
<file path=[Content_Types].xml><?xml version="1.0" encoding="utf-8"?>
<Types xmlns="http://schemas.openxmlformats.org/package/2006/content-types">
  <Default Extension="xml" ContentType="application/xml"/>
  <Default Extension="vml" ContentType="application/vnd.openxmlformats-officedocument.vmlDrawing"/>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metadata.xml" ContentType="application/vnd.openxmlformats-officedocument.spreadsheetml.sheetMetadata+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5600" windowHeight="12080"/>
  </bookViews>
  <sheets>
    <sheet name="说明" sheetId="14" r:id="rId1"/>
    <sheet name="评分标准" sheetId="1" r:id="rId2"/>
    <sheet name="一年级" sheetId="2" r:id="rId3"/>
    <sheet name="二年级" sheetId="3" r:id="rId4"/>
    <sheet name="三年级" sheetId="4" r:id="rId5"/>
    <sheet name="四年级" sheetId="5" r:id="rId6"/>
    <sheet name="五年级" sheetId="6" r:id="rId7"/>
    <sheet name="六年级" sheetId="7" r:id="rId8"/>
    <sheet name="年级分析" sheetId="11" r:id="rId9"/>
    <sheet name="全校分析" sheetId="12" r:id="rId10"/>
  </sheets>
  <definedNames>
    <definedName name="_xlnm._FilterDatabase" localSheetId="2" hidden="1">一年级!$A$2:$AF$1752</definedName>
    <definedName name="_xlnm._FilterDatabase" localSheetId="3" hidden="1">二年级!$A$2:$AF$1752</definedName>
    <definedName name="_xlnm._FilterDatabase" localSheetId="4" hidden="1">三年级!$A$2:$AF$1752</definedName>
    <definedName name="_xlnm._FilterDatabase" localSheetId="5" hidden="1">四年级!$A$2:$AF$1752</definedName>
    <definedName name="_xlnm._FilterDatabase" localSheetId="6" hidden="1">五年级!$A$2:$AF$1752</definedName>
    <definedName name="_xlnm._FilterDatabase" localSheetId="7" hidden="1">六年级!$A$2:$AF$1752</definedName>
    <definedName name="查询年级" localSheetId="8">VLOOKUP(INT(年级分析!$B$1/100),{1,"一年级";2,"二年级";3,"三年级";4,"四年级";5,"五年级";6,"六年级"},2,0)</definedName>
    <definedName name="二年级50米跑得分" localSheetId="3">IFERROR(IF(二年级!$I1="","",IF(二年级!二年级性别=1,VLOOKUP(二年级!$I1,{0,100;9.61,95;9.71,90;9.81,85;9.91,80;10.01,78;10.21,76;10.41,74;10.61,72;10.81,70;11.01,68;11.21,66;11.41,64;11.61,62;11.81,60;12.01,50;12.21,40;12.41,30;12.61,20;12.81,10;13.01,0},2,TRUE),IF(二年级!二年级性别=2,VLOOKUP(二年级!$I1,{0,100;10.01,95;10.11,90;10.21,85;10.51,80;10.81,78;11.01,76;11.21,74;11.41,72;11.61,70;11.81,68;12.01,66;12.21,64;12.41,62;12.61,60;12.81,50;13.01,40;13.21,30;13.41,20;13.61,10;13.81,0},2,TRUE),""))),"")</definedName>
    <definedName name="二年级BMI" localSheetId="3">IFERROR(IF(OR(二年级!$G1="",二年级!$F1=""),"",ROUND(二年级!$G1/(二年级!$F1*二年级!$F1/10000),3)),"")</definedName>
    <definedName name="二年级BMI得分" localSheetId="3">IFERROR(VLOOKUP(二年级!XFD1,{"正常",100;"低体重",80;"超重",80;"肥胖",60},2,0),"")</definedName>
    <definedName name="二年级BMI等级" localSheetId="3">IFERROR(IF(二年级!二年级BMI="","",IF(二年级!二年级性别=1,IF(二年级!XFD1&lt;13.65,"低体重",IF(二年级!XFD1&lt;18.45,"正常",IF(二年级!XFD1&gt;=20.45,"肥胖","超重"))),IF(二年级!二年级性别=2,IF(二年级!XFD1&lt;13.45,"低体重",IF(二年级!XFD1&lt;17.85,"正常",IF(二年级!XFD1&gt;=20.25,"肥胖","超重")))))),"")</definedName>
    <definedName name="二年级标准分" localSheetId="3">IFERROR(二年级!$P1*0.15+二年级!$Q1*0.15+二年级!$S1*0.2+二年级!$U1*0.3+二年级!$W1*0.2,"")</definedName>
    <definedName name="二年级等级" localSheetId="3">IFERROR(IF(二年级!XFD1="","",IF(二年级!XFD1&gt;=90,"优秀",IF(二年级!XFD1&gt;=80,"良好",IF(二年级!XFD1&gt;=60,"及格",IF(二年级!XFD1&lt;60,"不及格",""))))),"")</definedName>
    <definedName name="二年级肺活量得分" localSheetId="3">IFERROR(IF(二年级!$H1="","",IF(二年级!二年级性别=1,VLOOKUP(二年级!$H1,{0,0;550,10;600,20;650,30;700,40;750,50;800,60;870,62;940,64;1010,66;1080,68;1150,70;1220,72;1290,74;1360,76;1430,78;1500,80;1650,85;1800,90;1900,95;2000,100},2,TRUE),IF(二年级!二年级性别=2,VLOOKUP(二年级!$H1,{0,0;600,10;620,20;640,30;660,40;680,50;700,60;750,62;800,64;850,66;900,68;950,70;1000,72;1050,74;1100,76;1150,78;1200,80;1300,85;1400,90;1500,95;1600,100},2,TRUE),""))),"")</definedName>
    <definedName name="二年级跳绳附加分" localSheetId="3">IFERROR(IF(二年级!$K1="","",IF((二年级!$K1-VLOOKUP(二年级!二年级性别,{1,117;2,127},2,0))&gt;0,LOOKUP(二年级!$K1-VLOOKUP(二年级!二年级性别,{1,117;2,127},2,0),{0;2;4;6;8;10;12;14;16;18;20;22;24;26;28;30;32;34;36;38;40},{0;1;2;3;4;5;6;7;8;9;10;11;12;13;14;15;16;17;18;19;20}),0)),"")</definedName>
    <definedName name="二年级性别" localSheetId="3">INT(二年级!$E1)</definedName>
    <definedName name="二年级一分钟跳绳得分" localSheetId="3">IF(二年级!$K1="","",IF(二年级!二年级性别=1,VLOOKUP(二年级!$K1,{0,0;10,10;13,20;16,30;19,40;22,50;25,60;32,62;39,64;46,66;53,68;60,70;67,72;74,74;81,76;88,78;95,80;101,85;107,90;112,95;117,100},2,TRUE),IF(二年级!二年级性别=2,VLOOKUP(二年级!$K1,{0,0;12,10;15,20;18,30;21,40;24,50;27,60;34,62;41,64;48,66;55,68;62,70;69,72;76,74;83,76;90,78;97,80;105,85;113,90;120,95;127,100},2,TRUE),"")))</definedName>
    <definedName name="二年级总分" localSheetId="3">IFERROR(二年级!$AC1+二年级!$AD1,"")</definedName>
    <definedName name="二年级坐位体前屈得分" localSheetId="3">IFERROR(IF(二年级!$J1="","",IF(二年级!二年级性别=1,VLOOKUP(二年级!$J1,{-30,0;-4.4,10;-3.6,20;-2.8,30;-2,40;-1.2,50;-0.4,60;0.7,62;1.8,64;2.9,66;4,68;5.1,70;6.2,72;7.3,74;8.4,76;9.5,78;10.6,80;11.9,85;13.2,90;14.7,95;16.2,100},2,TRUE),IF(二年级!二年级性别=2,VLOOKUP(二年级!$J1,{-30,0;-1.7,10;-0.9,20;-0.1,30;0.7,40;1.5,50;2.3,60;3.4,62;4.5,64;5.6,66;6.7,68;7.8,70;8.9,72;10,74;11.1,76;12.2,78;13.3,80;14.8,85;16.3,90;17.6,95;18.9,100},2,TRUE),""))),"")</definedName>
    <definedName name="分析信息" localSheetId="8">IFERROR(SUM(COUNTIFS(INDIRECT(年级分析!$B$1&amp;"!D:D"),IF(MOD(COLUMN(),2)=1,"男","女"),INDIRECT(年级分析!$B$1&amp;"!"&amp;VLOOKUP(COLUMN(),{5,"H:H";6,"H:H";9,"L:L";10,"L:L";13,"O:O";14,"O:O";17,"R:R";18,"R:R";21,"U:U";22,"U:U";25,"X:X";26,"X:X";29,"AA:AA";30,"AA:AA";33,"AE:AE";34,"AE:AE"},2,0)),INDIRECT(ADDRESS(ROW(),COLUMN()-VLOOKUP(MOD(COLUMN(),2),{1,1;0,2},2,0),4,TRUE)),INDIRECT(年级分析!$B$1&amp;"!A:A"),INDIRECT("A"&amp;17+(ROW()-17)-MOD(ROW()-17,9))),COUNTIFS(INDIRECT(年级分析!$B$1&amp;"!D:D"),IF(MOD(COLUMN(),2)=1,1,2),INDIRECT(年级分析!$B$1&amp;"!"&amp;VLOOKUP(COLUMN(),{5,"H:H";6,"H:H";9,"L:L";10,"L:L";13,"O:O";14,"O:O";17,"R:R";18,"R:R";21,"U:U";22,"U:U";25,"X:X";26,"X:X";29,"AA:AA";30,"AA:AA";33,"AE:AE";34,"AE:AE"},2,0)),INDIRECT(ADDRESS(ROW(),COLUMN()-VLOOKUP(MOD(COLUMN(),2),{1,1;0,2},2,0),4,TRUE)),INDIRECT(年级分析!$B$1&amp;"!A:A"),INDIRECT("A"&amp;17+(ROW()-17)-MOD(ROW()-17,9)))),"")</definedName>
    <definedName name="连接1" localSheetId="7">六年级!#REF!</definedName>
    <definedName name="六年级50米跑得分" localSheetId="7">IFERROR(IF(六年级!XEU1="","",IF(六年级!六年级性别=1,VLOOKUP(六年级!XEU1,{0,100;8.21,95;8.31,90;8.41,85;8.51,80;8.61,78;8.81,76;9.01,74;9.21,72;9.41,70;9.61,68;9.81,66;10.01,64;10.21,62;10.41,60;10.61,50;10.81,40;11.01,30;11.21,20;11.41,10;11.61,0},2,TRUE),IF(六年级!六年级性别=2,VLOOKUP(六年级!XEU1,{0,100;8.21,95;8.31,90;8.41,85;8.71,80;9.01,78;9.21,76;9.41,74;9.61,72;9.81,70;10.01,68;10.21,66;10.41,64;10.61,62;10.81,60;11.01,50;11.21,40;11.41,30;11.61,20;11.81,10;12.01,0},2,TRUE),""))),"")</definedName>
    <definedName name="六年级BMI" localSheetId="7">IFERROR(IF(OR(六年级!$G1="",六年级!$F1=""),"",ROUND(六年级!$G1/(六年级!$F1*六年级!$F1/10000),3)),"")</definedName>
    <definedName name="六年级BMI得分" localSheetId="7">IFERROR(VLOOKUP(六年级!XFD1,{"正常",100;"低体重",80;"超重",80;"肥胖",60},2,0),"")</definedName>
    <definedName name="六年级BMI等级" localSheetId="7">IFERROR(IF(六年级!六年级BMI="","",IF(六年级!六年级性别=1,IF(六年级!XFD1&lt;14.65,"低体重",IF(六年级!XFD1&lt;21.85,"正常",IF(六年级!XFD1&gt;=24.55,"肥胖","超重"))),IF(六年级!六年级性别=2,IF(六年级!XFD1&lt;14.15,"低体重",IF(六年级!XFD1&lt;20.85,"正常",IF(六年级!XFD1&gt;=23.65,"肥胖","超重")))))),"")</definedName>
    <definedName name="六年级标准分" localSheetId="7">IFERROR(六年级!$P1*0.15+六年级!$Q1*0.15+六年级!$S1*0.2+六年级!$U1*0.1+六年级!$W1*0.1+六年级!$Y1*0.2+六年级!$AA1*0.1,"")</definedName>
    <definedName name="六年级等级" localSheetId="7">IFERROR(IF(六年级!XFD1="","",IF(六年级!XFD1&gt;=90,"优秀",IF(六年级!XFD1&gt;=80,"良好",IF(六年级!XFD1&gt;=60,"及格",IF(六年级!XFD1&lt;60,"不及格",""))))),"")</definedName>
    <definedName name="六年级肺活量得分" localSheetId="7">IFERROR(IF(六年级!$H1="","",IF(六年级!六年级性别=1,VLOOKUP(六年级!$H1,{0,0;1050,10;1140,20;1230,30;1320,40;1410,50;1500,60;1600,62;1700,64;1800,66;1900,68;2000,70;2100,72;2200,74;2300,76;2400,78;2500,80;2750,85;3000,90;3100,95;3200,100},2,TRUE),IF(六年级!六年级性别=2,VLOOKUP(六年级!$H1,{0,0;1050,10;1080,20;1110,30;1140,40;1170,50;1200,60;1290,62;1380,64;1470,66;1560,68;1650,70;1740,72;1830,74;1920,76;2010,78;2100,80;2200,85;2300,90;2400,95;2500,100},2,TRUE),""))),"")</definedName>
    <definedName name="六年级跳绳附加分" localSheetId="7">IFERROR(IF(六年级!$K1="","",IF((六年级!$K1-VLOOKUP(六年级!六年级性别,{1,157;2,166},2,0))&gt;0,LOOKUP(六年级!$K1-VLOOKUP(六年级!六年级性别,{1,157;2,166},2,0),{0;2;4;6;8;10;12;14;16;18;20;22;24;26;28;30;32;34;36;38;40},{0;1;2;3;4;5;6;7;8;9;10;11;12;13;14;15;16;17;18;19;20}),0)),"")</definedName>
    <definedName name="六年级性别" localSheetId="7">INT(六年级!$E1)</definedName>
    <definedName name="六年级仰卧起坐得分" localSheetId="7">IF(六年级!$L1="","",IFERROR(IF(六年级!六年级性别=1,VLOOKUP(六年级!$L1,{0,0;9,10;11,20;13,30;15,40;17,50;19,60;21,62;23,64;25,66;27,68;29,70;31,72;33,74;35,76;37,78;39,80;42,85;45,90;48,95;51,100},2,TRUE),IF(六年级!六年级性别=2,VLOOKUP(六年级!$L1,{0,0;9,10;11,20;13,30;15,40;17,50;19,60;21,62;23,64;25,66;27,68;29,70;31,72;33,74;35,76;37,78;39,80;42,85;45,90;47,95;49,100},2,TRUE),"")),""))</definedName>
    <definedName name="六年级一分钟跳绳得分" localSheetId="7">IF(六年级!$K1="","",IF(六年级!六年级性别=1,VLOOKUP(六年级!$K1,{0,0;50,10;53,20;56,30;59,40;62,50;65,60;72,62;79,64;86,66;93,68;100,70;107,72;114,74;121,76;128,78;135,80;141,85;147,90;152,95;157,100},2,TRUE),IF(六年级!六年级性别=2,VLOOKUP(六年级!$K1,{0,0;51,10;54,20;57,30;60,40;63,50;66,60;73,62;80,64;87,66;94,68;101,70;108,72;115,74;122,76;129,78;136,80;144,85;152,90;159,95;166,100},2,TRUE),"")))</definedName>
    <definedName name="六年级折返跑得分" localSheetId="7">IFERROR(IF(六年级!六年级性别=1,VLOOKUP(VALUE(REPLACE(六年级!$M1,2,1,".")),{0,100;1.31,95;1.34,90;1.37,85;1.4,80;1.43,78;1.46,76;1.49,74;1.52,72;1.55,70;1.58,68;2.01,66;2.04,64;2.07,62;2.1,60;2.13,50;2.17,40;2.21,30;2.25,20;2.29,10;2.33,0},2,TRUE),IF(六年级!六年级性别=2,VLOOKUP(VALUE(REPLACE(六年级!$M1,2,1,".")),{0,100;1.38,95;1.41,90;1.44,85;1.47,80;1.5,78;1.53,76;1.56,74;1.59,72;2.02,70;2.05,68;2.08,66;2.11,64;2.14,62;2.17,60;2.2,50;2.24,40;2.28,30;2.32,20;2.36,10;2.4,0},2,TRUE),"")),"")</definedName>
    <definedName name="六年级总分" localSheetId="7">IFERROR(六年级!XFC1+六年级!XFD1,"")</definedName>
    <definedName name="六年级坐位体前屈得分" localSheetId="7">IFERROR(IF(六年级!$J1="","",IF(六年级!六年级性别=1,VLOOKUP(六年级!$J1,{-30,0;-9,10;-8,20;-7,30;-6,40;-5,50;-4,60;-2.7,62;-1.4,64;-0.1,66;1.2,68;2.5,70;3.8,72;5.1,74;6.4,76;7.7,78;9,80;11.5,85;14,90;15.3,95;16.6,100},2,TRUE),IF(六年级!六年级性别=2,VLOOKUP(六年级!$J1,{-30,0;-2.1,10;-1.3,20;-0.5,30;0.3,40;1.1,50;1.9,60;3,62;4.1,64;5.2,66;6.3,68;7.4,70;8.5,72;9.6,74;10.7,76;11.8,78;12.9,80;15.2,85;17.5,90;18.7,95;19.9,100},2,TRUE),""))),"")</definedName>
    <definedName name="三年级50米跑得分" localSheetId="4">IFERROR(IF(三年级!$I1="","",IF(三年级!三年级性别=1,VLOOKUP(三年级!$I1,{0,100;9.11,95;9.21,90;9.31,85;9.41,80;9.51,78;9.71,76;9.91,74;10.11,72;10.31,70;10.51,68;10.71,66;10.91,64;11.11,62;11.31,60;11.51,50;11.71,40;11.91,30;12.11,20;12.31,10;12.51,0},2,TRUE),IF(三年级!三年级性别=2,VLOOKUP(三年级!$I1,{0,100;9.21,95;9.31,90;9.41,85;9.71,80;10.01,78;10.21,76;10.41,74;10.61,72;10.81,70;11.01,68;11.21,66;11.41,64;11.61,62;11.81,60;12.01,50;12.21,40;12.41,30;12.61,20;12.81,10;13.01,0},2,TRUE),""))),"")</definedName>
    <definedName name="三年级BMI" localSheetId="4">IFERROR(IF(OR(三年级!$G1="",三年级!$F1=""),"",ROUND(三年级!$G1/(三年级!$F1*三年级!$F1/10000),3)),"")</definedName>
    <definedName name="三年级BMI得分" localSheetId="4">IFERROR(VLOOKUP(三年级!XFD1,{"正常",100;"低体重",80;"超重",80;"肥胖",60},2,0),"")</definedName>
    <definedName name="三年级BMI等级" localSheetId="4">IFERROR(IF(三年级!三年级BMI="","",IF(三年级!三年级性别=1,IF(三年级!XFD1&lt;13.85,"低体重",IF(三年级!XFD1&lt;19.45,"正常",IF(三年级!XFD1&gt;=22.15,"肥胖","超重"))),IF(三年级!三年级性别=2,IF(三年级!XFD1&lt;13.55,"低体重",IF(三年级!XFD1&lt;18.65,"正常",IF(三年级!XFD1&gt;=21.15,"肥胖","超重")))))),"")</definedName>
    <definedName name="三年级标准分" localSheetId="4">IFERROR(三年级!$P1*0.15+三年级!$Q1*0.15+三年级!$S1*0.2+三年级!$U1*0.2+三年级!$W1*0.2+三年级!$Y1*0.1,"")</definedName>
    <definedName name="三年级等级" localSheetId="4">IFERROR(IF(三年级!XFD1="","",IF(三年级!XFD1&gt;=90,"优秀",IF(三年级!XFD1&gt;=80,"良好",IF(三年级!XFD1&gt;=60,"及格",IF(三年级!XFD1&lt;60,"不及格",""))))),"")</definedName>
    <definedName name="三年级肺活量得分" localSheetId="4">IFERROR(IF(三年级!$H1="","",IF(三年级!三年级性别=1,VLOOKUP(三年级!$H1,{0,0;600,10;660,20;720,30;780,40;840,50;900,60;980,62;1060,64;1140,66;1220,68;1300,70;1380,72;1460,74;1540,76;1620,78;1700,80;1900,85;2100,90;2200,95;2300,100},2,TRUE),IF(三年级!三年级性别=2,VLOOKUP(三年级!$H1,{0,0;700,10;720,20;740,30;760,40;780,50;800,60;860,62;920,64;980,66;1040,68;1100,70;1160,72;1220,74;1280,76;1340,78;1400,80;1500,85;1600,90;1700,95;1800,100},2,TRUE),""))),"")</definedName>
    <definedName name="三年级跳绳附加分" localSheetId="4">IFERROR(IF(三年级!$K1="","",IF((三年级!$K1-VLOOKUP(三年级!三年级性别,{1,126;2,139},2,0))&gt;0,LOOKUP(三年级!$K1-VLOOKUP(三年级!三年级性别,{1,126;2,139},2,0),{0;2;4;6;8;10;12;14;16;18;20;22;24;26;28;30;32;34;36;38;40},{0;1;2;3;4;5;6;7;8;9;10;11;12;13;14;15;16;17;18;19;20}),0)),"")</definedName>
    <definedName name="三年级性别" localSheetId="4">INT(三年级!$E1)</definedName>
    <definedName name="三年级仰卧起坐得分" localSheetId="4">IF(三年级!$L1="","",IFERROR(IF(三年级!三年级性别=1,VLOOKUP(三年级!$L1,{0,0;6,10;8,20;10,30;12,40;14,50;16,60;18,62;20,64;22,66;24,68;26,70;28,72;30,74;32,76;34,78;36,80;39,85;42,90;45,95;48,100},2,TRUE),IF(三年级!三年级性别=2,VLOOKUP(三年级!$L1,{0,0;6,10;8,20;10,30;12,40;14,50;16,60;18,62;20,64;22,66;24,68;26,70;28,72;30,74;32,76;34,78;36,80;39,85;42,90;44,95;46,100},2,TRUE),"")),""))</definedName>
    <definedName name="三年级一分钟跳绳得分" localSheetId="4">IF(三年级!$K1="","",IF(三年级!三年级性别=1,VLOOKUP(三年级!$K1,{0,0;19,10;22,20;25,30;28,40;31,50;34,60;41,62;48,64;55,66;62,68;69,70;76,72;83,74;90,76;97,78;104,80;110,85;116,90;121,95;126,100},2,TRUE),IF(三年级!三年级性别=2,VLOOKUP(三年级!$K1,{0,0;24,10;27,20;30,30;33,40;36,50;39,60;46,62;53,64;60,66;67,68;74,70;81,72;88,74;95,76;102,78;109,80;117,85;125,90;132,95;139,100},2,TRUE),"")))</definedName>
    <definedName name="三年级总分" localSheetId="4">IFERROR(三年级!XFC1+三年级!XFD1,"")</definedName>
    <definedName name="三年级坐位体前屈得分" localSheetId="4">IFERROR(IF(三年级!$J1="","",IF(三年级!三年级性别=1,VLOOKUP(三年级!$J1,{-30,0;-4.8,10;-4,20;-3.2,30;-2.4,40;-1.6,50;-0.8,60;0.3,62;1.4,64;2.5,66;3.6,68;4.7,70;5.8,72;6.9,74;8,76;9.1,78;10.2,80;11.8,85;13.4,90;14.9,95;16.3,100},2,TRUE),IF(三年级!三年级性别=2,VLOOKUP(三年级!$J1,{-30,0;-1.8,10;-1,20;-0.2,30;0.6,40;1.4,50;2.2,60;3.3,62;4.4,64;5.5,66;6.6,68;7.7,70;8.8,72;9.9,74;11,76;12.1,78;13.2,80;14.9,85;16.6,90;17.9,95;19.2,100},2,TRUE),""))),"")</definedName>
    <definedName name="四年级50米跑得分" localSheetId="5">IFERROR(IF(四年级!$I1="","",IF(四年级!四年级性别=1,VLOOKUP(四年级!$I1,{0,100;8.71,95;8.81,90;8.91,85;9.01,80;9.11,78;9.31,76;9.51,74;9.71,72;9.91,70;10.11,68;10.31,66;10.51,64;10.71,62;10.91,60;11.11,50;11.31,40;11.51,30;11.71,20;11.91,10;12.11,0},2,TRUE),IF(四年级!四年级性别=2,VLOOKUP(四年级!$I1,{0,100;8.71,95;8.81,90;8.91,85;9.21,80;9.51,78;9.71,76;9.91,74;10.11,72;10.31,70;10.51,68;10.71,66;10.91,64;11.11,62;11.31,60;11.51,50;11.71,40;11.91,30;12.11,20;12.31,10;12.51,0},2,TRUE),""))),"")</definedName>
    <definedName name="四年级BMI" localSheetId="5">IFERROR(IF(OR(四年级!$G1="",四年级!$F1=""),"",ROUND(四年级!$G1/(四年级!$F1*四年级!$F1/10000),3)),"")</definedName>
    <definedName name="四年级BMI得分" localSheetId="5">IFERROR(VLOOKUP(四年级!XFD1,{"正常",100;"低体重",80;"超重",80;"肥胖",60},2,0),"")</definedName>
    <definedName name="四年级BMI等级" localSheetId="5">IFERROR(IF(四年级!四年级BMI="","",IF(四年级!四年级性别=1,IF(四年级!XFD1&lt;14.15,"低体重",IF(四年级!XFD1&lt;20.15,"正常",IF(四年级!XFD1&gt;=22.65,"肥胖","超重"))),IF(四年级!四年级性别=2,IF(四年级!XFD1&lt;13.65,"低体重",IF(四年级!XFD1&lt;19.45,"正常",IF(四年级!XFD1&gt;=22.05,"肥胖","超重")))))),"")</definedName>
    <definedName name="四年级标准分" localSheetId="5">IFERROR(四年级!$P1*0.15+四年级!$Q1*0.15+四年级!$S1*0.2+四年级!$U1*0.2+四年级!$W1*0.2+四年级!$Y1*0.1,"")</definedName>
    <definedName name="四年级等级" localSheetId="5">IFERROR(IF(四年级!XFD1="","",IF(四年级!XFD1&gt;=90,"优秀",IF(四年级!XFD1&gt;=80,"良好",IF(四年级!XFD1&gt;=60,"及格",IF(四年级!XFD1&lt;60,"不及格",""))))),"")</definedName>
    <definedName name="四年级肺活量得分" localSheetId="5">IFERROR(IF(四年级!$H1="","",IF(四年级!四年级性别=1,VLOOKUP(四年级!$H1,{0,0;750,10;820,20;890,30;960,40;1030,50;1100,60;1180,62;1260,64;1340,66;1420,68;1500,70;1580,72;1660,74;1740,76;1820,78;1900,80;2150,85;2400,90;2500,95;2600,100},2,TRUE),IF(四年级!四年级性别=2,VLOOKUP(四年级!$H1,{0,0;800,10;820,20;840,30;860,40;880,50;900,60;970,62;1040,64;1110,66;1180,68;1250,70;1320,72;1390,74;1460,76;1530,78;1600,80;1700,85;1800,90;1900,95;2000,100},2,TRUE),""))),"")</definedName>
    <definedName name="四年级跳绳附加分" localSheetId="5">IFERROR(IF(四年级!$K1="","",IF((四年级!$K1-VLOOKUP(四年级!四年级性别,{1,137;2,149},2,0))&gt;0,LOOKUP(四年级!$K1-VLOOKUP(四年级!四年级性别,{1,137;2,149},2,0),{0;2;4;6;8;10;12;14;16;18;20;22;24;26;28;30;32;34;36;38;40},{0;1;2;3;4;5;6;7;8;9;10;11;12;13;14;15;16;17;18;19;20}),0)),"")</definedName>
    <definedName name="四年级性别" localSheetId="5">INT(四年级!$E1)</definedName>
    <definedName name="四年级仰卧起坐得分" localSheetId="5">IF(四年级!$L1="","",IFERROR(IF(四年级!四年级性别=1,VLOOKUP(四年级!$L1,{0,0;7,10;9,20;11,30;13,40;15,50;17,60;19,62;21,64;23,66;25,68;27,70;29,72;31,74;33,76;35,78;37,80;40,85;43,90;46,95;49,100},2,TRUE),IF(四年级!四年级性别=2,VLOOKUP(四年级!$L1,{0,0;7,10;9,20;11,30;13,40;15,50;17,60;19,62;21,64;23,66;25,68;27,70;29,72;31,74;33,76;35,78;37,80;40,85;43,90;45,95;47,100},2,TRUE),"")),""))</definedName>
    <definedName name="四年级一分钟跳绳得分" localSheetId="5">IF(四年级!$K1="","",IF(四年级!四年级性别=1,VLOOKUP(四年级!$K1,{0,0;30,10;33,20;36,30;39,40;42,50;45,60;52,62;59,64;66,66;73,68;80,70;87,72;94,74;101,76;108,78;115,80;121,85;127,90;132,95;137,100},2,TRUE),IF(四年级!四年级性别=2,VLOOKUP(四年级!$K1,{0,0;34,10;37,20;40,30;39,43;46,50;49,60;56,62;63,64;70,66;77,68;84,70;91,72;98,74;105,76;112,78;119,80;127,85;135,90;142,95;149,100},2,TRUE),"")))</definedName>
    <definedName name="四年级总分" localSheetId="5">IFERROR(四年级!XFC1+四年级!XFD1,"")</definedName>
    <definedName name="四年级坐位体前屈得分" localSheetId="5">IFERROR(IF(四年级!$J1="","",IF(四年级!四年级性别=1,VLOOKUP(四年级!$J1,{-30,0;-7.2,10;-6.2,20;-5.2,30;-4.2,40;-3.2,50;-2.2,60;-1,62;0.2,64;1.4,66;2.6,68;3.8,70;5,72;6.2,74;7.4,76;8.6,78;9.8,80;11.7,85;13.6,90;15,95;16.4,100},2,TRUE),IF(四年级!四年级性别=2,VLOOKUP(四年级!$J1,{-30,0;-1.9,10;-1.1,20;-0.3,30;0.5,40;1.3,50;2.1,60;3.2,62;4.3,64;5.4,66;6.5,68;7.6,70;8.7,72;9.8,74;10.9,76;12,78;13.1,80;15,85;16.9,90;18.1,95;19.5,100},2,TRUE),""))),"")</definedName>
    <definedName name="五年级50米跑得分" localSheetId="6">IFERROR(IF(五年级!$I1="","",IF(五年级!五年级性别=1,VLOOKUP(五年级!$I1,{0,100;8.41,95;8.51,90;8.61,85;8.71,80;8.81,78;9.01,76;9.21,74;9.41,72;9.61,70;9.81,68;10.01,66;10.21,64;10.41,62;10.61,60;10.81,50;11.01,40;11.21,30;11.41,20;11.61,10;11.81,0},2,TRUE),IF(五年级!五年级性别=2,VLOOKUP(五年级!$I1,{0,100;8.31,95;8.41,90;8.51,85;8.81,80;9.11,78;9.31,76;9.51,74;9.71,72;9.91,70;10.11,68;10.31,66;10.51,64;10.71,62;10.91,60;11.11,50;11.31,40;11.51,30;11.71,20;11.91,10;12.11,0},2,TRUE),""))),"")</definedName>
    <definedName name="五年级BMI" localSheetId="6">IFERROR(IF(OR(五年级!$G1="",五年级!$F1=""),"",ROUND(五年级!$G1/(五年级!$F1*五年级!$F1/10000),3)),"")</definedName>
    <definedName name="五年级BMI得分" localSheetId="6">IFERROR(VLOOKUP(五年级!XFD1,{"正常",100;"低体重",80;"超重",80;"肥胖",60},2,0),"")</definedName>
    <definedName name="五年级BMI等级" localSheetId="6">IFERROR(IF(五年级!五年级BMI="","",IF(五年级!五年级性别=1,IF(五年级!XFD1&lt;14.35,"低体重",IF(五年级!XFD1&lt;21.45,"正常",IF(五年级!XFD1&gt;=24.15,"肥胖","超重"))),IF(五年级!五年级性别=2,IF(五年级!XFD1&lt;13.75,"低体重",IF(五年级!XFD1&lt;20.55,"正常",IF(五年级!XFD1&gt;=22.95,"肥胖","超重")))))),"")</definedName>
    <definedName name="五年级标准分" localSheetId="6">IFERROR(五年级!$P1*0.15+五年级!$Q1*0.15+五年级!$S1*0.2+五年级!$U1*0.1+五年级!$W1*0.1+五年级!$Y1*0.2+五年级!$AA1*0.1,"")</definedName>
    <definedName name="五年级等级" localSheetId="6">IFERROR(IF(五年级!XFD1="","",IF(五年级!XFD1&gt;=90,"优秀",IF(五年级!XFD1&gt;=80,"良好",IF(五年级!XFD1&gt;=60,"及格",IF(五年级!XFD1&lt;60,"不及格",""))))),"")</definedName>
    <definedName name="五年级肺活量得分" localSheetId="6">IFERROR(IF(五年级!$H1="","",IF(五年级!五年级性别=1,VLOOKUP(五年级!$H1,{0,0;900,10;980,20;1060,30;1140,40;1220,50;1300,60;1390,62;1480,64;1570,66;1660,68;1750,70;1840,72;1930,74;2020,76;2110,78;2200,80;2450,85;2700,90;2800,95;2900,100},2,TRUE),IF(五年级!五年级性别=2,VLOOKUP(五年级!$H1,{0,0;900,10;930,20;960,30;990,40;1020,50;1050,60;1130,62;1210,64;1290,66;1370,68;1450,70;1530,72;1610,74;1690,76;1770,78;1850,80;1950,85;2050,90;2150,95;2250,100},2,TRUE),""))),"")</definedName>
    <definedName name="五年级跳绳附加分" localSheetId="6">IFERROR(IF(五年级!$K1="","",IF((五年级!$K1-VLOOKUP(五年级!五年级性别,{1,148;2,158},2,0))&gt;0,LOOKUP(五年级!$K1-VLOOKUP(五年级!五年级性别,{1,148;2,158},2,0),{0;2;4;6;8;10;12;14;16;18;20;22;24;26;28;30;32;34;36;38;40},{0;1;2;3;4;5;6;7;8;9;10;11;12;13;14;15;16;17;18;19;20}),0)),"")</definedName>
    <definedName name="五年级性别" localSheetId="6">INT(五年级!$E1)</definedName>
    <definedName name="五年级仰卧起坐得分" localSheetId="6">IF(五年级!$L1="","",IFERROR(IF(五年级!五年级性别=1,VLOOKUP(五年级!$L1,{0,0;8,10;10,20;12,30;14,40;16,50;18,60;20,62;22,64;24,66;26,68;28,70;30,72;32,74;34,76;36,78;38,80;41,85;44,90;47,95;50,100},2,TRUE),IF(五年级!五年级性别=2,VLOOKUP(五年级!$L1,{0,0;8,10;10,20;12,30;14,40;16,50;18,60;20,62;22,64;24,66;26,68;28,70;30,72;32,74;34,76;36,78;38,80;41,85;44,90;46,95;48,100},2,TRUE),"")),""))</definedName>
    <definedName name="五年级一分钟跳绳得分" localSheetId="6">IF(五年级!$K1="","",IF(五年级!五年级性别=1,VLOOKUP(五年级!$K1,{0,0;41,10;44,20;47,30;50,40;53,50;56,60;63,62;70,64;77,66;84,68;91,70;98,72;105,74;112,76;119,78;126,80;132,85;138,90;143,95;148,100},2,TRUE),IF(五年级!五年级性别=2,VLOOKUP(五年级!$K1,{0,0;43,10;46,20;49,30;52,40;55,50;58,60;65,62;72,64;79,66;86,68;93,70;100,72;107,74;114,76;121,78;128,80;136,85;144,90;151,95;158,100},2,TRUE),"")))</definedName>
    <definedName name="五年级折返跑得分" localSheetId="6">IFERROR(IF(五年级!五年级性别=1,VLOOKUP(VALUE(REPLACE(五年级!$M1,2,1,".")),{0,100;1.37,95;1.4,90;1.43,85;1.46,80;1.49,78;1.52,76;1.55,74;1.58,72;2.01,70;2.04,68;2.07,66;2.1,64;2.13,62;2.16,60;2.19,50;2.23,40;2.27,30;2.31,20;2.35,10;2.39,0},2,TRUE),IF(五年级!五年级性别=2,VLOOKUP(VALUE(REPLACE(五年级!$M1,2,1,".")),{0,100;1.42,95;1.45,90;1.48,85;1.51,80;1.54,78;1.57,76;2,74;2.03,72;2.06,70;2.09,68;2.12,66;2.15,64;2.18,62;2.21,60;2.24,50;2.28,40;2.32,30;2.36,20;2.4,10;2.44,0},2,TRUE),"")),"")</definedName>
    <definedName name="五年级总分" localSheetId="6">IFERROR(五年级!XFC1+五年级!XFD1,"")</definedName>
    <definedName name="五年级坐位体前屈得分" localSheetId="6">IFERROR(IF(五年级!$J1="","",IF(五年级!五年级性别=1,VLOOKUP(五年级!$J1,{-30,0;-7.6,10;-6.6,20;-5.6,30;-4.6,40;-3.6,50;-2.6,60;-1.4,62;-0.2,64;1,66;2.2,68;3.4,70;4.6,72;5.8,74;7,76;8.2,78;9.4,80;11.6,85;13.8,90;15.2,95;16.5,100},2,TRUE),IF(五年级!五年级性别=2,VLOOKUP(五年级!$J1,{-30,0;-2,10;-1.2,20;-0.4,30;0.4,40;1.2,50;2,60;3.1,62;4.2,64;5.3,66;6.4,68;7.5,70;8.6,72;9.7,74;10.8,76;11.9,78;13,80;15.1,85;17.2,90;18.5,95;19.8,100},2,TRUE),""))),"")</definedName>
    <definedName name="一年级50米跑得分" localSheetId="2">IFERROR(IF(一年级!$I1="","",IF(一年级!一年级性别=1,VLOOKUP(一年级!$I1,{0,100;10.21,95;10.31,90;10.41,85;10.51,80;10.61,78;10.81,76;11.01,74;11.21,72;11.41,70;11.61,68;11.81,66;12.01,64;12.21,62;12.41,60;12.61,50;12.81,40;13.01,30;13.21,20;13.41,10;13.61,0},2,TRUE),IF(一年级!一年级性别=2,VLOOKUP(一年级!$I1,{0,100;11.01,95;11.11,90;11.21,85;11.51,80;11.81,78;12.01,76;12.21,74;12.41,72;12.61,70;12.81,68;13.01,66;13.21,64;13.41,62;13.61,60;13.81,50;14.01,40;14.21,30;14.41,20;14.61,10;14.81,0},2,TRUE),""))),"")</definedName>
    <definedName name="一年级BMI" localSheetId="2">IFERROR(IF(OR(一年级!$G1="",一年级!$F1=""),"",ROUND(一年级!$G1/(一年级!$F1*一年级!$F1/10000),3)),"")</definedName>
    <definedName name="一年级BMI得分" localSheetId="2">IFERROR(IF(一年级!XFD1="正常",100,IF(OR(一年级!XFD1="低体重",一年级!XFD1="超重"),80,IF(一年级!XFD1="肥胖",60,""))),"")</definedName>
    <definedName name="一年级BMI等级" localSheetId="2">IFERROR(IF(一年级!一年级BMI="","",IF(一年级!一年级性别=1,IF(一年级!XFD1&lt;13.45,"低体重",IF(一年级!XFD1&lt;18.15,"正常",IF(一年级!XFD1&gt;=20.35,"肥胖","超重"))),IF(一年级!一年级性别=2,IF(一年级!XFD1&lt;13.25,"低体重",IF(一年级!XFD1&lt;17.35,"正常",IF(一年级!XFD1&gt;=19.25,"肥胖","超重")))))),"")</definedName>
    <definedName name="一年级标准分" localSheetId="2">IFERROR(一年级!$P1*0.15+一年级!$Q1*0.15+一年级!$S1*0.2+一年级!$U1*0.3+一年级!$W1*0.2,"")</definedName>
    <definedName name="一年级等级" localSheetId="2">IFERROR(IF(一年级!XFD1="","",IF(一年级!XFD1&gt;=90,"优秀",IF(一年级!XFD1&gt;=80,"良好",IF(一年级!XFD1&gt;=60,"及格",IF(一年级!XFD1&lt;60,"不及格",""))))),"")</definedName>
    <definedName name="一年级肺活量得分" localSheetId="2">IFERROR(IF(一年级!$H1="","",IF(一年级!一年级性别=1,VLOOKUP(一年级!$H1,{0,0;500,10;540,20;580,30;620,40;660,50;700,60;760,62;820,64;880,66;940,68;1000,70;1060,72;1120,74;1180,76;1240,78;1300,80;1400,85;1500,90;1600,95;1700,100},2,TRUE),IF(一年级!一年级性别=2,VLOOKUP(一年级!$H1,{0,0;500,10;520,20;540,30;560,40;580,50;600,60;640,62;680,64;720,66;760,68;800,70;840,72;880,74;920,76;960,78;1000,80;1100,85;1200,90;1300,95;1400,100},2,TRUE),""))),"")</definedName>
    <definedName name="一年级跳绳附加分" localSheetId="2">IFERROR(IF(一年级!$K1="","",IF((一年级!$K1-VLOOKUP(一年级!一年级性别,{1,109;2,117},2,0))&gt;0,LOOKUP(一年级!$K1-VLOOKUP(一年级!一年级性别,{1,109;2,117},2,0),{0;2;4;6;8;10;12;14;16;18;20;22;24;26;28;30;32;34;36;38;40},{0;1;2;3;4;5;6;7;8;9;10;11;12;13;14;15;16;17;18;19;20}),0)),"")</definedName>
    <definedName name="一年级性别" localSheetId="2">INT(一年级!$E1)</definedName>
    <definedName name="一年级一分钟跳绳得分" localSheetId="2">IF(一年级!$K1="","",IF(一年级!一年级性别=1,VLOOKUP(一年级!$K1,{0,0;2,10;5,20;8,30;11,40;14,50;17,60;24,62;31,64;38,66;45,68;52,70;59,72;66,74;73,76;80,78;87,80;93,85;99,90;104,95;109,100},2,TRUE),IF(一年级!一年级性别=2,VLOOKUP(一年级!$K1,{0,0;2,10;5,20;8,30;11,40;14,50;17,60;24,62;31,64;38,66;45,68;52,70;59,72;66,74;73,76;80,78;87,80;95,85;103,90;110,95;117,100},2,TRUE),"")))</definedName>
    <definedName name="一年级总分" localSheetId="2">IFERROR(一年级!XFC1+一年级!XFD1,"")</definedName>
    <definedName name="一年级坐位体前屈得分" localSheetId="2">IFERROR(IF(一年级!$J1="","",IF(一年级!一年级性别=1,VLOOKUP(一年级!$J1,{-30,0;-4,10;-3.2,20;-2.4,30;-1.6,40;-0.8,50;0,60;1.1,62;2.2,64;3.3,66;4.4,68;5.5,70;6.6,72;7.7,74;8.8,76;9.9,78;11,80;12,85;13,90;14.6,95;16.1,100},2,TRUE),IF(一年级!一年级性别=2,VLOOKUP(一年级!$J1,{-30,0;-1.6,10;-0.8,20;0,30;0.8,40;1.6,50;2.4,60;3.5,62;4.6,64;5.7,66;6.8,68;7.9,70;9,72;10.1,74;11.2,76;12.3,78;13.4,80;14.7,85;16,90;17.3,95;18.6,100},2,TRUE),""))),"")</definedName>
    <definedName name="折返时间" localSheetId="7">IFERROR(TIME(0,IF(六年级!$M1="","",INT(VALUE(REPLACE(六年级!$M1,2,1,".")))),IF(六年级!$M1="","",INT(RIGHT(VALUE(REPLACE(六年级!$M1,2,1,"."))*100,2)))),"")</definedName>
    <definedName name="折返时间" localSheetId="6">IFERROR(TIME(0,IF(五年级!$M1="","",INT(VALUE(REPLACE(五年级!$M1,2,1,".")))),IF(五年级!$M1="","",INT(RIGHT(VALUE(REPLACE(五年级!$M1,2,1,"."))*100,2)))),"")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Administrator</author>
    <author>348352728</author>
  </authors>
  <commentList>
    <comment ref="C1" authorId="0">
      <text>
        <r>
          <rPr>
            <b/>
            <sz val="9"/>
            <rFont val="宋体"/>
            <charset val="134"/>
          </rPr>
          <t>批注:</t>
        </r>
        <r>
          <rPr>
            <sz val="9"/>
            <rFont val="宋体"/>
            <charset val="134"/>
          </rPr>
          <t xml:space="preserve">
提示：姓名中不要含有特殊符号，如空格
</t>
        </r>
      </text>
    </comment>
    <comment ref="D1" authorId="1">
      <text>
        <r>
          <rPr>
            <b/>
            <sz val="9"/>
            <rFont val="宋体"/>
            <charset val="134"/>
          </rPr>
          <t>批注:</t>
        </r>
        <r>
          <rPr>
            <sz val="9"/>
            <rFont val="宋体"/>
            <charset val="134"/>
          </rPr>
          <t xml:space="preserve">
学籍号：
一般为G+身份证号码
（例子：440682200012126789）
</t>
        </r>
      </text>
    </comment>
    <comment ref="E1" authorId="0">
      <text>
        <r>
          <rPr>
            <b/>
            <sz val="9"/>
            <rFont val="宋体"/>
            <charset val="134"/>
          </rPr>
          <t>批注:</t>
        </r>
        <r>
          <rPr>
            <sz val="9"/>
            <rFont val="宋体"/>
            <charset val="134"/>
          </rPr>
          <t xml:space="preserve">
批注:
性别：必填，否则无法计算分数，
男生填写1，
女生填写2。
</t>
        </r>
      </text>
    </comment>
    <comment ref="F1" authorId="0">
      <text>
        <r>
          <rPr>
            <b/>
            <sz val="9"/>
            <rFont val="宋体"/>
            <charset val="134"/>
          </rPr>
          <t>批注:</t>
        </r>
        <r>
          <rPr>
            <sz val="9"/>
            <rFont val="宋体"/>
            <charset val="134"/>
          </rPr>
          <t xml:space="preserve">
批注:
身高：数字格式，单位为cm。
数值范围：0-400
</t>
        </r>
      </text>
    </comment>
    <comment ref="G1" authorId="0">
      <text>
        <r>
          <rPr>
            <b/>
            <sz val="9"/>
            <rFont val="宋体"/>
            <charset val="134"/>
          </rPr>
          <t>批注:</t>
        </r>
        <r>
          <rPr>
            <sz val="9"/>
            <rFont val="宋体"/>
            <charset val="134"/>
          </rPr>
          <t xml:space="preserve">
批注:
体重：数字格式，单位为kg。
范围：0-200
</t>
        </r>
      </text>
    </comment>
    <comment ref="H1" authorId="0">
      <text>
        <r>
          <rPr>
            <b/>
            <sz val="9"/>
            <rFont val="宋体"/>
            <charset val="134"/>
          </rPr>
          <t>批注:</t>
        </r>
        <r>
          <rPr>
            <sz val="9"/>
            <rFont val="宋体"/>
            <charset val="134"/>
          </rPr>
          <t xml:space="preserve">
批注:
肺活量：数字格式，单位为ml。
范围：500-9999
</t>
        </r>
      </text>
    </comment>
    <comment ref="I1" authorId="0">
      <text>
        <r>
          <rPr>
            <b/>
            <sz val="9"/>
            <rFont val="宋体"/>
            <charset val="134"/>
          </rPr>
          <t>批注:</t>
        </r>
        <r>
          <rPr>
            <sz val="9"/>
            <rFont val="宋体"/>
            <charset val="134"/>
          </rPr>
          <t xml:space="preserve">
批注:
50米跑：数字格式，可以是小数。
范围：5.0~20.0。
</t>
        </r>
      </text>
    </comment>
    <comment ref="J1" authorId="0">
      <text>
        <r>
          <rPr>
            <b/>
            <sz val="9"/>
            <rFont val="宋体"/>
            <charset val="134"/>
          </rPr>
          <t>批注:</t>
        </r>
        <r>
          <rPr>
            <sz val="9"/>
            <rFont val="宋体"/>
            <charset val="134"/>
          </rPr>
          <t xml:space="preserve">
批注:
仰卧起坐：整数填写，单位为个。
范围：0-100。
</t>
        </r>
      </text>
    </comment>
    <comment ref="K1" authorId="0">
      <text>
        <r>
          <rPr>
            <b/>
            <sz val="9"/>
            <rFont val="宋体"/>
            <charset val="134"/>
          </rPr>
          <t>批注:</t>
        </r>
        <r>
          <rPr>
            <sz val="9"/>
            <rFont val="宋体"/>
            <charset val="134"/>
          </rPr>
          <t xml:space="preserve">
批注:
一分钟跳绳：整数填写
范围：0~300
</t>
        </r>
      </text>
    </comment>
    <comment ref="L1" authorId="0">
      <text>
        <r>
          <rPr>
            <b/>
            <sz val="9"/>
            <rFont val="宋体"/>
            <charset val="134"/>
          </rPr>
          <t>批注:</t>
        </r>
        <r>
          <rPr>
            <sz val="9"/>
            <rFont val="宋体"/>
            <charset val="134"/>
          </rPr>
          <t xml:space="preserve">
批注:
仰卧起坐：整数填写，单位为个。
范围：0-100。
</t>
        </r>
      </text>
    </comment>
    <comment ref="M1" authorId="0">
      <text>
        <r>
          <rPr>
            <b/>
            <sz val="9"/>
            <rFont val="宋体"/>
            <charset val="134"/>
          </rPr>
          <t>批注:</t>
        </r>
        <r>
          <rPr>
            <sz val="9"/>
            <rFont val="宋体"/>
            <charset val="134"/>
          </rPr>
          <t xml:space="preserve">
批注:
50*8折返跑：小数输入(例：3.52)
范围:1.00-9.59。
注：易捷体侧合并时会自动转为3’52。
</t>
        </r>
      </text>
    </comment>
  </commentList>
</comments>
</file>

<file path=xl/comments2.xml><?xml version="1.0" encoding="utf-8"?>
<comments xmlns="http://schemas.openxmlformats.org/spreadsheetml/2006/main">
  <authors>
    <author>Administrator</author>
    <author>348352728</author>
  </authors>
  <commentList>
    <comment ref="C1" authorId="0">
      <text>
        <r>
          <rPr>
            <b/>
            <sz val="9"/>
            <rFont val="宋体"/>
            <charset val="134"/>
          </rPr>
          <t>批注:</t>
        </r>
        <r>
          <rPr>
            <sz val="9"/>
            <rFont val="宋体"/>
            <charset val="134"/>
          </rPr>
          <t xml:space="preserve">
提示：姓名中不要含有特殊符号，如空格
</t>
        </r>
      </text>
    </comment>
    <comment ref="D1" authorId="1">
      <text>
        <r>
          <rPr>
            <b/>
            <sz val="9"/>
            <rFont val="宋体"/>
            <charset val="134"/>
          </rPr>
          <t>批注:</t>
        </r>
        <r>
          <rPr>
            <sz val="9"/>
            <rFont val="宋体"/>
            <charset val="134"/>
          </rPr>
          <t xml:space="preserve">
学籍号：
一般为G+身份证号码
（例子：440682200012126789）
</t>
        </r>
      </text>
    </comment>
    <comment ref="E1" authorId="0">
      <text>
        <r>
          <rPr>
            <b/>
            <sz val="9"/>
            <rFont val="宋体"/>
            <charset val="134"/>
          </rPr>
          <t>批注:</t>
        </r>
        <r>
          <rPr>
            <sz val="9"/>
            <rFont val="宋体"/>
            <charset val="134"/>
          </rPr>
          <t xml:space="preserve">
性别：必填，否则无法计算分数，
男生用 1 表示，
女生用 2 表示。
</t>
        </r>
      </text>
    </comment>
    <comment ref="F1" authorId="0">
      <text>
        <r>
          <rPr>
            <b/>
            <sz val="9"/>
            <rFont val="宋体"/>
            <charset val="134"/>
          </rPr>
          <t>批注:</t>
        </r>
        <r>
          <rPr>
            <sz val="9"/>
            <rFont val="宋体"/>
            <charset val="134"/>
          </rPr>
          <t xml:space="preserve">
批注:
身高：数字格式，单位为cm。
数值范围：0-400
</t>
        </r>
      </text>
    </comment>
    <comment ref="G1" authorId="0">
      <text>
        <r>
          <rPr>
            <b/>
            <sz val="9"/>
            <rFont val="宋体"/>
            <charset val="134"/>
          </rPr>
          <t>批注:</t>
        </r>
        <r>
          <rPr>
            <sz val="9"/>
            <rFont val="宋体"/>
            <charset val="134"/>
          </rPr>
          <t xml:space="preserve">
批注:
体重：数字格式，单位为kg。
范围：0-200
</t>
        </r>
      </text>
    </comment>
    <comment ref="H1" authorId="0">
      <text>
        <r>
          <rPr>
            <b/>
            <sz val="9"/>
            <rFont val="宋体"/>
            <charset val="134"/>
          </rPr>
          <t>批注:</t>
        </r>
        <r>
          <rPr>
            <sz val="9"/>
            <rFont val="宋体"/>
            <charset val="134"/>
          </rPr>
          <t xml:space="preserve">
批注:
肺活量：数字格式，单位为ml。
范围：500-9999
</t>
        </r>
      </text>
    </comment>
    <comment ref="I1" authorId="0">
      <text>
        <r>
          <rPr>
            <b/>
            <sz val="9"/>
            <rFont val="宋体"/>
            <charset val="134"/>
          </rPr>
          <t>批注:</t>
        </r>
        <r>
          <rPr>
            <sz val="9"/>
            <rFont val="宋体"/>
            <charset val="134"/>
          </rPr>
          <t xml:space="preserve">
批注:
50米跑：数字格式，可以是小数。
范围：5.0~20.0。
</t>
        </r>
      </text>
    </comment>
    <comment ref="J1" authorId="0">
      <text>
        <r>
          <rPr>
            <b/>
            <sz val="9"/>
            <rFont val="宋体"/>
            <charset val="134"/>
          </rPr>
          <t>批注:</t>
        </r>
        <r>
          <rPr>
            <sz val="9"/>
            <rFont val="宋体"/>
            <charset val="134"/>
          </rPr>
          <t xml:space="preserve">
批注:
仰卧起坐：整数填写，单位为个。
范围：0-100。
</t>
        </r>
      </text>
    </comment>
    <comment ref="K1" authorId="0">
      <text>
        <r>
          <rPr>
            <b/>
            <sz val="9"/>
            <rFont val="宋体"/>
            <charset val="134"/>
          </rPr>
          <t>批注:</t>
        </r>
        <r>
          <rPr>
            <sz val="9"/>
            <rFont val="宋体"/>
            <charset val="134"/>
          </rPr>
          <t xml:space="preserve">
批注:
一分钟跳绳：整数填写
范围：0~300
</t>
        </r>
      </text>
    </comment>
    <comment ref="L1" authorId="0">
      <text>
        <r>
          <rPr>
            <b/>
            <sz val="9"/>
            <rFont val="宋体"/>
            <charset val="134"/>
          </rPr>
          <t>批注:</t>
        </r>
        <r>
          <rPr>
            <sz val="9"/>
            <rFont val="宋体"/>
            <charset val="134"/>
          </rPr>
          <t xml:space="preserve">
批注:
仰卧起坐：整数填写，单位为个。
范围：0-100。
</t>
        </r>
      </text>
    </comment>
    <comment ref="M1" authorId="0">
      <text>
        <r>
          <rPr>
            <b/>
            <sz val="9"/>
            <rFont val="宋体"/>
            <charset val="134"/>
          </rPr>
          <t>批注:</t>
        </r>
        <r>
          <rPr>
            <sz val="9"/>
            <rFont val="宋体"/>
            <charset val="134"/>
          </rPr>
          <t xml:space="preserve">
批注:
50*8折返跑：小数输入(例：3.52)
范围:1.00-9.59。
注：易捷体侧合并时会自动转为3’52。
</t>
        </r>
      </text>
    </comment>
  </commentList>
</comments>
</file>

<file path=xl/comments3.xml><?xml version="1.0" encoding="utf-8"?>
<comments xmlns="http://schemas.openxmlformats.org/spreadsheetml/2006/main">
  <authors>
    <author>Administrator</author>
    <author>348352728</author>
  </authors>
  <commentList>
    <comment ref="C1" authorId="0">
      <text>
        <r>
          <rPr>
            <b/>
            <sz val="9"/>
            <rFont val="宋体"/>
            <charset val="134"/>
          </rPr>
          <t>批注:</t>
        </r>
        <r>
          <rPr>
            <sz val="9"/>
            <rFont val="宋体"/>
            <charset val="134"/>
          </rPr>
          <t xml:space="preserve">
批注:
提示：姓名中不要含有特殊符号，如空格
</t>
        </r>
      </text>
    </comment>
    <comment ref="D1" authorId="1">
      <text>
        <r>
          <rPr>
            <b/>
            <sz val="9"/>
            <rFont val="宋体"/>
            <charset val="134"/>
          </rPr>
          <t>批注:</t>
        </r>
        <r>
          <rPr>
            <sz val="9"/>
            <rFont val="宋体"/>
            <charset val="134"/>
          </rPr>
          <t xml:space="preserve">
学籍号：
一般为G+身份证号码
（例子：440682200012126789）
</t>
        </r>
      </text>
    </comment>
    <comment ref="E1" authorId="0">
      <text>
        <r>
          <rPr>
            <b/>
            <sz val="9"/>
            <rFont val="宋体"/>
            <charset val="134"/>
          </rPr>
          <t>批注:</t>
        </r>
        <r>
          <rPr>
            <sz val="9"/>
            <rFont val="宋体"/>
            <charset val="134"/>
          </rPr>
          <t xml:space="preserve">
性别：必填，否则无法计算分数，
男生用 1 表示，
女生用 2 表示。
</t>
        </r>
      </text>
    </comment>
  </commentList>
</comments>
</file>

<file path=xl/comments4.xml><?xml version="1.0" encoding="utf-8"?>
<comments xmlns="http://schemas.openxmlformats.org/spreadsheetml/2006/main">
  <authors>
    <author>Administrator</author>
    <author>348352728</author>
  </authors>
  <commentList>
    <comment ref="C1" authorId="0">
      <text>
        <r>
          <rPr>
            <b/>
            <sz val="9"/>
            <rFont val="宋体"/>
            <charset val="134"/>
          </rPr>
          <t>批注:</t>
        </r>
        <r>
          <rPr>
            <sz val="9"/>
            <rFont val="宋体"/>
            <charset val="134"/>
          </rPr>
          <t xml:space="preserve">
批注:
提示：姓名中不要含有特殊符号，如空格
</t>
        </r>
      </text>
    </comment>
    <comment ref="D1" authorId="1">
      <text>
        <r>
          <rPr>
            <b/>
            <sz val="9"/>
            <rFont val="宋体"/>
            <charset val="134"/>
          </rPr>
          <t>批注:</t>
        </r>
        <r>
          <rPr>
            <sz val="9"/>
            <rFont val="宋体"/>
            <charset val="134"/>
          </rPr>
          <t xml:space="preserve">
学籍号：
一般为G+身份证号码
（例子：440682200012126789）
</t>
        </r>
      </text>
    </comment>
    <comment ref="E1" authorId="0">
      <text>
        <r>
          <rPr>
            <b/>
            <sz val="9"/>
            <rFont val="宋体"/>
            <charset val="134"/>
          </rPr>
          <t>批注:</t>
        </r>
        <r>
          <rPr>
            <sz val="9"/>
            <rFont val="宋体"/>
            <charset val="134"/>
          </rPr>
          <t xml:space="preserve">
性别：必填，否则无法计算分数，
男生用 1 表示，
女生用 2 表示。
</t>
        </r>
      </text>
    </comment>
  </commentList>
</comments>
</file>

<file path=xl/comments5.xml><?xml version="1.0" encoding="utf-8"?>
<comments xmlns="http://schemas.openxmlformats.org/spreadsheetml/2006/main">
  <authors>
    <author>Administrator</author>
    <author>348352728</author>
  </authors>
  <commentList>
    <comment ref="C1" authorId="0">
      <text>
        <r>
          <rPr>
            <b/>
            <sz val="9"/>
            <rFont val="宋体"/>
            <charset val="134"/>
          </rPr>
          <t>批注:</t>
        </r>
        <r>
          <rPr>
            <sz val="9"/>
            <rFont val="宋体"/>
            <charset val="134"/>
          </rPr>
          <t xml:space="preserve">
批注:
提示：姓名中不要含有特殊符号，如空格
</t>
        </r>
      </text>
    </comment>
    <comment ref="D1" authorId="1">
      <text>
        <r>
          <rPr>
            <b/>
            <sz val="9"/>
            <rFont val="宋体"/>
            <charset val="134"/>
          </rPr>
          <t>批注:</t>
        </r>
        <r>
          <rPr>
            <sz val="9"/>
            <rFont val="宋体"/>
            <charset val="134"/>
          </rPr>
          <t xml:space="preserve">
学籍号：
一般为G+身份证号码
（例子：440682200012126789）
</t>
        </r>
      </text>
    </comment>
    <comment ref="E1" authorId="0">
      <text>
        <r>
          <rPr>
            <b/>
            <sz val="9"/>
            <rFont val="宋体"/>
            <charset val="134"/>
          </rPr>
          <t>批注:</t>
        </r>
        <r>
          <rPr>
            <sz val="9"/>
            <rFont val="宋体"/>
            <charset val="134"/>
          </rPr>
          <t xml:space="preserve">
性别：必填，否则无法计算分数，
男生用 1 表示，
女生用 2 表示。
</t>
        </r>
      </text>
    </comment>
  </commentList>
</comments>
</file>

<file path=xl/comments6.xml><?xml version="1.0" encoding="utf-8"?>
<comments xmlns="http://schemas.openxmlformats.org/spreadsheetml/2006/main">
  <authors>
    <author>Administrator</author>
    <author>348352728</author>
  </authors>
  <commentList>
    <comment ref="C1" authorId="0">
      <text>
        <r>
          <rPr>
            <b/>
            <sz val="9"/>
            <rFont val="宋体"/>
            <charset val="134"/>
          </rPr>
          <t>批注:</t>
        </r>
        <r>
          <rPr>
            <sz val="9"/>
            <rFont val="宋体"/>
            <charset val="134"/>
          </rPr>
          <t xml:space="preserve">
批注:
提示：姓名中不要含有特殊符号，如空格
</t>
        </r>
      </text>
    </comment>
    <comment ref="D1" authorId="1">
      <text>
        <r>
          <rPr>
            <b/>
            <sz val="9"/>
            <rFont val="宋体"/>
            <charset val="134"/>
          </rPr>
          <t>批注:</t>
        </r>
        <r>
          <rPr>
            <sz val="9"/>
            <rFont val="宋体"/>
            <charset val="134"/>
          </rPr>
          <t xml:space="preserve">
学籍号：
一般为G+身份证号码
（例子：440682200012126789）
</t>
        </r>
      </text>
    </comment>
    <comment ref="E1" authorId="0">
      <text>
        <r>
          <rPr>
            <b/>
            <sz val="9"/>
            <rFont val="宋体"/>
            <charset val="134"/>
          </rPr>
          <t>批注:</t>
        </r>
        <r>
          <rPr>
            <sz val="9"/>
            <rFont val="宋体"/>
            <charset val="134"/>
          </rPr>
          <t xml:space="preserve">
性别：必填，否则无法计算分数，
男生用 1 表示，
女生用 2 表示。
</t>
        </r>
      </text>
    </comment>
  </commentList>
</comments>
</file>

<file path=xl/comments7.xml><?xml version="1.0" encoding="utf-8"?>
<comments xmlns="http://schemas.openxmlformats.org/spreadsheetml/2006/main">
  <authors>
    <author>Administrator</author>
  </authors>
  <commentList>
    <comment ref="B1" authorId="0">
      <text>
        <r>
          <rPr>
            <b/>
            <sz val="9"/>
            <rFont val="宋体"/>
            <charset val="134"/>
          </rPr>
          <t>批注:</t>
        </r>
        <r>
          <rPr>
            <sz val="9"/>
            <rFont val="宋体"/>
            <charset val="134"/>
          </rPr>
          <t xml:space="preserve">
提示：
填写或选择年级（例子：一年级）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<sst xmlns="http://schemas.openxmlformats.org/spreadsheetml/2006/main" count="4030" uniqueCount="375">
  <si>
    <t>小学生国标体测模板（算分、统计分析）使用说明</t>
  </si>
  <si>
    <t xml:space="preserve">    1.本模板按照国家2014实行的小学生体质健康标准进行算分和统计分析（评分细则见评分标准工作表）。</t>
  </si>
  <si>
    <r>
      <rPr>
        <b/>
        <sz val="16"/>
        <color rgb="FF000000"/>
        <rFont val="宋体"/>
        <charset val="134"/>
      </rPr>
      <t xml:space="preserve">    2.在对应年级工作表填写学生体测的相应信息，表格自动进行算分、统计分析(</t>
    </r>
    <r>
      <rPr>
        <b/>
        <sz val="16"/>
        <color rgb="FFFF0000"/>
        <rFont val="宋体"/>
        <charset val="134"/>
      </rPr>
      <t>性别必须填写男生用1表示，女生用2表示</t>
    </r>
    <r>
      <rPr>
        <b/>
        <sz val="16"/>
        <color rgb="FF000000"/>
        <rFont val="宋体"/>
        <charset val="134"/>
      </rPr>
      <t>)。</t>
    </r>
  </si>
  <si>
    <r>
      <rPr>
        <b/>
        <sz val="16"/>
        <color rgb="FF000000"/>
        <rFont val="宋体"/>
        <charset val="134"/>
      </rPr>
      <t xml:space="preserve">    3.因加入了大量函数，避免卡顿已关闭自动计算，填写后需要手动刷新方可算分。</t>
    </r>
    <r>
      <rPr>
        <b/>
        <sz val="16"/>
        <color rgb="FFFF0000"/>
        <rFont val="宋体"/>
        <charset val="134"/>
      </rPr>
      <t>（上方菜单：公式→重新计算）</t>
    </r>
  </si>
  <si>
    <r>
      <rPr>
        <b/>
        <sz val="16"/>
        <color rgb="FF000000"/>
        <rFont val="宋体"/>
        <charset val="134"/>
      </rPr>
      <t xml:space="preserve">    4.年级分析工作表绿色表格内填写相信班级编号或年级即可查询相应分析。</t>
    </r>
    <r>
      <rPr>
        <b/>
        <sz val="16"/>
        <color rgb="FFFF0000"/>
        <rFont val="宋体"/>
        <charset val="134"/>
      </rPr>
      <t>（查询时需要按公式-重新计算方可更新数据）</t>
    </r>
  </si>
  <si>
    <r>
      <rPr>
        <b/>
        <sz val="16"/>
        <rFont val="宋体"/>
        <charset val="134"/>
      </rPr>
      <t xml:space="preserve">    5.数据对接工作表能与国家体质健康网下载的模板进行对接，详细操作方式请到网站观看。</t>
    </r>
    <r>
      <rPr>
        <b/>
        <sz val="16"/>
        <color rgb="FFFF0000"/>
        <rFont val="宋体"/>
        <charset val="134"/>
      </rPr>
      <t>（点击下方操作教程进入）</t>
    </r>
  </si>
  <si>
    <t xml:space="preserve">    6.数据模板如有更新，请到网盘进行下载。（点击下方文字进入）</t>
  </si>
  <si>
    <t xml:space="preserve">    7.此表格为学习与工作所用，未经作者允许不可出售或转卖。</t>
  </si>
  <si>
    <t xml:space="preserve">    8.如有疑问或更好的修改建议可联系作者(QQ群：928083974)。</t>
  </si>
  <si>
    <t>佛山市南海区里水镇中心小学</t>
  </si>
  <si>
    <t>作者:钟译英  朱承志</t>
  </si>
  <si>
    <t>微信公众号：体育教师大本营</t>
  </si>
  <si>
    <r>
      <rPr>
        <b/>
        <sz val="18"/>
        <color rgb="FF000000"/>
        <rFont val="宋体"/>
        <charset val="134"/>
      </rPr>
      <t>快速链接</t>
    </r>
    <r>
      <rPr>
        <b/>
        <sz val="12"/>
        <color rgb="FF000000"/>
        <rFont val="宋体"/>
        <charset val="134"/>
      </rPr>
      <t xml:space="preserve">
</t>
    </r>
    <r>
      <rPr>
        <b/>
        <sz val="12"/>
        <color rgb="FFFF0000"/>
        <rFont val="宋体"/>
        <charset val="134"/>
      </rPr>
      <t>(点击文字自动跳转)</t>
    </r>
  </si>
  <si>
    <t>学生体质健康网</t>
  </si>
  <si>
    <t>腾讯微云</t>
  </si>
  <si>
    <t>金山文档</t>
  </si>
  <si>
    <t>使用说明、操作教程</t>
  </si>
  <si>
    <t>算分模板更新网盘</t>
  </si>
  <si>
    <t>《国家学生体质健康标准（2014修订版）》</t>
  </si>
  <si>
    <t>一年级测试项目及评分标准</t>
  </si>
  <si>
    <t>一年级体重指数</t>
  </si>
  <si>
    <t>等级</t>
  </si>
  <si>
    <t>单项得分</t>
  </si>
  <si>
    <t>肺活量(15%)</t>
  </si>
  <si>
    <t>50米跑(20%)</t>
  </si>
  <si>
    <r>
      <rPr>
        <sz val="10"/>
        <color theme="1"/>
        <rFont val="宋体"/>
        <charset val="134"/>
      </rPr>
      <t>坐位体前屈</t>
    </r>
    <r>
      <rPr>
        <sz val="10"/>
        <color theme="1"/>
        <rFont val="Arial"/>
        <charset val="134"/>
      </rPr>
      <t>(30%)</t>
    </r>
  </si>
  <si>
    <t>一分钟跳绳(20%)</t>
  </si>
  <si>
    <t>BMI(15%)</t>
  </si>
  <si>
    <t>男生</t>
  </si>
  <si>
    <t>女生</t>
  </si>
  <si>
    <t>得分</t>
  </si>
  <si>
    <t>优秀</t>
  </si>
  <si>
    <t>100</t>
  </si>
  <si>
    <t>1700</t>
  </si>
  <si>
    <t>1400</t>
  </si>
  <si>
    <t>10.2</t>
  </si>
  <si>
    <t>11</t>
  </si>
  <si>
    <t>16.1</t>
  </si>
  <si>
    <t>18.6</t>
  </si>
  <si>
    <t>109</t>
  </si>
  <si>
    <t>117</t>
  </si>
  <si>
    <t>正常</t>
  </si>
  <si>
    <t>13.45≤ x &lt;18.15</t>
  </si>
  <si>
    <t>13.25≤ x &lt;17.35</t>
  </si>
  <si>
    <t>95</t>
  </si>
  <si>
    <t>1600</t>
  </si>
  <si>
    <t>1300</t>
  </si>
  <si>
    <t>10.3</t>
  </si>
  <si>
    <t>11.1</t>
  </si>
  <si>
    <t>14.6</t>
  </si>
  <si>
    <t>17.3</t>
  </si>
  <si>
    <t>104</t>
  </si>
  <si>
    <t>110</t>
  </si>
  <si>
    <t>低体重</t>
  </si>
  <si>
    <t xml:space="preserve"> x &lt;13.45</t>
  </si>
  <si>
    <t xml:space="preserve"> x &lt;13.25</t>
  </si>
  <si>
    <t>90</t>
  </si>
  <si>
    <t>1500</t>
  </si>
  <si>
    <t>1200</t>
  </si>
  <si>
    <t>10.4</t>
  </si>
  <si>
    <t>11.2</t>
  </si>
  <si>
    <t>13</t>
  </si>
  <si>
    <t>16</t>
  </si>
  <si>
    <t>99</t>
  </si>
  <si>
    <t>103</t>
  </si>
  <si>
    <t>超重</t>
  </si>
  <si>
    <t>18.15≤ x &lt;20.35</t>
  </si>
  <si>
    <t>17.35≤ x &lt;19.25</t>
  </si>
  <si>
    <t>良好</t>
  </si>
  <si>
    <t>85</t>
  </si>
  <si>
    <t>1100</t>
  </si>
  <si>
    <t>10.5</t>
  </si>
  <si>
    <t>11.5</t>
  </si>
  <si>
    <t>12</t>
  </si>
  <si>
    <t>14.7</t>
  </si>
  <si>
    <t>93</t>
  </si>
  <si>
    <t>肥胖</t>
  </si>
  <si>
    <t xml:space="preserve"> x ≥20.35</t>
  </si>
  <si>
    <t xml:space="preserve"> x ≥19.25</t>
  </si>
  <si>
    <t>80</t>
  </si>
  <si>
    <t>1000</t>
  </si>
  <si>
    <t>10.6</t>
  </si>
  <si>
    <t>11.8</t>
  </si>
  <si>
    <t>13.4</t>
  </si>
  <si>
    <t>87</t>
  </si>
  <si>
    <t>跳绳附加分</t>
  </si>
  <si>
    <t>及格</t>
  </si>
  <si>
    <t>78</t>
  </si>
  <si>
    <t>1240</t>
  </si>
  <si>
    <t>960</t>
  </si>
  <si>
    <t>10.8</t>
  </si>
  <si>
    <t>9.9</t>
  </si>
  <si>
    <t>12.3</t>
  </si>
  <si>
    <t>76</t>
  </si>
  <si>
    <t>1180</t>
  </si>
  <si>
    <t>920</t>
  </si>
  <si>
    <t>12.2</t>
  </si>
  <si>
    <t>8.8</t>
  </si>
  <si>
    <t>73</t>
  </si>
  <si>
    <t>加分</t>
  </si>
  <si>
    <t>个数</t>
  </si>
  <si>
    <t>74</t>
  </si>
  <si>
    <t>1120</t>
  </si>
  <si>
    <t>880</t>
  </si>
  <si>
    <t>12.4</t>
  </si>
  <si>
    <t>7.7</t>
  </si>
  <si>
    <t>10.1</t>
  </si>
  <si>
    <t>66</t>
  </si>
  <si>
    <t>72</t>
  </si>
  <si>
    <t>1060</t>
  </si>
  <si>
    <t>840</t>
  </si>
  <si>
    <t>11.4</t>
  </si>
  <si>
    <t>12.6</t>
  </si>
  <si>
    <t>6.6</t>
  </si>
  <si>
    <t>9</t>
  </si>
  <si>
    <t>59</t>
  </si>
  <si>
    <t>70</t>
  </si>
  <si>
    <t>800</t>
  </si>
  <si>
    <t>11.6</t>
  </si>
  <si>
    <t>12.8</t>
  </si>
  <si>
    <t>5.5</t>
  </si>
  <si>
    <t>7.9</t>
  </si>
  <si>
    <t>52</t>
  </si>
  <si>
    <t>68</t>
  </si>
  <si>
    <t>940</t>
  </si>
  <si>
    <t>760</t>
  </si>
  <si>
    <t>4.4</t>
  </si>
  <si>
    <t>6.8</t>
  </si>
  <si>
    <t>45</t>
  </si>
  <si>
    <t>720</t>
  </si>
  <si>
    <t>13.2</t>
  </si>
  <si>
    <t>3.3</t>
  </si>
  <si>
    <t>5.7</t>
  </si>
  <si>
    <t>38</t>
  </si>
  <si>
    <t>64</t>
  </si>
  <si>
    <t>820</t>
  </si>
  <si>
    <t>680</t>
  </si>
  <si>
    <t>2.2</t>
  </si>
  <si>
    <t>4.6</t>
  </si>
  <si>
    <t>31</t>
  </si>
  <si>
    <t>62</t>
  </si>
  <si>
    <t>640</t>
  </si>
  <si>
    <t>13.6</t>
  </si>
  <si>
    <t>1.1</t>
  </si>
  <si>
    <t>3.5</t>
  </si>
  <si>
    <t>24</t>
  </si>
  <si>
    <t>60</t>
  </si>
  <si>
    <t>700</t>
  </si>
  <si>
    <t>600</t>
  </si>
  <si>
    <t>13.8</t>
  </si>
  <si>
    <t>0</t>
  </si>
  <si>
    <t>2.4</t>
  </si>
  <si>
    <t>17</t>
  </si>
  <si>
    <t>不及格</t>
  </si>
  <si>
    <t>50</t>
  </si>
  <si>
    <t>660</t>
  </si>
  <si>
    <t>580</t>
  </si>
  <si>
    <t>14</t>
  </si>
  <si>
    <t>-0.8</t>
  </si>
  <si>
    <t>1.6</t>
  </si>
  <si>
    <t>40</t>
  </si>
  <si>
    <t>620</t>
  </si>
  <si>
    <t>560</t>
  </si>
  <si>
    <t>14.2</t>
  </si>
  <si>
    <t>-1.6</t>
  </si>
  <si>
    <t>0.8</t>
  </si>
  <si>
    <t>30</t>
  </si>
  <si>
    <t>540</t>
  </si>
  <si>
    <t>14.4</t>
  </si>
  <si>
    <t>-2.4</t>
  </si>
  <si>
    <t>8</t>
  </si>
  <si>
    <t>注：一分钟跳绳为高优指标，学生成绩超过单项评分100分后，以超过的次数所对应的分数进行加分，每超过2次增加1分，封顶20分。</t>
  </si>
  <si>
    <t>20</t>
  </si>
  <si>
    <t>520</t>
  </si>
  <si>
    <t>-3.2</t>
  </si>
  <si>
    <t>5</t>
  </si>
  <si>
    <t>10</t>
  </si>
  <si>
    <t>500</t>
  </si>
  <si>
    <t>14.8</t>
  </si>
  <si>
    <t>-4</t>
  </si>
  <si>
    <t>2</t>
  </si>
  <si>
    <t>二年级测试项目及评分标准</t>
  </si>
  <si>
    <t>二年级体重指数</t>
  </si>
  <si>
    <t>坐位体前屈(30%)</t>
  </si>
  <si>
    <t>13.65≤ x &lt;18.45</t>
  </si>
  <si>
    <t>13.45≤ x &lt;17.85</t>
  </si>
  <si>
    <t xml:space="preserve"> x &lt;13.65</t>
  </si>
  <si>
    <t>18.45≤ x &lt;20.45</t>
  </si>
  <si>
    <t>17.85≤ x &lt;20.25</t>
  </si>
  <si>
    <t xml:space="preserve"> x ≥20.45</t>
  </si>
  <si>
    <t xml:space="preserve"> x ≥20.25</t>
  </si>
  <si>
    <t>三年级测试项目及评分标准</t>
  </si>
  <si>
    <t>三年级体重指数</t>
  </si>
  <si>
    <t>坐位体前屈(20%)</t>
  </si>
  <si>
    <t>仰卧起坐(20%)</t>
  </si>
  <si>
    <t>13.85≤ x &lt;19.45</t>
  </si>
  <si>
    <t>13.55≤ x &lt;18.65</t>
  </si>
  <si>
    <t xml:space="preserve"> x &lt;13.85</t>
  </si>
  <si>
    <t xml:space="preserve"> x &lt;13.55</t>
  </si>
  <si>
    <t>19.45≤ x &lt;22.15</t>
  </si>
  <si>
    <t>18.65≤ x &lt;21.15</t>
  </si>
  <si>
    <t xml:space="preserve"> x ≥22.15</t>
  </si>
  <si>
    <t xml:space="preserve"> x ≥21.15</t>
  </si>
  <si>
    <t>四年级测试项目及评分标准</t>
  </si>
  <si>
    <t>四年级体重指数</t>
  </si>
  <si>
    <t>14.15≤ x &lt;20.15</t>
  </si>
  <si>
    <t>13.65≤ x &lt;19.45</t>
  </si>
  <si>
    <t xml:space="preserve"> x &lt;14.15</t>
  </si>
  <si>
    <t>20.15≤ x &lt;22.65</t>
  </si>
  <si>
    <t>19.45≤ x &lt;22.05</t>
  </si>
  <si>
    <t xml:space="preserve"> x ≥22.65</t>
  </si>
  <si>
    <t xml:space="preserve"> x ≥22.05</t>
  </si>
  <si>
    <t>五年级测试项目及评分标准</t>
  </si>
  <si>
    <t>五年级体重指数</t>
  </si>
  <si>
    <t>坐位体前屈(10%)</t>
  </si>
  <si>
    <t>一分钟跳绳(10%)</t>
  </si>
  <si>
    <t>50*8折返跑(10%)</t>
  </si>
  <si>
    <t>1'36</t>
  </si>
  <si>
    <t>1'41</t>
  </si>
  <si>
    <t>14.35≤ x &lt;21.45</t>
  </si>
  <si>
    <t>13.75≤ x &lt;20.55</t>
  </si>
  <si>
    <t>1'39</t>
  </si>
  <si>
    <t>1'44</t>
  </si>
  <si>
    <t xml:space="preserve"> x &lt;14.35</t>
  </si>
  <si>
    <t xml:space="preserve"> x &lt;13.75</t>
  </si>
  <si>
    <t>1'42</t>
  </si>
  <si>
    <t>1'47</t>
  </si>
  <si>
    <t>21.45≤ x &lt;24.15</t>
  </si>
  <si>
    <t>20.55≤ x &lt;22.95</t>
  </si>
  <si>
    <t>1'45</t>
  </si>
  <si>
    <t>1'50</t>
  </si>
  <si>
    <t xml:space="preserve"> x ≥24.15</t>
  </si>
  <si>
    <t xml:space="preserve"> x ≥22.95</t>
  </si>
  <si>
    <t>1'48</t>
  </si>
  <si>
    <t>1'53</t>
  </si>
  <si>
    <t>1'51</t>
  </si>
  <si>
    <t>1'56</t>
  </si>
  <si>
    <t>1'54</t>
  </si>
  <si>
    <t>1'59</t>
  </si>
  <si>
    <t>1'57</t>
  </si>
  <si>
    <t>2'02</t>
  </si>
  <si>
    <t>2'00</t>
  </si>
  <si>
    <t>2'05</t>
  </si>
  <si>
    <t>2'03</t>
  </si>
  <si>
    <t>2'08</t>
  </si>
  <si>
    <t>2'06</t>
  </si>
  <si>
    <t>2'11</t>
  </si>
  <si>
    <t>2'09</t>
  </si>
  <si>
    <t>2'14</t>
  </si>
  <si>
    <t>2'12</t>
  </si>
  <si>
    <t>2'17</t>
  </si>
  <si>
    <t>2'15</t>
  </si>
  <si>
    <t>2'20</t>
  </si>
  <si>
    <t>2'18</t>
  </si>
  <si>
    <t>2'23</t>
  </si>
  <si>
    <t>2'22</t>
  </si>
  <si>
    <t>2'27</t>
  </si>
  <si>
    <t>2'26</t>
  </si>
  <si>
    <t>2'31</t>
  </si>
  <si>
    <t>2'30</t>
  </si>
  <si>
    <t>2'35</t>
  </si>
  <si>
    <t>2'34</t>
  </si>
  <si>
    <t>2'39</t>
  </si>
  <si>
    <t>2'38</t>
  </si>
  <si>
    <t>2'43</t>
  </si>
  <si>
    <t>六年级测试项目及评分标准</t>
  </si>
  <si>
    <t>六年级体重指数</t>
  </si>
  <si>
    <t>1'30</t>
  </si>
  <si>
    <t>1'37</t>
  </si>
  <si>
    <t>14.65≤ x &lt;21.85</t>
  </si>
  <si>
    <t>14.15≤ x &lt;20.85</t>
  </si>
  <si>
    <t>1'33</t>
  </si>
  <si>
    <t>1'40</t>
  </si>
  <si>
    <t>x &lt;14.65</t>
  </si>
  <si>
    <t>x &lt;14.15</t>
  </si>
  <si>
    <t>1'43</t>
  </si>
  <si>
    <t>21.85≤ x &lt;24.55</t>
  </si>
  <si>
    <t>20.85≤ x &lt;23.65</t>
  </si>
  <si>
    <t>1'46</t>
  </si>
  <si>
    <t>x ≥24.55</t>
  </si>
  <si>
    <t>x ≥23.65</t>
  </si>
  <si>
    <t>1'49</t>
  </si>
  <si>
    <t>1'52</t>
  </si>
  <si>
    <t>1'55</t>
  </si>
  <si>
    <t>1'58</t>
  </si>
  <si>
    <t>2'01</t>
  </si>
  <si>
    <t>2'04</t>
  </si>
  <si>
    <t>2'07</t>
  </si>
  <si>
    <t>2'10</t>
  </si>
  <si>
    <t>2'13</t>
  </si>
  <si>
    <t>2'16</t>
  </si>
  <si>
    <t>2'19</t>
  </si>
  <si>
    <t>2'24</t>
  </si>
  <si>
    <t>2'28</t>
  </si>
  <si>
    <t>2'32</t>
  </si>
  <si>
    <t>班级
编号</t>
  </si>
  <si>
    <t>学号</t>
  </si>
  <si>
    <t>姓名</t>
  </si>
  <si>
    <t>学籍号</t>
  </si>
  <si>
    <t>性别</t>
  </si>
  <si>
    <t>身高</t>
  </si>
  <si>
    <t>体重</t>
  </si>
  <si>
    <t>肺活量</t>
  </si>
  <si>
    <t>50米跑</t>
  </si>
  <si>
    <t>坐位
体前屈</t>
  </si>
  <si>
    <t>一分钟
跳绳</t>
  </si>
  <si>
    <t>仰卧
起坐</t>
  </si>
  <si>
    <t>50*8
折返跑</t>
  </si>
  <si>
    <t>体重指数
(15%)</t>
  </si>
  <si>
    <t>肺活量
(15%)</t>
  </si>
  <si>
    <t>50米跑
(20%)</t>
  </si>
  <si>
    <t>坐位体前屈
(30%)</t>
  </si>
  <si>
    <t>一分钟跳绳
(20%)</t>
  </si>
  <si>
    <t>仰卧起坐</t>
  </si>
  <si>
    <t>跳绳
附加分</t>
  </si>
  <si>
    <t>标准分</t>
  </si>
  <si>
    <t>总分</t>
  </si>
  <si>
    <t>BMI</t>
  </si>
  <si>
    <t>坐位体前屈
(20%)</t>
  </si>
  <si>
    <t>仰卧起坐
(10%)</t>
  </si>
  <si>
    <t>坐位体前屈
(10%)</t>
  </si>
  <si>
    <t>一分钟跳绳
(10%)</t>
  </si>
  <si>
    <t>仰卧起坐
(20%)</t>
  </si>
  <si>
    <t>50*8折返跑
(10%)</t>
  </si>
  <si>
    <t>查询
年级</t>
  </si>
  <si>
    <t>一年级</t>
  </si>
  <si>
    <t>班级
数量</t>
  </si>
  <si>
    <t>学生人数</t>
  </si>
  <si>
    <t>有效
人数</t>
  </si>
  <si>
    <r>
      <rPr>
        <b/>
        <sz val="11"/>
        <rFont val="宋体"/>
        <charset val="134"/>
      </rPr>
      <t xml:space="preserve">无效
人数
</t>
    </r>
    <r>
      <rPr>
        <b/>
        <sz val="8"/>
        <rFont val="宋体"/>
        <charset val="134"/>
      </rPr>
      <t>(数据不全)</t>
    </r>
  </si>
  <si>
    <r>
      <rPr>
        <b/>
        <sz val="11"/>
        <color rgb="FF000000"/>
        <rFont val="宋体"/>
        <charset val="134"/>
      </rPr>
      <t xml:space="preserve">有效人
数占比
</t>
    </r>
    <r>
      <rPr>
        <b/>
        <sz val="8"/>
        <color rgb="FF000000"/>
        <rFont val="宋体"/>
        <charset val="134"/>
      </rPr>
      <t>（有效人数/总人数）</t>
    </r>
  </si>
  <si>
    <t>体重指数（%）</t>
  </si>
  <si>
    <t>各等级占比
（各等级人数/有效人数）</t>
  </si>
  <si>
    <t>所有项目</t>
  </si>
  <si>
    <t>总人数</t>
  </si>
  <si>
    <t>比率</t>
  </si>
  <si>
    <t>优秀率</t>
  </si>
  <si>
    <t>优良率</t>
  </si>
  <si>
    <t>及格率</t>
  </si>
  <si>
    <t>不及格率</t>
  </si>
  <si>
    <t>全体</t>
  </si>
  <si>
    <t>坐位体前屈</t>
  </si>
  <si>
    <t>一分钟跳绳</t>
  </si>
  <si>
    <t>50*8折返跑</t>
  </si>
  <si>
    <t>男</t>
  </si>
  <si>
    <t>女</t>
  </si>
  <si>
    <t>总体</t>
  </si>
  <si>
    <t>有效总数</t>
  </si>
  <si>
    <t>肥胖率</t>
  </si>
  <si>
    <t>班级</t>
  </si>
  <si>
    <t>各项目均值</t>
  </si>
  <si>
    <t>各项目优良率</t>
  </si>
  <si>
    <t>体前屈</t>
  </si>
  <si>
    <t>跳绳</t>
  </si>
  <si>
    <t>50*8折返</t>
  </si>
  <si>
    <t>全年级</t>
  </si>
  <si>
    <t>班级
总人数</t>
  </si>
  <si>
    <t>座位体前屈</t>
  </si>
  <si>
    <t>男生
人数</t>
  </si>
  <si>
    <t>女生
人数</t>
  </si>
  <si>
    <t>总体数据分析</t>
  </si>
  <si>
    <r>
      <rPr>
        <b/>
        <sz val="12"/>
        <rFont val="宋体"/>
        <charset val="134"/>
      </rPr>
      <t>年</t>
    </r>
    <r>
      <rPr>
        <b/>
        <sz val="12"/>
        <rFont val="Times New Roman"/>
        <charset val="134"/>
      </rPr>
      <t xml:space="preserve">    </t>
    </r>
    <r>
      <rPr>
        <b/>
        <sz val="12"/>
        <rFont val="宋体"/>
        <charset val="134"/>
      </rPr>
      <t>级</t>
    </r>
  </si>
  <si>
    <r>
      <rPr>
        <b/>
        <sz val="11"/>
        <color rgb="FF000000"/>
        <rFont val="宋体"/>
        <charset val="134"/>
      </rPr>
      <t xml:space="preserve">有效
人数
</t>
    </r>
    <r>
      <rPr>
        <b/>
        <sz val="8"/>
        <color rgb="FF000000"/>
        <rFont val="宋体"/>
        <charset val="134"/>
      </rPr>
      <t>(数据齐全)</t>
    </r>
  </si>
  <si>
    <t>二年级</t>
  </si>
  <si>
    <t>三年级</t>
  </si>
  <si>
    <t>四年级</t>
  </si>
  <si>
    <t>五年级</t>
  </si>
  <si>
    <t>六年级</t>
  </si>
  <si>
    <t>全校</t>
  </si>
  <si>
    <t>年级</t>
  </si>
  <si>
    <t>年 级</t>
  </si>
  <si>
    <t>体重
指数
(BMI)</t>
  </si>
  <si>
    <t>占比</t>
  </si>
  <si>
    <t>座位
体前屈</t>
  </si>
  <si>
    <t>所有
项目</t>
  </si>
</sst>
</file>

<file path=xl/styles.xml><?xml version="1.0" encoding="utf-8"?>
<styleSheet xmlns="http://schemas.openxmlformats.org/spreadsheetml/2006/main" xmlns:mc="http://schemas.openxmlformats.org/markup-compatibility/2006" xmlns:xr9="http://schemas.microsoft.com/office/spreadsheetml/2016/revision9" mc:Ignorable="xr9">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0.0_ "/>
    <numFmt numFmtId="178" formatCode="0.00_ "/>
    <numFmt numFmtId="179" formatCode="m\'ss"/>
    <numFmt numFmtId="180" formatCode="m:ss"/>
  </numFmts>
  <fonts count="70">
    <font>
      <sz val="12"/>
      <name val="宋体"/>
      <charset val="134"/>
    </font>
    <font>
      <b/>
      <sz val="24"/>
      <name val="宋体"/>
      <charset val="134"/>
    </font>
    <font>
      <b/>
      <sz val="12"/>
      <name val="宋体"/>
      <charset val="134"/>
    </font>
    <font>
      <b/>
      <sz val="11"/>
      <color rgb="FF000000"/>
      <name val="宋体"/>
      <charset val="134"/>
    </font>
    <font>
      <b/>
      <sz val="11"/>
      <name val="宋体"/>
      <charset val="134"/>
    </font>
    <font>
      <b/>
      <sz val="11"/>
      <color theme="1"/>
      <name val="宋体"/>
      <charset val="134"/>
      <scheme val="minor"/>
    </font>
    <font>
      <b/>
      <sz val="12"/>
      <color theme="1"/>
      <name val="宋体"/>
      <charset val="134"/>
      <scheme val="minor"/>
    </font>
    <font>
      <b/>
      <sz val="24"/>
      <color rgb="FF000000"/>
      <name val="宋体"/>
      <charset val="134"/>
    </font>
    <font>
      <b/>
      <sz val="12"/>
      <color rgb="FF000000"/>
      <name val="宋体"/>
      <charset val="134"/>
    </font>
    <font>
      <b/>
      <sz val="12"/>
      <color theme="1"/>
      <name val="宋体"/>
      <charset val="134"/>
    </font>
    <font>
      <b/>
      <sz val="16"/>
      <name val="黑体"/>
      <charset val="134"/>
    </font>
    <font>
      <b/>
      <sz val="14"/>
      <name val="宋体"/>
      <charset val="134"/>
    </font>
    <font>
      <b/>
      <sz val="14"/>
      <color rgb="FF000000"/>
      <name val="宋体"/>
      <charset val="134"/>
      <scheme val="minor"/>
    </font>
    <font>
      <b/>
      <sz val="22"/>
      <name val="宋体"/>
      <charset val="134"/>
    </font>
    <font>
      <b/>
      <sz val="10"/>
      <color theme="1"/>
      <name val="宋体"/>
      <charset val="134"/>
      <scheme val="minor"/>
    </font>
    <font>
      <b/>
      <sz val="12"/>
      <color rgb="FF000000"/>
      <name val="宋体"/>
      <charset val="134"/>
      <scheme val="minor"/>
    </font>
    <font>
      <sz val="11"/>
      <name val="宋体"/>
      <charset val="134"/>
    </font>
    <font>
      <b/>
      <sz val="12"/>
      <color theme="0"/>
      <name val="宋体"/>
      <charset val="134"/>
    </font>
    <font>
      <b/>
      <sz val="12"/>
      <color rgb="FFFFFFFF"/>
      <name val="宋体"/>
      <charset val="134"/>
    </font>
    <font>
      <sz val="10"/>
      <color theme="1"/>
      <name val="宋体"/>
      <charset val="134"/>
    </font>
    <font>
      <sz val="10"/>
      <color rgb="FF000000"/>
      <name val="宋体"/>
      <charset val="134"/>
    </font>
    <font>
      <sz val="12"/>
      <color theme="1"/>
      <name val="宋体"/>
      <charset val="134"/>
    </font>
    <font>
      <sz val="12"/>
      <color rgb="FF000000"/>
      <name val="宋体"/>
      <charset val="134"/>
    </font>
    <font>
      <b/>
      <sz val="16"/>
      <name val="宋体"/>
      <charset val="134"/>
    </font>
    <font>
      <b/>
      <sz val="10"/>
      <color rgb="FF000000"/>
      <name val="宋体"/>
      <charset val="134"/>
    </font>
    <font>
      <sz val="11"/>
      <color rgb="FF000000"/>
      <name val="宋体"/>
      <charset val="134"/>
    </font>
    <font>
      <sz val="11"/>
      <color rgb="FF000000"/>
      <name val="宋体"/>
      <charset val="134"/>
      <scheme val="minor"/>
    </font>
    <font>
      <sz val="11"/>
      <color theme="1"/>
      <name val="宋体"/>
      <charset val="134"/>
      <scheme val="minor"/>
    </font>
    <font>
      <b/>
      <sz val="24"/>
      <name val="黑体"/>
      <charset val="134"/>
    </font>
    <font>
      <b/>
      <sz val="16"/>
      <color theme="1"/>
      <name val="宋体"/>
      <charset val="134"/>
    </font>
    <font>
      <sz val="10"/>
      <color theme="1"/>
      <name val="Arial"/>
      <charset val="134"/>
    </font>
    <font>
      <b/>
      <sz val="14"/>
      <color theme="1"/>
      <name val="宋体"/>
      <charset val="134"/>
    </font>
    <font>
      <sz val="10"/>
      <name val="Arial"/>
      <charset val="134"/>
    </font>
    <font>
      <sz val="10"/>
      <name val="宋体"/>
      <charset val="134"/>
    </font>
    <font>
      <sz val="10"/>
      <color rgb="FF000000"/>
      <name val="Arial"/>
      <charset val="134"/>
    </font>
    <font>
      <b/>
      <sz val="14"/>
      <color rgb="FF000000"/>
      <name val="宋体"/>
      <charset val="134"/>
    </font>
    <font>
      <b/>
      <sz val="22"/>
      <name val="黑体"/>
      <charset val="134"/>
    </font>
    <font>
      <b/>
      <sz val="16"/>
      <color rgb="FF000000"/>
      <name val="宋体"/>
      <charset val="134"/>
    </font>
    <font>
      <sz val="20"/>
      <name val="宋体"/>
      <charset val="134"/>
    </font>
    <font>
      <b/>
      <sz val="18"/>
      <color rgb="FF000000"/>
      <name val="宋体"/>
      <charset val="134"/>
    </font>
    <font>
      <b/>
      <u/>
      <sz val="14"/>
      <color rgb="FF800080"/>
      <name val="宋体"/>
      <charset val="134"/>
    </font>
    <font>
      <b/>
      <u/>
      <sz val="14"/>
      <color rgb="FF0000FF"/>
      <name val="宋体"/>
      <charset val="134"/>
    </font>
    <font>
      <b/>
      <u/>
      <sz val="14"/>
      <color rgb="FF800080"/>
      <name val="宋体"/>
      <charset val="134"/>
      <scheme val="minor"/>
    </font>
    <font>
      <u/>
      <sz val="11"/>
      <color rgb="FF800080"/>
      <name val="宋体"/>
      <charset val="134"/>
      <scheme val="minor"/>
    </font>
    <font>
      <u/>
      <sz val="11"/>
      <color rgb="FF0000FF"/>
      <name val="宋体"/>
      <charset val="134"/>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8"/>
      <color rgb="FF000000"/>
      <name val="宋体"/>
      <charset val="134"/>
    </font>
    <font>
      <b/>
      <sz val="12"/>
      <name val="Times New Roman"/>
      <charset val="134"/>
    </font>
    <font>
      <b/>
      <sz val="16"/>
      <color rgb="FFFF0000"/>
      <name val="宋体"/>
      <charset val="134"/>
    </font>
    <font>
      <b/>
      <sz val="12"/>
      <color rgb="FFFF0000"/>
      <name val="宋体"/>
      <charset val="134"/>
    </font>
    <font>
      <b/>
      <sz val="8"/>
      <name val="宋体"/>
      <charset val="134"/>
    </font>
    <font>
      <sz val="9"/>
      <name val="宋体"/>
      <charset val="134"/>
    </font>
    <font>
      <b/>
      <sz val="9"/>
      <name val="宋体"/>
      <charset val="134"/>
    </font>
  </fonts>
  <fills count="61">
    <fill>
      <patternFill patternType="none"/>
    </fill>
    <fill>
      <patternFill patternType="gray125"/>
    </fill>
    <fill>
      <patternFill patternType="solid">
        <fgColor theme="4" tint="0.399975585192419"/>
        <bgColor indexed="64"/>
      </patternFill>
    </fill>
    <fill>
      <patternFill patternType="solid">
        <fgColor theme="7"/>
        <bgColor indexed="64"/>
      </patternFill>
    </fill>
    <fill>
      <patternFill patternType="solid">
        <fgColor rgb="FF9DC3E6"/>
        <bgColor indexed="64"/>
      </patternFill>
    </fill>
    <fill>
      <patternFill patternType="solid">
        <fgColor theme="0"/>
        <bgColor indexed="64"/>
      </patternFill>
    </fill>
    <fill>
      <patternFill patternType="solid">
        <fgColor theme="7" tint="0.599993896298105"/>
        <bgColor indexed="64"/>
      </patternFill>
    </fill>
    <fill>
      <patternFill patternType="solid">
        <fgColor theme="8" tint="0.799676503799554"/>
        <bgColor indexed="64"/>
      </patternFill>
    </fill>
    <fill>
      <patternFill patternType="solid">
        <fgColor theme="0" tint="-0.149998474074526"/>
        <bgColor indexed="64"/>
      </patternFill>
    </fill>
    <fill>
      <patternFill patternType="solid">
        <fgColor theme="2" tint="-0.0999786370433668"/>
        <bgColor indexed="64"/>
      </patternFill>
    </fill>
    <fill>
      <patternFill patternType="solid">
        <fgColor theme="6" tint="0.399670400097659"/>
        <bgColor indexed="64"/>
      </patternFill>
    </fill>
    <fill>
      <patternFill patternType="solid">
        <fgColor theme="9" tint="0.599993896298105"/>
        <bgColor indexed="64"/>
      </patternFill>
    </fill>
    <fill>
      <patternFill patternType="solid">
        <fgColor theme="4"/>
        <bgColor theme="4"/>
      </patternFill>
    </fill>
    <fill>
      <patternFill patternType="solid">
        <fgColor rgb="FF5B9BD5"/>
        <bgColor rgb="FF5B9BD5"/>
      </patternFill>
    </fill>
    <fill>
      <patternFill patternType="solid">
        <fgColor theme="0" tint="-0.14996795556505"/>
        <bgColor theme="0" tint="-0.14996795556505"/>
      </patternFill>
    </fill>
    <fill>
      <patternFill patternType="solid">
        <fgColor rgb="FFDBDBDB"/>
        <bgColor indexed="64"/>
      </patternFill>
    </fill>
    <fill>
      <patternFill patternType="solid">
        <fgColor rgb="FFFFE699"/>
        <bgColor indexed="64"/>
      </patternFill>
    </fill>
    <fill>
      <patternFill patternType="solid">
        <fgColor theme="9" tint="0.599993896298105"/>
        <bgColor theme="0" tint="-0.14996795556505"/>
      </patternFill>
    </fill>
    <fill>
      <patternFill patternType="solid">
        <fgColor rgb="FFFFC000"/>
        <bgColor indexed="64"/>
      </patternFill>
    </fill>
    <fill>
      <patternFill patternType="solid">
        <fgColor theme="9" tint="0.599993896298105"/>
        <bgColor rgb="FFD9D9D9"/>
      </patternFill>
    </fill>
    <fill>
      <patternFill patternType="solid">
        <fgColor theme="3" tint="0.599993896298105"/>
        <bgColor indexed="64"/>
      </patternFill>
    </fill>
    <fill>
      <patternFill patternType="solid">
        <fgColor theme="0" tint="-0.149693288979766"/>
        <bgColor indexed="64"/>
      </patternFill>
    </fill>
    <fill>
      <patternFill patternType="solid">
        <fgColor theme="9" tint="0.799615466780602"/>
        <bgColor indexed="64"/>
      </patternFill>
    </fill>
    <fill>
      <patternFill patternType="solid">
        <fgColor rgb="FFE2EFD9"/>
        <bgColor rgb="FF000000"/>
      </patternFill>
    </fill>
    <fill>
      <patternFill patternType="solid">
        <fgColor theme="9" tint="0.79955442976165"/>
        <bgColor indexed="64"/>
      </patternFill>
    </fill>
    <fill>
      <patternFill patternType="solid">
        <fgColor theme="9" tint="0.799493392742698"/>
        <bgColor indexed="64"/>
      </patternFill>
    </fill>
    <fill>
      <patternFill patternType="solid">
        <fgColor theme="9" tint="0.8"/>
        <bgColor indexed="64"/>
      </patternFill>
    </fill>
    <fill>
      <patternFill patternType="solid">
        <fgColor theme="0" tint="-0.149571214941862"/>
        <bgColor indexed="64"/>
      </patternFill>
    </fill>
    <fill>
      <patternFill patternType="solid">
        <fgColor rgb="FFE2EFDA"/>
        <bgColor indexed="64"/>
      </patternFill>
    </fill>
    <fill>
      <patternFill patternType="solid">
        <fgColor theme="9" tint="0.799523911252174"/>
        <bgColor indexed="64"/>
      </patternFill>
    </fill>
    <fill>
      <patternFill patternType="solid">
        <fgColor theme="9" tint="0.799462874233222"/>
        <bgColor indexed="64"/>
      </patternFill>
    </fill>
    <fill>
      <patternFill patternType="solid">
        <fgColor theme="9" tint="0.799584948271126"/>
        <bgColor indexed="64"/>
      </patternFill>
    </fill>
    <fill>
      <patternFill patternType="solid">
        <fgColor theme="9" tint="0.799432355723746"/>
        <bgColor indexed="64"/>
      </patternFill>
    </fill>
    <fill>
      <patternFill patternType="solid">
        <fgColor theme="9" tint="0.799981688894314"/>
        <bgColor indexed="64"/>
      </patternFill>
    </fill>
    <fill>
      <patternFill patternType="solid">
        <fgColor theme="6" tint="0.599993896298105"/>
        <bgColor indexed="64"/>
      </patternFill>
    </fill>
    <fill>
      <patternFill patternType="solid">
        <fgColor rgb="FFDBDBDB"/>
        <bgColor rgb="FF000000"/>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tint="0.799981688894314"/>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399975585192419"/>
        <bgColor indexed="64"/>
      </patternFill>
    </fill>
  </fills>
  <borders count="219">
    <border>
      <left/>
      <right/>
      <top/>
      <bottom/>
      <diagonal/>
    </border>
    <border>
      <left style="thick">
        <color auto="1"/>
      </left>
      <right/>
      <top style="thick">
        <color auto="1"/>
      </top>
      <bottom/>
      <diagonal/>
    </border>
    <border>
      <left/>
      <right/>
      <top style="thick">
        <color auto="1"/>
      </top>
      <bottom/>
      <diagonal/>
    </border>
    <border>
      <left style="thick">
        <color auto="1"/>
      </left>
      <right style="thick">
        <color rgb="FF000000"/>
      </right>
      <top style="thick">
        <color rgb="FF000000"/>
      </top>
      <bottom style="thin">
        <color auto="1"/>
      </bottom>
      <diagonal/>
    </border>
    <border>
      <left/>
      <right style="thick">
        <color rgb="FF000000"/>
      </right>
      <top style="thick">
        <color rgb="FF000000"/>
      </top>
      <bottom style="thick">
        <color rgb="FF000000"/>
      </bottom>
      <diagonal/>
    </border>
    <border>
      <left/>
      <right style="thin">
        <color rgb="FF000000"/>
      </right>
      <top style="thick">
        <color rgb="FF000000"/>
      </top>
      <bottom style="thin">
        <color rgb="FF000000"/>
      </bottom>
      <diagonal/>
    </border>
    <border>
      <left style="thin">
        <color rgb="FF000000"/>
      </left>
      <right style="thin">
        <color rgb="FF000000"/>
      </right>
      <top style="thick">
        <color rgb="FF000000"/>
      </top>
      <bottom style="thin">
        <color rgb="FF000000"/>
      </bottom>
      <diagonal/>
    </border>
    <border>
      <left style="thin">
        <color rgb="FF000000"/>
      </left>
      <right/>
      <top style="thick">
        <color rgb="FF000000"/>
      </top>
      <bottom style="thin">
        <color rgb="FF000000"/>
      </bottom>
      <diagonal/>
    </border>
    <border>
      <left style="thick">
        <color auto="1"/>
      </left>
      <right style="thin">
        <color rgb="FF000000"/>
      </right>
      <top style="thick">
        <color rgb="FF000000"/>
      </top>
      <bottom style="thin">
        <color rgb="FF000000"/>
      </bottom>
      <diagonal/>
    </border>
    <border>
      <left style="thick">
        <color auto="1"/>
      </left>
      <right style="thick">
        <color rgb="FF000000"/>
      </right>
      <top style="thin">
        <color auto="1"/>
      </top>
      <bottom style="thick">
        <color auto="1"/>
      </bottom>
      <diagonal/>
    </border>
    <border>
      <left/>
      <right style="thin">
        <color rgb="FF000000"/>
      </right>
      <top style="thin">
        <color rgb="FF000000"/>
      </top>
      <bottom style="thick">
        <color rgb="FF000000"/>
      </bottom>
      <diagonal/>
    </border>
    <border>
      <left style="thin">
        <color rgb="FF000000"/>
      </left>
      <right style="thin">
        <color rgb="FF000000"/>
      </right>
      <top style="thin">
        <color rgb="FF000000"/>
      </top>
      <bottom style="thick">
        <color rgb="FF000000"/>
      </bottom>
      <diagonal/>
    </border>
    <border>
      <left/>
      <right/>
      <top style="thin">
        <color rgb="FF000000"/>
      </top>
      <bottom style="thick">
        <color rgb="FF000000"/>
      </bottom>
      <diagonal/>
    </border>
    <border>
      <left style="thick">
        <color auto="1"/>
      </left>
      <right style="thin">
        <color rgb="FF000000"/>
      </right>
      <top style="thin">
        <color rgb="FF000000"/>
      </top>
      <bottom style="thick">
        <color rgb="FF000000"/>
      </bottom>
      <diagonal/>
    </border>
    <border>
      <left style="thick">
        <color auto="1"/>
      </left>
      <right style="thin">
        <color auto="1"/>
      </right>
      <top/>
      <bottom style="thin">
        <color auto="1"/>
      </bottom>
      <diagonal/>
    </border>
    <border>
      <left style="thin">
        <color auto="1"/>
      </left>
      <right/>
      <top/>
      <bottom style="thin">
        <color auto="1"/>
      </bottom>
      <diagonal/>
    </border>
    <border>
      <left style="thin">
        <color auto="1"/>
      </left>
      <right style="thin">
        <color auto="1"/>
      </right>
      <top/>
      <bottom style="thin">
        <color auto="1"/>
      </bottom>
      <diagonal/>
    </border>
    <border>
      <left style="thin">
        <color auto="1"/>
      </left>
      <right style="thick">
        <color auto="1"/>
      </right>
      <top/>
      <bottom style="thin">
        <color auto="1"/>
      </bottom>
      <diagonal/>
    </border>
    <border>
      <left/>
      <right style="thin">
        <color auto="1"/>
      </right>
      <top/>
      <bottom style="thin">
        <color auto="1"/>
      </bottom>
      <diagonal/>
    </border>
    <border>
      <left style="thick">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ck">
        <color auto="1"/>
      </left>
      <right style="thin">
        <color auto="1"/>
      </right>
      <top style="thin">
        <color auto="1"/>
      </top>
      <bottom style="thick">
        <color auto="1"/>
      </bottom>
      <diagonal/>
    </border>
    <border>
      <left style="thin">
        <color auto="1"/>
      </left>
      <right/>
      <top style="thin">
        <color auto="1"/>
      </top>
      <bottom style="thick">
        <color auto="1"/>
      </bottom>
      <diagonal/>
    </border>
    <border>
      <left style="thin">
        <color auto="1"/>
      </left>
      <right style="thin">
        <color auto="1"/>
      </right>
      <top style="thin">
        <color auto="1"/>
      </top>
      <bottom style="thick">
        <color auto="1"/>
      </bottom>
      <diagonal/>
    </border>
    <border>
      <left style="thick">
        <color auto="1"/>
      </left>
      <right style="thin">
        <color auto="1"/>
      </right>
      <top/>
      <bottom style="thick">
        <color auto="1"/>
      </bottom>
      <diagonal/>
    </border>
    <border>
      <left style="thin">
        <color auto="1"/>
      </left>
      <right/>
      <top/>
      <bottom style="thick">
        <color auto="1"/>
      </bottom>
      <diagonal/>
    </border>
    <border>
      <left style="thin">
        <color auto="1"/>
      </left>
      <right style="thin">
        <color auto="1"/>
      </right>
      <top/>
      <bottom style="thick">
        <color auto="1"/>
      </bottom>
      <diagonal/>
    </border>
    <border>
      <left style="thin">
        <color auto="1"/>
      </left>
      <right style="thick">
        <color auto="1"/>
      </right>
      <top/>
      <bottom style="thick">
        <color auto="1"/>
      </bottom>
      <diagonal/>
    </border>
    <border>
      <left/>
      <right style="thin">
        <color auto="1"/>
      </right>
      <top/>
      <bottom style="thick">
        <color auto="1"/>
      </bottom>
      <diagonal/>
    </border>
    <border>
      <left style="thick">
        <color auto="1"/>
      </left>
      <right/>
      <top style="thick">
        <color auto="1"/>
      </top>
      <bottom style="thick">
        <color auto="1"/>
      </bottom>
      <diagonal/>
    </border>
    <border>
      <left/>
      <right/>
      <top style="thick">
        <color auto="1"/>
      </top>
      <bottom style="thick">
        <color auto="1"/>
      </bottom>
      <diagonal/>
    </border>
    <border>
      <left style="thick">
        <color auto="1"/>
      </left>
      <right style="thin">
        <color auto="1"/>
      </right>
      <top style="thick">
        <color auto="1"/>
      </top>
      <bottom style="thick">
        <color auto="1"/>
      </bottom>
      <diagonal/>
    </border>
    <border>
      <left style="thin">
        <color auto="1"/>
      </left>
      <right style="thin">
        <color auto="1"/>
      </right>
      <top style="thick">
        <color auto="1"/>
      </top>
      <bottom style="thick">
        <color auto="1"/>
      </bottom>
      <diagonal/>
    </border>
    <border>
      <left style="thick">
        <color auto="1"/>
      </left>
      <right/>
      <top/>
      <bottom style="thin">
        <color auto="1"/>
      </bottom>
      <diagonal/>
    </border>
    <border>
      <left style="thick">
        <color auto="1"/>
      </left>
      <right/>
      <top style="thin">
        <color auto="1"/>
      </top>
      <bottom style="thin">
        <color auto="1"/>
      </bottom>
      <diagonal/>
    </border>
    <border>
      <left style="thick">
        <color auto="1"/>
      </left>
      <right/>
      <top style="thin">
        <color auto="1"/>
      </top>
      <bottom style="thick">
        <color auto="1"/>
      </bottom>
      <diagonal/>
    </border>
    <border>
      <left style="thick">
        <color auto="1"/>
      </left>
      <right/>
      <top/>
      <bottom style="thick">
        <color auto="1"/>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style="thick">
        <color auto="1"/>
      </left>
      <right style="thick">
        <color auto="1"/>
      </right>
      <top/>
      <bottom/>
      <diagonal/>
    </border>
    <border>
      <left style="thick">
        <color auto="1"/>
      </left>
      <right/>
      <top/>
      <bottom/>
      <diagonal/>
    </border>
    <border>
      <left/>
      <right style="thick">
        <color auto="1"/>
      </right>
      <top/>
      <bottom/>
      <diagonal/>
    </border>
    <border>
      <left style="thin">
        <color auto="1"/>
      </left>
      <right style="thick">
        <color auto="1"/>
      </right>
      <top style="thin">
        <color auto="1"/>
      </top>
      <bottom style="thick">
        <color auto="1"/>
      </bottom>
      <diagonal/>
    </border>
    <border>
      <left style="thick">
        <color auto="1"/>
      </left>
      <right style="thick">
        <color auto="1"/>
      </right>
      <top style="thick">
        <color auto="1"/>
      </top>
      <bottom style="thin">
        <color auto="1"/>
      </bottom>
      <diagonal/>
    </border>
    <border>
      <left style="thick">
        <color auto="1"/>
      </left>
      <right style="thin">
        <color auto="1"/>
      </right>
      <top/>
      <bottom/>
      <diagonal/>
    </border>
    <border>
      <left style="thick">
        <color auto="1"/>
      </left>
      <right style="thick">
        <color auto="1"/>
      </right>
      <top style="thin">
        <color auto="1"/>
      </top>
      <bottom style="thin">
        <color auto="1"/>
      </bottom>
      <diagonal/>
    </border>
    <border>
      <left/>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style="thick">
        <color auto="1"/>
      </right>
      <top style="thin">
        <color auto="1"/>
      </top>
      <bottom style="thick">
        <color auto="1"/>
      </bottom>
      <diagonal/>
    </border>
    <border>
      <left/>
      <right/>
      <top style="thin">
        <color auto="1"/>
      </top>
      <bottom style="thick">
        <color auto="1"/>
      </bottom>
      <diagonal/>
    </border>
    <border>
      <left/>
      <right/>
      <top/>
      <bottom style="thick">
        <color auto="1"/>
      </bottom>
      <diagonal/>
    </border>
    <border>
      <left style="thick">
        <color auto="1"/>
      </left>
      <right/>
      <top/>
      <bottom style="medium">
        <color auto="1"/>
      </bottom>
      <diagonal/>
    </border>
    <border>
      <left style="thick">
        <color auto="1"/>
      </left>
      <right/>
      <top style="medium">
        <color auto="1"/>
      </top>
      <bottom style="medium">
        <color auto="1"/>
      </bottom>
      <diagonal/>
    </border>
    <border>
      <left style="thick">
        <color auto="1"/>
      </left>
      <right/>
      <top style="medium">
        <color auto="1"/>
      </top>
      <bottom style="thick">
        <color auto="1"/>
      </bottom>
      <diagonal/>
    </border>
    <border>
      <left style="thick">
        <color rgb="FF000000"/>
      </left>
      <right style="thin">
        <color rgb="FF000000"/>
      </right>
      <top style="thick">
        <color rgb="FF000000"/>
      </top>
      <bottom style="thin">
        <color rgb="FF000000"/>
      </bottom>
      <diagonal/>
    </border>
    <border>
      <left style="thin">
        <color rgb="FF000000"/>
      </left>
      <right style="thick">
        <color rgb="FF000000"/>
      </right>
      <top style="thick">
        <color rgb="FF000000"/>
      </top>
      <bottom style="thin">
        <color rgb="FF000000"/>
      </bottom>
      <diagonal/>
    </border>
    <border>
      <left style="thin">
        <color rgb="FF000000"/>
      </left>
      <right/>
      <top style="thin">
        <color rgb="FF000000"/>
      </top>
      <bottom style="thick">
        <color rgb="FF000000"/>
      </bottom>
      <diagonal/>
    </border>
    <border>
      <left style="thick">
        <color auto="1"/>
      </left>
      <right style="thin">
        <color rgb="FF000000"/>
      </right>
      <top style="thin">
        <color rgb="FF000000"/>
      </top>
      <bottom style="thick">
        <color auto="1"/>
      </bottom>
      <diagonal/>
    </border>
    <border>
      <left style="thin">
        <color rgb="FF000000"/>
      </left>
      <right style="thin">
        <color rgb="FF000000"/>
      </right>
      <top style="thin">
        <color rgb="FF000000"/>
      </top>
      <bottom style="thick">
        <color auto="1"/>
      </bottom>
      <diagonal/>
    </border>
    <border>
      <left style="thin">
        <color rgb="FF000000"/>
      </left>
      <right/>
      <top style="thin">
        <color rgb="FF000000"/>
      </top>
      <bottom style="thick">
        <color auto="1"/>
      </bottom>
      <diagonal/>
    </border>
    <border>
      <left/>
      <right/>
      <top/>
      <bottom style="thin">
        <color auto="1"/>
      </bottom>
      <diagonal/>
    </border>
    <border>
      <left style="thin">
        <color auto="1"/>
      </left>
      <right style="thick">
        <color auto="1"/>
      </right>
      <top style="thick">
        <color auto="1"/>
      </top>
      <bottom style="thick">
        <color auto="1"/>
      </bottom>
      <diagonal/>
    </border>
    <border>
      <left/>
      <right style="thin">
        <color auto="1"/>
      </right>
      <top style="thick">
        <color auto="1"/>
      </top>
      <bottom style="thick">
        <color auto="1"/>
      </bottom>
      <diagonal/>
    </border>
    <border>
      <left/>
      <right style="thick">
        <color auto="1"/>
      </right>
      <top style="thick">
        <color auto="1"/>
      </top>
      <bottom style="thick">
        <color auto="1"/>
      </bottom>
      <diagonal/>
    </border>
    <border>
      <left/>
      <right style="thick">
        <color auto="1"/>
      </right>
      <top style="thick">
        <color auto="1"/>
      </top>
      <bottom/>
      <diagonal/>
    </border>
    <border>
      <left/>
      <right style="thick">
        <color auto="1"/>
      </right>
      <top/>
      <bottom style="thick">
        <color auto="1"/>
      </bottom>
      <diagonal/>
    </border>
    <border>
      <left style="thin">
        <color rgb="FF000000"/>
      </left>
      <right style="thick">
        <color auto="1"/>
      </right>
      <top style="thick">
        <color rgb="FF000000"/>
      </top>
      <bottom style="thin">
        <color rgb="FF000000"/>
      </bottom>
      <diagonal/>
    </border>
    <border>
      <left style="thin">
        <color rgb="FF000000"/>
      </left>
      <right style="thick">
        <color rgb="FF000000"/>
      </right>
      <top style="thin">
        <color rgb="FF000000"/>
      </top>
      <bottom style="thick">
        <color auto="1"/>
      </bottom>
      <diagonal/>
    </border>
    <border>
      <left style="thick">
        <color rgb="FF000000"/>
      </left>
      <right style="thin">
        <color rgb="FF000000"/>
      </right>
      <top style="thin">
        <color rgb="FF000000"/>
      </top>
      <bottom style="thick">
        <color auto="1"/>
      </bottom>
      <diagonal/>
    </border>
    <border>
      <left style="thin">
        <color rgb="FF000000"/>
      </left>
      <right style="thick">
        <color auto="1"/>
      </right>
      <top style="thin">
        <color rgb="FF000000"/>
      </top>
      <bottom style="thick">
        <color auto="1"/>
      </bottom>
      <diagonal/>
    </border>
    <border>
      <left/>
      <right style="thin">
        <color auto="1"/>
      </right>
      <top style="thin">
        <color auto="1"/>
      </top>
      <bottom style="thick">
        <color auto="1"/>
      </bottom>
      <diagonal/>
    </border>
    <border>
      <left style="thin">
        <color auto="1"/>
      </left>
      <right/>
      <top style="thick">
        <color auto="1"/>
      </top>
      <bottom style="thick">
        <color auto="1"/>
      </bottom>
      <diagonal/>
    </border>
    <border>
      <left style="thick">
        <color auto="1"/>
      </left>
      <right style="thin">
        <color auto="1"/>
      </right>
      <top style="thin">
        <color auto="1"/>
      </top>
      <bottom/>
      <diagonal/>
    </border>
    <border>
      <left/>
      <right/>
      <top style="thin">
        <color auto="1"/>
      </top>
      <bottom/>
      <diagonal/>
    </border>
    <border>
      <left style="thick">
        <color auto="1"/>
      </left>
      <right style="thick">
        <color auto="1"/>
      </right>
      <top style="thick">
        <color auto="1"/>
      </top>
      <bottom/>
      <diagonal/>
    </border>
    <border>
      <left/>
      <right style="thin">
        <color auto="1"/>
      </right>
      <top style="thick">
        <color auto="1"/>
      </top>
      <bottom style="thin">
        <color auto="1"/>
      </bottom>
      <diagonal/>
    </border>
    <border>
      <left style="thin">
        <color auto="1"/>
      </left>
      <right style="thin">
        <color auto="1"/>
      </right>
      <top style="thick">
        <color auto="1"/>
      </top>
      <bottom style="thin">
        <color auto="1"/>
      </bottom>
      <diagonal/>
    </border>
    <border>
      <left style="thin">
        <color auto="1"/>
      </left>
      <right/>
      <top style="thick">
        <color auto="1"/>
      </top>
      <bottom style="thin">
        <color auto="1"/>
      </bottom>
      <diagonal/>
    </border>
    <border>
      <left style="thick">
        <color auto="1"/>
      </left>
      <right style="thin">
        <color auto="1"/>
      </right>
      <top style="thick">
        <color auto="1"/>
      </top>
      <bottom style="thin">
        <color auto="1"/>
      </bottom>
      <diagonal/>
    </border>
    <border>
      <left style="thick">
        <color auto="1"/>
      </left>
      <right style="thick">
        <color auto="1"/>
      </right>
      <top/>
      <bottom style="thick">
        <color auto="1"/>
      </bottom>
      <diagonal/>
    </border>
    <border>
      <left/>
      <right/>
      <top style="medium">
        <color auto="1"/>
      </top>
      <bottom/>
      <diagonal/>
    </border>
    <border>
      <left style="thick">
        <color rgb="FF000000"/>
      </left>
      <right/>
      <top style="thick">
        <color rgb="FF000000"/>
      </top>
      <bottom style="thin">
        <color rgb="FF000000"/>
      </bottom>
      <diagonal/>
    </border>
    <border>
      <left/>
      <right/>
      <top style="thick">
        <color rgb="FF000000"/>
      </top>
      <bottom style="thin">
        <color rgb="FF000000"/>
      </bottom>
      <diagonal/>
    </border>
    <border>
      <left/>
      <right/>
      <top/>
      <bottom style="medium">
        <color auto="1"/>
      </bottom>
      <diagonal/>
    </border>
    <border>
      <left style="thick">
        <color rgb="FF000000"/>
      </left>
      <right style="thin">
        <color rgb="FF000000"/>
      </right>
      <top style="thin">
        <color rgb="FF000000"/>
      </top>
      <bottom style="thick">
        <color rgb="FF000000"/>
      </bottom>
      <diagonal/>
    </border>
    <border>
      <left style="thick">
        <color auto="1"/>
      </left>
      <right style="thick">
        <color auto="1"/>
      </right>
      <top/>
      <bottom style="thin">
        <color rgb="FF000000"/>
      </bottom>
      <diagonal/>
    </border>
    <border>
      <left style="thick">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ck">
        <color auto="1"/>
      </left>
      <right style="thin">
        <color rgb="FF000000"/>
      </right>
      <top/>
      <bottom style="thin">
        <color rgb="FF000000"/>
      </bottom>
      <diagonal/>
    </border>
    <border>
      <left style="thick">
        <color auto="1"/>
      </left>
      <right style="thick">
        <color auto="1"/>
      </right>
      <top style="thin">
        <color rgb="FF000000"/>
      </top>
      <bottom style="thin">
        <color rgb="FF000000"/>
      </bottom>
      <diagonal/>
    </border>
    <border>
      <left style="thick">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ck">
        <color auto="1"/>
      </left>
      <right style="thin">
        <color rgb="FF000000"/>
      </right>
      <top style="thin">
        <color rgb="FF000000"/>
      </top>
      <bottom style="thin">
        <color rgb="FF000000"/>
      </bottom>
      <diagonal/>
    </border>
    <border>
      <left style="thick">
        <color auto="1"/>
      </left>
      <right style="thick">
        <color auto="1"/>
      </right>
      <top style="thin">
        <color rgb="FF000000"/>
      </top>
      <bottom style="thick">
        <color auto="1"/>
      </bottom>
      <diagonal/>
    </border>
    <border>
      <left/>
      <right style="thin">
        <color rgb="FF000000"/>
      </right>
      <top/>
      <bottom/>
      <diagonal/>
    </border>
    <border>
      <left style="thin">
        <color rgb="FF000000"/>
      </left>
      <right style="thin">
        <color rgb="FF000000"/>
      </right>
      <top/>
      <bottom/>
      <diagonal/>
    </border>
    <border>
      <left style="thin">
        <color rgb="FF000000"/>
      </left>
      <right/>
      <top/>
      <bottom/>
      <diagonal/>
    </border>
    <border>
      <left style="thick">
        <color auto="1"/>
      </left>
      <right style="thin">
        <color rgb="FF000000"/>
      </right>
      <top/>
      <bottom/>
      <diagonal/>
    </border>
    <border>
      <left style="medium">
        <color auto="1"/>
      </left>
      <right style="medium">
        <color auto="1"/>
      </right>
      <top style="medium">
        <color auto="1"/>
      </top>
      <bottom/>
      <diagonal/>
    </border>
    <border>
      <left style="medium">
        <color auto="1"/>
      </left>
      <right style="medium">
        <color auto="1"/>
      </right>
      <top style="medium">
        <color auto="1"/>
      </top>
      <bottom style="medium">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thick">
        <color auto="1"/>
      </top>
      <bottom/>
      <diagonal/>
    </border>
    <border>
      <left style="thin">
        <color auto="1"/>
      </left>
      <right/>
      <top style="thick">
        <color auto="1"/>
      </top>
      <bottom/>
      <diagonal/>
    </border>
    <border>
      <left/>
      <right style="thick">
        <color rgb="FF000000"/>
      </right>
      <top style="thick">
        <color auto="1"/>
      </top>
      <bottom/>
      <diagonal/>
    </border>
    <border>
      <left style="thick">
        <color rgb="FF000000"/>
      </left>
      <right style="thin">
        <color rgb="FF000000"/>
      </right>
      <top style="thick">
        <color rgb="FF000000"/>
      </top>
      <bottom style="thick">
        <color rgb="FF000000"/>
      </bottom>
      <diagonal/>
    </border>
    <border>
      <left style="thin">
        <color rgb="FF000000"/>
      </left>
      <right style="thin">
        <color rgb="FF000000"/>
      </right>
      <top style="thick">
        <color rgb="FF000000"/>
      </top>
      <bottom style="thick">
        <color rgb="FF000000"/>
      </bottom>
      <diagonal/>
    </border>
    <border>
      <left style="thin">
        <color rgb="FF000000"/>
      </left>
      <right style="thick">
        <color rgb="FF000000"/>
      </right>
      <top style="thick">
        <color rgb="FF000000"/>
      </top>
      <bottom style="thick">
        <color rgb="FF000000"/>
      </bottom>
      <diagonal/>
    </border>
    <border>
      <left/>
      <right style="thick">
        <color rgb="FF000000"/>
      </right>
      <top/>
      <bottom style="thick">
        <color auto="1"/>
      </bottom>
      <diagonal/>
    </border>
    <border>
      <left style="thin">
        <color rgb="FF000000"/>
      </left>
      <right style="thick">
        <color rgb="FF000000"/>
      </right>
      <top/>
      <bottom style="thin">
        <color rgb="FF000000"/>
      </bottom>
      <diagonal/>
    </border>
    <border>
      <left style="thin">
        <color rgb="FF000000"/>
      </left>
      <right style="thick">
        <color rgb="FF000000"/>
      </right>
      <top style="thin">
        <color rgb="FF000000"/>
      </top>
      <bottom style="thin">
        <color rgb="FF000000"/>
      </bottom>
      <diagonal/>
    </border>
    <border>
      <left style="thick">
        <color rgb="FF000000"/>
      </left>
      <right/>
      <top style="thick">
        <color rgb="FF000000"/>
      </top>
      <bottom/>
      <diagonal/>
    </border>
    <border>
      <left/>
      <right/>
      <top style="thick">
        <color rgb="FF000000"/>
      </top>
      <bottom/>
      <diagonal/>
    </border>
    <border>
      <left style="thick">
        <color rgb="FF000000"/>
      </left>
      <right style="thin">
        <color rgb="FF000000"/>
      </right>
      <top/>
      <bottom/>
      <diagonal/>
    </border>
    <border>
      <left style="thick">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ck">
        <color rgb="FF000000"/>
      </right>
      <top style="thin">
        <color rgb="FF000000"/>
      </top>
      <bottom/>
      <diagonal/>
    </border>
    <border>
      <left style="thin">
        <color rgb="FF000000"/>
      </left>
      <right style="thick">
        <color rgb="FF000000"/>
      </right>
      <top/>
      <bottom/>
      <diagonal/>
    </border>
    <border>
      <left style="thick">
        <color rgb="FF000000"/>
      </left>
      <right style="thin">
        <color rgb="FF000000"/>
      </right>
      <top/>
      <bottom style="thick">
        <color auto="1"/>
      </bottom>
      <diagonal/>
    </border>
    <border>
      <left style="thin">
        <color rgb="FF000000"/>
      </left>
      <right style="thin">
        <color rgb="FF000000"/>
      </right>
      <top/>
      <bottom style="thick">
        <color auto="1"/>
      </bottom>
      <diagonal/>
    </border>
    <border>
      <left style="thin">
        <color rgb="FF000000"/>
      </left>
      <right style="thick">
        <color rgb="FF000000"/>
      </right>
      <top/>
      <bottom style="thick">
        <color auto="1"/>
      </bottom>
      <diagonal/>
    </border>
    <border>
      <left/>
      <right style="thick">
        <color rgb="FF000000"/>
      </right>
      <top style="thick">
        <color rgb="FF000000"/>
      </top>
      <bottom/>
      <diagonal/>
    </border>
    <border>
      <left style="thick">
        <color rgb="FF000000"/>
      </left>
      <right style="thick">
        <color rgb="FF000000"/>
      </right>
      <top style="thick">
        <color rgb="FF000000"/>
      </top>
      <bottom/>
      <diagonal/>
    </border>
    <border>
      <left style="thin">
        <color rgb="FF000000"/>
      </left>
      <right style="thick">
        <color rgb="FF000000"/>
      </right>
      <top style="thin">
        <color rgb="FF000000"/>
      </top>
      <bottom style="thick">
        <color rgb="FF000000"/>
      </bottom>
      <diagonal/>
    </border>
    <border>
      <left/>
      <right style="medium">
        <color auto="1"/>
      </right>
      <top style="medium">
        <color auto="1"/>
      </top>
      <bottom style="thin">
        <color auto="1"/>
      </bottom>
      <diagonal/>
    </border>
    <border>
      <left/>
      <right style="thin">
        <color auto="1"/>
      </right>
      <top style="thick">
        <color auto="1"/>
      </top>
      <bottom/>
      <diagonal/>
    </border>
    <border>
      <left style="thick">
        <color auto="1"/>
      </left>
      <right/>
      <top/>
      <bottom style="thin">
        <color rgb="FF000000"/>
      </bottom>
      <diagonal/>
    </border>
    <border>
      <left style="thin">
        <color auto="1"/>
      </left>
      <right style="thin">
        <color rgb="FF000000"/>
      </right>
      <top/>
      <bottom style="thin">
        <color rgb="FF000000"/>
      </bottom>
      <diagonal/>
    </border>
    <border>
      <left style="thick">
        <color auto="1"/>
      </left>
      <right/>
      <top style="thin">
        <color rgb="FF000000"/>
      </top>
      <bottom style="thin">
        <color rgb="FF000000"/>
      </bottom>
      <diagonal/>
    </border>
    <border>
      <left/>
      <right style="thick">
        <color auto="1"/>
      </right>
      <top/>
      <bottom style="thin">
        <color auto="1"/>
      </bottom>
      <diagonal/>
    </border>
    <border>
      <left style="thick">
        <color auto="1"/>
      </left>
      <right style="thin">
        <color auto="1"/>
      </right>
      <top style="thick">
        <color auto="1"/>
      </top>
      <bottom/>
      <diagonal/>
    </border>
    <border>
      <left style="thin">
        <color auto="1"/>
      </left>
      <right style="thick">
        <color auto="1"/>
      </right>
      <top style="thick">
        <color auto="1"/>
      </top>
      <bottom/>
      <diagonal/>
    </border>
    <border>
      <left style="thick">
        <color auto="1"/>
      </left>
      <right/>
      <top style="thin">
        <color rgb="FF000000"/>
      </top>
      <bottom style="thick">
        <color auto="1"/>
      </bottom>
      <diagonal/>
    </border>
    <border>
      <left style="thin">
        <color rgb="FF000000"/>
      </left>
      <right/>
      <top/>
      <bottom style="thick">
        <color auto="1"/>
      </bottom>
      <diagonal/>
    </border>
    <border>
      <left style="thin">
        <color auto="1"/>
      </left>
      <right style="thin">
        <color rgb="FF000000"/>
      </right>
      <top/>
      <bottom style="thick">
        <color auto="1"/>
      </bottom>
      <diagonal/>
    </border>
    <border>
      <left/>
      <right style="thin">
        <color auto="1"/>
      </right>
      <top style="thin">
        <color auto="1"/>
      </top>
      <bottom/>
      <diagonal/>
    </border>
    <border>
      <left style="thick">
        <color auto="1"/>
      </left>
      <right/>
      <top style="thin">
        <color rgb="FF000000"/>
      </top>
      <bottom/>
      <diagonal/>
    </border>
    <border>
      <left style="thin">
        <color auto="1"/>
      </left>
      <right style="thin">
        <color auto="1"/>
      </right>
      <top/>
      <bottom/>
      <diagonal/>
    </border>
    <border>
      <left/>
      <right/>
      <top style="thick">
        <color auto="1"/>
      </top>
      <bottom style="thin">
        <color auto="1"/>
      </bottom>
      <diagonal/>
    </border>
    <border>
      <left style="thick">
        <color auto="1"/>
      </left>
      <right/>
      <top style="thick">
        <color auto="1"/>
      </top>
      <bottom style="thin">
        <color rgb="FF000000"/>
      </bottom>
      <diagonal/>
    </border>
    <border>
      <left/>
      <right style="thick">
        <color auto="1"/>
      </right>
      <top style="thick">
        <color auto="1"/>
      </top>
      <bottom style="thin">
        <color auto="1"/>
      </bottom>
      <diagonal/>
    </border>
    <border>
      <left style="thin">
        <color auto="1"/>
      </left>
      <right style="thick">
        <color auto="1"/>
      </right>
      <top/>
      <bottom/>
      <diagonal/>
    </border>
    <border>
      <left style="thin">
        <color auto="1"/>
      </left>
      <right style="thin">
        <color auto="1"/>
      </right>
      <top style="thin">
        <color auto="1"/>
      </top>
      <bottom/>
      <diagonal/>
    </border>
    <border>
      <left style="thin">
        <color auto="1"/>
      </left>
      <right style="thick">
        <color auto="1"/>
      </right>
      <top style="thin">
        <color auto="1"/>
      </top>
      <bottom/>
      <diagonal/>
    </border>
    <border>
      <left style="thin">
        <color auto="1"/>
      </left>
      <right style="thick">
        <color auto="1"/>
      </right>
      <top style="thick">
        <color auto="1"/>
      </top>
      <bottom style="thin">
        <color auto="1"/>
      </bottom>
      <diagonal/>
    </border>
    <border>
      <left style="thin">
        <color auto="1"/>
      </left>
      <right/>
      <top style="thin">
        <color auto="1"/>
      </top>
      <bottom/>
      <diagonal/>
    </border>
    <border>
      <left/>
      <right style="thin">
        <color auto="1"/>
      </right>
      <top/>
      <bottom/>
      <diagonal/>
    </border>
    <border>
      <left style="thick">
        <color auto="1"/>
      </left>
      <right style="thin">
        <color rgb="FF000000"/>
      </right>
      <top/>
      <bottom style="thick">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top/>
      <bottom style="thin">
        <color rgb="FF000000"/>
      </bottom>
      <diagonal/>
    </border>
    <border>
      <left style="medium">
        <color auto="1"/>
      </left>
      <right style="thin">
        <color rgb="FF000000"/>
      </right>
      <top/>
      <bottom style="thin">
        <color rgb="FF000000"/>
      </bottom>
      <diagonal/>
    </border>
    <border>
      <left style="medium">
        <color auto="1"/>
      </left>
      <right/>
      <top style="thin">
        <color rgb="FF000000"/>
      </top>
      <bottom style="thin">
        <color rgb="FF000000"/>
      </bottom>
      <diagonal/>
    </border>
    <border>
      <left style="medium">
        <color auto="1"/>
      </left>
      <right style="thin">
        <color rgb="FF000000"/>
      </right>
      <top style="thin">
        <color rgb="FF000000"/>
      </top>
      <bottom style="thin">
        <color rgb="FF000000"/>
      </bottom>
      <diagonal/>
    </border>
    <border>
      <left style="medium">
        <color auto="1"/>
      </left>
      <right/>
      <top/>
      <bottom style="thin">
        <color auto="1"/>
      </bottom>
      <diagonal/>
    </border>
    <border>
      <left style="medium">
        <color auto="1"/>
      </left>
      <right style="thin">
        <color auto="1"/>
      </right>
      <top/>
      <bottom style="thin">
        <color auto="1"/>
      </bottom>
      <diagonal/>
    </border>
    <border>
      <left style="medium">
        <color auto="1"/>
      </left>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style="medium">
        <color auto="1"/>
      </bottom>
      <diagonal/>
    </border>
    <border>
      <left style="medium">
        <color auto="1"/>
      </left>
      <right style="thin">
        <color auto="1"/>
      </right>
      <top style="thin">
        <color auto="1"/>
      </top>
      <bottom style="medium">
        <color auto="1"/>
      </bottom>
      <diagonal/>
    </border>
    <border>
      <left style="medium">
        <color auto="1"/>
      </left>
      <right/>
      <top/>
      <bottom/>
      <diagonal/>
    </border>
    <border>
      <left style="medium">
        <color auto="1"/>
      </left>
      <right style="medium">
        <color auto="1"/>
      </right>
      <top/>
      <bottom style="thin">
        <color rgb="FF000000"/>
      </bottom>
      <diagonal/>
    </border>
    <border>
      <left style="medium">
        <color auto="1"/>
      </left>
      <right style="medium">
        <color auto="1"/>
      </right>
      <top style="thin">
        <color rgb="FF000000"/>
      </top>
      <bottom style="thin">
        <color rgb="FF000000"/>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rgb="FF000000"/>
      </left>
      <right style="medium">
        <color auto="1"/>
      </right>
      <top/>
      <bottom style="thin">
        <color rgb="FF000000"/>
      </bottom>
      <diagonal/>
    </border>
    <border>
      <left style="thin">
        <color rgb="FF000000"/>
      </left>
      <right style="medium">
        <color auto="1"/>
      </right>
      <top style="thin">
        <color rgb="FF000000"/>
      </top>
      <bottom style="thin">
        <color rgb="FF000000"/>
      </bottom>
      <diagonal/>
    </border>
    <border>
      <left style="thin">
        <color auto="1"/>
      </left>
      <right style="medium">
        <color auto="1"/>
      </right>
      <top/>
      <bottom style="thin">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medium">
        <color auto="1"/>
      </left>
      <right style="thin">
        <color auto="1"/>
      </right>
      <top style="medium">
        <color auto="1"/>
      </top>
      <bottom style="thin">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auto="1"/>
      </right>
      <top style="thin">
        <color auto="1"/>
      </top>
      <bottom style="medium">
        <color auto="1"/>
      </bottom>
      <diagonal/>
    </border>
    <border>
      <left style="medium">
        <color auto="1"/>
      </left>
      <right style="medium">
        <color auto="1"/>
      </right>
      <top style="medium">
        <color auto="1"/>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medium">
        <color auto="1"/>
      </right>
      <top/>
      <bottom style="thin">
        <color auto="1"/>
      </bottom>
      <diagonal/>
    </border>
    <border>
      <left style="medium">
        <color auto="1"/>
      </left>
      <right style="thin">
        <color auto="1"/>
      </right>
      <top style="thin">
        <color auto="1"/>
      </top>
      <bottom/>
      <diagonal/>
    </border>
    <border>
      <left style="thin">
        <color auto="1"/>
      </left>
      <right/>
      <top/>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ck">
        <color auto="1"/>
      </left>
      <right style="thick">
        <color auto="1"/>
      </right>
      <top style="thick">
        <color auto="1"/>
      </top>
      <bottom style="thick">
        <color auto="1"/>
      </bottom>
      <diagonal/>
    </border>
    <border>
      <left style="thick">
        <color rgb="FF000000"/>
      </left>
      <right style="thick">
        <color rgb="FF000000"/>
      </right>
      <top style="thick">
        <color rgb="FF000000"/>
      </top>
      <bottom style="thick">
        <color rgb="FF000000"/>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27" fillId="0" borderId="0" applyFont="0" applyFill="0" applyBorder="0" applyAlignment="0" applyProtection="0">
      <alignment vertical="center"/>
    </xf>
    <xf numFmtId="44" fontId="27" fillId="0" borderId="0" applyFont="0" applyFill="0" applyBorder="0" applyAlignment="0" applyProtection="0">
      <alignment vertical="center"/>
    </xf>
    <xf numFmtId="9" fontId="27" fillId="0" borderId="0" applyFont="0" applyFill="0" applyBorder="0" applyAlignment="0" applyProtection="0">
      <alignment vertical="center"/>
    </xf>
    <xf numFmtId="41" fontId="27" fillId="0" borderId="0" applyFont="0" applyFill="0" applyBorder="0" applyAlignment="0" applyProtection="0">
      <alignment vertical="center"/>
    </xf>
    <xf numFmtId="42" fontId="27" fillId="0" borderId="0" applyFont="0" applyFill="0" applyBorder="0" applyAlignment="0" applyProtection="0">
      <alignment vertical="center"/>
    </xf>
    <xf numFmtId="0" fontId="44"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27" fillId="36" borderId="211" applyNumberFormat="0" applyFont="0" applyAlignment="0" applyProtection="0">
      <alignment vertical="center"/>
    </xf>
    <xf numFmtId="0" fontId="46"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9" fillId="0" borderId="212" applyNumberFormat="0" applyFill="0" applyAlignment="0" applyProtection="0">
      <alignment vertical="center"/>
    </xf>
    <xf numFmtId="0" fontId="50" fillId="0" borderId="212" applyNumberFormat="0" applyFill="0" applyAlignment="0" applyProtection="0">
      <alignment vertical="center"/>
    </xf>
    <xf numFmtId="0" fontId="51" fillId="0" borderId="213" applyNumberFormat="0" applyFill="0" applyAlignment="0" applyProtection="0">
      <alignment vertical="center"/>
    </xf>
    <xf numFmtId="0" fontId="51" fillId="0" borderId="0" applyNumberFormat="0" applyFill="0" applyBorder="0" applyAlignment="0" applyProtection="0">
      <alignment vertical="center"/>
    </xf>
    <xf numFmtId="0" fontId="52" fillId="37" borderId="214" applyNumberFormat="0" applyAlignment="0" applyProtection="0">
      <alignment vertical="center"/>
    </xf>
    <xf numFmtId="0" fontId="53" fillId="38" borderId="215" applyNumberFormat="0" applyAlignment="0" applyProtection="0">
      <alignment vertical="center"/>
    </xf>
    <xf numFmtId="0" fontId="54" fillId="38" borderId="214" applyNumberFormat="0" applyAlignment="0" applyProtection="0">
      <alignment vertical="center"/>
    </xf>
    <xf numFmtId="0" fontId="55" fillId="39" borderId="216" applyNumberFormat="0" applyAlignment="0" applyProtection="0">
      <alignment vertical="center"/>
    </xf>
    <xf numFmtId="0" fontId="56" fillId="0" borderId="217" applyNumberFormat="0" applyFill="0" applyAlignment="0" applyProtection="0">
      <alignment vertical="center"/>
    </xf>
    <xf numFmtId="0" fontId="57" fillId="0" borderId="218" applyNumberFormat="0" applyFill="0" applyAlignment="0" applyProtection="0">
      <alignment vertical="center"/>
    </xf>
    <xf numFmtId="0" fontId="58" fillId="40" borderId="0" applyNumberFormat="0" applyBorder="0" applyAlignment="0" applyProtection="0">
      <alignment vertical="center"/>
    </xf>
    <xf numFmtId="0" fontId="59" fillId="41" borderId="0" applyNumberFormat="0" applyBorder="0" applyAlignment="0" applyProtection="0">
      <alignment vertical="center"/>
    </xf>
    <xf numFmtId="0" fontId="60" fillId="42" borderId="0" applyNumberFormat="0" applyBorder="0" applyAlignment="0" applyProtection="0">
      <alignment vertical="center"/>
    </xf>
    <xf numFmtId="0" fontId="61" fillId="43" borderId="0" applyNumberFormat="0" applyBorder="0" applyAlignment="0" applyProtection="0">
      <alignment vertical="center"/>
    </xf>
    <xf numFmtId="0" fontId="62" fillId="44" borderId="0" applyNumberFormat="0" applyBorder="0" applyAlignment="0" applyProtection="0">
      <alignment vertical="center"/>
    </xf>
    <xf numFmtId="0" fontId="62" fillId="45" borderId="0" applyNumberFormat="0" applyBorder="0" applyAlignment="0" applyProtection="0">
      <alignment vertical="center"/>
    </xf>
    <xf numFmtId="0" fontId="61" fillId="2" borderId="0" applyNumberFormat="0" applyBorder="0" applyAlignment="0" applyProtection="0">
      <alignment vertical="center"/>
    </xf>
    <xf numFmtId="0" fontId="61" fillId="46" borderId="0" applyNumberFormat="0" applyBorder="0" applyAlignment="0" applyProtection="0">
      <alignment vertical="center"/>
    </xf>
    <xf numFmtId="0" fontId="62" fillId="47" borderId="0" applyNumberFormat="0" applyBorder="0" applyAlignment="0" applyProtection="0">
      <alignment vertical="center"/>
    </xf>
    <xf numFmtId="0" fontId="62" fillId="48" borderId="0" applyNumberFormat="0" applyBorder="0" applyAlignment="0" applyProtection="0">
      <alignment vertical="center"/>
    </xf>
    <xf numFmtId="0" fontId="61" fillId="49" borderId="0" applyNumberFormat="0" applyBorder="0" applyAlignment="0" applyProtection="0">
      <alignment vertical="center"/>
    </xf>
    <xf numFmtId="0" fontId="61" fillId="50" borderId="0" applyNumberFormat="0" applyBorder="0" applyAlignment="0" applyProtection="0">
      <alignment vertical="center"/>
    </xf>
    <xf numFmtId="0" fontId="62" fillId="51" borderId="0" applyNumberFormat="0" applyBorder="0" applyAlignment="0" applyProtection="0">
      <alignment vertical="center"/>
    </xf>
    <xf numFmtId="0" fontId="62" fillId="34" borderId="0" applyNumberFormat="0" applyBorder="0" applyAlignment="0" applyProtection="0">
      <alignment vertical="center"/>
    </xf>
    <xf numFmtId="0" fontId="61" fillId="52" borderId="0" applyNumberFormat="0" applyBorder="0" applyAlignment="0" applyProtection="0">
      <alignment vertical="center"/>
    </xf>
    <xf numFmtId="0" fontId="61" fillId="3" borderId="0" applyNumberFormat="0" applyBorder="0" applyAlignment="0" applyProtection="0">
      <alignment vertical="center"/>
    </xf>
    <xf numFmtId="0" fontId="62" fillId="53" borderId="0" applyNumberFormat="0" applyBorder="0" applyAlignment="0" applyProtection="0">
      <alignment vertical="center"/>
    </xf>
    <xf numFmtId="0" fontId="62" fillId="6" borderId="0" applyNumberFormat="0" applyBorder="0" applyAlignment="0" applyProtection="0">
      <alignment vertical="center"/>
    </xf>
    <xf numFmtId="0" fontId="61" fillId="54" borderId="0" applyNumberFormat="0" applyBorder="0" applyAlignment="0" applyProtection="0">
      <alignment vertical="center"/>
    </xf>
    <xf numFmtId="0" fontId="61" fillId="55" borderId="0" applyNumberFormat="0" applyBorder="0" applyAlignment="0" applyProtection="0">
      <alignment vertical="center"/>
    </xf>
    <xf numFmtId="0" fontId="62" fillId="56" borderId="0" applyNumberFormat="0" applyBorder="0" applyAlignment="0" applyProtection="0">
      <alignment vertical="center"/>
    </xf>
    <xf numFmtId="0" fontId="62" fillId="57" borderId="0" applyNumberFormat="0" applyBorder="0" applyAlignment="0" applyProtection="0">
      <alignment vertical="center"/>
    </xf>
    <xf numFmtId="0" fontId="61" fillId="58" borderId="0" applyNumberFormat="0" applyBorder="0" applyAlignment="0" applyProtection="0">
      <alignment vertical="center"/>
    </xf>
    <xf numFmtId="0" fontId="61" fillId="59" borderId="0" applyNumberFormat="0" applyBorder="0" applyAlignment="0" applyProtection="0">
      <alignment vertical="center"/>
    </xf>
    <xf numFmtId="0" fontId="62" fillId="33" borderId="0" applyNumberFormat="0" applyBorder="0" applyAlignment="0" applyProtection="0">
      <alignment vertical="center"/>
    </xf>
    <xf numFmtId="0" fontId="62" fillId="11" borderId="0" applyNumberFormat="0" applyBorder="0" applyAlignment="0" applyProtection="0">
      <alignment vertical="center"/>
    </xf>
    <xf numFmtId="0" fontId="61" fillId="60" borderId="0" applyNumberFormat="0" applyBorder="0" applyAlignment="0" applyProtection="0">
      <alignment vertical="center"/>
    </xf>
  </cellStyleXfs>
  <cellXfs count="873">
    <xf numFmtId="0" fontId="0" fillId="0" borderId="0" xfId="0">
      <alignment vertical="center"/>
    </xf>
    <xf numFmtId="0" fontId="0" fillId="0" borderId="0" xfId="0" applyProtection="1">
      <alignment vertical="center"/>
      <protection hidden="1"/>
    </xf>
    <xf numFmtId="0" fontId="1" fillId="2" borderId="1" xfId="0" applyFont="1" applyFill="1" applyBorder="1" applyAlignment="1" applyProtection="1">
      <alignment horizontal="center" vertical="center"/>
      <protection hidden="1"/>
    </xf>
    <xf numFmtId="0" fontId="1" fillId="2" borderId="2" xfId="0" applyFont="1" applyFill="1" applyBorder="1" applyAlignment="1" applyProtection="1">
      <alignment horizontal="center" vertical="center"/>
      <protection hidden="1"/>
    </xf>
    <xf numFmtId="0" fontId="2" fillId="0" borderId="3" xfId="0" applyFont="1" applyFill="1" applyBorder="1" applyAlignment="1" applyProtection="1">
      <alignment horizontal="center" vertical="center" wrapText="1"/>
      <protection hidden="1"/>
    </xf>
    <xf numFmtId="0" fontId="2" fillId="0" borderId="4" xfId="0" applyFont="1" applyFill="1" applyBorder="1" applyAlignment="1" applyProtection="1">
      <alignment horizontal="center" vertical="center" wrapText="1"/>
      <protection hidden="1"/>
    </xf>
    <xf numFmtId="0" fontId="2" fillId="0" borderId="5" xfId="0" applyFont="1" applyFill="1" applyBorder="1" applyAlignment="1" applyProtection="1">
      <alignment horizontal="center" vertical="center" wrapText="1"/>
      <protection hidden="1"/>
    </xf>
    <xf numFmtId="0" fontId="2" fillId="0" borderId="6" xfId="0" applyFont="1" applyFill="1" applyBorder="1" applyAlignment="1" applyProtection="1">
      <alignment horizontal="center" vertical="center" wrapText="1"/>
      <protection hidden="1"/>
    </xf>
    <xf numFmtId="0" fontId="2" fillId="0" borderId="7" xfId="0" applyFont="1" applyFill="1" applyBorder="1" applyAlignment="1" applyProtection="1">
      <alignment horizontal="center" vertical="center" wrapText="1"/>
      <protection hidden="1"/>
    </xf>
    <xf numFmtId="10" fontId="3" fillId="0" borderId="8" xfId="0" applyNumberFormat="1" applyFont="1" applyFill="1" applyBorder="1" applyAlignment="1" applyProtection="1">
      <alignment horizontal="center" vertical="center" wrapText="1"/>
      <protection hidden="1"/>
    </xf>
    <xf numFmtId="10" fontId="4" fillId="0" borderId="6" xfId="0" applyNumberFormat="1" applyFont="1" applyFill="1" applyBorder="1" applyAlignment="1" applyProtection="1">
      <alignment horizontal="center" vertical="center" wrapText="1"/>
      <protection hidden="1"/>
    </xf>
    <xf numFmtId="10" fontId="3" fillId="0" borderId="6" xfId="0" applyNumberFormat="1" applyFont="1" applyFill="1" applyBorder="1" applyAlignment="1" applyProtection="1">
      <alignment horizontal="center" vertical="center" wrapText="1"/>
      <protection hidden="1"/>
    </xf>
    <xf numFmtId="0" fontId="2" fillId="0" borderId="9" xfId="0" applyFont="1" applyFill="1" applyBorder="1" applyAlignment="1" applyProtection="1">
      <alignment horizontal="center" vertical="center" wrapText="1"/>
      <protection hidden="1"/>
    </xf>
    <xf numFmtId="0" fontId="5" fillId="0" borderId="10" xfId="0" applyFont="1" applyFill="1" applyBorder="1" applyAlignment="1" applyProtection="1">
      <alignment horizontal="center" vertical="center"/>
      <protection hidden="1"/>
    </xf>
    <xf numFmtId="0" fontId="5" fillId="0" borderId="11" xfId="0" applyFont="1" applyFill="1" applyBorder="1" applyAlignment="1" applyProtection="1">
      <alignment horizontal="center" vertical="center"/>
      <protection hidden="1"/>
    </xf>
    <xf numFmtId="0" fontId="5" fillId="0" borderId="12" xfId="0" applyFont="1" applyFill="1" applyBorder="1" applyAlignment="1" applyProtection="1">
      <alignment horizontal="center" vertical="center"/>
      <protection hidden="1"/>
    </xf>
    <xf numFmtId="10" fontId="4" fillId="0" borderId="13" xfId="0" applyNumberFormat="1" applyFont="1" applyFill="1" applyBorder="1" applyAlignment="1" applyProtection="1">
      <alignment horizontal="center" vertical="center" wrapText="1"/>
      <protection hidden="1"/>
    </xf>
    <xf numFmtId="10" fontId="4" fillId="0" borderId="11" xfId="0" applyNumberFormat="1" applyFont="1" applyFill="1" applyBorder="1" applyAlignment="1" applyProtection="1">
      <alignment horizontal="center" vertical="center" wrapText="1"/>
      <protection hidden="1"/>
    </xf>
    <xf numFmtId="10" fontId="4" fillId="0" borderId="11" xfId="0" applyNumberFormat="1" applyFont="1" applyFill="1" applyBorder="1" applyAlignment="1" applyProtection="1">
      <alignment horizontal="center" vertical="center"/>
      <protection hidden="1"/>
    </xf>
    <xf numFmtId="0" fontId="2" fillId="0" borderId="14" xfId="0" applyFont="1" applyFill="1" applyBorder="1" applyAlignment="1" applyProtection="1">
      <alignment horizontal="center" vertical="center"/>
      <protection hidden="1"/>
    </xf>
    <xf numFmtId="0" fontId="2" fillId="0" borderId="15" xfId="0" applyFont="1" applyFill="1" applyBorder="1" applyAlignment="1" applyProtection="1">
      <alignment horizontal="center" vertical="center"/>
      <protection hidden="1"/>
    </xf>
    <xf numFmtId="0" fontId="2" fillId="0" borderId="16" xfId="0" applyFont="1" applyFill="1" applyBorder="1" applyAlignment="1" applyProtection="1">
      <alignment horizontal="center" vertical="center"/>
      <protection hidden="1"/>
    </xf>
    <xf numFmtId="0" fontId="2" fillId="0" borderId="17" xfId="0" applyFont="1" applyFill="1" applyBorder="1" applyAlignment="1" applyProtection="1">
      <alignment horizontal="center" vertical="center"/>
      <protection hidden="1"/>
    </xf>
    <xf numFmtId="0" fontId="2" fillId="0" borderId="18" xfId="0" applyFont="1" applyFill="1" applyBorder="1" applyAlignment="1" applyProtection="1">
      <alignment horizontal="center" vertical="center"/>
      <protection hidden="1"/>
    </xf>
    <xf numFmtId="10" fontId="2" fillId="0" borderId="15" xfId="0" applyNumberFormat="1" applyFont="1" applyFill="1" applyBorder="1" applyAlignment="1" applyProtection="1">
      <alignment horizontal="center" vertical="center"/>
      <protection hidden="1"/>
    </xf>
    <xf numFmtId="0" fontId="2" fillId="0" borderId="19" xfId="0" applyFont="1" applyFill="1" applyBorder="1" applyAlignment="1" applyProtection="1">
      <alignment horizontal="center" vertical="center"/>
      <protection hidden="1"/>
    </xf>
    <xf numFmtId="0" fontId="2" fillId="0" borderId="20" xfId="0" applyFont="1" applyFill="1" applyBorder="1" applyAlignment="1" applyProtection="1">
      <alignment horizontal="center" vertical="center"/>
      <protection hidden="1"/>
    </xf>
    <xf numFmtId="0" fontId="2" fillId="0" borderId="21" xfId="0" applyFont="1" applyFill="1" applyBorder="1" applyAlignment="1" applyProtection="1">
      <alignment horizontal="center" vertical="center"/>
      <protection hidden="1"/>
    </xf>
    <xf numFmtId="0" fontId="2" fillId="0" borderId="22" xfId="0" applyFont="1" applyFill="1" applyBorder="1" applyAlignment="1" applyProtection="1">
      <alignment horizontal="center" vertical="center"/>
      <protection hidden="1"/>
    </xf>
    <xf numFmtId="10" fontId="2" fillId="0" borderId="20" xfId="0" applyNumberFormat="1" applyFont="1" applyFill="1" applyBorder="1" applyAlignment="1" applyProtection="1">
      <alignment horizontal="center" vertical="center"/>
      <protection hidden="1"/>
    </xf>
    <xf numFmtId="0" fontId="2" fillId="0" borderId="23" xfId="0" applyFont="1" applyFill="1" applyBorder="1" applyAlignment="1" applyProtection="1">
      <alignment horizontal="center" vertical="center"/>
      <protection hidden="1"/>
    </xf>
    <xf numFmtId="0" fontId="2" fillId="0" borderId="24" xfId="0" applyFont="1" applyFill="1" applyBorder="1" applyAlignment="1" applyProtection="1">
      <alignment horizontal="center" vertical="center"/>
      <protection hidden="1"/>
    </xf>
    <xf numFmtId="0" fontId="2" fillId="0" borderId="25" xfId="0" applyFont="1" applyFill="1" applyBorder="1" applyAlignment="1" applyProtection="1">
      <alignment horizontal="center" vertical="center"/>
      <protection hidden="1"/>
    </xf>
    <xf numFmtId="10" fontId="2" fillId="0" borderId="24" xfId="0" applyNumberFormat="1" applyFont="1" applyFill="1" applyBorder="1" applyAlignment="1" applyProtection="1">
      <alignment horizontal="center" vertical="center"/>
      <protection hidden="1"/>
    </xf>
    <xf numFmtId="0" fontId="2" fillId="3" borderId="26" xfId="0" applyFont="1" applyFill="1" applyBorder="1" applyAlignment="1" applyProtection="1">
      <alignment horizontal="center" vertical="center"/>
      <protection hidden="1"/>
    </xf>
    <xf numFmtId="0" fontId="6" fillId="3" borderId="27" xfId="0" applyFont="1" applyFill="1" applyBorder="1" applyAlignment="1" applyProtection="1">
      <alignment horizontal="center" vertical="center"/>
      <protection hidden="1"/>
    </xf>
    <xf numFmtId="0" fontId="6" fillId="3" borderId="26" xfId="0" applyFont="1" applyFill="1" applyBorder="1" applyAlignment="1" applyProtection="1">
      <alignment horizontal="center" vertical="center"/>
      <protection hidden="1"/>
    </xf>
    <xf numFmtId="0" fontId="6" fillId="3" borderId="28" xfId="0" applyFont="1" applyFill="1" applyBorder="1" applyAlignment="1" applyProtection="1">
      <alignment horizontal="center" vertical="center"/>
      <protection hidden="1"/>
    </xf>
    <xf numFmtId="0" fontId="6" fillId="3" borderId="29" xfId="0" applyFont="1" applyFill="1" applyBorder="1" applyAlignment="1" applyProtection="1">
      <alignment horizontal="center" vertical="center"/>
      <protection hidden="1"/>
    </xf>
    <xf numFmtId="0" fontId="6" fillId="3" borderId="30" xfId="0" applyFont="1" applyFill="1" applyBorder="1" applyAlignment="1" applyProtection="1">
      <alignment horizontal="center" vertical="center"/>
      <protection hidden="1"/>
    </xf>
    <xf numFmtId="10" fontId="6" fillId="3" borderId="27" xfId="0" applyNumberFormat="1" applyFont="1" applyFill="1" applyBorder="1" applyAlignment="1" applyProtection="1">
      <alignment horizontal="center" vertical="center"/>
      <protection hidden="1"/>
    </xf>
    <xf numFmtId="0" fontId="7" fillId="4" borderId="31" xfId="0" applyFont="1" applyFill="1" applyBorder="1" applyAlignment="1" applyProtection="1">
      <alignment horizontal="center" vertical="center"/>
      <protection hidden="1"/>
    </xf>
    <xf numFmtId="0" fontId="7" fillId="4" borderId="32" xfId="0" applyFont="1" applyFill="1" applyBorder="1" applyAlignment="1" applyProtection="1">
      <alignment horizontal="center" vertical="center"/>
      <protection hidden="1"/>
    </xf>
    <xf numFmtId="0" fontId="8" fillId="0" borderId="31" xfId="0" applyFont="1" applyFill="1" applyBorder="1" applyAlignment="1" applyProtection="1">
      <alignment horizontal="center" vertical="center"/>
      <protection hidden="1"/>
    </xf>
    <xf numFmtId="0" fontId="9" fillId="0" borderId="33" xfId="0" applyFont="1" applyFill="1" applyBorder="1" applyAlignment="1" applyProtection="1">
      <alignment horizontal="center" vertical="center"/>
      <protection hidden="1"/>
    </xf>
    <xf numFmtId="0" fontId="9" fillId="0" borderId="34" xfId="0" applyFont="1" applyFill="1" applyBorder="1" applyAlignment="1" applyProtection="1">
      <alignment horizontal="center" vertical="center"/>
      <protection hidden="1"/>
    </xf>
    <xf numFmtId="0" fontId="2" fillId="0" borderId="35" xfId="0" applyFont="1" applyFill="1" applyBorder="1" applyAlignment="1" applyProtection="1">
      <alignment horizontal="center" vertical="center"/>
      <protection hidden="1"/>
    </xf>
    <xf numFmtId="10" fontId="2" fillId="0" borderId="14" xfId="0" applyNumberFormat="1" applyFont="1" applyBorder="1" applyAlignment="1" applyProtection="1">
      <alignment horizontal="center" vertical="center"/>
      <protection hidden="1"/>
    </xf>
    <xf numFmtId="10" fontId="2" fillId="0" borderId="16" xfId="0" applyNumberFormat="1" applyFont="1" applyBorder="1" applyAlignment="1" applyProtection="1">
      <alignment horizontal="center" vertical="center"/>
      <protection hidden="1"/>
    </xf>
    <xf numFmtId="0" fontId="2" fillId="0" borderId="36" xfId="0" applyFont="1" applyFill="1" applyBorder="1" applyAlignment="1" applyProtection="1">
      <alignment horizontal="center" vertical="center"/>
      <protection hidden="1"/>
    </xf>
    <xf numFmtId="10" fontId="2" fillId="0" borderId="19" xfId="0" applyNumberFormat="1" applyFont="1" applyBorder="1" applyAlignment="1" applyProtection="1">
      <alignment horizontal="center" vertical="center"/>
      <protection hidden="1"/>
    </xf>
    <xf numFmtId="10" fontId="2" fillId="0" borderId="21" xfId="0" applyNumberFormat="1" applyFont="1" applyBorder="1" applyAlignment="1" applyProtection="1">
      <alignment horizontal="center" vertical="center"/>
      <protection hidden="1"/>
    </xf>
    <xf numFmtId="0" fontId="2" fillId="0" borderId="37" xfId="0" applyFont="1" applyFill="1" applyBorder="1" applyAlignment="1" applyProtection="1">
      <alignment horizontal="center" vertical="center"/>
      <protection hidden="1"/>
    </xf>
    <xf numFmtId="10" fontId="2" fillId="0" borderId="23" xfId="0" applyNumberFormat="1" applyFont="1" applyBorder="1" applyAlignment="1" applyProtection="1">
      <alignment horizontal="center" vertical="center"/>
      <protection hidden="1"/>
    </xf>
    <xf numFmtId="10" fontId="2" fillId="0" borderId="25" xfId="0" applyNumberFormat="1" applyFont="1" applyBorder="1" applyAlignment="1" applyProtection="1">
      <alignment horizontal="center" vertical="center"/>
      <protection hidden="1"/>
    </xf>
    <xf numFmtId="0" fontId="2" fillId="3" borderId="38" xfId="0" applyFont="1" applyFill="1" applyBorder="1" applyAlignment="1" applyProtection="1">
      <alignment horizontal="center" vertical="center"/>
      <protection hidden="1"/>
    </xf>
    <xf numFmtId="10" fontId="2" fillId="3" borderId="26" xfId="0" applyNumberFormat="1" applyFont="1" applyFill="1" applyBorder="1" applyAlignment="1" applyProtection="1">
      <alignment horizontal="center" vertical="center"/>
      <protection hidden="1"/>
    </xf>
    <xf numFmtId="10" fontId="2" fillId="3" borderId="28" xfId="0" applyNumberFormat="1" applyFont="1" applyFill="1" applyBorder="1" applyAlignment="1" applyProtection="1">
      <alignment horizontal="center" vertical="center"/>
      <protection hidden="1"/>
    </xf>
    <xf numFmtId="0" fontId="1" fillId="0" borderId="0" xfId="0" applyFont="1" applyAlignment="1" applyProtection="1">
      <alignment horizontal="center" vertical="center"/>
      <protection hidden="1"/>
    </xf>
    <xf numFmtId="0" fontId="1" fillId="2" borderId="39" xfId="0" applyFont="1" applyFill="1" applyBorder="1" applyAlignment="1" applyProtection="1">
      <alignment horizontal="center" vertical="center"/>
      <protection hidden="1"/>
    </xf>
    <xf numFmtId="0" fontId="1" fillId="2" borderId="40" xfId="0" applyFont="1" applyFill="1" applyBorder="1" applyAlignment="1" applyProtection="1">
      <alignment horizontal="center" vertical="center"/>
      <protection hidden="1"/>
    </xf>
    <xf numFmtId="0" fontId="2" fillId="0" borderId="41" xfId="0" applyFont="1" applyFill="1" applyBorder="1" applyAlignment="1" applyProtection="1">
      <alignment horizontal="center" vertical="center"/>
      <protection hidden="1"/>
    </xf>
    <xf numFmtId="0" fontId="2" fillId="0" borderId="42" xfId="0" applyFont="1" applyFill="1" applyBorder="1" applyAlignment="1" applyProtection="1">
      <alignment horizontal="center" vertical="center"/>
      <protection hidden="1"/>
    </xf>
    <xf numFmtId="0" fontId="2" fillId="0" borderId="0" xfId="0" applyFont="1" applyFill="1" applyAlignment="1" applyProtection="1">
      <alignment horizontal="center" vertical="center"/>
      <protection hidden="1"/>
    </xf>
    <xf numFmtId="0" fontId="2" fillId="0" borderId="43" xfId="0" applyFont="1" applyFill="1" applyBorder="1" applyAlignment="1" applyProtection="1">
      <alignment horizontal="center" vertical="center"/>
      <protection hidden="1"/>
    </xf>
    <xf numFmtId="0" fontId="2" fillId="0" borderId="44" xfId="0" applyFont="1" applyFill="1" applyBorder="1" applyAlignment="1" applyProtection="1">
      <alignment horizontal="center" vertical="center"/>
      <protection hidden="1"/>
    </xf>
    <xf numFmtId="0" fontId="2" fillId="0" borderId="45" xfId="0" applyFont="1" applyFill="1" applyBorder="1" applyAlignment="1" applyProtection="1">
      <alignment horizontal="center" vertical="center"/>
      <protection hidden="1"/>
    </xf>
    <xf numFmtId="176" fontId="2" fillId="0" borderId="46" xfId="0" applyNumberFormat="1" applyFont="1" applyBorder="1" applyAlignment="1" applyProtection="1">
      <alignment horizontal="center" vertical="center"/>
      <protection hidden="1"/>
    </xf>
    <xf numFmtId="176" fontId="2" fillId="0" borderId="0" xfId="0" applyNumberFormat="1" applyFont="1" applyAlignment="1" applyProtection="1">
      <alignment horizontal="center" vertical="center"/>
      <protection hidden="1"/>
    </xf>
    <xf numFmtId="176" fontId="2" fillId="0" borderId="17" xfId="0" applyNumberFormat="1" applyFont="1" applyBorder="1" applyAlignment="1" applyProtection="1">
      <alignment horizontal="center" vertical="center"/>
      <protection hidden="1"/>
    </xf>
    <xf numFmtId="177" fontId="2" fillId="0" borderId="46" xfId="0" applyNumberFormat="1" applyFont="1" applyBorder="1" applyAlignment="1" applyProtection="1">
      <alignment horizontal="center" vertical="center"/>
      <protection hidden="1"/>
    </xf>
    <xf numFmtId="177" fontId="2" fillId="0" borderId="0" xfId="0" applyNumberFormat="1" applyFont="1" applyAlignment="1" applyProtection="1">
      <alignment horizontal="center" vertical="center"/>
      <protection hidden="1"/>
    </xf>
    <xf numFmtId="177" fontId="2" fillId="0" borderId="17" xfId="0" applyNumberFormat="1" applyFont="1" applyBorder="1" applyAlignment="1" applyProtection="1">
      <alignment horizontal="center" vertical="center"/>
      <protection hidden="1"/>
    </xf>
    <xf numFmtId="0" fontId="2" fillId="0" borderId="47" xfId="0" applyFont="1" applyFill="1" applyBorder="1" applyAlignment="1" applyProtection="1">
      <alignment horizontal="center" vertical="center"/>
      <protection hidden="1"/>
    </xf>
    <xf numFmtId="176" fontId="2" fillId="0" borderId="19" xfId="0" applyNumberFormat="1" applyFont="1" applyBorder="1" applyAlignment="1" applyProtection="1">
      <alignment horizontal="center" vertical="center"/>
      <protection hidden="1"/>
    </xf>
    <xf numFmtId="176" fontId="2" fillId="0" borderId="48" xfId="0" applyNumberFormat="1" applyFont="1" applyBorder="1" applyAlignment="1" applyProtection="1">
      <alignment horizontal="center" vertical="center"/>
      <protection hidden="1"/>
    </xf>
    <xf numFmtId="176" fontId="2" fillId="0" borderId="49" xfId="0" applyNumberFormat="1" applyFont="1" applyBorder="1" applyAlignment="1" applyProtection="1">
      <alignment horizontal="center" vertical="center"/>
      <protection hidden="1"/>
    </xf>
    <xf numFmtId="177" fontId="2" fillId="0" borderId="19" xfId="0" applyNumberFormat="1" applyFont="1" applyBorder="1" applyAlignment="1" applyProtection="1">
      <alignment horizontal="center" vertical="center"/>
      <protection hidden="1"/>
    </xf>
    <xf numFmtId="177" fontId="2" fillId="0" borderId="48" xfId="0" applyNumberFormat="1" applyFont="1" applyBorder="1" applyAlignment="1" applyProtection="1">
      <alignment horizontal="center" vertical="center"/>
      <protection hidden="1"/>
    </xf>
    <xf numFmtId="177" fontId="2" fillId="0" borderId="49" xfId="0" applyNumberFormat="1" applyFont="1" applyBorder="1" applyAlignment="1" applyProtection="1">
      <alignment horizontal="center" vertical="center"/>
      <protection hidden="1"/>
    </xf>
    <xf numFmtId="0" fontId="2" fillId="0" borderId="50" xfId="0" applyFont="1" applyFill="1" applyBorder="1" applyAlignment="1" applyProtection="1">
      <alignment horizontal="center" vertical="center"/>
      <protection hidden="1"/>
    </xf>
    <xf numFmtId="176" fontId="2" fillId="0" borderId="23" xfId="0" applyNumberFormat="1" applyFont="1" applyBorder="1" applyAlignment="1" applyProtection="1">
      <alignment horizontal="center" vertical="center"/>
      <protection hidden="1"/>
    </xf>
    <xf numFmtId="176" fontId="2" fillId="0" borderId="51" xfId="0" applyNumberFormat="1" applyFont="1" applyBorder="1" applyAlignment="1" applyProtection="1">
      <alignment horizontal="center" vertical="center"/>
      <protection hidden="1"/>
    </xf>
    <xf numFmtId="176" fontId="2" fillId="0" borderId="44" xfId="0" applyNumberFormat="1" applyFont="1" applyBorder="1" applyAlignment="1" applyProtection="1">
      <alignment horizontal="center" vertical="center"/>
      <protection hidden="1"/>
    </xf>
    <xf numFmtId="177" fontId="2" fillId="0" borderId="23" xfId="0" applyNumberFormat="1" applyFont="1" applyBorder="1" applyAlignment="1" applyProtection="1">
      <alignment horizontal="center" vertical="center"/>
      <protection hidden="1"/>
    </xf>
    <xf numFmtId="177" fontId="2" fillId="0" borderId="51" xfId="0" applyNumberFormat="1" applyFont="1" applyBorder="1" applyAlignment="1" applyProtection="1">
      <alignment horizontal="center" vertical="center"/>
      <protection hidden="1"/>
    </xf>
    <xf numFmtId="177" fontId="2" fillId="0" borderId="44" xfId="0" applyNumberFormat="1" applyFont="1" applyBorder="1" applyAlignment="1" applyProtection="1">
      <alignment horizontal="center" vertical="center"/>
      <protection hidden="1"/>
    </xf>
    <xf numFmtId="0" fontId="2" fillId="0" borderId="0" xfId="0" applyFont="1" applyFill="1" applyBorder="1" applyAlignment="1" applyProtection="1">
      <alignment horizontal="center" vertical="center"/>
      <protection hidden="1"/>
    </xf>
    <xf numFmtId="178" fontId="2" fillId="0" borderId="0" xfId="0" applyNumberFormat="1" applyFont="1" applyBorder="1" applyAlignment="1" applyProtection="1">
      <alignment horizontal="center" vertical="center"/>
      <protection hidden="1"/>
    </xf>
    <xf numFmtId="176" fontId="2" fillId="0" borderId="0" xfId="0" applyNumberFormat="1" applyFont="1" applyBorder="1" applyAlignment="1" applyProtection="1">
      <alignment horizontal="center" vertical="center"/>
      <protection hidden="1"/>
    </xf>
    <xf numFmtId="0" fontId="2" fillId="5" borderId="1" xfId="0" applyFont="1" applyFill="1" applyBorder="1" applyAlignment="1" applyProtection="1">
      <alignment horizontal="center" vertical="center"/>
      <protection hidden="1"/>
    </xf>
    <xf numFmtId="0" fontId="10" fillId="6" borderId="1" xfId="0" applyFont="1" applyFill="1" applyBorder="1" applyAlignment="1" applyProtection="1">
      <alignment horizontal="center" vertical="center"/>
      <protection hidden="1"/>
    </xf>
    <xf numFmtId="0" fontId="10" fillId="6" borderId="2" xfId="0" applyFont="1" applyFill="1" applyBorder="1" applyAlignment="1" applyProtection="1">
      <alignment horizontal="center" vertical="center"/>
      <protection hidden="1"/>
    </xf>
    <xf numFmtId="0" fontId="10" fillId="7" borderId="1" xfId="0" applyFont="1" applyFill="1" applyBorder="1" applyAlignment="1" applyProtection="1">
      <alignment horizontal="center" vertical="center"/>
      <protection hidden="1"/>
    </xf>
    <xf numFmtId="0" fontId="10" fillId="7" borderId="2" xfId="0" applyFont="1" applyFill="1" applyBorder="1" applyAlignment="1" applyProtection="1">
      <alignment horizontal="center" vertical="center"/>
      <protection hidden="1"/>
    </xf>
    <xf numFmtId="0" fontId="2" fillId="5" borderId="38" xfId="0" applyFont="1" applyFill="1" applyBorder="1" applyAlignment="1" applyProtection="1">
      <alignment horizontal="center" vertical="center"/>
      <protection hidden="1"/>
    </xf>
    <xf numFmtId="0" fontId="10" fillId="6" borderId="38" xfId="0" applyFont="1" applyFill="1" applyBorder="1" applyAlignment="1" applyProtection="1">
      <alignment horizontal="center" vertical="center"/>
      <protection hidden="1"/>
    </xf>
    <xf numFmtId="0" fontId="10" fillId="6" borderId="52" xfId="0" applyFont="1" applyFill="1" applyBorder="1" applyAlignment="1" applyProtection="1">
      <alignment horizontal="center" vertical="center"/>
      <protection hidden="1"/>
    </xf>
    <xf numFmtId="0" fontId="10" fillId="7" borderId="38" xfId="0" applyFont="1" applyFill="1" applyBorder="1" applyAlignment="1" applyProtection="1">
      <alignment horizontal="center" vertical="center"/>
      <protection hidden="1"/>
    </xf>
    <xf numFmtId="0" fontId="10" fillId="7" borderId="52" xfId="0" applyFont="1" applyFill="1" applyBorder="1" applyAlignment="1" applyProtection="1">
      <alignment horizontal="center" vertical="center"/>
      <protection hidden="1"/>
    </xf>
    <xf numFmtId="0" fontId="11" fillId="5" borderId="53" xfId="0" applyFont="1" applyFill="1" applyBorder="1" applyAlignment="1" applyProtection="1">
      <alignment horizontal="center" vertical="center" wrapText="1"/>
      <protection hidden="1"/>
    </xf>
    <xf numFmtId="0" fontId="0" fillId="6" borderId="35" xfId="0" applyFont="1" applyFill="1" applyBorder="1" applyAlignment="1" applyProtection="1">
      <alignment horizontal="center" vertical="center"/>
      <protection hidden="1"/>
    </xf>
    <xf numFmtId="0" fontId="0" fillId="6" borderId="16" xfId="0" applyFont="1" applyFill="1" applyBorder="1" applyAlignment="1" applyProtection="1">
      <alignment horizontal="center" vertical="center"/>
      <protection hidden="1"/>
    </xf>
    <xf numFmtId="0" fontId="0" fillId="6" borderId="15" xfId="0" applyFont="1" applyFill="1" applyBorder="1" applyAlignment="1" applyProtection="1">
      <alignment horizontal="center" vertical="center"/>
      <protection hidden="1"/>
    </xf>
    <xf numFmtId="0" fontId="0" fillId="7" borderId="14" xfId="0" applyFont="1" applyFill="1" applyBorder="1" applyAlignment="1" applyProtection="1">
      <alignment horizontal="center" vertical="center"/>
      <protection hidden="1"/>
    </xf>
    <xf numFmtId="0" fontId="0" fillId="7" borderId="16" xfId="0" applyFont="1" applyFill="1" applyBorder="1" applyAlignment="1" applyProtection="1">
      <alignment horizontal="center" vertical="center"/>
      <protection hidden="1"/>
    </xf>
    <xf numFmtId="0" fontId="11" fillId="5" borderId="54" xfId="0" applyFont="1" applyFill="1" applyBorder="1" applyAlignment="1" applyProtection="1">
      <alignment horizontal="center" vertical="center"/>
      <protection hidden="1"/>
    </xf>
    <xf numFmtId="0" fontId="0" fillId="6" borderId="36" xfId="0" applyFont="1" applyFill="1" applyBorder="1" applyAlignment="1" applyProtection="1">
      <alignment horizontal="center" vertical="center"/>
      <protection hidden="1"/>
    </xf>
    <xf numFmtId="0" fontId="0" fillId="6" borderId="21" xfId="0" applyFont="1" applyFill="1" applyBorder="1" applyAlignment="1" applyProtection="1">
      <alignment horizontal="center" vertical="center"/>
      <protection hidden="1"/>
    </xf>
    <xf numFmtId="10" fontId="0" fillId="6" borderId="20" xfId="0" applyNumberFormat="1" applyFont="1" applyFill="1" applyBorder="1" applyAlignment="1" applyProtection="1">
      <alignment horizontal="center" vertical="center"/>
      <protection hidden="1"/>
    </xf>
    <xf numFmtId="0" fontId="0" fillId="7" borderId="19" xfId="0" applyFont="1" applyFill="1" applyBorder="1" applyAlignment="1" applyProtection="1">
      <alignment horizontal="center" vertical="center"/>
      <protection hidden="1"/>
    </xf>
    <xf numFmtId="0" fontId="0" fillId="7" borderId="21" xfId="0" applyNumberFormat="1" applyFont="1" applyFill="1" applyBorder="1" applyAlignment="1" applyProtection="1">
      <alignment horizontal="center" vertical="center"/>
      <protection hidden="1"/>
    </xf>
    <xf numFmtId="0" fontId="0" fillId="7" borderId="21" xfId="0" applyFont="1" applyFill="1" applyBorder="1" applyAlignment="1" applyProtection="1">
      <alignment horizontal="center" vertical="center"/>
      <protection hidden="1"/>
    </xf>
    <xf numFmtId="0" fontId="11" fillId="5" borderId="55" xfId="0" applyFont="1" applyFill="1" applyBorder="1" applyAlignment="1" applyProtection="1">
      <alignment horizontal="center" vertical="center"/>
      <protection hidden="1"/>
    </xf>
    <xf numFmtId="0" fontId="0" fillId="6" borderId="37" xfId="0" applyFont="1" applyFill="1" applyBorder="1" applyAlignment="1" applyProtection="1">
      <alignment horizontal="center" vertical="center"/>
      <protection hidden="1"/>
    </xf>
    <xf numFmtId="10" fontId="0" fillId="6" borderId="25" xfId="0" applyNumberFormat="1" applyFont="1" applyFill="1" applyBorder="1" applyAlignment="1" applyProtection="1">
      <alignment horizontal="center" vertical="center"/>
      <protection hidden="1"/>
    </xf>
    <xf numFmtId="10" fontId="0" fillId="6" borderId="24" xfId="0" applyNumberFormat="1" applyFont="1" applyFill="1" applyBorder="1" applyAlignment="1" applyProtection="1">
      <alignment horizontal="center" vertical="center"/>
      <protection hidden="1"/>
    </xf>
    <xf numFmtId="0" fontId="0" fillId="7" borderId="23" xfId="0" applyFont="1" applyFill="1" applyBorder="1" applyAlignment="1" applyProtection="1">
      <alignment horizontal="center" vertical="center"/>
      <protection hidden="1"/>
    </xf>
    <xf numFmtId="10" fontId="0" fillId="7" borderId="25" xfId="0" applyNumberFormat="1" applyFont="1" applyFill="1" applyBorder="1" applyAlignment="1" applyProtection="1">
      <alignment horizontal="center" vertical="center"/>
      <protection hidden="1"/>
    </xf>
    <xf numFmtId="0" fontId="11" fillId="5" borderId="53" xfId="0" applyFont="1" applyFill="1" applyBorder="1" applyAlignment="1" applyProtection="1">
      <alignment horizontal="center" vertical="center"/>
      <protection hidden="1"/>
    </xf>
    <xf numFmtId="0" fontId="11" fillId="5" borderId="35" xfId="0" applyFont="1" applyFill="1" applyBorder="1" applyAlignment="1" applyProtection="1">
      <alignment horizontal="center" vertical="center"/>
      <protection hidden="1"/>
    </xf>
    <xf numFmtId="0" fontId="11" fillId="5" borderId="36" xfId="0" applyFont="1" applyFill="1" applyBorder="1" applyAlignment="1" applyProtection="1">
      <alignment horizontal="center" vertical="center"/>
      <protection hidden="1"/>
    </xf>
    <xf numFmtId="0" fontId="11" fillId="5" borderId="37" xfId="0" applyFont="1" applyFill="1" applyBorder="1" applyAlignment="1" applyProtection="1">
      <alignment horizontal="center" vertical="center"/>
      <protection hidden="1"/>
    </xf>
    <xf numFmtId="0" fontId="11" fillId="5" borderId="35" xfId="0" applyFont="1" applyFill="1" applyBorder="1" applyAlignment="1" applyProtection="1">
      <alignment horizontal="center" vertical="center" wrapText="1"/>
      <protection hidden="1"/>
    </xf>
    <xf numFmtId="10" fontId="4" fillId="0" borderId="7" xfId="0" applyNumberFormat="1" applyFont="1" applyFill="1" applyBorder="1" applyAlignment="1" applyProtection="1">
      <alignment horizontal="center" vertical="center"/>
      <protection hidden="1"/>
    </xf>
    <xf numFmtId="0" fontId="8" fillId="0" borderId="56" xfId="0" applyFont="1" applyBorder="1" applyAlignment="1" applyProtection="1">
      <alignment horizontal="center" vertical="center"/>
      <protection hidden="1"/>
    </xf>
    <xf numFmtId="0" fontId="8" fillId="0" borderId="6" xfId="0" applyFont="1" applyBorder="1" applyAlignment="1" applyProtection="1">
      <alignment horizontal="center" vertical="center"/>
      <protection hidden="1"/>
    </xf>
    <xf numFmtId="0" fontId="8" fillId="0" borderId="57" xfId="0" applyFont="1" applyBorder="1" applyAlignment="1" applyProtection="1">
      <alignment horizontal="center" vertical="center"/>
      <protection hidden="1"/>
    </xf>
    <xf numFmtId="0" fontId="3" fillId="0" borderId="56" xfId="0" applyFont="1" applyBorder="1" applyAlignment="1" applyProtection="1">
      <alignment horizontal="center" vertical="center" wrapText="1"/>
      <protection hidden="1"/>
    </xf>
    <xf numFmtId="0" fontId="4" fillId="0" borderId="6" xfId="0" applyFont="1" applyBorder="1" applyAlignment="1" applyProtection="1">
      <alignment horizontal="center" vertical="center"/>
      <protection hidden="1"/>
    </xf>
    <xf numFmtId="10" fontId="4" fillId="0" borderId="58" xfId="0" applyNumberFormat="1" applyFont="1" applyFill="1" applyBorder="1" applyAlignment="1" applyProtection="1">
      <alignment horizontal="center" vertical="center"/>
      <protection hidden="1"/>
    </xf>
    <xf numFmtId="0" fontId="3" fillId="0" borderId="59" xfId="0" applyFont="1" applyBorder="1" applyAlignment="1" applyProtection="1">
      <alignment horizontal="center" vertical="center"/>
      <protection hidden="1"/>
    </xf>
    <xf numFmtId="0" fontId="3" fillId="0" borderId="60" xfId="0" applyFont="1" applyBorder="1" applyAlignment="1" applyProtection="1">
      <alignment horizontal="center" vertical="center"/>
      <protection hidden="1"/>
    </xf>
    <xf numFmtId="0" fontId="3" fillId="0" borderId="61" xfId="0" applyFont="1" applyBorder="1" applyAlignment="1" applyProtection="1">
      <alignment horizontal="center" vertical="center"/>
      <protection hidden="1"/>
    </xf>
    <xf numFmtId="10" fontId="2" fillId="0" borderId="62" xfId="0" applyNumberFormat="1" applyFont="1" applyFill="1" applyBorder="1" applyAlignment="1" applyProtection="1">
      <alignment horizontal="center" vertical="center"/>
      <protection hidden="1"/>
    </xf>
    <xf numFmtId="10" fontId="2" fillId="0" borderId="14" xfId="0" applyNumberFormat="1" applyFont="1" applyFill="1" applyBorder="1" applyAlignment="1" applyProtection="1">
      <alignment horizontal="center" vertical="center"/>
      <protection hidden="1"/>
    </xf>
    <xf numFmtId="10" fontId="2" fillId="0" borderId="16" xfId="0" applyNumberFormat="1" applyFont="1" applyFill="1" applyBorder="1" applyAlignment="1" applyProtection="1">
      <alignment horizontal="center" vertical="center"/>
      <protection hidden="1"/>
    </xf>
    <xf numFmtId="10" fontId="2" fillId="0" borderId="48" xfId="0" applyNumberFormat="1" applyFont="1" applyFill="1" applyBorder="1" applyAlignment="1" applyProtection="1">
      <alignment horizontal="center" vertical="center"/>
      <protection hidden="1"/>
    </xf>
    <xf numFmtId="10" fontId="2" fillId="0" borderId="19" xfId="0" applyNumberFormat="1" applyFont="1" applyFill="1" applyBorder="1" applyAlignment="1" applyProtection="1">
      <alignment horizontal="center" vertical="center"/>
      <protection hidden="1"/>
    </xf>
    <xf numFmtId="10" fontId="2" fillId="0" borderId="21" xfId="0" applyNumberFormat="1" applyFont="1" applyFill="1" applyBorder="1" applyAlignment="1" applyProtection="1">
      <alignment horizontal="center" vertical="center"/>
      <protection hidden="1"/>
    </xf>
    <xf numFmtId="10" fontId="2" fillId="0" borderId="51" xfId="0" applyNumberFormat="1" applyFont="1" applyFill="1" applyBorder="1" applyAlignment="1" applyProtection="1">
      <alignment horizontal="center" vertical="center"/>
      <protection hidden="1"/>
    </xf>
    <xf numFmtId="10" fontId="2" fillId="0" borderId="23" xfId="0" applyNumberFormat="1" applyFont="1" applyFill="1" applyBorder="1" applyAlignment="1" applyProtection="1">
      <alignment horizontal="center" vertical="center"/>
      <protection hidden="1"/>
    </xf>
    <xf numFmtId="10" fontId="2" fillId="0" borderId="25" xfId="0" applyNumberFormat="1" applyFont="1" applyFill="1" applyBorder="1" applyAlignment="1" applyProtection="1">
      <alignment horizontal="center" vertical="center"/>
      <protection hidden="1"/>
    </xf>
    <xf numFmtId="10" fontId="6" fillId="3" borderId="52" xfId="0" applyNumberFormat="1" applyFont="1" applyFill="1" applyBorder="1" applyAlignment="1" applyProtection="1">
      <alignment horizontal="center" vertical="center"/>
      <protection hidden="1"/>
    </xf>
    <xf numFmtId="10" fontId="6" fillId="3" borderId="33" xfId="0" applyNumberFormat="1" applyFont="1" applyFill="1" applyBorder="1" applyAlignment="1" applyProtection="1">
      <alignment horizontal="center" vertical="center"/>
      <protection hidden="1"/>
    </xf>
    <xf numFmtId="10" fontId="6" fillId="3" borderId="34" xfId="0" applyNumberFormat="1" applyFont="1" applyFill="1" applyBorder="1" applyAlignment="1" applyProtection="1">
      <alignment horizontal="center" vertical="center"/>
      <protection hidden="1"/>
    </xf>
    <xf numFmtId="10" fontId="6" fillId="3" borderId="63" xfId="0" applyNumberFormat="1" applyFont="1" applyFill="1" applyBorder="1" applyAlignment="1" applyProtection="1">
      <alignment horizontal="center" vertical="center"/>
      <protection hidden="1"/>
    </xf>
    <xf numFmtId="10" fontId="2" fillId="3" borderId="64" xfId="0" applyNumberFormat="1" applyFont="1" applyFill="1" applyBorder="1" applyAlignment="1" applyProtection="1">
      <alignment horizontal="center" vertical="center"/>
      <protection hidden="1"/>
    </xf>
    <xf numFmtId="10" fontId="2" fillId="3" borderId="34" xfId="0" applyNumberFormat="1" applyFont="1" applyFill="1" applyBorder="1" applyAlignment="1" applyProtection="1">
      <alignment horizontal="center" vertical="center"/>
      <protection hidden="1"/>
    </xf>
    <xf numFmtId="0" fontId="7" fillId="4" borderId="65" xfId="0" applyFont="1" applyFill="1" applyBorder="1" applyAlignment="1" applyProtection="1">
      <alignment horizontal="center" vertical="center"/>
      <protection hidden="1"/>
    </xf>
    <xf numFmtId="0" fontId="8" fillId="0" borderId="34" xfId="0" applyFont="1" applyFill="1" applyBorder="1" applyAlignment="1" applyProtection="1">
      <alignment horizontal="center" vertical="center"/>
      <protection hidden="1"/>
    </xf>
    <xf numFmtId="0" fontId="9" fillId="0" borderId="63" xfId="0" applyFont="1" applyFill="1" applyBorder="1" applyAlignment="1" applyProtection="1">
      <alignment horizontal="center" vertical="center"/>
      <protection hidden="1"/>
    </xf>
    <xf numFmtId="10" fontId="2" fillId="8" borderId="16" xfId="0" applyNumberFormat="1" applyFont="1" applyFill="1" applyBorder="1" applyAlignment="1" applyProtection="1">
      <alignment horizontal="center" vertical="center"/>
      <protection hidden="1"/>
    </xf>
    <xf numFmtId="10" fontId="2" fillId="8" borderId="17" xfId="0" applyNumberFormat="1" applyFont="1" applyFill="1" applyBorder="1" applyAlignment="1" applyProtection="1">
      <alignment horizontal="center" vertical="center"/>
      <protection hidden="1"/>
    </xf>
    <xf numFmtId="10" fontId="2" fillId="8" borderId="21" xfId="0" applyNumberFormat="1" applyFont="1" applyFill="1" applyBorder="1" applyAlignment="1" applyProtection="1">
      <alignment horizontal="center" vertical="center"/>
      <protection hidden="1"/>
    </xf>
    <xf numFmtId="10" fontId="2" fillId="8" borderId="49" xfId="0" applyNumberFormat="1" applyFont="1" applyFill="1" applyBorder="1" applyAlignment="1" applyProtection="1">
      <alignment horizontal="center" vertical="center"/>
      <protection hidden="1"/>
    </xf>
    <xf numFmtId="10" fontId="2" fillId="0" borderId="49" xfId="0" applyNumberFormat="1" applyFont="1" applyBorder="1" applyAlignment="1" applyProtection="1">
      <alignment horizontal="center" vertical="center"/>
      <protection hidden="1"/>
    </xf>
    <xf numFmtId="10" fontId="2" fillId="0" borderId="44" xfId="0" applyNumberFormat="1" applyFont="1" applyBorder="1" applyAlignment="1" applyProtection="1">
      <alignment horizontal="center" vertical="center"/>
      <protection hidden="1"/>
    </xf>
    <xf numFmtId="10" fontId="2" fillId="3" borderId="29" xfId="0" applyNumberFormat="1" applyFont="1" applyFill="1" applyBorder="1" applyAlignment="1" applyProtection="1">
      <alignment horizontal="center" vertical="center"/>
      <protection hidden="1"/>
    </xf>
    <xf numFmtId="0" fontId="2" fillId="0" borderId="42" xfId="0" applyFont="1" applyFill="1" applyBorder="1" applyAlignment="1" applyProtection="1">
      <alignment horizontal="center" vertical="center" wrapText="1"/>
      <protection hidden="1"/>
    </xf>
    <xf numFmtId="0" fontId="2" fillId="0" borderId="0" xfId="0" applyFont="1" applyFill="1" applyAlignment="1" applyProtection="1">
      <alignment horizontal="center" vertical="center" wrapText="1"/>
      <protection hidden="1"/>
    </xf>
    <xf numFmtId="0" fontId="2" fillId="0" borderId="43" xfId="0" applyFont="1" applyFill="1" applyBorder="1" applyAlignment="1" applyProtection="1">
      <alignment horizontal="center" vertical="center" wrapText="1"/>
      <protection hidden="1"/>
    </xf>
    <xf numFmtId="177" fontId="2" fillId="0" borderId="0" xfId="0" applyNumberFormat="1" applyFont="1" applyBorder="1" applyAlignment="1" applyProtection="1">
      <alignment horizontal="center" vertical="center"/>
      <protection hidden="1"/>
    </xf>
    <xf numFmtId="0" fontId="10" fillId="7" borderId="66" xfId="0" applyFont="1" applyFill="1" applyBorder="1" applyAlignment="1" applyProtection="1">
      <alignment horizontal="center" vertical="center"/>
      <protection hidden="1"/>
    </xf>
    <xf numFmtId="0" fontId="10" fillId="6" borderId="66" xfId="0" applyFont="1" applyFill="1" applyBorder="1" applyAlignment="1" applyProtection="1">
      <alignment horizontal="center" vertical="center"/>
      <protection hidden="1"/>
    </xf>
    <xf numFmtId="0" fontId="10" fillId="7" borderId="67" xfId="0" applyFont="1" applyFill="1" applyBorder="1" applyAlignment="1" applyProtection="1">
      <alignment horizontal="center" vertical="center"/>
      <protection hidden="1"/>
    </xf>
    <xf numFmtId="0" fontId="10" fillId="6" borderId="67" xfId="0" applyFont="1" applyFill="1" applyBorder="1" applyAlignment="1" applyProtection="1">
      <alignment horizontal="center" vertical="center"/>
      <protection hidden="1"/>
    </xf>
    <xf numFmtId="10" fontId="0" fillId="7" borderId="17" xfId="0" applyNumberFormat="1" applyFont="1" applyFill="1" applyBorder="1" applyAlignment="1" applyProtection="1">
      <alignment horizontal="center" vertical="center"/>
      <protection hidden="1"/>
    </xf>
    <xf numFmtId="0" fontId="0" fillId="6" borderId="14" xfId="0" applyFont="1" applyFill="1" applyBorder="1" applyAlignment="1" applyProtection="1">
      <alignment horizontal="center" vertical="center"/>
      <protection hidden="1"/>
    </xf>
    <xf numFmtId="10" fontId="0" fillId="6" borderId="17" xfId="0" applyNumberFormat="1" applyFont="1" applyFill="1" applyBorder="1" applyAlignment="1" applyProtection="1">
      <alignment horizontal="center" vertical="center"/>
      <protection hidden="1"/>
    </xf>
    <xf numFmtId="10" fontId="0" fillId="7" borderId="49" xfId="0" applyNumberFormat="1" applyFont="1" applyFill="1" applyBorder="1" applyAlignment="1" applyProtection="1">
      <alignment horizontal="center" vertical="center"/>
      <protection hidden="1"/>
    </xf>
    <xf numFmtId="0" fontId="0" fillId="6" borderId="19" xfId="0" applyFont="1" applyFill="1" applyBorder="1" applyAlignment="1" applyProtection="1">
      <alignment horizontal="center" vertical="center"/>
      <protection hidden="1"/>
    </xf>
    <xf numFmtId="10" fontId="0" fillId="6" borderId="49" xfId="0" applyNumberFormat="1" applyFont="1" applyFill="1" applyBorder="1" applyAlignment="1" applyProtection="1">
      <alignment horizontal="center" vertical="center"/>
      <protection hidden="1"/>
    </xf>
    <xf numFmtId="10" fontId="0" fillId="7" borderId="44" xfId="0" applyNumberFormat="1" applyFont="1" applyFill="1" applyBorder="1" applyAlignment="1" applyProtection="1">
      <alignment horizontal="center" vertical="center"/>
      <protection hidden="1"/>
    </xf>
    <xf numFmtId="0" fontId="0" fillId="6" borderId="23" xfId="0" applyFont="1" applyFill="1" applyBorder="1" applyAlignment="1" applyProtection="1">
      <alignment horizontal="center" vertical="center"/>
      <protection hidden="1"/>
    </xf>
    <xf numFmtId="10" fontId="0" fillId="6" borderId="44" xfId="0" applyNumberFormat="1" applyFont="1" applyFill="1" applyBorder="1" applyAlignment="1" applyProtection="1">
      <alignment horizontal="center" vertical="center"/>
      <protection hidden="1"/>
    </xf>
    <xf numFmtId="0" fontId="0" fillId="6" borderId="21" xfId="0" applyNumberFormat="1" applyFont="1" applyFill="1" applyBorder="1" applyAlignment="1" applyProtection="1">
      <alignment horizontal="center" vertical="center"/>
      <protection hidden="1"/>
    </xf>
    <xf numFmtId="0" fontId="1" fillId="2" borderId="66" xfId="0" applyFont="1" applyFill="1" applyBorder="1" applyAlignment="1" applyProtection="1">
      <alignment horizontal="center" vertical="center"/>
      <protection hidden="1"/>
    </xf>
    <xf numFmtId="0" fontId="4" fillId="0" borderId="57" xfId="0" applyFont="1" applyBorder="1" applyAlignment="1" applyProtection="1">
      <alignment horizontal="center" vertical="center"/>
      <protection hidden="1"/>
    </xf>
    <xf numFmtId="0" fontId="8" fillId="0" borderId="56" xfId="0" applyFont="1" applyFill="1" applyBorder="1" applyAlignment="1" applyProtection="1">
      <alignment horizontal="center" vertical="center" wrapText="1"/>
      <protection hidden="1"/>
    </xf>
    <xf numFmtId="0" fontId="8" fillId="0" borderId="6" xfId="0" applyFont="1" applyFill="1" applyBorder="1" applyAlignment="1" applyProtection="1">
      <alignment horizontal="center" vertical="center" wrapText="1"/>
      <protection hidden="1"/>
    </xf>
    <xf numFmtId="0" fontId="8" fillId="0" borderId="68" xfId="0" applyFont="1" applyFill="1" applyBorder="1" applyAlignment="1" applyProtection="1">
      <alignment horizontal="center" vertical="center" wrapText="1"/>
      <protection hidden="1"/>
    </xf>
    <xf numFmtId="0" fontId="3" fillId="0" borderId="69" xfId="0" applyFont="1" applyBorder="1" applyAlignment="1" applyProtection="1">
      <alignment horizontal="center" vertical="center"/>
      <protection hidden="1"/>
    </xf>
    <xf numFmtId="0" fontId="3" fillId="0" borderId="70" xfId="0" applyFont="1" applyBorder="1" applyAlignment="1" applyProtection="1">
      <alignment horizontal="center" vertical="center"/>
      <protection hidden="1"/>
    </xf>
    <xf numFmtId="0" fontId="3" fillId="0" borderId="71" xfId="0" applyFont="1" applyBorder="1" applyAlignment="1" applyProtection="1">
      <alignment horizontal="center" vertical="center"/>
      <protection hidden="1"/>
    </xf>
    <xf numFmtId="10" fontId="2" fillId="0" borderId="17" xfId="0" applyNumberFormat="1" applyFont="1" applyFill="1" applyBorder="1" applyAlignment="1" applyProtection="1">
      <alignment horizontal="center" vertical="center"/>
      <protection hidden="1"/>
    </xf>
    <xf numFmtId="10" fontId="2" fillId="0" borderId="18" xfId="0" applyNumberFormat="1" applyFont="1" applyFill="1" applyBorder="1" applyAlignment="1" applyProtection="1">
      <alignment horizontal="center" vertical="center"/>
      <protection hidden="1"/>
    </xf>
    <xf numFmtId="10" fontId="2" fillId="0" borderId="49" xfId="0" applyNumberFormat="1" applyFont="1" applyFill="1" applyBorder="1" applyAlignment="1" applyProtection="1">
      <alignment horizontal="center" vertical="center"/>
      <protection hidden="1"/>
    </xf>
    <xf numFmtId="10" fontId="2" fillId="0" borderId="22" xfId="0" applyNumberFormat="1" applyFont="1" applyFill="1" applyBorder="1" applyAlignment="1" applyProtection="1">
      <alignment horizontal="center" vertical="center"/>
      <protection hidden="1"/>
    </xf>
    <xf numFmtId="10" fontId="2" fillId="0" borderId="44" xfId="0" applyNumberFormat="1" applyFont="1" applyFill="1" applyBorder="1" applyAlignment="1" applyProtection="1">
      <alignment horizontal="center" vertical="center"/>
      <protection hidden="1"/>
    </xf>
    <xf numFmtId="10" fontId="2" fillId="0" borderId="72" xfId="0" applyNumberFormat="1" applyFont="1" applyFill="1" applyBorder="1" applyAlignment="1" applyProtection="1">
      <alignment horizontal="center" vertical="center"/>
      <protection hidden="1"/>
    </xf>
    <xf numFmtId="10" fontId="6" fillId="3" borderId="73" xfId="0" applyNumberFormat="1" applyFont="1" applyFill="1" applyBorder="1" applyAlignment="1" applyProtection="1">
      <alignment horizontal="center" vertical="center"/>
      <protection hidden="1"/>
    </xf>
    <xf numFmtId="0" fontId="2" fillId="0" borderId="0" xfId="0" applyFont="1" applyFill="1" applyBorder="1" applyAlignment="1" applyProtection="1">
      <alignment horizontal="center" vertical="center" wrapText="1"/>
      <protection hidden="1"/>
    </xf>
    <xf numFmtId="0" fontId="2" fillId="9" borderId="46" xfId="0" applyFont="1" applyFill="1" applyBorder="1" applyAlignment="1" applyProtection="1">
      <alignment horizontal="center" vertical="center"/>
      <protection hidden="1"/>
    </xf>
    <xf numFmtId="0" fontId="2" fillId="9" borderId="0" xfId="0" applyFont="1" applyFill="1" applyAlignment="1" applyProtection="1">
      <alignment horizontal="center" vertical="center"/>
      <protection hidden="1"/>
    </xf>
    <xf numFmtId="176" fontId="2" fillId="9" borderId="17" xfId="0" applyNumberFormat="1" applyFont="1" applyFill="1" applyBorder="1" applyAlignment="1" applyProtection="1">
      <alignment horizontal="center" vertical="center"/>
      <protection hidden="1"/>
    </xf>
    <xf numFmtId="0" fontId="2" fillId="9" borderId="19" xfId="0" applyFont="1" applyFill="1" applyBorder="1" applyAlignment="1" applyProtection="1">
      <alignment horizontal="center" vertical="center"/>
      <protection hidden="1"/>
    </xf>
    <xf numFmtId="0" fontId="2" fillId="9" borderId="48" xfId="0" applyFont="1" applyFill="1" applyBorder="1" applyAlignment="1" applyProtection="1">
      <alignment horizontal="center" vertical="center"/>
      <protection hidden="1"/>
    </xf>
    <xf numFmtId="176" fontId="2" fillId="9" borderId="49" xfId="0" applyNumberFormat="1" applyFont="1" applyFill="1" applyBorder="1" applyAlignment="1" applyProtection="1">
      <alignment horizontal="center" vertical="center"/>
      <protection hidden="1"/>
    </xf>
    <xf numFmtId="0" fontId="2" fillId="9" borderId="74" xfId="0" applyFont="1" applyFill="1" applyBorder="1" applyAlignment="1" applyProtection="1">
      <alignment horizontal="center" vertical="center"/>
      <protection hidden="1"/>
    </xf>
    <xf numFmtId="0" fontId="2" fillId="9" borderId="75" xfId="0" applyFont="1" applyFill="1" applyBorder="1" applyAlignment="1" applyProtection="1">
      <alignment horizontal="center" vertical="center"/>
      <protection hidden="1"/>
    </xf>
    <xf numFmtId="179" fontId="2" fillId="0" borderId="74" xfId="0" applyNumberFormat="1" applyFont="1" applyBorder="1" applyAlignment="1" applyProtection="1">
      <alignment horizontal="center" vertical="center"/>
      <protection hidden="1"/>
    </xf>
    <xf numFmtId="179" fontId="2" fillId="0" borderId="75" xfId="0" applyNumberFormat="1" applyFont="1" applyBorder="1" applyAlignment="1" applyProtection="1">
      <alignment horizontal="center" vertical="center"/>
      <protection hidden="1"/>
    </xf>
    <xf numFmtId="179" fontId="2" fillId="0" borderId="23" xfId="0" applyNumberFormat="1" applyFont="1" applyBorder="1" applyAlignment="1" applyProtection="1">
      <alignment horizontal="center" vertical="center"/>
      <protection hidden="1"/>
    </xf>
    <xf numFmtId="179" fontId="2" fillId="0" borderId="51" xfId="0" applyNumberFormat="1" applyFont="1" applyBorder="1" applyAlignment="1" applyProtection="1">
      <alignment horizontal="center" vertical="center"/>
      <protection hidden="1"/>
    </xf>
    <xf numFmtId="45" fontId="2" fillId="0" borderId="0" xfId="0" applyNumberFormat="1" applyFont="1" applyBorder="1" applyAlignment="1" applyProtection="1">
      <alignment horizontal="center" vertical="center"/>
      <protection hidden="1"/>
    </xf>
    <xf numFmtId="0" fontId="0" fillId="7" borderId="18" xfId="0" applyFont="1" applyFill="1" applyBorder="1" applyAlignment="1" applyProtection="1">
      <alignment horizontal="center" vertical="center"/>
      <protection hidden="1"/>
    </xf>
    <xf numFmtId="0" fontId="0" fillId="6" borderId="18" xfId="0" applyFont="1" applyFill="1" applyBorder="1" applyAlignment="1" applyProtection="1">
      <alignment horizontal="center" vertical="center"/>
      <protection hidden="1"/>
    </xf>
    <xf numFmtId="0" fontId="0" fillId="7" borderId="22" xfId="0" applyFont="1" applyFill="1" applyBorder="1" applyAlignment="1" applyProtection="1">
      <alignment horizontal="center" vertical="center"/>
      <protection hidden="1"/>
    </xf>
    <xf numFmtId="0" fontId="0" fillId="6" borderId="22" xfId="0" applyFont="1" applyFill="1" applyBorder="1" applyAlignment="1" applyProtection="1">
      <alignment horizontal="center" vertical="center"/>
      <protection hidden="1"/>
    </xf>
    <xf numFmtId="0" fontId="0" fillId="7" borderId="72" xfId="0" applyFont="1" applyFill="1" applyBorder="1" applyAlignment="1" applyProtection="1">
      <alignment horizontal="center" vertical="center"/>
      <protection hidden="1"/>
    </xf>
    <xf numFmtId="0" fontId="0" fillId="6" borderId="72" xfId="0" applyFont="1" applyFill="1" applyBorder="1" applyAlignment="1" applyProtection="1">
      <alignment horizontal="center" vertical="center"/>
      <protection hidden="1"/>
    </xf>
    <xf numFmtId="0" fontId="1" fillId="2" borderId="4" xfId="0" applyFont="1" applyFill="1" applyBorder="1" applyAlignment="1" applyProtection="1">
      <alignment horizontal="center" vertical="center"/>
      <protection hidden="1"/>
    </xf>
    <xf numFmtId="0" fontId="2" fillId="9" borderId="17" xfId="0" applyFont="1" applyFill="1" applyBorder="1" applyAlignment="1" applyProtection="1">
      <alignment horizontal="center" vertical="center"/>
      <protection hidden="1"/>
    </xf>
    <xf numFmtId="0" fontId="2" fillId="9" borderId="49" xfId="0" applyFont="1" applyFill="1" applyBorder="1" applyAlignment="1" applyProtection="1">
      <alignment horizontal="center" vertical="center"/>
      <protection hidden="1"/>
    </xf>
    <xf numFmtId="179" fontId="2" fillId="0" borderId="49" xfId="0" applyNumberFormat="1" applyFont="1" applyBorder="1" applyAlignment="1" applyProtection="1">
      <alignment horizontal="center" vertical="center"/>
      <protection hidden="1"/>
    </xf>
    <xf numFmtId="179" fontId="2" fillId="0" borderId="44" xfId="0" applyNumberFormat="1" applyFont="1" applyBorder="1" applyAlignment="1" applyProtection="1">
      <alignment horizontal="center" vertical="center"/>
      <protection hidden="1"/>
    </xf>
    <xf numFmtId="0" fontId="10" fillId="3" borderId="1" xfId="0" applyFont="1" applyFill="1" applyBorder="1" applyAlignment="1" applyProtection="1">
      <alignment horizontal="center" vertical="center"/>
      <protection hidden="1"/>
    </xf>
    <xf numFmtId="0" fontId="10" fillId="3" borderId="52" xfId="0" applyFont="1" applyFill="1" applyBorder="1" applyAlignment="1" applyProtection="1">
      <alignment horizontal="center" vertical="center"/>
      <protection hidden="1"/>
    </xf>
    <xf numFmtId="10" fontId="0" fillId="6" borderId="15" xfId="0" applyNumberFormat="1" applyFont="1" applyFill="1" applyBorder="1" applyAlignment="1" applyProtection="1">
      <alignment horizontal="center" vertical="center"/>
      <protection hidden="1"/>
    </xf>
    <xf numFmtId="0" fontId="0" fillId="3" borderId="18" xfId="0" applyFont="1" applyFill="1" applyBorder="1" applyAlignment="1" applyProtection="1">
      <alignment horizontal="center" vertical="center"/>
      <protection hidden="1"/>
    </xf>
    <xf numFmtId="0" fontId="0" fillId="3" borderId="22" xfId="0" applyFont="1" applyFill="1" applyBorder="1" applyAlignment="1" applyProtection="1">
      <alignment horizontal="center" vertical="center"/>
      <protection hidden="1"/>
    </xf>
    <xf numFmtId="0" fontId="0" fillId="3" borderId="72" xfId="0" applyFont="1" applyFill="1" applyBorder="1" applyAlignment="1" applyProtection="1">
      <alignment horizontal="center" vertical="center"/>
      <protection hidden="1"/>
    </xf>
    <xf numFmtId="0" fontId="10" fillId="3" borderId="2" xfId="0" applyFont="1" applyFill="1" applyBorder="1" applyAlignment="1" applyProtection="1">
      <alignment horizontal="center" vertical="center"/>
      <protection hidden="1"/>
    </xf>
    <xf numFmtId="0" fontId="10" fillId="3" borderId="66" xfId="0" applyFont="1" applyFill="1" applyBorder="1" applyAlignment="1" applyProtection="1">
      <alignment horizontal="center" vertical="center"/>
      <protection hidden="1"/>
    </xf>
    <xf numFmtId="0" fontId="10" fillId="3" borderId="67" xfId="0" applyFont="1" applyFill="1" applyBorder="1" applyAlignment="1" applyProtection="1">
      <alignment horizontal="center" vertical="center"/>
      <protection hidden="1"/>
    </xf>
    <xf numFmtId="0" fontId="0" fillId="3" borderId="16" xfId="0" applyFont="1" applyFill="1" applyBorder="1" applyAlignment="1" applyProtection="1">
      <alignment horizontal="center" vertical="center"/>
      <protection hidden="1"/>
    </xf>
    <xf numFmtId="10" fontId="0" fillId="3" borderId="17" xfId="0" applyNumberFormat="1" applyFont="1" applyFill="1" applyBorder="1" applyAlignment="1" applyProtection="1">
      <alignment horizontal="center" vertical="center"/>
      <protection hidden="1"/>
    </xf>
    <xf numFmtId="0" fontId="0" fillId="3" borderId="21" xfId="0" applyFont="1" applyFill="1" applyBorder="1" applyAlignment="1" applyProtection="1">
      <alignment horizontal="center" vertical="center"/>
      <protection hidden="1"/>
    </xf>
    <xf numFmtId="10" fontId="0" fillId="3" borderId="49" xfId="0" applyNumberFormat="1" applyFont="1" applyFill="1" applyBorder="1" applyAlignment="1" applyProtection="1">
      <alignment horizontal="center" vertical="center"/>
      <protection hidden="1"/>
    </xf>
    <xf numFmtId="10" fontId="0" fillId="3" borderId="25" xfId="0" applyNumberFormat="1" applyFont="1" applyFill="1" applyBorder="1" applyAlignment="1" applyProtection="1">
      <alignment horizontal="center" vertical="center"/>
      <protection hidden="1"/>
    </xf>
    <xf numFmtId="10" fontId="0" fillId="3" borderId="44" xfId="0" applyNumberFormat="1" applyFont="1" applyFill="1" applyBorder="1" applyAlignment="1" applyProtection="1">
      <alignment horizontal="center" vertical="center"/>
      <protection hidden="1"/>
    </xf>
    <xf numFmtId="0" fontId="0" fillId="9" borderId="35" xfId="0" applyFont="1" applyFill="1" applyBorder="1" applyAlignment="1" applyProtection="1">
      <alignment horizontal="center" vertical="center"/>
      <protection hidden="1"/>
    </xf>
    <xf numFmtId="0" fontId="0" fillId="9" borderId="16" xfId="0" applyFont="1" applyFill="1" applyBorder="1" applyAlignment="1" applyProtection="1">
      <alignment horizontal="center" vertical="center"/>
      <protection hidden="1"/>
    </xf>
    <xf numFmtId="0" fontId="0" fillId="9" borderId="15" xfId="0" applyFont="1" applyFill="1" applyBorder="1" applyAlignment="1" applyProtection="1">
      <alignment horizontal="center" vertical="center"/>
      <protection hidden="1"/>
    </xf>
    <xf numFmtId="0" fontId="0" fillId="9" borderId="14" xfId="0" applyFont="1" applyFill="1" applyBorder="1" applyAlignment="1" applyProtection="1">
      <alignment horizontal="center" vertical="center"/>
      <protection hidden="1"/>
    </xf>
    <xf numFmtId="0" fontId="0" fillId="9" borderId="36" xfId="0" applyFont="1" applyFill="1" applyBorder="1" applyAlignment="1" applyProtection="1">
      <alignment horizontal="center" vertical="center"/>
      <protection hidden="1"/>
    </xf>
    <xf numFmtId="0" fontId="0" fillId="9" borderId="21" xfId="0" applyFont="1" applyFill="1" applyBorder="1" applyAlignment="1" applyProtection="1">
      <alignment horizontal="center" vertical="center"/>
      <protection hidden="1"/>
    </xf>
    <xf numFmtId="0" fontId="0" fillId="9" borderId="20" xfId="0" applyFont="1" applyFill="1" applyBorder="1" applyAlignment="1" applyProtection="1">
      <alignment horizontal="center" vertical="center"/>
      <protection hidden="1"/>
    </xf>
    <xf numFmtId="0" fontId="0" fillId="9" borderId="19" xfId="0" applyFont="1" applyFill="1" applyBorder="1" applyAlignment="1" applyProtection="1">
      <alignment horizontal="center" vertical="center"/>
      <protection hidden="1"/>
    </xf>
    <xf numFmtId="0" fontId="0" fillId="9" borderId="37" xfId="0" applyFont="1" applyFill="1" applyBorder="1" applyAlignment="1" applyProtection="1">
      <alignment horizontal="center" vertical="center"/>
      <protection hidden="1"/>
    </xf>
    <xf numFmtId="10" fontId="0" fillId="9" borderId="25" xfId="0" applyNumberFormat="1" applyFont="1" applyFill="1" applyBorder="1" applyAlignment="1" applyProtection="1">
      <alignment horizontal="center" vertical="center"/>
      <protection hidden="1"/>
    </xf>
    <xf numFmtId="10" fontId="0" fillId="9" borderId="24" xfId="0" applyNumberFormat="1" applyFont="1" applyFill="1" applyBorder="1" applyAlignment="1" applyProtection="1">
      <alignment horizontal="center" vertical="center"/>
      <protection hidden="1"/>
    </xf>
    <xf numFmtId="0" fontId="0" fillId="9" borderId="23" xfId="0" applyFont="1" applyFill="1" applyBorder="1" applyAlignment="1" applyProtection="1">
      <alignment horizontal="center" vertical="center"/>
      <protection hidden="1"/>
    </xf>
    <xf numFmtId="0" fontId="0" fillId="9" borderId="17" xfId="0" applyFont="1" applyFill="1" applyBorder="1" applyAlignment="1" applyProtection="1">
      <alignment horizontal="center" vertical="center"/>
      <protection hidden="1"/>
    </xf>
    <xf numFmtId="10" fontId="0" fillId="9" borderId="49" xfId="0" applyNumberFormat="1" applyFont="1" applyFill="1" applyBorder="1" applyAlignment="1" applyProtection="1">
      <alignment horizontal="center" vertical="center"/>
      <protection hidden="1"/>
    </xf>
    <xf numFmtId="10" fontId="0" fillId="9" borderId="44" xfId="0" applyNumberFormat="1" applyFont="1" applyFill="1" applyBorder="1" applyAlignment="1" applyProtection="1">
      <alignment horizontal="center" vertical="center"/>
      <protection hidden="1"/>
    </xf>
    <xf numFmtId="10" fontId="0" fillId="9" borderId="17" xfId="0" applyNumberFormat="1" applyFont="1" applyFill="1" applyBorder="1" applyAlignment="1" applyProtection="1">
      <alignment horizontal="center" vertical="center"/>
      <protection hidden="1"/>
    </xf>
    <xf numFmtId="0" fontId="0" fillId="9" borderId="18" xfId="0" applyFont="1" applyFill="1" applyBorder="1" applyAlignment="1" applyProtection="1">
      <alignment horizontal="center" vertical="center"/>
      <protection hidden="1"/>
    </xf>
    <xf numFmtId="0" fontId="0" fillId="9" borderId="22" xfId="0" applyFont="1" applyFill="1" applyBorder="1" applyAlignment="1" applyProtection="1">
      <alignment horizontal="center" vertical="center"/>
      <protection hidden="1"/>
    </xf>
    <xf numFmtId="0" fontId="0" fillId="9" borderId="72" xfId="0" applyFont="1" applyFill="1" applyBorder="1" applyAlignment="1" applyProtection="1">
      <alignment horizontal="center" vertical="center"/>
      <protection hidden="1"/>
    </xf>
    <xf numFmtId="0" fontId="12" fillId="10" borderId="76" xfId="0" applyNumberFormat="1" applyFont="1" applyFill="1" applyBorder="1" applyAlignment="1" applyProtection="1">
      <alignment horizontal="center" vertical="center" wrapText="1"/>
      <protection hidden="1"/>
    </xf>
    <xf numFmtId="0" fontId="13" fillId="11" borderId="1" xfId="0" applyFont="1" applyFill="1" applyBorder="1" applyAlignment="1" applyProtection="1">
      <alignment horizontal="center" vertical="center"/>
      <protection locked="0" hidden="1"/>
    </xf>
    <xf numFmtId="0" fontId="13" fillId="11" borderId="66" xfId="0" applyFont="1" applyFill="1" applyBorder="1" applyAlignment="1" applyProtection="1">
      <alignment horizontal="center" vertical="center"/>
      <protection locked="0" hidden="1"/>
    </xf>
    <xf numFmtId="0" fontId="2" fillId="0" borderId="45" xfId="0" applyFont="1" applyFill="1" applyBorder="1" applyAlignment="1" applyProtection="1">
      <alignment horizontal="center" vertical="center" wrapText="1"/>
      <protection hidden="1"/>
    </xf>
    <xf numFmtId="0" fontId="2" fillId="0" borderId="77" xfId="0" applyFont="1" applyFill="1" applyBorder="1" applyAlignment="1" applyProtection="1">
      <alignment horizontal="center" vertical="center" wrapText="1"/>
      <protection hidden="1"/>
    </xf>
    <xf numFmtId="0" fontId="2" fillId="0" borderId="78" xfId="0" applyFont="1" applyFill="1" applyBorder="1" applyAlignment="1" applyProtection="1">
      <alignment horizontal="center" vertical="center" wrapText="1"/>
      <protection hidden="1"/>
    </xf>
    <xf numFmtId="0" fontId="2" fillId="0" borderId="79" xfId="0" applyFont="1" applyFill="1" applyBorder="1" applyAlignment="1" applyProtection="1">
      <alignment horizontal="center" vertical="center" wrapText="1"/>
      <protection hidden="1"/>
    </xf>
    <xf numFmtId="0" fontId="2" fillId="0" borderId="80" xfId="0" applyFont="1" applyFill="1" applyBorder="1" applyAlignment="1" applyProtection="1">
      <alignment horizontal="center" vertical="center" wrapText="1"/>
      <protection hidden="1"/>
    </xf>
    <xf numFmtId="0" fontId="12" fillId="10" borderId="41" xfId="0" applyNumberFormat="1" applyFont="1" applyFill="1" applyBorder="1" applyAlignment="1" applyProtection="1">
      <alignment horizontal="center" vertical="center" wrapText="1"/>
      <protection hidden="1"/>
    </xf>
    <xf numFmtId="0" fontId="13" fillId="11" borderId="42" xfId="0" applyFont="1" applyFill="1" applyBorder="1" applyAlignment="1" applyProtection="1">
      <alignment horizontal="center" vertical="center"/>
      <protection locked="0" hidden="1"/>
    </xf>
    <xf numFmtId="0" fontId="13" fillId="11" borderId="43" xfId="0" applyFont="1" applyFill="1" applyBorder="1" applyAlignment="1" applyProtection="1">
      <alignment horizontal="center" vertical="center"/>
      <protection locked="0" hidden="1"/>
    </xf>
    <xf numFmtId="0" fontId="2" fillId="0" borderId="50" xfId="0" applyFont="1" applyFill="1" applyBorder="1" applyAlignment="1" applyProtection="1">
      <alignment horizontal="center" vertical="center" wrapText="1"/>
      <protection hidden="1"/>
    </xf>
    <xf numFmtId="0" fontId="14" fillId="0" borderId="72" xfId="0" applyFont="1" applyFill="1" applyBorder="1" applyAlignment="1" applyProtection="1">
      <alignment horizontal="center" vertical="center"/>
      <protection hidden="1"/>
    </xf>
    <xf numFmtId="0" fontId="14" fillId="0" borderId="25" xfId="0" applyFont="1" applyFill="1" applyBorder="1" applyAlignment="1" applyProtection="1">
      <alignment horizontal="center" vertical="center"/>
      <protection hidden="1"/>
    </xf>
    <xf numFmtId="0" fontId="14" fillId="0" borderId="44" xfId="0" applyFont="1" applyFill="1" applyBorder="1" applyAlignment="1" applyProtection="1">
      <alignment horizontal="center" vertical="center"/>
      <protection hidden="1"/>
    </xf>
    <xf numFmtId="0" fontId="2" fillId="0" borderId="72" xfId="0" applyFont="1" applyFill="1" applyBorder="1" applyAlignment="1" applyProtection="1">
      <alignment horizontal="center" vertical="center" wrapText="1"/>
      <protection hidden="1"/>
    </xf>
    <xf numFmtId="0" fontId="13" fillId="11" borderId="0" xfId="0" applyFont="1" applyFill="1" applyBorder="1" applyAlignment="1" applyProtection="1">
      <alignment horizontal="center" vertical="center"/>
      <protection locked="0" hidden="1"/>
    </xf>
    <xf numFmtId="0" fontId="2" fillId="0" borderId="81" xfId="0" applyFont="1" applyFill="1" applyBorder="1" applyAlignment="1" applyProtection="1">
      <alignment horizontal="center" vertical="center"/>
      <protection hidden="1"/>
    </xf>
    <xf numFmtId="0" fontId="2" fillId="0" borderId="49" xfId="0" applyFont="1" applyFill="1" applyBorder="1" applyAlignment="1" applyProtection="1">
      <alignment horizontal="center" vertical="center"/>
      <protection hidden="1"/>
    </xf>
    <xf numFmtId="0" fontId="12" fillId="10" borderId="81" xfId="0" applyNumberFormat="1" applyFont="1" applyFill="1" applyBorder="1" applyAlignment="1" applyProtection="1">
      <alignment horizontal="center" vertical="center" wrapText="1"/>
      <protection hidden="1"/>
    </xf>
    <xf numFmtId="0" fontId="13" fillId="11" borderId="38" xfId="0" applyFont="1" applyFill="1" applyBorder="1" applyAlignment="1" applyProtection="1">
      <alignment horizontal="center" vertical="center"/>
      <protection locked="0" hidden="1"/>
    </xf>
    <xf numFmtId="0" fontId="13" fillId="11" borderId="52" xfId="0" applyFont="1" applyFill="1" applyBorder="1" applyAlignment="1" applyProtection="1">
      <alignment horizontal="center" vertical="center"/>
      <protection locked="0" hidden="1"/>
    </xf>
    <xf numFmtId="0" fontId="2" fillId="0" borderId="72" xfId="0" applyFont="1" applyFill="1" applyBorder="1" applyAlignment="1" applyProtection="1">
      <alignment horizontal="center" vertical="center"/>
      <protection hidden="1"/>
    </xf>
    <xf numFmtId="0" fontId="15" fillId="10" borderId="0" xfId="0" applyNumberFormat="1" applyFont="1" applyFill="1" applyBorder="1" applyAlignment="1" applyProtection="1">
      <alignment horizontal="center" vertical="center" wrapText="1"/>
      <protection hidden="1"/>
    </xf>
    <xf numFmtId="0" fontId="0" fillId="7" borderId="16" xfId="0" applyFill="1" applyBorder="1" applyAlignment="1" applyProtection="1">
      <alignment horizontal="center" vertical="center"/>
      <protection hidden="1"/>
    </xf>
    <xf numFmtId="0" fontId="0" fillId="6" borderId="16" xfId="0" applyFill="1" applyBorder="1" applyAlignment="1" applyProtection="1">
      <alignment horizontal="center" vertical="center"/>
      <protection hidden="1"/>
    </xf>
    <xf numFmtId="0" fontId="0" fillId="7" borderId="21" xfId="0" applyFill="1" applyBorder="1" applyAlignment="1" applyProtection="1">
      <alignment horizontal="center" vertical="center"/>
      <protection hidden="1"/>
    </xf>
    <xf numFmtId="0" fontId="0" fillId="6" borderId="21" xfId="0" applyFill="1" applyBorder="1" applyAlignment="1" applyProtection="1">
      <alignment horizontal="center" vertical="center"/>
      <protection hidden="1"/>
    </xf>
    <xf numFmtId="0" fontId="16" fillId="7" borderId="21" xfId="0" applyFont="1" applyFill="1" applyBorder="1" applyAlignment="1" applyProtection="1">
      <alignment horizontal="center" vertical="center" wrapText="1"/>
      <protection hidden="1"/>
    </xf>
    <xf numFmtId="0" fontId="16" fillId="6" borderId="21" xfId="0" applyFont="1" applyFill="1" applyBorder="1" applyAlignment="1" applyProtection="1">
      <alignment horizontal="center" vertical="center" wrapText="1"/>
      <protection hidden="1"/>
    </xf>
    <xf numFmtId="10" fontId="0" fillId="7" borderId="21" xfId="0" applyNumberFormat="1" applyFill="1" applyBorder="1" applyAlignment="1" applyProtection="1">
      <alignment horizontal="center" vertical="center"/>
      <protection hidden="1"/>
    </xf>
    <xf numFmtId="10" fontId="0" fillId="7" borderId="21" xfId="0" applyNumberFormat="1" applyFont="1" applyFill="1" applyBorder="1" applyAlignment="1" applyProtection="1">
      <alignment horizontal="center" vertical="center"/>
      <protection hidden="1"/>
    </xf>
    <xf numFmtId="0" fontId="0" fillId="0" borderId="0" xfId="0" applyBorder="1" applyProtection="1">
      <alignment vertical="center"/>
      <protection hidden="1"/>
    </xf>
    <xf numFmtId="0" fontId="2" fillId="6" borderId="82" xfId="0" applyFont="1" applyFill="1" applyBorder="1" applyAlignment="1" applyProtection="1">
      <alignment horizontal="center" vertical="center"/>
      <protection hidden="1"/>
    </xf>
    <xf numFmtId="0" fontId="17" fillId="12" borderId="56" xfId="0" applyFont="1" applyFill="1" applyBorder="1" applyAlignment="1" applyProtection="1">
      <alignment horizontal="center" vertical="center"/>
      <protection hidden="1"/>
    </xf>
    <xf numFmtId="0" fontId="17" fillId="12" borderId="6" xfId="0" applyFont="1" applyFill="1" applyBorder="1" applyAlignment="1" applyProtection="1">
      <alignment horizontal="center" vertical="center"/>
      <protection hidden="1"/>
    </xf>
    <xf numFmtId="0" fontId="18" fillId="13" borderId="83" xfId="0" applyNumberFormat="1" applyFont="1" applyFill="1" applyBorder="1" applyAlignment="1" applyProtection="1">
      <alignment horizontal="center" vertical="center"/>
      <protection hidden="1"/>
    </xf>
    <xf numFmtId="0" fontId="18" fillId="13" borderId="84" xfId="0" applyNumberFormat="1" applyFont="1" applyFill="1" applyBorder="1" applyAlignment="1" applyProtection="1">
      <alignment horizontal="center" vertical="center"/>
      <protection hidden="1"/>
    </xf>
    <xf numFmtId="0" fontId="2" fillId="6" borderId="85" xfId="0" applyFont="1" applyFill="1" applyBorder="1" applyAlignment="1" applyProtection="1">
      <alignment horizontal="center" vertical="center"/>
      <protection hidden="1"/>
    </xf>
    <xf numFmtId="0" fontId="19" fillId="14" borderId="86" xfId="0" applyFont="1" applyFill="1" applyBorder="1" applyAlignment="1" applyProtection="1">
      <alignment horizontal="center" vertical="center"/>
      <protection hidden="1"/>
    </xf>
    <xf numFmtId="0" fontId="19" fillId="14" borderId="11" xfId="0" applyFont="1" applyFill="1" applyBorder="1" applyAlignment="1" applyProtection="1">
      <alignment horizontal="center" vertical="center"/>
      <protection hidden="1"/>
    </xf>
    <xf numFmtId="49" fontId="20" fillId="15" borderId="86" xfId="0" applyNumberFormat="1" applyFont="1" applyFill="1" applyBorder="1" applyAlignment="1" applyProtection="1">
      <alignment horizontal="center" vertical="center"/>
      <protection hidden="1"/>
    </xf>
    <xf numFmtId="49" fontId="20" fillId="15" borderId="11" xfId="0" applyNumberFormat="1" applyFont="1" applyFill="1" applyBorder="1" applyAlignment="1" applyProtection="1">
      <alignment horizontal="center" vertical="center"/>
      <protection hidden="1"/>
    </xf>
    <xf numFmtId="0" fontId="8" fillId="16" borderId="87" xfId="0" applyFont="1" applyFill="1" applyBorder="1" applyAlignment="1" applyProtection="1">
      <alignment horizontal="center" vertical="center"/>
      <protection hidden="1"/>
    </xf>
    <xf numFmtId="0" fontId="21" fillId="0" borderId="88" xfId="0" applyNumberFormat="1" applyFont="1" applyFill="1" applyBorder="1" applyAlignment="1" applyProtection="1">
      <alignment horizontal="center" vertical="center"/>
      <protection hidden="1"/>
    </xf>
    <xf numFmtId="0" fontId="21" fillId="0" borderId="89" xfId="0" applyNumberFormat="1" applyFont="1" applyFill="1" applyBorder="1" applyAlignment="1" applyProtection="1">
      <alignment horizontal="center" vertical="center"/>
      <protection hidden="1"/>
    </xf>
    <xf numFmtId="0" fontId="21" fillId="0" borderId="90" xfId="0" applyNumberFormat="1" applyFont="1" applyFill="1" applyBorder="1" applyAlignment="1" applyProtection="1">
      <alignment horizontal="center" vertical="center"/>
      <protection hidden="1"/>
    </xf>
    <xf numFmtId="176" fontId="22" fillId="0" borderId="91" xfId="0" applyNumberFormat="1" applyFont="1" applyBorder="1" applyAlignment="1" applyProtection="1">
      <alignment horizontal="center" vertical="center"/>
      <protection hidden="1"/>
    </xf>
    <xf numFmtId="178" fontId="22" fillId="0" borderId="89" xfId="0" applyNumberFormat="1" applyFont="1" applyBorder="1" applyAlignment="1" applyProtection="1">
      <alignment horizontal="center" vertical="center"/>
      <protection hidden="1"/>
    </xf>
    <xf numFmtId="177" fontId="22" fillId="0" borderId="89" xfId="0" applyNumberFormat="1" applyFont="1" applyBorder="1" applyAlignment="1" applyProtection="1">
      <alignment horizontal="center" vertical="center"/>
      <protection hidden="1"/>
    </xf>
    <xf numFmtId="0" fontId="8" fillId="16" borderId="92" xfId="0" applyFont="1" applyFill="1" applyBorder="1" applyAlignment="1" applyProtection="1">
      <alignment horizontal="center" vertical="center"/>
      <protection hidden="1"/>
    </xf>
    <xf numFmtId="0" fontId="21" fillId="17" borderId="93" xfId="0" applyNumberFormat="1" applyFont="1" applyFill="1" applyBorder="1" applyAlignment="1" applyProtection="1">
      <alignment horizontal="center" vertical="center"/>
      <protection hidden="1"/>
    </xf>
    <xf numFmtId="0" fontId="21" fillId="17" borderId="94" xfId="0" applyNumberFormat="1" applyFont="1" applyFill="1" applyBorder="1" applyAlignment="1" applyProtection="1">
      <alignment horizontal="center" vertical="center"/>
      <protection hidden="1"/>
    </xf>
    <xf numFmtId="0" fontId="21" fillId="17" borderId="95" xfId="0" applyNumberFormat="1" applyFont="1" applyFill="1" applyBorder="1" applyAlignment="1" applyProtection="1">
      <alignment horizontal="center" vertical="center"/>
      <protection hidden="1"/>
    </xf>
    <xf numFmtId="176" fontId="22" fillId="11" borderId="96" xfId="0" applyNumberFormat="1" applyFont="1" applyFill="1" applyBorder="1" applyAlignment="1" applyProtection="1">
      <alignment horizontal="center" vertical="center"/>
      <protection hidden="1"/>
    </xf>
    <xf numFmtId="178" fontId="22" fillId="11" borderId="94" xfId="0" applyNumberFormat="1" applyFont="1" applyFill="1" applyBorder="1" applyAlignment="1" applyProtection="1">
      <alignment horizontal="center" vertical="center"/>
      <protection hidden="1"/>
    </xf>
    <xf numFmtId="177" fontId="22" fillId="11" borderId="89" xfId="0" applyNumberFormat="1" applyFont="1" applyFill="1" applyBorder="1" applyAlignment="1" applyProtection="1">
      <alignment horizontal="center" vertical="center"/>
      <protection hidden="1"/>
    </xf>
    <xf numFmtId="177" fontId="22" fillId="11" borderId="94" xfId="0" applyNumberFormat="1" applyFont="1" applyFill="1" applyBorder="1" applyAlignment="1" applyProtection="1">
      <alignment horizontal="center" vertical="center"/>
      <protection hidden="1"/>
    </xf>
    <xf numFmtId="0" fontId="21" fillId="0" borderId="93" xfId="0" applyNumberFormat="1" applyFont="1" applyFill="1" applyBorder="1" applyAlignment="1" applyProtection="1">
      <alignment horizontal="center" vertical="center"/>
      <protection hidden="1"/>
    </xf>
    <xf numFmtId="0" fontId="21" fillId="0" borderId="94" xfId="0" applyNumberFormat="1" applyFont="1" applyFill="1" applyBorder="1" applyAlignment="1" applyProtection="1">
      <alignment horizontal="center" vertical="center"/>
      <protection hidden="1"/>
    </xf>
    <xf numFmtId="0" fontId="21" fillId="0" borderId="95" xfId="0" applyNumberFormat="1" applyFont="1" applyFill="1" applyBorder="1" applyAlignment="1" applyProtection="1">
      <alignment horizontal="center" vertical="center"/>
      <protection hidden="1"/>
    </xf>
    <xf numFmtId="176" fontId="22" fillId="0" borderId="96" xfId="0" applyNumberFormat="1" applyFont="1" applyBorder="1" applyAlignment="1" applyProtection="1">
      <alignment horizontal="center" vertical="center"/>
      <protection hidden="1"/>
    </xf>
    <xf numFmtId="178" fontId="22" fillId="0" borderId="94" xfId="0" applyNumberFormat="1" applyFont="1" applyBorder="1" applyAlignment="1" applyProtection="1">
      <alignment horizontal="center" vertical="center"/>
      <protection hidden="1"/>
    </xf>
    <xf numFmtId="177" fontId="22" fillId="0" borderId="94" xfId="0" applyNumberFormat="1" applyFont="1" applyBorder="1" applyAlignment="1" applyProtection="1">
      <alignment horizontal="center" vertical="center"/>
      <protection hidden="1"/>
    </xf>
    <xf numFmtId="0" fontId="8" fillId="16" borderId="97" xfId="0" applyFont="1" applyFill="1" applyBorder="1" applyAlignment="1" applyProtection="1">
      <alignment horizontal="center" vertical="center"/>
      <protection hidden="1"/>
    </xf>
    <xf numFmtId="0" fontId="21" fillId="0" borderId="86" xfId="0" applyNumberFormat="1" applyFont="1" applyFill="1" applyBorder="1" applyAlignment="1" applyProtection="1">
      <alignment horizontal="center" vertical="center"/>
      <protection hidden="1"/>
    </xf>
    <xf numFmtId="0" fontId="21" fillId="0" borderId="11" xfId="0" applyNumberFormat="1" applyFont="1" applyFill="1" applyBorder="1" applyAlignment="1" applyProtection="1">
      <alignment horizontal="center" vertical="center"/>
      <protection hidden="1"/>
    </xf>
    <xf numFmtId="0" fontId="21" fillId="0" borderId="58" xfId="0" applyNumberFormat="1" applyFont="1" applyFill="1" applyBorder="1" applyAlignment="1" applyProtection="1">
      <alignment horizontal="center" vertical="center"/>
      <protection hidden="1"/>
    </xf>
    <xf numFmtId="176" fontId="22" fillId="0" borderId="13" xfId="0" applyNumberFormat="1" applyFont="1" applyBorder="1" applyAlignment="1" applyProtection="1">
      <alignment horizontal="center" vertical="center"/>
      <protection hidden="1"/>
    </xf>
    <xf numFmtId="178" fontId="22" fillId="0" borderId="11" xfId="0" applyNumberFormat="1" applyFont="1" applyBorder="1" applyAlignment="1" applyProtection="1">
      <alignment horizontal="center" vertical="center"/>
      <protection hidden="1"/>
    </xf>
    <xf numFmtId="177" fontId="22" fillId="0" borderId="11" xfId="0" applyNumberFormat="1" applyFont="1" applyBorder="1" applyAlignment="1" applyProtection="1">
      <alignment horizontal="center" vertical="center"/>
      <protection hidden="1"/>
    </xf>
    <xf numFmtId="0" fontId="3" fillId="3" borderId="41" xfId="0" applyFont="1" applyFill="1" applyBorder="1" applyAlignment="1" applyProtection="1">
      <alignment horizontal="center" vertical="center"/>
      <protection hidden="1"/>
    </xf>
    <xf numFmtId="0" fontId="21" fillId="3" borderId="98" xfId="0" applyNumberFormat="1" applyFont="1" applyFill="1" applyBorder="1" applyAlignment="1" applyProtection="1">
      <alignment horizontal="center" vertical="center"/>
      <protection hidden="1"/>
    </xf>
    <xf numFmtId="0" fontId="21" fillId="3" borderId="99" xfId="0" applyNumberFormat="1" applyFont="1" applyFill="1" applyBorder="1" applyAlignment="1" applyProtection="1">
      <alignment horizontal="center" vertical="center"/>
      <protection hidden="1"/>
    </xf>
    <xf numFmtId="0" fontId="21" fillId="3" borderId="100" xfId="0" applyNumberFormat="1" applyFont="1" applyFill="1" applyBorder="1" applyAlignment="1" applyProtection="1">
      <alignment horizontal="center" vertical="center"/>
      <protection hidden="1"/>
    </xf>
    <xf numFmtId="176" fontId="22" fillId="18" borderId="101" xfId="0" applyNumberFormat="1" applyFont="1" applyFill="1" applyBorder="1" applyAlignment="1" applyProtection="1">
      <alignment horizontal="center" vertical="center"/>
      <protection hidden="1"/>
    </xf>
    <xf numFmtId="178" fontId="22" fillId="18" borderId="99" xfId="0" applyNumberFormat="1" applyFont="1" applyFill="1" applyBorder="1" applyAlignment="1" applyProtection="1">
      <alignment horizontal="center" vertical="center"/>
      <protection hidden="1"/>
    </xf>
    <xf numFmtId="177" fontId="22" fillId="18" borderId="99" xfId="0" applyNumberFormat="1" applyFont="1" applyFill="1" applyBorder="1" applyAlignment="1" applyProtection="1">
      <alignment horizontal="center" vertical="center"/>
      <protection hidden="1"/>
    </xf>
    <xf numFmtId="0" fontId="8" fillId="0" borderId="2" xfId="0" applyFont="1" applyFill="1" applyBorder="1" applyAlignment="1" applyProtection="1">
      <alignment horizontal="center" vertical="center"/>
      <protection hidden="1"/>
    </xf>
    <xf numFmtId="0" fontId="21" fillId="0" borderId="2" xfId="0" applyNumberFormat="1" applyFont="1" applyFill="1" applyBorder="1" applyAlignment="1" applyProtection="1">
      <alignment horizontal="center" vertical="center"/>
      <protection hidden="1"/>
    </xf>
    <xf numFmtId="176" fontId="22" fillId="0" borderId="2" xfId="0" applyNumberFormat="1" applyFont="1" applyFill="1" applyBorder="1" applyAlignment="1" applyProtection="1">
      <alignment horizontal="center" vertical="center"/>
      <protection hidden="1"/>
    </xf>
    <xf numFmtId="178" fontId="22" fillId="0" borderId="2" xfId="0" applyNumberFormat="1" applyFont="1" applyFill="1" applyBorder="1" applyAlignment="1" applyProtection="1">
      <alignment horizontal="center" vertical="center"/>
      <protection hidden="1"/>
    </xf>
    <xf numFmtId="177" fontId="22" fillId="0" borderId="2" xfId="0" applyNumberFormat="1" applyFont="1" applyFill="1" applyBorder="1" applyAlignment="1" applyProtection="1">
      <alignment horizontal="center" vertical="center"/>
      <protection hidden="1"/>
    </xf>
    <xf numFmtId="0" fontId="23" fillId="6" borderId="102" xfId="0" applyFont="1" applyFill="1" applyBorder="1" applyAlignment="1" applyProtection="1">
      <alignment horizontal="center" vertical="center"/>
      <protection hidden="1"/>
    </xf>
    <xf numFmtId="0" fontId="2" fillId="6" borderId="103" xfId="0" applyFont="1" applyFill="1" applyBorder="1" applyAlignment="1" applyProtection="1">
      <alignment horizontal="center" vertical="center" wrapText="1"/>
      <protection hidden="1"/>
    </xf>
    <xf numFmtId="0" fontId="2" fillId="6" borderId="103" xfId="0" applyFont="1" applyFill="1" applyBorder="1" applyAlignment="1" applyProtection="1">
      <alignment horizontal="center" vertical="center"/>
      <protection hidden="1"/>
    </xf>
    <xf numFmtId="0" fontId="0" fillId="7" borderId="104" xfId="0" applyFill="1" applyBorder="1" applyAlignment="1" applyProtection="1">
      <alignment horizontal="center" vertical="center"/>
      <protection hidden="1"/>
    </xf>
    <xf numFmtId="0" fontId="0" fillId="7" borderId="105" xfId="0" applyFill="1" applyBorder="1" applyAlignment="1" applyProtection="1">
      <alignment horizontal="center" vertical="center"/>
      <protection hidden="1"/>
    </xf>
    <xf numFmtId="0" fontId="0" fillId="6" borderId="106" xfId="0" applyFill="1" applyBorder="1" applyAlignment="1" applyProtection="1">
      <alignment horizontal="center" vertical="center"/>
      <protection hidden="1"/>
    </xf>
    <xf numFmtId="0" fontId="23" fillId="6" borderId="107" xfId="0" applyFont="1" applyFill="1" applyBorder="1" applyAlignment="1" applyProtection="1">
      <alignment horizontal="center" vertical="center"/>
      <protection hidden="1"/>
    </xf>
    <xf numFmtId="0" fontId="0" fillId="7" borderId="108" xfId="0" applyFill="1" applyBorder="1" applyAlignment="1" applyProtection="1">
      <alignment horizontal="center" vertical="center"/>
      <protection hidden="1"/>
    </xf>
    <xf numFmtId="0" fontId="0" fillId="7" borderId="109" xfId="0" applyFill="1" applyBorder="1" applyAlignment="1" applyProtection="1">
      <alignment horizontal="center" vertical="center"/>
      <protection hidden="1"/>
    </xf>
    <xf numFmtId="0" fontId="0" fillId="6" borderId="105" xfId="0" applyFill="1" applyBorder="1" applyAlignment="1" applyProtection="1">
      <alignment horizontal="center" vertical="center"/>
      <protection hidden="1"/>
    </xf>
    <xf numFmtId="0" fontId="2" fillId="6" borderId="102" xfId="0" applyFont="1" applyFill="1" applyBorder="1" applyAlignment="1" applyProtection="1">
      <alignment horizontal="center" vertical="center"/>
      <protection hidden="1"/>
    </xf>
    <xf numFmtId="0" fontId="0" fillId="7" borderId="22" xfId="0" applyFill="1" applyBorder="1" applyAlignment="1" applyProtection="1">
      <alignment horizontal="center" vertical="center"/>
      <protection hidden="1"/>
    </xf>
    <xf numFmtId="0" fontId="0" fillId="7" borderId="110" xfId="0" applyFill="1" applyBorder="1" applyAlignment="1" applyProtection="1">
      <alignment horizontal="center" vertical="center"/>
      <protection hidden="1"/>
    </xf>
    <xf numFmtId="0" fontId="0" fillId="6" borderId="22" xfId="0" applyFill="1" applyBorder="1" applyAlignment="1" applyProtection="1">
      <alignment horizontal="center" vertical="center"/>
      <protection hidden="1"/>
    </xf>
    <xf numFmtId="0" fontId="2" fillId="6" borderId="111" xfId="0" applyFont="1" applyFill="1" applyBorder="1" applyAlignment="1" applyProtection="1">
      <alignment horizontal="center" vertical="center"/>
      <protection hidden="1"/>
    </xf>
    <xf numFmtId="0" fontId="4" fillId="6" borderId="103" xfId="0" applyFont="1" applyFill="1" applyBorder="1" applyAlignment="1" applyProtection="1">
      <alignment horizontal="center" vertical="center" wrapText="1"/>
      <protection hidden="1"/>
    </xf>
    <xf numFmtId="0" fontId="16" fillId="7" borderId="22" xfId="0" applyFont="1" applyFill="1" applyBorder="1" applyAlignment="1" applyProtection="1">
      <alignment horizontal="center" vertical="center" wrapText="1"/>
      <protection hidden="1"/>
    </xf>
    <xf numFmtId="0" fontId="16" fillId="6" borderId="22" xfId="0" applyFont="1" applyFill="1" applyBorder="1" applyAlignment="1" applyProtection="1">
      <alignment horizontal="center" vertical="center" wrapText="1"/>
      <protection hidden="1"/>
    </xf>
    <xf numFmtId="0" fontId="2" fillId="6" borderId="107" xfId="0" applyFont="1" applyFill="1" applyBorder="1" applyAlignment="1" applyProtection="1">
      <alignment horizontal="center" vertical="center"/>
      <protection hidden="1"/>
    </xf>
    <xf numFmtId="0" fontId="4" fillId="6" borderId="103" xfId="0" applyFont="1" applyFill="1" applyBorder="1" applyAlignment="1" applyProtection="1">
      <alignment horizontal="center" vertical="center"/>
      <protection hidden="1"/>
    </xf>
    <xf numFmtId="0" fontId="0" fillId="7" borderId="112" xfId="0" applyFill="1" applyBorder="1" applyAlignment="1" applyProtection="1">
      <alignment horizontal="center" vertical="center"/>
      <protection hidden="1"/>
    </xf>
    <xf numFmtId="10" fontId="0" fillId="7" borderId="113" xfId="0" applyNumberFormat="1" applyFill="1" applyBorder="1" applyAlignment="1" applyProtection="1">
      <alignment horizontal="center" vertical="center"/>
      <protection hidden="1"/>
    </xf>
    <xf numFmtId="10" fontId="0" fillId="7" borderId="114" xfId="0" applyNumberFormat="1" applyFont="1" applyFill="1" applyBorder="1" applyAlignment="1" applyProtection="1">
      <alignment horizontal="center" vertical="center"/>
      <protection hidden="1"/>
    </xf>
    <xf numFmtId="0" fontId="0" fillId="6" borderId="112" xfId="0" applyFill="1" applyBorder="1" applyAlignment="1" applyProtection="1">
      <alignment horizontal="center" vertical="center"/>
      <protection hidden="1"/>
    </xf>
    <xf numFmtId="0" fontId="23" fillId="6" borderId="115" xfId="0" applyFont="1" applyFill="1" applyBorder="1" applyAlignment="1" applyProtection="1">
      <alignment horizontal="center" vertical="center"/>
      <protection hidden="1"/>
    </xf>
    <xf numFmtId="0" fontId="23" fillId="6" borderId="116" xfId="0" applyFont="1" applyFill="1" applyBorder="1" applyAlignment="1" applyProtection="1">
      <alignment horizontal="center" vertical="center"/>
      <protection hidden="1"/>
    </xf>
    <xf numFmtId="0" fontId="2" fillId="6" borderId="115" xfId="0" applyFont="1" applyFill="1" applyBorder="1" applyAlignment="1" applyProtection="1">
      <alignment horizontal="center" vertical="center"/>
      <protection hidden="1"/>
    </xf>
    <xf numFmtId="0" fontId="2" fillId="6" borderId="117" xfId="0" applyFont="1" applyFill="1" applyBorder="1" applyAlignment="1" applyProtection="1">
      <alignment horizontal="center" vertical="center"/>
      <protection hidden="1"/>
    </xf>
    <xf numFmtId="0" fontId="2" fillId="6" borderId="116" xfId="0" applyFont="1" applyFill="1" applyBorder="1" applyAlignment="1" applyProtection="1">
      <alignment horizontal="center" vertical="center"/>
      <protection hidden="1"/>
    </xf>
    <xf numFmtId="10" fontId="4" fillId="0" borderId="118" xfId="0" applyNumberFormat="1" applyFont="1" applyFill="1" applyBorder="1" applyAlignment="1" applyProtection="1">
      <alignment horizontal="center" vertical="center" wrapText="1"/>
      <protection hidden="1"/>
    </xf>
    <xf numFmtId="10" fontId="3" fillId="0" borderId="119" xfId="0" applyNumberFormat="1" applyFont="1" applyFill="1" applyBorder="1" applyAlignment="1" applyProtection="1">
      <alignment horizontal="center" vertical="center" wrapText="1"/>
      <protection hidden="1"/>
    </xf>
    <xf numFmtId="10" fontId="4" fillId="0" borderId="120" xfId="0" applyNumberFormat="1" applyFont="1" applyFill="1" applyBorder="1" applyAlignment="1" applyProtection="1">
      <alignment horizontal="center" vertical="center"/>
      <protection hidden="1"/>
    </xf>
    <xf numFmtId="0" fontId="8" fillId="0" borderId="121" xfId="0" applyFont="1" applyBorder="1" applyAlignment="1" applyProtection="1">
      <alignment horizontal="center" vertical="center"/>
      <protection hidden="1"/>
    </xf>
    <xf numFmtId="0" fontId="8" fillId="0" borderId="122" xfId="0" applyFont="1" applyBorder="1" applyAlignment="1" applyProtection="1">
      <alignment horizontal="center" vertical="center"/>
      <protection hidden="1"/>
    </xf>
    <xf numFmtId="0" fontId="8" fillId="0" borderId="123" xfId="0" applyFont="1" applyBorder="1" applyAlignment="1" applyProtection="1">
      <alignment horizontal="center" vertical="center"/>
      <protection hidden="1"/>
    </xf>
    <xf numFmtId="10" fontId="4" fillId="0" borderId="28" xfId="0" applyNumberFormat="1" applyFont="1" applyFill="1" applyBorder="1" applyAlignment="1" applyProtection="1">
      <alignment horizontal="center" vertical="center" wrapText="1"/>
      <protection hidden="1"/>
    </xf>
    <xf numFmtId="10" fontId="4" fillId="0" borderId="27" xfId="0" applyNumberFormat="1" applyFont="1" applyFill="1" applyBorder="1" applyAlignment="1" applyProtection="1">
      <alignment horizontal="center" vertical="center"/>
      <protection hidden="1"/>
    </xf>
    <xf numFmtId="10" fontId="4" fillId="0" borderId="124" xfId="0" applyNumberFormat="1" applyFont="1" applyFill="1" applyBorder="1" applyAlignment="1" applyProtection="1">
      <alignment horizontal="center" vertical="center"/>
      <protection hidden="1"/>
    </xf>
    <xf numFmtId="0" fontId="24" fillId="0" borderId="88" xfId="0" applyFont="1" applyBorder="1" applyAlignment="1" applyProtection="1">
      <alignment horizontal="center" vertical="center"/>
      <protection hidden="1"/>
    </xf>
    <xf numFmtId="0" fontId="24" fillId="0" borderId="89" xfId="0" applyFont="1" applyBorder="1" applyAlignment="1" applyProtection="1">
      <alignment horizontal="center" vertical="center"/>
      <protection hidden="1"/>
    </xf>
    <xf numFmtId="0" fontId="24" fillId="0" borderId="125" xfId="0" applyFont="1" applyBorder="1" applyAlignment="1" applyProtection="1">
      <alignment horizontal="center" vertical="center"/>
      <protection hidden="1"/>
    </xf>
    <xf numFmtId="0" fontId="8" fillId="0" borderId="96" xfId="0" applyFont="1" applyBorder="1" applyAlignment="1" applyProtection="1">
      <alignment horizontal="center" vertical="center"/>
      <protection hidden="1"/>
    </xf>
    <xf numFmtId="10" fontId="4" fillId="0" borderId="94" xfId="0" applyNumberFormat="1" applyFont="1" applyFill="1" applyBorder="1" applyAlignment="1" applyProtection="1">
      <alignment horizontal="center" vertical="center"/>
      <protection hidden="1"/>
    </xf>
    <xf numFmtId="10" fontId="4" fillId="0" borderId="126" xfId="0" applyNumberFormat="1" applyFont="1" applyFill="1" applyBorder="1" applyAlignment="1" applyProtection="1">
      <alignment horizontal="center" vertical="center"/>
      <protection hidden="1"/>
    </xf>
    <xf numFmtId="0" fontId="8" fillId="0" borderId="59" xfId="0" applyFont="1" applyBorder="1" applyAlignment="1" applyProtection="1">
      <alignment horizontal="center" vertical="center"/>
      <protection hidden="1"/>
    </xf>
    <xf numFmtId="10" fontId="4" fillId="0" borderId="60" xfId="0" applyNumberFormat="1" applyFont="1" applyFill="1" applyBorder="1" applyAlignment="1" applyProtection="1">
      <alignment horizontal="center" vertical="center"/>
      <protection hidden="1"/>
    </xf>
    <xf numFmtId="10" fontId="4" fillId="0" borderId="69" xfId="0" applyNumberFormat="1" applyFont="1" applyFill="1" applyBorder="1" applyAlignment="1" applyProtection="1">
      <alignment horizontal="center" vertical="center"/>
      <protection hidden="1"/>
    </xf>
    <xf numFmtId="0" fontId="0" fillId="6" borderId="21" xfId="0" applyNumberFormat="1" applyFill="1" applyBorder="1" applyAlignment="1" applyProtection="1">
      <alignment horizontal="center" vertical="center"/>
      <protection hidden="1"/>
    </xf>
    <xf numFmtId="0" fontId="0" fillId="7" borderId="21" xfId="0" applyNumberFormat="1" applyFill="1" applyBorder="1" applyAlignment="1" applyProtection="1">
      <alignment horizontal="center" vertical="center"/>
      <protection hidden="1"/>
    </xf>
    <xf numFmtId="10" fontId="0" fillId="6" borderId="21" xfId="0" applyNumberFormat="1" applyFill="1" applyBorder="1" applyAlignment="1" applyProtection="1">
      <alignment horizontal="center" vertical="center"/>
      <protection hidden="1"/>
    </xf>
    <xf numFmtId="10" fontId="0" fillId="6" borderId="21" xfId="0" applyNumberFormat="1" applyFont="1" applyFill="1" applyBorder="1" applyAlignment="1" applyProtection="1">
      <alignment horizontal="center" vertical="center"/>
      <protection hidden="1"/>
    </xf>
    <xf numFmtId="0" fontId="18" fillId="13" borderId="127" xfId="0" applyNumberFormat="1" applyFont="1" applyFill="1" applyBorder="1" applyAlignment="1" applyProtection="1">
      <alignment horizontal="center" vertical="center"/>
      <protection hidden="1"/>
    </xf>
    <xf numFmtId="0" fontId="18" fillId="13" borderId="128" xfId="0" applyNumberFormat="1" applyFont="1" applyFill="1" applyBorder="1" applyAlignment="1" applyProtection="1">
      <alignment horizontal="center" vertical="center"/>
      <protection hidden="1"/>
    </xf>
    <xf numFmtId="179" fontId="22" fillId="0" borderId="89" xfId="0" applyNumberFormat="1" applyFont="1" applyBorder="1" applyAlignment="1" applyProtection="1">
      <alignment horizontal="center" vertical="center"/>
      <protection hidden="1"/>
    </xf>
    <xf numFmtId="10" fontId="22" fillId="0" borderId="88" xfId="0" applyNumberFormat="1" applyFont="1" applyBorder="1" applyAlignment="1" applyProtection="1">
      <alignment horizontal="center" vertical="center"/>
      <protection hidden="1"/>
    </xf>
    <xf numFmtId="10" fontId="22" fillId="0" borderId="89" xfId="0" applyNumberFormat="1" applyFont="1" applyBorder="1" applyAlignment="1" applyProtection="1">
      <alignment horizontal="center" vertical="center"/>
      <protection hidden="1"/>
    </xf>
    <xf numFmtId="179" fontId="22" fillId="11" borderId="94" xfId="0" applyNumberFormat="1" applyFont="1" applyFill="1" applyBorder="1" applyAlignment="1" applyProtection="1">
      <alignment horizontal="center" vertical="center"/>
      <protection hidden="1"/>
    </xf>
    <xf numFmtId="10" fontId="22" fillId="19" borderId="93" xfId="0" applyNumberFormat="1" applyFont="1" applyFill="1" applyBorder="1" applyAlignment="1" applyProtection="1">
      <alignment horizontal="center" vertical="center"/>
      <protection hidden="1"/>
    </xf>
    <xf numFmtId="10" fontId="22" fillId="19" borderId="94" xfId="0" applyNumberFormat="1" applyFont="1" applyFill="1" applyBorder="1" applyAlignment="1" applyProtection="1">
      <alignment horizontal="center" vertical="center"/>
      <protection hidden="1"/>
    </xf>
    <xf numFmtId="179" fontId="22" fillId="0" borderId="94" xfId="0" applyNumberFormat="1" applyFont="1" applyBorder="1" applyAlignment="1" applyProtection="1">
      <alignment horizontal="center" vertical="center"/>
      <protection hidden="1"/>
    </xf>
    <xf numFmtId="10" fontId="22" fillId="0" borderId="93" xfId="0" applyNumberFormat="1" applyFont="1" applyBorder="1" applyAlignment="1" applyProtection="1">
      <alignment horizontal="center" vertical="center"/>
      <protection hidden="1"/>
    </xf>
    <xf numFmtId="10" fontId="22" fillId="0" borderId="94" xfId="0" applyNumberFormat="1" applyFont="1" applyBorder="1" applyAlignment="1" applyProtection="1">
      <alignment horizontal="center" vertical="center"/>
      <protection hidden="1"/>
    </xf>
    <xf numFmtId="179" fontId="22" fillId="0" borderId="11" xfId="0" applyNumberFormat="1" applyFont="1" applyBorder="1" applyAlignment="1" applyProtection="1">
      <alignment horizontal="center" vertical="center"/>
      <protection hidden="1"/>
    </xf>
    <xf numFmtId="10" fontId="22" fillId="0" borderId="86" xfId="0" applyNumberFormat="1" applyFont="1" applyBorder="1" applyAlignment="1" applyProtection="1">
      <alignment horizontal="center" vertical="center"/>
      <protection hidden="1"/>
    </xf>
    <xf numFmtId="10" fontId="22" fillId="0" borderId="11" xfId="0" applyNumberFormat="1" applyFont="1" applyBorder="1" applyAlignment="1" applyProtection="1">
      <alignment horizontal="center" vertical="center"/>
      <protection hidden="1"/>
    </xf>
    <xf numFmtId="10" fontId="22" fillId="0" borderId="60" xfId="0" applyNumberFormat="1" applyFont="1" applyBorder="1" applyAlignment="1" applyProtection="1">
      <alignment horizontal="center" vertical="center"/>
      <protection hidden="1"/>
    </xf>
    <xf numFmtId="179" fontId="22" fillId="18" borderId="99" xfId="0" applyNumberFormat="1" applyFont="1" applyFill="1" applyBorder="1" applyAlignment="1" applyProtection="1">
      <alignment horizontal="center" vertical="center"/>
      <protection hidden="1"/>
    </xf>
    <xf numFmtId="10" fontId="22" fillId="18" borderId="129" xfId="0" applyNumberFormat="1" applyFont="1" applyFill="1" applyBorder="1" applyAlignment="1" applyProtection="1">
      <alignment horizontal="center" vertical="center"/>
      <protection hidden="1"/>
    </xf>
    <xf numFmtId="10" fontId="22" fillId="18" borderId="99" xfId="0" applyNumberFormat="1" applyFont="1" applyFill="1" applyBorder="1" applyAlignment="1" applyProtection="1">
      <alignment horizontal="center" vertical="center"/>
      <protection hidden="1"/>
    </xf>
    <xf numFmtId="180" fontId="22" fillId="0" borderId="2" xfId="0" applyNumberFormat="1" applyFont="1" applyFill="1" applyBorder="1" applyAlignment="1" applyProtection="1">
      <alignment horizontal="center" vertical="center"/>
      <protection hidden="1"/>
    </xf>
    <xf numFmtId="10" fontId="22" fillId="0" borderId="2" xfId="0" applyNumberFormat="1" applyFont="1" applyFill="1" applyBorder="1" applyAlignment="1" applyProtection="1">
      <alignment horizontal="center" vertical="center"/>
      <protection hidden="1"/>
    </xf>
    <xf numFmtId="0" fontId="0" fillId="6" borderId="104" xfId="0" applyFill="1" applyBorder="1" applyAlignment="1" applyProtection="1">
      <alignment horizontal="center" vertical="center"/>
      <protection hidden="1"/>
    </xf>
    <xf numFmtId="0" fontId="0" fillId="7" borderId="106" xfId="0" applyFill="1" applyBorder="1" applyAlignment="1" applyProtection="1">
      <alignment horizontal="center" vertical="center"/>
      <protection hidden="1"/>
    </xf>
    <xf numFmtId="0" fontId="0" fillId="6" borderId="108" xfId="0" applyFill="1" applyBorder="1" applyAlignment="1" applyProtection="1">
      <alignment horizontal="center" vertical="center"/>
      <protection hidden="1"/>
    </xf>
    <xf numFmtId="0" fontId="0" fillId="6" borderId="109" xfId="0" applyFill="1" applyBorder="1" applyAlignment="1" applyProtection="1">
      <alignment horizontal="center" vertical="center"/>
      <protection hidden="1"/>
    </xf>
    <xf numFmtId="0" fontId="0" fillId="6" borderId="110" xfId="0" applyFill="1" applyBorder="1" applyAlignment="1" applyProtection="1">
      <alignment horizontal="center" vertical="center"/>
      <protection hidden="1"/>
    </xf>
    <xf numFmtId="10" fontId="0" fillId="6" borderId="113" xfId="0" applyNumberFormat="1" applyFill="1" applyBorder="1" applyAlignment="1" applyProtection="1">
      <alignment horizontal="center" vertical="center"/>
      <protection hidden="1"/>
    </xf>
    <xf numFmtId="10" fontId="0" fillId="6" borderId="114" xfId="0" applyNumberFormat="1" applyFont="1" applyFill="1" applyBorder="1" applyAlignment="1" applyProtection="1">
      <alignment horizontal="center" vertical="center"/>
      <protection hidden="1"/>
    </xf>
    <xf numFmtId="0" fontId="3" fillId="0" borderId="121" xfId="0" applyFont="1" applyBorder="1" applyAlignment="1" applyProtection="1">
      <alignment horizontal="center" vertical="center" wrapText="1"/>
      <protection hidden="1"/>
    </xf>
    <xf numFmtId="0" fontId="4" fillId="0" borderId="122" xfId="0" applyFont="1" applyBorder="1" applyAlignment="1" applyProtection="1">
      <alignment horizontal="center" vertical="center"/>
      <protection hidden="1"/>
    </xf>
    <xf numFmtId="0" fontId="4" fillId="0" borderId="123" xfId="0" applyFont="1" applyBorder="1" applyAlignment="1" applyProtection="1">
      <alignment horizontal="center" vertical="center"/>
      <protection hidden="1"/>
    </xf>
    <xf numFmtId="0" fontId="8" fillId="0" borderId="39" xfId="0" applyFont="1" applyFill="1" applyBorder="1" applyAlignment="1" applyProtection="1">
      <alignment horizontal="center" vertical="center" wrapText="1"/>
      <protection hidden="1"/>
    </xf>
    <xf numFmtId="0" fontId="8" fillId="0" borderId="40" xfId="0" applyFont="1" applyFill="1" applyBorder="1" applyAlignment="1" applyProtection="1">
      <alignment horizontal="center" vertical="center" wrapText="1"/>
      <protection hidden="1"/>
    </xf>
    <xf numFmtId="0" fontId="8" fillId="0" borderId="4" xfId="0" applyFont="1" applyFill="1" applyBorder="1" applyAlignment="1" applyProtection="1">
      <alignment horizontal="center" vertical="center" wrapText="1"/>
      <protection hidden="1"/>
    </xf>
    <xf numFmtId="0" fontId="4" fillId="0" borderId="93" xfId="0" applyFont="1" applyBorder="1" applyAlignment="1" applyProtection="1">
      <alignment horizontal="center" vertical="center"/>
      <protection hidden="1"/>
    </xf>
    <xf numFmtId="0" fontId="4" fillId="0" borderId="94" xfId="0" applyFont="1" applyBorder="1" applyAlignment="1" applyProtection="1">
      <alignment horizontal="center" vertical="center"/>
      <protection hidden="1"/>
    </xf>
    <xf numFmtId="0" fontId="4" fillId="0" borderId="126" xfId="0" applyFont="1" applyBorder="1" applyAlignment="1" applyProtection="1">
      <alignment horizontal="center" vertical="center"/>
      <protection hidden="1"/>
    </xf>
    <xf numFmtId="10" fontId="5" fillId="0" borderId="130" xfId="0" applyNumberFormat="1" applyFont="1" applyFill="1" applyBorder="1" applyAlignment="1" applyProtection="1">
      <alignment horizontal="center" vertical="center"/>
      <protection hidden="1"/>
    </xf>
    <xf numFmtId="10" fontId="5" fillId="0" borderId="131" xfId="0" applyNumberFormat="1" applyFont="1" applyFill="1" applyBorder="1" applyAlignment="1" applyProtection="1">
      <alignment horizontal="center" vertical="center"/>
      <protection hidden="1"/>
    </xf>
    <xf numFmtId="10" fontId="5" fillId="0" borderId="132" xfId="0" applyNumberFormat="1" applyFont="1" applyFill="1" applyBorder="1" applyAlignment="1" applyProtection="1">
      <alignment horizontal="center" vertical="center"/>
      <protection hidden="1"/>
    </xf>
    <xf numFmtId="10" fontId="5" fillId="0" borderId="129" xfId="0" applyNumberFormat="1" applyFont="1" applyFill="1" applyBorder="1" applyAlignment="1" applyProtection="1">
      <alignment horizontal="center" vertical="center"/>
      <protection hidden="1"/>
    </xf>
    <xf numFmtId="10" fontId="5" fillId="0" borderId="99" xfId="0" applyNumberFormat="1" applyFont="1" applyFill="1" applyBorder="1" applyAlignment="1" applyProtection="1">
      <alignment horizontal="center" vertical="center"/>
      <protection hidden="1"/>
    </xf>
    <xf numFmtId="10" fontId="5" fillId="0" borderId="133" xfId="0" applyNumberFormat="1" applyFont="1" applyFill="1" applyBorder="1" applyAlignment="1" applyProtection="1">
      <alignment horizontal="center" vertical="center"/>
      <protection hidden="1"/>
    </xf>
    <xf numFmtId="0" fontId="4" fillId="0" borderId="70" xfId="0" applyFont="1" applyBorder="1" applyAlignment="1" applyProtection="1">
      <alignment horizontal="center" vertical="center"/>
      <protection hidden="1"/>
    </xf>
    <xf numFmtId="0" fontId="4" fillId="0" borderId="60" xfId="0" applyFont="1" applyBorder="1" applyAlignment="1" applyProtection="1">
      <alignment horizontal="center" vertical="center"/>
      <protection hidden="1"/>
    </xf>
    <xf numFmtId="0" fontId="4" fillId="0" borderId="69" xfId="0" applyFont="1" applyBorder="1" applyAlignment="1" applyProtection="1">
      <alignment horizontal="center" vertical="center"/>
      <protection hidden="1"/>
    </xf>
    <xf numFmtId="10" fontId="5" fillId="0" borderId="134" xfId="0" applyNumberFormat="1" applyFont="1" applyFill="1" applyBorder="1" applyAlignment="1" applyProtection="1">
      <alignment horizontal="center" vertical="center"/>
      <protection hidden="1"/>
    </xf>
    <xf numFmtId="10" fontId="5" fillId="0" borderId="135" xfId="0" applyNumberFormat="1" applyFont="1" applyFill="1" applyBorder="1" applyAlignment="1" applyProtection="1">
      <alignment horizontal="center" vertical="center"/>
      <protection hidden="1"/>
    </xf>
    <xf numFmtId="10" fontId="5" fillId="0" borderId="136" xfId="0" applyNumberFormat="1" applyFont="1" applyFill="1" applyBorder="1" applyAlignment="1" applyProtection="1">
      <alignment horizontal="center" vertical="center"/>
      <protection hidden="1"/>
    </xf>
    <xf numFmtId="0" fontId="18" fillId="13" borderId="137" xfId="0" applyNumberFormat="1" applyFont="1" applyFill="1" applyBorder="1" applyAlignment="1" applyProtection="1">
      <alignment horizontal="center" vertical="center"/>
      <protection hidden="1"/>
    </xf>
    <xf numFmtId="0" fontId="18" fillId="13" borderId="138" xfId="0" applyNumberFormat="1" applyFont="1" applyFill="1" applyBorder="1" applyAlignment="1" applyProtection="1">
      <alignment horizontal="center" vertical="center"/>
      <protection hidden="1"/>
    </xf>
    <xf numFmtId="49" fontId="20" fillId="15" borderId="139" xfId="0" applyNumberFormat="1" applyFont="1" applyFill="1" applyBorder="1" applyAlignment="1" applyProtection="1">
      <alignment horizontal="center" vertical="center"/>
      <protection hidden="1"/>
    </xf>
    <xf numFmtId="10" fontId="22" fillId="0" borderId="125" xfId="0" applyNumberFormat="1" applyFont="1" applyBorder="1" applyAlignment="1" applyProtection="1">
      <alignment horizontal="center" vertical="center"/>
      <protection hidden="1"/>
    </xf>
    <xf numFmtId="10" fontId="22" fillId="19" borderId="126" xfId="0" applyNumberFormat="1" applyFont="1" applyFill="1" applyBorder="1" applyAlignment="1" applyProtection="1">
      <alignment horizontal="center" vertical="center"/>
      <protection hidden="1"/>
    </xf>
    <xf numFmtId="10" fontId="22" fillId="0" borderId="126" xfId="0" applyNumberFormat="1" applyFont="1" applyBorder="1" applyAlignment="1" applyProtection="1">
      <alignment horizontal="center" vertical="center"/>
      <protection hidden="1"/>
    </xf>
    <xf numFmtId="10" fontId="22" fillId="0" borderId="69" xfId="0" applyNumberFormat="1" applyFont="1" applyBorder="1" applyAlignment="1" applyProtection="1">
      <alignment horizontal="center" vertical="center"/>
      <protection hidden="1"/>
    </xf>
    <xf numFmtId="10" fontId="22" fillId="0" borderId="139" xfId="0" applyNumberFormat="1" applyFont="1" applyBorder="1" applyAlignment="1" applyProtection="1">
      <alignment horizontal="center" vertical="center"/>
      <protection hidden="1"/>
    </xf>
    <xf numFmtId="10" fontId="22" fillId="18" borderId="133" xfId="0" applyNumberFormat="1" applyFont="1" applyFill="1" applyBorder="1" applyAlignment="1" applyProtection="1">
      <alignment horizontal="center" vertical="center"/>
      <protection hidden="1"/>
    </xf>
    <xf numFmtId="10" fontId="22" fillId="0" borderId="0" xfId="0" applyNumberFormat="1" applyFont="1" applyFill="1" applyBorder="1" applyAlignment="1" applyProtection="1">
      <alignment horizontal="center" vertical="center"/>
      <protection hidden="1"/>
    </xf>
    <xf numFmtId="0" fontId="0" fillId="6" borderId="140" xfId="0" applyFill="1" applyBorder="1" applyAlignment="1" applyProtection="1">
      <alignment horizontal="center" vertical="center"/>
      <protection hidden="1"/>
    </xf>
    <xf numFmtId="0" fontId="0" fillId="0" borderId="0" xfId="0" applyAlignment="1" applyProtection="1">
      <alignment horizontal="center" vertical="center"/>
      <protection hidden="1"/>
    </xf>
    <xf numFmtId="0" fontId="0" fillId="0" borderId="0" xfId="0" applyAlignment="1" applyProtection="1">
      <alignment horizontal="center" vertical="center"/>
      <protection locked="0"/>
    </xf>
    <xf numFmtId="49" fontId="0" fillId="0" borderId="0" xfId="0" applyNumberFormat="1" applyAlignment="1" applyProtection="1">
      <alignment horizontal="center" vertical="center"/>
      <protection locked="0"/>
    </xf>
    <xf numFmtId="177" fontId="0" fillId="0" borderId="0" xfId="0" applyNumberFormat="1" applyAlignment="1" applyProtection="1">
      <alignment horizontal="center" vertical="center"/>
      <protection locked="0"/>
    </xf>
    <xf numFmtId="178" fontId="0" fillId="0" borderId="0" xfId="0" applyNumberFormat="1" applyAlignment="1" applyProtection="1">
      <alignment horizontal="center" vertical="center"/>
      <protection locked="0"/>
    </xf>
    <xf numFmtId="178" fontId="0" fillId="0" borderId="0" xfId="0" applyNumberFormat="1" applyAlignment="1" applyProtection="1">
      <alignment horizontal="center" vertical="center"/>
      <protection hidden="1"/>
    </xf>
    <xf numFmtId="0" fontId="0" fillId="0" borderId="0" xfId="0" applyProtection="1">
      <alignment vertical="center"/>
      <protection locked="0" hidden="1"/>
    </xf>
    <xf numFmtId="176" fontId="0" fillId="0" borderId="0" xfId="0" applyNumberFormat="1" applyAlignment="1" applyProtection="1">
      <alignment horizontal="center" vertical="center"/>
      <protection locked="0" hidden="1"/>
    </xf>
    <xf numFmtId="21" fontId="0" fillId="0" borderId="0" xfId="0" applyNumberFormat="1" applyProtection="1">
      <alignment vertical="center"/>
      <protection locked="0" hidden="1"/>
    </xf>
    <xf numFmtId="45" fontId="0" fillId="0" borderId="0" xfId="0" applyNumberFormat="1" applyProtection="1">
      <alignment vertical="center"/>
      <protection locked="0" hidden="1"/>
    </xf>
    <xf numFmtId="0" fontId="25" fillId="20" borderId="1" xfId="0" applyFont="1" applyFill="1" applyBorder="1" applyAlignment="1" applyProtection="1">
      <alignment horizontal="center" vertical="center" wrapText="1"/>
      <protection hidden="1"/>
    </xf>
    <xf numFmtId="0" fontId="26" fillId="20" borderId="118" xfId="0" applyNumberFormat="1" applyFont="1" applyFill="1" applyBorder="1" applyAlignment="1" applyProtection="1">
      <alignment horizontal="center" vertical="center"/>
      <protection hidden="1"/>
    </xf>
    <xf numFmtId="0" fontId="26" fillId="20" borderId="119" xfId="0" applyNumberFormat="1" applyFont="1" applyFill="1" applyBorder="1" applyAlignment="1" applyProtection="1">
      <alignment horizontal="center" vertical="center"/>
      <protection locked="0"/>
    </xf>
    <xf numFmtId="49" fontId="26" fillId="20" borderId="119" xfId="0" applyNumberFormat="1" applyFont="1" applyFill="1" applyBorder="1" applyAlignment="1" applyProtection="1">
      <alignment horizontal="center" vertical="center"/>
      <protection locked="0"/>
    </xf>
    <xf numFmtId="0" fontId="26" fillId="20" borderId="118" xfId="0" applyNumberFormat="1" applyFont="1" applyFill="1" applyBorder="1" applyAlignment="1" applyProtection="1">
      <alignment horizontal="center" vertical="center"/>
      <protection locked="0"/>
    </xf>
    <xf numFmtId="0" fontId="26" fillId="20" borderId="1" xfId="0" applyNumberFormat="1" applyFont="1" applyFill="1" applyBorder="1" applyAlignment="1" applyProtection="1">
      <alignment horizontal="center" vertical="center"/>
      <protection locked="0"/>
    </xf>
    <xf numFmtId="0" fontId="26" fillId="20" borderId="141" xfId="0" applyNumberFormat="1" applyFont="1" applyFill="1" applyBorder="1" applyAlignment="1" applyProtection="1">
      <alignment horizontal="center" vertical="center" wrapText="1"/>
      <protection locked="0"/>
    </xf>
    <xf numFmtId="0" fontId="25" fillId="20" borderId="38" xfId="0" applyFont="1" applyFill="1" applyBorder="1" applyAlignment="1" applyProtection="1">
      <alignment horizontal="center" vertical="center" wrapText="1"/>
      <protection hidden="1"/>
    </xf>
    <xf numFmtId="0" fontId="26" fillId="20" borderId="28" xfId="0" applyNumberFormat="1" applyFont="1" applyFill="1" applyBorder="1" applyAlignment="1" applyProtection="1">
      <alignment horizontal="center" vertical="center"/>
      <protection hidden="1"/>
    </xf>
    <xf numFmtId="0" fontId="26" fillId="20" borderId="27" xfId="0" applyNumberFormat="1" applyFont="1" applyFill="1" applyBorder="1" applyAlignment="1" applyProtection="1">
      <alignment horizontal="center" vertical="center"/>
      <protection locked="0"/>
    </xf>
    <xf numFmtId="49" fontId="26" fillId="20" borderId="27" xfId="0" applyNumberFormat="1" applyFont="1" applyFill="1" applyBorder="1" applyAlignment="1" applyProtection="1">
      <alignment horizontal="center" vertical="center"/>
      <protection locked="0"/>
    </xf>
    <xf numFmtId="0" fontId="26" fillId="20" borderId="28" xfId="0" applyNumberFormat="1" applyFont="1" applyFill="1" applyBorder="1" applyAlignment="1" applyProtection="1">
      <alignment horizontal="center" vertical="center"/>
      <protection locked="0"/>
    </xf>
    <xf numFmtId="0" fontId="26" fillId="20" borderId="38" xfId="0" applyNumberFormat="1" applyFont="1" applyFill="1" applyBorder="1" applyAlignment="1" applyProtection="1">
      <alignment horizontal="center" vertical="center"/>
      <protection locked="0"/>
    </xf>
    <xf numFmtId="0" fontId="26" fillId="20" borderId="30" xfId="0" applyNumberFormat="1" applyFont="1" applyFill="1" applyBorder="1" applyAlignment="1" applyProtection="1">
      <alignment horizontal="center" vertical="center" wrapText="1"/>
      <protection locked="0"/>
    </xf>
    <xf numFmtId="0" fontId="27" fillId="21" borderId="142" xfId="0" applyFont="1" applyFill="1" applyBorder="1" applyAlignment="1" applyProtection="1">
      <alignment horizontal="center" vertical="center"/>
      <protection hidden="1"/>
    </xf>
    <xf numFmtId="0" fontId="27" fillId="21" borderId="16" xfId="0" applyFont="1" applyFill="1" applyBorder="1" applyAlignment="1" applyProtection="1">
      <alignment horizontal="center" vertical="center"/>
      <protection hidden="1"/>
    </xf>
    <xf numFmtId="0" fontId="27" fillId="22" borderId="15" xfId="0" applyFont="1" applyFill="1" applyBorder="1" applyAlignment="1" applyProtection="1">
      <alignment horizontal="center" vertical="center"/>
      <protection locked="0"/>
    </xf>
    <xf numFmtId="0" fontId="27" fillId="22" borderId="15" xfId="0" applyNumberFormat="1" applyFont="1" applyFill="1" applyBorder="1" applyAlignment="1" applyProtection="1">
      <alignment horizontal="center" vertical="center"/>
      <protection locked="0"/>
    </xf>
    <xf numFmtId="0" fontId="27" fillId="22" borderId="16" xfId="0" applyFont="1" applyFill="1" applyBorder="1" applyAlignment="1" applyProtection="1">
      <alignment horizontal="center" vertical="center"/>
      <protection locked="0"/>
    </xf>
    <xf numFmtId="0" fontId="25" fillId="23" borderId="91" xfId="0" applyNumberFormat="1" applyFont="1" applyFill="1" applyBorder="1" applyAlignment="1" applyProtection="1">
      <alignment horizontal="center" vertical="center"/>
      <protection locked="0"/>
    </xf>
    <xf numFmtId="0" fontId="27" fillId="24" borderId="90" xfId="0" applyFont="1" applyFill="1" applyBorder="1" applyAlignment="1" applyProtection="1">
      <alignment horizontal="center" vertical="center"/>
      <protection locked="0"/>
    </xf>
    <xf numFmtId="0" fontId="25" fillId="23" borderId="143" xfId="0" applyNumberFormat="1" applyFont="1" applyFill="1" applyBorder="1" applyAlignment="1" applyProtection="1">
      <alignment horizontal="center" vertical="center"/>
      <protection locked="0"/>
    </xf>
    <xf numFmtId="0" fontId="27" fillId="21" borderId="144" xfId="0" applyFont="1" applyFill="1" applyBorder="1" applyAlignment="1" applyProtection="1">
      <alignment horizontal="center" vertical="center"/>
      <protection hidden="1"/>
    </xf>
    <xf numFmtId="0" fontId="27" fillId="21" borderId="21" xfId="0" applyFont="1" applyFill="1" applyBorder="1" applyAlignment="1" applyProtection="1">
      <alignment horizontal="center" vertical="center"/>
      <protection hidden="1"/>
    </xf>
    <xf numFmtId="0" fontId="27" fillId="22" borderId="21" xfId="0" applyFont="1" applyFill="1" applyBorder="1" applyAlignment="1" applyProtection="1">
      <alignment horizontal="center" vertical="center"/>
      <protection locked="0"/>
    </xf>
    <xf numFmtId="0" fontId="27" fillId="22" borderId="16" xfId="0" applyNumberFormat="1" applyFont="1" applyFill="1" applyBorder="1" applyAlignment="1" applyProtection="1">
      <alignment horizontal="center" vertical="center"/>
      <protection locked="0"/>
    </xf>
    <xf numFmtId="0" fontId="27" fillId="24" borderId="95" xfId="0" applyFont="1" applyFill="1" applyBorder="1" applyAlignment="1" applyProtection="1">
      <alignment horizontal="center" vertical="center"/>
      <protection locked="0"/>
    </xf>
    <xf numFmtId="0" fontId="27" fillId="24" borderId="96" xfId="0" applyFont="1" applyFill="1" applyBorder="1" applyAlignment="1" applyProtection="1">
      <alignment horizontal="center" vertical="center"/>
      <protection locked="0"/>
    </xf>
    <xf numFmtId="177" fontId="26" fillId="20" borderId="141" xfId="0" applyNumberFormat="1" applyFont="1" applyFill="1" applyBorder="1" applyAlignment="1" applyProtection="1">
      <alignment horizontal="center" vertical="center" wrapText="1"/>
      <protection locked="0"/>
    </xf>
    <xf numFmtId="0" fontId="26" fillId="20" borderId="118" xfId="0" applyNumberFormat="1" applyFont="1" applyFill="1" applyBorder="1" applyAlignment="1" applyProtection="1">
      <alignment horizontal="center" vertical="center" wrapText="1"/>
      <protection locked="0"/>
    </xf>
    <xf numFmtId="178" fontId="26" fillId="20" borderId="2" xfId="0" applyNumberFormat="1" applyFont="1" applyFill="1" applyBorder="1" applyAlignment="1" applyProtection="1">
      <alignment horizontal="center" vertical="center" wrapText="1"/>
      <protection locked="0"/>
    </xf>
    <xf numFmtId="178" fontId="26" fillId="20" borderId="31" xfId="0" applyNumberFormat="1" applyFont="1" applyFill="1" applyBorder="1" applyAlignment="1" applyProtection="1">
      <alignment horizontal="center" vertical="center" wrapText="1"/>
      <protection hidden="1"/>
    </xf>
    <xf numFmtId="177" fontId="26" fillId="20" borderId="32" xfId="0" applyNumberFormat="1" applyFont="1" applyFill="1" applyBorder="1" applyAlignment="1" applyProtection="1">
      <alignment horizontal="center" vertical="center" wrapText="1"/>
      <protection hidden="1"/>
    </xf>
    <xf numFmtId="177" fontId="26" fillId="20" borderId="65" xfId="0" applyNumberFormat="1" applyFont="1" applyFill="1" applyBorder="1" applyAlignment="1" applyProtection="1">
      <alignment horizontal="center" vertical="center" wrapText="1"/>
      <protection hidden="1"/>
    </xf>
    <xf numFmtId="177" fontId="26" fillId="20" borderId="30" xfId="0" applyNumberFormat="1" applyFont="1" applyFill="1" applyBorder="1" applyAlignment="1" applyProtection="1">
      <alignment horizontal="center" vertical="center" wrapText="1"/>
      <protection locked="0"/>
    </xf>
    <xf numFmtId="0" fontId="26" fillId="20" borderId="28" xfId="0" applyNumberFormat="1" applyFont="1" applyFill="1" applyBorder="1" applyAlignment="1" applyProtection="1">
      <alignment horizontal="center" vertical="center" wrapText="1"/>
      <protection locked="0"/>
    </xf>
    <xf numFmtId="178" fontId="26" fillId="20" borderId="52" xfId="0" applyNumberFormat="1" applyFont="1" applyFill="1" applyBorder="1" applyAlignment="1" applyProtection="1">
      <alignment horizontal="center" vertical="center" wrapText="1"/>
      <protection locked="0"/>
    </xf>
    <xf numFmtId="178" fontId="26" fillId="20" borderId="33" xfId="0" applyNumberFormat="1" applyFont="1" applyFill="1" applyBorder="1" applyAlignment="1" applyProtection="1">
      <alignment horizontal="center" vertical="center" wrapText="1"/>
      <protection hidden="1"/>
    </xf>
    <xf numFmtId="0" fontId="26" fillId="20" borderId="64" xfId="0" applyNumberFormat="1" applyFont="1" applyFill="1" applyBorder="1" applyAlignment="1" applyProtection="1">
      <alignment horizontal="center" vertical="center" wrapText="1"/>
      <protection hidden="1"/>
    </xf>
    <xf numFmtId="0" fontId="26" fillId="20" borderId="65" xfId="0" applyNumberFormat="1" applyFont="1" applyFill="1" applyBorder="1" applyAlignment="1" applyProtection="1">
      <alignment horizontal="center" vertical="center"/>
      <protection hidden="1"/>
    </xf>
    <xf numFmtId="177" fontId="27" fillId="25" borderId="18" xfId="0" applyNumberFormat="1" applyFont="1" applyFill="1" applyBorder="1" applyAlignment="1" applyProtection="1">
      <alignment horizontal="center" vertical="center"/>
      <protection locked="0"/>
    </xf>
    <xf numFmtId="0" fontId="27" fillId="22" borderId="18" xfId="0" applyFont="1" applyFill="1" applyBorder="1" applyAlignment="1" applyProtection="1">
      <alignment horizontal="center" vertical="center"/>
      <protection locked="0"/>
    </xf>
    <xf numFmtId="0" fontId="27" fillId="26" borderId="18" xfId="0" applyFont="1" applyFill="1" applyBorder="1" applyAlignment="1" applyProtection="1">
      <alignment horizontal="center" vertical="center"/>
      <protection locked="0"/>
    </xf>
    <xf numFmtId="0" fontId="27" fillId="26" borderId="62" xfId="0" applyFont="1" applyFill="1" applyBorder="1" applyAlignment="1" applyProtection="1">
      <alignment horizontal="center" vertical="center"/>
      <protection locked="0"/>
    </xf>
    <xf numFmtId="178" fontId="26" fillId="27" borderId="142" xfId="0" applyNumberFormat="1" applyFont="1" applyFill="1" applyBorder="1" applyAlignment="1" applyProtection="1">
      <alignment horizontal="center" vertical="center"/>
      <protection hidden="1"/>
    </xf>
    <xf numFmtId="178" fontId="26" fillId="27" borderId="16" xfId="0" applyNumberFormat="1" applyFont="1" applyFill="1" applyBorder="1" applyAlignment="1" applyProtection="1">
      <alignment horizontal="center" vertical="center"/>
      <protection hidden="1"/>
    </xf>
    <xf numFmtId="0" fontId="26" fillId="27" borderId="145" xfId="0" applyNumberFormat="1" applyFont="1" applyFill="1" applyBorder="1" applyAlignment="1" applyProtection="1">
      <alignment horizontal="center" vertical="center"/>
      <protection hidden="1"/>
    </xf>
    <xf numFmtId="177" fontId="27" fillId="25" borderId="22" xfId="0" applyNumberFormat="1" applyFont="1" applyFill="1" applyBorder="1" applyAlignment="1" applyProtection="1">
      <alignment horizontal="center" vertical="center"/>
      <protection locked="0"/>
    </xf>
    <xf numFmtId="0" fontId="27" fillId="22" borderId="22" xfId="0" applyFont="1" applyFill="1" applyBorder="1" applyAlignment="1" applyProtection="1">
      <alignment horizontal="center" vertical="center"/>
      <protection locked="0"/>
    </xf>
    <xf numFmtId="0" fontId="27" fillId="26" borderId="22" xfId="0" applyFont="1" applyFill="1" applyBorder="1" applyAlignment="1" applyProtection="1">
      <alignment horizontal="center" vertical="center"/>
      <protection locked="0"/>
    </xf>
    <xf numFmtId="0" fontId="27" fillId="26" borderId="48" xfId="0" applyFont="1" applyFill="1" applyBorder="1" applyAlignment="1" applyProtection="1">
      <alignment horizontal="center" vertical="center"/>
      <protection locked="0"/>
    </xf>
    <xf numFmtId="178" fontId="26" fillId="27" borderId="144" xfId="0" applyNumberFormat="1" applyFont="1" applyFill="1" applyBorder="1" applyAlignment="1" applyProtection="1">
      <alignment horizontal="center" vertical="center"/>
      <protection hidden="1"/>
    </xf>
    <xf numFmtId="0" fontId="26" fillId="20" borderId="32" xfId="0" applyNumberFormat="1" applyFont="1" applyFill="1" applyBorder="1" applyAlignment="1" applyProtection="1">
      <alignment horizontal="center" vertical="center" wrapText="1"/>
      <protection hidden="1"/>
    </xf>
    <xf numFmtId="0" fontId="26" fillId="20" borderId="32" xfId="0" applyNumberFormat="1" applyFont="1" applyFill="1" applyBorder="1" applyAlignment="1" applyProtection="1">
      <alignment horizontal="center" vertical="center"/>
      <protection hidden="1"/>
    </xf>
    <xf numFmtId="0" fontId="26" fillId="20" borderId="63" xfId="0" applyNumberFormat="1" applyFont="1" applyFill="1" applyBorder="1" applyAlignment="1" applyProtection="1">
      <alignment horizontal="center" vertical="center" wrapText="1"/>
      <protection hidden="1"/>
    </xf>
    <xf numFmtId="0" fontId="26" fillId="20" borderId="64" xfId="0" applyNumberFormat="1" applyFont="1" applyFill="1" applyBorder="1" applyAlignment="1" applyProtection="1">
      <alignment horizontal="center" vertical="center"/>
      <protection hidden="1"/>
    </xf>
    <xf numFmtId="0" fontId="26" fillId="20" borderId="73" xfId="0" applyNumberFormat="1" applyFont="1" applyFill="1" applyBorder="1" applyAlignment="1" applyProtection="1">
      <alignment horizontal="center" vertical="center"/>
      <protection hidden="1"/>
    </xf>
    <xf numFmtId="0" fontId="27" fillId="27" borderId="62" xfId="0" applyFont="1" applyFill="1" applyBorder="1" applyAlignment="1" applyProtection="1">
      <alignment horizontal="center" vertical="center"/>
      <protection hidden="1"/>
    </xf>
    <xf numFmtId="0" fontId="27" fillId="27" borderId="17" xfId="0" applyFont="1" applyFill="1" applyBorder="1" applyAlignment="1" applyProtection="1">
      <alignment horizontal="center" vertical="center"/>
      <protection hidden="1"/>
    </xf>
    <xf numFmtId="0" fontId="27" fillId="27" borderId="16" xfId="0" applyFont="1" applyFill="1" applyBorder="1" applyAlignment="1" applyProtection="1">
      <alignment horizontal="center" vertical="center"/>
      <protection hidden="1"/>
    </xf>
    <xf numFmtId="0" fontId="27" fillId="27" borderId="15" xfId="0" applyFont="1" applyFill="1" applyBorder="1" applyAlignment="1" applyProtection="1">
      <alignment horizontal="center" vertical="center"/>
      <protection hidden="1"/>
    </xf>
    <xf numFmtId="0" fontId="27" fillId="27" borderId="48" xfId="0" applyFont="1" applyFill="1" applyBorder="1" applyAlignment="1" applyProtection="1">
      <alignment horizontal="center" vertical="center"/>
      <protection hidden="1"/>
    </xf>
    <xf numFmtId="0" fontId="27" fillId="27" borderId="21" xfId="0" applyFont="1" applyFill="1" applyBorder="1" applyAlignment="1" applyProtection="1">
      <alignment horizontal="center" vertical="center"/>
      <protection hidden="1"/>
    </xf>
    <xf numFmtId="0" fontId="27" fillId="27" borderId="49" xfId="0" applyFont="1" applyFill="1" applyBorder="1" applyAlignment="1" applyProtection="1">
      <alignment horizontal="center" vertical="center"/>
      <protection hidden="1"/>
    </xf>
    <xf numFmtId="0" fontId="27" fillId="27" borderId="20" xfId="0" applyFont="1" applyFill="1" applyBorder="1" applyAlignment="1" applyProtection="1">
      <alignment horizontal="center" vertical="center"/>
      <protection hidden="1"/>
    </xf>
    <xf numFmtId="0" fontId="26" fillId="20" borderId="31" xfId="0" applyNumberFormat="1" applyFont="1" applyFill="1" applyBorder="1" applyAlignment="1" applyProtection="1">
      <alignment horizontal="center" vertical="center" wrapText="1"/>
      <protection hidden="1"/>
    </xf>
    <xf numFmtId="0" fontId="26" fillId="20" borderId="146" xfId="0" applyNumberFormat="1" applyFont="1" applyFill="1" applyBorder="1" applyAlignment="1" applyProtection="1">
      <alignment horizontal="center" vertical="center" wrapText="1"/>
      <protection hidden="1"/>
    </xf>
    <xf numFmtId="178" fontId="26" fillId="20" borderId="118" xfId="0" applyNumberFormat="1" applyFont="1" applyFill="1" applyBorder="1" applyAlignment="1" applyProtection="1">
      <alignment horizontal="center" vertical="center"/>
      <protection hidden="1"/>
    </xf>
    <xf numFmtId="0" fontId="26" fillId="20" borderId="147" xfId="0" applyNumberFormat="1" applyFont="1" applyFill="1" applyBorder="1" applyAlignment="1" applyProtection="1">
      <alignment horizontal="center" vertical="center"/>
      <protection hidden="1"/>
    </xf>
    <xf numFmtId="0" fontId="26" fillId="20" borderId="31" xfId="0" applyNumberFormat="1" applyFont="1" applyFill="1" applyBorder="1" applyAlignment="1" applyProtection="1">
      <alignment horizontal="center" vertical="center"/>
      <protection hidden="1"/>
    </xf>
    <xf numFmtId="0" fontId="26" fillId="20" borderId="73" xfId="0" applyNumberFormat="1" applyFont="1" applyFill="1" applyBorder="1" applyAlignment="1" applyProtection="1">
      <alignment horizontal="center" vertical="center" wrapText="1"/>
      <protection hidden="1"/>
    </xf>
    <xf numFmtId="0" fontId="26" fillId="20" borderId="33" xfId="0" applyNumberFormat="1" applyFont="1" applyFill="1" applyBorder="1" applyAlignment="1" applyProtection="1">
      <alignment horizontal="center" vertical="center"/>
      <protection hidden="1"/>
    </xf>
    <xf numFmtId="0" fontId="26" fillId="20" borderId="26" xfId="0" applyNumberFormat="1" applyFont="1" applyFill="1" applyBorder="1" applyAlignment="1" applyProtection="1">
      <alignment horizontal="center" vertical="center" wrapText="1"/>
      <protection hidden="1"/>
    </xf>
    <xf numFmtId="178" fontId="26" fillId="20" borderId="28" xfId="0" applyNumberFormat="1" applyFont="1" applyFill="1" applyBorder="1" applyAlignment="1" applyProtection="1">
      <alignment horizontal="center" vertical="center"/>
      <protection hidden="1"/>
    </xf>
    <xf numFmtId="0" fontId="26" fillId="20" borderId="29" xfId="0" applyNumberFormat="1" applyFont="1" applyFill="1" applyBorder="1" applyAlignment="1" applyProtection="1">
      <alignment horizontal="center" vertical="center"/>
      <protection hidden="1"/>
    </xf>
    <xf numFmtId="0" fontId="27" fillId="27" borderId="35" xfId="0" applyFont="1" applyFill="1" applyBorder="1" applyAlignment="1" applyProtection="1">
      <alignment horizontal="center" vertical="center"/>
      <protection hidden="1"/>
    </xf>
    <xf numFmtId="0" fontId="27" fillId="27" borderId="14" xfId="0" applyFont="1" applyFill="1" applyBorder="1" applyAlignment="1" applyProtection="1">
      <alignment horizontal="center" vertical="center"/>
      <protection hidden="1"/>
    </xf>
    <xf numFmtId="178" fontId="27" fillId="27" borderId="16" xfId="0" applyNumberFormat="1" applyFont="1" applyFill="1" applyBorder="1" applyAlignment="1" applyProtection="1">
      <alignment horizontal="center" vertical="center"/>
      <protection hidden="1"/>
    </xf>
    <xf numFmtId="0" fontId="27" fillId="27" borderId="36" xfId="0" applyFont="1" applyFill="1" applyBorder="1" applyAlignment="1" applyProtection="1">
      <alignment horizontal="center" vertical="center"/>
      <protection hidden="1"/>
    </xf>
    <xf numFmtId="0" fontId="27" fillId="27" borderId="19" xfId="0" applyFont="1" applyFill="1" applyBorder="1" applyAlignment="1" applyProtection="1">
      <alignment horizontal="center" vertical="center"/>
      <protection hidden="1"/>
    </xf>
    <xf numFmtId="178" fontId="27" fillId="27" borderId="21" xfId="0" applyNumberFormat="1" applyFont="1" applyFill="1" applyBorder="1" applyAlignment="1" applyProtection="1">
      <alignment horizontal="center" vertical="center"/>
      <protection hidden="1"/>
    </xf>
    <xf numFmtId="0" fontId="27" fillId="21" borderId="148" xfId="0" applyFont="1" applyFill="1" applyBorder="1" applyAlignment="1" applyProtection="1">
      <alignment horizontal="center" vertical="center"/>
      <protection hidden="1"/>
    </xf>
    <xf numFmtId="0" fontId="27" fillId="21" borderId="25" xfId="0" applyFont="1" applyFill="1" applyBorder="1" applyAlignment="1" applyProtection="1">
      <alignment horizontal="center" vertical="center"/>
      <protection hidden="1"/>
    </xf>
    <xf numFmtId="0" fontId="27" fillId="22" borderId="25" xfId="0" applyFont="1" applyFill="1" applyBorder="1" applyAlignment="1" applyProtection="1">
      <alignment horizontal="center" vertical="center"/>
      <protection locked="0"/>
    </xf>
    <xf numFmtId="0" fontId="27" fillId="22" borderId="27" xfId="0" applyNumberFormat="1" applyFont="1" applyFill="1" applyBorder="1" applyAlignment="1" applyProtection="1">
      <alignment horizontal="center" vertical="center"/>
      <protection locked="0"/>
    </xf>
    <xf numFmtId="0" fontId="27" fillId="22" borderId="28" xfId="0" applyFont="1" applyFill="1" applyBorder="1" applyAlignment="1" applyProtection="1">
      <alignment horizontal="center" vertical="center"/>
      <protection locked="0"/>
    </xf>
    <xf numFmtId="0" fontId="27" fillId="24" borderId="59" xfId="0" applyFont="1" applyFill="1" applyBorder="1" applyAlignment="1" applyProtection="1">
      <alignment horizontal="center" vertical="center"/>
      <protection locked="0"/>
    </xf>
    <xf numFmtId="0" fontId="27" fillId="24" borderId="149" xfId="0" applyFont="1" applyFill="1" applyBorder="1" applyAlignment="1" applyProtection="1">
      <alignment horizontal="center" vertical="center"/>
      <protection locked="0"/>
    </xf>
    <xf numFmtId="0" fontId="25" fillId="23" borderId="150" xfId="0" applyNumberFormat="1" applyFont="1" applyFill="1" applyBorder="1" applyAlignment="1" applyProtection="1">
      <alignment horizontal="center" vertical="center"/>
      <protection locked="0"/>
    </xf>
    <xf numFmtId="177" fontId="27" fillId="25" borderId="72" xfId="0" applyNumberFormat="1" applyFont="1" applyFill="1" applyBorder="1" applyAlignment="1" applyProtection="1">
      <alignment horizontal="center" vertical="center"/>
      <protection locked="0"/>
    </xf>
    <xf numFmtId="0" fontId="27" fillId="22" borderId="72" xfId="0" applyFont="1" applyFill="1" applyBorder="1" applyAlignment="1" applyProtection="1">
      <alignment horizontal="center" vertical="center"/>
      <protection locked="0"/>
    </xf>
    <xf numFmtId="0" fontId="27" fillId="22" borderId="30" xfId="0" applyFont="1" applyFill="1" applyBorder="1" applyAlignment="1" applyProtection="1">
      <alignment horizontal="center" vertical="center"/>
      <protection locked="0"/>
    </xf>
    <xf numFmtId="0" fontId="27" fillId="26" borderId="151" xfId="0" applyFont="1" applyFill="1" applyBorder="1" applyAlignment="1" applyProtection="1">
      <alignment horizontal="center" vertical="center"/>
      <protection locked="0"/>
    </xf>
    <xf numFmtId="0" fontId="27" fillId="26" borderId="75" xfId="0" applyFont="1" applyFill="1" applyBorder="1" applyAlignment="1" applyProtection="1">
      <alignment horizontal="center" vertical="center"/>
      <protection locked="0"/>
    </xf>
    <xf numFmtId="178" fontId="26" fillId="27" borderId="152" xfId="0" applyNumberFormat="1" applyFont="1" applyFill="1" applyBorder="1" applyAlignment="1" applyProtection="1">
      <alignment horizontal="center" vertical="center"/>
      <protection hidden="1"/>
    </xf>
    <xf numFmtId="178" fontId="26" fillId="27" borderId="153" xfId="0" applyNumberFormat="1" applyFont="1" applyFill="1" applyBorder="1" applyAlignment="1" applyProtection="1">
      <alignment horizontal="center" vertical="center"/>
      <protection hidden="1"/>
    </xf>
    <xf numFmtId="0" fontId="26" fillId="27" borderId="43" xfId="0" applyNumberFormat="1" applyFont="1" applyFill="1" applyBorder="1" applyAlignment="1" applyProtection="1">
      <alignment horizontal="center" vertical="center"/>
      <protection hidden="1"/>
    </xf>
    <xf numFmtId="0" fontId="27" fillId="26" borderId="77" xfId="0" applyFont="1" applyFill="1" applyBorder="1" applyAlignment="1" applyProtection="1">
      <alignment horizontal="center" vertical="center"/>
      <protection locked="0"/>
    </xf>
    <xf numFmtId="0" fontId="27" fillId="26" borderId="154" xfId="0" applyFont="1" applyFill="1" applyBorder="1" applyAlignment="1" applyProtection="1">
      <alignment horizontal="center" vertical="center"/>
      <protection locked="0"/>
    </xf>
    <xf numFmtId="178" fontId="26" fillId="27" borderId="155" xfId="0" applyNumberFormat="1" applyFont="1" applyFill="1" applyBorder="1" applyAlignment="1" applyProtection="1">
      <alignment horizontal="center" vertical="center"/>
      <protection hidden="1"/>
    </xf>
    <xf numFmtId="178" fontId="26" fillId="27" borderId="78" xfId="0" applyNumberFormat="1" applyFont="1" applyFill="1" applyBorder="1" applyAlignment="1" applyProtection="1">
      <alignment horizontal="center" vertical="center"/>
      <protection hidden="1"/>
    </xf>
    <xf numFmtId="0" fontId="26" fillId="27" borderId="156" xfId="0" applyNumberFormat="1" applyFont="1" applyFill="1" applyBorder="1" applyAlignment="1" applyProtection="1">
      <alignment horizontal="center" vertical="center"/>
      <protection hidden="1"/>
    </xf>
    <xf numFmtId="0" fontId="27" fillId="27" borderId="75" xfId="0" applyFont="1" applyFill="1" applyBorder="1" applyAlignment="1" applyProtection="1">
      <alignment horizontal="center" vertical="center"/>
      <protection hidden="1"/>
    </xf>
    <xf numFmtId="0" fontId="27" fillId="27" borderId="157" xfId="0" applyFont="1" applyFill="1" applyBorder="1" applyAlignment="1" applyProtection="1">
      <alignment horizontal="center" vertical="center"/>
      <protection hidden="1"/>
    </xf>
    <xf numFmtId="0" fontId="27" fillId="27" borderId="158" xfId="0" applyFont="1" applyFill="1" applyBorder="1" applyAlignment="1" applyProtection="1">
      <alignment horizontal="center" vertical="center"/>
      <protection hidden="1"/>
    </xf>
    <xf numFmtId="0" fontId="27" fillId="27" borderId="159" xfId="0" applyFont="1" applyFill="1" applyBorder="1" applyAlignment="1" applyProtection="1">
      <alignment horizontal="center" vertical="center"/>
      <protection hidden="1"/>
    </xf>
    <xf numFmtId="0" fontId="27" fillId="27" borderId="154" xfId="0" applyFont="1" applyFill="1" applyBorder="1" applyAlignment="1" applyProtection="1">
      <alignment horizontal="center" vertical="center"/>
      <protection hidden="1"/>
    </xf>
    <xf numFmtId="0" fontId="27" fillId="27" borderId="160" xfId="0" applyFont="1" applyFill="1" applyBorder="1" applyAlignment="1" applyProtection="1">
      <alignment horizontal="center" vertical="center"/>
      <protection hidden="1"/>
    </xf>
    <xf numFmtId="0" fontId="27" fillId="27" borderId="78" xfId="0" applyFont="1" applyFill="1" applyBorder="1" applyAlignment="1" applyProtection="1">
      <alignment horizontal="center" vertical="center"/>
      <protection hidden="1"/>
    </xf>
    <xf numFmtId="0" fontId="27" fillId="27" borderId="161" xfId="0" applyFont="1" applyFill="1" applyBorder="1" applyAlignment="1" applyProtection="1">
      <alignment horizontal="center" vertical="center"/>
      <protection hidden="1"/>
    </xf>
    <xf numFmtId="0" fontId="27" fillId="27" borderId="74" xfId="0" applyFont="1" applyFill="1" applyBorder="1" applyAlignment="1" applyProtection="1">
      <alignment horizontal="center" vertical="center"/>
      <protection hidden="1"/>
    </xf>
    <xf numFmtId="0" fontId="27" fillId="27" borderId="23" xfId="0" applyFont="1" applyFill="1" applyBorder="1" applyAlignment="1" applyProtection="1">
      <alignment horizontal="center" vertical="center"/>
      <protection hidden="1"/>
    </xf>
    <xf numFmtId="178" fontId="27" fillId="27" borderId="25" xfId="0" applyNumberFormat="1" applyFont="1" applyFill="1" applyBorder="1" applyAlignment="1" applyProtection="1">
      <alignment horizontal="center" vertical="center"/>
      <protection hidden="1"/>
    </xf>
    <xf numFmtId="0" fontId="27" fillId="27" borderId="44" xfId="0" applyFont="1" applyFill="1" applyBorder="1" applyAlignment="1" applyProtection="1">
      <alignment horizontal="center" vertical="center"/>
      <protection hidden="1"/>
    </xf>
    <xf numFmtId="0" fontId="27" fillId="27" borderId="79" xfId="0" applyFont="1" applyFill="1" applyBorder="1" applyAlignment="1" applyProtection="1">
      <alignment horizontal="center" vertical="center"/>
      <protection hidden="1"/>
    </xf>
    <xf numFmtId="0" fontId="27" fillId="27" borderId="80" xfId="0" applyFont="1" applyFill="1" applyBorder="1" applyAlignment="1" applyProtection="1">
      <alignment horizontal="center" vertical="center"/>
      <protection hidden="1"/>
    </xf>
    <xf numFmtId="0" fontId="27" fillId="24" borderId="61" xfId="0" applyFont="1" applyFill="1" applyBorder="1" applyAlignment="1" applyProtection="1">
      <alignment horizontal="center" vertical="center"/>
      <protection locked="0"/>
    </xf>
    <xf numFmtId="0" fontId="27" fillId="26" borderId="72" xfId="0" applyFont="1" applyFill="1" applyBorder="1" applyAlignment="1" applyProtection="1">
      <alignment horizontal="center" vertical="center"/>
      <protection locked="0"/>
    </xf>
    <xf numFmtId="0" fontId="27" fillId="26" borderId="51" xfId="0" applyFont="1" applyFill="1" applyBorder="1" applyAlignment="1" applyProtection="1">
      <alignment horizontal="center" vertical="center"/>
      <protection locked="0"/>
    </xf>
    <xf numFmtId="178" fontId="26" fillId="27" borderId="148" xfId="0" applyNumberFormat="1" applyFont="1" applyFill="1" applyBorder="1" applyAlignment="1" applyProtection="1">
      <alignment horizontal="center" vertical="center"/>
      <protection hidden="1"/>
    </xf>
    <xf numFmtId="178" fontId="26" fillId="27" borderId="28" xfId="0" applyNumberFormat="1" applyFont="1" applyFill="1" applyBorder="1" applyAlignment="1" applyProtection="1">
      <alignment horizontal="center" vertical="center"/>
      <protection hidden="1"/>
    </xf>
    <xf numFmtId="0" fontId="26" fillId="27" borderId="67" xfId="0" applyNumberFormat="1" applyFont="1" applyFill="1" applyBorder="1" applyAlignment="1" applyProtection="1">
      <alignment horizontal="center" vertical="center"/>
      <protection hidden="1"/>
    </xf>
    <xf numFmtId="0" fontId="27" fillId="27" borderId="51" xfId="0" applyFont="1" applyFill="1" applyBorder="1" applyAlignment="1" applyProtection="1">
      <alignment horizontal="center" vertical="center"/>
      <protection hidden="1"/>
    </xf>
    <xf numFmtId="0" fontId="27" fillId="27" borderId="29" xfId="0" applyFont="1" applyFill="1" applyBorder="1" applyAlignment="1" applyProtection="1">
      <alignment horizontal="center" vertical="center"/>
      <protection hidden="1"/>
    </xf>
    <xf numFmtId="0" fontId="27" fillId="27" borderId="25" xfId="0" applyFont="1" applyFill="1" applyBorder="1" applyAlignment="1" applyProtection="1">
      <alignment horizontal="center" vertical="center"/>
      <protection hidden="1"/>
    </xf>
    <xf numFmtId="0" fontId="27" fillId="27" borderId="24" xfId="0" applyFont="1" applyFill="1" applyBorder="1" applyAlignment="1" applyProtection="1">
      <alignment horizontal="center" vertical="center"/>
      <protection hidden="1"/>
    </xf>
    <xf numFmtId="0" fontId="27" fillId="22" borderId="162" xfId="0" applyFont="1" applyFill="1" applyBorder="1" applyAlignment="1" applyProtection="1">
      <alignment horizontal="center" vertical="center"/>
      <protection locked="0"/>
    </xf>
    <xf numFmtId="0" fontId="27" fillId="22" borderId="77" xfId="0" applyFont="1" applyFill="1" applyBorder="1" applyAlignment="1" applyProtection="1">
      <alignment horizontal="center" vertical="center"/>
      <protection locked="0"/>
    </xf>
    <xf numFmtId="0" fontId="0" fillId="0" borderId="0" xfId="0" applyNumberFormat="1" applyAlignment="1" applyProtection="1">
      <alignment horizontal="center" vertical="center"/>
      <protection locked="0" hidden="1"/>
    </xf>
    <xf numFmtId="0" fontId="25" fillId="23" borderId="163" xfId="0" applyNumberFormat="1" applyFont="1" applyFill="1" applyBorder="1" applyAlignment="1" applyProtection="1">
      <alignment horizontal="center" vertical="center"/>
      <protection locked="0"/>
    </xf>
    <xf numFmtId="0" fontId="27" fillId="22" borderId="151" xfId="0" applyFont="1" applyFill="1" applyBorder="1" applyAlignment="1" applyProtection="1">
      <alignment horizontal="center" vertical="center"/>
      <protection locked="0"/>
    </xf>
    <xf numFmtId="0" fontId="27" fillId="22" borderId="21" xfId="0" applyNumberFormat="1" applyFont="1" applyFill="1" applyBorder="1" applyAlignment="1" applyProtection="1">
      <alignment horizontal="center" vertical="center"/>
      <protection locked="0"/>
    </xf>
    <xf numFmtId="0" fontId="25" fillId="28" borderId="94" xfId="0" applyNumberFormat="1" applyFont="1" applyFill="1" applyBorder="1" applyAlignment="1" applyProtection="1">
      <alignment horizontal="center" vertical="center"/>
      <protection locked="0"/>
    </xf>
    <xf numFmtId="49" fontId="25" fillId="28" borderId="94" xfId="0" applyNumberFormat="1" applyFont="1" applyFill="1" applyBorder="1" applyAlignment="1" applyProtection="1">
      <alignment horizontal="center" vertical="center"/>
      <protection locked="0"/>
    </xf>
    <xf numFmtId="0" fontId="27" fillId="29" borderId="95" xfId="0" applyFont="1" applyFill="1" applyBorder="1" applyAlignment="1" applyProtection="1">
      <alignment horizontal="center" vertical="center"/>
      <protection locked="0"/>
    </xf>
    <xf numFmtId="0" fontId="27" fillId="29" borderId="90" xfId="0" applyFont="1" applyFill="1" applyBorder="1" applyAlignment="1" applyProtection="1">
      <alignment horizontal="center" vertical="center"/>
      <protection locked="0"/>
    </xf>
    <xf numFmtId="0" fontId="25" fillId="28" borderId="60" xfId="0" applyNumberFormat="1" applyFont="1" applyFill="1" applyBorder="1" applyAlignment="1" applyProtection="1">
      <alignment horizontal="center" vertical="center"/>
      <protection locked="0"/>
    </xf>
    <xf numFmtId="49" fontId="25" fillId="28" borderId="60" xfId="0" applyNumberFormat="1" applyFont="1" applyFill="1" applyBorder="1" applyAlignment="1" applyProtection="1">
      <alignment horizontal="center" vertical="center"/>
      <protection locked="0"/>
    </xf>
    <xf numFmtId="0" fontId="27" fillId="29" borderId="61" xfId="0" applyFont="1" applyFill="1" applyBorder="1" applyAlignment="1" applyProtection="1">
      <alignment horizontal="center" vertical="center"/>
      <protection locked="0"/>
    </xf>
    <xf numFmtId="0" fontId="25" fillId="28" borderId="89" xfId="0" applyNumberFormat="1" applyFont="1" applyFill="1" applyBorder="1" applyAlignment="1" applyProtection="1">
      <alignment horizontal="center" vertical="center"/>
      <protection locked="0"/>
    </xf>
    <xf numFmtId="49" fontId="25" fillId="28" borderId="89" xfId="0" applyNumberFormat="1" applyFont="1" applyFill="1" applyBorder="1" applyAlignment="1" applyProtection="1">
      <alignment horizontal="center" vertical="center"/>
      <protection locked="0"/>
    </xf>
    <xf numFmtId="177" fontId="27" fillId="30" borderId="22" xfId="0" applyNumberFormat="1" applyFont="1" applyFill="1" applyBorder="1" applyAlignment="1" applyProtection="1">
      <alignment horizontal="center" vertical="center"/>
      <protection locked="0"/>
    </xf>
    <xf numFmtId="0" fontId="27" fillId="31" borderId="22" xfId="0" applyFont="1" applyFill="1" applyBorder="1" applyAlignment="1" applyProtection="1">
      <alignment horizontal="center" vertical="center"/>
      <protection locked="0"/>
    </xf>
    <xf numFmtId="0" fontId="27" fillId="31" borderId="18" xfId="0" applyFont="1" applyFill="1" applyBorder="1" applyAlignment="1" applyProtection="1">
      <alignment horizontal="center" vertical="center"/>
      <protection locked="0"/>
    </xf>
    <xf numFmtId="177" fontId="27" fillId="30" borderId="72" xfId="0" applyNumberFormat="1" applyFont="1" applyFill="1" applyBorder="1" applyAlignment="1" applyProtection="1">
      <alignment horizontal="center" vertical="center"/>
      <protection locked="0"/>
    </xf>
    <xf numFmtId="0" fontId="27" fillId="31" borderId="72" xfId="0" applyFont="1" applyFill="1" applyBorder="1" applyAlignment="1" applyProtection="1">
      <alignment horizontal="center" vertical="center"/>
      <protection locked="0"/>
    </xf>
    <xf numFmtId="177" fontId="27" fillId="30" borderId="18" xfId="0" applyNumberFormat="1" applyFont="1" applyFill="1" applyBorder="1" applyAlignment="1" applyProtection="1">
      <alignment horizontal="center" vertical="center"/>
      <protection locked="0"/>
    </xf>
    <xf numFmtId="0" fontId="27" fillId="29" borderId="149" xfId="0" applyFont="1" applyFill="1" applyBorder="1" applyAlignment="1" applyProtection="1">
      <alignment horizontal="center" vertical="center"/>
      <protection locked="0"/>
    </xf>
    <xf numFmtId="0" fontId="27" fillId="31" borderId="30" xfId="0" applyFont="1" applyFill="1" applyBorder="1" applyAlignment="1" applyProtection="1">
      <alignment horizontal="center" vertical="center"/>
      <protection locked="0"/>
    </xf>
    <xf numFmtId="0" fontId="27" fillId="24" borderId="91" xfId="0" applyFont="1" applyFill="1" applyBorder="1" applyAlignment="1" applyProtection="1">
      <alignment horizontal="center" vertical="center"/>
      <protection locked="0"/>
    </xf>
    <xf numFmtId="0" fontId="25" fillId="28" borderId="90" xfId="0" applyNumberFormat="1" applyFont="1" applyFill="1" applyBorder="1" applyAlignment="1" applyProtection="1">
      <alignment horizontal="center" vertical="center"/>
      <protection locked="0"/>
    </xf>
    <xf numFmtId="49" fontId="25" fillId="28" borderId="90" xfId="0" applyNumberFormat="1" applyFont="1" applyFill="1" applyBorder="1" applyAlignment="1" applyProtection="1">
      <alignment horizontal="center" vertical="center"/>
      <protection locked="0"/>
    </xf>
    <xf numFmtId="49" fontId="25" fillId="28" borderId="135" xfId="0" applyNumberFormat="1" applyFont="1" applyFill="1" applyBorder="1" applyAlignment="1" applyProtection="1">
      <alignment horizontal="center" vertical="center"/>
      <protection locked="0"/>
    </xf>
    <xf numFmtId="0" fontId="25" fillId="28" borderId="135" xfId="0" applyNumberFormat="1" applyFont="1" applyFill="1" applyBorder="1" applyAlignment="1" applyProtection="1">
      <alignment horizontal="center" vertical="center"/>
      <protection locked="0"/>
    </xf>
    <xf numFmtId="0" fontId="27" fillId="25" borderId="95" xfId="0" applyFont="1" applyFill="1" applyBorder="1" applyAlignment="1" applyProtection="1">
      <alignment horizontal="center" vertical="center"/>
      <protection locked="0"/>
    </xf>
    <xf numFmtId="0" fontId="27" fillId="29" borderId="96" xfId="0" applyFont="1" applyFill="1" applyBorder="1" applyAlignment="1" applyProtection="1">
      <alignment horizontal="center" vertical="center"/>
      <protection locked="0"/>
    </xf>
    <xf numFmtId="0" fontId="27" fillId="29" borderId="59" xfId="0" applyFont="1" applyFill="1" applyBorder="1" applyAlignment="1" applyProtection="1">
      <alignment horizontal="center" vertical="center"/>
      <protection locked="0"/>
    </xf>
    <xf numFmtId="0" fontId="27" fillId="25" borderId="61" xfId="0" applyFont="1" applyFill="1" applyBorder="1" applyAlignment="1" applyProtection="1">
      <alignment horizontal="center" vertical="center"/>
      <protection locked="0"/>
    </xf>
    <xf numFmtId="0" fontId="27" fillId="25" borderId="90" xfId="0" applyFont="1" applyFill="1" applyBorder="1" applyAlignment="1" applyProtection="1">
      <alignment horizontal="center" vertical="center"/>
      <protection locked="0"/>
    </xf>
    <xf numFmtId="177" fontId="27" fillId="32" borderId="22" xfId="0" applyNumberFormat="1" applyFont="1" applyFill="1" applyBorder="1" applyAlignment="1" applyProtection="1">
      <alignment horizontal="center" vertical="center"/>
      <protection locked="0"/>
    </xf>
    <xf numFmtId="0" fontId="27" fillId="24" borderId="22" xfId="0" applyFont="1" applyFill="1" applyBorder="1" applyAlignment="1" applyProtection="1">
      <alignment horizontal="center" vertical="center"/>
      <protection locked="0"/>
    </xf>
    <xf numFmtId="0" fontId="27" fillId="33" borderId="22" xfId="0" applyFont="1" applyFill="1" applyBorder="1" applyAlignment="1" applyProtection="1">
      <alignment horizontal="center" vertical="center"/>
      <protection locked="0"/>
    </xf>
    <xf numFmtId="0" fontId="27" fillId="33" borderId="48" xfId="0" applyFont="1" applyFill="1" applyBorder="1" applyAlignment="1" applyProtection="1">
      <alignment horizontal="center" vertical="center"/>
      <protection locked="0"/>
    </xf>
    <xf numFmtId="177" fontId="27" fillId="32" borderId="72" xfId="0" applyNumberFormat="1" applyFont="1" applyFill="1" applyBorder="1" applyAlignment="1" applyProtection="1">
      <alignment horizontal="center" vertical="center"/>
      <protection locked="0"/>
    </xf>
    <xf numFmtId="0" fontId="27" fillId="24" borderId="72" xfId="0" applyFont="1" applyFill="1" applyBorder="1" applyAlignment="1" applyProtection="1">
      <alignment horizontal="center" vertical="center"/>
      <protection locked="0"/>
    </xf>
    <xf numFmtId="0" fontId="27" fillId="33" borderId="72" xfId="0" applyFont="1" applyFill="1" applyBorder="1" applyAlignment="1" applyProtection="1">
      <alignment horizontal="center" vertical="center"/>
      <protection locked="0"/>
    </xf>
    <xf numFmtId="0" fontId="27" fillId="33" borderId="51" xfId="0" applyFont="1" applyFill="1" applyBorder="1" applyAlignment="1" applyProtection="1">
      <alignment horizontal="center" vertical="center"/>
      <protection locked="0"/>
    </xf>
    <xf numFmtId="177" fontId="27" fillId="32" borderId="18" xfId="0" applyNumberFormat="1" applyFont="1" applyFill="1" applyBorder="1" applyAlignment="1" applyProtection="1">
      <alignment horizontal="center" vertical="center"/>
      <protection locked="0"/>
    </xf>
    <xf numFmtId="0" fontId="27" fillId="24" borderId="18" xfId="0" applyFont="1" applyFill="1" applyBorder="1" applyAlignment="1" applyProtection="1">
      <alignment horizontal="center" vertical="center"/>
      <protection locked="0"/>
    </xf>
    <xf numFmtId="0" fontId="27" fillId="33" borderId="18" xfId="0" applyFont="1" applyFill="1" applyBorder="1" applyAlignment="1" applyProtection="1">
      <alignment horizontal="center" vertical="center"/>
      <protection locked="0"/>
    </xf>
    <xf numFmtId="0" fontId="27" fillId="33" borderId="62" xfId="0" applyFont="1" applyFill="1" applyBorder="1" applyAlignment="1" applyProtection="1">
      <alignment horizontal="center" vertical="center"/>
      <protection locked="0"/>
    </xf>
    <xf numFmtId="0" fontId="27" fillId="25" borderId="96" xfId="0" applyFont="1" applyFill="1" applyBorder="1" applyAlignment="1" applyProtection="1">
      <alignment horizontal="center" vertical="center"/>
      <protection locked="0"/>
    </xf>
    <xf numFmtId="0" fontId="27" fillId="24" borderId="151" xfId="0" applyFont="1" applyFill="1" applyBorder="1" applyAlignment="1" applyProtection="1">
      <alignment horizontal="center" vertical="center"/>
      <protection locked="0"/>
    </xf>
    <xf numFmtId="0" fontId="27" fillId="33" borderId="151" xfId="0" applyFont="1" applyFill="1" applyBorder="1" applyAlignment="1" applyProtection="1">
      <alignment horizontal="center" vertical="center"/>
      <protection locked="0"/>
    </xf>
    <xf numFmtId="0" fontId="27" fillId="33" borderId="75" xfId="0" applyFont="1" applyFill="1" applyBorder="1" applyAlignment="1" applyProtection="1">
      <alignment horizontal="center" vertical="center"/>
      <protection locked="0"/>
    </xf>
    <xf numFmtId="0" fontId="27" fillId="24" borderId="77" xfId="0" applyFont="1" applyFill="1" applyBorder="1" applyAlignment="1" applyProtection="1">
      <alignment horizontal="center" vertical="center"/>
      <protection locked="0"/>
    </xf>
    <xf numFmtId="0" fontId="27" fillId="33" borderId="77" xfId="0" applyFont="1" applyFill="1" applyBorder="1" applyAlignment="1" applyProtection="1">
      <alignment horizontal="center" vertical="center"/>
      <protection locked="0"/>
    </xf>
    <xf numFmtId="0" fontId="27" fillId="33" borderId="154" xfId="0" applyFont="1" applyFill="1" applyBorder="1" applyAlignment="1" applyProtection="1">
      <alignment horizontal="center" vertical="center"/>
      <protection locked="0"/>
    </xf>
    <xf numFmtId="0" fontId="27" fillId="24" borderId="21" xfId="0" applyFont="1" applyFill="1" applyBorder="1" applyAlignment="1" applyProtection="1">
      <alignment horizontal="center" vertical="center"/>
      <protection locked="0"/>
    </xf>
    <xf numFmtId="49" fontId="27" fillId="24" borderId="21" xfId="0" applyNumberFormat="1" applyFont="1" applyFill="1" applyBorder="1" applyAlignment="1" applyProtection="1">
      <alignment horizontal="center" vertical="center"/>
      <protection locked="0"/>
    </xf>
    <xf numFmtId="0" fontId="27" fillId="24" borderId="25" xfId="0" applyFont="1" applyFill="1" applyBorder="1" applyAlignment="1" applyProtection="1">
      <alignment horizontal="center" vertical="center"/>
      <protection locked="0"/>
    </xf>
    <xf numFmtId="49" fontId="27" fillId="24" borderId="25" xfId="0" applyNumberFormat="1" applyFont="1" applyFill="1" applyBorder="1" applyAlignment="1" applyProtection="1">
      <alignment horizontal="center" vertical="center"/>
      <protection locked="0"/>
    </xf>
    <xf numFmtId="0" fontId="27" fillId="25" borderId="59" xfId="0" applyFont="1" applyFill="1" applyBorder="1" applyAlignment="1" applyProtection="1">
      <alignment horizontal="center" vertical="center"/>
      <protection locked="0"/>
    </xf>
    <xf numFmtId="0" fontId="27" fillId="24" borderId="16" xfId="0" applyFont="1" applyFill="1" applyBorder="1" applyAlignment="1" applyProtection="1">
      <alignment horizontal="center" vertical="center"/>
      <protection locked="0"/>
    </xf>
    <xf numFmtId="49" fontId="27" fillId="24" borderId="16" xfId="0" applyNumberFormat="1" applyFont="1" applyFill="1" applyBorder="1" applyAlignment="1" applyProtection="1">
      <alignment horizontal="center" vertical="center"/>
      <protection locked="0"/>
    </xf>
    <xf numFmtId="0" fontId="27" fillId="31" borderId="16" xfId="0" applyFont="1" applyFill="1" applyBorder="1" applyAlignment="1" applyProtection="1">
      <alignment horizontal="center" vertical="center"/>
      <protection locked="0"/>
    </xf>
    <xf numFmtId="0" fontId="27" fillId="25" borderId="91" xfId="0" applyFont="1" applyFill="1" applyBorder="1" applyAlignment="1" applyProtection="1">
      <alignment horizontal="center" vertical="center"/>
      <protection locked="0"/>
    </xf>
    <xf numFmtId="0" fontId="27" fillId="31" borderId="151" xfId="0" applyFont="1" applyFill="1" applyBorder="1" applyAlignment="1" applyProtection="1">
      <alignment horizontal="center" vertical="center"/>
      <protection locked="0"/>
    </xf>
    <xf numFmtId="0" fontId="27" fillId="31" borderId="77" xfId="0" applyFont="1" applyFill="1" applyBorder="1" applyAlignment="1" applyProtection="1">
      <alignment horizontal="center" vertical="center"/>
      <protection locked="0"/>
    </xf>
    <xf numFmtId="0" fontId="27" fillId="27" borderId="62" xfId="0" applyFont="1" applyFill="1" applyBorder="1" applyAlignment="1" applyProtection="1">
      <alignment horizontal="center" vertical="center"/>
      <protection locked="0"/>
    </xf>
    <xf numFmtId="0" fontId="27" fillId="27" borderId="48" xfId="0" applyFont="1" applyFill="1" applyBorder="1" applyAlignment="1" applyProtection="1">
      <alignment horizontal="center" vertical="center"/>
      <protection locked="0"/>
    </xf>
    <xf numFmtId="0" fontId="27" fillId="27" borderId="75" xfId="0" applyFont="1" applyFill="1" applyBorder="1" applyAlignment="1" applyProtection="1">
      <alignment horizontal="center" vertical="center"/>
      <protection locked="0"/>
    </xf>
    <xf numFmtId="0" fontId="27" fillId="27" borderId="154" xfId="0" applyFont="1" applyFill="1" applyBorder="1" applyAlignment="1" applyProtection="1">
      <alignment horizontal="center" vertical="center"/>
      <protection locked="0"/>
    </xf>
    <xf numFmtId="0" fontId="27" fillId="27" borderId="51" xfId="0" applyFont="1" applyFill="1" applyBorder="1" applyAlignment="1" applyProtection="1">
      <alignment horizontal="center" vertical="center"/>
      <protection locked="0"/>
    </xf>
    <xf numFmtId="0" fontId="27" fillId="27" borderId="18" xfId="0" applyFont="1" applyFill="1" applyBorder="1" applyAlignment="1" applyProtection="1">
      <alignment horizontal="center" vertical="center"/>
      <protection locked="0"/>
    </xf>
    <xf numFmtId="0" fontId="27" fillId="27" borderId="22" xfId="0" applyFont="1" applyFill="1" applyBorder="1" applyAlignment="1" applyProtection="1">
      <alignment horizontal="center" vertical="center"/>
      <protection locked="0"/>
    </xf>
    <xf numFmtId="0" fontId="27" fillId="27" borderId="151" xfId="0" applyFont="1" applyFill="1" applyBorder="1" applyAlignment="1" applyProtection="1">
      <alignment horizontal="center" vertical="center"/>
      <protection locked="0"/>
    </xf>
    <xf numFmtId="0" fontId="27" fillId="27" borderId="77" xfId="0" applyFont="1" applyFill="1" applyBorder="1" applyAlignment="1" applyProtection="1">
      <alignment horizontal="center" vertical="center"/>
      <protection locked="0"/>
    </xf>
    <xf numFmtId="0" fontId="27" fillId="27" borderId="72" xfId="0" applyFont="1" applyFill="1" applyBorder="1" applyAlignment="1" applyProtection="1">
      <alignment horizontal="center" vertical="center"/>
      <protection locked="0"/>
    </xf>
    <xf numFmtId="0" fontId="27" fillId="31" borderId="21" xfId="0" applyFont="1" applyFill="1" applyBorder="1" applyAlignment="1" applyProtection="1">
      <alignment horizontal="center" vertical="center"/>
      <protection locked="0"/>
    </xf>
    <xf numFmtId="0" fontId="27" fillId="31" borderId="15" xfId="0" applyNumberFormat="1" applyFont="1" applyFill="1" applyBorder="1" applyAlignment="1" applyProtection="1">
      <alignment horizontal="center" vertical="center"/>
      <protection locked="0"/>
    </xf>
    <xf numFmtId="0" fontId="27" fillId="31" borderId="21" xfId="0" applyNumberFormat="1" applyFont="1" applyFill="1" applyBorder="1" applyAlignment="1" applyProtection="1">
      <alignment horizontal="center" vertical="center"/>
      <protection locked="0"/>
    </xf>
    <xf numFmtId="0" fontId="27" fillId="25" borderId="149" xfId="0" applyFont="1" applyFill="1" applyBorder="1" applyAlignment="1" applyProtection="1">
      <alignment horizontal="center" vertical="center"/>
      <protection locked="0"/>
    </xf>
    <xf numFmtId="0" fontId="27" fillId="24" borderId="30" xfId="0" applyFont="1" applyFill="1" applyBorder="1" applyAlignment="1" applyProtection="1">
      <alignment horizontal="center" vertical="center"/>
      <protection locked="0"/>
    </xf>
    <xf numFmtId="0" fontId="27" fillId="29" borderId="91" xfId="0" applyFont="1" applyFill="1" applyBorder="1" applyAlignment="1" applyProtection="1">
      <alignment horizontal="center" vertical="center"/>
      <protection locked="0"/>
    </xf>
    <xf numFmtId="0" fontId="0" fillId="0" borderId="0" xfId="0" applyProtection="1">
      <alignment vertical="center"/>
      <protection locked="0"/>
    </xf>
    <xf numFmtId="0" fontId="25" fillId="20" borderId="1" xfId="0" applyFont="1" applyFill="1" applyBorder="1" applyAlignment="1" applyProtection="1">
      <alignment horizontal="center" vertical="center" wrapText="1"/>
      <protection locked="0"/>
    </xf>
    <xf numFmtId="0" fontId="25" fillId="20" borderId="38" xfId="0" applyFont="1" applyFill="1" applyBorder="1" applyAlignment="1" applyProtection="1">
      <alignment horizontal="center" vertical="center" wrapText="1"/>
      <protection locked="0"/>
    </xf>
    <xf numFmtId="0" fontId="27" fillId="21" borderId="142" xfId="0" applyFont="1" applyFill="1" applyBorder="1" applyAlignment="1" applyProtection="1">
      <alignment horizontal="center" vertical="center"/>
      <protection locked="0"/>
    </xf>
    <xf numFmtId="0" fontId="27" fillId="21" borderId="16" xfId="0" applyFont="1" applyFill="1" applyBorder="1" applyAlignment="1" applyProtection="1">
      <alignment horizontal="center" vertical="center"/>
      <protection locked="0"/>
    </xf>
    <xf numFmtId="0" fontId="27" fillId="21" borderId="144" xfId="0" applyFont="1" applyFill="1" applyBorder="1" applyAlignment="1" applyProtection="1">
      <alignment horizontal="center" vertical="center"/>
      <protection locked="0"/>
    </xf>
    <xf numFmtId="0" fontId="27" fillId="21" borderId="21" xfId="0" applyFont="1" applyFill="1" applyBorder="1" applyAlignment="1" applyProtection="1">
      <alignment horizontal="center" vertical="center"/>
      <protection locked="0"/>
    </xf>
    <xf numFmtId="178" fontId="26" fillId="20" borderId="31" xfId="0" applyNumberFormat="1" applyFont="1" applyFill="1" applyBorder="1" applyAlignment="1" applyProtection="1">
      <alignment horizontal="center" vertical="center" wrapText="1"/>
      <protection locked="0"/>
    </xf>
    <xf numFmtId="177" fontId="26" fillId="20" borderId="32" xfId="0" applyNumberFormat="1" applyFont="1" applyFill="1" applyBorder="1" applyAlignment="1" applyProtection="1">
      <alignment horizontal="center" vertical="center" wrapText="1"/>
      <protection locked="0"/>
    </xf>
    <xf numFmtId="177" fontId="26" fillId="20" borderId="65" xfId="0" applyNumberFormat="1" applyFont="1" applyFill="1" applyBorder="1" applyAlignment="1" applyProtection="1">
      <alignment horizontal="center" vertical="center" wrapText="1"/>
      <protection locked="0"/>
    </xf>
    <xf numFmtId="178" fontId="26" fillId="20" borderId="33" xfId="0" applyNumberFormat="1" applyFont="1" applyFill="1" applyBorder="1" applyAlignment="1" applyProtection="1">
      <alignment horizontal="center" vertical="center" wrapText="1"/>
      <protection locked="0"/>
    </xf>
    <xf numFmtId="0" fontId="26" fillId="20" borderId="64" xfId="0" applyNumberFormat="1" applyFont="1" applyFill="1" applyBorder="1" applyAlignment="1" applyProtection="1">
      <alignment horizontal="center" vertical="center" wrapText="1"/>
      <protection locked="0"/>
    </xf>
    <xf numFmtId="0" fontId="26" fillId="20" borderId="65" xfId="0" applyNumberFormat="1" applyFont="1" applyFill="1" applyBorder="1" applyAlignment="1" applyProtection="1">
      <alignment horizontal="center" vertical="center"/>
      <protection locked="0"/>
    </xf>
    <xf numFmtId="0" fontId="26" fillId="20" borderId="32" xfId="0" applyNumberFormat="1" applyFont="1" applyFill="1" applyBorder="1" applyAlignment="1" applyProtection="1">
      <alignment horizontal="center" vertical="center" wrapText="1"/>
      <protection locked="0"/>
    </xf>
    <xf numFmtId="0" fontId="26" fillId="20" borderId="32" xfId="0" applyNumberFormat="1" applyFont="1" applyFill="1" applyBorder="1" applyAlignment="1" applyProtection="1">
      <alignment horizontal="center" vertical="center"/>
      <protection locked="0"/>
    </xf>
    <xf numFmtId="0" fontId="26" fillId="20" borderId="63" xfId="0" applyNumberFormat="1" applyFont="1" applyFill="1" applyBorder="1" applyAlignment="1" applyProtection="1">
      <alignment horizontal="center" vertical="center" wrapText="1"/>
      <protection locked="0"/>
    </xf>
    <xf numFmtId="0" fontId="26" fillId="20" borderId="64" xfId="0" applyNumberFormat="1" applyFont="1" applyFill="1" applyBorder="1" applyAlignment="1" applyProtection="1">
      <alignment horizontal="center" vertical="center"/>
      <protection locked="0"/>
    </xf>
    <xf numFmtId="0" fontId="26" fillId="20" borderId="73" xfId="0" applyNumberFormat="1" applyFont="1" applyFill="1" applyBorder="1" applyAlignment="1" applyProtection="1">
      <alignment horizontal="center" vertical="center"/>
      <protection locked="0"/>
    </xf>
    <xf numFmtId="0" fontId="26" fillId="20" borderId="31" xfId="0" applyNumberFormat="1" applyFont="1" applyFill="1" applyBorder="1" applyAlignment="1" applyProtection="1">
      <alignment horizontal="center" vertical="center"/>
      <protection locked="0"/>
    </xf>
    <xf numFmtId="0" fontId="26" fillId="20" borderId="31" xfId="0" applyNumberFormat="1" applyFont="1" applyFill="1" applyBorder="1" applyAlignment="1" applyProtection="1">
      <alignment horizontal="center" vertical="center" wrapText="1"/>
      <protection locked="0"/>
    </xf>
    <xf numFmtId="0" fontId="26" fillId="20" borderId="146" xfId="0" applyNumberFormat="1" applyFont="1" applyFill="1" applyBorder="1" applyAlignment="1" applyProtection="1">
      <alignment horizontal="center" vertical="center" wrapText="1"/>
      <protection locked="0"/>
    </xf>
    <xf numFmtId="178" fontId="26" fillId="20" borderId="118" xfId="0" applyNumberFormat="1" applyFont="1" applyFill="1" applyBorder="1" applyAlignment="1" applyProtection="1">
      <alignment horizontal="center" vertical="center"/>
      <protection locked="0"/>
    </xf>
    <xf numFmtId="0" fontId="26" fillId="20" borderId="147" xfId="0" applyNumberFormat="1" applyFont="1" applyFill="1" applyBorder="1" applyAlignment="1" applyProtection="1">
      <alignment horizontal="center" vertical="center"/>
      <protection locked="0"/>
    </xf>
    <xf numFmtId="0" fontId="26" fillId="20" borderId="73" xfId="0" applyNumberFormat="1" applyFont="1" applyFill="1" applyBorder="1" applyAlignment="1" applyProtection="1">
      <alignment horizontal="center" vertical="center" wrapText="1"/>
      <protection locked="0"/>
    </xf>
    <xf numFmtId="0" fontId="26" fillId="20" borderId="33" xfId="0" applyNumberFormat="1" applyFont="1" applyFill="1" applyBorder="1" applyAlignment="1" applyProtection="1">
      <alignment horizontal="center" vertical="center"/>
      <protection locked="0"/>
    </xf>
    <xf numFmtId="0" fontId="26" fillId="20" borderId="26" xfId="0" applyNumberFormat="1" applyFont="1" applyFill="1" applyBorder="1" applyAlignment="1" applyProtection="1">
      <alignment horizontal="center" vertical="center" wrapText="1"/>
      <protection locked="0"/>
    </xf>
    <xf numFmtId="178" fontId="26" fillId="20" borderId="28" xfId="0" applyNumberFormat="1" applyFont="1" applyFill="1" applyBorder="1" applyAlignment="1" applyProtection="1">
      <alignment horizontal="center" vertical="center"/>
      <protection locked="0"/>
    </xf>
    <xf numFmtId="0" fontId="26" fillId="20" borderId="29" xfId="0" applyNumberFormat="1" applyFont="1" applyFill="1" applyBorder="1" applyAlignment="1" applyProtection="1">
      <alignment horizontal="center" vertical="center"/>
      <protection locked="0"/>
    </xf>
    <xf numFmtId="0" fontId="27" fillId="21" borderId="148" xfId="0" applyFont="1" applyFill="1" applyBorder="1" applyAlignment="1" applyProtection="1">
      <alignment horizontal="center" vertical="center"/>
      <protection locked="0"/>
    </xf>
    <xf numFmtId="0" fontId="27" fillId="21" borderId="25" xfId="0" applyFont="1" applyFill="1" applyBorder="1" applyAlignment="1" applyProtection="1">
      <alignment horizontal="center" vertical="center"/>
      <protection locked="0"/>
    </xf>
    <xf numFmtId="0" fontId="0" fillId="0" borderId="2" xfId="0" applyBorder="1" applyAlignment="1" applyProtection="1">
      <alignment horizontal="center" vertical="center"/>
      <protection locked="0"/>
    </xf>
    <xf numFmtId="0" fontId="23" fillId="0" borderId="0" xfId="0" applyFont="1" applyProtection="1">
      <alignment vertical="center"/>
      <protection hidden="1"/>
    </xf>
    <xf numFmtId="0" fontId="11" fillId="0" borderId="0" xfId="0" applyFont="1" applyProtection="1">
      <alignment vertical="center"/>
      <protection hidden="1"/>
    </xf>
    <xf numFmtId="0" fontId="28" fillId="0" borderId="0" xfId="0" applyFont="1" applyAlignment="1" applyProtection="1">
      <alignment horizontal="center" vertical="center"/>
      <protection hidden="1"/>
    </xf>
    <xf numFmtId="0" fontId="29" fillId="0" borderId="164" xfId="0" applyFont="1" applyFill="1" applyBorder="1" applyAlignment="1" applyProtection="1">
      <alignment horizontal="center" vertical="center" wrapText="1"/>
      <protection hidden="1"/>
    </xf>
    <xf numFmtId="0" fontId="29" fillId="0" borderId="165" xfId="0" applyFont="1" applyFill="1" applyBorder="1" applyAlignment="1" applyProtection="1">
      <alignment horizontal="center" vertical="center" wrapText="1"/>
      <protection hidden="1"/>
    </xf>
    <xf numFmtId="0" fontId="30" fillId="0" borderId="166" xfId="0" applyFont="1" applyFill="1" applyBorder="1" applyAlignment="1" applyProtection="1">
      <alignment horizontal="center" vertical="center" wrapText="1"/>
      <protection hidden="1"/>
    </xf>
    <xf numFmtId="0" fontId="30" fillId="0" borderId="167" xfId="0" applyFont="1" applyFill="1" applyBorder="1" applyAlignment="1" applyProtection="1">
      <alignment horizontal="center" vertical="center" wrapText="1"/>
      <protection hidden="1"/>
    </xf>
    <xf numFmtId="0" fontId="30" fillId="0" borderId="89" xfId="0" applyFont="1" applyFill="1" applyBorder="1" applyAlignment="1" applyProtection="1">
      <alignment horizontal="center" vertical="center" wrapText="1"/>
      <protection hidden="1"/>
    </xf>
    <xf numFmtId="0" fontId="30" fillId="0" borderId="89" xfId="0" applyFont="1" applyFill="1" applyBorder="1" applyAlignment="1" applyProtection="1">
      <alignment horizontal="center"/>
      <protection hidden="1"/>
    </xf>
    <xf numFmtId="0" fontId="19" fillId="0" borderId="89" xfId="0" applyFont="1" applyFill="1" applyBorder="1" applyAlignment="1" applyProtection="1">
      <alignment horizontal="center" vertical="center" wrapText="1"/>
      <protection hidden="1"/>
    </xf>
    <xf numFmtId="0" fontId="30" fillId="0" borderId="168" xfId="0" applyFont="1" applyFill="1" applyBorder="1" applyAlignment="1" applyProtection="1">
      <alignment horizontal="center"/>
      <protection hidden="1"/>
    </xf>
    <xf numFmtId="0" fontId="30" fillId="0" borderId="169" xfId="0" applyFont="1" applyFill="1" applyBorder="1" applyAlignment="1" applyProtection="1">
      <alignment horizontal="center"/>
      <protection hidden="1"/>
    </xf>
    <xf numFmtId="0" fontId="30" fillId="0" borderId="94" xfId="0" applyFont="1" applyFill="1" applyBorder="1" applyAlignment="1" applyProtection="1">
      <alignment horizontal="center" vertical="center" wrapText="1"/>
      <protection hidden="1"/>
    </xf>
    <xf numFmtId="0" fontId="30" fillId="0" borderId="170" xfId="0" applyFont="1" applyFill="1" applyBorder="1" applyAlignment="1" applyProtection="1">
      <alignment horizontal="center" vertical="center" wrapText="1"/>
      <protection hidden="1"/>
    </xf>
    <xf numFmtId="0" fontId="30" fillId="0" borderId="171" xfId="0" applyFont="1" applyFill="1" applyBorder="1" applyAlignment="1" applyProtection="1">
      <alignment horizontal="center" vertical="center" wrapText="1"/>
      <protection hidden="1"/>
    </xf>
    <xf numFmtId="0" fontId="30" fillId="0" borderId="16" xfId="0" applyFont="1" applyFill="1" applyBorder="1" applyAlignment="1" applyProtection="1">
      <alignment horizontal="center" vertical="center" wrapText="1"/>
      <protection hidden="1"/>
    </xf>
    <xf numFmtId="0" fontId="30" fillId="0" borderId="172" xfId="0" applyFont="1" applyFill="1" applyBorder="1" applyAlignment="1" applyProtection="1">
      <alignment horizontal="center"/>
      <protection hidden="1"/>
    </xf>
    <xf numFmtId="0" fontId="30" fillId="0" borderId="173" xfId="0" applyFont="1" applyFill="1" applyBorder="1" applyAlignment="1" applyProtection="1">
      <alignment horizontal="center" vertical="center" wrapText="1"/>
      <protection hidden="1"/>
    </xf>
    <xf numFmtId="0" fontId="30" fillId="0" borderId="21" xfId="0" applyFont="1" applyFill="1" applyBorder="1" applyAlignment="1" applyProtection="1">
      <alignment horizontal="center" vertical="center" wrapText="1"/>
      <protection hidden="1"/>
    </xf>
    <xf numFmtId="0" fontId="30" fillId="34" borderId="173" xfId="0" applyFont="1" applyFill="1" applyBorder="1" applyAlignment="1" applyProtection="1">
      <alignment horizontal="center" vertical="center" wrapText="1"/>
      <protection hidden="1"/>
    </xf>
    <xf numFmtId="0" fontId="30" fillId="34" borderId="21" xfId="0" applyFont="1" applyFill="1" applyBorder="1" applyAlignment="1" applyProtection="1">
      <alignment horizontal="center" vertical="center" wrapText="1"/>
      <protection hidden="1"/>
    </xf>
    <xf numFmtId="0" fontId="30" fillId="0" borderId="172" xfId="0" applyFont="1" applyFill="1" applyBorder="1" applyAlignment="1" applyProtection="1">
      <alignment horizontal="center" vertical="center" wrapText="1"/>
      <protection hidden="1"/>
    </xf>
    <xf numFmtId="0" fontId="30" fillId="0" borderId="174" xfId="0" applyFont="1" applyFill="1" applyBorder="1" applyAlignment="1" applyProtection="1">
      <alignment horizontal="center"/>
      <protection hidden="1"/>
    </xf>
    <xf numFmtId="0" fontId="30" fillId="0" borderId="175" xfId="0" applyFont="1" applyFill="1" applyBorder="1" applyAlignment="1" applyProtection="1">
      <alignment horizontal="center" vertical="center" wrapText="1"/>
      <protection hidden="1"/>
    </xf>
    <xf numFmtId="0" fontId="30" fillId="0" borderId="113" xfId="0" applyFont="1" applyFill="1" applyBorder="1" applyAlignment="1" applyProtection="1">
      <alignment horizontal="center" vertical="center" wrapText="1"/>
      <protection hidden="1"/>
    </xf>
    <xf numFmtId="0" fontId="0" fillId="0" borderId="176" xfId="0" applyBorder="1" applyProtection="1">
      <alignment vertical="center"/>
      <protection hidden="1"/>
    </xf>
    <xf numFmtId="0" fontId="19" fillId="0" borderId="0" xfId="0" applyFont="1" applyFill="1" applyAlignment="1" applyProtection="1">
      <alignment horizontal="center" vertical="center" wrapText="1"/>
      <protection hidden="1"/>
    </xf>
    <xf numFmtId="0" fontId="30" fillId="0" borderId="176" xfId="0" applyFont="1" applyFill="1" applyBorder="1" applyAlignment="1" applyProtection="1">
      <alignment horizontal="center"/>
      <protection hidden="1"/>
    </xf>
    <xf numFmtId="0" fontId="30" fillId="0" borderId="0" xfId="0" applyFont="1" applyFill="1" applyAlignment="1" applyProtection="1">
      <alignment horizontal="center"/>
      <protection hidden="1"/>
    </xf>
    <xf numFmtId="0" fontId="31" fillId="0" borderId="164" xfId="0" applyFont="1" applyFill="1" applyBorder="1" applyAlignment="1" applyProtection="1">
      <alignment horizontal="center" vertical="center" wrapText="1"/>
      <protection hidden="1"/>
    </xf>
    <xf numFmtId="0" fontId="31" fillId="0" borderId="103" xfId="0" applyFont="1" applyFill="1" applyBorder="1" applyAlignment="1" applyProtection="1">
      <alignment horizontal="center" vertical="center" wrapText="1"/>
      <protection hidden="1"/>
    </xf>
    <xf numFmtId="0" fontId="31" fillId="0" borderId="165" xfId="0" applyFont="1" applyFill="1" applyBorder="1" applyAlignment="1" applyProtection="1">
      <alignment horizontal="center" vertical="center" wrapText="1"/>
      <protection hidden="1"/>
    </xf>
    <xf numFmtId="0" fontId="30" fillId="0" borderId="16" xfId="0" applyFont="1" applyFill="1" applyBorder="1" applyAlignment="1" applyProtection="1">
      <alignment horizontal="center"/>
      <protection hidden="1"/>
    </xf>
    <xf numFmtId="0" fontId="30" fillId="0" borderId="173" xfId="0" applyFont="1" applyFill="1" applyBorder="1" applyAlignment="1" applyProtection="1">
      <alignment horizontal="center"/>
      <protection hidden="1"/>
    </xf>
    <xf numFmtId="0" fontId="30" fillId="0" borderId="177" xfId="0" applyFont="1" applyFill="1" applyBorder="1" applyAlignment="1" applyProtection="1">
      <alignment horizontal="center" vertical="center" wrapText="1"/>
      <protection hidden="1"/>
    </xf>
    <xf numFmtId="0" fontId="30" fillId="0" borderId="178" xfId="0" applyFont="1" applyFill="1" applyBorder="1" applyAlignment="1" applyProtection="1">
      <alignment horizontal="center"/>
      <protection hidden="1"/>
    </xf>
    <xf numFmtId="0" fontId="30" fillId="0" borderId="179" xfId="0" applyFont="1" applyFill="1" applyBorder="1" applyAlignment="1" applyProtection="1">
      <alignment horizontal="center" vertical="center" wrapText="1"/>
      <protection hidden="1"/>
    </xf>
    <xf numFmtId="0" fontId="30" fillId="0" borderId="180" xfId="0" applyFont="1" applyFill="1" applyBorder="1" applyAlignment="1" applyProtection="1">
      <alignment horizontal="center"/>
      <protection hidden="1"/>
    </xf>
    <xf numFmtId="0" fontId="30" fillId="0" borderId="180" xfId="0" applyFont="1" applyFill="1" applyBorder="1" applyAlignment="1" applyProtection="1">
      <alignment horizontal="center" vertical="center" wrapText="1"/>
      <protection hidden="1"/>
    </xf>
    <xf numFmtId="0" fontId="29" fillId="0" borderId="181" xfId="0" applyFont="1" applyFill="1" applyBorder="1" applyAlignment="1" applyProtection="1">
      <alignment horizontal="center" vertical="center" wrapText="1"/>
      <protection hidden="1"/>
    </xf>
    <xf numFmtId="0" fontId="29" fillId="5" borderId="182" xfId="0" applyFont="1" applyFill="1" applyBorder="1" applyAlignment="1" applyProtection="1">
      <alignment horizontal="center" vertical="center" wrapText="1"/>
      <protection hidden="1"/>
    </xf>
    <xf numFmtId="0" fontId="29" fillId="5" borderId="183" xfId="0" applyFont="1" applyFill="1" applyBorder="1" applyAlignment="1" applyProtection="1">
      <alignment horizontal="center" vertical="center" wrapText="1"/>
      <protection hidden="1"/>
    </xf>
    <xf numFmtId="0" fontId="30" fillId="0" borderId="184" xfId="0" applyFont="1" applyFill="1" applyBorder="1" applyAlignment="1" applyProtection="1">
      <alignment horizontal="center"/>
      <protection hidden="1"/>
    </xf>
    <xf numFmtId="0" fontId="32" fillId="5" borderId="171" xfId="0" applyFont="1" applyFill="1" applyBorder="1" applyAlignment="1" applyProtection="1">
      <alignment horizontal="center" vertical="center"/>
      <protection hidden="1"/>
    </xf>
    <xf numFmtId="0" fontId="32" fillId="5" borderId="16" xfId="0" applyFont="1" applyFill="1" applyBorder="1" applyAlignment="1" applyProtection="1">
      <alignment horizontal="center" vertical="center"/>
      <protection hidden="1"/>
    </xf>
    <xf numFmtId="0" fontId="30" fillId="0" borderId="185" xfId="0" applyFont="1" applyFill="1" applyBorder="1" applyAlignment="1" applyProtection="1">
      <alignment horizontal="center" vertical="center" wrapText="1"/>
      <protection hidden="1"/>
    </xf>
    <xf numFmtId="0" fontId="33" fillId="5" borderId="173" xfId="0" applyFont="1" applyFill="1" applyBorder="1" applyAlignment="1" applyProtection="1">
      <alignment horizontal="center" vertical="center"/>
      <protection hidden="1"/>
    </xf>
    <xf numFmtId="0" fontId="33" fillId="5" borderId="21" xfId="0" applyFont="1" applyFill="1" applyBorder="1" applyAlignment="1" applyProtection="1">
      <alignment horizontal="center" vertical="center"/>
      <protection hidden="1"/>
    </xf>
    <xf numFmtId="0" fontId="30" fillId="0" borderId="186" xfId="0" applyFont="1" applyFill="1" applyBorder="1" applyAlignment="1" applyProtection="1">
      <alignment horizontal="center" vertical="center" wrapText="1"/>
      <protection hidden="1"/>
    </xf>
    <xf numFmtId="0" fontId="32" fillId="5" borderId="21" xfId="0" applyFont="1" applyFill="1" applyBorder="1" applyAlignment="1" applyProtection="1">
      <alignment horizontal="center" vertical="center"/>
      <protection hidden="1"/>
    </xf>
    <xf numFmtId="0" fontId="30" fillId="5" borderId="21" xfId="0" applyFont="1" applyFill="1" applyBorder="1" applyAlignment="1" applyProtection="1">
      <alignment horizontal="center" vertical="center" wrapText="1"/>
      <protection hidden="1"/>
    </xf>
    <xf numFmtId="0" fontId="30" fillId="0" borderId="110" xfId="0" applyFont="1" applyFill="1" applyBorder="1" applyAlignment="1" applyProtection="1">
      <alignment horizontal="center" vertical="center" wrapText="1"/>
      <protection hidden="1"/>
    </xf>
    <xf numFmtId="0" fontId="30" fillId="34" borderId="110" xfId="0" applyFont="1" applyFill="1" applyBorder="1" applyAlignment="1" applyProtection="1">
      <alignment horizontal="center" vertical="center" wrapText="1"/>
      <protection hidden="1"/>
    </xf>
    <xf numFmtId="0" fontId="33" fillId="5" borderId="175" xfId="0" applyFont="1" applyFill="1" applyBorder="1" applyAlignment="1" applyProtection="1">
      <alignment horizontal="center" vertical="center"/>
      <protection hidden="1"/>
    </xf>
    <xf numFmtId="0" fontId="33" fillId="5" borderId="113" xfId="0" applyFont="1" applyFill="1" applyBorder="1" applyAlignment="1" applyProtection="1">
      <alignment horizontal="center" vertical="center"/>
      <protection hidden="1"/>
    </xf>
    <xf numFmtId="0" fontId="32" fillId="5" borderId="113" xfId="0" applyFont="1" applyFill="1" applyBorder="1" applyAlignment="1" applyProtection="1">
      <alignment horizontal="center" vertical="center"/>
      <protection hidden="1"/>
    </xf>
    <xf numFmtId="0" fontId="30" fillId="5" borderId="113" xfId="0" applyFont="1" applyFill="1" applyBorder="1" applyAlignment="1" applyProtection="1">
      <alignment horizontal="center" vertical="center" wrapText="1"/>
      <protection hidden="1"/>
    </xf>
    <xf numFmtId="0" fontId="0" fillId="0" borderId="85" xfId="0" applyBorder="1" applyAlignment="1" applyProtection="1">
      <alignment horizontal="center" vertical="center"/>
      <protection hidden="1"/>
    </xf>
    <xf numFmtId="0" fontId="0" fillId="0" borderId="187" xfId="0" applyBorder="1" applyAlignment="1" applyProtection="1">
      <alignment horizontal="center" vertical="center"/>
      <protection hidden="1"/>
    </xf>
    <xf numFmtId="0" fontId="0" fillId="0" borderId="188" xfId="0" applyBorder="1" applyAlignment="1" applyProtection="1">
      <alignment horizontal="center" vertical="center"/>
      <protection hidden="1"/>
    </xf>
    <xf numFmtId="0" fontId="0" fillId="0" borderId="189" xfId="0" applyBorder="1" applyAlignment="1" applyProtection="1">
      <alignment horizontal="center" vertical="center"/>
      <protection hidden="1"/>
    </xf>
    <xf numFmtId="0" fontId="0" fillId="0" borderId="18" xfId="0" applyBorder="1" applyAlignment="1" applyProtection="1">
      <alignment horizontal="center" vertical="center"/>
      <protection hidden="1"/>
    </xf>
    <xf numFmtId="0" fontId="0" fillId="0" borderId="16" xfId="0" applyBorder="1" applyAlignment="1" applyProtection="1">
      <alignment horizontal="center" vertical="center"/>
      <protection hidden="1"/>
    </xf>
    <xf numFmtId="0" fontId="0" fillId="0" borderId="186" xfId="0" applyBorder="1" applyAlignment="1" applyProtection="1">
      <alignment horizontal="center" vertical="center"/>
      <protection hidden="1"/>
    </xf>
    <xf numFmtId="0" fontId="0" fillId="0" borderId="22" xfId="0" applyBorder="1" applyAlignment="1" applyProtection="1">
      <alignment horizontal="center" vertical="center"/>
      <protection hidden="1"/>
    </xf>
    <xf numFmtId="0" fontId="0" fillId="0" borderId="21" xfId="0" applyBorder="1" applyAlignment="1" applyProtection="1">
      <alignment horizontal="center" vertical="center"/>
      <protection hidden="1"/>
    </xf>
    <xf numFmtId="0" fontId="0" fillId="0" borderId="110" xfId="0" applyBorder="1" applyAlignment="1" applyProtection="1">
      <alignment horizontal="center" vertical="center"/>
      <protection hidden="1"/>
    </xf>
    <xf numFmtId="0" fontId="0" fillId="0" borderId="112" xfId="0" applyBorder="1" applyAlignment="1" applyProtection="1">
      <alignment horizontal="center" vertical="center"/>
      <protection hidden="1"/>
    </xf>
    <xf numFmtId="0" fontId="0" fillId="0" borderId="113" xfId="0" applyBorder="1" applyAlignment="1" applyProtection="1">
      <alignment horizontal="center" vertical="center"/>
      <protection hidden="1"/>
    </xf>
    <xf numFmtId="0" fontId="0" fillId="0" borderId="114" xfId="0" applyBorder="1" applyAlignment="1" applyProtection="1">
      <alignment horizontal="center" vertical="center"/>
      <protection hidden="1"/>
    </xf>
    <xf numFmtId="0" fontId="16" fillId="0" borderId="190" xfId="0" applyFont="1" applyBorder="1" applyAlignment="1" applyProtection="1">
      <alignment horizontal="left" vertical="center" wrapText="1"/>
      <protection hidden="1"/>
    </xf>
    <xf numFmtId="0" fontId="0" fillId="0" borderId="108" xfId="0" applyBorder="1" applyAlignment="1" applyProtection="1">
      <alignment horizontal="left" vertical="center" wrapText="1"/>
      <protection hidden="1"/>
    </xf>
    <xf numFmtId="0" fontId="0" fillId="0" borderId="173" xfId="0" applyBorder="1" applyAlignment="1" applyProtection="1">
      <alignment horizontal="left" vertical="center" wrapText="1"/>
      <protection hidden="1"/>
    </xf>
    <xf numFmtId="0" fontId="0" fillId="0" borderId="21" xfId="0" applyBorder="1" applyAlignment="1" applyProtection="1">
      <alignment horizontal="left" vertical="center" wrapText="1"/>
      <protection hidden="1"/>
    </xf>
    <xf numFmtId="0" fontId="30" fillId="0" borderId="114" xfId="0" applyFont="1" applyFill="1" applyBorder="1" applyAlignment="1" applyProtection="1">
      <alignment horizontal="center" vertical="center" wrapText="1"/>
      <protection hidden="1"/>
    </xf>
    <xf numFmtId="0" fontId="0" fillId="0" borderId="175" xfId="0" applyBorder="1" applyAlignment="1" applyProtection="1">
      <alignment horizontal="left" vertical="center" wrapText="1"/>
      <protection hidden="1"/>
    </xf>
    <xf numFmtId="0" fontId="0" fillId="0" borderId="113" xfId="0" applyBorder="1" applyAlignment="1" applyProtection="1">
      <alignment horizontal="left" vertical="center" wrapText="1"/>
      <protection hidden="1"/>
    </xf>
    <xf numFmtId="0" fontId="31" fillId="0" borderId="181" xfId="0" applyFont="1" applyFill="1" applyBorder="1" applyAlignment="1" applyProtection="1">
      <alignment horizontal="center" vertical="center" wrapText="1"/>
      <protection hidden="1"/>
    </xf>
    <xf numFmtId="0" fontId="29" fillId="5" borderId="191" xfId="0" applyFont="1" applyFill="1" applyBorder="1" applyAlignment="1" applyProtection="1">
      <alignment horizontal="center" vertical="center" wrapText="1"/>
      <protection hidden="1"/>
    </xf>
    <xf numFmtId="0" fontId="30" fillId="0" borderId="186" xfId="0" applyFont="1" applyFill="1" applyBorder="1" applyAlignment="1" applyProtection="1">
      <alignment horizontal="center"/>
      <protection hidden="1"/>
    </xf>
    <xf numFmtId="0" fontId="32" fillId="5" borderId="18" xfId="0" applyFont="1" applyFill="1" applyBorder="1" applyAlignment="1" applyProtection="1">
      <alignment horizontal="center" vertical="center"/>
      <protection hidden="1"/>
    </xf>
    <xf numFmtId="0" fontId="33" fillId="5" borderId="22" xfId="0" applyFont="1" applyFill="1" applyBorder="1" applyAlignment="1" applyProtection="1">
      <alignment horizontal="center" vertical="center"/>
      <protection hidden="1"/>
    </xf>
    <xf numFmtId="0" fontId="32" fillId="0" borderId="21" xfId="0" applyFont="1" applyBorder="1" applyAlignment="1" applyProtection="1">
      <alignment horizontal="center" vertical="center"/>
      <protection hidden="1"/>
    </xf>
    <xf numFmtId="0" fontId="32" fillId="0" borderId="21" xfId="0" applyFont="1" applyFill="1" applyBorder="1" applyAlignment="1" applyProtection="1">
      <alignment horizontal="center" vertical="center"/>
      <protection hidden="1"/>
    </xf>
    <xf numFmtId="0" fontId="33" fillId="5" borderId="112" xfId="0" applyFont="1" applyFill="1" applyBorder="1" applyAlignment="1" applyProtection="1">
      <alignment horizontal="center" vertical="center"/>
      <protection hidden="1"/>
    </xf>
    <xf numFmtId="0" fontId="32" fillId="0" borderId="113" xfId="0" applyFont="1" applyBorder="1" applyAlignment="1" applyProtection="1">
      <alignment horizontal="center" vertical="center"/>
      <protection hidden="1"/>
    </xf>
    <xf numFmtId="0" fontId="32" fillId="0" borderId="113" xfId="0" applyFont="1" applyFill="1" applyBorder="1" applyAlignment="1" applyProtection="1">
      <alignment horizontal="center" vertical="center"/>
      <protection hidden="1"/>
    </xf>
    <xf numFmtId="0" fontId="29" fillId="5" borderId="165" xfId="0" applyFont="1" applyFill="1" applyBorder="1" applyAlignment="1" applyProtection="1">
      <alignment horizontal="center" vertical="center" wrapText="1"/>
      <protection hidden="1"/>
    </xf>
    <xf numFmtId="0" fontId="32" fillId="5" borderId="62" xfId="0" applyFont="1" applyFill="1" applyBorder="1" applyAlignment="1" applyProtection="1">
      <alignment horizontal="center" vertical="center"/>
      <protection hidden="1"/>
    </xf>
    <xf numFmtId="0" fontId="34" fillId="0" borderId="94" xfId="0" applyNumberFormat="1" applyFont="1" applyBorder="1" applyAlignment="1" applyProtection="1">
      <alignment horizontal="center" vertical="center" wrapText="1"/>
      <protection hidden="1"/>
    </xf>
    <xf numFmtId="0" fontId="34" fillId="0" borderId="185" xfId="0" applyNumberFormat="1" applyFont="1" applyBorder="1" applyAlignment="1" applyProtection="1">
      <alignment horizontal="center" vertical="center" wrapText="1"/>
      <protection hidden="1"/>
    </xf>
    <xf numFmtId="0" fontId="33" fillId="5" borderId="48" xfId="0" applyFont="1" applyFill="1" applyBorder="1" applyAlignment="1" applyProtection="1">
      <alignment horizontal="center" vertical="center"/>
      <protection hidden="1"/>
    </xf>
    <xf numFmtId="0" fontId="33" fillId="5" borderId="75" xfId="0" applyFont="1" applyFill="1" applyBorder="1" applyAlignment="1" applyProtection="1">
      <alignment horizontal="center" vertical="center"/>
      <protection hidden="1"/>
    </xf>
    <xf numFmtId="0" fontId="0" fillId="0" borderId="165" xfId="0" applyBorder="1" applyAlignment="1" applyProtection="1">
      <alignment horizontal="center" vertical="center"/>
      <protection hidden="1"/>
    </xf>
    <xf numFmtId="0" fontId="28" fillId="0" borderId="0" xfId="0" applyFont="1" applyAlignment="1" applyProtection="1">
      <alignment vertical="center"/>
      <protection hidden="1"/>
    </xf>
    <xf numFmtId="0" fontId="29" fillId="5" borderId="192" xfId="0" applyFont="1" applyFill="1" applyBorder="1" applyAlignment="1" applyProtection="1">
      <alignment horizontal="center" vertical="center" wrapText="1"/>
      <protection hidden="1"/>
    </xf>
    <xf numFmtId="0" fontId="32" fillId="5" borderId="186" xfId="0" applyFont="1" applyFill="1" applyBorder="1" applyAlignment="1" applyProtection="1">
      <alignment horizontal="center" vertical="center"/>
      <protection hidden="1"/>
    </xf>
    <xf numFmtId="0" fontId="33" fillId="5" borderId="110" xfId="0" applyFont="1" applyFill="1" applyBorder="1" applyAlignment="1" applyProtection="1">
      <alignment vertical="center"/>
      <protection hidden="1"/>
    </xf>
    <xf numFmtId="0" fontId="30" fillId="5" borderId="110" xfId="0" applyFont="1" applyFill="1" applyBorder="1" applyAlignment="1" applyProtection="1">
      <alignment vertical="center" wrapText="1"/>
      <protection hidden="1"/>
    </xf>
    <xf numFmtId="0" fontId="30" fillId="5" borderId="114" xfId="0" applyFont="1" applyFill="1" applyBorder="1" applyAlignment="1" applyProtection="1">
      <alignment vertical="center" wrapText="1"/>
      <protection hidden="1"/>
    </xf>
    <xf numFmtId="0" fontId="0" fillId="0" borderId="116" xfId="0" applyBorder="1" applyAlignment="1" applyProtection="1">
      <alignment horizontal="center" vertical="center"/>
      <protection hidden="1"/>
    </xf>
    <xf numFmtId="0" fontId="0" fillId="0" borderId="109" xfId="0" applyBorder="1" applyAlignment="1" applyProtection="1">
      <alignment horizontal="left" vertical="center" wrapText="1"/>
      <protection hidden="1"/>
    </xf>
    <xf numFmtId="0" fontId="0" fillId="0" borderId="110" xfId="0" applyBorder="1" applyAlignment="1" applyProtection="1">
      <alignment horizontal="left" vertical="center" wrapText="1"/>
      <protection hidden="1"/>
    </xf>
    <xf numFmtId="0" fontId="0" fillId="0" borderId="114" xfId="0" applyBorder="1" applyAlignment="1" applyProtection="1">
      <alignment horizontal="left" vertical="center" wrapText="1"/>
      <protection hidden="1"/>
    </xf>
    <xf numFmtId="0" fontId="32" fillId="0" borderId="110" xfId="0" applyFont="1" applyFill="1" applyBorder="1" applyAlignment="1" applyProtection="1">
      <alignment horizontal="center" vertical="center"/>
      <protection hidden="1"/>
    </xf>
    <xf numFmtId="0" fontId="32" fillId="0" borderId="114" xfId="0" applyFont="1" applyFill="1" applyBorder="1" applyAlignment="1" applyProtection="1">
      <alignment horizontal="center" vertical="center"/>
      <protection hidden="1"/>
    </xf>
    <xf numFmtId="0" fontId="0" fillId="0" borderId="181" xfId="0" applyBorder="1" applyAlignment="1" applyProtection="1">
      <alignment horizontal="center" vertical="center"/>
      <protection hidden="1"/>
    </xf>
    <xf numFmtId="0" fontId="30" fillId="0" borderId="193" xfId="0" applyFont="1" applyFill="1" applyBorder="1" applyAlignment="1" applyProtection="1">
      <alignment horizontal="center"/>
      <protection hidden="1"/>
    </xf>
    <xf numFmtId="0" fontId="30" fillId="0" borderId="194" xfId="0" applyFont="1" applyFill="1" applyBorder="1" applyAlignment="1" applyProtection="1">
      <alignment horizontal="center"/>
      <protection hidden="1"/>
    </xf>
    <xf numFmtId="0" fontId="35" fillId="0" borderId="195" xfId="0" applyNumberFormat="1" applyFont="1" applyBorder="1" applyAlignment="1" applyProtection="1">
      <alignment horizontal="center" vertical="center" wrapText="1"/>
      <protection hidden="1"/>
    </xf>
    <xf numFmtId="0" fontId="35" fillId="0" borderId="164" xfId="0" applyNumberFormat="1" applyFont="1" applyBorder="1" applyAlignment="1" applyProtection="1">
      <alignment horizontal="center" vertical="center" wrapText="1"/>
      <protection hidden="1"/>
    </xf>
    <xf numFmtId="0" fontId="35" fillId="0" borderId="165" xfId="0" applyNumberFormat="1" applyFont="1" applyBorder="1" applyAlignment="1" applyProtection="1">
      <alignment horizontal="center" vertical="center" wrapText="1"/>
      <protection hidden="1"/>
    </xf>
    <xf numFmtId="0" fontId="34" fillId="0" borderId="90" xfId="0" applyNumberFormat="1" applyFont="1" applyBorder="1" applyAlignment="1" applyProtection="1">
      <alignment horizontal="center" vertical="center" wrapText="1"/>
      <protection hidden="1"/>
    </xf>
    <xf numFmtId="0" fontId="34" fillId="0" borderId="167" xfId="0" applyNumberFormat="1" applyFont="1" applyBorder="1" applyAlignment="1" applyProtection="1">
      <alignment horizontal="center" vertical="center" wrapText="1"/>
      <protection hidden="1"/>
    </xf>
    <xf numFmtId="0" fontId="34" fillId="0" borderId="95" xfId="0" applyNumberFormat="1" applyFont="1" applyBorder="1" applyAlignment="1" applyProtection="1">
      <alignment horizontal="center" vertical="center" wrapText="1"/>
      <protection hidden="1"/>
    </xf>
    <xf numFmtId="0" fontId="34" fillId="0" borderId="169" xfId="0" applyNumberFormat="1" applyFont="1" applyBorder="1" applyAlignment="1" applyProtection="1">
      <alignment horizontal="center" vertical="center" wrapText="1"/>
      <protection hidden="1"/>
    </xf>
    <xf numFmtId="0" fontId="34" fillId="0" borderId="15" xfId="0" applyNumberFormat="1" applyFont="1" applyBorder="1" applyAlignment="1" applyProtection="1">
      <alignment horizontal="center" vertical="center" wrapText="1"/>
      <protection hidden="1"/>
    </xf>
    <xf numFmtId="0" fontId="34" fillId="0" borderId="171" xfId="0" applyNumberFormat="1" applyFont="1" applyBorder="1" applyAlignment="1" applyProtection="1">
      <alignment horizontal="center" vertical="center" wrapText="1"/>
      <protection hidden="1"/>
    </xf>
    <xf numFmtId="0" fontId="34" fillId="0" borderId="18" xfId="0" applyNumberFormat="1" applyFont="1" applyBorder="1" applyAlignment="1" applyProtection="1">
      <alignment horizontal="center" vertical="center" wrapText="1"/>
      <protection hidden="1"/>
    </xf>
    <xf numFmtId="0" fontId="34" fillId="35" borderId="171" xfId="0" applyNumberFormat="1" applyFont="1" applyFill="1" applyBorder="1" applyAlignment="1" applyProtection="1">
      <alignment horizontal="center" vertical="center" wrapText="1"/>
      <protection hidden="1"/>
    </xf>
    <xf numFmtId="0" fontId="34" fillId="35" borderId="18" xfId="0" applyNumberFormat="1" applyFont="1" applyFill="1" applyBorder="1" applyAlignment="1" applyProtection="1">
      <alignment horizontal="center" vertical="center" wrapText="1"/>
      <protection hidden="1"/>
    </xf>
    <xf numFmtId="0" fontId="34" fillId="0" borderId="196" xfId="0" applyNumberFormat="1" applyFont="1" applyBorder="1" applyAlignment="1" applyProtection="1">
      <alignment horizontal="center" vertical="center" wrapText="1"/>
      <protection hidden="1"/>
    </xf>
    <xf numFmtId="0" fontId="34" fillId="0" borderId="187" xfId="0" applyNumberFormat="1" applyFont="1" applyBorder="1" applyAlignment="1" applyProtection="1">
      <alignment horizontal="center" vertical="center" wrapText="1"/>
      <protection hidden="1"/>
    </xf>
    <xf numFmtId="0" fontId="34" fillId="0" borderId="177" xfId="0" applyNumberFormat="1" applyFont="1" applyBorder="1" applyAlignment="1" applyProtection="1">
      <alignment horizontal="center" vertical="center" wrapText="1"/>
      <protection hidden="1"/>
    </xf>
    <xf numFmtId="0" fontId="34" fillId="0" borderId="197" xfId="0" applyNumberFormat="1" applyFont="1" applyBorder="1" applyAlignment="1" applyProtection="1">
      <alignment horizontal="center" vertical="center" wrapText="1"/>
      <protection hidden="1"/>
    </xf>
    <xf numFmtId="0" fontId="34" fillId="0" borderId="178" xfId="0" applyNumberFormat="1" applyFont="1" applyBorder="1" applyAlignment="1" applyProtection="1">
      <alignment horizontal="center" vertical="center" wrapText="1"/>
      <protection hidden="1"/>
    </xf>
    <xf numFmtId="0" fontId="34" fillId="0" borderId="198" xfId="0" applyNumberFormat="1" applyFont="1" applyBorder="1" applyAlignment="1" applyProtection="1">
      <alignment horizontal="center" vertical="center" wrapText="1"/>
      <protection hidden="1"/>
    </xf>
    <xf numFmtId="0" fontId="34" fillId="35" borderId="198" xfId="0" applyNumberFormat="1" applyFont="1" applyFill="1" applyBorder="1" applyAlignment="1" applyProtection="1">
      <alignment horizontal="center" vertical="center" wrapText="1"/>
      <protection hidden="1"/>
    </xf>
    <xf numFmtId="0" fontId="34" fillId="35" borderId="94" xfId="0" applyNumberFormat="1" applyFont="1" applyFill="1" applyBorder="1" applyAlignment="1" applyProtection="1">
      <alignment horizontal="center" vertical="center" wrapText="1"/>
      <protection hidden="1"/>
    </xf>
    <xf numFmtId="0" fontId="34" fillId="0" borderId="179" xfId="0" applyNumberFormat="1" applyFont="1" applyBorder="1" applyAlignment="1" applyProtection="1">
      <alignment horizontal="center" vertical="center" wrapText="1"/>
      <protection hidden="1"/>
    </xf>
    <xf numFmtId="0" fontId="34" fillId="0" borderId="107" xfId="0" applyNumberFormat="1" applyFont="1" applyBorder="1" applyAlignment="1" applyProtection="1">
      <alignment horizontal="center" vertical="center" wrapText="1"/>
      <protection hidden="1"/>
    </xf>
    <xf numFmtId="0" fontId="0" fillId="0" borderId="0" xfId="0" applyNumberFormat="1" applyBorder="1" applyProtection="1">
      <alignment vertical="center"/>
      <protection hidden="1"/>
    </xf>
    <xf numFmtId="0" fontId="0" fillId="0" borderId="199" xfId="0" applyBorder="1" applyAlignment="1" applyProtection="1">
      <alignment horizontal="left" vertical="center" wrapText="1"/>
      <protection hidden="1"/>
    </xf>
    <xf numFmtId="0" fontId="0" fillId="0" borderId="20" xfId="0" applyBorder="1" applyAlignment="1" applyProtection="1">
      <alignment horizontal="left" vertical="center" wrapText="1"/>
      <protection hidden="1"/>
    </xf>
    <xf numFmtId="0" fontId="0" fillId="0" borderId="190" xfId="0" applyBorder="1" applyAlignment="1" applyProtection="1">
      <alignment horizontal="left" vertical="center" wrapText="1"/>
      <protection hidden="1"/>
    </xf>
    <xf numFmtId="0" fontId="0" fillId="0" borderId="200" xfId="0" applyBorder="1" applyAlignment="1" applyProtection="1">
      <alignment horizontal="left" vertical="center" wrapText="1"/>
      <protection hidden="1"/>
    </xf>
    <xf numFmtId="0" fontId="35" fillId="0" borderId="181" xfId="0" applyNumberFormat="1" applyFont="1" applyBorder="1" applyAlignment="1" applyProtection="1">
      <alignment horizontal="center" vertical="center" wrapText="1"/>
      <protection hidden="1"/>
    </xf>
    <xf numFmtId="0" fontId="34" fillId="0" borderId="201" xfId="0" applyNumberFormat="1" applyFont="1" applyBorder="1" applyAlignment="1" applyProtection="1">
      <alignment horizontal="center" vertical="center" wrapText="1"/>
      <protection hidden="1"/>
    </xf>
    <xf numFmtId="0" fontId="34" fillId="35" borderId="201" xfId="0" applyNumberFormat="1" applyFont="1" applyFill="1" applyBorder="1" applyAlignment="1" applyProtection="1">
      <alignment horizontal="center" vertical="center" wrapText="1"/>
      <protection hidden="1"/>
    </xf>
    <xf numFmtId="0" fontId="33" fillId="5" borderId="202" xfId="0" applyFont="1" applyFill="1" applyBorder="1" applyAlignment="1" applyProtection="1">
      <alignment horizontal="center" vertical="center"/>
      <protection hidden="1"/>
    </xf>
    <xf numFmtId="0" fontId="33" fillId="5" borderId="158" xfId="0" applyFont="1" applyFill="1" applyBorder="1" applyAlignment="1" applyProtection="1">
      <alignment horizontal="center" vertical="center"/>
      <protection hidden="1"/>
    </xf>
    <xf numFmtId="0" fontId="32" fillId="5" borderId="158" xfId="0" applyFont="1" applyFill="1" applyBorder="1" applyAlignment="1" applyProtection="1">
      <alignment horizontal="center" vertical="center"/>
      <protection hidden="1"/>
    </xf>
    <xf numFmtId="0" fontId="0" fillId="0" borderId="164" xfId="0" applyBorder="1" applyAlignment="1" applyProtection="1">
      <alignment horizontal="center" vertical="center"/>
      <protection hidden="1"/>
    </xf>
    <xf numFmtId="0" fontId="16" fillId="0" borderId="162" xfId="0" applyFont="1" applyBorder="1" applyAlignment="1" applyProtection="1">
      <alignment horizontal="left" vertical="center" wrapText="1"/>
      <protection hidden="1"/>
    </xf>
    <xf numFmtId="0" fontId="0" fillId="0" borderId="153" xfId="0" applyBorder="1" applyAlignment="1" applyProtection="1">
      <alignment horizontal="left" vertical="center" wrapText="1"/>
      <protection hidden="1"/>
    </xf>
    <xf numFmtId="0" fontId="0" fillId="0" borderId="203" xfId="0" applyBorder="1" applyAlignment="1" applyProtection="1">
      <alignment horizontal="left" vertical="center" wrapText="1"/>
      <protection hidden="1"/>
    </xf>
    <xf numFmtId="0" fontId="0" fillId="0" borderId="106" xfId="0" applyBorder="1" applyAlignment="1" applyProtection="1">
      <alignment horizontal="left" vertical="center" wrapText="1"/>
      <protection hidden="1"/>
    </xf>
    <xf numFmtId="0" fontId="34" fillId="0" borderId="116" xfId="0" applyNumberFormat="1" applyFont="1" applyBorder="1" applyAlignment="1" applyProtection="1">
      <alignment horizontal="center" vertical="center" wrapText="1"/>
      <protection hidden="1"/>
    </xf>
    <xf numFmtId="0" fontId="34" fillId="35" borderId="185" xfId="0" applyNumberFormat="1" applyFont="1" applyFill="1" applyBorder="1" applyAlignment="1" applyProtection="1">
      <alignment horizontal="center" vertical="center" wrapText="1"/>
      <protection hidden="1"/>
    </xf>
    <xf numFmtId="0" fontId="0" fillId="0" borderId="196" xfId="0" applyBorder="1" applyAlignment="1" applyProtection="1">
      <alignment horizontal="center" vertical="center"/>
      <protection hidden="1"/>
    </xf>
    <xf numFmtId="0" fontId="0" fillId="0" borderId="171" xfId="0" applyBorder="1" applyAlignment="1" applyProtection="1">
      <alignment horizontal="center" vertical="center"/>
      <protection hidden="1"/>
    </xf>
    <xf numFmtId="0" fontId="0" fillId="0" borderId="173" xfId="0" applyBorder="1" applyAlignment="1" applyProtection="1">
      <alignment horizontal="center" vertical="center"/>
      <protection hidden="1"/>
    </xf>
    <xf numFmtId="0" fontId="0" fillId="0" borderId="175" xfId="0" applyBorder="1" applyAlignment="1" applyProtection="1">
      <alignment horizontal="center" vertical="center"/>
      <protection hidden="1"/>
    </xf>
    <xf numFmtId="0" fontId="0" fillId="0" borderId="204" xfId="0" applyBorder="1" applyAlignment="1" applyProtection="1">
      <alignment horizontal="left" vertical="center" wrapText="1"/>
      <protection hidden="1"/>
    </xf>
    <xf numFmtId="0" fontId="0" fillId="0" borderId="205" xfId="0" applyBorder="1" applyAlignment="1" applyProtection="1">
      <alignment horizontal="left" vertical="center" wrapText="1"/>
      <protection hidden="1"/>
    </xf>
    <xf numFmtId="0" fontId="32" fillId="0" borderId="158" xfId="0" applyFont="1" applyBorder="1" applyAlignment="1" applyProtection="1">
      <alignment horizontal="center" vertical="center"/>
      <protection hidden="1"/>
    </xf>
    <xf numFmtId="0" fontId="32" fillId="0" borderId="158" xfId="0" applyFont="1" applyFill="1" applyBorder="1" applyAlignment="1" applyProtection="1">
      <alignment horizontal="center" vertical="center"/>
      <protection hidden="1"/>
    </xf>
    <xf numFmtId="0" fontId="32" fillId="0" borderId="206" xfId="0" applyFont="1" applyFill="1" applyBorder="1" applyAlignment="1" applyProtection="1">
      <alignment horizontal="center" vertical="center"/>
      <protection hidden="1"/>
    </xf>
    <xf numFmtId="0" fontId="0" fillId="0" borderId="207" xfId="0" applyBorder="1" applyAlignment="1" applyProtection="1">
      <alignment horizontal="left" vertical="center" wrapText="1"/>
      <protection hidden="1"/>
    </xf>
    <xf numFmtId="0" fontId="0" fillId="0" borderId="208" xfId="0" applyBorder="1" applyAlignment="1" applyProtection="1">
      <alignment horizontal="left" vertical="center" wrapText="1"/>
      <protection hidden="1"/>
    </xf>
    <xf numFmtId="0" fontId="0" fillId="0" borderId="182" xfId="0" applyBorder="1" applyAlignment="1" applyProtection="1">
      <alignment horizontal="left" vertical="center" wrapText="1"/>
      <protection hidden="1"/>
    </xf>
    <xf numFmtId="0" fontId="0" fillId="0" borderId="183" xfId="0" applyBorder="1" applyAlignment="1" applyProtection="1">
      <alignment horizontal="left" vertical="center" wrapText="1"/>
      <protection hidden="1"/>
    </xf>
    <xf numFmtId="0" fontId="0" fillId="0" borderId="192" xfId="0" applyBorder="1" applyAlignment="1" applyProtection="1">
      <alignment horizontal="left" vertical="center" wrapText="1"/>
      <protection hidden="1"/>
    </xf>
    <xf numFmtId="0" fontId="0" fillId="0" borderId="188" xfId="0" applyBorder="1" applyAlignment="1" applyProtection="1">
      <alignment horizontal="left" vertical="center" wrapText="1"/>
      <protection hidden="1"/>
    </xf>
    <xf numFmtId="0" fontId="0" fillId="0" borderId="189" xfId="0" applyBorder="1" applyAlignment="1" applyProtection="1">
      <alignment horizontal="left" vertical="center" wrapText="1"/>
      <protection hidden="1"/>
    </xf>
    <xf numFmtId="0" fontId="0" fillId="0" borderId="0" xfId="0" applyProtection="1">
      <alignment vertical="center"/>
    </xf>
    <xf numFmtId="0" fontId="36" fillId="0" borderId="0" xfId="0" applyFont="1" applyBorder="1" applyAlignment="1" applyProtection="1">
      <alignment horizontal="center" vertical="center"/>
      <protection hidden="1"/>
    </xf>
    <xf numFmtId="0" fontId="23" fillId="0" borderId="31" xfId="0" applyFont="1" applyBorder="1" applyAlignment="1" applyProtection="1">
      <alignment horizontal="left" vertical="center" wrapText="1"/>
      <protection hidden="1"/>
    </xf>
    <xf numFmtId="0" fontId="23" fillId="0" borderId="32" xfId="0" applyFont="1" applyBorder="1" applyAlignment="1" applyProtection="1">
      <alignment horizontal="left" vertical="center" wrapText="1"/>
      <protection hidden="1"/>
    </xf>
    <xf numFmtId="0" fontId="37" fillId="0" borderId="209" xfId="0" applyFont="1" applyBorder="1" applyAlignment="1" applyProtection="1">
      <alignment horizontal="left" vertical="center" wrapText="1"/>
      <protection hidden="1"/>
    </xf>
    <xf numFmtId="0" fontId="23" fillId="0" borderId="209" xfId="0" applyFont="1" applyBorder="1" applyAlignment="1" applyProtection="1">
      <alignment horizontal="left" vertical="center" wrapText="1"/>
      <protection hidden="1"/>
    </xf>
    <xf numFmtId="0" fontId="37" fillId="0" borderId="209" xfId="0" applyFont="1" applyBorder="1" applyAlignment="1" applyProtection="1">
      <alignment horizontal="left" vertical="center"/>
      <protection hidden="1"/>
    </xf>
    <xf numFmtId="0" fontId="23" fillId="0" borderId="209" xfId="0" applyFont="1" applyBorder="1" applyAlignment="1" applyProtection="1">
      <alignment horizontal="left" vertical="center"/>
      <protection hidden="1"/>
    </xf>
    <xf numFmtId="0" fontId="38" fillId="0" borderId="0" xfId="0" applyFont="1" applyAlignment="1" applyProtection="1">
      <alignment horizontal="right" vertical="center"/>
      <protection hidden="1"/>
    </xf>
    <xf numFmtId="0" fontId="39" fillId="0" borderId="209" xfId="0" applyFont="1" applyBorder="1" applyAlignment="1" applyProtection="1">
      <alignment horizontal="center" vertical="center" wrapText="1"/>
      <protection locked="0"/>
    </xf>
    <xf numFmtId="0" fontId="2" fillId="0" borderId="31" xfId="0" applyFont="1" applyBorder="1" applyAlignment="1" applyProtection="1">
      <alignment horizontal="center" vertical="center" wrapText="1"/>
      <protection locked="0"/>
    </xf>
    <xf numFmtId="0" fontId="40" fillId="0" borderId="210" xfId="6" applyFont="1" applyBorder="1" applyAlignment="1" applyProtection="1">
      <alignment horizontal="center" vertical="center"/>
      <protection locked="0"/>
    </xf>
    <xf numFmtId="0" fontId="2" fillId="0" borderId="209" xfId="0" applyFont="1" applyBorder="1" applyAlignment="1" applyProtection="1">
      <alignment horizontal="center" vertical="center" wrapText="1"/>
      <protection locked="0"/>
    </xf>
    <xf numFmtId="0" fontId="41" fillId="0" borderId="210" xfId="6" applyNumberFormat="1" applyFont="1" applyBorder="1" applyAlignment="1" applyProtection="1">
      <alignment horizontal="center" vertical="center"/>
      <protection locked="0"/>
    </xf>
    <xf numFmtId="0" fontId="41" fillId="0" borderId="210" xfId="6" applyFont="1" applyBorder="1" applyAlignment="1" applyProtection="1">
      <alignment horizontal="center" vertical="center"/>
      <protection locked="0"/>
    </xf>
    <xf numFmtId="0" fontId="23" fillId="0" borderId="65" xfId="0" applyFont="1" applyBorder="1" applyAlignment="1" applyProtection="1">
      <alignment horizontal="left" vertical="center" wrapText="1"/>
      <protection hidden="1"/>
    </xf>
    <xf numFmtId="0" fontId="42" fillId="0" borderId="210" xfId="6" applyFont="1" applyBorder="1" applyAlignment="1" applyProtection="1">
      <alignment horizontal="center" vertical="center"/>
      <protection locked="0"/>
    </xf>
    <xf numFmtId="0" fontId="43" fillId="0" borderId="210" xfId="6" applyFont="1" applyBorder="1" applyAlignment="1" applyProtection="1">
      <alignment horizontal="center" vertical="center"/>
      <protection locked="0"/>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4">
    <dxf>
      <font>
        <color rgb="FF00B050"/>
      </font>
    </dxf>
    <dxf>
      <font>
        <color rgb="FF7030A0"/>
      </font>
    </dxf>
    <dxf>
      <font>
        <color rgb="FF9C0006"/>
      </font>
      <fill>
        <patternFill patternType="solid">
          <bgColor rgb="FFFFC7CE"/>
        </patternFill>
      </fill>
    </dxf>
    <dxf>
      <font>
        <color theme="9" tint="-0.249977111117893"/>
      </font>
    </dxf>
    <dxf>
      <font>
        <color rgb="FF9C0006"/>
      </font>
    </dxf>
    <dxf>
      <font>
        <color rgb="FFFFC000"/>
      </font>
    </dxf>
    <dxf>
      <font>
        <color rgb="FF00B0F0"/>
      </font>
    </dxf>
    <dxf>
      <fill>
        <patternFill patternType="solid">
          <bgColor rgb="FFFF0000"/>
        </patternFill>
      </fill>
    </dxf>
    <dxf>
      <font>
        <color rgb="FFFF0000"/>
      </font>
    </dxf>
    <dxf>
      <font>
        <color theme="5" tint="0.399670400097659"/>
      </font>
    </dxf>
    <dxf>
      <font>
        <color rgb="FF000000"/>
      </font>
      <fill>
        <patternFill patternType="solid">
          <bgColor rgb="FFC9C9C9"/>
        </patternFill>
      </fill>
    </dxf>
    <dxf>
      <fill>
        <patternFill patternType="solid">
          <bgColor theme="0" tint="-0.149998474074526"/>
        </patternFill>
      </fill>
    </dxf>
    <dxf>
      <fill>
        <patternFill patternType="solid">
          <bgColor rgb="FFFFC7CE"/>
        </patternFill>
      </fill>
    </dxf>
    <dxf>
      <font>
        <color rgb="FF9C0006"/>
      </font>
      <fill>
        <patternFill patternType="solid">
          <bgColor rgb="FFFFC7CE"/>
        </patternFill>
      </fill>
    </dxf>
  </dxfs>
  <tableStyles count="0" defaultTableStyle="TableStyleMedium9" defaultPivotStyle="PivotStyleLight16"/>
  <colors>
    <mruColors>
      <color rgb="00DBDBDB"/>
      <color rgb="00000000"/>
      <color rgb="00FFC7CE"/>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8" Type="http://schemas.openxmlformats.org/officeDocument/2006/relationships/styles" Target="styles.xml"/><Relationship Id="rId17" Type="http://schemas.openxmlformats.org/officeDocument/2006/relationships/sheetMetadata" Target="metadata.xml"/><Relationship Id="rId16" Type="http://schemas.openxmlformats.org/officeDocument/2006/relationships/sharedStrings" Target="sharedStrings.xml"/><Relationship Id="rId15" Type="http://schemas.openxmlformats.org/officeDocument/2006/relationships/theme" Target="theme/theme1.xml"/><Relationship Id="rId14" Type="http://schemas.openxmlformats.org/officeDocument/2006/relationships/customXml" Target="../customXml/item4.xml"/><Relationship Id="rId13" Type="http://schemas.openxmlformats.org/officeDocument/2006/relationships/customXml" Target="../customXml/item3.xml"/><Relationship Id="rId12" Type="http://schemas.openxmlformats.org/officeDocument/2006/relationships/customXml" Target="../customXml/item2.xml"/><Relationship Id="rId11" Type="http://schemas.openxmlformats.org/officeDocument/2006/relationships/customXml" Target="../customXml/item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5" Type="http://schemas.openxmlformats.org/officeDocument/2006/relationships/hyperlink" Target="https://www.bilibili.com/video/BV1uw411m7LY/" TargetMode="External"/><Relationship Id="rId4" Type="http://schemas.openxmlformats.org/officeDocument/2006/relationships/hyperlink" Target="https://share.weiyun.com/32y4e8ck" TargetMode="External"/><Relationship Id="rId3" Type="http://schemas.openxmlformats.org/officeDocument/2006/relationships/hyperlink" Target="https://www.kdocs.cn/" TargetMode="External"/><Relationship Id="rId2" Type="http://schemas.openxmlformats.org/officeDocument/2006/relationships/hyperlink" Target="https://www.weiyun.com/" TargetMode="External"/><Relationship Id="rId1" Type="http://schemas.openxmlformats.org/officeDocument/2006/relationships/hyperlink" Target="http://www.csh.moe.edu.cn/" TargetMode="Externa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comments" Target="../comments4.x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5.x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6.xml"/></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02"/>
  <sheetViews>
    <sheetView showGridLines="0" tabSelected="1" zoomScale="85" zoomScaleNormal="85" workbookViewId="0">
      <selection activeCell="P7" sqref="P7"/>
    </sheetView>
  </sheetViews>
  <sheetFormatPr defaultColWidth="8.625" defaultRowHeight="15"/>
  <cols>
    <col min="1" max="14" width="12.625" style="855" customWidth="1"/>
    <col min="15" max="16384" width="8.625" style="855"/>
  </cols>
  <sheetData>
    <row r="1" ht="50.1" customHeight="1" spans="1:14">
      <c r="A1" s="856" t="s">
        <v>0</v>
      </c>
      <c r="B1" s="856"/>
      <c r="C1" s="856"/>
      <c r="D1" s="856"/>
      <c r="E1" s="856"/>
      <c r="F1" s="856"/>
      <c r="G1" s="856"/>
      <c r="H1" s="856"/>
      <c r="I1" s="856"/>
      <c r="J1" s="856"/>
      <c r="K1" s="856"/>
      <c r="L1" s="856"/>
      <c r="M1" s="856"/>
      <c r="N1" s="856"/>
    </row>
    <row r="2" ht="50.1" customHeight="1" spans="1:14">
      <c r="A2" s="857" t="s">
        <v>1</v>
      </c>
      <c r="B2" s="858"/>
      <c r="C2" s="858"/>
      <c r="D2" s="858"/>
      <c r="E2" s="858"/>
      <c r="F2" s="858"/>
      <c r="G2" s="858"/>
      <c r="H2" s="858"/>
      <c r="I2" s="858"/>
      <c r="J2" s="858"/>
      <c r="K2" s="858"/>
      <c r="L2" s="858"/>
      <c r="M2" s="858"/>
      <c r="N2" s="870"/>
    </row>
    <row r="3" ht="50.1" customHeight="1" spans="1:14">
      <c r="A3" s="859" t="s">
        <v>2</v>
      </c>
      <c r="B3" s="860"/>
      <c r="C3" s="860"/>
      <c r="D3" s="860"/>
      <c r="E3" s="860"/>
      <c r="F3" s="860"/>
      <c r="G3" s="860"/>
      <c r="H3" s="860"/>
      <c r="I3" s="860"/>
      <c r="J3" s="860"/>
      <c r="K3" s="860"/>
      <c r="L3" s="860"/>
      <c r="M3" s="860"/>
      <c r="N3" s="860"/>
    </row>
    <row r="4" ht="50.1" customHeight="1" spans="1:14">
      <c r="A4" s="861" t="s">
        <v>3</v>
      </c>
      <c r="B4" s="862"/>
      <c r="C4" s="862"/>
      <c r="D4" s="862"/>
      <c r="E4" s="862"/>
      <c r="F4" s="862"/>
      <c r="G4" s="862"/>
      <c r="H4" s="862"/>
      <c r="I4" s="862"/>
      <c r="J4" s="862"/>
      <c r="K4" s="862"/>
      <c r="L4" s="862"/>
      <c r="M4" s="862"/>
      <c r="N4" s="862"/>
    </row>
    <row r="5" ht="50.1" customHeight="1" spans="1:14">
      <c r="A5" s="859" t="s">
        <v>4</v>
      </c>
      <c r="B5" s="860"/>
      <c r="C5" s="860"/>
      <c r="D5" s="860"/>
      <c r="E5" s="860"/>
      <c r="F5" s="860"/>
      <c r="G5" s="860"/>
      <c r="H5" s="860"/>
      <c r="I5" s="860"/>
      <c r="J5" s="860"/>
      <c r="K5" s="860"/>
      <c r="L5" s="860"/>
      <c r="M5" s="860"/>
      <c r="N5" s="860"/>
    </row>
    <row r="6" ht="50.1" customHeight="1" spans="1:14">
      <c r="A6" s="860" t="s">
        <v>5</v>
      </c>
      <c r="B6" s="860"/>
      <c r="C6" s="860"/>
      <c r="D6" s="860"/>
      <c r="E6" s="860"/>
      <c r="F6" s="860"/>
      <c r="G6" s="860"/>
      <c r="H6" s="860"/>
      <c r="I6" s="860"/>
      <c r="J6" s="860"/>
      <c r="K6" s="860"/>
      <c r="L6" s="860"/>
      <c r="M6" s="860"/>
      <c r="N6" s="860"/>
    </row>
    <row r="7" ht="50.1" customHeight="1" spans="1:14">
      <c r="A7" s="862" t="s">
        <v>6</v>
      </c>
      <c r="B7" s="862"/>
      <c r="C7" s="862"/>
      <c r="D7" s="862"/>
      <c r="E7" s="862"/>
      <c r="F7" s="862"/>
      <c r="G7" s="862"/>
      <c r="H7" s="862"/>
      <c r="I7" s="862"/>
      <c r="J7" s="862"/>
      <c r="K7" s="862"/>
      <c r="L7" s="862"/>
      <c r="M7" s="862"/>
      <c r="N7" s="862"/>
    </row>
    <row r="8" ht="50.1" customHeight="1" spans="1:14">
      <c r="A8" s="862" t="s">
        <v>7</v>
      </c>
      <c r="B8" s="862"/>
      <c r="C8" s="862"/>
      <c r="D8" s="862"/>
      <c r="E8" s="862"/>
      <c r="F8" s="862"/>
      <c r="G8" s="862"/>
      <c r="H8" s="862"/>
      <c r="I8" s="862"/>
      <c r="J8" s="862"/>
      <c r="K8" s="862"/>
      <c r="L8" s="862"/>
      <c r="M8" s="862"/>
      <c r="N8" s="862"/>
    </row>
    <row r="9" ht="50.1" customHeight="1" spans="1:14">
      <c r="A9" s="861" t="s">
        <v>8</v>
      </c>
      <c r="B9" s="862"/>
      <c r="C9" s="862"/>
      <c r="D9" s="862"/>
      <c r="E9" s="862"/>
      <c r="F9" s="862"/>
      <c r="G9" s="862"/>
      <c r="H9" s="862"/>
      <c r="I9" s="862"/>
      <c r="J9" s="862"/>
      <c r="K9" s="862"/>
      <c r="L9" s="862"/>
      <c r="M9" s="862"/>
      <c r="N9" s="862"/>
    </row>
    <row r="10" ht="30" customHeight="1" spans="1:14">
      <c r="A10" s="863" t="s">
        <v>9</v>
      </c>
      <c r="B10" s="863"/>
      <c r="C10" s="863"/>
      <c r="D10" s="863"/>
      <c r="E10" s="863"/>
      <c r="F10" s="863"/>
      <c r="G10" s="863"/>
      <c r="H10" s="863"/>
      <c r="I10" s="863"/>
      <c r="J10" s="863"/>
      <c r="K10" s="863"/>
      <c r="L10" s="863"/>
      <c r="M10" s="863"/>
      <c r="N10" s="863"/>
    </row>
    <row r="11" ht="30" customHeight="1" spans="1:14">
      <c r="A11" s="863" t="s">
        <v>10</v>
      </c>
      <c r="B11" s="863"/>
      <c r="C11" s="863"/>
      <c r="D11" s="863"/>
      <c r="E11" s="863"/>
      <c r="F11" s="863"/>
      <c r="G11" s="863"/>
      <c r="H11" s="863"/>
      <c r="I11" s="863"/>
      <c r="J11" s="863"/>
      <c r="K11" s="863"/>
      <c r="L11" s="863"/>
      <c r="M11" s="863"/>
      <c r="N11" s="863"/>
    </row>
    <row r="12" ht="30" customHeight="1" spans="1:14">
      <c r="A12" s="863"/>
      <c r="B12" s="863"/>
      <c r="C12" s="863"/>
      <c r="D12" s="863"/>
      <c r="E12" s="863"/>
      <c r="F12" s="863"/>
      <c r="G12" s="863"/>
      <c r="H12" s="863"/>
      <c r="I12" s="863"/>
      <c r="J12" s="863" t="s">
        <v>11</v>
      </c>
      <c r="K12" s="863"/>
      <c r="L12" s="863"/>
      <c r="M12" s="863"/>
      <c r="N12" s="863"/>
    </row>
    <row r="13" ht="15.75"/>
    <row r="14" ht="16.5" spans="2:13">
      <c r="B14" s="864" t="s">
        <v>12</v>
      </c>
      <c r="C14" s="865"/>
      <c r="D14" s="866" t="s">
        <v>13</v>
      </c>
      <c r="E14" s="866"/>
      <c r="F14" s="866" t="s">
        <v>14</v>
      </c>
      <c r="G14" s="866"/>
      <c r="H14" s="866" t="s">
        <v>15</v>
      </c>
      <c r="I14" s="866"/>
      <c r="J14" s="871" t="s">
        <v>16</v>
      </c>
      <c r="K14" s="872"/>
      <c r="L14" s="866" t="s">
        <v>17</v>
      </c>
      <c r="M14" s="866"/>
    </row>
    <row r="15" ht="16.5" spans="2:13">
      <c r="B15" s="867"/>
      <c r="C15" s="865"/>
      <c r="D15" s="866"/>
      <c r="E15" s="866"/>
      <c r="F15" s="866"/>
      <c r="G15" s="866"/>
      <c r="H15" s="866"/>
      <c r="I15" s="866"/>
      <c r="J15" s="872"/>
      <c r="K15" s="872"/>
      <c r="L15" s="866"/>
      <c r="M15" s="866"/>
    </row>
    <row r="16" ht="50.1" customHeight="1" spans="2:13">
      <c r="B16" s="867"/>
      <c r="C16" s="865"/>
      <c r="D16" s="868"/>
      <c r="E16" s="868"/>
      <c r="F16" s="869"/>
      <c r="G16" s="869"/>
      <c r="H16" s="869"/>
      <c r="I16" s="869"/>
      <c r="J16" s="872"/>
      <c r="K16" s="872"/>
      <c r="L16" s="869"/>
      <c r="M16" s="869"/>
    </row>
    <row r="17" ht="15.75"/>
    <row r="100" s="1" customFormat="1" ht="25.5" hidden="1" spans="1:14">
      <c r="A100" s="863" t="s">
        <v>9</v>
      </c>
      <c r="B100" s="863"/>
      <c r="C100" s="863"/>
      <c r="D100" s="863"/>
      <c r="E100" s="863"/>
      <c r="F100" s="863"/>
      <c r="G100" s="863"/>
      <c r="H100" s="863"/>
      <c r="I100" s="863"/>
      <c r="J100" s="863"/>
      <c r="K100" s="863"/>
      <c r="L100" s="863"/>
      <c r="M100" s="863"/>
      <c r="N100" s="863"/>
    </row>
    <row r="101" s="1" customFormat="1" ht="25.5" hidden="1" spans="1:14">
      <c r="A101" s="863" t="s">
        <v>10</v>
      </c>
      <c r="B101" s="863"/>
      <c r="C101" s="863"/>
      <c r="D101" s="863"/>
      <c r="E101" s="863"/>
      <c r="F101" s="863"/>
      <c r="G101" s="863"/>
      <c r="H101" s="863"/>
      <c r="I101" s="863"/>
      <c r="J101" s="863"/>
      <c r="K101" s="863"/>
      <c r="L101" s="863"/>
      <c r="M101" s="863"/>
      <c r="N101" s="863"/>
    </row>
    <row r="102" s="1" customFormat="1" ht="25.5" hidden="1" spans="1:14">
      <c r="A102" s="863"/>
      <c r="B102" s="863"/>
      <c r="C102" s="863"/>
      <c r="D102" s="863"/>
      <c r="E102" s="863"/>
      <c r="F102" s="863"/>
      <c r="G102" s="863"/>
      <c r="H102" s="863"/>
      <c r="I102" s="863"/>
      <c r="J102" s="863" t="s">
        <v>11</v>
      </c>
      <c r="K102" s="863"/>
      <c r="L102" s="863"/>
      <c r="M102" s="863"/>
      <c r="N102" s="863"/>
    </row>
  </sheetData>
  <sheetProtection password="A3AE" sheet="1" objects="1"/>
  <mergeCells count="21">
    <mergeCell ref="A1:N1"/>
    <mergeCell ref="A2:N2"/>
    <mergeCell ref="A3:N3"/>
    <mergeCell ref="A4:N4"/>
    <mergeCell ref="A5:N5"/>
    <mergeCell ref="A6:N6"/>
    <mergeCell ref="A7:N7"/>
    <mergeCell ref="A8:N8"/>
    <mergeCell ref="A9:N9"/>
    <mergeCell ref="A10:N10"/>
    <mergeCell ref="A11:N11"/>
    <mergeCell ref="J12:N12"/>
    <mergeCell ref="A100:N100"/>
    <mergeCell ref="A101:N101"/>
    <mergeCell ref="J102:N102"/>
    <mergeCell ref="B14:C16"/>
    <mergeCell ref="D14:E16"/>
    <mergeCell ref="F14:G16"/>
    <mergeCell ref="H14:I16"/>
    <mergeCell ref="J14:K16"/>
    <mergeCell ref="L14:M16"/>
  </mergeCells>
  <hyperlinks>
    <hyperlink ref="D14:E15" r:id="rId1" display="学生体质健康网"/>
    <hyperlink ref="F14:G15" r:id="rId2" display="腾讯微云"/>
    <hyperlink ref="H14:I15" r:id="rId3" display="金山文档"/>
    <hyperlink ref="L14:M15" r:id="rId4" display="算分模板更新网盘"/>
    <hyperlink ref="J14:K16" r:id="rId5" display="使用说明、操作教程"/>
  </hyperlinks>
  <pageMargins left="0.75" right="0.75" top="1" bottom="1" header="0.5" footer="0.5"/>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dimension ref="A1:AJ90"/>
  <sheetViews>
    <sheetView showGridLines="0" workbookViewId="0">
      <pane xSplit="1" topLeftCell="B1" activePane="topRight" state="frozen"/>
      <selection/>
      <selection pane="topRight" activeCell="F35" sqref="F35"/>
    </sheetView>
  </sheetViews>
  <sheetFormatPr defaultColWidth="9" defaultRowHeight="15"/>
  <cols>
    <col min="1" max="7" width="9" style="1" customWidth="1"/>
    <col min="8" max="8" width="9.125" style="1" customWidth="1"/>
    <col min="9" max="18" width="9" style="1" customWidth="1"/>
    <col min="19" max="19" width="10.375" style="1"/>
    <col min="20" max="20" width="9.08333333333333" style="1"/>
    <col min="21" max="21" width="10.4166666666667" style="1"/>
    <col min="22" max="22" width="9" style="1"/>
    <col min="23" max="23" width="9.25" style="1"/>
    <col min="24" max="24" width="10" style="1" customWidth="1"/>
    <col min="25" max="25" width="9.08333333333333" style="1"/>
    <col min="26" max="36" width="9" style="1" customWidth="1"/>
    <col min="37" max="45" width="9" style="1"/>
    <col min="46" max="48" width="9.125" style="1"/>
    <col min="49" max="16384" width="9" style="1"/>
  </cols>
  <sheetData>
    <row r="1" ht="35.1" customHeight="1" spans="1:21">
      <c r="A1" s="2" t="s">
        <v>360</v>
      </c>
      <c r="B1" s="3"/>
      <c r="C1" s="3"/>
      <c r="D1" s="3"/>
      <c r="E1" s="3"/>
      <c r="F1" s="3"/>
      <c r="G1" s="3"/>
      <c r="H1" s="3"/>
      <c r="I1" s="3"/>
      <c r="J1" s="3"/>
      <c r="K1" s="3"/>
      <c r="L1" s="3"/>
      <c r="M1" s="3"/>
      <c r="N1" s="3"/>
      <c r="O1" s="3"/>
      <c r="P1" s="3"/>
      <c r="Q1" s="3"/>
      <c r="R1" s="3"/>
      <c r="S1" s="3"/>
      <c r="T1" s="3"/>
      <c r="U1" s="177"/>
    </row>
    <row r="2" ht="39" customHeight="1" spans="1:21">
      <c r="A2" s="4" t="s">
        <v>361</v>
      </c>
      <c r="B2" s="5" t="s">
        <v>326</v>
      </c>
      <c r="C2" s="6" t="s">
        <v>327</v>
      </c>
      <c r="D2" s="7"/>
      <c r="E2" s="8"/>
      <c r="F2" s="9" t="s">
        <v>362</v>
      </c>
      <c r="G2" s="10" t="s">
        <v>329</v>
      </c>
      <c r="H2" s="11" t="s">
        <v>330</v>
      </c>
      <c r="I2" s="124"/>
      <c r="J2" s="125" t="s">
        <v>331</v>
      </c>
      <c r="K2" s="126"/>
      <c r="L2" s="126"/>
      <c r="M2" s="127"/>
      <c r="N2" s="128" t="s">
        <v>332</v>
      </c>
      <c r="O2" s="129"/>
      <c r="P2" s="129"/>
      <c r="Q2" s="178"/>
      <c r="R2" s="179" t="s">
        <v>333</v>
      </c>
      <c r="S2" s="180"/>
      <c r="T2" s="180"/>
      <c r="U2" s="181"/>
    </row>
    <row r="3" ht="35.1" customHeight="1" spans="1:21">
      <c r="A3" s="12"/>
      <c r="B3" s="5"/>
      <c r="C3" s="13" t="s">
        <v>28</v>
      </c>
      <c r="D3" s="14" t="s">
        <v>29</v>
      </c>
      <c r="E3" s="15" t="s">
        <v>334</v>
      </c>
      <c r="F3" s="16"/>
      <c r="G3" s="17"/>
      <c r="H3" s="18"/>
      <c r="I3" s="130"/>
      <c r="J3" s="131" t="s">
        <v>41</v>
      </c>
      <c r="K3" s="132" t="s">
        <v>65</v>
      </c>
      <c r="L3" s="132" t="s">
        <v>53</v>
      </c>
      <c r="M3" s="133" t="s">
        <v>76</v>
      </c>
      <c r="N3" s="131" t="s">
        <v>31</v>
      </c>
      <c r="O3" s="132" t="s">
        <v>68</v>
      </c>
      <c r="P3" s="132" t="s">
        <v>86</v>
      </c>
      <c r="Q3" s="182" t="s">
        <v>153</v>
      </c>
      <c r="R3" s="183" t="s">
        <v>336</v>
      </c>
      <c r="S3" s="132" t="s">
        <v>337</v>
      </c>
      <c r="T3" s="132" t="s">
        <v>338</v>
      </c>
      <c r="U3" s="184" t="s">
        <v>339</v>
      </c>
    </row>
    <row r="4" ht="35.1" customHeight="1" spans="1:21">
      <c r="A4" s="19" t="s">
        <v>325</v>
      </c>
      <c r="B4" s="20">
        <f>IFERROR(SUM(IF(COUNTIFS(一年级!A:A,101,一年级!E:E,"&lt;&gt;"),1,0),IF(COUNTIFS(一年级!A:A,102,一年级!E:E,"&lt;&gt;"),1,0),IF(COUNTIFS(一年级!A:A,103,一年级!E:E,"&lt;&gt;"),1,0),IF(COUNTIFS(一年级!A:A,104,一年级!E:E,"&lt;&gt;"),1,0),IF(COUNTIFS(一年级!A:A,105,一年级!E:E,"&lt;&gt;"),1,0),IF(COUNTIFS(一年级!A:A,106,一年级!E:E,"&lt;&gt;"),1,0),IF(COUNTIFS(一年级!A:A,107,一年级!E:E,"&lt;&gt;"),1,0),IF(COUNTIFS(一年级!A:A,108,一年级!E:E,"&lt;&gt;"),1,0),IF(COUNTIFS(一年级!A:A,109,一年级!E:E,"&lt;&gt;"),1,0),IF(COUNTIFS(一年级!A:A,110,一年级!E:E,"&lt;&gt;"),1,0),IF(COUNTIFS(一年级!A:A,111,一年级!E:E,"&lt;&gt;"),1,0),IF(COUNTIFS(一年级!A:A,112,一年级!E:E,"&lt;&gt;"),1,0),IF(COUNTIFS(一年级!A:A,113,一年级!E:E,"&lt;&gt;"),1,0),IF(COUNTIFS(一年级!A:A,114,一年级!E:E,"&lt;&gt;"),1,0),IF(COUNTIFS(一年级!A:A,115,一年级!E:E,"&lt;&gt;"),1,0),IF(COUNTIFS(一年级!A:A,116,一年级!E:E,"&lt;&gt;"),1,0),IF(COUNTIFS(一年级!A:A,117,一年级!E:E,"&lt;&gt;"),1,0),IF(COUNTIFS(一年级!A:A,118,一年级!E:E,"&lt;&gt;"),1,0),IF(COUNTIFS(一年级!A:A,119,一年级!E:E,"&lt;&gt;"),1,0),IF(COUNTIFS(一年级!A:A,120,一年级!E:E,"&lt;&gt;"),1,0),IF(COUNTIFS(一年级!A:A,121,一年级!E:E,"&lt;&gt;"),1,0),IF(COUNTIFS(一年级!A:A,122,一年级!E:E,"&lt;&gt;"),1,0),IF(COUNTIFS(一年级!A:A,123,一年级!E:E,"&lt;&gt;"),1,0),IF(COUNTIFS(一年级!A:A,124,一年级!E:E,"&lt;&gt;"),1,0),IF(COUNTIFS(一年级!A:A,125,一年级!E:E,"&lt;&gt;"),1,0)),"")</f>
        <v>0</v>
      </c>
      <c r="C4" s="19">
        <f>IFERROR(SUM(COUNTIFS(一年级!$A:$A,"&gt;0",一年级!$E:$E,"男"),COUNTIFS(一年级!$A:$A,"&gt;0",一年级!$E:$E,1)),"")</f>
        <v>0</v>
      </c>
      <c r="D4" s="21">
        <f>IFERROR(SUM(COUNTIFS(一年级!$A:$A,"&gt;0",一年级!$E:$E,"女"),COUNTIFS(一年级!$A:$A,"&gt;0",一年级!$E:$E,2)),"")</f>
        <v>0</v>
      </c>
      <c r="E4" s="22">
        <f t="shared" ref="E4:E10" si="0">C4+D4</f>
        <v>0</v>
      </c>
      <c r="F4" s="23">
        <f>IFERROR(COUNTIFS(一年级!$A:$A,"&gt;0",一年级!$AE:$AE,"&gt;=0"),"")</f>
        <v>0</v>
      </c>
      <c r="G4" s="23">
        <f>E4-F4</f>
        <v>0</v>
      </c>
      <c r="H4" s="24" t="str">
        <f t="shared" ref="H4:H10" si="1">IFERROR(F4/E4,"")</f>
        <v/>
      </c>
      <c r="I4" s="134"/>
      <c r="J4" s="135" t="str">
        <f>IFERROR(E35/E39,"")</f>
        <v/>
      </c>
      <c r="K4" s="136" t="str">
        <f>IFERROR(E37/E39,"")</f>
        <v/>
      </c>
      <c r="L4" s="136" t="str">
        <f>IFERROR(E36/E39,"")</f>
        <v/>
      </c>
      <c r="M4" s="24" t="str">
        <f>IFERROR(E38/E39,"")</f>
        <v/>
      </c>
      <c r="N4" s="135" t="str">
        <f>IFERROR(E84/E88,"")</f>
        <v/>
      </c>
      <c r="O4" s="136" t="str">
        <f>IFERROR(E85/E88,"")</f>
        <v/>
      </c>
      <c r="P4" s="136" t="str">
        <f>IFERROR(E86/E88,"")</f>
        <v/>
      </c>
      <c r="Q4" s="185" t="str">
        <f>IFERROR(E87/E88,"")</f>
        <v/>
      </c>
      <c r="R4" s="186" t="str">
        <f t="shared" ref="R4:R10" si="2">IFERROR(N4,"")</f>
        <v/>
      </c>
      <c r="S4" s="136" t="str">
        <f t="shared" ref="S4:S10" si="3">IFERROR(N4+O4,"")</f>
        <v/>
      </c>
      <c r="T4" s="136">
        <f t="shared" ref="T4:T10" si="4">IFERROR(SUM(N4:P4),"")</f>
        <v>0</v>
      </c>
      <c r="U4" s="185" t="str">
        <f t="shared" ref="U4:U10" si="5">Q4</f>
        <v/>
      </c>
    </row>
    <row r="5" ht="35.1" customHeight="1" spans="1:21">
      <c r="A5" s="25" t="s">
        <v>363</v>
      </c>
      <c r="B5" s="26">
        <f>IFERROR(SUM(IF(COUNTIFS(二年级!A:A,201,二年级!E:E,"&lt;&gt;"),1,0),IF(COUNTIFS(二年级!A:A,202,二年级!E:E,"&lt;&gt;"),1,0),IF(COUNTIFS(二年级!A:A,203,二年级!E:E,"&lt;&gt;"),1,0),IF(COUNTIFS(二年级!A:A,204,二年级!E:E,"&lt;&gt;"),1,0),IF(COUNTIFS(二年级!A:A,205,二年级!E:E,"&lt;&gt;"),1,0),IF(COUNTIFS(二年级!A:A,206,二年级!E:E,"&lt;&gt;"),1,0),IF(COUNTIFS(二年级!A:A,207,二年级!E:E,"&lt;&gt;"),1,0),IF(COUNTIFS(二年级!A:A,208,二年级!E:E,"&lt;&gt;"),1,0),IF(COUNTIFS(二年级!A:A,209,二年级!E:E,"&lt;&gt;"),1,0),IF(COUNTIFS(二年级!A:A,210,二年级!E:E,"&lt;&gt;"),1,0),IF(COUNTIFS(二年级!A:A,211,二年级!E:E,"&lt;&gt;"),1,0),IF(COUNTIFS(二年级!A:A,212,二年级!E:E,"&lt;&gt;"),1,0),IF(COUNTIFS(二年级!A:A,213,二年级!E:E,"&lt;&gt;"),1,0),IF(COUNTIFS(二年级!A:A,214,二年级!E:E,"&lt;&gt;"),1,0),IF(COUNTIFS(二年级!A:A,215,二年级!E:E,"&lt;&gt;"),1,0),IF(COUNTIFS(二年级!A:A,216,二年级!E:E,"&lt;&gt;"),1,0),IF(COUNTIFS(二年级!A:A,217,二年级!E:E,"&lt;&gt;"),1,0),IF(COUNTIFS(二年级!A:A,218,二年级!E:E,"&lt;&gt;"),1,0),IF(COUNTIFS(二年级!A:A,219,二年级!E:E,"&lt;&gt;"),1,0),IF(COUNTIFS(二年级!A:A,220,二年级!E:E,"&lt;&gt;"),1,0),IF(COUNTIFS(二年级!A:A,221,二年级!E:E,"&lt;&gt;"),1,0),IF(COUNTIFS(二年级!A:A,222,二年级!E:E,"&lt;&gt;"),1,0),IF(COUNTIFS(二年级!A:A,223,二年级!E:E,"&lt;&gt;"),1,0),IF(COUNTIFS(二年级!A:A,224,二年级!E:E,"&lt;&gt;"),1,0),IF(COUNTIFS(二年级!A:A,225,二年级!E:E,"&lt;&gt;"),1,0)),"")</f>
        <v>0</v>
      </c>
      <c r="C5" s="25">
        <f>IFERROR(SUM(COUNTIFS(二年级!$A:$A,"&gt;0",二年级!$E:$E,"男"),COUNTIFS(二年级!$A:$A,"&gt;0",二年级!$E:$E,1)),"")</f>
        <v>0</v>
      </c>
      <c r="D5" s="27">
        <f>IFERROR(SUM(COUNTIFS(二年级!$A:$A,"&gt;0",二年级!$E:$E,"女"),COUNTIFS(二年级!$A:$A,"&gt;0",二年级!$E:$E,2)),"")</f>
        <v>0</v>
      </c>
      <c r="E5" s="22">
        <f t="shared" si="0"/>
        <v>0</v>
      </c>
      <c r="F5" s="28">
        <f>IFERROR(COUNTIFS(二年级!$A:$A,"&gt;0",二年级!$AE:$AE,"&gt;=0"),"")</f>
        <v>0</v>
      </c>
      <c r="G5" s="23">
        <f t="shared" ref="G5:G10" si="6">E5-F5</f>
        <v>0</v>
      </c>
      <c r="H5" s="29" t="str">
        <f t="shared" si="1"/>
        <v/>
      </c>
      <c r="I5" s="137"/>
      <c r="J5" s="138" t="str">
        <f>IFERROR(J35/J39,"")</f>
        <v/>
      </c>
      <c r="K5" s="139" t="str">
        <f>IFERROR(J37/J39,"")</f>
        <v/>
      </c>
      <c r="L5" s="139" t="str">
        <f>IFERROR(J36/J39,"")</f>
        <v/>
      </c>
      <c r="M5" s="29" t="str">
        <f>IFERROR(J38/J39,"")</f>
        <v/>
      </c>
      <c r="N5" s="135" t="str">
        <f>IFERROR(J84/J88,"")</f>
        <v/>
      </c>
      <c r="O5" s="139" t="str">
        <f>IFERROR(J85/J88,"")</f>
        <v/>
      </c>
      <c r="P5" s="139" t="str">
        <f>IFERROR(J86/J88,"")</f>
        <v/>
      </c>
      <c r="Q5" s="187" t="str">
        <f>IFERROR(J87/J88,"")</f>
        <v/>
      </c>
      <c r="R5" s="188" t="str">
        <f t="shared" si="2"/>
        <v/>
      </c>
      <c r="S5" s="139" t="str">
        <f t="shared" si="3"/>
        <v/>
      </c>
      <c r="T5" s="136">
        <f t="shared" si="4"/>
        <v>0</v>
      </c>
      <c r="U5" s="185" t="str">
        <f t="shared" si="5"/>
        <v/>
      </c>
    </row>
    <row r="6" ht="35.1" customHeight="1" spans="1:21">
      <c r="A6" s="25" t="s">
        <v>364</v>
      </c>
      <c r="B6" s="26">
        <f>IFERROR(SUM(IF(COUNTIFS(三年级!A:A,301,三年级!E:E,"&lt;&gt;"),1,0),IF(COUNTIFS(三年级!A:A,302,三年级!E:E,"&lt;&gt;"),1,0),IF(COUNTIFS(三年级!A:A,303,三年级!E:E,"&lt;&gt;"),1,0),IF(COUNTIFS(三年级!A:A,304,三年级!E:E,"&lt;&gt;"),1,0),IF(COUNTIFS(三年级!A:A,305,三年级!E:E,"&lt;&gt;"),1,0),IF(COUNTIFS(三年级!A:A,306,三年级!E:E,"&lt;&gt;"),1,0),IF(COUNTIFS(三年级!A:A,307,三年级!E:E,"&lt;&gt;"),1,0),IF(COUNTIFS(三年级!A:A,308,三年级!E:E,"&lt;&gt;"),1,0),IF(COUNTIFS(三年级!A:A,309,三年级!E:E,"&lt;&gt;"),1,0),IF(COUNTIFS(三年级!A:A,310,三年级!E:E,"&lt;&gt;"),1,0),IF(COUNTIFS(三年级!A:A,311,三年级!E:E,"&lt;&gt;"),1,0),IF(COUNTIFS(三年级!A:A,312,三年级!E:E,"&lt;&gt;"),1,0),IF(COUNTIFS(三年级!A:A,313,三年级!E:E,"&lt;&gt;"),1,0),IF(COUNTIFS(三年级!A:A,314,三年级!E:E,"&lt;&gt;"),1,0),IF(COUNTIFS(三年级!A:A,315,三年级!E:E,"&lt;&gt;"),1,0),IF(COUNTIFS(三年级!A:A,316,三年级!E:E,"&lt;&gt;"),1,0),IF(COUNTIFS(三年级!A:A,317,三年级!E:E,"&lt;&gt;"),1,0),IF(COUNTIFS(三年级!A:A,318,三年级!E:E,"&lt;&gt;"),1,0),IF(COUNTIFS(三年级!A:A,319,三年级!E:E,"&lt;&gt;"),1,0),IF(COUNTIFS(三年级!A:A,320,三年级!E:E,"&lt;&gt;"),1,0),IF(COUNTIFS(三年级!A:A,321,三年级!E:E,"&lt;&gt;"),1,0),IF(COUNTIFS(三年级!A:A,322,三年级!E:E,"&lt;&gt;"),1,0),IF(COUNTIFS(三年级!A:A,323,三年级!E:E,"&lt;&gt;"),1,0),IF(COUNTIFS(三年级!A:A,324,三年级!E:E,"&lt;&gt;"),1,0),IF(COUNTIFS(三年级!A:A,325,三年级!E:E,"&lt;&gt;"),1,0)),"")</f>
        <v>0</v>
      </c>
      <c r="C6" s="25">
        <f>IFERROR(SUM(COUNTIFS(三年级!$A:$A,"&gt;0",三年级!$E:$E,"男"),COUNTIFS(三年级!$A:$A,"&gt;0",三年级!$E:$E,1)),"")</f>
        <v>0</v>
      </c>
      <c r="D6" s="27">
        <f>IFERROR(SUM(COUNTIFS(三年级!$A:$A,"&gt;0",三年级!$E:$E,"女"),COUNTIFS(三年级!$A:$A,"&gt;0",三年级!$E:$E,2)),"")</f>
        <v>0</v>
      </c>
      <c r="E6" s="22">
        <f t="shared" si="0"/>
        <v>0</v>
      </c>
      <c r="F6" s="28">
        <f>IFERROR(COUNTIFS(三年级!$A:$A,"&gt;0",三年级!$AE:$AE,"&gt;=0"),"")</f>
        <v>0</v>
      </c>
      <c r="G6" s="23">
        <f t="shared" si="6"/>
        <v>0</v>
      </c>
      <c r="H6" s="29" t="str">
        <f t="shared" si="1"/>
        <v/>
      </c>
      <c r="I6" s="137"/>
      <c r="J6" s="138" t="str">
        <f>IFERROR(O35/O39,"")</f>
        <v/>
      </c>
      <c r="K6" s="139" t="str">
        <f>IFERROR(O37/O39,"")</f>
        <v/>
      </c>
      <c r="L6" s="139" t="str">
        <f>IFERROR(O36/O39,"")</f>
        <v/>
      </c>
      <c r="M6" s="29" t="str">
        <f>IFERROR(O38/O39,"")</f>
        <v/>
      </c>
      <c r="N6" s="135" t="str">
        <f>IFERROR(O84/O88,"")</f>
        <v/>
      </c>
      <c r="O6" s="139" t="str">
        <f>IFERROR(O85/O88,"")</f>
        <v/>
      </c>
      <c r="P6" s="139" t="str">
        <f>IFERROR(O86/O88,"")</f>
        <v/>
      </c>
      <c r="Q6" s="187" t="str">
        <f>IFERROR(O87/O88,"")</f>
        <v/>
      </c>
      <c r="R6" s="188" t="str">
        <f t="shared" si="2"/>
        <v/>
      </c>
      <c r="S6" s="139" t="str">
        <f t="shared" si="3"/>
        <v/>
      </c>
      <c r="T6" s="136">
        <f t="shared" si="4"/>
        <v>0</v>
      </c>
      <c r="U6" s="185" t="str">
        <f t="shared" si="5"/>
        <v/>
      </c>
    </row>
    <row r="7" ht="35.1" customHeight="1" spans="1:21">
      <c r="A7" s="25" t="s">
        <v>365</v>
      </c>
      <c r="B7" s="26">
        <f>IFERROR(SUM(IF(COUNTIFS(四年级!A:A,401,四年级!E:E,"&lt;&gt;"),1,0),IF(COUNTIFS(四年级!A:A,402,四年级!E:E,"&lt;&gt;"),1,0),IF(COUNTIFS(四年级!A:A,403,四年级!E:E,"&lt;&gt;"),1,0),IF(COUNTIFS(四年级!A:A,404,四年级!E:E,"&lt;&gt;"),1,0),IF(COUNTIFS(四年级!A:A,405,四年级!E:E,"&lt;&gt;"),1,0),IF(COUNTIFS(四年级!A:A,406,四年级!E:E,"&lt;&gt;"),1,0),IF(COUNTIFS(四年级!A:A,407,四年级!E:E,"&lt;&gt;"),1,0),IF(COUNTIFS(四年级!A:A,408,四年级!E:E,"&lt;&gt;"),1,0),IF(COUNTIFS(四年级!A:A,409,四年级!E:E,"&lt;&gt;"),1,0),IF(COUNTIFS(四年级!A:A,410,四年级!E:E,"&lt;&gt;"),1,0),IF(COUNTIFS(四年级!A:A,411,四年级!E:E,"&lt;&gt;"),1,0),IF(COUNTIFS(四年级!A:A,412,四年级!E:E,"&lt;&gt;"),1,0),IF(COUNTIFS(四年级!A:A,413,四年级!E:E,"&lt;&gt;"),1,0),IF(COUNTIFS(四年级!A:A,414,四年级!E:E,"&lt;&gt;"),1,0),IF(COUNTIFS(四年级!A:A,415,四年级!E:E,"&lt;&gt;"),1,0),IF(COUNTIFS(四年级!A:A,416,四年级!E:E,"&lt;&gt;"),1,0),IF(COUNTIFS(四年级!A:A,417,四年级!E:E,"&lt;&gt;"),1,0),IF(COUNTIFS(四年级!A:A,418,四年级!E:E,"&lt;&gt;"),1,0),IF(COUNTIFS(四年级!A:A,419,四年级!E:E,"&lt;&gt;"),1,0),IF(COUNTIFS(四年级!A:A,420,四年级!E:E,"&lt;&gt;"),1,0),IF(COUNTIFS(四年级!A:A,421,四年级!E:E,"&lt;&gt;"),1,0),IF(COUNTIFS(四年级!A:A,422,四年级!E:E,"&lt;&gt;"),1,0),IF(COUNTIFS(四年级!A:A,423,四年级!E:E,"&lt;&gt;"),1,0),IF(COUNTIFS(四年级!A:A,424,四年级!E:E,"&lt;&gt;"),1,0),IF(COUNTIFS(四年级!A:A,425,四年级!E:E,"&lt;&gt;"),1,0)),"")</f>
        <v>0</v>
      </c>
      <c r="C7" s="25">
        <f>IFERROR(SUM(COUNTIFS(四年级!$A:$A,"&gt;0",四年级!$E:$E,"男"),COUNTIFS(四年级!$A:$A,"&gt;0",四年级!$E:$E,1)),"")</f>
        <v>0</v>
      </c>
      <c r="D7" s="27">
        <f>IFERROR(SUM(COUNTIFS(四年级!$A:$A,"&gt;0",四年级!$E:$E,"女"),COUNTIFS(四年级!$A:$A,"&gt;0",四年级!$E:$E,2)),"")</f>
        <v>0</v>
      </c>
      <c r="E7" s="22">
        <f t="shared" si="0"/>
        <v>0</v>
      </c>
      <c r="F7" s="28">
        <f>IFERROR(COUNTIFS(四年级!$A:$A,"&gt;0",四年级!$AE:$AE,"&gt;=0"),"")</f>
        <v>0</v>
      </c>
      <c r="G7" s="23">
        <f t="shared" si="6"/>
        <v>0</v>
      </c>
      <c r="H7" s="29" t="str">
        <f t="shared" si="1"/>
        <v/>
      </c>
      <c r="I7" s="137"/>
      <c r="J7" s="138" t="str">
        <f>IFERROR(T35/T39,"")</f>
        <v/>
      </c>
      <c r="K7" s="139" t="str">
        <f>IFERROR(T37/T39,"")</f>
        <v/>
      </c>
      <c r="L7" s="139" t="str">
        <f>IFERROR(T36/T39,"")</f>
        <v/>
      </c>
      <c r="M7" s="29" t="str">
        <f>IFERROR(T38/T39,"")</f>
        <v/>
      </c>
      <c r="N7" s="135" t="str">
        <f>IFERROR(T84/T88,"")</f>
        <v/>
      </c>
      <c r="O7" s="139" t="str">
        <f>IFERROR(T85/T88,"")</f>
        <v/>
      </c>
      <c r="P7" s="139" t="str">
        <f>IFERROR(T86/T88,"")</f>
        <v/>
      </c>
      <c r="Q7" s="187" t="str">
        <f>IFERROR(T87/T88,"")</f>
        <v/>
      </c>
      <c r="R7" s="188" t="str">
        <f t="shared" si="2"/>
        <v/>
      </c>
      <c r="S7" s="139" t="str">
        <f t="shared" si="3"/>
        <v/>
      </c>
      <c r="T7" s="136">
        <f t="shared" si="4"/>
        <v>0</v>
      </c>
      <c r="U7" s="185" t="str">
        <f t="shared" si="5"/>
        <v/>
      </c>
    </row>
    <row r="8" ht="35.1" customHeight="1" spans="1:21">
      <c r="A8" s="25" t="s">
        <v>366</v>
      </c>
      <c r="B8" s="26">
        <f>IFERROR(SUM(IF(COUNTIFS(五年级!A:A,501,五年级!E:E,"&lt;&gt;"),1,0),IF(COUNTIFS(五年级!A:A,502,五年级!E:E,"&lt;&gt;"),1,0),IF(COUNTIFS(五年级!A:A,503,五年级!E:E,"&lt;&gt;"),1,0),IF(COUNTIFS(五年级!A:A,504,五年级!E:E,"&lt;&gt;"),1,0),IF(COUNTIFS(五年级!A:A,505,五年级!E:E,"&lt;&gt;"),1,0),IF(COUNTIFS(五年级!A:A,506,五年级!E:E,"&lt;&gt;"),1,0),IF(COUNTIFS(五年级!A:A,507,五年级!E:E,"&lt;&gt;"),1,0),IF(COUNTIFS(五年级!A:A,508,五年级!E:E,"&lt;&gt;"),1,0),IF(COUNTIFS(五年级!A:A,509,五年级!E:E,"&lt;&gt;"),1,0),IF(COUNTIFS(五年级!A:A,510,五年级!E:E,"&lt;&gt;"),1,0),IF(COUNTIFS(五年级!A:A,511,五年级!E:E,"&lt;&gt;"),1,0),IF(COUNTIFS(五年级!A:A,512,五年级!E:E,"&lt;&gt;"),1,0),IF(COUNTIFS(五年级!A:A,513,五年级!E:E,"&lt;&gt;"),1,0),IF(COUNTIFS(五年级!A:A,514,五年级!E:E,"&lt;&gt;"),1,0),IF(COUNTIFS(五年级!A:A,515,五年级!E:E,"&lt;&gt;"),1,0),IF(COUNTIFS(五年级!A:A,516,五年级!E:E,"&lt;&gt;"),1,0),IF(COUNTIFS(五年级!A:A,517,五年级!E:E,"&lt;&gt;"),1,0),IF(COUNTIFS(五年级!A:A,518,五年级!E:E,"&lt;&gt;"),1,0),IF(COUNTIFS(五年级!A:A,519,五年级!E:E,"&lt;&gt;"),1,0),IF(COUNTIFS(五年级!A:A,520,五年级!E:E,"&lt;&gt;"),1,0),IF(COUNTIFS(五年级!A:A,521,五年级!E:E,"&lt;&gt;"),1,0),IF(COUNTIFS(五年级!A:A,522,五年级!E:E,"&lt;&gt;"),1,0),IF(COUNTIFS(五年级!A:A,523,五年级!E:E,"&lt;&gt;"),1,0),IF(COUNTIFS(五年级!A:A,524,五年级!E:E,"&lt;&gt;"),1,0),IF(COUNTIFS(五年级!A:A,525,五年级!E:E,"&lt;&gt;"),1,0)),"")</f>
        <v>0</v>
      </c>
      <c r="C8" s="25">
        <f>IFERROR(SUM(COUNTIFS(五年级!$A:$A,"&gt;0",五年级!$E:$E,"男"),COUNTIFS(五年级!$A:$A,"&gt;0",五年级!$E:$E,1)),"")</f>
        <v>0</v>
      </c>
      <c r="D8" s="27">
        <f>IFERROR(SUM(COUNTIFS(五年级!$A:$A,"&gt;0",五年级!$E:$E,"女"),COUNTIFS(五年级!$A:$A,"&gt;0",五年级!$E:$E,2)),"")</f>
        <v>0</v>
      </c>
      <c r="E8" s="22">
        <f t="shared" si="0"/>
        <v>0</v>
      </c>
      <c r="F8" s="28">
        <f>IFERROR(COUNTIFS(五年级!$A:$A,"&gt;0",五年级!$AE:$AE,"&gt;=0"),"")</f>
        <v>0</v>
      </c>
      <c r="G8" s="23">
        <f t="shared" si="6"/>
        <v>0</v>
      </c>
      <c r="H8" s="29" t="str">
        <f t="shared" si="1"/>
        <v/>
      </c>
      <c r="I8" s="137"/>
      <c r="J8" s="138" t="str">
        <f>IFERROR(Y35/Y39,"")</f>
        <v/>
      </c>
      <c r="K8" s="139" t="str">
        <f>IFERROR(Y37/Y39,"")</f>
        <v/>
      </c>
      <c r="L8" s="139" t="str">
        <f>IFERROR(Y36/Y39,"")</f>
        <v/>
      </c>
      <c r="M8" s="29" t="str">
        <f>IFERROR(Y38/Y39,"")</f>
        <v/>
      </c>
      <c r="N8" s="135" t="str">
        <f>IFERROR(Y84/Y88,"")</f>
        <v/>
      </c>
      <c r="O8" s="139" t="str">
        <f>IFERROR(Y85/Y88,"")</f>
        <v/>
      </c>
      <c r="P8" s="139" t="str">
        <f>IFERROR(Y86/Y88,"")</f>
        <v/>
      </c>
      <c r="Q8" s="187" t="str">
        <f>IFERROR(Y87/Y88,"")</f>
        <v/>
      </c>
      <c r="R8" s="188" t="str">
        <f t="shared" si="2"/>
        <v/>
      </c>
      <c r="S8" s="139" t="str">
        <f t="shared" si="3"/>
        <v/>
      </c>
      <c r="T8" s="136">
        <f t="shared" si="4"/>
        <v>0</v>
      </c>
      <c r="U8" s="185" t="str">
        <f t="shared" si="5"/>
        <v/>
      </c>
    </row>
    <row r="9" ht="35.1" customHeight="1" spans="1:21">
      <c r="A9" s="30" t="s">
        <v>367</v>
      </c>
      <c r="B9" s="31">
        <f>IFERROR(SUM(IF(COUNTIFS(六年级!A:A,601,六年级!E:E,"&lt;&gt;"),1,0),IF(COUNTIFS(六年级!A:A,602,六年级!E:E,"&lt;&gt;"),1,0),IF(COUNTIFS(六年级!A:A,603,六年级!E:E,"&lt;&gt;"),1,0),IF(COUNTIFS(六年级!A:A,604,六年级!E:E,"&lt;&gt;"),1,0),IF(COUNTIFS(六年级!A:A,605,六年级!E:E,"&lt;&gt;"),1,0),IF(COUNTIFS(六年级!A:A,606,六年级!E:E,"&lt;&gt;"),1,0),IF(COUNTIFS(六年级!A:A,607,六年级!E:E,"&lt;&gt;"),1,0),IF(COUNTIFS(六年级!A:A,608,六年级!E:E,"&lt;&gt;"),1,0),IF(COUNTIFS(六年级!A:A,609,六年级!E:E,"&lt;&gt;"),1,0),IF(COUNTIFS(六年级!A:A,610,六年级!E:E,"&lt;&gt;"),1,0),IF(COUNTIFS(六年级!A:A,611,六年级!E:E,"&lt;&gt;"),1,0),IF(COUNTIFS(六年级!A:A,612,六年级!E:E,"&lt;&gt;"),1,0),IF(COUNTIFS(六年级!A:A,613,六年级!E:E,"&lt;&gt;"),1,0),IF(COUNTIFS(六年级!A:A,614,六年级!E:E,"&lt;&gt;"),1,0),IF(COUNTIFS(六年级!A:A,615,六年级!E:E,"&lt;&gt;"),1,0),IF(COUNTIFS(六年级!A:A,616,六年级!E:E,"&lt;&gt;"),1,0),IF(COUNTIFS(六年级!A:A,617,六年级!E:E,"&lt;&gt;"),1,0),IF(COUNTIFS(六年级!A:A,618,六年级!E:E,"&lt;&gt;"),1,0),IF(COUNTIFS(六年级!A:A,619,六年级!E:E,"&lt;&gt;"),1,0),IF(COUNTIFS(六年级!A:A,620,六年级!E:E,"&lt;&gt;"),1,0),IF(COUNTIFS(六年级!A:A,621,六年级!E:E,"&lt;&gt;"),1,0),IF(COUNTIFS(六年级!A:A,622,六年级!E:E,"&lt;&gt;"),1,0),IF(COUNTIFS(六年级!A:A,623,六年级!E:E,"&lt;&gt;"),1,0),IF(COUNTIFS(六年级!A:A,624,六年级!E:E,"&lt;&gt;"),1,0),IF(COUNTIFS(六年级!A:A,625,六年级!E:E,"&lt;&gt;"),1,0)),"")</f>
        <v>0</v>
      </c>
      <c r="C9" s="30">
        <f>IFERROR(SUM(COUNTIFS(六年级!$A:$A,"&gt;0",六年级!$E:$E,"男"),COUNTIFS(六年级!$A:$A,"&gt;0",六年级!$E:$E,1)),"")</f>
        <v>0</v>
      </c>
      <c r="D9" s="32">
        <f>IFERROR(SUM(COUNTIFS(六年级!$A:$A,"&gt;0",六年级!$E:$E,"女"),COUNTIFS(六年级!$A:$A,"&gt;0",六年级!$E:$E,2)),"")</f>
        <v>0</v>
      </c>
      <c r="E9" s="31">
        <f t="shared" si="0"/>
        <v>0</v>
      </c>
      <c r="F9" s="30">
        <f>IFERROR(COUNTIFS(六年级!$A:$A,"&gt;0",六年级!$AE:$AE,"&gt;=0"),"")</f>
        <v>0</v>
      </c>
      <c r="G9" s="32">
        <f t="shared" si="6"/>
        <v>0</v>
      </c>
      <c r="H9" s="33" t="str">
        <f t="shared" si="1"/>
        <v/>
      </c>
      <c r="I9" s="140"/>
      <c r="J9" s="141" t="str">
        <f>IFERROR(AD35/AD39,"")</f>
        <v/>
      </c>
      <c r="K9" s="142" t="str">
        <f>IFERROR(AD37/AD39,"")</f>
        <v/>
      </c>
      <c r="L9" s="142" t="str">
        <f>IFERROR(AD36/AD39,"")</f>
        <v/>
      </c>
      <c r="M9" s="33" t="str">
        <f>IFERROR(AD38/AD39,"")</f>
        <v/>
      </c>
      <c r="N9" s="141" t="str">
        <f>IFERROR(AD84/AD88,"")</f>
        <v/>
      </c>
      <c r="O9" s="142" t="str">
        <f>IFERROR(AD85/AD88,"")</f>
        <v/>
      </c>
      <c r="P9" s="142" t="str">
        <f>IFERROR(AD86/AD88,"")</f>
        <v/>
      </c>
      <c r="Q9" s="189" t="str">
        <f>IFERROR(AD87/AD88,"")</f>
        <v/>
      </c>
      <c r="R9" s="190" t="str">
        <f t="shared" si="2"/>
        <v/>
      </c>
      <c r="S9" s="142" t="str">
        <f t="shared" si="3"/>
        <v/>
      </c>
      <c r="T9" s="136">
        <f t="shared" si="4"/>
        <v>0</v>
      </c>
      <c r="U9" s="185" t="str">
        <f t="shared" si="5"/>
        <v/>
      </c>
    </row>
    <row r="10" ht="35.1" customHeight="1" spans="1:21">
      <c r="A10" s="34" t="s">
        <v>368</v>
      </c>
      <c r="B10" s="35">
        <f>SUM(B4:B9)</f>
        <v>0</v>
      </c>
      <c r="C10" s="36">
        <f>SUM(C4:C9)</f>
        <v>0</v>
      </c>
      <c r="D10" s="37">
        <f>SUM(D4:D9)</f>
        <v>0</v>
      </c>
      <c r="E10" s="38">
        <f t="shared" si="0"/>
        <v>0</v>
      </c>
      <c r="F10" s="39">
        <f>SUM(F4:F9)</f>
        <v>0</v>
      </c>
      <c r="G10" s="39">
        <f t="shared" si="6"/>
        <v>0</v>
      </c>
      <c r="H10" s="40" t="str">
        <f t="shared" si="1"/>
        <v/>
      </c>
      <c r="I10" s="143"/>
      <c r="J10" s="144" t="str">
        <f>IFERROR(SUM(E35,J35,O35,T35,Y35,AD35)/SUM(E39,J39,O39,T39,Y39,AD39),"")</f>
        <v/>
      </c>
      <c r="K10" s="145" t="str">
        <f>IFERROR(SUM(E36,J36,O36,T36,Y36,AD36)/SUM(E39,J39,O39,T39,Y39,AD39),"")</f>
        <v/>
      </c>
      <c r="L10" s="145" t="str">
        <f>IFERROR(SUM(E37,J37,O37,T37,Y37,AD37)/SUM(E39,J39,O39,T39,Y39,AD39),"")</f>
        <v/>
      </c>
      <c r="M10" s="146" t="str">
        <f>IFERROR(SUM(E38,J38,O38,T38,Y38,AD38)/SUM(E39,J39,O39,T39,Y39,AD39),"")</f>
        <v/>
      </c>
      <c r="N10" s="147" t="str">
        <f>IFERROR(SUM(E84,J84,O84,T84,Y84,AD84)/SUM(E88,J88,O88,T88,Y88,AD88),"")</f>
        <v/>
      </c>
      <c r="O10" s="145" t="str">
        <f>IFERROR(SUM(E85,J85,O85,T85,Y85,AD85)/SUM(E88,J88,O88,T88,Y88,AD88),"")</f>
        <v/>
      </c>
      <c r="P10" s="148" t="str">
        <f>IFERROR(SUM(E86,J86,O86,T86,Y86,AD86)/SUM(E88,J88,O88,T88,Y88,AD88),"")</f>
        <v/>
      </c>
      <c r="Q10" s="191" t="str">
        <f>IFERROR(SUM(E87,J87,O87,T87,Y87,AD87)/SUM(E88,J88,O88,T88,Y88,AD88),"")</f>
        <v/>
      </c>
      <c r="R10" s="144" t="str">
        <f t="shared" si="2"/>
        <v/>
      </c>
      <c r="S10" s="145" t="str">
        <f t="shared" si="3"/>
        <v/>
      </c>
      <c r="T10" s="145">
        <f t="shared" si="4"/>
        <v>0</v>
      </c>
      <c r="U10" s="146" t="str">
        <f t="shared" si="5"/>
        <v/>
      </c>
    </row>
    <row r="11" ht="35.1" customHeight="1"/>
    <row r="12" ht="35.1" customHeight="1" spans="1:13">
      <c r="A12" s="41" t="s">
        <v>351</v>
      </c>
      <c r="B12" s="42"/>
      <c r="C12" s="42"/>
      <c r="D12" s="42"/>
      <c r="E12" s="42"/>
      <c r="F12" s="42"/>
      <c r="G12" s="42"/>
      <c r="H12" s="42"/>
      <c r="I12" s="42"/>
      <c r="J12" s="42"/>
      <c r="K12" s="42"/>
      <c r="L12" s="42"/>
      <c r="M12" s="149"/>
    </row>
    <row r="13" ht="35.1" customHeight="1" spans="1:13">
      <c r="A13" s="43" t="s">
        <v>369</v>
      </c>
      <c r="B13" s="44" t="s">
        <v>302</v>
      </c>
      <c r="C13" s="45"/>
      <c r="D13" s="45" t="s">
        <v>303</v>
      </c>
      <c r="E13" s="45"/>
      <c r="F13" s="45" t="s">
        <v>341</v>
      </c>
      <c r="G13" s="45"/>
      <c r="H13" s="45" t="s">
        <v>353</v>
      </c>
      <c r="I13" s="45"/>
      <c r="J13" s="45" t="s">
        <v>313</v>
      </c>
      <c r="K13" s="45"/>
      <c r="L13" s="150" t="s">
        <v>343</v>
      </c>
      <c r="M13" s="151"/>
    </row>
    <row r="14" ht="35.1" customHeight="1" spans="1:13">
      <c r="A14" s="46" t="s">
        <v>325</v>
      </c>
      <c r="B14" s="47">
        <f>$E47</f>
        <v>0</v>
      </c>
      <c r="C14" s="48"/>
      <c r="D14" s="48">
        <f>$E54</f>
        <v>0</v>
      </c>
      <c r="E14" s="48"/>
      <c r="F14" s="48">
        <f>$E61</f>
        <v>0</v>
      </c>
      <c r="G14" s="48"/>
      <c r="H14" s="48">
        <f>$E68</f>
        <v>0</v>
      </c>
      <c r="I14" s="48"/>
      <c r="J14" s="152"/>
      <c r="K14" s="152"/>
      <c r="L14" s="152"/>
      <c r="M14" s="153"/>
    </row>
    <row r="15" ht="35.1" customHeight="1" spans="1:13">
      <c r="A15" s="49" t="s">
        <v>363</v>
      </c>
      <c r="B15" s="50">
        <f>$J47</f>
        <v>0</v>
      </c>
      <c r="C15" s="51"/>
      <c r="D15" s="51">
        <f>$J54</f>
        <v>0</v>
      </c>
      <c r="E15" s="51"/>
      <c r="F15" s="51">
        <f>$J61</f>
        <v>0</v>
      </c>
      <c r="G15" s="51"/>
      <c r="H15" s="51">
        <f>$J68</f>
        <v>0</v>
      </c>
      <c r="I15" s="51"/>
      <c r="J15" s="154"/>
      <c r="K15" s="154"/>
      <c r="L15" s="154"/>
      <c r="M15" s="155"/>
    </row>
    <row r="16" ht="35.1" customHeight="1" spans="1:13">
      <c r="A16" s="49" t="s">
        <v>364</v>
      </c>
      <c r="B16" s="50">
        <f>$O47</f>
        <v>0</v>
      </c>
      <c r="C16" s="51"/>
      <c r="D16" s="51">
        <f>$O54</f>
        <v>0</v>
      </c>
      <c r="E16" s="51"/>
      <c r="F16" s="51">
        <f>$O61</f>
        <v>0</v>
      </c>
      <c r="G16" s="51"/>
      <c r="H16" s="51">
        <f>$O68</f>
        <v>0</v>
      </c>
      <c r="I16" s="51"/>
      <c r="J16" s="51">
        <f>$O75</f>
        <v>0</v>
      </c>
      <c r="K16" s="51"/>
      <c r="L16" s="154"/>
      <c r="M16" s="155"/>
    </row>
    <row r="17" ht="35.1" customHeight="1" spans="1:13">
      <c r="A17" s="49" t="s">
        <v>365</v>
      </c>
      <c r="B17" s="50">
        <f>$T47</f>
        <v>0</v>
      </c>
      <c r="C17" s="51"/>
      <c r="D17" s="51">
        <f>$T54</f>
        <v>0</v>
      </c>
      <c r="E17" s="51"/>
      <c r="F17" s="51">
        <f>$T61</f>
        <v>0</v>
      </c>
      <c r="G17" s="51"/>
      <c r="H17" s="51">
        <f>$T68</f>
        <v>0</v>
      </c>
      <c r="I17" s="51"/>
      <c r="J17" s="51">
        <f>$T75</f>
        <v>0</v>
      </c>
      <c r="K17" s="51"/>
      <c r="L17" s="154"/>
      <c r="M17" s="155"/>
    </row>
    <row r="18" ht="35.1" customHeight="1" spans="1:13">
      <c r="A18" s="49" t="s">
        <v>366</v>
      </c>
      <c r="B18" s="50">
        <f>$Y47</f>
        <v>0</v>
      </c>
      <c r="C18" s="51"/>
      <c r="D18" s="51">
        <f>$Y54</f>
        <v>0</v>
      </c>
      <c r="E18" s="51"/>
      <c r="F18" s="51">
        <f>$Y61</f>
        <v>0</v>
      </c>
      <c r="G18" s="51"/>
      <c r="H18" s="51">
        <f>$Y68</f>
        <v>0</v>
      </c>
      <c r="I18" s="51"/>
      <c r="J18" s="51">
        <f>$Y75</f>
        <v>0</v>
      </c>
      <c r="K18" s="51"/>
      <c r="L18" s="51">
        <f>$Y82</f>
        <v>0</v>
      </c>
      <c r="M18" s="156"/>
    </row>
    <row r="19" ht="35.1" customHeight="1" spans="1:13">
      <c r="A19" s="52" t="s">
        <v>367</v>
      </c>
      <c r="B19" s="53">
        <f>$AD47</f>
        <v>0</v>
      </c>
      <c r="C19" s="54"/>
      <c r="D19" s="54">
        <f>$AD54</f>
        <v>0</v>
      </c>
      <c r="E19" s="54"/>
      <c r="F19" s="54">
        <f>$AD61</f>
        <v>0</v>
      </c>
      <c r="G19" s="54"/>
      <c r="H19" s="54">
        <f>$AD68</f>
        <v>0</v>
      </c>
      <c r="I19" s="54"/>
      <c r="J19" s="54">
        <f>$AD75</f>
        <v>0</v>
      </c>
      <c r="K19" s="54"/>
      <c r="L19" s="54">
        <f>$AD82</f>
        <v>0</v>
      </c>
      <c r="M19" s="157"/>
    </row>
    <row r="20" ht="35.1" customHeight="1" spans="1:13">
      <c r="A20" s="55" t="s">
        <v>368</v>
      </c>
      <c r="B20" s="56" t="str">
        <f>IFERROR(SUM(E42:E43,J42:J43,O42:O43,T42:T43,Y42:Y43,AD42:AD43)/SUM(E46,J46,O46,T46,Y46,AD46),"")</f>
        <v/>
      </c>
      <c r="C20" s="57"/>
      <c r="D20" s="57" t="str">
        <f>IFERROR(SUM(E49:E50,J49:J50,O49:O50,T49:T50,Y49:Y50,AD49:AD50)/SUM(E53,J53,O53,T53,Y53,AD536),"")</f>
        <v/>
      </c>
      <c r="E20" s="57"/>
      <c r="F20" s="57" t="str">
        <f>IFERROR(SUM(E56:E57,J56:J57,O56:O57,T56:T57,Y56:Y57,AD56:AD57)/SUM(E60,J60,O60,T60,Y60,AD60),"")</f>
        <v/>
      </c>
      <c r="G20" s="57"/>
      <c r="H20" s="57" t="str">
        <f>IFERROR(SUM(E63:E64,J63:J64,O63:O64,T63:T64,Y63:Y64,AD63:AD64)/SUM(E67,J67,O67,T67,Y67,AD67),"")</f>
        <v/>
      </c>
      <c r="I20" s="57"/>
      <c r="J20" s="57" t="str">
        <f>IFERROR(SUM(O70:O71,T70:T71,Y70:Y71,AD70:AD71)/SUM(O74,T74,Y74,AD74),"")</f>
        <v/>
      </c>
      <c r="K20" s="57"/>
      <c r="L20" s="57" t="str">
        <f>IFERROR(SUM(Y77:Y78,AD77:AD78)/SUM(Y81,AD81),"")</f>
        <v/>
      </c>
      <c r="M20" s="158"/>
    </row>
    <row r="21" ht="35.1" customHeight="1" spans="1:25">
      <c r="A21" s="58"/>
      <c r="B21" s="58"/>
      <c r="C21" s="58"/>
      <c r="D21" s="58"/>
      <c r="E21" s="58"/>
      <c r="F21" s="58"/>
      <c r="G21" s="58"/>
      <c r="H21" s="58"/>
      <c r="I21" s="58"/>
      <c r="J21" s="58"/>
      <c r="K21" s="58"/>
      <c r="L21" s="58"/>
      <c r="M21" s="58"/>
      <c r="N21" s="58"/>
      <c r="O21" s="58"/>
      <c r="P21" s="58"/>
      <c r="Q21" s="58"/>
      <c r="R21" s="58"/>
      <c r="S21" s="58"/>
      <c r="T21" s="58"/>
      <c r="U21" s="58"/>
      <c r="V21" s="58"/>
      <c r="W21" s="58"/>
      <c r="X21" s="58"/>
      <c r="Y21" s="58"/>
    </row>
    <row r="22" ht="35.1" customHeight="1" spans="1:25">
      <c r="A22" s="59" t="s">
        <v>350</v>
      </c>
      <c r="B22" s="60"/>
      <c r="C22" s="60"/>
      <c r="D22" s="60"/>
      <c r="E22" s="60"/>
      <c r="F22" s="60"/>
      <c r="G22" s="60"/>
      <c r="H22" s="60"/>
      <c r="I22" s="60"/>
      <c r="J22" s="60"/>
      <c r="K22" s="60"/>
      <c r="L22" s="60"/>
      <c r="M22" s="60"/>
      <c r="N22" s="60"/>
      <c r="O22" s="60"/>
      <c r="P22" s="60"/>
      <c r="Q22" s="60"/>
      <c r="R22" s="60"/>
      <c r="S22" s="60"/>
      <c r="T22" s="60"/>
      <c r="U22" s="60"/>
      <c r="V22" s="60"/>
      <c r="W22" s="60"/>
      <c r="X22" s="60"/>
      <c r="Y22" s="212"/>
    </row>
    <row r="23" ht="35.1" customHeight="1" spans="1:25">
      <c r="A23" s="61" t="s">
        <v>370</v>
      </c>
      <c r="B23" s="62" t="s">
        <v>300</v>
      </c>
      <c r="C23" s="63"/>
      <c r="D23" s="64"/>
      <c r="E23" s="62" t="s">
        <v>301</v>
      </c>
      <c r="F23" s="63"/>
      <c r="G23" s="64"/>
      <c r="H23" s="62" t="s">
        <v>302</v>
      </c>
      <c r="I23" s="63"/>
      <c r="J23" s="64"/>
      <c r="K23" s="62" t="s">
        <v>303</v>
      </c>
      <c r="L23" s="63"/>
      <c r="M23" s="64"/>
      <c r="N23" s="159" t="s">
        <v>341</v>
      </c>
      <c r="O23" s="160"/>
      <c r="P23" s="161"/>
      <c r="Q23" s="159" t="s">
        <v>342</v>
      </c>
      <c r="R23" s="160"/>
      <c r="S23" s="161"/>
      <c r="T23" s="159" t="s">
        <v>313</v>
      </c>
      <c r="U23" s="160"/>
      <c r="V23" s="161"/>
      <c r="W23" s="159" t="s">
        <v>343</v>
      </c>
      <c r="X23" s="192"/>
      <c r="Y23" s="161"/>
    </row>
    <row r="24" ht="35.1" customHeight="1" spans="1:25">
      <c r="A24" s="61"/>
      <c r="B24" s="52" t="s">
        <v>28</v>
      </c>
      <c r="C24" s="31" t="s">
        <v>29</v>
      </c>
      <c r="D24" s="65" t="s">
        <v>346</v>
      </c>
      <c r="E24" s="52" t="s">
        <v>28</v>
      </c>
      <c r="F24" s="31" t="s">
        <v>29</v>
      </c>
      <c r="G24" s="65" t="s">
        <v>346</v>
      </c>
      <c r="H24" s="52" t="s">
        <v>28</v>
      </c>
      <c r="I24" s="31" t="s">
        <v>29</v>
      </c>
      <c r="J24" s="65" t="s">
        <v>346</v>
      </c>
      <c r="K24" s="52" t="s">
        <v>28</v>
      </c>
      <c r="L24" s="31" t="s">
        <v>29</v>
      </c>
      <c r="M24" s="65" t="s">
        <v>346</v>
      </c>
      <c r="N24" s="52" t="s">
        <v>28</v>
      </c>
      <c r="O24" s="31" t="s">
        <v>29</v>
      </c>
      <c r="P24" s="65" t="s">
        <v>346</v>
      </c>
      <c r="Q24" s="52" t="s">
        <v>28</v>
      </c>
      <c r="R24" s="31" t="s">
        <v>29</v>
      </c>
      <c r="S24" s="65" t="s">
        <v>346</v>
      </c>
      <c r="T24" s="52" t="s">
        <v>28</v>
      </c>
      <c r="U24" s="31" t="s">
        <v>29</v>
      </c>
      <c r="V24" s="65" t="s">
        <v>346</v>
      </c>
      <c r="W24" s="52" t="s">
        <v>28</v>
      </c>
      <c r="X24" s="31" t="s">
        <v>29</v>
      </c>
      <c r="Y24" s="65" t="s">
        <v>346</v>
      </c>
    </row>
    <row r="25" ht="35.1" customHeight="1" spans="1:25">
      <c r="A25" s="66" t="s">
        <v>325</v>
      </c>
      <c r="B25" s="67">
        <f>IFERROR(SUMIFS(一年级!$F:$F,一年级!$E:$E,1,一年级!$F:$F,"&gt;=0")/COUNTIFS(一年级!$E:$E,1,一年级!$F:$F,"&gt;=0"),0)</f>
        <v>0</v>
      </c>
      <c r="C25" s="68">
        <f>IFERROR(SUMIFS(一年级!$F:$F,一年级!$E:$E,2,一年级!$F:$F,"&gt;=0")/COUNTIFS(一年级!$E:$E,2,一年级!$F:$F,"&gt;=0"),0)</f>
        <v>0</v>
      </c>
      <c r="D25" s="69" t="str">
        <f>IFERROR(SUMIF(一年级!F:F,"&gt;=0")/COUNTIF(一年级!F:F,"&gt;=0"),"")</f>
        <v/>
      </c>
      <c r="E25" s="70">
        <f>IFERROR(SUMIFS(一年级!$G:$G,一年级!$E:$E,1,一年级!$G:$G,"&gt;=0")/COUNTIFS(一年级!$E:$E,1,一年级!$G:$G,"&gt;=0"),0)</f>
        <v>0</v>
      </c>
      <c r="F25" s="71">
        <f>IFERROR(SUMIFS(一年级!$G:$G,一年级!$E:$E,2,一年级!$G:$G,"&gt;=0")/COUNTIFS(一年级!$E:$E,2,一年级!$G:$G,"&gt;=0"),0)</f>
        <v>0</v>
      </c>
      <c r="G25" s="72" t="str">
        <f>IFERROR(SUMIF(一年级!$G:$G,"&gt;=0")/COUNTIF(一年级!$G:$G,"&gt;=0"),"")</f>
        <v/>
      </c>
      <c r="H25" s="67">
        <f>IFERROR(SUMIFS(一年级!$H:$H,一年级!$E:$E,1,一年级!$H:$H,"&gt;=0")/COUNTIFS(一年级!$E:$E,1,一年级!$H:$H,"&gt;=0"),0)</f>
        <v>0</v>
      </c>
      <c r="I25" s="68">
        <f>IFERROR(SUMIFS(一年级!$H:$H,一年级!$E:$E,2,一年级!$H:$H,"&gt;=0")/COUNTIFS(一年级!$E:$E,2,一年级!$H:$H,"&gt;=0"),0)</f>
        <v>0</v>
      </c>
      <c r="J25" s="69" t="str">
        <f>IFERROR(SUMIF(一年级!$H:$H,"&gt;=0")/COUNTIF(一年级!$H:$H,"&gt;=0"),"")</f>
        <v/>
      </c>
      <c r="K25" s="70">
        <f>IFERROR(SUMIFS(一年级!$I:$I,一年级!$E:$E,1,一年级!$I:$I,"&gt;=0")/COUNTIFS(一年级!$E:$E,1,一年级!$I:$I,"&gt;=0"),0)</f>
        <v>0</v>
      </c>
      <c r="L25" s="71">
        <f>IFERROR(SUMIFS(一年级!$I:$I,一年级!$E:$E,2,一年级!$I:$I,"&gt;=0")/COUNTIFS(一年级!$E:$E,2,一年级!$I:$I,"&gt;=0"),0)</f>
        <v>0</v>
      </c>
      <c r="M25" s="72" t="str">
        <f>IFERROR(SUMIF(一年级!$I:$I,"&gt;=0")/COUNTIF(一年级!$I:$I,"&gt;=0"),"")</f>
        <v/>
      </c>
      <c r="N25" s="70">
        <f>IFERROR(SUMIFS(一年级!$J:$J,一年级!$E:$E,1,一年级!$J:$J,"&gt;=0")/COUNTIFS(一年级!$E:$E,1,一年级!$J:$J,"&gt;=0"),0)</f>
        <v>0</v>
      </c>
      <c r="O25" s="71">
        <f>IFERROR(SUMIFS(一年级!$J:$J,一年级!$E:$E,2,一年级!$J:$J,"&gt;=0")/COUNTIFS(一年级!$E:$E,2,一年级!$J:$J,"&gt;=0"),0)</f>
        <v>0</v>
      </c>
      <c r="P25" s="72" t="str">
        <f>IFERROR(SUMIF(一年级!$J:$J,"&gt;=0")/COUNTIF(一年级!$J:$J,"&gt;=0"),"")</f>
        <v/>
      </c>
      <c r="Q25" s="67">
        <f>IFERROR(SUMIFS(一年级!$K:$K,一年级!$E:$E,1,一年级!$K:$K,"&gt;=0")/COUNTIFS(一年级!$E:$E,1,一年级!$K:$K,"&gt;=0"),0)</f>
        <v>0</v>
      </c>
      <c r="R25" s="68">
        <f>IFERROR(SUMIFS(一年级!$K:$K,一年级!$E:$E,2,一年级!$K:$K,"&gt;=0")/COUNTIFS(一年级!$E:$E,2,一年级!$K:$K,"&gt;=0"),0)</f>
        <v>0</v>
      </c>
      <c r="S25" s="69" t="str">
        <f>IFERROR(SUMIF(一年级!$K:$K,"&gt;=0")/COUNTIF(一年级!$K:$K,"&gt;=0"),"")</f>
        <v/>
      </c>
      <c r="T25" s="193"/>
      <c r="U25" s="194"/>
      <c r="V25" s="195"/>
      <c r="W25" s="193"/>
      <c r="X25" s="194"/>
      <c r="Y25" s="213"/>
    </row>
    <row r="26" ht="35.1" customHeight="1" spans="1:25">
      <c r="A26" s="73" t="s">
        <v>363</v>
      </c>
      <c r="B26" s="74">
        <f>IFERROR(SUMIFS(二年级!$F:$F,二年级!$E:$E,1,二年级!$F:$F,"&gt;=0")/COUNTIFS(二年级!$E:$E,1,二年级!$F:$F,"&gt;=0"),0)</f>
        <v>0</v>
      </c>
      <c r="C26" s="75">
        <f>IFERROR(SUMIFS(二年级!$F:$F,二年级!$E:$E,2,二年级!$F:$F,"&gt;=0")/COUNTIFS(二年级!$E:$E,2,二年级!$F:$F,"&gt;=0"),0)</f>
        <v>0</v>
      </c>
      <c r="D26" s="76" t="str">
        <f>IFERROR(SUMIF(二年级!F:F,"&gt;=0")/COUNTIF(二年级!F:F,"&gt;=0"),"")</f>
        <v/>
      </c>
      <c r="E26" s="77">
        <f>IFERROR(SUMIFS(二年级!$G:$G,二年级!$E:$E,1,二年级!$G:$G,"&gt;=0")/COUNTIFS(二年级!$E:$E,1,二年级!$G:$G,"&gt;=0"),0)</f>
        <v>0</v>
      </c>
      <c r="F26" s="78">
        <f>IFERROR(SUMIFS(二年级!$G:$G,二年级!$E:$E,2,二年级!$G:$G,"&gt;=0")/COUNTIFS(二年级!$E:$E,2,二年级!$G:$G,"&gt;=0"),0)</f>
        <v>0</v>
      </c>
      <c r="G26" s="79" t="str">
        <f>IFERROR(SUMIF(二年级!$G:$G,"&gt;=0")/COUNTIF(二年级!$G:$G,"&gt;=0"),"")</f>
        <v/>
      </c>
      <c r="H26" s="74">
        <f>IFERROR(SUMIFS(二年级!$H:$H,二年级!$E:$E,1,二年级!$H:$H,"&gt;=0")/COUNTIFS(二年级!$E:$E,1,二年级!$H:$H,"&gt;=0"),0)</f>
        <v>0</v>
      </c>
      <c r="I26" s="75">
        <f>IFERROR(SUMIFS(二年级!$H:$H,二年级!$E:$E,2,二年级!$H:$H,"&gt;=0")/COUNTIFS(二年级!$E:$E,2,二年级!$H:$H,"&gt;=0"),0)</f>
        <v>0</v>
      </c>
      <c r="J26" s="76" t="str">
        <f>IFERROR(SUMIF(二年级!$H:$H,"&gt;=0")/COUNTIF(二年级!$H:$H,"&gt;=0"),"")</f>
        <v/>
      </c>
      <c r="K26" s="77">
        <f>IFERROR(SUMIFS(二年级!$I:$I,二年级!$E:$E,1,二年级!$I:$I,"&gt;=0")/COUNTIFS(二年级!$E:$E,1,二年级!$I:$I,"&gt;=0"),0)</f>
        <v>0</v>
      </c>
      <c r="L26" s="78">
        <f>IFERROR(SUMIFS(二年级!$I:$I,二年级!$E:$E,2,二年级!$I:$I,"&gt;=0")/COUNTIFS(二年级!$E:$E,2,二年级!$I:$I,"&gt;=0"),0)</f>
        <v>0</v>
      </c>
      <c r="M26" s="79" t="str">
        <f>IFERROR(SUMIF(二年级!$I:$I,"&gt;=0")/COUNTIF(二年级!$I:$I,"&gt;=0"),"")</f>
        <v/>
      </c>
      <c r="N26" s="77">
        <f>IFERROR(SUMIFS(二年级!$J:$J,二年级!$E:$E,1,二年级!$J:$J,"&gt;=0")/COUNTIFS(二年级!$E:$E,1,二年级!$J:$J,"&gt;=0"),0)</f>
        <v>0</v>
      </c>
      <c r="O26" s="78">
        <f>IFERROR(SUMIFS(二年级!$J:$J,二年级!$E:$E,2,二年级!$J:$J,"&gt;=0")/COUNTIFS(二年级!$E:$E,2,二年级!$J:$J,"&gt;=0"),0)</f>
        <v>0</v>
      </c>
      <c r="P26" s="79" t="str">
        <f>IFERROR(SUMIF(二年级!$J:$J,"&gt;=0")/COUNTIF(二年级!$J:$J,"&gt;=0"),"")</f>
        <v/>
      </c>
      <c r="Q26" s="74">
        <f>IFERROR(SUMIFS(二年级!$K:$K,二年级!$E:$E,1,二年级!$K:$K,"&gt;=0")/COUNTIFS(二年级!$E:$E,1,二年级!$K:$K,"&gt;=0"),0)</f>
        <v>0</v>
      </c>
      <c r="R26" s="75">
        <f>IFERROR(SUMIFS(二年级!$K:$K,二年级!$E:$E,2,二年级!$K:$K,"&gt;=0")/COUNTIFS(二年级!$E:$E,2,二年级!$K:$K,"&gt;=0"),0)</f>
        <v>0</v>
      </c>
      <c r="S26" s="76" t="str">
        <f>IFERROR(SUMIF(二年级!$K:$K,"&gt;=0")/COUNTIF(二年级!$K:$K,"&gt;=0"),"")</f>
        <v/>
      </c>
      <c r="T26" s="196"/>
      <c r="U26" s="197"/>
      <c r="V26" s="198"/>
      <c r="W26" s="196"/>
      <c r="X26" s="197"/>
      <c r="Y26" s="214"/>
    </row>
    <row r="27" ht="35.1" customHeight="1" spans="1:25">
      <c r="A27" s="73" t="s">
        <v>364</v>
      </c>
      <c r="B27" s="74">
        <f>IFERROR(SUMIFS(三年级!$F:$F,三年级!$E:$E,1,三年级!$F:$F,"&gt;=0")/COUNTIFS(三年级!$E:$E,1,三年级!$F:$F,"&gt;=0"),0)</f>
        <v>0</v>
      </c>
      <c r="C27" s="75">
        <f>IFERROR(SUMIFS(三年级!$F:$F,三年级!$E:$E,2,三年级!$F:$F,"&gt;=0")/COUNTIFS(三年级!$E:$E,2,三年级!$F:$F,"&gt;=0"),0)</f>
        <v>0</v>
      </c>
      <c r="D27" s="76" t="str">
        <f>IFERROR(SUMIF(三年级!F:F,"&gt;=0")/COUNTIF(三年级!F:F,"&gt;=0"),"")</f>
        <v/>
      </c>
      <c r="E27" s="77">
        <f>IFERROR(SUMIFS(三年级!$G:$G,三年级!$E:$E,1,三年级!$G:$G,"&gt;=0")/COUNTIFS(三年级!$E:$E,1,三年级!$G:$G,"&gt;=0"),0)</f>
        <v>0</v>
      </c>
      <c r="F27" s="78">
        <f>IFERROR(SUMIFS(三年级!$G:$G,三年级!$E:$E,2,三年级!$G:$G,"&gt;=0")/COUNTIFS(三年级!$E:$E,2,三年级!$G:$G,"&gt;=0"),0)</f>
        <v>0</v>
      </c>
      <c r="G27" s="79" t="str">
        <f>IFERROR(SUMIF(三年级!$G:$G,"&gt;=0")/COUNTIF(三年级!$G:$G,"&gt;=0"),"")</f>
        <v/>
      </c>
      <c r="H27" s="74">
        <f>IFERROR(SUMIFS(三年级!$H:$H,三年级!$E:$E,1,三年级!$H:$H,"&gt;=0")/COUNTIFS(三年级!$E:$E,1,三年级!$H:$H,"&gt;=0"),0)</f>
        <v>0</v>
      </c>
      <c r="I27" s="75">
        <f>IFERROR(SUMIFS(三年级!$H:$H,三年级!$E:$E,2,三年级!$H:$H,"&gt;=0")/COUNTIFS(三年级!$E:$E,2,三年级!$H:$H,"&gt;=0"),0)</f>
        <v>0</v>
      </c>
      <c r="J27" s="76" t="str">
        <f>IFERROR(SUMIF(三年级!$H:$H,"&gt;=0")/COUNTIF(三年级!$H:$H,"&gt;=0"),"")</f>
        <v/>
      </c>
      <c r="K27" s="77">
        <f>IFERROR(SUMIFS(三年级!$I:$I,三年级!$E:$E,1,三年级!$I:$I,"&gt;=0")/COUNTIFS(三年级!$E:$E,1,三年级!$I:$I,"&gt;=0"),0)</f>
        <v>0</v>
      </c>
      <c r="L27" s="78">
        <f>IFERROR(SUMIFS(三年级!$I:$I,三年级!$E:$E,2,三年级!$I:$I,"&gt;=0")/COUNTIFS(三年级!$E:$E,2,三年级!$I:$I,"&gt;=0"),0)</f>
        <v>0</v>
      </c>
      <c r="M27" s="79" t="str">
        <f>IFERROR(SUMIF(三年级!$I:$I,"&gt;=0")/COUNTIF(三年级!$I:$I,"&gt;=0"),"")</f>
        <v/>
      </c>
      <c r="N27" s="77">
        <f>IFERROR(SUMIFS(三年级!$J:$J,三年级!$E:$E,1,三年级!$J:$J,"&gt;=0")/COUNTIFS(三年级!$E:$E,1,三年级!$J:$J,"&gt;=0"),0)</f>
        <v>0</v>
      </c>
      <c r="O27" s="78">
        <f>IFERROR(SUMIFS(三年级!$J:$J,三年级!$E:$E,2,三年级!$J:$J,"&gt;=0")/COUNTIFS(三年级!$E:$E,2,三年级!$J:$J,"&gt;=0"),0)</f>
        <v>0</v>
      </c>
      <c r="P27" s="79" t="str">
        <f>IFERROR(SUMIF(三年级!$J:$J,"&gt;=0")/COUNTIF(三年级!$J:$J,"&gt;=0"),"")</f>
        <v/>
      </c>
      <c r="Q27" s="74">
        <f>IFERROR(SUMIFS(三年级!$K:$K,三年级!$E:$E,1,三年级!$K:$K,"&gt;=0")/COUNTIFS(三年级!$E:$E,1,三年级!$K:$K,"&gt;=0"),0)</f>
        <v>0</v>
      </c>
      <c r="R27" s="75">
        <f>IFERROR(SUMIFS(三年级!$K:$K,三年级!$E:$E,2,三年级!$K:$K,"&gt;=0")/COUNTIFS(三年级!$E:$E,2,三年级!$K:$K,"&gt;=0"),0)</f>
        <v>0</v>
      </c>
      <c r="S27" s="76" t="str">
        <f>IFERROR(SUMIF(三年级!$K:$K,"&gt;=0")/COUNTIF(三年级!$K:$K,"&gt;=0"),"")</f>
        <v/>
      </c>
      <c r="T27" s="74">
        <f>IFERROR(SUMIFS(三年级!$L:$L,三年级!$E:$E,1,三年级!$L:$L,"&gt;=0")/COUNTIFS(三年级!$E:$E,1,三年级!$L:$L,"&gt;=0"),0)</f>
        <v>0</v>
      </c>
      <c r="U27" s="75">
        <f>IFERROR(SUMIFS(三年级!$L:$L,三年级!$E:$E,2,三年级!$L:$L,"&gt;=0")/COUNTIFS(三年级!$E:$E,2,三年级!$L:$L,"&gt;=0"),0)</f>
        <v>0</v>
      </c>
      <c r="V27" s="76" t="str">
        <f>IFERROR(SUMIF(三年级!$L:$L,"&gt;=0")/COUNTIF(三年级!$L:$L,"&gt;=0"),"")</f>
        <v/>
      </c>
      <c r="W27" s="193"/>
      <c r="X27" s="194"/>
      <c r="Y27" s="214"/>
    </row>
    <row r="28" ht="35.1" customHeight="1" spans="1:25">
      <c r="A28" s="73" t="s">
        <v>365</v>
      </c>
      <c r="B28" s="74">
        <f>IFERROR(SUMIFS(四年级!$F:$F,四年级!$E:$E,1,四年级!$F:$F,"&gt;=0")/COUNTIFS(四年级!$E:$E,1,四年级!$F:$F,"&gt;=0"),0)</f>
        <v>0</v>
      </c>
      <c r="C28" s="75">
        <f>IFERROR(SUMIFS(四年级!$F:$F,四年级!$E:$E,2,四年级!$F:$F,"&gt;=0")/COUNTIFS(四年级!$E:$E,2,四年级!$F:$F,"&gt;=0"),0)</f>
        <v>0</v>
      </c>
      <c r="D28" s="76" t="str">
        <f>IFERROR(SUMIF(四年级!F:F,"&gt;=0")/COUNTIF(四年级!F:F,"&gt;=0"),"")</f>
        <v/>
      </c>
      <c r="E28" s="77">
        <f>IFERROR(SUMIFS(四年级!$G:$G,四年级!$E:$E,1,四年级!$G:$G,"&gt;=0")/COUNTIFS(四年级!$E:$E,1,四年级!$G:$G,"&gt;=0"),0)</f>
        <v>0</v>
      </c>
      <c r="F28" s="78">
        <f>IFERROR(SUMIFS(四年级!$G:$G,四年级!$E:$E,2,四年级!$G:$G,"&gt;=0")/COUNTIFS(四年级!$E:$E,2,四年级!$G:$G,"&gt;=0"),0)</f>
        <v>0</v>
      </c>
      <c r="G28" s="79" t="str">
        <f>IFERROR(SUMIF(四年级!$G:$G,"&gt;=0")/COUNTIF(四年级!$G:$G,"&gt;=0"),"")</f>
        <v/>
      </c>
      <c r="H28" s="74">
        <f>IFERROR(SUMIFS(四年级!$H:$H,四年级!$E:$E,1,四年级!$H:$H,"&gt;=0")/COUNTIFS(四年级!$E:$E,1,四年级!$H:$H,"&gt;=0"),0)</f>
        <v>0</v>
      </c>
      <c r="I28" s="75">
        <f>IFERROR(SUMIFS(四年级!$H:$H,四年级!$E:$E,2,四年级!$H:$H,"&gt;=0")/COUNTIFS(四年级!$E:$E,2,四年级!$H:$H,"&gt;=0"),0)</f>
        <v>0</v>
      </c>
      <c r="J28" s="76" t="str">
        <f>IFERROR(SUMIF(四年级!$H:$H,"&gt;=0")/COUNTIF(四年级!$H:$H,"&gt;=0"),"")</f>
        <v/>
      </c>
      <c r="K28" s="77">
        <f>IFERROR(SUMIFS(四年级!$I:$I,四年级!$E:$E,1,四年级!$I:$I,"&gt;=0")/COUNTIFS(四年级!$E:$E,1,四年级!$I:$I,"&gt;=0"),0)</f>
        <v>0</v>
      </c>
      <c r="L28" s="78">
        <f>IFERROR(SUMIFS(四年级!$I:$I,四年级!$E:$E,2,四年级!$I:$I,"&gt;=0")/COUNTIFS(四年级!$E:$E,2,四年级!$I:$I,"&gt;=0"),0)</f>
        <v>0</v>
      </c>
      <c r="M28" s="79" t="str">
        <f>IFERROR(SUMIF(四年级!$I:$I,"&gt;=0")/COUNTIF(四年级!$I:$I,"&gt;=0"),"")</f>
        <v/>
      </c>
      <c r="N28" s="77">
        <f>IFERROR(SUMIFS(四年级!$J:$J,四年级!$E:$E,1,四年级!$J:$J,"&gt;=0")/COUNTIFS(四年级!$E:$E,1,四年级!$J:$J,"&gt;=0"),0)</f>
        <v>0</v>
      </c>
      <c r="O28" s="78">
        <f>IFERROR(SUMIFS(四年级!$J:$J,四年级!$E:$E,2,四年级!$J:$J,"&gt;=0")/COUNTIFS(四年级!$E:$E,2,四年级!$J:$J,"&gt;=0"),0)</f>
        <v>0</v>
      </c>
      <c r="P28" s="79" t="str">
        <f>IFERROR(SUMIF(四年级!$J:$J,"&gt;=0")/COUNTIF(四年级!$J:$J,"&gt;=0"),"")</f>
        <v/>
      </c>
      <c r="Q28" s="74">
        <f>IFERROR(SUMIFS(四年级!$K:$K,四年级!$E:$E,1,四年级!$K:$K,"&gt;=0")/COUNTIFS(四年级!$E:$E,1,四年级!$K:$K,"&gt;=0"),0)</f>
        <v>0</v>
      </c>
      <c r="R28" s="75">
        <f>IFERROR(SUMIFS(四年级!$K:$K,四年级!$E:$E,2,四年级!$K:$K,"&gt;=0")/COUNTIFS(四年级!$E:$E,2,四年级!$K:$K,"&gt;=0"),0)</f>
        <v>0</v>
      </c>
      <c r="S28" s="76" t="str">
        <f>IFERROR(SUMIF(四年级!$K:$K,"&gt;=0")/COUNTIF(四年级!$K:$K,"&gt;=0"),"")</f>
        <v/>
      </c>
      <c r="T28" s="74">
        <f>IFERROR(SUMIFS(四年级!$L:$L,四年级!$E:$E,1,四年级!$L:$L,"&gt;=0")/COUNTIFS(四年级!$E:$E,1,四年级!$L:$L,"&gt;=0"),0)</f>
        <v>0</v>
      </c>
      <c r="U28" s="75">
        <f>IFERROR(SUMIFS(四年级!$L:$L,四年级!$E:$E,2,四年级!$L:$L,"&gt;=0")/COUNTIFS(四年级!$E:$E,2,四年级!$L:$L,"&gt;=0"),0)</f>
        <v>0</v>
      </c>
      <c r="V28" s="76" t="str">
        <f>IFERROR(SUMIF(四年级!$L:$L,"&gt;=0")/COUNTIF(四年级!$L:$L,"&gt;=0"),"")</f>
        <v/>
      </c>
      <c r="W28" s="199"/>
      <c r="X28" s="200"/>
      <c r="Y28" s="214"/>
    </row>
    <row r="29" ht="35.1" customHeight="1" spans="1:25">
      <c r="A29" s="73" t="s">
        <v>366</v>
      </c>
      <c r="B29" s="74">
        <f>IFERROR(SUMIFS(五年级!$F:$F,五年级!$E:$E,1,五年级!$F:$F,"&gt;=0")/COUNTIFS(五年级!$E:$E,1,五年级!$F:$F,"&gt;=0"),0)</f>
        <v>0</v>
      </c>
      <c r="C29" s="75">
        <f>IFERROR(SUMIFS(五年级!$F:$F,五年级!$E:$E,2,五年级!$F:$F,"&gt;=0")/COUNTIFS(五年级!$E:$E,2,五年级!$F:$F,"&gt;=0"),0)</f>
        <v>0</v>
      </c>
      <c r="D29" s="76" t="str">
        <f>IFERROR(SUMIF(五年级!F:F,"&gt;=0")/COUNTIF(五年级!F:F,"&gt;=0"),"")</f>
        <v/>
      </c>
      <c r="E29" s="77">
        <f>IFERROR(SUMIFS(五年级!$G:$G,五年级!$E:$E,1,五年级!$G:$G,"&gt;=0")/COUNTIFS(五年级!$E:$E,1,五年级!$G:$G,"&gt;=0"),0)</f>
        <v>0</v>
      </c>
      <c r="F29" s="78">
        <f>IFERROR(SUMIFS(五年级!$G:$G,五年级!$E:$E,2,五年级!$G:$G,"&gt;=0")/COUNTIFS(五年级!$E:$E,2,五年级!$G:$G,"&gt;=0"),0)</f>
        <v>0</v>
      </c>
      <c r="G29" s="79" t="str">
        <f>IFERROR(SUMIF(五年级!$G:$G,"&gt;=0")/COUNTIF(五年级!$G:$G,"&gt;=0"),"")</f>
        <v/>
      </c>
      <c r="H29" s="74">
        <f>IFERROR(SUMIFS(五年级!$H:$H,五年级!$E:$E,1,五年级!$H:$H,"&gt;=0")/COUNTIFS(五年级!$E:$E,1,五年级!$H:$H,"&gt;=0"),0)</f>
        <v>0</v>
      </c>
      <c r="I29" s="75">
        <f>IFERROR(SUMIFS(五年级!$H:$H,五年级!$E:$E,2,五年级!$H:$H,"&gt;=0")/COUNTIFS(五年级!$E:$E,2,五年级!$H:$H,"&gt;=0"),0)</f>
        <v>0</v>
      </c>
      <c r="J29" s="76" t="str">
        <f>IFERROR(SUMIF(五年级!$H:$H,"&gt;=0")/COUNTIF(五年级!$H:$H,"&gt;=0"),"")</f>
        <v/>
      </c>
      <c r="K29" s="77">
        <f>IFERROR(SUMIFS(五年级!$I:$I,五年级!$E:$E,1,五年级!$I:$I,"&gt;=0")/COUNTIFS(五年级!$E:$E,1,五年级!$I:$I,"&gt;=0"),0)</f>
        <v>0</v>
      </c>
      <c r="L29" s="78">
        <f>IFERROR(SUMIFS(五年级!$I:$I,五年级!$E:$E,2,五年级!$I:$I,"&gt;=0")/COUNTIFS(五年级!$E:$E,2,五年级!$I:$I,"&gt;=0"),0)</f>
        <v>0</v>
      </c>
      <c r="M29" s="79" t="str">
        <f>IFERROR(SUMIF(五年级!$I:$I,"&gt;=0")/COUNTIF(五年级!$I:$I,"&gt;=0"),"")</f>
        <v/>
      </c>
      <c r="N29" s="77">
        <f>IFERROR(SUMIFS(五年级!$J:$J,五年级!$E:$E,1,五年级!$J:$J,"&gt;=0")/COUNTIFS(五年级!$E:$E,1,五年级!$J:$J,"&gt;=0"),0)</f>
        <v>0</v>
      </c>
      <c r="O29" s="78">
        <f>IFERROR(SUMIFS(五年级!$J:$J,五年级!$E:$E,2,五年级!$J:$J,"&gt;=0")/COUNTIFS(五年级!$E:$E,2,五年级!$J:$J,"&gt;=0"),0)</f>
        <v>0</v>
      </c>
      <c r="P29" s="79" t="str">
        <f>IFERROR(SUMIF(五年级!$J:$J,"&gt;=0")/COUNTIF(五年级!$J:$J,"&gt;=0"),"")</f>
        <v/>
      </c>
      <c r="Q29" s="74">
        <f>IFERROR(SUMIFS(五年级!$K:$K,五年级!$E:$E,1,五年级!$K:$K,"&gt;=0")/COUNTIFS(五年级!$E:$E,1,五年级!$K:$K,"&gt;=0"),0)</f>
        <v>0</v>
      </c>
      <c r="R29" s="75">
        <f>IFERROR(SUMIFS(五年级!$K:$K,五年级!$E:$E,2,五年级!$K:$K,"&gt;=0")/COUNTIFS(五年级!$E:$E,2,五年级!$K:$K,"&gt;=0"),0)</f>
        <v>0</v>
      </c>
      <c r="S29" s="76" t="str">
        <f>IFERROR(SUMIF(五年级!$K:$K,"&gt;=0")/COUNTIF(五年级!$K:$K,"&gt;=0"),"")</f>
        <v/>
      </c>
      <c r="T29" s="74">
        <f>IFERROR(SUMIFS(五年级!$L:$L,五年级!$E:$E,1,五年级!$L:$L,"&gt;=0")/COUNTIFS(五年级!$E:$E,1,五年级!$L:$L,"&gt;=0"),0)</f>
        <v>0</v>
      </c>
      <c r="U29" s="75">
        <f>IFERROR(SUMIFS(五年级!$L:$L,五年级!$E:$E,2,五年级!$L:$L,"&gt;=0")/COUNTIFS(五年级!$E:$E,2,五年级!$L:$L,"&gt;=0"),0)</f>
        <v>0</v>
      </c>
      <c r="V29" s="76" t="str">
        <f>IFERROR(SUMIF(五年级!$L:$L,"&gt;=0")/COUNTIF(五年级!$L:$L,"&gt;=0"),"")</f>
        <v/>
      </c>
      <c r="W29" s="201" t="str">
        <f>IFERROR(五年级!AO3,"")</f>
        <v/>
      </c>
      <c r="X29" s="202" t="str">
        <f>IFERROR(五年级!AP3,"")</f>
        <v/>
      </c>
      <c r="Y29" s="215" t="str">
        <f>IFERROR(五年级!AN3,"")</f>
        <v/>
      </c>
    </row>
    <row r="30" ht="35.1" customHeight="1" spans="1:25">
      <c r="A30" s="80" t="s">
        <v>367</v>
      </c>
      <c r="B30" s="81">
        <f>IFERROR(SUMIFS(六年级!$F:$F,六年级!$E:$E,1,六年级!$F:$F,"&gt;=0")/COUNTIFS(六年级!$E:$E,1,六年级!$F:$F,"&gt;=0"),0)</f>
        <v>0</v>
      </c>
      <c r="C30" s="82">
        <f>IFERROR(SUMIFS(六年级!$F:$F,六年级!$E:$E,2,六年级!$F:$F,"&gt;=0")/COUNTIFS(六年级!$E:$E,2,六年级!$F:$F,"&gt;=0"),0)</f>
        <v>0</v>
      </c>
      <c r="D30" s="83" t="str">
        <f>IFERROR(SUMIF(六年级!F:F,"&gt;=0")/COUNTIF(六年级!F:F,"&gt;=0"),"")</f>
        <v/>
      </c>
      <c r="E30" s="84">
        <f>IFERROR(SUMIFS(六年级!$G:$G,六年级!$E:$E,1,六年级!$G:$G,"&gt;=0")/COUNTIFS(六年级!$E:$E,1,六年级!$G:$G,"&gt;=0"),0)</f>
        <v>0</v>
      </c>
      <c r="F30" s="85">
        <f>IFERROR(SUMIFS(六年级!$G:$G,六年级!$E:$E,2,六年级!$G:$G,"&gt;=0")/COUNTIFS(六年级!$E:$E,2,六年级!$G:$G,"&gt;=0"),0)</f>
        <v>0</v>
      </c>
      <c r="G30" s="86" t="str">
        <f>IFERROR(SUMIF(六年级!$G:$G,"&gt;=0")/COUNTIF(六年级!$G:$G,"&gt;=0"),"")</f>
        <v/>
      </c>
      <c r="H30" s="81">
        <f>IFERROR(SUMIFS(六年级!$H:$H,六年级!$E:$E,1,六年级!$H:$H,"&gt;=0")/COUNTIFS(六年级!$E:$E,1,六年级!$H:$H,"&gt;=0"),0)</f>
        <v>0</v>
      </c>
      <c r="I30" s="82">
        <f>IFERROR(SUMIFS(六年级!$H:$H,六年级!$E:$E,2,六年级!$H:$H,"&gt;=0")/COUNTIFS(六年级!$E:$E,2,六年级!$H:$H,"&gt;=0"),0)</f>
        <v>0</v>
      </c>
      <c r="J30" s="83" t="str">
        <f>IFERROR(SUMIF(六年级!$H:$H,"&gt;=0")/COUNTIF(六年级!$H:$H,"&gt;=0"),"")</f>
        <v/>
      </c>
      <c r="K30" s="84">
        <f>IFERROR(SUMIFS(六年级!$I:$I,六年级!$E:$E,1,六年级!$I:$I,"&gt;=0")/COUNTIFS(六年级!$E:$E,1,六年级!$I:$I,"&gt;=0"),0)</f>
        <v>0</v>
      </c>
      <c r="L30" s="85">
        <f>IFERROR(SUMIFS(六年级!$I:$I,六年级!$E:$E,2,六年级!$I:$I,"&gt;=0")/COUNTIFS(六年级!$E:$E,2,六年级!$I:$I,"&gt;=0"),0)</f>
        <v>0</v>
      </c>
      <c r="M30" s="86" t="str">
        <f>IFERROR(SUMIF(六年级!$I:$I,"&gt;=0")/COUNTIF(六年级!$I:$I,"&gt;=0"),"")</f>
        <v/>
      </c>
      <c r="N30" s="84">
        <f>IFERROR(SUMIFS(六年级!$J:$J,六年级!$E:$E,1,六年级!$J:$J,"&gt;=0")/COUNTIFS(六年级!$E:$E,1,六年级!$J:$J,"&gt;=0"),0)</f>
        <v>0</v>
      </c>
      <c r="O30" s="85">
        <f>IFERROR(SUMIFS(六年级!$J:$J,六年级!$E:$E,2,六年级!$J:$J,"&gt;=0")/COUNTIFS(六年级!$E:$E,2,六年级!$J:$J,"&gt;=0"),0)</f>
        <v>0</v>
      </c>
      <c r="P30" s="86" t="str">
        <f>IFERROR(SUMIF(六年级!$J:$J,"&gt;=0")/COUNTIF(六年级!$J:$J,"&gt;=0"),"")</f>
        <v/>
      </c>
      <c r="Q30" s="81">
        <f>IFERROR(SUMIFS(六年级!$K:$K,六年级!$E:$E,1,六年级!$K:$K,"&gt;=0")/COUNTIFS(六年级!$E:$E,1,六年级!$K:$K,"&gt;=0"),0)</f>
        <v>0</v>
      </c>
      <c r="R30" s="82">
        <f>IFERROR(SUMIFS(六年级!$K:$K,六年级!$E:$E,2,六年级!$K:$K,"&gt;=0")/COUNTIFS(六年级!$E:$E,2,六年级!$K:$K,"&gt;=0"),0)</f>
        <v>0</v>
      </c>
      <c r="S30" s="83" t="str">
        <f>IFERROR(SUMIF(六年级!$K:$K,"&gt;=0")/COUNTIF(六年级!$K:$K,"&gt;=0"),"")</f>
        <v/>
      </c>
      <c r="T30" s="81">
        <f>IFERROR(SUMIFS(六年级!$L:$L,六年级!$E:$E,1,六年级!$L:$L,"&gt;=0")/COUNTIFS(六年级!$E:$E,1,六年级!$L:$L,"&gt;=0"),0)</f>
        <v>0</v>
      </c>
      <c r="U30" s="82">
        <f>IFERROR(SUMIFS(六年级!$L:$L,六年级!$E:$E,2,六年级!$L:$L,"&gt;=0")/COUNTIFS(六年级!$E:$E,2,六年级!$L:$L,"&gt;=0"),0)</f>
        <v>0</v>
      </c>
      <c r="V30" s="83" t="str">
        <f>IFERROR(SUMIF(六年级!$L:$L,"&gt;=0")/COUNTIF(六年级!$L:$L,"&gt;=0"),"")</f>
        <v/>
      </c>
      <c r="W30" s="203" t="str">
        <f>IFERROR(六年级!AO3,"")</f>
        <v/>
      </c>
      <c r="X30" s="204" t="str">
        <f>IFERROR(六年级!AP3,"")</f>
        <v/>
      </c>
      <c r="Y30" s="216" t="str">
        <f>IFERROR(六年级!AN3,"")</f>
        <v/>
      </c>
    </row>
    <row r="31" ht="35.1" customHeight="1" spans="1:27">
      <c r="A31" s="87"/>
      <c r="B31" s="88"/>
      <c r="C31" s="88"/>
      <c r="D31" s="88"/>
      <c r="E31" s="89"/>
      <c r="F31" s="89"/>
      <c r="G31" s="89"/>
      <c r="H31" s="89"/>
      <c r="I31" s="162"/>
      <c r="J31" s="162"/>
      <c r="K31" s="162"/>
      <c r="L31" s="162"/>
      <c r="M31" s="162"/>
      <c r="N31" s="162"/>
      <c r="O31" s="162"/>
      <c r="P31" s="162"/>
      <c r="Q31" s="89"/>
      <c r="R31" s="89"/>
      <c r="S31" s="89"/>
      <c r="T31" s="89"/>
      <c r="U31" s="89"/>
      <c r="V31" s="89"/>
      <c r="W31" s="89"/>
      <c r="X31" s="205"/>
      <c r="Y31" s="205"/>
      <c r="Z31" s="205"/>
      <c r="AA31" s="205"/>
    </row>
    <row r="32" ht="15.75" spans="1:36">
      <c r="A32" s="90" t="s">
        <v>369</v>
      </c>
      <c r="B32" s="91" t="s">
        <v>325</v>
      </c>
      <c r="C32" s="92"/>
      <c r="D32" s="92"/>
      <c r="E32" s="92"/>
      <c r="F32" s="92"/>
      <c r="G32" s="93" t="s">
        <v>363</v>
      </c>
      <c r="H32" s="94"/>
      <c r="I32" s="94"/>
      <c r="J32" s="94"/>
      <c r="K32" s="163"/>
      <c r="L32" s="91" t="s">
        <v>364</v>
      </c>
      <c r="M32" s="92"/>
      <c r="N32" s="92"/>
      <c r="O32" s="92"/>
      <c r="P32" s="164"/>
      <c r="Q32" s="94" t="s">
        <v>365</v>
      </c>
      <c r="R32" s="94"/>
      <c r="S32" s="94"/>
      <c r="T32" s="94"/>
      <c r="U32" s="94"/>
      <c r="V32" s="91" t="s">
        <v>366</v>
      </c>
      <c r="W32" s="92"/>
      <c r="X32" s="92"/>
      <c r="Y32" s="92"/>
      <c r="Z32" s="92"/>
      <c r="AA32" s="93" t="s">
        <v>367</v>
      </c>
      <c r="AB32" s="94"/>
      <c r="AC32" s="94"/>
      <c r="AD32" s="94"/>
      <c r="AE32" s="163"/>
      <c r="AF32" s="217" t="s">
        <v>368</v>
      </c>
      <c r="AG32" s="223"/>
      <c r="AH32" s="223"/>
      <c r="AI32" s="223"/>
      <c r="AJ32" s="224"/>
    </row>
    <row r="33" ht="15.75" spans="1:36">
      <c r="A33" s="95"/>
      <c r="B33" s="96"/>
      <c r="C33" s="97"/>
      <c r="D33" s="97"/>
      <c r="E33" s="97"/>
      <c r="F33" s="97"/>
      <c r="G33" s="98"/>
      <c r="H33" s="99"/>
      <c r="I33" s="99"/>
      <c r="J33" s="99"/>
      <c r="K33" s="165"/>
      <c r="L33" s="96"/>
      <c r="M33" s="97"/>
      <c r="N33" s="97"/>
      <c r="O33" s="97"/>
      <c r="P33" s="166"/>
      <c r="Q33" s="99"/>
      <c r="R33" s="99"/>
      <c r="S33" s="99"/>
      <c r="T33" s="99"/>
      <c r="U33" s="165"/>
      <c r="V33" s="97"/>
      <c r="W33" s="97"/>
      <c r="X33" s="97"/>
      <c r="Y33" s="97"/>
      <c r="Z33" s="97"/>
      <c r="AA33" s="98"/>
      <c r="AB33" s="99"/>
      <c r="AC33" s="99"/>
      <c r="AD33" s="99"/>
      <c r="AE33" s="165"/>
      <c r="AF33" s="218"/>
      <c r="AG33" s="218"/>
      <c r="AH33" s="218"/>
      <c r="AI33" s="218"/>
      <c r="AJ33" s="225"/>
    </row>
    <row r="34" ht="16.5" spans="1:36">
      <c r="A34" s="100" t="s">
        <v>371</v>
      </c>
      <c r="B34" s="101" t="s">
        <v>21</v>
      </c>
      <c r="C34" s="102" t="s">
        <v>344</v>
      </c>
      <c r="D34" s="102" t="s">
        <v>345</v>
      </c>
      <c r="E34" s="102" t="s">
        <v>346</v>
      </c>
      <c r="F34" s="103" t="s">
        <v>372</v>
      </c>
      <c r="G34" s="104" t="s">
        <v>21</v>
      </c>
      <c r="H34" s="105" t="s">
        <v>344</v>
      </c>
      <c r="I34" s="105" t="s">
        <v>345</v>
      </c>
      <c r="J34" s="105" t="s">
        <v>346</v>
      </c>
      <c r="K34" s="167" t="s">
        <v>372</v>
      </c>
      <c r="L34" s="168" t="s">
        <v>21</v>
      </c>
      <c r="M34" s="102" t="s">
        <v>344</v>
      </c>
      <c r="N34" s="102" t="s">
        <v>345</v>
      </c>
      <c r="O34" s="102" t="s">
        <v>346</v>
      </c>
      <c r="P34" s="169" t="s">
        <v>372</v>
      </c>
      <c r="Q34" s="206" t="s">
        <v>21</v>
      </c>
      <c r="R34" s="105" t="s">
        <v>344</v>
      </c>
      <c r="S34" s="105" t="s">
        <v>345</v>
      </c>
      <c r="T34" s="105" t="s">
        <v>346</v>
      </c>
      <c r="U34" s="167" t="s">
        <v>372</v>
      </c>
      <c r="V34" s="207" t="s">
        <v>21</v>
      </c>
      <c r="W34" s="102" t="s">
        <v>344</v>
      </c>
      <c r="X34" s="102" t="s">
        <v>345</v>
      </c>
      <c r="Y34" s="102" t="s">
        <v>346</v>
      </c>
      <c r="Z34" s="219" t="s">
        <v>372</v>
      </c>
      <c r="AA34" s="104" t="s">
        <v>21</v>
      </c>
      <c r="AB34" s="105" t="s">
        <v>344</v>
      </c>
      <c r="AC34" s="105" t="s">
        <v>345</v>
      </c>
      <c r="AD34" s="105" t="s">
        <v>346</v>
      </c>
      <c r="AE34" s="167" t="s">
        <v>372</v>
      </c>
      <c r="AF34" s="220" t="s">
        <v>21</v>
      </c>
      <c r="AG34" s="226" t="s">
        <v>344</v>
      </c>
      <c r="AH34" s="226" t="s">
        <v>345</v>
      </c>
      <c r="AI34" s="226" t="s">
        <v>346</v>
      </c>
      <c r="AJ34" s="227" t="s">
        <v>372</v>
      </c>
    </row>
    <row r="35" ht="15.75" spans="1:36">
      <c r="A35" s="106"/>
      <c r="B35" s="107" t="s">
        <v>41</v>
      </c>
      <c r="C35" s="108">
        <f>IFERROR(COUNTIFS(一年级!$E:$E,1,一年级!$O:$O,B35),"")</f>
        <v>0</v>
      </c>
      <c r="D35" s="108">
        <f>IFERROR(COUNTIFS(一年级!$E:$E,2,一年级!$O:$O,B35),"")</f>
        <v>0</v>
      </c>
      <c r="E35" s="108">
        <f t="shared" ref="E35:E39" si="7">IFERROR(SUM(C35:D35),"")</f>
        <v>0</v>
      </c>
      <c r="F35" s="109">
        <f>IFERROR(E35/$E$39,0)</f>
        <v>0</v>
      </c>
      <c r="G35" s="110" t="s">
        <v>41</v>
      </c>
      <c r="H35" s="111">
        <f>IFERROR(COUNTIFS(二年级!$E:$E,1,二年级!$O:$O,G35),"")</f>
        <v>0</v>
      </c>
      <c r="I35" s="111">
        <f>IFERROR(COUNTIFS(二年级!$E:$E,2,二年级!$O:$O,G35),"")</f>
        <v>0</v>
      </c>
      <c r="J35" s="112">
        <f t="shared" ref="J35:J39" si="8">IFERROR(SUM(H35:I35),"")</f>
        <v>0</v>
      </c>
      <c r="K35" s="170">
        <f>IFERROR(J35/$J$39,0)</f>
        <v>0</v>
      </c>
      <c r="L35" s="171" t="s">
        <v>41</v>
      </c>
      <c r="M35" s="108">
        <f>IFERROR(COUNTIFS(三年级!$E:$E,1,三年级!$O:$O,L35),"")</f>
        <v>0</v>
      </c>
      <c r="N35" s="108">
        <f>IFERROR(COUNTIFS(三年级!$E:$E,2,三年级!$O:$O,L35),"")</f>
        <v>0</v>
      </c>
      <c r="O35" s="108">
        <f t="shared" ref="O35:O39" si="9">IFERROR(SUM(M35:N35),"")</f>
        <v>0</v>
      </c>
      <c r="P35" s="172">
        <f>IFERROR(O35/$O$39,0)</f>
        <v>0</v>
      </c>
      <c r="Q35" s="208" t="s">
        <v>41</v>
      </c>
      <c r="R35" s="111">
        <f>IFERROR(COUNTIFS(四年级!$E:$E,1,四年级!$O:$O,Q35),"")</f>
        <v>0</v>
      </c>
      <c r="S35" s="111">
        <f>IFERROR(COUNTIFS(四年级!$E:$E,2,四年级!$O:$O,Q35),"")</f>
        <v>0</v>
      </c>
      <c r="T35" s="112">
        <f t="shared" ref="T35:T39" si="10">IFERROR(SUM(R35:S35),"")</f>
        <v>0</v>
      </c>
      <c r="U35" s="170">
        <f>IFERROR(T35/$T$39,0)</f>
        <v>0</v>
      </c>
      <c r="V35" s="209" t="s">
        <v>41</v>
      </c>
      <c r="W35" s="108">
        <f>IFERROR(COUNTIFS(五年级!$E:$E,1,五年级!$O:$O,V35),"")</f>
        <v>0</v>
      </c>
      <c r="X35" s="108">
        <f>IFERROR(COUNTIFS(五年级!$E:$E,2,五年级!$O:$O,V35),"")</f>
        <v>0</v>
      </c>
      <c r="Y35" s="108">
        <f t="shared" ref="Y35:Y39" si="11">IFERROR(SUM(W35:X35),"")</f>
        <v>0</v>
      </c>
      <c r="Z35" s="109">
        <f>IFERROR(Y35/$Y$39,0)</f>
        <v>0</v>
      </c>
      <c r="AA35" s="110" t="s">
        <v>41</v>
      </c>
      <c r="AB35" s="111">
        <f>IFERROR(COUNTIFS(六年级!$E:$E,1,六年级!$O:$O,AA35),"")</f>
        <v>0</v>
      </c>
      <c r="AC35" s="111">
        <f>IFERROR(COUNTIFS(六年级!$E:$E,2,六年级!$O:$O,AA35),"")</f>
        <v>0</v>
      </c>
      <c r="AD35" s="112">
        <f t="shared" ref="AD35:AD39" si="12">IFERROR(SUM(AB35:AC35),"")</f>
        <v>0</v>
      </c>
      <c r="AE35" s="170">
        <f>IFERROR(AD35/$AD$39,0)</f>
        <v>0</v>
      </c>
      <c r="AF35" s="221" t="s">
        <v>41</v>
      </c>
      <c r="AG35" s="228">
        <f>SUM(C35,H35,M35,R35,W35,AB35)</f>
        <v>0</v>
      </c>
      <c r="AH35" s="228">
        <f>SUM(D35,I35,N35,S35,X35,AC35)</f>
        <v>0</v>
      </c>
      <c r="AI35" s="228">
        <f>SUM(E35,J35,O35,T35,Y35,AD35)</f>
        <v>0</v>
      </c>
      <c r="AJ35" s="229">
        <f>IFERROR(AI35/$AI$39,0)</f>
        <v>0</v>
      </c>
    </row>
    <row r="36" ht="15.75" spans="1:36">
      <c r="A36" s="106"/>
      <c r="B36" s="107" t="s">
        <v>65</v>
      </c>
      <c r="C36" s="108">
        <f>IFERROR(COUNTIFS(一年级!E:E,1,一年级!O:O,B36),"")</f>
        <v>0</v>
      </c>
      <c r="D36" s="108">
        <f>IFERROR(COUNTIFS(一年级!E:E,2,一年级!O:O,B36),"")</f>
        <v>0</v>
      </c>
      <c r="E36" s="108">
        <f t="shared" si="7"/>
        <v>0</v>
      </c>
      <c r="F36" s="109">
        <f>IFERROR(E36/$E$39,0)</f>
        <v>0</v>
      </c>
      <c r="G36" s="110" t="s">
        <v>65</v>
      </c>
      <c r="H36" s="111">
        <f>IFERROR(COUNTIFS(二年级!$E:$E,1,二年级!$O:$O,G36),"")</f>
        <v>0</v>
      </c>
      <c r="I36" s="111">
        <f>IFERROR(COUNTIFS(二年级!$E:$E,2,二年级!$O:$O,G36),"")</f>
        <v>0</v>
      </c>
      <c r="J36" s="112">
        <f t="shared" si="8"/>
        <v>0</v>
      </c>
      <c r="K36" s="170">
        <f>IFERROR(J36/$J$39,0)</f>
        <v>0</v>
      </c>
      <c r="L36" s="171" t="s">
        <v>65</v>
      </c>
      <c r="M36" s="108">
        <f>IFERROR(COUNTIFS(三年级!$E:$E,1,三年级!$O:$O,L36),"")</f>
        <v>0</v>
      </c>
      <c r="N36" s="108">
        <f>IFERROR(COUNTIFS(三年级!$E:$E,2,三年级!$O:$O,L36),"")</f>
        <v>0</v>
      </c>
      <c r="O36" s="108">
        <f t="shared" si="9"/>
        <v>0</v>
      </c>
      <c r="P36" s="172">
        <f>IFERROR(O36/$O$39,0)</f>
        <v>0</v>
      </c>
      <c r="Q36" s="208" t="s">
        <v>65</v>
      </c>
      <c r="R36" s="111">
        <f>IFERROR(COUNTIFS(四年级!$E:$E,1,四年级!$O:$O,Q36),"")</f>
        <v>0</v>
      </c>
      <c r="S36" s="111">
        <f>IFERROR(COUNTIFS(四年级!$E:$E,2,四年级!$O:$O,Q36),"")</f>
        <v>0</v>
      </c>
      <c r="T36" s="112">
        <f t="shared" si="10"/>
        <v>0</v>
      </c>
      <c r="U36" s="170">
        <f>IFERROR(T36/$T$39,0)</f>
        <v>0</v>
      </c>
      <c r="V36" s="209" t="s">
        <v>65</v>
      </c>
      <c r="W36" s="108">
        <f>IFERROR(COUNTIFS(五年级!$E:$E,1,五年级!$O:$O,V36),"")</f>
        <v>0</v>
      </c>
      <c r="X36" s="108">
        <f>IFERROR(COUNTIFS(五年级!$E:$E,2,五年级!$O:$O,V36),"")</f>
        <v>0</v>
      </c>
      <c r="Y36" s="108">
        <f t="shared" si="11"/>
        <v>0</v>
      </c>
      <c r="Z36" s="109">
        <f>IFERROR(Y36/$Y$39,0)</f>
        <v>0</v>
      </c>
      <c r="AA36" s="110" t="s">
        <v>65</v>
      </c>
      <c r="AB36" s="111">
        <f>IFERROR(COUNTIFS(六年级!$E:$E,1,六年级!$O:$O,AA36),"")</f>
        <v>0</v>
      </c>
      <c r="AC36" s="111">
        <f>IFERROR(COUNTIFS(六年级!$E:$E,2,六年级!$O:$O,AA36),"")</f>
        <v>0</v>
      </c>
      <c r="AD36" s="112">
        <f t="shared" si="12"/>
        <v>0</v>
      </c>
      <c r="AE36" s="170">
        <f>IFERROR(AD36/$AD$39,0)</f>
        <v>0</v>
      </c>
      <c r="AF36" s="221" t="s">
        <v>65</v>
      </c>
      <c r="AG36" s="228">
        <f>SUM(C36,H36,M36,R36,W36,AB36)</f>
        <v>0</v>
      </c>
      <c r="AH36" s="228">
        <f>SUM(D36,I36,N36,S36,X36,AC36)</f>
        <v>0</v>
      </c>
      <c r="AI36" s="228">
        <f>SUM(E36,J36,O36,T36,Y36,AD36)</f>
        <v>0</v>
      </c>
      <c r="AJ36" s="229">
        <f>IFERROR(AI36/$AI$39,0)</f>
        <v>0</v>
      </c>
    </row>
    <row r="37" ht="15.75" spans="1:36">
      <c r="A37" s="106"/>
      <c r="B37" s="107" t="s">
        <v>53</v>
      </c>
      <c r="C37" s="108">
        <f>IFERROR(COUNTIFS(一年级!E:E,1,一年级!O:O,B37),"")</f>
        <v>0</v>
      </c>
      <c r="D37" s="108">
        <f>IFERROR(COUNTIFS(一年级!E:E,2,一年级!O:O,B37),"")</f>
        <v>0</v>
      </c>
      <c r="E37" s="108">
        <f t="shared" si="7"/>
        <v>0</v>
      </c>
      <c r="F37" s="109">
        <f>IFERROR(E37/$E$39,0)</f>
        <v>0</v>
      </c>
      <c r="G37" s="110" t="s">
        <v>53</v>
      </c>
      <c r="H37" s="111">
        <f>IFERROR(COUNTIFS(二年级!$E:$E,1,二年级!$O:$O,G37),"")</f>
        <v>0</v>
      </c>
      <c r="I37" s="111">
        <f>IFERROR(COUNTIFS(二年级!$E:$E,2,二年级!$O:$O,G37),"")</f>
        <v>0</v>
      </c>
      <c r="J37" s="112">
        <f t="shared" si="8"/>
        <v>0</v>
      </c>
      <c r="K37" s="170">
        <f>IFERROR(J37/$J$39,0)</f>
        <v>0</v>
      </c>
      <c r="L37" s="171" t="s">
        <v>53</v>
      </c>
      <c r="M37" s="108">
        <f>IFERROR(COUNTIFS(三年级!$E:$E,1,三年级!$O:$O,L37),"")</f>
        <v>0</v>
      </c>
      <c r="N37" s="108">
        <f>IFERROR(COUNTIFS(三年级!$E:$E,2,三年级!$O:$O,L37),"")</f>
        <v>0</v>
      </c>
      <c r="O37" s="108">
        <f t="shared" si="9"/>
        <v>0</v>
      </c>
      <c r="P37" s="172">
        <f>IFERROR(O37/$O$39,0)</f>
        <v>0</v>
      </c>
      <c r="Q37" s="208" t="s">
        <v>53</v>
      </c>
      <c r="R37" s="111">
        <f>IFERROR(COUNTIFS(四年级!$E:$E,1,四年级!$O:$O,Q37),"")</f>
        <v>0</v>
      </c>
      <c r="S37" s="111">
        <f>IFERROR(COUNTIFS(四年级!$E:$E,2,四年级!$O:$O,Q37),"")</f>
        <v>0</v>
      </c>
      <c r="T37" s="112">
        <f t="shared" si="10"/>
        <v>0</v>
      </c>
      <c r="U37" s="170">
        <f>IFERROR(T37/$T$39,0)</f>
        <v>0</v>
      </c>
      <c r="V37" s="209" t="s">
        <v>53</v>
      </c>
      <c r="W37" s="108">
        <f>IFERROR(COUNTIFS(五年级!$E:$E,1,五年级!$O:$O,V37),"")</f>
        <v>0</v>
      </c>
      <c r="X37" s="108">
        <f>IFERROR(COUNTIFS(五年级!$E:$E,2,五年级!$O:$O,V37),"")</f>
        <v>0</v>
      </c>
      <c r="Y37" s="108">
        <f t="shared" si="11"/>
        <v>0</v>
      </c>
      <c r="Z37" s="109">
        <f>IFERROR(Y37/$Y$39,0)</f>
        <v>0</v>
      </c>
      <c r="AA37" s="110" t="s">
        <v>53</v>
      </c>
      <c r="AB37" s="111">
        <f>IFERROR(COUNTIFS(六年级!$E:$E,1,六年级!$O:$O,AA37),"")</f>
        <v>0</v>
      </c>
      <c r="AC37" s="111">
        <f>IFERROR(COUNTIFS(六年级!$E:$E,2,六年级!$O:$O,AA37),"")</f>
        <v>0</v>
      </c>
      <c r="AD37" s="112">
        <f t="shared" si="12"/>
        <v>0</v>
      </c>
      <c r="AE37" s="170">
        <f>IFERROR(AD37/$AD$39,0)</f>
        <v>0</v>
      </c>
      <c r="AF37" s="221" t="s">
        <v>53</v>
      </c>
      <c r="AG37" s="228">
        <f t="shared" ref="AG37:AG46" si="13">SUM(C37,H37,M37,R37,W37,AB37)</f>
        <v>0</v>
      </c>
      <c r="AH37" s="228">
        <f t="shared" ref="AH37:AH46" si="14">SUM(D37,I37,N37,S37,X37,AC37)</f>
        <v>0</v>
      </c>
      <c r="AI37" s="228">
        <f t="shared" ref="AI37:AI46" si="15">SUM(E37,J37,O37,T37,Y37,AD37)</f>
        <v>0</v>
      </c>
      <c r="AJ37" s="229">
        <f>IFERROR(AI37/$AI$39,0)</f>
        <v>0</v>
      </c>
    </row>
    <row r="38" ht="15.75" spans="1:36">
      <c r="A38" s="106"/>
      <c r="B38" s="107" t="s">
        <v>76</v>
      </c>
      <c r="C38" s="108">
        <f>IFERROR(COUNTIFS(一年级!E:E,1,一年级!O:O,B38),"")</f>
        <v>0</v>
      </c>
      <c r="D38" s="108">
        <f>IFERROR(COUNTIFS(一年级!E:E,2,一年级!O:O,B38),"")</f>
        <v>0</v>
      </c>
      <c r="E38" s="108">
        <f t="shared" si="7"/>
        <v>0</v>
      </c>
      <c r="F38" s="109">
        <f>IFERROR(E38/$E$39,0)</f>
        <v>0</v>
      </c>
      <c r="G38" s="110" t="s">
        <v>76</v>
      </c>
      <c r="H38" s="111">
        <f>IFERROR(COUNTIFS(二年级!$E:$E,1,二年级!$O:$O,G38),"")</f>
        <v>0</v>
      </c>
      <c r="I38" s="111">
        <f>IFERROR(COUNTIFS(二年级!$E:$E,2,二年级!$O:$O,G38),"")</f>
        <v>0</v>
      </c>
      <c r="J38" s="112">
        <f t="shared" si="8"/>
        <v>0</v>
      </c>
      <c r="K38" s="170">
        <f>IFERROR(J38/$J$39,0)</f>
        <v>0</v>
      </c>
      <c r="L38" s="171" t="s">
        <v>76</v>
      </c>
      <c r="M38" s="108">
        <f>IFERROR(COUNTIFS(三年级!$E:$E,1,三年级!$O:$O,L38),"")</f>
        <v>0</v>
      </c>
      <c r="N38" s="108">
        <f>IFERROR(COUNTIFS(三年级!$E:$E,2,三年级!$O:$O,L38),"")</f>
        <v>0</v>
      </c>
      <c r="O38" s="108">
        <f t="shared" si="9"/>
        <v>0</v>
      </c>
      <c r="P38" s="172">
        <f>IFERROR(O38/$O$39,0)</f>
        <v>0</v>
      </c>
      <c r="Q38" s="208" t="s">
        <v>76</v>
      </c>
      <c r="R38" s="111">
        <f>IFERROR(COUNTIFS(四年级!$E:$E,1,四年级!$O:$O,Q38),"")</f>
        <v>0</v>
      </c>
      <c r="S38" s="111">
        <f>IFERROR(COUNTIFS(四年级!$E:$E,2,四年级!$O:$O,Q38),"")</f>
        <v>0</v>
      </c>
      <c r="T38" s="112">
        <f t="shared" si="10"/>
        <v>0</v>
      </c>
      <c r="U38" s="170">
        <f>IFERROR(T38/$T$39,0)</f>
        <v>0</v>
      </c>
      <c r="V38" s="209" t="s">
        <v>76</v>
      </c>
      <c r="W38" s="108">
        <f>IFERROR(COUNTIFS(五年级!$E:$E,1,五年级!$O:$O,V38),"")</f>
        <v>0</v>
      </c>
      <c r="X38" s="108">
        <f>IFERROR(COUNTIFS(五年级!$E:$E,2,五年级!$O:$O,V38),"")</f>
        <v>0</v>
      </c>
      <c r="Y38" s="108">
        <f t="shared" si="11"/>
        <v>0</v>
      </c>
      <c r="Z38" s="109">
        <f>IFERROR(Y38/$Y$39,0)</f>
        <v>0</v>
      </c>
      <c r="AA38" s="110" t="s">
        <v>76</v>
      </c>
      <c r="AB38" s="111">
        <f>IFERROR(COUNTIFS(六年级!$E:$E,1,六年级!$O:$O,AA38),"")</f>
        <v>0</v>
      </c>
      <c r="AC38" s="111">
        <f>IFERROR(COUNTIFS(六年级!$E:$E,2,六年级!$O:$O,AA38),"")</f>
        <v>0</v>
      </c>
      <c r="AD38" s="112">
        <f t="shared" si="12"/>
        <v>0</v>
      </c>
      <c r="AE38" s="170">
        <f>IFERROR(AD38/$AD$39,0)</f>
        <v>0</v>
      </c>
      <c r="AF38" s="221" t="s">
        <v>76</v>
      </c>
      <c r="AG38" s="228">
        <f t="shared" si="13"/>
        <v>0</v>
      </c>
      <c r="AH38" s="228">
        <f t="shared" si="14"/>
        <v>0</v>
      </c>
      <c r="AI38" s="228">
        <f t="shared" si="15"/>
        <v>0</v>
      </c>
      <c r="AJ38" s="229">
        <f>IFERROR(AI38/$AI$39,0)</f>
        <v>0</v>
      </c>
    </row>
    <row r="39" ht="15.75" spans="1:36">
      <c r="A39" s="106"/>
      <c r="B39" s="107" t="s">
        <v>347</v>
      </c>
      <c r="C39" s="108">
        <f>SUM(C35:C38)</f>
        <v>0</v>
      </c>
      <c r="D39" s="108">
        <f>SUM(D35:D38)</f>
        <v>0</v>
      </c>
      <c r="E39" s="108">
        <f t="shared" si="7"/>
        <v>0</v>
      </c>
      <c r="F39" s="109">
        <f>IFERROR(E39/$E$4,0)</f>
        <v>0</v>
      </c>
      <c r="G39" s="110" t="s">
        <v>347</v>
      </c>
      <c r="H39" s="112">
        <f>SUM(H35:H38)</f>
        <v>0</v>
      </c>
      <c r="I39" s="112">
        <f>SUM(I35:I38)</f>
        <v>0</v>
      </c>
      <c r="J39" s="112">
        <f t="shared" si="8"/>
        <v>0</v>
      </c>
      <c r="K39" s="170">
        <f>IFERROR(J39/$E$5,0)</f>
        <v>0</v>
      </c>
      <c r="L39" s="171" t="s">
        <v>347</v>
      </c>
      <c r="M39" s="108">
        <f>SUM(M35:M38)</f>
        <v>0</v>
      </c>
      <c r="N39" s="108">
        <f>SUM(N35:N38)</f>
        <v>0</v>
      </c>
      <c r="O39" s="108">
        <f t="shared" si="9"/>
        <v>0</v>
      </c>
      <c r="P39" s="172">
        <f>IFERROR(O39/$E$6,0)</f>
        <v>0</v>
      </c>
      <c r="Q39" s="208" t="s">
        <v>347</v>
      </c>
      <c r="R39" s="112">
        <f>SUM(R35:R38)</f>
        <v>0</v>
      </c>
      <c r="S39" s="112">
        <f>SUM(S35:S38)</f>
        <v>0</v>
      </c>
      <c r="T39" s="112">
        <f t="shared" si="10"/>
        <v>0</v>
      </c>
      <c r="U39" s="170">
        <f>IFERROR(T39/$E$7,0)</f>
        <v>0</v>
      </c>
      <c r="V39" s="209" t="s">
        <v>347</v>
      </c>
      <c r="W39" s="108">
        <f>SUM(W35:W38)</f>
        <v>0</v>
      </c>
      <c r="X39" s="108">
        <f>SUM(X35:X38)</f>
        <v>0</v>
      </c>
      <c r="Y39" s="108">
        <f t="shared" si="11"/>
        <v>0</v>
      </c>
      <c r="Z39" s="109">
        <f>IFERROR(Y39/$E$8,0)</f>
        <v>0</v>
      </c>
      <c r="AA39" s="110" t="s">
        <v>347</v>
      </c>
      <c r="AB39" s="112">
        <f>SUM(AB35:AB38)</f>
        <v>0</v>
      </c>
      <c r="AC39" s="112">
        <f>SUM(AC35:AC38)</f>
        <v>0</v>
      </c>
      <c r="AD39" s="112">
        <f t="shared" si="12"/>
        <v>0</v>
      </c>
      <c r="AE39" s="170">
        <f>IFERROR(AD39/$E$9,0)</f>
        <v>0</v>
      </c>
      <c r="AF39" s="221" t="s">
        <v>347</v>
      </c>
      <c r="AG39" s="228">
        <f t="shared" si="13"/>
        <v>0</v>
      </c>
      <c r="AH39" s="228">
        <f t="shared" si="14"/>
        <v>0</v>
      </c>
      <c r="AI39" s="228">
        <f t="shared" si="15"/>
        <v>0</v>
      </c>
      <c r="AJ39" s="229">
        <f>IFERROR(AI39/$E$10,0)</f>
        <v>0</v>
      </c>
    </row>
    <row r="40" ht="15.75" spans="1:36">
      <c r="A40" s="113"/>
      <c r="B40" s="114" t="s">
        <v>348</v>
      </c>
      <c r="C40" s="115">
        <f>IFERROR(IF(SUM(C35:C38)=0,0,C38/SUM(C35:C38)),"")</f>
        <v>0</v>
      </c>
      <c r="D40" s="115">
        <f>IFERROR(IF(SUM(D35:D38)=0,0,D38/SUM(D35:D38)),"")</f>
        <v>0</v>
      </c>
      <c r="E40" s="115">
        <f>IFERROR(SUM(C38:D38)/SUM(C35:D38),0)</f>
        <v>0</v>
      </c>
      <c r="F40" s="116"/>
      <c r="G40" s="117" t="s">
        <v>348</v>
      </c>
      <c r="H40" s="118">
        <f>IFERROR(IF(SUM(H35:H38)=0,0,H38/SUM(H35:H38)),"")</f>
        <v>0</v>
      </c>
      <c r="I40" s="118">
        <f>IFERROR(IF(SUM(I35:I38)=0,0,I38/SUM(I35:I38)),"")</f>
        <v>0</v>
      </c>
      <c r="J40" s="118">
        <f>IFERROR(SUM(H38:I38)/SUM(H35:I38),0)</f>
        <v>0</v>
      </c>
      <c r="K40" s="173"/>
      <c r="L40" s="174" t="s">
        <v>348</v>
      </c>
      <c r="M40" s="115">
        <f>IFERROR(IF(SUM(M35:M38)=0,0,M38/SUM(M35:M38)),"")</f>
        <v>0</v>
      </c>
      <c r="N40" s="115">
        <f>IFERROR(IF(SUM(N35:N38)=0,0,N38/SUM(N35:N38)),"")</f>
        <v>0</v>
      </c>
      <c r="O40" s="115">
        <f>IFERROR(SUM(M38:N38)/SUM(M35:N38),0)</f>
        <v>0</v>
      </c>
      <c r="P40" s="175"/>
      <c r="Q40" s="210" t="s">
        <v>348</v>
      </c>
      <c r="R40" s="118">
        <f>IFERROR(IF(SUM(R35:R38)=0,0,R38/SUM(R35:R38)),"")</f>
        <v>0</v>
      </c>
      <c r="S40" s="118">
        <f>IFERROR(IF(SUM(S35:S38)=0,0,S38/SUM(S35:S38)),"")</f>
        <v>0</v>
      </c>
      <c r="T40" s="118">
        <f>IFERROR(SUM(R38:S38)/SUM(R35:S38),0)</f>
        <v>0</v>
      </c>
      <c r="U40" s="173"/>
      <c r="V40" s="211" t="s">
        <v>348</v>
      </c>
      <c r="W40" s="115">
        <f>IFERROR(IF(SUM(W35:W38)=0,0,W38/SUM(W35:W38)),"")</f>
        <v>0</v>
      </c>
      <c r="X40" s="115">
        <f>IFERROR(IF(SUM(X35:X38)=0,0,X38/SUM(X35:X38)),"")</f>
        <v>0</v>
      </c>
      <c r="Y40" s="115">
        <f>IFERROR(SUM(W38:X38)/SUM(W35:X38),0)</f>
        <v>0</v>
      </c>
      <c r="Z40" s="116"/>
      <c r="AA40" s="117" t="s">
        <v>348</v>
      </c>
      <c r="AB40" s="118">
        <f t="shared" ref="AB40:AH40" si="16">IFERROR(IF(SUM(AB35:AB38)=0,0,AB38/SUM(AB35:AB38)),"")</f>
        <v>0</v>
      </c>
      <c r="AC40" s="118">
        <f t="shared" si="16"/>
        <v>0</v>
      </c>
      <c r="AD40" s="118">
        <f>IFERROR(SUM(AB38:AC38)/SUM(AB35:AC38),0)</f>
        <v>0</v>
      </c>
      <c r="AE40" s="173"/>
      <c r="AF40" s="222" t="s">
        <v>348</v>
      </c>
      <c r="AG40" s="230">
        <f t="shared" si="16"/>
        <v>0</v>
      </c>
      <c r="AH40" s="230">
        <f t="shared" si="16"/>
        <v>0</v>
      </c>
      <c r="AI40" s="230">
        <f>IFERROR(SUM(AG38:AH38)/SUM(AG35:AH38),0)</f>
        <v>0</v>
      </c>
      <c r="AJ40" s="231"/>
    </row>
    <row r="41" ht="16.5" spans="1:36">
      <c r="A41" s="119" t="s">
        <v>302</v>
      </c>
      <c r="B41" s="101" t="s">
        <v>21</v>
      </c>
      <c r="C41" s="102" t="s">
        <v>344</v>
      </c>
      <c r="D41" s="102" t="s">
        <v>345</v>
      </c>
      <c r="E41" s="102" t="s">
        <v>346</v>
      </c>
      <c r="F41" s="103" t="s">
        <v>372</v>
      </c>
      <c r="G41" s="104" t="s">
        <v>21</v>
      </c>
      <c r="H41" s="105" t="s">
        <v>344</v>
      </c>
      <c r="I41" s="105" t="s">
        <v>345</v>
      </c>
      <c r="J41" s="105" t="s">
        <v>346</v>
      </c>
      <c r="K41" s="167" t="s">
        <v>372</v>
      </c>
      <c r="L41" s="168" t="s">
        <v>21</v>
      </c>
      <c r="M41" s="102" t="s">
        <v>344</v>
      </c>
      <c r="N41" s="102" t="s">
        <v>345</v>
      </c>
      <c r="O41" s="102" t="s">
        <v>346</v>
      </c>
      <c r="P41" s="169" t="s">
        <v>372</v>
      </c>
      <c r="Q41" s="206" t="s">
        <v>21</v>
      </c>
      <c r="R41" s="105" t="s">
        <v>344</v>
      </c>
      <c r="S41" s="105" t="s">
        <v>345</v>
      </c>
      <c r="T41" s="105" t="s">
        <v>346</v>
      </c>
      <c r="U41" s="167" t="s">
        <v>372</v>
      </c>
      <c r="V41" s="207" t="s">
        <v>21</v>
      </c>
      <c r="W41" s="102" t="s">
        <v>344</v>
      </c>
      <c r="X41" s="102" t="s">
        <v>345</v>
      </c>
      <c r="Y41" s="102" t="s">
        <v>346</v>
      </c>
      <c r="Z41" s="219" t="s">
        <v>372</v>
      </c>
      <c r="AA41" s="104" t="s">
        <v>21</v>
      </c>
      <c r="AB41" s="105" t="s">
        <v>344</v>
      </c>
      <c r="AC41" s="105" t="s">
        <v>345</v>
      </c>
      <c r="AD41" s="105" t="s">
        <v>346</v>
      </c>
      <c r="AE41" s="167" t="s">
        <v>372</v>
      </c>
      <c r="AF41" s="220" t="s">
        <v>21</v>
      </c>
      <c r="AG41" s="226" t="s">
        <v>344</v>
      </c>
      <c r="AH41" s="226" t="s">
        <v>345</v>
      </c>
      <c r="AI41" s="226" t="s">
        <v>346</v>
      </c>
      <c r="AJ41" s="227" t="s">
        <v>372</v>
      </c>
    </row>
    <row r="42" ht="15.75" spans="1:36">
      <c r="A42" s="106"/>
      <c r="B42" s="107" t="s">
        <v>31</v>
      </c>
      <c r="C42" s="108">
        <f>IFERROR(COUNTIFS(一年级!$E:$E,1,一年级!$R:$R,B42),"")</f>
        <v>0</v>
      </c>
      <c r="D42" s="108">
        <f>IFERROR(COUNTIFS(一年级!$E:$E,2,一年级!$R:$R,B42),"")</f>
        <v>0</v>
      </c>
      <c r="E42" s="108">
        <f t="shared" ref="E42:E46" si="17">IFERROR(SUM(C42:D42),"")</f>
        <v>0</v>
      </c>
      <c r="F42" s="109">
        <f>IFERROR(E42/$E$46,0)</f>
        <v>0</v>
      </c>
      <c r="G42" s="110" t="s">
        <v>31</v>
      </c>
      <c r="H42" s="111">
        <f>IFERROR(COUNTIFS(二年级!$E:$E,1,二年级!$R:$R,G42),"")</f>
        <v>0</v>
      </c>
      <c r="I42" s="111">
        <f>IFERROR(COUNTIFS(二年级!$E:$E,2,二年级!$R:$R,G42),"")</f>
        <v>0</v>
      </c>
      <c r="J42" s="112">
        <f t="shared" ref="J42:J46" si="18">IFERROR(SUM(H42:I42),"")</f>
        <v>0</v>
      </c>
      <c r="K42" s="170">
        <f>IFERROR(J42/$J$46,0)</f>
        <v>0</v>
      </c>
      <c r="L42" s="171" t="s">
        <v>31</v>
      </c>
      <c r="M42" s="176">
        <f>IFERROR(COUNTIFS(三年级!$E:$E,1,三年级!$R:$R,L42),"")</f>
        <v>0</v>
      </c>
      <c r="N42" s="176">
        <f>IFERROR(COUNTIFS(三年级!$E:$E,2,三年级!$R:$R,L42),"")</f>
        <v>0</v>
      </c>
      <c r="O42" s="108">
        <f t="shared" ref="O42:O46" si="19">IFERROR(SUM(M42:N42),"")</f>
        <v>0</v>
      </c>
      <c r="P42" s="172">
        <f>IFERROR(O42/$O$46,0)</f>
        <v>0</v>
      </c>
      <c r="Q42" s="208" t="s">
        <v>31</v>
      </c>
      <c r="R42" s="111">
        <f>IFERROR(COUNTIFS(四年级!$E:$E,1,四年级!$R:$R,Q42),"")</f>
        <v>0</v>
      </c>
      <c r="S42" s="111">
        <f>IFERROR(COUNTIFS(四年级!$E:$E,2,四年级!$R:$R,Q42),"")</f>
        <v>0</v>
      </c>
      <c r="T42" s="112">
        <f t="shared" ref="T42:T46" si="20">IFERROR(SUM(R42:S42),"")</f>
        <v>0</v>
      </c>
      <c r="U42" s="170">
        <f>IFERROR(T42/$T$46,0)</f>
        <v>0</v>
      </c>
      <c r="V42" s="209" t="s">
        <v>31</v>
      </c>
      <c r="W42" s="176">
        <f>IFERROR(COUNTIFS(五年级!$E:$E,1,五年级!$R:$R,V42),"")</f>
        <v>0</v>
      </c>
      <c r="X42" s="176">
        <f>IFERROR(COUNTIFS(五年级!$E:$E,2,五年级!$R:$R,V42),"")</f>
        <v>0</v>
      </c>
      <c r="Y42" s="108">
        <f t="shared" ref="Y42:Y46" si="21">IFERROR(SUM(W42:X42),"")</f>
        <v>0</v>
      </c>
      <c r="Z42" s="109">
        <f>IFERROR(Y42/$Y$46,0)</f>
        <v>0</v>
      </c>
      <c r="AA42" s="110" t="s">
        <v>31</v>
      </c>
      <c r="AB42" s="111">
        <f>IFERROR(COUNTIFS(六年级!$E:$E,1,六年级!$R:$R,AA42),"")</f>
        <v>0</v>
      </c>
      <c r="AC42" s="111">
        <f>IFERROR(COUNTIFS(六年级!$E:$E,2,六年级!$R:$R,AA42),"")</f>
        <v>0</v>
      </c>
      <c r="AD42" s="112">
        <f t="shared" ref="AD42:AD46" si="22">IFERROR(SUM(AB42:AC42),"")</f>
        <v>0</v>
      </c>
      <c r="AE42" s="170">
        <f>IFERROR(AD42/$AD$46,0)</f>
        <v>0</v>
      </c>
      <c r="AF42" s="221" t="s">
        <v>31</v>
      </c>
      <c r="AG42" s="228">
        <f t="shared" si="13"/>
        <v>0</v>
      </c>
      <c r="AH42" s="228">
        <f t="shared" si="14"/>
        <v>0</v>
      </c>
      <c r="AI42" s="228">
        <f t="shared" si="15"/>
        <v>0</v>
      </c>
      <c r="AJ42" s="229">
        <f>IFERROR(AI42/$AI$46,0)</f>
        <v>0</v>
      </c>
    </row>
    <row r="43" ht="15.75" spans="1:36">
      <c r="A43" s="106"/>
      <c r="B43" s="107" t="s">
        <v>68</v>
      </c>
      <c r="C43" s="108">
        <f>IFERROR(COUNTIFS(一年级!$E:$E,1,一年级!$R:$R,B43),"")</f>
        <v>0</v>
      </c>
      <c r="D43" s="108">
        <f>IFERROR(COUNTIFS(一年级!$E:$E,2,一年级!$R:$R,B43),"")</f>
        <v>0</v>
      </c>
      <c r="E43" s="108">
        <f t="shared" si="17"/>
        <v>0</v>
      </c>
      <c r="F43" s="109">
        <f>IFERROR(E43/$E$46,0)</f>
        <v>0</v>
      </c>
      <c r="G43" s="110" t="s">
        <v>68</v>
      </c>
      <c r="H43" s="111">
        <f>IFERROR(COUNTIFS(二年级!$E:$E,1,二年级!$R:$R,G43),"")</f>
        <v>0</v>
      </c>
      <c r="I43" s="111">
        <f>IFERROR(COUNTIFS(二年级!$E:$E,2,二年级!$R:$R,G43),"")</f>
        <v>0</v>
      </c>
      <c r="J43" s="112">
        <f t="shared" si="18"/>
        <v>0</v>
      </c>
      <c r="K43" s="170">
        <f>IFERROR(J43/$J$46,0)</f>
        <v>0</v>
      </c>
      <c r="L43" s="171" t="s">
        <v>68</v>
      </c>
      <c r="M43" s="176">
        <f>IFERROR(COUNTIFS(三年级!$E:$E,1,三年级!$R:$R,L43),"")</f>
        <v>0</v>
      </c>
      <c r="N43" s="176">
        <f>IFERROR(COUNTIFS(三年级!$E:$E,2,三年级!$R:$R,L43),"")</f>
        <v>0</v>
      </c>
      <c r="O43" s="108">
        <f t="shared" si="19"/>
        <v>0</v>
      </c>
      <c r="P43" s="172">
        <f>IFERROR(O43/$O$46,0)</f>
        <v>0</v>
      </c>
      <c r="Q43" s="208" t="s">
        <v>68</v>
      </c>
      <c r="R43" s="111">
        <f>IFERROR(COUNTIFS(四年级!$E:$E,1,四年级!$R:$R,Q43),"")</f>
        <v>0</v>
      </c>
      <c r="S43" s="111">
        <f>IFERROR(COUNTIFS(四年级!$E:$E,2,四年级!$R:$R,Q43),"")</f>
        <v>0</v>
      </c>
      <c r="T43" s="112">
        <f t="shared" si="20"/>
        <v>0</v>
      </c>
      <c r="U43" s="170">
        <f>IFERROR(T43/$T$46,0)</f>
        <v>0</v>
      </c>
      <c r="V43" s="209" t="s">
        <v>68</v>
      </c>
      <c r="W43" s="176">
        <f>IFERROR(COUNTIFS(五年级!$E:$E,1,五年级!$R:$R,V43),"")</f>
        <v>0</v>
      </c>
      <c r="X43" s="176">
        <f>IFERROR(COUNTIFS(五年级!$E:$E,2,五年级!$R:$R,V43),"")</f>
        <v>0</v>
      </c>
      <c r="Y43" s="108">
        <f t="shared" si="21"/>
        <v>0</v>
      </c>
      <c r="Z43" s="109">
        <f>IFERROR(Y43/$Y$46,0)</f>
        <v>0</v>
      </c>
      <c r="AA43" s="110" t="s">
        <v>68</v>
      </c>
      <c r="AB43" s="111">
        <f>IFERROR(COUNTIFS(六年级!$E:$E,1,六年级!$R:$R,AA43),"")</f>
        <v>0</v>
      </c>
      <c r="AC43" s="111">
        <f>IFERROR(COUNTIFS(六年级!$E:$E,2,六年级!$R:$R,AA43),"")</f>
        <v>0</v>
      </c>
      <c r="AD43" s="112">
        <f t="shared" si="22"/>
        <v>0</v>
      </c>
      <c r="AE43" s="170">
        <f>IFERROR(AD43/$AD$46,0)</f>
        <v>0</v>
      </c>
      <c r="AF43" s="221" t="s">
        <v>68</v>
      </c>
      <c r="AG43" s="228">
        <f t="shared" si="13"/>
        <v>0</v>
      </c>
      <c r="AH43" s="228">
        <f t="shared" si="14"/>
        <v>0</v>
      </c>
      <c r="AI43" s="228">
        <f t="shared" si="15"/>
        <v>0</v>
      </c>
      <c r="AJ43" s="229">
        <f>IFERROR(AI43/$AI$46,0)</f>
        <v>0</v>
      </c>
    </row>
    <row r="44" ht="15.75" spans="1:36">
      <c r="A44" s="106"/>
      <c r="B44" s="107" t="s">
        <v>86</v>
      </c>
      <c r="C44" s="108">
        <f>IFERROR(COUNTIFS(一年级!$E:$E,1,一年级!$R:$R,B44),"")</f>
        <v>0</v>
      </c>
      <c r="D44" s="108">
        <f>IFERROR(COUNTIFS(一年级!$E:$E,2,一年级!$R:$R,B44),"")</f>
        <v>0</v>
      </c>
      <c r="E44" s="108">
        <f t="shared" si="17"/>
        <v>0</v>
      </c>
      <c r="F44" s="109">
        <f>IFERROR(E44/$E$46,0)</f>
        <v>0</v>
      </c>
      <c r="G44" s="110" t="s">
        <v>86</v>
      </c>
      <c r="H44" s="111">
        <f>IFERROR(COUNTIFS(二年级!$E:$E,1,二年级!$R:$R,G44),"")</f>
        <v>0</v>
      </c>
      <c r="I44" s="111">
        <f>IFERROR(COUNTIFS(二年级!$E:$E,2,二年级!$R:$R,G44),"")</f>
        <v>0</v>
      </c>
      <c r="J44" s="112">
        <f t="shared" si="18"/>
        <v>0</v>
      </c>
      <c r="K44" s="170">
        <f>IFERROR(J44/$J$46,0)</f>
        <v>0</v>
      </c>
      <c r="L44" s="171" t="s">
        <v>86</v>
      </c>
      <c r="M44" s="176">
        <f>IFERROR(COUNTIFS(三年级!$E:$E,1,三年级!$R:$R,L44),"")</f>
        <v>0</v>
      </c>
      <c r="N44" s="176">
        <f>IFERROR(COUNTIFS(三年级!$E:$E,2,三年级!$R:$R,L44),"")</f>
        <v>0</v>
      </c>
      <c r="O44" s="108">
        <f t="shared" si="19"/>
        <v>0</v>
      </c>
      <c r="P44" s="172">
        <f>IFERROR(O44/$O$46,0)</f>
        <v>0</v>
      </c>
      <c r="Q44" s="208" t="s">
        <v>86</v>
      </c>
      <c r="R44" s="111">
        <f>IFERROR(COUNTIFS(四年级!$E:$E,1,四年级!$R:$R,Q44),"")</f>
        <v>0</v>
      </c>
      <c r="S44" s="111">
        <f>IFERROR(COUNTIFS(四年级!$E:$E,2,四年级!$R:$R,Q44),"")</f>
        <v>0</v>
      </c>
      <c r="T44" s="112">
        <f t="shared" si="20"/>
        <v>0</v>
      </c>
      <c r="U44" s="170">
        <f>IFERROR(T44/$T$46,0)</f>
        <v>0</v>
      </c>
      <c r="V44" s="209" t="s">
        <v>86</v>
      </c>
      <c r="W44" s="176">
        <f>IFERROR(COUNTIFS(五年级!$E:$E,1,五年级!$R:$R,V44),"")</f>
        <v>0</v>
      </c>
      <c r="X44" s="176">
        <f>IFERROR(COUNTIFS(五年级!$E:$E,2,五年级!$R:$R,V44),"")</f>
        <v>0</v>
      </c>
      <c r="Y44" s="108">
        <f t="shared" si="21"/>
        <v>0</v>
      </c>
      <c r="Z44" s="109">
        <f>IFERROR(Y44/$Y$46,0)</f>
        <v>0</v>
      </c>
      <c r="AA44" s="110" t="s">
        <v>86</v>
      </c>
      <c r="AB44" s="111">
        <f>IFERROR(COUNTIFS(六年级!$E:$E,1,六年级!$R:$R,AA44),"")</f>
        <v>0</v>
      </c>
      <c r="AC44" s="111">
        <f>IFERROR(COUNTIFS(六年级!$E:$E,2,六年级!$R:$R,AA44),"")</f>
        <v>0</v>
      </c>
      <c r="AD44" s="112">
        <f t="shared" si="22"/>
        <v>0</v>
      </c>
      <c r="AE44" s="170">
        <f>IFERROR(AD44/$AD$46,0)</f>
        <v>0</v>
      </c>
      <c r="AF44" s="221" t="s">
        <v>86</v>
      </c>
      <c r="AG44" s="228">
        <f t="shared" si="13"/>
        <v>0</v>
      </c>
      <c r="AH44" s="228">
        <f t="shared" si="14"/>
        <v>0</v>
      </c>
      <c r="AI44" s="228">
        <f t="shared" si="15"/>
        <v>0</v>
      </c>
      <c r="AJ44" s="229">
        <f>IFERROR(AI44/$AI$46,0)</f>
        <v>0</v>
      </c>
    </row>
    <row r="45" ht="15.75" spans="1:36">
      <c r="A45" s="106"/>
      <c r="B45" s="107" t="s">
        <v>153</v>
      </c>
      <c r="C45" s="108">
        <f>IFERROR(COUNTIFS(一年级!$E:$E,1,一年级!$R:$R,B45),"")</f>
        <v>0</v>
      </c>
      <c r="D45" s="108">
        <f>IFERROR(COUNTIFS(一年级!$E:$E,2,一年级!$R:$R,B45),"")</f>
        <v>0</v>
      </c>
      <c r="E45" s="108">
        <f t="shared" si="17"/>
        <v>0</v>
      </c>
      <c r="F45" s="109">
        <f>IFERROR(E45/$E$46,0)</f>
        <v>0</v>
      </c>
      <c r="G45" s="110" t="s">
        <v>153</v>
      </c>
      <c r="H45" s="111">
        <f>IFERROR(COUNTIFS(二年级!$E:$E,1,二年级!$R:$R,G45),"")</f>
        <v>0</v>
      </c>
      <c r="I45" s="111">
        <f>IFERROR(COUNTIFS(二年级!$E:$E,2,二年级!$R:$R,G45),"")</f>
        <v>0</v>
      </c>
      <c r="J45" s="112">
        <f t="shared" si="18"/>
        <v>0</v>
      </c>
      <c r="K45" s="170">
        <f>IFERROR(J45/$J$46,0)</f>
        <v>0</v>
      </c>
      <c r="L45" s="171" t="s">
        <v>153</v>
      </c>
      <c r="M45" s="176">
        <f>IFERROR(COUNTIFS(三年级!$E:$E,1,三年级!$R:$R,L45),"")</f>
        <v>0</v>
      </c>
      <c r="N45" s="176">
        <f>IFERROR(COUNTIFS(三年级!$E:$E,2,三年级!$R:$R,L45),"")</f>
        <v>0</v>
      </c>
      <c r="O45" s="108">
        <f t="shared" si="19"/>
        <v>0</v>
      </c>
      <c r="P45" s="172">
        <f>IFERROR(O45/$O$46,0)</f>
        <v>0</v>
      </c>
      <c r="Q45" s="208" t="s">
        <v>153</v>
      </c>
      <c r="R45" s="111">
        <f>IFERROR(COUNTIFS(四年级!$E:$E,1,四年级!$R:$R,Q45),"")</f>
        <v>0</v>
      </c>
      <c r="S45" s="111">
        <f>IFERROR(COUNTIFS(四年级!$E:$E,2,四年级!$R:$R,Q45),"")</f>
        <v>0</v>
      </c>
      <c r="T45" s="112">
        <f t="shared" si="20"/>
        <v>0</v>
      </c>
      <c r="U45" s="170">
        <f>IFERROR(T45/$T$46,0)</f>
        <v>0</v>
      </c>
      <c r="V45" s="209" t="s">
        <v>153</v>
      </c>
      <c r="W45" s="176">
        <f>IFERROR(COUNTIFS(五年级!$E:$E,1,五年级!$R:$R,V45),"")</f>
        <v>0</v>
      </c>
      <c r="X45" s="176">
        <f>IFERROR(COUNTIFS(五年级!$E:$E,2,五年级!$R:$R,V45),"")</f>
        <v>0</v>
      </c>
      <c r="Y45" s="108">
        <f t="shared" si="21"/>
        <v>0</v>
      </c>
      <c r="Z45" s="109">
        <f>IFERROR(Y45/$Y$46,0)</f>
        <v>0</v>
      </c>
      <c r="AA45" s="110" t="s">
        <v>153</v>
      </c>
      <c r="AB45" s="111">
        <f>IFERROR(COUNTIFS(六年级!$E:$E,1,六年级!$R:$R,AA45),"")</f>
        <v>0</v>
      </c>
      <c r="AC45" s="111">
        <f>IFERROR(COUNTIFS(六年级!$E:$E,2,六年级!$R:$R,AA45),"")</f>
        <v>0</v>
      </c>
      <c r="AD45" s="112">
        <f t="shared" si="22"/>
        <v>0</v>
      </c>
      <c r="AE45" s="170">
        <f>IFERROR(AD45/$AD$46,0)</f>
        <v>0</v>
      </c>
      <c r="AF45" s="221" t="s">
        <v>153</v>
      </c>
      <c r="AG45" s="228">
        <f t="shared" si="13"/>
        <v>0</v>
      </c>
      <c r="AH45" s="228">
        <f t="shared" si="14"/>
        <v>0</v>
      </c>
      <c r="AI45" s="228">
        <f t="shared" si="15"/>
        <v>0</v>
      </c>
      <c r="AJ45" s="229">
        <f>IFERROR(AI45/$AI$46,0)</f>
        <v>0</v>
      </c>
    </row>
    <row r="46" ht="15.75" spans="1:36">
      <c r="A46" s="106"/>
      <c r="B46" s="107" t="s">
        <v>347</v>
      </c>
      <c r="C46" s="108">
        <f>SUM(C42:C45)</f>
        <v>0</v>
      </c>
      <c r="D46" s="108">
        <f>SUM(D42:D45)</f>
        <v>0</v>
      </c>
      <c r="E46" s="108">
        <f t="shared" si="17"/>
        <v>0</v>
      </c>
      <c r="F46" s="109">
        <f>IFERROR(E46/$E$4,0)</f>
        <v>0</v>
      </c>
      <c r="G46" s="110" t="s">
        <v>347</v>
      </c>
      <c r="H46" s="112">
        <f>SUM(H42:H45)</f>
        <v>0</v>
      </c>
      <c r="I46" s="112">
        <f>SUM(I42:I45)</f>
        <v>0</v>
      </c>
      <c r="J46" s="112">
        <f t="shared" si="18"/>
        <v>0</v>
      </c>
      <c r="K46" s="170">
        <f>IFERROR(J46/$E$5,0)</f>
        <v>0</v>
      </c>
      <c r="L46" s="171" t="s">
        <v>347</v>
      </c>
      <c r="M46" s="108">
        <f>SUM(M42:M45)</f>
        <v>0</v>
      </c>
      <c r="N46" s="108">
        <f>SUM(N42:N45)</f>
        <v>0</v>
      </c>
      <c r="O46" s="108">
        <f t="shared" si="19"/>
        <v>0</v>
      </c>
      <c r="P46" s="172">
        <f>IFERROR(O46/$E$6,0)</f>
        <v>0</v>
      </c>
      <c r="Q46" s="208" t="s">
        <v>347</v>
      </c>
      <c r="R46" s="112">
        <f>SUM(R42:R45)</f>
        <v>0</v>
      </c>
      <c r="S46" s="112">
        <f>SUM(S42:S45)</f>
        <v>0</v>
      </c>
      <c r="T46" s="112">
        <f t="shared" si="20"/>
        <v>0</v>
      </c>
      <c r="U46" s="170">
        <f>IFERROR(T46/$E$7,0)</f>
        <v>0</v>
      </c>
      <c r="V46" s="209" t="s">
        <v>347</v>
      </c>
      <c r="W46" s="108">
        <f>SUM(W42:W45)</f>
        <v>0</v>
      </c>
      <c r="X46" s="108">
        <f>SUM(X42:X45)</f>
        <v>0</v>
      </c>
      <c r="Y46" s="108">
        <f t="shared" si="21"/>
        <v>0</v>
      </c>
      <c r="Z46" s="109">
        <f>IFERROR(Y46/$E$8,0)</f>
        <v>0</v>
      </c>
      <c r="AA46" s="110" t="s">
        <v>347</v>
      </c>
      <c r="AB46" s="112">
        <f>SUM(AB42:AB45)</f>
        <v>0</v>
      </c>
      <c r="AC46" s="112">
        <f>SUM(AC42:AC45)</f>
        <v>0</v>
      </c>
      <c r="AD46" s="112">
        <f t="shared" si="22"/>
        <v>0</v>
      </c>
      <c r="AE46" s="170">
        <f>IFERROR(AD46/$E$9,0)</f>
        <v>0</v>
      </c>
      <c r="AF46" s="221" t="s">
        <v>347</v>
      </c>
      <c r="AG46" s="228">
        <f t="shared" si="13"/>
        <v>0</v>
      </c>
      <c r="AH46" s="228">
        <f t="shared" si="14"/>
        <v>0</v>
      </c>
      <c r="AI46" s="228">
        <f t="shared" si="15"/>
        <v>0</v>
      </c>
      <c r="AJ46" s="229">
        <f>IFERROR(AI46/$E$10,0)</f>
        <v>0</v>
      </c>
    </row>
    <row r="47" ht="15.75" spans="1:36">
      <c r="A47" s="113"/>
      <c r="B47" s="114" t="s">
        <v>337</v>
      </c>
      <c r="C47" s="115">
        <f>IFERROR(IF(SUM(C42:C45)=0,0,SUM(C42:C43)/SUM(C42:C45)),"")</f>
        <v>0</v>
      </c>
      <c r="D47" s="115">
        <f>IFERROR(IF(SUM(D42:D45)=0,0,SUM(D42:D43)/SUM(D42:D45)),"")</f>
        <v>0</v>
      </c>
      <c r="E47" s="115">
        <f>IFERROR(SUM(C42:D43)/SUM(C42:D45),0)</f>
        <v>0</v>
      </c>
      <c r="F47" s="116"/>
      <c r="G47" s="117" t="s">
        <v>337</v>
      </c>
      <c r="H47" s="118">
        <f>IFERROR(IF(SUM(H42:H45)=0,0,SUM(H42:H43)/SUM(H42:H45)),"")</f>
        <v>0</v>
      </c>
      <c r="I47" s="118">
        <f>IFERROR(IF(SUM(I42:I45)=0,0,SUM(I42:I43)/SUM(I42:I45)),"")</f>
        <v>0</v>
      </c>
      <c r="J47" s="118">
        <f>IFERROR(SUM(H42:I43)/SUM(H42:I45),0)</f>
        <v>0</v>
      </c>
      <c r="K47" s="173"/>
      <c r="L47" s="174" t="s">
        <v>337</v>
      </c>
      <c r="M47" s="115">
        <f>IFERROR(IF(SUM(M42:M45)=0,0,SUM(M42:M43)/SUM(M42:M45)),"")</f>
        <v>0</v>
      </c>
      <c r="N47" s="115">
        <f>IFERROR(IF(SUM(N42:N45)=0,0,SUM(N42:N43)/SUM(N42:N45)),"")</f>
        <v>0</v>
      </c>
      <c r="O47" s="115">
        <f>IFERROR(SUM(M42:N43)/SUM(M42:N45),0)</f>
        <v>0</v>
      </c>
      <c r="P47" s="175"/>
      <c r="Q47" s="210" t="s">
        <v>337</v>
      </c>
      <c r="R47" s="118">
        <f>IFERROR(IF(SUM(R42:R45)=0,0,SUM(R42:R43)/SUM(R42:R45)),"")</f>
        <v>0</v>
      </c>
      <c r="S47" s="118">
        <f>IFERROR(IF(SUM(S42:S45)=0,0,SUM(S42:S43)/SUM(S42:S45)),"")</f>
        <v>0</v>
      </c>
      <c r="T47" s="118">
        <f>IFERROR(SUM(R42:S43)/SUM(R42:S45),0)</f>
        <v>0</v>
      </c>
      <c r="U47" s="173"/>
      <c r="V47" s="211" t="s">
        <v>337</v>
      </c>
      <c r="W47" s="115">
        <f>IFERROR(IF(SUM(W42:W45)=0,0,SUM(W42:W43)/SUM(W42:W45)),"")</f>
        <v>0</v>
      </c>
      <c r="X47" s="115">
        <f>IFERROR(IF(SUM(X42:X45)=0,0,SUM(X42:X43)/SUM(X42:X45)),"")</f>
        <v>0</v>
      </c>
      <c r="Y47" s="115">
        <f>IFERROR(SUM(W42:X43)/SUM(W42:X45),0)</f>
        <v>0</v>
      </c>
      <c r="Z47" s="116"/>
      <c r="AA47" s="117" t="s">
        <v>337</v>
      </c>
      <c r="AB47" s="118">
        <f t="shared" ref="AB47:AH47" si="23">IFERROR(IF(SUM(AB42:AB45)=0,0,SUM(AB42:AB43)/SUM(AB42:AB45)),"")</f>
        <v>0</v>
      </c>
      <c r="AC47" s="118">
        <f t="shared" si="23"/>
        <v>0</v>
      </c>
      <c r="AD47" s="118">
        <f>IFERROR(SUM(AB42:AC43)/SUM(AB42:AC45),0)</f>
        <v>0</v>
      </c>
      <c r="AE47" s="173"/>
      <c r="AF47" s="222" t="s">
        <v>337</v>
      </c>
      <c r="AG47" s="230">
        <f t="shared" si="23"/>
        <v>0</v>
      </c>
      <c r="AH47" s="230">
        <f t="shared" si="23"/>
        <v>0</v>
      </c>
      <c r="AI47" s="230">
        <f>IFERROR(SUM(AG42:AH43)/SUM(AG42:AH45),0)</f>
        <v>0</v>
      </c>
      <c r="AJ47" s="231"/>
    </row>
    <row r="48" ht="15.75" spans="1:36">
      <c r="A48" s="120" t="s">
        <v>303</v>
      </c>
      <c r="B48" s="101" t="s">
        <v>21</v>
      </c>
      <c r="C48" s="102" t="s">
        <v>344</v>
      </c>
      <c r="D48" s="102" t="s">
        <v>345</v>
      </c>
      <c r="E48" s="102" t="s">
        <v>346</v>
      </c>
      <c r="F48" s="103" t="s">
        <v>372</v>
      </c>
      <c r="G48" s="104" t="s">
        <v>21</v>
      </c>
      <c r="H48" s="105" t="s">
        <v>344</v>
      </c>
      <c r="I48" s="105" t="s">
        <v>345</v>
      </c>
      <c r="J48" s="105" t="s">
        <v>346</v>
      </c>
      <c r="K48" s="167" t="s">
        <v>372</v>
      </c>
      <c r="L48" s="168" t="s">
        <v>21</v>
      </c>
      <c r="M48" s="102" t="s">
        <v>344</v>
      </c>
      <c r="N48" s="102" t="s">
        <v>345</v>
      </c>
      <c r="O48" s="102" t="s">
        <v>346</v>
      </c>
      <c r="P48" s="169" t="s">
        <v>372</v>
      </c>
      <c r="Q48" s="206" t="s">
        <v>21</v>
      </c>
      <c r="R48" s="105" t="s">
        <v>344</v>
      </c>
      <c r="S48" s="105" t="s">
        <v>345</v>
      </c>
      <c r="T48" s="105" t="s">
        <v>346</v>
      </c>
      <c r="U48" s="167" t="s">
        <v>372</v>
      </c>
      <c r="V48" s="207" t="s">
        <v>21</v>
      </c>
      <c r="W48" s="102" t="s">
        <v>344</v>
      </c>
      <c r="X48" s="102" t="s">
        <v>345</v>
      </c>
      <c r="Y48" s="102" t="s">
        <v>346</v>
      </c>
      <c r="Z48" s="219" t="s">
        <v>372</v>
      </c>
      <c r="AA48" s="104" t="s">
        <v>21</v>
      </c>
      <c r="AB48" s="105" t="s">
        <v>344</v>
      </c>
      <c r="AC48" s="105" t="s">
        <v>345</v>
      </c>
      <c r="AD48" s="105" t="s">
        <v>346</v>
      </c>
      <c r="AE48" s="167" t="s">
        <v>372</v>
      </c>
      <c r="AF48" s="220" t="s">
        <v>21</v>
      </c>
      <c r="AG48" s="226" t="s">
        <v>344</v>
      </c>
      <c r="AH48" s="226" t="s">
        <v>345</v>
      </c>
      <c r="AI48" s="226" t="s">
        <v>346</v>
      </c>
      <c r="AJ48" s="227" t="s">
        <v>372</v>
      </c>
    </row>
    <row r="49" spans="1:36">
      <c r="A49" s="121"/>
      <c r="B49" s="107" t="s">
        <v>31</v>
      </c>
      <c r="C49" s="108">
        <f>IFERROR(COUNTIFS(一年级!$E:$E,1,一年级!$T:$T,B49),"")</f>
        <v>0</v>
      </c>
      <c r="D49" s="108">
        <f>IFERROR(COUNTIFS(一年级!$E:$E,2,一年级!$T:$T,B49),"")</f>
        <v>0</v>
      </c>
      <c r="E49" s="108">
        <f t="shared" ref="E49:E53" si="24">IFERROR(SUM(C49:D49),"")</f>
        <v>0</v>
      </c>
      <c r="F49" s="109">
        <f>IFERROR(E49/$E$53,0)</f>
        <v>0</v>
      </c>
      <c r="G49" s="110" t="s">
        <v>31</v>
      </c>
      <c r="H49" s="112">
        <f>IFERROR(COUNTIFS(二年级!$E:$E,1,二年级!$T:$T,B49),"")</f>
        <v>0</v>
      </c>
      <c r="I49" s="112">
        <f>IFERROR(COUNTIFS(二年级!$E:$E,2,二年级!$T:$T,B49),"")</f>
        <v>0</v>
      </c>
      <c r="J49" s="112">
        <f t="shared" ref="J49:J53" si="25">IFERROR(SUM(H49:I49),"")</f>
        <v>0</v>
      </c>
      <c r="K49" s="170">
        <f>IFERROR(J49/$J$53,0)</f>
        <v>0</v>
      </c>
      <c r="L49" s="171" t="s">
        <v>31</v>
      </c>
      <c r="M49" s="176">
        <f>IFERROR(COUNTIFS(三年级!$E:$E,1,三年级!$T:$T,L49),"")</f>
        <v>0</v>
      </c>
      <c r="N49" s="176">
        <f>IFERROR(COUNTIFS(三年级!$E:$E,2,三年级!$T:$T,L49),"")</f>
        <v>0</v>
      </c>
      <c r="O49" s="108">
        <f t="shared" ref="O49:O53" si="26">IFERROR(SUM(M49:N49),"")</f>
        <v>0</v>
      </c>
      <c r="P49" s="172">
        <f>IFERROR(O49/$O$53,0)</f>
        <v>0</v>
      </c>
      <c r="Q49" s="208" t="s">
        <v>31</v>
      </c>
      <c r="R49" s="112">
        <f>IFERROR(COUNTIFS(四年级!$E:$E,1,四年级!$T:$T,Q49),"")</f>
        <v>0</v>
      </c>
      <c r="S49" s="112">
        <f>IFERROR(COUNTIFS(四年级!$E:$E,2,四年级!$T:$T,Q49),"")</f>
        <v>0</v>
      </c>
      <c r="T49" s="112">
        <f t="shared" ref="T49:T53" si="27">IFERROR(SUM(R49:S49),"")</f>
        <v>0</v>
      </c>
      <c r="U49" s="170">
        <f>IFERROR(T49/$T$53,0)</f>
        <v>0</v>
      </c>
      <c r="V49" s="209" t="s">
        <v>31</v>
      </c>
      <c r="W49" s="176">
        <f>IFERROR(COUNTIFS(五年级!$E:$E,1,五年级!$T:$T,V49),"")</f>
        <v>0</v>
      </c>
      <c r="X49" s="176">
        <f>IFERROR(COUNTIFS(五年级!$E:$E,2,五年级!$T:$T,V49),"")</f>
        <v>0</v>
      </c>
      <c r="Y49" s="108">
        <f t="shared" ref="Y49:Y53" si="28">IFERROR(SUM(W49:X49),"")</f>
        <v>0</v>
      </c>
      <c r="Z49" s="109">
        <f>IFERROR(Y49/$Y$53,0)</f>
        <v>0</v>
      </c>
      <c r="AA49" s="110" t="s">
        <v>31</v>
      </c>
      <c r="AB49" s="112">
        <f>IFERROR(COUNTIFS(六年级!$E:$E,1,六年级!$T:$T,B49),"")</f>
        <v>0</v>
      </c>
      <c r="AC49" s="112">
        <f>IFERROR(COUNTIFS(六年级!$E:$E,2,六年级!$T:$T,B49),"")</f>
        <v>0</v>
      </c>
      <c r="AD49" s="112">
        <f t="shared" ref="AD49:AD53" si="29">IFERROR(SUM(AB49:AC49),"")</f>
        <v>0</v>
      </c>
      <c r="AE49" s="170">
        <f>IFERROR(AD49/$AD$53,0)</f>
        <v>0</v>
      </c>
      <c r="AF49" s="221" t="s">
        <v>31</v>
      </c>
      <c r="AG49" s="228">
        <f t="shared" ref="AG49:AG53" si="30">SUM(C49,H49,M49,R49,W49,AB49)</f>
        <v>0</v>
      </c>
      <c r="AH49" s="228">
        <f t="shared" ref="AH49:AH53" si="31">SUM(D49,I49,N49,S49,X49,AC49)</f>
        <v>0</v>
      </c>
      <c r="AI49" s="228">
        <f t="shared" ref="AI49:AI53" si="32">SUM(E49,J49,O49,T49,Y49,AD49)</f>
        <v>0</v>
      </c>
      <c r="AJ49" s="229">
        <f>IFERROR(AI49/$AI$53,0)</f>
        <v>0</v>
      </c>
    </row>
    <row r="50" spans="1:36">
      <c r="A50" s="121"/>
      <c r="B50" s="107" t="s">
        <v>68</v>
      </c>
      <c r="C50" s="108">
        <f>IFERROR(COUNTIFS(一年级!$E:$E,1,一年级!$T:$T,B50),"")</f>
        <v>0</v>
      </c>
      <c r="D50" s="108">
        <f>IFERROR(COUNTIFS(一年级!$E:$E,2,一年级!$T:$T,B50),"")</f>
        <v>0</v>
      </c>
      <c r="E50" s="108">
        <f t="shared" si="24"/>
        <v>0</v>
      </c>
      <c r="F50" s="109">
        <f>IFERROR(E50/$E$53,0)</f>
        <v>0</v>
      </c>
      <c r="G50" s="110" t="s">
        <v>68</v>
      </c>
      <c r="H50" s="112">
        <f>IFERROR(COUNTIFS(二年级!$E:$E,1,二年级!$T:$T,B50),"")</f>
        <v>0</v>
      </c>
      <c r="I50" s="112">
        <f>IFERROR(COUNTIFS(二年级!$E:$E,2,二年级!$T:$T,B50),"")</f>
        <v>0</v>
      </c>
      <c r="J50" s="112">
        <f t="shared" si="25"/>
        <v>0</v>
      </c>
      <c r="K50" s="170">
        <f>IFERROR(J50/$J$53,0)</f>
        <v>0</v>
      </c>
      <c r="L50" s="171" t="s">
        <v>68</v>
      </c>
      <c r="M50" s="176">
        <f>IFERROR(COUNTIFS(三年级!$E:$E,1,三年级!$T:$T,L50),"")</f>
        <v>0</v>
      </c>
      <c r="N50" s="176">
        <f>IFERROR(COUNTIFS(三年级!$E:$E,2,三年级!$T:$T,L50),"")</f>
        <v>0</v>
      </c>
      <c r="O50" s="108">
        <f t="shared" si="26"/>
        <v>0</v>
      </c>
      <c r="P50" s="172">
        <f>IFERROR(O50/$O$53,0)</f>
        <v>0</v>
      </c>
      <c r="Q50" s="208" t="s">
        <v>68</v>
      </c>
      <c r="R50" s="112">
        <f>IFERROR(COUNTIFS(四年级!$E:$E,1,四年级!$T:$T,Q50),"")</f>
        <v>0</v>
      </c>
      <c r="S50" s="112">
        <f>IFERROR(COUNTIFS(四年级!$E:$E,2,四年级!$T:$T,Q50),"")</f>
        <v>0</v>
      </c>
      <c r="T50" s="112">
        <f t="shared" si="27"/>
        <v>0</v>
      </c>
      <c r="U50" s="170">
        <f>IFERROR(T50/$T$53,0)</f>
        <v>0</v>
      </c>
      <c r="V50" s="209" t="s">
        <v>68</v>
      </c>
      <c r="W50" s="176">
        <f>IFERROR(COUNTIFS(五年级!$E:$E,1,五年级!$T:$T,V50),"")</f>
        <v>0</v>
      </c>
      <c r="X50" s="176">
        <f>IFERROR(COUNTIFS(五年级!$E:$E,2,五年级!$T:$T,V50),"")</f>
        <v>0</v>
      </c>
      <c r="Y50" s="108">
        <f t="shared" si="28"/>
        <v>0</v>
      </c>
      <c r="Z50" s="109">
        <f>IFERROR(Y50/$Y$53,0)</f>
        <v>0</v>
      </c>
      <c r="AA50" s="110" t="s">
        <v>68</v>
      </c>
      <c r="AB50" s="112">
        <f>IFERROR(COUNTIFS(六年级!$E:$E,1,六年级!$T:$T,B50),"")</f>
        <v>0</v>
      </c>
      <c r="AC50" s="112">
        <f>IFERROR(COUNTIFS(六年级!$E:$E,2,六年级!$T:$T,B50),"")</f>
        <v>0</v>
      </c>
      <c r="AD50" s="112">
        <f t="shared" si="29"/>
        <v>0</v>
      </c>
      <c r="AE50" s="170">
        <f>IFERROR(AD50/$AD$53,0)</f>
        <v>0</v>
      </c>
      <c r="AF50" s="221" t="s">
        <v>68</v>
      </c>
      <c r="AG50" s="228">
        <f t="shared" si="30"/>
        <v>0</v>
      </c>
      <c r="AH50" s="228">
        <f t="shared" si="31"/>
        <v>0</v>
      </c>
      <c r="AI50" s="228">
        <f t="shared" si="32"/>
        <v>0</v>
      </c>
      <c r="AJ50" s="229">
        <f>IFERROR(AI50/$AI$53,0)</f>
        <v>0</v>
      </c>
    </row>
    <row r="51" spans="1:36">
      <c r="A51" s="121"/>
      <c r="B51" s="107" t="s">
        <v>86</v>
      </c>
      <c r="C51" s="108">
        <f>IFERROR(COUNTIFS(一年级!$E:$E,1,一年级!$T:$T,B51),"")</f>
        <v>0</v>
      </c>
      <c r="D51" s="108">
        <f>IFERROR(COUNTIFS(一年级!$E:$E,2,一年级!$T:$T,B51),"")</f>
        <v>0</v>
      </c>
      <c r="E51" s="108">
        <f t="shared" si="24"/>
        <v>0</v>
      </c>
      <c r="F51" s="109">
        <f>IFERROR(E51/$E$53,0)</f>
        <v>0</v>
      </c>
      <c r="G51" s="110" t="s">
        <v>86</v>
      </c>
      <c r="H51" s="112">
        <f>IFERROR(COUNTIFS(二年级!$E:$E,1,二年级!$T:$T,B51),"")</f>
        <v>0</v>
      </c>
      <c r="I51" s="112">
        <f>IFERROR(COUNTIFS(二年级!$E:$E,2,二年级!$T:$T,B51),"")</f>
        <v>0</v>
      </c>
      <c r="J51" s="112">
        <f t="shared" si="25"/>
        <v>0</v>
      </c>
      <c r="K51" s="170">
        <f>IFERROR(J51/$J$53,0)</f>
        <v>0</v>
      </c>
      <c r="L51" s="171" t="s">
        <v>86</v>
      </c>
      <c r="M51" s="176">
        <f>IFERROR(COUNTIFS(三年级!$E:$E,1,三年级!$T:$T,L51),"")</f>
        <v>0</v>
      </c>
      <c r="N51" s="176">
        <f>IFERROR(COUNTIFS(三年级!$E:$E,2,三年级!$T:$T,L51),"")</f>
        <v>0</v>
      </c>
      <c r="O51" s="108">
        <f t="shared" si="26"/>
        <v>0</v>
      </c>
      <c r="P51" s="172">
        <f>IFERROR(O51/$O$53,0)</f>
        <v>0</v>
      </c>
      <c r="Q51" s="208" t="s">
        <v>86</v>
      </c>
      <c r="R51" s="112">
        <f>IFERROR(COUNTIFS(四年级!$E:$E,1,四年级!$T:$T,Q51),"")</f>
        <v>0</v>
      </c>
      <c r="S51" s="112">
        <f>IFERROR(COUNTIFS(四年级!$E:$E,2,四年级!$T:$T,Q51),"")</f>
        <v>0</v>
      </c>
      <c r="T51" s="112">
        <f t="shared" si="27"/>
        <v>0</v>
      </c>
      <c r="U51" s="170">
        <f>IFERROR(T51/$T$53,0)</f>
        <v>0</v>
      </c>
      <c r="V51" s="209" t="s">
        <v>86</v>
      </c>
      <c r="W51" s="176">
        <f>IFERROR(COUNTIFS(五年级!$E:$E,1,五年级!$T:$T,V51),"")</f>
        <v>0</v>
      </c>
      <c r="X51" s="176">
        <f>IFERROR(COUNTIFS(五年级!$E:$E,2,五年级!$T:$T,V51),"")</f>
        <v>0</v>
      </c>
      <c r="Y51" s="108">
        <f t="shared" si="28"/>
        <v>0</v>
      </c>
      <c r="Z51" s="109">
        <f>IFERROR(Y51/$Y$53,0)</f>
        <v>0</v>
      </c>
      <c r="AA51" s="110" t="s">
        <v>86</v>
      </c>
      <c r="AB51" s="112">
        <f>IFERROR(COUNTIFS(六年级!$E:$E,1,六年级!$T:$T,B51),"")</f>
        <v>0</v>
      </c>
      <c r="AC51" s="112">
        <f>IFERROR(COUNTIFS(六年级!$E:$E,2,六年级!$T:$T,B51),"")</f>
        <v>0</v>
      </c>
      <c r="AD51" s="112">
        <f t="shared" si="29"/>
        <v>0</v>
      </c>
      <c r="AE51" s="170">
        <f>IFERROR(AD51/$AD$53,0)</f>
        <v>0</v>
      </c>
      <c r="AF51" s="221" t="s">
        <v>86</v>
      </c>
      <c r="AG51" s="228">
        <f t="shared" si="30"/>
        <v>0</v>
      </c>
      <c r="AH51" s="228">
        <f t="shared" si="31"/>
        <v>0</v>
      </c>
      <c r="AI51" s="228">
        <f t="shared" si="32"/>
        <v>0</v>
      </c>
      <c r="AJ51" s="229">
        <f>IFERROR(AI51/$AI$53,0)</f>
        <v>0</v>
      </c>
    </row>
    <row r="52" spans="1:36">
      <c r="A52" s="121"/>
      <c r="B52" s="107" t="s">
        <v>153</v>
      </c>
      <c r="C52" s="108">
        <f>IFERROR(COUNTIFS(一年级!$E:$E,1,一年级!$T:$T,B52),"")</f>
        <v>0</v>
      </c>
      <c r="D52" s="108">
        <f>IFERROR(COUNTIFS(一年级!$E:$E,2,一年级!$T:$T,B52),"")</f>
        <v>0</v>
      </c>
      <c r="E52" s="108">
        <f t="shared" si="24"/>
        <v>0</v>
      </c>
      <c r="F52" s="109">
        <f>IFERROR(E52/$E$53,0)</f>
        <v>0</v>
      </c>
      <c r="G52" s="110" t="s">
        <v>153</v>
      </c>
      <c r="H52" s="112">
        <f>IFERROR(COUNTIFS(二年级!$E:$E,1,二年级!$T:$T,B52),"")</f>
        <v>0</v>
      </c>
      <c r="I52" s="112">
        <f>IFERROR(COUNTIFS(二年级!$E:$E,2,二年级!$T:$T,B52),"")</f>
        <v>0</v>
      </c>
      <c r="J52" s="112">
        <f t="shared" si="25"/>
        <v>0</v>
      </c>
      <c r="K52" s="170">
        <f>IFERROR(J52/$J$53,0)</f>
        <v>0</v>
      </c>
      <c r="L52" s="171" t="s">
        <v>153</v>
      </c>
      <c r="M52" s="176">
        <f>IFERROR(COUNTIFS(三年级!$E:$E,1,三年级!$T:$T,L52),"")</f>
        <v>0</v>
      </c>
      <c r="N52" s="176">
        <f>IFERROR(COUNTIFS(三年级!$E:$E,2,三年级!$T:$T,L52),"")</f>
        <v>0</v>
      </c>
      <c r="O52" s="108">
        <f t="shared" si="26"/>
        <v>0</v>
      </c>
      <c r="P52" s="172">
        <f>IFERROR(O52/$O$53,0)</f>
        <v>0</v>
      </c>
      <c r="Q52" s="208" t="s">
        <v>153</v>
      </c>
      <c r="R52" s="112">
        <f>IFERROR(COUNTIFS(四年级!$E:$E,1,四年级!$T:$T,Q52),"")</f>
        <v>0</v>
      </c>
      <c r="S52" s="112">
        <f>IFERROR(COUNTIFS(四年级!$E:$E,2,四年级!$T:$T,Q52),"")</f>
        <v>0</v>
      </c>
      <c r="T52" s="112">
        <f t="shared" si="27"/>
        <v>0</v>
      </c>
      <c r="U52" s="170">
        <f>IFERROR(T52/$T$53,0)</f>
        <v>0</v>
      </c>
      <c r="V52" s="209" t="s">
        <v>153</v>
      </c>
      <c r="W52" s="176">
        <f>IFERROR(COUNTIFS(五年级!$E:$E,1,五年级!$T:$T,V52),"")</f>
        <v>0</v>
      </c>
      <c r="X52" s="176">
        <f>IFERROR(COUNTIFS(五年级!$E:$E,2,五年级!$T:$T,V52),"")</f>
        <v>0</v>
      </c>
      <c r="Y52" s="108">
        <f t="shared" si="28"/>
        <v>0</v>
      </c>
      <c r="Z52" s="109">
        <f>IFERROR(Y52/$Y$53,0)</f>
        <v>0</v>
      </c>
      <c r="AA52" s="110" t="s">
        <v>153</v>
      </c>
      <c r="AB52" s="112">
        <f>IFERROR(COUNTIFS(六年级!$E:$E,1,六年级!$T:$T,B52),"")</f>
        <v>0</v>
      </c>
      <c r="AC52" s="112">
        <f>IFERROR(COUNTIFS(六年级!$E:$E,2,六年级!$T:$T,B52),"")</f>
        <v>0</v>
      </c>
      <c r="AD52" s="112">
        <f t="shared" si="29"/>
        <v>0</v>
      </c>
      <c r="AE52" s="170">
        <f>IFERROR(AD52/$AD$53,0)</f>
        <v>0</v>
      </c>
      <c r="AF52" s="221" t="s">
        <v>153</v>
      </c>
      <c r="AG52" s="228">
        <f t="shared" si="30"/>
        <v>0</v>
      </c>
      <c r="AH52" s="228">
        <f t="shared" si="31"/>
        <v>0</v>
      </c>
      <c r="AI52" s="228">
        <f t="shared" si="32"/>
        <v>0</v>
      </c>
      <c r="AJ52" s="229">
        <f>IFERROR(AI52/$AI$53,0)</f>
        <v>0</v>
      </c>
    </row>
    <row r="53" spans="1:36">
      <c r="A53" s="121"/>
      <c r="B53" s="107" t="s">
        <v>347</v>
      </c>
      <c r="C53" s="108">
        <f>SUM(C49:C52)</f>
        <v>0</v>
      </c>
      <c r="D53" s="108">
        <f>SUM(D49:D52)</f>
        <v>0</v>
      </c>
      <c r="E53" s="108">
        <f t="shared" si="24"/>
        <v>0</v>
      </c>
      <c r="F53" s="109">
        <f>IFERROR(E53/$E$4,0)</f>
        <v>0</v>
      </c>
      <c r="G53" s="110" t="s">
        <v>347</v>
      </c>
      <c r="H53" s="112">
        <f>SUM(H49:H52)</f>
        <v>0</v>
      </c>
      <c r="I53" s="112">
        <f>SUM(I49:I52)</f>
        <v>0</v>
      </c>
      <c r="J53" s="112">
        <f t="shared" si="25"/>
        <v>0</v>
      </c>
      <c r="K53" s="170">
        <f>IFERROR(J53/$E$5,0)</f>
        <v>0</v>
      </c>
      <c r="L53" s="171" t="s">
        <v>347</v>
      </c>
      <c r="M53" s="108">
        <f>SUM(M49:M52)</f>
        <v>0</v>
      </c>
      <c r="N53" s="108">
        <f>SUM(N49:N52)</f>
        <v>0</v>
      </c>
      <c r="O53" s="108">
        <f t="shared" si="26"/>
        <v>0</v>
      </c>
      <c r="P53" s="172">
        <f>IFERROR(O53/$E$6,0)</f>
        <v>0</v>
      </c>
      <c r="Q53" s="208" t="s">
        <v>347</v>
      </c>
      <c r="R53" s="112">
        <f>SUM(R49:R52)</f>
        <v>0</v>
      </c>
      <c r="S53" s="112">
        <f>SUM(S49:S52)</f>
        <v>0</v>
      </c>
      <c r="T53" s="112">
        <f t="shared" si="27"/>
        <v>0</v>
      </c>
      <c r="U53" s="170">
        <f>IFERROR(T53/$E$7,0)</f>
        <v>0</v>
      </c>
      <c r="V53" s="209" t="s">
        <v>347</v>
      </c>
      <c r="W53" s="108">
        <f>SUM(W49:W52)</f>
        <v>0</v>
      </c>
      <c r="X53" s="108">
        <f>SUM(X49:X52)</f>
        <v>0</v>
      </c>
      <c r="Y53" s="108">
        <f t="shared" si="28"/>
        <v>0</v>
      </c>
      <c r="Z53" s="109">
        <f>IFERROR(Y53/$E$8,0)</f>
        <v>0</v>
      </c>
      <c r="AA53" s="110" t="s">
        <v>347</v>
      </c>
      <c r="AB53" s="112">
        <f>SUM(AB49:AB52)</f>
        <v>0</v>
      </c>
      <c r="AC53" s="112">
        <f>SUM(AC49:AC52)</f>
        <v>0</v>
      </c>
      <c r="AD53" s="112">
        <f t="shared" si="29"/>
        <v>0</v>
      </c>
      <c r="AE53" s="170">
        <f>IFERROR(AD53/$E$9,0)</f>
        <v>0</v>
      </c>
      <c r="AF53" s="221" t="s">
        <v>347</v>
      </c>
      <c r="AG53" s="228">
        <f t="shared" si="30"/>
        <v>0</v>
      </c>
      <c r="AH53" s="228">
        <f t="shared" si="31"/>
        <v>0</v>
      </c>
      <c r="AI53" s="228">
        <f t="shared" si="32"/>
        <v>0</v>
      </c>
      <c r="AJ53" s="229">
        <f>IFERROR(AI53/$E$10,0)</f>
        <v>0</v>
      </c>
    </row>
    <row r="54" ht="15.75" spans="1:36">
      <c r="A54" s="122"/>
      <c r="B54" s="114" t="s">
        <v>337</v>
      </c>
      <c r="C54" s="115">
        <f>IFERROR(IF(SUM(C49:C52)=0,0,SUM(C49:C50)/SUM(C49:C52)),"")</f>
        <v>0</v>
      </c>
      <c r="D54" s="115">
        <f>IFERROR(IF(SUM(D49:D52)=0,0,SUM(D49:D50)/SUM(D49:D52)),"")</f>
        <v>0</v>
      </c>
      <c r="E54" s="115">
        <f>IFERROR(SUM(C49:D50)/SUM(C49:D52),0)</f>
        <v>0</v>
      </c>
      <c r="F54" s="116"/>
      <c r="G54" s="117" t="s">
        <v>337</v>
      </c>
      <c r="H54" s="118">
        <f>IFERROR(IF(SUM(H49:H52)=0,0,SUM(H49:H50)/SUM(H49:H52)),"")</f>
        <v>0</v>
      </c>
      <c r="I54" s="118">
        <f>IFERROR(IF(SUM(I49:I52)=0,0,SUM(I49:I50)/SUM(I49:I52)),"")</f>
        <v>0</v>
      </c>
      <c r="J54" s="118">
        <f>IFERROR(SUM(H49:I50)/SUM(H49:I52),0)</f>
        <v>0</v>
      </c>
      <c r="K54" s="173"/>
      <c r="L54" s="174" t="s">
        <v>337</v>
      </c>
      <c r="M54" s="115">
        <f>IFERROR(IF(SUM(M49:M52)=0,0,SUM(M49:M50)/SUM(M49:M52)),"")</f>
        <v>0</v>
      </c>
      <c r="N54" s="115">
        <f>IFERROR(IF(SUM(N49:N52)=0,0,SUM(N49:N50)/SUM(N49:N52)),"")</f>
        <v>0</v>
      </c>
      <c r="O54" s="115">
        <f>IFERROR(SUM(M49:N50)/SUM(M49:N52),0)</f>
        <v>0</v>
      </c>
      <c r="P54" s="175"/>
      <c r="Q54" s="210" t="s">
        <v>337</v>
      </c>
      <c r="R54" s="118">
        <f>IFERROR(IF(SUM(R49:R52)=0,0,SUM(R49:R50)/SUM(R49:R52)),"")</f>
        <v>0</v>
      </c>
      <c r="S54" s="118">
        <f>IFERROR(IF(SUM(S49:S52)=0,0,SUM(S49:S50)/SUM(S49:S52)),"")</f>
        <v>0</v>
      </c>
      <c r="T54" s="118">
        <f>IFERROR(SUM(R49:S50)/SUM(R49:S52),0)</f>
        <v>0</v>
      </c>
      <c r="U54" s="173"/>
      <c r="V54" s="211" t="s">
        <v>337</v>
      </c>
      <c r="W54" s="115">
        <f>IFERROR(IF(SUM(W49:W52)=0,0,SUM(W49:W50)/SUM(W49:W52)),"")</f>
        <v>0</v>
      </c>
      <c r="X54" s="115">
        <f>IFERROR(IF(SUM(X49:X52)=0,0,SUM(X49:X50)/SUM(X49:X52)),"")</f>
        <v>0</v>
      </c>
      <c r="Y54" s="115">
        <f>IFERROR(SUM(W49:X50)/SUM(W49:X52),0)</f>
        <v>0</v>
      </c>
      <c r="Z54" s="116"/>
      <c r="AA54" s="117" t="s">
        <v>337</v>
      </c>
      <c r="AB54" s="118">
        <f t="shared" ref="AB54:AH54" si="33">IFERROR(IF(SUM(AB49:AB52)=0,0,SUM(AB49:AB50)/SUM(AB49:AB52)),"")</f>
        <v>0</v>
      </c>
      <c r="AC54" s="118">
        <f t="shared" si="33"/>
        <v>0</v>
      </c>
      <c r="AD54" s="118">
        <f>IFERROR(SUM(AB49:AC50)/SUM(AB49:AC52),0)</f>
        <v>0</v>
      </c>
      <c r="AE54" s="173"/>
      <c r="AF54" s="222" t="s">
        <v>337</v>
      </c>
      <c r="AG54" s="230">
        <f t="shared" si="33"/>
        <v>0</v>
      </c>
      <c r="AH54" s="230">
        <f t="shared" si="33"/>
        <v>0</v>
      </c>
      <c r="AI54" s="230">
        <f>IFERROR(SUM(AG49:AH50)/SUM(AG49:AH52),0)</f>
        <v>0</v>
      </c>
      <c r="AJ54" s="231"/>
    </row>
    <row r="55" ht="15.75" spans="1:36">
      <c r="A55" s="123" t="s">
        <v>373</v>
      </c>
      <c r="B55" s="101" t="s">
        <v>21</v>
      </c>
      <c r="C55" s="102" t="s">
        <v>344</v>
      </c>
      <c r="D55" s="102" t="s">
        <v>345</v>
      </c>
      <c r="E55" s="102" t="s">
        <v>346</v>
      </c>
      <c r="F55" s="103" t="s">
        <v>372</v>
      </c>
      <c r="G55" s="104" t="s">
        <v>21</v>
      </c>
      <c r="H55" s="105" t="s">
        <v>344</v>
      </c>
      <c r="I55" s="105" t="s">
        <v>345</v>
      </c>
      <c r="J55" s="105" t="s">
        <v>346</v>
      </c>
      <c r="K55" s="167" t="s">
        <v>372</v>
      </c>
      <c r="L55" s="168" t="s">
        <v>21</v>
      </c>
      <c r="M55" s="102" t="s">
        <v>344</v>
      </c>
      <c r="N55" s="102" t="s">
        <v>345</v>
      </c>
      <c r="O55" s="102" t="s">
        <v>346</v>
      </c>
      <c r="P55" s="169" t="s">
        <v>372</v>
      </c>
      <c r="Q55" s="206" t="s">
        <v>21</v>
      </c>
      <c r="R55" s="105" t="s">
        <v>344</v>
      </c>
      <c r="S55" s="105" t="s">
        <v>345</v>
      </c>
      <c r="T55" s="105" t="s">
        <v>346</v>
      </c>
      <c r="U55" s="167" t="s">
        <v>372</v>
      </c>
      <c r="V55" s="207" t="s">
        <v>21</v>
      </c>
      <c r="W55" s="102" t="s">
        <v>344</v>
      </c>
      <c r="X55" s="102" t="s">
        <v>345</v>
      </c>
      <c r="Y55" s="102" t="s">
        <v>346</v>
      </c>
      <c r="Z55" s="219" t="s">
        <v>372</v>
      </c>
      <c r="AA55" s="104" t="s">
        <v>21</v>
      </c>
      <c r="AB55" s="105" t="s">
        <v>344</v>
      </c>
      <c r="AC55" s="105" t="s">
        <v>345</v>
      </c>
      <c r="AD55" s="105" t="s">
        <v>346</v>
      </c>
      <c r="AE55" s="167" t="s">
        <v>372</v>
      </c>
      <c r="AF55" s="220" t="s">
        <v>21</v>
      </c>
      <c r="AG55" s="226" t="s">
        <v>344</v>
      </c>
      <c r="AH55" s="226" t="s">
        <v>345</v>
      </c>
      <c r="AI55" s="226" t="s">
        <v>346</v>
      </c>
      <c r="AJ55" s="227" t="s">
        <v>372</v>
      </c>
    </row>
    <row r="56" spans="1:36">
      <c r="A56" s="121"/>
      <c r="B56" s="107" t="s">
        <v>31</v>
      </c>
      <c r="C56" s="108">
        <f>IFERROR(COUNTIFS(一年级!$E:$E,1,一年级!$V:$V,B56),"")</f>
        <v>0</v>
      </c>
      <c r="D56" s="108">
        <f>IFERROR(COUNTIFS(一年级!$E:$E,2,一年级!$V:$V,B56),"")</f>
        <v>0</v>
      </c>
      <c r="E56" s="108">
        <f t="shared" ref="E56:E60" si="34">IFERROR(SUM(C56:D56),"")</f>
        <v>0</v>
      </c>
      <c r="F56" s="109">
        <f>IFERROR(E56/$E$60,0)</f>
        <v>0</v>
      </c>
      <c r="G56" s="110" t="s">
        <v>31</v>
      </c>
      <c r="H56" s="112">
        <f>IFERROR(COUNTIFS(二年级!$E:$E,1,二年级!$V:$V,B56),"")</f>
        <v>0</v>
      </c>
      <c r="I56" s="112">
        <f>IFERROR(COUNTIFS(二年级!$E:$E,2,二年级!$V:$V,B56),"")</f>
        <v>0</v>
      </c>
      <c r="J56" s="112">
        <f t="shared" ref="J56:J60" si="35">IFERROR(SUM(H56:I56),"")</f>
        <v>0</v>
      </c>
      <c r="K56" s="170">
        <f>IFERROR(J56/$J$60,0)</f>
        <v>0</v>
      </c>
      <c r="L56" s="171" t="s">
        <v>31</v>
      </c>
      <c r="M56" s="176">
        <f>IFERROR(COUNTIFS(三年级!$E:$E,1,三年级!$V:$V,L56),"")</f>
        <v>0</v>
      </c>
      <c r="N56" s="176">
        <f>IFERROR(COUNTIFS(三年级!$E:$E,2,三年级!$V:$V,L56),"")</f>
        <v>0</v>
      </c>
      <c r="O56" s="108">
        <f t="shared" ref="O56:O60" si="36">IFERROR(SUM(M56:N56),"")</f>
        <v>0</v>
      </c>
      <c r="P56" s="172">
        <f>IFERROR(O56/$O$60,0)</f>
        <v>0</v>
      </c>
      <c r="Q56" s="208" t="s">
        <v>31</v>
      </c>
      <c r="R56" s="112">
        <f>IFERROR(COUNTIFS(四年级!$E:$E,1,四年级!$V:$V,Q56),"")</f>
        <v>0</v>
      </c>
      <c r="S56" s="112">
        <f>IFERROR(COUNTIFS(四年级!$E:$E,2,四年级!$V:$V,Q56),"")</f>
        <v>0</v>
      </c>
      <c r="T56" s="112">
        <f t="shared" ref="T56:T60" si="37">IFERROR(SUM(R56:S56),"")</f>
        <v>0</v>
      </c>
      <c r="U56" s="170">
        <f>IFERROR(T56/$T$60,0)</f>
        <v>0</v>
      </c>
      <c r="V56" s="209" t="s">
        <v>31</v>
      </c>
      <c r="W56" s="176">
        <f>IFERROR(COUNTIFS(五年级!$E:$E,1,五年级!$V:$V,V56),"")</f>
        <v>0</v>
      </c>
      <c r="X56" s="176">
        <f>IFERROR(COUNTIFS(五年级!$E:$E,2,五年级!$V:$V,V56),"")</f>
        <v>0</v>
      </c>
      <c r="Y56" s="108">
        <f t="shared" ref="Y56:Y60" si="38">IFERROR(SUM(W56:X56),"")</f>
        <v>0</v>
      </c>
      <c r="Z56" s="109">
        <f>IFERROR(Y56/$Y$60,0)</f>
        <v>0</v>
      </c>
      <c r="AA56" s="110" t="s">
        <v>31</v>
      </c>
      <c r="AB56" s="112">
        <f>IFERROR(COUNTIFS(六年级!$E:$E,1,六年级!$V:$V,AA56),"")</f>
        <v>0</v>
      </c>
      <c r="AC56" s="112">
        <f>IFERROR(COUNTIFS(六年级!$E:$E,2,六年级!$V:$V,AA56),"")</f>
        <v>0</v>
      </c>
      <c r="AD56" s="112">
        <f t="shared" ref="AD56:AD60" si="39">IFERROR(SUM(AB56:AC56),"")</f>
        <v>0</v>
      </c>
      <c r="AE56" s="170">
        <f>IFERROR(AD56/$AD$60,0)</f>
        <v>0</v>
      </c>
      <c r="AF56" s="221" t="s">
        <v>31</v>
      </c>
      <c r="AG56" s="228">
        <f t="shared" ref="AG56:AG60" si="40">SUM(C56,H56,M56,R56,W56,AB56)</f>
        <v>0</v>
      </c>
      <c r="AH56" s="228">
        <f t="shared" ref="AH56:AH60" si="41">SUM(D56,I56,N56,S56,X56,AC56)</f>
        <v>0</v>
      </c>
      <c r="AI56" s="228">
        <f t="shared" ref="AI56:AI60" si="42">SUM(E56,J56,O56,T56,Y56,AD56)</f>
        <v>0</v>
      </c>
      <c r="AJ56" s="229">
        <f>IFERROR(AI56/$AI$60,0)</f>
        <v>0</v>
      </c>
    </row>
    <row r="57" spans="1:36">
      <c r="A57" s="121"/>
      <c r="B57" s="107" t="s">
        <v>68</v>
      </c>
      <c r="C57" s="108">
        <f>IFERROR(COUNTIFS(一年级!$E:$E,1,一年级!$V:$V,B57),"")</f>
        <v>0</v>
      </c>
      <c r="D57" s="108">
        <f>IFERROR(COUNTIFS(一年级!$E:$E,2,一年级!$V:$V,B57),"")</f>
        <v>0</v>
      </c>
      <c r="E57" s="108">
        <f t="shared" si="34"/>
        <v>0</v>
      </c>
      <c r="F57" s="109">
        <f>IFERROR(E57/$E$60,0)</f>
        <v>0</v>
      </c>
      <c r="G57" s="110" t="s">
        <v>68</v>
      </c>
      <c r="H57" s="112">
        <f>IFERROR(COUNTIFS(二年级!$E:$E,1,二年级!$V:$V,B57),"")</f>
        <v>0</v>
      </c>
      <c r="I57" s="112">
        <f>IFERROR(COUNTIFS(二年级!$E:$E,2,二年级!$V:$V,B57),"")</f>
        <v>0</v>
      </c>
      <c r="J57" s="112">
        <f t="shared" si="35"/>
        <v>0</v>
      </c>
      <c r="K57" s="170">
        <f>IFERROR(J57/$J$60,0)</f>
        <v>0</v>
      </c>
      <c r="L57" s="171" t="s">
        <v>68</v>
      </c>
      <c r="M57" s="176">
        <f>IFERROR(COUNTIFS(三年级!$E:$E,1,三年级!$V:$V,L57),"")</f>
        <v>0</v>
      </c>
      <c r="N57" s="176">
        <f>IFERROR(COUNTIFS(三年级!$E:$E,2,三年级!$V:$V,L57),"")</f>
        <v>0</v>
      </c>
      <c r="O57" s="108">
        <f t="shared" si="36"/>
        <v>0</v>
      </c>
      <c r="P57" s="172">
        <f>IFERROR(O57/$O$60,0)</f>
        <v>0</v>
      </c>
      <c r="Q57" s="208" t="s">
        <v>68</v>
      </c>
      <c r="R57" s="112">
        <f>IFERROR(COUNTIFS(四年级!$E:$E,1,四年级!$V:$V,Q57),"")</f>
        <v>0</v>
      </c>
      <c r="S57" s="112">
        <f>IFERROR(COUNTIFS(四年级!$E:$E,2,四年级!$V:$V,Q57),"")</f>
        <v>0</v>
      </c>
      <c r="T57" s="112">
        <f t="shared" si="37"/>
        <v>0</v>
      </c>
      <c r="U57" s="170">
        <f>IFERROR(T57/$T$60,0)</f>
        <v>0</v>
      </c>
      <c r="V57" s="209" t="s">
        <v>68</v>
      </c>
      <c r="W57" s="176">
        <f>IFERROR(COUNTIFS(五年级!$E:$E,1,五年级!$V:$V,V57),"")</f>
        <v>0</v>
      </c>
      <c r="X57" s="176">
        <f>IFERROR(COUNTIFS(五年级!$E:$E,2,五年级!$V:$V,V57),"")</f>
        <v>0</v>
      </c>
      <c r="Y57" s="108">
        <f t="shared" si="38"/>
        <v>0</v>
      </c>
      <c r="Z57" s="109">
        <f>IFERROR(Y57/$Y$60,0)</f>
        <v>0</v>
      </c>
      <c r="AA57" s="110" t="s">
        <v>68</v>
      </c>
      <c r="AB57" s="112">
        <f>IFERROR(COUNTIFS(六年级!$E:$E,1,六年级!$V:$V,AA57),"")</f>
        <v>0</v>
      </c>
      <c r="AC57" s="112">
        <f>IFERROR(COUNTIFS(六年级!$E:$E,2,六年级!$V:$V,AA57),"")</f>
        <v>0</v>
      </c>
      <c r="AD57" s="112">
        <f t="shared" si="39"/>
        <v>0</v>
      </c>
      <c r="AE57" s="170">
        <f>IFERROR(AD57/$AD$60,0)</f>
        <v>0</v>
      </c>
      <c r="AF57" s="221" t="s">
        <v>68</v>
      </c>
      <c r="AG57" s="228">
        <f t="shared" si="40"/>
        <v>0</v>
      </c>
      <c r="AH57" s="228">
        <f t="shared" si="41"/>
        <v>0</v>
      </c>
      <c r="AI57" s="228">
        <f t="shared" si="42"/>
        <v>0</v>
      </c>
      <c r="AJ57" s="229">
        <f>IFERROR(AI57/$AI$60,0)</f>
        <v>0</v>
      </c>
    </row>
    <row r="58" spans="1:36">
      <c r="A58" s="121"/>
      <c r="B58" s="107" t="s">
        <v>86</v>
      </c>
      <c r="C58" s="108">
        <f>IFERROR(COUNTIFS(一年级!$E:$E,1,一年级!$V:$V,B58),"")</f>
        <v>0</v>
      </c>
      <c r="D58" s="108">
        <f>IFERROR(COUNTIFS(一年级!$E:$E,2,一年级!$V:$V,B58),"")</f>
        <v>0</v>
      </c>
      <c r="E58" s="108">
        <f t="shared" si="34"/>
        <v>0</v>
      </c>
      <c r="F58" s="109">
        <f>IFERROR(E58/$E$60,0)</f>
        <v>0</v>
      </c>
      <c r="G58" s="110" t="s">
        <v>86</v>
      </c>
      <c r="H58" s="112">
        <f>IFERROR(COUNTIFS(二年级!$E:$E,1,二年级!$V:$V,B58),"")</f>
        <v>0</v>
      </c>
      <c r="I58" s="112">
        <f>IFERROR(COUNTIFS(二年级!$E:$E,2,二年级!$V:$V,B58),"")</f>
        <v>0</v>
      </c>
      <c r="J58" s="112">
        <f t="shared" si="35"/>
        <v>0</v>
      </c>
      <c r="K58" s="170">
        <f>IFERROR(J58/$J$60,0)</f>
        <v>0</v>
      </c>
      <c r="L58" s="171" t="s">
        <v>86</v>
      </c>
      <c r="M58" s="176">
        <f>IFERROR(COUNTIFS(三年级!$E:$E,1,三年级!$V:$V,L58),"")</f>
        <v>0</v>
      </c>
      <c r="N58" s="176">
        <f>IFERROR(COUNTIFS(三年级!$E:$E,2,三年级!$V:$V,L58),"")</f>
        <v>0</v>
      </c>
      <c r="O58" s="108">
        <f t="shared" si="36"/>
        <v>0</v>
      </c>
      <c r="P58" s="172">
        <f>IFERROR(O58/$O$60,0)</f>
        <v>0</v>
      </c>
      <c r="Q58" s="208" t="s">
        <v>86</v>
      </c>
      <c r="R58" s="112">
        <f>IFERROR(COUNTIFS(四年级!$E:$E,1,四年级!$V:$V,Q58),"")</f>
        <v>0</v>
      </c>
      <c r="S58" s="112">
        <f>IFERROR(COUNTIFS(四年级!$E:$E,2,四年级!$V:$V,Q58),"")</f>
        <v>0</v>
      </c>
      <c r="T58" s="112">
        <f t="shared" si="37"/>
        <v>0</v>
      </c>
      <c r="U58" s="170">
        <f>IFERROR(T58/$T$60,0)</f>
        <v>0</v>
      </c>
      <c r="V58" s="209" t="s">
        <v>86</v>
      </c>
      <c r="W58" s="176">
        <f>IFERROR(COUNTIFS(五年级!$E:$E,1,五年级!$V:$V,V58),"")</f>
        <v>0</v>
      </c>
      <c r="X58" s="176">
        <f>IFERROR(COUNTIFS(五年级!$E:$E,2,五年级!$V:$V,V58),"")</f>
        <v>0</v>
      </c>
      <c r="Y58" s="108">
        <f t="shared" si="38"/>
        <v>0</v>
      </c>
      <c r="Z58" s="109">
        <f>IFERROR(Y58/$Y$60,0)</f>
        <v>0</v>
      </c>
      <c r="AA58" s="110" t="s">
        <v>86</v>
      </c>
      <c r="AB58" s="112">
        <f>IFERROR(COUNTIFS(六年级!$E:$E,1,六年级!$V:$V,AA58),"")</f>
        <v>0</v>
      </c>
      <c r="AC58" s="112">
        <f>IFERROR(COUNTIFS(六年级!$E:$E,2,六年级!$V:$V,AA58),"")</f>
        <v>0</v>
      </c>
      <c r="AD58" s="112">
        <f t="shared" si="39"/>
        <v>0</v>
      </c>
      <c r="AE58" s="170">
        <f>IFERROR(AD58/$AD$60,0)</f>
        <v>0</v>
      </c>
      <c r="AF58" s="221" t="s">
        <v>86</v>
      </c>
      <c r="AG58" s="228">
        <f t="shared" si="40"/>
        <v>0</v>
      </c>
      <c r="AH58" s="228">
        <f t="shared" si="41"/>
        <v>0</v>
      </c>
      <c r="AI58" s="228">
        <f t="shared" si="42"/>
        <v>0</v>
      </c>
      <c r="AJ58" s="229">
        <f>IFERROR(AI58/$AI$60,0)</f>
        <v>0</v>
      </c>
    </row>
    <row r="59" spans="1:36">
      <c r="A59" s="121"/>
      <c r="B59" s="107" t="s">
        <v>153</v>
      </c>
      <c r="C59" s="108">
        <f>IFERROR(COUNTIFS(一年级!$E:$E,1,一年级!$V:$V,B59),"")</f>
        <v>0</v>
      </c>
      <c r="D59" s="108">
        <f>IFERROR(COUNTIFS(一年级!$E:$E,2,一年级!$V:$V,B59),"")</f>
        <v>0</v>
      </c>
      <c r="E59" s="108">
        <f t="shared" si="34"/>
        <v>0</v>
      </c>
      <c r="F59" s="109">
        <f>IFERROR(E59/$E$60,0)</f>
        <v>0</v>
      </c>
      <c r="G59" s="110" t="s">
        <v>153</v>
      </c>
      <c r="H59" s="112">
        <f>IFERROR(COUNTIFS(二年级!$E:$E,1,二年级!$V:$V,B59),"")</f>
        <v>0</v>
      </c>
      <c r="I59" s="112">
        <f>IFERROR(COUNTIFS(二年级!$E:$E,2,二年级!$V:$V,B59),"")</f>
        <v>0</v>
      </c>
      <c r="J59" s="112">
        <f t="shared" si="35"/>
        <v>0</v>
      </c>
      <c r="K59" s="170">
        <f>IFERROR(J59/$J$60,0)</f>
        <v>0</v>
      </c>
      <c r="L59" s="171" t="s">
        <v>153</v>
      </c>
      <c r="M59" s="176">
        <f>IFERROR(COUNTIFS(三年级!$E:$E,1,三年级!$V:$V,L59),"")</f>
        <v>0</v>
      </c>
      <c r="N59" s="176">
        <f>IFERROR(COUNTIFS(三年级!$E:$E,2,三年级!$V:$V,L59),"")</f>
        <v>0</v>
      </c>
      <c r="O59" s="108">
        <f t="shared" si="36"/>
        <v>0</v>
      </c>
      <c r="P59" s="172">
        <f>IFERROR(O59/$O$60,0)</f>
        <v>0</v>
      </c>
      <c r="Q59" s="208" t="s">
        <v>153</v>
      </c>
      <c r="R59" s="112">
        <f>IFERROR(COUNTIFS(四年级!$E:$E,1,四年级!$V:$V,Q59),"")</f>
        <v>0</v>
      </c>
      <c r="S59" s="112">
        <f>IFERROR(COUNTIFS(四年级!$E:$E,2,四年级!$V:$V,Q59),"")</f>
        <v>0</v>
      </c>
      <c r="T59" s="112">
        <f t="shared" si="37"/>
        <v>0</v>
      </c>
      <c r="U59" s="170">
        <f>IFERROR(T59/$T$60,0)</f>
        <v>0</v>
      </c>
      <c r="V59" s="209" t="s">
        <v>153</v>
      </c>
      <c r="W59" s="176">
        <f>IFERROR(COUNTIFS(五年级!$E:$E,1,五年级!$V:$V,V59),"")</f>
        <v>0</v>
      </c>
      <c r="X59" s="176">
        <f>IFERROR(COUNTIFS(五年级!$E:$E,2,五年级!$V:$V,V59),"")</f>
        <v>0</v>
      </c>
      <c r="Y59" s="108">
        <f t="shared" si="38"/>
        <v>0</v>
      </c>
      <c r="Z59" s="109">
        <f>IFERROR(Y59/$Y$60,0)</f>
        <v>0</v>
      </c>
      <c r="AA59" s="110" t="s">
        <v>153</v>
      </c>
      <c r="AB59" s="112">
        <f>IFERROR(COUNTIFS(六年级!$E:$E,1,六年级!$V:$V,AA59),"")</f>
        <v>0</v>
      </c>
      <c r="AC59" s="112">
        <f>IFERROR(COUNTIFS(六年级!$E:$E,2,六年级!$V:$V,AA59),"")</f>
        <v>0</v>
      </c>
      <c r="AD59" s="112">
        <f t="shared" si="39"/>
        <v>0</v>
      </c>
      <c r="AE59" s="170">
        <f>IFERROR(AD59/$AD$60,0)</f>
        <v>0</v>
      </c>
      <c r="AF59" s="221" t="s">
        <v>153</v>
      </c>
      <c r="AG59" s="228">
        <f t="shared" si="40"/>
        <v>0</v>
      </c>
      <c r="AH59" s="228">
        <f t="shared" si="41"/>
        <v>0</v>
      </c>
      <c r="AI59" s="228">
        <f t="shared" si="42"/>
        <v>0</v>
      </c>
      <c r="AJ59" s="229">
        <f>IFERROR(AI59/$AI$60,0)</f>
        <v>0</v>
      </c>
    </row>
    <row r="60" spans="1:36">
      <c r="A60" s="121"/>
      <c r="B60" s="107" t="s">
        <v>347</v>
      </c>
      <c r="C60" s="108">
        <f>SUM(C56:C59)</f>
        <v>0</v>
      </c>
      <c r="D60" s="108">
        <f>SUM(D56:D59)</f>
        <v>0</v>
      </c>
      <c r="E60" s="108">
        <f t="shared" si="34"/>
        <v>0</v>
      </c>
      <c r="F60" s="109">
        <f>IFERROR(E60/$E$4,0)</f>
        <v>0</v>
      </c>
      <c r="G60" s="110" t="s">
        <v>347</v>
      </c>
      <c r="H60" s="112">
        <f>SUM(H56:H59)</f>
        <v>0</v>
      </c>
      <c r="I60" s="112">
        <f>SUM(I56:I59)</f>
        <v>0</v>
      </c>
      <c r="J60" s="112">
        <f t="shared" si="35"/>
        <v>0</v>
      </c>
      <c r="K60" s="170">
        <f>IFERROR(J60/$E$5,0)</f>
        <v>0</v>
      </c>
      <c r="L60" s="171" t="s">
        <v>347</v>
      </c>
      <c r="M60" s="108">
        <f>SUM(M56:M59)</f>
        <v>0</v>
      </c>
      <c r="N60" s="108">
        <f>SUM(N56:N59)</f>
        <v>0</v>
      </c>
      <c r="O60" s="108">
        <f t="shared" si="36"/>
        <v>0</v>
      </c>
      <c r="P60" s="172">
        <f>IFERROR(O60/$E$6,0)</f>
        <v>0</v>
      </c>
      <c r="Q60" s="208" t="s">
        <v>347</v>
      </c>
      <c r="R60" s="112">
        <f>SUM(R56:R59)</f>
        <v>0</v>
      </c>
      <c r="S60" s="112">
        <f>SUM(S56:S59)</f>
        <v>0</v>
      </c>
      <c r="T60" s="112">
        <f t="shared" si="37"/>
        <v>0</v>
      </c>
      <c r="U60" s="170">
        <f>IFERROR(T60/$E$7,0)</f>
        <v>0</v>
      </c>
      <c r="V60" s="209" t="s">
        <v>347</v>
      </c>
      <c r="W60" s="108">
        <f>SUM(W56:W59)</f>
        <v>0</v>
      </c>
      <c r="X60" s="108">
        <f>SUM(X56:X59)</f>
        <v>0</v>
      </c>
      <c r="Y60" s="108">
        <f t="shared" si="38"/>
        <v>0</v>
      </c>
      <c r="Z60" s="109">
        <f>IFERROR(Y60/$E$8,0)</f>
        <v>0</v>
      </c>
      <c r="AA60" s="110" t="s">
        <v>347</v>
      </c>
      <c r="AB60" s="112">
        <f>SUM(AB56:AB59)</f>
        <v>0</v>
      </c>
      <c r="AC60" s="112">
        <f>SUM(AC56:AC59)</f>
        <v>0</v>
      </c>
      <c r="AD60" s="112">
        <f t="shared" si="39"/>
        <v>0</v>
      </c>
      <c r="AE60" s="170">
        <f>IFERROR(AD60/$E$9,0)</f>
        <v>0</v>
      </c>
      <c r="AF60" s="221" t="s">
        <v>347</v>
      </c>
      <c r="AG60" s="228">
        <f t="shared" si="40"/>
        <v>0</v>
      </c>
      <c r="AH60" s="228">
        <f t="shared" si="41"/>
        <v>0</v>
      </c>
      <c r="AI60" s="228">
        <f t="shared" si="42"/>
        <v>0</v>
      </c>
      <c r="AJ60" s="229">
        <f>IFERROR(AI60/$E$10,0)</f>
        <v>0</v>
      </c>
    </row>
    <row r="61" ht="15.75" spans="1:36">
      <c r="A61" s="122"/>
      <c r="B61" s="114" t="s">
        <v>337</v>
      </c>
      <c r="C61" s="115">
        <f>IFERROR(IF(SUM(C56:C59)=0,0,SUM(C56:C57)/SUM(C56:C59)),"")</f>
        <v>0</v>
      </c>
      <c r="D61" s="115">
        <f>IFERROR(IF(SUM(D56:D59)=0,0,SUM(D56:D57)/SUM(D56:D59)),"")</f>
        <v>0</v>
      </c>
      <c r="E61" s="115">
        <f>IFERROR(SUM(C56:D57)/SUM(C56:D59),0)</f>
        <v>0</v>
      </c>
      <c r="F61" s="116"/>
      <c r="G61" s="117" t="s">
        <v>337</v>
      </c>
      <c r="H61" s="118">
        <f>IFERROR(IF(SUM(H56:H59)=0,0,SUM(H56:H57)/SUM(H56:H59)),"")</f>
        <v>0</v>
      </c>
      <c r="I61" s="118">
        <f>IFERROR(IF(SUM(I56:I59)=0,0,SUM(I56:I57)/SUM(I56:I59)),"")</f>
        <v>0</v>
      </c>
      <c r="J61" s="118">
        <f>IFERROR(SUM(H56:I57)/SUM(H56:I59),0)</f>
        <v>0</v>
      </c>
      <c r="K61" s="173"/>
      <c r="L61" s="174" t="s">
        <v>337</v>
      </c>
      <c r="M61" s="115">
        <f>IFERROR(IF(SUM(M56:M59)=0,0,SUM(M56:M57)/SUM(M56:M59)),"")</f>
        <v>0</v>
      </c>
      <c r="N61" s="115">
        <f>IFERROR(IF(SUM(N56:N59)=0,0,SUM(N56:N57)/SUM(N56:N59)),"")</f>
        <v>0</v>
      </c>
      <c r="O61" s="115">
        <f>IFERROR(SUM(M56:N57)/SUM(M56:N59),0)</f>
        <v>0</v>
      </c>
      <c r="P61" s="175"/>
      <c r="Q61" s="210" t="s">
        <v>337</v>
      </c>
      <c r="R61" s="118">
        <f>IFERROR(IF(SUM(R56:R59)=0,0,SUM(R56:R57)/SUM(R56:R59)),"")</f>
        <v>0</v>
      </c>
      <c r="S61" s="118">
        <f>IFERROR(IF(SUM(S56:S59)=0,0,SUM(S56:S57)/SUM(S56:S59)),"")</f>
        <v>0</v>
      </c>
      <c r="T61" s="118">
        <f>IFERROR(SUM(R56:S57)/SUM(R56:S59),0)</f>
        <v>0</v>
      </c>
      <c r="U61" s="173"/>
      <c r="V61" s="211" t="s">
        <v>337</v>
      </c>
      <c r="W61" s="115">
        <f>IFERROR(IF(SUM(W56:W59)=0,0,SUM(W56:W57)/SUM(W56:W59)),"")</f>
        <v>0</v>
      </c>
      <c r="X61" s="115">
        <f>IFERROR(IF(SUM(X56:X59)=0,0,SUM(X56:X57)/SUM(X56:X59)),"")</f>
        <v>0</v>
      </c>
      <c r="Y61" s="115">
        <f>IFERROR(SUM(W56:X57)/SUM(W56:X59),0)</f>
        <v>0</v>
      </c>
      <c r="Z61" s="116"/>
      <c r="AA61" s="117" t="s">
        <v>337</v>
      </c>
      <c r="AB61" s="118">
        <f t="shared" ref="AB61:AH61" si="43">IFERROR(IF(SUM(AB56:AB59)=0,0,SUM(AB56:AB57)/SUM(AB56:AB59)),"")</f>
        <v>0</v>
      </c>
      <c r="AC61" s="118">
        <f t="shared" si="43"/>
        <v>0</v>
      </c>
      <c r="AD61" s="118">
        <f>IFERROR(SUM(AB56:AC57)/SUM(AB56:AC59),0)</f>
        <v>0</v>
      </c>
      <c r="AE61" s="173"/>
      <c r="AF61" s="222" t="s">
        <v>337</v>
      </c>
      <c r="AG61" s="230">
        <f t="shared" si="43"/>
        <v>0</v>
      </c>
      <c r="AH61" s="230">
        <f t="shared" si="43"/>
        <v>0</v>
      </c>
      <c r="AI61" s="230">
        <f>IFERROR(SUM(AG56:AH57)/SUM(AG56:AH59),0)</f>
        <v>0</v>
      </c>
      <c r="AJ61" s="231"/>
    </row>
    <row r="62" ht="15.75" spans="1:36">
      <c r="A62" s="123" t="s">
        <v>305</v>
      </c>
      <c r="B62" s="101" t="s">
        <v>21</v>
      </c>
      <c r="C62" s="102" t="s">
        <v>344</v>
      </c>
      <c r="D62" s="102" t="s">
        <v>345</v>
      </c>
      <c r="E62" s="102" t="s">
        <v>346</v>
      </c>
      <c r="F62" s="103" t="s">
        <v>372</v>
      </c>
      <c r="G62" s="104" t="s">
        <v>21</v>
      </c>
      <c r="H62" s="105" t="s">
        <v>344</v>
      </c>
      <c r="I62" s="105" t="s">
        <v>345</v>
      </c>
      <c r="J62" s="105" t="s">
        <v>346</v>
      </c>
      <c r="K62" s="167" t="s">
        <v>372</v>
      </c>
      <c r="L62" s="168" t="s">
        <v>21</v>
      </c>
      <c r="M62" s="102" t="s">
        <v>344</v>
      </c>
      <c r="N62" s="102" t="s">
        <v>345</v>
      </c>
      <c r="O62" s="102" t="s">
        <v>346</v>
      </c>
      <c r="P62" s="169" t="s">
        <v>372</v>
      </c>
      <c r="Q62" s="206" t="s">
        <v>21</v>
      </c>
      <c r="R62" s="105" t="s">
        <v>344</v>
      </c>
      <c r="S62" s="105" t="s">
        <v>345</v>
      </c>
      <c r="T62" s="105" t="s">
        <v>346</v>
      </c>
      <c r="U62" s="167" t="s">
        <v>372</v>
      </c>
      <c r="V62" s="207" t="s">
        <v>21</v>
      </c>
      <c r="W62" s="102" t="s">
        <v>344</v>
      </c>
      <c r="X62" s="102" t="s">
        <v>345</v>
      </c>
      <c r="Y62" s="102" t="s">
        <v>346</v>
      </c>
      <c r="Z62" s="219" t="s">
        <v>372</v>
      </c>
      <c r="AA62" s="104" t="s">
        <v>21</v>
      </c>
      <c r="AB62" s="105" t="s">
        <v>344</v>
      </c>
      <c r="AC62" s="105" t="s">
        <v>345</v>
      </c>
      <c r="AD62" s="105" t="s">
        <v>346</v>
      </c>
      <c r="AE62" s="167" t="s">
        <v>372</v>
      </c>
      <c r="AF62" s="220" t="s">
        <v>21</v>
      </c>
      <c r="AG62" s="226" t="s">
        <v>344</v>
      </c>
      <c r="AH62" s="226" t="s">
        <v>345</v>
      </c>
      <c r="AI62" s="226" t="s">
        <v>346</v>
      </c>
      <c r="AJ62" s="227" t="s">
        <v>372</v>
      </c>
    </row>
    <row r="63" spans="1:36">
      <c r="A63" s="121"/>
      <c r="B63" s="107" t="s">
        <v>31</v>
      </c>
      <c r="C63" s="108">
        <f>IFERROR(COUNTIFS(一年级!$E:$E,1,一年级!$X:$X,B63),"")</f>
        <v>0</v>
      </c>
      <c r="D63" s="108">
        <f>IFERROR(COUNTIFS(一年级!$E:$E,2,一年级!$X:$X,B63),"")</f>
        <v>0</v>
      </c>
      <c r="E63" s="108">
        <f t="shared" ref="E63:E67" si="44">IFERROR(SUM(C63:D63),"")</f>
        <v>0</v>
      </c>
      <c r="F63" s="109">
        <f>IFERROR(E63/$E$67,0)</f>
        <v>0</v>
      </c>
      <c r="G63" s="110" t="s">
        <v>31</v>
      </c>
      <c r="H63" s="112">
        <f>IFERROR(COUNTIFS(二年级!$E:$E,1,二年级!$X:$X,B63),"")</f>
        <v>0</v>
      </c>
      <c r="I63" s="112">
        <f>IFERROR(COUNTIFS(二年级!$E:$E,2,二年级!$X:$X,B63),"")</f>
        <v>0</v>
      </c>
      <c r="J63" s="112">
        <f t="shared" ref="J63:J67" si="45">IFERROR(SUM(H63:I63),"")</f>
        <v>0</v>
      </c>
      <c r="K63" s="170">
        <f>IFERROR(J63/$J$67,0)</f>
        <v>0</v>
      </c>
      <c r="L63" s="171" t="s">
        <v>31</v>
      </c>
      <c r="M63" s="176">
        <f>IFERROR(COUNTIFS(三年级!$E:$E,1,三年级!$X:$X,L63),"")</f>
        <v>0</v>
      </c>
      <c r="N63" s="176">
        <f>IFERROR(COUNTIFS(三年级!$E:$E,2,三年级!$X:$X,L63),"")</f>
        <v>0</v>
      </c>
      <c r="O63" s="108">
        <f t="shared" ref="O63:O67" si="46">IFERROR(SUM(M63:N63),"")</f>
        <v>0</v>
      </c>
      <c r="P63" s="172">
        <f>IFERROR(O63/$O$67,0)</f>
        <v>0</v>
      </c>
      <c r="Q63" s="208" t="s">
        <v>31</v>
      </c>
      <c r="R63" s="112">
        <f>IFERROR(COUNTIFS(四年级!$E:$E,1,四年级!$X:$X,Q63),"")</f>
        <v>0</v>
      </c>
      <c r="S63" s="112">
        <f>IFERROR(COUNTIFS(四年级!$E:$E,2,四年级!$X:$X,Q63),"")</f>
        <v>0</v>
      </c>
      <c r="T63" s="112">
        <f t="shared" ref="T63:T67" si="47">IFERROR(SUM(R63:S63),"")</f>
        <v>0</v>
      </c>
      <c r="U63" s="170">
        <f>IFERROR(T63/$T$67,0)</f>
        <v>0</v>
      </c>
      <c r="V63" s="209" t="s">
        <v>31</v>
      </c>
      <c r="W63" s="176">
        <f>IFERROR(COUNTIFS(五年级!$E:$E,1,五年级!$X:$X,V63),"")</f>
        <v>0</v>
      </c>
      <c r="X63" s="176">
        <f>IFERROR(COUNTIFS(五年级!$E:$E,2,五年级!$X:$X,V63),"")</f>
        <v>0</v>
      </c>
      <c r="Y63" s="108">
        <f t="shared" ref="Y63:Y67" si="48">IFERROR(SUM(W63:X63),"")</f>
        <v>0</v>
      </c>
      <c r="Z63" s="109">
        <f>IFERROR(Y63/$Y$67,0)</f>
        <v>0</v>
      </c>
      <c r="AA63" s="110" t="s">
        <v>31</v>
      </c>
      <c r="AB63" s="112">
        <f>IFERROR(COUNTIFS(六年级!$E:$E,1,六年级!$X:$X,AA63),"")</f>
        <v>0</v>
      </c>
      <c r="AC63" s="112">
        <f>IFERROR(COUNTIFS(六年级!$E:$E,2,六年级!$X:$X,AA63),"")</f>
        <v>0</v>
      </c>
      <c r="AD63" s="112">
        <f t="shared" ref="AD63:AD67" si="49">IFERROR(SUM(AB63:AC63),"")</f>
        <v>0</v>
      </c>
      <c r="AE63" s="170">
        <f>IFERROR(AD63/$AD$67,0)</f>
        <v>0</v>
      </c>
      <c r="AF63" s="221" t="s">
        <v>31</v>
      </c>
      <c r="AG63" s="228">
        <f t="shared" ref="AG63:AG67" si="50">SUM(C63,H63,M63,R63,W63,AB63)</f>
        <v>0</v>
      </c>
      <c r="AH63" s="228">
        <f t="shared" ref="AH63:AH67" si="51">SUM(D63,I63,N63,S63,X63,AC63)</f>
        <v>0</v>
      </c>
      <c r="AI63" s="228">
        <f t="shared" ref="AI63:AI67" si="52">SUM(E63,J63,O63,T63,Y63,AD63)</f>
        <v>0</v>
      </c>
      <c r="AJ63" s="229">
        <f>IFERROR(AI63/$AI$67,0)</f>
        <v>0</v>
      </c>
    </row>
    <row r="64" spans="1:36">
      <c r="A64" s="121"/>
      <c r="B64" s="107" t="s">
        <v>68</v>
      </c>
      <c r="C64" s="108">
        <f>IFERROR(COUNTIFS(一年级!$E:$E,1,一年级!$X:$X,B64),"")</f>
        <v>0</v>
      </c>
      <c r="D64" s="108">
        <f>IFERROR(COUNTIFS(一年级!$E:$E,2,一年级!$X:$X,B64),"")</f>
        <v>0</v>
      </c>
      <c r="E64" s="108">
        <f t="shared" si="44"/>
        <v>0</v>
      </c>
      <c r="F64" s="109">
        <f>IFERROR(E64/$E$67,0)</f>
        <v>0</v>
      </c>
      <c r="G64" s="110" t="s">
        <v>68</v>
      </c>
      <c r="H64" s="112">
        <f>IFERROR(COUNTIFS(二年级!$E:$E,1,二年级!$X:$X,B64),"")</f>
        <v>0</v>
      </c>
      <c r="I64" s="112">
        <f>IFERROR(COUNTIFS(二年级!$E:$E,2,二年级!$X:$X,B64),"")</f>
        <v>0</v>
      </c>
      <c r="J64" s="112">
        <f t="shared" si="45"/>
        <v>0</v>
      </c>
      <c r="K64" s="170">
        <f>IFERROR(J64/$J$67,0)</f>
        <v>0</v>
      </c>
      <c r="L64" s="171" t="s">
        <v>68</v>
      </c>
      <c r="M64" s="176">
        <f>IFERROR(COUNTIFS(三年级!$E:$E,1,三年级!$X:$X,L64),"")</f>
        <v>0</v>
      </c>
      <c r="N64" s="176">
        <f>IFERROR(COUNTIFS(三年级!$E:$E,2,三年级!$X:$X,L64),"")</f>
        <v>0</v>
      </c>
      <c r="O64" s="108">
        <f t="shared" si="46"/>
        <v>0</v>
      </c>
      <c r="P64" s="172">
        <f>IFERROR(O64/$O$67,0)</f>
        <v>0</v>
      </c>
      <c r="Q64" s="208" t="s">
        <v>68</v>
      </c>
      <c r="R64" s="112">
        <f>IFERROR(COUNTIFS(四年级!$E:$E,1,四年级!$X:$X,Q64),"")</f>
        <v>0</v>
      </c>
      <c r="S64" s="112">
        <f>IFERROR(COUNTIFS(四年级!$E:$E,2,四年级!$X:$X,Q64),"")</f>
        <v>0</v>
      </c>
      <c r="T64" s="112">
        <f t="shared" si="47"/>
        <v>0</v>
      </c>
      <c r="U64" s="170">
        <f>IFERROR(T64/$T$67,0)</f>
        <v>0</v>
      </c>
      <c r="V64" s="209" t="s">
        <v>68</v>
      </c>
      <c r="W64" s="176">
        <f>IFERROR(COUNTIFS(五年级!$E:$E,1,五年级!$X:$X,V64),"")</f>
        <v>0</v>
      </c>
      <c r="X64" s="176">
        <f>IFERROR(COUNTIFS(五年级!$E:$E,2,五年级!$X:$X,V64),"")</f>
        <v>0</v>
      </c>
      <c r="Y64" s="108">
        <f t="shared" si="48"/>
        <v>0</v>
      </c>
      <c r="Z64" s="109">
        <f>IFERROR(Y64/$Y$67,0)</f>
        <v>0</v>
      </c>
      <c r="AA64" s="110" t="s">
        <v>68</v>
      </c>
      <c r="AB64" s="112">
        <f>IFERROR(COUNTIFS(六年级!$E:$E,1,六年级!$X:$X,AA64),"")</f>
        <v>0</v>
      </c>
      <c r="AC64" s="112">
        <f>IFERROR(COUNTIFS(六年级!$E:$E,2,六年级!$X:$X,AA64),"")</f>
        <v>0</v>
      </c>
      <c r="AD64" s="112">
        <f t="shared" si="49"/>
        <v>0</v>
      </c>
      <c r="AE64" s="170">
        <f>IFERROR(AD64/$AD$67,0)</f>
        <v>0</v>
      </c>
      <c r="AF64" s="221" t="s">
        <v>68</v>
      </c>
      <c r="AG64" s="228">
        <f t="shared" si="50"/>
        <v>0</v>
      </c>
      <c r="AH64" s="228">
        <f t="shared" si="51"/>
        <v>0</v>
      </c>
      <c r="AI64" s="228">
        <f t="shared" si="52"/>
        <v>0</v>
      </c>
      <c r="AJ64" s="229">
        <f>IFERROR(AI64/$AI$67,0)</f>
        <v>0</v>
      </c>
    </row>
    <row r="65" spans="1:36">
      <c r="A65" s="121"/>
      <c r="B65" s="107" t="s">
        <v>86</v>
      </c>
      <c r="C65" s="108">
        <f>IFERROR(COUNTIFS(一年级!$E:$E,1,一年级!$X:$X,B65),"")</f>
        <v>0</v>
      </c>
      <c r="D65" s="108">
        <f>IFERROR(COUNTIFS(一年级!$E:$E,2,一年级!$X:$X,B65),"")</f>
        <v>0</v>
      </c>
      <c r="E65" s="108">
        <f t="shared" si="44"/>
        <v>0</v>
      </c>
      <c r="F65" s="109">
        <f>IFERROR(E65/$E$67,0)</f>
        <v>0</v>
      </c>
      <c r="G65" s="110" t="s">
        <v>86</v>
      </c>
      <c r="H65" s="112">
        <f>IFERROR(COUNTIFS(二年级!$E:$E,1,二年级!$X:$X,B65),"")</f>
        <v>0</v>
      </c>
      <c r="I65" s="112">
        <f>IFERROR(COUNTIFS(二年级!$E:$E,2,二年级!$X:$X,B65),"")</f>
        <v>0</v>
      </c>
      <c r="J65" s="112">
        <f t="shared" si="45"/>
        <v>0</v>
      </c>
      <c r="K65" s="170">
        <f>IFERROR(J65/$J$67,0)</f>
        <v>0</v>
      </c>
      <c r="L65" s="171" t="s">
        <v>86</v>
      </c>
      <c r="M65" s="176">
        <f>IFERROR(COUNTIFS(三年级!$E:$E,1,三年级!$X:$X,L65),"")</f>
        <v>0</v>
      </c>
      <c r="N65" s="176">
        <f>IFERROR(COUNTIFS(三年级!$E:$E,2,三年级!$X:$X,L65),"")</f>
        <v>0</v>
      </c>
      <c r="O65" s="108">
        <f t="shared" si="46"/>
        <v>0</v>
      </c>
      <c r="P65" s="172">
        <f>IFERROR(O65/$O$67,0)</f>
        <v>0</v>
      </c>
      <c r="Q65" s="208" t="s">
        <v>86</v>
      </c>
      <c r="R65" s="112">
        <f>IFERROR(COUNTIFS(四年级!$E:$E,1,四年级!$X:$X,Q65),"")</f>
        <v>0</v>
      </c>
      <c r="S65" s="112">
        <f>IFERROR(COUNTIFS(四年级!$E:$E,2,四年级!$X:$X,Q65),"")</f>
        <v>0</v>
      </c>
      <c r="T65" s="112">
        <f t="shared" si="47"/>
        <v>0</v>
      </c>
      <c r="U65" s="170">
        <f>IFERROR(T65/$T$67,0)</f>
        <v>0</v>
      </c>
      <c r="V65" s="209" t="s">
        <v>86</v>
      </c>
      <c r="W65" s="176">
        <f>IFERROR(COUNTIFS(五年级!$E:$E,1,五年级!$X:$X,V65),"")</f>
        <v>0</v>
      </c>
      <c r="X65" s="176">
        <f>IFERROR(COUNTIFS(五年级!$E:$E,2,五年级!$X:$X,V65),"")</f>
        <v>0</v>
      </c>
      <c r="Y65" s="108">
        <f t="shared" si="48"/>
        <v>0</v>
      </c>
      <c r="Z65" s="109">
        <f>IFERROR(Y65/$Y$67,0)</f>
        <v>0</v>
      </c>
      <c r="AA65" s="110" t="s">
        <v>86</v>
      </c>
      <c r="AB65" s="112">
        <f>IFERROR(COUNTIFS(六年级!$E:$E,1,六年级!$X:$X,AA65),"")</f>
        <v>0</v>
      </c>
      <c r="AC65" s="112">
        <f>IFERROR(COUNTIFS(六年级!$E:$E,2,六年级!$X:$X,AA65),"")</f>
        <v>0</v>
      </c>
      <c r="AD65" s="112">
        <f t="shared" si="49"/>
        <v>0</v>
      </c>
      <c r="AE65" s="170">
        <f>IFERROR(AD65/$AD$67,0)</f>
        <v>0</v>
      </c>
      <c r="AF65" s="221" t="s">
        <v>86</v>
      </c>
      <c r="AG65" s="228">
        <f t="shared" si="50"/>
        <v>0</v>
      </c>
      <c r="AH65" s="228">
        <f t="shared" si="51"/>
        <v>0</v>
      </c>
      <c r="AI65" s="228">
        <f t="shared" si="52"/>
        <v>0</v>
      </c>
      <c r="AJ65" s="229">
        <f>IFERROR(AI65/$AI$67,0)</f>
        <v>0</v>
      </c>
    </row>
    <row r="66" spans="1:36">
      <c r="A66" s="121"/>
      <c r="B66" s="107" t="s">
        <v>153</v>
      </c>
      <c r="C66" s="108">
        <f>IFERROR(COUNTIFS(一年级!$E:$E,1,一年级!$X:$X,B66),"")</f>
        <v>0</v>
      </c>
      <c r="D66" s="108">
        <f>IFERROR(COUNTIFS(一年级!$E:$E,2,一年级!$X:$X,B66),"")</f>
        <v>0</v>
      </c>
      <c r="E66" s="108">
        <f t="shared" si="44"/>
        <v>0</v>
      </c>
      <c r="F66" s="109">
        <f>IFERROR(E66/$E$67,0)</f>
        <v>0</v>
      </c>
      <c r="G66" s="110" t="s">
        <v>153</v>
      </c>
      <c r="H66" s="112">
        <f>IFERROR(COUNTIFS(二年级!$E:$E,1,二年级!$X:$X,B66),"")</f>
        <v>0</v>
      </c>
      <c r="I66" s="112">
        <f>IFERROR(COUNTIFS(二年级!$E:$E,2,二年级!$X:$X,B66),"")</f>
        <v>0</v>
      </c>
      <c r="J66" s="112">
        <f t="shared" si="45"/>
        <v>0</v>
      </c>
      <c r="K66" s="170">
        <f>IFERROR(J66/$J$67,0)</f>
        <v>0</v>
      </c>
      <c r="L66" s="171" t="s">
        <v>153</v>
      </c>
      <c r="M66" s="176">
        <f>IFERROR(COUNTIFS(三年级!$E:$E,1,三年级!$X:$X,L66),"")</f>
        <v>0</v>
      </c>
      <c r="N66" s="176">
        <f>IFERROR(COUNTIFS(三年级!$E:$E,2,三年级!$X:$X,L66),"")</f>
        <v>0</v>
      </c>
      <c r="O66" s="108">
        <f t="shared" si="46"/>
        <v>0</v>
      </c>
      <c r="P66" s="172">
        <f>IFERROR(O66/$O$67,0)</f>
        <v>0</v>
      </c>
      <c r="Q66" s="208" t="s">
        <v>153</v>
      </c>
      <c r="R66" s="112">
        <f>IFERROR(COUNTIFS(四年级!$E:$E,1,四年级!$X:$X,Q66),"")</f>
        <v>0</v>
      </c>
      <c r="S66" s="112">
        <f>IFERROR(COUNTIFS(四年级!$E:$E,2,四年级!$X:$X,Q66),"")</f>
        <v>0</v>
      </c>
      <c r="T66" s="112">
        <f t="shared" si="47"/>
        <v>0</v>
      </c>
      <c r="U66" s="170">
        <f>IFERROR(T66/$T$67,0)</f>
        <v>0</v>
      </c>
      <c r="V66" s="209" t="s">
        <v>153</v>
      </c>
      <c r="W66" s="176">
        <f>IFERROR(COUNTIFS(五年级!$E:$E,1,五年级!$X:$X,V66),"")</f>
        <v>0</v>
      </c>
      <c r="X66" s="176">
        <f>IFERROR(COUNTIFS(五年级!$E:$E,2,五年级!$X:$X,V66),"")</f>
        <v>0</v>
      </c>
      <c r="Y66" s="108">
        <f t="shared" si="48"/>
        <v>0</v>
      </c>
      <c r="Z66" s="109">
        <f>IFERROR(Y66/$Y$67,0)</f>
        <v>0</v>
      </c>
      <c r="AA66" s="110" t="s">
        <v>153</v>
      </c>
      <c r="AB66" s="112">
        <f>IFERROR(COUNTIFS(六年级!$E:$E,1,六年级!$X:$X,AA66),"")</f>
        <v>0</v>
      </c>
      <c r="AC66" s="112">
        <f>IFERROR(COUNTIFS(六年级!$E:$E,2,六年级!$X:$X,AA66),"")</f>
        <v>0</v>
      </c>
      <c r="AD66" s="112">
        <f t="shared" si="49"/>
        <v>0</v>
      </c>
      <c r="AE66" s="170">
        <f>IFERROR(AD66/$AD$67,0)</f>
        <v>0</v>
      </c>
      <c r="AF66" s="221" t="s">
        <v>153</v>
      </c>
      <c r="AG66" s="228">
        <f t="shared" si="50"/>
        <v>0</v>
      </c>
      <c r="AH66" s="228">
        <f t="shared" si="51"/>
        <v>0</v>
      </c>
      <c r="AI66" s="228">
        <f t="shared" si="52"/>
        <v>0</v>
      </c>
      <c r="AJ66" s="229">
        <f>IFERROR(AI66/$AI$67,0)</f>
        <v>0</v>
      </c>
    </row>
    <row r="67" spans="1:36">
      <c r="A67" s="121"/>
      <c r="B67" s="107" t="s">
        <v>347</v>
      </c>
      <c r="C67" s="108">
        <f>SUM(C63:C66)</f>
        <v>0</v>
      </c>
      <c r="D67" s="108">
        <f>SUM(D63:D66)</f>
        <v>0</v>
      </c>
      <c r="E67" s="108">
        <f t="shared" si="44"/>
        <v>0</v>
      </c>
      <c r="F67" s="109">
        <f>IFERROR(E67/$E$4,0)</f>
        <v>0</v>
      </c>
      <c r="G67" s="110" t="s">
        <v>347</v>
      </c>
      <c r="H67" s="112">
        <f>SUM(H63:H66)</f>
        <v>0</v>
      </c>
      <c r="I67" s="112">
        <f>SUM(I63:I66)</f>
        <v>0</v>
      </c>
      <c r="J67" s="112">
        <f t="shared" si="45"/>
        <v>0</v>
      </c>
      <c r="K67" s="170">
        <f>IFERROR(J67/$E$5,0)</f>
        <v>0</v>
      </c>
      <c r="L67" s="171" t="s">
        <v>347</v>
      </c>
      <c r="M67" s="108">
        <f>SUM(M63:M66)</f>
        <v>0</v>
      </c>
      <c r="N67" s="108">
        <f>SUM(N63:N66)</f>
        <v>0</v>
      </c>
      <c r="O67" s="108">
        <f t="shared" si="46"/>
        <v>0</v>
      </c>
      <c r="P67" s="172">
        <f>IFERROR(O67/$E$6,0)</f>
        <v>0</v>
      </c>
      <c r="Q67" s="208" t="s">
        <v>347</v>
      </c>
      <c r="R67" s="112">
        <f>SUM(R63:R66)</f>
        <v>0</v>
      </c>
      <c r="S67" s="112">
        <f>SUM(S63:S66)</f>
        <v>0</v>
      </c>
      <c r="T67" s="112">
        <f t="shared" si="47"/>
        <v>0</v>
      </c>
      <c r="U67" s="170">
        <f>IFERROR(T67/$E$7,0)</f>
        <v>0</v>
      </c>
      <c r="V67" s="209" t="s">
        <v>347</v>
      </c>
      <c r="W67" s="108">
        <f>SUM(W63:W66)</f>
        <v>0</v>
      </c>
      <c r="X67" s="108">
        <f>SUM(X63:X66)</f>
        <v>0</v>
      </c>
      <c r="Y67" s="108">
        <f t="shared" si="48"/>
        <v>0</v>
      </c>
      <c r="Z67" s="109">
        <f>IFERROR(Y67/$E$8,0)</f>
        <v>0</v>
      </c>
      <c r="AA67" s="110" t="s">
        <v>347</v>
      </c>
      <c r="AB67" s="112">
        <f>SUM(AB63:AB66)</f>
        <v>0</v>
      </c>
      <c r="AC67" s="112">
        <f>SUM(AC63:AC66)</f>
        <v>0</v>
      </c>
      <c r="AD67" s="112">
        <f t="shared" si="49"/>
        <v>0</v>
      </c>
      <c r="AE67" s="170">
        <f>IFERROR(AD67/$E$9,0)</f>
        <v>0</v>
      </c>
      <c r="AF67" s="221" t="s">
        <v>347</v>
      </c>
      <c r="AG67" s="228">
        <f t="shared" si="50"/>
        <v>0</v>
      </c>
      <c r="AH67" s="228">
        <f t="shared" si="51"/>
        <v>0</v>
      </c>
      <c r="AI67" s="228">
        <f t="shared" si="52"/>
        <v>0</v>
      </c>
      <c r="AJ67" s="229">
        <f>IFERROR(AI67/$E$10,0)</f>
        <v>0</v>
      </c>
    </row>
    <row r="68" ht="15.75" spans="1:36">
      <c r="A68" s="122"/>
      <c r="B68" s="114" t="s">
        <v>337</v>
      </c>
      <c r="C68" s="115">
        <f>IFERROR(IF(SUM(C63:C66)=0,0,SUM(C63:C64)/SUM(C63:C66)),"")</f>
        <v>0</v>
      </c>
      <c r="D68" s="115">
        <f>IFERROR(IF(SUM(D63:D66)=0,0,SUM(D63:D64)/SUM(D63:D66)),"")</f>
        <v>0</v>
      </c>
      <c r="E68" s="115">
        <f>IFERROR(SUM(C63:D64)/SUM(C63:D66),0)</f>
        <v>0</v>
      </c>
      <c r="F68" s="116"/>
      <c r="G68" s="117" t="s">
        <v>337</v>
      </c>
      <c r="H68" s="118">
        <f>IFERROR(IF(SUM(H63:H66)=0,0,SUM(H63:H64)/SUM(H63:H66)),"")</f>
        <v>0</v>
      </c>
      <c r="I68" s="118">
        <f>IFERROR(IF(SUM(I63:I66)=0,0,SUM(I63:I64)/SUM(I63:I66)),"")</f>
        <v>0</v>
      </c>
      <c r="J68" s="118">
        <f>IFERROR(SUM(H63:I64)/SUM(H63:I66),0)</f>
        <v>0</v>
      </c>
      <c r="K68" s="173"/>
      <c r="L68" s="174" t="s">
        <v>337</v>
      </c>
      <c r="M68" s="115">
        <f>IFERROR(IF(SUM(M63:M66)=0,0,SUM(M63:M64)/SUM(M63:M66)),"")</f>
        <v>0</v>
      </c>
      <c r="N68" s="115">
        <f>IFERROR(IF(SUM(N63:N66)=0,0,SUM(N63:N64)/SUM(N63:N66)),"")</f>
        <v>0</v>
      </c>
      <c r="O68" s="115">
        <f>IFERROR(SUM(M63:N64)/SUM(M63:N66),0)</f>
        <v>0</v>
      </c>
      <c r="P68" s="175"/>
      <c r="Q68" s="210" t="s">
        <v>337</v>
      </c>
      <c r="R68" s="118">
        <f>IFERROR(IF(SUM(R63:R66)=0,0,SUM(R63:R64)/SUM(R63:R66)),"")</f>
        <v>0</v>
      </c>
      <c r="S68" s="118">
        <f>IFERROR(IF(SUM(S63:S66)=0,0,SUM(S63:S64)/SUM(S63:S66)),"")</f>
        <v>0</v>
      </c>
      <c r="T68" s="118">
        <f>IFERROR(SUM(R63:S64)/SUM(R63:S66),0)</f>
        <v>0</v>
      </c>
      <c r="U68" s="173"/>
      <c r="V68" s="211" t="s">
        <v>337</v>
      </c>
      <c r="W68" s="115">
        <f>IFERROR(IF(SUM(W63:W66)=0,0,SUM(W63:W64)/SUM(W63:W66)),"")</f>
        <v>0</v>
      </c>
      <c r="X68" s="115">
        <f>IFERROR(IF(SUM(X63:X66)=0,0,SUM(X63:X64)/SUM(X63:X66)),"")</f>
        <v>0</v>
      </c>
      <c r="Y68" s="115">
        <f>IFERROR(SUM(W63:X64)/SUM(W63:X66),0)</f>
        <v>0</v>
      </c>
      <c r="Z68" s="116"/>
      <c r="AA68" s="117" t="s">
        <v>337</v>
      </c>
      <c r="AB68" s="118">
        <f t="shared" ref="AB68:AH68" si="53">IFERROR(IF(SUM(AB63:AB66)=0,0,SUM(AB63:AB64)/SUM(AB63:AB66)),"")</f>
        <v>0</v>
      </c>
      <c r="AC68" s="118">
        <f t="shared" si="53"/>
        <v>0</v>
      </c>
      <c r="AD68" s="118">
        <f>IFERROR(SUM(AB63:AC64)/SUM(AB63:AC66),0)</f>
        <v>0</v>
      </c>
      <c r="AE68" s="173"/>
      <c r="AF68" s="222" t="s">
        <v>337</v>
      </c>
      <c r="AG68" s="230">
        <f t="shared" si="53"/>
        <v>0</v>
      </c>
      <c r="AH68" s="230">
        <f t="shared" si="53"/>
        <v>0</v>
      </c>
      <c r="AI68" s="230">
        <f>IFERROR(SUM(AG63:AH64)/SUM(AG63:AH66),0)</f>
        <v>0</v>
      </c>
      <c r="AJ68" s="231"/>
    </row>
    <row r="69" ht="15.75" spans="1:36">
      <c r="A69" s="123" t="s">
        <v>306</v>
      </c>
      <c r="B69" s="232" t="s">
        <v>21</v>
      </c>
      <c r="C69" s="233" t="s">
        <v>344</v>
      </c>
      <c r="D69" s="233" t="s">
        <v>345</v>
      </c>
      <c r="E69" s="233" t="s">
        <v>346</v>
      </c>
      <c r="F69" s="234" t="s">
        <v>372</v>
      </c>
      <c r="G69" s="235" t="s">
        <v>21</v>
      </c>
      <c r="H69" s="233" t="s">
        <v>344</v>
      </c>
      <c r="I69" s="233" t="s">
        <v>345</v>
      </c>
      <c r="J69" s="233" t="s">
        <v>346</v>
      </c>
      <c r="K69" s="244" t="s">
        <v>372</v>
      </c>
      <c r="L69" s="168" t="s">
        <v>21</v>
      </c>
      <c r="M69" s="102" t="s">
        <v>344</v>
      </c>
      <c r="N69" s="102" t="s">
        <v>345</v>
      </c>
      <c r="O69" s="102" t="s">
        <v>346</v>
      </c>
      <c r="P69" s="169" t="s">
        <v>372</v>
      </c>
      <c r="Q69" s="206" t="s">
        <v>21</v>
      </c>
      <c r="R69" s="105" t="s">
        <v>344</v>
      </c>
      <c r="S69" s="105" t="s">
        <v>345</v>
      </c>
      <c r="T69" s="105" t="s">
        <v>346</v>
      </c>
      <c r="U69" s="167" t="s">
        <v>372</v>
      </c>
      <c r="V69" s="207" t="s">
        <v>21</v>
      </c>
      <c r="W69" s="102" t="s">
        <v>344</v>
      </c>
      <c r="X69" s="102" t="s">
        <v>345</v>
      </c>
      <c r="Y69" s="102" t="s">
        <v>346</v>
      </c>
      <c r="Z69" s="219" t="s">
        <v>372</v>
      </c>
      <c r="AA69" s="104" t="s">
        <v>21</v>
      </c>
      <c r="AB69" s="105" t="s">
        <v>344</v>
      </c>
      <c r="AC69" s="105" t="s">
        <v>345</v>
      </c>
      <c r="AD69" s="105" t="s">
        <v>346</v>
      </c>
      <c r="AE69" s="167" t="s">
        <v>372</v>
      </c>
      <c r="AF69" s="220" t="s">
        <v>21</v>
      </c>
      <c r="AG69" s="226" t="s">
        <v>344</v>
      </c>
      <c r="AH69" s="226" t="s">
        <v>345</v>
      </c>
      <c r="AI69" s="226" t="s">
        <v>346</v>
      </c>
      <c r="AJ69" s="227" t="s">
        <v>372</v>
      </c>
    </row>
    <row r="70" spans="1:36">
      <c r="A70" s="121"/>
      <c r="B70" s="236" t="s">
        <v>31</v>
      </c>
      <c r="C70" s="237"/>
      <c r="D70" s="237"/>
      <c r="E70" s="237"/>
      <c r="F70" s="238"/>
      <c r="G70" s="239" t="s">
        <v>31</v>
      </c>
      <c r="H70" s="237"/>
      <c r="I70" s="237"/>
      <c r="J70" s="237"/>
      <c r="K70" s="245"/>
      <c r="L70" s="171" t="s">
        <v>31</v>
      </c>
      <c r="M70" s="176">
        <f>IFERROR(COUNTIFS(三年级!$E:$E,1,三年级!$Z:$Z,L70),"")</f>
        <v>0</v>
      </c>
      <c r="N70" s="176">
        <f>IFERROR(COUNTIFS(三年级!$E:$E,2,三年级!$Z:$Z,L70),"")</f>
        <v>0</v>
      </c>
      <c r="O70" s="108">
        <f t="shared" ref="O70:O74" si="54">IFERROR(SUM(M70:N70),"")</f>
        <v>0</v>
      </c>
      <c r="P70" s="172">
        <f>IFERROR(O70/$O$74,0)</f>
        <v>0</v>
      </c>
      <c r="Q70" s="208" t="s">
        <v>31</v>
      </c>
      <c r="R70" s="112">
        <f>IFERROR(COUNTIFS(四年级!$E:$E,1,四年级!$Z:$Z,Q70),"")</f>
        <v>0</v>
      </c>
      <c r="S70" s="112">
        <f>IFERROR(COUNTIFS(四年级!$E:$E,2,四年级!$Z:$Z,Q70),"")</f>
        <v>0</v>
      </c>
      <c r="T70" s="112">
        <f t="shared" ref="T70:T74" si="55">IFERROR(SUM(R70:S70),"")</f>
        <v>0</v>
      </c>
      <c r="U70" s="170">
        <f>IFERROR(T70/$T$74,0)</f>
        <v>0</v>
      </c>
      <c r="V70" s="209" t="s">
        <v>31</v>
      </c>
      <c r="W70" s="176">
        <f>IFERROR(COUNTIFS(五年级!$E:$E,1,五年级!$Z:$Z,V70),"")</f>
        <v>0</v>
      </c>
      <c r="X70" s="176">
        <f>IFERROR(COUNTIFS(五年级!$E:$E,2,五年级!$Z:$Z,V70),"")</f>
        <v>0</v>
      </c>
      <c r="Y70" s="108">
        <f t="shared" ref="Y70:Y74" si="56">IFERROR(SUM(W70:X70),"")</f>
        <v>0</v>
      </c>
      <c r="Z70" s="109">
        <f>IFERROR(Y70/$Y$74,0)</f>
        <v>0</v>
      </c>
      <c r="AA70" s="110" t="s">
        <v>31</v>
      </c>
      <c r="AB70" s="112">
        <f>IFERROR(COUNTIFS(六年级!$E:$E,1,六年级!$Z:$Z,AA70),"")</f>
        <v>0</v>
      </c>
      <c r="AC70" s="112">
        <f>IFERROR(COUNTIFS(六年级!$E:$E,2,六年级!$Z:$Z,AA70),"")</f>
        <v>0</v>
      </c>
      <c r="AD70" s="112">
        <f t="shared" ref="AD70:AD74" si="57">IFERROR(SUM(AB70:AC70),"")</f>
        <v>0</v>
      </c>
      <c r="AE70" s="170">
        <f>IFERROR(AD70/$AD$74,0)</f>
        <v>0</v>
      </c>
      <c r="AF70" s="221" t="s">
        <v>31</v>
      </c>
      <c r="AG70" s="228">
        <f>SUM(M70,R70,W70,AB70)</f>
        <v>0</v>
      </c>
      <c r="AH70" s="228">
        <f>SUM(N70,S70,X70,AC70)</f>
        <v>0</v>
      </c>
      <c r="AI70" s="228">
        <f>SUM(O70,T70,Y70,AD70)</f>
        <v>0</v>
      </c>
      <c r="AJ70" s="229">
        <f>IFERROR(AI70/$AI$74,0)</f>
        <v>0</v>
      </c>
    </row>
    <row r="71" spans="1:36">
      <c r="A71" s="121"/>
      <c r="B71" s="236" t="s">
        <v>68</v>
      </c>
      <c r="C71" s="237"/>
      <c r="D71" s="237"/>
      <c r="E71" s="237"/>
      <c r="F71" s="238"/>
      <c r="G71" s="239" t="s">
        <v>68</v>
      </c>
      <c r="H71" s="237"/>
      <c r="I71" s="237"/>
      <c r="J71" s="237"/>
      <c r="K71" s="245"/>
      <c r="L71" s="171" t="s">
        <v>68</v>
      </c>
      <c r="M71" s="176">
        <f>IFERROR(COUNTIFS(三年级!$E:$E,1,三年级!$Z:$Z,L71),"")</f>
        <v>0</v>
      </c>
      <c r="N71" s="176">
        <f>IFERROR(COUNTIFS(三年级!$E:$E,2,三年级!$Z:$Z,L71),"")</f>
        <v>0</v>
      </c>
      <c r="O71" s="108">
        <f t="shared" si="54"/>
        <v>0</v>
      </c>
      <c r="P71" s="172">
        <f>IFERROR(O71/$O$74,0)</f>
        <v>0</v>
      </c>
      <c r="Q71" s="208" t="s">
        <v>68</v>
      </c>
      <c r="R71" s="112">
        <f>IFERROR(COUNTIFS(四年级!$E:$E,1,四年级!$Z:$Z,Q71),"")</f>
        <v>0</v>
      </c>
      <c r="S71" s="112">
        <f>IFERROR(COUNTIFS(四年级!$E:$E,2,四年级!$Z:$Z,Q71),"")</f>
        <v>0</v>
      </c>
      <c r="T71" s="112">
        <f t="shared" si="55"/>
        <v>0</v>
      </c>
      <c r="U71" s="170">
        <f>IFERROR(T71/$T$74,0)</f>
        <v>0</v>
      </c>
      <c r="V71" s="209" t="s">
        <v>68</v>
      </c>
      <c r="W71" s="176">
        <f>IFERROR(COUNTIFS(五年级!$E:$E,1,五年级!$Z:$Z,V71),"")</f>
        <v>0</v>
      </c>
      <c r="X71" s="176">
        <f>IFERROR(COUNTIFS(五年级!$E:$E,2,五年级!$Z:$Z,V71),"")</f>
        <v>0</v>
      </c>
      <c r="Y71" s="108">
        <f t="shared" si="56"/>
        <v>0</v>
      </c>
      <c r="Z71" s="109">
        <f>IFERROR(Y71/$Y$74,0)</f>
        <v>0</v>
      </c>
      <c r="AA71" s="110" t="s">
        <v>68</v>
      </c>
      <c r="AB71" s="112">
        <f>IFERROR(COUNTIFS(六年级!$E:$E,1,六年级!$Z:$Z,AA71),"")</f>
        <v>0</v>
      </c>
      <c r="AC71" s="112">
        <f>IFERROR(COUNTIFS(六年级!$E:$E,2,六年级!$Z:$Z,AA71),"")</f>
        <v>0</v>
      </c>
      <c r="AD71" s="112">
        <f t="shared" si="57"/>
        <v>0</v>
      </c>
      <c r="AE71" s="170">
        <f>IFERROR(AD71/$AD$74,0)</f>
        <v>0</v>
      </c>
      <c r="AF71" s="221" t="s">
        <v>68</v>
      </c>
      <c r="AG71" s="228">
        <f>SUM(M71,R71,W71,AB71)</f>
        <v>0</v>
      </c>
      <c r="AH71" s="228">
        <f>SUM(N71,S71,X71,AC71)</f>
        <v>0</v>
      </c>
      <c r="AI71" s="228">
        <f>SUM(O71,T71,Y71,AD71)</f>
        <v>0</v>
      </c>
      <c r="AJ71" s="229">
        <f>IFERROR(AI71/$AI$74,0)</f>
        <v>0</v>
      </c>
    </row>
    <row r="72" spans="1:36">
      <c r="A72" s="121"/>
      <c r="B72" s="236" t="s">
        <v>86</v>
      </c>
      <c r="C72" s="237"/>
      <c r="D72" s="237"/>
      <c r="E72" s="237"/>
      <c r="F72" s="238"/>
      <c r="G72" s="239" t="s">
        <v>86</v>
      </c>
      <c r="H72" s="237"/>
      <c r="I72" s="237"/>
      <c r="J72" s="237"/>
      <c r="K72" s="245"/>
      <c r="L72" s="171" t="s">
        <v>86</v>
      </c>
      <c r="M72" s="176">
        <f>IFERROR(COUNTIFS(三年级!$E:$E,1,三年级!$Z:$Z,L72),"")</f>
        <v>0</v>
      </c>
      <c r="N72" s="176">
        <f>IFERROR(COUNTIFS(三年级!$E:$E,2,三年级!$Z:$Z,L72),"")</f>
        <v>0</v>
      </c>
      <c r="O72" s="108">
        <f t="shared" si="54"/>
        <v>0</v>
      </c>
      <c r="P72" s="172">
        <f>IFERROR(O72/$O$74,0)</f>
        <v>0</v>
      </c>
      <c r="Q72" s="208" t="s">
        <v>86</v>
      </c>
      <c r="R72" s="112">
        <f>IFERROR(COUNTIFS(四年级!$E:$E,1,四年级!$Z:$Z,Q72),"")</f>
        <v>0</v>
      </c>
      <c r="S72" s="112">
        <f>IFERROR(COUNTIFS(四年级!$E:$E,2,四年级!$Z:$Z,Q72),"")</f>
        <v>0</v>
      </c>
      <c r="T72" s="112">
        <f t="shared" si="55"/>
        <v>0</v>
      </c>
      <c r="U72" s="170">
        <f>IFERROR(T72/$T$74,0)</f>
        <v>0</v>
      </c>
      <c r="V72" s="209" t="s">
        <v>86</v>
      </c>
      <c r="W72" s="176">
        <f>IFERROR(COUNTIFS(五年级!$E:$E,1,五年级!$Z:$Z,V72),"")</f>
        <v>0</v>
      </c>
      <c r="X72" s="176">
        <f>IFERROR(COUNTIFS(五年级!$E:$E,2,五年级!$Z:$Z,V72),"")</f>
        <v>0</v>
      </c>
      <c r="Y72" s="108">
        <f t="shared" si="56"/>
        <v>0</v>
      </c>
      <c r="Z72" s="109">
        <f>IFERROR(Y72/$Y$74,0)</f>
        <v>0</v>
      </c>
      <c r="AA72" s="110" t="s">
        <v>86</v>
      </c>
      <c r="AB72" s="112">
        <f>IFERROR(COUNTIFS(六年级!$E:$E,1,六年级!$Z:$Z,AA72),"")</f>
        <v>0</v>
      </c>
      <c r="AC72" s="112">
        <f>IFERROR(COUNTIFS(六年级!$E:$E,2,六年级!$Z:$Z,AA72),"")</f>
        <v>0</v>
      </c>
      <c r="AD72" s="112">
        <f t="shared" si="57"/>
        <v>0</v>
      </c>
      <c r="AE72" s="170">
        <f>IFERROR(AD72/$AD$74,0)</f>
        <v>0</v>
      </c>
      <c r="AF72" s="221" t="s">
        <v>86</v>
      </c>
      <c r="AG72" s="228">
        <f>SUM(M72,R72,W72,AB72)</f>
        <v>0</v>
      </c>
      <c r="AH72" s="228">
        <f>SUM(N72,S72,X72,AC72)</f>
        <v>0</v>
      </c>
      <c r="AI72" s="228">
        <f>SUM(O72,T72,Y72,AD72)</f>
        <v>0</v>
      </c>
      <c r="AJ72" s="229">
        <f>IFERROR(AI72/$AI$74,0)</f>
        <v>0</v>
      </c>
    </row>
    <row r="73" spans="1:36">
      <c r="A73" s="121"/>
      <c r="B73" s="236" t="s">
        <v>153</v>
      </c>
      <c r="C73" s="237"/>
      <c r="D73" s="237"/>
      <c r="E73" s="237"/>
      <c r="F73" s="238"/>
      <c r="G73" s="239" t="s">
        <v>153</v>
      </c>
      <c r="H73" s="237"/>
      <c r="I73" s="237"/>
      <c r="J73" s="237"/>
      <c r="K73" s="245"/>
      <c r="L73" s="171" t="s">
        <v>153</v>
      </c>
      <c r="M73" s="176">
        <f>IFERROR(COUNTIFS(三年级!$E:$E,1,三年级!$Z:$Z,L73),"")</f>
        <v>0</v>
      </c>
      <c r="N73" s="176">
        <f>IFERROR(COUNTIFS(三年级!$E:$E,2,三年级!$Z:$Z,L73),"")</f>
        <v>0</v>
      </c>
      <c r="O73" s="108">
        <f t="shared" si="54"/>
        <v>0</v>
      </c>
      <c r="P73" s="172">
        <f>IFERROR(O73/$O$74,0)</f>
        <v>0</v>
      </c>
      <c r="Q73" s="208" t="s">
        <v>153</v>
      </c>
      <c r="R73" s="112">
        <f>IFERROR(COUNTIFS(四年级!$E:$E,1,四年级!$Z:$Z,Q73),"")</f>
        <v>0</v>
      </c>
      <c r="S73" s="112">
        <f>IFERROR(COUNTIFS(四年级!$E:$E,2,四年级!$Z:$Z,Q73),"")</f>
        <v>0</v>
      </c>
      <c r="T73" s="112">
        <f t="shared" si="55"/>
        <v>0</v>
      </c>
      <c r="U73" s="170">
        <f>IFERROR(T73/$T$74,0)</f>
        <v>0</v>
      </c>
      <c r="V73" s="209" t="s">
        <v>153</v>
      </c>
      <c r="W73" s="176">
        <f>IFERROR(COUNTIFS(五年级!$E:$E,1,五年级!$Z:$Z,V73),"")</f>
        <v>0</v>
      </c>
      <c r="X73" s="176">
        <f>IFERROR(COUNTIFS(五年级!$E:$E,2,五年级!$Z:$Z,V73),"")</f>
        <v>0</v>
      </c>
      <c r="Y73" s="108">
        <f t="shared" si="56"/>
        <v>0</v>
      </c>
      <c r="Z73" s="109">
        <f>IFERROR(Y73/$Y$74,0)</f>
        <v>0</v>
      </c>
      <c r="AA73" s="110" t="s">
        <v>153</v>
      </c>
      <c r="AB73" s="112">
        <f>IFERROR(COUNTIFS(六年级!$E:$E,1,六年级!$Z:$Z,AA73),"")</f>
        <v>0</v>
      </c>
      <c r="AC73" s="112">
        <f>IFERROR(COUNTIFS(六年级!$E:$E,2,六年级!$Z:$Z,AA73),"")</f>
        <v>0</v>
      </c>
      <c r="AD73" s="112">
        <f t="shared" si="57"/>
        <v>0</v>
      </c>
      <c r="AE73" s="170">
        <f>IFERROR(AD73/$AD$74,0)</f>
        <v>0</v>
      </c>
      <c r="AF73" s="221" t="s">
        <v>153</v>
      </c>
      <c r="AG73" s="228">
        <f>SUM(M73,R73,W73,AB73)</f>
        <v>0</v>
      </c>
      <c r="AH73" s="228">
        <f>SUM(N73,S73,X73,AC73)</f>
        <v>0</v>
      </c>
      <c r="AI73" s="228">
        <f>SUM(O73,T73,Y73,AD73)</f>
        <v>0</v>
      </c>
      <c r="AJ73" s="229">
        <f>IFERROR(AI73/$AI$74,0)</f>
        <v>0</v>
      </c>
    </row>
    <row r="74" spans="1:36">
      <c r="A74" s="121"/>
      <c r="B74" s="236" t="s">
        <v>347</v>
      </c>
      <c r="C74" s="237"/>
      <c r="D74" s="237"/>
      <c r="E74" s="237"/>
      <c r="F74" s="238"/>
      <c r="G74" s="239" t="s">
        <v>347</v>
      </c>
      <c r="H74" s="237"/>
      <c r="I74" s="237"/>
      <c r="J74" s="237"/>
      <c r="K74" s="245"/>
      <c r="L74" s="171" t="s">
        <v>347</v>
      </c>
      <c r="M74" s="108">
        <f>SUM(M70:M73)</f>
        <v>0</v>
      </c>
      <c r="N74" s="108">
        <f>SUM(N70:N73)</f>
        <v>0</v>
      </c>
      <c r="O74" s="108">
        <f t="shared" si="54"/>
        <v>0</v>
      </c>
      <c r="P74" s="172">
        <f>IFERROR(O74/$E$6,0)</f>
        <v>0</v>
      </c>
      <c r="Q74" s="208" t="s">
        <v>347</v>
      </c>
      <c r="R74" s="112">
        <f>SUM(R70:R73)</f>
        <v>0</v>
      </c>
      <c r="S74" s="112">
        <f>SUM(S70:S73)</f>
        <v>0</v>
      </c>
      <c r="T74" s="112">
        <f t="shared" si="55"/>
        <v>0</v>
      </c>
      <c r="U74" s="170">
        <f>IFERROR(T74/$E$7,0)</f>
        <v>0</v>
      </c>
      <c r="V74" s="209" t="s">
        <v>347</v>
      </c>
      <c r="W74" s="108">
        <f>SUM(W70:W73)</f>
        <v>0</v>
      </c>
      <c r="X74" s="108">
        <f>SUM(X70:X73)</f>
        <v>0</v>
      </c>
      <c r="Y74" s="108">
        <f t="shared" si="56"/>
        <v>0</v>
      </c>
      <c r="Z74" s="109">
        <f>IFERROR(Y74/$E$8,0)</f>
        <v>0</v>
      </c>
      <c r="AA74" s="110" t="s">
        <v>347</v>
      </c>
      <c r="AB74" s="112">
        <f>SUM(AB70:AB73)</f>
        <v>0</v>
      </c>
      <c r="AC74" s="112">
        <f>SUM(AC70:AC73)</f>
        <v>0</v>
      </c>
      <c r="AD74" s="112">
        <f t="shared" si="57"/>
        <v>0</v>
      </c>
      <c r="AE74" s="170">
        <f>IFERROR(AD74/$E$9,0)</f>
        <v>0</v>
      </c>
      <c r="AF74" s="221" t="s">
        <v>347</v>
      </c>
      <c r="AG74" s="228">
        <f>SUM(M74,R74,W74,AB74)</f>
        <v>0</v>
      </c>
      <c r="AH74" s="228">
        <f>SUM(N74,S74,X74,AC74)</f>
        <v>0</v>
      </c>
      <c r="AI74" s="228">
        <f>SUM(O74,T74,Y74,AD74)</f>
        <v>0</v>
      </c>
      <c r="AJ74" s="229">
        <f>IFERROR(AI74/SUM(E6:E9),0)</f>
        <v>0</v>
      </c>
    </row>
    <row r="75" ht="15.75" spans="1:36">
      <c r="A75" s="122"/>
      <c r="B75" s="240" t="s">
        <v>337</v>
      </c>
      <c r="C75" s="241"/>
      <c r="D75" s="241"/>
      <c r="E75" s="241"/>
      <c r="F75" s="242"/>
      <c r="G75" s="243" t="s">
        <v>337</v>
      </c>
      <c r="H75" s="241"/>
      <c r="I75" s="241"/>
      <c r="J75" s="241"/>
      <c r="K75" s="246"/>
      <c r="L75" s="174" t="s">
        <v>337</v>
      </c>
      <c r="M75" s="115">
        <f>IFERROR(IF(SUM(M70:M73)=0,0,SUM(M70:M71)/SUM(M70:M73)),"")</f>
        <v>0</v>
      </c>
      <c r="N75" s="115">
        <f>IFERROR(IF(SUM(N70:N73)=0,0,SUM(N70:N71)/SUM(N70:N73)),"")</f>
        <v>0</v>
      </c>
      <c r="O75" s="115">
        <f>IFERROR(SUM(M70:N71)/SUM(M70:N73),0)</f>
        <v>0</v>
      </c>
      <c r="P75" s="175"/>
      <c r="Q75" s="210" t="s">
        <v>337</v>
      </c>
      <c r="R75" s="118">
        <f>IFERROR(IF(SUM(R70:R73)=0,0,SUM(R70:R71)/SUM(R70:R73)),"")</f>
        <v>0</v>
      </c>
      <c r="S75" s="118">
        <f>IFERROR(IF(SUM(S70:S73)=0,0,SUM(S70:S71)/SUM(S70:S73)),"")</f>
        <v>0</v>
      </c>
      <c r="T75" s="118">
        <f>IFERROR(SUM(R70:S71)/SUM(R70:S73),0)</f>
        <v>0</v>
      </c>
      <c r="U75" s="173"/>
      <c r="V75" s="211" t="s">
        <v>337</v>
      </c>
      <c r="W75" s="115">
        <f>IFERROR(IF(SUM(W70:W73)=0,0,SUM(W70:W71)/SUM(W70:W73)),"")</f>
        <v>0</v>
      </c>
      <c r="X75" s="115">
        <f>IFERROR(IF(SUM(X70:X73)=0,0,SUM(X70:X71)/SUM(X70:X73)),"")</f>
        <v>0</v>
      </c>
      <c r="Y75" s="115">
        <f>IFERROR(SUM(W70:X71)/SUM(W70:X73),0)</f>
        <v>0</v>
      </c>
      <c r="Z75" s="116"/>
      <c r="AA75" s="117" t="s">
        <v>337</v>
      </c>
      <c r="AB75" s="118">
        <f t="shared" ref="AB75:AH75" si="58">IFERROR(IF(SUM(AB70:AB73)=0,0,SUM(AB70:AB71)/SUM(AB70:AB73)),"")</f>
        <v>0</v>
      </c>
      <c r="AC75" s="118">
        <f t="shared" si="58"/>
        <v>0</v>
      </c>
      <c r="AD75" s="118">
        <f>IFERROR(SUM(AB70:AC71)/SUM(AB70:AC73),0)</f>
        <v>0</v>
      </c>
      <c r="AE75" s="173"/>
      <c r="AF75" s="222" t="s">
        <v>337</v>
      </c>
      <c r="AG75" s="230">
        <f t="shared" si="58"/>
        <v>0</v>
      </c>
      <c r="AH75" s="230">
        <f t="shared" si="58"/>
        <v>0</v>
      </c>
      <c r="AI75" s="230">
        <f>IFERROR(SUM(AG70:AH71)/SUM(AG70:AH73),0)</f>
        <v>0</v>
      </c>
      <c r="AJ75" s="231"/>
    </row>
    <row r="76" ht="15.75" spans="1:36">
      <c r="A76" s="123" t="s">
        <v>307</v>
      </c>
      <c r="B76" s="232" t="s">
        <v>21</v>
      </c>
      <c r="C76" s="233" t="s">
        <v>344</v>
      </c>
      <c r="D76" s="233" t="s">
        <v>345</v>
      </c>
      <c r="E76" s="233" t="s">
        <v>346</v>
      </c>
      <c r="F76" s="234" t="s">
        <v>372</v>
      </c>
      <c r="G76" s="235" t="s">
        <v>21</v>
      </c>
      <c r="H76" s="233" t="s">
        <v>344</v>
      </c>
      <c r="I76" s="233" t="s">
        <v>345</v>
      </c>
      <c r="J76" s="233" t="s">
        <v>346</v>
      </c>
      <c r="K76" s="244" t="s">
        <v>372</v>
      </c>
      <c r="L76" s="235" t="s">
        <v>21</v>
      </c>
      <c r="M76" s="233" t="s">
        <v>344</v>
      </c>
      <c r="N76" s="233" t="s">
        <v>345</v>
      </c>
      <c r="O76" s="233" t="s">
        <v>346</v>
      </c>
      <c r="P76" s="247" t="s">
        <v>372</v>
      </c>
      <c r="Q76" s="248" t="s">
        <v>21</v>
      </c>
      <c r="R76" s="233" t="s">
        <v>344</v>
      </c>
      <c r="S76" s="233" t="s">
        <v>345</v>
      </c>
      <c r="T76" s="233" t="s">
        <v>346</v>
      </c>
      <c r="U76" s="247" t="s">
        <v>372</v>
      </c>
      <c r="V76" s="207" t="s">
        <v>21</v>
      </c>
      <c r="W76" s="102" t="s">
        <v>344</v>
      </c>
      <c r="X76" s="102" t="s">
        <v>345</v>
      </c>
      <c r="Y76" s="102" t="s">
        <v>346</v>
      </c>
      <c r="Z76" s="219" t="s">
        <v>372</v>
      </c>
      <c r="AA76" s="104" t="s">
        <v>21</v>
      </c>
      <c r="AB76" s="105" t="s">
        <v>344</v>
      </c>
      <c r="AC76" s="105" t="s">
        <v>345</v>
      </c>
      <c r="AD76" s="105" t="s">
        <v>346</v>
      </c>
      <c r="AE76" s="167" t="s">
        <v>372</v>
      </c>
      <c r="AF76" s="220" t="s">
        <v>21</v>
      </c>
      <c r="AG76" s="226" t="s">
        <v>344</v>
      </c>
      <c r="AH76" s="226" t="s">
        <v>345</v>
      </c>
      <c r="AI76" s="226" t="s">
        <v>346</v>
      </c>
      <c r="AJ76" s="227" t="s">
        <v>372</v>
      </c>
    </row>
    <row r="77" spans="1:36">
      <c r="A77" s="121"/>
      <c r="B77" s="236" t="s">
        <v>31</v>
      </c>
      <c r="C77" s="237"/>
      <c r="D77" s="237"/>
      <c r="E77" s="237"/>
      <c r="F77" s="238"/>
      <c r="G77" s="239" t="s">
        <v>31</v>
      </c>
      <c r="H77" s="237"/>
      <c r="I77" s="237"/>
      <c r="J77" s="237"/>
      <c r="K77" s="245"/>
      <c r="L77" s="239" t="s">
        <v>31</v>
      </c>
      <c r="M77" s="237"/>
      <c r="N77" s="237"/>
      <c r="O77" s="237"/>
      <c r="P77" s="245"/>
      <c r="Q77" s="249" t="s">
        <v>31</v>
      </c>
      <c r="R77" s="237"/>
      <c r="S77" s="237"/>
      <c r="T77" s="237"/>
      <c r="U77" s="245"/>
      <c r="V77" s="209" t="s">
        <v>31</v>
      </c>
      <c r="W77" s="176">
        <f>IFERROR(COUNTIFS(五年级!$E:$E,1,五年级!$AB:$AB,Q77),"")</f>
        <v>0</v>
      </c>
      <c r="X77" s="176">
        <f>IFERROR(COUNTIFS(五年级!$E:$E,2,五年级!$AB:$AB,Q77),"")</f>
        <v>0</v>
      </c>
      <c r="Y77" s="108">
        <f t="shared" ref="Y77:Y81" si="59">IFERROR(SUM(W77:X77),"")</f>
        <v>0</v>
      </c>
      <c r="Z77" s="109">
        <f>IFERROR(Y77/$Y$81,0)</f>
        <v>0</v>
      </c>
      <c r="AA77" s="110" t="s">
        <v>31</v>
      </c>
      <c r="AB77" s="112">
        <f>IFERROR(COUNTIFS(六年级!$E:$E,1,六年级!$AB:$AB,V77),"")</f>
        <v>0</v>
      </c>
      <c r="AC77" s="112">
        <f>IFERROR(COUNTIFS(六年级!$E:$E,2,六年级!$AB:$AB,V77),"")</f>
        <v>0</v>
      </c>
      <c r="AD77" s="112">
        <f t="shared" ref="AD77:AD81" si="60">IFERROR(SUM(AB77:AC77),"")</f>
        <v>0</v>
      </c>
      <c r="AE77" s="170">
        <f>IFERROR(AD77/$AD$81,0)</f>
        <v>0</v>
      </c>
      <c r="AF77" s="221" t="s">
        <v>31</v>
      </c>
      <c r="AG77" s="228">
        <f>SUM(W77,AB77)</f>
        <v>0</v>
      </c>
      <c r="AH77" s="228">
        <f>SUM(X77,AC77)</f>
        <v>0</v>
      </c>
      <c r="AI77" s="228">
        <f>SUM(Y77,AD77)</f>
        <v>0</v>
      </c>
      <c r="AJ77" s="229">
        <f>IFERROR(AI77/$AI$81,0)</f>
        <v>0</v>
      </c>
    </row>
    <row r="78" spans="1:36">
      <c r="A78" s="121"/>
      <c r="B78" s="236" t="s">
        <v>68</v>
      </c>
      <c r="C78" s="237"/>
      <c r="D78" s="237"/>
      <c r="E78" s="237"/>
      <c r="F78" s="238"/>
      <c r="G78" s="239" t="s">
        <v>68</v>
      </c>
      <c r="H78" s="237"/>
      <c r="I78" s="237"/>
      <c r="J78" s="237"/>
      <c r="K78" s="245"/>
      <c r="L78" s="239" t="s">
        <v>68</v>
      </c>
      <c r="M78" s="237"/>
      <c r="N78" s="237"/>
      <c r="O78" s="237"/>
      <c r="P78" s="245"/>
      <c r="Q78" s="249" t="s">
        <v>68</v>
      </c>
      <c r="R78" s="237"/>
      <c r="S78" s="237"/>
      <c r="T78" s="237"/>
      <c r="U78" s="245"/>
      <c r="V78" s="209" t="s">
        <v>68</v>
      </c>
      <c r="W78" s="176">
        <f>IFERROR(COUNTIFS(五年级!$E:$E,1,五年级!$AB:$AB,Q78),"")</f>
        <v>0</v>
      </c>
      <c r="X78" s="176">
        <f>IFERROR(COUNTIFS(五年级!$E:$E,2,五年级!$AB:$AB,Q78),"")</f>
        <v>0</v>
      </c>
      <c r="Y78" s="108">
        <f t="shared" si="59"/>
        <v>0</v>
      </c>
      <c r="Z78" s="109">
        <f>IFERROR(Y78/$Y$81,0)</f>
        <v>0</v>
      </c>
      <c r="AA78" s="110" t="s">
        <v>68</v>
      </c>
      <c r="AB78" s="112">
        <f>IFERROR(COUNTIFS(六年级!$E:$E,1,六年级!$AB:$AB,V78),"")</f>
        <v>0</v>
      </c>
      <c r="AC78" s="112">
        <f>IFERROR(COUNTIFS(六年级!$E:$E,2,六年级!$AB:$AB,V78),"")</f>
        <v>0</v>
      </c>
      <c r="AD78" s="112">
        <f t="shared" si="60"/>
        <v>0</v>
      </c>
      <c r="AE78" s="170">
        <f>IFERROR(AD78/$AD$81,0)</f>
        <v>0</v>
      </c>
      <c r="AF78" s="221" t="s">
        <v>68</v>
      </c>
      <c r="AG78" s="228">
        <f>SUM(W78,AB78)</f>
        <v>0</v>
      </c>
      <c r="AH78" s="228">
        <f>SUM(X78,AC78)</f>
        <v>0</v>
      </c>
      <c r="AI78" s="228">
        <f>SUM(Y78,AD78)</f>
        <v>0</v>
      </c>
      <c r="AJ78" s="229">
        <f>IFERROR(AI78/$AI$81,0)</f>
        <v>0</v>
      </c>
    </row>
    <row r="79" spans="1:36">
      <c r="A79" s="121"/>
      <c r="B79" s="236" t="s">
        <v>86</v>
      </c>
      <c r="C79" s="237"/>
      <c r="D79" s="237"/>
      <c r="E79" s="237"/>
      <c r="F79" s="238"/>
      <c r="G79" s="239" t="s">
        <v>86</v>
      </c>
      <c r="H79" s="237"/>
      <c r="I79" s="237"/>
      <c r="J79" s="237"/>
      <c r="K79" s="245"/>
      <c r="L79" s="239" t="s">
        <v>86</v>
      </c>
      <c r="M79" s="237"/>
      <c r="N79" s="237"/>
      <c r="O79" s="237"/>
      <c r="P79" s="245"/>
      <c r="Q79" s="249" t="s">
        <v>86</v>
      </c>
      <c r="R79" s="237"/>
      <c r="S79" s="237"/>
      <c r="T79" s="237"/>
      <c r="U79" s="245"/>
      <c r="V79" s="209" t="s">
        <v>86</v>
      </c>
      <c r="W79" s="176">
        <f>IFERROR(COUNTIFS(五年级!$E:$E,1,五年级!$AB:$AB,Q79),"")</f>
        <v>0</v>
      </c>
      <c r="X79" s="176">
        <f>IFERROR(COUNTIFS(五年级!$E:$E,2,五年级!$AB:$AB,Q79),"")</f>
        <v>0</v>
      </c>
      <c r="Y79" s="108">
        <f t="shared" si="59"/>
        <v>0</v>
      </c>
      <c r="Z79" s="109">
        <f>IFERROR(Y79/$Y$81,0)</f>
        <v>0</v>
      </c>
      <c r="AA79" s="110" t="s">
        <v>86</v>
      </c>
      <c r="AB79" s="112">
        <f>IFERROR(COUNTIFS(六年级!$E:$E,1,六年级!$AB:$AB,V79),"")</f>
        <v>0</v>
      </c>
      <c r="AC79" s="112">
        <f>IFERROR(COUNTIFS(六年级!$E:$E,2,六年级!$AB:$AB,V79),"")</f>
        <v>0</v>
      </c>
      <c r="AD79" s="112">
        <f t="shared" si="60"/>
        <v>0</v>
      </c>
      <c r="AE79" s="170">
        <f>IFERROR(AD79/$AD$81,0)</f>
        <v>0</v>
      </c>
      <c r="AF79" s="221" t="s">
        <v>86</v>
      </c>
      <c r="AG79" s="228">
        <f>SUM(W79,AB79)</f>
        <v>0</v>
      </c>
      <c r="AH79" s="228">
        <f>SUM(X79,AC79)</f>
        <v>0</v>
      </c>
      <c r="AI79" s="228">
        <f>SUM(Y79,AD79)</f>
        <v>0</v>
      </c>
      <c r="AJ79" s="229">
        <f>IFERROR(AI79/$AI$81,0)</f>
        <v>0</v>
      </c>
    </row>
    <row r="80" spans="1:36">
      <c r="A80" s="121"/>
      <c r="B80" s="236" t="s">
        <v>153</v>
      </c>
      <c r="C80" s="237"/>
      <c r="D80" s="237"/>
      <c r="E80" s="237"/>
      <c r="F80" s="238"/>
      <c r="G80" s="239" t="s">
        <v>153</v>
      </c>
      <c r="H80" s="237"/>
      <c r="I80" s="237"/>
      <c r="J80" s="237"/>
      <c r="K80" s="245"/>
      <c r="L80" s="239" t="s">
        <v>153</v>
      </c>
      <c r="M80" s="237"/>
      <c r="N80" s="237"/>
      <c r="O80" s="237"/>
      <c r="P80" s="245"/>
      <c r="Q80" s="249" t="s">
        <v>153</v>
      </c>
      <c r="R80" s="237"/>
      <c r="S80" s="237"/>
      <c r="T80" s="237"/>
      <c r="U80" s="245"/>
      <c r="V80" s="209" t="s">
        <v>153</v>
      </c>
      <c r="W80" s="176">
        <f>IFERROR(COUNTIFS(五年级!$E:$E,1,五年级!$AB:$AB,Q80),"")</f>
        <v>0</v>
      </c>
      <c r="X80" s="176">
        <f>IFERROR(COUNTIFS(五年级!$E:$E,2,五年级!$AB:$AB,Q80),"")</f>
        <v>0</v>
      </c>
      <c r="Y80" s="108">
        <f t="shared" si="59"/>
        <v>0</v>
      </c>
      <c r="Z80" s="109">
        <f>IFERROR(Y80/$Y$81,0)</f>
        <v>0</v>
      </c>
      <c r="AA80" s="110" t="s">
        <v>153</v>
      </c>
      <c r="AB80" s="112">
        <f>IFERROR(COUNTIFS(六年级!$E:$E,1,六年级!$AB:$AB,V80),"")</f>
        <v>0</v>
      </c>
      <c r="AC80" s="112">
        <f>IFERROR(COUNTIFS(六年级!$E:$E,2,六年级!$AB:$AB,V80),"")</f>
        <v>0</v>
      </c>
      <c r="AD80" s="112">
        <f t="shared" si="60"/>
        <v>0</v>
      </c>
      <c r="AE80" s="170">
        <f>IFERROR(AD80/$AD$81,0)</f>
        <v>0</v>
      </c>
      <c r="AF80" s="221" t="s">
        <v>153</v>
      </c>
      <c r="AG80" s="228">
        <f>SUM(W80,AB80)</f>
        <v>0</v>
      </c>
      <c r="AH80" s="228">
        <f>SUM(X80,AC80)</f>
        <v>0</v>
      </c>
      <c r="AI80" s="228">
        <f>SUM(Y80,AD80)</f>
        <v>0</v>
      </c>
      <c r="AJ80" s="229">
        <f>IFERROR(AI80/$AI$81,0)</f>
        <v>0</v>
      </c>
    </row>
    <row r="81" spans="1:36">
      <c r="A81" s="121"/>
      <c r="B81" s="236" t="s">
        <v>347</v>
      </c>
      <c r="C81" s="237"/>
      <c r="D81" s="237"/>
      <c r="E81" s="237"/>
      <c r="F81" s="238"/>
      <c r="G81" s="239" t="s">
        <v>347</v>
      </c>
      <c r="H81" s="237"/>
      <c r="I81" s="237"/>
      <c r="J81" s="237"/>
      <c r="K81" s="245"/>
      <c r="L81" s="239" t="s">
        <v>347</v>
      </c>
      <c r="M81" s="237"/>
      <c r="N81" s="237"/>
      <c r="O81" s="237"/>
      <c r="P81" s="245"/>
      <c r="Q81" s="249" t="s">
        <v>347</v>
      </c>
      <c r="R81" s="237"/>
      <c r="S81" s="237"/>
      <c r="T81" s="237"/>
      <c r="U81" s="245"/>
      <c r="V81" s="209" t="s">
        <v>347</v>
      </c>
      <c r="W81" s="108">
        <f>SUM(W77:W80)</f>
        <v>0</v>
      </c>
      <c r="X81" s="108">
        <f>SUM(X77:X80)</f>
        <v>0</v>
      </c>
      <c r="Y81" s="108">
        <f t="shared" si="59"/>
        <v>0</v>
      </c>
      <c r="Z81" s="109">
        <f>IFERROR(Y81/$E$8,0)</f>
        <v>0</v>
      </c>
      <c r="AA81" s="110" t="s">
        <v>347</v>
      </c>
      <c r="AB81" s="112">
        <f>SUM(AB77:AB80)</f>
        <v>0</v>
      </c>
      <c r="AC81" s="112">
        <f>SUM(AC77:AC80)</f>
        <v>0</v>
      </c>
      <c r="AD81" s="112">
        <f t="shared" si="60"/>
        <v>0</v>
      </c>
      <c r="AE81" s="170">
        <f>IFERROR(AD81/$E$9,0)</f>
        <v>0</v>
      </c>
      <c r="AF81" s="221" t="s">
        <v>347</v>
      </c>
      <c r="AG81" s="228">
        <f>SUM(W81,AB81)</f>
        <v>0</v>
      </c>
      <c r="AH81" s="228">
        <f>SUM(X81,AC81)</f>
        <v>0</v>
      </c>
      <c r="AI81" s="228">
        <f>SUM(Y81,AD81)</f>
        <v>0</v>
      </c>
      <c r="AJ81" s="229">
        <f>IFERROR(AI81/SUM(E8:E9),0)</f>
        <v>0</v>
      </c>
    </row>
    <row r="82" ht="15.75" spans="1:36">
      <c r="A82" s="122"/>
      <c r="B82" s="240" t="s">
        <v>337</v>
      </c>
      <c r="C82" s="241"/>
      <c r="D82" s="241"/>
      <c r="E82" s="241"/>
      <c r="F82" s="242"/>
      <c r="G82" s="243" t="s">
        <v>337</v>
      </c>
      <c r="H82" s="241"/>
      <c r="I82" s="241"/>
      <c r="J82" s="241"/>
      <c r="K82" s="246"/>
      <c r="L82" s="243" t="s">
        <v>337</v>
      </c>
      <c r="M82" s="241"/>
      <c r="N82" s="241"/>
      <c r="O82" s="241"/>
      <c r="P82" s="246"/>
      <c r="Q82" s="250" t="s">
        <v>337</v>
      </c>
      <c r="R82" s="241"/>
      <c r="S82" s="241"/>
      <c r="T82" s="241"/>
      <c r="U82" s="246"/>
      <c r="V82" s="211" t="s">
        <v>337</v>
      </c>
      <c r="W82" s="115">
        <f>IFERROR(IF(SUM(W77:W80)=0,0,SUM(W77:W78)/SUM(W77:W80)),"")</f>
        <v>0</v>
      </c>
      <c r="X82" s="115">
        <f>IFERROR(IF(SUM(X77:X80)=0,0,SUM(X77:X78)/SUM(X77:X80)),"")</f>
        <v>0</v>
      </c>
      <c r="Y82" s="115">
        <f>IFERROR(SUM(W77:X78)/SUM(W77:X80),0)</f>
        <v>0</v>
      </c>
      <c r="Z82" s="116"/>
      <c r="AA82" s="117" t="s">
        <v>337</v>
      </c>
      <c r="AB82" s="118">
        <f t="shared" ref="AB82:AH82" si="61">IFERROR(IF(SUM(AB77:AB80)=0,0,SUM(AB77:AB78)/SUM(AB77:AB80)),"")</f>
        <v>0</v>
      </c>
      <c r="AC82" s="118">
        <f t="shared" si="61"/>
        <v>0</v>
      </c>
      <c r="AD82" s="118">
        <f>IFERROR(SUM(AB77:AC78)/SUM(AB77:AC80),0)</f>
        <v>0</v>
      </c>
      <c r="AE82" s="173"/>
      <c r="AF82" s="222" t="s">
        <v>337</v>
      </c>
      <c r="AG82" s="230">
        <f t="shared" si="61"/>
        <v>0</v>
      </c>
      <c r="AH82" s="230">
        <f t="shared" si="61"/>
        <v>0</v>
      </c>
      <c r="AI82" s="230">
        <f>IFERROR(SUM(AG77:AH78)/SUM(AG77:AH80),0)</f>
        <v>0</v>
      </c>
      <c r="AJ82" s="231"/>
    </row>
    <row r="83" ht="15.75" spans="1:36">
      <c r="A83" s="123" t="s">
        <v>374</v>
      </c>
      <c r="B83" s="101" t="s">
        <v>21</v>
      </c>
      <c r="C83" s="102" t="s">
        <v>344</v>
      </c>
      <c r="D83" s="102" t="s">
        <v>345</v>
      </c>
      <c r="E83" s="102" t="s">
        <v>346</v>
      </c>
      <c r="F83" s="103" t="s">
        <v>372</v>
      </c>
      <c r="G83" s="104" t="s">
        <v>21</v>
      </c>
      <c r="H83" s="105" t="s">
        <v>344</v>
      </c>
      <c r="I83" s="105" t="s">
        <v>345</v>
      </c>
      <c r="J83" s="105" t="s">
        <v>346</v>
      </c>
      <c r="K83" s="167" t="s">
        <v>372</v>
      </c>
      <c r="L83" s="168" t="s">
        <v>21</v>
      </c>
      <c r="M83" s="102" t="s">
        <v>344</v>
      </c>
      <c r="N83" s="102" t="s">
        <v>345</v>
      </c>
      <c r="O83" s="102" t="s">
        <v>346</v>
      </c>
      <c r="P83" s="169" t="s">
        <v>372</v>
      </c>
      <c r="Q83" s="206" t="s">
        <v>21</v>
      </c>
      <c r="R83" s="105" t="s">
        <v>344</v>
      </c>
      <c r="S83" s="105" t="s">
        <v>345</v>
      </c>
      <c r="T83" s="105" t="s">
        <v>346</v>
      </c>
      <c r="U83" s="167" t="s">
        <v>372</v>
      </c>
      <c r="V83" s="207" t="s">
        <v>21</v>
      </c>
      <c r="W83" s="102" t="s">
        <v>344</v>
      </c>
      <c r="X83" s="102" t="s">
        <v>345</v>
      </c>
      <c r="Y83" s="102" t="s">
        <v>346</v>
      </c>
      <c r="Z83" s="219" t="s">
        <v>372</v>
      </c>
      <c r="AA83" s="104" t="s">
        <v>21</v>
      </c>
      <c r="AB83" s="105" t="s">
        <v>344</v>
      </c>
      <c r="AC83" s="105" t="s">
        <v>345</v>
      </c>
      <c r="AD83" s="105" t="s">
        <v>346</v>
      </c>
      <c r="AE83" s="167" t="s">
        <v>372</v>
      </c>
      <c r="AF83" s="220" t="s">
        <v>21</v>
      </c>
      <c r="AG83" s="226" t="s">
        <v>344</v>
      </c>
      <c r="AH83" s="226" t="s">
        <v>345</v>
      </c>
      <c r="AI83" s="226" t="s">
        <v>346</v>
      </c>
      <c r="AJ83" s="227" t="s">
        <v>372</v>
      </c>
    </row>
    <row r="84" spans="1:36">
      <c r="A84" s="121"/>
      <c r="B84" s="107" t="s">
        <v>31</v>
      </c>
      <c r="C84" s="108">
        <f>IFERROR(COUNTIFS(一年级!$E:$E,1,一年级!$AF:$AF,B84),"")</f>
        <v>0</v>
      </c>
      <c r="D84" s="108">
        <f>IFERROR(COUNTIFS(一年级!$E:$E,2,一年级!$AF:$AF,B84),"")</f>
        <v>0</v>
      </c>
      <c r="E84" s="108">
        <f t="shared" ref="E84:E88" si="62">IFERROR(SUM(C84:D84),"")</f>
        <v>0</v>
      </c>
      <c r="F84" s="109">
        <f>IFERROR(E84/$E$88,0)</f>
        <v>0</v>
      </c>
      <c r="G84" s="110" t="s">
        <v>31</v>
      </c>
      <c r="H84" s="112">
        <f>IFERROR(COUNTIFS(二年级!$E:$E,1,二年级!$AF:$AF,B84),"")</f>
        <v>0</v>
      </c>
      <c r="I84" s="112">
        <f>IFERROR(COUNTIFS(二年级!$E:$E,2,二年级!$AF:$AF,B84),"")</f>
        <v>0</v>
      </c>
      <c r="J84" s="112">
        <f t="shared" ref="J84:J88" si="63">IFERROR(SUM(H84:I84),"")</f>
        <v>0</v>
      </c>
      <c r="K84" s="170">
        <f>IFERROR(J84/$J$88,0)</f>
        <v>0</v>
      </c>
      <c r="L84" s="171" t="s">
        <v>31</v>
      </c>
      <c r="M84" s="108">
        <f>IFERROR(COUNTIFS(三年级!$E:$E,1,三年级!$AF:$AF,G84),"")</f>
        <v>0</v>
      </c>
      <c r="N84" s="108">
        <f>IFERROR(COUNTIFS(三年级!$E:$E,2,三年级!$AF:$AF,G84),"")</f>
        <v>0</v>
      </c>
      <c r="O84" s="108">
        <f t="shared" ref="O84:O88" si="64">IFERROR(SUM(M84:N84),"")</f>
        <v>0</v>
      </c>
      <c r="P84" s="172">
        <f>IFERROR(O84/$O$88,0)</f>
        <v>0</v>
      </c>
      <c r="Q84" s="208" t="s">
        <v>31</v>
      </c>
      <c r="R84" s="112">
        <f>IFERROR(COUNTIFS(四年级!$E:$E,1,四年级!$AF:$AF,L84),"")</f>
        <v>0</v>
      </c>
      <c r="S84" s="112">
        <f>IFERROR(COUNTIFS(四年级!$E:$E,2,四年级!$AF:$AF,L84),"")</f>
        <v>0</v>
      </c>
      <c r="T84" s="112">
        <f t="shared" ref="T84:T88" si="65">IFERROR(SUM(R84:S84),"")</f>
        <v>0</v>
      </c>
      <c r="U84" s="170">
        <f>IFERROR(T84/$T$88,0)</f>
        <v>0</v>
      </c>
      <c r="V84" s="209" t="s">
        <v>31</v>
      </c>
      <c r="W84" s="176">
        <f>IFERROR(COUNTIFS(五年级!$E:$E,1,五年级!$AF:$AF,Q84),"")</f>
        <v>0</v>
      </c>
      <c r="X84" s="176">
        <f>IFERROR(COUNTIFS(五年级!$E:$E,2,五年级!$AF:$AF,Q84),"")</f>
        <v>0</v>
      </c>
      <c r="Y84" s="108">
        <f t="shared" ref="Y84:Y88" si="66">IFERROR(SUM(W84:X84),"")</f>
        <v>0</v>
      </c>
      <c r="Z84" s="109">
        <f>IFERROR(Y84/$Y$88,0)</f>
        <v>0</v>
      </c>
      <c r="AA84" s="110" t="s">
        <v>31</v>
      </c>
      <c r="AB84" s="112">
        <f>IFERROR(COUNTIFS(六年级!$E:$E,1,六年级!$AF:$AF,V84),"")</f>
        <v>0</v>
      </c>
      <c r="AC84" s="112">
        <f>IFERROR(COUNTIFS(六年级!$E:$E,2,六年级!$AF:$AF,V84),"")</f>
        <v>0</v>
      </c>
      <c r="AD84" s="112">
        <f t="shared" ref="AD84:AD88" si="67">IFERROR(SUM(AB84:AC84),"")</f>
        <v>0</v>
      </c>
      <c r="AE84" s="170">
        <f>IFERROR(AD84/$AD$88,0)</f>
        <v>0</v>
      </c>
      <c r="AF84" s="221" t="s">
        <v>31</v>
      </c>
      <c r="AG84" s="228">
        <f t="shared" ref="AG84:AG88" si="68">SUM(C84,H84,M84,R84,W84,AB84)</f>
        <v>0</v>
      </c>
      <c r="AH84" s="228">
        <f t="shared" ref="AH84:AH88" si="69">SUM(D84,I84,N84,S84,X84,AC84)</f>
        <v>0</v>
      </c>
      <c r="AI84" s="228">
        <f t="shared" ref="AI84:AI88" si="70">SUM(E84,J84,O84,T84,Y84,AD84)</f>
        <v>0</v>
      </c>
      <c r="AJ84" s="229">
        <f>IFERROR(AI84/$AI$88,0)</f>
        <v>0</v>
      </c>
    </row>
    <row r="85" spans="1:36">
      <c r="A85" s="121"/>
      <c r="B85" s="107" t="s">
        <v>68</v>
      </c>
      <c r="C85" s="108">
        <f>IFERROR(COUNTIFS(一年级!$E:$E,1,一年级!$AF:$AF,B85),"")</f>
        <v>0</v>
      </c>
      <c r="D85" s="108">
        <f>IFERROR(COUNTIFS(一年级!$E:$E,2,一年级!$AF:$AF,B85),"")</f>
        <v>0</v>
      </c>
      <c r="E85" s="108">
        <f t="shared" si="62"/>
        <v>0</v>
      </c>
      <c r="F85" s="109">
        <f>IFERROR(E85/$E$88,0)</f>
        <v>0</v>
      </c>
      <c r="G85" s="110" t="s">
        <v>68</v>
      </c>
      <c r="H85" s="112">
        <f>IFERROR(COUNTIFS(二年级!$E:$E,1,二年级!$AF:$AF,B85),"")</f>
        <v>0</v>
      </c>
      <c r="I85" s="112">
        <f>IFERROR(COUNTIFS(二年级!$E:$E,2,二年级!$AF:$AF,B85),"")</f>
        <v>0</v>
      </c>
      <c r="J85" s="112">
        <f t="shared" si="63"/>
        <v>0</v>
      </c>
      <c r="K85" s="170">
        <f>IFERROR(J85/$J$88,0)</f>
        <v>0</v>
      </c>
      <c r="L85" s="171" t="s">
        <v>68</v>
      </c>
      <c r="M85" s="108">
        <f>IFERROR(COUNTIFS(三年级!$E:$E,1,三年级!$AF:$AF,G85),"")</f>
        <v>0</v>
      </c>
      <c r="N85" s="108">
        <f>IFERROR(COUNTIFS(三年级!$E:$E,2,三年级!$AF:$AF,G85),"")</f>
        <v>0</v>
      </c>
      <c r="O85" s="108">
        <f t="shared" si="64"/>
        <v>0</v>
      </c>
      <c r="P85" s="172">
        <f>IFERROR(O85/$O$88,0)</f>
        <v>0</v>
      </c>
      <c r="Q85" s="208" t="s">
        <v>68</v>
      </c>
      <c r="R85" s="112">
        <f>IFERROR(COUNTIFS(四年级!$E:$E,1,四年级!$AF:$AF,L85),"")</f>
        <v>0</v>
      </c>
      <c r="S85" s="112">
        <f>IFERROR(COUNTIFS(四年级!$E:$E,2,四年级!$AF:$AF,L85),"")</f>
        <v>0</v>
      </c>
      <c r="T85" s="112">
        <f t="shared" si="65"/>
        <v>0</v>
      </c>
      <c r="U85" s="170">
        <f>IFERROR(T85/$T$88,0)</f>
        <v>0</v>
      </c>
      <c r="V85" s="209" t="s">
        <v>68</v>
      </c>
      <c r="W85" s="176">
        <f>IFERROR(COUNTIFS(五年级!$E:$E,1,五年级!$AF:$AF,Q85),"")</f>
        <v>0</v>
      </c>
      <c r="X85" s="176">
        <f>IFERROR(COUNTIFS(五年级!$E:$E,2,五年级!$AF:$AF,Q85),"")</f>
        <v>0</v>
      </c>
      <c r="Y85" s="108">
        <f t="shared" si="66"/>
        <v>0</v>
      </c>
      <c r="Z85" s="109">
        <f>IFERROR(Y85/$Y$88,0)</f>
        <v>0</v>
      </c>
      <c r="AA85" s="110" t="s">
        <v>68</v>
      </c>
      <c r="AB85" s="112">
        <f>IFERROR(COUNTIFS(六年级!$E:$E,1,六年级!$AF:$AF,V85),"")</f>
        <v>0</v>
      </c>
      <c r="AC85" s="112">
        <f>IFERROR(COUNTIFS(六年级!$E:$E,2,六年级!$AF:$AF,V85),"")</f>
        <v>0</v>
      </c>
      <c r="AD85" s="112">
        <f t="shared" si="67"/>
        <v>0</v>
      </c>
      <c r="AE85" s="170">
        <f>IFERROR(AD85/$AD$88,0)</f>
        <v>0</v>
      </c>
      <c r="AF85" s="221" t="s">
        <v>68</v>
      </c>
      <c r="AG85" s="228">
        <f t="shared" si="68"/>
        <v>0</v>
      </c>
      <c r="AH85" s="228">
        <f t="shared" si="69"/>
        <v>0</v>
      </c>
      <c r="AI85" s="228">
        <f t="shared" si="70"/>
        <v>0</v>
      </c>
      <c r="AJ85" s="229">
        <f>IFERROR(AI85/$AI$88,0)</f>
        <v>0</v>
      </c>
    </row>
    <row r="86" spans="1:36">
      <c r="A86" s="121"/>
      <c r="B86" s="107" t="s">
        <v>86</v>
      </c>
      <c r="C86" s="108">
        <f>IFERROR(COUNTIFS(一年级!$E:$E,1,一年级!$AF:$AF,B86),"")</f>
        <v>0</v>
      </c>
      <c r="D86" s="108">
        <f>IFERROR(COUNTIFS(一年级!$E:$E,2,一年级!$AF:$AF,B86),"")</f>
        <v>0</v>
      </c>
      <c r="E86" s="108">
        <f t="shared" si="62"/>
        <v>0</v>
      </c>
      <c r="F86" s="109">
        <f>IFERROR(E86/$E$88,0)</f>
        <v>0</v>
      </c>
      <c r="G86" s="110" t="s">
        <v>86</v>
      </c>
      <c r="H86" s="112">
        <f>IFERROR(COUNTIFS(二年级!$E:$E,1,二年级!$AF:$AF,B86),"")</f>
        <v>0</v>
      </c>
      <c r="I86" s="112">
        <f>IFERROR(COUNTIFS(二年级!$E:$E,2,二年级!$AF:$AF,B86),"")</f>
        <v>0</v>
      </c>
      <c r="J86" s="112">
        <f t="shared" si="63"/>
        <v>0</v>
      </c>
      <c r="K86" s="170">
        <f>IFERROR(J86/$J$88,0)</f>
        <v>0</v>
      </c>
      <c r="L86" s="171" t="s">
        <v>86</v>
      </c>
      <c r="M86" s="108">
        <f>IFERROR(COUNTIFS(三年级!$E:$E,1,三年级!$AF:$AF,G86),"")</f>
        <v>0</v>
      </c>
      <c r="N86" s="108">
        <f>IFERROR(COUNTIFS(三年级!$E:$E,2,三年级!$AF:$AF,G86),"")</f>
        <v>0</v>
      </c>
      <c r="O86" s="108">
        <f t="shared" si="64"/>
        <v>0</v>
      </c>
      <c r="P86" s="172">
        <f>IFERROR(O86/$O$88,0)</f>
        <v>0</v>
      </c>
      <c r="Q86" s="208" t="s">
        <v>86</v>
      </c>
      <c r="R86" s="112">
        <f>IFERROR(COUNTIFS(四年级!$E:$E,1,四年级!$AF:$AF,L86),"")</f>
        <v>0</v>
      </c>
      <c r="S86" s="112">
        <f>IFERROR(COUNTIFS(四年级!$E:$E,2,四年级!$AF:$AF,L86),"")</f>
        <v>0</v>
      </c>
      <c r="T86" s="112">
        <f t="shared" si="65"/>
        <v>0</v>
      </c>
      <c r="U86" s="170">
        <f>IFERROR(T86/$T$88,0)</f>
        <v>0</v>
      </c>
      <c r="V86" s="209" t="s">
        <v>86</v>
      </c>
      <c r="W86" s="176">
        <f>IFERROR(COUNTIFS(五年级!$E:$E,1,五年级!$AF:$AF,Q86),"")</f>
        <v>0</v>
      </c>
      <c r="X86" s="176">
        <f>IFERROR(COUNTIFS(五年级!$E:$E,2,五年级!$AF:$AF,Q86),"")</f>
        <v>0</v>
      </c>
      <c r="Y86" s="108">
        <f t="shared" si="66"/>
        <v>0</v>
      </c>
      <c r="Z86" s="109">
        <f>IFERROR(Y86/$Y$88,0)</f>
        <v>0</v>
      </c>
      <c r="AA86" s="110" t="s">
        <v>86</v>
      </c>
      <c r="AB86" s="112">
        <f>IFERROR(COUNTIFS(六年级!$E:$E,1,六年级!$AF:$AF,V86),"")</f>
        <v>0</v>
      </c>
      <c r="AC86" s="112">
        <f>IFERROR(COUNTIFS(六年级!$E:$E,2,六年级!$AF:$AF,V86),"")</f>
        <v>0</v>
      </c>
      <c r="AD86" s="112">
        <f t="shared" si="67"/>
        <v>0</v>
      </c>
      <c r="AE86" s="170">
        <f>IFERROR(AD86/$AD$88,0)</f>
        <v>0</v>
      </c>
      <c r="AF86" s="221" t="s">
        <v>86</v>
      </c>
      <c r="AG86" s="228">
        <f t="shared" si="68"/>
        <v>0</v>
      </c>
      <c r="AH86" s="228">
        <f t="shared" si="69"/>
        <v>0</v>
      </c>
      <c r="AI86" s="228">
        <f t="shared" si="70"/>
        <v>0</v>
      </c>
      <c r="AJ86" s="229">
        <f>IFERROR(AI86/$AI$88,0)</f>
        <v>0</v>
      </c>
    </row>
    <row r="87" spans="1:36">
      <c r="A87" s="121"/>
      <c r="B87" s="107" t="s">
        <v>153</v>
      </c>
      <c r="C87" s="108">
        <f>IFERROR(COUNTIFS(一年级!$E:$E,1,一年级!$AF:$AF,B87),"")</f>
        <v>0</v>
      </c>
      <c r="D87" s="108">
        <f>IFERROR(COUNTIFS(一年级!$E:$E,2,一年级!$AF:$AF,B87),"")</f>
        <v>0</v>
      </c>
      <c r="E87" s="108">
        <f t="shared" si="62"/>
        <v>0</v>
      </c>
      <c r="F87" s="109">
        <f>IFERROR(E87/$E$88,0)</f>
        <v>0</v>
      </c>
      <c r="G87" s="110" t="s">
        <v>153</v>
      </c>
      <c r="H87" s="112">
        <f>IFERROR(COUNTIFS(二年级!$E:$E,1,二年级!$AF:$AF,B87),"")</f>
        <v>0</v>
      </c>
      <c r="I87" s="112">
        <f>IFERROR(COUNTIFS(二年级!$E:$E,2,二年级!$AF:$AF,B87),"")</f>
        <v>0</v>
      </c>
      <c r="J87" s="112">
        <f t="shared" si="63"/>
        <v>0</v>
      </c>
      <c r="K87" s="170">
        <f>IFERROR(J87/$J$88,0)</f>
        <v>0</v>
      </c>
      <c r="L87" s="171" t="s">
        <v>153</v>
      </c>
      <c r="M87" s="108">
        <f>IFERROR(COUNTIFS(三年级!$E:$E,1,三年级!$AF:$AF,G87),"")</f>
        <v>0</v>
      </c>
      <c r="N87" s="108">
        <f>IFERROR(COUNTIFS(三年级!$E:$E,2,三年级!$AF:$AF,G87),"")</f>
        <v>0</v>
      </c>
      <c r="O87" s="108">
        <f t="shared" si="64"/>
        <v>0</v>
      </c>
      <c r="P87" s="172">
        <f>IFERROR(O87/$O$88,0)</f>
        <v>0</v>
      </c>
      <c r="Q87" s="208" t="s">
        <v>153</v>
      </c>
      <c r="R87" s="112">
        <f>IFERROR(COUNTIFS(四年级!$E:$E,1,四年级!$AF:$AF,L87),"")</f>
        <v>0</v>
      </c>
      <c r="S87" s="112">
        <f>IFERROR(COUNTIFS(四年级!$E:$E,2,四年级!$AF:$AF,L87),"")</f>
        <v>0</v>
      </c>
      <c r="T87" s="112">
        <f t="shared" si="65"/>
        <v>0</v>
      </c>
      <c r="U87" s="170">
        <f>IFERROR(T87/$T$88,0)</f>
        <v>0</v>
      </c>
      <c r="V87" s="209" t="s">
        <v>153</v>
      </c>
      <c r="W87" s="176">
        <f>IFERROR(COUNTIFS(五年级!$E:$E,1,五年级!$AF:$AF,Q87),"")</f>
        <v>0</v>
      </c>
      <c r="X87" s="176">
        <f>IFERROR(COUNTIFS(五年级!$E:$E,2,五年级!$AF:$AF,Q87),"")</f>
        <v>0</v>
      </c>
      <c r="Y87" s="108">
        <f t="shared" si="66"/>
        <v>0</v>
      </c>
      <c r="Z87" s="109">
        <f>IFERROR(Y87/$Y$88,0)</f>
        <v>0</v>
      </c>
      <c r="AA87" s="110" t="s">
        <v>153</v>
      </c>
      <c r="AB87" s="112">
        <f>IFERROR(COUNTIFS(六年级!$E:$E,1,六年级!$AF:$AF,V87),"")</f>
        <v>0</v>
      </c>
      <c r="AC87" s="112">
        <f>IFERROR(COUNTIFS(六年级!$E:$E,2,六年级!$AF:$AF,V87),"")</f>
        <v>0</v>
      </c>
      <c r="AD87" s="112">
        <f t="shared" si="67"/>
        <v>0</v>
      </c>
      <c r="AE87" s="170">
        <f>IFERROR(AD87/$AD$88,0)</f>
        <v>0</v>
      </c>
      <c r="AF87" s="221" t="s">
        <v>153</v>
      </c>
      <c r="AG87" s="228">
        <f t="shared" si="68"/>
        <v>0</v>
      </c>
      <c r="AH87" s="228">
        <f t="shared" si="69"/>
        <v>0</v>
      </c>
      <c r="AI87" s="228">
        <f t="shared" si="70"/>
        <v>0</v>
      </c>
      <c r="AJ87" s="229">
        <f>IFERROR(AI87/$AI$88,0)</f>
        <v>0</v>
      </c>
    </row>
    <row r="88" spans="1:36">
      <c r="A88" s="121"/>
      <c r="B88" s="107" t="s">
        <v>347</v>
      </c>
      <c r="C88" s="108">
        <f>SUM(C84:C87)</f>
        <v>0</v>
      </c>
      <c r="D88" s="108">
        <f>SUM(D84:D87)</f>
        <v>0</v>
      </c>
      <c r="E88" s="108">
        <f t="shared" si="62"/>
        <v>0</v>
      </c>
      <c r="F88" s="109">
        <f>IFERROR(E88/$E$4,0)</f>
        <v>0</v>
      </c>
      <c r="G88" s="110" t="s">
        <v>347</v>
      </c>
      <c r="H88" s="112">
        <f>SUM(H84:H87)</f>
        <v>0</v>
      </c>
      <c r="I88" s="112">
        <f>SUM(I84:I87)</f>
        <v>0</v>
      </c>
      <c r="J88" s="112">
        <f t="shared" si="63"/>
        <v>0</v>
      </c>
      <c r="K88" s="170">
        <f>IFERROR(J88/$E$5,0)</f>
        <v>0</v>
      </c>
      <c r="L88" s="171" t="s">
        <v>347</v>
      </c>
      <c r="M88" s="108">
        <f>SUM(M84:M87)</f>
        <v>0</v>
      </c>
      <c r="N88" s="108">
        <f>SUM(N84:N87)</f>
        <v>0</v>
      </c>
      <c r="O88" s="108">
        <f t="shared" si="64"/>
        <v>0</v>
      </c>
      <c r="P88" s="172">
        <f>IFERROR(O88/$E$6,0)</f>
        <v>0</v>
      </c>
      <c r="Q88" s="208" t="s">
        <v>347</v>
      </c>
      <c r="R88" s="112">
        <f>SUM(R84:R87)</f>
        <v>0</v>
      </c>
      <c r="S88" s="112">
        <f>SUM(S84:S87)</f>
        <v>0</v>
      </c>
      <c r="T88" s="112">
        <f t="shared" si="65"/>
        <v>0</v>
      </c>
      <c r="U88" s="170">
        <f>IFERROR(T88/$E$7,0)</f>
        <v>0</v>
      </c>
      <c r="V88" s="209" t="s">
        <v>347</v>
      </c>
      <c r="W88" s="108">
        <f>SUM(W84:W87)</f>
        <v>0</v>
      </c>
      <c r="X88" s="108">
        <f>SUM(X84:X87)</f>
        <v>0</v>
      </c>
      <c r="Y88" s="108">
        <f t="shared" si="66"/>
        <v>0</v>
      </c>
      <c r="Z88" s="109">
        <f>IFERROR(Y88/$E$8,0)</f>
        <v>0</v>
      </c>
      <c r="AA88" s="110" t="s">
        <v>347</v>
      </c>
      <c r="AB88" s="112">
        <f>SUM(AB84:AB87)</f>
        <v>0</v>
      </c>
      <c r="AC88" s="112">
        <f>SUM(AC84:AC87)</f>
        <v>0</v>
      </c>
      <c r="AD88" s="112">
        <f t="shared" si="67"/>
        <v>0</v>
      </c>
      <c r="AE88" s="170">
        <f>IFERROR(AD88/$E$9,0)</f>
        <v>0</v>
      </c>
      <c r="AF88" s="221" t="s">
        <v>347</v>
      </c>
      <c r="AG88" s="228">
        <f t="shared" si="68"/>
        <v>0</v>
      </c>
      <c r="AH88" s="228">
        <f t="shared" si="69"/>
        <v>0</v>
      </c>
      <c r="AI88" s="228">
        <f t="shared" si="70"/>
        <v>0</v>
      </c>
      <c r="AJ88" s="229">
        <f>IFERROR(AI88/$E$10,0)</f>
        <v>0</v>
      </c>
    </row>
    <row r="89" ht="15.75" spans="1:36">
      <c r="A89" s="122"/>
      <c r="B89" s="114" t="s">
        <v>337</v>
      </c>
      <c r="C89" s="115">
        <f>IFERROR(IF(SUM(C84:C87)=0,0,SUM(C84:C85)/SUM(C84:C87)),"")</f>
        <v>0</v>
      </c>
      <c r="D89" s="115">
        <f>IFERROR(IF(SUM(D84:D87)=0,0,SUM(D84:D85)/SUM(D84:D87)),"")</f>
        <v>0</v>
      </c>
      <c r="E89" s="115">
        <f>IFERROR(SUM(C84:D85)/SUM(C84:D87),0)</f>
        <v>0</v>
      </c>
      <c r="F89" s="116"/>
      <c r="G89" s="117" t="s">
        <v>337</v>
      </c>
      <c r="H89" s="118">
        <f>IFERROR(IF(SUM(H84:H87)=0,0,SUM(H84:H85)/SUM(H84:H87)),"")</f>
        <v>0</v>
      </c>
      <c r="I89" s="118">
        <f>IFERROR(IF(SUM(I84:I87)=0,0,SUM(I84:I85)/SUM(I84:I87)),"")</f>
        <v>0</v>
      </c>
      <c r="J89" s="118">
        <f>IFERROR(SUM(H84:I85)/SUM(H84:I87),0)</f>
        <v>0</v>
      </c>
      <c r="K89" s="173"/>
      <c r="L89" s="174" t="s">
        <v>337</v>
      </c>
      <c r="M89" s="115">
        <f>IFERROR(IF(SUM(M84:M87)=0,0,SUM(M84:M85)/SUM(M84:M87)),"")</f>
        <v>0</v>
      </c>
      <c r="N89" s="115">
        <f>IFERROR(IF(SUM(N84:N87)=0,0,SUM(N84:N85)/SUM(N84:N87)),"")</f>
        <v>0</v>
      </c>
      <c r="O89" s="115">
        <f>IFERROR(SUM(M84:N85)/SUM(M84:N87),0)</f>
        <v>0</v>
      </c>
      <c r="P89" s="175"/>
      <c r="Q89" s="210" t="s">
        <v>337</v>
      </c>
      <c r="R89" s="118">
        <f>IFERROR(IF(SUM(R84:R87)=0,0,SUM(R84:R85)/SUM(R84:R87)),"")</f>
        <v>0</v>
      </c>
      <c r="S89" s="118">
        <f>IFERROR(IF(SUM(S84:S87)=0,0,SUM(S84:S85)/SUM(S84:S87)),"")</f>
        <v>0</v>
      </c>
      <c r="T89" s="118">
        <f>IFERROR(SUM(R84:S85)/SUM(R84:S87),0)</f>
        <v>0</v>
      </c>
      <c r="U89" s="173"/>
      <c r="V89" s="211" t="s">
        <v>337</v>
      </c>
      <c r="W89" s="115">
        <f>IFERROR(IF(SUM(W84:W87)=0,0,SUM(W84:W85)/SUM(W84:W87)),"")</f>
        <v>0</v>
      </c>
      <c r="X89" s="115">
        <f>IFERROR(IF(SUM(X84:X87)=0,0,SUM(X84:X85)/SUM(X84:X87)),"")</f>
        <v>0</v>
      </c>
      <c r="Y89" s="115">
        <f>IFERROR(SUM(W84:X85)/SUM(W84:X87),0)</f>
        <v>0</v>
      </c>
      <c r="Z89" s="116"/>
      <c r="AA89" s="117" t="s">
        <v>337</v>
      </c>
      <c r="AB89" s="118">
        <f t="shared" ref="AB89:AH89" si="71">IFERROR(IF(SUM(AB84:AB87)=0,0,SUM(AB84:AB85)/SUM(AB84:AB87)),"")</f>
        <v>0</v>
      </c>
      <c r="AC89" s="118">
        <f t="shared" si="71"/>
        <v>0</v>
      </c>
      <c r="AD89" s="118">
        <f>IFERROR(SUM(AB84:AC85)/SUM(AB84:AC87),0)</f>
        <v>0</v>
      </c>
      <c r="AE89" s="173"/>
      <c r="AF89" s="222" t="s">
        <v>337</v>
      </c>
      <c r="AG89" s="230">
        <f t="shared" si="71"/>
        <v>0</v>
      </c>
      <c r="AH89" s="230">
        <f t="shared" si="71"/>
        <v>0</v>
      </c>
      <c r="AI89" s="230">
        <f>IFERROR(SUM(AG84:AH85)/SUM(AG84:AH87),0)</f>
        <v>0</v>
      </c>
      <c r="AJ89" s="231"/>
    </row>
    <row r="90" ht="15.75"/>
  </sheetData>
  <sheetProtection password="A3AE" sheet="1" formatCells="0" formatColumns="0" formatRows="0" sort="0" autoFilter="0" pivotTables="0" objects="1"/>
  <mergeCells count="92">
    <mergeCell ref="A1:U1"/>
    <mergeCell ref="C2:E2"/>
    <mergeCell ref="J2:M2"/>
    <mergeCell ref="N2:Q2"/>
    <mergeCell ref="R2:U2"/>
    <mergeCell ref="H4:I4"/>
    <mergeCell ref="H5:I5"/>
    <mergeCell ref="H6:I6"/>
    <mergeCell ref="H7:I7"/>
    <mergeCell ref="H8:I8"/>
    <mergeCell ref="H9:I9"/>
    <mergeCell ref="H10:I10"/>
    <mergeCell ref="A12:M12"/>
    <mergeCell ref="B13:C13"/>
    <mergeCell ref="D13:E13"/>
    <mergeCell ref="F13:G13"/>
    <mergeCell ref="H13:I13"/>
    <mergeCell ref="J13:K13"/>
    <mergeCell ref="L13:M13"/>
    <mergeCell ref="B14:C14"/>
    <mergeCell ref="D14:E14"/>
    <mergeCell ref="F14:G14"/>
    <mergeCell ref="H14:I14"/>
    <mergeCell ref="J14:K14"/>
    <mergeCell ref="L14:M14"/>
    <mergeCell ref="B15:C15"/>
    <mergeCell ref="D15:E15"/>
    <mergeCell ref="F15:G15"/>
    <mergeCell ref="H15:I15"/>
    <mergeCell ref="J15:K15"/>
    <mergeCell ref="L15:M15"/>
    <mergeCell ref="B16:C16"/>
    <mergeCell ref="D16:E16"/>
    <mergeCell ref="F16:G16"/>
    <mergeCell ref="H16:I16"/>
    <mergeCell ref="J16:K16"/>
    <mergeCell ref="L16:M16"/>
    <mergeCell ref="B17:C17"/>
    <mergeCell ref="D17:E17"/>
    <mergeCell ref="F17:G17"/>
    <mergeCell ref="H17:I17"/>
    <mergeCell ref="J17:K17"/>
    <mergeCell ref="L17:M17"/>
    <mergeCell ref="B18:C18"/>
    <mergeCell ref="D18:E18"/>
    <mergeCell ref="F18:G18"/>
    <mergeCell ref="H18:I18"/>
    <mergeCell ref="J18:K18"/>
    <mergeCell ref="L18:M18"/>
    <mergeCell ref="B19:C19"/>
    <mergeCell ref="D19:E19"/>
    <mergeCell ref="F19:G19"/>
    <mergeCell ref="H19:I19"/>
    <mergeCell ref="J19:K19"/>
    <mergeCell ref="L19:M19"/>
    <mergeCell ref="B20:C20"/>
    <mergeCell ref="D20:E20"/>
    <mergeCell ref="F20:G20"/>
    <mergeCell ref="H20:I20"/>
    <mergeCell ref="J20:K20"/>
    <mergeCell ref="L20:M20"/>
    <mergeCell ref="A22:Y22"/>
    <mergeCell ref="B23:D23"/>
    <mergeCell ref="E23:G23"/>
    <mergeCell ref="H23:J23"/>
    <mergeCell ref="K23:M23"/>
    <mergeCell ref="N23:P23"/>
    <mergeCell ref="Q23:S23"/>
    <mergeCell ref="T23:V23"/>
    <mergeCell ref="W23:Y23"/>
    <mergeCell ref="A2:A3"/>
    <mergeCell ref="A23:A24"/>
    <mergeCell ref="A32:A33"/>
    <mergeCell ref="A34:A40"/>
    <mergeCell ref="A41:A47"/>
    <mergeCell ref="A48:A54"/>
    <mergeCell ref="A55:A61"/>
    <mergeCell ref="A62:A68"/>
    <mergeCell ref="A69:A75"/>
    <mergeCell ref="A76:A82"/>
    <mergeCell ref="A83:A89"/>
    <mergeCell ref="B2:B3"/>
    <mergeCell ref="F2:F3"/>
    <mergeCell ref="G2:G3"/>
    <mergeCell ref="H2:I3"/>
    <mergeCell ref="B32:F33"/>
    <mergeCell ref="G32:K33"/>
    <mergeCell ref="L32:P33"/>
    <mergeCell ref="Q32:U33"/>
    <mergeCell ref="V32:Z33"/>
    <mergeCell ref="AA32:AE33"/>
    <mergeCell ref="AF32:AJ33"/>
  </mergeCells>
  <conditionalFormatting sqref="AG39">
    <cfRule type="cellIs" dxfId="2" priority="35" operator="lessThan">
      <formula>$C$8</formula>
    </cfRule>
  </conditionalFormatting>
  <conditionalFormatting sqref="AH39">
    <cfRule type="cellIs" dxfId="2" priority="34" operator="lessThan">
      <formula>$D$8</formula>
    </cfRule>
  </conditionalFormatting>
  <conditionalFormatting sqref="AI39">
    <cfRule type="cellIs" dxfId="2" priority="33" operator="lessThan">
      <formula>$E$8</formula>
    </cfRule>
  </conditionalFormatting>
  <conditionalFormatting sqref="AG46">
    <cfRule type="cellIs" dxfId="2" priority="30" operator="lessThan">
      <formula>$C$8</formula>
    </cfRule>
  </conditionalFormatting>
  <conditionalFormatting sqref="AH46">
    <cfRule type="cellIs" dxfId="2" priority="29" operator="lessThan">
      <formula>$D$8</formula>
    </cfRule>
  </conditionalFormatting>
  <conditionalFormatting sqref="AI46">
    <cfRule type="cellIs" dxfId="2" priority="28" operator="lessThan">
      <formula>$E$8</formula>
    </cfRule>
  </conditionalFormatting>
  <conditionalFormatting sqref="AG53">
    <cfRule type="cellIs" dxfId="2" priority="27" operator="lessThan">
      <formula>$C$8</formula>
    </cfRule>
  </conditionalFormatting>
  <conditionalFormatting sqref="AH53">
    <cfRule type="cellIs" dxfId="2" priority="26" operator="lessThan">
      <formula>$D$8</formula>
    </cfRule>
  </conditionalFormatting>
  <conditionalFormatting sqref="AI53">
    <cfRule type="cellIs" dxfId="2" priority="25" operator="lessThan">
      <formula>$E$8</formula>
    </cfRule>
  </conditionalFormatting>
  <conditionalFormatting sqref="AG60">
    <cfRule type="cellIs" dxfId="2" priority="24" operator="lessThan">
      <formula>$C$8</formula>
    </cfRule>
  </conditionalFormatting>
  <conditionalFormatting sqref="AH60">
    <cfRule type="cellIs" dxfId="2" priority="23" operator="lessThan">
      <formula>$D$8</formula>
    </cfRule>
  </conditionalFormatting>
  <conditionalFormatting sqref="AI60">
    <cfRule type="cellIs" dxfId="2" priority="22" operator="lessThan">
      <formula>$E$8</formula>
    </cfRule>
  </conditionalFormatting>
  <conditionalFormatting sqref="AG67">
    <cfRule type="cellIs" dxfId="2" priority="21" operator="lessThan">
      <formula>$C$8</formula>
    </cfRule>
  </conditionalFormatting>
  <conditionalFormatting sqref="AH67">
    <cfRule type="cellIs" dxfId="2" priority="20" operator="lessThan">
      <formula>$D$8</formula>
    </cfRule>
  </conditionalFormatting>
  <conditionalFormatting sqref="AI67">
    <cfRule type="cellIs" dxfId="2" priority="19" operator="lessThan">
      <formula>$E$8</formula>
    </cfRule>
  </conditionalFormatting>
  <conditionalFormatting sqref="AG74">
    <cfRule type="cellIs" dxfId="2" priority="18" operator="lessThan">
      <formula>$C$8</formula>
    </cfRule>
  </conditionalFormatting>
  <conditionalFormatting sqref="AH74">
    <cfRule type="cellIs" dxfId="2" priority="17" operator="lessThan">
      <formula>$D$8</formula>
    </cfRule>
  </conditionalFormatting>
  <conditionalFormatting sqref="AI74">
    <cfRule type="cellIs" dxfId="2" priority="16" operator="lessThan">
      <formula>$E$8</formula>
    </cfRule>
  </conditionalFormatting>
  <conditionalFormatting sqref="AJ74">
    <cfRule type="expression" dxfId="12" priority="2">
      <formula>IF($AI39&lt;($E$6+$E$7+$E$8+$E$9),TRUE,FALSE)</formula>
    </cfRule>
  </conditionalFormatting>
  <conditionalFormatting sqref="AG81">
    <cfRule type="cellIs" dxfId="2" priority="15" operator="lessThan">
      <formula>$C$8</formula>
    </cfRule>
  </conditionalFormatting>
  <conditionalFormatting sqref="AH81">
    <cfRule type="cellIs" dxfId="2" priority="14" operator="lessThan">
      <formula>$D$8</formula>
    </cfRule>
  </conditionalFormatting>
  <conditionalFormatting sqref="AI81">
    <cfRule type="cellIs" dxfId="2" priority="13" operator="lessThan">
      <formula>$E$8</formula>
    </cfRule>
  </conditionalFormatting>
  <conditionalFormatting sqref="AJ81">
    <cfRule type="expression" dxfId="12" priority="1">
      <formula>IF($AI39&lt;($E$8+$E$9),TRUE,FALSE)</formula>
    </cfRule>
  </conditionalFormatting>
  <conditionalFormatting sqref="AG88">
    <cfRule type="cellIs" dxfId="2" priority="12" operator="lessThan">
      <formula>$C$8</formula>
    </cfRule>
  </conditionalFormatting>
  <conditionalFormatting sqref="AH88">
    <cfRule type="cellIs" dxfId="2" priority="11" operator="lessThan">
      <formula>$D$8</formula>
    </cfRule>
  </conditionalFormatting>
  <conditionalFormatting sqref="AI88">
    <cfRule type="cellIs" dxfId="2" priority="10" operator="lessThan">
      <formula>$E$8</formula>
    </cfRule>
  </conditionalFormatting>
  <conditionalFormatting sqref="C39 C46 C53 C60 C67 C88">
    <cfRule type="cellIs" dxfId="2" priority="67" operator="lessThan">
      <formula>$C$4</formula>
    </cfRule>
  </conditionalFormatting>
  <conditionalFormatting sqref="D39 D46 D53 D60 D67 D88">
    <cfRule type="cellIs" dxfId="2" priority="66" operator="lessThan">
      <formula>$D$4</formula>
    </cfRule>
  </conditionalFormatting>
  <conditionalFormatting sqref="F39 F46 F53 F60 F67 F88">
    <cfRule type="expression" dxfId="13" priority="65">
      <formula>IF($E39&lt;$E$4,TRUE,FALSE)</formula>
    </cfRule>
  </conditionalFormatting>
  <conditionalFormatting sqref="H39 H46 H53 H60 H67 H88">
    <cfRule type="cellIs" dxfId="2" priority="64" operator="lessThan">
      <formula>$C$5</formula>
    </cfRule>
  </conditionalFormatting>
  <conditionalFormatting sqref="I39 I46 I53 I60 I67 I88">
    <cfRule type="cellIs" dxfId="2" priority="63" operator="lessThan">
      <formula>$D$5</formula>
    </cfRule>
  </conditionalFormatting>
  <conditionalFormatting sqref="J39 J46 J53 J67 J60 J88">
    <cfRule type="cellIs" dxfId="2" priority="62" operator="lessThan">
      <formula>$E$5</formula>
    </cfRule>
  </conditionalFormatting>
  <conditionalFormatting sqref="K39 K46 K53 K60 K67 K88">
    <cfRule type="expression" dxfId="12" priority="8">
      <formula>IF($J39&lt;$E$5,TRUE,FALSE)</formula>
    </cfRule>
  </conditionalFormatting>
  <conditionalFormatting sqref="M39 M46 M53 M60 M67 M74 M88">
    <cfRule type="cellIs" dxfId="2" priority="61" operator="lessThan">
      <formula>$C$6</formula>
    </cfRule>
  </conditionalFormatting>
  <conditionalFormatting sqref="N39 N46 N53 N60 N67 N74 N88">
    <cfRule type="cellIs" dxfId="2" priority="60" operator="lessThan">
      <formula>$D$6</formula>
    </cfRule>
  </conditionalFormatting>
  <conditionalFormatting sqref="O39 O46 O53 O60 O74 O88 O67">
    <cfRule type="cellIs" dxfId="2" priority="59" operator="lessThan">
      <formula>$E$6</formula>
    </cfRule>
  </conditionalFormatting>
  <conditionalFormatting sqref="P39 P46 P53 P60 P67 P74 P88">
    <cfRule type="expression" dxfId="12" priority="7">
      <formula>IF($O39&lt;$E$6,TRUE,FALSE)</formula>
    </cfRule>
  </conditionalFormatting>
  <conditionalFormatting sqref="R39 R46 R53 R60 R67 R74 R88">
    <cfRule type="cellIs" dxfId="2" priority="58" operator="lessThan">
      <formula>$C$7</formula>
    </cfRule>
  </conditionalFormatting>
  <conditionalFormatting sqref="S39 S46 S53 S60 S67 S74 S88">
    <cfRule type="cellIs" dxfId="2" priority="57" operator="lessThan">
      <formula>$D$7</formula>
    </cfRule>
  </conditionalFormatting>
  <conditionalFormatting sqref="T39 T46 T53 T60 T67 T74 T88">
    <cfRule type="cellIs" dxfId="2" priority="56" operator="lessThan">
      <formula>$E$7</formula>
    </cfRule>
  </conditionalFormatting>
  <conditionalFormatting sqref="U39 U46 U53 U60 U67 U74 U88">
    <cfRule type="expression" dxfId="12" priority="6">
      <formula>IF($T39&lt;$E$7,TRUE,FALSE)</formula>
    </cfRule>
  </conditionalFormatting>
  <conditionalFormatting sqref="W39 W46 W81 W88">
    <cfRule type="cellIs" dxfId="2" priority="55" operator="lessThan">
      <formula>$C$8</formula>
    </cfRule>
  </conditionalFormatting>
  <conditionalFormatting sqref="X39 X46 X81 X88">
    <cfRule type="cellIs" dxfId="2" priority="54" operator="lessThan">
      <formula>$D$8</formula>
    </cfRule>
  </conditionalFormatting>
  <conditionalFormatting sqref="Y39 Y46 Y53 Y60 Y67 Y74 Y81 Y88">
    <cfRule type="cellIs" dxfId="2" priority="53" operator="lessThan">
      <formula>$E$8</formula>
    </cfRule>
  </conditionalFormatting>
  <conditionalFormatting sqref="Z39 Z46 Z53 Z60 Z67 Z74 Z81 Z88">
    <cfRule type="expression" dxfId="12" priority="5">
      <formula>IF($Y39&lt;$E$8,TRUE,FALSE)</formula>
    </cfRule>
  </conditionalFormatting>
  <conditionalFormatting sqref="AB39 AB46 AB53 AB60 AB67 AB74 AB81 AB88">
    <cfRule type="cellIs" dxfId="2" priority="51" operator="lessThan">
      <formula>$C$9</formula>
    </cfRule>
  </conditionalFormatting>
  <conditionalFormatting sqref="AC39 AC46 AC53 AC60 AC67 AC81 AC74 AC88">
    <cfRule type="cellIs" dxfId="2" priority="50" operator="lessThan">
      <formula>$D$9</formula>
    </cfRule>
  </conditionalFormatting>
  <conditionalFormatting sqref="AD39 AD46 AD53 AD60 AD67 AD74 AD81 AD88">
    <cfRule type="cellIs" dxfId="2" priority="49" operator="lessThan">
      <formula>$E$9</formula>
    </cfRule>
  </conditionalFormatting>
  <conditionalFormatting sqref="AE39 AE46 AE53 AE60 AE67 AE74 AE81 AE88">
    <cfRule type="expression" dxfId="12" priority="4">
      <formula>IF($AD39&lt;$E$9,TRUE,FALSE)</formula>
    </cfRule>
  </conditionalFormatting>
  <conditionalFormatting sqref="AJ39 AJ46 AJ53 AJ60 AJ67 AJ88">
    <cfRule type="expression" dxfId="12" priority="3">
      <formula>IF($AI39&lt;$E$10,TRUE,FALSE)</formula>
    </cfRule>
  </conditionalFormatting>
  <conditionalFormatting sqref="W53 W60 W67 W74">
    <cfRule type="cellIs" dxfId="2" priority="48" operator="lessThan">
      <formula>$C$6</formula>
    </cfRule>
  </conditionalFormatting>
  <conditionalFormatting sqref="X53 X60 X67 X74">
    <cfRule type="cellIs" dxfId="2" priority="47" operator="lessThan">
      <formula>$D$6</formula>
    </cfRule>
  </conditionalFormatting>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V151"/>
  <sheetViews>
    <sheetView showGridLines="0" zoomScale="115" zoomScaleNormal="115" workbookViewId="0">
      <selection activeCell="T10" sqref="T10"/>
    </sheetView>
  </sheetViews>
  <sheetFormatPr defaultColWidth="9" defaultRowHeight="15"/>
  <cols>
    <col min="1" max="1" width="5.58333333333333" style="1" customWidth="1"/>
    <col min="2" max="2" width="7.25" style="1" customWidth="1"/>
    <col min="3" max="21" width="7.08333333333333" style="1" customWidth="1"/>
    <col min="22" max="16384" width="9" style="1"/>
  </cols>
  <sheetData>
    <row r="1" ht="31.5" customHeight="1" spans="1:16">
      <c r="A1" s="692" t="s">
        <v>18</v>
      </c>
      <c r="B1" s="692"/>
      <c r="C1" s="692"/>
      <c r="D1" s="692"/>
      <c r="E1" s="692"/>
      <c r="F1" s="692"/>
      <c r="G1" s="692"/>
      <c r="H1" s="692"/>
      <c r="I1" s="692"/>
      <c r="J1" s="692"/>
      <c r="K1" s="692"/>
      <c r="L1" s="692"/>
      <c r="M1" s="692"/>
      <c r="N1" s="692"/>
      <c r="O1" s="692"/>
      <c r="P1" s="692"/>
    </row>
    <row r="2" ht="31.5" customHeight="1" spans="1:18">
      <c r="A2" s="692"/>
      <c r="B2" s="692"/>
      <c r="C2" s="692"/>
      <c r="D2" s="692"/>
      <c r="E2" s="692"/>
      <c r="F2" s="692"/>
      <c r="G2" s="692"/>
      <c r="H2" s="692"/>
      <c r="I2" s="692"/>
      <c r="J2" s="692"/>
      <c r="K2" s="692"/>
      <c r="L2" s="692"/>
      <c r="M2" s="692"/>
      <c r="N2" s="692"/>
      <c r="O2" s="692"/>
      <c r="P2" s="692"/>
      <c r="Q2" s="784"/>
      <c r="R2" s="784"/>
    </row>
    <row r="3" ht="31.5" customHeight="1" spans="1:16">
      <c r="A3" s="692"/>
      <c r="B3" s="692"/>
      <c r="C3" s="692"/>
      <c r="D3" s="692"/>
      <c r="E3" s="692"/>
      <c r="F3" s="692"/>
      <c r="G3" s="692"/>
      <c r="H3" s="692"/>
      <c r="I3" s="692"/>
      <c r="J3" s="692"/>
      <c r="K3" s="692"/>
      <c r="L3" s="692"/>
      <c r="M3" s="692"/>
      <c r="N3" s="692"/>
      <c r="O3" s="692"/>
      <c r="P3" s="692"/>
    </row>
    <row r="4" s="690" customFormat="1" ht="21.75" spans="1:18">
      <c r="A4" s="693" t="s">
        <v>19</v>
      </c>
      <c r="B4" s="694"/>
      <c r="C4" s="694"/>
      <c r="D4" s="694"/>
      <c r="E4" s="694"/>
      <c r="F4" s="694"/>
      <c r="G4" s="694"/>
      <c r="H4" s="694"/>
      <c r="I4" s="694"/>
      <c r="J4" s="729"/>
      <c r="K4" s="730" t="s">
        <v>20</v>
      </c>
      <c r="L4" s="731"/>
      <c r="M4" s="731"/>
      <c r="N4" s="731"/>
      <c r="O4" s="731"/>
      <c r="P4" s="731"/>
      <c r="Q4" s="731"/>
      <c r="R4" s="785"/>
    </row>
    <row r="5" ht="14.25" customHeight="1" spans="1:18">
      <c r="A5" s="695" t="s">
        <v>21</v>
      </c>
      <c r="B5" s="696" t="s">
        <v>22</v>
      </c>
      <c r="C5" s="697" t="s">
        <v>23</v>
      </c>
      <c r="D5" s="698"/>
      <c r="E5" s="697" t="s">
        <v>24</v>
      </c>
      <c r="F5" s="698"/>
      <c r="G5" s="699" t="s">
        <v>25</v>
      </c>
      <c r="H5" s="698"/>
      <c r="I5" s="697" t="s">
        <v>26</v>
      </c>
      <c r="J5" s="732"/>
      <c r="K5" s="733" t="s">
        <v>27</v>
      </c>
      <c r="L5" s="734"/>
      <c r="M5" s="734"/>
      <c r="N5" s="734"/>
      <c r="O5" s="734"/>
      <c r="P5" s="734"/>
      <c r="Q5" s="734"/>
      <c r="R5" s="786"/>
    </row>
    <row r="6" spans="1:18">
      <c r="A6" s="700"/>
      <c r="B6" s="701"/>
      <c r="C6" s="702" t="s">
        <v>28</v>
      </c>
      <c r="D6" s="702" t="s">
        <v>29</v>
      </c>
      <c r="E6" s="702" t="s">
        <v>28</v>
      </c>
      <c r="F6" s="702" t="s">
        <v>29</v>
      </c>
      <c r="G6" s="702" t="s">
        <v>28</v>
      </c>
      <c r="H6" s="702" t="s">
        <v>29</v>
      </c>
      <c r="I6" s="702" t="s">
        <v>28</v>
      </c>
      <c r="J6" s="735" t="s">
        <v>29</v>
      </c>
      <c r="K6" s="736" t="s">
        <v>21</v>
      </c>
      <c r="L6" s="737"/>
      <c r="M6" s="737" t="s">
        <v>30</v>
      </c>
      <c r="N6" s="737"/>
      <c r="O6" s="737" t="s">
        <v>28</v>
      </c>
      <c r="P6" s="737"/>
      <c r="Q6" s="737" t="s">
        <v>29</v>
      </c>
      <c r="R6" s="787"/>
    </row>
    <row r="7" spans="1:18">
      <c r="A7" s="703" t="s">
        <v>31</v>
      </c>
      <c r="B7" s="704" t="s">
        <v>32</v>
      </c>
      <c r="C7" s="705" t="s">
        <v>33</v>
      </c>
      <c r="D7" s="705" t="s">
        <v>34</v>
      </c>
      <c r="E7" s="705" t="s">
        <v>35</v>
      </c>
      <c r="F7" s="705" t="s">
        <v>36</v>
      </c>
      <c r="G7" s="705" t="s">
        <v>37</v>
      </c>
      <c r="H7" s="705" t="s">
        <v>38</v>
      </c>
      <c r="I7" s="705" t="s">
        <v>39</v>
      </c>
      <c r="J7" s="738" t="s">
        <v>40</v>
      </c>
      <c r="K7" s="736" t="s">
        <v>41</v>
      </c>
      <c r="L7" s="737"/>
      <c r="M7" s="739">
        <v>100</v>
      </c>
      <c r="N7" s="739"/>
      <c r="O7" s="740" t="s">
        <v>42</v>
      </c>
      <c r="P7" s="740"/>
      <c r="Q7" s="740" t="s">
        <v>43</v>
      </c>
      <c r="R7" s="788"/>
    </row>
    <row r="8" ht="14.25" customHeight="1" spans="1:18">
      <c r="A8" s="706"/>
      <c r="B8" s="707" t="s">
        <v>44</v>
      </c>
      <c r="C8" s="708" t="s">
        <v>45</v>
      </c>
      <c r="D8" s="708" t="s">
        <v>46</v>
      </c>
      <c r="E8" s="708" t="s">
        <v>47</v>
      </c>
      <c r="F8" s="708" t="s">
        <v>48</v>
      </c>
      <c r="G8" s="708" t="s">
        <v>49</v>
      </c>
      <c r="H8" s="708" t="s">
        <v>50</v>
      </c>
      <c r="I8" s="708" t="s">
        <v>51</v>
      </c>
      <c r="J8" s="741" t="s">
        <v>52</v>
      </c>
      <c r="K8" s="736" t="s">
        <v>53</v>
      </c>
      <c r="L8" s="737"/>
      <c r="M8" s="739">
        <v>80</v>
      </c>
      <c r="N8" s="739"/>
      <c r="O8" s="740" t="s">
        <v>54</v>
      </c>
      <c r="P8" s="740"/>
      <c r="Q8" s="740" t="s">
        <v>55</v>
      </c>
      <c r="R8" s="788"/>
    </row>
    <row r="9" spans="1:18">
      <c r="A9" s="706"/>
      <c r="B9" s="709" t="s">
        <v>56</v>
      </c>
      <c r="C9" s="710" t="s">
        <v>57</v>
      </c>
      <c r="D9" s="710" t="s">
        <v>58</v>
      </c>
      <c r="E9" s="710" t="s">
        <v>59</v>
      </c>
      <c r="F9" s="710" t="s">
        <v>60</v>
      </c>
      <c r="G9" s="710" t="s">
        <v>61</v>
      </c>
      <c r="H9" s="710" t="s">
        <v>62</v>
      </c>
      <c r="I9" s="710" t="s">
        <v>63</v>
      </c>
      <c r="J9" s="742" t="s">
        <v>64</v>
      </c>
      <c r="K9" s="736" t="s">
        <v>65</v>
      </c>
      <c r="L9" s="737"/>
      <c r="M9" s="739"/>
      <c r="N9" s="739"/>
      <c r="O9" s="740" t="s">
        <v>66</v>
      </c>
      <c r="P9" s="740"/>
      <c r="Q9" s="740" t="s">
        <v>67</v>
      </c>
      <c r="R9" s="788"/>
    </row>
    <row r="10" ht="14.25" customHeight="1" spans="1:18">
      <c r="A10" s="711" t="s">
        <v>68</v>
      </c>
      <c r="B10" s="707" t="s">
        <v>69</v>
      </c>
      <c r="C10" s="708" t="s">
        <v>34</v>
      </c>
      <c r="D10" s="708" t="s">
        <v>70</v>
      </c>
      <c r="E10" s="708" t="s">
        <v>71</v>
      </c>
      <c r="F10" s="708" t="s">
        <v>72</v>
      </c>
      <c r="G10" s="708" t="s">
        <v>73</v>
      </c>
      <c r="H10" s="708" t="s">
        <v>74</v>
      </c>
      <c r="I10" s="708" t="s">
        <v>75</v>
      </c>
      <c r="J10" s="741" t="s">
        <v>44</v>
      </c>
      <c r="K10" s="743" t="s">
        <v>76</v>
      </c>
      <c r="L10" s="744"/>
      <c r="M10" s="745">
        <v>60</v>
      </c>
      <c r="N10" s="745"/>
      <c r="O10" s="746" t="s">
        <v>77</v>
      </c>
      <c r="P10" s="746"/>
      <c r="Q10" s="746" t="s">
        <v>78</v>
      </c>
      <c r="R10" s="789"/>
    </row>
    <row r="11" ht="15.75" spans="1:18">
      <c r="A11" s="706"/>
      <c r="B11" s="709" t="s">
        <v>79</v>
      </c>
      <c r="C11" s="710" t="s">
        <v>46</v>
      </c>
      <c r="D11" s="710" t="s">
        <v>80</v>
      </c>
      <c r="E11" s="710" t="s">
        <v>81</v>
      </c>
      <c r="F11" s="710" t="s">
        <v>82</v>
      </c>
      <c r="G11" s="710" t="s">
        <v>36</v>
      </c>
      <c r="H11" s="710" t="s">
        <v>83</v>
      </c>
      <c r="I11" s="710" t="s">
        <v>84</v>
      </c>
      <c r="J11" s="742" t="s">
        <v>84</v>
      </c>
      <c r="K11" s="747" t="s">
        <v>85</v>
      </c>
      <c r="L11" s="747"/>
      <c r="M11" s="747"/>
      <c r="N11" s="747"/>
      <c r="O11" s="747"/>
      <c r="P11" s="747"/>
      <c r="Q11" s="747"/>
      <c r="R11" s="790"/>
    </row>
    <row r="12" ht="15.75" spans="1:18">
      <c r="A12" s="711" t="s">
        <v>86</v>
      </c>
      <c r="B12" s="707" t="s">
        <v>87</v>
      </c>
      <c r="C12" s="708" t="s">
        <v>88</v>
      </c>
      <c r="D12" s="708" t="s">
        <v>89</v>
      </c>
      <c r="E12" s="708" t="s">
        <v>90</v>
      </c>
      <c r="F12" s="708" t="s">
        <v>73</v>
      </c>
      <c r="G12" s="708" t="s">
        <v>91</v>
      </c>
      <c r="H12" s="708" t="s">
        <v>92</v>
      </c>
      <c r="I12" s="708" t="s">
        <v>79</v>
      </c>
      <c r="J12" s="741" t="s">
        <v>79</v>
      </c>
      <c r="K12" s="748" t="s">
        <v>28</v>
      </c>
      <c r="L12" s="749"/>
      <c r="M12" s="749"/>
      <c r="N12" s="750"/>
      <c r="O12" s="748" t="s">
        <v>29</v>
      </c>
      <c r="P12" s="749"/>
      <c r="Q12" s="749"/>
      <c r="R12" s="750"/>
    </row>
    <row r="13" spans="1:18">
      <c r="A13" s="706"/>
      <c r="B13" s="707" t="s">
        <v>93</v>
      </c>
      <c r="C13" s="708" t="s">
        <v>94</v>
      </c>
      <c r="D13" s="708" t="s">
        <v>95</v>
      </c>
      <c r="E13" s="708" t="s">
        <v>36</v>
      </c>
      <c r="F13" s="708" t="s">
        <v>96</v>
      </c>
      <c r="G13" s="708" t="s">
        <v>97</v>
      </c>
      <c r="H13" s="708" t="s">
        <v>60</v>
      </c>
      <c r="I13" s="708" t="s">
        <v>98</v>
      </c>
      <c r="J13" s="741" t="s">
        <v>98</v>
      </c>
      <c r="K13" s="751" t="s">
        <v>99</v>
      </c>
      <c r="L13" s="752" t="s">
        <v>100</v>
      </c>
      <c r="M13" s="752" t="s">
        <v>99</v>
      </c>
      <c r="N13" s="753" t="s">
        <v>100</v>
      </c>
      <c r="O13" s="751" t="s">
        <v>99</v>
      </c>
      <c r="P13" s="752" t="s">
        <v>100</v>
      </c>
      <c r="Q13" s="752" t="s">
        <v>99</v>
      </c>
      <c r="R13" s="753" t="s">
        <v>100</v>
      </c>
    </row>
    <row r="14" spans="1:18">
      <c r="A14" s="706"/>
      <c r="B14" s="707" t="s">
        <v>101</v>
      </c>
      <c r="C14" s="708" t="s">
        <v>102</v>
      </c>
      <c r="D14" s="708" t="s">
        <v>103</v>
      </c>
      <c r="E14" s="708" t="s">
        <v>60</v>
      </c>
      <c r="F14" s="708" t="s">
        <v>104</v>
      </c>
      <c r="G14" s="708" t="s">
        <v>105</v>
      </c>
      <c r="H14" s="708" t="s">
        <v>106</v>
      </c>
      <c r="I14" s="708" t="s">
        <v>107</v>
      </c>
      <c r="J14" s="741" t="s">
        <v>107</v>
      </c>
      <c r="K14" s="754">
        <v>10</v>
      </c>
      <c r="L14" s="755">
        <f>K14*2+$I$7</f>
        <v>129</v>
      </c>
      <c r="M14" s="755">
        <v>20</v>
      </c>
      <c r="N14" s="756">
        <f>M14*2+$I$7</f>
        <v>149</v>
      </c>
      <c r="O14" s="754">
        <v>10</v>
      </c>
      <c r="P14" s="755">
        <f>O14*2+$J$7</f>
        <v>137</v>
      </c>
      <c r="Q14" s="755">
        <v>20</v>
      </c>
      <c r="R14" s="756">
        <f>Q14*2+$J$7</f>
        <v>157</v>
      </c>
    </row>
    <row r="15" spans="1:18">
      <c r="A15" s="706"/>
      <c r="B15" s="707" t="s">
        <v>108</v>
      </c>
      <c r="C15" s="708" t="s">
        <v>109</v>
      </c>
      <c r="D15" s="708" t="s">
        <v>110</v>
      </c>
      <c r="E15" s="708" t="s">
        <v>111</v>
      </c>
      <c r="F15" s="708" t="s">
        <v>112</v>
      </c>
      <c r="G15" s="708" t="s">
        <v>113</v>
      </c>
      <c r="H15" s="708" t="s">
        <v>114</v>
      </c>
      <c r="I15" s="708" t="s">
        <v>115</v>
      </c>
      <c r="J15" s="741" t="s">
        <v>115</v>
      </c>
      <c r="K15" s="754">
        <v>9</v>
      </c>
      <c r="L15" s="755">
        <f t="shared" ref="L15:L23" si="0">K15*2+$I$7</f>
        <v>127</v>
      </c>
      <c r="M15" s="755">
        <v>19</v>
      </c>
      <c r="N15" s="756">
        <f t="shared" ref="N15:N23" si="1">M15*2+$I$7</f>
        <v>147</v>
      </c>
      <c r="O15" s="754">
        <v>9</v>
      </c>
      <c r="P15" s="755">
        <f t="shared" ref="P15:P23" si="2">O15*2+$J$7</f>
        <v>135</v>
      </c>
      <c r="Q15" s="755">
        <v>19</v>
      </c>
      <c r="R15" s="756">
        <f t="shared" ref="R15:R23" si="3">Q15*2+$J$7</f>
        <v>155</v>
      </c>
    </row>
    <row r="16" spans="1:18">
      <c r="A16" s="706"/>
      <c r="B16" s="707" t="s">
        <v>116</v>
      </c>
      <c r="C16" s="708" t="s">
        <v>80</v>
      </c>
      <c r="D16" s="708" t="s">
        <v>117</v>
      </c>
      <c r="E16" s="708" t="s">
        <v>118</v>
      </c>
      <c r="F16" s="708" t="s">
        <v>119</v>
      </c>
      <c r="G16" s="708" t="s">
        <v>120</v>
      </c>
      <c r="H16" s="708" t="s">
        <v>121</v>
      </c>
      <c r="I16" s="708" t="s">
        <v>122</v>
      </c>
      <c r="J16" s="741" t="s">
        <v>122</v>
      </c>
      <c r="K16" s="754">
        <v>8</v>
      </c>
      <c r="L16" s="755">
        <f t="shared" si="0"/>
        <v>125</v>
      </c>
      <c r="M16" s="755">
        <v>18</v>
      </c>
      <c r="N16" s="756">
        <f t="shared" si="1"/>
        <v>145</v>
      </c>
      <c r="O16" s="754">
        <v>8</v>
      </c>
      <c r="P16" s="755">
        <f t="shared" si="2"/>
        <v>133</v>
      </c>
      <c r="Q16" s="755">
        <v>18</v>
      </c>
      <c r="R16" s="756">
        <f t="shared" si="3"/>
        <v>153</v>
      </c>
    </row>
    <row r="17" spans="1:18">
      <c r="A17" s="706"/>
      <c r="B17" s="707" t="s">
        <v>123</v>
      </c>
      <c r="C17" s="708" t="s">
        <v>124</v>
      </c>
      <c r="D17" s="708" t="s">
        <v>125</v>
      </c>
      <c r="E17" s="708" t="s">
        <v>82</v>
      </c>
      <c r="F17" s="708" t="s">
        <v>61</v>
      </c>
      <c r="G17" s="708" t="s">
        <v>126</v>
      </c>
      <c r="H17" s="708" t="s">
        <v>127</v>
      </c>
      <c r="I17" s="708" t="s">
        <v>128</v>
      </c>
      <c r="J17" s="741" t="s">
        <v>128</v>
      </c>
      <c r="K17" s="754">
        <v>7</v>
      </c>
      <c r="L17" s="755">
        <f t="shared" si="0"/>
        <v>123</v>
      </c>
      <c r="M17" s="755">
        <v>17</v>
      </c>
      <c r="N17" s="756">
        <f t="shared" si="1"/>
        <v>143</v>
      </c>
      <c r="O17" s="754">
        <v>7</v>
      </c>
      <c r="P17" s="755">
        <f t="shared" si="2"/>
        <v>131</v>
      </c>
      <c r="Q17" s="755">
        <v>17</v>
      </c>
      <c r="R17" s="756">
        <f t="shared" si="3"/>
        <v>151</v>
      </c>
    </row>
    <row r="18" spans="1:18">
      <c r="A18" s="706"/>
      <c r="B18" s="707" t="s">
        <v>107</v>
      </c>
      <c r="C18" s="708" t="s">
        <v>103</v>
      </c>
      <c r="D18" s="708" t="s">
        <v>129</v>
      </c>
      <c r="E18" s="708" t="s">
        <v>73</v>
      </c>
      <c r="F18" s="708" t="s">
        <v>130</v>
      </c>
      <c r="G18" s="708" t="s">
        <v>131</v>
      </c>
      <c r="H18" s="708" t="s">
        <v>132</v>
      </c>
      <c r="I18" s="708" t="s">
        <v>133</v>
      </c>
      <c r="J18" s="741" t="s">
        <v>133</v>
      </c>
      <c r="K18" s="754">
        <v>6</v>
      </c>
      <c r="L18" s="755">
        <f t="shared" si="0"/>
        <v>121</v>
      </c>
      <c r="M18" s="755">
        <v>16</v>
      </c>
      <c r="N18" s="756">
        <f t="shared" si="1"/>
        <v>141</v>
      </c>
      <c r="O18" s="754">
        <v>6</v>
      </c>
      <c r="P18" s="755">
        <f t="shared" si="2"/>
        <v>129</v>
      </c>
      <c r="Q18" s="755">
        <v>16</v>
      </c>
      <c r="R18" s="756">
        <f t="shared" si="3"/>
        <v>149</v>
      </c>
    </row>
    <row r="19" spans="1:18">
      <c r="A19" s="706"/>
      <c r="B19" s="707" t="s">
        <v>134</v>
      </c>
      <c r="C19" s="708" t="s">
        <v>135</v>
      </c>
      <c r="D19" s="708" t="s">
        <v>136</v>
      </c>
      <c r="E19" s="708" t="s">
        <v>96</v>
      </c>
      <c r="F19" s="708" t="s">
        <v>83</v>
      </c>
      <c r="G19" s="708" t="s">
        <v>137</v>
      </c>
      <c r="H19" s="708" t="s">
        <v>138</v>
      </c>
      <c r="I19" s="708" t="s">
        <v>139</v>
      </c>
      <c r="J19" s="741" t="s">
        <v>139</v>
      </c>
      <c r="K19" s="754">
        <v>5</v>
      </c>
      <c r="L19" s="755">
        <f t="shared" si="0"/>
        <v>119</v>
      </c>
      <c r="M19" s="755">
        <v>15</v>
      </c>
      <c r="N19" s="756">
        <f t="shared" si="1"/>
        <v>139</v>
      </c>
      <c r="O19" s="754">
        <v>5</v>
      </c>
      <c r="P19" s="755">
        <f t="shared" si="2"/>
        <v>127</v>
      </c>
      <c r="Q19" s="755">
        <v>15</v>
      </c>
      <c r="R19" s="756">
        <f t="shared" si="3"/>
        <v>147</v>
      </c>
    </row>
    <row r="20" ht="14.25" customHeight="1" spans="1:18">
      <c r="A20" s="706"/>
      <c r="B20" s="707" t="s">
        <v>140</v>
      </c>
      <c r="C20" s="708" t="s">
        <v>125</v>
      </c>
      <c r="D20" s="708" t="s">
        <v>141</v>
      </c>
      <c r="E20" s="708" t="s">
        <v>104</v>
      </c>
      <c r="F20" s="708" t="s">
        <v>142</v>
      </c>
      <c r="G20" s="708" t="s">
        <v>143</v>
      </c>
      <c r="H20" s="708" t="s">
        <v>144</v>
      </c>
      <c r="I20" s="708" t="s">
        <v>145</v>
      </c>
      <c r="J20" s="741" t="s">
        <v>145</v>
      </c>
      <c r="K20" s="754">
        <v>4</v>
      </c>
      <c r="L20" s="755">
        <f t="shared" si="0"/>
        <v>117</v>
      </c>
      <c r="M20" s="755">
        <v>14</v>
      </c>
      <c r="N20" s="756">
        <f t="shared" si="1"/>
        <v>137</v>
      </c>
      <c r="O20" s="754">
        <v>4</v>
      </c>
      <c r="P20" s="755">
        <f t="shared" si="2"/>
        <v>125</v>
      </c>
      <c r="Q20" s="755">
        <v>14</v>
      </c>
      <c r="R20" s="756">
        <f t="shared" si="3"/>
        <v>145</v>
      </c>
    </row>
    <row r="21" spans="1:18">
      <c r="A21" s="706"/>
      <c r="B21" s="709" t="s">
        <v>146</v>
      </c>
      <c r="C21" s="710" t="s">
        <v>147</v>
      </c>
      <c r="D21" s="710" t="s">
        <v>148</v>
      </c>
      <c r="E21" s="710" t="s">
        <v>112</v>
      </c>
      <c r="F21" s="710" t="s">
        <v>149</v>
      </c>
      <c r="G21" s="710" t="s">
        <v>150</v>
      </c>
      <c r="H21" s="710" t="s">
        <v>151</v>
      </c>
      <c r="I21" s="710" t="s">
        <v>152</v>
      </c>
      <c r="J21" s="742" t="s">
        <v>152</v>
      </c>
      <c r="K21" s="754">
        <v>3</v>
      </c>
      <c r="L21" s="755">
        <f t="shared" si="0"/>
        <v>115</v>
      </c>
      <c r="M21" s="755">
        <v>13</v>
      </c>
      <c r="N21" s="756">
        <f t="shared" si="1"/>
        <v>135</v>
      </c>
      <c r="O21" s="754">
        <v>3</v>
      </c>
      <c r="P21" s="755">
        <f t="shared" si="2"/>
        <v>123</v>
      </c>
      <c r="Q21" s="755">
        <v>13</v>
      </c>
      <c r="R21" s="756">
        <f t="shared" si="3"/>
        <v>143</v>
      </c>
    </row>
    <row r="22" spans="1:18">
      <c r="A22" s="711" t="s">
        <v>153</v>
      </c>
      <c r="B22" s="707" t="s">
        <v>154</v>
      </c>
      <c r="C22" s="708" t="s">
        <v>155</v>
      </c>
      <c r="D22" s="708" t="s">
        <v>156</v>
      </c>
      <c r="E22" s="708" t="s">
        <v>119</v>
      </c>
      <c r="F22" s="708" t="s">
        <v>157</v>
      </c>
      <c r="G22" s="708" t="s">
        <v>158</v>
      </c>
      <c r="H22" s="708" t="s">
        <v>159</v>
      </c>
      <c r="I22" s="708" t="s">
        <v>157</v>
      </c>
      <c r="J22" s="741" t="s">
        <v>157</v>
      </c>
      <c r="K22" s="754">
        <v>2</v>
      </c>
      <c r="L22" s="755">
        <f t="shared" si="0"/>
        <v>113</v>
      </c>
      <c r="M22" s="755">
        <v>12</v>
      </c>
      <c r="N22" s="756">
        <f t="shared" si="1"/>
        <v>133</v>
      </c>
      <c r="O22" s="754">
        <v>2</v>
      </c>
      <c r="P22" s="755">
        <f t="shared" si="2"/>
        <v>121</v>
      </c>
      <c r="Q22" s="755">
        <v>12</v>
      </c>
      <c r="R22" s="756">
        <f t="shared" si="3"/>
        <v>141</v>
      </c>
    </row>
    <row r="23" ht="15.75" spans="1:18">
      <c r="A23" s="706"/>
      <c r="B23" s="707" t="s">
        <v>160</v>
      </c>
      <c r="C23" s="708" t="s">
        <v>161</v>
      </c>
      <c r="D23" s="708" t="s">
        <v>162</v>
      </c>
      <c r="E23" s="708" t="s">
        <v>61</v>
      </c>
      <c r="F23" s="708" t="s">
        <v>163</v>
      </c>
      <c r="G23" s="708" t="s">
        <v>164</v>
      </c>
      <c r="H23" s="708" t="s">
        <v>165</v>
      </c>
      <c r="I23" s="708" t="s">
        <v>36</v>
      </c>
      <c r="J23" s="741" t="s">
        <v>36</v>
      </c>
      <c r="K23" s="757">
        <v>1</v>
      </c>
      <c r="L23" s="758">
        <f t="shared" si="0"/>
        <v>111</v>
      </c>
      <c r="M23" s="758">
        <v>11</v>
      </c>
      <c r="N23" s="759">
        <f t="shared" si="1"/>
        <v>131</v>
      </c>
      <c r="O23" s="757">
        <v>1</v>
      </c>
      <c r="P23" s="758">
        <f t="shared" si="2"/>
        <v>119</v>
      </c>
      <c r="Q23" s="758">
        <v>11</v>
      </c>
      <c r="R23" s="759">
        <f t="shared" si="3"/>
        <v>139</v>
      </c>
    </row>
    <row r="24" spans="1:18">
      <c r="A24" s="706"/>
      <c r="B24" s="707" t="s">
        <v>166</v>
      </c>
      <c r="C24" s="708" t="s">
        <v>156</v>
      </c>
      <c r="D24" s="708" t="s">
        <v>167</v>
      </c>
      <c r="E24" s="708" t="s">
        <v>130</v>
      </c>
      <c r="F24" s="708" t="s">
        <v>168</v>
      </c>
      <c r="G24" s="708" t="s">
        <v>169</v>
      </c>
      <c r="H24" s="708" t="s">
        <v>150</v>
      </c>
      <c r="I24" s="708" t="s">
        <v>170</v>
      </c>
      <c r="J24" s="741" t="s">
        <v>170</v>
      </c>
      <c r="K24" s="760" t="s">
        <v>171</v>
      </c>
      <c r="L24" s="761"/>
      <c r="M24" s="761"/>
      <c r="N24" s="761"/>
      <c r="O24" s="761"/>
      <c r="P24" s="761"/>
      <c r="Q24" s="761"/>
      <c r="R24" s="791"/>
    </row>
    <row r="25" spans="1:18">
      <c r="A25" s="706"/>
      <c r="B25" s="707" t="s">
        <v>172</v>
      </c>
      <c r="C25" s="708" t="s">
        <v>167</v>
      </c>
      <c r="D25" s="708" t="s">
        <v>173</v>
      </c>
      <c r="E25" s="708" t="s">
        <v>83</v>
      </c>
      <c r="F25" s="708" t="s">
        <v>49</v>
      </c>
      <c r="G25" s="708" t="s">
        <v>174</v>
      </c>
      <c r="H25" s="708" t="s">
        <v>158</v>
      </c>
      <c r="I25" s="708" t="s">
        <v>175</v>
      </c>
      <c r="J25" s="741" t="s">
        <v>175</v>
      </c>
      <c r="K25" s="762"/>
      <c r="L25" s="763"/>
      <c r="M25" s="763"/>
      <c r="N25" s="763"/>
      <c r="O25" s="763"/>
      <c r="P25" s="763"/>
      <c r="Q25" s="763"/>
      <c r="R25" s="792"/>
    </row>
    <row r="26" ht="15.75" spans="1:18">
      <c r="A26" s="712"/>
      <c r="B26" s="713" t="s">
        <v>176</v>
      </c>
      <c r="C26" s="714" t="s">
        <v>177</v>
      </c>
      <c r="D26" s="714" t="s">
        <v>177</v>
      </c>
      <c r="E26" s="714" t="s">
        <v>142</v>
      </c>
      <c r="F26" s="714" t="s">
        <v>178</v>
      </c>
      <c r="G26" s="714" t="s">
        <v>179</v>
      </c>
      <c r="H26" s="714" t="s">
        <v>164</v>
      </c>
      <c r="I26" s="714" t="s">
        <v>180</v>
      </c>
      <c r="J26" s="764" t="s">
        <v>180</v>
      </c>
      <c r="K26" s="765"/>
      <c r="L26" s="766"/>
      <c r="M26" s="766"/>
      <c r="N26" s="766"/>
      <c r="O26" s="766"/>
      <c r="P26" s="766"/>
      <c r="Q26" s="766"/>
      <c r="R26" s="793"/>
    </row>
    <row r="27" ht="14.25" customHeight="1" spans="2:2">
      <c r="B27" s="715"/>
    </row>
    <row r="28" ht="14.25" customHeight="1" spans="1:14">
      <c r="A28" s="716"/>
      <c r="B28" s="717"/>
      <c r="C28" s="718"/>
      <c r="D28" s="718"/>
      <c r="E28" s="718"/>
      <c r="F28" s="718"/>
      <c r="G28" s="718"/>
      <c r="H28" s="718"/>
      <c r="I28" s="718"/>
      <c r="J28" s="718"/>
      <c r="K28" s="718"/>
      <c r="L28" s="718"/>
      <c r="M28" s="718"/>
      <c r="N28" s="718"/>
    </row>
    <row r="29" s="691" customFormat="1" ht="21.75" spans="1:18">
      <c r="A29" s="719" t="s">
        <v>181</v>
      </c>
      <c r="B29" s="720"/>
      <c r="C29" s="721"/>
      <c r="D29" s="721"/>
      <c r="E29" s="721"/>
      <c r="F29" s="721"/>
      <c r="G29" s="721"/>
      <c r="H29" s="721"/>
      <c r="I29" s="721"/>
      <c r="J29" s="767"/>
      <c r="K29" s="768" t="s">
        <v>182</v>
      </c>
      <c r="L29" s="731"/>
      <c r="M29" s="731"/>
      <c r="N29" s="731"/>
      <c r="O29" s="731"/>
      <c r="P29" s="731"/>
      <c r="Q29" s="731"/>
      <c r="R29" s="785"/>
    </row>
    <row r="30" ht="14.25" customHeight="1" spans="1:18">
      <c r="A30" s="703" t="s">
        <v>21</v>
      </c>
      <c r="B30" s="704" t="s">
        <v>22</v>
      </c>
      <c r="C30" s="705" t="s">
        <v>23</v>
      </c>
      <c r="D30" s="722"/>
      <c r="E30" s="705" t="s">
        <v>24</v>
      </c>
      <c r="F30" s="722"/>
      <c r="G30" s="705" t="s">
        <v>183</v>
      </c>
      <c r="H30" s="722"/>
      <c r="I30" s="705" t="s">
        <v>26</v>
      </c>
      <c r="J30" s="769"/>
      <c r="K30" s="770" t="s">
        <v>27</v>
      </c>
      <c r="L30" s="734"/>
      <c r="M30" s="734"/>
      <c r="N30" s="734"/>
      <c r="O30" s="734"/>
      <c r="P30" s="734"/>
      <c r="Q30" s="734"/>
      <c r="R30" s="786"/>
    </row>
    <row r="31" spans="1:18">
      <c r="A31" s="706"/>
      <c r="B31" s="723"/>
      <c r="C31" s="708" t="s">
        <v>28</v>
      </c>
      <c r="D31" s="708" t="s">
        <v>29</v>
      </c>
      <c r="E31" s="708" t="s">
        <v>28</v>
      </c>
      <c r="F31" s="708" t="s">
        <v>29</v>
      </c>
      <c r="G31" s="708" t="s">
        <v>28</v>
      </c>
      <c r="H31" s="708" t="s">
        <v>29</v>
      </c>
      <c r="I31" s="708" t="s">
        <v>28</v>
      </c>
      <c r="J31" s="741" t="s">
        <v>29</v>
      </c>
      <c r="K31" s="771" t="s">
        <v>21</v>
      </c>
      <c r="L31" s="737"/>
      <c r="M31" s="737" t="s">
        <v>30</v>
      </c>
      <c r="N31" s="737"/>
      <c r="O31" s="737" t="s">
        <v>28</v>
      </c>
      <c r="P31" s="737"/>
      <c r="Q31" s="737" t="s">
        <v>29</v>
      </c>
      <c r="R31" s="787"/>
    </row>
    <row r="32" spans="1:18">
      <c r="A32" s="711" t="s">
        <v>31</v>
      </c>
      <c r="B32" s="707" t="s">
        <v>32</v>
      </c>
      <c r="C32" s="708">
        <v>2000</v>
      </c>
      <c r="D32" s="708">
        <v>1600</v>
      </c>
      <c r="E32" s="708">
        <v>9.6</v>
      </c>
      <c r="F32" s="708">
        <v>10</v>
      </c>
      <c r="G32" s="708">
        <v>16.2</v>
      </c>
      <c r="H32" s="708">
        <v>18.9</v>
      </c>
      <c r="I32" s="708">
        <v>117</v>
      </c>
      <c r="J32" s="741">
        <v>127</v>
      </c>
      <c r="K32" s="771" t="s">
        <v>41</v>
      </c>
      <c r="L32" s="737"/>
      <c r="M32" s="739">
        <v>100</v>
      </c>
      <c r="N32" s="739"/>
      <c r="O32" s="772" t="s">
        <v>184</v>
      </c>
      <c r="P32" s="773"/>
      <c r="Q32" s="772" t="s">
        <v>185</v>
      </c>
      <c r="R32" s="794"/>
    </row>
    <row r="33" ht="14.25" customHeight="1" spans="1:18">
      <c r="A33" s="706"/>
      <c r="B33" s="707" t="s">
        <v>44</v>
      </c>
      <c r="C33" s="708">
        <v>1900</v>
      </c>
      <c r="D33" s="708">
        <v>1500</v>
      </c>
      <c r="E33" s="708">
        <v>9.7</v>
      </c>
      <c r="F33" s="708">
        <v>10.1</v>
      </c>
      <c r="G33" s="708">
        <v>14.7</v>
      </c>
      <c r="H33" s="708">
        <v>17.6</v>
      </c>
      <c r="I33" s="708">
        <v>112</v>
      </c>
      <c r="J33" s="741">
        <v>120</v>
      </c>
      <c r="K33" s="771" t="s">
        <v>53</v>
      </c>
      <c r="L33" s="737"/>
      <c r="M33" s="739">
        <v>80</v>
      </c>
      <c r="N33" s="739"/>
      <c r="O33" s="772" t="s">
        <v>186</v>
      </c>
      <c r="P33" s="773"/>
      <c r="Q33" s="772" t="s">
        <v>54</v>
      </c>
      <c r="R33" s="794"/>
    </row>
    <row r="34" spans="1:18">
      <c r="A34" s="706"/>
      <c r="B34" s="709" t="s">
        <v>56</v>
      </c>
      <c r="C34" s="710">
        <v>1800</v>
      </c>
      <c r="D34" s="710">
        <v>1400</v>
      </c>
      <c r="E34" s="710">
        <v>9.8</v>
      </c>
      <c r="F34" s="710">
        <v>10.2</v>
      </c>
      <c r="G34" s="710">
        <v>13.2</v>
      </c>
      <c r="H34" s="710">
        <v>16.3</v>
      </c>
      <c r="I34" s="710">
        <v>107</v>
      </c>
      <c r="J34" s="742">
        <v>113</v>
      </c>
      <c r="K34" s="771" t="s">
        <v>65</v>
      </c>
      <c r="L34" s="737"/>
      <c r="M34" s="739"/>
      <c r="N34" s="739"/>
      <c r="O34" s="772" t="s">
        <v>187</v>
      </c>
      <c r="P34" s="773"/>
      <c r="Q34" s="772" t="s">
        <v>188</v>
      </c>
      <c r="R34" s="794"/>
    </row>
    <row r="35" ht="14.25" customHeight="1" spans="1:18">
      <c r="A35" s="711" t="s">
        <v>68</v>
      </c>
      <c r="B35" s="707" t="s">
        <v>69</v>
      </c>
      <c r="C35" s="708">
        <v>1650</v>
      </c>
      <c r="D35" s="708">
        <v>1300</v>
      </c>
      <c r="E35" s="708">
        <v>9.9</v>
      </c>
      <c r="F35" s="708">
        <v>10.5</v>
      </c>
      <c r="G35" s="708">
        <v>11.9</v>
      </c>
      <c r="H35" s="708">
        <v>14.8</v>
      </c>
      <c r="I35" s="708">
        <v>101</v>
      </c>
      <c r="J35" s="741">
        <v>105</v>
      </c>
      <c r="K35" s="774" t="s">
        <v>76</v>
      </c>
      <c r="L35" s="744"/>
      <c r="M35" s="745">
        <v>60</v>
      </c>
      <c r="N35" s="745"/>
      <c r="O35" s="775" t="s">
        <v>189</v>
      </c>
      <c r="P35" s="776"/>
      <c r="Q35" s="775" t="s">
        <v>190</v>
      </c>
      <c r="R35" s="795"/>
    </row>
    <row r="36" ht="15.75" spans="1:18">
      <c r="A36" s="706"/>
      <c r="B36" s="709" t="s">
        <v>79</v>
      </c>
      <c r="C36" s="710">
        <v>1500</v>
      </c>
      <c r="D36" s="710">
        <v>1200</v>
      </c>
      <c r="E36" s="710">
        <v>10</v>
      </c>
      <c r="F36" s="710">
        <v>10.8</v>
      </c>
      <c r="G36" s="710">
        <v>10.6</v>
      </c>
      <c r="H36" s="710">
        <v>13.3</v>
      </c>
      <c r="I36" s="710">
        <v>95</v>
      </c>
      <c r="J36" s="742">
        <v>97</v>
      </c>
      <c r="K36" s="747" t="s">
        <v>85</v>
      </c>
      <c r="L36" s="747"/>
      <c r="M36" s="747"/>
      <c r="N36" s="747"/>
      <c r="O36" s="747"/>
      <c r="P36" s="747"/>
      <c r="Q36" s="747"/>
      <c r="R36" s="790"/>
    </row>
    <row r="37" ht="15.75" spans="1:18">
      <c r="A37" s="711" t="s">
        <v>86</v>
      </c>
      <c r="B37" s="707" t="s">
        <v>87</v>
      </c>
      <c r="C37" s="708">
        <v>1430</v>
      </c>
      <c r="D37" s="708">
        <v>1150</v>
      </c>
      <c r="E37" s="708">
        <v>10.2</v>
      </c>
      <c r="F37" s="708">
        <v>11</v>
      </c>
      <c r="G37" s="708">
        <v>9.5</v>
      </c>
      <c r="H37" s="708">
        <v>12.2</v>
      </c>
      <c r="I37" s="708">
        <v>88</v>
      </c>
      <c r="J37" s="741">
        <v>90</v>
      </c>
      <c r="K37" s="748" t="s">
        <v>28</v>
      </c>
      <c r="L37" s="749"/>
      <c r="M37" s="749"/>
      <c r="N37" s="750"/>
      <c r="O37" s="748" t="s">
        <v>29</v>
      </c>
      <c r="P37" s="749"/>
      <c r="Q37" s="749"/>
      <c r="R37" s="750"/>
    </row>
    <row r="38" spans="1:18">
      <c r="A38" s="706"/>
      <c r="B38" s="707" t="s">
        <v>93</v>
      </c>
      <c r="C38" s="708">
        <v>1360</v>
      </c>
      <c r="D38" s="708">
        <v>1100</v>
      </c>
      <c r="E38" s="708">
        <v>10.4</v>
      </c>
      <c r="F38" s="708">
        <v>11.2</v>
      </c>
      <c r="G38" s="708">
        <v>8.4</v>
      </c>
      <c r="H38" s="708">
        <v>11.1</v>
      </c>
      <c r="I38" s="708">
        <v>81</v>
      </c>
      <c r="J38" s="741">
        <v>83</v>
      </c>
      <c r="K38" s="751" t="s">
        <v>99</v>
      </c>
      <c r="L38" s="752" t="s">
        <v>100</v>
      </c>
      <c r="M38" s="752" t="s">
        <v>99</v>
      </c>
      <c r="N38" s="753" t="s">
        <v>100</v>
      </c>
      <c r="O38" s="751" t="s">
        <v>99</v>
      </c>
      <c r="P38" s="752" t="s">
        <v>100</v>
      </c>
      <c r="Q38" s="752" t="s">
        <v>99</v>
      </c>
      <c r="R38" s="753" t="s">
        <v>100</v>
      </c>
    </row>
    <row r="39" spans="1:18">
      <c r="A39" s="706"/>
      <c r="B39" s="707" t="s">
        <v>101</v>
      </c>
      <c r="C39" s="708">
        <v>1290</v>
      </c>
      <c r="D39" s="708">
        <v>1050</v>
      </c>
      <c r="E39" s="708">
        <v>10.6</v>
      </c>
      <c r="F39" s="708">
        <v>11.4</v>
      </c>
      <c r="G39" s="708">
        <v>7.3</v>
      </c>
      <c r="H39" s="708">
        <v>10</v>
      </c>
      <c r="I39" s="708">
        <v>74</v>
      </c>
      <c r="J39" s="741">
        <v>76</v>
      </c>
      <c r="K39" s="754">
        <v>10</v>
      </c>
      <c r="L39" s="755">
        <f>K39*2+$I$32</f>
        <v>137</v>
      </c>
      <c r="M39" s="755">
        <v>20</v>
      </c>
      <c r="N39" s="756">
        <f>M39*2+$I$32</f>
        <v>157</v>
      </c>
      <c r="O39" s="754">
        <v>10</v>
      </c>
      <c r="P39" s="755">
        <f>O39*2+$J$32</f>
        <v>147</v>
      </c>
      <c r="Q39" s="755">
        <v>20</v>
      </c>
      <c r="R39" s="756">
        <f>Q39*2+$J$32</f>
        <v>167</v>
      </c>
    </row>
    <row r="40" spans="1:18">
      <c r="A40" s="706"/>
      <c r="B40" s="707" t="s">
        <v>108</v>
      </c>
      <c r="C40" s="708">
        <v>1220</v>
      </c>
      <c r="D40" s="708">
        <v>1000</v>
      </c>
      <c r="E40" s="708">
        <v>10.8</v>
      </c>
      <c r="F40" s="708">
        <v>11.6</v>
      </c>
      <c r="G40" s="708">
        <v>6.2</v>
      </c>
      <c r="H40" s="708">
        <v>8.9</v>
      </c>
      <c r="I40" s="708">
        <v>67</v>
      </c>
      <c r="J40" s="741">
        <v>69</v>
      </c>
      <c r="K40" s="754">
        <v>9</v>
      </c>
      <c r="L40" s="755">
        <f t="shared" ref="L40:L48" si="4">K40*2+$I$32</f>
        <v>135</v>
      </c>
      <c r="M40" s="755">
        <v>19</v>
      </c>
      <c r="N40" s="756">
        <f t="shared" ref="N40:N48" si="5">M40*2+$I$32</f>
        <v>155</v>
      </c>
      <c r="O40" s="754">
        <v>9</v>
      </c>
      <c r="P40" s="755">
        <f t="shared" ref="P40:P48" si="6">O40*2+$J$32</f>
        <v>145</v>
      </c>
      <c r="Q40" s="755">
        <v>19</v>
      </c>
      <c r="R40" s="756">
        <f t="shared" ref="R40:R48" si="7">Q40*2+$J$32</f>
        <v>165</v>
      </c>
    </row>
    <row r="41" spans="1:18">
      <c r="A41" s="706"/>
      <c r="B41" s="707" t="s">
        <v>116</v>
      </c>
      <c r="C41" s="708">
        <v>1150</v>
      </c>
      <c r="D41" s="708">
        <v>950</v>
      </c>
      <c r="E41" s="708">
        <v>11</v>
      </c>
      <c r="F41" s="708">
        <v>11.8</v>
      </c>
      <c r="G41" s="708">
        <v>5.1</v>
      </c>
      <c r="H41" s="708">
        <v>7.8</v>
      </c>
      <c r="I41" s="708">
        <v>60</v>
      </c>
      <c r="J41" s="741">
        <v>62</v>
      </c>
      <c r="K41" s="754">
        <v>8</v>
      </c>
      <c r="L41" s="755">
        <f t="shared" si="4"/>
        <v>133</v>
      </c>
      <c r="M41" s="755">
        <v>18</v>
      </c>
      <c r="N41" s="756">
        <f t="shared" si="5"/>
        <v>153</v>
      </c>
      <c r="O41" s="754">
        <v>8</v>
      </c>
      <c r="P41" s="755">
        <f t="shared" si="6"/>
        <v>143</v>
      </c>
      <c r="Q41" s="755">
        <v>18</v>
      </c>
      <c r="R41" s="756">
        <f t="shared" si="7"/>
        <v>163</v>
      </c>
    </row>
    <row r="42" spans="1:18">
      <c r="A42" s="706"/>
      <c r="B42" s="707" t="s">
        <v>123</v>
      </c>
      <c r="C42" s="708">
        <v>1080</v>
      </c>
      <c r="D42" s="708">
        <v>900</v>
      </c>
      <c r="E42" s="708">
        <v>11.2</v>
      </c>
      <c r="F42" s="708">
        <v>12</v>
      </c>
      <c r="G42" s="708">
        <v>4</v>
      </c>
      <c r="H42" s="708">
        <v>6.7</v>
      </c>
      <c r="I42" s="708">
        <v>53</v>
      </c>
      <c r="J42" s="741">
        <v>55</v>
      </c>
      <c r="K42" s="754">
        <v>7</v>
      </c>
      <c r="L42" s="755">
        <f t="shared" si="4"/>
        <v>131</v>
      </c>
      <c r="M42" s="755">
        <v>17</v>
      </c>
      <c r="N42" s="756">
        <f t="shared" si="5"/>
        <v>151</v>
      </c>
      <c r="O42" s="754">
        <v>7</v>
      </c>
      <c r="P42" s="755">
        <f t="shared" si="6"/>
        <v>141</v>
      </c>
      <c r="Q42" s="755">
        <v>17</v>
      </c>
      <c r="R42" s="756">
        <f t="shared" si="7"/>
        <v>161</v>
      </c>
    </row>
    <row r="43" spans="1:18">
      <c r="A43" s="706"/>
      <c r="B43" s="707" t="s">
        <v>107</v>
      </c>
      <c r="C43" s="708">
        <v>1010</v>
      </c>
      <c r="D43" s="708">
        <v>850</v>
      </c>
      <c r="E43" s="708">
        <v>11.4</v>
      </c>
      <c r="F43" s="708">
        <v>12.2</v>
      </c>
      <c r="G43" s="708">
        <v>2.9</v>
      </c>
      <c r="H43" s="708">
        <v>5.6</v>
      </c>
      <c r="I43" s="708">
        <v>46</v>
      </c>
      <c r="J43" s="741">
        <v>48</v>
      </c>
      <c r="K43" s="754">
        <v>6</v>
      </c>
      <c r="L43" s="755">
        <f t="shared" si="4"/>
        <v>129</v>
      </c>
      <c r="M43" s="755">
        <v>16</v>
      </c>
      <c r="N43" s="756">
        <f t="shared" si="5"/>
        <v>149</v>
      </c>
      <c r="O43" s="754">
        <v>6</v>
      </c>
      <c r="P43" s="755">
        <f t="shared" si="6"/>
        <v>139</v>
      </c>
      <c r="Q43" s="755">
        <v>16</v>
      </c>
      <c r="R43" s="756">
        <f t="shared" si="7"/>
        <v>159</v>
      </c>
    </row>
    <row r="44" spans="1:18">
      <c r="A44" s="706"/>
      <c r="B44" s="707" t="s">
        <v>134</v>
      </c>
      <c r="C44" s="708">
        <v>940</v>
      </c>
      <c r="D44" s="708">
        <v>800</v>
      </c>
      <c r="E44" s="708">
        <v>11.6</v>
      </c>
      <c r="F44" s="708">
        <v>12.4</v>
      </c>
      <c r="G44" s="708">
        <v>1.8</v>
      </c>
      <c r="H44" s="708">
        <v>4.5</v>
      </c>
      <c r="I44" s="708">
        <v>39</v>
      </c>
      <c r="J44" s="741">
        <v>41</v>
      </c>
      <c r="K44" s="754">
        <v>5</v>
      </c>
      <c r="L44" s="755">
        <f t="shared" si="4"/>
        <v>127</v>
      </c>
      <c r="M44" s="755">
        <v>15</v>
      </c>
      <c r="N44" s="756">
        <f t="shared" si="5"/>
        <v>147</v>
      </c>
      <c r="O44" s="754">
        <v>5</v>
      </c>
      <c r="P44" s="755">
        <f t="shared" si="6"/>
        <v>137</v>
      </c>
      <c r="Q44" s="755">
        <v>15</v>
      </c>
      <c r="R44" s="756">
        <f t="shared" si="7"/>
        <v>157</v>
      </c>
    </row>
    <row r="45" ht="14.25" customHeight="1" spans="1:18">
      <c r="A45" s="706"/>
      <c r="B45" s="707" t="s">
        <v>140</v>
      </c>
      <c r="C45" s="708">
        <v>870</v>
      </c>
      <c r="D45" s="708">
        <v>750</v>
      </c>
      <c r="E45" s="708">
        <v>11.8</v>
      </c>
      <c r="F45" s="708">
        <v>12.6</v>
      </c>
      <c r="G45" s="708">
        <v>0.7</v>
      </c>
      <c r="H45" s="708">
        <v>3.4</v>
      </c>
      <c r="I45" s="708">
        <v>32</v>
      </c>
      <c r="J45" s="741">
        <v>34</v>
      </c>
      <c r="K45" s="754">
        <v>4</v>
      </c>
      <c r="L45" s="755">
        <f t="shared" si="4"/>
        <v>125</v>
      </c>
      <c r="M45" s="755">
        <v>14</v>
      </c>
      <c r="N45" s="756">
        <f t="shared" si="5"/>
        <v>145</v>
      </c>
      <c r="O45" s="754">
        <v>4</v>
      </c>
      <c r="P45" s="755">
        <f t="shared" si="6"/>
        <v>135</v>
      </c>
      <c r="Q45" s="755">
        <v>14</v>
      </c>
      <c r="R45" s="756">
        <f t="shared" si="7"/>
        <v>155</v>
      </c>
    </row>
    <row r="46" spans="1:18">
      <c r="A46" s="706"/>
      <c r="B46" s="709" t="s">
        <v>146</v>
      </c>
      <c r="C46" s="710">
        <v>800</v>
      </c>
      <c r="D46" s="710">
        <v>700</v>
      </c>
      <c r="E46" s="710">
        <v>12</v>
      </c>
      <c r="F46" s="710">
        <v>12.8</v>
      </c>
      <c r="G46" s="710">
        <v>-0.4</v>
      </c>
      <c r="H46" s="710">
        <v>2.3</v>
      </c>
      <c r="I46" s="710">
        <v>25</v>
      </c>
      <c r="J46" s="742">
        <v>27</v>
      </c>
      <c r="K46" s="754">
        <v>3</v>
      </c>
      <c r="L46" s="755">
        <f t="shared" si="4"/>
        <v>123</v>
      </c>
      <c r="M46" s="755">
        <v>13</v>
      </c>
      <c r="N46" s="756">
        <f t="shared" si="5"/>
        <v>143</v>
      </c>
      <c r="O46" s="754">
        <v>3</v>
      </c>
      <c r="P46" s="755">
        <f t="shared" si="6"/>
        <v>133</v>
      </c>
      <c r="Q46" s="755">
        <v>13</v>
      </c>
      <c r="R46" s="756">
        <f t="shared" si="7"/>
        <v>153</v>
      </c>
    </row>
    <row r="47" spans="1:18">
      <c r="A47" s="711" t="s">
        <v>153</v>
      </c>
      <c r="B47" s="707" t="s">
        <v>154</v>
      </c>
      <c r="C47" s="708">
        <v>750</v>
      </c>
      <c r="D47" s="708">
        <v>680</v>
      </c>
      <c r="E47" s="708">
        <v>12.2</v>
      </c>
      <c r="F47" s="708">
        <v>13</v>
      </c>
      <c r="G47" s="708">
        <v>-1.2</v>
      </c>
      <c r="H47" s="708">
        <v>1.5</v>
      </c>
      <c r="I47" s="708">
        <v>22</v>
      </c>
      <c r="J47" s="741">
        <v>24</v>
      </c>
      <c r="K47" s="754">
        <v>2</v>
      </c>
      <c r="L47" s="755">
        <f t="shared" si="4"/>
        <v>121</v>
      </c>
      <c r="M47" s="755">
        <v>12</v>
      </c>
      <c r="N47" s="756">
        <f t="shared" si="5"/>
        <v>141</v>
      </c>
      <c r="O47" s="754">
        <v>2</v>
      </c>
      <c r="P47" s="755">
        <f t="shared" si="6"/>
        <v>131</v>
      </c>
      <c r="Q47" s="755">
        <v>12</v>
      </c>
      <c r="R47" s="756">
        <f t="shared" si="7"/>
        <v>151</v>
      </c>
    </row>
    <row r="48" ht="15.75" spans="1:18">
      <c r="A48" s="706"/>
      <c r="B48" s="707" t="s">
        <v>160</v>
      </c>
      <c r="C48" s="708">
        <v>700</v>
      </c>
      <c r="D48" s="708">
        <v>660</v>
      </c>
      <c r="E48" s="708">
        <v>12.4</v>
      </c>
      <c r="F48" s="708">
        <v>13.2</v>
      </c>
      <c r="G48" s="708">
        <v>-2</v>
      </c>
      <c r="H48" s="708">
        <v>0.7</v>
      </c>
      <c r="I48" s="708">
        <v>19</v>
      </c>
      <c r="J48" s="741">
        <v>21</v>
      </c>
      <c r="K48" s="757">
        <v>1</v>
      </c>
      <c r="L48" s="758">
        <f t="shared" si="4"/>
        <v>119</v>
      </c>
      <c r="M48" s="758">
        <v>11</v>
      </c>
      <c r="N48" s="759">
        <f t="shared" si="5"/>
        <v>139</v>
      </c>
      <c r="O48" s="757">
        <v>1</v>
      </c>
      <c r="P48" s="758">
        <f t="shared" si="6"/>
        <v>129</v>
      </c>
      <c r="Q48" s="758">
        <v>11</v>
      </c>
      <c r="R48" s="759">
        <f t="shared" si="7"/>
        <v>149</v>
      </c>
    </row>
    <row r="49" spans="1:18">
      <c r="A49" s="706"/>
      <c r="B49" s="707" t="s">
        <v>166</v>
      </c>
      <c r="C49" s="708">
        <v>650</v>
      </c>
      <c r="D49" s="708">
        <v>640</v>
      </c>
      <c r="E49" s="708">
        <v>12.6</v>
      </c>
      <c r="F49" s="708">
        <v>13.4</v>
      </c>
      <c r="G49" s="708">
        <v>-2.8</v>
      </c>
      <c r="H49" s="708">
        <v>-0.1</v>
      </c>
      <c r="I49" s="708">
        <v>16</v>
      </c>
      <c r="J49" s="741">
        <v>18</v>
      </c>
      <c r="K49" s="760" t="s">
        <v>171</v>
      </c>
      <c r="L49" s="761"/>
      <c r="M49" s="761"/>
      <c r="N49" s="761"/>
      <c r="O49" s="761"/>
      <c r="P49" s="761"/>
      <c r="Q49" s="761"/>
      <c r="R49" s="791"/>
    </row>
    <row r="50" spans="1:18">
      <c r="A50" s="706"/>
      <c r="B50" s="707" t="s">
        <v>172</v>
      </c>
      <c r="C50" s="708">
        <v>600</v>
      </c>
      <c r="D50" s="708">
        <v>620</v>
      </c>
      <c r="E50" s="708">
        <v>12.8</v>
      </c>
      <c r="F50" s="708">
        <v>13.6</v>
      </c>
      <c r="G50" s="708">
        <v>-3.6</v>
      </c>
      <c r="H50" s="708">
        <v>-0.9</v>
      </c>
      <c r="I50" s="708">
        <v>13</v>
      </c>
      <c r="J50" s="741">
        <v>15</v>
      </c>
      <c r="K50" s="762"/>
      <c r="L50" s="763"/>
      <c r="M50" s="763"/>
      <c r="N50" s="763"/>
      <c r="O50" s="763"/>
      <c r="P50" s="763"/>
      <c r="Q50" s="763"/>
      <c r="R50" s="792"/>
    </row>
    <row r="51" ht="15.75" spans="1:18">
      <c r="A51" s="712"/>
      <c r="B51" s="713" t="s">
        <v>176</v>
      </c>
      <c r="C51" s="714">
        <v>550</v>
      </c>
      <c r="D51" s="714">
        <v>600</v>
      </c>
      <c r="E51" s="714">
        <v>13</v>
      </c>
      <c r="F51" s="714">
        <v>13.8</v>
      </c>
      <c r="G51" s="714">
        <v>-4.4</v>
      </c>
      <c r="H51" s="714">
        <v>-1.7</v>
      </c>
      <c r="I51" s="714">
        <v>10</v>
      </c>
      <c r="J51" s="764">
        <v>12</v>
      </c>
      <c r="K51" s="765"/>
      <c r="L51" s="766"/>
      <c r="M51" s="766"/>
      <c r="N51" s="766"/>
      <c r="O51" s="766"/>
      <c r="P51" s="766"/>
      <c r="Q51" s="766"/>
      <c r="R51" s="793"/>
    </row>
    <row r="53" ht="15.75" spans="1:18">
      <c r="A53" s="716"/>
      <c r="B53" s="716"/>
      <c r="C53" s="716"/>
      <c r="D53" s="716"/>
      <c r="E53" s="716"/>
      <c r="F53" s="716"/>
      <c r="G53" s="716"/>
      <c r="H53" s="716"/>
      <c r="I53" s="716"/>
      <c r="J53" s="716"/>
      <c r="K53" s="716"/>
      <c r="L53" s="716"/>
      <c r="M53" s="716"/>
      <c r="N53" s="716"/>
      <c r="O53" s="716"/>
      <c r="P53" s="716"/>
      <c r="Q53" s="716"/>
      <c r="R53" s="716"/>
    </row>
    <row r="54" s="691" customFormat="1" ht="21.75" spans="1:20">
      <c r="A54" s="720" t="s">
        <v>191</v>
      </c>
      <c r="B54" s="719"/>
      <c r="C54" s="721"/>
      <c r="D54" s="721"/>
      <c r="E54" s="721"/>
      <c r="F54" s="721"/>
      <c r="G54" s="721"/>
      <c r="H54" s="721"/>
      <c r="I54" s="721"/>
      <c r="J54" s="721"/>
      <c r="K54" s="721"/>
      <c r="L54" s="767"/>
      <c r="M54" s="777" t="s">
        <v>192</v>
      </c>
      <c r="N54" s="730"/>
      <c r="O54" s="731"/>
      <c r="P54" s="731"/>
      <c r="Q54" s="731"/>
      <c r="R54" s="731"/>
      <c r="S54" s="731"/>
      <c r="T54" s="785"/>
    </row>
    <row r="55" spans="1:20">
      <c r="A55" s="724" t="s">
        <v>21</v>
      </c>
      <c r="B55" s="696" t="s">
        <v>22</v>
      </c>
      <c r="C55" s="697" t="s">
        <v>23</v>
      </c>
      <c r="D55" s="698"/>
      <c r="E55" s="697" t="s">
        <v>24</v>
      </c>
      <c r="F55" s="698"/>
      <c r="G55" s="697" t="s">
        <v>193</v>
      </c>
      <c r="H55" s="698"/>
      <c r="I55" s="697" t="s">
        <v>26</v>
      </c>
      <c r="J55" s="698"/>
      <c r="K55" s="697" t="s">
        <v>194</v>
      </c>
      <c r="L55" s="732"/>
      <c r="M55" s="778" t="s">
        <v>27</v>
      </c>
      <c r="N55" s="733"/>
      <c r="O55" s="734"/>
      <c r="P55" s="734"/>
      <c r="Q55" s="734"/>
      <c r="R55" s="734"/>
      <c r="S55" s="734"/>
      <c r="T55" s="786"/>
    </row>
    <row r="56" spans="1:20">
      <c r="A56" s="725"/>
      <c r="B56" s="701"/>
      <c r="C56" s="702" t="s">
        <v>28</v>
      </c>
      <c r="D56" s="702" t="s">
        <v>29</v>
      </c>
      <c r="E56" s="702" t="s">
        <v>28</v>
      </c>
      <c r="F56" s="702" t="s">
        <v>29</v>
      </c>
      <c r="G56" s="702" t="s">
        <v>28</v>
      </c>
      <c r="H56" s="702" t="s">
        <v>29</v>
      </c>
      <c r="I56" s="702" t="s">
        <v>28</v>
      </c>
      <c r="J56" s="702" t="s">
        <v>29</v>
      </c>
      <c r="K56" s="779" t="s">
        <v>28</v>
      </c>
      <c r="L56" s="780" t="s">
        <v>29</v>
      </c>
      <c r="M56" s="781" t="s">
        <v>21</v>
      </c>
      <c r="N56" s="736"/>
      <c r="O56" s="737" t="s">
        <v>30</v>
      </c>
      <c r="P56" s="737"/>
      <c r="Q56" s="737" t="s">
        <v>28</v>
      </c>
      <c r="R56" s="737"/>
      <c r="S56" s="737" t="s">
        <v>29</v>
      </c>
      <c r="T56" s="787"/>
    </row>
    <row r="57" spans="1:20">
      <c r="A57" s="726" t="s">
        <v>31</v>
      </c>
      <c r="B57" s="704" t="s">
        <v>32</v>
      </c>
      <c r="C57" s="705">
        <v>2300</v>
      </c>
      <c r="D57" s="705">
        <v>1800</v>
      </c>
      <c r="E57" s="705">
        <v>9.1</v>
      </c>
      <c r="F57" s="705">
        <v>9.2</v>
      </c>
      <c r="G57" s="705">
        <v>16.3</v>
      </c>
      <c r="H57" s="705">
        <v>19.2</v>
      </c>
      <c r="I57" s="705">
        <v>126</v>
      </c>
      <c r="J57" s="705">
        <v>139</v>
      </c>
      <c r="K57" s="705">
        <v>48</v>
      </c>
      <c r="L57" s="738">
        <v>46</v>
      </c>
      <c r="M57" s="781" t="s">
        <v>41</v>
      </c>
      <c r="N57" s="736"/>
      <c r="O57" s="739">
        <v>100</v>
      </c>
      <c r="P57" s="739"/>
      <c r="Q57" s="772" t="s">
        <v>195</v>
      </c>
      <c r="R57" s="773"/>
      <c r="S57" s="772" t="s">
        <v>196</v>
      </c>
      <c r="T57" s="794"/>
    </row>
    <row r="58" spans="1:20">
      <c r="A58" s="727"/>
      <c r="B58" s="707" t="s">
        <v>44</v>
      </c>
      <c r="C58" s="708">
        <v>2200</v>
      </c>
      <c r="D58" s="708">
        <v>1700</v>
      </c>
      <c r="E58" s="708">
        <v>9.2</v>
      </c>
      <c r="F58" s="708">
        <v>9.3</v>
      </c>
      <c r="G58" s="708">
        <v>14.9</v>
      </c>
      <c r="H58" s="708">
        <v>17.9</v>
      </c>
      <c r="I58" s="708">
        <v>121</v>
      </c>
      <c r="J58" s="708">
        <v>132</v>
      </c>
      <c r="K58" s="708">
        <v>45</v>
      </c>
      <c r="L58" s="741">
        <v>44</v>
      </c>
      <c r="M58" s="781" t="s">
        <v>53</v>
      </c>
      <c r="N58" s="736"/>
      <c r="O58" s="739">
        <v>80</v>
      </c>
      <c r="P58" s="739"/>
      <c r="Q58" s="772" t="s">
        <v>197</v>
      </c>
      <c r="R58" s="773"/>
      <c r="S58" s="772" t="s">
        <v>198</v>
      </c>
      <c r="T58" s="794"/>
    </row>
    <row r="59" spans="1:20">
      <c r="A59" s="727"/>
      <c r="B59" s="709" t="s">
        <v>56</v>
      </c>
      <c r="C59" s="710">
        <v>2100</v>
      </c>
      <c r="D59" s="710">
        <v>1600</v>
      </c>
      <c r="E59" s="710">
        <v>9.3</v>
      </c>
      <c r="F59" s="710">
        <v>9.4</v>
      </c>
      <c r="G59" s="710">
        <v>13.4</v>
      </c>
      <c r="H59" s="710">
        <v>16.6</v>
      </c>
      <c r="I59" s="710">
        <v>116</v>
      </c>
      <c r="J59" s="710">
        <v>125</v>
      </c>
      <c r="K59" s="710">
        <v>42</v>
      </c>
      <c r="L59" s="742">
        <v>42</v>
      </c>
      <c r="M59" s="781" t="s">
        <v>65</v>
      </c>
      <c r="N59" s="736"/>
      <c r="O59" s="739"/>
      <c r="P59" s="739"/>
      <c r="Q59" s="772" t="s">
        <v>199</v>
      </c>
      <c r="R59" s="773"/>
      <c r="S59" s="772" t="s">
        <v>200</v>
      </c>
      <c r="T59" s="794"/>
    </row>
    <row r="60" ht="15.75" spans="1:20">
      <c r="A60" s="728" t="s">
        <v>68</v>
      </c>
      <c r="B60" s="707" t="s">
        <v>69</v>
      </c>
      <c r="C60" s="708">
        <v>1900</v>
      </c>
      <c r="D60" s="708">
        <v>1500</v>
      </c>
      <c r="E60" s="708">
        <v>9.4</v>
      </c>
      <c r="F60" s="708">
        <v>9.7</v>
      </c>
      <c r="G60" s="708">
        <v>11.8</v>
      </c>
      <c r="H60" s="708">
        <v>14.9</v>
      </c>
      <c r="I60" s="708">
        <v>110</v>
      </c>
      <c r="J60" s="708">
        <v>117</v>
      </c>
      <c r="K60" s="708">
        <v>39</v>
      </c>
      <c r="L60" s="741">
        <v>39</v>
      </c>
      <c r="M60" s="782" t="s">
        <v>76</v>
      </c>
      <c r="N60" s="743"/>
      <c r="O60" s="745">
        <v>60</v>
      </c>
      <c r="P60" s="745"/>
      <c r="Q60" s="775" t="s">
        <v>201</v>
      </c>
      <c r="R60" s="776"/>
      <c r="S60" s="775" t="s">
        <v>202</v>
      </c>
      <c r="T60" s="795"/>
    </row>
    <row r="61" ht="15.75" spans="1:20">
      <c r="A61" s="727"/>
      <c r="B61" s="709" t="s">
        <v>79</v>
      </c>
      <c r="C61" s="710">
        <v>1700</v>
      </c>
      <c r="D61" s="710">
        <v>1400</v>
      </c>
      <c r="E61" s="710">
        <v>9.5</v>
      </c>
      <c r="F61" s="710">
        <v>10</v>
      </c>
      <c r="G61" s="710">
        <v>10.2</v>
      </c>
      <c r="H61" s="710">
        <v>13.2</v>
      </c>
      <c r="I61" s="710">
        <v>104</v>
      </c>
      <c r="J61" s="710">
        <v>109</v>
      </c>
      <c r="K61" s="710">
        <v>36</v>
      </c>
      <c r="L61" s="742">
        <v>36</v>
      </c>
      <c r="M61" s="783" t="s">
        <v>85</v>
      </c>
      <c r="N61" s="783"/>
      <c r="O61" s="783"/>
      <c r="P61" s="783"/>
      <c r="Q61" s="783"/>
      <c r="R61" s="783"/>
      <c r="S61" s="783"/>
      <c r="T61" s="796"/>
    </row>
    <row r="62" ht="15.75" spans="1:20">
      <c r="A62" s="728" t="s">
        <v>86</v>
      </c>
      <c r="B62" s="707" t="s">
        <v>87</v>
      </c>
      <c r="C62" s="708">
        <v>1620</v>
      </c>
      <c r="D62" s="708">
        <v>1340</v>
      </c>
      <c r="E62" s="708">
        <v>9.7</v>
      </c>
      <c r="F62" s="708">
        <v>10.2</v>
      </c>
      <c r="G62" s="708">
        <v>9.1</v>
      </c>
      <c r="H62" s="708">
        <v>12.1</v>
      </c>
      <c r="I62" s="708">
        <v>97</v>
      </c>
      <c r="J62" s="708">
        <v>102</v>
      </c>
      <c r="K62" s="708">
        <v>34</v>
      </c>
      <c r="L62" s="741">
        <v>34</v>
      </c>
      <c r="M62" s="748" t="s">
        <v>28</v>
      </c>
      <c r="N62" s="749"/>
      <c r="O62" s="749"/>
      <c r="P62" s="750"/>
      <c r="Q62" s="748" t="s">
        <v>29</v>
      </c>
      <c r="R62" s="749"/>
      <c r="S62" s="749"/>
      <c r="T62" s="750"/>
    </row>
    <row r="63" spans="1:20">
      <c r="A63" s="727"/>
      <c r="B63" s="707" t="s">
        <v>93</v>
      </c>
      <c r="C63" s="708">
        <v>1540</v>
      </c>
      <c r="D63" s="708">
        <v>1280</v>
      </c>
      <c r="E63" s="708">
        <v>9.9</v>
      </c>
      <c r="F63" s="708">
        <v>10.4</v>
      </c>
      <c r="G63" s="708">
        <v>8</v>
      </c>
      <c r="H63" s="708">
        <v>11</v>
      </c>
      <c r="I63" s="708">
        <v>90</v>
      </c>
      <c r="J63" s="708">
        <v>95</v>
      </c>
      <c r="K63" s="708">
        <v>32</v>
      </c>
      <c r="L63" s="741">
        <v>32</v>
      </c>
      <c r="M63" s="751" t="s">
        <v>99</v>
      </c>
      <c r="N63" s="752" t="s">
        <v>100</v>
      </c>
      <c r="O63" s="752" t="s">
        <v>99</v>
      </c>
      <c r="P63" s="753" t="s">
        <v>100</v>
      </c>
      <c r="Q63" s="751" t="s">
        <v>99</v>
      </c>
      <c r="R63" s="752" t="s">
        <v>100</v>
      </c>
      <c r="S63" s="752" t="s">
        <v>99</v>
      </c>
      <c r="T63" s="753" t="s">
        <v>100</v>
      </c>
    </row>
    <row r="64" spans="1:20">
      <c r="A64" s="727"/>
      <c r="B64" s="707" t="s">
        <v>101</v>
      </c>
      <c r="C64" s="708">
        <v>1460</v>
      </c>
      <c r="D64" s="708">
        <v>1220</v>
      </c>
      <c r="E64" s="708">
        <v>10.1</v>
      </c>
      <c r="F64" s="708">
        <v>10.6</v>
      </c>
      <c r="G64" s="708">
        <v>6.9</v>
      </c>
      <c r="H64" s="708">
        <v>9.9</v>
      </c>
      <c r="I64" s="708">
        <v>83</v>
      </c>
      <c r="J64" s="708">
        <v>88</v>
      </c>
      <c r="K64" s="708">
        <v>30</v>
      </c>
      <c r="L64" s="741">
        <v>30</v>
      </c>
      <c r="M64" s="754">
        <v>10</v>
      </c>
      <c r="N64" s="755">
        <f>M64*2+$I$57</f>
        <v>146</v>
      </c>
      <c r="O64" s="755">
        <v>20</v>
      </c>
      <c r="P64" s="756">
        <f>O64*2+$I$57</f>
        <v>166</v>
      </c>
      <c r="Q64" s="754">
        <v>10</v>
      </c>
      <c r="R64" s="755">
        <f>Q64*2+$J$57</f>
        <v>159</v>
      </c>
      <c r="S64" s="755">
        <v>20</v>
      </c>
      <c r="T64" s="756">
        <f>S64*2+$J$57</f>
        <v>179</v>
      </c>
    </row>
    <row r="65" spans="1:20">
      <c r="A65" s="727"/>
      <c r="B65" s="707" t="s">
        <v>108</v>
      </c>
      <c r="C65" s="708">
        <v>1380</v>
      </c>
      <c r="D65" s="708">
        <v>1160</v>
      </c>
      <c r="E65" s="708">
        <v>10.3</v>
      </c>
      <c r="F65" s="708">
        <v>10.8</v>
      </c>
      <c r="G65" s="708">
        <v>5.8</v>
      </c>
      <c r="H65" s="708">
        <v>8.8</v>
      </c>
      <c r="I65" s="708">
        <v>76</v>
      </c>
      <c r="J65" s="708">
        <v>81</v>
      </c>
      <c r="K65" s="708">
        <v>28</v>
      </c>
      <c r="L65" s="741">
        <v>28</v>
      </c>
      <c r="M65" s="754">
        <v>9</v>
      </c>
      <c r="N65" s="755">
        <f t="shared" ref="N65:N73" si="8">M65*2+$I$57</f>
        <v>144</v>
      </c>
      <c r="O65" s="755">
        <v>19</v>
      </c>
      <c r="P65" s="756">
        <f t="shared" ref="P65:P73" si="9">O65*2+$I$57</f>
        <v>164</v>
      </c>
      <c r="Q65" s="754">
        <v>9</v>
      </c>
      <c r="R65" s="755">
        <f t="shared" ref="R65:R73" si="10">Q65*2+$J$57</f>
        <v>157</v>
      </c>
      <c r="S65" s="755">
        <v>19</v>
      </c>
      <c r="T65" s="756">
        <f t="shared" ref="T65:T73" si="11">S65*2+$J$57</f>
        <v>177</v>
      </c>
    </row>
    <row r="66" spans="1:20">
      <c r="A66" s="727"/>
      <c r="B66" s="707" t="s">
        <v>116</v>
      </c>
      <c r="C66" s="708">
        <v>1300</v>
      </c>
      <c r="D66" s="708">
        <v>1100</v>
      </c>
      <c r="E66" s="708">
        <v>10.5</v>
      </c>
      <c r="F66" s="708">
        <v>11</v>
      </c>
      <c r="G66" s="708">
        <v>4.7</v>
      </c>
      <c r="H66" s="708">
        <v>7.7</v>
      </c>
      <c r="I66" s="708">
        <v>69</v>
      </c>
      <c r="J66" s="708">
        <v>74</v>
      </c>
      <c r="K66" s="708">
        <v>26</v>
      </c>
      <c r="L66" s="741">
        <v>26</v>
      </c>
      <c r="M66" s="754">
        <v>8</v>
      </c>
      <c r="N66" s="755">
        <f t="shared" si="8"/>
        <v>142</v>
      </c>
      <c r="O66" s="755">
        <v>18</v>
      </c>
      <c r="P66" s="756">
        <f t="shared" si="9"/>
        <v>162</v>
      </c>
      <c r="Q66" s="754">
        <v>8</v>
      </c>
      <c r="R66" s="755">
        <f t="shared" si="10"/>
        <v>155</v>
      </c>
      <c r="S66" s="755">
        <v>18</v>
      </c>
      <c r="T66" s="756">
        <f t="shared" si="11"/>
        <v>175</v>
      </c>
    </row>
    <row r="67" spans="1:20">
      <c r="A67" s="727"/>
      <c r="B67" s="707" t="s">
        <v>123</v>
      </c>
      <c r="C67" s="708">
        <v>1220</v>
      </c>
      <c r="D67" s="708">
        <v>1040</v>
      </c>
      <c r="E67" s="708">
        <v>10.7</v>
      </c>
      <c r="F67" s="708">
        <v>11.2</v>
      </c>
      <c r="G67" s="708">
        <v>3.6</v>
      </c>
      <c r="H67" s="708">
        <v>6.6</v>
      </c>
      <c r="I67" s="708">
        <v>62</v>
      </c>
      <c r="J67" s="708">
        <v>67</v>
      </c>
      <c r="K67" s="708">
        <v>24</v>
      </c>
      <c r="L67" s="741">
        <v>24</v>
      </c>
      <c r="M67" s="754">
        <v>7</v>
      </c>
      <c r="N67" s="755">
        <f t="shared" si="8"/>
        <v>140</v>
      </c>
      <c r="O67" s="755">
        <v>17</v>
      </c>
      <c r="P67" s="756">
        <f t="shared" si="9"/>
        <v>160</v>
      </c>
      <c r="Q67" s="754">
        <v>7</v>
      </c>
      <c r="R67" s="755">
        <f t="shared" si="10"/>
        <v>153</v>
      </c>
      <c r="S67" s="755">
        <v>17</v>
      </c>
      <c r="T67" s="756">
        <f t="shared" si="11"/>
        <v>173</v>
      </c>
    </row>
    <row r="68" spans="1:20">
      <c r="A68" s="727"/>
      <c r="B68" s="707" t="s">
        <v>107</v>
      </c>
      <c r="C68" s="708">
        <v>1140</v>
      </c>
      <c r="D68" s="708">
        <v>980</v>
      </c>
      <c r="E68" s="708">
        <v>10.9</v>
      </c>
      <c r="F68" s="708">
        <v>11.4</v>
      </c>
      <c r="G68" s="708">
        <v>2.5</v>
      </c>
      <c r="H68" s="708">
        <v>5.5</v>
      </c>
      <c r="I68" s="708">
        <v>55</v>
      </c>
      <c r="J68" s="708">
        <v>60</v>
      </c>
      <c r="K68" s="708">
        <v>22</v>
      </c>
      <c r="L68" s="741">
        <v>22</v>
      </c>
      <c r="M68" s="754">
        <v>6</v>
      </c>
      <c r="N68" s="755">
        <f t="shared" si="8"/>
        <v>138</v>
      </c>
      <c r="O68" s="755">
        <v>16</v>
      </c>
      <c r="P68" s="756">
        <f t="shared" si="9"/>
        <v>158</v>
      </c>
      <c r="Q68" s="754">
        <v>6</v>
      </c>
      <c r="R68" s="755">
        <f t="shared" si="10"/>
        <v>151</v>
      </c>
      <c r="S68" s="755">
        <v>16</v>
      </c>
      <c r="T68" s="756">
        <f t="shared" si="11"/>
        <v>171</v>
      </c>
    </row>
    <row r="69" spans="1:20">
      <c r="A69" s="727"/>
      <c r="B69" s="707" t="s">
        <v>134</v>
      </c>
      <c r="C69" s="708">
        <v>1060</v>
      </c>
      <c r="D69" s="708">
        <v>920</v>
      </c>
      <c r="E69" s="708">
        <v>11.1</v>
      </c>
      <c r="F69" s="708">
        <v>11.6</v>
      </c>
      <c r="G69" s="708">
        <v>1.4</v>
      </c>
      <c r="H69" s="708">
        <v>4.4</v>
      </c>
      <c r="I69" s="708">
        <v>48</v>
      </c>
      <c r="J69" s="708">
        <v>53</v>
      </c>
      <c r="K69" s="708">
        <v>20</v>
      </c>
      <c r="L69" s="741">
        <v>20</v>
      </c>
      <c r="M69" s="754">
        <v>5</v>
      </c>
      <c r="N69" s="755">
        <f t="shared" si="8"/>
        <v>136</v>
      </c>
      <c r="O69" s="755">
        <v>15</v>
      </c>
      <c r="P69" s="756">
        <f t="shared" si="9"/>
        <v>156</v>
      </c>
      <c r="Q69" s="754">
        <v>5</v>
      </c>
      <c r="R69" s="755">
        <f t="shared" si="10"/>
        <v>149</v>
      </c>
      <c r="S69" s="755">
        <v>15</v>
      </c>
      <c r="T69" s="756">
        <f t="shared" si="11"/>
        <v>169</v>
      </c>
    </row>
    <row r="70" spans="1:20">
      <c r="A70" s="727"/>
      <c r="B70" s="707" t="s">
        <v>140</v>
      </c>
      <c r="C70" s="708">
        <v>980</v>
      </c>
      <c r="D70" s="708">
        <v>860</v>
      </c>
      <c r="E70" s="708">
        <v>11.3</v>
      </c>
      <c r="F70" s="708">
        <v>11.8</v>
      </c>
      <c r="G70" s="708">
        <v>0.3</v>
      </c>
      <c r="H70" s="708">
        <v>3.3</v>
      </c>
      <c r="I70" s="708">
        <v>41</v>
      </c>
      <c r="J70" s="708">
        <v>46</v>
      </c>
      <c r="K70" s="708">
        <v>18</v>
      </c>
      <c r="L70" s="741">
        <v>18</v>
      </c>
      <c r="M70" s="754">
        <v>4</v>
      </c>
      <c r="N70" s="755">
        <f t="shared" si="8"/>
        <v>134</v>
      </c>
      <c r="O70" s="755">
        <v>14</v>
      </c>
      <c r="P70" s="756">
        <f t="shared" si="9"/>
        <v>154</v>
      </c>
      <c r="Q70" s="754">
        <v>4</v>
      </c>
      <c r="R70" s="755">
        <f t="shared" si="10"/>
        <v>147</v>
      </c>
      <c r="S70" s="755">
        <v>14</v>
      </c>
      <c r="T70" s="756">
        <f t="shared" si="11"/>
        <v>167</v>
      </c>
    </row>
    <row r="71" spans="1:20">
      <c r="A71" s="727"/>
      <c r="B71" s="709" t="s">
        <v>146</v>
      </c>
      <c r="C71" s="710">
        <v>900</v>
      </c>
      <c r="D71" s="710">
        <v>800</v>
      </c>
      <c r="E71" s="710">
        <v>11.5</v>
      </c>
      <c r="F71" s="710">
        <v>12</v>
      </c>
      <c r="G71" s="710">
        <v>-0.8</v>
      </c>
      <c r="H71" s="710">
        <v>2.2</v>
      </c>
      <c r="I71" s="710">
        <v>34</v>
      </c>
      <c r="J71" s="710">
        <v>39</v>
      </c>
      <c r="K71" s="710">
        <v>16</v>
      </c>
      <c r="L71" s="742">
        <v>16</v>
      </c>
      <c r="M71" s="754">
        <v>3</v>
      </c>
      <c r="N71" s="755">
        <f t="shared" si="8"/>
        <v>132</v>
      </c>
      <c r="O71" s="755">
        <v>13</v>
      </c>
      <c r="P71" s="756">
        <f t="shared" si="9"/>
        <v>152</v>
      </c>
      <c r="Q71" s="754">
        <v>3</v>
      </c>
      <c r="R71" s="755">
        <f t="shared" si="10"/>
        <v>145</v>
      </c>
      <c r="S71" s="755">
        <v>13</v>
      </c>
      <c r="T71" s="756">
        <f t="shared" si="11"/>
        <v>165</v>
      </c>
    </row>
    <row r="72" spans="1:20">
      <c r="A72" s="728" t="s">
        <v>153</v>
      </c>
      <c r="B72" s="707" t="s">
        <v>154</v>
      </c>
      <c r="C72" s="708">
        <v>840</v>
      </c>
      <c r="D72" s="708">
        <v>780</v>
      </c>
      <c r="E72" s="708">
        <v>11.7</v>
      </c>
      <c r="F72" s="708">
        <v>12.2</v>
      </c>
      <c r="G72" s="708">
        <v>-1.6</v>
      </c>
      <c r="H72" s="708">
        <v>1.4</v>
      </c>
      <c r="I72" s="708">
        <v>31</v>
      </c>
      <c r="J72" s="708">
        <v>36</v>
      </c>
      <c r="K72" s="708">
        <v>14</v>
      </c>
      <c r="L72" s="741">
        <v>14</v>
      </c>
      <c r="M72" s="754">
        <v>2</v>
      </c>
      <c r="N72" s="755">
        <f t="shared" si="8"/>
        <v>130</v>
      </c>
      <c r="O72" s="755">
        <v>12</v>
      </c>
      <c r="P72" s="756">
        <f t="shared" si="9"/>
        <v>150</v>
      </c>
      <c r="Q72" s="754">
        <v>2</v>
      </c>
      <c r="R72" s="755">
        <f t="shared" si="10"/>
        <v>143</v>
      </c>
      <c r="S72" s="755">
        <v>12</v>
      </c>
      <c r="T72" s="756">
        <f t="shared" si="11"/>
        <v>163</v>
      </c>
    </row>
    <row r="73" ht="15.75" spans="1:20">
      <c r="A73" s="727"/>
      <c r="B73" s="707" t="s">
        <v>160</v>
      </c>
      <c r="C73" s="708">
        <v>780</v>
      </c>
      <c r="D73" s="708">
        <v>760</v>
      </c>
      <c r="E73" s="708">
        <v>11.9</v>
      </c>
      <c r="F73" s="708">
        <v>12.4</v>
      </c>
      <c r="G73" s="708">
        <v>-2.4</v>
      </c>
      <c r="H73" s="708">
        <v>0.6</v>
      </c>
      <c r="I73" s="708">
        <v>28</v>
      </c>
      <c r="J73" s="708">
        <v>33</v>
      </c>
      <c r="K73" s="708">
        <v>12</v>
      </c>
      <c r="L73" s="741">
        <v>12</v>
      </c>
      <c r="M73" s="757">
        <v>1</v>
      </c>
      <c r="N73" s="758">
        <f t="shared" si="8"/>
        <v>128</v>
      </c>
      <c r="O73" s="758">
        <v>11</v>
      </c>
      <c r="P73" s="759">
        <f t="shared" si="9"/>
        <v>148</v>
      </c>
      <c r="Q73" s="757">
        <v>1</v>
      </c>
      <c r="R73" s="758">
        <f t="shared" si="10"/>
        <v>141</v>
      </c>
      <c r="S73" s="758">
        <v>11</v>
      </c>
      <c r="T73" s="759">
        <f t="shared" si="11"/>
        <v>161</v>
      </c>
    </row>
    <row r="74" ht="15.75" spans="1:20">
      <c r="A74" s="797"/>
      <c r="B74" s="707" t="s">
        <v>166</v>
      </c>
      <c r="C74" s="708">
        <v>720</v>
      </c>
      <c r="D74" s="708">
        <v>740</v>
      </c>
      <c r="E74" s="708">
        <v>12.1</v>
      </c>
      <c r="F74" s="708">
        <v>12.6</v>
      </c>
      <c r="G74" s="708">
        <v>-3.2</v>
      </c>
      <c r="H74" s="708">
        <v>-0.2</v>
      </c>
      <c r="I74" s="708">
        <v>25</v>
      </c>
      <c r="J74" s="708">
        <v>30</v>
      </c>
      <c r="K74" s="708">
        <v>10</v>
      </c>
      <c r="L74" s="741">
        <v>10</v>
      </c>
      <c r="M74" s="760" t="s">
        <v>171</v>
      </c>
      <c r="N74" s="761"/>
      <c r="O74" s="822"/>
      <c r="P74" s="822"/>
      <c r="Q74" s="822"/>
      <c r="R74" s="822"/>
      <c r="S74" s="822"/>
      <c r="T74" s="791"/>
    </row>
    <row r="75" spans="1:20">
      <c r="A75" s="798"/>
      <c r="B75" s="707" t="s">
        <v>172</v>
      </c>
      <c r="C75" s="708">
        <v>660</v>
      </c>
      <c r="D75" s="708">
        <v>720</v>
      </c>
      <c r="E75" s="708">
        <v>12.3</v>
      </c>
      <c r="F75" s="708">
        <v>12.8</v>
      </c>
      <c r="G75" s="708">
        <v>-4</v>
      </c>
      <c r="H75" s="708">
        <v>-1</v>
      </c>
      <c r="I75" s="708">
        <v>22</v>
      </c>
      <c r="J75" s="708">
        <v>27</v>
      </c>
      <c r="K75" s="708">
        <v>8</v>
      </c>
      <c r="L75" s="741">
        <v>8</v>
      </c>
      <c r="M75" s="762"/>
      <c r="N75" s="823"/>
      <c r="O75" s="824"/>
      <c r="P75" s="761"/>
      <c r="Q75" s="761"/>
      <c r="R75" s="761"/>
      <c r="S75" s="791"/>
      <c r="T75" s="843"/>
    </row>
    <row r="76" ht="15.75" spans="1:20">
      <c r="A76" s="797"/>
      <c r="B76" s="713" t="s">
        <v>176</v>
      </c>
      <c r="C76" s="714">
        <v>600</v>
      </c>
      <c r="D76" s="714">
        <v>700</v>
      </c>
      <c r="E76" s="714">
        <v>12.5</v>
      </c>
      <c r="F76" s="714">
        <v>13</v>
      </c>
      <c r="G76" s="714">
        <v>-4.8</v>
      </c>
      <c r="H76" s="714">
        <v>-1.8</v>
      </c>
      <c r="I76" s="714">
        <v>19</v>
      </c>
      <c r="J76" s="714">
        <v>24</v>
      </c>
      <c r="K76" s="714">
        <v>6</v>
      </c>
      <c r="L76" s="764">
        <v>6</v>
      </c>
      <c r="M76" s="765"/>
      <c r="N76" s="825"/>
      <c r="O76" s="765"/>
      <c r="P76" s="766"/>
      <c r="Q76" s="766"/>
      <c r="R76" s="766"/>
      <c r="S76" s="793"/>
      <c r="T76" s="844"/>
    </row>
    <row r="78" ht="15.75"/>
    <row r="79" ht="21.75" spans="1:20">
      <c r="A79" s="799" t="s">
        <v>203</v>
      </c>
      <c r="B79" s="800"/>
      <c r="C79" s="801"/>
      <c r="D79" s="801"/>
      <c r="E79" s="801"/>
      <c r="F79" s="801"/>
      <c r="G79" s="801"/>
      <c r="H79" s="801"/>
      <c r="I79" s="801"/>
      <c r="J79" s="801"/>
      <c r="K79" s="801"/>
      <c r="L79" s="826"/>
      <c r="M79" s="730" t="s">
        <v>204</v>
      </c>
      <c r="N79" s="731"/>
      <c r="O79" s="731"/>
      <c r="P79" s="731"/>
      <c r="Q79" s="731"/>
      <c r="R79" s="731"/>
      <c r="S79" s="731"/>
      <c r="T79" s="785"/>
    </row>
    <row r="80" spans="1:20">
      <c r="A80" s="802" t="s">
        <v>21</v>
      </c>
      <c r="B80" s="803" t="s">
        <v>22</v>
      </c>
      <c r="C80" s="697" t="s">
        <v>23</v>
      </c>
      <c r="D80" s="698"/>
      <c r="E80" s="697" t="s">
        <v>24</v>
      </c>
      <c r="F80" s="698"/>
      <c r="G80" s="697" t="s">
        <v>193</v>
      </c>
      <c r="H80" s="698"/>
      <c r="I80" s="697" t="s">
        <v>26</v>
      </c>
      <c r="J80" s="698"/>
      <c r="K80" s="697" t="s">
        <v>194</v>
      </c>
      <c r="L80" s="732"/>
      <c r="M80" s="733" t="s">
        <v>27</v>
      </c>
      <c r="N80" s="734"/>
      <c r="O80" s="734"/>
      <c r="P80" s="734"/>
      <c r="Q80" s="734"/>
      <c r="R80" s="734"/>
      <c r="S80" s="734"/>
      <c r="T80" s="786"/>
    </row>
    <row r="81" spans="1:20">
      <c r="A81" s="804"/>
      <c r="B81" s="805"/>
      <c r="C81" s="779" t="s">
        <v>28</v>
      </c>
      <c r="D81" s="779" t="s">
        <v>29</v>
      </c>
      <c r="E81" s="779" t="s">
        <v>28</v>
      </c>
      <c r="F81" s="779" t="s">
        <v>29</v>
      </c>
      <c r="G81" s="779" t="s">
        <v>28</v>
      </c>
      <c r="H81" s="779" t="s">
        <v>29</v>
      </c>
      <c r="I81" s="779" t="s">
        <v>28</v>
      </c>
      <c r="J81" s="779" t="s">
        <v>29</v>
      </c>
      <c r="K81" s="779" t="s">
        <v>28</v>
      </c>
      <c r="L81" s="780" t="s">
        <v>29</v>
      </c>
      <c r="M81" s="736" t="s">
        <v>21</v>
      </c>
      <c r="N81" s="737"/>
      <c r="O81" s="737" t="s">
        <v>30</v>
      </c>
      <c r="P81" s="737"/>
      <c r="Q81" s="737" t="s">
        <v>28</v>
      </c>
      <c r="R81" s="737"/>
      <c r="S81" s="737" t="s">
        <v>29</v>
      </c>
      <c r="T81" s="787"/>
    </row>
    <row r="82" spans="1:20">
      <c r="A82" s="806" t="s">
        <v>31</v>
      </c>
      <c r="B82" s="807">
        <v>100</v>
      </c>
      <c r="C82" s="808">
        <v>2600</v>
      </c>
      <c r="D82" s="808">
        <v>2000</v>
      </c>
      <c r="E82" s="808">
        <v>8.7</v>
      </c>
      <c r="F82" s="808">
        <v>8.7</v>
      </c>
      <c r="G82" s="808">
        <v>16.4</v>
      </c>
      <c r="H82" s="808">
        <v>19.5</v>
      </c>
      <c r="I82" s="808">
        <v>137</v>
      </c>
      <c r="J82" s="808">
        <v>149</v>
      </c>
      <c r="K82" s="808">
        <v>49</v>
      </c>
      <c r="L82" s="827">
        <v>47</v>
      </c>
      <c r="M82" s="736" t="s">
        <v>41</v>
      </c>
      <c r="N82" s="737"/>
      <c r="O82" s="739">
        <v>100</v>
      </c>
      <c r="P82" s="739"/>
      <c r="Q82" s="772" t="s">
        <v>205</v>
      </c>
      <c r="R82" s="773"/>
      <c r="S82" s="772" t="s">
        <v>206</v>
      </c>
      <c r="T82" s="794"/>
    </row>
    <row r="83" spans="1:20">
      <c r="A83" s="806"/>
      <c r="B83" s="807">
        <v>95</v>
      </c>
      <c r="C83" s="808">
        <v>2500</v>
      </c>
      <c r="D83" s="808">
        <v>1900</v>
      </c>
      <c r="E83" s="808">
        <v>8.8</v>
      </c>
      <c r="F83" s="808">
        <v>8.8</v>
      </c>
      <c r="G83" s="808">
        <v>15</v>
      </c>
      <c r="H83" s="808">
        <v>18.1</v>
      </c>
      <c r="I83" s="808">
        <v>132</v>
      </c>
      <c r="J83" s="808">
        <v>142</v>
      </c>
      <c r="K83" s="808">
        <v>46</v>
      </c>
      <c r="L83" s="827">
        <v>45</v>
      </c>
      <c r="M83" s="736" t="s">
        <v>53</v>
      </c>
      <c r="N83" s="737"/>
      <c r="O83" s="739">
        <v>80</v>
      </c>
      <c r="P83" s="739"/>
      <c r="Q83" s="772" t="s">
        <v>207</v>
      </c>
      <c r="R83" s="773"/>
      <c r="S83" s="772" t="s">
        <v>186</v>
      </c>
      <c r="T83" s="794"/>
    </row>
    <row r="84" spans="1:20">
      <c r="A84" s="806"/>
      <c r="B84" s="809">
        <v>90</v>
      </c>
      <c r="C84" s="810">
        <v>2400</v>
      </c>
      <c r="D84" s="810">
        <v>1800</v>
      </c>
      <c r="E84" s="810">
        <v>8.9</v>
      </c>
      <c r="F84" s="810">
        <v>8.9</v>
      </c>
      <c r="G84" s="810">
        <v>13.6</v>
      </c>
      <c r="H84" s="810">
        <v>16.9</v>
      </c>
      <c r="I84" s="810">
        <v>127</v>
      </c>
      <c r="J84" s="810">
        <v>135</v>
      </c>
      <c r="K84" s="810">
        <v>43</v>
      </c>
      <c r="L84" s="828">
        <v>43</v>
      </c>
      <c r="M84" s="736" t="s">
        <v>65</v>
      </c>
      <c r="N84" s="737"/>
      <c r="O84" s="739"/>
      <c r="P84" s="739"/>
      <c r="Q84" s="772" t="s">
        <v>208</v>
      </c>
      <c r="R84" s="773"/>
      <c r="S84" s="772" t="s">
        <v>209</v>
      </c>
      <c r="T84" s="794"/>
    </row>
    <row r="85" ht="15.75" spans="1:20">
      <c r="A85" s="806" t="s">
        <v>68</v>
      </c>
      <c r="B85" s="807">
        <v>85</v>
      </c>
      <c r="C85" s="808">
        <v>2150</v>
      </c>
      <c r="D85" s="808">
        <v>1700</v>
      </c>
      <c r="E85" s="808">
        <v>9</v>
      </c>
      <c r="F85" s="808">
        <v>9.2</v>
      </c>
      <c r="G85" s="808">
        <v>11.7</v>
      </c>
      <c r="H85" s="808">
        <v>15</v>
      </c>
      <c r="I85" s="808">
        <v>121</v>
      </c>
      <c r="J85" s="808">
        <v>127</v>
      </c>
      <c r="K85" s="808">
        <v>40</v>
      </c>
      <c r="L85" s="827">
        <v>40</v>
      </c>
      <c r="M85" s="829" t="s">
        <v>76</v>
      </c>
      <c r="N85" s="830"/>
      <c r="O85" s="831">
        <v>60</v>
      </c>
      <c r="P85" s="831"/>
      <c r="Q85" s="845" t="s">
        <v>210</v>
      </c>
      <c r="R85" s="846"/>
      <c r="S85" s="845" t="s">
        <v>211</v>
      </c>
      <c r="T85" s="847"/>
    </row>
    <row r="86" ht="15.75" spans="1:20">
      <c r="A86" s="806"/>
      <c r="B86" s="809">
        <v>80</v>
      </c>
      <c r="C86" s="810">
        <v>1900</v>
      </c>
      <c r="D86" s="810">
        <v>1600</v>
      </c>
      <c r="E86" s="810">
        <v>9.1</v>
      </c>
      <c r="F86" s="810">
        <v>9.5</v>
      </c>
      <c r="G86" s="810">
        <v>9.8</v>
      </c>
      <c r="H86" s="810">
        <v>13.1</v>
      </c>
      <c r="I86" s="810">
        <v>115</v>
      </c>
      <c r="J86" s="810">
        <v>119</v>
      </c>
      <c r="K86" s="810">
        <v>37</v>
      </c>
      <c r="L86" s="828">
        <v>37</v>
      </c>
      <c r="M86" s="832" t="s">
        <v>85</v>
      </c>
      <c r="N86" s="783"/>
      <c r="O86" s="783"/>
      <c r="P86" s="783"/>
      <c r="Q86" s="783"/>
      <c r="R86" s="783"/>
      <c r="S86" s="783"/>
      <c r="T86" s="796"/>
    </row>
    <row r="87" ht="15.75" spans="1:20">
      <c r="A87" s="806" t="s">
        <v>86</v>
      </c>
      <c r="B87" s="807">
        <v>78</v>
      </c>
      <c r="C87" s="808">
        <v>1820</v>
      </c>
      <c r="D87" s="808">
        <v>1530</v>
      </c>
      <c r="E87" s="808">
        <v>9.3</v>
      </c>
      <c r="F87" s="808">
        <v>9.7</v>
      </c>
      <c r="G87" s="808">
        <v>8.6</v>
      </c>
      <c r="H87" s="808">
        <v>12</v>
      </c>
      <c r="I87" s="808">
        <v>108</v>
      </c>
      <c r="J87" s="808">
        <v>112</v>
      </c>
      <c r="K87" s="808">
        <v>35</v>
      </c>
      <c r="L87" s="827">
        <v>35</v>
      </c>
      <c r="M87" s="748" t="s">
        <v>28</v>
      </c>
      <c r="N87" s="749"/>
      <c r="O87" s="749"/>
      <c r="P87" s="750"/>
      <c r="Q87" s="748" t="s">
        <v>29</v>
      </c>
      <c r="R87" s="749"/>
      <c r="S87" s="749"/>
      <c r="T87" s="750"/>
    </row>
    <row r="88" spans="1:20">
      <c r="A88" s="806"/>
      <c r="B88" s="807">
        <v>76</v>
      </c>
      <c r="C88" s="808">
        <v>1740</v>
      </c>
      <c r="D88" s="808">
        <v>1460</v>
      </c>
      <c r="E88" s="808">
        <v>9.5</v>
      </c>
      <c r="F88" s="808">
        <v>9.9</v>
      </c>
      <c r="G88" s="808">
        <v>7.4</v>
      </c>
      <c r="H88" s="808">
        <v>10.9</v>
      </c>
      <c r="I88" s="808">
        <v>101</v>
      </c>
      <c r="J88" s="808">
        <v>105</v>
      </c>
      <c r="K88" s="808">
        <v>33</v>
      </c>
      <c r="L88" s="827">
        <v>33</v>
      </c>
      <c r="M88" s="751" t="s">
        <v>99</v>
      </c>
      <c r="N88" s="752" t="s">
        <v>100</v>
      </c>
      <c r="O88" s="752" t="s">
        <v>99</v>
      </c>
      <c r="P88" s="753" t="s">
        <v>100</v>
      </c>
      <c r="Q88" s="751" t="s">
        <v>99</v>
      </c>
      <c r="R88" s="752" t="s">
        <v>100</v>
      </c>
      <c r="S88" s="752" t="s">
        <v>99</v>
      </c>
      <c r="T88" s="753" t="s">
        <v>100</v>
      </c>
    </row>
    <row r="89" spans="1:20">
      <c r="A89" s="806"/>
      <c r="B89" s="807">
        <v>74</v>
      </c>
      <c r="C89" s="808">
        <v>1660</v>
      </c>
      <c r="D89" s="808">
        <v>1390</v>
      </c>
      <c r="E89" s="808">
        <v>9.7</v>
      </c>
      <c r="F89" s="808">
        <v>10.1</v>
      </c>
      <c r="G89" s="808">
        <v>6.2</v>
      </c>
      <c r="H89" s="808">
        <v>9.8</v>
      </c>
      <c r="I89" s="808">
        <v>94</v>
      </c>
      <c r="J89" s="808">
        <v>98</v>
      </c>
      <c r="K89" s="808">
        <v>31</v>
      </c>
      <c r="L89" s="827">
        <v>31</v>
      </c>
      <c r="M89" s="754">
        <v>10</v>
      </c>
      <c r="N89" s="755">
        <f>M89*2+$I$82</f>
        <v>157</v>
      </c>
      <c r="O89" s="755">
        <v>20</v>
      </c>
      <c r="P89" s="756">
        <f>O89*2+$I$82</f>
        <v>177</v>
      </c>
      <c r="Q89" s="754">
        <v>10</v>
      </c>
      <c r="R89" s="755">
        <f>Q89*2+$J$82</f>
        <v>169</v>
      </c>
      <c r="S89" s="755">
        <v>20</v>
      </c>
      <c r="T89" s="756">
        <f>S89*2+$J$82</f>
        <v>189</v>
      </c>
    </row>
    <row r="90" spans="1:20">
      <c r="A90" s="806"/>
      <c r="B90" s="807">
        <v>72</v>
      </c>
      <c r="C90" s="808">
        <v>1580</v>
      </c>
      <c r="D90" s="808">
        <v>1320</v>
      </c>
      <c r="E90" s="808">
        <v>9.9</v>
      </c>
      <c r="F90" s="808">
        <v>10.3</v>
      </c>
      <c r="G90" s="808">
        <v>5</v>
      </c>
      <c r="H90" s="808">
        <v>8.7</v>
      </c>
      <c r="I90" s="808">
        <v>87</v>
      </c>
      <c r="J90" s="808">
        <v>91</v>
      </c>
      <c r="K90" s="808">
        <v>29</v>
      </c>
      <c r="L90" s="827">
        <v>29</v>
      </c>
      <c r="M90" s="754">
        <v>9</v>
      </c>
      <c r="N90" s="755">
        <f t="shared" ref="N90:N98" si="12">M90*2+$I$82</f>
        <v>155</v>
      </c>
      <c r="O90" s="755">
        <v>19</v>
      </c>
      <c r="P90" s="756">
        <f t="shared" ref="P90:P98" si="13">O90*2+$I$82</f>
        <v>175</v>
      </c>
      <c r="Q90" s="754">
        <v>9</v>
      </c>
      <c r="R90" s="755">
        <f t="shared" ref="R90:R98" si="14">Q90*2+$J$82</f>
        <v>167</v>
      </c>
      <c r="S90" s="755">
        <v>19</v>
      </c>
      <c r="T90" s="756">
        <f t="shared" ref="T90:T98" si="15">S90*2+$J$82</f>
        <v>187</v>
      </c>
    </row>
    <row r="91" spans="1:20">
      <c r="A91" s="806"/>
      <c r="B91" s="807">
        <v>70</v>
      </c>
      <c r="C91" s="808">
        <v>1500</v>
      </c>
      <c r="D91" s="808">
        <v>1250</v>
      </c>
      <c r="E91" s="808">
        <v>10.1</v>
      </c>
      <c r="F91" s="808">
        <v>10.5</v>
      </c>
      <c r="G91" s="808">
        <v>3.8</v>
      </c>
      <c r="H91" s="808">
        <v>7.6</v>
      </c>
      <c r="I91" s="808">
        <v>80</v>
      </c>
      <c r="J91" s="808">
        <v>84</v>
      </c>
      <c r="K91" s="808">
        <v>27</v>
      </c>
      <c r="L91" s="827">
        <v>27</v>
      </c>
      <c r="M91" s="754">
        <v>8</v>
      </c>
      <c r="N91" s="755">
        <f t="shared" si="12"/>
        <v>153</v>
      </c>
      <c r="O91" s="755">
        <v>18</v>
      </c>
      <c r="P91" s="756">
        <f t="shared" si="13"/>
        <v>173</v>
      </c>
      <c r="Q91" s="754">
        <v>8</v>
      </c>
      <c r="R91" s="755">
        <f t="shared" si="14"/>
        <v>165</v>
      </c>
      <c r="S91" s="755">
        <v>18</v>
      </c>
      <c r="T91" s="756">
        <f t="shared" si="15"/>
        <v>185</v>
      </c>
    </row>
    <row r="92" spans="1:20">
      <c r="A92" s="806"/>
      <c r="B92" s="807">
        <v>68</v>
      </c>
      <c r="C92" s="808">
        <v>1420</v>
      </c>
      <c r="D92" s="808">
        <v>1180</v>
      </c>
      <c r="E92" s="808">
        <v>10.3</v>
      </c>
      <c r="F92" s="808">
        <v>10.7</v>
      </c>
      <c r="G92" s="808">
        <v>2.6</v>
      </c>
      <c r="H92" s="808">
        <v>6.5</v>
      </c>
      <c r="I92" s="808">
        <v>73</v>
      </c>
      <c r="J92" s="808">
        <v>77</v>
      </c>
      <c r="K92" s="808">
        <v>25</v>
      </c>
      <c r="L92" s="827">
        <v>25</v>
      </c>
      <c r="M92" s="754">
        <v>7</v>
      </c>
      <c r="N92" s="755">
        <f t="shared" si="12"/>
        <v>151</v>
      </c>
      <c r="O92" s="755">
        <v>17</v>
      </c>
      <c r="P92" s="756">
        <f t="shared" si="13"/>
        <v>171</v>
      </c>
      <c r="Q92" s="754">
        <v>7</v>
      </c>
      <c r="R92" s="755">
        <f t="shared" si="14"/>
        <v>163</v>
      </c>
      <c r="S92" s="755">
        <v>17</v>
      </c>
      <c r="T92" s="756">
        <f t="shared" si="15"/>
        <v>183</v>
      </c>
    </row>
    <row r="93" spans="1:20">
      <c r="A93" s="806"/>
      <c r="B93" s="807">
        <v>66</v>
      </c>
      <c r="C93" s="808">
        <v>1340</v>
      </c>
      <c r="D93" s="808">
        <v>1110</v>
      </c>
      <c r="E93" s="808">
        <v>10.5</v>
      </c>
      <c r="F93" s="808">
        <v>10.9</v>
      </c>
      <c r="G93" s="808">
        <v>1.4</v>
      </c>
      <c r="H93" s="808">
        <v>5.4</v>
      </c>
      <c r="I93" s="808">
        <v>66</v>
      </c>
      <c r="J93" s="808">
        <v>70</v>
      </c>
      <c r="K93" s="808">
        <v>23</v>
      </c>
      <c r="L93" s="827">
        <v>23</v>
      </c>
      <c r="M93" s="754">
        <v>6</v>
      </c>
      <c r="N93" s="755">
        <f t="shared" si="12"/>
        <v>149</v>
      </c>
      <c r="O93" s="755">
        <v>16</v>
      </c>
      <c r="P93" s="756">
        <f t="shared" si="13"/>
        <v>169</v>
      </c>
      <c r="Q93" s="754">
        <v>6</v>
      </c>
      <c r="R93" s="755">
        <f t="shared" si="14"/>
        <v>161</v>
      </c>
      <c r="S93" s="755">
        <v>16</v>
      </c>
      <c r="T93" s="756">
        <f t="shared" si="15"/>
        <v>181</v>
      </c>
    </row>
    <row r="94" spans="1:20">
      <c r="A94" s="806"/>
      <c r="B94" s="807">
        <v>64</v>
      </c>
      <c r="C94" s="808">
        <v>1260</v>
      </c>
      <c r="D94" s="808">
        <v>1040</v>
      </c>
      <c r="E94" s="808">
        <v>10.7</v>
      </c>
      <c r="F94" s="808">
        <v>11.1</v>
      </c>
      <c r="G94" s="808">
        <v>0.2</v>
      </c>
      <c r="H94" s="808">
        <v>4.3</v>
      </c>
      <c r="I94" s="808">
        <v>59</v>
      </c>
      <c r="J94" s="808">
        <v>63</v>
      </c>
      <c r="K94" s="808">
        <v>21</v>
      </c>
      <c r="L94" s="827">
        <v>21</v>
      </c>
      <c r="M94" s="754">
        <v>5</v>
      </c>
      <c r="N94" s="755">
        <f t="shared" si="12"/>
        <v>147</v>
      </c>
      <c r="O94" s="755">
        <v>15</v>
      </c>
      <c r="P94" s="756">
        <f t="shared" si="13"/>
        <v>167</v>
      </c>
      <c r="Q94" s="754">
        <v>5</v>
      </c>
      <c r="R94" s="755">
        <f t="shared" si="14"/>
        <v>159</v>
      </c>
      <c r="S94" s="755">
        <v>15</v>
      </c>
      <c r="T94" s="756">
        <f t="shared" si="15"/>
        <v>179</v>
      </c>
    </row>
    <row r="95" spans="1:20">
      <c r="A95" s="806"/>
      <c r="B95" s="807">
        <v>62</v>
      </c>
      <c r="C95" s="808">
        <v>1180</v>
      </c>
      <c r="D95" s="808">
        <v>970</v>
      </c>
      <c r="E95" s="808">
        <v>10.9</v>
      </c>
      <c r="F95" s="808">
        <v>11.3</v>
      </c>
      <c r="G95" s="808">
        <v>-1</v>
      </c>
      <c r="H95" s="808">
        <v>3.2</v>
      </c>
      <c r="I95" s="808">
        <v>52</v>
      </c>
      <c r="J95" s="808">
        <v>56</v>
      </c>
      <c r="K95" s="808">
        <v>19</v>
      </c>
      <c r="L95" s="827">
        <v>19</v>
      </c>
      <c r="M95" s="754">
        <v>4</v>
      </c>
      <c r="N95" s="755">
        <f t="shared" si="12"/>
        <v>145</v>
      </c>
      <c r="O95" s="755">
        <v>14</v>
      </c>
      <c r="P95" s="756">
        <f t="shared" si="13"/>
        <v>165</v>
      </c>
      <c r="Q95" s="754">
        <v>4</v>
      </c>
      <c r="R95" s="755">
        <f t="shared" si="14"/>
        <v>157</v>
      </c>
      <c r="S95" s="755">
        <v>14</v>
      </c>
      <c r="T95" s="756">
        <f t="shared" si="15"/>
        <v>177</v>
      </c>
    </row>
    <row r="96" spans="1:20">
      <c r="A96" s="806"/>
      <c r="B96" s="809">
        <v>60</v>
      </c>
      <c r="C96" s="810">
        <v>1100</v>
      </c>
      <c r="D96" s="810">
        <v>900</v>
      </c>
      <c r="E96" s="810">
        <v>11.1</v>
      </c>
      <c r="F96" s="810">
        <v>11.5</v>
      </c>
      <c r="G96" s="810">
        <v>-2.2</v>
      </c>
      <c r="H96" s="810">
        <v>2.1</v>
      </c>
      <c r="I96" s="810">
        <v>45</v>
      </c>
      <c r="J96" s="810">
        <v>49</v>
      </c>
      <c r="K96" s="810">
        <v>17</v>
      </c>
      <c r="L96" s="828">
        <v>17</v>
      </c>
      <c r="M96" s="754">
        <v>3</v>
      </c>
      <c r="N96" s="755">
        <f t="shared" si="12"/>
        <v>143</v>
      </c>
      <c r="O96" s="755">
        <v>13</v>
      </c>
      <c r="P96" s="756">
        <f t="shared" si="13"/>
        <v>163</v>
      </c>
      <c r="Q96" s="754">
        <v>3</v>
      </c>
      <c r="R96" s="755">
        <f t="shared" si="14"/>
        <v>155</v>
      </c>
      <c r="S96" s="755">
        <v>13</v>
      </c>
      <c r="T96" s="756">
        <f t="shared" si="15"/>
        <v>175</v>
      </c>
    </row>
    <row r="97" spans="1:20">
      <c r="A97" s="806" t="s">
        <v>153</v>
      </c>
      <c r="B97" s="807">
        <v>50</v>
      </c>
      <c r="C97" s="808">
        <v>1030</v>
      </c>
      <c r="D97" s="808">
        <v>880</v>
      </c>
      <c r="E97" s="808">
        <v>11.3</v>
      </c>
      <c r="F97" s="808">
        <v>11.7</v>
      </c>
      <c r="G97" s="808">
        <v>-3.2</v>
      </c>
      <c r="H97" s="808">
        <v>1.3</v>
      </c>
      <c r="I97" s="808">
        <v>42</v>
      </c>
      <c r="J97" s="808">
        <v>46</v>
      </c>
      <c r="K97" s="808">
        <v>15</v>
      </c>
      <c r="L97" s="827">
        <v>15</v>
      </c>
      <c r="M97" s="754">
        <v>2</v>
      </c>
      <c r="N97" s="755">
        <f t="shared" si="12"/>
        <v>141</v>
      </c>
      <c r="O97" s="755">
        <v>12</v>
      </c>
      <c r="P97" s="756">
        <f t="shared" si="13"/>
        <v>161</v>
      </c>
      <c r="Q97" s="754">
        <v>2</v>
      </c>
      <c r="R97" s="755">
        <f t="shared" si="14"/>
        <v>153</v>
      </c>
      <c r="S97" s="755">
        <v>12</v>
      </c>
      <c r="T97" s="756">
        <f t="shared" si="15"/>
        <v>173</v>
      </c>
    </row>
    <row r="98" ht="15.75" spans="1:20">
      <c r="A98" s="806"/>
      <c r="B98" s="807">
        <v>40</v>
      </c>
      <c r="C98" s="808">
        <v>960</v>
      </c>
      <c r="D98" s="808">
        <v>860</v>
      </c>
      <c r="E98" s="808">
        <v>11.5</v>
      </c>
      <c r="F98" s="808">
        <v>11.9</v>
      </c>
      <c r="G98" s="808">
        <v>-4.2</v>
      </c>
      <c r="H98" s="808">
        <v>0.5</v>
      </c>
      <c r="I98" s="808">
        <v>39</v>
      </c>
      <c r="J98" s="808">
        <v>43</v>
      </c>
      <c r="K98" s="808">
        <v>13</v>
      </c>
      <c r="L98" s="827">
        <v>13</v>
      </c>
      <c r="M98" s="757">
        <v>1</v>
      </c>
      <c r="N98" s="758">
        <f t="shared" si="12"/>
        <v>139</v>
      </c>
      <c r="O98" s="758">
        <v>11</v>
      </c>
      <c r="P98" s="759">
        <f t="shared" si="13"/>
        <v>159</v>
      </c>
      <c r="Q98" s="757">
        <v>1</v>
      </c>
      <c r="R98" s="758">
        <f t="shared" si="14"/>
        <v>151</v>
      </c>
      <c r="S98" s="758">
        <v>11</v>
      </c>
      <c r="T98" s="759">
        <f t="shared" si="15"/>
        <v>171</v>
      </c>
    </row>
    <row r="99" ht="15.75" spans="1:20">
      <c r="A99" s="806"/>
      <c r="B99" s="807">
        <v>30</v>
      </c>
      <c r="C99" s="808">
        <v>890</v>
      </c>
      <c r="D99" s="808">
        <v>840</v>
      </c>
      <c r="E99" s="808">
        <v>11.7</v>
      </c>
      <c r="F99" s="808">
        <v>12.1</v>
      </c>
      <c r="G99" s="808">
        <v>-5.2</v>
      </c>
      <c r="H99" s="808">
        <v>-0.3</v>
      </c>
      <c r="I99" s="808">
        <v>36</v>
      </c>
      <c r="J99" s="808">
        <v>40</v>
      </c>
      <c r="K99" s="808">
        <v>11</v>
      </c>
      <c r="L99" s="827">
        <v>11</v>
      </c>
      <c r="M99" s="833" t="s">
        <v>171</v>
      </c>
      <c r="N99" s="834"/>
      <c r="O99" s="834"/>
      <c r="P99" s="835"/>
      <c r="Q99" s="848"/>
      <c r="R99" s="822"/>
      <c r="S99" s="822"/>
      <c r="T99" s="849"/>
    </row>
    <row r="100" ht="15.75" spans="1:20">
      <c r="A100" s="806"/>
      <c r="B100" s="807">
        <v>20</v>
      </c>
      <c r="C100" s="808">
        <v>820</v>
      </c>
      <c r="D100" s="808">
        <v>820</v>
      </c>
      <c r="E100" s="808">
        <v>11.9</v>
      </c>
      <c r="F100" s="808">
        <v>12.3</v>
      </c>
      <c r="G100" s="808">
        <v>-6.2</v>
      </c>
      <c r="H100" s="808">
        <v>-1.1</v>
      </c>
      <c r="I100" s="808">
        <v>33</v>
      </c>
      <c r="J100" s="808">
        <v>37</v>
      </c>
      <c r="K100" s="808">
        <v>9</v>
      </c>
      <c r="L100" s="827">
        <v>9</v>
      </c>
      <c r="M100" s="824"/>
      <c r="N100" s="761"/>
      <c r="O100" s="761"/>
      <c r="P100" s="836"/>
      <c r="Q100" s="850"/>
      <c r="R100" s="851"/>
      <c r="S100" s="851"/>
      <c r="T100" s="852"/>
    </row>
    <row r="101" ht="15.75" spans="1:20">
      <c r="A101" s="806"/>
      <c r="B101" s="811">
        <v>10</v>
      </c>
      <c r="C101" s="812">
        <v>750</v>
      </c>
      <c r="D101" s="812">
        <v>800</v>
      </c>
      <c r="E101" s="812">
        <v>12.1</v>
      </c>
      <c r="F101" s="812">
        <v>12.5</v>
      </c>
      <c r="G101" s="812">
        <v>-7.2</v>
      </c>
      <c r="H101" s="812">
        <v>-1.9</v>
      </c>
      <c r="I101" s="812">
        <v>30</v>
      </c>
      <c r="J101" s="812">
        <v>34</v>
      </c>
      <c r="K101" s="812">
        <v>7</v>
      </c>
      <c r="L101" s="837">
        <v>7</v>
      </c>
      <c r="M101" s="765"/>
      <c r="N101" s="766"/>
      <c r="O101" s="766"/>
      <c r="P101" s="766"/>
      <c r="Q101" s="853"/>
      <c r="R101" s="853"/>
      <c r="S101" s="853"/>
      <c r="T101" s="854"/>
    </row>
    <row r="103" ht="15.75"/>
    <row r="104" ht="21.75" spans="1:22">
      <c r="A104" s="800" t="s">
        <v>212</v>
      </c>
      <c r="B104" s="801"/>
      <c r="C104" s="801"/>
      <c r="D104" s="801"/>
      <c r="E104" s="801"/>
      <c r="F104" s="801"/>
      <c r="G104" s="801"/>
      <c r="H104" s="801"/>
      <c r="I104" s="801"/>
      <c r="J104" s="801"/>
      <c r="K104" s="801"/>
      <c r="L104" s="801"/>
      <c r="M104" s="801"/>
      <c r="N104" s="826"/>
      <c r="O104" s="730" t="s">
        <v>213</v>
      </c>
      <c r="P104" s="731"/>
      <c r="Q104" s="731"/>
      <c r="R104" s="731"/>
      <c r="S104" s="731"/>
      <c r="T104" s="731"/>
      <c r="U104" s="731"/>
      <c r="V104" s="785"/>
    </row>
    <row r="105" spans="1:22">
      <c r="A105" s="813" t="s">
        <v>21</v>
      </c>
      <c r="B105" s="814" t="s">
        <v>22</v>
      </c>
      <c r="C105" s="697" t="s">
        <v>23</v>
      </c>
      <c r="D105" s="698"/>
      <c r="E105" s="697" t="s">
        <v>24</v>
      </c>
      <c r="F105" s="698"/>
      <c r="G105" s="697" t="s">
        <v>214</v>
      </c>
      <c r="H105" s="698"/>
      <c r="I105" s="697" t="s">
        <v>215</v>
      </c>
      <c r="J105" s="698"/>
      <c r="K105" s="697" t="s">
        <v>194</v>
      </c>
      <c r="L105" s="698"/>
      <c r="M105" s="697" t="s">
        <v>216</v>
      </c>
      <c r="N105" s="732"/>
      <c r="O105" s="733" t="s">
        <v>27</v>
      </c>
      <c r="P105" s="734"/>
      <c r="Q105" s="734"/>
      <c r="R105" s="734"/>
      <c r="S105" s="734"/>
      <c r="T105" s="734"/>
      <c r="U105" s="734"/>
      <c r="V105" s="786"/>
    </row>
    <row r="106" spans="1:22">
      <c r="A106" s="815"/>
      <c r="B106" s="816"/>
      <c r="C106" s="779" t="s">
        <v>28</v>
      </c>
      <c r="D106" s="779" t="s">
        <v>29</v>
      </c>
      <c r="E106" s="779" t="s">
        <v>28</v>
      </c>
      <c r="F106" s="779" t="s">
        <v>29</v>
      </c>
      <c r="G106" s="779" t="s">
        <v>28</v>
      </c>
      <c r="H106" s="779" t="s">
        <v>29</v>
      </c>
      <c r="I106" s="779" t="s">
        <v>28</v>
      </c>
      <c r="J106" s="779" t="s">
        <v>29</v>
      </c>
      <c r="K106" s="779" t="s">
        <v>28</v>
      </c>
      <c r="L106" s="779" t="s">
        <v>29</v>
      </c>
      <c r="M106" s="779" t="s">
        <v>28</v>
      </c>
      <c r="N106" s="780" t="s">
        <v>29</v>
      </c>
      <c r="O106" s="736" t="s">
        <v>21</v>
      </c>
      <c r="P106" s="737"/>
      <c r="Q106" s="737" t="s">
        <v>30</v>
      </c>
      <c r="R106" s="737"/>
      <c r="S106" s="737" t="s">
        <v>28</v>
      </c>
      <c r="T106" s="737"/>
      <c r="U106" s="737" t="s">
        <v>29</v>
      </c>
      <c r="V106" s="787"/>
    </row>
    <row r="107" spans="1:22">
      <c r="A107" s="815" t="s">
        <v>31</v>
      </c>
      <c r="B107" s="816">
        <v>100</v>
      </c>
      <c r="C107" s="779">
        <v>2900</v>
      </c>
      <c r="D107" s="779">
        <v>2250</v>
      </c>
      <c r="E107" s="779">
        <v>8.4</v>
      </c>
      <c r="F107" s="779">
        <v>8.3</v>
      </c>
      <c r="G107" s="779">
        <v>16.5</v>
      </c>
      <c r="H107" s="779">
        <v>19.8</v>
      </c>
      <c r="I107" s="779">
        <v>148</v>
      </c>
      <c r="J107" s="779">
        <v>158</v>
      </c>
      <c r="K107" s="779">
        <v>50</v>
      </c>
      <c r="L107" s="779">
        <v>48</v>
      </c>
      <c r="M107" s="779" t="s">
        <v>217</v>
      </c>
      <c r="N107" s="780" t="s">
        <v>218</v>
      </c>
      <c r="O107" s="736" t="s">
        <v>41</v>
      </c>
      <c r="P107" s="737"/>
      <c r="Q107" s="739">
        <v>100</v>
      </c>
      <c r="R107" s="739"/>
      <c r="S107" s="772" t="s">
        <v>219</v>
      </c>
      <c r="T107" s="773"/>
      <c r="U107" s="772" t="s">
        <v>220</v>
      </c>
      <c r="V107" s="794"/>
    </row>
    <row r="108" spans="1:22">
      <c r="A108" s="815"/>
      <c r="B108" s="816">
        <v>95</v>
      </c>
      <c r="C108" s="779">
        <v>2800</v>
      </c>
      <c r="D108" s="779">
        <v>2150</v>
      </c>
      <c r="E108" s="779">
        <v>8.5</v>
      </c>
      <c r="F108" s="779">
        <v>8.4</v>
      </c>
      <c r="G108" s="779">
        <v>15.2</v>
      </c>
      <c r="H108" s="779">
        <v>18.5</v>
      </c>
      <c r="I108" s="779">
        <v>143</v>
      </c>
      <c r="J108" s="779">
        <v>151</v>
      </c>
      <c r="K108" s="779">
        <v>47</v>
      </c>
      <c r="L108" s="779">
        <v>46</v>
      </c>
      <c r="M108" s="779" t="s">
        <v>221</v>
      </c>
      <c r="N108" s="780" t="s">
        <v>222</v>
      </c>
      <c r="O108" s="736" t="s">
        <v>53</v>
      </c>
      <c r="P108" s="737"/>
      <c r="Q108" s="739">
        <v>80</v>
      </c>
      <c r="R108" s="739"/>
      <c r="S108" s="772" t="s">
        <v>223</v>
      </c>
      <c r="T108" s="773"/>
      <c r="U108" s="772" t="s">
        <v>224</v>
      </c>
      <c r="V108" s="794"/>
    </row>
    <row r="109" spans="1:22">
      <c r="A109" s="815"/>
      <c r="B109" s="817">
        <v>90</v>
      </c>
      <c r="C109" s="818">
        <v>2700</v>
      </c>
      <c r="D109" s="818">
        <v>2050</v>
      </c>
      <c r="E109" s="818">
        <v>8.6</v>
      </c>
      <c r="F109" s="818">
        <v>8.5</v>
      </c>
      <c r="G109" s="818">
        <v>13.8</v>
      </c>
      <c r="H109" s="818">
        <v>17.2</v>
      </c>
      <c r="I109" s="818">
        <v>138</v>
      </c>
      <c r="J109" s="818">
        <v>144</v>
      </c>
      <c r="K109" s="818">
        <v>44</v>
      </c>
      <c r="L109" s="818">
        <v>44</v>
      </c>
      <c r="M109" s="818" t="s">
        <v>225</v>
      </c>
      <c r="N109" s="838" t="s">
        <v>226</v>
      </c>
      <c r="O109" s="736" t="s">
        <v>65</v>
      </c>
      <c r="P109" s="737"/>
      <c r="Q109" s="739"/>
      <c r="R109" s="739"/>
      <c r="S109" s="772" t="s">
        <v>227</v>
      </c>
      <c r="T109" s="773"/>
      <c r="U109" s="772" t="s">
        <v>228</v>
      </c>
      <c r="V109" s="794"/>
    </row>
    <row r="110" ht="15.75" spans="1:22">
      <c r="A110" s="819" t="s">
        <v>68</v>
      </c>
      <c r="B110" s="808">
        <v>85</v>
      </c>
      <c r="C110" s="808">
        <v>2450</v>
      </c>
      <c r="D110" s="808">
        <v>1950</v>
      </c>
      <c r="E110" s="808">
        <v>8.7</v>
      </c>
      <c r="F110" s="808">
        <v>8.8</v>
      </c>
      <c r="G110" s="808">
        <v>11.6</v>
      </c>
      <c r="H110" s="808">
        <v>15.1</v>
      </c>
      <c r="I110" s="808">
        <v>132</v>
      </c>
      <c r="J110" s="808">
        <v>136</v>
      </c>
      <c r="K110" s="808">
        <v>41</v>
      </c>
      <c r="L110" s="808">
        <v>41</v>
      </c>
      <c r="M110" s="808" t="s">
        <v>229</v>
      </c>
      <c r="N110" s="827" t="s">
        <v>230</v>
      </c>
      <c r="O110" s="743" t="s">
        <v>76</v>
      </c>
      <c r="P110" s="744"/>
      <c r="Q110" s="745">
        <v>60</v>
      </c>
      <c r="R110" s="745"/>
      <c r="S110" s="775" t="s">
        <v>231</v>
      </c>
      <c r="T110" s="776"/>
      <c r="U110" s="775" t="s">
        <v>232</v>
      </c>
      <c r="V110" s="795"/>
    </row>
    <row r="111" ht="15.75" spans="1:22">
      <c r="A111" s="819"/>
      <c r="B111" s="810">
        <v>80</v>
      </c>
      <c r="C111" s="810">
        <v>2200</v>
      </c>
      <c r="D111" s="810">
        <v>1850</v>
      </c>
      <c r="E111" s="810">
        <v>8.8</v>
      </c>
      <c r="F111" s="810">
        <v>9.1</v>
      </c>
      <c r="G111" s="810">
        <v>9.4</v>
      </c>
      <c r="H111" s="810">
        <v>13</v>
      </c>
      <c r="I111" s="810">
        <v>126</v>
      </c>
      <c r="J111" s="810">
        <v>128</v>
      </c>
      <c r="K111" s="810">
        <v>38</v>
      </c>
      <c r="L111" s="810">
        <v>38</v>
      </c>
      <c r="M111" s="810" t="s">
        <v>233</v>
      </c>
      <c r="N111" s="828" t="s">
        <v>234</v>
      </c>
      <c r="O111" s="832" t="s">
        <v>85</v>
      </c>
      <c r="P111" s="783"/>
      <c r="Q111" s="783"/>
      <c r="R111" s="783"/>
      <c r="S111" s="783"/>
      <c r="T111" s="783"/>
      <c r="U111" s="783"/>
      <c r="V111" s="796"/>
    </row>
    <row r="112" ht="15.75" spans="1:22">
      <c r="A112" s="819" t="s">
        <v>86</v>
      </c>
      <c r="B112" s="808">
        <v>78</v>
      </c>
      <c r="C112" s="808">
        <v>2110</v>
      </c>
      <c r="D112" s="808">
        <v>1770</v>
      </c>
      <c r="E112" s="808">
        <v>9</v>
      </c>
      <c r="F112" s="808">
        <v>9.3</v>
      </c>
      <c r="G112" s="808">
        <v>8.2</v>
      </c>
      <c r="H112" s="808">
        <v>11.9</v>
      </c>
      <c r="I112" s="808">
        <v>119</v>
      </c>
      <c r="J112" s="808">
        <v>121</v>
      </c>
      <c r="K112" s="808">
        <v>36</v>
      </c>
      <c r="L112" s="808">
        <v>36</v>
      </c>
      <c r="M112" s="808" t="s">
        <v>235</v>
      </c>
      <c r="N112" s="827" t="s">
        <v>236</v>
      </c>
      <c r="O112" s="839" t="s">
        <v>28</v>
      </c>
      <c r="P112" s="749"/>
      <c r="Q112" s="749"/>
      <c r="R112" s="750"/>
      <c r="S112" s="748" t="s">
        <v>29</v>
      </c>
      <c r="T112" s="749"/>
      <c r="U112" s="749"/>
      <c r="V112" s="750"/>
    </row>
    <row r="113" spans="1:22">
      <c r="A113" s="819"/>
      <c r="B113" s="808">
        <v>76</v>
      </c>
      <c r="C113" s="808">
        <v>2020</v>
      </c>
      <c r="D113" s="808">
        <v>1690</v>
      </c>
      <c r="E113" s="808">
        <v>9.2</v>
      </c>
      <c r="F113" s="808">
        <v>9.5</v>
      </c>
      <c r="G113" s="808">
        <v>7</v>
      </c>
      <c r="H113" s="808">
        <v>10.8</v>
      </c>
      <c r="I113" s="808">
        <v>112</v>
      </c>
      <c r="J113" s="808">
        <v>114</v>
      </c>
      <c r="K113" s="808">
        <v>34</v>
      </c>
      <c r="L113" s="808">
        <v>34</v>
      </c>
      <c r="M113" s="808" t="s">
        <v>237</v>
      </c>
      <c r="N113" s="827" t="s">
        <v>238</v>
      </c>
      <c r="O113" s="840" t="s">
        <v>99</v>
      </c>
      <c r="P113" s="752" t="s">
        <v>100</v>
      </c>
      <c r="Q113" s="752" t="s">
        <v>99</v>
      </c>
      <c r="R113" s="753" t="s">
        <v>100</v>
      </c>
      <c r="S113" s="751" t="s">
        <v>99</v>
      </c>
      <c r="T113" s="752" t="s">
        <v>100</v>
      </c>
      <c r="U113" s="752" t="s">
        <v>99</v>
      </c>
      <c r="V113" s="753" t="s">
        <v>100</v>
      </c>
    </row>
    <row r="114" spans="1:22">
      <c r="A114" s="819"/>
      <c r="B114" s="808">
        <v>74</v>
      </c>
      <c r="C114" s="808">
        <v>1930</v>
      </c>
      <c r="D114" s="808">
        <v>1610</v>
      </c>
      <c r="E114" s="808">
        <v>9.4</v>
      </c>
      <c r="F114" s="808">
        <v>9.7</v>
      </c>
      <c r="G114" s="808">
        <v>5.8</v>
      </c>
      <c r="H114" s="808">
        <v>9.7</v>
      </c>
      <c r="I114" s="808">
        <v>105</v>
      </c>
      <c r="J114" s="808">
        <v>107</v>
      </c>
      <c r="K114" s="808">
        <v>32</v>
      </c>
      <c r="L114" s="808">
        <v>32</v>
      </c>
      <c r="M114" s="808" t="s">
        <v>239</v>
      </c>
      <c r="N114" s="827" t="s">
        <v>240</v>
      </c>
      <c r="O114" s="841">
        <v>10</v>
      </c>
      <c r="P114" s="755">
        <f t="shared" ref="P114:P123" si="16">O114*2+$I$107</f>
        <v>168</v>
      </c>
      <c r="Q114" s="755">
        <v>20</v>
      </c>
      <c r="R114" s="756">
        <f t="shared" ref="R114:R123" si="17">Q114*2+$I$107</f>
        <v>188</v>
      </c>
      <c r="S114" s="754">
        <v>10</v>
      </c>
      <c r="T114" s="755">
        <f t="shared" ref="T114:T123" si="18">S114*2+$J$107</f>
        <v>178</v>
      </c>
      <c r="U114" s="755">
        <v>20</v>
      </c>
      <c r="V114" s="756">
        <f t="shared" ref="V114:V123" si="19">U114*2+$J$107</f>
        <v>198</v>
      </c>
    </row>
    <row r="115" spans="1:22">
      <c r="A115" s="819"/>
      <c r="B115" s="808">
        <v>72</v>
      </c>
      <c r="C115" s="808">
        <v>1840</v>
      </c>
      <c r="D115" s="808">
        <v>1530</v>
      </c>
      <c r="E115" s="808">
        <v>9.6</v>
      </c>
      <c r="F115" s="808">
        <v>9.9</v>
      </c>
      <c r="G115" s="808">
        <v>4.6</v>
      </c>
      <c r="H115" s="808">
        <v>8.6</v>
      </c>
      <c r="I115" s="808">
        <v>98</v>
      </c>
      <c r="J115" s="808">
        <v>100</v>
      </c>
      <c r="K115" s="808">
        <v>30</v>
      </c>
      <c r="L115" s="808">
        <v>30</v>
      </c>
      <c r="M115" s="808" t="s">
        <v>241</v>
      </c>
      <c r="N115" s="827" t="s">
        <v>242</v>
      </c>
      <c r="O115" s="841">
        <v>9</v>
      </c>
      <c r="P115" s="755">
        <f t="shared" si="16"/>
        <v>166</v>
      </c>
      <c r="Q115" s="755">
        <v>19</v>
      </c>
      <c r="R115" s="756">
        <f t="shared" si="17"/>
        <v>186</v>
      </c>
      <c r="S115" s="754">
        <v>9</v>
      </c>
      <c r="T115" s="755">
        <f t="shared" si="18"/>
        <v>176</v>
      </c>
      <c r="U115" s="755">
        <v>19</v>
      </c>
      <c r="V115" s="756">
        <f t="shared" si="19"/>
        <v>196</v>
      </c>
    </row>
    <row r="116" spans="1:22">
      <c r="A116" s="819"/>
      <c r="B116" s="808">
        <v>70</v>
      </c>
      <c r="C116" s="808">
        <v>1750</v>
      </c>
      <c r="D116" s="808">
        <v>1450</v>
      </c>
      <c r="E116" s="808">
        <v>9.8</v>
      </c>
      <c r="F116" s="808">
        <v>10.1</v>
      </c>
      <c r="G116" s="808">
        <v>3.4</v>
      </c>
      <c r="H116" s="808">
        <v>7.5</v>
      </c>
      <c r="I116" s="808">
        <v>91</v>
      </c>
      <c r="J116" s="808">
        <v>93</v>
      </c>
      <c r="K116" s="808">
        <v>28</v>
      </c>
      <c r="L116" s="808">
        <v>28</v>
      </c>
      <c r="M116" s="808" t="s">
        <v>243</v>
      </c>
      <c r="N116" s="827" t="s">
        <v>244</v>
      </c>
      <c r="O116" s="841">
        <v>8</v>
      </c>
      <c r="P116" s="755">
        <f t="shared" si="16"/>
        <v>164</v>
      </c>
      <c r="Q116" s="755">
        <v>18</v>
      </c>
      <c r="R116" s="756">
        <f t="shared" si="17"/>
        <v>184</v>
      </c>
      <c r="S116" s="754">
        <v>8</v>
      </c>
      <c r="T116" s="755">
        <f t="shared" si="18"/>
        <v>174</v>
      </c>
      <c r="U116" s="755">
        <v>18</v>
      </c>
      <c r="V116" s="756">
        <f t="shared" si="19"/>
        <v>194</v>
      </c>
    </row>
    <row r="117" spans="1:22">
      <c r="A117" s="819"/>
      <c r="B117" s="808">
        <v>68</v>
      </c>
      <c r="C117" s="808">
        <v>1660</v>
      </c>
      <c r="D117" s="808">
        <v>1370</v>
      </c>
      <c r="E117" s="808">
        <v>10</v>
      </c>
      <c r="F117" s="808">
        <v>10.3</v>
      </c>
      <c r="G117" s="808">
        <v>2.2</v>
      </c>
      <c r="H117" s="808">
        <v>6.4</v>
      </c>
      <c r="I117" s="808">
        <v>84</v>
      </c>
      <c r="J117" s="808">
        <v>86</v>
      </c>
      <c r="K117" s="808">
        <v>26</v>
      </c>
      <c r="L117" s="808">
        <v>26</v>
      </c>
      <c r="M117" s="808" t="s">
        <v>245</v>
      </c>
      <c r="N117" s="827" t="s">
        <v>246</v>
      </c>
      <c r="O117" s="841">
        <v>7</v>
      </c>
      <c r="P117" s="755">
        <f t="shared" si="16"/>
        <v>162</v>
      </c>
      <c r="Q117" s="755">
        <v>17</v>
      </c>
      <c r="R117" s="756">
        <f t="shared" si="17"/>
        <v>182</v>
      </c>
      <c r="S117" s="754">
        <v>7</v>
      </c>
      <c r="T117" s="755">
        <f t="shared" si="18"/>
        <v>172</v>
      </c>
      <c r="U117" s="755">
        <v>17</v>
      </c>
      <c r="V117" s="756">
        <f t="shared" si="19"/>
        <v>192</v>
      </c>
    </row>
    <row r="118" spans="1:22">
      <c r="A118" s="819"/>
      <c r="B118" s="808">
        <v>66</v>
      </c>
      <c r="C118" s="808">
        <v>1570</v>
      </c>
      <c r="D118" s="808">
        <v>1290</v>
      </c>
      <c r="E118" s="808">
        <v>10.2</v>
      </c>
      <c r="F118" s="808">
        <v>10.5</v>
      </c>
      <c r="G118" s="808">
        <v>1</v>
      </c>
      <c r="H118" s="808">
        <v>5.3</v>
      </c>
      <c r="I118" s="808">
        <v>77</v>
      </c>
      <c r="J118" s="808">
        <v>79</v>
      </c>
      <c r="K118" s="808">
        <v>24</v>
      </c>
      <c r="L118" s="808">
        <v>24</v>
      </c>
      <c r="M118" s="808" t="s">
        <v>247</v>
      </c>
      <c r="N118" s="827" t="s">
        <v>248</v>
      </c>
      <c r="O118" s="841">
        <v>6</v>
      </c>
      <c r="P118" s="755">
        <f t="shared" si="16"/>
        <v>160</v>
      </c>
      <c r="Q118" s="755">
        <v>16</v>
      </c>
      <c r="R118" s="756">
        <f t="shared" si="17"/>
        <v>180</v>
      </c>
      <c r="S118" s="754">
        <v>6</v>
      </c>
      <c r="T118" s="755">
        <f t="shared" si="18"/>
        <v>170</v>
      </c>
      <c r="U118" s="755">
        <v>16</v>
      </c>
      <c r="V118" s="756">
        <f t="shared" si="19"/>
        <v>190</v>
      </c>
    </row>
    <row r="119" spans="1:22">
      <c r="A119" s="819"/>
      <c r="B119" s="808">
        <v>64</v>
      </c>
      <c r="C119" s="808">
        <v>1480</v>
      </c>
      <c r="D119" s="808">
        <v>1210</v>
      </c>
      <c r="E119" s="808">
        <v>10.4</v>
      </c>
      <c r="F119" s="808">
        <v>10.7</v>
      </c>
      <c r="G119" s="808">
        <v>-0.2</v>
      </c>
      <c r="H119" s="808">
        <v>4.2</v>
      </c>
      <c r="I119" s="808">
        <v>70</v>
      </c>
      <c r="J119" s="808">
        <v>72</v>
      </c>
      <c r="K119" s="808">
        <v>22</v>
      </c>
      <c r="L119" s="808">
        <v>22</v>
      </c>
      <c r="M119" s="808" t="s">
        <v>249</v>
      </c>
      <c r="N119" s="827" t="s">
        <v>250</v>
      </c>
      <c r="O119" s="841">
        <v>5</v>
      </c>
      <c r="P119" s="755">
        <f t="shared" si="16"/>
        <v>158</v>
      </c>
      <c r="Q119" s="755">
        <v>15</v>
      </c>
      <c r="R119" s="756">
        <f t="shared" si="17"/>
        <v>178</v>
      </c>
      <c r="S119" s="754">
        <v>5</v>
      </c>
      <c r="T119" s="755">
        <f t="shared" si="18"/>
        <v>168</v>
      </c>
      <c r="U119" s="755">
        <v>15</v>
      </c>
      <c r="V119" s="756">
        <f t="shared" si="19"/>
        <v>188</v>
      </c>
    </row>
    <row r="120" spans="1:22">
      <c r="A120" s="819"/>
      <c r="B120" s="808">
        <v>62</v>
      </c>
      <c r="C120" s="808">
        <v>1390</v>
      </c>
      <c r="D120" s="808">
        <v>1130</v>
      </c>
      <c r="E120" s="808">
        <v>10.6</v>
      </c>
      <c r="F120" s="808">
        <v>10.9</v>
      </c>
      <c r="G120" s="808">
        <v>-1.4</v>
      </c>
      <c r="H120" s="808">
        <v>3.1</v>
      </c>
      <c r="I120" s="808">
        <v>63</v>
      </c>
      <c r="J120" s="808">
        <v>65</v>
      </c>
      <c r="K120" s="808">
        <v>20</v>
      </c>
      <c r="L120" s="808">
        <v>20</v>
      </c>
      <c r="M120" s="808" t="s">
        <v>251</v>
      </c>
      <c r="N120" s="827" t="s">
        <v>252</v>
      </c>
      <c r="O120" s="841">
        <v>4</v>
      </c>
      <c r="P120" s="755">
        <f t="shared" si="16"/>
        <v>156</v>
      </c>
      <c r="Q120" s="755">
        <v>14</v>
      </c>
      <c r="R120" s="756">
        <f t="shared" si="17"/>
        <v>176</v>
      </c>
      <c r="S120" s="754">
        <v>4</v>
      </c>
      <c r="T120" s="755">
        <f t="shared" si="18"/>
        <v>166</v>
      </c>
      <c r="U120" s="755">
        <v>14</v>
      </c>
      <c r="V120" s="756">
        <f t="shared" si="19"/>
        <v>186</v>
      </c>
    </row>
    <row r="121" spans="1:22">
      <c r="A121" s="819"/>
      <c r="B121" s="810">
        <v>60</v>
      </c>
      <c r="C121" s="810">
        <v>1300</v>
      </c>
      <c r="D121" s="810">
        <v>1050</v>
      </c>
      <c r="E121" s="810">
        <v>10.8</v>
      </c>
      <c r="F121" s="810">
        <v>11.1</v>
      </c>
      <c r="G121" s="810">
        <v>-2.6</v>
      </c>
      <c r="H121" s="810">
        <v>2</v>
      </c>
      <c r="I121" s="810">
        <v>56</v>
      </c>
      <c r="J121" s="810">
        <v>58</v>
      </c>
      <c r="K121" s="810">
        <v>18</v>
      </c>
      <c r="L121" s="810">
        <v>18</v>
      </c>
      <c r="M121" s="810" t="s">
        <v>253</v>
      </c>
      <c r="N121" s="828" t="s">
        <v>254</v>
      </c>
      <c r="O121" s="841">
        <v>3</v>
      </c>
      <c r="P121" s="755">
        <f t="shared" si="16"/>
        <v>154</v>
      </c>
      <c r="Q121" s="755">
        <v>13</v>
      </c>
      <c r="R121" s="756">
        <f t="shared" si="17"/>
        <v>174</v>
      </c>
      <c r="S121" s="754">
        <v>3</v>
      </c>
      <c r="T121" s="755">
        <f t="shared" si="18"/>
        <v>164</v>
      </c>
      <c r="U121" s="755">
        <v>13</v>
      </c>
      <c r="V121" s="756">
        <f t="shared" si="19"/>
        <v>184</v>
      </c>
    </row>
    <row r="122" spans="1:22">
      <c r="A122" s="819" t="s">
        <v>153</v>
      </c>
      <c r="B122" s="808">
        <v>50</v>
      </c>
      <c r="C122" s="808">
        <v>1220</v>
      </c>
      <c r="D122" s="808">
        <v>1020</v>
      </c>
      <c r="E122" s="808">
        <v>11</v>
      </c>
      <c r="F122" s="808">
        <v>11.3</v>
      </c>
      <c r="G122" s="808">
        <v>-3.6</v>
      </c>
      <c r="H122" s="808">
        <v>1.2</v>
      </c>
      <c r="I122" s="808">
        <v>53</v>
      </c>
      <c r="J122" s="808">
        <v>55</v>
      </c>
      <c r="K122" s="808">
        <v>16</v>
      </c>
      <c r="L122" s="808">
        <v>16</v>
      </c>
      <c r="M122" s="808" t="s">
        <v>255</v>
      </c>
      <c r="N122" s="827" t="s">
        <v>256</v>
      </c>
      <c r="O122" s="841">
        <v>2</v>
      </c>
      <c r="P122" s="755">
        <f t="shared" si="16"/>
        <v>152</v>
      </c>
      <c r="Q122" s="755">
        <v>12</v>
      </c>
      <c r="R122" s="756">
        <f t="shared" si="17"/>
        <v>172</v>
      </c>
      <c r="S122" s="754">
        <v>2</v>
      </c>
      <c r="T122" s="755">
        <f t="shared" si="18"/>
        <v>162</v>
      </c>
      <c r="U122" s="755">
        <v>12</v>
      </c>
      <c r="V122" s="756">
        <f t="shared" si="19"/>
        <v>182</v>
      </c>
    </row>
    <row r="123" ht="15.75" spans="1:22">
      <c r="A123" s="819"/>
      <c r="B123" s="808">
        <v>40</v>
      </c>
      <c r="C123" s="808">
        <v>1140</v>
      </c>
      <c r="D123" s="808">
        <v>990</v>
      </c>
      <c r="E123" s="808">
        <v>11.2</v>
      </c>
      <c r="F123" s="808">
        <v>11.5</v>
      </c>
      <c r="G123" s="808">
        <v>-4.6</v>
      </c>
      <c r="H123" s="808">
        <v>0.4</v>
      </c>
      <c r="I123" s="808">
        <v>50</v>
      </c>
      <c r="J123" s="808">
        <v>52</v>
      </c>
      <c r="K123" s="808">
        <v>14</v>
      </c>
      <c r="L123" s="808">
        <v>14</v>
      </c>
      <c r="M123" s="808" t="s">
        <v>257</v>
      </c>
      <c r="N123" s="827" t="s">
        <v>258</v>
      </c>
      <c r="O123" s="842">
        <v>1</v>
      </c>
      <c r="P123" s="758">
        <f t="shared" si="16"/>
        <v>150</v>
      </c>
      <c r="Q123" s="758">
        <v>11</v>
      </c>
      <c r="R123" s="759">
        <f t="shared" si="17"/>
        <v>170</v>
      </c>
      <c r="S123" s="757">
        <v>1</v>
      </c>
      <c r="T123" s="758">
        <f t="shared" si="18"/>
        <v>160</v>
      </c>
      <c r="U123" s="758">
        <v>11</v>
      </c>
      <c r="V123" s="759">
        <f t="shared" si="19"/>
        <v>180</v>
      </c>
    </row>
    <row r="124" spans="1:22">
      <c r="A124" s="819"/>
      <c r="B124" s="808">
        <v>30</v>
      </c>
      <c r="C124" s="808">
        <v>1060</v>
      </c>
      <c r="D124" s="808">
        <v>960</v>
      </c>
      <c r="E124" s="808">
        <v>11.4</v>
      </c>
      <c r="F124" s="808">
        <v>11.7</v>
      </c>
      <c r="G124" s="808">
        <v>-5.6</v>
      </c>
      <c r="H124" s="808">
        <v>-0.4</v>
      </c>
      <c r="I124" s="808">
        <v>47</v>
      </c>
      <c r="J124" s="808">
        <v>49</v>
      </c>
      <c r="K124" s="808">
        <v>12</v>
      </c>
      <c r="L124" s="808">
        <v>12</v>
      </c>
      <c r="M124" s="808" t="s">
        <v>259</v>
      </c>
      <c r="N124" s="827" t="s">
        <v>260</v>
      </c>
      <c r="O124" s="760" t="s">
        <v>171</v>
      </c>
      <c r="P124" s="761"/>
      <c r="Q124" s="761"/>
      <c r="R124" s="761"/>
      <c r="S124" s="761"/>
      <c r="T124" s="761"/>
      <c r="U124" s="761"/>
      <c r="V124" s="791"/>
    </row>
    <row r="125" spans="1:22">
      <c r="A125" s="819"/>
      <c r="B125" s="808">
        <v>20</v>
      </c>
      <c r="C125" s="808">
        <v>980</v>
      </c>
      <c r="D125" s="808">
        <v>930</v>
      </c>
      <c r="E125" s="808">
        <v>11.6</v>
      </c>
      <c r="F125" s="808">
        <v>11.9</v>
      </c>
      <c r="G125" s="808">
        <v>-6.6</v>
      </c>
      <c r="H125" s="808">
        <v>-1.2</v>
      </c>
      <c r="I125" s="808">
        <v>44</v>
      </c>
      <c r="J125" s="808">
        <v>46</v>
      </c>
      <c r="K125" s="808">
        <v>10</v>
      </c>
      <c r="L125" s="808">
        <v>10</v>
      </c>
      <c r="M125" s="808" t="s">
        <v>261</v>
      </c>
      <c r="N125" s="827" t="s">
        <v>262</v>
      </c>
      <c r="O125" s="762"/>
      <c r="P125" s="763"/>
      <c r="Q125" s="763"/>
      <c r="R125" s="763"/>
      <c r="S125" s="763"/>
      <c r="T125" s="763"/>
      <c r="U125" s="763"/>
      <c r="V125" s="792"/>
    </row>
    <row r="126" ht="15.75" spans="1:22">
      <c r="A126" s="820"/>
      <c r="B126" s="812">
        <v>10</v>
      </c>
      <c r="C126" s="812">
        <v>900</v>
      </c>
      <c r="D126" s="812">
        <v>900</v>
      </c>
      <c r="E126" s="812">
        <v>11.8</v>
      </c>
      <c r="F126" s="812">
        <v>12.1</v>
      </c>
      <c r="G126" s="812">
        <v>-7.6</v>
      </c>
      <c r="H126" s="812">
        <v>-2</v>
      </c>
      <c r="I126" s="812">
        <v>41</v>
      </c>
      <c r="J126" s="812">
        <v>43</v>
      </c>
      <c r="K126" s="812">
        <v>8</v>
      </c>
      <c r="L126" s="812">
        <v>8</v>
      </c>
      <c r="M126" s="812" t="s">
        <v>263</v>
      </c>
      <c r="N126" s="837" t="s">
        <v>264</v>
      </c>
      <c r="O126" s="765"/>
      <c r="P126" s="766"/>
      <c r="Q126" s="766"/>
      <c r="R126" s="766"/>
      <c r="S126" s="766"/>
      <c r="T126" s="766"/>
      <c r="U126" s="766"/>
      <c r="V126" s="793"/>
    </row>
    <row r="127" spans="1:18">
      <c r="A127" s="821"/>
      <c r="B127" s="821"/>
      <c r="C127" s="821"/>
      <c r="D127" s="821"/>
      <c r="E127" s="821"/>
      <c r="F127" s="821"/>
      <c r="G127" s="821"/>
      <c r="H127" s="821"/>
      <c r="I127" s="821"/>
      <c r="J127" s="821"/>
      <c r="K127" s="821"/>
      <c r="L127" s="821"/>
      <c r="M127" s="821"/>
      <c r="N127" s="821"/>
      <c r="O127" s="821"/>
      <c r="P127" s="821"/>
      <c r="Q127" s="821"/>
      <c r="R127" s="821"/>
    </row>
    <row r="128" ht="15.75" spans="1:18">
      <c r="A128" s="821"/>
      <c r="B128" s="821"/>
      <c r="C128" s="821"/>
      <c r="D128" s="821"/>
      <c r="E128" s="821"/>
      <c r="F128" s="821"/>
      <c r="G128" s="821"/>
      <c r="H128" s="821"/>
      <c r="I128" s="821"/>
      <c r="J128" s="821"/>
      <c r="K128" s="821"/>
      <c r="L128" s="821"/>
      <c r="M128" s="821"/>
      <c r="N128" s="821"/>
      <c r="O128" s="821"/>
      <c r="P128" s="821"/>
      <c r="Q128" s="821"/>
      <c r="R128" s="821"/>
    </row>
    <row r="129" ht="21.75" spans="1:22">
      <c r="A129" s="800" t="s">
        <v>265</v>
      </c>
      <c r="B129" s="801"/>
      <c r="C129" s="801"/>
      <c r="D129" s="801"/>
      <c r="E129" s="801"/>
      <c r="F129" s="801"/>
      <c r="G129" s="801"/>
      <c r="H129" s="801"/>
      <c r="I129" s="801"/>
      <c r="J129" s="801"/>
      <c r="K129" s="801"/>
      <c r="L129" s="801"/>
      <c r="M129" s="801"/>
      <c r="N129" s="826"/>
      <c r="O129" s="730" t="s">
        <v>266</v>
      </c>
      <c r="P129" s="731"/>
      <c r="Q129" s="731"/>
      <c r="R129" s="731"/>
      <c r="S129" s="731"/>
      <c r="T129" s="731"/>
      <c r="U129" s="731"/>
      <c r="V129" s="785"/>
    </row>
    <row r="130" spans="1:22">
      <c r="A130" s="813" t="s">
        <v>21</v>
      </c>
      <c r="B130" s="814" t="s">
        <v>22</v>
      </c>
      <c r="C130" s="697" t="s">
        <v>23</v>
      </c>
      <c r="D130" s="698"/>
      <c r="E130" s="697" t="s">
        <v>24</v>
      </c>
      <c r="F130" s="698"/>
      <c r="G130" s="697" t="s">
        <v>214</v>
      </c>
      <c r="H130" s="698"/>
      <c r="I130" s="697" t="s">
        <v>215</v>
      </c>
      <c r="J130" s="698"/>
      <c r="K130" s="697" t="s">
        <v>194</v>
      </c>
      <c r="L130" s="698"/>
      <c r="M130" s="697" t="s">
        <v>216</v>
      </c>
      <c r="N130" s="732"/>
      <c r="O130" s="733" t="s">
        <v>27</v>
      </c>
      <c r="P130" s="734"/>
      <c r="Q130" s="734"/>
      <c r="R130" s="734"/>
      <c r="S130" s="734"/>
      <c r="T130" s="734"/>
      <c r="U130" s="734"/>
      <c r="V130" s="786"/>
    </row>
    <row r="131" spans="1:22">
      <c r="A131" s="815"/>
      <c r="B131" s="816"/>
      <c r="C131" s="779" t="s">
        <v>28</v>
      </c>
      <c r="D131" s="779" t="s">
        <v>29</v>
      </c>
      <c r="E131" s="779" t="s">
        <v>28</v>
      </c>
      <c r="F131" s="779" t="s">
        <v>29</v>
      </c>
      <c r="G131" s="779" t="s">
        <v>28</v>
      </c>
      <c r="H131" s="779" t="s">
        <v>29</v>
      </c>
      <c r="I131" s="779" t="s">
        <v>28</v>
      </c>
      <c r="J131" s="779" t="s">
        <v>29</v>
      </c>
      <c r="K131" s="779" t="s">
        <v>28</v>
      </c>
      <c r="L131" s="779" t="s">
        <v>29</v>
      </c>
      <c r="M131" s="779" t="s">
        <v>28</v>
      </c>
      <c r="N131" s="780" t="s">
        <v>29</v>
      </c>
      <c r="O131" s="736" t="s">
        <v>21</v>
      </c>
      <c r="P131" s="737"/>
      <c r="Q131" s="737" t="s">
        <v>30</v>
      </c>
      <c r="R131" s="737"/>
      <c r="S131" s="737" t="s">
        <v>28</v>
      </c>
      <c r="T131" s="737"/>
      <c r="U131" s="737" t="s">
        <v>29</v>
      </c>
      <c r="V131" s="787"/>
    </row>
    <row r="132" spans="1:22">
      <c r="A132" s="819" t="s">
        <v>31</v>
      </c>
      <c r="B132" s="808">
        <v>100</v>
      </c>
      <c r="C132" s="808">
        <v>3200</v>
      </c>
      <c r="D132" s="808">
        <v>2500</v>
      </c>
      <c r="E132" s="808">
        <v>8.2</v>
      </c>
      <c r="F132" s="808">
        <v>8.2</v>
      </c>
      <c r="G132" s="808">
        <v>16.6</v>
      </c>
      <c r="H132" s="808">
        <v>19.9</v>
      </c>
      <c r="I132" s="808">
        <v>157</v>
      </c>
      <c r="J132" s="808">
        <v>166</v>
      </c>
      <c r="K132" s="808">
        <v>51</v>
      </c>
      <c r="L132" s="808">
        <v>49</v>
      </c>
      <c r="M132" s="808" t="s">
        <v>267</v>
      </c>
      <c r="N132" s="827" t="s">
        <v>268</v>
      </c>
      <c r="O132" s="736" t="s">
        <v>41</v>
      </c>
      <c r="P132" s="737"/>
      <c r="Q132" s="739">
        <v>100</v>
      </c>
      <c r="R132" s="739"/>
      <c r="S132" s="772" t="s">
        <v>269</v>
      </c>
      <c r="T132" s="773"/>
      <c r="U132" s="772" t="s">
        <v>270</v>
      </c>
      <c r="V132" s="794"/>
    </row>
    <row r="133" spans="1:22">
      <c r="A133" s="819"/>
      <c r="B133" s="808">
        <v>95</v>
      </c>
      <c r="C133" s="808">
        <v>3100</v>
      </c>
      <c r="D133" s="808">
        <v>2400</v>
      </c>
      <c r="E133" s="808">
        <v>8.3</v>
      </c>
      <c r="F133" s="808">
        <v>8.3</v>
      </c>
      <c r="G133" s="808">
        <v>15.3</v>
      </c>
      <c r="H133" s="808">
        <v>18.7</v>
      </c>
      <c r="I133" s="808">
        <v>152</v>
      </c>
      <c r="J133" s="808">
        <v>159</v>
      </c>
      <c r="K133" s="808">
        <v>48</v>
      </c>
      <c r="L133" s="808">
        <v>47</v>
      </c>
      <c r="M133" s="808" t="s">
        <v>271</v>
      </c>
      <c r="N133" s="827" t="s">
        <v>272</v>
      </c>
      <c r="O133" s="736" t="s">
        <v>53</v>
      </c>
      <c r="P133" s="737"/>
      <c r="Q133" s="739">
        <v>80</v>
      </c>
      <c r="R133" s="739"/>
      <c r="S133" s="772" t="s">
        <v>273</v>
      </c>
      <c r="T133" s="773"/>
      <c r="U133" s="772" t="s">
        <v>274</v>
      </c>
      <c r="V133" s="794"/>
    </row>
    <row r="134" spans="1:22">
      <c r="A134" s="819"/>
      <c r="B134" s="810">
        <v>90</v>
      </c>
      <c r="C134" s="810">
        <v>3000</v>
      </c>
      <c r="D134" s="810">
        <v>2300</v>
      </c>
      <c r="E134" s="810">
        <v>8.4</v>
      </c>
      <c r="F134" s="810">
        <v>8.4</v>
      </c>
      <c r="G134" s="810">
        <v>14</v>
      </c>
      <c r="H134" s="810">
        <v>17.5</v>
      </c>
      <c r="I134" s="810">
        <v>147</v>
      </c>
      <c r="J134" s="810">
        <v>152</v>
      </c>
      <c r="K134" s="810">
        <v>45</v>
      </c>
      <c r="L134" s="810">
        <v>45</v>
      </c>
      <c r="M134" s="810" t="s">
        <v>217</v>
      </c>
      <c r="N134" s="828" t="s">
        <v>275</v>
      </c>
      <c r="O134" s="736" t="s">
        <v>65</v>
      </c>
      <c r="P134" s="737"/>
      <c r="Q134" s="739"/>
      <c r="R134" s="739"/>
      <c r="S134" s="772" t="s">
        <v>276</v>
      </c>
      <c r="T134" s="773"/>
      <c r="U134" s="772" t="s">
        <v>277</v>
      </c>
      <c r="V134" s="794"/>
    </row>
    <row r="135" ht="15.75" spans="1:22">
      <c r="A135" s="819" t="s">
        <v>68</v>
      </c>
      <c r="B135" s="808">
        <v>85</v>
      </c>
      <c r="C135" s="808">
        <v>2750</v>
      </c>
      <c r="D135" s="808">
        <v>2200</v>
      </c>
      <c r="E135" s="808">
        <v>8.5</v>
      </c>
      <c r="F135" s="808">
        <v>8.7</v>
      </c>
      <c r="G135" s="808">
        <v>11.5</v>
      </c>
      <c r="H135" s="808">
        <v>15.2</v>
      </c>
      <c r="I135" s="808">
        <v>141</v>
      </c>
      <c r="J135" s="808">
        <v>144</v>
      </c>
      <c r="K135" s="808">
        <v>42</v>
      </c>
      <c r="L135" s="808">
        <v>42</v>
      </c>
      <c r="M135" s="808" t="s">
        <v>221</v>
      </c>
      <c r="N135" s="827" t="s">
        <v>278</v>
      </c>
      <c r="O135" s="829" t="s">
        <v>76</v>
      </c>
      <c r="P135" s="830"/>
      <c r="Q135" s="831">
        <v>60</v>
      </c>
      <c r="R135" s="831"/>
      <c r="S135" s="845" t="s">
        <v>279</v>
      </c>
      <c r="T135" s="846"/>
      <c r="U135" s="845" t="s">
        <v>280</v>
      </c>
      <c r="V135" s="847"/>
    </row>
    <row r="136" ht="15.75" spans="1:22">
      <c r="A136" s="819"/>
      <c r="B136" s="810">
        <v>80</v>
      </c>
      <c r="C136" s="810">
        <v>2500</v>
      </c>
      <c r="D136" s="810">
        <v>2100</v>
      </c>
      <c r="E136" s="810">
        <v>8.6</v>
      </c>
      <c r="F136" s="810">
        <v>9</v>
      </c>
      <c r="G136" s="810">
        <v>9</v>
      </c>
      <c r="H136" s="810">
        <v>12.9</v>
      </c>
      <c r="I136" s="810">
        <v>135</v>
      </c>
      <c r="J136" s="810">
        <v>136</v>
      </c>
      <c r="K136" s="810">
        <v>39</v>
      </c>
      <c r="L136" s="810">
        <v>39</v>
      </c>
      <c r="M136" s="810" t="s">
        <v>225</v>
      </c>
      <c r="N136" s="828" t="s">
        <v>281</v>
      </c>
      <c r="O136" s="832" t="s">
        <v>85</v>
      </c>
      <c r="P136" s="783"/>
      <c r="Q136" s="783"/>
      <c r="R136" s="783"/>
      <c r="S136" s="783"/>
      <c r="T136" s="783"/>
      <c r="U136" s="783"/>
      <c r="V136" s="796"/>
    </row>
    <row r="137" ht="15.75" spans="1:22">
      <c r="A137" s="819" t="s">
        <v>86</v>
      </c>
      <c r="B137" s="808">
        <v>78</v>
      </c>
      <c r="C137" s="808">
        <v>2400</v>
      </c>
      <c r="D137" s="808">
        <v>2010</v>
      </c>
      <c r="E137" s="808">
        <v>8.8</v>
      </c>
      <c r="F137" s="808">
        <v>9.2</v>
      </c>
      <c r="G137" s="808">
        <v>7.7</v>
      </c>
      <c r="H137" s="808">
        <v>11.8</v>
      </c>
      <c r="I137" s="808">
        <v>128</v>
      </c>
      <c r="J137" s="808">
        <v>129</v>
      </c>
      <c r="K137" s="808">
        <v>37</v>
      </c>
      <c r="L137" s="808">
        <v>37</v>
      </c>
      <c r="M137" s="808" t="s">
        <v>229</v>
      </c>
      <c r="N137" s="827" t="s">
        <v>282</v>
      </c>
      <c r="O137" s="748" t="s">
        <v>28</v>
      </c>
      <c r="P137" s="749"/>
      <c r="Q137" s="749"/>
      <c r="R137" s="750"/>
      <c r="S137" s="748" t="s">
        <v>29</v>
      </c>
      <c r="T137" s="749"/>
      <c r="U137" s="749"/>
      <c r="V137" s="750"/>
    </row>
    <row r="138" spans="1:22">
      <c r="A138" s="819"/>
      <c r="B138" s="808">
        <v>76</v>
      </c>
      <c r="C138" s="808">
        <v>2300</v>
      </c>
      <c r="D138" s="808">
        <v>1920</v>
      </c>
      <c r="E138" s="808">
        <v>9</v>
      </c>
      <c r="F138" s="808">
        <v>9.4</v>
      </c>
      <c r="G138" s="808">
        <v>6.4</v>
      </c>
      <c r="H138" s="808">
        <v>10.7</v>
      </c>
      <c r="I138" s="808">
        <v>121</v>
      </c>
      <c r="J138" s="808">
        <v>122</v>
      </c>
      <c r="K138" s="808">
        <v>35</v>
      </c>
      <c r="L138" s="808">
        <v>35</v>
      </c>
      <c r="M138" s="808" t="s">
        <v>233</v>
      </c>
      <c r="N138" s="827" t="s">
        <v>283</v>
      </c>
      <c r="O138" s="751" t="s">
        <v>99</v>
      </c>
      <c r="P138" s="752" t="s">
        <v>100</v>
      </c>
      <c r="Q138" s="752" t="s">
        <v>99</v>
      </c>
      <c r="R138" s="753" t="s">
        <v>100</v>
      </c>
      <c r="S138" s="751" t="s">
        <v>99</v>
      </c>
      <c r="T138" s="752" t="s">
        <v>100</v>
      </c>
      <c r="U138" s="752" t="s">
        <v>99</v>
      </c>
      <c r="V138" s="753" t="s">
        <v>100</v>
      </c>
    </row>
    <row r="139" spans="1:22">
      <c r="A139" s="819"/>
      <c r="B139" s="808">
        <v>74</v>
      </c>
      <c r="C139" s="808">
        <v>2200</v>
      </c>
      <c r="D139" s="808">
        <v>1830</v>
      </c>
      <c r="E139" s="808">
        <v>9.2</v>
      </c>
      <c r="F139" s="808">
        <v>9.6</v>
      </c>
      <c r="G139" s="808">
        <v>5.1</v>
      </c>
      <c r="H139" s="808">
        <v>9.6</v>
      </c>
      <c r="I139" s="808">
        <v>114</v>
      </c>
      <c r="J139" s="808">
        <v>115</v>
      </c>
      <c r="K139" s="808">
        <v>33</v>
      </c>
      <c r="L139" s="808">
        <v>33</v>
      </c>
      <c r="M139" s="808" t="s">
        <v>235</v>
      </c>
      <c r="N139" s="827" t="s">
        <v>284</v>
      </c>
      <c r="O139" s="754">
        <v>10</v>
      </c>
      <c r="P139" s="755">
        <f t="shared" ref="P139:P148" si="20">O139*2+$I$132</f>
        <v>177</v>
      </c>
      <c r="Q139" s="755">
        <v>20</v>
      </c>
      <c r="R139" s="756">
        <f t="shared" ref="R139:R148" si="21">Q139*2+$I$132</f>
        <v>197</v>
      </c>
      <c r="S139" s="754">
        <v>10</v>
      </c>
      <c r="T139" s="755">
        <f t="shared" ref="T139:T148" si="22">S139*2+$J$132</f>
        <v>186</v>
      </c>
      <c r="U139" s="755">
        <v>20</v>
      </c>
      <c r="V139" s="756">
        <f t="shared" ref="V139:V148" si="23">U139*2+$J$132</f>
        <v>206</v>
      </c>
    </row>
    <row r="140" spans="1:22">
      <c r="A140" s="819"/>
      <c r="B140" s="808">
        <v>72</v>
      </c>
      <c r="C140" s="808">
        <v>2100</v>
      </c>
      <c r="D140" s="808">
        <v>1740</v>
      </c>
      <c r="E140" s="808">
        <v>9.4</v>
      </c>
      <c r="F140" s="808">
        <v>9.8</v>
      </c>
      <c r="G140" s="808">
        <v>3.8</v>
      </c>
      <c r="H140" s="808">
        <v>8.5</v>
      </c>
      <c r="I140" s="808">
        <v>107</v>
      </c>
      <c r="J140" s="808">
        <v>108</v>
      </c>
      <c r="K140" s="808">
        <v>31</v>
      </c>
      <c r="L140" s="808">
        <v>31</v>
      </c>
      <c r="M140" s="808" t="s">
        <v>237</v>
      </c>
      <c r="N140" s="827" t="s">
        <v>285</v>
      </c>
      <c r="O140" s="754">
        <v>9</v>
      </c>
      <c r="P140" s="755">
        <f t="shared" si="20"/>
        <v>175</v>
      </c>
      <c r="Q140" s="755">
        <v>19</v>
      </c>
      <c r="R140" s="756">
        <f t="shared" si="21"/>
        <v>195</v>
      </c>
      <c r="S140" s="754">
        <v>9</v>
      </c>
      <c r="T140" s="755">
        <f t="shared" si="22"/>
        <v>184</v>
      </c>
      <c r="U140" s="755">
        <v>19</v>
      </c>
      <c r="V140" s="756">
        <f t="shared" si="23"/>
        <v>204</v>
      </c>
    </row>
    <row r="141" spans="1:22">
      <c r="A141" s="819"/>
      <c r="B141" s="808">
        <v>70</v>
      </c>
      <c r="C141" s="808">
        <v>2000</v>
      </c>
      <c r="D141" s="808">
        <v>1650</v>
      </c>
      <c r="E141" s="808">
        <v>9.6</v>
      </c>
      <c r="F141" s="808">
        <v>10</v>
      </c>
      <c r="G141" s="808">
        <v>2.5</v>
      </c>
      <c r="H141" s="808">
        <v>7.4</v>
      </c>
      <c r="I141" s="808">
        <v>100</v>
      </c>
      <c r="J141" s="808">
        <v>101</v>
      </c>
      <c r="K141" s="808">
        <v>29</v>
      </c>
      <c r="L141" s="808">
        <v>29</v>
      </c>
      <c r="M141" s="808" t="s">
        <v>239</v>
      </c>
      <c r="N141" s="827" t="s">
        <v>286</v>
      </c>
      <c r="O141" s="754">
        <v>8</v>
      </c>
      <c r="P141" s="755">
        <f t="shared" si="20"/>
        <v>173</v>
      </c>
      <c r="Q141" s="755">
        <v>18</v>
      </c>
      <c r="R141" s="756">
        <f t="shared" si="21"/>
        <v>193</v>
      </c>
      <c r="S141" s="754">
        <v>8</v>
      </c>
      <c r="T141" s="755">
        <f t="shared" si="22"/>
        <v>182</v>
      </c>
      <c r="U141" s="755">
        <v>18</v>
      </c>
      <c r="V141" s="756">
        <f t="shared" si="23"/>
        <v>202</v>
      </c>
    </row>
    <row r="142" spans="1:22">
      <c r="A142" s="819"/>
      <c r="B142" s="808">
        <v>68</v>
      </c>
      <c r="C142" s="808">
        <v>1900</v>
      </c>
      <c r="D142" s="808">
        <v>1560</v>
      </c>
      <c r="E142" s="808">
        <v>9.8</v>
      </c>
      <c r="F142" s="808">
        <v>10.2</v>
      </c>
      <c r="G142" s="808">
        <v>1.2</v>
      </c>
      <c r="H142" s="808">
        <v>6.3</v>
      </c>
      <c r="I142" s="808">
        <v>93</v>
      </c>
      <c r="J142" s="808">
        <v>94</v>
      </c>
      <c r="K142" s="808">
        <v>27</v>
      </c>
      <c r="L142" s="808">
        <v>27</v>
      </c>
      <c r="M142" s="808" t="s">
        <v>241</v>
      </c>
      <c r="N142" s="827" t="s">
        <v>287</v>
      </c>
      <c r="O142" s="754">
        <v>7</v>
      </c>
      <c r="P142" s="755">
        <f t="shared" si="20"/>
        <v>171</v>
      </c>
      <c r="Q142" s="755">
        <v>17</v>
      </c>
      <c r="R142" s="756">
        <f t="shared" si="21"/>
        <v>191</v>
      </c>
      <c r="S142" s="754">
        <v>7</v>
      </c>
      <c r="T142" s="755">
        <f t="shared" si="22"/>
        <v>180</v>
      </c>
      <c r="U142" s="755">
        <v>17</v>
      </c>
      <c r="V142" s="756">
        <f t="shared" si="23"/>
        <v>200</v>
      </c>
    </row>
    <row r="143" spans="1:22">
      <c r="A143" s="819"/>
      <c r="B143" s="808">
        <v>66</v>
      </c>
      <c r="C143" s="808">
        <v>1800</v>
      </c>
      <c r="D143" s="808">
        <v>1470</v>
      </c>
      <c r="E143" s="808">
        <v>10</v>
      </c>
      <c r="F143" s="808">
        <v>10.4</v>
      </c>
      <c r="G143" s="808">
        <v>-0.1</v>
      </c>
      <c r="H143" s="808">
        <v>5.2</v>
      </c>
      <c r="I143" s="808">
        <v>86</v>
      </c>
      <c r="J143" s="808">
        <v>87</v>
      </c>
      <c r="K143" s="808">
        <v>25</v>
      </c>
      <c r="L143" s="808">
        <v>25</v>
      </c>
      <c r="M143" s="808" t="s">
        <v>243</v>
      </c>
      <c r="N143" s="827" t="s">
        <v>288</v>
      </c>
      <c r="O143" s="754">
        <v>6</v>
      </c>
      <c r="P143" s="755">
        <f t="shared" si="20"/>
        <v>169</v>
      </c>
      <c r="Q143" s="755">
        <v>16</v>
      </c>
      <c r="R143" s="756">
        <f t="shared" si="21"/>
        <v>189</v>
      </c>
      <c r="S143" s="754">
        <v>6</v>
      </c>
      <c r="T143" s="755">
        <f t="shared" si="22"/>
        <v>178</v>
      </c>
      <c r="U143" s="755">
        <v>16</v>
      </c>
      <c r="V143" s="756">
        <f t="shared" si="23"/>
        <v>198</v>
      </c>
    </row>
    <row r="144" spans="1:22">
      <c r="A144" s="819"/>
      <c r="B144" s="808">
        <v>64</v>
      </c>
      <c r="C144" s="808">
        <v>1700</v>
      </c>
      <c r="D144" s="808">
        <v>1380</v>
      </c>
      <c r="E144" s="808">
        <v>10.2</v>
      </c>
      <c r="F144" s="808">
        <v>10.6</v>
      </c>
      <c r="G144" s="808">
        <v>-1.4</v>
      </c>
      <c r="H144" s="808">
        <v>4.1</v>
      </c>
      <c r="I144" s="808">
        <v>79</v>
      </c>
      <c r="J144" s="808">
        <v>80</v>
      </c>
      <c r="K144" s="808">
        <v>23</v>
      </c>
      <c r="L144" s="808">
        <v>23</v>
      </c>
      <c r="M144" s="808" t="s">
        <v>245</v>
      </c>
      <c r="N144" s="827" t="s">
        <v>289</v>
      </c>
      <c r="O144" s="754">
        <v>5</v>
      </c>
      <c r="P144" s="755">
        <f t="shared" si="20"/>
        <v>167</v>
      </c>
      <c r="Q144" s="755">
        <v>15</v>
      </c>
      <c r="R144" s="756">
        <f t="shared" si="21"/>
        <v>187</v>
      </c>
      <c r="S144" s="754">
        <v>5</v>
      </c>
      <c r="T144" s="755">
        <f t="shared" si="22"/>
        <v>176</v>
      </c>
      <c r="U144" s="755">
        <v>15</v>
      </c>
      <c r="V144" s="756">
        <f t="shared" si="23"/>
        <v>196</v>
      </c>
    </row>
    <row r="145" spans="1:22">
      <c r="A145" s="819"/>
      <c r="B145" s="808">
        <v>62</v>
      </c>
      <c r="C145" s="808">
        <v>1600</v>
      </c>
      <c r="D145" s="808">
        <v>1290</v>
      </c>
      <c r="E145" s="808">
        <v>10.4</v>
      </c>
      <c r="F145" s="808">
        <v>10.8</v>
      </c>
      <c r="G145" s="808">
        <v>-2.7</v>
      </c>
      <c r="H145" s="808">
        <v>3</v>
      </c>
      <c r="I145" s="808">
        <v>72</v>
      </c>
      <c r="J145" s="808">
        <v>73</v>
      </c>
      <c r="K145" s="808">
        <v>21</v>
      </c>
      <c r="L145" s="808">
        <v>21</v>
      </c>
      <c r="M145" s="808" t="s">
        <v>247</v>
      </c>
      <c r="N145" s="827" t="s">
        <v>290</v>
      </c>
      <c r="O145" s="754">
        <v>4</v>
      </c>
      <c r="P145" s="755">
        <f t="shared" si="20"/>
        <v>165</v>
      </c>
      <c r="Q145" s="755">
        <v>14</v>
      </c>
      <c r="R145" s="756">
        <f t="shared" si="21"/>
        <v>185</v>
      </c>
      <c r="S145" s="754">
        <v>4</v>
      </c>
      <c r="T145" s="755">
        <f t="shared" si="22"/>
        <v>174</v>
      </c>
      <c r="U145" s="755">
        <v>14</v>
      </c>
      <c r="V145" s="756">
        <f t="shared" si="23"/>
        <v>194</v>
      </c>
    </row>
    <row r="146" spans="1:22">
      <c r="A146" s="819"/>
      <c r="B146" s="810">
        <v>60</v>
      </c>
      <c r="C146" s="810">
        <v>1500</v>
      </c>
      <c r="D146" s="810">
        <v>1200</v>
      </c>
      <c r="E146" s="810">
        <v>10.6</v>
      </c>
      <c r="F146" s="810">
        <v>11</v>
      </c>
      <c r="G146" s="810">
        <v>-4</v>
      </c>
      <c r="H146" s="810">
        <v>1.9</v>
      </c>
      <c r="I146" s="810">
        <v>65</v>
      </c>
      <c r="J146" s="810">
        <v>66</v>
      </c>
      <c r="K146" s="810">
        <v>19</v>
      </c>
      <c r="L146" s="810">
        <v>19</v>
      </c>
      <c r="M146" s="810" t="s">
        <v>249</v>
      </c>
      <c r="N146" s="828" t="s">
        <v>291</v>
      </c>
      <c r="O146" s="754">
        <v>3</v>
      </c>
      <c r="P146" s="755">
        <f t="shared" si="20"/>
        <v>163</v>
      </c>
      <c r="Q146" s="755">
        <v>13</v>
      </c>
      <c r="R146" s="756">
        <f t="shared" si="21"/>
        <v>183</v>
      </c>
      <c r="S146" s="754">
        <v>3</v>
      </c>
      <c r="T146" s="755">
        <f t="shared" si="22"/>
        <v>172</v>
      </c>
      <c r="U146" s="755">
        <v>13</v>
      </c>
      <c r="V146" s="756">
        <f t="shared" si="23"/>
        <v>192</v>
      </c>
    </row>
    <row r="147" spans="1:22">
      <c r="A147" s="819" t="s">
        <v>153</v>
      </c>
      <c r="B147" s="808">
        <v>50</v>
      </c>
      <c r="C147" s="808">
        <v>1410</v>
      </c>
      <c r="D147" s="808">
        <v>1170</v>
      </c>
      <c r="E147" s="808">
        <v>10.8</v>
      </c>
      <c r="F147" s="808">
        <v>11.2</v>
      </c>
      <c r="G147" s="808">
        <v>-5</v>
      </c>
      <c r="H147" s="808">
        <v>1.1</v>
      </c>
      <c r="I147" s="808">
        <v>62</v>
      </c>
      <c r="J147" s="808">
        <v>63</v>
      </c>
      <c r="K147" s="808">
        <v>17</v>
      </c>
      <c r="L147" s="808">
        <v>17</v>
      </c>
      <c r="M147" s="808" t="s">
        <v>290</v>
      </c>
      <c r="N147" s="827" t="s">
        <v>254</v>
      </c>
      <c r="O147" s="754">
        <v>2</v>
      </c>
      <c r="P147" s="755">
        <f t="shared" si="20"/>
        <v>161</v>
      </c>
      <c r="Q147" s="755">
        <v>12</v>
      </c>
      <c r="R147" s="756">
        <f t="shared" si="21"/>
        <v>181</v>
      </c>
      <c r="S147" s="754">
        <v>2</v>
      </c>
      <c r="T147" s="755">
        <f t="shared" si="22"/>
        <v>170</v>
      </c>
      <c r="U147" s="755">
        <v>12</v>
      </c>
      <c r="V147" s="756">
        <f t="shared" si="23"/>
        <v>190</v>
      </c>
    </row>
    <row r="148" ht="15.75" spans="1:22">
      <c r="A148" s="819"/>
      <c r="B148" s="808">
        <v>40</v>
      </c>
      <c r="C148" s="808">
        <v>1320</v>
      </c>
      <c r="D148" s="808">
        <v>1140</v>
      </c>
      <c r="E148" s="808">
        <v>11</v>
      </c>
      <c r="F148" s="808">
        <v>11.4</v>
      </c>
      <c r="G148" s="808">
        <v>-6</v>
      </c>
      <c r="H148" s="808">
        <v>0.3</v>
      </c>
      <c r="I148" s="808">
        <v>59</v>
      </c>
      <c r="J148" s="808">
        <v>60</v>
      </c>
      <c r="K148" s="808">
        <v>15</v>
      </c>
      <c r="L148" s="808">
        <v>15</v>
      </c>
      <c r="M148" s="808" t="s">
        <v>252</v>
      </c>
      <c r="N148" s="827" t="s">
        <v>256</v>
      </c>
      <c r="O148" s="757">
        <v>1</v>
      </c>
      <c r="P148" s="758">
        <f t="shared" si="20"/>
        <v>159</v>
      </c>
      <c r="Q148" s="758">
        <v>11</v>
      </c>
      <c r="R148" s="759">
        <f t="shared" si="21"/>
        <v>179</v>
      </c>
      <c r="S148" s="757">
        <v>1</v>
      </c>
      <c r="T148" s="758">
        <f t="shared" si="22"/>
        <v>168</v>
      </c>
      <c r="U148" s="758">
        <v>11</v>
      </c>
      <c r="V148" s="759">
        <f t="shared" si="23"/>
        <v>188</v>
      </c>
    </row>
    <row r="149" spans="1:22">
      <c r="A149" s="819"/>
      <c r="B149" s="808">
        <v>30</v>
      </c>
      <c r="C149" s="808">
        <v>1230</v>
      </c>
      <c r="D149" s="808">
        <v>1110</v>
      </c>
      <c r="E149" s="808">
        <v>11.2</v>
      </c>
      <c r="F149" s="808">
        <v>11.6</v>
      </c>
      <c r="G149" s="808">
        <v>-7</v>
      </c>
      <c r="H149" s="808">
        <v>-0.5</v>
      </c>
      <c r="I149" s="808">
        <v>56</v>
      </c>
      <c r="J149" s="808">
        <v>57</v>
      </c>
      <c r="K149" s="808">
        <v>13</v>
      </c>
      <c r="L149" s="808">
        <v>13</v>
      </c>
      <c r="M149" s="808" t="s">
        <v>292</v>
      </c>
      <c r="N149" s="827" t="s">
        <v>258</v>
      </c>
      <c r="O149" s="760" t="s">
        <v>171</v>
      </c>
      <c r="P149" s="761"/>
      <c r="Q149" s="761"/>
      <c r="R149" s="761"/>
      <c r="S149" s="761"/>
      <c r="T149" s="761"/>
      <c r="U149" s="761"/>
      <c r="V149" s="791"/>
    </row>
    <row r="150" spans="1:22">
      <c r="A150" s="819"/>
      <c r="B150" s="808">
        <v>20</v>
      </c>
      <c r="C150" s="808">
        <v>1140</v>
      </c>
      <c r="D150" s="808">
        <v>1080</v>
      </c>
      <c r="E150" s="808">
        <v>11.4</v>
      </c>
      <c r="F150" s="808">
        <v>11.8</v>
      </c>
      <c r="G150" s="808">
        <v>-8</v>
      </c>
      <c r="H150" s="808">
        <v>-1.3</v>
      </c>
      <c r="I150" s="808">
        <v>53</v>
      </c>
      <c r="J150" s="808">
        <v>54</v>
      </c>
      <c r="K150" s="808">
        <v>11</v>
      </c>
      <c r="L150" s="808">
        <v>11</v>
      </c>
      <c r="M150" s="808" t="s">
        <v>293</v>
      </c>
      <c r="N150" s="827" t="s">
        <v>260</v>
      </c>
      <c r="O150" s="762"/>
      <c r="P150" s="763"/>
      <c r="Q150" s="763"/>
      <c r="R150" s="763"/>
      <c r="S150" s="763"/>
      <c r="T150" s="763"/>
      <c r="U150" s="763"/>
      <c r="V150" s="792"/>
    </row>
    <row r="151" ht="15.75" spans="1:22">
      <c r="A151" s="820"/>
      <c r="B151" s="812">
        <v>10</v>
      </c>
      <c r="C151" s="812">
        <v>1050</v>
      </c>
      <c r="D151" s="812">
        <v>1050</v>
      </c>
      <c r="E151" s="812">
        <v>11.6</v>
      </c>
      <c r="F151" s="812">
        <v>12</v>
      </c>
      <c r="G151" s="812">
        <v>-9</v>
      </c>
      <c r="H151" s="812">
        <v>-2.1</v>
      </c>
      <c r="I151" s="812">
        <v>50</v>
      </c>
      <c r="J151" s="812">
        <v>51</v>
      </c>
      <c r="K151" s="812">
        <v>9</v>
      </c>
      <c r="L151" s="812">
        <v>9</v>
      </c>
      <c r="M151" s="812" t="s">
        <v>294</v>
      </c>
      <c r="N151" s="837" t="s">
        <v>262</v>
      </c>
      <c r="O151" s="765"/>
      <c r="P151" s="766"/>
      <c r="Q151" s="766"/>
      <c r="R151" s="766"/>
      <c r="S151" s="766"/>
      <c r="T151" s="766"/>
      <c r="U151" s="766"/>
      <c r="V151" s="793"/>
    </row>
  </sheetData>
  <sheetProtection password="A3AE" sheet="1" formatCells="0" formatColumns="0" formatRows="0" sort="0" autoFilter="0" pivotTables="0" objects="1"/>
  <mergeCells count="223">
    <mergeCell ref="A4:J4"/>
    <mergeCell ref="K4:R4"/>
    <mergeCell ref="C5:D5"/>
    <mergeCell ref="E5:F5"/>
    <mergeCell ref="G5:H5"/>
    <mergeCell ref="I5:J5"/>
    <mergeCell ref="K5:R5"/>
    <mergeCell ref="K6:L6"/>
    <mergeCell ref="M6:N6"/>
    <mergeCell ref="O6:P6"/>
    <mergeCell ref="Q6:R6"/>
    <mergeCell ref="K7:L7"/>
    <mergeCell ref="M7:N7"/>
    <mergeCell ref="O7:P7"/>
    <mergeCell ref="Q7:R7"/>
    <mergeCell ref="K8:L8"/>
    <mergeCell ref="O8:P8"/>
    <mergeCell ref="Q8:R8"/>
    <mergeCell ref="K9:L9"/>
    <mergeCell ref="O9:P9"/>
    <mergeCell ref="Q9:R9"/>
    <mergeCell ref="K10:L10"/>
    <mergeCell ref="M10:N10"/>
    <mergeCell ref="O10:P10"/>
    <mergeCell ref="Q10:R10"/>
    <mergeCell ref="K11:R11"/>
    <mergeCell ref="K12:N12"/>
    <mergeCell ref="O12:R12"/>
    <mergeCell ref="A29:J29"/>
    <mergeCell ref="K29:R29"/>
    <mergeCell ref="C30:D30"/>
    <mergeCell ref="E30:F30"/>
    <mergeCell ref="G30:H30"/>
    <mergeCell ref="I30:J30"/>
    <mergeCell ref="K30:R30"/>
    <mergeCell ref="K31:L31"/>
    <mergeCell ref="M31:N31"/>
    <mergeCell ref="O31:P31"/>
    <mergeCell ref="Q31:R31"/>
    <mergeCell ref="K32:L32"/>
    <mergeCell ref="M32:N32"/>
    <mergeCell ref="O32:P32"/>
    <mergeCell ref="Q32:R32"/>
    <mergeCell ref="K33:L33"/>
    <mergeCell ref="O33:P33"/>
    <mergeCell ref="Q33:R33"/>
    <mergeCell ref="K34:L34"/>
    <mergeCell ref="O34:P34"/>
    <mergeCell ref="Q34:R34"/>
    <mergeCell ref="K35:L35"/>
    <mergeCell ref="M35:N35"/>
    <mergeCell ref="O35:P35"/>
    <mergeCell ref="Q35:R35"/>
    <mergeCell ref="K36:R36"/>
    <mergeCell ref="K37:N37"/>
    <mergeCell ref="O37:R37"/>
    <mergeCell ref="A54:L54"/>
    <mergeCell ref="M54:T54"/>
    <mergeCell ref="C55:D55"/>
    <mergeCell ref="E55:F55"/>
    <mergeCell ref="G55:H55"/>
    <mergeCell ref="I55:J55"/>
    <mergeCell ref="K55:L55"/>
    <mergeCell ref="M55:T55"/>
    <mergeCell ref="M56:N56"/>
    <mergeCell ref="O56:P56"/>
    <mergeCell ref="Q56:R56"/>
    <mergeCell ref="S56:T56"/>
    <mergeCell ref="M57:N57"/>
    <mergeCell ref="O57:P57"/>
    <mergeCell ref="Q57:R57"/>
    <mergeCell ref="S57:T57"/>
    <mergeCell ref="M58:N58"/>
    <mergeCell ref="Q58:R58"/>
    <mergeCell ref="S58:T58"/>
    <mergeCell ref="M59:N59"/>
    <mergeCell ref="Q59:R59"/>
    <mergeCell ref="S59:T59"/>
    <mergeCell ref="M60:N60"/>
    <mergeCell ref="O60:P60"/>
    <mergeCell ref="Q60:R60"/>
    <mergeCell ref="S60:T60"/>
    <mergeCell ref="M61:T61"/>
    <mergeCell ref="M62:P62"/>
    <mergeCell ref="Q62:T62"/>
    <mergeCell ref="A79:L79"/>
    <mergeCell ref="M79:T79"/>
    <mergeCell ref="C80:D80"/>
    <mergeCell ref="E80:F80"/>
    <mergeCell ref="G80:H80"/>
    <mergeCell ref="I80:J80"/>
    <mergeCell ref="K80:L80"/>
    <mergeCell ref="M80:T80"/>
    <mergeCell ref="M81:N81"/>
    <mergeCell ref="O81:P81"/>
    <mergeCell ref="Q81:R81"/>
    <mergeCell ref="S81:T81"/>
    <mergeCell ref="M82:N82"/>
    <mergeCell ref="O82:P82"/>
    <mergeCell ref="Q82:R82"/>
    <mergeCell ref="S82:T82"/>
    <mergeCell ref="M83:N83"/>
    <mergeCell ref="Q83:R83"/>
    <mergeCell ref="S83:T83"/>
    <mergeCell ref="M84:N84"/>
    <mergeCell ref="Q84:R84"/>
    <mergeCell ref="S84:T84"/>
    <mergeCell ref="M85:N85"/>
    <mergeCell ref="O85:P85"/>
    <mergeCell ref="Q85:R85"/>
    <mergeCell ref="S85:T85"/>
    <mergeCell ref="M86:T86"/>
    <mergeCell ref="M87:P87"/>
    <mergeCell ref="Q87:T87"/>
    <mergeCell ref="A104:N104"/>
    <mergeCell ref="O104:V104"/>
    <mergeCell ref="C105:D105"/>
    <mergeCell ref="E105:F105"/>
    <mergeCell ref="G105:H105"/>
    <mergeCell ref="I105:J105"/>
    <mergeCell ref="K105:L105"/>
    <mergeCell ref="M105:N105"/>
    <mergeCell ref="O105:V105"/>
    <mergeCell ref="O106:P106"/>
    <mergeCell ref="Q106:R106"/>
    <mergeCell ref="S106:T106"/>
    <mergeCell ref="U106:V106"/>
    <mergeCell ref="O107:P107"/>
    <mergeCell ref="Q107:R107"/>
    <mergeCell ref="S107:T107"/>
    <mergeCell ref="U107:V107"/>
    <mergeCell ref="O108:P108"/>
    <mergeCell ref="S108:T108"/>
    <mergeCell ref="U108:V108"/>
    <mergeCell ref="O109:P109"/>
    <mergeCell ref="S109:T109"/>
    <mergeCell ref="U109:V109"/>
    <mergeCell ref="O110:P110"/>
    <mergeCell ref="Q110:R110"/>
    <mergeCell ref="S110:T110"/>
    <mergeCell ref="U110:V110"/>
    <mergeCell ref="O111:V111"/>
    <mergeCell ref="O112:R112"/>
    <mergeCell ref="S112:V112"/>
    <mergeCell ref="A129:N129"/>
    <mergeCell ref="O129:V129"/>
    <mergeCell ref="C130:D130"/>
    <mergeCell ref="E130:F130"/>
    <mergeCell ref="G130:H130"/>
    <mergeCell ref="I130:J130"/>
    <mergeCell ref="K130:L130"/>
    <mergeCell ref="M130:N130"/>
    <mergeCell ref="O130:V130"/>
    <mergeCell ref="O131:P131"/>
    <mergeCell ref="Q131:R131"/>
    <mergeCell ref="S131:T131"/>
    <mergeCell ref="U131:V131"/>
    <mergeCell ref="O132:P132"/>
    <mergeCell ref="Q132:R132"/>
    <mergeCell ref="S132:T132"/>
    <mergeCell ref="U132:V132"/>
    <mergeCell ref="O133:P133"/>
    <mergeCell ref="S133:T133"/>
    <mergeCell ref="U133:V133"/>
    <mergeCell ref="O134:P134"/>
    <mergeCell ref="S134:T134"/>
    <mergeCell ref="U134:V134"/>
    <mergeCell ref="O135:P135"/>
    <mergeCell ref="Q135:R135"/>
    <mergeCell ref="S135:T135"/>
    <mergeCell ref="U135:V135"/>
    <mergeCell ref="O136:V136"/>
    <mergeCell ref="O137:R137"/>
    <mergeCell ref="S137:V137"/>
    <mergeCell ref="A5:A6"/>
    <mergeCell ref="A7:A9"/>
    <mergeCell ref="A10:A11"/>
    <mergeCell ref="A12:A21"/>
    <mergeCell ref="A22:A26"/>
    <mergeCell ref="A30:A31"/>
    <mergeCell ref="A32:A34"/>
    <mergeCell ref="A35:A36"/>
    <mergeCell ref="A37:A46"/>
    <mergeCell ref="A47:A51"/>
    <mergeCell ref="A55:A56"/>
    <mergeCell ref="A57:A59"/>
    <mergeCell ref="A60:A61"/>
    <mergeCell ref="A62:A71"/>
    <mergeCell ref="A72:A76"/>
    <mergeCell ref="A80:A81"/>
    <mergeCell ref="A82:A84"/>
    <mergeCell ref="A85:A86"/>
    <mergeCell ref="A87:A96"/>
    <mergeCell ref="A97:A101"/>
    <mergeCell ref="A105:A106"/>
    <mergeCell ref="A107:A109"/>
    <mergeCell ref="A110:A111"/>
    <mergeCell ref="A112:A121"/>
    <mergeCell ref="A122:A126"/>
    <mergeCell ref="A130:A131"/>
    <mergeCell ref="A132:A134"/>
    <mergeCell ref="A135:A136"/>
    <mergeCell ref="A137:A146"/>
    <mergeCell ref="A147:A151"/>
    <mergeCell ref="B5:B6"/>
    <mergeCell ref="B30:B31"/>
    <mergeCell ref="B55:B56"/>
    <mergeCell ref="B80:B81"/>
    <mergeCell ref="B105:B106"/>
    <mergeCell ref="B130:B131"/>
    <mergeCell ref="A1:P3"/>
    <mergeCell ref="M8:N9"/>
    <mergeCell ref="M33:N34"/>
    <mergeCell ref="O58:P59"/>
    <mergeCell ref="O83:P84"/>
    <mergeCell ref="Q108:R109"/>
    <mergeCell ref="Q133:R134"/>
    <mergeCell ref="K24:R26"/>
    <mergeCell ref="K49:R51"/>
    <mergeCell ref="M74:T76"/>
    <mergeCell ref="M99:T101"/>
    <mergeCell ref="O124:V126"/>
    <mergeCell ref="O149:V151"/>
  </mergeCells>
  <pageMargins left="0.75" right="0.75" top="1" bottom="1" header="0.511805555555556" footer="0.511805555555556"/>
  <pageSetup paperSize="9" orientation="portrait"/>
  <headerFooter alignWithMargins="0" scaleWithDoc="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pageSetUpPr fitToPage="1"/>
  </sheetPr>
  <dimension ref="A1:AF1753"/>
  <sheetViews>
    <sheetView showGridLines="0" workbookViewId="0">
      <pane xSplit="11" ySplit="2" topLeftCell="L3" activePane="bottomRight" state="frozen"/>
      <selection/>
      <selection pane="topRight"/>
      <selection pane="bottomLeft"/>
      <selection pane="bottomRight" activeCell="O26" sqref="O26"/>
    </sheetView>
  </sheetViews>
  <sheetFormatPr defaultColWidth="9" defaultRowHeight="15"/>
  <cols>
    <col min="1" max="1" width="4.375" style="445" customWidth="1"/>
    <col min="2" max="2" width="5.125" style="445" customWidth="1"/>
    <col min="3" max="3" width="7" style="445" customWidth="1"/>
    <col min="4" max="4" width="8.625" style="446" customWidth="1"/>
    <col min="5" max="7" width="5.125" style="445" customWidth="1"/>
    <col min="8" max="8" width="6.25" style="445" customWidth="1"/>
    <col min="9" max="9" width="6.375" style="447" customWidth="1"/>
    <col min="10" max="11" width="6.25" style="445" customWidth="1"/>
    <col min="12" max="12" width="7" style="445" hidden="1" customWidth="1"/>
    <col min="13" max="13" width="6.25" style="445" hidden="1" customWidth="1"/>
    <col min="14" max="14" width="7.5" style="448" customWidth="1"/>
    <col min="15" max="24" width="7.5" style="445" customWidth="1"/>
    <col min="25" max="28" width="7.5" style="445" hidden="1" customWidth="1"/>
    <col min="29" max="29" width="7.5" style="445" customWidth="1"/>
    <col min="30" max="30" width="8.5" style="448" customWidth="1"/>
    <col min="31" max="31" width="7.875" style="448" customWidth="1"/>
    <col min="32" max="32" width="7.5" style="445" customWidth="1"/>
    <col min="33" max="33" width="9" style="659"/>
    <col min="34" max="34" width="9.375" style="659" customWidth="1"/>
    <col min="35" max="35" width="8.375" style="659"/>
    <col min="36" max="36" width="10.375" style="659"/>
    <col min="37" max="37" width="20.375" style="659"/>
    <col min="38" max="38" width="9.375" style="659" customWidth="1"/>
    <col min="39" max="16384" width="9" style="659"/>
  </cols>
  <sheetData>
    <row r="1" ht="32.1" customHeight="1" spans="1:32">
      <c r="A1" s="660" t="s">
        <v>295</v>
      </c>
      <c r="B1" s="458" t="s">
        <v>296</v>
      </c>
      <c r="C1" s="456" t="s">
        <v>297</v>
      </c>
      <c r="D1" s="457" t="s">
        <v>298</v>
      </c>
      <c r="E1" s="458" t="s">
        <v>299</v>
      </c>
      <c r="F1" s="459" t="s">
        <v>300</v>
      </c>
      <c r="G1" s="458" t="s">
        <v>301</v>
      </c>
      <c r="H1" s="460" t="s">
        <v>302</v>
      </c>
      <c r="I1" s="482" t="s">
        <v>303</v>
      </c>
      <c r="J1" s="460" t="s">
        <v>304</v>
      </c>
      <c r="K1" s="460" t="s">
        <v>305</v>
      </c>
      <c r="L1" s="483" t="s">
        <v>306</v>
      </c>
      <c r="M1" s="484" t="s">
        <v>307</v>
      </c>
      <c r="N1" s="666" t="s">
        <v>308</v>
      </c>
      <c r="O1" s="667"/>
      <c r="P1" s="668"/>
      <c r="Q1" s="672" t="s">
        <v>309</v>
      </c>
      <c r="R1" s="671"/>
      <c r="S1" s="672" t="s">
        <v>310</v>
      </c>
      <c r="T1" s="671"/>
      <c r="U1" s="672" t="s">
        <v>311</v>
      </c>
      <c r="V1" s="671"/>
      <c r="W1" s="672" t="s">
        <v>312</v>
      </c>
      <c r="X1" s="673"/>
      <c r="Y1" s="677" t="s">
        <v>313</v>
      </c>
      <c r="Z1" s="673"/>
      <c r="AA1" s="678" t="s">
        <v>307</v>
      </c>
      <c r="AB1" s="671"/>
      <c r="AC1" s="679" t="s">
        <v>314</v>
      </c>
      <c r="AD1" s="680" t="s">
        <v>315</v>
      </c>
      <c r="AE1" s="680" t="s">
        <v>316</v>
      </c>
      <c r="AF1" s="681" t="s">
        <v>21</v>
      </c>
    </row>
    <row r="2" ht="32.1" customHeight="1" spans="1:32">
      <c r="A2" s="661"/>
      <c r="B2" s="465"/>
      <c r="C2" s="463"/>
      <c r="D2" s="464"/>
      <c r="E2" s="465"/>
      <c r="F2" s="466"/>
      <c r="G2" s="465"/>
      <c r="H2" s="467"/>
      <c r="I2" s="488"/>
      <c r="J2" s="467"/>
      <c r="K2" s="467"/>
      <c r="L2" s="489"/>
      <c r="M2" s="490"/>
      <c r="N2" s="669" t="s">
        <v>317</v>
      </c>
      <c r="O2" s="670" t="s">
        <v>21</v>
      </c>
      <c r="P2" s="671" t="s">
        <v>30</v>
      </c>
      <c r="Q2" s="673" t="s">
        <v>30</v>
      </c>
      <c r="R2" s="674" t="s">
        <v>21</v>
      </c>
      <c r="S2" s="675" t="s">
        <v>30</v>
      </c>
      <c r="T2" s="671" t="s">
        <v>21</v>
      </c>
      <c r="U2" s="675" t="s">
        <v>30</v>
      </c>
      <c r="V2" s="671" t="s">
        <v>21</v>
      </c>
      <c r="W2" s="675" t="s">
        <v>30</v>
      </c>
      <c r="X2" s="676" t="s">
        <v>21</v>
      </c>
      <c r="Y2" s="677" t="s">
        <v>30</v>
      </c>
      <c r="Z2" s="682" t="s">
        <v>21</v>
      </c>
      <c r="AA2" s="683" t="s">
        <v>30</v>
      </c>
      <c r="AB2" s="671" t="s">
        <v>21</v>
      </c>
      <c r="AC2" s="684"/>
      <c r="AD2" s="685"/>
      <c r="AE2" s="685"/>
      <c r="AF2" s="686"/>
    </row>
    <row r="3" ht="15.75" spans="1:32">
      <c r="A3" s="662">
        <v>101</v>
      </c>
      <c r="B3" s="663">
        <v>1</v>
      </c>
      <c r="C3" s="470"/>
      <c r="D3" s="471"/>
      <c r="E3" s="472"/>
      <c r="F3" s="473"/>
      <c r="G3" s="474"/>
      <c r="H3" s="475"/>
      <c r="I3" s="494"/>
      <c r="J3" s="495"/>
      <c r="K3" s="495"/>
      <c r="L3" s="648"/>
      <c r="M3" s="643"/>
      <c r="N3" s="498" t="str">
        <f>一年级BMI</f>
        <v/>
      </c>
      <c r="O3" s="499" t="str">
        <f>IFERROR(IF(一年级!一年级BMI="","",IF(一年级!一年级性别=1,IF(一年级!N3&lt;13.45,"低体重",IF(一年级!N3&lt;18.15,"正常",IF(一年级!N3&gt;=20.35,"肥胖","超重"))),IF(一年级!一年级性别=2,IF(一年级!N3&lt;13.25,"低体重",IF(一年级!N3&lt;17.35,"正常",IF(一年级!N3&gt;=19.25,"肥胖","超重")))))),"")</f>
        <v/>
      </c>
      <c r="P3" s="500" t="str">
        <f>一年级BMI得分</f>
        <v/>
      </c>
      <c r="Q3" s="511" t="str">
        <f t="array" ref="Q3">IFERROR(IF(一年级!$H3="","",IF(一年级!一年级性别=1,VLOOKUP(一年级!$H3,{0,0;500,10;540,20;580,30;620,40;660,50;700,60;760,62;820,64;880,66;940,68;1000,70;1060,72;1120,74;1180,76;1240,78;1300,80;1400,85;1500,90;1600,95;1700,100},2,TRUE),IF(一年级!一年级性别=2,VLOOKUP(一年级!$H3,{0,0;500,10;520,20;540,30;560,40;580,50;600,60;640,62;680,64;720,66;760,68;800,70;840,72;880,74;920,76;960,78;1000,80;1100,85;1200,90;1300,95;1400,100},2,TRUE),""))),"")</f>
        <v/>
      </c>
      <c r="R3" s="512" t="str">
        <f>一年级等级</f>
        <v/>
      </c>
      <c r="S3" s="513" t="str">
        <f t="array" ref="S3">IFERROR(IF(一年级!$I3="","",IF(一年级!一年级性别=1,VLOOKUP(一年级!$I3,{0,100;10.21,95;10.31,90;10.41,85;10.51,80;10.61,78;10.81,76;11.01,74;11.21,72;11.41,70;11.61,68;11.81,66;12.01,64;12.21,62;12.41,60;12.61,50;12.81,40;13.01,30;13.21,20;13.41,10;13.61,0},2,TRUE),IF(一年级!一年级性别=2,VLOOKUP(一年级!$I3,{0,100;11.01,95;11.11,90;11.21,85;11.51,80;11.81,78;12.01,76;12.21,74;12.41,72;12.61,70;12.81,68;13.01,66;13.21,64;13.41,62;13.61,60;13.81,50;14.01,40;14.21,30;14.41,20;14.61,10;14.81,0},2,TRUE),""))),"")</f>
        <v/>
      </c>
      <c r="T3" s="512" t="str">
        <f>一年级等级</f>
        <v/>
      </c>
      <c r="U3" s="513" t="str">
        <f t="array" ref="U3">IFERROR(IF(一年级!$J3="","",IF(一年级!一年级性别=1,VLOOKUP(一年级!$J3,{-30,0;-4,10;-3.2,20;-2.4,30;-1.6,40;-0.8,50;0,60;1.1,62;2.2,64;3.3,66;4.4,68;5.5,70;6.6,72;7.7,74;8.8,76;9.9,78;11,80;12,85;13,90;14.6,95;16.1,100},2,TRUE),IF(一年级!一年级性别=2,VLOOKUP(一年级!$J3,{-30,0;-1.6,10;-0.8,20;0,30;0.8,40;1.6,50;2.4,60;3.5,62;4.6,64;5.7,66;6.8,68;7.9,70;9,72;10.1,74;11.2,76;12.3,78;13.4,80;14.7,85;16,90;17.3,95;18.6,100},2,TRUE),""))),"")</f>
        <v/>
      </c>
      <c r="V3" s="512" t="str">
        <f>一年级等级</f>
        <v/>
      </c>
      <c r="W3" s="513" t="str">
        <f t="array" ref="W3">IF(一年级!$K3="","",IF(一年级!一年级性别=1,VLOOKUP(一年级!$K3,{0,0;2,10;5,20;8,30;11,40;14,50;17,60;24,62;31,64;38,66;45,68;52,70;59,72;66,74;73,76;80,78;87,80;93,85;99,90;104,95;109,100},2,TRUE),IF(一年级!一年级性别=2,VLOOKUP(一年级!$K3,{0,0;2,10;5,20;8,30;11,40;14,50;17,60;24,62;31,64;38,66;45,68;52,70;59,72;66,74;73,76;80,78;87,80;95,85;103,90;110,95;117,100},2,TRUE),"")))</f>
        <v/>
      </c>
      <c r="X3" s="514" t="str">
        <f>一年级等级</f>
        <v/>
      </c>
      <c r="Y3" s="529"/>
      <c r="Z3" s="514"/>
      <c r="AA3" s="530"/>
      <c r="AB3" s="511"/>
      <c r="AC3" s="530" t="str">
        <f>一年级跳绳附加分</f>
        <v/>
      </c>
      <c r="AD3" s="531" t="str">
        <f>IFERROR($P3*0.15+$Q3*0.15+$S3*0.2+$U3*0.3+$W3*0.2,"")</f>
        <v/>
      </c>
      <c r="AE3" s="531" t="str">
        <f>一年级总分</f>
        <v/>
      </c>
      <c r="AF3" s="512" t="str">
        <f>一年级等级</f>
        <v/>
      </c>
    </row>
    <row r="4" spans="1:32">
      <c r="A4" s="664">
        <v>101</v>
      </c>
      <c r="B4" s="665">
        <v>2</v>
      </c>
      <c r="C4" s="478"/>
      <c r="D4" s="471"/>
      <c r="E4" s="479"/>
      <c r="F4" s="473"/>
      <c r="G4" s="480"/>
      <c r="H4" s="475"/>
      <c r="I4" s="501"/>
      <c r="J4" s="502"/>
      <c r="K4" s="495"/>
      <c r="L4" s="649"/>
      <c r="M4" s="644"/>
      <c r="N4" s="505" t="str">
        <f>一年级BMI</f>
        <v/>
      </c>
      <c r="O4" s="499" t="str">
        <f>一年级BMI等级</f>
        <v/>
      </c>
      <c r="P4" s="500" t="str">
        <f>一年级BMI得分</f>
        <v/>
      </c>
      <c r="Q4" s="515" t="str">
        <f>一年级肺活量得分</f>
        <v/>
      </c>
      <c r="R4" s="512" t="str">
        <f>一年级等级</f>
        <v/>
      </c>
      <c r="S4" s="516" t="str">
        <f>一年级50米跑得分</f>
        <v/>
      </c>
      <c r="T4" s="512" t="str">
        <f>一年级等级</f>
        <v/>
      </c>
      <c r="U4" s="516" t="str">
        <f>一年级坐位体前屈得分</f>
        <v/>
      </c>
      <c r="V4" s="517" t="str">
        <f>一年级等级</f>
        <v/>
      </c>
      <c r="W4" s="516" t="str">
        <f>一年级一分钟跳绳得分</f>
        <v/>
      </c>
      <c r="X4" s="518" t="str">
        <f>一年级等级</f>
        <v/>
      </c>
      <c r="Y4" s="532"/>
      <c r="Z4" s="518"/>
      <c r="AA4" s="533"/>
      <c r="AB4" s="515"/>
      <c r="AC4" s="533" t="str">
        <f>一年级跳绳附加分</f>
        <v/>
      </c>
      <c r="AD4" s="534" t="str">
        <f>一年级标准分</f>
        <v/>
      </c>
      <c r="AE4" s="534" t="str">
        <f>一年级总分</f>
        <v/>
      </c>
      <c r="AF4" s="517" t="str">
        <f>一年级等级</f>
        <v/>
      </c>
    </row>
    <row r="5" spans="1:32">
      <c r="A5" s="664">
        <v>101</v>
      </c>
      <c r="B5" s="665">
        <v>3</v>
      </c>
      <c r="C5" s="478"/>
      <c r="D5" s="471"/>
      <c r="E5" s="472"/>
      <c r="F5" s="473"/>
      <c r="G5" s="480"/>
      <c r="H5" s="475"/>
      <c r="I5" s="501"/>
      <c r="J5" s="502"/>
      <c r="K5" s="495"/>
      <c r="L5" s="649"/>
      <c r="M5" s="644"/>
      <c r="N5" s="505" t="str">
        <f>一年级BMI</f>
        <v/>
      </c>
      <c r="O5" s="499" t="str">
        <f>一年级BMI等级</f>
        <v/>
      </c>
      <c r="P5" s="500" t="str">
        <f>一年级BMI得分</f>
        <v/>
      </c>
      <c r="Q5" s="515" t="str">
        <f>一年级肺活量得分</f>
        <v/>
      </c>
      <c r="R5" s="512" t="str">
        <f>一年级等级</f>
        <v/>
      </c>
      <c r="S5" s="516" t="str">
        <f>一年级50米跑得分</f>
        <v/>
      </c>
      <c r="T5" s="512" t="str">
        <f>一年级等级</f>
        <v/>
      </c>
      <c r="U5" s="516" t="str">
        <f>一年级坐位体前屈得分</f>
        <v/>
      </c>
      <c r="V5" s="517" t="str">
        <f>一年级等级</f>
        <v/>
      </c>
      <c r="W5" s="516" t="str">
        <f>一年级一分钟跳绳得分</f>
        <v/>
      </c>
      <c r="X5" s="518" t="str">
        <f>一年级等级</f>
        <v/>
      </c>
      <c r="Y5" s="532"/>
      <c r="Z5" s="518"/>
      <c r="AA5" s="533"/>
      <c r="AB5" s="515"/>
      <c r="AC5" s="533" t="str">
        <f>一年级跳绳附加分</f>
        <v/>
      </c>
      <c r="AD5" s="534" t="str">
        <f>一年级标准分</f>
        <v/>
      </c>
      <c r="AE5" s="534" t="str">
        <f>一年级总分</f>
        <v/>
      </c>
      <c r="AF5" s="517" t="str">
        <f>一年级等级</f>
        <v/>
      </c>
    </row>
    <row r="6" spans="1:32">
      <c r="A6" s="664">
        <v>101</v>
      </c>
      <c r="B6" s="665">
        <v>4</v>
      </c>
      <c r="C6" s="478"/>
      <c r="D6" s="471"/>
      <c r="E6" s="472"/>
      <c r="F6" s="473"/>
      <c r="G6" s="474"/>
      <c r="H6" s="475"/>
      <c r="I6" s="501"/>
      <c r="J6" s="502"/>
      <c r="K6" s="495"/>
      <c r="L6" s="649"/>
      <c r="M6" s="644"/>
      <c r="N6" s="505" t="str">
        <f>一年级BMI</f>
        <v/>
      </c>
      <c r="O6" s="499" t="str">
        <f>一年级BMI等级</f>
        <v/>
      </c>
      <c r="P6" s="500" t="str">
        <f>一年级BMI得分</f>
        <v/>
      </c>
      <c r="Q6" s="515" t="str">
        <f>一年级肺活量得分</f>
        <v/>
      </c>
      <c r="R6" s="512" t="str">
        <f>一年级等级</f>
        <v/>
      </c>
      <c r="S6" s="516" t="str">
        <f>一年级50米跑得分</f>
        <v/>
      </c>
      <c r="T6" s="512" t="str">
        <f>一年级等级</f>
        <v/>
      </c>
      <c r="U6" s="516" t="str">
        <f>一年级坐位体前屈得分</f>
        <v/>
      </c>
      <c r="V6" s="517" t="str">
        <f>一年级等级</f>
        <v/>
      </c>
      <c r="W6" s="516" t="str">
        <f>一年级一分钟跳绳得分</f>
        <v/>
      </c>
      <c r="X6" s="518" t="str">
        <f>一年级等级</f>
        <v/>
      </c>
      <c r="Y6" s="532"/>
      <c r="Z6" s="518"/>
      <c r="AA6" s="533"/>
      <c r="AB6" s="515"/>
      <c r="AC6" s="533" t="str">
        <f>一年级跳绳附加分</f>
        <v/>
      </c>
      <c r="AD6" s="534" t="str">
        <f>一年级标准分</f>
        <v/>
      </c>
      <c r="AE6" s="534" t="str">
        <f>一年级总分</f>
        <v/>
      </c>
      <c r="AF6" s="517" t="str">
        <f>一年级等级</f>
        <v/>
      </c>
    </row>
    <row r="7" spans="1:32">
      <c r="A7" s="664">
        <v>101</v>
      </c>
      <c r="B7" s="665">
        <v>5</v>
      </c>
      <c r="C7" s="478"/>
      <c r="D7" s="471"/>
      <c r="E7" s="472"/>
      <c r="F7" s="473"/>
      <c r="G7" s="474"/>
      <c r="H7" s="475"/>
      <c r="I7" s="501"/>
      <c r="J7" s="502"/>
      <c r="K7" s="495"/>
      <c r="L7" s="649"/>
      <c r="M7" s="644"/>
      <c r="N7" s="505" t="str">
        <f>一年级BMI</f>
        <v/>
      </c>
      <c r="O7" s="499" t="str">
        <f>一年级BMI等级</f>
        <v/>
      </c>
      <c r="P7" s="500" t="str">
        <f>一年级BMI得分</f>
        <v/>
      </c>
      <c r="Q7" s="515" t="str">
        <f>一年级肺活量得分</f>
        <v/>
      </c>
      <c r="R7" s="512" t="str">
        <f>一年级等级</f>
        <v/>
      </c>
      <c r="S7" s="516" t="str">
        <f>一年级50米跑得分</f>
        <v/>
      </c>
      <c r="T7" s="512" t="str">
        <f>一年级等级</f>
        <v/>
      </c>
      <c r="U7" s="516" t="str">
        <f>一年级坐位体前屈得分</f>
        <v/>
      </c>
      <c r="V7" s="517" t="str">
        <f>一年级等级</f>
        <v/>
      </c>
      <c r="W7" s="516" t="str">
        <f>一年级一分钟跳绳得分</f>
        <v/>
      </c>
      <c r="X7" s="518" t="str">
        <f>一年级等级</f>
        <v/>
      </c>
      <c r="Y7" s="532"/>
      <c r="Z7" s="518"/>
      <c r="AA7" s="533"/>
      <c r="AB7" s="515"/>
      <c r="AC7" s="533" t="str">
        <f>一年级跳绳附加分</f>
        <v/>
      </c>
      <c r="AD7" s="534" t="str">
        <f>一年级标准分</f>
        <v/>
      </c>
      <c r="AE7" s="534" t="str">
        <f>一年级总分</f>
        <v/>
      </c>
      <c r="AF7" s="517" t="str">
        <f>一年级等级</f>
        <v/>
      </c>
    </row>
    <row r="8" spans="1:32">
      <c r="A8" s="664">
        <v>101</v>
      </c>
      <c r="B8" s="665">
        <v>6</v>
      </c>
      <c r="C8" s="478"/>
      <c r="D8" s="471"/>
      <c r="E8" s="472"/>
      <c r="F8" s="473"/>
      <c r="G8" s="480"/>
      <c r="H8" s="475"/>
      <c r="I8" s="501"/>
      <c r="J8" s="502"/>
      <c r="K8" s="495"/>
      <c r="L8" s="649"/>
      <c r="M8" s="644"/>
      <c r="N8" s="505" t="str">
        <f>一年级BMI</f>
        <v/>
      </c>
      <c r="O8" s="499" t="str">
        <f>一年级BMI等级</f>
        <v/>
      </c>
      <c r="P8" s="500" t="str">
        <f>一年级BMI得分</f>
        <v/>
      </c>
      <c r="Q8" s="515" t="str">
        <f>一年级肺活量得分</f>
        <v/>
      </c>
      <c r="R8" s="512" t="str">
        <f>一年级等级</f>
        <v/>
      </c>
      <c r="S8" s="516" t="str">
        <f>一年级50米跑得分</f>
        <v/>
      </c>
      <c r="T8" s="512" t="str">
        <f>一年级等级</f>
        <v/>
      </c>
      <c r="U8" s="516" t="str">
        <f>一年级坐位体前屈得分</f>
        <v/>
      </c>
      <c r="V8" s="517" t="str">
        <f>一年级等级</f>
        <v/>
      </c>
      <c r="W8" s="516" t="str">
        <f>一年级一分钟跳绳得分</f>
        <v/>
      </c>
      <c r="X8" s="518" t="str">
        <f>一年级等级</f>
        <v/>
      </c>
      <c r="Y8" s="532"/>
      <c r="Z8" s="518"/>
      <c r="AA8" s="533"/>
      <c r="AB8" s="515"/>
      <c r="AC8" s="533" t="str">
        <f>一年级跳绳附加分</f>
        <v/>
      </c>
      <c r="AD8" s="534" t="str">
        <f>一年级标准分</f>
        <v/>
      </c>
      <c r="AE8" s="534" t="str">
        <f>一年级总分</f>
        <v/>
      </c>
      <c r="AF8" s="517" t="str">
        <f>一年级等级</f>
        <v/>
      </c>
    </row>
    <row r="9" spans="1:32">
      <c r="A9" s="664">
        <v>101</v>
      </c>
      <c r="B9" s="665">
        <v>7</v>
      </c>
      <c r="C9" s="478"/>
      <c r="D9" s="471"/>
      <c r="E9" s="472"/>
      <c r="F9" s="473"/>
      <c r="G9" s="480"/>
      <c r="H9" s="475"/>
      <c r="I9" s="501"/>
      <c r="J9" s="502"/>
      <c r="K9" s="495"/>
      <c r="L9" s="649"/>
      <c r="M9" s="644"/>
      <c r="N9" s="505" t="str">
        <f>一年级BMI</f>
        <v/>
      </c>
      <c r="O9" s="499" t="str">
        <f>一年级BMI等级</f>
        <v/>
      </c>
      <c r="P9" s="500" t="str">
        <f>一年级BMI得分</f>
        <v/>
      </c>
      <c r="Q9" s="515" t="str">
        <f>一年级肺活量得分</f>
        <v/>
      </c>
      <c r="R9" s="512" t="str">
        <f>一年级等级</f>
        <v/>
      </c>
      <c r="S9" s="516" t="str">
        <f>一年级50米跑得分</f>
        <v/>
      </c>
      <c r="T9" s="517" t="str">
        <f>一年级等级</f>
        <v/>
      </c>
      <c r="U9" s="516" t="str">
        <f>一年级坐位体前屈得分</f>
        <v/>
      </c>
      <c r="V9" s="517" t="str">
        <f>一年级等级</f>
        <v/>
      </c>
      <c r="W9" s="516" t="str">
        <f>一年级一分钟跳绳得分</f>
        <v/>
      </c>
      <c r="X9" s="518" t="str">
        <f>一年级等级</f>
        <v/>
      </c>
      <c r="Y9" s="532"/>
      <c r="Z9" s="518"/>
      <c r="AA9" s="533"/>
      <c r="AB9" s="515"/>
      <c r="AC9" s="533" t="str">
        <f>一年级跳绳附加分</f>
        <v/>
      </c>
      <c r="AD9" s="534" t="str">
        <f>一年级标准分</f>
        <v/>
      </c>
      <c r="AE9" s="534" t="str">
        <f>一年级总分</f>
        <v/>
      </c>
      <c r="AF9" s="517" t="str">
        <f>一年级等级</f>
        <v/>
      </c>
    </row>
    <row r="10" spans="1:32">
      <c r="A10" s="664">
        <v>101</v>
      </c>
      <c r="B10" s="665">
        <v>8</v>
      </c>
      <c r="C10" s="478"/>
      <c r="D10" s="471"/>
      <c r="E10" s="472"/>
      <c r="F10" s="473"/>
      <c r="G10" s="480"/>
      <c r="H10" s="475"/>
      <c r="I10" s="501"/>
      <c r="J10" s="502"/>
      <c r="K10" s="495"/>
      <c r="L10" s="649"/>
      <c r="M10" s="644"/>
      <c r="N10" s="505" t="str">
        <f>一年级BMI</f>
        <v/>
      </c>
      <c r="O10" s="499" t="str">
        <f>一年级BMI等级</f>
        <v/>
      </c>
      <c r="P10" s="500" t="str">
        <f>一年级BMI得分</f>
        <v/>
      </c>
      <c r="Q10" s="515" t="str">
        <f>一年级肺活量得分</f>
        <v/>
      </c>
      <c r="R10" s="512" t="str">
        <f>一年级等级</f>
        <v/>
      </c>
      <c r="S10" s="516" t="str">
        <f>一年级50米跑得分</f>
        <v/>
      </c>
      <c r="T10" s="517" t="str">
        <f>一年级等级</f>
        <v/>
      </c>
      <c r="U10" s="516" t="str">
        <f>一年级坐位体前屈得分</f>
        <v/>
      </c>
      <c r="V10" s="517" t="str">
        <f>一年级等级</f>
        <v/>
      </c>
      <c r="W10" s="516" t="str">
        <f>一年级一分钟跳绳得分</f>
        <v/>
      </c>
      <c r="X10" s="518" t="str">
        <f>一年级等级</f>
        <v/>
      </c>
      <c r="Y10" s="532"/>
      <c r="Z10" s="518"/>
      <c r="AA10" s="533"/>
      <c r="AB10" s="515"/>
      <c r="AC10" s="533" t="str">
        <f>一年级跳绳附加分</f>
        <v/>
      </c>
      <c r="AD10" s="534" t="str">
        <f>一年级标准分</f>
        <v/>
      </c>
      <c r="AE10" s="534" t="str">
        <f>一年级总分</f>
        <v/>
      </c>
      <c r="AF10" s="517" t="str">
        <f>一年级等级</f>
        <v/>
      </c>
    </row>
    <row r="11" spans="1:32">
      <c r="A11" s="664">
        <v>101</v>
      </c>
      <c r="B11" s="665">
        <v>9</v>
      </c>
      <c r="C11" s="478"/>
      <c r="D11" s="471"/>
      <c r="E11" s="472"/>
      <c r="F11" s="473"/>
      <c r="G11" s="480"/>
      <c r="H11" s="475"/>
      <c r="I11" s="501"/>
      <c r="J11" s="502"/>
      <c r="K11" s="495"/>
      <c r="L11" s="649"/>
      <c r="M11" s="644"/>
      <c r="N11" s="505" t="str">
        <f>一年级BMI</f>
        <v/>
      </c>
      <c r="O11" s="499" t="str">
        <f>一年级BMI等级</f>
        <v/>
      </c>
      <c r="P11" s="500" t="str">
        <f>一年级BMI得分</f>
        <v/>
      </c>
      <c r="Q11" s="515" t="str">
        <f>一年级肺活量得分</f>
        <v/>
      </c>
      <c r="R11" s="512" t="str">
        <f>一年级等级</f>
        <v/>
      </c>
      <c r="S11" s="516" t="str">
        <f>一年级50米跑得分</f>
        <v/>
      </c>
      <c r="T11" s="517" t="str">
        <f>一年级等级</f>
        <v/>
      </c>
      <c r="U11" s="516" t="str">
        <f>一年级坐位体前屈得分</f>
        <v/>
      </c>
      <c r="V11" s="517" t="str">
        <f>一年级等级</f>
        <v/>
      </c>
      <c r="W11" s="516" t="str">
        <f>一年级一分钟跳绳得分</f>
        <v/>
      </c>
      <c r="X11" s="518" t="str">
        <f>一年级等级</f>
        <v/>
      </c>
      <c r="Y11" s="532"/>
      <c r="Z11" s="518"/>
      <c r="AA11" s="533"/>
      <c r="AB11" s="515"/>
      <c r="AC11" s="533" t="str">
        <f>一年级跳绳附加分</f>
        <v/>
      </c>
      <c r="AD11" s="534" t="str">
        <f>一年级标准分</f>
        <v/>
      </c>
      <c r="AE11" s="534" t="str">
        <f>一年级总分</f>
        <v/>
      </c>
      <c r="AF11" s="517" t="str">
        <f>一年级等级</f>
        <v/>
      </c>
    </row>
    <row r="12" spans="1:32">
      <c r="A12" s="664">
        <v>101</v>
      </c>
      <c r="B12" s="665">
        <v>10</v>
      </c>
      <c r="C12" s="478"/>
      <c r="D12" s="471"/>
      <c r="E12" s="472"/>
      <c r="F12" s="473"/>
      <c r="G12" s="480"/>
      <c r="H12" s="475"/>
      <c r="I12" s="501"/>
      <c r="J12" s="502"/>
      <c r="K12" s="495"/>
      <c r="L12" s="649"/>
      <c r="M12" s="644"/>
      <c r="N12" s="505" t="str">
        <f>一年级BMI</f>
        <v/>
      </c>
      <c r="O12" s="499" t="str">
        <f>一年级BMI等级</f>
        <v/>
      </c>
      <c r="P12" s="500" t="str">
        <f>一年级BMI得分</f>
        <v/>
      </c>
      <c r="Q12" s="515" t="str">
        <f>一年级肺活量得分</f>
        <v/>
      </c>
      <c r="R12" s="512" t="str">
        <f>一年级等级</f>
        <v/>
      </c>
      <c r="S12" s="516" t="str">
        <f>一年级50米跑得分</f>
        <v/>
      </c>
      <c r="T12" s="517" t="str">
        <f>一年级等级</f>
        <v/>
      </c>
      <c r="U12" s="516" t="str">
        <f>一年级坐位体前屈得分</f>
        <v/>
      </c>
      <c r="V12" s="517" t="str">
        <f>一年级等级</f>
        <v/>
      </c>
      <c r="W12" s="516" t="str">
        <f>一年级一分钟跳绳得分</f>
        <v/>
      </c>
      <c r="X12" s="518" t="str">
        <f>一年级等级</f>
        <v/>
      </c>
      <c r="Y12" s="532"/>
      <c r="Z12" s="518"/>
      <c r="AA12" s="533"/>
      <c r="AB12" s="515"/>
      <c r="AC12" s="533" t="str">
        <f>一年级跳绳附加分</f>
        <v/>
      </c>
      <c r="AD12" s="534" t="str">
        <f>一年级标准分</f>
        <v/>
      </c>
      <c r="AE12" s="534" t="str">
        <f>一年级总分</f>
        <v/>
      </c>
      <c r="AF12" s="517" t="str">
        <f>一年级等级</f>
        <v/>
      </c>
    </row>
    <row r="13" spans="1:32">
      <c r="A13" s="664">
        <v>101</v>
      </c>
      <c r="B13" s="665">
        <v>11</v>
      </c>
      <c r="C13" s="478"/>
      <c r="D13" s="471"/>
      <c r="E13" s="472"/>
      <c r="F13" s="473"/>
      <c r="G13" s="480"/>
      <c r="H13" s="475"/>
      <c r="I13" s="501"/>
      <c r="J13" s="502"/>
      <c r="K13" s="495"/>
      <c r="L13" s="649"/>
      <c r="M13" s="644"/>
      <c r="N13" s="505" t="str">
        <f>一年级BMI</f>
        <v/>
      </c>
      <c r="O13" s="499" t="str">
        <f>一年级BMI等级</f>
        <v/>
      </c>
      <c r="P13" s="500" t="str">
        <f>一年级BMI得分</f>
        <v/>
      </c>
      <c r="Q13" s="515" t="str">
        <f>一年级肺活量得分</f>
        <v/>
      </c>
      <c r="R13" s="512" t="str">
        <f>一年级等级</f>
        <v/>
      </c>
      <c r="S13" s="516" t="str">
        <f>一年级50米跑得分</f>
        <v/>
      </c>
      <c r="T13" s="517" t="str">
        <f>一年级等级</f>
        <v/>
      </c>
      <c r="U13" s="516" t="str">
        <f>一年级坐位体前屈得分</f>
        <v/>
      </c>
      <c r="V13" s="517" t="str">
        <f>一年级等级</f>
        <v/>
      </c>
      <c r="W13" s="516" t="str">
        <f>一年级一分钟跳绳得分</f>
        <v/>
      </c>
      <c r="X13" s="518" t="str">
        <f>一年级等级</f>
        <v/>
      </c>
      <c r="Y13" s="532"/>
      <c r="Z13" s="518"/>
      <c r="AA13" s="533"/>
      <c r="AB13" s="515"/>
      <c r="AC13" s="533" t="str">
        <f>一年级跳绳附加分</f>
        <v/>
      </c>
      <c r="AD13" s="534" t="str">
        <f>一年级标准分</f>
        <v/>
      </c>
      <c r="AE13" s="534" t="str">
        <f>一年级总分</f>
        <v/>
      </c>
      <c r="AF13" s="517" t="str">
        <f>一年级等级</f>
        <v/>
      </c>
    </row>
    <row r="14" spans="1:32">
      <c r="A14" s="664">
        <v>101</v>
      </c>
      <c r="B14" s="665">
        <v>12</v>
      </c>
      <c r="C14" s="478"/>
      <c r="D14" s="471"/>
      <c r="E14" s="472"/>
      <c r="F14" s="473"/>
      <c r="G14" s="480"/>
      <c r="H14" s="475"/>
      <c r="I14" s="501"/>
      <c r="J14" s="502"/>
      <c r="K14" s="495"/>
      <c r="L14" s="649"/>
      <c r="M14" s="644"/>
      <c r="N14" s="505" t="str">
        <f>一年级BMI</f>
        <v/>
      </c>
      <c r="O14" s="499" t="str">
        <f>一年级BMI等级</f>
        <v/>
      </c>
      <c r="P14" s="500" t="str">
        <f>一年级BMI得分</f>
        <v/>
      </c>
      <c r="Q14" s="515" t="str">
        <f>一年级肺活量得分</f>
        <v/>
      </c>
      <c r="R14" s="512" t="str">
        <f>一年级等级</f>
        <v/>
      </c>
      <c r="S14" s="516" t="str">
        <f>一年级50米跑得分</f>
        <v/>
      </c>
      <c r="T14" s="517" t="str">
        <f>一年级等级</f>
        <v/>
      </c>
      <c r="U14" s="516" t="str">
        <f>一年级坐位体前屈得分</f>
        <v/>
      </c>
      <c r="V14" s="517" t="str">
        <f>一年级等级</f>
        <v/>
      </c>
      <c r="W14" s="516" t="str">
        <f>一年级一分钟跳绳得分</f>
        <v/>
      </c>
      <c r="X14" s="518" t="str">
        <f>一年级等级</f>
        <v/>
      </c>
      <c r="Y14" s="532"/>
      <c r="Z14" s="518"/>
      <c r="AA14" s="533"/>
      <c r="AB14" s="515"/>
      <c r="AC14" s="533" t="str">
        <f>一年级跳绳附加分</f>
        <v/>
      </c>
      <c r="AD14" s="534" t="str">
        <f>一年级标准分</f>
        <v/>
      </c>
      <c r="AE14" s="534" t="str">
        <f>一年级总分</f>
        <v/>
      </c>
      <c r="AF14" s="517" t="str">
        <f>一年级等级</f>
        <v/>
      </c>
    </row>
    <row r="15" spans="1:32">
      <c r="A15" s="664">
        <v>101</v>
      </c>
      <c r="B15" s="665">
        <v>13</v>
      </c>
      <c r="C15" s="478"/>
      <c r="D15" s="471"/>
      <c r="E15" s="472"/>
      <c r="F15" s="473"/>
      <c r="G15" s="480"/>
      <c r="H15" s="475"/>
      <c r="I15" s="501"/>
      <c r="J15" s="502"/>
      <c r="K15" s="495"/>
      <c r="L15" s="649"/>
      <c r="M15" s="644"/>
      <c r="N15" s="505" t="str">
        <f>一年级BMI</f>
        <v/>
      </c>
      <c r="O15" s="499" t="str">
        <f>一年级BMI等级</f>
        <v/>
      </c>
      <c r="P15" s="500" t="str">
        <f>一年级BMI得分</f>
        <v/>
      </c>
      <c r="Q15" s="515" t="str">
        <f>一年级肺活量得分</f>
        <v/>
      </c>
      <c r="R15" s="512" t="str">
        <f>一年级等级</f>
        <v/>
      </c>
      <c r="S15" s="516" t="str">
        <f>一年级50米跑得分</f>
        <v/>
      </c>
      <c r="T15" s="517" t="str">
        <f>一年级等级</f>
        <v/>
      </c>
      <c r="U15" s="516" t="str">
        <f>一年级坐位体前屈得分</f>
        <v/>
      </c>
      <c r="V15" s="517" t="str">
        <f>一年级等级</f>
        <v/>
      </c>
      <c r="W15" s="516" t="str">
        <f>一年级一分钟跳绳得分</f>
        <v/>
      </c>
      <c r="X15" s="518" t="str">
        <f>一年级等级</f>
        <v/>
      </c>
      <c r="Y15" s="532"/>
      <c r="Z15" s="518"/>
      <c r="AA15" s="533"/>
      <c r="AB15" s="515"/>
      <c r="AC15" s="533" t="str">
        <f>一年级跳绳附加分</f>
        <v/>
      </c>
      <c r="AD15" s="534" t="str">
        <f>一年级标准分</f>
        <v/>
      </c>
      <c r="AE15" s="534" t="str">
        <f>一年级总分</f>
        <v/>
      </c>
      <c r="AF15" s="517" t="str">
        <f>一年级等级</f>
        <v/>
      </c>
    </row>
    <row r="16" spans="1:32">
      <c r="A16" s="664">
        <v>101</v>
      </c>
      <c r="B16" s="665">
        <v>14</v>
      </c>
      <c r="C16" s="478"/>
      <c r="D16" s="471"/>
      <c r="E16" s="472"/>
      <c r="F16" s="473"/>
      <c r="G16" s="480"/>
      <c r="H16" s="475"/>
      <c r="I16" s="501"/>
      <c r="J16" s="502"/>
      <c r="K16" s="495"/>
      <c r="L16" s="649"/>
      <c r="M16" s="644"/>
      <c r="N16" s="505" t="str">
        <f>一年级BMI</f>
        <v/>
      </c>
      <c r="O16" s="499" t="str">
        <f>一年级BMI等级</f>
        <v/>
      </c>
      <c r="P16" s="500" t="str">
        <f>一年级BMI得分</f>
        <v/>
      </c>
      <c r="Q16" s="515" t="str">
        <f>一年级肺活量得分</f>
        <v/>
      </c>
      <c r="R16" s="512" t="str">
        <f>一年级等级</f>
        <v/>
      </c>
      <c r="S16" s="516" t="str">
        <f>一年级50米跑得分</f>
        <v/>
      </c>
      <c r="T16" s="517" t="str">
        <f>一年级等级</f>
        <v/>
      </c>
      <c r="U16" s="516" t="str">
        <f>一年级坐位体前屈得分</f>
        <v/>
      </c>
      <c r="V16" s="517" t="str">
        <f>一年级等级</f>
        <v/>
      </c>
      <c r="W16" s="516" t="str">
        <f>一年级一分钟跳绳得分</f>
        <v/>
      </c>
      <c r="X16" s="518" t="str">
        <f>一年级等级</f>
        <v/>
      </c>
      <c r="Y16" s="532"/>
      <c r="Z16" s="518"/>
      <c r="AA16" s="533"/>
      <c r="AB16" s="515"/>
      <c r="AC16" s="533" t="str">
        <f>一年级跳绳附加分</f>
        <v/>
      </c>
      <c r="AD16" s="534" t="str">
        <f>一年级标准分</f>
        <v/>
      </c>
      <c r="AE16" s="534" t="str">
        <f>一年级总分</f>
        <v/>
      </c>
      <c r="AF16" s="517" t="str">
        <f>一年级等级</f>
        <v/>
      </c>
    </row>
    <row r="17" spans="1:32">
      <c r="A17" s="664">
        <v>101</v>
      </c>
      <c r="B17" s="665">
        <v>15</v>
      </c>
      <c r="C17" s="478"/>
      <c r="D17" s="471"/>
      <c r="E17" s="472"/>
      <c r="F17" s="473"/>
      <c r="G17" s="480"/>
      <c r="H17" s="475"/>
      <c r="I17" s="501"/>
      <c r="J17" s="502"/>
      <c r="K17" s="495"/>
      <c r="L17" s="649"/>
      <c r="M17" s="644"/>
      <c r="N17" s="505" t="str">
        <f>一年级BMI</f>
        <v/>
      </c>
      <c r="O17" s="499" t="str">
        <f>一年级BMI等级</f>
        <v/>
      </c>
      <c r="P17" s="500" t="str">
        <f>一年级BMI得分</f>
        <v/>
      </c>
      <c r="Q17" s="515" t="str">
        <f>一年级肺活量得分</f>
        <v/>
      </c>
      <c r="R17" s="512" t="str">
        <f>一年级等级</f>
        <v/>
      </c>
      <c r="S17" s="516" t="str">
        <f>一年级50米跑得分</f>
        <v/>
      </c>
      <c r="T17" s="517" t="str">
        <f>一年级等级</f>
        <v/>
      </c>
      <c r="U17" s="516" t="str">
        <f>一年级坐位体前屈得分</f>
        <v/>
      </c>
      <c r="V17" s="517" t="str">
        <f>一年级等级</f>
        <v/>
      </c>
      <c r="W17" s="516" t="str">
        <f>一年级一分钟跳绳得分</f>
        <v/>
      </c>
      <c r="X17" s="518" t="str">
        <f>一年级等级</f>
        <v/>
      </c>
      <c r="Y17" s="532"/>
      <c r="Z17" s="518"/>
      <c r="AA17" s="533"/>
      <c r="AB17" s="515"/>
      <c r="AC17" s="533" t="str">
        <f>一年级跳绳附加分</f>
        <v/>
      </c>
      <c r="AD17" s="534" t="str">
        <f>一年级标准分</f>
        <v/>
      </c>
      <c r="AE17" s="534" t="str">
        <f>一年级总分</f>
        <v/>
      </c>
      <c r="AF17" s="517" t="str">
        <f>一年级等级</f>
        <v/>
      </c>
    </row>
    <row r="18" spans="1:32">
      <c r="A18" s="664">
        <v>101</v>
      </c>
      <c r="B18" s="665">
        <v>16</v>
      </c>
      <c r="C18" s="478"/>
      <c r="D18" s="471"/>
      <c r="E18" s="472"/>
      <c r="F18" s="473"/>
      <c r="G18" s="480"/>
      <c r="H18" s="475"/>
      <c r="I18" s="501"/>
      <c r="J18" s="502"/>
      <c r="K18" s="495"/>
      <c r="L18" s="649"/>
      <c r="M18" s="644"/>
      <c r="N18" s="505" t="str">
        <f>一年级BMI</f>
        <v/>
      </c>
      <c r="O18" s="499" t="str">
        <f>一年级BMI等级</f>
        <v/>
      </c>
      <c r="P18" s="500" t="str">
        <f>一年级BMI得分</f>
        <v/>
      </c>
      <c r="Q18" s="515" t="str">
        <f>一年级肺活量得分</f>
        <v/>
      </c>
      <c r="R18" s="512" t="str">
        <f>一年级等级</f>
        <v/>
      </c>
      <c r="S18" s="516" t="str">
        <f>一年级50米跑得分</f>
        <v/>
      </c>
      <c r="T18" s="517" t="str">
        <f>一年级等级</f>
        <v/>
      </c>
      <c r="U18" s="516" t="str">
        <f>一年级坐位体前屈得分</f>
        <v/>
      </c>
      <c r="V18" s="517" t="str">
        <f>一年级等级</f>
        <v/>
      </c>
      <c r="W18" s="516" t="str">
        <f>一年级一分钟跳绳得分</f>
        <v/>
      </c>
      <c r="X18" s="518" t="str">
        <f>一年级等级</f>
        <v/>
      </c>
      <c r="Y18" s="532"/>
      <c r="Z18" s="518"/>
      <c r="AA18" s="533"/>
      <c r="AB18" s="515"/>
      <c r="AC18" s="533" t="str">
        <f>一年级跳绳附加分</f>
        <v/>
      </c>
      <c r="AD18" s="534" t="str">
        <f>一年级标准分</f>
        <v/>
      </c>
      <c r="AE18" s="534" t="str">
        <f>一年级总分</f>
        <v/>
      </c>
      <c r="AF18" s="517" t="str">
        <f>一年级等级</f>
        <v/>
      </c>
    </row>
    <row r="19" spans="1:32">
      <c r="A19" s="664">
        <v>101</v>
      </c>
      <c r="B19" s="665">
        <v>17</v>
      </c>
      <c r="C19" s="478"/>
      <c r="D19" s="471"/>
      <c r="E19" s="472"/>
      <c r="F19" s="473"/>
      <c r="G19" s="480"/>
      <c r="H19" s="475"/>
      <c r="I19" s="501"/>
      <c r="J19" s="502"/>
      <c r="K19" s="495"/>
      <c r="L19" s="649"/>
      <c r="M19" s="644"/>
      <c r="N19" s="505" t="str">
        <f>一年级BMI</f>
        <v/>
      </c>
      <c r="O19" s="499" t="str">
        <f>一年级BMI等级</f>
        <v/>
      </c>
      <c r="P19" s="500" t="str">
        <f>一年级BMI得分</f>
        <v/>
      </c>
      <c r="Q19" s="515" t="str">
        <f>一年级肺活量得分</f>
        <v/>
      </c>
      <c r="R19" s="512" t="str">
        <f>一年级等级</f>
        <v/>
      </c>
      <c r="S19" s="516" t="str">
        <f>一年级50米跑得分</f>
        <v/>
      </c>
      <c r="T19" s="517" t="str">
        <f>一年级等级</f>
        <v/>
      </c>
      <c r="U19" s="516" t="str">
        <f>一年级坐位体前屈得分</f>
        <v/>
      </c>
      <c r="V19" s="517" t="str">
        <f>一年级等级</f>
        <v/>
      </c>
      <c r="W19" s="516" t="str">
        <f>一年级一分钟跳绳得分</f>
        <v/>
      </c>
      <c r="X19" s="518" t="str">
        <f>一年级等级</f>
        <v/>
      </c>
      <c r="Y19" s="532"/>
      <c r="Z19" s="518"/>
      <c r="AA19" s="533"/>
      <c r="AB19" s="515"/>
      <c r="AC19" s="533" t="str">
        <f>一年级跳绳附加分</f>
        <v/>
      </c>
      <c r="AD19" s="534" t="str">
        <f>一年级标准分</f>
        <v/>
      </c>
      <c r="AE19" s="534" t="str">
        <f>一年级总分</f>
        <v/>
      </c>
      <c r="AF19" s="517" t="str">
        <f>一年级等级</f>
        <v/>
      </c>
    </row>
    <row r="20" spans="1:32">
      <c r="A20" s="664">
        <v>101</v>
      </c>
      <c r="B20" s="665">
        <v>18</v>
      </c>
      <c r="C20" s="478"/>
      <c r="D20" s="471"/>
      <c r="E20" s="472"/>
      <c r="F20" s="473"/>
      <c r="G20" s="480"/>
      <c r="H20" s="475"/>
      <c r="I20" s="501"/>
      <c r="J20" s="502"/>
      <c r="K20" s="495"/>
      <c r="L20" s="649"/>
      <c r="M20" s="644"/>
      <c r="N20" s="505" t="str">
        <f>一年级BMI</f>
        <v/>
      </c>
      <c r="O20" s="499" t="str">
        <f>一年级BMI等级</f>
        <v/>
      </c>
      <c r="P20" s="500" t="str">
        <f>一年级BMI得分</f>
        <v/>
      </c>
      <c r="Q20" s="515" t="str">
        <f>一年级肺活量得分</f>
        <v/>
      </c>
      <c r="R20" s="512" t="str">
        <f>一年级等级</f>
        <v/>
      </c>
      <c r="S20" s="516" t="str">
        <f>一年级50米跑得分</f>
        <v/>
      </c>
      <c r="T20" s="517" t="str">
        <f>一年级等级</f>
        <v/>
      </c>
      <c r="U20" s="516" t="str">
        <f>一年级坐位体前屈得分</f>
        <v/>
      </c>
      <c r="V20" s="517" t="str">
        <f>一年级等级</f>
        <v/>
      </c>
      <c r="W20" s="516" t="str">
        <f>一年级一分钟跳绳得分</f>
        <v/>
      </c>
      <c r="X20" s="518" t="str">
        <f>一年级等级</f>
        <v/>
      </c>
      <c r="Y20" s="532"/>
      <c r="Z20" s="518"/>
      <c r="AA20" s="533"/>
      <c r="AB20" s="515"/>
      <c r="AC20" s="533" t="str">
        <f>一年级跳绳附加分</f>
        <v/>
      </c>
      <c r="AD20" s="534" t="str">
        <f>一年级标准分</f>
        <v/>
      </c>
      <c r="AE20" s="534" t="str">
        <f>一年级总分</f>
        <v/>
      </c>
      <c r="AF20" s="517" t="str">
        <f>一年级等级</f>
        <v/>
      </c>
    </row>
    <row r="21" spans="1:32">
      <c r="A21" s="664">
        <v>101</v>
      </c>
      <c r="B21" s="665">
        <v>19</v>
      </c>
      <c r="C21" s="478"/>
      <c r="D21" s="471"/>
      <c r="E21" s="472"/>
      <c r="F21" s="473"/>
      <c r="G21" s="480"/>
      <c r="H21" s="475"/>
      <c r="I21" s="501"/>
      <c r="J21" s="502"/>
      <c r="K21" s="495"/>
      <c r="L21" s="649"/>
      <c r="M21" s="644"/>
      <c r="N21" s="505" t="str">
        <f>一年级BMI</f>
        <v/>
      </c>
      <c r="O21" s="499" t="str">
        <f>一年级BMI等级</f>
        <v/>
      </c>
      <c r="P21" s="500" t="str">
        <f>一年级BMI得分</f>
        <v/>
      </c>
      <c r="Q21" s="515" t="str">
        <f>一年级肺活量得分</f>
        <v/>
      </c>
      <c r="R21" s="512" t="str">
        <f>一年级等级</f>
        <v/>
      </c>
      <c r="S21" s="516" t="str">
        <f>一年级50米跑得分</f>
        <v/>
      </c>
      <c r="T21" s="517" t="str">
        <f>一年级等级</f>
        <v/>
      </c>
      <c r="U21" s="516" t="str">
        <f>一年级坐位体前屈得分</f>
        <v/>
      </c>
      <c r="V21" s="517" t="str">
        <f>一年级等级</f>
        <v/>
      </c>
      <c r="W21" s="516" t="str">
        <f>一年级一分钟跳绳得分</f>
        <v/>
      </c>
      <c r="X21" s="518" t="str">
        <f>一年级等级</f>
        <v/>
      </c>
      <c r="Y21" s="532"/>
      <c r="Z21" s="518"/>
      <c r="AA21" s="533"/>
      <c r="AB21" s="515"/>
      <c r="AC21" s="533" t="str">
        <f>一年级跳绳附加分</f>
        <v/>
      </c>
      <c r="AD21" s="534" t="str">
        <f>一年级标准分</f>
        <v/>
      </c>
      <c r="AE21" s="534" t="str">
        <f>一年级总分</f>
        <v/>
      </c>
      <c r="AF21" s="517" t="str">
        <f>一年级等级</f>
        <v/>
      </c>
    </row>
    <row r="22" spans="1:32">
      <c r="A22" s="664">
        <v>101</v>
      </c>
      <c r="B22" s="665">
        <v>20</v>
      </c>
      <c r="C22" s="478"/>
      <c r="D22" s="471"/>
      <c r="E22" s="472"/>
      <c r="F22" s="473"/>
      <c r="G22" s="480"/>
      <c r="H22" s="475"/>
      <c r="I22" s="501"/>
      <c r="J22" s="502"/>
      <c r="K22" s="495"/>
      <c r="L22" s="649"/>
      <c r="M22" s="644"/>
      <c r="N22" s="505" t="str">
        <f>一年级BMI</f>
        <v/>
      </c>
      <c r="O22" s="499" t="str">
        <f>一年级BMI等级</f>
        <v/>
      </c>
      <c r="P22" s="500" t="str">
        <f>一年级BMI得分</f>
        <v/>
      </c>
      <c r="Q22" s="515" t="str">
        <f>一年级肺活量得分</f>
        <v/>
      </c>
      <c r="R22" s="512" t="str">
        <f>一年级等级</f>
        <v/>
      </c>
      <c r="S22" s="516" t="str">
        <f>一年级50米跑得分</f>
        <v/>
      </c>
      <c r="T22" s="517" t="str">
        <f>一年级等级</f>
        <v/>
      </c>
      <c r="U22" s="516" t="str">
        <f>一年级坐位体前屈得分</f>
        <v/>
      </c>
      <c r="V22" s="517" t="str">
        <f>一年级等级</f>
        <v/>
      </c>
      <c r="W22" s="516" t="str">
        <f>一年级一分钟跳绳得分</f>
        <v/>
      </c>
      <c r="X22" s="517" t="str">
        <f>一年级等级</f>
        <v/>
      </c>
      <c r="Y22" s="515"/>
      <c r="Z22" s="518"/>
      <c r="AA22" s="533"/>
      <c r="AB22" s="515"/>
      <c r="AC22" s="533" t="str">
        <f>一年级跳绳附加分</f>
        <v/>
      </c>
      <c r="AD22" s="534" t="str">
        <f>一年级标准分</f>
        <v/>
      </c>
      <c r="AE22" s="534" t="str">
        <f>一年级总分</f>
        <v/>
      </c>
      <c r="AF22" s="517" t="str">
        <f>一年级等级</f>
        <v/>
      </c>
    </row>
    <row r="23" spans="1:32">
      <c r="A23" s="664">
        <v>101</v>
      </c>
      <c r="B23" s="665">
        <v>21</v>
      </c>
      <c r="C23" s="478"/>
      <c r="D23" s="471"/>
      <c r="E23" s="478"/>
      <c r="F23" s="473"/>
      <c r="G23" s="480"/>
      <c r="H23" s="475"/>
      <c r="I23" s="501"/>
      <c r="J23" s="502"/>
      <c r="K23" s="502"/>
      <c r="L23" s="649"/>
      <c r="M23" s="644"/>
      <c r="N23" s="505" t="str">
        <f>一年级BMI</f>
        <v/>
      </c>
      <c r="O23" s="499" t="str">
        <f>一年级BMI等级</f>
        <v/>
      </c>
      <c r="P23" s="500" t="str">
        <f>一年级BMI得分</f>
        <v/>
      </c>
      <c r="Q23" s="515" t="str">
        <f>一年级肺活量得分</f>
        <v/>
      </c>
      <c r="R23" s="512" t="str">
        <f>一年级等级</f>
        <v/>
      </c>
      <c r="S23" s="516" t="str">
        <f>一年级50米跑得分</f>
        <v/>
      </c>
      <c r="T23" s="517" t="str">
        <f>一年级等级</f>
        <v/>
      </c>
      <c r="U23" s="516" t="str">
        <f>一年级坐位体前屈得分</f>
        <v/>
      </c>
      <c r="V23" s="517" t="str">
        <f>一年级等级</f>
        <v/>
      </c>
      <c r="W23" s="516" t="str">
        <f>一年级一分钟跳绳得分</f>
        <v/>
      </c>
      <c r="X23" s="517" t="str">
        <f>一年级等级</f>
        <v/>
      </c>
      <c r="Y23" s="515"/>
      <c r="Z23" s="518"/>
      <c r="AA23" s="533"/>
      <c r="AB23" s="515"/>
      <c r="AC23" s="533" t="str">
        <f>一年级跳绳附加分</f>
        <v/>
      </c>
      <c r="AD23" s="534" t="str">
        <f>一年级标准分</f>
        <v/>
      </c>
      <c r="AE23" s="534" t="str">
        <f>一年级总分</f>
        <v/>
      </c>
      <c r="AF23" s="517" t="str">
        <f>一年级等级</f>
        <v/>
      </c>
    </row>
    <row r="24" spans="1:32">
      <c r="A24" s="664">
        <v>101</v>
      </c>
      <c r="B24" s="665">
        <v>22</v>
      </c>
      <c r="C24" s="478"/>
      <c r="D24" s="471"/>
      <c r="E24" s="478"/>
      <c r="F24" s="473"/>
      <c r="G24" s="480"/>
      <c r="H24" s="475"/>
      <c r="I24" s="501"/>
      <c r="J24" s="502"/>
      <c r="K24" s="502"/>
      <c r="L24" s="649"/>
      <c r="M24" s="644"/>
      <c r="N24" s="505" t="str">
        <f>一年级BMI</f>
        <v/>
      </c>
      <c r="O24" s="499" t="str">
        <f>一年级BMI等级</f>
        <v/>
      </c>
      <c r="P24" s="500" t="str">
        <f>一年级BMI得分</f>
        <v/>
      </c>
      <c r="Q24" s="515" t="str">
        <f>一年级肺活量得分</f>
        <v/>
      </c>
      <c r="R24" s="512" t="str">
        <f>一年级等级</f>
        <v/>
      </c>
      <c r="S24" s="516" t="str">
        <f>一年级50米跑得分</f>
        <v/>
      </c>
      <c r="T24" s="517" t="str">
        <f>一年级等级</f>
        <v/>
      </c>
      <c r="U24" s="516" t="str">
        <f>一年级坐位体前屈得分</f>
        <v/>
      </c>
      <c r="V24" s="517" t="str">
        <f>一年级等级</f>
        <v/>
      </c>
      <c r="W24" s="516" t="str">
        <f>一年级一分钟跳绳得分</f>
        <v/>
      </c>
      <c r="X24" s="517" t="str">
        <f>一年级等级</f>
        <v/>
      </c>
      <c r="Y24" s="515"/>
      <c r="Z24" s="518"/>
      <c r="AA24" s="533"/>
      <c r="AB24" s="515"/>
      <c r="AC24" s="533" t="str">
        <f>一年级跳绳附加分</f>
        <v/>
      </c>
      <c r="AD24" s="534" t="str">
        <f>一年级标准分</f>
        <v/>
      </c>
      <c r="AE24" s="534" t="str">
        <f>一年级总分</f>
        <v/>
      </c>
      <c r="AF24" s="517" t="str">
        <f>一年级等级</f>
        <v/>
      </c>
    </row>
    <row r="25" spans="1:32">
      <c r="A25" s="664">
        <v>101</v>
      </c>
      <c r="B25" s="665">
        <v>23</v>
      </c>
      <c r="C25" s="478"/>
      <c r="D25" s="471"/>
      <c r="E25" s="478"/>
      <c r="F25" s="473"/>
      <c r="G25" s="480"/>
      <c r="H25" s="475"/>
      <c r="I25" s="501"/>
      <c r="J25" s="502"/>
      <c r="K25" s="502"/>
      <c r="L25" s="649"/>
      <c r="M25" s="644"/>
      <c r="N25" s="505" t="str">
        <f>一年级BMI</f>
        <v/>
      </c>
      <c r="O25" s="499" t="str">
        <f>一年级BMI等级</f>
        <v/>
      </c>
      <c r="P25" s="500" t="str">
        <f>一年级BMI得分</f>
        <v/>
      </c>
      <c r="Q25" s="515" t="str">
        <f>一年级肺活量得分</f>
        <v/>
      </c>
      <c r="R25" s="512" t="str">
        <f>一年级等级</f>
        <v/>
      </c>
      <c r="S25" s="516" t="str">
        <f>一年级50米跑得分</f>
        <v/>
      </c>
      <c r="T25" s="517" t="str">
        <f>一年级等级</f>
        <v/>
      </c>
      <c r="U25" s="516" t="str">
        <f>一年级坐位体前屈得分</f>
        <v/>
      </c>
      <c r="V25" s="517" t="str">
        <f>一年级等级</f>
        <v/>
      </c>
      <c r="W25" s="516" t="str">
        <f>一年级一分钟跳绳得分</f>
        <v/>
      </c>
      <c r="X25" s="517" t="str">
        <f>一年级等级</f>
        <v/>
      </c>
      <c r="Y25" s="515"/>
      <c r="Z25" s="518"/>
      <c r="AA25" s="533"/>
      <c r="AB25" s="515"/>
      <c r="AC25" s="533" t="str">
        <f>一年级跳绳附加分</f>
        <v/>
      </c>
      <c r="AD25" s="534" t="str">
        <f>一年级标准分</f>
        <v/>
      </c>
      <c r="AE25" s="534" t="str">
        <f>一年级总分</f>
        <v/>
      </c>
      <c r="AF25" s="517" t="str">
        <f>一年级等级</f>
        <v/>
      </c>
    </row>
    <row r="26" spans="1:32">
      <c r="A26" s="664">
        <v>101</v>
      </c>
      <c r="B26" s="665">
        <v>24</v>
      </c>
      <c r="C26" s="478"/>
      <c r="D26" s="471"/>
      <c r="E26" s="478"/>
      <c r="F26" s="473"/>
      <c r="G26" s="474"/>
      <c r="H26" s="475"/>
      <c r="I26" s="501"/>
      <c r="J26" s="502"/>
      <c r="K26" s="502"/>
      <c r="L26" s="649"/>
      <c r="M26" s="644"/>
      <c r="N26" s="505" t="str">
        <f>一年级BMI</f>
        <v/>
      </c>
      <c r="O26" s="499" t="str">
        <f>一年级BMI等级</f>
        <v/>
      </c>
      <c r="P26" s="500" t="str">
        <f>一年级BMI得分</f>
        <v/>
      </c>
      <c r="Q26" s="515" t="str">
        <f>一年级肺活量得分</f>
        <v/>
      </c>
      <c r="R26" s="512" t="str">
        <f>一年级等级</f>
        <v/>
      </c>
      <c r="S26" s="516" t="str">
        <f>一年级50米跑得分</f>
        <v/>
      </c>
      <c r="T26" s="517" t="str">
        <f>一年级等级</f>
        <v/>
      </c>
      <c r="U26" s="516" t="str">
        <f>一年级坐位体前屈得分</f>
        <v/>
      </c>
      <c r="V26" s="517" t="str">
        <f>一年级等级</f>
        <v/>
      </c>
      <c r="W26" s="516" t="str">
        <f>一年级一分钟跳绳得分</f>
        <v/>
      </c>
      <c r="X26" s="517" t="str">
        <f>一年级等级</f>
        <v/>
      </c>
      <c r="Y26" s="515"/>
      <c r="Z26" s="518"/>
      <c r="AA26" s="533"/>
      <c r="AB26" s="515"/>
      <c r="AC26" s="533" t="str">
        <f>一年级跳绳附加分</f>
        <v/>
      </c>
      <c r="AD26" s="534" t="str">
        <f>一年级标准分</f>
        <v/>
      </c>
      <c r="AE26" s="534" t="str">
        <f>一年级总分</f>
        <v/>
      </c>
      <c r="AF26" s="517" t="str">
        <f>一年级等级</f>
        <v/>
      </c>
    </row>
    <row r="27" spans="1:32">
      <c r="A27" s="664">
        <v>101</v>
      </c>
      <c r="B27" s="665">
        <v>25</v>
      </c>
      <c r="C27" s="478"/>
      <c r="D27" s="471"/>
      <c r="E27" s="478"/>
      <c r="F27" s="473"/>
      <c r="G27" s="474"/>
      <c r="H27" s="475"/>
      <c r="I27" s="501"/>
      <c r="J27" s="502"/>
      <c r="K27" s="502"/>
      <c r="L27" s="649"/>
      <c r="M27" s="644"/>
      <c r="N27" s="505" t="str">
        <f>一年级BMI</f>
        <v/>
      </c>
      <c r="O27" s="499" t="str">
        <f>一年级BMI等级</f>
        <v/>
      </c>
      <c r="P27" s="500" t="str">
        <f>一年级BMI得分</f>
        <v/>
      </c>
      <c r="Q27" s="515" t="str">
        <f>一年级肺活量得分</f>
        <v/>
      </c>
      <c r="R27" s="512" t="str">
        <f>一年级等级</f>
        <v/>
      </c>
      <c r="S27" s="516" t="str">
        <f>一年级50米跑得分</f>
        <v/>
      </c>
      <c r="T27" s="517" t="str">
        <f>一年级等级</f>
        <v/>
      </c>
      <c r="U27" s="516" t="str">
        <f>一年级坐位体前屈得分</f>
        <v/>
      </c>
      <c r="V27" s="517" t="str">
        <f>一年级等级</f>
        <v/>
      </c>
      <c r="W27" s="516" t="str">
        <f>一年级一分钟跳绳得分</f>
        <v/>
      </c>
      <c r="X27" s="517" t="str">
        <f>一年级等级</f>
        <v/>
      </c>
      <c r="Y27" s="515"/>
      <c r="Z27" s="518"/>
      <c r="AA27" s="533"/>
      <c r="AB27" s="515"/>
      <c r="AC27" s="533" t="str">
        <f>一年级跳绳附加分</f>
        <v/>
      </c>
      <c r="AD27" s="534" t="str">
        <f>一年级标准分</f>
        <v/>
      </c>
      <c r="AE27" s="534" t="str">
        <f>一年级总分</f>
        <v/>
      </c>
      <c r="AF27" s="517" t="str">
        <f>一年级等级</f>
        <v/>
      </c>
    </row>
    <row r="28" spans="1:32">
      <c r="A28" s="664">
        <v>101</v>
      </c>
      <c r="B28" s="665">
        <v>26</v>
      </c>
      <c r="C28" s="478"/>
      <c r="D28" s="471"/>
      <c r="E28" s="478"/>
      <c r="F28" s="473"/>
      <c r="G28" s="480"/>
      <c r="H28" s="475"/>
      <c r="I28" s="501"/>
      <c r="J28" s="502"/>
      <c r="K28" s="502"/>
      <c r="L28" s="649"/>
      <c r="M28" s="644"/>
      <c r="N28" s="505" t="str">
        <f>一年级BMI</f>
        <v/>
      </c>
      <c r="O28" s="499" t="str">
        <f>一年级BMI等级</f>
        <v/>
      </c>
      <c r="P28" s="500" t="str">
        <f>一年级BMI得分</f>
        <v/>
      </c>
      <c r="Q28" s="515" t="str">
        <f>一年级肺活量得分</f>
        <v/>
      </c>
      <c r="R28" s="512" t="str">
        <f>一年级等级</f>
        <v/>
      </c>
      <c r="S28" s="516" t="str">
        <f>一年级50米跑得分</f>
        <v/>
      </c>
      <c r="T28" s="517" t="str">
        <f>一年级等级</f>
        <v/>
      </c>
      <c r="U28" s="516" t="str">
        <f>一年级坐位体前屈得分</f>
        <v/>
      </c>
      <c r="V28" s="517" t="str">
        <f>一年级等级</f>
        <v/>
      </c>
      <c r="W28" s="516" t="str">
        <f>一年级一分钟跳绳得分</f>
        <v/>
      </c>
      <c r="X28" s="517" t="str">
        <f>一年级等级</f>
        <v/>
      </c>
      <c r="Y28" s="515"/>
      <c r="Z28" s="518"/>
      <c r="AA28" s="533"/>
      <c r="AB28" s="515"/>
      <c r="AC28" s="533" t="str">
        <f>一年级跳绳附加分</f>
        <v/>
      </c>
      <c r="AD28" s="534" t="str">
        <f>一年级标准分</f>
        <v/>
      </c>
      <c r="AE28" s="534" t="str">
        <f>一年级总分</f>
        <v/>
      </c>
      <c r="AF28" s="517" t="str">
        <f>一年级等级</f>
        <v/>
      </c>
    </row>
    <row r="29" spans="1:32">
      <c r="A29" s="664">
        <v>101</v>
      </c>
      <c r="B29" s="665">
        <v>27</v>
      </c>
      <c r="C29" s="478"/>
      <c r="D29" s="471"/>
      <c r="E29" s="478"/>
      <c r="F29" s="473"/>
      <c r="G29" s="480"/>
      <c r="H29" s="475"/>
      <c r="I29" s="501"/>
      <c r="J29" s="502"/>
      <c r="K29" s="502"/>
      <c r="L29" s="649"/>
      <c r="M29" s="644"/>
      <c r="N29" s="505" t="str">
        <f>一年级BMI</f>
        <v/>
      </c>
      <c r="O29" s="499" t="str">
        <f>一年级BMI等级</f>
        <v/>
      </c>
      <c r="P29" s="500" t="str">
        <f>一年级BMI得分</f>
        <v/>
      </c>
      <c r="Q29" s="515" t="str">
        <f>一年级肺活量得分</f>
        <v/>
      </c>
      <c r="R29" s="512" t="str">
        <f>一年级等级</f>
        <v/>
      </c>
      <c r="S29" s="516" t="str">
        <f>一年级50米跑得分</f>
        <v/>
      </c>
      <c r="T29" s="517" t="str">
        <f>一年级等级</f>
        <v/>
      </c>
      <c r="U29" s="516" t="str">
        <f>一年级坐位体前屈得分</f>
        <v/>
      </c>
      <c r="V29" s="517" t="str">
        <f>一年级等级</f>
        <v/>
      </c>
      <c r="W29" s="516" t="str">
        <f>一年级一分钟跳绳得分</f>
        <v/>
      </c>
      <c r="X29" s="517" t="str">
        <f>一年级等级</f>
        <v/>
      </c>
      <c r="Y29" s="515"/>
      <c r="Z29" s="518"/>
      <c r="AA29" s="533"/>
      <c r="AB29" s="515"/>
      <c r="AC29" s="533" t="str">
        <f>一年级跳绳附加分</f>
        <v/>
      </c>
      <c r="AD29" s="534" t="str">
        <f>一年级标准分</f>
        <v/>
      </c>
      <c r="AE29" s="534" t="str">
        <f>一年级总分</f>
        <v/>
      </c>
      <c r="AF29" s="517" t="str">
        <f>一年级等级</f>
        <v/>
      </c>
    </row>
    <row r="30" spans="1:32">
      <c r="A30" s="664">
        <v>101</v>
      </c>
      <c r="B30" s="665">
        <v>28</v>
      </c>
      <c r="C30" s="478"/>
      <c r="D30" s="471"/>
      <c r="E30" s="478"/>
      <c r="F30" s="473"/>
      <c r="G30" s="480"/>
      <c r="H30" s="475"/>
      <c r="I30" s="501"/>
      <c r="J30" s="502"/>
      <c r="K30" s="502"/>
      <c r="L30" s="649"/>
      <c r="M30" s="644"/>
      <c r="N30" s="505" t="str">
        <f>一年级BMI</f>
        <v/>
      </c>
      <c r="O30" s="499" t="str">
        <f>一年级BMI等级</f>
        <v/>
      </c>
      <c r="P30" s="500" t="str">
        <f>一年级BMI得分</f>
        <v/>
      </c>
      <c r="Q30" s="515" t="str">
        <f>一年级肺活量得分</f>
        <v/>
      </c>
      <c r="R30" s="512" t="str">
        <f>一年级等级</f>
        <v/>
      </c>
      <c r="S30" s="516" t="str">
        <f>一年级50米跑得分</f>
        <v/>
      </c>
      <c r="T30" s="517" t="str">
        <f>一年级等级</f>
        <v/>
      </c>
      <c r="U30" s="516" t="str">
        <f>一年级坐位体前屈得分</f>
        <v/>
      </c>
      <c r="V30" s="517" t="str">
        <f>一年级等级</f>
        <v/>
      </c>
      <c r="W30" s="516" t="str">
        <f>一年级一分钟跳绳得分</f>
        <v/>
      </c>
      <c r="X30" s="517" t="str">
        <f>一年级等级</f>
        <v/>
      </c>
      <c r="Y30" s="515"/>
      <c r="Z30" s="518"/>
      <c r="AA30" s="533"/>
      <c r="AB30" s="515"/>
      <c r="AC30" s="533" t="str">
        <f>一年级跳绳附加分</f>
        <v/>
      </c>
      <c r="AD30" s="534" t="str">
        <f>一年级标准分</f>
        <v/>
      </c>
      <c r="AE30" s="534" t="str">
        <f>一年级总分</f>
        <v/>
      </c>
      <c r="AF30" s="517" t="str">
        <f>一年级等级</f>
        <v/>
      </c>
    </row>
    <row r="31" spans="1:32">
      <c r="A31" s="664">
        <v>101</v>
      </c>
      <c r="B31" s="665">
        <v>29</v>
      </c>
      <c r="C31" s="478"/>
      <c r="D31" s="471"/>
      <c r="E31" s="478"/>
      <c r="F31" s="473"/>
      <c r="G31" s="480"/>
      <c r="H31" s="475"/>
      <c r="I31" s="501"/>
      <c r="J31" s="502"/>
      <c r="K31" s="502"/>
      <c r="L31" s="649"/>
      <c r="M31" s="644"/>
      <c r="N31" s="505" t="str">
        <f>一年级BMI</f>
        <v/>
      </c>
      <c r="O31" s="499" t="str">
        <f>一年级BMI等级</f>
        <v/>
      </c>
      <c r="P31" s="500" t="str">
        <f>一年级BMI得分</f>
        <v/>
      </c>
      <c r="Q31" s="515" t="str">
        <f>一年级肺活量得分</f>
        <v/>
      </c>
      <c r="R31" s="512" t="str">
        <f>一年级等级</f>
        <v/>
      </c>
      <c r="S31" s="516" t="str">
        <f>一年级50米跑得分</f>
        <v/>
      </c>
      <c r="T31" s="517" t="str">
        <f>一年级等级</f>
        <v/>
      </c>
      <c r="U31" s="516" t="str">
        <f>一年级坐位体前屈得分</f>
        <v/>
      </c>
      <c r="V31" s="517" t="str">
        <f>一年级等级</f>
        <v/>
      </c>
      <c r="W31" s="516" t="str">
        <f>一年级一分钟跳绳得分</f>
        <v/>
      </c>
      <c r="X31" s="517" t="str">
        <f>一年级等级</f>
        <v/>
      </c>
      <c r="Y31" s="515"/>
      <c r="Z31" s="518"/>
      <c r="AA31" s="533"/>
      <c r="AB31" s="515"/>
      <c r="AC31" s="533" t="str">
        <f>一年级跳绳附加分</f>
        <v/>
      </c>
      <c r="AD31" s="534" t="str">
        <f>一年级标准分</f>
        <v/>
      </c>
      <c r="AE31" s="534" t="str">
        <f>一年级总分</f>
        <v/>
      </c>
      <c r="AF31" s="517" t="str">
        <f>一年级等级</f>
        <v/>
      </c>
    </row>
    <row r="32" spans="1:32">
      <c r="A32" s="664">
        <v>101</v>
      </c>
      <c r="B32" s="665">
        <v>30</v>
      </c>
      <c r="C32" s="478"/>
      <c r="D32" s="471"/>
      <c r="E32" s="478"/>
      <c r="F32" s="473"/>
      <c r="G32" s="480"/>
      <c r="H32" s="475"/>
      <c r="I32" s="501"/>
      <c r="J32" s="502"/>
      <c r="K32" s="502"/>
      <c r="L32" s="649"/>
      <c r="M32" s="644"/>
      <c r="N32" s="505" t="str">
        <f>一年级BMI</f>
        <v/>
      </c>
      <c r="O32" s="499" t="str">
        <f>一年级BMI等级</f>
        <v/>
      </c>
      <c r="P32" s="500" t="str">
        <f>一年级BMI得分</f>
        <v/>
      </c>
      <c r="Q32" s="515" t="str">
        <f>一年级肺活量得分</f>
        <v/>
      </c>
      <c r="R32" s="512" t="str">
        <f>一年级等级</f>
        <v/>
      </c>
      <c r="S32" s="516" t="str">
        <f>一年级50米跑得分</f>
        <v/>
      </c>
      <c r="T32" s="517" t="str">
        <f>一年级等级</f>
        <v/>
      </c>
      <c r="U32" s="516" t="str">
        <f>一年级坐位体前屈得分</f>
        <v/>
      </c>
      <c r="V32" s="517" t="str">
        <f>一年级等级</f>
        <v/>
      </c>
      <c r="W32" s="516" t="str">
        <f>一年级一分钟跳绳得分</f>
        <v/>
      </c>
      <c r="X32" s="517" t="str">
        <f>一年级等级</f>
        <v/>
      </c>
      <c r="Y32" s="515"/>
      <c r="Z32" s="518"/>
      <c r="AA32" s="533"/>
      <c r="AB32" s="515"/>
      <c r="AC32" s="533" t="str">
        <f>一年级跳绳附加分</f>
        <v/>
      </c>
      <c r="AD32" s="534" t="str">
        <f>一年级标准分</f>
        <v/>
      </c>
      <c r="AE32" s="534" t="str">
        <f>一年级总分</f>
        <v/>
      </c>
      <c r="AF32" s="517" t="str">
        <f>一年级等级</f>
        <v/>
      </c>
    </row>
    <row r="33" spans="1:32">
      <c r="A33" s="664">
        <v>101</v>
      </c>
      <c r="B33" s="665">
        <v>31</v>
      </c>
      <c r="C33" s="478"/>
      <c r="D33" s="471"/>
      <c r="E33" s="478"/>
      <c r="F33" s="473"/>
      <c r="G33" s="480"/>
      <c r="H33" s="475"/>
      <c r="I33" s="501"/>
      <c r="J33" s="502"/>
      <c r="K33" s="502"/>
      <c r="L33" s="649"/>
      <c r="M33" s="644"/>
      <c r="N33" s="505" t="str">
        <f>一年级BMI</f>
        <v/>
      </c>
      <c r="O33" s="499" t="str">
        <f>一年级BMI等级</f>
        <v/>
      </c>
      <c r="P33" s="500" t="str">
        <f>一年级BMI得分</f>
        <v/>
      </c>
      <c r="Q33" s="515" t="str">
        <f>一年级肺活量得分</f>
        <v/>
      </c>
      <c r="R33" s="512" t="str">
        <f>一年级等级</f>
        <v/>
      </c>
      <c r="S33" s="516" t="str">
        <f>一年级50米跑得分</f>
        <v/>
      </c>
      <c r="T33" s="517" t="str">
        <f>一年级等级</f>
        <v/>
      </c>
      <c r="U33" s="516" t="str">
        <f>一年级坐位体前屈得分</f>
        <v/>
      </c>
      <c r="V33" s="517" t="str">
        <f>一年级等级</f>
        <v/>
      </c>
      <c r="W33" s="516" t="str">
        <f>一年级一分钟跳绳得分</f>
        <v/>
      </c>
      <c r="X33" s="517" t="str">
        <f>一年级等级</f>
        <v/>
      </c>
      <c r="Y33" s="515"/>
      <c r="Z33" s="518"/>
      <c r="AA33" s="533"/>
      <c r="AB33" s="515"/>
      <c r="AC33" s="533" t="str">
        <f>一年级跳绳附加分</f>
        <v/>
      </c>
      <c r="AD33" s="534" t="str">
        <f>一年级标准分</f>
        <v/>
      </c>
      <c r="AE33" s="534" t="str">
        <f>一年级总分</f>
        <v/>
      </c>
      <c r="AF33" s="517" t="str">
        <f>一年级等级</f>
        <v/>
      </c>
    </row>
    <row r="34" spans="1:32">
      <c r="A34" s="664">
        <v>101</v>
      </c>
      <c r="B34" s="665">
        <v>32</v>
      </c>
      <c r="C34" s="478"/>
      <c r="D34" s="471"/>
      <c r="E34" s="478"/>
      <c r="F34" s="473"/>
      <c r="G34" s="480"/>
      <c r="H34" s="475"/>
      <c r="I34" s="501"/>
      <c r="J34" s="502"/>
      <c r="K34" s="502"/>
      <c r="L34" s="649"/>
      <c r="M34" s="644"/>
      <c r="N34" s="505" t="str">
        <f>一年级BMI</f>
        <v/>
      </c>
      <c r="O34" s="499" t="str">
        <f>一年级BMI等级</f>
        <v/>
      </c>
      <c r="P34" s="500" t="str">
        <f>一年级BMI得分</f>
        <v/>
      </c>
      <c r="Q34" s="515" t="str">
        <f>一年级肺活量得分</f>
        <v/>
      </c>
      <c r="R34" s="512" t="str">
        <f>一年级等级</f>
        <v/>
      </c>
      <c r="S34" s="516" t="str">
        <f>一年级50米跑得分</f>
        <v/>
      </c>
      <c r="T34" s="517" t="str">
        <f>一年级等级</f>
        <v/>
      </c>
      <c r="U34" s="516" t="str">
        <f>一年级坐位体前屈得分</f>
        <v/>
      </c>
      <c r="V34" s="517" t="str">
        <f>一年级等级</f>
        <v/>
      </c>
      <c r="W34" s="516" t="str">
        <f>一年级一分钟跳绳得分</f>
        <v/>
      </c>
      <c r="X34" s="517" t="str">
        <f>一年级等级</f>
        <v/>
      </c>
      <c r="Y34" s="515"/>
      <c r="Z34" s="518"/>
      <c r="AA34" s="533"/>
      <c r="AB34" s="515"/>
      <c r="AC34" s="533" t="str">
        <f>一年级跳绳附加分</f>
        <v/>
      </c>
      <c r="AD34" s="534" t="str">
        <f>一年级标准分</f>
        <v/>
      </c>
      <c r="AE34" s="534" t="str">
        <f>一年级总分</f>
        <v/>
      </c>
      <c r="AF34" s="517" t="str">
        <f>一年级等级</f>
        <v/>
      </c>
    </row>
    <row r="35" spans="1:32">
      <c r="A35" s="664">
        <v>101</v>
      </c>
      <c r="B35" s="665">
        <v>33</v>
      </c>
      <c r="C35" s="478"/>
      <c r="D35" s="471"/>
      <c r="E35" s="478"/>
      <c r="F35" s="473"/>
      <c r="G35" s="480"/>
      <c r="H35" s="475"/>
      <c r="I35" s="501"/>
      <c r="J35" s="502"/>
      <c r="K35" s="502"/>
      <c r="L35" s="649"/>
      <c r="M35" s="644"/>
      <c r="N35" s="505" t="str">
        <f>一年级BMI</f>
        <v/>
      </c>
      <c r="O35" s="499" t="str">
        <f>一年级BMI等级</f>
        <v/>
      </c>
      <c r="P35" s="500" t="str">
        <f>一年级BMI得分</f>
        <v/>
      </c>
      <c r="Q35" s="515" t="str">
        <f>一年级肺活量得分</f>
        <v/>
      </c>
      <c r="R35" s="512" t="str">
        <f>一年级等级</f>
        <v/>
      </c>
      <c r="S35" s="516" t="str">
        <f>一年级50米跑得分</f>
        <v/>
      </c>
      <c r="T35" s="517" t="str">
        <f>一年级等级</f>
        <v/>
      </c>
      <c r="U35" s="516" t="str">
        <f>一年级坐位体前屈得分</f>
        <v/>
      </c>
      <c r="V35" s="517" t="str">
        <f>一年级等级</f>
        <v/>
      </c>
      <c r="W35" s="516" t="str">
        <f>一年级一分钟跳绳得分</f>
        <v/>
      </c>
      <c r="X35" s="517" t="str">
        <f>一年级等级</f>
        <v/>
      </c>
      <c r="Y35" s="515"/>
      <c r="Z35" s="518"/>
      <c r="AA35" s="533"/>
      <c r="AB35" s="515"/>
      <c r="AC35" s="533" t="str">
        <f>一年级跳绳附加分</f>
        <v/>
      </c>
      <c r="AD35" s="534" t="str">
        <f>一年级标准分</f>
        <v/>
      </c>
      <c r="AE35" s="534" t="str">
        <f>一年级总分</f>
        <v/>
      </c>
      <c r="AF35" s="517" t="str">
        <f>一年级等级</f>
        <v/>
      </c>
    </row>
    <row r="36" spans="1:32">
      <c r="A36" s="664">
        <v>101</v>
      </c>
      <c r="B36" s="665">
        <v>34</v>
      </c>
      <c r="C36" s="478"/>
      <c r="D36" s="471"/>
      <c r="E36" s="478"/>
      <c r="F36" s="473"/>
      <c r="G36" s="480"/>
      <c r="H36" s="475"/>
      <c r="I36" s="501"/>
      <c r="J36" s="502"/>
      <c r="K36" s="502"/>
      <c r="L36" s="649"/>
      <c r="M36" s="644"/>
      <c r="N36" s="505" t="str">
        <f>一年级BMI</f>
        <v/>
      </c>
      <c r="O36" s="499" t="str">
        <f>一年级BMI等级</f>
        <v/>
      </c>
      <c r="P36" s="500" t="str">
        <f>一年级BMI得分</f>
        <v/>
      </c>
      <c r="Q36" s="515" t="str">
        <f>一年级肺活量得分</f>
        <v/>
      </c>
      <c r="R36" s="512" t="str">
        <f>一年级等级</f>
        <v/>
      </c>
      <c r="S36" s="516" t="str">
        <f>一年级50米跑得分</f>
        <v/>
      </c>
      <c r="T36" s="517" t="str">
        <f>一年级等级</f>
        <v/>
      </c>
      <c r="U36" s="516" t="str">
        <f>一年级坐位体前屈得分</f>
        <v/>
      </c>
      <c r="V36" s="517" t="str">
        <f>一年级等级</f>
        <v/>
      </c>
      <c r="W36" s="516" t="str">
        <f>一年级一分钟跳绳得分</f>
        <v/>
      </c>
      <c r="X36" s="517" t="str">
        <f>一年级等级</f>
        <v/>
      </c>
      <c r="Y36" s="515"/>
      <c r="Z36" s="518"/>
      <c r="AA36" s="533"/>
      <c r="AB36" s="515"/>
      <c r="AC36" s="533" t="str">
        <f>一年级跳绳附加分</f>
        <v/>
      </c>
      <c r="AD36" s="534" t="str">
        <f>一年级标准分</f>
        <v/>
      </c>
      <c r="AE36" s="534" t="str">
        <f>一年级总分</f>
        <v/>
      </c>
      <c r="AF36" s="517" t="str">
        <f>一年级等级</f>
        <v/>
      </c>
    </row>
    <row r="37" spans="1:32">
      <c r="A37" s="664">
        <v>101</v>
      </c>
      <c r="B37" s="665">
        <v>35</v>
      </c>
      <c r="C37" s="478"/>
      <c r="D37" s="471"/>
      <c r="E37" s="478"/>
      <c r="F37" s="473"/>
      <c r="G37" s="480"/>
      <c r="H37" s="475"/>
      <c r="I37" s="501"/>
      <c r="J37" s="502"/>
      <c r="K37" s="502"/>
      <c r="L37" s="649"/>
      <c r="M37" s="644"/>
      <c r="N37" s="505" t="str">
        <f>一年级BMI</f>
        <v/>
      </c>
      <c r="O37" s="499" t="str">
        <f>一年级BMI等级</f>
        <v/>
      </c>
      <c r="P37" s="500" t="str">
        <f>一年级BMI得分</f>
        <v/>
      </c>
      <c r="Q37" s="515" t="str">
        <f>一年级肺活量得分</f>
        <v/>
      </c>
      <c r="R37" s="512" t="str">
        <f>一年级等级</f>
        <v/>
      </c>
      <c r="S37" s="516" t="str">
        <f>一年级50米跑得分</f>
        <v/>
      </c>
      <c r="T37" s="517" t="str">
        <f>一年级等级</f>
        <v/>
      </c>
      <c r="U37" s="516" t="str">
        <f>一年级坐位体前屈得分</f>
        <v/>
      </c>
      <c r="V37" s="517" t="str">
        <f>一年级等级</f>
        <v/>
      </c>
      <c r="W37" s="516" t="str">
        <f>一年级一分钟跳绳得分</f>
        <v/>
      </c>
      <c r="X37" s="517" t="str">
        <f>一年级等级</f>
        <v/>
      </c>
      <c r="Y37" s="515"/>
      <c r="Z37" s="518"/>
      <c r="AA37" s="533"/>
      <c r="AB37" s="515"/>
      <c r="AC37" s="533" t="str">
        <f>一年级跳绳附加分</f>
        <v/>
      </c>
      <c r="AD37" s="534" t="str">
        <f>一年级标准分</f>
        <v/>
      </c>
      <c r="AE37" s="534" t="str">
        <f>一年级总分</f>
        <v/>
      </c>
      <c r="AF37" s="517" t="str">
        <f>一年级等级</f>
        <v/>
      </c>
    </row>
    <row r="38" spans="1:32">
      <c r="A38" s="664">
        <v>101</v>
      </c>
      <c r="B38" s="665">
        <v>36</v>
      </c>
      <c r="C38" s="478"/>
      <c r="D38" s="471"/>
      <c r="E38" s="478"/>
      <c r="F38" s="473"/>
      <c r="G38" s="480"/>
      <c r="H38" s="475"/>
      <c r="I38" s="501"/>
      <c r="J38" s="502"/>
      <c r="K38" s="502"/>
      <c r="L38" s="649"/>
      <c r="M38" s="644"/>
      <c r="N38" s="505" t="str">
        <f>一年级BMI</f>
        <v/>
      </c>
      <c r="O38" s="499" t="str">
        <f>一年级BMI等级</f>
        <v/>
      </c>
      <c r="P38" s="500" t="str">
        <f>一年级BMI得分</f>
        <v/>
      </c>
      <c r="Q38" s="515" t="str">
        <f>一年级肺活量得分</f>
        <v/>
      </c>
      <c r="R38" s="512" t="str">
        <f>一年级等级</f>
        <v/>
      </c>
      <c r="S38" s="516" t="str">
        <f>一年级50米跑得分</f>
        <v/>
      </c>
      <c r="T38" s="517" t="str">
        <f>一年级等级</f>
        <v/>
      </c>
      <c r="U38" s="516" t="str">
        <f>一年级坐位体前屈得分</f>
        <v/>
      </c>
      <c r="V38" s="517" t="str">
        <f>一年级等级</f>
        <v/>
      </c>
      <c r="W38" s="516" t="str">
        <f>一年级一分钟跳绳得分</f>
        <v/>
      </c>
      <c r="X38" s="517" t="str">
        <f>一年级等级</f>
        <v/>
      </c>
      <c r="Y38" s="515"/>
      <c r="Z38" s="518"/>
      <c r="AA38" s="533"/>
      <c r="AB38" s="515"/>
      <c r="AC38" s="533" t="str">
        <f>一年级跳绳附加分</f>
        <v/>
      </c>
      <c r="AD38" s="534" t="str">
        <f>一年级标准分</f>
        <v/>
      </c>
      <c r="AE38" s="534" t="str">
        <f>一年级总分</f>
        <v/>
      </c>
      <c r="AF38" s="517" t="str">
        <f>一年级等级</f>
        <v/>
      </c>
    </row>
    <row r="39" spans="1:32">
      <c r="A39" s="664">
        <v>101</v>
      </c>
      <c r="B39" s="665">
        <v>37</v>
      </c>
      <c r="C39" s="478"/>
      <c r="D39" s="471"/>
      <c r="E39" s="478"/>
      <c r="F39" s="473"/>
      <c r="G39" s="480"/>
      <c r="H39" s="475"/>
      <c r="I39" s="501"/>
      <c r="J39" s="502"/>
      <c r="K39" s="502"/>
      <c r="L39" s="649"/>
      <c r="M39" s="644"/>
      <c r="N39" s="505" t="str">
        <f>一年级BMI</f>
        <v/>
      </c>
      <c r="O39" s="499" t="str">
        <f>一年级BMI等级</f>
        <v/>
      </c>
      <c r="P39" s="500" t="str">
        <f>一年级BMI得分</f>
        <v/>
      </c>
      <c r="Q39" s="515" t="str">
        <f>一年级肺活量得分</f>
        <v/>
      </c>
      <c r="R39" s="512" t="str">
        <f>一年级等级</f>
        <v/>
      </c>
      <c r="S39" s="516" t="str">
        <f>一年级50米跑得分</f>
        <v/>
      </c>
      <c r="T39" s="517" t="str">
        <f>一年级等级</f>
        <v/>
      </c>
      <c r="U39" s="516" t="str">
        <f>一年级坐位体前屈得分</f>
        <v/>
      </c>
      <c r="V39" s="517" t="str">
        <f>一年级等级</f>
        <v/>
      </c>
      <c r="W39" s="516" t="str">
        <f>一年级一分钟跳绳得分</f>
        <v/>
      </c>
      <c r="X39" s="517" t="str">
        <f>一年级等级</f>
        <v/>
      </c>
      <c r="Y39" s="515"/>
      <c r="Z39" s="518"/>
      <c r="AA39" s="533"/>
      <c r="AB39" s="515"/>
      <c r="AC39" s="533" t="str">
        <f>一年级跳绳附加分</f>
        <v/>
      </c>
      <c r="AD39" s="534" t="str">
        <f>一年级标准分</f>
        <v/>
      </c>
      <c r="AE39" s="534" t="str">
        <f>一年级总分</f>
        <v/>
      </c>
      <c r="AF39" s="517" t="str">
        <f>一年级等级</f>
        <v/>
      </c>
    </row>
    <row r="40" spans="1:32">
      <c r="A40" s="664">
        <v>101</v>
      </c>
      <c r="B40" s="665">
        <v>38</v>
      </c>
      <c r="C40" s="478"/>
      <c r="D40" s="471"/>
      <c r="E40" s="478"/>
      <c r="F40" s="473"/>
      <c r="G40" s="480"/>
      <c r="H40" s="475"/>
      <c r="I40" s="501"/>
      <c r="J40" s="502"/>
      <c r="K40" s="502"/>
      <c r="L40" s="649"/>
      <c r="M40" s="644"/>
      <c r="N40" s="505" t="str">
        <f>一年级BMI</f>
        <v/>
      </c>
      <c r="O40" s="499" t="str">
        <f>一年级BMI等级</f>
        <v/>
      </c>
      <c r="P40" s="500" t="str">
        <f>一年级BMI得分</f>
        <v/>
      </c>
      <c r="Q40" s="515" t="str">
        <f>一年级肺活量得分</f>
        <v/>
      </c>
      <c r="R40" s="512" t="str">
        <f>一年级等级</f>
        <v/>
      </c>
      <c r="S40" s="516" t="str">
        <f>一年级50米跑得分</f>
        <v/>
      </c>
      <c r="T40" s="517" t="str">
        <f>一年级等级</f>
        <v/>
      </c>
      <c r="U40" s="516" t="str">
        <f>一年级坐位体前屈得分</f>
        <v/>
      </c>
      <c r="V40" s="517" t="str">
        <f>一年级等级</f>
        <v/>
      </c>
      <c r="W40" s="516" t="str">
        <f>一年级一分钟跳绳得分</f>
        <v/>
      </c>
      <c r="X40" s="517" t="str">
        <f>一年级等级</f>
        <v/>
      </c>
      <c r="Y40" s="515"/>
      <c r="Z40" s="518"/>
      <c r="AA40" s="533"/>
      <c r="AB40" s="515"/>
      <c r="AC40" s="533" t="str">
        <f>一年级跳绳附加分</f>
        <v/>
      </c>
      <c r="AD40" s="534" t="str">
        <f>一年级标准分</f>
        <v/>
      </c>
      <c r="AE40" s="534" t="str">
        <f>一年级总分</f>
        <v/>
      </c>
      <c r="AF40" s="517" t="str">
        <f>一年级等级</f>
        <v/>
      </c>
    </row>
    <row r="41" spans="1:32">
      <c r="A41" s="664">
        <v>101</v>
      </c>
      <c r="B41" s="665">
        <v>39</v>
      </c>
      <c r="C41" s="478"/>
      <c r="D41" s="471"/>
      <c r="E41" s="478"/>
      <c r="F41" s="473"/>
      <c r="G41" s="480"/>
      <c r="H41" s="475"/>
      <c r="I41" s="501"/>
      <c r="J41" s="502"/>
      <c r="K41" s="502"/>
      <c r="L41" s="649"/>
      <c r="M41" s="644"/>
      <c r="N41" s="505" t="str">
        <f>一年级BMI</f>
        <v/>
      </c>
      <c r="O41" s="499" t="str">
        <f>一年级BMI等级</f>
        <v/>
      </c>
      <c r="P41" s="500" t="str">
        <f>一年级BMI得分</f>
        <v/>
      </c>
      <c r="Q41" s="515" t="str">
        <f>一年级肺活量得分</f>
        <v/>
      </c>
      <c r="R41" s="512" t="str">
        <f>一年级等级</f>
        <v/>
      </c>
      <c r="S41" s="516" t="str">
        <f>一年级50米跑得分</f>
        <v/>
      </c>
      <c r="T41" s="517" t="str">
        <f>一年级等级</f>
        <v/>
      </c>
      <c r="U41" s="516" t="str">
        <f>一年级坐位体前屈得分</f>
        <v/>
      </c>
      <c r="V41" s="517" t="str">
        <f>一年级等级</f>
        <v/>
      </c>
      <c r="W41" s="516" t="str">
        <f>一年级一分钟跳绳得分</f>
        <v/>
      </c>
      <c r="X41" s="517" t="str">
        <f>一年级等级</f>
        <v/>
      </c>
      <c r="Y41" s="515"/>
      <c r="Z41" s="518"/>
      <c r="AA41" s="533"/>
      <c r="AB41" s="515"/>
      <c r="AC41" s="533" t="str">
        <f>一年级跳绳附加分</f>
        <v/>
      </c>
      <c r="AD41" s="534" t="str">
        <f>一年级标准分</f>
        <v/>
      </c>
      <c r="AE41" s="534" t="str">
        <f>一年级总分</f>
        <v/>
      </c>
      <c r="AF41" s="517" t="str">
        <f>一年级等级</f>
        <v/>
      </c>
    </row>
    <row r="42" spans="1:32">
      <c r="A42" s="664">
        <v>101</v>
      </c>
      <c r="B42" s="665">
        <v>40</v>
      </c>
      <c r="C42" s="478"/>
      <c r="D42" s="471"/>
      <c r="E42" s="478"/>
      <c r="F42" s="473"/>
      <c r="G42" s="480"/>
      <c r="H42" s="475"/>
      <c r="I42" s="501"/>
      <c r="J42" s="502"/>
      <c r="K42" s="502"/>
      <c r="L42" s="649"/>
      <c r="M42" s="644"/>
      <c r="N42" s="505" t="str">
        <f>一年级BMI</f>
        <v/>
      </c>
      <c r="O42" s="499" t="str">
        <f>一年级BMI等级</f>
        <v/>
      </c>
      <c r="P42" s="500" t="str">
        <f>一年级BMI得分</f>
        <v/>
      </c>
      <c r="Q42" s="515" t="str">
        <f>一年级肺活量得分</f>
        <v/>
      </c>
      <c r="R42" s="512" t="str">
        <f>一年级等级</f>
        <v/>
      </c>
      <c r="S42" s="516" t="str">
        <f>一年级50米跑得分</f>
        <v/>
      </c>
      <c r="T42" s="517" t="str">
        <f>一年级等级</f>
        <v/>
      </c>
      <c r="U42" s="516" t="str">
        <f>一年级坐位体前屈得分</f>
        <v/>
      </c>
      <c r="V42" s="517" t="str">
        <f>一年级等级</f>
        <v/>
      </c>
      <c r="W42" s="516" t="str">
        <f>一年级一分钟跳绳得分</f>
        <v/>
      </c>
      <c r="X42" s="517" t="str">
        <f>一年级等级</f>
        <v/>
      </c>
      <c r="Y42" s="515"/>
      <c r="Z42" s="518"/>
      <c r="AA42" s="533"/>
      <c r="AB42" s="515"/>
      <c r="AC42" s="533" t="str">
        <f>一年级跳绳附加分</f>
        <v/>
      </c>
      <c r="AD42" s="534" t="str">
        <f>一年级标准分</f>
        <v/>
      </c>
      <c r="AE42" s="534" t="str">
        <f>一年级总分</f>
        <v/>
      </c>
      <c r="AF42" s="517" t="str">
        <f>一年级等级</f>
        <v/>
      </c>
    </row>
    <row r="43" spans="1:32">
      <c r="A43" s="664">
        <v>101</v>
      </c>
      <c r="B43" s="665">
        <v>41</v>
      </c>
      <c r="C43" s="478"/>
      <c r="D43" s="471"/>
      <c r="E43" s="478"/>
      <c r="F43" s="473"/>
      <c r="G43" s="480"/>
      <c r="H43" s="475"/>
      <c r="I43" s="501"/>
      <c r="J43" s="502"/>
      <c r="K43" s="502"/>
      <c r="L43" s="649"/>
      <c r="M43" s="644"/>
      <c r="N43" s="505" t="str">
        <f>一年级BMI</f>
        <v/>
      </c>
      <c r="O43" s="499" t="str">
        <f>一年级BMI等级</f>
        <v/>
      </c>
      <c r="P43" s="500" t="str">
        <f>一年级BMI得分</f>
        <v/>
      </c>
      <c r="Q43" s="515" t="str">
        <f>一年级肺活量得分</f>
        <v/>
      </c>
      <c r="R43" s="512" t="str">
        <f>一年级等级</f>
        <v/>
      </c>
      <c r="S43" s="516" t="str">
        <f>一年级50米跑得分</f>
        <v/>
      </c>
      <c r="T43" s="517" t="str">
        <f>一年级等级</f>
        <v/>
      </c>
      <c r="U43" s="516" t="str">
        <f>一年级坐位体前屈得分</f>
        <v/>
      </c>
      <c r="V43" s="517" t="str">
        <f>一年级等级</f>
        <v/>
      </c>
      <c r="W43" s="516" t="str">
        <f>一年级一分钟跳绳得分</f>
        <v/>
      </c>
      <c r="X43" s="517" t="str">
        <f>一年级等级</f>
        <v/>
      </c>
      <c r="Y43" s="515"/>
      <c r="Z43" s="518"/>
      <c r="AA43" s="533"/>
      <c r="AB43" s="515"/>
      <c r="AC43" s="533" t="str">
        <f>一年级跳绳附加分</f>
        <v/>
      </c>
      <c r="AD43" s="534" t="str">
        <f>一年级标准分</f>
        <v/>
      </c>
      <c r="AE43" s="534" t="str">
        <f>一年级总分</f>
        <v/>
      </c>
      <c r="AF43" s="517" t="str">
        <f>一年级等级</f>
        <v/>
      </c>
    </row>
    <row r="44" spans="1:32">
      <c r="A44" s="664">
        <v>101</v>
      </c>
      <c r="B44" s="665">
        <v>42</v>
      </c>
      <c r="C44" s="478"/>
      <c r="D44" s="471"/>
      <c r="E44" s="478"/>
      <c r="F44" s="473"/>
      <c r="G44" s="480"/>
      <c r="H44" s="475"/>
      <c r="I44" s="501"/>
      <c r="J44" s="502"/>
      <c r="K44" s="502"/>
      <c r="L44" s="649"/>
      <c r="M44" s="644"/>
      <c r="N44" s="505" t="str">
        <f>一年级BMI</f>
        <v/>
      </c>
      <c r="O44" s="499" t="str">
        <f>一年级BMI等级</f>
        <v/>
      </c>
      <c r="P44" s="500" t="str">
        <f>一年级BMI得分</f>
        <v/>
      </c>
      <c r="Q44" s="515" t="str">
        <f>一年级肺活量得分</f>
        <v/>
      </c>
      <c r="R44" s="512" t="str">
        <f>一年级等级</f>
        <v/>
      </c>
      <c r="S44" s="516" t="str">
        <f>一年级50米跑得分</f>
        <v/>
      </c>
      <c r="T44" s="517" t="str">
        <f>一年级等级</f>
        <v/>
      </c>
      <c r="U44" s="516" t="str">
        <f>一年级坐位体前屈得分</f>
        <v/>
      </c>
      <c r="V44" s="517" t="str">
        <f>一年级等级</f>
        <v/>
      </c>
      <c r="W44" s="516" t="str">
        <f>一年级一分钟跳绳得分</f>
        <v/>
      </c>
      <c r="X44" s="517" t="str">
        <f>一年级等级</f>
        <v/>
      </c>
      <c r="Y44" s="515"/>
      <c r="Z44" s="518"/>
      <c r="AA44" s="533"/>
      <c r="AB44" s="515"/>
      <c r="AC44" s="533" t="str">
        <f>一年级跳绳附加分</f>
        <v/>
      </c>
      <c r="AD44" s="534" t="str">
        <f>一年级标准分</f>
        <v/>
      </c>
      <c r="AE44" s="534" t="str">
        <f>一年级总分</f>
        <v/>
      </c>
      <c r="AF44" s="517" t="str">
        <f>一年级等级</f>
        <v/>
      </c>
    </row>
    <row r="45" spans="1:32">
      <c r="A45" s="664">
        <v>101</v>
      </c>
      <c r="B45" s="665">
        <v>43</v>
      </c>
      <c r="C45" s="478"/>
      <c r="D45" s="471"/>
      <c r="E45" s="478"/>
      <c r="F45" s="473"/>
      <c r="G45" s="480"/>
      <c r="H45" s="475"/>
      <c r="I45" s="501"/>
      <c r="J45" s="502"/>
      <c r="K45" s="502"/>
      <c r="L45" s="649"/>
      <c r="M45" s="644"/>
      <c r="N45" s="505" t="str">
        <f>一年级BMI</f>
        <v/>
      </c>
      <c r="O45" s="499" t="str">
        <f>一年级BMI等级</f>
        <v/>
      </c>
      <c r="P45" s="500" t="str">
        <f>一年级BMI得分</f>
        <v/>
      </c>
      <c r="Q45" s="515" t="str">
        <f>一年级肺活量得分</f>
        <v/>
      </c>
      <c r="R45" s="512" t="str">
        <f>一年级等级</f>
        <v/>
      </c>
      <c r="S45" s="516" t="str">
        <f>一年级50米跑得分</f>
        <v/>
      </c>
      <c r="T45" s="517" t="str">
        <f>一年级等级</f>
        <v/>
      </c>
      <c r="U45" s="516" t="str">
        <f>一年级坐位体前屈得分</f>
        <v/>
      </c>
      <c r="V45" s="517" t="str">
        <f>一年级等级</f>
        <v/>
      </c>
      <c r="W45" s="516" t="str">
        <f>一年级一分钟跳绳得分</f>
        <v/>
      </c>
      <c r="X45" s="517" t="str">
        <f>一年级等级</f>
        <v/>
      </c>
      <c r="Y45" s="515"/>
      <c r="Z45" s="518"/>
      <c r="AA45" s="533"/>
      <c r="AB45" s="515"/>
      <c r="AC45" s="533" t="str">
        <f>一年级跳绳附加分</f>
        <v/>
      </c>
      <c r="AD45" s="534" t="str">
        <f>一年级标准分</f>
        <v/>
      </c>
      <c r="AE45" s="534" t="str">
        <f>一年级总分</f>
        <v/>
      </c>
      <c r="AF45" s="517" t="str">
        <f>一年级等级</f>
        <v/>
      </c>
    </row>
    <row r="46" spans="1:32">
      <c r="A46" s="664">
        <v>101</v>
      </c>
      <c r="B46" s="665">
        <v>44</v>
      </c>
      <c r="C46" s="478"/>
      <c r="D46" s="471"/>
      <c r="E46" s="478"/>
      <c r="F46" s="473"/>
      <c r="G46" s="480"/>
      <c r="H46" s="475"/>
      <c r="I46" s="501"/>
      <c r="J46" s="502"/>
      <c r="K46" s="502"/>
      <c r="L46" s="649"/>
      <c r="M46" s="644"/>
      <c r="N46" s="505" t="str">
        <f>一年级BMI</f>
        <v/>
      </c>
      <c r="O46" s="499" t="str">
        <f>一年级BMI等级</f>
        <v/>
      </c>
      <c r="P46" s="500" t="str">
        <f>一年级BMI得分</f>
        <v/>
      </c>
      <c r="Q46" s="515" t="str">
        <f>一年级肺活量得分</f>
        <v/>
      </c>
      <c r="R46" s="512" t="str">
        <f>一年级等级</f>
        <v/>
      </c>
      <c r="S46" s="516" t="str">
        <f>一年级50米跑得分</f>
        <v/>
      </c>
      <c r="T46" s="517" t="str">
        <f>一年级等级</f>
        <v/>
      </c>
      <c r="U46" s="516" t="str">
        <f>一年级坐位体前屈得分</f>
        <v/>
      </c>
      <c r="V46" s="517" t="str">
        <f>一年级等级</f>
        <v/>
      </c>
      <c r="W46" s="516" t="str">
        <f>一年级一分钟跳绳得分</f>
        <v/>
      </c>
      <c r="X46" s="517" t="str">
        <f>一年级等级</f>
        <v/>
      </c>
      <c r="Y46" s="515"/>
      <c r="Z46" s="518"/>
      <c r="AA46" s="533"/>
      <c r="AB46" s="515"/>
      <c r="AC46" s="533" t="str">
        <f>一年级跳绳附加分</f>
        <v/>
      </c>
      <c r="AD46" s="534" t="str">
        <f>一年级标准分</f>
        <v/>
      </c>
      <c r="AE46" s="534" t="str">
        <f>一年级总分</f>
        <v/>
      </c>
      <c r="AF46" s="517" t="str">
        <f>一年级等级</f>
        <v/>
      </c>
    </row>
    <row r="47" spans="1:32">
      <c r="A47" s="664">
        <v>101</v>
      </c>
      <c r="B47" s="665">
        <v>45</v>
      </c>
      <c r="C47" s="478"/>
      <c r="D47" s="471"/>
      <c r="E47" s="478"/>
      <c r="F47" s="473"/>
      <c r="G47" s="480"/>
      <c r="H47" s="475"/>
      <c r="I47" s="501"/>
      <c r="J47" s="502"/>
      <c r="K47" s="502"/>
      <c r="L47" s="649"/>
      <c r="M47" s="644"/>
      <c r="N47" s="505" t="str">
        <f>一年级BMI</f>
        <v/>
      </c>
      <c r="O47" s="499" t="str">
        <f>一年级BMI等级</f>
        <v/>
      </c>
      <c r="P47" s="500" t="str">
        <f>一年级BMI得分</f>
        <v/>
      </c>
      <c r="Q47" s="515" t="str">
        <f>一年级肺活量得分</f>
        <v/>
      </c>
      <c r="R47" s="512" t="str">
        <f>一年级等级</f>
        <v/>
      </c>
      <c r="S47" s="516" t="str">
        <f>一年级50米跑得分</f>
        <v/>
      </c>
      <c r="T47" s="517" t="str">
        <f>一年级等级</f>
        <v/>
      </c>
      <c r="U47" s="516" t="str">
        <f>一年级坐位体前屈得分</f>
        <v/>
      </c>
      <c r="V47" s="517" t="str">
        <f>一年级等级</f>
        <v/>
      </c>
      <c r="W47" s="516" t="str">
        <f>一年级一分钟跳绳得分</f>
        <v/>
      </c>
      <c r="X47" s="517" t="str">
        <f>一年级等级</f>
        <v/>
      </c>
      <c r="Y47" s="515"/>
      <c r="Z47" s="518"/>
      <c r="AA47" s="533"/>
      <c r="AB47" s="515"/>
      <c r="AC47" s="533" t="str">
        <f>一年级跳绳附加分</f>
        <v/>
      </c>
      <c r="AD47" s="534" t="str">
        <f>一年级标准分</f>
        <v/>
      </c>
      <c r="AE47" s="534" t="str">
        <f>一年级总分</f>
        <v/>
      </c>
      <c r="AF47" s="517" t="str">
        <f>一年级等级</f>
        <v/>
      </c>
    </row>
    <row r="48" spans="1:32">
      <c r="A48" s="664">
        <v>101</v>
      </c>
      <c r="B48" s="665">
        <v>46</v>
      </c>
      <c r="C48" s="478"/>
      <c r="D48" s="471"/>
      <c r="E48" s="478"/>
      <c r="F48" s="473"/>
      <c r="G48" s="480"/>
      <c r="H48" s="475"/>
      <c r="I48" s="501"/>
      <c r="J48" s="502"/>
      <c r="K48" s="502"/>
      <c r="L48" s="649"/>
      <c r="M48" s="644"/>
      <c r="N48" s="505" t="str">
        <f>一年级BMI</f>
        <v/>
      </c>
      <c r="O48" s="499" t="str">
        <f>一年级BMI等级</f>
        <v/>
      </c>
      <c r="P48" s="500" t="str">
        <f>一年级BMI得分</f>
        <v/>
      </c>
      <c r="Q48" s="515" t="str">
        <f>一年级肺活量得分</f>
        <v/>
      </c>
      <c r="R48" s="512" t="str">
        <f>一年级等级</f>
        <v/>
      </c>
      <c r="S48" s="516" t="str">
        <f>一年级50米跑得分</f>
        <v/>
      </c>
      <c r="T48" s="517" t="str">
        <f>一年级等级</f>
        <v/>
      </c>
      <c r="U48" s="516" t="str">
        <f>一年级坐位体前屈得分</f>
        <v/>
      </c>
      <c r="V48" s="517" t="str">
        <f>一年级等级</f>
        <v/>
      </c>
      <c r="W48" s="516" t="str">
        <f>一年级一分钟跳绳得分</f>
        <v/>
      </c>
      <c r="X48" s="517" t="str">
        <f>一年级等级</f>
        <v/>
      </c>
      <c r="Y48" s="515"/>
      <c r="Z48" s="518"/>
      <c r="AA48" s="533"/>
      <c r="AB48" s="515"/>
      <c r="AC48" s="533" t="str">
        <f>一年级跳绳附加分</f>
        <v/>
      </c>
      <c r="AD48" s="534" t="str">
        <f>一年级标准分</f>
        <v/>
      </c>
      <c r="AE48" s="534" t="str">
        <f>一年级总分</f>
        <v/>
      </c>
      <c r="AF48" s="517" t="str">
        <f>一年级等级</f>
        <v/>
      </c>
    </row>
    <row r="49" spans="1:32">
      <c r="A49" s="664">
        <v>101</v>
      </c>
      <c r="B49" s="665">
        <v>47</v>
      </c>
      <c r="C49" s="478"/>
      <c r="D49" s="471"/>
      <c r="E49" s="478"/>
      <c r="F49" s="473"/>
      <c r="G49" s="480"/>
      <c r="H49" s="475"/>
      <c r="I49" s="501"/>
      <c r="J49" s="502"/>
      <c r="K49" s="502"/>
      <c r="L49" s="649"/>
      <c r="M49" s="644"/>
      <c r="N49" s="505" t="str">
        <f>一年级BMI</f>
        <v/>
      </c>
      <c r="O49" s="499" t="str">
        <f>一年级BMI等级</f>
        <v/>
      </c>
      <c r="P49" s="500" t="str">
        <f>一年级BMI得分</f>
        <v/>
      </c>
      <c r="Q49" s="515" t="str">
        <f>一年级肺活量得分</f>
        <v/>
      </c>
      <c r="R49" s="512" t="str">
        <f>一年级等级</f>
        <v/>
      </c>
      <c r="S49" s="516" t="str">
        <f>一年级50米跑得分</f>
        <v/>
      </c>
      <c r="T49" s="517" t="str">
        <f>一年级等级</f>
        <v/>
      </c>
      <c r="U49" s="516" t="str">
        <f>一年级坐位体前屈得分</f>
        <v/>
      </c>
      <c r="V49" s="517" t="str">
        <f>一年级等级</f>
        <v/>
      </c>
      <c r="W49" s="516" t="str">
        <f>一年级一分钟跳绳得分</f>
        <v/>
      </c>
      <c r="X49" s="517" t="str">
        <f>一年级等级</f>
        <v/>
      </c>
      <c r="Y49" s="515"/>
      <c r="Z49" s="518"/>
      <c r="AA49" s="533"/>
      <c r="AB49" s="515"/>
      <c r="AC49" s="533" t="str">
        <f>一年级跳绳附加分</f>
        <v/>
      </c>
      <c r="AD49" s="534" t="str">
        <f>一年级标准分</f>
        <v/>
      </c>
      <c r="AE49" s="534" t="str">
        <f>一年级总分</f>
        <v/>
      </c>
      <c r="AF49" s="517" t="str">
        <f>一年级等级</f>
        <v/>
      </c>
    </row>
    <row r="50" spans="1:32">
      <c r="A50" s="664">
        <v>101</v>
      </c>
      <c r="B50" s="665">
        <v>48</v>
      </c>
      <c r="C50" s="478"/>
      <c r="D50" s="471"/>
      <c r="E50" s="478"/>
      <c r="F50" s="481"/>
      <c r="G50" s="480"/>
      <c r="H50" s="475"/>
      <c r="I50" s="501"/>
      <c r="J50" s="502"/>
      <c r="K50" s="502"/>
      <c r="L50" s="649"/>
      <c r="M50" s="644"/>
      <c r="N50" s="505" t="str">
        <f>一年级BMI</f>
        <v/>
      </c>
      <c r="O50" s="499" t="str">
        <f>一年级BMI等级</f>
        <v/>
      </c>
      <c r="P50" s="500" t="str">
        <f>一年级BMI得分</f>
        <v/>
      </c>
      <c r="Q50" s="515" t="str">
        <f>一年级肺活量得分</f>
        <v/>
      </c>
      <c r="R50" s="512" t="str">
        <f>一年级等级</f>
        <v/>
      </c>
      <c r="S50" s="516" t="str">
        <f>一年级50米跑得分</f>
        <v/>
      </c>
      <c r="T50" s="517" t="str">
        <f>一年级等级</f>
        <v/>
      </c>
      <c r="U50" s="516" t="str">
        <f>一年级坐位体前屈得分</f>
        <v/>
      </c>
      <c r="V50" s="517" t="str">
        <f>一年级等级</f>
        <v/>
      </c>
      <c r="W50" s="516" t="str">
        <f>一年级一分钟跳绳得分</f>
        <v/>
      </c>
      <c r="X50" s="517" t="str">
        <f>一年级等级</f>
        <v/>
      </c>
      <c r="Y50" s="515"/>
      <c r="Z50" s="518"/>
      <c r="AA50" s="533"/>
      <c r="AB50" s="515"/>
      <c r="AC50" s="533" t="str">
        <f>一年级跳绳附加分</f>
        <v/>
      </c>
      <c r="AD50" s="534" t="str">
        <f>一年级标准分</f>
        <v/>
      </c>
      <c r="AE50" s="534" t="str">
        <f>一年级总分</f>
        <v/>
      </c>
      <c r="AF50" s="517" t="str">
        <f>一年级等级</f>
        <v/>
      </c>
    </row>
    <row r="51" spans="1:32">
      <c r="A51" s="664">
        <v>101</v>
      </c>
      <c r="B51" s="665">
        <v>49</v>
      </c>
      <c r="C51" s="478"/>
      <c r="D51" s="471"/>
      <c r="E51" s="478"/>
      <c r="F51" s="481"/>
      <c r="G51" s="480"/>
      <c r="H51" s="475"/>
      <c r="I51" s="501"/>
      <c r="J51" s="502"/>
      <c r="K51" s="502"/>
      <c r="L51" s="649"/>
      <c r="M51" s="644"/>
      <c r="N51" s="505" t="str">
        <f>一年级BMI</f>
        <v/>
      </c>
      <c r="O51" s="499" t="str">
        <f>一年级BMI等级</f>
        <v/>
      </c>
      <c r="P51" s="500" t="str">
        <f>一年级BMI得分</f>
        <v/>
      </c>
      <c r="Q51" s="515" t="str">
        <f>一年级肺活量得分</f>
        <v/>
      </c>
      <c r="R51" s="512" t="str">
        <f>一年级等级</f>
        <v/>
      </c>
      <c r="S51" s="516" t="str">
        <f>一年级50米跑得分</f>
        <v/>
      </c>
      <c r="T51" s="517" t="str">
        <f>一年级等级</f>
        <v/>
      </c>
      <c r="U51" s="516" t="str">
        <f>一年级坐位体前屈得分</f>
        <v/>
      </c>
      <c r="V51" s="517" t="str">
        <f>一年级等级</f>
        <v/>
      </c>
      <c r="W51" s="516" t="str">
        <f>一年级一分钟跳绳得分</f>
        <v/>
      </c>
      <c r="X51" s="517" t="str">
        <f>一年级等级</f>
        <v/>
      </c>
      <c r="Y51" s="515"/>
      <c r="Z51" s="518"/>
      <c r="AA51" s="533"/>
      <c r="AB51" s="515"/>
      <c r="AC51" s="533" t="str">
        <f>一年级跳绳附加分</f>
        <v/>
      </c>
      <c r="AD51" s="534" t="str">
        <f>一年级标准分</f>
        <v/>
      </c>
      <c r="AE51" s="534" t="str">
        <f>一年级总分</f>
        <v/>
      </c>
      <c r="AF51" s="517" t="str">
        <f>一年级等级</f>
        <v/>
      </c>
    </row>
    <row r="52" spans="1:32">
      <c r="A52" s="664">
        <v>101</v>
      </c>
      <c r="B52" s="665">
        <v>50</v>
      </c>
      <c r="C52" s="478"/>
      <c r="D52" s="471"/>
      <c r="E52" s="478"/>
      <c r="F52" s="481"/>
      <c r="G52" s="480"/>
      <c r="H52" s="475"/>
      <c r="I52" s="501"/>
      <c r="J52" s="502"/>
      <c r="K52" s="502"/>
      <c r="L52" s="649"/>
      <c r="M52" s="644"/>
      <c r="N52" s="505" t="str">
        <f>一年级BMI</f>
        <v/>
      </c>
      <c r="O52" s="499" t="str">
        <f>一年级BMI等级</f>
        <v/>
      </c>
      <c r="P52" s="500" t="str">
        <f>一年级BMI得分</f>
        <v/>
      </c>
      <c r="Q52" s="515" t="str">
        <f>一年级肺活量得分</f>
        <v/>
      </c>
      <c r="R52" s="512" t="str">
        <f>一年级等级</f>
        <v/>
      </c>
      <c r="S52" s="516" t="str">
        <f>一年级50米跑得分</f>
        <v/>
      </c>
      <c r="T52" s="517" t="str">
        <f>一年级等级</f>
        <v/>
      </c>
      <c r="U52" s="516" t="str">
        <f>一年级坐位体前屈得分</f>
        <v/>
      </c>
      <c r="V52" s="517" t="str">
        <f>一年级等级</f>
        <v/>
      </c>
      <c r="W52" s="516" t="str">
        <f>一年级一分钟跳绳得分</f>
        <v/>
      </c>
      <c r="X52" s="517" t="str">
        <f>一年级等级</f>
        <v/>
      </c>
      <c r="Y52" s="515"/>
      <c r="Z52" s="518"/>
      <c r="AA52" s="533"/>
      <c r="AB52" s="515"/>
      <c r="AC52" s="533" t="str">
        <f>一年级跳绳附加分</f>
        <v/>
      </c>
      <c r="AD52" s="534" t="str">
        <f>一年级标准分</f>
        <v/>
      </c>
      <c r="AE52" s="534" t="str">
        <f>一年级总分</f>
        <v/>
      </c>
      <c r="AF52" s="517" t="str">
        <f>一年级等级</f>
        <v/>
      </c>
    </row>
    <row r="53" spans="1:32">
      <c r="A53" s="664">
        <v>101</v>
      </c>
      <c r="B53" s="665">
        <v>51</v>
      </c>
      <c r="C53" s="478"/>
      <c r="D53" s="471"/>
      <c r="E53" s="472"/>
      <c r="F53" s="481"/>
      <c r="G53" s="474"/>
      <c r="H53" s="475"/>
      <c r="I53" s="501"/>
      <c r="J53" s="502"/>
      <c r="K53" s="495"/>
      <c r="L53" s="649"/>
      <c r="M53" s="644"/>
      <c r="N53" s="505" t="str">
        <f>一年级BMI</f>
        <v/>
      </c>
      <c r="O53" s="499" t="str">
        <f>一年级BMI等级</f>
        <v/>
      </c>
      <c r="P53" s="500" t="str">
        <f>一年级BMI得分</f>
        <v/>
      </c>
      <c r="Q53" s="515" t="str">
        <f>一年级肺活量得分</f>
        <v/>
      </c>
      <c r="R53" s="512" t="str">
        <f>一年级等级</f>
        <v/>
      </c>
      <c r="S53" s="516" t="str">
        <f>一年级50米跑得分</f>
        <v/>
      </c>
      <c r="T53" s="517" t="str">
        <f>一年级等级</f>
        <v/>
      </c>
      <c r="U53" s="516" t="str">
        <f>一年级坐位体前屈得分</f>
        <v/>
      </c>
      <c r="V53" s="517" t="str">
        <f>一年级等级</f>
        <v/>
      </c>
      <c r="W53" s="516" t="str">
        <f>一年级一分钟跳绳得分</f>
        <v/>
      </c>
      <c r="X53" s="517" t="str">
        <f>一年级等级</f>
        <v/>
      </c>
      <c r="Y53" s="515"/>
      <c r="Z53" s="518"/>
      <c r="AA53" s="533"/>
      <c r="AB53" s="515"/>
      <c r="AC53" s="533" t="str">
        <f>一年级跳绳附加分</f>
        <v/>
      </c>
      <c r="AD53" s="534" t="str">
        <f>一年级标准分</f>
        <v/>
      </c>
      <c r="AE53" s="534" t="str">
        <f>一年级总分</f>
        <v/>
      </c>
      <c r="AF53" s="517" t="str">
        <f>一年级等级</f>
        <v/>
      </c>
    </row>
    <row r="54" spans="1:32">
      <c r="A54" s="664">
        <v>101</v>
      </c>
      <c r="B54" s="665">
        <v>52</v>
      </c>
      <c r="C54" s="470"/>
      <c r="D54" s="471"/>
      <c r="E54" s="472"/>
      <c r="F54" s="481"/>
      <c r="G54" s="480"/>
      <c r="H54" s="475"/>
      <c r="I54" s="494"/>
      <c r="J54" s="495"/>
      <c r="K54" s="495"/>
      <c r="L54" s="649"/>
      <c r="M54" s="644"/>
      <c r="N54" s="505" t="str">
        <f>一年级BMI</f>
        <v/>
      </c>
      <c r="O54" s="499" t="str">
        <f>一年级BMI等级</f>
        <v/>
      </c>
      <c r="P54" s="500" t="str">
        <f>一年级BMI得分</f>
        <v/>
      </c>
      <c r="Q54" s="515" t="str">
        <f>一年级肺活量得分</f>
        <v/>
      </c>
      <c r="R54" s="512" t="str">
        <f>一年级等级</f>
        <v/>
      </c>
      <c r="S54" s="516" t="str">
        <f>一年级50米跑得分</f>
        <v/>
      </c>
      <c r="T54" s="517" t="str">
        <f>一年级等级</f>
        <v/>
      </c>
      <c r="U54" s="516" t="str">
        <f>一年级坐位体前屈得分</f>
        <v/>
      </c>
      <c r="V54" s="517" t="str">
        <f>一年级等级</f>
        <v/>
      </c>
      <c r="W54" s="516" t="str">
        <f>一年级一分钟跳绳得分</f>
        <v/>
      </c>
      <c r="X54" s="517" t="str">
        <f>一年级等级</f>
        <v/>
      </c>
      <c r="Y54" s="515"/>
      <c r="Z54" s="518"/>
      <c r="AA54" s="533"/>
      <c r="AB54" s="515"/>
      <c r="AC54" s="533" t="str">
        <f>一年级跳绳附加分</f>
        <v/>
      </c>
      <c r="AD54" s="534" t="str">
        <f>一年级标准分</f>
        <v/>
      </c>
      <c r="AE54" s="534" t="str">
        <f>一年级总分</f>
        <v/>
      </c>
      <c r="AF54" s="517" t="str">
        <f>一年级等级</f>
        <v/>
      </c>
    </row>
    <row r="55" spans="1:32">
      <c r="A55" s="664">
        <v>101</v>
      </c>
      <c r="B55" s="665">
        <v>53</v>
      </c>
      <c r="C55" s="478"/>
      <c r="D55" s="471"/>
      <c r="E55" s="472"/>
      <c r="F55" s="481"/>
      <c r="G55" s="480"/>
      <c r="H55" s="475"/>
      <c r="I55" s="501"/>
      <c r="J55" s="502"/>
      <c r="K55" s="495"/>
      <c r="L55" s="649"/>
      <c r="M55" s="644"/>
      <c r="N55" s="505" t="str">
        <f>一年级BMI</f>
        <v/>
      </c>
      <c r="O55" s="499" t="str">
        <f>一年级BMI等级</f>
        <v/>
      </c>
      <c r="P55" s="500" t="str">
        <f>一年级BMI得分</f>
        <v/>
      </c>
      <c r="Q55" s="515" t="str">
        <f>一年级肺活量得分</f>
        <v/>
      </c>
      <c r="R55" s="512" t="str">
        <f>一年级等级</f>
        <v/>
      </c>
      <c r="S55" s="516" t="str">
        <f>一年级50米跑得分</f>
        <v/>
      </c>
      <c r="T55" s="517" t="str">
        <f>一年级等级</f>
        <v/>
      </c>
      <c r="U55" s="516" t="str">
        <f>一年级坐位体前屈得分</f>
        <v/>
      </c>
      <c r="V55" s="517" t="str">
        <f>一年级等级</f>
        <v/>
      </c>
      <c r="W55" s="516" t="str">
        <f>一年级一分钟跳绳得分</f>
        <v/>
      </c>
      <c r="X55" s="517" t="str">
        <f>一年级等级</f>
        <v/>
      </c>
      <c r="Y55" s="515"/>
      <c r="Z55" s="518"/>
      <c r="AA55" s="533"/>
      <c r="AB55" s="515"/>
      <c r="AC55" s="533" t="str">
        <f>一年级跳绳附加分</f>
        <v/>
      </c>
      <c r="AD55" s="534" t="str">
        <f>一年级标准分</f>
        <v/>
      </c>
      <c r="AE55" s="534" t="str">
        <f>一年级总分</f>
        <v/>
      </c>
      <c r="AF55" s="517" t="str">
        <f>一年级等级</f>
        <v/>
      </c>
    </row>
    <row r="56" spans="1:32">
      <c r="A56" s="664">
        <v>101</v>
      </c>
      <c r="B56" s="665">
        <v>54</v>
      </c>
      <c r="C56" s="478"/>
      <c r="D56" s="471"/>
      <c r="E56" s="472"/>
      <c r="F56" s="481"/>
      <c r="G56" s="480"/>
      <c r="H56" s="475"/>
      <c r="I56" s="501"/>
      <c r="J56" s="502"/>
      <c r="K56" s="495"/>
      <c r="L56" s="649"/>
      <c r="M56" s="644"/>
      <c r="N56" s="505" t="str">
        <f>一年级BMI</f>
        <v/>
      </c>
      <c r="O56" s="499" t="str">
        <f>一年级BMI等级</f>
        <v/>
      </c>
      <c r="P56" s="500" t="str">
        <f>一年级BMI得分</f>
        <v/>
      </c>
      <c r="Q56" s="515" t="str">
        <f>一年级肺活量得分</f>
        <v/>
      </c>
      <c r="R56" s="512" t="str">
        <f>一年级等级</f>
        <v/>
      </c>
      <c r="S56" s="516" t="str">
        <f>一年级50米跑得分</f>
        <v/>
      </c>
      <c r="T56" s="517" t="str">
        <f>一年级等级</f>
        <v/>
      </c>
      <c r="U56" s="516" t="str">
        <f>一年级坐位体前屈得分</f>
        <v/>
      </c>
      <c r="V56" s="517" t="str">
        <f>一年级等级</f>
        <v/>
      </c>
      <c r="W56" s="516" t="str">
        <f>一年级一分钟跳绳得分</f>
        <v/>
      </c>
      <c r="X56" s="517" t="str">
        <f>一年级等级</f>
        <v/>
      </c>
      <c r="Y56" s="515"/>
      <c r="Z56" s="518"/>
      <c r="AA56" s="533"/>
      <c r="AB56" s="515"/>
      <c r="AC56" s="533" t="str">
        <f>一年级跳绳附加分</f>
        <v/>
      </c>
      <c r="AD56" s="534" t="str">
        <f>一年级标准分</f>
        <v/>
      </c>
      <c r="AE56" s="534" t="str">
        <f>一年级总分</f>
        <v/>
      </c>
      <c r="AF56" s="517" t="str">
        <f>一年级等级</f>
        <v/>
      </c>
    </row>
    <row r="57" spans="1:32">
      <c r="A57" s="664">
        <v>101</v>
      </c>
      <c r="B57" s="665">
        <v>55</v>
      </c>
      <c r="C57" s="478"/>
      <c r="D57" s="471"/>
      <c r="E57" s="472"/>
      <c r="F57" s="481"/>
      <c r="G57" s="474"/>
      <c r="H57" s="475"/>
      <c r="I57" s="501"/>
      <c r="J57" s="502"/>
      <c r="K57" s="495"/>
      <c r="L57" s="649"/>
      <c r="M57" s="644"/>
      <c r="N57" s="505" t="str">
        <f>一年级BMI</f>
        <v/>
      </c>
      <c r="O57" s="499" t="str">
        <f>一年级BMI等级</f>
        <v/>
      </c>
      <c r="P57" s="500" t="str">
        <f>一年级BMI得分</f>
        <v/>
      </c>
      <c r="Q57" s="515" t="str">
        <f>一年级肺活量得分</f>
        <v/>
      </c>
      <c r="R57" s="512" t="str">
        <f>一年级等级</f>
        <v/>
      </c>
      <c r="S57" s="516" t="str">
        <f>一年级50米跑得分</f>
        <v/>
      </c>
      <c r="T57" s="517" t="str">
        <f>一年级等级</f>
        <v/>
      </c>
      <c r="U57" s="516" t="str">
        <f>一年级坐位体前屈得分</f>
        <v/>
      </c>
      <c r="V57" s="517" t="str">
        <f>一年级等级</f>
        <v/>
      </c>
      <c r="W57" s="516" t="str">
        <f>一年级一分钟跳绳得分</f>
        <v/>
      </c>
      <c r="X57" s="517" t="str">
        <f>一年级等级</f>
        <v/>
      </c>
      <c r="Y57" s="515"/>
      <c r="Z57" s="518"/>
      <c r="AA57" s="533"/>
      <c r="AB57" s="515"/>
      <c r="AC57" s="533" t="str">
        <f>一年级跳绳附加分</f>
        <v/>
      </c>
      <c r="AD57" s="534" t="str">
        <f>一年级标准分</f>
        <v/>
      </c>
      <c r="AE57" s="534" t="str">
        <f>一年级总分</f>
        <v/>
      </c>
      <c r="AF57" s="517" t="str">
        <f>一年级等级</f>
        <v/>
      </c>
    </row>
    <row r="58" spans="1:32">
      <c r="A58" s="664">
        <v>101</v>
      </c>
      <c r="B58" s="665">
        <v>56</v>
      </c>
      <c r="C58" s="478"/>
      <c r="D58" s="471"/>
      <c r="E58" s="472"/>
      <c r="F58" s="481"/>
      <c r="G58" s="474"/>
      <c r="H58" s="475"/>
      <c r="I58" s="501"/>
      <c r="J58" s="502"/>
      <c r="K58" s="495"/>
      <c r="L58" s="649"/>
      <c r="M58" s="644"/>
      <c r="N58" s="505" t="str">
        <f>一年级BMI</f>
        <v/>
      </c>
      <c r="O58" s="499" t="str">
        <f>一年级BMI等级</f>
        <v/>
      </c>
      <c r="P58" s="500" t="str">
        <f>一年级BMI得分</f>
        <v/>
      </c>
      <c r="Q58" s="515" t="str">
        <f>一年级肺活量得分</f>
        <v/>
      </c>
      <c r="R58" s="512" t="str">
        <f>一年级等级</f>
        <v/>
      </c>
      <c r="S58" s="516" t="str">
        <f>一年级50米跑得分</f>
        <v/>
      </c>
      <c r="T58" s="517" t="str">
        <f>一年级等级</f>
        <v/>
      </c>
      <c r="U58" s="516" t="str">
        <f>一年级坐位体前屈得分</f>
        <v/>
      </c>
      <c r="V58" s="517" t="str">
        <f>一年级等级</f>
        <v/>
      </c>
      <c r="W58" s="516" t="str">
        <f>一年级一分钟跳绳得分</f>
        <v/>
      </c>
      <c r="X58" s="517" t="str">
        <f>一年级等级</f>
        <v/>
      </c>
      <c r="Y58" s="515"/>
      <c r="Z58" s="518"/>
      <c r="AA58" s="533"/>
      <c r="AB58" s="515"/>
      <c r="AC58" s="533" t="str">
        <f>一年级跳绳附加分</f>
        <v/>
      </c>
      <c r="AD58" s="534" t="str">
        <f>一年级标准分</f>
        <v/>
      </c>
      <c r="AE58" s="534" t="str">
        <f>一年级总分</f>
        <v/>
      </c>
      <c r="AF58" s="517" t="str">
        <f>一年级等级</f>
        <v/>
      </c>
    </row>
    <row r="59" spans="1:32">
      <c r="A59" s="664">
        <v>101</v>
      </c>
      <c r="B59" s="665">
        <v>57</v>
      </c>
      <c r="C59" s="478"/>
      <c r="D59" s="471"/>
      <c r="E59" s="472"/>
      <c r="F59" s="481"/>
      <c r="G59" s="474"/>
      <c r="H59" s="475"/>
      <c r="I59" s="501"/>
      <c r="J59" s="502"/>
      <c r="K59" s="495"/>
      <c r="L59" s="649"/>
      <c r="M59" s="644"/>
      <c r="N59" s="505" t="str">
        <f>一年级BMI</f>
        <v/>
      </c>
      <c r="O59" s="499" t="str">
        <f>一年级BMI等级</f>
        <v/>
      </c>
      <c r="P59" s="500" t="str">
        <f>一年级BMI得分</f>
        <v/>
      </c>
      <c r="Q59" s="515" t="str">
        <f>一年级肺活量得分</f>
        <v/>
      </c>
      <c r="R59" s="512" t="str">
        <f>一年级等级</f>
        <v/>
      </c>
      <c r="S59" s="516" t="str">
        <f>一年级50米跑得分</f>
        <v/>
      </c>
      <c r="T59" s="517" t="str">
        <f>一年级等级</f>
        <v/>
      </c>
      <c r="U59" s="516" t="str">
        <f>一年级坐位体前屈得分</f>
        <v/>
      </c>
      <c r="V59" s="517" t="str">
        <f>一年级等级</f>
        <v/>
      </c>
      <c r="W59" s="516" t="str">
        <f>一年级一分钟跳绳得分</f>
        <v/>
      </c>
      <c r="X59" s="517" t="str">
        <f>一年级等级</f>
        <v/>
      </c>
      <c r="Y59" s="515"/>
      <c r="Z59" s="518"/>
      <c r="AA59" s="533"/>
      <c r="AB59" s="515"/>
      <c r="AC59" s="533" t="str">
        <f>一年级跳绳附加分</f>
        <v/>
      </c>
      <c r="AD59" s="534" t="str">
        <f>一年级标准分</f>
        <v/>
      </c>
      <c r="AE59" s="534" t="str">
        <f>一年级总分</f>
        <v/>
      </c>
      <c r="AF59" s="517" t="str">
        <f>一年级等级</f>
        <v/>
      </c>
    </row>
    <row r="60" spans="1:32">
      <c r="A60" s="664">
        <v>101</v>
      </c>
      <c r="B60" s="665">
        <v>58</v>
      </c>
      <c r="C60" s="478"/>
      <c r="D60" s="471"/>
      <c r="E60" s="472"/>
      <c r="F60" s="481"/>
      <c r="G60" s="474"/>
      <c r="H60" s="475"/>
      <c r="I60" s="501"/>
      <c r="J60" s="502"/>
      <c r="K60" s="495"/>
      <c r="L60" s="649"/>
      <c r="M60" s="644"/>
      <c r="N60" s="505" t="str">
        <f>一年级BMI</f>
        <v/>
      </c>
      <c r="O60" s="499" t="str">
        <f>一年级BMI等级</f>
        <v/>
      </c>
      <c r="P60" s="500" t="str">
        <f>一年级BMI得分</f>
        <v/>
      </c>
      <c r="Q60" s="515" t="str">
        <f>一年级肺活量得分</f>
        <v/>
      </c>
      <c r="R60" s="512" t="str">
        <f>一年级等级</f>
        <v/>
      </c>
      <c r="S60" s="516" t="str">
        <f>一年级50米跑得分</f>
        <v/>
      </c>
      <c r="T60" s="517" t="str">
        <f>一年级等级</f>
        <v/>
      </c>
      <c r="U60" s="516" t="str">
        <f>一年级坐位体前屈得分</f>
        <v/>
      </c>
      <c r="V60" s="517" t="str">
        <f>一年级等级</f>
        <v/>
      </c>
      <c r="W60" s="516" t="str">
        <f>一年级一分钟跳绳得分</f>
        <v/>
      </c>
      <c r="X60" s="517" t="str">
        <f>一年级等级</f>
        <v/>
      </c>
      <c r="Y60" s="515"/>
      <c r="Z60" s="518"/>
      <c r="AA60" s="533"/>
      <c r="AB60" s="515"/>
      <c r="AC60" s="533" t="str">
        <f>一年级跳绳附加分</f>
        <v/>
      </c>
      <c r="AD60" s="534" t="str">
        <f>一年级标准分</f>
        <v/>
      </c>
      <c r="AE60" s="534" t="str">
        <f>一年级总分</f>
        <v/>
      </c>
      <c r="AF60" s="517" t="str">
        <f>一年级等级</f>
        <v/>
      </c>
    </row>
    <row r="61" spans="1:32">
      <c r="A61" s="664">
        <v>101</v>
      </c>
      <c r="B61" s="665">
        <v>59</v>
      </c>
      <c r="C61" s="478"/>
      <c r="D61" s="471"/>
      <c r="E61" s="472"/>
      <c r="F61" s="481"/>
      <c r="G61" s="474"/>
      <c r="H61" s="475"/>
      <c r="I61" s="501"/>
      <c r="J61" s="502"/>
      <c r="K61" s="495"/>
      <c r="L61" s="649"/>
      <c r="M61" s="644"/>
      <c r="N61" s="505" t="str">
        <f>一年级BMI</f>
        <v/>
      </c>
      <c r="O61" s="499" t="str">
        <f>一年级BMI等级</f>
        <v/>
      </c>
      <c r="P61" s="500" t="str">
        <f>一年级BMI得分</f>
        <v/>
      </c>
      <c r="Q61" s="515" t="str">
        <f>一年级肺活量得分</f>
        <v/>
      </c>
      <c r="R61" s="512" t="str">
        <f>一年级等级</f>
        <v/>
      </c>
      <c r="S61" s="516" t="str">
        <f>一年级50米跑得分</f>
        <v/>
      </c>
      <c r="T61" s="517" t="str">
        <f>一年级等级</f>
        <v/>
      </c>
      <c r="U61" s="516" t="str">
        <f>一年级坐位体前屈得分</f>
        <v/>
      </c>
      <c r="V61" s="517" t="str">
        <f>一年级等级</f>
        <v/>
      </c>
      <c r="W61" s="516" t="str">
        <f>一年级一分钟跳绳得分</f>
        <v/>
      </c>
      <c r="X61" s="517" t="str">
        <f>一年级等级</f>
        <v/>
      </c>
      <c r="Y61" s="515"/>
      <c r="Z61" s="518"/>
      <c r="AA61" s="533"/>
      <c r="AB61" s="515"/>
      <c r="AC61" s="533" t="str">
        <f>一年级跳绳附加分</f>
        <v/>
      </c>
      <c r="AD61" s="534" t="str">
        <f>一年级标准分</f>
        <v/>
      </c>
      <c r="AE61" s="534" t="str">
        <f>一年级总分</f>
        <v/>
      </c>
      <c r="AF61" s="517" t="str">
        <f>一年级等级</f>
        <v/>
      </c>
    </row>
    <row r="62" spans="1:32">
      <c r="A62" s="664">
        <v>101</v>
      </c>
      <c r="B62" s="665">
        <v>60</v>
      </c>
      <c r="C62" s="478"/>
      <c r="D62" s="471"/>
      <c r="E62" s="472"/>
      <c r="F62" s="481"/>
      <c r="G62" s="474"/>
      <c r="H62" s="475"/>
      <c r="I62" s="501"/>
      <c r="J62" s="502"/>
      <c r="K62" s="495"/>
      <c r="L62" s="649"/>
      <c r="M62" s="644"/>
      <c r="N62" s="505" t="str">
        <f>一年级BMI</f>
        <v/>
      </c>
      <c r="O62" s="499" t="str">
        <f>一年级BMI等级</f>
        <v/>
      </c>
      <c r="P62" s="500" t="str">
        <f>一年级BMI得分</f>
        <v/>
      </c>
      <c r="Q62" s="515" t="str">
        <f>一年级肺活量得分</f>
        <v/>
      </c>
      <c r="R62" s="512" t="str">
        <f>一年级等级</f>
        <v/>
      </c>
      <c r="S62" s="516" t="str">
        <f>一年级50米跑得分</f>
        <v/>
      </c>
      <c r="T62" s="517" t="str">
        <f>一年级等级</f>
        <v/>
      </c>
      <c r="U62" s="516" t="str">
        <f>一年级坐位体前屈得分</f>
        <v/>
      </c>
      <c r="V62" s="517" t="str">
        <f>一年级等级</f>
        <v/>
      </c>
      <c r="W62" s="516" t="str">
        <f>一年级一分钟跳绳得分</f>
        <v/>
      </c>
      <c r="X62" s="517" t="str">
        <f>一年级等级</f>
        <v/>
      </c>
      <c r="Y62" s="515"/>
      <c r="Z62" s="518"/>
      <c r="AA62" s="533"/>
      <c r="AB62" s="515"/>
      <c r="AC62" s="533" t="str">
        <f>一年级跳绳附加分</f>
        <v/>
      </c>
      <c r="AD62" s="534" t="str">
        <f>一年级标准分</f>
        <v/>
      </c>
      <c r="AE62" s="534" t="str">
        <f>一年级总分</f>
        <v/>
      </c>
      <c r="AF62" s="517" t="str">
        <f>一年级等级</f>
        <v/>
      </c>
    </row>
    <row r="63" spans="1:32">
      <c r="A63" s="664">
        <v>101</v>
      </c>
      <c r="B63" s="665">
        <v>61</v>
      </c>
      <c r="C63" s="478"/>
      <c r="D63" s="471"/>
      <c r="E63" s="472"/>
      <c r="F63" s="481"/>
      <c r="G63" s="474"/>
      <c r="H63" s="475"/>
      <c r="I63" s="501"/>
      <c r="J63" s="502"/>
      <c r="K63" s="495"/>
      <c r="L63" s="649"/>
      <c r="M63" s="644"/>
      <c r="N63" s="505" t="str">
        <f>一年级BMI</f>
        <v/>
      </c>
      <c r="O63" s="499" t="str">
        <f>一年级BMI等级</f>
        <v/>
      </c>
      <c r="P63" s="500" t="str">
        <f>一年级BMI得分</f>
        <v/>
      </c>
      <c r="Q63" s="515" t="str">
        <f>一年级肺活量得分</f>
        <v/>
      </c>
      <c r="R63" s="512" t="str">
        <f>一年级等级</f>
        <v/>
      </c>
      <c r="S63" s="516" t="str">
        <f>一年级50米跑得分</f>
        <v/>
      </c>
      <c r="T63" s="517" t="str">
        <f>一年级等级</f>
        <v/>
      </c>
      <c r="U63" s="516" t="str">
        <f>一年级坐位体前屈得分</f>
        <v/>
      </c>
      <c r="V63" s="517" t="str">
        <f>一年级等级</f>
        <v/>
      </c>
      <c r="W63" s="516" t="str">
        <f>一年级一分钟跳绳得分</f>
        <v/>
      </c>
      <c r="X63" s="517" t="str">
        <f>一年级等级</f>
        <v/>
      </c>
      <c r="Y63" s="515"/>
      <c r="Z63" s="518"/>
      <c r="AA63" s="533"/>
      <c r="AB63" s="515"/>
      <c r="AC63" s="533" t="str">
        <f>一年级跳绳附加分</f>
        <v/>
      </c>
      <c r="AD63" s="534" t="str">
        <f>一年级标准分</f>
        <v/>
      </c>
      <c r="AE63" s="534" t="str">
        <f>一年级总分</f>
        <v/>
      </c>
      <c r="AF63" s="517" t="str">
        <f>一年级等级</f>
        <v/>
      </c>
    </row>
    <row r="64" spans="1:32">
      <c r="A64" s="664">
        <v>101</v>
      </c>
      <c r="B64" s="665">
        <v>62</v>
      </c>
      <c r="C64" s="478"/>
      <c r="D64" s="471"/>
      <c r="E64" s="472"/>
      <c r="F64" s="481"/>
      <c r="G64" s="474"/>
      <c r="H64" s="475"/>
      <c r="I64" s="501"/>
      <c r="J64" s="502"/>
      <c r="K64" s="495"/>
      <c r="L64" s="649"/>
      <c r="M64" s="644"/>
      <c r="N64" s="505" t="str">
        <f>一年级BMI</f>
        <v/>
      </c>
      <c r="O64" s="499" t="str">
        <f>一年级BMI等级</f>
        <v/>
      </c>
      <c r="P64" s="500" t="str">
        <f>一年级BMI得分</f>
        <v/>
      </c>
      <c r="Q64" s="515" t="str">
        <f>一年级肺活量得分</f>
        <v/>
      </c>
      <c r="R64" s="512" t="str">
        <f>一年级等级</f>
        <v/>
      </c>
      <c r="S64" s="516" t="str">
        <f>一年级50米跑得分</f>
        <v/>
      </c>
      <c r="T64" s="517" t="str">
        <f>一年级等级</f>
        <v/>
      </c>
      <c r="U64" s="516" t="str">
        <f>一年级坐位体前屈得分</f>
        <v/>
      </c>
      <c r="V64" s="517" t="str">
        <f>一年级等级</f>
        <v/>
      </c>
      <c r="W64" s="516" t="str">
        <f>一年级一分钟跳绳得分</f>
        <v/>
      </c>
      <c r="X64" s="517" t="str">
        <f>一年级等级</f>
        <v/>
      </c>
      <c r="Y64" s="515"/>
      <c r="Z64" s="518"/>
      <c r="AA64" s="533"/>
      <c r="AB64" s="515"/>
      <c r="AC64" s="533" t="str">
        <f>一年级跳绳附加分</f>
        <v/>
      </c>
      <c r="AD64" s="534" t="str">
        <f>一年级标准分</f>
        <v/>
      </c>
      <c r="AE64" s="534" t="str">
        <f>一年级总分</f>
        <v/>
      </c>
      <c r="AF64" s="517" t="str">
        <f>一年级等级</f>
        <v/>
      </c>
    </row>
    <row r="65" spans="1:32">
      <c r="A65" s="664">
        <v>101</v>
      </c>
      <c r="B65" s="665">
        <v>63</v>
      </c>
      <c r="C65" s="478"/>
      <c r="D65" s="471"/>
      <c r="E65" s="472"/>
      <c r="F65" s="481"/>
      <c r="G65" s="474"/>
      <c r="H65" s="475"/>
      <c r="I65" s="501"/>
      <c r="J65" s="502"/>
      <c r="K65" s="495"/>
      <c r="L65" s="649"/>
      <c r="M65" s="644"/>
      <c r="N65" s="505" t="str">
        <f>一年级BMI</f>
        <v/>
      </c>
      <c r="O65" s="499" t="str">
        <f>一年级BMI等级</f>
        <v/>
      </c>
      <c r="P65" s="500" t="str">
        <f>一年级BMI得分</f>
        <v/>
      </c>
      <c r="Q65" s="515" t="str">
        <f>一年级肺活量得分</f>
        <v/>
      </c>
      <c r="R65" s="512" t="str">
        <f>一年级等级</f>
        <v/>
      </c>
      <c r="S65" s="516" t="str">
        <f>一年级50米跑得分</f>
        <v/>
      </c>
      <c r="T65" s="517" t="str">
        <f>一年级等级</f>
        <v/>
      </c>
      <c r="U65" s="516" t="str">
        <f>一年级坐位体前屈得分</f>
        <v/>
      </c>
      <c r="V65" s="517" t="str">
        <f>一年级等级</f>
        <v/>
      </c>
      <c r="W65" s="516" t="str">
        <f>一年级一分钟跳绳得分</f>
        <v/>
      </c>
      <c r="X65" s="517" t="str">
        <f>一年级等级</f>
        <v/>
      </c>
      <c r="Y65" s="515"/>
      <c r="Z65" s="518"/>
      <c r="AA65" s="533"/>
      <c r="AB65" s="515"/>
      <c r="AC65" s="533" t="str">
        <f>一年级跳绳附加分</f>
        <v/>
      </c>
      <c r="AD65" s="534" t="str">
        <f>一年级标准分</f>
        <v/>
      </c>
      <c r="AE65" s="534" t="str">
        <f>一年级总分</f>
        <v/>
      </c>
      <c r="AF65" s="517" t="str">
        <f>一年级等级</f>
        <v/>
      </c>
    </row>
    <row r="66" spans="1:32">
      <c r="A66" s="664">
        <v>101</v>
      </c>
      <c r="B66" s="665">
        <v>64</v>
      </c>
      <c r="C66" s="478"/>
      <c r="D66" s="471"/>
      <c r="E66" s="472"/>
      <c r="F66" s="481"/>
      <c r="G66" s="474"/>
      <c r="H66" s="475"/>
      <c r="I66" s="501"/>
      <c r="J66" s="502"/>
      <c r="K66" s="495"/>
      <c r="L66" s="649"/>
      <c r="M66" s="644"/>
      <c r="N66" s="505" t="str">
        <f>一年级BMI</f>
        <v/>
      </c>
      <c r="O66" s="499" t="str">
        <f>一年级BMI等级</f>
        <v/>
      </c>
      <c r="P66" s="500" t="str">
        <f>一年级BMI得分</f>
        <v/>
      </c>
      <c r="Q66" s="515" t="str">
        <f>一年级肺活量得分</f>
        <v/>
      </c>
      <c r="R66" s="512" t="str">
        <f>一年级等级</f>
        <v/>
      </c>
      <c r="S66" s="516" t="str">
        <f>一年级50米跑得分</f>
        <v/>
      </c>
      <c r="T66" s="517" t="str">
        <f>一年级等级</f>
        <v/>
      </c>
      <c r="U66" s="516" t="str">
        <f>一年级坐位体前屈得分</f>
        <v/>
      </c>
      <c r="V66" s="517" t="str">
        <f>一年级等级</f>
        <v/>
      </c>
      <c r="W66" s="516" t="str">
        <f>一年级一分钟跳绳得分</f>
        <v/>
      </c>
      <c r="X66" s="517" t="str">
        <f>一年级等级</f>
        <v/>
      </c>
      <c r="Y66" s="515"/>
      <c r="Z66" s="518"/>
      <c r="AA66" s="533"/>
      <c r="AB66" s="515"/>
      <c r="AC66" s="533" t="str">
        <f>一年级跳绳附加分</f>
        <v/>
      </c>
      <c r="AD66" s="534" t="str">
        <f>一年级标准分</f>
        <v/>
      </c>
      <c r="AE66" s="534" t="str">
        <f>一年级总分</f>
        <v/>
      </c>
      <c r="AF66" s="517" t="str">
        <f>一年级等级</f>
        <v/>
      </c>
    </row>
    <row r="67" spans="1:32">
      <c r="A67" s="664">
        <v>101</v>
      </c>
      <c r="B67" s="665">
        <v>65</v>
      </c>
      <c r="C67" s="478"/>
      <c r="D67" s="471"/>
      <c r="E67" s="472"/>
      <c r="F67" s="481"/>
      <c r="G67" s="474"/>
      <c r="H67" s="475"/>
      <c r="I67" s="501"/>
      <c r="J67" s="502"/>
      <c r="K67" s="495"/>
      <c r="L67" s="649"/>
      <c r="M67" s="644"/>
      <c r="N67" s="505" t="str">
        <f>一年级BMI</f>
        <v/>
      </c>
      <c r="O67" s="499" t="str">
        <f>一年级BMI等级</f>
        <v/>
      </c>
      <c r="P67" s="500" t="str">
        <f>一年级BMI得分</f>
        <v/>
      </c>
      <c r="Q67" s="515" t="str">
        <f>一年级肺活量得分</f>
        <v/>
      </c>
      <c r="R67" s="512" t="str">
        <f>一年级等级</f>
        <v/>
      </c>
      <c r="S67" s="516" t="str">
        <f>一年级50米跑得分</f>
        <v/>
      </c>
      <c r="T67" s="517" t="str">
        <f>一年级等级</f>
        <v/>
      </c>
      <c r="U67" s="516" t="str">
        <f>一年级坐位体前屈得分</f>
        <v/>
      </c>
      <c r="V67" s="517" t="str">
        <f>一年级等级</f>
        <v/>
      </c>
      <c r="W67" s="516" t="str">
        <f>一年级一分钟跳绳得分</f>
        <v/>
      </c>
      <c r="X67" s="517" t="str">
        <f>一年级等级</f>
        <v/>
      </c>
      <c r="Y67" s="515"/>
      <c r="Z67" s="518"/>
      <c r="AA67" s="533"/>
      <c r="AB67" s="515"/>
      <c r="AC67" s="533" t="str">
        <f>一年级跳绳附加分</f>
        <v/>
      </c>
      <c r="AD67" s="534" t="str">
        <f>一年级标准分</f>
        <v/>
      </c>
      <c r="AE67" s="534" t="str">
        <f>一年级总分</f>
        <v/>
      </c>
      <c r="AF67" s="517" t="str">
        <f>一年级等级</f>
        <v/>
      </c>
    </row>
    <row r="68" spans="1:32">
      <c r="A68" s="664">
        <v>101</v>
      </c>
      <c r="B68" s="665">
        <v>66</v>
      </c>
      <c r="C68" s="478"/>
      <c r="D68" s="471"/>
      <c r="E68" s="472"/>
      <c r="F68" s="481"/>
      <c r="G68" s="474"/>
      <c r="H68" s="475"/>
      <c r="I68" s="501"/>
      <c r="J68" s="502"/>
      <c r="K68" s="495"/>
      <c r="L68" s="649"/>
      <c r="M68" s="644"/>
      <c r="N68" s="505" t="str">
        <f>一年级BMI</f>
        <v/>
      </c>
      <c r="O68" s="499" t="str">
        <f>一年级BMI等级</f>
        <v/>
      </c>
      <c r="P68" s="500" t="str">
        <f>一年级BMI得分</f>
        <v/>
      </c>
      <c r="Q68" s="515" t="str">
        <f>一年级肺活量得分</f>
        <v/>
      </c>
      <c r="R68" s="512" t="str">
        <f>一年级等级</f>
        <v/>
      </c>
      <c r="S68" s="516" t="str">
        <f>一年级50米跑得分</f>
        <v/>
      </c>
      <c r="T68" s="517" t="str">
        <f>一年级等级</f>
        <v/>
      </c>
      <c r="U68" s="516" t="str">
        <f>一年级坐位体前屈得分</f>
        <v/>
      </c>
      <c r="V68" s="517" t="str">
        <f>一年级等级</f>
        <v/>
      </c>
      <c r="W68" s="516" t="str">
        <f>一年级一分钟跳绳得分</f>
        <v/>
      </c>
      <c r="X68" s="517" t="str">
        <f>一年级等级</f>
        <v/>
      </c>
      <c r="Y68" s="515"/>
      <c r="Z68" s="518"/>
      <c r="AA68" s="533"/>
      <c r="AB68" s="515"/>
      <c r="AC68" s="533" t="str">
        <f>一年级跳绳附加分</f>
        <v/>
      </c>
      <c r="AD68" s="534" t="str">
        <f>一年级标准分</f>
        <v/>
      </c>
      <c r="AE68" s="534" t="str">
        <f>一年级总分</f>
        <v/>
      </c>
      <c r="AF68" s="517" t="str">
        <f>一年级等级</f>
        <v/>
      </c>
    </row>
    <row r="69" spans="1:32">
      <c r="A69" s="664">
        <v>101</v>
      </c>
      <c r="B69" s="665">
        <v>67</v>
      </c>
      <c r="C69" s="478"/>
      <c r="D69" s="471"/>
      <c r="E69" s="472"/>
      <c r="F69" s="481"/>
      <c r="G69" s="474"/>
      <c r="H69" s="475"/>
      <c r="I69" s="501"/>
      <c r="J69" s="502"/>
      <c r="K69" s="495"/>
      <c r="L69" s="649"/>
      <c r="M69" s="644"/>
      <c r="N69" s="505" t="str">
        <f>一年级BMI</f>
        <v/>
      </c>
      <c r="O69" s="499" t="str">
        <f>一年级BMI等级</f>
        <v/>
      </c>
      <c r="P69" s="500" t="str">
        <f>一年级BMI得分</f>
        <v/>
      </c>
      <c r="Q69" s="515" t="str">
        <f>一年级肺活量得分</f>
        <v/>
      </c>
      <c r="R69" s="512" t="str">
        <f>一年级等级</f>
        <v/>
      </c>
      <c r="S69" s="516" t="str">
        <f>一年级50米跑得分</f>
        <v/>
      </c>
      <c r="T69" s="517" t="str">
        <f>一年级等级</f>
        <v/>
      </c>
      <c r="U69" s="516" t="str">
        <f>一年级坐位体前屈得分</f>
        <v/>
      </c>
      <c r="V69" s="517" t="str">
        <f>一年级等级</f>
        <v/>
      </c>
      <c r="W69" s="516" t="str">
        <f>一年级一分钟跳绳得分</f>
        <v/>
      </c>
      <c r="X69" s="517" t="str">
        <f>一年级等级</f>
        <v/>
      </c>
      <c r="Y69" s="515"/>
      <c r="Z69" s="518"/>
      <c r="AA69" s="533"/>
      <c r="AB69" s="515"/>
      <c r="AC69" s="533" t="str">
        <f>一年级跳绳附加分</f>
        <v/>
      </c>
      <c r="AD69" s="534" t="str">
        <f>一年级标准分</f>
        <v/>
      </c>
      <c r="AE69" s="534" t="str">
        <f>一年级总分</f>
        <v/>
      </c>
      <c r="AF69" s="517" t="str">
        <f>一年级等级</f>
        <v/>
      </c>
    </row>
    <row r="70" spans="1:32">
      <c r="A70" s="664">
        <v>101</v>
      </c>
      <c r="B70" s="665">
        <v>68</v>
      </c>
      <c r="C70" s="478"/>
      <c r="D70" s="471"/>
      <c r="E70" s="472"/>
      <c r="F70" s="481"/>
      <c r="G70" s="474"/>
      <c r="H70" s="475"/>
      <c r="I70" s="501"/>
      <c r="J70" s="502"/>
      <c r="K70" s="495"/>
      <c r="L70" s="649"/>
      <c r="M70" s="644"/>
      <c r="N70" s="505" t="str">
        <f>一年级BMI</f>
        <v/>
      </c>
      <c r="O70" s="499" t="str">
        <f>一年级BMI等级</f>
        <v/>
      </c>
      <c r="P70" s="500" t="str">
        <f>一年级BMI得分</f>
        <v/>
      </c>
      <c r="Q70" s="515" t="str">
        <f>一年级肺活量得分</f>
        <v/>
      </c>
      <c r="R70" s="512" t="str">
        <f>一年级等级</f>
        <v/>
      </c>
      <c r="S70" s="516" t="str">
        <f>一年级50米跑得分</f>
        <v/>
      </c>
      <c r="T70" s="517" t="str">
        <f>一年级等级</f>
        <v/>
      </c>
      <c r="U70" s="516" t="str">
        <f>一年级坐位体前屈得分</f>
        <v/>
      </c>
      <c r="V70" s="517" t="str">
        <f>一年级等级</f>
        <v/>
      </c>
      <c r="W70" s="516" t="str">
        <f>一年级一分钟跳绳得分</f>
        <v/>
      </c>
      <c r="X70" s="517" t="str">
        <f>一年级等级</f>
        <v/>
      </c>
      <c r="Y70" s="515"/>
      <c r="Z70" s="518"/>
      <c r="AA70" s="533"/>
      <c r="AB70" s="515"/>
      <c r="AC70" s="533" t="str">
        <f>一年级跳绳附加分</f>
        <v/>
      </c>
      <c r="AD70" s="534" t="str">
        <f>一年级标准分</f>
        <v/>
      </c>
      <c r="AE70" s="534" t="str">
        <f>一年级总分</f>
        <v/>
      </c>
      <c r="AF70" s="517" t="str">
        <f>一年级等级</f>
        <v/>
      </c>
    </row>
    <row r="71" spans="1:32">
      <c r="A71" s="664">
        <v>101</v>
      </c>
      <c r="B71" s="665">
        <v>69</v>
      </c>
      <c r="C71" s="478"/>
      <c r="D71" s="471"/>
      <c r="E71" s="472"/>
      <c r="F71" s="481"/>
      <c r="G71" s="474"/>
      <c r="H71" s="475"/>
      <c r="I71" s="501"/>
      <c r="J71" s="502"/>
      <c r="K71" s="495"/>
      <c r="L71" s="649"/>
      <c r="M71" s="644"/>
      <c r="N71" s="505" t="str">
        <f>一年级BMI</f>
        <v/>
      </c>
      <c r="O71" s="499" t="str">
        <f>一年级BMI等级</f>
        <v/>
      </c>
      <c r="P71" s="500" t="str">
        <f>一年级BMI得分</f>
        <v/>
      </c>
      <c r="Q71" s="515" t="str">
        <f>一年级肺活量得分</f>
        <v/>
      </c>
      <c r="R71" s="512" t="str">
        <f>一年级等级</f>
        <v/>
      </c>
      <c r="S71" s="516" t="str">
        <f>一年级50米跑得分</f>
        <v/>
      </c>
      <c r="T71" s="517" t="str">
        <f>一年级等级</f>
        <v/>
      </c>
      <c r="U71" s="516" t="str">
        <f>一年级坐位体前屈得分</f>
        <v/>
      </c>
      <c r="V71" s="517" t="str">
        <f>一年级等级</f>
        <v/>
      </c>
      <c r="W71" s="516" t="str">
        <f>一年级一分钟跳绳得分</f>
        <v/>
      </c>
      <c r="X71" s="517" t="str">
        <f>一年级等级</f>
        <v/>
      </c>
      <c r="Y71" s="515"/>
      <c r="Z71" s="518"/>
      <c r="AA71" s="533"/>
      <c r="AB71" s="515"/>
      <c r="AC71" s="533" t="str">
        <f>一年级跳绳附加分</f>
        <v/>
      </c>
      <c r="AD71" s="534" t="str">
        <f>一年级标准分</f>
        <v/>
      </c>
      <c r="AE71" s="534" t="str">
        <f>一年级总分</f>
        <v/>
      </c>
      <c r="AF71" s="517" t="str">
        <f>一年级等级</f>
        <v/>
      </c>
    </row>
    <row r="72" ht="15.75" spans="1:32">
      <c r="A72" s="687">
        <v>101</v>
      </c>
      <c r="B72" s="688">
        <v>70</v>
      </c>
      <c r="C72" s="537"/>
      <c r="D72" s="538"/>
      <c r="E72" s="539"/>
      <c r="F72" s="540"/>
      <c r="G72" s="541"/>
      <c r="H72" s="542"/>
      <c r="I72" s="543"/>
      <c r="J72" s="544"/>
      <c r="K72" s="545"/>
      <c r="L72" s="650"/>
      <c r="M72" s="645"/>
      <c r="N72" s="548" t="str">
        <f>一年级BMI</f>
        <v/>
      </c>
      <c r="O72" s="549" t="str">
        <f>一年级BMI等级</f>
        <v/>
      </c>
      <c r="P72" s="550" t="str">
        <f>一年级BMI得分</f>
        <v/>
      </c>
      <c r="Q72" s="556" t="str">
        <f>一年级肺活量得分</f>
        <v/>
      </c>
      <c r="R72" s="557" t="str">
        <f>一年级等级</f>
        <v/>
      </c>
      <c r="S72" s="558" t="str">
        <f>一年级50米跑得分</f>
        <v/>
      </c>
      <c r="T72" s="559" t="str">
        <f>一年级等级</f>
        <v/>
      </c>
      <c r="U72" s="558" t="str">
        <f>一年级坐位体前屈得分</f>
        <v/>
      </c>
      <c r="V72" s="559" t="str">
        <f>一年级等级</f>
        <v/>
      </c>
      <c r="W72" s="558" t="str">
        <f>一年级一分钟跳绳得分</f>
        <v/>
      </c>
      <c r="X72" s="559" t="str">
        <f>一年级等级</f>
        <v/>
      </c>
      <c r="Y72" s="556"/>
      <c r="Z72" s="563"/>
      <c r="AA72" s="564"/>
      <c r="AB72" s="556"/>
      <c r="AC72" s="565" t="str">
        <f>一年级跳绳附加分</f>
        <v/>
      </c>
      <c r="AD72" s="566" t="str">
        <f>一年级标准分</f>
        <v/>
      </c>
      <c r="AE72" s="566" t="str">
        <f>一年级总分</f>
        <v/>
      </c>
      <c r="AF72" s="567" t="str">
        <f>一年级等级</f>
        <v/>
      </c>
    </row>
    <row r="73" ht="15.75" spans="1:32">
      <c r="A73" s="662">
        <v>102</v>
      </c>
      <c r="B73" s="663">
        <v>1</v>
      </c>
      <c r="C73" s="472"/>
      <c r="D73" s="471"/>
      <c r="E73" s="472"/>
      <c r="F73" s="473"/>
      <c r="G73" s="474"/>
      <c r="H73" s="475"/>
      <c r="I73" s="494"/>
      <c r="J73" s="495"/>
      <c r="K73" s="495"/>
      <c r="L73" s="651"/>
      <c r="M73" s="646"/>
      <c r="N73" s="553" t="str">
        <f>一年级BMI</f>
        <v/>
      </c>
      <c r="O73" s="554" t="str">
        <f>一年级BMI等级</f>
        <v/>
      </c>
      <c r="P73" s="555" t="str">
        <f>一年级BMI得分</f>
        <v/>
      </c>
      <c r="Q73" s="560" t="str">
        <f>一年级肺活量得分</f>
        <v/>
      </c>
      <c r="R73" s="561" t="str">
        <f>一年级等级</f>
        <v/>
      </c>
      <c r="S73" s="562" t="str">
        <f>一年级50米跑得分</f>
        <v/>
      </c>
      <c r="T73" s="561" t="str">
        <f>一年级等级</f>
        <v/>
      </c>
      <c r="U73" s="562" t="str">
        <f>一年级坐位体前屈得分</f>
        <v/>
      </c>
      <c r="V73" s="561" t="str">
        <f>一年级等级</f>
        <v/>
      </c>
      <c r="W73" s="562" t="str">
        <f>一年级一分钟跳绳得分</f>
        <v/>
      </c>
      <c r="X73" s="561" t="str">
        <f>一年级等级</f>
        <v/>
      </c>
      <c r="Y73" s="560"/>
      <c r="Z73" s="568"/>
      <c r="AA73" s="569"/>
      <c r="AB73" s="560"/>
      <c r="AC73" s="530" t="str">
        <f>一年级跳绳附加分</f>
        <v/>
      </c>
      <c r="AD73" s="531" t="str">
        <f>一年级标准分</f>
        <v/>
      </c>
      <c r="AE73" s="531" t="str">
        <f>一年级总分</f>
        <v/>
      </c>
      <c r="AF73" s="512" t="str">
        <f>一年级等级</f>
        <v/>
      </c>
    </row>
    <row r="74" spans="1:32">
      <c r="A74" s="664">
        <v>102</v>
      </c>
      <c r="B74" s="665">
        <v>2</v>
      </c>
      <c r="C74" s="478"/>
      <c r="D74" s="471"/>
      <c r="E74" s="472"/>
      <c r="F74" s="473"/>
      <c r="G74" s="480"/>
      <c r="H74" s="475"/>
      <c r="I74" s="501"/>
      <c r="J74" s="502"/>
      <c r="K74" s="495"/>
      <c r="L74" s="649"/>
      <c r="M74" s="644"/>
      <c r="N74" s="505" t="str">
        <f>一年级BMI</f>
        <v/>
      </c>
      <c r="O74" s="499" t="str">
        <f>一年级BMI等级</f>
        <v/>
      </c>
      <c r="P74" s="500" t="str">
        <f>一年级BMI得分</f>
        <v/>
      </c>
      <c r="Q74" s="515" t="str">
        <f>一年级肺活量得分</f>
        <v/>
      </c>
      <c r="R74" s="512" t="str">
        <f>一年级等级</f>
        <v/>
      </c>
      <c r="S74" s="516" t="str">
        <f>一年级50米跑得分</f>
        <v/>
      </c>
      <c r="T74" s="512" t="str">
        <f>一年级等级</f>
        <v/>
      </c>
      <c r="U74" s="516" t="str">
        <f>一年级坐位体前屈得分</f>
        <v/>
      </c>
      <c r="V74" s="517" t="str">
        <f>一年级等级</f>
        <v/>
      </c>
      <c r="W74" s="516" t="str">
        <f>一年级一分钟跳绳得分</f>
        <v/>
      </c>
      <c r="X74" s="517" t="str">
        <f>一年级等级</f>
        <v/>
      </c>
      <c r="Y74" s="515"/>
      <c r="Z74" s="518"/>
      <c r="AA74" s="533"/>
      <c r="AB74" s="515"/>
      <c r="AC74" s="533" t="str">
        <f>一年级跳绳附加分</f>
        <v/>
      </c>
      <c r="AD74" s="534" t="str">
        <f>一年级标准分</f>
        <v/>
      </c>
      <c r="AE74" s="534" t="str">
        <f>一年级总分</f>
        <v/>
      </c>
      <c r="AF74" s="517" t="str">
        <f>一年级等级</f>
        <v/>
      </c>
    </row>
    <row r="75" spans="1:32">
      <c r="A75" s="664">
        <v>102</v>
      </c>
      <c r="B75" s="665">
        <v>3</v>
      </c>
      <c r="C75" s="478"/>
      <c r="D75" s="471"/>
      <c r="E75" s="472"/>
      <c r="F75" s="473"/>
      <c r="G75" s="480"/>
      <c r="H75" s="475"/>
      <c r="I75" s="501"/>
      <c r="J75" s="502"/>
      <c r="K75" s="495"/>
      <c r="L75" s="649"/>
      <c r="M75" s="644"/>
      <c r="N75" s="505" t="str">
        <f>一年级BMI</f>
        <v/>
      </c>
      <c r="O75" s="499" t="str">
        <f>一年级BMI等级</f>
        <v/>
      </c>
      <c r="P75" s="500" t="str">
        <f>一年级BMI得分</f>
        <v/>
      </c>
      <c r="Q75" s="515" t="str">
        <f>一年级肺活量得分</f>
        <v/>
      </c>
      <c r="R75" s="512" t="str">
        <f>一年级等级</f>
        <v/>
      </c>
      <c r="S75" s="516" t="str">
        <f>一年级50米跑得分</f>
        <v/>
      </c>
      <c r="T75" s="512" t="str">
        <f>一年级等级</f>
        <v/>
      </c>
      <c r="U75" s="516" t="str">
        <f>一年级坐位体前屈得分</f>
        <v/>
      </c>
      <c r="V75" s="517" t="str">
        <f>一年级等级</f>
        <v/>
      </c>
      <c r="W75" s="516" t="str">
        <f>一年级一分钟跳绳得分</f>
        <v/>
      </c>
      <c r="X75" s="517" t="str">
        <f>一年级等级</f>
        <v/>
      </c>
      <c r="Y75" s="515"/>
      <c r="Z75" s="518"/>
      <c r="AA75" s="533"/>
      <c r="AB75" s="515"/>
      <c r="AC75" s="533" t="str">
        <f>一年级跳绳附加分</f>
        <v/>
      </c>
      <c r="AD75" s="534" t="str">
        <f>一年级标准分</f>
        <v/>
      </c>
      <c r="AE75" s="534" t="str">
        <f>一年级总分</f>
        <v/>
      </c>
      <c r="AF75" s="517" t="str">
        <f>一年级等级</f>
        <v/>
      </c>
    </row>
    <row r="76" spans="1:32">
      <c r="A76" s="664">
        <v>102</v>
      </c>
      <c r="B76" s="665">
        <v>4</v>
      </c>
      <c r="C76" s="478"/>
      <c r="D76" s="471"/>
      <c r="E76" s="472"/>
      <c r="F76" s="473"/>
      <c r="G76" s="480"/>
      <c r="H76" s="475"/>
      <c r="I76" s="501"/>
      <c r="J76" s="502"/>
      <c r="K76" s="495"/>
      <c r="L76" s="649"/>
      <c r="M76" s="644"/>
      <c r="N76" s="505" t="str">
        <f>一年级BMI</f>
        <v/>
      </c>
      <c r="O76" s="499" t="str">
        <f>一年级BMI等级</f>
        <v/>
      </c>
      <c r="P76" s="500" t="str">
        <f>一年级BMI得分</f>
        <v/>
      </c>
      <c r="Q76" s="515" t="str">
        <f>一年级肺活量得分</f>
        <v/>
      </c>
      <c r="R76" s="512" t="str">
        <f>一年级等级</f>
        <v/>
      </c>
      <c r="S76" s="516" t="str">
        <f>一年级50米跑得分</f>
        <v/>
      </c>
      <c r="T76" s="512" t="str">
        <f>一年级等级</f>
        <v/>
      </c>
      <c r="U76" s="516" t="str">
        <f>一年级坐位体前屈得分</f>
        <v/>
      </c>
      <c r="V76" s="517" t="str">
        <f>一年级等级</f>
        <v/>
      </c>
      <c r="W76" s="516" t="str">
        <f>一年级一分钟跳绳得分</f>
        <v/>
      </c>
      <c r="X76" s="517" t="str">
        <f>一年级等级</f>
        <v/>
      </c>
      <c r="Y76" s="515"/>
      <c r="Z76" s="518"/>
      <c r="AA76" s="533"/>
      <c r="AB76" s="515"/>
      <c r="AC76" s="533" t="str">
        <f>一年级跳绳附加分</f>
        <v/>
      </c>
      <c r="AD76" s="534" t="str">
        <f>一年级标准分</f>
        <v/>
      </c>
      <c r="AE76" s="534" t="str">
        <f>一年级总分</f>
        <v/>
      </c>
      <c r="AF76" s="517" t="str">
        <f>一年级等级</f>
        <v/>
      </c>
    </row>
    <row r="77" spans="1:32">
      <c r="A77" s="664">
        <v>102</v>
      </c>
      <c r="B77" s="665">
        <v>5</v>
      </c>
      <c r="C77" s="478"/>
      <c r="D77" s="471"/>
      <c r="E77" s="472"/>
      <c r="F77" s="473"/>
      <c r="G77" s="480"/>
      <c r="H77" s="475"/>
      <c r="I77" s="501"/>
      <c r="J77" s="502"/>
      <c r="K77" s="495"/>
      <c r="L77" s="649"/>
      <c r="M77" s="644"/>
      <c r="N77" s="505" t="str">
        <f>一年级BMI</f>
        <v/>
      </c>
      <c r="O77" s="499" t="str">
        <f>一年级BMI等级</f>
        <v/>
      </c>
      <c r="P77" s="500" t="str">
        <f>一年级BMI得分</f>
        <v/>
      </c>
      <c r="Q77" s="515" t="str">
        <f>一年级肺活量得分</f>
        <v/>
      </c>
      <c r="R77" s="512" t="str">
        <f>一年级等级</f>
        <v/>
      </c>
      <c r="S77" s="516" t="str">
        <f>一年级50米跑得分</f>
        <v/>
      </c>
      <c r="T77" s="512" t="str">
        <f>一年级等级</f>
        <v/>
      </c>
      <c r="U77" s="516" t="str">
        <f>一年级坐位体前屈得分</f>
        <v/>
      </c>
      <c r="V77" s="517" t="str">
        <f>一年级等级</f>
        <v/>
      </c>
      <c r="W77" s="516" t="str">
        <f>一年级一分钟跳绳得分</f>
        <v/>
      </c>
      <c r="X77" s="517" t="str">
        <f>一年级等级</f>
        <v/>
      </c>
      <c r="Y77" s="515"/>
      <c r="Z77" s="518"/>
      <c r="AA77" s="533"/>
      <c r="AB77" s="515"/>
      <c r="AC77" s="533" t="str">
        <f>一年级跳绳附加分</f>
        <v/>
      </c>
      <c r="AD77" s="534" t="str">
        <f>一年级标准分</f>
        <v/>
      </c>
      <c r="AE77" s="534" t="str">
        <f>一年级总分</f>
        <v/>
      </c>
      <c r="AF77" s="517" t="str">
        <f>一年级等级</f>
        <v/>
      </c>
    </row>
    <row r="78" spans="1:32">
      <c r="A78" s="664">
        <v>102</v>
      </c>
      <c r="B78" s="665">
        <v>6</v>
      </c>
      <c r="C78" s="478"/>
      <c r="D78" s="471"/>
      <c r="E78" s="472"/>
      <c r="F78" s="473"/>
      <c r="G78" s="480"/>
      <c r="H78" s="475"/>
      <c r="I78" s="501"/>
      <c r="J78" s="502"/>
      <c r="K78" s="495"/>
      <c r="L78" s="649"/>
      <c r="M78" s="644"/>
      <c r="N78" s="505" t="str">
        <f>一年级BMI</f>
        <v/>
      </c>
      <c r="O78" s="499" t="str">
        <f>一年级BMI等级</f>
        <v/>
      </c>
      <c r="P78" s="500" t="str">
        <f>一年级BMI得分</f>
        <v/>
      </c>
      <c r="Q78" s="515" t="str">
        <f>一年级肺活量得分</f>
        <v/>
      </c>
      <c r="R78" s="512" t="str">
        <f>一年级等级</f>
        <v/>
      </c>
      <c r="S78" s="516" t="str">
        <f>一年级50米跑得分</f>
        <v/>
      </c>
      <c r="T78" s="512" t="str">
        <f>一年级等级</f>
        <v/>
      </c>
      <c r="U78" s="516" t="str">
        <f>一年级坐位体前屈得分</f>
        <v/>
      </c>
      <c r="V78" s="517" t="str">
        <f>一年级等级</f>
        <v/>
      </c>
      <c r="W78" s="516" t="str">
        <f>一年级一分钟跳绳得分</f>
        <v/>
      </c>
      <c r="X78" s="517" t="str">
        <f>一年级等级</f>
        <v/>
      </c>
      <c r="Y78" s="515"/>
      <c r="Z78" s="518"/>
      <c r="AA78" s="533"/>
      <c r="AB78" s="515"/>
      <c r="AC78" s="533" t="str">
        <f>一年级跳绳附加分</f>
        <v/>
      </c>
      <c r="AD78" s="534" t="str">
        <f>一年级标准分</f>
        <v/>
      </c>
      <c r="AE78" s="534" t="str">
        <f>一年级总分</f>
        <v/>
      </c>
      <c r="AF78" s="517" t="str">
        <f>一年级等级</f>
        <v/>
      </c>
    </row>
    <row r="79" spans="1:32">
      <c r="A79" s="664">
        <v>102</v>
      </c>
      <c r="B79" s="665">
        <v>7</v>
      </c>
      <c r="C79" s="478"/>
      <c r="D79" s="471"/>
      <c r="E79" s="472"/>
      <c r="F79" s="473"/>
      <c r="G79" s="480"/>
      <c r="H79" s="475"/>
      <c r="I79" s="501"/>
      <c r="J79" s="502"/>
      <c r="K79" s="495"/>
      <c r="L79" s="649"/>
      <c r="M79" s="644"/>
      <c r="N79" s="505" t="str">
        <f>一年级BMI</f>
        <v/>
      </c>
      <c r="O79" s="499" t="str">
        <f>一年级BMI等级</f>
        <v/>
      </c>
      <c r="P79" s="500" t="str">
        <f>一年级BMI得分</f>
        <v/>
      </c>
      <c r="Q79" s="515" t="str">
        <f>一年级肺活量得分</f>
        <v/>
      </c>
      <c r="R79" s="512" t="str">
        <f>一年级等级</f>
        <v/>
      </c>
      <c r="S79" s="516" t="str">
        <f>一年级50米跑得分</f>
        <v/>
      </c>
      <c r="T79" s="517" t="str">
        <f>一年级等级</f>
        <v/>
      </c>
      <c r="U79" s="516" t="str">
        <f>一年级坐位体前屈得分</f>
        <v/>
      </c>
      <c r="V79" s="517" t="str">
        <f>一年级等级</f>
        <v/>
      </c>
      <c r="W79" s="516" t="str">
        <f>一年级一分钟跳绳得分</f>
        <v/>
      </c>
      <c r="X79" s="517" t="str">
        <f>一年级等级</f>
        <v/>
      </c>
      <c r="Y79" s="515"/>
      <c r="Z79" s="518"/>
      <c r="AA79" s="533"/>
      <c r="AB79" s="515"/>
      <c r="AC79" s="533" t="str">
        <f>一年级跳绳附加分</f>
        <v/>
      </c>
      <c r="AD79" s="534" t="str">
        <f>一年级标准分</f>
        <v/>
      </c>
      <c r="AE79" s="534" t="str">
        <f>一年级总分</f>
        <v/>
      </c>
      <c r="AF79" s="517" t="str">
        <f>一年级等级</f>
        <v/>
      </c>
    </row>
    <row r="80" spans="1:32">
      <c r="A80" s="664">
        <v>102</v>
      </c>
      <c r="B80" s="665">
        <v>8</v>
      </c>
      <c r="C80" s="478"/>
      <c r="D80" s="471"/>
      <c r="E80" s="472"/>
      <c r="F80" s="473"/>
      <c r="G80" s="480"/>
      <c r="H80" s="475"/>
      <c r="I80" s="501"/>
      <c r="J80" s="502"/>
      <c r="K80" s="495"/>
      <c r="L80" s="649"/>
      <c r="M80" s="644"/>
      <c r="N80" s="505" t="str">
        <f>一年级BMI</f>
        <v/>
      </c>
      <c r="O80" s="499" t="str">
        <f>一年级BMI等级</f>
        <v/>
      </c>
      <c r="P80" s="500" t="str">
        <f>一年级BMI得分</f>
        <v/>
      </c>
      <c r="Q80" s="515" t="str">
        <f>一年级肺活量得分</f>
        <v/>
      </c>
      <c r="R80" s="512" t="str">
        <f>一年级等级</f>
        <v/>
      </c>
      <c r="S80" s="516" t="str">
        <f>一年级50米跑得分</f>
        <v/>
      </c>
      <c r="T80" s="517" t="str">
        <f>一年级等级</f>
        <v/>
      </c>
      <c r="U80" s="516" t="str">
        <f>一年级坐位体前屈得分</f>
        <v/>
      </c>
      <c r="V80" s="517" t="str">
        <f>一年级等级</f>
        <v/>
      </c>
      <c r="W80" s="516" t="str">
        <f>一年级一分钟跳绳得分</f>
        <v/>
      </c>
      <c r="X80" s="517" t="str">
        <f>一年级等级</f>
        <v/>
      </c>
      <c r="Y80" s="515"/>
      <c r="Z80" s="518"/>
      <c r="AA80" s="533"/>
      <c r="AB80" s="515"/>
      <c r="AC80" s="533" t="str">
        <f>一年级跳绳附加分</f>
        <v/>
      </c>
      <c r="AD80" s="534" t="str">
        <f>一年级标准分</f>
        <v/>
      </c>
      <c r="AE80" s="534" t="str">
        <f>一年级总分</f>
        <v/>
      </c>
      <c r="AF80" s="517" t="str">
        <f>一年级等级</f>
        <v/>
      </c>
    </row>
    <row r="81" spans="1:32">
      <c r="A81" s="664">
        <v>102</v>
      </c>
      <c r="B81" s="665">
        <v>9</v>
      </c>
      <c r="C81" s="478"/>
      <c r="D81" s="471"/>
      <c r="E81" s="472"/>
      <c r="F81" s="473"/>
      <c r="G81" s="480"/>
      <c r="H81" s="475"/>
      <c r="I81" s="501"/>
      <c r="J81" s="502"/>
      <c r="K81" s="495"/>
      <c r="L81" s="649"/>
      <c r="M81" s="644"/>
      <c r="N81" s="505" t="str">
        <f>一年级BMI</f>
        <v/>
      </c>
      <c r="O81" s="499" t="str">
        <f>一年级BMI等级</f>
        <v/>
      </c>
      <c r="P81" s="500" t="str">
        <f>一年级BMI得分</f>
        <v/>
      </c>
      <c r="Q81" s="515" t="str">
        <f>一年级肺活量得分</f>
        <v/>
      </c>
      <c r="R81" s="512" t="str">
        <f>一年级等级</f>
        <v/>
      </c>
      <c r="S81" s="516" t="str">
        <f>一年级50米跑得分</f>
        <v/>
      </c>
      <c r="T81" s="517" t="str">
        <f>一年级等级</f>
        <v/>
      </c>
      <c r="U81" s="516" t="str">
        <f>一年级坐位体前屈得分</f>
        <v/>
      </c>
      <c r="V81" s="517" t="str">
        <f>一年级等级</f>
        <v/>
      </c>
      <c r="W81" s="516" t="str">
        <f>一年级一分钟跳绳得分</f>
        <v/>
      </c>
      <c r="X81" s="517" t="str">
        <f>一年级等级</f>
        <v/>
      </c>
      <c r="Y81" s="515"/>
      <c r="Z81" s="518"/>
      <c r="AA81" s="533"/>
      <c r="AB81" s="515"/>
      <c r="AC81" s="533" t="str">
        <f>一年级跳绳附加分</f>
        <v/>
      </c>
      <c r="AD81" s="534" t="str">
        <f>一年级标准分</f>
        <v/>
      </c>
      <c r="AE81" s="534" t="str">
        <f>一年级总分</f>
        <v/>
      </c>
      <c r="AF81" s="517" t="str">
        <f>一年级等级</f>
        <v/>
      </c>
    </row>
    <row r="82" spans="1:32">
      <c r="A82" s="664">
        <v>102</v>
      </c>
      <c r="B82" s="665">
        <v>10</v>
      </c>
      <c r="C82" s="478"/>
      <c r="D82" s="471"/>
      <c r="E82" s="472"/>
      <c r="F82" s="473"/>
      <c r="G82" s="480"/>
      <c r="H82" s="475"/>
      <c r="I82" s="501"/>
      <c r="J82" s="502"/>
      <c r="K82" s="495"/>
      <c r="L82" s="649"/>
      <c r="M82" s="644"/>
      <c r="N82" s="505" t="str">
        <f>一年级BMI</f>
        <v/>
      </c>
      <c r="O82" s="499" t="str">
        <f>一年级BMI等级</f>
        <v/>
      </c>
      <c r="P82" s="500" t="str">
        <f>一年级BMI得分</f>
        <v/>
      </c>
      <c r="Q82" s="515" t="str">
        <f>一年级肺活量得分</f>
        <v/>
      </c>
      <c r="R82" s="512" t="str">
        <f>一年级等级</f>
        <v/>
      </c>
      <c r="S82" s="516" t="str">
        <f>一年级50米跑得分</f>
        <v/>
      </c>
      <c r="T82" s="517" t="str">
        <f>一年级等级</f>
        <v/>
      </c>
      <c r="U82" s="516" t="str">
        <f>一年级坐位体前屈得分</f>
        <v/>
      </c>
      <c r="V82" s="517" t="str">
        <f>一年级等级</f>
        <v/>
      </c>
      <c r="W82" s="516" t="str">
        <f>一年级一分钟跳绳得分</f>
        <v/>
      </c>
      <c r="X82" s="517" t="str">
        <f>一年级等级</f>
        <v/>
      </c>
      <c r="Y82" s="515"/>
      <c r="Z82" s="518"/>
      <c r="AA82" s="533"/>
      <c r="AB82" s="515"/>
      <c r="AC82" s="533" t="str">
        <f>一年级跳绳附加分</f>
        <v/>
      </c>
      <c r="AD82" s="534" t="str">
        <f>一年级标准分</f>
        <v/>
      </c>
      <c r="AE82" s="534" t="str">
        <f>一年级总分</f>
        <v/>
      </c>
      <c r="AF82" s="517" t="str">
        <f>一年级等级</f>
        <v/>
      </c>
    </row>
    <row r="83" spans="1:32">
      <c r="A83" s="664">
        <v>102</v>
      </c>
      <c r="B83" s="665">
        <v>11</v>
      </c>
      <c r="C83" s="478"/>
      <c r="D83" s="471"/>
      <c r="E83" s="472"/>
      <c r="F83" s="473"/>
      <c r="G83" s="480"/>
      <c r="H83" s="475"/>
      <c r="I83" s="501"/>
      <c r="J83" s="502"/>
      <c r="K83" s="495"/>
      <c r="L83" s="649"/>
      <c r="M83" s="644"/>
      <c r="N83" s="505" t="str">
        <f>一年级BMI</f>
        <v/>
      </c>
      <c r="O83" s="499" t="str">
        <f>一年级BMI等级</f>
        <v/>
      </c>
      <c r="P83" s="500" t="str">
        <f>一年级BMI得分</f>
        <v/>
      </c>
      <c r="Q83" s="515" t="str">
        <f>一年级肺活量得分</f>
        <v/>
      </c>
      <c r="R83" s="512" t="str">
        <f>一年级等级</f>
        <v/>
      </c>
      <c r="S83" s="516" t="str">
        <f>一年级50米跑得分</f>
        <v/>
      </c>
      <c r="T83" s="517" t="str">
        <f>一年级等级</f>
        <v/>
      </c>
      <c r="U83" s="516" t="str">
        <f>一年级坐位体前屈得分</f>
        <v/>
      </c>
      <c r="V83" s="517" t="str">
        <f>一年级等级</f>
        <v/>
      </c>
      <c r="W83" s="516" t="str">
        <f>一年级一分钟跳绳得分</f>
        <v/>
      </c>
      <c r="X83" s="517" t="str">
        <f>一年级等级</f>
        <v/>
      </c>
      <c r="Y83" s="515"/>
      <c r="Z83" s="518"/>
      <c r="AA83" s="533"/>
      <c r="AB83" s="515"/>
      <c r="AC83" s="533" t="str">
        <f>一年级跳绳附加分</f>
        <v/>
      </c>
      <c r="AD83" s="534" t="str">
        <f>一年级标准分</f>
        <v/>
      </c>
      <c r="AE83" s="534" t="str">
        <f>一年级总分</f>
        <v/>
      </c>
      <c r="AF83" s="517" t="str">
        <f>一年级等级</f>
        <v/>
      </c>
    </row>
    <row r="84" spans="1:32">
      <c r="A84" s="664">
        <v>102</v>
      </c>
      <c r="B84" s="665">
        <v>12</v>
      </c>
      <c r="C84" s="478"/>
      <c r="D84" s="471"/>
      <c r="E84" s="472"/>
      <c r="F84" s="473"/>
      <c r="G84" s="480"/>
      <c r="H84" s="475"/>
      <c r="I84" s="501"/>
      <c r="J84" s="502"/>
      <c r="K84" s="495"/>
      <c r="L84" s="649"/>
      <c r="M84" s="644"/>
      <c r="N84" s="505" t="str">
        <f>一年级BMI</f>
        <v/>
      </c>
      <c r="O84" s="499" t="str">
        <f>一年级BMI等级</f>
        <v/>
      </c>
      <c r="P84" s="500" t="str">
        <f>一年级BMI得分</f>
        <v/>
      </c>
      <c r="Q84" s="515" t="str">
        <f>一年级肺活量得分</f>
        <v/>
      </c>
      <c r="R84" s="512" t="str">
        <f>一年级等级</f>
        <v/>
      </c>
      <c r="S84" s="516" t="str">
        <f>一年级50米跑得分</f>
        <v/>
      </c>
      <c r="T84" s="517" t="str">
        <f>一年级等级</f>
        <v/>
      </c>
      <c r="U84" s="516" t="str">
        <f>一年级坐位体前屈得分</f>
        <v/>
      </c>
      <c r="V84" s="517" t="str">
        <f>一年级等级</f>
        <v/>
      </c>
      <c r="W84" s="516" t="str">
        <f>一年级一分钟跳绳得分</f>
        <v/>
      </c>
      <c r="X84" s="517" t="str">
        <f>一年级等级</f>
        <v/>
      </c>
      <c r="Y84" s="515"/>
      <c r="Z84" s="518"/>
      <c r="AA84" s="533"/>
      <c r="AB84" s="515"/>
      <c r="AC84" s="533" t="str">
        <f>一年级跳绳附加分</f>
        <v/>
      </c>
      <c r="AD84" s="534" t="str">
        <f>一年级标准分</f>
        <v/>
      </c>
      <c r="AE84" s="534" t="str">
        <f>一年级总分</f>
        <v/>
      </c>
      <c r="AF84" s="517" t="str">
        <f>一年级等级</f>
        <v/>
      </c>
    </row>
    <row r="85" spans="1:32">
      <c r="A85" s="664">
        <v>102</v>
      </c>
      <c r="B85" s="665">
        <v>13</v>
      </c>
      <c r="C85" s="478"/>
      <c r="D85" s="471"/>
      <c r="E85" s="472"/>
      <c r="F85" s="473"/>
      <c r="G85" s="480"/>
      <c r="H85" s="475"/>
      <c r="I85" s="501"/>
      <c r="J85" s="502"/>
      <c r="K85" s="495"/>
      <c r="L85" s="649"/>
      <c r="M85" s="644"/>
      <c r="N85" s="505" t="str">
        <f>一年级BMI</f>
        <v/>
      </c>
      <c r="O85" s="499" t="str">
        <f>一年级BMI等级</f>
        <v/>
      </c>
      <c r="P85" s="500" t="str">
        <f>一年级BMI得分</f>
        <v/>
      </c>
      <c r="Q85" s="515" t="str">
        <f>一年级肺活量得分</f>
        <v/>
      </c>
      <c r="R85" s="512" t="str">
        <f>一年级等级</f>
        <v/>
      </c>
      <c r="S85" s="516" t="str">
        <f>一年级50米跑得分</f>
        <v/>
      </c>
      <c r="T85" s="517" t="str">
        <f>一年级等级</f>
        <v/>
      </c>
      <c r="U85" s="516" t="str">
        <f>一年级坐位体前屈得分</f>
        <v/>
      </c>
      <c r="V85" s="517" t="str">
        <f>一年级等级</f>
        <v/>
      </c>
      <c r="W85" s="516" t="str">
        <f>一年级一分钟跳绳得分</f>
        <v/>
      </c>
      <c r="X85" s="517" t="str">
        <f>一年级等级</f>
        <v/>
      </c>
      <c r="Y85" s="515"/>
      <c r="Z85" s="518"/>
      <c r="AA85" s="533"/>
      <c r="AB85" s="515"/>
      <c r="AC85" s="533" t="str">
        <f>一年级跳绳附加分</f>
        <v/>
      </c>
      <c r="AD85" s="534" t="str">
        <f>一年级标准分</f>
        <v/>
      </c>
      <c r="AE85" s="534" t="str">
        <f>一年级总分</f>
        <v/>
      </c>
      <c r="AF85" s="517" t="str">
        <f>一年级等级</f>
        <v/>
      </c>
    </row>
    <row r="86" spans="1:32">
      <c r="A86" s="664">
        <v>102</v>
      </c>
      <c r="B86" s="665">
        <v>14</v>
      </c>
      <c r="C86" s="478"/>
      <c r="D86" s="471"/>
      <c r="E86" s="472"/>
      <c r="F86" s="473"/>
      <c r="G86" s="480"/>
      <c r="H86" s="475"/>
      <c r="I86" s="501"/>
      <c r="J86" s="502"/>
      <c r="K86" s="495"/>
      <c r="L86" s="649"/>
      <c r="M86" s="644"/>
      <c r="N86" s="505" t="str">
        <f>一年级BMI</f>
        <v/>
      </c>
      <c r="O86" s="499" t="str">
        <f>一年级BMI等级</f>
        <v/>
      </c>
      <c r="P86" s="500" t="str">
        <f>一年级BMI得分</f>
        <v/>
      </c>
      <c r="Q86" s="515" t="str">
        <f>一年级肺活量得分</f>
        <v/>
      </c>
      <c r="R86" s="512" t="str">
        <f>一年级等级</f>
        <v/>
      </c>
      <c r="S86" s="516" t="str">
        <f>一年级50米跑得分</f>
        <v/>
      </c>
      <c r="T86" s="517" t="str">
        <f>一年级等级</f>
        <v/>
      </c>
      <c r="U86" s="516" t="str">
        <f>一年级坐位体前屈得分</f>
        <v/>
      </c>
      <c r="V86" s="517" t="str">
        <f>一年级等级</f>
        <v/>
      </c>
      <c r="W86" s="516" t="str">
        <f>一年级一分钟跳绳得分</f>
        <v/>
      </c>
      <c r="X86" s="517" t="str">
        <f>一年级等级</f>
        <v/>
      </c>
      <c r="Y86" s="515"/>
      <c r="Z86" s="518"/>
      <c r="AA86" s="533"/>
      <c r="AB86" s="515"/>
      <c r="AC86" s="533" t="str">
        <f>一年级跳绳附加分</f>
        <v/>
      </c>
      <c r="AD86" s="534" t="str">
        <f>一年级标准分</f>
        <v/>
      </c>
      <c r="AE86" s="534" t="str">
        <f>一年级总分</f>
        <v/>
      </c>
      <c r="AF86" s="517" t="str">
        <f>一年级等级</f>
        <v/>
      </c>
    </row>
    <row r="87" spans="1:32">
      <c r="A87" s="664">
        <v>102</v>
      </c>
      <c r="B87" s="665">
        <v>15</v>
      </c>
      <c r="C87" s="478"/>
      <c r="D87" s="471"/>
      <c r="E87" s="472"/>
      <c r="F87" s="473"/>
      <c r="G87" s="480"/>
      <c r="H87" s="475"/>
      <c r="I87" s="501"/>
      <c r="J87" s="502"/>
      <c r="K87" s="495"/>
      <c r="L87" s="649"/>
      <c r="M87" s="644"/>
      <c r="N87" s="505" t="str">
        <f>一年级BMI</f>
        <v/>
      </c>
      <c r="O87" s="499" t="str">
        <f>一年级BMI等级</f>
        <v/>
      </c>
      <c r="P87" s="500" t="str">
        <f>一年级BMI得分</f>
        <v/>
      </c>
      <c r="Q87" s="515" t="str">
        <f>一年级肺活量得分</f>
        <v/>
      </c>
      <c r="R87" s="512" t="str">
        <f>一年级等级</f>
        <v/>
      </c>
      <c r="S87" s="516" t="str">
        <f>一年级50米跑得分</f>
        <v/>
      </c>
      <c r="T87" s="517" t="str">
        <f>一年级等级</f>
        <v/>
      </c>
      <c r="U87" s="516" t="str">
        <f>一年级坐位体前屈得分</f>
        <v/>
      </c>
      <c r="V87" s="517" t="str">
        <f>一年级等级</f>
        <v/>
      </c>
      <c r="W87" s="516" t="str">
        <f>一年级一分钟跳绳得分</f>
        <v/>
      </c>
      <c r="X87" s="517" t="str">
        <f>一年级等级</f>
        <v/>
      </c>
      <c r="Y87" s="515"/>
      <c r="Z87" s="518"/>
      <c r="AA87" s="533"/>
      <c r="AB87" s="515"/>
      <c r="AC87" s="533" t="str">
        <f>一年级跳绳附加分</f>
        <v/>
      </c>
      <c r="AD87" s="534" t="str">
        <f>一年级标准分</f>
        <v/>
      </c>
      <c r="AE87" s="534" t="str">
        <f>一年级总分</f>
        <v/>
      </c>
      <c r="AF87" s="517" t="str">
        <f>一年级等级</f>
        <v/>
      </c>
    </row>
    <row r="88" spans="1:32">
      <c r="A88" s="664">
        <v>102</v>
      </c>
      <c r="B88" s="665">
        <v>16</v>
      </c>
      <c r="C88" s="478"/>
      <c r="D88" s="471"/>
      <c r="E88" s="478"/>
      <c r="F88" s="473"/>
      <c r="G88" s="480"/>
      <c r="H88" s="475"/>
      <c r="I88" s="501"/>
      <c r="J88" s="502"/>
      <c r="K88" s="502"/>
      <c r="L88" s="649"/>
      <c r="M88" s="644"/>
      <c r="N88" s="505" t="str">
        <f>一年级BMI</f>
        <v/>
      </c>
      <c r="O88" s="499" t="str">
        <f>一年级BMI等级</f>
        <v/>
      </c>
      <c r="P88" s="500" t="str">
        <f>一年级BMI得分</f>
        <v/>
      </c>
      <c r="Q88" s="515" t="str">
        <f>一年级肺活量得分</f>
        <v/>
      </c>
      <c r="R88" s="512" t="str">
        <f>一年级等级</f>
        <v/>
      </c>
      <c r="S88" s="516" t="str">
        <f>一年级50米跑得分</f>
        <v/>
      </c>
      <c r="T88" s="517" t="str">
        <f>一年级等级</f>
        <v/>
      </c>
      <c r="U88" s="516" t="str">
        <f>一年级坐位体前屈得分</f>
        <v/>
      </c>
      <c r="V88" s="517" t="str">
        <f>一年级等级</f>
        <v/>
      </c>
      <c r="W88" s="516" t="str">
        <f>一年级一分钟跳绳得分</f>
        <v/>
      </c>
      <c r="X88" s="517" t="str">
        <f>一年级等级</f>
        <v/>
      </c>
      <c r="Y88" s="515"/>
      <c r="Z88" s="518"/>
      <c r="AA88" s="533"/>
      <c r="AB88" s="515"/>
      <c r="AC88" s="533" t="str">
        <f>一年级跳绳附加分</f>
        <v/>
      </c>
      <c r="AD88" s="534" t="str">
        <f>一年级标准分</f>
        <v/>
      </c>
      <c r="AE88" s="534" t="str">
        <f>一年级总分</f>
        <v/>
      </c>
      <c r="AF88" s="517" t="str">
        <f>一年级等级</f>
        <v/>
      </c>
    </row>
    <row r="89" spans="1:32">
      <c r="A89" s="664">
        <v>102</v>
      </c>
      <c r="B89" s="665">
        <v>17</v>
      </c>
      <c r="C89" s="478"/>
      <c r="D89" s="471"/>
      <c r="E89" s="478"/>
      <c r="F89" s="473"/>
      <c r="G89" s="480"/>
      <c r="H89" s="475"/>
      <c r="I89" s="501"/>
      <c r="J89" s="502"/>
      <c r="K89" s="502"/>
      <c r="L89" s="649"/>
      <c r="M89" s="644"/>
      <c r="N89" s="505" t="str">
        <f>一年级BMI</f>
        <v/>
      </c>
      <c r="O89" s="499" t="str">
        <f>一年级BMI等级</f>
        <v/>
      </c>
      <c r="P89" s="500" t="str">
        <f>一年级BMI得分</f>
        <v/>
      </c>
      <c r="Q89" s="515" t="str">
        <f>一年级肺活量得分</f>
        <v/>
      </c>
      <c r="R89" s="512" t="str">
        <f>一年级等级</f>
        <v/>
      </c>
      <c r="S89" s="516" t="str">
        <f>一年级50米跑得分</f>
        <v/>
      </c>
      <c r="T89" s="517" t="str">
        <f>一年级等级</f>
        <v/>
      </c>
      <c r="U89" s="516" t="str">
        <f>一年级坐位体前屈得分</f>
        <v/>
      </c>
      <c r="V89" s="517" t="str">
        <f>一年级等级</f>
        <v/>
      </c>
      <c r="W89" s="516" t="str">
        <f>一年级一分钟跳绳得分</f>
        <v/>
      </c>
      <c r="X89" s="517" t="str">
        <f>一年级等级</f>
        <v/>
      </c>
      <c r="Y89" s="515"/>
      <c r="Z89" s="518"/>
      <c r="AA89" s="533"/>
      <c r="AB89" s="515"/>
      <c r="AC89" s="533" t="str">
        <f>一年级跳绳附加分</f>
        <v/>
      </c>
      <c r="AD89" s="534" t="str">
        <f>一年级标准分</f>
        <v/>
      </c>
      <c r="AE89" s="534" t="str">
        <f>一年级总分</f>
        <v/>
      </c>
      <c r="AF89" s="517" t="str">
        <f>一年级等级</f>
        <v/>
      </c>
    </row>
    <row r="90" spans="1:32">
      <c r="A90" s="664">
        <v>102</v>
      </c>
      <c r="B90" s="665">
        <v>18</v>
      </c>
      <c r="C90" s="478"/>
      <c r="D90" s="471"/>
      <c r="E90" s="478"/>
      <c r="F90" s="473"/>
      <c r="G90" s="480"/>
      <c r="H90" s="475"/>
      <c r="I90" s="501"/>
      <c r="J90" s="502"/>
      <c r="K90" s="502"/>
      <c r="L90" s="649"/>
      <c r="M90" s="644"/>
      <c r="N90" s="505" t="str">
        <f>一年级BMI</f>
        <v/>
      </c>
      <c r="O90" s="499" t="str">
        <f>一年级BMI等级</f>
        <v/>
      </c>
      <c r="P90" s="500" t="str">
        <f>一年级BMI得分</f>
        <v/>
      </c>
      <c r="Q90" s="515" t="str">
        <f>一年级肺活量得分</f>
        <v/>
      </c>
      <c r="R90" s="512" t="str">
        <f>一年级等级</f>
        <v/>
      </c>
      <c r="S90" s="516" t="str">
        <f>一年级50米跑得分</f>
        <v/>
      </c>
      <c r="T90" s="517" t="str">
        <f>一年级等级</f>
        <v/>
      </c>
      <c r="U90" s="516" t="str">
        <f>一年级坐位体前屈得分</f>
        <v/>
      </c>
      <c r="V90" s="517" t="str">
        <f>一年级等级</f>
        <v/>
      </c>
      <c r="W90" s="516" t="str">
        <f>一年级一分钟跳绳得分</f>
        <v/>
      </c>
      <c r="X90" s="517" t="str">
        <f>一年级等级</f>
        <v/>
      </c>
      <c r="Y90" s="515"/>
      <c r="Z90" s="518"/>
      <c r="AA90" s="533"/>
      <c r="AB90" s="515"/>
      <c r="AC90" s="533" t="str">
        <f>一年级跳绳附加分</f>
        <v/>
      </c>
      <c r="AD90" s="534" t="str">
        <f>一年级标准分</f>
        <v/>
      </c>
      <c r="AE90" s="534" t="str">
        <f>一年级总分</f>
        <v/>
      </c>
      <c r="AF90" s="517" t="str">
        <f>一年级等级</f>
        <v/>
      </c>
    </row>
    <row r="91" spans="1:32">
      <c r="A91" s="664">
        <v>102</v>
      </c>
      <c r="B91" s="665">
        <v>19</v>
      </c>
      <c r="C91" s="478"/>
      <c r="D91" s="471"/>
      <c r="E91" s="478"/>
      <c r="F91" s="473"/>
      <c r="G91" s="474"/>
      <c r="H91" s="475"/>
      <c r="I91" s="501"/>
      <c r="J91" s="502"/>
      <c r="K91" s="502"/>
      <c r="L91" s="649"/>
      <c r="M91" s="644"/>
      <c r="N91" s="505" t="str">
        <f>一年级BMI</f>
        <v/>
      </c>
      <c r="O91" s="499" t="str">
        <f>一年级BMI等级</f>
        <v/>
      </c>
      <c r="P91" s="500" t="str">
        <f>一年级BMI得分</f>
        <v/>
      </c>
      <c r="Q91" s="515" t="str">
        <f>一年级肺活量得分</f>
        <v/>
      </c>
      <c r="R91" s="512" t="str">
        <f>一年级等级</f>
        <v/>
      </c>
      <c r="S91" s="516" t="str">
        <f>一年级50米跑得分</f>
        <v/>
      </c>
      <c r="T91" s="517" t="str">
        <f>一年级等级</f>
        <v/>
      </c>
      <c r="U91" s="516" t="str">
        <f>一年级坐位体前屈得分</f>
        <v/>
      </c>
      <c r="V91" s="517" t="str">
        <f>一年级等级</f>
        <v/>
      </c>
      <c r="W91" s="516" t="str">
        <f>一年级一分钟跳绳得分</f>
        <v/>
      </c>
      <c r="X91" s="517" t="str">
        <f>一年级等级</f>
        <v/>
      </c>
      <c r="Y91" s="515"/>
      <c r="Z91" s="518"/>
      <c r="AA91" s="533"/>
      <c r="AB91" s="515"/>
      <c r="AC91" s="533" t="str">
        <f>一年级跳绳附加分</f>
        <v/>
      </c>
      <c r="AD91" s="534" t="str">
        <f>一年级标准分</f>
        <v/>
      </c>
      <c r="AE91" s="534" t="str">
        <f>一年级总分</f>
        <v/>
      </c>
      <c r="AF91" s="517" t="str">
        <f>一年级等级</f>
        <v/>
      </c>
    </row>
    <row r="92" spans="1:32">
      <c r="A92" s="664">
        <v>102</v>
      </c>
      <c r="B92" s="665">
        <v>20</v>
      </c>
      <c r="C92" s="478"/>
      <c r="D92" s="471"/>
      <c r="E92" s="478"/>
      <c r="F92" s="473"/>
      <c r="G92" s="474"/>
      <c r="H92" s="475"/>
      <c r="I92" s="501"/>
      <c r="J92" s="502"/>
      <c r="K92" s="502"/>
      <c r="L92" s="649"/>
      <c r="M92" s="644"/>
      <c r="N92" s="505" t="str">
        <f>一年级BMI</f>
        <v/>
      </c>
      <c r="O92" s="499" t="str">
        <f>一年级BMI等级</f>
        <v/>
      </c>
      <c r="P92" s="500" t="str">
        <f>一年级BMI得分</f>
        <v/>
      </c>
      <c r="Q92" s="515" t="str">
        <f>一年级肺活量得分</f>
        <v/>
      </c>
      <c r="R92" s="512" t="str">
        <f>一年级等级</f>
        <v/>
      </c>
      <c r="S92" s="516" t="str">
        <f>一年级50米跑得分</f>
        <v/>
      </c>
      <c r="T92" s="517" t="str">
        <f>一年级等级</f>
        <v/>
      </c>
      <c r="U92" s="516" t="str">
        <f>一年级坐位体前屈得分</f>
        <v/>
      </c>
      <c r="V92" s="517" t="str">
        <f>一年级等级</f>
        <v/>
      </c>
      <c r="W92" s="516" t="str">
        <f>一年级一分钟跳绳得分</f>
        <v/>
      </c>
      <c r="X92" s="517" t="str">
        <f>一年级等级</f>
        <v/>
      </c>
      <c r="Y92" s="515"/>
      <c r="Z92" s="518"/>
      <c r="AA92" s="533"/>
      <c r="AB92" s="515"/>
      <c r="AC92" s="533" t="str">
        <f>一年级跳绳附加分</f>
        <v/>
      </c>
      <c r="AD92" s="534" t="str">
        <f>一年级标准分</f>
        <v/>
      </c>
      <c r="AE92" s="534" t="str">
        <f>一年级总分</f>
        <v/>
      </c>
      <c r="AF92" s="517" t="str">
        <f>一年级等级</f>
        <v/>
      </c>
    </row>
    <row r="93" spans="1:32">
      <c r="A93" s="664">
        <v>102</v>
      </c>
      <c r="B93" s="665">
        <v>21</v>
      </c>
      <c r="C93" s="478"/>
      <c r="D93" s="471"/>
      <c r="E93" s="478"/>
      <c r="F93" s="473"/>
      <c r="G93" s="480"/>
      <c r="H93" s="475"/>
      <c r="I93" s="501"/>
      <c r="J93" s="502"/>
      <c r="K93" s="502"/>
      <c r="L93" s="649"/>
      <c r="M93" s="644"/>
      <c r="N93" s="505" t="str">
        <f>一年级BMI</f>
        <v/>
      </c>
      <c r="O93" s="499" t="str">
        <f>一年级BMI等级</f>
        <v/>
      </c>
      <c r="P93" s="500" t="str">
        <f>一年级BMI得分</f>
        <v/>
      </c>
      <c r="Q93" s="515" t="str">
        <f>一年级肺活量得分</f>
        <v/>
      </c>
      <c r="R93" s="512" t="str">
        <f>一年级等级</f>
        <v/>
      </c>
      <c r="S93" s="516" t="str">
        <f>一年级50米跑得分</f>
        <v/>
      </c>
      <c r="T93" s="517" t="str">
        <f>一年级等级</f>
        <v/>
      </c>
      <c r="U93" s="516" t="str">
        <f>一年级坐位体前屈得分</f>
        <v/>
      </c>
      <c r="V93" s="517" t="str">
        <f>一年级等级</f>
        <v/>
      </c>
      <c r="W93" s="516" t="str">
        <f>一年级一分钟跳绳得分</f>
        <v/>
      </c>
      <c r="X93" s="517" t="str">
        <f>一年级等级</f>
        <v/>
      </c>
      <c r="Y93" s="515"/>
      <c r="Z93" s="518"/>
      <c r="AA93" s="533"/>
      <c r="AB93" s="515"/>
      <c r="AC93" s="533" t="str">
        <f>一年级跳绳附加分</f>
        <v/>
      </c>
      <c r="AD93" s="534" t="str">
        <f>一年级标准分</f>
        <v/>
      </c>
      <c r="AE93" s="534" t="str">
        <f>一年级总分</f>
        <v/>
      </c>
      <c r="AF93" s="517" t="str">
        <f>一年级等级</f>
        <v/>
      </c>
    </row>
    <row r="94" spans="1:32">
      <c r="A94" s="664">
        <v>102</v>
      </c>
      <c r="B94" s="665">
        <v>22</v>
      </c>
      <c r="C94" s="478"/>
      <c r="D94" s="471"/>
      <c r="E94" s="478"/>
      <c r="F94" s="473"/>
      <c r="G94" s="480"/>
      <c r="H94" s="475"/>
      <c r="I94" s="501"/>
      <c r="J94" s="502"/>
      <c r="K94" s="502"/>
      <c r="L94" s="649"/>
      <c r="M94" s="644"/>
      <c r="N94" s="505" t="str">
        <f>一年级BMI</f>
        <v/>
      </c>
      <c r="O94" s="499" t="str">
        <f>一年级BMI等级</f>
        <v/>
      </c>
      <c r="P94" s="500" t="str">
        <f>一年级BMI得分</f>
        <v/>
      </c>
      <c r="Q94" s="515" t="str">
        <f>一年级肺活量得分</f>
        <v/>
      </c>
      <c r="R94" s="512" t="str">
        <f>一年级等级</f>
        <v/>
      </c>
      <c r="S94" s="516" t="str">
        <f>一年级50米跑得分</f>
        <v/>
      </c>
      <c r="T94" s="517" t="str">
        <f>一年级等级</f>
        <v/>
      </c>
      <c r="U94" s="516" t="str">
        <f>一年级坐位体前屈得分</f>
        <v/>
      </c>
      <c r="V94" s="517" t="str">
        <f>一年级等级</f>
        <v/>
      </c>
      <c r="W94" s="516" t="str">
        <f>一年级一分钟跳绳得分</f>
        <v/>
      </c>
      <c r="X94" s="517" t="str">
        <f>一年级等级</f>
        <v/>
      </c>
      <c r="Y94" s="515"/>
      <c r="Z94" s="518"/>
      <c r="AA94" s="533"/>
      <c r="AB94" s="515"/>
      <c r="AC94" s="533" t="str">
        <f>一年级跳绳附加分</f>
        <v/>
      </c>
      <c r="AD94" s="534" t="str">
        <f>一年级标准分</f>
        <v/>
      </c>
      <c r="AE94" s="534" t="str">
        <f>一年级总分</f>
        <v/>
      </c>
      <c r="AF94" s="517" t="str">
        <f>一年级等级</f>
        <v/>
      </c>
    </row>
    <row r="95" spans="1:32">
      <c r="A95" s="664">
        <v>102</v>
      </c>
      <c r="B95" s="665">
        <v>23</v>
      </c>
      <c r="C95" s="478"/>
      <c r="D95" s="471"/>
      <c r="E95" s="478"/>
      <c r="F95" s="473"/>
      <c r="G95" s="480"/>
      <c r="H95" s="475"/>
      <c r="I95" s="501"/>
      <c r="J95" s="502"/>
      <c r="K95" s="502"/>
      <c r="L95" s="649"/>
      <c r="M95" s="644"/>
      <c r="N95" s="505" t="str">
        <f>一年级BMI</f>
        <v/>
      </c>
      <c r="O95" s="499" t="str">
        <f>一年级BMI等级</f>
        <v/>
      </c>
      <c r="P95" s="500" t="str">
        <f>一年级BMI得分</f>
        <v/>
      </c>
      <c r="Q95" s="515" t="str">
        <f>一年级肺活量得分</f>
        <v/>
      </c>
      <c r="R95" s="512" t="str">
        <f>一年级等级</f>
        <v/>
      </c>
      <c r="S95" s="516" t="str">
        <f>一年级50米跑得分</f>
        <v/>
      </c>
      <c r="T95" s="517" t="str">
        <f>一年级等级</f>
        <v/>
      </c>
      <c r="U95" s="516" t="str">
        <f>一年级坐位体前屈得分</f>
        <v/>
      </c>
      <c r="V95" s="517" t="str">
        <f>一年级等级</f>
        <v/>
      </c>
      <c r="W95" s="516" t="str">
        <f>一年级一分钟跳绳得分</f>
        <v/>
      </c>
      <c r="X95" s="517" t="str">
        <f>一年级等级</f>
        <v/>
      </c>
      <c r="Y95" s="515"/>
      <c r="Z95" s="518"/>
      <c r="AA95" s="533"/>
      <c r="AB95" s="515"/>
      <c r="AC95" s="533" t="str">
        <f>一年级跳绳附加分</f>
        <v/>
      </c>
      <c r="AD95" s="534" t="str">
        <f>一年级标准分</f>
        <v/>
      </c>
      <c r="AE95" s="534" t="str">
        <f>一年级总分</f>
        <v/>
      </c>
      <c r="AF95" s="517" t="str">
        <f>一年级等级</f>
        <v/>
      </c>
    </row>
    <row r="96" spans="1:32">
      <c r="A96" s="664">
        <v>102</v>
      </c>
      <c r="B96" s="665">
        <v>24</v>
      </c>
      <c r="C96" s="478"/>
      <c r="D96" s="471"/>
      <c r="E96" s="478"/>
      <c r="F96" s="473"/>
      <c r="G96" s="480"/>
      <c r="H96" s="475"/>
      <c r="I96" s="501"/>
      <c r="J96" s="502"/>
      <c r="K96" s="502"/>
      <c r="L96" s="649"/>
      <c r="M96" s="644"/>
      <c r="N96" s="505" t="str">
        <f>一年级BMI</f>
        <v/>
      </c>
      <c r="O96" s="499" t="str">
        <f>一年级BMI等级</f>
        <v/>
      </c>
      <c r="P96" s="500" t="str">
        <f>一年级BMI得分</f>
        <v/>
      </c>
      <c r="Q96" s="515" t="str">
        <f>一年级肺活量得分</f>
        <v/>
      </c>
      <c r="R96" s="512" t="str">
        <f>一年级等级</f>
        <v/>
      </c>
      <c r="S96" s="516" t="str">
        <f>一年级50米跑得分</f>
        <v/>
      </c>
      <c r="T96" s="517" t="str">
        <f>一年级等级</f>
        <v/>
      </c>
      <c r="U96" s="516" t="str">
        <f>一年级坐位体前屈得分</f>
        <v/>
      </c>
      <c r="V96" s="517" t="str">
        <f>一年级等级</f>
        <v/>
      </c>
      <c r="W96" s="516" t="str">
        <f>一年级一分钟跳绳得分</f>
        <v/>
      </c>
      <c r="X96" s="517" t="str">
        <f>一年级等级</f>
        <v/>
      </c>
      <c r="Y96" s="515"/>
      <c r="Z96" s="518"/>
      <c r="AA96" s="533"/>
      <c r="AB96" s="515"/>
      <c r="AC96" s="533" t="str">
        <f>一年级跳绳附加分</f>
        <v/>
      </c>
      <c r="AD96" s="534" t="str">
        <f>一年级标准分</f>
        <v/>
      </c>
      <c r="AE96" s="534" t="str">
        <f>一年级总分</f>
        <v/>
      </c>
      <c r="AF96" s="517" t="str">
        <f>一年级等级</f>
        <v/>
      </c>
    </row>
    <row r="97" spans="1:32">
      <c r="A97" s="664">
        <v>102</v>
      </c>
      <c r="B97" s="665">
        <v>25</v>
      </c>
      <c r="C97" s="478"/>
      <c r="D97" s="471"/>
      <c r="E97" s="478"/>
      <c r="F97" s="473"/>
      <c r="G97" s="480"/>
      <c r="H97" s="475"/>
      <c r="I97" s="501"/>
      <c r="J97" s="502"/>
      <c r="K97" s="502"/>
      <c r="L97" s="649"/>
      <c r="M97" s="644"/>
      <c r="N97" s="505" t="str">
        <f>一年级BMI</f>
        <v/>
      </c>
      <c r="O97" s="499" t="str">
        <f>一年级BMI等级</f>
        <v/>
      </c>
      <c r="P97" s="500" t="str">
        <f>一年级BMI得分</f>
        <v/>
      </c>
      <c r="Q97" s="515" t="str">
        <f>一年级肺活量得分</f>
        <v/>
      </c>
      <c r="R97" s="512" t="str">
        <f>一年级等级</f>
        <v/>
      </c>
      <c r="S97" s="516" t="str">
        <f>一年级50米跑得分</f>
        <v/>
      </c>
      <c r="T97" s="517" t="str">
        <f>一年级等级</f>
        <v/>
      </c>
      <c r="U97" s="516" t="str">
        <f>一年级坐位体前屈得分</f>
        <v/>
      </c>
      <c r="V97" s="517" t="str">
        <f>一年级等级</f>
        <v/>
      </c>
      <c r="W97" s="516" t="str">
        <f>一年级一分钟跳绳得分</f>
        <v/>
      </c>
      <c r="X97" s="517" t="str">
        <f>一年级等级</f>
        <v/>
      </c>
      <c r="Y97" s="515"/>
      <c r="Z97" s="518"/>
      <c r="AA97" s="533"/>
      <c r="AB97" s="515"/>
      <c r="AC97" s="533" t="str">
        <f>一年级跳绳附加分</f>
        <v/>
      </c>
      <c r="AD97" s="534" t="str">
        <f>一年级标准分</f>
        <v/>
      </c>
      <c r="AE97" s="534" t="str">
        <f>一年级总分</f>
        <v/>
      </c>
      <c r="AF97" s="517" t="str">
        <f>一年级等级</f>
        <v/>
      </c>
    </row>
    <row r="98" spans="1:32">
      <c r="A98" s="664">
        <v>102</v>
      </c>
      <c r="B98" s="665">
        <v>26</v>
      </c>
      <c r="C98" s="478"/>
      <c r="D98" s="471"/>
      <c r="E98" s="478"/>
      <c r="F98" s="473"/>
      <c r="G98" s="480"/>
      <c r="H98" s="475"/>
      <c r="I98" s="501"/>
      <c r="J98" s="502"/>
      <c r="K98" s="502"/>
      <c r="L98" s="649"/>
      <c r="M98" s="644"/>
      <c r="N98" s="505" t="str">
        <f>一年级BMI</f>
        <v/>
      </c>
      <c r="O98" s="499" t="str">
        <f>一年级BMI等级</f>
        <v/>
      </c>
      <c r="P98" s="500" t="str">
        <f>一年级BMI得分</f>
        <v/>
      </c>
      <c r="Q98" s="515" t="str">
        <f>一年级肺活量得分</f>
        <v/>
      </c>
      <c r="R98" s="512" t="str">
        <f>一年级等级</f>
        <v/>
      </c>
      <c r="S98" s="516" t="str">
        <f>一年级50米跑得分</f>
        <v/>
      </c>
      <c r="T98" s="517" t="str">
        <f>一年级等级</f>
        <v/>
      </c>
      <c r="U98" s="516" t="str">
        <f>一年级坐位体前屈得分</f>
        <v/>
      </c>
      <c r="V98" s="517" t="str">
        <f>一年级等级</f>
        <v/>
      </c>
      <c r="W98" s="516" t="str">
        <f>一年级一分钟跳绳得分</f>
        <v/>
      </c>
      <c r="X98" s="517" t="str">
        <f>一年级等级</f>
        <v/>
      </c>
      <c r="Y98" s="515"/>
      <c r="Z98" s="518"/>
      <c r="AA98" s="533"/>
      <c r="AB98" s="515"/>
      <c r="AC98" s="533" t="str">
        <f>一年级跳绳附加分</f>
        <v/>
      </c>
      <c r="AD98" s="534" t="str">
        <f>一年级标准分</f>
        <v/>
      </c>
      <c r="AE98" s="534" t="str">
        <f>一年级总分</f>
        <v/>
      </c>
      <c r="AF98" s="517" t="str">
        <f>一年级等级</f>
        <v/>
      </c>
    </row>
    <row r="99" spans="1:32">
      <c r="A99" s="664">
        <v>102</v>
      </c>
      <c r="B99" s="665">
        <v>27</v>
      </c>
      <c r="C99" s="478"/>
      <c r="D99" s="471"/>
      <c r="E99" s="478"/>
      <c r="F99" s="473"/>
      <c r="G99" s="480"/>
      <c r="H99" s="475"/>
      <c r="I99" s="501"/>
      <c r="J99" s="502"/>
      <c r="K99" s="502"/>
      <c r="L99" s="649"/>
      <c r="M99" s="644"/>
      <c r="N99" s="505" t="str">
        <f>一年级BMI</f>
        <v/>
      </c>
      <c r="O99" s="499" t="str">
        <f>一年级BMI等级</f>
        <v/>
      </c>
      <c r="P99" s="500" t="str">
        <f>一年级BMI得分</f>
        <v/>
      </c>
      <c r="Q99" s="515" t="str">
        <f>一年级肺活量得分</f>
        <v/>
      </c>
      <c r="R99" s="512" t="str">
        <f>一年级等级</f>
        <v/>
      </c>
      <c r="S99" s="516" t="str">
        <f>一年级50米跑得分</f>
        <v/>
      </c>
      <c r="T99" s="517" t="str">
        <f>一年级等级</f>
        <v/>
      </c>
      <c r="U99" s="516" t="str">
        <f>一年级坐位体前屈得分</f>
        <v/>
      </c>
      <c r="V99" s="517" t="str">
        <f>一年级等级</f>
        <v/>
      </c>
      <c r="W99" s="516" t="str">
        <f>一年级一分钟跳绳得分</f>
        <v/>
      </c>
      <c r="X99" s="517" t="str">
        <f>一年级等级</f>
        <v/>
      </c>
      <c r="Y99" s="515"/>
      <c r="Z99" s="518"/>
      <c r="AA99" s="533"/>
      <c r="AB99" s="515"/>
      <c r="AC99" s="533" t="str">
        <f>一年级跳绳附加分</f>
        <v/>
      </c>
      <c r="AD99" s="534" t="str">
        <f>一年级标准分</f>
        <v/>
      </c>
      <c r="AE99" s="534" t="str">
        <f>一年级总分</f>
        <v/>
      </c>
      <c r="AF99" s="517" t="str">
        <f>一年级等级</f>
        <v/>
      </c>
    </row>
    <row r="100" spans="1:32">
      <c r="A100" s="664">
        <v>102</v>
      </c>
      <c r="B100" s="665">
        <v>28</v>
      </c>
      <c r="C100" s="478"/>
      <c r="D100" s="471"/>
      <c r="E100" s="478"/>
      <c r="F100" s="473"/>
      <c r="G100" s="480"/>
      <c r="H100" s="475"/>
      <c r="I100" s="501"/>
      <c r="J100" s="502"/>
      <c r="K100" s="502"/>
      <c r="L100" s="649"/>
      <c r="M100" s="644"/>
      <c r="N100" s="505" t="str">
        <f>一年级BMI</f>
        <v/>
      </c>
      <c r="O100" s="499" t="str">
        <f>一年级BMI等级</f>
        <v/>
      </c>
      <c r="P100" s="500" t="str">
        <f>一年级BMI得分</f>
        <v/>
      </c>
      <c r="Q100" s="515" t="str">
        <f>一年级肺活量得分</f>
        <v/>
      </c>
      <c r="R100" s="512" t="str">
        <f>一年级等级</f>
        <v/>
      </c>
      <c r="S100" s="516" t="str">
        <f>一年级50米跑得分</f>
        <v/>
      </c>
      <c r="T100" s="517" t="str">
        <f>一年级等级</f>
        <v/>
      </c>
      <c r="U100" s="516" t="str">
        <f>一年级坐位体前屈得分</f>
        <v/>
      </c>
      <c r="V100" s="517" t="str">
        <f>一年级等级</f>
        <v/>
      </c>
      <c r="W100" s="516" t="str">
        <f>一年级一分钟跳绳得分</f>
        <v/>
      </c>
      <c r="X100" s="517" t="str">
        <f>一年级等级</f>
        <v/>
      </c>
      <c r="Y100" s="515"/>
      <c r="Z100" s="518"/>
      <c r="AA100" s="533"/>
      <c r="AB100" s="515"/>
      <c r="AC100" s="533" t="str">
        <f>一年级跳绳附加分</f>
        <v/>
      </c>
      <c r="AD100" s="534" t="str">
        <f>一年级标准分</f>
        <v/>
      </c>
      <c r="AE100" s="534" t="str">
        <f>一年级总分</f>
        <v/>
      </c>
      <c r="AF100" s="517" t="str">
        <f>一年级等级</f>
        <v/>
      </c>
    </row>
    <row r="101" spans="1:32">
      <c r="A101" s="664">
        <v>102</v>
      </c>
      <c r="B101" s="665">
        <v>29</v>
      </c>
      <c r="C101" s="478"/>
      <c r="D101" s="471"/>
      <c r="E101" s="478"/>
      <c r="F101" s="473"/>
      <c r="G101" s="480"/>
      <c r="H101" s="475"/>
      <c r="I101" s="501"/>
      <c r="J101" s="502"/>
      <c r="K101" s="502"/>
      <c r="L101" s="649"/>
      <c r="M101" s="644"/>
      <c r="N101" s="505" t="str">
        <f>一年级BMI</f>
        <v/>
      </c>
      <c r="O101" s="499" t="str">
        <f>一年级BMI等级</f>
        <v/>
      </c>
      <c r="P101" s="500" t="str">
        <f>一年级BMI得分</f>
        <v/>
      </c>
      <c r="Q101" s="515" t="str">
        <f>一年级肺活量得分</f>
        <v/>
      </c>
      <c r="R101" s="512" t="str">
        <f>一年级等级</f>
        <v/>
      </c>
      <c r="S101" s="516" t="str">
        <f>一年级50米跑得分</f>
        <v/>
      </c>
      <c r="T101" s="517" t="str">
        <f>一年级等级</f>
        <v/>
      </c>
      <c r="U101" s="516" t="str">
        <f>一年级坐位体前屈得分</f>
        <v/>
      </c>
      <c r="V101" s="517" t="str">
        <f>一年级等级</f>
        <v/>
      </c>
      <c r="W101" s="516" t="str">
        <f>一年级一分钟跳绳得分</f>
        <v/>
      </c>
      <c r="X101" s="517" t="str">
        <f>一年级等级</f>
        <v/>
      </c>
      <c r="Y101" s="515"/>
      <c r="Z101" s="518"/>
      <c r="AA101" s="533"/>
      <c r="AB101" s="515"/>
      <c r="AC101" s="533" t="str">
        <f>一年级跳绳附加分</f>
        <v/>
      </c>
      <c r="AD101" s="534" t="str">
        <f>一年级标准分</f>
        <v/>
      </c>
      <c r="AE101" s="534" t="str">
        <f>一年级总分</f>
        <v/>
      </c>
      <c r="AF101" s="517" t="str">
        <f>一年级等级</f>
        <v/>
      </c>
    </row>
    <row r="102" spans="1:32">
      <c r="A102" s="664">
        <v>102</v>
      </c>
      <c r="B102" s="665">
        <v>30</v>
      </c>
      <c r="C102" s="478"/>
      <c r="D102" s="471"/>
      <c r="E102" s="478"/>
      <c r="F102" s="473"/>
      <c r="G102" s="480"/>
      <c r="H102" s="475"/>
      <c r="I102" s="501"/>
      <c r="J102" s="502"/>
      <c r="K102" s="502"/>
      <c r="L102" s="649"/>
      <c r="M102" s="644"/>
      <c r="N102" s="505" t="str">
        <f>一年级BMI</f>
        <v/>
      </c>
      <c r="O102" s="499" t="str">
        <f>一年级BMI等级</f>
        <v/>
      </c>
      <c r="P102" s="500" t="str">
        <f>一年级BMI得分</f>
        <v/>
      </c>
      <c r="Q102" s="515" t="str">
        <f>一年级肺活量得分</f>
        <v/>
      </c>
      <c r="R102" s="512" t="str">
        <f>一年级等级</f>
        <v/>
      </c>
      <c r="S102" s="516" t="str">
        <f>一年级50米跑得分</f>
        <v/>
      </c>
      <c r="T102" s="517" t="str">
        <f>一年级等级</f>
        <v/>
      </c>
      <c r="U102" s="516" t="str">
        <f>一年级坐位体前屈得分</f>
        <v/>
      </c>
      <c r="V102" s="517" t="str">
        <f>一年级等级</f>
        <v/>
      </c>
      <c r="W102" s="516" t="str">
        <f>一年级一分钟跳绳得分</f>
        <v/>
      </c>
      <c r="X102" s="517" t="str">
        <f>一年级等级</f>
        <v/>
      </c>
      <c r="Y102" s="515"/>
      <c r="Z102" s="518"/>
      <c r="AA102" s="533"/>
      <c r="AB102" s="515"/>
      <c r="AC102" s="533" t="str">
        <f>一年级跳绳附加分</f>
        <v/>
      </c>
      <c r="AD102" s="534" t="str">
        <f>一年级标准分</f>
        <v/>
      </c>
      <c r="AE102" s="534" t="str">
        <f>一年级总分</f>
        <v/>
      </c>
      <c r="AF102" s="517" t="str">
        <f>一年级等级</f>
        <v/>
      </c>
    </row>
    <row r="103" spans="1:32">
      <c r="A103" s="664">
        <v>102</v>
      </c>
      <c r="B103" s="665">
        <v>31</v>
      </c>
      <c r="C103" s="478"/>
      <c r="D103" s="471"/>
      <c r="E103" s="478"/>
      <c r="F103" s="473"/>
      <c r="G103" s="480"/>
      <c r="H103" s="475"/>
      <c r="I103" s="501"/>
      <c r="J103" s="502"/>
      <c r="K103" s="502"/>
      <c r="L103" s="649"/>
      <c r="M103" s="644"/>
      <c r="N103" s="505" t="str">
        <f>一年级BMI</f>
        <v/>
      </c>
      <c r="O103" s="499" t="str">
        <f>一年级BMI等级</f>
        <v/>
      </c>
      <c r="P103" s="500" t="str">
        <f>一年级BMI得分</f>
        <v/>
      </c>
      <c r="Q103" s="515" t="str">
        <f>一年级肺活量得分</f>
        <v/>
      </c>
      <c r="R103" s="512" t="str">
        <f>一年级等级</f>
        <v/>
      </c>
      <c r="S103" s="516" t="str">
        <f>一年级50米跑得分</f>
        <v/>
      </c>
      <c r="T103" s="517" t="str">
        <f>一年级等级</f>
        <v/>
      </c>
      <c r="U103" s="516" t="str">
        <f>一年级坐位体前屈得分</f>
        <v/>
      </c>
      <c r="V103" s="517" t="str">
        <f>一年级等级</f>
        <v/>
      </c>
      <c r="W103" s="516" t="str">
        <f>一年级一分钟跳绳得分</f>
        <v/>
      </c>
      <c r="X103" s="517" t="str">
        <f>一年级等级</f>
        <v/>
      </c>
      <c r="Y103" s="515"/>
      <c r="Z103" s="518"/>
      <c r="AA103" s="533"/>
      <c r="AB103" s="515"/>
      <c r="AC103" s="533" t="str">
        <f>一年级跳绳附加分</f>
        <v/>
      </c>
      <c r="AD103" s="534" t="str">
        <f>一年级标准分</f>
        <v/>
      </c>
      <c r="AE103" s="534" t="str">
        <f>一年级总分</f>
        <v/>
      </c>
      <c r="AF103" s="517" t="str">
        <f>一年级等级</f>
        <v/>
      </c>
    </row>
    <row r="104" spans="1:32">
      <c r="A104" s="664">
        <v>102</v>
      </c>
      <c r="B104" s="665">
        <v>32</v>
      </c>
      <c r="C104" s="478"/>
      <c r="D104" s="471"/>
      <c r="E104" s="478"/>
      <c r="F104" s="473"/>
      <c r="G104" s="480"/>
      <c r="H104" s="475"/>
      <c r="I104" s="501"/>
      <c r="J104" s="502"/>
      <c r="K104" s="502"/>
      <c r="L104" s="649"/>
      <c r="M104" s="644"/>
      <c r="N104" s="505" t="str">
        <f>一年级BMI</f>
        <v/>
      </c>
      <c r="O104" s="499" t="str">
        <f>一年级BMI等级</f>
        <v/>
      </c>
      <c r="P104" s="500" t="str">
        <f>一年级BMI得分</f>
        <v/>
      </c>
      <c r="Q104" s="515" t="str">
        <f>一年级肺活量得分</f>
        <v/>
      </c>
      <c r="R104" s="512" t="str">
        <f>一年级等级</f>
        <v/>
      </c>
      <c r="S104" s="516" t="str">
        <f>一年级50米跑得分</f>
        <v/>
      </c>
      <c r="T104" s="517" t="str">
        <f>一年级等级</f>
        <v/>
      </c>
      <c r="U104" s="516" t="str">
        <f>一年级坐位体前屈得分</f>
        <v/>
      </c>
      <c r="V104" s="517" t="str">
        <f>一年级等级</f>
        <v/>
      </c>
      <c r="W104" s="516" t="str">
        <f>一年级一分钟跳绳得分</f>
        <v/>
      </c>
      <c r="X104" s="517" t="str">
        <f>一年级等级</f>
        <v/>
      </c>
      <c r="Y104" s="515"/>
      <c r="Z104" s="518"/>
      <c r="AA104" s="533"/>
      <c r="AB104" s="515"/>
      <c r="AC104" s="533" t="str">
        <f>一年级跳绳附加分</f>
        <v/>
      </c>
      <c r="AD104" s="534" t="str">
        <f>一年级标准分</f>
        <v/>
      </c>
      <c r="AE104" s="534" t="str">
        <f>一年级总分</f>
        <v/>
      </c>
      <c r="AF104" s="517" t="str">
        <f>一年级等级</f>
        <v/>
      </c>
    </row>
    <row r="105" spans="1:32">
      <c r="A105" s="664">
        <v>102</v>
      </c>
      <c r="B105" s="665">
        <v>33</v>
      </c>
      <c r="C105" s="478"/>
      <c r="D105" s="471"/>
      <c r="E105" s="478"/>
      <c r="F105" s="473"/>
      <c r="G105" s="480"/>
      <c r="H105" s="475"/>
      <c r="I105" s="501"/>
      <c r="J105" s="502"/>
      <c r="K105" s="502"/>
      <c r="L105" s="649"/>
      <c r="M105" s="644"/>
      <c r="N105" s="505" t="str">
        <f>一年级BMI</f>
        <v/>
      </c>
      <c r="O105" s="499" t="str">
        <f>一年级BMI等级</f>
        <v/>
      </c>
      <c r="P105" s="500" t="str">
        <f>一年级BMI得分</f>
        <v/>
      </c>
      <c r="Q105" s="515" t="str">
        <f>一年级肺活量得分</f>
        <v/>
      </c>
      <c r="R105" s="512" t="str">
        <f>一年级等级</f>
        <v/>
      </c>
      <c r="S105" s="516" t="str">
        <f>一年级50米跑得分</f>
        <v/>
      </c>
      <c r="T105" s="517" t="str">
        <f>一年级等级</f>
        <v/>
      </c>
      <c r="U105" s="516" t="str">
        <f>一年级坐位体前屈得分</f>
        <v/>
      </c>
      <c r="V105" s="517" t="str">
        <f>一年级等级</f>
        <v/>
      </c>
      <c r="W105" s="516" t="str">
        <f>一年级一分钟跳绳得分</f>
        <v/>
      </c>
      <c r="X105" s="517" t="str">
        <f>一年级等级</f>
        <v/>
      </c>
      <c r="Y105" s="515"/>
      <c r="Z105" s="518"/>
      <c r="AA105" s="533"/>
      <c r="AB105" s="515"/>
      <c r="AC105" s="533" t="str">
        <f>一年级跳绳附加分</f>
        <v/>
      </c>
      <c r="AD105" s="534" t="str">
        <f>一年级标准分</f>
        <v/>
      </c>
      <c r="AE105" s="534" t="str">
        <f>一年级总分</f>
        <v/>
      </c>
      <c r="AF105" s="517" t="str">
        <f>一年级等级</f>
        <v/>
      </c>
    </row>
    <row r="106" spans="1:32">
      <c r="A106" s="664">
        <v>102</v>
      </c>
      <c r="B106" s="665">
        <v>34</v>
      </c>
      <c r="C106" s="478"/>
      <c r="D106" s="471"/>
      <c r="E106" s="478"/>
      <c r="F106" s="473"/>
      <c r="G106" s="480"/>
      <c r="H106" s="475"/>
      <c r="I106" s="501"/>
      <c r="J106" s="502"/>
      <c r="K106" s="502"/>
      <c r="L106" s="649"/>
      <c r="M106" s="644"/>
      <c r="N106" s="505" t="str">
        <f>一年级BMI</f>
        <v/>
      </c>
      <c r="O106" s="499" t="str">
        <f>一年级BMI等级</f>
        <v/>
      </c>
      <c r="P106" s="500" t="str">
        <f>一年级BMI得分</f>
        <v/>
      </c>
      <c r="Q106" s="515" t="str">
        <f>一年级肺活量得分</f>
        <v/>
      </c>
      <c r="R106" s="512" t="str">
        <f>一年级等级</f>
        <v/>
      </c>
      <c r="S106" s="516" t="str">
        <f>一年级50米跑得分</f>
        <v/>
      </c>
      <c r="T106" s="517" t="str">
        <f>一年级等级</f>
        <v/>
      </c>
      <c r="U106" s="516" t="str">
        <f>一年级坐位体前屈得分</f>
        <v/>
      </c>
      <c r="V106" s="517" t="str">
        <f>一年级等级</f>
        <v/>
      </c>
      <c r="W106" s="516" t="str">
        <f>一年级一分钟跳绳得分</f>
        <v/>
      </c>
      <c r="X106" s="517" t="str">
        <f>一年级等级</f>
        <v/>
      </c>
      <c r="Y106" s="515"/>
      <c r="Z106" s="518"/>
      <c r="AA106" s="533"/>
      <c r="AB106" s="515"/>
      <c r="AC106" s="533" t="str">
        <f>一年级跳绳附加分</f>
        <v/>
      </c>
      <c r="AD106" s="534" t="str">
        <f>一年级标准分</f>
        <v/>
      </c>
      <c r="AE106" s="534" t="str">
        <f>一年级总分</f>
        <v/>
      </c>
      <c r="AF106" s="517" t="str">
        <f>一年级等级</f>
        <v/>
      </c>
    </row>
    <row r="107" spans="1:32">
      <c r="A107" s="664">
        <v>102</v>
      </c>
      <c r="B107" s="665">
        <v>35</v>
      </c>
      <c r="C107" s="478"/>
      <c r="D107" s="471"/>
      <c r="E107" s="478"/>
      <c r="F107" s="473"/>
      <c r="G107" s="480"/>
      <c r="H107" s="475"/>
      <c r="I107" s="501"/>
      <c r="J107" s="502"/>
      <c r="K107" s="502"/>
      <c r="L107" s="649"/>
      <c r="M107" s="644"/>
      <c r="N107" s="505" t="str">
        <f>一年级BMI</f>
        <v/>
      </c>
      <c r="O107" s="499" t="str">
        <f>一年级BMI等级</f>
        <v/>
      </c>
      <c r="P107" s="500" t="str">
        <f>一年级BMI得分</f>
        <v/>
      </c>
      <c r="Q107" s="515" t="str">
        <f>一年级肺活量得分</f>
        <v/>
      </c>
      <c r="R107" s="512" t="str">
        <f>一年级等级</f>
        <v/>
      </c>
      <c r="S107" s="516" t="str">
        <f>一年级50米跑得分</f>
        <v/>
      </c>
      <c r="T107" s="517" t="str">
        <f>一年级等级</f>
        <v/>
      </c>
      <c r="U107" s="516" t="str">
        <f>一年级坐位体前屈得分</f>
        <v/>
      </c>
      <c r="V107" s="517" t="str">
        <f>一年级等级</f>
        <v/>
      </c>
      <c r="W107" s="516" t="str">
        <f>一年级一分钟跳绳得分</f>
        <v/>
      </c>
      <c r="X107" s="517" t="str">
        <f>一年级等级</f>
        <v/>
      </c>
      <c r="Y107" s="515"/>
      <c r="Z107" s="518"/>
      <c r="AA107" s="533"/>
      <c r="AB107" s="515"/>
      <c r="AC107" s="533" t="str">
        <f>一年级跳绳附加分</f>
        <v/>
      </c>
      <c r="AD107" s="534" t="str">
        <f>一年级标准分</f>
        <v/>
      </c>
      <c r="AE107" s="534" t="str">
        <f>一年级总分</f>
        <v/>
      </c>
      <c r="AF107" s="517" t="str">
        <f>一年级等级</f>
        <v/>
      </c>
    </row>
    <row r="108" spans="1:32">
      <c r="A108" s="664">
        <v>102</v>
      </c>
      <c r="B108" s="665">
        <v>36</v>
      </c>
      <c r="C108" s="478"/>
      <c r="D108" s="471"/>
      <c r="E108" s="478"/>
      <c r="F108" s="473"/>
      <c r="G108" s="480"/>
      <c r="H108" s="475"/>
      <c r="I108" s="501"/>
      <c r="J108" s="502"/>
      <c r="K108" s="502"/>
      <c r="L108" s="649"/>
      <c r="M108" s="644"/>
      <c r="N108" s="505" t="str">
        <f>一年级BMI</f>
        <v/>
      </c>
      <c r="O108" s="499" t="str">
        <f>一年级BMI等级</f>
        <v/>
      </c>
      <c r="P108" s="500" t="str">
        <f>一年级BMI得分</f>
        <v/>
      </c>
      <c r="Q108" s="515" t="str">
        <f>一年级肺活量得分</f>
        <v/>
      </c>
      <c r="R108" s="512" t="str">
        <f>一年级等级</f>
        <v/>
      </c>
      <c r="S108" s="516" t="str">
        <f>一年级50米跑得分</f>
        <v/>
      </c>
      <c r="T108" s="517" t="str">
        <f>一年级等级</f>
        <v/>
      </c>
      <c r="U108" s="516" t="str">
        <f>一年级坐位体前屈得分</f>
        <v/>
      </c>
      <c r="V108" s="517" t="str">
        <f>一年级等级</f>
        <v/>
      </c>
      <c r="W108" s="516" t="str">
        <f>一年级一分钟跳绳得分</f>
        <v/>
      </c>
      <c r="X108" s="517" t="str">
        <f>一年级等级</f>
        <v/>
      </c>
      <c r="Y108" s="515"/>
      <c r="Z108" s="518"/>
      <c r="AA108" s="533"/>
      <c r="AB108" s="515"/>
      <c r="AC108" s="533" t="str">
        <f>一年级跳绳附加分</f>
        <v/>
      </c>
      <c r="AD108" s="534" t="str">
        <f>一年级标准分</f>
        <v/>
      </c>
      <c r="AE108" s="534" t="str">
        <f>一年级总分</f>
        <v/>
      </c>
      <c r="AF108" s="517" t="str">
        <f>一年级等级</f>
        <v/>
      </c>
    </row>
    <row r="109" spans="1:32">
      <c r="A109" s="664">
        <v>102</v>
      </c>
      <c r="B109" s="665">
        <v>37</v>
      </c>
      <c r="C109" s="478"/>
      <c r="D109" s="471"/>
      <c r="E109" s="478"/>
      <c r="F109" s="473"/>
      <c r="G109" s="480"/>
      <c r="H109" s="475"/>
      <c r="I109" s="501"/>
      <c r="J109" s="502"/>
      <c r="K109" s="502"/>
      <c r="L109" s="649"/>
      <c r="M109" s="644"/>
      <c r="N109" s="505" t="str">
        <f>一年级BMI</f>
        <v/>
      </c>
      <c r="O109" s="499" t="str">
        <f>一年级BMI等级</f>
        <v/>
      </c>
      <c r="P109" s="500" t="str">
        <f>一年级BMI得分</f>
        <v/>
      </c>
      <c r="Q109" s="515" t="str">
        <f>一年级肺活量得分</f>
        <v/>
      </c>
      <c r="R109" s="512" t="str">
        <f>一年级等级</f>
        <v/>
      </c>
      <c r="S109" s="516" t="str">
        <f>一年级50米跑得分</f>
        <v/>
      </c>
      <c r="T109" s="517" t="str">
        <f>一年级等级</f>
        <v/>
      </c>
      <c r="U109" s="516" t="str">
        <f>一年级坐位体前屈得分</f>
        <v/>
      </c>
      <c r="V109" s="517" t="str">
        <f>一年级等级</f>
        <v/>
      </c>
      <c r="W109" s="516" t="str">
        <f>一年级一分钟跳绳得分</f>
        <v/>
      </c>
      <c r="X109" s="517" t="str">
        <f>一年级等级</f>
        <v/>
      </c>
      <c r="Y109" s="515"/>
      <c r="Z109" s="518"/>
      <c r="AA109" s="533"/>
      <c r="AB109" s="515"/>
      <c r="AC109" s="533" t="str">
        <f>一年级跳绳附加分</f>
        <v/>
      </c>
      <c r="AD109" s="534" t="str">
        <f>一年级标准分</f>
        <v/>
      </c>
      <c r="AE109" s="534" t="str">
        <f>一年级总分</f>
        <v/>
      </c>
      <c r="AF109" s="517" t="str">
        <f>一年级等级</f>
        <v/>
      </c>
    </row>
    <row r="110" spans="1:32">
      <c r="A110" s="664">
        <v>102</v>
      </c>
      <c r="B110" s="665">
        <v>38</v>
      </c>
      <c r="C110" s="478"/>
      <c r="D110" s="471"/>
      <c r="E110" s="478"/>
      <c r="F110" s="473"/>
      <c r="G110" s="480"/>
      <c r="H110" s="475"/>
      <c r="I110" s="501"/>
      <c r="J110" s="502"/>
      <c r="K110" s="502"/>
      <c r="L110" s="649"/>
      <c r="M110" s="644"/>
      <c r="N110" s="505" t="str">
        <f>一年级BMI</f>
        <v/>
      </c>
      <c r="O110" s="499" t="str">
        <f>一年级BMI等级</f>
        <v/>
      </c>
      <c r="P110" s="500" t="str">
        <f>一年级BMI得分</f>
        <v/>
      </c>
      <c r="Q110" s="515" t="str">
        <f>一年级肺活量得分</f>
        <v/>
      </c>
      <c r="R110" s="512" t="str">
        <f>一年级等级</f>
        <v/>
      </c>
      <c r="S110" s="516" t="str">
        <f>一年级50米跑得分</f>
        <v/>
      </c>
      <c r="T110" s="517" t="str">
        <f>一年级等级</f>
        <v/>
      </c>
      <c r="U110" s="516" t="str">
        <f>一年级坐位体前屈得分</f>
        <v/>
      </c>
      <c r="V110" s="517" t="str">
        <f>一年级等级</f>
        <v/>
      </c>
      <c r="W110" s="516" t="str">
        <f>一年级一分钟跳绳得分</f>
        <v/>
      </c>
      <c r="X110" s="517" t="str">
        <f>一年级等级</f>
        <v/>
      </c>
      <c r="Y110" s="515"/>
      <c r="Z110" s="518"/>
      <c r="AA110" s="533"/>
      <c r="AB110" s="515"/>
      <c r="AC110" s="533" t="str">
        <f>一年级跳绳附加分</f>
        <v/>
      </c>
      <c r="AD110" s="534" t="str">
        <f>一年级标准分</f>
        <v/>
      </c>
      <c r="AE110" s="534" t="str">
        <f>一年级总分</f>
        <v/>
      </c>
      <c r="AF110" s="517" t="str">
        <f>一年级等级</f>
        <v/>
      </c>
    </row>
    <row r="111" spans="1:32">
      <c r="A111" s="664">
        <v>102</v>
      </c>
      <c r="B111" s="665">
        <v>39</v>
      </c>
      <c r="C111" s="478"/>
      <c r="D111" s="471"/>
      <c r="E111" s="478"/>
      <c r="F111" s="473"/>
      <c r="G111" s="480"/>
      <c r="H111" s="475"/>
      <c r="I111" s="501"/>
      <c r="J111" s="502"/>
      <c r="K111" s="502"/>
      <c r="L111" s="649"/>
      <c r="M111" s="644"/>
      <c r="N111" s="505" t="str">
        <f>一年级BMI</f>
        <v/>
      </c>
      <c r="O111" s="499" t="str">
        <f>一年级BMI等级</f>
        <v/>
      </c>
      <c r="P111" s="500" t="str">
        <f>一年级BMI得分</f>
        <v/>
      </c>
      <c r="Q111" s="515" t="str">
        <f>一年级肺活量得分</f>
        <v/>
      </c>
      <c r="R111" s="512" t="str">
        <f>一年级等级</f>
        <v/>
      </c>
      <c r="S111" s="516" t="str">
        <f>一年级50米跑得分</f>
        <v/>
      </c>
      <c r="T111" s="517" t="str">
        <f>一年级等级</f>
        <v/>
      </c>
      <c r="U111" s="516" t="str">
        <f>一年级坐位体前屈得分</f>
        <v/>
      </c>
      <c r="V111" s="517" t="str">
        <f>一年级等级</f>
        <v/>
      </c>
      <c r="W111" s="516" t="str">
        <f>一年级一分钟跳绳得分</f>
        <v/>
      </c>
      <c r="X111" s="517" t="str">
        <f>一年级等级</f>
        <v/>
      </c>
      <c r="Y111" s="515"/>
      <c r="Z111" s="518"/>
      <c r="AA111" s="533"/>
      <c r="AB111" s="515"/>
      <c r="AC111" s="533" t="str">
        <f>一年级跳绳附加分</f>
        <v/>
      </c>
      <c r="AD111" s="534" t="str">
        <f>一年级标准分</f>
        <v/>
      </c>
      <c r="AE111" s="534" t="str">
        <f>一年级总分</f>
        <v/>
      </c>
      <c r="AF111" s="517" t="str">
        <f>一年级等级</f>
        <v/>
      </c>
    </row>
    <row r="112" spans="1:32">
      <c r="A112" s="664">
        <v>102</v>
      </c>
      <c r="B112" s="665">
        <v>40</v>
      </c>
      <c r="C112" s="478"/>
      <c r="D112" s="471"/>
      <c r="E112" s="478"/>
      <c r="F112" s="473"/>
      <c r="G112" s="480"/>
      <c r="H112" s="475"/>
      <c r="I112" s="501"/>
      <c r="J112" s="502"/>
      <c r="K112" s="502"/>
      <c r="L112" s="649"/>
      <c r="M112" s="644"/>
      <c r="N112" s="505" t="str">
        <f>一年级BMI</f>
        <v/>
      </c>
      <c r="O112" s="499" t="str">
        <f>一年级BMI等级</f>
        <v/>
      </c>
      <c r="P112" s="500" t="str">
        <f>一年级BMI得分</f>
        <v/>
      </c>
      <c r="Q112" s="515" t="str">
        <f>一年级肺活量得分</f>
        <v/>
      </c>
      <c r="R112" s="512" t="str">
        <f>一年级等级</f>
        <v/>
      </c>
      <c r="S112" s="516" t="str">
        <f>一年级50米跑得分</f>
        <v/>
      </c>
      <c r="T112" s="517" t="str">
        <f>一年级等级</f>
        <v/>
      </c>
      <c r="U112" s="516" t="str">
        <f>一年级坐位体前屈得分</f>
        <v/>
      </c>
      <c r="V112" s="517" t="str">
        <f>一年级等级</f>
        <v/>
      </c>
      <c r="W112" s="516" t="str">
        <f>一年级一分钟跳绳得分</f>
        <v/>
      </c>
      <c r="X112" s="517" t="str">
        <f>一年级等级</f>
        <v/>
      </c>
      <c r="Y112" s="515"/>
      <c r="Z112" s="518"/>
      <c r="AA112" s="533"/>
      <c r="AB112" s="515"/>
      <c r="AC112" s="533" t="str">
        <f>一年级跳绳附加分</f>
        <v/>
      </c>
      <c r="AD112" s="534" t="str">
        <f>一年级标准分</f>
        <v/>
      </c>
      <c r="AE112" s="534" t="str">
        <f>一年级总分</f>
        <v/>
      </c>
      <c r="AF112" s="517" t="str">
        <f>一年级等级</f>
        <v/>
      </c>
    </row>
    <row r="113" spans="1:32">
      <c r="A113" s="664">
        <v>102</v>
      </c>
      <c r="B113" s="665">
        <v>41</v>
      </c>
      <c r="C113" s="478"/>
      <c r="D113" s="471"/>
      <c r="E113" s="478"/>
      <c r="F113" s="473"/>
      <c r="G113" s="480"/>
      <c r="H113" s="475"/>
      <c r="I113" s="501"/>
      <c r="J113" s="502"/>
      <c r="K113" s="502"/>
      <c r="L113" s="649"/>
      <c r="M113" s="644"/>
      <c r="N113" s="505" t="str">
        <f>一年级BMI</f>
        <v/>
      </c>
      <c r="O113" s="499" t="str">
        <f>一年级BMI等级</f>
        <v/>
      </c>
      <c r="P113" s="500" t="str">
        <f>一年级BMI得分</f>
        <v/>
      </c>
      <c r="Q113" s="515" t="str">
        <f>一年级肺活量得分</f>
        <v/>
      </c>
      <c r="R113" s="512" t="str">
        <f>一年级等级</f>
        <v/>
      </c>
      <c r="S113" s="516" t="str">
        <f>一年级50米跑得分</f>
        <v/>
      </c>
      <c r="T113" s="517" t="str">
        <f>一年级等级</f>
        <v/>
      </c>
      <c r="U113" s="516" t="str">
        <f>一年级坐位体前屈得分</f>
        <v/>
      </c>
      <c r="V113" s="517" t="str">
        <f>一年级等级</f>
        <v/>
      </c>
      <c r="W113" s="516" t="str">
        <f>一年级一分钟跳绳得分</f>
        <v/>
      </c>
      <c r="X113" s="517" t="str">
        <f>一年级等级</f>
        <v/>
      </c>
      <c r="Y113" s="515"/>
      <c r="Z113" s="518"/>
      <c r="AA113" s="533"/>
      <c r="AB113" s="515"/>
      <c r="AC113" s="533" t="str">
        <f>一年级跳绳附加分</f>
        <v/>
      </c>
      <c r="AD113" s="534" t="str">
        <f>一年级标准分</f>
        <v/>
      </c>
      <c r="AE113" s="534" t="str">
        <f>一年级总分</f>
        <v/>
      </c>
      <c r="AF113" s="517" t="str">
        <f>一年级等级</f>
        <v/>
      </c>
    </row>
    <row r="114" spans="1:32">
      <c r="A114" s="664">
        <v>102</v>
      </c>
      <c r="B114" s="665">
        <v>42</v>
      </c>
      <c r="C114" s="478"/>
      <c r="D114" s="471"/>
      <c r="E114" s="478"/>
      <c r="F114" s="473"/>
      <c r="G114" s="480"/>
      <c r="H114" s="475"/>
      <c r="I114" s="501"/>
      <c r="J114" s="502"/>
      <c r="K114" s="502"/>
      <c r="L114" s="649"/>
      <c r="M114" s="644"/>
      <c r="N114" s="505" t="str">
        <f>一年级BMI</f>
        <v/>
      </c>
      <c r="O114" s="499" t="str">
        <f>一年级BMI等级</f>
        <v/>
      </c>
      <c r="P114" s="500" t="str">
        <f>一年级BMI得分</f>
        <v/>
      </c>
      <c r="Q114" s="515" t="str">
        <f>一年级肺活量得分</f>
        <v/>
      </c>
      <c r="R114" s="512" t="str">
        <f>一年级等级</f>
        <v/>
      </c>
      <c r="S114" s="516" t="str">
        <f>一年级50米跑得分</f>
        <v/>
      </c>
      <c r="T114" s="517" t="str">
        <f>一年级等级</f>
        <v/>
      </c>
      <c r="U114" s="516" t="str">
        <f>一年级坐位体前屈得分</f>
        <v/>
      </c>
      <c r="V114" s="517" t="str">
        <f>一年级等级</f>
        <v/>
      </c>
      <c r="W114" s="516" t="str">
        <f>一年级一分钟跳绳得分</f>
        <v/>
      </c>
      <c r="X114" s="517" t="str">
        <f>一年级等级</f>
        <v/>
      </c>
      <c r="Y114" s="515"/>
      <c r="Z114" s="518"/>
      <c r="AA114" s="533"/>
      <c r="AB114" s="515"/>
      <c r="AC114" s="533" t="str">
        <f>一年级跳绳附加分</f>
        <v/>
      </c>
      <c r="AD114" s="534" t="str">
        <f>一年级标准分</f>
        <v/>
      </c>
      <c r="AE114" s="534" t="str">
        <f>一年级总分</f>
        <v/>
      </c>
      <c r="AF114" s="517" t="str">
        <f>一年级等级</f>
        <v/>
      </c>
    </row>
    <row r="115" spans="1:32">
      <c r="A115" s="664">
        <v>102</v>
      </c>
      <c r="B115" s="665">
        <v>43</v>
      </c>
      <c r="C115" s="478"/>
      <c r="D115" s="471"/>
      <c r="E115" s="478"/>
      <c r="F115" s="473"/>
      <c r="G115" s="480"/>
      <c r="H115" s="475"/>
      <c r="I115" s="501"/>
      <c r="J115" s="502"/>
      <c r="K115" s="502"/>
      <c r="L115" s="649"/>
      <c r="M115" s="644"/>
      <c r="N115" s="505" t="str">
        <f>一年级BMI</f>
        <v/>
      </c>
      <c r="O115" s="499" t="str">
        <f>一年级BMI等级</f>
        <v/>
      </c>
      <c r="P115" s="500" t="str">
        <f>一年级BMI得分</f>
        <v/>
      </c>
      <c r="Q115" s="515" t="str">
        <f>一年级肺活量得分</f>
        <v/>
      </c>
      <c r="R115" s="512" t="str">
        <f>一年级等级</f>
        <v/>
      </c>
      <c r="S115" s="516" t="str">
        <f>一年级50米跑得分</f>
        <v/>
      </c>
      <c r="T115" s="517" t="str">
        <f>一年级等级</f>
        <v/>
      </c>
      <c r="U115" s="516" t="str">
        <f>一年级坐位体前屈得分</f>
        <v/>
      </c>
      <c r="V115" s="517" t="str">
        <f>一年级等级</f>
        <v/>
      </c>
      <c r="W115" s="516" t="str">
        <f>一年级一分钟跳绳得分</f>
        <v/>
      </c>
      <c r="X115" s="517" t="str">
        <f>一年级等级</f>
        <v/>
      </c>
      <c r="Y115" s="515"/>
      <c r="Z115" s="518"/>
      <c r="AA115" s="533"/>
      <c r="AB115" s="515"/>
      <c r="AC115" s="533" t="str">
        <f>一年级跳绳附加分</f>
        <v/>
      </c>
      <c r="AD115" s="534" t="str">
        <f>一年级标准分</f>
        <v/>
      </c>
      <c r="AE115" s="534" t="str">
        <f>一年级总分</f>
        <v/>
      </c>
      <c r="AF115" s="517" t="str">
        <f>一年级等级</f>
        <v/>
      </c>
    </row>
    <row r="116" spans="1:32">
      <c r="A116" s="664">
        <v>102</v>
      </c>
      <c r="B116" s="665">
        <v>44</v>
      </c>
      <c r="C116" s="478"/>
      <c r="D116" s="471"/>
      <c r="E116" s="478"/>
      <c r="F116" s="473"/>
      <c r="G116" s="480"/>
      <c r="H116" s="475"/>
      <c r="I116" s="501"/>
      <c r="J116" s="502"/>
      <c r="K116" s="502"/>
      <c r="L116" s="649"/>
      <c r="M116" s="644"/>
      <c r="N116" s="505" t="str">
        <f>一年级BMI</f>
        <v/>
      </c>
      <c r="O116" s="499" t="str">
        <f>一年级BMI等级</f>
        <v/>
      </c>
      <c r="P116" s="500" t="str">
        <f>一年级BMI得分</f>
        <v/>
      </c>
      <c r="Q116" s="515" t="str">
        <f>一年级肺活量得分</f>
        <v/>
      </c>
      <c r="R116" s="512" t="str">
        <f>一年级等级</f>
        <v/>
      </c>
      <c r="S116" s="516" t="str">
        <f>一年级50米跑得分</f>
        <v/>
      </c>
      <c r="T116" s="517" t="str">
        <f>一年级等级</f>
        <v/>
      </c>
      <c r="U116" s="516" t="str">
        <f>一年级坐位体前屈得分</f>
        <v/>
      </c>
      <c r="V116" s="517" t="str">
        <f>一年级等级</f>
        <v/>
      </c>
      <c r="W116" s="516" t="str">
        <f>一年级一分钟跳绳得分</f>
        <v/>
      </c>
      <c r="X116" s="517" t="str">
        <f>一年级等级</f>
        <v/>
      </c>
      <c r="Y116" s="515"/>
      <c r="Z116" s="518"/>
      <c r="AA116" s="533"/>
      <c r="AB116" s="515"/>
      <c r="AC116" s="533" t="str">
        <f>一年级跳绳附加分</f>
        <v/>
      </c>
      <c r="AD116" s="534" t="str">
        <f>一年级标准分</f>
        <v/>
      </c>
      <c r="AE116" s="534" t="str">
        <f>一年级总分</f>
        <v/>
      </c>
      <c r="AF116" s="517" t="str">
        <f>一年级等级</f>
        <v/>
      </c>
    </row>
    <row r="117" spans="1:32">
      <c r="A117" s="664">
        <v>102</v>
      </c>
      <c r="B117" s="665">
        <v>45</v>
      </c>
      <c r="C117" s="478"/>
      <c r="D117" s="471"/>
      <c r="E117" s="478"/>
      <c r="F117" s="473"/>
      <c r="G117" s="480"/>
      <c r="H117" s="475"/>
      <c r="I117" s="501"/>
      <c r="J117" s="502"/>
      <c r="K117" s="502"/>
      <c r="L117" s="649"/>
      <c r="M117" s="644"/>
      <c r="N117" s="505" t="str">
        <f>一年级BMI</f>
        <v/>
      </c>
      <c r="O117" s="499" t="str">
        <f>一年级BMI等级</f>
        <v/>
      </c>
      <c r="P117" s="500" t="str">
        <f>一年级BMI得分</f>
        <v/>
      </c>
      <c r="Q117" s="515" t="str">
        <f>一年级肺活量得分</f>
        <v/>
      </c>
      <c r="R117" s="512" t="str">
        <f>一年级等级</f>
        <v/>
      </c>
      <c r="S117" s="516" t="str">
        <f>一年级50米跑得分</f>
        <v/>
      </c>
      <c r="T117" s="517" t="str">
        <f>一年级等级</f>
        <v/>
      </c>
      <c r="U117" s="516" t="str">
        <f>一年级坐位体前屈得分</f>
        <v/>
      </c>
      <c r="V117" s="517" t="str">
        <f>一年级等级</f>
        <v/>
      </c>
      <c r="W117" s="516" t="str">
        <f>一年级一分钟跳绳得分</f>
        <v/>
      </c>
      <c r="X117" s="517" t="str">
        <f>一年级等级</f>
        <v/>
      </c>
      <c r="Y117" s="515"/>
      <c r="Z117" s="518"/>
      <c r="AA117" s="533"/>
      <c r="AB117" s="515"/>
      <c r="AC117" s="533" t="str">
        <f>一年级跳绳附加分</f>
        <v/>
      </c>
      <c r="AD117" s="534" t="str">
        <f>一年级标准分</f>
        <v/>
      </c>
      <c r="AE117" s="534" t="str">
        <f>一年级总分</f>
        <v/>
      </c>
      <c r="AF117" s="517" t="str">
        <f>一年级等级</f>
        <v/>
      </c>
    </row>
    <row r="118" spans="1:32">
      <c r="A118" s="664">
        <v>102</v>
      </c>
      <c r="B118" s="665">
        <v>46</v>
      </c>
      <c r="C118" s="478"/>
      <c r="D118" s="471"/>
      <c r="E118" s="472"/>
      <c r="F118" s="473"/>
      <c r="G118" s="480"/>
      <c r="H118" s="475"/>
      <c r="I118" s="501"/>
      <c r="J118" s="502"/>
      <c r="K118" s="495"/>
      <c r="L118" s="649"/>
      <c r="M118" s="644"/>
      <c r="N118" s="505" t="str">
        <f>一年级BMI</f>
        <v/>
      </c>
      <c r="O118" s="499" t="str">
        <f>一年级BMI等级</f>
        <v/>
      </c>
      <c r="P118" s="500" t="str">
        <f>一年级BMI得分</f>
        <v/>
      </c>
      <c r="Q118" s="515" t="str">
        <f>一年级肺活量得分</f>
        <v/>
      </c>
      <c r="R118" s="512" t="str">
        <f>一年级等级</f>
        <v/>
      </c>
      <c r="S118" s="516" t="str">
        <f>一年级50米跑得分</f>
        <v/>
      </c>
      <c r="T118" s="517" t="str">
        <f>一年级等级</f>
        <v/>
      </c>
      <c r="U118" s="516" t="str">
        <f>一年级坐位体前屈得分</f>
        <v/>
      </c>
      <c r="V118" s="517" t="str">
        <f>一年级等级</f>
        <v/>
      </c>
      <c r="W118" s="516" t="str">
        <f>一年级一分钟跳绳得分</f>
        <v/>
      </c>
      <c r="X118" s="517" t="str">
        <f>一年级等级</f>
        <v/>
      </c>
      <c r="Y118" s="515"/>
      <c r="Z118" s="518"/>
      <c r="AA118" s="533"/>
      <c r="AB118" s="515"/>
      <c r="AC118" s="533" t="str">
        <f>一年级跳绳附加分</f>
        <v/>
      </c>
      <c r="AD118" s="534" t="str">
        <f>一年级标准分</f>
        <v/>
      </c>
      <c r="AE118" s="534" t="str">
        <f>一年级总分</f>
        <v/>
      </c>
      <c r="AF118" s="517" t="str">
        <f>一年级等级</f>
        <v/>
      </c>
    </row>
    <row r="119" spans="1:32">
      <c r="A119" s="664">
        <v>102</v>
      </c>
      <c r="B119" s="665">
        <v>47</v>
      </c>
      <c r="C119" s="470"/>
      <c r="D119" s="471"/>
      <c r="E119" s="472"/>
      <c r="F119" s="473"/>
      <c r="G119" s="480"/>
      <c r="H119" s="475"/>
      <c r="I119" s="494"/>
      <c r="J119" s="495"/>
      <c r="K119" s="495"/>
      <c r="L119" s="649"/>
      <c r="M119" s="644"/>
      <c r="N119" s="505" t="str">
        <f>一年级BMI</f>
        <v/>
      </c>
      <c r="O119" s="499" t="str">
        <f>一年级BMI等级</f>
        <v/>
      </c>
      <c r="P119" s="500" t="str">
        <f>一年级BMI得分</f>
        <v/>
      </c>
      <c r="Q119" s="515" t="str">
        <f>一年级肺活量得分</f>
        <v/>
      </c>
      <c r="R119" s="512" t="str">
        <f>一年级等级</f>
        <v/>
      </c>
      <c r="S119" s="516" t="str">
        <f>一年级50米跑得分</f>
        <v/>
      </c>
      <c r="T119" s="517" t="str">
        <f>一年级等级</f>
        <v/>
      </c>
      <c r="U119" s="516" t="str">
        <f>一年级坐位体前屈得分</f>
        <v/>
      </c>
      <c r="V119" s="517" t="str">
        <f>一年级等级</f>
        <v/>
      </c>
      <c r="W119" s="516" t="str">
        <f>一年级一分钟跳绳得分</f>
        <v/>
      </c>
      <c r="X119" s="517" t="str">
        <f>一年级等级</f>
        <v/>
      </c>
      <c r="Y119" s="515"/>
      <c r="Z119" s="518"/>
      <c r="AA119" s="533"/>
      <c r="AB119" s="515"/>
      <c r="AC119" s="533" t="str">
        <f>一年级跳绳附加分</f>
        <v/>
      </c>
      <c r="AD119" s="534" t="str">
        <f>一年级标准分</f>
        <v/>
      </c>
      <c r="AE119" s="534" t="str">
        <f>一年级总分</f>
        <v/>
      </c>
      <c r="AF119" s="517" t="str">
        <f>一年级等级</f>
        <v/>
      </c>
    </row>
    <row r="120" spans="1:32">
      <c r="A120" s="664">
        <v>102</v>
      </c>
      <c r="B120" s="665">
        <v>48</v>
      </c>
      <c r="C120" s="478"/>
      <c r="D120" s="471"/>
      <c r="E120" s="472"/>
      <c r="F120" s="481"/>
      <c r="G120" s="480"/>
      <c r="H120" s="475"/>
      <c r="I120" s="501"/>
      <c r="J120" s="502"/>
      <c r="K120" s="495"/>
      <c r="L120" s="649"/>
      <c r="M120" s="644"/>
      <c r="N120" s="505" t="str">
        <f>一年级BMI</f>
        <v/>
      </c>
      <c r="O120" s="499" t="str">
        <f>一年级BMI等级</f>
        <v/>
      </c>
      <c r="P120" s="500" t="str">
        <f>一年级BMI得分</f>
        <v/>
      </c>
      <c r="Q120" s="515" t="str">
        <f>一年级肺活量得分</f>
        <v/>
      </c>
      <c r="R120" s="512" t="str">
        <f>一年级等级</f>
        <v/>
      </c>
      <c r="S120" s="516" t="str">
        <f>一年级50米跑得分</f>
        <v/>
      </c>
      <c r="T120" s="517" t="str">
        <f>一年级等级</f>
        <v/>
      </c>
      <c r="U120" s="516" t="str">
        <f>一年级坐位体前屈得分</f>
        <v/>
      </c>
      <c r="V120" s="517" t="str">
        <f>一年级等级</f>
        <v/>
      </c>
      <c r="W120" s="516" t="str">
        <f>一年级一分钟跳绳得分</f>
        <v/>
      </c>
      <c r="X120" s="517" t="str">
        <f>一年级等级</f>
        <v/>
      </c>
      <c r="Y120" s="515"/>
      <c r="Z120" s="518"/>
      <c r="AA120" s="533"/>
      <c r="AB120" s="515"/>
      <c r="AC120" s="533" t="str">
        <f>一年级跳绳附加分</f>
        <v/>
      </c>
      <c r="AD120" s="534" t="str">
        <f>一年级标准分</f>
        <v/>
      </c>
      <c r="AE120" s="534" t="str">
        <f>一年级总分</f>
        <v/>
      </c>
      <c r="AF120" s="517" t="str">
        <f>一年级等级</f>
        <v/>
      </c>
    </row>
    <row r="121" spans="1:32">
      <c r="A121" s="664">
        <v>102</v>
      </c>
      <c r="B121" s="665">
        <v>49</v>
      </c>
      <c r="C121" s="478"/>
      <c r="D121" s="471"/>
      <c r="E121" s="472"/>
      <c r="F121" s="481"/>
      <c r="G121" s="480"/>
      <c r="H121" s="475"/>
      <c r="I121" s="501"/>
      <c r="J121" s="502"/>
      <c r="K121" s="495"/>
      <c r="L121" s="649"/>
      <c r="M121" s="644"/>
      <c r="N121" s="505" t="str">
        <f>一年级BMI</f>
        <v/>
      </c>
      <c r="O121" s="499" t="str">
        <f>一年级BMI等级</f>
        <v/>
      </c>
      <c r="P121" s="500" t="str">
        <f>一年级BMI得分</f>
        <v/>
      </c>
      <c r="Q121" s="515" t="str">
        <f>一年级肺活量得分</f>
        <v/>
      </c>
      <c r="R121" s="512" t="str">
        <f>一年级等级</f>
        <v/>
      </c>
      <c r="S121" s="516" t="str">
        <f>一年级50米跑得分</f>
        <v/>
      </c>
      <c r="T121" s="517" t="str">
        <f>一年级等级</f>
        <v/>
      </c>
      <c r="U121" s="516" t="str">
        <f>一年级坐位体前屈得分</f>
        <v/>
      </c>
      <c r="V121" s="517" t="str">
        <f>一年级等级</f>
        <v/>
      </c>
      <c r="W121" s="516" t="str">
        <f>一年级一分钟跳绳得分</f>
        <v/>
      </c>
      <c r="X121" s="517" t="str">
        <f>一年级等级</f>
        <v/>
      </c>
      <c r="Y121" s="515"/>
      <c r="Z121" s="518"/>
      <c r="AA121" s="533"/>
      <c r="AB121" s="515"/>
      <c r="AC121" s="533" t="str">
        <f>一年级跳绳附加分</f>
        <v/>
      </c>
      <c r="AD121" s="534" t="str">
        <f>一年级标准分</f>
        <v/>
      </c>
      <c r="AE121" s="534" t="str">
        <f>一年级总分</f>
        <v/>
      </c>
      <c r="AF121" s="517" t="str">
        <f>一年级等级</f>
        <v/>
      </c>
    </row>
    <row r="122" spans="1:32">
      <c r="A122" s="664">
        <v>102</v>
      </c>
      <c r="B122" s="665">
        <v>50</v>
      </c>
      <c r="C122" s="478"/>
      <c r="D122" s="471"/>
      <c r="E122" s="472"/>
      <c r="F122" s="481"/>
      <c r="G122" s="474"/>
      <c r="H122" s="475"/>
      <c r="I122" s="501"/>
      <c r="J122" s="502"/>
      <c r="K122" s="495"/>
      <c r="L122" s="649"/>
      <c r="M122" s="644"/>
      <c r="N122" s="505" t="str">
        <f>一年级BMI</f>
        <v/>
      </c>
      <c r="O122" s="499" t="str">
        <f>一年级BMI等级</f>
        <v/>
      </c>
      <c r="P122" s="500" t="str">
        <f>一年级BMI得分</f>
        <v/>
      </c>
      <c r="Q122" s="515" t="str">
        <f>一年级肺活量得分</f>
        <v/>
      </c>
      <c r="R122" s="512" t="str">
        <f>一年级等级</f>
        <v/>
      </c>
      <c r="S122" s="516" t="str">
        <f>一年级50米跑得分</f>
        <v/>
      </c>
      <c r="T122" s="517" t="str">
        <f>一年级等级</f>
        <v/>
      </c>
      <c r="U122" s="516" t="str">
        <f>一年级坐位体前屈得分</f>
        <v/>
      </c>
      <c r="V122" s="517" t="str">
        <f>一年级等级</f>
        <v/>
      </c>
      <c r="W122" s="516" t="str">
        <f>一年级一分钟跳绳得分</f>
        <v/>
      </c>
      <c r="X122" s="517" t="str">
        <f>一年级等级</f>
        <v/>
      </c>
      <c r="Y122" s="515"/>
      <c r="Z122" s="518"/>
      <c r="AA122" s="533"/>
      <c r="AB122" s="515"/>
      <c r="AC122" s="533" t="str">
        <f>一年级跳绳附加分</f>
        <v/>
      </c>
      <c r="AD122" s="534" t="str">
        <f>一年级标准分</f>
        <v/>
      </c>
      <c r="AE122" s="534" t="str">
        <f>一年级总分</f>
        <v/>
      </c>
      <c r="AF122" s="517" t="str">
        <f>一年级等级</f>
        <v/>
      </c>
    </row>
    <row r="123" spans="1:32">
      <c r="A123" s="664">
        <v>102</v>
      </c>
      <c r="B123" s="665">
        <v>51</v>
      </c>
      <c r="C123" s="478"/>
      <c r="D123" s="471"/>
      <c r="E123" s="472"/>
      <c r="F123" s="481"/>
      <c r="G123" s="474"/>
      <c r="H123" s="475"/>
      <c r="I123" s="501"/>
      <c r="J123" s="502"/>
      <c r="K123" s="495"/>
      <c r="L123" s="649"/>
      <c r="M123" s="644"/>
      <c r="N123" s="505" t="str">
        <f>一年级BMI</f>
        <v/>
      </c>
      <c r="O123" s="499" t="str">
        <f>一年级BMI等级</f>
        <v/>
      </c>
      <c r="P123" s="500" t="str">
        <f>一年级BMI得分</f>
        <v/>
      </c>
      <c r="Q123" s="515" t="str">
        <f>一年级肺活量得分</f>
        <v/>
      </c>
      <c r="R123" s="512" t="str">
        <f>一年级等级</f>
        <v/>
      </c>
      <c r="S123" s="516" t="str">
        <f>一年级50米跑得分</f>
        <v/>
      </c>
      <c r="T123" s="517" t="str">
        <f>一年级等级</f>
        <v/>
      </c>
      <c r="U123" s="516" t="str">
        <f>一年级坐位体前屈得分</f>
        <v/>
      </c>
      <c r="V123" s="517" t="str">
        <f>一年级等级</f>
        <v/>
      </c>
      <c r="W123" s="516" t="str">
        <f>一年级一分钟跳绳得分</f>
        <v/>
      </c>
      <c r="X123" s="517" t="str">
        <f>一年级等级</f>
        <v/>
      </c>
      <c r="Y123" s="515"/>
      <c r="Z123" s="518"/>
      <c r="AA123" s="533"/>
      <c r="AB123" s="515"/>
      <c r="AC123" s="533" t="str">
        <f>一年级跳绳附加分</f>
        <v/>
      </c>
      <c r="AD123" s="534" t="str">
        <f>一年级标准分</f>
        <v/>
      </c>
      <c r="AE123" s="534" t="str">
        <f>一年级总分</f>
        <v/>
      </c>
      <c r="AF123" s="517" t="str">
        <f>一年级等级</f>
        <v/>
      </c>
    </row>
    <row r="124" spans="1:32">
      <c r="A124" s="664">
        <v>102</v>
      </c>
      <c r="B124" s="665">
        <v>52</v>
      </c>
      <c r="C124" s="478"/>
      <c r="D124" s="471"/>
      <c r="E124" s="472"/>
      <c r="F124" s="481"/>
      <c r="G124" s="480"/>
      <c r="H124" s="475"/>
      <c r="I124" s="501"/>
      <c r="J124" s="502"/>
      <c r="K124" s="495"/>
      <c r="L124" s="649"/>
      <c r="M124" s="644"/>
      <c r="N124" s="505" t="str">
        <f>一年级BMI</f>
        <v/>
      </c>
      <c r="O124" s="499" t="str">
        <f>一年级BMI等级</f>
        <v/>
      </c>
      <c r="P124" s="500" t="str">
        <f>一年级BMI得分</f>
        <v/>
      </c>
      <c r="Q124" s="515" t="str">
        <f>一年级肺活量得分</f>
        <v/>
      </c>
      <c r="R124" s="512" t="str">
        <f>一年级等级</f>
        <v/>
      </c>
      <c r="S124" s="516" t="str">
        <f>一年级50米跑得分</f>
        <v/>
      </c>
      <c r="T124" s="517" t="str">
        <f>一年级等级</f>
        <v/>
      </c>
      <c r="U124" s="516" t="str">
        <f>一年级坐位体前屈得分</f>
        <v/>
      </c>
      <c r="V124" s="517" t="str">
        <f>一年级等级</f>
        <v/>
      </c>
      <c r="W124" s="516" t="str">
        <f>一年级一分钟跳绳得分</f>
        <v/>
      </c>
      <c r="X124" s="517" t="str">
        <f>一年级等级</f>
        <v/>
      </c>
      <c r="Y124" s="515"/>
      <c r="Z124" s="518"/>
      <c r="AA124" s="533"/>
      <c r="AB124" s="515"/>
      <c r="AC124" s="533" t="str">
        <f>一年级跳绳附加分</f>
        <v/>
      </c>
      <c r="AD124" s="534" t="str">
        <f>一年级标准分</f>
        <v/>
      </c>
      <c r="AE124" s="534" t="str">
        <f>一年级总分</f>
        <v/>
      </c>
      <c r="AF124" s="517" t="str">
        <f>一年级等级</f>
        <v/>
      </c>
    </row>
    <row r="125" spans="1:32">
      <c r="A125" s="664">
        <v>102</v>
      </c>
      <c r="B125" s="665">
        <v>53</v>
      </c>
      <c r="C125" s="478"/>
      <c r="D125" s="471"/>
      <c r="E125" s="472"/>
      <c r="F125" s="481"/>
      <c r="G125" s="480"/>
      <c r="H125" s="475"/>
      <c r="I125" s="501"/>
      <c r="J125" s="502"/>
      <c r="K125" s="495"/>
      <c r="L125" s="649"/>
      <c r="M125" s="644"/>
      <c r="N125" s="505" t="str">
        <f>一年级BMI</f>
        <v/>
      </c>
      <c r="O125" s="499" t="str">
        <f>一年级BMI等级</f>
        <v/>
      </c>
      <c r="P125" s="500" t="str">
        <f>一年级BMI得分</f>
        <v/>
      </c>
      <c r="Q125" s="515" t="str">
        <f>一年级肺活量得分</f>
        <v/>
      </c>
      <c r="R125" s="512" t="str">
        <f>一年级等级</f>
        <v/>
      </c>
      <c r="S125" s="516" t="str">
        <f>一年级50米跑得分</f>
        <v/>
      </c>
      <c r="T125" s="517" t="str">
        <f>一年级等级</f>
        <v/>
      </c>
      <c r="U125" s="516" t="str">
        <f>一年级坐位体前屈得分</f>
        <v/>
      </c>
      <c r="V125" s="517" t="str">
        <f>一年级等级</f>
        <v/>
      </c>
      <c r="W125" s="516" t="str">
        <f>一年级一分钟跳绳得分</f>
        <v/>
      </c>
      <c r="X125" s="517" t="str">
        <f>一年级等级</f>
        <v/>
      </c>
      <c r="Y125" s="515"/>
      <c r="Z125" s="518"/>
      <c r="AA125" s="533"/>
      <c r="AB125" s="515"/>
      <c r="AC125" s="533" t="str">
        <f>一年级跳绳附加分</f>
        <v/>
      </c>
      <c r="AD125" s="534" t="str">
        <f>一年级标准分</f>
        <v/>
      </c>
      <c r="AE125" s="534" t="str">
        <f>一年级总分</f>
        <v/>
      </c>
      <c r="AF125" s="517" t="str">
        <f>一年级等级</f>
        <v/>
      </c>
    </row>
    <row r="126" spans="1:32">
      <c r="A126" s="664">
        <v>102</v>
      </c>
      <c r="B126" s="665">
        <v>54</v>
      </c>
      <c r="C126" s="478"/>
      <c r="D126" s="471"/>
      <c r="E126" s="472"/>
      <c r="F126" s="481"/>
      <c r="G126" s="480"/>
      <c r="H126" s="475"/>
      <c r="I126" s="501"/>
      <c r="J126" s="502"/>
      <c r="K126" s="495"/>
      <c r="L126" s="649"/>
      <c r="M126" s="644"/>
      <c r="N126" s="505" t="str">
        <f>一年级BMI</f>
        <v/>
      </c>
      <c r="O126" s="499" t="str">
        <f>一年级BMI等级</f>
        <v/>
      </c>
      <c r="P126" s="500" t="str">
        <f>一年级BMI得分</f>
        <v/>
      </c>
      <c r="Q126" s="515" t="str">
        <f>一年级肺活量得分</f>
        <v/>
      </c>
      <c r="R126" s="512" t="str">
        <f>一年级等级</f>
        <v/>
      </c>
      <c r="S126" s="516" t="str">
        <f>一年级50米跑得分</f>
        <v/>
      </c>
      <c r="T126" s="517" t="str">
        <f>一年级等级</f>
        <v/>
      </c>
      <c r="U126" s="516" t="str">
        <f>一年级坐位体前屈得分</f>
        <v/>
      </c>
      <c r="V126" s="517" t="str">
        <f>一年级等级</f>
        <v/>
      </c>
      <c r="W126" s="516" t="str">
        <f>一年级一分钟跳绳得分</f>
        <v/>
      </c>
      <c r="X126" s="517" t="str">
        <f>一年级等级</f>
        <v/>
      </c>
      <c r="Y126" s="515"/>
      <c r="Z126" s="518"/>
      <c r="AA126" s="533"/>
      <c r="AB126" s="515"/>
      <c r="AC126" s="533" t="str">
        <f>一年级跳绳附加分</f>
        <v/>
      </c>
      <c r="AD126" s="534" t="str">
        <f>一年级标准分</f>
        <v/>
      </c>
      <c r="AE126" s="534" t="str">
        <f>一年级总分</f>
        <v/>
      </c>
      <c r="AF126" s="517" t="str">
        <f>一年级等级</f>
        <v/>
      </c>
    </row>
    <row r="127" spans="1:32">
      <c r="A127" s="664">
        <v>102</v>
      </c>
      <c r="B127" s="665">
        <v>55</v>
      </c>
      <c r="C127" s="478"/>
      <c r="D127" s="471"/>
      <c r="E127" s="472"/>
      <c r="F127" s="481"/>
      <c r="G127" s="480"/>
      <c r="H127" s="475"/>
      <c r="I127" s="501"/>
      <c r="J127" s="502"/>
      <c r="K127" s="495"/>
      <c r="L127" s="649"/>
      <c r="M127" s="644"/>
      <c r="N127" s="505" t="str">
        <f>一年级BMI</f>
        <v/>
      </c>
      <c r="O127" s="499" t="str">
        <f>一年级BMI等级</f>
        <v/>
      </c>
      <c r="P127" s="500" t="str">
        <f>一年级BMI得分</f>
        <v/>
      </c>
      <c r="Q127" s="515" t="str">
        <f>一年级肺活量得分</f>
        <v/>
      </c>
      <c r="R127" s="512" t="str">
        <f>一年级等级</f>
        <v/>
      </c>
      <c r="S127" s="516" t="str">
        <f>一年级50米跑得分</f>
        <v/>
      </c>
      <c r="T127" s="517" t="str">
        <f>一年级等级</f>
        <v/>
      </c>
      <c r="U127" s="516" t="str">
        <f>一年级坐位体前屈得分</f>
        <v/>
      </c>
      <c r="V127" s="517" t="str">
        <f>一年级等级</f>
        <v/>
      </c>
      <c r="W127" s="516" t="str">
        <f>一年级一分钟跳绳得分</f>
        <v/>
      </c>
      <c r="X127" s="517" t="str">
        <f>一年级等级</f>
        <v/>
      </c>
      <c r="Y127" s="515"/>
      <c r="Z127" s="518"/>
      <c r="AA127" s="533"/>
      <c r="AB127" s="515"/>
      <c r="AC127" s="533" t="str">
        <f>一年级跳绳附加分</f>
        <v/>
      </c>
      <c r="AD127" s="534" t="str">
        <f>一年级标准分</f>
        <v/>
      </c>
      <c r="AE127" s="534" t="str">
        <f>一年级总分</f>
        <v/>
      </c>
      <c r="AF127" s="517" t="str">
        <f>一年级等级</f>
        <v/>
      </c>
    </row>
    <row r="128" spans="1:32">
      <c r="A128" s="664">
        <v>102</v>
      </c>
      <c r="B128" s="665">
        <v>56</v>
      </c>
      <c r="C128" s="478"/>
      <c r="D128" s="471"/>
      <c r="E128" s="472"/>
      <c r="F128" s="481"/>
      <c r="G128" s="480"/>
      <c r="H128" s="475"/>
      <c r="I128" s="501"/>
      <c r="J128" s="502"/>
      <c r="K128" s="495"/>
      <c r="L128" s="649"/>
      <c r="M128" s="644"/>
      <c r="N128" s="505" t="str">
        <f>一年级BMI</f>
        <v/>
      </c>
      <c r="O128" s="499" t="str">
        <f>一年级BMI等级</f>
        <v/>
      </c>
      <c r="P128" s="500" t="str">
        <f>一年级BMI得分</f>
        <v/>
      </c>
      <c r="Q128" s="515" t="str">
        <f>一年级肺活量得分</f>
        <v/>
      </c>
      <c r="R128" s="512" t="str">
        <f>一年级等级</f>
        <v/>
      </c>
      <c r="S128" s="516" t="str">
        <f>一年级50米跑得分</f>
        <v/>
      </c>
      <c r="T128" s="517" t="str">
        <f>一年级等级</f>
        <v/>
      </c>
      <c r="U128" s="516" t="str">
        <f>一年级坐位体前屈得分</f>
        <v/>
      </c>
      <c r="V128" s="517" t="str">
        <f>一年级等级</f>
        <v/>
      </c>
      <c r="W128" s="516" t="str">
        <f>一年级一分钟跳绳得分</f>
        <v/>
      </c>
      <c r="X128" s="517" t="str">
        <f>一年级等级</f>
        <v/>
      </c>
      <c r="Y128" s="515"/>
      <c r="Z128" s="518"/>
      <c r="AA128" s="533"/>
      <c r="AB128" s="515"/>
      <c r="AC128" s="533" t="str">
        <f>一年级跳绳附加分</f>
        <v/>
      </c>
      <c r="AD128" s="534" t="str">
        <f>一年级标准分</f>
        <v/>
      </c>
      <c r="AE128" s="534" t="str">
        <f>一年级总分</f>
        <v/>
      </c>
      <c r="AF128" s="517" t="str">
        <f>一年级等级</f>
        <v/>
      </c>
    </row>
    <row r="129" spans="1:32">
      <c r="A129" s="664">
        <v>102</v>
      </c>
      <c r="B129" s="665">
        <v>57</v>
      </c>
      <c r="C129" s="478"/>
      <c r="D129" s="471"/>
      <c r="E129" s="472"/>
      <c r="F129" s="481"/>
      <c r="G129" s="480"/>
      <c r="H129" s="475"/>
      <c r="I129" s="501"/>
      <c r="J129" s="502"/>
      <c r="K129" s="495"/>
      <c r="L129" s="649"/>
      <c r="M129" s="644"/>
      <c r="N129" s="505" t="str">
        <f>一年级BMI</f>
        <v/>
      </c>
      <c r="O129" s="499" t="str">
        <f>一年级BMI等级</f>
        <v/>
      </c>
      <c r="P129" s="500" t="str">
        <f>一年级BMI得分</f>
        <v/>
      </c>
      <c r="Q129" s="515" t="str">
        <f>一年级肺活量得分</f>
        <v/>
      </c>
      <c r="R129" s="512" t="str">
        <f>一年级等级</f>
        <v/>
      </c>
      <c r="S129" s="516" t="str">
        <f>一年级50米跑得分</f>
        <v/>
      </c>
      <c r="T129" s="517" t="str">
        <f>一年级等级</f>
        <v/>
      </c>
      <c r="U129" s="516" t="str">
        <f>一年级坐位体前屈得分</f>
        <v/>
      </c>
      <c r="V129" s="517" t="str">
        <f>一年级等级</f>
        <v/>
      </c>
      <c r="W129" s="516" t="str">
        <f>一年级一分钟跳绳得分</f>
        <v/>
      </c>
      <c r="X129" s="517" t="str">
        <f>一年级等级</f>
        <v/>
      </c>
      <c r="Y129" s="515"/>
      <c r="Z129" s="518"/>
      <c r="AA129" s="533"/>
      <c r="AB129" s="515"/>
      <c r="AC129" s="533" t="str">
        <f>一年级跳绳附加分</f>
        <v/>
      </c>
      <c r="AD129" s="534" t="str">
        <f>一年级标准分</f>
        <v/>
      </c>
      <c r="AE129" s="534" t="str">
        <f>一年级总分</f>
        <v/>
      </c>
      <c r="AF129" s="517" t="str">
        <f>一年级等级</f>
        <v/>
      </c>
    </row>
    <row r="130" spans="1:32">
      <c r="A130" s="664">
        <v>102</v>
      </c>
      <c r="B130" s="665">
        <v>58</v>
      </c>
      <c r="C130" s="478"/>
      <c r="D130" s="471"/>
      <c r="E130" s="472"/>
      <c r="F130" s="481"/>
      <c r="G130" s="480"/>
      <c r="H130" s="475"/>
      <c r="I130" s="501"/>
      <c r="J130" s="502"/>
      <c r="K130" s="495"/>
      <c r="L130" s="649"/>
      <c r="M130" s="644"/>
      <c r="N130" s="505" t="str">
        <f>一年级BMI</f>
        <v/>
      </c>
      <c r="O130" s="499" t="str">
        <f>一年级BMI等级</f>
        <v/>
      </c>
      <c r="P130" s="500" t="str">
        <f>一年级BMI得分</f>
        <v/>
      </c>
      <c r="Q130" s="515" t="str">
        <f>一年级肺活量得分</f>
        <v/>
      </c>
      <c r="R130" s="512" t="str">
        <f>一年级等级</f>
        <v/>
      </c>
      <c r="S130" s="516" t="str">
        <f>一年级50米跑得分</f>
        <v/>
      </c>
      <c r="T130" s="517" t="str">
        <f>一年级等级</f>
        <v/>
      </c>
      <c r="U130" s="516" t="str">
        <f>一年级坐位体前屈得分</f>
        <v/>
      </c>
      <c r="V130" s="517" t="str">
        <f>一年级等级</f>
        <v/>
      </c>
      <c r="W130" s="516" t="str">
        <f>一年级一分钟跳绳得分</f>
        <v/>
      </c>
      <c r="X130" s="517" t="str">
        <f>一年级等级</f>
        <v/>
      </c>
      <c r="Y130" s="515"/>
      <c r="Z130" s="518"/>
      <c r="AA130" s="533"/>
      <c r="AB130" s="515"/>
      <c r="AC130" s="533" t="str">
        <f>一年级跳绳附加分</f>
        <v/>
      </c>
      <c r="AD130" s="534" t="str">
        <f>一年级标准分</f>
        <v/>
      </c>
      <c r="AE130" s="534" t="str">
        <f>一年级总分</f>
        <v/>
      </c>
      <c r="AF130" s="517" t="str">
        <f>一年级等级</f>
        <v/>
      </c>
    </row>
    <row r="131" spans="1:32">
      <c r="A131" s="664">
        <v>102</v>
      </c>
      <c r="B131" s="665">
        <v>59</v>
      </c>
      <c r="C131" s="478"/>
      <c r="D131" s="471"/>
      <c r="E131" s="472"/>
      <c r="F131" s="481"/>
      <c r="G131" s="480"/>
      <c r="H131" s="475"/>
      <c r="I131" s="501"/>
      <c r="J131" s="502"/>
      <c r="K131" s="495"/>
      <c r="L131" s="649"/>
      <c r="M131" s="644"/>
      <c r="N131" s="505" t="str">
        <f>一年级BMI</f>
        <v/>
      </c>
      <c r="O131" s="499" t="str">
        <f>一年级BMI等级</f>
        <v/>
      </c>
      <c r="P131" s="500" t="str">
        <f>一年级BMI得分</f>
        <v/>
      </c>
      <c r="Q131" s="515" t="str">
        <f>一年级肺活量得分</f>
        <v/>
      </c>
      <c r="R131" s="512" t="str">
        <f>一年级等级</f>
        <v/>
      </c>
      <c r="S131" s="516" t="str">
        <f>一年级50米跑得分</f>
        <v/>
      </c>
      <c r="T131" s="517" t="str">
        <f>一年级等级</f>
        <v/>
      </c>
      <c r="U131" s="516" t="str">
        <f>一年级坐位体前屈得分</f>
        <v/>
      </c>
      <c r="V131" s="517" t="str">
        <f>一年级等级</f>
        <v/>
      </c>
      <c r="W131" s="516" t="str">
        <f>一年级一分钟跳绳得分</f>
        <v/>
      </c>
      <c r="X131" s="517" t="str">
        <f>一年级等级</f>
        <v/>
      </c>
      <c r="Y131" s="515"/>
      <c r="Z131" s="518"/>
      <c r="AA131" s="533"/>
      <c r="AB131" s="515"/>
      <c r="AC131" s="533" t="str">
        <f>一年级跳绳附加分</f>
        <v/>
      </c>
      <c r="AD131" s="534" t="str">
        <f>一年级标准分</f>
        <v/>
      </c>
      <c r="AE131" s="534" t="str">
        <f>一年级总分</f>
        <v/>
      </c>
      <c r="AF131" s="517" t="str">
        <f>一年级等级</f>
        <v/>
      </c>
    </row>
    <row r="132" spans="1:32">
      <c r="A132" s="664">
        <v>102</v>
      </c>
      <c r="B132" s="665">
        <v>60</v>
      </c>
      <c r="C132" s="478"/>
      <c r="D132" s="471"/>
      <c r="E132" s="472"/>
      <c r="F132" s="481"/>
      <c r="G132" s="480"/>
      <c r="H132" s="475"/>
      <c r="I132" s="501"/>
      <c r="J132" s="502"/>
      <c r="K132" s="495"/>
      <c r="L132" s="649"/>
      <c r="M132" s="644"/>
      <c r="N132" s="505" t="str">
        <f>一年级BMI</f>
        <v/>
      </c>
      <c r="O132" s="499" t="str">
        <f>一年级BMI等级</f>
        <v/>
      </c>
      <c r="P132" s="500" t="str">
        <f>一年级BMI得分</f>
        <v/>
      </c>
      <c r="Q132" s="515" t="str">
        <f>一年级肺活量得分</f>
        <v/>
      </c>
      <c r="R132" s="512" t="str">
        <f>一年级等级</f>
        <v/>
      </c>
      <c r="S132" s="516" t="str">
        <f>一年级50米跑得分</f>
        <v/>
      </c>
      <c r="T132" s="517" t="str">
        <f>一年级等级</f>
        <v/>
      </c>
      <c r="U132" s="516" t="str">
        <f>一年级坐位体前屈得分</f>
        <v/>
      </c>
      <c r="V132" s="517" t="str">
        <f>一年级等级</f>
        <v/>
      </c>
      <c r="W132" s="516" t="str">
        <f>一年级一分钟跳绳得分</f>
        <v/>
      </c>
      <c r="X132" s="517" t="str">
        <f>一年级等级</f>
        <v/>
      </c>
      <c r="Y132" s="515"/>
      <c r="Z132" s="518"/>
      <c r="AA132" s="533"/>
      <c r="AB132" s="515"/>
      <c r="AC132" s="533" t="str">
        <f>一年级跳绳附加分</f>
        <v/>
      </c>
      <c r="AD132" s="534" t="str">
        <f>一年级标准分</f>
        <v/>
      </c>
      <c r="AE132" s="534" t="str">
        <f>一年级总分</f>
        <v/>
      </c>
      <c r="AF132" s="517" t="str">
        <f>一年级等级</f>
        <v/>
      </c>
    </row>
    <row r="133" spans="1:32">
      <c r="A133" s="664">
        <v>102</v>
      </c>
      <c r="B133" s="665">
        <v>61</v>
      </c>
      <c r="C133" s="478"/>
      <c r="D133" s="471"/>
      <c r="E133" s="472"/>
      <c r="F133" s="481"/>
      <c r="G133" s="480"/>
      <c r="H133" s="475"/>
      <c r="I133" s="501"/>
      <c r="J133" s="502"/>
      <c r="K133" s="495"/>
      <c r="L133" s="649"/>
      <c r="M133" s="644"/>
      <c r="N133" s="505" t="str">
        <f>一年级BMI</f>
        <v/>
      </c>
      <c r="O133" s="499" t="str">
        <f>一年级BMI等级</f>
        <v/>
      </c>
      <c r="P133" s="500" t="str">
        <f>一年级BMI得分</f>
        <v/>
      </c>
      <c r="Q133" s="515" t="str">
        <f>一年级肺活量得分</f>
        <v/>
      </c>
      <c r="R133" s="512" t="str">
        <f>一年级等级</f>
        <v/>
      </c>
      <c r="S133" s="516" t="str">
        <f>一年级50米跑得分</f>
        <v/>
      </c>
      <c r="T133" s="517" t="str">
        <f>一年级等级</f>
        <v/>
      </c>
      <c r="U133" s="516" t="str">
        <f>一年级坐位体前屈得分</f>
        <v/>
      </c>
      <c r="V133" s="517" t="str">
        <f>一年级等级</f>
        <v/>
      </c>
      <c r="W133" s="516" t="str">
        <f>一年级一分钟跳绳得分</f>
        <v/>
      </c>
      <c r="X133" s="517" t="str">
        <f>一年级等级</f>
        <v/>
      </c>
      <c r="Y133" s="515"/>
      <c r="Z133" s="518"/>
      <c r="AA133" s="533"/>
      <c r="AB133" s="515"/>
      <c r="AC133" s="533" t="str">
        <f>一年级跳绳附加分</f>
        <v/>
      </c>
      <c r="AD133" s="534" t="str">
        <f>一年级标准分</f>
        <v/>
      </c>
      <c r="AE133" s="534" t="str">
        <f>一年级总分</f>
        <v/>
      </c>
      <c r="AF133" s="517" t="str">
        <f>一年级等级</f>
        <v/>
      </c>
    </row>
    <row r="134" spans="1:32">
      <c r="A134" s="664">
        <v>102</v>
      </c>
      <c r="B134" s="665">
        <v>62</v>
      </c>
      <c r="C134" s="478"/>
      <c r="D134" s="471"/>
      <c r="E134" s="472"/>
      <c r="F134" s="481"/>
      <c r="G134" s="480"/>
      <c r="H134" s="475"/>
      <c r="I134" s="501"/>
      <c r="J134" s="502"/>
      <c r="K134" s="495"/>
      <c r="L134" s="649"/>
      <c r="M134" s="644"/>
      <c r="N134" s="505" t="str">
        <f>一年级BMI</f>
        <v/>
      </c>
      <c r="O134" s="499" t="str">
        <f>一年级BMI等级</f>
        <v/>
      </c>
      <c r="P134" s="500" t="str">
        <f>一年级BMI得分</f>
        <v/>
      </c>
      <c r="Q134" s="515" t="str">
        <f>一年级肺活量得分</f>
        <v/>
      </c>
      <c r="R134" s="512" t="str">
        <f>一年级等级</f>
        <v/>
      </c>
      <c r="S134" s="516" t="str">
        <f>一年级50米跑得分</f>
        <v/>
      </c>
      <c r="T134" s="517" t="str">
        <f>一年级等级</f>
        <v/>
      </c>
      <c r="U134" s="516" t="str">
        <f>一年级坐位体前屈得分</f>
        <v/>
      </c>
      <c r="V134" s="517" t="str">
        <f>一年级等级</f>
        <v/>
      </c>
      <c r="W134" s="516" t="str">
        <f>一年级一分钟跳绳得分</f>
        <v/>
      </c>
      <c r="X134" s="517" t="str">
        <f>一年级等级</f>
        <v/>
      </c>
      <c r="Y134" s="515"/>
      <c r="Z134" s="518"/>
      <c r="AA134" s="533"/>
      <c r="AB134" s="515"/>
      <c r="AC134" s="533" t="str">
        <f>一年级跳绳附加分</f>
        <v/>
      </c>
      <c r="AD134" s="534" t="str">
        <f>一年级标准分</f>
        <v/>
      </c>
      <c r="AE134" s="534" t="str">
        <f>一年级总分</f>
        <v/>
      </c>
      <c r="AF134" s="517" t="str">
        <f>一年级等级</f>
        <v/>
      </c>
    </row>
    <row r="135" spans="1:32">
      <c r="A135" s="664">
        <v>102</v>
      </c>
      <c r="B135" s="665">
        <v>63</v>
      </c>
      <c r="C135" s="478"/>
      <c r="D135" s="471"/>
      <c r="E135" s="472"/>
      <c r="F135" s="481"/>
      <c r="G135" s="480"/>
      <c r="H135" s="475"/>
      <c r="I135" s="501"/>
      <c r="J135" s="502"/>
      <c r="K135" s="495"/>
      <c r="L135" s="649"/>
      <c r="M135" s="644"/>
      <c r="N135" s="505" t="str">
        <f>一年级BMI</f>
        <v/>
      </c>
      <c r="O135" s="499" t="str">
        <f>一年级BMI等级</f>
        <v/>
      </c>
      <c r="P135" s="500" t="str">
        <f>一年级BMI得分</f>
        <v/>
      </c>
      <c r="Q135" s="515" t="str">
        <f>一年级肺活量得分</f>
        <v/>
      </c>
      <c r="R135" s="512" t="str">
        <f>一年级等级</f>
        <v/>
      </c>
      <c r="S135" s="516" t="str">
        <f>一年级50米跑得分</f>
        <v/>
      </c>
      <c r="T135" s="517" t="str">
        <f>一年级等级</f>
        <v/>
      </c>
      <c r="U135" s="516" t="str">
        <f>一年级坐位体前屈得分</f>
        <v/>
      </c>
      <c r="V135" s="517" t="str">
        <f>一年级等级</f>
        <v/>
      </c>
      <c r="W135" s="516" t="str">
        <f>一年级一分钟跳绳得分</f>
        <v/>
      </c>
      <c r="X135" s="517" t="str">
        <f>一年级等级</f>
        <v/>
      </c>
      <c r="Y135" s="515"/>
      <c r="Z135" s="518"/>
      <c r="AA135" s="533"/>
      <c r="AB135" s="515"/>
      <c r="AC135" s="533" t="str">
        <f>一年级跳绳附加分</f>
        <v/>
      </c>
      <c r="AD135" s="534" t="str">
        <f>一年级标准分</f>
        <v/>
      </c>
      <c r="AE135" s="534" t="str">
        <f>一年级总分</f>
        <v/>
      </c>
      <c r="AF135" s="517" t="str">
        <f>一年级等级</f>
        <v/>
      </c>
    </row>
    <row r="136" spans="1:32">
      <c r="A136" s="664">
        <v>102</v>
      </c>
      <c r="B136" s="665">
        <v>64</v>
      </c>
      <c r="C136" s="478"/>
      <c r="D136" s="471"/>
      <c r="E136" s="472"/>
      <c r="F136" s="481"/>
      <c r="G136" s="480"/>
      <c r="H136" s="475"/>
      <c r="I136" s="501"/>
      <c r="J136" s="502"/>
      <c r="K136" s="495"/>
      <c r="L136" s="649"/>
      <c r="M136" s="644"/>
      <c r="N136" s="505" t="str">
        <f>一年级BMI</f>
        <v/>
      </c>
      <c r="O136" s="499" t="str">
        <f>一年级BMI等级</f>
        <v/>
      </c>
      <c r="P136" s="500" t="str">
        <f>一年级BMI得分</f>
        <v/>
      </c>
      <c r="Q136" s="515" t="str">
        <f>一年级肺活量得分</f>
        <v/>
      </c>
      <c r="R136" s="512" t="str">
        <f>一年级等级</f>
        <v/>
      </c>
      <c r="S136" s="516" t="str">
        <f>一年级50米跑得分</f>
        <v/>
      </c>
      <c r="T136" s="517" t="str">
        <f>一年级等级</f>
        <v/>
      </c>
      <c r="U136" s="516" t="str">
        <f>一年级坐位体前屈得分</f>
        <v/>
      </c>
      <c r="V136" s="517" t="str">
        <f>一年级等级</f>
        <v/>
      </c>
      <c r="W136" s="516" t="str">
        <f>一年级一分钟跳绳得分</f>
        <v/>
      </c>
      <c r="X136" s="517" t="str">
        <f>一年级等级</f>
        <v/>
      </c>
      <c r="Y136" s="515"/>
      <c r="Z136" s="518"/>
      <c r="AA136" s="533"/>
      <c r="AB136" s="515"/>
      <c r="AC136" s="533" t="str">
        <f>一年级跳绳附加分</f>
        <v/>
      </c>
      <c r="AD136" s="534" t="str">
        <f>一年级标准分</f>
        <v/>
      </c>
      <c r="AE136" s="534" t="str">
        <f>一年级总分</f>
        <v/>
      </c>
      <c r="AF136" s="517" t="str">
        <f>一年级等级</f>
        <v/>
      </c>
    </row>
    <row r="137" spans="1:32">
      <c r="A137" s="664">
        <v>102</v>
      </c>
      <c r="B137" s="665">
        <v>65</v>
      </c>
      <c r="C137" s="478"/>
      <c r="D137" s="471"/>
      <c r="E137" s="472"/>
      <c r="F137" s="481"/>
      <c r="G137" s="480"/>
      <c r="H137" s="475"/>
      <c r="I137" s="501"/>
      <c r="J137" s="502"/>
      <c r="K137" s="495"/>
      <c r="L137" s="649"/>
      <c r="M137" s="644"/>
      <c r="N137" s="505" t="str">
        <f>一年级BMI</f>
        <v/>
      </c>
      <c r="O137" s="499" t="str">
        <f>一年级BMI等级</f>
        <v/>
      </c>
      <c r="P137" s="500" t="str">
        <f>一年级BMI得分</f>
        <v/>
      </c>
      <c r="Q137" s="515" t="str">
        <f>一年级肺活量得分</f>
        <v/>
      </c>
      <c r="R137" s="512" t="str">
        <f>一年级等级</f>
        <v/>
      </c>
      <c r="S137" s="516" t="str">
        <f>一年级50米跑得分</f>
        <v/>
      </c>
      <c r="T137" s="517" t="str">
        <f>一年级等级</f>
        <v/>
      </c>
      <c r="U137" s="516" t="str">
        <f>一年级坐位体前屈得分</f>
        <v/>
      </c>
      <c r="V137" s="517" t="str">
        <f>一年级等级</f>
        <v/>
      </c>
      <c r="W137" s="516" t="str">
        <f>一年级一分钟跳绳得分</f>
        <v/>
      </c>
      <c r="X137" s="517" t="str">
        <f>一年级等级</f>
        <v/>
      </c>
      <c r="Y137" s="515"/>
      <c r="Z137" s="518"/>
      <c r="AA137" s="533"/>
      <c r="AB137" s="515"/>
      <c r="AC137" s="533" t="str">
        <f>一年级跳绳附加分</f>
        <v/>
      </c>
      <c r="AD137" s="534" t="str">
        <f>一年级标准分</f>
        <v/>
      </c>
      <c r="AE137" s="534" t="str">
        <f>一年级总分</f>
        <v/>
      </c>
      <c r="AF137" s="517" t="str">
        <f>一年级等级</f>
        <v/>
      </c>
    </row>
    <row r="138" spans="1:32">
      <c r="A138" s="664">
        <v>102</v>
      </c>
      <c r="B138" s="665">
        <v>66</v>
      </c>
      <c r="C138" s="478"/>
      <c r="D138" s="471"/>
      <c r="E138" s="472"/>
      <c r="F138" s="481"/>
      <c r="G138" s="480"/>
      <c r="H138" s="475"/>
      <c r="I138" s="501"/>
      <c r="J138" s="502"/>
      <c r="K138" s="495"/>
      <c r="L138" s="649"/>
      <c r="M138" s="644"/>
      <c r="N138" s="505" t="str">
        <f>一年级BMI</f>
        <v/>
      </c>
      <c r="O138" s="499" t="str">
        <f>一年级BMI等级</f>
        <v/>
      </c>
      <c r="P138" s="500" t="str">
        <f>一年级BMI得分</f>
        <v/>
      </c>
      <c r="Q138" s="515" t="str">
        <f>一年级肺活量得分</f>
        <v/>
      </c>
      <c r="R138" s="512" t="str">
        <f>一年级等级</f>
        <v/>
      </c>
      <c r="S138" s="516" t="str">
        <f>一年级50米跑得分</f>
        <v/>
      </c>
      <c r="T138" s="517" t="str">
        <f>一年级等级</f>
        <v/>
      </c>
      <c r="U138" s="516" t="str">
        <f>一年级坐位体前屈得分</f>
        <v/>
      </c>
      <c r="V138" s="517" t="str">
        <f>一年级等级</f>
        <v/>
      </c>
      <c r="W138" s="516" t="str">
        <f>一年级一分钟跳绳得分</f>
        <v/>
      </c>
      <c r="X138" s="517" t="str">
        <f>一年级等级</f>
        <v/>
      </c>
      <c r="Y138" s="515"/>
      <c r="Z138" s="518"/>
      <c r="AA138" s="533"/>
      <c r="AB138" s="515"/>
      <c r="AC138" s="533" t="str">
        <f>一年级跳绳附加分</f>
        <v/>
      </c>
      <c r="AD138" s="534" t="str">
        <f>一年级标准分</f>
        <v/>
      </c>
      <c r="AE138" s="534" t="str">
        <f>一年级总分</f>
        <v/>
      </c>
      <c r="AF138" s="517" t="str">
        <f>一年级等级</f>
        <v/>
      </c>
    </row>
    <row r="139" spans="1:32">
      <c r="A139" s="664">
        <v>102</v>
      </c>
      <c r="B139" s="665">
        <v>67</v>
      </c>
      <c r="C139" s="478"/>
      <c r="D139" s="471"/>
      <c r="E139" s="472"/>
      <c r="F139" s="481"/>
      <c r="G139" s="480"/>
      <c r="H139" s="475"/>
      <c r="I139" s="501"/>
      <c r="J139" s="502"/>
      <c r="K139" s="495"/>
      <c r="L139" s="649"/>
      <c r="M139" s="644"/>
      <c r="N139" s="505" t="str">
        <f>一年级BMI</f>
        <v/>
      </c>
      <c r="O139" s="499" t="str">
        <f>一年级BMI等级</f>
        <v/>
      </c>
      <c r="P139" s="500" t="str">
        <f>一年级BMI得分</f>
        <v/>
      </c>
      <c r="Q139" s="515" t="str">
        <f>一年级肺活量得分</f>
        <v/>
      </c>
      <c r="R139" s="512" t="str">
        <f>一年级等级</f>
        <v/>
      </c>
      <c r="S139" s="516" t="str">
        <f>一年级50米跑得分</f>
        <v/>
      </c>
      <c r="T139" s="517" t="str">
        <f>一年级等级</f>
        <v/>
      </c>
      <c r="U139" s="516" t="str">
        <f>一年级坐位体前屈得分</f>
        <v/>
      </c>
      <c r="V139" s="517" t="str">
        <f>一年级等级</f>
        <v/>
      </c>
      <c r="W139" s="516" t="str">
        <f>一年级一分钟跳绳得分</f>
        <v/>
      </c>
      <c r="X139" s="517" t="str">
        <f>一年级等级</f>
        <v/>
      </c>
      <c r="Y139" s="515"/>
      <c r="Z139" s="518"/>
      <c r="AA139" s="533"/>
      <c r="AB139" s="515"/>
      <c r="AC139" s="533" t="str">
        <f>一年级跳绳附加分</f>
        <v/>
      </c>
      <c r="AD139" s="534" t="str">
        <f>一年级标准分</f>
        <v/>
      </c>
      <c r="AE139" s="534" t="str">
        <f>一年级总分</f>
        <v/>
      </c>
      <c r="AF139" s="517" t="str">
        <f>一年级等级</f>
        <v/>
      </c>
    </row>
    <row r="140" spans="1:32">
      <c r="A140" s="664">
        <v>102</v>
      </c>
      <c r="B140" s="665">
        <v>68</v>
      </c>
      <c r="C140" s="478"/>
      <c r="D140" s="471"/>
      <c r="E140" s="472"/>
      <c r="F140" s="481"/>
      <c r="G140" s="480"/>
      <c r="H140" s="475"/>
      <c r="I140" s="501"/>
      <c r="J140" s="502"/>
      <c r="K140" s="495"/>
      <c r="L140" s="649"/>
      <c r="M140" s="644"/>
      <c r="N140" s="505" t="str">
        <f>一年级BMI</f>
        <v/>
      </c>
      <c r="O140" s="499" t="str">
        <f>一年级BMI等级</f>
        <v/>
      </c>
      <c r="P140" s="500" t="str">
        <f>一年级BMI得分</f>
        <v/>
      </c>
      <c r="Q140" s="515" t="str">
        <f>一年级肺活量得分</f>
        <v/>
      </c>
      <c r="R140" s="512" t="str">
        <f>一年级等级</f>
        <v/>
      </c>
      <c r="S140" s="516" t="str">
        <f>一年级50米跑得分</f>
        <v/>
      </c>
      <c r="T140" s="517" t="str">
        <f>一年级等级</f>
        <v/>
      </c>
      <c r="U140" s="516" t="str">
        <f>一年级坐位体前屈得分</f>
        <v/>
      </c>
      <c r="V140" s="517" t="str">
        <f>一年级等级</f>
        <v/>
      </c>
      <c r="W140" s="516" t="str">
        <f>一年级一分钟跳绳得分</f>
        <v/>
      </c>
      <c r="X140" s="517" t="str">
        <f>一年级等级</f>
        <v/>
      </c>
      <c r="Y140" s="515"/>
      <c r="Z140" s="518"/>
      <c r="AA140" s="533"/>
      <c r="AB140" s="515"/>
      <c r="AC140" s="533" t="str">
        <f>一年级跳绳附加分</f>
        <v/>
      </c>
      <c r="AD140" s="534" t="str">
        <f>一年级标准分</f>
        <v/>
      </c>
      <c r="AE140" s="534" t="str">
        <f>一年级总分</f>
        <v/>
      </c>
      <c r="AF140" s="517" t="str">
        <f>一年级等级</f>
        <v/>
      </c>
    </row>
    <row r="141" spans="1:32">
      <c r="A141" s="664">
        <v>102</v>
      </c>
      <c r="B141" s="665">
        <v>69</v>
      </c>
      <c r="C141" s="478"/>
      <c r="D141" s="471"/>
      <c r="E141" s="472"/>
      <c r="F141" s="481"/>
      <c r="G141" s="480"/>
      <c r="H141" s="475"/>
      <c r="I141" s="501"/>
      <c r="J141" s="502"/>
      <c r="K141" s="495"/>
      <c r="L141" s="649"/>
      <c r="M141" s="644"/>
      <c r="N141" s="505" t="str">
        <f>一年级BMI</f>
        <v/>
      </c>
      <c r="O141" s="499" t="str">
        <f>一年级BMI等级</f>
        <v/>
      </c>
      <c r="P141" s="500" t="str">
        <f>一年级BMI得分</f>
        <v/>
      </c>
      <c r="Q141" s="515" t="str">
        <f>一年级肺活量得分</f>
        <v/>
      </c>
      <c r="R141" s="512" t="str">
        <f>一年级等级</f>
        <v/>
      </c>
      <c r="S141" s="516" t="str">
        <f>一年级50米跑得分</f>
        <v/>
      </c>
      <c r="T141" s="517" t="str">
        <f>一年级等级</f>
        <v/>
      </c>
      <c r="U141" s="516" t="str">
        <f>一年级坐位体前屈得分</f>
        <v/>
      </c>
      <c r="V141" s="517" t="str">
        <f>一年级等级</f>
        <v/>
      </c>
      <c r="W141" s="516" t="str">
        <f>一年级一分钟跳绳得分</f>
        <v/>
      </c>
      <c r="X141" s="517" t="str">
        <f>一年级等级</f>
        <v/>
      </c>
      <c r="Y141" s="515"/>
      <c r="Z141" s="518"/>
      <c r="AA141" s="533"/>
      <c r="AB141" s="515"/>
      <c r="AC141" s="533" t="str">
        <f>一年级跳绳附加分</f>
        <v/>
      </c>
      <c r="AD141" s="534" t="str">
        <f>一年级标准分</f>
        <v/>
      </c>
      <c r="AE141" s="534" t="str">
        <f>一年级总分</f>
        <v/>
      </c>
      <c r="AF141" s="517" t="str">
        <f>一年级等级</f>
        <v/>
      </c>
    </row>
    <row r="142" ht="15.75" spans="1:32">
      <c r="A142" s="687">
        <v>102</v>
      </c>
      <c r="B142" s="688">
        <v>70</v>
      </c>
      <c r="C142" s="537"/>
      <c r="D142" s="538"/>
      <c r="E142" s="539"/>
      <c r="F142" s="540"/>
      <c r="G142" s="570"/>
      <c r="H142" s="542"/>
      <c r="I142" s="543"/>
      <c r="J142" s="544"/>
      <c r="K142" s="545"/>
      <c r="L142" s="652"/>
      <c r="M142" s="647"/>
      <c r="N142" s="573" t="str">
        <f>一年级BMI</f>
        <v/>
      </c>
      <c r="O142" s="574" t="str">
        <f>一年级BMI等级</f>
        <v/>
      </c>
      <c r="P142" s="575" t="str">
        <f>一年级BMI得分</f>
        <v/>
      </c>
      <c r="Q142" s="576" t="str">
        <f>一年级肺活量得分</f>
        <v/>
      </c>
      <c r="R142" s="577" t="str">
        <f>一年级等级</f>
        <v/>
      </c>
      <c r="S142" s="578" t="str">
        <f>一年级50米跑得分</f>
        <v/>
      </c>
      <c r="T142" s="567" t="str">
        <f>一年级等级</f>
        <v/>
      </c>
      <c r="U142" s="578" t="str">
        <f>一年级坐位体前屈得分</f>
        <v/>
      </c>
      <c r="V142" s="567" t="str">
        <f>一年级等级</f>
        <v/>
      </c>
      <c r="W142" s="578" t="str">
        <f>一年级一分钟跳绳得分</f>
        <v/>
      </c>
      <c r="X142" s="567" t="str">
        <f>一年级等级</f>
        <v/>
      </c>
      <c r="Y142" s="576"/>
      <c r="Z142" s="579"/>
      <c r="AA142" s="565"/>
      <c r="AB142" s="576"/>
      <c r="AC142" s="565" t="str">
        <f>一年级跳绳附加分</f>
        <v/>
      </c>
      <c r="AD142" s="566" t="str">
        <f>一年级标准分</f>
        <v/>
      </c>
      <c r="AE142" s="566" t="str">
        <f>一年级总分</f>
        <v/>
      </c>
      <c r="AF142" s="567" t="str">
        <f>一年级等级</f>
        <v/>
      </c>
    </row>
    <row r="143" ht="15.75" spans="1:32">
      <c r="A143" s="662">
        <v>103</v>
      </c>
      <c r="B143" s="663">
        <v>1</v>
      </c>
      <c r="C143" s="472"/>
      <c r="D143" s="471"/>
      <c r="E143" s="472"/>
      <c r="F143" s="473"/>
      <c r="G143" s="474"/>
      <c r="H143" s="475"/>
      <c r="I143" s="494"/>
      <c r="J143" s="495"/>
      <c r="K143" s="495"/>
      <c r="L143" s="648"/>
      <c r="M143" s="643"/>
      <c r="N143" s="498" t="str">
        <f>一年级BMI</f>
        <v/>
      </c>
      <c r="O143" s="499" t="str">
        <f>一年级BMI等级</f>
        <v/>
      </c>
      <c r="P143" s="500" t="str">
        <f>一年级BMI得分</f>
        <v/>
      </c>
      <c r="Q143" s="511" t="str">
        <f>一年级肺活量得分</f>
        <v/>
      </c>
      <c r="R143" s="512" t="str">
        <f>一年级等级</f>
        <v/>
      </c>
      <c r="S143" s="513" t="str">
        <f>一年级50米跑得分</f>
        <v/>
      </c>
      <c r="T143" s="512" t="str">
        <f>一年级等级</f>
        <v/>
      </c>
      <c r="U143" s="513" t="str">
        <f>一年级坐位体前屈得分</f>
        <v/>
      </c>
      <c r="V143" s="512" t="str">
        <f>一年级等级</f>
        <v/>
      </c>
      <c r="W143" s="513" t="str">
        <f>一年级一分钟跳绳得分</f>
        <v/>
      </c>
      <c r="X143" s="512" t="str">
        <f>一年级等级</f>
        <v/>
      </c>
      <c r="Y143" s="511"/>
      <c r="Z143" s="514"/>
      <c r="AA143" s="530"/>
      <c r="AB143" s="511"/>
      <c r="AC143" s="530" t="str">
        <f>一年级跳绳附加分</f>
        <v/>
      </c>
      <c r="AD143" s="531" t="str">
        <f>一年级标准分</f>
        <v/>
      </c>
      <c r="AE143" s="531" t="str">
        <f>一年级总分</f>
        <v/>
      </c>
      <c r="AF143" s="512" t="str">
        <f>一年级等级</f>
        <v/>
      </c>
    </row>
    <row r="144" spans="1:32">
      <c r="A144" s="664">
        <v>103</v>
      </c>
      <c r="B144" s="665">
        <v>2</v>
      </c>
      <c r="C144" s="478"/>
      <c r="D144" s="471"/>
      <c r="E144" s="472"/>
      <c r="F144" s="473"/>
      <c r="G144" s="480"/>
      <c r="H144" s="475"/>
      <c r="I144" s="501"/>
      <c r="J144" s="502"/>
      <c r="K144" s="495"/>
      <c r="L144" s="649"/>
      <c r="M144" s="644"/>
      <c r="N144" s="505" t="str">
        <f>一年级BMI</f>
        <v/>
      </c>
      <c r="O144" s="499" t="str">
        <f>一年级BMI等级</f>
        <v/>
      </c>
      <c r="P144" s="500" t="str">
        <f>一年级BMI得分</f>
        <v/>
      </c>
      <c r="Q144" s="515" t="str">
        <f>一年级肺活量得分</f>
        <v/>
      </c>
      <c r="R144" s="512" t="str">
        <f>一年级等级</f>
        <v/>
      </c>
      <c r="S144" s="516" t="str">
        <f>一年级50米跑得分</f>
        <v/>
      </c>
      <c r="T144" s="512" t="str">
        <f>一年级等级</f>
        <v/>
      </c>
      <c r="U144" s="516" t="str">
        <f>一年级坐位体前屈得分</f>
        <v/>
      </c>
      <c r="V144" s="517" t="str">
        <f>一年级等级</f>
        <v/>
      </c>
      <c r="W144" s="516" t="str">
        <f>一年级一分钟跳绳得分</f>
        <v/>
      </c>
      <c r="X144" s="517" t="str">
        <f>一年级等级</f>
        <v/>
      </c>
      <c r="Y144" s="515"/>
      <c r="Z144" s="518"/>
      <c r="AA144" s="533"/>
      <c r="AB144" s="515"/>
      <c r="AC144" s="533" t="str">
        <f>一年级跳绳附加分</f>
        <v/>
      </c>
      <c r="AD144" s="534" t="str">
        <f>一年级标准分</f>
        <v/>
      </c>
      <c r="AE144" s="534" t="str">
        <f>一年级总分</f>
        <v/>
      </c>
      <c r="AF144" s="517" t="str">
        <f>一年级等级</f>
        <v/>
      </c>
    </row>
    <row r="145" spans="1:32">
      <c r="A145" s="664">
        <v>103</v>
      </c>
      <c r="B145" s="665">
        <v>3</v>
      </c>
      <c r="C145" s="478"/>
      <c r="D145" s="471"/>
      <c r="E145" s="472"/>
      <c r="F145" s="473"/>
      <c r="G145" s="480"/>
      <c r="H145" s="475"/>
      <c r="I145" s="501"/>
      <c r="J145" s="502"/>
      <c r="K145" s="495"/>
      <c r="L145" s="649"/>
      <c r="M145" s="644"/>
      <c r="N145" s="505" t="str">
        <f>一年级BMI</f>
        <v/>
      </c>
      <c r="O145" s="499" t="str">
        <f>一年级BMI等级</f>
        <v/>
      </c>
      <c r="P145" s="500" t="str">
        <f>一年级BMI得分</f>
        <v/>
      </c>
      <c r="Q145" s="515" t="str">
        <f>一年级肺活量得分</f>
        <v/>
      </c>
      <c r="R145" s="512" t="str">
        <f>一年级等级</f>
        <v/>
      </c>
      <c r="S145" s="516" t="str">
        <f>一年级50米跑得分</f>
        <v/>
      </c>
      <c r="T145" s="512" t="str">
        <f>一年级等级</f>
        <v/>
      </c>
      <c r="U145" s="516" t="str">
        <f>一年级坐位体前屈得分</f>
        <v/>
      </c>
      <c r="V145" s="517" t="str">
        <f>一年级等级</f>
        <v/>
      </c>
      <c r="W145" s="516" t="str">
        <f>一年级一分钟跳绳得分</f>
        <v/>
      </c>
      <c r="X145" s="517" t="str">
        <f>一年级等级</f>
        <v/>
      </c>
      <c r="Y145" s="515"/>
      <c r="Z145" s="518"/>
      <c r="AA145" s="533"/>
      <c r="AB145" s="515"/>
      <c r="AC145" s="533" t="str">
        <f>一年级跳绳附加分</f>
        <v/>
      </c>
      <c r="AD145" s="534" t="str">
        <f>一年级标准分</f>
        <v/>
      </c>
      <c r="AE145" s="534" t="str">
        <f>一年级总分</f>
        <v/>
      </c>
      <c r="AF145" s="517" t="str">
        <f>一年级等级</f>
        <v/>
      </c>
    </row>
    <row r="146" spans="1:32">
      <c r="A146" s="664">
        <v>103</v>
      </c>
      <c r="B146" s="665">
        <v>4</v>
      </c>
      <c r="C146" s="478"/>
      <c r="D146" s="471"/>
      <c r="E146" s="472"/>
      <c r="F146" s="473"/>
      <c r="G146" s="480"/>
      <c r="H146" s="475"/>
      <c r="I146" s="501"/>
      <c r="J146" s="502"/>
      <c r="K146" s="495"/>
      <c r="L146" s="649"/>
      <c r="M146" s="644"/>
      <c r="N146" s="505" t="str">
        <f>一年级BMI</f>
        <v/>
      </c>
      <c r="O146" s="499" t="str">
        <f>一年级BMI等级</f>
        <v/>
      </c>
      <c r="P146" s="500" t="str">
        <f>一年级BMI得分</f>
        <v/>
      </c>
      <c r="Q146" s="515" t="str">
        <f>一年级肺活量得分</f>
        <v/>
      </c>
      <c r="R146" s="512" t="str">
        <f>一年级等级</f>
        <v/>
      </c>
      <c r="S146" s="516" t="str">
        <f>一年级50米跑得分</f>
        <v/>
      </c>
      <c r="T146" s="512" t="str">
        <f>一年级等级</f>
        <v/>
      </c>
      <c r="U146" s="516" t="str">
        <f>一年级坐位体前屈得分</f>
        <v/>
      </c>
      <c r="V146" s="517" t="str">
        <f>一年级等级</f>
        <v/>
      </c>
      <c r="W146" s="516" t="str">
        <f>一年级一分钟跳绳得分</f>
        <v/>
      </c>
      <c r="X146" s="517" t="str">
        <f>一年级等级</f>
        <v/>
      </c>
      <c r="Y146" s="515"/>
      <c r="Z146" s="518"/>
      <c r="AA146" s="533"/>
      <c r="AB146" s="515"/>
      <c r="AC146" s="533" t="str">
        <f>一年级跳绳附加分</f>
        <v/>
      </c>
      <c r="AD146" s="534" t="str">
        <f>一年级标准分</f>
        <v/>
      </c>
      <c r="AE146" s="534" t="str">
        <f>一年级总分</f>
        <v/>
      </c>
      <c r="AF146" s="517" t="str">
        <f>一年级等级</f>
        <v/>
      </c>
    </row>
    <row r="147" spans="1:32">
      <c r="A147" s="664">
        <v>103</v>
      </c>
      <c r="B147" s="665">
        <v>5</v>
      </c>
      <c r="C147" s="478"/>
      <c r="D147" s="471"/>
      <c r="E147" s="472"/>
      <c r="F147" s="473"/>
      <c r="G147" s="480"/>
      <c r="H147" s="475"/>
      <c r="I147" s="501"/>
      <c r="J147" s="502"/>
      <c r="K147" s="495"/>
      <c r="L147" s="649"/>
      <c r="M147" s="644"/>
      <c r="N147" s="505" t="str">
        <f>一年级BMI</f>
        <v/>
      </c>
      <c r="O147" s="499" t="str">
        <f>一年级BMI等级</f>
        <v/>
      </c>
      <c r="P147" s="500" t="str">
        <f>一年级BMI得分</f>
        <v/>
      </c>
      <c r="Q147" s="515" t="str">
        <f>一年级肺活量得分</f>
        <v/>
      </c>
      <c r="R147" s="512" t="str">
        <f>一年级等级</f>
        <v/>
      </c>
      <c r="S147" s="516" t="str">
        <f>一年级50米跑得分</f>
        <v/>
      </c>
      <c r="T147" s="512" t="str">
        <f>一年级等级</f>
        <v/>
      </c>
      <c r="U147" s="516" t="str">
        <f>一年级坐位体前屈得分</f>
        <v/>
      </c>
      <c r="V147" s="517" t="str">
        <f>一年级等级</f>
        <v/>
      </c>
      <c r="W147" s="516" t="str">
        <f>一年级一分钟跳绳得分</f>
        <v/>
      </c>
      <c r="X147" s="517" t="str">
        <f>一年级等级</f>
        <v/>
      </c>
      <c r="Y147" s="515"/>
      <c r="Z147" s="518"/>
      <c r="AA147" s="533"/>
      <c r="AB147" s="515"/>
      <c r="AC147" s="533" t="str">
        <f>一年级跳绳附加分</f>
        <v/>
      </c>
      <c r="AD147" s="534" t="str">
        <f>一年级标准分</f>
        <v/>
      </c>
      <c r="AE147" s="534" t="str">
        <f>一年级总分</f>
        <v/>
      </c>
      <c r="AF147" s="517" t="str">
        <f>一年级等级</f>
        <v/>
      </c>
    </row>
    <row r="148" spans="1:32">
      <c r="A148" s="664">
        <v>103</v>
      </c>
      <c r="B148" s="665">
        <v>6</v>
      </c>
      <c r="C148" s="478"/>
      <c r="D148" s="471"/>
      <c r="E148" s="472"/>
      <c r="F148" s="473"/>
      <c r="G148" s="480"/>
      <c r="H148" s="475"/>
      <c r="I148" s="501"/>
      <c r="J148" s="502"/>
      <c r="K148" s="495"/>
      <c r="L148" s="649"/>
      <c r="M148" s="644"/>
      <c r="N148" s="505" t="str">
        <f>一年级BMI</f>
        <v/>
      </c>
      <c r="O148" s="499" t="str">
        <f>一年级BMI等级</f>
        <v/>
      </c>
      <c r="P148" s="500" t="str">
        <f>一年级BMI得分</f>
        <v/>
      </c>
      <c r="Q148" s="515" t="str">
        <f>一年级肺活量得分</f>
        <v/>
      </c>
      <c r="R148" s="512" t="str">
        <f>一年级等级</f>
        <v/>
      </c>
      <c r="S148" s="516" t="str">
        <f>一年级50米跑得分</f>
        <v/>
      </c>
      <c r="T148" s="512" t="str">
        <f>一年级等级</f>
        <v/>
      </c>
      <c r="U148" s="516" t="str">
        <f>一年级坐位体前屈得分</f>
        <v/>
      </c>
      <c r="V148" s="517" t="str">
        <f>一年级等级</f>
        <v/>
      </c>
      <c r="W148" s="516" t="str">
        <f>一年级一分钟跳绳得分</f>
        <v/>
      </c>
      <c r="X148" s="517" t="str">
        <f>一年级等级</f>
        <v/>
      </c>
      <c r="Y148" s="515"/>
      <c r="Z148" s="518"/>
      <c r="AA148" s="533"/>
      <c r="AB148" s="515"/>
      <c r="AC148" s="533" t="str">
        <f>一年级跳绳附加分</f>
        <v/>
      </c>
      <c r="AD148" s="534" t="str">
        <f>一年级标准分</f>
        <v/>
      </c>
      <c r="AE148" s="534" t="str">
        <f>一年级总分</f>
        <v/>
      </c>
      <c r="AF148" s="517" t="str">
        <f>一年级等级</f>
        <v/>
      </c>
    </row>
    <row r="149" spans="1:32">
      <c r="A149" s="664">
        <v>103</v>
      </c>
      <c r="B149" s="665">
        <v>7</v>
      </c>
      <c r="C149" s="478"/>
      <c r="D149" s="471"/>
      <c r="E149" s="472"/>
      <c r="F149" s="473"/>
      <c r="G149" s="480"/>
      <c r="H149" s="475"/>
      <c r="I149" s="501"/>
      <c r="J149" s="502"/>
      <c r="K149" s="495"/>
      <c r="L149" s="649"/>
      <c r="M149" s="644"/>
      <c r="N149" s="505" t="str">
        <f>一年级BMI</f>
        <v/>
      </c>
      <c r="O149" s="499" t="str">
        <f>一年级BMI等级</f>
        <v/>
      </c>
      <c r="P149" s="500" t="str">
        <f>一年级BMI得分</f>
        <v/>
      </c>
      <c r="Q149" s="515" t="str">
        <f>一年级肺活量得分</f>
        <v/>
      </c>
      <c r="R149" s="512" t="str">
        <f>一年级等级</f>
        <v/>
      </c>
      <c r="S149" s="516" t="str">
        <f>一年级50米跑得分</f>
        <v/>
      </c>
      <c r="T149" s="517" t="str">
        <f>一年级等级</f>
        <v/>
      </c>
      <c r="U149" s="516" t="str">
        <f>一年级坐位体前屈得分</f>
        <v/>
      </c>
      <c r="V149" s="517" t="str">
        <f>一年级等级</f>
        <v/>
      </c>
      <c r="W149" s="516" t="str">
        <f>一年级一分钟跳绳得分</f>
        <v/>
      </c>
      <c r="X149" s="517" t="str">
        <f>一年级等级</f>
        <v/>
      </c>
      <c r="Y149" s="515"/>
      <c r="Z149" s="518"/>
      <c r="AA149" s="533"/>
      <c r="AB149" s="515"/>
      <c r="AC149" s="533" t="str">
        <f>一年级跳绳附加分</f>
        <v/>
      </c>
      <c r="AD149" s="534" t="str">
        <f>一年级标准分</f>
        <v/>
      </c>
      <c r="AE149" s="534" t="str">
        <f>一年级总分</f>
        <v/>
      </c>
      <c r="AF149" s="517" t="str">
        <f>一年级等级</f>
        <v/>
      </c>
    </row>
    <row r="150" spans="1:32">
      <c r="A150" s="664">
        <v>103</v>
      </c>
      <c r="B150" s="665">
        <v>8</v>
      </c>
      <c r="C150" s="478"/>
      <c r="D150" s="471"/>
      <c r="E150" s="472"/>
      <c r="F150" s="473"/>
      <c r="G150" s="480"/>
      <c r="H150" s="475"/>
      <c r="I150" s="501"/>
      <c r="J150" s="502"/>
      <c r="K150" s="495"/>
      <c r="L150" s="649"/>
      <c r="M150" s="644"/>
      <c r="N150" s="505" t="str">
        <f>一年级BMI</f>
        <v/>
      </c>
      <c r="O150" s="499" t="str">
        <f>一年级BMI等级</f>
        <v/>
      </c>
      <c r="P150" s="500" t="str">
        <f>一年级BMI得分</f>
        <v/>
      </c>
      <c r="Q150" s="515" t="str">
        <f>一年级肺活量得分</f>
        <v/>
      </c>
      <c r="R150" s="512" t="str">
        <f>一年级等级</f>
        <v/>
      </c>
      <c r="S150" s="516" t="str">
        <f>一年级50米跑得分</f>
        <v/>
      </c>
      <c r="T150" s="517" t="str">
        <f>一年级等级</f>
        <v/>
      </c>
      <c r="U150" s="516" t="str">
        <f>一年级坐位体前屈得分</f>
        <v/>
      </c>
      <c r="V150" s="517" t="str">
        <f>一年级等级</f>
        <v/>
      </c>
      <c r="W150" s="516" t="str">
        <f>一年级一分钟跳绳得分</f>
        <v/>
      </c>
      <c r="X150" s="517" t="str">
        <f>一年级等级</f>
        <v/>
      </c>
      <c r="Y150" s="515"/>
      <c r="Z150" s="518"/>
      <c r="AA150" s="533"/>
      <c r="AB150" s="515"/>
      <c r="AC150" s="533" t="str">
        <f>一年级跳绳附加分</f>
        <v/>
      </c>
      <c r="AD150" s="534" t="str">
        <f>一年级标准分</f>
        <v/>
      </c>
      <c r="AE150" s="534" t="str">
        <f>一年级总分</f>
        <v/>
      </c>
      <c r="AF150" s="517" t="str">
        <f>一年级等级</f>
        <v/>
      </c>
    </row>
    <row r="151" spans="1:32">
      <c r="A151" s="664">
        <v>103</v>
      </c>
      <c r="B151" s="665">
        <v>9</v>
      </c>
      <c r="C151" s="478"/>
      <c r="D151" s="471"/>
      <c r="E151" s="472"/>
      <c r="F151" s="473"/>
      <c r="G151" s="480"/>
      <c r="H151" s="475"/>
      <c r="I151" s="501"/>
      <c r="J151" s="502"/>
      <c r="K151" s="495"/>
      <c r="L151" s="649"/>
      <c r="M151" s="644"/>
      <c r="N151" s="505" t="str">
        <f>一年级BMI</f>
        <v/>
      </c>
      <c r="O151" s="499" t="str">
        <f>一年级BMI等级</f>
        <v/>
      </c>
      <c r="P151" s="500" t="str">
        <f>一年级BMI得分</f>
        <v/>
      </c>
      <c r="Q151" s="515" t="str">
        <f>一年级肺活量得分</f>
        <v/>
      </c>
      <c r="R151" s="512" t="str">
        <f>一年级等级</f>
        <v/>
      </c>
      <c r="S151" s="516" t="str">
        <f>一年级50米跑得分</f>
        <v/>
      </c>
      <c r="T151" s="517" t="str">
        <f>一年级等级</f>
        <v/>
      </c>
      <c r="U151" s="516" t="str">
        <f>一年级坐位体前屈得分</f>
        <v/>
      </c>
      <c r="V151" s="517" t="str">
        <f>一年级等级</f>
        <v/>
      </c>
      <c r="W151" s="516" t="str">
        <f>一年级一分钟跳绳得分</f>
        <v/>
      </c>
      <c r="X151" s="517" t="str">
        <f>一年级等级</f>
        <v/>
      </c>
      <c r="Y151" s="515"/>
      <c r="Z151" s="518"/>
      <c r="AA151" s="533"/>
      <c r="AB151" s="515"/>
      <c r="AC151" s="533" t="str">
        <f>一年级跳绳附加分</f>
        <v/>
      </c>
      <c r="AD151" s="534" t="str">
        <f>一年级标准分</f>
        <v/>
      </c>
      <c r="AE151" s="534" t="str">
        <f>一年级总分</f>
        <v/>
      </c>
      <c r="AF151" s="517" t="str">
        <f>一年级等级</f>
        <v/>
      </c>
    </row>
    <row r="152" spans="1:32">
      <c r="A152" s="664">
        <v>103</v>
      </c>
      <c r="B152" s="665">
        <v>10</v>
      </c>
      <c r="C152" s="478"/>
      <c r="D152" s="471"/>
      <c r="E152" s="472"/>
      <c r="F152" s="473"/>
      <c r="G152" s="480"/>
      <c r="H152" s="475"/>
      <c r="I152" s="501"/>
      <c r="J152" s="502"/>
      <c r="K152" s="495"/>
      <c r="L152" s="649"/>
      <c r="M152" s="644"/>
      <c r="N152" s="505" t="str">
        <f>一年级BMI</f>
        <v/>
      </c>
      <c r="O152" s="499" t="str">
        <f>一年级BMI等级</f>
        <v/>
      </c>
      <c r="P152" s="500" t="str">
        <f>一年级BMI得分</f>
        <v/>
      </c>
      <c r="Q152" s="515" t="str">
        <f>一年级肺活量得分</f>
        <v/>
      </c>
      <c r="R152" s="512" t="str">
        <f>一年级等级</f>
        <v/>
      </c>
      <c r="S152" s="516" t="str">
        <f>一年级50米跑得分</f>
        <v/>
      </c>
      <c r="T152" s="517" t="str">
        <f>一年级等级</f>
        <v/>
      </c>
      <c r="U152" s="516" t="str">
        <f>一年级坐位体前屈得分</f>
        <v/>
      </c>
      <c r="V152" s="517" t="str">
        <f>一年级等级</f>
        <v/>
      </c>
      <c r="W152" s="516" t="str">
        <f>一年级一分钟跳绳得分</f>
        <v/>
      </c>
      <c r="X152" s="517" t="str">
        <f>一年级等级</f>
        <v/>
      </c>
      <c r="Y152" s="515"/>
      <c r="Z152" s="518"/>
      <c r="AA152" s="533"/>
      <c r="AB152" s="515"/>
      <c r="AC152" s="533" t="str">
        <f>一年级跳绳附加分</f>
        <v/>
      </c>
      <c r="AD152" s="534" t="str">
        <f>一年级标准分</f>
        <v/>
      </c>
      <c r="AE152" s="534" t="str">
        <f>一年级总分</f>
        <v/>
      </c>
      <c r="AF152" s="517" t="str">
        <f>一年级等级</f>
        <v/>
      </c>
    </row>
    <row r="153" spans="1:32">
      <c r="A153" s="664">
        <v>103</v>
      </c>
      <c r="B153" s="665">
        <v>11</v>
      </c>
      <c r="C153" s="478"/>
      <c r="D153" s="471"/>
      <c r="E153" s="478"/>
      <c r="F153" s="473"/>
      <c r="G153" s="480"/>
      <c r="H153" s="475"/>
      <c r="I153" s="501"/>
      <c r="J153" s="502"/>
      <c r="K153" s="502"/>
      <c r="L153" s="649"/>
      <c r="M153" s="644"/>
      <c r="N153" s="505" t="str">
        <f>一年级BMI</f>
        <v/>
      </c>
      <c r="O153" s="499" t="str">
        <f>一年级BMI等级</f>
        <v/>
      </c>
      <c r="P153" s="500" t="str">
        <f>一年级BMI得分</f>
        <v/>
      </c>
      <c r="Q153" s="515" t="str">
        <f>一年级肺活量得分</f>
        <v/>
      </c>
      <c r="R153" s="512" t="str">
        <f>一年级等级</f>
        <v/>
      </c>
      <c r="S153" s="516" t="str">
        <f>一年级50米跑得分</f>
        <v/>
      </c>
      <c r="T153" s="517" t="str">
        <f>一年级等级</f>
        <v/>
      </c>
      <c r="U153" s="516" t="str">
        <f>一年级坐位体前屈得分</f>
        <v/>
      </c>
      <c r="V153" s="517" t="str">
        <f>一年级等级</f>
        <v/>
      </c>
      <c r="W153" s="516" t="str">
        <f>一年级一分钟跳绳得分</f>
        <v/>
      </c>
      <c r="X153" s="517" t="str">
        <f>一年级等级</f>
        <v/>
      </c>
      <c r="Y153" s="515"/>
      <c r="Z153" s="518"/>
      <c r="AA153" s="533"/>
      <c r="AB153" s="515"/>
      <c r="AC153" s="533" t="str">
        <f>一年级跳绳附加分</f>
        <v/>
      </c>
      <c r="AD153" s="534" t="str">
        <f>一年级标准分</f>
        <v/>
      </c>
      <c r="AE153" s="534" t="str">
        <f>一年级总分</f>
        <v/>
      </c>
      <c r="AF153" s="517" t="str">
        <f>一年级等级</f>
        <v/>
      </c>
    </row>
    <row r="154" spans="1:32">
      <c r="A154" s="664">
        <v>103</v>
      </c>
      <c r="B154" s="665">
        <v>12</v>
      </c>
      <c r="C154" s="478"/>
      <c r="D154" s="471"/>
      <c r="E154" s="478"/>
      <c r="F154" s="473"/>
      <c r="G154" s="480"/>
      <c r="H154" s="475"/>
      <c r="I154" s="501"/>
      <c r="J154" s="502"/>
      <c r="K154" s="502"/>
      <c r="L154" s="649"/>
      <c r="M154" s="644"/>
      <c r="N154" s="505" t="str">
        <f>一年级BMI</f>
        <v/>
      </c>
      <c r="O154" s="499" t="str">
        <f>一年级BMI等级</f>
        <v/>
      </c>
      <c r="P154" s="500" t="str">
        <f>一年级BMI得分</f>
        <v/>
      </c>
      <c r="Q154" s="515" t="str">
        <f>一年级肺活量得分</f>
        <v/>
      </c>
      <c r="R154" s="512" t="str">
        <f>一年级等级</f>
        <v/>
      </c>
      <c r="S154" s="516" t="str">
        <f>一年级50米跑得分</f>
        <v/>
      </c>
      <c r="T154" s="517" t="str">
        <f>一年级等级</f>
        <v/>
      </c>
      <c r="U154" s="516" t="str">
        <f>一年级坐位体前屈得分</f>
        <v/>
      </c>
      <c r="V154" s="517" t="str">
        <f>一年级等级</f>
        <v/>
      </c>
      <c r="W154" s="516" t="str">
        <f>一年级一分钟跳绳得分</f>
        <v/>
      </c>
      <c r="X154" s="517" t="str">
        <f>一年级等级</f>
        <v/>
      </c>
      <c r="Y154" s="515"/>
      <c r="Z154" s="518"/>
      <c r="AA154" s="533"/>
      <c r="AB154" s="515"/>
      <c r="AC154" s="533" t="str">
        <f>一年级跳绳附加分</f>
        <v/>
      </c>
      <c r="AD154" s="534" t="str">
        <f>一年级标准分</f>
        <v/>
      </c>
      <c r="AE154" s="534" t="str">
        <f>一年级总分</f>
        <v/>
      </c>
      <c r="AF154" s="517" t="str">
        <f>一年级等级</f>
        <v/>
      </c>
    </row>
    <row r="155" spans="1:32">
      <c r="A155" s="664">
        <v>103</v>
      </c>
      <c r="B155" s="665">
        <v>13</v>
      </c>
      <c r="C155" s="478"/>
      <c r="D155" s="471"/>
      <c r="E155" s="478"/>
      <c r="F155" s="473"/>
      <c r="G155" s="480"/>
      <c r="H155" s="475"/>
      <c r="I155" s="501"/>
      <c r="J155" s="502"/>
      <c r="K155" s="502"/>
      <c r="L155" s="649"/>
      <c r="M155" s="644"/>
      <c r="N155" s="505" t="str">
        <f>一年级BMI</f>
        <v/>
      </c>
      <c r="O155" s="499" t="str">
        <f>一年级BMI等级</f>
        <v/>
      </c>
      <c r="P155" s="500" t="str">
        <f>一年级BMI得分</f>
        <v/>
      </c>
      <c r="Q155" s="515" t="str">
        <f>一年级肺活量得分</f>
        <v/>
      </c>
      <c r="R155" s="512" t="str">
        <f>一年级等级</f>
        <v/>
      </c>
      <c r="S155" s="516" t="str">
        <f>一年级50米跑得分</f>
        <v/>
      </c>
      <c r="T155" s="517" t="str">
        <f>一年级等级</f>
        <v/>
      </c>
      <c r="U155" s="516" t="str">
        <f>一年级坐位体前屈得分</f>
        <v/>
      </c>
      <c r="V155" s="517" t="str">
        <f>一年级等级</f>
        <v/>
      </c>
      <c r="W155" s="516" t="str">
        <f>一年级一分钟跳绳得分</f>
        <v/>
      </c>
      <c r="X155" s="517" t="str">
        <f>一年级等级</f>
        <v/>
      </c>
      <c r="Y155" s="515"/>
      <c r="Z155" s="518"/>
      <c r="AA155" s="533"/>
      <c r="AB155" s="515"/>
      <c r="AC155" s="533" t="str">
        <f>一年级跳绳附加分</f>
        <v/>
      </c>
      <c r="AD155" s="534" t="str">
        <f>一年级标准分</f>
        <v/>
      </c>
      <c r="AE155" s="534" t="str">
        <f>一年级总分</f>
        <v/>
      </c>
      <c r="AF155" s="517" t="str">
        <f>一年级等级</f>
        <v/>
      </c>
    </row>
    <row r="156" spans="1:32">
      <c r="A156" s="664">
        <v>103</v>
      </c>
      <c r="B156" s="665">
        <v>14</v>
      </c>
      <c r="C156" s="478"/>
      <c r="D156" s="471"/>
      <c r="E156" s="478"/>
      <c r="F156" s="473"/>
      <c r="G156" s="474"/>
      <c r="H156" s="475"/>
      <c r="I156" s="501"/>
      <c r="J156" s="502"/>
      <c r="K156" s="502"/>
      <c r="L156" s="649"/>
      <c r="M156" s="644"/>
      <c r="N156" s="505" t="str">
        <f>一年级BMI</f>
        <v/>
      </c>
      <c r="O156" s="499" t="str">
        <f>一年级BMI等级</f>
        <v/>
      </c>
      <c r="P156" s="500" t="str">
        <f>一年级BMI得分</f>
        <v/>
      </c>
      <c r="Q156" s="515" t="str">
        <f>一年级肺活量得分</f>
        <v/>
      </c>
      <c r="R156" s="512" t="str">
        <f>一年级等级</f>
        <v/>
      </c>
      <c r="S156" s="516" t="str">
        <f>一年级50米跑得分</f>
        <v/>
      </c>
      <c r="T156" s="517" t="str">
        <f>一年级等级</f>
        <v/>
      </c>
      <c r="U156" s="516" t="str">
        <f>一年级坐位体前屈得分</f>
        <v/>
      </c>
      <c r="V156" s="517" t="str">
        <f>一年级等级</f>
        <v/>
      </c>
      <c r="W156" s="516" t="str">
        <f>一年级一分钟跳绳得分</f>
        <v/>
      </c>
      <c r="X156" s="517" t="str">
        <f>一年级等级</f>
        <v/>
      </c>
      <c r="Y156" s="515"/>
      <c r="Z156" s="518"/>
      <c r="AA156" s="533"/>
      <c r="AB156" s="515"/>
      <c r="AC156" s="533" t="str">
        <f>一年级跳绳附加分</f>
        <v/>
      </c>
      <c r="AD156" s="534" t="str">
        <f>一年级标准分</f>
        <v/>
      </c>
      <c r="AE156" s="534" t="str">
        <f>一年级总分</f>
        <v/>
      </c>
      <c r="AF156" s="517" t="str">
        <f>一年级等级</f>
        <v/>
      </c>
    </row>
    <row r="157" spans="1:32">
      <c r="A157" s="664">
        <v>103</v>
      </c>
      <c r="B157" s="665">
        <v>15</v>
      </c>
      <c r="C157" s="478"/>
      <c r="D157" s="471"/>
      <c r="E157" s="478"/>
      <c r="F157" s="473"/>
      <c r="G157" s="474"/>
      <c r="H157" s="475"/>
      <c r="I157" s="501"/>
      <c r="J157" s="502"/>
      <c r="K157" s="502"/>
      <c r="L157" s="649"/>
      <c r="M157" s="644"/>
      <c r="N157" s="505" t="str">
        <f>一年级BMI</f>
        <v/>
      </c>
      <c r="O157" s="499" t="str">
        <f>一年级BMI等级</f>
        <v/>
      </c>
      <c r="P157" s="500" t="str">
        <f>一年级BMI得分</f>
        <v/>
      </c>
      <c r="Q157" s="515" t="str">
        <f>一年级肺活量得分</f>
        <v/>
      </c>
      <c r="R157" s="512" t="str">
        <f>一年级等级</f>
        <v/>
      </c>
      <c r="S157" s="516" t="str">
        <f>一年级50米跑得分</f>
        <v/>
      </c>
      <c r="T157" s="517" t="str">
        <f>一年级等级</f>
        <v/>
      </c>
      <c r="U157" s="516" t="str">
        <f>一年级坐位体前屈得分</f>
        <v/>
      </c>
      <c r="V157" s="517" t="str">
        <f>一年级等级</f>
        <v/>
      </c>
      <c r="W157" s="516" t="str">
        <f>一年级一分钟跳绳得分</f>
        <v/>
      </c>
      <c r="X157" s="517" t="str">
        <f>一年级等级</f>
        <v/>
      </c>
      <c r="Y157" s="515"/>
      <c r="Z157" s="518"/>
      <c r="AA157" s="533"/>
      <c r="AB157" s="515"/>
      <c r="AC157" s="533" t="str">
        <f>一年级跳绳附加分</f>
        <v/>
      </c>
      <c r="AD157" s="534" t="str">
        <f>一年级标准分</f>
        <v/>
      </c>
      <c r="AE157" s="534" t="str">
        <f>一年级总分</f>
        <v/>
      </c>
      <c r="AF157" s="517" t="str">
        <f>一年级等级</f>
        <v/>
      </c>
    </row>
    <row r="158" spans="1:32">
      <c r="A158" s="664">
        <v>103</v>
      </c>
      <c r="B158" s="665">
        <v>16</v>
      </c>
      <c r="C158" s="478"/>
      <c r="D158" s="471"/>
      <c r="E158" s="478"/>
      <c r="F158" s="473"/>
      <c r="G158" s="480"/>
      <c r="H158" s="475"/>
      <c r="I158" s="501"/>
      <c r="J158" s="502"/>
      <c r="K158" s="502"/>
      <c r="L158" s="649"/>
      <c r="M158" s="644"/>
      <c r="N158" s="505" t="str">
        <f>一年级BMI</f>
        <v/>
      </c>
      <c r="O158" s="499" t="str">
        <f>一年级BMI等级</f>
        <v/>
      </c>
      <c r="P158" s="500" t="str">
        <f>一年级BMI得分</f>
        <v/>
      </c>
      <c r="Q158" s="515" t="str">
        <f>一年级肺活量得分</f>
        <v/>
      </c>
      <c r="R158" s="512" t="str">
        <f>一年级等级</f>
        <v/>
      </c>
      <c r="S158" s="516" t="str">
        <f>一年级50米跑得分</f>
        <v/>
      </c>
      <c r="T158" s="517" t="str">
        <f>一年级等级</f>
        <v/>
      </c>
      <c r="U158" s="516" t="str">
        <f>一年级坐位体前屈得分</f>
        <v/>
      </c>
      <c r="V158" s="517" t="str">
        <f>一年级等级</f>
        <v/>
      </c>
      <c r="W158" s="516" t="str">
        <f>一年级一分钟跳绳得分</f>
        <v/>
      </c>
      <c r="X158" s="517" t="str">
        <f>一年级等级</f>
        <v/>
      </c>
      <c r="Y158" s="515"/>
      <c r="Z158" s="518"/>
      <c r="AA158" s="533"/>
      <c r="AB158" s="515"/>
      <c r="AC158" s="533" t="str">
        <f>一年级跳绳附加分</f>
        <v/>
      </c>
      <c r="AD158" s="534" t="str">
        <f>一年级标准分</f>
        <v/>
      </c>
      <c r="AE158" s="534" t="str">
        <f>一年级总分</f>
        <v/>
      </c>
      <c r="AF158" s="517" t="str">
        <f>一年级等级</f>
        <v/>
      </c>
    </row>
    <row r="159" spans="1:32">
      <c r="A159" s="664">
        <v>103</v>
      </c>
      <c r="B159" s="665">
        <v>17</v>
      </c>
      <c r="C159" s="478"/>
      <c r="D159" s="471"/>
      <c r="E159" s="478"/>
      <c r="F159" s="473"/>
      <c r="G159" s="480"/>
      <c r="H159" s="475"/>
      <c r="I159" s="501"/>
      <c r="J159" s="502"/>
      <c r="K159" s="502"/>
      <c r="L159" s="649"/>
      <c r="M159" s="644"/>
      <c r="N159" s="505" t="str">
        <f>一年级BMI</f>
        <v/>
      </c>
      <c r="O159" s="499" t="str">
        <f>一年级BMI等级</f>
        <v/>
      </c>
      <c r="P159" s="500" t="str">
        <f>一年级BMI得分</f>
        <v/>
      </c>
      <c r="Q159" s="515" t="str">
        <f>一年级肺活量得分</f>
        <v/>
      </c>
      <c r="R159" s="512" t="str">
        <f>一年级等级</f>
        <v/>
      </c>
      <c r="S159" s="516" t="str">
        <f>一年级50米跑得分</f>
        <v/>
      </c>
      <c r="T159" s="517" t="str">
        <f>一年级等级</f>
        <v/>
      </c>
      <c r="U159" s="516" t="str">
        <f>一年级坐位体前屈得分</f>
        <v/>
      </c>
      <c r="V159" s="517" t="str">
        <f>一年级等级</f>
        <v/>
      </c>
      <c r="W159" s="516" t="str">
        <f>一年级一分钟跳绳得分</f>
        <v/>
      </c>
      <c r="X159" s="517" t="str">
        <f>一年级等级</f>
        <v/>
      </c>
      <c r="Y159" s="515"/>
      <c r="Z159" s="518"/>
      <c r="AA159" s="533"/>
      <c r="AB159" s="515"/>
      <c r="AC159" s="533" t="str">
        <f>一年级跳绳附加分</f>
        <v/>
      </c>
      <c r="AD159" s="534" t="str">
        <f>一年级标准分</f>
        <v/>
      </c>
      <c r="AE159" s="534" t="str">
        <f>一年级总分</f>
        <v/>
      </c>
      <c r="AF159" s="517" t="str">
        <f>一年级等级</f>
        <v/>
      </c>
    </row>
    <row r="160" spans="1:32">
      <c r="A160" s="664">
        <v>103</v>
      </c>
      <c r="B160" s="665">
        <v>18</v>
      </c>
      <c r="C160" s="478"/>
      <c r="D160" s="471"/>
      <c r="E160" s="478"/>
      <c r="F160" s="473"/>
      <c r="G160" s="480"/>
      <c r="H160" s="475"/>
      <c r="I160" s="501"/>
      <c r="J160" s="502"/>
      <c r="K160" s="502"/>
      <c r="L160" s="649"/>
      <c r="M160" s="644"/>
      <c r="N160" s="505" t="str">
        <f>一年级BMI</f>
        <v/>
      </c>
      <c r="O160" s="499" t="str">
        <f>一年级BMI等级</f>
        <v/>
      </c>
      <c r="P160" s="500" t="str">
        <f>一年级BMI得分</f>
        <v/>
      </c>
      <c r="Q160" s="515" t="str">
        <f>一年级肺活量得分</f>
        <v/>
      </c>
      <c r="R160" s="512" t="str">
        <f>一年级等级</f>
        <v/>
      </c>
      <c r="S160" s="516" t="str">
        <f>一年级50米跑得分</f>
        <v/>
      </c>
      <c r="T160" s="517" t="str">
        <f>一年级等级</f>
        <v/>
      </c>
      <c r="U160" s="516" t="str">
        <f>一年级坐位体前屈得分</f>
        <v/>
      </c>
      <c r="V160" s="517" t="str">
        <f>一年级等级</f>
        <v/>
      </c>
      <c r="W160" s="516" t="str">
        <f>一年级一分钟跳绳得分</f>
        <v/>
      </c>
      <c r="X160" s="517" t="str">
        <f>一年级等级</f>
        <v/>
      </c>
      <c r="Y160" s="515"/>
      <c r="Z160" s="518"/>
      <c r="AA160" s="533"/>
      <c r="AB160" s="515"/>
      <c r="AC160" s="533" t="str">
        <f>一年级跳绳附加分</f>
        <v/>
      </c>
      <c r="AD160" s="534" t="str">
        <f>一年级标准分</f>
        <v/>
      </c>
      <c r="AE160" s="534" t="str">
        <f>一年级总分</f>
        <v/>
      </c>
      <c r="AF160" s="517" t="str">
        <f>一年级等级</f>
        <v/>
      </c>
    </row>
    <row r="161" spans="1:32">
      <c r="A161" s="664">
        <v>103</v>
      </c>
      <c r="B161" s="665">
        <v>19</v>
      </c>
      <c r="C161" s="478"/>
      <c r="D161" s="471"/>
      <c r="E161" s="478"/>
      <c r="F161" s="473"/>
      <c r="G161" s="480"/>
      <c r="H161" s="475"/>
      <c r="I161" s="501"/>
      <c r="J161" s="502"/>
      <c r="K161" s="502"/>
      <c r="L161" s="649"/>
      <c r="M161" s="644"/>
      <c r="N161" s="505" t="str">
        <f>一年级BMI</f>
        <v/>
      </c>
      <c r="O161" s="499" t="str">
        <f>一年级BMI等级</f>
        <v/>
      </c>
      <c r="P161" s="500" t="str">
        <f>一年级BMI得分</f>
        <v/>
      </c>
      <c r="Q161" s="515" t="str">
        <f>一年级肺活量得分</f>
        <v/>
      </c>
      <c r="R161" s="512" t="str">
        <f>一年级等级</f>
        <v/>
      </c>
      <c r="S161" s="516" t="str">
        <f>一年级50米跑得分</f>
        <v/>
      </c>
      <c r="T161" s="517" t="str">
        <f>一年级等级</f>
        <v/>
      </c>
      <c r="U161" s="516" t="str">
        <f>一年级坐位体前屈得分</f>
        <v/>
      </c>
      <c r="V161" s="517" t="str">
        <f>一年级等级</f>
        <v/>
      </c>
      <c r="W161" s="516" t="str">
        <f>一年级一分钟跳绳得分</f>
        <v/>
      </c>
      <c r="X161" s="517" t="str">
        <f>一年级等级</f>
        <v/>
      </c>
      <c r="Y161" s="515"/>
      <c r="Z161" s="518"/>
      <c r="AA161" s="533"/>
      <c r="AB161" s="515"/>
      <c r="AC161" s="533" t="str">
        <f>一年级跳绳附加分</f>
        <v/>
      </c>
      <c r="AD161" s="534" t="str">
        <f>一年级标准分</f>
        <v/>
      </c>
      <c r="AE161" s="534" t="str">
        <f>一年级总分</f>
        <v/>
      </c>
      <c r="AF161" s="517" t="str">
        <f>一年级等级</f>
        <v/>
      </c>
    </row>
    <row r="162" spans="1:32">
      <c r="A162" s="664">
        <v>103</v>
      </c>
      <c r="B162" s="665">
        <v>20</v>
      </c>
      <c r="C162" s="478"/>
      <c r="D162" s="471"/>
      <c r="E162" s="478"/>
      <c r="F162" s="473"/>
      <c r="G162" s="480"/>
      <c r="H162" s="475"/>
      <c r="I162" s="501"/>
      <c r="J162" s="502"/>
      <c r="K162" s="502"/>
      <c r="L162" s="649"/>
      <c r="M162" s="644"/>
      <c r="N162" s="505" t="str">
        <f>一年级BMI</f>
        <v/>
      </c>
      <c r="O162" s="499" t="str">
        <f>一年级BMI等级</f>
        <v/>
      </c>
      <c r="P162" s="500" t="str">
        <f>一年级BMI得分</f>
        <v/>
      </c>
      <c r="Q162" s="515" t="str">
        <f>一年级肺活量得分</f>
        <v/>
      </c>
      <c r="R162" s="512" t="str">
        <f>一年级等级</f>
        <v/>
      </c>
      <c r="S162" s="516" t="str">
        <f>一年级50米跑得分</f>
        <v/>
      </c>
      <c r="T162" s="517" t="str">
        <f>一年级等级</f>
        <v/>
      </c>
      <c r="U162" s="516" t="str">
        <f>一年级坐位体前屈得分</f>
        <v/>
      </c>
      <c r="V162" s="517" t="str">
        <f>一年级等级</f>
        <v/>
      </c>
      <c r="W162" s="516" t="str">
        <f>一年级一分钟跳绳得分</f>
        <v/>
      </c>
      <c r="X162" s="517" t="str">
        <f>一年级等级</f>
        <v/>
      </c>
      <c r="Y162" s="515"/>
      <c r="Z162" s="518"/>
      <c r="AA162" s="533"/>
      <c r="AB162" s="515"/>
      <c r="AC162" s="533" t="str">
        <f>一年级跳绳附加分</f>
        <v/>
      </c>
      <c r="AD162" s="534" t="str">
        <f>一年级标准分</f>
        <v/>
      </c>
      <c r="AE162" s="534" t="str">
        <f>一年级总分</f>
        <v/>
      </c>
      <c r="AF162" s="517" t="str">
        <f>一年级等级</f>
        <v/>
      </c>
    </row>
    <row r="163" spans="1:32">
      <c r="A163" s="664">
        <v>103</v>
      </c>
      <c r="B163" s="665">
        <v>21</v>
      </c>
      <c r="C163" s="478"/>
      <c r="D163" s="471"/>
      <c r="E163" s="478"/>
      <c r="F163" s="473"/>
      <c r="G163" s="480"/>
      <c r="H163" s="475"/>
      <c r="I163" s="501"/>
      <c r="J163" s="502"/>
      <c r="K163" s="502"/>
      <c r="L163" s="649"/>
      <c r="M163" s="644"/>
      <c r="N163" s="505" t="str">
        <f>一年级BMI</f>
        <v/>
      </c>
      <c r="O163" s="499" t="str">
        <f>一年级BMI等级</f>
        <v/>
      </c>
      <c r="P163" s="500" t="str">
        <f>一年级BMI得分</f>
        <v/>
      </c>
      <c r="Q163" s="515" t="str">
        <f>一年级肺活量得分</f>
        <v/>
      </c>
      <c r="R163" s="512" t="str">
        <f>一年级等级</f>
        <v/>
      </c>
      <c r="S163" s="516" t="str">
        <f>一年级50米跑得分</f>
        <v/>
      </c>
      <c r="T163" s="517" t="str">
        <f>一年级等级</f>
        <v/>
      </c>
      <c r="U163" s="516" t="str">
        <f>一年级坐位体前屈得分</f>
        <v/>
      </c>
      <c r="V163" s="517" t="str">
        <f>一年级等级</f>
        <v/>
      </c>
      <c r="W163" s="516" t="str">
        <f>一年级一分钟跳绳得分</f>
        <v/>
      </c>
      <c r="X163" s="517" t="str">
        <f>一年级等级</f>
        <v/>
      </c>
      <c r="Y163" s="515"/>
      <c r="Z163" s="518"/>
      <c r="AA163" s="533"/>
      <c r="AB163" s="515"/>
      <c r="AC163" s="533" t="str">
        <f>一年级跳绳附加分</f>
        <v/>
      </c>
      <c r="AD163" s="534" t="str">
        <f>一年级标准分</f>
        <v/>
      </c>
      <c r="AE163" s="534" t="str">
        <f>一年级总分</f>
        <v/>
      </c>
      <c r="AF163" s="517" t="str">
        <f>一年级等级</f>
        <v/>
      </c>
    </row>
    <row r="164" spans="1:32">
      <c r="A164" s="664">
        <v>103</v>
      </c>
      <c r="B164" s="665">
        <v>22</v>
      </c>
      <c r="C164" s="478"/>
      <c r="D164" s="471"/>
      <c r="E164" s="478"/>
      <c r="F164" s="473"/>
      <c r="G164" s="480"/>
      <c r="H164" s="475"/>
      <c r="I164" s="501"/>
      <c r="J164" s="502"/>
      <c r="K164" s="502"/>
      <c r="L164" s="649"/>
      <c r="M164" s="644"/>
      <c r="N164" s="505" t="str">
        <f>一年级BMI</f>
        <v/>
      </c>
      <c r="O164" s="499" t="str">
        <f>一年级BMI等级</f>
        <v/>
      </c>
      <c r="P164" s="500" t="str">
        <f>一年级BMI得分</f>
        <v/>
      </c>
      <c r="Q164" s="515" t="str">
        <f>一年级肺活量得分</f>
        <v/>
      </c>
      <c r="R164" s="512" t="str">
        <f>一年级等级</f>
        <v/>
      </c>
      <c r="S164" s="516" t="str">
        <f>一年级50米跑得分</f>
        <v/>
      </c>
      <c r="T164" s="517" t="str">
        <f>一年级等级</f>
        <v/>
      </c>
      <c r="U164" s="516" t="str">
        <f>一年级坐位体前屈得分</f>
        <v/>
      </c>
      <c r="V164" s="517" t="str">
        <f>一年级等级</f>
        <v/>
      </c>
      <c r="W164" s="516" t="str">
        <f>一年级一分钟跳绳得分</f>
        <v/>
      </c>
      <c r="X164" s="517" t="str">
        <f>一年级等级</f>
        <v/>
      </c>
      <c r="Y164" s="515"/>
      <c r="Z164" s="518"/>
      <c r="AA164" s="533"/>
      <c r="AB164" s="515"/>
      <c r="AC164" s="533" t="str">
        <f>一年级跳绳附加分</f>
        <v/>
      </c>
      <c r="AD164" s="534" t="str">
        <f>一年级标准分</f>
        <v/>
      </c>
      <c r="AE164" s="534" t="str">
        <f>一年级总分</f>
        <v/>
      </c>
      <c r="AF164" s="517" t="str">
        <f>一年级等级</f>
        <v/>
      </c>
    </row>
    <row r="165" spans="1:32">
      <c r="A165" s="664">
        <v>103</v>
      </c>
      <c r="B165" s="665">
        <v>23</v>
      </c>
      <c r="C165" s="478"/>
      <c r="D165" s="471"/>
      <c r="E165" s="478"/>
      <c r="F165" s="473"/>
      <c r="G165" s="480"/>
      <c r="H165" s="475"/>
      <c r="I165" s="501"/>
      <c r="J165" s="502"/>
      <c r="K165" s="502"/>
      <c r="L165" s="649"/>
      <c r="M165" s="644"/>
      <c r="N165" s="505" t="str">
        <f>一年级BMI</f>
        <v/>
      </c>
      <c r="O165" s="499" t="str">
        <f>一年级BMI等级</f>
        <v/>
      </c>
      <c r="P165" s="500" t="str">
        <f>一年级BMI得分</f>
        <v/>
      </c>
      <c r="Q165" s="515" t="str">
        <f>一年级肺活量得分</f>
        <v/>
      </c>
      <c r="R165" s="512" t="str">
        <f>一年级等级</f>
        <v/>
      </c>
      <c r="S165" s="516" t="str">
        <f>一年级50米跑得分</f>
        <v/>
      </c>
      <c r="T165" s="517" t="str">
        <f>一年级等级</f>
        <v/>
      </c>
      <c r="U165" s="516" t="str">
        <f>一年级坐位体前屈得分</f>
        <v/>
      </c>
      <c r="V165" s="517" t="str">
        <f>一年级等级</f>
        <v/>
      </c>
      <c r="W165" s="516" t="str">
        <f>一年级一分钟跳绳得分</f>
        <v/>
      </c>
      <c r="X165" s="517" t="str">
        <f>一年级等级</f>
        <v/>
      </c>
      <c r="Y165" s="515"/>
      <c r="Z165" s="518"/>
      <c r="AA165" s="533"/>
      <c r="AB165" s="515"/>
      <c r="AC165" s="533" t="str">
        <f>一年级跳绳附加分</f>
        <v/>
      </c>
      <c r="AD165" s="534" t="str">
        <f>一年级标准分</f>
        <v/>
      </c>
      <c r="AE165" s="534" t="str">
        <f>一年级总分</f>
        <v/>
      </c>
      <c r="AF165" s="517" t="str">
        <f>一年级等级</f>
        <v/>
      </c>
    </row>
    <row r="166" spans="1:32">
      <c r="A166" s="664">
        <v>103</v>
      </c>
      <c r="B166" s="665">
        <v>24</v>
      </c>
      <c r="C166" s="478"/>
      <c r="D166" s="471"/>
      <c r="E166" s="478"/>
      <c r="F166" s="473"/>
      <c r="G166" s="480"/>
      <c r="H166" s="475"/>
      <c r="I166" s="501"/>
      <c r="J166" s="502"/>
      <c r="K166" s="502"/>
      <c r="L166" s="649"/>
      <c r="M166" s="644"/>
      <c r="N166" s="505" t="str">
        <f>一年级BMI</f>
        <v/>
      </c>
      <c r="O166" s="499" t="str">
        <f>一年级BMI等级</f>
        <v/>
      </c>
      <c r="P166" s="500" t="str">
        <f>一年级BMI得分</f>
        <v/>
      </c>
      <c r="Q166" s="515" t="str">
        <f>一年级肺活量得分</f>
        <v/>
      </c>
      <c r="R166" s="512" t="str">
        <f>一年级等级</f>
        <v/>
      </c>
      <c r="S166" s="516" t="str">
        <f>一年级50米跑得分</f>
        <v/>
      </c>
      <c r="T166" s="517" t="str">
        <f>一年级等级</f>
        <v/>
      </c>
      <c r="U166" s="516" t="str">
        <f>一年级坐位体前屈得分</f>
        <v/>
      </c>
      <c r="V166" s="517" t="str">
        <f>一年级等级</f>
        <v/>
      </c>
      <c r="W166" s="516" t="str">
        <f>一年级一分钟跳绳得分</f>
        <v/>
      </c>
      <c r="X166" s="517" t="str">
        <f>一年级等级</f>
        <v/>
      </c>
      <c r="Y166" s="515"/>
      <c r="Z166" s="518"/>
      <c r="AA166" s="533"/>
      <c r="AB166" s="515"/>
      <c r="AC166" s="533" t="str">
        <f>一年级跳绳附加分</f>
        <v/>
      </c>
      <c r="AD166" s="534" t="str">
        <f>一年级标准分</f>
        <v/>
      </c>
      <c r="AE166" s="534" t="str">
        <f>一年级总分</f>
        <v/>
      </c>
      <c r="AF166" s="517" t="str">
        <f>一年级等级</f>
        <v/>
      </c>
    </row>
    <row r="167" spans="1:32">
      <c r="A167" s="664">
        <v>103</v>
      </c>
      <c r="B167" s="665">
        <v>25</v>
      </c>
      <c r="C167" s="478"/>
      <c r="D167" s="471"/>
      <c r="E167" s="478"/>
      <c r="F167" s="473"/>
      <c r="G167" s="480"/>
      <c r="H167" s="475"/>
      <c r="I167" s="501"/>
      <c r="J167" s="502"/>
      <c r="K167" s="502"/>
      <c r="L167" s="649"/>
      <c r="M167" s="644"/>
      <c r="N167" s="505" t="str">
        <f>一年级BMI</f>
        <v/>
      </c>
      <c r="O167" s="499" t="str">
        <f>一年级BMI等级</f>
        <v/>
      </c>
      <c r="P167" s="500" t="str">
        <f>一年级BMI得分</f>
        <v/>
      </c>
      <c r="Q167" s="515" t="str">
        <f>一年级肺活量得分</f>
        <v/>
      </c>
      <c r="R167" s="512" t="str">
        <f>一年级等级</f>
        <v/>
      </c>
      <c r="S167" s="516" t="str">
        <f>一年级50米跑得分</f>
        <v/>
      </c>
      <c r="T167" s="517" t="str">
        <f>一年级等级</f>
        <v/>
      </c>
      <c r="U167" s="516" t="str">
        <f>一年级坐位体前屈得分</f>
        <v/>
      </c>
      <c r="V167" s="517" t="str">
        <f>一年级等级</f>
        <v/>
      </c>
      <c r="W167" s="516" t="str">
        <f>一年级一分钟跳绳得分</f>
        <v/>
      </c>
      <c r="X167" s="517" t="str">
        <f>一年级等级</f>
        <v/>
      </c>
      <c r="Y167" s="515"/>
      <c r="Z167" s="518"/>
      <c r="AA167" s="533"/>
      <c r="AB167" s="515"/>
      <c r="AC167" s="533" t="str">
        <f>一年级跳绳附加分</f>
        <v/>
      </c>
      <c r="AD167" s="534" t="str">
        <f>一年级标准分</f>
        <v/>
      </c>
      <c r="AE167" s="534" t="str">
        <f>一年级总分</f>
        <v/>
      </c>
      <c r="AF167" s="517" t="str">
        <f>一年级等级</f>
        <v/>
      </c>
    </row>
    <row r="168" spans="1:32">
      <c r="A168" s="664">
        <v>103</v>
      </c>
      <c r="B168" s="665">
        <v>26</v>
      </c>
      <c r="C168" s="478"/>
      <c r="D168" s="471"/>
      <c r="E168" s="478"/>
      <c r="F168" s="473"/>
      <c r="G168" s="480"/>
      <c r="H168" s="475"/>
      <c r="I168" s="501"/>
      <c r="J168" s="502"/>
      <c r="K168" s="502"/>
      <c r="L168" s="649"/>
      <c r="M168" s="644"/>
      <c r="N168" s="505" t="str">
        <f>一年级BMI</f>
        <v/>
      </c>
      <c r="O168" s="499" t="str">
        <f>一年级BMI等级</f>
        <v/>
      </c>
      <c r="P168" s="500" t="str">
        <f>一年级BMI得分</f>
        <v/>
      </c>
      <c r="Q168" s="515" t="str">
        <f>一年级肺活量得分</f>
        <v/>
      </c>
      <c r="R168" s="512" t="str">
        <f>一年级等级</f>
        <v/>
      </c>
      <c r="S168" s="516" t="str">
        <f>一年级50米跑得分</f>
        <v/>
      </c>
      <c r="T168" s="517" t="str">
        <f>一年级等级</f>
        <v/>
      </c>
      <c r="U168" s="516" t="str">
        <f>一年级坐位体前屈得分</f>
        <v/>
      </c>
      <c r="V168" s="517" t="str">
        <f>一年级等级</f>
        <v/>
      </c>
      <c r="W168" s="516" t="str">
        <f>一年级一分钟跳绳得分</f>
        <v/>
      </c>
      <c r="X168" s="517" t="str">
        <f>一年级等级</f>
        <v/>
      </c>
      <c r="Y168" s="515"/>
      <c r="Z168" s="518"/>
      <c r="AA168" s="533"/>
      <c r="AB168" s="515"/>
      <c r="AC168" s="533" t="str">
        <f>一年级跳绳附加分</f>
        <v/>
      </c>
      <c r="AD168" s="534" t="str">
        <f>一年级标准分</f>
        <v/>
      </c>
      <c r="AE168" s="534" t="str">
        <f>一年级总分</f>
        <v/>
      </c>
      <c r="AF168" s="517" t="str">
        <f>一年级等级</f>
        <v/>
      </c>
    </row>
    <row r="169" spans="1:32">
      <c r="A169" s="664">
        <v>103</v>
      </c>
      <c r="B169" s="665">
        <v>27</v>
      </c>
      <c r="C169" s="478"/>
      <c r="D169" s="471"/>
      <c r="E169" s="478"/>
      <c r="F169" s="473"/>
      <c r="G169" s="480"/>
      <c r="H169" s="475"/>
      <c r="I169" s="501"/>
      <c r="J169" s="502"/>
      <c r="K169" s="502"/>
      <c r="L169" s="649"/>
      <c r="M169" s="644"/>
      <c r="N169" s="505" t="str">
        <f>一年级BMI</f>
        <v/>
      </c>
      <c r="O169" s="499" t="str">
        <f>一年级BMI等级</f>
        <v/>
      </c>
      <c r="P169" s="500" t="str">
        <f>一年级BMI得分</f>
        <v/>
      </c>
      <c r="Q169" s="515" t="str">
        <f>一年级肺活量得分</f>
        <v/>
      </c>
      <c r="R169" s="512" t="str">
        <f>一年级等级</f>
        <v/>
      </c>
      <c r="S169" s="516" t="str">
        <f>一年级50米跑得分</f>
        <v/>
      </c>
      <c r="T169" s="517" t="str">
        <f>一年级等级</f>
        <v/>
      </c>
      <c r="U169" s="516" t="str">
        <f>一年级坐位体前屈得分</f>
        <v/>
      </c>
      <c r="V169" s="517" t="str">
        <f>一年级等级</f>
        <v/>
      </c>
      <c r="W169" s="516" t="str">
        <f>一年级一分钟跳绳得分</f>
        <v/>
      </c>
      <c r="X169" s="517" t="str">
        <f>一年级等级</f>
        <v/>
      </c>
      <c r="Y169" s="515"/>
      <c r="Z169" s="518"/>
      <c r="AA169" s="533"/>
      <c r="AB169" s="515"/>
      <c r="AC169" s="533" t="str">
        <f>一年级跳绳附加分</f>
        <v/>
      </c>
      <c r="AD169" s="534" t="str">
        <f>一年级标准分</f>
        <v/>
      </c>
      <c r="AE169" s="534" t="str">
        <f>一年级总分</f>
        <v/>
      </c>
      <c r="AF169" s="517" t="str">
        <f>一年级等级</f>
        <v/>
      </c>
    </row>
    <row r="170" spans="1:32">
      <c r="A170" s="664">
        <v>103</v>
      </c>
      <c r="B170" s="665">
        <v>28</v>
      </c>
      <c r="C170" s="478"/>
      <c r="D170" s="471"/>
      <c r="E170" s="478"/>
      <c r="F170" s="473"/>
      <c r="G170" s="480"/>
      <c r="H170" s="475"/>
      <c r="I170" s="501"/>
      <c r="J170" s="502"/>
      <c r="K170" s="502"/>
      <c r="L170" s="649"/>
      <c r="M170" s="644"/>
      <c r="N170" s="505" t="str">
        <f>一年级BMI</f>
        <v/>
      </c>
      <c r="O170" s="499" t="str">
        <f>一年级BMI等级</f>
        <v/>
      </c>
      <c r="P170" s="500" t="str">
        <f>一年级BMI得分</f>
        <v/>
      </c>
      <c r="Q170" s="515" t="str">
        <f>一年级肺活量得分</f>
        <v/>
      </c>
      <c r="R170" s="512" t="str">
        <f>一年级等级</f>
        <v/>
      </c>
      <c r="S170" s="516" t="str">
        <f>一年级50米跑得分</f>
        <v/>
      </c>
      <c r="T170" s="517" t="str">
        <f>一年级等级</f>
        <v/>
      </c>
      <c r="U170" s="516" t="str">
        <f>一年级坐位体前屈得分</f>
        <v/>
      </c>
      <c r="V170" s="517" t="str">
        <f>一年级等级</f>
        <v/>
      </c>
      <c r="W170" s="516" t="str">
        <f>一年级一分钟跳绳得分</f>
        <v/>
      </c>
      <c r="X170" s="517" t="str">
        <f>一年级等级</f>
        <v/>
      </c>
      <c r="Y170" s="515"/>
      <c r="Z170" s="518"/>
      <c r="AA170" s="533"/>
      <c r="AB170" s="515"/>
      <c r="AC170" s="533" t="str">
        <f>一年级跳绳附加分</f>
        <v/>
      </c>
      <c r="AD170" s="534" t="str">
        <f>一年级标准分</f>
        <v/>
      </c>
      <c r="AE170" s="534" t="str">
        <f>一年级总分</f>
        <v/>
      </c>
      <c r="AF170" s="517" t="str">
        <f>一年级等级</f>
        <v/>
      </c>
    </row>
    <row r="171" spans="1:32">
      <c r="A171" s="664">
        <v>103</v>
      </c>
      <c r="B171" s="665">
        <v>29</v>
      </c>
      <c r="C171" s="478"/>
      <c r="D171" s="471"/>
      <c r="E171" s="478"/>
      <c r="F171" s="473"/>
      <c r="G171" s="480"/>
      <c r="H171" s="475"/>
      <c r="I171" s="501"/>
      <c r="J171" s="502"/>
      <c r="K171" s="502"/>
      <c r="L171" s="649"/>
      <c r="M171" s="644"/>
      <c r="N171" s="505" t="str">
        <f>一年级BMI</f>
        <v/>
      </c>
      <c r="O171" s="499" t="str">
        <f>一年级BMI等级</f>
        <v/>
      </c>
      <c r="P171" s="500" t="str">
        <f>一年级BMI得分</f>
        <v/>
      </c>
      <c r="Q171" s="515" t="str">
        <f>一年级肺活量得分</f>
        <v/>
      </c>
      <c r="R171" s="512" t="str">
        <f>一年级等级</f>
        <v/>
      </c>
      <c r="S171" s="516" t="str">
        <f>一年级50米跑得分</f>
        <v/>
      </c>
      <c r="T171" s="517" t="str">
        <f>一年级等级</f>
        <v/>
      </c>
      <c r="U171" s="516" t="str">
        <f>一年级坐位体前屈得分</f>
        <v/>
      </c>
      <c r="V171" s="517" t="str">
        <f>一年级等级</f>
        <v/>
      </c>
      <c r="W171" s="516" t="str">
        <f>一年级一分钟跳绳得分</f>
        <v/>
      </c>
      <c r="X171" s="517" t="str">
        <f>一年级等级</f>
        <v/>
      </c>
      <c r="Y171" s="515"/>
      <c r="Z171" s="518"/>
      <c r="AA171" s="533"/>
      <c r="AB171" s="515"/>
      <c r="AC171" s="533" t="str">
        <f>一年级跳绳附加分</f>
        <v/>
      </c>
      <c r="AD171" s="534" t="str">
        <f>一年级标准分</f>
        <v/>
      </c>
      <c r="AE171" s="534" t="str">
        <f>一年级总分</f>
        <v/>
      </c>
      <c r="AF171" s="517" t="str">
        <f>一年级等级</f>
        <v/>
      </c>
    </row>
    <row r="172" spans="1:32">
      <c r="A172" s="664">
        <v>103</v>
      </c>
      <c r="B172" s="665">
        <v>30</v>
      </c>
      <c r="C172" s="478"/>
      <c r="D172" s="471"/>
      <c r="E172" s="478"/>
      <c r="F172" s="473"/>
      <c r="G172" s="480"/>
      <c r="H172" s="475"/>
      <c r="I172" s="501"/>
      <c r="J172" s="502"/>
      <c r="K172" s="502"/>
      <c r="L172" s="649"/>
      <c r="M172" s="644"/>
      <c r="N172" s="505" t="str">
        <f>一年级BMI</f>
        <v/>
      </c>
      <c r="O172" s="499" t="str">
        <f>一年级BMI等级</f>
        <v/>
      </c>
      <c r="P172" s="500" t="str">
        <f>一年级BMI得分</f>
        <v/>
      </c>
      <c r="Q172" s="515" t="str">
        <f>一年级肺活量得分</f>
        <v/>
      </c>
      <c r="R172" s="512" t="str">
        <f>一年级等级</f>
        <v/>
      </c>
      <c r="S172" s="516" t="str">
        <f>一年级50米跑得分</f>
        <v/>
      </c>
      <c r="T172" s="517" t="str">
        <f>一年级等级</f>
        <v/>
      </c>
      <c r="U172" s="516" t="str">
        <f>一年级坐位体前屈得分</f>
        <v/>
      </c>
      <c r="V172" s="517" t="str">
        <f>一年级等级</f>
        <v/>
      </c>
      <c r="W172" s="516" t="str">
        <f>一年级一分钟跳绳得分</f>
        <v/>
      </c>
      <c r="X172" s="517" t="str">
        <f>一年级等级</f>
        <v/>
      </c>
      <c r="Y172" s="515"/>
      <c r="Z172" s="518"/>
      <c r="AA172" s="533"/>
      <c r="AB172" s="515"/>
      <c r="AC172" s="533" t="str">
        <f>一年级跳绳附加分</f>
        <v/>
      </c>
      <c r="AD172" s="534" t="str">
        <f>一年级标准分</f>
        <v/>
      </c>
      <c r="AE172" s="534" t="str">
        <f>一年级总分</f>
        <v/>
      </c>
      <c r="AF172" s="517" t="str">
        <f>一年级等级</f>
        <v/>
      </c>
    </row>
    <row r="173" spans="1:32">
      <c r="A173" s="664">
        <v>103</v>
      </c>
      <c r="B173" s="665">
        <v>31</v>
      </c>
      <c r="C173" s="478"/>
      <c r="D173" s="471"/>
      <c r="E173" s="478"/>
      <c r="F173" s="473"/>
      <c r="G173" s="480"/>
      <c r="H173" s="475"/>
      <c r="I173" s="501"/>
      <c r="J173" s="502"/>
      <c r="K173" s="502"/>
      <c r="L173" s="649"/>
      <c r="M173" s="644"/>
      <c r="N173" s="505" t="str">
        <f>一年级BMI</f>
        <v/>
      </c>
      <c r="O173" s="499" t="str">
        <f>一年级BMI等级</f>
        <v/>
      </c>
      <c r="P173" s="500" t="str">
        <f>一年级BMI得分</f>
        <v/>
      </c>
      <c r="Q173" s="515" t="str">
        <f>一年级肺活量得分</f>
        <v/>
      </c>
      <c r="R173" s="512" t="str">
        <f>一年级等级</f>
        <v/>
      </c>
      <c r="S173" s="516" t="str">
        <f>一年级50米跑得分</f>
        <v/>
      </c>
      <c r="T173" s="517" t="str">
        <f>一年级等级</f>
        <v/>
      </c>
      <c r="U173" s="516" t="str">
        <f>一年级坐位体前屈得分</f>
        <v/>
      </c>
      <c r="V173" s="517" t="str">
        <f>一年级等级</f>
        <v/>
      </c>
      <c r="W173" s="516" t="str">
        <f>一年级一分钟跳绳得分</f>
        <v/>
      </c>
      <c r="X173" s="517" t="str">
        <f>一年级等级</f>
        <v/>
      </c>
      <c r="Y173" s="515"/>
      <c r="Z173" s="518"/>
      <c r="AA173" s="533"/>
      <c r="AB173" s="515"/>
      <c r="AC173" s="533" t="str">
        <f>一年级跳绳附加分</f>
        <v/>
      </c>
      <c r="AD173" s="534" t="str">
        <f>一年级标准分</f>
        <v/>
      </c>
      <c r="AE173" s="534" t="str">
        <f>一年级总分</f>
        <v/>
      </c>
      <c r="AF173" s="517" t="str">
        <f>一年级等级</f>
        <v/>
      </c>
    </row>
    <row r="174" spans="1:32">
      <c r="A174" s="664">
        <v>103</v>
      </c>
      <c r="B174" s="665">
        <v>32</v>
      </c>
      <c r="C174" s="478"/>
      <c r="D174" s="471"/>
      <c r="E174" s="478"/>
      <c r="F174" s="473"/>
      <c r="G174" s="480"/>
      <c r="H174" s="475"/>
      <c r="I174" s="501"/>
      <c r="J174" s="502"/>
      <c r="K174" s="502"/>
      <c r="L174" s="649"/>
      <c r="M174" s="644"/>
      <c r="N174" s="505" t="str">
        <f>一年级BMI</f>
        <v/>
      </c>
      <c r="O174" s="499" t="str">
        <f>一年级BMI等级</f>
        <v/>
      </c>
      <c r="P174" s="500" t="str">
        <f>一年级BMI得分</f>
        <v/>
      </c>
      <c r="Q174" s="515" t="str">
        <f>一年级肺活量得分</f>
        <v/>
      </c>
      <c r="R174" s="512" t="str">
        <f>一年级等级</f>
        <v/>
      </c>
      <c r="S174" s="516" t="str">
        <f>一年级50米跑得分</f>
        <v/>
      </c>
      <c r="T174" s="517" t="str">
        <f>一年级等级</f>
        <v/>
      </c>
      <c r="U174" s="516" t="str">
        <f>一年级坐位体前屈得分</f>
        <v/>
      </c>
      <c r="V174" s="517" t="str">
        <f>一年级等级</f>
        <v/>
      </c>
      <c r="W174" s="516" t="str">
        <f>一年级一分钟跳绳得分</f>
        <v/>
      </c>
      <c r="X174" s="517" t="str">
        <f>一年级等级</f>
        <v/>
      </c>
      <c r="Y174" s="515"/>
      <c r="Z174" s="518"/>
      <c r="AA174" s="533"/>
      <c r="AB174" s="515"/>
      <c r="AC174" s="533" t="str">
        <f>一年级跳绳附加分</f>
        <v/>
      </c>
      <c r="AD174" s="534" t="str">
        <f>一年级标准分</f>
        <v/>
      </c>
      <c r="AE174" s="534" t="str">
        <f>一年级总分</f>
        <v/>
      </c>
      <c r="AF174" s="517" t="str">
        <f>一年级等级</f>
        <v/>
      </c>
    </row>
    <row r="175" spans="1:32">
      <c r="A175" s="664">
        <v>103</v>
      </c>
      <c r="B175" s="665">
        <v>33</v>
      </c>
      <c r="C175" s="478"/>
      <c r="D175" s="471"/>
      <c r="E175" s="478"/>
      <c r="F175" s="473"/>
      <c r="G175" s="480"/>
      <c r="H175" s="475"/>
      <c r="I175" s="501"/>
      <c r="J175" s="502"/>
      <c r="K175" s="502"/>
      <c r="L175" s="649"/>
      <c r="M175" s="644"/>
      <c r="N175" s="505" t="str">
        <f>一年级BMI</f>
        <v/>
      </c>
      <c r="O175" s="499" t="str">
        <f>一年级BMI等级</f>
        <v/>
      </c>
      <c r="P175" s="500" t="str">
        <f>一年级BMI得分</f>
        <v/>
      </c>
      <c r="Q175" s="515" t="str">
        <f>一年级肺活量得分</f>
        <v/>
      </c>
      <c r="R175" s="512" t="str">
        <f>一年级等级</f>
        <v/>
      </c>
      <c r="S175" s="516" t="str">
        <f>一年级50米跑得分</f>
        <v/>
      </c>
      <c r="T175" s="517" t="str">
        <f>一年级等级</f>
        <v/>
      </c>
      <c r="U175" s="516" t="str">
        <f>一年级坐位体前屈得分</f>
        <v/>
      </c>
      <c r="V175" s="517" t="str">
        <f>一年级等级</f>
        <v/>
      </c>
      <c r="W175" s="516" t="str">
        <f>一年级一分钟跳绳得分</f>
        <v/>
      </c>
      <c r="X175" s="517" t="str">
        <f>一年级等级</f>
        <v/>
      </c>
      <c r="Y175" s="515"/>
      <c r="Z175" s="518"/>
      <c r="AA175" s="533"/>
      <c r="AB175" s="515"/>
      <c r="AC175" s="533" t="str">
        <f>一年级跳绳附加分</f>
        <v/>
      </c>
      <c r="AD175" s="534" t="str">
        <f>一年级标准分</f>
        <v/>
      </c>
      <c r="AE175" s="534" t="str">
        <f>一年级总分</f>
        <v/>
      </c>
      <c r="AF175" s="517" t="str">
        <f>一年级等级</f>
        <v/>
      </c>
    </row>
    <row r="176" spans="1:32">
      <c r="A176" s="664">
        <v>103</v>
      </c>
      <c r="B176" s="665">
        <v>34</v>
      </c>
      <c r="C176" s="478"/>
      <c r="D176" s="471"/>
      <c r="E176" s="478"/>
      <c r="F176" s="473"/>
      <c r="G176" s="480"/>
      <c r="H176" s="475"/>
      <c r="I176" s="501"/>
      <c r="J176" s="502"/>
      <c r="K176" s="502"/>
      <c r="L176" s="649"/>
      <c r="M176" s="644"/>
      <c r="N176" s="505" t="str">
        <f>一年级BMI</f>
        <v/>
      </c>
      <c r="O176" s="499" t="str">
        <f>一年级BMI等级</f>
        <v/>
      </c>
      <c r="P176" s="500" t="str">
        <f>一年级BMI得分</f>
        <v/>
      </c>
      <c r="Q176" s="515" t="str">
        <f>一年级肺活量得分</f>
        <v/>
      </c>
      <c r="R176" s="512" t="str">
        <f>一年级等级</f>
        <v/>
      </c>
      <c r="S176" s="516" t="str">
        <f>一年级50米跑得分</f>
        <v/>
      </c>
      <c r="T176" s="517" t="str">
        <f>一年级等级</f>
        <v/>
      </c>
      <c r="U176" s="516" t="str">
        <f>一年级坐位体前屈得分</f>
        <v/>
      </c>
      <c r="V176" s="517" t="str">
        <f>一年级等级</f>
        <v/>
      </c>
      <c r="W176" s="516" t="str">
        <f>一年级一分钟跳绳得分</f>
        <v/>
      </c>
      <c r="X176" s="517" t="str">
        <f>一年级等级</f>
        <v/>
      </c>
      <c r="Y176" s="515"/>
      <c r="Z176" s="518"/>
      <c r="AA176" s="533"/>
      <c r="AB176" s="515"/>
      <c r="AC176" s="533" t="str">
        <f>一年级跳绳附加分</f>
        <v/>
      </c>
      <c r="AD176" s="534" t="str">
        <f>一年级标准分</f>
        <v/>
      </c>
      <c r="AE176" s="534" t="str">
        <f>一年级总分</f>
        <v/>
      </c>
      <c r="AF176" s="517" t="str">
        <f>一年级等级</f>
        <v/>
      </c>
    </row>
    <row r="177" spans="1:32">
      <c r="A177" s="664">
        <v>103</v>
      </c>
      <c r="B177" s="665">
        <v>35</v>
      </c>
      <c r="C177" s="478"/>
      <c r="D177" s="471"/>
      <c r="E177" s="478"/>
      <c r="F177" s="473"/>
      <c r="G177" s="480"/>
      <c r="H177" s="475"/>
      <c r="I177" s="501"/>
      <c r="J177" s="502"/>
      <c r="K177" s="502"/>
      <c r="L177" s="649"/>
      <c r="M177" s="644"/>
      <c r="N177" s="505" t="str">
        <f>一年级BMI</f>
        <v/>
      </c>
      <c r="O177" s="499" t="str">
        <f>一年级BMI等级</f>
        <v/>
      </c>
      <c r="P177" s="500" t="str">
        <f>一年级BMI得分</f>
        <v/>
      </c>
      <c r="Q177" s="515" t="str">
        <f>一年级肺活量得分</f>
        <v/>
      </c>
      <c r="R177" s="512" t="str">
        <f>一年级等级</f>
        <v/>
      </c>
      <c r="S177" s="516" t="str">
        <f>一年级50米跑得分</f>
        <v/>
      </c>
      <c r="T177" s="517" t="str">
        <f>一年级等级</f>
        <v/>
      </c>
      <c r="U177" s="516" t="str">
        <f>一年级坐位体前屈得分</f>
        <v/>
      </c>
      <c r="V177" s="517" t="str">
        <f>一年级等级</f>
        <v/>
      </c>
      <c r="W177" s="516" t="str">
        <f>一年级一分钟跳绳得分</f>
        <v/>
      </c>
      <c r="X177" s="517" t="str">
        <f>一年级等级</f>
        <v/>
      </c>
      <c r="Y177" s="515"/>
      <c r="Z177" s="518"/>
      <c r="AA177" s="533"/>
      <c r="AB177" s="515"/>
      <c r="AC177" s="533" t="str">
        <f>一年级跳绳附加分</f>
        <v/>
      </c>
      <c r="AD177" s="534" t="str">
        <f>一年级标准分</f>
        <v/>
      </c>
      <c r="AE177" s="534" t="str">
        <f>一年级总分</f>
        <v/>
      </c>
      <c r="AF177" s="517" t="str">
        <f>一年级等级</f>
        <v/>
      </c>
    </row>
    <row r="178" spans="1:32">
      <c r="A178" s="664">
        <v>103</v>
      </c>
      <c r="B178" s="665">
        <v>36</v>
      </c>
      <c r="C178" s="478"/>
      <c r="D178" s="471"/>
      <c r="E178" s="478"/>
      <c r="F178" s="473"/>
      <c r="G178" s="480"/>
      <c r="H178" s="475"/>
      <c r="I178" s="501"/>
      <c r="J178" s="502"/>
      <c r="K178" s="502"/>
      <c r="L178" s="649"/>
      <c r="M178" s="644"/>
      <c r="N178" s="505" t="str">
        <f>一年级BMI</f>
        <v/>
      </c>
      <c r="O178" s="499" t="str">
        <f>一年级BMI等级</f>
        <v/>
      </c>
      <c r="P178" s="500" t="str">
        <f>一年级BMI得分</f>
        <v/>
      </c>
      <c r="Q178" s="515" t="str">
        <f>一年级肺活量得分</f>
        <v/>
      </c>
      <c r="R178" s="512" t="str">
        <f>一年级等级</f>
        <v/>
      </c>
      <c r="S178" s="516" t="str">
        <f>一年级50米跑得分</f>
        <v/>
      </c>
      <c r="T178" s="517" t="str">
        <f>一年级等级</f>
        <v/>
      </c>
      <c r="U178" s="516" t="str">
        <f>一年级坐位体前屈得分</f>
        <v/>
      </c>
      <c r="V178" s="517" t="str">
        <f>一年级等级</f>
        <v/>
      </c>
      <c r="W178" s="516" t="str">
        <f>一年级一分钟跳绳得分</f>
        <v/>
      </c>
      <c r="X178" s="517" t="str">
        <f>一年级等级</f>
        <v/>
      </c>
      <c r="Y178" s="515"/>
      <c r="Z178" s="518"/>
      <c r="AA178" s="533"/>
      <c r="AB178" s="515"/>
      <c r="AC178" s="533" t="str">
        <f>一年级跳绳附加分</f>
        <v/>
      </c>
      <c r="AD178" s="534" t="str">
        <f>一年级标准分</f>
        <v/>
      </c>
      <c r="AE178" s="534" t="str">
        <f>一年级总分</f>
        <v/>
      </c>
      <c r="AF178" s="517" t="str">
        <f>一年级等级</f>
        <v/>
      </c>
    </row>
    <row r="179" spans="1:32">
      <c r="A179" s="664">
        <v>103</v>
      </c>
      <c r="B179" s="665">
        <v>37</v>
      </c>
      <c r="C179" s="478"/>
      <c r="D179" s="471"/>
      <c r="E179" s="478"/>
      <c r="F179" s="473"/>
      <c r="G179" s="480"/>
      <c r="H179" s="475"/>
      <c r="I179" s="501"/>
      <c r="J179" s="502"/>
      <c r="K179" s="502"/>
      <c r="L179" s="649"/>
      <c r="M179" s="644"/>
      <c r="N179" s="505" t="str">
        <f>一年级BMI</f>
        <v/>
      </c>
      <c r="O179" s="499" t="str">
        <f>一年级BMI等级</f>
        <v/>
      </c>
      <c r="P179" s="500" t="str">
        <f>一年级BMI得分</f>
        <v/>
      </c>
      <c r="Q179" s="515" t="str">
        <f>一年级肺活量得分</f>
        <v/>
      </c>
      <c r="R179" s="512" t="str">
        <f>一年级等级</f>
        <v/>
      </c>
      <c r="S179" s="516" t="str">
        <f>一年级50米跑得分</f>
        <v/>
      </c>
      <c r="T179" s="517" t="str">
        <f>一年级等级</f>
        <v/>
      </c>
      <c r="U179" s="516" t="str">
        <f>一年级坐位体前屈得分</f>
        <v/>
      </c>
      <c r="V179" s="517" t="str">
        <f>一年级等级</f>
        <v/>
      </c>
      <c r="W179" s="516" t="str">
        <f>一年级一分钟跳绳得分</f>
        <v/>
      </c>
      <c r="X179" s="517" t="str">
        <f>一年级等级</f>
        <v/>
      </c>
      <c r="Y179" s="515"/>
      <c r="Z179" s="518"/>
      <c r="AA179" s="533"/>
      <c r="AB179" s="515"/>
      <c r="AC179" s="533" t="str">
        <f>一年级跳绳附加分</f>
        <v/>
      </c>
      <c r="AD179" s="534" t="str">
        <f>一年级标准分</f>
        <v/>
      </c>
      <c r="AE179" s="534" t="str">
        <f>一年级总分</f>
        <v/>
      </c>
      <c r="AF179" s="517" t="str">
        <f>一年级等级</f>
        <v/>
      </c>
    </row>
    <row r="180" spans="1:32">
      <c r="A180" s="664">
        <v>103</v>
      </c>
      <c r="B180" s="665">
        <v>38</v>
      </c>
      <c r="C180" s="478"/>
      <c r="D180" s="471"/>
      <c r="E180" s="478"/>
      <c r="F180" s="473"/>
      <c r="G180" s="480"/>
      <c r="H180" s="475"/>
      <c r="I180" s="501"/>
      <c r="J180" s="502"/>
      <c r="K180" s="502"/>
      <c r="L180" s="649"/>
      <c r="M180" s="644"/>
      <c r="N180" s="505" t="str">
        <f>一年级BMI</f>
        <v/>
      </c>
      <c r="O180" s="499" t="str">
        <f>一年级BMI等级</f>
        <v/>
      </c>
      <c r="P180" s="500" t="str">
        <f>一年级BMI得分</f>
        <v/>
      </c>
      <c r="Q180" s="515" t="str">
        <f>一年级肺活量得分</f>
        <v/>
      </c>
      <c r="R180" s="512" t="str">
        <f>一年级等级</f>
        <v/>
      </c>
      <c r="S180" s="516" t="str">
        <f>一年级50米跑得分</f>
        <v/>
      </c>
      <c r="T180" s="517" t="str">
        <f>一年级等级</f>
        <v/>
      </c>
      <c r="U180" s="516" t="str">
        <f>一年级坐位体前屈得分</f>
        <v/>
      </c>
      <c r="V180" s="517" t="str">
        <f>一年级等级</f>
        <v/>
      </c>
      <c r="W180" s="516" t="str">
        <f>一年级一分钟跳绳得分</f>
        <v/>
      </c>
      <c r="X180" s="517" t="str">
        <f>一年级等级</f>
        <v/>
      </c>
      <c r="Y180" s="515"/>
      <c r="Z180" s="518"/>
      <c r="AA180" s="533"/>
      <c r="AB180" s="515"/>
      <c r="AC180" s="533" t="str">
        <f>一年级跳绳附加分</f>
        <v/>
      </c>
      <c r="AD180" s="534" t="str">
        <f>一年级标准分</f>
        <v/>
      </c>
      <c r="AE180" s="534" t="str">
        <f>一年级总分</f>
        <v/>
      </c>
      <c r="AF180" s="517" t="str">
        <f>一年级等级</f>
        <v/>
      </c>
    </row>
    <row r="181" spans="1:32">
      <c r="A181" s="664">
        <v>103</v>
      </c>
      <c r="B181" s="665">
        <v>39</v>
      </c>
      <c r="C181" s="478"/>
      <c r="D181" s="471"/>
      <c r="E181" s="478"/>
      <c r="F181" s="473"/>
      <c r="G181" s="480"/>
      <c r="H181" s="475"/>
      <c r="I181" s="501"/>
      <c r="J181" s="502"/>
      <c r="K181" s="502"/>
      <c r="L181" s="649"/>
      <c r="M181" s="644"/>
      <c r="N181" s="505" t="str">
        <f>一年级BMI</f>
        <v/>
      </c>
      <c r="O181" s="499" t="str">
        <f>一年级BMI等级</f>
        <v/>
      </c>
      <c r="P181" s="500" t="str">
        <f>一年级BMI得分</f>
        <v/>
      </c>
      <c r="Q181" s="515" t="str">
        <f>一年级肺活量得分</f>
        <v/>
      </c>
      <c r="R181" s="512" t="str">
        <f>一年级等级</f>
        <v/>
      </c>
      <c r="S181" s="516" t="str">
        <f>一年级50米跑得分</f>
        <v/>
      </c>
      <c r="T181" s="517" t="str">
        <f>一年级等级</f>
        <v/>
      </c>
      <c r="U181" s="516" t="str">
        <f>一年级坐位体前屈得分</f>
        <v/>
      </c>
      <c r="V181" s="517" t="str">
        <f>一年级等级</f>
        <v/>
      </c>
      <c r="W181" s="516" t="str">
        <f>一年级一分钟跳绳得分</f>
        <v/>
      </c>
      <c r="X181" s="517" t="str">
        <f>一年级等级</f>
        <v/>
      </c>
      <c r="Y181" s="515"/>
      <c r="Z181" s="518"/>
      <c r="AA181" s="533"/>
      <c r="AB181" s="515"/>
      <c r="AC181" s="533" t="str">
        <f>一年级跳绳附加分</f>
        <v/>
      </c>
      <c r="AD181" s="534" t="str">
        <f>一年级标准分</f>
        <v/>
      </c>
      <c r="AE181" s="534" t="str">
        <f>一年级总分</f>
        <v/>
      </c>
      <c r="AF181" s="517" t="str">
        <f>一年级等级</f>
        <v/>
      </c>
    </row>
    <row r="182" spans="1:32">
      <c r="A182" s="664">
        <v>103</v>
      </c>
      <c r="B182" s="665">
        <v>40</v>
      </c>
      <c r="C182" s="478"/>
      <c r="D182" s="471"/>
      <c r="E182" s="478"/>
      <c r="F182" s="473"/>
      <c r="G182" s="480"/>
      <c r="H182" s="475"/>
      <c r="I182" s="501"/>
      <c r="J182" s="502"/>
      <c r="K182" s="502"/>
      <c r="L182" s="649"/>
      <c r="M182" s="644"/>
      <c r="N182" s="505" t="str">
        <f>一年级BMI</f>
        <v/>
      </c>
      <c r="O182" s="499" t="str">
        <f>一年级BMI等级</f>
        <v/>
      </c>
      <c r="P182" s="500" t="str">
        <f>一年级BMI得分</f>
        <v/>
      </c>
      <c r="Q182" s="515" t="str">
        <f>一年级肺活量得分</f>
        <v/>
      </c>
      <c r="R182" s="512" t="str">
        <f>一年级等级</f>
        <v/>
      </c>
      <c r="S182" s="516" t="str">
        <f>一年级50米跑得分</f>
        <v/>
      </c>
      <c r="T182" s="517" t="str">
        <f>一年级等级</f>
        <v/>
      </c>
      <c r="U182" s="516" t="str">
        <f>一年级坐位体前屈得分</f>
        <v/>
      </c>
      <c r="V182" s="517" t="str">
        <f>一年级等级</f>
        <v/>
      </c>
      <c r="W182" s="516" t="str">
        <f>一年级一分钟跳绳得分</f>
        <v/>
      </c>
      <c r="X182" s="517" t="str">
        <f>一年级等级</f>
        <v/>
      </c>
      <c r="Y182" s="515"/>
      <c r="Z182" s="518"/>
      <c r="AA182" s="533"/>
      <c r="AB182" s="515"/>
      <c r="AC182" s="533" t="str">
        <f>一年级跳绳附加分</f>
        <v/>
      </c>
      <c r="AD182" s="534" t="str">
        <f>一年级标准分</f>
        <v/>
      </c>
      <c r="AE182" s="534" t="str">
        <f>一年级总分</f>
        <v/>
      </c>
      <c r="AF182" s="517" t="str">
        <f>一年级等级</f>
        <v/>
      </c>
    </row>
    <row r="183" spans="1:32">
      <c r="A183" s="664">
        <v>103</v>
      </c>
      <c r="B183" s="665">
        <v>41</v>
      </c>
      <c r="C183" s="478"/>
      <c r="D183" s="471"/>
      <c r="E183" s="472"/>
      <c r="F183" s="473"/>
      <c r="G183" s="480"/>
      <c r="H183" s="475"/>
      <c r="I183" s="501"/>
      <c r="J183" s="502"/>
      <c r="K183" s="495"/>
      <c r="L183" s="649"/>
      <c r="M183" s="644"/>
      <c r="N183" s="505" t="str">
        <f>一年级BMI</f>
        <v/>
      </c>
      <c r="O183" s="499" t="str">
        <f>一年级BMI等级</f>
        <v/>
      </c>
      <c r="P183" s="500" t="str">
        <f>一年级BMI得分</f>
        <v/>
      </c>
      <c r="Q183" s="515" t="str">
        <f>一年级肺活量得分</f>
        <v/>
      </c>
      <c r="R183" s="512" t="str">
        <f>一年级等级</f>
        <v/>
      </c>
      <c r="S183" s="516" t="str">
        <f>一年级50米跑得分</f>
        <v/>
      </c>
      <c r="T183" s="517" t="str">
        <f>一年级等级</f>
        <v/>
      </c>
      <c r="U183" s="516" t="str">
        <f>一年级坐位体前屈得分</f>
        <v/>
      </c>
      <c r="V183" s="517" t="str">
        <f>一年级等级</f>
        <v/>
      </c>
      <c r="W183" s="516" t="str">
        <f>一年级一分钟跳绳得分</f>
        <v/>
      </c>
      <c r="X183" s="517" t="str">
        <f>一年级等级</f>
        <v/>
      </c>
      <c r="Y183" s="515"/>
      <c r="Z183" s="518"/>
      <c r="AA183" s="533"/>
      <c r="AB183" s="515"/>
      <c r="AC183" s="533" t="str">
        <f>一年级跳绳附加分</f>
        <v/>
      </c>
      <c r="AD183" s="534" t="str">
        <f>一年级标准分</f>
        <v/>
      </c>
      <c r="AE183" s="534" t="str">
        <f>一年级总分</f>
        <v/>
      </c>
      <c r="AF183" s="517" t="str">
        <f>一年级等级</f>
        <v/>
      </c>
    </row>
    <row r="184" spans="1:32">
      <c r="A184" s="664">
        <v>103</v>
      </c>
      <c r="B184" s="665">
        <v>42</v>
      </c>
      <c r="C184" s="470"/>
      <c r="D184" s="471"/>
      <c r="E184" s="472"/>
      <c r="F184" s="473"/>
      <c r="G184" s="480"/>
      <c r="H184" s="475"/>
      <c r="I184" s="494"/>
      <c r="J184" s="495"/>
      <c r="K184" s="495"/>
      <c r="L184" s="649"/>
      <c r="M184" s="644"/>
      <c r="N184" s="505" t="str">
        <f>一年级BMI</f>
        <v/>
      </c>
      <c r="O184" s="499" t="str">
        <f>一年级BMI等级</f>
        <v/>
      </c>
      <c r="P184" s="500" t="str">
        <f>一年级BMI得分</f>
        <v/>
      </c>
      <c r="Q184" s="515" t="str">
        <f>一年级肺活量得分</f>
        <v/>
      </c>
      <c r="R184" s="512" t="str">
        <f>一年级等级</f>
        <v/>
      </c>
      <c r="S184" s="516" t="str">
        <f>一年级50米跑得分</f>
        <v/>
      </c>
      <c r="T184" s="517" t="str">
        <f>一年级等级</f>
        <v/>
      </c>
      <c r="U184" s="516" t="str">
        <f>一年级坐位体前屈得分</f>
        <v/>
      </c>
      <c r="V184" s="517" t="str">
        <f>一年级等级</f>
        <v/>
      </c>
      <c r="W184" s="516" t="str">
        <f>一年级一分钟跳绳得分</f>
        <v/>
      </c>
      <c r="X184" s="517" t="str">
        <f>一年级等级</f>
        <v/>
      </c>
      <c r="Y184" s="515"/>
      <c r="Z184" s="518"/>
      <c r="AA184" s="533"/>
      <c r="AB184" s="515"/>
      <c r="AC184" s="533" t="str">
        <f>一年级跳绳附加分</f>
        <v/>
      </c>
      <c r="AD184" s="534" t="str">
        <f>一年级标准分</f>
        <v/>
      </c>
      <c r="AE184" s="534" t="str">
        <f>一年级总分</f>
        <v/>
      </c>
      <c r="AF184" s="517" t="str">
        <f>一年级等级</f>
        <v/>
      </c>
    </row>
    <row r="185" spans="1:32">
      <c r="A185" s="664">
        <v>103</v>
      </c>
      <c r="B185" s="665">
        <v>43</v>
      </c>
      <c r="C185" s="478"/>
      <c r="D185" s="471"/>
      <c r="E185" s="472"/>
      <c r="F185" s="473"/>
      <c r="G185" s="480"/>
      <c r="H185" s="475"/>
      <c r="I185" s="501"/>
      <c r="J185" s="502"/>
      <c r="K185" s="495"/>
      <c r="L185" s="649"/>
      <c r="M185" s="644"/>
      <c r="N185" s="505" t="str">
        <f>一年级BMI</f>
        <v/>
      </c>
      <c r="O185" s="499" t="str">
        <f>一年级BMI等级</f>
        <v/>
      </c>
      <c r="P185" s="500" t="str">
        <f>一年级BMI得分</f>
        <v/>
      </c>
      <c r="Q185" s="515" t="str">
        <f>一年级肺活量得分</f>
        <v/>
      </c>
      <c r="R185" s="512" t="str">
        <f>一年级等级</f>
        <v/>
      </c>
      <c r="S185" s="516" t="str">
        <f>一年级50米跑得分</f>
        <v/>
      </c>
      <c r="T185" s="517" t="str">
        <f>一年级等级</f>
        <v/>
      </c>
      <c r="U185" s="516" t="str">
        <f>一年级坐位体前屈得分</f>
        <v/>
      </c>
      <c r="V185" s="517" t="str">
        <f>一年级等级</f>
        <v/>
      </c>
      <c r="W185" s="516" t="str">
        <f>一年级一分钟跳绳得分</f>
        <v/>
      </c>
      <c r="X185" s="517" t="str">
        <f>一年级等级</f>
        <v/>
      </c>
      <c r="Y185" s="515"/>
      <c r="Z185" s="518"/>
      <c r="AA185" s="533"/>
      <c r="AB185" s="515"/>
      <c r="AC185" s="533" t="str">
        <f>一年级跳绳附加分</f>
        <v/>
      </c>
      <c r="AD185" s="534" t="str">
        <f>一年级标准分</f>
        <v/>
      </c>
      <c r="AE185" s="534" t="str">
        <f>一年级总分</f>
        <v/>
      </c>
      <c r="AF185" s="517" t="str">
        <f>一年级等级</f>
        <v/>
      </c>
    </row>
    <row r="186" spans="1:32">
      <c r="A186" s="664">
        <v>103</v>
      </c>
      <c r="B186" s="665">
        <v>44</v>
      </c>
      <c r="C186" s="478"/>
      <c r="D186" s="471"/>
      <c r="E186" s="472"/>
      <c r="F186" s="473"/>
      <c r="G186" s="480"/>
      <c r="H186" s="475"/>
      <c r="I186" s="501"/>
      <c r="J186" s="502"/>
      <c r="K186" s="495"/>
      <c r="L186" s="649"/>
      <c r="M186" s="644"/>
      <c r="N186" s="505" t="str">
        <f>一年级BMI</f>
        <v/>
      </c>
      <c r="O186" s="499" t="str">
        <f>一年级BMI等级</f>
        <v/>
      </c>
      <c r="P186" s="500" t="str">
        <f>一年级BMI得分</f>
        <v/>
      </c>
      <c r="Q186" s="515" t="str">
        <f>一年级肺活量得分</f>
        <v/>
      </c>
      <c r="R186" s="512" t="str">
        <f>一年级等级</f>
        <v/>
      </c>
      <c r="S186" s="516" t="str">
        <f>一年级50米跑得分</f>
        <v/>
      </c>
      <c r="T186" s="517" t="str">
        <f>一年级等级</f>
        <v/>
      </c>
      <c r="U186" s="516" t="str">
        <f>一年级坐位体前屈得分</f>
        <v/>
      </c>
      <c r="V186" s="517" t="str">
        <f>一年级等级</f>
        <v/>
      </c>
      <c r="W186" s="516" t="str">
        <f>一年级一分钟跳绳得分</f>
        <v/>
      </c>
      <c r="X186" s="517" t="str">
        <f>一年级等级</f>
        <v/>
      </c>
      <c r="Y186" s="515"/>
      <c r="Z186" s="518"/>
      <c r="AA186" s="533"/>
      <c r="AB186" s="515"/>
      <c r="AC186" s="533" t="str">
        <f>一年级跳绳附加分</f>
        <v/>
      </c>
      <c r="AD186" s="534" t="str">
        <f>一年级标准分</f>
        <v/>
      </c>
      <c r="AE186" s="534" t="str">
        <f>一年级总分</f>
        <v/>
      </c>
      <c r="AF186" s="517" t="str">
        <f>一年级等级</f>
        <v/>
      </c>
    </row>
    <row r="187" spans="1:32">
      <c r="A187" s="664">
        <v>103</v>
      </c>
      <c r="B187" s="665">
        <v>45</v>
      </c>
      <c r="C187" s="478"/>
      <c r="D187" s="471"/>
      <c r="E187" s="472"/>
      <c r="F187" s="473"/>
      <c r="G187" s="474"/>
      <c r="H187" s="475"/>
      <c r="I187" s="501"/>
      <c r="J187" s="502"/>
      <c r="K187" s="495"/>
      <c r="L187" s="649"/>
      <c r="M187" s="644"/>
      <c r="N187" s="505" t="str">
        <f>一年级BMI</f>
        <v/>
      </c>
      <c r="O187" s="499" t="str">
        <f>一年级BMI等级</f>
        <v/>
      </c>
      <c r="P187" s="500" t="str">
        <f>一年级BMI得分</f>
        <v/>
      </c>
      <c r="Q187" s="515" t="str">
        <f>一年级肺活量得分</f>
        <v/>
      </c>
      <c r="R187" s="512" t="str">
        <f>一年级等级</f>
        <v/>
      </c>
      <c r="S187" s="516" t="str">
        <f>一年级50米跑得分</f>
        <v/>
      </c>
      <c r="T187" s="517" t="str">
        <f>一年级等级</f>
        <v/>
      </c>
      <c r="U187" s="516" t="str">
        <f>一年级坐位体前屈得分</f>
        <v/>
      </c>
      <c r="V187" s="517" t="str">
        <f>一年级等级</f>
        <v/>
      </c>
      <c r="W187" s="516" t="str">
        <f>一年级一分钟跳绳得分</f>
        <v/>
      </c>
      <c r="X187" s="517" t="str">
        <f>一年级等级</f>
        <v/>
      </c>
      <c r="Y187" s="515"/>
      <c r="Z187" s="518"/>
      <c r="AA187" s="533"/>
      <c r="AB187" s="515"/>
      <c r="AC187" s="533" t="str">
        <f>一年级跳绳附加分</f>
        <v/>
      </c>
      <c r="AD187" s="534" t="str">
        <f>一年级标准分</f>
        <v/>
      </c>
      <c r="AE187" s="534" t="str">
        <f>一年级总分</f>
        <v/>
      </c>
      <c r="AF187" s="517" t="str">
        <f>一年级等级</f>
        <v/>
      </c>
    </row>
    <row r="188" spans="1:32">
      <c r="A188" s="664">
        <v>103</v>
      </c>
      <c r="B188" s="665">
        <v>46</v>
      </c>
      <c r="C188" s="478"/>
      <c r="D188" s="471"/>
      <c r="E188" s="472"/>
      <c r="F188" s="473"/>
      <c r="G188" s="474"/>
      <c r="H188" s="475"/>
      <c r="I188" s="501"/>
      <c r="J188" s="502"/>
      <c r="K188" s="495"/>
      <c r="L188" s="649"/>
      <c r="M188" s="644"/>
      <c r="N188" s="505" t="str">
        <f>一年级BMI</f>
        <v/>
      </c>
      <c r="O188" s="499" t="str">
        <f>一年级BMI等级</f>
        <v/>
      </c>
      <c r="P188" s="500" t="str">
        <f>一年级BMI得分</f>
        <v/>
      </c>
      <c r="Q188" s="515" t="str">
        <f>一年级肺活量得分</f>
        <v/>
      </c>
      <c r="R188" s="512" t="str">
        <f>一年级等级</f>
        <v/>
      </c>
      <c r="S188" s="516" t="str">
        <f>一年级50米跑得分</f>
        <v/>
      </c>
      <c r="T188" s="517" t="str">
        <f>一年级等级</f>
        <v/>
      </c>
      <c r="U188" s="516" t="str">
        <f>一年级坐位体前屈得分</f>
        <v/>
      </c>
      <c r="V188" s="517" t="str">
        <f>一年级等级</f>
        <v/>
      </c>
      <c r="W188" s="516" t="str">
        <f>一年级一分钟跳绳得分</f>
        <v/>
      </c>
      <c r="X188" s="517" t="str">
        <f>一年级等级</f>
        <v/>
      </c>
      <c r="Y188" s="515"/>
      <c r="Z188" s="518"/>
      <c r="AA188" s="533"/>
      <c r="AB188" s="515"/>
      <c r="AC188" s="533" t="str">
        <f>一年级跳绳附加分</f>
        <v/>
      </c>
      <c r="AD188" s="534" t="str">
        <f>一年级标准分</f>
        <v/>
      </c>
      <c r="AE188" s="534" t="str">
        <f>一年级总分</f>
        <v/>
      </c>
      <c r="AF188" s="517" t="str">
        <f>一年级等级</f>
        <v/>
      </c>
    </row>
    <row r="189" spans="1:32">
      <c r="A189" s="664">
        <v>103</v>
      </c>
      <c r="B189" s="665">
        <v>47</v>
      </c>
      <c r="C189" s="478"/>
      <c r="D189" s="471"/>
      <c r="E189" s="472"/>
      <c r="F189" s="473"/>
      <c r="G189" s="480"/>
      <c r="H189" s="475"/>
      <c r="I189" s="501"/>
      <c r="J189" s="502"/>
      <c r="K189" s="495"/>
      <c r="L189" s="649"/>
      <c r="M189" s="644"/>
      <c r="N189" s="505" t="str">
        <f>一年级BMI</f>
        <v/>
      </c>
      <c r="O189" s="499" t="str">
        <f>一年级BMI等级</f>
        <v/>
      </c>
      <c r="P189" s="500" t="str">
        <f>一年级BMI得分</f>
        <v/>
      </c>
      <c r="Q189" s="515" t="str">
        <f>一年级肺活量得分</f>
        <v/>
      </c>
      <c r="R189" s="512" t="str">
        <f>一年级等级</f>
        <v/>
      </c>
      <c r="S189" s="516" t="str">
        <f>一年级50米跑得分</f>
        <v/>
      </c>
      <c r="T189" s="517" t="str">
        <f>一年级等级</f>
        <v/>
      </c>
      <c r="U189" s="516" t="str">
        <f>一年级坐位体前屈得分</f>
        <v/>
      </c>
      <c r="V189" s="517" t="str">
        <f>一年级等级</f>
        <v/>
      </c>
      <c r="W189" s="516" t="str">
        <f>一年级一分钟跳绳得分</f>
        <v/>
      </c>
      <c r="X189" s="517" t="str">
        <f>一年级等级</f>
        <v/>
      </c>
      <c r="Y189" s="515"/>
      <c r="Z189" s="518"/>
      <c r="AA189" s="533"/>
      <c r="AB189" s="515"/>
      <c r="AC189" s="533" t="str">
        <f>一年级跳绳附加分</f>
        <v/>
      </c>
      <c r="AD189" s="534" t="str">
        <f>一年级标准分</f>
        <v/>
      </c>
      <c r="AE189" s="534" t="str">
        <f>一年级总分</f>
        <v/>
      </c>
      <c r="AF189" s="517" t="str">
        <f>一年级等级</f>
        <v/>
      </c>
    </row>
    <row r="190" spans="1:32">
      <c r="A190" s="664">
        <v>103</v>
      </c>
      <c r="B190" s="665">
        <v>48</v>
      </c>
      <c r="C190" s="478"/>
      <c r="D190" s="471"/>
      <c r="E190" s="472"/>
      <c r="F190" s="481"/>
      <c r="G190" s="480"/>
      <c r="H190" s="475"/>
      <c r="I190" s="501"/>
      <c r="J190" s="502"/>
      <c r="K190" s="495"/>
      <c r="L190" s="649"/>
      <c r="M190" s="644"/>
      <c r="N190" s="505" t="str">
        <f>一年级BMI</f>
        <v/>
      </c>
      <c r="O190" s="499" t="str">
        <f>一年级BMI等级</f>
        <v/>
      </c>
      <c r="P190" s="500" t="str">
        <f>一年级BMI得分</f>
        <v/>
      </c>
      <c r="Q190" s="515" t="str">
        <f>一年级肺活量得分</f>
        <v/>
      </c>
      <c r="R190" s="512" t="str">
        <f>一年级等级</f>
        <v/>
      </c>
      <c r="S190" s="516" t="str">
        <f>一年级50米跑得分</f>
        <v/>
      </c>
      <c r="T190" s="517" t="str">
        <f>一年级等级</f>
        <v/>
      </c>
      <c r="U190" s="516" t="str">
        <f>一年级坐位体前屈得分</f>
        <v/>
      </c>
      <c r="V190" s="517" t="str">
        <f>一年级等级</f>
        <v/>
      </c>
      <c r="W190" s="516" t="str">
        <f>一年级一分钟跳绳得分</f>
        <v/>
      </c>
      <c r="X190" s="517" t="str">
        <f>一年级等级</f>
        <v/>
      </c>
      <c r="Y190" s="515"/>
      <c r="Z190" s="518"/>
      <c r="AA190" s="533"/>
      <c r="AB190" s="515"/>
      <c r="AC190" s="533" t="str">
        <f>一年级跳绳附加分</f>
        <v/>
      </c>
      <c r="AD190" s="534" t="str">
        <f>一年级标准分</f>
        <v/>
      </c>
      <c r="AE190" s="534" t="str">
        <f>一年级总分</f>
        <v/>
      </c>
      <c r="AF190" s="517" t="str">
        <f>一年级等级</f>
        <v/>
      </c>
    </row>
    <row r="191" spans="1:32">
      <c r="A191" s="664">
        <v>103</v>
      </c>
      <c r="B191" s="665">
        <v>49</v>
      </c>
      <c r="C191" s="478"/>
      <c r="D191" s="471"/>
      <c r="E191" s="472"/>
      <c r="F191" s="481"/>
      <c r="G191" s="480"/>
      <c r="H191" s="475"/>
      <c r="I191" s="501"/>
      <c r="J191" s="502"/>
      <c r="K191" s="495"/>
      <c r="L191" s="649"/>
      <c r="M191" s="644"/>
      <c r="N191" s="505" t="str">
        <f>一年级BMI</f>
        <v/>
      </c>
      <c r="O191" s="499" t="str">
        <f>一年级BMI等级</f>
        <v/>
      </c>
      <c r="P191" s="500" t="str">
        <f>一年级BMI得分</f>
        <v/>
      </c>
      <c r="Q191" s="515" t="str">
        <f>一年级肺活量得分</f>
        <v/>
      </c>
      <c r="R191" s="512" t="str">
        <f>一年级等级</f>
        <v/>
      </c>
      <c r="S191" s="516" t="str">
        <f>一年级50米跑得分</f>
        <v/>
      </c>
      <c r="T191" s="517" t="str">
        <f>一年级等级</f>
        <v/>
      </c>
      <c r="U191" s="516" t="str">
        <f>一年级坐位体前屈得分</f>
        <v/>
      </c>
      <c r="V191" s="517" t="str">
        <f>一年级等级</f>
        <v/>
      </c>
      <c r="W191" s="516" t="str">
        <f>一年级一分钟跳绳得分</f>
        <v/>
      </c>
      <c r="X191" s="517" t="str">
        <f>一年级等级</f>
        <v/>
      </c>
      <c r="Y191" s="515"/>
      <c r="Z191" s="518"/>
      <c r="AA191" s="533"/>
      <c r="AB191" s="515"/>
      <c r="AC191" s="533" t="str">
        <f>一年级跳绳附加分</f>
        <v/>
      </c>
      <c r="AD191" s="534" t="str">
        <f>一年级标准分</f>
        <v/>
      </c>
      <c r="AE191" s="534" t="str">
        <f>一年级总分</f>
        <v/>
      </c>
      <c r="AF191" s="517" t="str">
        <f>一年级等级</f>
        <v/>
      </c>
    </row>
    <row r="192" spans="1:32">
      <c r="A192" s="664">
        <v>103</v>
      </c>
      <c r="B192" s="665">
        <v>50</v>
      </c>
      <c r="C192" s="478"/>
      <c r="D192" s="471"/>
      <c r="E192" s="472"/>
      <c r="F192" s="481"/>
      <c r="G192" s="480"/>
      <c r="H192" s="475"/>
      <c r="I192" s="501"/>
      <c r="J192" s="502"/>
      <c r="K192" s="495"/>
      <c r="L192" s="649"/>
      <c r="M192" s="644"/>
      <c r="N192" s="505" t="str">
        <f>一年级BMI</f>
        <v/>
      </c>
      <c r="O192" s="499" t="str">
        <f>一年级BMI等级</f>
        <v/>
      </c>
      <c r="P192" s="500" t="str">
        <f>一年级BMI得分</f>
        <v/>
      </c>
      <c r="Q192" s="515" t="str">
        <f>一年级肺活量得分</f>
        <v/>
      </c>
      <c r="R192" s="512" t="str">
        <f>一年级等级</f>
        <v/>
      </c>
      <c r="S192" s="516" t="str">
        <f>一年级50米跑得分</f>
        <v/>
      </c>
      <c r="T192" s="517" t="str">
        <f>一年级等级</f>
        <v/>
      </c>
      <c r="U192" s="516" t="str">
        <f>一年级坐位体前屈得分</f>
        <v/>
      </c>
      <c r="V192" s="517" t="str">
        <f>一年级等级</f>
        <v/>
      </c>
      <c r="W192" s="516" t="str">
        <f>一年级一分钟跳绳得分</f>
        <v/>
      </c>
      <c r="X192" s="517" t="str">
        <f>一年级等级</f>
        <v/>
      </c>
      <c r="Y192" s="515"/>
      <c r="Z192" s="518"/>
      <c r="AA192" s="533"/>
      <c r="AB192" s="515"/>
      <c r="AC192" s="533" t="str">
        <f>一年级跳绳附加分</f>
        <v/>
      </c>
      <c r="AD192" s="534" t="str">
        <f>一年级标准分</f>
        <v/>
      </c>
      <c r="AE192" s="534" t="str">
        <f>一年级总分</f>
        <v/>
      </c>
      <c r="AF192" s="517" t="str">
        <f>一年级等级</f>
        <v/>
      </c>
    </row>
    <row r="193" spans="1:32">
      <c r="A193" s="664">
        <v>103</v>
      </c>
      <c r="B193" s="665">
        <v>51</v>
      </c>
      <c r="C193" s="478"/>
      <c r="D193" s="471"/>
      <c r="E193" s="472"/>
      <c r="F193" s="481"/>
      <c r="G193" s="480"/>
      <c r="H193" s="475"/>
      <c r="I193" s="501"/>
      <c r="J193" s="502"/>
      <c r="K193" s="495"/>
      <c r="L193" s="649"/>
      <c r="M193" s="644"/>
      <c r="N193" s="505" t="str">
        <f>一年级BMI</f>
        <v/>
      </c>
      <c r="O193" s="499" t="str">
        <f>一年级BMI等级</f>
        <v/>
      </c>
      <c r="P193" s="500" t="str">
        <f>一年级BMI得分</f>
        <v/>
      </c>
      <c r="Q193" s="515" t="str">
        <f>一年级肺活量得分</f>
        <v/>
      </c>
      <c r="R193" s="512" t="str">
        <f>一年级等级</f>
        <v/>
      </c>
      <c r="S193" s="516" t="str">
        <f>一年级50米跑得分</f>
        <v/>
      </c>
      <c r="T193" s="517" t="str">
        <f>一年级等级</f>
        <v/>
      </c>
      <c r="U193" s="516" t="str">
        <f>一年级坐位体前屈得分</f>
        <v/>
      </c>
      <c r="V193" s="517" t="str">
        <f>一年级等级</f>
        <v/>
      </c>
      <c r="W193" s="516" t="str">
        <f>一年级一分钟跳绳得分</f>
        <v/>
      </c>
      <c r="X193" s="517" t="str">
        <f>一年级等级</f>
        <v/>
      </c>
      <c r="Y193" s="515"/>
      <c r="Z193" s="518"/>
      <c r="AA193" s="533"/>
      <c r="AB193" s="515"/>
      <c r="AC193" s="533" t="str">
        <f>一年级跳绳附加分</f>
        <v/>
      </c>
      <c r="AD193" s="534" t="str">
        <f>一年级标准分</f>
        <v/>
      </c>
      <c r="AE193" s="534" t="str">
        <f>一年级总分</f>
        <v/>
      </c>
      <c r="AF193" s="517" t="str">
        <f>一年级等级</f>
        <v/>
      </c>
    </row>
    <row r="194" spans="1:32">
      <c r="A194" s="664">
        <v>103</v>
      </c>
      <c r="B194" s="665">
        <v>52</v>
      </c>
      <c r="C194" s="478"/>
      <c r="D194" s="471"/>
      <c r="E194" s="472"/>
      <c r="F194" s="481"/>
      <c r="G194" s="480"/>
      <c r="H194" s="475"/>
      <c r="I194" s="501"/>
      <c r="J194" s="502"/>
      <c r="K194" s="495"/>
      <c r="L194" s="649"/>
      <c r="M194" s="644"/>
      <c r="N194" s="505" t="str">
        <f>一年级BMI</f>
        <v/>
      </c>
      <c r="O194" s="499" t="str">
        <f>一年级BMI等级</f>
        <v/>
      </c>
      <c r="P194" s="500" t="str">
        <f>一年级BMI得分</f>
        <v/>
      </c>
      <c r="Q194" s="515" t="str">
        <f>一年级肺活量得分</f>
        <v/>
      </c>
      <c r="R194" s="512" t="str">
        <f>一年级等级</f>
        <v/>
      </c>
      <c r="S194" s="516" t="str">
        <f>一年级50米跑得分</f>
        <v/>
      </c>
      <c r="T194" s="517" t="str">
        <f>一年级等级</f>
        <v/>
      </c>
      <c r="U194" s="516" t="str">
        <f>一年级坐位体前屈得分</f>
        <v/>
      </c>
      <c r="V194" s="517" t="str">
        <f>一年级等级</f>
        <v/>
      </c>
      <c r="W194" s="516" t="str">
        <f>一年级一分钟跳绳得分</f>
        <v/>
      </c>
      <c r="X194" s="517" t="str">
        <f>一年级等级</f>
        <v/>
      </c>
      <c r="Y194" s="515"/>
      <c r="Z194" s="518"/>
      <c r="AA194" s="533"/>
      <c r="AB194" s="515"/>
      <c r="AC194" s="533" t="str">
        <f>一年级跳绳附加分</f>
        <v/>
      </c>
      <c r="AD194" s="534" t="str">
        <f>一年级标准分</f>
        <v/>
      </c>
      <c r="AE194" s="534" t="str">
        <f>一年级总分</f>
        <v/>
      </c>
      <c r="AF194" s="517" t="str">
        <f>一年级等级</f>
        <v/>
      </c>
    </row>
    <row r="195" spans="1:32">
      <c r="A195" s="664">
        <v>103</v>
      </c>
      <c r="B195" s="665">
        <v>53</v>
      </c>
      <c r="C195" s="478"/>
      <c r="D195" s="471"/>
      <c r="E195" s="472"/>
      <c r="F195" s="481"/>
      <c r="G195" s="480"/>
      <c r="H195" s="475"/>
      <c r="I195" s="501"/>
      <c r="J195" s="502"/>
      <c r="K195" s="495"/>
      <c r="L195" s="649"/>
      <c r="M195" s="644"/>
      <c r="N195" s="505" t="str">
        <f>一年级BMI</f>
        <v/>
      </c>
      <c r="O195" s="499" t="str">
        <f>一年级BMI等级</f>
        <v/>
      </c>
      <c r="P195" s="500" t="str">
        <f>一年级BMI得分</f>
        <v/>
      </c>
      <c r="Q195" s="515" t="str">
        <f>一年级肺活量得分</f>
        <v/>
      </c>
      <c r="R195" s="512" t="str">
        <f>一年级等级</f>
        <v/>
      </c>
      <c r="S195" s="516" t="str">
        <f>一年级50米跑得分</f>
        <v/>
      </c>
      <c r="T195" s="517" t="str">
        <f>一年级等级</f>
        <v/>
      </c>
      <c r="U195" s="516" t="str">
        <f>一年级坐位体前屈得分</f>
        <v/>
      </c>
      <c r="V195" s="517" t="str">
        <f>一年级等级</f>
        <v/>
      </c>
      <c r="W195" s="516" t="str">
        <f>一年级一分钟跳绳得分</f>
        <v/>
      </c>
      <c r="X195" s="517" t="str">
        <f>一年级等级</f>
        <v/>
      </c>
      <c r="Y195" s="515"/>
      <c r="Z195" s="518"/>
      <c r="AA195" s="533"/>
      <c r="AB195" s="515"/>
      <c r="AC195" s="533" t="str">
        <f>一年级跳绳附加分</f>
        <v/>
      </c>
      <c r="AD195" s="534" t="str">
        <f>一年级标准分</f>
        <v/>
      </c>
      <c r="AE195" s="534" t="str">
        <f>一年级总分</f>
        <v/>
      </c>
      <c r="AF195" s="517" t="str">
        <f>一年级等级</f>
        <v/>
      </c>
    </row>
    <row r="196" spans="1:32">
      <c r="A196" s="664">
        <v>103</v>
      </c>
      <c r="B196" s="665">
        <v>54</v>
      </c>
      <c r="C196" s="478"/>
      <c r="D196" s="471"/>
      <c r="E196" s="472"/>
      <c r="F196" s="481"/>
      <c r="G196" s="480"/>
      <c r="H196" s="475"/>
      <c r="I196" s="501"/>
      <c r="J196" s="502"/>
      <c r="K196" s="495"/>
      <c r="L196" s="649"/>
      <c r="M196" s="644"/>
      <c r="N196" s="505" t="str">
        <f>一年级BMI</f>
        <v/>
      </c>
      <c r="O196" s="499" t="str">
        <f>一年级BMI等级</f>
        <v/>
      </c>
      <c r="P196" s="500" t="str">
        <f>一年级BMI得分</f>
        <v/>
      </c>
      <c r="Q196" s="515" t="str">
        <f>一年级肺活量得分</f>
        <v/>
      </c>
      <c r="R196" s="512" t="str">
        <f>一年级等级</f>
        <v/>
      </c>
      <c r="S196" s="516" t="str">
        <f>一年级50米跑得分</f>
        <v/>
      </c>
      <c r="T196" s="517" t="str">
        <f>一年级等级</f>
        <v/>
      </c>
      <c r="U196" s="516" t="str">
        <f>一年级坐位体前屈得分</f>
        <v/>
      </c>
      <c r="V196" s="517" t="str">
        <f>一年级等级</f>
        <v/>
      </c>
      <c r="W196" s="516" t="str">
        <f>一年级一分钟跳绳得分</f>
        <v/>
      </c>
      <c r="X196" s="517" t="str">
        <f>一年级等级</f>
        <v/>
      </c>
      <c r="Y196" s="515"/>
      <c r="Z196" s="518"/>
      <c r="AA196" s="533"/>
      <c r="AB196" s="515"/>
      <c r="AC196" s="533" t="str">
        <f>一年级跳绳附加分</f>
        <v/>
      </c>
      <c r="AD196" s="534" t="str">
        <f>一年级标准分</f>
        <v/>
      </c>
      <c r="AE196" s="534" t="str">
        <f>一年级总分</f>
        <v/>
      </c>
      <c r="AF196" s="517" t="str">
        <f>一年级等级</f>
        <v/>
      </c>
    </row>
    <row r="197" spans="1:32">
      <c r="A197" s="664">
        <v>103</v>
      </c>
      <c r="B197" s="665">
        <v>55</v>
      </c>
      <c r="C197" s="478"/>
      <c r="D197" s="471"/>
      <c r="E197" s="472"/>
      <c r="F197" s="481"/>
      <c r="G197" s="480"/>
      <c r="H197" s="475"/>
      <c r="I197" s="501"/>
      <c r="J197" s="502"/>
      <c r="K197" s="495"/>
      <c r="L197" s="649"/>
      <c r="M197" s="644"/>
      <c r="N197" s="505" t="str">
        <f>一年级BMI</f>
        <v/>
      </c>
      <c r="O197" s="499" t="str">
        <f>一年级BMI等级</f>
        <v/>
      </c>
      <c r="P197" s="500" t="str">
        <f>一年级BMI得分</f>
        <v/>
      </c>
      <c r="Q197" s="515" t="str">
        <f>一年级肺活量得分</f>
        <v/>
      </c>
      <c r="R197" s="512" t="str">
        <f>一年级等级</f>
        <v/>
      </c>
      <c r="S197" s="516" t="str">
        <f>一年级50米跑得分</f>
        <v/>
      </c>
      <c r="T197" s="517" t="str">
        <f>一年级等级</f>
        <v/>
      </c>
      <c r="U197" s="516" t="str">
        <f>一年级坐位体前屈得分</f>
        <v/>
      </c>
      <c r="V197" s="517" t="str">
        <f>一年级等级</f>
        <v/>
      </c>
      <c r="W197" s="516" t="str">
        <f>一年级一分钟跳绳得分</f>
        <v/>
      </c>
      <c r="X197" s="517" t="str">
        <f>一年级等级</f>
        <v/>
      </c>
      <c r="Y197" s="515"/>
      <c r="Z197" s="518"/>
      <c r="AA197" s="533"/>
      <c r="AB197" s="515"/>
      <c r="AC197" s="533" t="str">
        <f>一年级跳绳附加分</f>
        <v/>
      </c>
      <c r="AD197" s="534" t="str">
        <f>一年级标准分</f>
        <v/>
      </c>
      <c r="AE197" s="534" t="str">
        <f>一年级总分</f>
        <v/>
      </c>
      <c r="AF197" s="517" t="str">
        <f>一年级等级</f>
        <v/>
      </c>
    </row>
    <row r="198" spans="1:32">
      <c r="A198" s="664">
        <v>103</v>
      </c>
      <c r="B198" s="665">
        <v>56</v>
      </c>
      <c r="C198" s="478"/>
      <c r="D198" s="471"/>
      <c r="E198" s="472"/>
      <c r="F198" s="481"/>
      <c r="G198" s="480"/>
      <c r="H198" s="475"/>
      <c r="I198" s="501"/>
      <c r="J198" s="502"/>
      <c r="K198" s="495"/>
      <c r="L198" s="649"/>
      <c r="M198" s="644"/>
      <c r="N198" s="505" t="str">
        <f>一年级BMI</f>
        <v/>
      </c>
      <c r="O198" s="499" t="str">
        <f>一年级BMI等级</f>
        <v/>
      </c>
      <c r="P198" s="500" t="str">
        <f>一年级BMI得分</f>
        <v/>
      </c>
      <c r="Q198" s="515" t="str">
        <f>一年级肺活量得分</f>
        <v/>
      </c>
      <c r="R198" s="512" t="str">
        <f>一年级等级</f>
        <v/>
      </c>
      <c r="S198" s="516" t="str">
        <f>一年级50米跑得分</f>
        <v/>
      </c>
      <c r="T198" s="517" t="str">
        <f>一年级等级</f>
        <v/>
      </c>
      <c r="U198" s="516" t="str">
        <f>一年级坐位体前屈得分</f>
        <v/>
      </c>
      <c r="V198" s="517" t="str">
        <f>一年级等级</f>
        <v/>
      </c>
      <c r="W198" s="516" t="str">
        <f>一年级一分钟跳绳得分</f>
        <v/>
      </c>
      <c r="X198" s="517" t="str">
        <f>一年级等级</f>
        <v/>
      </c>
      <c r="Y198" s="515"/>
      <c r="Z198" s="518"/>
      <c r="AA198" s="533"/>
      <c r="AB198" s="515"/>
      <c r="AC198" s="533" t="str">
        <f>一年级跳绳附加分</f>
        <v/>
      </c>
      <c r="AD198" s="534" t="str">
        <f>一年级标准分</f>
        <v/>
      </c>
      <c r="AE198" s="534" t="str">
        <f>一年级总分</f>
        <v/>
      </c>
      <c r="AF198" s="517" t="str">
        <f>一年级等级</f>
        <v/>
      </c>
    </row>
    <row r="199" spans="1:32">
      <c r="A199" s="664">
        <v>103</v>
      </c>
      <c r="B199" s="665">
        <v>57</v>
      </c>
      <c r="C199" s="478"/>
      <c r="D199" s="471"/>
      <c r="E199" s="472"/>
      <c r="F199" s="481"/>
      <c r="G199" s="480"/>
      <c r="H199" s="475"/>
      <c r="I199" s="501"/>
      <c r="J199" s="502"/>
      <c r="K199" s="495"/>
      <c r="L199" s="649"/>
      <c r="M199" s="644"/>
      <c r="N199" s="505" t="str">
        <f>一年级BMI</f>
        <v/>
      </c>
      <c r="O199" s="499" t="str">
        <f>一年级BMI等级</f>
        <v/>
      </c>
      <c r="P199" s="500" t="str">
        <f>一年级BMI得分</f>
        <v/>
      </c>
      <c r="Q199" s="515" t="str">
        <f>一年级肺活量得分</f>
        <v/>
      </c>
      <c r="R199" s="512" t="str">
        <f>一年级等级</f>
        <v/>
      </c>
      <c r="S199" s="516" t="str">
        <f>一年级50米跑得分</f>
        <v/>
      </c>
      <c r="T199" s="517" t="str">
        <f>一年级等级</f>
        <v/>
      </c>
      <c r="U199" s="516" t="str">
        <f>一年级坐位体前屈得分</f>
        <v/>
      </c>
      <c r="V199" s="517" t="str">
        <f>一年级等级</f>
        <v/>
      </c>
      <c r="W199" s="516" t="str">
        <f>一年级一分钟跳绳得分</f>
        <v/>
      </c>
      <c r="X199" s="517" t="str">
        <f>一年级等级</f>
        <v/>
      </c>
      <c r="Y199" s="515"/>
      <c r="Z199" s="518"/>
      <c r="AA199" s="533"/>
      <c r="AB199" s="515"/>
      <c r="AC199" s="533" t="str">
        <f>一年级跳绳附加分</f>
        <v/>
      </c>
      <c r="AD199" s="534" t="str">
        <f>一年级标准分</f>
        <v/>
      </c>
      <c r="AE199" s="534" t="str">
        <f>一年级总分</f>
        <v/>
      </c>
      <c r="AF199" s="517" t="str">
        <f>一年级等级</f>
        <v/>
      </c>
    </row>
    <row r="200" spans="1:32">
      <c r="A200" s="664">
        <v>103</v>
      </c>
      <c r="B200" s="665">
        <v>58</v>
      </c>
      <c r="C200" s="478"/>
      <c r="D200" s="471"/>
      <c r="E200" s="472"/>
      <c r="F200" s="481"/>
      <c r="G200" s="480"/>
      <c r="H200" s="475"/>
      <c r="I200" s="501"/>
      <c r="J200" s="502"/>
      <c r="K200" s="495"/>
      <c r="L200" s="649"/>
      <c r="M200" s="644"/>
      <c r="N200" s="505" t="str">
        <f>一年级BMI</f>
        <v/>
      </c>
      <c r="O200" s="499" t="str">
        <f>一年级BMI等级</f>
        <v/>
      </c>
      <c r="P200" s="500" t="str">
        <f>一年级BMI得分</f>
        <v/>
      </c>
      <c r="Q200" s="515" t="str">
        <f>一年级肺活量得分</f>
        <v/>
      </c>
      <c r="R200" s="512" t="str">
        <f>一年级等级</f>
        <v/>
      </c>
      <c r="S200" s="516" t="str">
        <f>一年级50米跑得分</f>
        <v/>
      </c>
      <c r="T200" s="517" t="str">
        <f>一年级等级</f>
        <v/>
      </c>
      <c r="U200" s="516" t="str">
        <f>一年级坐位体前屈得分</f>
        <v/>
      </c>
      <c r="V200" s="517" t="str">
        <f>一年级等级</f>
        <v/>
      </c>
      <c r="W200" s="516" t="str">
        <f>一年级一分钟跳绳得分</f>
        <v/>
      </c>
      <c r="X200" s="517" t="str">
        <f>一年级等级</f>
        <v/>
      </c>
      <c r="Y200" s="515"/>
      <c r="Z200" s="518"/>
      <c r="AA200" s="533"/>
      <c r="AB200" s="515"/>
      <c r="AC200" s="533" t="str">
        <f>一年级跳绳附加分</f>
        <v/>
      </c>
      <c r="AD200" s="534" t="str">
        <f>一年级标准分</f>
        <v/>
      </c>
      <c r="AE200" s="534" t="str">
        <f>一年级总分</f>
        <v/>
      </c>
      <c r="AF200" s="517" t="str">
        <f>一年级等级</f>
        <v/>
      </c>
    </row>
    <row r="201" spans="1:32">
      <c r="A201" s="664">
        <v>103</v>
      </c>
      <c r="B201" s="665">
        <v>59</v>
      </c>
      <c r="C201" s="478"/>
      <c r="D201" s="471"/>
      <c r="E201" s="472"/>
      <c r="F201" s="481"/>
      <c r="G201" s="480"/>
      <c r="H201" s="475"/>
      <c r="I201" s="501"/>
      <c r="J201" s="502"/>
      <c r="K201" s="495"/>
      <c r="L201" s="649"/>
      <c r="M201" s="644"/>
      <c r="N201" s="505" t="str">
        <f>一年级BMI</f>
        <v/>
      </c>
      <c r="O201" s="499" t="str">
        <f>一年级BMI等级</f>
        <v/>
      </c>
      <c r="P201" s="500" t="str">
        <f>一年级BMI得分</f>
        <v/>
      </c>
      <c r="Q201" s="515" t="str">
        <f>一年级肺活量得分</f>
        <v/>
      </c>
      <c r="R201" s="512" t="str">
        <f>一年级等级</f>
        <v/>
      </c>
      <c r="S201" s="516" t="str">
        <f>一年级50米跑得分</f>
        <v/>
      </c>
      <c r="T201" s="517" t="str">
        <f>一年级等级</f>
        <v/>
      </c>
      <c r="U201" s="516" t="str">
        <f>一年级坐位体前屈得分</f>
        <v/>
      </c>
      <c r="V201" s="517" t="str">
        <f>一年级等级</f>
        <v/>
      </c>
      <c r="W201" s="516" t="str">
        <f>一年级一分钟跳绳得分</f>
        <v/>
      </c>
      <c r="X201" s="517" t="str">
        <f>一年级等级</f>
        <v/>
      </c>
      <c r="Y201" s="515"/>
      <c r="Z201" s="518"/>
      <c r="AA201" s="533"/>
      <c r="AB201" s="515"/>
      <c r="AC201" s="533" t="str">
        <f>一年级跳绳附加分</f>
        <v/>
      </c>
      <c r="AD201" s="534" t="str">
        <f>一年级标准分</f>
        <v/>
      </c>
      <c r="AE201" s="534" t="str">
        <f>一年级总分</f>
        <v/>
      </c>
      <c r="AF201" s="517" t="str">
        <f>一年级等级</f>
        <v/>
      </c>
    </row>
    <row r="202" spans="1:32">
      <c r="A202" s="664">
        <v>103</v>
      </c>
      <c r="B202" s="665">
        <v>60</v>
      </c>
      <c r="C202" s="478"/>
      <c r="D202" s="471"/>
      <c r="E202" s="472"/>
      <c r="F202" s="481"/>
      <c r="G202" s="480"/>
      <c r="H202" s="475"/>
      <c r="I202" s="501"/>
      <c r="J202" s="502"/>
      <c r="K202" s="495"/>
      <c r="L202" s="649"/>
      <c r="M202" s="644"/>
      <c r="N202" s="505" t="str">
        <f>一年级BMI</f>
        <v/>
      </c>
      <c r="O202" s="499" t="str">
        <f>一年级BMI等级</f>
        <v/>
      </c>
      <c r="P202" s="500" t="str">
        <f>一年级BMI得分</f>
        <v/>
      </c>
      <c r="Q202" s="515" t="str">
        <f>一年级肺活量得分</f>
        <v/>
      </c>
      <c r="R202" s="512" t="str">
        <f>一年级等级</f>
        <v/>
      </c>
      <c r="S202" s="516" t="str">
        <f>一年级50米跑得分</f>
        <v/>
      </c>
      <c r="T202" s="517" t="str">
        <f>一年级等级</f>
        <v/>
      </c>
      <c r="U202" s="516" t="str">
        <f>一年级坐位体前屈得分</f>
        <v/>
      </c>
      <c r="V202" s="517" t="str">
        <f>一年级等级</f>
        <v/>
      </c>
      <c r="W202" s="516" t="str">
        <f>一年级一分钟跳绳得分</f>
        <v/>
      </c>
      <c r="X202" s="517" t="str">
        <f>一年级等级</f>
        <v/>
      </c>
      <c r="Y202" s="515"/>
      <c r="Z202" s="518"/>
      <c r="AA202" s="533"/>
      <c r="AB202" s="515"/>
      <c r="AC202" s="533" t="str">
        <f>一年级跳绳附加分</f>
        <v/>
      </c>
      <c r="AD202" s="534" t="str">
        <f>一年级标准分</f>
        <v/>
      </c>
      <c r="AE202" s="534" t="str">
        <f>一年级总分</f>
        <v/>
      </c>
      <c r="AF202" s="517" t="str">
        <f>一年级等级</f>
        <v/>
      </c>
    </row>
    <row r="203" spans="1:32">
      <c r="A203" s="664">
        <v>103</v>
      </c>
      <c r="B203" s="665">
        <v>61</v>
      </c>
      <c r="C203" s="478"/>
      <c r="D203" s="471"/>
      <c r="E203" s="472"/>
      <c r="F203" s="481"/>
      <c r="G203" s="480"/>
      <c r="H203" s="475"/>
      <c r="I203" s="501"/>
      <c r="J203" s="502"/>
      <c r="K203" s="495"/>
      <c r="L203" s="649"/>
      <c r="M203" s="644"/>
      <c r="N203" s="505" t="str">
        <f>一年级BMI</f>
        <v/>
      </c>
      <c r="O203" s="499" t="str">
        <f>一年级BMI等级</f>
        <v/>
      </c>
      <c r="P203" s="500" t="str">
        <f>一年级BMI得分</f>
        <v/>
      </c>
      <c r="Q203" s="515" t="str">
        <f>一年级肺活量得分</f>
        <v/>
      </c>
      <c r="R203" s="512" t="str">
        <f>一年级等级</f>
        <v/>
      </c>
      <c r="S203" s="516" t="str">
        <f>一年级50米跑得分</f>
        <v/>
      </c>
      <c r="T203" s="517" t="str">
        <f>一年级等级</f>
        <v/>
      </c>
      <c r="U203" s="516" t="str">
        <f>一年级坐位体前屈得分</f>
        <v/>
      </c>
      <c r="V203" s="517" t="str">
        <f>一年级等级</f>
        <v/>
      </c>
      <c r="W203" s="516" t="str">
        <f>一年级一分钟跳绳得分</f>
        <v/>
      </c>
      <c r="X203" s="517" t="str">
        <f>一年级等级</f>
        <v/>
      </c>
      <c r="Y203" s="515"/>
      <c r="Z203" s="518"/>
      <c r="AA203" s="533"/>
      <c r="AB203" s="515"/>
      <c r="AC203" s="533" t="str">
        <f>一年级跳绳附加分</f>
        <v/>
      </c>
      <c r="AD203" s="534" t="str">
        <f>一年级标准分</f>
        <v/>
      </c>
      <c r="AE203" s="534" t="str">
        <f>一年级总分</f>
        <v/>
      </c>
      <c r="AF203" s="517" t="str">
        <f>一年级等级</f>
        <v/>
      </c>
    </row>
    <row r="204" spans="1:32">
      <c r="A204" s="664">
        <v>103</v>
      </c>
      <c r="B204" s="665">
        <v>62</v>
      </c>
      <c r="C204" s="478"/>
      <c r="D204" s="471"/>
      <c r="E204" s="472"/>
      <c r="F204" s="481"/>
      <c r="G204" s="480"/>
      <c r="H204" s="475"/>
      <c r="I204" s="501"/>
      <c r="J204" s="502"/>
      <c r="K204" s="495"/>
      <c r="L204" s="649"/>
      <c r="M204" s="644"/>
      <c r="N204" s="505" t="str">
        <f>一年级BMI</f>
        <v/>
      </c>
      <c r="O204" s="499" t="str">
        <f>一年级BMI等级</f>
        <v/>
      </c>
      <c r="P204" s="500" t="str">
        <f>一年级BMI得分</f>
        <v/>
      </c>
      <c r="Q204" s="515" t="str">
        <f>一年级肺活量得分</f>
        <v/>
      </c>
      <c r="R204" s="512" t="str">
        <f>一年级等级</f>
        <v/>
      </c>
      <c r="S204" s="516" t="str">
        <f>一年级50米跑得分</f>
        <v/>
      </c>
      <c r="T204" s="517" t="str">
        <f>一年级等级</f>
        <v/>
      </c>
      <c r="U204" s="516" t="str">
        <f>一年级坐位体前屈得分</f>
        <v/>
      </c>
      <c r="V204" s="517" t="str">
        <f>一年级等级</f>
        <v/>
      </c>
      <c r="W204" s="516" t="str">
        <f>一年级一分钟跳绳得分</f>
        <v/>
      </c>
      <c r="X204" s="517" t="str">
        <f>一年级等级</f>
        <v/>
      </c>
      <c r="Y204" s="515"/>
      <c r="Z204" s="518"/>
      <c r="AA204" s="533"/>
      <c r="AB204" s="515"/>
      <c r="AC204" s="533" t="str">
        <f>一年级跳绳附加分</f>
        <v/>
      </c>
      <c r="AD204" s="534" t="str">
        <f>一年级标准分</f>
        <v/>
      </c>
      <c r="AE204" s="534" t="str">
        <f>一年级总分</f>
        <v/>
      </c>
      <c r="AF204" s="517" t="str">
        <f>一年级等级</f>
        <v/>
      </c>
    </row>
    <row r="205" spans="1:32">
      <c r="A205" s="664">
        <v>103</v>
      </c>
      <c r="B205" s="665">
        <v>63</v>
      </c>
      <c r="C205" s="478"/>
      <c r="D205" s="471"/>
      <c r="E205" s="472"/>
      <c r="F205" s="481"/>
      <c r="G205" s="480"/>
      <c r="H205" s="475"/>
      <c r="I205" s="501"/>
      <c r="J205" s="502"/>
      <c r="K205" s="495"/>
      <c r="L205" s="649"/>
      <c r="M205" s="644"/>
      <c r="N205" s="505" t="str">
        <f>一年级BMI</f>
        <v/>
      </c>
      <c r="O205" s="499" t="str">
        <f>一年级BMI等级</f>
        <v/>
      </c>
      <c r="P205" s="500" t="str">
        <f>一年级BMI得分</f>
        <v/>
      </c>
      <c r="Q205" s="515" t="str">
        <f>一年级肺活量得分</f>
        <v/>
      </c>
      <c r="R205" s="512" t="str">
        <f>一年级等级</f>
        <v/>
      </c>
      <c r="S205" s="516" t="str">
        <f>一年级50米跑得分</f>
        <v/>
      </c>
      <c r="T205" s="517" t="str">
        <f>一年级等级</f>
        <v/>
      </c>
      <c r="U205" s="516" t="str">
        <f>一年级坐位体前屈得分</f>
        <v/>
      </c>
      <c r="V205" s="517" t="str">
        <f>一年级等级</f>
        <v/>
      </c>
      <c r="W205" s="516" t="str">
        <f>一年级一分钟跳绳得分</f>
        <v/>
      </c>
      <c r="X205" s="517" t="str">
        <f>一年级等级</f>
        <v/>
      </c>
      <c r="Y205" s="515"/>
      <c r="Z205" s="518"/>
      <c r="AA205" s="533"/>
      <c r="AB205" s="515"/>
      <c r="AC205" s="533" t="str">
        <f>一年级跳绳附加分</f>
        <v/>
      </c>
      <c r="AD205" s="534" t="str">
        <f>一年级标准分</f>
        <v/>
      </c>
      <c r="AE205" s="534" t="str">
        <f>一年级总分</f>
        <v/>
      </c>
      <c r="AF205" s="517" t="str">
        <f>一年级等级</f>
        <v/>
      </c>
    </row>
    <row r="206" spans="1:32">
      <c r="A206" s="664">
        <v>103</v>
      </c>
      <c r="B206" s="665">
        <v>64</v>
      </c>
      <c r="C206" s="478"/>
      <c r="D206" s="471"/>
      <c r="E206" s="472"/>
      <c r="F206" s="481"/>
      <c r="G206" s="480"/>
      <c r="H206" s="475"/>
      <c r="I206" s="501"/>
      <c r="J206" s="502"/>
      <c r="K206" s="495"/>
      <c r="L206" s="649"/>
      <c r="M206" s="644"/>
      <c r="N206" s="505" t="str">
        <f>一年级BMI</f>
        <v/>
      </c>
      <c r="O206" s="499" t="str">
        <f>一年级BMI等级</f>
        <v/>
      </c>
      <c r="P206" s="500" t="str">
        <f>一年级BMI得分</f>
        <v/>
      </c>
      <c r="Q206" s="515" t="str">
        <f>一年级肺活量得分</f>
        <v/>
      </c>
      <c r="R206" s="512" t="str">
        <f>一年级等级</f>
        <v/>
      </c>
      <c r="S206" s="516" t="str">
        <f>一年级50米跑得分</f>
        <v/>
      </c>
      <c r="T206" s="517" t="str">
        <f>一年级等级</f>
        <v/>
      </c>
      <c r="U206" s="516" t="str">
        <f>一年级坐位体前屈得分</f>
        <v/>
      </c>
      <c r="V206" s="517" t="str">
        <f>一年级等级</f>
        <v/>
      </c>
      <c r="W206" s="516" t="str">
        <f>一年级一分钟跳绳得分</f>
        <v/>
      </c>
      <c r="X206" s="517" t="str">
        <f>一年级等级</f>
        <v/>
      </c>
      <c r="Y206" s="515"/>
      <c r="Z206" s="518"/>
      <c r="AA206" s="533"/>
      <c r="AB206" s="515"/>
      <c r="AC206" s="533" t="str">
        <f>一年级跳绳附加分</f>
        <v/>
      </c>
      <c r="AD206" s="534" t="str">
        <f>一年级标准分</f>
        <v/>
      </c>
      <c r="AE206" s="534" t="str">
        <f>一年级总分</f>
        <v/>
      </c>
      <c r="AF206" s="517" t="str">
        <f>一年级等级</f>
        <v/>
      </c>
    </row>
    <row r="207" spans="1:32">
      <c r="A207" s="664">
        <v>103</v>
      </c>
      <c r="B207" s="665">
        <v>65</v>
      </c>
      <c r="C207" s="478"/>
      <c r="D207" s="471"/>
      <c r="E207" s="472"/>
      <c r="F207" s="481"/>
      <c r="G207" s="480"/>
      <c r="H207" s="475"/>
      <c r="I207" s="501"/>
      <c r="J207" s="502"/>
      <c r="K207" s="495"/>
      <c r="L207" s="649"/>
      <c r="M207" s="644"/>
      <c r="N207" s="505" t="str">
        <f>一年级BMI</f>
        <v/>
      </c>
      <c r="O207" s="499" t="str">
        <f>一年级BMI等级</f>
        <v/>
      </c>
      <c r="P207" s="500" t="str">
        <f>一年级BMI得分</f>
        <v/>
      </c>
      <c r="Q207" s="515" t="str">
        <f>一年级肺活量得分</f>
        <v/>
      </c>
      <c r="R207" s="512" t="str">
        <f>一年级等级</f>
        <v/>
      </c>
      <c r="S207" s="516" t="str">
        <f>一年级50米跑得分</f>
        <v/>
      </c>
      <c r="T207" s="517" t="str">
        <f>一年级等级</f>
        <v/>
      </c>
      <c r="U207" s="516" t="str">
        <f>一年级坐位体前屈得分</f>
        <v/>
      </c>
      <c r="V207" s="517" t="str">
        <f>一年级等级</f>
        <v/>
      </c>
      <c r="W207" s="516" t="str">
        <f>一年级一分钟跳绳得分</f>
        <v/>
      </c>
      <c r="X207" s="517" t="str">
        <f>一年级等级</f>
        <v/>
      </c>
      <c r="Y207" s="515"/>
      <c r="Z207" s="518"/>
      <c r="AA207" s="533"/>
      <c r="AB207" s="515"/>
      <c r="AC207" s="533" t="str">
        <f>一年级跳绳附加分</f>
        <v/>
      </c>
      <c r="AD207" s="534" t="str">
        <f>一年级标准分</f>
        <v/>
      </c>
      <c r="AE207" s="534" t="str">
        <f>一年级总分</f>
        <v/>
      </c>
      <c r="AF207" s="517" t="str">
        <f>一年级等级</f>
        <v/>
      </c>
    </row>
    <row r="208" spans="1:32">
      <c r="A208" s="664">
        <v>103</v>
      </c>
      <c r="B208" s="665">
        <v>66</v>
      </c>
      <c r="C208" s="478"/>
      <c r="D208" s="471"/>
      <c r="E208" s="472"/>
      <c r="F208" s="481"/>
      <c r="G208" s="480"/>
      <c r="H208" s="475"/>
      <c r="I208" s="501"/>
      <c r="J208" s="502"/>
      <c r="K208" s="495"/>
      <c r="L208" s="649"/>
      <c r="M208" s="644"/>
      <c r="N208" s="505" t="str">
        <f>一年级BMI</f>
        <v/>
      </c>
      <c r="O208" s="499" t="str">
        <f>一年级BMI等级</f>
        <v/>
      </c>
      <c r="P208" s="500" t="str">
        <f>一年级BMI得分</f>
        <v/>
      </c>
      <c r="Q208" s="515" t="str">
        <f>一年级肺活量得分</f>
        <v/>
      </c>
      <c r="R208" s="512" t="str">
        <f>一年级等级</f>
        <v/>
      </c>
      <c r="S208" s="516" t="str">
        <f>一年级50米跑得分</f>
        <v/>
      </c>
      <c r="T208" s="517" t="str">
        <f>一年级等级</f>
        <v/>
      </c>
      <c r="U208" s="516" t="str">
        <f>一年级坐位体前屈得分</f>
        <v/>
      </c>
      <c r="V208" s="517" t="str">
        <f>一年级等级</f>
        <v/>
      </c>
      <c r="W208" s="516" t="str">
        <f>一年级一分钟跳绳得分</f>
        <v/>
      </c>
      <c r="X208" s="517" t="str">
        <f>一年级等级</f>
        <v/>
      </c>
      <c r="Y208" s="515"/>
      <c r="Z208" s="518"/>
      <c r="AA208" s="533"/>
      <c r="AB208" s="515"/>
      <c r="AC208" s="533" t="str">
        <f>一年级跳绳附加分</f>
        <v/>
      </c>
      <c r="AD208" s="534" t="str">
        <f>一年级标准分</f>
        <v/>
      </c>
      <c r="AE208" s="534" t="str">
        <f>一年级总分</f>
        <v/>
      </c>
      <c r="AF208" s="517" t="str">
        <f>一年级等级</f>
        <v/>
      </c>
    </row>
    <row r="209" spans="1:32">
      <c r="A209" s="664">
        <v>103</v>
      </c>
      <c r="B209" s="665">
        <v>67</v>
      </c>
      <c r="C209" s="478"/>
      <c r="D209" s="471"/>
      <c r="E209" s="472"/>
      <c r="F209" s="481"/>
      <c r="G209" s="480"/>
      <c r="H209" s="475"/>
      <c r="I209" s="501"/>
      <c r="J209" s="502"/>
      <c r="K209" s="495"/>
      <c r="L209" s="649"/>
      <c r="M209" s="644"/>
      <c r="N209" s="505" t="str">
        <f>一年级BMI</f>
        <v/>
      </c>
      <c r="O209" s="499" t="str">
        <f>一年级BMI等级</f>
        <v/>
      </c>
      <c r="P209" s="500" t="str">
        <f>一年级BMI得分</f>
        <v/>
      </c>
      <c r="Q209" s="515" t="str">
        <f>一年级肺活量得分</f>
        <v/>
      </c>
      <c r="R209" s="512" t="str">
        <f>一年级等级</f>
        <v/>
      </c>
      <c r="S209" s="516" t="str">
        <f>一年级50米跑得分</f>
        <v/>
      </c>
      <c r="T209" s="517" t="str">
        <f>一年级等级</f>
        <v/>
      </c>
      <c r="U209" s="516" t="str">
        <f>一年级坐位体前屈得分</f>
        <v/>
      </c>
      <c r="V209" s="517" t="str">
        <f>一年级等级</f>
        <v/>
      </c>
      <c r="W209" s="516" t="str">
        <f>一年级一分钟跳绳得分</f>
        <v/>
      </c>
      <c r="X209" s="517" t="str">
        <f>一年级等级</f>
        <v/>
      </c>
      <c r="Y209" s="515"/>
      <c r="Z209" s="518"/>
      <c r="AA209" s="533"/>
      <c r="AB209" s="515"/>
      <c r="AC209" s="533" t="str">
        <f>一年级跳绳附加分</f>
        <v/>
      </c>
      <c r="AD209" s="534" t="str">
        <f>一年级标准分</f>
        <v/>
      </c>
      <c r="AE209" s="534" t="str">
        <f>一年级总分</f>
        <v/>
      </c>
      <c r="AF209" s="517" t="str">
        <f>一年级等级</f>
        <v/>
      </c>
    </row>
    <row r="210" spans="1:32">
      <c r="A210" s="664">
        <v>103</v>
      </c>
      <c r="B210" s="665">
        <v>68</v>
      </c>
      <c r="C210" s="478"/>
      <c r="D210" s="471"/>
      <c r="E210" s="472"/>
      <c r="F210" s="481"/>
      <c r="G210" s="480"/>
      <c r="H210" s="475"/>
      <c r="I210" s="501"/>
      <c r="J210" s="502"/>
      <c r="K210" s="495"/>
      <c r="L210" s="649"/>
      <c r="M210" s="644"/>
      <c r="N210" s="505" t="str">
        <f>一年级BMI</f>
        <v/>
      </c>
      <c r="O210" s="499" t="str">
        <f>一年级BMI等级</f>
        <v/>
      </c>
      <c r="P210" s="500" t="str">
        <f>一年级BMI得分</f>
        <v/>
      </c>
      <c r="Q210" s="515" t="str">
        <f>一年级肺活量得分</f>
        <v/>
      </c>
      <c r="R210" s="512" t="str">
        <f>一年级等级</f>
        <v/>
      </c>
      <c r="S210" s="516" t="str">
        <f>一年级50米跑得分</f>
        <v/>
      </c>
      <c r="T210" s="517" t="str">
        <f>一年级等级</f>
        <v/>
      </c>
      <c r="U210" s="516" t="str">
        <f>一年级坐位体前屈得分</f>
        <v/>
      </c>
      <c r="V210" s="517" t="str">
        <f>一年级等级</f>
        <v/>
      </c>
      <c r="W210" s="516" t="str">
        <f>一年级一分钟跳绳得分</f>
        <v/>
      </c>
      <c r="X210" s="517" t="str">
        <f>一年级等级</f>
        <v/>
      </c>
      <c r="Y210" s="515"/>
      <c r="Z210" s="518"/>
      <c r="AA210" s="533"/>
      <c r="AB210" s="515"/>
      <c r="AC210" s="533" t="str">
        <f>一年级跳绳附加分</f>
        <v/>
      </c>
      <c r="AD210" s="534" t="str">
        <f>一年级标准分</f>
        <v/>
      </c>
      <c r="AE210" s="534" t="str">
        <f>一年级总分</f>
        <v/>
      </c>
      <c r="AF210" s="517" t="str">
        <f>一年级等级</f>
        <v/>
      </c>
    </row>
    <row r="211" spans="1:32">
      <c r="A211" s="664">
        <v>103</v>
      </c>
      <c r="B211" s="665">
        <v>69</v>
      </c>
      <c r="C211" s="478"/>
      <c r="D211" s="471"/>
      <c r="E211" s="472"/>
      <c r="F211" s="481"/>
      <c r="G211" s="480"/>
      <c r="H211" s="475"/>
      <c r="I211" s="501"/>
      <c r="J211" s="502"/>
      <c r="K211" s="495"/>
      <c r="L211" s="649"/>
      <c r="M211" s="644"/>
      <c r="N211" s="505" t="str">
        <f>一年级BMI</f>
        <v/>
      </c>
      <c r="O211" s="499" t="str">
        <f>一年级BMI等级</f>
        <v/>
      </c>
      <c r="P211" s="500" t="str">
        <f>一年级BMI得分</f>
        <v/>
      </c>
      <c r="Q211" s="515" t="str">
        <f>一年级肺活量得分</f>
        <v/>
      </c>
      <c r="R211" s="512" t="str">
        <f>一年级等级</f>
        <v/>
      </c>
      <c r="S211" s="516" t="str">
        <f>一年级50米跑得分</f>
        <v/>
      </c>
      <c r="T211" s="517" t="str">
        <f>一年级等级</f>
        <v/>
      </c>
      <c r="U211" s="516" t="str">
        <f>一年级坐位体前屈得分</f>
        <v/>
      </c>
      <c r="V211" s="517" t="str">
        <f>一年级等级</f>
        <v/>
      </c>
      <c r="W211" s="516" t="str">
        <f>一年级一分钟跳绳得分</f>
        <v/>
      </c>
      <c r="X211" s="517" t="str">
        <f>一年级等级</f>
        <v/>
      </c>
      <c r="Y211" s="515"/>
      <c r="Z211" s="518"/>
      <c r="AA211" s="533"/>
      <c r="AB211" s="515"/>
      <c r="AC211" s="533" t="str">
        <f>一年级跳绳附加分</f>
        <v/>
      </c>
      <c r="AD211" s="534" t="str">
        <f>一年级标准分</f>
        <v/>
      </c>
      <c r="AE211" s="534" t="str">
        <f>一年级总分</f>
        <v/>
      </c>
      <c r="AF211" s="517" t="str">
        <f>一年级等级</f>
        <v/>
      </c>
    </row>
    <row r="212" ht="15.75" spans="1:32">
      <c r="A212" s="687">
        <v>103</v>
      </c>
      <c r="B212" s="688">
        <v>70</v>
      </c>
      <c r="C212" s="537"/>
      <c r="D212" s="538"/>
      <c r="E212" s="539"/>
      <c r="F212" s="540"/>
      <c r="G212" s="570"/>
      <c r="H212" s="542"/>
      <c r="I212" s="543"/>
      <c r="J212" s="544"/>
      <c r="K212" s="580"/>
      <c r="L212" s="650"/>
      <c r="M212" s="645"/>
      <c r="N212" s="548" t="str">
        <f>一年级BMI</f>
        <v/>
      </c>
      <c r="O212" s="549" t="str">
        <f>一年级BMI等级</f>
        <v/>
      </c>
      <c r="P212" s="550" t="str">
        <f>一年级BMI得分</f>
        <v/>
      </c>
      <c r="Q212" s="556" t="str">
        <f>一年级肺活量得分</f>
        <v/>
      </c>
      <c r="R212" s="557" t="str">
        <f>一年级等级</f>
        <v/>
      </c>
      <c r="S212" s="558" t="str">
        <f>一年级50米跑得分</f>
        <v/>
      </c>
      <c r="T212" s="559" t="str">
        <f>一年级等级</f>
        <v/>
      </c>
      <c r="U212" s="558" t="str">
        <f>一年级坐位体前屈得分</f>
        <v/>
      </c>
      <c r="V212" s="559" t="str">
        <f>一年级等级</f>
        <v/>
      </c>
      <c r="W212" s="558" t="str">
        <f>一年级一分钟跳绳得分</f>
        <v/>
      </c>
      <c r="X212" s="559" t="str">
        <f>一年级等级</f>
        <v/>
      </c>
      <c r="Y212" s="556"/>
      <c r="Z212" s="563"/>
      <c r="AA212" s="564"/>
      <c r="AB212" s="556"/>
      <c r="AC212" s="565" t="str">
        <f>一年级跳绳附加分</f>
        <v/>
      </c>
      <c r="AD212" s="566" t="str">
        <f>一年级标准分</f>
        <v/>
      </c>
      <c r="AE212" s="566" t="str">
        <f>一年级总分</f>
        <v/>
      </c>
      <c r="AF212" s="567" t="str">
        <f>一年级等级</f>
        <v/>
      </c>
    </row>
    <row r="213" ht="15.75" spans="1:32">
      <c r="A213" s="662">
        <v>104</v>
      </c>
      <c r="B213" s="663">
        <v>1</v>
      </c>
      <c r="C213" s="472"/>
      <c r="D213" s="471"/>
      <c r="E213" s="472"/>
      <c r="F213" s="473"/>
      <c r="G213" s="474"/>
      <c r="H213" s="475"/>
      <c r="I213" s="494"/>
      <c r="J213" s="495"/>
      <c r="K213" s="581"/>
      <c r="L213" s="651"/>
      <c r="M213" s="646"/>
      <c r="N213" s="553" t="str">
        <f>一年级BMI</f>
        <v/>
      </c>
      <c r="O213" s="554" t="str">
        <f>一年级BMI等级</f>
        <v/>
      </c>
      <c r="P213" s="555" t="str">
        <f>一年级BMI得分</f>
        <v/>
      </c>
      <c r="Q213" s="560" t="str">
        <f>一年级肺活量得分</f>
        <v/>
      </c>
      <c r="R213" s="561" t="str">
        <f>一年级等级</f>
        <v/>
      </c>
      <c r="S213" s="562" t="str">
        <f>一年级50米跑得分</f>
        <v/>
      </c>
      <c r="T213" s="561" t="str">
        <f>一年级等级</f>
        <v/>
      </c>
      <c r="U213" s="562" t="str">
        <f>一年级坐位体前屈得分</f>
        <v/>
      </c>
      <c r="V213" s="561" t="str">
        <f>一年级等级</f>
        <v/>
      </c>
      <c r="W213" s="562" t="str">
        <f>一年级一分钟跳绳得分</f>
        <v/>
      </c>
      <c r="X213" s="561" t="str">
        <f>一年级等级</f>
        <v/>
      </c>
      <c r="Y213" s="560"/>
      <c r="Z213" s="568"/>
      <c r="AA213" s="569"/>
      <c r="AB213" s="560"/>
      <c r="AC213" s="530" t="str">
        <f>一年级跳绳附加分</f>
        <v/>
      </c>
      <c r="AD213" s="531" t="str">
        <f>一年级标准分</f>
        <v/>
      </c>
      <c r="AE213" s="531" t="str">
        <f>一年级总分</f>
        <v/>
      </c>
      <c r="AF213" s="512" t="str">
        <f>一年级等级</f>
        <v/>
      </c>
    </row>
    <row r="214" spans="1:32">
      <c r="A214" s="664">
        <v>104</v>
      </c>
      <c r="B214" s="665">
        <v>2</v>
      </c>
      <c r="C214" s="478"/>
      <c r="D214" s="471"/>
      <c r="E214" s="472"/>
      <c r="F214" s="473"/>
      <c r="G214" s="480"/>
      <c r="H214" s="475"/>
      <c r="I214" s="501"/>
      <c r="J214" s="502"/>
      <c r="K214" s="495"/>
      <c r="L214" s="649"/>
      <c r="M214" s="644"/>
      <c r="N214" s="505" t="str">
        <f>一年级BMI</f>
        <v/>
      </c>
      <c r="O214" s="499" t="str">
        <f>一年级BMI等级</f>
        <v/>
      </c>
      <c r="P214" s="500" t="str">
        <f>一年级BMI得分</f>
        <v/>
      </c>
      <c r="Q214" s="515" t="str">
        <f>一年级肺活量得分</f>
        <v/>
      </c>
      <c r="R214" s="512" t="str">
        <f>一年级等级</f>
        <v/>
      </c>
      <c r="S214" s="516" t="str">
        <f>一年级50米跑得分</f>
        <v/>
      </c>
      <c r="T214" s="512" t="str">
        <f>一年级等级</f>
        <v/>
      </c>
      <c r="U214" s="516" t="str">
        <f>一年级坐位体前屈得分</f>
        <v/>
      </c>
      <c r="V214" s="517" t="str">
        <f>一年级等级</f>
        <v/>
      </c>
      <c r="W214" s="516" t="str">
        <f>一年级一分钟跳绳得分</f>
        <v/>
      </c>
      <c r="X214" s="517" t="str">
        <f>一年级等级</f>
        <v/>
      </c>
      <c r="Y214" s="515"/>
      <c r="Z214" s="518"/>
      <c r="AA214" s="533"/>
      <c r="AB214" s="515"/>
      <c r="AC214" s="533" t="str">
        <f>一年级跳绳附加分</f>
        <v/>
      </c>
      <c r="AD214" s="534" t="str">
        <f>一年级标准分</f>
        <v/>
      </c>
      <c r="AE214" s="534" t="str">
        <f>一年级总分</f>
        <v/>
      </c>
      <c r="AF214" s="517" t="str">
        <f>一年级等级</f>
        <v/>
      </c>
    </row>
    <row r="215" spans="1:32">
      <c r="A215" s="664">
        <v>104</v>
      </c>
      <c r="B215" s="665">
        <v>3</v>
      </c>
      <c r="C215" s="478"/>
      <c r="D215" s="471"/>
      <c r="E215" s="472"/>
      <c r="F215" s="473"/>
      <c r="G215" s="480"/>
      <c r="H215" s="475"/>
      <c r="I215" s="501"/>
      <c r="J215" s="502"/>
      <c r="K215" s="495"/>
      <c r="L215" s="649"/>
      <c r="M215" s="644"/>
      <c r="N215" s="505" t="str">
        <f>一年级BMI</f>
        <v/>
      </c>
      <c r="O215" s="499" t="str">
        <f>一年级BMI等级</f>
        <v/>
      </c>
      <c r="P215" s="500" t="str">
        <f>一年级BMI得分</f>
        <v/>
      </c>
      <c r="Q215" s="515" t="str">
        <f>一年级肺活量得分</f>
        <v/>
      </c>
      <c r="R215" s="512" t="str">
        <f>一年级等级</f>
        <v/>
      </c>
      <c r="S215" s="516" t="str">
        <f>一年级50米跑得分</f>
        <v/>
      </c>
      <c r="T215" s="512" t="str">
        <f>一年级等级</f>
        <v/>
      </c>
      <c r="U215" s="516" t="str">
        <f>一年级坐位体前屈得分</f>
        <v/>
      </c>
      <c r="V215" s="517" t="str">
        <f>一年级等级</f>
        <v/>
      </c>
      <c r="W215" s="516" t="str">
        <f>一年级一分钟跳绳得分</f>
        <v/>
      </c>
      <c r="X215" s="517" t="str">
        <f>一年级等级</f>
        <v/>
      </c>
      <c r="Y215" s="515"/>
      <c r="Z215" s="518"/>
      <c r="AA215" s="533"/>
      <c r="AB215" s="515"/>
      <c r="AC215" s="533" t="str">
        <f>一年级跳绳附加分</f>
        <v/>
      </c>
      <c r="AD215" s="534" t="str">
        <f>一年级标准分</f>
        <v/>
      </c>
      <c r="AE215" s="534" t="str">
        <f>一年级总分</f>
        <v/>
      </c>
      <c r="AF215" s="517" t="str">
        <f>一年级等级</f>
        <v/>
      </c>
    </row>
    <row r="216" spans="1:32">
      <c r="A216" s="664">
        <v>104</v>
      </c>
      <c r="B216" s="665">
        <v>4</v>
      </c>
      <c r="C216" s="478"/>
      <c r="D216" s="471"/>
      <c r="E216" s="472"/>
      <c r="F216" s="473"/>
      <c r="G216" s="480"/>
      <c r="H216" s="475"/>
      <c r="I216" s="501"/>
      <c r="J216" s="502"/>
      <c r="K216" s="495"/>
      <c r="L216" s="649"/>
      <c r="M216" s="644"/>
      <c r="N216" s="505" t="str">
        <f>一年级BMI</f>
        <v/>
      </c>
      <c r="O216" s="499" t="str">
        <f>一年级BMI等级</f>
        <v/>
      </c>
      <c r="P216" s="500" t="str">
        <f>一年级BMI得分</f>
        <v/>
      </c>
      <c r="Q216" s="515" t="str">
        <f>一年级肺活量得分</f>
        <v/>
      </c>
      <c r="R216" s="512" t="str">
        <f>一年级等级</f>
        <v/>
      </c>
      <c r="S216" s="516" t="str">
        <f>一年级50米跑得分</f>
        <v/>
      </c>
      <c r="T216" s="512" t="str">
        <f>一年级等级</f>
        <v/>
      </c>
      <c r="U216" s="516" t="str">
        <f>一年级坐位体前屈得分</f>
        <v/>
      </c>
      <c r="V216" s="517" t="str">
        <f>一年级等级</f>
        <v/>
      </c>
      <c r="W216" s="516" t="str">
        <f>一年级一分钟跳绳得分</f>
        <v/>
      </c>
      <c r="X216" s="517" t="str">
        <f>一年级等级</f>
        <v/>
      </c>
      <c r="Y216" s="515"/>
      <c r="Z216" s="518"/>
      <c r="AA216" s="533"/>
      <c r="AB216" s="515"/>
      <c r="AC216" s="533" t="str">
        <f>一年级跳绳附加分</f>
        <v/>
      </c>
      <c r="AD216" s="534" t="str">
        <f>一年级标准分</f>
        <v/>
      </c>
      <c r="AE216" s="534" t="str">
        <f>一年级总分</f>
        <v/>
      </c>
      <c r="AF216" s="517" t="str">
        <f>一年级等级</f>
        <v/>
      </c>
    </row>
    <row r="217" spans="1:32">
      <c r="A217" s="664">
        <v>104</v>
      </c>
      <c r="B217" s="665">
        <v>5</v>
      </c>
      <c r="C217" s="478"/>
      <c r="D217" s="471"/>
      <c r="E217" s="472"/>
      <c r="F217" s="473"/>
      <c r="G217" s="480"/>
      <c r="H217" s="475"/>
      <c r="I217" s="501"/>
      <c r="J217" s="502"/>
      <c r="K217" s="495"/>
      <c r="L217" s="649"/>
      <c r="M217" s="644"/>
      <c r="N217" s="505" t="str">
        <f>一年级BMI</f>
        <v/>
      </c>
      <c r="O217" s="499" t="str">
        <f>一年级BMI等级</f>
        <v/>
      </c>
      <c r="P217" s="500" t="str">
        <f>一年级BMI得分</f>
        <v/>
      </c>
      <c r="Q217" s="515" t="str">
        <f>一年级肺活量得分</f>
        <v/>
      </c>
      <c r="R217" s="512" t="str">
        <f>一年级等级</f>
        <v/>
      </c>
      <c r="S217" s="516" t="str">
        <f>一年级50米跑得分</f>
        <v/>
      </c>
      <c r="T217" s="512" t="str">
        <f>一年级等级</f>
        <v/>
      </c>
      <c r="U217" s="516" t="str">
        <f>一年级坐位体前屈得分</f>
        <v/>
      </c>
      <c r="V217" s="517" t="str">
        <f>一年级等级</f>
        <v/>
      </c>
      <c r="W217" s="516" t="str">
        <f>一年级一分钟跳绳得分</f>
        <v/>
      </c>
      <c r="X217" s="517" t="str">
        <f>一年级等级</f>
        <v/>
      </c>
      <c r="Y217" s="515"/>
      <c r="Z217" s="518"/>
      <c r="AA217" s="533"/>
      <c r="AB217" s="515"/>
      <c r="AC217" s="533" t="str">
        <f>一年级跳绳附加分</f>
        <v/>
      </c>
      <c r="AD217" s="534" t="str">
        <f>一年级标准分</f>
        <v/>
      </c>
      <c r="AE217" s="534" t="str">
        <f>一年级总分</f>
        <v/>
      </c>
      <c r="AF217" s="517" t="str">
        <f>一年级等级</f>
        <v/>
      </c>
    </row>
    <row r="218" spans="1:32">
      <c r="A218" s="664">
        <v>104</v>
      </c>
      <c r="B218" s="665">
        <v>6</v>
      </c>
      <c r="C218" s="478"/>
      <c r="D218" s="471"/>
      <c r="E218" s="478"/>
      <c r="F218" s="473"/>
      <c r="G218" s="480"/>
      <c r="H218" s="475"/>
      <c r="I218" s="501"/>
      <c r="J218" s="502"/>
      <c r="K218" s="502"/>
      <c r="L218" s="649"/>
      <c r="M218" s="644"/>
      <c r="N218" s="505" t="str">
        <f>一年级BMI</f>
        <v/>
      </c>
      <c r="O218" s="499" t="str">
        <f>一年级BMI等级</f>
        <v/>
      </c>
      <c r="P218" s="500" t="str">
        <f>一年级BMI得分</f>
        <v/>
      </c>
      <c r="Q218" s="515" t="str">
        <f>一年级肺活量得分</f>
        <v/>
      </c>
      <c r="R218" s="512" t="str">
        <f>一年级等级</f>
        <v/>
      </c>
      <c r="S218" s="516" t="str">
        <f>一年级50米跑得分</f>
        <v/>
      </c>
      <c r="T218" s="512" t="str">
        <f>一年级等级</f>
        <v/>
      </c>
      <c r="U218" s="516" t="str">
        <f>一年级坐位体前屈得分</f>
        <v/>
      </c>
      <c r="V218" s="517" t="str">
        <f>一年级等级</f>
        <v/>
      </c>
      <c r="W218" s="516" t="str">
        <f>一年级一分钟跳绳得分</f>
        <v/>
      </c>
      <c r="X218" s="517" t="str">
        <f>一年级等级</f>
        <v/>
      </c>
      <c r="Y218" s="515"/>
      <c r="Z218" s="518"/>
      <c r="AA218" s="533"/>
      <c r="AB218" s="515"/>
      <c r="AC218" s="533" t="str">
        <f>一年级跳绳附加分</f>
        <v/>
      </c>
      <c r="AD218" s="534" t="str">
        <f>一年级标准分</f>
        <v/>
      </c>
      <c r="AE218" s="534" t="str">
        <f>一年级总分</f>
        <v/>
      </c>
      <c r="AF218" s="517" t="str">
        <f>一年级等级</f>
        <v/>
      </c>
    </row>
    <row r="219" spans="1:32">
      <c r="A219" s="664">
        <v>104</v>
      </c>
      <c r="B219" s="665">
        <v>7</v>
      </c>
      <c r="C219" s="478"/>
      <c r="D219" s="471"/>
      <c r="E219" s="478"/>
      <c r="F219" s="473"/>
      <c r="G219" s="480"/>
      <c r="H219" s="475"/>
      <c r="I219" s="501"/>
      <c r="J219" s="502"/>
      <c r="K219" s="502"/>
      <c r="L219" s="649"/>
      <c r="M219" s="644"/>
      <c r="N219" s="505" t="str">
        <f>一年级BMI</f>
        <v/>
      </c>
      <c r="O219" s="499" t="str">
        <f>一年级BMI等级</f>
        <v/>
      </c>
      <c r="P219" s="500" t="str">
        <f>一年级BMI得分</f>
        <v/>
      </c>
      <c r="Q219" s="515" t="str">
        <f>一年级肺活量得分</f>
        <v/>
      </c>
      <c r="R219" s="512" t="str">
        <f>一年级等级</f>
        <v/>
      </c>
      <c r="S219" s="516" t="str">
        <f>一年级50米跑得分</f>
        <v/>
      </c>
      <c r="T219" s="517" t="str">
        <f>一年级等级</f>
        <v/>
      </c>
      <c r="U219" s="516" t="str">
        <f>一年级坐位体前屈得分</f>
        <v/>
      </c>
      <c r="V219" s="517" t="str">
        <f>一年级等级</f>
        <v/>
      </c>
      <c r="W219" s="516" t="str">
        <f>一年级一分钟跳绳得分</f>
        <v/>
      </c>
      <c r="X219" s="517" t="str">
        <f>一年级等级</f>
        <v/>
      </c>
      <c r="Y219" s="515"/>
      <c r="Z219" s="518"/>
      <c r="AA219" s="533"/>
      <c r="AB219" s="515"/>
      <c r="AC219" s="533" t="str">
        <f>一年级跳绳附加分</f>
        <v/>
      </c>
      <c r="AD219" s="534" t="str">
        <f>一年级标准分</f>
        <v/>
      </c>
      <c r="AE219" s="534" t="str">
        <f>一年级总分</f>
        <v/>
      </c>
      <c r="AF219" s="517" t="str">
        <f>一年级等级</f>
        <v/>
      </c>
    </row>
    <row r="220" spans="1:32">
      <c r="A220" s="664">
        <v>104</v>
      </c>
      <c r="B220" s="665">
        <v>8</v>
      </c>
      <c r="C220" s="478"/>
      <c r="D220" s="471"/>
      <c r="E220" s="478"/>
      <c r="F220" s="473"/>
      <c r="G220" s="480"/>
      <c r="H220" s="475"/>
      <c r="I220" s="501"/>
      <c r="J220" s="502"/>
      <c r="K220" s="502"/>
      <c r="L220" s="649"/>
      <c r="M220" s="644"/>
      <c r="N220" s="505" t="str">
        <f>一年级BMI</f>
        <v/>
      </c>
      <c r="O220" s="499" t="str">
        <f>一年级BMI等级</f>
        <v/>
      </c>
      <c r="P220" s="500" t="str">
        <f>一年级BMI得分</f>
        <v/>
      </c>
      <c r="Q220" s="515" t="str">
        <f>一年级肺活量得分</f>
        <v/>
      </c>
      <c r="R220" s="512" t="str">
        <f>一年级等级</f>
        <v/>
      </c>
      <c r="S220" s="516" t="str">
        <f>一年级50米跑得分</f>
        <v/>
      </c>
      <c r="T220" s="517" t="str">
        <f>一年级等级</f>
        <v/>
      </c>
      <c r="U220" s="516" t="str">
        <f>一年级坐位体前屈得分</f>
        <v/>
      </c>
      <c r="V220" s="517" t="str">
        <f>一年级等级</f>
        <v/>
      </c>
      <c r="W220" s="516" t="str">
        <f>一年级一分钟跳绳得分</f>
        <v/>
      </c>
      <c r="X220" s="517" t="str">
        <f>一年级等级</f>
        <v/>
      </c>
      <c r="Y220" s="515"/>
      <c r="Z220" s="518"/>
      <c r="AA220" s="533"/>
      <c r="AB220" s="515"/>
      <c r="AC220" s="533" t="str">
        <f>一年级跳绳附加分</f>
        <v/>
      </c>
      <c r="AD220" s="534" t="str">
        <f>一年级标准分</f>
        <v/>
      </c>
      <c r="AE220" s="534" t="str">
        <f>一年级总分</f>
        <v/>
      </c>
      <c r="AF220" s="517" t="str">
        <f>一年级等级</f>
        <v/>
      </c>
    </row>
    <row r="221" spans="1:32">
      <c r="A221" s="664">
        <v>104</v>
      </c>
      <c r="B221" s="665">
        <v>9</v>
      </c>
      <c r="C221" s="478"/>
      <c r="D221" s="471"/>
      <c r="E221" s="478"/>
      <c r="F221" s="473"/>
      <c r="G221" s="474"/>
      <c r="H221" s="475"/>
      <c r="I221" s="501"/>
      <c r="J221" s="502"/>
      <c r="K221" s="502"/>
      <c r="L221" s="649"/>
      <c r="M221" s="644"/>
      <c r="N221" s="505" t="str">
        <f>一年级BMI</f>
        <v/>
      </c>
      <c r="O221" s="499" t="str">
        <f>一年级BMI等级</f>
        <v/>
      </c>
      <c r="P221" s="500" t="str">
        <f>一年级BMI得分</f>
        <v/>
      </c>
      <c r="Q221" s="515" t="str">
        <f>一年级肺活量得分</f>
        <v/>
      </c>
      <c r="R221" s="512" t="str">
        <f>一年级等级</f>
        <v/>
      </c>
      <c r="S221" s="516" t="str">
        <f>一年级50米跑得分</f>
        <v/>
      </c>
      <c r="T221" s="517" t="str">
        <f>一年级等级</f>
        <v/>
      </c>
      <c r="U221" s="516" t="str">
        <f>一年级坐位体前屈得分</f>
        <v/>
      </c>
      <c r="V221" s="517" t="str">
        <f>一年级等级</f>
        <v/>
      </c>
      <c r="W221" s="516" t="str">
        <f>一年级一分钟跳绳得分</f>
        <v/>
      </c>
      <c r="X221" s="517" t="str">
        <f>一年级等级</f>
        <v/>
      </c>
      <c r="Y221" s="515"/>
      <c r="Z221" s="518"/>
      <c r="AA221" s="533"/>
      <c r="AB221" s="515"/>
      <c r="AC221" s="533" t="str">
        <f>一年级跳绳附加分</f>
        <v/>
      </c>
      <c r="AD221" s="534" t="str">
        <f>一年级标准分</f>
        <v/>
      </c>
      <c r="AE221" s="534" t="str">
        <f>一年级总分</f>
        <v/>
      </c>
      <c r="AF221" s="517" t="str">
        <f>一年级等级</f>
        <v/>
      </c>
    </row>
    <row r="222" spans="1:32">
      <c r="A222" s="664">
        <v>104</v>
      </c>
      <c r="B222" s="665">
        <v>10</v>
      </c>
      <c r="C222" s="478"/>
      <c r="D222" s="471"/>
      <c r="E222" s="478"/>
      <c r="F222" s="473"/>
      <c r="G222" s="474"/>
      <c r="H222" s="475"/>
      <c r="I222" s="501"/>
      <c r="J222" s="502"/>
      <c r="K222" s="502"/>
      <c r="L222" s="649"/>
      <c r="M222" s="644"/>
      <c r="N222" s="505" t="str">
        <f>一年级BMI</f>
        <v/>
      </c>
      <c r="O222" s="499" t="str">
        <f>一年级BMI等级</f>
        <v/>
      </c>
      <c r="P222" s="500" t="str">
        <f>一年级BMI得分</f>
        <v/>
      </c>
      <c r="Q222" s="515" t="str">
        <f>一年级肺活量得分</f>
        <v/>
      </c>
      <c r="R222" s="512" t="str">
        <f>一年级等级</f>
        <v/>
      </c>
      <c r="S222" s="516" t="str">
        <f>一年级50米跑得分</f>
        <v/>
      </c>
      <c r="T222" s="517" t="str">
        <f>一年级等级</f>
        <v/>
      </c>
      <c r="U222" s="516" t="str">
        <f>一年级坐位体前屈得分</f>
        <v/>
      </c>
      <c r="V222" s="517" t="str">
        <f>一年级等级</f>
        <v/>
      </c>
      <c r="W222" s="516" t="str">
        <f>一年级一分钟跳绳得分</f>
        <v/>
      </c>
      <c r="X222" s="517" t="str">
        <f>一年级等级</f>
        <v/>
      </c>
      <c r="Y222" s="515"/>
      <c r="Z222" s="518"/>
      <c r="AA222" s="533"/>
      <c r="AB222" s="515"/>
      <c r="AC222" s="533" t="str">
        <f>一年级跳绳附加分</f>
        <v/>
      </c>
      <c r="AD222" s="534" t="str">
        <f>一年级标准分</f>
        <v/>
      </c>
      <c r="AE222" s="534" t="str">
        <f>一年级总分</f>
        <v/>
      </c>
      <c r="AF222" s="517" t="str">
        <f>一年级等级</f>
        <v/>
      </c>
    </row>
    <row r="223" spans="1:32">
      <c r="A223" s="664">
        <v>104</v>
      </c>
      <c r="B223" s="665">
        <v>11</v>
      </c>
      <c r="C223" s="478"/>
      <c r="D223" s="471"/>
      <c r="E223" s="478"/>
      <c r="F223" s="473"/>
      <c r="G223" s="480"/>
      <c r="H223" s="475"/>
      <c r="I223" s="501"/>
      <c r="J223" s="502"/>
      <c r="K223" s="502"/>
      <c r="L223" s="649"/>
      <c r="M223" s="644"/>
      <c r="N223" s="505" t="str">
        <f>一年级BMI</f>
        <v/>
      </c>
      <c r="O223" s="499" t="str">
        <f>一年级BMI等级</f>
        <v/>
      </c>
      <c r="P223" s="500" t="str">
        <f>一年级BMI得分</f>
        <v/>
      </c>
      <c r="Q223" s="515" t="str">
        <f>一年级肺活量得分</f>
        <v/>
      </c>
      <c r="R223" s="512" t="str">
        <f>一年级等级</f>
        <v/>
      </c>
      <c r="S223" s="516" t="str">
        <f>一年级50米跑得分</f>
        <v/>
      </c>
      <c r="T223" s="517" t="str">
        <f>一年级等级</f>
        <v/>
      </c>
      <c r="U223" s="516" t="str">
        <f>一年级坐位体前屈得分</f>
        <v/>
      </c>
      <c r="V223" s="517" t="str">
        <f>一年级等级</f>
        <v/>
      </c>
      <c r="W223" s="516" t="str">
        <f>一年级一分钟跳绳得分</f>
        <v/>
      </c>
      <c r="X223" s="517" t="str">
        <f>一年级等级</f>
        <v/>
      </c>
      <c r="Y223" s="515"/>
      <c r="Z223" s="518"/>
      <c r="AA223" s="533"/>
      <c r="AB223" s="515"/>
      <c r="AC223" s="533" t="str">
        <f>一年级跳绳附加分</f>
        <v/>
      </c>
      <c r="AD223" s="534" t="str">
        <f>一年级标准分</f>
        <v/>
      </c>
      <c r="AE223" s="534" t="str">
        <f>一年级总分</f>
        <v/>
      </c>
      <c r="AF223" s="517" t="str">
        <f>一年级等级</f>
        <v/>
      </c>
    </row>
    <row r="224" spans="1:32">
      <c r="A224" s="664">
        <v>104</v>
      </c>
      <c r="B224" s="665">
        <v>12</v>
      </c>
      <c r="C224" s="478"/>
      <c r="D224" s="471"/>
      <c r="E224" s="478"/>
      <c r="F224" s="473"/>
      <c r="G224" s="480"/>
      <c r="H224" s="475"/>
      <c r="I224" s="501"/>
      <c r="J224" s="502"/>
      <c r="K224" s="502"/>
      <c r="L224" s="649"/>
      <c r="M224" s="644"/>
      <c r="N224" s="505" t="str">
        <f>一年级BMI</f>
        <v/>
      </c>
      <c r="O224" s="499" t="str">
        <f>一年级BMI等级</f>
        <v/>
      </c>
      <c r="P224" s="500" t="str">
        <f>一年级BMI得分</f>
        <v/>
      </c>
      <c r="Q224" s="515" t="str">
        <f>一年级肺活量得分</f>
        <v/>
      </c>
      <c r="R224" s="512" t="str">
        <f>一年级等级</f>
        <v/>
      </c>
      <c r="S224" s="516" t="str">
        <f>一年级50米跑得分</f>
        <v/>
      </c>
      <c r="T224" s="517" t="str">
        <f>一年级等级</f>
        <v/>
      </c>
      <c r="U224" s="516" t="str">
        <f>一年级坐位体前屈得分</f>
        <v/>
      </c>
      <c r="V224" s="517" t="str">
        <f>一年级等级</f>
        <v/>
      </c>
      <c r="W224" s="516" t="str">
        <f>一年级一分钟跳绳得分</f>
        <v/>
      </c>
      <c r="X224" s="517" t="str">
        <f>一年级等级</f>
        <v/>
      </c>
      <c r="Y224" s="515"/>
      <c r="Z224" s="518"/>
      <c r="AA224" s="533"/>
      <c r="AB224" s="515"/>
      <c r="AC224" s="533" t="str">
        <f>一年级跳绳附加分</f>
        <v/>
      </c>
      <c r="AD224" s="534" t="str">
        <f>一年级标准分</f>
        <v/>
      </c>
      <c r="AE224" s="534" t="str">
        <f>一年级总分</f>
        <v/>
      </c>
      <c r="AF224" s="517" t="str">
        <f>一年级等级</f>
        <v/>
      </c>
    </row>
    <row r="225" spans="1:32">
      <c r="A225" s="664">
        <v>104</v>
      </c>
      <c r="B225" s="665">
        <v>13</v>
      </c>
      <c r="C225" s="478"/>
      <c r="D225" s="471"/>
      <c r="E225" s="478"/>
      <c r="F225" s="473"/>
      <c r="G225" s="480"/>
      <c r="H225" s="475"/>
      <c r="I225" s="501"/>
      <c r="J225" s="502"/>
      <c r="K225" s="502"/>
      <c r="L225" s="649"/>
      <c r="M225" s="644"/>
      <c r="N225" s="505" t="str">
        <f>一年级BMI</f>
        <v/>
      </c>
      <c r="O225" s="499" t="str">
        <f>一年级BMI等级</f>
        <v/>
      </c>
      <c r="P225" s="500" t="str">
        <f>一年级BMI得分</f>
        <v/>
      </c>
      <c r="Q225" s="515" t="str">
        <f>一年级肺活量得分</f>
        <v/>
      </c>
      <c r="R225" s="512" t="str">
        <f>一年级等级</f>
        <v/>
      </c>
      <c r="S225" s="516" t="str">
        <f>一年级50米跑得分</f>
        <v/>
      </c>
      <c r="T225" s="517" t="str">
        <f>一年级等级</f>
        <v/>
      </c>
      <c r="U225" s="516" t="str">
        <f>一年级坐位体前屈得分</f>
        <v/>
      </c>
      <c r="V225" s="517" t="str">
        <f>一年级等级</f>
        <v/>
      </c>
      <c r="W225" s="516" t="str">
        <f>一年级一分钟跳绳得分</f>
        <v/>
      </c>
      <c r="X225" s="517" t="str">
        <f>一年级等级</f>
        <v/>
      </c>
      <c r="Y225" s="515"/>
      <c r="Z225" s="518"/>
      <c r="AA225" s="533"/>
      <c r="AB225" s="515"/>
      <c r="AC225" s="533" t="str">
        <f>一年级跳绳附加分</f>
        <v/>
      </c>
      <c r="AD225" s="534" t="str">
        <f>一年级标准分</f>
        <v/>
      </c>
      <c r="AE225" s="534" t="str">
        <f>一年级总分</f>
        <v/>
      </c>
      <c r="AF225" s="517" t="str">
        <f>一年级等级</f>
        <v/>
      </c>
    </row>
    <row r="226" spans="1:32">
      <c r="A226" s="664">
        <v>104</v>
      </c>
      <c r="B226" s="665">
        <v>14</v>
      </c>
      <c r="C226" s="478"/>
      <c r="D226" s="471"/>
      <c r="E226" s="478"/>
      <c r="F226" s="473"/>
      <c r="G226" s="480"/>
      <c r="H226" s="475"/>
      <c r="I226" s="501"/>
      <c r="J226" s="502"/>
      <c r="K226" s="502"/>
      <c r="L226" s="649"/>
      <c r="M226" s="644"/>
      <c r="N226" s="505" t="str">
        <f>一年级BMI</f>
        <v/>
      </c>
      <c r="O226" s="499" t="str">
        <f>一年级BMI等级</f>
        <v/>
      </c>
      <c r="P226" s="500" t="str">
        <f>一年级BMI得分</f>
        <v/>
      </c>
      <c r="Q226" s="515" t="str">
        <f>一年级肺活量得分</f>
        <v/>
      </c>
      <c r="R226" s="512" t="str">
        <f>一年级等级</f>
        <v/>
      </c>
      <c r="S226" s="516" t="str">
        <f>一年级50米跑得分</f>
        <v/>
      </c>
      <c r="T226" s="517" t="str">
        <f>一年级等级</f>
        <v/>
      </c>
      <c r="U226" s="516" t="str">
        <f>一年级坐位体前屈得分</f>
        <v/>
      </c>
      <c r="V226" s="517" t="str">
        <f>一年级等级</f>
        <v/>
      </c>
      <c r="W226" s="516" t="str">
        <f>一年级一分钟跳绳得分</f>
        <v/>
      </c>
      <c r="X226" s="517" t="str">
        <f>一年级等级</f>
        <v/>
      </c>
      <c r="Y226" s="515"/>
      <c r="Z226" s="518"/>
      <c r="AA226" s="533"/>
      <c r="AB226" s="515"/>
      <c r="AC226" s="533" t="str">
        <f>一年级跳绳附加分</f>
        <v/>
      </c>
      <c r="AD226" s="534" t="str">
        <f>一年级标准分</f>
        <v/>
      </c>
      <c r="AE226" s="534" t="str">
        <f>一年级总分</f>
        <v/>
      </c>
      <c r="AF226" s="517" t="str">
        <f>一年级等级</f>
        <v/>
      </c>
    </row>
    <row r="227" spans="1:32">
      <c r="A227" s="664">
        <v>104</v>
      </c>
      <c r="B227" s="665">
        <v>15</v>
      </c>
      <c r="C227" s="478"/>
      <c r="D227" s="471"/>
      <c r="E227" s="478"/>
      <c r="F227" s="473"/>
      <c r="G227" s="480"/>
      <c r="H227" s="475"/>
      <c r="I227" s="501"/>
      <c r="J227" s="502"/>
      <c r="K227" s="502"/>
      <c r="L227" s="649"/>
      <c r="M227" s="644"/>
      <c r="N227" s="505" t="str">
        <f>一年级BMI</f>
        <v/>
      </c>
      <c r="O227" s="499" t="str">
        <f>一年级BMI等级</f>
        <v/>
      </c>
      <c r="P227" s="500" t="str">
        <f>一年级BMI得分</f>
        <v/>
      </c>
      <c r="Q227" s="515" t="str">
        <f>一年级肺活量得分</f>
        <v/>
      </c>
      <c r="R227" s="512" t="str">
        <f>一年级等级</f>
        <v/>
      </c>
      <c r="S227" s="516" t="str">
        <f>一年级50米跑得分</f>
        <v/>
      </c>
      <c r="T227" s="517" t="str">
        <f>一年级等级</f>
        <v/>
      </c>
      <c r="U227" s="516" t="str">
        <f>一年级坐位体前屈得分</f>
        <v/>
      </c>
      <c r="V227" s="517" t="str">
        <f>一年级等级</f>
        <v/>
      </c>
      <c r="W227" s="516" t="str">
        <f>一年级一分钟跳绳得分</f>
        <v/>
      </c>
      <c r="X227" s="517" t="str">
        <f>一年级等级</f>
        <v/>
      </c>
      <c r="Y227" s="515"/>
      <c r="Z227" s="518"/>
      <c r="AA227" s="533"/>
      <c r="AB227" s="515"/>
      <c r="AC227" s="533" t="str">
        <f>一年级跳绳附加分</f>
        <v/>
      </c>
      <c r="AD227" s="534" t="str">
        <f>一年级标准分</f>
        <v/>
      </c>
      <c r="AE227" s="534" t="str">
        <f>一年级总分</f>
        <v/>
      </c>
      <c r="AF227" s="517" t="str">
        <f>一年级等级</f>
        <v/>
      </c>
    </row>
    <row r="228" spans="1:32">
      <c r="A228" s="664">
        <v>104</v>
      </c>
      <c r="B228" s="665">
        <v>16</v>
      </c>
      <c r="C228" s="478"/>
      <c r="D228" s="471"/>
      <c r="E228" s="478"/>
      <c r="F228" s="473"/>
      <c r="G228" s="480"/>
      <c r="H228" s="475"/>
      <c r="I228" s="501"/>
      <c r="J228" s="502"/>
      <c r="K228" s="502"/>
      <c r="L228" s="649"/>
      <c r="M228" s="644"/>
      <c r="N228" s="505" t="str">
        <f>一年级BMI</f>
        <v/>
      </c>
      <c r="O228" s="499" t="str">
        <f>一年级BMI等级</f>
        <v/>
      </c>
      <c r="P228" s="500" t="str">
        <f>一年级BMI得分</f>
        <v/>
      </c>
      <c r="Q228" s="515" t="str">
        <f>一年级肺活量得分</f>
        <v/>
      </c>
      <c r="R228" s="512" t="str">
        <f>一年级等级</f>
        <v/>
      </c>
      <c r="S228" s="516" t="str">
        <f>一年级50米跑得分</f>
        <v/>
      </c>
      <c r="T228" s="517" t="str">
        <f>一年级等级</f>
        <v/>
      </c>
      <c r="U228" s="516" t="str">
        <f>一年级坐位体前屈得分</f>
        <v/>
      </c>
      <c r="V228" s="517" t="str">
        <f>一年级等级</f>
        <v/>
      </c>
      <c r="W228" s="516" t="str">
        <f>一年级一分钟跳绳得分</f>
        <v/>
      </c>
      <c r="X228" s="517" t="str">
        <f>一年级等级</f>
        <v/>
      </c>
      <c r="Y228" s="515"/>
      <c r="Z228" s="518"/>
      <c r="AA228" s="533"/>
      <c r="AB228" s="515"/>
      <c r="AC228" s="533" t="str">
        <f>一年级跳绳附加分</f>
        <v/>
      </c>
      <c r="AD228" s="534" t="str">
        <f>一年级标准分</f>
        <v/>
      </c>
      <c r="AE228" s="534" t="str">
        <f>一年级总分</f>
        <v/>
      </c>
      <c r="AF228" s="517" t="str">
        <f>一年级等级</f>
        <v/>
      </c>
    </row>
    <row r="229" spans="1:32">
      <c r="A229" s="664">
        <v>104</v>
      </c>
      <c r="B229" s="665">
        <v>17</v>
      </c>
      <c r="C229" s="478"/>
      <c r="D229" s="471"/>
      <c r="E229" s="478"/>
      <c r="F229" s="473"/>
      <c r="G229" s="480"/>
      <c r="H229" s="475"/>
      <c r="I229" s="501"/>
      <c r="J229" s="502"/>
      <c r="K229" s="502"/>
      <c r="L229" s="649"/>
      <c r="M229" s="644"/>
      <c r="N229" s="505" t="str">
        <f>一年级BMI</f>
        <v/>
      </c>
      <c r="O229" s="499" t="str">
        <f>一年级BMI等级</f>
        <v/>
      </c>
      <c r="P229" s="500" t="str">
        <f>一年级BMI得分</f>
        <v/>
      </c>
      <c r="Q229" s="515" t="str">
        <f>一年级肺活量得分</f>
        <v/>
      </c>
      <c r="R229" s="512" t="str">
        <f>一年级等级</f>
        <v/>
      </c>
      <c r="S229" s="516" t="str">
        <f>一年级50米跑得分</f>
        <v/>
      </c>
      <c r="T229" s="517" t="str">
        <f>一年级等级</f>
        <v/>
      </c>
      <c r="U229" s="516" t="str">
        <f>一年级坐位体前屈得分</f>
        <v/>
      </c>
      <c r="V229" s="517" t="str">
        <f>一年级等级</f>
        <v/>
      </c>
      <c r="W229" s="516" t="str">
        <f>一年级一分钟跳绳得分</f>
        <v/>
      </c>
      <c r="X229" s="517" t="str">
        <f>一年级等级</f>
        <v/>
      </c>
      <c r="Y229" s="515"/>
      <c r="Z229" s="518"/>
      <c r="AA229" s="533"/>
      <c r="AB229" s="515"/>
      <c r="AC229" s="533" t="str">
        <f>一年级跳绳附加分</f>
        <v/>
      </c>
      <c r="AD229" s="534" t="str">
        <f>一年级标准分</f>
        <v/>
      </c>
      <c r="AE229" s="534" t="str">
        <f>一年级总分</f>
        <v/>
      </c>
      <c r="AF229" s="517" t="str">
        <f>一年级等级</f>
        <v/>
      </c>
    </row>
    <row r="230" spans="1:32">
      <c r="A230" s="664">
        <v>104</v>
      </c>
      <c r="B230" s="665">
        <v>18</v>
      </c>
      <c r="C230" s="478"/>
      <c r="D230" s="471"/>
      <c r="E230" s="478"/>
      <c r="F230" s="473"/>
      <c r="G230" s="480"/>
      <c r="H230" s="475"/>
      <c r="I230" s="501"/>
      <c r="J230" s="502"/>
      <c r="K230" s="502"/>
      <c r="L230" s="649"/>
      <c r="M230" s="644"/>
      <c r="N230" s="505" t="str">
        <f>一年级BMI</f>
        <v/>
      </c>
      <c r="O230" s="499" t="str">
        <f>一年级BMI等级</f>
        <v/>
      </c>
      <c r="P230" s="500" t="str">
        <f>一年级BMI得分</f>
        <v/>
      </c>
      <c r="Q230" s="515" t="str">
        <f>一年级肺活量得分</f>
        <v/>
      </c>
      <c r="R230" s="512" t="str">
        <f>一年级等级</f>
        <v/>
      </c>
      <c r="S230" s="516" t="str">
        <f>一年级50米跑得分</f>
        <v/>
      </c>
      <c r="T230" s="517" t="str">
        <f>一年级等级</f>
        <v/>
      </c>
      <c r="U230" s="516" t="str">
        <f>一年级坐位体前屈得分</f>
        <v/>
      </c>
      <c r="V230" s="517" t="str">
        <f>一年级等级</f>
        <v/>
      </c>
      <c r="W230" s="516" t="str">
        <f>一年级一分钟跳绳得分</f>
        <v/>
      </c>
      <c r="X230" s="517" t="str">
        <f>一年级等级</f>
        <v/>
      </c>
      <c r="Y230" s="515"/>
      <c r="Z230" s="518"/>
      <c r="AA230" s="533"/>
      <c r="AB230" s="515"/>
      <c r="AC230" s="533" t="str">
        <f>一年级跳绳附加分</f>
        <v/>
      </c>
      <c r="AD230" s="534" t="str">
        <f>一年级标准分</f>
        <v/>
      </c>
      <c r="AE230" s="534" t="str">
        <f>一年级总分</f>
        <v/>
      </c>
      <c r="AF230" s="517" t="str">
        <f>一年级等级</f>
        <v/>
      </c>
    </row>
    <row r="231" spans="1:32">
      <c r="A231" s="664">
        <v>104</v>
      </c>
      <c r="B231" s="665">
        <v>19</v>
      </c>
      <c r="C231" s="478"/>
      <c r="D231" s="471"/>
      <c r="E231" s="478"/>
      <c r="F231" s="473"/>
      <c r="G231" s="480"/>
      <c r="H231" s="475"/>
      <c r="I231" s="501"/>
      <c r="J231" s="502"/>
      <c r="K231" s="502"/>
      <c r="L231" s="649"/>
      <c r="M231" s="644"/>
      <c r="N231" s="505" t="str">
        <f>一年级BMI</f>
        <v/>
      </c>
      <c r="O231" s="499" t="str">
        <f>一年级BMI等级</f>
        <v/>
      </c>
      <c r="P231" s="500" t="str">
        <f>一年级BMI得分</f>
        <v/>
      </c>
      <c r="Q231" s="515" t="str">
        <f>一年级肺活量得分</f>
        <v/>
      </c>
      <c r="R231" s="512" t="str">
        <f>一年级等级</f>
        <v/>
      </c>
      <c r="S231" s="516" t="str">
        <f>一年级50米跑得分</f>
        <v/>
      </c>
      <c r="T231" s="517" t="str">
        <f>一年级等级</f>
        <v/>
      </c>
      <c r="U231" s="516" t="str">
        <f>一年级坐位体前屈得分</f>
        <v/>
      </c>
      <c r="V231" s="517" t="str">
        <f>一年级等级</f>
        <v/>
      </c>
      <c r="W231" s="516" t="str">
        <f>一年级一分钟跳绳得分</f>
        <v/>
      </c>
      <c r="X231" s="517" t="str">
        <f>一年级等级</f>
        <v/>
      </c>
      <c r="Y231" s="515"/>
      <c r="Z231" s="518"/>
      <c r="AA231" s="533"/>
      <c r="AB231" s="515"/>
      <c r="AC231" s="533" t="str">
        <f>一年级跳绳附加分</f>
        <v/>
      </c>
      <c r="AD231" s="534" t="str">
        <f>一年级标准分</f>
        <v/>
      </c>
      <c r="AE231" s="534" t="str">
        <f>一年级总分</f>
        <v/>
      </c>
      <c r="AF231" s="517" t="str">
        <f>一年级等级</f>
        <v/>
      </c>
    </row>
    <row r="232" spans="1:32">
      <c r="A232" s="664">
        <v>104</v>
      </c>
      <c r="B232" s="665">
        <v>20</v>
      </c>
      <c r="C232" s="478"/>
      <c r="D232" s="471"/>
      <c r="E232" s="478"/>
      <c r="F232" s="473"/>
      <c r="G232" s="480"/>
      <c r="H232" s="475"/>
      <c r="I232" s="501"/>
      <c r="J232" s="502"/>
      <c r="K232" s="502"/>
      <c r="L232" s="649"/>
      <c r="M232" s="644"/>
      <c r="N232" s="505" t="str">
        <f>一年级BMI</f>
        <v/>
      </c>
      <c r="O232" s="499" t="str">
        <f>一年级BMI等级</f>
        <v/>
      </c>
      <c r="P232" s="500" t="str">
        <f>一年级BMI得分</f>
        <v/>
      </c>
      <c r="Q232" s="515" t="str">
        <f>一年级肺活量得分</f>
        <v/>
      </c>
      <c r="R232" s="512" t="str">
        <f>一年级等级</f>
        <v/>
      </c>
      <c r="S232" s="516" t="str">
        <f>一年级50米跑得分</f>
        <v/>
      </c>
      <c r="T232" s="517" t="str">
        <f>一年级等级</f>
        <v/>
      </c>
      <c r="U232" s="516" t="str">
        <f>一年级坐位体前屈得分</f>
        <v/>
      </c>
      <c r="V232" s="517" t="str">
        <f>一年级等级</f>
        <v/>
      </c>
      <c r="W232" s="516" t="str">
        <f>一年级一分钟跳绳得分</f>
        <v/>
      </c>
      <c r="X232" s="517" t="str">
        <f>一年级等级</f>
        <v/>
      </c>
      <c r="Y232" s="515"/>
      <c r="Z232" s="518"/>
      <c r="AA232" s="533"/>
      <c r="AB232" s="515"/>
      <c r="AC232" s="533" t="str">
        <f>一年级跳绳附加分</f>
        <v/>
      </c>
      <c r="AD232" s="534" t="str">
        <f>一年级标准分</f>
        <v/>
      </c>
      <c r="AE232" s="534" t="str">
        <f>一年级总分</f>
        <v/>
      </c>
      <c r="AF232" s="517" t="str">
        <f>一年级等级</f>
        <v/>
      </c>
    </row>
    <row r="233" spans="1:32">
      <c r="A233" s="664">
        <v>104</v>
      </c>
      <c r="B233" s="665">
        <v>21</v>
      </c>
      <c r="C233" s="478"/>
      <c r="D233" s="471"/>
      <c r="E233" s="478"/>
      <c r="F233" s="473"/>
      <c r="G233" s="480"/>
      <c r="H233" s="475"/>
      <c r="I233" s="501"/>
      <c r="J233" s="502"/>
      <c r="K233" s="502"/>
      <c r="L233" s="649"/>
      <c r="M233" s="644"/>
      <c r="N233" s="505" t="str">
        <f>一年级BMI</f>
        <v/>
      </c>
      <c r="O233" s="499" t="str">
        <f>一年级BMI等级</f>
        <v/>
      </c>
      <c r="P233" s="500" t="str">
        <f>一年级BMI得分</f>
        <v/>
      </c>
      <c r="Q233" s="515" t="str">
        <f>一年级肺活量得分</f>
        <v/>
      </c>
      <c r="R233" s="512" t="str">
        <f>一年级等级</f>
        <v/>
      </c>
      <c r="S233" s="516" t="str">
        <f>一年级50米跑得分</f>
        <v/>
      </c>
      <c r="T233" s="517" t="str">
        <f>一年级等级</f>
        <v/>
      </c>
      <c r="U233" s="516" t="str">
        <f>一年级坐位体前屈得分</f>
        <v/>
      </c>
      <c r="V233" s="517" t="str">
        <f>一年级等级</f>
        <v/>
      </c>
      <c r="W233" s="516" t="str">
        <f>一年级一分钟跳绳得分</f>
        <v/>
      </c>
      <c r="X233" s="517" t="str">
        <f>一年级等级</f>
        <v/>
      </c>
      <c r="Y233" s="515"/>
      <c r="Z233" s="518"/>
      <c r="AA233" s="533"/>
      <c r="AB233" s="515"/>
      <c r="AC233" s="533" t="str">
        <f>一年级跳绳附加分</f>
        <v/>
      </c>
      <c r="AD233" s="534" t="str">
        <f>一年级标准分</f>
        <v/>
      </c>
      <c r="AE233" s="534" t="str">
        <f>一年级总分</f>
        <v/>
      </c>
      <c r="AF233" s="517" t="str">
        <f>一年级等级</f>
        <v/>
      </c>
    </row>
    <row r="234" spans="1:32">
      <c r="A234" s="664">
        <v>104</v>
      </c>
      <c r="B234" s="665">
        <v>22</v>
      </c>
      <c r="C234" s="478"/>
      <c r="D234" s="471"/>
      <c r="E234" s="478"/>
      <c r="F234" s="473"/>
      <c r="G234" s="480"/>
      <c r="H234" s="475"/>
      <c r="I234" s="501"/>
      <c r="J234" s="502"/>
      <c r="K234" s="502"/>
      <c r="L234" s="649"/>
      <c r="M234" s="644"/>
      <c r="N234" s="505" t="str">
        <f>一年级BMI</f>
        <v/>
      </c>
      <c r="O234" s="499" t="str">
        <f>一年级BMI等级</f>
        <v/>
      </c>
      <c r="P234" s="500" t="str">
        <f>一年级BMI得分</f>
        <v/>
      </c>
      <c r="Q234" s="515" t="str">
        <f>一年级肺活量得分</f>
        <v/>
      </c>
      <c r="R234" s="512" t="str">
        <f>一年级等级</f>
        <v/>
      </c>
      <c r="S234" s="516" t="str">
        <f>一年级50米跑得分</f>
        <v/>
      </c>
      <c r="T234" s="517" t="str">
        <f>一年级等级</f>
        <v/>
      </c>
      <c r="U234" s="516" t="str">
        <f>一年级坐位体前屈得分</f>
        <v/>
      </c>
      <c r="V234" s="517" t="str">
        <f>一年级等级</f>
        <v/>
      </c>
      <c r="W234" s="516" t="str">
        <f>一年级一分钟跳绳得分</f>
        <v/>
      </c>
      <c r="X234" s="517" t="str">
        <f>一年级等级</f>
        <v/>
      </c>
      <c r="Y234" s="515"/>
      <c r="Z234" s="518"/>
      <c r="AA234" s="533"/>
      <c r="AB234" s="515"/>
      <c r="AC234" s="533" t="str">
        <f>一年级跳绳附加分</f>
        <v/>
      </c>
      <c r="AD234" s="534" t="str">
        <f>一年级标准分</f>
        <v/>
      </c>
      <c r="AE234" s="534" t="str">
        <f>一年级总分</f>
        <v/>
      </c>
      <c r="AF234" s="517" t="str">
        <f>一年级等级</f>
        <v/>
      </c>
    </row>
    <row r="235" spans="1:32">
      <c r="A235" s="664">
        <v>104</v>
      </c>
      <c r="B235" s="665">
        <v>23</v>
      </c>
      <c r="C235" s="478"/>
      <c r="D235" s="471"/>
      <c r="E235" s="478"/>
      <c r="F235" s="473"/>
      <c r="G235" s="480"/>
      <c r="H235" s="475"/>
      <c r="I235" s="501"/>
      <c r="J235" s="502"/>
      <c r="K235" s="502"/>
      <c r="L235" s="649"/>
      <c r="M235" s="644"/>
      <c r="N235" s="505" t="str">
        <f>一年级BMI</f>
        <v/>
      </c>
      <c r="O235" s="499" t="str">
        <f>一年级BMI等级</f>
        <v/>
      </c>
      <c r="P235" s="500" t="str">
        <f>一年级BMI得分</f>
        <v/>
      </c>
      <c r="Q235" s="515" t="str">
        <f>一年级肺活量得分</f>
        <v/>
      </c>
      <c r="R235" s="512" t="str">
        <f>一年级等级</f>
        <v/>
      </c>
      <c r="S235" s="516" t="str">
        <f>一年级50米跑得分</f>
        <v/>
      </c>
      <c r="T235" s="517" t="str">
        <f>一年级等级</f>
        <v/>
      </c>
      <c r="U235" s="516" t="str">
        <f>一年级坐位体前屈得分</f>
        <v/>
      </c>
      <c r="V235" s="517" t="str">
        <f>一年级等级</f>
        <v/>
      </c>
      <c r="W235" s="516" t="str">
        <f>一年级一分钟跳绳得分</f>
        <v/>
      </c>
      <c r="X235" s="517" t="str">
        <f>一年级等级</f>
        <v/>
      </c>
      <c r="Y235" s="515"/>
      <c r="Z235" s="518"/>
      <c r="AA235" s="533"/>
      <c r="AB235" s="515"/>
      <c r="AC235" s="533" t="str">
        <f>一年级跳绳附加分</f>
        <v/>
      </c>
      <c r="AD235" s="534" t="str">
        <f>一年级标准分</f>
        <v/>
      </c>
      <c r="AE235" s="534" t="str">
        <f>一年级总分</f>
        <v/>
      </c>
      <c r="AF235" s="517" t="str">
        <f>一年级等级</f>
        <v/>
      </c>
    </row>
    <row r="236" spans="1:32">
      <c r="A236" s="664">
        <v>104</v>
      </c>
      <c r="B236" s="665">
        <v>24</v>
      </c>
      <c r="C236" s="478"/>
      <c r="D236" s="471"/>
      <c r="E236" s="478"/>
      <c r="F236" s="473"/>
      <c r="G236" s="480"/>
      <c r="H236" s="475"/>
      <c r="I236" s="501"/>
      <c r="J236" s="502"/>
      <c r="K236" s="502"/>
      <c r="L236" s="649"/>
      <c r="M236" s="644"/>
      <c r="N236" s="505" t="str">
        <f>一年级BMI</f>
        <v/>
      </c>
      <c r="O236" s="499" t="str">
        <f>一年级BMI等级</f>
        <v/>
      </c>
      <c r="P236" s="500" t="str">
        <f>一年级BMI得分</f>
        <v/>
      </c>
      <c r="Q236" s="515" t="str">
        <f>一年级肺活量得分</f>
        <v/>
      </c>
      <c r="R236" s="512" t="str">
        <f>一年级等级</f>
        <v/>
      </c>
      <c r="S236" s="516" t="str">
        <f>一年级50米跑得分</f>
        <v/>
      </c>
      <c r="T236" s="517" t="str">
        <f>一年级等级</f>
        <v/>
      </c>
      <c r="U236" s="516" t="str">
        <f>一年级坐位体前屈得分</f>
        <v/>
      </c>
      <c r="V236" s="517" t="str">
        <f>一年级等级</f>
        <v/>
      </c>
      <c r="W236" s="516" t="str">
        <f>一年级一分钟跳绳得分</f>
        <v/>
      </c>
      <c r="X236" s="517" t="str">
        <f>一年级等级</f>
        <v/>
      </c>
      <c r="Y236" s="515"/>
      <c r="Z236" s="518"/>
      <c r="AA236" s="533"/>
      <c r="AB236" s="515"/>
      <c r="AC236" s="533" t="str">
        <f>一年级跳绳附加分</f>
        <v/>
      </c>
      <c r="AD236" s="534" t="str">
        <f>一年级标准分</f>
        <v/>
      </c>
      <c r="AE236" s="534" t="str">
        <f>一年级总分</f>
        <v/>
      </c>
      <c r="AF236" s="517" t="str">
        <f>一年级等级</f>
        <v/>
      </c>
    </row>
    <row r="237" spans="1:32">
      <c r="A237" s="664">
        <v>104</v>
      </c>
      <c r="B237" s="665">
        <v>25</v>
      </c>
      <c r="C237" s="478"/>
      <c r="D237" s="471"/>
      <c r="E237" s="478"/>
      <c r="F237" s="473"/>
      <c r="G237" s="480"/>
      <c r="H237" s="475"/>
      <c r="I237" s="501"/>
      <c r="J237" s="502"/>
      <c r="K237" s="502"/>
      <c r="L237" s="649"/>
      <c r="M237" s="644"/>
      <c r="N237" s="505" t="str">
        <f>一年级BMI</f>
        <v/>
      </c>
      <c r="O237" s="499" t="str">
        <f>一年级BMI等级</f>
        <v/>
      </c>
      <c r="P237" s="500" t="str">
        <f>一年级BMI得分</f>
        <v/>
      </c>
      <c r="Q237" s="515" t="str">
        <f>一年级肺活量得分</f>
        <v/>
      </c>
      <c r="R237" s="512" t="str">
        <f>一年级等级</f>
        <v/>
      </c>
      <c r="S237" s="516" t="str">
        <f>一年级50米跑得分</f>
        <v/>
      </c>
      <c r="T237" s="517" t="str">
        <f>一年级等级</f>
        <v/>
      </c>
      <c r="U237" s="516" t="str">
        <f>一年级坐位体前屈得分</f>
        <v/>
      </c>
      <c r="V237" s="517" t="str">
        <f>一年级等级</f>
        <v/>
      </c>
      <c r="W237" s="516" t="str">
        <f>一年级一分钟跳绳得分</f>
        <v/>
      </c>
      <c r="X237" s="517" t="str">
        <f>一年级等级</f>
        <v/>
      </c>
      <c r="Y237" s="515"/>
      <c r="Z237" s="518"/>
      <c r="AA237" s="533"/>
      <c r="AB237" s="515"/>
      <c r="AC237" s="533" t="str">
        <f>一年级跳绳附加分</f>
        <v/>
      </c>
      <c r="AD237" s="534" t="str">
        <f>一年级标准分</f>
        <v/>
      </c>
      <c r="AE237" s="534" t="str">
        <f>一年级总分</f>
        <v/>
      </c>
      <c r="AF237" s="517" t="str">
        <f>一年级等级</f>
        <v/>
      </c>
    </row>
    <row r="238" spans="1:32">
      <c r="A238" s="664">
        <v>104</v>
      </c>
      <c r="B238" s="665">
        <v>26</v>
      </c>
      <c r="C238" s="478"/>
      <c r="D238" s="471"/>
      <c r="E238" s="478"/>
      <c r="F238" s="473"/>
      <c r="G238" s="480"/>
      <c r="H238" s="475"/>
      <c r="I238" s="501"/>
      <c r="J238" s="502"/>
      <c r="K238" s="502"/>
      <c r="L238" s="649"/>
      <c r="M238" s="644"/>
      <c r="N238" s="505" t="str">
        <f>一年级BMI</f>
        <v/>
      </c>
      <c r="O238" s="499" t="str">
        <f>一年级BMI等级</f>
        <v/>
      </c>
      <c r="P238" s="500" t="str">
        <f>一年级BMI得分</f>
        <v/>
      </c>
      <c r="Q238" s="515" t="str">
        <f>一年级肺活量得分</f>
        <v/>
      </c>
      <c r="R238" s="512" t="str">
        <f>一年级等级</f>
        <v/>
      </c>
      <c r="S238" s="516" t="str">
        <f>一年级50米跑得分</f>
        <v/>
      </c>
      <c r="T238" s="517" t="str">
        <f>一年级等级</f>
        <v/>
      </c>
      <c r="U238" s="516" t="str">
        <f>一年级坐位体前屈得分</f>
        <v/>
      </c>
      <c r="V238" s="517" t="str">
        <f>一年级等级</f>
        <v/>
      </c>
      <c r="W238" s="516" t="str">
        <f>一年级一分钟跳绳得分</f>
        <v/>
      </c>
      <c r="X238" s="517" t="str">
        <f>一年级等级</f>
        <v/>
      </c>
      <c r="Y238" s="515"/>
      <c r="Z238" s="518"/>
      <c r="AA238" s="533"/>
      <c r="AB238" s="515"/>
      <c r="AC238" s="533" t="str">
        <f>一年级跳绳附加分</f>
        <v/>
      </c>
      <c r="AD238" s="534" t="str">
        <f>一年级标准分</f>
        <v/>
      </c>
      <c r="AE238" s="534" t="str">
        <f>一年级总分</f>
        <v/>
      </c>
      <c r="AF238" s="517" t="str">
        <f>一年级等级</f>
        <v/>
      </c>
    </row>
    <row r="239" spans="1:32">
      <c r="A239" s="664">
        <v>104</v>
      </c>
      <c r="B239" s="665">
        <v>27</v>
      </c>
      <c r="C239" s="478"/>
      <c r="D239" s="471"/>
      <c r="E239" s="478"/>
      <c r="F239" s="473"/>
      <c r="G239" s="480"/>
      <c r="H239" s="475"/>
      <c r="I239" s="501"/>
      <c r="J239" s="502"/>
      <c r="K239" s="502"/>
      <c r="L239" s="649"/>
      <c r="M239" s="644"/>
      <c r="N239" s="505" t="str">
        <f>一年级BMI</f>
        <v/>
      </c>
      <c r="O239" s="499" t="str">
        <f>一年级BMI等级</f>
        <v/>
      </c>
      <c r="P239" s="500" t="str">
        <f>一年级BMI得分</f>
        <v/>
      </c>
      <c r="Q239" s="515" t="str">
        <f>一年级肺活量得分</f>
        <v/>
      </c>
      <c r="R239" s="512" t="str">
        <f>一年级等级</f>
        <v/>
      </c>
      <c r="S239" s="516" t="str">
        <f>一年级50米跑得分</f>
        <v/>
      </c>
      <c r="T239" s="517" t="str">
        <f>一年级等级</f>
        <v/>
      </c>
      <c r="U239" s="516" t="str">
        <f>一年级坐位体前屈得分</f>
        <v/>
      </c>
      <c r="V239" s="517" t="str">
        <f>一年级等级</f>
        <v/>
      </c>
      <c r="W239" s="516" t="str">
        <f>一年级一分钟跳绳得分</f>
        <v/>
      </c>
      <c r="X239" s="517" t="str">
        <f>一年级等级</f>
        <v/>
      </c>
      <c r="Y239" s="515"/>
      <c r="Z239" s="518"/>
      <c r="AA239" s="533"/>
      <c r="AB239" s="515"/>
      <c r="AC239" s="533" t="str">
        <f>一年级跳绳附加分</f>
        <v/>
      </c>
      <c r="AD239" s="534" t="str">
        <f>一年级标准分</f>
        <v/>
      </c>
      <c r="AE239" s="534" t="str">
        <f>一年级总分</f>
        <v/>
      </c>
      <c r="AF239" s="517" t="str">
        <f>一年级等级</f>
        <v/>
      </c>
    </row>
    <row r="240" spans="1:32">
      <c r="A240" s="664">
        <v>104</v>
      </c>
      <c r="B240" s="665">
        <v>28</v>
      </c>
      <c r="C240" s="478"/>
      <c r="D240" s="471"/>
      <c r="E240" s="478"/>
      <c r="F240" s="473"/>
      <c r="G240" s="480"/>
      <c r="H240" s="475"/>
      <c r="I240" s="501"/>
      <c r="J240" s="502"/>
      <c r="K240" s="502"/>
      <c r="L240" s="649"/>
      <c r="M240" s="644"/>
      <c r="N240" s="505" t="str">
        <f>一年级BMI</f>
        <v/>
      </c>
      <c r="O240" s="499" t="str">
        <f>一年级BMI等级</f>
        <v/>
      </c>
      <c r="P240" s="500" t="str">
        <f>一年级BMI得分</f>
        <v/>
      </c>
      <c r="Q240" s="515" t="str">
        <f>一年级肺活量得分</f>
        <v/>
      </c>
      <c r="R240" s="512" t="str">
        <f>一年级等级</f>
        <v/>
      </c>
      <c r="S240" s="516" t="str">
        <f>一年级50米跑得分</f>
        <v/>
      </c>
      <c r="T240" s="517" t="str">
        <f>一年级等级</f>
        <v/>
      </c>
      <c r="U240" s="516" t="str">
        <f>一年级坐位体前屈得分</f>
        <v/>
      </c>
      <c r="V240" s="517" t="str">
        <f>一年级等级</f>
        <v/>
      </c>
      <c r="W240" s="516" t="str">
        <f>一年级一分钟跳绳得分</f>
        <v/>
      </c>
      <c r="X240" s="517" t="str">
        <f>一年级等级</f>
        <v/>
      </c>
      <c r="Y240" s="515"/>
      <c r="Z240" s="518"/>
      <c r="AA240" s="533"/>
      <c r="AB240" s="515"/>
      <c r="AC240" s="533" t="str">
        <f>一年级跳绳附加分</f>
        <v/>
      </c>
      <c r="AD240" s="534" t="str">
        <f>一年级标准分</f>
        <v/>
      </c>
      <c r="AE240" s="534" t="str">
        <f>一年级总分</f>
        <v/>
      </c>
      <c r="AF240" s="517" t="str">
        <f>一年级等级</f>
        <v/>
      </c>
    </row>
    <row r="241" spans="1:32">
      <c r="A241" s="664">
        <v>104</v>
      </c>
      <c r="B241" s="665">
        <v>29</v>
      </c>
      <c r="C241" s="478"/>
      <c r="D241" s="471"/>
      <c r="E241" s="478"/>
      <c r="F241" s="473"/>
      <c r="G241" s="480"/>
      <c r="H241" s="475"/>
      <c r="I241" s="501"/>
      <c r="J241" s="502"/>
      <c r="K241" s="502"/>
      <c r="L241" s="649"/>
      <c r="M241" s="644"/>
      <c r="N241" s="505" t="str">
        <f>一年级BMI</f>
        <v/>
      </c>
      <c r="O241" s="499" t="str">
        <f>一年级BMI等级</f>
        <v/>
      </c>
      <c r="P241" s="500" t="str">
        <f>一年级BMI得分</f>
        <v/>
      </c>
      <c r="Q241" s="515" t="str">
        <f>一年级肺活量得分</f>
        <v/>
      </c>
      <c r="R241" s="512" t="str">
        <f>一年级等级</f>
        <v/>
      </c>
      <c r="S241" s="516" t="str">
        <f>一年级50米跑得分</f>
        <v/>
      </c>
      <c r="T241" s="517" t="str">
        <f>一年级等级</f>
        <v/>
      </c>
      <c r="U241" s="516" t="str">
        <f>一年级坐位体前屈得分</f>
        <v/>
      </c>
      <c r="V241" s="517" t="str">
        <f>一年级等级</f>
        <v/>
      </c>
      <c r="W241" s="516" t="str">
        <f>一年级一分钟跳绳得分</f>
        <v/>
      </c>
      <c r="X241" s="517" t="str">
        <f>一年级等级</f>
        <v/>
      </c>
      <c r="Y241" s="515"/>
      <c r="Z241" s="518"/>
      <c r="AA241" s="533"/>
      <c r="AB241" s="515"/>
      <c r="AC241" s="533" t="str">
        <f>一年级跳绳附加分</f>
        <v/>
      </c>
      <c r="AD241" s="534" t="str">
        <f>一年级标准分</f>
        <v/>
      </c>
      <c r="AE241" s="534" t="str">
        <f>一年级总分</f>
        <v/>
      </c>
      <c r="AF241" s="517" t="str">
        <f>一年级等级</f>
        <v/>
      </c>
    </row>
    <row r="242" spans="1:32">
      <c r="A242" s="664">
        <v>104</v>
      </c>
      <c r="B242" s="665">
        <v>30</v>
      </c>
      <c r="C242" s="478"/>
      <c r="D242" s="471"/>
      <c r="E242" s="478"/>
      <c r="F242" s="473"/>
      <c r="G242" s="480"/>
      <c r="H242" s="475"/>
      <c r="I242" s="501"/>
      <c r="J242" s="502"/>
      <c r="K242" s="502"/>
      <c r="L242" s="649"/>
      <c r="M242" s="644"/>
      <c r="N242" s="505" t="str">
        <f>一年级BMI</f>
        <v/>
      </c>
      <c r="O242" s="499" t="str">
        <f>一年级BMI等级</f>
        <v/>
      </c>
      <c r="P242" s="500" t="str">
        <f>一年级BMI得分</f>
        <v/>
      </c>
      <c r="Q242" s="515" t="str">
        <f>一年级肺活量得分</f>
        <v/>
      </c>
      <c r="R242" s="512" t="str">
        <f>一年级等级</f>
        <v/>
      </c>
      <c r="S242" s="516" t="str">
        <f>一年级50米跑得分</f>
        <v/>
      </c>
      <c r="T242" s="517" t="str">
        <f>一年级等级</f>
        <v/>
      </c>
      <c r="U242" s="516" t="str">
        <f>一年级坐位体前屈得分</f>
        <v/>
      </c>
      <c r="V242" s="517" t="str">
        <f>一年级等级</f>
        <v/>
      </c>
      <c r="W242" s="516" t="str">
        <f>一年级一分钟跳绳得分</f>
        <v/>
      </c>
      <c r="X242" s="517" t="str">
        <f>一年级等级</f>
        <v/>
      </c>
      <c r="Y242" s="515"/>
      <c r="Z242" s="518"/>
      <c r="AA242" s="533"/>
      <c r="AB242" s="515"/>
      <c r="AC242" s="533" t="str">
        <f>一年级跳绳附加分</f>
        <v/>
      </c>
      <c r="AD242" s="534" t="str">
        <f>一年级标准分</f>
        <v/>
      </c>
      <c r="AE242" s="534" t="str">
        <f>一年级总分</f>
        <v/>
      </c>
      <c r="AF242" s="517" t="str">
        <f>一年级等级</f>
        <v/>
      </c>
    </row>
    <row r="243" spans="1:32">
      <c r="A243" s="664">
        <v>104</v>
      </c>
      <c r="B243" s="665">
        <v>31</v>
      </c>
      <c r="C243" s="478"/>
      <c r="D243" s="471"/>
      <c r="E243" s="478"/>
      <c r="F243" s="473"/>
      <c r="G243" s="480"/>
      <c r="H243" s="475"/>
      <c r="I243" s="501"/>
      <c r="J243" s="502"/>
      <c r="K243" s="502"/>
      <c r="L243" s="649"/>
      <c r="M243" s="644"/>
      <c r="N243" s="505" t="str">
        <f>一年级BMI</f>
        <v/>
      </c>
      <c r="O243" s="499" t="str">
        <f>一年级BMI等级</f>
        <v/>
      </c>
      <c r="P243" s="500" t="str">
        <f>一年级BMI得分</f>
        <v/>
      </c>
      <c r="Q243" s="515" t="str">
        <f>一年级肺活量得分</f>
        <v/>
      </c>
      <c r="R243" s="512" t="str">
        <f>一年级等级</f>
        <v/>
      </c>
      <c r="S243" s="516" t="str">
        <f>一年级50米跑得分</f>
        <v/>
      </c>
      <c r="T243" s="517" t="str">
        <f>一年级等级</f>
        <v/>
      </c>
      <c r="U243" s="516" t="str">
        <f>一年级坐位体前屈得分</f>
        <v/>
      </c>
      <c r="V243" s="517" t="str">
        <f>一年级等级</f>
        <v/>
      </c>
      <c r="W243" s="516" t="str">
        <f>一年级一分钟跳绳得分</f>
        <v/>
      </c>
      <c r="X243" s="517" t="str">
        <f>一年级等级</f>
        <v/>
      </c>
      <c r="Y243" s="515"/>
      <c r="Z243" s="518"/>
      <c r="AA243" s="533"/>
      <c r="AB243" s="515"/>
      <c r="AC243" s="533" t="str">
        <f>一年级跳绳附加分</f>
        <v/>
      </c>
      <c r="AD243" s="534" t="str">
        <f>一年级标准分</f>
        <v/>
      </c>
      <c r="AE243" s="534" t="str">
        <f>一年级总分</f>
        <v/>
      </c>
      <c r="AF243" s="517" t="str">
        <f>一年级等级</f>
        <v/>
      </c>
    </row>
    <row r="244" spans="1:32">
      <c r="A244" s="664">
        <v>104</v>
      </c>
      <c r="B244" s="665">
        <v>32</v>
      </c>
      <c r="C244" s="478"/>
      <c r="D244" s="471"/>
      <c r="E244" s="478"/>
      <c r="F244" s="473"/>
      <c r="G244" s="480"/>
      <c r="H244" s="475"/>
      <c r="I244" s="501"/>
      <c r="J244" s="502"/>
      <c r="K244" s="502"/>
      <c r="L244" s="649"/>
      <c r="M244" s="644"/>
      <c r="N244" s="505" t="str">
        <f>一年级BMI</f>
        <v/>
      </c>
      <c r="O244" s="499" t="str">
        <f>一年级BMI等级</f>
        <v/>
      </c>
      <c r="P244" s="500" t="str">
        <f>一年级BMI得分</f>
        <v/>
      </c>
      <c r="Q244" s="515" t="str">
        <f>一年级肺活量得分</f>
        <v/>
      </c>
      <c r="R244" s="512" t="str">
        <f>一年级等级</f>
        <v/>
      </c>
      <c r="S244" s="516" t="str">
        <f>一年级50米跑得分</f>
        <v/>
      </c>
      <c r="T244" s="517" t="str">
        <f>一年级等级</f>
        <v/>
      </c>
      <c r="U244" s="516" t="str">
        <f>一年级坐位体前屈得分</f>
        <v/>
      </c>
      <c r="V244" s="517" t="str">
        <f>一年级等级</f>
        <v/>
      </c>
      <c r="W244" s="516" t="str">
        <f>一年级一分钟跳绳得分</f>
        <v/>
      </c>
      <c r="X244" s="517" t="str">
        <f>一年级等级</f>
        <v/>
      </c>
      <c r="Y244" s="515"/>
      <c r="Z244" s="518"/>
      <c r="AA244" s="533"/>
      <c r="AB244" s="515"/>
      <c r="AC244" s="533" t="str">
        <f>一年级跳绳附加分</f>
        <v/>
      </c>
      <c r="AD244" s="534" t="str">
        <f>一年级标准分</f>
        <v/>
      </c>
      <c r="AE244" s="534" t="str">
        <f>一年级总分</f>
        <v/>
      </c>
      <c r="AF244" s="517" t="str">
        <f>一年级等级</f>
        <v/>
      </c>
    </row>
    <row r="245" spans="1:32">
      <c r="A245" s="664">
        <v>104</v>
      </c>
      <c r="B245" s="665">
        <v>33</v>
      </c>
      <c r="C245" s="478"/>
      <c r="D245" s="471"/>
      <c r="E245" s="478"/>
      <c r="F245" s="473"/>
      <c r="G245" s="480"/>
      <c r="H245" s="475"/>
      <c r="I245" s="501"/>
      <c r="J245" s="502"/>
      <c r="K245" s="502"/>
      <c r="L245" s="649"/>
      <c r="M245" s="644"/>
      <c r="N245" s="505" t="str">
        <f>一年级BMI</f>
        <v/>
      </c>
      <c r="O245" s="499" t="str">
        <f>一年级BMI等级</f>
        <v/>
      </c>
      <c r="P245" s="500" t="str">
        <f>一年级BMI得分</f>
        <v/>
      </c>
      <c r="Q245" s="515" t="str">
        <f>一年级肺活量得分</f>
        <v/>
      </c>
      <c r="R245" s="512" t="str">
        <f>一年级等级</f>
        <v/>
      </c>
      <c r="S245" s="516" t="str">
        <f>一年级50米跑得分</f>
        <v/>
      </c>
      <c r="T245" s="517" t="str">
        <f>一年级等级</f>
        <v/>
      </c>
      <c r="U245" s="516" t="str">
        <f>一年级坐位体前屈得分</f>
        <v/>
      </c>
      <c r="V245" s="517" t="str">
        <f>一年级等级</f>
        <v/>
      </c>
      <c r="W245" s="516" t="str">
        <f>一年级一分钟跳绳得分</f>
        <v/>
      </c>
      <c r="X245" s="517" t="str">
        <f>一年级等级</f>
        <v/>
      </c>
      <c r="Y245" s="515"/>
      <c r="Z245" s="518"/>
      <c r="AA245" s="533"/>
      <c r="AB245" s="515"/>
      <c r="AC245" s="533" t="str">
        <f>一年级跳绳附加分</f>
        <v/>
      </c>
      <c r="AD245" s="534" t="str">
        <f>一年级标准分</f>
        <v/>
      </c>
      <c r="AE245" s="534" t="str">
        <f>一年级总分</f>
        <v/>
      </c>
      <c r="AF245" s="517" t="str">
        <f>一年级等级</f>
        <v/>
      </c>
    </row>
    <row r="246" spans="1:32">
      <c r="A246" s="664">
        <v>104</v>
      </c>
      <c r="B246" s="665">
        <v>34</v>
      </c>
      <c r="C246" s="478"/>
      <c r="D246" s="471"/>
      <c r="E246" s="478"/>
      <c r="F246" s="473"/>
      <c r="G246" s="480"/>
      <c r="H246" s="475"/>
      <c r="I246" s="501"/>
      <c r="J246" s="502"/>
      <c r="K246" s="502"/>
      <c r="L246" s="649"/>
      <c r="M246" s="644"/>
      <c r="N246" s="505" t="str">
        <f>一年级BMI</f>
        <v/>
      </c>
      <c r="O246" s="499" t="str">
        <f>一年级BMI等级</f>
        <v/>
      </c>
      <c r="P246" s="500" t="str">
        <f>一年级BMI得分</f>
        <v/>
      </c>
      <c r="Q246" s="515" t="str">
        <f>一年级肺活量得分</f>
        <v/>
      </c>
      <c r="R246" s="512" t="str">
        <f>一年级等级</f>
        <v/>
      </c>
      <c r="S246" s="516" t="str">
        <f>一年级50米跑得分</f>
        <v/>
      </c>
      <c r="T246" s="517" t="str">
        <f>一年级等级</f>
        <v/>
      </c>
      <c r="U246" s="516" t="str">
        <f>一年级坐位体前屈得分</f>
        <v/>
      </c>
      <c r="V246" s="517" t="str">
        <f>一年级等级</f>
        <v/>
      </c>
      <c r="W246" s="516" t="str">
        <f>一年级一分钟跳绳得分</f>
        <v/>
      </c>
      <c r="X246" s="517" t="str">
        <f>一年级等级</f>
        <v/>
      </c>
      <c r="Y246" s="515"/>
      <c r="Z246" s="518"/>
      <c r="AA246" s="533"/>
      <c r="AB246" s="515"/>
      <c r="AC246" s="533" t="str">
        <f>一年级跳绳附加分</f>
        <v/>
      </c>
      <c r="AD246" s="534" t="str">
        <f>一年级标准分</f>
        <v/>
      </c>
      <c r="AE246" s="534" t="str">
        <f>一年级总分</f>
        <v/>
      </c>
      <c r="AF246" s="517" t="str">
        <f>一年级等级</f>
        <v/>
      </c>
    </row>
    <row r="247" spans="1:32">
      <c r="A247" s="664">
        <v>104</v>
      </c>
      <c r="B247" s="665">
        <v>35</v>
      </c>
      <c r="C247" s="478"/>
      <c r="D247" s="471"/>
      <c r="E247" s="478"/>
      <c r="F247" s="473"/>
      <c r="G247" s="480"/>
      <c r="H247" s="475"/>
      <c r="I247" s="501"/>
      <c r="J247" s="502"/>
      <c r="K247" s="502"/>
      <c r="L247" s="649"/>
      <c r="M247" s="644"/>
      <c r="N247" s="505" t="str">
        <f>一年级BMI</f>
        <v/>
      </c>
      <c r="O247" s="499" t="str">
        <f>一年级BMI等级</f>
        <v/>
      </c>
      <c r="P247" s="500" t="str">
        <f>一年级BMI得分</f>
        <v/>
      </c>
      <c r="Q247" s="515" t="str">
        <f>一年级肺活量得分</f>
        <v/>
      </c>
      <c r="R247" s="512" t="str">
        <f>一年级等级</f>
        <v/>
      </c>
      <c r="S247" s="516" t="str">
        <f>一年级50米跑得分</f>
        <v/>
      </c>
      <c r="T247" s="517" t="str">
        <f>一年级等级</f>
        <v/>
      </c>
      <c r="U247" s="516" t="str">
        <f>一年级坐位体前屈得分</f>
        <v/>
      </c>
      <c r="V247" s="517" t="str">
        <f>一年级等级</f>
        <v/>
      </c>
      <c r="W247" s="516" t="str">
        <f>一年级一分钟跳绳得分</f>
        <v/>
      </c>
      <c r="X247" s="517" t="str">
        <f>一年级等级</f>
        <v/>
      </c>
      <c r="Y247" s="515"/>
      <c r="Z247" s="518"/>
      <c r="AA247" s="533"/>
      <c r="AB247" s="515"/>
      <c r="AC247" s="533" t="str">
        <f>一年级跳绳附加分</f>
        <v/>
      </c>
      <c r="AD247" s="534" t="str">
        <f>一年级标准分</f>
        <v/>
      </c>
      <c r="AE247" s="534" t="str">
        <f>一年级总分</f>
        <v/>
      </c>
      <c r="AF247" s="517" t="str">
        <f>一年级等级</f>
        <v/>
      </c>
    </row>
    <row r="248" spans="1:32">
      <c r="A248" s="664">
        <v>104</v>
      </c>
      <c r="B248" s="665">
        <v>36</v>
      </c>
      <c r="C248" s="478"/>
      <c r="D248" s="471"/>
      <c r="E248" s="472"/>
      <c r="F248" s="473"/>
      <c r="G248" s="480"/>
      <c r="H248" s="475"/>
      <c r="I248" s="501"/>
      <c r="J248" s="502"/>
      <c r="K248" s="495"/>
      <c r="L248" s="649"/>
      <c r="M248" s="644"/>
      <c r="N248" s="505" t="str">
        <f>一年级BMI</f>
        <v/>
      </c>
      <c r="O248" s="499" t="str">
        <f>一年级BMI等级</f>
        <v/>
      </c>
      <c r="P248" s="500" t="str">
        <f>一年级BMI得分</f>
        <v/>
      </c>
      <c r="Q248" s="515" t="str">
        <f>一年级肺活量得分</f>
        <v/>
      </c>
      <c r="R248" s="512" t="str">
        <f>一年级等级</f>
        <v/>
      </c>
      <c r="S248" s="516" t="str">
        <f>一年级50米跑得分</f>
        <v/>
      </c>
      <c r="T248" s="517" t="str">
        <f>一年级等级</f>
        <v/>
      </c>
      <c r="U248" s="516" t="str">
        <f>一年级坐位体前屈得分</f>
        <v/>
      </c>
      <c r="V248" s="517" t="str">
        <f>一年级等级</f>
        <v/>
      </c>
      <c r="W248" s="516" t="str">
        <f>一年级一分钟跳绳得分</f>
        <v/>
      </c>
      <c r="X248" s="517" t="str">
        <f>一年级等级</f>
        <v/>
      </c>
      <c r="Y248" s="515"/>
      <c r="Z248" s="518"/>
      <c r="AA248" s="533"/>
      <c r="AB248" s="515"/>
      <c r="AC248" s="533" t="str">
        <f>一年级跳绳附加分</f>
        <v/>
      </c>
      <c r="AD248" s="534" t="str">
        <f>一年级标准分</f>
        <v/>
      </c>
      <c r="AE248" s="534" t="str">
        <f>一年级总分</f>
        <v/>
      </c>
      <c r="AF248" s="517" t="str">
        <f>一年级等级</f>
        <v/>
      </c>
    </row>
    <row r="249" spans="1:32">
      <c r="A249" s="664">
        <v>104</v>
      </c>
      <c r="B249" s="665">
        <v>37</v>
      </c>
      <c r="C249" s="470"/>
      <c r="D249" s="471"/>
      <c r="E249" s="472"/>
      <c r="F249" s="473"/>
      <c r="G249" s="480"/>
      <c r="H249" s="475"/>
      <c r="I249" s="494"/>
      <c r="J249" s="495"/>
      <c r="K249" s="495"/>
      <c r="L249" s="649"/>
      <c r="M249" s="644"/>
      <c r="N249" s="505" t="str">
        <f>一年级BMI</f>
        <v/>
      </c>
      <c r="O249" s="499" t="str">
        <f>一年级BMI等级</f>
        <v/>
      </c>
      <c r="P249" s="500" t="str">
        <f>一年级BMI得分</f>
        <v/>
      </c>
      <c r="Q249" s="515" t="str">
        <f>一年级肺活量得分</f>
        <v/>
      </c>
      <c r="R249" s="512" t="str">
        <f>一年级等级</f>
        <v/>
      </c>
      <c r="S249" s="516" t="str">
        <f>一年级50米跑得分</f>
        <v/>
      </c>
      <c r="T249" s="517" t="str">
        <f>一年级等级</f>
        <v/>
      </c>
      <c r="U249" s="516" t="str">
        <f>一年级坐位体前屈得分</f>
        <v/>
      </c>
      <c r="V249" s="517" t="str">
        <f>一年级等级</f>
        <v/>
      </c>
      <c r="W249" s="516" t="str">
        <f>一年级一分钟跳绳得分</f>
        <v/>
      </c>
      <c r="X249" s="517" t="str">
        <f>一年级等级</f>
        <v/>
      </c>
      <c r="Y249" s="515"/>
      <c r="Z249" s="518"/>
      <c r="AA249" s="533"/>
      <c r="AB249" s="515"/>
      <c r="AC249" s="533" t="str">
        <f>一年级跳绳附加分</f>
        <v/>
      </c>
      <c r="AD249" s="534" t="str">
        <f>一年级标准分</f>
        <v/>
      </c>
      <c r="AE249" s="534" t="str">
        <f>一年级总分</f>
        <v/>
      </c>
      <c r="AF249" s="517" t="str">
        <f>一年级等级</f>
        <v/>
      </c>
    </row>
    <row r="250" spans="1:32">
      <c r="A250" s="664">
        <v>104</v>
      </c>
      <c r="B250" s="665">
        <v>38</v>
      </c>
      <c r="C250" s="478"/>
      <c r="D250" s="471"/>
      <c r="E250" s="472"/>
      <c r="F250" s="473"/>
      <c r="G250" s="480"/>
      <c r="H250" s="475"/>
      <c r="I250" s="501"/>
      <c r="J250" s="502"/>
      <c r="K250" s="495"/>
      <c r="L250" s="649"/>
      <c r="M250" s="644"/>
      <c r="N250" s="505" t="str">
        <f>一年级BMI</f>
        <v/>
      </c>
      <c r="O250" s="499" t="str">
        <f>一年级BMI等级</f>
        <v/>
      </c>
      <c r="P250" s="500" t="str">
        <f>一年级BMI得分</f>
        <v/>
      </c>
      <c r="Q250" s="515" t="str">
        <f>一年级肺活量得分</f>
        <v/>
      </c>
      <c r="R250" s="512" t="str">
        <f>一年级等级</f>
        <v/>
      </c>
      <c r="S250" s="516" t="str">
        <f>一年级50米跑得分</f>
        <v/>
      </c>
      <c r="T250" s="517" t="str">
        <f>一年级等级</f>
        <v/>
      </c>
      <c r="U250" s="516" t="str">
        <f>一年级坐位体前屈得分</f>
        <v/>
      </c>
      <c r="V250" s="517" t="str">
        <f>一年级等级</f>
        <v/>
      </c>
      <c r="W250" s="516" t="str">
        <f>一年级一分钟跳绳得分</f>
        <v/>
      </c>
      <c r="X250" s="517" t="str">
        <f>一年级等级</f>
        <v/>
      </c>
      <c r="Y250" s="515"/>
      <c r="Z250" s="518"/>
      <c r="AA250" s="533"/>
      <c r="AB250" s="515"/>
      <c r="AC250" s="533" t="str">
        <f>一年级跳绳附加分</f>
        <v/>
      </c>
      <c r="AD250" s="534" t="str">
        <f>一年级标准分</f>
        <v/>
      </c>
      <c r="AE250" s="534" t="str">
        <f>一年级总分</f>
        <v/>
      </c>
      <c r="AF250" s="517" t="str">
        <f>一年级等级</f>
        <v/>
      </c>
    </row>
    <row r="251" spans="1:32">
      <c r="A251" s="664">
        <v>104</v>
      </c>
      <c r="B251" s="665">
        <v>39</v>
      </c>
      <c r="C251" s="478"/>
      <c r="D251" s="471"/>
      <c r="E251" s="472"/>
      <c r="F251" s="473"/>
      <c r="G251" s="480"/>
      <c r="H251" s="475"/>
      <c r="I251" s="501"/>
      <c r="J251" s="502"/>
      <c r="K251" s="495"/>
      <c r="L251" s="649"/>
      <c r="M251" s="644"/>
      <c r="N251" s="505" t="str">
        <f>一年级BMI</f>
        <v/>
      </c>
      <c r="O251" s="499" t="str">
        <f>一年级BMI等级</f>
        <v/>
      </c>
      <c r="P251" s="500" t="str">
        <f>一年级BMI得分</f>
        <v/>
      </c>
      <c r="Q251" s="515" t="str">
        <f>一年级肺活量得分</f>
        <v/>
      </c>
      <c r="R251" s="512" t="str">
        <f>一年级等级</f>
        <v/>
      </c>
      <c r="S251" s="516" t="str">
        <f>一年级50米跑得分</f>
        <v/>
      </c>
      <c r="T251" s="517" t="str">
        <f>一年级等级</f>
        <v/>
      </c>
      <c r="U251" s="516" t="str">
        <f>一年级坐位体前屈得分</f>
        <v/>
      </c>
      <c r="V251" s="517" t="str">
        <f>一年级等级</f>
        <v/>
      </c>
      <c r="W251" s="516" t="str">
        <f>一年级一分钟跳绳得分</f>
        <v/>
      </c>
      <c r="X251" s="517" t="str">
        <f>一年级等级</f>
        <v/>
      </c>
      <c r="Y251" s="515"/>
      <c r="Z251" s="518"/>
      <c r="AA251" s="533"/>
      <c r="AB251" s="515"/>
      <c r="AC251" s="533" t="str">
        <f>一年级跳绳附加分</f>
        <v/>
      </c>
      <c r="AD251" s="534" t="str">
        <f>一年级标准分</f>
        <v/>
      </c>
      <c r="AE251" s="534" t="str">
        <f>一年级总分</f>
        <v/>
      </c>
      <c r="AF251" s="517" t="str">
        <f>一年级等级</f>
        <v/>
      </c>
    </row>
    <row r="252" spans="1:32">
      <c r="A252" s="664">
        <v>104</v>
      </c>
      <c r="B252" s="665">
        <v>40</v>
      </c>
      <c r="C252" s="478"/>
      <c r="D252" s="471"/>
      <c r="E252" s="472"/>
      <c r="F252" s="473"/>
      <c r="G252" s="474"/>
      <c r="H252" s="475"/>
      <c r="I252" s="501"/>
      <c r="J252" s="502"/>
      <c r="K252" s="495"/>
      <c r="L252" s="649"/>
      <c r="M252" s="644"/>
      <c r="N252" s="505" t="str">
        <f>一年级BMI</f>
        <v/>
      </c>
      <c r="O252" s="499" t="str">
        <f>一年级BMI等级</f>
        <v/>
      </c>
      <c r="P252" s="500" t="str">
        <f>一年级BMI得分</f>
        <v/>
      </c>
      <c r="Q252" s="515" t="str">
        <f>一年级肺活量得分</f>
        <v/>
      </c>
      <c r="R252" s="512" t="str">
        <f>一年级等级</f>
        <v/>
      </c>
      <c r="S252" s="516" t="str">
        <f>一年级50米跑得分</f>
        <v/>
      </c>
      <c r="T252" s="517" t="str">
        <f>一年级等级</f>
        <v/>
      </c>
      <c r="U252" s="516" t="str">
        <f>一年级坐位体前屈得分</f>
        <v/>
      </c>
      <c r="V252" s="517" t="str">
        <f>一年级等级</f>
        <v/>
      </c>
      <c r="W252" s="516" t="str">
        <f>一年级一分钟跳绳得分</f>
        <v/>
      </c>
      <c r="X252" s="517" t="str">
        <f>一年级等级</f>
        <v/>
      </c>
      <c r="Y252" s="515"/>
      <c r="Z252" s="518"/>
      <c r="AA252" s="533"/>
      <c r="AB252" s="515"/>
      <c r="AC252" s="533" t="str">
        <f>一年级跳绳附加分</f>
        <v/>
      </c>
      <c r="AD252" s="534" t="str">
        <f>一年级标准分</f>
        <v/>
      </c>
      <c r="AE252" s="534" t="str">
        <f>一年级总分</f>
        <v/>
      </c>
      <c r="AF252" s="517" t="str">
        <f>一年级等级</f>
        <v/>
      </c>
    </row>
    <row r="253" spans="1:32">
      <c r="A253" s="664">
        <v>104</v>
      </c>
      <c r="B253" s="665">
        <v>41</v>
      </c>
      <c r="C253" s="478"/>
      <c r="D253" s="471"/>
      <c r="E253" s="472"/>
      <c r="F253" s="473"/>
      <c r="G253" s="474"/>
      <c r="H253" s="475"/>
      <c r="I253" s="501"/>
      <c r="J253" s="502"/>
      <c r="K253" s="495"/>
      <c r="L253" s="649"/>
      <c r="M253" s="644"/>
      <c r="N253" s="505" t="str">
        <f>一年级BMI</f>
        <v/>
      </c>
      <c r="O253" s="499" t="str">
        <f>一年级BMI等级</f>
        <v/>
      </c>
      <c r="P253" s="500" t="str">
        <f>一年级BMI得分</f>
        <v/>
      </c>
      <c r="Q253" s="515" t="str">
        <f>一年级肺活量得分</f>
        <v/>
      </c>
      <c r="R253" s="512" t="str">
        <f>一年级等级</f>
        <v/>
      </c>
      <c r="S253" s="516" t="str">
        <f>一年级50米跑得分</f>
        <v/>
      </c>
      <c r="T253" s="517" t="str">
        <f>一年级等级</f>
        <v/>
      </c>
      <c r="U253" s="516" t="str">
        <f>一年级坐位体前屈得分</f>
        <v/>
      </c>
      <c r="V253" s="517" t="str">
        <f>一年级等级</f>
        <v/>
      </c>
      <c r="W253" s="516" t="str">
        <f>一年级一分钟跳绳得分</f>
        <v/>
      </c>
      <c r="X253" s="517" t="str">
        <f>一年级等级</f>
        <v/>
      </c>
      <c r="Y253" s="515"/>
      <c r="Z253" s="518"/>
      <c r="AA253" s="533"/>
      <c r="AB253" s="515"/>
      <c r="AC253" s="533" t="str">
        <f>一年级跳绳附加分</f>
        <v/>
      </c>
      <c r="AD253" s="534" t="str">
        <f>一年级标准分</f>
        <v/>
      </c>
      <c r="AE253" s="534" t="str">
        <f>一年级总分</f>
        <v/>
      </c>
      <c r="AF253" s="517" t="str">
        <f>一年级等级</f>
        <v/>
      </c>
    </row>
    <row r="254" spans="1:32">
      <c r="A254" s="664">
        <v>104</v>
      </c>
      <c r="B254" s="665">
        <v>42</v>
      </c>
      <c r="C254" s="478"/>
      <c r="D254" s="471"/>
      <c r="E254" s="472"/>
      <c r="F254" s="473"/>
      <c r="G254" s="480"/>
      <c r="H254" s="475"/>
      <c r="I254" s="501"/>
      <c r="J254" s="502"/>
      <c r="K254" s="495"/>
      <c r="L254" s="649"/>
      <c r="M254" s="644"/>
      <c r="N254" s="505" t="str">
        <f>一年级BMI</f>
        <v/>
      </c>
      <c r="O254" s="499" t="str">
        <f>一年级BMI等级</f>
        <v/>
      </c>
      <c r="P254" s="500" t="str">
        <f>一年级BMI得分</f>
        <v/>
      </c>
      <c r="Q254" s="515" t="str">
        <f>一年级肺活量得分</f>
        <v/>
      </c>
      <c r="R254" s="512" t="str">
        <f>一年级等级</f>
        <v/>
      </c>
      <c r="S254" s="516" t="str">
        <f>一年级50米跑得分</f>
        <v/>
      </c>
      <c r="T254" s="517" t="str">
        <f>一年级等级</f>
        <v/>
      </c>
      <c r="U254" s="516" t="str">
        <f>一年级坐位体前屈得分</f>
        <v/>
      </c>
      <c r="V254" s="517" t="str">
        <f>一年级等级</f>
        <v/>
      </c>
      <c r="W254" s="516" t="str">
        <f>一年级一分钟跳绳得分</f>
        <v/>
      </c>
      <c r="X254" s="517" t="str">
        <f>一年级等级</f>
        <v/>
      </c>
      <c r="Y254" s="515"/>
      <c r="Z254" s="518"/>
      <c r="AA254" s="533"/>
      <c r="AB254" s="515"/>
      <c r="AC254" s="533" t="str">
        <f>一年级跳绳附加分</f>
        <v/>
      </c>
      <c r="AD254" s="534" t="str">
        <f>一年级标准分</f>
        <v/>
      </c>
      <c r="AE254" s="534" t="str">
        <f>一年级总分</f>
        <v/>
      </c>
      <c r="AF254" s="517" t="str">
        <f>一年级等级</f>
        <v/>
      </c>
    </row>
    <row r="255" spans="1:32">
      <c r="A255" s="664">
        <v>104</v>
      </c>
      <c r="B255" s="665">
        <v>43</v>
      </c>
      <c r="C255" s="478"/>
      <c r="D255" s="471"/>
      <c r="E255" s="472"/>
      <c r="F255" s="473"/>
      <c r="G255" s="480"/>
      <c r="H255" s="475"/>
      <c r="I255" s="501"/>
      <c r="J255" s="502"/>
      <c r="K255" s="495"/>
      <c r="L255" s="649"/>
      <c r="M255" s="644"/>
      <c r="N255" s="505" t="str">
        <f>一年级BMI</f>
        <v/>
      </c>
      <c r="O255" s="499" t="str">
        <f>一年级BMI等级</f>
        <v/>
      </c>
      <c r="P255" s="500" t="str">
        <f>一年级BMI得分</f>
        <v/>
      </c>
      <c r="Q255" s="515" t="str">
        <f>一年级肺活量得分</f>
        <v/>
      </c>
      <c r="R255" s="512" t="str">
        <f>一年级等级</f>
        <v/>
      </c>
      <c r="S255" s="516" t="str">
        <f>一年级50米跑得分</f>
        <v/>
      </c>
      <c r="T255" s="517" t="str">
        <f>一年级等级</f>
        <v/>
      </c>
      <c r="U255" s="516" t="str">
        <f>一年级坐位体前屈得分</f>
        <v/>
      </c>
      <c r="V255" s="517" t="str">
        <f>一年级等级</f>
        <v/>
      </c>
      <c r="W255" s="516" t="str">
        <f>一年级一分钟跳绳得分</f>
        <v/>
      </c>
      <c r="X255" s="517" t="str">
        <f>一年级等级</f>
        <v/>
      </c>
      <c r="Y255" s="515"/>
      <c r="Z255" s="518"/>
      <c r="AA255" s="533"/>
      <c r="AB255" s="515"/>
      <c r="AC255" s="533" t="str">
        <f>一年级跳绳附加分</f>
        <v/>
      </c>
      <c r="AD255" s="534" t="str">
        <f>一年级标准分</f>
        <v/>
      </c>
      <c r="AE255" s="534" t="str">
        <f>一年级总分</f>
        <v/>
      </c>
      <c r="AF255" s="517" t="str">
        <f>一年级等级</f>
        <v/>
      </c>
    </row>
    <row r="256" spans="1:32">
      <c r="A256" s="664">
        <v>104</v>
      </c>
      <c r="B256" s="665">
        <v>44</v>
      </c>
      <c r="C256" s="478"/>
      <c r="D256" s="471"/>
      <c r="E256" s="472"/>
      <c r="F256" s="473"/>
      <c r="G256" s="480"/>
      <c r="H256" s="475"/>
      <c r="I256" s="501"/>
      <c r="J256" s="502"/>
      <c r="K256" s="495"/>
      <c r="L256" s="649"/>
      <c r="M256" s="644"/>
      <c r="N256" s="505" t="str">
        <f>一年级BMI</f>
        <v/>
      </c>
      <c r="O256" s="499" t="str">
        <f>一年级BMI等级</f>
        <v/>
      </c>
      <c r="P256" s="500" t="str">
        <f>一年级BMI得分</f>
        <v/>
      </c>
      <c r="Q256" s="515" t="str">
        <f>一年级肺活量得分</f>
        <v/>
      </c>
      <c r="R256" s="512" t="str">
        <f>一年级等级</f>
        <v/>
      </c>
      <c r="S256" s="516" t="str">
        <f>一年级50米跑得分</f>
        <v/>
      </c>
      <c r="T256" s="517" t="str">
        <f>一年级等级</f>
        <v/>
      </c>
      <c r="U256" s="516" t="str">
        <f>一年级坐位体前屈得分</f>
        <v/>
      </c>
      <c r="V256" s="517" t="str">
        <f>一年级等级</f>
        <v/>
      </c>
      <c r="W256" s="516" t="str">
        <f>一年级一分钟跳绳得分</f>
        <v/>
      </c>
      <c r="X256" s="517" t="str">
        <f>一年级等级</f>
        <v/>
      </c>
      <c r="Y256" s="515"/>
      <c r="Z256" s="518"/>
      <c r="AA256" s="533"/>
      <c r="AB256" s="515"/>
      <c r="AC256" s="533" t="str">
        <f>一年级跳绳附加分</f>
        <v/>
      </c>
      <c r="AD256" s="534" t="str">
        <f>一年级标准分</f>
        <v/>
      </c>
      <c r="AE256" s="534" t="str">
        <f>一年级总分</f>
        <v/>
      </c>
      <c r="AF256" s="517" t="str">
        <f>一年级等级</f>
        <v/>
      </c>
    </row>
    <row r="257" spans="1:32">
      <c r="A257" s="664">
        <v>104</v>
      </c>
      <c r="B257" s="665">
        <v>45</v>
      </c>
      <c r="C257" s="478"/>
      <c r="D257" s="471"/>
      <c r="E257" s="472"/>
      <c r="F257" s="473"/>
      <c r="G257" s="480"/>
      <c r="H257" s="475"/>
      <c r="I257" s="501"/>
      <c r="J257" s="502"/>
      <c r="K257" s="495"/>
      <c r="L257" s="649"/>
      <c r="M257" s="644"/>
      <c r="N257" s="505" t="str">
        <f>一年级BMI</f>
        <v/>
      </c>
      <c r="O257" s="499" t="str">
        <f>一年级BMI等级</f>
        <v/>
      </c>
      <c r="P257" s="500" t="str">
        <f>一年级BMI得分</f>
        <v/>
      </c>
      <c r="Q257" s="515" t="str">
        <f>一年级肺活量得分</f>
        <v/>
      </c>
      <c r="R257" s="512" t="str">
        <f>一年级等级</f>
        <v/>
      </c>
      <c r="S257" s="516" t="str">
        <f>一年级50米跑得分</f>
        <v/>
      </c>
      <c r="T257" s="517" t="str">
        <f>一年级等级</f>
        <v/>
      </c>
      <c r="U257" s="516" t="str">
        <f>一年级坐位体前屈得分</f>
        <v/>
      </c>
      <c r="V257" s="517" t="str">
        <f>一年级等级</f>
        <v/>
      </c>
      <c r="W257" s="516" t="str">
        <f>一年级一分钟跳绳得分</f>
        <v/>
      </c>
      <c r="X257" s="517" t="str">
        <f>一年级等级</f>
        <v/>
      </c>
      <c r="Y257" s="515"/>
      <c r="Z257" s="518"/>
      <c r="AA257" s="533"/>
      <c r="AB257" s="515"/>
      <c r="AC257" s="533" t="str">
        <f>一年级跳绳附加分</f>
        <v/>
      </c>
      <c r="AD257" s="534" t="str">
        <f>一年级标准分</f>
        <v/>
      </c>
      <c r="AE257" s="534" t="str">
        <f>一年级总分</f>
        <v/>
      </c>
      <c r="AF257" s="517" t="str">
        <f>一年级等级</f>
        <v/>
      </c>
    </row>
    <row r="258" spans="1:32">
      <c r="A258" s="664">
        <v>104</v>
      </c>
      <c r="B258" s="665">
        <v>46</v>
      </c>
      <c r="C258" s="478"/>
      <c r="D258" s="471"/>
      <c r="E258" s="472"/>
      <c r="F258" s="473"/>
      <c r="G258" s="480"/>
      <c r="H258" s="475"/>
      <c r="I258" s="501"/>
      <c r="J258" s="502"/>
      <c r="K258" s="495"/>
      <c r="L258" s="649"/>
      <c r="M258" s="644"/>
      <c r="N258" s="505" t="str">
        <f>一年级BMI</f>
        <v/>
      </c>
      <c r="O258" s="499" t="str">
        <f>一年级BMI等级</f>
        <v/>
      </c>
      <c r="P258" s="500" t="str">
        <f>一年级BMI得分</f>
        <v/>
      </c>
      <c r="Q258" s="515" t="str">
        <f>一年级肺活量得分</f>
        <v/>
      </c>
      <c r="R258" s="512" t="str">
        <f>一年级等级</f>
        <v/>
      </c>
      <c r="S258" s="516" t="str">
        <f>一年级50米跑得分</f>
        <v/>
      </c>
      <c r="T258" s="517" t="str">
        <f>一年级等级</f>
        <v/>
      </c>
      <c r="U258" s="516" t="str">
        <f>一年级坐位体前屈得分</f>
        <v/>
      </c>
      <c r="V258" s="517" t="str">
        <f>一年级等级</f>
        <v/>
      </c>
      <c r="W258" s="516" t="str">
        <f>一年级一分钟跳绳得分</f>
        <v/>
      </c>
      <c r="X258" s="517" t="str">
        <f>一年级等级</f>
        <v/>
      </c>
      <c r="Y258" s="515"/>
      <c r="Z258" s="518"/>
      <c r="AA258" s="533"/>
      <c r="AB258" s="515"/>
      <c r="AC258" s="533" t="str">
        <f>一年级跳绳附加分</f>
        <v/>
      </c>
      <c r="AD258" s="534" t="str">
        <f>一年级标准分</f>
        <v/>
      </c>
      <c r="AE258" s="534" t="str">
        <f>一年级总分</f>
        <v/>
      </c>
      <c r="AF258" s="517" t="str">
        <f>一年级等级</f>
        <v/>
      </c>
    </row>
    <row r="259" spans="1:32">
      <c r="A259" s="664">
        <v>104</v>
      </c>
      <c r="B259" s="665">
        <v>47</v>
      </c>
      <c r="C259" s="478"/>
      <c r="D259" s="471"/>
      <c r="E259" s="472"/>
      <c r="F259" s="473"/>
      <c r="G259" s="480"/>
      <c r="H259" s="475"/>
      <c r="I259" s="501"/>
      <c r="J259" s="502"/>
      <c r="K259" s="495"/>
      <c r="L259" s="649"/>
      <c r="M259" s="644"/>
      <c r="N259" s="505" t="str">
        <f>一年级BMI</f>
        <v/>
      </c>
      <c r="O259" s="499" t="str">
        <f>一年级BMI等级</f>
        <v/>
      </c>
      <c r="P259" s="500" t="str">
        <f>一年级BMI得分</f>
        <v/>
      </c>
      <c r="Q259" s="515" t="str">
        <f>一年级肺活量得分</f>
        <v/>
      </c>
      <c r="R259" s="512" t="str">
        <f>一年级等级</f>
        <v/>
      </c>
      <c r="S259" s="516" t="str">
        <f>一年级50米跑得分</f>
        <v/>
      </c>
      <c r="T259" s="517" t="str">
        <f>一年级等级</f>
        <v/>
      </c>
      <c r="U259" s="516" t="str">
        <f>一年级坐位体前屈得分</f>
        <v/>
      </c>
      <c r="V259" s="517" t="str">
        <f>一年级等级</f>
        <v/>
      </c>
      <c r="W259" s="516" t="str">
        <f>一年级一分钟跳绳得分</f>
        <v/>
      </c>
      <c r="X259" s="517" t="str">
        <f>一年级等级</f>
        <v/>
      </c>
      <c r="Y259" s="515"/>
      <c r="Z259" s="518"/>
      <c r="AA259" s="533"/>
      <c r="AB259" s="515"/>
      <c r="AC259" s="533" t="str">
        <f>一年级跳绳附加分</f>
        <v/>
      </c>
      <c r="AD259" s="534" t="str">
        <f>一年级标准分</f>
        <v/>
      </c>
      <c r="AE259" s="534" t="str">
        <f>一年级总分</f>
        <v/>
      </c>
      <c r="AF259" s="517" t="str">
        <f>一年级等级</f>
        <v/>
      </c>
    </row>
    <row r="260" spans="1:32">
      <c r="A260" s="664">
        <v>104</v>
      </c>
      <c r="B260" s="665">
        <v>48</v>
      </c>
      <c r="C260" s="478"/>
      <c r="D260" s="471"/>
      <c r="E260" s="472"/>
      <c r="F260" s="481"/>
      <c r="G260" s="480"/>
      <c r="H260" s="475"/>
      <c r="I260" s="501"/>
      <c r="J260" s="502"/>
      <c r="K260" s="495"/>
      <c r="L260" s="649"/>
      <c r="M260" s="644"/>
      <c r="N260" s="505" t="str">
        <f>一年级BMI</f>
        <v/>
      </c>
      <c r="O260" s="499" t="str">
        <f>一年级BMI等级</f>
        <v/>
      </c>
      <c r="P260" s="500" t="str">
        <f>一年级BMI得分</f>
        <v/>
      </c>
      <c r="Q260" s="515" t="str">
        <f>一年级肺活量得分</f>
        <v/>
      </c>
      <c r="R260" s="512" t="str">
        <f>一年级等级</f>
        <v/>
      </c>
      <c r="S260" s="516" t="str">
        <f>一年级50米跑得分</f>
        <v/>
      </c>
      <c r="T260" s="517" t="str">
        <f>一年级等级</f>
        <v/>
      </c>
      <c r="U260" s="516" t="str">
        <f>一年级坐位体前屈得分</f>
        <v/>
      </c>
      <c r="V260" s="517" t="str">
        <f>一年级等级</f>
        <v/>
      </c>
      <c r="W260" s="516" t="str">
        <f>一年级一分钟跳绳得分</f>
        <v/>
      </c>
      <c r="X260" s="517" t="str">
        <f>一年级等级</f>
        <v/>
      </c>
      <c r="Y260" s="515"/>
      <c r="Z260" s="518"/>
      <c r="AA260" s="533"/>
      <c r="AB260" s="515"/>
      <c r="AC260" s="533" t="str">
        <f>一年级跳绳附加分</f>
        <v/>
      </c>
      <c r="AD260" s="534" t="str">
        <f>一年级标准分</f>
        <v/>
      </c>
      <c r="AE260" s="534" t="str">
        <f>一年级总分</f>
        <v/>
      </c>
      <c r="AF260" s="517" t="str">
        <f>一年级等级</f>
        <v/>
      </c>
    </row>
    <row r="261" spans="1:32">
      <c r="A261" s="664">
        <v>104</v>
      </c>
      <c r="B261" s="665">
        <v>49</v>
      </c>
      <c r="C261" s="478"/>
      <c r="D261" s="471"/>
      <c r="E261" s="472"/>
      <c r="F261" s="481"/>
      <c r="G261" s="480"/>
      <c r="H261" s="475"/>
      <c r="I261" s="501"/>
      <c r="J261" s="502"/>
      <c r="K261" s="495"/>
      <c r="L261" s="649"/>
      <c r="M261" s="644"/>
      <c r="N261" s="505" t="str">
        <f>一年级BMI</f>
        <v/>
      </c>
      <c r="O261" s="499" t="str">
        <f>一年级BMI等级</f>
        <v/>
      </c>
      <c r="P261" s="500" t="str">
        <f>一年级BMI得分</f>
        <v/>
      </c>
      <c r="Q261" s="515" t="str">
        <f>一年级肺活量得分</f>
        <v/>
      </c>
      <c r="R261" s="512" t="str">
        <f>一年级等级</f>
        <v/>
      </c>
      <c r="S261" s="516" t="str">
        <f>一年级50米跑得分</f>
        <v/>
      </c>
      <c r="T261" s="517" t="str">
        <f>一年级等级</f>
        <v/>
      </c>
      <c r="U261" s="516" t="str">
        <f>一年级坐位体前屈得分</f>
        <v/>
      </c>
      <c r="V261" s="517" t="str">
        <f>一年级等级</f>
        <v/>
      </c>
      <c r="W261" s="516" t="str">
        <f>一年级一分钟跳绳得分</f>
        <v/>
      </c>
      <c r="X261" s="517" t="str">
        <f>一年级等级</f>
        <v/>
      </c>
      <c r="Y261" s="515"/>
      <c r="Z261" s="518"/>
      <c r="AA261" s="533"/>
      <c r="AB261" s="515"/>
      <c r="AC261" s="533" t="str">
        <f>一年级跳绳附加分</f>
        <v/>
      </c>
      <c r="AD261" s="534" t="str">
        <f>一年级标准分</f>
        <v/>
      </c>
      <c r="AE261" s="534" t="str">
        <f>一年级总分</f>
        <v/>
      </c>
      <c r="AF261" s="517" t="str">
        <f>一年级等级</f>
        <v/>
      </c>
    </row>
    <row r="262" spans="1:32">
      <c r="A262" s="664">
        <v>104</v>
      </c>
      <c r="B262" s="665">
        <v>50</v>
      </c>
      <c r="C262" s="478"/>
      <c r="D262" s="471"/>
      <c r="E262" s="472"/>
      <c r="F262" s="481"/>
      <c r="G262" s="480"/>
      <c r="H262" s="475"/>
      <c r="I262" s="501"/>
      <c r="J262" s="502"/>
      <c r="K262" s="495"/>
      <c r="L262" s="649"/>
      <c r="M262" s="644"/>
      <c r="N262" s="505" t="str">
        <f>一年级BMI</f>
        <v/>
      </c>
      <c r="O262" s="499" t="str">
        <f>一年级BMI等级</f>
        <v/>
      </c>
      <c r="P262" s="500" t="str">
        <f>一年级BMI得分</f>
        <v/>
      </c>
      <c r="Q262" s="515" t="str">
        <f>一年级肺活量得分</f>
        <v/>
      </c>
      <c r="R262" s="512" t="str">
        <f>一年级等级</f>
        <v/>
      </c>
      <c r="S262" s="516" t="str">
        <f>一年级50米跑得分</f>
        <v/>
      </c>
      <c r="T262" s="517" t="str">
        <f>一年级等级</f>
        <v/>
      </c>
      <c r="U262" s="516" t="str">
        <f>一年级坐位体前屈得分</f>
        <v/>
      </c>
      <c r="V262" s="517" t="str">
        <f>一年级等级</f>
        <v/>
      </c>
      <c r="W262" s="516" t="str">
        <f>一年级一分钟跳绳得分</f>
        <v/>
      </c>
      <c r="X262" s="517" t="str">
        <f>一年级等级</f>
        <v/>
      </c>
      <c r="Y262" s="515"/>
      <c r="Z262" s="518"/>
      <c r="AA262" s="533"/>
      <c r="AB262" s="515"/>
      <c r="AC262" s="533" t="str">
        <f>一年级跳绳附加分</f>
        <v/>
      </c>
      <c r="AD262" s="534" t="str">
        <f>一年级标准分</f>
        <v/>
      </c>
      <c r="AE262" s="534" t="str">
        <f>一年级总分</f>
        <v/>
      </c>
      <c r="AF262" s="517" t="str">
        <f>一年级等级</f>
        <v/>
      </c>
    </row>
    <row r="263" spans="1:32">
      <c r="A263" s="664">
        <v>104</v>
      </c>
      <c r="B263" s="665">
        <v>51</v>
      </c>
      <c r="C263" s="478"/>
      <c r="D263" s="471"/>
      <c r="E263" s="472"/>
      <c r="F263" s="481"/>
      <c r="G263" s="480"/>
      <c r="H263" s="475"/>
      <c r="I263" s="501"/>
      <c r="J263" s="502"/>
      <c r="K263" s="495"/>
      <c r="L263" s="649"/>
      <c r="M263" s="644"/>
      <c r="N263" s="505" t="str">
        <f>一年级BMI</f>
        <v/>
      </c>
      <c r="O263" s="499" t="str">
        <f>一年级BMI等级</f>
        <v/>
      </c>
      <c r="P263" s="500" t="str">
        <f>一年级BMI得分</f>
        <v/>
      </c>
      <c r="Q263" s="515" t="str">
        <f>一年级肺活量得分</f>
        <v/>
      </c>
      <c r="R263" s="512" t="str">
        <f>一年级等级</f>
        <v/>
      </c>
      <c r="S263" s="516" t="str">
        <f>一年级50米跑得分</f>
        <v/>
      </c>
      <c r="T263" s="517" t="str">
        <f>一年级等级</f>
        <v/>
      </c>
      <c r="U263" s="516" t="str">
        <f>一年级坐位体前屈得分</f>
        <v/>
      </c>
      <c r="V263" s="517" t="str">
        <f>一年级等级</f>
        <v/>
      </c>
      <c r="W263" s="516" t="str">
        <f>一年级一分钟跳绳得分</f>
        <v/>
      </c>
      <c r="X263" s="517" t="str">
        <f>一年级等级</f>
        <v/>
      </c>
      <c r="Y263" s="515"/>
      <c r="Z263" s="518"/>
      <c r="AA263" s="533"/>
      <c r="AB263" s="515"/>
      <c r="AC263" s="533" t="str">
        <f>一年级跳绳附加分</f>
        <v/>
      </c>
      <c r="AD263" s="534" t="str">
        <f>一年级标准分</f>
        <v/>
      </c>
      <c r="AE263" s="534" t="str">
        <f>一年级总分</f>
        <v/>
      </c>
      <c r="AF263" s="517" t="str">
        <f>一年级等级</f>
        <v/>
      </c>
    </row>
    <row r="264" spans="1:32">
      <c r="A264" s="664">
        <v>104</v>
      </c>
      <c r="B264" s="665">
        <v>52</v>
      </c>
      <c r="C264" s="478"/>
      <c r="D264" s="471"/>
      <c r="E264" s="472"/>
      <c r="F264" s="481"/>
      <c r="G264" s="480"/>
      <c r="H264" s="475"/>
      <c r="I264" s="501"/>
      <c r="J264" s="502"/>
      <c r="K264" s="495"/>
      <c r="L264" s="649"/>
      <c r="M264" s="644"/>
      <c r="N264" s="505" t="str">
        <f>一年级BMI</f>
        <v/>
      </c>
      <c r="O264" s="499" t="str">
        <f>一年级BMI等级</f>
        <v/>
      </c>
      <c r="P264" s="500" t="str">
        <f>一年级BMI得分</f>
        <v/>
      </c>
      <c r="Q264" s="515" t="str">
        <f>一年级肺活量得分</f>
        <v/>
      </c>
      <c r="R264" s="512" t="str">
        <f>一年级等级</f>
        <v/>
      </c>
      <c r="S264" s="516" t="str">
        <f>一年级50米跑得分</f>
        <v/>
      </c>
      <c r="T264" s="517" t="str">
        <f>一年级等级</f>
        <v/>
      </c>
      <c r="U264" s="516" t="str">
        <f>一年级坐位体前屈得分</f>
        <v/>
      </c>
      <c r="V264" s="517" t="str">
        <f>一年级等级</f>
        <v/>
      </c>
      <c r="W264" s="516" t="str">
        <f>一年级一分钟跳绳得分</f>
        <v/>
      </c>
      <c r="X264" s="517" t="str">
        <f>一年级等级</f>
        <v/>
      </c>
      <c r="Y264" s="515"/>
      <c r="Z264" s="518"/>
      <c r="AA264" s="533"/>
      <c r="AB264" s="515"/>
      <c r="AC264" s="533" t="str">
        <f>一年级跳绳附加分</f>
        <v/>
      </c>
      <c r="AD264" s="534" t="str">
        <f>一年级标准分</f>
        <v/>
      </c>
      <c r="AE264" s="534" t="str">
        <f>一年级总分</f>
        <v/>
      </c>
      <c r="AF264" s="517" t="str">
        <f>一年级等级</f>
        <v/>
      </c>
    </row>
    <row r="265" spans="1:32">
      <c r="A265" s="664">
        <v>104</v>
      </c>
      <c r="B265" s="665">
        <v>53</v>
      </c>
      <c r="C265" s="478"/>
      <c r="D265" s="471"/>
      <c r="E265" s="472"/>
      <c r="F265" s="481"/>
      <c r="G265" s="480"/>
      <c r="H265" s="475"/>
      <c r="I265" s="501"/>
      <c r="J265" s="502"/>
      <c r="K265" s="495"/>
      <c r="L265" s="649"/>
      <c r="M265" s="644"/>
      <c r="N265" s="505" t="str">
        <f>一年级BMI</f>
        <v/>
      </c>
      <c r="O265" s="499" t="str">
        <f>一年级BMI等级</f>
        <v/>
      </c>
      <c r="P265" s="500" t="str">
        <f>一年级BMI得分</f>
        <v/>
      </c>
      <c r="Q265" s="515" t="str">
        <f>一年级肺活量得分</f>
        <v/>
      </c>
      <c r="R265" s="512" t="str">
        <f>一年级等级</f>
        <v/>
      </c>
      <c r="S265" s="516" t="str">
        <f>一年级50米跑得分</f>
        <v/>
      </c>
      <c r="T265" s="517" t="str">
        <f>一年级等级</f>
        <v/>
      </c>
      <c r="U265" s="516" t="str">
        <f>一年级坐位体前屈得分</f>
        <v/>
      </c>
      <c r="V265" s="517" t="str">
        <f>一年级等级</f>
        <v/>
      </c>
      <c r="W265" s="516" t="str">
        <f>一年级一分钟跳绳得分</f>
        <v/>
      </c>
      <c r="X265" s="517" t="str">
        <f>一年级等级</f>
        <v/>
      </c>
      <c r="Y265" s="515"/>
      <c r="Z265" s="518"/>
      <c r="AA265" s="533"/>
      <c r="AB265" s="515"/>
      <c r="AC265" s="533" t="str">
        <f>一年级跳绳附加分</f>
        <v/>
      </c>
      <c r="AD265" s="534" t="str">
        <f>一年级标准分</f>
        <v/>
      </c>
      <c r="AE265" s="534" t="str">
        <f>一年级总分</f>
        <v/>
      </c>
      <c r="AF265" s="517" t="str">
        <f>一年级等级</f>
        <v/>
      </c>
    </row>
    <row r="266" spans="1:32">
      <c r="A266" s="664">
        <v>104</v>
      </c>
      <c r="B266" s="665">
        <v>54</v>
      </c>
      <c r="C266" s="478"/>
      <c r="D266" s="471"/>
      <c r="E266" s="472"/>
      <c r="F266" s="481"/>
      <c r="G266" s="480"/>
      <c r="H266" s="475"/>
      <c r="I266" s="501"/>
      <c r="J266" s="502"/>
      <c r="K266" s="495"/>
      <c r="L266" s="649"/>
      <c r="M266" s="644"/>
      <c r="N266" s="505" t="str">
        <f>一年级BMI</f>
        <v/>
      </c>
      <c r="O266" s="499" t="str">
        <f>一年级BMI等级</f>
        <v/>
      </c>
      <c r="P266" s="500" t="str">
        <f>一年级BMI得分</f>
        <v/>
      </c>
      <c r="Q266" s="515" t="str">
        <f>一年级肺活量得分</f>
        <v/>
      </c>
      <c r="R266" s="512" t="str">
        <f>一年级等级</f>
        <v/>
      </c>
      <c r="S266" s="516" t="str">
        <f>一年级50米跑得分</f>
        <v/>
      </c>
      <c r="T266" s="517" t="str">
        <f>一年级等级</f>
        <v/>
      </c>
      <c r="U266" s="516" t="str">
        <f>一年级坐位体前屈得分</f>
        <v/>
      </c>
      <c r="V266" s="517" t="str">
        <f>一年级等级</f>
        <v/>
      </c>
      <c r="W266" s="516" t="str">
        <f>一年级一分钟跳绳得分</f>
        <v/>
      </c>
      <c r="X266" s="517" t="str">
        <f>一年级等级</f>
        <v/>
      </c>
      <c r="Y266" s="515"/>
      <c r="Z266" s="518"/>
      <c r="AA266" s="533"/>
      <c r="AB266" s="515"/>
      <c r="AC266" s="533" t="str">
        <f>一年级跳绳附加分</f>
        <v/>
      </c>
      <c r="AD266" s="534" t="str">
        <f>一年级标准分</f>
        <v/>
      </c>
      <c r="AE266" s="534" t="str">
        <f>一年级总分</f>
        <v/>
      </c>
      <c r="AF266" s="517" t="str">
        <f>一年级等级</f>
        <v/>
      </c>
    </row>
    <row r="267" spans="1:32">
      <c r="A267" s="664">
        <v>104</v>
      </c>
      <c r="B267" s="665">
        <v>55</v>
      </c>
      <c r="C267" s="478"/>
      <c r="D267" s="471"/>
      <c r="E267" s="472"/>
      <c r="F267" s="481"/>
      <c r="G267" s="480"/>
      <c r="H267" s="475"/>
      <c r="I267" s="501"/>
      <c r="J267" s="502"/>
      <c r="K267" s="495"/>
      <c r="L267" s="649"/>
      <c r="M267" s="644"/>
      <c r="N267" s="505" t="str">
        <f>一年级BMI</f>
        <v/>
      </c>
      <c r="O267" s="499" t="str">
        <f>一年级BMI等级</f>
        <v/>
      </c>
      <c r="P267" s="500" t="str">
        <f>一年级BMI得分</f>
        <v/>
      </c>
      <c r="Q267" s="515" t="str">
        <f>一年级肺活量得分</f>
        <v/>
      </c>
      <c r="R267" s="512" t="str">
        <f>一年级等级</f>
        <v/>
      </c>
      <c r="S267" s="516" t="str">
        <f>一年级50米跑得分</f>
        <v/>
      </c>
      <c r="T267" s="517" t="str">
        <f>一年级等级</f>
        <v/>
      </c>
      <c r="U267" s="516" t="str">
        <f>一年级坐位体前屈得分</f>
        <v/>
      </c>
      <c r="V267" s="517" t="str">
        <f>一年级等级</f>
        <v/>
      </c>
      <c r="W267" s="516" t="str">
        <f>一年级一分钟跳绳得分</f>
        <v/>
      </c>
      <c r="X267" s="517" t="str">
        <f>一年级等级</f>
        <v/>
      </c>
      <c r="Y267" s="515"/>
      <c r="Z267" s="518"/>
      <c r="AA267" s="533"/>
      <c r="AB267" s="515"/>
      <c r="AC267" s="533" t="str">
        <f>一年级跳绳附加分</f>
        <v/>
      </c>
      <c r="AD267" s="534" t="str">
        <f>一年级标准分</f>
        <v/>
      </c>
      <c r="AE267" s="534" t="str">
        <f>一年级总分</f>
        <v/>
      </c>
      <c r="AF267" s="517" t="str">
        <f>一年级等级</f>
        <v/>
      </c>
    </row>
    <row r="268" spans="1:32">
      <c r="A268" s="664">
        <v>104</v>
      </c>
      <c r="B268" s="665">
        <v>56</v>
      </c>
      <c r="C268" s="478"/>
      <c r="D268" s="471"/>
      <c r="E268" s="478"/>
      <c r="F268" s="473"/>
      <c r="G268" s="480"/>
      <c r="H268" s="475"/>
      <c r="I268" s="501"/>
      <c r="J268" s="502"/>
      <c r="K268" s="502"/>
      <c r="L268" s="648"/>
      <c r="M268" s="643"/>
      <c r="N268" s="498" t="str">
        <f>一年级BMI</f>
        <v/>
      </c>
      <c r="O268" s="499" t="str">
        <f>一年级BMI等级</f>
        <v/>
      </c>
      <c r="P268" s="500" t="str">
        <f>一年级BMI得分</f>
        <v/>
      </c>
      <c r="Q268" s="515" t="str">
        <f>一年级肺活量得分</f>
        <v/>
      </c>
      <c r="R268" s="512" t="str">
        <f>一年级等级</f>
        <v/>
      </c>
      <c r="S268" s="516" t="str">
        <f>一年级50米跑得分</f>
        <v/>
      </c>
      <c r="T268" s="512" t="str">
        <f>一年级等级</f>
        <v/>
      </c>
      <c r="U268" s="516" t="str">
        <f>一年级坐位体前屈得分</f>
        <v/>
      </c>
      <c r="V268" s="512" t="str">
        <f>一年级等级</f>
        <v/>
      </c>
      <c r="W268" s="516" t="str">
        <f>一年级一分钟跳绳得分</f>
        <v/>
      </c>
      <c r="X268" s="512" t="str">
        <f>一年级等级</f>
        <v/>
      </c>
      <c r="Y268" s="511"/>
      <c r="Z268" s="514"/>
      <c r="AA268" s="530"/>
      <c r="AB268" s="511"/>
      <c r="AC268" s="530" t="str">
        <f>一年级跳绳附加分</f>
        <v/>
      </c>
      <c r="AD268" s="534" t="str">
        <f>一年级标准分</f>
        <v/>
      </c>
      <c r="AE268" s="531" t="str">
        <f>一年级总分</f>
        <v/>
      </c>
      <c r="AF268" s="512" t="str">
        <f>一年级等级</f>
        <v/>
      </c>
    </row>
    <row r="269" spans="1:32">
      <c r="A269" s="664">
        <v>104</v>
      </c>
      <c r="B269" s="665">
        <v>57</v>
      </c>
      <c r="C269" s="478"/>
      <c r="D269" s="471"/>
      <c r="E269" s="478"/>
      <c r="F269" s="473"/>
      <c r="G269" s="480"/>
      <c r="H269" s="475"/>
      <c r="I269" s="501"/>
      <c r="J269" s="502"/>
      <c r="K269" s="502"/>
      <c r="L269" s="649"/>
      <c r="M269" s="644"/>
      <c r="N269" s="505" t="str">
        <f>一年级BMI</f>
        <v/>
      </c>
      <c r="O269" s="499" t="str">
        <f>一年级BMI等级</f>
        <v/>
      </c>
      <c r="P269" s="500" t="str">
        <f>一年级BMI得分</f>
        <v/>
      </c>
      <c r="Q269" s="515" t="str">
        <f>一年级肺活量得分</f>
        <v/>
      </c>
      <c r="R269" s="512" t="str">
        <f>一年级等级</f>
        <v/>
      </c>
      <c r="S269" s="516" t="str">
        <f>一年级50米跑得分</f>
        <v/>
      </c>
      <c r="T269" s="512" t="str">
        <f>一年级等级</f>
        <v/>
      </c>
      <c r="U269" s="516" t="str">
        <f>一年级坐位体前屈得分</f>
        <v/>
      </c>
      <c r="V269" s="517" t="str">
        <f>一年级等级</f>
        <v/>
      </c>
      <c r="W269" s="516" t="str">
        <f>一年级一分钟跳绳得分</f>
        <v/>
      </c>
      <c r="X269" s="517" t="str">
        <f>一年级等级</f>
        <v/>
      </c>
      <c r="Y269" s="515"/>
      <c r="Z269" s="518"/>
      <c r="AA269" s="533"/>
      <c r="AB269" s="515"/>
      <c r="AC269" s="533" t="str">
        <f>一年级跳绳附加分</f>
        <v/>
      </c>
      <c r="AD269" s="534" t="str">
        <f>一年级标准分</f>
        <v/>
      </c>
      <c r="AE269" s="534" t="str">
        <f>一年级总分</f>
        <v/>
      </c>
      <c r="AF269" s="517" t="str">
        <f>一年级等级</f>
        <v/>
      </c>
    </row>
    <row r="270" spans="1:32">
      <c r="A270" s="664">
        <v>104</v>
      </c>
      <c r="B270" s="665">
        <v>58</v>
      </c>
      <c r="C270" s="478"/>
      <c r="D270" s="471"/>
      <c r="E270" s="478"/>
      <c r="F270" s="473"/>
      <c r="G270" s="480"/>
      <c r="H270" s="475"/>
      <c r="I270" s="501"/>
      <c r="J270" s="502"/>
      <c r="K270" s="502"/>
      <c r="L270" s="649"/>
      <c r="M270" s="644"/>
      <c r="N270" s="505" t="str">
        <f>一年级BMI</f>
        <v/>
      </c>
      <c r="O270" s="499" t="str">
        <f>一年级BMI等级</f>
        <v/>
      </c>
      <c r="P270" s="500" t="str">
        <f>一年级BMI得分</f>
        <v/>
      </c>
      <c r="Q270" s="515" t="str">
        <f>一年级肺活量得分</f>
        <v/>
      </c>
      <c r="R270" s="512" t="str">
        <f>一年级等级</f>
        <v/>
      </c>
      <c r="S270" s="516" t="str">
        <f>一年级50米跑得分</f>
        <v/>
      </c>
      <c r="T270" s="512" t="str">
        <f>一年级等级</f>
        <v/>
      </c>
      <c r="U270" s="516" t="str">
        <f>一年级坐位体前屈得分</f>
        <v/>
      </c>
      <c r="V270" s="517" t="str">
        <f>一年级等级</f>
        <v/>
      </c>
      <c r="W270" s="516" t="str">
        <f>一年级一分钟跳绳得分</f>
        <v/>
      </c>
      <c r="X270" s="517" t="str">
        <f>一年级等级</f>
        <v/>
      </c>
      <c r="Y270" s="515"/>
      <c r="Z270" s="518"/>
      <c r="AA270" s="533"/>
      <c r="AB270" s="515"/>
      <c r="AC270" s="533" t="str">
        <f>一年级跳绳附加分</f>
        <v/>
      </c>
      <c r="AD270" s="534" t="str">
        <f>一年级标准分</f>
        <v/>
      </c>
      <c r="AE270" s="534" t="str">
        <f>一年级总分</f>
        <v/>
      </c>
      <c r="AF270" s="517" t="str">
        <f>一年级等级</f>
        <v/>
      </c>
    </row>
    <row r="271" spans="1:32">
      <c r="A271" s="664">
        <v>104</v>
      </c>
      <c r="B271" s="665">
        <v>59</v>
      </c>
      <c r="C271" s="478"/>
      <c r="D271" s="471"/>
      <c r="E271" s="478"/>
      <c r="F271" s="473"/>
      <c r="G271" s="474"/>
      <c r="H271" s="475"/>
      <c r="I271" s="501"/>
      <c r="J271" s="502"/>
      <c r="K271" s="502"/>
      <c r="L271" s="649"/>
      <c r="M271" s="644"/>
      <c r="N271" s="505" t="str">
        <f>一年级BMI</f>
        <v/>
      </c>
      <c r="O271" s="499" t="str">
        <f>一年级BMI等级</f>
        <v/>
      </c>
      <c r="P271" s="500" t="str">
        <f>一年级BMI得分</f>
        <v/>
      </c>
      <c r="Q271" s="515" t="str">
        <f>一年级肺活量得分</f>
        <v/>
      </c>
      <c r="R271" s="512" t="str">
        <f>一年级等级</f>
        <v/>
      </c>
      <c r="S271" s="516" t="str">
        <f>一年级50米跑得分</f>
        <v/>
      </c>
      <c r="T271" s="512" t="str">
        <f>一年级等级</f>
        <v/>
      </c>
      <c r="U271" s="516" t="str">
        <f>一年级坐位体前屈得分</f>
        <v/>
      </c>
      <c r="V271" s="517" t="str">
        <f>一年级等级</f>
        <v/>
      </c>
      <c r="W271" s="516" t="str">
        <f>一年级一分钟跳绳得分</f>
        <v/>
      </c>
      <c r="X271" s="517" t="str">
        <f>一年级等级</f>
        <v/>
      </c>
      <c r="Y271" s="515"/>
      <c r="Z271" s="518"/>
      <c r="AA271" s="533"/>
      <c r="AB271" s="515"/>
      <c r="AC271" s="533" t="str">
        <f>一年级跳绳附加分</f>
        <v/>
      </c>
      <c r="AD271" s="534" t="str">
        <f>一年级标准分</f>
        <v/>
      </c>
      <c r="AE271" s="534" t="str">
        <f>一年级总分</f>
        <v/>
      </c>
      <c r="AF271" s="517" t="str">
        <f>一年级等级</f>
        <v/>
      </c>
    </row>
    <row r="272" spans="1:32">
      <c r="A272" s="664">
        <v>104</v>
      </c>
      <c r="B272" s="665">
        <v>60</v>
      </c>
      <c r="C272" s="478"/>
      <c r="D272" s="471"/>
      <c r="E272" s="478"/>
      <c r="F272" s="473"/>
      <c r="G272" s="474"/>
      <c r="H272" s="475"/>
      <c r="I272" s="501"/>
      <c r="J272" s="502"/>
      <c r="K272" s="502"/>
      <c r="L272" s="649"/>
      <c r="M272" s="644"/>
      <c r="N272" s="505" t="str">
        <f>一年级BMI</f>
        <v/>
      </c>
      <c r="O272" s="499" t="str">
        <f>一年级BMI等级</f>
        <v/>
      </c>
      <c r="P272" s="500" t="str">
        <f>一年级BMI得分</f>
        <v/>
      </c>
      <c r="Q272" s="515" t="str">
        <f>一年级肺活量得分</f>
        <v/>
      </c>
      <c r="R272" s="512" t="str">
        <f>一年级等级</f>
        <v/>
      </c>
      <c r="S272" s="516" t="str">
        <f>一年级50米跑得分</f>
        <v/>
      </c>
      <c r="T272" s="512" t="str">
        <f>一年级等级</f>
        <v/>
      </c>
      <c r="U272" s="516" t="str">
        <f>一年级坐位体前屈得分</f>
        <v/>
      </c>
      <c r="V272" s="517" t="str">
        <f>一年级等级</f>
        <v/>
      </c>
      <c r="W272" s="516" t="str">
        <f>一年级一分钟跳绳得分</f>
        <v/>
      </c>
      <c r="X272" s="517" t="str">
        <f>一年级等级</f>
        <v/>
      </c>
      <c r="Y272" s="515"/>
      <c r="Z272" s="518"/>
      <c r="AA272" s="533"/>
      <c r="AB272" s="515"/>
      <c r="AC272" s="533" t="str">
        <f>一年级跳绳附加分</f>
        <v/>
      </c>
      <c r="AD272" s="534" t="str">
        <f>一年级标准分</f>
        <v/>
      </c>
      <c r="AE272" s="534" t="str">
        <f>一年级总分</f>
        <v/>
      </c>
      <c r="AF272" s="517" t="str">
        <f>一年级等级</f>
        <v/>
      </c>
    </row>
    <row r="273" spans="1:32">
      <c r="A273" s="664">
        <v>104</v>
      </c>
      <c r="B273" s="665">
        <v>61</v>
      </c>
      <c r="C273" s="478"/>
      <c r="D273" s="471"/>
      <c r="E273" s="478"/>
      <c r="F273" s="473"/>
      <c r="G273" s="480"/>
      <c r="H273" s="475"/>
      <c r="I273" s="501"/>
      <c r="J273" s="502"/>
      <c r="K273" s="502"/>
      <c r="L273" s="649"/>
      <c r="M273" s="644"/>
      <c r="N273" s="505" t="str">
        <f>一年级BMI</f>
        <v/>
      </c>
      <c r="O273" s="499" t="str">
        <f>一年级BMI等级</f>
        <v/>
      </c>
      <c r="P273" s="500" t="str">
        <f>一年级BMI得分</f>
        <v/>
      </c>
      <c r="Q273" s="515" t="str">
        <f>一年级肺活量得分</f>
        <v/>
      </c>
      <c r="R273" s="512" t="str">
        <f>一年级等级</f>
        <v/>
      </c>
      <c r="S273" s="516" t="str">
        <f>一年级50米跑得分</f>
        <v/>
      </c>
      <c r="T273" s="512" t="str">
        <f>一年级等级</f>
        <v/>
      </c>
      <c r="U273" s="516" t="str">
        <f>一年级坐位体前屈得分</f>
        <v/>
      </c>
      <c r="V273" s="517" t="str">
        <f>一年级等级</f>
        <v/>
      </c>
      <c r="W273" s="516" t="str">
        <f>一年级一分钟跳绳得分</f>
        <v/>
      </c>
      <c r="X273" s="517" t="str">
        <f>一年级等级</f>
        <v/>
      </c>
      <c r="Y273" s="515"/>
      <c r="Z273" s="518"/>
      <c r="AA273" s="533"/>
      <c r="AB273" s="515"/>
      <c r="AC273" s="533" t="str">
        <f>一年级跳绳附加分</f>
        <v/>
      </c>
      <c r="AD273" s="534" t="str">
        <f>一年级标准分</f>
        <v/>
      </c>
      <c r="AE273" s="534" t="str">
        <f>一年级总分</f>
        <v/>
      </c>
      <c r="AF273" s="517" t="str">
        <f>一年级等级</f>
        <v/>
      </c>
    </row>
    <row r="274" spans="1:32">
      <c r="A274" s="664">
        <v>104</v>
      </c>
      <c r="B274" s="665">
        <v>62</v>
      </c>
      <c r="C274" s="478"/>
      <c r="D274" s="471"/>
      <c r="E274" s="478"/>
      <c r="F274" s="473"/>
      <c r="G274" s="480"/>
      <c r="H274" s="475"/>
      <c r="I274" s="501"/>
      <c r="J274" s="502"/>
      <c r="K274" s="502"/>
      <c r="L274" s="649"/>
      <c r="M274" s="644"/>
      <c r="N274" s="505" t="str">
        <f>一年级BMI</f>
        <v/>
      </c>
      <c r="O274" s="499" t="str">
        <f>一年级BMI等级</f>
        <v/>
      </c>
      <c r="P274" s="500" t="str">
        <f>一年级BMI得分</f>
        <v/>
      </c>
      <c r="Q274" s="515" t="str">
        <f>一年级肺活量得分</f>
        <v/>
      </c>
      <c r="R274" s="512" t="str">
        <f>一年级等级</f>
        <v/>
      </c>
      <c r="S274" s="516" t="str">
        <f>一年级50米跑得分</f>
        <v/>
      </c>
      <c r="T274" s="517" t="str">
        <f>一年级等级</f>
        <v/>
      </c>
      <c r="U274" s="516" t="str">
        <f>一年级坐位体前屈得分</f>
        <v/>
      </c>
      <c r="V274" s="517" t="str">
        <f>一年级等级</f>
        <v/>
      </c>
      <c r="W274" s="516" t="str">
        <f>一年级一分钟跳绳得分</f>
        <v/>
      </c>
      <c r="X274" s="517" t="str">
        <f>一年级等级</f>
        <v/>
      </c>
      <c r="Y274" s="515"/>
      <c r="Z274" s="518"/>
      <c r="AA274" s="533"/>
      <c r="AB274" s="515"/>
      <c r="AC274" s="533" t="str">
        <f>一年级跳绳附加分</f>
        <v/>
      </c>
      <c r="AD274" s="534" t="str">
        <f>一年级标准分</f>
        <v/>
      </c>
      <c r="AE274" s="534" t="str">
        <f>一年级总分</f>
        <v/>
      </c>
      <c r="AF274" s="517" t="str">
        <f>一年级等级</f>
        <v/>
      </c>
    </row>
    <row r="275" spans="1:32">
      <c r="A275" s="664">
        <v>104</v>
      </c>
      <c r="B275" s="665">
        <v>63</v>
      </c>
      <c r="C275" s="478"/>
      <c r="D275" s="471"/>
      <c r="E275" s="478"/>
      <c r="F275" s="473"/>
      <c r="G275" s="480"/>
      <c r="H275" s="475"/>
      <c r="I275" s="501"/>
      <c r="J275" s="502"/>
      <c r="K275" s="502"/>
      <c r="L275" s="649"/>
      <c r="M275" s="644"/>
      <c r="N275" s="505" t="str">
        <f>一年级BMI</f>
        <v/>
      </c>
      <c r="O275" s="499" t="str">
        <f>一年级BMI等级</f>
        <v/>
      </c>
      <c r="P275" s="500" t="str">
        <f>一年级BMI得分</f>
        <v/>
      </c>
      <c r="Q275" s="515" t="str">
        <f>一年级肺活量得分</f>
        <v/>
      </c>
      <c r="R275" s="512" t="str">
        <f>一年级等级</f>
        <v/>
      </c>
      <c r="S275" s="516" t="str">
        <f>一年级50米跑得分</f>
        <v/>
      </c>
      <c r="T275" s="517" t="str">
        <f>一年级等级</f>
        <v/>
      </c>
      <c r="U275" s="516" t="str">
        <f>一年级坐位体前屈得分</f>
        <v/>
      </c>
      <c r="V275" s="517" t="str">
        <f>一年级等级</f>
        <v/>
      </c>
      <c r="W275" s="516" t="str">
        <f>一年级一分钟跳绳得分</f>
        <v/>
      </c>
      <c r="X275" s="517" t="str">
        <f>一年级等级</f>
        <v/>
      </c>
      <c r="Y275" s="515"/>
      <c r="Z275" s="518"/>
      <c r="AA275" s="533"/>
      <c r="AB275" s="515"/>
      <c r="AC275" s="533" t="str">
        <f>一年级跳绳附加分</f>
        <v/>
      </c>
      <c r="AD275" s="534" t="str">
        <f>一年级标准分</f>
        <v/>
      </c>
      <c r="AE275" s="534" t="str">
        <f>一年级总分</f>
        <v/>
      </c>
      <c r="AF275" s="517" t="str">
        <f>一年级等级</f>
        <v/>
      </c>
    </row>
    <row r="276" spans="1:32">
      <c r="A276" s="664">
        <v>104</v>
      </c>
      <c r="B276" s="665">
        <v>64</v>
      </c>
      <c r="C276" s="478"/>
      <c r="D276" s="471"/>
      <c r="E276" s="478"/>
      <c r="F276" s="473"/>
      <c r="G276" s="480"/>
      <c r="H276" s="475"/>
      <c r="I276" s="501"/>
      <c r="J276" s="502"/>
      <c r="K276" s="502"/>
      <c r="L276" s="649"/>
      <c r="M276" s="644"/>
      <c r="N276" s="505" t="str">
        <f>一年级BMI</f>
        <v/>
      </c>
      <c r="O276" s="499" t="str">
        <f>一年级BMI等级</f>
        <v/>
      </c>
      <c r="P276" s="500" t="str">
        <f>一年级BMI得分</f>
        <v/>
      </c>
      <c r="Q276" s="515" t="str">
        <f>一年级肺活量得分</f>
        <v/>
      </c>
      <c r="R276" s="512" t="str">
        <f>一年级等级</f>
        <v/>
      </c>
      <c r="S276" s="516" t="str">
        <f>一年级50米跑得分</f>
        <v/>
      </c>
      <c r="T276" s="517" t="str">
        <f>一年级等级</f>
        <v/>
      </c>
      <c r="U276" s="516" t="str">
        <f>一年级坐位体前屈得分</f>
        <v/>
      </c>
      <c r="V276" s="517" t="str">
        <f>一年级等级</f>
        <v/>
      </c>
      <c r="W276" s="516" t="str">
        <f>一年级一分钟跳绳得分</f>
        <v/>
      </c>
      <c r="X276" s="517" t="str">
        <f>一年级等级</f>
        <v/>
      </c>
      <c r="Y276" s="515"/>
      <c r="Z276" s="518"/>
      <c r="AA276" s="533"/>
      <c r="AB276" s="515"/>
      <c r="AC276" s="533" t="str">
        <f>一年级跳绳附加分</f>
        <v/>
      </c>
      <c r="AD276" s="534" t="str">
        <f>一年级标准分</f>
        <v/>
      </c>
      <c r="AE276" s="534" t="str">
        <f>一年级总分</f>
        <v/>
      </c>
      <c r="AF276" s="517" t="str">
        <f>一年级等级</f>
        <v/>
      </c>
    </row>
    <row r="277" spans="1:32">
      <c r="A277" s="664">
        <v>104</v>
      </c>
      <c r="B277" s="665">
        <v>65</v>
      </c>
      <c r="C277" s="478"/>
      <c r="D277" s="471"/>
      <c r="E277" s="478"/>
      <c r="F277" s="473"/>
      <c r="G277" s="480"/>
      <c r="H277" s="475"/>
      <c r="I277" s="501"/>
      <c r="J277" s="502"/>
      <c r="K277" s="502"/>
      <c r="L277" s="649"/>
      <c r="M277" s="644"/>
      <c r="N277" s="505" t="str">
        <f>一年级BMI</f>
        <v/>
      </c>
      <c r="O277" s="499" t="str">
        <f>一年级BMI等级</f>
        <v/>
      </c>
      <c r="P277" s="500" t="str">
        <f>一年级BMI得分</f>
        <v/>
      </c>
      <c r="Q277" s="515" t="str">
        <f>一年级肺活量得分</f>
        <v/>
      </c>
      <c r="R277" s="512" t="str">
        <f>一年级等级</f>
        <v/>
      </c>
      <c r="S277" s="516" t="str">
        <f>一年级50米跑得分</f>
        <v/>
      </c>
      <c r="T277" s="517" t="str">
        <f>一年级等级</f>
        <v/>
      </c>
      <c r="U277" s="516" t="str">
        <f>一年级坐位体前屈得分</f>
        <v/>
      </c>
      <c r="V277" s="517" t="str">
        <f>一年级等级</f>
        <v/>
      </c>
      <c r="W277" s="516" t="str">
        <f>一年级一分钟跳绳得分</f>
        <v/>
      </c>
      <c r="X277" s="517" t="str">
        <f>一年级等级</f>
        <v/>
      </c>
      <c r="Y277" s="515"/>
      <c r="Z277" s="518"/>
      <c r="AA277" s="533"/>
      <c r="AB277" s="515"/>
      <c r="AC277" s="533" t="str">
        <f>一年级跳绳附加分</f>
        <v/>
      </c>
      <c r="AD277" s="534" t="str">
        <f>一年级标准分</f>
        <v/>
      </c>
      <c r="AE277" s="534" t="str">
        <f>一年级总分</f>
        <v/>
      </c>
      <c r="AF277" s="517" t="str">
        <f>一年级等级</f>
        <v/>
      </c>
    </row>
    <row r="278" spans="1:32">
      <c r="A278" s="664">
        <v>104</v>
      </c>
      <c r="B278" s="665">
        <v>66</v>
      </c>
      <c r="C278" s="478"/>
      <c r="D278" s="471"/>
      <c r="E278" s="478"/>
      <c r="F278" s="473"/>
      <c r="G278" s="480"/>
      <c r="H278" s="475"/>
      <c r="I278" s="501"/>
      <c r="J278" s="502"/>
      <c r="K278" s="502"/>
      <c r="L278" s="649"/>
      <c r="M278" s="644"/>
      <c r="N278" s="505" t="str">
        <f>一年级BMI</f>
        <v/>
      </c>
      <c r="O278" s="499" t="str">
        <f>一年级BMI等级</f>
        <v/>
      </c>
      <c r="P278" s="500" t="str">
        <f>一年级BMI得分</f>
        <v/>
      </c>
      <c r="Q278" s="515" t="str">
        <f>一年级肺活量得分</f>
        <v/>
      </c>
      <c r="R278" s="512" t="str">
        <f>一年级等级</f>
        <v/>
      </c>
      <c r="S278" s="516" t="str">
        <f>一年级50米跑得分</f>
        <v/>
      </c>
      <c r="T278" s="517" t="str">
        <f>一年级等级</f>
        <v/>
      </c>
      <c r="U278" s="516" t="str">
        <f>一年级坐位体前屈得分</f>
        <v/>
      </c>
      <c r="V278" s="517" t="str">
        <f>一年级等级</f>
        <v/>
      </c>
      <c r="W278" s="516" t="str">
        <f>一年级一分钟跳绳得分</f>
        <v/>
      </c>
      <c r="X278" s="517" t="str">
        <f>一年级等级</f>
        <v/>
      </c>
      <c r="Y278" s="515"/>
      <c r="Z278" s="518"/>
      <c r="AA278" s="533"/>
      <c r="AB278" s="515"/>
      <c r="AC278" s="533" t="str">
        <f>一年级跳绳附加分</f>
        <v/>
      </c>
      <c r="AD278" s="534" t="str">
        <f>一年级标准分</f>
        <v/>
      </c>
      <c r="AE278" s="534" t="str">
        <f>一年级总分</f>
        <v/>
      </c>
      <c r="AF278" s="517" t="str">
        <f>一年级等级</f>
        <v/>
      </c>
    </row>
    <row r="279" spans="1:32">
      <c r="A279" s="664">
        <v>104</v>
      </c>
      <c r="B279" s="665">
        <v>67</v>
      </c>
      <c r="C279" s="478"/>
      <c r="D279" s="471"/>
      <c r="E279" s="478"/>
      <c r="F279" s="473"/>
      <c r="G279" s="480"/>
      <c r="H279" s="475"/>
      <c r="I279" s="501"/>
      <c r="J279" s="502"/>
      <c r="K279" s="502"/>
      <c r="L279" s="649"/>
      <c r="M279" s="644"/>
      <c r="N279" s="505" t="str">
        <f>一年级BMI</f>
        <v/>
      </c>
      <c r="O279" s="499" t="str">
        <f>一年级BMI等级</f>
        <v/>
      </c>
      <c r="P279" s="500" t="str">
        <f>一年级BMI得分</f>
        <v/>
      </c>
      <c r="Q279" s="515" t="str">
        <f>一年级肺活量得分</f>
        <v/>
      </c>
      <c r="R279" s="512" t="str">
        <f>一年级等级</f>
        <v/>
      </c>
      <c r="S279" s="516" t="str">
        <f>一年级50米跑得分</f>
        <v/>
      </c>
      <c r="T279" s="517" t="str">
        <f>一年级等级</f>
        <v/>
      </c>
      <c r="U279" s="516" t="str">
        <f>一年级坐位体前屈得分</f>
        <v/>
      </c>
      <c r="V279" s="517" t="str">
        <f>一年级等级</f>
        <v/>
      </c>
      <c r="W279" s="516" t="str">
        <f>一年级一分钟跳绳得分</f>
        <v/>
      </c>
      <c r="X279" s="517" t="str">
        <f>一年级等级</f>
        <v/>
      </c>
      <c r="Y279" s="515"/>
      <c r="Z279" s="518"/>
      <c r="AA279" s="533"/>
      <c r="AB279" s="515"/>
      <c r="AC279" s="533" t="str">
        <f>一年级跳绳附加分</f>
        <v/>
      </c>
      <c r="AD279" s="534" t="str">
        <f>一年级标准分</f>
        <v/>
      </c>
      <c r="AE279" s="534" t="str">
        <f>一年级总分</f>
        <v/>
      </c>
      <c r="AF279" s="517" t="str">
        <f>一年级等级</f>
        <v/>
      </c>
    </row>
    <row r="280" spans="1:32">
      <c r="A280" s="664">
        <v>104</v>
      </c>
      <c r="B280" s="665">
        <v>68</v>
      </c>
      <c r="C280" s="478"/>
      <c r="D280" s="471"/>
      <c r="E280" s="478"/>
      <c r="F280" s="473"/>
      <c r="G280" s="480"/>
      <c r="H280" s="475"/>
      <c r="I280" s="501"/>
      <c r="J280" s="502"/>
      <c r="K280" s="502"/>
      <c r="L280" s="649"/>
      <c r="M280" s="644"/>
      <c r="N280" s="505" t="str">
        <f>一年级BMI</f>
        <v/>
      </c>
      <c r="O280" s="499" t="str">
        <f>一年级BMI等级</f>
        <v/>
      </c>
      <c r="P280" s="500" t="str">
        <f>一年级BMI得分</f>
        <v/>
      </c>
      <c r="Q280" s="515" t="str">
        <f>一年级肺活量得分</f>
        <v/>
      </c>
      <c r="R280" s="512" t="str">
        <f>一年级等级</f>
        <v/>
      </c>
      <c r="S280" s="516" t="str">
        <f>一年级50米跑得分</f>
        <v/>
      </c>
      <c r="T280" s="517" t="str">
        <f>一年级等级</f>
        <v/>
      </c>
      <c r="U280" s="516" t="str">
        <f>一年级坐位体前屈得分</f>
        <v/>
      </c>
      <c r="V280" s="517" t="str">
        <f>一年级等级</f>
        <v/>
      </c>
      <c r="W280" s="516" t="str">
        <f>一年级一分钟跳绳得分</f>
        <v/>
      </c>
      <c r="X280" s="517" t="str">
        <f>一年级等级</f>
        <v/>
      </c>
      <c r="Y280" s="515"/>
      <c r="Z280" s="518"/>
      <c r="AA280" s="533"/>
      <c r="AB280" s="515"/>
      <c r="AC280" s="533" t="str">
        <f>一年级跳绳附加分</f>
        <v/>
      </c>
      <c r="AD280" s="534" t="str">
        <f>一年级标准分</f>
        <v/>
      </c>
      <c r="AE280" s="534" t="str">
        <f>一年级总分</f>
        <v/>
      </c>
      <c r="AF280" s="517" t="str">
        <f>一年级等级</f>
        <v/>
      </c>
    </row>
    <row r="281" spans="1:32">
      <c r="A281" s="664">
        <v>104</v>
      </c>
      <c r="B281" s="665">
        <v>69</v>
      </c>
      <c r="C281" s="478"/>
      <c r="D281" s="471"/>
      <c r="E281" s="478"/>
      <c r="F281" s="473"/>
      <c r="G281" s="480"/>
      <c r="H281" s="475"/>
      <c r="I281" s="501"/>
      <c r="J281" s="502"/>
      <c r="K281" s="502"/>
      <c r="L281" s="649"/>
      <c r="M281" s="644"/>
      <c r="N281" s="505" t="str">
        <f>一年级BMI</f>
        <v/>
      </c>
      <c r="O281" s="499" t="str">
        <f>一年级BMI等级</f>
        <v/>
      </c>
      <c r="P281" s="500" t="str">
        <f>一年级BMI得分</f>
        <v/>
      </c>
      <c r="Q281" s="515" t="str">
        <f>一年级肺活量得分</f>
        <v/>
      </c>
      <c r="R281" s="512" t="str">
        <f>一年级等级</f>
        <v/>
      </c>
      <c r="S281" s="516" t="str">
        <f>一年级50米跑得分</f>
        <v/>
      </c>
      <c r="T281" s="517" t="str">
        <f>一年级等级</f>
        <v/>
      </c>
      <c r="U281" s="516" t="str">
        <f>一年级坐位体前屈得分</f>
        <v/>
      </c>
      <c r="V281" s="517" t="str">
        <f>一年级等级</f>
        <v/>
      </c>
      <c r="W281" s="516" t="str">
        <f>一年级一分钟跳绳得分</f>
        <v/>
      </c>
      <c r="X281" s="517" t="str">
        <f>一年级等级</f>
        <v/>
      </c>
      <c r="Y281" s="515"/>
      <c r="Z281" s="518"/>
      <c r="AA281" s="533"/>
      <c r="AB281" s="515"/>
      <c r="AC281" s="533" t="str">
        <f>一年级跳绳附加分</f>
        <v/>
      </c>
      <c r="AD281" s="534" t="str">
        <f>一年级标准分</f>
        <v/>
      </c>
      <c r="AE281" s="534" t="str">
        <f>一年级总分</f>
        <v/>
      </c>
      <c r="AF281" s="517" t="str">
        <f>一年级等级</f>
        <v/>
      </c>
    </row>
    <row r="282" ht="15.75" spans="1:32">
      <c r="A282" s="687">
        <v>104</v>
      </c>
      <c r="B282" s="688">
        <v>70</v>
      </c>
      <c r="C282" s="537"/>
      <c r="D282" s="538"/>
      <c r="E282" s="537"/>
      <c r="F282" s="583"/>
      <c r="G282" s="570"/>
      <c r="H282" s="542"/>
      <c r="I282" s="543"/>
      <c r="J282" s="544"/>
      <c r="K282" s="584"/>
      <c r="L282" s="650"/>
      <c r="M282" s="645"/>
      <c r="N282" s="548" t="str">
        <f>一年级BMI</f>
        <v/>
      </c>
      <c r="O282" s="549" t="str">
        <f>一年级BMI等级</f>
        <v/>
      </c>
      <c r="P282" s="550" t="str">
        <f>一年级BMI得分</f>
        <v/>
      </c>
      <c r="Q282" s="556" t="str">
        <f>一年级肺活量得分</f>
        <v/>
      </c>
      <c r="R282" s="557" t="str">
        <f>一年级等级</f>
        <v/>
      </c>
      <c r="S282" s="558" t="str">
        <f>一年级50米跑得分</f>
        <v/>
      </c>
      <c r="T282" s="559" t="str">
        <f>一年级等级</f>
        <v/>
      </c>
      <c r="U282" s="558" t="str">
        <f>一年级坐位体前屈得分</f>
        <v/>
      </c>
      <c r="V282" s="559" t="str">
        <f>一年级等级</f>
        <v/>
      </c>
      <c r="W282" s="558" t="str">
        <f>一年级一分钟跳绳得分</f>
        <v/>
      </c>
      <c r="X282" s="559" t="str">
        <f>一年级等级</f>
        <v/>
      </c>
      <c r="Y282" s="556"/>
      <c r="Z282" s="563"/>
      <c r="AA282" s="564"/>
      <c r="AB282" s="556"/>
      <c r="AC282" s="565" t="str">
        <f>一年级跳绳附加分</f>
        <v/>
      </c>
      <c r="AD282" s="566" t="str">
        <f>一年级标准分</f>
        <v/>
      </c>
      <c r="AE282" s="566" t="str">
        <f>一年级总分</f>
        <v/>
      </c>
      <c r="AF282" s="567" t="str">
        <f>一年级等级</f>
        <v/>
      </c>
    </row>
    <row r="283" ht="15.75" spans="1:32">
      <c r="A283" s="662">
        <v>105</v>
      </c>
      <c r="B283" s="663">
        <v>1</v>
      </c>
      <c r="C283" s="472"/>
      <c r="D283" s="471"/>
      <c r="E283" s="472"/>
      <c r="F283" s="473"/>
      <c r="G283" s="474"/>
      <c r="H283" s="475"/>
      <c r="I283" s="494"/>
      <c r="J283" s="495"/>
      <c r="K283" s="581"/>
      <c r="L283" s="651"/>
      <c r="M283" s="646"/>
      <c r="N283" s="553" t="str">
        <f>一年级BMI</f>
        <v/>
      </c>
      <c r="O283" s="554" t="str">
        <f>一年级BMI等级</f>
        <v/>
      </c>
      <c r="P283" s="555" t="str">
        <f>一年级BMI得分</f>
        <v/>
      </c>
      <c r="Q283" s="560" t="str">
        <f>一年级肺活量得分</f>
        <v/>
      </c>
      <c r="R283" s="561" t="str">
        <f>一年级等级</f>
        <v/>
      </c>
      <c r="S283" s="562" t="str">
        <f>一年级50米跑得分</f>
        <v/>
      </c>
      <c r="T283" s="561" t="str">
        <f>一年级等级</f>
        <v/>
      </c>
      <c r="U283" s="562" t="str">
        <f>一年级坐位体前屈得分</f>
        <v/>
      </c>
      <c r="V283" s="561" t="str">
        <f>一年级等级</f>
        <v/>
      </c>
      <c r="W283" s="562" t="str">
        <f>一年级一分钟跳绳得分</f>
        <v/>
      </c>
      <c r="X283" s="561" t="str">
        <f>一年级等级</f>
        <v/>
      </c>
      <c r="Y283" s="560"/>
      <c r="Z283" s="568"/>
      <c r="AA283" s="569"/>
      <c r="AB283" s="560"/>
      <c r="AC283" s="530" t="str">
        <f>一年级跳绳附加分</f>
        <v/>
      </c>
      <c r="AD283" s="531" t="str">
        <f>一年级标准分</f>
        <v/>
      </c>
      <c r="AE283" s="531" t="str">
        <f>一年级总分</f>
        <v/>
      </c>
      <c r="AF283" s="512" t="str">
        <f>一年级等级</f>
        <v/>
      </c>
    </row>
    <row r="284" spans="1:32">
      <c r="A284" s="664">
        <v>105</v>
      </c>
      <c r="B284" s="665">
        <v>2</v>
      </c>
      <c r="C284" s="478"/>
      <c r="D284" s="471"/>
      <c r="E284" s="478"/>
      <c r="F284" s="473"/>
      <c r="G284" s="480"/>
      <c r="H284" s="475"/>
      <c r="I284" s="501"/>
      <c r="J284" s="502"/>
      <c r="K284" s="502"/>
      <c r="L284" s="649"/>
      <c r="M284" s="644"/>
      <c r="N284" s="505" t="str">
        <f>一年级BMI</f>
        <v/>
      </c>
      <c r="O284" s="499" t="str">
        <f>一年级BMI等级</f>
        <v/>
      </c>
      <c r="P284" s="500" t="str">
        <f>一年级BMI得分</f>
        <v/>
      </c>
      <c r="Q284" s="515" t="str">
        <f>一年级肺活量得分</f>
        <v/>
      </c>
      <c r="R284" s="512" t="str">
        <f>一年级等级</f>
        <v/>
      </c>
      <c r="S284" s="516" t="str">
        <f>一年级50米跑得分</f>
        <v/>
      </c>
      <c r="T284" s="517" t="str">
        <f>一年级等级</f>
        <v/>
      </c>
      <c r="U284" s="516" t="str">
        <f>一年级坐位体前屈得分</f>
        <v/>
      </c>
      <c r="V284" s="517" t="str">
        <f>一年级等级</f>
        <v/>
      </c>
      <c r="W284" s="516" t="str">
        <f>一年级一分钟跳绳得分</f>
        <v/>
      </c>
      <c r="X284" s="517" t="str">
        <f>一年级等级</f>
        <v/>
      </c>
      <c r="Y284" s="515"/>
      <c r="Z284" s="518"/>
      <c r="AA284" s="533"/>
      <c r="AB284" s="515"/>
      <c r="AC284" s="533" t="str">
        <f>一年级跳绳附加分</f>
        <v/>
      </c>
      <c r="AD284" s="534" t="str">
        <f>一年级标准分</f>
        <v/>
      </c>
      <c r="AE284" s="534" t="str">
        <f>一年级总分</f>
        <v/>
      </c>
      <c r="AF284" s="517" t="str">
        <f>一年级等级</f>
        <v/>
      </c>
    </row>
    <row r="285" spans="1:32">
      <c r="A285" s="664">
        <v>105</v>
      </c>
      <c r="B285" s="665">
        <v>3</v>
      </c>
      <c r="C285" s="478"/>
      <c r="D285" s="471"/>
      <c r="E285" s="478"/>
      <c r="F285" s="473"/>
      <c r="G285" s="480"/>
      <c r="H285" s="475"/>
      <c r="I285" s="501"/>
      <c r="J285" s="502"/>
      <c r="K285" s="502"/>
      <c r="L285" s="649"/>
      <c r="M285" s="644"/>
      <c r="N285" s="505" t="str">
        <f>一年级BMI</f>
        <v/>
      </c>
      <c r="O285" s="499" t="str">
        <f>一年级BMI等级</f>
        <v/>
      </c>
      <c r="P285" s="500" t="str">
        <f>一年级BMI得分</f>
        <v/>
      </c>
      <c r="Q285" s="515" t="str">
        <f>一年级肺活量得分</f>
        <v/>
      </c>
      <c r="R285" s="512" t="str">
        <f>一年级等级</f>
        <v/>
      </c>
      <c r="S285" s="516" t="str">
        <f>一年级50米跑得分</f>
        <v/>
      </c>
      <c r="T285" s="517" t="str">
        <f>一年级等级</f>
        <v/>
      </c>
      <c r="U285" s="516" t="str">
        <f>一年级坐位体前屈得分</f>
        <v/>
      </c>
      <c r="V285" s="517" t="str">
        <f>一年级等级</f>
        <v/>
      </c>
      <c r="W285" s="516" t="str">
        <f>一年级一分钟跳绳得分</f>
        <v/>
      </c>
      <c r="X285" s="517" t="str">
        <f>一年级等级</f>
        <v/>
      </c>
      <c r="Y285" s="515"/>
      <c r="Z285" s="518"/>
      <c r="AA285" s="533"/>
      <c r="AB285" s="515"/>
      <c r="AC285" s="533" t="str">
        <f>一年级跳绳附加分</f>
        <v/>
      </c>
      <c r="AD285" s="534" t="str">
        <f>一年级标准分</f>
        <v/>
      </c>
      <c r="AE285" s="534" t="str">
        <f>一年级总分</f>
        <v/>
      </c>
      <c r="AF285" s="517" t="str">
        <f>一年级等级</f>
        <v/>
      </c>
    </row>
    <row r="286" spans="1:32">
      <c r="A286" s="664">
        <v>105</v>
      </c>
      <c r="B286" s="665">
        <v>4</v>
      </c>
      <c r="C286" s="478"/>
      <c r="D286" s="471"/>
      <c r="E286" s="478"/>
      <c r="F286" s="473"/>
      <c r="G286" s="480"/>
      <c r="H286" s="475"/>
      <c r="I286" s="501"/>
      <c r="J286" s="502"/>
      <c r="K286" s="502"/>
      <c r="L286" s="649"/>
      <c r="M286" s="644"/>
      <c r="N286" s="505" t="str">
        <f>一年级BMI</f>
        <v/>
      </c>
      <c r="O286" s="499" t="str">
        <f>一年级BMI等级</f>
        <v/>
      </c>
      <c r="P286" s="500" t="str">
        <f>一年级BMI得分</f>
        <v/>
      </c>
      <c r="Q286" s="515" t="str">
        <f>一年级肺活量得分</f>
        <v/>
      </c>
      <c r="R286" s="512" t="str">
        <f>一年级等级</f>
        <v/>
      </c>
      <c r="S286" s="516" t="str">
        <f>一年级50米跑得分</f>
        <v/>
      </c>
      <c r="T286" s="517" t="str">
        <f>一年级等级</f>
        <v/>
      </c>
      <c r="U286" s="516" t="str">
        <f>一年级坐位体前屈得分</f>
        <v/>
      </c>
      <c r="V286" s="517" t="str">
        <f>一年级等级</f>
        <v/>
      </c>
      <c r="W286" s="516" t="str">
        <f>一年级一分钟跳绳得分</f>
        <v/>
      </c>
      <c r="X286" s="517" t="str">
        <f>一年级等级</f>
        <v/>
      </c>
      <c r="Y286" s="515"/>
      <c r="Z286" s="518"/>
      <c r="AA286" s="533"/>
      <c r="AB286" s="515"/>
      <c r="AC286" s="533" t="str">
        <f>一年级跳绳附加分</f>
        <v/>
      </c>
      <c r="AD286" s="534" t="str">
        <f>一年级标准分</f>
        <v/>
      </c>
      <c r="AE286" s="534" t="str">
        <f>一年级总分</f>
        <v/>
      </c>
      <c r="AF286" s="517" t="str">
        <f>一年级等级</f>
        <v/>
      </c>
    </row>
    <row r="287" spans="1:32">
      <c r="A287" s="664">
        <v>105</v>
      </c>
      <c r="B287" s="665">
        <v>5</v>
      </c>
      <c r="C287" s="478"/>
      <c r="D287" s="471"/>
      <c r="E287" s="478"/>
      <c r="F287" s="473"/>
      <c r="G287" s="480"/>
      <c r="H287" s="475"/>
      <c r="I287" s="501"/>
      <c r="J287" s="502"/>
      <c r="K287" s="502"/>
      <c r="L287" s="649"/>
      <c r="M287" s="644"/>
      <c r="N287" s="505" t="str">
        <f>一年级BMI</f>
        <v/>
      </c>
      <c r="O287" s="499" t="str">
        <f>一年级BMI等级</f>
        <v/>
      </c>
      <c r="P287" s="500" t="str">
        <f>一年级BMI得分</f>
        <v/>
      </c>
      <c r="Q287" s="515" t="str">
        <f>一年级肺活量得分</f>
        <v/>
      </c>
      <c r="R287" s="512" t="str">
        <f>一年级等级</f>
        <v/>
      </c>
      <c r="S287" s="516" t="str">
        <f>一年级50米跑得分</f>
        <v/>
      </c>
      <c r="T287" s="517" t="str">
        <f>一年级等级</f>
        <v/>
      </c>
      <c r="U287" s="516" t="str">
        <f>一年级坐位体前屈得分</f>
        <v/>
      </c>
      <c r="V287" s="517" t="str">
        <f>一年级等级</f>
        <v/>
      </c>
      <c r="W287" s="516" t="str">
        <f>一年级一分钟跳绳得分</f>
        <v/>
      </c>
      <c r="X287" s="517" t="str">
        <f>一年级等级</f>
        <v/>
      </c>
      <c r="Y287" s="515"/>
      <c r="Z287" s="518"/>
      <c r="AA287" s="533"/>
      <c r="AB287" s="515"/>
      <c r="AC287" s="533" t="str">
        <f>一年级跳绳附加分</f>
        <v/>
      </c>
      <c r="AD287" s="534" t="str">
        <f>一年级标准分</f>
        <v/>
      </c>
      <c r="AE287" s="534" t="str">
        <f>一年级总分</f>
        <v/>
      </c>
      <c r="AF287" s="517" t="str">
        <f>一年级等级</f>
        <v/>
      </c>
    </row>
    <row r="288" spans="1:32">
      <c r="A288" s="664">
        <v>105</v>
      </c>
      <c r="B288" s="665">
        <v>6</v>
      </c>
      <c r="C288" s="478"/>
      <c r="D288" s="471"/>
      <c r="E288" s="478"/>
      <c r="F288" s="473"/>
      <c r="G288" s="480"/>
      <c r="H288" s="475"/>
      <c r="I288" s="501"/>
      <c r="J288" s="502"/>
      <c r="K288" s="502"/>
      <c r="L288" s="649"/>
      <c r="M288" s="644"/>
      <c r="N288" s="505" t="str">
        <f>一年级BMI</f>
        <v/>
      </c>
      <c r="O288" s="499" t="str">
        <f>一年级BMI等级</f>
        <v/>
      </c>
      <c r="P288" s="500" t="str">
        <f>一年级BMI得分</f>
        <v/>
      </c>
      <c r="Q288" s="515" t="str">
        <f>一年级肺活量得分</f>
        <v/>
      </c>
      <c r="R288" s="512" t="str">
        <f>一年级等级</f>
        <v/>
      </c>
      <c r="S288" s="516" t="str">
        <f>一年级50米跑得分</f>
        <v/>
      </c>
      <c r="T288" s="517" t="str">
        <f>一年级等级</f>
        <v/>
      </c>
      <c r="U288" s="516" t="str">
        <f>一年级坐位体前屈得分</f>
        <v/>
      </c>
      <c r="V288" s="517" t="str">
        <f>一年级等级</f>
        <v/>
      </c>
      <c r="W288" s="516" t="str">
        <f>一年级一分钟跳绳得分</f>
        <v/>
      </c>
      <c r="X288" s="517" t="str">
        <f>一年级等级</f>
        <v/>
      </c>
      <c r="Y288" s="515"/>
      <c r="Z288" s="518"/>
      <c r="AA288" s="533"/>
      <c r="AB288" s="515"/>
      <c r="AC288" s="533" t="str">
        <f>一年级跳绳附加分</f>
        <v/>
      </c>
      <c r="AD288" s="534" t="str">
        <f>一年级标准分</f>
        <v/>
      </c>
      <c r="AE288" s="534" t="str">
        <f>一年级总分</f>
        <v/>
      </c>
      <c r="AF288" s="517" t="str">
        <f>一年级等级</f>
        <v/>
      </c>
    </row>
    <row r="289" spans="1:32">
      <c r="A289" s="664">
        <v>105</v>
      </c>
      <c r="B289" s="665">
        <v>7</v>
      </c>
      <c r="C289" s="478"/>
      <c r="D289" s="471"/>
      <c r="E289" s="478"/>
      <c r="F289" s="473"/>
      <c r="G289" s="480"/>
      <c r="H289" s="475"/>
      <c r="I289" s="501"/>
      <c r="J289" s="502"/>
      <c r="K289" s="502"/>
      <c r="L289" s="649"/>
      <c r="M289" s="644"/>
      <c r="N289" s="505" t="str">
        <f>一年级BMI</f>
        <v/>
      </c>
      <c r="O289" s="499" t="str">
        <f>一年级BMI等级</f>
        <v/>
      </c>
      <c r="P289" s="500" t="str">
        <f>一年级BMI得分</f>
        <v/>
      </c>
      <c r="Q289" s="515" t="str">
        <f>一年级肺活量得分</f>
        <v/>
      </c>
      <c r="R289" s="512" t="str">
        <f>一年级等级</f>
        <v/>
      </c>
      <c r="S289" s="516" t="str">
        <f>一年级50米跑得分</f>
        <v/>
      </c>
      <c r="T289" s="517" t="str">
        <f>一年级等级</f>
        <v/>
      </c>
      <c r="U289" s="516" t="str">
        <f>一年级坐位体前屈得分</f>
        <v/>
      </c>
      <c r="V289" s="517" t="str">
        <f>一年级等级</f>
        <v/>
      </c>
      <c r="W289" s="516" t="str">
        <f>一年级一分钟跳绳得分</f>
        <v/>
      </c>
      <c r="X289" s="517" t="str">
        <f>一年级等级</f>
        <v/>
      </c>
      <c r="Y289" s="515"/>
      <c r="Z289" s="518"/>
      <c r="AA289" s="533"/>
      <c r="AB289" s="515"/>
      <c r="AC289" s="533" t="str">
        <f>一年级跳绳附加分</f>
        <v/>
      </c>
      <c r="AD289" s="534" t="str">
        <f>一年级标准分</f>
        <v/>
      </c>
      <c r="AE289" s="534" t="str">
        <f>一年级总分</f>
        <v/>
      </c>
      <c r="AF289" s="517" t="str">
        <f>一年级等级</f>
        <v/>
      </c>
    </row>
    <row r="290" spans="1:32">
      <c r="A290" s="664">
        <v>105</v>
      </c>
      <c r="B290" s="665">
        <v>8</v>
      </c>
      <c r="C290" s="478"/>
      <c r="D290" s="471"/>
      <c r="E290" s="478"/>
      <c r="F290" s="473"/>
      <c r="G290" s="480"/>
      <c r="H290" s="475"/>
      <c r="I290" s="501"/>
      <c r="J290" s="502"/>
      <c r="K290" s="502"/>
      <c r="L290" s="649"/>
      <c r="M290" s="644"/>
      <c r="N290" s="505" t="str">
        <f>一年级BMI</f>
        <v/>
      </c>
      <c r="O290" s="499" t="str">
        <f>一年级BMI等级</f>
        <v/>
      </c>
      <c r="P290" s="500" t="str">
        <f>一年级BMI得分</f>
        <v/>
      </c>
      <c r="Q290" s="515" t="str">
        <f>一年级肺活量得分</f>
        <v/>
      </c>
      <c r="R290" s="512" t="str">
        <f>一年级等级</f>
        <v/>
      </c>
      <c r="S290" s="516" t="str">
        <f>一年级50米跑得分</f>
        <v/>
      </c>
      <c r="T290" s="517" t="str">
        <f>一年级等级</f>
        <v/>
      </c>
      <c r="U290" s="516" t="str">
        <f>一年级坐位体前屈得分</f>
        <v/>
      </c>
      <c r="V290" s="517" t="str">
        <f>一年级等级</f>
        <v/>
      </c>
      <c r="W290" s="516" t="str">
        <f>一年级一分钟跳绳得分</f>
        <v/>
      </c>
      <c r="X290" s="517" t="str">
        <f>一年级等级</f>
        <v/>
      </c>
      <c r="Y290" s="515"/>
      <c r="Z290" s="518"/>
      <c r="AA290" s="533"/>
      <c r="AB290" s="515"/>
      <c r="AC290" s="533" t="str">
        <f>一年级跳绳附加分</f>
        <v/>
      </c>
      <c r="AD290" s="534" t="str">
        <f>一年级标准分</f>
        <v/>
      </c>
      <c r="AE290" s="534" t="str">
        <f>一年级总分</f>
        <v/>
      </c>
      <c r="AF290" s="517" t="str">
        <f>一年级等级</f>
        <v/>
      </c>
    </row>
    <row r="291" spans="1:32">
      <c r="A291" s="664">
        <v>105</v>
      </c>
      <c r="B291" s="665">
        <v>9</v>
      </c>
      <c r="C291" s="478"/>
      <c r="D291" s="471"/>
      <c r="E291" s="478"/>
      <c r="F291" s="473"/>
      <c r="G291" s="480"/>
      <c r="H291" s="475"/>
      <c r="I291" s="501"/>
      <c r="J291" s="502"/>
      <c r="K291" s="502"/>
      <c r="L291" s="649"/>
      <c r="M291" s="644"/>
      <c r="N291" s="505" t="str">
        <f>一年级BMI</f>
        <v/>
      </c>
      <c r="O291" s="499" t="str">
        <f>一年级BMI等级</f>
        <v/>
      </c>
      <c r="P291" s="500" t="str">
        <f>一年级BMI得分</f>
        <v/>
      </c>
      <c r="Q291" s="515" t="str">
        <f>一年级肺活量得分</f>
        <v/>
      </c>
      <c r="R291" s="512" t="str">
        <f>一年级等级</f>
        <v/>
      </c>
      <c r="S291" s="516" t="str">
        <f>一年级50米跑得分</f>
        <v/>
      </c>
      <c r="T291" s="517" t="str">
        <f>一年级等级</f>
        <v/>
      </c>
      <c r="U291" s="516" t="str">
        <f>一年级坐位体前屈得分</f>
        <v/>
      </c>
      <c r="V291" s="517" t="str">
        <f>一年级等级</f>
        <v/>
      </c>
      <c r="W291" s="516" t="str">
        <f>一年级一分钟跳绳得分</f>
        <v/>
      </c>
      <c r="X291" s="517" t="str">
        <f>一年级等级</f>
        <v/>
      </c>
      <c r="Y291" s="515"/>
      <c r="Z291" s="518"/>
      <c r="AA291" s="533"/>
      <c r="AB291" s="515"/>
      <c r="AC291" s="533" t="str">
        <f>一年级跳绳附加分</f>
        <v/>
      </c>
      <c r="AD291" s="534" t="str">
        <f>一年级标准分</f>
        <v/>
      </c>
      <c r="AE291" s="534" t="str">
        <f>一年级总分</f>
        <v/>
      </c>
      <c r="AF291" s="517" t="str">
        <f>一年级等级</f>
        <v/>
      </c>
    </row>
    <row r="292" spans="1:32">
      <c r="A292" s="664">
        <v>105</v>
      </c>
      <c r="B292" s="665">
        <v>10</v>
      </c>
      <c r="C292" s="478"/>
      <c r="D292" s="471"/>
      <c r="E292" s="478"/>
      <c r="F292" s="473"/>
      <c r="G292" s="480"/>
      <c r="H292" s="475"/>
      <c r="I292" s="501"/>
      <c r="J292" s="502"/>
      <c r="K292" s="502"/>
      <c r="L292" s="649"/>
      <c r="M292" s="644"/>
      <c r="N292" s="505" t="str">
        <f>一年级BMI</f>
        <v/>
      </c>
      <c r="O292" s="499" t="str">
        <f>一年级BMI等级</f>
        <v/>
      </c>
      <c r="P292" s="500" t="str">
        <f>一年级BMI得分</f>
        <v/>
      </c>
      <c r="Q292" s="515" t="str">
        <f>一年级肺活量得分</f>
        <v/>
      </c>
      <c r="R292" s="512" t="str">
        <f>一年级等级</f>
        <v/>
      </c>
      <c r="S292" s="516" t="str">
        <f>一年级50米跑得分</f>
        <v/>
      </c>
      <c r="T292" s="517" t="str">
        <f>一年级等级</f>
        <v/>
      </c>
      <c r="U292" s="516" t="str">
        <f>一年级坐位体前屈得分</f>
        <v/>
      </c>
      <c r="V292" s="517" t="str">
        <f>一年级等级</f>
        <v/>
      </c>
      <c r="W292" s="516" t="str">
        <f>一年级一分钟跳绳得分</f>
        <v/>
      </c>
      <c r="X292" s="517" t="str">
        <f>一年级等级</f>
        <v/>
      </c>
      <c r="Y292" s="515"/>
      <c r="Z292" s="518"/>
      <c r="AA292" s="533"/>
      <c r="AB292" s="515"/>
      <c r="AC292" s="533" t="str">
        <f>一年级跳绳附加分</f>
        <v/>
      </c>
      <c r="AD292" s="534" t="str">
        <f>一年级标准分</f>
        <v/>
      </c>
      <c r="AE292" s="534" t="str">
        <f>一年级总分</f>
        <v/>
      </c>
      <c r="AF292" s="517" t="str">
        <f>一年级等级</f>
        <v/>
      </c>
    </row>
    <row r="293" spans="1:32">
      <c r="A293" s="664">
        <v>105</v>
      </c>
      <c r="B293" s="665">
        <v>11</v>
      </c>
      <c r="C293" s="478"/>
      <c r="D293" s="471"/>
      <c r="E293" s="478"/>
      <c r="F293" s="473"/>
      <c r="G293" s="474"/>
      <c r="H293" s="475"/>
      <c r="I293" s="501"/>
      <c r="J293" s="502"/>
      <c r="K293" s="502"/>
      <c r="L293" s="649"/>
      <c r="M293" s="644"/>
      <c r="N293" s="505" t="str">
        <f>一年级BMI</f>
        <v/>
      </c>
      <c r="O293" s="499" t="str">
        <f>一年级BMI等级</f>
        <v/>
      </c>
      <c r="P293" s="500" t="str">
        <f>一年级BMI得分</f>
        <v/>
      </c>
      <c r="Q293" s="515" t="str">
        <f>一年级肺活量得分</f>
        <v/>
      </c>
      <c r="R293" s="512" t="str">
        <f>一年级等级</f>
        <v/>
      </c>
      <c r="S293" s="516" t="str">
        <f>一年级50米跑得分</f>
        <v/>
      </c>
      <c r="T293" s="517" t="str">
        <f>一年级等级</f>
        <v/>
      </c>
      <c r="U293" s="516" t="str">
        <f>一年级坐位体前屈得分</f>
        <v/>
      </c>
      <c r="V293" s="517" t="str">
        <f>一年级等级</f>
        <v/>
      </c>
      <c r="W293" s="516" t="str">
        <f>一年级一分钟跳绳得分</f>
        <v/>
      </c>
      <c r="X293" s="517" t="str">
        <f>一年级等级</f>
        <v/>
      </c>
      <c r="Y293" s="515"/>
      <c r="Z293" s="518"/>
      <c r="AA293" s="533"/>
      <c r="AB293" s="515"/>
      <c r="AC293" s="533" t="str">
        <f>一年级跳绳附加分</f>
        <v/>
      </c>
      <c r="AD293" s="534" t="str">
        <f>一年级标准分</f>
        <v/>
      </c>
      <c r="AE293" s="534" t="str">
        <f>一年级总分</f>
        <v/>
      </c>
      <c r="AF293" s="517" t="str">
        <f>一年级等级</f>
        <v/>
      </c>
    </row>
    <row r="294" spans="1:32">
      <c r="A294" s="664">
        <v>105</v>
      </c>
      <c r="B294" s="665">
        <v>12</v>
      </c>
      <c r="C294" s="470"/>
      <c r="D294" s="471"/>
      <c r="E294" s="472"/>
      <c r="F294" s="473"/>
      <c r="G294" s="480"/>
      <c r="H294" s="475"/>
      <c r="I294" s="494"/>
      <c r="J294" s="495"/>
      <c r="K294" s="495"/>
      <c r="L294" s="649"/>
      <c r="M294" s="644"/>
      <c r="N294" s="505" t="str">
        <f>一年级BMI</f>
        <v/>
      </c>
      <c r="O294" s="499" t="str">
        <f>一年级BMI等级</f>
        <v/>
      </c>
      <c r="P294" s="500" t="str">
        <f>一年级BMI得分</f>
        <v/>
      </c>
      <c r="Q294" s="515" t="str">
        <f>一年级肺活量得分</f>
        <v/>
      </c>
      <c r="R294" s="512" t="str">
        <f>一年级等级</f>
        <v/>
      </c>
      <c r="S294" s="516" t="str">
        <f>一年级50米跑得分</f>
        <v/>
      </c>
      <c r="T294" s="517" t="str">
        <f>一年级等级</f>
        <v/>
      </c>
      <c r="U294" s="516" t="str">
        <f>一年级坐位体前屈得分</f>
        <v/>
      </c>
      <c r="V294" s="517" t="str">
        <f>一年级等级</f>
        <v/>
      </c>
      <c r="W294" s="516" t="str">
        <f>一年级一分钟跳绳得分</f>
        <v/>
      </c>
      <c r="X294" s="517" t="str">
        <f>一年级等级</f>
        <v/>
      </c>
      <c r="Y294" s="515"/>
      <c r="Z294" s="518"/>
      <c r="AA294" s="533"/>
      <c r="AB294" s="515"/>
      <c r="AC294" s="533" t="str">
        <f>一年级跳绳附加分</f>
        <v/>
      </c>
      <c r="AD294" s="534" t="str">
        <f>一年级标准分</f>
        <v/>
      </c>
      <c r="AE294" s="534" t="str">
        <f>一年级总分</f>
        <v/>
      </c>
      <c r="AF294" s="517" t="str">
        <f>一年级等级</f>
        <v/>
      </c>
    </row>
    <row r="295" spans="1:32">
      <c r="A295" s="664">
        <v>105</v>
      </c>
      <c r="B295" s="665">
        <v>13</v>
      </c>
      <c r="C295" s="478"/>
      <c r="D295" s="471"/>
      <c r="E295" s="472"/>
      <c r="F295" s="473"/>
      <c r="G295" s="480"/>
      <c r="H295" s="475"/>
      <c r="I295" s="501"/>
      <c r="J295" s="502"/>
      <c r="K295" s="495"/>
      <c r="L295" s="649"/>
      <c r="M295" s="644"/>
      <c r="N295" s="505" t="str">
        <f>一年级BMI</f>
        <v/>
      </c>
      <c r="O295" s="499" t="str">
        <f>一年级BMI等级</f>
        <v/>
      </c>
      <c r="P295" s="500" t="str">
        <f>一年级BMI得分</f>
        <v/>
      </c>
      <c r="Q295" s="515" t="str">
        <f>一年级肺活量得分</f>
        <v/>
      </c>
      <c r="R295" s="512" t="str">
        <f>一年级等级</f>
        <v/>
      </c>
      <c r="S295" s="516" t="str">
        <f>一年级50米跑得分</f>
        <v/>
      </c>
      <c r="T295" s="517" t="str">
        <f>一年级等级</f>
        <v/>
      </c>
      <c r="U295" s="516" t="str">
        <f>一年级坐位体前屈得分</f>
        <v/>
      </c>
      <c r="V295" s="517" t="str">
        <f>一年级等级</f>
        <v/>
      </c>
      <c r="W295" s="516" t="str">
        <f>一年级一分钟跳绳得分</f>
        <v/>
      </c>
      <c r="X295" s="517" t="str">
        <f>一年级等级</f>
        <v/>
      </c>
      <c r="Y295" s="515"/>
      <c r="Z295" s="518"/>
      <c r="AA295" s="533"/>
      <c r="AB295" s="515"/>
      <c r="AC295" s="533" t="str">
        <f>一年级跳绳附加分</f>
        <v/>
      </c>
      <c r="AD295" s="534" t="str">
        <f>一年级标准分</f>
        <v/>
      </c>
      <c r="AE295" s="534" t="str">
        <f>一年级总分</f>
        <v/>
      </c>
      <c r="AF295" s="517" t="str">
        <f>一年级等级</f>
        <v/>
      </c>
    </row>
    <row r="296" spans="1:32">
      <c r="A296" s="664">
        <v>105</v>
      </c>
      <c r="B296" s="665">
        <v>14</v>
      </c>
      <c r="C296" s="478"/>
      <c r="D296" s="471"/>
      <c r="E296" s="472"/>
      <c r="F296" s="473"/>
      <c r="G296" s="480"/>
      <c r="H296" s="475"/>
      <c r="I296" s="501"/>
      <c r="J296" s="502"/>
      <c r="K296" s="495"/>
      <c r="L296" s="649"/>
      <c r="M296" s="644"/>
      <c r="N296" s="505" t="str">
        <f>一年级BMI</f>
        <v/>
      </c>
      <c r="O296" s="499" t="str">
        <f>一年级BMI等级</f>
        <v/>
      </c>
      <c r="P296" s="500" t="str">
        <f>一年级BMI得分</f>
        <v/>
      </c>
      <c r="Q296" s="515" t="str">
        <f>一年级肺活量得分</f>
        <v/>
      </c>
      <c r="R296" s="512" t="str">
        <f>一年级等级</f>
        <v/>
      </c>
      <c r="S296" s="516" t="str">
        <f>一年级50米跑得分</f>
        <v/>
      </c>
      <c r="T296" s="517" t="str">
        <f>一年级等级</f>
        <v/>
      </c>
      <c r="U296" s="516" t="str">
        <f>一年级坐位体前屈得分</f>
        <v/>
      </c>
      <c r="V296" s="517" t="str">
        <f>一年级等级</f>
        <v/>
      </c>
      <c r="W296" s="516" t="str">
        <f>一年级一分钟跳绳得分</f>
        <v/>
      </c>
      <c r="X296" s="517" t="str">
        <f>一年级等级</f>
        <v/>
      </c>
      <c r="Y296" s="515"/>
      <c r="Z296" s="518"/>
      <c r="AA296" s="533"/>
      <c r="AB296" s="515"/>
      <c r="AC296" s="533" t="str">
        <f>一年级跳绳附加分</f>
        <v/>
      </c>
      <c r="AD296" s="534" t="str">
        <f>一年级标准分</f>
        <v/>
      </c>
      <c r="AE296" s="534" t="str">
        <f>一年级总分</f>
        <v/>
      </c>
      <c r="AF296" s="517" t="str">
        <f>一年级等级</f>
        <v/>
      </c>
    </row>
    <row r="297" spans="1:32">
      <c r="A297" s="664">
        <v>105</v>
      </c>
      <c r="B297" s="665">
        <v>15</v>
      </c>
      <c r="C297" s="478"/>
      <c r="D297" s="471"/>
      <c r="E297" s="472"/>
      <c r="F297" s="473"/>
      <c r="G297" s="474"/>
      <c r="H297" s="475"/>
      <c r="I297" s="501"/>
      <c r="J297" s="502"/>
      <c r="K297" s="495"/>
      <c r="L297" s="649"/>
      <c r="M297" s="644"/>
      <c r="N297" s="505" t="str">
        <f>一年级BMI</f>
        <v/>
      </c>
      <c r="O297" s="499" t="str">
        <f>一年级BMI等级</f>
        <v/>
      </c>
      <c r="P297" s="500" t="str">
        <f>一年级BMI得分</f>
        <v/>
      </c>
      <c r="Q297" s="515" t="str">
        <f>一年级肺活量得分</f>
        <v/>
      </c>
      <c r="R297" s="512" t="str">
        <f>一年级等级</f>
        <v/>
      </c>
      <c r="S297" s="516" t="str">
        <f>一年级50米跑得分</f>
        <v/>
      </c>
      <c r="T297" s="517" t="str">
        <f>一年级等级</f>
        <v/>
      </c>
      <c r="U297" s="516" t="str">
        <f>一年级坐位体前屈得分</f>
        <v/>
      </c>
      <c r="V297" s="517" t="str">
        <f>一年级等级</f>
        <v/>
      </c>
      <c r="W297" s="516" t="str">
        <f>一年级一分钟跳绳得分</f>
        <v/>
      </c>
      <c r="X297" s="517" t="str">
        <f>一年级等级</f>
        <v/>
      </c>
      <c r="Y297" s="515"/>
      <c r="Z297" s="518"/>
      <c r="AA297" s="533"/>
      <c r="AB297" s="515"/>
      <c r="AC297" s="533" t="str">
        <f>一年级跳绳附加分</f>
        <v/>
      </c>
      <c r="AD297" s="534" t="str">
        <f>一年级标准分</f>
        <v/>
      </c>
      <c r="AE297" s="534" t="str">
        <f>一年级总分</f>
        <v/>
      </c>
      <c r="AF297" s="517" t="str">
        <f>一年级等级</f>
        <v/>
      </c>
    </row>
    <row r="298" spans="1:32">
      <c r="A298" s="664">
        <v>105</v>
      </c>
      <c r="B298" s="665">
        <v>16</v>
      </c>
      <c r="C298" s="478"/>
      <c r="D298" s="471"/>
      <c r="E298" s="472"/>
      <c r="F298" s="473"/>
      <c r="G298" s="474"/>
      <c r="H298" s="475"/>
      <c r="I298" s="501"/>
      <c r="J298" s="502"/>
      <c r="K298" s="495"/>
      <c r="L298" s="649"/>
      <c r="M298" s="644"/>
      <c r="N298" s="505" t="str">
        <f>一年级BMI</f>
        <v/>
      </c>
      <c r="O298" s="499" t="str">
        <f>一年级BMI等级</f>
        <v/>
      </c>
      <c r="P298" s="500" t="str">
        <f>一年级BMI得分</f>
        <v/>
      </c>
      <c r="Q298" s="515" t="str">
        <f>一年级肺活量得分</f>
        <v/>
      </c>
      <c r="R298" s="512" t="str">
        <f>一年级等级</f>
        <v/>
      </c>
      <c r="S298" s="516" t="str">
        <f>一年级50米跑得分</f>
        <v/>
      </c>
      <c r="T298" s="517" t="str">
        <f>一年级等级</f>
        <v/>
      </c>
      <c r="U298" s="516" t="str">
        <f>一年级坐位体前屈得分</f>
        <v/>
      </c>
      <c r="V298" s="517" t="str">
        <f>一年级等级</f>
        <v/>
      </c>
      <c r="W298" s="516" t="str">
        <f>一年级一分钟跳绳得分</f>
        <v/>
      </c>
      <c r="X298" s="517" t="str">
        <f>一年级等级</f>
        <v/>
      </c>
      <c r="Y298" s="515"/>
      <c r="Z298" s="518"/>
      <c r="AA298" s="533"/>
      <c r="AB298" s="515"/>
      <c r="AC298" s="533" t="str">
        <f>一年级跳绳附加分</f>
        <v/>
      </c>
      <c r="AD298" s="534" t="str">
        <f>一年级标准分</f>
        <v/>
      </c>
      <c r="AE298" s="534" t="str">
        <f>一年级总分</f>
        <v/>
      </c>
      <c r="AF298" s="517" t="str">
        <f>一年级等级</f>
        <v/>
      </c>
    </row>
    <row r="299" spans="1:32">
      <c r="A299" s="664">
        <v>105</v>
      </c>
      <c r="B299" s="665">
        <v>17</v>
      </c>
      <c r="C299" s="478"/>
      <c r="D299" s="471"/>
      <c r="E299" s="472"/>
      <c r="F299" s="473"/>
      <c r="G299" s="480"/>
      <c r="H299" s="475"/>
      <c r="I299" s="501"/>
      <c r="J299" s="502"/>
      <c r="K299" s="495"/>
      <c r="L299" s="649"/>
      <c r="M299" s="644"/>
      <c r="N299" s="505" t="str">
        <f>一年级BMI</f>
        <v/>
      </c>
      <c r="O299" s="499" t="str">
        <f>一年级BMI等级</f>
        <v/>
      </c>
      <c r="P299" s="500" t="str">
        <f>一年级BMI得分</f>
        <v/>
      </c>
      <c r="Q299" s="515" t="str">
        <f>一年级肺活量得分</f>
        <v/>
      </c>
      <c r="R299" s="512" t="str">
        <f>一年级等级</f>
        <v/>
      </c>
      <c r="S299" s="516" t="str">
        <f>一年级50米跑得分</f>
        <v/>
      </c>
      <c r="T299" s="517" t="str">
        <f>一年级等级</f>
        <v/>
      </c>
      <c r="U299" s="516" t="str">
        <f>一年级坐位体前屈得分</f>
        <v/>
      </c>
      <c r="V299" s="517" t="str">
        <f>一年级等级</f>
        <v/>
      </c>
      <c r="W299" s="516" t="str">
        <f>一年级一分钟跳绳得分</f>
        <v/>
      </c>
      <c r="X299" s="517" t="str">
        <f>一年级等级</f>
        <v/>
      </c>
      <c r="Y299" s="515"/>
      <c r="Z299" s="518"/>
      <c r="AA299" s="533"/>
      <c r="AB299" s="515"/>
      <c r="AC299" s="533" t="str">
        <f>一年级跳绳附加分</f>
        <v/>
      </c>
      <c r="AD299" s="534" t="str">
        <f>一年级标准分</f>
        <v/>
      </c>
      <c r="AE299" s="534" t="str">
        <f>一年级总分</f>
        <v/>
      </c>
      <c r="AF299" s="517" t="str">
        <f>一年级等级</f>
        <v/>
      </c>
    </row>
    <row r="300" spans="1:32">
      <c r="A300" s="664">
        <v>105</v>
      </c>
      <c r="B300" s="665">
        <v>18</v>
      </c>
      <c r="C300" s="478"/>
      <c r="D300" s="471"/>
      <c r="E300" s="472"/>
      <c r="F300" s="473"/>
      <c r="G300" s="480"/>
      <c r="H300" s="475"/>
      <c r="I300" s="501"/>
      <c r="J300" s="502"/>
      <c r="K300" s="495"/>
      <c r="L300" s="649"/>
      <c r="M300" s="644"/>
      <c r="N300" s="505" t="str">
        <f>一年级BMI</f>
        <v/>
      </c>
      <c r="O300" s="499" t="str">
        <f>一年级BMI等级</f>
        <v/>
      </c>
      <c r="P300" s="500" t="str">
        <f>一年级BMI得分</f>
        <v/>
      </c>
      <c r="Q300" s="515" t="str">
        <f>一年级肺活量得分</f>
        <v/>
      </c>
      <c r="R300" s="512" t="str">
        <f>一年级等级</f>
        <v/>
      </c>
      <c r="S300" s="516" t="str">
        <f>一年级50米跑得分</f>
        <v/>
      </c>
      <c r="T300" s="517" t="str">
        <f>一年级等级</f>
        <v/>
      </c>
      <c r="U300" s="516" t="str">
        <f>一年级坐位体前屈得分</f>
        <v/>
      </c>
      <c r="V300" s="517" t="str">
        <f>一年级等级</f>
        <v/>
      </c>
      <c r="W300" s="516" t="str">
        <f>一年级一分钟跳绳得分</f>
        <v/>
      </c>
      <c r="X300" s="517" t="str">
        <f>一年级等级</f>
        <v/>
      </c>
      <c r="Y300" s="515"/>
      <c r="Z300" s="518"/>
      <c r="AA300" s="533"/>
      <c r="AB300" s="515"/>
      <c r="AC300" s="533" t="str">
        <f>一年级跳绳附加分</f>
        <v/>
      </c>
      <c r="AD300" s="534" t="str">
        <f>一年级标准分</f>
        <v/>
      </c>
      <c r="AE300" s="534" t="str">
        <f>一年级总分</f>
        <v/>
      </c>
      <c r="AF300" s="517" t="str">
        <f>一年级等级</f>
        <v/>
      </c>
    </row>
    <row r="301" spans="1:32">
      <c r="A301" s="664">
        <v>105</v>
      </c>
      <c r="B301" s="665">
        <v>19</v>
      </c>
      <c r="C301" s="478"/>
      <c r="D301" s="471"/>
      <c r="E301" s="472"/>
      <c r="F301" s="473"/>
      <c r="G301" s="480"/>
      <c r="H301" s="475"/>
      <c r="I301" s="501"/>
      <c r="J301" s="502"/>
      <c r="K301" s="495"/>
      <c r="L301" s="649"/>
      <c r="M301" s="644"/>
      <c r="N301" s="505" t="str">
        <f>一年级BMI</f>
        <v/>
      </c>
      <c r="O301" s="499" t="str">
        <f>一年级BMI等级</f>
        <v/>
      </c>
      <c r="P301" s="500" t="str">
        <f>一年级BMI得分</f>
        <v/>
      </c>
      <c r="Q301" s="515" t="str">
        <f>一年级肺活量得分</f>
        <v/>
      </c>
      <c r="R301" s="512" t="str">
        <f>一年级等级</f>
        <v/>
      </c>
      <c r="S301" s="516" t="str">
        <f>一年级50米跑得分</f>
        <v/>
      </c>
      <c r="T301" s="517" t="str">
        <f>一年级等级</f>
        <v/>
      </c>
      <c r="U301" s="516" t="str">
        <f>一年级坐位体前屈得分</f>
        <v/>
      </c>
      <c r="V301" s="517" t="str">
        <f>一年级等级</f>
        <v/>
      </c>
      <c r="W301" s="516" t="str">
        <f>一年级一分钟跳绳得分</f>
        <v/>
      </c>
      <c r="X301" s="517" t="str">
        <f>一年级等级</f>
        <v/>
      </c>
      <c r="Y301" s="515"/>
      <c r="Z301" s="518"/>
      <c r="AA301" s="533"/>
      <c r="AB301" s="515"/>
      <c r="AC301" s="533" t="str">
        <f>一年级跳绳附加分</f>
        <v/>
      </c>
      <c r="AD301" s="534" t="str">
        <f>一年级标准分</f>
        <v/>
      </c>
      <c r="AE301" s="534" t="str">
        <f>一年级总分</f>
        <v/>
      </c>
      <c r="AF301" s="517" t="str">
        <f>一年级等级</f>
        <v/>
      </c>
    </row>
    <row r="302" spans="1:32">
      <c r="A302" s="664">
        <v>105</v>
      </c>
      <c r="B302" s="665">
        <v>20</v>
      </c>
      <c r="C302" s="478"/>
      <c r="D302" s="471"/>
      <c r="E302" s="472"/>
      <c r="F302" s="473"/>
      <c r="G302" s="480"/>
      <c r="H302" s="475"/>
      <c r="I302" s="501"/>
      <c r="J302" s="502"/>
      <c r="K302" s="495"/>
      <c r="L302" s="649"/>
      <c r="M302" s="644"/>
      <c r="N302" s="505" t="str">
        <f>一年级BMI</f>
        <v/>
      </c>
      <c r="O302" s="499" t="str">
        <f>一年级BMI等级</f>
        <v/>
      </c>
      <c r="P302" s="500" t="str">
        <f>一年级BMI得分</f>
        <v/>
      </c>
      <c r="Q302" s="515" t="str">
        <f>一年级肺活量得分</f>
        <v/>
      </c>
      <c r="R302" s="512" t="str">
        <f>一年级等级</f>
        <v/>
      </c>
      <c r="S302" s="516" t="str">
        <f>一年级50米跑得分</f>
        <v/>
      </c>
      <c r="T302" s="517" t="str">
        <f>一年级等级</f>
        <v/>
      </c>
      <c r="U302" s="516" t="str">
        <f>一年级坐位体前屈得分</f>
        <v/>
      </c>
      <c r="V302" s="517" t="str">
        <f>一年级等级</f>
        <v/>
      </c>
      <c r="W302" s="516" t="str">
        <f>一年级一分钟跳绳得分</f>
        <v/>
      </c>
      <c r="X302" s="517" t="str">
        <f>一年级等级</f>
        <v/>
      </c>
      <c r="Y302" s="515"/>
      <c r="Z302" s="518"/>
      <c r="AA302" s="533"/>
      <c r="AB302" s="515"/>
      <c r="AC302" s="533" t="str">
        <f>一年级跳绳附加分</f>
        <v/>
      </c>
      <c r="AD302" s="534" t="str">
        <f>一年级标准分</f>
        <v/>
      </c>
      <c r="AE302" s="534" t="str">
        <f>一年级总分</f>
        <v/>
      </c>
      <c r="AF302" s="517" t="str">
        <f>一年级等级</f>
        <v/>
      </c>
    </row>
    <row r="303" spans="1:32">
      <c r="A303" s="664">
        <v>105</v>
      </c>
      <c r="B303" s="665">
        <v>21</v>
      </c>
      <c r="C303" s="478"/>
      <c r="D303" s="471"/>
      <c r="E303" s="472"/>
      <c r="F303" s="473"/>
      <c r="G303" s="480"/>
      <c r="H303" s="475"/>
      <c r="I303" s="501"/>
      <c r="J303" s="502"/>
      <c r="K303" s="495"/>
      <c r="L303" s="649"/>
      <c r="M303" s="644"/>
      <c r="N303" s="505" t="str">
        <f>一年级BMI</f>
        <v/>
      </c>
      <c r="O303" s="499" t="str">
        <f>一年级BMI等级</f>
        <v/>
      </c>
      <c r="P303" s="500" t="str">
        <f>一年级BMI得分</f>
        <v/>
      </c>
      <c r="Q303" s="515" t="str">
        <f>一年级肺活量得分</f>
        <v/>
      </c>
      <c r="R303" s="512" t="str">
        <f>一年级等级</f>
        <v/>
      </c>
      <c r="S303" s="516" t="str">
        <f>一年级50米跑得分</f>
        <v/>
      </c>
      <c r="T303" s="517" t="str">
        <f>一年级等级</f>
        <v/>
      </c>
      <c r="U303" s="516" t="str">
        <f>一年级坐位体前屈得分</f>
        <v/>
      </c>
      <c r="V303" s="517" t="str">
        <f>一年级等级</f>
        <v/>
      </c>
      <c r="W303" s="516" t="str">
        <f>一年级一分钟跳绳得分</f>
        <v/>
      </c>
      <c r="X303" s="517" t="str">
        <f>一年级等级</f>
        <v/>
      </c>
      <c r="Y303" s="515"/>
      <c r="Z303" s="518"/>
      <c r="AA303" s="533"/>
      <c r="AB303" s="515"/>
      <c r="AC303" s="533" t="str">
        <f>一年级跳绳附加分</f>
        <v/>
      </c>
      <c r="AD303" s="534" t="str">
        <f>一年级标准分</f>
        <v/>
      </c>
      <c r="AE303" s="534" t="str">
        <f>一年级总分</f>
        <v/>
      </c>
      <c r="AF303" s="517" t="str">
        <f>一年级等级</f>
        <v/>
      </c>
    </row>
    <row r="304" spans="1:32">
      <c r="A304" s="664">
        <v>105</v>
      </c>
      <c r="B304" s="665">
        <v>22</v>
      </c>
      <c r="C304" s="478"/>
      <c r="D304" s="471"/>
      <c r="E304" s="472"/>
      <c r="F304" s="473"/>
      <c r="G304" s="480"/>
      <c r="H304" s="475"/>
      <c r="I304" s="501"/>
      <c r="J304" s="502"/>
      <c r="K304" s="495"/>
      <c r="L304" s="649"/>
      <c r="M304" s="644"/>
      <c r="N304" s="505" t="str">
        <f>一年级BMI</f>
        <v/>
      </c>
      <c r="O304" s="499" t="str">
        <f>一年级BMI等级</f>
        <v/>
      </c>
      <c r="P304" s="500" t="str">
        <f>一年级BMI得分</f>
        <v/>
      </c>
      <c r="Q304" s="515" t="str">
        <f>一年级肺活量得分</f>
        <v/>
      </c>
      <c r="R304" s="512" t="str">
        <f>一年级等级</f>
        <v/>
      </c>
      <c r="S304" s="516" t="str">
        <f>一年级50米跑得分</f>
        <v/>
      </c>
      <c r="T304" s="517" t="str">
        <f>一年级等级</f>
        <v/>
      </c>
      <c r="U304" s="516" t="str">
        <f>一年级坐位体前屈得分</f>
        <v/>
      </c>
      <c r="V304" s="517" t="str">
        <f>一年级等级</f>
        <v/>
      </c>
      <c r="W304" s="516" t="str">
        <f>一年级一分钟跳绳得分</f>
        <v/>
      </c>
      <c r="X304" s="517" t="str">
        <f>一年级等级</f>
        <v/>
      </c>
      <c r="Y304" s="515"/>
      <c r="Z304" s="518"/>
      <c r="AA304" s="533"/>
      <c r="AB304" s="515"/>
      <c r="AC304" s="533" t="str">
        <f>一年级跳绳附加分</f>
        <v/>
      </c>
      <c r="AD304" s="534" t="str">
        <f>一年级标准分</f>
        <v/>
      </c>
      <c r="AE304" s="534" t="str">
        <f>一年级总分</f>
        <v/>
      </c>
      <c r="AF304" s="517" t="str">
        <f>一年级等级</f>
        <v/>
      </c>
    </row>
    <row r="305" spans="1:32">
      <c r="A305" s="664">
        <v>105</v>
      </c>
      <c r="B305" s="665">
        <v>23</v>
      </c>
      <c r="C305" s="478"/>
      <c r="D305" s="471"/>
      <c r="E305" s="472"/>
      <c r="F305" s="473"/>
      <c r="G305" s="480"/>
      <c r="H305" s="475"/>
      <c r="I305" s="501"/>
      <c r="J305" s="502"/>
      <c r="K305" s="495"/>
      <c r="L305" s="649"/>
      <c r="M305" s="644"/>
      <c r="N305" s="505" t="str">
        <f>一年级BMI</f>
        <v/>
      </c>
      <c r="O305" s="499" t="str">
        <f>一年级BMI等级</f>
        <v/>
      </c>
      <c r="P305" s="500" t="str">
        <f>一年级BMI得分</f>
        <v/>
      </c>
      <c r="Q305" s="515" t="str">
        <f>一年级肺活量得分</f>
        <v/>
      </c>
      <c r="R305" s="512" t="str">
        <f>一年级等级</f>
        <v/>
      </c>
      <c r="S305" s="516" t="str">
        <f>一年级50米跑得分</f>
        <v/>
      </c>
      <c r="T305" s="517" t="str">
        <f>一年级等级</f>
        <v/>
      </c>
      <c r="U305" s="516" t="str">
        <f>一年级坐位体前屈得分</f>
        <v/>
      </c>
      <c r="V305" s="517" t="str">
        <f>一年级等级</f>
        <v/>
      </c>
      <c r="W305" s="516" t="str">
        <f>一年级一分钟跳绳得分</f>
        <v/>
      </c>
      <c r="X305" s="517" t="str">
        <f>一年级等级</f>
        <v/>
      </c>
      <c r="Y305" s="515"/>
      <c r="Z305" s="518"/>
      <c r="AA305" s="533"/>
      <c r="AB305" s="515"/>
      <c r="AC305" s="533" t="str">
        <f>一年级跳绳附加分</f>
        <v/>
      </c>
      <c r="AD305" s="534" t="str">
        <f>一年级标准分</f>
        <v/>
      </c>
      <c r="AE305" s="534" t="str">
        <f>一年级总分</f>
        <v/>
      </c>
      <c r="AF305" s="517" t="str">
        <f>一年级等级</f>
        <v/>
      </c>
    </row>
    <row r="306" spans="1:32">
      <c r="A306" s="664">
        <v>105</v>
      </c>
      <c r="B306" s="665">
        <v>24</v>
      </c>
      <c r="C306" s="478"/>
      <c r="D306" s="471"/>
      <c r="E306" s="472"/>
      <c r="F306" s="473"/>
      <c r="G306" s="480"/>
      <c r="H306" s="475"/>
      <c r="I306" s="501"/>
      <c r="J306" s="502"/>
      <c r="K306" s="495"/>
      <c r="L306" s="649"/>
      <c r="M306" s="644"/>
      <c r="N306" s="505" t="str">
        <f>一年级BMI</f>
        <v/>
      </c>
      <c r="O306" s="499" t="str">
        <f>一年级BMI等级</f>
        <v/>
      </c>
      <c r="P306" s="500" t="str">
        <f>一年级BMI得分</f>
        <v/>
      </c>
      <c r="Q306" s="515" t="str">
        <f>一年级肺活量得分</f>
        <v/>
      </c>
      <c r="R306" s="512" t="str">
        <f>一年级等级</f>
        <v/>
      </c>
      <c r="S306" s="516" t="str">
        <f>一年级50米跑得分</f>
        <v/>
      </c>
      <c r="T306" s="517" t="str">
        <f>一年级等级</f>
        <v/>
      </c>
      <c r="U306" s="516" t="str">
        <f>一年级坐位体前屈得分</f>
        <v/>
      </c>
      <c r="V306" s="517" t="str">
        <f>一年级等级</f>
        <v/>
      </c>
      <c r="W306" s="516" t="str">
        <f>一年级一分钟跳绳得分</f>
        <v/>
      </c>
      <c r="X306" s="517" t="str">
        <f>一年级等级</f>
        <v/>
      </c>
      <c r="Y306" s="515"/>
      <c r="Z306" s="518"/>
      <c r="AA306" s="533"/>
      <c r="AB306" s="515"/>
      <c r="AC306" s="533" t="str">
        <f>一年级跳绳附加分</f>
        <v/>
      </c>
      <c r="AD306" s="534" t="str">
        <f>一年级标准分</f>
        <v/>
      </c>
      <c r="AE306" s="534" t="str">
        <f>一年级总分</f>
        <v/>
      </c>
      <c r="AF306" s="517" t="str">
        <f>一年级等级</f>
        <v/>
      </c>
    </row>
    <row r="307" spans="1:32">
      <c r="A307" s="664">
        <v>105</v>
      </c>
      <c r="B307" s="665">
        <v>25</v>
      </c>
      <c r="C307" s="478"/>
      <c r="D307" s="471"/>
      <c r="E307" s="472"/>
      <c r="F307" s="473"/>
      <c r="G307" s="480"/>
      <c r="H307" s="475"/>
      <c r="I307" s="501"/>
      <c r="J307" s="502"/>
      <c r="K307" s="495"/>
      <c r="L307" s="649"/>
      <c r="M307" s="644"/>
      <c r="N307" s="505" t="str">
        <f>一年级BMI</f>
        <v/>
      </c>
      <c r="O307" s="499" t="str">
        <f>一年级BMI等级</f>
        <v/>
      </c>
      <c r="P307" s="500" t="str">
        <f>一年级BMI得分</f>
        <v/>
      </c>
      <c r="Q307" s="515" t="str">
        <f>一年级肺活量得分</f>
        <v/>
      </c>
      <c r="R307" s="512" t="str">
        <f>一年级等级</f>
        <v/>
      </c>
      <c r="S307" s="516" t="str">
        <f>一年级50米跑得分</f>
        <v/>
      </c>
      <c r="T307" s="517" t="str">
        <f>一年级等级</f>
        <v/>
      </c>
      <c r="U307" s="516" t="str">
        <f>一年级坐位体前屈得分</f>
        <v/>
      </c>
      <c r="V307" s="517" t="str">
        <f>一年级等级</f>
        <v/>
      </c>
      <c r="W307" s="516" t="str">
        <f>一年级一分钟跳绳得分</f>
        <v/>
      </c>
      <c r="X307" s="517" t="str">
        <f>一年级等级</f>
        <v/>
      </c>
      <c r="Y307" s="515"/>
      <c r="Z307" s="518"/>
      <c r="AA307" s="533"/>
      <c r="AB307" s="515"/>
      <c r="AC307" s="533" t="str">
        <f>一年级跳绳附加分</f>
        <v/>
      </c>
      <c r="AD307" s="534" t="str">
        <f>一年级标准分</f>
        <v/>
      </c>
      <c r="AE307" s="534" t="str">
        <f>一年级总分</f>
        <v/>
      </c>
      <c r="AF307" s="517" t="str">
        <f>一年级等级</f>
        <v/>
      </c>
    </row>
    <row r="308" spans="1:32">
      <c r="A308" s="664">
        <v>105</v>
      </c>
      <c r="B308" s="665">
        <v>26</v>
      </c>
      <c r="C308" s="478"/>
      <c r="D308" s="471"/>
      <c r="E308" s="472"/>
      <c r="F308" s="473"/>
      <c r="G308" s="480"/>
      <c r="H308" s="475"/>
      <c r="I308" s="501"/>
      <c r="J308" s="502"/>
      <c r="K308" s="495"/>
      <c r="L308" s="649"/>
      <c r="M308" s="644"/>
      <c r="N308" s="505" t="str">
        <f>一年级BMI</f>
        <v/>
      </c>
      <c r="O308" s="499" t="str">
        <f>一年级BMI等级</f>
        <v/>
      </c>
      <c r="P308" s="500" t="str">
        <f>一年级BMI得分</f>
        <v/>
      </c>
      <c r="Q308" s="515" t="str">
        <f>一年级肺活量得分</f>
        <v/>
      </c>
      <c r="R308" s="512" t="str">
        <f>一年级等级</f>
        <v/>
      </c>
      <c r="S308" s="516" t="str">
        <f>一年级50米跑得分</f>
        <v/>
      </c>
      <c r="T308" s="517" t="str">
        <f>一年级等级</f>
        <v/>
      </c>
      <c r="U308" s="516" t="str">
        <f>一年级坐位体前屈得分</f>
        <v/>
      </c>
      <c r="V308" s="517" t="str">
        <f>一年级等级</f>
        <v/>
      </c>
      <c r="W308" s="516" t="str">
        <f>一年级一分钟跳绳得分</f>
        <v/>
      </c>
      <c r="X308" s="517" t="str">
        <f>一年级等级</f>
        <v/>
      </c>
      <c r="Y308" s="515"/>
      <c r="Z308" s="518"/>
      <c r="AA308" s="533"/>
      <c r="AB308" s="515"/>
      <c r="AC308" s="533" t="str">
        <f>一年级跳绳附加分</f>
        <v/>
      </c>
      <c r="AD308" s="534" t="str">
        <f>一年级标准分</f>
        <v/>
      </c>
      <c r="AE308" s="534" t="str">
        <f>一年级总分</f>
        <v/>
      </c>
      <c r="AF308" s="517" t="str">
        <f>一年级等级</f>
        <v/>
      </c>
    </row>
    <row r="309" spans="1:32">
      <c r="A309" s="664">
        <v>105</v>
      </c>
      <c r="B309" s="665">
        <v>27</v>
      </c>
      <c r="C309" s="478"/>
      <c r="D309" s="471"/>
      <c r="E309" s="472"/>
      <c r="F309" s="473"/>
      <c r="G309" s="480"/>
      <c r="H309" s="475"/>
      <c r="I309" s="501"/>
      <c r="J309" s="502"/>
      <c r="K309" s="495"/>
      <c r="L309" s="649"/>
      <c r="M309" s="644"/>
      <c r="N309" s="505" t="str">
        <f>一年级BMI</f>
        <v/>
      </c>
      <c r="O309" s="499" t="str">
        <f>一年级BMI等级</f>
        <v/>
      </c>
      <c r="P309" s="500" t="str">
        <f>一年级BMI得分</f>
        <v/>
      </c>
      <c r="Q309" s="515" t="str">
        <f>一年级肺活量得分</f>
        <v/>
      </c>
      <c r="R309" s="512" t="str">
        <f>一年级等级</f>
        <v/>
      </c>
      <c r="S309" s="516" t="str">
        <f>一年级50米跑得分</f>
        <v/>
      </c>
      <c r="T309" s="517" t="str">
        <f>一年级等级</f>
        <v/>
      </c>
      <c r="U309" s="516" t="str">
        <f>一年级坐位体前屈得分</f>
        <v/>
      </c>
      <c r="V309" s="517" t="str">
        <f>一年级等级</f>
        <v/>
      </c>
      <c r="W309" s="516" t="str">
        <f>一年级一分钟跳绳得分</f>
        <v/>
      </c>
      <c r="X309" s="517" t="str">
        <f>一年级等级</f>
        <v/>
      </c>
      <c r="Y309" s="515"/>
      <c r="Z309" s="518"/>
      <c r="AA309" s="533"/>
      <c r="AB309" s="515"/>
      <c r="AC309" s="533" t="str">
        <f>一年级跳绳附加分</f>
        <v/>
      </c>
      <c r="AD309" s="534" t="str">
        <f>一年级标准分</f>
        <v/>
      </c>
      <c r="AE309" s="534" t="str">
        <f>一年级总分</f>
        <v/>
      </c>
      <c r="AF309" s="517" t="str">
        <f>一年级等级</f>
        <v/>
      </c>
    </row>
    <row r="310" spans="1:32">
      <c r="A310" s="664">
        <v>105</v>
      </c>
      <c r="B310" s="665">
        <v>28</v>
      </c>
      <c r="C310" s="478"/>
      <c r="D310" s="471"/>
      <c r="E310" s="472"/>
      <c r="F310" s="481"/>
      <c r="G310" s="480"/>
      <c r="H310" s="475"/>
      <c r="I310" s="501"/>
      <c r="J310" s="502"/>
      <c r="K310" s="495"/>
      <c r="L310" s="649"/>
      <c r="M310" s="644"/>
      <c r="N310" s="505" t="str">
        <f>一年级BMI</f>
        <v/>
      </c>
      <c r="O310" s="499" t="str">
        <f>一年级BMI等级</f>
        <v/>
      </c>
      <c r="P310" s="500" t="str">
        <f>一年级BMI得分</f>
        <v/>
      </c>
      <c r="Q310" s="515" t="str">
        <f>一年级肺活量得分</f>
        <v/>
      </c>
      <c r="R310" s="512" t="str">
        <f>一年级等级</f>
        <v/>
      </c>
      <c r="S310" s="516" t="str">
        <f>一年级50米跑得分</f>
        <v/>
      </c>
      <c r="T310" s="517" t="str">
        <f>一年级等级</f>
        <v/>
      </c>
      <c r="U310" s="516" t="str">
        <f>一年级坐位体前屈得分</f>
        <v/>
      </c>
      <c r="V310" s="517" t="str">
        <f>一年级等级</f>
        <v/>
      </c>
      <c r="W310" s="516" t="str">
        <f>一年级一分钟跳绳得分</f>
        <v/>
      </c>
      <c r="X310" s="517" t="str">
        <f>一年级等级</f>
        <v/>
      </c>
      <c r="Y310" s="515"/>
      <c r="Z310" s="518"/>
      <c r="AA310" s="533"/>
      <c r="AB310" s="515"/>
      <c r="AC310" s="533" t="str">
        <f>一年级跳绳附加分</f>
        <v/>
      </c>
      <c r="AD310" s="534" t="str">
        <f>一年级标准分</f>
        <v/>
      </c>
      <c r="AE310" s="534" t="str">
        <f>一年级总分</f>
        <v/>
      </c>
      <c r="AF310" s="517" t="str">
        <f>一年级等级</f>
        <v/>
      </c>
    </row>
    <row r="311" spans="1:32">
      <c r="A311" s="664">
        <v>105</v>
      </c>
      <c r="B311" s="665">
        <v>29</v>
      </c>
      <c r="C311" s="478"/>
      <c r="D311" s="471"/>
      <c r="E311" s="472"/>
      <c r="F311" s="481"/>
      <c r="G311" s="480"/>
      <c r="H311" s="475"/>
      <c r="I311" s="501"/>
      <c r="J311" s="502"/>
      <c r="K311" s="495"/>
      <c r="L311" s="649"/>
      <c r="M311" s="644"/>
      <c r="N311" s="505" t="str">
        <f>一年级BMI</f>
        <v/>
      </c>
      <c r="O311" s="499" t="str">
        <f>一年级BMI等级</f>
        <v/>
      </c>
      <c r="P311" s="500" t="str">
        <f>一年级BMI得分</f>
        <v/>
      </c>
      <c r="Q311" s="515" t="str">
        <f>一年级肺活量得分</f>
        <v/>
      </c>
      <c r="R311" s="512" t="str">
        <f>一年级等级</f>
        <v/>
      </c>
      <c r="S311" s="516" t="str">
        <f>一年级50米跑得分</f>
        <v/>
      </c>
      <c r="T311" s="517" t="str">
        <f>一年级等级</f>
        <v/>
      </c>
      <c r="U311" s="516" t="str">
        <f>一年级坐位体前屈得分</f>
        <v/>
      </c>
      <c r="V311" s="517" t="str">
        <f>一年级等级</f>
        <v/>
      </c>
      <c r="W311" s="516" t="str">
        <f>一年级一分钟跳绳得分</f>
        <v/>
      </c>
      <c r="X311" s="517" t="str">
        <f>一年级等级</f>
        <v/>
      </c>
      <c r="Y311" s="515"/>
      <c r="Z311" s="518"/>
      <c r="AA311" s="533"/>
      <c r="AB311" s="515"/>
      <c r="AC311" s="533" t="str">
        <f>一年级跳绳附加分</f>
        <v/>
      </c>
      <c r="AD311" s="534" t="str">
        <f>一年级标准分</f>
        <v/>
      </c>
      <c r="AE311" s="534" t="str">
        <f>一年级总分</f>
        <v/>
      </c>
      <c r="AF311" s="517" t="str">
        <f>一年级等级</f>
        <v/>
      </c>
    </row>
    <row r="312" spans="1:32">
      <c r="A312" s="664">
        <v>105</v>
      </c>
      <c r="B312" s="665">
        <v>30</v>
      </c>
      <c r="C312" s="478"/>
      <c r="D312" s="471"/>
      <c r="E312" s="472"/>
      <c r="F312" s="481"/>
      <c r="G312" s="480"/>
      <c r="H312" s="475"/>
      <c r="I312" s="501"/>
      <c r="J312" s="502"/>
      <c r="K312" s="495"/>
      <c r="L312" s="649"/>
      <c r="M312" s="644"/>
      <c r="N312" s="505" t="str">
        <f>一年级BMI</f>
        <v/>
      </c>
      <c r="O312" s="499" t="str">
        <f>一年级BMI等级</f>
        <v/>
      </c>
      <c r="P312" s="500" t="str">
        <f>一年级BMI得分</f>
        <v/>
      </c>
      <c r="Q312" s="515" t="str">
        <f>一年级肺活量得分</f>
        <v/>
      </c>
      <c r="R312" s="512" t="str">
        <f>一年级等级</f>
        <v/>
      </c>
      <c r="S312" s="516" t="str">
        <f>一年级50米跑得分</f>
        <v/>
      </c>
      <c r="T312" s="517" t="str">
        <f>一年级等级</f>
        <v/>
      </c>
      <c r="U312" s="516" t="str">
        <f>一年级坐位体前屈得分</f>
        <v/>
      </c>
      <c r="V312" s="517" t="str">
        <f>一年级等级</f>
        <v/>
      </c>
      <c r="W312" s="516" t="str">
        <f>一年级一分钟跳绳得分</f>
        <v/>
      </c>
      <c r="X312" s="517" t="str">
        <f>一年级等级</f>
        <v/>
      </c>
      <c r="Y312" s="515"/>
      <c r="Z312" s="518"/>
      <c r="AA312" s="533"/>
      <c r="AB312" s="515"/>
      <c r="AC312" s="533" t="str">
        <f>一年级跳绳附加分</f>
        <v/>
      </c>
      <c r="AD312" s="534" t="str">
        <f>一年级标准分</f>
        <v/>
      </c>
      <c r="AE312" s="534" t="str">
        <f>一年级总分</f>
        <v/>
      </c>
      <c r="AF312" s="517" t="str">
        <f>一年级等级</f>
        <v/>
      </c>
    </row>
    <row r="313" spans="1:32">
      <c r="A313" s="664">
        <v>105</v>
      </c>
      <c r="B313" s="665">
        <v>31</v>
      </c>
      <c r="C313" s="478"/>
      <c r="D313" s="471"/>
      <c r="E313" s="472"/>
      <c r="F313" s="481"/>
      <c r="G313" s="480"/>
      <c r="H313" s="475"/>
      <c r="I313" s="501"/>
      <c r="J313" s="502"/>
      <c r="K313" s="495"/>
      <c r="L313" s="649"/>
      <c r="M313" s="644"/>
      <c r="N313" s="505" t="str">
        <f>一年级BMI</f>
        <v/>
      </c>
      <c r="O313" s="499" t="str">
        <f>一年级BMI等级</f>
        <v/>
      </c>
      <c r="P313" s="500" t="str">
        <f>一年级BMI得分</f>
        <v/>
      </c>
      <c r="Q313" s="515" t="str">
        <f>一年级肺活量得分</f>
        <v/>
      </c>
      <c r="R313" s="512" t="str">
        <f>一年级等级</f>
        <v/>
      </c>
      <c r="S313" s="516" t="str">
        <f>一年级50米跑得分</f>
        <v/>
      </c>
      <c r="T313" s="517" t="str">
        <f>一年级等级</f>
        <v/>
      </c>
      <c r="U313" s="516" t="str">
        <f>一年级坐位体前屈得分</f>
        <v/>
      </c>
      <c r="V313" s="517" t="str">
        <f>一年级等级</f>
        <v/>
      </c>
      <c r="W313" s="516" t="str">
        <f>一年级一分钟跳绳得分</f>
        <v/>
      </c>
      <c r="X313" s="517" t="str">
        <f>一年级等级</f>
        <v/>
      </c>
      <c r="Y313" s="515"/>
      <c r="Z313" s="518"/>
      <c r="AA313" s="533"/>
      <c r="AB313" s="515"/>
      <c r="AC313" s="533" t="str">
        <f>一年级跳绳附加分</f>
        <v/>
      </c>
      <c r="AD313" s="534" t="str">
        <f>一年级标准分</f>
        <v/>
      </c>
      <c r="AE313" s="534" t="str">
        <f>一年级总分</f>
        <v/>
      </c>
      <c r="AF313" s="517" t="str">
        <f>一年级等级</f>
        <v/>
      </c>
    </row>
    <row r="314" spans="1:32">
      <c r="A314" s="664">
        <v>105</v>
      </c>
      <c r="B314" s="665">
        <v>32</v>
      </c>
      <c r="C314" s="478"/>
      <c r="D314" s="471"/>
      <c r="E314" s="478"/>
      <c r="F314" s="481"/>
      <c r="G314" s="480"/>
      <c r="H314" s="475"/>
      <c r="I314" s="501"/>
      <c r="J314" s="502"/>
      <c r="K314" s="502"/>
      <c r="L314" s="649"/>
      <c r="M314" s="644"/>
      <c r="N314" s="505" t="str">
        <f>一年级BMI</f>
        <v/>
      </c>
      <c r="O314" s="499" t="str">
        <f>一年级BMI等级</f>
        <v/>
      </c>
      <c r="P314" s="500" t="str">
        <f>一年级BMI得分</f>
        <v/>
      </c>
      <c r="Q314" s="515" t="str">
        <f>一年级肺活量得分</f>
        <v/>
      </c>
      <c r="R314" s="512" t="str">
        <f>一年级等级</f>
        <v/>
      </c>
      <c r="S314" s="516" t="str">
        <f>一年级50米跑得分</f>
        <v/>
      </c>
      <c r="T314" s="517" t="str">
        <f>一年级等级</f>
        <v/>
      </c>
      <c r="U314" s="516" t="str">
        <f>一年级坐位体前屈得分</f>
        <v/>
      </c>
      <c r="V314" s="517" t="str">
        <f>一年级等级</f>
        <v/>
      </c>
      <c r="W314" s="516" t="str">
        <f>一年级一分钟跳绳得分</f>
        <v/>
      </c>
      <c r="X314" s="517" t="str">
        <f>一年级等级</f>
        <v/>
      </c>
      <c r="Y314" s="515"/>
      <c r="Z314" s="518"/>
      <c r="AA314" s="533"/>
      <c r="AB314" s="515"/>
      <c r="AC314" s="533" t="str">
        <f>一年级跳绳附加分</f>
        <v/>
      </c>
      <c r="AD314" s="534" t="str">
        <f>一年级标准分</f>
        <v/>
      </c>
      <c r="AE314" s="534" t="str">
        <f>一年级总分</f>
        <v/>
      </c>
      <c r="AF314" s="517" t="str">
        <f>一年级等级</f>
        <v/>
      </c>
    </row>
    <row r="315" spans="1:32">
      <c r="A315" s="664">
        <v>105</v>
      </c>
      <c r="B315" s="665">
        <v>33</v>
      </c>
      <c r="C315" s="478"/>
      <c r="D315" s="471"/>
      <c r="E315" s="478"/>
      <c r="F315" s="481"/>
      <c r="G315" s="480"/>
      <c r="H315" s="475"/>
      <c r="I315" s="501"/>
      <c r="J315" s="502"/>
      <c r="K315" s="502"/>
      <c r="L315" s="649"/>
      <c r="M315" s="644"/>
      <c r="N315" s="505" t="str">
        <f>一年级BMI</f>
        <v/>
      </c>
      <c r="O315" s="499" t="str">
        <f>一年级BMI等级</f>
        <v/>
      </c>
      <c r="P315" s="500" t="str">
        <f>一年级BMI得分</f>
        <v/>
      </c>
      <c r="Q315" s="515" t="str">
        <f>一年级肺活量得分</f>
        <v/>
      </c>
      <c r="R315" s="512" t="str">
        <f>一年级等级</f>
        <v/>
      </c>
      <c r="S315" s="516" t="str">
        <f>一年级50米跑得分</f>
        <v/>
      </c>
      <c r="T315" s="517" t="str">
        <f>一年级等级</f>
        <v/>
      </c>
      <c r="U315" s="516" t="str">
        <f>一年级坐位体前屈得分</f>
        <v/>
      </c>
      <c r="V315" s="517" t="str">
        <f>一年级等级</f>
        <v/>
      </c>
      <c r="W315" s="516" t="str">
        <f>一年级一分钟跳绳得分</f>
        <v/>
      </c>
      <c r="X315" s="517" t="str">
        <f>一年级等级</f>
        <v/>
      </c>
      <c r="Y315" s="515"/>
      <c r="Z315" s="518"/>
      <c r="AA315" s="533"/>
      <c r="AB315" s="515"/>
      <c r="AC315" s="533" t="str">
        <f>一年级跳绳附加分</f>
        <v/>
      </c>
      <c r="AD315" s="534" t="str">
        <f>一年级标准分</f>
        <v/>
      </c>
      <c r="AE315" s="534" t="str">
        <f>一年级总分</f>
        <v/>
      </c>
      <c r="AF315" s="517" t="str">
        <f>一年级等级</f>
        <v/>
      </c>
    </row>
    <row r="316" spans="1:32">
      <c r="A316" s="664">
        <v>105</v>
      </c>
      <c r="B316" s="665">
        <v>34</v>
      </c>
      <c r="C316" s="478"/>
      <c r="D316" s="471"/>
      <c r="E316" s="478"/>
      <c r="F316" s="481"/>
      <c r="G316" s="480"/>
      <c r="H316" s="475"/>
      <c r="I316" s="501"/>
      <c r="J316" s="502"/>
      <c r="K316" s="502"/>
      <c r="L316" s="649"/>
      <c r="M316" s="644"/>
      <c r="N316" s="505" t="str">
        <f>一年级BMI</f>
        <v/>
      </c>
      <c r="O316" s="499" t="str">
        <f>一年级BMI等级</f>
        <v/>
      </c>
      <c r="P316" s="500" t="str">
        <f>一年级BMI得分</f>
        <v/>
      </c>
      <c r="Q316" s="515" t="str">
        <f>一年级肺活量得分</f>
        <v/>
      </c>
      <c r="R316" s="512" t="str">
        <f>一年级等级</f>
        <v/>
      </c>
      <c r="S316" s="516" t="str">
        <f>一年级50米跑得分</f>
        <v/>
      </c>
      <c r="T316" s="517" t="str">
        <f>一年级等级</f>
        <v/>
      </c>
      <c r="U316" s="516" t="str">
        <f>一年级坐位体前屈得分</f>
        <v/>
      </c>
      <c r="V316" s="517" t="str">
        <f>一年级等级</f>
        <v/>
      </c>
      <c r="W316" s="516" t="str">
        <f>一年级一分钟跳绳得分</f>
        <v/>
      </c>
      <c r="X316" s="517" t="str">
        <f>一年级等级</f>
        <v/>
      </c>
      <c r="Y316" s="515"/>
      <c r="Z316" s="518"/>
      <c r="AA316" s="533"/>
      <c r="AB316" s="515"/>
      <c r="AC316" s="533" t="str">
        <f>一年级跳绳附加分</f>
        <v/>
      </c>
      <c r="AD316" s="534" t="str">
        <f>一年级标准分</f>
        <v/>
      </c>
      <c r="AE316" s="534" t="str">
        <f>一年级总分</f>
        <v/>
      </c>
      <c r="AF316" s="517" t="str">
        <f>一年级等级</f>
        <v/>
      </c>
    </row>
    <row r="317" spans="1:32">
      <c r="A317" s="664">
        <v>105</v>
      </c>
      <c r="B317" s="665">
        <v>35</v>
      </c>
      <c r="C317" s="478"/>
      <c r="D317" s="471"/>
      <c r="E317" s="478"/>
      <c r="F317" s="481"/>
      <c r="G317" s="474"/>
      <c r="H317" s="475"/>
      <c r="I317" s="501"/>
      <c r="J317" s="502"/>
      <c r="K317" s="502"/>
      <c r="L317" s="649"/>
      <c r="M317" s="644"/>
      <c r="N317" s="505" t="str">
        <f>一年级BMI</f>
        <v/>
      </c>
      <c r="O317" s="499" t="str">
        <f>一年级BMI等级</f>
        <v/>
      </c>
      <c r="P317" s="500" t="str">
        <f>一年级BMI得分</f>
        <v/>
      </c>
      <c r="Q317" s="515" t="str">
        <f>一年级肺活量得分</f>
        <v/>
      </c>
      <c r="R317" s="512" t="str">
        <f>一年级等级</f>
        <v/>
      </c>
      <c r="S317" s="516" t="str">
        <f>一年级50米跑得分</f>
        <v/>
      </c>
      <c r="T317" s="517" t="str">
        <f>一年级等级</f>
        <v/>
      </c>
      <c r="U317" s="516" t="str">
        <f>一年级坐位体前屈得分</f>
        <v/>
      </c>
      <c r="V317" s="517" t="str">
        <f>一年级等级</f>
        <v/>
      </c>
      <c r="W317" s="516" t="str">
        <f>一年级一分钟跳绳得分</f>
        <v/>
      </c>
      <c r="X317" s="517" t="str">
        <f>一年级等级</f>
        <v/>
      </c>
      <c r="Y317" s="515"/>
      <c r="Z317" s="518"/>
      <c r="AA317" s="533"/>
      <c r="AB317" s="515"/>
      <c r="AC317" s="533" t="str">
        <f>一年级跳绳附加分</f>
        <v/>
      </c>
      <c r="AD317" s="534" t="str">
        <f>一年级标准分</f>
        <v/>
      </c>
      <c r="AE317" s="534" t="str">
        <f>一年级总分</f>
        <v/>
      </c>
      <c r="AF317" s="517" t="str">
        <f>一年级等级</f>
        <v/>
      </c>
    </row>
    <row r="318" spans="1:32">
      <c r="A318" s="664">
        <v>105</v>
      </c>
      <c r="B318" s="665">
        <v>36</v>
      </c>
      <c r="C318" s="478"/>
      <c r="D318" s="471"/>
      <c r="E318" s="478"/>
      <c r="F318" s="473"/>
      <c r="G318" s="480"/>
      <c r="H318" s="475"/>
      <c r="I318" s="501"/>
      <c r="J318" s="502"/>
      <c r="K318" s="502"/>
      <c r="L318" s="648"/>
      <c r="M318" s="643"/>
      <c r="N318" s="498" t="str">
        <f>一年级BMI</f>
        <v/>
      </c>
      <c r="O318" s="499" t="str">
        <f>一年级BMI等级</f>
        <v/>
      </c>
      <c r="P318" s="500" t="str">
        <f>一年级BMI得分</f>
        <v/>
      </c>
      <c r="Q318" s="515" t="str">
        <f>一年级肺活量得分</f>
        <v/>
      </c>
      <c r="R318" s="512" t="str">
        <f>一年级等级</f>
        <v/>
      </c>
      <c r="S318" s="516" t="str">
        <f>一年级50米跑得分</f>
        <v/>
      </c>
      <c r="T318" s="512" t="str">
        <f>一年级等级</f>
        <v/>
      </c>
      <c r="U318" s="516" t="str">
        <f>一年级坐位体前屈得分</f>
        <v/>
      </c>
      <c r="V318" s="512" t="str">
        <f>一年级等级</f>
        <v/>
      </c>
      <c r="W318" s="516" t="str">
        <f>一年级一分钟跳绳得分</f>
        <v/>
      </c>
      <c r="X318" s="512" t="str">
        <f>一年级等级</f>
        <v/>
      </c>
      <c r="Y318" s="511"/>
      <c r="Z318" s="514"/>
      <c r="AA318" s="530"/>
      <c r="AB318" s="511"/>
      <c r="AC318" s="530" t="str">
        <f>一年级跳绳附加分</f>
        <v/>
      </c>
      <c r="AD318" s="534" t="str">
        <f>一年级标准分</f>
        <v/>
      </c>
      <c r="AE318" s="531" t="str">
        <f>一年级总分</f>
        <v/>
      </c>
      <c r="AF318" s="512" t="str">
        <f>一年级等级</f>
        <v/>
      </c>
    </row>
    <row r="319" spans="1:32">
      <c r="A319" s="664">
        <v>105</v>
      </c>
      <c r="B319" s="665">
        <v>37</v>
      </c>
      <c r="C319" s="478"/>
      <c r="D319" s="471"/>
      <c r="E319" s="478"/>
      <c r="F319" s="473"/>
      <c r="G319" s="480"/>
      <c r="H319" s="475"/>
      <c r="I319" s="501"/>
      <c r="J319" s="502"/>
      <c r="K319" s="502"/>
      <c r="L319" s="649"/>
      <c r="M319" s="644"/>
      <c r="N319" s="505" t="str">
        <f>一年级BMI</f>
        <v/>
      </c>
      <c r="O319" s="499" t="str">
        <f>一年级BMI等级</f>
        <v/>
      </c>
      <c r="P319" s="500" t="str">
        <f>一年级BMI得分</f>
        <v/>
      </c>
      <c r="Q319" s="515" t="str">
        <f>一年级肺活量得分</f>
        <v/>
      </c>
      <c r="R319" s="512" t="str">
        <f>一年级等级</f>
        <v/>
      </c>
      <c r="S319" s="516" t="str">
        <f>一年级50米跑得分</f>
        <v/>
      </c>
      <c r="T319" s="512" t="str">
        <f>一年级等级</f>
        <v/>
      </c>
      <c r="U319" s="516" t="str">
        <f>一年级坐位体前屈得分</f>
        <v/>
      </c>
      <c r="V319" s="517" t="str">
        <f>一年级等级</f>
        <v/>
      </c>
      <c r="W319" s="516" t="str">
        <f>一年级一分钟跳绳得分</f>
        <v/>
      </c>
      <c r="X319" s="517" t="str">
        <f>一年级等级</f>
        <v/>
      </c>
      <c r="Y319" s="515"/>
      <c r="Z319" s="518"/>
      <c r="AA319" s="533"/>
      <c r="AB319" s="515"/>
      <c r="AC319" s="533" t="str">
        <f>一年级跳绳附加分</f>
        <v/>
      </c>
      <c r="AD319" s="534" t="str">
        <f>一年级标准分</f>
        <v/>
      </c>
      <c r="AE319" s="534" t="str">
        <f>一年级总分</f>
        <v/>
      </c>
      <c r="AF319" s="517" t="str">
        <f>一年级等级</f>
        <v/>
      </c>
    </row>
    <row r="320" spans="1:32">
      <c r="A320" s="664">
        <v>105</v>
      </c>
      <c r="B320" s="665">
        <v>38</v>
      </c>
      <c r="C320" s="478"/>
      <c r="D320" s="471"/>
      <c r="E320" s="478"/>
      <c r="F320" s="473"/>
      <c r="G320" s="480"/>
      <c r="H320" s="475"/>
      <c r="I320" s="501"/>
      <c r="J320" s="502"/>
      <c r="K320" s="502"/>
      <c r="L320" s="649"/>
      <c r="M320" s="644"/>
      <c r="N320" s="505" t="str">
        <f>一年级BMI</f>
        <v/>
      </c>
      <c r="O320" s="499" t="str">
        <f>一年级BMI等级</f>
        <v/>
      </c>
      <c r="P320" s="500" t="str">
        <f>一年级BMI得分</f>
        <v/>
      </c>
      <c r="Q320" s="515" t="str">
        <f>一年级肺活量得分</f>
        <v/>
      </c>
      <c r="R320" s="512" t="str">
        <f>一年级等级</f>
        <v/>
      </c>
      <c r="S320" s="516" t="str">
        <f>一年级50米跑得分</f>
        <v/>
      </c>
      <c r="T320" s="512" t="str">
        <f>一年级等级</f>
        <v/>
      </c>
      <c r="U320" s="516" t="str">
        <f>一年级坐位体前屈得分</f>
        <v/>
      </c>
      <c r="V320" s="517" t="str">
        <f>一年级等级</f>
        <v/>
      </c>
      <c r="W320" s="516" t="str">
        <f>一年级一分钟跳绳得分</f>
        <v/>
      </c>
      <c r="X320" s="517" t="str">
        <f>一年级等级</f>
        <v/>
      </c>
      <c r="Y320" s="515"/>
      <c r="Z320" s="518"/>
      <c r="AA320" s="533"/>
      <c r="AB320" s="515"/>
      <c r="AC320" s="533" t="str">
        <f>一年级跳绳附加分</f>
        <v/>
      </c>
      <c r="AD320" s="534" t="str">
        <f>一年级标准分</f>
        <v/>
      </c>
      <c r="AE320" s="534" t="str">
        <f>一年级总分</f>
        <v/>
      </c>
      <c r="AF320" s="517" t="str">
        <f>一年级等级</f>
        <v/>
      </c>
    </row>
    <row r="321" spans="1:32">
      <c r="A321" s="664">
        <v>105</v>
      </c>
      <c r="B321" s="665">
        <v>39</v>
      </c>
      <c r="C321" s="478"/>
      <c r="D321" s="471"/>
      <c r="E321" s="478"/>
      <c r="F321" s="473"/>
      <c r="G321" s="480"/>
      <c r="H321" s="475"/>
      <c r="I321" s="501"/>
      <c r="J321" s="502"/>
      <c r="K321" s="502"/>
      <c r="L321" s="649"/>
      <c r="M321" s="644"/>
      <c r="N321" s="505" t="str">
        <f>一年级BMI</f>
        <v/>
      </c>
      <c r="O321" s="499" t="str">
        <f>一年级BMI等级</f>
        <v/>
      </c>
      <c r="P321" s="500" t="str">
        <f>一年级BMI得分</f>
        <v/>
      </c>
      <c r="Q321" s="515" t="str">
        <f>一年级肺活量得分</f>
        <v/>
      </c>
      <c r="R321" s="512" t="str">
        <f>一年级等级</f>
        <v/>
      </c>
      <c r="S321" s="516" t="str">
        <f>一年级50米跑得分</f>
        <v/>
      </c>
      <c r="T321" s="512" t="str">
        <f>一年级等级</f>
        <v/>
      </c>
      <c r="U321" s="516" t="str">
        <f>一年级坐位体前屈得分</f>
        <v/>
      </c>
      <c r="V321" s="517" t="str">
        <f>一年级等级</f>
        <v/>
      </c>
      <c r="W321" s="516" t="str">
        <f>一年级一分钟跳绳得分</f>
        <v/>
      </c>
      <c r="X321" s="517" t="str">
        <f>一年级等级</f>
        <v/>
      </c>
      <c r="Y321" s="515"/>
      <c r="Z321" s="518"/>
      <c r="AA321" s="533"/>
      <c r="AB321" s="515"/>
      <c r="AC321" s="533" t="str">
        <f>一年级跳绳附加分</f>
        <v/>
      </c>
      <c r="AD321" s="534" t="str">
        <f>一年级标准分</f>
        <v/>
      </c>
      <c r="AE321" s="534" t="str">
        <f>一年级总分</f>
        <v/>
      </c>
      <c r="AF321" s="517" t="str">
        <f>一年级等级</f>
        <v/>
      </c>
    </row>
    <row r="322" spans="1:32">
      <c r="A322" s="664">
        <v>105</v>
      </c>
      <c r="B322" s="665">
        <v>40</v>
      </c>
      <c r="C322" s="478"/>
      <c r="D322" s="471"/>
      <c r="E322" s="478"/>
      <c r="F322" s="473"/>
      <c r="G322" s="480"/>
      <c r="H322" s="475"/>
      <c r="I322" s="501"/>
      <c r="J322" s="502"/>
      <c r="K322" s="502"/>
      <c r="L322" s="649"/>
      <c r="M322" s="644"/>
      <c r="N322" s="505" t="str">
        <f>一年级BMI</f>
        <v/>
      </c>
      <c r="O322" s="499" t="str">
        <f>一年级BMI等级</f>
        <v/>
      </c>
      <c r="P322" s="500" t="str">
        <f>一年级BMI得分</f>
        <v/>
      </c>
      <c r="Q322" s="515" t="str">
        <f>一年级肺活量得分</f>
        <v/>
      </c>
      <c r="R322" s="512" t="str">
        <f>一年级等级</f>
        <v/>
      </c>
      <c r="S322" s="516" t="str">
        <f>一年级50米跑得分</f>
        <v/>
      </c>
      <c r="T322" s="512" t="str">
        <f>一年级等级</f>
        <v/>
      </c>
      <c r="U322" s="516" t="str">
        <f>一年级坐位体前屈得分</f>
        <v/>
      </c>
      <c r="V322" s="517" t="str">
        <f>一年级等级</f>
        <v/>
      </c>
      <c r="W322" s="516" t="str">
        <f>一年级一分钟跳绳得分</f>
        <v/>
      </c>
      <c r="X322" s="517" t="str">
        <f>一年级等级</f>
        <v/>
      </c>
      <c r="Y322" s="515"/>
      <c r="Z322" s="518"/>
      <c r="AA322" s="533"/>
      <c r="AB322" s="515"/>
      <c r="AC322" s="533" t="str">
        <f>一年级跳绳附加分</f>
        <v/>
      </c>
      <c r="AD322" s="534" t="str">
        <f>一年级标准分</f>
        <v/>
      </c>
      <c r="AE322" s="534" t="str">
        <f>一年级总分</f>
        <v/>
      </c>
      <c r="AF322" s="517" t="str">
        <f>一年级等级</f>
        <v/>
      </c>
    </row>
    <row r="323" spans="1:32">
      <c r="A323" s="664">
        <v>105</v>
      </c>
      <c r="B323" s="665">
        <v>41</v>
      </c>
      <c r="C323" s="478"/>
      <c r="D323" s="471"/>
      <c r="E323" s="478"/>
      <c r="F323" s="473"/>
      <c r="G323" s="480"/>
      <c r="H323" s="475"/>
      <c r="I323" s="501"/>
      <c r="J323" s="502"/>
      <c r="K323" s="502"/>
      <c r="L323" s="649"/>
      <c r="M323" s="644"/>
      <c r="N323" s="505" t="str">
        <f>一年级BMI</f>
        <v/>
      </c>
      <c r="O323" s="499" t="str">
        <f>一年级BMI等级</f>
        <v/>
      </c>
      <c r="P323" s="500" t="str">
        <f>一年级BMI得分</f>
        <v/>
      </c>
      <c r="Q323" s="515" t="str">
        <f>一年级肺活量得分</f>
        <v/>
      </c>
      <c r="R323" s="512" t="str">
        <f>一年级等级</f>
        <v/>
      </c>
      <c r="S323" s="516" t="str">
        <f>一年级50米跑得分</f>
        <v/>
      </c>
      <c r="T323" s="512" t="str">
        <f>一年级等级</f>
        <v/>
      </c>
      <c r="U323" s="516" t="str">
        <f>一年级坐位体前屈得分</f>
        <v/>
      </c>
      <c r="V323" s="517" t="str">
        <f>一年级等级</f>
        <v/>
      </c>
      <c r="W323" s="516" t="str">
        <f>一年级一分钟跳绳得分</f>
        <v/>
      </c>
      <c r="X323" s="517" t="str">
        <f>一年级等级</f>
        <v/>
      </c>
      <c r="Y323" s="515"/>
      <c r="Z323" s="518"/>
      <c r="AA323" s="533"/>
      <c r="AB323" s="515"/>
      <c r="AC323" s="533" t="str">
        <f>一年级跳绳附加分</f>
        <v/>
      </c>
      <c r="AD323" s="534" t="str">
        <f>一年级标准分</f>
        <v/>
      </c>
      <c r="AE323" s="534" t="str">
        <f>一年级总分</f>
        <v/>
      </c>
      <c r="AF323" s="517" t="str">
        <f>一年级等级</f>
        <v/>
      </c>
    </row>
    <row r="324" spans="1:32">
      <c r="A324" s="664">
        <v>105</v>
      </c>
      <c r="B324" s="665">
        <v>42</v>
      </c>
      <c r="C324" s="478"/>
      <c r="D324" s="471"/>
      <c r="E324" s="478"/>
      <c r="F324" s="473"/>
      <c r="G324" s="480"/>
      <c r="H324" s="475"/>
      <c r="I324" s="501"/>
      <c r="J324" s="502"/>
      <c r="K324" s="502"/>
      <c r="L324" s="649"/>
      <c r="M324" s="644"/>
      <c r="N324" s="505" t="str">
        <f>一年级BMI</f>
        <v/>
      </c>
      <c r="O324" s="499" t="str">
        <f>一年级BMI等级</f>
        <v/>
      </c>
      <c r="P324" s="500" t="str">
        <f>一年级BMI得分</f>
        <v/>
      </c>
      <c r="Q324" s="515" t="str">
        <f>一年级肺活量得分</f>
        <v/>
      </c>
      <c r="R324" s="512" t="str">
        <f>一年级等级</f>
        <v/>
      </c>
      <c r="S324" s="516" t="str">
        <f>一年级50米跑得分</f>
        <v/>
      </c>
      <c r="T324" s="517" t="str">
        <f>一年级等级</f>
        <v/>
      </c>
      <c r="U324" s="516" t="str">
        <f>一年级坐位体前屈得分</f>
        <v/>
      </c>
      <c r="V324" s="517" t="str">
        <f>一年级等级</f>
        <v/>
      </c>
      <c r="W324" s="516" t="str">
        <f>一年级一分钟跳绳得分</f>
        <v/>
      </c>
      <c r="X324" s="517" t="str">
        <f>一年级等级</f>
        <v/>
      </c>
      <c r="Y324" s="515"/>
      <c r="Z324" s="518"/>
      <c r="AA324" s="533"/>
      <c r="AB324" s="515"/>
      <c r="AC324" s="533" t="str">
        <f>一年级跳绳附加分</f>
        <v/>
      </c>
      <c r="AD324" s="534" t="str">
        <f>一年级标准分</f>
        <v/>
      </c>
      <c r="AE324" s="534" t="str">
        <f>一年级总分</f>
        <v/>
      </c>
      <c r="AF324" s="517" t="str">
        <f>一年级等级</f>
        <v/>
      </c>
    </row>
    <row r="325" spans="1:32">
      <c r="A325" s="664">
        <v>105</v>
      </c>
      <c r="B325" s="665">
        <v>43</v>
      </c>
      <c r="C325" s="478"/>
      <c r="D325" s="471"/>
      <c r="E325" s="478"/>
      <c r="F325" s="473"/>
      <c r="G325" s="480"/>
      <c r="H325" s="475"/>
      <c r="I325" s="501"/>
      <c r="J325" s="502"/>
      <c r="K325" s="502"/>
      <c r="L325" s="649"/>
      <c r="M325" s="644"/>
      <c r="N325" s="505" t="str">
        <f>一年级BMI</f>
        <v/>
      </c>
      <c r="O325" s="499" t="str">
        <f>一年级BMI等级</f>
        <v/>
      </c>
      <c r="P325" s="500" t="str">
        <f>一年级BMI得分</f>
        <v/>
      </c>
      <c r="Q325" s="515" t="str">
        <f>一年级肺活量得分</f>
        <v/>
      </c>
      <c r="R325" s="512" t="str">
        <f>一年级等级</f>
        <v/>
      </c>
      <c r="S325" s="516" t="str">
        <f>一年级50米跑得分</f>
        <v/>
      </c>
      <c r="T325" s="517" t="str">
        <f>一年级等级</f>
        <v/>
      </c>
      <c r="U325" s="516" t="str">
        <f>一年级坐位体前屈得分</f>
        <v/>
      </c>
      <c r="V325" s="517" t="str">
        <f>一年级等级</f>
        <v/>
      </c>
      <c r="W325" s="516" t="str">
        <f>一年级一分钟跳绳得分</f>
        <v/>
      </c>
      <c r="X325" s="517" t="str">
        <f>一年级等级</f>
        <v/>
      </c>
      <c r="Y325" s="515"/>
      <c r="Z325" s="518"/>
      <c r="AA325" s="533"/>
      <c r="AB325" s="515"/>
      <c r="AC325" s="533" t="str">
        <f>一年级跳绳附加分</f>
        <v/>
      </c>
      <c r="AD325" s="534" t="str">
        <f>一年级标准分</f>
        <v/>
      </c>
      <c r="AE325" s="534" t="str">
        <f>一年级总分</f>
        <v/>
      </c>
      <c r="AF325" s="517" t="str">
        <f>一年级等级</f>
        <v/>
      </c>
    </row>
    <row r="326" spans="1:32">
      <c r="A326" s="664">
        <v>105</v>
      </c>
      <c r="B326" s="665">
        <v>44</v>
      </c>
      <c r="C326" s="478"/>
      <c r="D326" s="471"/>
      <c r="E326" s="478"/>
      <c r="F326" s="473"/>
      <c r="G326" s="480"/>
      <c r="H326" s="475"/>
      <c r="I326" s="501"/>
      <c r="J326" s="502"/>
      <c r="K326" s="502"/>
      <c r="L326" s="649"/>
      <c r="M326" s="644"/>
      <c r="N326" s="505" t="str">
        <f>一年级BMI</f>
        <v/>
      </c>
      <c r="O326" s="499" t="str">
        <f>一年级BMI等级</f>
        <v/>
      </c>
      <c r="P326" s="500" t="str">
        <f>一年级BMI得分</f>
        <v/>
      </c>
      <c r="Q326" s="515" t="str">
        <f>一年级肺活量得分</f>
        <v/>
      </c>
      <c r="R326" s="512" t="str">
        <f>一年级等级</f>
        <v/>
      </c>
      <c r="S326" s="516" t="str">
        <f>一年级50米跑得分</f>
        <v/>
      </c>
      <c r="T326" s="517" t="str">
        <f>一年级等级</f>
        <v/>
      </c>
      <c r="U326" s="516" t="str">
        <f>一年级坐位体前屈得分</f>
        <v/>
      </c>
      <c r="V326" s="517" t="str">
        <f>一年级等级</f>
        <v/>
      </c>
      <c r="W326" s="516" t="str">
        <f>一年级一分钟跳绳得分</f>
        <v/>
      </c>
      <c r="X326" s="517" t="str">
        <f>一年级等级</f>
        <v/>
      </c>
      <c r="Y326" s="515"/>
      <c r="Z326" s="518"/>
      <c r="AA326" s="533"/>
      <c r="AB326" s="515"/>
      <c r="AC326" s="533" t="str">
        <f>一年级跳绳附加分</f>
        <v/>
      </c>
      <c r="AD326" s="534" t="str">
        <f>一年级标准分</f>
        <v/>
      </c>
      <c r="AE326" s="534" t="str">
        <f>一年级总分</f>
        <v/>
      </c>
      <c r="AF326" s="517" t="str">
        <f>一年级等级</f>
        <v/>
      </c>
    </row>
    <row r="327" spans="1:32">
      <c r="A327" s="664">
        <v>105</v>
      </c>
      <c r="B327" s="665">
        <v>45</v>
      </c>
      <c r="C327" s="478"/>
      <c r="D327" s="471"/>
      <c r="E327" s="478"/>
      <c r="F327" s="473"/>
      <c r="G327" s="480"/>
      <c r="H327" s="475"/>
      <c r="I327" s="501"/>
      <c r="J327" s="502"/>
      <c r="K327" s="502"/>
      <c r="L327" s="649"/>
      <c r="M327" s="644"/>
      <c r="N327" s="505" t="str">
        <f>一年级BMI</f>
        <v/>
      </c>
      <c r="O327" s="499" t="str">
        <f>一年级BMI等级</f>
        <v/>
      </c>
      <c r="P327" s="500" t="str">
        <f>一年级BMI得分</f>
        <v/>
      </c>
      <c r="Q327" s="515" t="str">
        <f>一年级肺活量得分</f>
        <v/>
      </c>
      <c r="R327" s="512" t="str">
        <f>一年级等级</f>
        <v/>
      </c>
      <c r="S327" s="516" t="str">
        <f>一年级50米跑得分</f>
        <v/>
      </c>
      <c r="T327" s="517" t="str">
        <f>一年级等级</f>
        <v/>
      </c>
      <c r="U327" s="516" t="str">
        <f>一年级坐位体前屈得分</f>
        <v/>
      </c>
      <c r="V327" s="517" t="str">
        <f>一年级等级</f>
        <v/>
      </c>
      <c r="W327" s="516" t="str">
        <f>一年级一分钟跳绳得分</f>
        <v/>
      </c>
      <c r="X327" s="517" t="str">
        <f>一年级等级</f>
        <v/>
      </c>
      <c r="Y327" s="515"/>
      <c r="Z327" s="518"/>
      <c r="AA327" s="533"/>
      <c r="AB327" s="515"/>
      <c r="AC327" s="533" t="str">
        <f>一年级跳绳附加分</f>
        <v/>
      </c>
      <c r="AD327" s="534" t="str">
        <f>一年级标准分</f>
        <v/>
      </c>
      <c r="AE327" s="534" t="str">
        <f>一年级总分</f>
        <v/>
      </c>
      <c r="AF327" s="517" t="str">
        <f>一年级等级</f>
        <v/>
      </c>
    </row>
    <row r="328" spans="1:32">
      <c r="A328" s="664">
        <v>105</v>
      </c>
      <c r="B328" s="665">
        <v>46</v>
      </c>
      <c r="C328" s="478"/>
      <c r="D328" s="471"/>
      <c r="E328" s="478"/>
      <c r="F328" s="473"/>
      <c r="G328" s="480"/>
      <c r="H328" s="475"/>
      <c r="I328" s="501"/>
      <c r="J328" s="502"/>
      <c r="K328" s="502"/>
      <c r="L328" s="649"/>
      <c r="M328" s="644"/>
      <c r="N328" s="505" t="str">
        <f>一年级BMI</f>
        <v/>
      </c>
      <c r="O328" s="499" t="str">
        <f>一年级BMI等级</f>
        <v/>
      </c>
      <c r="P328" s="500" t="str">
        <f>一年级BMI得分</f>
        <v/>
      </c>
      <c r="Q328" s="515" t="str">
        <f>一年级肺活量得分</f>
        <v/>
      </c>
      <c r="R328" s="512" t="str">
        <f>一年级等级</f>
        <v/>
      </c>
      <c r="S328" s="516" t="str">
        <f>一年级50米跑得分</f>
        <v/>
      </c>
      <c r="T328" s="517" t="str">
        <f>一年级等级</f>
        <v/>
      </c>
      <c r="U328" s="516" t="str">
        <f>一年级坐位体前屈得分</f>
        <v/>
      </c>
      <c r="V328" s="517" t="str">
        <f>一年级等级</f>
        <v/>
      </c>
      <c r="W328" s="516" t="str">
        <f>一年级一分钟跳绳得分</f>
        <v/>
      </c>
      <c r="X328" s="517" t="str">
        <f>一年级等级</f>
        <v/>
      </c>
      <c r="Y328" s="515"/>
      <c r="Z328" s="518"/>
      <c r="AA328" s="533"/>
      <c r="AB328" s="515"/>
      <c r="AC328" s="533" t="str">
        <f>一年级跳绳附加分</f>
        <v/>
      </c>
      <c r="AD328" s="534" t="str">
        <f>一年级标准分</f>
        <v/>
      </c>
      <c r="AE328" s="534" t="str">
        <f>一年级总分</f>
        <v/>
      </c>
      <c r="AF328" s="517" t="str">
        <f>一年级等级</f>
        <v/>
      </c>
    </row>
    <row r="329" spans="1:32">
      <c r="A329" s="664">
        <v>105</v>
      </c>
      <c r="B329" s="665">
        <v>47</v>
      </c>
      <c r="C329" s="478"/>
      <c r="D329" s="471"/>
      <c r="E329" s="478"/>
      <c r="F329" s="473"/>
      <c r="G329" s="480"/>
      <c r="H329" s="475"/>
      <c r="I329" s="501"/>
      <c r="J329" s="502"/>
      <c r="K329" s="502"/>
      <c r="L329" s="649"/>
      <c r="M329" s="644"/>
      <c r="N329" s="505" t="str">
        <f>一年级BMI</f>
        <v/>
      </c>
      <c r="O329" s="499" t="str">
        <f>一年级BMI等级</f>
        <v/>
      </c>
      <c r="P329" s="500" t="str">
        <f>一年级BMI得分</f>
        <v/>
      </c>
      <c r="Q329" s="515" t="str">
        <f>一年级肺活量得分</f>
        <v/>
      </c>
      <c r="R329" s="512" t="str">
        <f>一年级等级</f>
        <v/>
      </c>
      <c r="S329" s="516" t="str">
        <f>一年级50米跑得分</f>
        <v/>
      </c>
      <c r="T329" s="517" t="str">
        <f>一年级等级</f>
        <v/>
      </c>
      <c r="U329" s="516" t="str">
        <f>一年级坐位体前屈得分</f>
        <v/>
      </c>
      <c r="V329" s="517" t="str">
        <f>一年级等级</f>
        <v/>
      </c>
      <c r="W329" s="516" t="str">
        <f>一年级一分钟跳绳得分</f>
        <v/>
      </c>
      <c r="X329" s="517" t="str">
        <f>一年级等级</f>
        <v/>
      </c>
      <c r="Y329" s="515"/>
      <c r="Z329" s="518"/>
      <c r="AA329" s="533"/>
      <c r="AB329" s="515"/>
      <c r="AC329" s="533" t="str">
        <f>一年级跳绳附加分</f>
        <v/>
      </c>
      <c r="AD329" s="534" t="str">
        <f>一年级标准分</f>
        <v/>
      </c>
      <c r="AE329" s="534" t="str">
        <f>一年级总分</f>
        <v/>
      </c>
      <c r="AF329" s="517" t="str">
        <f>一年级等级</f>
        <v/>
      </c>
    </row>
    <row r="330" spans="1:32">
      <c r="A330" s="664">
        <v>105</v>
      </c>
      <c r="B330" s="665">
        <v>48</v>
      </c>
      <c r="C330" s="478"/>
      <c r="D330" s="471"/>
      <c r="E330" s="478"/>
      <c r="F330" s="473"/>
      <c r="G330" s="480"/>
      <c r="H330" s="475"/>
      <c r="I330" s="501"/>
      <c r="J330" s="502"/>
      <c r="K330" s="502"/>
      <c r="L330" s="649"/>
      <c r="M330" s="644"/>
      <c r="N330" s="505" t="str">
        <f>一年级BMI</f>
        <v/>
      </c>
      <c r="O330" s="499" t="str">
        <f>一年级BMI等级</f>
        <v/>
      </c>
      <c r="P330" s="500" t="str">
        <f>一年级BMI得分</f>
        <v/>
      </c>
      <c r="Q330" s="515" t="str">
        <f>一年级肺活量得分</f>
        <v/>
      </c>
      <c r="R330" s="512" t="str">
        <f>一年级等级</f>
        <v/>
      </c>
      <c r="S330" s="516" t="str">
        <f>一年级50米跑得分</f>
        <v/>
      </c>
      <c r="T330" s="517" t="str">
        <f>一年级等级</f>
        <v/>
      </c>
      <c r="U330" s="516" t="str">
        <f>一年级坐位体前屈得分</f>
        <v/>
      </c>
      <c r="V330" s="517" t="str">
        <f>一年级等级</f>
        <v/>
      </c>
      <c r="W330" s="516" t="str">
        <f>一年级一分钟跳绳得分</f>
        <v/>
      </c>
      <c r="X330" s="517" t="str">
        <f>一年级等级</f>
        <v/>
      </c>
      <c r="Y330" s="515"/>
      <c r="Z330" s="518"/>
      <c r="AA330" s="533"/>
      <c r="AB330" s="515"/>
      <c r="AC330" s="533" t="str">
        <f>一年级跳绳附加分</f>
        <v/>
      </c>
      <c r="AD330" s="534" t="str">
        <f>一年级标准分</f>
        <v/>
      </c>
      <c r="AE330" s="534" t="str">
        <f>一年级总分</f>
        <v/>
      </c>
      <c r="AF330" s="517" t="str">
        <f>一年级等级</f>
        <v/>
      </c>
    </row>
    <row r="331" spans="1:32">
      <c r="A331" s="664">
        <v>105</v>
      </c>
      <c r="B331" s="665">
        <v>49</v>
      </c>
      <c r="C331" s="478"/>
      <c r="D331" s="471"/>
      <c r="E331" s="478"/>
      <c r="F331" s="473"/>
      <c r="G331" s="480"/>
      <c r="H331" s="475"/>
      <c r="I331" s="501"/>
      <c r="J331" s="502"/>
      <c r="K331" s="502"/>
      <c r="L331" s="649"/>
      <c r="M331" s="644"/>
      <c r="N331" s="505" t="str">
        <f>一年级BMI</f>
        <v/>
      </c>
      <c r="O331" s="499" t="str">
        <f>一年级BMI等级</f>
        <v/>
      </c>
      <c r="P331" s="500" t="str">
        <f>一年级BMI得分</f>
        <v/>
      </c>
      <c r="Q331" s="515" t="str">
        <f>一年级肺活量得分</f>
        <v/>
      </c>
      <c r="R331" s="512" t="str">
        <f>一年级等级</f>
        <v/>
      </c>
      <c r="S331" s="516" t="str">
        <f>一年级50米跑得分</f>
        <v/>
      </c>
      <c r="T331" s="517" t="str">
        <f>一年级等级</f>
        <v/>
      </c>
      <c r="U331" s="516" t="str">
        <f>一年级坐位体前屈得分</f>
        <v/>
      </c>
      <c r="V331" s="517" t="str">
        <f>一年级等级</f>
        <v/>
      </c>
      <c r="W331" s="516" t="str">
        <f>一年级一分钟跳绳得分</f>
        <v/>
      </c>
      <c r="X331" s="517" t="str">
        <f>一年级等级</f>
        <v/>
      </c>
      <c r="Y331" s="515"/>
      <c r="Z331" s="518"/>
      <c r="AA331" s="533"/>
      <c r="AB331" s="515"/>
      <c r="AC331" s="533" t="str">
        <f>一年级跳绳附加分</f>
        <v/>
      </c>
      <c r="AD331" s="534" t="str">
        <f>一年级标准分</f>
        <v/>
      </c>
      <c r="AE331" s="534" t="str">
        <f>一年级总分</f>
        <v/>
      </c>
      <c r="AF331" s="517" t="str">
        <f>一年级等级</f>
        <v/>
      </c>
    </row>
    <row r="332" spans="1:32">
      <c r="A332" s="664">
        <v>105</v>
      </c>
      <c r="B332" s="665">
        <v>50</v>
      </c>
      <c r="C332" s="478"/>
      <c r="D332" s="471"/>
      <c r="E332" s="478"/>
      <c r="F332" s="473"/>
      <c r="G332" s="480"/>
      <c r="H332" s="475"/>
      <c r="I332" s="501"/>
      <c r="J332" s="502"/>
      <c r="K332" s="502"/>
      <c r="L332" s="649"/>
      <c r="M332" s="644"/>
      <c r="N332" s="505" t="str">
        <f>一年级BMI</f>
        <v/>
      </c>
      <c r="O332" s="499" t="str">
        <f>一年级BMI等级</f>
        <v/>
      </c>
      <c r="P332" s="500" t="str">
        <f>一年级BMI得分</f>
        <v/>
      </c>
      <c r="Q332" s="515" t="str">
        <f>一年级肺活量得分</f>
        <v/>
      </c>
      <c r="R332" s="512" t="str">
        <f>一年级等级</f>
        <v/>
      </c>
      <c r="S332" s="516" t="str">
        <f>一年级50米跑得分</f>
        <v/>
      </c>
      <c r="T332" s="517" t="str">
        <f>一年级等级</f>
        <v/>
      </c>
      <c r="U332" s="516" t="str">
        <f>一年级坐位体前屈得分</f>
        <v/>
      </c>
      <c r="V332" s="517" t="str">
        <f>一年级等级</f>
        <v/>
      </c>
      <c r="W332" s="516" t="str">
        <f>一年级一分钟跳绳得分</f>
        <v/>
      </c>
      <c r="X332" s="517" t="str">
        <f>一年级等级</f>
        <v/>
      </c>
      <c r="Y332" s="515"/>
      <c r="Z332" s="518"/>
      <c r="AA332" s="533"/>
      <c r="AB332" s="515"/>
      <c r="AC332" s="533" t="str">
        <f>一年级跳绳附加分</f>
        <v/>
      </c>
      <c r="AD332" s="534" t="str">
        <f>一年级标准分</f>
        <v/>
      </c>
      <c r="AE332" s="534" t="str">
        <f>一年级总分</f>
        <v/>
      </c>
      <c r="AF332" s="517" t="str">
        <f>一年级等级</f>
        <v/>
      </c>
    </row>
    <row r="333" spans="1:32">
      <c r="A333" s="664">
        <v>105</v>
      </c>
      <c r="B333" s="665">
        <v>51</v>
      </c>
      <c r="C333" s="478"/>
      <c r="D333" s="471"/>
      <c r="E333" s="478"/>
      <c r="F333" s="473"/>
      <c r="G333" s="480"/>
      <c r="H333" s="475"/>
      <c r="I333" s="501"/>
      <c r="J333" s="502"/>
      <c r="K333" s="502"/>
      <c r="L333" s="649"/>
      <c r="M333" s="644"/>
      <c r="N333" s="505" t="str">
        <f>一年级BMI</f>
        <v/>
      </c>
      <c r="O333" s="499" t="str">
        <f>一年级BMI等级</f>
        <v/>
      </c>
      <c r="P333" s="500" t="str">
        <f>一年级BMI得分</f>
        <v/>
      </c>
      <c r="Q333" s="515" t="str">
        <f>一年级肺活量得分</f>
        <v/>
      </c>
      <c r="R333" s="512" t="str">
        <f>一年级等级</f>
        <v/>
      </c>
      <c r="S333" s="516" t="str">
        <f>一年级50米跑得分</f>
        <v/>
      </c>
      <c r="T333" s="517" t="str">
        <f>一年级等级</f>
        <v/>
      </c>
      <c r="U333" s="516" t="str">
        <f>一年级坐位体前屈得分</f>
        <v/>
      </c>
      <c r="V333" s="517" t="str">
        <f>一年级等级</f>
        <v/>
      </c>
      <c r="W333" s="516" t="str">
        <f>一年级一分钟跳绳得分</f>
        <v/>
      </c>
      <c r="X333" s="517" t="str">
        <f>一年级等级</f>
        <v/>
      </c>
      <c r="Y333" s="515"/>
      <c r="Z333" s="518"/>
      <c r="AA333" s="533"/>
      <c r="AB333" s="515"/>
      <c r="AC333" s="533" t="str">
        <f>一年级跳绳附加分</f>
        <v/>
      </c>
      <c r="AD333" s="534" t="str">
        <f>一年级标准分</f>
        <v/>
      </c>
      <c r="AE333" s="534" t="str">
        <f>一年级总分</f>
        <v/>
      </c>
      <c r="AF333" s="517" t="str">
        <f>一年级等级</f>
        <v/>
      </c>
    </row>
    <row r="334" spans="1:32">
      <c r="A334" s="664">
        <v>105</v>
      </c>
      <c r="B334" s="665">
        <v>52</v>
      </c>
      <c r="C334" s="478"/>
      <c r="D334" s="471"/>
      <c r="E334" s="478"/>
      <c r="F334" s="473"/>
      <c r="G334" s="480"/>
      <c r="H334" s="475"/>
      <c r="I334" s="501"/>
      <c r="J334" s="502"/>
      <c r="K334" s="502"/>
      <c r="L334" s="649"/>
      <c r="M334" s="644"/>
      <c r="N334" s="505" t="str">
        <f>一年级BMI</f>
        <v/>
      </c>
      <c r="O334" s="499" t="str">
        <f>一年级BMI等级</f>
        <v/>
      </c>
      <c r="P334" s="500" t="str">
        <f>一年级BMI得分</f>
        <v/>
      </c>
      <c r="Q334" s="515" t="str">
        <f>一年级肺活量得分</f>
        <v/>
      </c>
      <c r="R334" s="512" t="str">
        <f>一年级等级</f>
        <v/>
      </c>
      <c r="S334" s="516" t="str">
        <f>一年级50米跑得分</f>
        <v/>
      </c>
      <c r="T334" s="517" t="str">
        <f>一年级等级</f>
        <v/>
      </c>
      <c r="U334" s="516" t="str">
        <f>一年级坐位体前屈得分</f>
        <v/>
      </c>
      <c r="V334" s="517" t="str">
        <f>一年级等级</f>
        <v/>
      </c>
      <c r="W334" s="516" t="str">
        <f>一年级一分钟跳绳得分</f>
        <v/>
      </c>
      <c r="X334" s="517" t="str">
        <f>一年级等级</f>
        <v/>
      </c>
      <c r="Y334" s="515"/>
      <c r="Z334" s="518"/>
      <c r="AA334" s="533"/>
      <c r="AB334" s="515"/>
      <c r="AC334" s="533" t="str">
        <f>一年级跳绳附加分</f>
        <v/>
      </c>
      <c r="AD334" s="534" t="str">
        <f>一年级标准分</f>
        <v/>
      </c>
      <c r="AE334" s="534" t="str">
        <f>一年级总分</f>
        <v/>
      </c>
      <c r="AF334" s="517" t="str">
        <f>一年级等级</f>
        <v/>
      </c>
    </row>
    <row r="335" spans="1:32">
      <c r="A335" s="664">
        <v>105</v>
      </c>
      <c r="B335" s="665">
        <v>53</v>
      </c>
      <c r="C335" s="478"/>
      <c r="D335" s="471"/>
      <c r="E335" s="478"/>
      <c r="F335" s="473"/>
      <c r="G335" s="480"/>
      <c r="H335" s="475"/>
      <c r="I335" s="501"/>
      <c r="J335" s="502"/>
      <c r="K335" s="502"/>
      <c r="L335" s="649"/>
      <c r="M335" s="644"/>
      <c r="N335" s="505" t="str">
        <f>一年级BMI</f>
        <v/>
      </c>
      <c r="O335" s="499" t="str">
        <f>一年级BMI等级</f>
        <v/>
      </c>
      <c r="P335" s="500" t="str">
        <f>一年级BMI得分</f>
        <v/>
      </c>
      <c r="Q335" s="515" t="str">
        <f>一年级肺活量得分</f>
        <v/>
      </c>
      <c r="R335" s="512" t="str">
        <f>一年级等级</f>
        <v/>
      </c>
      <c r="S335" s="516" t="str">
        <f>一年级50米跑得分</f>
        <v/>
      </c>
      <c r="T335" s="517" t="str">
        <f>一年级等级</f>
        <v/>
      </c>
      <c r="U335" s="516" t="str">
        <f>一年级坐位体前屈得分</f>
        <v/>
      </c>
      <c r="V335" s="517" t="str">
        <f>一年级等级</f>
        <v/>
      </c>
      <c r="W335" s="516" t="str">
        <f>一年级一分钟跳绳得分</f>
        <v/>
      </c>
      <c r="X335" s="517" t="str">
        <f>一年级等级</f>
        <v/>
      </c>
      <c r="Y335" s="515"/>
      <c r="Z335" s="518"/>
      <c r="AA335" s="533"/>
      <c r="AB335" s="515"/>
      <c r="AC335" s="533" t="str">
        <f>一年级跳绳附加分</f>
        <v/>
      </c>
      <c r="AD335" s="534" t="str">
        <f>一年级标准分</f>
        <v/>
      </c>
      <c r="AE335" s="534" t="str">
        <f>一年级总分</f>
        <v/>
      </c>
      <c r="AF335" s="517" t="str">
        <f>一年级等级</f>
        <v/>
      </c>
    </row>
    <row r="336" spans="1:32">
      <c r="A336" s="664">
        <v>105</v>
      </c>
      <c r="B336" s="665">
        <v>54</v>
      </c>
      <c r="C336" s="478"/>
      <c r="D336" s="471"/>
      <c r="E336" s="478"/>
      <c r="F336" s="473"/>
      <c r="G336" s="480"/>
      <c r="H336" s="475"/>
      <c r="I336" s="501"/>
      <c r="J336" s="502"/>
      <c r="K336" s="502"/>
      <c r="L336" s="649"/>
      <c r="M336" s="644"/>
      <c r="N336" s="505" t="str">
        <f>一年级BMI</f>
        <v/>
      </c>
      <c r="O336" s="499" t="str">
        <f>一年级BMI等级</f>
        <v/>
      </c>
      <c r="P336" s="500" t="str">
        <f>一年级BMI得分</f>
        <v/>
      </c>
      <c r="Q336" s="515" t="str">
        <f>一年级肺活量得分</f>
        <v/>
      </c>
      <c r="R336" s="512" t="str">
        <f>一年级等级</f>
        <v/>
      </c>
      <c r="S336" s="516" t="str">
        <f>一年级50米跑得分</f>
        <v/>
      </c>
      <c r="T336" s="517" t="str">
        <f>一年级等级</f>
        <v/>
      </c>
      <c r="U336" s="516" t="str">
        <f>一年级坐位体前屈得分</f>
        <v/>
      </c>
      <c r="V336" s="517" t="str">
        <f>一年级等级</f>
        <v/>
      </c>
      <c r="W336" s="516" t="str">
        <f>一年级一分钟跳绳得分</f>
        <v/>
      </c>
      <c r="X336" s="517" t="str">
        <f>一年级等级</f>
        <v/>
      </c>
      <c r="Y336" s="515"/>
      <c r="Z336" s="518"/>
      <c r="AA336" s="533"/>
      <c r="AB336" s="515"/>
      <c r="AC336" s="533" t="str">
        <f>一年级跳绳附加分</f>
        <v/>
      </c>
      <c r="AD336" s="534" t="str">
        <f>一年级标准分</f>
        <v/>
      </c>
      <c r="AE336" s="534" t="str">
        <f>一年级总分</f>
        <v/>
      </c>
      <c r="AF336" s="517" t="str">
        <f>一年级等级</f>
        <v/>
      </c>
    </row>
    <row r="337" spans="1:32">
      <c r="A337" s="664">
        <v>105</v>
      </c>
      <c r="B337" s="665">
        <v>55</v>
      </c>
      <c r="C337" s="478"/>
      <c r="D337" s="471"/>
      <c r="E337" s="478"/>
      <c r="F337" s="473"/>
      <c r="G337" s="480"/>
      <c r="H337" s="475"/>
      <c r="I337" s="501"/>
      <c r="J337" s="502"/>
      <c r="K337" s="502"/>
      <c r="L337" s="649"/>
      <c r="M337" s="644"/>
      <c r="N337" s="505" t="str">
        <f>一年级BMI</f>
        <v/>
      </c>
      <c r="O337" s="499" t="str">
        <f>一年级BMI等级</f>
        <v/>
      </c>
      <c r="P337" s="500" t="str">
        <f>一年级BMI得分</f>
        <v/>
      </c>
      <c r="Q337" s="515" t="str">
        <f>一年级肺活量得分</f>
        <v/>
      </c>
      <c r="R337" s="512" t="str">
        <f>一年级等级</f>
        <v/>
      </c>
      <c r="S337" s="516" t="str">
        <f>一年级50米跑得分</f>
        <v/>
      </c>
      <c r="T337" s="517" t="str">
        <f>一年级等级</f>
        <v/>
      </c>
      <c r="U337" s="516" t="str">
        <f>一年级坐位体前屈得分</f>
        <v/>
      </c>
      <c r="V337" s="517" t="str">
        <f>一年级等级</f>
        <v/>
      </c>
      <c r="W337" s="516" t="str">
        <f>一年级一分钟跳绳得分</f>
        <v/>
      </c>
      <c r="X337" s="517" t="str">
        <f>一年级等级</f>
        <v/>
      </c>
      <c r="Y337" s="515"/>
      <c r="Z337" s="518"/>
      <c r="AA337" s="533"/>
      <c r="AB337" s="515"/>
      <c r="AC337" s="533" t="str">
        <f>一年级跳绳附加分</f>
        <v/>
      </c>
      <c r="AD337" s="534" t="str">
        <f>一年级标准分</f>
        <v/>
      </c>
      <c r="AE337" s="534" t="str">
        <f>一年级总分</f>
        <v/>
      </c>
      <c r="AF337" s="517" t="str">
        <f>一年级等级</f>
        <v/>
      </c>
    </row>
    <row r="338" spans="1:32">
      <c r="A338" s="664">
        <v>105</v>
      </c>
      <c r="B338" s="665">
        <v>56</v>
      </c>
      <c r="C338" s="478"/>
      <c r="D338" s="471"/>
      <c r="E338" s="478"/>
      <c r="F338" s="473"/>
      <c r="G338" s="480"/>
      <c r="H338" s="475"/>
      <c r="I338" s="501"/>
      <c r="J338" s="502"/>
      <c r="K338" s="502"/>
      <c r="L338" s="649"/>
      <c r="M338" s="644"/>
      <c r="N338" s="505" t="str">
        <f>一年级BMI</f>
        <v/>
      </c>
      <c r="O338" s="499" t="str">
        <f>一年级BMI等级</f>
        <v/>
      </c>
      <c r="P338" s="500" t="str">
        <f>一年级BMI得分</f>
        <v/>
      </c>
      <c r="Q338" s="515" t="str">
        <f>一年级肺活量得分</f>
        <v/>
      </c>
      <c r="R338" s="512" t="str">
        <f>一年级等级</f>
        <v/>
      </c>
      <c r="S338" s="516" t="str">
        <f>一年级50米跑得分</f>
        <v/>
      </c>
      <c r="T338" s="517" t="str">
        <f>一年级等级</f>
        <v/>
      </c>
      <c r="U338" s="516" t="str">
        <f>一年级坐位体前屈得分</f>
        <v/>
      </c>
      <c r="V338" s="517" t="str">
        <f>一年级等级</f>
        <v/>
      </c>
      <c r="W338" s="516" t="str">
        <f>一年级一分钟跳绳得分</f>
        <v/>
      </c>
      <c r="X338" s="517" t="str">
        <f>一年级等级</f>
        <v/>
      </c>
      <c r="Y338" s="515"/>
      <c r="Z338" s="518"/>
      <c r="AA338" s="533"/>
      <c r="AB338" s="515"/>
      <c r="AC338" s="533" t="str">
        <f>一年级跳绳附加分</f>
        <v/>
      </c>
      <c r="AD338" s="534" t="str">
        <f>一年级标准分</f>
        <v/>
      </c>
      <c r="AE338" s="534" t="str">
        <f>一年级总分</f>
        <v/>
      </c>
      <c r="AF338" s="517" t="str">
        <f>一年级等级</f>
        <v/>
      </c>
    </row>
    <row r="339" spans="1:32">
      <c r="A339" s="664">
        <v>105</v>
      </c>
      <c r="B339" s="665">
        <v>57</v>
      </c>
      <c r="C339" s="478"/>
      <c r="D339" s="471"/>
      <c r="E339" s="478"/>
      <c r="F339" s="473"/>
      <c r="G339" s="480"/>
      <c r="H339" s="475"/>
      <c r="I339" s="501"/>
      <c r="J339" s="502"/>
      <c r="K339" s="502"/>
      <c r="L339" s="649"/>
      <c r="M339" s="644"/>
      <c r="N339" s="505" t="str">
        <f>一年级BMI</f>
        <v/>
      </c>
      <c r="O339" s="499" t="str">
        <f>一年级BMI等级</f>
        <v/>
      </c>
      <c r="P339" s="500" t="str">
        <f>一年级BMI得分</f>
        <v/>
      </c>
      <c r="Q339" s="515" t="str">
        <f>一年级肺活量得分</f>
        <v/>
      </c>
      <c r="R339" s="512" t="str">
        <f>一年级等级</f>
        <v/>
      </c>
      <c r="S339" s="516" t="str">
        <f>一年级50米跑得分</f>
        <v/>
      </c>
      <c r="T339" s="517" t="str">
        <f>一年级等级</f>
        <v/>
      </c>
      <c r="U339" s="516" t="str">
        <f>一年级坐位体前屈得分</f>
        <v/>
      </c>
      <c r="V339" s="517" t="str">
        <f>一年级等级</f>
        <v/>
      </c>
      <c r="W339" s="516" t="str">
        <f>一年级一分钟跳绳得分</f>
        <v/>
      </c>
      <c r="X339" s="517" t="str">
        <f>一年级等级</f>
        <v/>
      </c>
      <c r="Y339" s="515"/>
      <c r="Z339" s="518"/>
      <c r="AA339" s="533"/>
      <c r="AB339" s="515"/>
      <c r="AC339" s="533" t="str">
        <f>一年级跳绳附加分</f>
        <v/>
      </c>
      <c r="AD339" s="534" t="str">
        <f>一年级标准分</f>
        <v/>
      </c>
      <c r="AE339" s="534" t="str">
        <f>一年级总分</f>
        <v/>
      </c>
      <c r="AF339" s="517" t="str">
        <f>一年级等级</f>
        <v/>
      </c>
    </row>
    <row r="340" spans="1:32">
      <c r="A340" s="664">
        <v>105</v>
      </c>
      <c r="B340" s="665">
        <v>58</v>
      </c>
      <c r="C340" s="478"/>
      <c r="D340" s="471"/>
      <c r="E340" s="478"/>
      <c r="F340" s="473"/>
      <c r="G340" s="480"/>
      <c r="H340" s="475"/>
      <c r="I340" s="501"/>
      <c r="J340" s="502"/>
      <c r="K340" s="502"/>
      <c r="L340" s="649"/>
      <c r="M340" s="644"/>
      <c r="N340" s="505" t="str">
        <f>一年级BMI</f>
        <v/>
      </c>
      <c r="O340" s="499" t="str">
        <f>一年级BMI等级</f>
        <v/>
      </c>
      <c r="P340" s="500" t="str">
        <f>一年级BMI得分</f>
        <v/>
      </c>
      <c r="Q340" s="515" t="str">
        <f>一年级肺活量得分</f>
        <v/>
      </c>
      <c r="R340" s="512" t="str">
        <f>一年级等级</f>
        <v/>
      </c>
      <c r="S340" s="516" t="str">
        <f>一年级50米跑得分</f>
        <v/>
      </c>
      <c r="T340" s="517" t="str">
        <f>一年级等级</f>
        <v/>
      </c>
      <c r="U340" s="516" t="str">
        <f>一年级坐位体前屈得分</f>
        <v/>
      </c>
      <c r="V340" s="517" t="str">
        <f>一年级等级</f>
        <v/>
      </c>
      <c r="W340" s="516" t="str">
        <f>一年级一分钟跳绳得分</f>
        <v/>
      </c>
      <c r="X340" s="517" t="str">
        <f>一年级等级</f>
        <v/>
      </c>
      <c r="Y340" s="515"/>
      <c r="Z340" s="518"/>
      <c r="AA340" s="533"/>
      <c r="AB340" s="515"/>
      <c r="AC340" s="533" t="str">
        <f>一年级跳绳附加分</f>
        <v/>
      </c>
      <c r="AD340" s="534" t="str">
        <f>一年级标准分</f>
        <v/>
      </c>
      <c r="AE340" s="534" t="str">
        <f>一年级总分</f>
        <v/>
      </c>
      <c r="AF340" s="517" t="str">
        <f>一年级等级</f>
        <v/>
      </c>
    </row>
    <row r="341" spans="1:32">
      <c r="A341" s="664">
        <v>105</v>
      </c>
      <c r="B341" s="665">
        <v>59</v>
      </c>
      <c r="C341" s="478"/>
      <c r="D341" s="471"/>
      <c r="E341" s="478"/>
      <c r="F341" s="473"/>
      <c r="G341" s="480"/>
      <c r="H341" s="475"/>
      <c r="I341" s="501"/>
      <c r="J341" s="502"/>
      <c r="K341" s="502"/>
      <c r="L341" s="649"/>
      <c r="M341" s="644"/>
      <c r="N341" s="505" t="str">
        <f>一年级BMI</f>
        <v/>
      </c>
      <c r="O341" s="499" t="str">
        <f>一年级BMI等级</f>
        <v/>
      </c>
      <c r="P341" s="500" t="str">
        <f>一年级BMI得分</f>
        <v/>
      </c>
      <c r="Q341" s="515" t="str">
        <f>一年级肺活量得分</f>
        <v/>
      </c>
      <c r="R341" s="512" t="str">
        <f>一年级等级</f>
        <v/>
      </c>
      <c r="S341" s="516" t="str">
        <f>一年级50米跑得分</f>
        <v/>
      </c>
      <c r="T341" s="517" t="str">
        <f>一年级等级</f>
        <v/>
      </c>
      <c r="U341" s="516" t="str">
        <f>一年级坐位体前屈得分</f>
        <v/>
      </c>
      <c r="V341" s="517" t="str">
        <f>一年级等级</f>
        <v/>
      </c>
      <c r="W341" s="516" t="str">
        <f>一年级一分钟跳绳得分</f>
        <v/>
      </c>
      <c r="X341" s="517" t="str">
        <f>一年级等级</f>
        <v/>
      </c>
      <c r="Y341" s="515"/>
      <c r="Z341" s="518"/>
      <c r="AA341" s="533"/>
      <c r="AB341" s="515"/>
      <c r="AC341" s="533" t="str">
        <f>一年级跳绳附加分</f>
        <v/>
      </c>
      <c r="AD341" s="534" t="str">
        <f>一年级标准分</f>
        <v/>
      </c>
      <c r="AE341" s="534" t="str">
        <f>一年级总分</f>
        <v/>
      </c>
      <c r="AF341" s="517" t="str">
        <f>一年级等级</f>
        <v/>
      </c>
    </row>
    <row r="342" spans="1:32">
      <c r="A342" s="664">
        <v>105</v>
      </c>
      <c r="B342" s="665">
        <v>60</v>
      </c>
      <c r="C342" s="478"/>
      <c r="D342" s="471"/>
      <c r="E342" s="478"/>
      <c r="F342" s="473"/>
      <c r="G342" s="480"/>
      <c r="H342" s="475"/>
      <c r="I342" s="501"/>
      <c r="J342" s="502"/>
      <c r="K342" s="502"/>
      <c r="L342" s="649"/>
      <c r="M342" s="644"/>
      <c r="N342" s="505" t="str">
        <f>一年级BMI</f>
        <v/>
      </c>
      <c r="O342" s="499" t="str">
        <f>一年级BMI等级</f>
        <v/>
      </c>
      <c r="P342" s="500" t="str">
        <f>一年级BMI得分</f>
        <v/>
      </c>
      <c r="Q342" s="515" t="str">
        <f>一年级肺活量得分</f>
        <v/>
      </c>
      <c r="R342" s="512" t="str">
        <f>一年级等级</f>
        <v/>
      </c>
      <c r="S342" s="516" t="str">
        <f>一年级50米跑得分</f>
        <v/>
      </c>
      <c r="T342" s="517" t="str">
        <f>一年级等级</f>
        <v/>
      </c>
      <c r="U342" s="516" t="str">
        <f>一年级坐位体前屈得分</f>
        <v/>
      </c>
      <c r="V342" s="517" t="str">
        <f>一年级等级</f>
        <v/>
      </c>
      <c r="W342" s="516" t="str">
        <f>一年级一分钟跳绳得分</f>
        <v/>
      </c>
      <c r="X342" s="517" t="str">
        <f>一年级等级</f>
        <v/>
      </c>
      <c r="Y342" s="515"/>
      <c r="Z342" s="518"/>
      <c r="AA342" s="533"/>
      <c r="AB342" s="515"/>
      <c r="AC342" s="533" t="str">
        <f>一年级跳绳附加分</f>
        <v/>
      </c>
      <c r="AD342" s="534" t="str">
        <f>一年级标准分</f>
        <v/>
      </c>
      <c r="AE342" s="534" t="str">
        <f>一年级总分</f>
        <v/>
      </c>
      <c r="AF342" s="517" t="str">
        <f>一年级等级</f>
        <v/>
      </c>
    </row>
    <row r="343" spans="1:32">
      <c r="A343" s="664">
        <v>105</v>
      </c>
      <c r="B343" s="665">
        <v>61</v>
      </c>
      <c r="C343" s="478"/>
      <c r="D343" s="471"/>
      <c r="E343" s="478"/>
      <c r="F343" s="473"/>
      <c r="G343" s="480"/>
      <c r="H343" s="475"/>
      <c r="I343" s="501"/>
      <c r="J343" s="502"/>
      <c r="K343" s="502"/>
      <c r="L343" s="649"/>
      <c r="M343" s="644"/>
      <c r="N343" s="505" t="str">
        <f>一年级BMI</f>
        <v/>
      </c>
      <c r="O343" s="499" t="str">
        <f>一年级BMI等级</f>
        <v/>
      </c>
      <c r="P343" s="500" t="str">
        <f>一年级BMI得分</f>
        <v/>
      </c>
      <c r="Q343" s="515" t="str">
        <f>一年级肺活量得分</f>
        <v/>
      </c>
      <c r="R343" s="512" t="str">
        <f>一年级等级</f>
        <v/>
      </c>
      <c r="S343" s="516" t="str">
        <f>一年级50米跑得分</f>
        <v/>
      </c>
      <c r="T343" s="517" t="str">
        <f>一年级等级</f>
        <v/>
      </c>
      <c r="U343" s="516" t="str">
        <f>一年级坐位体前屈得分</f>
        <v/>
      </c>
      <c r="V343" s="517" t="str">
        <f>一年级等级</f>
        <v/>
      </c>
      <c r="W343" s="516" t="str">
        <f>一年级一分钟跳绳得分</f>
        <v/>
      </c>
      <c r="X343" s="517" t="str">
        <f>一年级等级</f>
        <v/>
      </c>
      <c r="Y343" s="515"/>
      <c r="Z343" s="518"/>
      <c r="AA343" s="533"/>
      <c r="AB343" s="515"/>
      <c r="AC343" s="533" t="str">
        <f>一年级跳绳附加分</f>
        <v/>
      </c>
      <c r="AD343" s="534" t="str">
        <f>一年级标准分</f>
        <v/>
      </c>
      <c r="AE343" s="534" t="str">
        <f>一年级总分</f>
        <v/>
      </c>
      <c r="AF343" s="517" t="str">
        <f>一年级等级</f>
        <v/>
      </c>
    </row>
    <row r="344" spans="1:32">
      <c r="A344" s="664">
        <v>105</v>
      </c>
      <c r="B344" s="665">
        <v>62</v>
      </c>
      <c r="C344" s="470"/>
      <c r="D344" s="471"/>
      <c r="E344" s="472"/>
      <c r="F344" s="473"/>
      <c r="G344" s="480"/>
      <c r="H344" s="475"/>
      <c r="I344" s="494"/>
      <c r="J344" s="495"/>
      <c r="K344" s="495"/>
      <c r="L344" s="649"/>
      <c r="M344" s="644"/>
      <c r="N344" s="505" t="str">
        <f>一年级BMI</f>
        <v/>
      </c>
      <c r="O344" s="499" t="str">
        <f>一年级BMI等级</f>
        <v/>
      </c>
      <c r="P344" s="500" t="str">
        <f>一年级BMI得分</f>
        <v/>
      </c>
      <c r="Q344" s="515" t="str">
        <f>一年级肺活量得分</f>
        <v/>
      </c>
      <c r="R344" s="512" t="str">
        <f>一年级等级</f>
        <v/>
      </c>
      <c r="S344" s="516" t="str">
        <f>一年级50米跑得分</f>
        <v/>
      </c>
      <c r="T344" s="517" t="str">
        <f>一年级等级</f>
        <v/>
      </c>
      <c r="U344" s="516" t="str">
        <f>一年级坐位体前屈得分</f>
        <v/>
      </c>
      <c r="V344" s="517" t="str">
        <f>一年级等级</f>
        <v/>
      </c>
      <c r="W344" s="516" t="str">
        <f>一年级一分钟跳绳得分</f>
        <v/>
      </c>
      <c r="X344" s="517" t="str">
        <f>一年级等级</f>
        <v/>
      </c>
      <c r="Y344" s="515"/>
      <c r="Z344" s="518"/>
      <c r="AA344" s="533"/>
      <c r="AB344" s="515"/>
      <c r="AC344" s="533" t="str">
        <f>一年级跳绳附加分</f>
        <v/>
      </c>
      <c r="AD344" s="534" t="str">
        <f>一年级标准分</f>
        <v/>
      </c>
      <c r="AE344" s="534" t="str">
        <f>一年级总分</f>
        <v/>
      </c>
      <c r="AF344" s="517" t="str">
        <f>一年级等级</f>
        <v/>
      </c>
    </row>
    <row r="345" spans="1:32">
      <c r="A345" s="664">
        <v>105</v>
      </c>
      <c r="B345" s="665">
        <v>63</v>
      </c>
      <c r="C345" s="478"/>
      <c r="D345" s="471"/>
      <c r="E345" s="472"/>
      <c r="F345" s="473"/>
      <c r="G345" s="480"/>
      <c r="H345" s="475"/>
      <c r="I345" s="501"/>
      <c r="J345" s="502"/>
      <c r="K345" s="495"/>
      <c r="L345" s="649"/>
      <c r="M345" s="644"/>
      <c r="N345" s="505" t="str">
        <f>一年级BMI</f>
        <v/>
      </c>
      <c r="O345" s="499" t="str">
        <f>一年级BMI等级</f>
        <v/>
      </c>
      <c r="P345" s="500" t="str">
        <f>一年级BMI得分</f>
        <v/>
      </c>
      <c r="Q345" s="515" t="str">
        <f>一年级肺活量得分</f>
        <v/>
      </c>
      <c r="R345" s="512" t="str">
        <f>一年级等级</f>
        <v/>
      </c>
      <c r="S345" s="516" t="str">
        <f>一年级50米跑得分</f>
        <v/>
      </c>
      <c r="T345" s="517" t="str">
        <f>一年级等级</f>
        <v/>
      </c>
      <c r="U345" s="516" t="str">
        <f>一年级坐位体前屈得分</f>
        <v/>
      </c>
      <c r="V345" s="517" t="str">
        <f>一年级等级</f>
        <v/>
      </c>
      <c r="W345" s="516" t="str">
        <f>一年级一分钟跳绳得分</f>
        <v/>
      </c>
      <c r="X345" s="517" t="str">
        <f>一年级等级</f>
        <v/>
      </c>
      <c r="Y345" s="515"/>
      <c r="Z345" s="518"/>
      <c r="AA345" s="533"/>
      <c r="AB345" s="515"/>
      <c r="AC345" s="533" t="str">
        <f>一年级跳绳附加分</f>
        <v/>
      </c>
      <c r="AD345" s="534" t="str">
        <f>一年级标准分</f>
        <v/>
      </c>
      <c r="AE345" s="534" t="str">
        <f>一年级总分</f>
        <v/>
      </c>
      <c r="AF345" s="517" t="str">
        <f>一年级等级</f>
        <v/>
      </c>
    </row>
    <row r="346" spans="1:32">
      <c r="A346" s="664">
        <v>105</v>
      </c>
      <c r="B346" s="665">
        <v>64</v>
      </c>
      <c r="C346" s="478"/>
      <c r="D346" s="471"/>
      <c r="E346" s="472"/>
      <c r="F346" s="473"/>
      <c r="G346" s="480"/>
      <c r="H346" s="475"/>
      <c r="I346" s="501"/>
      <c r="J346" s="502"/>
      <c r="K346" s="495"/>
      <c r="L346" s="649"/>
      <c r="M346" s="644"/>
      <c r="N346" s="505" t="str">
        <f>一年级BMI</f>
        <v/>
      </c>
      <c r="O346" s="499" t="str">
        <f>一年级BMI等级</f>
        <v/>
      </c>
      <c r="P346" s="500" t="str">
        <f>一年级BMI得分</f>
        <v/>
      </c>
      <c r="Q346" s="515" t="str">
        <f>一年级肺活量得分</f>
        <v/>
      </c>
      <c r="R346" s="512" t="str">
        <f>一年级等级</f>
        <v/>
      </c>
      <c r="S346" s="516" t="str">
        <f>一年级50米跑得分</f>
        <v/>
      </c>
      <c r="T346" s="517" t="str">
        <f>一年级等级</f>
        <v/>
      </c>
      <c r="U346" s="516" t="str">
        <f>一年级坐位体前屈得分</f>
        <v/>
      </c>
      <c r="V346" s="517" t="str">
        <f>一年级等级</f>
        <v/>
      </c>
      <c r="W346" s="516" t="str">
        <f>一年级一分钟跳绳得分</f>
        <v/>
      </c>
      <c r="X346" s="517" t="str">
        <f>一年级等级</f>
        <v/>
      </c>
      <c r="Y346" s="515"/>
      <c r="Z346" s="518"/>
      <c r="AA346" s="533"/>
      <c r="AB346" s="515"/>
      <c r="AC346" s="533" t="str">
        <f>一年级跳绳附加分</f>
        <v/>
      </c>
      <c r="AD346" s="534" t="str">
        <f>一年级标准分</f>
        <v/>
      </c>
      <c r="AE346" s="534" t="str">
        <f>一年级总分</f>
        <v/>
      </c>
      <c r="AF346" s="517" t="str">
        <f>一年级等级</f>
        <v/>
      </c>
    </row>
    <row r="347" spans="1:32">
      <c r="A347" s="664">
        <v>105</v>
      </c>
      <c r="B347" s="665">
        <v>65</v>
      </c>
      <c r="C347" s="478"/>
      <c r="D347" s="471"/>
      <c r="E347" s="472"/>
      <c r="F347" s="473"/>
      <c r="G347" s="474"/>
      <c r="H347" s="475"/>
      <c r="I347" s="501"/>
      <c r="J347" s="502"/>
      <c r="K347" s="495"/>
      <c r="L347" s="649"/>
      <c r="M347" s="644"/>
      <c r="N347" s="505" t="str">
        <f>一年级BMI</f>
        <v/>
      </c>
      <c r="O347" s="499" t="str">
        <f>一年级BMI等级</f>
        <v/>
      </c>
      <c r="P347" s="500" t="str">
        <f>一年级BMI得分</f>
        <v/>
      </c>
      <c r="Q347" s="515" t="str">
        <f>一年级肺活量得分</f>
        <v/>
      </c>
      <c r="R347" s="512" t="str">
        <f>一年级等级</f>
        <v/>
      </c>
      <c r="S347" s="516" t="str">
        <f>一年级50米跑得分</f>
        <v/>
      </c>
      <c r="T347" s="517" t="str">
        <f>一年级等级</f>
        <v/>
      </c>
      <c r="U347" s="516" t="str">
        <f>一年级坐位体前屈得分</f>
        <v/>
      </c>
      <c r="V347" s="517" t="str">
        <f>一年级等级</f>
        <v/>
      </c>
      <c r="W347" s="516" t="str">
        <f>一年级一分钟跳绳得分</f>
        <v/>
      </c>
      <c r="X347" s="517" t="str">
        <f>一年级等级</f>
        <v/>
      </c>
      <c r="Y347" s="515"/>
      <c r="Z347" s="518"/>
      <c r="AA347" s="533"/>
      <c r="AB347" s="515"/>
      <c r="AC347" s="533" t="str">
        <f>一年级跳绳附加分</f>
        <v/>
      </c>
      <c r="AD347" s="534" t="str">
        <f>一年级标准分</f>
        <v/>
      </c>
      <c r="AE347" s="534" t="str">
        <f>一年级总分</f>
        <v/>
      </c>
      <c r="AF347" s="517" t="str">
        <f>一年级等级</f>
        <v/>
      </c>
    </row>
    <row r="348" spans="1:32">
      <c r="A348" s="664">
        <v>105</v>
      </c>
      <c r="B348" s="665">
        <v>66</v>
      </c>
      <c r="C348" s="478"/>
      <c r="D348" s="471"/>
      <c r="E348" s="472"/>
      <c r="F348" s="473"/>
      <c r="G348" s="474"/>
      <c r="H348" s="475"/>
      <c r="I348" s="501"/>
      <c r="J348" s="502"/>
      <c r="K348" s="495"/>
      <c r="L348" s="649"/>
      <c r="M348" s="644"/>
      <c r="N348" s="505" t="str">
        <f>一年级BMI</f>
        <v/>
      </c>
      <c r="O348" s="499" t="str">
        <f>一年级BMI等级</f>
        <v/>
      </c>
      <c r="P348" s="500" t="str">
        <f>一年级BMI得分</f>
        <v/>
      </c>
      <c r="Q348" s="515" t="str">
        <f>一年级肺活量得分</f>
        <v/>
      </c>
      <c r="R348" s="512" t="str">
        <f>一年级等级</f>
        <v/>
      </c>
      <c r="S348" s="516" t="str">
        <f>一年级50米跑得分</f>
        <v/>
      </c>
      <c r="T348" s="517" t="str">
        <f>一年级等级</f>
        <v/>
      </c>
      <c r="U348" s="516" t="str">
        <f>一年级坐位体前屈得分</f>
        <v/>
      </c>
      <c r="V348" s="517" t="str">
        <f>一年级等级</f>
        <v/>
      </c>
      <c r="W348" s="516" t="str">
        <f>一年级一分钟跳绳得分</f>
        <v/>
      </c>
      <c r="X348" s="517" t="str">
        <f>一年级等级</f>
        <v/>
      </c>
      <c r="Y348" s="515"/>
      <c r="Z348" s="518"/>
      <c r="AA348" s="533"/>
      <c r="AB348" s="515"/>
      <c r="AC348" s="533" t="str">
        <f>一年级跳绳附加分</f>
        <v/>
      </c>
      <c r="AD348" s="534" t="str">
        <f>一年级标准分</f>
        <v/>
      </c>
      <c r="AE348" s="534" t="str">
        <f>一年级总分</f>
        <v/>
      </c>
      <c r="AF348" s="517" t="str">
        <f>一年级等级</f>
        <v/>
      </c>
    </row>
    <row r="349" spans="1:32">
      <c r="A349" s="664">
        <v>105</v>
      </c>
      <c r="B349" s="665">
        <v>67</v>
      </c>
      <c r="C349" s="478"/>
      <c r="D349" s="471"/>
      <c r="E349" s="472"/>
      <c r="F349" s="473"/>
      <c r="G349" s="480"/>
      <c r="H349" s="475"/>
      <c r="I349" s="501"/>
      <c r="J349" s="502"/>
      <c r="K349" s="495"/>
      <c r="L349" s="649"/>
      <c r="M349" s="644"/>
      <c r="N349" s="505" t="str">
        <f>一年级BMI</f>
        <v/>
      </c>
      <c r="O349" s="499" t="str">
        <f>一年级BMI等级</f>
        <v/>
      </c>
      <c r="P349" s="500" t="str">
        <f>一年级BMI得分</f>
        <v/>
      </c>
      <c r="Q349" s="515" t="str">
        <f>一年级肺活量得分</f>
        <v/>
      </c>
      <c r="R349" s="512" t="str">
        <f>一年级等级</f>
        <v/>
      </c>
      <c r="S349" s="516" t="str">
        <f>一年级50米跑得分</f>
        <v/>
      </c>
      <c r="T349" s="517" t="str">
        <f>一年级等级</f>
        <v/>
      </c>
      <c r="U349" s="516" t="str">
        <f>一年级坐位体前屈得分</f>
        <v/>
      </c>
      <c r="V349" s="517" t="str">
        <f>一年级等级</f>
        <v/>
      </c>
      <c r="W349" s="516" t="str">
        <f>一年级一分钟跳绳得分</f>
        <v/>
      </c>
      <c r="X349" s="517" t="str">
        <f>一年级等级</f>
        <v/>
      </c>
      <c r="Y349" s="515"/>
      <c r="Z349" s="518"/>
      <c r="AA349" s="533"/>
      <c r="AB349" s="515"/>
      <c r="AC349" s="533" t="str">
        <f>一年级跳绳附加分</f>
        <v/>
      </c>
      <c r="AD349" s="534" t="str">
        <f>一年级标准分</f>
        <v/>
      </c>
      <c r="AE349" s="534" t="str">
        <f>一年级总分</f>
        <v/>
      </c>
      <c r="AF349" s="517" t="str">
        <f>一年级等级</f>
        <v/>
      </c>
    </row>
    <row r="350" spans="1:32">
      <c r="A350" s="664">
        <v>105</v>
      </c>
      <c r="B350" s="665">
        <v>68</v>
      </c>
      <c r="C350" s="478"/>
      <c r="D350" s="471"/>
      <c r="E350" s="472"/>
      <c r="F350" s="473"/>
      <c r="G350" s="480"/>
      <c r="H350" s="475"/>
      <c r="I350" s="501"/>
      <c r="J350" s="502"/>
      <c r="K350" s="495"/>
      <c r="L350" s="649"/>
      <c r="M350" s="644"/>
      <c r="N350" s="505" t="str">
        <f>一年级BMI</f>
        <v/>
      </c>
      <c r="O350" s="499" t="str">
        <f>一年级BMI等级</f>
        <v/>
      </c>
      <c r="P350" s="500" t="str">
        <f>一年级BMI得分</f>
        <v/>
      </c>
      <c r="Q350" s="515" t="str">
        <f>一年级肺活量得分</f>
        <v/>
      </c>
      <c r="R350" s="512" t="str">
        <f>一年级等级</f>
        <v/>
      </c>
      <c r="S350" s="516" t="str">
        <f>一年级50米跑得分</f>
        <v/>
      </c>
      <c r="T350" s="517" t="str">
        <f>一年级等级</f>
        <v/>
      </c>
      <c r="U350" s="516" t="str">
        <f>一年级坐位体前屈得分</f>
        <v/>
      </c>
      <c r="V350" s="517" t="str">
        <f>一年级等级</f>
        <v/>
      </c>
      <c r="W350" s="516" t="str">
        <f>一年级一分钟跳绳得分</f>
        <v/>
      </c>
      <c r="X350" s="517" t="str">
        <f>一年级等级</f>
        <v/>
      </c>
      <c r="Y350" s="515"/>
      <c r="Z350" s="518"/>
      <c r="AA350" s="533"/>
      <c r="AB350" s="515"/>
      <c r="AC350" s="533" t="str">
        <f>一年级跳绳附加分</f>
        <v/>
      </c>
      <c r="AD350" s="534" t="str">
        <f>一年级标准分</f>
        <v/>
      </c>
      <c r="AE350" s="534" t="str">
        <f>一年级总分</f>
        <v/>
      </c>
      <c r="AF350" s="517" t="str">
        <f>一年级等级</f>
        <v/>
      </c>
    </row>
    <row r="351" spans="1:32">
      <c r="A351" s="664">
        <v>105</v>
      </c>
      <c r="B351" s="665">
        <v>69</v>
      </c>
      <c r="C351" s="478"/>
      <c r="D351" s="471"/>
      <c r="E351" s="472"/>
      <c r="F351" s="473"/>
      <c r="G351" s="480"/>
      <c r="H351" s="475"/>
      <c r="I351" s="501"/>
      <c r="J351" s="502"/>
      <c r="K351" s="495"/>
      <c r="L351" s="649"/>
      <c r="M351" s="644"/>
      <c r="N351" s="505" t="str">
        <f>一年级BMI</f>
        <v/>
      </c>
      <c r="O351" s="499" t="str">
        <f>一年级BMI等级</f>
        <v/>
      </c>
      <c r="P351" s="500" t="str">
        <f>一年级BMI得分</f>
        <v/>
      </c>
      <c r="Q351" s="515" t="str">
        <f>一年级肺活量得分</f>
        <v/>
      </c>
      <c r="R351" s="512" t="str">
        <f>一年级等级</f>
        <v/>
      </c>
      <c r="S351" s="516" t="str">
        <f>一年级50米跑得分</f>
        <v/>
      </c>
      <c r="T351" s="517" t="str">
        <f>一年级等级</f>
        <v/>
      </c>
      <c r="U351" s="516" t="str">
        <f>一年级坐位体前屈得分</f>
        <v/>
      </c>
      <c r="V351" s="517" t="str">
        <f>一年级等级</f>
        <v/>
      </c>
      <c r="W351" s="516" t="str">
        <f>一年级一分钟跳绳得分</f>
        <v/>
      </c>
      <c r="X351" s="517" t="str">
        <f>一年级等级</f>
        <v/>
      </c>
      <c r="Y351" s="515"/>
      <c r="Z351" s="518"/>
      <c r="AA351" s="533"/>
      <c r="AB351" s="515"/>
      <c r="AC351" s="533" t="str">
        <f>一年级跳绳附加分</f>
        <v/>
      </c>
      <c r="AD351" s="534" t="str">
        <f>一年级标准分</f>
        <v/>
      </c>
      <c r="AE351" s="534" t="str">
        <f>一年级总分</f>
        <v/>
      </c>
      <c r="AF351" s="517" t="str">
        <f>一年级等级</f>
        <v/>
      </c>
    </row>
    <row r="352" ht="15.75" spans="1:32">
      <c r="A352" s="687">
        <v>105</v>
      </c>
      <c r="B352" s="688">
        <v>70</v>
      </c>
      <c r="C352" s="537"/>
      <c r="D352" s="538"/>
      <c r="E352" s="539"/>
      <c r="F352" s="583"/>
      <c r="G352" s="570"/>
      <c r="H352" s="542"/>
      <c r="I352" s="543"/>
      <c r="J352" s="544"/>
      <c r="K352" s="545"/>
      <c r="L352" s="652"/>
      <c r="M352" s="647"/>
      <c r="N352" s="573" t="str">
        <f>一年级BMI</f>
        <v/>
      </c>
      <c r="O352" s="574" t="str">
        <f>一年级BMI等级</f>
        <v/>
      </c>
      <c r="P352" s="575" t="str">
        <f>一年级BMI得分</f>
        <v/>
      </c>
      <c r="Q352" s="576" t="str">
        <f>一年级肺活量得分</f>
        <v/>
      </c>
      <c r="R352" s="577" t="str">
        <f>一年级等级</f>
        <v/>
      </c>
      <c r="S352" s="578" t="str">
        <f>一年级50米跑得分</f>
        <v/>
      </c>
      <c r="T352" s="567" t="str">
        <f>一年级等级</f>
        <v/>
      </c>
      <c r="U352" s="578" t="str">
        <f>一年级坐位体前屈得分</f>
        <v/>
      </c>
      <c r="V352" s="567" t="str">
        <f>一年级等级</f>
        <v/>
      </c>
      <c r="W352" s="578" t="str">
        <f>一年级一分钟跳绳得分</f>
        <v/>
      </c>
      <c r="X352" s="567" t="str">
        <f>一年级等级</f>
        <v/>
      </c>
      <c r="Y352" s="576"/>
      <c r="Z352" s="579"/>
      <c r="AA352" s="565"/>
      <c r="AB352" s="576"/>
      <c r="AC352" s="565" t="str">
        <f>一年级跳绳附加分</f>
        <v/>
      </c>
      <c r="AD352" s="566" t="str">
        <f>一年级标准分</f>
        <v/>
      </c>
      <c r="AE352" s="566" t="str">
        <f>一年级总分</f>
        <v/>
      </c>
      <c r="AF352" s="567" t="str">
        <f>一年级等级</f>
        <v/>
      </c>
    </row>
    <row r="353" ht="15.75" spans="1:32">
      <c r="A353" s="662">
        <v>106</v>
      </c>
      <c r="B353" s="663">
        <v>1</v>
      </c>
      <c r="C353" s="472"/>
      <c r="D353" s="471"/>
      <c r="E353" s="472"/>
      <c r="F353" s="473"/>
      <c r="G353" s="474"/>
      <c r="H353" s="475"/>
      <c r="I353" s="494"/>
      <c r="J353" s="495"/>
      <c r="K353" s="495"/>
      <c r="L353" s="648"/>
      <c r="M353" s="643"/>
      <c r="N353" s="498" t="str">
        <f>一年级BMI</f>
        <v/>
      </c>
      <c r="O353" s="499" t="str">
        <f>一年级BMI等级</f>
        <v/>
      </c>
      <c r="P353" s="500" t="str">
        <f>一年级BMI得分</f>
        <v/>
      </c>
      <c r="Q353" s="511" t="str">
        <f>一年级肺活量得分</f>
        <v/>
      </c>
      <c r="R353" s="512" t="str">
        <f>一年级等级</f>
        <v/>
      </c>
      <c r="S353" s="513" t="str">
        <f>一年级50米跑得分</f>
        <v/>
      </c>
      <c r="T353" s="512" t="str">
        <f>一年级等级</f>
        <v/>
      </c>
      <c r="U353" s="513" t="str">
        <f>一年级坐位体前屈得分</f>
        <v/>
      </c>
      <c r="V353" s="512" t="str">
        <f>一年级等级</f>
        <v/>
      </c>
      <c r="W353" s="513" t="str">
        <f>一年级一分钟跳绳得分</f>
        <v/>
      </c>
      <c r="X353" s="512" t="str">
        <f>一年级等级</f>
        <v/>
      </c>
      <c r="Y353" s="511"/>
      <c r="Z353" s="514"/>
      <c r="AA353" s="530"/>
      <c r="AB353" s="511"/>
      <c r="AC353" s="530" t="str">
        <f>一年级跳绳附加分</f>
        <v/>
      </c>
      <c r="AD353" s="531" t="str">
        <f>一年级标准分</f>
        <v/>
      </c>
      <c r="AE353" s="531" t="str">
        <f>一年级总分</f>
        <v/>
      </c>
      <c r="AF353" s="512" t="str">
        <f>一年级等级</f>
        <v/>
      </c>
    </row>
    <row r="354" spans="1:32">
      <c r="A354" s="664">
        <v>106</v>
      </c>
      <c r="B354" s="665">
        <v>2</v>
      </c>
      <c r="C354" s="478"/>
      <c r="D354" s="471"/>
      <c r="E354" s="472"/>
      <c r="F354" s="473"/>
      <c r="G354" s="480"/>
      <c r="H354" s="475"/>
      <c r="I354" s="501"/>
      <c r="J354" s="502"/>
      <c r="K354" s="495"/>
      <c r="L354" s="649"/>
      <c r="M354" s="644"/>
      <c r="N354" s="505" t="str">
        <f>一年级BMI</f>
        <v/>
      </c>
      <c r="O354" s="499" t="str">
        <f>一年级BMI等级</f>
        <v/>
      </c>
      <c r="P354" s="500" t="str">
        <f>一年级BMI得分</f>
        <v/>
      </c>
      <c r="Q354" s="515" t="str">
        <f>一年级肺活量得分</f>
        <v/>
      </c>
      <c r="R354" s="512" t="str">
        <f>一年级等级</f>
        <v/>
      </c>
      <c r="S354" s="516" t="str">
        <f>一年级50米跑得分</f>
        <v/>
      </c>
      <c r="T354" s="517" t="str">
        <f>一年级等级</f>
        <v/>
      </c>
      <c r="U354" s="516" t="str">
        <f>一年级坐位体前屈得分</f>
        <v/>
      </c>
      <c r="V354" s="517" t="str">
        <f>一年级等级</f>
        <v/>
      </c>
      <c r="W354" s="516" t="str">
        <f>一年级一分钟跳绳得分</f>
        <v/>
      </c>
      <c r="X354" s="517" t="str">
        <f>一年级等级</f>
        <v/>
      </c>
      <c r="Y354" s="515"/>
      <c r="Z354" s="518"/>
      <c r="AA354" s="533"/>
      <c r="AB354" s="515"/>
      <c r="AC354" s="533" t="str">
        <f>一年级跳绳附加分</f>
        <v/>
      </c>
      <c r="AD354" s="534" t="str">
        <f>一年级标准分</f>
        <v/>
      </c>
      <c r="AE354" s="534" t="str">
        <f>一年级总分</f>
        <v/>
      </c>
      <c r="AF354" s="517" t="str">
        <f>一年级等级</f>
        <v/>
      </c>
    </row>
    <row r="355" spans="1:32">
      <c r="A355" s="664">
        <v>106</v>
      </c>
      <c r="B355" s="665">
        <v>3</v>
      </c>
      <c r="C355" s="478"/>
      <c r="D355" s="471"/>
      <c r="E355" s="472"/>
      <c r="F355" s="473"/>
      <c r="G355" s="480"/>
      <c r="H355" s="475"/>
      <c r="I355" s="501"/>
      <c r="J355" s="502"/>
      <c r="K355" s="495"/>
      <c r="L355" s="649"/>
      <c r="M355" s="644"/>
      <c r="N355" s="505" t="str">
        <f>一年级BMI</f>
        <v/>
      </c>
      <c r="O355" s="499" t="str">
        <f>一年级BMI等级</f>
        <v/>
      </c>
      <c r="P355" s="500" t="str">
        <f>一年级BMI得分</f>
        <v/>
      </c>
      <c r="Q355" s="515" t="str">
        <f>一年级肺活量得分</f>
        <v/>
      </c>
      <c r="R355" s="512" t="str">
        <f>一年级等级</f>
        <v/>
      </c>
      <c r="S355" s="516" t="str">
        <f>一年级50米跑得分</f>
        <v/>
      </c>
      <c r="T355" s="517" t="str">
        <f>一年级等级</f>
        <v/>
      </c>
      <c r="U355" s="516" t="str">
        <f>一年级坐位体前屈得分</f>
        <v/>
      </c>
      <c r="V355" s="517" t="str">
        <f>一年级等级</f>
        <v/>
      </c>
      <c r="W355" s="516" t="str">
        <f>一年级一分钟跳绳得分</f>
        <v/>
      </c>
      <c r="X355" s="517" t="str">
        <f>一年级等级</f>
        <v/>
      </c>
      <c r="Y355" s="515"/>
      <c r="Z355" s="518"/>
      <c r="AA355" s="533"/>
      <c r="AB355" s="515"/>
      <c r="AC355" s="533" t="str">
        <f>一年级跳绳附加分</f>
        <v/>
      </c>
      <c r="AD355" s="534" t="str">
        <f>一年级标准分</f>
        <v/>
      </c>
      <c r="AE355" s="534" t="str">
        <f>一年级总分</f>
        <v/>
      </c>
      <c r="AF355" s="517" t="str">
        <f>一年级等级</f>
        <v/>
      </c>
    </row>
    <row r="356" spans="1:32">
      <c r="A356" s="664">
        <v>106</v>
      </c>
      <c r="B356" s="665">
        <v>4</v>
      </c>
      <c r="C356" s="478"/>
      <c r="D356" s="471"/>
      <c r="E356" s="472"/>
      <c r="F356" s="473"/>
      <c r="G356" s="480"/>
      <c r="H356" s="475"/>
      <c r="I356" s="501"/>
      <c r="J356" s="502"/>
      <c r="K356" s="495"/>
      <c r="L356" s="649"/>
      <c r="M356" s="644"/>
      <c r="N356" s="505" t="str">
        <f>一年级BMI</f>
        <v/>
      </c>
      <c r="O356" s="499" t="str">
        <f>一年级BMI等级</f>
        <v/>
      </c>
      <c r="P356" s="500" t="str">
        <f>一年级BMI得分</f>
        <v/>
      </c>
      <c r="Q356" s="515" t="str">
        <f>一年级肺活量得分</f>
        <v/>
      </c>
      <c r="R356" s="512" t="str">
        <f>一年级等级</f>
        <v/>
      </c>
      <c r="S356" s="516" t="str">
        <f>一年级50米跑得分</f>
        <v/>
      </c>
      <c r="T356" s="517" t="str">
        <f>一年级等级</f>
        <v/>
      </c>
      <c r="U356" s="516" t="str">
        <f>一年级坐位体前屈得分</f>
        <v/>
      </c>
      <c r="V356" s="517" t="str">
        <f>一年级等级</f>
        <v/>
      </c>
      <c r="W356" s="516" t="str">
        <f>一年级一分钟跳绳得分</f>
        <v/>
      </c>
      <c r="X356" s="517" t="str">
        <f>一年级等级</f>
        <v/>
      </c>
      <c r="Y356" s="515"/>
      <c r="Z356" s="518"/>
      <c r="AA356" s="533"/>
      <c r="AB356" s="515"/>
      <c r="AC356" s="533" t="str">
        <f>一年级跳绳附加分</f>
        <v/>
      </c>
      <c r="AD356" s="534" t="str">
        <f>一年级标准分</f>
        <v/>
      </c>
      <c r="AE356" s="534" t="str">
        <f>一年级总分</f>
        <v/>
      </c>
      <c r="AF356" s="517" t="str">
        <f>一年级等级</f>
        <v/>
      </c>
    </row>
    <row r="357" spans="1:32">
      <c r="A357" s="664">
        <v>106</v>
      </c>
      <c r="B357" s="665">
        <v>5</v>
      </c>
      <c r="C357" s="478"/>
      <c r="D357" s="471"/>
      <c r="E357" s="472"/>
      <c r="F357" s="473"/>
      <c r="G357" s="480"/>
      <c r="H357" s="475"/>
      <c r="I357" s="501"/>
      <c r="J357" s="502"/>
      <c r="K357" s="495"/>
      <c r="L357" s="649"/>
      <c r="M357" s="644"/>
      <c r="N357" s="505" t="str">
        <f>一年级BMI</f>
        <v/>
      </c>
      <c r="O357" s="499" t="str">
        <f>一年级BMI等级</f>
        <v/>
      </c>
      <c r="P357" s="500" t="str">
        <f>一年级BMI得分</f>
        <v/>
      </c>
      <c r="Q357" s="515" t="str">
        <f>一年级肺活量得分</f>
        <v/>
      </c>
      <c r="R357" s="512" t="str">
        <f>一年级等级</f>
        <v/>
      </c>
      <c r="S357" s="516" t="str">
        <f>一年级50米跑得分</f>
        <v/>
      </c>
      <c r="T357" s="517" t="str">
        <f>一年级等级</f>
        <v/>
      </c>
      <c r="U357" s="516" t="str">
        <f>一年级坐位体前屈得分</f>
        <v/>
      </c>
      <c r="V357" s="517" t="str">
        <f>一年级等级</f>
        <v/>
      </c>
      <c r="W357" s="516" t="str">
        <f>一年级一分钟跳绳得分</f>
        <v/>
      </c>
      <c r="X357" s="517" t="str">
        <f>一年级等级</f>
        <v/>
      </c>
      <c r="Y357" s="515"/>
      <c r="Z357" s="518"/>
      <c r="AA357" s="533"/>
      <c r="AB357" s="515"/>
      <c r="AC357" s="533" t="str">
        <f>一年级跳绳附加分</f>
        <v/>
      </c>
      <c r="AD357" s="534" t="str">
        <f>一年级标准分</f>
        <v/>
      </c>
      <c r="AE357" s="534" t="str">
        <f>一年级总分</f>
        <v/>
      </c>
      <c r="AF357" s="517" t="str">
        <f>一年级等级</f>
        <v/>
      </c>
    </row>
    <row r="358" spans="1:32">
      <c r="A358" s="664">
        <v>106</v>
      </c>
      <c r="B358" s="665">
        <v>6</v>
      </c>
      <c r="C358" s="478"/>
      <c r="D358" s="471"/>
      <c r="E358" s="472"/>
      <c r="F358" s="473"/>
      <c r="G358" s="480"/>
      <c r="H358" s="475"/>
      <c r="I358" s="501"/>
      <c r="J358" s="502"/>
      <c r="K358" s="495"/>
      <c r="L358" s="649"/>
      <c r="M358" s="644"/>
      <c r="N358" s="505" t="str">
        <f>一年级BMI</f>
        <v/>
      </c>
      <c r="O358" s="499" t="str">
        <f>一年级BMI等级</f>
        <v/>
      </c>
      <c r="P358" s="500" t="str">
        <f>一年级BMI得分</f>
        <v/>
      </c>
      <c r="Q358" s="515" t="str">
        <f>一年级肺活量得分</f>
        <v/>
      </c>
      <c r="R358" s="512" t="str">
        <f>一年级等级</f>
        <v/>
      </c>
      <c r="S358" s="516" t="str">
        <f>一年级50米跑得分</f>
        <v/>
      </c>
      <c r="T358" s="517" t="str">
        <f>一年级等级</f>
        <v/>
      </c>
      <c r="U358" s="516" t="str">
        <f>一年级坐位体前屈得分</f>
        <v/>
      </c>
      <c r="V358" s="517" t="str">
        <f>一年级等级</f>
        <v/>
      </c>
      <c r="W358" s="516" t="str">
        <f>一年级一分钟跳绳得分</f>
        <v/>
      </c>
      <c r="X358" s="517" t="str">
        <f>一年级等级</f>
        <v/>
      </c>
      <c r="Y358" s="515"/>
      <c r="Z358" s="518"/>
      <c r="AA358" s="533"/>
      <c r="AB358" s="515"/>
      <c r="AC358" s="533" t="str">
        <f>一年级跳绳附加分</f>
        <v/>
      </c>
      <c r="AD358" s="534" t="str">
        <f>一年级标准分</f>
        <v/>
      </c>
      <c r="AE358" s="534" t="str">
        <f>一年级总分</f>
        <v/>
      </c>
      <c r="AF358" s="517" t="str">
        <f>一年级等级</f>
        <v/>
      </c>
    </row>
    <row r="359" spans="1:32">
      <c r="A359" s="664">
        <v>106</v>
      </c>
      <c r="B359" s="665">
        <v>7</v>
      </c>
      <c r="C359" s="478"/>
      <c r="D359" s="471"/>
      <c r="E359" s="478"/>
      <c r="F359" s="473"/>
      <c r="G359" s="480"/>
      <c r="H359" s="475"/>
      <c r="I359" s="501"/>
      <c r="J359" s="502"/>
      <c r="K359" s="502"/>
      <c r="L359" s="649"/>
      <c r="M359" s="644"/>
      <c r="N359" s="505" t="str">
        <f>一年级BMI</f>
        <v/>
      </c>
      <c r="O359" s="499" t="str">
        <f>一年级BMI等级</f>
        <v/>
      </c>
      <c r="P359" s="500" t="str">
        <f>一年级BMI得分</f>
        <v/>
      </c>
      <c r="Q359" s="515" t="str">
        <f>一年级肺活量得分</f>
        <v/>
      </c>
      <c r="R359" s="512" t="str">
        <f>一年级等级</f>
        <v/>
      </c>
      <c r="S359" s="516" t="str">
        <f>一年级50米跑得分</f>
        <v/>
      </c>
      <c r="T359" s="517" t="str">
        <f>一年级等级</f>
        <v/>
      </c>
      <c r="U359" s="516" t="str">
        <f>一年级坐位体前屈得分</f>
        <v/>
      </c>
      <c r="V359" s="517" t="str">
        <f>一年级等级</f>
        <v/>
      </c>
      <c r="W359" s="516" t="str">
        <f>一年级一分钟跳绳得分</f>
        <v/>
      </c>
      <c r="X359" s="517" t="str">
        <f>一年级等级</f>
        <v/>
      </c>
      <c r="Y359" s="515"/>
      <c r="Z359" s="518"/>
      <c r="AA359" s="533"/>
      <c r="AB359" s="515"/>
      <c r="AC359" s="533" t="str">
        <f>一年级跳绳附加分</f>
        <v/>
      </c>
      <c r="AD359" s="534" t="str">
        <f>一年级标准分</f>
        <v/>
      </c>
      <c r="AE359" s="534" t="str">
        <f>一年级总分</f>
        <v/>
      </c>
      <c r="AF359" s="517" t="str">
        <f>一年级等级</f>
        <v/>
      </c>
    </row>
    <row r="360" spans="1:32">
      <c r="A360" s="664">
        <v>106</v>
      </c>
      <c r="B360" s="665">
        <v>8</v>
      </c>
      <c r="C360" s="478"/>
      <c r="D360" s="471"/>
      <c r="E360" s="478"/>
      <c r="F360" s="481"/>
      <c r="G360" s="480"/>
      <c r="H360" s="475"/>
      <c r="I360" s="501"/>
      <c r="J360" s="502"/>
      <c r="K360" s="502"/>
      <c r="L360" s="649"/>
      <c r="M360" s="644"/>
      <c r="N360" s="505" t="str">
        <f>一年级BMI</f>
        <v/>
      </c>
      <c r="O360" s="499" t="str">
        <f>一年级BMI等级</f>
        <v/>
      </c>
      <c r="P360" s="500" t="str">
        <f>一年级BMI得分</f>
        <v/>
      </c>
      <c r="Q360" s="515" t="str">
        <f>一年级肺活量得分</f>
        <v/>
      </c>
      <c r="R360" s="512" t="str">
        <f>一年级等级</f>
        <v/>
      </c>
      <c r="S360" s="516" t="str">
        <f>一年级50米跑得分</f>
        <v/>
      </c>
      <c r="T360" s="517" t="str">
        <f>一年级等级</f>
        <v/>
      </c>
      <c r="U360" s="516" t="str">
        <f>一年级坐位体前屈得分</f>
        <v/>
      </c>
      <c r="V360" s="517" t="str">
        <f>一年级等级</f>
        <v/>
      </c>
      <c r="W360" s="516" t="str">
        <f>一年级一分钟跳绳得分</f>
        <v/>
      </c>
      <c r="X360" s="517" t="str">
        <f>一年级等级</f>
        <v/>
      </c>
      <c r="Y360" s="515"/>
      <c r="Z360" s="518"/>
      <c r="AA360" s="533"/>
      <c r="AB360" s="515"/>
      <c r="AC360" s="533" t="str">
        <f>一年级跳绳附加分</f>
        <v/>
      </c>
      <c r="AD360" s="534" t="str">
        <f>一年级标准分</f>
        <v/>
      </c>
      <c r="AE360" s="534" t="str">
        <f>一年级总分</f>
        <v/>
      </c>
      <c r="AF360" s="517" t="str">
        <f>一年级等级</f>
        <v/>
      </c>
    </row>
    <row r="361" spans="1:32">
      <c r="A361" s="664">
        <v>106</v>
      </c>
      <c r="B361" s="665">
        <v>9</v>
      </c>
      <c r="C361" s="478"/>
      <c r="D361" s="471"/>
      <c r="E361" s="478"/>
      <c r="F361" s="481"/>
      <c r="G361" s="480"/>
      <c r="H361" s="475"/>
      <c r="I361" s="501"/>
      <c r="J361" s="502"/>
      <c r="K361" s="502"/>
      <c r="L361" s="649"/>
      <c r="M361" s="644"/>
      <c r="N361" s="505" t="str">
        <f>一年级BMI</f>
        <v/>
      </c>
      <c r="O361" s="499" t="str">
        <f>一年级BMI等级</f>
        <v/>
      </c>
      <c r="P361" s="500" t="str">
        <f>一年级BMI得分</f>
        <v/>
      </c>
      <c r="Q361" s="515" t="str">
        <f>一年级肺活量得分</f>
        <v/>
      </c>
      <c r="R361" s="512" t="str">
        <f>一年级等级</f>
        <v/>
      </c>
      <c r="S361" s="516" t="str">
        <f>一年级50米跑得分</f>
        <v/>
      </c>
      <c r="T361" s="517" t="str">
        <f>一年级等级</f>
        <v/>
      </c>
      <c r="U361" s="516" t="str">
        <f>一年级坐位体前屈得分</f>
        <v/>
      </c>
      <c r="V361" s="517" t="str">
        <f>一年级等级</f>
        <v/>
      </c>
      <c r="W361" s="516" t="str">
        <f>一年级一分钟跳绳得分</f>
        <v/>
      </c>
      <c r="X361" s="517" t="str">
        <f>一年级等级</f>
        <v/>
      </c>
      <c r="Y361" s="515"/>
      <c r="Z361" s="518"/>
      <c r="AA361" s="533"/>
      <c r="AB361" s="515"/>
      <c r="AC361" s="533" t="str">
        <f>一年级跳绳附加分</f>
        <v/>
      </c>
      <c r="AD361" s="534" t="str">
        <f>一年级标准分</f>
        <v/>
      </c>
      <c r="AE361" s="534" t="str">
        <f>一年级总分</f>
        <v/>
      </c>
      <c r="AF361" s="517" t="str">
        <f>一年级等级</f>
        <v/>
      </c>
    </row>
    <row r="362" spans="1:32">
      <c r="A362" s="664">
        <v>106</v>
      </c>
      <c r="B362" s="665">
        <v>10</v>
      </c>
      <c r="C362" s="478"/>
      <c r="D362" s="471"/>
      <c r="E362" s="478"/>
      <c r="F362" s="481"/>
      <c r="G362" s="474"/>
      <c r="H362" s="475"/>
      <c r="I362" s="501"/>
      <c r="J362" s="502"/>
      <c r="K362" s="502"/>
      <c r="L362" s="649"/>
      <c r="M362" s="644"/>
      <c r="N362" s="505" t="str">
        <f>一年级BMI</f>
        <v/>
      </c>
      <c r="O362" s="499" t="str">
        <f>一年级BMI等级</f>
        <v/>
      </c>
      <c r="P362" s="500" t="str">
        <f>一年级BMI得分</f>
        <v/>
      </c>
      <c r="Q362" s="515" t="str">
        <f>一年级肺活量得分</f>
        <v/>
      </c>
      <c r="R362" s="512" t="str">
        <f>一年级等级</f>
        <v/>
      </c>
      <c r="S362" s="516" t="str">
        <f>一年级50米跑得分</f>
        <v/>
      </c>
      <c r="T362" s="517" t="str">
        <f>一年级等级</f>
        <v/>
      </c>
      <c r="U362" s="516" t="str">
        <f>一年级坐位体前屈得分</f>
        <v/>
      </c>
      <c r="V362" s="517" t="str">
        <f>一年级等级</f>
        <v/>
      </c>
      <c r="W362" s="516" t="str">
        <f>一年级一分钟跳绳得分</f>
        <v/>
      </c>
      <c r="X362" s="517" t="str">
        <f>一年级等级</f>
        <v/>
      </c>
      <c r="Y362" s="515"/>
      <c r="Z362" s="518"/>
      <c r="AA362" s="533"/>
      <c r="AB362" s="515"/>
      <c r="AC362" s="533" t="str">
        <f>一年级跳绳附加分</f>
        <v/>
      </c>
      <c r="AD362" s="534" t="str">
        <f>一年级标准分</f>
        <v/>
      </c>
      <c r="AE362" s="534" t="str">
        <f>一年级总分</f>
        <v/>
      </c>
      <c r="AF362" s="517" t="str">
        <f>一年级等级</f>
        <v/>
      </c>
    </row>
    <row r="363" spans="1:32">
      <c r="A363" s="664">
        <v>106</v>
      </c>
      <c r="B363" s="665">
        <v>11</v>
      </c>
      <c r="C363" s="478"/>
      <c r="D363" s="471"/>
      <c r="E363" s="478"/>
      <c r="F363" s="481"/>
      <c r="G363" s="474"/>
      <c r="H363" s="475"/>
      <c r="I363" s="501"/>
      <c r="J363" s="502"/>
      <c r="K363" s="502"/>
      <c r="L363" s="649"/>
      <c r="M363" s="644"/>
      <c r="N363" s="505" t="str">
        <f>一年级BMI</f>
        <v/>
      </c>
      <c r="O363" s="499" t="str">
        <f>一年级BMI等级</f>
        <v/>
      </c>
      <c r="P363" s="500" t="str">
        <f>一年级BMI得分</f>
        <v/>
      </c>
      <c r="Q363" s="515" t="str">
        <f>一年级肺活量得分</f>
        <v/>
      </c>
      <c r="R363" s="512" t="str">
        <f>一年级等级</f>
        <v/>
      </c>
      <c r="S363" s="516" t="str">
        <f>一年级50米跑得分</f>
        <v/>
      </c>
      <c r="T363" s="517" t="str">
        <f>一年级等级</f>
        <v/>
      </c>
      <c r="U363" s="516" t="str">
        <f>一年级坐位体前屈得分</f>
        <v/>
      </c>
      <c r="V363" s="517" t="str">
        <f>一年级等级</f>
        <v/>
      </c>
      <c r="W363" s="516" t="str">
        <f>一年级一分钟跳绳得分</f>
        <v/>
      </c>
      <c r="X363" s="517" t="str">
        <f>一年级等级</f>
        <v/>
      </c>
      <c r="Y363" s="515"/>
      <c r="Z363" s="518"/>
      <c r="AA363" s="533"/>
      <c r="AB363" s="515"/>
      <c r="AC363" s="533" t="str">
        <f>一年级跳绳附加分</f>
        <v/>
      </c>
      <c r="AD363" s="534" t="str">
        <f>一年级标准分</f>
        <v/>
      </c>
      <c r="AE363" s="534" t="str">
        <f>一年级总分</f>
        <v/>
      </c>
      <c r="AF363" s="517" t="str">
        <f>一年级等级</f>
        <v/>
      </c>
    </row>
    <row r="364" spans="1:32">
      <c r="A364" s="664">
        <v>106</v>
      </c>
      <c r="B364" s="665">
        <v>12</v>
      </c>
      <c r="C364" s="478"/>
      <c r="D364" s="471"/>
      <c r="E364" s="478"/>
      <c r="F364" s="481"/>
      <c r="G364" s="480"/>
      <c r="H364" s="475"/>
      <c r="I364" s="501"/>
      <c r="J364" s="502"/>
      <c r="K364" s="502"/>
      <c r="L364" s="649"/>
      <c r="M364" s="644"/>
      <c r="N364" s="505" t="str">
        <f>一年级BMI</f>
        <v/>
      </c>
      <c r="O364" s="499" t="str">
        <f>一年级BMI等级</f>
        <v/>
      </c>
      <c r="P364" s="500" t="str">
        <f>一年级BMI得分</f>
        <v/>
      </c>
      <c r="Q364" s="515" t="str">
        <f>一年级肺活量得分</f>
        <v/>
      </c>
      <c r="R364" s="512" t="str">
        <f>一年级等级</f>
        <v/>
      </c>
      <c r="S364" s="516" t="str">
        <f>一年级50米跑得分</f>
        <v/>
      </c>
      <c r="T364" s="517" t="str">
        <f>一年级等级</f>
        <v/>
      </c>
      <c r="U364" s="516" t="str">
        <f>一年级坐位体前屈得分</f>
        <v/>
      </c>
      <c r="V364" s="517" t="str">
        <f>一年级等级</f>
        <v/>
      </c>
      <c r="W364" s="516" t="str">
        <f>一年级一分钟跳绳得分</f>
        <v/>
      </c>
      <c r="X364" s="517" t="str">
        <f>一年级等级</f>
        <v/>
      </c>
      <c r="Y364" s="515"/>
      <c r="Z364" s="518"/>
      <c r="AA364" s="533"/>
      <c r="AB364" s="515"/>
      <c r="AC364" s="533" t="str">
        <f>一年级跳绳附加分</f>
        <v/>
      </c>
      <c r="AD364" s="534" t="str">
        <f>一年级标准分</f>
        <v/>
      </c>
      <c r="AE364" s="534" t="str">
        <f>一年级总分</f>
        <v/>
      </c>
      <c r="AF364" s="517" t="str">
        <f>一年级等级</f>
        <v/>
      </c>
    </row>
    <row r="365" spans="1:32">
      <c r="A365" s="664">
        <v>106</v>
      </c>
      <c r="B365" s="665">
        <v>13</v>
      </c>
      <c r="C365" s="478"/>
      <c r="D365" s="471"/>
      <c r="E365" s="478"/>
      <c r="F365" s="481"/>
      <c r="G365" s="480"/>
      <c r="H365" s="475"/>
      <c r="I365" s="501"/>
      <c r="J365" s="502"/>
      <c r="K365" s="502"/>
      <c r="L365" s="649"/>
      <c r="M365" s="644"/>
      <c r="N365" s="505" t="str">
        <f>一年级BMI</f>
        <v/>
      </c>
      <c r="O365" s="499" t="str">
        <f>一年级BMI等级</f>
        <v/>
      </c>
      <c r="P365" s="500" t="str">
        <f>一年级BMI得分</f>
        <v/>
      </c>
      <c r="Q365" s="515" t="str">
        <f>一年级肺活量得分</f>
        <v/>
      </c>
      <c r="R365" s="512" t="str">
        <f>一年级等级</f>
        <v/>
      </c>
      <c r="S365" s="516" t="str">
        <f>一年级50米跑得分</f>
        <v/>
      </c>
      <c r="T365" s="517" t="str">
        <f>一年级等级</f>
        <v/>
      </c>
      <c r="U365" s="516" t="str">
        <f>一年级坐位体前屈得分</f>
        <v/>
      </c>
      <c r="V365" s="517" t="str">
        <f>一年级等级</f>
        <v/>
      </c>
      <c r="W365" s="516" t="str">
        <f>一年级一分钟跳绳得分</f>
        <v/>
      </c>
      <c r="X365" s="517" t="str">
        <f>一年级等级</f>
        <v/>
      </c>
      <c r="Y365" s="515"/>
      <c r="Z365" s="518"/>
      <c r="AA365" s="533"/>
      <c r="AB365" s="515"/>
      <c r="AC365" s="533" t="str">
        <f>一年级跳绳附加分</f>
        <v/>
      </c>
      <c r="AD365" s="534" t="str">
        <f>一年级标准分</f>
        <v/>
      </c>
      <c r="AE365" s="534" t="str">
        <f>一年级总分</f>
        <v/>
      </c>
      <c r="AF365" s="517" t="str">
        <f>一年级等级</f>
        <v/>
      </c>
    </row>
    <row r="366" spans="1:32">
      <c r="A366" s="664">
        <v>106</v>
      </c>
      <c r="B366" s="665">
        <v>14</v>
      </c>
      <c r="C366" s="478"/>
      <c r="D366" s="471"/>
      <c r="E366" s="478"/>
      <c r="F366" s="481"/>
      <c r="G366" s="480"/>
      <c r="H366" s="475"/>
      <c r="I366" s="501"/>
      <c r="J366" s="502"/>
      <c r="K366" s="502"/>
      <c r="L366" s="649"/>
      <c r="M366" s="644"/>
      <c r="N366" s="505" t="str">
        <f>一年级BMI</f>
        <v/>
      </c>
      <c r="O366" s="499" t="str">
        <f>一年级BMI等级</f>
        <v/>
      </c>
      <c r="P366" s="500" t="str">
        <f>一年级BMI得分</f>
        <v/>
      </c>
      <c r="Q366" s="515" t="str">
        <f>一年级肺活量得分</f>
        <v/>
      </c>
      <c r="R366" s="512" t="str">
        <f>一年级等级</f>
        <v/>
      </c>
      <c r="S366" s="516" t="str">
        <f>一年级50米跑得分</f>
        <v/>
      </c>
      <c r="T366" s="517" t="str">
        <f>一年级等级</f>
        <v/>
      </c>
      <c r="U366" s="516" t="str">
        <f>一年级坐位体前屈得分</f>
        <v/>
      </c>
      <c r="V366" s="517" t="str">
        <f>一年级等级</f>
        <v/>
      </c>
      <c r="W366" s="516" t="str">
        <f>一年级一分钟跳绳得分</f>
        <v/>
      </c>
      <c r="X366" s="517" t="str">
        <f>一年级等级</f>
        <v/>
      </c>
      <c r="Y366" s="515"/>
      <c r="Z366" s="518"/>
      <c r="AA366" s="533"/>
      <c r="AB366" s="515"/>
      <c r="AC366" s="533" t="str">
        <f>一年级跳绳附加分</f>
        <v/>
      </c>
      <c r="AD366" s="534" t="str">
        <f>一年级标准分</f>
        <v/>
      </c>
      <c r="AE366" s="534" t="str">
        <f>一年级总分</f>
        <v/>
      </c>
      <c r="AF366" s="517" t="str">
        <f>一年级等级</f>
        <v/>
      </c>
    </row>
    <row r="367" spans="1:32">
      <c r="A367" s="664">
        <v>106</v>
      </c>
      <c r="B367" s="665">
        <v>15</v>
      </c>
      <c r="C367" s="478"/>
      <c r="D367" s="471"/>
      <c r="E367" s="478"/>
      <c r="F367" s="481"/>
      <c r="G367" s="480"/>
      <c r="H367" s="475"/>
      <c r="I367" s="501"/>
      <c r="J367" s="502"/>
      <c r="K367" s="502"/>
      <c r="L367" s="649"/>
      <c r="M367" s="644"/>
      <c r="N367" s="505" t="str">
        <f>一年级BMI</f>
        <v/>
      </c>
      <c r="O367" s="499" t="str">
        <f>一年级BMI等级</f>
        <v/>
      </c>
      <c r="P367" s="500" t="str">
        <f>一年级BMI得分</f>
        <v/>
      </c>
      <c r="Q367" s="515" t="str">
        <f>一年级肺活量得分</f>
        <v/>
      </c>
      <c r="R367" s="512" t="str">
        <f>一年级等级</f>
        <v/>
      </c>
      <c r="S367" s="516" t="str">
        <f>一年级50米跑得分</f>
        <v/>
      </c>
      <c r="T367" s="517" t="str">
        <f>一年级等级</f>
        <v/>
      </c>
      <c r="U367" s="516" t="str">
        <f>一年级坐位体前屈得分</f>
        <v/>
      </c>
      <c r="V367" s="517" t="str">
        <f>一年级等级</f>
        <v/>
      </c>
      <c r="W367" s="516" t="str">
        <f>一年级一分钟跳绳得分</f>
        <v/>
      </c>
      <c r="X367" s="517" t="str">
        <f>一年级等级</f>
        <v/>
      </c>
      <c r="Y367" s="515"/>
      <c r="Z367" s="518"/>
      <c r="AA367" s="533"/>
      <c r="AB367" s="515"/>
      <c r="AC367" s="533" t="str">
        <f>一年级跳绳附加分</f>
        <v/>
      </c>
      <c r="AD367" s="534" t="str">
        <f>一年级标准分</f>
        <v/>
      </c>
      <c r="AE367" s="534" t="str">
        <f>一年级总分</f>
        <v/>
      </c>
      <c r="AF367" s="517" t="str">
        <f>一年级等级</f>
        <v/>
      </c>
    </row>
    <row r="368" spans="1:32">
      <c r="A368" s="664">
        <v>106</v>
      </c>
      <c r="B368" s="665">
        <v>16</v>
      </c>
      <c r="C368" s="478"/>
      <c r="D368" s="471"/>
      <c r="E368" s="478"/>
      <c r="F368" s="473"/>
      <c r="G368" s="480"/>
      <c r="H368" s="475"/>
      <c r="I368" s="501"/>
      <c r="J368" s="502"/>
      <c r="K368" s="502"/>
      <c r="L368" s="648"/>
      <c r="M368" s="643"/>
      <c r="N368" s="498" t="str">
        <f>一年级BMI</f>
        <v/>
      </c>
      <c r="O368" s="499" t="str">
        <f>一年级BMI等级</f>
        <v/>
      </c>
      <c r="P368" s="500" t="str">
        <f>一年级BMI得分</f>
        <v/>
      </c>
      <c r="Q368" s="515" t="str">
        <f>一年级肺活量得分</f>
        <v/>
      </c>
      <c r="R368" s="512" t="str">
        <f>一年级等级</f>
        <v/>
      </c>
      <c r="S368" s="516" t="str">
        <f>一年级50米跑得分</f>
        <v/>
      </c>
      <c r="T368" s="512" t="str">
        <f>一年级等级</f>
        <v/>
      </c>
      <c r="U368" s="516" t="str">
        <f>一年级坐位体前屈得分</f>
        <v/>
      </c>
      <c r="V368" s="512" t="str">
        <f>一年级等级</f>
        <v/>
      </c>
      <c r="W368" s="516" t="str">
        <f>一年级一分钟跳绳得分</f>
        <v/>
      </c>
      <c r="X368" s="512" t="str">
        <f>一年级等级</f>
        <v/>
      </c>
      <c r="Y368" s="511"/>
      <c r="Z368" s="514"/>
      <c r="AA368" s="530"/>
      <c r="AB368" s="511"/>
      <c r="AC368" s="530" t="str">
        <f>一年级跳绳附加分</f>
        <v/>
      </c>
      <c r="AD368" s="534" t="str">
        <f>一年级标准分</f>
        <v/>
      </c>
      <c r="AE368" s="531" t="str">
        <f>一年级总分</f>
        <v/>
      </c>
      <c r="AF368" s="512" t="str">
        <f>一年级等级</f>
        <v/>
      </c>
    </row>
    <row r="369" spans="1:32">
      <c r="A369" s="664">
        <v>106</v>
      </c>
      <c r="B369" s="665">
        <v>17</v>
      </c>
      <c r="C369" s="478"/>
      <c r="D369" s="471"/>
      <c r="E369" s="478"/>
      <c r="F369" s="473"/>
      <c r="G369" s="480"/>
      <c r="H369" s="475"/>
      <c r="I369" s="501"/>
      <c r="J369" s="502"/>
      <c r="K369" s="502"/>
      <c r="L369" s="649"/>
      <c r="M369" s="644"/>
      <c r="N369" s="505" t="str">
        <f>一年级BMI</f>
        <v/>
      </c>
      <c r="O369" s="499" t="str">
        <f>一年级BMI等级</f>
        <v/>
      </c>
      <c r="P369" s="500" t="str">
        <f>一年级BMI得分</f>
        <v/>
      </c>
      <c r="Q369" s="515" t="str">
        <f>一年级肺活量得分</f>
        <v/>
      </c>
      <c r="R369" s="512" t="str">
        <f>一年级等级</f>
        <v/>
      </c>
      <c r="S369" s="516" t="str">
        <f>一年级50米跑得分</f>
        <v/>
      </c>
      <c r="T369" s="512" t="str">
        <f>一年级等级</f>
        <v/>
      </c>
      <c r="U369" s="516" t="str">
        <f>一年级坐位体前屈得分</f>
        <v/>
      </c>
      <c r="V369" s="517" t="str">
        <f>一年级等级</f>
        <v/>
      </c>
      <c r="W369" s="516" t="str">
        <f>一年级一分钟跳绳得分</f>
        <v/>
      </c>
      <c r="X369" s="517" t="str">
        <f>一年级等级</f>
        <v/>
      </c>
      <c r="Y369" s="515"/>
      <c r="Z369" s="518"/>
      <c r="AA369" s="533"/>
      <c r="AB369" s="515"/>
      <c r="AC369" s="533" t="str">
        <f>一年级跳绳附加分</f>
        <v/>
      </c>
      <c r="AD369" s="534" t="str">
        <f>一年级标准分</f>
        <v/>
      </c>
      <c r="AE369" s="534" t="str">
        <f>一年级总分</f>
        <v/>
      </c>
      <c r="AF369" s="517" t="str">
        <f>一年级等级</f>
        <v/>
      </c>
    </row>
    <row r="370" spans="1:32">
      <c r="A370" s="664">
        <v>106</v>
      </c>
      <c r="B370" s="665">
        <v>18</v>
      </c>
      <c r="C370" s="478"/>
      <c r="D370" s="471"/>
      <c r="E370" s="478"/>
      <c r="F370" s="473"/>
      <c r="G370" s="480"/>
      <c r="H370" s="475"/>
      <c r="I370" s="501"/>
      <c r="J370" s="502"/>
      <c r="K370" s="502"/>
      <c r="L370" s="649"/>
      <c r="M370" s="644"/>
      <c r="N370" s="505" t="str">
        <f>一年级BMI</f>
        <v/>
      </c>
      <c r="O370" s="499" t="str">
        <f>一年级BMI等级</f>
        <v/>
      </c>
      <c r="P370" s="500" t="str">
        <f>一年级BMI得分</f>
        <v/>
      </c>
      <c r="Q370" s="515" t="str">
        <f>一年级肺活量得分</f>
        <v/>
      </c>
      <c r="R370" s="512" t="str">
        <f>一年级等级</f>
        <v/>
      </c>
      <c r="S370" s="516" t="str">
        <f>一年级50米跑得分</f>
        <v/>
      </c>
      <c r="T370" s="512" t="str">
        <f>一年级等级</f>
        <v/>
      </c>
      <c r="U370" s="516" t="str">
        <f>一年级坐位体前屈得分</f>
        <v/>
      </c>
      <c r="V370" s="517" t="str">
        <f>一年级等级</f>
        <v/>
      </c>
      <c r="W370" s="516" t="str">
        <f>一年级一分钟跳绳得分</f>
        <v/>
      </c>
      <c r="X370" s="517" t="str">
        <f>一年级等级</f>
        <v/>
      </c>
      <c r="Y370" s="515"/>
      <c r="Z370" s="518"/>
      <c r="AA370" s="533"/>
      <c r="AB370" s="515"/>
      <c r="AC370" s="533" t="str">
        <f>一年级跳绳附加分</f>
        <v/>
      </c>
      <c r="AD370" s="534" t="str">
        <f>一年级标准分</f>
        <v/>
      </c>
      <c r="AE370" s="534" t="str">
        <f>一年级总分</f>
        <v/>
      </c>
      <c r="AF370" s="517" t="str">
        <f>一年级等级</f>
        <v/>
      </c>
    </row>
    <row r="371" spans="1:32">
      <c r="A371" s="664">
        <v>106</v>
      </c>
      <c r="B371" s="665">
        <v>19</v>
      </c>
      <c r="C371" s="478"/>
      <c r="D371" s="471"/>
      <c r="E371" s="478"/>
      <c r="F371" s="473"/>
      <c r="G371" s="480"/>
      <c r="H371" s="475"/>
      <c r="I371" s="501"/>
      <c r="J371" s="502"/>
      <c r="K371" s="502"/>
      <c r="L371" s="649"/>
      <c r="M371" s="644"/>
      <c r="N371" s="505" t="str">
        <f>一年级BMI</f>
        <v/>
      </c>
      <c r="O371" s="499" t="str">
        <f>一年级BMI等级</f>
        <v/>
      </c>
      <c r="P371" s="500" t="str">
        <f>一年级BMI得分</f>
        <v/>
      </c>
      <c r="Q371" s="515" t="str">
        <f>一年级肺活量得分</f>
        <v/>
      </c>
      <c r="R371" s="512" t="str">
        <f>一年级等级</f>
        <v/>
      </c>
      <c r="S371" s="516" t="str">
        <f>一年级50米跑得分</f>
        <v/>
      </c>
      <c r="T371" s="512" t="str">
        <f>一年级等级</f>
        <v/>
      </c>
      <c r="U371" s="516" t="str">
        <f>一年级坐位体前屈得分</f>
        <v/>
      </c>
      <c r="V371" s="517" t="str">
        <f>一年级等级</f>
        <v/>
      </c>
      <c r="W371" s="516" t="str">
        <f>一年级一分钟跳绳得分</f>
        <v/>
      </c>
      <c r="X371" s="517" t="str">
        <f>一年级等级</f>
        <v/>
      </c>
      <c r="Y371" s="515"/>
      <c r="Z371" s="518"/>
      <c r="AA371" s="533"/>
      <c r="AB371" s="515"/>
      <c r="AC371" s="533" t="str">
        <f>一年级跳绳附加分</f>
        <v/>
      </c>
      <c r="AD371" s="534" t="str">
        <f>一年级标准分</f>
        <v/>
      </c>
      <c r="AE371" s="534" t="str">
        <f>一年级总分</f>
        <v/>
      </c>
      <c r="AF371" s="517" t="str">
        <f>一年级等级</f>
        <v/>
      </c>
    </row>
    <row r="372" spans="1:32">
      <c r="A372" s="664">
        <v>106</v>
      </c>
      <c r="B372" s="665">
        <v>20</v>
      </c>
      <c r="C372" s="478"/>
      <c r="D372" s="471"/>
      <c r="E372" s="478"/>
      <c r="F372" s="473"/>
      <c r="G372" s="480"/>
      <c r="H372" s="475"/>
      <c r="I372" s="501"/>
      <c r="J372" s="502"/>
      <c r="K372" s="502"/>
      <c r="L372" s="649"/>
      <c r="M372" s="644"/>
      <c r="N372" s="505" t="str">
        <f>一年级BMI</f>
        <v/>
      </c>
      <c r="O372" s="499" t="str">
        <f>一年级BMI等级</f>
        <v/>
      </c>
      <c r="P372" s="500" t="str">
        <f>一年级BMI得分</f>
        <v/>
      </c>
      <c r="Q372" s="515" t="str">
        <f>一年级肺活量得分</f>
        <v/>
      </c>
      <c r="R372" s="512" t="str">
        <f>一年级等级</f>
        <v/>
      </c>
      <c r="S372" s="516" t="str">
        <f>一年级50米跑得分</f>
        <v/>
      </c>
      <c r="T372" s="512" t="str">
        <f>一年级等级</f>
        <v/>
      </c>
      <c r="U372" s="516" t="str">
        <f>一年级坐位体前屈得分</f>
        <v/>
      </c>
      <c r="V372" s="517" t="str">
        <f>一年级等级</f>
        <v/>
      </c>
      <c r="W372" s="516" t="str">
        <f>一年级一分钟跳绳得分</f>
        <v/>
      </c>
      <c r="X372" s="517" t="str">
        <f>一年级等级</f>
        <v/>
      </c>
      <c r="Y372" s="515"/>
      <c r="Z372" s="518"/>
      <c r="AA372" s="533"/>
      <c r="AB372" s="515"/>
      <c r="AC372" s="533" t="str">
        <f>一年级跳绳附加分</f>
        <v/>
      </c>
      <c r="AD372" s="534" t="str">
        <f>一年级标准分</f>
        <v/>
      </c>
      <c r="AE372" s="534" t="str">
        <f>一年级总分</f>
        <v/>
      </c>
      <c r="AF372" s="517" t="str">
        <f>一年级等级</f>
        <v/>
      </c>
    </row>
    <row r="373" spans="1:32">
      <c r="A373" s="664">
        <v>106</v>
      </c>
      <c r="B373" s="665">
        <v>21</v>
      </c>
      <c r="C373" s="478"/>
      <c r="D373" s="471"/>
      <c r="E373" s="478"/>
      <c r="F373" s="473"/>
      <c r="G373" s="480"/>
      <c r="H373" s="475"/>
      <c r="I373" s="501"/>
      <c r="J373" s="502"/>
      <c r="K373" s="502"/>
      <c r="L373" s="649"/>
      <c r="M373" s="644"/>
      <c r="N373" s="505" t="str">
        <f>一年级BMI</f>
        <v/>
      </c>
      <c r="O373" s="499" t="str">
        <f>一年级BMI等级</f>
        <v/>
      </c>
      <c r="P373" s="500" t="str">
        <f>一年级BMI得分</f>
        <v/>
      </c>
      <c r="Q373" s="515" t="str">
        <f>一年级肺活量得分</f>
        <v/>
      </c>
      <c r="R373" s="512" t="str">
        <f>一年级等级</f>
        <v/>
      </c>
      <c r="S373" s="516" t="str">
        <f>一年级50米跑得分</f>
        <v/>
      </c>
      <c r="T373" s="512" t="str">
        <f>一年级等级</f>
        <v/>
      </c>
      <c r="U373" s="516" t="str">
        <f>一年级坐位体前屈得分</f>
        <v/>
      </c>
      <c r="V373" s="517" t="str">
        <f>一年级等级</f>
        <v/>
      </c>
      <c r="W373" s="516" t="str">
        <f>一年级一分钟跳绳得分</f>
        <v/>
      </c>
      <c r="X373" s="517" t="str">
        <f>一年级等级</f>
        <v/>
      </c>
      <c r="Y373" s="515"/>
      <c r="Z373" s="518"/>
      <c r="AA373" s="533"/>
      <c r="AB373" s="515"/>
      <c r="AC373" s="533" t="str">
        <f>一年级跳绳附加分</f>
        <v/>
      </c>
      <c r="AD373" s="534" t="str">
        <f>一年级标准分</f>
        <v/>
      </c>
      <c r="AE373" s="534" t="str">
        <f>一年级总分</f>
        <v/>
      </c>
      <c r="AF373" s="517" t="str">
        <f>一年级等级</f>
        <v/>
      </c>
    </row>
    <row r="374" spans="1:32">
      <c r="A374" s="664">
        <v>106</v>
      </c>
      <c r="B374" s="665">
        <v>22</v>
      </c>
      <c r="C374" s="478"/>
      <c r="D374" s="471"/>
      <c r="E374" s="478"/>
      <c r="F374" s="473"/>
      <c r="G374" s="480"/>
      <c r="H374" s="475"/>
      <c r="I374" s="501"/>
      <c r="J374" s="502"/>
      <c r="K374" s="502"/>
      <c r="L374" s="649"/>
      <c r="M374" s="644"/>
      <c r="N374" s="505" t="str">
        <f>一年级BMI</f>
        <v/>
      </c>
      <c r="O374" s="499" t="str">
        <f>一年级BMI等级</f>
        <v/>
      </c>
      <c r="P374" s="500" t="str">
        <f>一年级BMI得分</f>
        <v/>
      </c>
      <c r="Q374" s="515" t="str">
        <f>一年级肺活量得分</f>
        <v/>
      </c>
      <c r="R374" s="512" t="str">
        <f>一年级等级</f>
        <v/>
      </c>
      <c r="S374" s="516" t="str">
        <f>一年级50米跑得分</f>
        <v/>
      </c>
      <c r="T374" s="517" t="str">
        <f>一年级等级</f>
        <v/>
      </c>
      <c r="U374" s="516" t="str">
        <f>一年级坐位体前屈得分</f>
        <v/>
      </c>
      <c r="V374" s="517" t="str">
        <f>一年级等级</f>
        <v/>
      </c>
      <c r="W374" s="516" t="str">
        <f>一年级一分钟跳绳得分</f>
        <v/>
      </c>
      <c r="X374" s="517" t="str">
        <f>一年级等级</f>
        <v/>
      </c>
      <c r="Y374" s="515"/>
      <c r="Z374" s="518"/>
      <c r="AA374" s="533"/>
      <c r="AB374" s="515"/>
      <c r="AC374" s="533" t="str">
        <f>一年级跳绳附加分</f>
        <v/>
      </c>
      <c r="AD374" s="534" t="str">
        <f>一年级标准分</f>
        <v/>
      </c>
      <c r="AE374" s="534" t="str">
        <f>一年级总分</f>
        <v/>
      </c>
      <c r="AF374" s="517" t="str">
        <f>一年级等级</f>
        <v/>
      </c>
    </row>
    <row r="375" spans="1:32">
      <c r="A375" s="664">
        <v>106</v>
      </c>
      <c r="B375" s="665">
        <v>23</v>
      </c>
      <c r="C375" s="478"/>
      <c r="D375" s="471"/>
      <c r="E375" s="478"/>
      <c r="F375" s="473"/>
      <c r="G375" s="480"/>
      <c r="H375" s="475"/>
      <c r="I375" s="501"/>
      <c r="J375" s="502"/>
      <c r="K375" s="502"/>
      <c r="L375" s="649"/>
      <c r="M375" s="644"/>
      <c r="N375" s="505" t="str">
        <f>一年级BMI</f>
        <v/>
      </c>
      <c r="O375" s="499" t="str">
        <f>一年级BMI等级</f>
        <v/>
      </c>
      <c r="P375" s="500" t="str">
        <f>一年级BMI得分</f>
        <v/>
      </c>
      <c r="Q375" s="515" t="str">
        <f>一年级肺活量得分</f>
        <v/>
      </c>
      <c r="R375" s="512" t="str">
        <f>一年级等级</f>
        <v/>
      </c>
      <c r="S375" s="516" t="str">
        <f>一年级50米跑得分</f>
        <v/>
      </c>
      <c r="T375" s="517" t="str">
        <f>一年级等级</f>
        <v/>
      </c>
      <c r="U375" s="516" t="str">
        <f>一年级坐位体前屈得分</f>
        <v/>
      </c>
      <c r="V375" s="517" t="str">
        <f>一年级等级</f>
        <v/>
      </c>
      <c r="W375" s="516" t="str">
        <f>一年级一分钟跳绳得分</f>
        <v/>
      </c>
      <c r="X375" s="517" t="str">
        <f>一年级等级</f>
        <v/>
      </c>
      <c r="Y375" s="515"/>
      <c r="Z375" s="518"/>
      <c r="AA375" s="533"/>
      <c r="AB375" s="515"/>
      <c r="AC375" s="533" t="str">
        <f>一年级跳绳附加分</f>
        <v/>
      </c>
      <c r="AD375" s="534" t="str">
        <f>一年级标准分</f>
        <v/>
      </c>
      <c r="AE375" s="534" t="str">
        <f>一年级总分</f>
        <v/>
      </c>
      <c r="AF375" s="517" t="str">
        <f>一年级等级</f>
        <v/>
      </c>
    </row>
    <row r="376" spans="1:32">
      <c r="A376" s="664">
        <v>106</v>
      </c>
      <c r="B376" s="665">
        <v>24</v>
      </c>
      <c r="C376" s="478"/>
      <c r="D376" s="471"/>
      <c r="E376" s="478"/>
      <c r="F376" s="473"/>
      <c r="G376" s="480"/>
      <c r="H376" s="475"/>
      <c r="I376" s="501"/>
      <c r="J376" s="502"/>
      <c r="K376" s="502"/>
      <c r="L376" s="649"/>
      <c r="M376" s="644"/>
      <c r="N376" s="505" t="str">
        <f>一年级BMI</f>
        <v/>
      </c>
      <c r="O376" s="499" t="str">
        <f>一年级BMI等级</f>
        <v/>
      </c>
      <c r="P376" s="500" t="str">
        <f>一年级BMI得分</f>
        <v/>
      </c>
      <c r="Q376" s="515" t="str">
        <f>一年级肺活量得分</f>
        <v/>
      </c>
      <c r="R376" s="512" t="str">
        <f>一年级等级</f>
        <v/>
      </c>
      <c r="S376" s="516" t="str">
        <f>一年级50米跑得分</f>
        <v/>
      </c>
      <c r="T376" s="517" t="str">
        <f>一年级等级</f>
        <v/>
      </c>
      <c r="U376" s="516" t="str">
        <f>一年级坐位体前屈得分</f>
        <v/>
      </c>
      <c r="V376" s="517" t="str">
        <f>一年级等级</f>
        <v/>
      </c>
      <c r="W376" s="516" t="str">
        <f>一年级一分钟跳绳得分</f>
        <v/>
      </c>
      <c r="X376" s="517" t="str">
        <f>一年级等级</f>
        <v/>
      </c>
      <c r="Y376" s="515"/>
      <c r="Z376" s="518"/>
      <c r="AA376" s="533"/>
      <c r="AB376" s="515"/>
      <c r="AC376" s="533" t="str">
        <f>一年级跳绳附加分</f>
        <v/>
      </c>
      <c r="AD376" s="534" t="str">
        <f>一年级标准分</f>
        <v/>
      </c>
      <c r="AE376" s="534" t="str">
        <f>一年级总分</f>
        <v/>
      </c>
      <c r="AF376" s="517" t="str">
        <f>一年级等级</f>
        <v/>
      </c>
    </row>
    <row r="377" spans="1:32">
      <c r="A377" s="664">
        <v>106</v>
      </c>
      <c r="B377" s="665">
        <v>25</v>
      </c>
      <c r="C377" s="478"/>
      <c r="D377" s="471"/>
      <c r="E377" s="478"/>
      <c r="F377" s="473"/>
      <c r="G377" s="480"/>
      <c r="H377" s="475"/>
      <c r="I377" s="501"/>
      <c r="J377" s="502"/>
      <c r="K377" s="502"/>
      <c r="L377" s="649"/>
      <c r="M377" s="644"/>
      <c r="N377" s="505" t="str">
        <f>一年级BMI</f>
        <v/>
      </c>
      <c r="O377" s="499" t="str">
        <f>一年级BMI等级</f>
        <v/>
      </c>
      <c r="P377" s="500" t="str">
        <f>一年级BMI得分</f>
        <v/>
      </c>
      <c r="Q377" s="515" t="str">
        <f>一年级肺活量得分</f>
        <v/>
      </c>
      <c r="R377" s="512" t="str">
        <f>一年级等级</f>
        <v/>
      </c>
      <c r="S377" s="516" t="str">
        <f>一年级50米跑得分</f>
        <v/>
      </c>
      <c r="T377" s="517" t="str">
        <f>一年级等级</f>
        <v/>
      </c>
      <c r="U377" s="516" t="str">
        <f>一年级坐位体前屈得分</f>
        <v/>
      </c>
      <c r="V377" s="517" t="str">
        <f>一年级等级</f>
        <v/>
      </c>
      <c r="W377" s="516" t="str">
        <f>一年级一分钟跳绳得分</f>
        <v/>
      </c>
      <c r="X377" s="517" t="str">
        <f>一年级等级</f>
        <v/>
      </c>
      <c r="Y377" s="515"/>
      <c r="Z377" s="518"/>
      <c r="AA377" s="533"/>
      <c r="AB377" s="515"/>
      <c r="AC377" s="533" t="str">
        <f>一年级跳绳附加分</f>
        <v/>
      </c>
      <c r="AD377" s="534" t="str">
        <f>一年级标准分</f>
        <v/>
      </c>
      <c r="AE377" s="534" t="str">
        <f>一年级总分</f>
        <v/>
      </c>
      <c r="AF377" s="517" t="str">
        <f>一年级等级</f>
        <v/>
      </c>
    </row>
    <row r="378" spans="1:32">
      <c r="A378" s="664">
        <v>106</v>
      </c>
      <c r="B378" s="665">
        <v>26</v>
      </c>
      <c r="C378" s="478"/>
      <c r="D378" s="471"/>
      <c r="E378" s="478"/>
      <c r="F378" s="473"/>
      <c r="G378" s="480"/>
      <c r="H378" s="475"/>
      <c r="I378" s="501"/>
      <c r="J378" s="502"/>
      <c r="K378" s="502"/>
      <c r="L378" s="649"/>
      <c r="M378" s="644"/>
      <c r="N378" s="505" t="str">
        <f>一年级BMI</f>
        <v/>
      </c>
      <c r="O378" s="499" t="str">
        <f>一年级BMI等级</f>
        <v/>
      </c>
      <c r="P378" s="500" t="str">
        <f>一年级BMI得分</f>
        <v/>
      </c>
      <c r="Q378" s="515" t="str">
        <f>一年级肺活量得分</f>
        <v/>
      </c>
      <c r="R378" s="512" t="str">
        <f>一年级等级</f>
        <v/>
      </c>
      <c r="S378" s="516" t="str">
        <f>一年级50米跑得分</f>
        <v/>
      </c>
      <c r="T378" s="517" t="str">
        <f>一年级等级</f>
        <v/>
      </c>
      <c r="U378" s="516" t="str">
        <f>一年级坐位体前屈得分</f>
        <v/>
      </c>
      <c r="V378" s="517" t="str">
        <f>一年级等级</f>
        <v/>
      </c>
      <c r="W378" s="516" t="str">
        <f>一年级一分钟跳绳得分</f>
        <v/>
      </c>
      <c r="X378" s="517" t="str">
        <f>一年级等级</f>
        <v/>
      </c>
      <c r="Y378" s="515"/>
      <c r="Z378" s="518"/>
      <c r="AA378" s="533"/>
      <c r="AB378" s="515"/>
      <c r="AC378" s="533" t="str">
        <f>一年级跳绳附加分</f>
        <v/>
      </c>
      <c r="AD378" s="534" t="str">
        <f>一年级标准分</f>
        <v/>
      </c>
      <c r="AE378" s="534" t="str">
        <f>一年级总分</f>
        <v/>
      </c>
      <c r="AF378" s="517" t="str">
        <f>一年级等级</f>
        <v/>
      </c>
    </row>
    <row r="379" spans="1:32">
      <c r="A379" s="664">
        <v>106</v>
      </c>
      <c r="B379" s="665">
        <v>27</v>
      </c>
      <c r="C379" s="478"/>
      <c r="D379" s="471"/>
      <c r="E379" s="478"/>
      <c r="F379" s="473"/>
      <c r="G379" s="480"/>
      <c r="H379" s="475"/>
      <c r="I379" s="501"/>
      <c r="J379" s="502"/>
      <c r="K379" s="502"/>
      <c r="L379" s="649"/>
      <c r="M379" s="644"/>
      <c r="N379" s="505" t="str">
        <f>一年级BMI</f>
        <v/>
      </c>
      <c r="O379" s="499" t="str">
        <f>一年级BMI等级</f>
        <v/>
      </c>
      <c r="P379" s="500" t="str">
        <f>一年级BMI得分</f>
        <v/>
      </c>
      <c r="Q379" s="515" t="str">
        <f>一年级肺活量得分</f>
        <v/>
      </c>
      <c r="R379" s="512" t="str">
        <f>一年级等级</f>
        <v/>
      </c>
      <c r="S379" s="516" t="str">
        <f>一年级50米跑得分</f>
        <v/>
      </c>
      <c r="T379" s="517" t="str">
        <f>一年级等级</f>
        <v/>
      </c>
      <c r="U379" s="516" t="str">
        <f>一年级坐位体前屈得分</f>
        <v/>
      </c>
      <c r="V379" s="517" t="str">
        <f>一年级等级</f>
        <v/>
      </c>
      <c r="W379" s="516" t="str">
        <f>一年级一分钟跳绳得分</f>
        <v/>
      </c>
      <c r="X379" s="517" t="str">
        <f>一年级等级</f>
        <v/>
      </c>
      <c r="Y379" s="515"/>
      <c r="Z379" s="518"/>
      <c r="AA379" s="533"/>
      <c r="AB379" s="515"/>
      <c r="AC379" s="533" t="str">
        <f>一年级跳绳附加分</f>
        <v/>
      </c>
      <c r="AD379" s="534" t="str">
        <f>一年级标准分</f>
        <v/>
      </c>
      <c r="AE379" s="534" t="str">
        <f>一年级总分</f>
        <v/>
      </c>
      <c r="AF379" s="517" t="str">
        <f>一年级等级</f>
        <v/>
      </c>
    </row>
    <row r="380" spans="1:32">
      <c r="A380" s="664">
        <v>106</v>
      </c>
      <c r="B380" s="665">
        <v>28</v>
      </c>
      <c r="C380" s="478"/>
      <c r="D380" s="471"/>
      <c r="E380" s="478"/>
      <c r="F380" s="473"/>
      <c r="G380" s="480"/>
      <c r="H380" s="475"/>
      <c r="I380" s="501"/>
      <c r="J380" s="502"/>
      <c r="K380" s="502"/>
      <c r="L380" s="649"/>
      <c r="M380" s="644"/>
      <c r="N380" s="505" t="str">
        <f>一年级BMI</f>
        <v/>
      </c>
      <c r="O380" s="499" t="str">
        <f>一年级BMI等级</f>
        <v/>
      </c>
      <c r="P380" s="500" t="str">
        <f>一年级BMI得分</f>
        <v/>
      </c>
      <c r="Q380" s="515" t="str">
        <f>一年级肺活量得分</f>
        <v/>
      </c>
      <c r="R380" s="512" t="str">
        <f>一年级等级</f>
        <v/>
      </c>
      <c r="S380" s="516" t="str">
        <f>一年级50米跑得分</f>
        <v/>
      </c>
      <c r="T380" s="517" t="str">
        <f>一年级等级</f>
        <v/>
      </c>
      <c r="U380" s="516" t="str">
        <f>一年级坐位体前屈得分</f>
        <v/>
      </c>
      <c r="V380" s="517" t="str">
        <f>一年级等级</f>
        <v/>
      </c>
      <c r="W380" s="516" t="str">
        <f>一年级一分钟跳绳得分</f>
        <v/>
      </c>
      <c r="X380" s="517" t="str">
        <f>一年级等级</f>
        <v/>
      </c>
      <c r="Y380" s="515"/>
      <c r="Z380" s="518"/>
      <c r="AA380" s="533"/>
      <c r="AB380" s="515"/>
      <c r="AC380" s="533" t="str">
        <f>一年级跳绳附加分</f>
        <v/>
      </c>
      <c r="AD380" s="534" t="str">
        <f>一年级标准分</f>
        <v/>
      </c>
      <c r="AE380" s="534" t="str">
        <f>一年级总分</f>
        <v/>
      </c>
      <c r="AF380" s="517" t="str">
        <f>一年级等级</f>
        <v/>
      </c>
    </row>
    <row r="381" spans="1:32">
      <c r="A381" s="664">
        <v>106</v>
      </c>
      <c r="B381" s="665">
        <v>29</v>
      </c>
      <c r="C381" s="478"/>
      <c r="D381" s="471"/>
      <c r="E381" s="478"/>
      <c r="F381" s="473"/>
      <c r="G381" s="480"/>
      <c r="H381" s="475"/>
      <c r="I381" s="501"/>
      <c r="J381" s="502"/>
      <c r="K381" s="502"/>
      <c r="L381" s="649"/>
      <c r="M381" s="644"/>
      <c r="N381" s="505" t="str">
        <f>一年级BMI</f>
        <v/>
      </c>
      <c r="O381" s="499" t="str">
        <f>一年级BMI等级</f>
        <v/>
      </c>
      <c r="P381" s="500" t="str">
        <f>一年级BMI得分</f>
        <v/>
      </c>
      <c r="Q381" s="515" t="str">
        <f>一年级肺活量得分</f>
        <v/>
      </c>
      <c r="R381" s="512" t="str">
        <f>一年级等级</f>
        <v/>
      </c>
      <c r="S381" s="516" t="str">
        <f>一年级50米跑得分</f>
        <v/>
      </c>
      <c r="T381" s="517" t="str">
        <f>一年级等级</f>
        <v/>
      </c>
      <c r="U381" s="516" t="str">
        <f>一年级坐位体前屈得分</f>
        <v/>
      </c>
      <c r="V381" s="517" t="str">
        <f>一年级等级</f>
        <v/>
      </c>
      <c r="W381" s="516" t="str">
        <f>一年级一分钟跳绳得分</f>
        <v/>
      </c>
      <c r="X381" s="517" t="str">
        <f>一年级等级</f>
        <v/>
      </c>
      <c r="Y381" s="515"/>
      <c r="Z381" s="518"/>
      <c r="AA381" s="533"/>
      <c r="AB381" s="515"/>
      <c r="AC381" s="533" t="str">
        <f>一年级跳绳附加分</f>
        <v/>
      </c>
      <c r="AD381" s="534" t="str">
        <f>一年级标准分</f>
        <v/>
      </c>
      <c r="AE381" s="534" t="str">
        <f>一年级总分</f>
        <v/>
      </c>
      <c r="AF381" s="517" t="str">
        <f>一年级等级</f>
        <v/>
      </c>
    </row>
    <row r="382" spans="1:32">
      <c r="A382" s="664">
        <v>106</v>
      </c>
      <c r="B382" s="665">
        <v>30</v>
      </c>
      <c r="C382" s="478"/>
      <c r="D382" s="471"/>
      <c r="E382" s="478"/>
      <c r="F382" s="473"/>
      <c r="G382" s="480"/>
      <c r="H382" s="475"/>
      <c r="I382" s="501"/>
      <c r="J382" s="502"/>
      <c r="K382" s="502"/>
      <c r="L382" s="649"/>
      <c r="M382" s="644"/>
      <c r="N382" s="505" t="str">
        <f>一年级BMI</f>
        <v/>
      </c>
      <c r="O382" s="499" t="str">
        <f>一年级BMI等级</f>
        <v/>
      </c>
      <c r="P382" s="500" t="str">
        <f>一年级BMI得分</f>
        <v/>
      </c>
      <c r="Q382" s="515" t="str">
        <f>一年级肺活量得分</f>
        <v/>
      </c>
      <c r="R382" s="512" t="str">
        <f>一年级等级</f>
        <v/>
      </c>
      <c r="S382" s="516" t="str">
        <f>一年级50米跑得分</f>
        <v/>
      </c>
      <c r="T382" s="517" t="str">
        <f>一年级等级</f>
        <v/>
      </c>
      <c r="U382" s="516" t="str">
        <f>一年级坐位体前屈得分</f>
        <v/>
      </c>
      <c r="V382" s="517" t="str">
        <f>一年级等级</f>
        <v/>
      </c>
      <c r="W382" s="516" t="str">
        <f>一年级一分钟跳绳得分</f>
        <v/>
      </c>
      <c r="X382" s="517" t="str">
        <f>一年级等级</f>
        <v/>
      </c>
      <c r="Y382" s="515"/>
      <c r="Z382" s="518"/>
      <c r="AA382" s="533"/>
      <c r="AB382" s="515"/>
      <c r="AC382" s="533" t="str">
        <f>一年级跳绳附加分</f>
        <v/>
      </c>
      <c r="AD382" s="534" t="str">
        <f>一年级标准分</f>
        <v/>
      </c>
      <c r="AE382" s="534" t="str">
        <f>一年级总分</f>
        <v/>
      </c>
      <c r="AF382" s="517" t="str">
        <f>一年级等级</f>
        <v/>
      </c>
    </row>
    <row r="383" spans="1:32">
      <c r="A383" s="664">
        <v>106</v>
      </c>
      <c r="B383" s="665">
        <v>31</v>
      </c>
      <c r="C383" s="478"/>
      <c r="D383" s="471"/>
      <c r="E383" s="478"/>
      <c r="F383" s="473"/>
      <c r="G383" s="480"/>
      <c r="H383" s="475"/>
      <c r="I383" s="501"/>
      <c r="J383" s="502"/>
      <c r="K383" s="502"/>
      <c r="L383" s="649"/>
      <c r="M383" s="644"/>
      <c r="N383" s="505" t="str">
        <f>一年级BMI</f>
        <v/>
      </c>
      <c r="O383" s="499" t="str">
        <f>一年级BMI等级</f>
        <v/>
      </c>
      <c r="P383" s="500" t="str">
        <f>一年级BMI得分</f>
        <v/>
      </c>
      <c r="Q383" s="515" t="str">
        <f>一年级肺活量得分</f>
        <v/>
      </c>
      <c r="R383" s="512" t="str">
        <f>一年级等级</f>
        <v/>
      </c>
      <c r="S383" s="516" t="str">
        <f>一年级50米跑得分</f>
        <v/>
      </c>
      <c r="T383" s="517" t="str">
        <f>一年级等级</f>
        <v/>
      </c>
      <c r="U383" s="516" t="str">
        <f>一年级坐位体前屈得分</f>
        <v/>
      </c>
      <c r="V383" s="517" t="str">
        <f>一年级等级</f>
        <v/>
      </c>
      <c r="W383" s="516" t="str">
        <f>一年级一分钟跳绳得分</f>
        <v/>
      </c>
      <c r="X383" s="517" t="str">
        <f>一年级等级</f>
        <v/>
      </c>
      <c r="Y383" s="515"/>
      <c r="Z383" s="518"/>
      <c r="AA383" s="533"/>
      <c r="AB383" s="515"/>
      <c r="AC383" s="533" t="str">
        <f>一年级跳绳附加分</f>
        <v/>
      </c>
      <c r="AD383" s="534" t="str">
        <f>一年级标准分</f>
        <v/>
      </c>
      <c r="AE383" s="534" t="str">
        <f>一年级总分</f>
        <v/>
      </c>
      <c r="AF383" s="517" t="str">
        <f>一年级等级</f>
        <v/>
      </c>
    </row>
    <row r="384" spans="1:32">
      <c r="A384" s="664">
        <v>106</v>
      </c>
      <c r="B384" s="665">
        <v>32</v>
      </c>
      <c r="C384" s="478"/>
      <c r="D384" s="471"/>
      <c r="E384" s="478"/>
      <c r="F384" s="473"/>
      <c r="G384" s="480"/>
      <c r="H384" s="475"/>
      <c r="I384" s="501"/>
      <c r="J384" s="502"/>
      <c r="K384" s="502"/>
      <c r="L384" s="649"/>
      <c r="M384" s="644"/>
      <c r="N384" s="505" t="str">
        <f>一年级BMI</f>
        <v/>
      </c>
      <c r="O384" s="499" t="str">
        <f>一年级BMI等级</f>
        <v/>
      </c>
      <c r="P384" s="500" t="str">
        <f>一年级BMI得分</f>
        <v/>
      </c>
      <c r="Q384" s="515" t="str">
        <f>一年级肺活量得分</f>
        <v/>
      </c>
      <c r="R384" s="512" t="str">
        <f>一年级等级</f>
        <v/>
      </c>
      <c r="S384" s="516" t="str">
        <f>一年级50米跑得分</f>
        <v/>
      </c>
      <c r="T384" s="517" t="str">
        <f>一年级等级</f>
        <v/>
      </c>
      <c r="U384" s="516" t="str">
        <f>一年级坐位体前屈得分</f>
        <v/>
      </c>
      <c r="V384" s="517" t="str">
        <f>一年级等级</f>
        <v/>
      </c>
      <c r="W384" s="516" t="str">
        <f>一年级一分钟跳绳得分</f>
        <v/>
      </c>
      <c r="X384" s="517" t="str">
        <f>一年级等级</f>
        <v/>
      </c>
      <c r="Y384" s="515"/>
      <c r="Z384" s="518"/>
      <c r="AA384" s="533"/>
      <c r="AB384" s="515"/>
      <c r="AC384" s="533" t="str">
        <f>一年级跳绳附加分</f>
        <v/>
      </c>
      <c r="AD384" s="534" t="str">
        <f>一年级标准分</f>
        <v/>
      </c>
      <c r="AE384" s="534" t="str">
        <f>一年级总分</f>
        <v/>
      </c>
      <c r="AF384" s="517" t="str">
        <f>一年级等级</f>
        <v/>
      </c>
    </row>
    <row r="385" spans="1:32">
      <c r="A385" s="664">
        <v>106</v>
      </c>
      <c r="B385" s="665">
        <v>33</v>
      </c>
      <c r="C385" s="478"/>
      <c r="D385" s="471"/>
      <c r="E385" s="478"/>
      <c r="F385" s="473"/>
      <c r="G385" s="480"/>
      <c r="H385" s="475"/>
      <c r="I385" s="501"/>
      <c r="J385" s="502"/>
      <c r="K385" s="502"/>
      <c r="L385" s="649"/>
      <c r="M385" s="644"/>
      <c r="N385" s="505" t="str">
        <f>一年级BMI</f>
        <v/>
      </c>
      <c r="O385" s="499" t="str">
        <f>一年级BMI等级</f>
        <v/>
      </c>
      <c r="P385" s="500" t="str">
        <f>一年级BMI得分</f>
        <v/>
      </c>
      <c r="Q385" s="515" t="str">
        <f>一年级肺活量得分</f>
        <v/>
      </c>
      <c r="R385" s="512" t="str">
        <f>一年级等级</f>
        <v/>
      </c>
      <c r="S385" s="516" t="str">
        <f>一年级50米跑得分</f>
        <v/>
      </c>
      <c r="T385" s="517" t="str">
        <f>一年级等级</f>
        <v/>
      </c>
      <c r="U385" s="516" t="str">
        <f>一年级坐位体前屈得分</f>
        <v/>
      </c>
      <c r="V385" s="517" t="str">
        <f>一年级等级</f>
        <v/>
      </c>
      <c r="W385" s="516" t="str">
        <f>一年级一分钟跳绳得分</f>
        <v/>
      </c>
      <c r="X385" s="517" t="str">
        <f>一年级等级</f>
        <v/>
      </c>
      <c r="Y385" s="515"/>
      <c r="Z385" s="518"/>
      <c r="AA385" s="533"/>
      <c r="AB385" s="515"/>
      <c r="AC385" s="533" t="str">
        <f>一年级跳绳附加分</f>
        <v/>
      </c>
      <c r="AD385" s="534" t="str">
        <f>一年级标准分</f>
        <v/>
      </c>
      <c r="AE385" s="534" t="str">
        <f>一年级总分</f>
        <v/>
      </c>
      <c r="AF385" s="517" t="str">
        <f>一年级等级</f>
        <v/>
      </c>
    </row>
    <row r="386" spans="1:32">
      <c r="A386" s="664">
        <v>106</v>
      </c>
      <c r="B386" s="665">
        <v>34</v>
      </c>
      <c r="C386" s="478"/>
      <c r="D386" s="471"/>
      <c r="E386" s="478"/>
      <c r="F386" s="473"/>
      <c r="G386" s="480"/>
      <c r="H386" s="475"/>
      <c r="I386" s="501"/>
      <c r="J386" s="502"/>
      <c r="K386" s="502"/>
      <c r="L386" s="649"/>
      <c r="M386" s="644"/>
      <c r="N386" s="505" t="str">
        <f>一年级BMI</f>
        <v/>
      </c>
      <c r="O386" s="499" t="str">
        <f>一年级BMI等级</f>
        <v/>
      </c>
      <c r="P386" s="500" t="str">
        <f>一年级BMI得分</f>
        <v/>
      </c>
      <c r="Q386" s="515" t="str">
        <f>一年级肺活量得分</f>
        <v/>
      </c>
      <c r="R386" s="512" t="str">
        <f>一年级等级</f>
        <v/>
      </c>
      <c r="S386" s="516" t="str">
        <f>一年级50米跑得分</f>
        <v/>
      </c>
      <c r="T386" s="517" t="str">
        <f>一年级等级</f>
        <v/>
      </c>
      <c r="U386" s="516" t="str">
        <f>一年级坐位体前屈得分</f>
        <v/>
      </c>
      <c r="V386" s="517" t="str">
        <f>一年级等级</f>
        <v/>
      </c>
      <c r="W386" s="516" t="str">
        <f>一年级一分钟跳绳得分</f>
        <v/>
      </c>
      <c r="X386" s="517" t="str">
        <f>一年级等级</f>
        <v/>
      </c>
      <c r="Y386" s="515"/>
      <c r="Z386" s="518"/>
      <c r="AA386" s="533"/>
      <c r="AB386" s="515"/>
      <c r="AC386" s="533" t="str">
        <f>一年级跳绳附加分</f>
        <v/>
      </c>
      <c r="AD386" s="534" t="str">
        <f>一年级标准分</f>
        <v/>
      </c>
      <c r="AE386" s="534" t="str">
        <f>一年级总分</f>
        <v/>
      </c>
      <c r="AF386" s="517" t="str">
        <f>一年级等级</f>
        <v/>
      </c>
    </row>
    <row r="387" spans="1:32">
      <c r="A387" s="664">
        <v>106</v>
      </c>
      <c r="B387" s="665">
        <v>35</v>
      </c>
      <c r="C387" s="478"/>
      <c r="D387" s="471"/>
      <c r="E387" s="478"/>
      <c r="F387" s="473"/>
      <c r="G387" s="480"/>
      <c r="H387" s="475"/>
      <c r="I387" s="501"/>
      <c r="J387" s="502"/>
      <c r="K387" s="502"/>
      <c r="L387" s="649"/>
      <c r="M387" s="644"/>
      <c r="N387" s="505" t="str">
        <f>一年级BMI</f>
        <v/>
      </c>
      <c r="O387" s="499" t="str">
        <f>一年级BMI等级</f>
        <v/>
      </c>
      <c r="P387" s="500" t="str">
        <f>一年级BMI得分</f>
        <v/>
      </c>
      <c r="Q387" s="515" t="str">
        <f>一年级肺活量得分</f>
        <v/>
      </c>
      <c r="R387" s="512" t="str">
        <f>一年级等级</f>
        <v/>
      </c>
      <c r="S387" s="516" t="str">
        <f>一年级50米跑得分</f>
        <v/>
      </c>
      <c r="T387" s="517" t="str">
        <f>一年级等级</f>
        <v/>
      </c>
      <c r="U387" s="516" t="str">
        <f>一年级坐位体前屈得分</f>
        <v/>
      </c>
      <c r="V387" s="517" t="str">
        <f>一年级等级</f>
        <v/>
      </c>
      <c r="W387" s="516" t="str">
        <f>一年级一分钟跳绳得分</f>
        <v/>
      </c>
      <c r="X387" s="517" t="str">
        <f>一年级等级</f>
        <v/>
      </c>
      <c r="Y387" s="515"/>
      <c r="Z387" s="518"/>
      <c r="AA387" s="533"/>
      <c r="AB387" s="515"/>
      <c r="AC387" s="533" t="str">
        <f>一年级跳绳附加分</f>
        <v/>
      </c>
      <c r="AD387" s="534" t="str">
        <f>一年级标准分</f>
        <v/>
      </c>
      <c r="AE387" s="534" t="str">
        <f>一年级总分</f>
        <v/>
      </c>
      <c r="AF387" s="517" t="str">
        <f>一年级等级</f>
        <v/>
      </c>
    </row>
    <row r="388" spans="1:32">
      <c r="A388" s="664">
        <v>106</v>
      </c>
      <c r="B388" s="665">
        <v>36</v>
      </c>
      <c r="C388" s="478"/>
      <c r="D388" s="471"/>
      <c r="E388" s="478"/>
      <c r="F388" s="473"/>
      <c r="G388" s="480"/>
      <c r="H388" s="475"/>
      <c r="I388" s="501"/>
      <c r="J388" s="502"/>
      <c r="K388" s="502"/>
      <c r="L388" s="649"/>
      <c r="M388" s="644"/>
      <c r="N388" s="505" t="str">
        <f>一年级BMI</f>
        <v/>
      </c>
      <c r="O388" s="499" t="str">
        <f>一年级BMI等级</f>
        <v/>
      </c>
      <c r="P388" s="500" t="str">
        <f>一年级BMI得分</f>
        <v/>
      </c>
      <c r="Q388" s="515" t="str">
        <f>一年级肺活量得分</f>
        <v/>
      </c>
      <c r="R388" s="512" t="str">
        <f>一年级等级</f>
        <v/>
      </c>
      <c r="S388" s="516" t="str">
        <f>一年级50米跑得分</f>
        <v/>
      </c>
      <c r="T388" s="517" t="str">
        <f>一年级等级</f>
        <v/>
      </c>
      <c r="U388" s="516" t="str">
        <f>一年级坐位体前屈得分</f>
        <v/>
      </c>
      <c r="V388" s="517" t="str">
        <f>一年级等级</f>
        <v/>
      </c>
      <c r="W388" s="516" t="str">
        <f>一年级一分钟跳绳得分</f>
        <v/>
      </c>
      <c r="X388" s="517" t="str">
        <f>一年级等级</f>
        <v/>
      </c>
      <c r="Y388" s="515"/>
      <c r="Z388" s="518"/>
      <c r="AA388" s="533"/>
      <c r="AB388" s="515"/>
      <c r="AC388" s="533" t="str">
        <f>一年级跳绳附加分</f>
        <v/>
      </c>
      <c r="AD388" s="534" t="str">
        <f>一年级标准分</f>
        <v/>
      </c>
      <c r="AE388" s="534" t="str">
        <f>一年级总分</f>
        <v/>
      </c>
      <c r="AF388" s="517" t="str">
        <f>一年级等级</f>
        <v/>
      </c>
    </row>
    <row r="389" spans="1:32">
      <c r="A389" s="664">
        <v>106</v>
      </c>
      <c r="B389" s="665">
        <v>37</v>
      </c>
      <c r="C389" s="470"/>
      <c r="D389" s="471"/>
      <c r="E389" s="472"/>
      <c r="F389" s="473"/>
      <c r="G389" s="480"/>
      <c r="H389" s="475"/>
      <c r="I389" s="494"/>
      <c r="J389" s="495"/>
      <c r="K389" s="495"/>
      <c r="L389" s="649"/>
      <c r="M389" s="644"/>
      <c r="N389" s="505" t="str">
        <f>一年级BMI</f>
        <v/>
      </c>
      <c r="O389" s="499" t="str">
        <f>一年级BMI等级</f>
        <v/>
      </c>
      <c r="P389" s="500" t="str">
        <f>一年级BMI得分</f>
        <v/>
      </c>
      <c r="Q389" s="515" t="str">
        <f>一年级肺活量得分</f>
        <v/>
      </c>
      <c r="R389" s="512" t="str">
        <f>一年级等级</f>
        <v/>
      </c>
      <c r="S389" s="516" t="str">
        <f>一年级50米跑得分</f>
        <v/>
      </c>
      <c r="T389" s="517" t="str">
        <f>一年级等级</f>
        <v/>
      </c>
      <c r="U389" s="516" t="str">
        <f>一年级坐位体前屈得分</f>
        <v/>
      </c>
      <c r="V389" s="517" t="str">
        <f>一年级等级</f>
        <v/>
      </c>
      <c r="W389" s="516" t="str">
        <f>一年级一分钟跳绳得分</f>
        <v/>
      </c>
      <c r="X389" s="517" t="str">
        <f>一年级等级</f>
        <v/>
      </c>
      <c r="Y389" s="515"/>
      <c r="Z389" s="518"/>
      <c r="AA389" s="533"/>
      <c r="AB389" s="515"/>
      <c r="AC389" s="533" t="str">
        <f>一年级跳绳附加分</f>
        <v/>
      </c>
      <c r="AD389" s="534" t="str">
        <f>一年级标准分</f>
        <v/>
      </c>
      <c r="AE389" s="534" t="str">
        <f>一年级总分</f>
        <v/>
      </c>
      <c r="AF389" s="517" t="str">
        <f>一年级等级</f>
        <v/>
      </c>
    </row>
    <row r="390" spans="1:32">
      <c r="A390" s="664">
        <v>106</v>
      </c>
      <c r="B390" s="665">
        <v>38</v>
      </c>
      <c r="C390" s="478"/>
      <c r="D390" s="471"/>
      <c r="E390" s="472"/>
      <c r="F390" s="473"/>
      <c r="G390" s="480"/>
      <c r="H390" s="475"/>
      <c r="I390" s="501"/>
      <c r="J390" s="502"/>
      <c r="K390" s="495"/>
      <c r="L390" s="649"/>
      <c r="M390" s="644"/>
      <c r="N390" s="505" t="str">
        <f>一年级BMI</f>
        <v/>
      </c>
      <c r="O390" s="499" t="str">
        <f>一年级BMI等级</f>
        <v/>
      </c>
      <c r="P390" s="500" t="str">
        <f>一年级BMI得分</f>
        <v/>
      </c>
      <c r="Q390" s="515" t="str">
        <f>一年级肺活量得分</f>
        <v/>
      </c>
      <c r="R390" s="512" t="str">
        <f>一年级等级</f>
        <v/>
      </c>
      <c r="S390" s="516" t="str">
        <f>一年级50米跑得分</f>
        <v/>
      </c>
      <c r="T390" s="517" t="str">
        <f>一年级等级</f>
        <v/>
      </c>
      <c r="U390" s="516" t="str">
        <f>一年级坐位体前屈得分</f>
        <v/>
      </c>
      <c r="V390" s="517" t="str">
        <f>一年级等级</f>
        <v/>
      </c>
      <c r="W390" s="516" t="str">
        <f>一年级一分钟跳绳得分</f>
        <v/>
      </c>
      <c r="X390" s="517" t="str">
        <f>一年级等级</f>
        <v/>
      </c>
      <c r="Y390" s="515"/>
      <c r="Z390" s="518"/>
      <c r="AA390" s="533"/>
      <c r="AB390" s="515"/>
      <c r="AC390" s="533" t="str">
        <f>一年级跳绳附加分</f>
        <v/>
      </c>
      <c r="AD390" s="534" t="str">
        <f>一年级标准分</f>
        <v/>
      </c>
      <c r="AE390" s="534" t="str">
        <f>一年级总分</f>
        <v/>
      </c>
      <c r="AF390" s="517" t="str">
        <f>一年级等级</f>
        <v/>
      </c>
    </row>
    <row r="391" spans="1:32">
      <c r="A391" s="664">
        <v>106</v>
      </c>
      <c r="B391" s="665">
        <v>39</v>
      </c>
      <c r="C391" s="478"/>
      <c r="D391" s="471"/>
      <c r="E391" s="472"/>
      <c r="F391" s="473"/>
      <c r="G391" s="480"/>
      <c r="H391" s="475"/>
      <c r="I391" s="501"/>
      <c r="J391" s="502"/>
      <c r="K391" s="495"/>
      <c r="L391" s="649"/>
      <c r="M391" s="644"/>
      <c r="N391" s="505" t="str">
        <f>一年级BMI</f>
        <v/>
      </c>
      <c r="O391" s="499" t="str">
        <f>一年级BMI等级</f>
        <v/>
      </c>
      <c r="P391" s="500" t="str">
        <f>一年级BMI得分</f>
        <v/>
      </c>
      <c r="Q391" s="515" t="str">
        <f>一年级肺活量得分</f>
        <v/>
      </c>
      <c r="R391" s="512" t="str">
        <f>一年级等级</f>
        <v/>
      </c>
      <c r="S391" s="516" t="str">
        <f>一年级50米跑得分</f>
        <v/>
      </c>
      <c r="T391" s="517" t="str">
        <f>一年级等级</f>
        <v/>
      </c>
      <c r="U391" s="516" t="str">
        <f>一年级坐位体前屈得分</f>
        <v/>
      </c>
      <c r="V391" s="517" t="str">
        <f>一年级等级</f>
        <v/>
      </c>
      <c r="W391" s="516" t="str">
        <f>一年级一分钟跳绳得分</f>
        <v/>
      </c>
      <c r="X391" s="517" t="str">
        <f>一年级等级</f>
        <v/>
      </c>
      <c r="Y391" s="515"/>
      <c r="Z391" s="518"/>
      <c r="AA391" s="533"/>
      <c r="AB391" s="515"/>
      <c r="AC391" s="533" t="str">
        <f>一年级跳绳附加分</f>
        <v/>
      </c>
      <c r="AD391" s="534" t="str">
        <f>一年级标准分</f>
        <v/>
      </c>
      <c r="AE391" s="534" t="str">
        <f>一年级总分</f>
        <v/>
      </c>
      <c r="AF391" s="517" t="str">
        <f>一年级等级</f>
        <v/>
      </c>
    </row>
    <row r="392" spans="1:32">
      <c r="A392" s="664">
        <v>106</v>
      </c>
      <c r="B392" s="665">
        <v>40</v>
      </c>
      <c r="C392" s="478"/>
      <c r="D392" s="471"/>
      <c r="E392" s="472"/>
      <c r="F392" s="473"/>
      <c r="G392" s="474"/>
      <c r="H392" s="475"/>
      <c r="I392" s="501"/>
      <c r="J392" s="502"/>
      <c r="K392" s="495"/>
      <c r="L392" s="649"/>
      <c r="M392" s="644"/>
      <c r="N392" s="505" t="str">
        <f>一年级BMI</f>
        <v/>
      </c>
      <c r="O392" s="499" t="str">
        <f>一年级BMI等级</f>
        <v/>
      </c>
      <c r="P392" s="500" t="str">
        <f>一年级BMI得分</f>
        <v/>
      </c>
      <c r="Q392" s="515" t="str">
        <f>一年级肺活量得分</f>
        <v/>
      </c>
      <c r="R392" s="512" t="str">
        <f>一年级等级</f>
        <v/>
      </c>
      <c r="S392" s="516" t="str">
        <f>一年级50米跑得分</f>
        <v/>
      </c>
      <c r="T392" s="517" t="str">
        <f>一年级等级</f>
        <v/>
      </c>
      <c r="U392" s="516" t="str">
        <f>一年级坐位体前屈得分</f>
        <v/>
      </c>
      <c r="V392" s="517" t="str">
        <f>一年级等级</f>
        <v/>
      </c>
      <c r="W392" s="516" t="str">
        <f>一年级一分钟跳绳得分</f>
        <v/>
      </c>
      <c r="X392" s="517" t="str">
        <f>一年级等级</f>
        <v/>
      </c>
      <c r="Y392" s="515"/>
      <c r="Z392" s="518"/>
      <c r="AA392" s="533"/>
      <c r="AB392" s="515"/>
      <c r="AC392" s="533" t="str">
        <f>一年级跳绳附加分</f>
        <v/>
      </c>
      <c r="AD392" s="534" t="str">
        <f>一年级标准分</f>
        <v/>
      </c>
      <c r="AE392" s="534" t="str">
        <f>一年级总分</f>
        <v/>
      </c>
      <c r="AF392" s="517" t="str">
        <f>一年级等级</f>
        <v/>
      </c>
    </row>
    <row r="393" spans="1:32">
      <c r="A393" s="664">
        <v>106</v>
      </c>
      <c r="B393" s="665">
        <v>41</v>
      </c>
      <c r="C393" s="478"/>
      <c r="D393" s="471"/>
      <c r="E393" s="472"/>
      <c r="F393" s="473"/>
      <c r="G393" s="474"/>
      <c r="H393" s="475"/>
      <c r="I393" s="501"/>
      <c r="J393" s="502"/>
      <c r="K393" s="495"/>
      <c r="L393" s="649"/>
      <c r="M393" s="644"/>
      <c r="N393" s="505" t="str">
        <f>一年级BMI</f>
        <v/>
      </c>
      <c r="O393" s="499" t="str">
        <f>一年级BMI等级</f>
        <v/>
      </c>
      <c r="P393" s="500" t="str">
        <f>一年级BMI得分</f>
        <v/>
      </c>
      <c r="Q393" s="515" t="str">
        <f>一年级肺活量得分</f>
        <v/>
      </c>
      <c r="R393" s="512" t="str">
        <f>一年级等级</f>
        <v/>
      </c>
      <c r="S393" s="516" t="str">
        <f>一年级50米跑得分</f>
        <v/>
      </c>
      <c r="T393" s="517" t="str">
        <f>一年级等级</f>
        <v/>
      </c>
      <c r="U393" s="516" t="str">
        <f>一年级坐位体前屈得分</f>
        <v/>
      </c>
      <c r="V393" s="517" t="str">
        <f>一年级等级</f>
        <v/>
      </c>
      <c r="W393" s="516" t="str">
        <f>一年级一分钟跳绳得分</f>
        <v/>
      </c>
      <c r="X393" s="517" t="str">
        <f>一年级等级</f>
        <v/>
      </c>
      <c r="Y393" s="515"/>
      <c r="Z393" s="518"/>
      <c r="AA393" s="533"/>
      <c r="AB393" s="515"/>
      <c r="AC393" s="533" t="str">
        <f>一年级跳绳附加分</f>
        <v/>
      </c>
      <c r="AD393" s="534" t="str">
        <f>一年级标准分</f>
        <v/>
      </c>
      <c r="AE393" s="534" t="str">
        <f>一年级总分</f>
        <v/>
      </c>
      <c r="AF393" s="517" t="str">
        <f>一年级等级</f>
        <v/>
      </c>
    </row>
    <row r="394" spans="1:32">
      <c r="A394" s="664">
        <v>106</v>
      </c>
      <c r="B394" s="665">
        <v>42</v>
      </c>
      <c r="C394" s="478"/>
      <c r="D394" s="471"/>
      <c r="E394" s="472"/>
      <c r="F394" s="473"/>
      <c r="G394" s="480"/>
      <c r="H394" s="475"/>
      <c r="I394" s="501"/>
      <c r="J394" s="502"/>
      <c r="K394" s="495"/>
      <c r="L394" s="649"/>
      <c r="M394" s="644"/>
      <c r="N394" s="505" t="str">
        <f>一年级BMI</f>
        <v/>
      </c>
      <c r="O394" s="499" t="str">
        <f>一年级BMI等级</f>
        <v/>
      </c>
      <c r="P394" s="500" t="str">
        <f>一年级BMI得分</f>
        <v/>
      </c>
      <c r="Q394" s="515" t="str">
        <f>一年级肺活量得分</f>
        <v/>
      </c>
      <c r="R394" s="512" t="str">
        <f>一年级等级</f>
        <v/>
      </c>
      <c r="S394" s="516" t="str">
        <f>一年级50米跑得分</f>
        <v/>
      </c>
      <c r="T394" s="517" t="str">
        <f>一年级等级</f>
        <v/>
      </c>
      <c r="U394" s="516" t="str">
        <f>一年级坐位体前屈得分</f>
        <v/>
      </c>
      <c r="V394" s="517" t="str">
        <f>一年级等级</f>
        <v/>
      </c>
      <c r="W394" s="516" t="str">
        <f>一年级一分钟跳绳得分</f>
        <v/>
      </c>
      <c r="X394" s="517" t="str">
        <f>一年级等级</f>
        <v/>
      </c>
      <c r="Y394" s="515"/>
      <c r="Z394" s="518"/>
      <c r="AA394" s="533"/>
      <c r="AB394" s="515"/>
      <c r="AC394" s="533" t="str">
        <f>一年级跳绳附加分</f>
        <v/>
      </c>
      <c r="AD394" s="534" t="str">
        <f>一年级标准分</f>
        <v/>
      </c>
      <c r="AE394" s="534" t="str">
        <f>一年级总分</f>
        <v/>
      </c>
      <c r="AF394" s="517" t="str">
        <f>一年级等级</f>
        <v/>
      </c>
    </row>
    <row r="395" spans="1:32">
      <c r="A395" s="664">
        <v>106</v>
      </c>
      <c r="B395" s="665">
        <v>43</v>
      </c>
      <c r="C395" s="478"/>
      <c r="D395" s="471"/>
      <c r="E395" s="472"/>
      <c r="F395" s="473"/>
      <c r="G395" s="480"/>
      <c r="H395" s="475"/>
      <c r="I395" s="501"/>
      <c r="J395" s="502"/>
      <c r="K395" s="495"/>
      <c r="L395" s="649"/>
      <c r="M395" s="644"/>
      <c r="N395" s="505" t="str">
        <f>一年级BMI</f>
        <v/>
      </c>
      <c r="O395" s="499" t="str">
        <f>一年级BMI等级</f>
        <v/>
      </c>
      <c r="P395" s="500" t="str">
        <f>一年级BMI得分</f>
        <v/>
      </c>
      <c r="Q395" s="515" t="str">
        <f>一年级肺活量得分</f>
        <v/>
      </c>
      <c r="R395" s="512" t="str">
        <f>一年级等级</f>
        <v/>
      </c>
      <c r="S395" s="516" t="str">
        <f>一年级50米跑得分</f>
        <v/>
      </c>
      <c r="T395" s="517" t="str">
        <f>一年级等级</f>
        <v/>
      </c>
      <c r="U395" s="516" t="str">
        <f>一年级坐位体前屈得分</f>
        <v/>
      </c>
      <c r="V395" s="517" t="str">
        <f>一年级等级</f>
        <v/>
      </c>
      <c r="W395" s="516" t="str">
        <f>一年级一分钟跳绳得分</f>
        <v/>
      </c>
      <c r="X395" s="517" t="str">
        <f>一年级等级</f>
        <v/>
      </c>
      <c r="Y395" s="515"/>
      <c r="Z395" s="518"/>
      <c r="AA395" s="533"/>
      <c r="AB395" s="515"/>
      <c r="AC395" s="533" t="str">
        <f>一年级跳绳附加分</f>
        <v/>
      </c>
      <c r="AD395" s="534" t="str">
        <f>一年级标准分</f>
        <v/>
      </c>
      <c r="AE395" s="534" t="str">
        <f>一年级总分</f>
        <v/>
      </c>
      <c r="AF395" s="517" t="str">
        <f>一年级等级</f>
        <v/>
      </c>
    </row>
    <row r="396" spans="1:32">
      <c r="A396" s="664">
        <v>106</v>
      </c>
      <c r="B396" s="665">
        <v>44</v>
      </c>
      <c r="C396" s="478"/>
      <c r="D396" s="471"/>
      <c r="E396" s="472"/>
      <c r="F396" s="473"/>
      <c r="G396" s="480"/>
      <c r="H396" s="475"/>
      <c r="I396" s="501"/>
      <c r="J396" s="502"/>
      <c r="K396" s="495"/>
      <c r="L396" s="649"/>
      <c r="M396" s="644"/>
      <c r="N396" s="505" t="str">
        <f>一年级BMI</f>
        <v/>
      </c>
      <c r="O396" s="499" t="str">
        <f>一年级BMI等级</f>
        <v/>
      </c>
      <c r="P396" s="500" t="str">
        <f>一年级BMI得分</f>
        <v/>
      </c>
      <c r="Q396" s="515" t="str">
        <f>一年级肺活量得分</f>
        <v/>
      </c>
      <c r="R396" s="512" t="str">
        <f>一年级等级</f>
        <v/>
      </c>
      <c r="S396" s="516" t="str">
        <f>一年级50米跑得分</f>
        <v/>
      </c>
      <c r="T396" s="517" t="str">
        <f>一年级等级</f>
        <v/>
      </c>
      <c r="U396" s="516" t="str">
        <f>一年级坐位体前屈得分</f>
        <v/>
      </c>
      <c r="V396" s="517" t="str">
        <f>一年级等级</f>
        <v/>
      </c>
      <c r="W396" s="516" t="str">
        <f>一年级一分钟跳绳得分</f>
        <v/>
      </c>
      <c r="X396" s="517" t="str">
        <f>一年级等级</f>
        <v/>
      </c>
      <c r="Y396" s="515"/>
      <c r="Z396" s="518"/>
      <c r="AA396" s="533"/>
      <c r="AB396" s="515"/>
      <c r="AC396" s="533" t="str">
        <f>一年级跳绳附加分</f>
        <v/>
      </c>
      <c r="AD396" s="534" t="str">
        <f>一年级标准分</f>
        <v/>
      </c>
      <c r="AE396" s="534" t="str">
        <f>一年级总分</f>
        <v/>
      </c>
      <c r="AF396" s="517" t="str">
        <f>一年级等级</f>
        <v/>
      </c>
    </row>
    <row r="397" spans="1:32">
      <c r="A397" s="664">
        <v>106</v>
      </c>
      <c r="B397" s="665">
        <v>45</v>
      </c>
      <c r="C397" s="478"/>
      <c r="D397" s="471"/>
      <c r="E397" s="472"/>
      <c r="F397" s="473"/>
      <c r="G397" s="480"/>
      <c r="H397" s="475"/>
      <c r="I397" s="501"/>
      <c r="J397" s="502"/>
      <c r="K397" s="495"/>
      <c r="L397" s="649"/>
      <c r="M397" s="644"/>
      <c r="N397" s="505" t="str">
        <f>一年级BMI</f>
        <v/>
      </c>
      <c r="O397" s="499" t="str">
        <f>一年级BMI等级</f>
        <v/>
      </c>
      <c r="P397" s="500" t="str">
        <f>一年级BMI得分</f>
        <v/>
      </c>
      <c r="Q397" s="515" t="str">
        <f>一年级肺活量得分</f>
        <v/>
      </c>
      <c r="R397" s="512" t="str">
        <f>一年级等级</f>
        <v/>
      </c>
      <c r="S397" s="516" t="str">
        <f>一年级50米跑得分</f>
        <v/>
      </c>
      <c r="T397" s="517" t="str">
        <f>一年级等级</f>
        <v/>
      </c>
      <c r="U397" s="516" t="str">
        <f>一年级坐位体前屈得分</f>
        <v/>
      </c>
      <c r="V397" s="517" t="str">
        <f>一年级等级</f>
        <v/>
      </c>
      <c r="W397" s="516" t="str">
        <f>一年级一分钟跳绳得分</f>
        <v/>
      </c>
      <c r="X397" s="517" t="str">
        <f>一年级等级</f>
        <v/>
      </c>
      <c r="Y397" s="515"/>
      <c r="Z397" s="518"/>
      <c r="AA397" s="533"/>
      <c r="AB397" s="515"/>
      <c r="AC397" s="533" t="str">
        <f>一年级跳绳附加分</f>
        <v/>
      </c>
      <c r="AD397" s="534" t="str">
        <f>一年级标准分</f>
        <v/>
      </c>
      <c r="AE397" s="534" t="str">
        <f>一年级总分</f>
        <v/>
      </c>
      <c r="AF397" s="517" t="str">
        <f>一年级等级</f>
        <v/>
      </c>
    </row>
    <row r="398" spans="1:32">
      <c r="A398" s="664">
        <v>106</v>
      </c>
      <c r="B398" s="665">
        <v>46</v>
      </c>
      <c r="C398" s="478"/>
      <c r="D398" s="471"/>
      <c r="E398" s="472"/>
      <c r="F398" s="473"/>
      <c r="G398" s="480"/>
      <c r="H398" s="475"/>
      <c r="I398" s="501"/>
      <c r="J398" s="502"/>
      <c r="K398" s="495"/>
      <c r="L398" s="649"/>
      <c r="M398" s="644"/>
      <c r="N398" s="505" t="str">
        <f>一年级BMI</f>
        <v/>
      </c>
      <c r="O398" s="499" t="str">
        <f>一年级BMI等级</f>
        <v/>
      </c>
      <c r="P398" s="500" t="str">
        <f>一年级BMI得分</f>
        <v/>
      </c>
      <c r="Q398" s="515" t="str">
        <f>一年级肺活量得分</f>
        <v/>
      </c>
      <c r="R398" s="512" t="str">
        <f>一年级等级</f>
        <v/>
      </c>
      <c r="S398" s="516" t="str">
        <f>一年级50米跑得分</f>
        <v/>
      </c>
      <c r="T398" s="517" t="str">
        <f>一年级等级</f>
        <v/>
      </c>
      <c r="U398" s="516" t="str">
        <f>一年级坐位体前屈得分</f>
        <v/>
      </c>
      <c r="V398" s="517" t="str">
        <f>一年级等级</f>
        <v/>
      </c>
      <c r="W398" s="516" t="str">
        <f>一年级一分钟跳绳得分</f>
        <v/>
      </c>
      <c r="X398" s="517" t="str">
        <f>一年级等级</f>
        <v/>
      </c>
      <c r="Y398" s="515"/>
      <c r="Z398" s="518"/>
      <c r="AA398" s="533"/>
      <c r="AB398" s="515"/>
      <c r="AC398" s="533" t="str">
        <f>一年级跳绳附加分</f>
        <v/>
      </c>
      <c r="AD398" s="534" t="str">
        <f>一年级标准分</f>
        <v/>
      </c>
      <c r="AE398" s="534" t="str">
        <f>一年级总分</f>
        <v/>
      </c>
      <c r="AF398" s="517" t="str">
        <f>一年级等级</f>
        <v/>
      </c>
    </row>
    <row r="399" spans="1:32">
      <c r="A399" s="664">
        <v>106</v>
      </c>
      <c r="B399" s="665">
        <v>47</v>
      </c>
      <c r="C399" s="478"/>
      <c r="D399" s="471"/>
      <c r="E399" s="472"/>
      <c r="F399" s="473"/>
      <c r="G399" s="480"/>
      <c r="H399" s="475"/>
      <c r="I399" s="501"/>
      <c r="J399" s="502"/>
      <c r="K399" s="495"/>
      <c r="L399" s="649"/>
      <c r="M399" s="644"/>
      <c r="N399" s="505" t="str">
        <f>一年级BMI</f>
        <v/>
      </c>
      <c r="O399" s="499" t="str">
        <f>一年级BMI等级</f>
        <v/>
      </c>
      <c r="P399" s="500" t="str">
        <f>一年级BMI得分</f>
        <v/>
      </c>
      <c r="Q399" s="515" t="str">
        <f>一年级肺活量得分</f>
        <v/>
      </c>
      <c r="R399" s="512" t="str">
        <f>一年级等级</f>
        <v/>
      </c>
      <c r="S399" s="516" t="str">
        <f>一年级50米跑得分</f>
        <v/>
      </c>
      <c r="T399" s="517" t="str">
        <f>一年级等级</f>
        <v/>
      </c>
      <c r="U399" s="516" t="str">
        <f>一年级坐位体前屈得分</f>
        <v/>
      </c>
      <c r="V399" s="517" t="str">
        <f>一年级等级</f>
        <v/>
      </c>
      <c r="W399" s="516" t="str">
        <f>一年级一分钟跳绳得分</f>
        <v/>
      </c>
      <c r="X399" s="517" t="str">
        <f>一年级等级</f>
        <v/>
      </c>
      <c r="Y399" s="515"/>
      <c r="Z399" s="518"/>
      <c r="AA399" s="533"/>
      <c r="AB399" s="515"/>
      <c r="AC399" s="533" t="str">
        <f>一年级跳绳附加分</f>
        <v/>
      </c>
      <c r="AD399" s="534" t="str">
        <f>一年级标准分</f>
        <v/>
      </c>
      <c r="AE399" s="534" t="str">
        <f>一年级总分</f>
        <v/>
      </c>
      <c r="AF399" s="517" t="str">
        <f>一年级等级</f>
        <v/>
      </c>
    </row>
    <row r="400" spans="1:32">
      <c r="A400" s="664">
        <v>106</v>
      </c>
      <c r="B400" s="665">
        <v>48</v>
      </c>
      <c r="C400" s="478"/>
      <c r="D400" s="471"/>
      <c r="E400" s="472"/>
      <c r="F400" s="473"/>
      <c r="G400" s="480"/>
      <c r="H400" s="475"/>
      <c r="I400" s="501"/>
      <c r="J400" s="502"/>
      <c r="K400" s="495"/>
      <c r="L400" s="649"/>
      <c r="M400" s="644"/>
      <c r="N400" s="505" t="str">
        <f>一年级BMI</f>
        <v/>
      </c>
      <c r="O400" s="499" t="str">
        <f>一年级BMI等级</f>
        <v/>
      </c>
      <c r="P400" s="500" t="str">
        <f>一年级BMI得分</f>
        <v/>
      </c>
      <c r="Q400" s="515" t="str">
        <f>一年级肺活量得分</f>
        <v/>
      </c>
      <c r="R400" s="512" t="str">
        <f>一年级等级</f>
        <v/>
      </c>
      <c r="S400" s="516" t="str">
        <f>一年级50米跑得分</f>
        <v/>
      </c>
      <c r="T400" s="517" t="str">
        <f>一年级等级</f>
        <v/>
      </c>
      <c r="U400" s="516" t="str">
        <f>一年级坐位体前屈得分</f>
        <v/>
      </c>
      <c r="V400" s="517" t="str">
        <f>一年级等级</f>
        <v/>
      </c>
      <c r="W400" s="516" t="str">
        <f>一年级一分钟跳绳得分</f>
        <v/>
      </c>
      <c r="X400" s="517" t="str">
        <f>一年级等级</f>
        <v/>
      </c>
      <c r="Y400" s="515"/>
      <c r="Z400" s="518"/>
      <c r="AA400" s="533"/>
      <c r="AB400" s="515"/>
      <c r="AC400" s="533" t="str">
        <f>一年级跳绳附加分</f>
        <v/>
      </c>
      <c r="AD400" s="534" t="str">
        <f>一年级标准分</f>
        <v/>
      </c>
      <c r="AE400" s="534" t="str">
        <f>一年级总分</f>
        <v/>
      </c>
      <c r="AF400" s="517" t="str">
        <f>一年级等级</f>
        <v/>
      </c>
    </row>
    <row r="401" spans="1:32">
      <c r="A401" s="664">
        <v>106</v>
      </c>
      <c r="B401" s="665">
        <v>49</v>
      </c>
      <c r="C401" s="478"/>
      <c r="D401" s="471"/>
      <c r="E401" s="472"/>
      <c r="F401" s="473"/>
      <c r="G401" s="480"/>
      <c r="H401" s="475"/>
      <c r="I401" s="501"/>
      <c r="J401" s="502"/>
      <c r="K401" s="495"/>
      <c r="L401" s="649"/>
      <c r="M401" s="644"/>
      <c r="N401" s="505" t="str">
        <f>一年级BMI</f>
        <v/>
      </c>
      <c r="O401" s="499" t="str">
        <f>一年级BMI等级</f>
        <v/>
      </c>
      <c r="P401" s="500" t="str">
        <f>一年级BMI得分</f>
        <v/>
      </c>
      <c r="Q401" s="515" t="str">
        <f>一年级肺活量得分</f>
        <v/>
      </c>
      <c r="R401" s="512" t="str">
        <f>一年级等级</f>
        <v/>
      </c>
      <c r="S401" s="516" t="str">
        <f>一年级50米跑得分</f>
        <v/>
      </c>
      <c r="T401" s="517" t="str">
        <f>一年级等级</f>
        <v/>
      </c>
      <c r="U401" s="516" t="str">
        <f>一年级坐位体前屈得分</f>
        <v/>
      </c>
      <c r="V401" s="517" t="str">
        <f>一年级等级</f>
        <v/>
      </c>
      <c r="W401" s="516" t="str">
        <f>一年级一分钟跳绳得分</f>
        <v/>
      </c>
      <c r="X401" s="517" t="str">
        <f>一年级等级</f>
        <v/>
      </c>
      <c r="Y401" s="515"/>
      <c r="Z401" s="518"/>
      <c r="AA401" s="533"/>
      <c r="AB401" s="515"/>
      <c r="AC401" s="533" t="str">
        <f>一年级跳绳附加分</f>
        <v/>
      </c>
      <c r="AD401" s="534" t="str">
        <f>一年级标准分</f>
        <v/>
      </c>
      <c r="AE401" s="534" t="str">
        <f>一年级总分</f>
        <v/>
      </c>
      <c r="AF401" s="517" t="str">
        <f>一年级等级</f>
        <v/>
      </c>
    </row>
    <row r="402" spans="1:32">
      <c r="A402" s="664">
        <v>106</v>
      </c>
      <c r="B402" s="665">
        <v>50</v>
      </c>
      <c r="C402" s="478"/>
      <c r="D402" s="471"/>
      <c r="E402" s="472"/>
      <c r="F402" s="473"/>
      <c r="G402" s="480"/>
      <c r="H402" s="475"/>
      <c r="I402" s="501"/>
      <c r="J402" s="502"/>
      <c r="K402" s="495"/>
      <c r="L402" s="649"/>
      <c r="M402" s="644"/>
      <c r="N402" s="505" t="str">
        <f>一年级BMI</f>
        <v/>
      </c>
      <c r="O402" s="499" t="str">
        <f>一年级BMI等级</f>
        <v/>
      </c>
      <c r="P402" s="500" t="str">
        <f>一年级BMI得分</f>
        <v/>
      </c>
      <c r="Q402" s="515" t="str">
        <f>一年级肺活量得分</f>
        <v/>
      </c>
      <c r="R402" s="512" t="str">
        <f>一年级等级</f>
        <v/>
      </c>
      <c r="S402" s="516" t="str">
        <f>一年级50米跑得分</f>
        <v/>
      </c>
      <c r="T402" s="517" t="str">
        <f>一年级等级</f>
        <v/>
      </c>
      <c r="U402" s="516" t="str">
        <f>一年级坐位体前屈得分</f>
        <v/>
      </c>
      <c r="V402" s="517" t="str">
        <f>一年级等级</f>
        <v/>
      </c>
      <c r="W402" s="516" t="str">
        <f>一年级一分钟跳绳得分</f>
        <v/>
      </c>
      <c r="X402" s="517" t="str">
        <f>一年级等级</f>
        <v/>
      </c>
      <c r="Y402" s="515"/>
      <c r="Z402" s="518"/>
      <c r="AA402" s="533"/>
      <c r="AB402" s="515"/>
      <c r="AC402" s="533" t="str">
        <f>一年级跳绳附加分</f>
        <v/>
      </c>
      <c r="AD402" s="534" t="str">
        <f>一年级标准分</f>
        <v/>
      </c>
      <c r="AE402" s="534" t="str">
        <f>一年级总分</f>
        <v/>
      </c>
      <c r="AF402" s="517" t="str">
        <f>一年级等级</f>
        <v/>
      </c>
    </row>
    <row r="403" spans="1:32">
      <c r="A403" s="664">
        <v>106</v>
      </c>
      <c r="B403" s="665">
        <v>51</v>
      </c>
      <c r="C403" s="478"/>
      <c r="D403" s="471"/>
      <c r="E403" s="472"/>
      <c r="F403" s="473"/>
      <c r="G403" s="480"/>
      <c r="H403" s="475"/>
      <c r="I403" s="501"/>
      <c r="J403" s="502"/>
      <c r="K403" s="495"/>
      <c r="L403" s="649"/>
      <c r="M403" s="644"/>
      <c r="N403" s="505" t="str">
        <f>一年级BMI</f>
        <v/>
      </c>
      <c r="O403" s="499" t="str">
        <f>一年级BMI等级</f>
        <v/>
      </c>
      <c r="P403" s="500" t="str">
        <f>一年级BMI得分</f>
        <v/>
      </c>
      <c r="Q403" s="515" t="str">
        <f>一年级肺活量得分</f>
        <v/>
      </c>
      <c r="R403" s="512" t="str">
        <f>一年级等级</f>
        <v/>
      </c>
      <c r="S403" s="516" t="str">
        <f>一年级50米跑得分</f>
        <v/>
      </c>
      <c r="T403" s="517" t="str">
        <f>一年级等级</f>
        <v/>
      </c>
      <c r="U403" s="516" t="str">
        <f>一年级坐位体前屈得分</f>
        <v/>
      </c>
      <c r="V403" s="517" t="str">
        <f>一年级等级</f>
        <v/>
      </c>
      <c r="W403" s="516" t="str">
        <f>一年级一分钟跳绳得分</f>
        <v/>
      </c>
      <c r="X403" s="517" t="str">
        <f>一年级等级</f>
        <v/>
      </c>
      <c r="Y403" s="515"/>
      <c r="Z403" s="518"/>
      <c r="AA403" s="533"/>
      <c r="AB403" s="515"/>
      <c r="AC403" s="533" t="str">
        <f>一年级跳绳附加分</f>
        <v/>
      </c>
      <c r="AD403" s="534" t="str">
        <f>一年级标准分</f>
        <v/>
      </c>
      <c r="AE403" s="534" t="str">
        <f>一年级总分</f>
        <v/>
      </c>
      <c r="AF403" s="517" t="str">
        <f>一年级等级</f>
        <v/>
      </c>
    </row>
    <row r="404" spans="1:32">
      <c r="A404" s="664">
        <v>106</v>
      </c>
      <c r="B404" s="665">
        <v>52</v>
      </c>
      <c r="C404" s="478"/>
      <c r="D404" s="471"/>
      <c r="E404" s="472"/>
      <c r="F404" s="473"/>
      <c r="G404" s="480"/>
      <c r="H404" s="475"/>
      <c r="I404" s="501"/>
      <c r="J404" s="502"/>
      <c r="K404" s="495"/>
      <c r="L404" s="649"/>
      <c r="M404" s="644"/>
      <c r="N404" s="505" t="str">
        <f>一年级BMI</f>
        <v/>
      </c>
      <c r="O404" s="499" t="str">
        <f>一年级BMI等级</f>
        <v/>
      </c>
      <c r="P404" s="500" t="str">
        <f>一年级BMI得分</f>
        <v/>
      </c>
      <c r="Q404" s="515" t="str">
        <f>一年级肺活量得分</f>
        <v/>
      </c>
      <c r="R404" s="512" t="str">
        <f>一年级等级</f>
        <v/>
      </c>
      <c r="S404" s="516" t="str">
        <f>一年级50米跑得分</f>
        <v/>
      </c>
      <c r="T404" s="517" t="str">
        <f>一年级等级</f>
        <v/>
      </c>
      <c r="U404" s="516" t="str">
        <f>一年级坐位体前屈得分</f>
        <v/>
      </c>
      <c r="V404" s="517" t="str">
        <f>一年级等级</f>
        <v/>
      </c>
      <c r="W404" s="516" t="str">
        <f>一年级一分钟跳绳得分</f>
        <v/>
      </c>
      <c r="X404" s="517" t="str">
        <f>一年级等级</f>
        <v/>
      </c>
      <c r="Y404" s="515"/>
      <c r="Z404" s="518"/>
      <c r="AA404" s="533"/>
      <c r="AB404" s="515"/>
      <c r="AC404" s="533" t="str">
        <f>一年级跳绳附加分</f>
        <v/>
      </c>
      <c r="AD404" s="534" t="str">
        <f>一年级标准分</f>
        <v/>
      </c>
      <c r="AE404" s="534" t="str">
        <f>一年级总分</f>
        <v/>
      </c>
      <c r="AF404" s="517" t="str">
        <f>一年级等级</f>
        <v/>
      </c>
    </row>
    <row r="405" spans="1:32">
      <c r="A405" s="664">
        <v>106</v>
      </c>
      <c r="B405" s="665">
        <v>53</v>
      </c>
      <c r="C405" s="478"/>
      <c r="D405" s="471"/>
      <c r="E405" s="472"/>
      <c r="F405" s="473"/>
      <c r="G405" s="480"/>
      <c r="H405" s="475"/>
      <c r="I405" s="501"/>
      <c r="J405" s="502"/>
      <c r="K405" s="495"/>
      <c r="L405" s="649"/>
      <c r="M405" s="644"/>
      <c r="N405" s="505" t="str">
        <f>一年级BMI</f>
        <v/>
      </c>
      <c r="O405" s="499" t="str">
        <f>一年级BMI等级</f>
        <v/>
      </c>
      <c r="P405" s="500" t="str">
        <f>一年级BMI得分</f>
        <v/>
      </c>
      <c r="Q405" s="515" t="str">
        <f>一年级肺活量得分</f>
        <v/>
      </c>
      <c r="R405" s="512" t="str">
        <f>一年级等级</f>
        <v/>
      </c>
      <c r="S405" s="516" t="str">
        <f>一年级50米跑得分</f>
        <v/>
      </c>
      <c r="T405" s="517" t="str">
        <f>一年级等级</f>
        <v/>
      </c>
      <c r="U405" s="516" t="str">
        <f>一年级坐位体前屈得分</f>
        <v/>
      </c>
      <c r="V405" s="517" t="str">
        <f>一年级等级</f>
        <v/>
      </c>
      <c r="W405" s="516" t="str">
        <f>一年级一分钟跳绳得分</f>
        <v/>
      </c>
      <c r="X405" s="517" t="str">
        <f>一年级等级</f>
        <v/>
      </c>
      <c r="Y405" s="515"/>
      <c r="Z405" s="518"/>
      <c r="AA405" s="533"/>
      <c r="AB405" s="515"/>
      <c r="AC405" s="533" t="str">
        <f>一年级跳绳附加分</f>
        <v/>
      </c>
      <c r="AD405" s="534" t="str">
        <f>一年级标准分</f>
        <v/>
      </c>
      <c r="AE405" s="534" t="str">
        <f>一年级总分</f>
        <v/>
      </c>
      <c r="AF405" s="517" t="str">
        <f>一年级等级</f>
        <v/>
      </c>
    </row>
    <row r="406" spans="1:32">
      <c r="A406" s="664">
        <v>106</v>
      </c>
      <c r="B406" s="665">
        <v>54</v>
      </c>
      <c r="C406" s="478"/>
      <c r="D406" s="471"/>
      <c r="E406" s="472"/>
      <c r="F406" s="473"/>
      <c r="G406" s="480"/>
      <c r="H406" s="475"/>
      <c r="I406" s="501"/>
      <c r="J406" s="502"/>
      <c r="K406" s="495"/>
      <c r="L406" s="649"/>
      <c r="M406" s="644"/>
      <c r="N406" s="505" t="str">
        <f>一年级BMI</f>
        <v/>
      </c>
      <c r="O406" s="499" t="str">
        <f>一年级BMI等级</f>
        <v/>
      </c>
      <c r="P406" s="500" t="str">
        <f>一年级BMI得分</f>
        <v/>
      </c>
      <c r="Q406" s="515" t="str">
        <f>一年级肺活量得分</f>
        <v/>
      </c>
      <c r="R406" s="512" t="str">
        <f>一年级等级</f>
        <v/>
      </c>
      <c r="S406" s="516" t="str">
        <f>一年级50米跑得分</f>
        <v/>
      </c>
      <c r="T406" s="517" t="str">
        <f>一年级等级</f>
        <v/>
      </c>
      <c r="U406" s="516" t="str">
        <f>一年级坐位体前屈得分</f>
        <v/>
      </c>
      <c r="V406" s="517" t="str">
        <f>一年级等级</f>
        <v/>
      </c>
      <c r="W406" s="516" t="str">
        <f>一年级一分钟跳绳得分</f>
        <v/>
      </c>
      <c r="X406" s="517" t="str">
        <f>一年级等级</f>
        <v/>
      </c>
      <c r="Y406" s="515"/>
      <c r="Z406" s="518"/>
      <c r="AA406" s="533"/>
      <c r="AB406" s="515"/>
      <c r="AC406" s="533" t="str">
        <f>一年级跳绳附加分</f>
        <v/>
      </c>
      <c r="AD406" s="534" t="str">
        <f>一年级标准分</f>
        <v/>
      </c>
      <c r="AE406" s="534" t="str">
        <f>一年级总分</f>
        <v/>
      </c>
      <c r="AF406" s="517" t="str">
        <f>一年级等级</f>
        <v/>
      </c>
    </row>
    <row r="407" spans="1:32">
      <c r="A407" s="664">
        <v>106</v>
      </c>
      <c r="B407" s="665">
        <v>55</v>
      </c>
      <c r="C407" s="478"/>
      <c r="D407" s="471"/>
      <c r="E407" s="472"/>
      <c r="F407" s="473"/>
      <c r="G407" s="480"/>
      <c r="H407" s="475"/>
      <c r="I407" s="501"/>
      <c r="J407" s="502"/>
      <c r="K407" s="495"/>
      <c r="L407" s="649"/>
      <c r="M407" s="644"/>
      <c r="N407" s="505" t="str">
        <f>一年级BMI</f>
        <v/>
      </c>
      <c r="O407" s="499" t="str">
        <f>一年级BMI等级</f>
        <v/>
      </c>
      <c r="P407" s="500" t="str">
        <f>一年级BMI得分</f>
        <v/>
      </c>
      <c r="Q407" s="515" t="str">
        <f>一年级肺活量得分</f>
        <v/>
      </c>
      <c r="R407" s="512" t="str">
        <f>一年级等级</f>
        <v/>
      </c>
      <c r="S407" s="516" t="str">
        <f>一年级50米跑得分</f>
        <v/>
      </c>
      <c r="T407" s="517" t="str">
        <f>一年级等级</f>
        <v/>
      </c>
      <c r="U407" s="516" t="str">
        <f>一年级坐位体前屈得分</f>
        <v/>
      </c>
      <c r="V407" s="517" t="str">
        <f>一年级等级</f>
        <v/>
      </c>
      <c r="W407" s="516" t="str">
        <f>一年级一分钟跳绳得分</f>
        <v/>
      </c>
      <c r="X407" s="517" t="str">
        <f>一年级等级</f>
        <v/>
      </c>
      <c r="Y407" s="515"/>
      <c r="Z407" s="518"/>
      <c r="AA407" s="533"/>
      <c r="AB407" s="515"/>
      <c r="AC407" s="533" t="str">
        <f>一年级跳绳附加分</f>
        <v/>
      </c>
      <c r="AD407" s="534" t="str">
        <f>一年级标准分</f>
        <v/>
      </c>
      <c r="AE407" s="534" t="str">
        <f>一年级总分</f>
        <v/>
      </c>
      <c r="AF407" s="517" t="str">
        <f>一年级等级</f>
        <v/>
      </c>
    </row>
    <row r="408" spans="1:32">
      <c r="A408" s="664">
        <v>106</v>
      </c>
      <c r="B408" s="665">
        <v>56</v>
      </c>
      <c r="C408" s="478"/>
      <c r="D408" s="471"/>
      <c r="E408" s="472"/>
      <c r="F408" s="473"/>
      <c r="G408" s="480"/>
      <c r="H408" s="475"/>
      <c r="I408" s="501"/>
      <c r="J408" s="502"/>
      <c r="K408" s="495"/>
      <c r="L408" s="649"/>
      <c r="M408" s="644"/>
      <c r="N408" s="505" t="str">
        <f>一年级BMI</f>
        <v/>
      </c>
      <c r="O408" s="499" t="str">
        <f>一年级BMI等级</f>
        <v/>
      </c>
      <c r="P408" s="500" t="str">
        <f>一年级BMI得分</f>
        <v/>
      </c>
      <c r="Q408" s="515" t="str">
        <f>一年级肺活量得分</f>
        <v/>
      </c>
      <c r="R408" s="512" t="str">
        <f>一年级等级</f>
        <v/>
      </c>
      <c r="S408" s="516" t="str">
        <f>一年级50米跑得分</f>
        <v/>
      </c>
      <c r="T408" s="517" t="str">
        <f>一年级等级</f>
        <v/>
      </c>
      <c r="U408" s="516" t="str">
        <f>一年级坐位体前屈得分</f>
        <v/>
      </c>
      <c r="V408" s="517" t="str">
        <f>一年级等级</f>
        <v/>
      </c>
      <c r="W408" s="516" t="str">
        <f>一年级一分钟跳绳得分</f>
        <v/>
      </c>
      <c r="X408" s="517" t="str">
        <f>一年级等级</f>
        <v/>
      </c>
      <c r="Y408" s="515"/>
      <c r="Z408" s="518"/>
      <c r="AA408" s="533"/>
      <c r="AB408" s="515"/>
      <c r="AC408" s="533" t="str">
        <f>一年级跳绳附加分</f>
        <v/>
      </c>
      <c r="AD408" s="534" t="str">
        <f>一年级标准分</f>
        <v/>
      </c>
      <c r="AE408" s="534" t="str">
        <f>一年级总分</f>
        <v/>
      </c>
      <c r="AF408" s="517" t="str">
        <f>一年级等级</f>
        <v/>
      </c>
    </row>
    <row r="409" spans="1:32">
      <c r="A409" s="664">
        <v>106</v>
      </c>
      <c r="B409" s="665">
        <v>57</v>
      </c>
      <c r="C409" s="478"/>
      <c r="D409" s="471"/>
      <c r="E409" s="478"/>
      <c r="F409" s="473"/>
      <c r="G409" s="480"/>
      <c r="H409" s="475"/>
      <c r="I409" s="501"/>
      <c r="J409" s="502"/>
      <c r="K409" s="502"/>
      <c r="L409" s="649"/>
      <c r="M409" s="644"/>
      <c r="N409" s="505" t="str">
        <f>一年级BMI</f>
        <v/>
      </c>
      <c r="O409" s="499" t="str">
        <f>一年级BMI等级</f>
        <v/>
      </c>
      <c r="P409" s="500" t="str">
        <f>一年级BMI得分</f>
        <v/>
      </c>
      <c r="Q409" s="515" t="str">
        <f>一年级肺活量得分</f>
        <v/>
      </c>
      <c r="R409" s="512" t="str">
        <f>一年级等级</f>
        <v/>
      </c>
      <c r="S409" s="516" t="str">
        <f>一年级50米跑得分</f>
        <v/>
      </c>
      <c r="T409" s="517" t="str">
        <f>一年级等级</f>
        <v/>
      </c>
      <c r="U409" s="516" t="str">
        <f>一年级坐位体前屈得分</f>
        <v/>
      </c>
      <c r="V409" s="517" t="str">
        <f>一年级等级</f>
        <v/>
      </c>
      <c r="W409" s="516" t="str">
        <f>一年级一分钟跳绳得分</f>
        <v/>
      </c>
      <c r="X409" s="517" t="str">
        <f>一年级等级</f>
        <v/>
      </c>
      <c r="Y409" s="515"/>
      <c r="Z409" s="518"/>
      <c r="AA409" s="533"/>
      <c r="AB409" s="515"/>
      <c r="AC409" s="533" t="str">
        <f>一年级跳绳附加分</f>
        <v/>
      </c>
      <c r="AD409" s="534" t="str">
        <f>一年级标准分</f>
        <v/>
      </c>
      <c r="AE409" s="534" t="str">
        <f>一年级总分</f>
        <v/>
      </c>
      <c r="AF409" s="517" t="str">
        <f>一年级等级</f>
        <v/>
      </c>
    </row>
    <row r="410" spans="1:32">
      <c r="A410" s="664">
        <v>106</v>
      </c>
      <c r="B410" s="665">
        <v>58</v>
      </c>
      <c r="C410" s="478"/>
      <c r="D410" s="471"/>
      <c r="E410" s="478"/>
      <c r="F410" s="473"/>
      <c r="G410" s="480"/>
      <c r="H410" s="475"/>
      <c r="I410" s="501"/>
      <c r="J410" s="502"/>
      <c r="K410" s="502"/>
      <c r="L410" s="649"/>
      <c r="M410" s="644"/>
      <c r="N410" s="505" t="str">
        <f>一年级BMI</f>
        <v/>
      </c>
      <c r="O410" s="499" t="str">
        <f>一年级BMI等级</f>
        <v/>
      </c>
      <c r="P410" s="500" t="str">
        <f>一年级BMI得分</f>
        <v/>
      </c>
      <c r="Q410" s="515" t="str">
        <f>一年级肺活量得分</f>
        <v/>
      </c>
      <c r="R410" s="512" t="str">
        <f>一年级等级</f>
        <v/>
      </c>
      <c r="S410" s="516" t="str">
        <f>一年级50米跑得分</f>
        <v/>
      </c>
      <c r="T410" s="517" t="str">
        <f>一年级等级</f>
        <v/>
      </c>
      <c r="U410" s="516" t="str">
        <f>一年级坐位体前屈得分</f>
        <v/>
      </c>
      <c r="V410" s="517" t="str">
        <f>一年级等级</f>
        <v/>
      </c>
      <c r="W410" s="516" t="str">
        <f>一年级一分钟跳绳得分</f>
        <v/>
      </c>
      <c r="X410" s="517" t="str">
        <f>一年级等级</f>
        <v/>
      </c>
      <c r="Y410" s="515"/>
      <c r="Z410" s="518"/>
      <c r="AA410" s="533"/>
      <c r="AB410" s="515"/>
      <c r="AC410" s="533" t="str">
        <f>一年级跳绳附加分</f>
        <v/>
      </c>
      <c r="AD410" s="534" t="str">
        <f>一年级标准分</f>
        <v/>
      </c>
      <c r="AE410" s="534" t="str">
        <f>一年级总分</f>
        <v/>
      </c>
      <c r="AF410" s="517" t="str">
        <f>一年级等级</f>
        <v/>
      </c>
    </row>
    <row r="411" spans="1:32">
      <c r="A411" s="664">
        <v>106</v>
      </c>
      <c r="B411" s="665">
        <v>59</v>
      </c>
      <c r="C411" s="478"/>
      <c r="D411" s="471"/>
      <c r="E411" s="478"/>
      <c r="F411" s="473"/>
      <c r="G411" s="480"/>
      <c r="H411" s="475"/>
      <c r="I411" s="501"/>
      <c r="J411" s="502"/>
      <c r="K411" s="502"/>
      <c r="L411" s="649"/>
      <c r="M411" s="644"/>
      <c r="N411" s="505" t="str">
        <f>一年级BMI</f>
        <v/>
      </c>
      <c r="O411" s="499" t="str">
        <f>一年级BMI等级</f>
        <v/>
      </c>
      <c r="P411" s="500" t="str">
        <f>一年级BMI得分</f>
        <v/>
      </c>
      <c r="Q411" s="515" t="str">
        <f>一年级肺活量得分</f>
        <v/>
      </c>
      <c r="R411" s="512" t="str">
        <f>一年级等级</f>
        <v/>
      </c>
      <c r="S411" s="516" t="str">
        <f>一年级50米跑得分</f>
        <v/>
      </c>
      <c r="T411" s="517" t="str">
        <f>一年级等级</f>
        <v/>
      </c>
      <c r="U411" s="516" t="str">
        <f>一年级坐位体前屈得分</f>
        <v/>
      </c>
      <c r="V411" s="517" t="str">
        <f>一年级等级</f>
        <v/>
      </c>
      <c r="W411" s="516" t="str">
        <f>一年级一分钟跳绳得分</f>
        <v/>
      </c>
      <c r="X411" s="517" t="str">
        <f>一年级等级</f>
        <v/>
      </c>
      <c r="Y411" s="515"/>
      <c r="Z411" s="518"/>
      <c r="AA411" s="533"/>
      <c r="AB411" s="515"/>
      <c r="AC411" s="533" t="str">
        <f>一年级跳绳附加分</f>
        <v/>
      </c>
      <c r="AD411" s="534" t="str">
        <f>一年级标准分</f>
        <v/>
      </c>
      <c r="AE411" s="534" t="str">
        <f>一年级总分</f>
        <v/>
      </c>
      <c r="AF411" s="517" t="str">
        <f>一年级等级</f>
        <v/>
      </c>
    </row>
    <row r="412" spans="1:32">
      <c r="A412" s="664">
        <v>106</v>
      </c>
      <c r="B412" s="665">
        <v>60</v>
      </c>
      <c r="C412" s="478"/>
      <c r="D412" s="471"/>
      <c r="E412" s="478"/>
      <c r="F412" s="473"/>
      <c r="G412" s="474"/>
      <c r="H412" s="475"/>
      <c r="I412" s="501"/>
      <c r="J412" s="502"/>
      <c r="K412" s="502"/>
      <c r="L412" s="649"/>
      <c r="M412" s="644"/>
      <c r="N412" s="505" t="str">
        <f>一年级BMI</f>
        <v/>
      </c>
      <c r="O412" s="499" t="str">
        <f>一年级BMI等级</f>
        <v/>
      </c>
      <c r="P412" s="500" t="str">
        <f>一年级BMI得分</f>
        <v/>
      </c>
      <c r="Q412" s="515" t="str">
        <f>一年级肺活量得分</f>
        <v/>
      </c>
      <c r="R412" s="512" t="str">
        <f>一年级等级</f>
        <v/>
      </c>
      <c r="S412" s="516" t="str">
        <f>一年级50米跑得分</f>
        <v/>
      </c>
      <c r="T412" s="517" t="str">
        <f>一年级等级</f>
        <v/>
      </c>
      <c r="U412" s="516" t="str">
        <f>一年级坐位体前屈得分</f>
        <v/>
      </c>
      <c r="V412" s="517" t="str">
        <f>一年级等级</f>
        <v/>
      </c>
      <c r="W412" s="516" t="str">
        <f>一年级一分钟跳绳得分</f>
        <v/>
      </c>
      <c r="X412" s="517" t="str">
        <f>一年级等级</f>
        <v/>
      </c>
      <c r="Y412" s="515"/>
      <c r="Z412" s="518"/>
      <c r="AA412" s="533"/>
      <c r="AB412" s="515"/>
      <c r="AC412" s="533" t="str">
        <f>一年级跳绳附加分</f>
        <v/>
      </c>
      <c r="AD412" s="534" t="str">
        <f>一年级标准分</f>
        <v/>
      </c>
      <c r="AE412" s="534" t="str">
        <f>一年级总分</f>
        <v/>
      </c>
      <c r="AF412" s="517" t="str">
        <f>一年级等级</f>
        <v/>
      </c>
    </row>
    <row r="413" spans="1:32">
      <c r="A413" s="664">
        <v>106</v>
      </c>
      <c r="B413" s="665">
        <v>61</v>
      </c>
      <c r="C413" s="478"/>
      <c r="D413" s="471"/>
      <c r="E413" s="478"/>
      <c r="F413" s="473"/>
      <c r="G413" s="474"/>
      <c r="H413" s="475"/>
      <c r="I413" s="501"/>
      <c r="J413" s="502"/>
      <c r="K413" s="502"/>
      <c r="L413" s="649"/>
      <c r="M413" s="644"/>
      <c r="N413" s="505" t="str">
        <f>一年级BMI</f>
        <v/>
      </c>
      <c r="O413" s="499" t="str">
        <f>一年级BMI等级</f>
        <v/>
      </c>
      <c r="P413" s="500" t="str">
        <f>一年级BMI得分</f>
        <v/>
      </c>
      <c r="Q413" s="515" t="str">
        <f>一年级肺活量得分</f>
        <v/>
      </c>
      <c r="R413" s="512" t="str">
        <f>一年级等级</f>
        <v/>
      </c>
      <c r="S413" s="516" t="str">
        <f>一年级50米跑得分</f>
        <v/>
      </c>
      <c r="T413" s="517" t="str">
        <f>一年级等级</f>
        <v/>
      </c>
      <c r="U413" s="516" t="str">
        <f>一年级坐位体前屈得分</f>
        <v/>
      </c>
      <c r="V413" s="517" t="str">
        <f>一年级等级</f>
        <v/>
      </c>
      <c r="W413" s="516" t="str">
        <f>一年级一分钟跳绳得分</f>
        <v/>
      </c>
      <c r="X413" s="517" t="str">
        <f>一年级等级</f>
        <v/>
      </c>
      <c r="Y413" s="515"/>
      <c r="Z413" s="518"/>
      <c r="AA413" s="533"/>
      <c r="AB413" s="515"/>
      <c r="AC413" s="533" t="str">
        <f>一年级跳绳附加分</f>
        <v/>
      </c>
      <c r="AD413" s="534" t="str">
        <f>一年级标准分</f>
        <v/>
      </c>
      <c r="AE413" s="534" t="str">
        <f>一年级总分</f>
        <v/>
      </c>
      <c r="AF413" s="517" t="str">
        <f>一年级等级</f>
        <v/>
      </c>
    </row>
    <row r="414" spans="1:32">
      <c r="A414" s="664">
        <v>106</v>
      </c>
      <c r="B414" s="665">
        <v>62</v>
      </c>
      <c r="C414" s="478"/>
      <c r="D414" s="471"/>
      <c r="E414" s="478"/>
      <c r="F414" s="473"/>
      <c r="G414" s="480"/>
      <c r="H414" s="475"/>
      <c r="I414" s="501"/>
      <c r="J414" s="502"/>
      <c r="K414" s="502"/>
      <c r="L414" s="649"/>
      <c r="M414" s="644"/>
      <c r="N414" s="505" t="str">
        <f>一年级BMI</f>
        <v/>
      </c>
      <c r="O414" s="499" t="str">
        <f>一年级BMI等级</f>
        <v/>
      </c>
      <c r="P414" s="500" t="str">
        <f>一年级BMI得分</f>
        <v/>
      </c>
      <c r="Q414" s="515" t="str">
        <f>一年级肺活量得分</f>
        <v/>
      </c>
      <c r="R414" s="512" t="str">
        <f>一年级等级</f>
        <v/>
      </c>
      <c r="S414" s="516" t="str">
        <f>一年级50米跑得分</f>
        <v/>
      </c>
      <c r="T414" s="517" t="str">
        <f>一年级等级</f>
        <v/>
      </c>
      <c r="U414" s="516" t="str">
        <f>一年级坐位体前屈得分</f>
        <v/>
      </c>
      <c r="V414" s="517" t="str">
        <f>一年级等级</f>
        <v/>
      </c>
      <c r="W414" s="516" t="str">
        <f>一年级一分钟跳绳得分</f>
        <v/>
      </c>
      <c r="X414" s="517" t="str">
        <f>一年级等级</f>
        <v/>
      </c>
      <c r="Y414" s="515"/>
      <c r="Z414" s="518"/>
      <c r="AA414" s="533"/>
      <c r="AB414" s="515"/>
      <c r="AC414" s="533" t="str">
        <f>一年级跳绳附加分</f>
        <v/>
      </c>
      <c r="AD414" s="534" t="str">
        <f>一年级标准分</f>
        <v/>
      </c>
      <c r="AE414" s="534" t="str">
        <f>一年级总分</f>
        <v/>
      </c>
      <c r="AF414" s="517" t="str">
        <f>一年级等级</f>
        <v/>
      </c>
    </row>
    <row r="415" spans="1:32">
      <c r="A415" s="664">
        <v>106</v>
      </c>
      <c r="B415" s="665">
        <v>63</v>
      </c>
      <c r="C415" s="478"/>
      <c r="D415" s="471"/>
      <c r="E415" s="478"/>
      <c r="F415" s="481"/>
      <c r="G415" s="480"/>
      <c r="H415" s="475"/>
      <c r="I415" s="501"/>
      <c r="J415" s="502"/>
      <c r="K415" s="502"/>
      <c r="L415" s="649"/>
      <c r="M415" s="644"/>
      <c r="N415" s="505" t="str">
        <f>一年级BMI</f>
        <v/>
      </c>
      <c r="O415" s="499" t="str">
        <f>一年级BMI等级</f>
        <v/>
      </c>
      <c r="P415" s="500" t="str">
        <f>一年级BMI得分</f>
        <v/>
      </c>
      <c r="Q415" s="515" t="str">
        <f>一年级肺活量得分</f>
        <v/>
      </c>
      <c r="R415" s="512" t="str">
        <f>一年级等级</f>
        <v/>
      </c>
      <c r="S415" s="516" t="str">
        <f>一年级50米跑得分</f>
        <v/>
      </c>
      <c r="T415" s="517" t="str">
        <f>一年级等级</f>
        <v/>
      </c>
      <c r="U415" s="516" t="str">
        <f>一年级坐位体前屈得分</f>
        <v/>
      </c>
      <c r="V415" s="517" t="str">
        <f>一年级等级</f>
        <v/>
      </c>
      <c r="W415" s="516" t="str">
        <f>一年级一分钟跳绳得分</f>
        <v/>
      </c>
      <c r="X415" s="517" t="str">
        <f>一年级等级</f>
        <v/>
      </c>
      <c r="Y415" s="515"/>
      <c r="Z415" s="518"/>
      <c r="AA415" s="533"/>
      <c r="AB415" s="515"/>
      <c r="AC415" s="533" t="str">
        <f>一年级跳绳附加分</f>
        <v/>
      </c>
      <c r="AD415" s="534" t="str">
        <f>一年级标准分</f>
        <v/>
      </c>
      <c r="AE415" s="534" t="str">
        <f>一年级总分</f>
        <v/>
      </c>
      <c r="AF415" s="517" t="str">
        <f>一年级等级</f>
        <v/>
      </c>
    </row>
    <row r="416" spans="1:32">
      <c r="A416" s="664">
        <v>106</v>
      </c>
      <c r="B416" s="665">
        <v>64</v>
      </c>
      <c r="C416" s="478"/>
      <c r="D416" s="471"/>
      <c r="E416" s="478"/>
      <c r="F416" s="481"/>
      <c r="G416" s="480"/>
      <c r="H416" s="475"/>
      <c r="I416" s="501"/>
      <c r="J416" s="502"/>
      <c r="K416" s="502"/>
      <c r="L416" s="649"/>
      <c r="M416" s="644"/>
      <c r="N416" s="505" t="str">
        <f>一年级BMI</f>
        <v/>
      </c>
      <c r="O416" s="499" t="str">
        <f>一年级BMI等级</f>
        <v/>
      </c>
      <c r="P416" s="500" t="str">
        <f>一年级BMI得分</f>
        <v/>
      </c>
      <c r="Q416" s="515" t="str">
        <f>一年级肺活量得分</f>
        <v/>
      </c>
      <c r="R416" s="512" t="str">
        <f>一年级等级</f>
        <v/>
      </c>
      <c r="S416" s="516" t="str">
        <f>一年级50米跑得分</f>
        <v/>
      </c>
      <c r="T416" s="517" t="str">
        <f>一年级等级</f>
        <v/>
      </c>
      <c r="U416" s="516" t="str">
        <f>一年级坐位体前屈得分</f>
        <v/>
      </c>
      <c r="V416" s="517" t="str">
        <f>一年级等级</f>
        <v/>
      </c>
      <c r="W416" s="516" t="str">
        <f>一年级一分钟跳绳得分</f>
        <v/>
      </c>
      <c r="X416" s="517" t="str">
        <f>一年级等级</f>
        <v/>
      </c>
      <c r="Y416" s="515"/>
      <c r="Z416" s="518"/>
      <c r="AA416" s="533"/>
      <c r="AB416" s="515"/>
      <c r="AC416" s="533" t="str">
        <f>一年级跳绳附加分</f>
        <v/>
      </c>
      <c r="AD416" s="534" t="str">
        <f>一年级标准分</f>
        <v/>
      </c>
      <c r="AE416" s="534" t="str">
        <f>一年级总分</f>
        <v/>
      </c>
      <c r="AF416" s="517" t="str">
        <f>一年级等级</f>
        <v/>
      </c>
    </row>
    <row r="417" spans="1:32">
      <c r="A417" s="664">
        <v>106</v>
      </c>
      <c r="B417" s="665">
        <v>65</v>
      </c>
      <c r="C417" s="478"/>
      <c r="D417" s="471"/>
      <c r="E417" s="478"/>
      <c r="F417" s="481"/>
      <c r="G417" s="480"/>
      <c r="H417" s="475"/>
      <c r="I417" s="501"/>
      <c r="J417" s="502"/>
      <c r="K417" s="502"/>
      <c r="L417" s="649"/>
      <c r="M417" s="644"/>
      <c r="N417" s="505" t="str">
        <f>一年级BMI</f>
        <v/>
      </c>
      <c r="O417" s="499" t="str">
        <f>一年级BMI等级</f>
        <v/>
      </c>
      <c r="P417" s="500" t="str">
        <f>一年级BMI得分</f>
        <v/>
      </c>
      <c r="Q417" s="515" t="str">
        <f>一年级肺活量得分</f>
        <v/>
      </c>
      <c r="R417" s="512" t="str">
        <f>一年级等级</f>
        <v/>
      </c>
      <c r="S417" s="516" t="str">
        <f>一年级50米跑得分</f>
        <v/>
      </c>
      <c r="T417" s="517" t="str">
        <f>一年级等级</f>
        <v/>
      </c>
      <c r="U417" s="516" t="str">
        <f>一年级坐位体前屈得分</f>
        <v/>
      </c>
      <c r="V417" s="517" t="str">
        <f>一年级等级</f>
        <v/>
      </c>
      <c r="W417" s="516" t="str">
        <f>一年级一分钟跳绳得分</f>
        <v/>
      </c>
      <c r="X417" s="517" t="str">
        <f>一年级等级</f>
        <v/>
      </c>
      <c r="Y417" s="515"/>
      <c r="Z417" s="518"/>
      <c r="AA417" s="533"/>
      <c r="AB417" s="515"/>
      <c r="AC417" s="533" t="str">
        <f>一年级跳绳附加分</f>
        <v/>
      </c>
      <c r="AD417" s="534" t="str">
        <f>一年级标准分</f>
        <v/>
      </c>
      <c r="AE417" s="534" t="str">
        <f>一年级总分</f>
        <v/>
      </c>
      <c r="AF417" s="517" t="str">
        <f>一年级等级</f>
        <v/>
      </c>
    </row>
    <row r="418" spans="1:32">
      <c r="A418" s="664">
        <v>106</v>
      </c>
      <c r="B418" s="665">
        <v>66</v>
      </c>
      <c r="C418" s="478"/>
      <c r="D418" s="471"/>
      <c r="E418" s="478"/>
      <c r="F418" s="481"/>
      <c r="G418" s="480"/>
      <c r="H418" s="475"/>
      <c r="I418" s="501"/>
      <c r="J418" s="502"/>
      <c r="K418" s="502"/>
      <c r="L418" s="649"/>
      <c r="M418" s="644"/>
      <c r="N418" s="505" t="str">
        <f>一年级BMI</f>
        <v/>
      </c>
      <c r="O418" s="499" t="str">
        <f>一年级BMI等级</f>
        <v/>
      </c>
      <c r="P418" s="500" t="str">
        <f>一年级BMI得分</f>
        <v/>
      </c>
      <c r="Q418" s="515" t="str">
        <f>一年级肺活量得分</f>
        <v/>
      </c>
      <c r="R418" s="512" t="str">
        <f>一年级等级</f>
        <v/>
      </c>
      <c r="S418" s="516" t="str">
        <f>一年级50米跑得分</f>
        <v/>
      </c>
      <c r="T418" s="517" t="str">
        <f>一年级等级</f>
        <v/>
      </c>
      <c r="U418" s="516" t="str">
        <f>一年级坐位体前屈得分</f>
        <v/>
      </c>
      <c r="V418" s="517" t="str">
        <f>一年级等级</f>
        <v/>
      </c>
      <c r="W418" s="516" t="str">
        <f>一年级一分钟跳绳得分</f>
        <v/>
      </c>
      <c r="X418" s="517" t="str">
        <f>一年级等级</f>
        <v/>
      </c>
      <c r="Y418" s="515"/>
      <c r="Z418" s="518"/>
      <c r="AA418" s="533"/>
      <c r="AB418" s="515"/>
      <c r="AC418" s="533" t="str">
        <f>一年级跳绳附加分</f>
        <v/>
      </c>
      <c r="AD418" s="534" t="str">
        <f>一年级标准分</f>
        <v/>
      </c>
      <c r="AE418" s="534" t="str">
        <f>一年级总分</f>
        <v/>
      </c>
      <c r="AF418" s="517" t="str">
        <f>一年级等级</f>
        <v/>
      </c>
    </row>
    <row r="419" spans="1:32">
      <c r="A419" s="664">
        <v>106</v>
      </c>
      <c r="B419" s="665">
        <v>67</v>
      </c>
      <c r="C419" s="478"/>
      <c r="D419" s="471"/>
      <c r="E419" s="478"/>
      <c r="F419" s="481"/>
      <c r="G419" s="480"/>
      <c r="H419" s="475"/>
      <c r="I419" s="501"/>
      <c r="J419" s="502"/>
      <c r="K419" s="502"/>
      <c r="L419" s="649"/>
      <c r="M419" s="644"/>
      <c r="N419" s="505" t="str">
        <f>一年级BMI</f>
        <v/>
      </c>
      <c r="O419" s="499" t="str">
        <f>一年级BMI等级</f>
        <v/>
      </c>
      <c r="P419" s="500" t="str">
        <f>一年级BMI得分</f>
        <v/>
      </c>
      <c r="Q419" s="515" t="str">
        <f>一年级肺活量得分</f>
        <v/>
      </c>
      <c r="R419" s="512" t="str">
        <f>一年级等级</f>
        <v/>
      </c>
      <c r="S419" s="516" t="str">
        <f>一年级50米跑得分</f>
        <v/>
      </c>
      <c r="T419" s="517" t="str">
        <f>一年级等级</f>
        <v/>
      </c>
      <c r="U419" s="516" t="str">
        <f>一年级坐位体前屈得分</f>
        <v/>
      </c>
      <c r="V419" s="517" t="str">
        <f>一年级等级</f>
        <v/>
      </c>
      <c r="W419" s="516" t="str">
        <f>一年级一分钟跳绳得分</f>
        <v/>
      </c>
      <c r="X419" s="517" t="str">
        <f>一年级等级</f>
        <v/>
      </c>
      <c r="Y419" s="515"/>
      <c r="Z419" s="518"/>
      <c r="AA419" s="533"/>
      <c r="AB419" s="515"/>
      <c r="AC419" s="533" t="str">
        <f>一年级跳绳附加分</f>
        <v/>
      </c>
      <c r="AD419" s="534" t="str">
        <f>一年级标准分</f>
        <v/>
      </c>
      <c r="AE419" s="534" t="str">
        <f>一年级总分</f>
        <v/>
      </c>
      <c r="AF419" s="517" t="str">
        <f>一年级等级</f>
        <v/>
      </c>
    </row>
    <row r="420" spans="1:32">
      <c r="A420" s="664">
        <v>106</v>
      </c>
      <c r="B420" s="665">
        <v>68</v>
      </c>
      <c r="C420" s="478"/>
      <c r="D420" s="471"/>
      <c r="E420" s="478"/>
      <c r="F420" s="481"/>
      <c r="G420" s="480"/>
      <c r="H420" s="475"/>
      <c r="I420" s="501"/>
      <c r="J420" s="502"/>
      <c r="K420" s="502"/>
      <c r="L420" s="649"/>
      <c r="M420" s="644"/>
      <c r="N420" s="505" t="str">
        <f>一年级BMI</f>
        <v/>
      </c>
      <c r="O420" s="499" t="str">
        <f>一年级BMI等级</f>
        <v/>
      </c>
      <c r="P420" s="500" t="str">
        <f>一年级BMI得分</f>
        <v/>
      </c>
      <c r="Q420" s="515" t="str">
        <f>一年级肺活量得分</f>
        <v/>
      </c>
      <c r="R420" s="512" t="str">
        <f>一年级等级</f>
        <v/>
      </c>
      <c r="S420" s="516" t="str">
        <f>一年级50米跑得分</f>
        <v/>
      </c>
      <c r="T420" s="517" t="str">
        <f>一年级等级</f>
        <v/>
      </c>
      <c r="U420" s="516" t="str">
        <f>一年级坐位体前屈得分</f>
        <v/>
      </c>
      <c r="V420" s="517" t="str">
        <f>一年级等级</f>
        <v/>
      </c>
      <c r="W420" s="516" t="str">
        <f>一年级一分钟跳绳得分</f>
        <v/>
      </c>
      <c r="X420" s="517" t="str">
        <f>一年级等级</f>
        <v/>
      </c>
      <c r="Y420" s="515"/>
      <c r="Z420" s="518"/>
      <c r="AA420" s="533"/>
      <c r="AB420" s="515"/>
      <c r="AC420" s="533" t="str">
        <f>一年级跳绳附加分</f>
        <v/>
      </c>
      <c r="AD420" s="534" t="str">
        <f>一年级标准分</f>
        <v/>
      </c>
      <c r="AE420" s="534" t="str">
        <f>一年级总分</f>
        <v/>
      </c>
      <c r="AF420" s="517" t="str">
        <f>一年级等级</f>
        <v/>
      </c>
    </row>
    <row r="421" spans="1:32">
      <c r="A421" s="664">
        <v>106</v>
      </c>
      <c r="B421" s="665">
        <v>69</v>
      </c>
      <c r="C421" s="478"/>
      <c r="D421" s="471"/>
      <c r="E421" s="478"/>
      <c r="F421" s="481"/>
      <c r="G421" s="480"/>
      <c r="H421" s="475"/>
      <c r="I421" s="501"/>
      <c r="J421" s="502"/>
      <c r="K421" s="502"/>
      <c r="L421" s="649"/>
      <c r="M421" s="644"/>
      <c r="N421" s="505" t="str">
        <f>一年级BMI</f>
        <v/>
      </c>
      <c r="O421" s="499" t="str">
        <f>一年级BMI等级</f>
        <v/>
      </c>
      <c r="P421" s="500" t="str">
        <f>一年级BMI得分</f>
        <v/>
      </c>
      <c r="Q421" s="515" t="str">
        <f>一年级肺活量得分</f>
        <v/>
      </c>
      <c r="R421" s="512" t="str">
        <f>一年级等级</f>
        <v/>
      </c>
      <c r="S421" s="516" t="str">
        <f>一年级50米跑得分</f>
        <v/>
      </c>
      <c r="T421" s="517" t="str">
        <f>一年级等级</f>
        <v/>
      </c>
      <c r="U421" s="516" t="str">
        <f>一年级坐位体前屈得分</f>
        <v/>
      </c>
      <c r="V421" s="517" t="str">
        <f>一年级等级</f>
        <v/>
      </c>
      <c r="W421" s="516" t="str">
        <f>一年级一分钟跳绳得分</f>
        <v/>
      </c>
      <c r="X421" s="517" t="str">
        <f>一年级等级</f>
        <v/>
      </c>
      <c r="Y421" s="515"/>
      <c r="Z421" s="518"/>
      <c r="AA421" s="533"/>
      <c r="AB421" s="515"/>
      <c r="AC421" s="533" t="str">
        <f>一年级跳绳附加分</f>
        <v/>
      </c>
      <c r="AD421" s="534" t="str">
        <f>一年级标准分</f>
        <v/>
      </c>
      <c r="AE421" s="534" t="str">
        <f>一年级总分</f>
        <v/>
      </c>
      <c r="AF421" s="517" t="str">
        <f>一年级等级</f>
        <v/>
      </c>
    </row>
    <row r="422" ht="15.75" spans="1:32">
      <c r="A422" s="687">
        <v>106</v>
      </c>
      <c r="B422" s="688">
        <v>70</v>
      </c>
      <c r="C422" s="537"/>
      <c r="D422" s="538"/>
      <c r="E422" s="537"/>
      <c r="F422" s="540"/>
      <c r="G422" s="570"/>
      <c r="H422" s="542"/>
      <c r="I422" s="543"/>
      <c r="J422" s="544"/>
      <c r="K422" s="544"/>
      <c r="L422" s="650"/>
      <c r="M422" s="645"/>
      <c r="N422" s="548" t="str">
        <f>一年级BMI</f>
        <v/>
      </c>
      <c r="O422" s="549" t="str">
        <f>一年级BMI等级</f>
        <v/>
      </c>
      <c r="P422" s="550" t="str">
        <f>一年级BMI得分</f>
        <v/>
      </c>
      <c r="Q422" s="556" t="str">
        <f>一年级肺活量得分</f>
        <v/>
      </c>
      <c r="R422" s="557" t="str">
        <f>一年级等级</f>
        <v/>
      </c>
      <c r="S422" s="558" t="str">
        <f>一年级50米跑得分</f>
        <v/>
      </c>
      <c r="T422" s="559" t="str">
        <f>一年级等级</f>
        <v/>
      </c>
      <c r="U422" s="558" t="str">
        <f>一年级坐位体前屈得分</f>
        <v/>
      </c>
      <c r="V422" s="559" t="str">
        <f>一年级等级</f>
        <v/>
      </c>
      <c r="W422" s="558" t="str">
        <f>一年级一分钟跳绳得分</f>
        <v/>
      </c>
      <c r="X422" s="559" t="str">
        <f>一年级等级</f>
        <v/>
      </c>
      <c r="Y422" s="556"/>
      <c r="Z422" s="563"/>
      <c r="AA422" s="564"/>
      <c r="AB422" s="556"/>
      <c r="AC422" s="565" t="str">
        <f>一年级跳绳附加分</f>
        <v/>
      </c>
      <c r="AD422" s="566" t="str">
        <f>一年级标准分</f>
        <v/>
      </c>
      <c r="AE422" s="566" t="str">
        <f>一年级总分</f>
        <v/>
      </c>
      <c r="AF422" s="567" t="str">
        <f>一年级等级</f>
        <v/>
      </c>
    </row>
    <row r="423" ht="15.75" spans="1:32">
      <c r="A423" s="662">
        <v>107</v>
      </c>
      <c r="B423" s="663">
        <v>1</v>
      </c>
      <c r="C423" s="472"/>
      <c r="D423" s="471"/>
      <c r="E423" s="472"/>
      <c r="F423" s="473"/>
      <c r="G423" s="474"/>
      <c r="H423" s="475"/>
      <c r="I423" s="494"/>
      <c r="J423" s="495"/>
      <c r="K423" s="495"/>
      <c r="L423" s="651"/>
      <c r="M423" s="646"/>
      <c r="N423" s="553" t="str">
        <f>一年级BMI</f>
        <v/>
      </c>
      <c r="O423" s="554" t="str">
        <f>一年级BMI等级</f>
        <v/>
      </c>
      <c r="P423" s="555" t="str">
        <f>一年级BMI得分</f>
        <v/>
      </c>
      <c r="Q423" s="560" t="str">
        <f>一年级肺活量得分</f>
        <v/>
      </c>
      <c r="R423" s="561" t="str">
        <f>一年级等级</f>
        <v/>
      </c>
      <c r="S423" s="562" t="str">
        <f>一年级50米跑得分</f>
        <v/>
      </c>
      <c r="T423" s="561" t="str">
        <f>一年级等级</f>
        <v/>
      </c>
      <c r="U423" s="562" t="str">
        <f>一年级坐位体前屈得分</f>
        <v/>
      </c>
      <c r="V423" s="561" t="str">
        <f>一年级等级</f>
        <v/>
      </c>
      <c r="W423" s="562" t="str">
        <f>一年级一分钟跳绳得分</f>
        <v/>
      </c>
      <c r="X423" s="561" t="str">
        <f>一年级等级</f>
        <v/>
      </c>
      <c r="Y423" s="560"/>
      <c r="Z423" s="568"/>
      <c r="AA423" s="569"/>
      <c r="AB423" s="560"/>
      <c r="AC423" s="530" t="str">
        <f>一年级跳绳附加分</f>
        <v/>
      </c>
      <c r="AD423" s="531" t="str">
        <f>一年级标准分</f>
        <v/>
      </c>
      <c r="AE423" s="531" t="str">
        <f>一年级总分</f>
        <v/>
      </c>
      <c r="AF423" s="512" t="str">
        <f>一年级等级</f>
        <v/>
      </c>
    </row>
    <row r="424" spans="1:32">
      <c r="A424" s="664">
        <v>107</v>
      </c>
      <c r="B424" s="665">
        <v>2</v>
      </c>
      <c r="C424" s="478"/>
      <c r="D424" s="471"/>
      <c r="E424" s="478"/>
      <c r="F424" s="473"/>
      <c r="G424" s="480"/>
      <c r="H424" s="475"/>
      <c r="I424" s="501"/>
      <c r="J424" s="502"/>
      <c r="K424" s="502"/>
      <c r="L424" s="649"/>
      <c r="M424" s="644"/>
      <c r="N424" s="505" t="str">
        <f>一年级BMI</f>
        <v/>
      </c>
      <c r="O424" s="499" t="str">
        <f>一年级BMI等级</f>
        <v/>
      </c>
      <c r="P424" s="500" t="str">
        <f>一年级BMI得分</f>
        <v/>
      </c>
      <c r="Q424" s="515" t="str">
        <f>一年级肺活量得分</f>
        <v/>
      </c>
      <c r="R424" s="512" t="str">
        <f>一年级等级</f>
        <v/>
      </c>
      <c r="S424" s="516" t="str">
        <f>一年级50米跑得分</f>
        <v/>
      </c>
      <c r="T424" s="517" t="str">
        <f>一年级等级</f>
        <v/>
      </c>
      <c r="U424" s="516" t="str">
        <f>一年级坐位体前屈得分</f>
        <v/>
      </c>
      <c r="V424" s="517" t="str">
        <f>一年级等级</f>
        <v/>
      </c>
      <c r="W424" s="516" t="str">
        <f>一年级一分钟跳绳得分</f>
        <v/>
      </c>
      <c r="X424" s="517" t="str">
        <f>一年级等级</f>
        <v/>
      </c>
      <c r="Y424" s="515"/>
      <c r="Z424" s="518"/>
      <c r="AA424" s="533"/>
      <c r="AB424" s="515"/>
      <c r="AC424" s="533" t="str">
        <f>一年级跳绳附加分</f>
        <v/>
      </c>
      <c r="AD424" s="534" t="str">
        <f>一年级标准分</f>
        <v/>
      </c>
      <c r="AE424" s="534" t="str">
        <f>一年级总分</f>
        <v/>
      </c>
      <c r="AF424" s="517" t="str">
        <f>一年级等级</f>
        <v/>
      </c>
    </row>
    <row r="425" spans="1:32">
      <c r="A425" s="664">
        <v>107</v>
      </c>
      <c r="B425" s="665">
        <v>3</v>
      </c>
      <c r="C425" s="478"/>
      <c r="D425" s="471"/>
      <c r="E425" s="478"/>
      <c r="F425" s="473"/>
      <c r="G425" s="480"/>
      <c r="H425" s="475"/>
      <c r="I425" s="501"/>
      <c r="J425" s="502"/>
      <c r="K425" s="502"/>
      <c r="L425" s="649"/>
      <c r="M425" s="644"/>
      <c r="N425" s="505" t="str">
        <f>一年级BMI</f>
        <v/>
      </c>
      <c r="O425" s="499" t="str">
        <f>一年级BMI等级</f>
        <v/>
      </c>
      <c r="P425" s="500" t="str">
        <f>一年级BMI得分</f>
        <v/>
      </c>
      <c r="Q425" s="515" t="str">
        <f>一年级肺活量得分</f>
        <v/>
      </c>
      <c r="R425" s="512" t="str">
        <f>一年级等级</f>
        <v/>
      </c>
      <c r="S425" s="516" t="str">
        <f>一年级50米跑得分</f>
        <v/>
      </c>
      <c r="T425" s="517" t="str">
        <f>一年级等级</f>
        <v/>
      </c>
      <c r="U425" s="516" t="str">
        <f>一年级坐位体前屈得分</f>
        <v/>
      </c>
      <c r="V425" s="517" t="str">
        <f>一年级等级</f>
        <v/>
      </c>
      <c r="W425" s="516" t="str">
        <f>一年级一分钟跳绳得分</f>
        <v/>
      </c>
      <c r="X425" s="517" t="str">
        <f>一年级等级</f>
        <v/>
      </c>
      <c r="Y425" s="515"/>
      <c r="Z425" s="518"/>
      <c r="AA425" s="533"/>
      <c r="AB425" s="515"/>
      <c r="AC425" s="533" t="str">
        <f>一年级跳绳附加分</f>
        <v/>
      </c>
      <c r="AD425" s="534" t="str">
        <f>一年级标准分</f>
        <v/>
      </c>
      <c r="AE425" s="534" t="str">
        <f>一年级总分</f>
        <v/>
      </c>
      <c r="AF425" s="517" t="str">
        <f>一年级等级</f>
        <v/>
      </c>
    </row>
    <row r="426" spans="1:32">
      <c r="A426" s="664">
        <v>107</v>
      </c>
      <c r="B426" s="665">
        <v>4</v>
      </c>
      <c r="C426" s="478"/>
      <c r="D426" s="471"/>
      <c r="E426" s="478"/>
      <c r="F426" s="473"/>
      <c r="G426" s="480"/>
      <c r="H426" s="475"/>
      <c r="I426" s="501"/>
      <c r="J426" s="502"/>
      <c r="K426" s="502"/>
      <c r="L426" s="649"/>
      <c r="M426" s="644"/>
      <c r="N426" s="505" t="str">
        <f>一年级BMI</f>
        <v/>
      </c>
      <c r="O426" s="499" t="str">
        <f>一年级BMI等级</f>
        <v/>
      </c>
      <c r="P426" s="500" t="str">
        <f>一年级BMI得分</f>
        <v/>
      </c>
      <c r="Q426" s="515" t="str">
        <f>一年级肺活量得分</f>
        <v/>
      </c>
      <c r="R426" s="512" t="str">
        <f>一年级等级</f>
        <v/>
      </c>
      <c r="S426" s="516" t="str">
        <f>一年级50米跑得分</f>
        <v/>
      </c>
      <c r="T426" s="517" t="str">
        <f>一年级等级</f>
        <v/>
      </c>
      <c r="U426" s="516" t="str">
        <f>一年级坐位体前屈得分</f>
        <v/>
      </c>
      <c r="V426" s="517" t="str">
        <f>一年级等级</f>
        <v/>
      </c>
      <c r="W426" s="516" t="str">
        <f>一年级一分钟跳绳得分</f>
        <v/>
      </c>
      <c r="X426" s="517" t="str">
        <f>一年级等级</f>
        <v/>
      </c>
      <c r="Y426" s="515"/>
      <c r="Z426" s="518"/>
      <c r="AA426" s="533"/>
      <c r="AB426" s="515"/>
      <c r="AC426" s="533" t="str">
        <f>一年级跳绳附加分</f>
        <v/>
      </c>
      <c r="AD426" s="534" t="str">
        <f>一年级标准分</f>
        <v/>
      </c>
      <c r="AE426" s="534" t="str">
        <f>一年级总分</f>
        <v/>
      </c>
      <c r="AF426" s="517" t="str">
        <f>一年级等级</f>
        <v/>
      </c>
    </row>
    <row r="427" spans="1:32">
      <c r="A427" s="664">
        <v>107</v>
      </c>
      <c r="B427" s="665">
        <v>5</v>
      </c>
      <c r="C427" s="478"/>
      <c r="D427" s="471"/>
      <c r="E427" s="478"/>
      <c r="F427" s="473"/>
      <c r="G427" s="480"/>
      <c r="H427" s="475"/>
      <c r="I427" s="501"/>
      <c r="J427" s="502"/>
      <c r="K427" s="502"/>
      <c r="L427" s="649"/>
      <c r="M427" s="644"/>
      <c r="N427" s="505" t="str">
        <f>一年级BMI</f>
        <v/>
      </c>
      <c r="O427" s="499" t="str">
        <f>一年级BMI等级</f>
        <v/>
      </c>
      <c r="P427" s="500" t="str">
        <f>一年级BMI得分</f>
        <v/>
      </c>
      <c r="Q427" s="515" t="str">
        <f>一年级肺活量得分</f>
        <v/>
      </c>
      <c r="R427" s="512" t="str">
        <f>一年级等级</f>
        <v/>
      </c>
      <c r="S427" s="516" t="str">
        <f>一年级50米跑得分</f>
        <v/>
      </c>
      <c r="T427" s="517" t="str">
        <f>一年级等级</f>
        <v/>
      </c>
      <c r="U427" s="516" t="str">
        <f>一年级坐位体前屈得分</f>
        <v/>
      </c>
      <c r="V427" s="517" t="str">
        <f>一年级等级</f>
        <v/>
      </c>
      <c r="W427" s="516" t="str">
        <f>一年级一分钟跳绳得分</f>
        <v/>
      </c>
      <c r="X427" s="517" t="str">
        <f>一年级等级</f>
        <v/>
      </c>
      <c r="Y427" s="515"/>
      <c r="Z427" s="518"/>
      <c r="AA427" s="533"/>
      <c r="AB427" s="515"/>
      <c r="AC427" s="533" t="str">
        <f>一年级跳绳附加分</f>
        <v/>
      </c>
      <c r="AD427" s="534" t="str">
        <f>一年级标准分</f>
        <v/>
      </c>
      <c r="AE427" s="534" t="str">
        <f>一年级总分</f>
        <v/>
      </c>
      <c r="AF427" s="517" t="str">
        <f>一年级等级</f>
        <v/>
      </c>
    </row>
    <row r="428" spans="1:32">
      <c r="A428" s="664">
        <v>107</v>
      </c>
      <c r="B428" s="665">
        <v>6</v>
      </c>
      <c r="C428" s="478"/>
      <c r="D428" s="471"/>
      <c r="E428" s="478"/>
      <c r="F428" s="473"/>
      <c r="G428" s="480"/>
      <c r="H428" s="475"/>
      <c r="I428" s="501"/>
      <c r="J428" s="502"/>
      <c r="K428" s="502"/>
      <c r="L428" s="649"/>
      <c r="M428" s="644"/>
      <c r="N428" s="505" t="str">
        <f>一年级BMI</f>
        <v/>
      </c>
      <c r="O428" s="499" t="str">
        <f>一年级BMI等级</f>
        <v/>
      </c>
      <c r="P428" s="500" t="str">
        <f>一年级BMI得分</f>
        <v/>
      </c>
      <c r="Q428" s="515" t="str">
        <f>一年级肺活量得分</f>
        <v/>
      </c>
      <c r="R428" s="512" t="str">
        <f>一年级等级</f>
        <v/>
      </c>
      <c r="S428" s="516" t="str">
        <f>一年级50米跑得分</f>
        <v/>
      </c>
      <c r="T428" s="517" t="str">
        <f>一年级等级</f>
        <v/>
      </c>
      <c r="U428" s="516" t="str">
        <f>一年级坐位体前屈得分</f>
        <v/>
      </c>
      <c r="V428" s="517" t="str">
        <f>一年级等级</f>
        <v/>
      </c>
      <c r="W428" s="516" t="str">
        <f>一年级一分钟跳绳得分</f>
        <v/>
      </c>
      <c r="X428" s="517" t="str">
        <f>一年级等级</f>
        <v/>
      </c>
      <c r="Y428" s="515"/>
      <c r="Z428" s="518"/>
      <c r="AA428" s="533"/>
      <c r="AB428" s="515"/>
      <c r="AC428" s="533" t="str">
        <f>一年级跳绳附加分</f>
        <v/>
      </c>
      <c r="AD428" s="534" t="str">
        <f>一年级标准分</f>
        <v/>
      </c>
      <c r="AE428" s="534" t="str">
        <f>一年级总分</f>
        <v/>
      </c>
      <c r="AF428" s="517" t="str">
        <f>一年级等级</f>
        <v/>
      </c>
    </row>
    <row r="429" spans="1:32">
      <c r="A429" s="664">
        <v>107</v>
      </c>
      <c r="B429" s="665">
        <v>7</v>
      </c>
      <c r="C429" s="478"/>
      <c r="D429" s="471"/>
      <c r="E429" s="478"/>
      <c r="F429" s="473"/>
      <c r="G429" s="480"/>
      <c r="H429" s="475"/>
      <c r="I429" s="501"/>
      <c r="J429" s="502"/>
      <c r="K429" s="502"/>
      <c r="L429" s="649"/>
      <c r="M429" s="644"/>
      <c r="N429" s="505" t="str">
        <f>一年级BMI</f>
        <v/>
      </c>
      <c r="O429" s="499" t="str">
        <f>一年级BMI等级</f>
        <v/>
      </c>
      <c r="P429" s="500" t="str">
        <f>一年级BMI得分</f>
        <v/>
      </c>
      <c r="Q429" s="515" t="str">
        <f>一年级肺活量得分</f>
        <v/>
      </c>
      <c r="R429" s="512" t="str">
        <f>一年级等级</f>
        <v/>
      </c>
      <c r="S429" s="516" t="str">
        <f>一年级50米跑得分</f>
        <v/>
      </c>
      <c r="T429" s="517" t="str">
        <f>一年级等级</f>
        <v/>
      </c>
      <c r="U429" s="516" t="str">
        <f>一年级坐位体前屈得分</f>
        <v/>
      </c>
      <c r="V429" s="517" t="str">
        <f>一年级等级</f>
        <v/>
      </c>
      <c r="W429" s="516" t="str">
        <f>一年级一分钟跳绳得分</f>
        <v/>
      </c>
      <c r="X429" s="517" t="str">
        <f>一年级等级</f>
        <v/>
      </c>
      <c r="Y429" s="515"/>
      <c r="Z429" s="518"/>
      <c r="AA429" s="533"/>
      <c r="AB429" s="515"/>
      <c r="AC429" s="533" t="str">
        <f>一年级跳绳附加分</f>
        <v/>
      </c>
      <c r="AD429" s="534" t="str">
        <f>一年级标准分</f>
        <v/>
      </c>
      <c r="AE429" s="534" t="str">
        <f>一年级总分</f>
        <v/>
      </c>
      <c r="AF429" s="517" t="str">
        <f>一年级等级</f>
        <v/>
      </c>
    </row>
    <row r="430" spans="1:32">
      <c r="A430" s="664">
        <v>107</v>
      </c>
      <c r="B430" s="665">
        <v>8</v>
      </c>
      <c r="C430" s="478"/>
      <c r="D430" s="471"/>
      <c r="E430" s="478"/>
      <c r="F430" s="473"/>
      <c r="G430" s="480"/>
      <c r="H430" s="475"/>
      <c r="I430" s="501"/>
      <c r="J430" s="502"/>
      <c r="K430" s="502"/>
      <c r="L430" s="649"/>
      <c r="M430" s="644"/>
      <c r="N430" s="505" t="str">
        <f>一年级BMI</f>
        <v/>
      </c>
      <c r="O430" s="499" t="str">
        <f>一年级BMI等级</f>
        <v/>
      </c>
      <c r="P430" s="500" t="str">
        <f>一年级BMI得分</f>
        <v/>
      </c>
      <c r="Q430" s="515" t="str">
        <f>一年级肺活量得分</f>
        <v/>
      </c>
      <c r="R430" s="512" t="str">
        <f>一年级等级</f>
        <v/>
      </c>
      <c r="S430" s="516" t="str">
        <f>一年级50米跑得分</f>
        <v/>
      </c>
      <c r="T430" s="517" t="str">
        <f>一年级等级</f>
        <v/>
      </c>
      <c r="U430" s="516" t="str">
        <f>一年级坐位体前屈得分</f>
        <v/>
      </c>
      <c r="V430" s="517" t="str">
        <f>一年级等级</f>
        <v/>
      </c>
      <c r="W430" s="516" t="str">
        <f>一年级一分钟跳绳得分</f>
        <v/>
      </c>
      <c r="X430" s="517" t="str">
        <f>一年级等级</f>
        <v/>
      </c>
      <c r="Y430" s="515"/>
      <c r="Z430" s="518"/>
      <c r="AA430" s="533"/>
      <c r="AB430" s="515"/>
      <c r="AC430" s="533" t="str">
        <f>一年级跳绳附加分</f>
        <v/>
      </c>
      <c r="AD430" s="534" t="str">
        <f>一年级标准分</f>
        <v/>
      </c>
      <c r="AE430" s="534" t="str">
        <f>一年级总分</f>
        <v/>
      </c>
      <c r="AF430" s="517" t="str">
        <f>一年级等级</f>
        <v/>
      </c>
    </row>
    <row r="431" spans="1:32">
      <c r="A431" s="664">
        <v>107</v>
      </c>
      <c r="B431" s="665">
        <v>9</v>
      </c>
      <c r="C431" s="478"/>
      <c r="D431" s="471"/>
      <c r="E431" s="478"/>
      <c r="F431" s="473"/>
      <c r="G431" s="480"/>
      <c r="H431" s="475"/>
      <c r="I431" s="501"/>
      <c r="J431" s="502"/>
      <c r="K431" s="502"/>
      <c r="L431" s="649"/>
      <c r="M431" s="644"/>
      <c r="N431" s="505" t="str">
        <f>一年级BMI</f>
        <v/>
      </c>
      <c r="O431" s="499" t="str">
        <f>一年级BMI等级</f>
        <v/>
      </c>
      <c r="P431" s="500" t="str">
        <f>一年级BMI得分</f>
        <v/>
      </c>
      <c r="Q431" s="515" t="str">
        <f>一年级肺活量得分</f>
        <v/>
      </c>
      <c r="R431" s="512" t="str">
        <f>一年级等级</f>
        <v/>
      </c>
      <c r="S431" s="516" t="str">
        <f>一年级50米跑得分</f>
        <v/>
      </c>
      <c r="T431" s="517" t="str">
        <f>一年级等级</f>
        <v/>
      </c>
      <c r="U431" s="516" t="str">
        <f>一年级坐位体前屈得分</f>
        <v/>
      </c>
      <c r="V431" s="517" t="str">
        <f>一年级等级</f>
        <v/>
      </c>
      <c r="W431" s="516" t="str">
        <f>一年级一分钟跳绳得分</f>
        <v/>
      </c>
      <c r="X431" s="517" t="str">
        <f>一年级等级</f>
        <v/>
      </c>
      <c r="Y431" s="515"/>
      <c r="Z431" s="518"/>
      <c r="AA431" s="533"/>
      <c r="AB431" s="515"/>
      <c r="AC431" s="533" t="str">
        <f>一年级跳绳附加分</f>
        <v/>
      </c>
      <c r="AD431" s="534" t="str">
        <f>一年级标准分</f>
        <v/>
      </c>
      <c r="AE431" s="534" t="str">
        <f>一年级总分</f>
        <v/>
      </c>
      <c r="AF431" s="517" t="str">
        <f>一年级等级</f>
        <v/>
      </c>
    </row>
    <row r="432" spans="1:32">
      <c r="A432" s="664">
        <v>107</v>
      </c>
      <c r="B432" s="665">
        <v>10</v>
      </c>
      <c r="C432" s="478"/>
      <c r="D432" s="471"/>
      <c r="E432" s="478"/>
      <c r="F432" s="473"/>
      <c r="G432" s="480"/>
      <c r="H432" s="475"/>
      <c r="I432" s="501"/>
      <c r="J432" s="502"/>
      <c r="K432" s="502"/>
      <c r="L432" s="649"/>
      <c r="M432" s="644"/>
      <c r="N432" s="505" t="str">
        <f>一年级BMI</f>
        <v/>
      </c>
      <c r="O432" s="499" t="str">
        <f>一年级BMI等级</f>
        <v/>
      </c>
      <c r="P432" s="500" t="str">
        <f>一年级BMI得分</f>
        <v/>
      </c>
      <c r="Q432" s="515" t="str">
        <f>一年级肺活量得分</f>
        <v/>
      </c>
      <c r="R432" s="512" t="str">
        <f>一年级等级</f>
        <v/>
      </c>
      <c r="S432" s="516" t="str">
        <f>一年级50米跑得分</f>
        <v/>
      </c>
      <c r="T432" s="517" t="str">
        <f>一年级等级</f>
        <v/>
      </c>
      <c r="U432" s="516" t="str">
        <f>一年级坐位体前屈得分</f>
        <v/>
      </c>
      <c r="V432" s="517" t="str">
        <f>一年级等级</f>
        <v/>
      </c>
      <c r="W432" s="516" t="str">
        <f>一年级一分钟跳绳得分</f>
        <v/>
      </c>
      <c r="X432" s="517" t="str">
        <f>一年级等级</f>
        <v/>
      </c>
      <c r="Y432" s="515"/>
      <c r="Z432" s="518"/>
      <c r="AA432" s="533"/>
      <c r="AB432" s="515"/>
      <c r="AC432" s="533" t="str">
        <f>一年级跳绳附加分</f>
        <v/>
      </c>
      <c r="AD432" s="534" t="str">
        <f>一年级标准分</f>
        <v/>
      </c>
      <c r="AE432" s="534" t="str">
        <f>一年级总分</f>
        <v/>
      </c>
      <c r="AF432" s="517" t="str">
        <f>一年级等级</f>
        <v/>
      </c>
    </row>
    <row r="433" spans="1:32">
      <c r="A433" s="664">
        <v>107</v>
      </c>
      <c r="B433" s="665">
        <v>11</v>
      </c>
      <c r="C433" s="478"/>
      <c r="D433" s="471"/>
      <c r="E433" s="478"/>
      <c r="F433" s="473"/>
      <c r="G433" s="480"/>
      <c r="H433" s="475"/>
      <c r="I433" s="501"/>
      <c r="J433" s="502"/>
      <c r="K433" s="502"/>
      <c r="L433" s="649"/>
      <c r="M433" s="644"/>
      <c r="N433" s="505" t="str">
        <f>一年级BMI</f>
        <v/>
      </c>
      <c r="O433" s="499" t="str">
        <f>一年级BMI等级</f>
        <v/>
      </c>
      <c r="P433" s="500" t="str">
        <f>一年级BMI得分</f>
        <v/>
      </c>
      <c r="Q433" s="515" t="str">
        <f>一年级肺活量得分</f>
        <v/>
      </c>
      <c r="R433" s="512" t="str">
        <f>一年级等级</f>
        <v/>
      </c>
      <c r="S433" s="516" t="str">
        <f>一年级50米跑得分</f>
        <v/>
      </c>
      <c r="T433" s="517" t="str">
        <f>一年级等级</f>
        <v/>
      </c>
      <c r="U433" s="516" t="str">
        <f>一年级坐位体前屈得分</f>
        <v/>
      </c>
      <c r="V433" s="517" t="str">
        <f>一年级等级</f>
        <v/>
      </c>
      <c r="W433" s="516" t="str">
        <f>一年级一分钟跳绳得分</f>
        <v/>
      </c>
      <c r="X433" s="517" t="str">
        <f>一年级等级</f>
        <v/>
      </c>
      <c r="Y433" s="515"/>
      <c r="Z433" s="518"/>
      <c r="AA433" s="533"/>
      <c r="AB433" s="515"/>
      <c r="AC433" s="533" t="str">
        <f>一年级跳绳附加分</f>
        <v/>
      </c>
      <c r="AD433" s="534" t="str">
        <f>一年级标准分</f>
        <v/>
      </c>
      <c r="AE433" s="534" t="str">
        <f>一年级总分</f>
        <v/>
      </c>
      <c r="AF433" s="517" t="str">
        <f>一年级等级</f>
        <v/>
      </c>
    </row>
    <row r="434" spans="1:32">
      <c r="A434" s="664">
        <v>107</v>
      </c>
      <c r="B434" s="665">
        <v>12</v>
      </c>
      <c r="C434" s="470"/>
      <c r="D434" s="471"/>
      <c r="E434" s="472"/>
      <c r="F434" s="473"/>
      <c r="G434" s="480"/>
      <c r="H434" s="475"/>
      <c r="I434" s="494"/>
      <c r="J434" s="495"/>
      <c r="K434" s="495"/>
      <c r="L434" s="649"/>
      <c r="M434" s="644"/>
      <c r="N434" s="505" t="str">
        <f>一年级BMI</f>
        <v/>
      </c>
      <c r="O434" s="499" t="str">
        <f>一年级BMI等级</f>
        <v/>
      </c>
      <c r="P434" s="500" t="str">
        <f>一年级BMI得分</f>
        <v/>
      </c>
      <c r="Q434" s="515" t="str">
        <f>一年级肺活量得分</f>
        <v/>
      </c>
      <c r="R434" s="512" t="str">
        <f>一年级等级</f>
        <v/>
      </c>
      <c r="S434" s="516" t="str">
        <f>一年级50米跑得分</f>
        <v/>
      </c>
      <c r="T434" s="517" t="str">
        <f>一年级等级</f>
        <v/>
      </c>
      <c r="U434" s="516" t="str">
        <f>一年级坐位体前屈得分</f>
        <v/>
      </c>
      <c r="V434" s="517" t="str">
        <f>一年级等级</f>
        <v/>
      </c>
      <c r="W434" s="516" t="str">
        <f>一年级一分钟跳绳得分</f>
        <v/>
      </c>
      <c r="X434" s="517" t="str">
        <f>一年级等级</f>
        <v/>
      </c>
      <c r="Y434" s="515"/>
      <c r="Z434" s="518"/>
      <c r="AA434" s="533"/>
      <c r="AB434" s="515"/>
      <c r="AC434" s="533" t="str">
        <f>一年级跳绳附加分</f>
        <v/>
      </c>
      <c r="AD434" s="534" t="str">
        <f>一年级标准分</f>
        <v/>
      </c>
      <c r="AE434" s="534" t="str">
        <f>一年级总分</f>
        <v/>
      </c>
      <c r="AF434" s="517" t="str">
        <f>一年级等级</f>
        <v/>
      </c>
    </row>
    <row r="435" spans="1:32">
      <c r="A435" s="664">
        <v>107</v>
      </c>
      <c r="B435" s="665">
        <v>13</v>
      </c>
      <c r="C435" s="478"/>
      <c r="D435" s="471"/>
      <c r="E435" s="472"/>
      <c r="F435" s="473"/>
      <c r="G435" s="480"/>
      <c r="H435" s="475"/>
      <c r="I435" s="501"/>
      <c r="J435" s="502"/>
      <c r="K435" s="495"/>
      <c r="L435" s="649"/>
      <c r="M435" s="644"/>
      <c r="N435" s="505" t="str">
        <f>一年级BMI</f>
        <v/>
      </c>
      <c r="O435" s="499" t="str">
        <f>一年级BMI等级</f>
        <v/>
      </c>
      <c r="P435" s="500" t="str">
        <f>一年级BMI得分</f>
        <v/>
      </c>
      <c r="Q435" s="515" t="str">
        <f>一年级肺活量得分</f>
        <v/>
      </c>
      <c r="R435" s="512" t="str">
        <f>一年级等级</f>
        <v/>
      </c>
      <c r="S435" s="516" t="str">
        <f>一年级50米跑得分</f>
        <v/>
      </c>
      <c r="T435" s="517" t="str">
        <f>一年级等级</f>
        <v/>
      </c>
      <c r="U435" s="516" t="str">
        <f>一年级坐位体前屈得分</f>
        <v/>
      </c>
      <c r="V435" s="517" t="str">
        <f>一年级等级</f>
        <v/>
      </c>
      <c r="W435" s="516" t="str">
        <f>一年级一分钟跳绳得分</f>
        <v/>
      </c>
      <c r="X435" s="517" t="str">
        <f>一年级等级</f>
        <v/>
      </c>
      <c r="Y435" s="515"/>
      <c r="Z435" s="518"/>
      <c r="AA435" s="533"/>
      <c r="AB435" s="515"/>
      <c r="AC435" s="533" t="str">
        <f>一年级跳绳附加分</f>
        <v/>
      </c>
      <c r="AD435" s="534" t="str">
        <f>一年级标准分</f>
        <v/>
      </c>
      <c r="AE435" s="534" t="str">
        <f>一年级总分</f>
        <v/>
      </c>
      <c r="AF435" s="517" t="str">
        <f>一年级等级</f>
        <v/>
      </c>
    </row>
    <row r="436" spans="1:32">
      <c r="A436" s="664">
        <v>107</v>
      </c>
      <c r="B436" s="665">
        <v>14</v>
      </c>
      <c r="C436" s="478"/>
      <c r="D436" s="471"/>
      <c r="E436" s="472"/>
      <c r="F436" s="473"/>
      <c r="G436" s="480"/>
      <c r="H436" s="475"/>
      <c r="I436" s="501"/>
      <c r="J436" s="502"/>
      <c r="K436" s="495"/>
      <c r="L436" s="649"/>
      <c r="M436" s="644"/>
      <c r="N436" s="505" t="str">
        <f>一年级BMI</f>
        <v/>
      </c>
      <c r="O436" s="499" t="str">
        <f>一年级BMI等级</f>
        <v/>
      </c>
      <c r="P436" s="500" t="str">
        <f>一年级BMI得分</f>
        <v/>
      </c>
      <c r="Q436" s="515" t="str">
        <f>一年级肺活量得分</f>
        <v/>
      </c>
      <c r="R436" s="512" t="str">
        <f>一年级等级</f>
        <v/>
      </c>
      <c r="S436" s="516" t="str">
        <f>一年级50米跑得分</f>
        <v/>
      </c>
      <c r="T436" s="517" t="str">
        <f>一年级等级</f>
        <v/>
      </c>
      <c r="U436" s="516" t="str">
        <f>一年级坐位体前屈得分</f>
        <v/>
      </c>
      <c r="V436" s="517" t="str">
        <f>一年级等级</f>
        <v/>
      </c>
      <c r="W436" s="516" t="str">
        <f>一年级一分钟跳绳得分</f>
        <v/>
      </c>
      <c r="X436" s="517" t="str">
        <f>一年级等级</f>
        <v/>
      </c>
      <c r="Y436" s="515"/>
      <c r="Z436" s="518"/>
      <c r="AA436" s="533"/>
      <c r="AB436" s="515"/>
      <c r="AC436" s="533" t="str">
        <f>一年级跳绳附加分</f>
        <v/>
      </c>
      <c r="AD436" s="534" t="str">
        <f>一年级标准分</f>
        <v/>
      </c>
      <c r="AE436" s="534" t="str">
        <f>一年级总分</f>
        <v/>
      </c>
      <c r="AF436" s="517" t="str">
        <f>一年级等级</f>
        <v/>
      </c>
    </row>
    <row r="437" spans="1:32">
      <c r="A437" s="664">
        <v>107</v>
      </c>
      <c r="B437" s="665">
        <v>15</v>
      </c>
      <c r="C437" s="478"/>
      <c r="D437" s="471"/>
      <c r="E437" s="472"/>
      <c r="F437" s="473"/>
      <c r="G437" s="474"/>
      <c r="H437" s="475"/>
      <c r="I437" s="501"/>
      <c r="J437" s="502"/>
      <c r="K437" s="495"/>
      <c r="L437" s="649"/>
      <c r="M437" s="644"/>
      <c r="N437" s="505" t="str">
        <f>一年级BMI</f>
        <v/>
      </c>
      <c r="O437" s="499" t="str">
        <f>一年级BMI等级</f>
        <v/>
      </c>
      <c r="P437" s="500" t="str">
        <f>一年级BMI得分</f>
        <v/>
      </c>
      <c r="Q437" s="515" t="str">
        <f>一年级肺活量得分</f>
        <v/>
      </c>
      <c r="R437" s="512" t="str">
        <f>一年级等级</f>
        <v/>
      </c>
      <c r="S437" s="516" t="str">
        <f>一年级50米跑得分</f>
        <v/>
      </c>
      <c r="T437" s="517" t="str">
        <f>一年级等级</f>
        <v/>
      </c>
      <c r="U437" s="516" t="str">
        <f>一年级坐位体前屈得分</f>
        <v/>
      </c>
      <c r="V437" s="517" t="str">
        <f>一年级等级</f>
        <v/>
      </c>
      <c r="W437" s="516" t="str">
        <f>一年级一分钟跳绳得分</f>
        <v/>
      </c>
      <c r="X437" s="517" t="str">
        <f>一年级等级</f>
        <v/>
      </c>
      <c r="Y437" s="515"/>
      <c r="Z437" s="518"/>
      <c r="AA437" s="533"/>
      <c r="AB437" s="515"/>
      <c r="AC437" s="533" t="str">
        <f>一年级跳绳附加分</f>
        <v/>
      </c>
      <c r="AD437" s="534" t="str">
        <f>一年级标准分</f>
        <v/>
      </c>
      <c r="AE437" s="534" t="str">
        <f>一年级总分</f>
        <v/>
      </c>
      <c r="AF437" s="517" t="str">
        <f>一年级等级</f>
        <v/>
      </c>
    </row>
    <row r="438" spans="1:32">
      <c r="A438" s="664">
        <v>107</v>
      </c>
      <c r="B438" s="665">
        <v>16</v>
      </c>
      <c r="C438" s="478"/>
      <c r="D438" s="471"/>
      <c r="E438" s="472"/>
      <c r="F438" s="473"/>
      <c r="G438" s="474"/>
      <c r="H438" s="475"/>
      <c r="I438" s="501"/>
      <c r="J438" s="502"/>
      <c r="K438" s="495"/>
      <c r="L438" s="649"/>
      <c r="M438" s="644"/>
      <c r="N438" s="505" t="str">
        <f>一年级BMI</f>
        <v/>
      </c>
      <c r="O438" s="499" t="str">
        <f>一年级BMI等级</f>
        <v/>
      </c>
      <c r="P438" s="500" t="str">
        <f>一年级BMI得分</f>
        <v/>
      </c>
      <c r="Q438" s="515" t="str">
        <f>一年级肺活量得分</f>
        <v/>
      </c>
      <c r="R438" s="512" t="str">
        <f>一年级等级</f>
        <v/>
      </c>
      <c r="S438" s="516" t="str">
        <f>一年级50米跑得分</f>
        <v/>
      </c>
      <c r="T438" s="517" t="str">
        <f>一年级等级</f>
        <v/>
      </c>
      <c r="U438" s="516" t="str">
        <f>一年级坐位体前屈得分</f>
        <v/>
      </c>
      <c r="V438" s="517" t="str">
        <f>一年级等级</f>
        <v/>
      </c>
      <c r="W438" s="516" t="str">
        <f>一年级一分钟跳绳得分</f>
        <v/>
      </c>
      <c r="X438" s="517" t="str">
        <f>一年级等级</f>
        <v/>
      </c>
      <c r="Y438" s="515"/>
      <c r="Z438" s="518"/>
      <c r="AA438" s="533"/>
      <c r="AB438" s="515"/>
      <c r="AC438" s="533" t="str">
        <f>一年级跳绳附加分</f>
        <v/>
      </c>
      <c r="AD438" s="534" t="str">
        <f>一年级标准分</f>
        <v/>
      </c>
      <c r="AE438" s="534" t="str">
        <f>一年级总分</f>
        <v/>
      </c>
      <c r="AF438" s="517" t="str">
        <f>一年级等级</f>
        <v/>
      </c>
    </row>
    <row r="439" spans="1:32">
      <c r="A439" s="664">
        <v>107</v>
      </c>
      <c r="B439" s="665">
        <v>17</v>
      </c>
      <c r="C439" s="478"/>
      <c r="D439" s="471"/>
      <c r="E439" s="472"/>
      <c r="F439" s="473"/>
      <c r="G439" s="480"/>
      <c r="H439" s="475"/>
      <c r="I439" s="501"/>
      <c r="J439" s="502"/>
      <c r="K439" s="495"/>
      <c r="L439" s="649"/>
      <c r="M439" s="644"/>
      <c r="N439" s="505" t="str">
        <f>一年级BMI</f>
        <v/>
      </c>
      <c r="O439" s="499" t="str">
        <f>一年级BMI等级</f>
        <v/>
      </c>
      <c r="P439" s="500" t="str">
        <f>一年级BMI得分</f>
        <v/>
      </c>
      <c r="Q439" s="515" t="str">
        <f>一年级肺活量得分</f>
        <v/>
      </c>
      <c r="R439" s="512" t="str">
        <f>一年级等级</f>
        <v/>
      </c>
      <c r="S439" s="516" t="str">
        <f>一年级50米跑得分</f>
        <v/>
      </c>
      <c r="T439" s="517" t="str">
        <f>一年级等级</f>
        <v/>
      </c>
      <c r="U439" s="516" t="str">
        <f>一年级坐位体前屈得分</f>
        <v/>
      </c>
      <c r="V439" s="517" t="str">
        <f>一年级等级</f>
        <v/>
      </c>
      <c r="W439" s="516" t="str">
        <f>一年级一分钟跳绳得分</f>
        <v/>
      </c>
      <c r="X439" s="517" t="str">
        <f>一年级等级</f>
        <v/>
      </c>
      <c r="Y439" s="515"/>
      <c r="Z439" s="518"/>
      <c r="AA439" s="533"/>
      <c r="AB439" s="515"/>
      <c r="AC439" s="533" t="str">
        <f>一年级跳绳附加分</f>
        <v/>
      </c>
      <c r="AD439" s="534" t="str">
        <f>一年级标准分</f>
        <v/>
      </c>
      <c r="AE439" s="534" t="str">
        <f>一年级总分</f>
        <v/>
      </c>
      <c r="AF439" s="517" t="str">
        <f>一年级等级</f>
        <v/>
      </c>
    </row>
    <row r="440" spans="1:32">
      <c r="A440" s="664">
        <v>107</v>
      </c>
      <c r="B440" s="665">
        <v>18</v>
      </c>
      <c r="C440" s="478"/>
      <c r="D440" s="471"/>
      <c r="E440" s="472"/>
      <c r="F440" s="473"/>
      <c r="G440" s="480"/>
      <c r="H440" s="475"/>
      <c r="I440" s="501"/>
      <c r="J440" s="502"/>
      <c r="K440" s="495"/>
      <c r="L440" s="649"/>
      <c r="M440" s="644"/>
      <c r="N440" s="505" t="str">
        <f>一年级BMI</f>
        <v/>
      </c>
      <c r="O440" s="499" t="str">
        <f>一年级BMI等级</f>
        <v/>
      </c>
      <c r="P440" s="500" t="str">
        <f>一年级BMI得分</f>
        <v/>
      </c>
      <c r="Q440" s="515" t="str">
        <f>一年级肺活量得分</f>
        <v/>
      </c>
      <c r="R440" s="512" t="str">
        <f>一年级等级</f>
        <v/>
      </c>
      <c r="S440" s="516" t="str">
        <f>一年级50米跑得分</f>
        <v/>
      </c>
      <c r="T440" s="517" t="str">
        <f>一年级等级</f>
        <v/>
      </c>
      <c r="U440" s="516" t="str">
        <f>一年级坐位体前屈得分</f>
        <v/>
      </c>
      <c r="V440" s="517" t="str">
        <f>一年级等级</f>
        <v/>
      </c>
      <c r="W440" s="516" t="str">
        <f>一年级一分钟跳绳得分</f>
        <v/>
      </c>
      <c r="X440" s="517" t="str">
        <f>一年级等级</f>
        <v/>
      </c>
      <c r="Y440" s="515"/>
      <c r="Z440" s="518"/>
      <c r="AA440" s="533"/>
      <c r="AB440" s="515"/>
      <c r="AC440" s="533" t="str">
        <f>一年级跳绳附加分</f>
        <v/>
      </c>
      <c r="AD440" s="534" t="str">
        <f>一年级标准分</f>
        <v/>
      </c>
      <c r="AE440" s="534" t="str">
        <f>一年级总分</f>
        <v/>
      </c>
      <c r="AF440" s="517" t="str">
        <f>一年级等级</f>
        <v/>
      </c>
    </row>
    <row r="441" spans="1:32">
      <c r="A441" s="664">
        <v>107</v>
      </c>
      <c r="B441" s="665">
        <v>19</v>
      </c>
      <c r="C441" s="478"/>
      <c r="D441" s="471"/>
      <c r="E441" s="472"/>
      <c r="F441" s="473"/>
      <c r="G441" s="480"/>
      <c r="H441" s="475"/>
      <c r="I441" s="501"/>
      <c r="J441" s="502"/>
      <c r="K441" s="495"/>
      <c r="L441" s="649"/>
      <c r="M441" s="644"/>
      <c r="N441" s="505" t="str">
        <f>一年级BMI</f>
        <v/>
      </c>
      <c r="O441" s="499" t="str">
        <f>一年级BMI等级</f>
        <v/>
      </c>
      <c r="P441" s="500" t="str">
        <f>一年级BMI得分</f>
        <v/>
      </c>
      <c r="Q441" s="515" t="str">
        <f>一年级肺活量得分</f>
        <v/>
      </c>
      <c r="R441" s="512" t="str">
        <f>一年级等级</f>
        <v/>
      </c>
      <c r="S441" s="516" t="str">
        <f>一年级50米跑得分</f>
        <v/>
      </c>
      <c r="T441" s="517" t="str">
        <f>一年级等级</f>
        <v/>
      </c>
      <c r="U441" s="516" t="str">
        <f>一年级坐位体前屈得分</f>
        <v/>
      </c>
      <c r="V441" s="517" t="str">
        <f>一年级等级</f>
        <v/>
      </c>
      <c r="W441" s="516" t="str">
        <f>一年级一分钟跳绳得分</f>
        <v/>
      </c>
      <c r="X441" s="517" t="str">
        <f>一年级等级</f>
        <v/>
      </c>
      <c r="Y441" s="515"/>
      <c r="Z441" s="518"/>
      <c r="AA441" s="533"/>
      <c r="AB441" s="515"/>
      <c r="AC441" s="533" t="str">
        <f>一年级跳绳附加分</f>
        <v/>
      </c>
      <c r="AD441" s="534" t="str">
        <f>一年级标准分</f>
        <v/>
      </c>
      <c r="AE441" s="534" t="str">
        <f>一年级总分</f>
        <v/>
      </c>
      <c r="AF441" s="517" t="str">
        <f>一年级等级</f>
        <v/>
      </c>
    </row>
    <row r="442" spans="1:32">
      <c r="A442" s="664">
        <v>107</v>
      </c>
      <c r="B442" s="665">
        <v>20</v>
      </c>
      <c r="C442" s="478"/>
      <c r="D442" s="471"/>
      <c r="E442" s="472"/>
      <c r="F442" s="473"/>
      <c r="G442" s="480"/>
      <c r="H442" s="475"/>
      <c r="I442" s="501"/>
      <c r="J442" s="502"/>
      <c r="K442" s="495"/>
      <c r="L442" s="649"/>
      <c r="M442" s="644"/>
      <c r="N442" s="505" t="str">
        <f>一年级BMI</f>
        <v/>
      </c>
      <c r="O442" s="499" t="str">
        <f>一年级BMI等级</f>
        <v/>
      </c>
      <c r="P442" s="500" t="str">
        <f>一年级BMI得分</f>
        <v/>
      </c>
      <c r="Q442" s="515" t="str">
        <f>一年级肺活量得分</f>
        <v/>
      </c>
      <c r="R442" s="512" t="str">
        <f>一年级等级</f>
        <v/>
      </c>
      <c r="S442" s="516" t="str">
        <f>一年级50米跑得分</f>
        <v/>
      </c>
      <c r="T442" s="517" t="str">
        <f>一年级等级</f>
        <v/>
      </c>
      <c r="U442" s="516" t="str">
        <f>一年级坐位体前屈得分</f>
        <v/>
      </c>
      <c r="V442" s="517" t="str">
        <f>一年级等级</f>
        <v/>
      </c>
      <c r="W442" s="516" t="str">
        <f>一年级一分钟跳绳得分</f>
        <v/>
      </c>
      <c r="X442" s="517" t="str">
        <f>一年级等级</f>
        <v/>
      </c>
      <c r="Y442" s="515"/>
      <c r="Z442" s="518"/>
      <c r="AA442" s="533"/>
      <c r="AB442" s="515"/>
      <c r="AC442" s="533" t="str">
        <f>一年级跳绳附加分</f>
        <v/>
      </c>
      <c r="AD442" s="534" t="str">
        <f>一年级标准分</f>
        <v/>
      </c>
      <c r="AE442" s="534" t="str">
        <f>一年级总分</f>
        <v/>
      </c>
      <c r="AF442" s="517" t="str">
        <f>一年级等级</f>
        <v/>
      </c>
    </row>
    <row r="443" spans="1:32">
      <c r="A443" s="664">
        <v>107</v>
      </c>
      <c r="B443" s="665">
        <v>21</v>
      </c>
      <c r="C443" s="478"/>
      <c r="D443" s="471"/>
      <c r="E443" s="472"/>
      <c r="F443" s="473"/>
      <c r="G443" s="480"/>
      <c r="H443" s="475"/>
      <c r="I443" s="501"/>
      <c r="J443" s="502"/>
      <c r="K443" s="495"/>
      <c r="L443" s="649"/>
      <c r="M443" s="644"/>
      <c r="N443" s="505" t="str">
        <f>一年级BMI</f>
        <v/>
      </c>
      <c r="O443" s="499" t="str">
        <f>一年级BMI等级</f>
        <v/>
      </c>
      <c r="P443" s="500" t="str">
        <f>一年级BMI得分</f>
        <v/>
      </c>
      <c r="Q443" s="515" t="str">
        <f>一年级肺活量得分</f>
        <v/>
      </c>
      <c r="R443" s="512" t="str">
        <f>一年级等级</f>
        <v/>
      </c>
      <c r="S443" s="516" t="str">
        <f>一年级50米跑得分</f>
        <v/>
      </c>
      <c r="T443" s="517" t="str">
        <f>一年级等级</f>
        <v/>
      </c>
      <c r="U443" s="516" t="str">
        <f>一年级坐位体前屈得分</f>
        <v/>
      </c>
      <c r="V443" s="517" t="str">
        <f>一年级等级</f>
        <v/>
      </c>
      <c r="W443" s="516" t="str">
        <f>一年级一分钟跳绳得分</f>
        <v/>
      </c>
      <c r="X443" s="517" t="str">
        <f>一年级等级</f>
        <v/>
      </c>
      <c r="Y443" s="515"/>
      <c r="Z443" s="518"/>
      <c r="AA443" s="533"/>
      <c r="AB443" s="515"/>
      <c r="AC443" s="533" t="str">
        <f>一年级跳绳附加分</f>
        <v/>
      </c>
      <c r="AD443" s="534" t="str">
        <f>一年级标准分</f>
        <v/>
      </c>
      <c r="AE443" s="534" t="str">
        <f>一年级总分</f>
        <v/>
      </c>
      <c r="AF443" s="517" t="str">
        <f>一年级等级</f>
        <v/>
      </c>
    </row>
    <row r="444" spans="1:32">
      <c r="A444" s="664">
        <v>107</v>
      </c>
      <c r="B444" s="665">
        <v>22</v>
      </c>
      <c r="C444" s="478"/>
      <c r="D444" s="471"/>
      <c r="E444" s="472"/>
      <c r="F444" s="473"/>
      <c r="G444" s="480"/>
      <c r="H444" s="475"/>
      <c r="I444" s="501"/>
      <c r="J444" s="502"/>
      <c r="K444" s="495"/>
      <c r="L444" s="649"/>
      <c r="M444" s="644"/>
      <c r="N444" s="505" t="str">
        <f>一年级BMI</f>
        <v/>
      </c>
      <c r="O444" s="499" t="str">
        <f>一年级BMI等级</f>
        <v/>
      </c>
      <c r="P444" s="500" t="str">
        <f>一年级BMI得分</f>
        <v/>
      </c>
      <c r="Q444" s="515" t="str">
        <f>一年级肺活量得分</f>
        <v/>
      </c>
      <c r="R444" s="512" t="str">
        <f>一年级等级</f>
        <v/>
      </c>
      <c r="S444" s="516" t="str">
        <f>一年级50米跑得分</f>
        <v/>
      </c>
      <c r="T444" s="517" t="str">
        <f>一年级等级</f>
        <v/>
      </c>
      <c r="U444" s="516" t="str">
        <f>一年级坐位体前屈得分</f>
        <v/>
      </c>
      <c r="V444" s="517" t="str">
        <f>一年级等级</f>
        <v/>
      </c>
      <c r="W444" s="516" t="str">
        <f>一年级一分钟跳绳得分</f>
        <v/>
      </c>
      <c r="X444" s="517" t="str">
        <f>一年级等级</f>
        <v/>
      </c>
      <c r="Y444" s="515"/>
      <c r="Z444" s="518"/>
      <c r="AA444" s="533"/>
      <c r="AB444" s="515"/>
      <c r="AC444" s="533" t="str">
        <f>一年级跳绳附加分</f>
        <v/>
      </c>
      <c r="AD444" s="534" t="str">
        <f>一年级标准分</f>
        <v/>
      </c>
      <c r="AE444" s="534" t="str">
        <f>一年级总分</f>
        <v/>
      </c>
      <c r="AF444" s="517" t="str">
        <f>一年级等级</f>
        <v/>
      </c>
    </row>
    <row r="445" spans="1:32">
      <c r="A445" s="664">
        <v>107</v>
      </c>
      <c r="B445" s="665">
        <v>23</v>
      </c>
      <c r="C445" s="478"/>
      <c r="D445" s="471"/>
      <c r="E445" s="472"/>
      <c r="F445" s="473"/>
      <c r="G445" s="480"/>
      <c r="H445" s="475"/>
      <c r="I445" s="501"/>
      <c r="J445" s="502"/>
      <c r="K445" s="495"/>
      <c r="L445" s="649"/>
      <c r="M445" s="644"/>
      <c r="N445" s="505" t="str">
        <f>一年级BMI</f>
        <v/>
      </c>
      <c r="O445" s="499" t="str">
        <f>一年级BMI等级</f>
        <v/>
      </c>
      <c r="P445" s="500" t="str">
        <f>一年级BMI得分</f>
        <v/>
      </c>
      <c r="Q445" s="515" t="str">
        <f>一年级肺活量得分</f>
        <v/>
      </c>
      <c r="R445" s="512" t="str">
        <f>一年级等级</f>
        <v/>
      </c>
      <c r="S445" s="516" t="str">
        <f>一年级50米跑得分</f>
        <v/>
      </c>
      <c r="T445" s="517" t="str">
        <f>一年级等级</f>
        <v/>
      </c>
      <c r="U445" s="516" t="str">
        <f>一年级坐位体前屈得分</f>
        <v/>
      </c>
      <c r="V445" s="517" t="str">
        <f>一年级等级</f>
        <v/>
      </c>
      <c r="W445" s="516" t="str">
        <f>一年级一分钟跳绳得分</f>
        <v/>
      </c>
      <c r="X445" s="517" t="str">
        <f>一年级等级</f>
        <v/>
      </c>
      <c r="Y445" s="515"/>
      <c r="Z445" s="518"/>
      <c r="AA445" s="533"/>
      <c r="AB445" s="515"/>
      <c r="AC445" s="533" t="str">
        <f>一年级跳绳附加分</f>
        <v/>
      </c>
      <c r="AD445" s="534" t="str">
        <f>一年级标准分</f>
        <v/>
      </c>
      <c r="AE445" s="534" t="str">
        <f>一年级总分</f>
        <v/>
      </c>
      <c r="AF445" s="517" t="str">
        <f>一年级等级</f>
        <v/>
      </c>
    </row>
    <row r="446" spans="1:32">
      <c r="A446" s="664">
        <v>107</v>
      </c>
      <c r="B446" s="665">
        <v>24</v>
      </c>
      <c r="C446" s="478"/>
      <c r="D446" s="471"/>
      <c r="E446" s="472"/>
      <c r="F446" s="473"/>
      <c r="G446" s="480"/>
      <c r="H446" s="475"/>
      <c r="I446" s="501"/>
      <c r="J446" s="502"/>
      <c r="K446" s="495"/>
      <c r="L446" s="649"/>
      <c r="M446" s="644"/>
      <c r="N446" s="505" t="str">
        <f>一年级BMI</f>
        <v/>
      </c>
      <c r="O446" s="499" t="str">
        <f>一年级BMI等级</f>
        <v/>
      </c>
      <c r="P446" s="500" t="str">
        <f>一年级BMI得分</f>
        <v/>
      </c>
      <c r="Q446" s="515" t="str">
        <f>一年级肺活量得分</f>
        <v/>
      </c>
      <c r="R446" s="512" t="str">
        <f>一年级等级</f>
        <v/>
      </c>
      <c r="S446" s="516" t="str">
        <f>一年级50米跑得分</f>
        <v/>
      </c>
      <c r="T446" s="517" t="str">
        <f>一年级等级</f>
        <v/>
      </c>
      <c r="U446" s="516" t="str">
        <f>一年级坐位体前屈得分</f>
        <v/>
      </c>
      <c r="V446" s="517" t="str">
        <f>一年级等级</f>
        <v/>
      </c>
      <c r="W446" s="516" t="str">
        <f>一年级一分钟跳绳得分</f>
        <v/>
      </c>
      <c r="X446" s="517" t="str">
        <f>一年级等级</f>
        <v/>
      </c>
      <c r="Y446" s="515"/>
      <c r="Z446" s="518"/>
      <c r="AA446" s="533"/>
      <c r="AB446" s="515"/>
      <c r="AC446" s="533" t="str">
        <f>一年级跳绳附加分</f>
        <v/>
      </c>
      <c r="AD446" s="534" t="str">
        <f>一年级标准分</f>
        <v/>
      </c>
      <c r="AE446" s="534" t="str">
        <f>一年级总分</f>
        <v/>
      </c>
      <c r="AF446" s="517" t="str">
        <f>一年级等级</f>
        <v/>
      </c>
    </row>
    <row r="447" spans="1:32">
      <c r="A447" s="664">
        <v>107</v>
      </c>
      <c r="B447" s="665">
        <v>25</v>
      </c>
      <c r="C447" s="478"/>
      <c r="D447" s="471"/>
      <c r="E447" s="472"/>
      <c r="F447" s="473"/>
      <c r="G447" s="480"/>
      <c r="H447" s="475"/>
      <c r="I447" s="501"/>
      <c r="J447" s="502"/>
      <c r="K447" s="495"/>
      <c r="L447" s="649"/>
      <c r="M447" s="644"/>
      <c r="N447" s="505" t="str">
        <f>一年级BMI</f>
        <v/>
      </c>
      <c r="O447" s="499" t="str">
        <f>一年级BMI等级</f>
        <v/>
      </c>
      <c r="P447" s="500" t="str">
        <f>一年级BMI得分</f>
        <v/>
      </c>
      <c r="Q447" s="515" t="str">
        <f>一年级肺活量得分</f>
        <v/>
      </c>
      <c r="R447" s="512" t="str">
        <f>一年级等级</f>
        <v/>
      </c>
      <c r="S447" s="516" t="str">
        <f>一年级50米跑得分</f>
        <v/>
      </c>
      <c r="T447" s="517" t="str">
        <f>一年级等级</f>
        <v/>
      </c>
      <c r="U447" s="516" t="str">
        <f>一年级坐位体前屈得分</f>
        <v/>
      </c>
      <c r="V447" s="517" t="str">
        <f>一年级等级</f>
        <v/>
      </c>
      <c r="W447" s="516" t="str">
        <f>一年级一分钟跳绳得分</f>
        <v/>
      </c>
      <c r="X447" s="517" t="str">
        <f>一年级等级</f>
        <v/>
      </c>
      <c r="Y447" s="515"/>
      <c r="Z447" s="518"/>
      <c r="AA447" s="533"/>
      <c r="AB447" s="515"/>
      <c r="AC447" s="533" t="str">
        <f>一年级跳绳附加分</f>
        <v/>
      </c>
      <c r="AD447" s="534" t="str">
        <f>一年级标准分</f>
        <v/>
      </c>
      <c r="AE447" s="534" t="str">
        <f>一年级总分</f>
        <v/>
      </c>
      <c r="AF447" s="517" t="str">
        <f>一年级等级</f>
        <v/>
      </c>
    </row>
    <row r="448" spans="1:32">
      <c r="A448" s="664">
        <v>107</v>
      </c>
      <c r="B448" s="665">
        <v>26</v>
      </c>
      <c r="C448" s="478"/>
      <c r="D448" s="471"/>
      <c r="E448" s="472"/>
      <c r="F448" s="473"/>
      <c r="G448" s="480"/>
      <c r="H448" s="475"/>
      <c r="I448" s="501"/>
      <c r="J448" s="502"/>
      <c r="K448" s="495"/>
      <c r="L448" s="649"/>
      <c r="M448" s="644"/>
      <c r="N448" s="505" t="str">
        <f>一年级BMI</f>
        <v/>
      </c>
      <c r="O448" s="499" t="str">
        <f>一年级BMI等级</f>
        <v/>
      </c>
      <c r="P448" s="500" t="str">
        <f>一年级BMI得分</f>
        <v/>
      </c>
      <c r="Q448" s="515" t="str">
        <f>一年级肺活量得分</f>
        <v/>
      </c>
      <c r="R448" s="512" t="str">
        <f>一年级等级</f>
        <v/>
      </c>
      <c r="S448" s="516" t="str">
        <f>一年级50米跑得分</f>
        <v/>
      </c>
      <c r="T448" s="517" t="str">
        <f>一年级等级</f>
        <v/>
      </c>
      <c r="U448" s="516" t="str">
        <f>一年级坐位体前屈得分</f>
        <v/>
      </c>
      <c r="V448" s="517" t="str">
        <f>一年级等级</f>
        <v/>
      </c>
      <c r="W448" s="516" t="str">
        <f>一年级一分钟跳绳得分</f>
        <v/>
      </c>
      <c r="X448" s="517" t="str">
        <f>一年级等级</f>
        <v/>
      </c>
      <c r="Y448" s="515"/>
      <c r="Z448" s="518"/>
      <c r="AA448" s="533"/>
      <c r="AB448" s="515"/>
      <c r="AC448" s="533" t="str">
        <f>一年级跳绳附加分</f>
        <v/>
      </c>
      <c r="AD448" s="534" t="str">
        <f>一年级标准分</f>
        <v/>
      </c>
      <c r="AE448" s="534" t="str">
        <f>一年级总分</f>
        <v/>
      </c>
      <c r="AF448" s="517" t="str">
        <f>一年级等级</f>
        <v/>
      </c>
    </row>
    <row r="449" spans="1:32">
      <c r="A449" s="664">
        <v>107</v>
      </c>
      <c r="B449" s="665">
        <v>27</v>
      </c>
      <c r="C449" s="478"/>
      <c r="D449" s="471"/>
      <c r="E449" s="472"/>
      <c r="F449" s="473"/>
      <c r="G449" s="480"/>
      <c r="H449" s="475"/>
      <c r="I449" s="501"/>
      <c r="J449" s="502"/>
      <c r="K449" s="495"/>
      <c r="L449" s="649"/>
      <c r="M449" s="644"/>
      <c r="N449" s="505" t="str">
        <f>一年级BMI</f>
        <v/>
      </c>
      <c r="O449" s="499" t="str">
        <f>一年级BMI等级</f>
        <v/>
      </c>
      <c r="P449" s="500" t="str">
        <f>一年级BMI得分</f>
        <v/>
      </c>
      <c r="Q449" s="515" t="str">
        <f>一年级肺活量得分</f>
        <v/>
      </c>
      <c r="R449" s="512" t="str">
        <f>一年级等级</f>
        <v/>
      </c>
      <c r="S449" s="516" t="str">
        <f>一年级50米跑得分</f>
        <v/>
      </c>
      <c r="T449" s="517" t="str">
        <f>一年级等级</f>
        <v/>
      </c>
      <c r="U449" s="516" t="str">
        <f>一年级坐位体前屈得分</f>
        <v/>
      </c>
      <c r="V449" s="517" t="str">
        <f>一年级等级</f>
        <v/>
      </c>
      <c r="W449" s="516" t="str">
        <f>一年级一分钟跳绳得分</f>
        <v/>
      </c>
      <c r="X449" s="517" t="str">
        <f>一年级等级</f>
        <v/>
      </c>
      <c r="Y449" s="515"/>
      <c r="Z449" s="518"/>
      <c r="AA449" s="533"/>
      <c r="AB449" s="515"/>
      <c r="AC449" s="533" t="str">
        <f>一年级跳绳附加分</f>
        <v/>
      </c>
      <c r="AD449" s="534" t="str">
        <f>一年级标准分</f>
        <v/>
      </c>
      <c r="AE449" s="534" t="str">
        <f>一年级总分</f>
        <v/>
      </c>
      <c r="AF449" s="517" t="str">
        <f>一年级等级</f>
        <v/>
      </c>
    </row>
    <row r="450" spans="1:32">
      <c r="A450" s="664">
        <v>107</v>
      </c>
      <c r="B450" s="665">
        <v>28</v>
      </c>
      <c r="C450" s="478"/>
      <c r="D450" s="471"/>
      <c r="E450" s="472"/>
      <c r="F450" s="473"/>
      <c r="G450" s="480"/>
      <c r="H450" s="475"/>
      <c r="I450" s="501"/>
      <c r="J450" s="502"/>
      <c r="K450" s="495"/>
      <c r="L450" s="649"/>
      <c r="M450" s="644"/>
      <c r="N450" s="505" t="str">
        <f>一年级BMI</f>
        <v/>
      </c>
      <c r="O450" s="499" t="str">
        <f>一年级BMI等级</f>
        <v/>
      </c>
      <c r="P450" s="500" t="str">
        <f>一年级BMI得分</f>
        <v/>
      </c>
      <c r="Q450" s="515" t="str">
        <f>一年级肺活量得分</f>
        <v/>
      </c>
      <c r="R450" s="512" t="str">
        <f>一年级等级</f>
        <v/>
      </c>
      <c r="S450" s="516" t="str">
        <f>一年级50米跑得分</f>
        <v/>
      </c>
      <c r="T450" s="517" t="str">
        <f>一年级等级</f>
        <v/>
      </c>
      <c r="U450" s="516" t="str">
        <f>一年级坐位体前屈得分</f>
        <v/>
      </c>
      <c r="V450" s="517" t="str">
        <f>一年级等级</f>
        <v/>
      </c>
      <c r="W450" s="516" t="str">
        <f>一年级一分钟跳绳得分</f>
        <v/>
      </c>
      <c r="X450" s="517" t="str">
        <f>一年级等级</f>
        <v/>
      </c>
      <c r="Y450" s="515"/>
      <c r="Z450" s="518"/>
      <c r="AA450" s="533"/>
      <c r="AB450" s="515"/>
      <c r="AC450" s="533" t="str">
        <f>一年级跳绳附加分</f>
        <v/>
      </c>
      <c r="AD450" s="534" t="str">
        <f>一年级标准分</f>
        <v/>
      </c>
      <c r="AE450" s="534" t="str">
        <f>一年级总分</f>
        <v/>
      </c>
      <c r="AF450" s="517" t="str">
        <f>一年级等级</f>
        <v/>
      </c>
    </row>
    <row r="451" spans="1:32">
      <c r="A451" s="664">
        <v>107</v>
      </c>
      <c r="B451" s="665">
        <v>29</v>
      </c>
      <c r="C451" s="478"/>
      <c r="D451" s="471"/>
      <c r="E451" s="472"/>
      <c r="F451" s="473"/>
      <c r="G451" s="480"/>
      <c r="H451" s="475"/>
      <c r="I451" s="501"/>
      <c r="J451" s="502"/>
      <c r="K451" s="495"/>
      <c r="L451" s="649"/>
      <c r="M451" s="644"/>
      <c r="N451" s="505" t="str">
        <f>一年级BMI</f>
        <v/>
      </c>
      <c r="O451" s="499" t="str">
        <f>一年级BMI等级</f>
        <v/>
      </c>
      <c r="P451" s="500" t="str">
        <f>一年级BMI得分</f>
        <v/>
      </c>
      <c r="Q451" s="515" t="str">
        <f>一年级肺活量得分</f>
        <v/>
      </c>
      <c r="R451" s="512" t="str">
        <f>一年级等级</f>
        <v/>
      </c>
      <c r="S451" s="516" t="str">
        <f>一年级50米跑得分</f>
        <v/>
      </c>
      <c r="T451" s="517" t="str">
        <f>一年级等级</f>
        <v/>
      </c>
      <c r="U451" s="516" t="str">
        <f>一年级坐位体前屈得分</f>
        <v/>
      </c>
      <c r="V451" s="517" t="str">
        <f>一年级等级</f>
        <v/>
      </c>
      <c r="W451" s="516" t="str">
        <f>一年级一分钟跳绳得分</f>
        <v/>
      </c>
      <c r="X451" s="517" t="str">
        <f>一年级等级</f>
        <v/>
      </c>
      <c r="Y451" s="515"/>
      <c r="Z451" s="518"/>
      <c r="AA451" s="533"/>
      <c r="AB451" s="515"/>
      <c r="AC451" s="533" t="str">
        <f>一年级跳绳附加分</f>
        <v/>
      </c>
      <c r="AD451" s="534" t="str">
        <f>一年级标准分</f>
        <v/>
      </c>
      <c r="AE451" s="534" t="str">
        <f>一年级总分</f>
        <v/>
      </c>
      <c r="AF451" s="517" t="str">
        <f>一年级等级</f>
        <v/>
      </c>
    </row>
    <row r="452" spans="1:32">
      <c r="A452" s="664">
        <v>107</v>
      </c>
      <c r="B452" s="665">
        <v>30</v>
      </c>
      <c r="C452" s="478"/>
      <c r="D452" s="471"/>
      <c r="E452" s="472"/>
      <c r="F452" s="473"/>
      <c r="G452" s="480"/>
      <c r="H452" s="475"/>
      <c r="I452" s="501"/>
      <c r="J452" s="502"/>
      <c r="K452" s="495"/>
      <c r="L452" s="649"/>
      <c r="M452" s="644"/>
      <c r="N452" s="505" t="str">
        <f>一年级BMI</f>
        <v/>
      </c>
      <c r="O452" s="499" t="str">
        <f>一年级BMI等级</f>
        <v/>
      </c>
      <c r="P452" s="500" t="str">
        <f>一年级BMI得分</f>
        <v/>
      </c>
      <c r="Q452" s="515" t="str">
        <f>一年级肺活量得分</f>
        <v/>
      </c>
      <c r="R452" s="512" t="str">
        <f>一年级等级</f>
        <v/>
      </c>
      <c r="S452" s="516" t="str">
        <f>一年级50米跑得分</f>
        <v/>
      </c>
      <c r="T452" s="517" t="str">
        <f>一年级等级</f>
        <v/>
      </c>
      <c r="U452" s="516" t="str">
        <f>一年级坐位体前屈得分</f>
        <v/>
      </c>
      <c r="V452" s="517" t="str">
        <f>一年级等级</f>
        <v/>
      </c>
      <c r="W452" s="516" t="str">
        <f>一年级一分钟跳绳得分</f>
        <v/>
      </c>
      <c r="X452" s="517" t="str">
        <f>一年级等级</f>
        <v/>
      </c>
      <c r="Y452" s="515"/>
      <c r="Z452" s="518"/>
      <c r="AA452" s="533"/>
      <c r="AB452" s="515"/>
      <c r="AC452" s="533" t="str">
        <f>一年级跳绳附加分</f>
        <v/>
      </c>
      <c r="AD452" s="534" t="str">
        <f>一年级标准分</f>
        <v/>
      </c>
      <c r="AE452" s="534" t="str">
        <f>一年级总分</f>
        <v/>
      </c>
      <c r="AF452" s="517" t="str">
        <f>一年级等级</f>
        <v/>
      </c>
    </row>
    <row r="453" spans="1:32">
      <c r="A453" s="664">
        <v>107</v>
      </c>
      <c r="B453" s="665">
        <v>31</v>
      </c>
      <c r="C453" s="478"/>
      <c r="D453" s="471"/>
      <c r="E453" s="472"/>
      <c r="F453" s="473"/>
      <c r="G453" s="480"/>
      <c r="H453" s="475"/>
      <c r="I453" s="501"/>
      <c r="J453" s="502"/>
      <c r="K453" s="495"/>
      <c r="L453" s="649"/>
      <c r="M453" s="644"/>
      <c r="N453" s="505" t="str">
        <f>一年级BMI</f>
        <v/>
      </c>
      <c r="O453" s="499" t="str">
        <f>一年级BMI等级</f>
        <v/>
      </c>
      <c r="P453" s="500" t="str">
        <f>一年级BMI得分</f>
        <v/>
      </c>
      <c r="Q453" s="515" t="str">
        <f>一年级肺活量得分</f>
        <v/>
      </c>
      <c r="R453" s="512" t="str">
        <f>一年级等级</f>
        <v/>
      </c>
      <c r="S453" s="516" t="str">
        <f>一年级50米跑得分</f>
        <v/>
      </c>
      <c r="T453" s="517" t="str">
        <f>一年级等级</f>
        <v/>
      </c>
      <c r="U453" s="516" t="str">
        <f>一年级坐位体前屈得分</f>
        <v/>
      </c>
      <c r="V453" s="517" t="str">
        <f>一年级等级</f>
        <v/>
      </c>
      <c r="W453" s="516" t="str">
        <f>一年级一分钟跳绳得分</f>
        <v/>
      </c>
      <c r="X453" s="517" t="str">
        <f>一年级等级</f>
        <v/>
      </c>
      <c r="Y453" s="515"/>
      <c r="Z453" s="518"/>
      <c r="AA453" s="533"/>
      <c r="AB453" s="515"/>
      <c r="AC453" s="533" t="str">
        <f>一年级跳绳附加分</f>
        <v/>
      </c>
      <c r="AD453" s="534" t="str">
        <f>一年级标准分</f>
        <v/>
      </c>
      <c r="AE453" s="534" t="str">
        <f>一年级总分</f>
        <v/>
      </c>
      <c r="AF453" s="517" t="str">
        <f>一年级等级</f>
        <v/>
      </c>
    </row>
    <row r="454" spans="1:32">
      <c r="A454" s="664">
        <v>107</v>
      </c>
      <c r="B454" s="665">
        <v>32</v>
      </c>
      <c r="C454" s="478"/>
      <c r="D454" s="471"/>
      <c r="E454" s="478"/>
      <c r="F454" s="473"/>
      <c r="G454" s="480"/>
      <c r="H454" s="475"/>
      <c r="I454" s="501"/>
      <c r="J454" s="502"/>
      <c r="K454" s="502"/>
      <c r="L454" s="649"/>
      <c r="M454" s="644"/>
      <c r="N454" s="505" t="str">
        <f>一年级BMI</f>
        <v/>
      </c>
      <c r="O454" s="499" t="str">
        <f>一年级BMI等级</f>
        <v/>
      </c>
      <c r="P454" s="500" t="str">
        <f>一年级BMI得分</f>
        <v/>
      </c>
      <c r="Q454" s="515" t="str">
        <f>一年级肺活量得分</f>
        <v/>
      </c>
      <c r="R454" s="512" t="str">
        <f>一年级等级</f>
        <v/>
      </c>
      <c r="S454" s="516" t="str">
        <f>一年级50米跑得分</f>
        <v/>
      </c>
      <c r="T454" s="517" t="str">
        <f>一年级等级</f>
        <v/>
      </c>
      <c r="U454" s="516" t="str">
        <f>一年级坐位体前屈得分</f>
        <v/>
      </c>
      <c r="V454" s="517" t="str">
        <f>一年级等级</f>
        <v/>
      </c>
      <c r="W454" s="516" t="str">
        <f>一年级一分钟跳绳得分</f>
        <v/>
      </c>
      <c r="X454" s="517" t="str">
        <f>一年级等级</f>
        <v/>
      </c>
      <c r="Y454" s="515"/>
      <c r="Z454" s="518"/>
      <c r="AA454" s="533"/>
      <c r="AB454" s="515"/>
      <c r="AC454" s="533" t="str">
        <f>一年级跳绳附加分</f>
        <v/>
      </c>
      <c r="AD454" s="534" t="str">
        <f>一年级标准分</f>
        <v/>
      </c>
      <c r="AE454" s="534" t="str">
        <f>一年级总分</f>
        <v/>
      </c>
      <c r="AF454" s="517" t="str">
        <f>一年级等级</f>
        <v/>
      </c>
    </row>
    <row r="455" spans="1:32">
      <c r="A455" s="664">
        <v>107</v>
      </c>
      <c r="B455" s="665">
        <v>33</v>
      </c>
      <c r="C455" s="478"/>
      <c r="D455" s="471"/>
      <c r="E455" s="478"/>
      <c r="F455" s="473"/>
      <c r="G455" s="480"/>
      <c r="H455" s="475"/>
      <c r="I455" s="501"/>
      <c r="J455" s="502"/>
      <c r="K455" s="502"/>
      <c r="L455" s="649"/>
      <c r="M455" s="644"/>
      <c r="N455" s="505" t="str">
        <f>一年级BMI</f>
        <v/>
      </c>
      <c r="O455" s="499" t="str">
        <f>一年级BMI等级</f>
        <v/>
      </c>
      <c r="P455" s="500" t="str">
        <f>一年级BMI得分</f>
        <v/>
      </c>
      <c r="Q455" s="515" t="str">
        <f>一年级肺活量得分</f>
        <v/>
      </c>
      <c r="R455" s="512" t="str">
        <f>一年级等级</f>
        <v/>
      </c>
      <c r="S455" s="516" t="str">
        <f>一年级50米跑得分</f>
        <v/>
      </c>
      <c r="T455" s="517" t="str">
        <f>一年级等级</f>
        <v/>
      </c>
      <c r="U455" s="516" t="str">
        <f>一年级坐位体前屈得分</f>
        <v/>
      </c>
      <c r="V455" s="517" t="str">
        <f>一年级等级</f>
        <v/>
      </c>
      <c r="W455" s="516" t="str">
        <f>一年级一分钟跳绳得分</f>
        <v/>
      </c>
      <c r="X455" s="517" t="str">
        <f>一年级等级</f>
        <v/>
      </c>
      <c r="Y455" s="515"/>
      <c r="Z455" s="518"/>
      <c r="AA455" s="533"/>
      <c r="AB455" s="515"/>
      <c r="AC455" s="533" t="str">
        <f>一年级跳绳附加分</f>
        <v/>
      </c>
      <c r="AD455" s="534" t="str">
        <f>一年级标准分</f>
        <v/>
      </c>
      <c r="AE455" s="534" t="str">
        <f>一年级总分</f>
        <v/>
      </c>
      <c r="AF455" s="517" t="str">
        <f>一年级等级</f>
        <v/>
      </c>
    </row>
    <row r="456" spans="1:32">
      <c r="A456" s="664">
        <v>107</v>
      </c>
      <c r="B456" s="665">
        <v>34</v>
      </c>
      <c r="C456" s="478"/>
      <c r="D456" s="471"/>
      <c r="E456" s="478"/>
      <c r="F456" s="473"/>
      <c r="G456" s="480"/>
      <c r="H456" s="475"/>
      <c r="I456" s="501"/>
      <c r="J456" s="502"/>
      <c r="K456" s="502"/>
      <c r="L456" s="649"/>
      <c r="M456" s="644"/>
      <c r="N456" s="505" t="str">
        <f>一年级BMI</f>
        <v/>
      </c>
      <c r="O456" s="499" t="str">
        <f>一年级BMI等级</f>
        <v/>
      </c>
      <c r="P456" s="500" t="str">
        <f>一年级BMI得分</f>
        <v/>
      </c>
      <c r="Q456" s="515" t="str">
        <f>一年级肺活量得分</f>
        <v/>
      </c>
      <c r="R456" s="512" t="str">
        <f>一年级等级</f>
        <v/>
      </c>
      <c r="S456" s="516" t="str">
        <f>一年级50米跑得分</f>
        <v/>
      </c>
      <c r="T456" s="517" t="str">
        <f>一年级等级</f>
        <v/>
      </c>
      <c r="U456" s="516" t="str">
        <f>一年级坐位体前屈得分</f>
        <v/>
      </c>
      <c r="V456" s="517" t="str">
        <f>一年级等级</f>
        <v/>
      </c>
      <c r="W456" s="516" t="str">
        <f>一年级一分钟跳绳得分</f>
        <v/>
      </c>
      <c r="X456" s="517" t="str">
        <f>一年级等级</f>
        <v/>
      </c>
      <c r="Y456" s="515"/>
      <c r="Z456" s="518"/>
      <c r="AA456" s="533"/>
      <c r="AB456" s="515"/>
      <c r="AC456" s="533" t="str">
        <f>一年级跳绳附加分</f>
        <v/>
      </c>
      <c r="AD456" s="534" t="str">
        <f>一年级标准分</f>
        <v/>
      </c>
      <c r="AE456" s="534" t="str">
        <f>一年级总分</f>
        <v/>
      </c>
      <c r="AF456" s="517" t="str">
        <f>一年级等级</f>
        <v/>
      </c>
    </row>
    <row r="457" spans="1:32">
      <c r="A457" s="664">
        <v>107</v>
      </c>
      <c r="B457" s="665">
        <v>35</v>
      </c>
      <c r="C457" s="478"/>
      <c r="D457" s="471"/>
      <c r="E457" s="478"/>
      <c r="F457" s="473"/>
      <c r="G457" s="474"/>
      <c r="H457" s="475"/>
      <c r="I457" s="501"/>
      <c r="J457" s="502"/>
      <c r="K457" s="502"/>
      <c r="L457" s="649"/>
      <c r="M457" s="644"/>
      <c r="N457" s="505" t="str">
        <f>一年级BMI</f>
        <v/>
      </c>
      <c r="O457" s="499" t="str">
        <f>一年级BMI等级</f>
        <v/>
      </c>
      <c r="P457" s="500" t="str">
        <f>一年级BMI得分</f>
        <v/>
      </c>
      <c r="Q457" s="515" t="str">
        <f>一年级肺活量得分</f>
        <v/>
      </c>
      <c r="R457" s="512" t="str">
        <f>一年级等级</f>
        <v/>
      </c>
      <c r="S457" s="516" t="str">
        <f>一年级50米跑得分</f>
        <v/>
      </c>
      <c r="T457" s="517" t="str">
        <f>一年级等级</f>
        <v/>
      </c>
      <c r="U457" s="516" t="str">
        <f>一年级坐位体前屈得分</f>
        <v/>
      </c>
      <c r="V457" s="517" t="str">
        <f>一年级等级</f>
        <v/>
      </c>
      <c r="W457" s="516" t="str">
        <f>一年级一分钟跳绳得分</f>
        <v/>
      </c>
      <c r="X457" s="517" t="str">
        <f>一年级等级</f>
        <v/>
      </c>
      <c r="Y457" s="515"/>
      <c r="Z457" s="518"/>
      <c r="AA457" s="533"/>
      <c r="AB457" s="515"/>
      <c r="AC457" s="533" t="str">
        <f>一年级跳绳附加分</f>
        <v/>
      </c>
      <c r="AD457" s="534" t="str">
        <f>一年级标准分</f>
        <v/>
      </c>
      <c r="AE457" s="534" t="str">
        <f>一年级总分</f>
        <v/>
      </c>
      <c r="AF457" s="517" t="str">
        <f>一年级等级</f>
        <v/>
      </c>
    </row>
    <row r="458" spans="1:32">
      <c r="A458" s="664">
        <v>107</v>
      </c>
      <c r="B458" s="665">
        <v>36</v>
      </c>
      <c r="C458" s="478"/>
      <c r="D458" s="471"/>
      <c r="E458" s="478"/>
      <c r="F458" s="473"/>
      <c r="G458" s="474"/>
      <c r="H458" s="475"/>
      <c r="I458" s="501"/>
      <c r="J458" s="502"/>
      <c r="K458" s="502"/>
      <c r="L458" s="649"/>
      <c r="M458" s="644"/>
      <c r="N458" s="505" t="str">
        <f>一年级BMI</f>
        <v/>
      </c>
      <c r="O458" s="499" t="str">
        <f>一年级BMI等级</f>
        <v/>
      </c>
      <c r="P458" s="500" t="str">
        <f>一年级BMI得分</f>
        <v/>
      </c>
      <c r="Q458" s="515" t="str">
        <f>一年级肺活量得分</f>
        <v/>
      </c>
      <c r="R458" s="512" t="str">
        <f>一年级等级</f>
        <v/>
      </c>
      <c r="S458" s="516" t="str">
        <f>一年级50米跑得分</f>
        <v/>
      </c>
      <c r="T458" s="517" t="str">
        <f>一年级等级</f>
        <v/>
      </c>
      <c r="U458" s="516" t="str">
        <f>一年级坐位体前屈得分</f>
        <v/>
      </c>
      <c r="V458" s="517" t="str">
        <f>一年级等级</f>
        <v/>
      </c>
      <c r="W458" s="516" t="str">
        <f>一年级一分钟跳绳得分</f>
        <v/>
      </c>
      <c r="X458" s="517" t="str">
        <f>一年级等级</f>
        <v/>
      </c>
      <c r="Y458" s="515"/>
      <c r="Z458" s="518"/>
      <c r="AA458" s="533"/>
      <c r="AB458" s="515"/>
      <c r="AC458" s="533" t="str">
        <f>一年级跳绳附加分</f>
        <v/>
      </c>
      <c r="AD458" s="534" t="str">
        <f>一年级标准分</f>
        <v/>
      </c>
      <c r="AE458" s="534" t="str">
        <f>一年级总分</f>
        <v/>
      </c>
      <c r="AF458" s="517" t="str">
        <f>一年级等级</f>
        <v/>
      </c>
    </row>
    <row r="459" spans="1:32">
      <c r="A459" s="664">
        <v>107</v>
      </c>
      <c r="B459" s="665">
        <v>37</v>
      </c>
      <c r="C459" s="478"/>
      <c r="D459" s="471"/>
      <c r="E459" s="478"/>
      <c r="F459" s="473"/>
      <c r="G459" s="480"/>
      <c r="H459" s="475"/>
      <c r="I459" s="501"/>
      <c r="J459" s="502"/>
      <c r="K459" s="502"/>
      <c r="L459" s="649"/>
      <c r="M459" s="644"/>
      <c r="N459" s="505" t="str">
        <f>一年级BMI</f>
        <v/>
      </c>
      <c r="O459" s="499" t="str">
        <f>一年级BMI等级</f>
        <v/>
      </c>
      <c r="P459" s="500" t="str">
        <f>一年级BMI得分</f>
        <v/>
      </c>
      <c r="Q459" s="515" t="str">
        <f>一年级肺活量得分</f>
        <v/>
      </c>
      <c r="R459" s="512" t="str">
        <f>一年级等级</f>
        <v/>
      </c>
      <c r="S459" s="516" t="str">
        <f>一年级50米跑得分</f>
        <v/>
      </c>
      <c r="T459" s="517" t="str">
        <f>一年级等级</f>
        <v/>
      </c>
      <c r="U459" s="516" t="str">
        <f>一年级坐位体前屈得分</f>
        <v/>
      </c>
      <c r="V459" s="517" t="str">
        <f>一年级等级</f>
        <v/>
      </c>
      <c r="W459" s="516" t="str">
        <f>一年级一分钟跳绳得分</f>
        <v/>
      </c>
      <c r="X459" s="517" t="str">
        <f>一年级等级</f>
        <v/>
      </c>
      <c r="Y459" s="515"/>
      <c r="Z459" s="518"/>
      <c r="AA459" s="533"/>
      <c r="AB459" s="515"/>
      <c r="AC459" s="533" t="str">
        <f>一年级跳绳附加分</f>
        <v/>
      </c>
      <c r="AD459" s="534" t="str">
        <f>一年级标准分</f>
        <v/>
      </c>
      <c r="AE459" s="534" t="str">
        <f>一年级总分</f>
        <v/>
      </c>
      <c r="AF459" s="517" t="str">
        <f>一年级等级</f>
        <v/>
      </c>
    </row>
    <row r="460" spans="1:32">
      <c r="A460" s="664">
        <v>107</v>
      </c>
      <c r="B460" s="665">
        <v>38</v>
      </c>
      <c r="C460" s="478"/>
      <c r="D460" s="471"/>
      <c r="E460" s="478"/>
      <c r="F460" s="473"/>
      <c r="G460" s="480"/>
      <c r="H460" s="475"/>
      <c r="I460" s="501"/>
      <c r="J460" s="502"/>
      <c r="K460" s="502"/>
      <c r="L460" s="649"/>
      <c r="M460" s="644"/>
      <c r="N460" s="505" t="str">
        <f>一年级BMI</f>
        <v/>
      </c>
      <c r="O460" s="499" t="str">
        <f>一年级BMI等级</f>
        <v/>
      </c>
      <c r="P460" s="500" t="str">
        <f>一年级BMI得分</f>
        <v/>
      </c>
      <c r="Q460" s="515" t="str">
        <f>一年级肺活量得分</f>
        <v/>
      </c>
      <c r="R460" s="512" t="str">
        <f>一年级等级</f>
        <v/>
      </c>
      <c r="S460" s="516" t="str">
        <f>一年级50米跑得分</f>
        <v/>
      </c>
      <c r="T460" s="517" t="str">
        <f>一年级等级</f>
        <v/>
      </c>
      <c r="U460" s="516" t="str">
        <f>一年级坐位体前屈得分</f>
        <v/>
      </c>
      <c r="V460" s="517" t="str">
        <f>一年级等级</f>
        <v/>
      </c>
      <c r="W460" s="516" t="str">
        <f>一年级一分钟跳绳得分</f>
        <v/>
      </c>
      <c r="X460" s="517" t="str">
        <f>一年级等级</f>
        <v/>
      </c>
      <c r="Y460" s="515"/>
      <c r="Z460" s="518"/>
      <c r="AA460" s="533"/>
      <c r="AB460" s="515"/>
      <c r="AC460" s="533" t="str">
        <f>一年级跳绳附加分</f>
        <v/>
      </c>
      <c r="AD460" s="534" t="str">
        <f>一年级标准分</f>
        <v/>
      </c>
      <c r="AE460" s="534" t="str">
        <f>一年级总分</f>
        <v/>
      </c>
      <c r="AF460" s="517" t="str">
        <f>一年级等级</f>
        <v/>
      </c>
    </row>
    <row r="461" spans="1:32">
      <c r="A461" s="664">
        <v>107</v>
      </c>
      <c r="B461" s="665">
        <v>39</v>
      </c>
      <c r="C461" s="478"/>
      <c r="D461" s="471"/>
      <c r="E461" s="478"/>
      <c r="F461" s="473"/>
      <c r="G461" s="480"/>
      <c r="H461" s="475"/>
      <c r="I461" s="501"/>
      <c r="J461" s="502"/>
      <c r="K461" s="502"/>
      <c r="L461" s="649"/>
      <c r="M461" s="644"/>
      <c r="N461" s="505" t="str">
        <f>一年级BMI</f>
        <v/>
      </c>
      <c r="O461" s="499" t="str">
        <f>一年级BMI等级</f>
        <v/>
      </c>
      <c r="P461" s="500" t="str">
        <f>一年级BMI得分</f>
        <v/>
      </c>
      <c r="Q461" s="515" t="str">
        <f>一年级肺活量得分</f>
        <v/>
      </c>
      <c r="R461" s="512" t="str">
        <f>一年级等级</f>
        <v/>
      </c>
      <c r="S461" s="516" t="str">
        <f>一年级50米跑得分</f>
        <v/>
      </c>
      <c r="T461" s="517" t="str">
        <f>一年级等级</f>
        <v/>
      </c>
      <c r="U461" s="516" t="str">
        <f>一年级坐位体前屈得分</f>
        <v/>
      </c>
      <c r="V461" s="517" t="str">
        <f>一年级等级</f>
        <v/>
      </c>
      <c r="W461" s="516" t="str">
        <f>一年级一分钟跳绳得分</f>
        <v/>
      </c>
      <c r="X461" s="517" t="str">
        <f>一年级等级</f>
        <v/>
      </c>
      <c r="Y461" s="515"/>
      <c r="Z461" s="518"/>
      <c r="AA461" s="533"/>
      <c r="AB461" s="515"/>
      <c r="AC461" s="533" t="str">
        <f>一年级跳绳附加分</f>
        <v/>
      </c>
      <c r="AD461" s="534" t="str">
        <f>一年级标准分</f>
        <v/>
      </c>
      <c r="AE461" s="534" t="str">
        <f>一年级总分</f>
        <v/>
      </c>
      <c r="AF461" s="517" t="str">
        <f>一年级等级</f>
        <v/>
      </c>
    </row>
    <row r="462" spans="1:32">
      <c r="A462" s="664">
        <v>107</v>
      </c>
      <c r="B462" s="665">
        <v>40</v>
      </c>
      <c r="C462" s="478"/>
      <c r="D462" s="471"/>
      <c r="E462" s="478"/>
      <c r="F462" s="473"/>
      <c r="G462" s="480"/>
      <c r="H462" s="475"/>
      <c r="I462" s="501"/>
      <c r="J462" s="502"/>
      <c r="K462" s="502"/>
      <c r="L462" s="649"/>
      <c r="M462" s="644"/>
      <c r="N462" s="505" t="str">
        <f>一年级BMI</f>
        <v/>
      </c>
      <c r="O462" s="499" t="str">
        <f>一年级BMI等级</f>
        <v/>
      </c>
      <c r="P462" s="500" t="str">
        <f>一年级BMI得分</f>
        <v/>
      </c>
      <c r="Q462" s="515" t="str">
        <f>一年级肺活量得分</f>
        <v/>
      </c>
      <c r="R462" s="512" t="str">
        <f>一年级等级</f>
        <v/>
      </c>
      <c r="S462" s="516" t="str">
        <f>一年级50米跑得分</f>
        <v/>
      </c>
      <c r="T462" s="517" t="str">
        <f>一年级等级</f>
        <v/>
      </c>
      <c r="U462" s="516" t="str">
        <f>一年级坐位体前屈得分</f>
        <v/>
      </c>
      <c r="V462" s="517" t="str">
        <f>一年级等级</f>
        <v/>
      </c>
      <c r="W462" s="516" t="str">
        <f>一年级一分钟跳绳得分</f>
        <v/>
      </c>
      <c r="X462" s="517" t="str">
        <f>一年级等级</f>
        <v/>
      </c>
      <c r="Y462" s="515"/>
      <c r="Z462" s="518"/>
      <c r="AA462" s="533"/>
      <c r="AB462" s="515"/>
      <c r="AC462" s="533" t="str">
        <f>一年级跳绳附加分</f>
        <v/>
      </c>
      <c r="AD462" s="534" t="str">
        <f>一年级标准分</f>
        <v/>
      </c>
      <c r="AE462" s="534" t="str">
        <f>一年级总分</f>
        <v/>
      </c>
      <c r="AF462" s="517" t="str">
        <f>一年级等级</f>
        <v/>
      </c>
    </row>
    <row r="463" spans="1:32">
      <c r="A463" s="664">
        <v>107</v>
      </c>
      <c r="B463" s="665">
        <v>41</v>
      </c>
      <c r="C463" s="478"/>
      <c r="D463" s="471"/>
      <c r="E463" s="478"/>
      <c r="F463" s="473"/>
      <c r="G463" s="480"/>
      <c r="H463" s="475"/>
      <c r="I463" s="501"/>
      <c r="J463" s="502"/>
      <c r="K463" s="502"/>
      <c r="L463" s="649"/>
      <c r="M463" s="644"/>
      <c r="N463" s="505" t="str">
        <f>一年级BMI</f>
        <v/>
      </c>
      <c r="O463" s="499" t="str">
        <f>一年级BMI等级</f>
        <v/>
      </c>
      <c r="P463" s="500" t="str">
        <f>一年级BMI得分</f>
        <v/>
      </c>
      <c r="Q463" s="515" t="str">
        <f>一年级肺活量得分</f>
        <v/>
      </c>
      <c r="R463" s="512" t="str">
        <f>一年级等级</f>
        <v/>
      </c>
      <c r="S463" s="516" t="str">
        <f>一年级50米跑得分</f>
        <v/>
      </c>
      <c r="T463" s="517" t="str">
        <f>一年级等级</f>
        <v/>
      </c>
      <c r="U463" s="516" t="str">
        <f>一年级坐位体前屈得分</f>
        <v/>
      </c>
      <c r="V463" s="517" t="str">
        <f>一年级等级</f>
        <v/>
      </c>
      <c r="W463" s="516" t="str">
        <f>一年级一分钟跳绳得分</f>
        <v/>
      </c>
      <c r="X463" s="517" t="str">
        <f>一年级等级</f>
        <v/>
      </c>
      <c r="Y463" s="515"/>
      <c r="Z463" s="518"/>
      <c r="AA463" s="533"/>
      <c r="AB463" s="515"/>
      <c r="AC463" s="533" t="str">
        <f>一年级跳绳附加分</f>
        <v/>
      </c>
      <c r="AD463" s="534" t="str">
        <f>一年级标准分</f>
        <v/>
      </c>
      <c r="AE463" s="534" t="str">
        <f>一年级总分</f>
        <v/>
      </c>
      <c r="AF463" s="517" t="str">
        <f>一年级等级</f>
        <v/>
      </c>
    </row>
    <row r="464" spans="1:32">
      <c r="A464" s="664">
        <v>107</v>
      </c>
      <c r="B464" s="665">
        <v>42</v>
      </c>
      <c r="C464" s="478"/>
      <c r="D464" s="471"/>
      <c r="E464" s="478"/>
      <c r="F464" s="473"/>
      <c r="G464" s="480"/>
      <c r="H464" s="475"/>
      <c r="I464" s="501"/>
      <c r="J464" s="502"/>
      <c r="K464" s="502"/>
      <c r="L464" s="649"/>
      <c r="M464" s="644"/>
      <c r="N464" s="505" t="str">
        <f>一年级BMI</f>
        <v/>
      </c>
      <c r="O464" s="499" t="str">
        <f>一年级BMI等级</f>
        <v/>
      </c>
      <c r="P464" s="500" t="str">
        <f>一年级BMI得分</f>
        <v/>
      </c>
      <c r="Q464" s="515" t="str">
        <f>一年级肺活量得分</f>
        <v/>
      </c>
      <c r="R464" s="512" t="str">
        <f>一年级等级</f>
        <v/>
      </c>
      <c r="S464" s="516" t="str">
        <f>一年级50米跑得分</f>
        <v/>
      </c>
      <c r="T464" s="517" t="str">
        <f>一年级等级</f>
        <v/>
      </c>
      <c r="U464" s="516" t="str">
        <f>一年级坐位体前屈得分</f>
        <v/>
      </c>
      <c r="V464" s="517" t="str">
        <f>一年级等级</f>
        <v/>
      </c>
      <c r="W464" s="516" t="str">
        <f>一年级一分钟跳绳得分</f>
        <v/>
      </c>
      <c r="X464" s="517" t="str">
        <f>一年级等级</f>
        <v/>
      </c>
      <c r="Y464" s="515"/>
      <c r="Z464" s="518"/>
      <c r="AA464" s="533"/>
      <c r="AB464" s="515"/>
      <c r="AC464" s="533" t="str">
        <f>一年级跳绳附加分</f>
        <v/>
      </c>
      <c r="AD464" s="534" t="str">
        <f>一年级标准分</f>
        <v/>
      </c>
      <c r="AE464" s="534" t="str">
        <f>一年级总分</f>
        <v/>
      </c>
      <c r="AF464" s="517" t="str">
        <f>一年级等级</f>
        <v/>
      </c>
    </row>
    <row r="465" spans="1:32">
      <c r="A465" s="664">
        <v>107</v>
      </c>
      <c r="B465" s="665">
        <v>43</v>
      </c>
      <c r="C465" s="478"/>
      <c r="D465" s="471"/>
      <c r="E465" s="478"/>
      <c r="F465" s="481"/>
      <c r="G465" s="480"/>
      <c r="H465" s="475"/>
      <c r="I465" s="501"/>
      <c r="J465" s="502"/>
      <c r="K465" s="502"/>
      <c r="L465" s="649"/>
      <c r="M465" s="644"/>
      <c r="N465" s="505" t="str">
        <f>一年级BMI</f>
        <v/>
      </c>
      <c r="O465" s="499" t="str">
        <f>一年级BMI等级</f>
        <v/>
      </c>
      <c r="P465" s="500" t="str">
        <f>一年级BMI得分</f>
        <v/>
      </c>
      <c r="Q465" s="515" t="str">
        <f>一年级肺活量得分</f>
        <v/>
      </c>
      <c r="R465" s="512" t="str">
        <f>一年级等级</f>
        <v/>
      </c>
      <c r="S465" s="516" t="str">
        <f>一年级50米跑得分</f>
        <v/>
      </c>
      <c r="T465" s="517" t="str">
        <f>一年级等级</f>
        <v/>
      </c>
      <c r="U465" s="516" t="str">
        <f>一年级坐位体前屈得分</f>
        <v/>
      </c>
      <c r="V465" s="517" t="str">
        <f>一年级等级</f>
        <v/>
      </c>
      <c r="W465" s="516" t="str">
        <f>一年级一分钟跳绳得分</f>
        <v/>
      </c>
      <c r="X465" s="517" t="str">
        <f>一年级等级</f>
        <v/>
      </c>
      <c r="Y465" s="515"/>
      <c r="Z465" s="518"/>
      <c r="AA465" s="533"/>
      <c r="AB465" s="515"/>
      <c r="AC465" s="533" t="str">
        <f>一年级跳绳附加分</f>
        <v/>
      </c>
      <c r="AD465" s="534" t="str">
        <f>一年级标准分</f>
        <v/>
      </c>
      <c r="AE465" s="534" t="str">
        <f>一年级总分</f>
        <v/>
      </c>
      <c r="AF465" s="517" t="str">
        <f>一年级等级</f>
        <v/>
      </c>
    </row>
    <row r="466" spans="1:32">
      <c r="A466" s="664">
        <v>107</v>
      </c>
      <c r="B466" s="665">
        <v>44</v>
      </c>
      <c r="C466" s="478"/>
      <c r="D466" s="471"/>
      <c r="E466" s="478"/>
      <c r="F466" s="481"/>
      <c r="G466" s="480"/>
      <c r="H466" s="475"/>
      <c r="I466" s="501"/>
      <c r="J466" s="502"/>
      <c r="K466" s="502"/>
      <c r="L466" s="649"/>
      <c r="M466" s="644"/>
      <c r="N466" s="505" t="str">
        <f>一年级BMI</f>
        <v/>
      </c>
      <c r="O466" s="499" t="str">
        <f>一年级BMI等级</f>
        <v/>
      </c>
      <c r="P466" s="500" t="str">
        <f>一年级BMI得分</f>
        <v/>
      </c>
      <c r="Q466" s="515" t="str">
        <f>一年级肺活量得分</f>
        <v/>
      </c>
      <c r="R466" s="512" t="str">
        <f>一年级等级</f>
        <v/>
      </c>
      <c r="S466" s="516" t="str">
        <f>一年级50米跑得分</f>
        <v/>
      </c>
      <c r="T466" s="517" t="str">
        <f>一年级等级</f>
        <v/>
      </c>
      <c r="U466" s="516" t="str">
        <f>一年级坐位体前屈得分</f>
        <v/>
      </c>
      <c r="V466" s="517" t="str">
        <f>一年级等级</f>
        <v/>
      </c>
      <c r="W466" s="516" t="str">
        <f>一年级一分钟跳绳得分</f>
        <v/>
      </c>
      <c r="X466" s="517" t="str">
        <f>一年级等级</f>
        <v/>
      </c>
      <c r="Y466" s="515"/>
      <c r="Z466" s="518"/>
      <c r="AA466" s="533"/>
      <c r="AB466" s="515"/>
      <c r="AC466" s="533" t="str">
        <f>一年级跳绳附加分</f>
        <v/>
      </c>
      <c r="AD466" s="534" t="str">
        <f>一年级标准分</f>
        <v/>
      </c>
      <c r="AE466" s="534" t="str">
        <f>一年级总分</f>
        <v/>
      </c>
      <c r="AF466" s="517" t="str">
        <f>一年级等级</f>
        <v/>
      </c>
    </row>
    <row r="467" spans="1:32">
      <c r="A467" s="664">
        <v>107</v>
      </c>
      <c r="B467" s="665">
        <v>45</v>
      </c>
      <c r="C467" s="478"/>
      <c r="D467" s="471"/>
      <c r="E467" s="478"/>
      <c r="F467" s="481"/>
      <c r="G467" s="480"/>
      <c r="H467" s="475"/>
      <c r="I467" s="501"/>
      <c r="J467" s="502"/>
      <c r="K467" s="502"/>
      <c r="L467" s="649"/>
      <c r="M467" s="644"/>
      <c r="N467" s="505" t="str">
        <f>一年级BMI</f>
        <v/>
      </c>
      <c r="O467" s="499" t="str">
        <f>一年级BMI等级</f>
        <v/>
      </c>
      <c r="P467" s="500" t="str">
        <f>一年级BMI得分</f>
        <v/>
      </c>
      <c r="Q467" s="515" t="str">
        <f>一年级肺活量得分</f>
        <v/>
      </c>
      <c r="R467" s="512" t="str">
        <f>一年级等级</f>
        <v/>
      </c>
      <c r="S467" s="516" t="str">
        <f>一年级50米跑得分</f>
        <v/>
      </c>
      <c r="T467" s="517" t="str">
        <f>一年级等级</f>
        <v/>
      </c>
      <c r="U467" s="516" t="str">
        <f>一年级坐位体前屈得分</f>
        <v/>
      </c>
      <c r="V467" s="517" t="str">
        <f>一年级等级</f>
        <v/>
      </c>
      <c r="W467" s="516" t="str">
        <f>一年级一分钟跳绳得分</f>
        <v/>
      </c>
      <c r="X467" s="517" t="str">
        <f>一年级等级</f>
        <v/>
      </c>
      <c r="Y467" s="515"/>
      <c r="Z467" s="518"/>
      <c r="AA467" s="533"/>
      <c r="AB467" s="515"/>
      <c r="AC467" s="533" t="str">
        <f>一年级跳绳附加分</f>
        <v/>
      </c>
      <c r="AD467" s="534" t="str">
        <f>一年级标准分</f>
        <v/>
      </c>
      <c r="AE467" s="534" t="str">
        <f>一年级总分</f>
        <v/>
      </c>
      <c r="AF467" s="517" t="str">
        <f>一年级等级</f>
        <v/>
      </c>
    </row>
    <row r="468" spans="1:32">
      <c r="A468" s="664">
        <v>107</v>
      </c>
      <c r="B468" s="665">
        <v>46</v>
      </c>
      <c r="C468" s="478"/>
      <c r="D468" s="471"/>
      <c r="E468" s="478"/>
      <c r="F468" s="481"/>
      <c r="G468" s="480"/>
      <c r="H468" s="475"/>
      <c r="I468" s="501"/>
      <c r="J468" s="502"/>
      <c r="K468" s="502"/>
      <c r="L468" s="649"/>
      <c r="M468" s="644"/>
      <c r="N468" s="505" t="str">
        <f>一年级BMI</f>
        <v/>
      </c>
      <c r="O468" s="499" t="str">
        <f>一年级BMI等级</f>
        <v/>
      </c>
      <c r="P468" s="500" t="str">
        <f>一年级BMI得分</f>
        <v/>
      </c>
      <c r="Q468" s="515" t="str">
        <f>一年级肺活量得分</f>
        <v/>
      </c>
      <c r="R468" s="512" t="str">
        <f>一年级等级</f>
        <v/>
      </c>
      <c r="S468" s="516" t="str">
        <f>一年级50米跑得分</f>
        <v/>
      </c>
      <c r="T468" s="517" t="str">
        <f>一年级等级</f>
        <v/>
      </c>
      <c r="U468" s="516" t="str">
        <f>一年级坐位体前屈得分</f>
        <v/>
      </c>
      <c r="V468" s="517" t="str">
        <f>一年级等级</f>
        <v/>
      </c>
      <c r="W468" s="516" t="str">
        <f>一年级一分钟跳绳得分</f>
        <v/>
      </c>
      <c r="X468" s="517" t="str">
        <f>一年级等级</f>
        <v/>
      </c>
      <c r="Y468" s="515"/>
      <c r="Z468" s="518"/>
      <c r="AA468" s="533"/>
      <c r="AB468" s="515"/>
      <c r="AC468" s="533" t="str">
        <f>一年级跳绳附加分</f>
        <v/>
      </c>
      <c r="AD468" s="534" t="str">
        <f>一年级标准分</f>
        <v/>
      </c>
      <c r="AE468" s="534" t="str">
        <f>一年级总分</f>
        <v/>
      </c>
      <c r="AF468" s="517" t="str">
        <f>一年级等级</f>
        <v/>
      </c>
    </row>
    <row r="469" spans="1:32">
      <c r="A469" s="664">
        <v>107</v>
      </c>
      <c r="B469" s="665">
        <v>47</v>
      </c>
      <c r="C469" s="478"/>
      <c r="D469" s="471"/>
      <c r="E469" s="478"/>
      <c r="F469" s="481"/>
      <c r="G469" s="480"/>
      <c r="H469" s="475"/>
      <c r="I469" s="501"/>
      <c r="J469" s="502"/>
      <c r="K469" s="502"/>
      <c r="L469" s="649"/>
      <c r="M469" s="644"/>
      <c r="N469" s="505" t="str">
        <f>一年级BMI</f>
        <v/>
      </c>
      <c r="O469" s="499" t="str">
        <f>一年级BMI等级</f>
        <v/>
      </c>
      <c r="P469" s="500" t="str">
        <f>一年级BMI得分</f>
        <v/>
      </c>
      <c r="Q469" s="515" t="str">
        <f>一年级肺活量得分</f>
        <v/>
      </c>
      <c r="R469" s="512" t="str">
        <f>一年级等级</f>
        <v/>
      </c>
      <c r="S469" s="516" t="str">
        <f>一年级50米跑得分</f>
        <v/>
      </c>
      <c r="T469" s="517" t="str">
        <f>一年级等级</f>
        <v/>
      </c>
      <c r="U469" s="516" t="str">
        <f>一年级坐位体前屈得分</f>
        <v/>
      </c>
      <c r="V469" s="517" t="str">
        <f>一年级等级</f>
        <v/>
      </c>
      <c r="W469" s="516" t="str">
        <f>一年级一分钟跳绳得分</f>
        <v/>
      </c>
      <c r="X469" s="517" t="str">
        <f>一年级等级</f>
        <v/>
      </c>
      <c r="Y469" s="515"/>
      <c r="Z469" s="518"/>
      <c r="AA469" s="533"/>
      <c r="AB469" s="515"/>
      <c r="AC469" s="533" t="str">
        <f>一年级跳绳附加分</f>
        <v/>
      </c>
      <c r="AD469" s="534" t="str">
        <f>一年级标准分</f>
        <v/>
      </c>
      <c r="AE469" s="534" t="str">
        <f>一年级总分</f>
        <v/>
      </c>
      <c r="AF469" s="517" t="str">
        <f>一年级等级</f>
        <v/>
      </c>
    </row>
    <row r="470" spans="1:32">
      <c r="A470" s="664">
        <v>107</v>
      </c>
      <c r="B470" s="665">
        <v>48</v>
      </c>
      <c r="C470" s="478"/>
      <c r="D470" s="471"/>
      <c r="E470" s="478"/>
      <c r="F470" s="481"/>
      <c r="G470" s="480"/>
      <c r="H470" s="475"/>
      <c r="I470" s="501"/>
      <c r="J470" s="502"/>
      <c r="K470" s="502"/>
      <c r="L470" s="649"/>
      <c r="M470" s="644"/>
      <c r="N470" s="505" t="str">
        <f>一年级BMI</f>
        <v/>
      </c>
      <c r="O470" s="499" t="str">
        <f>一年级BMI等级</f>
        <v/>
      </c>
      <c r="P470" s="500" t="str">
        <f>一年级BMI得分</f>
        <v/>
      </c>
      <c r="Q470" s="515" t="str">
        <f>一年级肺活量得分</f>
        <v/>
      </c>
      <c r="R470" s="512" t="str">
        <f>一年级等级</f>
        <v/>
      </c>
      <c r="S470" s="516" t="str">
        <f>一年级50米跑得分</f>
        <v/>
      </c>
      <c r="T470" s="517" t="str">
        <f>一年级等级</f>
        <v/>
      </c>
      <c r="U470" s="516" t="str">
        <f>一年级坐位体前屈得分</f>
        <v/>
      </c>
      <c r="V470" s="517" t="str">
        <f>一年级等级</f>
        <v/>
      </c>
      <c r="W470" s="516" t="str">
        <f>一年级一分钟跳绳得分</f>
        <v/>
      </c>
      <c r="X470" s="517" t="str">
        <f>一年级等级</f>
        <v/>
      </c>
      <c r="Y470" s="515"/>
      <c r="Z470" s="518"/>
      <c r="AA470" s="533"/>
      <c r="AB470" s="515"/>
      <c r="AC470" s="533" t="str">
        <f>一年级跳绳附加分</f>
        <v/>
      </c>
      <c r="AD470" s="534" t="str">
        <f>一年级标准分</f>
        <v/>
      </c>
      <c r="AE470" s="534" t="str">
        <f>一年级总分</f>
        <v/>
      </c>
      <c r="AF470" s="517" t="str">
        <f>一年级等级</f>
        <v/>
      </c>
    </row>
    <row r="471" spans="1:32">
      <c r="A471" s="664">
        <v>107</v>
      </c>
      <c r="B471" s="665">
        <v>49</v>
      </c>
      <c r="C471" s="478"/>
      <c r="D471" s="471"/>
      <c r="E471" s="478"/>
      <c r="F471" s="481"/>
      <c r="G471" s="480"/>
      <c r="H471" s="475"/>
      <c r="I471" s="501"/>
      <c r="J471" s="502"/>
      <c r="K471" s="502"/>
      <c r="L471" s="649"/>
      <c r="M471" s="644"/>
      <c r="N471" s="505" t="str">
        <f>一年级BMI</f>
        <v/>
      </c>
      <c r="O471" s="499" t="str">
        <f>一年级BMI等级</f>
        <v/>
      </c>
      <c r="P471" s="500" t="str">
        <f>一年级BMI得分</f>
        <v/>
      </c>
      <c r="Q471" s="515" t="str">
        <f>一年级肺活量得分</f>
        <v/>
      </c>
      <c r="R471" s="512" t="str">
        <f>一年级等级</f>
        <v/>
      </c>
      <c r="S471" s="516" t="str">
        <f>一年级50米跑得分</f>
        <v/>
      </c>
      <c r="T471" s="517" t="str">
        <f>一年级等级</f>
        <v/>
      </c>
      <c r="U471" s="516" t="str">
        <f>一年级坐位体前屈得分</f>
        <v/>
      </c>
      <c r="V471" s="517" t="str">
        <f>一年级等级</f>
        <v/>
      </c>
      <c r="W471" s="516" t="str">
        <f>一年级一分钟跳绳得分</f>
        <v/>
      </c>
      <c r="X471" s="517" t="str">
        <f>一年级等级</f>
        <v/>
      </c>
      <c r="Y471" s="515"/>
      <c r="Z471" s="518"/>
      <c r="AA471" s="533"/>
      <c r="AB471" s="515"/>
      <c r="AC471" s="533" t="str">
        <f>一年级跳绳附加分</f>
        <v/>
      </c>
      <c r="AD471" s="534" t="str">
        <f>一年级标准分</f>
        <v/>
      </c>
      <c r="AE471" s="534" t="str">
        <f>一年级总分</f>
        <v/>
      </c>
      <c r="AF471" s="517" t="str">
        <f>一年级等级</f>
        <v/>
      </c>
    </row>
    <row r="472" spans="1:32">
      <c r="A472" s="664">
        <v>107</v>
      </c>
      <c r="B472" s="665">
        <v>50</v>
      </c>
      <c r="C472" s="478"/>
      <c r="D472" s="471"/>
      <c r="E472" s="478"/>
      <c r="F472" s="481"/>
      <c r="G472" s="480"/>
      <c r="H472" s="475"/>
      <c r="I472" s="501"/>
      <c r="J472" s="502"/>
      <c r="K472" s="502"/>
      <c r="L472" s="649"/>
      <c r="M472" s="644"/>
      <c r="N472" s="505" t="str">
        <f>一年级BMI</f>
        <v/>
      </c>
      <c r="O472" s="499" t="str">
        <f>一年级BMI等级</f>
        <v/>
      </c>
      <c r="P472" s="500" t="str">
        <f>一年级BMI得分</f>
        <v/>
      </c>
      <c r="Q472" s="515" t="str">
        <f>一年级肺活量得分</f>
        <v/>
      </c>
      <c r="R472" s="512" t="str">
        <f>一年级等级</f>
        <v/>
      </c>
      <c r="S472" s="516" t="str">
        <f>一年级50米跑得分</f>
        <v/>
      </c>
      <c r="T472" s="517" t="str">
        <f>一年级等级</f>
        <v/>
      </c>
      <c r="U472" s="516" t="str">
        <f>一年级坐位体前屈得分</f>
        <v/>
      </c>
      <c r="V472" s="517" t="str">
        <f>一年级等级</f>
        <v/>
      </c>
      <c r="W472" s="516" t="str">
        <f>一年级一分钟跳绳得分</f>
        <v/>
      </c>
      <c r="X472" s="517" t="str">
        <f>一年级等级</f>
        <v/>
      </c>
      <c r="Y472" s="515"/>
      <c r="Z472" s="518"/>
      <c r="AA472" s="533"/>
      <c r="AB472" s="515"/>
      <c r="AC472" s="533" t="str">
        <f>一年级跳绳附加分</f>
        <v/>
      </c>
      <c r="AD472" s="534" t="str">
        <f>一年级标准分</f>
        <v/>
      </c>
      <c r="AE472" s="534" t="str">
        <f>一年级总分</f>
        <v/>
      </c>
      <c r="AF472" s="517" t="str">
        <f>一年级等级</f>
        <v/>
      </c>
    </row>
    <row r="473" spans="1:32">
      <c r="A473" s="664">
        <v>107</v>
      </c>
      <c r="B473" s="665">
        <v>51</v>
      </c>
      <c r="C473" s="478"/>
      <c r="D473" s="471"/>
      <c r="E473" s="478"/>
      <c r="F473" s="473"/>
      <c r="G473" s="480"/>
      <c r="H473" s="475"/>
      <c r="I473" s="501"/>
      <c r="J473" s="502"/>
      <c r="K473" s="502"/>
      <c r="L473" s="648"/>
      <c r="M473" s="643"/>
      <c r="N473" s="498" t="str">
        <f>一年级BMI</f>
        <v/>
      </c>
      <c r="O473" s="499" t="str">
        <f>一年级BMI等级</f>
        <v/>
      </c>
      <c r="P473" s="500" t="str">
        <f>一年级BMI得分</f>
        <v/>
      </c>
      <c r="Q473" s="515" t="str">
        <f>一年级肺活量得分</f>
        <v/>
      </c>
      <c r="R473" s="512" t="str">
        <f>一年级等级</f>
        <v/>
      </c>
      <c r="S473" s="516" t="str">
        <f>一年级50米跑得分</f>
        <v/>
      </c>
      <c r="T473" s="512" t="str">
        <f>一年级等级</f>
        <v/>
      </c>
      <c r="U473" s="516" t="str">
        <f>一年级坐位体前屈得分</f>
        <v/>
      </c>
      <c r="V473" s="512" t="str">
        <f>一年级等级</f>
        <v/>
      </c>
      <c r="W473" s="516" t="str">
        <f>一年级一分钟跳绳得分</f>
        <v/>
      </c>
      <c r="X473" s="512" t="str">
        <f>一年级等级</f>
        <v/>
      </c>
      <c r="Y473" s="511"/>
      <c r="Z473" s="514"/>
      <c r="AA473" s="530"/>
      <c r="AB473" s="511"/>
      <c r="AC473" s="530" t="str">
        <f>一年级跳绳附加分</f>
        <v/>
      </c>
      <c r="AD473" s="534" t="str">
        <f>一年级标准分</f>
        <v/>
      </c>
      <c r="AE473" s="531" t="str">
        <f>一年级总分</f>
        <v/>
      </c>
      <c r="AF473" s="512" t="str">
        <f>一年级等级</f>
        <v/>
      </c>
    </row>
    <row r="474" spans="1:32">
      <c r="A474" s="664">
        <v>107</v>
      </c>
      <c r="B474" s="665">
        <v>52</v>
      </c>
      <c r="C474" s="478"/>
      <c r="D474" s="471"/>
      <c r="E474" s="478"/>
      <c r="F474" s="473"/>
      <c r="G474" s="480"/>
      <c r="H474" s="475"/>
      <c r="I474" s="501"/>
      <c r="J474" s="502"/>
      <c r="K474" s="502"/>
      <c r="L474" s="649"/>
      <c r="M474" s="644"/>
      <c r="N474" s="505" t="str">
        <f>一年级BMI</f>
        <v/>
      </c>
      <c r="O474" s="499" t="str">
        <f>一年级BMI等级</f>
        <v/>
      </c>
      <c r="P474" s="500" t="str">
        <f>一年级BMI得分</f>
        <v/>
      </c>
      <c r="Q474" s="515" t="str">
        <f>一年级肺活量得分</f>
        <v/>
      </c>
      <c r="R474" s="512" t="str">
        <f>一年级等级</f>
        <v/>
      </c>
      <c r="S474" s="516" t="str">
        <f>一年级50米跑得分</f>
        <v/>
      </c>
      <c r="T474" s="512" t="str">
        <f>一年级等级</f>
        <v/>
      </c>
      <c r="U474" s="516" t="str">
        <f>一年级坐位体前屈得分</f>
        <v/>
      </c>
      <c r="V474" s="517" t="str">
        <f>一年级等级</f>
        <v/>
      </c>
      <c r="W474" s="516" t="str">
        <f>一年级一分钟跳绳得分</f>
        <v/>
      </c>
      <c r="X474" s="517" t="str">
        <f>一年级等级</f>
        <v/>
      </c>
      <c r="Y474" s="515"/>
      <c r="Z474" s="518"/>
      <c r="AA474" s="533"/>
      <c r="AB474" s="515"/>
      <c r="AC474" s="533" t="str">
        <f>一年级跳绳附加分</f>
        <v/>
      </c>
      <c r="AD474" s="534" t="str">
        <f>一年级标准分</f>
        <v/>
      </c>
      <c r="AE474" s="534" t="str">
        <f>一年级总分</f>
        <v/>
      </c>
      <c r="AF474" s="517" t="str">
        <f>一年级等级</f>
        <v/>
      </c>
    </row>
    <row r="475" spans="1:32">
      <c r="A475" s="664">
        <v>107</v>
      </c>
      <c r="B475" s="665">
        <v>53</v>
      </c>
      <c r="C475" s="478"/>
      <c r="D475" s="471"/>
      <c r="E475" s="478"/>
      <c r="F475" s="473"/>
      <c r="G475" s="480"/>
      <c r="H475" s="475"/>
      <c r="I475" s="501"/>
      <c r="J475" s="502"/>
      <c r="K475" s="502"/>
      <c r="L475" s="649"/>
      <c r="M475" s="644"/>
      <c r="N475" s="505" t="str">
        <f>一年级BMI</f>
        <v/>
      </c>
      <c r="O475" s="499" t="str">
        <f>一年级BMI等级</f>
        <v/>
      </c>
      <c r="P475" s="500" t="str">
        <f>一年级BMI得分</f>
        <v/>
      </c>
      <c r="Q475" s="515" t="str">
        <f>一年级肺活量得分</f>
        <v/>
      </c>
      <c r="R475" s="512" t="str">
        <f>一年级等级</f>
        <v/>
      </c>
      <c r="S475" s="516" t="str">
        <f>一年级50米跑得分</f>
        <v/>
      </c>
      <c r="T475" s="512" t="str">
        <f>一年级等级</f>
        <v/>
      </c>
      <c r="U475" s="516" t="str">
        <f>一年级坐位体前屈得分</f>
        <v/>
      </c>
      <c r="V475" s="517" t="str">
        <f>一年级等级</f>
        <v/>
      </c>
      <c r="W475" s="516" t="str">
        <f>一年级一分钟跳绳得分</f>
        <v/>
      </c>
      <c r="X475" s="517" t="str">
        <f>一年级等级</f>
        <v/>
      </c>
      <c r="Y475" s="515"/>
      <c r="Z475" s="518"/>
      <c r="AA475" s="533"/>
      <c r="AB475" s="515"/>
      <c r="AC475" s="533" t="str">
        <f>一年级跳绳附加分</f>
        <v/>
      </c>
      <c r="AD475" s="534" t="str">
        <f>一年级标准分</f>
        <v/>
      </c>
      <c r="AE475" s="534" t="str">
        <f>一年级总分</f>
        <v/>
      </c>
      <c r="AF475" s="517" t="str">
        <f>一年级等级</f>
        <v/>
      </c>
    </row>
    <row r="476" spans="1:32">
      <c r="A476" s="664">
        <v>107</v>
      </c>
      <c r="B476" s="665">
        <v>54</v>
      </c>
      <c r="C476" s="478"/>
      <c r="D476" s="471"/>
      <c r="E476" s="478"/>
      <c r="F476" s="473"/>
      <c r="G476" s="480"/>
      <c r="H476" s="475"/>
      <c r="I476" s="501"/>
      <c r="J476" s="502"/>
      <c r="K476" s="502"/>
      <c r="L476" s="649"/>
      <c r="M476" s="644"/>
      <c r="N476" s="505" t="str">
        <f>一年级BMI</f>
        <v/>
      </c>
      <c r="O476" s="499" t="str">
        <f>一年级BMI等级</f>
        <v/>
      </c>
      <c r="P476" s="500" t="str">
        <f>一年级BMI得分</f>
        <v/>
      </c>
      <c r="Q476" s="515" t="str">
        <f>一年级肺活量得分</f>
        <v/>
      </c>
      <c r="R476" s="512" t="str">
        <f>一年级等级</f>
        <v/>
      </c>
      <c r="S476" s="516" t="str">
        <f>一年级50米跑得分</f>
        <v/>
      </c>
      <c r="T476" s="512" t="str">
        <f>一年级等级</f>
        <v/>
      </c>
      <c r="U476" s="516" t="str">
        <f>一年级坐位体前屈得分</f>
        <v/>
      </c>
      <c r="V476" s="517" t="str">
        <f>一年级等级</f>
        <v/>
      </c>
      <c r="W476" s="516" t="str">
        <f>一年级一分钟跳绳得分</f>
        <v/>
      </c>
      <c r="X476" s="517" t="str">
        <f>一年级等级</f>
        <v/>
      </c>
      <c r="Y476" s="515"/>
      <c r="Z476" s="518"/>
      <c r="AA476" s="533"/>
      <c r="AB476" s="515"/>
      <c r="AC476" s="533" t="str">
        <f>一年级跳绳附加分</f>
        <v/>
      </c>
      <c r="AD476" s="534" t="str">
        <f>一年级标准分</f>
        <v/>
      </c>
      <c r="AE476" s="534" t="str">
        <f>一年级总分</f>
        <v/>
      </c>
      <c r="AF476" s="517" t="str">
        <f>一年级等级</f>
        <v/>
      </c>
    </row>
    <row r="477" spans="1:32">
      <c r="A477" s="664">
        <v>107</v>
      </c>
      <c r="B477" s="665">
        <v>55</v>
      </c>
      <c r="C477" s="478"/>
      <c r="D477" s="471"/>
      <c r="E477" s="478"/>
      <c r="F477" s="473"/>
      <c r="G477" s="480"/>
      <c r="H477" s="475"/>
      <c r="I477" s="501"/>
      <c r="J477" s="502"/>
      <c r="K477" s="502"/>
      <c r="L477" s="649"/>
      <c r="M477" s="644"/>
      <c r="N477" s="505" t="str">
        <f>一年级BMI</f>
        <v/>
      </c>
      <c r="O477" s="499" t="str">
        <f>一年级BMI等级</f>
        <v/>
      </c>
      <c r="P477" s="500" t="str">
        <f>一年级BMI得分</f>
        <v/>
      </c>
      <c r="Q477" s="515" t="str">
        <f>一年级肺活量得分</f>
        <v/>
      </c>
      <c r="R477" s="512" t="str">
        <f>一年级等级</f>
        <v/>
      </c>
      <c r="S477" s="516" t="str">
        <f>一年级50米跑得分</f>
        <v/>
      </c>
      <c r="T477" s="512" t="str">
        <f>一年级等级</f>
        <v/>
      </c>
      <c r="U477" s="516" t="str">
        <f>一年级坐位体前屈得分</f>
        <v/>
      </c>
      <c r="V477" s="517" t="str">
        <f>一年级等级</f>
        <v/>
      </c>
      <c r="W477" s="516" t="str">
        <f>一年级一分钟跳绳得分</f>
        <v/>
      </c>
      <c r="X477" s="517" t="str">
        <f>一年级等级</f>
        <v/>
      </c>
      <c r="Y477" s="515"/>
      <c r="Z477" s="518"/>
      <c r="AA477" s="533"/>
      <c r="AB477" s="515"/>
      <c r="AC477" s="533" t="str">
        <f>一年级跳绳附加分</f>
        <v/>
      </c>
      <c r="AD477" s="534" t="str">
        <f>一年级标准分</f>
        <v/>
      </c>
      <c r="AE477" s="534" t="str">
        <f>一年级总分</f>
        <v/>
      </c>
      <c r="AF477" s="517" t="str">
        <f>一年级等级</f>
        <v/>
      </c>
    </row>
    <row r="478" spans="1:32">
      <c r="A478" s="664">
        <v>107</v>
      </c>
      <c r="B478" s="665">
        <v>56</v>
      </c>
      <c r="C478" s="478"/>
      <c r="D478" s="471"/>
      <c r="E478" s="478"/>
      <c r="F478" s="473"/>
      <c r="G478" s="480"/>
      <c r="H478" s="475"/>
      <c r="I478" s="501"/>
      <c r="J478" s="502"/>
      <c r="K478" s="502"/>
      <c r="L478" s="649"/>
      <c r="M478" s="644"/>
      <c r="N478" s="505" t="str">
        <f>一年级BMI</f>
        <v/>
      </c>
      <c r="O478" s="499" t="str">
        <f>一年级BMI等级</f>
        <v/>
      </c>
      <c r="P478" s="500" t="str">
        <f>一年级BMI得分</f>
        <v/>
      </c>
      <c r="Q478" s="515" t="str">
        <f>一年级肺活量得分</f>
        <v/>
      </c>
      <c r="R478" s="512" t="str">
        <f>一年级等级</f>
        <v/>
      </c>
      <c r="S478" s="516" t="str">
        <f>一年级50米跑得分</f>
        <v/>
      </c>
      <c r="T478" s="512" t="str">
        <f>一年级等级</f>
        <v/>
      </c>
      <c r="U478" s="516" t="str">
        <f>一年级坐位体前屈得分</f>
        <v/>
      </c>
      <c r="V478" s="517" t="str">
        <f>一年级等级</f>
        <v/>
      </c>
      <c r="W478" s="516" t="str">
        <f>一年级一分钟跳绳得分</f>
        <v/>
      </c>
      <c r="X478" s="517" t="str">
        <f>一年级等级</f>
        <v/>
      </c>
      <c r="Y478" s="515"/>
      <c r="Z478" s="518"/>
      <c r="AA478" s="533"/>
      <c r="AB478" s="515"/>
      <c r="AC478" s="533" t="str">
        <f>一年级跳绳附加分</f>
        <v/>
      </c>
      <c r="AD478" s="534" t="str">
        <f>一年级标准分</f>
        <v/>
      </c>
      <c r="AE478" s="534" t="str">
        <f>一年级总分</f>
        <v/>
      </c>
      <c r="AF478" s="517" t="str">
        <f>一年级等级</f>
        <v/>
      </c>
    </row>
    <row r="479" spans="1:32">
      <c r="A479" s="664">
        <v>107</v>
      </c>
      <c r="B479" s="665">
        <v>57</v>
      </c>
      <c r="C479" s="478"/>
      <c r="D479" s="471"/>
      <c r="E479" s="478"/>
      <c r="F479" s="473"/>
      <c r="G479" s="480"/>
      <c r="H479" s="475"/>
      <c r="I479" s="501"/>
      <c r="J479" s="502"/>
      <c r="K479" s="502"/>
      <c r="L479" s="649"/>
      <c r="M479" s="644"/>
      <c r="N479" s="505" t="str">
        <f>一年级BMI</f>
        <v/>
      </c>
      <c r="O479" s="499" t="str">
        <f>一年级BMI等级</f>
        <v/>
      </c>
      <c r="P479" s="500" t="str">
        <f>一年级BMI得分</f>
        <v/>
      </c>
      <c r="Q479" s="515" t="str">
        <f>一年级肺活量得分</f>
        <v/>
      </c>
      <c r="R479" s="512" t="str">
        <f>一年级等级</f>
        <v/>
      </c>
      <c r="S479" s="516" t="str">
        <f>一年级50米跑得分</f>
        <v/>
      </c>
      <c r="T479" s="517" t="str">
        <f>一年级等级</f>
        <v/>
      </c>
      <c r="U479" s="516" t="str">
        <f>一年级坐位体前屈得分</f>
        <v/>
      </c>
      <c r="V479" s="517" t="str">
        <f>一年级等级</f>
        <v/>
      </c>
      <c r="W479" s="516" t="str">
        <f>一年级一分钟跳绳得分</f>
        <v/>
      </c>
      <c r="X479" s="517" t="str">
        <f>一年级等级</f>
        <v/>
      </c>
      <c r="Y479" s="515"/>
      <c r="Z479" s="518"/>
      <c r="AA479" s="533"/>
      <c r="AB479" s="515"/>
      <c r="AC479" s="533" t="str">
        <f>一年级跳绳附加分</f>
        <v/>
      </c>
      <c r="AD479" s="534" t="str">
        <f>一年级标准分</f>
        <v/>
      </c>
      <c r="AE479" s="534" t="str">
        <f>一年级总分</f>
        <v/>
      </c>
      <c r="AF479" s="517" t="str">
        <f>一年级等级</f>
        <v/>
      </c>
    </row>
    <row r="480" spans="1:32">
      <c r="A480" s="664">
        <v>107</v>
      </c>
      <c r="B480" s="665">
        <v>58</v>
      </c>
      <c r="C480" s="478"/>
      <c r="D480" s="471"/>
      <c r="E480" s="478"/>
      <c r="F480" s="473"/>
      <c r="G480" s="480"/>
      <c r="H480" s="475"/>
      <c r="I480" s="501"/>
      <c r="J480" s="502"/>
      <c r="K480" s="502"/>
      <c r="L480" s="649"/>
      <c r="M480" s="644"/>
      <c r="N480" s="505" t="str">
        <f>一年级BMI</f>
        <v/>
      </c>
      <c r="O480" s="499" t="str">
        <f>一年级BMI等级</f>
        <v/>
      </c>
      <c r="P480" s="500" t="str">
        <f>一年级BMI得分</f>
        <v/>
      </c>
      <c r="Q480" s="515" t="str">
        <f>一年级肺活量得分</f>
        <v/>
      </c>
      <c r="R480" s="512" t="str">
        <f>一年级等级</f>
        <v/>
      </c>
      <c r="S480" s="516" t="str">
        <f>一年级50米跑得分</f>
        <v/>
      </c>
      <c r="T480" s="517" t="str">
        <f>一年级等级</f>
        <v/>
      </c>
      <c r="U480" s="516" t="str">
        <f>一年级坐位体前屈得分</f>
        <v/>
      </c>
      <c r="V480" s="517" t="str">
        <f>一年级等级</f>
        <v/>
      </c>
      <c r="W480" s="516" t="str">
        <f>一年级一分钟跳绳得分</f>
        <v/>
      </c>
      <c r="X480" s="517" t="str">
        <f>一年级等级</f>
        <v/>
      </c>
      <c r="Y480" s="515"/>
      <c r="Z480" s="518"/>
      <c r="AA480" s="533"/>
      <c r="AB480" s="515"/>
      <c r="AC480" s="533" t="str">
        <f>一年级跳绳附加分</f>
        <v/>
      </c>
      <c r="AD480" s="534" t="str">
        <f>一年级标准分</f>
        <v/>
      </c>
      <c r="AE480" s="534" t="str">
        <f>一年级总分</f>
        <v/>
      </c>
      <c r="AF480" s="517" t="str">
        <f>一年级等级</f>
        <v/>
      </c>
    </row>
    <row r="481" spans="1:32">
      <c r="A481" s="664">
        <v>107</v>
      </c>
      <c r="B481" s="665">
        <v>59</v>
      </c>
      <c r="C481" s="478"/>
      <c r="D481" s="471"/>
      <c r="E481" s="478"/>
      <c r="F481" s="473"/>
      <c r="G481" s="480"/>
      <c r="H481" s="475"/>
      <c r="I481" s="501"/>
      <c r="J481" s="502"/>
      <c r="K481" s="502"/>
      <c r="L481" s="649"/>
      <c r="M481" s="644"/>
      <c r="N481" s="505" t="str">
        <f>一年级BMI</f>
        <v/>
      </c>
      <c r="O481" s="499" t="str">
        <f>一年级BMI等级</f>
        <v/>
      </c>
      <c r="P481" s="500" t="str">
        <f>一年级BMI得分</f>
        <v/>
      </c>
      <c r="Q481" s="515" t="str">
        <f>一年级肺活量得分</f>
        <v/>
      </c>
      <c r="R481" s="512" t="str">
        <f>一年级等级</f>
        <v/>
      </c>
      <c r="S481" s="516" t="str">
        <f>一年级50米跑得分</f>
        <v/>
      </c>
      <c r="T481" s="517" t="str">
        <f>一年级等级</f>
        <v/>
      </c>
      <c r="U481" s="516" t="str">
        <f>一年级坐位体前屈得分</f>
        <v/>
      </c>
      <c r="V481" s="517" t="str">
        <f>一年级等级</f>
        <v/>
      </c>
      <c r="W481" s="516" t="str">
        <f>一年级一分钟跳绳得分</f>
        <v/>
      </c>
      <c r="X481" s="517" t="str">
        <f>一年级等级</f>
        <v/>
      </c>
      <c r="Y481" s="515"/>
      <c r="Z481" s="518"/>
      <c r="AA481" s="533"/>
      <c r="AB481" s="515"/>
      <c r="AC481" s="533" t="str">
        <f>一年级跳绳附加分</f>
        <v/>
      </c>
      <c r="AD481" s="534" t="str">
        <f>一年级标准分</f>
        <v/>
      </c>
      <c r="AE481" s="534" t="str">
        <f>一年级总分</f>
        <v/>
      </c>
      <c r="AF481" s="517" t="str">
        <f>一年级等级</f>
        <v/>
      </c>
    </row>
    <row r="482" spans="1:32">
      <c r="A482" s="664">
        <v>107</v>
      </c>
      <c r="B482" s="665">
        <v>60</v>
      </c>
      <c r="C482" s="478"/>
      <c r="D482" s="471"/>
      <c r="E482" s="478"/>
      <c r="F482" s="473"/>
      <c r="G482" s="480"/>
      <c r="H482" s="475"/>
      <c r="I482" s="501"/>
      <c r="J482" s="502"/>
      <c r="K482" s="502"/>
      <c r="L482" s="649"/>
      <c r="M482" s="644"/>
      <c r="N482" s="505" t="str">
        <f>一年级BMI</f>
        <v/>
      </c>
      <c r="O482" s="499" t="str">
        <f>一年级BMI等级</f>
        <v/>
      </c>
      <c r="P482" s="500" t="str">
        <f>一年级BMI得分</f>
        <v/>
      </c>
      <c r="Q482" s="515" t="str">
        <f>一年级肺活量得分</f>
        <v/>
      </c>
      <c r="R482" s="512" t="str">
        <f>一年级等级</f>
        <v/>
      </c>
      <c r="S482" s="516" t="str">
        <f>一年级50米跑得分</f>
        <v/>
      </c>
      <c r="T482" s="517" t="str">
        <f>一年级等级</f>
        <v/>
      </c>
      <c r="U482" s="516" t="str">
        <f>一年级坐位体前屈得分</f>
        <v/>
      </c>
      <c r="V482" s="517" t="str">
        <f>一年级等级</f>
        <v/>
      </c>
      <c r="W482" s="516" t="str">
        <f>一年级一分钟跳绳得分</f>
        <v/>
      </c>
      <c r="X482" s="517" t="str">
        <f>一年级等级</f>
        <v/>
      </c>
      <c r="Y482" s="515"/>
      <c r="Z482" s="518"/>
      <c r="AA482" s="533"/>
      <c r="AB482" s="515"/>
      <c r="AC482" s="533" t="str">
        <f>一年级跳绳附加分</f>
        <v/>
      </c>
      <c r="AD482" s="534" t="str">
        <f>一年级标准分</f>
        <v/>
      </c>
      <c r="AE482" s="534" t="str">
        <f>一年级总分</f>
        <v/>
      </c>
      <c r="AF482" s="517" t="str">
        <f>一年级等级</f>
        <v/>
      </c>
    </row>
    <row r="483" spans="1:32">
      <c r="A483" s="664">
        <v>107</v>
      </c>
      <c r="B483" s="665">
        <v>61</v>
      </c>
      <c r="C483" s="478"/>
      <c r="D483" s="471"/>
      <c r="E483" s="478"/>
      <c r="F483" s="473"/>
      <c r="G483" s="480"/>
      <c r="H483" s="475"/>
      <c r="I483" s="501"/>
      <c r="J483" s="502"/>
      <c r="K483" s="502"/>
      <c r="L483" s="649"/>
      <c r="M483" s="644"/>
      <c r="N483" s="505" t="str">
        <f>一年级BMI</f>
        <v/>
      </c>
      <c r="O483" s="499" t="str">
        <f>一年级BMI等级</f>
        <v/>
      </c>
      <c r="P483" s="500" t="str">
        <f>一年级BMI得分</f>
        <v/>
      </c>
      <c r="Q483" s="515" t="str">
        <f>一年级肺活量得分</f>
        <v/>
      </c>
      <c r="R483" s="512" t="str">
        <f>一年级等级</f>
        <v/>
      </c>
      <c r="S483" s="516" t="str">
        <f>一年级50米跑得分</f>
        <v/>
      </c>
      <c r="T483" s="517" t="str">
        <f>一年级等级</f>
        <v/>
      </c>
      <c r="U483" s="516" t="str">
        <f>一年级坐位体前屈得分</f>
        <v/>
      </c>
      <c r="V483" s="517" t="str">
        <f>一年级等级</f>
        <v/>
      </c>
      <c r="W483" s="516" t="str">
        <f>一年级一分钟跳绳得分</f>
        <v/>
      </c>
      <c r="X483" s="517" t="str">
        <f>一年级等级</f>
        <v/>
      </c>
      <c r="Y483" s="515"/>
      <c r="Z483" s="518"/>
      <c r="AA483" s="533"/>
      <c r="AB483" s="515"/>
      <c r="AC483" s="533" t="str">
        <f>一年级跳绳附加分</f>
        <v/>
      </c>
      <c r="AD483" s="534" t="str">
        <f>一年级标准分</f>
        <v/>
      </c>
      <c r="AE483" s="534" t="str">
        <f>一年级总分</f>
        <v/>
      </c>
      <c r="AF483" s="517" t="str">
        <f>一年级等级</f>
        <v/>
      </c>
    </row>
    <row r="484" spans="1:32">
      <c r="A484" s="664">
        <v>107</v>
      </c>
      <c r="B484" s="665">
        <v>62</v>
      </c>
      <c r="C484" s="470"/>
      <c r="D484" s="471"/>
      <c r="E484" s="472"/>
      <c r="F484" s="473"/>
      <c r="G484" s="480"/>
      <c r="H484" s="475"/>
      <c r="I484" s="494"/>
      <c r="J484" s="495"/>
      <c r="K484" s="495"/>
      <c r="L484" s="649"/>
      <c r="M484" s="644"/>
      <c r="N484" s="505" t="str">
        <f>一年级BMI</f>
        <v/>
      </c>
      <c r="O484" s="499" t="str">
        <f>一年级BMI等级</f>
        <v/>
      </c>
      <c r="P484" s="500" t="str">
        <f>一年级BMI得分</f>
        <v/>
      </c>
      <c r="Q484" s="515" t="str">
        <f>一年级肺活量得分</f>
        <v/>
      </c>
      <c r="R484" s="512" t="str">
        <f>一年级等级</f>
        <v/>
      </c>
      <c r="S484" s="516" t="str">
        <f>一年级50米跑得分</f>
        <v/>
      </c>
      <c r="T484" s="517" t="str">
        <f>一年级等级</f>
        <v/>
      </c>
      <c r="U484" s="516" t="str">
        <f>一年级坐位体前屈得分</f>
        <v/>
      </c>
      <c r="V484" s="517" t="str">
        <f>一年级等级</f>
        <v/>
      </c>
      <c r="W484" s="516" t="str">
        <f>一年级一分钟跳绳得分</f>
        <v/>
      </c>
      <c r="X484" s="517" t="str">
        <f>一年级等级</f>
        <v/>
      </c>
      <c r="Y484" s="515"/>
      <c r="Z484" s="518"/>
      <c r="AA484" s="533"/>
      <c r="AB484" s="515"/>
      <c r="AC484" s="533" t="str">
        <f>一年级跳绳附加分</f>
        <v/>
      </c>
      <c r="AD484" s="534" t="str">
        <f>一年级标准分</f>
        <v/>
      </c>
      <c r="AE484" s="534" t="str">
        <f>一年级总分</f>
        <v/>
      </c>
      <c r="AF484" s="517" t="str">
        <f>一年级等级</f>
        <v/>
      </c>
    </row>
    <row r="485" spans="1:32">
      <c r="A485" s="664">
        <v>107</v>
      </c>
      <c r="B485" s="665">
        <v>63</v>
      </c>
      <c r="C485" s="478"/>
      <c r="D485" s="471"/>
      <c r="E485" s="472"/>
      <c r="F485" s="473"/>
      <c r="G485" s="480"/>
      <c r="H485" s="475"/>
      <c r="I485" s="501"/>
      <c r="J485" s="502"/>
      <c r="K485" s="495"/>
      <c r="L485" s="649"/>
      <c r="M485" s="644"/>
      <c r="N485" s="505" t="str">
        <f>一年级BMI</f>
        <v/>
      </c>
      <c r="O485" s="499" t="str">
        <f>一年级BMI等级</f>
        <v/>
      </c>
      <c r="P485" s="500" t="str">
        <f>一年级BMI得分</f>
        <v/>
      </c>
      <c r="Q485" s="515" t="str">
        <f>一年级肺活量得分</f>
        <v/>
      </c>
      <c r="R485" s="512" t="str">
        <f>一年级等级</f>
        <v/>
      </c>
      <c r="S485" s="516" t="str">
        <f>一年级50米跑得分</f>
        <v/>
      </c>
      <c r="T485" s="517" t="str">
        <f>一年级等级</f>
        <v/>
      </c>
      <c r="U485" s="516" t="str">
        <f>一年级坐位体前屈得分</f>
        <v/>
      </c>
      <c r="V485" s="517" t="str">
        <f>一年级等级</f>
        <v/>
      </c>
      <c r="W485" s="516" t="str">
        <f>一年级一分钟跳绳得分</f>
        <v/>
      </c>
      <c r="X485" s="517" t="str">
        <f>一年级等级</f>
        <v/>
      </c>
      <c r="Y485" s="515"/>
      <c r="Z485" s="518"/>
      <c r="AA485" s="533"/>
      <c r="AB485" s="515"/>
      <c r="AC485" s="533" t="str">
        <f>一年级跳绳附加分</f>
        <v/>
      </c>
      <c r="AD485" s="534" t="str">
        <f>一年级标准分</f>
        <v/>
      </c>
      <c r="AE485" s="534" t="str">
        <f>一年级总分</f>
        <v/>
      </c>
      <c r="AF485" s="517" t="str">
        <f>一年级等级</f>
        <v/>
      </c>
    </row>
    <row r="486" spans="1:32">
      <c r="A486" s="664">
        <v>107</v>
      </c>
      <c r="B486" s="665">
        <v>64</v>
      </c>
      <c r="C486" s="478"/>
      <c r="D486" s="471"/>
      <c r="E486" s="472"/>
      <c r="F486" s="473"/>
      <c r="G486" s="480"/>
      <c r="H486" s="475"/>
      <c r="I486" s="501"/>
      <c r="J486" s="502"/>
      <c r="K486" s="495"/>
      <c r="L486" s="649"/>
      <c r="M486" s="644"/>
      <c r="N486" s="505" t="str">
        <f>一年级BMI</f>
        <v/>
      </c>
      <c r="O486" s="499" t="str">
        <f>一年级BMI等级</f>
        <v/>
      </c>
      <c r="P486" s="500" t="str">
        <f>一年级BMI得分</f>
        <v/>
      </c>
      <c r="Q486" s="515" t="str">
        <f>一年级肺活量得分</f>
        <v/>
      </c>
      <c r="R486" s="512" t="str">
        <f>一年级等级</f>
        <v/>
      </c>
      <c r="S486" s="516" t="str">
        <f>一年级50米跑得分</f>
        <v/>
      </c>
      <c r="T486" s="517" t="str">
        <f>一年级等级</f>
        <v/>
      </c>
      <c r="U486" s="516" t="str">
        <f>一年级坐位体前屈得分</f>
        <v/>
      </c>
      <c r="V486" s="517" t="str">
        <f>一年级等级</f>
        <v/>
      </c>
      <c r="W486" s="516" t="str">
        <f>一年级一分钟跳绳得分</f>
        <v/>
      </c>
      <c r="X486" s="517" t="str">
        <f>一年级等级</f>
        <v/>
      </c>
      <c r="Y486" s="515"/>
      <c r="Z486" s="518"/>
      <c r="AA486" s="533"/>
      <c r="AB486" s="515"/>
      <c r="AC486" s="533" t="str">
        <f>一年级跳绳附加分</f>
        <v/>
      </c>
      <c r="AD486" s="534" t="str">
        <f>一年级标准分</f>
        <v/>
      </c>
      <c r="AE486" s="534" t="str">
        <f>一年级总分</f>
        <v/>
      </c>
      <c r="AF486" s="517" t="str">
        <f>一年级等级</f>
        <v/>
      </c>
    </row>
    <row r="487" spans="1:32">
      <c r="A487" s="664">
        <v>107</v>
      </c>
      <c r="B487" s="665">
        <v>65</v>
      </c>
      <c r="C487" s="478"/>
      <c r="D487" s="471"/>
      <c r="E487" s="472"/>
      <c r="F487" s="473"/>
      <c r="G487" s="474"/>
      <c r="H487" s="475"/>
      <c r="I487" s="501"/>
      <c r="J487" s="502"/>
      <c r="K487" s="495"/>
      <c r="L487" s="649"/>
      <c r="M487" s="644"/>
      <c r="N487" s="505" t="str">
        <f>一年级BMI</f>
        <v/>
      </c>
      <c r="O487" s="499" t="str">
        <f>一年级BMI等级</f>
        <v/>
      </c>
      <c r="P487" s="500" t="str">
        <f>一年级BMI得分</f>
        <v/>
      </c>
      <c r="Q487" s="515" t="str">
        <f>一年级肺活量得分</f>
        <v/>
      </c>
      <c r="R487" s="512" t="str">
        <f>一年级等级</f>
        <v/>
      </c>
      <c r="S487" s="516" t="str">
        <f>一年级50米跑得分</f>
        <v/>
      </c>
      <c r="T487" s="517" t="str">
        <f>一年级等级</f>
        <v/>
      </c>
      <c r="U487" s="516" t="str">
        <f>一年级坐位体前屈得分</f>
        <v/>
      </c>
      <c r="V487" s="517" t="str">
        <f>一年级等级</f>
        <v/>
      </c>
      <c r="W487" s="516" t="str">
        <f>一年级一分钟跳绳得分</f>
        <v/>
      </c>
      <c r="X487" s="517" t="str">
        <f>一年级等级</f>
        <v/>
      </c>
      <c r="Y487" s="515"/>
      <c r="Z487" s="518"/>
      <c r="AA487" s="533"/>
      <c r="AB487" s="515"/>
      <c r="AC487" s="533" t="str">
        <f>一年级跳绳附加分</f>
        <v/>
      </c>
      <c r="AD487" s="534" t="str">
        <f>一年级标准分</f>
        <v/>
      </c>
      <c r="AE487" s="534" t="str">
        <f>一年级总分</f>
        <v/>
      </c>
      <c r="AF487" s="517" t="str">
        <f>一年级等级</f>
        <v/>
      </c>
    </row>
    <row r="488" spans="1:32">
      <c r="A488" s="664">
        <v>107</v>
      </c>
      <c r="B488" s="665">
        <v>66</v>
      </c>
      <c r="C488" s="478"/>
      <c r="D488" s="471"/>
      <c r="E488" s="472"/>
      <c r="F488" s="473"/>
      <c r="G488" s="474"/>
      <c r="H488" s="475"/>
      <c r="I488" s="501"/>
      <c r="J488" s="502"/>
      <c r="K488" s="495"/>
      <c r="L488" s="649"/>
      <c r="M488" s="644"/>
      <c r="N488" s="505" t="str">
        <f>一年级BMI</f>
        <v/>
      </c>
      <c r="O488" s="499" t="str">
        <f>一年级BMI等级</f>
        <v/>
      </c>
      <c r="P488" s="500" t="str">
        <f>一年级BMI得分</f>
        <v/>
      </c>
      <c r="Q488" s="515" t="str">
        <f>一年级肺活量得分</f>
        <v/>
      </c>
      <c r="R488" s="512" t="str">
        <f>一年级等级</f>
        <v/>
      </c>
      <c r="S488" s="516" t="str">
        <f>一年级50米跑得分</f>
        <v/>
      </c>
      <c r="T488" s="517" t="str">
        <f>一年级等级</f>
        <v/>
      </c>
      <c r="U488" s="516" t="str">
        <f>一年级坐位体前屈得分</f>
        <v/>
      </c>
      <c r="V488" s="517" t="str">
        <f>一年级等级</f>
        <v/>
      </c>
      <c r="W488" s="516" t="str">
        <f>一年级一分钟跳绳得分</f>
        <v/>
      </c>
      <c r="X488" s="517" t="str">
        <f>一年级等级</f>
        <v/>
      </c>
      <c r="Y488" s="515"/>
      <c r="Z488" s="518"/>
      <c r="AA488" s="533"/>
      <c r="AB488" s="515"/>
      <c r="AC488" s="533" t="str">
        <f>一年级跳绳附加分</f>
        <v/>
      </c>
      <c r="AD488" s="534" t="str">
        <f>一年级标准分</f>
        <v/>
      </c>
      <c r="AE488" s="534" t="str">
        <f>一年级总分</f>
        <v/>
      </c>
      <c r="AF488" s="517" t="str">
        <f>一年级等级</f>
        <v/>
      </c>
    </row>
    <row r="489" spans="1:32">
      <c r="A489" s="664">
        <v>107</v>
      </c>
      <c r="B489" s="665">
        <v>67</v>
      </c>
      <c r="C489" s="478"/>
      <c r="D489" s="471"/>
      <c r="E489" s="472"/>
      <c r="F489" s="473"/>
      <c r="G489" s="480"/>
      <c r="H489" s="475"/>
      <c r="I489" s="501"/>
      <c r="J489" s="502"/>
      <c r="K489" s="495"/>
      <c r="L489" s="649"/>
      <c r="M489" s="644"/>
      <c r="N489" s="505" t="str">
        <f>一年级BMI</f>
        <v/>
      </c>
      <c r="O489" s="499" t="str">
        <f>一年级BMI等级</f>
        <v/>
      </c>
      <c r="P489" s="500" t="str">
        <f>一年级BMI得分</f>
        <v/>
      </c>
      <c r="Q489" s="515" t="str">
        <f>一年级肺活量得分</f>
        <v/>
      </c>
      <c r="R489" s="512" t="str">
        <f>一年级等级</f>
        <v/>
      </c>
      <c r="S489" s="516" t="str">
        <f>一年级50米跑得分</f>
        <v/>
      </c>
      <c r="T489" s="517" t="str">
        <f>一年级等级</f>
        <v/>
      </c>
      <c r="U489" s="516" t="str">
        <f>一年级坐位体前屈得分</f>
        <v/>
      </c>
      <c r="V489" s="517" t="str">
        <f>一年级等级</f>
        <v/>
      </c>
      <c r="W489" s="516" t="str">
        <f>一年级一分钟跳绳得分</f>
        <v/>
      </c>
      <c r="X489" s="517" t="str">
        <f>一年级等级</f>
        <v/>
      </c>
      <c r="Y489" s="515"/>
      <c r="Z489" s="518"/>
      <c r="AA489" s="533"/>
      <c r="AB489" s="515"/>
      <c r="AC489" s="533" t="str">
        <f>一年级跳绳附加分</f>
        <v/>
      </c>
      <c r="AD489" s="534" t="str">
        <f>一年级标准分</f>
        <v/>
      </c>
      <c r="AE489" s="534" t="str">
        <f>一年级总分</f>
        <v/>
      </c>
      <c r="AF489" s="517" t="str">
        <f>一年级等级</f>
        <v/>
      </c>
    </row>
    <row r="490" spans="1:32">
      <c r="A490" s="664">
        <v>107</v>
      </c>
      <c r="B490" s="665">
        <v>68</v>
      </c>
      <c r="C490" s="478"/>
      <c r="D490" s="471"/>
      <c r="E490" s="472"/>
      <c r="F490" s="473"/>
      <c r="G490" s="480"/>
      <c r="H490" s="475"/>
      <c r="I490" s="501"/>
      <c r="J490" s="502"/>
      <c r="K490" s="495"/>
      <c r="L490" s="649"/>
      <c r="M490" s="644"/>
      <c r="N490" s="505" t="str">
        <f>一年级BMI</f>
        <v/>
      </c>
      <c r="O490" s="499" t="str">
        <f>一年级BMI等级</f>
        <v/>
      </c>
      <c r="P490" s="500" t="str">
        <f>一年级BMI得分</f>
        <v/>
      </c>
      <c r="Q490" s="515" t="str">
        <f>一年级肺活量得分</f>
        <v/>
      </c>
      <c r="R490" s="512" t="str">
        <f>一年级等级</f>
        <v/>
      </c>
      <c r="S490" s="516" t="str">
        <f>一年级50米跑得分</f>
        <v/>
      </c>
      <c r="T490" s="517" t="str">
        <f>一年级等级</f>
        <v/>
      </c>
      <c r="U490" s="516" t="str">
        <f>一年级坐位体前屈得分</f>
        <v/>
      </c>
      <c r="V490" s="517" t="str">
        <f>一年级等级</f>
        <v/>
      </c>
      <c r="W490" s="516" t="str">
        <f>一年级一分钟跳绳得分</f>
        <v/>
      </c>
      <c r="X490" s="517" t="str">
        <f>一年级等级</f>
        <v/>
      </c>
      <c r="Y490" s="515"/>
      <c r="Z490" s="518"/>
      <c r="AA490" s="533"/>
      <c r="AB490" s="515"/>
      <c r="AC490" s="533" t="str">
        <f>一年级跳绳附加分</f>
        <v/>
      </c>
      <c r="AD490" s="534" t="str">
        <f>一年级标准分</f>
        <v/>
      </c>
      <c r="AE490" s="534" t="str">
        <f>一年级总分</f>
        <v/>
      </c>
      <c r="AF490" s="517" t="str">
        <f>一年级等级</f>
        <v/>
      </c>
    </row>
    <row r="491" spans="1:32">
      <c r="A491" s="664">
        <v>107</v>
      </c>
      <c r="B491" s="665">
        <v>69</v>
      </c>
      <c r="C491" s="478"/>
      <c r="D491" s="471"/>
      <c r="E491" s="472"/>
      <c r="F491" s="473"/>
      <c r="G491" s="480"/>
      <c r="H491" s="475"/>
      <c r="I491" s="501"/>
      <c r="J491" s="502"/>
      <c r="K491" s="495"/>
      <c r="L491" s="649"/>
      <c r="M491" s="644"/>
      <c r="N491" s="505" t="str">
        <f>一年级BMI</f>
        <v/>
      </c>
      <c r="O491" s="499" t="str">
        <f>一年级BMI等级</f>
        <v/>
      </c>
      <c r="P491" s="500" t="str">
        <f>一年级BMI得分</f>
        <v/>
      </c>
      <c r="Q491" s="515" t="str">
        <f>一年级肺活量得分</f>
        <v/>
      </c>
      <c r="R491" s="512" t="str">
        <f>一年级等级</f>
        <v/>
      </c>
      <c r="S491" s="516" t="str">
        <f>一年级50米跑得分</f>
        <v/>
      </c>
      <c r="T491" s="517" t="str">
        <f>一年级等级</f>
        <v/>
      </c>
      <c r="U491" s="516" t="str">
        <f>一年级坐位体前屈得分</f>
        <v/>
      </c>
      <c r="V491" s="517" t="str">
        <f>一年级等级</f>
        <v/>
      </c>
      <c r="W491" s="516" t="str">
        <f>一年级一分钟跳绳得分</f>
        <v/>
      </c>
      <c r="X491" s="517" t="str">
        <f>一年级等级</f>
        <v/>
      </c>
      <c r="Y491" s="515"/>
      <c r="Z491" s="518"/>
      <c r="AA491" s="533"/>
      <c r="AB491" s="515"/>
      <c r="AC491" s="533" t="str">
        <f>一年级跳绳附加分</f>
        <v/>
      </c>
      <c r="AD491" s="534" t="str">
        <f>一年级标准分</f>
        <v/>
      </c>
      <c r="AE491" s="534" t="str">
        <f>一年级总分</f>
        <v/>
      </c>
      <c r="AF491" s="517" t="str">
        <f>一年级等级</f>
        <v/>
      </c>
    </row>
    <row r="492" ht="15.75" spans="1:32">
      <c r="A492" s="687">
        <v>107</v>
      </c>
      <c r="B492" s="688">
        <v>70</v>
      </c>
      <c r="C492" s="537"/>
      <c r="D492" s="538"/>
      <c r="E492" s="539"/>
      <c r="F492" s="583"/>
      <c r="G492" s="570"/>
      <c r="H492" s="542"/>
      <c r="I492" s="543"/>
      <c r="J492" s="544"/>
      <c r="K492" s="545"/>
      <c r="L492" s="652"/>
      <c r="M492" s="647"/>
      <c r="N492" s="573" t="str">
        <f>一年级BMI</f>
        <v/>
      </c>
      <c r="O492" s="574" t="str">
        <f>一年级BMI等级</f>
        <v/>
      </c>
      <c r="P492" s="575" t="str">
        <f>一年级BMI得分</f>
        <v/>
      </c>
      <c r="Q492" s="576" t="str">
        <f>一年级肺活量得分</f>
        <v/>
      </c>
      <c r="R492" s="577" t="str">
        <f>一年级等级</f>
        <v/>
      </c>
      <c r="S492" s="578" t="str">
        <f>一年级50米跑得分</f>
        <v/>
      </c>
      <c r="T492" s="567" t="str">
        <f>一年级等级</f>
        <v/>
      </c>
      <c r="U492" s="578" t="str">
        <f>一年级坐位体前屈得分</f>
        <v/>
      </c>
      <c r="V492" s="567" t="str">
        <f>一年级等级</f>
        <v/>
      </c>
      <c r="W492" s="578" t="str">
        <f>一年级一分钟跳绳得分</f>
        <v/>
      </c>
      <c r="X492" s="567" t="str">
        <f>一年级等级</f>
        <v/>
      </c>
      <c r="Y492" s="576"/>
      <c r="Z492" s="579"/>
      <c r="AA492" s="565"/>
      <c r="AB492" s="576"/>
      <c r="AC492" s="565" t="str">
        <f>一年级跳绳附加分</f>
        <v/>
      </c>
      <c r="AD492" s="566" t="str">
        <f>一年级标准分</f>
        <v/>
      </c>
      <c r="AE492" s="566" t="str">
        <f>一年级总分</f>
        <v/>
      </c>
      <c r="AF492" s="567" t="str">
        <f>一年级等级</f>
        <v/>
      </c>
    </row>
    <row r="493" ht="15.75" spans="1:32">
      <c r="A493" s="662">
        <v>108</v>
      </c>
      <c r="B493" s="663">
        <v>1</v>
      </c>
      <c r="C493" s="472"/>
      <c r="D493" s="471"/>
      <c r="E493" s="472"/>
      <c r="F493" s="473"/>
      <c r="G493" s="474"/>
      <c r="H493" s="475"/>
      <c r="I493" s="494"/>
      <c r="J493" s="495"/>
      <c r="K493" s="495"/>
      <c r="L493" s="648"/>
      <c r="M493" s="643"/>
      <c r="N493" s="498" t="str">
        <f>一年级BMI</f>
        <v/>
      </c>
      <c r="O493" s="499" t="str">
        <f>一年级BMI等级</f>
        <v/>
      </c>
      <c r="P493" s="500" t="str">
        <f>一年级BMI得分</f>
        <v/>
      </c>
      <c r="Q493" s="511" t="str">
        <f>一年级肺活量得分</f>
        <v/>
      </c>
      <c r="R493" s="512" t="str">
        <f>一年级等级</f>
        <v/>
      </c>
      <c r="S493" s="513" t="str">
        <f>一年级50米跑得分</f>
        <v/>
      </c>
      <c r="T493" s="512" t="str">
        <f>一年级等级</f>
        <v/>
      </c>
      <c r="U493" s="513" t="str">
        <f>一年级坐位体前屈得分</f>
        <v/>
      </c>
      <c r="V493" s="512" t="str">
        <f>一年级等级</f>
        <v/>
      </c>
      <c r="W493" s="513" t="str">
        <f>一年级一分钟跳绳得分</f>
        <v/>
      </c>
      <c r="X493" s="512" t="str">
        <f>一年级等级</f>
        <v/>
      </c>
      <c r="Y493" s="511"/>
      <c r="Z493" s="514"/>
      <c r="AA493" s="530"/>
      <c r="AB493" s="511"/>
      <c r="AC493" s="530" t="str">
        <f>一年级跳绳附加分</f>
        <v/>
      </c>
      <c r="AD493" s="531" t="str">
        <f>一年级标准分</f>
        <v/>
      </c>
      <c r="AE493" s="531" t="str">
        <f>一年级总分</f>
        <v/>
      </c>
      <c r="AF493" s="512" t="str">
        <f>一年级等级</f>
        <v/>
      </c>
    </row>
    <row r="494" spans="1:32">
      <c r="A494" s="664">
        <v>108</v>
      </c>
      <c r="B494" s="665">
        <v>2</v>
      </c>
      <c r="C494" s="478"/>
      <c r="D494" s="471"/>
      <c r="E494" s="472"/>
      <c r="F494" s="473"/>
      <c r="G494" s="480"/>
      <c r="H494" s="475"/>
      <c r="I494" s="501"/>
      <c r="J494" s="502"/>
      <c r="K494" s="495"/>
      <c r="L494" s="649"/>
      <c r="M494" s="644"/>
      <c r="N494" s="505" t="str">
        <f>一年级BMI</f>
        <v/>
      </c>
      <c r="O494" s="499" t="str">
        <f>一年级BMI等级</f>
        <v/>
      </c>
      <c r="P494" s="500" t="str">
        <f>一年级BMI得分</f>
        <v/>
      </c>
      <c r="Q494" s="515" t="str">
        <f>一年级肺活量得分</f>
        <v/>
      </c>
      <c r="R494" s="512" t="str">
        <f>一年级等级</f>
        <v/>
      </c>
      <c r="S494" s="516" t="str">
        <f>一年级50米跑得分</f>
        <v/>
      </c>
      <c r="T494" s="517" t="str">
        <f>一年级等级</f>
        <v/>
      </c>
      <c r="U494" s="516" t="str">
        <f>一年级坐位体前屈得分</f>
        <v/>
      </c>
      <c r="V494" s="517" t="str">
        <f>一年级等级</f>
        <v/>
      </c>
      <c r="W494" s="516" t="str">
        <f>一年级一分钟跳绳得分</f>
        <v/>
      </c>
      <c r="X494" s="517" t="str">
        <f>一年级等级</f>
        <v/>
      </c>
      <c r="Y494" s="515"/>
      <c r="Z494" s="518"/>
      <c r="AA494" s="533"/>
      <c r="AB494" s="515"/>
      <c r="AC494" s="533" t="str">
        <f>一年级跳绳附加分</f>
        <v/>
      </c>
      <c r="AD494" s="534" t="str">
        <f>一年级标准分</f>
        <v/>
      </c>
      <c r="AE494" s="534" t="str">
        <f>一年级总分</f>
        <v/>
      </c>
      <c r="AF494" s="517" t="str">
        <f>一年级等级</f>
        <v/>
      </c>
    </row>
    <row r="495" spans="1:32">
      <c r="A495" s="664">
        <v>108</v>
      </c>
      <c r="B495" s="665">
        <v>3</v>
      </c>
      <c r="C495" s="478"/>
      <c r="D495" s="471"/>
      <c r="E495" s="472"/>
      <c r="F495" s="473"/>
      <c r="G495" s="480"/>
      <c r="H495" s="475"/>
      <c r="I495" s="501"/>
      <c r="J495" s="502"/>
      <c r="K495" s="495"/>
      <c r="L495" s="649"/>
      <c r="M495" s="644"/>
      <c r="N495" s="505" t="str">
        <f>一年级BMI</f>
        <v/>
      </c>
      <c r="O495" s="499" t="str">
        <f>一年级BMI等级</f>
        <v/>
      </c>
      <c r="P495" s="500" t="str">
        <f>一年级BMI得分</f>
        <v/>
      </c>
      <c r="Q495" s="515" t="str">
        <f>一年级肺活量得分</f>
        <v/>
      </c>
      <c r="R495" s="512" t="str">
        <f>一年级等级</f>
        <v/>
      </c>
      <c r="S495" s="516" t="str">
        <f>一年级50米跑得分</f>
        <v/>
      </c>
      <c r="T495" s="517" t="str">
        <f>一年级等级</f>
        <v/>
      </c>
      <c r="U495" s="516" t="str">
        <f>一年级坐位体前屈得分</f>
        <v/>
      </c>
      <c r="V495" s="517" t="str">
        <f>一年级等级</f>
        <v/>
      </c>
      <c r="W495" s="516" t="str">
        <f>一年级一分钟跳绳得分</f>
        <v/>
      </c>
      <c r="X495" s="517" t="str">
        <f>一年级等级</f>
        <v/>
      </c>
      <c r="Y495" s="515"/>
      <c r="Z495" s="518"/>
      <c r="AA495" s="533"/>
      <c r="AB495" s="515"/>
      <c r="AC495" s="533" t="str">
        <f>一年级跳绳附加分</f>
        <v/>
      </c>
      <c r="AD495" s="534" t="str">
        <f>一年级标准分</f>
        <v/>
      </c>
      <c r="AE495" s="534" t="str">
        <f>一年级总分</f>
        <v/>
      </c>
      <c r="AF495" s="517" t="str">
        <f>一年级等级</f>
        <v/>
      </c>
    </row>
    <row r="496" spans="1:32">
      <c r="A496" s="664">
        <v>108</v>
      </c>
      <c r="B496" s="665">
        <v>4</v>
      </c>
      <c r="C496" s="478"/>
      <c r="D496" s="471"/>
      <c r="E496" s="472"/>
      <c r="F496" s="473"/>
      <c r="G496" s="480"/>
      <c r="H496" s="475"/>
      <c r="I496" s="501"/>
      <c r="J496" s="502"/>
      <c r="K496" s="495"/>
      <c r="L496" s="649"/>
      <c r="M496" s="644"/>
      <c r="N496" s="505" t="str">
        <f>一年级BMI</f>
        <v/>
      </c>
      <c r="O496" s="499" t="str">
        <f>一年级BMI等级</f>
        <v/>
      </c>
      <c r="P496" s="500" t="str">
        <f>一年级BMI得分</f>
        <v/>
      </c>
      <c r="Q496" s="515" t="str">
        <f>一年级肺活量得分</f>
        <v/>
      </c>
      <c r="R496" s="512" t="str">
        <f>一年级等级</f>
        <v/>
      </c>
      <c r="S496" s="516" t="str">
        <f>一年级50米跑得分</f>
        <v/>
      </c>
      <c r="T496" s="517" t="str">
        <f>一年级等级</f>
        <v/>
      </c>
      <c r="U496" s="516" t="str">
        <f>一年级坐位体前屈得分</f>
        <v/>
      </c>
      <c r="V496" s="517" t="str">
        <f>一年级等级</f>
        <v/>
      </c>
      <c r="W496" s="516" t="str">
        <f>一年级一分钟跳绳得分</f>
        <v/>
      </c>
      <c r="X496" s="517" t="str">
        <f>一年级等级</f>
        <v/>
      </c>
      <c r="Y496" s="515"/>
      <c r="Z496" s="518"/>
      <c r="AA496" s="533"/>
      <c r="AB496" s="515"/>
      <c r="AC496" s="533" t="str">
        <f>一年级跳绳附加分</f>
        <v/>
      </c>
      <c r="AD496" s="534" t="str">
        <f>一年级标准分</f>
        <v/>
      </c>
      <c r="AE496" s="534" t="str">
        <f>一年级总分</f>
        <v/>
      </c>
      <c r="AF496" s="517" t="str">
        <f>一年级等级</f>
        <v/>
      </c>
    </row>
    <row r="497" spans="1:32">
      <c r="A497" s="664">
        <v>108</v>
      </c>
      <c r="B497" s="665">
        <v>5</v>
      </c>
      <c r="C497" s="478"/>
      <c r="D497" s="471"/>
      <c r="E497" s="472"/>
      <c r="F497" s="473"/>
      <c r="G497" s="480"/>
      <c r="H497" s="475"/>
      <c r="I497" s="501"/>
      <c r="J497" s="502"/>
      <c r="K497" s="495"/>
      <c r="L497" s="649"/>
      <c r="M497" s="644"/>
      <c r="N497" s="505" t="str">
        <f>一年级BMI</f>
        <v/>
      </c>
      <c r="O497" s="499" t="str">
        <f>一年级BMI等级</f>
        <v/>
      </c>
      <c r="P497" s="500" t="str">
        <f>一年级BMI得分</f>
        <v/>
      </c>
      <c r="Q497" s="515" t="str">
        <f>一年级肺活量得分</f>
        <v/>
      </c>
      <c r="R497" s="512" t="str">
        <f>一年级等级</f>
        <v/>
      </c>
      <c r="S497" s="516" t="str">
        <f>一年级50米跑得分</f>
        <v/>
      </c>
      <c r="T497" s="517" t="str">
        <f>一年级等级</f>
        <v/>
      </c>
      <c r="U497" s="516" t="str">
        <f>一年级坐位体前屈得分</f>
        <v/>
      </c>
      <c r="V497" s="517" t="str">
        <f>一年级等级</f>
        <v/>
      </c>
      <c r="W497" s="516" t="str">
        <f>一年级一分钟跳绳得分</f>
        <v/>
      </c>
      <c r="X497" s="517" t="str">
        <f>一年级等级</f>
        <v/>
      </c>
      <c r="Y497" s="515"/>
      <c r="Z497" s="518"/>
      <c r="AA497" s="533"/>
      <c r="AB497" s="515"/>
      <c r="AC497" s="533" t="str">
        <f>一年级跳绳附加分</f>
        <v/>
      </c>
      <c r="AD497" s="534" t="str">
        <f>一年级标准分</f>
        <v/>
      </c>
      <c r="AE497" s="534" t="str">
        <f>一年级总分</f>
        <v/>
      </c>
      <c r="AF497" s="517" t="str">
        <f>一年级等级</f>
        <v/>
      </c>
    </row>
    <row r="498" spans="1:32">
      <c r="A498" s="664">
        <v>108</v>
      </c>
      <c r="B498" s="665">
        <v>6</v>
      </c>
      <c r="C498" s="478"/>
      <c r="D498" s="471"/>
      <c r="E498" s="472"/>
      <c r="F498" s="473"/>
      <c r="G498" s="480"/>
      <c r="H498" s="475"/>
      <c r="I498" s="501"/>
      <c r="J498" s="502"/>
      <c r="K498" s="495"/>
      <c r="L498" s="649"/>
      <c r="M498" s="644"/>
      <c r="N498" s="505" t="str">
        <f>一年级BMI</f>
        <v/>
      </c>
      <c r="O498" s="499" t="str">
        <f>一年级BMI等级</f>
        <v/>
      </c>
      <c r="P498" s="500" t="str">
        <f>一年级BMI得分</f>
        <v/>
      </c>
      <c r="Q498" s="515" t="str">
        <f>一年级肺活量得分</f>
        <v/>
      </c>
      <c r="R498" s="512" t="str">
        <f>一年级等级</f>
        <v/>
      </c>
      <c r="S498" s="516" t="str">
        <f>一年级50米跑得分</f>
        <v/>
      </c>
      <c r="T498" s="517" t="str">
        <f>一年级等级</f>
        <v/>
      </c>
      <c r="U498" s="516" t="str">
        <f>一年级坐位体前屈得分</f>
        <v/>
      </c>
      <c r="V498" s="517" t="str">
        <f>一年级等级</f>
        <v/>
      </c>
      <c r="W498" s="516" t="str">
        <f>一年级一分钟跳绳得分</f>
        <v/>
      </c>
      <c r="X498" s="517" t="str">
        <f>一年级等级</f>
        <v/>
      </c>
      <c r="Y498" s="515"/>
      <c r="Z498" s="518"/>
      <c r="AA498" s="533"/>
      <c r="AB498" s="515"/>
      <c r="AC498" s="533" t="str">
        <f>一年级跳绳附加分</f>
        <v/>
      </c>
      <c r="AD498" s="534" t="str">
        <f>一年级标准分</f>
        <v/>
      </c>
      <c r="AE498" s="534" t="str">
        <f>一年级总分</f>
        <v/>
      </c>
      <c r="AF498" s="517" t="str">
        <f>一年级等级</f>
        <v/>
      </c>
    </row>
    <row r="499" spans="1:32">
      <c r="A499" s="664">
        <v>108</v>
      </c>
      <c r="B499" s="665">
        <v>7</v>
      </c>
      <c r="C499" s="478"/>
      <c r="D499" s="471"/>
      <c r="E499" s="478"/>
      <c r="F499" s="473"/>
      <c r="G499" s="480"/>
      <c r="H499" s="475"/>
      <c r="I499" s="501"/>
      <c r="J499" s="502"/>
      <c r="K499" s="502"/>
      <c r="L499" s="649"/>
      <c r="M499" s="644"/>
      <c r="N499" s="505" t="str">
        <f>一年级BMI</f>
        <v/>
      </c>
      <c r="O499" s="499" t="str">
        <f>一年级BMI等级</f>
        <v/>
      </c>
      <c r="P499" s="500" t="str">
        <f>一年级BMI得分</f>
        <v/>
      </c>
      <c r="Q499" s="515" t="str">
        <f>一年级肺活量得分</f>
        <v/>
      </c>
      <c r="R499" s="512" t="str">
        <f>一年级等级</f>
        <v/>
      </c>
      <c r="S499" s="516" t="str">
        <f>一年级50米跑得分</f>
        <v/>
      </c>
      <c r="T499" s="517" t="str">
        <f>一年级等级</f>
        <v/>
      </c>
      <c r="U499" s="516" t="str">
        <f>一年级坐位体前屈得分</f>
        <v/>
      </c>
      <c r="V499" s="517" t="str">
        <f>一年级等级</f>
        <v/>
      </c>
      <c r="W499" s="516" t="str">
        <f>一年级一分钟跳绳得分</f>
        <v/>
      </c>
      <c r="X499" s="517" t="str">
        <f>一年级等级</f>
        <v/>
      </c>
      <c r="Y499" s="515"/>
      <c r="Z499" s="518"/>
      <c r="AA499" s="533"/>
      <c r="AB499" s="515"/>
      <c r="AC499" s="533" t="str">
        <f>一年级跳绳附加分</f>
        <v/>
      </c>
      <c r="AD499" s="534" t="str">
        <f>一年级标准分</f>
        <v/>
      </c>
      <c r="AE499" s="534" t="str">
        <f>一年级总分</f>
        <v/>
      </c>
      <c r="AF499" s="517" t="str">
        <f>一年级等级</f>
        <v/>
      </c>
    </row>
    <row r="500" spans="1:32">
      <c r="A500" s="664">
        <v>108</v>
      </c>
      <c r="B500" s="665">
        <v>8</v>
      </c>
      <c r="C500" s="478"/>
      <c r="D500" s="471"/>
      <c r="E500" s="478"/>
      <c r="F500" s="473"/>
      <c r="G500" s="480"/>
      <c r="H500" s="475"/>
      <c r="I500" s="501"/>
      <c r="J500" s="502"/>
      <c r="K500" s="502"/>
      <c r="L500" s="649"/>
      <c r="M500" s="644"/>
      <c r="N500" s="505" t="str">
        <f>一年级BMI</f>
        <v/>
      </c>
      <c r="O500" s="499" t="str">
        <f>一年级BMI等级</f>
        <v/>
      </c>
      <c r="P500" s="500" t="str">
        <f>一年级BMI得分</f>
        <v/>
      </c>
      <c r="Q500" s="515" t="str">
        <f>一年级肺活量得分</f>
        <v/>
      </c>
      <c r="R500" s="512" t="str">
        <f>一年级等级</f>
        <v/>
      </c>
      <c r="S500" s="516" t="str">
        <f>一年级50米跑得分</f>
        <v/>
      </c>
      <c r="T500" s="517" t="str">
        <f>一年级等级</f>
        <v/>
      </c>
      <c r="U500" s="516" t="str">
        <f>一年级坐位体前屈得分</f>
        <v/>
      </c>
      <c r="V500" s="517" t="str">
        <f>一年级等级</f>
        <v/>
      </c>
      <c r="W500" s="516" t="str">
        <f>一年级一分钟跳绳得分</f>
        <v/>
      </c>
      <c r="X500" s="517" t="str">
        <f>一年级等级</f>
        <v/>
      </c>
      <c r="Y500" s="515"/>
      <c r="Z500" s="518"/>
      <c r="AA500" s="533"/>
      <c r="AB500" s="515"/>
      <c r="AC500" s="533" t="str">
        <f>一年级跳绳附加分</f>
        <v/>
      </c>
      <c r="AD500" s="534" t="str">
        <f>一年级标准分</f>
        <v/>
      </c>
      <c r="AE500" s="534" t="str">
        <f>一年级总分</f>
        <v/>
      </c>
      <c r="AF500" s="517" t="str">
        <f>一年级等级</f>
        <v/>
      </c>
    </row>
    <row r="501" spans="1:32">
      <c r="A501" s="664">
        <v>108</v>
      </c>
      <c r="B501" s="665">
        <v>9</v>
      </c>
      <c r="C501" s="478"/>
      <c r="D501" s="471"/>
      <c r="E501" s="478"/>
      <c r="F501" s="473"/>
      <c r="G501" s="480"/>
      <c r="H501" s="475"/>
      <c r="I501" s="501"/>
      <c r="J501" s="502"/>
      <c r="K501" s="502"/>
      <c r="L501" s="649"/>
      <c r="M501" s="644"/>
      <c r="N501" s="505" t="str">
        <f>一年级BMI</f>
        <v/>
      </c>
      <c r="O501" s="499" t="str">
        <f>一年级BMI等级</f>
        <v/>
      </c>
      <c r="P501" s="500" t="str">
        <f>一年级BMI得分</f>
        <v/>
      </c>
      <c r="Q501" s="515" t="str">
        <f>一年级肺活量得分</f>
        <v/>
      </c>
      <c r="R501" s="512" t="str">
        <f>一年级等级</f>
        <v/>
      </c>
      <c r="S501" s="516" t="str">
        <f>一年级50米跑得分</f>
        <v/>
      </c>
      <c r="T501" s="517" t="str">
        <f>一年级等级</f>
        <v/>
      </c>
      <c r="U501" s="516" t="str">
        <f>一年级坐位体前屈得分</f>
        <v/>
      </c>
      <c r="V501" s="517" t="str">
        <f>一年级等级</f>
        <v/>
      </c>
      <c r="W501" s="516" t="str">
        <f>一年级一分钟跳绳得分</f>
        <v/>
      </c>
      <c r="X501" s="517" t="str">
        <f>一年级等级</f>
        <v/>
      </c>
      <c r="Y501" s="515"/>
      <c r="Z501" s="518"/>
      <c r="AA501" s="533"/>
      <c r="AB501" s="515"/>
      <c r="AC501" s="533" t="str">
        <f>一年级跳绳附加分</f>
        <v/>
      </c>
      <c r="AD501" s="534" t="str">
        <f>一年级标准分</f>
        <v/>
      </c>
      <c r="AE501" s="534" t="str">
        <f>一年级总分</f>
        <v/>
      </c>
      <c r="AF501" s="517" t="str">
        <f>一年级等级</f>
        <v/>
      </c>
    </row>
    <row r="502" spans="1:32">
      <c r="A502" s="664">
        <v>108</v>
      </c>
      <c r="B502" s="665">
        <v>10</v>
      </c>
      <c r="C502" s="478"/>
      <c r="D502" s="471"/>
      <c r="E502" s="478"/>
      <c r="F502" s="473"/>
      <c r="G502" s="474"/>
      <c r="H502" s="475"/>
      <c r="I502" s="501"/>
      <c r="J502" s="502"/>
      <c r="K502" s="502"/>
      <c r="L502" s="649"/>
      <c r="M502" s="644"/>
      <c r="N502" s="505" t="str">
        <f>一年级BMI</f>
        <v/>
      </c>
      <c r="O502" s="499" t="str">
        <f>一年级BMI等级</f>
        <v/>
      </c>
      <c r="P502" s="500" t="str">
        <f>一年级BMI得分</f>
        <v/>
      </c>
      <c r="Q502" s="515" t="str">
        <f>一年级肺活量得分</f>
        <v/>
      </c>
      <c r="R502" s="512" t="str">
        <f>一年级等级</f>
        <v/>
      </c>
      <c r="S502" s="516" t="str">
        <f>一年级50米跑得分</f>
        <v/>
      </c>
      <c r="T502" s="517" t="str">
        <f>一年级等级</f>
        <v/>
      </c>
      <c r="U502" s="516" t="str">
        <f>一年级坐位体前屈得分</f>
        <v/>
      </c>
      <c r="V502" s="517" t="str">
        <f>一年级等级</f>
        <v/>
      </c>
      <c r="W502" s="516" t="str">
        <f>一年级一分钟跳绳得分</f>
        <v/>
      </c>
      <c r="X502" s="517" t="str">
        <f>一年级等级</f>
        <v/>
      </c>
      <c r="Y502" s="515"/>
      <c r="Z502" s="518"/>
      <c r="AA502" s="533"/>
      <c r="AB502" s="515"/>
      <c r="AC502" s="533" t="str">
        <f>一年级跳绳附加分</f>
        <v/>
      </c>
      <c r="AD502" s="534" t="str">
        <f>一年级标准分</f>
        <v/>
      </c>
      <c r="AE502" s="534" t="str">
        <f>一年级总分</f>
        <v/>
      </c>
      <c r="AF502" s="517" t="str">
        <f>一年级等级</f>
        <v/>
      </c>
    </row>
    <row r="503" spans="1:32">
      <c r="A503" s="664">
        <v>108</v>
      </c>
      <c r="B503" s="665">
        <v>11</v>
      </c>
      <c r="C503" s="478"/>
      <c r="D503" s="471"/>
      <c r="E503" s="478"/>
      <c r="F503" s="473"/>
      <c r="G503" s="474"/>
      <c r="H503" s="475"/>
      <c r="I503" s="501"/>
      <c r="J503" s="502"/>
      <c r="K503" s="502"/>
      <c r="L503" s="649"/>
      <c r="M503" s="644"/>
      <c r="N503" s="505" t="str">
        <f>一年级BMI</f>
        <v/>
      </c>
      <c r="O503" s="499" t="str">
        <f>一年级BMI等级</f>
        <v/>
      </c>
      <c r="P503" s="500" t="str">
        <f>一年级BMI得分</f>
        <v/>
      </c>
      <c r="Q503" s="515" t="str">
        <f>一年级肺活量得分</f>
        <v/>
      </c>
      <c r="R503" s="512" t="str">
        <f>一年级等级</f>
        <v/>
      </c>
      <c r="S503" s="516" t="str">
        <f>一年级50米跑得分</f>
        <v/>
      </c>
      <c r="T503" s="517" t="str">
        <f>一年级等级</f>
        <v/>
      </c>
      <c r="U503" s="516" t="str">
        <f>一年级坐位体前屈得分</f>
        <v/>
      </c>
      <c r="V503" s="517" t="str">
        <f>一年级等级</f>
        <v/>
      </c>
      <c r="W503" s="516" t="str">
        <f>一年级一分钟跳绳得分</f>
        <v/>
      </c>
      <c r="X503" s="517" t="str">
        <f>一年级等级</f>
        <v/>
      </c>
      <c r="Y503" s="515"/>
      <c r="Z503" s="518"/>
      <c r="AA503" s="533"/>
      <c r="AB503" s="515"/>
      <c r="AC503" s="533" t="str">
        <f>一年级跳绳附加分</f>
        <v/>
      </c>
      <c r="AD503" s="534" t="str">
        <f>一年级标准分</f>
        <v/>
      </c>
      <c r="AE503" s="534" t="str">
        <f>一年级总分</f>
        <v/>
      </c>
      <c r="AF503" s="517" t="str">
        <f>一年级等级</f>
        <v/>
      </c>
    </row>
    <row r="504" spans="1:32">
      <c r="A504" s="664">
        <v>108</v>
      </c>
      <c r="B504" s="665">
        <v>12</v>
      </c>
      <c r="C504" s="478"/>
      <c r="D504" s="471"/>
      <c r="E504" s="478"/>
      <c r="F504" s="473"/>
      <c r="G504" s="480"/>
      <c r="H504" s="475"/>
      <c r="I504" s="501"/>
      <c r="J504" s="502"/>
      <c r="K504" s="502"/>
      <c r="L504" s="649"/>
      <c r="M504" s="644"/>
      <c r="N504" s="505" t="str">
        <f>一年级BMI</f>
        <v/>
      </c>
      <c r="O504" s="499" t="str">
        <f>一年级BMI等级</f>
        <v/>
      </c>
      <c r="P504" s="500" t="str">
        <f>一年级BMI得分</f>
        <v/>
      </c>
      <c r="Q504" s="515" t="str">
        <f>一年级肺活量得分</f>
        <v/>
      </c>
      <c r="R504" s="512" t="str">
        <f>一年级等级</f>
        <v/>
      </c>
      <c r="S504" s="516" t="str">
        <f>一年级50米跑得分</f>
        <v/>
      </c>
      <c r="T504" s="517" t="str">
        <f>一年级等级</f>
        <v/>
      </c>
      <c r="U504" s="516" t="str">
        <f>一年级坐位体前屈得分</f>
        <v/>
      </c>
      <c r="V504" s="517" t="str">
        <f>一年级等级</f>
        <v/>
      </c>
      <c r="W504" s="516" t="str">
        <f>一年级一分钟跳绳得分</f>
        <v/>
      </c>
      <c r="X504" s="517" t="str">
        <f>一年级等级</f>
        <v/>
      </c>
      <c r="Y504" s="515"/>
      <c r="Z504" s="518"/>
      <c r="AA504" s="533"/>
      <c r="AB504" s="515"/>
      <c r="AC504" s="533" t="str">
        <f>一年级跳绳附加分</f>
        <v/>
      </c>
      <c r="AD504" s="534" t="str">
        <f>一年级标准分</f>
        <v/>
      </c>
      <c r="AE504" s="534" t="str">
        <f>一年级总分</f>
        <v/>
      </c>
      <c r="AF504" s="517" t="str">
        <f>一年级等级</f>
        <v/>
      </c>
    </row>
    <row r="505" spans="1:32">
      <c r="A505" s="664">
        <v>108</v>
      </c>
      <c r="B505" s="665">
        <v>13</v>
      </c>
      <c r="C505" s="478"/>
      <c r="D505" s="471"/>
      <c r="E505" s="478"/>
      <c r="F505" s="473"/>
      <c r="G505" s="480"/>
      <c r="H505" s="475"/>
      <c r="I505" s="501"/>
      <c r="J505" s="502"/>
      <c r="K505" s="502"/>
      <c r="L505" s="649"/>
      <c r="M505" s="644"/>
      <c r="N505" s="505" t="str">
        <f>一年级BMI</f>
        <v/>
      </c>
      <c r="O505" s="499" t="str">
        <f>一年级BMI等级</f>
        <v/>
      </c>
      <c r="P505" s="500" t="str">
        <f>一年级BMI得分</f>
        <v/>
      </c>
      <c r="Q505" s="515" t="str">
        <f>一年级肺活量得分</f>
        <v/>
      </c>
      <c r="R505" s="512" t="str">
        <f>一年级等级</f>
        <v/>
      </c>
      <c r="S505" s="516" t="str">
        <f>一年级50米跑得分</f>
        <v/>
      </c>
      <c r="T505" s="517" t="str">
        <f>一年级等级</f>
        <v/>
      </c>
      <c r="U505" s="516" t="str">
        <f>一年级坐位体前屈得分</f>
        <v/>
      </c>
      <c r="V505" s="517" t="str">
        <f>一年级等级</f>
        <v/>
      </c>
      <c r="W505" s="516" t="str">
        <f>一年级一分钟跳绳得分</f>
        <v/>
      </c>
      <c r="X505" s="517" t="str">
        <f>一年级等级</f>
        <v/>
      </c>
      <c r="Y505" s="515"/>
      <c r="Z505" s="518"/>
      <c r="AA505" s="533"/>
      <c r="AB505" s="515"/>
      <c r="AC505" s="533" t="str">
        <f>一年级跳绳附加分</f>
        <v/>
      </c>
      <c r="AD505" s="534" t="str">
        <f>一年级标准分</f>
        <v/>
      </c>
      <c r="AE505" s="534" t="str">
        <f>一年级总分</f>
        <v/>
      </c>
      <c r="AF505" s="517" t="str">
        <f>一年级等级</f>
        <v/>
      </c>
    </row>
    <row r="506" spans="1:32">
      <c r="A506" s="664">
        <v>108</v>
      </c>
      <c r="B506" s="665">
        <v>14</v>
      </c>
      <c r="C506" s="478"/>
      <c r="D506" s="471"/>
      <c r="E506" s="478"/>
      <c r="F506" s="473"/>
      <c r="G506" s="480"/>
      <c r="H506" s="475"/>
      <c r="I506" s="501"/>
      <c r="J506" s="502"/>
      <c r="K506" s="502"/>
      <c r="L506" s="649"/>
      <c r="M506" s="644"/>
      <c r="N506" s="505" t="str">
        <f>一年级BMI</f>
        <v/>
      </c>
      <c r="O506" s="499" t="str">
        <f>一年级BMI等级</f>
        <v/>
      </c>
      <c r="P506" s="500" t="str">
        <f>一年级BMI得分</f>
        <v/>
      </c>
      <c r="Q506" s="515" t="str">
        <f>一年级肺活量得分</f>
        <v/>
      </c>
      <c r="R506" s="512" t="str">
        <f>一年级等级</f>
        <v/>
      </c>
      <c r="S506" s="516" t="str">
        <f>一年级50米跑得分</f>
        <v/>
      </c>
      <c r="T506" s="517" t="str">
        <f>一年级等级</f>
        <v/>
      </c>
      <c r="U506" s="516" t="str">
        <f>一年级坐位体前屈得分</f>
        <v/>
      </c>
      <c r="V506" s="517" t="str">
        <f>一年级等级</f>
        <v/>
      </c>
      <c r="W506" s="516" t="str">
        <f>一年级一分钟跳绳得分</f>
        <v/>
      </c>
      <c r="X506" s="517" t="str">
        <f>一年级等级</f>
        <v/>
      </c>
      <c r="Y506" s="515"/>
      <c r="Z506" s="518"/>
      <c r="AA506" s="533"/>
      <c r="AB506" s="515"/>
      <c r="AC506" s="533" t="str">
        <f>一年级跳绳附加分</f>
        <v/>
      </c>
      <c r="AD506" s="534" t="str">
        <f>一年级标准分</f>
        <v/>
      </c>
      <c r="AE506" s="534" t="str">
        <f>一年级总分</f>
        <v/>
      </c>
      <c r="AF506" s="517" t="str">
        <f>一年级等级</f>
        <v/>
      </c>
    </row>
    <row r="507" spans="1:32">
      <c r="A507" s="664">
        <v>108</v>
      </c>
      <c r="B507" s="665">
        <v>15</v>
      </c>
      <c r="C507" s="478"/>
      <c r="D507" s="471"/>
      <c r="E507" s="478"/>
      <c r="F507" s="473"/>
      <c r="G507" s="480"/>
      <c r="H507" s="475"/>
      <c r="I507" s="501"/>
      <c r="J507" s="502"/>
      <c r="K507" s="502"/>
      <c r="L507" s="649"/>
      <c r="M507" s="644"/>
      <c r="N507" s="505" t="str">
        <f>一年级BMI</f>
        <v/>
      </c>
      <c r="O507" s="499" t="str">
        <f>一年级BMI等级</f>
        <v/>
      </c>
      <c r="P507" s="500" t="str">
        <f>一年级BMI得分</f>
        <v/>
      </c>
      <c r="Q507" s="515" t="str">
        <f>一年级肺活量得分</f>
        <v/>
      </c>
      <c r="R507" s="512" t="str">
        <f>一年级等级</f>
        <v/>
      </c>
      <c r="S507" s="516" t="str">
        <f>一年级50米跑得分</f>
        <v/>
      </c>
      <c r="T507" s="517" t="str">
        <f>一年级等级</f>
        <v/>
      </c>
      <c r="U507" s="516" t="str">
        <f>一年级坐位体前屈得分</f>
        <v/>
      </c>
      <c r="V507" s="517" t="str">
        <f>一年级等级</f>
        <v/>
      </c>
      <c r="W507" s="516" t="str">
        <f>一年级一分钟跳绳得分</f>
        <v/>
      </c>
      <c r="X507" s="517" t="str">
        <f>一年级等级</f>
        <v/>
      </c>
      <c r="Y507" s="515"/>
      <c r="Z507" s="518"/>
      <c r="AA507" s="533"/>
      <c r="AB507" s="515"/>
      <c r="AC507" s="533" t="str">
        <f>一年级跳绳附加分</f>
        <v/>
      </c>
      <c r="AD507" s="534" t="str">
        <f>一年级标准分</f>
        <v/>
      </c>
      <c r="AE507" s="534" t="str">
        <f>一年级总分</f>
        <v/>
      </c>
      <c r="AF507" s="517" t="str">
        <f>一年级等级</f>
        <v/>
      </c>
    </row>
    <row r="508" spans="1:32">
      <c r="A508" s="664">
        <v>108</v>
      </c>
      <c r="B508" s="665">
        <v>16</v>
      </c>
      <c r="C508" s="478"/>
      <c r="D508" s="471"/>
      <c r="E508" s="478"/>
      <c r="F508" s="473"/>
      <c r="G508" s="480"/>
      <c r="H508" s="475"/>
      <c r="I508" s="501"/>
      <c r="J508" s="502"/>
      <c r="K508" s="502"/>
      <c r="L508" s="649"/>
      <c r="M508" s="644"/>
      <c r="N508" s="505" t="str">
        <f>一年级BMI</f>
        <v/>
      </c>
      <c r="O508" s="499" t="str">
        <f>一年级BMI等级</f>
        <v/>
      </c>
      <c r="P508" s="500" t="str">
        <f>一年级BMI得分</f>
        <v/>
      </c>
      <c r="Q508" s="515" t="str">
        <f>一年级肺活量得分</f>
        <v/>
      </c>
      <c r="R508" s="512" t="str">
        <f>一年级等级</f>
        <v/>
      </c>
      <c r="S508" s="516" t="str">
        <f>一年级50米跑得分</f>
        <v/>
      </c>
      <c r="T508" s="517" t="str">
        <f>一年级等级</f>
        <v/>
      </c>
      <c r="U508" s="516" t="str">
        <f>一年级坐位体前屈得分</f>
        <v/>
      </c>
      <c r="V508" s="517" t="str">
        <f>一年级等级</f>
        <v/>
      </c>
      <c r="W508" s="516" t="str">
        <f>一年级一分钟跳绳得分</f>
        <v/>
      </c>
      <c r="X508" s="517" t="str">
        <f>一年级等级</f>
        <v/>
      </c>
      <c r="Y508" s="515"/>
      <c r="Z508" s="518"/>
      <c r="AA508" s="533"/>
      <c r="AB508" s="515"/>
      <c r="AC508" s="533" t="str">
        <f>一年级跳绳附加分</f>
        <v/>
      </c>
      <c r="AD508" s="534" t="str">
        <f>一年级标准分</f>
        <v/>
      </c>
      <c r="AE508" s="534" t="str">
        <f>一年级总分</f>
        <v/>
      </c>
      <c r="AF508" s="517" t="str">
        <f>一年级等级</f>
        <v/>
      </c>
    </row>
    <row r="509" spans="1:32">
      <c r="A509" s="664">
        <v>108</v>
      </c>
      <c r="B509" s="665">
        <v>17</v>
      </c>
      <c r="C509" s="478"/>
      <c r="D509" s="471"/>
      <c r="E509" s="478"/>
      <c r="F509" s="473"/>
      <c r="G509" s="480"/>
      <c r="H509" s="475"/>
      <c r="I509" s="501"/>
      <c r="J509" s="502"/>
      <c r="K509" s="502"/>
      <c r="L509" s="649"/>
      <c r="M509" s="644"/>
      <c r="N509" s="505" t="str">
        <f>一年级BMI</f>
        <v/>
      </c>
      <c r="O509" s="499" t="str">
        <f>一年级BMI等级</f>
        <v/>
      </c>
      <c r="P509" s="500" t="str">
        <f>一年级BMI得分</f>
        <v/>
      </c>
      <c r="Q509" s="515" t="str">
        <f>一年级肺活量得分</f>
        <v/>
      </c>
      <c r="R509" s="512" t="str">
        <f>一年级等级</f>
        <v/>
      </c>
      <c r="S509" s="516" t="str">
        <f>一年级50米跑得分</f>
        <v/>
      </c>
      <c r="T509" s="517" t="str">
        <f>一年级等级</f>
        <v/>
      </c>
      <c r="U509" s="516" t="str">
        <f>一年级坐位体前屈得分</f>
        <v/>
      </c>
      <c r="V509" s="517" t="str">
        <f>一年级等级</f>
        <v/>
      </c>
      <c r="W509" s="516" t="str">
        <f>一年级一分钟跳绳得分</f>
        <v/>
      </c>
      <c r="X509" s="517" t="str">
        <f>一年级等级</f>
        <v/>
      </c>
      <c r="Y509" s="515"/>
      <c r="Z509" s="518"/>
      <c r="AA509" s="533"/>
      <c r="AB509" s="515"/>
      <c r="AC509" s="533" t="str">
        <f>一年级跳绳附加分</f>
        <v/>
      </c>
      <c r="AD509" s="534" t="str">
        <f>一年级标准分</f>
        <v/>
      </c>
      <c r="AE509" s="534" t="str">
        <f>一年级总分</f>
        <v/>
      </c>
      <c r="AF509" s="517" t="str">
        <f>一年级等级</f>
        <v/>
      </c>
    </row>
    <row r="510" spans="1:32">
      <c r="A510" s="664">
        <v>108</v>
      </c>
      <c r="B510" s="665">
        <v>18</v>
      </c>
      <c r="C510" s="478"/>
      <c r="D510" s="471"/>
      <c r="E510" s="478"/>
      <c r="F510" s="473"/>
      <c r="G510" s="480"/>
      <c r="H510" s="475"/>
      <c r="I510" s="501"/>
      <c r="J510" s="502"/>
      <c r="K510" s="502"/>
      <c r="L510" s="649"/>
      <c r="M510" s="644"/>
      <c r="N510" s="505" t="str">
        <f>一年级BMI</f>
        <v/>
      </c>
      <c r="O510" s="499" t="str">
        <f>一年级BMI等级</f>
        <v/>
      </c>
      <c r="P510" s="500" t="str">
        <f>一年级BMI得分</f>
        <v/>
      </c>
      <c r="Q510" s="515" t="str">
        <f>一年级肺活量得分</f>
        <v/>
      </c>
      <c r="R510" s="512" t="str">
        <f>一年级等级</f>
        <v/>
      </c>
      <c r="S510" s="516" t="str">
        <f>一年级50米跑得分</f>
        <v/>
      </c>
      <c r="T510" s="517" t="str">
        <f>一年级等级</f>
        <v/>
      </c>
      <c r="U510" s="516" t="str">
        <f>一年级坐位体前屈得分</f>
        <v/>
      </c>
      <c r="V510" s="517" t="str">
        <f>一年级等级</f>
        <v/>
      </c>
      <c r="W510" s="516" t="str">
        <f>一年级一分钟跳绳得分</f>
        <v/>
      </c>
      <c r="X510" s="517" t="str">
        <f>一年级等级</f>
        <v/>
      </c>
      <c r="Y510" s="515"/>
      <c r="Z510" s="518"/>
      <c r="AA510" s="533"/>
      <c r="AB510" s="515"/>
      <c r="AC510" s="533" t="str">
        <f>一年级跳绳附加分</f>
        <v/>
      </c>
      <c r="AD510" s="534" t="str">
        <f>一年级标准分</f>
        <v/>
      </c>
      <c r="AE510" s="534" t="str">
        <f>一年级总分</f>
        <v/>
      </c>
      <c r="AF510" s="517" t="str">
        <f>一年级等级</f>
        <v/>
      </c>
    </row>
    <row r="511" spans="1:32">
      <c r="A511" s="664">
        <v>108</v>
      </c>
      <c r="B511" s="665">
        <v>19</v>
      </c>
      <c r="C511" s="478"/>
      <c r="D511" s="471"/>
      <c r="E511" s="478"/>
      <c r="F511" s="473"/>
      <c r="G511" s="480"/>
      <c r="H511" s="475"/>
      <c r="I511" s="501"/>
      <c r="J511" s="502"/>
      <c r="K511" s="502"/>
      <c r="L511" s="649"/>
      <c r="M511" s="644"/>
      <c r="N511" s="505" t="str">
        <f>一年级BMI</f>
        <v/>
      </c>
      <c r="O511" s="499" t="str">
        <f>一年级BMI等级</f>
        <v/>
      </c>
      <c r="P511" s="500" t="str">
        <f>一年级BMI得分</f>
        <v/>
      </c>
      <c r="Q511" s="515" t="str">
        <f>一年级肺活量得分</f>
        <v/>
      </c>
      <c r="R511" s="512" t="str">
        <f>一年级等级</f>
        <v/>
      </c>
      <c r="S511" s="516" t="str">
        <f>一年级50米跑得分</f>
        <v/>
      </c>
      <c r="T511" s="517" t="str">
        <f>一年级等级</f>
        <v/>
      </c>
      <c r="U511" s="516" t="str">
        <f>一年级坐位体前屈得分</f>
        <v/>
      </c>
      <c r="V511" s="517" t="str">
        <f>一年级等级</f>
        <v/>
      </c>
      <c r="W511" s="516" t="str">
        <f>一年级一分钟跳绳得分</f>
        <v/>
      </c>
      <c r="X511" s="517" t="str">
        <f>一年级等级</f>
        <v/>
      </c>
      <c r="Y511" s="515"/>
      <c r="Z511" s="518"/>
      <c r="AA511" s="533"/>
      <c r="AB511" s="515"/>
      <c r="AC511" s="533" t="str">
        <f>一年级跳绳附加分</f>
        <v/>
      </c>
      <c r="AD511" s="534" t="str">
        <f>一年级标准分</f>
        <v/>
      </c>
      <c r="AE511" s="534" t="str">
        <f>一年级总分</f>
        <v/>
      </c>
      <c r="AF511" s="517" t="str">
        <f>一年级等级</f>
        <v/>
      </c>
    </row>
    <row r="512" spans="1:32">
      <c r="A512" s="664">
        <v>108</v>
      </c>
      <c r="B512" s="665">
        <v>20</v>
      </c>
      <c r="C512" s="478"/>
      <c r="D512" s="471"/>
      <c r="E512" s="478"/>
      <c r="F512" s="473"/>
      <c r="G512" s="480"/>
      <c r="H512" s="475"/>
      <c r="I512" s="501"/>
      <c r="J512" s="502"/>
      <c r="K512" s="502"/>
      <c r="L512" s="649"/>
      <c r="M512" s="644"/>
      <c r="N512" s="505" t="str">
        <f>一年级BMI</f>
        <v/>
      </c>
      <c r="O512" s="499" t="str">
        <f>一年级BMI等级</f>
        <v/>
      </c>
      <c r="P512" s="500" t="str">
        <f>一年级BMI得分</f>
        <v/>
      </c>
      <c r="Q512" s="515" t="str">
        <f>一年级肺活量得分</f>
        <v/>
      </c>
      <c r="R512" s="512" t="str">
        <f>一年级等级</f>
        <v/>
      </c>
      <c r="S512" s="516" t="str">
        <f>一年级50米跑得分</f>
        <v/>
      </c>
      <c r="T512" s="517" t="str">
        <f>一年级等级</f>
        <v/>
      </c>
      <c r="U512" s="516" t="str">
        <f>一年级坐位体前屈得分</f>
        <v/>
      </c>
      <c r="V512" s="517" t="str">
        <f>一年级等级</f>
        <v/>
      </c>
      <c r="W512" s="516" t="str">
        <f>一年级一分钟跳绳得分</f>
        <v/>
      </c>
      <c r="X512" s="517" t="str">
        <f>一年级等级</f>
        <v/>
      </c>
      <c r="Y512" s="515"/>
      <c r="Z512" s="518"/>
      <c r="AA512" s="533"/>
      <c r="AB512" s="515"/>
      <c r="AC512" s="533" t="str">
        <f>一年级跳绳附加分</f>
        <v/>
      </c>
      <c r="AD512" s="534" t="str">
        <f>一年级标准分</f>
        <v/>
      </c>
      <c r="AE512" s="534" t="str">
        <f>一年级总分</f>
        <v/>
      </c>
      <c r="AF512" s="517" t="str">
        <f>一年级等级</f>
        <v/>
      </c>
    </row>
    <row r="513" spans="1:32">
      <c r="A513" s="664">
        <v>108</v>
      </c>
      <c r="B513" s="665">
        <v>21</v>
      </c>
      <c r="C513" s="478"/>
      <c r="D513" s="471"/>
      <c r="E513" s="478"/>
      <c r="F513" s="473"/>
      <c r="G513" s="480"/>
      <c r="H513" s="475"/>
      <c r="I513" s="501"/>
      <c r="J513" s="502"/>
      <c r="K513" s="502"/>
      <c r="L513" s="649"/>
      <c r="M513" s="644"/>
      <c r="N513" s="505" t="str">
        <f>一年级BMI</f>
        <v/>
      </c>
      <c r="O513" s="499" t="str">
        <f>一年级BMI等级</f>
        <v/>
      </c>
      <c r="P513" s="500" t="str">
        <f>一年级BMI得分</f>
        <v/>
      </c>
      <c r="Q513" s="515" t="str">
        <f>一年级肺活量得分</f>
        <v/>
      </c>
      <c r="R513" s="512" t="str">
        <f>一年级等级</f>
        <v/>
      </c>
      <c r="S513" s="516" t="str">
        <f>一年级50米跑得分</f>
        <v/>
      </c>
      <c r="T513" s="517" t="str">
        <f>一年级等级</f>
        <v/>
      </c>
      <c r="U513" s="516" t="str">
        <f>一年级坐位体前屈得分</f>
        <v/>
      </c>
      <c r="V513" s="517" t="str">
        <f>一年级等级</f>
        <v/>
      </c>
      <c r="W513" s="516" t="str">
        <f>一年级一分钟跳绳得分</f>
        <v/>
      </c>
      <c r="X513" s="517" t="str">
        <f>一年级等级</f>
        <v/>
      </c>
      <c r="Y513" s="515"/>
      <c r="Z513" s="518"/>
      <c r="AA513" s="533"/>
      <c r="AB513" s="515"/>
      <c r="AC513" s="533" t="str">
        <f>一年级跳绳附加分</f>
        <v/>
      </c>
      <c r="AD513" s="534" t="str">
        <f>一年级标准分</f>
        <v/>
      </c>
      <c r="AE513" s="534" t="str">
        <f>一年级总分</f>
        <v/>
      </c>
      <c r="AF513" s="517" t="str">
        <f>一年级等级</f>
        <v/>
      </c>
    </row>
    <row r="514" spans="1:32">
      <c r="A514" s="664">
        <v>108</v>
      </c>
      <c r="B514" s="665">
        <v>22</v>
      </c>
      <c r="C514" s="478"/>
      <c r="D514" s="471"/>
      <c r="E514" s="478"/>
      <c r="F514" s="473"/>
      <c r="G514" s="480"/>
      <c r="H514" s="475"/>
      <c r="I514" s="501"/>
      <c r="J514" s="502"/>
      <c r="K514" s="502"/>
      <c r="L514" s="649"/>
      <c r="M514" s="644"/>
      <c r="N514" s="505" t="str">
        <f>一年级BMI</f>
        <v/>
      </c>
      <c r="O514" s="499" t="str">
        <f>一年级BMI等级</f>
        <v/>
      </c>
      <c r="P514" s="500" t="str">
        <f>一年级BMI得分</f>
        <v/>
      </c>
      <c r="Q514" s="515" t="str">
        <f>一年级肺活量得分</f>
        <v/>
      </c>
      <c r="R514" s="512" t="str">
        <f>一年级等级</f>
        <v/>
      </c>
      <c r="S514" s="516" t="str">
        <f>一年级50米跑得分</f>
        <v/>
      </c>
      <c r="T514" s="517" t="str">
        <f>一年级等级</f>
        <v/>
      </c>
      <c r="U514" s="516" t="str">
        <f>一年级坐位体前屈得分</f>
        <v/>
      </c>
      <c r="V514" s="517" t="str">
        <f>一年级等级</f>
        <v/>
      </c>
      <c r="W514" s="516" t="str">
        <f>一年级一分钟跳绳得分</f>
        <v/>
      </c>
      <c r="X514" s="517" t="str">
        <f>一年级等级</f>
        <v/>
      </c>
      <c r="Y514" s="515"/>
      <c r="Z514" s="518"/>
      <c r="AA514" s="533"/>
      <c r="AB514" s="515"/>
      <c r="AC514" s="533" t="str">
        <f>一年级跳绳附加分</f>
        <v/>
      </c>
      <c r="AD514" s="534" t="str">
        <f>一年级标准分</f>
        <v/>
      </c>
      <c r="AE514" s="534" t="str">
        <f>一年级总分</f>
        <v/>
      </c>
      <c r="AF514" s="517" t="str">
        <f>一年级等级</f>
        <v/>
      </c>
    </row>
    <row r="515" spans="1:32">
      <c r="A515" s="664">
        <v>108</v>
      </c>
      <c r="B515" s="665">
        <v>23</v>
      </c>
      <c r="C515" s="478"/>
      <c r="D515" s="471"/>
      <c r="E515" s="478"/>
      <c r="F515" s="481"/>
      <c r="G515" s="480"/>
      <c r="H515" s="475"/>
      <c r="I515" s="501"/>
      <c r="J515" s="502"/>
      <c r="K515" s="502"/>
      <c r="L515" s="649"/>
      <c r="M515" s="644"/>
      <c r="N515" s="505" t="str">
        <f>一年级BMI</f>
        <v/>
      </c>
      <c r="O515" s="499" t="str">
        <f>一年级BMI等级</f>
        <v/>
      </c>
      <c r="P515" s="500" t="str">
        <f>一年级BMI得分</f>
        <v/>
      </c>
      <c r="Q515" s="515" t="str">
        <f>一年级肺活量得分</f>
        <v/>
      </c>
      <c r="R515" s="512" t="str">
        <f>一年级等级</f>
        <v/>
      </c>
      <c r="S515" s="516" t="str">
        <f>一年级50米跑得分</f>
        <v/>
      </c>
      <c r="T515" s="517" t="str">
        <f>一年级等级</f>
        <v/>
      </c>
      <c r="U515" s="516" t="str">
        <f>一年级坐位体前屈得分</f>
        <v/>
      </c>
      <c r="V515" s="517" t="str">
        <f>一年级等级</f>
        <v/>
      </c>
      <c r="W515" s="516" t="str">
        <f>一年级一分钟跳绳得分</f>
        <v/>
      </c>
      <c r="X515" s="517" t="str">
        <f>一年级等级</f>
        <v/>
      </c>
      <c r="Y515" s="515"/>
      <c r="Z515" s="518"/>
      <c r="AA515" s="533"/>
      <c r="AB515" s="515"/>
      <c r="AC515" s="533" t="str">
        <f>一年级跳绳附加分</f>
        <v/>
      </c>
      <c r="AD515" s="534" t="str">
        <f>一年级标准分</f>
        <v/>
      </c>
      <c r="AE515" s="534" t="str">
        <f>一年级总分</f>
        <v/>
      </c>
      <c r="AF515" s="517" t="str">
        <f>一年级等级</f>
        <v/>
      </c>
    </row>
    <row r="516" spans="1:32">
      <c r="A516" s="664">
        <v>108</v>
      </c>
      <c r="B516" s="665">
        <v>24</v>
      </c>
      <c r="C516" s="478"/>
      <c r="D516" s="471"/>
      <c r="E516" s="478"/>
      <c r="F516" s="481"/>
      <c r="G516" s="480"/>
      <c r="H516" s="475"/>
      <c r="I516" s="501"/>
      <c r="J516" s="502"/>
      <c r="K516" s="502"/>
      <c r="L516" s="649"/>
      <c r="M516" s="644"/>
      <c r="N516" s="505" t="str">
        <f>一年级BMI</f>
        <v/>
      </c>
      <c r="O516" s="499" t="str">
        <f>一年级BMI等级</f>
        <v/>
      </c>
      <c r="P516" s="500" t="str">
        <f>一年级BMI得分</f>
        <v/>
      </c>
      <c r="Q516" s="515" t="str">
        <f>一年级肺活量得分</f>
        <v/>
      </c>
      <c r="R516" s="512" t="str">
        <f>一年级等级</f>
        <v/>
      </c>
      <c r="S516" s="516" t="str">
        <f>一年级50米跑得分</f>
        <v/>
      </c>
      <c r="T516" s="517" t="str">
        <f>一年级等级</f>
        <v/>
      </c>
      <c r="U516" s="516" t="str">
        <f>一年级坐位体前屈得分</f>
        <v/>
      </c>
      <c r="V516" s="517" t="str">
        <f>一年级等级</f>
        <v/>
      </c>
      <c r="W516" s="516" t="str">
        <f>一年级一分钟跳绳得分</f>
        <v/>
      </c>
      <c r="X516" s="517" t="str">
        <f>一年级等级</f>
        <v/>
      </c>
      <c r="Y516" s="515"/>
      <c r="Z516" s="518"/>
      <c r="AA516" s="533"/>
      <c r="AB516" s="515"/>
      <c r="AC516" s="533" t="str">
        <f>一年级跳绳附加分</f>
        <v/>
      </c>
      <c r="AD516" s="534" t="str">
        <f>一年级标准分</f>
        <v/>
      </c>
      <c r="AE516" s="534" t="str">
        <f>一年级总分</f>
        <v/>
      </c>
      <c r="AF516" s="517" t="str">
        <f>一年级等级</f>
        <v/>
      </c>
    </row>
    <row r="517" spans="1:32">
      <c r="A517" s="664">
        <v>108</v>
      </c>
      <c r="B517" s="665">
        <v>25</v>
      </c>
      <c r="C517" s="478"/>
      <c r="D517" s="471"/>
      <c r="E517" s="478"/>
      <c r="F517" s="481"/>
      <c r="G517" s="480"/>
      <c r="H517" s="475"/>
      <c r="I517" s="501"/>
      <c r="J517" s="502"/>
      <c r="K517" s="502"/>
      <c r="L517" s="649"/>
      <c r="M517" s="644"/>
      <c r="N517" s="505" t="str">
        <f>一年级BMI</f>
        <v/>
      </c>
      <c r="O517" s="499" t="str">
        <f>一年级BMI等级</f>
        <v/>
      </c>
      <c r="P517" s="500" t="str">
        <f>一年级BMI得分</f>
        <v/>
      </c>
      <c r="Q517" s="515" t="str">
        <f>一年级肺活量得分</f>
        <v/>
      </c>
      <c r="R517" s="512" t="str">
        <f>一年级等级</f>
        <v/>
      </c>
      <c r="S517" s="516" t="str">
        <f>一年级50米跑得分</f>
        <v/>
      </c>
      <c r="T517" s="517" t="str">
        <f>一年级等级</f>
        <v/>
      </c>
      <c r="U517" s="516" t="str">
        <f>一年级坐位体前屈得分</f>
        <v/>
      </c>
      <c r="V517" s="517" t="str">
        <f>一年级等级</f>
        <v/>
      </c>
      <c r="W517" s="516" t="str">
        <f>一年级一分钟跳绳得分</f>
        <v/>
      </c>
      <c r="X517" s="517" t="str">
        <f>一年级等级</f>
        <v/>
      </c>
      <c r="Y517" s="515"/>
      <c r="Z517" s="518"/>
      <c r="AA517" s="533"/>
      <c r="AB517" s="515"/>
      <c r="AC517" s="533" t="str">
        <f>一年级跳绳附加分</f>
        <v/>
      </c>
      <c r="AD517" s="534" t="str">
        <f>一年级标准分</f>
        <v/>
      </c>
      <c r="AE517" s="534" t="str">
        <f>一年级总分</f>
        <v/>
      </c>
      <c r="AF517" s="517" t="str">
        <f>一年级等级</f>
        <v/>
      </c>
    </row>
    <row r="518" spans="1:32">
      <c r="A518" s="664">
        <v>108</v>
      </c>
      <c r="B518" s="665">
        <v>26</v>
      </c>
      <c r="C518" s="478"/>
      <c r="D518" s="471"/>
      <c r="E518" s="478"/>
      <c r="F518" s="481"/>
      <c r="G518" s="480"/>
      <c r="H518" s="475"/>
      <c r="I518" s="501"/>
      <c r="J518" s="502"/>
      <c r="K518" s="502"/>
      <c r="L518" s="649"/>
      <c r="M518" s="644"/>
      <c r="N518" s="505" t="str">
        <f>一年级BMI</f>
        <v/>
      </c>
      <c r="O518" s="499" t="str">
        <f>一年级BMI等级</f>
        <v/>
      </c>
      <c r="P518" s="500" t="str">
        <f>一年级BMI得分</f>
        <v/>
      </c>
      <c r="Q518" s="515" t="str">
        <f>一年级肺活量得分</f>
        <v/>
      </c>
      <c r="R518" s="512" t="str">
        <f>一年级等级</f>
        <v/>
      </c>
      <c r="S518" s="516" t="str">
        <f>一年级50米跑得分</f>
        <v/>
      </c>
      <c r="T518" s="517" t="str">
        <f>一年级等级</f>
        <v/>
      </c>
      <c r="U518" s="516" t="str">
        <f>一年级坐位体前屈得分</f>
        <v/>
      </c>
      <c r="V518" s="517" t="str">
        <f>一年级等级</f>
        <v/>
      </c>
      <c r="W518" s="516" t="str">
        <f>一年级一分钟跳绳得分</f>
        <v/>
      </c>
      <c r="X518" s="517" t="str">
        <f>一年级等级</f>
        <v/>
      </c>
      <c r="Y518" s="515"/>
      <c r="Z518" s="518"/>
      <c r="AA518" s="533"/>
      <c r="AB518" s="515"/>
      <c r="AC518" s="533" t="str">
        <f>一年级跳绳附加分</f>
        <v/>
      </c>
      <c r="AD518" s="534" t="str">
        <f>一年级标准分</f>
        <v/>
      </c>
      <c r="AE518" s="534" t="str">
        <f>一年级总分</f>
        <v/>
      </c>
      <c r="AF518" s="517" t="str">
        <f>一年级等级</f>
        <v/>
      </c>
    </row>
    <row r="519" spans="1:32">
      <c r="A519" s="664">
        <v>108</v>
      </c>
      <c r="B519" s="665">
        <v>27</v>
      </c>
      <c r="C519" s="478"/>
      <c r="D519" s="471"/>
      <c r="E519" s="478"/>
      <c r="F519" s="481"/>
      <c r="G519" s="480"/>
      <c r="H519" s="475"/>
      <c r="I519" s="501"/>
      <c r="J519" s="502"/>
      <c r="K519" s="502"/>
      <c r="L519" s="649"/>
      <c r="M519" s="644"/>
      <c r="N519" s="505" t="str">
        <f>一年级BMI</f>
        <v/>
      </c>
      <c r="O519" s="499" t="str">
        <f>一年级BMI等级</f>
        <v/>
      </c>
      <c r="P519" s="500" t="str">
        <f>一年级BMI得分</f>
        <v/>
      </c>
      <c r="Q519" s="515" t="str">
        <f>一年级肺活量得分</f>
        <v/>
      </c>
      <c r="R519" s="512" t="str">
        <f>一年级等级</f>
        <v/>
      </c>
      <c r="S519" s="516" t="str">
        <f>一年级50米跑得分</f>
        <v/>
      </c>
      <c r="T519" s="517" t="str">
        <f>一年级等级</f>
        <v/>
      </c>
      <c r="U519" s="516" t="str">
        <f>一年级坐位体前屈得分</f>
        <v/>
      </c>
      <c r="V519" s="517" t="str">
        <f>一年级等级</f>
        <v/>
      </c>
      <c r="W519" s="516" t="str">
        <f>一年级一分钟跳绳得分</f>
        <v/>
      </c>
      <c r="X519" s="517" t="str">
        <f>一年级等级</f>
        <v/>
      </c>
      <c r="Y519" s="515"/>
      <c r="Z519" s="518"/>
      <c r="AA519" s="533"/>
      <c r="AB519" s="515"/>
      <c r="AC519" s="533" t="str">
        <f>一年级跳绳附加分</f>
        <v/>
      </c>
      <c r="AD519" s="534" t="str">
        <f>一年级标准分</f>
        <v/>
      </c>
      <c r="AE519" s="534" t="str">
        <f>一年级总分</f>
        <v/>
      </c>
      <c r="AF519" s="517" t="str">
        <f>一年级等级</f>
        <v/>
      </c>
    </row>
    <row r="520" spans="1:32">
      <c r="A520" s="664">
        <v>108</v>
      </c>
      <c r="B520" s="665">
        <v>28</v>
      </c>
      <c r="C520" s="478"/>
      <c r="D520" s="471"/>
      <c r="E520" s="478"/>
      <c r="F520" s="481"/>
      <c r="G520" s="480"/>
      <c r="H520" s="475"/>
      <c r="I520" s="501"/>
      <c r="J520" s="502"/>
      <c r="K520" s="502"/>
      <c r="L520" s="649"/>
      <c r="M520" s="644"/>
      <c r="N520" s="505" t="str">
        <f>一年级BMI</f>
        <v/>
      </c>
      <c r="O520" s="499" t="str">
        <f>一年级BMI等级</f>
        <v/>
      </c>
      <c r="P520" s="500" t="str">
        <f>一年级BMI得分</f>
        <v/>
      </c>
      <c r="Q520" s="515" t="str">
        <f>一年级肺活量得分</f>
        <v/>
      </c>
      <c r="R520" s="512" t="str">
        <f>一年级等级</f>
        <v/>
      </c>
      <c r="S520" s="516" t="str">
        <f>一年级50米跑得分</f>
        <v/>
      </c>
      <c r="T520" s="517" t="str">
        <f>一年级等级</f>
        <v/>
      </c>
      <c r="U520" s="516" t="str">
        <f>一年级坐位体前屈得分</f>
        <v/>
      </c>
      <c r="V520" s="517" t="str">
        <f>一年级等级</f>
        <v/>
      </c>
      <c r="W520" s="516" t="str">
        <f>一年级一分钟跳绳得分</f>
        <v/>
      </c>
      <c r="X520" s="517" t="str">
        <f>一年级等级</f>
        <v/>
      </c>
      <c r="Y520" s="515"/>
      <c r="Z520" s="518"/>
      <c r="AA520" s="533"/>
      <c r="AB520" s="515"/>
      <c r="AC520" s="533" t="str">
        <f>一年级跳绳附加分</f>
        <v/>
      </c>
      <c r="AD520" s="534" t="str">
        <f>一年级标准分</f>
        <v/>
      </c>
      <c r="AE520" s="534" t="str">
        <f>一年级总分</f>
        <v/>
      </c>
      <c r="AF520" s="517" t="str">
        <f>一年级等级</f>
        <v/>
      </c>
    </row>
    <row r="521" spans="1:32">
      <c r="A521" s="664">
        <v>108</v>
      </c>
      <c r="B521" s="665">
        <v>29</v>
      </c>
      <c r="C521" s="478"/>
      <c r="D521" s="471"/>
      <c r="E521" s="478"/>
      <c r="F521" s="481"/>
      <c r="G521" s="480"/>
      <c r="H521" s="475"/>
      <c r="I521" s="501"/>
      <c r="J521" s="502"/>
      <c r="K521" s="502"/>
      <c r="L521" s="649"/>
      <c r="M521" s="644"/>
      <c r="N521" s="505" t="str">
        <f>一年级BMI</f>
        <v/>
      </c>
      <c r="O521" s="499" t="str">
        <f>一年级BMI等级</f>
        <v/>
      </c>
      <c r="P521" s="500" t="str">
        <f>一年级BMI得分</f>
        <v/>
      </c>
      <c r="Q521" s="515" t="str">
        <f>一年级肺活量得分</f>
        <v/>
      </c>
      <c r="R521" s="512" t="str">
        <f>一年级等级</f>
        <v/>
      </c>
      <c r="S521" s="516" t="str">
        <f>一年级50米跑得分</f>
        <v/>
      </c>
      <c r="T521" s="517" t="str">
        <f>一年级等级</f>
        <v/>
      </c>
      <c r="U521" s="516" t="str">
        <f>一年级坐位体前屈得分</f>
        <v/>
      </c>
      <c r="V521" s="517" t="str">
        <f>一年级等级</f>
        <v/>
      </c>
      <c r="W521" s="516" t="str">
        <f>一年级一分钟跳绳得分</f>
        <v/>
      </c>
      <c r="X521" s="517" t="str">
        <f>一年级等级</f>
        <v/>
      </c>
      <c r="Y521" s="515"/>
      <c r="Z521" s="518"/>
      <c r="AA521" s="533"/>
      <c r="AB521" s="515"/>
      <c r="AC521" s="533" t="str">
        <f>一年级跳绳附加分</f>
        <v/>
      </c>
      <c r="AD521" s="534" t="str">
        <f>一年级标准分</f>
        <v/>
      </c>
      <c r="AE521" s="534" t="str">
        <f>一年级总分</f>
        <v/>
      </c>
      <c r="AF521" s="517" t="str">
        <f>一年级等级</f>
        <v/>
      </c>
    </row>
    <row r="522" spans="1:32">
      <c r="A522" s="664">
        <v>108</v>
      </c>
      <c r="B522" s="665">
        <v>30</v>
      </c>
      <c r="C522" s="478"/>
      <c r="D522" s="471"/>
      <c r="E522" s="478"/>
      <c r="F522" s="481"/>
      <c r="G522" s="480"/>
      <c r="H522" s="475"/>
      <c r="I522" s="501"/>
      <c r="J522" s="502"/>
      <c r="K522" s="502"/>
      <c r="L522" s="649"/>
      <c r="M522" s="644"/>
      <c r="N522" s="505" t="str">
        <f>一年级BMI</f>
        <v/>
      </c>
      <c r="O522" s="499" t="str">
        <f>一年级BMI等级</f>
        <v/>
      </c>
      <c r="P522" s="500" t="str">
        <f>一年级BMI得分</f>
        <v/>
      </c>
      <c r="Q522" s="515" t="str">
        <f>一年级肺活量得分</f>
        <v/>
      </c>
      <c r="R522" s="512" t="str">
        <f>一年级等级</f>
        <v/>
      </c>
      <c r="S522" s="516" t="str">
        <f>一年级50米跑得分</f>
        <v/>
      </c>
      <c r="T522" s="517" t="str">
        <f>一年级等级</f>
        <v/>
      </c>
      <c r="U522" s="516" t="str">
        <f>一年级坐位体前屈得分</f>
        <v/>
      </c>
      <c r="V522" s="517" t="str">
        <f>一年级等级</f>
        <v/>
      </c>
      <c r="W522" s="516" t="str">
        <f>一年级一分钟跳绳得分</f>
        <v/>
      </c>
      <c r="X522" s="517" t="str">
        <f>一年级等级</f>
        <v/>
      </c>
      <c r="Y522" s="515"/>
      <c r="Z522" s="518"/>
      <c r="AA522" s="533"/>
      <c r="AB522" s="515"/>
      <c r="AC522" s="533" t="str">
        <f>一年级跳绳附加分</f>
        <v/>
      </c>
      <c r="AD522" s="534" t="str">
        <f>一年级标准分</f>
        <v/>
      </c>
      <c r="AE522" s="534" t="str">
        <f>一年级总分</f>
        <v/>
      </c>
      <c r="AF522" s="517" t="str">
        <f>一年级等级</f>
        <v/>
      </c>
    </row>
    <row r="523" spans="1:32">
      <c r="A523" s="664">
        <v>108</v>
      </c>
      <c r="B523" s="665">
        <v>31</v>
      </c>
      <c r="C523" s="478"/>
      <c r="D523" s="471"/>
      <c r="E523" s="478"/>
      <c r="F523" s="473"/>
      <c r="G523" s="480"/>
      <c r="H523" s="475"/>
      <c r="I523" s="501"/>
      <c r="J523" s="502"/>
      <c r="K523" s="502"/>
      <c r="L523" s="648"/>
      <c r="M523" s="643"/>
      <c r="N523" s="498" t="str">
        <f>一年级BMI</f>
        <v/>
      </c>
      <c r="O523" s="499" t="str">
        <f>一年级BMI等级</f>
        <v/>
      </c>
      <c r="P523" s="500" t="str">
        <f>一年级BMI得分</f>
        <v/>
      </c>
      <c r="Q523" s="515" t="str">
        <f>一年级肺活量得分</f>
        <v/>
      </c>
      <c r="R523" s="512" t="str">
        <f>一年级等级</f>
        <v/>
      </c>
      <c r="S523" s="516" t="str">
        <f>一年级50米跑得分</f>
        <v/>
      </c>
      <c r="T523" s="512" t="str">
        <f>一年级等级</f>
        <v/>
      </c>
      <c r="U523" s="516" t="str">
        <f>一年级坐位体前屈得分</f>
        <v/>
      </c>
      <c r="V523" s="512" t="str">
        <f>一年级等级</f>
        <v/>
      </c>
      <c r="W523" s="516" t="str">
        <f>一年级一分钟跳绳得分</f>
        <v/>
      </c>
      <c r="X523" s="512" t="str">
        <f>一年级等级</f>
        <v/>
      </c>
      <c r="Y523" s="511"/>
      <c r="Z523" s="514"/>
      <c r="AA523" s="530"/>
      <c r="AB523" s="511"/>
      <c r="AC523" s="530" t="str">
        <f>一年级跳绳附加分</f>
        <v/>
      </c>
      <c r="AD523" s="534" t="str">
        <f>一年级标准分</f>
        <v/>
      </c>
      <c r="AE523" s="531" t="str">
        <f>一年级总分</f>
        <v/>
      </c>
      <c r="AF523" s="512" t="str">
        <f>一年级等级</f>
        <v/>
      </c>
    </row>
    <row r="524" spans="1:32">
      <c r="A524" s="664">
        <v>108</v>
      </c>
      <c r="B524" s="665">
        <v>32</v>
      </c>
      <c r="C524" s="478"/>
      <c r="D524" s="471"/>
      <c r="E524" s="478"/>
      <c r="F524" s="473"/>
      <c r="G524" s="480"/>
      <c r="H524" s="475"/>
      <c r="I524" s="501"/>
      <c r="J524" s="502"/>
      <c r="K524" s="502"/>
      <c r="L524" s="649"/>
      <c r="M524" s="644"/>
      <c r="N524" s="505" t="str">
        <f>一年级BMI</f>
        <v/>
      </c>
      <c r="O524" s="499" t="str">
        <f>一年级BMI等级</f>
        <v/>
      </c>
      <c r="P524" s="500" t="str">
        <f>一年级BMI得分</f>
        <v/>
      </c>
      <c r="Q524" s="515" t="str">
        <f>一年级肺活量得分</f>
        <v/>
      </c>
      <c r="R524" s="512" t="str">
        <f>一年级等级</f>
        <v/>
      </c>
      <c r="S524" s="516" t="str">
        <f>一年级50米跑得分</f>
        <v/>
      </c>
      <c r="T524" s="512" t="str">
        <f>一年级等级</f>
        <v/>
      </c>
      <c r="U524" s="516" t="str">
        <f>一年级坐位体前屈得分</f>
        <v/>
      </c>
      <c r="V524" s="517" t="str">
        <f>一年级等级</f>
        <v/>
      </c>
      <c r="W524" s="516" t="str">
        <f>一年级一分钟跳绳得分</f>
        <v/>
      </c>
      <c r="X524" s="517" t="str">
        <f>一年级等级</f>
        <v/>
      </c>
      <c r="Y524" s="515"/>
      <c r="Z524" s="518"/>
      <c r="AA524" s="533"/>
      <c r="AB524" s="515"/>
      <c r="AC524" s="533" t="str">
        <f>一年级跳绳附加分</f>
        <v/>
      </c>
      <c r="AD524" s="534" t="str">
        <f>一年级标准分</f>
        <v/>
      </c>
      <c r="AE524" s="534" t="str">
        <f>一年级总分</f>
        <v/>
      </c>
      <c r="AF524" s="517" t="str">
        <f>一年级等级</f>
        <v/>
      </c>
    </row>
    <row r="525" spans="1:32">
      <c r="A525" s="664">
        <v>108</v>
      </c>
      <c r="B525" s="665">
        <v>33</v>
      </c>
      <c r="C525" s="478"/>
      <c r="D525" s="585"/>
      <c r="E525" s="478"/>
      <c r="F525" s="473"/>
      <c r="G525" s="480"/>
      <c r="H525" s="475"/>
      <c r="I525" s="595"/>
      <c r="J525" s="596"/>
      <c r="K525" s="597"/>
      <c r="L525" s="649"/>
      <c r="M525" s="644"/>
      <c r="N525" s="505" t="str">
        <f>一年级BMI</f>
        <v/>
      </c>
      <c r="O525" s="499" t="str">
        <f>一年级BMI等级</f>
        <v/>
      </c>
      <c r="P525" s="500" t="str">
        <f>一年级BMI得分</f>
        <v/>
      </c>
      <c r="Q525" s="515" t="str">
        <f>一年级肺活量得分</f>
        <v/>
      </c>
      <c r="R525" s="512" t="str">
        <f>一年级等级</f>
        <v/>
      </c>
      <c r="S525" s="516" t="str">
        <f>一年级50米跑得分</f>
        <v/>
      </c>
      <c r="T525" s="512" t="str">
        <f>一年级等级</f>
        <v/>
      </c>
      <c r="U525" s="516" t="str">
        <f>一年级坐位体前屈得分</f>
        <v/>
      </c>
      <c r="V525" s="517" t="str">
        <f>一年级等级</f>
        <v/>
      </c>
      <c r="W525" s="516" t="str">
        <f>一年级一分钟跳绳得分</f>
        <v/>
      </c>
      <c r="X525" s="517" t="str">
        <f>一年级等级</f>
        <v/>
      </c>
      <c r="Y525" s="515"/>
      <c r="Z525" s="518"/>
      <c r="AA525" s="533"/>
      <c r="AB525" s="515"/>
      <c r="AC525" s="533" t="str">
        <f>一年级跳绳附加分</f>
        <v/>
      </c>
      <c r="AD525" s="534" t="str">
        <f>一年级标准分</f>
        <v/>
      </c>
      <c r="AE525" s="534" t="str">
        <f>一年级总分</f>
        <v/>
      </c>
      <c r="AF525" s="517" t="str">
        <f>一年级等级</f>
        <v/>
      </c>
    </row>
    <row r="526" spans="1:32">
      <c r="A526" s="664">
        <v>108</v>
      </c>
      <c r="B526" s="665">
        <v>34</v>
      </c>
      <c r="C526" s="478"/>
      <c r="D526" s="585"/>
      <c r="E526" s="478"/>
      <c r="F526" s="473"/>
      <c r="G526" s="480"/>
      <c r="H526" s="475"/>
      <c r="I526" s="595"/>
      <c r="J526" s="596"/>
      <c r="K526" s="597"/>
      <c r="L526" s="649"/>
      <c r="M526" s="644"/>
      <c r="N526" s="505" t="str">
        <f>一年级BMI</f>
        <v/>
      </c>
      <c r="O526" s="499" t="str">
        <f>一年级BMI等级</f>
        <v/>
      </c>
      <c r="P526" s="500" t="str">
        <f>一年级BMI得分</f>
        <v/>
      </c>
      <c r="Q526" s="515" t="str">
        <f>一年级肺活量得分</f>
        <v/>
      </c>
      <c r="R526" s="512" t="str">
        <f>一年级等级</f>
        <v/>
      </c>
      <c r="S526" s="516" t="str">
        <f>一年级50米跑得分</f>
        <v/>
      </c>
      <c r="T526" s="512" t="str">
        <f>一年级等级</f>
        <v/>
      </c>
      <c r="U526" s="516" t="str">
        <f>一年级坐位体前屈得分</f>
        <v/>
      </c>
      <c r="V526" s="517" t="str">
        <f>一年级等级</f>
        <v/>
      </c>
      <c r="W526" s="516" t="str">
        <f>一年级一分钟跳绳得分</f>
        <v/>
      </c>
      <c r="X526" s="517" t="str">
        <f>一年级等级</f>
        <v/>
      </c>
      <c r="Y526" s="515"/>
      <c r="Z526" s="518"/>
      <c r="AA526" s="533"/>
      <c r="AB526" s="515"/>
      <c r="AC526" s="533" t="str">
        <f>一年级跳绳附加分</f>
        <v/>
      </c>
      <c r="AD526" s="534" t="str">
        <f>一年级标准分</f>
        <v/>
      </c>
      <c r="AE526" s="534" t="str">
        <f>一年级总分</f>
        <v/>
      </c>
      <c r="AF526" s="517" t="str">
        <f>一年级等级</f>
        <v/>
      </c>
    </row>
    <row r="527" spans="1:32">
      <c r="A527" s="664">
        <v>108</v>
      </c>
      <c r="B527" s="665">
        <v>35</v>
      </c>
      <c r="C527" s="478"/>
      <c r="D527" s="585"/>
      <c r="E527" s="478"/>
      <c r="F527" s="473"/>
      <c r="G527" s="480"/>
      <c r="H527" s="475"/>
      <c r="I527" s="595"/>
      <c r="J527" s="596"/>
      <c r="K527" s="597"/>
      <c r="L527" s="649"/>
      <c r="M527" s="644"/>
      <c r="N527" s="505" t="str">
        <f>一年级BMI</f>
        <v/>
      </c>
      <c r="O527" s="499" t="str">
        <f>一年级BMI等级</f>
        <v/>
      </c>
      <c r="P527" s="500" t="str">
        <f>一年级BMI得分</f>
        <v/>
      </c>
      <c r="Q527" s="515" t="str">
        <f>一年级肺活量得分</f>
        <v/>
      </c>
      <c r="R527" s="512" t="str">
        <f>一年级等级</f>
        <v/>
      </c>
      <c r="S527" s="516" t="str">
        <f>一年级50米跑得分</f>
        <v/>
      </c>
      <c r="T527" s="512" t="str">
        <f>一年级等级</f>
        <v/>
      </c>
      <c r="U527" s="516" t="str">
        <f>一年级坐位体前屈得分</f>
        <v/>
      </c>
      <c r="V527" s="517" t="str">
        <f>一年级等级</f>
        <v/>
      </c>
      <c r="W527" s="516" t="str">
        <f>一年级一分钟跳绳得分</f>
        <v/>
      </c>
      <c r="X527" s="517" t="str">
        <f>一年级等级</f>
        <v/>
      </c>
      <c r="Y527" s="515"/>
      <c r="Z527" s="518"/>
      <c r="AA527" s="533"/>
      <c r="AB527" s="515"/>
      <c r="AC527" s="533" t="str">
        <f>一年级跳绳附加分</f>
        <v/>
      </c>
      <c r="AD527" s="534" t="str">
        <f>一年级标准分</f>
        <v/>
      </c>
      <c r="AE527" s="534" t="str">
        <f>一年级总分</f>
        <v/>
      </c>
      <c r="AF527" s="517" t="str">
        <f>一年级等级</f>
        <v/>
      </c>
    </row>
    <row r="528" spans="1:32">
      <c r="A528" s="664">
        <v>108</v>
      </c>
      <c r="B528" s="665">
        <v>36</v>
      </c>
      <c r="C528" s="586"/>
      <c r="D528" s="587"/>
      <c r="E528" s="586"/>
      <c r="F528" s="473"/>
      <c r="G528" s="588"/>
      <c r="H528" s="475"/>
      <c r="I528" s="595"/>
      <c r="J528" s="596"/>
      <c r="K528" s="597"/>
      <c r="L528" s="649"/>
      <c r="M528" s="644"/>
      <c r="N528" s="505" t="str">
        <f>一年级BMI</f>
        <v/>
      </c>
      <c r="O528" s="499" t="str">
        <f>一年级BMI等级</f>
        <v/>
      </c>
      <c r="P528" s="500" t="str">
        <f>一年级BMI得分</f>
        <v/>
      </c>
      <c r="Q528" s="515" t="str">
        <f>一年级肺活量得分</f>
        <v/>
      </c>
      <c r="R528" s="512" t="str">
        <f>一年级等级</f>
        <v/>
      </c>
      <c r="S528" s="516" t="str">
        <f>一年级50米跑得分</f>
        <v/>
      </c>
      <c r="T528" s="512" t="str">
        <f>一年级等级</f>
        <v/>
      </c>
      <c r="U528" s="516" t="str">
        <f>一年级坐位体前屈得分</f>
        <v/>
      </c>
      <c r="V528" s="517" t="str">
        <f>一年级等级</f>
        <v/>
      </c>
      <c r="W528" s="516" t="str">
        <f>一年级一分钟跳绳得分</f>
        <v/>
      </c>
      <c r="X528" s="517" t="str">
        <f>一年级等级</f>
        <v/>
      </c>
      <c r="Y528" s="515"/>
      <c r="Z528" s="518"/>
      <c r="AA528" s="533"/>
      <c r="AB528" s="515"/>
      <c r="AC528" s="533" t="str">
        <f>一年级跳绳附加分</f>
        <v/>
      </c>
      <c r="AD528" s="534" t="str">
        <f>一年级标准分</f>
        <v/>
      </c>
      <c r="AE528" s="534" t="str">
        <f>一年级总分</f>
        <v/>
      </c>
      <c r="AF528" s="517" t="str">
        <f>一年级等级</f>
        <v/>
      </c>
    </row>
    <row r="529" spans="1:32">
      <c r="A529" s="664">
        <v>108</v>
      </c>
      <c r="B529" s="665">
        <v>37</v>
      </c>
      <c r="C529" s="586"/>
      <c r="D529" s="587"/>
      <c r="E529" s="586"/>
      <c r="F529" s="473"/>
      <c r="G529" s="588"/>
      <c r="H529" s="475"/>
      <c r="I529" s="595"/>
      <c r="J529" s="596"/>
      <c r="K529" s="597"/>
      <c r="L529" s="649"/>
      <c r="M529" s="644"/>
      <c r="N529" s="505" t="str">
        <f>一年级BMI</f>
        <v/>
      </c>
      <c r="O529" s="499" t="str">
        <f>一年级BMI等级</f>
        <v/>
      </c>
      <c r="P529" s="500" t="str">
        <f>一年级BMI得分</f>
        <v/>
      </c>
      <c r="Q529" s="515" t="str">
        <f>一年级肺活量得分</f>
        <v/>
      </c>
      <c r="R529" s="512" t="str">
        <f>一年级等级</f>
        <v/>
      </c>
      <c r="S529" s="516" t="str">
        <f>一年级50米跑得分</f>
        <v/>
      </c>
      <c r="T529" s="517" t="str">
        <f>一年级等级</f>
        <v/>
      </c>
      <c r="U529" s="516" t="str">
        <f>一年级坐位体前屈得分</f>
        <v/>
      </c>
      <c r="V529" s="517" t="str">
        <f>一年级等级</f>
        <v/>
      </c>
      <c r="W529" s="516" t="str">
        <f>一年级一分钟跳绳得分</f>
        <v/>
      </c>
      <c r="X529" s="517" t="str">
        <f>一年级等级</f>
        <v/>
      </c>
      <c r="Y529" s="515"/>
      <c r="Z529" s="518"/>
      <c r="AA529" s="533"/>
      <c r="AB529" s="515"/>
      <c r="AC529" s="533" t="str">
        <f>一年级跳绳附加分</f>
        <v/>
      </c>
      <c r="AD529" s="534" t="str">
        <f>一年级标准分</f>
        <v/>
      </c>
      <c r="AE529" s="534" t="str">
        <f>一年级总分</f>
        <v/>
      </c>
      <c r="AF529" s="517" t="str">
        <f>一年级等级</f>
        <v/>
      </c>
    </row>
    <row r="530" spans="1:32">
      <c r="A530" s="664">
        <v>108</v>
      </c>
      <c r="B530" s="665">
        <v>38</v>
      </c>
      <c r="C530" s="586"/>
      <c r="D530" s="587"/>
      <c r="E530" s="586"/>
      <c r="F530" s="473"/>
      <c r="G530" s="588"/>
      <c r="H530" s="475"/>
      <c r="I530" s="595"/>
      <c r="J530" s="596"/>
      <c r="K530" s="597"/>
      <c r="L530" s="649"/>
      <c r="M530" s="644"/>
      <c r="N530" s="505" t="str">
        <f>一年级BMI</f>
        <v/>
      </c>
      <c r="O530" s="499" t="str">
        <f>一年级BMI等级</f>
        <v/>
      </c>
      <c r="P530" s="500" t="str">
        <f>一年级BMI得分</f>
        <v/>
      </c>
      <c r="Q530" s="515" t="str">
        <f>一年级肺活量得分</f>
        <v/>
      </c>
      <c r="R530" s="512" t="str">
        <f>一年级等级</f>
        <v/>
      </c>
      <c r="S530" s="516" t="str">
        <f>一年级50米跑得分</f>
        <v/>
      </c>
      <c r="T530" s="517" t="str">
        <f>一年级等级</f>
        <v/>
      </c>
      <c r="U530" s="516" t="str">
        <f>一年级坐位体前屈得分</f>
        <v/>
      </c>
      <c r="V530" s="517" t="str">
        <f>一年级等级</f>
        <v/>
      </c>
      <c r="W530" s="516" t="str">
        <f>一年级一分钟跳绳得分</f>
        <v/>
      </c>
      <c r="X530" s="517" t="str">
        <f>一年级等级</f>
        <v/>
      </c>
      <c r="Y530" s="515"/>
      <c r="Z530" s="518"/>
      <c r="AA530" s="533"/>
      <c r="AB530" s="515"/>
      <c r="AC530" s="533" t="str">
        <f>一年级跳绳附加分</f>
        <v/>
      </c>
      <c r="AD530" s="534" t="str">
        <f>一年级标准分</f>
        <v/>
      </c>
      <c r="AE530" s="534" t="str">
        <f>一年级总分</f>
        <v/>
      </c>
      <c r="AF530" s="517" t="str">
        <f>一年级等级</f>
        <v/>
      </c>
    </row>
    <row r="531" spans="1:32">
      <c r="A531" s="664">
        <v>108</v>
      </c>
      <c r="B531" s="665">
        <v>39</v>
      </c>
      <c r="C531" s="586"/>
      <c r="D531" s="587"/>
      <c r="E531" s="586"/>
      <c r="F531" s="473"/>
      <c r="G531" s="588"/>
      <c r="H531" s="475"/>
      <c r="I531" s="595"/>
      <c r="J531" s="596"/>
      <c r="K531" s="597"/>
      <c r="L531" s="649"/>
      <c r="M531" s="644"/>
      <c r="N531" s="505" t="str">
        <f>一年级BMI</f>
        <v/>
      </c>
      <c r="O531" s="499" t="str">
        <f>一年级BMI等级</f>
        <v/>
      </c>
      <c r="P531" s="500" t="str">
        <f>一年级BMI得分</f>
        <v/>
      </c>
      <c r="Q531" s="515" t="str">
        <f>一年级肺活量得分</f>
        <v/>
      </c>
      <c r="R531" s="512" t="str">
        <f>一年级等级</f>
        <v/>
      </c>
      <c r="S531" s="516" t="str">
        <f>一年级50米跑得分</f>
        <v/>
      </c>
      <c r="T531" s="517" t="str">
        <f>一年级等级</f>
        <v/>
      </c>
      <c r="U531" s="516" t="str">
        <f>一年级坐位体前屈得分</f>
        <v/>
      </c>
      <c r="V531" s="517" t="str">
        <f>一年级等级</f>
        <v/>
      </c>
      <c r="W531" s="516" t="str">
        <f>一年级一分钟跳绳得分</f>
        <v/>
      </c>
      <c r="X531" s="517" t="str">
        <f>一年级等级</f>
        <v/>
      </c>
      <c r="Y531" s="515"/>
      <c r="Z531" s="518"/>
      <c r="AA531" s="533"/>
      <c r="AB531" s="515"/>
      <c r="AC531" s="533" t="str">
        <f>一年级跳绳附加分</f>
        <v/>
      </c>
      <c r="AD531" s="534" t="str">
        <f>一年级标准分</f>
        <v/>
      </c>
      <c r="AE531" s="534" t="str">
        <f>一年级总分</f>
        <v/>
      </c>
      <c r="AF531" s="517" t="str">
        <f>一年级等级</f>
        <v/>
      </c>
    </row>
    <row r="532" spans="1:32">
      <c r="A532" s="664">
        <v>108</v>
      </c>
      <c r="B532" s="665">
        <v>40</v>
      </c>
      <c r="C532" s="586"/>
      <c r="D532" s="587"/>
      <c r="E532" s="586"/>
      <c r="F532" s="473"/>
      <c r="G532" s="588"/>
      <c r="H532" s="475"/>
      <c r="I532" s="595"/>
      <c r="J532" s="596"/>
      <c r="K532" s="597"/>
      <c r="L532" s="649"/>
      <c r="M532" s="644"/>
      <c r="N532" s="505" t="str">
        <f>一年级BMI</f>
        <v/>
      </c>
      <c r="O532" s="499" t="str">
        <f>一年级BMI等级</f>
        <v/>
      </c>
      <c r="P532" s="500" t="str">
        <f>一年级BMI得分</f>
        <v/>
      </c>
      <c r="Q532" s="515" t="str">
        <f>一年级肺活量得分</f>
        <v/>
      </c>
      <c r="R532" s="512" t="str">
        <f>一年级等级</f>
        <v/>
      </c>
      <c r="S532" s="516" t="str">
        <f>一年级50米跑得分</f>
        <v/>
      </c>
      <c r="T532" s="517" t="str">
        <f>一年级等级</f>
        <v/>
      </c>
      <c r="U532" s="516" t="str">
        <f>一年级坐位体前屈得分</f>
        <v/>
      </c>
      <c r="V532" s="517" t="str">
        <f>一年级等级</f>
        <v/>
      </c>
      <c r="W532" s="516" t="str">
        <f>一年级一分钟跳绳得分</f>
        <v/>
      </c>
      <c r="X532" s="517" t="str">
        <f>一年级等级</f>
        <v/>
      </c>
      <c r="Y532" s="515"/>
      <c r="Z532" s="518"/>
      <c r="AA532" s="533"/>
      <c r="AB532" s="515"/>
      <c r="AC532" s="533" t="str">
        <f>一年级跳绳附加分</f>
        <v/>
      </c>
      <c r="AD532" s="534" t="str">
        <f>一年级标准分</f>
        <v/>
      </c>
      <c r="AE532" s="534" t="str">
        <f>一年级总分</f>
        <v/>
      </c>
      <c r="AF532" s="517" t="str">
        <f>一年级等级</f>
        <v/>
      </c>
    </row>
    <row r="533" spans="1:32">
      <c r="A533" s="664">
        <v>108</v>
      </c>
      <c r="B533" s="665">
        <v>41</v>
      </c>
      <c r="C533" s="586"/>
      <c r="D533" s="587"/>
      <c r="E533" s="586"/>
      <c r="F533" s="473"/>
      <c r="G533" s="588"/>
      <c r="H533" s="475"/>
      <c r="I533" s="595"/>
      <c r="J533" s="596"/>
      <c r="K533" s="597"/>
      <c r="L533" s="649"/>
      <c r="M533" s="644"/>
      <c r="N533" s="505" t="str">
        <f>一年级BMI</f>
        <v/>
      </c>
      <c r="O533" s="499" t="str">
        <f>一年级BMI等级</f>
        <v/>
      </c>
      <c r="P533" s="500" t="str">
        <f>一年级BMI得分</f>
        <v/>
      </c>
      <c r="Q533" s="515" t="str">
        <f>一年级肺活量得分</f>
        <v/>
      </c>
      <c r="R533" s="512" t="str">
        <f>一年级等级</f>
        <v/>
      </c>
      <c r="S533" s="516" t="str">
        <f>一年级50米跑得分</f>
        <v/>
      </c>
      <c r="T533" s="517" t="str">
        <f>一年级等级</f>
        <v/>
      </c>
      <c r="U533" s="516" t="str">
        <f>一年级坐位体前屈得分</f>
        <v/>
      </c>
      <c r="V533" s="517" t="str">
        <f>一年级等级</f>
        <v/>
      </c>
      <c r="W533" s="516" t="str">
        <f>一年级一分钟跳绳得分</f>
        <v/>
      </c>
      <c r="X533" s="517" t="str">
        <f>一年级等级</f>
        <v/>
      </c>
      <c r="Y533" s="515"/>
      <c r="Z533" s="518"/>
      <c r="AA533" s="533"/>
      <c r="AB533" s="515"/>
      <c r="AC533" s="533" t="str">
        <f>一年级跳绳附加分</f>
        <v/>
      </c>
      <c r="AD533" s="534" t="str">
        <f>一年级标准分</f>
        <v/>
      </c>
      <c r="AE533" s="534" t="str">
        <f>一年级总分</f>
        <v/>
      </c>
      <c r="AF533" s="517" t="str">
        <f>一年级等级</f>
        <v/>
      </c>
    </row>
    <row r="534" spans="1:32">
      <c r="A534" s="664">
        <v>108</v>
      </c>
      <c r="B534" s="665">
        <v>42</v>
      </c>
      <c r="C534" s="586"/>
      <c r="D534" s="587"/>
      <c r="E534" s="586"/>
      <c r="F534" s="473"/>
      <c r="G534" s="588"/>
      <c r="H534" s="475"/>
      <c r="I534" s="595"/>
      <c r="J534" s="596"/>
      <c r="K534" s="597"/>
      <c r="L534" s="649"/>
      <c r="M534" s="644"/>
      <c r="N534" s="505" t="str">
        <f>一年级BMI</f>
        <v/>
      </c>
      <c r="O534" s="499" t="str">
        <f>一年级BMI等级</f>
        <v/>
      </c>
      <c r="P534" s="500" t="str">
        <f>一年级BMI得分</f>
        <v/>
      </c>
      <c r="Q534" s="515" t="str">
        <f>一年级肺活量得分</f>
        <v/>
      </c>
      <c r="R534" s="512" t="str">
        <f>一年级等级</f>
        <v/>
      </c>
      <c r="S534" s="516" t="str">
        <f>一年级50米跑得分</f>
        <v/>
      </c>
      <c r="T534" s="517" t="str">
        <f>一年级等级</f>
        <v/>
      </c>
      <c r="U534" s="516" t="str">
        <f>一年级坐位体前屈得分</f>
        <v/>
      </c>
      <c r="V534" s="517" t="str">
        <f>一年级等级</f>
        <v/>
      </c>
      <c r="W534" s="516" t="str">
        <f>一年级一分钟跳绳得分</f>
        <v/>
      </c>
      <c r="X534" s="517" t="str">
        <f>一年级等级</f>
        <v/>
      </c>
      <c r="Y534" s="515"/>
      <c r="Z534" s="518"/>
      <c r="AA534" s="533"/>
      <c r="AB534" s="515"/>
      <c r="AC534" s="533" t="str">
        <f>一年级跳绳附加分</f>
        <v/>
      </c>
      <c r="AD534" s="534" t="str">
        <f>一年级标准分</f>
        <v/>
      </c>
      <c r="AE534" s="534" t="str">
        <f>一年级总分</f>
        <v/>
      </c>
      <c r="AF534" s="517" t="str">
        <f>一年级等级</f>
        <v/>
      </c>
    </row>
    <row r="535" spans="1:32">
      <c r="A535" s="664">
        <v>108</v>
      </c>
      <c r="B535" s="665">
        <v>43</v>
      </c>
      <c r="C535" s="586"/>
      <c r="D535" s="587"/>
      <c r="E535" s="586"/>
      <c r="F535" s="473"/>
      <c r="G535" s="588"/>
      <c r="H535" s="475"/>
      <c r="I535" s="595"/>
      <c r="J535" s="596"/>
      <c r="K535" s="597"/>
      <c r="L535" s="649"/>
      <c r="M535" s="644"/>
      <c r="N535" s="505" t="str">
        <f>一年级BMI</f>
        <v/>
      </c>
      <c r="O535" s="499" t="str">
        <f>一年级BMI等级</f>
        <v/>
      </c>
      <c r="P535" s="500" t="str">
        <f>一年级BMI得分</f>
        <v/>
      </c>
      <c r="Q535" s="515" t="str">
        <f>一年级肺活量得分</f>
        <v/>
      </c>
      <c r="R535" s="512" t="str">
        <f>一年级等级</f>
        <v/>
      </c>
      <c r="S535" s="516" t="str">
        <f>一年级50米跑得分</f>
        <v/>
      </c>
      <c r="T535" s="517" t="str">
        <f>一年级等级</f>
        <v/>
      </c>
      <c r="U535" s="516" t="str">
        <f>一年级坐位体前屈得分</f>
        <v/>
      </c>
      <c r="V535" s="517" t="str">
        <f>一年级等级</f>
        <v/>
      </c>
      <c r="W535" s="516" t="str">
        <f>一年级一分钟跳绳得分</f>
        <v/>
      </c>
      <c r="X535" s="517" t="str">
        <f>一年级等级</f>
        <v/>
      </c>
      <c r="Y535" s="515"/>
      <c r="Z535" s="518"/>
      <c r="AA535" s="533"/>
      <c r="AB535" s="515"/>
      <c r="AC535" s="533" t="str">
        <f>一年级跳绳附加分</f>
        <v/>
      </c>
      <c r="AD535" s="534" t="str">
        <f>一年级标准分</f>
        <v/>
      </c>
      <c r="AE535" s="534" t="str">
        <f>一年级总分</f>
        <v/>
      </c>
      <c r="AF535" s="517" t="str">
        <f>一年级等级</f>
        <v/>
      </c>
    </row>
    <row r="536" spans="1:32">
      <c r="A536" s="664">
        <v>108</v>
      </c>
      <c r="B536" s="665">
        <v>44</v>
      </c>
      <c r="C536" s="586"/>
      <c r="D536" s="587"/>
      <c r="E536" s="586"/>
      <c r="F536" s="473"/>
      <c r="G536" s="588"/>
      <c r="H536" s="475"/>
      <c r="I536" s="595"/>
      <c r="J536" s="596"/>
      <c r="K536" s="597"/>
      <c r="L536" s="649"/>
      <c r="M536" s="644"/>
      <c r="N536" s="505" t="str">
        <f>一年级BMI</f>
        <v/>
      </c>
      <c r="O536" s="499" t="str">
        <f>一年级BMI等级</f>
        <v/>
      </c>
      <c r="P536" s="500" t="str">
        <f>一年级BMI得分</f>
        <v/>
      </c>
      <c r="Q536" s="515" t="str">
        <f>一年级肺活量得分</f>
        <v/>
      </c>
      <c r="R536" s="512" t="str">
        <f>一年级等级</f>
        <v/>
      </c>
      <c r="S536" s="516" t="str">
        <f>一年级50米跑得分</f>
        <v/>
      </c>
      <c r="T536" s="517" t="str">
        <f>一年级等级</f>
        <v/>
      </c>
      <c r="U536" s="516" t="str">
        <f>一年级坐位体前屈得分</f>
        <v/>
      </c>
      <c r="V536" s="517" t="str">
        <f>一年级等级</f>
        <v/>
      </c>
      <c r="W536" s="516" t="str">
        <f>一年级一分钟跳绳得分</f>
        <v/>
      </c>
      <c r="X536" s="517" t="str">
        <f>一年级等级</f>
        <v/>
      </c>
      <c r="Y536" s="515"/>
      <c r="Z536" s="518"/>
      <c r="AA536" s="533"/>
      <c r="AB536" s="515"/>
      <c r="AC536" s="533" t="str">
        <f>一年级跳绳附加分</f>
        <v/>
      </c>
      <c r="AD536" s="534" t="str">
        <f>一年级标准分</f>
        <v/>
      </c>
      <c r="AE536" s="534" t="str">
        <f>一年级总分</f>
        <v/>
      </c>
      <c r="AF536" s="517" t="str">
        <f>一年级等级</f>
        <v/>
      </c>
    </row>
    <row r="537" spans="1:32">
      <c r="A537" s="664">
        <v>108</v>
      </c>
      <c r="B537" s="665">
        <v>45</v>
      </c>
      <c r="C537" s="586"/>
      <c r="D537" s="587"/>
      <c r="E537" s="586"/>
      <c r="F537" s="473"/>
      <c r="G537" s="588"/>
      <c r="H537" s="475"/>
      <c r="I537" s="595"/>
      <c r="J537" s="596"/>
      <c r="K537" s="597"/>
      <c r="L537" s="649"/>
      <c r="M537" s="644"/>
      <c r="N537" s="505" t="str">
        <f>一年级BMI</f>
        <v/>
      </c>
      <c r="O537" s="499" t="str">
        <f>一年级BMI等级</f>
        <v/>
      </c>
      <c r="P537" s="500" t="str">
        <f>一年级BMI得分</f>
        <v/>
      </c>
      <c r="Q537" s="515" t="str">
        <f>一年级肺活量得分</f>
        <v/>
      </c>
      <c r="R537" s="512" t="str">
        <f>一年级等级</f>
        <v/>
      </c>
      <c r="S537" s="516" t="str">
        <f>一年级50米跑得分</f>
        <v/>
      </c>
      <c r="T537" s="517" t="str">
        <f>一年级等级</f>
        <v/>
      </c>
      <c r="U537" s="516" t="str">
        <f>一年级坐位体前屈得分</f>
        <v/>
      </c>
      <c r="V537" s="517" t="str">
        <f>一年级等级</f>
        <v/>
      </c>
      <c r="W537" s="516" t="str">
        <f>一年级一分钟跳绳得分</f>
        <v/>
      </c>
      <c r="X537" s="517" t="str">
        <f>一年级等级</f>
        <v/>
      </c>
      <c r="Y537" s="515"/>
      <c r="Z537" s="518"/>
      <c r="AA537" s="533"/>
      <c r="AB537" s="515"/>
      <c r="AC537" s="533" t="str">
        <f>一年级跳绳附加分</f>
        <v/>
      </c>
      <c r="AD537" s="534" t="str">
        <f>一年级标准分</f>
        <v/>
      </c>
      <c r="AE537" s="534" t="str">
        <f>一年级总分</f>
        <v/>
      </c>
      <c r="AF537" s="517" t="str">
        <f>一年级等级</f>
        <v/>
      </c>
    </row>
    <row r="538" spans="1:32">
      <c r="A538" s="664">
        <v>108</v>
      </c>
      <c r="B538" s="665">
        <v>46</v>
      </c>
      <c r="C538" s="586"/>
      <c r="D538" s="587"/>
      <c r="E538" s="586"/>
      <c r="F538" s="473"/>
      <c r="G538" s="588"/>
      <c r="H538" s="475"/>
      <c r="I538" s="595"/>
      <c r="J538" s="596"/>
      <c r="K538" s="597"/>
      <c r="L538" s="649"/>
      <c r="M538" s="644"/>
      <c r="N538" s="505" t="str">
        <f>一年级BMI</f>
        <v/>
      </c>
      <c r="O538" s="499" t="str">
        <f>一年级BMI等级</f>
        <v/>
      </c>
      <c r="P538" s="500" t="str">
        <f>一年级BMI得分</f>
        <v/>
      </c>
      <c r="Q538" s="515" t="str">
        <f>一年级肺活量得分</f>
        <v/>
      </c>
      <c r="R538" s="512" t="str">
        <f>一年级等级</f>
        <v/>
      </c>
      <c r="S538" s="516" t="str">
        <f>一年级50米跑得分</f>
        <v/>
      </c>
      <c r="T538" s="517" t="str">
        <f>一年级等级</f>
        <v/>
      </c>
      <c r="U538" s="516" t="str">
        <f>一年级坐位体前屈得分</f>
        <v/>
      </c>
      <c r="V538" s="517" t="str">
        <f>一年级等级</f>
        <v/>
      </c>
      <c r="W538" s="516" t="str">
        <f>一年级一分钟跳绳得分</f>
        <v/>
      </c>
      <c r="X538" s="517" t="str">
        <f>一年级等级</f>
        <v/>
      </c>
      <c r="Y538" s="515"/>
      <c r="Z538" s="518"/>
      <c r="AA538" s="533"/>
      <c r="AB538" s="515"/>
      <c r="AC538" s="533" t="str">
        <f>一年级跳绳附加分</f>
        <v/>
      </c>
      <c r="AD538" s="534" t="str">
        <f>一年级标准分</f>
        <v/>
      </c>
      <c r="AE538" s="534" t="str">
        <f>一年级总分</f>
        <v/>
      </c>
      <c r="AF538" s="517" t="str">
        <f>一年级等级</f>
        <v/>
      </c>
    </row>
    <row r="539" spans="1:32">
      <c r="A539" s="664">
        <v>108</v>
      </c>
      <c r="B539" s="665">
        <v>47</v>
      </c>
      <c r="C539" s="586"/>
      <c r="D539" s="587"/>
      <c r="E539" s="586"/>
      <c r="F539" s="473"/>
      <c r="G539" s="588"/>
      <c r="H539" s="475"/>
      <c r="I539" s="595"/>
      <c r="J539" s="596"/>
      <c r="K539" s="597"/>
      <c r="L539" s="649"/>
      <c r="M539" s="644"/>
      <c r="N539" s="505" t="str">
        <f>一年级BMI</f>
        <v/>
      </c>
      <c r="O539" s="499" t="str">
        <f>一年级BMI等级</f>
        <v/>
      </c>
      <c r="P539" s="500" t="str">
        <f>一年级BMI得分</f>
        <v/>
      </c>
      <c r="Q539" s="515" t="str">
        <f>一年级肺活量得分</f>
        <v/>
      </c>
      <c r="R539" s="512" t="str">
        <f>一年级等级</f>
        <v/>
      </c>
      <c r="S539" s="516" t="str">
        <f>一年级50米跑得分</f>
        <v/>
      </c>
      <c r="T539" s="517" t="str">
        <f>一年级等级</f>
        <v/>
      </c>
      <c r="U539" s="516" t="str">
        <f>一年级坐位体前屈得分</f>
        <v/>
      </c>
      <c r="V539" s="517" t="str">
        <f>一年级等级</f>
        <v/>
      </c>
      <c r="W539" s="516" t="str">
        <f>一年级一分钟跳绳得分</f>
        <v/>
      </c>
      <c r="X539" s="517" t="str">
        <f>一年级等级</f>
        <v/>
      </c>
      <c r="Y539" s="515"/>
      <c r="Z539" s="518"/>
      <c r="AA539" s="533"/>
      <c r="AB539" s="515"/>
      <c r="AC539" s="533" t="str">
        <f>一年级跳绳附加分</f>
        <v/>
      </c>
      <c r="AD539" s="534" t="str">
        <f>一年级标准分</f>
        <v/>
      </c>
      <c r="AE539" s="534" t="str">
        <f>一年级总分</f>
        <v/>
      </c>
      <c r="AF539" s="517" t="str">
        <f>一年级等级</f>
        <v/>
      </c>
    </row>
    <row r="540" spans="1:32">
      <c r="A540" s="664">
        <v>108</v>
      </c>
      <c r="B540" s="665">
        <v>48</v>
      </c>
      <c r="C540" s="586"/>
      <c r="D540" s="587"/>
      <c r="E540" s="586"/>
      <c r="F540" s="473"/>
      <c r="G540" s="588"/>
      <c r="H540" s="475"/>
      <c r="I540" s="595"/>
      <c r="J540" s="596"/>
      <c r="K540" s="597"/>
      <c r="L540" s="649"/>
      <c r="M540" s="644"/>
      <c r="N540" s="505" t="str">
        <f>一年级BMI</f>
        <v/>
      </c>
      <c r="O540" s="499" t="str">
        <f>一年级BMI等级</f>
        <v/>
      </c>
      <c r="P540" s="500" t="str">
        <f>一年级BMI得分</f>
        <v/>
      </c>
      <c r="Q540" s="515" t="str">
        <f>一年级肺活量得分</f>
        <v/>
      </c>
      <c r="R540" s="512" t="str">
        <f>一年级等级</f>
        <v/>
      </c>
      <c r="S540" s="516" t="str">
        <f>一年级50米跑得分</f>
        <v/>
      </c>
      <c r="T540" s="517" t="str">
        <f>一年级等级</f>
        <v/>
      </c>
      <c r="U540" s="516" t="str">
        <f>一年级坐位体前屈得分</f>
        <v/>
      </c>
      <c r="V540" s="517" t="str">
        <f>一年级等级</f>
        <v/>
      </c>
      <c r="W540" s="516" t="str">
        <f>一年级一分钟跳绳得分</f>
        <v/>
      </c>
      <c r="X540" s="517" t="str">
        <f>一年级等级</f>
        <v/>
      </c>
      <c r="Y540" s="515"/>
      <c r="Z540" s="518"/>
      <c r="AA540" s="533"/>
      <c r="AB540" s="515"/>
      <c r="AC540" s="533" t="str">
        <f>一年级跳绳附加分</f>
        <v/>
      </c>
      <c r="AD540" s="534" t="str">
        <f>一年级标准分</f>
        <v/>
      </c>
      <c r="AE540" s="534" t="str">
        <f>一年级总分</f>
        <v/>
      </c>
      <c r="AF540" s="517" t="str">
        <f>一年级等级</f>
        <v/>
      </c>
    </row>
    <row r="541" spans="1:32">
      <c r="A541" s="664">
        <v>108</v>
      </c>
      <c r="B541" s="665">
        <v>49</v>
      </c>
      <c r="C541" s="586"/>
      <c r="D541" s="587"/>
      <c r="E541" s="586"/>
      <c r="F541" s="473"/>
      <c r="G541" s="588"/>
      <c r="H541" s="475"/>
      <c r="I541" s="595"/>
      <c r="J541" s="596"/>
      <c r="K541" s="597"/>
      <c r="L541" s="649"/>
      <c r="M541" s="644"/>
      <c r="N541" s="505" t="str">
        <f>一年级BMI</f>
        <v/>
      </c>
      <c r="O541" s="499" t="str">
        <f>一年级BMI等级</f>
        <v/>
      </c>
      <c r="P541" s="500" t="str">
        <f>一年级BMI得分</f>
        <v/>
      </c>
      <c r="Q541" s="515" t="str">
        <f>一年级肺活量得分</f>
        <v/>
      </c>
      <c r="R541" s="512" t="str">
        <f>一年级等级</f>
        <v/>
      </c>
      <c r="S541" s="516" t="str">
        <f>一年级50米跑得分</f>
        <v/>
      </c>
      <c r="T541" s="517" t="str">
        <f>一年级等级</f>
        <v/>
      </c>
      <c r="U541" s="516" t="str">
        <f>一年级坐位体前屈得分</f>
        <v/>
      </c>
      <c r="V541" s="517" t="str">
        <f>一年级等级</f>
        <v/>
      </c>
      <c r="W541" s="516" t="str">
        <f>一年级一分钟跳绳得分</f>
        <v/>
      </c>
      <c r="X541" s="517" t="str">
        <f>一年级等级</f>
        <v/>
      </c>
      <c r="Y541" s="515"/>
      <c r="Z541" s="518"/>
      <c r="AA541" s="533"/>
      <c r="AB541" s="515"/>
      <c r="AC541" s="533" t="str">
        <f>一年级跳绳附加分</f>
        <v/>
      </c>
      <c r="AD541" s="534" t="str">
        <f>一年级标准分</f>
        <v/>
      </c>
      <c r="AE541" s="534" t="str">
        <f>一年级总分</f>
        <v/>
      </c>
      <c r="AF541" s="517" t="str">
        <f>一年级等级</f>
        <v/>
      </c>
    </row>
    <row r="542" spans="1:32">
      <c r="A542" s="664">
        <v>108</v>
      </c>
      <c r="B542" s="665">
        <v>50</v>
      </c>
      <c r="C542" s="586"/>
      <c r="D542" s="587"/>
      <c r="E542" s="586"/>
      <c r="F542" s="473"/>
      <c r="G542" s="588"/>
      <c r="H542" s="475"/>
      <c r="I542" s="595"/>
      <c r="J542" s="596"/>
      <c r="K542" s="597"/>
      <c r="L542" s="649"/>
      <c r="M542" s="644"/>
      <c r="N542" s="505" t="str">
        <f>一年级BMI</f>
        <v/>
      </c>
      <c r="O542" s="499" t="str">
        <f>一年级BMI等级</f>
        <v/>
      </c>
      <c r="P542" s="500" t="str">
        <f>一年级BMI得分</f>
        <v/>
      </c>
      <c r="Q542" s="515" t="str">
        <f>一年级肺活量得分</f>
        <v/>
      </c>
      <c r="R542" s="512" t="str">
        <f>一年级等级</f>
        <v/>
      </c>
      <c r="S542" s="516" t="str">
        <f>一年级50米跑得分</f>
        <v/>
      </c>
      <c r="T542" s="517" t="str">
        <f>一年级等级</f>
        <v/>
      </c>
      <c r="U542" s="516" t="str">
        <f>一年级坐位体前屈得分</f>
        <v/>
      </c>
      <c r="V542" s="517" t="str">
        <f>一年级等级</f>
        <v/>
      </c>
      <c r="W542" s="516" t="str">
        <f>一年级一分钟跳绳得分</f>
        <v/>
      </c>
      <c r="X542" s="517" t="str">
        <f>一年级等级</f>
        <v/>
      </c>
      <c r="Y542" s="515"/>
      <c r="Z542" s="518"/>
      <c r="AA542" s="533"/>
      <c r="AB542" s="515"/>
      <c r="AC542" s="533" t="str">
        <f>一年级跳绳附加分</f>
        <v/>
      </c>
      <c r="AD542" s="534" t="str">
        <f>一年级标准分</f>
        <v/>
      </c>
      <c r="AE542" s="534" t="str">
        <f>一年级总分</f>
        <v/>
      </c>
      <c r="AF542" s="517" t="str">
        <f>一年级等级</f>
        <v/>
      </c>
    </row>
    <row r="543" spans="1:32">
      <c r="A543" s="664">
        <v>108</v>
      </c>
      <c r="B543" s="665">
        <v>51</v>
      </c>
      <c r="C543" s="586"/>
      <c r="D543" s="587"/>
      <c r="E543" s="586"/>
      <c r="F543" s="473"/>
      <c r="G543" s="588"/>
      <c r="H543" s="475"/>
      <c r="I543" s="595"/>
      <c r="J543" s="596"/>
      <c r="K543" s="596"/>
      <c r="L543" s="649"/>
      <c r="M543" s="644"/>
      <c r="N543" s="505" t="str">
        <f>一年级BMI</f>
        <v/>
      </c>
      <c r="O543" s="499" t="str">
        <f>一年级BMI等级</f>
        <v/>
      </c>
      <c r="P543" s="500" t="str">
        <f>一年级BMI得分</f>
        <v/>
      </c>
      <c r="Q543" s="515" t="str">
        <f>一年级肺活量得分</f>
        <v/>
      </c>
      <c r="R543" s="512" t="str">
        <f>一年级等级</f>
        <v/>
      </c>
      <c r="S543" s="516" t="str">
        <f>一年级50米跑得分</f>
        <v/>
      </c>
      <c r="T543" s="517" t="str">
        <f>一年级等级</f>
        <v/>
      </c>
      <c r="U543" s="516" t="str">
        <f>一年级坐位体前屈得分</f>
        <v/>
      </c>
      <c r="V543" s="517" t="str">
        <f>一年级等级</f>
        <v/>
      </c>
      <c r="W543" s="516" t="str">
        <f>一年级一分钟跳绳得分</f>
        <v/>
      </c>
      <c r="X543" s="517" t="str">
        <f>一年级等级</f>
        <v/>
      </c>
      <c r="Y543" s="515"/>
      <c r="Z543" s="518"/>
      <c r="AA543" s="533"/>
      <c r="AB543" s="515"/>
      <c r="AC543" s="533" t="str">
        <f>一年级跳绳附加分</f>
        <v/>
      </c>
      <c r="AD543" s="534" t="str">
        <f>一年级标准分</f>
        <v/>
      </c>
      <c r="AE543" s="534" t="str">
        <f>一年级总分</f>
        <v/>
      </c>
      <c r="AF543" s="517" t="str">
        <f>一年级等级</f>
        <v/>
      </c>
    </row>
    <row r="544" spans="1:32">
      <c r="A544" s="664">
        <v>108</v>
      </c>
      <c r="B544" s="665">
        <v>52</v>
      </c>
      <c r="C544" s="586"/>
      <c r="D544" s="587"/>
      <c r="E544" s="586"/>
      <c r="F544" s="473"/>
      <c r="G544" s="588"/>
      <c r="H544" s="475"/>
      <c r="I544" s="595"/>
      <c r="J544" s="596"/>
      <c r="K544" s="596"/>
      <c r="L544" s="649"/>
      <c r="M544" s="644"/>
      <c r="N544" s="505" t="str">
        <f>一年级BMI</f>
        <v/>
      </c>
      <c r="O544" s="499" t="str">
        <f>一年级BMI等级</f>
        <v/>
      </c>
      <c r="P544" s="500" t="str">
        <f>一年级BMI得分</f>
        <v/>
      </c>
      <c r="Q544" s="515" t="str">
        <f>一年级肺活量得分</f>
        <v/>
      </c>
      <c r="R544" s="512" t="str">
        <f>一年级等级</f>
        <v/>
      </c>
      <c r="S544" s="516" t="str">
        <f>一年级50米跑得分</f>
        <v/>
      </c>
      <c r="T544" s="517" t="str">
        <f>一年级等级</f>
        <v/>
      </c>
      <c r="U544" s="516" t="str">
        <f>一年级坐位体前屈得分</f>
        <v/>
      </c>
      <c r="V544" s="517" t="str">
        <f>一年级等级</f>
        <v/>
      </c>
      <c r="W544" s="516" t="str">
        <f>一年级一分钟跳绳得分</f>
        <v/>
      </c>
      <c r="X544" s="517" t="str">
        <f>一年级等级</f>
        <v/>
      </c>
      <c r="Y544" s="515"/>
      <c r="Z544" s="518"/>
      <c r="AA544" s="533"/>
      <c r="AB544" s="515"/>
      <c r="AC544" s="533" t="str">
        <f>一年级跳绳附加分</f>
        <v/>
      </c>
      <c r="AD544" s="534" t="str">
        <f>一年级标准分</f>
        <v/>
      </c>
      <c r="AE544" s="534" t="str">
        <f>一年级总分</f>
        <v/>
      </c>
      <c r="AF544" s="517" t="str">
        <f>一年级等级</f>
        <v/>
      </c>
    </row>
    <row r="545" spans="1:32">
      <c r="A545" s="664">
        <v>108</v>
      </c>
      <c r="B545" s="665">
        <v>53</v>
      </c>
      <c r="C545" s="586"/>
      <c r="D545" s="587"/>
      <c r="E545" s="586"/>
      <c r="F545" s="473"/>
      <c r="G545" s="588"/>
      <c r="H545" s="475"/>
      <c r="I545" s="595"/>
      <c r="J545" s="596"/>
      <c r="K545" s="596"/>
      <c r="L545" s="649"/>
      <c r="M545" s="644"/>
      <c r="N545" s="505" t="str">
        <f>一年级BMI</f>
        <v/>
      </c>
      <c r="O545" s="499" t="str">
        <f>一年级BMI等级</f>
        <v/>
      </c>
      <c r="P545" s="500" t="str">
        <f>一年级BMI得分</f>
        <v/>
      </c>
      <c r="Q545" s="515" t="str">
        <f>一年级肺活量得分</f>
        <v/>
      </c>
      <c r="R545" s="512" t="str">
        <f>一年级等级</f>
        <v/>
      </c>
      <c r="S545" s="516" t="str">
        <f>一年级50米跑得分</f>
        <v/>
      </c>
      <c r="T545" s="517" t="str">
        <f>一年级等级</f>
        <v/>
      </c>
      <c r="U545" s="516" t="str">
        <f>一年级坐位体前屈得分</f>
        <v/>
      </c>
      <c r="V545" s="517" t="str">
        <f>一年级等级</f>
        <v/>
      </c>
      <c r="W545" s="516" t="str">
        <f>一年级一分钟跳绳得分</f>
        <v/>
      </c>
      <c r="X545" s="517" t="str">
        <f>一年级等级</f>
        <v/>
      </c>
      <c r="Y545" s="515"/>
      <c r="Z545" s="518"/>
      <c r="AA545" s="533"/>
      <c r="AB545" s="515"/>
      <c r="AC545" s="533" t="str">
        <f>一年级跳绳附加分</f>
        <v/>
      </c>
      <c r="AD545" s="534" t="str">
        <f>一年级标准分</f>
        <v/>
      </c>
      <c r="AE545" s="534" t="str">
        <f>一年级总分</f>
        <v/>
      </c>
      <c r="AF545" s="517" t="str">
        <f>一年级等级</f>
        <v/>
      </c>
    </row>
    <row r="546" spans="1:32">
      <c r="A546" s="664">
        <v>108</v>
      </c>
      <c r="B546" s="665">
        <v>54</v>
      </c>
      <c r="C546" s="586"/>
      <c r="D546" s="587"/>
      <c r="E546" s="586"/>
      <c r="F546" s="473"/>
      <c r="G546" s="589"/>
      <c r="H546" s="475"/>
      <c r="I546" s="595"/>
      <c r="J546" s="596"/>
      <c r="K546" s="596"/>
      <c r="L546" s="649"/>
      <c r="M546" s="644"/>
      <c r="N546" s="505" t="str">
        <f>一年级BMI</f>
        <v/>
      </c>
      <c r="O546" s="499" t="str">
        <f>一年级BMI等级</f>
        <v/>
      </c>
      <c r="P546" s="500" t="str">
        <f>一年级BMI得分</f>
        <v/>
      </c>
      <c r="Q546" s="515" t="str">
        <f>一年级肺活量得分</f>
        <v/>
      </c>
      <c r="R546" s="512" t="str">
        <f>一年级等级</f>
        <v/>
      </c>
      <c r="S546" s="516" t="str">
        <f>一年级50米跑得分</f>
        <v/>
      </c>
      <c r="T546" s="517" t="str">
        <f>一年级等级</f>
        <v/>
      </c>
      <c r="U546" s="516" t="str">
        <f>一年级坐位体前屈得分</f>
        <v/>
      </c>
      <c r="V546" s="517" t="str">
        <f>一年级等级</f>
        <v/>
      </c>
      <c r="W546" s="516" t="str">
        <f>一年级一分钟跳绳得分</f>
        <v/>
      </c>
      <c r="X546" s="517" t="str">
        <f>一年级等级</f>
        <v/>
      </c>
      <c r="Y546" s="515"/>
      <c r="Z546" s="518"/>
      <c r="AA546" s="533"/>
      <c r="AB546" s="515"/>
      <c r="AC546" s="533" t="str">
        <f>一年级跳绳附加分</f>
        <v/>
      </c>
      <c r="AD546" s="534" t="str">
        <f>一年级标准分</f>
        <v/>
      </c>
      <c r="AE546" s="534" t="str">
        <f>一年级总分</f>
        <v/>
      </c>
      <c r="AF546" s="517" t="str">
        <f>一年级等级</f>
        <v/>
      </c>
    </row>
    <row r="547" spans="1:32">
      <c r="A547" s="664">
        <v>108</v>
      </c>
      <c r="B547" s="665">
        <v>55</v>
      </c>
      <c r="C547" s="586"/>
      <c r="D547" s="587"/>
      <c r="E547" s="586"/>
      <c r="F547" s="473"/>
      <c r="G547" s="589"/>
      <c r="H547" s="475"/>
      <c r="I547" s="595"/>
      <c r="J547" s="596"/>
      <c r="K547" s="596"/>
      <c r="L547" s="649"/>
      <c r="M547" s="644"/>
      <c r="N547" s="505" t="str">
        <f>一年级BMI</f>
        <v/>
      </c>
      <c r="O547" s="499" t="str">
        <f>一年级BMI等级</f>
        <v/>
      </c>
      <c r="P547" s="500" t="str">
        <f>一年级BMI得分</f>
        <v/>
      </c>
      <c r="Q547" s="515" t="str">
        <f>一年级肺活量得分</f>
        <v/>
      </c>
      <c r="R547" s="512" t="str">
        <f>一年级等级</f>
        <v/>
      </c>
      <c r="S547" s="516" t="str">
        <f>一年级50米跑得分</f>
        <v/>
      </c>
      <c r="T547" s="517" t="str">
        <f>一年级等级</f>
        <v/>
      </c>
      <c r="U547" s="516" t="str">
        <f>一年级坐位体前屈得分</f>
        <v/>
      </c>
      <c r="V547" s="517" t="str">
        <f>一年级等级</f>
        <v/>
      </c>
      <c r="W547" s="516" t="str">
        <f>一年级一分钟跳绳得分</f>
        <v/>
      </c>
      <c r="X547" s="517" t="str">
        <f>一年级等级</f>
        <v/>
      </c>
      <c r="Y547" s="515"/>
      <c r="Z547" s="518"/>
      <c r="AA547" s="533"/>
      <c r="AB547" s="515"/>
      <c r="AC547" s="533" t="str">
        <f>一年级跳绳附加分</f>
        <v/>
      </c>
      <c r="AD547" s="534" t="str">
        <f>一年级标准分</f>
        <v/>
      </c>
      <c r="AE547" s="534" t="str">
        <f>一年级总分</f>
        <v/>
      </c>
      <c r="AF547" s="517" t="str">
        <f>一年级等级</f>
        <v/>
      </c>
    </row>
    <row r="548" spans="1:32">
      <c r="A548" s="664">
        <v>108</v>
      </c>
      <c r="B548" s="665">
        <v>56</v>
      </c>
      <c r="C548" s="586"/>
      <c r="D548" s="587"/>
      <c r="E548" s="586"/>
      <c r="F548" s="473"/>
      <c r="G548" s="588"/>
      <c r="H548" s="475"/>
      <c r="I548" s="595"/>
      <c r="J548" s="596"/>
      <c r="K548" s="596"/>
      <c r="L548" s="649"/>
      <c r="M548" s="644"/>
      <c r="N548" s="505" t="str">
        <f>一年级BMI</f>
        <v/>
      </c>
      <c r="O548" s="499" t="str">
        <f>一年级BMI等级</f>
        <v/>
      </c>
      <c r="P548" s="500" t="str">
        <f>一年级BMI得分</f>
        <v/>
      </c>
      <c r="Q548" s="515" t="str">
        <f>一年级肺活量得分</f>
        <v/>
      </c>
      <c r="R548" s="512" t="str">
        <f>一年级等级</f>
        <v/>
      </c>
      <c r="S548" s="516" t="str">
        <f>一年级50米跑得分</f>
        <v/>
      </c>
      <c r="T548" s="517" t="str">
        <f>一年级等级</f>
        <v/>
      </c>
      <c r="U548" s="516" t="str">
        <f>一年级坐位体前屈得分</f>
        <v/>
      </c>
      <c r="V548" s="517" t="str">
        <f>一年级等级</f>
        <v/>
      </c>
      <c r="W548" s="516" t="str">
        <f>一年级一分钟跳绳得分</f>
        <v/>
      </c>
      <c r="X548" s="517" t="str">
        <f>一年级等级</f>
        <v/>
      </c>
      <c r="Y548" s="515"/>
      <c r="Z548" s="518"/>
      <c r="AA548" s="533"/>
      <c r="AB548" s="515"/>
      <c r="AC548" s="533" t="str">
        <f>一年级跳绳附加分</f>
        <v/>
      </c>
      <c r="AD548" s="534" t="str">
        <f>一年级标准分</f>
        <v/>
      </c>
      <c r="AE548" s="534" t="str">
        <f>一年级总分</f>
        <v/>
      </c>
      <c r="AF548" s="517" t="str">
        <f>一年级等级</f>
        <v/>
      </c>
    </row>
    <row r="549" spans="1:32">
      <c r="A549" s="664">
        <v>108</v>
      </c>
      <c r="B549" s="665">
        <v>57</v>
      </c>
      <c r="C549" s="586"/>
      <c r="D549" s="587"/>
      <c r="E549" s="586"/>
      <c r="F549" s="473"/>
      <c r="G549" s="588"/>
      <c r="H549" s="475"/>
      <c r="I549" s="595"/>
      <c r="J549" s="596"/>
      <c r="K549" s="596"/>
      <c r="L549" s="649"/>
      <c r="M549" s="644"/>
      <c r="N549" s="505" t="str">
        <f>一年级BMI</f>
        <v/>
      </c>
      <c r="O549" s="499" t="str">
        <f>一年级BMI等级</f>
        <v/>
      </c>
      <c r="P549" s="500" t="str">
        <f>一年级BMI得分</f>
        <v/>
      </c>
      <c r="Q549" s="515" t="str">
        <f>一年级肺活量得分</f>
        <v/>
      </c>
      <c r="R549" s="512" t="str">
        <f>一年级等级</f>
        <v/>
      </c>
      <c r="S549" s="516" t="str">
        <f>一年级50米跑得分</f>
        <v/>
      </c>
      <c r="T549" s="517" t="str">
        <f>一年级等级</f>
        <v/>
      </c>
      <c r="U549" s="516" t="str">
        <f>一年级坐位体前屈得分</f>
        <v/>
      </c>
      <c r="V549" s="517" t="str">
        <f>一年级等级</f>
        <v/>
      </c>
      <c r="W549" s="516" t="str">
        <f>一年级一分钟跳绳得分</f>
        <v/>
      </c>
      <c r="X549" s="517" t="str">
        <f>一年级等级</f>
        <v/>
      </c>
      <c r="Y549" s="515"/>
      <c r="Z549" s="518"/>
      <c r="AA549" s="533"/>
      <c r="AB549" s="515"/>
      <c r="AC549" s="533" t="str">
        <f>一年级跳绳附加分</f>
        <v/>
      </c>
      <c r="AD549" s="534" t="str">
        <f>一年级标准分</f>
        <v/>
      </c>
      <c r="AE549" s="534" t="str">
        <f>一年级总分</f>
        <v/>
      </c>
      <c r="AF549" s="517" t="str">
        <f>一年级等级</f>
        <v/>
      </c>
    </row>
    <row r="550" spans="1:32">
      <c r="A550" s="664">
        <v>108</v>
      </c>
      <c r="B550" s="665">
        <v>58</v>
      </c>
      <c r="C550" s="586"/>
      <c r="D550" s="587"/>
      <c r="E550" s="586"/>
      <c r="F550" s="473"/>
      <c r="G550" s="588"/>
      <c r="H550" s="475"/>
      <c r="I550" s="595"/>
      <c r="J550" s="596"/>
      <c r="K550" s="596"/>
      <c r="L550" s="649"/>
      <c r="M550" s="644"/>
      <c r="N550" s="505" t="str">
        <f>一年级BMI</f>
        <v/>
      </c>
      <c r="O550" s="499" t="str">
        <f>一年级BMI等级</f>
        <v/>
      </c>
      <c r="P550" s="500" t="str">
        <f>一年级BMI得分</f>
        <v/>
      </c>
      <c r="Q550" s="515" t="str">
        <f>一年级肺活量得分</f>
        <v/>
      </c>
      <c r="R550" s="512" t="str">
        <f>一年级等级</f>
        <v/>
      </c>
      <c r="S550" s="516" t="str">
        <f>一年级50米跑得分</f>
        <v/>
      </c>
      <c r="T550" s="517" t="str">
        <f>一年级等级</f>
        <v/>
      </c>
      <c r="U550" s="516" t="str">
        <f>一年级坐位体前屈得分</f>
        <v/>
      </c>
      <c r="V550" s="517" t="str">
        <f>一年级等级</f>
        <v/>
      </c>
      <c r="W550" s="516" t="str">
        <f>一年级一分钟跳绳得分</f>
        <v/>
      </c>
      <c r="X550" s="517" t="str">
        <f>一年级等级</f>
        <v/>
      </c>
      <c r="Y550" s="515"/>
      <c r="Z550" s="518"/>
      <c r="AA550" s="533"/>
      <c r="AB550" s="515"/>
      <c r="AC550" s="533" t="str">
        <f>一年级跳绳附加分</f>
        <v/>
      </c>
      <c r="AD550" s="534" t="str">
        <f>一年级标准分</f>
        <v/>
      </c>
      <c r="AE550" s="534" t="str">
        <f>一年级总分</f>
        <v/>
      </c>
      <c r="AF550" s="517" t="str">
        <f>一年级等级</f>
        <v/>
      </c>
    </row>
    <row r="551" spans="1:32">
      <c r="A551" s="664">
        <v>108</v>
      </c>
      <c r="B551" s="665">
        <v>59</v>
      </c>
      <c r="C551" s="586"/>
      <c r="D551" s="587"/>
      <c r="E551" s="586"/>
      <c r="F551" s="473"/>
      <c r="G551" s="588"/>
      <c r="H551" s="475"/>
      <c r="I551" s="595"/>
      <c r="J551" s="596"/>
      <c r="K551" s="596"/>
      <c r="L551" s="649"/>
      <c r="M551" s="644"/>
      <c r="N551" s="505" t="str">
        <f>一年级BMI</f>
        <v/>
      </c>
      <c r="O551" s="499" t="str">
        <f>一年级BMI等级</f>
        <v/>
      </c>
      <c r="P551" s="500" t="str">
        <f>一年级BMI得分</f>
        <v/>
      </c>
      <c r="Q551" s="515" t="str">
        <f>一年级肺活量得分</f>
        <v/>
      </c>
      <c r="R551" s="512" t="str">
        <f>一年级等级</f>
        <v/>
      </c>
      <c r="S551" s="516" t="str">
        <f>一年级50米跑得分</f>
        <v/>
      </c>
      <c r="T551" s="517" t="str">
        <f>一年级等级</f>
        <v/>
      </c>
      <c r="U551" s="516" t="str">
        <f>一年级坐位体前屈得分</f>
        <v/>
      </c>
      <c r="V551" s="517" t="str">
        <f>一年级等级</f>
        <v/>
      </c>
      <c r="W551" s="516" t="str">
        <f>一年级一分钟跳绳得分</f>
        <v/>
      </c>
      <c r="X551" s="517" t="str">
        <f>一年级等级</f>
        <v/>
      </c>
      <c r="Y551" s="515"/>
      <c r="Z551" s="518"/>
      <c r="AA551" s="533"/>
      <c r="AB551" s="515"/>
      <c r="AC551" s="533" t="str">
        <f>一年级跳绳附加分</f>
        <v/>
      </c>
      <c r="AD551" s="534" t="str">
        <f>一年级标准分</f>
        <v/>
      </c>
      <c r="AE551" s="534" t="str">
        <f>一年级总分</f>
        <v/>
      </c>
      <c r="AF551" s="517" t="str">
        <f>一年级等级</f>
        <v/>
      </c>
    </row>
    <row r="552" spans="1:32">
      <c r="A552" s="664">
        <v>108</v>
      </c>
      <c r="B552" s="665">
        <v>60</v>
      </c>
      <c r="C552" s="586"/>
      <c r="D552" s="587"/>
      <c r="E552" s="586"/>
      <c r="F552" s="473"/>
      <c r="G552" s="588"/>
      <c r="H552" s="475"/>
      <c r="I552" s="595"/>
      <c r="J552" s="596"/>
      <c r="K552" s="596"/>
      <c r="L552" s="649"/>
      <c r="M552" s="644"/>
      <c r="N552" s="505" t="str">
        <f>一年级BMI</f>
        <v/>
      </c>
      <c r="O552" s="499" t="str">
        <f>一年级BMI等级</f>
        <v/>
      </c>
      <c r="P552" s="500" t="str">
        <f>一年级BMI得分</f>
        <v/>
      </c>
      <c r="Q552" s="515" t="str">
        <f>一年级肺活量得分</f>
        <v/>
      </c>
      <c r="R552" s="512" t="str">
        <f>一年级等级</f>
        <v/>
      </c>
      <c r="S552" s="516" t="str">
        <f>一年级50米跑得分</f>
        <v/>
      </c>
      <c r="T552" s="517" t="str">
        <f>一年级等级</f>
        <v/>
      </c>
      <c r="U552" s="516" t="str">
        <f>一年级坐位体前屈得分</f>
        <v/>
      </c>
      <c r="V552" s="517" t="str">
        <f>一年级等级</f>
        <v/>
      </c>
      <c r="W552" s="516" t="str">
        <f>一年级一分钟跳绳得分</f>
        <v/>
      </c>
      <c r="X552" s="517" t="str">
        <f>一年级等级</f>
        <v/>
      </c>
      <c r="Y552" s="515"/>
      <c r="Z552" s="518"/>
      <c r="AA552" s="533"/>
      <c r="AB552" s="515"/>
      <c r="AC552" s="533" t="str">
        <f>一年级跳绳附加分</f>
        <v/>
      </c>
      <c r="AD552" s="534" t="str">
        <f>一年级标准分</f>
        <v/>
      </c>
      <c r="AE552" s="534" t="str">
        <f>一年级总分</f>
        <v/>
      </c>
      <c r="AF552" s="517" t="str">
        <f>一年级等级</f>
        <v/>
      </c>
    </row>
    <row r="553" spans="1:32">
      <c r="A553" s="664">
        <v>108</v>
      </c>
      <c r="B553" s="665">
        <v>61</v>
      </c>
      <c r="C553" s="586"/>
      <c r="D553" s="587"/>
      <c r="E553" s="586"/>
      <c r="F553" s="473"/>
      <c r="G553" s="588"/>
      <c r="H553" s="475"/>
      <c r="I553" s="595"/>
      <c r="J553" s="596"/>
      <c r="K553" s="596"/>
      <c r="L553" s="649"/>
      <c r="M553" s="644"/>
      <c r="N553" s="505" t="str">
        <f>一年级BMI</f>
        <v/>
      </c>
      <c r="O553" s="499" t="str">
        <f>一年级BMI等级</f>
        <v/>
      </c>
      <c r="P553" s="500" t="str">
        <f>一年级BMI得分</f>
        <v/>
      </c>
      <c r="Q553" s="515" t="str">
        <f>一年级肺活量得分</f>
        <v/>
      </c>
      <c r="R553" s="512" t="str">
        <f>一年级等级</f>
        <v/>
      </c>
      <c r="S553" s="516" t="str">
        <f>一年级50米跑得分</f>
        <v/>
      </c>
      <c r="T553" s="517" t="str">
        <f>一年级等级</f>
        <v/>
      </c>
      <c r="U553" s="516" t="str">
        <f>一年级坐位体前屈得分</f>
        <v/>
      </c>
      <c r="V553" s="517" t="str">
        <f>一年级等级</f>
        <v/>
      </c>
      <c r="W553" s="516" t="str">
        <f>一年级一分钟跳绳得分</f>
        <v/>
      </c>
      <c r="X553" s="517" t="str">
        <f>一年级等级</f>
        <v/>
      </c>
      <c r="Y553" s="515"/>
      <c r="Z553" s="518"/>
      <c r="AA553" s="533"/>
      <c r="AB553" s="515"/>
      <c r="AC553" s="533" t="str">
        <f>一年级跳绳附加分</f>
        <v/>
      </c>
      <c r="AD553" s="534" t="str">
        <f>一年级标准分</f>
        <v/>
      </c>
      <c r="AE553" s="534" t="str">
        <f>一年级总分</f>
        <v/>
      </c>
      <c r="AF553" s="517" t="str">
        <f>一年级等级</f>
        <v/>
      </c>
    </row>
    <row r="554" spans="1:32">
      <c r="A554" s="664">
        <v>108</v>
      </c>
      <c r="B554" s="665">
        <v>62</v>
      </c>
      <c r="C554" s="586"/>
      <c r="D554" s="587"/>
      <c r="E554" s="586"/>
      <c r="F554" s="473"/>
      <c r="G554" s="588"/>
      <c r="H554" s="475"/>
      <c r="I554" s="595"/>
      <c r="J554" s="596"/>
      <c r="K554" s="596"/>
      <c r="L554" s="649"/>
      <c r="M554" s="644"/>
      <c r="N554" s="505" t="str">
        <f>一年级BMI</f>
        <v/>
      </c>
      <c r="O554" s="499" t="str">
        <f>一年级BMI等级</f>
        <v/>
      </c>
      <c r="P554" s="500" t="str">
        <f>一年级BMI得分</f>
        <v/>
      </c>
      <c r="Q554" s="515" t="str">
        <f>一年级肺活量得分</f>
        <v/>
      </c>
      <c r="R554" s="512" t="str">
        <f>一年级等级</f>
        <v/>
      </c>
      <c r="S554" s="516" t="str">
        <f>一年级50米跑得分</f>
        <v/>
      </c>
      <c r="T554" s="517" t="str">
        <f>一年级等级</f>
        <v/>
      </c>
      <c r="U554" s="516" t="str">
        <f>一年级坐位体前屈得分</f>
        <v/>
      </c>
      <c r="V554" s="517" t="str">
        <f>一年级等级</f>
        <v/>
      </c>
      <c r="W554" s="516" t="str">
        <f>一年级一分钟跳绳得分</f>
        <v/>
      </c>
      <c r="X554" s="517" t="str">
        <f>一年级等级</f>
        <v/>
      </c>
      <c r="Y554" s="515"/>
      <c r="Z554" s="518"/>
      <c r="AA554" s="533"/>
      <c r="AB554" s="515"/>
      <c r="AC554" s="533" t="str">
        <f>一年级跳绳附加分</f>
        <v/>
      </c>
      <c r="AD554" s="534" t="str">
        <f>一年级标准分</f>
        <v/>
      </c>
      <c r="AE554" s="534" t="str">
        <f>一年级总分</f>
        <v/>
      </c>
      <c r="AF554" s="517" t="str">
        <f>一年级等级</f>
        <v/>
      </c>
    </row>
    <row r="555" spans="1:32">
      <c r="A555" s="664">
        <v>108</v>
      </c>
      <c r="B555" s="665">
        <v>63</v>
      </c>
      <c r="C555" s="586"/>
      <c r="D555" s="587"/>
      <c r="E555" s="586"/>
      <c r="F555" s="473"/>
      <c r="G555" s="588"/>
      <c r="H555" s="475"/>
      <c r="I555" s="595"/>
      <c r="J555" s="596"/>
      <c r="K555" s="596"/>
      <c r="L555" s="649"/>
      <c r="M555" s="644"/>
      <c r="N555" s="505" t="str">
        <f>一年级BMI</f>
        <v/>
      </c>
      <c r="O555" s="499" t="str">
        <f>一年级BMI等级</f>
        <v/>
      </c>
      <c r="P555" s="500" t="str">
        <f>一年级BMI得分</f>
        <v/>
      </c>
      <c r="Q555" s="515" t="str">
        <f>一年级肺活量得分</f>
        <v/>
      </c>
      <c r="R555" s="512" t="str">
        <f>一年级等级</f>
        <v/>
      </c>
      <c r="S555" s="516" t="str">
        <f>一年级50米跑得分</f>
        <v/>
      </c>
      <c r="T555" s="517" t="str">
        <f>一年级等级</f>
        <v/>
      </c>
      <c r="U555" s="516" t="str">
        <f>一年级坐位体前屈得分</f>
        <v/>
      </c>
      <c r="V555" s="517" t="str">
        <f>一年级等级</f>
        <v/>
      </c>
      <c r="W555" s="516" t="str">
        <f>一年级一分钟跳绳得分</f>
        <v/>
      </c>
      <c r="X555" s="517" t="str">
        <f>一年级等级</f>
        <v/>
      </c>
      <c r="Y555" s="515"/>
      <c r="Z555" s="518"/>
      <c r="AA555" s="533"/>
      <c r="AB555" s="515"/>
      <c r="AC555" s="533" t="str">
        <f>一年级跳绳附加分</f>
        <v/>
      </c>
      <c r="AD555" s="534" t="str">
        <f>一年级标准分</f>
        <v/>
      </c>
      <c r="AE555" s="534" t="str">
        <f>一年级总分</f>
        <v/>
      </c>
      <c r="AF555" s="517" t="str">
        <f>一年级等级</f>
        <v/>
      </c>
    </row>
    <row r="556" spans="1:32">
      <c r="A556" s="664">
        <v>108</v>
      </c>
      <c r="B556" s="665">
        <v>64</v>
      </c>
      <c r="C556" s="586"/>
      <c r="D556" s="587"/>
      <c r="E556" s="586"/>
      <c r="F556" s="473"/>
      <c r="G556" s="588"/>
      <c r="H556" s="475"/>
      <c r="I556" s="595"/>
      <c r="J556" s="596"/>
      <c r="K556" s="596"/>
      <c r="L556" s="649"/>
      <c r="M556" s="644"/>
      <c r="N556" s="505" t="str">
        <f>一年级BMI</f>
        <v/>
      </c>
      <c r="O556" s="499" t="str">
        <f>一年级BMI等级</f>
        <v/>
      </c>
      <c r="P556" s="500" t="str">
        <f>一年级BMI得分</f>
        <v/>
      </c>
      <c r="Q556" s="515" t="str">
        <f>一年级肺活量得分</f>
        <v/>
      </c>
      <c r="R556" s="512" t="str">
        <f>一年级等级</f>
        <v/>
      </c>
      <c r="S556" s="516" t="str">
        <f>一年级50米跑得分</f>
        <v/>
      </c>
      <c r="T556" s="517" t="str">
        <f>一年级等级</f>
        <v/>
      </c>
      <c r="U556" s="516" t="str">
        <f>一年级坐位体前屈得分</f>
        <v/>
      </c>
      <c r="V556" s="517" t="str">
        <f>一年级等级</f>
        <v/>
      </c>
      <c r="W556" s="516" t="str">
        <f>一年级一分钟跳绳得分</f>
        <v/>
      </c>
      <c r="X556" s="517" t="str">
        <f>一年级等级</f>
        <v/>
      </c>
      <c r="Y556" s="515"/>
      <c r="Z556" s="518"/>
      <c r="AA556" s="533"/>
      <c r="AB556" s="515"/>
      <c r="AC556" s="533" t="str">
        <f>一年级跳绳附加分</f>
        <v/>
      </c>
      <c r="AD556" s="534" t="str">
        <f>一年级标准分</f>
        <v/>
      </c>
      <c r="AE556" s="534" t="str">
        <f>一年级总分</f>
        <v/>
      </c>
      <c r="AF556" s="517" t="str">
        <f>一年级等级</f>
        <v/>
      </c>
    </row>
    <row r="557" spans="1:32">
      <c r="A557" s="664">
        <v>108</v>
      </c>
      <c r="B557" s="665">
        <v>65</v>
      </c>
      <c r="C557" s="586"/>
      <c r="D557" s="587"/>
      <c r="E557" s="586"/>
      <c r="F557" s="473"/>
      <c r="G557" s="588"/>
      <c r="H557" s="475"/>
      <c r="I557" s="595"/>
      <c r="J557" s="596"/>
      <c r="K557" s="596"/>
      <c r="L557" s="649"/>
      <c r="M557" s="644"/>
      <c r="N557" s="505" t="str">
        <f>一年级BMI</f>
        <v/>
      </c>
      <c r="O557" s="499" t="str">
        <f>一年级BMI等级</f>
        <v/>
      </c>
      <c r="P557" s="500" t="str">
        <f>一年级BMI得分</f>
        <v/>
      </c>
      <c r="Q557" s="515" t="str">
        <f>一年级肺活量得分</f>
        <v/>
      </c>
      <c r="R557" s="512" t="str">
        <f>一年级等级</f>
        <v/>
      </c>
      <c r="S557" s="516" t="str">
        <f>一年级50米跑得分</f>
        <v/>
      </c>
      <c r="T557" s="517" t="str">
        <f>一年级等级</f>
        <v/>
      </c>
      <c r="U557" s="516" t="str">
        <f>一年级坐位体前屈得分</f>
        <v/>
      </c>
      <c r="V557" s="517" t="str">
        <f>一年级等级</f>
        <v/>
      </c>
      <c r="W557" s="516" t="str">
        <f>一年级一分钟跳绳得分</f>
        <v/>
      </c>
      <c r="X557" s="517" t="str">
        <f>一年级等级</f>
        <v/>
      </c>
      <c r="Y557" s="515"/>
      <c r="Z557" s="518"/>
      <c r="AA557" s="533"/>
      <c r="AB557" s="515"/>
      <c r="AC557" s="533" t="str">
        <f>一年级跳绳附加分</f>
        <v/>
      </c>
      <c r="AD557" s="534" t="str">
        <f>一年级标准分</f>
        <v/>
      </c>
      <c r="AE557" s="534" t="str">
        <f>一年级总分</f>
        <v/>
      </c>
      <c r="AF557" s="517" t="str">
        <f>一年级等级</f>
        <v/>
      </c>
    </row>
    <row r="558" spans="1:32">
      <c r="A558" s="664">
        <v>108</v>
      </c>
      <c r="B558" s="665">
        <v>66</v>
      </c>
      <c r="C558" s="586"/>
      <c r="D558" s="587"/>
      <c r="E558" s="586"/>
      <c r="F558" s="473"/>
      <c r="G558" s="588"/>
      <c r="H558" s="475"/>
      <c r="I558" s="595"/>
      <c r="J558" s="596"/>
      <c r="K558" s="596"/>
      <c r="L558" s="649"/>
      <c r="M558" s="644"/>
      <c r="N558" s="505" t="str">
        <f>一年级BMI</f>
        <v/>
      </c>
      <c r="O558" s="499" t="str">
        <f>一年级BMI等级</f>
        <v/>
      </c>
      <c r="P558" s="500" t="str">
        <f>一年级BMI得分</f>
        <v/>
      </c>
      <c r="Q558" s="515" t="str">
        <f>一年级肺活量得分</f>
        <v/>
      </c>
      <c r="R558" s="512" t="str">
        <f>一年级等级</f>
        <v/>
      </c>
      <c r="S558" s="516" t="str">
        <f>一年级50米跑得分</f>
        <v/>
      </c>
      <c r="T558" s="517" t="str">
        <f>一年级等级</f>
        <v/>
      </c>
      <c r="U558" s="516" t="str">
        <f>一年级坐位体前屈得分</f>
        <v/>
      </c>
      <c r="V558" s="517" t="str">
        <f>一年级等级</f>
        <v/>
      </c>
      <c r="W558" s="516" t="str">
        <f>一年级一分钟跳绳得分</f>
        <v/>
      </c>
      <c r="X558" s="517" t="str">
        <f>一年级等级</f>
        <v/>
      </c>
      <c r="Y558" s="515"/>
      <c r="Z558" s="518"/>
      <c r="AA558" s="533"/>
      <c r="AB558" s="515"/>
      <c r="AC558" s="533" t="str">
        <f>一年级跳绳附加分</f>
        <v/>
      </c>
      <c r="AD558" s="534" t="str">
        <f>一年级标准分</f>
        <v/>
      </c>
      <c r="AE558" s="534" t="str">
        <f>一年级总分</f>
        <v/>
      </c>
      <c r="AF558" s="517" t="str">
        <f>一年级等级</f>
        <v/>
      </c>
    </row>
    <row r="559" spans="1:32">
      <c r="A559" s="664">
        <v>108</v>
      </c>
      <c r="B559" s="665">
        <v>67</v>
      </c>
      <c r="C559" s="586"/>
      <c r="D559" s="587"/>
      <c r="E559" s="586"/>
      <c r="F559" s="473"/>
      <c r="G559" s="588"/>
      <c r="H559" s="475"/>
      <c r="I559" s="595"/>
      <c r="J559" s="596"/>
      <c r="K559" s="596"/>
      <c r="L559" s="649"/>
      <c r="M559" s="644"/>
      <c r="N559" s="505" t="str">
        <f>一年级BMI</f>
        <v/>
      </c>
      <c r="O559" s="499" t="str">
        <f>一年级BMI等级</f>
        <v/>
      </c>
      <c r="P559" s="500" t="str">
        <f>一年级BMI得分</f>
        <v/>
      </c>
      <c r="Q559" s="515" t="str">
        <f>一年级肺活量得分</f>
        <v/>
      </c>
      <c r="R559" s="512" t="str">
        <f>一年级等级</f>
        <v/>
      </c>
      <c r="S559" s="516" t="str">
        <f>一年级50米跑得分</f>
        <v/>
      </c>
      <c r="T559" s="517" t="str">
        <f>一年级等级</f>
        <v/>
      </c>
      <c r="U559" s="516" t="str">
        <f>一年级坐位体前屈得分</f>
        <v/>
      </c>
      <c r="V559" s="517" t="str">
        <f>一年级等级</f>
        <v/>
      </c>
      <c r="W559" s="516" t="str">
        <f>一年级一分钟跳绳得分</f>
        <v/>
      </c>
      <c r="X559" s="517" t="str">
        <f>一年级等级</f>
        <v/>
      </c>
      <c r="Y559" s="515"/>
      <c r="Z559" s="518"/>
      <c r="AA559" s="533"/>
      <c r="AB559" s="515"/>
      <c r="AC559" s="533" t="str">
        <f>一年级跳绳附加分</f>
        <v/>
      </c>
      <c r="AD559" s="534" t="str">
        <f>一年级标准分</f>
        <v/>
      </c>
      <c r="AE559" s="534" t="str">
        <f>一年级总分</f>
        <v/>
      </c>
      <c r="AF559" s="517" t="str">
        <f>一年级等级</f>
        <v/>
      </c>
    </row>
    <row r="560" spans="1:32">
      <c r="A560" s="664">
        <v>108</v>
      </c>
      <c r="B560" s="665">
        <v>68</v>
      </c>
      <c r="C560" s="586"/>
      <c r="D560" s="587"/>
      <c r="E560" s="586"/>
      <c r="F560" s="473"/>
      <c r="G560" s="588"/>
      <c r="H560" s="475"/>
      <c r="I560" s="595"/>
      <c r="J560" s="596"/>
      <c r="K560" s="596"/>
      <c r="L560" s="649"/>
      <c r="M560" s="644"/>
      <c r="N560" s="505" t="str">
        <f>一年级BMI</f>
        <v/>
      </c>
      <c r="O560" s="499" t="str">
        <f>一年级BMI等级</f>
        <v/>
      </c>
      <c r="P560" s="500" t="str">
        <f>一年级BMI得分</f>
        <v/>
      </c>
      <c r="Q560" s="515" t="str">
        <f>一年级肺活量得分</f>
        <v/>
      </c>
      <c r="R560" s="512" t="str">
        <f>一年级等级</f>
        <v/>
      </c>
      <c r="S560" s="516" t="str">
        <f>一年级50米跑得分</f>
        <v/>
      </c>
      <c r="T560" s="517" t="str">
        <f>一年级等级</f>
        <v/>
      </c>
      <c r="U560" s="516" t="str">
        <f>一年级坐位体前屈得分</f>
        <v/>
      </c>
      <c r="V560" s="517" t="str">
        <f>一年级等级</f>
        <v/>
      </c>
      <c r="W560" s="516" t="str">
        <f>一年级一分钟跳绳得分</f>
        <v/>
      </c>
      <c r="X560" s="517" t="str">
        <f>一年级等级</f>
        <v/>
      </c>
      <c r="Y560" s="515"/>
      <c r="Z560" s="518"/>
      <c r="AA560" s="533"/>
      <c r="AB560" s="515"/>
      <c r="AC560" s="533" t="str">
        <f>一年级跳绳附加分</f>
        <v/>
      </c>
      <c r="AD560" s="534" t="str">
        <f>一年级标准分</f>
        <v/>
      </c>
      <c r="AE560" s="534" t="str">
        <f>一年级总分</f>
        <v/>
      </c>
      <c r="AF560" s="517" t="str">
        <f>一年级等级</f>
        <v/>
      </c>
    </row>
    <row r="561" spans="1:32">
      <c r="A561" s="664">
        <v>108</v>
      </c>
      <c r="B561" s="665">
        <v>69</v>
      </c>
      <c r="C561" s="586"/>
      <c r="D561" s="587"/>
      <c r="E561" s="586"/>
      <c r="F561" s="473"/>
      <c r="G561" s="588"/>
      <c r="H561" s="475"/>
      <c r="I561" s="595"/>
      <c r="J561" s="596"/>
      <c r="K561" s="596"/>
      <c r="L561" s="649"/>
      <c r="M561" s="644"/>
      <c r="N561" s="505" t="str">
        <f>一年级BMI</f>
        <v/>
      </c>
      <c r="O561" s="499" t="str">
        <f>一年级BMI等级</f>
        <v/>
      </c>
      <c r="P561" s="500" t="str">
        <f>一年级BMI得分</f>
        <v/>
      </c>
      <c r="Q561" s="515" t="str">
        <f>一年级肺活量得分</f>
        <v/>
      </c>
      <c r="R561" s="512" t="str">
        <f>一年级等级</f>
        <v/>
      </c>
      <c r="S561" s="516" t="str">
        <f>一年级50米跑得分</f>
        <v/>
      </c>
      <c r="T561" s="517" t="str">
        <f>一年级等级</f>
        <v/>
      </c>
      <c r="U561" s="516" t="str">
        <f>一年级坐位体前屈得分</f>
        <v/>
      </c>
      <c r="V561" s="517" t="str">
        <f>一年级等级</f>
        <v/>
      </c>
      <c r="W561" s="516" t="str">
        <f>一年级一分钟跳绳得分</f>
        <v/>
      </c>
      <c r="X561" s="517" t="str">
        <f>一年级等级</f>
        <v/>
      </c>
      <c r="Y561" s="515"/>
      <c r="Z561" s="518"/>
      <c r="AA561" s="533"/>
      <c r="AB561" s="515"/>
      <c r="AC561" s="533" t="str">
        <f>一年级跳绳附加分</f>
        <v/>
      </c>
      <c r="AD561" s="534" t="str">
        <f>一年级标准分</f>
        <v/>
      </c>
      <c r="AE561" s="534" t="str">
        <f>一年级总分</f>
        <v/>
      </c>
      <c r="AF561" s="517" t="str">
        <f>一年级等级</f>
        <v/>
      </c>
    </row>
    <row r="562" ht="15.75" spans="1:32">
      <c r="A562" s="687">
        <v>108</v>
      </c>
      <c r="B562" s="688">
        <v>70</v>
      </c>
      <c r="C562" s="590"/>
      <c r="D562" s="591"/>
      <c r="E562" s="590"/>
      <c r="F562" s="583"/>
      <c r="G562" s="592"/>
      <c r="H562" s="542"/>
      <c r="I562" s="598"/>
      <c r="J562" s="599"/>
      <c r="K562" s="599"/>
      <c r="L562" s="650"/>
      <c r="M562" s="645"/>
      <c r="N562" s="548" t="str">
        <f>一年级BMI</f>
        <v/>
      </c>
      <c r="O562" s="549" t="str">
        <f>一年级BMI等级</f>
        <v/>
      </c>
      <c r="P562" s="550" t="str">
        <f>一年级BMI得分</f>
        <v/>
      </c>
      <c r="Q562" s="556" t="str">
        <f>一年级肺活量得分</f>
        <v/>
      </c>
      <c r="R562" s="557" t="str">
        <f>一年级等级</f>
        <v/>
      </c>
      <c r="S562" s="558" t="str">
        <f>一年级50米跑得分</f>
        <v/>
      </c>
      <c r="T562" s="559" t="str">
        <f>一年级等级</f>
        <v/>
      </c>
      <c r="U562" s="558" t="str">
        <f>一年级坐位体前屈得分</f>
        <v/>
      </c>
      <c r="V562" s="559" t="str">
        <f>一年级等级</f>
        <v/>
      </c>
      <c r="W562" s="558" t="str">
        <f>一年级一分钟跳绳得分</f>
        <v/>
      </c>
      <c r="X562" s="559" t="str">
        <f>一年级等级</f>
        <v/>
      </c>
      <c r="Y562" s="556"/>
      <c r="Z562" s="563"/>
      <c r="AA562" s="564"/>
      <c r="AB562" s="556"/>
      <c r="AC562" s="565" t="str">
        <f>一年级跳绳附加分</f>
        <v/>
      </c>
      <c r="AD562" s="566" t="str">
        <f>一年级标准分</f>
        <v/>
      </c>
      <c r="AE562" s="566" t="str">
        <f>一年级总分</f>
        <v/>
      </c>
      <c r="AF562" s="567" t="str">
        <f>一年级等级</f>
        <v/>
      </c>
    </row>
    <row r="563" ht="15.75" spans="1:32">
      <c r="A563" s="662">
        <v>109</v>
      </c>
      <c r="B563" s="663">
        <v>1</v>
      </c>
      <c r="C563" s="593"/>
      <c r="D563" s="594"/>
      <c r="E563" s="593"/>
      <c r="F563" s="473"/>
      <c r="G563" s="589"/>
      <c r="H563" s="475"/>
      <c r="I563" s="600"/>
      <c r="J563" s="597"/>
      <c r="K563" s="597"/>
      <c r="L563" s="651"/>
      <c r="M563" s="646"/>
      <c r="N563" s="553" t="str">
        <f>一年级BMI</f>
        <v/>
      </c>
      <c r="O563" s="554" t="str">
        <f>一年级BMI等级</f>
        <v/>
      </c>
      <c r="P563" s="555" t="str">
        <f>一年级BMI得分</f>
        <v/>
      </c>
      <c r="Q563" s="560" t="str">
        <f>一年级肺活量得分</f>
        <v/>
      </c>
      <c r="R563" s="561" t="str">
        <f>一年级等级</f>
        <v/>
      </c>
      <c r="S563" s="562" t="str">
        <f>一年级50米跑得分</f>
        <v/>
      </c>
      <c r="T563" s="561" t="str">
        <f>一年级等级</f>
        <v/>
      </c>
      <c r="U563" s="562" t="str">
        <f>一年级坐位体前屈得分</f>
        <v/>
      </c>
      <c r="V563" s="561" t="str">
        <f>一年级等级</f>
        <v/>
      </c>
      <c r="W563" s="562" t="str">
        <f>一年级一分钟跳绳得分</f>
        <v/>
      </c>
      <c r="X563" s="561" t="str">
        <f>一年级等级</f>
        <v/>
      </c>
      <c r="Y563" s="560"/>
      <c r="Z563" s="568"/>
      <c r="AA563" s="569"/>
      <c r="AB563" s="560"/>
      <c r="AC563" s="530" t="str">
        <f>一年级跳绳附加分</f>
        <v/>
      </c>
      <c r="AD563" s="531" t="str">
        <f>一年级标准分</f>
        <v/>
      </c>
      <c r="AE563" s="531" t="str">
        <f>一年级总分</f>
        <v/>
      </c>
      <c r="AF563" s="512" t="str">
        <f>一年级等级</f>
        <v/>
      </c>
    </row>
    <row r="564" spans="1:32">
      <c r="A564" s="664">
        <v>109</v>
      </c>
      <c r="B564" s="665">
        <v>2</v>
      </c>
      <c r="C564" s="586"/>
      <c r="D564" s="587"/>
      <c r="E564" s="586"/>
      <c r="F564" s="473"/>
      <c r="G564" s="588"/>
      <c r="H564" s="475"/>
      <c r="I564" s="595"/>
      <c r="J564" s="596"/>
      <c r="K564" s="596"/>
      <c r="L564" s="649"/>
      <c r="M564" s="644"/>
      <c r="N564" s="505" t="str">
        <f>一年级BMI</f>
        <v/>
      </c>
      <c r="O564" s="499" t="str">
        <f>一年级BMI等级</f>
        <v/>
      </c>
      <c r="P564" s="500" t="str">
        <f>一年级BMI得分</f>
        <v/>
      </c>
      <c r="Q564" s="515" t="str">
        <f>一年级肺活量得分</f>
        <v/>
      </c>
      <c r="R564" s="512" t="str">
        <f>一年级等级</f>
        <v/>
      </c>
      <c r="S564" s="516" t="str">
        <f>一年级50米跑得分</f>
        <v/>
      </c>
      <c r="T564" s="517" t="str">
        <f>一年级等级</f>
        <v/>
      </c>
      <c r="U564" s="516" t="str">
        <f>一年级坐位体前屈得分</f>
        <v/>
      </c>
      <c r="V564" s="517" t="str">
        <f>一年级等级</f>
        <v/>
      </c>
      <c r="W564" s="516" t="str">
        <f>一年级一分钟跳绳得分</f>
        <v/>
      </c>
      <c r="X564" s="517" t="str">
        <f>一年级等级</f>
        <v/>
      </c>
      <c r="Y564" s="515"/>
      <c r="Z564" s="518"/>
      <c r="AA564" s="533"/>
      <c r="AB564" s="515"/>
      <c r="AC564" s="533" t="str">
        <f>一年级跳绳附加分</f>
        <v/>
      </c>
      <c r="AD564" s="534" t="str">
        <f>一年级标准分</f>
        <v/>
      </c>
      <c r="AE564" s="534" t="str">
        <f>一年级总分</f>
        <v/>
      </c>
      <c r="AF564" s="517" t="str">
        <f>一年级等级</f>
        <v/>
      </c>
    </row>
    <row r="565" spans="1:32">
      <c r="A565" s="664">
        <v>109</v>
      </c>
      <c r="B565" s="665">
        <v>3</v>
      </c>
      <c r="C565" s="586"/>
      <c r="D565" s="587"/>
      <c r="E565" s="586"/>
      <c r="F565" s="481"/>
      <c r="G565" s="588"/>
      <c r="H565" s="475"/>
      <c r="I565" s="595"/>
      <c r="J565" s="596"/>
      <c r="K565" s="596"/>
      <c r="L565" s="649"/>
      <c r="M565" s="644"/>
      <c r="N565" s="505" t="str">
        <f>一年级BMI</f>
        <v/>
      </c>
      <c r="O565" s="499" t="str">
        <f>一年级BMI等级</f>
        <v/>
      </c>
      <c r="P565" s="500" t="str">
        <f>一年级BMI得分</f>
        <v/>
      </c>
      <c r="Q565" s="515" t="str">
        <f>一年级肺活量得分</f>
        <v/>
      </c>
      <c r="R565" s="512" t="str">
        <f>一年级等级</f>
        <v/>
      </c>
      <c r="S565" s="516" t="str">
        <f>一年级50米跑得分</f>
        <v/>
      </c>
      <c r="T565" s="517" t="str">
        <f>一年级等级</f>
        <v/>
      </c>
      <c r="U565" s="516" t="str">
        <f>一年级坐位体前屈得分</f>
        <v/>
      </c>
      <c r="V565" s="517" t="str">
        <f>一年级等级</f>
        <v/>
      </c>
      <c r="W565" s="516" t="str">
        <f>一年级一分钟跳绳得分</f>
        <v/>
      </c>
      <c r="X565" s="517" t="str">
        <f>一年级等级</f>
        <v/>
      </c>
      <c r="Y565" s="515"/>
      <c r="Z565" s="518"/>
      <c r="AA565" s="533"/>
      <c r="AB565" s="515"/>
      <c r="AC565" s="533" t="str">
        <f>一年级跳绳附加分</f>
        <v/>
      </c>
      <c r="AD565" s="534" t="str">
        <f>一年级标准分</f>
        <v/>
      </c>
      <c r="AE565" s="534" t="str">
        <f>一年级总分</f>
        <v/>
      </c>
      <c r="AF565" s="517" t="str">
        <f>一年级等级</f>
        <v/>
      </c>
    </row>
    <row r="566" spans="1:32">
      <c r="A566" s="664">
        <v>109</v>
      </c>
      <c r="B566" s="665">
        <v>4</v>
      </c>
      <c r="C566" s="586"/>
      <c r="D566" s="587"/>
      <c r="E566" s="586"/>
      <c r="F566" s="481"/>
      <c r="G566" s="588"/>
      <c r="H566" s="475"/>
      <c r="I566" s="595"/>
      <c r="J566" s="596"/>
      <c r="K566" s="596"/>
      <c r="L566" s="649"/>
      <c r="M566" s="644"/>
      <c r="N566" s="505" t="str">
        <f>一年级BMI</f>
        <v/>
      </c>
      <c r="O566" s="499" t="str">
        <f>一年级BMI等级</f>
        <v/>
      </c>
      <c r="P566" s="500" t="str">
        <f>一年级BMI得分</f>
        <v/>
      </c>
      <c r="Q566" s="515" t="str">
        <f>一年级肺活量得分</f>
        <v/>
      </c>
      <c r="R566" s="512" t="str">
        <f>一年级等级</f>
        <v/>
      </c>
      <c r="S566" s="516" t="str">
        <f>一年级50米跑得分</f>
        <v/>
      </c>
      <c r="T566" s="517" t="str">
        <f>一年级等级</f>
        <v/>
      </c>
      <c r="U566" s="516" t="str">
        <f>一年级坐位体前屈得分</f>
        <v/>
      </c>
      <c r="V566" s="517" t="str">
        <f>一年级等级</f>
        <v/>
      </c>
      <c r="W566" s="516" t="str">
        <f>一年级一分钟跳绳得分</f>
        <v/>
      </c>
      <c r="X566" s="517" t="str">
        <f>一年级等级</f>
        <v/>
      </c>
      <c r="Y566" s="515"/>
      <c r="Z566" s="518"/>
      <c r="AA566" s="533"/>
      <c r="AB566" s="515"/>
      <c r="AC566" s="533" t="str">
        <f>一年级跳绳附加分</f>
        <v/>
      </c>
      <c r="AD566" s="534" t="str">
        <f>一年级标准分</f>
        <v/>
      </c>
      <c r="AE566" s="534" t="str">
        <f>一年级总分</f>
        <v/>
      </c>
      <c r="AF566" s="517" t="str">
        <f>一年级等级</f>
        <v/>
      </c>
    </row>
    <row r="567" spans="1:32">
      <c r="A567" s="664">
        <v>109</v>
      </c>
      <c r="B567" s="665">
        <v>5</v>
      </c>
      <c r="C567" s="586"/>
      <c r="D567" s="587"/>
      <c r="E567" s="586"/>
      <c r="F567" s="481"/>
      <c r="G567" s="588"/>
      <c r="H567" s="475"/>
      <c r="I567" s="595"/>
      <c r="J567" s="596"/>
      <c r="K567" s="596"/>
      <c r="L567" s="649"/>
      <c r="M567" s="644"/>
      <c r="N567" s="505" t="str">
        <f>一年级BMI</f>
        <v/>
      </c>
      <c r="O567" s="499" t="str">
        <f>一年级BMI等级</f>
        <v/>
      </c>
      <c r="P567" s="500" t="str">
        <f>一年级BMI得分</f>
        <v/>
      </c>
      <c r="Q567" s="515" t="str">
        <f>一年级肺活量得分</f>
        <v/>
      </c>
      <c r="R567" s="512" t="str">
        <f>一年级等级</f>
        <v/>
      </c>
      <c r="S567" s="516" t="str">
        <f>一年级50米跑得分</f>
        <v/>
      </c>
      <c r="T567" s="517" t="str">
        <f>一年级等级</f>
        <v/>
      </c>
      <c r="U567" s="516" t="str">
        <f>一年级坐位体前屈得分</f>
        <v/>
      </c>
      <c r="V567" s="517" t="str">
        <f>一年级等级</f>
        <v/>
      </c>
      <c r="W567" s="516" t="str">
        <f>一年级一分钟跳绳得分</f>
        <v/>
      </c>
      <c r="X567" s="517" t="str">
        <f>一年级等级</f>
        <v/>
      </c>
      <c r="Y567" s="515"/>
      <c r="Z567" s="518"/>
      <c r="AA567" s="533"/>
      <c r="AB567" s="515"/>
      <c r="AC567" s="533" t="str">
        <f>一年级跳绳附加分</f>
        <v/>
      </c>
      <c r="AD567" s="534" t="str">
        <f>一年级标准分</f>
        <v/>
      </c>
      <c r="AE567" s="534" t="str">
        <f>一年级总分</f>
        <v/>
      </c>
      <c r="AF567" s="517" t="str">
        <f>一年级等级</f>
        <v/>
      </c>
    </row>
    <row r="568" spans="1:32">
      <c r="A568" s="664">
        <v>109</v>
      </c>
      <c r="B568" s="665">
        <v>6</v>
      </c>
      <c r="C568" s="586"/>
      <c r="D568" s="587"/>
      <c r="E568" s="586"/>
      <c r="F568" s="481"/>
      <c r="G568" s="588"/>
      <c r="H568" s="475"/>
      <c r="I568" s="595"/>
      <c r="J568" s="596"/>
      <c r="K568" s="596"/>
      <c r="L568" s="649"/>
      <c r="M568" s="644"/>
      <c r="N568" s="505" t="str">
        <f>一年级BMI</f>
        <v/>
      </c>
      <c r="O568" s="499" t="str">
        <f>一年级BMI等级</f>
        <v/>
      </c>
      <c r="P568" s="500" t="str">
        <f>一年级BMI得分</f>
        <v/>
      </c>
      <c r="Q568" s="515" t="str">
        <f>一年级肺活量得分</f>
        <v/>
      </c>
      <c r="R568" s="512" t="str">
        <f>一年级等级</f>
        <v/>
      </c>
      <c r="S568" s="516" t="str">
        <f>一年级50米跑得分</f>
        <v/>
      </c>
      <c r="T568" s="517" t="str">
        <f>一年级等级</f>
        <v/>
      </c>
      <c r="U568" s="516" t="str">
        <f>一年级坐位体前屈得分</f>
        <v/>
      </c>
      <c r="V568" s="517" t="str">
        <f>一年级等级</f>
        <v/>
      </c>
      <c r="W568" s="516" t="str">
        <f>一年级一分钟跳绳得分</f>
        <v/>
      </c>
      <c r="X568" s="517" t="str">
        <f>一年级等级</f>
        <v/>
      </c>
      <c r="Y568" s="515"/>
      <c r="Z568" s="518"/>
      <c r="AA568" s="533"/>
      <c r="AB568" s="515"/>
      <c r="AC568" s="533" t="str">
        <f>一年级跳绳附加分</f>
        <v/>
      </c>
      <c r="AD568" s="534" t="str">
        <f>一年级标准分</f>
        <v/>
      </c>
      <c r="AE568" s="534" t="str">
        <f>一年级总分</f>
        <v/>
      </c>
      <c r="AF568" s="517" t="str">
        <f>一年级等级</f>
        <v/>
      </c>
    </row>
    <row r="569" spans="1:32">
      <c r="A569" s="664">
        <v>109</v>
      </c>
      <c r="B569" s="665">
        <v>7</v>
      </c>
      <c r="C569" s="586"/>
      <c r="D569" s="587"/>
      <c r="E569" s="586"/>
      <c r="F569" s="481"/>
      <c r="G569" s="588"/>
      <c r="H569" s="475"/>
      <c r="I569" s="595"/>
      <c r="J569" s="596"/>
      <c r="K569" s="596"/>
      <c r="L569" s="649"/>
      <c r="M569" s="644"/>
      <c r="N569" s="505" t="str">
        <f>一年级BMI</f>
        <v/>
      </c>
      <c r="O569" s="499" t="str">
        <f>一年级BMI等级</f>
        <v/>
      </c>
      <c r="P569" s="500" t="str">
        <f>一年级BMI得分</f>
        <v/>
      </c>
      <c r="Q569" s="515" t="str">
        <f>一年级肺活量得分</f>
        <v/>
      </c>
      <c r="R569" s="512" t="str">
        <f>一年级等级</f>
        <v/>
      </c>
      <c r="S569" s="516" t="str">
        <f>一年级50米跑得分</f>
        <v/>
      </c>
      <c r="T569" s="517" t="str">
        <f>一年级等级</f>
        <v/>
      </c>
      <c r="U569" s="516" t="str">
        <f>一年级坐位体前屈得分</f>
        <v/>
      </c>
      <c r="V569" s="517" t="str">
        <f>一年级等级</f>
        <v/>
      </c>
      <c r="W569" s="516" t="str">
        <f>一年级一分钟跳绳得分</f>
        <v/>
      </c>
      <c r="X569" s="517" t="str">
        <f>一年级等级</f>
        <v/>
      </c>
      <c r="Y569" s="515"/>
      <c r="Z569" s="518"/>
      <c r="AA569" s="533"/>
      <c r="AB569" s="515"/>
      <c r="AC569" s="533" t="str">
        <f>一年级跳绳附加分</f>
        <v/>
      </c>
      <c r="AD569" s="534" t="str">
        <f>一年级标准分</f>
        <v/>
      </c>
      <c r="AE569" s="534" t="str">
        <f>一年级总分</f>
        <v/>
      </c>
      <c r="AF569" s="517" t="str">
        <f>一年级等级</f>
        <v/>
      </c>
    </row>
    <row r="570" spans="1:32">
      <c r="A570" s="664">
        <v>109</v>
      </c>
      <c r="B570" s="665">
        <v>8</v>
      </c>
      <c r="C570" s="586"/>
      <c r="D570" s="587"/>
      <c r="E570" s="586"/>
      <c r="F570" s="481"/>
      <c r="G570" s="588"/>
      <c r="H570" s="475"/>
      <c r="I570" s="595"/>
      <c r="J570" s="596"/>
      <c r="K570" s="596"/>
      <c r="L570" s="649"/>
      <c r="M570" s="644"/>
      <c r="N570" s="505" t="str">
        <f>一年级BMI</f>
        <v/>
      </c>
      <c r="O570" s="499" t="str">
        <f>一年级BMI等级</f>
        <v/>
      </c>
      <c r="P570" s="500" t="str">
        <f>一年级BMI得分</f>
        <v/>
      </c>
      <c r="Q570" s="515" t="str">
        <f>一年级肺活量得分</f>
        <v/>
      </c>
      <c r="R570" s="512" t="str">
        <f>一年级等级</f>
        <v/>
      </c>
      <c r="S570" s="516" t="str">
        <f>一年级50米跑得分</f>
        <v/>
      </c>
      <c r="T570" s="517" t="str">
        <f>一年级等级</f>
        <v/>
      </c>
      <c r="U570" s="516" t="str">
        <f>一年级坐位体前屈得分</f>
        <v/>
      </c>
      <c r="V570" s="517" t="str">
        <f>一年级等级</f>
        <v/>
      </c>
      <c r="W570" s="516" t="str">
        <f>一年级一分钟跳绳得分</f>
        <v/>
      </c>
      <c r="X570" s="517" t="str">
        <f>一年级等级</f>
        <v/>
      </c>
      <c r="Y570" s="515"/>
      <c r="Z570" s="518"/>
      <c r="AA570" s="533"/>
      <c r="AB570" s="515"/>
      <c r="AC570" s="533" t="str">
        <f>一年级跳绳附加分</f>
        <v/>
      </c>
      <c r="AD570" s="534" t="str">
        <f>一年级标准分</f>
        <v/>
      </c>
      <c r="AE570" s="534" t="str">
        <f>一年级总分</f>
        <v/>
      </c>
      <c r="AF570" s="517" t="str">
        <f>一年级等级</f>
        <v/>
      </c>
    </row>
    <row r="571" spans="1:32">
      <c r="A571" s="664">
        <v>109</v>
      </c>
      <c r="B571" s="665">
        <v>9</v>
      </c>
      <c r="C571" s="586"/>
      <c r="D571" s="587"/>
      <c r="E571" s="586"/>
      <c r="F571" s="481"/>
      <c r="G571" s="588"/>
      <c r="H571" s="475"/>
      <c r="I571" s="595"/>
      <c r="J571" s="596"/>
      <c r="K571" s="596"/>
      <c r="L571" s="649"/>
      <c r="M571" s="644"/>
      <c r="N571" s="505" t="str">
        <f>一年级BMI</f>
        <v/>
      </c>
      <c r="O571" s="499" t="str">
        <f>一年级BMI等级</f>
        <v/>
      </c>
      <c r="P571" s="500" t="str">
        <f>一年级BMI得分</f>
        <v/>
      </c>
      <c r="Q571" s="515" t="str">
        <f>一年级肺活量得分</f>
        <v/>
      </c>
      <c r="R571" s="512" t="str">
        <f>一年级等级</f>
        <v/>
      </c>
      <c r="S571" s="516" t="str">
        <f>一年级50米跑得分</f>
        <v/>
      </c>
      <c r="T571" s="517" t="str">
        <f>一年级等级</f>
        <v/>
      </c>
      <c r="U571" s="516" t="str">
        <f>一年级坐位体前屈得分</f>
        <v/>
      </c>
      <c r="V571" s="517" t="str">
        <f>一年级等级</f>
        <v/>
      </c>
      <c r="W571" s="516" t="str">
        <f>一年级一分钟跳绳得分</f>
        <v/>
      </c>
      <c r="X571" s="517" t="str">
        <f>一年级等级</f>
        <v/>
      </c>
      <c r="Y571" s="515"/>
      <c r="Z571" s="518"/>
      <c r="AA571" s="533"/>
      <c r="AB571" s="515"/>
      <c r="AC571" s="533" t="str">
        <f>一年级跳绳附加分</f>
        <v/>
      </c>
      <c r="AD571" s="534" t="str">
        <f>一年级标准分</f>
        <v/>
      </c>
      <c r="AE571" s="534" t="str">
        <f>一年级总分</f>
        <v/>
      </c>
      <c r="AF571" s="517" t="str">
        <f>一年级等级</f>
        <v/>
      </c>
    </row>
    <row r="572" spans="1:32">
      <c r="A572" s="664">
        <v>109</v>
      </c>
      <c r="B572" s="665">
        <v>10</v>
      </c>
      <c r="C572" s="586"/>
      <c r="D572" s="587"/>
      <c r="E572" s="586"/>
      <c r="F572" s="481"/>
      <c r="G572" s="588"/>
      <c r="H572" s="475"/>
      <c r="I572" s="595"/>
      <c r="J572" s="596"/>
      <c r="K572" s="596"/>
      <c r="L572" s="649"/>
      <c r="M572" s="644"/>
      <c r="N572" s="505" t="str">
        <f>一年级BMI</f>
        <v/>
      </c>
      <c r="O572" s="499" t="str">
        <f>一年级BMI等级</f>
        <v/>
      </c>
      <c r="P572" s="500" t="str">
        <f>一年级BMI得分</f>
        <v/>
      </c>
      <c r="Q572" s="515" t="str">
        <f>一年级肺活量得分</f>
        <v/>
      </c>
      <c r="R572" s="512" t="str">
        <f>一年级等级</f>
        <v/>
      </c>
      <c r="S572" s="516" t="str">
        <f>一年级50米跑得分</f>
        <v/>
      </c>
      <c r="T572" s="517" t="str">
        <f>一年级等级</f>
        <v/>
      </c>
      <c r="U572" s="516" t="str">
        <f>一年级坐位体前屈得分</f>
        <v/>
      </c>
      <c r="V572" s="517" t="str">
        <f>一年级等级</f>
        <v/>
      </c>
      <c r="W572" s="516" t="str">
        <f>一年级一分钟跳绳得分</f>
        <v/>
      </c>
      <c r="X572" s="517" t="str">
        <f>一年级等级</f>
        <v/>
      </c>
      <c r="Y572" s="515"/>
      <c r="Z572" s="518"/>
      <c r="AA572" s="533"/>
      <c r="AB572" s="515"/>
      <c r="AC572" s="533" t="str">
        <f>一年级跳绳附加分</f>
        <v/>
      </c>
      <c r="AD572" s="534" t="str">
        <f>一年级标准分</f>
        <v/>
      </c>
      <c r="AE572" s="534" t="str">
        <f>一年级总分</f>
        <v/>
      </c>
      <c r="AF572" s="517" t="str">
        <f>一年级等级</f>
        <v/>
      </c>
    </row>
    <row r="573" spans="1:32">
      <c r="A573" s="664">
        <v>109</v>
      </c>
      <c r="B573" s="665">
        <v>11</v>
      </c>
      <c r="C573" s="586"/>
      <c r="D573" s="587"/>
      <c r="E573" s="586"/>
      <c r="F573" s="473"/>
      <c r="G573" s="588"/>
      <c r="H573" s="475"/>
      <c r="I573" s="600"/>
      <c r="J573" s="597"/>
      <c r="K573" s="597"/>
      <c r="L573" s="648"/>
      <c r="M573" s="643"/>
      <c r="N573" s="498" t="str">
        <f>一年级BMI</f>
        <v/>
      </c>
      <c r="O573" s="499" t="str">
        <f>一年级BMI等级</f>
        <v/>
      </c>
      <c r="P573" s="500" t="str">
        <f>一年级BMI得分</f>
        <v/>
      </c>
      <c r="Q573" s="515" t="str">
        <f>一年级肺活量得分</f>
        <v/>
      </c>
      <c r="R573" s="512" t="str">
        <f>一年级等级</f>
        <v/>
      </c>
      <c r="S573" s="516" t="str">
        <f>一年级50米跑得分</f>
        <v/>
      </c>
      <c r="T573" s="512" t="str">
        <f>一年级等级</f>
        <v/>
      </c>
      <c r="U573" s="516" t="str">
        <f>一年级坐位体前屈得分</f>
        <v/>
      </c>
      <c r="V573" s="512" t="str">
        <f>一年级等级</f>
        <v/>
      </c>
      <c r="W573" s="516" t="str">
        <f>一年级一分钟跳绳得分</f>
        <v/>
      </c>
      <c r="X573" s="512" t="str">
        <f>一年级等级</f>
        <v/>
      </c>
      <c r="Y573" s="511"/>
      <c r="Z573" s="514"/>
      <c r="AA573" s="530"/>
      <c r="AB573" s="511"/>
      <c r="AC573" s="530" t="str">
        <f>一年级跳绳附加分</f>
        <v/>
      </c>
      <c r="AD573" s="534" t="str">
        <f>一年级标准分</f>
        <v/>
      </c>
      <c r="AE573" s="531" t="str">
        <f>一年级总分</f>
        <v/>
      </c>
      <c r="AF573" s="512" t="str">
        <f>一年级等级</f>
        <v/>
      </c>
    </row>
    <row r="574" spans="1:32">
      <c r="A574" s="664">
        <v>109</v>
      </c>
      <c r="B574" s="665">
        <v>12</v>
      </c>
      <c r="C574" s="586"/>
      <c r="D574" s="587"/>
      <c r="E574" s="586"/>
      <c r="F574" s="473"/>
      <c r="G574" s="588"/>
      <c r="H574" s="475"/>
      <c r="I574" s="595"/>
      <c r="J574" s="596"/>
      <c r="K574" s="597"/>
      <c r="L574" s="649"/>
      <c r="M574" s="644"/>
      <c r="N574" s="505" t="str">
        <f>一年级BMI</f>
        <v/>
      </c>
      <c r="O574" s="499" t="str">
        <f>一年级BMI等级</f>
        <v/>
      </c>
      <c r="P574" s="500" t="str">
        <f>一年级BMI得分</f>
        <v/>
      </c>
      <c r="Q574" s="515" t="str">
        <f>一年级肺活量得分</f>
        <v/>
      </c>
      <c r="R574" s="512" t="str">
        <f>一年级等级</f>
        <v/>
      </c>
      <c r="S574" s="516" t="str">
        <f>一年级50米跑得分</f>
        <v/>
      </c>
      <c r="T574" s="512" t="str">
        <f>一年级等级</f>
        <v/>
      </c>
      <c r="U574" s="516" t="str">
        <f>一年级坐位体前屈得分</f>
        <v/>
      </c>
      <c r="V574" s="517" t="str">
        <f>一年级等级</f>
        <v/>
      </c>
      <c r="W574" s="516" t="str">
        <f>一年级一分钟跳绳得分</f>
        <v/>
      </c>
      <c r="X574" s="517" t="str">
        <f>一年级等级</f>
        <v/>
      </c>
      <c r="Y574" s="515"/>
      <c r="Z574" s="518"/>
      <c r="AA574" s="533"/>
      <c r="AB574" s="515"/>
      <c r="AC574" s="533" t="str">
        <f>一年级跳绳附加分</f>
        <v/>
      </c>
      <c r="AD574" s="534" t="str">
        <f>一年级标准分</f>
        <v/>
      </c>
      <c r="AE574" s="534" t="str">
        <f>一年级总分</f>
        <v/>
      </c>
      <c r="AF574" s="517" t="str">
        <f>一年级等级</f>
        <v/>
      </c>
    </row>
    <row r="575" spans="1:32">
      <c r="A575" s="664">
        <v>109</v>
      </c>
      <c r="B575" s="665">
        <v>13</v>
      </c>
      <c r="C575" s="586"/>
      <c r="D575" s="587"/>
      <c r="E575" s="586"/>
      <c r="F575" s="473"/>
      <c r="G575" s="588"/>
      <c r="H575" s="475"/>
      <c r="I575" s="595"/>
      <c r="J575" s="596"/>
      <c r="K575" s="597"/>
      <c r="L575" s="649"/>
      <c r="M575" s="644"/>
      <c r="N575" s="505" t="str">
        <f>一年级BMI</f>
        <v/>
      </c>
      <c r="O575" s="499" t="str">
        <f>一年级BMI等级</f>
        <v/>
      </c>
      <c r="P575" s="500" t="str">
        <f>一年级BMI得分</f>
        <v/>
      </c>
      <c r="Q575" s="515" t="str">
        <f>一年级肺活量得分</f>
        <v/>
      </c>
      <c r="R575" s="512" t="str">
        <f>一年级等级</f>
        <v/>
      </c>
      <c r="S575" s="516" t="str">
        <f>一年级50米跑得分</f>
        <v/>
      </c>
      <c r="T575" s="512" t="str">
        <f>一年级等级</f>
        <v/>
      </c>
      <c r="U575" s="516" t="str">
        <f>一年级坐位体前屈得分</f>
        <v/>
      </c>
      <c r="V575" s="517" t="str">
        <f>一年级等级</f>
        <v/>
      </c>
      <c r="W575" s="516" t="str">
        <f>一年级一分钟跳绳得分</f>
        <v/>
      </c>
      <c r="X575" s="517" t="str">
        <f>一年级等级</f>
        <v/>
      </c>
      <c r="Y575" s="515"/>
      <c r="Z575" s="518"/>
      <c r="AA575" s="533"/>
      <c r="AB575" s="515"/>
      <c r="AC575" s="533" t="str">
        <f>一年级跳绳附加分</f>
        <v/>
      </c>
      <c r="AD575" s="534" t="str">
        <f>一年级标准分</f>
        <v/>
      </c>
      <c r="AE575" s="534" t="str">
        <f>一年级总分</f>
        <v/>
      </c>
      <c r="AF575" s="517" t="str">
        <f>一年级等级</f>
        <v/>
      </c>
    </row>
    <row r="576" spans="1:32">
      <c r="A576" s="664">
        <v>109</v>
      </c>
      <c r="B576" s="665">
        <v>14</v>
      </c>
      <c r="C576" s="586"/>
      <c r="D576" s="587"/>
      <c r="E576" s="586"/>
      <c r="F576" s="473"/>
      <c r="G576" s="589"/>
      <c r="H576" s="475"/>
      <c r="I576" s="595"/>
      <c r="J576" s="596"/>
      <c r="K576" s="597"/>
      <c r="L576" s="649"/>
      <c r="M576" s="644"/>
      <c r="N576" s="505" t="str">
        <f>一年级BMI</f>
        <v/>
      </c>
      <c r="O576" s="499" t="str">
        <f>一年级BMI等级</f>
        <v/>
      </c>
      <c r="P576" s="500" t="str">
        <f>一年级BMI得分</f>
        <v/>
      </c>
      <c r="Q576" s="515" t="str">
        <f>一年级肺活量得分</f>
        <v/>
      </c>
      <c r="R576" s="512" t="str">
        <f>一年级等级</f>
        <v/>
      </c>
      <c r="S576" s="516" t="str">
        <f>一年级50米跑得分</f>
        <v/>
      </c>
      <c r="T576" s="512" t="str">
        <f>一年级等级</f>
        <v/>
      </c>
      <c r="U576" s="516" t="str">
        <f>一年级坐位体前屈得分</f>
        <v/>
      </c>
      <c r="V576" s="517" t="str">
        <f>一年级等级</f>
        <v/>
      </c>
      <c r="W576" s="516" t="str">
        <f>一年级一分钟跳绳得分</f>
        <v/>
      </c>
      <c r="X576" s="517" t="str">
        <f>一年级等级</f>
        <v/>
      </c>
      <c r="Y576" s="515"/>
      <c r="Z576" s="518"/>
      <c r="AA576" s="533"/>
      <c r="AB576" s="515"/>
      <c r="AC576" s="533" t="str">
        <f>一年级跳绳附加分</f>
        <v/>
      </c>
      <c r="AD576" s="534" t="str">
        <f>一年级标准分</f>
        <v/>
      </c>
      <c r="AE576" s="534" t="str">
        <f>一年级总分</f>
        <v/>
      </c>
      <c r="AF576" s="517" t="str">
        <f>一年级等级</f>
        <v/>
      </c>
    </row>
    <row r="577" spans="1:32">
      <c r="A577" s="664">
        <v>109</v>
      </c>
      <c r="B577" s="665">
        <v>15</v>
      </c>
      <c r="C577" s="586"/>
      <c r="D577" s="587"/>
      <c r="E577" s="586"/>
      <c r="F577" s="473"/>
      <c r="G577" s="589"/>
      <c r="H577" s="475"/>
      <c r="I577" s="595"/>
      <c r="J577" s="596"/>
      <c r="K577" s="597"/>
      <c r="L577" s="649"/>
      <c r="M577" s="644"/>
      <c r="N577" s="505" t="str">
        <f>一年级BMI</f>
        <v/>
      </c>
      <c r="O577" s="499" t="str">
        <f>一年级BMI等级</f>
        <v/>
      </c>
      <c r="P577" s="500" t="str">
        <f>一年级BMI得分</f>
        <v/>
      </c>
      <c r="Q577" s="515" t="str">
        <f>一年级肺活量得分</f>
        <v/>
      </c>
      <c r="R577" s="512" t="str">
        <f>一年级等级</f>
        <v/>
      </c>
      <c r="S577" s="516" t="str">
        <f>一年级50米跑得分</f>
        <v/>
      </c>
      <c r="T577" s="512" t="str">
        <f>一年级等级</f>
        <v/>
      </c>
      <c r="U577" s="516" t="str">
        <f>一年级坐位体前屈得分</f>
        <v/>
      </c>
      <c r="V577" s="517" t="str">
        <f>一年级等级</f>
        <v/>
      </c>
      <c r="W577" s="516" t="str">
        <f>一年级一分钟跳绳得分</f>
        <v/>
      </c>
      <c r="X577" s="517" t="str">
        <f>一年级等级</f>
        <v/>
      </c>
      <c r="Y577" s="515"/>
      <c r="Z577" s="518"/>
      <c r="AA577" s="533"/>
      <c r="AB577" s="515"/>
      <c r="AC577" s="533" t="str">
        <f>一年级跳绳附加分</f>
        <v/>
      </c>
      <c r="AD577" s="534" t="str">
        <f>一年级标准分</f>
        <v/>
      </c>
      <c r="AE577" s="534" t="str">
        <f>一年级总分</f>
        <v/>
      </c>
      <c r="AF577" s="517" t="str">
        <f>一年级等级</f>
        <v/>
      </c>
    </row>
    <row r="578" spans="1:32">
      <c r="A578" s="664">
        <v>109</v>
      </c>
      <c r="B578" s="665">
        <v>16</v>
      </c>
      <c r="C578" s="586"/>
      <c r="D578" s="587"/>
      <c r="E578" s="586"/>
      <c r="F578" s="473"/>
      <c r="G578" s="588"/>
      <c r="H578" s="475"/>
      <c r="I578" s="595"/>
      <c r="J578" s="596"/>
      <c r="K578" s="597"/>
      <c r="L578" s="649"/>
      <c r="M578" s="644"/>
      <c r="N578" s="505" t="str">
        <f>一年级BMI</f>
        <v/>
      </c>
      <c r="O578" s="499" t="str">
        <f>一年级BMI等级</f>
        <v/>
      </c>
      <c r="P578" s="500" t="str">
        <f>一年级BMI得分</f>
        <v/>
      </c>
      <c r="Q578" s="515" t="str">
        <f>一年级肺活量得分</f>
        <v/>
      </c>
      <c r="R578" s="512" t="str">
        <f>一年级等级</f>
        <v/>
      </c>
      <c r="S578" s="516" t="str">
        <f>一年级50米跑得分</f>
        <v/>
      </c>
      <c r="T578" s="512" t="str">
        <f>一年级等级</f>
        <v/>
      </c>
      <c r="U578" s="516" t="str">
        <f>一年级坐位体前屈得分</f>
        <v/>
      </c>
      <c r="V578" s="517" t="str">
        <f>一年级等级</f>
        <v/>
      </c>
      <c r="W578" s="516" t="str">
        <f>一年级一分钟跳绳得分</f>
        <v/>
      </c>
      <c r="X578" s="517" t="str">
        <f>一年级等级</f>
        <v/>
      </c>
      <c r="Y578" s="515"/>
      <c r="Z578" s="518"/>
      <c r="AA578" s="533"/>
      <c r="AB578" s="515"/>
      <c r="AC578" s="533" t="str">
        <f>一年级跳绳附加分</f>
        <v/>
      </c>
      <c r="AD578" s="534" t="str">
        <f>一年级标准分</f>
        <v/>
      </c>
      <c r="AE578" s="534" t="str">
        <f>一年级总分</f>
        <v/>
      </c>
      <c r="AF578" s="517" t="str">
        <f>一年级等级</f>
        <v/>
      </c>
    </row>
    <row r="579" spans="1:32">
      <c r="A579" s="664">
        <v>109</v>
      </c>
      <c r="B579" s="665">
        <v>17</v>
      </c>
      <c r="C579" s="586"/>
      <c r="D579" s="587"/>
      <c r="E579" s="586"/>
      <c r="F579" s="473"/>
      <c r="G579" s="588"/>
      <c r="H579" s="475"/>
      <c r="I579" s="595"/>
      <c r="J579" s="596"/>
      <c r="K579" s="597"/>
      <c r="L579" s="649"/>
      <c r="M579" s="644"/>
      <c r="N579" s="505" t="str">
        <f>一年级BMI</f>
        <v/>
      </c>
      <c r="O579" s="499" t="str">
        <f>一年级BMI等级</f>
        <v/>
      </c>
      <c r="P579" s="500" t="str">
        <f>一年级BMI得分</f>
        <v/>
      </c>
      <c r="Q579" s="515" t="str">
        <f>一年级肺活量得分</f>
        <v/>
      </c>
      <c r="R579" s="512" t="str">
        <f>一年级等级</f>
        <v/>
      </c>
      <c r="S579" s="516" t="str">
        <f>一年级50米跑得分</f>
        <v/>
      </c>
      <c r="T579" s="517" t="str">
        <f>一年级等级</f>
        <v/>
      </c>
      <c r="U579" s="516" t="str">
        <f>一年级坐位体前屈得分</f>
        <v/>
      </c>
      <c r="V579" s="517" t="str">
        <f>一年级等级</f>
        <v/>
      </c>
      <c r="W579" s="516" t="str">
        <f>一年级一分钟跳绳得分</f>
        <v/>
      </c>
      <c r="X579" s="517" t="str">
        <f>一年级等级</f>
        <v/>
      </c>
      <c r="Y579" s="515"/>
      <c r="Z579" s="518"/>
      <c r="AA579" s="533"/>
      <c r="AB579" s="515"/>
      <c r="AC579" s="533" t="str">
        <f>一年级跳绳附加分</f>
        <v/>
      </c>
      <c r="AD579" s="534" t="str">
        <f>一年级标准分</f>
        <v/>
      </c>
      <c r="AE579" s="534" t="str">
        <f>一年级总分</f>
        <v/>
      </c>
      <c r="AF579" s="517" t="str">
        <f>一年级等级</f>
        <v/>
      </c>
    </row>
    <row r="580" spans="1:32">
      <c r="A580" s="664">
        <v>109</v>
      </c>
      <c r="B580" s="665">
        <v>18</v>
      </c>
      <c r="C580" s="586"/>
      <c r="D580" s="587"/>
      <c r="E580" s="586"/>
      <c r="F580" s="473"/>
      <c r="G580" s="588"/>
      <c r="H580" s="475"/>
      <c r="I580" s="595"/>
      <c r="J580" s="596"/>
      <c r="K580" s="597"/>
      <c r="L580" s="649"/>
      <c r="M580" s="644"/>
      <c r="N580" s="505" t="str">
        <f>一年级BMI</f>
        <v/>
      </c>
      <c r="O580" s="499" t="str">
        <f>一年级BMI等级</f>
        <v/>
      </c>
      <c r="P580" s="500" t="str">
        <f>一年级BMI得分</f>
        <v/>
      </c>
      <c r="Q580" s="515" t="str">
        <f>一年级肺活量得分</f>
        <v/>
      </c>
      <c r="R580" s="512" t="str">
        <f>一年级等级</f>
        <v/>
      </c>
      <c r="S580" s="516" t="str">
        <f>一年级50米跑得分</f>
        <v/>
      </c>
      <c r="T580" s="517" t="str">
        <f>一年级等级</f>
        <v/>
      </c>
      <c r="U580" s="516" t="str">
        <f>一年级坐位体前屈得分</f>
        <v/>
      </c>
      <c r="V580" s="517" t="str">
        <f>一年级等级</f>
        <v/>
      </c>
      <c r="W580" s="516" t="str">
        <f>一年级一分钟跳绳得分</f>
        <v/>
      </c>
      <c r="X580" s="517" t="str">
        <f>一年级等级</f>
        <v/>
      </c>
      <c r="Y580" s="515"/>
      <c r="Z580" s="518"/>
      <c r="AA580" s="533"/>
      <c r="AB580" s="515"/>
      <c r="AC580" s="533" t="str">
        <f>一年级跳绳附加分</f>
        <v/>
      </c>
      <c r="AD580" s="534" t="str">
        <f>一年级标准分</f>
        <v/>
      </c>
      <c r="AE580" s="534" t="str">
        <f>一年级总分</f>
        <v/>
      </c>
      <c r="AF580" s="517" t="str">
        <f>一年级等级</f>
        <v/>
      </c>
    </row>
    <row r="581" spans="1:32">
      <c r="A581" s="664">
        <v>109</v>
      </c>
      <c r="B581" s="665">
        <v>19</v>
      </c>
      <c r="C581" s="586"/>
      <c r="D581" s="587"/>
      <c r="E581" s="586"/>
      <c r="F581" s="473"/>
      <c r="G581" s="588"/>
      <c r="H581" s="475"/>
      <c r="I581" s="595"/>
      <c r="J581" s="596"/>
      <c r="K581" s="597"/>
      <c r="L581" s="649"/>
      <c r="M581" s="644"/>
      <c r="N581" s="505" t="str">
        <f>一年级BMI</f>
        <v/>
      </c>
      <c r="O581" s="499" t="str">
        <f>一年级BMI等级</f>
        <v/>
      </c>
      <c r="P581" s="500" t="str">
        <f>一年级BMI得分</f>
        <v/>
      </c>
      <c r="Q581" s="515" t="str">
        <f>一年级肺活量得分</f>
        <v/>
      </c>
      <c r="R581" s="512" t="str">
        <f>一年级等级</f>
        <v/>
      </c>
      <c r="S581" s="516" t="str">
        <f>一年级50米跑得分</f>
        <v/>
      </c>
      <c r="T581" s="517" t="str">
        <f>一年级等级</f>
        <v/>
      </c>
      <c r="U581" s="516" t="str">
        <f>一年级坐位体前屈得分</f>
        <v/>
      </c>
      <c r="V581" s="517" t="str">
        <f>一年级等级</f>
        <v/>
      </c>
      <c r="W581" s="516" t="str">
        <f>一年级一分钟跳绳得分</f>
        <v/>
      </c>
      <c r="X581" s="517" t="str">
        <f>一年级等级</f>
        <v/>
      </c>
      <c r="Y581" s="515"/>
      <c r="Z581" s="518"/>
      <c r="AA581" s="533"/>
      <c r="AB581" s="515"/>
      <c r="AC581" s="533" t="str">
        <f>一年级跳绳附加分</f>
        <v/>
      </c>
      <c r="AD581" s="534" t="str">
        <f>一年级标准分</f>
        <v/>
      </c>
      <c r="AE581" s="534" t="str">
        <f>一年级总分</f>
        <v/>
      </c>
      <c r="AF581" s="517" t="str">
        <f>一年级等级</f>
        <v/>
      </c>
    </row>
    <row r="582" spans="1:32">
      <c r="A582" s="664">
        <v>109</v>
      </c>
      <c r="B582" s="665">
        <v>20</v>
      </c>
      <c r="C582" s="586"/>
      <c r="D582" s="587"/>
      <c r="E582" s="586"/>
      <c r="F582" s="473"/>
      <c r="G582" s="588"/>
      <c r="H582" s="475"/>
      <c r="I582" s="595"/>
      <c r="J582" s="596"/>
      <c r="K582" s="597"/>
      <c r="L582" s="649"/>
      <c r="M582" s="644"/>
      <c r="N582" s="505" t="str">
        <f>一年级BMI</f>
        <v/>
      </c>
      <c r="O582" s="499" t="str">
        <f>一年级BMI等级</f>
        <v/>
      </c>
      <c r="P582" s="500" t="str">
        <f>一年级BMI得分</f>
        <v/>
      </c>
      <c r="Q582" s="515" t="str">
        <f>一年级肺活量得分</f>
        <v/>
      </c>
      <c r="R582" s="512" t="str">
        <f>一年级等级</f>
        <v/>
      </c>
      <c r="S582" s="516" t="str">
        <f>一年级50米跑得分</f>
        <v/>
      </c>
      <c r="T582" s="517" t="str">
        <f>一年级等级</f>
        <v/>
      </c>
      <c r="U582" s="516" t="str">
        <f>一年级坐位体前屈得分</f>
        <v/>
      </c>
      <c r="V582" s="517" t="str">
        <f>一年级等级</f>
        <v/>
      </c>
      <c r="W582" s="516" t="str">
        <f>一年级一分钟跳绳得分</f>
        <v/>
      </c>
      <c r="X582" s="517" t="str">
        <f>一年级等级</f>
        <v/>
      </c>
      <c r="Y582" s="515"/>
      <c r="Z582" s="518"/>
      <c r="AA582" s="533"/>
      <c r="AB582" s="515"/>
      <c r="AC582" s="533" t="str">
        <f>一年级跳绳附加分</f>
        <v/>
      </c>
      <c r="AD582" s="534" t="str">
        <f>一年级标准分</f>
        <v/>
      </c>
      <c r="AE582" s="534" t="str">
        <f>一年级总分</f>
        <v/>
      </c>
      <c r="AF582" s="517" t="str">
        <f>一年级等级</f>
        <v/>
      </c>
    </row>
    <row r="583" spans="1:32">
      <c r="A583" s="664">
        <v>109</v>
      </c>
      <c r="B583" s="665">
        <v>21</v>
      </c>
      <c r="C583" s="586"/>
      <c r="D583" s="587"/>
      <c r="E583" s="586"/>
      <c r="F583" s="473"/>
      <c r="G583" s="588"/>
      <c r="H583" s="475"/>
      <c r="I583" s="595"/>
      <c r="J583" s="596"/>
      <c r="K583" s="597"/>
      <c r="L583" s="649"/>
      <c r="M583" s="644"/>
      <c r="N583" s="505" t="str">
        <f>一年级BMI</f>
        <v/>
      </c>
      <c r="O583" s="499" t="str">
        <f>一年级BMI等级</f>
        <v/>
      </c>
      <c r="P583" s="500" t="str">
        <f>一年级BMI得分</f>
        <v/>
      </c>
      <c r="Q583" s="515" t="str">
        <f>一年级肺活量得分</f>
        <v/>
      </c>
      <c r="R583" s="512" t="str">
        <f>一年级等级</f>
        <v/>
      </c>
      <c r="S583" s="516" t="str">
        <f>一年级50米跑得分</f>
        <v/>
      </c>
      <c r="T583" s="517" t="str">
        <f>一年级等级</f>
        <v/>
      </c>
      <c r="U583" s="516" t="str">
        <f>一年级坐位体前屈得分</f>
        <v/>
      </c>
      <c r="V583" s="517" t="str">
        <f>一年级等级</f>
        <v/>
      </c>
      <c r="W583" s="516" t="str">
        <f>一年级一分钟跳绳得分</f>
        <v/>
      </c>
      <c r="X583" s="517" t="str">
        <f>一年级等级</f>
        <v/>
      </c>
      <c r="Y583" s="515"/>
      <c r="Z583" s="518"/>
      <c r="AA583" s="533"/>
      <c r="AB583" s="515"/>
      <c r="AC583" s="533" t="str">
        <f>一年级跳绳附加分</f>
        <v/>
      </c>
      <c r="AD583" s="534" t="str">
        <f>一年级标准分</f>
        <v/>
      </c>
      <c r="AE583" s="534" t="str">
        <f>一年级总分</f>
        <v/>
      </c>
      <c r="AF583" s="517" t="str">
        <f>一年级等级</f>
        <v/>
      </c>
    </row>
    <row r="584" spans="1:32">
      <c r="A584" s="664">
        <v>109</v>
      </c>
      <c r="B584" s="665">
        <v>22</v>
      </c>
      <c r="C584" s="586"/>
      <c r="D584" s="587"/>
      <c r="E584" s="586"/>
      <c r="F584" s="473"/>
      <c r="G584" s="588"/>
      <c r="H584" s="475"/>
      <c r="I584" s="595"/>
      <c r="J584" s="596"/>
      <c r="K584" s="597"/>
      <c r="L584" s="649"/>
      <c r="M584" s="644"/>
      <c r="N584" s="505" t="str">
        <f>一年级BMI</f>
        <v/>
      </c>
      <c r="O584" s="499" t="str">
        <f>一年级BMI等级</f>
        <v/>
      </c>
      <c r="P584" s="500" t="str">
        <f>一年级BMI得分</f>
        <v/>
      </c>
      <c r="Q584" s="515" t="str">
        <f>一年级肺活量得分</f>
        <v/>
      </c>
      <c r="R584" s="512" t="str">
        <f>一年级等级</f>
        <v/>
      </c>
      <c r="S584" s="516" t="str">
        <f>一年级50米跑得分</f>
        <v/>
      </c>
      <c r="T584" s="517" t="str">
        <f>一年级等级</f>
        <v/>
      </c>
      <c r="U584" s="516" t="str">
        <f>一年级坐位体前屈得分</f>
        <v/>
      </c>
      <c r="V584" s="517" t="str">
        <f>一年级等级</f>
        <v/>
      </c>
      <c r="W584" s="516" t="str">
        <f>一年级一分钟跳绳得分</f>
        <v/>
      </c>
      <c r="X584" s="517" t="str">
        <f>一年级等级</f>
        <v/>
      </c>
      <c r="Y584" s="515"/>
      <c r="Z584" s="518"/>
      <c r="AA584" s="533"/>
      <c r="AB584" s="515"/>
      <c r="AC584" s="533" t="str">
        <f>一年级跳绳附加分</f>
        <v/>
      </c>
      <c r="AD584" s="534" t="str">
        <f>一年级标准分</f>
        <v/>
      </c>
      <c r="AE584" s="534" t="str">
        <f>一年级总分</f>
        <v/>
      </c>
      <c r="AF584" s="517" t="str">
        <f>一年级等级</f>
        <v/>
      </c>
    </row>
    <row r="585" spans="1:32">
      <c r="A585" s="664">
        <v>109</v>
      </c>
      <c r="B585" s="665">
        <v>23</v>
      </c>
      <c r="C585" s="586"/>
      <c r="D585" s="587"/>
      <c r="E585" s="586"/>
      <c r="F585" s="473"/>
      <c r="G585" s="588"/>
      <c r="H585" s="475"/>
      <c r="I585" s="595"/>
      <c r="J585" s="596"/>
      <c r="K585" s="597"/>
      <c r="L585" s="649"/>
      <c r="M585" s="644"/>
      <c r="N585" s="505" t="str">
        <f>一年级BMI</f>
        <v/>
      </c>
      <c r="O585" s="499" t="str">
        <f>一年级BMI等级</f>
        <v/>
      </c>
      <c r="P585" s="500" t="str">
        <f>一年级BMI得分</f>
        <v/>
      </c>
      <c r="Q585" s="515" t="str">
        <f>一年级肺活量得分</f>
        <v/>
      </c>
      <c r="R585" s="512" t="str">
        <f>一年级等级</f>
        <v/>
      </c>
      <c r="S585" s="516" t="str">
        <f>一年级50米跑得分</f>
        <v/>
      </c>
      <c r="T585" s="517" t="str">
        <f>一年级等级</f>
        <v/>
      </c>
      <c r="U585" s="516" t="str">
        <f>一年级坐位体前屈得分</f>
        <v/>
      </c>
      <c r="V585" s="517" t="str">
        <f>一年级等级</f>
        <v/>
      </c>
      <c r="W585" s="516" t="str">
        <f>一年级一分钟跳绳得分</f>
        <v/>
      </c>
      <c r="X585" s="517" t="str">
        <f>一年级等级</f>
        <v/>
      </c>
      <c r="Y585" s="515"/>
      <c r="Z585" s="518"/>
      <c r="AA585" s="533"/>
      <c r="AB585" s="515"/>
      <c r="AC585" s="533" t="str">
        <f>一年级跳绳附加分</f>
        <v/>
      </c>
      <c r="AD585" s="534" t="str">
        <f>一年级标准分</f>
        <v/>
      </c>
      <c r="AE585" s="534" t="str">
        <f>一年级总分</f>
        <v/>
      </c>
      <c r="AF585" s="517" t="str">
        <f>一年级等级</f>
        <v/>
      </c>
    </row>
    <row r="586" spans="1:32">
      <c r="A586" s="664">
        <v>109</v>
      </c>
      <c r="B586" s="665">
        <v>24</v>
      </c>
      <c r="C586" s="586"/>
      <c r="D586" s="587"/>
      <c r="E586" s="586"/>
      <c r="F586" s="473"/>
      <c r="G586" s="588"/>
      <c r="H586" s="475"/>
      <c r="I586" s="595"/>
      <c r="J586" s="596"/>
      <c r="K586" s="597"/>
      <c r="L586" s="649"/>
      <c r="M586" s="644"/>
      <c r="N586" s="505" t="str">
        <f>一年级BMI</f>
        <v/>
      </c>
      <c r="O586" s="499" t="str">
        <f>一年级BMI等级</f>
        <v/>
      </c>
      <c r="P586" s="500" t="str">
        <f>一年级BMI得分</f>
        <v/>
      </c>
      <c r="Q586" s="515" t="str">
        <f>一年级肺活量得分</f>
        <v/>
      </c>
      <c r="R586" s="512" t="str">
        <f>一年级等级</f>
        <v/>
      </c>
      <c r="S586" s="516" t="str">
        <f>一年级50米跑得分</f>
        <v/>
      </c>
      <c r="T586" s="517" t="str">
        <f>一年级等级</f>
        <v/>
      </c>
      <c r="U586" s="516" t="str">
        <f>一年级坐位体前屈得分</f>
        <v/>
      </c>
      <c r="V586" s="517" t="str">
        <f>一年级等级</f>
        <v/>
      </c>
      <c r="W586" s="516" t="str">
        <f>一年级一分钟跳绳得分</f>
        <v/>
      </c>
      <c r="X586" s="517" t="str">
        <f>一年级等级</f>
        <v/>
      </c>
      <c r="Y586" s="515"/>
      <c r="Z586" s="518"/>
      <c r="AA586" s="533"/>
      <c r="AB586" s="515"/>
      <c r="AC586" s="533" t="str">
        <f>一年级跳绳附加分</f>
        <v/>
      </c>
      <c r="AD586" s="534" t="str">
        <f>一年级标准分</f>
        <v/>
      </c>
      <c r="AE586" s="534" t="str">
        <f>一年级总分</f>
        <v/>
      </c>
      <c r="AF586" s="517" t="str">
        <f>一年级等级</f>
        <v/>
      </c>
    </row>
    <row r="587" spans="1:32">
      <c r="A587" s="664">
        <v>109</v>
      </c>
      <c r="B587" s="665">
        <v>25</v>
      </c>
      <c r="C587" s="586"/>
      <c r="D587" s="587"/>
      <c r="E587" s="586"/>
      <c r="F587" s="473"/>
      <c r="G587" s="588"/>
      <c r="H587" s="475"/>
      <c r="I587" s="595"/>
      <c r="J587" s="596"/>
      <c r="K587" s="597"/>
      <c r="L587" s="649"/>
      <c r="M587" s="644"/>
      <c r="N587" s="505" t="str">
        <f>一年级BMI</f>
        <v/>
      </c>
      <c r="O587" s="499" t="str">
        <f>一年级BMI等级</f>
        <v/>
      </c>
      <c r="P587" s="500" t="str">
        <f>一年级BMI得分</f>
        <v/>
      </c>
      <c r="Q587" s="515" t="str">
        <f>一年级肺活量得分</f>
        <v/>
      </c>
      <c r="R587" s="512" t="str">
        <f>一年级等级</f>
        <v/>
      </c>
      <c r="S587" s="516" t="str">
        <f>一年级50米跑得分</f>
        <v/>
      </c>
      <c r="T587" s="517" t="str">
        <f>一年级等级</f>
        <v/>
      </c>
      <c r="U587" s="516" t="str">
        <f>一年级坐位体前屈得分</f>
        <v/>
      </c>
      <c r="V587" s="517" t="str">
        <f>一年级等级</f>
        <v/>
      </c>
      <c r="W587" s="516" t="str">
        <f>一年级一分钟跳绳得分</f>
        <v/>
      </c>
      <c r="X587" s="517" t="str">
        <f>一年级等级</f>
        <v/>
      </c>
      <c r="Y587" s="515"/>
      <c r="Z587" s="518"/>
      <c r="AA587" s="533"/>
      <c r="AB587" s="515"/>
      <c r="AC587" s="533" t="str">
        <f>一年级跳绳附加分</f>
        <v/>
      </c>
      <c r="AD587" s="534" t="str">
        <f>一年级标准分</f>
        <v/>
      </c>
      <c r="AE587" s="534" t="str">
        <f>一年级总分</f>
        <v/>
      </c>
      <c r="AF587" s="517" t="str">
        <f>一年级等级</f>
        <v/>
      </c>
    </row>
    <row r="588" spans="1:32">
      <c r="A588" s="664">
        <v>109</v>
      </c>
      <c r="B588" s="665">
        <v>26</v>
      </c>
      <c r="C588" s="586"/>
      <c r="D588" s="587"/>
      <c r="E588" s="586"/>
      <c r="F588" s="473"/>
      <c r="G588" s="588"/>
      <c r="H588" s="475"/>
      <c r="I588" s="595"/>
      <c r="J588" s="596"/>
      <c r="K588" s="597"/>
      <c r="L588" s="649"/>
      <c r="M588" s="644"/>
      <c r="N588" s="505" t="str">
        <f>一年级BMI</f>
        <v/>
      </c>
      <c r="O588" s="499" t="str">
        <f>一年级BMI等级</f>
        <v/>
      </c>
      <c r="P588" s="500" t="str">
        <f>一年级BMI得分</f>
        <v/>
      </c>
      <c r="Q588" s="515" t="str">
        <f>一年级肺活量得分</f>
        <v/>
      </c>
      <c r="R588" s="512" t="str">
        <f>一年级等级</f>
        <v/>
      </c>
      <c r="S588" s="516" t="str">
        <f>一年级50米跑得分</f>
        <v/>
      </c>
      <c r="T588" s="517" t="str">
        <f>一年级等级</f>
        <v/>
      </c>
      <c r="U588" s="516" t="str">
        <f>一年级坐位体前屈得分</f>
        <v/>
      </c>
      <c r="V588" s="517" t="str">
        <f>一年级等级</f>
        <v/>
      </c>
      <c r="W588" s="516" t="str">
        <f>一年级一分钟跳绳得分</f>
        <v/>
      </c>
      <c r="X588" s="517" t="str">
        <f>一年级等级</f>
        <v/>
      </c>
      <c r="Y588" s="515"/>
      <c r="Z588" s="518"/>
      <c r="AA588" s="533"/>
      <c r="AB588" s="515"/>
      <c r="AC588" s="533" t="str">
        <f>一年级跳绳附加分</f>
        <v/>
      </c>
      <c r="AD588" s="534" t="str">
        <f>一年级标准分</f>
        <v/>
      </c>
      <c r="AE588" s="534" t="str">
        <f>一年级总分</f>
        <v/>
      </c>
      <c r="AF588" s="517" t="str">
        <f>一年级等级</f>
        <v/>
      </c>
    </row>
    <row r="589" spans="1:32">
      <c r="A589" s="664">
        <v>109</v>
      </c>
      <c r="B589" s="665">
        <v>27</v>
      </c>
      <c r="C589" s="586"/>
      <c r="D589" s="587"/>
      <c r="E589" s="586"/>
      <c r="F589" s="473"/>
      <c r="G589" s="588"/>
      <c r="H589" s="475"/>
      <c r="I589" s="595"/>
      <c r="J589" s="596"/>
      <c r="K589" s="597"/>
      <c r="L589" s="649"/>
      <c r="M589" s="644"/>
      <c r="N589" s="505" t="str">
        <f>一年级BMI</f>
        <v/>
      </c>
      <c r="O589" s="499" t="str">
        <f>一年级BMI等级</f>
        <v/>
      </c>
      <c r="P589" s="500" t="str">
        <f>一年级BMI得分</f>
        <v/>
      </c>
      <c r="Q589" s="515" t="str">
        <f>一年级肺活量得分</f>
        <v/>
      </c>
      <c r="R589" s="512" t="str">
        <f>一年级等级</f>
        <v/>
      </c>
      <c r="S589" s="516" t="str">
        <f>一年级50米跑得分</f>
        <v/>
      </c>
      <c r="T589" s="517" t="str">
        <f>一年级等级</f>
        <v/>
      </c>
      <c r="U589" s="516" t="str">
        <f>一年级坐位体前屈得分</f>
        <v/>
      </c>
      <c r="V589" s="517" t="str">
        <f>一年级等级</f>
        <v/>
      </c>
      <c r="W589" s="516" t="str">
        <f>一年级一分钟跳绳得分</f>
        <v/>
      </c>
      <c r="X589" s="517" t="str">
        <f>一年级等级</f>
        <v/>
      </c>
      <c r="Y589" s="515"/>
      <c r="Z589" s="518"/>
      <c r="AA589" s="533"/>
      <c r="AB589" s="515"/>
      <c r="AC589" s="533" t="str">
        <f>一年级跳绳附加分</f>
        <v/>
      </c>
      <c r="AD589" s="534" t="str">
        <f>一年级标准分</f>
        <v/>
      </c>
      <c r="AE589" s="534" t="str">
        <f>一年级总分</f>
        <v/>
      </c>
      <c r="AF589" s="517" t="str">
        <f>一年级等级</f>
        <v/>
      </c>
    </row>
    <row r="590" spans="1:32">
      <c r="A590" s="664">
        <v>109</v>
      </c>
      <c r="B590" s="665">
        <v>28</v>
      </c>
      <c r="C590" s="586"/>
      <c r="D590" s="587"/>
      <c r="E590" s="586"/>
      <c r="F590" s="473"/>
      <c r="G590" s="588"/>
      <c r="H590" s="475"/>
      <c r="I590" s="595"/>
      <c r="J590" s="596"/>
      <c r="K590" s="597"/>
      <c r="L590" s="649"/>
      <c r="M590" s="644"/>
      <c r="N590" s="505" t="str">
        <f>一年级BMI</f>
        <v/>
      </c>
      <c r="O590" s="499" t="str">
        <f>一年级BMI等级</f>
        <v/>
      </c>
      <c r="P590" s="500" t="str">
        <f>一年级BMI得分</f>
        <v/>
      </c>
      <c r="Q590" s="515" t="str">
        <f>一年级肺活量得分</f>
        <v/>
      </c>
      <c r="R590" s="512" t="str">
        <f>一年级等级</f>
        <v/>
      </c>
      <c r="S590" s="516" t="str">
        <f>一年级50米跑得分</f>
        <v/>
      </c>
      <c r="T590" s="517" t="str">
        <f>一年级等级</f>
        <v/>
      </c>
      <c r="U590" s="516" t="str">
        <f>一年级坐位体前屈得分</f>
        <v/>
      </c>
      <c r="V590" s="517" t="str">
        <f>一年级等级</f>
        <v/>
      </c>
      <c r="W590" s="516" t="str">
        <f>一年级一分钟跳绳得分</f>
        <v/>
      </c>
      <c r="X590" s="517" t="str">
        <f>一年级等级</f>
        <v/>
      </c>
      <c r="Y590" s="515"/>
      <c r="Z590" s="518"/>
      <c r="AA590" s="533"/>
      <c r="AB590" s="515"/>
      <c r="AC590" s="533" t="str">
        <f>一年级跳绳附加分</f>
        <v/>
      </c>
      <c r="AD590" s="534" t="str">
        <f>一年级标准分</f>
        <v/>
      </c>
      <c r="AE590" s="534" t="str">
        <f>一年级总分</f>
        <v/>
      </c>
      <c r="AF590" s="517" t="str">
        <f>一年级等级</f>
        <v/>
      </c>
    </row>
    <row r="591" spans="1:32">
      <c r="A591" s="664">
        <v>109</v>
      </c>
      <c r="B591" s="665">
        <v>29</v>
      </c>
      <c r="C591" s="586"/>
      <c r="D591" s="587"/>
      <c r="E591" s="586"/>
      <c r="F591" s="473"/>
      <c r="G591" s="588"/>
      <c r="H591" s="475"/>
      <c r="I591" s="595"/>
      <c r="J591" s="596"/>
      <c r="K591" s="597"/>
      <c r="L591" s="649"/>
      <c r="M591" s="644"/>
      <c r="N591" s="505" t="str">
        <f>一年级BMI</f>
        <v/>
      </c>
      <c r="O591" s="499" t="str">
        <f>一年级BMI等级</f>
        <v/>
      </c>
      <c r="P591" s="500" t="str">
        <f>一年级BMI得分</f>
        <v/>
      </c>
      <c r="Q591" s="515" t="str">
        <f>一年级肺活量得分</f>
        <v/>
      </c>
      <c r="R591" s="512" t="str">
        <f>一年级等级</f>
        <v/>
      </c>
      <c r="S591" s="516" t="str">
        <f>一年级50米跑得分</f>
        <v/>
      </c>
      <c r="T591" s="517" t="str">
        <f>一年级等级</f>
        <v/>
      </c>
      <c r="U591" s="516" t="str">
        <f>一年级坐位体前屈得分</f>
        <v/>
      </c>
      <c r="V591" s="517" t="str">
        <f>一年级等级</f>
        <v/>
      </c>
      <c r="W591" s="516" t="str">
        <f>一年级一分钟跳绳得分</f>
        <v/>
      </c>
      <c r="X591" s="517" t="str">
        <f>一年级等级</f>
        <v/>
      </c>
      <c r="Y591" s="515"/>
      <c r="Z591" s="518"/>
      <c r="AA591" s="533"/>
      <c r="AB591" s="515"/>
      <c r="AC591" s="533" t="str">
        <f>一年级跳绳附加分</f>
        <v/>
      </c>
      <c r="AD591" s="534" t="str">
        <f>一年级标准分</f>
        <v/>
      </c>
      <c r="AE591" s="534" t="str">
        <f>一年级总分</f>
        <v/>
      </c>
      <c r="AF591" s="517" t="str">
        <f>一年级等级</f>
        <v/>
      </c>
    </row>
    <row r="592" spans="1:32">
      <c r="A592" s="664">
        <v>109</v>
      </c>
      <c r="B592" s="665">
        <v>30</v>
      </c>
      <c r="C592" s="586"/>
      <c r="D592" s="587"/>
      <c r="E592" s="586"/>
      <c r="F592" s="473"/>
      <c r="G592" s="588"/>
      <c r="H592" s="475"/>
      <c r="I592" s="595"/>
      <c r="J592" s="596"/>
      <c r="K592" s="597"/>
      <c r="L592" s="649"/>
      <c r="M592" s="644"/>
      <c r="N592" s="505" t="str">
        <f>一年级BMI</f>
        <v/>
      </c>
      <c r="O592" s="499" t="str">
        <f>一年级BMI等级</f>
        <v/>
      </c>
      <c r="P592" s="500" t="str">
        <f>一年级BMI得分</f>
        <v/>
      </c>
      <c r="Q592" s="515" t="str">
        <f>一年级肺活量得分</f>
        <v/>
      </c>
      <c r="R592" s="512" t="str">
        <f>一年级等级</f>
        <v/>
      </c>
      <c r="S592" s="516" t="str">
        <f>一年级50米跑得分</f>
        <v/>
      </c>
      <c r="T592" s="517" t="str">
        <f>一年级等级</f>
        <v/>
      </c>
      <c r="U592" s="516" t="str">
        <f>一年级坐位体前屈得分</f>
        <v/>
      </c>
      <c r="V592" s="517" t="str">
        <f>一年级等级</f>
        <v/>
      </c>
      <c r="W592" s="516" t="str">
        <f>一年级一分钟跳绳得分</f>
        <v/>
      </c>
      <c r="X592" s="517" t="str">
        <f>一年级等级</f>
        <v/>
      </c>
      <c r="Y592" s="515"/>
      <c r="Z592" s="518"/>
      <c r="AA592" s="533"/>
      <c r="AB592" s="515"/>
      <c r="AC592" s="533" t="str">
        <f>一年级跳绳附加分</f>
        <v/>
      </c>
      <c r="AD592" s="534" t="str">
        <f>一年级标准分</f>
        <v/>
      </c>
      <c r="AE592" s="534" t="str">
        <f>一年级总分</f>
        <v/>
      </c>
      <c r="AF592" s="517" t="str">
        <f>一年级等级</f>
        <v/>
      </c>
    </row>
    <row r="593" spans="1:32">
      <c r="A593" s="664">
        <v>109</v>
      </c>
      <c r="B593" s="665">
        <v>31</v>
      </c>
      <c r="C593" s="586"/>
      <c r="D593" s="587"/>
      <c r="E593" s="586"/>
      <c r="F593" s="473"/>
      <c r="G593" s="588"/>
      <c r="H593" s="475"/>
      <c r="I593" s="595"/>
      <c r="J593" s="596"/>
      <c r="K593" s="596"/>
      <c r="L593" s="649"/>
      <c r="M593" s="644"/>
      <c r="N593" s="505" t="str">
        <f>一年级BMI</f>
        <v/>
      </c>
      <c r="O593" s="499" t="str">
        <f>一年级BMI等级</f>
        <v/>
      </c>
      <c r="P593" s="500" t="str">
        <f>一年级BMI得分</f>
        <v/>
      </c>
      <c r="Q593" s="515" t="str">
        <f>一年级肺活量得分</f>
        <v/>
      </c>
      <c r="R593" s="512" t="str">
        <f>一年级等级</f>
        <v/>
      </c>
      <c r="S593" s="516" t="str">
        <f>一年级50米跑得分</f>
        <v/>
      </c>
      <c r="T593" s="517" t="str">
        <f>一年级等级</f>
        <v/>
      </c>
      <c r="U593" s="516" t="str">
        <f>一年级坐位体前屈得分</f>
        <v/>
      </c>
      <c r="V593" s="517" t="str">
        <f>一年级等级</f>
        <v/>
      </c>
      <c r="W593" s="516" t="str">
        <f>一年级一分钟跳绳得分</f>
        <v/>
      </c>
      <c r="X593" s="517" t="str">
        <f>一年级等级</f>
        <v/>
      </c>
      <c r="Y593" s="515"/>
      <c r="Z593" s="518"/>
      <c r="AA593" s="533"/>
      <c r="AB593" s="515"/>
      <c r="AC593" s="533" t="str">
        <f>一年级跳绳附加分</f>
        <v/>
      </c>
      <c r="AD593" s="534" t="str">
        <f>一年级标准分</f>
        <v/>
      </c>
      <c r="AE593" s="534" t="str">
        <f>一年级总分</f>
        <v/>
      </c>
      <c r="AF593" s="517" t="str">
        <f>一年级等级</f>
        <v/>
      </c>
    </row>
    <row r="594" spans="1:32">
      <c r="A594" s="664">
        <v>109</v>
      </c>
      <c r="B594" s="665">
        <v>32</v>
      </c>
      <c r="C594" s="586"/>
      <c r="D594" s="587"/>
      <c r="E594" s="586"/>
      <c r="F594" s="473"/>
      <c r="G594" s="588"/>
      <c r="H594" s="475"/>
      <c r="I594" s="595"/>
      <c r="J594" s="596"/>
      <c r="K594" s="596"/>
      <c r="L594" s="649"/>
      <c r="M594" s="644"/>
      <c r="N594" s="505" t="str">
        <f>一年级BMI</f>
        <v/>
      </c>
      <c r="O594" s="499" t="str">
        <f>一年级BMI等级</f>
        <v/>
      </c>
      <c r="P594" s="500" t="str">
        <f>一年级BMI得分</f>
        <v/>
      </c>
      <c r="Q594" s="515" t="str">
        <f>一年级肺活量得分</f>
        <v/>
      </c>
      <c r="R594" s="512" t="str">
        <f>一年级等级</f>
        <v/>
      </c>
      <c r="S594" s="516" t="str">
        <f>一年级50米跑得分</f>
        <v/>
      </c>
      <c r="T594" s="517" t="str">
        <f>一年级等级</f>
        <v/>
      </c>
      <c r="U594" s="516" t="str">
        <f>一年级坐位体前屈得分</f>
        <v/>
      </c>
      <c r="V594" s="517" t="str">
        <f>一年级等级</f>
        <v/>
      </c>
      <c r="W594" s="516" t="str">
        <f>一年级一分钟跳绳得分</f>
        <v/>
      </c>
      <c r="X594" s="517" t="str">
        <f>一年级等级</f>
        <v/>
      </c>
      <c r="Y594" s="515"/>
      <c r="Z594" s="518"/>
      <c r="AA594" s="533"/>
      <c r="AB594" s="515"/>
      <c r="AC594" s="533" t="str">
        <f>一年级跳绳附加分</f>
        <v/>
      </c>
      <c r="AD594" s="534" t="str">
        <f>一年级标准分</f>
        <v/>
      </c>
      <c r="AE594" s="534" t="str">
        <f>一年级总分</f>
        <v/>
      </c>
      <c r="AF594" s="517" t="str">
        <f>一年级等级</f>
        <v/>
      </c>
    </row>
    <row r="595" spans="1:32">
      <c r="A595" s="664">
        <v>109</v>
      </c>
      <c r="B595" s="665">
        <v>33</v>
      </c>
      <c r="C595" s="586"/>
      <c r="D595" s="587"/>
      <c r="E595" s="586"/>
      <c r="F595" s="473"/>
      <c r="G595" s="588"/>
      <c r="H595" s="475"/>
      <c r="I595" s="595"/>
      <c r="J595" s="596"/>
      <c r="K595" s="596"/>
      <c r="L595" s="649"/>
      <c r="M595" s="644"/>
      <c r="N595" s="505" t="str">
        <f>一年级BMI</f>
        <v/>
      </c>
      <c r="O595" s="499" t="str">
        <f>一年级BMI等级</f>
        <v/>
      </c>
      <c r="P595" s="500" t="str">
        <f>一年级BMI得分</f>
        <v/>
      </c>
      <c r="Q595" s="515" t="str">
        <f>一年级肺活量得分</f>
        <v/>
      </c>
      <c r="R595" s="512" t="str">
        <f>一年级等级</f>
        <v/>
      </c>
      <c r="S595" s="516" t="str">
        <f>一年级50米跑得分</f>
        <v/>
      </c>
      <c r="T595" s="517" t="str">
        <f>一年级等级</f>
        <v/>
      </c>
      <c r="U595" s="516" t="str">
        <f>一年级坐位体前屈得分</f>
        <v/>
      </c>
      <c r="V595" s="517" t="str">
        <f>一年级等级</f>
        <v/>
      </c>
      <c r="W595" s="516" t="str">
        <f>一年级一分钟跳绳得分</f>
        <v/>
      </c>
      <c r="X595" s="517" t="str">
        <f>一年级等级</f>
        <v/>
      </c>
      <c r="Y595" s="515"/>
      <c r="Z595" s="518"/>
      <c r="AA595" s="533"/>
      <c r="AB595" s="515"/>
      <c r="AC595" s="533" t="str">
        <f>一年级跳绳附加分</f>
        <v/>
      </c>
      <c r="AD595" s="534" t="str">
        <f>一年级标准分</f>
        <v/>
      </c>
      <c r="AE595" s="534" t="str">
        <f>一年级总分</f>
        <v/>
      </c>
      <c r="AF595" s="517" t="str">
        <f>一年级等级</f>
        <v/>
      </c>
    </row>
    <row r="596" spans="1:32">
      <c r="A596" s="664">
        <v>109</v>
      </c>
      <c r="B596" s="665">
        <v>34</v>
      </c>
      <c r="C596" s="586"/>
      <c r="D596" s="587"/>
      <c r="E596" s="586"/>
      <c r="F596" s="473"/>
      <c r="G596" s="589"/>
      <c r="H596" s="475"/>
      <c r="I596" s="595"/>
      <c r="J596" s="596"/>
      <c r="K596" s="596"/>
      <c r="L596" s="649"/>
      <c r="M596" s="644"/>
      <c r="N596" s="505" t="str">
        <f>一年级BMI</f>
        <v/>
      </c>
      <c r="O596" s="499" t="str">
        <f>一年级BMI等级</f>
        <v/>
      </c>
      <c r="P596" s="500" t="str">
        <f>一年级BMI得分</f>
        <v/>
      </c>
      <c r="Q596" s="515" t="str">
        <f>一年级肺活量得分</f>
        <v/>
      </c>
      <c r="R596" s="512" t="str">
        <f>一年级等级</f>
        <v/>
      </c>
      <c r="S596" s="516" t="str">
        <f>一年级50米跑得分</f>
        <v/>
      </c>
      <c r="T596" s="517" t="str">
        <f>一年级等级</f>
        <v/>
      </c>
      <c r="U596" s="516" t="str">
        <f>一年级坐位体前屈得分</f>
        <v/>
      </c>
      <c r="V596" s="517" t="str">
        <f>一年级等级</f>
        <v/>
      </c>
      <c r="W596" s="516" t="str">
        <f>一年级一分钟跳绳得分</f>
        <v/>
      </c>
      <c r="X596" s="517" t="str">
        <f>一年级等级</f>
        <v/>
      </c>
      <c r="Y596" s="515"/>
      <c r="Z596" s="518"/>
      <c r="AA596" s="533"/>
      <c r="AB596" s="515"/>
      <c r="AC596" s="533" t="str">
        <f>一年级跳绳附加分</f>
        <v/>
      </c>
      <c r="AD596" s="534" t="str">
        <f>一年级标准分</f>
        <v/>
      </c>
      <c r="AE596" s="534" t="str">
        <f>一年级总分</f>
        <v/>
      </c>
      <c r="AF596" s="517" t="str">
        <f>一年级等级</f>
        <v/>
      </c>
    </row>
    <row r="597" spans="1:32">
      <c r="A597" s="664">
        <v>109</v>
      </c>
      <c r="B597" s="665">
        <v>35</v>
      </c>
      <c r="C597" s="586"/>
      <c r="D597" s="587"/>
      <c r="E597" s="586"/>
      <c r="F597" s="473"/>
      <c r="G597" s="589"/>
      <c r="H597" s="475"/>
      <c r="I597" s="595"/>
      <c r="J597" s="596"/>
      <c r="K597" s="596"/>
      <c r="L597" s="649"/>
      <c r="M597" s="644"/>
      <c r="N597" s="505" t="str">
        <f>一年级BMI</f>
        <v/>
      </c>
      <c r="O597" s="499" t="str">
        <f>一年级BMI等级</f>
        <v/>
      </c>
      <c r="P597" s="500" t="str">
        <f>一年级BMI得分</f>
        <v/>
      </c>
      <c r="Q597" s="515" t="str">
        <f>一年级肺活量得分</f>
        <v/>
      </c>
      <c r="R597" s="512" t="str">
        <f>一年级等级</f>
        <v/>
      </c>
      <c r="S597" s="516" t="str">
        <f>一年级50米跑得分</f>
        <v/>
      </c>
      <c r="T597" s="517" t="str">
        <f>一年级等级</f>
        <v/>
      </c>
      <c r="U597" s="516" t="str">
        <f>一年级坐位体前屈得分</f>
        <v/>
      </c>
      <c r="V597" s="517" t="str">
        <f>一年级等级</f>
        <v/>
      </c>
      <c r="W597" s="516" t="str">
        <f>一年级一分钟跳绳得分</f>
        <v/>
      </c>
      <c r="X597" s="517" t="str">
        <f>一年级等级</f>
        <v/>
      </c>
      <c r="Y597" s="515"/>
      <c r="Z597" s="518"/>
      <c r="AA597" s="533"/>
      <c r="AB597" s="515"/>
      <c r="AC597" s="533" t="str">
        <f>一年级跳绳附加分</f>
        <v/>
      </c>
      <c r="AD597" s="534" t="str">
        <f>一年级标准分</f>
        <v/>
      </c>
      <c r="AE597" s="534" t="str">
        <f>一年级总分</f>
        <v/>
      </c>
      <c r="AF597" s="517" t="str">
        <f>一年级等级</f>
        <v/>
      </c>
    </row>
    <row r="598" spans="1:32">
      <c r="A598" s="664">
        <v>109</v>
      </c>
      <c r="B598" s="665">
        <v>36</v>
      </c>
      <c r="C598" s="586"/>
      <c r="D598" s="587"/>
      <c r="E598" s="586"/>
      <c r="F598" s="473"/>
      <c r="G598" s="588"/>
      <c r="H598" s="475"/>
      <c r="I598" s="595"/>
      <c r="J598" s="596"/>
      <c r="K598" s="596"/>
      <c r="L598" s="649"/>
      <c r="M598" s="644"/>
      <c r="N598" s="505" t="str">
        <f>一年级BMI</f>
        <v/>
      </c>
      <c r="O598" s="499" t="str">
        <f>一年级BMI等级</f>
        <v/>
      </c>
      <c r="P598" s="500" t="str">
        <f>一年级BMI得分</f>
        <v/>
      </c>
      <c r="Q598" s="515" t="str">
        <f>一年级肺活量得分</f>
        <v/>
      </c>
      <c r="R598" s="512" t="str">
        <f>一年级等级</f>
        <v/>
      </c>
      <c r="S598" s="516" t="str">
        <f>一年级50米跑得分</f>
        <v/>
      </c>
      <c r="T598" s="517" t="str">
        <f>一年级等级</f>
        <v/>
      </c>
      <c r="U598" s="516" t="str">
        <f>一年级坐位体前屈得分</f>
        <v/>
      </c>
      <c r="V598" s="517" t="str">
        <f>一年级等级</f>
        <v/>
      </c>
      <c r="W598" s="516" t="str">
        <f>一年级一分钟跳绳得分</f>
        <v/>
      </c>
      <c r="X598" s="517" t="str">
        <f>一年级等级</f>
        <v/>
      </c>
      <c r="Y598" s="515"/>
      <c r="Z598" s="518"/>
      <c r="AA598" s="533"/>
      <c r="AB598" s="515"/>
      <c r="AC598" s="533" t="str">
        <f>一年级跳绳附加分</f>
        <v/>
      </c>
      <c r="AD598" s="534" t="str">
        <f>一年级标准分</f>
        <v/>
      </c>
      <c r="AE598" s="534" t="str">
        <f>一年级总分</f>
        <v/>
      </c>
      <c r="AF598" s="517" t="str">
        <f>一年级等级</f>
        <v/>
      </c>
    </row>
    <row r="599" spans="1:32">
      <c r="A599" s="664">
        <v>109</v>
      </c>
      <c r="B599" s="665">
        <v>37</v>
      </c>
      <c r="C599" s="586"/>
      <c r="D599" s="587"/>
      <c r="E599" s="586"/>
      <c r="F599" s="473"/>
      <c r="G599" s="588"/>
      <c r="H599" s="475"/>
      <c r="I599" s="595"/>
      <c r="J599" s="596"/>
      <c r="K599" s="596"/>
      <c r="L599" s="649"/>
      <c r="M599" s="644"/>
      <c r="N599" s="505" t="str">
        <f>一年级BMI</f>
        <v/>
      </c>
      <c r="O599" s="499" t="str">
        <f>一年级BMI等级</f>
        <v/>
      </c>
      <c r="P599" s="500" t="str">
        <f>一年级BMI得分</f>
        <v/>
      </c>
      <c r="Q599" s="515" t="str">
        <f>一年级肺活量得分</f>
        <v/>
      </c>
      <c r="R599" s="512" t="str">
        <f>一年级等级</f>
        <v/>
      </c>
      <c r="S599" s="516" t="str">
        <f>一年级50米跑得分</f>
        <v/>
      </c>
      <c r="T599" s="517" t="str">
        <f>一年级等级</f>
        <v/>
      </c>
      <c r="U599" s="516" t="str">
        <f>一年级坐位体前屈得分</f>
        <v/>
      </c>
      <c r="V599" s="517" t="str">
        <f>一年级等级</f>
        <v/>
      </c>
      <c r="W599" s="516" t="str">
        <f>一年级一分钟跳绳得分</f>
        <v/>
      </c>
      <c r="X599" s="517" t="str">
        <f>一年级等级</f>
        <v/>
      </c>
      <c r="Y599" s="515"/>
      <c r="Z599" s="518"/>
      <c r="AA599" s="533"/>
      <c r="AB599" s="515"/>
      <c r="AC599" s="533" t="str">
        <f>一年级跳绳附加分</f>
        <v/>
      </c>
      <c r="AD599" s="534" t="str">
        <f>一年级标准分</f>
        <v/>
      </c>
      <c r="AE599" s="534" t="str">
        <f>一年级总分</f>
        <v/>
      </c>
      <c r="AF599" s="517" t="str">
        <f>一年级等级</f>
        <v/>
      </c>
    </row>
    <row r="600" spans="1:32">
      <c r="A600" s="664">
        <v>109</v>
      </c>
      <c r="B600" s="665">
        <v>38</v>
      </c>
      <c r="C600" s="586"/>
      <c r="D600" s="587"/>
      <c r="E600" s="586"/>
      <c r="F600" s="473"/>
      <c r="G600" s="588"/>
      <c r="H600" s="475"/>
      <c r="I600" s="595"/>
      <c r="J600" s="596"/>
      <c r="K600" s="596"/>
      <c r="L600" s="649"/>
      <c r="M600" s="644"/>
      <c r="N600" s="505" t="str">
        <f>一年级BMI</f>
        <v/>
      </c>
      <c r="O600" s="499" t="str">
        <f>一年级BMI等级</f>
        <v/>
      </c>
      <c r="P600" s="500" t="str">
        <f>一年级BMI得分</f>
        <v/>
      </c>
      <c r="Q600" s="515" t="str">
        <f>一年级肺活量得分</f>
        <v/>
      </c>
      <c r="R600" s="512" t="str">
        <f>一年级等级</f>
        <v/>
      </c>
      <c r="S600" s="516" t="str">
        <f>一年级50米跑得分</f>
        <v/>
      </c>
      <c r="T600" s="517" t="str">
        <f>一年级等级</f>
        <v/>
      </c>
      <c r="U600" s="516" t="str">
        <f>一年级坐位体前屈得分</f>
        <v/>
      </c>
      <c r="V600" s="517" t="str">
        <f>一年级等级</f>
        <v/>
      </c>
      <c r="W600" s="516" t="str">
        <f>一年级一分钟跳绳得分</f>
        <v/>
      </c>
      <c r="X600" s="517" t="str">
        <f>一年级等级</f>
        <v/>
      </c>
      <c r="Y600" s="515"/>
      <c r="Z600" s="518"/>
      <c r="AA600" s="533"/>
      <c r="AB600" s="515"/>
      <c r="AC600" s="533" t="str">
        <f>一年级跳绳附加分</f>
        <v/>
      </c>
      <c r="AD600" s="534" t="str">
        <f>一年级标准分</f>
        <v/>
      </c>
      <c r="AE600" s="534" t="str">
        <f>一年级总分</f>
        <v/>
      </c>
      <c r="AF600" s="517" t="str">
        <f>一年级等级</f>
        <v/>
      </c>
    </row>
    <row r="601" spans="1:32">
      <c r="A601" s="664">
        <v>109</v>
      </c>
      <c r="B601" s="665">
        <v>39</v>
      </c>
      <c r="C601" s="586"/>
      <c r="D601" s="587"/>
      <c r="E601" s="586"/>
      <c r="F601" s="473"/>
      <c r="G601" s="588"/>
      <c r="H601" s="475"/>
      <c r="I601" s="595"/>
      <c r="J601" s="596"/>
      <c r="K601" s="596"/>
      <c r="L601" s="649"/>
      <c r="M601" s="644"/>
      <c r="N601" s="505" t="str">
        <f>一年级BMI</f>
        <v/>
      </c>
      <c r="O601" s="499" t="str">
        <f>一年级BMI等级</f>
        <v/>
      </c>
      <c r="P601" s="500" t="str">
        <f>一年级BMI得分</f>
        <v/>
      </c>
      <c r="Q601" s="515" t="str">
        <f>一年级肺活量得分</f>
        <v/>
      </c>
      <c r="R601" s="512" t="str">
        <f>一年级等级</f>
        <v/>
      </c>
      <c r="S601" s="516" t="str">
        <f>一年级50米跑得分</f>
        <v/>
      </c>
      <c r="T601" s="517" t="str">
        <f>一年级等级</f>
        <v/>
      </c>
      <c r="U601" s="516" t="str">
        <f>一年级坐位体前屈得分</f>
        <v/>
      </c>
      <c r="V601" s="517" t="str">
        <f>一年级等级</f>
        <v/>
      </c>
      <c r="W601" s="516" t="str">
        <f>一年级一分钟跳绳得分</f>
        <v/>
      </c>
      <c r="X601" s="517" t="str">
        <f>一年级等级</f>
        <v/>
      </c>
      <c r="Y601" s="515"/>
      <c r="Z601" s="518"/>
      <c r="AA601" s="533"/>
      <c r="AB601" s="515"/>
      <c r="AC601" s="533" t="str">
        <f>一年级跳绳附加分</f>
        <v/>
      </c>
      <c r="AD601" s="534" t="str">
        <f>一年级标准分</f>
        <v/>
      </c>
      <c r="AE601" s="534" t="str">
        <f>一年级总分</f>
        <v/>
      </c>
      <c r="AF601" s="517" t="str">
        <f>一年级等级</f>
        <v/>
      </c>
    </row>
    <row r="602" spans="1:32">
      <c r="A602" s="664">
        <v>109</v>
      </c>
      <c r="B602" s="665">
        <v>40</v>
      </c>
      <c r="C602" s="586"/>
      <c r="D602" s="587"/>
      <c r="E602" s="586"/>
      <c r="F602" s="473"/>
      <c r="G602" s="588"/>
      <c r="H602" s="475"/>
      <c r="I602" s="595"/>
      <c r="J602" s="596"/>
      <c r="K602" s="596"/>
      <c r="L602" s="649"/>
      <c r="M602" s="644"/>
      <c r="N602" s="505" t="str">
        <f>一年级BMI</f>
        <v/>
      </c>
      <c r="O602" s="499" t="str">
        <f>一年级BMI等级</f>
        <v/>
      </c>
      <c r="P602" s="500" t="str">
        <f>一年级BMI得分</f>
        <v/>
      </c>
      <c r="Q602" s="515" t="str">
        <f>一年级肺活量得分</f>
        <v/>
      </c>
      <c r="R602" s="512" t="str">
        <f>一年级等级</f>
        <v/>
      </c>
      <c r="S602" s="516" t="str">
        <f>一年级50米跑得分</f>
        <v/>
      </c>
      <c r="T602" s="517" t="str">
        <f>一年级等级</f>
        <v/>
      </c>
      <c r="U602" s="516" t="str">
        <f>一年级坐位体前屈得分</f>
        <v/>
      </c>
      <c r="V602" s="517" t="str">
        <f>一年级等级</f>
        <v/>
      </c>
      <c r="W602" s="516" t="str">
        <f>一年级一分钟跳绳得分</f>
        <v/>
      </c>
      <c r="X602" s="517" t="str">
        <f>一年级等级</f>
        <v/>
      </c>
      <c r="Y602" s="515"/>
      <c r="Z602" s="518"/>
      <c r="AA602" s="533"/>
      <c r="AB602" s="515"/>
      <c r="AC602" s="533" t="str">
        <f>一年级跳绳附加分</f>
        <v/>
      </c>
      <c r="AD602" s="534" t="str">
        <f>一年级标准分</f>
        <v/>
      </c>
      <c r="AE602" s="534" t="str">
        <f>一年级总分</f>
        <v/>
      </c>
      <c r="AF602" s="517" t="str">
        <f>一年级等级</f>
        <v/>
      </c>
    </row>
    <row r="603" spans="1:32">
      <c r="A603" s="664">
        <v>109</v>
      </c>
      <c r="B603" s="665">
        <v>41</v>
      </c>
      <c r="C603" s="586"/>
      <c r="D603" s="587"/>
      <c r="E603" s="586"/>
      <c r="F603" s="473"/>
      <c r="G603" s="588"/>
      <c r="H603" s="475"/>
      <c r="I603" s="595"/>
      <c r="J603" s="596"/>
      <c r="K603" s="596"/>
      <c r="L603" s="649"/>
      <c r="M603" s="644"/>
      <c r="N603" s="505" t="str">
        <f>一年级BMI</f>
        <v/>
      </c>
      <c r="O603" s="499" t="str">
        <f>一年级BMI等级</f>
        <v/>
      </c>
      <c r="P603" s="500" t="str">
        <f>一年级BMI得分</f>
        <v/>
      </c>
      <c r="Q603" s="515" t="str">
        <f>一年级肺活量得分</f>
        <v/>
      </c>
      <c r="R603" s="512" t="str">
        <f>一年级等级</f>
        <v/>
      </c>
      <c r="S603" s="516" t="str">
        <f>一年级50米跑得分</f>
        <v/>
      </c>
      <c r="T603" s="517" t="str">
        <f>一年级等级</f>
        <v/>
      </c>
      <c r="U603" s="516" t="str">
        <f>一年级坐位体前屈得分</f>
        <v/>
      </c>
      <c r="V603" s="517" t="str">
        <f>一年级等级</f>
        <v/>
      </c>
      <c r="W603" s="516" t="str">
        <f>一年级一分钟跳绳得分</f>
        <v/>
      </c>
      <c r="X603" s="517" t="str">
        <f>一年级等级</f>
        <v/>
      </c>
      <c r="Y603" s="515"/>
      <c r="Z603" s="518"/>
      <c r="AA603" s="533"/>
      <c r="AB603" s="515"/>
      <c r="AC603" s="533" t="str">
        <f>一年级跳绳附加分</f>
        <v/>
      </c>
      <c r="AD603" s="534" t="str">
        <f>一年级标准分</f>
        <v/>
      </c>
      <c r="AE603" s="534" t="str">
        <f>一年级总分</f>
        <v/>
      </c>
      <c r="AF603" s="517" t="str">
        <f>一年级等级</f>
        <v/>
      </c>
    </row>
    <row r="604" spans="1:32">
      <c r="A604" s="664">
        <v>109</v>
      </c>
      <c r="B604" s="665">
        <v>42</v>
      </c>
      <c r="C604" s="586"/>
      <c r="D604" s="587"/>
      <c r="E604" s="586"/>
      <c r="F604" s="473"/>
      <c r="G604" s="588"/>
      <c r="H604" s="475"/>
      <c r="I604" s="595"/>
      <c r="J604" s="596"/>
      <c r="K604" s="596"/>
      <c r="L604" s="649"/>
      <c r="M604" s="644"/>
      <c r="N604" s="505" t="str">
        <f>一年级BMI</f>
        <v/>
      </c>
      <c r="O604" s="499" t="str">
        <f>一年级BMI等级</f>
        <v/>
      </c>
      <c r="P604" s="500" t="str">
        <f>一年级BMI得分</f>
        <v/>
      </c>
      <c r="Q604" s="515" t="str">
        <f>一年级肺活量得分</f>
        <v/>
      </c>
      <c r="R604" s="512" t="str">
        <f>一年级等级</f>
        <v/>
      </c>
      <c r="S604" s="516" t="str">
        <f>一年级50米跑得分</f>
        <v/>
      </c>
      <c r="T604" s="517" t="str">
        <f>一年级等级</f>
        <v/>
      </c>
      <c r="U604" s="516" t="str">
        <f>一年级坐位体前屈得分</f>
        <v/>
      </c>
      <c r="V604" s="517" t="str">
        <f>一年级等级</f>
        <v/>
      </c>
      <c r="W604" s="516" t="str">
        <f>一年级一分钟跳绳得分</f>
        <v/>
      </c>
      <c r="X604" s="517" t="str">
        <f>一年级等级</f>
        <v/>
      </c>
      <c r="Y604" s="515"/>
      <c r="Z604" s="518"/>
      <c r="AA604" s="533"/>
      <c r="AB604" s="515"/>
      <c r="AC604" s="533" t="str">
        <f>一年级跳绳附加分</f>
        <v/>
      </c>
      <c r="AD604" s="534" t="str">
        <f>一年级标准分</f>
        <v/>
      </c>
      <c r="AE604" s="534" t="str">
        <f>一年级总分</f>
        <v/>
      </c>
      <c r="AF604" s="517" t="str">
        <f>一年级等级</f>
        <v/>
      </c>
    </row>
    <row r="605" spans="1:32">
      <c r="A605" s="664">
        <v>109</v>
      </c>
      <c r="B605" s="665">
        <v>43</v>
      </c>
      <c r="C605" s="586"/>
      <c r="D605" s="587"/>
      <c r="E605" s="586"/>
      <c r="F605" s="473"/>
      <c r="G605" s="588"/>
      <c r="H605" s="475"/>
      <c r="I605" s="595"/>
      <c r="J605" s="596"/>
      <c r="K605" s="596"/>
      <c r="L605" s="649"/>
      <c r="M605" s="644"/>
      <c r="N605" s="505" t="str">
        <f>一年级BMI</f>
        <v/>
      </c>
      <c r="O605" s="499" t="str">
        <f>一年级BMI等级</f>
        <v/>
      </c>
      <c r="P605" s="500" t="str">
        <f>一年级BMI得分</f>
        <v/>
      </c>
      <c r="Q605" s="515" t="str">
        <f>一年级肺活量得分</f>
        <v/>
      </c>
      <c r="R605" s="512" t="str">
        <f>一年级等级</f>
        <v/>
      </c>
      <c r="S605" s="516" t="str">
        <f>一年级50米跑得分</f>
        <v/>
      </c>
      <c r="T605" s="517" t="str">
        <f>一年级等级</f>
        <v/>
      </c>
      <c r="U605" s="516" t="str">
        <f>一年级坐位体前屈得分</f>
        <v/>
      </c>
      <c r="V605" s="517" t="str">
        <f>一年级等级</f>
        <v/>
      </c>
      <c r="W605" s="516" t="str">
        <f>一年级一分钟跳绳得分</f>
        <v/>
      </c>
      <c r="X605" s="517" t="str">
        <f>一年级等级</f>
        <v/>
      </c>
      <c r="Y605" s="515"/>
      <c r="Z605" s="518"/>
      <c r="AA605" s="533"/>
      <c r="AB605" s="515"/>
      <c r="AC605" s="533" t="str">
        <f>一年级跳绳附加分</f>
        <v/>
      </c>
      <c r="AD605" s="534" t="str">
        <f>一年级标准分</f>
        <v/>
      </c>
      <c r="AE605" s="534" t="str">
        <f>一年级总分</f>
        <v/>
      </c>
      <c r="AF605" s="517" t="str">
        <f>一年级等级</f>
        <v/>
      </c>
    </row>
    <row r="606" spans="1:32">
      <c r="A606" s="664">
        <v>109</v>
      </c>
      <c r="B606" s="665">
        <v>44</v>
      </c>
      <c r="C606" s="586"/>
      <c r="D606" s="587"/>
      <c r="E606" s="586"/>
      <c r="F606" s="473"/>
      <c r="G606" s="588"/>
      <c r="H606" s="475"/>
      <c r="I606" s="595"/>
      <c r="J606" s="596"/>
      <c r="K606" s="596"/>
      <c r="L606" s="649"/>
      <c r="M606" s="644"/>
      <c r="N606" s="505" t="str">
        <f>一年级BMI</f>
        <v/>
      </c>
      <c r="O606" s="499" t="str">
        <f>一年级BMI等级</f>
        <v/>
      </c>
      <c r="P606" s="500" t="str">
        <f>一年级BMI得分</f>
        <v/>
      </c>
      <c r="Q606" s="515" t="str">
        <f>一年级肺活量得分</f>
        <v/>
      </c>
      <c r="R606" s="512" t="str">
        <f>一年级等级</f>
        <v/>
      </c>
      <c r="S606" s="516" t="str">
        <f>一年级50米跑得分</f>
        <v/>
      </c>
      <c r="T606" s="517" t="str">
        <f>一年级等级</f>
        <v/>
      </c>
      <c r="U606" s="516" t="str">
        <f>一年级坐位体前屈得分</f>
        <v/>
      </c>
      <c r="V606" s="517" t="str">
        <f>一年级等级</f>
        <v/>
      </c>
      <c r="W606" s="516" t="str">
        <f>一年级一分钟跳绳得分</f>
        <v/>
      </c>
      <c r="X606" s="517" t="str">
        <f>一年级等级</f>
        <v/>
      </c>
      <c r="Y606" s="515"/>
      <c r="Z606" s="518"/>
      <c r="AA606" s="533"/>
      <c r="AB606" s="515"/>
      <c r="AC606" s="533" t="str">
        <f>一年级跳绳附加分</f>
        <v/>
      </c>
      <c r="AD606" s="534" t="str">
        <f>一年级标准分</f>
        <v/>
      </c>
      <c r="AE606" s="534" t="str">
        <f>一年级总分</f>
        <v/>
      </c>
      <c r="AF606" s="517" t="str">
        <f>一年级等级</f>
        <v/>
      </c>
    </row>
    <row r="607" spans="1:32">
      <c r="A607" s="664">
        <v>109</v>
      </c>
      <c r="B607" s="665">
        <v>45</v>
      </c>
      <c r="C607" s="586"/>
      <c r="D607" s="587"/>
      <c r="E607" s="586"/>
      <c r="F607" s="473"/>
      <c r="G607" s="588"/>
      <c r="H607" s="475"/>
      <c r="I607" s="595"/>
      <c r="J607" s="596"/>
      <c r="K607" s="596"/>
      <c r="L607" s="649"/>
      <c r="M607" s="644"/>
      <c r="N607" s="505" t="str">
        <f>一年级BMI</f>
        <v/>
      </c>
      <c r="O607" s="499" t="str">
        <f>一年级BMI等级</f>
        <v/>
      </c>
      <c r="P607" s="500" t="str">
        <f>一年级BMI得分</f>
        <v/>
      </c>
      <c r="Q607" s="515" t="str">
        <f>一年级肺活量得分</f>
        <v/>
      </c>
      <c r="R607" s="512" t="str">
        <f>一年级等级</f>
        <v/>
      </c>
      <c r="S607" s="516" t="str">
        <f>一年级50米跑得分</f>
        <v/>
      </c>
      <c r="T607" s="517" t="str">
        <f>一年级等级</f>
        <v/>
      </c>
      <c r="U607" s="516" t="str">
        <f>一年级坐位体前屈得分</f>
        <v/>
      </c>
      <c r="V607" s="517" t="str">
        <f>一年级等级</f>
        <v/>
      </c>
      <c r="W607" s="516" t="str">
        <f>一年级一分钟跳绳得分</f>
        <v/>
      </c>
      <c r="X607" s="517" t="str">
        <f>一年级等级</f>
        <v/>
      </c>
      <c r="Y607" s="515"/>
      <c r="Z607" s="518"/>
      <c r="AA607" s="533"/>
      <c r="AB607" s="515"/>
      <c r="AC607" s="533" t="str">
        <f>一年级跳绳附加分</f>
        <v/>
      </c>
      <c r="AD607" s="534" t="str">
        <f>一年级标准分</f>
        <v/>
      </c>
      <c r="AE607" s="534" t="str">
        <f>一年级总分</f>
        <v/>
      </c>
      <c r="AF607" s="517" t="str">
        <f>一年级等级</f>
        <v/>
      </c>
    </row>
    <row r="608" spans="1:32">
      <c r="A608" s="664">
        <v>109</v>
      </c>
      <c r="B608" s="665">
        <v>46</v>
      </c>
      <c r="C608" s="586"/>
      <c r="D608" s="587"/>
      <c r="E608" s="586"/>
      <c r="F608" s="473"/>
      <c r="G608" s="588"/>
      <c r="H608" s="475"/>
      <c r="I608" s="595"/>
      <c r="J608" s="596"/>
      <c r="K608" s="596"/>
      <c r="L608" s="649"/>
      <c r="M608" s="644"/>
      <c r="N608" s="505" t="str">
        <f>一年级BMI</f>
        <v/>
      </c>
      <c r="O608" s="499" t="str">
        <f>一年级BMI等级</f>
        <v/>
      </c>
      <c r="P608" s="500" t="str">
        <f>一年级BMI得分</f>
        <v/>
      </c>
      <c r="Q608" s="515" t="str">
        <f>一年级肺活量得分</f>
        <v/>
      </c>
      <c r="R608" s="512" t="str">
        <f>一年级等级</f>
        <v/>
      </c>
      <c r="S608" s="516" t="str">
        <f>一年级50米跑得分</f>
        <v/>
      </c>
      <c r="T608" s="517" t="str">
        <f>一年级等级</f>
        <v/>
      </c>
      <c r="U608" s="516" t="str">
        <f>一年级坐位体前屈得分</f>
        <v/>
      </c>
      <c r="V608" s="517" t="str">
        <f>一年级等级</f>
        <v/>
      </c>
      <c r="W608" s="516" t="str">
        <f>一年级一分钟跳绳得分</f>
        <v/>
      </c>
      <c r="X608" s="517" t="str">
        <f>一年级等级</f>
        <v/>
      </c>
      <c r="Y608" s="515"/>
      <c r="Z608" s="518"/>
      <c r="AA608" s="533"/>
      <c r="AB608" s="515"/>
      <c r="AC608" s="533" t="str">
        <f>一年级跳绳附加分</f>
        <v/>
      </c>
      <c r="AD608" s="534" t="str">
        <f>一年级标准分</f>
        <v/>
      </c>
      <c r="AE608" s="534" t="str">
        <f>一年级总分</f>
        <v/>
      </c>
      <c r="AF608" s="517" t="str">
        <f>一年级等级</f>
        <v/>
      </c>
    </row>
    <row r="609" spans="1:32">
      <c r="A609" s="664">
        <v>109</v>
      </c>
      <c r="B609" s="665">
        <v>47</v>
      </c>
      <c r="C609" s="586"/>
      <c r="D609" s="587"/>
      <c r="E609" s="586"/>
      <c r="F609" s="473"/>
      <c r="G609" s="588"/>
      <c r="H609" s="475"/>
      <c r="I609" s="595"/>
      <c r="J609" s="596"/>
      <c r="K609" s="596"/>
      <c r="L609" s="649"/>
      <c r="M609" s="644"/>
      <c r="N609" s="505" t="str">
        <f>一年级BMI</f>
        <v/>
      </c>
      <c r="O609" s="499" t="str">
        <f>一年级BMI等级</f>
        <v/>
      </c>
      <c r="P609" s="500" t="str">
        <f>一年级BMI得分</f>
        <v/>
      </c>
      <c r="Q609" s="515" t="str">
        <f>一年级肺活量得分</f>
        <v/>
      </c>
      <c r="R609" s="512" t="str">
        <f>一年级等级</f>
        <v/>
      </c>
      <c r="S609" s="516" t="str">
        <f>一年级50米跑得分</f>
        <v/>
      </c>
      <c r="T609" s="517" t="str">
        <f>一年级等级</f>
        <v/>
      </c>
      <c r="U609" s="516" t="str">
        <f>一年级坐位体前屈得分</f>
        <v/>
      </c>
      <c r="V609" s="517" t="str">
        <f>一年级等级</f>
        <v/>
      </c>
      <c r="W609" s="516" t="str">
        <f>一年级一分钟跳绳得分</f>
        <v/>
      </c>
      <c r="X609" s="517" t="str">
        <f>一年级等级</f>
        <v/>
      </c>
      <c r="Y609" s="515"/>
      <c r="Z609" s="518"/>
      <c r="AA609" s="533"/>
      <c r="AB609" s="515"/>
      <c r="AC609" s="533" t="str">
        <f>一年级跳绳附加分</f>
        <v/>
      </c>
      <c r="AD609" s="534" t="str">
        <f>一年级标准分</f>
        <v/>
      </c>
      <c r="AE609" s="534" t="str">
        <f>一年级总分</f>
        <v/>
      </c>
      <c r="AF609" s="517" t="str">
        <f>一年级等级</f>
        <v/>
      </c>
    </row>
    <row r="610" spans="1:32">
      <c r="A610" s="664">
        <v>109</v>
      </c>
      <c r="B610" s="665">
        <v>48</v>
      </c>
      <c r="C610" s="586"/>
      <c r="D610" s="587"/>
      <c r="E610" s="586"/>
      <c r="F610" s="473"/>
      <c r="G610" s="588"/>
      <c r="H610" s="475"/>
      <c r="I610" s="595"/>
      <c r="J610" s="596"/>
      <c r="K610" s="596"/>
      <c r="L610" s="649"/>
      <c r="M610" s="644"/>
      <c r="N610" s="505" t="str">
        <f>一年级BMI</f>
        <v/>
      </c>
      <c r="O610" s="499" t="str">
        <f>一年级BMI等级</f>
        <v/>
      </c>
      <c r="P610" s="500" t="str">
        <f>一年级BMI得分</f>
        <v/>
      </c>
      <c r="Q610" s="515" t="str">
        <f>一年级肺活量得分</f>
        <v/>
      </c>
      <c r="R610" s="512" t="str">
        <f>一年级等级</f>
        <v/>
      </c>
      <c r="S610" s="516" t="str">
        <f>一年级50米跑得分</f>
        <v/>
      </c>
      <c r="T610" s="517" t="str">
        <f>一年级等级</f>
        <v/>
      </c>
      <c r="U610" s="516" t="str">
        <f>一年级坐位体前屈得分</f>
        <v/>
      </c>
      <c r="V610" s="517" t="str">
        <f>一年级等级</f>
        <v/>
      </c>
      <c r="W610" s="516" t="str">
        <f>一年级一分钟跳绳得分</f>
        <v/>
      </c>
      <c r="X610" s="517" t="str">
        <f>一年级等级</f>
        <v/>
      </c>
      <c r="Y610" s="515"/>
      <c r="Z610" s="518"/>
      <c r="AA610" s="533"/>
      <c r="AB610" s="515"/>
      <c r="AC610" s="533" t="str">
        <f>一年级跳绳附加分</f>
        <v/>
      </c>
      <c r="AD610" s="534" t="str">
        <f>一年级标准分</f>
        <v/>
      </c>
      <c r="AE610" s="534" t="str">
        <f>一年级总分</f>
        <v/>
      </c>
      <c r="AF610" s="517" t="str">
        <f>一年级等级</f>
        <v/>
      </c>
    </row>
    <row r="611" spans="1:32">
      <c r="A611" s="664">
        <v>109</v>
      </c>
      <c r="B611" s="665">
        <v>49</v>
      </c>
      <c r="C611" s="586"/>
      <c r="D611" s="587"/>
      <c r="E611" s="586"/>
      <c r="F611" s="473"/>
      <c r="G611" s="588"/>
      <c r="H611" s="475"/>
      <c r="I611" s="595"/>
      <c r="J611" s="596"/>
      <c r="K611" s="596"/>
      <c r="L611" s="649"/>
      <c r="M611" s="644"/>
      <c r="N611" s="505" t="str">
        <f>一年级BMI</f>
        <v/>
      </c>
      <c r="O611" s="499" t="str">
        <f>一年级BMI等级</f>
        <v/>
      </c>
      <c r="P611" s="500" t="str">
        <f>一年级BMI得分</f>
        <v/>
      </c>
      <c r="Q611" s="515" t="str">
        <f>一年级肺活量得分</f>
        <v/>
      </c>
      <c r="R611" s="512" t="str">
        <f>一年级等级</f>
        <v/>
      </c>
      <c r="S611" s="516" t="str">
        <f>一年级50米跑得分</f>
        <v/>
      </c>
      <c r="T611" s="517" t="str">
        <f>一年级等级</f>
        <v/>
      </c>
      <c r="U611" s="516" t="str">
        <f>一年级坐位体前屈得分</f>
        <v/>
      </c>
      <c r="V611" s="517" t="str">
        <f>一年级等级</f>
        <v/>
      </c>
      <c r="W611" s="516" t="str">
        <f>一年级一分钟跳绳得分</f>
        <v/>
      </c>
      <c r="X611" s="517" t="str">
        <f>一年级等级</f>
        <v/>
      </c>
      <c r="Y611" s="515"/>
      <c r="Z611" s="518"/>
      <c r="AA611" s="533"/>
      <c r="AB611" s="515"/>
      <c r="AC611" s="533" t="str">
        <f>一年级跳绳附加分</f>
        <v/>
      </c>
      <c r="AD611" s="534" t="str">
        <f>一年级标准分</f>
        <v/>
      </c>
      <c r="AE611" s="534" t="str">
        <f>一年级总分</f>
        <v/>
      </c>
      <c r="AF611" s="517" t="str">
        <f>一年级等级</f>
        <v/>
      </c>
    </row>
    <row r="612" spans="1:32">
      <c r="A612" s="664">
        <v>109</v>
      </c>
      <c r="B612" s="665">
        <v>50</v>
      </c>
      <c r="C612" s="586"/>
      <c r="D612" s="587"/>
      <c r="E612" s="586"/>
      <c r="F612" s="473"/>
      <c r="G612" s="588"/>
      <c r="H612" s="475"/>
      <c r="I612" s="595"/>
      <c r="J612" s="596"/>
      <c r="K612" s="596"/>
      <c r="L612" s="649"/>
      <c r="M612" s="644"/>
      <c r="N612" s="505" t="str">
        <f>一年级BMI</f>
        <v/>
      </c>
      <c r="O612" s="499" t="str">
        <f>一年级BMI等级</f>
        <v/>
      </c>
      <c r="P612" s="500" t="str">
        <f>一年级BMI得分</f>
        <v/>
      </c>
      <c r="Q612" s="515" t="str">
        <f>一年级肺活量得分</f>
        <v/>
      </c>
      <c r="R612" s="512" t="str">
        <f>一年级等级</f>
        <v/>
      </c>
      <c r="S612" s="516" t="str">
        <f>一年级50米跑得分</f>
        <v/>
      </c>
      <c r="T612" s="517" t="str">
        <f>一年级等级</f>
        <v/>
      </c>
      <c r="U612" s="516" t="str">
        <f>一年级坐位体前屈得分</f>
        <v/>
      </c>
      <c r="V612" s="517" t="str">
        <f>一年级等级</f>
        <v/>
      </c>
      <c r="W612" s="516" t="str">
        <f>一年级一分钟跳绳得分</f>
        <v/>
      </c>
      <c r="X612" s="517" t="str">
        <f>一年级等级</f>
        <v/>
      </c>
      <c r="Y612" s="515"/>
      <c r="Z612" s="518"/>
      <c r="AA612" s="533"/>
      <c r="AB612" s="515"/>
      <c r="AC612" s="533" t="str">
        <f>一年级跳绳附加分</f>
        <v/>
      </c>
      <c r="AD612" s="534" t="str">
        <f>一年级标准分</f>
        <v/>
      </c>
      <c r="AE612" s="534" t="str">
        <f>一年级总分</f>
        <v/>
      </c>
      <c r="AF612" s="517" t="str">
        <f>一年级等级</f>
        <v/>
      </c>
    </row>
    <row r="613" spans="1:32">
      <c r="A613" s="664">
        <v>109</v>
      </c>
      <c r="B613" s="665">
        <v>51</v>
      </c>
      <c r="C613" s="586"/>
      <c r="D613" s="587"/>
      <c r="E613" s="586"/>
      <c r="F613" s="473"/>
      <c r="G613" s="588"/>
      <c r="H613" s="475"/>
      <c r="I613" s="595"/>
      <c r="J613" s="596"/>
      <c r="K613" s="596"/>
      <c r="L613" s="649"/>
      <c r="M613" s="644"/>
      <c r="N613" s="505" t="str">
        <f>一年级BMI</f>
        <v/>
      </c>
      <c r="O613" s="499" t="str">
        <f>一年级BMI等级</f>
        <v/>
      </c>
      <c r="P613" s="500" t="str">
        <f>一年级BMI得分</f>
        <v/>
      </c>
      <c r="Q613" s="515" t="str">
        <f>一年级肺活量得分</f>
        <v/>
      </c>
      <c r="R613" s="512" t="str">
        <f>一年级等级</f>
        <v/>
      </c>
      <c r="S613" s="516" t="str">
        <f>一年级50米跑得分</f>
        <v/>
      </c>
      <c r="T613" s="517" t="str">
        <f>一年级等级</f>
        <v/>
      </c>
      <c r="U613" s="516" t="str">
        <f>一年级坐位体前屈得分</f>
        <v/>
      </c>
      <c r="V613" s="517" t="str">
        <f>一年级等级</f>
        <v/>
      </c>
      <c r="W613" s="516" t="str">
        <f>一年级一分钟跳绳得分</f>
        <v/>
      </c>
      <c r="X613" s="517" t="str">
        <f>一年级等级</f>
        <v/>
      </c>
      <c r="Y613" s="515"/>
      <c r="Z613" s="518"/>
      <c r="AA613" s="533"/>
      <c r="AB613" s="515"/>
      <c r="AC613" s="533" t="str">
        <f>一年级跳绳附加分</f>
        <v/>
      </c>
      <c r="AD613" s="534" t="str">
        <f>一年级标准分</f>
        <v/>
      </c>
      <c r="AE613" s="534" t="str">
        <f>一年级总分</f>
        <v/>
      </c>
      <c r="AF613" s="517" t="str">
        <f>一年级等级</f>
        <v/>
      </c>
    </row>
    <row r="614" spans="1:32">
      <c r="A614" s="664">
        <v>109</v>
      </c>
      <c r="B614" s="665">
        <v>52</v>
      </c>
      <c r="C614" s="586"/>
      <c r="D614" s="587"/>
      <c r="E614" s="586"/>
      <c r="F614" s="473"/>
      <c r="G614" s="588"/>
      <c r="H614" s="475"/>
      <c r="I614" s="595"/>
      <c r="J614" s="596"/>
      <c r="K614" s="596"/>
      <c r="L614" s="649"/>
      <c r="M614" s="644"/>
      <c r="N614" s="505" t="str">
        <f>一年级BMI</f>
        <v/>
      </c>
      <c r="O614" s="499" t="str">
        <f>一年级BMI等级</f>
        <v/>
      </c>
      <c r="P614" s="500" t="str">
        <f>一年级BMI得分</f>
        <v/>
      </c>
      <c r="Q614" s="515" t="str">
        <f>一年级肺活量得分</f>
        <v/>
      </c>
      <c r="R614" s="512" t="str">
        <f>一年级等级</f>
        <v/>
      </c>
      <c r="S614" s="516" t="str">
        <f>一年级50米跑得分</f>
        <v/>
      </c>
      <c r="T614" s="517" t="str">
        <f>一年级等级</f>
        <v/>
      </c>
      <c r="U614" s="516" t="str">
        <f>一年级坐位体前屈得分</f>
        <v/>
      </c>
      <c r="V614" s="517" t="str">
        <f>一年级等级</f>
        <v/>
      </c>
      <c r="W614" s="516" t="str">
        <f>一年级一分钟跳绳得分</f>
        <v/>
      </c>
      <c r="X614" s="517" t="str">
        <f>一年级等级</f>
        <v/>
      </c>
      <c r="Y614" s="515"/>
      <c r="Z614" s="518"/>
      <c r="AA614" s="533"/>
      <c r="AB614" s="515"/>
      <c r="AC614" s="533" t="str">
        <f>一年级跳绳附加分</f>
        <v/>
      </c>
      <c r="AD614" s="534" t="str">
        <f>一年级标准分</f>
        <v/>
      </c>
      <c r="AE614" s="534" t="str">
        <f>一年级总分</f>
        <v/>
      </c>
      <c r="AF614" s="517" t="str">
        <f>一年级等级</f>
        <v/>
      </c>
    </row>
    <row r="615" spans="1:32">
      <c r="A615" s="664">
        <v>109</v>
      </c>
      <c r="B615" s="665">
        <v>53</v>
      </c>
      <c r="C615" s="586"/>
      <c r="D615" s="587"/>
      <c r="E615" s="586"/>
      <c r="F615" s="473"/>
      <c r="G615" s="588"/>
      <c r="H615" s="475"/>
      <c r="I615" s="595"/>
      <c r="J615" s="596"/>
      <c r="K615" s="596"/>
      <c r="L615" s="649"/>
      <c r="M615" s="644"/>
      <c r="N615" s="505" t="str">
        <f>一年级BMI</f>
        <v/>
      </c>
      <c r="O615" s="499" t="str">
        <f>一年级BMI等级</f>
        <v/>
      </c>
      <c r="P615" s="500" t="str">
        <f>一年级BMI得分</f>
        <v/>
      </c>
      <c r="Q615" s="515" t="str">
        <f>一年级肺活量得分</f>
        <v/>
      </c>
      <c r="R615" s="512" t="str">
        <f>一年级等级</f>
        <v/>
      </c>
      <c r="S615" s="516" t="str">
        <f>一年级50米跑得分</f>
        <v/>
      </c>
      <c r="T615" s="517" t="str">
        <f>一年级等级</f>
        <v/>
      </c>
      <c r="U615" s="516" t="str">
        <f>一年级坐位体前屈得分</f>
        <v/>
      </c>
      <c r="V615" s="517" t="str">
        <f>一年级等级</f>
        <v/>
      </c>
      <c r="W615" s="516" t="str">
        <f>一年级一分钟跳绳得分</f>
        <v/>
      </c>
      <c r="X615" s="517" t="str">
        <f>一年级等级</f>
        <v/>
      </c>
      <c r="Y615" s="515"/>
      <c r="Z615" s="518"/>
      <c r="AA615" s="533"/>
      <c r="AB615" s="515"/>
      <c r="AC615" s="533" t="str">
        <f>一年级跳绳附加分</f>
        <v/>
      </c>
      <c r="AD615" s="534" t="str">
        <f>一年级标准分</f>
        <v/>
      </c>
      <c r="AE615" s="534" t="str">
        <f>一年级总分</f>
        <v/>
      </c>
      <c r="AF615" s="517" t="str">
        <f>一年级等级</f>
        <v/>
      </c>
    </row>
    <row r="616" spans="1:32">
      <c r="A616" s="664">
        <v>109</v>
      </c>
      <c r="B616" s="665">
        <v>54</v>
      </c>
      <c r="C616" s="586"/>
      <c r="D616" s="587"/>
      <c r="E616" s="586"/>
      <c r="F616" s="473"/>
      <c r="G616" s="588"/>
      <c r="H616" s="475"/>
      <c r="I616" s="595"/>
      <c r="J616" s="596"/>
      <c r="K616" s="596"/>
      <c r="L616" s="649"/>
      <c r="M616" s="644"/>
      <c r="N616" s="505" t="str">
        <f>一年级BMI</f>
        <v/>
      </c>
      <c r="O616" s="499" t="str">
        <f>一年级BMI等级</f>
        <v/>
      </c>
      <c r="P616" s="500" t="str">
        <f>一年级BMI得分</f>
        <v/>
      </c>
      <c r="Q616" s="515" t="str">
        <f>一年级肺活量得分</f>
        <v/>
      </c>
      <c r="R616" s="512" t="str">
        <f>一年级等级</f>
        <v/>
      </c>
      <c r="S616" s="516" t="str">
        <f>一年级50米跑得分</f>
        <v/>
      </c>
      <c r="T616" s="517" t="str">
        <f>一年级等级</f>
        <v/>
      </c>
      <c r="U616" s="516" t="str">
        <f>一年级坐位体前屈得分</f>
        <v/>
      </c>
      <c r="V616" s="517" t="str">
        <f>一年级等级</f>
        <v/>
      </c>
      <c r="W616" s="516" t="str">
        <f>一年级一分钟跳绳得分</f>
        <v/>
      </c>
      <c r="X616" s="517" t="str">
        <f>一年级等级</f>
        <v/>
      </c>
      <c r="Y616" s="515"/>
      <c r="Z616" s="518"/>
      <c r="AA616" s="533"/>
      <c r="AB616" s="515"/>
      <c r="AC616" s="533" t="str">
        <f>一年级跳绳附加分</f>
        <v/>
      </c>
      <c r="AD616" s="534" t="str">
        <f>一年级标准分</f>
        <v/>
      </c>
      <c r="AE616" s="534" t="str">
        <f>一年级总分</f>
        <v/>
      </c>
      <c r="AF616" s="517" t="str">
        <f>一年级等级</f>
        <v/>
      </c>
    </row>
    <row r="617" spans="1:32">
      <c r="A617" s="664">
        <v>109</v>
      </c>
      <c r="B617" s="665">
        <v>55</v>
      </c>
      <c r="C617" s="586"/>
      <c r="D617" s="587"/>
      <c r="E617" s="586"/>
      <c r="F617" s="473"/>
      <c r="G617" s="588"/>
      <c r="H617" s="475"/>
      <c r="I617" s="595"/>
      <c r="J617" s="596"/>
      <c r="K617" s="596"/>
      <c r="L617" s="649"/>
      <c r="M617" s="644"/>
      <c r="N617" s="505" t="str">
        <f>一年级BMI</f>
        <v/>
      </c>
      <c r="O617" s="499" t="str">
        <f>一年级BMI等级</f>
        <v/>
      </c>
      <c r="P617" s="500" t="str">
        <f>一年级BMI得分</f>
        <v/>
      </c>
      <c r="Q617" s="515" t="str">
        <f>一年级肺活量得分</f>
        <v/>
      </c>
      <c r="R617" s="512" t="str">
        <f>一年级等级</f>
        <v/>
      </c>
      <c r="S617" s="516" t="str">
        <f>一年级50米跑得分</f>
        <v/>
      </c>
      <c r="T617" s="517" t="str">
        <f>一年级等级</f>
        <v/>
      </c>
      <c r="U617" s="516" t="str">
        <f>一年级坐位体前屈得分</f>
        <v/>
      </c>
      <c r="V617" s="517" t="str">
        <f>一年级等级</f>
        <v/>
      </c>
      <c r="W617" s="516" t="str">
        <f>一年级一分钟跳绳得分</f>
        <v/>
      </c>
      <c r="X617" s="517" t="str">
        <f>一年级等级</f>
        <v/>
      </c>
      <c r="Y617" s="515"/>
      <c r="Z617" s="518"/>
      <c r="AA617" s="533"/>
      <c r="AB617" s="515"/>
      <c r="AC617" s="533" t="str">
        <f>一年级跳绳附加分</f>
        <v/>
      </c>
      <c r="AD617" s="534" t="str">
        <f>一年级标准分</f>
        <v/>
      </c>
      <c r="AE617" s="534" t="str">
        <f>一年级总分</f>
        <v/>
      </c>
      <c r="AF617" s="517" t="str">
        <f>一年级等级</f>
        <v/>
      </c>
    </row>
    <row r="618" spans="1:32">
      <c r="A618" s="664">
        <v>109</v>
      </c>
      <c r="B618" s="665">
        <v>56</v>
      </c>
      <c r="C618" s="586"/>
      <c r="D618" s="587"/>
      <c r="E618" s="586"/>
      <c r="F618" s="473"/>
      <c r="G618" s="588"/>
      <c r="H618" s="475"/>
      <c r="I618" s="595"/>
      <c r="J618" s="596"/>
      <c r="K618" s="596"/>
      <c r="L618" s="649"/>
      <c r="M618" s="644"/>
      <c r="N618" s="505" t="str">
        <f>一年级BMI</f>
        <v/>
      </c>
      <c r="O618" s="499" t="str">
        <f>一年级BMI等级</f>
        <v/>
      </c>
      <c r="P618" s="500" t="str">
        <f>一年级BMI得分</f>
        <v/>
      </c>
      <c r="Q618" s="515" t="str">
        <f>一年级肺活量得分</f>
        <v/>
      </c>
      <c r="R618" s="512" t="str">
        <f>一年级等级</f>
        <v/>
      </c>
      <c r="S618" s="516" t="str">
        <f>一年级50米跑得分</f>
        <v/>
      </c>
      <c r="T618" s="517" t="str">
        <f>一年级等级</f>
        <v/>
      </c>
      <c r="U618" s="516" t="str">
        <f>一年级坐位体前屈得分</f>
        <v/>
      </c>
      <c r="V618" s="517" t="str">
        <f>一年级等级</f>
        <v/>
      </c>
      <c r="W618" s="516" t="str">
        <f>一年级一分钟跳绳得分</f>
        <v/>
      </c>
      <c r="X618" s="517" t="str">
        <f>一年级等级</f>
        <v/>
      </c>
      <c r="Y618" s="515"/>
      <c r="Z618" s="518"/>
      <c r="AA618" s="533"/>
      <c r="AB618" s="515"/>
      <c r="AC618" s="533" t="str">
        <f>一年级跳绳附加分</f>
        <v/>
      </c>
      <c r="AD618" s="534" t="str">
        <f>一年级标准分</f>
        <v/>
      </c>
      <c r="AE618" s="534" t="str">
        <f>一年级总分</f>
        <v/>
      </c>
      <c r="AF618" s="517" t="str">
        <f>一年级等级</f>
        <v/>
      </c>
    </row>
    <row r="619" spans="1:32">
      <c r="A619" s="664">
        <v>109</v>
      </c>
      <c r="B619" s="665">
        <v>57</v>
      </c>
      <c r="C619" s="586"/>
      <c r="D619" s="587"/>
      <c r="E619" s="586"/>
      <c r="F619" s="473"/>
      <c r="G619" s="588"/>
      <c r="H619" s="475"/>
      <c r="I619" s="595"/>
      <c r="J619" s="596"/>
      <c r="K619" s="596"/>
      <c r="L619" s="649"/>
      <c r="M619" s="644"/>
      <c r="N619" s="505" t="str">
        <f>一年级BMI</f>
        <v/>
      </c>
      <c r="O619" s="499" t="str">
        <f>一年级BMI等级</f>
        <v/>
      </c>
      <c r="P619" s="500" t="str">
        <f>一年级BMI得分</f>
        <v/>
      </c>
      <c r="Q619" s="515" t="str">
        <f>一年级肺活量得分</f>
        <v/>
      </c>
      <c r="R619" s="512" t="str">
        <f>一年级等级</f>
        <v/>
      </c>
      <c r="S619" s="516" t="str">
        <f>一年级50米跑得分</f>
        <v/>
      </c>
      <c r="T619" s="517" t="str">
        <f>一年级等级</f>
        <v/>
      </c>
      <c r="U619" s="516" t="str">
        <f>一年级坐位体前屈得分</f>
        <v/>
      </c>
      <c r="V619" s="517" t="str">
        <f>一年级等级</f>
        <v/>
      </c>
      <c r="W619" s="516" t="str">
        <f>一年级一分钟跳绳得分</f>
        <v/>
      </c>
      <c r="X619" s="517" t="str">
        <f>一年级等级</f>
        <v/>
      </c>
      <c r="Y619" s="515"/>
      <c r="Z619" s="518"/>
      <c r="AA619" s="533"/>
      <c r="AB619" s="515"/>
      <c r="AC619" s="533" t="str">
        <f>一年级跳绳附加分</f>
        <v/>
      </c>
      <c r="AD619" s="534" t="str">
        <f>一年级标准分</f>
        <v/>
      </c>
      <c r="AE619" s="534" t="str">
        <f>一年级总分</f>
        <v/>
      </c>
      <c r="AF619" s="517" t="str">
        <f>一年级等级</f>
        <v/>
      </c>
    </row>
    <row r="620" spans="1:32">
      <c r="A620" s="664">
        <v>109</v>
      </c>
      <c r="B620" s="665">
        <v>58</v>
      </c>
      <c r="C620" s="586"/>
      <c r="D620" s="587"/>
      <c r="E620" s="586"/>
      <c r="F620" s="481"/>
      <c r="G620" s="588"/>
      <c r="H620" s="475"/>
      <c r="I620" s="595"/>
      <c r="J620" s="596"/>
      <c r="K620" s="596"/>
      <c r="L620" s="649"/>
      <c r="M620" s="644"/>
      <c r="N620" s="505" t="str">
        <f>一年级BMI</f>
        <v/>
      </c>
      <c r="O620" s="499" t="str">
        <f>一年级BMI等级</f>
        <v/>
      </c>
      <c r="P620" s="500" t="str">
        <f>一年级BMI得分</f>
        <v/>
      </c>
      <c r="Q620" s="515" t="str">
        <f>一年级肺活量得分</f>
        <v/>
      </c>
      <c r="R620" s="512" t="str">
        <f>一年级等级</f>
        <v/>
      </c>
      <c r="S620" s="516" t="str">
        <f>一年级50米跑得分</f>
        <v/>
      </c>
      <c r="T620" s="517" t="str">
        <f>一年级等级</f>
        <v/>
      </c>
      <c r="U620" s="516" t="str">
        <f>一年级坐位体前屈得分</f>
        <v/>
      </c>
      <c r="V620" s="517" t="str">
        <f>一年级等级</f>
        <v/>
      </c>
      <c r="W620" s="516" t="str">
        <f>一年级一分钟跳绳得分</f>
        <v/>
      </c>
      <c r="X620" s="517" t="str">
        <f>一年级等级</f>
        <v/>
      </c>
      <c r="Y620" s="515"/>
      <c r="Z620" s="518"/>
      <c r="AA620" s="533"/>
      <c r="AB620" s="515"/>
      <c r="AC620" s="533" t="str">
        <f>一年级跳绳附加分</f>
        <v/>
      </c>
      <c r="AD620" s="534" t="str">
        <f>一年级标准分</f>
        <v/>
      </c>
      <c r="AE620" s="534" t="str">
        <f>一年级总分</f>
        <v/>
      </c>
      <c r="AF620" s="517" t="str">
        <f>一年级等级</f>
        <v/>
      </c>
    </row>
    <row r="621" spans="1:32">
      <c r="A621" s="664">
        <v>109</v>
      </c>
      <c r="B621" s="665">
        <v>59</v>
      </c>
      <c r="C621" s="586"/>
      <c r="D621" s="587"/>
      <c r="E621" s="586"/>
      <c r="F621" s="481"/>
      <c r="G621" s="588"/>
      <c r="H621" s="475"/>
      <c r="I621" s="595"/>
      <c r="J621" s="596"/>
      <c r="K621" s="596"/>
      <c r="L621" s="649"/>
      <c r="M621" s="644"/>
      <c r="N621" s="505" t="str">
        <f>一年级BMI</f>
        <v/>
      </c>
      <c r="O621" s="499" t="str">
        <f>一年级BMI等级</f>
        <v/>
      </c>
      <c r="P621" s="500" t="str">
        <f>一年级BMI得分</f>
        <v/>
      </c>
      <c r="Q621" s="515" t="str">
        <f>一年级肺活量得分</f>
        <v/>
      </c>
      <c r="R621" s="512" t="str">
        <f>一年级等级</f>
        <v/>
      </c>
      <c r="S621" s="516" t="str">
        <f>一年级50米跑得分</f>
        <v/>
      </c>
      <c r="T621" s="517" t="str">
        <f>一年级等级</f>
        <v/>
      </c>
      <c r="U621" s="516" t="str">
        <f>一年级坐位体前屈得分</f>
        <v/>
      </c>
      <c r="V621" s="517" t="str">
        <f>一年级等级</f>
        <v/>
      </c>
      <c r="W621" s="516" t="str">
        <f>一年级一分钟跳绳得分</f>
        <v/>
      </c>
      <c r="X621" s="517" t="str">
        <f>一年级等级</f>
        <v/>
      </c>
      <c r="Y621" s="515"/>
      <c r="Z621" s="518"/>
      <c r="AA621" s="533"/>
      <c r="AB621" s="515"/>
      <c r="AC621" s="533" t="str">
        <f>一年级跳绳附加分</f>
        <v/>
      </c>
      <c r="AD621" s="534" t="str">
        <f>一年级标准分</f>
        <v/>
      </c>
      <c r="AE621" s="534" t="str">
        <f>一年级总分</f>
        <v/>
      </c>
      <c r="AF621" s="517" t="str">
        <f>一年级等级</f>
        <v/>
      </c>
    </row>
    <row r="622" spans="1:32">
      <c r="A622" s="664">
        <v>109</v>
      </c>
      <c r="B622" s="665">
        <v>60</v>
      </c>
      <c r="C622" s="586"/>
      <c r="D622" s="587"/>
      <c r="E622" s="586"/>
      <c r="F622" s="481"/>
      <c r="G622" s="588"/>
      <c r="H622" s="475"/>
      <c r="I622" s="595"/>
      <c r="J622" s="596"/>
      <c r="K622" s="596"/>
      <c r="L622" s="649"/>
      <c r="M622" s="644"/>
      <c r="N622" s="505" t="str">
        <f>一年级BMI</f>
        <v/>
      </c>
      <c r="O622" s="499" t="str">
        <f>一年级BMI等级</f>
        <v/>
      </c>
      <c r="P622" s="500" t="str">
        <f>一年级BMI得分</f>
        <v/>
      </c>
      <c r="Q622" s="515" t="str">
        <f>一年级肺活量得分</f>
        <v/>
      </c>
      <c r="R622" s="512" t="str">
        <f>一年级等级</f>
        <v/>
      </c>
      <c r="S622" s="516" t="str">
        <f>一年级50米跑得分</f>
        <v/>
      </c>
      <c r="T622" s="517" t="str">
        <f>一年级等级</f>
        <v/>
      </c>
      <c r="U622" s="516" t="str">
        <f>一年级坐位体前屈得分</f>
        <v/>
      </c>
      <c r="V622" s="517" t="str">
        <f>一年级等级</f>
        <v/>
      </c>
      <c r="W622" s="516" t="str">
        <f>一年级一分钟跳绳得分</f>
        <v/>
      </c>
      <c r="X622" s="517" t="str">
        <f>一年级等级</f>
        <v/>
      </c>
      <c r="Y622" s="515"/>
      <c r="Z622" s="518"/>
      <c r="AA622" s="533"/>
      <c r="AB622" s="515"/>
      <c r="AC622" s="533" t="str">
        <f>一年级跳绳附加分</f>
        <v/>
      </c>
      <c r="AD622" s="534" t="str">
        <f>一年级标准分</f>
        <v/>
      </c>
      <c r="AE622" s="534" t="str">
        <f>一年级总分</f>
        <v/>
      </c>
      <c r="AF622" s="517" t="str">
        <f>一年级等级</f>
        <v/>
      </c>
    </row>
    <row r="623" spans="1:32">
      <c r="A623" s="664">
        <v>109</v>
      </c>
      <c r="B623" s="665">
        <v>61</v>
      </c>
      <c r="C623" s="586"/>
      <c r="D623" s="587"/>
      <c r="E623" s="586"/>
      <c r="F623" s="481"/>
      <c r="G623" s="588"/>
      <c r="H623" s="475"/>
      <c r="I623" s="595"/>
      <c r="J623" s="596"/>
      <c r="K623" s="596"/>
      <c r="L623" s="649"/>
      <c r="M623" s="644"/>
      <c r="N623" s="505" t="str">
        <f>一年级BMI</f>
        <v/>
      </c>
      <c r="O623" s="499" t="str">
        <f>一年级BMI等级</f>
        <v/>
      </c>
      <c r="P623" s="500" t="str">
        <f>一年级BMI得分</f>
        <v/>
      </c>
      <c r="Q623" s="515" t="str">
        <f>一年级肺活量得分</f>
        <v/>
      </c>
      <c r="R623" s="512" t="str">
        <f>一年级等级</f>
        <v/>
      </c>
      <c r="S623" s="516" t="str">
        <f>一年级50米跑得分</f>
        <v/>
      </c>
      <c r="T623" s="517" t="str">
        <f>一年级等级</f>
        <v/>
      </c>
      <c r="U623" s="516" t="str">
        <f>一年级坐位体前屈得分</f>
        <v/>
      </c>
      <c r="V623" s="517" t="str">
        <f>一年级等级</f>
        <v/>
      </c>
      <c r="W623" s="516" t="str">
        <f>一年级一分钟跳绳得分</f>
        <v/>
      </c>
      <c r="X623" s="517" t="str">
        <f>一年级等级</f>
        <v/>
      </c>
      <c r="Y623" s="515"/>
      <c r="Z623" s="518"/>
      <c r="AA623" s="533"/>
      <c r="AB623" s="515"/>
      <c r="AC623" s="533" t="str">
        <f>一年级跳绳附加分</f>
        <v/>
      </c>
      <c r="AD623" s="534" t="str">
        <f>一年级标准分</f>
        <v/>
      </c>
      <c r="AE623" s="534" t="str">
        <f>一年级总分</f>
        <v/>
      </c>
      <c r="AF623" s="517" t="str">
        <f>一年级等级</f>
        <v/>
      </c>
    </row>
    <row r="624" spans="1:32">
      <c r="A624" s="664">
        <v>109</v>
      </c>
      <c r="B624" s="665">
        <v>62</v>
      </c>
      <c r="C624" s="586"/>
      <c r="D624" s="587"/>
      <c r="E624" s="586"/>
      <c r="F624" s="481"/>
      <c r="G624" s="588"/>
      <c r="H624" s="475"/>
      <c r="I624" s="595"/>
      <c r="J624" s="596"/>
      <c r="K624" s="596"/>
      <c r="L624" s="649"/>
      <c r="M624" s="644"/>
      <c r="N624" s="505" t="str">
        <f>一年级BMI</f>
        <v/>
      </c>
      <c r="O624" s="499" t="str">
        <f>一年级BMI等级</f>
        <v/>
      </c>
      <c r="P624" s="500" t="str">
        <f>一年级BMI得分</f>
        <v/>
      </c>
      <c r="Q624" s="515" t="str">
        <f>一年级肺活量得分</f>
        <v/>
      </c>
      <c r="R624" s="512" t="str">
        <f>一年级等级</f>
        <v/>
      </c>
      <c r="S624" s="516" t="str">
        <f>一年级50米跑得分</f>
        <v/>
      </c>
      <c r="T624" s="517" t="str">
        <f>一年级等级</f>
        <v/>
      </c>
      <c r="U624" s="516" t="str">
        <f>一年级坐位体前屈得分</f>
        <v/>
      </c>
      <c r="V624" s="517" t="str">
        <f>一年级等级</f>
        <v/>
      </c>
      <c r="W624" s="516" t="str">
        <f>一年级一分钟跳绳得分</f>
        <v/>
      </c>
      <c r="X624" s="517" t="str">
        <f>一年级等级</f>
        <v/>
      </c>
      <c r="Y624" s="515"/>
      <c r="Z624" s="518"/>
      <c r="AA624" s="533"/>
      <c r="AB624" s="515"/>
      <c r="AC624" s="533" t="str">
        <f>一年级跳绳附加分</f>
        <v/>
      </c>
      <c r="AD624" s="534" t="str">
        <f>一年级标准分</f>
        <v/>
      </c>
      <c r="AE624" s="534" t="str">
        <f>一年级总分</f>
        <v/>
      </c>
      <c r="AF624" s="517" t="str">
        <f>一年级等级</f>
        <v/>
      </c>
    </row>
    <row r="625" spans="1:32">
      <c r="A625" s="664">
        <v>109</v>
      </c>
      <c r="B625" s="665">
        <v>63</v>
      </c>
      <c r="C625" s="586"/>
      <c r="D625" s="587"/>
      <c r="E625" s="586"/>
      <c r="F625" s="481"/>
      <c r="G625" s="588"/>
      <c r="H625" s="475"/>
      <c r="I625" s="595"/>
      <c r="J625" s="596"/>
      <c r="K625" s="596"/>
      <c r="L625" s="649"/>
      <c r="M625" s="644"/>
      <c r="N625" s="505" t="str">
        <f>一年级BMI</f>
        <v/>
      </c>
      <c r="O625" s="499" t="str">
        <f>一年级BMI等级</f>
        <v/>
      </c>
      <c r="P625" s="500" t="str">
        <f>一年级BMI得分</f>
        <v/>
      </c>
      <c r="Q625" s="515" t="str">
        <f>一年级肺活量得分</f>
        <v/>
      </c>
      <c r="R625" s="512" t="str">
        <f>一年级等级</f>
        <v/>
      </c>
      <c r="S625" s="516" t="str">
        <f>一年级50米跑得分</f>
        <v/>
      </c>
      <c r="T625" s="517" t="str">
        <f>一年级等级</f>
        <v/>
      </c>
      <c r="U625" s="516" t="str">
        <f>一年级坐位体前屈得分</f>
        <v/>
      </c>
      <c r="V625" s="517" t="str">
        <f>一年级等级</f>
        <v/>
      </c>
      <c r="W625" s="516" t="str">
        <f>一年级一分钟跳绳得分</f>
        <v/>
      </c>
      <c r="X625" s="517" t="str">
        <f>一年级等级</f>
        <v/>
      </c>
      <c r="Y625" s="515"/>
      <c r="Z625" s="518"/>
      <c r="AA625" s="533"/>
      <c r="AB625" s="515"/>
      <c r="AC625" s="533" t="str">
        <f>一年级跳绳附加分</f>
        <v/>
      </c>
      <c r="AD625" s="534" t="str">
        <f>一年级标准分</f>
        <v/>
      </c>
      <c r="AE625" s="534" t="str">
        <f>一年级总分</f>
        <v/>
      </c>
      <c r="AF625" s="517" t="str">
        <f>一年级等级</f>
        <v/>
      </c>
    </row>
    <row r="626" spans="1:32">
      <c r="A626" s="664">
        <v>109</v>
      </c>
      <c r="B626" s="665">
        <v>64</v>
      </c>
      <c r="C626" s="586"/>
      <c r="D626" s="587"/>
      <c r="E626" s="586"/>
      <c r="F626" s="481"/>
      <c r="G626" s="588"/>
      <c r="H626" s="475"/>
      <c r="I626" s="595"/>
      <c r="J626" s="596"/>
      <c r="K626" s="596"/>
      <c r="L626" s="649"/>
      <c r="M626" s="644"/>
      <c r="N626" s="505" t="str">
        <f>一年级BMI</f>
        <v/>
      </c>
      <c r="O626" s="499" t="str">
        <f>一年级BMI等级</f>
        <v/>
      </c>
      <c r="P626" s="500" t="str">
        <f>一年级BMI得分</f>
        <v/>
      </c>
      <c r="Q626" s="515" t="str">
        <f>一年级肺活量得分</f>
        <v/>
      </c>
      <c r="R626" s="512" t="str">
        <f>一年级等级</f>
        <v/>
      </c>
      <c r="S626" s="516" t="str">
        <f>一年级50米跑得分</f>
        <v/>
      </c>
      <c r="T626" s="517" t="str">
        <f>一年级等级</f>
        <v/>
      </c>
      <c r="U626" s="516" t="str">
        <f>一年级坐位体前屈得分</f>
        <v/>
      </c>
      <c r="V626" s="517" t="str">
        <f>一年级等级</f>
        <v/>
      </c>
      <c r="W626" s="516" t="str">
        <f>一年级一分钟跳绳得分</f>
        <v/>
      </c>
      <c r="X626" s="517" t="str">
        <f>一年级等级</f>
        <v/>
      </c>
      <c r="Y626" s="515"/>
      <c r="Z626" s="518"/>
      <c r="AA626" s="533"/>
      <c r="AB626" s="515"/>
      <c r="AC626" s="533" t="str">
        <f>一年级跳绳附加分</f>
        <v/>
      </c>
      <c r="AD626" s="534" t="str">
        <f>一年级标准分</f>
        <v/>
      </c>
      <c r="AE626" s="534" t="str">
        <f>一年级总分</f>
        <v/>
      </c>
      <c r="AF626" s="517" t="str">
        <f>一年级等级</f>
        <v/>
      </c>
    </row>
    <row r="627" spans="1:32">
      <c r="A627" s="664">
        <v>109</v>
      </c>
      <c r="B627" s="665">
        <v>65</v>
      </c>
      <c r="C627" s="586"/>
      <c r="D627" s="587"/>
      <c r="E627" s="586"/>
      <c r="F627" s="481"/>
      <c r="G627" s="588"/>
      <c r="H627" s="475"/>
      <c r="I627" s="595"/>
      <c r="J627" s="596"/>
      <c r="K627" s="596"/>
      <c r="L627" s="649"/>
      <c r="M627" s="644"/>
      <c r="N627" s="505" t="str">
        <f>一年级BMI</f>
        <v/>
      </c>
      <c r="O627" s="499" t="str">
        <f>一年级BMI等级</f>
        <v/>
      </c>
      <c r="P627" s="500" t="str">
        <f>一年级BMI得分</f>
        <v/>
      </c>
      <c r="Q627" s="515" t="str">
        <f>一年级肺活量得分</f>
        <v/>
      </c>
      <c r="R627" s="512" t="str">
        <f>一年级等级</f>
        <v/>
      </c>
      <c r="S627" s="516" t="str">
        <f>一年级50米跑得分</f>
        <v/>
      </c>
      <c r="T627" s="517" t="str">
        <f>一年级等级</f>
        <v/>
      </c>
      <c r="U627" s="516" t="str">
        <f>一年级坐位体前屈得分</f>
        <v/>
      </c>
      <c r="V627" s="517" t="str">
        <f>一年级等级</f>
        <v/>
      </c>
      <c r="W627" s="516" t="str">
        <f>一年级一分钟跳绳得分</f>
        <v/>
      </c>
      <c r="X627" s="517" t="str">
        <f>一年级等级</f>
        <v/>
      </c>
      <c r="Y627" s="515"/>
      <c r="Z627" s="518"/>
      <c r="AA627" s="533"/>
      <c r="AB627" s="515"/>
      <c r="AC627" s="533" t="str">
        <f>一年级跳绳附加分</f>
        <v/>
      </c>
      <c r="AD627" s="534" t="str">
        <f>一年级标准分</f>
        <v/>
      </c>
      <c r="AE627" s="534" t="str">
        <f>一年级总分</f>
        <v/>
      </c>
      <c r="AF627" s="517" t="str">
        <f>一年级等级</f>
        <v/>
      </c>
    </row>
    <row r="628" spans="1:32">
      <c r="A628" s="664">
        <v>109</v>
      </c>
      <c r="B628" s="665">
        <v>66</v>
      </c>
      <c r="C628" s="586"/>
      <c r="D628" s="587"/>
      <c r="E628" s="586"/>
      <c r="F628" s="473"/>
      <c r="G628" s="588"/>
      <c r="H628" s="475"/>
      <c r="I628" s="600"/>
      <c r="J628" s="597"/>
      <c r="K628" s="597"/>
      <c r="L628" s="648"/>
      <c r="M628" s="643"/>
      <c r="N628" s="498" t="str">
        <f>一年级BMI</f>
        <v/>
      </c>
      <c r="O628" s="499" t="str">
        <f>一年级BMI等级</f>
        <v/>
      </c>
      <c r="P628" s="500" t="str">
        <f>一年级BMI得分</f>
        <v/>
      </c>
      <c r="Q628" s="515" t="str">
        <f>一年级肺活量得分</f>
        <v/>
      </c>
      <c r="R628" s="512" t="str">
        <f>一年级等级</f>
        <v/>
      </c>
      <c r="S628" s="516" t="str">
        <f>一年级50米跑得分</f>
        <v/>
      </c>
      <c r="T628" s="512" t="str">
        <f>一年级等级</f>
        <v/>
      </c>
      <c r="U628" s="516" t="str">
        <f>一年级坐位体前屈得分</f>
        <v/>
      </c>
      <c r="V628" s="512" t="str">
        <f>一年级等级</f>
        <v/>
      </c>
      <c r="W628" s="516" t="str">
        <f>一年级一分钟跳绳得分</f>
        <v/>
      </c>
      <c r="X628" s="512" t="str">
        <f>一年级等级</f>
        <v/>
      </c>
      <c r="Y628" s="511"/>
      <c r="Z628" s="514"/>
      <c r="AA628" s="530"/>
      <c r="AB628" s="511"/>
      <c r="AC628" s="530" t="str">
        <f>一年级跳绳附加分</f>
        <v/>
      </c>
      <c r="AD628" s="534" t="str">
        <f>一年级标准分</f>
        <v/>
      </c>
      <c r="AE628" s="531" t="str">
        <f>一年级总分</f>
        <v/>
      </c>
      <c r="AF628" s="512" t="str">
        <f>一年级等级</f>
        <v/>
      </c>
    </row>
    <row r="629" spans="1:32">
      <c r="A629" s="664">
        <v>109</v>
      </c>
      <c r="B629" s="665">
        <v>67</v>
      </c>
      <c r="C629" s="586"/>
      <c r="D629" s="587"/>
      <c r="E629" s="586"/>
      <c r="F629" s="473"/>
      <c r="G629" s="588"/>
      <c r="H629" s="475"/>
      <c r="I629" s="595"/>
      <c r="J629" s="596"/>
      <c r="K629" s="597"/>
      <c r="L629" s="649"/>
      <c r="M629" s="644"/>
      <c r="N629" s="505" t="str">
        <f>一年级BMI</f>
        <v/>
      </c>
      <c r="O629" s="499" t="str">
        <f>一年级BMI等级</f>
        <v/>
      </c>
      <c r="P629" s="500" t="str">
        <f>一年级BMI得分</f>
        <v/>
      </c>
      <c r="Q629" s="515" t="str">
        <f>一年级肺活量得分</f>
        <v/>
      </c>
      <c r="R629" s="512" t="str">
        <f>一年级等级</f>
        <v/>
      </c>
      <c r="S629" s="516" t="str">
        <f>一年级50米跑得分</f>
        <v/>
      </c>
      <c r="T629" s="512" t="str">
        <f>一年级等级</f>
        <v/>
      </c>
      <c r="U629" s="516" t="str">
        <f>一年级坐位体前屈得分</f>
        <v/>
      </c>
      <c r="V629" s="517" t="str">
        <f>一年级等级</f>
        <v/>
      </c>
      <c r="W629" s="516" t="str">
        <f>一年级一分钟跳绳得分</f>
        <v/>
      </c>
      <c r="X629" s="517" t="str">
        <f>一年级等级</f>
        <v/>
      </c>
      <c r="Y629" s="515"/>
      <c r="Z629" s="518"/>
      <c r="AA629" s="533"/>
      <c r="AB629" s="515"/>
      <c r="AC629" s="533" t="str">
        <f>一年级跳绳附加分</f>
        <v/>
      </c>
      <c r="AD629" s="534" t="str">
        <f>一年级标准分</f>
        <v/>
      </c>
      <c r="AE629" s="534" t="str">
        <f>一年级总分</f>
        <v/>
      </c>
      <c r="AF629" s="517" t="str">
        <f>一年级等级</f>
        <v/>
      </c>
    </row>
    <row r="630" spans="1:32">
      <c r="A630" s="664">
        <v>109</v>
      </c>
      <c r="B630" s="665">
        <v>68</v>
      </c>
      <c r="C630" s="586"/>
      <c r="D630" s="587"/>
      <c r="E630" s="586"/>
      <c r="F630" s="473"/>
      <c r="G630" s="588"/>
      <c r="H630" s="475"/>
      <c r="I630" s="595"/>
      <c r="J630" s="596"/>
      <c r="K630" s="597"/>
      <c r="L630" s="649"/>
      <c r="M630" s="644"/>
      <c r="N630" s="505" t="str">
        <f>一年级BMI</f>
        <v/>
      </c>
      <c r="O630" s="499" t="str">
        <f>一年级BMI等级</f>
        <v/>
      </c>
      <c r="P630" s="500" t="str">
        <f>一年级BMI得分</f>
        <v/>
      </c>
      <c r="Q630" s="515" t="str">
        <f>一年级肺活量得分</f>
        <v/>
      </c>
      <c r="R630" s="512" t="str">
        <f>一年级等级</f>
        <v/>
      </c>
      <c r="S630" s="516" t="str">
        <f>一年级50米跑得分</f>
        <v/>
      </c>
      <c r="T630" s="512" t="str">
        <f>一年级等级</f>
        <v/>
      </c>
      <c r="U630" s="516" t="str">
        <f>一年级坐位体前屈得分</f>
        <v/>
      </c>
      <c r="V630" s="517" t="str">
        <f>一年级等级</f>
        <v/>
      </c>
      <c r="W630" s="516" t="str">
        <f>一年级一分钟跳绳得分</f>
        <v/>
      </c>
      <c r="X630" s="517" t="str">
        <f>一年级等级</f>
        <v/>
      </c>
      <c r="Y630" s="515"/>
      <c r="Z630" s="518"/>
      <c r="AA630" s="533"/>
      <c r="AB630" s="515"/>
      <c r="AC630" s="533" t="str">
        <f>一年级跳绳附加分</f>
        <v/>
      </c>
      <c r="AD630" s="534" t="str">
        <f>一年级标准分</f>
        <v/>
      </c>
      <c r="AE630" s="534" t="str">
        <f>一年级总分</f>
        <v/>
      </c>
      <c r="AF630" s="517" t="str">
        <f>一年级等级</f>
        <v/>
      </c>
    </row>
    <row r="631" spans="1:32">
      <c r="A631" s="664">
        <v>109</v>
      </c>
      <c r="B631" s="665">
        <v>69</v>
      </c>
      <c r="C631" s="586"/>
      <c r="D631" s="587"/>
      <c r="E631" s="586"/>
      <c r="F631" s="473"/>
      <c r="G631" s="589"/>
      <c r="H631" s="475"/>
      <c r="I631" s="595"/>
      <c r="J631" s="596"/>
      <c r="K631" s="597"/>
      <c r="L631" s="649"/>
      <c r="M631" s="644"/>
      <c r="N631" s="505" t="str">
        <f>一年级BMI</f>
        <v/>
      </c>
      <c r="O631" s="499" t="str">
        <f>一年级BMI等级</f>
        <v/>
      </c>
      <c r="P631" s="500" t="str">
        <f>一年级BMI得分</f>
        <v/>
      </c>
      <c r="Q631" s="515" t="str">
        <f>一年级肺活量得分</f>
        <v/>
      </c>
      <c r="R631" s="512" t="str">
        <f>一年级等级</f>
        <v/>
      </c>
      <c r="S631" s="516" t="str">
        <f>一年级50米跑得分</f>
        <v/>
      </c>
      <c r="T631" s="512" t="str">
        <f>一年级等级</f>
        <v/>
      </c>
      <c r="U631" s="516" t="str">
        <f>一年级坐位体前屈得分</f>
        <v/>
      </c>
      <c r="V631" s="517" t="str">
        <f>一年级等级</f>
        <v/>
      </c>
      <c r="W631" s="516" t="str">
        <f>一年级一分钟跳绳得分</f>
        <v/>
      </c>
      <c r="X631" s="517" t="str">
        <f>一年级等级</f>
        <v/>
      </c>
      <c r="Y631" s="515"/>
      <c r="Z631" s="518"/>
      <c r="AA631" s="533"/>
      <c r="AB631" s="515"/>
      <c r="AC631" s="533" t="str">
        <f>一年级跳绳附加分</f>
        <v/>
      </c>
      <c r="AD631" s="534" t="str">
        <f>一年级标准分</f>
        <v/>
      </c>
      <c r="AE631" s="534" t="str">
        <f>一年级总分</f>
        <v/>
      </c>
      <c r="AF631" s="517" t="str">
        <f>一年级等级</f>
        <v/>
      </c>
    </row>
    <row r="632" ht="15.75" spans="1:32">
      <c r="A632" s="687">
        <v>109</v>
      </c>
      <c r="B632" s="688">
        <v>70</v>
      </c>
      <c r="C632" s="590"/>
      <c r="D632" s="591"/>
      <c r="E632" s="590"/>
      <c r="F632" s="583"/>
      <c r="G632" s="601"/>
      <c r="H632" s="542"/>
      <c r="I632" s="598"/>
      <c r="J632" s="599"/>
      <c r="K632" s="602"/>
      <c r="L632" s="652"/>
      <c r="M632" s="647"/>
      <c r="N632" s="573" t="str">
        <f>一年级BMI</f>
        <v/>
      </c>
      <c r="O632" s="574" t="str">
        <f>一年级BMI等级</f>
        <v/>
      </c>
      <c r="P632" s="575" t="str">
        <f>一年级BMI得分</f>
        <v/>
      </c>
      <c r="Q632" s="576" t="str">
        <f>一年级肺活量得分</f>
        <v/>
      </c>
      <c r="R632" s="577" t="str">
        <f>一年级等级</f>
        <v/>
      </c>
      <c r="S632" s="578" t="str">
        <f>一年级50米跑得分</f>
        <v/>
      </c>
      <c r="T632" s="577" t="str">
        <f>一年级等级</f>
        <v/>
      </c>
      <c r="U632" s="578" t="str">
        <f>一年级坐位体前屈得分</f>
        <v/>
      </c>
      <c r="V632" s="567" t="str">
        <f>一年级等级</f>
        <v/>
      </c>
      <c r="W632" s="578" t="str">
        <f>一年级一分钟跳绳得分</f>
        <v/>
      </c>
      <c r="X632" s="567" t="str">
        <f>一年级等级</f>
        <v/>
      </c>
      <c r="Y632" s="576"/>
      <c r="Z632" s="579"/>
      <c r="AA632" s="565"/>
      <c r="AB632" s="576"/>
      <c r="AC632" s="565" t="str">
        <f>一年级跳绳附加分</f>
        <v/>
      </c>
      <c r="AD632" s="566" t="str">
        <f>一年级标准分</f>
        <v/>
      </c>
      <c r="AE632" s="566" t="str">
        <f>一年级总分</f>
        <v/>
      </c>
      <c r="AF632" s="567" t="str">
        <f>一年级等级</f>
        <v/>
      </c>
    </row>
    <row r="633" ht="15.75" spans="1:32">
      <c r="A633" s="662">
        <v>110</v>
      </c>
      <c r="B633" s="663">
        <v>1</v>
      </c>
      <c r="C633" s="593"/>
      <c r="D633" s="594"/>
      <c r="E633" s="593"/>
      <c r="F633" s="473"/>
      <c r="G633" s="589"/>
      <c r="H633" s="475"/>
      <c r="I633" s="600"/>
      <c r="J633" s="597"/>
      <c r="K633" s="597"/>
      <c r="L633" s="648"/>
      <c r="M633" s="643"/>
      <c r="N633" s="498" t="str">
        <f>一年级BMI</f>
        <v/>
      </c>
      <c r="O633" s="499" t="str">
        <f>一年级BMI等级</f>
        <v/>
      </c>
      <c r="P633" s="500" t="str">
        <f>一年级BMI得分</f>
        <v/>
      </c>
      <c r="Q633" s="511" t="str">
        <f>一年级肺活量得分</f>
        <v/>
      </c>
      <c r="R633" s="512" t="str">
        <f>一年级等级</f>
        <v/>
      </c>
      <c r="S633" s="513" t="str">
        <f>一年级50米跑得分</f>
        <v/>
      </c>
      <c r="T633" s="512" t="str">
        <f>一年级等级</f>
        <v/>
      </c>
      <c r="U633" s="513" t="str">
        <f>一年级坐位体前屈得分</f>
        <v/>
      </c>
      <c r="V633" s="512" t="str">
        <f>一年级等级</f>
        <v/>
      </c>
      <c r="W633" s="513" t="str">
        <f>一年级一分钟跳绳得分</f>
        <v/>
      </c>
      <c r="X633" s="512" t="str">
        <f>一年级等级</f>
        <v/>
      </c>
      <c r="Y633" s="511"/>
      <c r="Z633" s="514"/>
      <c r="AA633" s="530"/>
      <c r="AB633" s="511"/>
      <c r="AC633" s="530" t="str">
        <f>一年级跳绳附加分</f>
        <v/>
      </c>
      <c r="AD633" s="531" t="str">
        <f>一年级标准分</f>
        <v/>
      </c>
      <c r="AE633" s="531" t="str">
        <f>一年级总分</f>
        <v/>
      </c>
      <c r="AF633" s="512" t="str">
        <f>一年级等级</f>
        <v/>
      </c>
    </row>
    <row r="634" spans="1:32">
      <c r="A634" s="664">
        <v>110</v>
      </c>
      <c r="B634" s="665">
        <v>2</v>
      </c>
      <c r="C634" s="586"/>
      <c r="D634" s="587"/>
      <c r="E634" s="586"/>
      <c r="F634" s="473"/>
      <c r="G634" s="588"/>
      <c r="H634" s="475"/>
      <c r="I634" s="595"/>
      <c r="J634" s="596"/>
      <c r="K634" s="597"/>
      <c r="L634" s="649"/>
      <c r="M634" s="644"/>
      <c r="N634" s="505" t="str">
        <f>一年级BMI</f>
        <v/>
      </c>
      <c r="O634" s="499" t="str">
        <f>一年级BMI等级</f>
        <v/>
      </c>
      <c r="P634" s="500" t="str">
        <f>一年级BMI得分</f>
        <v/>
      </c>
      <c r="Q634" s="515" t="str">
        <f>一年级肺活量得分</f>
        <v/>
      </c>
      <c r="R634" s="512" t="str">
        <f>一年级等级</f>
        <v/>
      </c>
      <c r="S634" s="516" t="str">
        <f>一年级50米跑得分</f>
        <v/>
      </c>
      <c r="T634" s="517" t="str">
        <f>一年级等级</f>
        <v/>
      </c>
      <c r="U634" s="516" t="str">
        <f>一年级坐位体前屈得分</f>
        <v/>
      </c>
      <c r="V634" s="517" t="str">
        <f>一年级等级</f>
        <v/>
      </c>
      <c r="W634" s="516" t="str">
        <f>一年级一分钟跳绳得分</f>
        <v/>
      </c>
      <c r="X634" s="517" t="str">
        <f>一年级等级</f>
        <v/>
      </c>
      <c r="Y634" s="515"/>
      <c r="Z634" s="518"/>
      <c r="AA634" s="533"/>
      <c r="AB634" s="515"/>
      <c r="AC634" s="533" t="str">
        <f>一年级跳绳附加分</f>
        <v/>
      </c>
      <c r="AD634" s="534" t="str">
        <f>一年级标准分</f>
        <v/>
      </c>
      <c r="AE634" s="534" t="str">
        <f>一年级总分</f>
        <v/>
      </c>
      <c r="AF634" s="517" t="str">
        <f>一年级等级</f>
        <v/>
      </c>
    </row>
    <row r="635" spans="1:32">
      <c r="A635" s="664">
        <v>110</v>
      </c>
      <c r="B635" s="665">
        <v>3</v>
      </c>
      <c r="C635" s="586"/>
      <c r="D635" s="587"/>
      <c r="E635" s="586"/>
      <c r="F635" s="473"/>
      <c r="G635" s="588"/>
      <c r="H635" s="475"/>
      <c r="I635" s="595"/>
      <c r="J635" s="596"/>
      <c r="K635" s="597"/>
      <c r="L635" s="649"/>
      <c r="M635" s="644"/>
      <c r="N635" s="505" t="str">
        <f>一年级BMI</f>
        <v/>
      </c>
      <c r="O635" s="499" t="str">
        <f>一年级BMI等级</f>
        <v/>
      </c>
      <c r="P635" s="500" t="str">
        <f>一年级BMI得分</f>
        <v/>
      </c>
      <c r="Q635" s="515" t="str">
        <f>一年级肺活量得分</f>
        <v/>
      </c>
      <c r="R635" s="512" t="str">
        <f>一年级等级</f>
        <v/>
      </c>
      <c r="S635" s="516" t="str">
        <f>一年级50米跑得分</f>
        <v/>
      </c>
      <c r="T635" s="517" t="str">
        <f>一年级等级</f>
        <v/>
      </c>
      <c r="U635" s="516" t="str">
        <f>一年级坐位体前屈得分</f>
        <v/>
      </c>
      <c r="V635" s="517" t="str">
        <f>一年级等级</f>
        <v/>
      </c>
      <c r="W635" s="516" t="str">
        <f>一年级一分钟跳绳得分</f>
        <v/>
      </c>
      <c r="X635" s="517" t="str">
        <f>一年级等级</f>
        <v/>
      </c>
      <c r="Y635" s="515"/>
      <c r="Z635" s="518"/>
      <c r="AA635" s="533"/>
      <c r="AB635" s="515"/>
      <c r="AC635" s="533" t="str">
        <f>一年级跳绳附加分</f>
        <v/>
      </c>
      <c r="AD635" s="534" t="str">
        <f>一年级标准分</f>
        <v/>
      </c>
      <c r="AE635" s="534" t="str">
        <f>一年级总分</f>
        <v/>
      </c>
      <c r="AF635" s="517" t="str">
        <f>一年级等级</f>
        <v/>
      </c>
    </row>
    <row r="636" spans="1:32">
      <c r="A636" s="664">
        <v>110</v>
      </c>
      <c r="B636" s="665">
        <v>4</v>
      </c>
      <c r="C636" s="586"/>
      <c r="D636" s="587"/>
      <c r="E636" s="586"/>
      <c r="F636" s="473"/>
      <c r="G636" s="588"/>
      <c r="H636" s="475"/>
      <c r="I636" s="595"/>
      <c r="J636" s="596"/>
      <c r="K636" s="597"/>
      <c r="L636" s="649"/>
      <c r="M636" s="644"/>
      <c r="N636" s="505" t="str">
        <f>一年级BMI</f>
        <v/>
      </c>
      <c r="O636" s="499" t="str">
        <f>一年级BMI等级</f>
        <v/>
      </c>
      <c r="P636" s="500" t="str">
        <f>一年级BMI得分</f>
        <v/>
      </c>
      <c r="Q636" s="515" t="str">
        <f>一年级肺活量得分</f>
        <v/>
      </c>
      <c r="R636" s="512" t="str">
        <f>一年级等级</f>
        <v/>
      </c>
      <c r="S636" s="516" t="str">
        <f>一年级50米跑得分</f>
        <v/>
      </c>
      <c r="T636" s="517" t="str">
        <f>一年级等级</f>
        <v/>
      </c>
      <c r="U636" s="516" t="str">
        <f>一年级坐位体前屈得分</f>
        <v/>
      </c>
      <c r="V636" s="517" t="str">
        <f>一年级等级</f>
        <v/>
      </c>
      <c r="W636" s="516" t="str">
        <f>一年级一分钟跳绳得分</f>
        <v/>
      </c>
      <c r="X636" s="517" t="str">
        <f>一年级等级</f>
        <v/>
      </c>
      <c r="Y636" s="515"/>
      <c r="Z636" s="518"/>
      <c r="AA636" s="533"/>
      <c r="AB636" s="515"/>
      <c r="AC636" s="533" t="str">
        <f>一年级跳绳附加分</f>
        <v/>
      </c>
      <c r="AD636" s="534" t="str">
        <f>一年级标准分</f>
        <v/>
      </c>
      <c r="AE636" s="534" t="str">
        <f>一年级总分</f>
        <v/>
      </c>
      <c r="AF636" s="517" t="str">
        <f>一年级等级</f>
        <v/>
      </c>
    </row>
    <row r="637" spans="1:32">
      <c r="A637" s="664">
        <v>110</v>
      </c>
      <c r="B637" s="665">
        <v>5</v>
      </c>
      <c r="C637" s="586"/>
      <c r="D637" s="587"/>
      <c r="E637" s="586"/>
      <c r="F637" s="473"/>
      <c r="G637" s="588"/>
      <c r="H637" s="475"/>
      <c r="I637" s="595"/>
      <c r="J637" s="596"/>
      <c r="K637" s="597"/>
      <c r="L637" s="649"/>
      <c r="M637" s="644"/>
      <c r="N637" s="505" t="str">
        <f>一年级BMI</f>
        <v/>
      </c>
      <c r="O637" s="499" t="str">
        <f>一年级BMI等级</f>
        <v/>
      </c>
      <c r="P637" s="500" t="str">
        <f>一年级BMI得分</f>
        <v/>
      </c>
      <c r="Q637" s="515" t="str">
        <f>一年级肺活量得分</f>
        <v/>
      </c>
      <c r="R637" s="512" t="str">
        <f>一年级等级</f>
        <v/>
      </c>
      <c r="S637" s="516" t="str">
        <f>一年级50米跑得分</f>
        <v/>
      </c>
      <c r="T637" s="517" t="str">
        <f>一年级等级</f>
        <v/>
      </c>
      <c r="U637" s="516" t="str">
        <f>一年级坐位体前屈得分</f>
        <v/>
      </c>
      <c r="V637" s="517" t="str">
        <f>一年级等级</f>
        <v/>
      </c>
      <c r="W637" s="516" t="str">
        <f>一年级一分钟跳绳得分</f>
        <v/>
      </c>
      <c r="X637" s="517" t="str">
        <f>一年级等级</f>
        <v/>
      </c>
      <c r="Y637" s="515"/>
      <c r="Z637" s="518"/>
      <c r="AA637" s="533"/>
      <c r="AB637" s="515"/>
      <c r="AC637" s="533" t="str">
        <f>一年级跳绳附加分</f>
        <v/>
      </c>
      <c r="AD637" s="534" t="str">
        <f>一年级标准分</f>
        <v/>
      </c>
      <c r="AE637" s="534" t="str">
        <f>一年级总分</f>
        <v/>
      </c>
      <c r="AF637" s="517" t="str">
        <f>一年级等级</f>
        <v/>
      </c>
    </row>
    <row r="638" spans="1:32">
      <c r="A638" s="664">
        <v>110</v>
      </c>
      <c r="B638" s="665">
        <v>6</v>
      </c>
      <c r="C638" s="586"/>
      <c r="D638" s="587"/>
      <c r="E638" s="586"/>
      <c r="F638" s="473"/>
      <c r="G638" s="588"/>
      <c r="H638" s="475"/>
      <c r="I638" s="595"/>
      <c r="J638" s="596"/>
      <c r="K638" s="597"/>
      <c r="L638" s="649"/>
      <c r="M638" s="644"/>
      <c r="N638" s="505" t="str">
        <f>一年级BMI</f>
        <v/>
      </c>
      <c r="O638" s="499" t="str">
        <f>一年级BMI等级</f>
        <v/>
      </c>
      <c r="P638" s="500" t="str">
        <f>一年级BMI得分</f>
        <v/>
      </c>
      <c r="Q638" s="515" t="str">
        <f>一年级肺活量得分</f>
        <v/>
      </c>
      <c r="R638" s="512" t="str">
        <f>一年级等级</f>
        <v/>
      </c>
      <c r="S638" s="516" t="str">
        <f>一年级50米跑得分</f>
        <v/>
      </c>
      <c r="T638" s="517" t="str">
        <f>一年级等级</f>
        <v/>
      </c>
      <c r="U638" s="516" t="str">
        <f>一年级坐位体前屈得分</f>
        <v/>
      </c>
      <c r="V638" s="517" t="str">
        <f>一年级等级</f>
        <v/>
      </c>
      <c r="W638" s="516" t="str">
        <f>一年级一分钟跳绳得分</f>
        <v/>
      </c>
      <c r="X638" s="517" t="str">
        <f>一年级等级</f>
        <v/>
      </c>
      <c r="Y638" s="515"/>
      <c r="Z638" s="518"/>
      <c r="AA638" s="533"/>
      <c r="AB638" s="515"/>
      <c r="AC638" s="533" t="str">
        <f>一年级跳绳附加分</f>
        <v/>
      </c>
      <c r="AD638" s="534" t="str">
        <f>一年级标准分</f>
        <v/>
      </c>
      <c r="AE638" s="534" t="str">
        <f>一年级总分</f>
        <v/>
      </c>
      <c r="AF638" s="517" t="str">
        <f>一年级等级</f>
        <v/>
      </c>
    </row>
    <row r="639" spans="1:32">
      <c r="A639" s="664">
        <v>110</v>
      </c>
      <c r="B639" s="665">
        <v>7</v>
      </c>
      <c r="C639" s="586"/>
      <c r="D639" s="587"/>
      <c r="E639" s="586"/>
      <c r="F639" s="473"/>
      <c r="G639" s="588"/>
      <c r="H639" s="475"/>
      <c r="I639" s="595"/>
      <c r="J639" s="596"/>
      <c r="K639" s="597"/>
      <c r="L639" s="649"/>
      <c r="M639" s="644"/>
      <c r="N639" s="505" t="str">
        <f>一年级BMI</f>
        <v/>
      </c>
      <c r="O639" s="499" t="str">
        <f>一年级BMI等级</f>
        <v/>
      </c>
      <c r="P639" s="500" t="str">
        <f>一年级BMI得分</f>
        <v/>
      </c>
      <c r="Q639" s="515" t="str">
        <f>一年级肺活量得分</f>
        <v/>
      </c>
      <c r="R639" s="512" t="str">
        <f>一年级等级</f>
        <v/>
      </c>
      <c r="S639" s="516" t="str">
        <f>一年级50米跑得分</f>
        <v/>
      </c>
      <c r="T639" s="517" t="str">
        <f>一年级等级</f>
        <v/>
      </c>
      <c r="U639" s="516" t="str">
        <f>一年级坐位体前屈得分</f>
        <v/>
      </c>
      <c r="V639" s="517" t="str">
        <f>一年级等级</f>
        <v/>
      </c>
      <c r="W639" s="516" t="str">
        <f>一年级一分钟跳绳得分</f>
        <v/>
      </c>
      <c r="X639" s="517" t="str">
        <f>一年级等级</f>
        <v/>
      </c>
      <c r="Y639" s="515"/>
      <c r="Z639" s="518"/>
      <c r="AA639" s="533"/>
      <c r="AB639" s="515"/>
      <c r="AC639" s="533" t="str">
        <f>一年级跳绳附加分</f>
        <v/>
      </c>
      <c r="AD639" s="534" t="str">
        <f>一年级标准分</f>
        <v/>
      </c>
      <c r="AE639" s="534" t="str">
        <f>一年级总分</f>
        <v/>
      </c>
      <c r="AF639" s="517" t="str">
        <f>一年级等级</f>
        <v/>
      </c>
    </row>
    <row r="640" spans="1:32">
      <c r="A640" s="664">
        <v>110</v>
      </c>
      <c r="B640" s="665">
        <v>8</v>
      </c>
      <c r="C640" s="586"/>
      <c r="D640" s="587"/>
      <c r="E640" s="586"/>
      <c r="F640" s="473"/>
      <c r="G640" s="588"/>
      <c r="H640" s="475"/>
      <c r="I640" s="595"/>
      <c r="J640" s="596"/>
      <c r="K640" s="597"/>
      <c r="L640" s="649"/>
      <c r="M640" s="644"/>
      <c r="N640" s="505" t="str">
        <f>一年级BMI</f>
        <v/>
      </c>
      <c r="O640" s="499" t="str">
        <f>一年级BMI等级</f>
        <v/>
      </c>
      <c r="P640" s="500" t="str">
        <f>一年级BMI得分</f>
        <v/>
      </c>
      <c r="Q640" s="515" t="str">
        <f>一年级肺活量得分</f>
        <v/>
      </c>
      <c r="R640" s="512" t="str">
        <f>一年级等级</f>
        <v/>
      </c>
      <c r="S640" s="516" t="str">
        <f>一年级50米跑得分</f>
        <v/>
      </c>
      <c r="T640" s="517" t="str">
        <f>一年级等级</f>
        <v/>
      </c>
      <c r="U640" s="516" t="str">
        <f>一年级坐位体前屈得分</f>
        <v/>
      </c>
      <c r="V640" s="517" t="str">
        <f>一年级等级</f>
        <v/>
      </c>
      <c r="W640" s="516" t="str">
        <f>一年级一分钟跳绳得分</f>
        <v/>
      </c>
      <c r="X640" s="517" t="str">
        <f>一年级等级</f>
        <v/>
      </c>
      <c r="Y640" s="515"/>
      <c r="Z640" s="518"/>
      <c r="AA640" s="533"/>
      <c r="AB640" s="515"/>
      <c r="AC640" s="533" t="str">
        <f>一年级跳绳附加分</f>
        <v/>
      </c>
      <c r="AD640" s="534" t="str">
        <f>一年级标准分</f>
        <v/>
      </c>
      <c r="AE640" s="534" t="str">
        <f>一年级总分</f>
        <v/>
      </c>
      <c r="AF640" s="517" t="str">
        <f>一年级等级</f>
        <v/>
      </c>
    </row>
    <row r="641" spans="1:32">
      <c r="A641" s="664">
        <v>110</v>
      </c>
      <c r="B641" s="665">
        <v>9</v>
      </c>
      <c r="C641" s="586"/>
      <c r="D641" s="587"/>
      <c r="E641" s="586"/>
      <c r="F641" s="473"/>
      <c r="G641" s="588"/>
      <c r="H641" s="475"/>
      <c r="I641" s="595"/>
      <c r="J641" s="596"/>
      <c r="K641" s="597"/>
      <c r="L641" s="649"/>
      <c r="M641" s="644"/>
      <c r="N641" s="505" t="str">
        <f>一年级BMI</f>
        <v/>
      </c>
      <c r="O641" s="499" t="str">
        <f>一年级BMI等级</f>
        <v/>
      </c>
      <c r="P641" s="500" t="str">
        <f>一年级BMI得分</f>
        <v/>
      </c>
      <c r="Q641" s="515" t="str">
        <f>一年级肺活量得分</f>
        <v/>
      </c>
      <c r="R641" s="512" t="str">
        <f>一年级等级</f>
        <v/>
      </c>
      <c r="S641" s="516" t="str">
        <f>一年级50米跑得分</f>
        <v/>
      </c>
      <c r="T641" s="517" t="str">
        <f>一年级等级</f>
        <v/>
      </c>
      <c r="U641" s="516" t="str">
        <f>一年级坐位体前屈得分</f>
        <v/>
      </c>
      <c r="V641" s="517" t="str">
        <f>一年级等级</f>
        <v/>
      </c>
      <c r="W641" s="516" t="str">
        <f>一年级一分钟跳绳得分</f>
        <v/>
      </c>
      <c r="X641" s="517" t="str">
        <f>一年级等级</f>
        <v/>
      </c>
      <c r="Y641" s="515"/>
      <c r="Z641" s="518"/>
      <c r="AA641" s="533"/>
      <c r="AB641" s="515"/>
      <c r="AC641" s="533" t="str">
        <f>一年级跳绳附加分</f>
        <v/>
      </c>
      <c r="AD641" s="534" t="str">
        <f>一年级标准分</f>
        <v/>
      </c>
      <c r="AE641" s="534" t="str">
        <f>一年级总分</f>
        <v/>
      </c>
      <c r="AF641" s="517" t="str">
        <f>一年级等级</f>
        <v/>
      </c>
    </row>
    <row r="642" spans="1:32">
      <c r="A642" s="664">
        <v>110</v>
      </c>
      <c r="B642" s="665">
        <v>10</v>
      </c>
      <c r="C642" s="586"/>
      <c r="D642" s="587"/>
      <c r="E642" s="586"/>
      <c r="F642" s="473"/>
      <c r="G642" s="588"/>
      <c r="H642" s="475"/>
      <c r="I642" s="595"/>
      <c r="J642" s="596"/>
      <c r="K642" s="597"/>
      <c r="L642" s="649"/>
      <c r="M642" s="644"/>
      <c r="N642" s="505" t="str">
        <f>一年级BMI</f>
        <v/>
      </c>
      <c r="O642" s="499" t="str">
        <f>一年级BMI等级</f>
        <v/>
      </c>
      <c r="P642" s="500" t="str">
        <f>一年级BMI得分</f>
        <v/>
      </c>
      <c r="Q642" s="515" t="str">
        <f>一年级肺活量得分</f>
        <v/>
      </c>
      <c r="R642" s="512" t="str">
        <f>一年级等级</f>
        <v/>
      </c>
      <c r="S642" s="516" t="str">
        <f>一年级50米跑得分</f>
        <v/>
      </c>
      <c r="T642" s="517" t="str">
        <f>一年级等级</f>
        <v/>
      </c>
      <c r="U642" s="516" t="str">
        <f>一年级坐位体前屈得分</f>
        <v/>
      </c>
      <c r="V642" s="517" t="str">
        <f>一年级等级</f>
        <v/>
      </c>
      <c r="W642" s="516" t="str">
        <f>一年级一分钟跳绳得分</f>
        <v/>
      </c>
      <c r="X642" s="517" t="str">
        <f>一年级等级</f>
        <v/>
      </c>
      <c r="Y642" s="515"/>
      <c r="Z642" s="518"/>
      <c r="AA642" s="533"/>
      <c r="AB642" s="515"/>
      <c r="AC642" s="533" t="str">
        <f>一年级跳绳附加分</f>
        <v/>
      </c>
      <c r="AD642" s="534" t="str">
        <f>一年级标准分</f>
        <v/>
      </c>
      <c r="AE642" s="534" t="str">
        <f>一年级总分</f>
        <v/>
      </c>
      <c r="AF642" s="517" t="str">
        <f>一年级等级</f>
        <v/>
      </c>
    </row>
    <row r="643" spans="1:32">
      <c r="A643" s="664">
        <v>110</v>
      </c>
      <c r="B643" s="665">
        <v>11</v>
      </c>
      <c r="C643" s="586"/>
      <c r="D643" s="587"/>
      <c r="E643" s="586"/>
      <c r="F643" s="473"/>
      <c r="G643" s="588"/>
      <c r="H643" s="475"/>
      <c r="I643" s="595"/>
      <c r="J643" s="596"/>
      <c r="K643" s="596"/>
      <c r="L643" s="649"/>
      <c r="M643" s="644"/>
      <c r="N643" s="505" t="str">
        <f>一年级BMI</f>
        <v/>
      </c>
      <c r="O643" s="499" t="str">
        <f>一年级BMI等级</f>
        <v/>
      </c>
      <c r="P643" s="500" t="str">
        <f>一年级BMI得分</f>
        <v/>
      </c>
      <c r="Q643" s="515" t="str">
        <f>一年级肺活量得分</f>
        <v/>
      </c>
      <c r="R643" s="512" t="str">
        <f>一年级等级</f>
        <v/>
      </c>
      <c r="S643" s="516" t="str">
        <f>一年级50米跑得分</f>
        <v/>
      </c>
      <c r="T643" s="517" t="str">
        <f>一年级等级</f>
        <v/>
      </c>
      <c r="U643" s="516" t="str">
        <f>一年级坐位体前屈得分</f>
        <v/>
      </c>
      <c r="V643" s="517" t="str">
        <f>一年级等级</f>
        <v/>
      </c>
      <c r="W643" s="516" t="str">
        <f>一年级一分钟跳绳得分</f>
        <v/>
      </c>
      <c r="X643" s="517" t="str">
        <f>一年级等级</f>
        <v/>
      </c>
      <c r="Y643" s="515"/>
      <c r="Z643" s="518"/>
      <c r="AA643" s="533"/>
      <c r="AB643" s="515"/>
      <c r="AC643" s="533" t="str">
        <f>一年级跳绳附加分</f>
        <v/>
      </c>
      <c r="AD643" s="534" t="str">
        <f>一年级标准分</f>
        <v/>
      </c>
      <c r="AE643" s="534" t="str">
        <f>一年级总分</f>
        <v/>
      </c>
      <c r="AF643" s="517" t="str">
        <f>一年级等级</f>
        <v/>
      </c>
    </row>
    <row r="644" spans="1:32">
      <c r="A644" s="664">
        <v>110</v>
      </c>
      <c r="B644" s="665">
        <v>12</v>
      </c>
      <c r="C644" s="586"/>
      <c r="D644" s="587"/>
      <c r="E644" s="586"/>
      <c r="F644" s="473"/>
      <c r="G644" s="588"/>
      <c r="H644" s="475"/>
      <c r="I644" s="595"/>
      <c r="J644" s="596"/>
      <c r="K644" s="596"/>
      <c r="L644" s="649"/>
      <c r="M644" s="644"/>
      <c r="N644" s="505" t="str">
        <f>一年级BMI</f>
        <v/>
      </c>
      <c r="O644" s="499" t="str">
        <f>一年级BMI等级</f>
        <v/>
      </c>
      <c r="P644" s="500" t="str">
        <f>一年级BMI得分</f>
        <v/>
      </c>
      <c r="Q644" s="515" t="str">
        <f>一年级肺活量得分</f>
        <v/>
      </c>
      <c r="R644" s="512" t="str">
        <f>一年级等级</f>
        <v/>
      </c>
      <c r="S644" s="516" t="str">
        <f>一年级50米跑得分</f>
        <v/>
      </c>
      <c r="T644" s="517" t="str">
        <f>一年级等级</f>
        <v/>
      </c>
      <c r="U644" s="516" t="str">
        <f>一年级坐位体前屈得分</f>
        <v/>
      </c>
      <c r="V644" s="517" t="str">
        <f>一年级等级</f>
        <v/>
      </c>
      <c r="W644" s="516" t="str">
        <f>一年级一分钟跳绳得分</f>
        <v/>
      </c>
      <c r="X644" s="517" t="str">
        <f>一年级等级</f>
        <v/>
      </c>
      <c r="Y644" s="515"/>
      <c r="Z644" s="518"/>
      <c r="AA644" s="533"/>
      <c r="AB644" s="515"/>
      <c r="AC644" s="533" t="str">
        <f>一年级跳绳附加分</f>
        <v/>
      </c>
      <c r="AD644" s="534" t="str">
        <f>一年级标准分</f>
        <v/>
      </c>
      <c r="AE644" s="534" t="str">
        <f>一年级总分</f>
        <v/>
      </c>
      <c r="AF644" s="517" t="str">
        <f>一年级等级</f>
        <v/>
      </c>
    </row>
    <row r="645" spans="1:32">
      <c r="A645" s="664">
        <v>110</v>
      </c>
      <c r="B645" s="665">
        <v>13</v>
      </c>
      <c r="C645" s="586"/>
      <c r="D645" s="587"/>
      <c r="E645" s="586"/>
      <c r="F645" s="473"/>
      <c r="G645" s="588"/>
      <c r="H645" s="475"/>
      <c r="I645" s="595"/>
      <c r="J645" s="596"/>
      <c r="K645" s="596"/>
      <c r="L645" s="649"/>
      <c r="M645" s="644"/>
      <c r="N645" s="505" t="str">
        <f>一年级BMI</f>
        <v/>
      </c>
      <c r="O645" s="499" t="str">
        <f>一年级BMI等级</f>
        <v/>
      </c>
      <c r="P645" s="500" t="str">
        <f>一年级BMI得分</f>
        <v/>
      </c>
      <c r="Q645" s="515" t="str">
        <f>一年级肺活量得分</f>
        <v/>
      </c>
      <c r="R645" s="512" t="str">
        <f>一年级等级</f>
        <v/>
      </c>
      <c r="S645" s="516" t="str">
        <f>一年级50米跑得分</f>
        <v/>
      </c>
      <c r="T645" s="517" t="str">
        <f>一年级等级</f>
        <v/>
      </c>
      <c r="U645" s="516" t="str">
        <f>一年级坐位体前屈得分</f>
        <v/>
      </c>
      <c r="V645" s="517" t="str">
        <f>一年级等级</f>
        <v/>
      </c>
      <c r="W645" s="516" t="str">
        <f>一年级一分钟跳绳得分</f>
        <v/>
      </c>
      <c r="X645" s="517" t="str">
        <f>一年级等级</f>
        <v/>
      </c>
      <c r="Y645" s="515"/>
      <c r="Z645" s="518"/>
      <c r="AA645" s="533"/>
      <c r="AB645" s="515"/>
      <c r="AC645" s="533" t="str">
        <f>一年级跳绳附加分</f>
        <v/>
      </c>
      <c r="AD645" s="534" t="str">
        <f>一年级标准分</f>
        <v/>
      </c>
      <c r="AE645" s="534" t="str">
        <f>一年级总分</f>
        <v/>
      </c>
      <c r="AF645" s="517" t="str">
        <f>一年级等级</f>
        <v/>
      </c>
    </row>
    <row r="646" spans="1:32">
      <c r="A646" s="664">
        <v>110</v>
      </c>
      <c r="B646" s="665">
        <v>14</v>
      </c>
      <c r="C646" s="586"/>
      <c r="D646" s="587"/>
      <c r="E646" s="586"/>
      <c r="F646" s="473"/>
      <c r="G646" s="589"/>
      <c r="H646" s="475"/>
      <c r="I646" s="595"/>
      <c r="J646" s="596"/>
      <c r="K646" s="596"/>
      <c r="L646" s="649"/>
      <c r="M646" s="644"/>
      <c r="N646" s="505" t="str">
        <f>一年级BMI</f>
        <v/>
      </c>
      <c r="O646" s="499" t="str">
        <f>一年级BMI等级</f>
        <v/>
      </c>
      <c r="P646" s="500" t="str">
        <f>一年级BMI得分</f>
        <v/>
      </c>
      <c r="Q646" s="515" t="str">
        <f>一年级肺活量得分</f>
        <v/>
      </c>
      <c r="R646" s="512" t="str">
        <f>一年级等级</f>
        <v/>
      </c>
      <c r="S646" s="516" t="str">
        <f>一年级50米跑得分</f>
        <v/>
      </c>
      <c r="T646" s="517" t="str">
        <f>一年级等级</f>
        <v/>
      </c>
      <c r="U646" s="516" t="str">
        <f>一年级坐位体前屈得分</f>
        <v/>
      </c>
      <c r="V646" s="517" t="str">
        <f>一年级等级</f>
        <v/>
      </c>
      <c r="W646" s="516" t="str">
        <f>一年级一分钟跳绳得分</f>
        <v/>
      </c>
      <c r="X646" s="517" t="str">
        <f>一年级等级</f>
        <v/>
      </c>
      <c r="Y646" s="515"/>
      <c r="Z646" s="518"/>
      <c r="AA646" s="533"/>
      <c r="AB646" s="515"/>
      <c r="AC646" s="533" t="str">
        <f>一年级跳绳附加分</f>
        <v/>
      </c>
      <c r="AD646" s="534" t="str">
        <f>一年级标准分</f>
        <v/>
      </c>
      <c r="AE646" s="534" t="str">
        <f>一年级总分</f>
        <v/>
      </c>
      <c r="AF646" s="517" t="str">
        <f>一年级等级</f>
        <v/>
      </c>
    </row>
    <row r="647" spans="1:32">
      <c r="A647" s="664">
        <v>110</v>
      </c>
      <c r="B647" s="665">
        <v>15</v>
      </c>
      <c r="C647" s="586"/>
      <c r="D647" s="587"/>
      <c r="E647" s="586"/>
      <c r="F647" s="473"/>
      <c r="G647" s="589"/>
      <c r="H647" s="475"/>
      <c r="I647" s="595"/>
      <c r="J647" s="596"/>
      <c r="K647" s="596"/>
      <c r="L647" s="649"/>
      <c r="M647" s="644"/>
      <c r="N647" s="505" t="str">
        <f>一年级BMI</f>
        <v/>
      </c>
      <c r="O647" s="499" t="str">
        <f>一年级BMI等级</f>
        <v/>
      </c>
      <c r="P647" s="500" t="str">
        <f>一年级BMI得分</f>
        <v/>
      </c>
      <c r="Q647" s="515" t="str">
        <f>一年级肺活量得分</f>
        <v/>
      </c>
      <c r="R647" s="512" t="str">
        <f>一年级等级</f>
        <v/>
      </c>
      <c r="S647" s="516" t="str">
        <f>一年级50米跑得分</f>
        <v/>
      </c>
      <c r="T647" s="517" t="str">
        <f>一年级等级</f>
        <v/>
      </c>
      <c r="U647" s="516" t="str">
        <f>一年级坐位体前屈得分</f>
        <v/>
      </c>
      <c r="V647" s="517" t="str">
        <f>一年级等级</f>
        <v/>
      </c>
      <c r="W647" s="516" t="str">
        <f>一年级一分钟跳绳得分</f>
        <v/>
      </c>
      <c r="X647" s="517" t="str">
        <f>一年级等级</f>
        <v/>
      </c>
      <c r="Y647" s="515"/>
      <c r="Z647" s="518"/>
      <c r="AA647" s="533"/>
      <c r="AB647" s="515"/>
      <c r="AC647" s="533" t="str">
        <f>一年级跳绳附加分</f>
        <v/>
      </c>
      <c r="AD647" s="534" t="str">
        <f>一年级标准分</f>
        <v/>
      </c>
      <c r="AE647" s="534" t="str">
        <f>一年级总分</f>
        <v/>
      </c>
      <c r="AF647" s="517" t="str">
        <f>一年级等级</f>
        <v/>
      </c>
    </row>
    <row r="648" spans="1:32">
      <c r="A648" s="664">
        <v>110</v>
      </c>
      <c r="B648" s="665">
        <v>16</v>
      </c>
      <c r="C648" s="586"/>
      <c r="D648" s="587"/>
      <c r="E648" s="586"/>
      <c r="F648" s="473"/>
      <c r="G648" s="588"/>
      <c r="H648" s="475"/>
      <c r="I648" s="595"/>
      <c r="J648" s="596"/>
      <c r="K648" s="596"/>
      <c r="L648" s="649"/>
      <c r="M648" s="644"/>
      <c r="N648" s="505" t="str">
        <f>一年级BMI</f>
        <v/>
      </c>
      <c r="O648" s="499" t="str">
        <f>一年级BMI等级</f>
        <v/>
      </c>
      <c r="P648" s="500" t="str">
        <f>一年级BMI得分</f>
        <v/>
      </c>
      <c r="Q648" s="515" t="str">
        <f>一年级肺活量得分</f>
        <v/>
      </c>
      <c r="R648" s="512" t="str">
        <f>一年级等级</f>
        <v/>
      </c>
      <c r="S648" s="516" t="str">
        <f>一年级50米跑得分</f>
        <v/>
      </c>
      <c r="T648" s="517" t="str">
        <f>一年级等级</f>
        <v/>
      </c>
      <c r="U648" s="516" t="str">
        <f>一年级坐位体前屈得分</f>
        <v/>
      </c>
      <c r="V648" s="517" t="str">
        <f>一年级等级</f>
        <v/>
      </c>
      <c r="W648" s="516" t="str">
        <f>一年级一分钟跳绳得分</f>
        <v/>
      </c>
      <c r="X648" s="517" t="str">
        <f>一年级等级</f>
        <v/>
      </c>
      <c r="Y648" s="515"/>
      <c r="Z648" s="518"/>
      <c r="AA648" s="533"/>
      <c r="AB648" s="515"/>
      <c r="AC648" s="533" t="str">
        <f>一年级跳绳附加分</f>
        <v/>
      </c>
      <c r="AD648" s="534" t="str">
        <f>一年级标准分</f>
        <v/>
      </c>
      <c r="AE648" s="534" t="str">
        <f>一年级总分</f>
        <v/>
      </c>
      <c r="AF648" s="517" t="str">
        <f>一年级等级</f>
        <v/>
      </c>
    </row>
    <row r="649" spans="1:32">
      <c r="A649" s="664">
        <v>110</v>
      </c>
      <c r="B649" s="665">
        <v>17</v>
      </c>
      <c r="C649" s="586"/>
      <c r="D649" s="587"/>
      <c r="E649" s="586"/>
      <c r="F649" s="473"/>
      <c r="G649" s="588"/>
      <c r="H649" s="475"/>
      <c r="I649" s="595"/>
      <c r="J649" s="596"/>
      <c r="K649" s="596"/>
      <c r="L649" s="649"/>
      <c r="M649" s="644"/>
      <c r="N649" s="505" t="str">
        <f>一年级BMI</f>
        <v/>
      </c>
      <c r="O649" s="499" t="str">
        <f>一年级BMI等级</f>
        <v/>
      </c>
      <c r="P649" s="500" t="str">
        <f>一年级BMI得分</f>
        <v/>
      </c>
      <c r="Q649" s="515" t="str">
        <f>一年级肺活量得分</f>
        <v/>
      </c>
      <c r="R649" s="512" t="str">
        <f>一年级等级</f>
        <v/>
      </c>
      <c r="S649" s="516" t="str">
        <f>一年级50米跑得分</f>
        <v/>
      </c>
      <c r="T649" s="517" t="str">
        <f>一年级等级</f>
        <v/>
      </c>
      <c r="U649" s="516" t="str">
        <f>一年级坐位体前屈得分</f>
        <v/>
      </c>
      <c r="V649" s="517" t="str">
        <f>一年级等级</f>
        <v/>
      </c>
      <c r="W649" s="516" t="str">
        <f>一年级一分钟跳绳得分</f>
        <v/>
      </c>
      <c r="X649" s="517" t="str">
        <f>一年级等级</f>
        <v/>
      </c>
      <c r="Y649" s="515"/>
      <c r="Z649" s="518"/>
      <c r="AA649" s="533"/>
      <c r="AB649" s="515"/>
      <c r="AC649" s="533" t="str">
        <f>一年级跳绳附加分</f>
        <v/>
      </c>
      <c r="AD649" s="534" t="str">
        <f>一年级标准分</f>
        <v/>
      </c>
      <c r="AE649" s="534" t="str">
        <f>一年级总分</f>
        <v/>
      </c>
      <c r="AF649" s="517" t="str">
        <f>一年级等级</f>
        <v/>
      </c>
    </row>
    <row r="650" spans="1:32">
      <c r="A650" s="664">
        <v>110</v>
      </c>
      <c r="B650" s="665">
        <v>18</v>
      </c>
      <c r="C650" s="586"/>
      <c r="D650" s="587"/>
      <c r="E650" s="586"/>
      <c r="F650" s="473"/>
      <c r="G650" s="588"/>
      <c r="H650" s="475"/>
      <c r="I650" s="595"/>
      <c r="J650" s="596"/>
      <c r="K650" s="596"/>
      <c r="L650" s="649"/>
      <c r="M650" s="644"/>
      <c r="N650" s="505" t="str">
        <f>一年级BMI</f>
        <v/>
      </c>
      <c r="O650" s="499" t="str">
        <f>一年级BMI等级</f>
        <v/>
      </c>
      <c r="P650" s="500" t="str">
        <f>一年级BMI得分</f>
        <v/>
      </c>
      <c r="Q650" s="515" t="str">
        <f>一年级肺活量得分</f>
        <v/>
      </c>
      <c r="R650" s="512" t="str">
        <f>一年级等级</f>
        <v/>
      </c>
      <c r="S650" s="516" t="str">
        <f>一年级50米跑得分</f>
        <v/>
      </c>
      <c r="T650" s="517" t="str">
        <f>一年级等级</f>
        <v/>
      </c>
      <c r="U650" s="516" t="str">
        <f>一年级坐位体前屈得分</f>
        <v/>
      </c>
      <c r="V650" s="517" t="str">
        <f>一年级等级</f>
        <v/>
      </c>
      <c r="W650" s="516" t="str">
        <f>一年级一分钟跳绳得分</f>
        <v/>
      </c>
      <c r="X650" s="517" t="str">
        <f>一年级等级</f>
        <v/>
      </c>
      <c r="Y650" s="515"/>
      <c r="Z650" s="518"/>
      <c r="AA650" s="533"/>
      <c r="AB650" s="515"/>
      <c r="AC650" s="533" t="str">
        <f>一年级跳绳附加分</f>
        <v/>
      </c>
      <c r="AD650" s="534" t="str">
        <f>一年级标准分</f>
        <v/>
      </c>
      <c r="AE650" s="534" t="str">
        <f>一年级总分</f>
        <v/>
      </c>
      <c r="AF650" s="517" t="str">
        <f>一年级等级</f>
        <v/>
      </c>
    </row>
    <row r="651" spans="1:32">
      <c r="A651" s="664">
        <v>110</v>
      </c>
      <c r="B651" s="665">
        <v>19</v>
      </c>
      <c r="C651" s="586"/>
      <c r="D651" s="587"/>
      <c r="E651" s="586"/>
      <c r="F651" s="473"/>
      <c r="G651" s="588"/>
      <c r="H651" s="475"/>
      <c r="I651" s="595"/>
      <c r="J651" s="596"/>
      <c r="K651" s="596"/>
      <c r="L651" s="649"/>
      <c r="M651" s="644"/>
      <c r="N651" s="505" t="str">
        <f>一年级BMI</f>
        <v/>
      </c>
      <c r="O651" s="499" t="str">
        <f>一年级BMI等级</f>
        <v/>
      </c>
      <c r="P651" s="500" t="str">
        <f>一年级BMI得分</f>
        <v/>
      </c>
      <c r="Q651" s="515" t="str">
        <f>一年级肺活量得分</f>
        <v/>
      </c>
      <c r="R651" s="512" t="str">
        <f>一年级等级</f>
        <v/>
      </c>
      <c r="S651" s="516" t="str">
        <f>一年级50米跑得分</f>
        <v/>
      </c>
      <c r="T651" s="517" t="str">
        <f>一年级等级</f>
        <v/>
      </c>
      <c r="U651" s="516" t="str">
        <f>一年级坐位体前屈得分</f>
        <v/>
      </c>
      <c r="V651" s="517" t="str">
        <f>一年级等级</f>
        <v/>
      </c>
      <c r="W651" s="516" t="str">
        <f>一年级一分钟跳绳得分</f>
        <v/>
      </c>
      <c r="X651" s="517" t="str">
        <f>一年级等级</f>
        <v/>
      </c>
      <c r="Y651" s="515"/>
      <c r="Z651" s="518"/>
      <c r="AA651" s="533"/>
      <c r="AB651" s="515"/>
      <c r="AC651" s="533" t="str">
        <f>一年级跳绳附加分</f>
        <v/>
      </c>
      <c r="AD651" s="534" t="str">
        <f>一年级标准分</f>
        <v/>
      </c>
      <c r="AE651" s="534" t="str">
        <f>一年级总分</f>
        <v/>
      </c>
      <c r="AF651" s="517" t="str">
        <f>一年级等级</f>
        <v/>
      </c>
    </row>
    <row r="652" spans="1:32">
      <c r="A652" s="664">
        <v>110</v>
      </c>
      <c r="B652" s="665">
        <v>20</v>
      </c>
      <c r="C652" s="586"/>
      <c r="D652" s="587"/>
      <c r="E652" s="586"/>
      <c r="F652" s="473"/>
      <c r="G652" s="588"/>
      <c r="H652" s="475"/>
      <c r="I652" s="595"/>
      <c r="J652" s="596"/>
      <c r="K652" s="596"/>
      <c r="L652" s="649"/>
      <c r="M652" s="644"/>
      <c r="N652" s="505" t="str">
        <f>一年级BMI</f>
        <v/>
      </c>
      <c r="O652" s="499" t="str">
        <f>一年级BMI等级</f>
        <v/>
      </c>
      <c r="P652" s="500" t="str">
        <f>一年级BMI得分</f>
        <v/>
      </c>
      <c r="Q652" s="515" t="str">
        <f>一年级肺活量得分</f>
        <v/>
      </c>
      <c r="R652" s="512" t="str">
        <f>一年级等级</f>
        <v/>
      </c>
      <c r="S652" s="516" t="str">
        <f>一年级50米跑得分</f>
        <v/>
      </c>
      <c r="T652" s="517" t="str">
        <f>一年级等级</f>
        <v/>
      </c>
      <c r="U652" s="516" t="str">
        <f>一年级坐位体前屈得分</f>
        <v/>
      </c>
      <c r="V652" s="517" t="str">
        <f>一年级等级</f>
        <v/>
      </c>
      <c r="W652" s="516" t="str">
        <f>一年级一分钟跳绳得分</f>
        <v/>
      </c>
      <c r="X652" s="517" t="str">
        <f>一年级等级</f>
        <v/>
      </c>
      <c r="Y652" s="515"/>
      <c r="Z652" s="518"/>
      <c r="AA652" s="533"/>
      <c r="AB652" s="515"/>
      <c r="AC652" s="533" t="str">
        <f>一年级跳绳附加分</f>
        <v/>
      </c>
      <c r="AD652" s="534" t="str">
        <f>一年级标准分</f>
        <v/>
      </c>
      <c r="AE652" s="534" t="str">
        <f>一年级总分</f>
        <v/>
      </c>
      <c r="AF652" s="517" t="str">
        <f>一年级等级</f>
        <v/>
      </c>
    </row>
    <row r="653" spans="1:32">
      <c r="A653" s="664">
        <v>110</v>
      </c>
      <c r="B653" s="665">
        <v>21</v>
      </c>
      <c r="C653" s="586"/>
      <c r="D653" s="587"/>
      <c r="E653" s="586"/>
      <c r="F653" s="473"/>
      <c r="G653" s="588"/>
      <c r="H653" s="475"/>
      <c r="I653" s="595"/>
      <c r="J653" s="596"/>
      <c r="K653" s="596"/>
      <c r="L653" s="649"/>
      <c r="M653" s="644"/>
      <c r="N653" s="505" t="str">
        <f>一年级BMI</f>
        <v/>
      </c>
      <c r="O653" s="499" t="str">
        <f>一年级BMI等级</f>
        <v/>
      </c>
      <c r="P653" s="500" t="str">
        <f>一年级BMI得分</f>
        <v/>
      </c>
      <c r="Q653" s="515" t="str">
        <f>一年级肺活量得分</f>
        <v/>
      </c>
      <c r="R653" s="512" t="str">
        <f>一年级等级</f>
        <v/>
      </c>
      <c r="S653" s="516" t="str">
        <f>一年级50米跑得分</f>
        <v/>
      </c>
      <c r="T653" s="517" t="str">
        <f>一年级等级</f>
        <v/>
      </c>
      <c r="U653" s="516" t="str">
        <f>一年级坐位体前屈得分</f>
        <v/>
      </c>
      <c r="V653" s="517" t="str">
        <f>一年级等级</f>
        <v/>
      </c>
      <c r="W653" s="516" t="str">
        <f>一年级一分钟跳绳得分</f>
        <v/>
      </c>
      <c r="X653" s="517" t="str">
        <f>一年级等级</f>
        <v/>
      </c>
      <c r="Y653" s="515"/>
      <c r="Z653" s="518"/>
      <c r="AA653" s="533"/>
      <c r="AB653" s="515"/>
      <c r="AC653" s="533" t="str">
        <f>一年级跳绳附加分</f>
        <v/>
      </c>
      <c r="AD653" s="534" t="str">
        <f>一年级标准分</f>
        <v/>
      </c>
      <c r="AE653" s="534" t="str">
        <f>一年级总分</f>
        <v/>
      </c>
      <c r="AF653" s="517" t="str">
        <f>一年级等级</f>
        <v/>
      </c>
    </row>
    <row r="654" spans="1:32">
      <c r="A654" s="664">
        <v>110</v>
      </c>
      <c r="B654" s="665">
        <v>22</v>
      </c>
      <c r="C654" s="586"/>
      <c r="D654" s="587"/>
      <c r="E654" s="586"/>
      <c r="F654" s="473"/>
      <c r="G654" s="588"/>
      <c r="H654" s="475"/>
      <c r="I654" s="595"/>
      <c r="J654" s="596"/>
      <c r="K654" s="596"/>
      <c r="L654" s="649"/>
      <c r="M654" s="644"/>
      <c r="N654" s="505" t="str">
        <f>一年级BMI</f>
        <v/>
      </c>
      <c r="O654" s="499" t="str">
        <f>一年级BMI等级</f>
        <v/>
      </c>
      <c r="P654" s="500" t="str">
        <f>一年级BMI得分</f>
        <v/>
      </c>
      <c r="Q654" s="515" t="str">
        <f>一年级肺活量得分</f>
        <v/>
      </c>
      <c r="R654" s="512" t="str">
        <f>一年级等级</f>
        <v/>
      </c>
      <c r="S654" s="516" t="str">
        <f>一年级50米跑得分</f>
        <v/>
      </c>
      <c r="T654" s="517" t="str">
        <f>一年级等级</f>
        <v/>
      </c>
      <c r="U654" s="516" t="str">
        <f>一年级坐位体前屈得分</f>
        <v/>
      </c>
      <c r="V654" s="517" t="str">
        <f>一年级等级</f>
        <v/>
      </c>
      <c r="W654" s="516" t="str">
        <f>一年级一分钟跳绳得分</f>
        <v/>
      </c>
      <c r="X654" s="517" t="str">
        <f>一年级等级</f>
        <v/>
      </c>
      <c r="Y654" s="515"/>
      <c r="Z654" s="518"/>
      <c r="AA654" s="533"/>
      <c r="AB654" s="515"/>
      <c r="AC654" s="533" t="str">
        <f>一年级跳绳附加分</f>
        <v/>
      </c>
      <c r="AD654" s="534" t="str">
        <f>一年级标准分</f>
        <v/>
      </c>
      <c r="AE654" s="534" t="str">
        <f>一年级总分</f>
        <v/>
      </c>
      <c r="AF654" s="517" t="str">
        <f>一年级等级</f>
        <v/>
      </c>
    </row>
    <row r="655" spans="1:32">
      <c r="A655" s="664">
        <v>110</v>
      </c>
      <c r="B655" s="665">
        <v>23</v>
      </c>
      <c r="C655" s="586"/>
      <c r="D655" s="587"/>
      <c r="E655" s="586"/>
      <c r="F655" s="473"/>
      <c r="G655" s="588"/>
      <c r="H655" s="475"/>
      <c r="I655" s="595"/>
      <c r="J655" s="596"/>
      <c r="K655" s="596"/>
      <c r="L655" s="649"/>
      <c r="M655" s="644"/>
      <c r="N655" s="505" t="str">
        <f>一年级BMI</f>
        <v/>
      </c>
      <c r="O655" s="499" t="str">
        <f>一年级BMI等级</f>
        <v/>
      </c>
      <c r="P655" s="500" t="str">
        <f>一年级BMI得分</f>
        <v/>
      </c>
      <c r="Q655" s="515" t="str">
        <f>一年级肺活量得分</f>
        <v/>
      </c>
      <c r="R655" s="512" t="str">
        <f>一年级等级</f>
        <v/>
      </c>
      <c r="S655" s="516" t="str">
        <f>一年级50米跑得分</f>
        <v/>
      </c>
      <c r="T655" s="517" t="str">
        <f>一年级等级</f>
        <v/>
      </c>
      <c r="U655" s="516" t="str">
        <f>一年级坐位体前屈得分</f>
        <v/>
      </c>
      <c r="V655" s="517" t="str">
        <f>一年级等级</f>
        <v/>
      </c>
      <c r="W655" s="516" t="str">
        <f>一年级一分钟跳绳得分</f>
        <v/>
      </c>
      <c r="X655" s="517" t="str">
        <f>一年级等级</f>
        <v/>
      </c>
      <c r="Y655" s="515"/>
      <c r="Z655" s="518"/>
      <c r="AA655" s="533"/>
      <c r="AB655" s="515"/>
      <c r="AC655" s="533" t="str">
        <f>一年级跳绳附加分</f>
        <v/>
      </c>
      <c r="AD655" s="534" t="str">
        <f>一年级标准分</f>
        <v/>
      </c>
      <c r="AE655" s="534" t="str">
        <f>一年级总分</f>
        <v/>
      </c>
      <c r="AF655" s="517" t="str">
        <f>一年级等级</f>
        <v/>
      </c>
    </row>
    <row r="656" spans="1:32">
      <c r="A656" s="664">
        <v>110</v>
      </c>
      <c r="B656" s="665">
        <v>24</v>
      </c>
      <c r="C656" s="586"/>
      <c r="D656" s="587"/>
      <c r="E656" s="586"/>
      <c r="F656" s="473"/>
      <c r="G656" s="588"/>
      <c r="H656" s="475"/>
      <c r="I656" s="595"/>
      <c r="J656" s="596"/>
      <c r="K656" s="596"/>
      <c r="L656" s="649"/>
      <c r="M656" s="644"/>
      <c r="N656" s="505" t="str">
        <f>一年级BMI</f>
        <v/>
      </c>
      <c r="O656" s="499" t="str">
        <f>一年级BMI等级</f>
        <v/>
      </c>
      <c r="P656" s="500" t="str">
        <f>一年级BMI得分</f>
        <v/>
      </c>
      <c r="Q656" s="515" t="str">
        <f>一年级肺活量得分</f>
        <v/>
      </c>
      <c r="R656" s="512" t="str">
        <f>一年级等级</f>
        <v/>
      </c>
      <c r="S656" s="516" t="str">
        <f>一年级50米跑得分</f>
        <v/>
      </c>
      <c r="T656" s="517" t="str">
        <f>一年级等级</f>
        <v/>
      </c>
      <c r="U656" s="516" t="str">
        <f>一年级坐位体前屈得分</f>
        <v/>
      </c>
      <c r="V656" s="517" t="str">
        <f>一年级等级</f>
        <v/>
      </c>
      <c r="W656" s="516" t="str">
        <f>一年级一分钟跳绳得分</f>
        <v/>
      </c>
      <c r="X656" s="517" t="str">
        <f>一年级等级</f>
        <v/>
      </c>
      <c r="Y656" s="515"/>
      <c r="Z656" s="518"/>
      <c r="AA656" s="533"/>
      <c r="AB656" s="515"/>
      <c r="AC656" s="533" t="str">
        <f>一年级跳绳附加分</f>
        <v/>
      </c>
      <c r="AD656" s="534" t="str">
        <f>一年级标准分</f>
        <v/>
      </c>
      <c r="AE656" s="534" t="str">
        <f>一年级总分</f>
        <v/>
      </c>
      <c r="AF656" s="517" t="str">
        <f>一年级等级</f>
        <v/>
      </c>
    </row>
    <row r="657" spans="1:32">
      <c r="A657" s="664">
        <v>110</v>
      </c>
      <c r="B657" s="665">
        <v>25</v>
      </c>
      <c r="C657" s="586"/>
      <c r="D657" s="587"/>
      <c r="E657" s="586"/>
      <c r="F657" s="473"/>
      <c r="G657" s="588"/>
      <c r="H657" s="475"/>
      <c r="I657" s="595"/>
      <c r="J657" s="596"/>
      <c r="K657" s="596"/>
      <c r="L657" s="649"/>
      <c r="M657" s="644"/>
      <c r="N657" s="505" t="str">
        <f>一年级BMI</f>
        <v/>
      </c>
      <c r="O657" s="499" t="str">
        <f>一年级BMI等级</f>
        <v/>
      </c>
      <c r="P657" s="500" t="str">
        <f>一年级BMI得分</f>
        <v/>
      </c>
      <c r="Q657" s="515" t="str">
        <f>一年级肺活量得分</f>
        <v/>
      </c>
      <c r="R657" s="512" t="str">
        <f>一年级等级</f>
        <v/>
      </c>
      <c r="S657" s="516" t="str">
        <f>一年级50米跑得分</f>
        <v/>
      </c>
      <c r="T657" s="517" t="str">
        <f>一年级等级</f>
        <v/>
      </c>
      <c r="U657" s="516" t="str">
        <f>一年级坐位体前屈得分</f>
        <v/>
      </c>
      <c r="V657" s="517" t="str">
        <f>一年级等级</f>
        <v/>
      </c>
      <c r="W657" s="516" t="str">
        <f>一年级一分钟跳绳得分</f>
        <v/>
      </c>
      <c r="X657" s="517" t="str">
        <f>一年级等级</f>
        <v/>
      </c>
      <c r="Y657" s="515"/>
      <c r="Z657" s="518"/>
      <c r="AA657" s="533"/>
      <c r="AB657" s="515"/>
      <c r="AC657" s="533" t="str">
        <f>一年级跳绳附加分</f>
        <v/>
      </c>
      <c r="AD657" s="534" t="str">
        <f>一年级标准分</f>
        <v/>
      </c>
      <c r="AE657" s="534" t="str">
        <f>一年级总分</f>
        <v/>
      </c>
      <c r="AF657" s="517" t="str">
        <f>一年级等级</f>
        <v/>
      </c>
    </row>
    <row r="658" spans="1:32">
      <c r="A658" s="664">
        <v>110</v>
      </c>
      <c r="B658" s="665">
        <v>26</v>
      </c>
      <c r="C658" s="586"/>
      <c r="D658" s="587"/>
      <c r="E658" s="586"/>
      <c r="F658" s="473"/>
      <c r="G658" s="588"/>
      <c r="H658" s="475"/>
      <c r="I658" s="595"/>
      <c r="J658" s="596"/>
      <c r="K658" s="596"/>
      <c r="L658" s="649"/>
      <c r="M658" s="644"/>
      <c r="N658" s="505" t="str">
        <f>一年级BMI</f>
        <v/>
      </c>
      <c r="O658" s="499" t="str">
        <f>一年级BMI等级</f>
        <v/>
      </c>
      <c r="P658" s="500" t="str">
        <f>一年级BMI得分</f>
        <v/>
      </c>
      <c r="Q658" s="515" t="str">
        <f>一年级肺活量得分</f>
        <v/>
      </c>
      <c r="R658" s="512" t="str">
        <f>一年级等级</f>
        <v/>
      </c>
      <c r="S658" s="516" t="str">
        <f>一年级50米跑得分</f>
        <v/>
      </c>
      <c r="T658" s="517" t="str">
        <f>一年级等级</f>
        <v/>
      </c>
      <c r="U658" s="516" t="str">
        <f>一年级坐位体前屈得分</f>
        <v/>
      </c>
      <c r="V658" s="517" t="str">
        <f>一年级等级</f>
        <v/>
      </c>
      <c r="W658" s="516" t="str">
        <f>一年级一分钟跳绳得分</f>
        <v/>
      </c>
      <c r="X658" s="517" t="str">
        <f>一年级等级</f>
        <v/>
      </c>
      <c r="Y658" s="515"/>
      <c r="Z658" s="518"/>
      <c r="AA658" s="533"/>
      <c r="AB658" s="515"/>
      <c r="AC658" s="533" t="str">
        <f>一年级跳绳附加分</f>
        <v/>
      </c>
      <c r="AD658" s="534" t="str">
        <f>一年级标准分</f>
        <v/>
      </c>
      <c r="AE658" s="534" t="str">
        <f>一年级总分</f>
        <v/>
      </c>
      <c r="AF658" s="517" t="str">
        <f>一年级等级</f>
        <v/>
      </c>
    </row>
    <row r="659" spans="1:32">
      <c r="A659" s="664">
        <v>110</v>
      </c>
      <c r="B659" s="665">
        <v>27</v>
      </c>
      <c r="C659" s="586"/>
      <c r="D659" s="587"/>
      <c r="E659" s="586"/>
      <c r="F659" s="473"/>
      <c r="G659" s="588"/>
      <c r="H659" s="475"/>
      <c r="I659" s="595"/>
      <c r="J659" s="596"/>
      <c r="K659" s="596"/>
      <c r="L659" s="649"/>
      <c r="M659" s="644"/>
      <c r="N659" s="505" t="str">
        <f>一年级BMI</f>
        <v/>
      </c>
      <c r="O659" s="499" t="str">
        <f>一年级BMI等级</f>
        <v/>
      </c>
      <c r="P659" s="500" t="str">
        <f>一年级BMI得分</f>
        <v/>
      </c>
      <c r="Q659" s="515" t="str">
        <f>一年级肺活量得分</f>
        <v/>
      </c>
      <c r="R659" s="512" t="str">
        <f>一年级等级</f>
        <v/>
      </c>
      <c r="S659" s="516" t="str">
        <f>一年级50米跑得分</f>
        <v/>
      </c>
      <c r="T659" s="517" t="str">
        <f>一年级等级</f>
        <v/>
      </c>
      <c r="U659" s="516" t="str">
        <f>一年级坐位体前屈得分</f>
        <v/>
      </c>
      <c r="V659" s="517" t="str">
        <f>一年级等级</f>
        <v/>
      </c>
      <c r="W659" s="516" t="str">
        <f>一年级一分钟跳绳得分</f>
        <v/>
      </c>
      <c r="X659" s="517" t="str">
        <f>一年级等级</f>
        <v/>
      </c>
      <c r="Y659" s="515"/>
      <c r="Z659" s="518"/>
      <c r="AA659" s="533"/>
      <c r="AB659" s="515"/>
      <c r="AC659" s="533" t="str">
        <f>一年级跳绳附加分</f>
        <v/>
      </c>
      <c r="AD659" s="534" t="str">
        <f>一年级标准分</f>
        <v/>
      </c>
      <c r="AE659" s="534" t="str">
        <f>一年级总分</f>
        <v/>
      </c>
      <c r="AF659" s="517" t="str">
        <f>一年级等级</f>
        <v/>
      </c>
    </row>
    <row r="660" spans="1:32">
      <c r="A660" s="664">
        <v>110</v>
      </c>
      <c r="B660" s="665">
        <v>28</v>
      </c>
      <c r="C660" s="586"/>
      <c r="D660" s="587"/>
      <c r="E660" s="586"/>
      <c r="F660" s="473"/>
      <c r="G660" s="588"/>
      <c r="H660" s="475"/>
      <c r="I660" s="595"/>
      <c r="J660" s="596"/>
      <c r="K660" s="596"/>
      <c r="L660" s="649"/>
      <c r="M660" s="644"/>
      <c r="N660" s="505" t="str">
        <f>一年级BMI</f>
        <v/>
      </c>
      <c r="O660" s="499" t="str">
        <f>一年级BMI等级</f>
        <v/>
      </c>
      <c r="P660" s="500" t="str">
        <f>一年级BMI得分</f>
        <v/>
      </c>
      <c r="Q660" s="515" t="str">
        <f>一年级肺活量得分</f>
        <v/>
      </c>
      <c r="R660" s="512" t="str">
        <f>一年级等级</f>
        <v/>
      </c>
      <c r="S660" s="516" t="str">
        <f>一年级50米跑得分</f>
        <v/>
      </c>
      <c r="T660" s="517" t="str">
        <f>一年级等级</f>
        <v/>
      </c>
      <c r="U660" s="516" t="str">
        <f>一年级坐位体前屈得分</f>
        <v/>
      </c>
      <c r="V660" s="517" t="str">
        <f>一年级等级</f>
        <v/>
      </c>
      <c r="W660" s="516" t="str">
        <f>一年级一分钟跳绳得分</f>
        <v/>
      </c>
      <c r="X660" s="517" t="str">
        <f>一年级等级</f>
        <v/>
      </c>
      <c r="Y660" s="515"/>
      <c r="Z660" s="518"/>
      <c r="AA660" s="533"/>
      <c r="AB660" s="515"/>
      <c r="AC660" s="533" t="str">
        <f>一年级跳绳附加分</f>
        <v/>
      </c>
      <c r="AD660" s="534" t="str">
        <f>一年级标准分</f>
        <v/>
      </c>
      <c r="AE660" s="534" t="str">
        <f>一年级总分</f>
        <v/>
      </c>
      <c r="AF660" s="517" t="str">
        <f>一年级等级</f>
        <v/>
      </c>
    </row>
    <row r="661" spans="1:32">
      <c r="A661" s="664">
        <v>110</v>
      </c>
      <c r="B661" s="665">
        <v>29</v>
      </c>
      <c r="C661" s="586"/>
      <c r="D661" s="587"/>
      <c r="E661" s="586"/>
      <c r="F661" s="473"/>
      <c r="G661" s="588"/>
      <c r="H661" s="475"/>
      <c r="I661" s="595"/>
      <c r="J661" s="596"/>
      <c r="K661" s="596"/>
      <c r="L661" s="649"/>
      <c r="M661" s="644"/>
      <c r="N661" s="505" t="str">
        <f>一年级BMI</f>
        <v/>
      </c>
      <c r="O661" s="499" t="str">
        <f>一年级BMI等级</f>
        <v/>
      </c>
      <c r="P661" s="500" t="str">
        <f>一年级BMI得分</f>
        <v/>
      </c>
      <c r="Q661" s="515" t="str">
        <f>一年级肺活量得分</f>
        <v/>
      </c>
      <c r="R661" s="512" t="str">
        <f>一年级等级</f>
        <v/>
      </c>
      <c r="S661" s="516" t="str">
        <f>一年级50米跑得分</f>
        <v/>
      </c>
      <c r="T661" s="517" t="str">
        <f>一年级等级</f>
        <v/>
      </c>
      <c r="U661" s="516" t="str">
        <f>一年级坐位体前屈得分</f>
        <v/>
      </c>
      <c r="V661" s="517" t="str">
        <f>一年级等级</f>
        <v/>
      </c>
      <c r="W661" s="516" t="str">
        <f>一年级一分钟跳绳得分</f>
        <v/>
      </c>
      <c r="X661" s="517" t="str">
        <f>一年级等级</f>
        <v/>
      </c>
      <c r="Y661" s="515"/>
      <c r="Z661" s="518"/>
      <c r="AA661" s="533"/>
      <c r="AB661" s="515"/>
      <c r="AC661" s="533" t="str">
        <f>一年级跳绳附加分</f>
        <v/>
      </c>
      <c r="AD661" s="534" t="str">
        <f>一年级标准分</f>
        <v/>
      </c>
      <c r="AE661" s="534" t="str">
        <f>一年级总分</f>
        <v/>
      </c>
      <c r="AF661" s="517" t="str">
        <f>一年级等级</f>
        <v/>
      </c>
    </row>
    <row r="662" spans="1:32">
      <c r="A662" s="664">
        <v>110</v>
      </c>
      <c r="B662" s="665">
        <v>30</v>
      </c>
      <c r="C662" s="586"/>
      <c r="D662" s="587"/>
      <c r="E662" s="586"/>
      <c r="F662" s="473"/>
      <c r="G662" s="588"/>
      <c r="H662" s="475"/>
      <c r="I662" s="595"/>
      <c r="J662" s="596"/>
      <c r="K662" s="596"/>
      <c r="L662" s="649"/>
      <c r="M662" s="644"/>
      <c r="N662" s="505" t="str">
        <f>一年级BMI</f>
        <v/>
      </c>
      <c r="O662" s="499" t="str">
        <f>一年级BMI等级</f>
        <v/>
      </c>
      <c r="P662" s="500" t="str">
        <f>一年级BMI得分</f>
        <v/>
      </c>
      <c r="Q662" s="515" t="str">
        <f>一年级肺活量得分</f>
        <v/>
      </c>
      <c r="R662" s="512" t="str">
        <f>一年级等级</f>
        <v/>
      </c>
      <c r="S662" s="516" t="str">
        <f>一年级50米跑得分</f>
        <v/>
      </c>
      <c r="T662" s="517" t="str">
        <f>一年级等级</f>
        <v/>
      </c>
      <c r="U662" s="516" t="str">
        <f>一年级坐位体前屈得分</f>
        <v/>
      </c>
      <c r="V662" s="517" t="str">
        <f>一年级等级</f>
        <v/>
      </c>
      <c r="W662" s="516" t="str">
        <f>一年级一分钟跳绳得分</f>
        <v/>
      </c>
      <c r="X662" s="517" t="str">
        <f>一年级等级</f>
        <v/>
      </c>
      <c r="Y662" s="515"/>
      <c r="Z662" s="518"/>
      <c r="AA662" s="533"/>
      <c r="AB662" s="515"/>
      <c r="AC662" s="533" t="str">
        <f>一年级跳绳附加分</f>
        <v/>
      </c>
      <c r="AD662" s="534" t="str">
        <f>一年级标准分</f>
        <v/>
      </c>
      <c r="AE662" s="534" t="str">
        <f>一年级总分</f>
        <v/>
      </c>
      <c r="AF662" s="517" t="str">
        <f>一年级等级</f>
        <v/>
      </c>
    </row>
    <row r="663" spans="1:32">
      <c r="A663" s="664">
        <v>110</v>
      </c>
      <c r="B663" s="665">
        <v>31</v>
      </c>
      <c r="C663" s="586"/>
      <c r="D663" s="587"/>
      <c r="E663" s="586"/>
      <c r="F663" s="473"/>
      <c r="G663" s="588"/>
      <c r="H663" s="475"/>
      <c r="I663" s="595"/>
      <c r="J663" s="596"/>
      <c r="K663" s="596"/>
      <c r="L663" s="649"/>
      <c r="M663" s="644"/>
      <c r="N663" s="505" t="str">
        <f>一年级BMI</f>
        <v/>
      </c>
      <c r="O663" s="499" t="str">
        <f>一年级BMI等级</f>
        <v/>
      </c>
      <c r="P663" s="500" t="str">
        <f>一年级BMI得分</f>
        <v/>
      </c>
      <c r="Q663" s="515" t="str">
        <f>一年级肺活量得分</f>
        <v/>
      </c>
      <c r="R663" s="512" t="str">
        <f>一年级等级</f>
        <v/>
      </c>
      <c r="S663" s="516" t="str">
        <f>一年级50米跑得分</f>
        <v/>
      </c>
      <c r="T663" s="517" t="str">
        <f>一年级等级</f>
        <v/>
      </c>
      <c r="U663" s="516" t="str">
        <f>一年级坐位体前屈得分</f>
        <v/>
      </c>
      <c r="V663" s="517" t="str">
        <f>一年级等级</f>
        <v/>
      </c>
      <c r="W663" s="516" t="str">
        <f>一年级一分钟跳绳得分</f>
        <v/>
      </c>
      <c r="X663" s="517" t="str">
        <f>一年级等级</f>
        <v/>
      </c>
      <c r="Y663" s="515"/>
      <c r="Z663" s="518"/>
      <c r="AA663" s="533"/>
      <c r="AB663" s="515"/>
      <c r="AC663" s="533" t="str">
        <f>一年级跳绳附加分</f>
        <v/>
      </c>
      <c r="AD663" s="534" t="str">
        <f>一年级标准分</f>
        <v/>
      </c>
      <c r="AE663" s="534" t="str">
        <f>一年级总分</f>
        <v/>
      </c>
      <c r="AF663" s="517" t="str">
        <f>一年级等级</f>
        <v/>
      </c>
    </row>
    <row r="664" spans="1:32">
      <c r="A664" s="664">
        <v>110</v>
      </c>
      <c r="B664" s="665">
        <v>32</v>
      </c>
      <c r="C664" s="586"/>
      <c r="D664" s="587"/>
      <c r="E664" s="586"/>
      <c r="F664" s="473"/>
      <c r="G664" s="588"/>
      <c r="H664" s="475"/>
      <c r="I664" s="595"/>
      <c r="J664" s="596"/>
      <c r="K664" s="596"/>
      <c r="L664" s="649"/>
      <c r="M664" s="644"/>
      <c r="N664" s="505" t="str">
        <f>一年级BMI</f>
        <v/>
      </c>
      <c r="O664" s="499" t="str">
        <f>一年级BMI等级</f>
        <v/>
      </c>
      <c r="P664" s="500" t="str">
        <f>一年级BMI得分</f>
        <v/>
      </c>
      <c r="Q664" s="515" t="str">
        <f>一年级肺活量得分</f>
        <v/>
      </c>
      <c r="R664" s="512" t="str">
        <f>一年级等级</f>
        <v/>
      </c>
      <c r="S664" s="516" t="str">
        <f>一年级50米跑得分</f>
        <v/>
      </c>
      <c r="T664" s="517" t="str">
        <f>一年级等级</f>
        <v/>
      </c>
      <c r="U664" s="516" t="str">
        <f>一年级坐位体前屈得分</f>
        <v/>
      </c>
      <c r="V664" s="517" t="str">
        <f>一年级等级</f>
        <v/>
      </c>
      <c r="W664" s="516" t="str">
        <f>一年级一分钟跳绳得分</f>
        <v/>
      </c>
      <c r="X664" s="517" t="str">
        <f>一年级等级</f>
        <v/>
      </c>
      <c r="Y664" s="515"/>
      <c r="Z664" s="518"/>
      <c r="AA664" s="533"/>
      <c r="AB664" s="515"/>
      <c r="AC664" s="533" t="str">
        <f>一年级跳绳附加分</f>
        <v/>
      </c>
      <c r="AD664" s="534" t="str">
        <f>一年级标准分</f>
        <v/>
      </c>
      <c r="AE664" s="534" t="str">
        <f>一年级总分</f>
        <v/>
      </c>
      <c r="AF664" s="517" t="str">
        <f>一年级等级</f>
        <v/>
      </c>
    </row>
    <row r="665" spans="1:32">
      <c r="A665" s="664">
        <v>110</v>
      </c>
      <c r="B665" s="665">
        <v>33</v>
      </c>
      <c r="C665" s="586"/>
      <c r="D665" s="587"/>
      <c r="E665" s="586"/>
      <c r="F665" s="473"/>
      <c r="G665" s="588"/>
      <c r="H665" s="475"/>
      <c r="I665" s="595"/>
      <c r="J665" s="596"/>
      <c r="K665" s="596"/>
      <c r="L665" s="649"/>
      <c r="M665" s="644"/>
      <c r="N665" s="505" t="str">
        <f>一年级BMI</f>
        <v/>
      </c>
      <c r="O665" s="499" t="str">
        <f>一年级BMI等级</f>
        <v/>
      </c>
      <c r="P665" s="500" t="str">
        <f>一年级BMI得分</f>
        <v/>
      </c>
      <c r="Q665" s="515" t="str">
        <f>一年级肺活量得分</f>
        <v/>
      </c>
      <c r="R665" s="512" t="str">
        <f>一年级等级</f>
        <v/>
      </c>
      <c r="S665" s="516" t="str">
        <f>一年级50米跑得分</f>
        <v/>
      </c>
      <c r="T665" s="517" t="str">
        <f>一年级等级</f>
        <v/>
      </c>
      <c r="U665" s="516" t="str">
        <f>一年级坐位体前屈得分</f>
        <v/>
      </c>
      <c r="V665" s="517" t="str">
        <f>一年级等级</f>
        <v/>
      </c>
      <c r="W665" s="516" t="str">
        <f>一年级一分钟跳绳得分</f>
        <v/>
      </c>
      <c r="X665" s="517" t="str">
        <f>一年级等级</f>
        <v/>
      </c>
      <c r="Y665" s="515"/>
      <c r="Z665" s="518"/>
      <c r="AA665" s="533"/>
      <c r="AB665" s="515"/>
      <c r="AC665" s="533" t="str">
        <f>一年级跳绳附加分</f>
        <v/>
      </c>
      <c r="AD665" s="534" t="str">
        <f>一年级标准分</f>
        <v/>
      </c>
      <c r="AE665" s="534" t="str">
        <f>一年级总分</f>
        <v/>
      </c>
      <c r="AF665" s="517" t="str">
        <f>一年级等级</f>
        <v/>
      </c>
    </row>
    <row r="666" spans="1:32">
      <c r="A666" s="664">
        <v>110</v>
      </c>
      <c r="B666" s="665">
        <v>34</v>
      </c>
      <c r="C666" s="586"/>
      <c r="D666" s="587"/>
      <c r="E666" s="586"/>
      <c r="F666" s="473"/>
      <c r="G666" s="588"/>
      <c r="H666" s="475"/>
      <c r="I666" s="595"/>
      <c r="J666" s="596"/>
      <c r="K666" s="596"/>
      <c r="L666" s="649"/>
      <c r="M666" s="644"/>
      <c r="N666" s="505" t="str">
        <f>一年级BMI</f>
        <v/>
      </c>
      <c r="O666" s="499" t="str">
        <f>一年级BMI等级</f>
        <v/>
      </c>
      <c r="P666" s="500" t="str">
        <f>一年级BMI得分</f>
        <v/>
      </c>
      <c r="Q666" s="515" t="str">
        <f>一年级肺活量得分</f>
        <v/>
      </c>
      <c r="R666" s="512" t="str">
        <f>一年级等级</f>
        <v/>
      </c>
      <c r="S666" s="516" t="str">
        <f>一年级50米跑得分</f>
        <v/>
      </c>
      <c r="T666" s="517" t="str">
        <f>一年级等级</f>
        <v/>
      </c>
      <c r="U666" s="516" t="str">
        <f>一年级坐位体前屈得分</f>
        <v/>
      </c>
      <c r="V666" s="517" t="str">
        <f>一年级等级</f>
        <v/>
      </c>
      <c r="W666" s="516" t="str">
        <f>一年级一分钟跳绳得分</f>
        <v/>
      </c>
      <c r="X666" s="517" t="str">
        <f>一年级等级</f>
        <v/>
      </c>
      <c r="Y666" s="515"/>
      <c r="Z666" s="518"/>
      <c r="AA666" s="533"/>
      <c r="AB666" s="515"/>
      <c r="AC666" s="533" t="str">
        <f>一年级跳绳附加分</f>
        <v/>
      </c>
      <c r="AD666" s="534" t="str">
        <f>一年级标准分</f>
        <v/>
      </c>
      <c r="AE666" s="534" t="str">
        <f>一年级总分</f>
        <v/>
      </c>
      <c r="AF666" s="517" t="str">
        <f>一年级等级</f>
        <v/>
      </c>
    </row>
    <row r="667" spans="1:32">
      <c r="A667" s="664">
        <v>110</v>
      </c>
      <c r="B667" s="665">
        <v>35</v>
      </c>
      <c r="C667" s="586"/>
      <c r="D667" s="587"/>
      <c r="E667" s="586"/>
      <c r="F667" s="473"/>
      <c r="G667" s="588"/>
      <c r="H667" s="475"/>
      <c r="I667" s="595"/>
      <c r="J667" s="596"/>
      <c r="K667" s="596"/>
      <c r="L667" s="649"/>
      <c r="M667" s="644"/>
      <c r="N667" s="505" t="str">
        <f>一年级BMI</f>
        <v/>
      </c>
      <c r="O667" s="499" t="str">
        <f>一年级BMI等级</f>
        <v/>
      </c>
      <c r="P667" s="500" t="str">
        <f>一年级BMI得分</f>
        <v/>
      </c>
      <c r="Q667" s="515" t="str">
        <f>一年级肺活量得分</f>
        <v/>
      </c>
      <c r="R667" s="512" t="str">
        <f>一年级等级</f>
        <v/>
      </c>
      <c r="S667" s="516" t="str">
        <f>一年级50米跑得分</f>
        <v/>
      </c>
      <c r="T667" s="517" t="str">
        <f>一年级等级</f>
        <v/>
      </c>
      <c r="U667" s="516" t="str">
        <f>一年级坐位体前屈得分</f>
        <v/>
      </c>
      <c r="V667" s="517" t="str">
        <f>一年级等级</f>
        <v/>
      </c>
      <c r="W667" s="516" t="str">
        <f>一年级一分钟跳绳得分</f>
        <v/>
      </c>
      <c r="X667" s="517" t="str">
        <f>一年级等级</f>
        <v/>
      </c>
      <c r="Y667" s="515"/>
      <c r="Z667" s="518"/>
      <c r="AA667" s="533"/>
      <c r="AB667" s="515"/>
      <c r="AC667" s="533" t="str">
        <f>一年级跳绳附加分</f>
        <v/>
      </c>
      <c r="AD667" s="534" t="str">
        <f>一年级标准分</f>
        <v/>
      </c>
      <c r="AE667" s="534" t="str">
        <f>一年级总分</f>
        <v/>
      </c>
      <c r="AF667" s="517" t="str">
        <f>一年级等级</f>
        <v/>
      </c>
    </row>
    <row r="668" spans="1:32">
      <c r="A668" s="664">
        <v>110</v>
      </c>
      <c r="B668" s="665">
        <v>36</v>
      </c>
      <c r="C668" s="586"/>
      <c r="D668" s="587"/>
      <c r="E668" s="586"/>
      <c r="F668" s="473"/>
      <c r="G668" s="588"/>
      <c r="H668" s="475"/>
      <c r="I668" s="595"/>
      <c r="J668" s="596"/>
      <c r="K668" s="596"/>
      <c r="L668" s="649"/>
      <c r="M668" s="644"/>
      <c r="N668" s="505" t="str">
        <f>一年级BMI</f>
        <v/>
      </c>
      <c r="O668" s="499" t="str">
        <f>一年级BMI等级</f>
        <v/>
      </c>
      <c r="P668" s="500" t="str">
        <f>一年级BMI得分</f>
        <v/>
      </c>
      <c r="Q668" s="515" t="str">
        <f>一年级肺活量得分</f>
        <v/>
      </c>
      <c r="R668" s="512" t="str">
        <f>一年级等级</f>
        <v/>
      </c>
      <c r="S668" s="516" t="str">
        <f>一年级50米跑得分</f>
        <v/>
      </c>
      <c r="T668" s="517" t="str">
        <f>一年级等级</f>
        <v/>
      </c>
      <c r="U668" s="516" t="str">
        <f>一年级坐位体前屈得分</f>
        <v/>
      </c>
      <c r="V668" s="517" t="str">
        <f>一年级等级</f>
        <v/>
      </c>
      <c r="W668" s="516" t="str">
        <f>一年级一分钟跳绳得分</f>
        <v/>
      </c>
      <c r="X668" s="517" t="str">
        <f>一年级等级</f>
        <v/>
      </c>
      <c r="Y668" s="515"/>
      <c r="Z668" s="518"/>
      <c r="AA668" s="533"/>
      <c r="AB668" s="515"/>
      <c r="AC668" s="533" t="str">
        <f>一年级跳绳附加分</f>
        <v/>
      </c>
      <c r="AD668" s="534" t="str">
        <f>一年级标准分</f>
        <v/>
      </c>
      <c r="AE668" s="534" t="str">
        <f>一年级总分</f>
        <v/>
      </c>
      <c r="AF668" s="517" t="str">
        <f>一年级等级</f>
        <v/>
      </c>
    </row>
    <row r="669" spans="1:32">
      <c r="A669" s="664">
        <v>110</v>
      </c>
      <c r="B669" s="665">
        <v>37</v>
      </c>
      <c r="C669" s="586"/>
      <c r="D669" s="587"/>
      <c r="E669" s="586"/>
      <c r="F669" s="473"/>
      <c r="G669" s="588"/>
      <c r="H669" s="475"/>
      <c r="I669" s="595"/>
      <c r="J669" s="596"/>
      <c r="K669" s="596"/>
      <c r="L669" s="649"/>
      <c r="M669" s="644"/>
      <c r="N669" s="505" t="str">
        <f>一年级BMI</f>
        <v/>
      </c>
      <c r="O669" s="499" t="str">
        <f>一年级BMI等级</f>
        <v/>
      </c>
      <c r="P669" s="500" t="str">
        <f>一年级BMI得分</f>
        <v/>
      </c>
      <c r="Q669" s="515" t="str">
        <f>一年级肺活量得分</f>
        <v/>
      </c>
      <c r="R669" s="512" t="str">
        <f>一年级等级</f>
        <v/>
      </c>
      <c r="S669" s="516" t="str">
        <f>一年级50米跑得分</f>
        <v/>
      </c>
      <c r="T669" s="517" t="str">
        <f>一年级等级</f>
        <v/>
      </c>
      <c r="U669" s="516" t="str">
        <f>一年级坐位体前屈得分</f>
        <v/>
      </c>
      <c r="V669" s="517" t="str">
        <f>一年级等级</f>
        <v/>
      </c>
      <c r="W669" s="516" t="str">
        <f>一年级一分钟跳绳得分</f>
        <v/>
      </c>
      <c r="X669" s="517" t="str">
        <f>一年级等级</f>
        <v/>
      </c>
      <c r="Y669" s="515"/>
      <c r="Z669" s="518"/>
      <c r="AA669" s="533"/>
      <c r="AB669" s="515"/>
      <c r="AC669" s="533" t="str">
        <f>一年级跳绳附加分</f>
        <v/>
      </c>
      <c r="AD669" s="534" t="str">
        <f>一年级标准分</f>
        <v/>
      </c>
      <c r="AE669" s="534" t="str">
        <f>一年级总分</f>
        <v/>
      </c>
      <c r="AF669" s="517" t="str">
        <f>一年级等级</f>
        <v/>
      </c>
    </row>
    <row r="670" spans="1:32">
      <c r="A670" s="664">
        <v>110</v>
      </c>
      <c r="B670" s="665">
        <v>38</v>
      </c>
      <c r="C670" s="586"/>
      <c r="D670" s="587"/>
      <c r="E670" s="586"/>
      <c r="F670" s="481"/>
      <c r="G670" s="588"/>
      <c r="H670" s="475"/>
      <c r="I670" s="595"/>
      <c r="J670" s="596"/>
      <c r="K670" s="596"/>
      <c r="L670" s="649"/>
      <c r="M670" s="644"/>
      <c r="N670" s="505" t="str">
        <f>一年级BMI</f>
        <v/>
      </c>
      <c r="O670" s="499" t="str">
        <f>一年级BMI等级</f>
        <v/>
      </c>
      <c r="P670" s="500" t="str">
        <f>一年级BMI得分</f>
        <v/>
      </c>
      <c r="Q670" s="515" t="str">
        <f>一年级肺活量得分</f>
        <v/>
      </c>
      <c r="R670" s="512" t="str">
        <f>一年级等级</f>
        <v/>
      </c>
      <c r="S670" s="516" t="str">
        <f>一年级50米跑得分</f>
        <v/>
      </c>
      <c r="T670" s="517" t="str">
        <f>一年级等级</f>
        <v/>
      </c>
      <c r="U670" s="516" t="str">
        <f>一年级坐位体前屈得分</f>
        <v/>
      </c>
      <c r="V670" s="517" t="str">
        <f>一年级等级</f>
        <v/>
      </c>
      <c r="W670" s="516" t="str">
        <f>一年级一分钟跳绳得分</f>
        <v/>
      </c>
      <c r="X670" s="517" t="str">
        <f>一年级等级</f>
        <v/>
      </c>
      <c r="Y670" s="515"/>
      <c r="Z670" s="518"/>
      <c r="AA670" s="533"/>
      <c r="AB670" s="515"/>
      <c r="AC670" s="533" t="str">
        <f>一年级跳绳附加分</f>
        <v/>
      </c>
      <c r="AD670" s="534" t="str">
        <f>一年级标准分</f>
        <v/>
      </c>
      <c r="AE670" s="534" t="str">
        <f>一年级总分</f>
        <v/>
      </c>
      <c r="AF670" s="517" t="str">
        <f>一年级等级</f>
        <v/>
      </c>
    </row>
    <row r="671" spans="1:32">
      <c r="A671" s="664">
        <v>110</v>
      </c>
      <c r="B671" s="665">
        <v>39</v>
      </c>
      <c r="C671" s="586"/>
      <c r="D671" s="587"/>
      <c r="E671" s="586"/>
      <c r="F671" s="481"/>
      <c r="G671" s="588"/>
      <c r="H671" s="475"/>
      <c r="I671" s="595"/>
      <c r="J671" s="596"/>
      <c r="K671" s="596"/>
      <c r="L671" s="649"/>
      <c r="M671" s="644"/>
      <c r="N671" s="505" t="str">
        <f>一年级BMI</f>
        <v/>
      </c>
      <c r="O671" s="499" t="str">
        <f>一年级BMI等级</f>
        <v/>
      </c>
      <c r="P671" s="500" t="str">
        <f>一年级BMI得分</f>
        <v/>
      </c>
      <c r="Q671" s="515" t="str">
        <f>一年级肺活量得分</f>
        <v/>
      </c>
      <c r="R671" s="512" t="str">
        <f>一年级等级</f>
        <v/>
      </c>
      <c r="S671" s="516" t="str">
        <f>一年级50米跑得分</f>
        <v/>
      </c>
      <c r="T671" s="517" t="str">
        <f>一年级等级</f>
        <v/>
      </c>
      <c r="U671" s="516" t="str">
        <f>一年级坐位体前屈得分</f>
        <v/>
      </c>
      <c r="V671" s="517" t="str">
        <f>一年级等级</f>
        <v/>
      </c>
      <c r="W671" s="516" t="str">
        <f>一年级一分钟跳绳得分</f>
        <v/>
      </c>
      <c r="X671" s="517" t="str">
        <f>一年级等级</f>
        <v/>
      </c>
      <c r="Y671" s="515"/>
      <c r="Z671" s="518"/>
      <c r="AA671" s="533"/>
      <c r="AB671" s="515"/>
      <c r="AC671" s="533" t="str">
        <f>一年级跳绳附加分</f>
        <v/>
      </c>
      <c r="AD671" s="534" t="str">
        <f>一年级标准分</f>
        <v/>
      </c>
      <c r="AE671" s="534" t="str">
        <f>一年级总分</f>
        <v/>
      </c>
      <c r="AF671" s="517" t="str">
        <f>一年级等级</f>
        <v/>
      </c>
    </row>
    <row r="672" spans="1:32">
      <c r="A672" s="664">
        <v>110</v>
      </c>
      <c r="B672" s="665">
        <v>40</v>
      </c>
      <c r="C672" s="586"/>
      <c r="D672" s="587"/>
      <c r="E672" s="586"/>
      <c r="F672" s="481"/>
      <c r="G672" s="588"/>
      <c r="H672" s="475"/>
      <c r="I672" s="595"/>
      <c r="J672" s="596"/>
      <c r="K672" s="596"/>
      <c r="L672" s="649"/>
      <c r="M672" s="644"/>
      <c r="N672" s="505" t="str">
        <f>一年级BMI</f>
        <v/>
      </c>
      <c r="O672" s="499" t="str">
        <f>一年级BMI等级</f>
        <v/>
      </c>
      <c r="P672" s="500" t="str">
        <f>一年级BMI得分</f>
        <v/>
      </c>
      <c r="Q672" s="515" t="str">
        <f>一年级肺活量得分</f>
        <v/>
      </c>
      <c r="R672" s="512" t="str">
        <f>一年级等级</f>
        <v/>
      </c>
      <c r="S672" s="516" t="str">
        <f>一年级50米跑得分</f>
        <v/>
      </c>
      <c r="T672" s="517" t="str">
        <f>一年级等级</f>
        <v/>
      </c>
      <c r="U672" s="516" t="str">
        <f>一年级坐位体前屈得分</f>
        <v/>
      </c>
      <c r="V672" s="517" t="str">
        <f>一年级等级</f>
        <v/>
      </c>
      <c r="W672" s="516" t="str">
        <f>一年级一分钟跳绳得分</f>
        <v/>
      </c>
      <c r="X672" s="517" t="str">
        <f>一年级等级</f>
        <v/>
      </c>
      <c r="Y672" s="515"/>
      <c r="Z672" s="518"/>
      <c r="AA672" s="533"/>
      <c r="AB672" s="515"/>
      <c r="AC672" s="533" t="str">
        <f>一年级跳绳附加分</f>
        <v/>
      </c>
      <c r="AD672" s="534" t="str">
        <f>一年级标准分</f>
        <v/>
      </c>
      <c r="AE672" s="534" t="str">
        <f>一年级总分</f>
        <v/>
      </c>
      <c r="AF672" s="517" t="str">
        <f>一年级等级</f>
        <v/>
      </c>
    </row>
    <row r="673" spans="1:32">
      <c r="A673" s="664">
        <v>110</v>
      </c>
      <c r="B673" s="665">
        <v>41</v>
      </c>
      <c r="C673" s="586"/>
      <c r="D673" s="587"/>
      <c r="E673" s="586"/>
      <c r="F673" s="481"/>
      <c r="G673" s="588"/>
      <c r="H673" s="475"/>
      <c r="I673" s="595"/>
      <c r="J673" s="596"/>
      <c r="K673" s="596"/>
      <c r="L673" s="649"/>
      <c r="M673" s="644"/>
      <c r="N673" s="505" t="str">
        <f>一年级BMI</f>
        <v/>
      </c>
      <c r="O673" s="499" t="str">
        <f>一年级BMI等级</f>
        <v/>
      </c>
      <c r="P673" s="500" t="str">
        <f>一年级BMI得分</f>
        <v/>
      </c>
      <c r="Q673" s="515" t="str">
        <f>一年级肺活量得分</f>
        <v/>
      </c>
      <c r="R673" s="512" t="str">
        <f>一年级等级</f>
        <v/>
      </c>
      <c r="S673" s="516" t="str">
        <f>一年级50米跑得分</f>
        <v/>
      </c>
      <c r="T673" s="517" t="str">
        <f>一年级等级</f>
        <v/>
      </c>
      <c r="U673" s="516" t="str">
        <f>一年级坐位体前屈得分</f>
        <v/>
      </c>
      <c r="V673" s="517" t="str">
        <f>一年级等级</f>
        <v/>
      </c>
      <c r="W673" s="516" t="str">
        <f>一年级一分钟跳绳得分</f>
        <v/>
      </c>
      <c r="X673" s="517" t="str">
        <f>一年级等级</f>
        <v/>
      </c>
      <c r="Y673" s="515"/>
      <c r="Z673" s="518"/>
      <c r="AA673" s="533"/>
      <c r="AB673" s="515"/>
      <c r="AC673" s="533" t="str">
        <f>一年级跳绳附加分</f>
        <v/>
      </c>
      <c r="AD673" s="534" t="str">
        <f>一年级标准分</f>
        <v/>
      </c>
      <c r="AE673" s="534" t="str">
        <f>一年级总分</f>
        <v/>
      </c>
      <c r="AF673" s="517" t="str">
        <f>一年级等级</f>
        <v/>
      </c>
    </row>
    <row r="674" spans="1:32">
      <c r="A674" s="664">
        <v>110</v>
      </c>
      <c r="B674" s="665">
        <v>42</v>
      </c>
      <c r="C674" s="586"/>
      <c r="D674" s="587"/>
      <c r="E674" s="586"/>
      <c r="F674" s="481"/>
      <c r="G674" s="588"/>
      <c r="H674" s="475"/>
      <c r="I674" s="595"/>
      <c r="J674" s="596"/>
      <c r="K674" s="596"/>
      <c r="L674" s="649"/>
      <c r="M674" s="644"/>
      <c r="N674" s="505" t="str">
        <f>一年级BMI</f>
        <v/>
      </c>
      <c r="O674" s="499" t="str">
        <f>一年级BMI等级</f>
        <v/>
      </c>
      <c r="P674" s="500" t="str">
        <f>一年级BMI得分</f>
        <v/>
      </c>
      <c r="Q674" s="515" t="str">
        <f>一年级肺活量得分</f>
        <v/>
      </c>
      <c r="R674" s="512" t="str">
        <f>一年级等级</f>
        <v/>
      </c>
      <c r="S674" s="516" t="str">
        <f>一年级50米跑得分</f>
        <v/>
      </c>
      <c r="T674" s="517" t="str">
        <f>一年级等级</f>
        <v/>
      </c>
      <c r="U674" s="516" t="str">
        <f>一年级坐位体前屈得分</f>
        <v/>
      </c>
      <c r="V674" s="517" t="str">
        <f>一年级等级</f>
        <v/>
      </c>
      <c r="W674" s="516" t="str">
        <f>一年级一分钟跳绳得分</f>
        <v/>
      </c>
      <c r="X674" s="517" t="str">
        <f>一年级等级</f>
        <v/>
      </c>
      <c r="Y674" s="515"/>
      <c r="Z674" s="518"/>
      <c r="AA674" s="533"/>
      <c r="AB674" s="515"/>
      <c r="AC674" s="533" t="str">
        <f>一年级跳绳附加分</f>
        <v/>
      </c>
      <c r="AD674" s="534" t="str">
        <f>一年级标准分</f>
        <v/>
      </c>
      <c r="AE674" s="534" t="str">
        <f>一年级总分</f>
        <v/>
      </c>
      <c r="AF674" s="517" t="str">
        <f>一年级等级</f>
        <v/>
      </c>
    </row>
    <row r="675" spans="1:32">
      <c r="A675" s="664">
        <v>110</v>
      </c>
      <c r="B675" s="665">
        <v>43</v>
      </c>
      <c r="C675" s="586"/>
      <c r="D675" s="587"/>
      <c r="E675" s="586"/>
      <c r="F675" s="481"/>
      <c r="G675" s="588"/>
      <c r="H675" s="475"/>
      <c r="I675" s="595"/>
      <c r="J675" s="596"/>
      <c r="K675" s="596"/>
      <c r="L675" s="649"/>
      <c r="M675" s="644"/>
      <c r="N675" s="505" t="str">
        <f>一年级BMI</f>
        <v/>
      </c>
      <c r="O675" s="499" t="str">
        <f>一年级BMI等级</f>
        <v/>
      </c>
      <c r="P675" s="500" t="str">
        <f>一年级BMI得分</f>
        <v/>
      </c>
      <c r="Q675" s="515" t="str">
        <f>一年级肺活量得分</f>
        <v/>
      </c>
      <c r="R675" s="512" t="str">
        <f>一年级等级</f>
        <v/>
      </c>
      <c r="S675" s="516" t="str">
        <f>一年级50米跑得分</f>
        <v/>
      </c>
      <c r="T675" s="517" t="str">
        <f>一年级等级</f>
        <v/>
      </c>
      <c r="U675" s="516" t="str">
        <f>一年级坐位体前屈得分</f>
        <v/>
      </c>
      <c r="V675" s="517" t="str">
        <f>一年级等级</f>
        <v/>
      </c>
      <c r="W675" s="516" t="str">
        <f>一年级一分钟跳绳得分</f>
        <v/>
      </c>
      <c r="X675" s="517" t="str">
        <f>一年级等级</f>
        <v/>
      </c>
      <c r="Y675" s="515"/>
      <c r="Z675" s="518"/>
      <c r="AA675" s="533"/>
      <c r="AB675" s="515"/>
      <c r="AC675" s="533" t="str">
        <f>一年级跳绳附加分</f>
        <v/>
      </c>
      <c r="AD675" s="534" t="str">
        <f>一年级标准分</f>
        <v/>
      </c>
      <c r="AE675" s="534" t="str">
        <f>一年级总分</f>
        <v/>
      </c>
      <c r="AF675" s="517" t="str">
        <f>一年级等级</f>
        <v/>
      </c>
    </row>
    <row r="676" spans="1:32">
      <c r="A676" s="664">
        <v>110</v>
      </c>
      <c r="B676" s="665">
        <v>44</v>
      </c>
      <c r="C676" s="586"/>
      <c r="D676" s="587"/>
      <c r="E676" s="586"/>
      <c r="F676" s="481"/>
      <c r="G676" s="588"/>
      <c r="H676" s="475"/>
      <c r="I676" s="595"/>
      <c r="J676" s="596"/>
      <c r="K676" s="596"/>
      <c r="L676" s="649"/>
      <c r="M676" s="644"/>
      <c r="N676" s="505" t="str">
        <f>一年级BMI</f>
        <v/>
      </c>
      <c r="O676" s="499" t="str">
        <f>一年级BMI等级</f>
        <v/>
      </c>
      <c r="P676" s="500" t="str">
        <f>一年级BMI得分</f>
        <v/>
      </c>
      <c r="Q676" s="515" t="str">
        <f>一年级肺活量得分</f>
        <v/>
      </c>
      <c r="R676" s="512" t="str">
        <f>一年级等级</f>
        <v/>
      </c>
      <c r="S676" s="516" t="str">
        <f>一年级50米跑得分</f>
        <v/>
      </c>
      <c r="T676" s="517" t="str">
        <f>一年级等级</f>
        <v/>
      </c>
      <c r="U676" s="516" t="str">
        <f>一年级坐位体前屈得分</f>
        <v/>
      </c>
      <c r="V676" s="517" t="str">
        <f>一年级等级</f>
        <v/>
      </c>
      <c r="W676" s="516" t="str">
        <f>一年级一分钟跳绳得分</f>
        <v/>
      </c>
      <c r="X676" s="517" t="str">
        <f>一年级等级</f>
        <v/>
      </c>
      <c r="Y676" s="515"/>
      <c r="Z676" s="518"/>
      <c r="AA676" s="533"/>
      <c r="AB676" s="515"/>
      <c r="AC676" s="533" t="str">
        <f>一年级跳绳附加分</f>
        <v/>
      </c>
      <c r="AD676" s="534" t="str">
        <f>一年级标准分</f>
        <v/>
      </c>
      <c r="AE676" s="534" t="str">
        <f>一年级总分</f>
        <v/>
      </c>
      <c r="AF676" s="517" t="str">
        <f>一年级等级</f>
        <v/>
      </c>
    </row>
    <row r="677" spans="1:32">
      <c r="A677" s="664">
        <v>110</v>
      </c>
      <c r="B677" s="665">
        <v>45</v>
      </c>
      <c r="C677" s="586"/>
      <c r="D677" s="587"/>
      <c r="E677" s="586"/>
      <c r="F677" s="481"/>
      <c r="G677" s="588"/>
      <c r="H677" s="475"/>
      <c r="I677" s="595"/>
      <c r="J677" s="596"/>
      <c r="K677" s="596"/>
      <c r="L677" s="649"/>
      <c r="M677" s="644"/>
      <c r="N677" s="505" t="str">
        <f>一年级BMI</f>
        <v/>
      </c>
      <c r="O677" s="499" t="str">
        <f>一年级BMI等级</f>
        <v/>
      </c>
      <c r="P677" s="500" t="str">
        <f>一年级BMI得分</f>
        <v/>
      </c>
      <c r="Q677" s="515" t="str">
        <f>一年级肺活量得分</f>
        <v/>
      </c>
      <c r="R677" s="512" t="str">
        <f>一年级等级</f>
        <v/>
      </c>
      <c r="S677" s="516" t="str">
        <f>一年级50米跑得分</f>
        <v/>
      </c>
      <c r="T677" s="517" t="str">
        <f>一年级等级</f>
        <v/>
      </c>
      <c r="U677" s="516" t="str">
        <f>一年级坐位体前屈得分</f>
        <v/>
      </c>
      <c r="V677" s="517" t="str">
        <f>一年级等级</f>
        <v/>
      </c>
      <c r="W677" s="516" t="str">
        <f>一年级一分钟跳绳得分</f>
        <v/>
      </c>
      <c r="X677" s="517" t="str">
        <f>一年级等级</f>
        <v/>
      </c>
      <c r="Y677" s="515"/>
      <c r="Z677" s="518"/>
      <c r="AA677" s="533"/>
      <c r="AB677" s="515"/>
      <c r="AC677" s="533" t="str">
        <f>一年级跳绳附加分</f>
        <v/>
      </c>
      <c r="AD677" s="534" t="str">
        <f>一年级标准分</f>
        <v/>
      </c>
      <c r="AE677" s="534" t="str">
        <f>一年级总分</f>
        <v/>
      </c>
      <c r="AF677" s="517" t="str">
        <f>一年级等级</f>
        <v/>
      </c>
    </row>
    <row r="678" spans="1:32">
      <c r="A678" s="664">
        <v>110</v>
      </c>
      <c r="B678" s="665">
        <v>46</v>
      </c>
      <c r="C678" s="586"/>
      <c r="D678" s="587"/>
      <c r="E678" s="586"/>
      <c r="F678" s="473"/>
      <c r="G678" s="588"/>
      <c r="H678" s="475"/>
      <c r="I678" s="600"/>
      <c r="J678" s="597"/>
      <c r="K678" s="597"/>
      <c r="L678" s="648"/>
      <c r="M678" s="643"/>
      <c r="N678" s="498" t="str">
        <f>一年级BMI</f>
        <v/>
      </c>
      <c r="O678" s="499" t="str">
        <f>一年级BMI等级</f>
        <v/>
      </c>
      <c r="P678" s="500" t="str">
        <f>一年级BMI得分</f>
        <v/>
      </c>
      <c r="Q678" s="515" t="str">
        <f>一年级肺活量得分</f>
        <v/>
      </c>
      <c r="R678" s="512" t="str">
        <f>一年级等级</f>
        <v/>
      </c>
      <c r="S678" s="516" t="str">
        <f>一年级50米跑得分</f>
        <v/>
      </c>
      <c r="T678" s="512" t="str">
        <f>一年级等级</f>
        <v/>
      </c>
      <c r="U678" s="516" t="str">
        <f>一年级坐位体前屈得分</f>
        <v/>
      </c>
      <c r="V678" s="512" t="str">
        <f>一年级等级</f>
        <v/>
      </c>
      <c r="W678" s="516" t="str">
        <f>一年级一分钟跳绳得分</f>
        <v/>
      </c>
      <c r="X678" s="512" t="str">
        <f>一年级等级</f>
        <v/>
      </c>
      <c r="Y678" s="511"/>
      <c r="Z678" s="514"/>
      <c r="AA678" s="530"/>
      <c r="AB678" s="511"/>
      <c r="AC678" s="530" t="str">
        <f>一年级跳绳附加分</f>
        <v/>
      </c>
      <c r="AD678" s="534" t="str">
        <f>一年级标准分</f>
        <v/>
      </c>
      <c r="AE678" s="531" t="str">
        <f>一年级总分</f>
        <v/>
      </c>
      <c r="AF678" s="512" t="str">
        <f>一年级等级</f>
        <v/>
      </c>
    </row>
    <row r="679" spans="1:32">
      <c r="A679" s="664">
        <v>110</v>
      </c>
      <c r="B679" s="665">
        <v>47</v>
      </c>
      <c r="C679" s="586"/>
      <c r="D679" s="587"/>
      <c r="E679" s="586"/>
      <c r="F679" s="473"/>
      <c r="G679" s="588"/>
      <c r="H679" s="475"/>
      <c r="I679" s="595"/>
      <c r="J679" s="596"/>
      <c r="K679" s="597"/>
      <c r="L679" s="649"/>
      <c r="M679" s="644"/>
      <c r="N679" s="505" t="str">
        <f>一年级BMI</f>
        <v/>
      </c>
      <c r="O679" s="499" t="str">
        <f>一年级BMI等级</f>
        <v/>
      </c>
      <c r="P679" s="500" t="str">
        <f>一年级BMI得分</f>
        <v/>
      </c>
      <c r="Q679" s="515" t="str">
        <f>一年级肺活量得分</f>
        <v/>
      </c>
      <c r="R679" s="512" t="str">
        <f>一年级等级</f>
        <v/>
      </c>
      <c r="S679" s="516" t="str">
        <f>一年级50米跑得分</f>
        <v/>
      </c>
      <c r="T679" s="512" t="str">
        <f>一年级等级</f>
        <v/>
      </c>
      <c r="U679" s="516" t="str">
        <f>一年级坐位体前屈得分</f>
        <v/>
      </c>
      <c r="V679" s="517" t="str">
        <f>一年级等级</f>
        <v/>
      </c>
      <c r="W679" s="516" t="str">
        <f>一年级一分钟跳绳得分</f>
        <v/>
      </c>
      <c r="X679" s="517" t="str">
        <f>一年级等级</f>
        <v/>
      </c>
      <c r="Y679" s="515"/>
      <c r="Z679" s="518"/>
      <c r="AA679" s="533"/>
      <c r="AB679" s="515"/>
      <c r="AC679" s="533" t="str">
        <f>一年级跳绳附加分</f>
        <v/>
      </c>
      <c r="AD679" s="534" t="str">
        <f>一年级标准分</f>
        <v/>
      </c>
      <c r="AE679" s="534" t="str">
        <f>一年级总分</f>
        <v/>
      </c>
      <c r="AF679" s="517" t="str">
        <f>一年级等级</f>
        <v/>
      </c>
    </row>
    <row r="680" spans="1:32">
      <c r="A680" s="664">
        <v>110</v>
      </c>
      <c r="B680" s="665">
        <v>48</v>
      </c>
      <c r="C680" s="586"/>
      <c r="D680" s="587"/>
      <c r="E680" s="586"/>
      <c r="F680" s="473"/>
      <c r="G680" s="588"/>
      <c r="H680" s="475"/>
      <c r="I680" s="595"/>
      <c r="J680" s="596"/>
      <c r="K680" s="597"/>
      <c r="L680" s="649"/>
      <c r="M680" s="644"/>
      <c r="N680" s="505" t="str">
        <f>一年级BMI</f>
        <v/>
      </c>
      <c r="O680" s="499" t="str">
        <f>一年级BMI等级</f>
        <v/>
      </c>
      <c r="P680" s="500" t="str">
        <f>一年级BMI得分</f>
        <v/>
      </c>
      <c r="Q680" s="515" t="str">
        <f>一年级肺活量得分</f>
        <v/>
      </c>
      <c r="R680" s="512" t="str">
        <f>一年级等级</f>
        <v/>
      </c>
      <c r="S680" s="516" t="str">
        <f>一年级50米跑得分</f>
        <v/>
      </c>
      <c r="T680" s="512" t="str">
        <f>一年级等级</f>
        <v/>
      </c>
      <c r="U680" s="516" t="str">
        <f>一年级坐位体前屈得分</f>
        <v/>
      </c>
      <c r="V680" s="517" t="str">
        <f>一年级等级</f>
        <v/>
      </c>
      <c r="W680" s="516" t="str">
        <f>一年级一分钟跳绳得分</f>
        <v/>
      </c>
      <c r="X680" s="517" t="str">
        <f>一年级等级</f>
        <v/>
      </c>
      <c r="Y680" s="515"/>
      <c r="Z680" s="518"/>
      <c r="AA680" s="533"/>
      <c r="AB680" s="515"/>
      <c r="AC680" s="533" t="str">
        <f>一年级跳绳附加分</f>
        <v/>
      </c>
      <c r="AD680" s="534" t="str">
        <f>一年级标准分</f>
        <v/>
      </c>
      <c r="AE680" s="534" t="str">
        <f>一年级总分</f>
        <v/>
      </c>
      <c r="AF680" s="517" t="str">
        <f>一年级等级</f>
        <v/>
      </c>
    </row>
    <row r="681" spans="1:32">
      <c r="A681" s="664">
        <v>110</v>
      </c>
      <c r="B681" s="665">
        <v>49</v>
      </c>
      <c r="C681" s="586"/>
      <c r="D681" s="587"/>
      <c r="E681" s="586"/>
      <c r="F681" s="473"/>
      <c r="G681" s="589"/>
      <c r="H681" s="475"/>
      <c r="I681" s="595"/>
      <c r="J681" s="596"/>
      <c r="K681" s="597"/>
      <c r="L681" s="649"/>
      <c r="M681" s="644"/>
      <c r="N681" s="505" t="str">
        <f>一年级BMI</f>
        <v/>
      </c>
      <c r="O681" s="499" t="str">
        <f>一年级BMI等级</f>
        <v/>
      </c>
      <c r="P681" s="500" t="str">
        <f>一年级BMI得分</f>
        <v/>
      </c>
      <c r="Q681" s="515" t="str">
        <f>一年级肺活量得分</f>
        <v/>
      </c>
      <c r="R681" s="512" t="str">
        <f>一年级等级</f>
        <v/>
      </c>
      <c r="S681" s="516" t="str">
        <f>一年级50米跑得分</f>
        <v/>
      </c>
      <c r="T681" s="512" t="str">
        <f>一年级等级</f>
        <v/>
      </c>
      <c r="U681" s="516" t="str">
        <f>一年级坐位体前屈得分</f>
        <v/>
      </c>
      <c r="V681" s="517" t="str">
        <f>一年级等级</f>
        <v/>
      </c>
      <c r="W681" s="516" t="str">
        <f>一年级一分钟跳绳得分</f>
        <v/>
      </c>
      <c r="X681" s="517" t="str">
        <f>一年级等级</f>
        <v/>
      </c>
      <c r="Y681" s="515"/>
      <c r="Z681" s="518"/>
      <c r="AA681" s="533"/>
      <c r="AB681" s="515"/>
      <c r="AC681" s="533" t="str">
        <f>一年级跳绳附加分</f>
        <v/>
      </c>
      <c r="AD681" s="534" t="str">
        <f>一年级标准分</f>
        <v/>
      </c>
      <c r="AE681" s="534" t="str">
        <f>一年级总分</f>
        <v/>
      </c>
      <c r="AF681" s="517" t="str">
        <f>一年级等级</f>
        <v/>
      </c>
    </row>
    <row r="682" spans="1:32">
      <c r="A682" s="664">
        <v>110</v>
      </c>
      <c r="B682" s="665">
        <v>50</v>
      </c>
      <c r="C682" s="586"/>
      <c r="D682" s="587"/>
      <c r="E682" s="586"/>
      <c r="F682" s="473"/>
      <c r="G682" s="589"/>
      <c r="H682" s="475"/>
      <c r="I682" s="595"/>
      <c r="J682" s="596"/>
      <c r="K682" s="597"/>
      <c r="L682" s="649"/>
      <c r="M682" s="644"/>
      <c r="N682" s="505" t="str">
        <f>一年级BMI</f>
        <v/>
      </c>
      <c r="O682" s="499" t="str">
        <f>一年级BMI等级</f>
        <v/>
      </c>
      <c r="P682" s="500" t="str">
        <f>一年级BMI得分</f>
        <v/>
      </c>
      <c r="Q682" s="515" t="str">
        <f>一年级肺活量得分</f>
        <v/>
      </c>
      <c r="R682" s="512" t="str">
        <f>一年级等级</f>
        <v/>
      </c>
      <c r="S682" s="516" t="str">
        <f>一年级50米跑得分</f>
        <v/>
      </c>
      <c r="T682" s="512" t="str">
        <f>一年级等级</f>
        <v/>
      </c>
      <c r="U682" s="516" t="str">
        <f>一年级坐位体前屈得分</f>
        <v/>
      </c>
      <c r="V682" s="517" t="str">
        <f>一年级等级</f>
        <v/>
      </c>
      <c r="W682" s="516" t="str">
        <f>一年级一分钟跳绳得分</f>
        <v/>
      </c>
      <c r="X682" s="517" t="str">
        <f>一年级等级</f>
        <v/>
      </c>
      <c r="Y682" s="515"/>
      <c r="Z682" s="518"/>
      <c r="AA682" s="533"/>
      <c r="AB682" s="515"/>
      <c r="AC682" s="533" t="str">
        <f>一年级跳绳附加分</f>
        <v/>
      </c>
      <c r="AD682" s="534" t="str">
        <f>一年级标准分</f>
        <v/>
      </c>
      <c r="AE682" s="534" t="str">
        <f>一年级总分</f>
        <v/>
      </c>
      <c r="AF682" s="517" t="str">
        <f>一年级等级</f>
        <v/>
      </c>
    </row>
    <row r="683" spans="1:32">
      <c r="A683" s="664">
        <v>110</v>
      </c>
      <c r="B683" s="665">
        <v>51</v>
      </c>
      <c r="C683" s="586"/>
      <c r="D683" s="587"/>
      <c r="E683" s="586"/>
      <c r="F683" s="473"/>
      <c r="G683" s="588"/>
      <c r="H683" s="475"/>
      <c r="I683" s="595"/>
      <c r="J683" s="596"/>
      <c r="K683" s="597"/>
      <c r="L683" s="649"/>
      <c r="M683" s="644"/>
      <c r="N683" s="505" t="str">
        <f>一年级BMI</f>
        <v/>
      </c>
      <c r="O683" s="499" t="str">
        <f>一年级BMI等级</f>
        <v/>
      </c>
      <c r="P683" s="500" t="str">
        <f>一年级BMI得分</f>
        <v/>
      </c>
      <c r="Q683" s="515" t="str">
        <f>一年级肺活量得分</f>
        <v/>
      </c>
      <c r="R683" s="512" t="str">
        <f>一年级等级</f>
        <v/>
      </c>
      <c r="S683" s="516" t="str">
        <f>一年级50米跑得分</f>
        <v/>
      </c>
      <c r="T683" s="512" t="str">
        <f>一年级等级</f>
        <v/>
      </c>
      <c r="U683" s="516" t="str">
        <f>一年级坐位体前屈得分</f>
        <v/>
      </c>
      <c r="V683" s="517" t="str">
        <f>一年级等级</f>
        <v/>
      </c>
      <c r="W683" s="516" t="str">
        <f>一年级一分钟跳绳得分</f>
        <v/>
      </c>
      <c r="X683" s="517" t="str">
        <f>一年级等级</f>
        <v/>
      </c>
      <c r="Y683" s="515"/>
      <c r="Z683" s="518"/>
      <c r="AA683" s="533"/>
      <c r="AB683" s="515"/>
      <c r="AC683" s="533" t="str">
        <f>一年级跳绳附加分</f>
        <v/>
      </c>
      <c r="AD683" s="534" t="str">
        <f>一年级标准分</f>
        <v/>
      </c>
      <c r="AE683" s="534" t="str">
        <f>一年级总分</f>
        <v/>
      </c>
      <c r="AF683" s="517" t="str">
        <f>一年级等级</f>
        <v/>
      </c>
    </row>
    <row r="684" spans="1:32">
      <c r="A684" s="664">
        <v>110</v>
      </c>
      <c r="B684" s="665">
        <v>52</v>
      </c>
      <c r="C684" s="586"/>
      <c r="D684" s="587"/>
      <c r="E684" s="586"/>
      <c r="F684" s="473"/>
      <c r="G684" s="588"/>
      <c r="H684" s="475"/>
      <c r="I684" s="595"/>
      <c r="J684" s="596"/>
      <c r="K684" s="597"/>
      <c r="L684" s="649"/>
      <c r="M684" s="644"/>
      <c r="N684" s="505" t="str">
        <f>一年级BMI</f>
        <v/>
      </c>
      <c r="O684" s="499" t="str">
        <f>一年级BMI等级</f>
        <v/>
      </c>
      <c r="P684" s="500" t="str">
        <f>一年级BMI得分</f>
        <v/>
      </c>
      <c r="Q684" s="515" t="str">
        <f>一年级肺活量得分</f>
        <v/>
      </c>
      <c r="R684" s="512" t="str">
        <f>一年级等级</f>
        <v/>
      </c>
      <c r="S684" s="516" t="str">
        <f>一年级50米跑得分</f>
        <v/>
      </c>
      <c r="T684" s="517" t="str">
        <f>一年级等级</f>
        <v/>
      </c>
      <c r="U684" s="516" t="str">
        <f>一年级坐位体前屈得分</f>
        <v/>
      </c>
      <c r="V684" s="517" t="str">
        <f>一年级等级</f>
        <v/>
      </c>
      <c r="W684" s="516" t="str">
        <f>一年级一分钟跳绳得分</f>
        <v/>
      </c>
      <c r="X684" s="517" t="str">
        <f>一年级等级</f>
        <v/>
      </c>
      <c r="Y684" s="515"/>
      <c r="Z684" s="518"/>
      <c r="AA684" s="533"/>
      <c r="AB684" s="515"/>
      <c r="AC684" s="533" t="str">
        <f>一年级跳绳附加分</f>
        <v/>
      </c>
      <c r="AD684" s="534" t="str">
        <f>一年级标准分</f>
        <v/>
      </c>
      <c r="AE684" s="534" t="str">
        <f>一年级总分</f>
        <v/>
      </c>
      <c r="AF684" s="517" t="str">
        <f>一年级等级</f>
        <v/>
      </c>
    </row>
    <row r="685" spans="1:32">
      <c r="A685" s="664">
        <v>110</v>
      </c>
      <c r="B685" s="665">
        <v>53</v>
      </c>
      <c r="C685" s="586"/>
      <c r="D685" s="587"/>
      <c r="E685" s="586"/>
      <c r="F685" s="473"/>
      <c r="G685" s="588"/>
      <c r="H685" s="475"/>
      <c r="I685" s="595"/>
      <c r="J685" s="596"/>
      <c r="K685" s="597"/>
      <c r="L685" s="649"/>
      <c r="M685" s="644"/>
      <c r="N685" s="505" t="str">
        <f>一年级BMI</f>
        <v/>
      </c>
      <c r="O685" s="499" t="str">
        <f>一年级BMI等级</f>
        <v/>
      </c>
      <c r="P685" s="500" t="str">
        <f>一年级BMI得分</f>
        <v/>
      </c>
      <c r="Q685" s="515" t="str">
        <f>一年级肺活量得分</f>
        <v/>
      </c>
      <c r="R685" s="512" t="str">
        <f>一年级等级</f>
        <v/>
      </c>
      <c r="S685" s="516" t="str">
        <f>一年级50米跑得分</f>
        <v/>
      </c>
      <c r="T685" s="517" t="str">
        <f>一年级等级</f>
        <v/>
      </c>
      <c r="U685" s="516" t="str">
        <f>一年级坐位体前屈得分</f>
        <v/>
      </c>
      <c r="V685" s="517" t="str">
        <f>一年级等级</f>
        <v/>
      </c>
      <c r="W685" s="516" t="str">
        <f>一年级一分钟跳绳得分</f>
        <v/>
      </c>
      <c r="X685" s="517" t="str">
        <f>一年级等级</f>
        <v/>
      </c>
      <c r="Y685" s="515"/>
      <c r="Z685" s="518"/>
      <c r="AA685" s="533"/>
      <c r="AB685" s="515"/>
      <c r="AC685" s="533" t="str">
        <f>一年级跳绳附加分</f>
        <v/>
      </c>
      <c r="AD685" s="534" t="str">
        <f>一年级标准分</f>
        <v/>
      </c>
      <c r="AE685" s="534" t="str">
        <f>一年级总分</f>
        <v/>
      </c>
      <c r="AF685" s="517" t="str">
        <f>一年级等级</f>
        <v/>
      </c>
    </row>
    <row r="686" spans="1:32">
      <c r="A686" s="664">
        <v>110</v>
      </c>
      <c r="B686" s="665">
        <v>54</v>
      </c>
      <c r="C686" s="586"/>
      <c r="D686" s="587"/>
      <c r="E686" s="586"/>
      <c r="F686" s="473"/>
      <c r="G686" s="588"/>
      <c r="H686" s="475"/>
      <c r="I686" s="595"/>
      <c r="J686" s="596"/>
      <c r="K686" s="597"/>
      <c r="L686" s="649"/>
      <c r="M686" s="644"/>
      <c r="N686" s="505" t="str">
        <f>一年级BMI</f>
        <v/>
      </c>
      <c r="O686" s="499" t="str">
        <f>一年级BMI等级</f>
        <v/>
      </c>
      <c r="P686" s="500" t="str">
        <f>一年级BMI得分</f>
        <v/>
      </c>
      <c r="Q686" s="515" t="str">
        <f>一年级肺活量得分</f>
        <v/>
      </c>
      <c r="R686" s="512" t="str">
        <f>一年级等级</f>
        <v/>
      </c>
      <c r="S686" s="516" t="str">
        <f>一年级50米跑得分</f>
        <v/>
      </c>
      <c r="T686" s="517" t="str">
        <f>一年级等级</f>
        <v/>
      </c>
      <c r="U686" s="516" t="str">
        <f>一年级坐位体前屈得分</f>
        <v/>
      </c>
      <c r="V686" s="517" t="str">
        <f>一年级等级</f>
        <v/>
      </c>
      <c r="W686" s="516" t="str">
        <f>一年级一分钟跳绳得分</f>
        <v/>
      </c>
      <c r="X686" s="517" t="str">
        <f>一年级等级</f>
        <v/>
      </c>
      <c r="Y686" s="515"/>
      <c r="Z686" s="518"/>
      <c r="AA686" s="533"/>
      <c r="AB686" s="515"/>
      <c r="AC686" s="533" t="str">
        <f>一年级跳绳附加分</f>
        <v/>
      </c>
      <c r="AD686" s="534" t="str">
        <f>一年级标准分</f>
        <v/>
      </c>
      <c r="AE686" s="534" t="str">
        <f>一年级总分</f>
        <v/>
      </c>
      <c r="AF686" s="517" t="str">
        <f>一年级等级</f>
        <v/>
      </c>
    </row>
    <row r="687" spans="1:32">
      <c r="A687" s="664">
        <v>110</v>
      </c>
      <c r="B687" s="665">
        <v>55</v>
      </c>
      <c r="C687" s="586"/>
      <c r="D687" s="587"/>
      <c r="E687" s="586"/>
      <c r="F687" s="473"/>
      <c r="G687" s="588"/>
      <c r="H687" s="475"/>
      <c r="I687" s="595"/>
      <c r="J687" s="596"/>
      <c r="K687" s="597"/>
      <c r="L687" s="649"/>
      <c r="M687" s="644"/>
      <c r="N687" s="505" t="str">
        <f>一年级BMI</f>
        <v/>
      </c>
      <c r="O687" s="499" t="str">
        <f>一年级BMI等级</f>
        <v/>
      </c>
      <c r="P687" s="500" t="str">
        <f>一年级BMI得分</f>
        <v/>
      </c>
      <c r="Q687" s="515" t="str">
        <f>一年级肺活量得分</f>
        <v/>
      </c>
      <c r="R687" s="512" t="str">
        <f>一年级等级</f>
        <v/>
      </c>
      <c r="S687" s="516" t="str">
        <f>一年级50米跑得分</f>
        <v/>
      </c>
      <c r="T687" s="517" t="str">
        <f>一年级等级</f>
        <v/>
      </c>
      <c r="U687" s="516" t="str">
        <f>一年级坐位体前屈得分</f>
        <v/>
      </c>
      <c r="V687" s="517" t="str">
        <f>一年级等级</f>
        <v/>
      </c>
      <c r="W687" s="516" t="str">
        <f>一年级一分钟跳绳得分</f>
        <v/>
      </c>
      <c r="X687" s="517" t="str">
        <f>一年级等级</f>
        <v/>
      </c>
      <c r="Y687" s="515"/>
      <c r="Z687" s="518"/>
      <c r="AA687" s="533"/>
      <c r="AB687" s="515"/>
      <c r="AC687" s="533" t="str">
        <f>一年级跳绳附加分</f>
        <v/>
      </c>
      <c r="AD687" s="534" t="str">
        <f>一年级标准分</f>
        <v/>
      </c>
      <c r="AE687" s="534" t="str">
        <f>一年级总分</f>
        <v/>
      </c>
      <c r="AF687" s="517" t="str">
        <f>一年级等级</f>
        <v/>
      </c>
    </row>
    <row r="688" spans="1:32">
      <c r="A688" s="664">
        <v>110</v>
      </c>
      <c r="B688" s="665">
        <v>56</v>
      </c>
      <c r="C688" s="586"/>
      <c r="D688" s="587"/>
      <c r="E688" s="586"/>
      <c r="F688" s="473"/>
      <c r="G688" s="588"/>
      <c r="H688" s="475"/>
      <c r="I688" s="595"/>
      <c r="J688" s="596"/>
      <c r="K688" s="597"/>
      <c r="L688" s="649"/>
      <c r="M688" s="644"/>
      <c r="N688" s="505" t="str">
        <f>一年级BMI</f>
        <v/>
      </c>
      <c r="O688" s="499" t="str">
        <f>一年级BMI等级</f>
        <v/>
      </c>
      <c r="P688" s="500" t="str">
        <f>一年级BMI得分</f>
        <v/>
      </c>
      <c r="Q688" s="515" t="str">
        <f>一年级肺活量得分</f>
        <v/>
      </c>
      <c r="R688" s="512" t="str">
        <f>一年级等级</f>
        <v/>
      </c>
      <c r="S688" s="516" t="str">
        <f>一年级50米跑得分</f>
        <v/>
      </c>
      <c r="T688" s="517" t="str">
        <f>一年级等级</f>
        <v/>
      </c>
      <c r="U688" s="516" t="str">
        <f>一年级坐位体前屈得分</f>
        <v/>
      </c>
      <c r="V688" s="517" t="str">
        <f>一年级等级</f>
        <v/>
      </c>
      <c r="W688" s="516" t="str">
        <f>一年级一分钟跳绳得分</f>
        <v/>
      </c>
      <c r="X688" s="517" t="str">
        <f>一年级等级</f>
        <v/>
      </c>
      <c r="Y688" s="515"/>
      <c r="Z688" s="518"/>
      <c r="AA688" s="533"/>
      <c r="AB688" s="515"/>
      <c r="AC688" s="533" t="str">
        <f>一年级跳绳附加分</f>
        <v/>
      </c>
      <c r="AD688" s="534" t="str">
        <f>一年级标准分</f>
        <v/>
      </c>
      <c r="AE688" s="534" t="str">
        <f>一年级总分</f>
        <v/>
      </c>
      <c r="AF688" s="517" t="str">
        <f>一年级等级</f>
        <v/>
      </c>
    </row>
    <row r="689" spans="1:32">
      <c r="A689" s="664">
        <v>110</v>
      </c>
      <c r="B689" s="665">
        <v>57</v>
      </c>
      <c r="C689" s="586"/>
      <c r="D689" s="587"/>
      <c r="E689" s="586"/>
      <c r="F689" s="473"/>
      <c r="G689" s="588"/>
      <c r="H689" s="475"/>
      <c r="I689" s="595"/>
      <c r="J689" s="596"/>
      <c r="K689" s="597"/>
      <c r="L689" s="649"/>
      <c r="M689" s="644"/>
      <c r="N689" s="505" t="str">
        <f>一年级BMI</f>
        <v/>
      </c>
      <c r="O689" s="499" t="str">
        <f>一年级BMI等级</f>
        <v/>
      </c>
      <c r="P689" s="500" t="str">
        <f>一年级BMI得分</f>
        <v/>
      </c>
      <c r="Q689" s="515" t="str">
        <f>一年级肺活量得分</f>
        <v/>
      </c>
      <c r="R689" s="512" t="str">
        <f>一年级等级</f>
        <v/>
      </c>
      <c r="S689" s="516" t="str">
        <f>一年级50米跑得分</f>
        <v/>
      </c>
      <c r="T689" s="517" t="str">
        <f>一年级等级</f>
        <v/>
      </c>
      <c r="U689" s="516" t="str">
        <f>一年级坐位体前屈得分</f>
        <v/>
      </c>
      <c r="V689" s="517" t="str">
        <f>一年级等级</f>
        <v/>
      </c>
      <c r="W689" s="516" t="str">
        <f>一年级一分钟跳绳得分</f>
        <v/>
      </c>
      <c r="X689" s="517" t="str">
        <f>一年级等级</f>
        <v/>
      </c>
      <c r="Y689" s="515"/>
      <c r="Z689" s="518"/>
      <c r="AA689" s="533"/>
      <c r="AB689" s="515"/>
      <c r="AC689" s="533" t="str">
        <f>一年级跳绳附加分</f>
        <v/>
      </c>
      <c r="AD689" s="534" t="str">
        <f>一年级标准分</f>
        <v/>
      </c>
      <c r="AE689" s="534" t="str">
        <f>一年级总分</f>
        <v/>
      </c>
      <c r="AF689" s="517" t="str">
        <f>一年级等级</f>
        <v/>
      </c>
    </row>
    <row r="690" spans="1:32">
      <c r="A690" s="664">
        <v>110</v>
      </c>
      <c r="B690" s="665">
        <v>58</v>
      </c>
      <c r="C690" s="586"/>
      <c r="D690" s="587"/>
      <c r="E690" s="586"/>
      <c r="F690" s="473"/>
      <c r="G690" s="588"/>
      <c r="H690" s="475"/>
      <c r="I690" s="595"/>
      <c r="J690" s="596"/>
      <c r="K690" s="597"/>
      <c r="L690" s="649"/>
      <c r="M690" s="644"/>
      <c r="N690" s="505" t="str">
        <f>一年级BMI</f>
        <v/>
      </c>
      <c r="O690" s="499" t="str">
        <f>一年级BMI等级</f>
        <v/>
      </c>
      <c r="P690" s="500" t="str">
        <f>一年级BMI得分</f>
        <v/>
      </c>
      <c r="Q690" s="515" t="str">
        <f>一年级肺活量得分</f>
        <v/>
      </c>
      <c r="R690" s="512" t="str">
        <f>一年级等级</f>
        <v/>
      </c>
      <c r="S690" s="516" t="str">
        <f>一年级50米跑得分</f>
        <v/>
      </c>
      <c r="T690" s="517" t="str">
        <f>一年级等级</f>
        <v/>
      </c>
      <c r="U690" s="516" t="str">
        <f>一年级坐位体前屈得分</f>
        <v/>
      </c>
      <c r="V690" s="517" t="str">
        <f>一年级等级</f>
        <v/>
      </c>
      <c r="W690" s="516" t="str">
        <f>一年级一分钟跳绳得分</f>
        <v/>
      </c>
      <c r="X690" s="517" t="str">
        <f>一年级等级</f>
        <v/>
      </c>
      <c r="Y690" s="515"/>
      <c r="Z690" s="518"/>
      <c r="AA690" s="533"/>
      <c r="AB690" s="515"/>
      <c r="AC690" s="533" t="str">
        <f>一年级跳绳附加分</f>
        <v/>
      </c>
      <c r="AD690" s="534" t="str">
        <f>一年级标准分</f>
        <v/>
      </c>
      <c r="AE690" s="534" t="str">
        <f>一年级总分</f>
        <v/>
      </c>
      <c r="AF690" s="517" t="str">
        <f>一年级等级</f>
        <v/>
      </c>
    </row>
    <row r="691" spans="1:32">
      <c r="A691" s="664">
        <v>110</v>
      </c>
      <c r="B691" s="665">
        <v>59</v>
      </c>
      <c r="C691" s="586"/>
      <c r="D691" s="587"/>
      <c r="E691" s="586"/>
      <c r="F691" s="473"/>
      <c r="G691" s="588"/>
      <c r="H691" s="475"/>
      <c r="I691" s="595"/>
      <c r="J691" s="596"/>
      <c r="K691" s="597"/>
      <c r="L691" s="649"/>
      <c r="M691" s="644"/>
      <c r="N691" s="505" t="str">
        <f>一年级BMI</f>
        <v/>
      </c>
      <c r="O691" s="499" t="str">
        <f>一年级BMI等级</f>
        <v/>
      </c>
      <c r="P691" s="500" t="str">
        <f>一年级BMI得分</f>
        <v/>
      </c>
      <c r="Q691" s="515" t="str">
        <f>一年级肺活量得分</f>
        <v/>
      </c>
      <c r="R691" s="512" t="str">
        <f>一年级等级</f>
        <v/>
      </c>
      <c r="S691" s="516" t="str">
        <f>一年级50米跑得分</f>
        <v/>
      </c>
      <c r="T691" s="517" t="str">
        <f>一年级等级</f>
        <v/>
      </c>
      <c r="U691" s="516" t="str">
        <f>一年级坐位体前屈得分</f>
        <v/>
      </c>
      <c r="V691" s="517" t="str">
        <f>一年级等级</f>
        <v/>
      </c>
      <c r="W691" s="516" t="str">
        <f>一年级一分钟跳绳得分</f>
        <v/>
      </c>
      <c r="X691" s="517" t="str">
        <f>一年级等级</f>
        <v/>
      </c>
      <c r="Y691" s="515"/>
      <c r="Z691" s="518"/>
      <c r="AA691" s="533"/>
      <c r="AB691" s="515"/>
      <c r="AC691" s="533" t="str">
        <f>一年级跳绳附加分</f>
        <v/>
      </c>
      <c r="AD691" s="534" t="str">
        <f>一年级标准分</f>
        <v/>
      </c>
      <c r="AE691" s="534" t="str">
        <f>一年级总分</f>
        <v/>
      </c>
      <c r="AF691" s="517" t="str">
        <f>一年级等级</f>
        <v/>
      </c>
    </row>
    <row r="692" spans="1:32">
      <c r="A692" s="664">
        <v>110</v>
      </c>
      <c r="B692" s="665">
        <v>60</v>
      </c>
      <c r="C692" s="586"/>
      <c r="D692" s="587"/>
      <c r="E692" s="586"/>
      <c r="F692" s="473"/>
      <c r="G692" s="588"/>
      <c r="H692" s="475"/>
      <c r="I692" s="595"/>
      <c r="J692" s="596"/>
      <c r="K692" s="597"/>
      <c r="L692" s="649"/>
      <c r="M692" s="644"/>
      <c r="N692" s="505" t="str">
        <f>一年级BMI</f>
        <v/>
      </c>
      <c r="O692" s="499" t="str">
        <f>一年级BMI等级</f>
        <v/>
      </c>
      <c r="P692" s="500" t="str">
        <f>一年级BMI得分</f>
        <v/>
      </c>
      <c r="Q692" s="515" t="str">
        <f>一年级肺活量得分</f>
        <v/>
      </c>
      <c r="R692" s="512" t="str">
        <f>一年级等级</f>
        <v/>
      </c>
      <c r="S692" s="516" t="str">
        <f>一年级50米跑得分</f>
        <v/>
      </c>
      <c r="T692" s="517" t="str">
        <f>一年级等级</f>
        <v/>
      </c>
      <c r="U692" s="516" t="str">
        <f>一年级坐位体前屈得分</f>
        <v/>
      </c>
      <c r="V692" s="517" t="str">
        <f>一年级等级</f>
        <v/>
      </c>
      <c r="W692" s="516" t="str">
        <f>一年级一分钟跳绳得分</f>
        <v/>
      </c>
      <c r="X692" s="517" t="str">
        <f>一年级等级</f>
        <v/>
      </c>
      <c r="Y692" s="515"/>
      <c r="Z692" s="518"/>
      <c r="AA692" s="533"/>
      <c r="AB692" s="515"/>
      <c r="AC692" s="533" t="str">
        <f>一年级跳绳附加分</f>
        <v/>
      </c>
      <c r="AD692" s="534" t="str">
        <f>一年级标准分</f>
        <v/>
      </c>
      <c r="AE692" s="534" t="str">
        <f>一年级总分</f>
        <v/>
      </c>
      <c r="AF692" s="517" t="str">
        <f>一年级等级</f>
        <v/>
      </c>
    </row>
    <row r="693" spans="1:32">
      <c r="A693" s="664">
        <v>110</v>
      </c>
      <c r="B693" s="665">
        <v>61</v>
      </c>
      <c r="C693" s="586"/>
      <c r="D693" s="587"/>
      <c r="E693" s="586"/>
      <c r="F693" s="473"/>
      <c r="G693" s="588"/>
      <c r="H693" s="475"/>
      <c r="I693" s="595"/>
      <c r="J693" s="596"/>
      <c r="K693" s="597"/>
      <c r="L693" s="649"/>
      <c r="M693" s="644"/>
      <c r="N693" s="505" t="str">
        <f>一年级BMI</f>
        <v/>
      </c>
      <c r="O693" s="499" t="str">
        <f>一年级BMI等级</f>
        <v/>
      </c>
      <c r="P693" s="500" t="str">
        <f>一年级BMI得分</f>
        <v/>
      </c>
      <c r="Q693" s="515" t="str">
        <f>一年级肺活量得分</f>
        <v/>
      </c>
      <c r="R693" s="512" t="str">
        <f>一年级等级</f>
        <v/>
      </c>
      <c r="S693" s="516" t="str">
        <f>一年级50米跑得分</f>
        <v/>
      </c>
      <c r="T693" s="517" t="str">
        <f>一年级等级</f>
        <v/>
      </c>
      <c r="U693" s="516" t="str">
        <f>一年级坐位体前屈得分</f>
        <v/>
      </c>
      <c r="V693" s="517" t="str">
        <f>一年级等级</f>
        <v/>
      </c>
      <c r="W693" s="516" t="str">
        <f>一年级一分钟跳绳得分</f>
        <v/>
      </c>
      <c r="X693" s="517" t="str">
        <f>一年级等级</f>
        <v/>
      </c>
      <c r="Y693" s="515"/>
      <c r="Z693" s="518"/>
      <c r="AA693" s="533"/>
      <c r="AB693" s="515"/>
      <c r="AC693" s="533" t="str">
        <f>一年级跳绳附加分</f>
        <v/>
      </c>
      <c r="AD693" s="534" t="str">
        <f>一年级标准分</f>
        <v/>
      </c>
      <c r="AE693" s="534" t="str">
        <f>一年级总分</f>
        <v/>
      </c>
      <c r="AF693" s="517" t="str">
        <f>一年级等级</f>
        <v/>
      </c>
    </row>
    <row r="694" spans="1:32">
      <c r="A694" s="664">
        <v>110</v>
      </c>
      <c r="B694" s="665">
        <v>62</v>
      </c>
      <c r="C694" s="586"/>
      <c r="D694" s="587"/>
      <c r="E694" s="586"/>
      <c r="F694" s="473"/>
      <c r="G694" s="588"/>
      <c r="H694" s="475"/>
      <c r="I694" s="595"/>
      <c r="J694" s="596"/>
      <c r="K694" s="597"/>
      <c r="L694" s="649"/>
      <c r="M694" s="644"/>
      <c r="N694" s="505" t="str">
        <f>一年级BMI</f>
        <v/>
      </c>
      <c r="O694" s="499" t="str">
        <f>一年级BMI等级</f>
        <v/>
      </c>
      <c r="P694" s="500" t="str">
        <f>一年级BMI得分</f>
        <v/>
      </c>
      <c r="Q694" s="515" t="str">
        <f>一年级肺活量得分</f>
        <v/>
      </c>
      <c r="R694" s="512" t="str">
        <f>一年级等级</f>
        <v/>
      </c>
      <c r="S694" s="516" t="str">
        <f>一年级50米跑得分</f>
        <v/>
      </c>
      <c r="T694" s="517" t="str">
        <f>一年级等级</f>
        <v/>
      </c>
      <c r="U694" s="516" t="str">
        <f>一年级坐位体前屈得分</f>
        <v/>
      </c>
      <c r="V694" s="517" t="str">
        <f>一年级等级</f>
        <v/>
      </c>
      <c r="W694" s="516" t="str">
        <f>一年级一分钟跳绳得分</f>
        <v/>
      </c>
      <c r="X694" s="517" t="str">
        <f>一年级等级</f>
        <v/>
      </c>
      <c r="Y694" s="515"/>
      <c r="Z694" s="518"/>
      <c r="AA694" s="533"/>
      <c r="AB694" s="515"/>
      <c r="AC694" s="533" t="str">
        <f>一年级跳绳附加分</f>
        <v/>
      </c>
      <c r="AD694" s="534" t="str">
        <f>一年级标准分</f>
        <v/>
      </c>
      <c r="AE694" s="534" t="str">
        <f>一年级总分</f>
        <v/>
      </c>
      <c r="AF694" s="517" t="str">
        <f>一年级等级</f>
        <v/>
      </c>
    </row>
    <row r="695" spans="1:32">
      <c r="A695" s="664">
        <v>110</v>
      </c>
      <c r="B695" s="665">
        <v>63</v>
      </c>
      <c r="C695" s="586"/>
      <c r="D695" s="587"/>
      <c r="E695" s="586"/>
      <c r="F695" s="473"/>
      <c r="G695" s="588"/>
      <c r="H695" s="475"/>
      <c r="I695" s="595"/>
      <c r="J695" s="596"/>
      <c r="K695" s="597"/>
      <c r="L695" s="649"/>
      <c r="M695" s="644"/>
      <c r="N695" s="505" t="str">
        <f>一年级BMI</f>
        <v/>
      </c>
      <c r="O695" s="499" t="str">
        <f>一年级BMI等级</f>
        <v/>
      </c>
      <c r="P695" s="500" t="str">
        <f>一年级BMI得分</f>
        <v/>
      </c>
      <c r="Q695" s="515" t="str">
        <f>一年级肺活量得分</f>
        <v/>
      </c>
      <c r="R695" s="512" t="str">
        <f>一年级等级</f>
        <v/>
      </c>
      <c r="S695" s="516" t="str">
        <f>一年级50米跑得分</f>
        <v/>
      </c>
      <c r="T695" s="517" t="str">
        <f>一年级等级</f>
        <v/>
      </c>
      <c r="U695" s="516" t="str">
        <f>一年级坐位体前屈得分</f>
        <v/>
      </c>
      <c r="V695" s="517" t="str">
        <f>一年级等级</f>
        <v/>
      </c>
      <c r="W695" s="516" t="str">
        <f>一年级一分钟跳绳得分</f>
        <v/>
      </c>
      <c r="X695" s="517" t="str">
        <f>一年级等级</f>
        <v/>
      </c>
      <c r="Y695" s="515"/>
      <c r="Z695" s="518"/>
      <c r="AA695" s="533"/>
      <c r="AB695" s="515"/>
      <c r="AC695" s="533" t="str">
        <f>一年级跳绳附加分</f>
        <v/>
      </c>
      <c r="AD695" s="534" t="str">
        <f>一年级标准分</f>
        <v/>
      </c>
      <c r="AE695" s="534" t="str">
        <f>一年级总分</f>
        <v/>
      </c>
      <c r="AF695" s="517" t="str">
        <f>一年级等级</f>
        <v/>
      </c>
    </row>
    <row r="696" spans="1:32">
      <c r="A696" s="664">
        <v>110</v>
      </c>
      <c r="B696" s="665">
        <v>64</v>
      </c>
      <c r="C696" s="586"/>
      <c r="D696" s="587"/>
      <c r="E696" s="586"/>
      <c r="F696" s="473"/>
      <c r="G696" s="588"/>
      <c r="H696" s="475"/>
      <c r="I696" s="595"/>
      <c r="J696" s="596"/>
      <c r="K696" s="597"/>
      <c r="L696" s="649"/>
      <c r="M696" s="644"/>
      <c r="N696" s="505" t="str">
        <f>一年级BMI</f>
        <v/>
      </c>
      <c r="O696" s="499" t="str">
        <f>一年级BMI等级</f>
        <v/>
      </c>
      <c r="P696" s="500" t="str">
        <f>一年级BMI得分</f>
        <v/>
      </c>
      <c r="Q696" s="515" t="str">
        <f>一年级肺活量得分</f>
        <v/>
      </c>
      <c r="R696" s="512" t="str">
        <f>一年级等级</f>
        <v/>
      </c>
      <c r="S696" s="516" t="str">
        <f>一年级50米跑得分</f>
        <v/>
      </c>
      <c r="T696" s="517" t="str">
        <f>一年级等级</f>
        <v/>
      </c>
      <c r="U696" s="516" t="str">
        <f>一年级坐位体前屈得分</f>
        <v/>
      </c>
      <c r="V696" s="517" t="str">
        <f>一年级等级</f>
        <v/>
      </c>
      <c r="W696" s="516" t="str">
        <f>一年级一分钟跳绳得分</f>
        <v/>
      </c>
      <c r="X696" s="517" t="str">
        <f>一年级等级</f>
        <v/>
      </c>
      <c r="Y696" s="515"/>
      <c r="Z696" s="518"/>
      <c r="AA696" s="533"/>
      <c r="AB696" s="515"/>
      <c r="AC696" s="533" t="str">
        <f>一年级跳绳附加分</f>
        <v/>
      </c>
      <c r="AD696" s="534" t="str">
        <f>一年级标准分</f>
        <v/>
      </c>
      <c r="AE696" s="534" t="str">
        <f>一年级总分</f>
        <v/>
      </c>
      <c r="AF696" s="517" t="str">
        <f>一年级等级</f>
        <v/>
      </c>
    </row>
    <row r="697" spans="1:32">
      <c r="A697" s="664">
        <v>110</v>
      </c>
      <c r="B697" s="665">
        <v>65</v>
      </c>
      <c r="C697" s="586"/>
      <c r="D697" s="587"/>
      <c r="E697" s="586"/>
      <c r="F697" s="473"/>
      <c r="G697" s="588"/>
      <c r="H697" s="475"/>
      <c r="I697" s="595"/>
      <c r="J697" s="596"/>
      <c r="K697" s="597"/>
      <c r="L697" s="649"/>
      <c r="M697" s="644"/>
      <c r="N697" s="505" t="str">
        <f>一年级BMI</f>
        <v/>
      </c>
      <c r="O697" s="499" t="str">
        <f>一年级BMI等级</f>
        <v/>
      </c>
      <c r="P697" s="500" t="str">
        <f>一年级BMI得分</f>
        <v/>
      </c>
      <c r="Q697" s="515" t="str">
        <f>一年级肺活量得分</f>
        <v/>
      </c>
      <c r="R697" s="512" t="str">
        <f>一年级等级</f>
        <v/>
      </c>
      <c r="S697" s="516" t="str">
        <f>一年级50米跑得分</f>
        <v/>
      </c>
      <c r="T697" s="517" t="str">
        <f>一年级等级</f>
        <v/>
      </c>
      <c r="U697" s="516" t="str">
        <f>一年级坐位体前屈得分</f>
        <v/>
      </c>
      <c r="V697" s="517" t="str">
        <f>一年级等级</f>
        <v/>
      </c>
      <c r="W697" s="516" t="str">
        <f>一年级一分钟跳绳得分</f>
        <v/>
      </c>
      <c r="X697" s="517" t="str">
        <f>一年级等级</f>
        <v/>
      </c>
      <c r="Y697" s="515"/>
      <c r="Z697" s="518"/>
      <c r="AA697" s="533"/>
      <c r="AB697" s="515"/>
      <c r="AC697" s="533" t="str">
        <f>一年级跳绳附加分</f>
        <v/>
      </c>
      <c r="AD697" s="534" t="str">
        <f>一年级标准分</f>
        <v/>
      </c>
      <c r="AE697" s="534" t="str">
        <f>一年级总分</f>
        <v/>
      </c>
      <c r="AF697" s="517" t="str">
        <f>一年级等级</f>
        <v/>
      </c>
    </row>
    <row r="698" spans="1:32">
      <c r="A698" s="664">
        <v>110</v>
      </c>
      <c r="B698" s="665">
        <v>66</v>
      </c>
      <c r="C698" s="586"/>
      <c r="D698" s="587"/>
      <c r="E698" s="586"/>
      <c r="F698" s="473"/>
      <c r="G698" s="588"/>
      <c r="H698" s="475"/>
      <c r="I698" s="595"/>
      <c r="J698" s="596"/>
      <c r="K698" s="596"/>
      <c r="L698" s="649"/>
      <c r="M698" s="644"/>
      <c r="N698" s="505" t="str">
        <f>一年级BMI</f>
        <v/>
      </c>
      <c r="O698" s="499" t="str">
        <f>一年级BMI等级</f>
        <v/>
      </c>
      <c r="P698" s="500" t="str">
        <f>一年级BMI得分</f>
        <v/>
      </c>
      <c r="Q698" s="515" t="str">
        <f>一年级肺活量得分</f>
        <v/>
      </c>
      <c r="R698" s="512" t="str">
        <f>一年级等级</f>
        <v/>
      </c>
      <c r="S698" s="516" t="str">
        <f>一年级50米跑得分</f>
        <v/>
      </c>
      <c r="T698" s="517" t="str">
        <f>一年级等级</f>
        <v/>
      </c>
      <c r="U698" s="516" t="str">
        <f>一年级坐位体前屈得分</f>
        <v/>
      </c>
      <c r="V698" s="517" t="str">
        <f>一年级等级</f>
        <v/>
      </c>
      <c r="W698" s="516" t="str">
        <f>一年级一分钟跳绳得分</f>
        <v/>
      </c>
      <c r="X698" s="517" t="str">
        <f>一年级等级</f>
        <v/>
      </c>
      <c r="Y698" s="515"/>
      <c r="Z698" s="518"/>
      <c r="AA698" s="533"/>
      <c r="AB698" s="515"/>
      <c r="AC698" s="533" t="str">
        <f>一年级跳绳附加分</f>
        <v/>
      </c>
      <c r="AD698" s="534" t="str">
        <f>一年级标准分</f>
        <v/>
      </c>
      <c r="AE698" s="534" t="str">
        <f>一年级总分</f>
        <v/>
      </c>
      <c r="AF698" s="517" t="str">
        <f>一年级等级</f>
        <v/>
      </c>
    </row>
    <row r="699" spans="1:32">
      <c r="A699" s="664">
        <v>110</v>
      </c>
      <c r="B699" s="665">
        <v>67</v>
      </c>
      <c r="C699" s="586"/>
      <c r="D699" s="587"/>
      <c r="E699" s="586"/>
      <c r="F699" s="473"/>
      <c r="G699" s="588"/>
      <c r="H699" s="475"/>
      <c r="I699" s="595"/>
      <c r="J699" s="596"/>
      <c r="K699" s="596"/>
      <c r="L699" s="649"/>
      <c r="M699" s="644"/>
      <c r="N699" s="505" t="str">
        <f>一年级BMI</f>
        <v/>
      </c>
      <c r="O699" s="499" t="str">
        <f>一年级BMI等级</f>
        <v/>
      </c>
      <c r="P699" s="500" t="str">
        <f>一年级BMI得分</f>
        <v/>
      </c>
      <c r="Q699" s="515" t="str">
        <f>一年级肺活量得分</f>
        <v/>
      </c>
      <c r="R699" s="512" t="str">
        <f>一年级等级</f>
        <v/>
      </c>
      <c r="S699" s="516" t="str">
        <f>一年级50米跑得分</f>
        <v/>
      </c>
      <c r="T699" s="517" t="str">
        <f>一年级等级</f>
        <v/>
      </c>
      <c r="U699" s="516" t="str">
        <f>一年级坐位体前屈得分</f>
        <v/>
      </c>
      <c r="V699" s="517" t="str">
        <f>一年级等级</f>
        <v/>
      </c>
      <c r="W699" s="516" t="str">
        <f>一年级一分钟跳绳得分</f>
        <v/>
      </c>
      <c r="X699" s="517" t="str">
        <f>一年级等级</f>
        <v/>
      </c>
      <c r="Y699" s="515"/>
      <c r="Z699" s="518"/>
      <c r="AA699" s="533"/>
      <c r="AB699" s="515"/>
      <c r="AC699" s="533" t="str">
        <f>一年级跳绳附加分</f>
        <v/>
      </c>
      <c r="AD699" s="534" t="str">
        <f>一年级标准分</f>
        <v/>
      </c>
      <c r="AE699" s="534" t="str">
        <f>一年级总分</f>
        <v/>
      </c>
      <c r="AF699" s="517" t="str">
        <f>一年级等级</f>
        <v/>
      </c>
    </row>
    <row r="700" spans="1:32">
      <c r="A700" s="664">
        <v>110</v>
      </c>
      <c r="B700" s="665">
        <v>68</v>
      </c>
      <c r="C700" s="586"/>
      <c r="D700" s="587"/>
      <c r="E700" s="586"/>
      <c r="F700" s="473"/>
      <c r="G700" s="588"/>
      <c r="H700" s="475"/>
      <c r="I700" s="595"/>
      <c r="J700" s="596"/>
      <c r="K700" s="596"/>
      <c r="L700" s="649"/>
      <c r="M700" s="644"/>
      <c r="N700" s="505" t="str">
        <f>一年级BMI</f>
        <v/>
      </c>
      <c r="O700" s="499" t="str">
        <f>一年级BMI等级</f>
        <v/>
      </c>
      <c r="P700" s="500" t="str">
        <f>一年级BMI得分</f>
        <v/>
      </c>
      <c r="Q700" s="515" t="str">
        <f>一年级肺活量得分</f>
        <v/>
      </c>
      <c r="R700" s="512" t="str">
        <f>一年级等级</f>
        <v/>
      </c>
      <c r="S700" s="516" t="str">
        <f>一年级50米跑得分</f>
        <v/>
      </c>
      <c r="T700" s="517" t="str">
        <f>一年级等级</f>
        <v/>
      </c>
      <c r="U700" s="516" t="str">
        <f>一年级坐位体前屈得分</f>
        <v/>
      </c>
      <c r="V700" s="517" t="str">
        <f>一年级等级</f>
        <v/>
      </c>
      <c r="W700" s="516" t="str">
        <f>一年级一分钟跳绳得分</f>
        <v/>
      </c>
      <c r="X700" s="517" t="str">
        <f>一年级等级</f>
        <v/>
      </c>
      <c r="Y700" s="515"/>
      <c r="Z700" s="518"/>
      <c r="AA700" s="533"/>
      <c r="AB700" s="515"/>
      <c r="AC700" s="533" t="str">
        <f>一年级跳绳附加分</f>
        <v/>
      </c>
      <c r="AD700" s="534" t="str">
        <f>一年级标准分</f>
        <v/>
      </c>
      <c r="AE700" s="534" t="str">
        <f>一年级总分</f>
        <v/>
      </c>
      <c r="AF700" s="517" t="str">
        <f>一年级等级</f>
        <v/>
      </c>
    </row>
    <row r="701" spans="1:32">
      <c r="A701" s="664">
        <v>110</v>
      </c>
      <c r="B701" s="665">
        <v>69</v>
      </c>
      <c r="C701" s="586"/>
      <c r="D701" s="587"/>
      <c r="E701" s="586"/>
      <c r="F701" s="473"/>
      <c r="G701" s="589"/>
      <c r="H701" s="475"/>
      <c r="I701" s="595"/>
      <c r="J701" s="596"/>
      <c r="K701" s="596"/>
      <c r="L701" s="649"/>
      <c r="M701" s="644"/>
      <c r="N701" s="505" t="str">
        <f>一年级BMI</f>
        <v/>
      </c>
      <c r="O701" s="499" t="str">
        <f>一年级BMI等级</f>
        <v/>
      </c>
      <c r="P701" s="500" t="str">
        <f>一年级BMI得分</f>
        <v/>
      </c>
      <c r="Q701" s="515" t="str">
        <f>一年级肺活量得分</f>
        <v/>
      </c>
      <c r="R701" s="512" t="str">
        <f>一年级等级</f>
        <v/>
      </c>
      <c r="S701" s="516" t="str">
        <f>一年级50米跑得分</f>
        <v/>
      </c>
      <c r="T701" s="517" t="str">
        <f>一年级等级</f>
        <v/>
      </c>
      <c r="U701" s="516" t="str">
        <f>一年级坐位体前屈得分</f>
        <v/>
      </c>
      <c r="V701" s="517" t="str">
        <f>一年级等级</f>
        <v/>
      </c>
      <c r="W701" s="516" t="str">
        <f>一年级一分钟跳绳得分</f>
        <v/>
      </c>
      <c r="X701" s="517" t="str">
        <f>一年级等级</f>
        <v/>
      </c>
      <c r="Y701" s="515"/>
      <c r="Z701" s="518"/>
      <c r="AA701" s="533"/>
      <c r="AB701" s="515"/>
      <c r="AC701" s="533" t="str">
        <f>一年级跳绳附加分</f>
        <v/>
      </c>
      <c r="AD701" s="534" t="str">
        <f>一年级标准分</f>
        <v/>
      </c>
      <c r="AE701" s="534" t="str">
        <f>一年级总分</f>
        <v/>
      </c>
      <c r="AF701" s="517" t="str">
        <f>一年级等级</f>
        <v/>
      </c>
    </row>
    <row r="702" ht="15.75" spans="1:32">
      <c r="A702" s="687">
        <v>110</v>
      </c>
      <c r="B702" s="688">
        <v>70</v>
      </c>
      <c r="C702" s="590"/>
      <c r="D702" s="591"/>
      <c r="E702" s="590"/>
      <c r="F702" s="583"/>
      <c r="G702" s="601"/>
      <c r="H702" s="542"/>
      <c r="I702" s="598"/>
      <c r="J702" s="599"/>
      <c r="K702" s="599"/>
      <c r="L702" s="652"/>
      <c r="M702" s="647"/>
      <c r="N702" s="573" t="str">
        <f>一年级BMI</f>
        <v/>
      </c>
      <c r="O702" s="574" t="str">
        <f>一年级BMI等级</f>
        <v/>
      </c>
      <c r="P702" s="575" t="str">
        <f>一年级BMI得分</f>
        <v/>
      </c>
      <c r="Q702" s="576" t="str">
        <f>一年级肺活量得分</f>
        <v/>
      </c>
      <c r="R702" s="577" t="str">
        <f>一年级等级</f>
        <v/>
      </c>
      <c r="S702" s="578" t="str">
        <f>一年级50米跑得分</f>
        <v/>
      </c>
      <c r="T702" s="567" t="str">
        <f>一年级等级</f>
        <v/>
      </c>
      <c r="U702" s="578" t="str">
        <f>一年级坐位体前屈得分</f>
        <v/>
      </c>
      <c r="V702" s="567" t="str">
        <f>一年级等级</f>
        <v/>
      </c>
      <c r="W702" s="578" t="str">
        <f>一年级一分钟跳绳得分</f>
        <v/>
      </c>
      <c r="X702" s="567" t="str">
        <f>一年级等级</f>
        <v/>
      </c>
      <c r="Y702" s="576"/>
      <c r="Z702" s="579"/>
      <c r="AA702" s="565"/>
      <c r="AB702" s="576"/>
      <c r="AC702" s="565" t="str">
        <f>一年级跳绳附加分</f>
        <v/>
      </c>
      <c r="AD702" s="566" t="str">
        <f>一年级标准分</f>
        <v/>
      </c>
      <c r="AE702" s="566" t="str">
        <f>一年级总分</f>
        <v/>
      </c>
      <c r="AF702" s="567" t="str">
        <f>一年级等级</f>
        <v/>
      </c>
    </row>
    <row r="703" ht="15.75" spans="1:32">
      <c r="A703" s="662">
        <v>111</v>
      </c>
      <c r="B703" s="663">
        <v>1</v>
      </c>
      <c r="C703" s="593"/>
      <c r="D703" s="594"/>
      <c r="E703" s="593"/>
      <c r="F703" s="473"/>
      <c r="G703" s="589"/>
      <c r="H703" s="475"/>
      <c r="I703" s="600"/>
      <c r="J703" s="597"/>
      <c r="K703" s="597"/>
      <c r="L703" s="648"/>
      <c r="M703" s="643"/>
      <c r="N703" s="498" t="str">
        <f>一年级BMI</f>
        <v/>
      </c>
      <c r="O703" s="499" t="str">
        <f>一年级BMI等级</f>
        <v/>
      </c>
      <c r="P703" s="500" t="str">
        <f>一年级BMI得分</f>
        <v/>
      </c>
      <c r="Q703" s="511" t="str">
        <f>一年级肺活量得分</f>
        <v/>
      </c>
      <c r="R703" s="512" t="str">
        <f>一年级等级</f>
        <v/>
      </c>
      <c r="S703" s="513" t="str">
        <f>一年级50米跑得分</f>
        <v/>
      </c>
      <c r="T703" s="512" t="str">
        <f>一年级等级</f>
        <v/>
      </c>
      <c r="U703" s="513" t="str">
        <f>一年级坐位体前屈得分</f>
        <v/>
      </c>
      <c r="V703" s="512" t="str">
        <f>一年级等级</f>
        <v/>
      </c>
      <c r="W703" s="513" t="str">
        <f>一年级一分钟跳绳得分</f>
        <v/>
      </c>
      <c r="X703" s="512" t="str">
        <f>一年级等级</f>
        <v/>
      </c>
      <c r="Y703" s="511"/>
      <c r="Z703" s="514"/>
      <c r="AA703" s="530"/>
      <c r="AB703" s="511"/>
      <c r="AC703" s="530" t="str">
        <f>一年级跳绳附加分</f>
        <v/>
      </c>
      <c r="AD703" s="531" t="str">
        <f>一年级标准分</f>
        <v/>
      </c>
      <c r="AE703" s="531" t="str">
        <f>一年级总分</f>
        <v/>
      </c>
      <c r="AF703" s="512" t="str">
        <f>一年级等级</f>
        <v/>
      </c>
    </row>
    <row r="704" spans="1:32">
      <c r="A704" s="664">
        <v>111</v>
      </c>
      <c r="B704" s="665">
        <v>2</v>
      </c>
      <c r="C704" s="586"/>
      <c r="D704" s="587"/>
      <c r="E704" s="586"/>
      <c r="F704" s="473"/>
      <c r="G704" s="588"/>
      <c r="H704" s="475"/>
      <c r="I704" s="595"/>
      <c r="J704" s="596"/>
      <c r="K704" s="596"/>
      <c r="L704" s="649"/>
      <c r="M704" s="644"/>
      <c r="N704" s="505" t="str">
        <f>一年级BMI</f>
        <v/>
      </c>
      <c r="O704" s="499" t="str">
        <f>一年级BMI等级</f>
        <v/>
      </c>
      <c r="P704" s="500" t="str">
        <f>一年级BMI得分</f>
        <v/>
      </c>
      <c r="Q704" s="515" t="str">
        <f>一年级肺活量得分</f>
        <v/>
      </c>
      <c r="R704" s="512" t="str">
        <f>一年级等级</f>
        <v/>
      </c>
      <c r="S704" s="516" t="str">
        <f>一年级50米跑得分</f>
        <v/>
      </c>
      <c r="T704" s="517" t="str">
        <f>一年级等级</f>
        <v/>
      </c>
      <c r="U704" s="516" t="str">
        <f>一年级坐位体前屈得分</f>
        <v/>
      </c>
      <c r="V704" s="517" t="str">
        <f>一年级等级</f>
        <v/>
      </c>
      <c r="W704" s="516" t="str">
        <f>一年级一分钟跳绳得分</f>
        <v/>
      </c>
      <c r="X704" s="517" t="str">
        <f>一年级等级</f>
        <v/>
      </c>
      <c r="Y704" s="515"/>
      <c r="Z704" s="518"/>
      <c r="AA704" s="533"/>
      <c r="AB704" s="515"/>
      <c r="AC704" s="533" t="str">
        <f>一年级跳绳附加分</f>
        <v/>
      </c>
      <c r="AD704" s="534" t="str">
        <f>一年级标准分</f>
        <v/>
      </c>
      <c r="AE704" s="534" t="str">
        <f>一年级总分</f>
        <v/>
      </c>
      <c r="AF704" s="517" t="str">
        <f>一年级等级</f>
        <v/>
      </c>
    </row>
    <row r="705" spans="1:32">
      <c r="A705" s="664">
        <v>111</v>
      </c>
      <c r="B705" s="665">
        <v>3</v>
      </c>
      <c r="C705" s="586"/>
      <c r="D705" s="587"/>
      <c r="E705" s="586"/>
      <c r="F705" s="473"/>
      <c r="G705" s="588"/>
      <c r="H705" s="475"/>
      <c r="I705" s="595"/>
      <c r="J705" s="596"/>
      <c r="K705" s="596"/>
      <c r="L705" s="649"/>
      <c r="M705" s="644"/>
      <c r="N705" s="505" t="str">
        <f>一年级BMI</f>
        <v/>
      </c>
      <c r="O705" s="499" t="str">
        <f>一年级BMI等级</f>
        <v/>
      </c>
      <c r="P705" s="500" t="str">
        <f>一年级BMI得分</f>
        <v/>
      </c>
      <c r="Q705" s="515" t="str">
        <f>一年级肺活量得分</f>
        <v/>
      </c>
      <c r="R705" s="512" t="str">
        <f>一年级等级</f>
        <v/>
      </c>
      <c r="S705" s="516" t="str">
        <f>一年级50米跑得分</f>
        <v/>
      </c>
      <c r="T705" s="517" t="str">
        <f>一年级等级</f>
        <v/>
      </c>
      <c r="U705" s="516" t="str">
        <f>一年级坐位体前屈得分</f>
        <v/>
      </c>
      <c r="V705" s="517" t="str">
        <f>一年级等级</f>
        <v/>
      </c>
      <c r="W705" s="516" t="str">
        <f>一年级一分钟跳绳得分</f>
        <v/>
      </c>
      <c r="X705" s="517" t="str">
        <f>一年级等级</f>
        <v/>
      </c>
      <c r="Y705" s="515"/>
      <c r="Z705" s="518"/>
      <c r="AA705" s="533"/>
      <c r="AB705" s="515"/>
      <c r="AC705" s="533" t="str">
        <f>一年级跳绳附加分</f>
        <v/>
      </c>
      <c r="AD705" s="534" t="str">
        <f>一年级标准分</f>
        <v/>
      </c>
      <c r="AE705" s="534" t="str">
        <f>一年级总分</f>
        <v/>
      </c>
      <c r="AF705" s="517" t="str">
        <f>一年级等级</f>
        <v/>
      </c>
    </row>
    <row r="706" spans="1:32">
      <c r="A706" s="664">
        <v>111</v>
      </c>
      <c r="B706" s="665">
        <v>4</v>
      </c>
      <c r="C706" s="586"/>
      <c r="D706" s="587"/>
      <c r="E706" s="586"/>
      <c r="F706" s="473"/>
      <c r="G706" s="588"/>
      <c r="H706" s="475"/>
      <c r="I706" s="595"/>
      <c r="J706" s="596"/>
      <c r="K706" s="596"/>
      <c r="L706" s="649"/>
      <c r="M706" s="644"/>
      <c r="N706" s="505" t="str">
        <f>一年级BMI</f>
        <v/>
      </c>
      <c r="O706" s="499" t="str">
        <f>一年级BMI等级</f>
        <v/>
      </c>
      <c r="P706" s="500" t="str">
        <f>一年级BMI得分</f>
        <v/>
      </c>
      <c r="Q706" s="515" t="str">
        <f>一年级肺活量得分</f>
        <v/>
      </c>
      <c r="R706" s="512" t="str">
        <f>一年级等级</f>
        <v/>
      </c>
      <c r="S706" s="516" t="str">
        <f>一年级50米跑得分</f>
        <v/>
      </c>
      <c r="T706" s="517" t="str">
        <f>一年级等级</f>
        <v/>
      </c>
      <c r="U706" s="516" t="str">
        <f>一年级坐位体前屈得分</f>
        <v/>
      </c>
      <c r="V706" s="517" t="str">
        <f>一年级等级</f>
        <v/>
      </c>
      <c r="W706" s="516" t="str">
        <f>一年级一分钟跳绳得分</f>
        <v/>
      </c>
      <c r="X706" s="517" t="str">
        <f>一年级等级</f>
        <v/>
      </c>
      <c r="Y706" s="515"/>
      <c r="Z706" s="518"/>
      <c r="AA706" s="533"/>
      <c r="AB706" s="515"/>
      <c r="AC706" s="533" t="str">
        <f>一年级跳绳附加分</f>
        <v/>
      </c>
      <c r="AD706" s="534" t="str">
        <f>一年级标准分</f>
        <v/>
      </c>
      <c r="AE706" s="534" t="str">
        <f>一年级总分</f>
        <v/>
      </c>
      <c r="AF706" s="517" t="str">
        <f>一年级等级</f>
        <v/>
      </c>
    </row>
    <row r="707" spans="1:32">
      <c r="A707" s="664">
        <v>111</v>
      </c>
      <c r="B707" s="665">
        <v>5</v>
      </c>
      <c r="C707" s="586"/>
      <c r="D707" s="587"/>
      <c r="E707" s="586"/>
      <c r="F707" s="473"/>
      <c r="G707" s="588"/>
      <c r="H707" s="475"/>
      <c r="I707" s="595"/>
      <c r="J707" s="596"/>
      <c r="K707" s="596"/>
      <c r="L707" s="649"/>
      <c r="M707" s="644"/>
      <c r="N707" s="505" t="str">
        <f>一年级BMI</f>
        <v/>
      </c>
      <c r="O707" s="499" t="str">
        <f>一年级BMI等级</f>
        <v/>
      </c>
      <c r="P707" s="500" t="str">
        <f>一年级BMI得分</f>
        <v/>
      </c>
      <c r="Q707" s="515" t="str">
        <f>一年级肺活量得分</f>
        <v/>
      </c>
      <c r="R707" s="512" t="str">
        <f>一年级等级</f>
        <v/>
      </c>
      <c r="S707" s="516" t="str">
        <f>一年级50米跑得分</f>
        <v/>
      </c>
      <c r="T707" s="517" t="str">
        <f>一年级等级</f>
        <v/>
      </c>
      <c r="U707" s="516" t="str">
        <f>一年级坐位体前屈得分</f>
        <v/>
      </c>
      <c r="V707" s="517" t="str">
        <f>一年级等级</f>
        <v/>
      </c>
      <c r="W707" s="516" t="str">
        <f>一年级一分钟跳绳得分</f>
        <v/>
      </c>
      <c r="X707" s="517" t="str">
        <f>一年级等级</f>
        <v/>
      </c>
      <c r="Y707" s="515"/>
      <c r="Z707" s="518"/>
      <c r="AA707" s="533"/>
      <c r="AB707" s="515"/>
      <c r="AC707" s="533" t="str">
        <f>一年级跳绳附加分</f>
        <v/>
      </c>
      <c r="AD707" s="534" t="str">
        <f>一年级标准分</f>
        <v/>
      </c>
      <c r="AE707" s="534" t="str">
        <f>一年级总分</f>
        <v/>
      </c>
      <c r="AF707" s="517" t="str">
        <f>一年级等级</f>
        <v/>
      </c>
    </row>
    <row r="708" spans="1:32">
      <c r="A708" s="664">
        <v>111</v>
      </c>
      <c r="B708" s="665">
        <v>6</v>
      </c>
      <c r="C708" s="586"/>
      <c r="D708" s="587"/>
      <c r="E708" s="586"/>
      <c r="F708" s="473"/>
      <c r="G708" s="588"/>
      <c r="H708" s="475"/>
      <c r="I708" s="595"/>
      <c r="J708" s="596"/>
      <c r="K708" s="596"/>
      <c r="L708" s="649"/>
      <c r="M708" s="644"/>
      <c r="N708" s="505" t="str">
        <f>一年级BMI</f>
        <v/>
      </c>
      <c r="O708" s="499" t="str">
        <f>一年级BMI等级</f>
        <v/>
      </c>
      <c r="P708" s="500" t="str">
        <f>一年级BMI得分</f>
        <v/>
      </c>
      <c r="Q708" s="515" t="str">
        <f>一年级肺活量得分</f>
        <v/>
      </c>
      <c r="R708" s="512" t="str">
        <f>一年级等级</f>
        <v/>
      </c>
      <c r="S708" s="516" t="str">
        <f>一年级50米跑得分</f>
        <v/>
      </c>
      <c r="T708" s="517" t="str">
        <f>一年级等级</f>
        <v/>
      </c>
      <c r="U708" s="516" t="str">
        <f>一年级坐位体前屈得分</f>
        <v/>
      </c>
      <c r="V708" s="517" t="str">
        <f>一年级等级</f>
        <v/>
      </c>
      <c r="W708" s="516" t="str">
        <f>一年级一分钟跳绳得分</f>
        <v/>
      </c>
      <c r="X708" s="517" t="str">
        <f>一年级等级</f>
        <v/>
      </c>
      <c r="Y708" s="515"/>
      <c r="Z708" s="518"/>
      <c r="AA708" s="533"/>
      <c r="AB708" s="515"/>
      <c r="AC708" s="533" t="str">
        <f>一年级跳绳附加分</f>
        <v/>
      </c>
      <c r="AD708" s="534" t="str">
        <f>一年级标准分</f>
        <v/>
      </c>
      <c r="AE708" s="534" t="str">
        <f>一年级总分</f>
        <v/>
      </c>
      <c r="AF708" s="517" t="str">
        <f>一年级等级</f>
        <v/>
      </c>
    </row>
    <row r="709" spans="1:32">
      <c r="A709" s="664">
        <v>111</v>
      </c>
      <c r="B709" s="665">
        <v>7</v>
      </c>
      <c r="C709" s="586"/>
      <c r="D709" s="587"/>
      <c r="E709" s="586"/>
      <c r="F709" s="473"/>
      <c r="G709" s="588"/>
      <c r="H709" s="475"/>
      <c r="I709" s="595"/>
      <c r="J709" s="596"/>
      <c r="K709" s="596"/>
      <c r="L709" s="649"/>
      <c r="M709" s="644"/>
      <c r="N709" s="505" t="str">
        <f>一年级BMI</f>
        <v/>
      </c>
      <c r="O709" s="499" t="str">
        <f>一年级BMI等级</f>
        <v/>
      </c>
      <c r="P709" s="500" t="str">
        <f>一年级BMI得分</f>
        <v/>
      </c>
      <c r="Q709" s="515" t="str">
        <f>一年级肺活量得分</f>
        <v/>
      </c>
      <c r="R709" s="512" t="str">
        <f>一年级等级</f>
        <v/>
      </c>
      <c r="S709" s="516" t="str">
        <f>一年级50米跑得分</f>
        <v/>
      </c>
      <c r="T709" s="517" t="str">
        <f>一年级等级</f>
        <v/>
      </c>
      <c r="U709" s="516" t="str">
        <f>一年级坐位体前屈得分</f>
        <v/>
      </c>
      <c r="V709" s="517" t="str">
        <f>一年级等级</f>
        <v/>
      </c>
      <c r="W709" s="516" t="str">
        <f>一年级一分钟跳绳得分</f>
        <v/>
      </c>
      <c r="X709" s="517" t="str">
        <f>一年级等级</f>
        <v/>
      </c>
      <c r="Y709" s="515"/>
      <c r="Z709" s="518"/>
      <c r="AA709" s="533"/>
      <c r="AB709" s="515"/>
      <c r="AC709" s="533" t="str">
        <f>一年级跳绳附加分</f>
        <v/>
      </c>
      <c r="AD709" s="534" t="str">
        <f>一年级标准分</f>
        <v/>
      </c>
      <c r="AE709" s="534" t="str">
        <f>一年级总分</f>
        <v/>
      </c>
      <c r="AF709" s="517" t="str">
        <f>一年级等级</f>
        <v/>
      </c>
    </row>
    <row r="710" spans="1:32">
      <c r="A710" s="664">
        <v>111</v>
      </c>
      <c r="B710" s="665">
        <v>8</v>
      </c>
      <c r="C710" s="586"/>
      <c r="D710" s="587"/>
      <c r="E710" s="586"/>
      <c r="F710" s="473"/>
      <c r="G710" s="588"/>
      <c r="H710" s="475"/>
      <c r="I710" s="595"/>
      <c r="J710" s="596"/>
      <c r="K710" s="596"/>
      <c r="L710" s="649"/>
      <c r="M710" s="644"/>
      <c r="N710" s="505" t="str">
        <f>一年级BMI</f>
        <v/>
      </c>
      <c r="O710" s="499" t="str">
        <f>一年级BMI等级</f>
        <v/>
      </c>
      <c r="P710" s="500" t="str">
        <f>一年级BMI得分</f>
        <v/>
      </c>
      <c r="Q710" s="515" t="str">
        <f>一年级肺活量得分</f>
        <v/>
      </c>
      <c r="R710" s="512" t="str">
        <f>一年级等级</f>
        <v/>
      </c>
      <c r="S710" s="516" t="str">
        <f>一年级50米跑得分</f>
        <v/>
      </c>
      <c r="T710" s="517" t="str">
        <f>一年级等级</f>
        <v/>
      </c>
      <c r="U710" s="516" t="str">
        <f>一年级坐位体前屈得分</f>
        <v/>
      </c>
      <c r="V710" s="517" t="str">
        <f>一年级等级</f>
        <v/>
      </c>
      <c r="W710" s="516" t="str">
        <f>一年级一分钟跳绳得分</f>
        <v/>
      </c>
      <c r="X710" s="517" t="str">
        <f>一年级等级</f>
        <v/>
      </c>
      <c r="Y710" s="515"/>
      <c r="Z710" s="518"/>
      <c r="AA710" s="533"/>
      <c r="AB710" s="515"/>
      <c r="AC710" s="533" t="str">
        <f>一年级跳绳附加分</f>
        <v/>
      </c>
      <c r="AD710" s="534" t="str">
        <f>一年级标准分</f>
        <v/>
      </c>
      <c r="AE710" s="534" t="str">
        <f>一年级总分</f>
        <v/>
      </c>
      <c r="AF710" s="517" t="str">
        <f>一年级等级</f>
        <v/>
      </c>
    </row>
    <row r="711" spans="1:32">
      <c r="A711" s="664">
        <v>111</v>
      </c>
      <c r="B711" s="665">
        <v>9</v>
      </c>
      <c r="C711" s="586"/>
      <c r="D711" s="587"/>
      <c r="E711" s="586"/>
      <c r="F711" s="473"/>
      <c r="G711" s="588"/>
      <c r="H711" s="475"/>
      <c r="I711" s="595"/>
      <c r="J711" s="596"/>
      <c r="K711" s="596"/>
      <c r="L711" s="649"/>
      <c r="M711" s="644"/>
      <c r="N711" s="505" t="str">
        <f>一年级BMI</f>
        <v/>
      </c>
      <c r="O711" s="499" t="str">
        <f>一年级BMI等级</f>
        <v/>
      </c>
      <c r="P711" s="500" t="str">
        <f>一年级BMI得分</f>
        <v/>
      </c>
      <c r="Q711" s="515" t="str">
        <f>一年级肺活量得分</f>
        <v/>
      </c>
      <c r="R711" s="512" t="str">
        <f>一年级等级</f>
        <v/>
      </c>
      <c r="S711" s="516" t="str">
        <f>一年级50米跑得分</f>
        <v/>
      </c>
      <c r="T711" s="517" t="str">
        <f>一年级等级</f>
        <v/>
      </c>
      <c r="U711" s="516" t="str">
        <f>一年级坐位体前屈得分</f>
        <v/>
      </c>
      <c r="V711" s="517" t="str">
        <f>一年级等级</f>
        <v/>
      </c>
      <c r="W711" s="516" t="str">
        <f>一年级一分钟跳绳得分</f>
        <v/>
      </c>
      <c r="X711" s="517" t="str">
        <f>一年级等级</f>
        <v/>
      </c>
      <c r="Y711" s="515"/>
      <c r="Z711" s="518"/>
      <c r="AA711" s="533"/>
      <c r="AB711" s="515"/>
      <c r="AC711" s="533" t="str">
        <f>一年级跳绳附加分</f>
        <v/>
      </c>
      <c r="AD711" s="534" t="str">
        <f>一年级标准分</f>
        <v/>
      </c>
      <c r="AE711" s="534" t="str">
        <f>一年级总分</f>
        <v/>
      </c>
      <c r="AF711" s="517" t="str">
        <f>一年级等级</f>
        <v/>
      </c>
    </row>
    <row r="712" spans="1:32">
      <c r="A712" s="664">
        <v>111</v>
      </c>
      <c r="B712" s="665">
        <v>10</v>
      </c>
      <c r="C712" s="586"/>
      <c r="D712" s="587"/>
      <c r="E712" s="586"/>
      <c r="F712" s="473"/>
      <c r="G712" s="588"/>
      <c r="H712" s="475"/>
      <c r="I712" s="595"/>
      <c r="J712" s="596"/>
      <c r="K712" s="596"/>
      <c r="L712" s="649"/>
      <c r="M712" s="644"/>
      <c r="N712" s="505" t="str">
        <f>一年级BMI</f>
        <v/>
      </c>
      <c r="O712" s="499" t="str">
        <f>一年级BMI等级</f>
        <v/>
      </c>
      <c r="P712" s="500" t="str">
        <f>一年级BMI得分</f>
        <v/>
      </c>
      <c r="Q712" s="515" t="str">
        <f>一年级肺活量得分</f>
        <v/>
      </c>
      <c r="R712" s="512" t="str">
        <f>一年级等级</f>
        <v/>
      </c>
      <c r="S712" s="516" t="str">
        <f>一年级50米跑得分</f>
        <v/>
      </c>
      <c r="T712" s="517" t="str">
        <f>一年级等级</f>
        <v/>
      </c>
      <c r="U712" s="516" t="str">
        <f>一年级坐位体前屈得分</f>
        <v/>
      </c>
      <c r="V712" s="517" t="str">
        <f>一年级等级</f>
        <v/>
      </c>
      <c r="W712" s="516" t="str">
        <f>一年级一分钟跳绳得分</f>
        <v/>
      </c>
      <c r="X712" s="517" t="str">
        <f>一年级等级</f>
        <v/>
      </c>
      <c r="Y712" s="515"/>
      <c r="Z712" s="518"/>
      <c r="AA712" s="533"/>
      <c r="AB712" s="515"/>
      <c r="AC712" s="533" t="str">
        <f>一年级跳绳附加分</f>
        <v/>
      </c>
      <c r="AD712" s="534" t="str">
        <f>一年级标准分</f>
        <v/>
      </c>
      <c r="AE712" s="534" t="str">
        <f>一年级总分</f>
        <v/>
      </c>
      <c r="AF712" s="517" t="str">
        <f>一年级等级</f>
        <v/>
      </c>
    </row>
    <row r="713" spans="1:32">
      <c r="A713" s="664">
        <v>111</v>
      </c>
      <c r="B713" s="665">
        <v>11</v>
      </c>
      <c r="C713" s="586"/>
      <c r="D713" s="587"/>
      <c r="E713" s="586"/>
      <c r="F713" s="473"/>
      <c r="G713" s="588"/>
      <c r="H713" s="475"/>
      <c r="I713" s="595"/>
      <c r="J713" s="596"/>
      <c r="K713" s="596"/>
      <c r="L713" s="649"/>
      <c r="M713" s="644"/>
      <c r="N713" s="505" t="str">
        <f>一年级BMI</f>
        <v/>
      </c>
      <c r="O713" s="499" t="str">
        <f>一年级BMI等级</f>
        <v/>
      </c>
      <c r="P713" s="500" t="str">
        <f>一年级BMI得分</f>
        <v/>
      </c>
      <c r="Q713" s="515" t="str">
        <f>一年级肺活量得分</f>
        <v/>
      </c>
      <c r="R713" s="512" t="str">
        <f>一年级等级</f>
        <v/>
      </c>
      <c r="S713" s="516" t="str">
        <f>一年级50米跑得分</f>
        <v/>
      </c>
      <c r="T713" s="517" t="str">
        <f>一年级等级</f>
        <v/>
      </c>
      <c r="U713" s="516" t="str">
        <f>一年级坐位体前屈得分</f>
        <v/>
      </c>
      <c r="V713" s="517" t="str">
        <f>一年级等级</f>
        <v/>
      </c>
      <c r="W713" s="516" t="str">
        <f>一年级一分钟跳绳得分</f>
        <v/>
      </c>
      <c r="X713" s="517" t="str">
        <f>一年级等级</f>
        <v/>
      </c>
      <c r="Y713" s="515"/>
      <c r="Z713" s="518"/>
      <c r="AA713" s="533"/>
      <c r="AB713" s="515"/>
      <c r="AC713" s="533" t="str">
        <f>一年级跳绳附加分</f>
        <v/>
      </c>
      <c r="AD713" s="534" t="str">
        <f>一年级标准分</f>
        <v/>
      </c>
      <c r="AE713" s="534" t="str">
        <f>一年级总分</f>
        <v/>
      </c>
      <c r="AF713" s="517" t="str">
        <f>一年级等级</f>
        <v/>
      </c>
    </row>
    <row r="714" spans="1:32">
      <c r="A714" s="664">
        <v>111</v>
      </c>
      <c r="B714" s="665">
        <v>12</v>
      </c>
      <c r="C714" s="586"/>
      <c r="D714" s="587"/>
      <c r="E714" s="586"/>
      <c r="F714" s="473"/>
      <c r="G714" s="588"/>
      <c r="H714" s="475"/>
      <c r="I714" s="595"/>
      <c r="J714" s="596"/>
      <c r="K714" s="596"/>
      <c r="L714" s="649"/>
      <c r="M714" s="644"/>
      <c r="N714" s="505" t="str">
        <f>一年级BMI</f>
        <v/>
      </c>
      <c r="O714" s="499" t="str">
        <f>一年级BMI等级</f>
        <v/>
      </c>
      <c r="P714" s="500" t="str">
        <f>一年级BMI得分</f>
        <v/>
      </c>
      <c r="Q714" s="515" t="str">
        <f>一年级肺活量得分</f>
        <v/>
      </c>
      <c r="R714" s="512" t="str">
        <f>一年级等级</f>
        <v/>
      </c>
      <c r="S714" s="516" t="str">
        <f>一年级50米跑得分</f>
        <v/>
      </c>
      <c r="T714" s="517" t="str">
        <f>一年级等级</f>
        <v/>
      </c>
      <c r="U714" s="516" t="str">
        <f>一年级坐位体前屈得分</f>
        <v/>
      </c>
      <c r="V714" s="517" t="str">
        <f>一年级等级</f>
        <v/>
      </c>
      <c r="W714" s="516" t="str">
        <f>一年级一分钟跳绳得分</f>
        <v/>
      </c>
      <c r="X714" s="517" t="str">
        <f>一年级等级</f>
        <v/>
      </c>
      <c r="Y714" s="515"/>
      <c r="Z714" s="518"/>
      <c r="AA714" s="533"/>
      <c r="AB714" s="515"/>
      <c r="AC714" s="533" t="str">
        <f>一年级跳绳附加分</f>
        <v/>
      </c>
      <c r="AD714" s="534" t="str">
        <f>一年级标准分</f>
        <v/>
      </c>
      <c r="AE714" s="534" t="str">
        <f>一年级总分</f>
        <v/>
      </c>
      <c r="AF714" s="517" t="str">
        <f>一年级等级</f>
        <v/>
      </c>
    </row>
    <row r="715" spans="1:32">
      <c r="A715" s="664">
        <v>111</v>
      </c>
      <c r="B715" s="665">
        <v>13</v>
      </c>
      <c r="C715" s="586"/>
      <c r="D715" s="587"/>
      <c r="E715" s="586"/>
      <c r="F715" s="473"/>
      <c r="G715" s="588"/>
      <c r="H715" s="475"/>
      <c r="I715" s="595"/>
      <c r="J715" s="596"/>
      <c r="K715" s="596"/>
      <c r="L715" s="649"/>
      <c r="M715" s="644"/>
      <c r="N715" s="505" t="str">
        <f>一年级BMI</f>
        <v/>
      </c>
      <c r="O715" s="499" t="str">
        <f>一年级BMI等级</f>
        <v/>
      </c>
      <c r="P715" s="500" t="str">
        <f>一年级BMI得分</f>
        <v/>
      </c>
      <c r="Q715" s="515" t="str">
        <f>一年级肺活量得分</f>
        <v/>
      </c>
      <c r="R715" s="512" t="str">
        <f>一年级等级</f>
        <v/>
      </c>
      <c r="S715" s="516" t="str">
        <f>一年级50米跑得分</f>
        <v/>
      </c>
      <c r="T715" s="517" t="str">
        <f>一年级等级</f>
        <v/>
      </c>
      <c r="U715" s="516" t="str">
        <f>一年级坐位体前屈得分</f>
        <v/>
      </c>
      <c r="V715" s="517" t="str">
        <f>一年级等级</f>
        <v/>
      </c>
      <c r="W715" s="516" t="str">
        <f>一年级一分钟跳绳得分</f>
        <v/>
      </c>
      <c r="X715" s="517" t="str">
        <f>一年级等级</f>
        <v/>
      </c>
      <c r="Y715" s="515"/>
      <c r="Z715" s="518"/>
      <c r="AA715" s="533"/>
      <c r="AB715" s="515"/>
      <c r="AC715" s="533" t="str">
        <f>一年级跳绳附加分</f>
        <v/>
      </c>
      <c r="AD715" s="534" t="str">
        <f>一年级标准分</f>
        <v/>
      </c>
      <c r="AE715" s="534" t="str">
        <f>一年级总分</f>
        <v/>
      </c>
      <c r="AF715" s="517" t="str">
        <f>一年级等级</f>
        <v/>
      </c>
    </row>
    <row r="716" spans="1:32">
      <c r="A716" s="664">
        <v>111</v>
      </c>
      <c r="B716" s="665">
        <v>14</v>
      </c>
      <c r="C716" s="586"/>
      <c r="D716" s="587"/>
      <c r="E716" s="586"/>
      <c r="F716" s="473"/>
      <c r="G716" s="588"/>
      <c r="H716" s="475"/>
      <c r="I716" s="595"/>
      <c r="J716" s="596"/>
      <c r="K716" s="596"/>
      <c r="L716" s="649"/>
      <c r="M716" s="644"/>
      <c r="N716" s="505" t="str">
        <f>一年级BMI</f>
        <v/>
      </c>
      <c r="O716" s="499" t="str">
        <f>一年级BMI等级</f>
        <v/>
      </c>
      <c r="P716" s="500" t="str">
        <f>一年级BMI得分</f>
        <v/>
      </c>
      <c r="Q716" s="515" t="str">
        <f>一年级肺活量得分</f>
        <v/>
      </c>
      <c r="R716" s="512" t="str">
        <f>一年级等级</f>
        <v/>
      </c>
      <c r="S716" s="516" t="str">
        <f>一年级50米跑得分</f>
        <v/>
      </c>
      <c r="T716" s="517" t="str">
        <f>一年级等级</f>
        <v/>
      </c>
      <c r="U716" s="516" t="str">
        <f>一年级坐位体前屈得分</f>
        <v/>
      </c>
      <c r="V716" s="517" t="str">
        <f>一年级等级</f>
        <v/>
      </c>
      <c r="W716" s="516" t="str">
        <f>一年级一分钟跳绳得分</f>
        <v/>
      </c>
      <c r="X716" s="517" t="str">
        <f>一年级等级</f>
        <v/>
      </c>
      <c r="Y716" s="515"/>
      <c r="Z716" s="518"/>
      <c r="AA716" s="533"/>
      <c r="AB716" s="515"/>
      <c r="AC716" s="533" t="str">
        <f>一年级跳绳附加分</f>
        <v/>
      </c>
      <c r="AD716" s="534" t="str">
        <f>一年级标准分</f>
        <v/>
      </c>
      <c r="AE716" s="534" t="str">
        <f>一年级总分</f>
        <v/>
      </c>
      <c r="AF716" s="517" t="str">
        <f>一年级等级</f>
        <v/>
      </c>
    </row>
    <row r="717" spans="1:32">
      <c r="A717" s="664">
        <v>111</v>
      </c>
      <c r="B717" s="665">
        <v>15</v>
      </c>
      <c r="C717" s="586"/>
      <c r="D717" s="587"/>
      <c r="E717" s="586"/>
      <c r="F717" s="473"/>
      <c r="G717" s="588"/>
      <c r="H717" s="475"/>
      <c r="I717" s="595"/>
      <c r="J717" s="596"/>
      <c r="K717" s="596"/>
      <c r="L717" s="649"/>
      <c r="M717" s="644"/>
      <c r="N717" s="505" t="str">
        <f>一年级BMI</f>
        <v/>
      </c>
      <c r="O717" s="499" t="str">
        <f>一年级BMI等级</f>
        <v/>
      </c>
      <c r="P717" s="500" t="str">
        <f>一年级BMI得分</f>
        <v/>
      </c>
      <c r="Q717" s="515" t="str">
        <f>一年级肺活量得分</f>
        <v/>
      </c>
      <c r="R717" s="512" t="str">
        <f>一年级等级</f>
        <v/>
      </c>
      <c r="S717" s="516" t="str">
        <f>一年级50米跑得分</f>
        <v/>
      </c>
      <c r="T717" s="517" t="str">
        <f>一年级等级</f>
        <v/>
      </c>
      <c r="U717" s="516" t="str">
        <f>一年级坐位体前屈得分</f>
        <v/>
      </c>
      <c r="V717" s="517" t="str">
        <f>一年级等级</f>
        <v/>
      </c>
      <c r="W717" s="516" t="str">
        <f>一年级一分钟跳绳得分</f>
        <v/>
      </c>
      <c r="X717" s="517" t="str">
        <f>一年级等级</f>
        <v/>
      </c>
      <c r="Y717" s="515"/>
      <c r="Z717" s="518"/>
      <c r="AA717" s="533"/>
      <c r="AB717" s="515"/>
      <c r="AC717" s="533" t="str">
        <f>一年级跳绳附加分</f>
        <v/>
      </c>
      <c r="AD717" s="534" t="str">
        <f>一年级标准分</f>
        <v/>
      </c>
      <c r="AE717" s="534" t="str">
        <f>一年级总分</f>
        <v/>
      </c>
      <c r="AF717" s="517" t="str">
        <f>一年级等级</f>
        <v/>
      </c>
    </row>
    <row r="718" spans="1:32">
      <c r="A718" s="664">
        <v>111</v>
      </c>
      <c r="B718" s="665">
        <v>16</v>
      </c>
      <c r="C718" s="586"/>
      <c r="D718" s="587"/>
      <c r="E718" s="586"/>
      <c r="F718" s="473"/>
      <c r="G718" s="588"/>
      <c r="H718" s="475"/>
      <c r="I718" s="595"/>
      <c r="J718" s="596"/>
      <c r="K718" s="596"/>
      <c r="L718" s="649"/>
      <c r="M718" s="644"/>
      <c r="N718" s="505" t="str">
        <f>一年级BMI</f>
        <v/>
      </c>
      <c r="O718" s="499" t="str">
        <f>一年级BMI等级</f>
        <v/>
      </c>
      <c r="P718" s="500" t="str">
        <f>一年级BMI得分</f>
        <v/>
      </c>
      <c r="Q718" s="515" t="str">
        <f>一年级肺活量得分</f>
        <v/>
      </c>
      <c r="R718" s="512" t="str">
        <f>一年级等级</f>
        <v/>
      </c>
      <c r="S718" s="516" t="str">
        <f>一年级50米跑得分</f>
        <v/>
      </c>
      <c r="T718" s="517" t="str">
        <f>一年级等级</f>
        <v/>
      </c>
      <c r="U718" s="516" t="str">
        <f>一年级坐位体前屈得分</f>
        <v/>
      </c>
      <c r="V718" s="517" t="str">
        <f>一年级等级</f>
        <v/>
      </c>
      <c r="W718" s="516" t="str">
        <f>一年级一分钟跳绳得分</f>
        <v/>
      </c>
      <c r="X718" s="517" t="str">
        <f>一年级等级</f>
        <v/>
      </c>
      <c r="Y718" s="515"/>
      <c r="Z718" s="518"/>
      <c r="AA718" s="533"/>
      <c r="AB718" s="515"/>
      <c r="AC718" s="533" t="str">
        <f>一年级跳绳附加分</f>
        <v/>
      </c>
      <c r="AD718" s="534" t="str">
        <f>一年级标准分</f>
        <v/>
      </c>
      <c r="AE718" s="534" t="str">
        <f>一年级总分</f>
        <v/>
      </c>
      <c r="AF718" s="517" t="str">
        <f>一年级等级</f>
        <v/>
      </c>
    </row>
    <row r="719" spans="1:32">
      <c r="A719" s="664">
        <v>111</v>
      </c>
      <c r="B719" s="665">
        <v>17</v>
      </c>
      <c r="C719" s="586"/>
      <c r="D719" s="587"/>
      <c r="E719" s="586"/>
      <c r="F719" s="473"/>
      <c r="G719" s="588"/>
      <c r="H719" s="475"/>
      <c r="I719" s="595"/>
      <c r="J719" s="596"/>
      <c r="K719" s="596"/>
      <c r="L719" s="649"/>
      <c r="M719" s="644"/>
      <c r="N719" s="505" t="str">
        <f>一年级BMI</f>
        <v/>
      </c>
      <c r="O719" s="499" t="str">
        <f>一年级BMI等级</f>
        <v/>
      </c>
      <c r="P719" s="500" t="str">
        <f>一年级BMI得分</f>
        <v/>
      </c>
      <c r="Q719" s="515" t="str">
        <f>一年级肺活量得分</f>
        <v/>
      </c>
      <c r="R719" s="512" t="str">
        <f>一年级等级</f>
        <v/>
      </c>
      <c r="S719" s="516" t="str">
        <f>一年级50米跑得分</f>
        <v/>
      </c>
      <c r="T719" s="517" t="str">
        <f>一年级等级</f>
        <v/>
      </c>
      <c r="U719" s="516" t="str">
        <f>一年级坐位体前屈得分</f>
        <v/>
      </c>
      <c r="V719" s="517" t="str">
        <f>一年级等级</f>
        <v/>
      </c>
      <c r="W719" s="516" t="str">
        <f>一年级一分钟跳绳得分</f>
        <v/>
      </c>
      <c r="X719" s="517" t="str">
        <f>一年级等级</f>
        <v/>
      </c>
      <c r="Y719" s="515"/>
      <c r="Z719" s="518"/>
      <c r="AA719" s="533"/>
      <c r="AB719" s="515"/>
      <c r="AC719" s="533" t="str">
        <f>一年级跳绳附加分</f>
        <v/>
      </c>
      <c r="AD719" s="534" t="str">
        <f>一年级标准分</f>
        <v/>
      </c>
      <c r="AE719" s="534" t="str">
        <f>一年级总分</f>
        <v/>
      </c>
      <c r="AF719" s="517" t="str">
        <f>一年级等级</f>
        <v/>
      </c>
    </row>
    <row r="720" spans="1:32">
      <c r="A720" s="664">
        <v>111</v>
      </c>
      <c r="B720" s="665">
        <v>18</v>
      </c>
      <c r="C720" s="586"/>
      <c r="D720" s="587"/>
      <c r="E720" s="586"/>
      <c r="F720" s="481"/>
      <c r="G720" s="588"/>
      <c r="H720" s="475"/>
      <c r="I720" s="595"/>
      <c r="J720" s="596"/>
      <c r="K720" s="596"/>
      <c r="L720" s="649"/>
      <c r="M720" s="644"/>
      <c r="N720" s="505" t="str">
        <f>一年级BMI</f>
        <v/>
      </c>
      <c r="O720" s="499" t="str">
        <f>一年级BMI等级</f>
        <v/>
      </c>
      <c r="P720" s="500" t="str">
        <f>一年级BMI得分</f>
        <v/>
      </c>
      <c r="Q720" s="515" t="str">
        <f>一年级肺活量得分</f>
        <v/>
      </c>
      <c r="R720" s="512" t="str">
        <f>一年级等级</f>
        <v/>
      </c>
      <c r="S720" s="516" t="str">
        <f>一年级50米跑得分</f>
        <v/>
      </c>
      <c r="T720" s="517" t="str">
        <f>一年级等级</f>
        <v/>
      </c>
      <c r="U720" s="516" t="str">
        <f>一年级坐位体前屈得分</f>
        <v/>
      </c>
      <c r="V720" s="517" t="str">
        <f>一年级等级</f>
        <v/>
      </c>
      <c r="W720" s="516" t="str">
        <f>一年级一分钟跳绳得分</f>
        <v/>
      </c>
      <c r="X720" s="517" t="str">
        <f>一年级等级</f>
        <v/>
      </c>
      <c r="Y720" s="515"/>
      <c r="Z720" s="518"/>
      <c r="AA720" s="533"/>
      <c r="AB720" s="515"/>
      <c r="AC720" s="533" t="str">
        <f>一年级跳绳附加分</f>
        <v/>
      </c>
      <c r="AD720" s="534" t="str">
        <f>一年级标准分</f>
        <v/>
      </c>
      <c r="AE720" s="534" t="str">
        <f>一年级总分</f>
        <v/>
      </c>
      <c r="AF720" s="517" t="str">
        <f>一年级等级</f>
        <v/>
      </c>
    </row>
    <row r="721" spans="1:32">
      <c r="A721" s="664">
        <v>111</v>
      </c>
      <c r="B721" s="665">
        <v>19</v>
      </c>
      <c r="C721" s="586"/>
      <c r="D721" s="587"/>
      <c r="E721" s="586"/>
      <c r="F721" s="481"/>
      <c r="G721" s="588"/>
      <c r="H721" s="475"/>
      <c r="I721" s="595"/>
      <c r="J721" s="596"/>
      <c r="K721" s="596"/>
      <c r="L721" s="649"/>
      <c r="M721" s="644"/>
      <c r="N721" s="505" t="str">
        <f>一年级BMI</f>
        <v/>
      </c>
      <c r="O721" s="499" t="str">
        <f>一年级BMI等级</f>
        <v/>
      </c>
      <c r="P721" s="500" t="str">
        <f>一年级BMI得分</f>
        <v/>
      </c>
      <c r="Q721" s="515" t="str">
        <f>一年级肺活量得分</f>
        <v/>
      </c>
      <c r="R721" s="512" t="str">
        <f>一年级等级</f>
        <v/>
      </c>
      <c r="S721" s="516" t="str">
        <f>一年级50米跑得分</f>
        <v/>
      </c>
      <c r="T721" s="517" t="str">
        <f>一年级等级</f>
        <v/>
      </c>
      <c r="U721" s="516" t="str">
        <f>一年级坐位体前屈得分</f>
        <v/>
      </c>
      <c r="V721" s="517" t="str">
        <f>一年级等级</f>
        <v/>
      </c>
      <c r="W721" s="516" t="str">
        <f>一年级一分钟跳绳得分</f>
        <v/>
      </c>
      <c r="X721" s="517" t="str">
        <f>一年级等级</f>
        <v/>
      </c>
      <c r="Y721" s="515"/>
      <c r="Z721" s="518"/>
      <c r="AA721" s="533"/>
      <c r="AB721" s="515"/>
      <c r="AC721" s="533" t="str">
        <f>一年级跳绳附加分</f>
        <v/>
      </c>
      <c r="AD721" s="534" t="str">
        <f>一年级标准分</f>
        <v/>
      </c>
      <c r="AE721" s="534" t="str">
        <f>一年级总分</f>
        <v/>
      </c>
      <c r="AF721" s="517" t="str">
        <f>一年级等级</f>
        <v/>
      </c>
    </row>
    <row r="722" spans="1:32">
      <c r="A722" s="664">
        <v>111</v>
      </c>
      <c r="B722" s="665">
        <v>20</v>
      </c>
      <c r="C722" s="586"/>
      <c r="D722" s="587"/>
      <c r="E722" s="586"/>
      <c r="F722" s="481"/>
      <c r="G722" s="588"/>
      <c r="H722" s="475"/>
      <c r="I722" s="595"/>
      <c r="J722" s="596"/>
      <c r="K722" s="596"/>
      <c r="L722" s="649"/>
      <c r="M722" s="644"/>
      <c r="N722" s="505" t="str">
        <f>一年级BMI</f>
        <v/>
      </c>
      <c r="O722" s="499" t="str">
        <f>一年级BMI等级</f>
        <v/>
      </c>
      <c r="P722" s="500" t="str">
        <f>一年级BMI得分</f>
        <v/>
      </c>
      <c r="Q722" s="515" t="str">
        <f>一年级肺活量得分</f>
        <v/>
      </c>
      <c r="R722" s="512" t="str">
        <f>一年级等级</f>
        <v/>
      </c>
      <c r="S722" s="516" t="str">
        <f>一年级50米跑得分</f>
        <v/>
      </c>
      <c r="T722" s="517" t="str">
        <f>一年级等级</f>
        <v/>
      </c>
      <c r="U722" s="516" t="str">
        <f>一年级坐位体前屈得分</f>
        <v/>
      </c>
      <c r="V722" s="517" t="str">
        <f>一年级等级</f>
        <v/>
      </c>
      <c r="W722" s="516" t="str">
        <f>一年级一分钟跳绳得分</f>
        <v/>
      </c>
      <c r="X722" s="517" t="str">
        <f>一年级等级</f>
        <v/>
      </c>
      <c r="Y722" s="515"/>
      <c r="Z722" s="518"/>
      <c r="AA722" s="533"/>
      <c r="AB722" s="515"/>
      <c r="AC722" s="533" t="str">
        <f>一年级跳绳附加分</f>
        <v/>
      </c>
      <c r="AD722" s="534" t="str">
        <f>一年级标准分</f>
        <v/>
      </c>
      <c r="AE722" s="534" t="str">
        <f>一年级总分</f>
        <v/>
      </c>
      <c r="AF722" s="517" t="str">
        <f>一年级等级</f>
        <v/>
      </c>
    </row>
    <row r="723" spans="1:32">
      <c r="A723" s="664">
        <v>111</v>
      </c>
      <c r="B723" s="665">
        <v>21</v>
      </c>
      <c r="C723" s="586"/>
      <c r="D723" s="587"/>
      <c r="E723" s="586"/>
      <c r="F723" s="481"/>
      <c r="G723" s="588"/>
      <c r="H723" s="475"/>
      <c r="I723" s="595"/>
      <c r="J723" s="596"/>
      <c r="K723" s="596"/>
      <c r="L723" s="649"/>
      <c r="M723" s="644"/>
      <c r="N723" s="505" t="str">
        <f>一年级BMI</f>
        <v/>
      </c>
      <c r="O723" s="499" t="str">
        <f>一年级BMI等级</f>
        <v/>
      </c>
      <c r="P723" s="500" t="str">
        <f>一年级BMI得分</f>
        <v/>
      </c>
      <c r="Q723" s="515" t="str">
        <f>一年级肺活量得分</f>
        <v/>
      </c>
      <c r="R723" s="512" t="str">
        <f>一年级等级</f>
        <v/>
      </c>
      <c r="S723" s="516" t="str">
        <f>一年级50米跑得分</f>
        <v/>
      </c>
      <c r="T723" s="517" t="str">
        <f>一年级等级</f>
        <v/>
      </c>
      <c r="U723" s="516" t="str">
        <f>一年级坐位体前屈得分</f>
        <v/>
      </c>
      <c r="V723" s="517" t="str">
        <f>一年级等级</f>
        <v/>
      </c>
      <c r="W723" s="516" t="str">
        <f>一年级一分钟跳绳得分</f>
        <v/>
      </c>
      <c r="X723" s="517" t="str">
        <f>一年级等级</f>
        <v/>
      </c>
      <c r="Y723" s="515"/>
      <c r="Z723" s="518"/>
      <c r="AA723" s="533"/>
      <c r="AB723" s="515"/>
      <c r="AC723" s="533" t="str">
        <f>一年级跳绳附加分</f>
        <v/>
      </c>
      <c r="AD723" s="534" t="str">
        <f>一年级标准分</f>
        <v/>
      </c>
      <c r="AE723" s="534" t="str">
        <f>一年级总分</f>
        <v/>
      </c>
      <c r="AF723" s="517" t="str">
        <f>一年级等级</f>
        <v/>
      </c>
    </row>
    <row r="724" spans="1:32">
      <c r="A724" s="664">
        <v>111</v>
      </c>
      <c r="B724" s="665">
        <v>22</v>
      </c>
      <c r="C724" s="586"/>
      <c r="D724" s="587"/>
      <c r="E724" s="586"/>
      <c r="F724" s="481"/>
      <c r="G724" s="588"/>
      <c r="H724" s="475"/>
      <c r="I724" s="595"/>
      <c r="J724" s="596"/>
      <c r="K724" s="596"/>
      <c r="L724" s="649"/>
      <c r="M724" s="644"/>
      <c r="N724" s="505" t="str">
        <f>一年级BMI</f>
        <v/>
      </c>
      <c r="O724" s="499" t="str">
        <f>一年级BMI等级</f>
        <v/>
      </c>
      <c r="P724" s="500" t="str">
        <f>一年级BMI得分</f>
        <v/>
      </c>
      <c r="Q724" s="515" t="str">
        <f>一年级肺活量得分</f>
        <v/>
      </c>
      <c r="R724" s="512" t="str">
        <f>一年级等级</f>
        <v/>
      </c>
      <c r="S724" s="516" t="str">
        <f>一年级50米跑得分</f>
        <v/>
      </c>
      <c r="T724" s="517" t="str">
        <f>一年级等级</f>
        <v/>
      </c>
      <c r="U724" s="516" t="str">
        <f>一年级坐位体前屈得分</f>
        <v/>
      </c>
      <c r="V724" s="517" t="str">
        <f>一年级等级</f>
        <v/>
      </c>
      <c r="W724" s="516" t="str">
        <f>一年级一分钟跳绳得分</f>
        <v/>
      </c>
      <c r="X724" s="517" t="str">
        <f>一年级等级</f>
        <v/>
      </c>
      <c r="Y724" s="515"/>
      <c r="Z724" s="518"/>
      <c r="AA724" s="533"/>
      <c r="AB724" s="515"/>
      <c r="AC724" s="533" t="str">
        <f>一年级跳绳附加分</f>
        <v/>
      </c>
      <c r="AD724" s="534" t="str">
        <f>一年级标准分</f>
        <v/>
      </c>
      <c r="AE724" s="534" t="str">
        <f>一年级总分</f>
        <v/>
      </c>
      <c r="AF724" s="517" t="str">
        <f>一年级等级</f>
        <v/>
      </c>
    </row>
    <row r="725" spans="1:32">
      <c r="A725" s="664">
        <v>111</v>
      </c>
      <c r="B725" s="665">
        <v>23</v>
      </c>
      <c r="C725" s="586"/>
      <c r="D725" s="587"/>
      <c r="E725" s="586"/>
      <c r="F725" s="481"/>
      <c r="G725" s="588"/>
      <c r="H725" s="475"/>
      <c r="I725" s="595"/>
      <c r="J725" s="596"/>
      <c r="K725" s="596"/>
      <c r="L725" s="649"/>
      <c r="M725" s="644"/>
      <c r="N725" s="505" t="str">
        <f>一年级BMI</f>
        <v/>
      </c>
      <c r="O725" s="499" t="str">
        <f>一年级BMI等级</f>
        <v/>
      </c>
      <c r="P725" s="500" t="str">
        <f>一年级BMI得分</f>
        <v/>
      </c>
      <c r="Q725" s="515" t="str">
        <f>一年级肺活量得分</f>
        <v/>
      </c>
      <c r="R725" s="512" t="str">
        <f>一年级等级</f>
        <v/>
      </c>
      <c r="S725" s="516" t="str">
        <f>一年级50米跑得分</f>
        <v/>
      </c>
      <c r="T725" s="517" t="str">
        <f>一年级等级</f>
        <v/>
      </c>
      <c r="U725" s="516" t="str">
        <f>一年级坐位体前屈得分</f>
        <v/>
      </c>
      <c r="V725" s="517" t="str">
        <f>一年级等级</f>
        <v/>
      </c>
      <c r="W725" s="516" t="str">
        <f>一年级一分钟跳绳得分</f>
        <v/>
      </c>
      <c r="X725" s="517" t="str">
        <f>一年级等级</f>
        <v/>
      </c>
      <c r="Y725" s="515"/>
      <c r="Z725" s="518"/>
      <c r="AA725" s="533"/>
      <c r="AB725" s="515"/>
      <c r="AC725" s="533" t="str">
        <f>一年级跳绳附加分</f>
        <v/>
      </c>
      <c r="AD725" s="534" t="str">
        <f>一年级标准分</f>
        <v/>
      </c>
      <c r="AE725" s="534" t="str">
        <f>一年级总分</f>
        <v/>
      </c>
      <c r="AF725" s="517" t="str">
        <f>一年级等级</f>
        <v/>
      </c>
    </row>
    <row r="726" spans="1:32">
      <c r="A726" s="664">
        <v>111</v>
      </c>
      <c r="B726" s="665">
        <v>24</v>
      </c>
      <c r="C726" s="586"/>
      <c r="D726" s="587"/>
      <c r="E726" s="586"/>
      <c r="F726" s="481"/>
      <c r="G726" s="588"/>
      <c r="H726" s="475"/>
      <c r="I726" s="595"/>
      <c r="J726" s="596"/>
      <c r="K726" s="596"/>
      <c r="L726" s="649"/>
      <c r="M726" s="644"/>
      <c r="N726" s="505" t="str">
        <f>一年级BMI</f>
        <v/>
      </c>
      <c r="O726" s="499" t="str">
        <f>一年级BMI等级</f>
        <v/>
      </c>
      <c r="P726" s="500" t="str">
        <f>一年级BMI得分</f>
        <v/>
      </c>
      <c r="Q726" s="515" t="str">
        <f>一年级肺活量得分</f>
        <v/>
      </c>
      <c r="R726" s="512" t="str">
        <f>一年级等级</f>
        <v/>
      </c>
      <c r="S726" s="516" t="str">
        <f>一年级50米跑得分</f>
        <v/>
      </c>
      <c r="T726" s="517" t="str">
        <f>一年级等级</f>
        <v/>
      </c>
      <c r="U726" s="516" t="str">
        <f>一年级坐位体前屈得分</f>
        <v/>
      </c>
      <c r="V726" s="517" t="str">
        <f>一年级等级</f>
        <v/>
      </c>
      <c r="W726" s="516" t="str">
        <f>一年级一分钟跳绳得分</f>
        <v/>
      </c>
      <c r="X726" s="517" t="str">
        <f>一年级等级</f>
        <v/>
      </c>
      <c r="Y726" s="515"/>
      <c r="Z726" s="518"/>
      <c r="AA726" s="533"/>
      <c r="AB726" s="515"/>
      <c r="AC726" s="533" t="str">
        <f>一年级跳绳附加分</f>
        <v/>
      </c>
      <c r="AD726" s="534" t="str">
        <f>一年级标准分</f>
        <v/>
      </c>
      <c r="AE726" s="534" t="str">
        <f>一年级总分</f>
        <v/>
      </c>
      <c r="AF726" s="517" t="str">
        <f>一年级等级</f>
        <v/>
      </c>
    </row>
    <row r="727" spans="1:32">
      <c r="A727" s="664">
        <v>111</v>
      </c>
      <c r="B727" s="665">
        <v>25</v>
      </c>
      <c r="C727" s="586"/>
      <c r="D727" s="587"/>
      <c r="E727" s="586"/>
      <c r="F727" s="609"/>
      <c r="G727" s="608"/>
      <c r="H727" s="475"/>
      <c r="I727" s="613"/>
      <c r="J727" s="614"/>
      <c r="K727" s="614"/>
      <c r="L727" s="649"/>
      <c r="M727" s="644"/>
      <c r="N727" s="505" t="str">
        <f>一年级BMI</f>
        <v/>
      </c>
      <c r="O727" s="499" t="str">
        <f>一年级BMI等级</f>
        <v/>
      </c>
      <c r="P727" s="500" t="str">
        <f>一年级BMI得分</f>
        <v/>
      </c>
      <c r="Q727" s="515" t="str">
        <f>一年级肺活量得分</f>
        <v/>
      </c>
      <c r="R727" s="512" t="str">
        <f>一年级等级</f>
        <v/>
      </c>
      <c r="S727" s="516" t="str">
        <f>一年级50米跑得分</f>
        <v/>
      </c>
      <c r="T727" s="517" t="str">
        <f>一年级等级</f>
        <v/>
      </c>
      <c r="U727" s="516" t="str">
        <f>一年级坐位体前屈得分</f>
        <v/>
      </c>
      <c r="V727" s="517" t="str">
        <f>一年级等级</f>
        <v/>
      </c>
      <c r="W727" s="516" t="str">
        <f>一年级一分钟跳绳得分</f>
        <v/>
      </c>
      <c r="X727" s="517" t="str">
        <f>一年级等级</f>
        <v/>
      </c>
      <c r="Y727" s="515"/>
      <c r="Z727" s="518"/>
      <c r="AA727" s="533"/>
      <c r="AB727" s="515"/>
      <c r="AC727" s="533" t="str">
        <f>一年级跳绳附加分</f>
        <v/>
      </c>
      <c r="AD727" s="534" t="str">
        <f>一年级标准分</f>
        <v/>
      </c>
      <c r="AE727" s="534" t="str">
        <f>一年级总分</f>
        <v/>
      </c>
      <c r="AF727" s="517" t="str">
        <f>一年级等级</f>
        <v/>
      </c>
    </row>
    <row r="728" spans="1:32">
      <c r="A728" s="664">
        <v>111</v>
      </c>
      <c r="B728" s="665">
        <v>26</v>
      </c>
      <c r="C728" s="586"/>
      <c r="D728" s="587"/>
      <c r="E728" s="586"/>
      <c r="F728" s="473"/>
      <c r="G728" s="608"/>
      <c r="H728" s="475"/>
      <c r="I728" s="621"/>
      <c r="J728" s="622"/>
      <c r="K728" s="622"/>
      <c r="L728" s="648"/>
      <c r="M728" s="643"/>
      <c r="N728" s="498" t="str">
        <f>一年级BMI</f>
        <v/>
      </c>
      <c r="O728" s="499" t="str">
        <f>一年级BMI等级</f>
        <v/>
      </c>
      <c r="P728" s="500" t="str">
        <f>一年级BMI得分</f>
        <v/>
      </c>
      <c r="Q728" s="515" t="str">
        <f>一年级肺活量得分</f>
        <v/>
      </c>
      <c r="R728" s="512" t="str">
        <f>一年级等级</f>
        <v/>
      </c>
      <c r="S728" s="516" t="str">
        <f>一年级50米跑得分</f>
        <v/>
      </c>
      <c r="T728" s="512" t="str">
        <f>一年级等级</f>
        <v/>
      </c>
      <c r="U728" s="516" t="str">
        <f>一年级坐位体前屈得分</f>
        <v/>
      </c>
      <c r="V728" s="512" t="str">
        <f>一年级等级</f>
        <v/>
      </c>
      <c r="W728" s="516" t="str">
        <f>一年级一分钟跳绳得分</f>
        <v/>
      </c>
      <c r="X728" s="512" t="str">
        <f>一年级等级</f>
        <v/>
      </c>
      <c r="Y728" s="511"/>
      <c r="Z728" s="514"/>
      <c r="AA728" s="530"/>
      <c r="AB728" s="511"/>
      <c r="AC728" s="530" t="str">
        <f>一年级跳绳附加分</f>
        <v/>
      </c>
      <c r="AD728" s="534" t="str">
        <f>一年级标准分</f>
        <v/>
      </c>
      <c r="AE728" s="531" t="str">
        <f>一年级总分</f>
        <v/>
      </c>
      <c r="AF728" s="512" t="str">
        <f>一年级等级</f>
        <v/>
      </c>
    </row>
    <row r="729" spans="1:32">
      <c r="A729" s="664">
        <v>111</v>
      </c>
      <c r="B729" s="665">
        <v>27</v>
      </c>
      <c r="C729" s="586"/>
      <c r="D729" s="587"/>
      <c r="E729" s="586"/>
      <c r="F729" s="473"/>
      <c r="G729" s="608"/>
      <c r="H729" s="475"/>
      <c r="I729" s="613"/>
      <c r="J729" s="614"/>
      <c r="K729" s="622"/>
      <c r="L729" s="649"/>
      <c r="M729" s="644"/>
      <c r="N729" s="505" t="str">
        <f>一年级BMI</f>
        <v/>
      </c>
      <c r="O729" s="499" t="str">
        <f>一年级BMI等级</f>
        <v/>
      </c>
      <c r="P729" s="500" t="str">
        <f>一年级BMI得分</f>
        <v/>
      </c>
      <c r="Q729" s="515" t="str">
        <f>一年级肺活量得分</f>
        <v/>
      </c>
      <c r="R729" s="512" t="str">
        <f>一年级等级</f>
        <v/>
      </c>
      <c r="S729" s="516" t="str">
        <f>一年级50米跑得分</f>
        <v/>
      </c>
      <c r="T729" s="512" t="str">
        <f>一年级等级</f>
        <v/>
      </c>
      <c r="U729" s="516" t="str">
        <f>一年级坐位体前屈得分</f>
        <v/>
      </c>
      <c r="V729" s="517" t="str">
        <f>一年级等级</f>
        <v/>
      </c>
      <c r="W729" s="516" t="str">
        <f>一年级一分钟跳绳得分</f>
        <v/>
      </c>
      <c r="X729" s="517" t="str">
        <f>一年级等级</f>
        <v/>
      </c>
      <c r="Y729" s="515"/>
      <c r="Z729" s="518"/>
      <c r="AA729" s="533"/>
      <c r="AB729" s="515"/>
      <c r="AC729" s="533" t="str">
        <f>一年级跳绳附加分</f>
        <v/>
      </c>
      <c r="AD729" s="534" t="str">
        <f>一年级标准分</f>
        <v/>
      </c>
      <c r="AE729" s="534" t="str">
        <f>一年级总分</f>
        <v/>
      </c>
      <c r="AF729" s="517" t="str">
        <f>一年级等级</f>
        <v/>
      </c>
    </row>
    <row r="730" spans="1:32">
      <c r="A730" s="664">
        <v>111</v>
      </c>
      <c r="B730" s="665">
        <v>28</v>
      </c>
      <c r="C730" s="586"/>
      <c r="D730" s="587"/>
      <c r="E730" s="586"/>
      <c r="F730" s="473"/>
      <c r="G730" s="608"/>
      <c r="H730" s="475"/>
      <c r="I730" s="613"/>
      <c r="J730" s="614"/>
      <c r="K730" s="622"/>
      <c r="L730" s="649"/>
      <c r="M730" s="644"/>
      <c r="N730" s="505" t="str">
        <f>一年级BMI</f>
        <v/>
      </c>
      <c r="O730" s="499" t="str">
        <f>一年级BMI等级</f>
        <v/>
      </c>
      <c r="P730" s="500" t="str">
        <f>一年级BMI得分</f>
        <v/>
      </c>
      <c r="Q730" s="515" t="str">
        <f>一年级肺活量得分</f>
        <v/>
      </c>
      <c r="R730" s="512" t="str">
        <f>一年级等级</f>
        <v/>
      </c>
      <c r="S730" s="516" t="str">
        <f>一年级50米跑得分</f>
        <v/>
      </c>
      <c r="T730" s="512" t="str">
        <f>一年级等级</f>
        <v/>
      </c>
      <c r="U730" s="516" t="str">
        <f>一年级坐位体前屈得分</f>
        <v/>
      </c>
      <c r="V730" s="517" t="str">
        <f>一年级等级</f>
        <v/>
      </c>
      <c r="W730" s="516" t="str">
        <f>一年级一分钟跳绳得分</f>
        <v/>
      </c>
      <c r="X730" s="517" t="str">
        <f>一年级等级</f>
        <v/>
      </c>
      <c r="Y730" s="515"/>
      <c r="Z730" s="518"/>
      <c r="AA730" s="533"/>
      <c r="AB730" s="515"/>
      <c r="AC730" s="533" t="str">
        <f>一年级跳绳附加分</f>
        <v/>
      </c>
      <c r="AD730" s="534" t="str">
        <f>一年级标准分</f>
        <v/>
      </c>
      <c r="AE730" s="534" t="str">
        <f>一年级总分</f>
        <v/>
      </c>
      <c r="AF730" s="517" t="str">
        <f>一年级等级</f>
        <v/>
      </c>
    </row>
    <row r="731" spans="1:32">
      <c r="A731" s="664">
        <v>111</v>
      </c>
      <c r="B731" s="665">
        <v>29</v>
      </c>
      <c r="C731" s="586"/>
      <c r="D731" s="587"/>
      <c r="E731" s="586"/>
      <c r="F731" s="473"/>
      <c r="G731" s="612"/>
      <c r="H731" s="475"/>
      <c r="I731" s="613"/>
      <c r="J731" s="614"/>
      <c r="K731" s="622"/>
      <c r="L731" s="649"/>
      <c r="M731" s="644"/>
      <c r="N731" s="505" t="str">
        <f>一年级BMI</f>
        <v/>
      </c>
      <c r="O731" s="499" t="str">
        <f>一年级BMI等级</f>
        <v/>
      </c>
      <c r="P731" s="500" t="str">
        <f>一年级BMI得分</f>
        <v/>
      </c>
      <c r="Q731" s="515" t="str">
        <f>一年级肺活量得分</f>
        <v/>
      </c>
      <c r="R731" s="512" t="str">
        <f>一年级等级</f>
        <v/>
      </c>
      <c r="S731" s="516" t="str">
        <f>一年级50米跑得分</f>
        <v/>
      </c>
      <c r="T731" s="512" t="str">
        <f>一年级等级</f>
        <v/>
      </c>
      <c r="U731" s="516" t="str">
        <f>一年级坐位体前屈得分</f>
        <v/>
      </c>
      <c r="V731" s="517" t="str">
        <f>一年级等级</f>
        <v/>
      </c>
      <c r="W731" s="516" t="str">
        <f>一年级一分钟跳绳得分</f>
        <v/>
      </c>
      <c r="X731" s="517" t="str">
        <f>一年级等级</f>
        <v/>
      </c>
      <c r="Y731" s="515"/>
      <c r="Z731" s="518"/>
      <c r="AA731" s="533"/>
      <c r="AB731" s="515"/>
      <c r="AC731" s="533" t="str">
        <f>一年级跳绳附加分</f>
        <v/>
      </c>
      <c r="AD731" s="534" t="str">
        <f>一年级标准分</f>
        <v/>
      </c>
      <c r="AE731" s="534" t="str">
        <f>一年级总分</f>
        <v/>
      </c>
      <c r="AF731" s="517" t="str">
        <f>一年级等级</f>
        <v/>
      </c>
    </row>
    <row r="732" spans="1:32">
      <c r="A732" s="664">
        <v>111</v>
      </c>
      <c r="B732" s="665">
        <v>30</v>
      </c>
      <c r="C732" s="586"/>
      <c r="D732" s="587"/>
      <c r="E732" s="586"/>
      <c r="F732" s="473"/>
      <c r="G732" s="612"/>
      <c r="H732" s="475"/>
      <c r="I732" s="613"/>
      <c r="J732" s="614"/>
      <c r="K732" s="622"/>
      <c r="L732" s="649"/>
      <c r="M732" s="644"/>
      <c r="N732" s="505" t="str">
        <f>一年级BMI</f>
        <v/>
      </c>
      <c r="O732" s="499" t="str">
        <f>一年级BMI等级</f>
        <v/>
      </c>
      <c r="P732" s="500" t="str">
        <f>一年级BMI得分</f>
        <v/>
      </c>
      <c r="Q732" s="515" t="str">
        <f>一年级肺活量得分</f>
        <v/>
      </c>
      <c r="R732" s="512" t="str">
        <f>一年级等级</f>
        <v/>
      </c>
      <c r="S732" s="516" t="str">
        <f>一年级50米跑得分</f>
        <v/>
      </c>
      <c r="T732" s="512" t="str">
        <f>一年级等级</f>
        <v/>
      </c>
      <c r="U732" s="516" t="str">
        <f>一年级坐位体前屈得分</f>
        <v/>
      </c>
      <c r="V732" s="517" t="str">
        <f>一年级等级</f>
        <v/>
      </c>
      <c r="W732" s="516" t="str">
        <f>一年级一分钟跳绳得分</f>
        <v/>
      </c>
      <c r="X732" s="517" t="str">
        <f>一年级等级</f>
        <v/>
      </c>
      <c r="Y732" s="515"/>
      <c r="Z732" s="518"/>
      <c r="AA732" s="533"/>
      <c r="AB732" s="515"/>
      <c r="AC732" s="533" t="str">
        <f>一年级跳绳附加分</f>
        <v/>
      </c>
      <c r="AD732" s="534" t="str">
        <f>一年级标准分</f>
        <v/>
      </c>
      <c r="AE732" s="534" t="str">
        <f>一年级总分</f>
        <v/>
      </c>
      <c r="AF732" s="517" t="str">
        <f>一年级等级</f>
        <v/>
      </c>
    </row>
    <row r="733" spans="1:32">
      <c r="A733" s="664">
        <v>111</v>
      </c>
      <c r="B733" s="665">
        <v>31</v>
      </c>
      <c r="C733" s="586"/>
      <c r="D733" s="587"/>
      <c r="E733" s="586"/>
      <c r="F733" s="473"/>
      <c r="G733" s="608"/>
      <c r="H733" s="475"/>
      <c r="I733" s="613"/>
      <c r="J733" s="614"/>
      <c r="K733" s="622"/>
      <c r="L733" s="649"/>
      <c r="M733" s="644"/>
      <c r="N733" s="505" t="str">
        <f>一年级BMI</f>
        <v/>
      </c>
      <c r="O733" s="499" t="str">
        <f>一年级BMI等级</f>
        <v/>
      </c>
      <c r="P733" s="500" t="str">
        <f>一年级BMI得分</f>
        <v/>
      </c>
      <c r="Q733" s="515" t="str">
        <f>一年级肺活量得分</f>
        <v/>
      </c>
      <c r="R733" s="512" t="str">
        <f>一年级等级</f>
        <v/>
      </c>
      <c r="S733" s="516" t="str">
        <f>一年级50米跑得分</f>
        <v/>
      </c>
      <c r="T733" s="512" t="str">
        <f>一年级等级</f>
        <v/>
      </c>
      <c r="U733" s="516" t="str">
        <f>一年级坐位体前屈得分</f>
        <v/>
      </c>
      <c r="V733" s="517" t="str">
        <f>一年级等级</f>
        <v/>
      </c>
      <c r="W733" s="516" t="str">
        <f>一年级一分钟跳绳得分</f>
        <v/>
      </c>
      <c r="X733" s="517" t="str">
        <f>一年级等级</f>
        <v/>
      </c>
      <c r="Y733" s="515"/>
      <c r="Z733" s="518"/>
      <c r="AA733" s="533"/>
      <c r="AB733" s="515"/>
      <c r="AC733" s="533" t="str">
        <f>一年级跳绳附加分</f>
        <v/>
      </c>
      <c r="AD733" s="534" t="str">
        <f>一年级标准分</f>
        <v/>
      </c>
      <c r="AE733" s="534" t="str">
        <f>一年级总分</f>
        <v/>
      </c>
      <c r="AF733" s="517" t="str">
        <f>一年级等级</f>
        <v/>
      </c>
    </row>
    <row r="734" spans="1:32">
      <c r="A734" s="664">
        <v>111</v>
      </c>
      <c r="B734" s="665">
        <v>32</v>
      </c>
      <c r="C734" s="586"/>
      <c r="D734" s="587"/>
      <c r="E734" s="586"/>
      <c r="F734" s="473"/>
      <c r="G734" s="608"/>
      <c r="H734" s="475"/>
      <c r="I734" s="613"/>
      <c r="J734" s="614"/>
      <c r="K734" s="622"/>
      <c r="L734" s="649"/>
      <c r="M734" s="644"/>
      <c r="N734" s="505" t="str">
        <f>一年级BMI</f>
        <v/>
      </c>
      <c r="O734" s="499" t="str">
        <f>一年级BMI等级</f>
        <v/>
      </c>
      <c r="P734" s="500" t="str">
        <f>一年级BMI得分</f>
        <v/>
      </c>
      <c r="Q734" s="515" t="str">
        <f>一年级肺活量得分</f>
        <v/>
      </c>
      <c r="R734" s="512" t="str">
        <f>一年级等级</f>
        <v/>
      </c>
      <c r="S734" s="516" t="str">
        <f>一年级50米跑得分</f>
        <v/>
      </c>
      <c r="T734" s="517" t="str">
        <f>一年级等级</f>
        <v/>
      </c>
      <c r="U734" s="516" t="str">
        <f>一年级坐位体前屈得分</f>
        <v/>
      </c>
      <c r="V734" s="517" t="str">
        <f>一年级等级</f>
        <v/>
      </c>
      <c r="W734" s="516" t="str">
        <f>一年级一分钟跳绳得分</f>
        <v/>
      </c>
      <c r="X734" s="517" t="str">
        <f>一年级等级</f>
        <v/>
      </c>
      <c r="Y734" s="515"/>
      <c r="Z734" s="518"/>
      <c r="AA734" s="533"/>
      <c r="AB734" s="515"/>
      <c r="AC734" s="533" t="str">
        <f>一年级跳绳附加分</f>
        <v/>
      </c>
      <c r="AD734" s="534" t="str">
        <f>一年级标准分</f>
        <v/>
      </c>
      <c r="AE734" s="534" t="str">
        <f>一年级总分</f>
        <v/>
      </c>
      <c r="AF734" s="517" t="str">
        <f>一年级等级</f>
        <v/>
      </c>
    </row>
    <row r="735" spans="1:32">
      <c r="A735" s="664">
        <v>111</v>
      </c>
      <c r="B735" s="665">
        <v>33</v>
      </c>
      <c r="C735" s="586"/>
      <c r="D735" s="587"/>
      <c r="E735" s="586"/>
      <c r="F735" s="473"/>
      <c r="G735" s="608"/>
      <c r="H735" s="475"/>
      <c r="I735" s="613"/>
      <c r="J735" s="614"/>
      <c r="K735" s="622"/>
      <c r="L735" s="649"/>
      <c r="M735" s="644"/>
      <c r="N735" s="505" t="str">
        <f>一年级BMI</f>
        <v/>
      </c>
      <c r="O735" s="499" t="str">
        <f>一年级BMI等级</f>
        <v/>
      </c>
      <c r="P735" s="500" t="str">
        <f>一年级BMI得分</f>
        <v/>
      </c>
      <c r="Q735" s="515" t="str">
        <f>一年级肺活量得分</f>
        <v/>
      </c>
      <c r="R735" s="512" t="str">
        <f>一年级等级</f>
        <v/>
      </c>
      <c r="S735" s="516" t="str">
        <f>一年级50米跑得分</f>
        <v/>
      </c>
      <c r="T735" s="517" t="str">
        <f>一年级等级</f>
        <v/>
      </c>
      <c r="U735" s="516" t="str">
        <f>一年级坐位体前屈得分</f>
        <v/>
      </c>
      <c r="V735" s="517" t="str">
        <f>一年级等级</f>
        <v/>
      </c>
      <c r="W735" s="516" t="str">
        <f>一年级一分钟跳绳得分</f>
        <v/>
      </c>
      <c r="X735" s="517" t="str">
        <f>一年级等级</f>
        <v/>
      </c>
      <c r="Y735" s="515"/>
      <c r="Z735" s="518"/>
      <c r="AA735" s="533"/>
      <c r="AB735" s="515"/>
      <c r="AC735" s="533" t="str">
        <f>一年级跳绳附加分</f>
        <v/>
      </c>
      <c r="AD735" s="534" t="str">
        <f>一年级标准分</f>
        <v/>
      </c>
      <c r="AE735" s="534" t="str">
        <f>一年级总分</f>
        <v/>
      </c>
      <c r="AF735" s="517" t="str">
        <f>一年级等级</f>
        <v/>
      </c>
    </row>
    <row r="736" spans="1:32">
      <c r="A736" s="664">
        <v>111</v>
      </c>
      <c r="B736" s="665">
        <v>34</v>
      </c>
      <c r="C736" s="586"/>
      <c r="D736" s="587"/>
      <c r="E736" s="586"/>
      <c r="F736" s="473"/>
      <c r="G736" s="608"/>
      <c r="H736" s="475"/>
      <c r="I736" s="613"/>
      <c r="J736" s="614"/>
      <c r="K736" s="622"/>
      <c r="L736" s="649"/>
      <c r="M736" s="644"/>
      <c r="N736" s="505" t="str">
        <f>一年级BMI</f>
        <v/>
      </c>
      <c r="O736" s="499" t="str">
        <f>一年级BMI等级</f>
        <v/>
      </c>
      <c r="P736" s="500" t="str">
        <f>一年级BMI得分</f>
        <v/>
      </c>
      <c r="Q736" s="515" t="str">
        <f>一年级肺活量得分</f>
        <v/>
      </c>
      <c r="R736" s="512" t="str">
        <f>一年级等级</f>
        <v/>
      </c>
      <c r="S736" s="516" t="str">
        <f>一年级50米跑得分</f>
        <v/>
      </c>
      <c r="T736" s="517" t="str">
        <f>一年级等级</f>
        <v/>
      </c>
      <c r="U736" s="516" t="str">
        <f>一年级坐位体前屈得分</f>
        <v/>
      </c>
      <c r="V736" s="517" t="str">
        <f>一年级等级</f>
        <v/>
      </c>
      <c r="W736" s="516" t="str">
        <f>一年级一分钟跳绳得分</f>
        <v/>
      </c>
      <c r="X736" s="517" t="str">
        <f>一年级等级</f>
        <v/>
      </c>
      <c r="Y736" s="515"/>
      <c r="Z736" s="518"/>
      <c r="AA736" s="533"/>
      <c r="AB736" s="515"/>
      <c r="AC736" s="533" t="str">
        <f>一年级跳绳附加分</f>
        <v/>
      </c>
      <c r="AD736" s="534" t="str">
        <f>一年级标准分</f>
        <v/>
      </c>
      <c r="AE736" s="534" t="str">
        <f>一年级总分</f>
        <v/>
      </c>
      <c r="AF736" s="517" t="str">
        <f>一年级等级</f>
        <v/>
      </c>
    </row>
    <row r="737" spans="1:32">
      <c r="A737" s="664">
        <v>111</v>
      </c>
      <c r="B737" s="665">
        <v>35</v>
      </c>
      <c r="C737" s="586"/>
      <c r="D737" s="587"/>
      <c r="E737" s="586"/>
      <c r="F737" s="473"/>
      <c r="G737" s="608"/>
      <c r="H737" s="475"/>
      <c r="I737" s="613"/>
      <c r="J737" s="614"/>
      <c r="K737" s="622"/>
      <c r="L737" s="649"/>
      <c r="M737" s="644"/>
      <c r="N737" s="505" t="str">
        <f>一年级BMI</f>
        <v/>
      </c>
      <c r="O737" s="499" t="str">
        <f>一年级BMI等级</f>
        <v/>
      </c>
      <c r="P737" s="500" t="str">
        <f>一年级BMI得分</f>
        <v/>
      </c>
      <c r="Q737" s="515" t="str">
        <f>一年级肺活量得分</f>
        <v/>
      </c>
      <c r="R737" s="512" t="str">
        <f>一年级等级</f>
        <v/>
      </c>
      <c r="S737" s="516" t="str">
        <f>一年级50米跑得分</f>
        <v/>
      </c>
      <c r="T737" s="517" t="str">
        <f>一年级等级</f>
        <v/>
      </c>
      <c r="U737" s="516" t="str">
        <f>一年级坐位体前屈得分</f>
        <v/>
      </c>
      <c r="V737" s="517" t="str">
        <f>一年级等级</f>
        <v/>
      </c>
      <c r="W737" s="516" t="str">
        <f>一年级一分钟跳绳得分</f>
        <v/>
      </c>
      <c r="X737" s="517" t="str">
        <f>一年级等级</f>
        <v/>
      </c>
      <c r="Y737" s="515"/>
      <c r="Z737" s="518"/>
      <c r="AA737" s="533"/>
      <c r="AB737" s="515"/>
      <c r="AC737" s="533" t="str">
        <f>一年级跳绳附加分</f>
        <v/>
      </c>
      <c r="AD737" s="534" t="str">
        <f>一年级标准分</f>
        <v/>
      </c>
      <c r="AE737" s="534" t="str">
        <f>一年级总分</f>
        <v/>
      </c>
      <c r="AF737" s="517" t="str">
        <f>一年级等级</f>
        <v/>
      </c>
    </row>
    <row r="738" spans="1:32">
      <c r="A738" s="664">
        <v>111</v>
      </c>
      <c r="B738" s="665">
        <v>36</v>
      </c>
      <c r="C738" s="586"/>
      <c r="D738" s="587"/>
      <c r="E738" s="586"/>
      <c r="F738" s="473"/>
      <c r="G738" s="608"/>
      <c r="H738" s="475"/>
      <c r="I738" s="613"/>
      <c r="J738" s="614"/>
      <c r="K738" s="622"/>
      <c r="L738" s="649"/>
      <c r="M738" s="644"/>
      <c r="N738" s="505" t="str">
        <f>一年级BMI</f>
        <v/>
      </c>
      <c r="O738" s="499" t="str">
        <f>一年级BMI等级</f>
        <v/>
      </c>
      <c r="P738" s="500" t="str">
        <f>一年级BMI得分</f>
        <v/>
      </c>
      <c r="Q738" s="515" t="str">
        <f>一年级肺活量得分</f>
        <v/>
      </c>
      <c r="R738" s="512" t="str">
        <f>一年级等级</f>
        <v/>
      </c>
      <c r="S738" s="516" t="str">
        <f>一年级50米跑得分</f>
        <v/>
      </c>
      <c r="T738" s="517" t="str">
        <f>一年级等级</f>
        <v/>
      </c>
      <c r="U738" s="516" t="str">
        <f>一年级坐位体前屈得分</f>
        <v/>
      </c>
      <c r="V738" s="517" t="str">
        <f>一年级等级</f>
        <v/>
      </c>
      <c r="W738" s="516" t="str">
        <f>一年级一分钟跳绳得分</f>
        <v/>
      </c>
      <c r="X738" s="517" t="str">
        <f>一年级等级</f>
        <v/>
      </c>
      <c r="Y738" s="515"/>
      <c r="Z738" s="518"/>
      <c r="AA738" s="533"/>
      <c r="AB738" s="515"/>
      <c r="AC738" s="533" t="str">
        <f>一年级跳绳附加分</f>
        <v/>
      </c>
      <c r="AD738" s="534" t="str">
        <f>一年级标准分</f>
        <v/>
      </c>
      <c r="AE738" s="534" t="str">
        <f>一年级总分</f>
        <v/>
      </c>
      <c r="AF738" s="517" t="str">
        <f>一年级等级</f>
        <v/>
      </c>
    </row>
    <row r="739" spans="1:32">
      <c r="A739" s="664">
        <v>111</v>
      </c>
      <c r="B739" s="665">
        <v>37</v>
      </c>
      <c r="C739" s="586"/>
      <c r="D739" s="587"/>
      <c r="E739" s="586"/>
      <c r="F739" s="473"/>
      <c r="G739" s="608"/>
      <c r="H739" s="475"/>
      <c r="I739" s="613"/>
      <c r="J739" s="614"/>
      <c r="K739" s="622"/>
      <c r="L739" s="649"/>
      <c r="M739" s="644"/>
      <c r="N739" s="505" t="str">
        <f>一年级BMI</f>
        <v/>
      </c>
      <c r="O739" s="499" t="str">
        <f>一年级BMI等级</f>
        <v/>
      </c>
      <c r="P739" s="500" t="str">
        <f>一年级BMI得分</f>
        <v/>
      </c>
      <c r="Q739" s="515" t="str">
        <f>一年级肺活量得分</f>
        <v/>
      </c>
      <c r="R739" s="512" t="str">
        <f>一年级等级</f>
        <v/>
      </c>
      <c r="S739" s="516" t="str">
        <f>一年级50米跑得分</f>
        <v/>
      </c>
      <c r="T739" s="517" t="str">
        <f>一年级等级</f>
        <v/>
      </c>
      <c r="U739" s="516" t="str">
        <f>一年级坐位体前屈得分</f>
        <v/>
      </c>
      <c r="V739" s="517" t="str">
        <f>一年级等级</f>
        <v/>
      </c>
      <c r="W739" s="516" t="str">
        <f>一年级一分钟跳绳得分</f>
        <v/>
      </c>
      <c r="X739" s="517" t="str">
        <f>一年级等级</f>
        <v/>
      </c>
      <c r="Y739" s="515"/>
      <c r="Z739" s="518"/>
      <c r="AA739" s="533"/>
      <c r="AB739" s="515"/>
      <c r="AC739" s="533" t="str">
        <f>一年级跳绳附加分</f>
        <v/>
      </c>
      <c r="AD739" s="534" t="str">
        <f>一年级标准分</f>
        <v/>
      </c>
      <c r="AE739" s="534" t="str">
        <f>一年级总分</f>
        <v/>
      </c>
      <c r="AF739" s="517" t="str">
        <f>一年级等级</f>
        <v/>
      </c>
    </row>
    <row r="740" spans="1:32">
      <c r="A740" s="664">
        <v>111</v>
      </c>
      <c r="B740" s="665">
        <v>38</v>
      </c>
      <c r="C740" s="586"/>
      <c r="D740" s="587"/>
      <c r="E740" s="586"/>
      <c r="F740" s="473"/>
      <c r="G740" s="608"/>
      <c r="H740" s="475"/>
      <c r="I740" s="613"/>
      <c r="J740" s="614"/>
      <c r="K740" s="622"/>
      <c r="L740" s="649"/>
      <c r="M740" s="644"/>
      <c r="N740" s="505" t="str">
        <f>一年级BMI</f>
        <v/>
      </c>
      <c r="O740" s="499" t="str">
        <f>一年级BMI等级</f>
        <v/>
      </c>
      <c r="P740" s="500" t="str">
        <f>一年级BMI得分</f>
        <v/>
      </c>
      <c r="Q740" s="515" t="str">
        <f>一年级肺活量得分</f>
        <v/>
      </c>
      <c r="R740" s="512" t="str">
        <f>一年级等级</f>
        <v/>
      </c>
      <c r="S740" s="516" t="str">
        <f>一年级50米跑得分</f>
        <v/>
      </c>
      <c r="T740" s="517" t="str">
        <f>一年级等级</f>
        <v/>
      </c>
      <c r="U740" s="516" t="str">
        <f>一年级坐位体前屈得分</f>
        <v/>
      </c>
      <c r="V740" s="517" t="str">
        <f>一年级等级</f>
        <v/>
      </c>
      <c r="W740" s="516" t="str">
        <f>一年级一分钟跳绳得分</f>
        <v/>
      </c>
      <c r="X740" s="517" t="str">
        <f>一年级等级</f>
        <v/>
      </c>
      <c r="Y740" s="515"/>
      <c r="Z740" s="518"/>
      <c r="AA740" s="533"/>
      <c r="AB740" s="515"/>
      <c r="AC740" s="533" t="str">
        <f>一年级跳绳附加分</f>
        <v/>
      </c>
      <c r="AD740" s="534" t="str">
        <f>一年级标准分</f>
        <v/>
      </c>
      <c r="AE740" s="534" t="str">
        <f>一年级总分</f>
        <v/>
      </c>
      <c r="AF740" s="517" t="str">
        <f>一年级等级</f>
        <v/>
      </c>
    </row>
    <row r="741" spans="1:32">
      <c r="A741" s="664">
        <v>111</v>
      </c>
      <c r="B741" s="665">
        <v>39</v>
      </c>
      <c r="C741" s="586"/>
      <c r="D741" s="587"/>
      <c r="E741" s="586"/>
      <c r="F741" s="473"/>
      <c r="G741" s="608"/>
      <c r="H741" s="475"/>
      <c r="I741" s="613"/>
      <c r="J741" s="614"/>
      <c r="K741" s="622"/>
      <c r="L741" s="649"/>
      <c r="M741" s="644"/>
      <c r="N741" s="505" t="str">
        <f>一年级BMI</f>
        <v/>
      </c>
      <c r="O741" s="499" t="str">
        <f>一年级BMI等级</f>
        <v/>
      </c>
      <c r="P741" s="500" t="str">
        <f>一年级BMI得分</f>
        <v/>
      </c>
      <c r="Q741" s="515" t="str">
        <f>一年级肺活量得分</f>
        <v/>
      </c>
      <c r="R741" s="512" t="str">
        <f>一年级等级</f>
        <v/>
      </c>
      <c r="S741" s="516" t="str">
        <f>一年级50米跑得分</f>
        <v/>
      </c>
      <c r="T741" s="517" t="str">
        <f>一年级等级</f>
        <v/>
      </c>
      <c r="U741" s="516" t="str">
        <f>一年级坐位体前屈得分</f>
        <v/>
      </c>
      <c r="V741" s="517" t="str">
        <f>一年级等级</f>
        <v/>
      </c>
      <c r="W741" s="516" t="str">
        <f>一年级一分钟跳绳得分</f>
        <v/>
      </c>
      <c r="X741" s="517" t="str">
        <f>一年级等级</f>
        <v/>
      </c>
      <c r="Y741" s="515"/>
      <c r="Z741" s="518"/>
      <c r="AA741" s="533"/>
      <c r="AB741" s="515"/>
      <c r="AC741" s="533" t="str">
        <f>一年级跳绳附加分</f>
        <v/>
      </c>
      <c r="AD741" s="534" t="str">
        <f>一年级标准分</f>
        <v/>
      </c>
      <c r="AE741" s="534" t="str">
        <f>一年级总分</f>
        <v/>
      </c>
      <c r="AF741" s="517" t="str">
        <f>一年级等级</f>
        <v/>
      </c>
    </row>
    <row r="742" spans="1:32">
      <c r="A742" s="664">
        <v>111</v>
      </c>
      <c r="B742" s="665">
        <v>40</v>
      </c>
      <c r="C742" s="586"/>
      <c r="D742" s="587"/>
      <c r="E742" s="586"/>
      <c r="F742" s="473"/>
      <c r="G742" s="608"/>
      <c r="H742" s="475"/>
      <c r="I742" s="613"/>
      <c r="J742" s="614"/>
      <c r="K742" s="622"/>
      <c r="L742" s="649"/>
      <c r="M742" s="644"/>
      <c r="N742" s="505" t="str">
        <f>一年级BMI</f>
        <v/>
      </c>
      <c r="O742" s="499" t="str">
        <f>一年级BMI等级</f>
        <v/>
      </c>
      <c r="P742" s="500" t="str">
        <f>一年级BMI得分</f>
        <v/>
      </c>
      <c r="Q742" s="515" t="str">
        <f>一年级肺活量得分</f>
        <v/>
      </c>
      <c r="R742" s="512" t="str">
        <f>一年级等级</f>
        <v/>
      </c>
      <c r="S742" s="516" t="str">
        <f>一年级50米跑得分</f>
        <v/>
      </c>
      <c r="T742" s="517" t="str">
        <f>一年级等级</f>
        <v/>
      </c>
      <c r="U742" s="516" t="str">
        <f>一年级坐位体前屈得分</f>
        <v/>
      </c>
      <c r="V742" s="517" t="str">
        <f>一年级等级</f>
        <v/>
      </c>
      <c r="W742" s="516" t="str">
        <f>一年级一分钟跳绳得分</f>
        <v/>
      </c>
      <c r="X742" s="517" t="str">
        <f>一年级等级</f>
        <v/>
      </c>
      <c r="Y742" s="515"/>
      <c r="Z742" s="518"/>
      <c r="AA742" s="533"/>
      <c r="AB742" s="515"/>
      <c r="AC742" s="533" t="str">
        <f>一年级跳绳附加分</f>
        <v/>
      </c>
      <c r="AD742" s="534" t="str">
        <f>一年级标准分</f>
        <v/>
      </c>
      <c r="AE742" s="534" t="str">
        <f>一年级总分</f>
        <v/>
      </c>
      <c r="AF742" s="517" t="str">
        <f>一年级等级</f>
        <v/>
      </c>
    </row>
    <row r="743" spans="1:32">
      <c r="A743" s="664">
        <v>111</v>
      </c>
      <c r="B743" s="665">
        <v>41</v>
      </c>
      <c r="C743" s="586"/>
      <c r="D743" s="587"/>
      <c r="E743" s="586"/>
      <c r="F743" s="473"/>
      <c r="G743" s="608"/>
      <c r="H743" s="475"/>
      <c r="I743" s="613"/>
      <c r="J743" s="614"/>
      <c r="K743" s="622"/>
      <c r="L743" s="649"/>
      <c r="M743" s="644"/>
      <c r="N743" s="505" t="str">
        <f>一年级BMI</f>
        <v/>
      </c>
      <c r="O743" s="499" t="str">
        <f>一年级BMI等级</f>
        <v/>
      </c>
      <c r="P743" s="500" t="str">
        <f>一年级BMI得分</f>
        <v/>
      </c>
      <c r="Q743" s="515" t="str">
        <f>一年级肺活量得分</f>
        <v/>
      </c>
      <c r="R743" s="512" t="str">
        <f>一年级等级</f>
        <v/>
      </c>
      <c r="S743" s="516" t="str">
        <f>一年级50米跑得分</f>
        <v/>
      </c>
      <c r="T743" s="517" t="str">
        <f>一年级等级</f>
        <v/>
      </c>
      <c r="U743" s="516" t="str">
        <f>一年级坐位体前屈得分</f>
        <v/>
      </c>
      <c r="V743" s="517" t="str">
        <f>一年级等级</f>
        <v/>
      </c>
      <c r="W743" s="516" t="str">
        <f>一年级一分钟跳绳得分</f>
        <v/>
      </c>
      <c r="X743" s="517" t="str">
        <f>一年级等级</f>
        <v/>
      </c>
      <c r="Y743" s="515"/>
      <c r="Z743" s="518"/>
      <c r="AA743" s="533"/>
      <c r="AB743" s="515"/>
      <c r="AC743" s="533" t="str">
        <f>一年级跳绳附加分</f>
        <v/>
      </c>
      <c r="AD743" s="534" t="str">
        <f>一年级标准分</f>
        <v/>
      </c>
      <c r="AE743" s="534" t="str">
        <f>一年级总分</f>
        <v/>
      </c>
      <c r="AF743" s="517" t="str">
        <f>一年级等级</f>
        <v/>
      </c>
    </row>
    <row r="744" spans="1:32">
      <c r="A744" s="664">
        <v>111</v>
      </c>
      <c r="B744" s="665">
        <v>42</v>
      </c>
      <c r="C744" s="586"/>
      <c r="D744" s="587"/>
      <c r="E744" s="586"/>
      <c r="F744" s="473"/>
      <c r="G744" s="608"/>
      <c r="H744" s="475"/>
      <c r="I744" s="613"/>
      <c r="J744" s="614"/>
      <c r="K744" s="622"/>
      <c r="L744" s="649"/>
      <c r="M744" s="644"/>
      <c r="N744" s="505" t="str">
        <f>一年级BMI</f>
        <v/>
      </c>
      <c r="O744" s="499" t="str">
        <f>一年级BMI等级</f>
        <v/>
      </c>
      <c r="P744" s="500" t="str">
        <f>一年级BMI得分</f>
        <v/>
      </c>
      <c r="Q744" s="515" t="str">
        <f>一年级肺活量得分</f>
        <v/>
      </c>
      <c r="R744" s="512" t="str">
        <f>一年级等级</f>
        <v/>
      </c>
      <c r="S744" s="516" t="str">
        <f>一年级50米跑得分</f>
        <v/>
      </c>
      <c r="T744" s="517" t="str">
        <f>一年级等级</f>
        <v/>
      </c>
      <c r="U744" s="516" t="str">
        <f>一年级坐位体前屈得分</f>
        <v/>
      </c>
      <c r="V744" s="517" t="str">
        <f>一年级等级</f>
        <v/>
      </c>
      <c r="W744" s="516" t="str">
        <f>一年级一分钟跳绳得分</f>
        <v/>
      </c>
      <c r="X744" s="517" t="str">
        <f>一年级等级</f>
        <v/>
      </c>
      <c r="Y744" s="515"/>
      <c r="Z744" s="518"/>
      <c r="AA744" s="533"/>
      <c r="AB744" s="515"/>
      <c r="AC744" s="533" t="str">
        <f>一年级跳绳附加分</f>
        <v/>
      </c>
      <c r="AD744" s="534" t="str">
        <f>一年级标准分</f>
        <v/>
      </c>
      <c r="AE744" s="534" t="str">
        <f>一年级总分</f>
        <v/>
      </c>
      <c r="AF744" s="517" t="str">
        <f>一年级等级</f>
        <v/>
      </c>
    </row>
    <row r="745" spans="1:32">
      <c r="A745" s="664">
        <v>111</v>
      </c>
      <c r="B745" s="665">
        <v>43</v>
      </c>
      <c r="C745" s="586"/>
      <c r="D745" s="587"/>
      <c r="E745" s="586"/>
      <c r="F745" s="473"/>
      <c r="G745" s="608"/>
      <c r="H745" s="475"/>
      <c r="I745" s="613"/>
      <c r="J745" s="614"/>
      <c r="K745" s="622"/>
      <c r="L745" s="649"/>
      <c r="M745" s="644"/>
      <c r="N745" s="505" t="str">
        <f>一年级BMI</f>
        <v/>
      </c>
      <c r="O745" s="499" t="str">
        <f>一年级BMI等级</f>
        <v/>
      </c>
      <c r="P745" s="500" t="str">
        <f>一年级BMI得分</f>
        <v/>
      </c>
      <c r="Q745" s="515" t="str">
        <f>一年级肺活量得分</f>
        <v/>
      </c>
      <c r="R745" s="512" t="str">
        <f>一年级等级</f>
        <v/>
      </c>
      <c r="S745" s="516" t="str">
        <f>一年级50米跑得分</f>
        <v/>
      </c>
      <c r="T745" s="517" t="str">
        <f>一年级等级</f>
        <v/>
      </c>
      <c r="U745" s="516" t="str">
        <f>一年级坐位体前屈得分</f>
        <v/>
      </c>
      <c r="V745" s="517" t="str">
        <f>一年级等级</f>
        <v/>
      </c>
      <c r="W745" s="516" t="str">
        <f>一年级一分钟跳绳得分</f>
        <v/>
      </c>
      <c r="X745" s="517" t="str">
        <f>一年级等级</f>
        <v/>
      </c>
      <c r="Y745" s="515"/>
      <c r="Z745" s="518"/>
      <c r="AA745" s="533"/>
      <c r="AB745" s="515"/>
      <c r="AC745" s="533" t="str">
        <f>一年级跳绳附加分</f>
        <v/>
      </c>
      <c r="AD745" s="534" t="str">
        <f>一年级标准分</f>
        <v/>
      </c>
      <c r="AE745" s="534" t="str">
        <f>一年级总分</f>
        <v/>
      </c>
      <c r="AF745" s="517" t="str">
        <f>一年级等级</f>
        <v/>
      </c>
    </row>
    <row r="746" spans="1:32">
      <c r="A746" s="664">
        <v>111</v>
      </c>
      <c r="B746" s="665">
        <v>44</v>
      </c>
      <c r="C746" s="586"/>
      <c r="D746" s="587"/>
      <c r="E746" s="586"/>
      <c r="F746" s="473"/>
      <c r="G746" s="608"/>
      <c r="H746" s="475"/>
      <c r="I746" s="613"/>
      <c r="J746" s="614"/>
      <c r="K746" s="622"/>
      <c r="L746" s="649"/>
      <c r="M746" s="644"/>
      <c r="N746" s="505" t="str">
        <f>一年级BMI</f>
        <v/>
      </c>
      <c r="O746" s="499" t="str">
        <f>一年级BMI等级</f>
        <v/>
      </c>
      <c r="P746" s="500" t="str">
        <f>一年级BMI得分</f>
        <v/>
      </c>
      <c r="Q746" s="515" t="str">
        <f>一年级肺活量得分</f>
        <v/>
      </c>
      <c r="R746" s="512" t="str">
        <f>一年级等级</f>
        <v/>
      </c>
      <c r="S746" s="516" t="str">
        <f>一年级50米跑得分</f>
        <v/>
      </c>
      <c r="T746" s="517" t="str">
        <f>一年级等级</f>
        <v/>
      </c>
      <c r="U746" s="516" t="str">
        <f>一年级坐位体前屈得分</f>
        <v/>
      </c>
      <c r="V746" s="517" t="str">
        <f>一年级等级</f>
        <v/>
      </c>
      <c r="W746" s="516" t="str">
        <f>一年级一分钟跳绳得分</f>
        <v/>
      </c>
      <c r="X746" s="517" t="str">
        <f>一年级等级</f>
        <v/>
      </c>
      <c r="Y746" s="515"/>
      <c r="Z746" s="518"/>
      <c r="AA746" s="533"/>
      <c r="AB746" s="515"/>
      <c r="AC746" s="533" t="str">
        <f>一年级跳绳附加分</f>
        <v/>
      </c>
      <c r="AD746" s="534" t="str">
        <f>一年级标准分</f>
        <v/>
      </c>
      <c r="AE746" s="534" t="str">
        <f>一年级总分</f>
        <v/>
      </c>
      <c r="AF746" s="517" t="str">
        <f>一年级等级</f>
        <v/>
      </c>
    </row>
    <row r="747" spans="1:32">
      <c r="A747" s="664">
        <v>111</v>
      </c>
      <c r="B747" s="665">
        <v>45</v>
      </c>
      <c r="C747" s="586"/>
      <c r="D747" s="587"/>
      <c r="E747" s="586"/>
      <c r="F747" s="473"/>
      <c r="G747" s="608"/>
      <c r="H747" s="475"/>
      <c r="I747" s="613"/>
      <c r="J747" s="614"/>
      <c r="K747" s="622"/>
      <c r="L747" s="649"/>
      <c r="M747" s="644"/>
      <c r="N747" s="505" t="str">
        <f>一年级BMI</f>
        <v/>
      </c>
      <c r="O747" s="499" t="str">
        <f>一年级BMI等级</f>
        <v/>
      </c>
      <c r="P747" s="500" t="str">
        <f>一年级BMI得分</f>
        <v/>
      </c>
      <c r="Q747" s="515" t="str">
        <f>一年级肺活量得分</f>
        <v/>
      </c>
      <c r="R747" s="512" t="str">
        <f>一年级等级</f>
        <v/>
      </c>
      <c r="S747" s="516" t="str">
        <f>一年级50米跑得分</f>
        <v/>
      </c>
      <c r="T747" s="517" t="str">
        <f>一年级等级</f>
        <v/>
      </c>
      <c r="U747" s="516" t="str">
        <f>一年级坐位体前屈得分</f>
        <v/>
      </c>
      <c r="V747" s="517" t="str">
        <f>一年级等级</f>
        <v/>
      </c>
      <c r="W747" s="516" t="str">
        <f>一年级一分钟跳绳得分</f>
        <v/>
      </c>
      <c r="X747" s="517" t="str">
        <f>一年级等级</f>
        <v/>
      </c>
      <c r="Y747" s="515"/>
      <c r="Z747" s="518"/>
      <c r="AA747" s="533"/>
      <c r="AB747" s="515"/>
      <c r="AC747" s="533" t="str">
        <f>一年级跳绳附加分</f>
        <v/>
      </c>
      <c r="AD747" s="534" t="str">
        <f>一年级标准分</f>
        <v/>
      </c>
      <c r="AE747" s="534" t="str">
        <f>一年级总分</f>
        <v/>
      </c>
      <c r="AF747" s="517" t="str">
        <f>一年级等级</f>
        <v/>
      </c>
    </row>
    <row r="748" spans="1:32">
      <c r="A748" s="664">
        <v>111</v>
      </c>
      <c r="B748" s="665">
        <v>46</v>
      </c>
      <c r="C748" s="586"/>
      <c r="D748" s="587"/>
      <c r="E748" s="586"/>
      <c r="F748" s="473"/>
      <c r="G748" s="608"/>
      <c r="H748" s="475"/>
      <c r="I748" s="613"/>
      <c r="J748" s="614"/>
      <c r="K748" s="614"/>
      <c r="L748" s="649"/>
      <c r="M748" s="644"/>
      <c r="N748" s="505" t="str">
        <f>一年级BMI</f>
        <v/>
      </c>
      <c r="O748" s="499" t="str">
        <f>一年级BMI等级</f>
        <v/>
      </c>
      <c r="P748" s="500" t="str">
        <f>一年级BMI得分</f>
        <v/>
      </c>
      <c r="Q748" s="515" t="str">
        <f>一年级肺活量得分</f>
        <v/>
      </c>
      <c r="R748" s="512" t="str">
        <f>一年级等级</f>
        <v/>
      </c>
      <c r="S748" s="516" t="str">
        <f>一年级50米跑得分</f>
        <v/>
      </c>
      <c r="T748" s="517" t="str">
        <f>一年级等级</f>
        <v/>
      </c>
      <c r="U748" s="516" t="str">
        <f>一年级坐位体前屈得分</f>
        <v/>
      </c>
      <c r="V748" s="517" t="str">
        <f>一年级等级</f>
        <v/>
      </c>
      <c r="W748" s="516" t="str">
        <f>一年级一分钟跳绳得分</f>
        <v/>
      </c>
      <c r="X748" s="517" t="str">
        <f>一年级等级</f>
        <v/>
      </c>
      <c r="Y748" s="515"/>
      <c r="Z748" s="518"/>
      <c r="AA748" s="533"/>
      <c r="AB748" s="515"/>
      <c r="AC748" s="533" t="str">
        <f>一年级跳绳附加分</f>
        <v/>
      </c>
      <c r="AD748" s="534" t="str">
        <f>一年级标准分</f>
        <v/>
      </c>
      <c r="AE748" s="534" t="str">
        <f>一年级总分</f>
        <v/>
      </c>
      <c r="AF748" s="517" t="str">
        <f>一年级等级</f>
        <v/>
      </c>
    </row>
    <row r="749" spans="1:32">
      <c r="A749" s="664">
        <v>111</v>
      </c>
      <c r="B749" s="665">
        <v>47</v>
      </c>
      <c r="C749" s="586"/>
      <c r="D749" s="587"/>
      <c r="E749" s="586"/>
      <c r="F749" s="473"/>
      <c r="G749" s="608"/>
      <c r="H749" s="475"/>
      <c r="I749" s="613"/>
      <c r="J749" s="614"/>
      <c r="K749" s="614"/>
      <c r="L749" s="649"/>
      <c r="M749" s="644"/>
      <c r="N749" s="505" t="str">
        <f>一年级BMI</f>
        <v/>
      </c>
      <c r="O749" s="499" t="str">
        <f>一年级BMI等级</f>
        <v/>
      </c>
      <c r="P749" s="500" t="str">
        <f>一年级BMI得分</f>
        <v/>
      </c>
      <c r="Q749" s="515" t="str">
        <f>一年级肺活量得分</f>
        <v/>
      </c>
      <c r="R749" s="512" t="str">
        <f>一年级等级</f>
        <v/>
      </c>
      <c r="S749" s="516" t="str">
        <f>一年级50米跑得分</f>
        <v/>
      </c>
      <c r="T749" s="517" t="str">
        <f>一年级等级</f>
        <v/>
      </c>
      <c r="U749" s="516" t="str">
        <f>一年级坐位体前屈得分</f>
        <v/>
      </c>
      <c r="V749" s="517" t="str">
        <f>一年级等级</f>
        <v/>
      </c>
      <c r="W749" s="516" t="str">
        <f>一年级一分钟跳绳得分</f>
        <v/>
      </c>
      <c r="X749" s="517" t="str">
        <f>一年级等级</f>
        <v/>
      </c>
      <c r="Y749" s="515"/>
      <c r="Z749" s="518"/>
      <c r="AA749" s="533"/>
      <c r="AB749" s="515"/>
      <c r="AC749" s="533" t="str">
        <f>一年级跳绳附加分</f>
        <v/>
      </c>
      <c r="AD749" s="534" t="str">
        <f>一年级标准分</f>
        <v/>
      </c>
      <c r="AE749" s="534" t="str">
        <f>一年级总分</f>
        <v/>
      </c>
      <c r="AF749" s="517" t="str">
        <f>一年级等级</f>
        <v/>
      </c>
    </row>
    <row r="750" spans="1:32">
      <c r="A750" s="664">
        <v>111</v>
      </c>
      <c r="B750" s="665">
        <v>48</v>
      </c>
      <c r="C750" s="586"/>
      <c r="D750" s="587"/>
      <c r="E750" s="586"/>
      <c r="F750" s="473"/>
      <c r="G750" s="608"/>
      <c r="H750" s="475"/>
      <c r="I750" s="613"/>
      <c r="J750" s="614"/>
      <c r="K750" s="614"/>
      <c r="L750" s="649"/>
      <c r="M750" s="644"/>
      <c r="N750" s="505" t="str">
        <f>一年级BMI</f>
        <v/>
      </c>
      <c r="O750" s="499" t="str">
        <f>一年级BMI等级</f>
        <v/>
      </c>
      <c r="P750" s="500" t="str">
        <f>一年级BMI得分</f>
        <v/>
      </c>
      <c r="Q750" s="515" t="str">
        <f>一年级肺活量得分</f>
        <v/>
      </c>
      <c r="R750" s="512" t="str">
        <f>一年级等级</f>
        <v/>
      </c>
      <c r="S750" s="516" t="str">
        <f>一年级50米跑得分</f>
        <v/>
      </c>
      <c r="T750" s="517" t="str">
        <f>一年级等级</f>
        <v/>
      </c>
      <c r="U750" s="516" t="str">
        <f>一年级坐位体前屈得分</f>
        <v/>
      </c>
      <c r="V750" s="517" t="str">
        <f>一年级等级</f>
        <v/>
      </c>
      <c r="W750" s="516" t="str">
        <f>一年级一分钟跳绳得分</f>
        <v/>
      </c>
      <c r="X750" s="517" t="str">
        <f>一年级等级</f>
        <v/>
      </c>
      <c r="Y750" s="515"/>
      <c r="Z750" s="518"/>
      <c r="AA750" s="533"/>
      <c r="AB750" s="515"/>
      <c r="AC750" s="533" t="str">
        <f>一年级跳绳附加分</f>
        <v/>
      </c>
      <c r="AD750" s="534" t="str">
        <f>一年级标准分</f>
        <v/>
      </c>
      <c r="AE750" s="534" t="str">
        <f>一年级总分</f>
        <v/>
      </c>
      <c r="AF750" s="517" t="str">
        <f>一年级等级</f>
        <v/>
      </c>
    </row>
    <row r="751" spans="1:32">
      <c r="A751" s="664">
        <v>111</v>
      </c>
      <c r="B751" s="665">
        <v>49</v>
      </c>
      <c r="C751" s="586"/>
      <c r="D751" s="587"/>
      <c r="E751" s="586"/>
      <c r="F751" s="473"/>
      <c r="G751" s="612"/>
      <c r="H751" s="475"/>
      <c r="I751" s="613"/>
      <c r="J751" s="614"/>
      <c r="K751" s="614"/>
      <c r="L751" s="649"/>
      <c r="M751" s="644"/>
      <c r="N751" s="505" t="str">
        <f>一年级BMI</f>
        <v/>
      </c>
      <c r="O751" s="499" t="str">
        <f>一年级BMI等级</f>
        <v/>
      </c>
      <c r="P751" s="500" t="str">
        <f>一年级BMI得分</f>
        <v/>
      </c>
      <c r="Q751" s="515" t="str">
        <f>一年级肺活量得分</f>
        <v/>
      </c>
      <c r="R751" s="512" t="str">
        <f>一年级等级</f>
        <v/>
      </c>
      <c r="S751" s="516" t="str">
        <f>一年级50米跑得分</f>
        <v/>
      </c>
      <c r="T751" s="517" t="str">
        <f>一年级等级</f>
        <v/>
      </c>
      <c r="U751" s="516" t="str">
        <f>一年级坐位体前屈得分</f>
        <v/>
      </c>
      <c r="V751" s="517" t="str">
        <f>一年级等级</f>
        <v/>
      </c>
      <c r="W751" s="516" t="str">
        <f>一年级一分钟跳绳得分</f>
        <v/>
      </c>
      <c r="X751" s="517" t="str">
        <f>一年级等级</f>
        <v/>
      </c>
      <c r="Y751" s="515"/>
      <c r="Z751" s="518"/>
      <c r="AA751" s="533"/>
      <c r="AB751" s="515"/>
      <c r="AC751" s="533" t="str">
        <f>一年级跳绳附加分</f>
        <v/>
      </c>
      <c r="AD751" s="534" t="str">
        <f>一年级标准分</f>
        <v/>
      </c>
      <c r="AE751" s="534" t="str">
        <f>一年级总分</f>
        <v/>
      </c>
      <c r="AF751" s="517" t="str">
        <f>一年级等级</f>
        <v/>
      </c>
    </row>
    <row r="752" spans="1:32">
      <c r="A752" s="664">
        <v>111</v>
      </c>
      <c r="B752" s="665">
        <v>50</v>
      </c>
      <c r="C752" s="586"/>
      <c r="D752" s="587"/>
      <c r="E752" s="586"/>
      <c r="F752" s="473"/>
      <c r="G752" s="612"/>
      <c r="H752" s="475"/>
      <c r="I752" s="613"/>
      <c r="J752" s="614"/>
      <c r="K752" s="614"/>
      <c r="L752" s="649"/>
      <c r="M752" s="644"/>
      <c r="N752" s="505" t="str">
        <f>一年级BMI</f>
        <v/>
      </c>
      <c r="O752" s="499" t="str">
        <f>一年级BMI等级</f>
        <v/>
      </c>
      <c r="P752" s="500" t="str">
        <f>一年级BMI得分</f>
        <v/>
      </c>
      <c r="Q752" s="515" t="str">
        <f>一年级肺活量得分</f>
        <v/>
      </c>
      <c r="R752" s="512" t="str">
        <f>一年级等级</f>
        <v/>
      </c>
      <c r="S752" s="516" t="str">
        <f>一年级50米跑得分</f>
        <v/>
      </c>
      <c r="T752" s="517" t="str">
        <f>一年级等级</f>
        <v/>
      </c>
      <c r="U752" s="516" t="str">
        <f>一年级坐位体前屈得分</f>
        <v/>
      </c>
      <c r="V752" s="517" t="str">
        <f>一年级等级</f>
        <v/>
      </c>
      <c r="W752" s="516" t="str">
        <f>一年级一分钟跳绳得分</f>
        <v/>
      </c>
      <c r="X752" s="517" t="str">
        <f>一年级等级</f>
        <v/>
      </c>
      <c r="Y752" s="515"/>
      <c r="Z752" s="518"/>
      <c r="AA752" s="533"/>
      <c r="AB752" s="515"/>
      <c r="AC752" s="533" t="str">
        <f>一年级跳绳附加分</f>
        <v/>
      </c>
      <c r="AD752" s="534" t="str">
        <f>一年级标准分</f>
        <v/>
      </c>
      <c r="AE752" s="534" t="str">
        <f>一年级总分</f>
        <v/>
      </c>
      <c r="AF752" s="517" t="str">
        <f>一年级等级</f>
        <v/>
      </c>
    </row>
    <row r="753" spans="1:32">
      <c r="A753" s="664">
        <v>111</v>
      </c>
      <c r="B753" s="665">
        <v>51</v>
      </c>
      <c r="C753" s="586"/>
      <c r="D753" s="587"/>
      <c r="E753" s="586"/>
      <c r="F753" s="473"/>
      <c r="G753" s="608"/>
      <c r="H753" s="475"/>
      <c r="I753" s="613"/>
      <c r="J753" s="614"/>
      <c r="K753" s="614"/>
      <c r="L753" s="649"/>
      <c r="M753" s="644"/>
      <c r="N753" s="505" t="str">
        <f>一年级BMI</f>
        <v/>
      </c>
      <c r="O753" s="499" t="str">
        <f>一年级BMI等级</f>
        <v/>
      </c>
      <c r="P753" s="500" t="str">
        <f>一年级BMI得分</f>
        <v/>
      </c>
      <c r="Q753" s="515" t="str">
        <f>一年级肺活量得分</f>
        <v/>
      </c>
      <c r="R753" s="512" t="str">
        <f>一年级等级</f>
        <v/>
      </c>
      <c r="S753" s="516" t="str">
        <f>一年级50米跑得分</f>
        <v/>
      </c>
      <c r="T753" s="517" t="str">
        <f>一年级等级</f>
        <v/>
      </c>
      <c r="U753" s="516" t="str">
        <f>一年级坐位体前屈得分</f>
        <v/>
      </c>
      <c r="V753" s="517" t="str">
        <f>一年级等级</f>
        <v/>
      </c>
      <c r="W753" s="516" t="str">
        <f>一年级一分钟跳绳得分</f>
        <v/>
      </c>
      <c r="X753" s="517" t="str">
        <f>一年级等级</f>
        <v/>
      </c>
      <c r="Y753" s="515"/>
      <c r="Z753" s="518"/>
      <c r="AA753" s="533"/>
      <c r="AB753" s="515"/>
      <c r="AC753" s="533" t="str">
        <f>一年级跳绳附加分</f>
        <v/>
      </c>
      <c r="AD753" s="534" t="str">
        <f>一年级标准分</f>
        <v/>
      </c>
      <c r="AE753" s="534" t="str">
        <f>一年级总分</f>
        <v/>
      </c>
      <c r="AF753" s="517" t="str">
        <f>一年级等级</f>
        <v/>
      </c>
    </row>
    <row r="754" spans="1:32">
      <c r="A754" s="664">
        <v>111</v>
      </c>
      <c r="B754" s="665">
        <v>52</v>
      </c>
      <c r="C754" s="586"/>
      <c r="D754" s="587"/>
      <c r="E754" s="586"/>
      <c r="F754" s="473"/>
      <c r="G754" s="608"/>
      <c r="H754" s="475"/>
      <c r="I754" s="613"/>
      <c r="J754" s="614"/>
      <c r="K754" s="614"/>
      <c r="L754" s="649"/>
      <c r="M754" s="644"/>
      <c r="N754" s="505" t="str">
        <f>一年级BMI</f>
        <v/>
      </c>
      <c r="O754" s="499" t="str">
        <f>一年级BMI等级</f>
        <v/>
      </c>
      <c r="P754" s="500" t="str">
        <f>一年级BMI得分</f>
        <v/>
      </c>
      <c r="Q754" s="515" t="str">
        <f>一年级肺活量得分</f>
        <v/>
      </c>
      <c r="R754" s="512" t="str">
        <f>一年级等级</f>
        <v/>
      </c>
      <c r="S754" s="516" t="str">
        <f>一年级50米跑得分</f>
        <v/>
      </c>
      <c r="T754" s="517" t="str">
        <f>一年级等级</f>
        <v/>
      </c>
      <c r="U754" s="516" t="str">
        <f>一年级坐位体前屈得分</f>
        <v/>
      </c>
      <c r="V754" s="517" t="str">
        <f>一年级等级</f>
        <v/>
      </c>
      <c r="W754" s="516" t="str">
        <f>一年级一分钟跳绳得分</f>
        <v/>
      </c>
      <c r="X754" s="517" t="str">
        <f>一年级等级</f>
        <v/>
      </c>
      <c r="Y754" s="515"/>
      <c r="Z754" s="518"/>
      <c r="AA754" s="533"/>
      <c r="AB754" s="515"/>
      <c r="AC754" s="533" t="str">
        <f>一年级跳绳附加分</f>
        <v/>
      </c>
      <c r="AD754" s="534" t="str">
        <f>一年级标准分</f>
        <v/>
      </c>
      <c r="AE754" s="534" t="str">
        <f>一年级总分</f>
        <v/>
      </c>
      <c r="AF754" s="517" t="str">
        <f>一年级等级</f>
        <v/>
      </c>
    </row>
    <row r="755" spans="1:32">
      <c r="A755" s="664">
        <v>111</v>
      </c>
      <c r="B755" s="665">
        <v>53</v>
      </c>
      <c r="C755" s="586"/>
      <c r="D755" s="587"/>
      <c r="E755" s="586"/>
      <c r="F755" s="473"/>
      <c r="G755" s="608"/>
      <c r="H755" s="475"/>
      <c r="I755" s="613"/>
      <c r="J755" s="614"/>
      <c r="K755" s="614"/>
      <c r="L755" s="649"/>
      <c r="M755" s="644"/>
      <c r="N755" s="505" t="str">
        <f>一年级BMI</f>
        <v/>
      </c>
      <c r="O755" s="499" t="str">
        <f>一年级BMI等级</f>
        <v/>
      </c>
      <c r="P755" s="500" t="str">
        <f>一年级BMI得分</f>
        <v/>
      </c>
      <c r="Q755" s="515" t="str">
        <f>一年级肺活量得分</f>
        <v/>
      </c>
      <c r="R755" s="512" t="str">
        <f>一年级等级</f>
        <v/>
      </c>
      <c r="S755" s="516" t="str">
        <f>一年级50米跑得分</f>
        <v/>
      </c>
      <c r="T755" s="517" t="str">
        <f>一年级等级</f>
        <v/>
      </c>
      <c r="U755" s="516" t="str">
        <f>一年级坐位体前屈得分</f>
        <v/>
      </c>
      <c r="V755" s="517" t="str">
        <f>一年级等级</f>
        <v/>
      </c>
      <c r="W755" s="516" t="str">
        <f>一年级一分钟跳绳得分</f>
        <v/>
      </c>
      <c r="X755" s="517" t="str">
        <f>一年级等级</f>
        <v/>
      </c>
      <c r="Y755" s="515"/>
      <c r="Z755" s="518"/>
      <c r="AA755" s="533"/>
      <c r="AB755" s="515"/>
      <c r="AC755" s="533" t="str">
        <f>一年级跳绳附加分</f>
        <v/>
      </c>
      <c r="AD755" s="534" t="str">
        <f>一年级标准分</f>
        <v/>
      </c>
      <c r="AE755" s="534" t="str">
        <f>一年级总分</f>
        <v/>
      </c>
      <c r="AF755" s="517" t="str">
        <f>一年级等级</f>
        <v/>
      </c>
    </row>
    <row r="756" spans="1:32">
      <c r="A756" s="664">
        <v>111</v>
      </c>
      <c r="B756" s="665">
        <v>54</v>
      </c>
      <c r="C756" s="586"/>
      <c r="D756" s="587"/>
      <c r="E756" s="586"/>
      <c r="F756" s="473"/>
      <c r="G756" s="608"/>
      <c r="H756" s="475"/>
      <c r="I756" s="613"/>
      <c r="J756" s="614"/>
      <c r="K756" s="614"/>
      <c r="L756" s="649"/>
      <c r="M756" s="644"/>
      <c r="N756" s="505" t="str">
        <f>一年级BMI</f>
        <v/>
      </c>
      <c r="O756" s="499" t="str">
        <f>一年级BMI等级</f>
        <v/>
      </c>
      <c r="P756" s="500" t="str">
        <f>一年级BMI得分</f>
        <v/>
      </c>
      <c r="Q756" s="515" t="str">
        <f>一年级肺活量得分</f>
        <v/>
      </c>
      <c r="R756" s="512" t="str">
        <f>一年级等级</f>
        <v/>
      </c>
      <c r="S756" s="516" t="str">
        <f>一年级50米跑得分</f>
        <v/>
      </c>
      <c r="T756" s="517" t="str">
        <f>一年级等级</f>
        <v/>
      </c>
      <c r="U756" s="516" t="str">
        <f>一年级坐位体前屈得分</f>
        <v/>
      </c>
      <c r="V756" s="517" t="str">
        <f>一年级等级</f>
        <v/>
      </c>
      <c r="W756" s="516" t="str">
        <f>一年级一分钟跳绳得分</f>
        <v/>
      </c>
      <c r="X756" s="517" t="str">
        <f>一年级等级</f>
        <v/>
      </c>
      <c r="Y756" s="515"/>
      <c r="Z756" s="518"/>
      <c r="AA756" s="533"/>
      <c r="AB756" s="515"/>
      <c r="AC756" s="533" t="str">
        <f>一年级跳绳附加分</f>
        <v/>
      </c>
      <c r="AD756" s="534" t="str">
        <f>一年级标准分</f>
        <v/>
      </c>
      <c r="AE756" s="534" t="str">
        <f>一年级总分</f>
        <v/>
      </c>
      <c r="AF756" s="517" t="str">
        <f>一年级等级</f>
        <v/>
      </c>
    </row>
    <row r="757" spans="1:32">
      <c r="A757" s="664">
        <v>111</v>
      </c>
      <c r="B757" s="665">
        <v>55</v>
      </c>
      <c r="C757" s="586"/>
      <c r="D757" s="587"/>
      <c r="E757" s="586"/>
      <c r="F757" s="473"/>
      <c r="G757" s="608"/>
      <c r="H757" s="475"/>
      <c r="I757" s="613"/>
      <c r="J757" s="614"/>
      <c r="K757" s="614"/>
      <c r="L757" s="649"/>
      <c r="M757" s="644"/>
      <c r="N757" s="505" t="str">
        <f>一年级BMI</f>
        <v/>
      </c>
      <c r="O757" s="499" t="str">
        <f>一年级BMI等级</f>
        <v/>
      </c>
      <c r="P757" s="500" t="str">
        <f>一年级BMI得分</f>
        <v/>
      </c>
      <c r="Q757" s="515" t="str">
        <f>一年级肺活量得分</f>
        <v/>
      </c>
      <c r="R757" s="512" t="str">
        <f>一年级等级</f>
        <v/>
      </c>
      <c r="S757" s="516" t="str">
        <f>一年级50米跑得分</f>
        <v/>
      </c>
      <c r="T757" s="517" t="str">
        <f>一年级等级</f>
        <v/>
      </c>
      <c r="U757" s="516" t="str">
        <f>一年级坐位体前屈得分</f>
        <v/>
      </c>
      <c r="V757" s="517" t="str">
        <f>一年级等级</f>
        <v/>
      </c>
      <c r="W757" s="516" t="str">
        <f>一年级一分钟跳绳得分</f>
        <v/>
      </c>
      <c r="X757" s="517" t="str">
        <f>一年级等级</f>
        <v/>
      </c>
      <c r="Y757" s="515"/>
      <c r="Z757" s="518"/>
      <c r="AA757" s="533"/>
      <c r="AB757" s="515"/>
      <c r="AC757" s="533" t="str">
        <f>一年级跳绳附加分</f>
        <v/>
      </c>
      <c r="AD757" s="534" t="str">
        <f>一年级标准分</f>
        <v/>
      </c>
      <c r="AE757" s="534" t="str">
        <f>一年级总分</f>
        <v/>
      </c>
      <c r="AF757" s="517" t="str">
        <f>一年级等级</f>
        <v/>
      </c>
    </row>
    <row r="758" spans="1:32">
      <c r="A758" s="664">
        <v>111</v>
      </c>
      <c r="B758" s="665">
        <v>56</v>
      </c>
      <c r="C758" s="586"/>
      <c r="D758" s="587"/>
      <c r="E758" s="586"/>
      <c r="F758" s="473"/>
      <c r="G758" s="608"/>
      <c r="H758" s="475"/>
      <c r="I758" s="613"/>
      <c r="J758" s="614"/>
      <c r="K758" s="614"/>
      <c r="L758" s="649"/>
      <c r="M758" s="644"/>
      <c r="N758" s="505" t="str">
        <f>一年级BMI</f>
        <v/>
      </c>
      <c r="O758" s="499" t="str">
        <f>一年级BMI等级</f>
        <v/>
      </c>
      <c r="P758" s="500" t="str">
        <f>一年级BMI得分</f>
        <v/>
      </c>
      <c r="Q758" s="515" t="str">
        <f>一年级肺活量得分</f>
        <v/>
      </c>
      <c r="R758" s="512" t="str">
        <f>一年级等级</f>
        <v/>
      </c>
      <c r="S758" s="516" t="str">
        <f>一年级50米跑得分</f>
        <v/>
      </c>
      <c r="T758" s="517" t="str">
        <f>一年级等级</f>
        <v/>
      </c>
      <c r="U758" s="516" t="str">
        <f>一年级坐位体前屈得分</f>
        <v/>
      </c>
      <c r="V758" s="517" t="str">
        <f>一年级等级</f>
        <v/>
      </c>
      <c r="W758" s="516" t="str">
        <f>一年级一分钟跳绳得分</f>
        <v/>
      </c>
      <c r="X758" s="517" t="str">
        <f>一年级等级</f>
        <v/>
      </c>
      <c r="Y758" s="515"/>
      <c r="Z758" s="518"/>
      <c r="AA758" s="533"/>
      <c r="AB758" s="515"/>
      <c r="AC758" s="533" t="str">
        <f>一年级跳绳附加分</f>
        <v/>
      </c>
      <c r="AD758" s="534" t="str">
        <f>一年级标准分</f>
        <v/>
      </c>
      <c r="AE758" s="534" t="str">
        <f>一年级总分</f>
        <v/>
      </c>
      <c r="AF758" s="517" t="str">
        <f>一年级等级</f>
        <v/>
      </c>
    </row>
    <row r="759" spans="1:32">
      <c r="A759" s="664">
        <v>111</v>
      </c>
      <c r="B759" s="665">
        <v>57</v>
      </c>
      <c r="C759" s="586"/>
      <c r="D759" s="587"/>
      <c r="E759" s="586"/>
      <c r="F759" s="473"/>
      <c r="G759" s="608"/>
      <c r="H759" s="475"/>
      <c r="I759" s="613"/>
      <c r="J759" s="614"/>
      <c r="K759" s="614"/>
      <c r="L759" s="649"/>
      <c r="M759" s="644"/>
      <c r="N759" s="505" t="str">
        <f>一年级BMI</f>
        <v/>
      </c>
      <c r="O759" s="499" t="str">
        <f>一年级BMI等级</f>
        <v/>
      </c>
      <c r="P759" s="500" t="str">
        <f>一年级BMI得分</f>
        <v/>
      </c>
      <c r="Q759" s="515" t="str">
        <f>一年级肺活量得分</f>
        <v/>
      </c>
      <c r="R759" s="512" t="str">
        <f>一年级等级</f>
        <v/>
      </c>
      <c r="S759" s="516" t="str">
        <f>一年级50米跑得分</f>
        <v/>
      </c>
      <c r="T759" s="517" t="str">
        <f>一年级等级</f>
        <v/>
      </c>
      <c r="U759" s="516" t="str">
        <f>一年级坐位体前屈得分</f>
        <v/>
      </c>
      <c r="V759" s="517" t="str">
        <f>一年级等级</f>
        <v/>
      </c>
      <c r="W759" s="516" t="str">
        <f>一年级一分钟跳绳得分</f>
        <v/>
      </c>
      <c r="X759" s="517" t="str">
        <f>一年级等级</f>
        <v/>
      </c>
      <c r="Y759" s="515"/>
      <c r="Z759" s="518"/>
      <c r="AA759" s="533"/>
      <c r="AB759" s="515"/>
      <c r="AC759" s="533" t="str">
        <f>一年级跳绳附加分</f>
        <v/>
      </c>
      <c r="AD759" s="534" t="str">
        <f>一年级标准分</f>
        <v/>
      </c>
      <c r="AE759" s="534" t="str">
        <f>一年级总分</f>
        <v/>
      </c>
      <c r="AF759" s="517" t="str">
        <f>一年级等级</f>
        <v/>
      </c>
    </row>
    <row r="760" spans="1:32">
      <c r="A760" s="664">
        <v>111</v>
      </c>
      <c r="B760" s="665">
        <v>58</v>
      </c>
      <c r="C760" s="586"/>
      <c r="D760" s="587"/>
      <c r="E760" s="586"/>
      <c r="F760" s="473"/>
      <c r="G760" s="608"/>
      <c r="H760" s="475"/>
      <c r="I760" s="613"/>
      <c r="J760" s="614"/>
      <c r="K760" s="614"/>
      <c r="L760" s="649"/>
      <c r="M760" s="644"/>
      <c r="N760" s="505" t="str">
        <f>一年级BMI</f>
        <v/>
      </c>
      <c r="O760" s="499" t="str">
        <f>一年级BMI等级</f>
        <v/>
      </c>
      <c r="P760" s="500" t="str">
        <f>一年级BMI得分</f>
        <v/>
      </c>
      <c r="Q760" s="515" t="str">
        <f>一年级肺活量得分</f>
        <v/>
      </c>
      <c r="R760" s="512" t="str">
        <f>一年级等级</f>
        <v/>
      </c>
      <c r="S760" s="516" t="str">
        <f>一年级50米跑得分</f>
        <v/>
      </c>
      <c r="T760" s="517" t="str">
        <f>一年级等级</f>
        <v/>
      </c>
      <c r="U760" s="516" t="str">
        <f>一年级坐位体前屈得分</f>
        <v/>
      </c>
      <c r="V760" s="517" t="str">
        <f>一年级等级</f>
        <v/>
      </c>
      <c r="W760" s="516" t="str">
        <f>一年级一分钟跳绳得分</f>
        <v/>
      </c>
      <c r="X760" s="517" t="str">
        <f>一年级等级</f>
        <v/>
      </c>
      <c r="Y760" s="515"/>
      <c r="Z760" s="518"/>
      <c r="AA760" s="533"/>
      <c r="AB760" s="515"/>
      <c r="AC760" s="533" t="str">
        <f>一年级跳绳附加分</f>
        <v/>
      </c>
      <c r="AD760" s="534" t="str">
        <f>一年级标准分</f>
        <v/>
      </c>
      <c r="AE760" s="534" t="str">
        <f>一年级总分</f>
        <v/>
      </c>
      <c r="AF760" s="517" t="str">
        <f>一年级等级</f>
        <v/>
      </c>
    </row>
    <row r="761" spans="1:32">
      <c r="A761" s="664">
        <v>111</v>
      </c>
      <c r="B761" s="665">
        <v>59</v>
      </c>
      <c r="C761" s="586"/>
      <c r="D761" s="587"/>
      <c r="E761" s="586"/>
      <c r="F761" s="473"/>
      <c r="G761" s="608"/>
      <c r="H761" s="475"/>
      <c r="I761" s="613"/>
      <c r="J761" s="614"/>
      <c r="K761" s="614"/>
      <c r="L761" s="649"/>
      <c r="M761" s="644"/>
      <c r="N761" s="505" t="str">
        <f>一年级BMI</f>
        <v/>
      </c>
      <c r="O761" s="499" t="str">
        <f>一年级BMI等级</f>
        <v/>
      </c>
      <c r="P761" s="500" t="str">
        <f>一年级BMI得分</f>
        <v/>
      </c>
      <c r="Q761" s="515" t="str">
        <f>一年级肺活量得分</f>
        <v/>
      </c>
      <c r="R761" s="512" t="str">
        <f>一年级等级</f>
        <v/>
      </c>
      <c r="S761" s="516" t="str">
        <f>一年级50米跑得分</f>
        <v/>
      </c>
      <c r="T761" s="517" t="str">
        <f>一年级等级</f>
        <v/>
      </c>
      <c r="U761" s="516" t="str">
        <f>一年级坐位体前屈得分</f>
        <v/>
      </c>
      <c r="V761" s="517" t="str">
        <f>一年级等级</f>
        <v/>
      </c>
      <c r="W761" s="516" t="str">
        <f>一年级一分钟跳绳得分</f>
        <v/>
      </c>
      <c r="X761" s="517" t="str">
        <f>一年级等级</f>
        <v/>
      </c>
      <c r="Y761" s="515"/>
      <c r="Z761" s="518"/>
      <c r="AA761" s="533"/>
      <c r="AB761" s="515"/>
      <c r="AC761" s="533" t="str">
        <f>一年级跳绳附加分</f>
        <v/>
      </c>
      <c r="AD761" s="534" t="str">
        <f>一年级标准分</f>
        <v/>
      </c>
      <c r="AE761" s="534" t="str">
        <f>一年级总分</f>
        <v/>
      </c>
      <c r="AF761" s="517" t="str">
        <f>一年级等级</f>
        <v/>
      </c>
    </row>
    <row r="762" spans="1:32">
      <c r="A762" s="664">
        <v>111</v>
      </c>
      <c r="B762" s="665">
        <v>60</v>
      </c>
      <c r="C762" s="586"/>
      <c r="D762" s="587"/>
      <c r="E762" s="586"/>
      <c r="F762" s="473"/>
      <c r="G762" s="608"/>
      <c r="H762" s="475"/>
      <c r="I762" s="613"/>
      <c r="J762" s="614"/>
      <c r="K762" s="614"/>
      <c r="L762" s="649"/>
      <c r="M762" s="644"/>
      <c r="N762" s="505" t="str">
        <f>一年级BMI</f>
        <v/>
      </c>
      <c r="O762" s="499" t="str">
        <f>一年级BMI等级</f>
        <v/>
      </c>
      <c r="P762" s="500" t="str">
        <f>一年级BMI得分</f>
        <v/>
      </c>
      <c r="Q762" s="515" t="str">
        <f>一年级肺活量得分</f>
        <v/>
      </c>
      <c r="R762" s="512" t="str">
        <f>一年级等级</f>
        <v/>
      </c>
      <c r="S762" s="516" t="str">
        <f>一年级50米跑得分</f>
        <v/>
      </c>
      <c r="T762" s="517" t="str">
        <f>一年级等级</f>
        <v/>
      </c>
      <c r="U762" s="516" t="str">
        <f>一年级坐位体前屈得分</f>
        <v/>
      </c>
      <c r="V762" s="517" t="str">
        <f>一年级等级</f>
        <v/>
      </c>
      <c r="W762" s="516" t="str">
        <f>一年级一分钟跳绳得分</f>
        <v/>
      </c>
      <c r="X762" s="517" t="str">
        <f>一年级等级</f>
        <v/>
      </c>
      <c r="Y762" s="515"/>
      <c r="Z762" s="518"/>
      <c r="AA762" s="533"/>
      <c r="AB762" s="515"/>
      <c r="AC762" s="533" t="str">
        <f>一年级跳绳附加分</f>
        <v/>
      </c>
      <c r="AD762" s="534" t="str">
        <f>一年级标准分</f>
        <v/>
      </c>
      <c r="AE762" s="534" t="str">
        <f>一年级总分</f>
        <v/>
      </c>
      <c r="AF762" s="517" t="str">
        <f>一年级等级</f>
        <v/>
      </c>
    </row>
    <row r="763" spans="1:32">
      <c r="A763" s="664">
        <v>111</v>
      </c>
      <c r="B763" s="665">
        <v>61</v>
      </c>
      <c r="C763" s="586"/>
      <c r="D763" s="587"/>
      <c r="E763" s="586"/>
      <c r="F763" s="473"/>
      <c r="G763" s="608"/>
      <c r="H763" s="475"/>
      <c r="I763" s="613"/>
      <c r="J763" s="614"/>
      <c r="K763" s="614"/>
      <c r="L763" s="649"/>
      <c r="M763" s="644"/>
      <c r="N763" s="505" t="str">
        <f>一年级BMI</f>
        <v/>
      </c>
      <c r="O763" s="499" t="str">
        <f>一年级BMI等级</f>
        <v/>
      </c>
      <c r="P763" s="500" t="str">
        <f>一年级BMI得分</f>
        <v/>
      </c>
      <c r="Q763" s="515" t="str">
        <f>一年级肺活量得分</f>
        <v/>
      </c>
      <c r="R763" s="512" t="str">
        <f>一年级等级</f>
        <v/>
      </c>
      <c r="S763" s="516" t="str">
        <f>一年级50米跑得分</f>
        <v/>
      </c>
      <c r="T763" s="517" t="str">
        <f>一年级等级</f>
        <v/>
      </c>
      <c r="U763" s="516" t="str">
        <f>一年级坐位体前屈得分</f>
        <v/>
      </c>
      <c r="V763" s="517" t="str">
        <f>一年级等级</f>
        <v/>
      </c>
      <c r="W763" s="516" t="str">
        <f>一年级一分钟跳绳得分</f>
        <v/>
      </c>
      <c r="X763" s="517" t="str">
        <f>一年级等级</f>
        <v/>
      </c>
      <c r="Y763" s="515"/>
      <c r="Z763" s="518"/>
      <c r="AA763" s="533"/>
      <c r="AB763" s="515"/>
      <c r="AC763" s="533" t="str">
        <f>一年级跳绳附加分</f>
        <v/>
      </c>
      <c r="AD763" s="534" t="str">
        <f>一年级标准分</f>
        <v/>
      </c>
      <c r="AE763" s="534" t="str">
        <f>一年级总分</f>
        <v/>
      </c>
      <c r="AF763" s="517" t="str">
        <f>一年级等级</f>
        <v/>
      </c>
    </row>
    <row r="764" spans="1:32">
      <c r="A764" s="664">
        <v>111</v>
      </c>
      <c r="B764" s="665">
        <v>62</v>
      </c>
      <c r="C764" s="586"/>
      <c r="D764" s="587"/>
      <c r="E764" s="586"/>
      <c r="F764" s="473"/>
      <c r="G764" s="608"/>
      <c r="H764" s="475"/>
      <c r="I764" s="613"/>
      <c r="J764" s="614"/>
      <c r="K764" s="614"/>
      <c r="L764" s="649"/>
      <c r="M764" s="644"/>
      <c r="N764" s="505" t="str">
        <f>一年级BMI</f>
        <v/>
      </c>
      <c r="O764" s="499" t="str">
        <f>一年级BMI等级</f>
        <v/>
      </c>
      <c r="P764" s="500" t="str">
        <f>一年级BMI得分</f>
        <v/>
      </c>
      <c r="Q764" s="515" t="str">
        <f>一年级肺活量得分</f>
        <v/>
      </c>
      <c r="R764" s="512" t="str">
        <f>一年级等级</f>
        <v/>
      </c>
      <c r="S764" s="516" t="str">
        <f>一年级50米跑得分</f>
        <v/>
      </c>
      <c r="T764" s="517" t="str">
        <f>一年级等级</f>
        <v/>
      </c>
      <c r="U764" s="516" t="str">
        <f>一年级坐位体前屈得分</f>
        <v/>
      </c>
      <c r="V764" s="517" t="str">
        <f>一年级等级</f>
        <v/>
      </c>
      <c r="W764" s="516" t="str">
        <f>一年级一分钟跳绳得分</f>
        <v/>
      </c>
      <c r="X764" s="517" t="str">
        <f>一年级等级</f>
        <v/>
      </c>
      <c r="Y764" s="515"/>
      <c r="Z764" s="518"/>
      <c r="AA764" s="533"/>
      <c r="AB764" s="515"/>
      <c r="AC764" s="533" t="str">
        <f>一年级跳绳附加分</f>
        <v/>
      </c>
      <c r="AD764" s="534" t="str">
        <f>一年级标准分</f>
        <v/>
      </c>
      <c r="AE764" s="534" t="str">
        <f>一年级总分</f>
        <v/>
      </c>
      <c r="AF764" s="517" t="str">
        <f>一年级等级</f>
        <v/>
      </c>
    </row>
    <row r="765" spans="1:32">
      <c r="A765" s="664">
        <v>111</v>
      </c>
      <c r="B765" s="665">
        <v>63</v>
      </c>
      <c r="C765" s="586"/>
      <c r="D765" s="587"/>
      <c r="E765" s="586"/>
      <c r="F765" s="473"/>
      <c r="G765" s="608"/>
      <c r="H765" s="475"/>
      <c r="I765" s="613"/>
      <c r="J765" s="614"/>
      <c r="K765" s="614"/>
      <c r="L765" s="649"/>
      <c r="M765" s="644"/>
      <c r="N765" s="505" t="str">
        <f>一年级BMI</f>
        <v/>
      </c>
      <c r="O765" s="499" t="str">
        <f>一年级BMI等级</f>
        <v/>
      </c>
      <c r="P765" s="500" t="str">
        <f>一年级BMI得分</f>
        <v/>
      </c>
      <c r="Q765" s="515" t="str">
        <f>一年级肺活量得分</f>
        <v/>
      </c>
      <c r="R765" s="512" t="str">
        <f>一年级等级</f>
        <v/>
      </c>
      <c r="S765" s="516" t="str">
        <f>一年级50米跑得分</f>
        <v/>
      </c>
      <c r="T765" s="517" t="str">
        <f>一年级等级</f>
        <v/>
      </c>
      <c r="U765" s="516" t="str">
        <f>一年级坐位体前屈得分</f>
        <v/>
      </c>
      <c r="V765" s="517" t="str">
        <f>一年级等级</f>
        <v/>
      </c>
      <c r="W765" s="516" t="str">
        <f>一年级一分钟跳绳得分</f>
        <v/>
      </c>
      <c r="X765" s="517" t="str">
        <f>一年级等级</f>
        <v/>
      </c>
      <c r="Y765" s="515"/>
      <c r="Z765" s="518"/>
      <c r="AA765" s="533"/>
      <c r="AB765" s="515"/>
      <c r="AC765" s="533" t="str">
        <f>一年级跳绳附加分</f>
        <v/>
      </c>
      <c r="AD765" s="534" t="str">
        <f>一年级标准分</f>
        <v/>
      </c>
      <c r="AE765" s="534" t="str">
        <f>一年级总分</f>
        <v/>
      </c>
      <c r="AF765" s="517" t="str">
        <f>一年级等级</f>
        <v/>
      </c>
    </row>
    <row r="766" spans="1:32">
      <c r="A766" s="664">
        <v>111</v>
      </c>
      <c r="B766" s="665">
        <v>64</v>
      </c>
      <c r="C766" s="586"/>
      <c r="D766" s="587"/>
      <c r="E766" s="586"/>
      <c r="F766" s="473"/>
      <c r="G766" s="608"/>
      <c r="H766" s="475"/>
      <c r="I766" s="613"/>
      <c r="J766" s="614"/>
      <c r="K766" s="614"/>
      <c r="L766" s="649"/>
      <c r="M766" s="644"/>
      <c r="N766" s="505" t="str">
        <f>一年级BMI</f>
        <v/>
      </c>
      <c r="O766" s="499" t="str">
        <f>一年级BMI等级</f>
        <v/>
      </c>
      <c r="P766" s="500" t="str">
        <f>一年级BMI得分</f>
        <v/>
      </c>
      <c r="Q766" s="515" t="str">
        <f>一年级肺活量得分</f>
        <v/>
      </c>
      <c r="R766" s="512" t="str">
        <f>一年级等级</f>
        <v/>
      </c>
      <c r="S766" s="516" t="str">
        <f>一年级50米跑得分</f>
        <v/>
      </c>
      <c r="T766" s="517" t="str">
        <f>一年级等级</f>
        <v/>
      </c>
      <c r="U766" s="516" t="str">
        <f>一年级坐位体前屈得分</f>
        <v/>
      </c>
      <c r="V766" s="517" t="str">
        <f>一年级等级</f>
        <v/>
      </c>
      <c r="W766" s="516" t="str">
        <f>一年级一分钟跳绳得分</f>
        <v/>
      </c>
      <c r="X766" s="517" t="str">
        <f>一年级等级</f>
        <v/>
      </c>
      <c r="Y766" s="515"/>
      <c r="Z766" s="518"/>
      <c r="AA766" s="533"/>
      <c r="AB766" s="515"/>
      <c r="AC766" s="533" t="str">
        <f>一年级跳绳附加分</f>
        <v/>
      </c>
      <c r="AD766" s="534" t="str">
        <f>一年级标准分</f>
        <v/>
      </c>
      <c r="AE766" s="534" t="str">
        <f>一年级总分</f>
        <v/>
      </c>
      <c r="AF766" s="517" t="str">
        <f>一年级等级</f>
        <v/>
      </c>
    </row>
    <row r="767" spans="1:32">
      <c r="A767" s="664">
        <v>111</v>
      </c>
      <c r="B767" s="665">
        <v>65</v>
      </c>
      <c r="C767" s="586"/>
      <c r="D767" s="587"/>
      <c r="E767" s="586"/>
      <c r="F767" s="473"/>
      <c r="G767" s="608"/>
      <c r="H767" s="475"/>
      <c r="I767" s="613"/>
      <c r="J767" s="614"/>
      <c r="K767" s="614"/>
      <c r="L767" s="649"/>
      <c r="M767" s="644"/>
      <c r="N767" s="505" t="str">
        <f>一年级BMI</f>
        <v/>
      </c>
      <c r="O767" s="499" t="str">
        <f>一年级BMI等级</f>
        <v/>
      </c>
      <c r="P767" s="500" t="str">
        <f>一年级BMI得分</f>
        <v/>
      </c>
      <c r="Q767" s="515" t="str">
        <f>一年级肺活量得分</f>
        <v/>
      </c>
      <c r="R767" s="512" t="str">
        <f>一年级等级</f>
        <v/>
      </c>
      <c r="S767" s="516" t="str">
        <f>一年级50米跑得分</f>
        <v/>
      </c>
      <c r="T767" s="517" t="str">
        <f>一年级等级</f>
        <v/>
      </c>
      <c r="U767" s="516" t="str">
        <f>一年级坐位体前屈得分</f>
        <v/>
      </c>
      <c r="V767" s="517" t="str">
        <f>一年级等级</f>
        <v/>
      </c>
      <c r="W767" s="516" t="str">
        <f>一年级一分钟跳绳得分</f>
        <v/>
      </c>
      <c r="X767" s="517" t="str">
        <f>一年级等级</f>
        <v/>
      </c>
      <c r="Y767" s="515"/>
      <c r="Z767" s="518"/>
      <c r="AA767" s="533"/>
      <c r="AB767" s="515"/>
      <c r="AC767" s="533" t="str">
        <f>一年级跳绳附加分</f>
        <v/>
      </c>
      <c r="AD767" s="534" t="str">
        <f>一年级标准分</f>
        <v/>
      </c>
      <c r="AE767" s="534" t="str">
        <f>一年级总分</f>
        <v/>
      </c>
      <c r="AF767" s="517" t="str">
        <f>一年级等级</f>
        <v/>
      </c>
    </row>
    <row r="768" spans="1:32">
      <c r="A768" s="664">
        <v>111</v>
      </c>
      <c r="B768" s="665">
        <v>66</v>
      </c>
      <c r="C768" s="586"/>
      <c r="D768" s="587"/>
      <c r="E768" s="586"/>
      <c r="F768" s="473"/>
      <c r="G768" s="608"/>
      <c r="H768" s="475"/>
      <c r="I768" s="613"/>
      <c r="J768" s="614"/>
      <c r="K768" s="614"/>
      <c r="L768" s="649"/>
      <c r="M768" s="644"/>
      <c r="N768" s="505" t="str">
        <f>一年级BMI</f>
        <v/>
      </c>
      <c r="O768" s="499" t="str">
        <f>一年级BMI等级</f>
        <v/>
      </c>
      <c r="P768" s="500" t="str">
        <f>一年级BMI得分</f>
        <v/>
      </c>
      <c r="Q768" s="515" t="str">
        <f>一年级肺活量得分</f>
        <v/>
      </c>
      <c r="R768" s="512" t="str">
        <f>一年级等级</f>
        <v/>
      </c>
      <c r="S768" s="516" t="str">
        <f>一年级50米跑得分</f>
        <v/>
      </c>
      <c r="T768" s="517" t="str">
        <f>一年级等级</f>
        <v/>
      </c>
      <c r="U768" s="516" t="str">
        <f>一年级坐位体前屈得分</f>
        <v/>
      </c>
      <c r="V768" s="517" t="str">
        <f>一年级等级</f>
        <v/>
      </c>
      <c r="W768" s="516" t="str">
        <f>一年级一分钟跳绳得分</f>
        <v/>
      </c>
      <c r="X768" s="517" t="str">
        <f>一年级等级</f>
        <v/>
      </c>
      <c r="Y768" s="515"/>
      <c r="Z768" s="518"/>
      <c r="AA768" s="533"/>
      <c r="AB768" s="515"/>
      <c r="AC768" s="533" t="str">
        <f>一年级跳绳附加分</f>
        <v/>
      </c>
      <c r="AD768" s="534" t="str">
        <f>一年级标准分</f>
        <v/>
      </c>
      <c r="AE768" s="534" t="str">
        <f>一年级总分</f>
        <v/>
      </c>
      <c r="AF768" s="517" t="str">
        <f>一年级等级</f>
        <v/>
      </c>
    </row>
    <row r="769" spans="1:32">
      <c r="A769" s="664">
        <v>111</v>
      </c>
      <c r="B769" s="665">
        <v>67</v>
      </c>
      <c r="C769" s="586"/>
      <c r="D769" s="587"/>
      <c r="E769" s="586"/>
      <c r="F769" s="473"/>
      <c r="G769" s="608"/>
      <c r="H769" s="475"/>
      <c r="I769" s="613"/>
      <c r="J769" s="614"/>
      <c r="K769" s="614"/>
      <c r="L769" s="649"/>
      <c r="M769" s="644"/>
      <c r="N769" s="505" t="str">
        <f>一年级BMI</f>
        <v/>
      </c>
      <c r="O769" s="499" t="str">
        <f>一年级BMI等级</f>
        <v/>
      </c>
      <c r="P769" s="500" t="str">
        <f>一年级BMI得分</f>
        <v/>
      </c>
      <c r="Q769" s="515" t="str">
        <f>一年级肺活量得分</f>
        <v/>
      </c>
      <c r="R769" s="512" t="str">
        <f>一年级等级</f>
        <v/>
      </c>
      <c r="S769" s="516" t="str">
        <f>一年级50米跑得分</f>
        <v/>
      </c>
      <c r="T769" s="517" t="str">
        <f>一年级等级</f>
        <v/>
      </c>
      <c r="U769" s="516" t="str">
        <f>一年级坐位体前屈得分</f>
        <v/>
      </c>
      <c r="V769" s="517" t="str">
        <f>一年级等级</f>
        <v/>
      </c>
      <c r="W769" s="516" t="str">
        <f>一年级一分钟跳绳得分</f>
        <v/>
      </c>
      <c r="X769" s="517" t="str">
        <f>一年级等级</f>
        <v/>
      </c>
      <c r="Y769" s="515"/>
      <c r="Z769" s="518"/>
      <c r="AA769" s="533"/>
      <c r="AB769" s="515"/>
      <c r="AC769" s="533" t="str">
        <f>一年级跳绳附加分</f>
        <v/>
      </c>
      <c r="AD769" s="534" t="str">
        <f>一年级标准分</f>
        <v/>
      </c>
      <c r="AE769" s="534" t="str">
        <f>一年级总分</f>
        <v/>
      </c>
      <c r="AF769" s="517" t="str">
        <f>一年级等级</f>
        <v/>
      </c>
    </row>
    <row r="770" spans="1:32">
      <c r="A770" s="664">
        <v>111</v>
      </c>
      <c r="B770" s="665">
        <v>68</v>
      </c>
      <c r="C770" s="586"/>
      <c r="D770" s="587"/>
      <c r="E770" s="586"/>
      <c r="F770" s="473"/>
      <c r="G770" s="608"/>
      <c r="H770" s="475"/>
      <c r="I770" s="613"/>
      <c r="J770" s="614"/>
      <c r="K770" s="614"/>
      <c r="L770" s="649"/>
      <c r="M770" s="644"/>
      <c r="N770" s="505" t="str">
        <f>一年级BMI</f>
        <v/>
      </c>
      <c r="O770" s="499" t="str">
        <f>一年级BMI等级</f>
        <v/>
      </c>
      <c r="P770" s="500" t="str">
        <f>一年级BMI得分</f>
        <v/>
      </c>
      <c r="Q770" s="515" t="str">
        <f>一年级肺活量得分</f>
        <v/>
      </c>
      <c r="R770" s="512" t="str">
        <f>一年级等级</f>
        <v/>
      </c>
      <c r="S770" s="516" t="str">
        <f>一年级50米跑得分</f>
        <v/>
      </c>
      <c r="T770" s="517" t="str">
        <f>一年级等级</f>
        <v/>
      </c>
      <c r="U770" s="516" t="str">
        <f>一年级坐位体前屈得分</f>
        <v/>
      </c>
      <c r="V770" s="517" t="str">
        <f>一年级等级</f>
        <v/>
      </c>
      <c r="W770" s="516" t="str">
        <f>一年级一分钟跳绳得分</f>
        <v/>
      </c>
      <c r="X770" s="517" t="str">
        <f>一年级等级</f>
        <v/>
      </c>
      <c r="Y770" s="515"/>
      <c r="Z770" s="518"/>
      <c r="AA770" s="533"/>
      <c r="AB770" s="515"/>
      <c r="AC770" s="533" t="str">
        <f>一年级跳绳附加分</f>
        <v/>
      </c>
      <c r="AD770" s="534" t="str">
        <f>一年级标准分</f>
        <v/>
      </c>
      <c r="AE770" s="534" t="str">
        <f>一年级总分</f>
        <v/>
      </c>
      <c r="AF770" s="517" t="str">
        <f>一年级等级</f>
        <v/>
      </c>
    </row>
    <row r="771" spans="1:32">
      <c r="A771" s="664">
        <v>111</v>
      </c>
      <c r="B771" s="665">
        <v>69</v>
      </c>
      <c r="C771" s="586"/>
      <c r="D771" s="587"/>
      <c r="E771" s="586"/>
      <c r="F771" s="473"/>
      <c r="G771" s="608"/>
      <c r="H771" s="475"/>
      <c r="I771" s="613"/>
      <c r="J771" s="614"/>
      <c r="K771" s="614"/>
      <c r="L771" s="649"/>
      <c r="M771" s="644"/>
      <c r="N771" s="505" t="str">
        <f>一年级BMI</f>
        <v/>
      </c>
      <c r="O771" s="499" t="str">
        <f>一年级BMI等级</f>
        <v/>
      </c>
      <c r="P771" s="500" t="str">
        <f>一年级BMI得分</f>
        <v/>
      </c>
      <c r="Q771" s="515" t="str">
        <f>一年级肺活量得分</f>
        <v/>
      </c>
      <c r="R771" s="512" t="str">
        <f>一年级等级</f>
        <v/>
      </c>
      <c r="S771" s="516" t="str">
        <f>一年级50米跑得分</f>
        <v/>
      </c>
      <c r="T771" s="517" t="str">
        <f>一年级等级</f>
        <v/>
      </c>
      <c r="U771" s="516" t="str">
        <f>一年级坐位体前屈得分</f>
        <v/>
      </c>
      <c r="V771" s="517" t="str">
        <f>一年级等级</f>
        <v/>
      </c>
      <c r="W771" s="516" t="str">
        <f>一年级一分钟跳绳得分</f>
        <v/>
      </c>
      <c r="X771" s="517" t="str">
        <f>一年级等级</f>
        <v/>
      </c>
      <c r="Y771" s="515"/>
      <c r="Z771" s="518"/>
      <c r="AA771" s="533"/>
      <c r="AB771" s="515"/>
      <c r="AC771" s="533" t="str">
        <f>一年级跳绳附加分</f>
        <v/>
      </c>
      <c r="AD771" s="534" t="str">
        <f>一年级标准分</f>
        <v/>
      </c>
      <c r="AE771" s="534" t="str">
        <f>一年级总分</f>
        <v/>
      </c>
      <c r="AF771" s="517" t="str">
        <f>一年级等级</f>
        <v/>
      </c>
    </row>
    <row r="772" ht="15.75" spans="1:32">
      <c r="A772" s="687">
        <v>111</v>
      </c>
      <c r="B772" s="688">
        <v>70</v>
      </c>
      <c r="C772" s="590"/>
      <c r="D772" s="591"/>
      <c r="E772" s="590"/>
      <c r="F772" s="583"/>
      <c r="G772" s="611"/>
      <c r="H772" s="542"/>
      <c r="I772" s="617"/>
      <c r="J772" s="618"/>
      <c r="K772" s="618"/>
      <c r="L772" s="650"/>
      <c r="M772" s="645"/>
      <c r="N772" s="548" t="str">
        <f>一年级BMI</f>
        <v/>
      </c>
      <c r="O772" s="549" t="str">
        <f>一年级BMI等级</f>
        <v/>
      </c>
      <c r="P772" s="550" t="str">
        <f>一年级BMI得分</f>
        <v/>
      </c>
      <c r="Q772" s="556" t="str">
        <f>一年级肺活量得分</f>
        <v/>
      </c>
      <c r="R772" s="557" t="str">
        <f>一年级等级</f>
        <v/>
      </c>
      <c r="S772" s="558" t="str">
        <f>一年级50米跑得分</f>
        <v/>
      </c>
      <c r="T772" s="559" t="str">
        <f>一年级等级</f>
        <v/>
      </c>
      <c r="U772" s="558" t="str">
        <f>一年级坐位体前屈得分</f>
        <v/>
      </c>
      <c r="V772" s="559" t="str">
        <f>一年级等级</f>
        <v/>
      </c>
      <c r="W772" s="558" t="str">
        <f>一年级一分钟跳绳得分</f>
        <v/>
      </c>
      <c r="X772" s="559" t="str">
        <f>一年级等级</f>
        <v/>
      </c>
      <c r="Y772" s="556"/>
      <c r="Z772" s="563"/>
      <c r="AA772" s="564"/>
      <c r="AB772" s="556"/>
      <c r="AC772" s="565" t="str">
        <f>一年级跳绳附加分</f>
        <v/>
      </c>
      <c r="AD772" s="566" t="str">
        <f>一年级标准分</f>
        <v/>
      </c>
      <c r="AE772" s="566" t="str">
        <f>一年级总分</f>
        <v/>
      </c>
      <c r="AF772" s="567" t="str">
        <f>一年级等级</f>
        <v/>
      </c>
    </row>
    <row r="773" ht="15.75" spans="1:32">
      <c r="A773" s="662">
        <v>112</v>
      </c>
      <c r="B773" s="663">
        <v>1</v>
      </c>
      <c r="C773" s="593"/>
      <c r="D773" s="594"/>
      <c r="E773" s="593"/>
      <c r="F773" s="658"/>
      <c r="G773" s="612"/>
      <c r="H773" s="475"/>
      <c r="I773" s="621"/>
      <c r="J773" s="622"/>
      <c r="K773" s="622"/>
      <c r="L773" s="651"/>
      <c r="M773" s="646"/>
      <c r="N773" s="553" t="str">
        <f>一年级BMI</f>
        <v/>
      </c>
      <c r="O773" s="554" t="str">
        <f>一年级BMI等级</f>
        <v/>
      </c>
      <c r="P773" s="555" t="str">
        <f>一年级BMI得分</f>
        <v/>
      </c>
      <c r="Q773" s="560" t="str">
        <f>一年级肺活量得分</f>
        <v/>
      </c>
      <c r="R773" s="561" t="str">
        <f>一年级等级</f>
        <v/>
      </c>
      <c r="S773" s="562" t="str">
        <f>一年级50米跑得分</f>
        <v/>
      </c>
      <c r="T773" s="561" t="str">
        <f>一年级等级</f>
        <v/>
      </c>
      <c r="U773" s="562" t="str">
        <f>一年级坐位体前屈得分</f>
        <v/>
      </c>
      <c r="V773" s="561" t="str">
        <f>一年级等级</f>
        <v/>
      </c>
      <c r="W773" s="562" t="str">
        <f>一年级一分钟跳绳得分</f>
        <v/>
      </c>
      <c r="X773" s="561" t="str">
        <f>一年级等级</f>
        <v/>
      </c>
      <c r="Y773" s="560"/>
      <c r="Z773" s="568"/>
      <c r="AA773" s="569"/>
      <c r="AB773" s="560"/>
      <c r="AC773" s="530" t="str">
        <f>一年级跳绳附加分</f>
        <v/>
      </c>
      <c r="AD773" s="531" t="str">
        <f>一年级标准分</f>
        <v/>
      </c>
      <c r="AE773" s="531" t="str">
        <f>一年级总分</f>
        <v/>
      </c>
      <c r="AF773" s="512" t="str">
        <f>一年级等级</f>
        <v/>
      </c>
    </row>
    <row r="774" spans="1:32">
      <c r="A774" s="664">
        <v>112</v>
      </c>
      <c r="B774" s="665">
        <v>2</v>
      </c>
      <c r="C774" s="586"/>
      <c r="D774" s="587"/>
      <c r="E774" s="586"/>
      <c r="F774" s="609"/>
      <c r="G774" s="608"/>
      <c r="H774" s="475"/>
      <c r="I774" s="613"/>
      <c r="J774" s="614"/>
      <c r="K774" s="614"/>
      <c r="L774" s="649"/>
      <c r="M774" s="644"/>
      <c r="N774" s="505" t="str">
        <f>一年级BMI</f>
        <v/>
      </c>
      <c r="O774" s="499" t="str">
        <f>一年级BMI等级</f>
        <v/>
      </c>
      <c r="P774" s="500" t="str">
        <f>一年级BMI得分</f>
        <v/>
      </c>
      <c r="Q774" s="515" t="str">
        <f>一年级肺活量得分</f>
        <v/>
      </c>
      <c r="R774" s="512" t="str">
        <f>一年级等级</f>
        <v/>
      </c>
      <c r="S774" s="516" t="str">
        <f>一年级50米跑得分</f>
        <v/>
      </c>
      <c r="T774" s="517" t="str">
        <f>一年级等级</f>
        <v/>
      </c>
      <c r="U774" s="516" t="str">
        <f>一年级坐位体前屈得分</f>
        <v/>
      </c>
      <c r="V774" s="517" t="str">
        <f>一年级等级</f>
        <v/>
      </c>
      <c r="W774" s="516" t="str">
        <f>一年级一分钟跳绳得分</f>
        <v/>
      </c>
      <c r="X774" s="517" t="str">
        <f>一年级等级</f>
        <v/>
      </c>
      <c r="Y774" s="515"/>
      <c r="Z774" s="518"/>
      <c r="AA774" s="533"/>
      <c r="AB774" s="515"/>
      <c r="AC774" s="533" t="str">
        <f>一年级跳绳附加分</f>
        <v/>
      </c>
      <c r="AD774" s="534" t="str">
        <f>一年级标准分</f>
        <v/>
      </c>
      <c r="AE774" s="534" t="str">
        <f>一年级总分</f>
        <v/>
      </c>
      <c r="AF774" s="517" t="str">
        <f>一年级等级</f>
        <v/>
      </c>
    </row>
    <row r="775" spans="1:32">
      <c r="A775" s="664">
        <v>112</v>
      </c>
      <c r="B775" s="665">
        <v>3</v>
      </c>
      <c r="C775" s="586"/>
      <c r="D775" s="587"/>
      <c r="E775" s="586"/>
      <c r="F775" s="609"/>
      <c r="G775" s="608"/>
      <c r="H775" s="475"/>
      <c r="I775" s="613"/>
      <c r="J775" s="614"/>
      <c r="K775" s="614"/>
      <c r="L775" s="649"/>
      <c r="M775" s="644"/>
      <c r="N775" s="505" t="str">
        <f>一年级BMI</f>
        <v/>
      </c>
      <c r="O775" s="499" t="str">
        <f>一年级BMI等级</f>
        <v/>
      </c>
      <c r="P775" s="500" t="str">
        <f>一年级BMI得分</f>
        <v/>
      </c>
      <c r="Q775" s="515" t="str">
        <f>一年级肺活量得分</f>
        <v/>
      </c>
      <c r="R775" s="512" t="str">
        <f>一年级等级</f>
        <v/>
      </c>
      <c r="S775" s="516" t="str">
        <f>一年级50米跑得分</f>
        <v/>
      </c>
      <c r="T775" s="517" t="str">
        <f>一年级等级</f>
        <v/>
      </c>
      <c r="U775" s="516" t="str">
        <f>一年级坐位体前屈得分</f>
        <v/>
      </c>
      <c r="V775" s="517" t="str">
        <f>一年级等级</f>
        <v/>
      </c>
      <c r="W775" s="516" t="str">
        <f>一年级一分钟跳绳得分</f>
        <v/>
      </c>
      <c r="X775" s="517" t="str">
        <f>一年级等级</f>
        <v/>
      </c>
      <c r="Y775" s="515"/>
      <c r="Z775" s="518"/>
      <c r="AA775" s="533"/>
      <c r="AB775" s="515"/>
      <c r="AC775" s="533" t="str">
        <f>一年级跳绳附加分</f>
        <v/>
      </c>
      <c r="AD775" s="534" t="str">
        <f>一年级标准分</f>
        <v/>
      </c>
      <c r="AE775" s="534" t="str">
        <f>一年级总分</f>
        <v/>
      </c>
      <c r="AF775" s="517" t="str">
        <f>一年级等级</f>
        <v/>
      </c>
    </row>
    <row r="776" spans="1:32">
      <c r="A776" s="664">
        <v>112</v>
      </c>
      <c r="B776" s="665">
        <v>4</v>
      </c>
      <c r="C776" s="586"/>
      <c r="D776" s="587"/>
      <c r="E776" s="586"/>
      <c r="F776" s="609"/>
      <c r="G776" s="608"/>
      <c r="H776" s="475"/>
      <c r="I776" s="613"/>
      <c r="J776" s="614"/>
      <c r="K776" s="614"/>
      <c r="L776" s="649"/>
      <c r="M776" s="644"/>
      <c r="N776" s="505" t="str">
        <f>一年级BMI</f>
        <v/>
      </c>
      <c r="O776" s="499" t="str">
        <f>一年级BMI等级</f>
        <v/>
      </c>
      <c r="P776" s="500" t="str">
        <f>一年级BMI得分</f>
        <v/>
      </c>
      <c r="Q776" s="515" t="str">
        <f>一年级肺活量得分</f>
        <v/>
      </c>
      <c r="R776" s="512" t="str">
        <f>一年级等级</f>
        <v/>
      </c>
      <c r="S776" s="516" t="str">
        <f>一年级50米跑得分</f>
        <v/>
      </c>
      <c r="T776" s="517" t="str">
        <f>一年级等级</f>
        <v/>
      </c>
      <c r="U776" s="516" t="str">
        <f>一年级坐位体前屈得分</f>
        <v/>
      </c>
      <c r="V776" s="517" t="str">
        <f>一年级等级</f>
        <v/>
      </c>
      <c r="W776" s="516" t="str">
        <f>一年级一分钟跳绳得分</f>
        <v/>
      </c>
      <c r="X776" s="517" t="str">
        <f>一年级等级</f>
        <v/>
      </c>
      <c r="Y776" s="515"/>
      <c r="Z776" s="518"/>
      <c r="AA776" s="533"/>
      <c r="AB776" s="515"/>
      <c r="AC776" s="533" t="str">
        <f>一年级跳绳附加分</f>
        <v/>
      </c>
      <c r="AD776" s="534" t="str">
        <f>一年级标准分</f>
        <v/>
      </c>
      <c r="AE776" s="534" t="str">
        <f>一年级总分</f>
        <v/>
      </c>
      <c r="AF776" s="517" t="str">
        <f>一年级等级</f>
        <v/>
      </c>
    </row>
    <row r="777" spans="1:32">
      <c r="A777" s="664">
        <v>112</v>
      </c>
      <c r="B777" s="665">
        <v>5</v>
      </c>
      <c r="C777" s="586"/>
      <c r="D777" s="587"/>
      <c r="E777" s="586"/>
      <c r="F777" s="609"/>
      <c r="G777" s="608"/>
      <c r="H777" s="475"/>
      <c r="I777" s="613"/>
      <c r="J777" s="614"/>
      <c r="K777" s="614"/>
      <c r="L777" s="649"/>
      <c r="M777" s="644"/>
      <c r="N777" s="505" t="str">
        <f>一年级BMI</f>
        <v/>
      </c>
      <c r="O777" s="499" t="str">
        <f>一年级BMI等级</f>
        <v/>
      </c>
      <c r="P777" s="500" t="str">
        <f>一年级BMI得分</f>
        <v/>
      </c>
      <c r="Q777" s="515" t="str">
        <f>一年级肺活量得分</f>
        <v/>
      </c>
      <c r="R777" s="512" t="str">
        <f>一年级等级</f>
        <v/>
      </c>
      <c r="S777" s="516" t="str">
        <f>一年级50米跑得分</f>
        <v/>
      </c>
      <c r="T777" s="517" t="str">
        <f>一年级等级</f>
        <v/>
      </c>
      <c r="U777" s="516" t="str">
        <f>一年级坐位体前屈得分</f>
        <v/>
      </c>
      <c r="V777" s="517" t="str">
        <f>一年级等级</f>
        <v/>
      </c>
      <c r="W777" s="516" t="str">
        <f>一年级一分钟跳绳得分</f>
        <v/>
      </c>
      <c r="X777" s="517" t="str">
        <f>一年级等级</f>
        <v/>
      </c>
      <c r="Y777" s="515"/>
      <c r="Z777" s="518"/>
      <c r="AA777" s="533"/>
      <c r="AB777" s="515"/>
      <c r="AC777" s="533" t="str">
        <f>一年级跳绳附加分</f>
        <v/>
      </c>
      <c r="AD777" s="534" t="str">
        <f>一年级标准分</f>
        <v/>
      </c>
      <c r="AE777" s="534" t="str">
        <f>一年级总分</f>
        <v/>
      </c>
      <c r="AF777" s="517" t="str">
        <f>一年级等级</f>
        <v/>
      </c>
    </row>
    <row r="778" spans="1:32">
      <c r="A778" s="664">
        <v>112</v>
      </c>
      <c r="B778" s="665">
        <v>6</v>
      </c>
      <c r="C778" s="586"/>
      <c r="D778" s="587"/>
      <c r="E778" s="586"/>
      <c r="F778" s="473"/>
      <c r="G778" s="608"/>
      <c r="H778" s="475"/>
      <c r="I778" s="621"/>
      <c r="J778" s="622"/>
      <c r="K778" s="622"/>
      <c r="L778" s="648"/>
      <c r="M778" s="643"/>
      <c r="N778" s="498" t="str">
        <f>一年级BMI</f>
        <v/>
      </c>
      <c r="O778" s="499" t="str">
        <f>一年级BMI等级</f>
        <v/>
      </c>
      <c r="P778" s="500" t="str">
        <f>一年级BMI得分</f>
        <v/>
      </c>
      <c r="Q778" s="515" t="str">
        <f>一年级肺活量得分</f>
        <v/>
      </c>
      <c r="R778" s="512" t="str">
        <f>一年级等级</f>
        <v/>
      </c>
      <c r="S778" s="516" t="str">
        <f>一年级50米跑得分</f>
        <v/>
      </c>
      <c r="T778" s="512" t="str">
        <f>一年级等级</f>
        <v/>
      </c>
      <c r="U778" s="516" t="str">
        <f>一年级坐位体前屈得分</f>
        <v/>
      </c>
      <c r="V778" s="512" t="str">
        <f>一年级等级</f>
        <v/>
      </c>
      <c r="W778" s="516" t="str">
        <f>一年级一分钟跳绳得分</f>
        <v/>
      </c>
      <c r="X778" s="512" t="str">
        <f>一年级等级</f>
        <v/>
      </c>
      <c r="Y778" s="511"/>
      <c r="Z778" s="514"/>
      <c r="AA778" s="530"/>
      <c r="AB778" s="511"/>
      <c r="AC778" s="530" t="str">
        <f>一年级跳绳附加分</f>
        <v/>
      </c>
      <c r="AD778" s="534" t="str">
        <f>一年级标准分</f>
        <v/>
      </c>
      <c r="AE778" s="531" t="str">
        <f>一年级总分</f>
        <v/>
      </c>
      <c r="AF778" s="512" t="str">
        <f>一年级等级</f>
        <v/>
      </c>
    </row>
    <row r="779" spans="1:32">
      <c r="A779" s="664">
        <v>112</v>
      </c>
      <c r="B779" s="665">
        <v>7</v>
      </c>
      <c r="C779" s="586"/>
      <c r="D779" s="587"/>
      <c r="E779" s="586"/>
      <c r="F779" s="473"/>
      <c r="G779" s="608"/>
      <c r="H779" s="475"/>
      <c r="I779" s="613"/>
      <c r="J779" s="614"/>
      <c r="K779" s="622"/>
      <c r="L779" s="649"/>
      <c r="M779" s="644"/>
      <c r="N779" s="505" t="str">
        <f>一年级BMI</f>
        <v/>
      </c>
      <c r="O779" s="499" t="str">
        <f>一年级BMI等级</f>
        <v/>
      </c>
      <c r="P779" s="500" t="str">
        <f>一年级BMI得分</f>
        <v/>
      </c>
      <c r="Q779" s="515" t="str">
        <f>一年级肺活量得分</f>
        <v/>
      </c>
      <c r="R779" s="512" t="str">
        <f>一年级等级</f>
        <v/>
      </c>
      <c r="S779" s="516" t="str">
        <f>一年级50米跑得分</f>
        <v/>
      </c>
      <c r="T779" s="512" t="str">
        <f>一年级等级</f>
        <v/>
      </c>
      <c r="U779" s="516" t="str">
        <f>一年级坐位体前屈得分</f>
        <v/>
      </c>
      <c r="V779" s="517" t="str">
        <f>一年级等级</f>
        <v/>
      </c>
      <c r="W779" s="516" t="str">
        <f>一年级一分钟跳绳得分</f>
        <v/>
      </c>
      <c r="X779" s="517" t="str">
        <f>一年级等级</f>
        <v/>
      </c>
      <c r="Y779" s="515"/>
      <c r="Z779" s="518"/>
      <c r="AA779" s="533"/>
      <c r="AB779" s="515"/>
      <c r="AC779" s="533" t="str">
        <f>一年级跳绳附加分</f>
        <v/>
      </c>
      <c r="AD779" s="534" t="str">
        <f>一年级标准分</f>
        <v/>
      </c>
      <c r="AE779" s="534" t="str">
        <f>一年级总分</f>
        <v/>
      </c>
      <c r="AF779" s="517" t="str">
        <f>一年级等级</f>
        <v/>
      </c>
    </row>
    <row r="780" spans="1:32">
      <c r="A780" s="664">
        <v>112</v>
      </c>
      <c r="B780" s="665">
        <v>8</v>
      </c>
      <c r="C780" s="586"/>
      <c r="D780" s="587"/>
      <c r="E780" s="586"/>
      <c r="F780" s="473"/>
      <c r="G780" s="608"/>
      <c r="H780" s="475"/>
      <c r="I780" s="613"/>
      <c r="J780" s="614"/>
      <c r="K780" s="622"/>
      <c r="L780" s="649"/>
      <c r="M780" s="644"/>
      <c r="N780" s="505" t="str">
        <f>一年级BMI</f>
        <v/>
      </c>
      <c r="O780" s="499" t="str">
        <f>一年级BMI等级</f>
        <v/>
      </c>
      <c r="P780" s="500" t="str">
        <f>一年级BMI得分</f>
        <v/>
      </c>
      <c r="Q780" s="515" t="str">
        <f>一年级肺活量得分</f>
        <v/>
      </c>
      <c r="R780" s="512" t="str">
        <f>一年级等级</f>
        <v/>
      </c>
      <c r="S780" s="516" t="str">
        <f>一年级50米跑得分</f>
        <v/>
      </c>
      <c r="T780" s="512" t="str">
        <f>一年级等级</f>
        <v/>
      </c>
      <c r="U780" s="516" t="str">
        <f>一年级坐位体前屈得分</f>
        <v/>
      </c>
      <c r="V780" s="517" t="str">
        <f>一年级等级</f>
        <v/>
      </c>
      <c r="W780" s="516" t="str">
        <f>一年级一分钟跳绳得分</f>
        <v/>
      </c>
      <c r="X780" s="517" t="str">
        <f>一年级等级</f>
        <v/>
      </c>
      <c r="Y780" s="515"/>
      <c r="Z780" s="518"/>
      <c r="AA780" s="533"/>
      <c r="AB780" s="515"/>
      <c r="AC780" s="533" t="str">
        <f>一年级跳绳附加分</f>
        <v/>
      </c>
      <c r="AD780" s="534" t="str">
        <f>一年级标准分</f>
        <v/>
      </c>
      <c r="AE780" s="534" t="str">
        <f>一年级总分</f>
        <v/>
      </c>
      <c r="AF780" s="517" t="str">
        <f>一年级等级</f>
        <v/>
      </c>
    </row>
    <row r="781" spans="1:32">
      <c r="A781" s="664">
        <v>112</v>
      </c>
      <c r="B781" s="665">
        <v>9</v>
      </c>
      <c r="C781" s="586"/>
      <c r="D781" s="587"/>
      <c r="E781" s="586"/>
      <c r="F781" s="473"/>
      <c r="G781" s="612"/>
      <c r="H781" s="475"/>
      <c r="I781" s="613"/>
      <c r="J781" s="614"/>
      <c r="K781" s="622"/>
      <c r="L781" s="649"/>
      <c r="M781" s="644"/>
      <c r="N781" s="505" t="str">
        <f>一年级BMI</f>
        <v/>
      </c>
      <c r="O781" s="499" t="str">
        <f>一年级BMI等级</f>
        <v/>
      </c>
      <c r="P781" s="500" t="str">
        <f>一年级BMI得分</f>
        <v/>
      </c>
      <c r="Q781" s="515" t="str">
        <f>一年级肺活量得分</f>
        <v/>
      </c>
      <c r="R781" s="512" t="str">
        <f>一年级等级</f>
        <v/>
      </c>
      <c r="S781" s="516" t="str">
        <f>一年级50米跑得分</f>
        <v/>
      </c>
      <c r="T781" s="512" t="str">
        <f>一年级等级</f>
        <v/>
      </c>
      <c r="U781" s="516" t="str">
        <f>一年级坐位体前屈得分</f>
        <v/>
      </c>
      <c r="V781" s="517" t="str">
        <f>一年级等级</f>
        <v/>
      </c>
      <c r="W781" s="516" t="str">
        <f>一年级一分钟跳绳得分</f>
        <v/>
      </c>
      <c r="X781" s="517" t="str">
        <f>一年级等级</f>
        <v/>
      </c>
      <c r="Y781" s="515"/>
      <c r="Z781" s="518"/>
      <c r="AA781" s="533"/>
      <c r="AB781" s="515"/>
      <c r="AC781" s="533" t="str">
        <f>一年级跳绳附加分</f>
        <v/>
      </c>
      <c r="AD781" s="534" t="str">
        <f>一年级标准分</f>
        <v/>
      </c>
      <c r="AE781" s="534" t="str">
        <f>一年级总分</f>
        <v/>
      </c>
      <c r="AF781" s="517" t="str">
        <f>一年级等级</f>
        <v/>
      </c>
    </row>
    <row r="782" spans="1:32">
      <c r="A782" s="664">
        <v>112</v>
      </c>
      <c r="B782" s="665">
        <v>10</v>
      </c>
      <c r="C782" s="586"/>
      <c r="D782" s="587"/>
      <c r="E782" s="586"/>
      <c r="F782" s="473"/>
      <c r="G782" s="612"/>
      <c r="H782" s="475"/>
      <c r="I782" s="613"/>
      <c r="J782" s="614"/>
      <c r="K782" s="622"/>
      <c r="L782" s="649"/>
      <c r="M782" s="644"/>
      <c r="N782" s="505" t="str">
        <f>一年级BMI</f>
        <v/>
      </c>
      <c r="O782" s="499" t="str">
        <f>一年级BMI等级</f>
        <v/>
      </c>
      <c r="P782" s="500" t="str">
        <f>一年级BMI得分</f>
        <v/>
      </c>
      <c r="Q782" s="515" t="str">
        <f>一年级肺活量得分</f>
        <v/>
      </c>
      <c r="R782" s="512" t="str">
        <f>一年级等级</f>
        <v/>
      </c>
      <c r="S782" s="516" t="str">
        <f>一年级50米跑得分</f>
        <v/>
      </c>
      <c r="T782" s="512" t="str">
        <f>一年级等级</f>
        <v/>
      </c>
      <c r="U782" s="516" t="str">
        <f>一年级坐位体前屈得分</f>
        <v/>
      </c>
      <c r="V782" s="517" t="str">
        <f>一年级等级</f>
        <v/>
      </c>
      <c r="W782" s="516" t="str">
        <f>一年级一分钟跳绳得分</f>
        <v/>
      </c>
      <c r="X782" s="517" t="str">
        <f>一年级等级</f>
        <v/>
      </c>
      <c r="Y782" s="515"/>
      <c r="Z782" s="518"/>
      <c r="AA782" s="533"/>
      <c r="AB782" s="515"/>
      <c r="AC782" s="533" t="str">
        <f>一年级跳绳附加分</f>
        <v/>
      </c>
      <c r="AD782" s="534" t="str">
        <f>一年级标准分</f>
        <v/>
      </c>
      <c r="AE782" s="534" t="str">
        <f>一年级总分</f>
        <v/>
      </c>
      <c r="AF782" s="517" t="str">
        <f>一年级等级</f>
        <v/>
      </c>
    </row>
    <row r="783" spans="1:32">
      <c r="A783" s="664">
        <v>112</v>
      </c>
      <c r="B783" s="665">
        <v>11</v>
      </c>
      <c r="C783" s="586"/>
      <c r="D783" s="587"/>
      <c r="E783" s="586"/>
      <c r="F783" s="473"/>
      <c r="G783" s="608"/>
      <c r="H783" s="475"/>
      <c r="I783" s="613"/>
      <c r="J783" s="614"/>
      <c r="K783" s="622"/>
      <c r="L783" s="649"/>
      <c r="M783" s="644"/>
      <c r="N783" s="505" t="str">
        <f>一年级BMI</f>
        <v/>
      </c>
      <c r="O783" s="499" t="str">
        <f>一年级BMI等级</f>
        <v/>
      </c>
      <c r="P783" s="500" t="str">
        <f>一年级BMI得分</f>
        <v/>
      </c>
      <c r="Q783" s="515" t="str">
        <f>一年级肺活量得分</f>
        <v/>
      </c>
      <c r="R783" s="512" t="str">
        <f>一年级等级</f>
        <v/>
      </c>
      <c r="S783" s="516" t="str">
        <f>一年级50米跑得分</f>
        <v/>
      </c>
      <c r="T783" s="512" t="str">
        <f>一年级等级</f>
        <v/>
      </c>
      <c r="U783" s="516" t="str">
        <f>一年级坐位体前屈得分</f>
        <v/>
      </c>
      <c r="V783" s="517" t="str">
        <f>一年级等级</f>
        <v/>
      </c>
      <c r="W783" s="516" t="str">
        <f>一年级一分钟跳绳得分</f>
        <v/>
      </c>
      <c r="X783" s="517" t="str">
        <f>一年级等级</f>
        <v/>
      </c>
      <c r="Y783" s="515"/>
      <c r="Z783" s="518"/>
      <c r="AA783" s="533"/>
      <c r="AB783" s="515"/>
      <c r="AC783" s="533" t="str">
        <f>一年级跳绳附加分</f>
        <v/>
      </c>
      <c r="AD783" s="534" t="str">
        <f>一年级标准分</f>
        <v/>
      </c>
      <c r="AE783" s="534" t="str">
        <f>一年级总分</f>
        <v/>
      </c>
      <c r="AF783" s="517" t="str">
        <f>一年级等级</f>
        <v/>
      </c>
    </row>
    <row r="784" spans="1:32">
      <c r="A784" s="664">
        <v>112</v>
      </c>
      <c r="B784" s="665">
        <v>12</v>
      </c>
      <c r="C784" s="586"/>
      <c r="D784" s="587"/>
      <c r="E784" s="586"/>
      <c r="F784" s="473"/>
      <c r="G784" s="608"/>
      <c r="H784" s="475"/>
      <c r="I784" s="613"/>
      <c r="J784" s="614"/>
      <c r="K784" s="622"/>
      <c r="L784" s="649"/>
      <c r="M784" s="644"/>
      <c r="N784" s="505" t="str">
        <f>一年级BMI</f>
        <v/>
      </c>
      <c r="O784" s="499" t="str">
        <f>一年级BMI等级</f>
        <v/>
      </c>
      <c r="P784" s="500" t="str">
        <f>一年级BMI得分</f>
        <v/>
      </c>
      <c r="Q784" s="515" t="str">
        <f>一年级肺活量得分</f>
        <v/>
      </c>
      <c r="R784" s="512" t="str">
        <f>一年级等级</f>
        <v/>
      </c>
      <c r="S784" s="516" t="str">
        <f>一年级50米跑得分</f>
        <v/>
      </c>
      <c r="T784" s="517" t="str">
        <f>一年级等级</f>
        <v/>
      </c>
      <c r="U784" s="516" t="str">
        <f>一年级坐位体前屈得分</f>
        <v/>
      </c>
      <c r="V784" s="517" t="str">
        <f>一年级等级</f>
        <v/>
      </c>
      <c r="W784" s="516" t="str">
        <f>一年级一分钟跳绳得分</f>
        <v/>
      </c>
      <c r="X784" s="517" t="str">
        <f>一年级等级</f>
        <v/>
      </c>
      <c r="Y784" s="515"/>
      <c r="Z784" s="518"/>
      <c r="AA784" s="533"/>
      <c r="AB784" s="515"/>
      <c r="AC784" s="533" t="str">
        <f>一年级跳绳附加分</f>
        <v/>
      </c>
      <c r="AD784" s="534" t="str">
        <f>一年级标准分</f>
        <v/>
      </c>
      <c r="AE784" s="534" t="str">
        <f>一年级总分</f>
        <v/>
      </c>
      <c r="AF784" s="517" t="str">
        <f>一年级等级</f>
        <v/>
      </c>
    </row>
    <row r="785" spans="1:32">
      <c r="A785" s="664">
        <v>112</v>
      </c>
      <c r="B785" s="665">
        <v>13</v>
      </c>
      <c r="C785" s="586"/>
      <c r="D785" s="587"/>
      <c r="E785" s="586"/>
      <c r="F785" s="473"/>
      <c r="G785" s="608"/>
      <c r="H785" s="475"/>
      <c r="I785" s="613"/>
      <c r="J785" s="614"/>
      <c r="K785" s="622"/>
      <c r="L785" s="649"/>
      <c r="M785" s="644"/>
      <c r="N785" s="505" t="str">
        <f>一年级BMI</f>
        <v/>
      </c>
      <c r="O785" s="499" t="str">
        <f>一年级BMI等级</f>
        <v/>
      </c>
      <c r="P785" s="500" t="str">
        <f>一年级BMI得分</f>
        <v/>
      </c>
      <c r="Q785" s="515" t="str">
        <f>一年级肺活量得分</f>
        <v/>
      </c>
      <c r="R785" s="512" t="str">
        <f>一年级等级</f>
        <v/>
      </c>
      <c r="S785" s="516" t="str">
        <f>一年级50米跑得分</f>
        <v/>
      </c>
      <c r="T785" s="517" t="str">
        <f>一年级等级</f>
        <v/>
      </c>
      <c r="U785" s="516" t="str">
        <f>一年级坐位体前屈得分</f>
        <v/>
      </c>
      <c r="V785" s="517" t="str">
        <f>一年级等级</f>
        <v/>
      </c>
      <c r="W785" s="516" t="str">
        <f>一年级一分钟跳绳得分</f>
        <v/>
      </c>
      <c r="X785" s="517" t="str">
        <f>一年级等级</f>
        <v/>
      </c>
      <c r="Y785" s="515"/>
      <c r="Z785" s="518"/>
      <c r="AA785" s="533"/>
      <c r="AB785" s="515"/>
      <c r="AC785" s="533" t="str">
        <f>一年级跳绳附加分</f>
        <v/>
      </c>
      <c r="AD785" s="534" t="str">
        <f>一年级标准分</f>
        <v/>
      </c>
      <c r="AE785" s="534" t="str">
        <f>一年级总分</f>
        <v/>
      </c>
      <c r="AF785" s="517" t="str">
        <f>一年级等级</f>
        <v/>
      </c>
    </row>
    <row r="786" spans="1:32">
      <c r="A786" s="664">
        <v>112</v>
      </c>
      <c r="B786" s="665">
        <v>14</v>
      </c>
      <c r="C786" s="586"/>
      <c r="D786" s="587"/>
      <c r="E786" s="586"/>
      <c r="F786" s="473"/>
      <c r="G786" s="608"/>
      <c r="H786" s="475"/>
      <c r="I786" s="613"/>
      <c r="J786" s="614"/>
      <c r="K786" s="622"/>
      <c r="L786" s="649"/>
      <c r="M786" s="644"/>
      <c r="N786" s="505" t="str">
        <f>一年级BMI</f>
        <v/>
      </c>
      <c r="O786" s="499" t="str">
        <f>一年级BMI等级</f>
        <v/>
      </c>
      <c r="P786" s="500" t="str">
        <f>一年级BMI得分</f>
        <v/>
      </c>
      <c r="Q786" s="515" t="str">
        <f>一年级肺活量得分</f>
        <v/>
      </c>
      <c r="R786" s="512" t="str">
        <f>一年级等级</f>
        <v/>
      </c>
      <c r="S786" s="516" t="str">
        <f>一年级50米跑得分</f>
        <v/>
      </c>
      <c r="T786" s="517" t="str">
        <f>一年级等级</f>
        <v/>
      </c>
      <c r="U786" s="516" t="str">
        <f>一年级坐位体前屈得分</f>
        <v/>
      </c>
      <c r="V786" s="517" t="str">
        <f>一年级等级</f>
        <v/>
      </c>
      <c r="W786" s="516" t="str">
        <f>一年级一分钟跳绳得分</f>
        <v/>
      </c>
      <c r="X786" s="517" t="str">
        <f>一年级等级</f>
        <v/>
      </c>
      <c r="Y786" s="515"/>
      <c r="Z786" s="518"/>
      <c r="AA786" s="533"/>
      <c r="AB786" s="515"/>
      <c r="AC786" s="533" t="str">
        <f>一年级跳绳附加分</f>
        <v/>
      </c>
      <c r="AD786" s="534" t="str">
        <f>一年级标准分</f>
        <v/>
      </c>
      <c r="AE786" s="534" t="str">
        <f>一年级总分</f>
        <v/>
      </c>
      <c r="AF786" s="517" t="str">
        <f>一年级等级</f>
        <v/>
      </c>
    </row>
    <row r="787" spans="1:32">
      <c r="A787" s="664">
        <v>112</v>
      </c>
      <c r="B787" s="665">
        <v>15</v>
      </c>
      <c r="C787" s="586"/>
      <c r="D787" s="587"/>
      <c r="E787" s="586"/>
      <c r="F787" s="473"/>
      <c r="G787" s="608"/>
      <c r="H787" s="475"/>
      <c r="I787" s="613"/>
      <c r="J787" s="614"/>
      <c r="K787" s="622"/>
      <c r="L787" s="649"/>
      <c r="M787" s="644"/>
      <c r="N787" s="505" t="str">
        <f>一年级BMI</f>
        <v/>
      </c>
      <c r="O787" s="499" t="str">
        <f>一年级BMI等级</f>
        <v/>
      </c>
      <c r="P787" s="500" t="str">
        <f>一年级BMI得分</f>
        <v/>
      </c>
      <c r="Q787" s="515" t="str">
        <f>一年级肺活量得分</f>
        <v/>
      </c>
      <c r="R787" s="512" t="str">
        <f>一年级等级</f>
        <v/>
      </c>
      <c r="S787" s="516" t="str">
        <f>一年级50米跑得分</f>
        <v/>
      </c>
      <c r="T787" s="517" t="str">
        <f>一年级等级</f>
        <v/>
      </c>
      <c r="U787" s="516" t="str">
        <f>一年级坐位体前屈得分</f>
        <v/>
      </c>
      <c r="V787" s="517" t="str">
        <f>一年级等级</f>
        <v/>
      </c>
      <c r="W787" s="516" t="str">
        <f>一年级一分钟跳绳得分</f>
        <v/>
      </c>
      <c r="X787" s="517" t="str">
        <f>一年级等级</f>
        <v/>
      </c>
      <c r="Y787" s="515"/>
      <c r="Z787" s="518"/>
      <c r="AA787" s="533"/>
      <c r="AB787" s="515"/>
      <c r="AC787" s="533" t="str">
        <f>一年级跳绳附加分</f>
        <v/>
      </c>
      <c r="AD787" s="534" t="str">
        <f>一年级标准分</f>
        <v/>
      </c>
      <c r="AE787" s="534" t="str">
        <f>一年级总分</f>
        <v/>
      </c>
      <c r="AF787" s="517" t="str">
        <f>一年级等级</f>
        <v/>
      </c>
    </row>
    <row r="788" spans="1:32">
      <c r="A788" s="664">
        <v>112</v>
      </c>
      <c r="B788" s="665">
        <v>16</v>
      </c>
      <c r="C788" s="586"/>
      <c r="D788" s="587"/>
      <c r="E788" s="586"/>
      <c r="F788" s="473"/>
      <c r="G788" s="608"/>
      <c r="H788" s="475"/>
      <c r="I788" s="613"/>
      <c r="J788" s="614"/>
      <c r="K788" s="622"/>
      <c r="L788" s="649"/>
      <c r="M788" s="644"/>
      <c r="N788" s="505" t="str">
        <f>一年级BMI</f>
        <v/>
      </c>
      <c r="O788" s="499" t="str">
        <f>一年级BMI等级</f>
        <v/>
      </c>
      <c r="P788" s="500" t="str">
        <f>一年级BMI得分</f>
        <v/>
      </c>
      <c r="Q788" s="515" t="str">
        <f>一年级肺活量得分</f>
        <v/>
      </c>
      <c r="R788" s="512" t="str">
        <f>一年级等级</f>
        <v/>
      </c>
      <c r="S788" s="516" t="str">
        <f>一年级50米跑得分</f>
        <v/>
      </c>
      <c r="T788" s="517" t="str">
        <f>一年级等级</f>
        <v/>
      </c>
      <c r="U788" s="516" t="str">
        <f>一年级坐位体前屈得分</f>
        <v/>
      </c>
      <c r="V788" s="517" t="str">
        <f>一年级等级</f>
        <v/>
      </c>
      <c r="W788" s="516" t="str">
        <f>一年级一分钟跳绳得分</f>
        <v/>
      </c>
      <c r="X788" s="517" t="str">
        <f>一年级等级</f>
        <v/>
      </c>
      <c r="Y788" s="515"/>
      <c r="Z788" s="518"/>
      <c r="AA788" s="533"/>
      <c r="AB788" s="515"/>
      <c r="AC788" s="533" t="str">
        <f>一年级跳绳附加分</f>
        <v/>
      </c>
      <c r="AD788" s="534" t="str">
        <f>一年级标准分</f>
        <v/>
      </c>
      <c r="AE788" s="534" t="str">
        <f>一年级总分</f>
        <v/>
      </c>
      <c r="AF788" s="517" t="str">
        <f>一年级等级</f>
        <v/>
      </c>
    </row>
    <row r="789" spans="1:32">
      <c r="A789" s="664">
        <v>112</v>
      </c>
      <c r="B789" s="665">
        <v>17</v>
      </c>
      <c r="C789" s="586"/>
      <c r="D789" s="587"/>
      <c r="E789" s="586"/>
      <c r="F789" s="473"/>
      <c r="G789" s="608"/>
      <c r="H789" s="475"/>
      <c r="I789" s="613"/>
      <c r="J789" s="614"/>
      <c r="K789" s="622"/>
      <c r="L789" s="649"/>
      <c r="M789" s="644"/>
      <c r="N789" s="505" t="str">
        <f>一年级BMI</f>
        <v/>
      </c>
      <c r="O789" s="499" t="str">
        <f>一年级BMI等级</f>
        <v/>
      </c>
      <c r="P789" s="500" t="str">
        <f>一年级BMI得分</f>
        <v/>
      </c>
      <c r="Q789" s="515" t="str">
        <f>一年级肺活量得分</f>
        <v/>
      </c>
      <c r="R789" s="512" t="str">
        <f>一年级等级</f>
        <v/>
      </c>
      <c r="S789" s="516" t="str">
        <f>一年级50米跑得分</f>
        <v/>
      </c>
      <c r="T789" s="517" t="str">
        <f>一年级等级</f>
        <v/>
      </c>
      <c r="U789" s="516" t="str">
        <f>一年级坐位体前屈得分</f>
        <v/>
      </c>
      <c r="V789" s="517" t="str">
        <f>一年级等级</f>
        <v/>
      </c>
      <c r="W789" s="516" t="str">
        <f>一年级一分钟跳绳得分</f>
        <v/>
      </c>
      <c r="X789" s="517" t="str">
        <f>一年级等级</f>
        <v/>
      </c>
      <c r="Y789" s="515"/>
      <c r="Z789" s="518"/>
      <c r="AA789" s="533"/>
      <c r="AB789" s="515"/>
      <c r="AC789" s="533" t="str">
        <f>一年级跳绳附加分</f>
        <v/>
      </c>
      <c r="AD789" s="534" t="str">
        <f>一年级标准分</f>
        <v/>
      </c>
      <c r="AE789" s="534" t="str">
        <f>一年级总分</f>
        <v/>
      </c>
      <c r="AF789" s="517" t="str">
        <f>一年级等级</f>
        <v/>
      </c>
    </row>
    <row r="790" spans="1:32">
      <c r="A790" s="664">
        <v>112</v>
      </c>
      <c r="B790" s="665">
        <v>18</v>
      </c>
      <c r="C790" s="586"/>
      <c r="D790" s="587"/>
      <c r="E790" s="586"/>
      <c r="F790" s="473"/>
      <c r="G790" s="608"/>
      <c r="H790" s="475"/>
      <c r="I790" s="613"/>
      <c r="J790" s="614"/>
      <c r="K790" s="622"/>
      <c r="L790" s="649"/>
      <c r="M790" s="644"/>
      <c r="N790" s="505" t="str">
        <f>一年级BMI</f>
        <v/>
      </c>
      <c r="O790" s="499" t="str">
        <f>一年级BMI等级</f>
        <v/>
      </c>
      <c r="P790" s="500" t="str">
        <f>一年级BMI得分</f>
        <v/>
      </c>
      <c r="Q790" s="515" t="str">
        <f>一年级肺活量得分</f>
        <v/>
      </c>
      <c r="R790" s="512" t="str">
        <f>一年级等级</f>
        <v/>
      </c>
      <c r="S790" s="516" t="str">
        <f>一年级50米跑得分</f>
        <v/>
      </c>
      <c r="T790" s="517" t="str">
        <f>一年级等级</f>
        <v/>
      </c>
      <c r="U790" s="516" t="str">
        <f>一年级坐位体前屈得分</f>
        <v/>
      </c>
      <c r="V790" s="517" t="str">
        <f>一年级等级</f>
        <v/>
      </c>
      <c r="W790" s="516" t="str">
        <f>一年级一分钟跳绳得分</f>
        <v/>
      </c>
      <c r="X790" s="517" t="str">
        <f>一年级等级</f>
        <v/>
      </c>
      <c r="Y790" s="515"/>
      <c r="Z790" s="518"/>
      <c r="AA790" s="533"/>
      <c r="AB790" s="515"/>
      <c r="AC790" s="533" t="str">
        <f>一年级跳绳附加分</f>
        <v/>
      </c>
      <c r="AD790" s="534" t="str">
        <f>一年级标准分</f>
        <v/>
      </c>
      <c r="AE790" s="534" t="str">
        <f>一年级总分</f>
        <v/>
      </c>
      <c r="AF790" s="517" t="str">
        <f>一年级等级</f>
        <v/>
      </c>
    </row>
    <row r="791" spans="1:32">
      <c r="A791" s="664">
        <v>112</v>
      </c>
      <c r="B791" s="665">
        <v>19</v>
      </c>
      <c r="C791" s="586"/>
      <c r="D791" s="587"/>
      <c r="E791" s="586"/>
      <c r="F791" s="473"/>
      <c r="G791" s="608"/>
      <c r="H791" s="475"/>
      <c r="I791" s="613"/>
      <c r="J791" s="614"/>
      <c r="K791" s="622"/>
      <c r="L791" s="649"/>
      <c r="M791" s="644"/>
      <c r="N791" s="505" t="str">
        <f>一年级BMI</f>
        <v/>
      </c>
      <c r="O791" s="499" t="str">
        <f>一年级BMI等级</f>
        <v/>
      </c>
      <c r="P791" s="500" t="str">
        <f>一年级BMI得分</f>
        <v/>
      </c>
      <c r="Q791" s="515" t="str">
        <f>一年级肺活量得分</f>
        <v/>
      </c>
      <c r="R791" s="512" t="str">
        <f>一年级等级</f>
        <v/>
      </c>
      <c r="S791" s="516" t="str">
        <f>一年级50米跑得分</f>
        <v/>
      </c>
      <c r="T791" s="517" t="str">
        <f>一年级等级</f>
        <v/>
      </c>
      <c r="U791" s="516" t="str">
        <f>一年级坐位体前屈得分</f>
        <v/>
      </c>
      <c r="V791" s="517" t="str">
        <f>一年级等级</f>
        <v/>
      </c>
      <c r="W791" s="516" t="str">
        <f>一年级一分钟跳绳得分</f>
        <v/>
      </c>
      <c r="X791" s="517" t="str">
        <f>一年级等级</f>
        <v/>
      </c>
      <c r="Y791" s="515"/>
      <c r="Z791" s="518"/>
      <c r="AA791" s="533"/>
      <c r="AB791" s="515"/>
      <c r="AC791" s="533" t="str">
        <f>一年级跳绳附加分</f>
        <v/>
      </c>
      <c r="AD791" s="534" t="str">
        <f>一年级标准分</f>
        <v/>
      </c>
      <c r="AE791" s="534" t="str">
        <f>一年级总分</f>
        <v/>
      </c>
      <c r="AF791" s="517" t="str">
        <f>一年级等级</f>
        <v/>
      </c>
    </row>
    <row r="792" spans="1:32">
      <c r="A792" s="664">
        <v>112</v>
      </c>
      <c r="B792" s="665">
        <v>20</v>
      </c>
      <c r="C792" s="586"/>
      <c r="D792" s="587"/>
      <c r="E792" s="586"/>
      <c r="F792" s="473"/>
      <c r="G792" s="608"/>
      <c r="H792" s="475"/>
      <c r="I792" s="613"/>
      <c r="J792" s="614"/>
      <c r="K792" s="622"/>
      <c r="L792" s="649"/>
      <c r="M792" s="644"/>
      <c r="N792" s="505" t="str">
        <f>一年级BMI</f>
        <v/>
      </c>
      <c r="O792" s="499" t="str">
        <f>一年级BMI等级</f>
        <v/>
      </c>
      <c r="P792" s="500" t="str">
        <f>一年级BMI得分</f>
        <v/>
      </c>
      <c r="Q792" s="515" t="str">
        <f>一年级肺活量得分</f>
        <v/>
      </c>
      <c r="R792" s="512" t="str">
        <f>一年级等级</f>
        <v/>
      </c>
      <c r="S792" s="516" t="str">
        <f>一年级50米跑得分</f>
        <v/>
      </c>
      <c r="T792" s="517" t="str">
        <f>一年级等级</f>
        <v/>
      </c>
      <c r="U792" s="516" t="str">
        <f>一年级坐位体前屈得分</f>
        <v/>
      </c>
      <c r="V792" s="517" t="str">
        <f>一年级等级</f>
        <v/>
      </c>
      <c r="W792" s="516" t="str">
        <f>一年级一分钟跳绳得分</f>
        <v/>
      </c>
      <c r="X792" s="517" t="str">
        <f>一年级等级</f>
        <v/>
      </c>
      <c r="Y792" s="515"/>
      <c r="Z792" s="518"/>
      <c r="AA792" s="533"/>
      <c r="AB792" s="515"/>
      <c r="AC792" s="533" t="str">
        <f>一年级跳绳附加分</f>
        <v/>
      </c>
      <c r="AD792" s="534" t="str">
        <f>一年级标准分</f>
        <v/>
      </c>
      <c r="AE792" s="534" t="str">
        <f>一年级总分</f>
        <v/>
      </c>
      <c r="AF792" s="517" t="str">
        <f>一年级等级</f>
        <v/>
      </c>
    </row>
    <row r="793" spans="1:32">
      <c r="A793" s="664">
        <v>112</v>
      </c>
      <c r="B793" s="665">
        <v>21</v>
      </c>
      <c r="C793" s="586"/>
      <c r="D793" s="587"/>
      <c r="E793" s="586"/>
      <c r="F793" s="473"/>
      <c r="G793" s="608"/>
      <c r="H793" s="475"/>
      <c r="I793" s="613"/>
      <c r="J793" s="614"/>
      <c r="K793" s="622"/>
      <c r="L793" s="649"/>
      <c r="M793" s="644"/>
      <c r="N793" s="505" t="str">
        <f>一年级BMI</f>
        <v/>
      </c>
      <c r="O793" s="499" t="str">
        <f>一年级BMI等级</f>
        <v/>
      </c>
      <c r="P793" s="500" t="str">
        <f>一年级BMI得分</f>
        <v/>
      </c>
      <c r="Q793" s="515" t="str">
        <f>一年级肺活量得分</f>
        <v/>
      </c>
      <c r="R793" s="512" t="str">
        <f>一年级等级</f>
        <v/>
      </c>
      <c r="S793" s="516" t="str">
        <f>一年级50米跑得分</f>
        <v/>
      </c>
      <c r="T793" s="517" t="str">
        <f>一年级等级</f>
        <v/>
      </c>
      <c r="U793" s="516" t="str">
        <f>一年级坐位体前屈得分</f>
        <v/>
      </c>
      <c r="V793" s="517" t="str">
        <f>一年级等级</f>
        <v/>
      </c>
      <c r="W793" s="516" t="str">
        <f>一年级一分钟跳绳得分</f>
        <v/>
      </c>
      <c r="X793" s="517" t="str">
        <f>一年级等级</f>
        <v/>
      </c>
      <c r="Y793" s="515"/>
      <c r="Z793" s="518"/>
      <c r="AA793" s="533"/>
      <c r="AB793" s="515"/>
      <c r="AC793" s="533" t="str">
        <f>一年级跳绳附加分</f>
        <v/>
      </c>
      <c r="AD793" s="534" t="str">
        <f>一年级标准分</f>
        <v/>
      </c>
      <c r="AE793" s="534" t="str">
        <f>一年级总分</f>
        <v/>
      </c>
      <c r="AF793" s="517" t="str">
        <f>一年级等级</f>
        <v/>
      </c>
    </row>
    <row r="794" spans="1:32">
      <c r="A794" s="664">
        <v>112</v>
      </c>
      <c r="B794" s="665">
        <v>22</v>
      </c>
      <c r="C794" s="586"/>
      <c r="D794" s="587"/>
      <c r="E794" s="586"/>
      <c r="F794" s="473"/>
      <c r="G794" s="608"/>
      <c r="H794" s="475"/>
      <c r="I794" s="613"/>
      <c r="J794" s="614"/>
      <c r="K794" s="622"/>
      <c r="L794" s="649"/>
      <c r="M794" s="644"/>
      <c r="N794" s="505" t="str">
        <f>一年级BMI</f>
        <v/>
      </c>
      <c r="O794" s="499" t="str">
        <f>一年级BMI等级</f>
        <v/>
      </c>
      <c r="P794" s="500" t="str">
        <f>一年级BMI得分</f>
        <v/>
      </c>
      <c r="Q794" s="515" t="str">
        <f>一年级肺活量得分</f>
        <v/>
      </c>
      <c r="R794" s="512" t="str">
        <f>一年级等级</f>
        <v/>
      </c>
      <c r="S794" s="516" t="str">
        <f>一年级50米跑得分</f>
        <v/>
      </c>
      <c r="T794" s="517" t="str">
        <f>一年级等级</f>
        <v/>
      </c>
      <c r="U794" s="516" t="str">
        <f>一年级坐位体前屈得分</f>
        <v/>
      </c>
      <c r="V794" s="517" t="str">
        <f>一年级等级</f>
        <v/>
      </c>
      <c r="W794" s="516" t="str">
        <f>一年级一分钟跳绳得分</f>
        <v/>
      </c>
      <c r="X794" s="517" t="str">
        <f>一年级等级</f>
        <v/>
      </c>
      <c r="Y794" s="515"/>
      <c r="Z794" s="518"/>
      <c r="AA794" s="533"/>
      <c r="AB794" s="515"/>
      <c r="AC794" s="533" t="str">
        <f>一年级跳绳附加分</f>
        <v/>
      </c>
      <c r="AD794" s="534" t="str">
        <f>一年级标准分</f>
        <v/>
      </c>
      <c r="AE794" s="534" t="str">
        <f>一年级总分</f>
        <v/>
      </c>
      <c r="AF794" s="517" t="str">
        <f>一年级等级</f>
        <v/>
      </c>
    </row>
    <row r="795" spans="1:32">
      <c r="A795" s="664">
        <v>112</v>
      </c>
      <c r="B795" s="665">
        <v>23</v>
      </c>
      <c r="C795" s="586"/>
      <c r="D795" s="587"/>
      <c r="E795" s="586"/>
      <c r="F795" s="473"/>
      <c r="G795" s="608"/>
      <c r="H795" s="475"/>
      <c r="I795" s="613"/>
      <c r="J795" s="614"/>
      <c r="K795" s="622"/>
      <c r="L795" s="649"/>
      <c r="M795" s="644"/>
      <c r="N795" s="505" t="str">
        <f>一年级BMI</f>
        <v/>
      </c>
      <c r="O795" s="499" t="str">
        <f>一年级BMI等级</f>
        <v/>
      </c>
      <c r="P795" s="500" t="str">
        <f>一年级BMI得分</f>
        <v/>
      </c>
      <c r="Q795" s="515" t="str">
        <f>一年级肺活量得分</f>
        <v/>
      </c>
      <c r="R795" s="512" t="str">
        <f>一年级等级</f>
        <v/>
      </c>
      <c r="S795" s="516" t="str">
        <f>一年级50米跑得分</f>
        <v/>
      </c>
      <c r="T795" s="517" t="str">
        <f>一年级等级</f>
        <v/>
      </c>
      <c r="U795" s="516" t="str">
        <f>一年级坐位体前屈得分</f>
        <v/>
      </c>
      <c r="V795" s="517" t="str">
        <f>一年级等级</f>
        <v/>
      </c>
      <c r="W795" s="516" t="str">
        <f>一年级一分钟跳绳得分</f>
        <v/>
      </c>
      <c r="X795" s="517" t="str">
        <f>一年级等级</f>
        <v/>
      </c>
      <c r="Y795" s="515"/>
      <c r="Z795" s="518"/>
      <c r="AA795" s="533"/>
      <c r="AB795" s="515"/>
      <c r="AC795" s="533" t="str">
        <f>一年级跳绳附加分</f>
        <v/>
      </c>
      <c r="AD795" s="534" t="str">
        <f>一年级标准分</f>
        <v/>
      </c>
      <c r="AE795" s="534" t="str">
        <f>一年级总分</f>
        <v/>
      </c>
      <c r="AF795" s="517" t="str">
        <f>一年级等级</f>
        <v/>
      </c>
    </row>
    <row r="796" spans="1:32">
      <c r="A796" s="664">
        <v>112</v>
      </c>
      <c r="B796" s="665">
        <v>24</v>
      </c>
      <c r="C796" s="586"/>
      <c r="D796" s="587"/>
      <c r="E796" s="586"/>
      <c r="F796" s="473"/>
      <c r="G796" s="608"/>
      <c r="H796" s="475"/>
      <c r="I796" s="613"/>
      <c r="J796" s="614"/>
      <c r="K796" s="622"/>
      <c r="L796" s="649"/>
      <c r="M796" s="644"/>
      <c r="N796" s="505" t="str">
        <f>一年级BMI</f>
        <v/>
      </c>
      <c r="O796" s="499" t="str">
        <f>一年级BMI等级</f>
        <v/>
      </c>
      <c r="P796" s="500" t="str">
        <f>一年级BMI得分</f>
        <v/>
      </c>
      <c r="Q796" s="515" t="str">
        <f>一年级肺活量得分</f>
        <v/>
      </c>
      <c r="R796" s="512" t="str">
        <f>一年级等级</f>
        <v/>
      </c>
      <c r="S796" s="516" t="str">
        <f>一年级50米跑得分</f>
        <v/>
      </c>
      <c r="T796" s="517" t="str">
        <f>一年级等级</f>
        <v/>
      </c>
      <c r="U796" s="516" t="str">
        <f>一年级坐位体前屈得分</f>
        <v/>
      </c>
      <c r="V796" s="517" t="str">
        <f>一年级等级</f>
        <v/>
      </c>
      <c r="W796" s="516" t="str">
        <f>一年级一分钟跳绳得分</f>
        <v/>
      </c>
      <c r="X796" s="517" t="str">
        <f>一年级等级</f>
        <v/>
      </c>
      <c r="Y796" s="515"/>
      <c r="Z796" s="518"/>
      <c r="AA796" s="533"/>
      <c r="AB796" s="515"/>
      <c r="AC796" s="533" t="str">
        <f>一年级跳绳附加分</f>
        <v/>
      </c>
      <c r="AD796" s="534" t="str">
        <f>一年级标准分</f>
        <v/>
      </c>
      <c r="AE796" s="534" t="str">
        <f>一年级总分</f>
        <v/>
      </c>
      <c r="AF796" s="517" t="str">
        <f>一年级等级</f>
        <v/>
      </c>
    </row>
    <row r="797" spans="1:32">
      <c r="A797" s="664">
        <v>112</v>
      </c>
      <c r="B797" s="665">
        <v>25</v>
      </c>
      <c r="C797" s="586"/>
      <c r="D797" s="587"/>
      <c r="E797" s="586"/>
      <c r="F797" s="473"/>
      <c r="G797" s="608"/>
      <c r="H797" s="475"/>
      <c r="I797" s="613"/>
      <c r="J797" s="614"/>
      <c r="K797" s="622"/>
      <c r="L797" s="649"/>
      <c r="M797" s="644"/>
      <c r="N797" s="505" t="str">
        <f>一年级BMI</f>
        <v/>
      </c>
      <c r="O797" s="499" t="str">
        <f>一年级BMI等级</f>
        <v/>
      </c>
      <c r="P797" s="500" t="str">
        <f>一年级BMI得分</f>
        <v/>
      </c>
      <c r="Q797" s="515" t="str">
        <f>一年级肺活量得分</f>
        <v/>
      </c>
      <c r="R797" s="512" t="str">
        <f>一年级等级</f>
        <v/>
      </c>
      <c r="S797" s="516" t="str">
        <f>一年级50米跑得分</f>
        <v/>
      </c>
      <c r="T797" s="517" t="str">
        <f>一年级等级</f>
        <v/>
      </c>
      <c r="U797" s="516" t="str">
        <f>一年级坐位体前屈得分</f>
        <v/>
      </c>
      <c r="V797" s="517" t="str">
        <f>一年级等级</f>
        <v/>
      </c>
      <c r="W797" s="516" t="str">
        <f>一年级一分钟跳绳得分</f>
        <v/>
      </c>
      <c r="X797" s="517" t="str">
        <f>一年级等级</f>
        <v/>
      </c>
      <c r="Y797" s="515"/>
      <c r="Z797" s="518"/>
      <c r="AA797" s="533"/>
      <c r="AB797" s="515"/>
      <c r="AC797" s="533" t="str">
        <f>一年级跳绳附加分</f>
        <v/>
      </c>
      <c r="AD797" s="534" t="str">
        <f>一年级标准分</f>
        <v/>
      </c>
      <c r="AE797" s="534" t="str">
        <f>一年级总分</f>
        <v/>
      </c>
      <c r="AF797" s="517" t="str">
        <f>一年级等级</f>
        <v/>
      </c>
    </row>
    <row r="798" spans="1:32">
      <c r="A798" s="664">
        <v>112</v>
      </c>
      <c r="B798" s="665">
        <v>26</v>
      </c>
      <c r="C798" s="586"/>
      <c r="D798" s="587"/>
      <c r="E798" s="586"/>
      <c r="F798" s="473"/>
      <c r="G798" s="608"/>
      <c r="H798" s="475"/>
      <c r="I798" s="613"/>
      <c r="J798" s="614"/>
      <c r="K798" s="614"/>
      <c r="L798" s="649"/>
      <c r="M798" s="644"/>
      <c r="N798" s="505" t="str">
        <f>一年级BMI</f>
        <v/>
      </c>
      <c r="O798" s="499" t="str">
        <f>一年级BMI等级</f>
        <v/>
      </c>
      <c r="P798" s="500" t="str">
        <f>一年级BMI得分</f>
        <v/>
      </c>
      <c r="Q798" s="515" t="str">
        <f>一年级肺活量得分</f>
        <v/>
      </c>
      <c r="R798" s="512" t="str">
        <f>一年级等级</f>
        <v/>
      </c>
      <c r="S798" s="516" t="str">
        <f>一年级50米跑得分</f>
        <v/>
      </c>
      <c r="T798" s="517" t="str">
        <f>一年级等级</f>
        <v/>
      </c>
      <c r="U798" s="516" t="str">
        <f>一年级坐位体前屈得分</f>
        <v/>
      </c>
      <c r="V798" s="517" t="str">
        <f>一年级等级</f>
        <v/>
      </c>
      <c r="W798" s="516" t="str">
        <f>一年级一分钟跳绳得分</f>
        <v/>
      </c>
      <c r="X798" s="517" t="str">
        <f>一年级等级</f>
        <v/>
      </c>
      <c r="Y798" s="515"/>
      <c r="Z798" s="518"/>
      <c r="AA798" s="533"/>
      <c r="AB798" s="515"/>
      <c r="AC798" s="533" t="str">
        <f>一年级跳绳附加分</f>
        <v/>
      </c>
      <c r="AD798" s="534" t="str">
        <f>一年级标准分</f>
        <v/>
      </c>
      <c r="AE798" s="534" t="str">
        <f>一年级总分</f>
        <v/>
      </c>
      <c r="AF798" s="517" t="str">
        <f>一年级等级</f>
        <v/>
      </c>
    </row>
    <row r="799" spans="1:32">
      <c r="A799" s="664">
        <v>112</v>
      </c>
      <c r="B799" s="665">
        <v>27</v>
      </c>
      <c r="C799" s="586"/>
      <c r="D799" s="587"/>
      <c r="E799" s="586"/>
      <c r="F799" s="473"/>
      <c r="G799" s="608"/>
      <c r="H799" s="475"/>
      <c r="I799" s="613"/>
      <c r="J799" s="614"/>
      <c r="K799" s="614"/>
      <c r="L799" s="649"/>
      <c r="M799" s="644"/>
      <c r="N799" s="505" t="str">
        <f>一年级BMI</f>
        <v/>
      </c>
      <c r="O799" s="499" t="str">
        <f>一年级BMI等级</f>
        <v/>
      </c>
      <c r="P799" s="500" t="str">
        <f>一年级BMI得分</f>
        <v/>
      </c>
      <c r="Q799" s="515" t="str">
        <f>一年级肺活量得分</f>
        <v/>
      </c>
      <c r="R799" s="512" t="str">
        <f>一年级等级</f>
        <v/>
      </c>
      <c r="S799" s="516" t="str">
        <f>一年级50米跑得分</f>
        <v/>
      </c>
      <c r="T799" s="517" t="str">
        <f>一年级等级</f>
        <v/>
      </c>
      <c r="U799" s="516" t="str">
        <f>一年级坐位体前屈得分</f>
        <v/>
      </c>
      <c r="V799" s="517" t="str">
        <f>一年级等级</f>
        <v/>
      </c>
      <c r="W799" s="516" t="str">
        <f>一年级一分钟跳绳得分</f>
        <v/>
      </c>
      <c r="X799" s="517" t="str">
        <f>一年级等级</f>
        <v/>
      </c>
      <c r="Y799" s="515"/>
      <c r="Z799" s="518"/>
      <c r="AA799" s="533"/>
      <c r="AB799" s="515"/>
      <c r="AC799" s="533" t="str">
        <f>一年级跳绳附加分</f>
        <v/>
      </c>
      <c r="AD799" s="534" t="str">
        <f>一年级标准分</f>
        <v/>
      </c>
      <c r="AE799" s="534" t="str">
        <f>一年级总分</f>
        <v/>
      </c>
      <c r="AF799" s="517" t="str">
        <f>一年级等级</f>
        <v/>
      </c>
    </row>
    <row r="800" spans="1:32">
      <c r="A800" s="664">
        <v>112</v>
      </c>
      <c r="B800" s="665">
        <v>28</v>
      </c>
      <c r="C800" s="586"/>
      <c r="D800" s="587"/>
      <c r="E800" s="586"/>
      <c r="F800" s="473"/>
      <c r="G800" s="608"/>
      <c r="H800" s="475"/>
      <c r="I800" s="613"/>
      <c r="J800" s="614"/>
      <c r="K800" s="614"/>
      <c r="L800" s="649"/>
      <c r="M800" s="644"/>
      <c r="N800" s="505" t="str">
        <f>一年级BMI</f>
        <v/>
      </c>
      <c r="O800" s="499" t="str">
        <f>一年级BMI等级</f>
        <v/>
      </c>
      <c r="P800" s="500" t="str">
        <f>一年级BMI得分</f>
        <v/>
      </c>
      <c r="Q800" s="515" t="str">
        <f>一年级肺活量得分</f>
        <v/>
      </c>
      <c r="R800" s="512" t="str">
        <f>一年级等级</f>
        <v/>
      </c>
      <c r="S800" s="516" t="str">
        <f>一年级50米跑得分</f>
        <v/>
      </c>
      <c r="T800" s="517" t="str">
        <f>一年级等级</f>
        <v/>
      </c>
      <c r="U800" s="516" t="str">
        <f>一年级坐位体前屈得分</f>
        <v/>
      </c>
      <c r="V800" s="517" t="str">
        <f>一年级等级</f>
        <v/>
      </c>
      <c r="W800" s="516" t="str">
        <f>一年级一分钟跳绳得分</f>
        <v/>
      </c>
      <c r="X800" s="517" t="str">
        <f>一年级等级</f>
        <v/>
      </c>
      <c r="Y800" s="515"/>
      <c r="Z800" s="518"/>
      <c r="AA800" s="533"/>
      <c r="AB800" s="515"/>
      <c r="AC800" s="533" t="str">
        <f>一年级跳绳附加分</f>
        <v/>
      </c>
      <c r="AD800" s="534" t="str">
        <f>一年级标准分</f>
        <v/>
      </c>
      <c r="AE800" s="534" t="str">
        <f>一年级总分</f>
        <v/>
      </c>
      <c r="AF800" s="517" t="str">
        <f>一年级等级</f>
        <v/>
      </c>
    </row>
    <row r="801" spans="1:32">
      <c r="A801" s="664">
        <v>112</v>
      </c>
      <c r="B801" s="665">
        <v>29</v>
      </c>
      <c r="C801" s="586"/>
      <c r="D801" s="587"/>
      <c r="E801" s="586"/>
      <c r="F801" s="473"/>
      <c r="G801" s="612"/>
      <c r="H801" s="475"/>
      <c r="I801" s="613"/>
      <c r="J801" s="614"/>
      <c r="K801" s="614"/>
      <c r="L801" s="649"/>
      <c r="M801" s="644"/>
      <c r="N801" s="505" t="str">
        <f>一年级BMI</f>
        <v/>
      </c>
      <c r="O801" s="499" t="str">
        <f>一年级BMI等级</f>
        <v/>
      </c>
      <c r="P801" s="500" t="str">
        <f>一年级BMI得分</f>
        <v/>
      </c>
      <c r="Q801" s="515" t="str">
        <f>一年级肺活量得分</f>
        <v/>
      </c>
      <c r="R801" s="512" t="str">
        <f>一年级等级</f>
        <v/>
      </c>
      <c r="S801" s="516" t="str">
        <f>一年级50米跑得分</f>
        <v/>
      </c>
      <c r="T801" s="517" t="str">
        <f>一年级等级</f>
        <v/>
      </c>
      <c r="U801" s="516" t="str">
        <f>一年级坐位体前屈得分</f>
        <v/>
      </c>
      <c r="V801" s="517" t="str">
        <f>一年级等级</f>
        <v/>
      </c>
      <c r="W801" s="516" t="str">
        <f>一年级一分钟跳绳得分</f>
        <v/>
      </c>
      <c r="X801" s="517" t="str">
        <f>一年级等级</f>
        <v/>
      </c>
      <c r="Y801" s="515"/>
      <c r="Z801" s="518"/>
      <c r="AA801" s="533"/>
      <c r="AB801" s="515"/>
      <c r="AC801" s="533" t="str">
        <f>一年级跳绳附加分</f>
        <v/>
      </c>
      <c r="AD801" s="534" t="str">
        <f>一年级标准分</f>
        <v/>
      </c>
      <c r="AE801" s="534" t="str">
        <f>一年级总分</f>
        <v/>
      </c>
      <c r="AF801" s="517" t="str">
        <f>一年级等级</f>
        <v/>
      </c>
    </row>
    <row r="802" spans="1:32">
      <c r="A802" s="664">
        <v>112</v>
      </c>
      <c r="B802" s="665">
        <v>30</v>
      </c>
      <c r="C802" s="586"/>
      <c r="D802" s="587"/>
      <c r="E802" s="586"/>
      <c r="F802" s="473"/>
      <c r="G802" s="612"/>
      <c r="H802" s="475"/>
      <c r="I802" s="613"/>
      <c r="J802" s="614"/>
      <c r="K802" s="614"/>
      <c r="L802" s="649"/>
      <c r="M802" s="644"/>
      <c r="N802" s="505" t="str">
        <f>一年级BMI</f>
        <v/>
      </c>
      <c r="O802" s="499" t="str">
        <f>一年级BMI等级</f>
        <v/>
      </c>
      <c r="P802" s="500" t="str">
        <f>一年级BMI得分</f>
        <v/>
      </c>
      <c r="Q802" s="515" t="str">
        <f>一年级肺活量得分</f>
        <v/>
      </c>
      <c r="R802" s="512" t="str">
        <f>一年级等级</f>
        <v/>
      </c>
      <c r="S802" s="516" t="str">
        <f>一年级50米跑得分</f>
        <v/>
      </c>
      <c r="T802" s="517" t="str">
        <f>一年级等级</f>
        <v/>
      </c>
      <c r="U802" s="516" t="str">
        <f>一年级坐位体前屈得分</f>
        <v/>
      </c>
      <c r="V802" s="517" t="str">
        <f>一年级等级</f>
        <v/>
      </c>
      <c r="W802" s="516" t="str">
        <f>一年级一分钟跳绳得分</f>
        <v/>
      </c>
      <c r="X802" s="517" t="str">
        <f>一年级等级</f>
        <v/>
      </c>
      <c r="Y802" s="515"/>
      <c r="Z802" s="518"/>
      <c r="AA802" s="533"/>
      <c r="AB802" s="515"/>
      <c r="AC802" s="533" t="str">
        <f>一年级跳绳附加分</f>
        <v/>
      </c>
      <c r="AD802" s="534" t="str">
        <f>一年级标准分</f>
        <v/>
      </c>
      <c r="AE802" s="534" t="str">
        <f>一年级总分</f>
        <v/>
      </c>
      <c r="AF802" s="517" t="str">
        <f>一年级等级</f>
        <v/>
      </c>
    </row>
    <row r="803" spans="1:32">
      <c r="A803" s="664">
        <v>112</v>
      </c>
      <c r="B803" s="665">
        <v>31</v>
      </c>
      <c r="C803" s="586"/>
      <c r="D803" s="587"/>
      <c r="E803" s="586"/>
      <c r="F803" s="473"/>
      <c r="G803" s="608"/>
      <c r="H803" s="475"/>
      <c r="I803" s="613"/>
      <c r="J803" s="614"/>
      <c r="K803" s="614"/>
      <c r="L803" s="649"/>
      <c r="M803" s="644"/>
      <c r="N803" s="505" t="str">
        <f>一年级BMI</f>
        <v/>
      </c>
      <c r="O803" s="499" t="str">
        <f>一年级BMI等级</f>
        <v/>
      </c>
      <c r="P803" s="500" t="str">
        <f>一年级BMI得分</f>
        <v/>
      </c>
      <c r="Q803" s="515" t="str">
        <f>一年级肺活量得分</f>
        <v/>
      </c>
      <c r="R803" s="512" t="str">
        <f>一年级等级</f>
        <v/>
      </c>
      <c r="S803" s="516" t="str">
        <f>一年级50米跑得分</f>
        <v/>
      </c>
      <c r="T803" s="517" t="str">
        <f>一年级等级</f>
        <v/>
      </c>
      <c r="U803" s="516" t="str">
        <f>一年级坐位体前屈得分</f>
        <v/>
      </c>
      <c r="V803" s="517" t="str">
        <f>一年级等级</f>
        <v/>
      </c>
      <c r="W803" s="516" t="str">
        <f>一年级一分钟跳绳得分</f>
        <v/>
      </c>
      <c r="X803" s="517" t="str">
        <f>一年级等级</f>
        <v/>
      </c>
      <c r="Y803" s="515"/>
      <c r="Z803" s="518"/>
      <c r="AA803" s="533"/>
      <c r="AB803" s="515"/>
      <c r="AC803" s="533" t="str">
        <f>一年级跳绳附加分</f>
        <v/>
      </c>
      <c r="AD803" s="534" t="str">
        <f>一年级标准分</f>
        <v/>
      </c>
      <c r="AE803" s="534" t="str">
        <f>一年级总分</f>
        <v/>
      </c>
      <c r="AF803" s="517" t="str">
        <f>一年级等级</f>
        <v/>
      </c>
    </row>
    <row r="804" spans="1:32">
      <c r="A804" s="664">
        <v>112</v>
      </c>
      <c r="B804" s="665">
        <v>32</v>
      </c>
      <c r="C804" s="586"/>
      <c r="D804" s="587"/>
      <c r="E804" s="586"/>
      <c r="F804" s="473"/>
      <c r="G804" s="608"/>
      <c r="H804" s="475"/>
      <c r="I804" s="613"/>
      <c r="J804" s="614"/>
      <c r="K804" s="614"/>
      <c r="L804" s="649"/>
      <c r="M804" s="644"/>
      <c r="N804" s="505" t="str">
        <f>一年级BMI</f>
        <v/>
      </c>
      <c r="O804" s="499" t="str">
        <f>一年级BMI等级</f>
        <v/>
      </c>
      <c r="P804" s="500" t="str">
        <f>一年级BMI得分</f>
        <v/>
      </c>
      <c r="Q804" s="515" t="str">
        <f>一年级肺活量得分</f>
        <v/>
      </c>
      <c r="R804" s="512" t="str">
        <f>一年级等级</f>
        <v/>
      </c>
      <c r="S804" s="516" t="str">
        <f>一年级50米跑得分</f>
        <v/>
      </c>
      <c r="T804" s="517" t="str">
        <f>一年级等级</f>
        <v/>
      </c>
      <c r="U804" s="516" t="str">
        <f>一年级坐位体前屈得分</f>
        <v/>
      </c>
      <c r="V804" s="517" t="str">
        <f>一年级等级</f>
        <v/>
      </c>
      <c r="W804" s="516" t="str">
        <f>一年级一分钟跳绳得分</f>
        <v/>
      </c>
      <c r="X804" s="517" t="str">
        <f>一年级等级</f>
        <v/>
      </c>
      <c r="Y804" s="515"/>
      <c r="Z804" s="518"/>
      <c r="AA804" s="533"/>
      <c r="AB804" s="515"/>
      <c r="AC804" s="533" t="str">
        <f>一年级跳绳附加分</f>
        <v/>
      </c>
      <c r="AD804" s="534" t="str">
        <f>一年级标准分</f>
        <v/>
      </c>
      <c r="AE804" s="534" t="str">
        <f>一年级总分</f>
        <v/>
      </c>
      <c r="AF804" s="517" t="str">
        <f>一年级等级</f>
        <v/>
      </c>
    </row>
    <row r="805" spans="1:32">
      <c r="A805" s="664">
        <v>112</v>
      </c>
      <c r="B805" s="665">
        <v>33</v>
      </c>
      <c r="C805" s="586"/>
      <c r="D805" s="587"/>
      <c r="E805" s="586"/>
      <c r="F805" s="473"/>
      <c r="G805" s="608"/>
      <c r="H805" s="475"/>
      <c r="I805" s="613"/>
      <c r="J805" s="614"/>
      <c r="K805" s="614"/>
      <c r="L805" s="649"/>
      <c r="M805" s="644"/>
      <c r="N805" s="505" t="str">
        <f>一年级BMI</f>
        <v/>
      </c>
      <c r="O805" s="499" t="str">
        <f>一年级BMI等级</f>
        <v/>
      </c>
      <c r="P805" s="500" t="str">
        <f>一年级BMI得分</f>
        <v/>
      </c>
      <c r="Q805" s="515" t="str">
        <f>一年级肺活量得分</f>
        <v/>
      </c>
      <c r="R805" s="512" t="str">
        <f>一年级等级</f>
        <v/>
      </c>
      <c r="S805" s="516" t="str">
        <f>一年级50米跑得分</f>
        <v/>
      </c>
      <c r="T805" s="517" t="str">
        <f>一年级等级</f>
        <v/>
      </c>
      <c r="U805" s="516" t="str">
        <f>一年级坐位体前屈得分</f>
        <v/>
      </c>
      <c r="V805" s="517" t="str">
        <f>一年级等级</f>
        <v/>
      </c>
      <c r="W805" s="516" t="str">
        <f>一年级一分钟跳绳得分</f>
        <v/>
      </c>
      <c r="X805" s="517" t="str">
        <f>一年级等级</f>
        <v/>
      </c>
      <c r="Y805" s="515"/>
      <c r="Z805" s="518"/>
      <c r="AA805" s="533"/>
      <c r="AB805" s="515"/>
      <c r="AC805" s="533" t="str">
        <f>一年级跳绳附加分</f>
        <v/>
      </c>
      <c r="AD805" s="534" t="str">
        <f>一年级标准分</f>
        <v/>
      </c>
      <c r="AE805" s="534" t="str">
        <f>一年级总分</f>
        <v/>
      </c>
      <c r="AF805" s="517" t="str">
        <f>一年级等级</f>
        <v/>
      </c>
    </row>
    <row r="806" spans="1:32">
      <c r="A806" s="664">
        <v>112</v>
      </c>
      <c r="B806" s="665">
        <v>34</v>
      </c>
      <c r="C806" s="586"/>
      <c r="D806" s="587"/>
      <c r="E806" s="586"/>
      <c r="F806" s="473"/>
      <c r="G806" s="608"/>
      <c r="H806" s="475"/>
      <c r="I806" s="613"/>
      <c r="J806" s="614"/>
      <c r="K806" s="614"/>
      <c r="L806" s="649"/>
      <c r="M806" s="644"/>
      <c r="N806" s="505" t="str">
        <f>一年级BMI</f>
        <v/>
      </c>
      <c r="O806" s="499" t="str">
        <f>一年级BMI等级</f>
        <v/>
      </c>
      <c r="P806" s="500" t="str">
        <f>一年级BMI得分</f>
        <v/>
      </c>
      <c r="Q806" s="515" t="str">
        <f>一年级肺活量得分</f>
        <v/>
      </c>
      <c r="R806" s="512" t="str">
        <f>一年级等级</f>
        <v/>
      </c>
      <c r="S806" s="516" t="str">
        <f>一年级50米跑得分</f>
        <v/>
      </c>
      <c r="T806" s="517" t="str">
        <f>一年级等级</f>
        <v/>
      </c>
      <c r="U806" s="516" t="str">
        <f>一年级坐位体前屈得分</f>
        <v/>
      </c>
      <c r="V806" s="517" t="str">
        <f>一年级等级</f>
        <v/>
      </c>
      <c r="W806" s="516" t="str">
        <f>一年级一分钟跳绳得分</f>
        <v/>
      </c>
      <c r="X806" s="517" t="str">
        <f>一年级等级</f>
        <v/>
      </c>
      <c r="Y806" s="515"/>
      <c r="Z806" s="518"/>
      <c r="AA806" s="533"/>
      <c r="AB806" s="515"/>
      <c r="AC806" s="533" t="str">
        <f>一年级跳绳附加分</f>
        <v/>
      </c>
      <c r="AD806" s="534" t="str">
        <f>一年级标准分</f>
        <v/>
      </c>
      <c r="AE806" s="534" t="str">
        <f>一年级总分</f>
        <v/>
      </c>
      <c r="AF806" s="517" t="str">
        <f>一年级等级</f>
        <v/>
      </c>
    </row>
    <row r="807" spans="1:32">
      <c r="A807" s="664">
        <v>112</v>
      </c>
      <c r="B807" s="665">
        <v>35</v>
      </c>
      <c r="C807" s="586"/>
      <c r="D807" s="587"/>
      <c r="E807" s="586"/>
      <c r="F807" s="473"/>
      <c r="G807" s="608"/>
      <c r="H807" s="475"/>
      <c r="I807" s="613"/>
      <c r="J807" s="614"/>
      <c r="K807" s="614"/>
      <c r="L807" s="649"/>
      <c r="M807" s="644"/>
      <c r="N807" s="505" t="str">
        <f>一年级BMI</f>
        <v/>
      </c>
      <c r="O807" s="499" t="str">
        <f>一年级BMI等级</f>
        <v/>
      </c>
      <c r="P807" s="500" t="str">
        <f>一年级BMI得分</f>
        <v/>
      </c>
      <c r="Q807" s="515" t="str">
        <f>一年级肺活量得分</f>
        <v/>
      </c>
      <c r="R807" s="512" t="str">
        <f>一年级等级</f>
        <v/>
      </c>
      <c r="S807" s="516" t="str">
        <f>一年级50米跑得分</f>
        <v/>
      </c>
      <c r="T807" s="517" t="str">
        <f>一年级等级</f>
        <v/>
      </c>
      <c r="U807" s="516" t="str">
        <f>一年级坐位体前屈得分</f>
        <v/>
      </c>
      <c r="V807" s="517" t="str">
        <f>一年级等级</f>
        <v/>
      </c>
      <c r="W807" s="516" t="str">
        <f>一年级一分钟跳绳得分</f>
        <v/>
      </c>
      <c r="X807" s="517" t="str">
        <f>一年级等级</f>
        <v/>
      </c>
      <c r="Y807" s="515"/>
      <c r="Z807" s="518"/>
      <c r="AA807" s="533"/>
      <c r="AB807" s="515"/>
      <c r="AC807" s="533" t="str">
        <f>一年级跳绳附加分</f>
        <v/>
      </c>
      <c r="AD807" s="534" t="str">
        <f>一年级标准分</f>
        <v/>
      </c>
      <c r="AE807" s="534" t="str">
        <f>一年级总分</f>
        <v/>
      </c>
      <c r="AF807" s="517" t="str">
        <f>一年级等级</f>
        <v/>
      </c>
    </row>
    <row r="808" spans="1:32">
      <c r="A808" s="664">
        <v>112</v>
      </c>
      <c r="B808" s="665">
        <v>36</v>
      </c>
      <c r="C808" s="586"/>
      <c r="D808" s="587"/>
      <c r="E808" s="586"/>
      <c r="F808" s="473"/>
      <c r="G808" s="608"/>
      <c r="H808" s="475"/>
      <c r="I808" s="613"/>
      <c r="J808" s="614"/>
      <c r="K808" s="614"/>
      <c r="L808" s="649"/>
      <c r="M808" s="644"/>
      <c r="N808" s="505" t="str">
        <f>一年级BMI</f>
        <v/>
      </c>
      <c r="O808" s="499" t="str">
        <f>一年级BMI等级</f>
        <v/>
      </c>
      <c r="P808" s="500" t="str">
        <f>一年级BMI得分</f>
        <v/>
      </c>
      <c r="Q808" s="515" t="str">
        <f>一年级肺活量得分</f>
        <v/>
      </c>
      <c r="R808" s="512" t="str">
        <f>一年级等级</f>
        <v/>
      </c>
      <c r="S808" s="516" t="str">
        <f>一年级50米跑得分</f>
        <v/>
      </c>
      <c r="T808" s="517" t="str">
        <f>一年级等级</f>
        <v/>
      </c>
      <c r="U808" s="516" t="str">
        <f>一年级坐位体前屈得分</f>
        <v/>
      </c>
      <c r="V808" s="517" t="str">
        <f>一年级等级</f>
        <v/>
      </c>
      <c r="W808" s="516" t="str">
        <f>一年级一分钟跳绳得分</f>
        <v/>
      </c>
      <c r="X808" s="517" t="str">
        <f>一年级等级</f>
        <v/>
      </c>
      <c r="Y808" s="515"/>
      <c r="Z808" s="518"/>
      <c r="AA808" s="533"/>
      <c r="AB808" s="515"/>
      <c r="AC808" s="533" t="str">
        <f>一年级跳绳附加分</f>
        <v/>
      </c>
      <c r="AD808" s="534" t="str">
        <f>一年级标准分</f>
        <v/>
      </c>
      <c r="AE808" s="534" t="str">
        <f>一年级总分</f>
        <v/>
      </c>
      <c r="AF808" s="517" t="str">
        <f>一年级等级</f>
        <v/>
      </c>
    </row>
    <row r="809" spans="1:32">
      <c r="A809" s="664">
        <v>112</v>
      </c>
      <c r="B809" s="665">
        <v>37</v>
      </c>
      <c r="C809" s="586"/>
      <c r="D809" s="587"/>
      <c r="E809" s="586"/>
      <c r="F809" s="473"/>
      <c r="G809" s="608"/>
      <c r="H809" s="475"/>
      <c r="I809" s="613"/>
      <c r="J809" s="614"/>
      <c r="K809" s="614"/>
      <c r="L809" s="649"/>
      <c r="M809" s="644"/>
      <c r="N809" s="505" t="str">
        <f>一年级BMI</f>
        <v/>
      </c>
      <c r="O809" s="499" t="str">
        <f>一年级BMI等级</f>
        <v/>
      </c>
      <c r="P809" s="500" t="str">
        <f>一年级BMI得分</f>
        <v/>
      </c>
      <c r="Q809" s="515" t="str">
        <f>一年级肺活量得分</f>
        <v/>
      </c>
      <c r="R809" s="512" t="str">
        <f>一年级等级</f>
        <v/>
      </c>
      <c r="S809" s="516" t="str">
        <f>一年级50米跑得分</f>
        <v/>
      </c>
      <c r="T809" s="517" t="str">
        <f>一年级等级</f>
        <v/>
      </c>
      <c r="U809" s="516" t="str">
        <f>一年级坐位体前屈得分</f>
        <v/>
      </c>
      <c r="V809" s="517" t="str">
        <f>一年级等级</f>
        <v/>
      </c>
      <c r="W809" s="516" t="str">
        <f>一年级一分钟跳绳得分</f>
        <v/>
      </c>
      <c r="X809" s="517" t="str">
        <f>一年级等级</f>
        <v/>
      </c>
      <c r="Y809" s="515"/>
      <c r="Z809" s="518"/>
      <c r="AA809" s="533"/>
      <c r="AB809" s="515"/>
      <c r="AC809" s="533" t="str">
        <f>一年级跳绳附加分</f>
        <v/>
      </c>
      <c r="AD809" s="534" t="str">
        <f>一年级标准分</f>
        <v/>
      </c>
      <c r="AE809" s="534" t="str">
        <f>一年级总分</f>
        <v/>
      </c>
      <c r="AF809" s="517" t="str">
        <f>一年级等级</f>
        <v/>
      </c>
    </row>
    <row r="810" spans="1:32">
      <c r="A810" s="664">
        <v>112</v>
      </c>
      <c r="B810" s="665">
        <v>38</v>
      </c>
      <c r="C810" s="586"/>
      <c r="D810" s="587"/>
      <c r="E810" s="586"/>
      <c r="F810" s="473"/>
      <c r="G810" s="608"/>
      <c r="H810" s="475"/>
      <c r="I810" s="613"/>
      <c r="J810" s="614"/>
      <c r="K810" s="614"/>
      <c r="L810" s="649"/>
      <c r="M810" s="644"/>
      <c r="N810" s="505" t="str">
        <f>一年级BMI</f>
        <v/>
      </c>
      <c r="O810" s="499" t="str">
        <f>一年级BMI等级</f>
        <v/>
      </c>
      <c r="P810" s="500" t="str">
        <f>一年级BMI得分</f>
        <v/>
      </c>
      <c r="Q810" s="515" t="str">
        <f>一年级肺活量得分</f>
        <v/>
      </c>
      <c r="R810" s="512" t="str">
        <f>一年级等级</f>
        <v/>
      </c>
      <c r="S810" s="516" t="str">
        <f>一年级50米跑得分</f>
        <v/>
      </c>
      <c r="T810" s="517" t="str">
        <f>一年级等级</f>
        <v/>
      </c>
      <c r="U810" s="516" t="str">
        <f>一年级坐位体前屈得分</f>
        <v/>
      </c>
      <c r="V810" s="517" t="str">
        <f>一年级等级</f>
        <v/>
      </c>
      <c r="W810" s="516" t="str">
        <f>一年级一分钟跳绳得分</f>
        <v/>
      </c>
      <c r="X810" s="517" t="str">
        <f>一年级等级</f>
        <v/>
      </c>
      <c r="Y810" s="515"/>
      <c r="Z810" s="518"/>
      <c r="AA810" s="533"/>
      <c r="AB810" s="515"/>
      <c r="AC810" s="533" t="str">
        <f>一年级跳绳附加分</f>
        <v/>
      </c>
      <c r="AD810" s="534" t="str">
        <f>一年级标准分</f>
        <v/>
      </c>
      <c r="AE810" s="534" t="str">
        <f>一年级总分</f>
        <v/>
      </c>
      <c r="AF810" s="517" t="str">
        <f>一年级等级</f>
        <v/>
      </c>
    </row>
    <row r="811" spans="1:32">
      <c r="A811" s="664">
        <v>112</v>
      </c>
      <c r="B811" s="665">
        <v>39</v>
      </c>
      <c r="C811" s="586"/>
      <c r="D811" s="587"/>
      <c r="E811" s="586"/>
      <c r="F811" s="473"/>
      <c r="G811" s="608"/>
      <c r="H811" s="475"/>
      <c r="I811" s="613"/>
      <c r="J811" s="614"/>
      <c r="K811" s="614"/>
      <c r="L811" s="649"/>
      <c r="M811" s="644"/>
      <c r="N811" s="505" t="str">
        <f>一年级BMI</f>
        <v/>
      </c>
      <c r="O811" s="499" t="str">
        <f>一年级BMI等级</f>
        <v/>
      </c>
      <c r="P811" s="500" t="str">
        <f>一年级BMI得分</f>
        <v/>
      </c>
      <c r="Q811" s="515" t="str">
        <f>一年级肺活量得分</f>
        <v/>
      </c>
      <c r="R811" s="512" t="str">
        <f>一年级等级</f>
        <v/>
      </c>
      <c r="S811" s="516" t="str">
        <f>一年级50米跑得分</f>
        <v/>
      </c>
      <c r="T811" s="517" t="str">
        <f>一年级等级</f>
        <v/>
      </c>
      <c r="U811" s="516" t="str">
        <f>一年级坐位体前屈得分</f>
        <v/>
      </c>
      <c r="V811" s="517" t="str">
        <f>一年级等级</f>
        <v/>
      </c>
      <c r="W811" s="516" t="str">
        <f>一年级一分钟跳绳得分</f>
        <v/>
      </c>
      <c r="X811" s="517" t="str">
        <f>一年级等级</f>
        <v/>
      </c>
      <c r="Y811" s="515"/>
      <c r="Z811" s="518"/>
      <c r="AA811" s="533"/>
      <c r="AB811" s="515"/>
      <c r="AC811" s="533" t="str">
        <f>一年级跳绳附加分</f>
        <v/>
      </c>
      <c r="AD811" s="534" t="str">
        <f>一年级标准分</f>
        <v/>
      </c>
      <c r="AE811" s="534" t="str">
        <f>一年级总分</f>
        <v/>
      </c>
      <c r="AF811" s="517" t="str">
        <f>一年级等级</f>
        <v/>
      </c>
    </row>
    <row r="812" spans="1:32">
      <c r="A812" s="664">
        <v>112</v>
      </c>
      <c r="B812" s="665">
        <v>40</v>
      </c>
      <c r="C812" s="586"/>
      <c r="D812" s="587"/>
      <c r="E812" s="586"/>
      <c r="F812" s="473"/>
      <c r="G812" s="608"/>
      <c r="H812" s="475"/>
      <c r="I812" s="613"/>
      <c r="J812" s="614"/>
      <c r="K812" s="614"/>
      <c r="L812" s="649"/>
      <c r="M812" s="644"/>
      <c r="N812" s="505" t="str">
        <f>一年级BMI</f>
        <v/>
      </c>
      <c r="O812" s="499" t="str">
        <f>一年级BMI等级</f>
        <v/>
      </c>
      <c r="P812" s="500" t="str">
        <f>一年级BMI得分</f>
        <v/>
      </c>
      <c r="Q812" s="515" t="str">
        <f>一年级肺活量得分</f>
        <v/>
      </c>
      <c r="R812" s="512" t="str">
        <f>一年级等级</f>
        <v/>
      </c>
      <c r="S812" s="516" t="str">
        <f>一年级50米跑得分</f>
        <v/>
      </c>
      <c r="T812" s="517" t="str">
        <f>一年级等级</f>
        <v/>
      </c>
      <c r="U812" s="516" t="str">
        <f>一年级坐位体前屈得分</f>
        <v/>
      </c>
      <c r="V812" s="517" t="str">
        <f>一年级等级</f>
        <v/>
      </c>
      <c r="W812" s="516" t="str">
        <f>一年级一分钟跳绳得分</f>
        <v/>
      </c>
      <c r="X812" s="517" t="str">
        <f>一年级等级</f>
        <v/>
      </c>
      <c r="Y812" s="515"/>
      <c r="Z812" s="518"/>
      <c r="AA812" s="533"/>
      <c r="AB812" s="515"/>
      <c r="AC812" s="533" t="str">
        <f>一年级跳绳附加分</f>
        <v/>
      </c>
      <c r="AD812" s="534" t="str">
        <f>一年级标准分</f>
        <v/>
      </c>
      <c r="AE812" s="534" t="str">
        <f>一年级总分</f>
        <v/>
      </c>
      <c r="AF812" s="517" t="str">
        <f>一年级等级</f>
        <v/>
      </c>
    </row>
    <row r="813" spans="1:32">
      <c r="A813" s="664">
        <v>112</v>
      </c>
      <c r="B813" s="665">
        <v>41</v>
      </c>
      <c r="C813" s="586"/>
      <c r="D813" s="587"/>
      <c r="E813" s="586"/>
      <c r="F813" s="473"/>
      <c r="G813" s="608"/>
      <c r="H813" s="475"/>
      <c r="I813" s="613"/>
      <c r="J813" s="614"/>
      <c r="K813" s="614"/>
      <c r="L813" s="649"/>
      <c r="M813" s="644"/>
      <c r="N813" s="505" t="str">
        <f>一年级BMI</f>
        <v/>
      </c>
      <c r="O813" s="499" t="str">
        <f>一年级BMI等级</f>
        <v/>
      </c>
      <c r="P813" s="500" t="str">
        <f>一年级BMI得分</f>
        <v/>
      </c>
      <c r="Q813" s="515" t="str">
        <f>一年级肺活量得分</f>
        <v/>
      </c>
      <c r="R813" s="512" t="str">
        <f>一年级等级</f>
        <v/>
      </c>
      <c r="S813" s="516" t="str">
        <f>一年级50米跑得分</f>
        <v/>
      </c>
      <c r="T813" s="517" t="str">
        <f>一年级等级</f>
        <v/>
      </c>
      <c r="U813" s="516" t="str">
        <f>一年级坐位体前屈得分</f>
        <v/>
      </c>
      <c r="V813" s="517" t="str">
        <f>一年级等级</f>
        <v/>
      </c>
      <c r="W813" s="516" t="str">
        <f>一年级一分钟跳绳得分</f>
        <v/>
      </c>
      <c r="X813" s="517" t="str">
        <f>一年级等级</f>
        <v/>
      </c>
      <c r="Y813" s="515"/>
      <c r="Z813" s="518"/>
      <c r="AA813" s="533"/>
      <c r="AB813" s="515"/>
      <c r="AC813" s="533" t="str">
        <f>一年级跳绳附加分</f>
        <v/>
      </c>
      <c r="AD813" s="534" t="str">
        <f>一年级标准分</f>
        <v/>
      </c>
      <c r="AE813" s="534" t="str">
        <f>一年级总分</f>
        <v/>
      </c>
      <c r="AF813" s="517" t="str">
        <f>一年级等级</f>
        <v/>
      </c>
    </row>
    <row r="814" spans="1:32">
      <c r="A814" s="664">
        <v>112</v>
      </c>
      <c r="B814" s="665">
        <v>42</v>
      </c>
      <c r="C814" s="586"/>
      <c r="D814" s="587"/>
      <c r="E814" s="586"/>
      <c r="F814" s="473"/>
      <c r="G814" s="608"/>
      <c r="H814" s="475"/>
      <c r="I814" s="613"/>
      <c r="J814" s="614"/>
      <c r="K814" s="614"/>
      <c r="L814" s="649"/>
      <c r="M814" s="644"/>
      <c r="N814" s="505" t="str">
        <f>一年级BMI</f>
        <v/>
      </c>
      <c r="O814" s="499" t="str">
        <f>一年级BMI等级</f>
        <v/>
      </c>
      <c r="P814" s="500" t="str">
        <f>一年级BMI得分</f>
        <v/>
      </c>
      <c r="Q814" s="515" t="str">
        <f>一年级肺活量得分</f>
        <v/>
      </c>
      <c r="R814" s="512" t="str">
        <f>一年级等级</f>
        <v/>
      </c>
      <c r="S814" s="516" t="str">
        <f>一年级50米跑得分</f>
        <v/>
      </c>
      <c r="T814" s="517" t="str">
        <f>一年级等级</f>
        <v/>
      </c>
      <c r="U814" s="516" t="str">
        <f>一年级坐位体前屈得分</f>
        <v/>
      </c>
      <c r="V814" s="517" t="str">
        <f>一年级等级</f>
        <v/>
      </c>
      <c r="W814" s="516" t="str">
        <f>一年级一分钟跳绳得分</f>
        <v/>
      </c>
      <c r="X814" s="517" t="str">
        <f>一年级等级</f>
        <v/>
      </c>
      <c r="Y814" s="515"/>
      <c r="Z814" s="518"/>
      <c r="AA814" s="533"/>
      <c r="AB814" s="515"/>
      <c r="AC814" s="533" t="str">
        <f>一年级跳绳附加分</f>
        <v/>
      </c>
      <c r="AD814" s="534" t="str">
        <f>一年级标准分</f>
        <v/>
      </c>
      <c r="AE814" s="534" t="str">
        <f>一年级总分</f>
        <v/>
      </c>
      <c r="AF814" s="517" t="str">
        <f>一年级等级</f>
        <v/>
      </c>
    </row>
    <row r="815" spans="1:32">
      <c r="A815" s="664">
        <v>112</v>
      </c>
      <c r="B815" s="665">
        <v>43</v>
      </c>
      <c r="C815" s="586"/>
      <c r="D815" s="587"/>
      <c r="E815" s="586"/>
      <c r="F815" s="473"/>
      <c r="G815" s="608"/>
      <c r="H815" s="475"/>
      <c r="I815" s="613"/>
      <c r="J815" s="614"/>
      <c r="K815" s="614"/>
      <c r="L815" s="649"/>
      <c r="M815" s="644"/>
      <c r="N815" s="505" t="str">
        <f>一年级BMI</f>
        <v/>
      </c>
      <c r="O815" s="499" t="str">
        <f>一年级BMI等级</f>
        <v/>
      </c>
      <c r="P815" s="500" t="str">
        <f>一年级BMI得分</f>
        <v/>
      </c>
      <c r="Q815" s="515" t="str">
        <f>一年级肺活量得分</f>
        <v/>
      </c>
      <c r="R815" s="512" t="str">
        <f>一年级等级</f>
        <v/>
      </c>
      <c r="S815" s="516" t="str">
        <f>一年级50米跑得分</f>
        <v/>
      </c>
      <c r="T815" s="517" t="str">
        <f>一年级等级</f>
        <v/>
      </c>
      <c r="U815" s="516" t="str">
        <f>一年级坐位体前屈得分</f>
        <v/>
      </c>
      <c r="V815" s="517" t="str">
        <f>一年级等级</f>
        <v/>
      </c>
      <c r="W815" s="516" t="str">
        <f>一年级一分钟跳绳得分</f>
        <v/>
      </c>
      <c r="X815" s="517" t="str">
        <f>一年级等级</f>
        <v/>
      </c>
      <c r="Y815" s="515"/>
      <c r="Z815" s="518"/>
      <c r="AA815" s="533"/>
      <c r="AB815" s="515"/>
      <c r="AC815" s="533" t="str">
        <f>一年级跳绳附加分</f>
        <v/>
      </c>
      <c r="AD815" s="534" t="str">
        <f>一年级标准分</f>
        <v/>
      </c>
      <c r="AE815" s="534" t="str">
        <f>一年级总分</f>
        <v/>
      </c>
      <c r="AF815" s="517" t="str">
        <f>一年级等级</f>
        <v/>
      </c>
    </row>
    <row r="816" spans="1:32">
      <c r="A816" s="664">
        <v>112</v>
      </c>
      <c r="B816" s="665">
        <v>44</v>
      </c>
      <c r="C816" s="586"/>
      <c r="D816" s="587"/>
      <c r="E816" s="586"/>
      <c r="F816" s="473"/>
      <c r="G816" s="608"/>
      <c r="H816" s="475"/>
      <c r="I816" s="613"/>
      <c r="J816" s="614"/>
      <c r="K816" s="614"/>
      <c r="L816" s="649"/>
      <c r="M816" s="644"/>
      <c r="N816" s="505" t="str">
        <f>一年级BMI</f>
        <v/>
      </c>
      <c r="O816" s="499" t="str">
        <f>一年级BMI等级</f>
        <v/>
      </c>
      <c r="P816" s="500" t="str">
        <f>一年级BMI得分</f>
        <v/>
      </c>
      <c r="Q816" s="515" t="str">
        <f>一年级肺活量得分</f>
        <v/>
      </c>
      <c r="R816" s="512" t="str">
        <f>一年级等级</f>
        <v/>
      </c>
      <c r="S816" s="516" t="str">
        <f>一年级50米跑得分</f>
        <v/>
      </c>
      <c r="T816" s="517" t="str">
        <f>一年级等级</f>
        <v/>
      </c>
      <c r="U816" s="516" t="str">
        <f>一年级坐位体前屈得分</f>
        <v/>
      </c>
      <c r="V816" s="517" t="str">
        <f>一年级等级</f>
        <v/>
      </c>
      <c r="W816" s="516" t="str">
        <f>一年级一分钟跳绳得分</f>
        <v/>
      </c>
      <c r="X816" s="517" t="str">
        <f>一年级等级</f>
        <v/>
      </c>
      <c r="Y816" s="515"/>
      <c r="Z816" s="518"/>
      <c r="AA816" s="533"/>
      <c r="AB816" s="515"/>
      <c r="AC816" s="533" t="str">
        <f>一年级跳绳附加分</f>
        <v/>
      </c>
      <c r="AD816" s="534" t="str">
        <f>一年级标准分</f>
        <v/>
      </c>
      <c r="AE816" s="534" t="str">
        <f>一年级总分</f>
        <v/>
      </c>
      <c r="AF816" s="517" t="str">
        <f>一年级等级</f>
        <v/>
      </c>
    </row>
    <row r="817" spans="1:32">
      <c r="A817" s="664">
        <v>112</v>
      </c>
      <c r="B817" s="665">
        <v>45</v>
      </c>
      <c r="C817" s="586"/>
      <c r="D817" s="587"/>
      <c r="E817" s="586"/>
      <c r="F817" s="473"/>
      <c r="G817" s="608"/>
      <c r="H817" s="475"/>
      <c r="I817" s="613"/>
      <c r="J817" s="614"/>
      <c r="K817" s="614"/>
      <c r="L817" s="649"/>
      <c r="M817" s="644"/>
      <c r="N817" s="505" t="str">
        <f>一年级BMI</f>
        <v/>
      </c>
      <c r="O817" s="499" t="str">
        <f>一年级BMI等级</f>
        <v/>
      </c>
      <c r="P817" s="500" t="str">
        <f>一年级BMI得分</f>
        <v/>
      </c>
      <c r="Q817" s="515" t="str">
        <f>一年级肺活量得分</f>
        <v/>
      </c>
      <c r="R817" s="512" t="str">
        <f>一年级等级</f>
        <v/>
      </c>
      <c r="S817" s="516" t="str">
        <f>一年级50米跑得分</f>
        <v/>
      </c>
      <c r="T817" s="517" t="str">
        <f>一年级等级</f>
        <v/>
      </c>
      <c r="U817" s="516" t="str">
        <f>一年级坐位体前屈得分</f>
        <v/>
      </c>
      <c r="V817" s="517" t="str">
        <f>一年级等级</f>
        <v/>
      </c>
      <c r="W817" s="516" t="str">
        <f>一年级一分钟跳绳得分</f>
        <v/>
      </c>
      <c r="X817" s="517" t="str">
        <f>一年级等级</f>
        <v/>
      </c>
      <c r="Y817" s="515"/>
      <c r="Z817" s="518"/>
      <c r="AA817" s="533"/>
      <c r="AB817" s="515"/>
      <c r="AC817" s="533" t="str">
        <f>一年级跳绳附加分</f>
        <v/>
      </c>
      <c r="AD817" s="534" t="str">
        <f>一年级标准分</f>
        <v/>
      </c>
      <c r="AE817" s="534" t="str">
        <f>一年级总分</f>
        <v/>
      </c>
      <c r="AF817" s="517" t="str">
        <f>一年级等级</f>
        <v/>
      </c>
    </row>
    <row r="818" spans="1:32">
      <c r="A818" s="664">
        <v>112</v>
      </c>
      <c r="B818" s="665">
        <v>46</v>
      </c>
      <c r="C818" s="586"/>
      <c r="D818" s="587"/>
      <c r="E818" s="586"/>
      <c r="F818" s="473"/>
      <c r="G818" s="608"/>
      <c r="H818" s="475"/>
      <c r="I818" s="613"/>
      <c r="J818" s="614"/>
      <c r="K818" s="614"/>
      <c r="L818" s="649"/>
      <c r="M818" s="644"/>
      <c r="N818" s="505" t="str">
        <f>一年级BMI</f>
        <v/>
      </c>
      <c r="O818" s="499" t="str">
        <f>一年级BMI等级</f>
        <v/>
      </c>
      <c r="P818" s="500" t="str">
        <f>一年级BMI得分</f>
        <v/>
      </c>
      <c r="Q818" s="515" t="str">
        <f>一年级肺活量得分</f>
        <v/>
      </c>
      <c r="R818" s="512" t="str">
        <f>一年级等级</f>
        <v/>
      </c>
      <c r="S818" s="516" t="str">
        <f>一年级50米跑得分</f>
        <v/>
      </c>
      <c r="T818" s="517" t="str">
        <f>一年级等级</f>
        <v/>
      </c>
      <c r="U818" s="516" t="str">
        <f>一年级坐位体前屈得分</f>
        <v/>
      </c>
      <c r="V818" s="517" t="str">
        <f>一年级等级</f>
        <v/>
      </c>
      <c r="W818" s="516" t="str">
        <f>一年级一分钟跳绳得分</f>
        <v/>
      </c>
      <c r="X818" s="517" t="str">
        <f>一年级等级</f>
        <v/>
      </c>
      <c r="Y818" s="515"/>
      <c r="Z818" s="518"/>
      <c r="AA818" s="533"/>
      <c r="AB818" s="515"/>
      <c r="AC818" s="533" t="str">
        <f>一年级跳绳附加分</f>
        <v/>
      </c>
      <c r="AD818" s="534" t="str">
        <f>一年级标准分</f>
        <v/>
      </c>
      <c r="AE818" s="534" t="str">
        <f>一年级总分</f>
        <v/>
      </c>
      <c r="AF818" s="517" t="str">
        <f>一年级等级</f>
        <v/>
      </c>
    </row>
    <row r="819" spans="1:32">
      <c r="A819" s="664">
        <v>112</v>
      </c>
      <c r="B819" s="665">
        <v>47</v>
      </c>
      <c r="C819" s="586"/>
      <c r="D819" s="587"/>
      <c r="E819" s="586"/>
      <c r="F819" s="473"/>
      <c r="G819" s="608"/>
      <c r="H819" s="475"/>
      <c r="I819" s="613"/>
      <c r="J819" s="614"/>
      <c r="K819" s="614"/>
      <c r="L819" s="649"/>
      <c r="M819" s="644"/>
      <c r="N819" s="505" t="str">
        <f>一年级BMI</f>
        <v/>
      </c>
      <c r="O819" s="499" t="str">
        <f>一年级BMI等级</f>
        <v/>
      </c>
      <c r="P819" s="500" t="str">
        <f>一年级BMI得分</f>
        <v/>
      </c>
      <c r="Q819" s="515" t="str">
        <f>一年级肺活量得分</f>
        <v/>
      </c>
      <c r="R819" s="512" t="str">
        <f>一年级等级</f>
        <v/>
      </c>
      <c r="S819" s="516" t="str">
        <f>一年级50米跑得分</f>
        <v/>
      </c>
      <c r="T819" s="517" t="str">
        <f>一年级等级</f>
        <v/>
      </c>
      <c r="U819" s="516" t="str">
        <f>一年级坐位体前屈得分</f>
        <v/>
      </c>
      <c r="V819" s="517" t="str">
        <f>一年级等级</f>
        <v/>
      </c>
      <c r="W819" s="516" t="str">
        <f>一年级一分钟跳绳得分</f>
        <v/>
      </c>
      <c r="X819" s="517" t="str">
        <f>一年级等级</f>
        <v/>
      </c>
      <c r="Y819" s="515"/>
      <c r="Z819" s="518"/>
      <c r="AA819" s="533"/>
      <c r="AB819" s="515"/>
      <c r="AC819" s="533" t="str">
        <f>一年级跳绳附加分</f>
        <v/>
      </c>
      <c r="AD819" s="534" t="str">
        <f>一年级标准分</f>
        <v/>
      </c>
      <c r="AE819" s="534" t="str">
        <f>一年级总分</f>
        <v/>
      </c>
      <c r="AF819" s="517" t="str">
        <f>一年级等级</f>
        <v/>
      </c>
    </row>
    <row r="820" spans="1:32">
      <c r="A820" s="664">
        <v>112</v>
      </c>
      <c r="B820" s="665">
        <v>48</v>
      </c>
      <c r="C820" s="586"/>
      <c r="D820" s="587"/>
      <c r="E820" s="586"/>
      <c r="F820" s="473"/>
      <c r="G820" s="608"/>
      <c r="H820" s="475"/>
      <c r="I820" s="613"/>
      <c r="J820" s="614"/>
      <c r="K820" s="614"/>
      <c r="L820" s="649"/>
      <c r="M820" s="644"/>
      <c r="N820" s="505" t="str">
        <f>一年级BMI</f>
        <v/>
      </c>
      <c r="O820" s="499" t="str">
        <f>一年级BMI等级</f>
        <v/>
      </c>
      <c r="P820" s="500" t="str">
        <f>一年级BMI得分</f>
        <v/>
      </c>
      <c r="Q820" s="515" t="str">
        <f>一年级肺活量得分</f>
        <v/>
      </c>
      <c r="R820" s="512" t="str">
        <f>一年级等级</f>
        <v/>
      </c>
      <c r="S820" s="516" t="str">
        <f>一年级50米跑得分</f>
        <v/>
      </c>
      <c r="T820" s="517" t="str">
        <f>一年级等级</f>
        <v/>
      </c>
      <c r="U820" s="516" t="str">
        <f>一年级坐位体前屈得分</f>
        <v/>
      </c>
      <c r="V820" s="517" t="str">
        <f>一年级等级</f>
        <v/>
      </c>
      <c r="W820" s="516" t="str">
        <f>一年级一分钟跳绳得分</f>
        <v/>
      </c>
      <c r="X820" s="517" t="str">
        <f>一年级等级</f>
        <v/>
      </c>
      <c r="Y820" s="515"/>
      <c r="Z820" s="518"/>
      <c r="AA820" s="533"/>
      <c r="AB820" s="515"/>
      <c r="AC820" s="533" t="str">
        <f>一年级跳绳附加分</f>
        <v/>
      </c>
      <c r="AD820" s="534" t="str">
        <f>一年级标准分</f>
        <v/>
      </c>
      <c r="AE820" s="534" t="str">
        <f>一年级总分</f>
        <v/>
      </c>
      <c r="AF820" s="517" t="str">
        <f>一年级等级</f>
        <v/>
      </c>
    </row>
    <row r="821" spans="1:32">
      <c r="A821" s="664">
        <v>112</v>
      </c>
      <c r="B821" s="665">
        <v>49</v>
      </c>
      <c r="C821" s="586"/>
      <c r="D821" s="587"/>
      <c r="E821" s="586"/>
      <c r="F821" s="473"/>
      <c r="G821" s="608"/>
      <c r="H821" s="475"/>
      <c r="I821" s="613"/>
      <c r="J821" s="614"/>
      <c r="K821" s="614"/>
      <c r="L821" s="649"/>
      <c r="M821" s="644"/>
      <c r="N821" s="505" t="str">
        <f>一年级BMI</f>
        <v/>
      </c>
      <c r="O821" s="499" t="str">
        <f>一年级BMI等级</f>
        <v/>
      </c>
      <c r="P821" s="500" t="str">
        <f>一年级BMI得分</f>
        <v/>
      </c>
      <c r="Q821" s="515" t="str">
        <f>一年级肺活量得分</f>
        <v/>
      </c>
      <c r="R821" s="512" t="str">
        <f>一年级等级</f>
        <v/>
      </c>
      <c r="S821" s="516" t="str">
        <f>一年级50米跑得分</f>
        <v/>
      </c>
      <c r="T821" s="517" t="str">
        <f>一年级等级</f>
        <v/>
      </c>
      <c r="U821" s="516" t="str">
        <f>一年级坐位体前屈得分</f>
        <v/>
      </c>
      <c r="V821" s="517" t="str">
        <f>一年级等级</f>
        <v/>
      </c>
      <c r="W821" s="516" t="str">
        <f>一年级一分钟跳绳得分</f>
        <v/>
      </c>
      <c r="X821" s="517" t="str">
        <f>一年级等级</f>
        <v/>
      </c>
      <c r="Y821" s="515"/>
      <c r="Z821" s="518"/>
      <c r="AA821" s="533"/>
      <c r="AB821" s="515"/>
      <c r="AC821" s="533" t="str">
        <f>一年级跳绳附加分</f>
        <v/>
      </c>
      <c r="AD821" s="534" t="str">
        <f>一年级标准分</f>
        <v/>
      </c>
      <c r="AE821" s="534" t="str">
        <f>一年级总分</f>
        <v/>
      </c>
      <c r="AF821" s="517" t="str">
        <f>一年级等级</f>
        <v/>
      </c>
    </row>
    <row r="822" spans="1:32">
      <c r="A822" s="664">
        <v>112</v>
      </c>
      <c r="B822" s="665">
        <v>50</v>
      </c>
      <c r="C822" s="586"/>
      <c r="D822" s="587"/>
      <c r="E822" s="586"/>
      <c r="F822" s="473"/>
      <c r="G822" s="608"/>
      <c r="H822" s="475"/>
      <c r="I822" s="613"/>
      <c r="J822" s="614"/>
      <c r="K822" s="614"/>
      <c r="L822" s="649"/>
      <c r="M822" s="644"/>
      <c r="N822" s="505" t="str">
        <f>一年级BMI</f>
        <v/>
      </c>
      <c r="O822" s="499" t="str">
        <f>一年级BMI等级</f>
        <v/>
      </c>
      <c r="P822" s="500" t="str">
        <f>一年级BMI得分</f>
        <v/>
      </c>
      <c r="Q822" s="515" t="str">
        <f>一年级肺活量得分</f>
        <v/>
      </c>
      <c r="R822" s="512" t="str">
        <f>一年级等级</f>
        <v/>
      </c>
      <c r="S822" s="516" t="str">
        <f>一年级50米跑得分</f>
        <v/>
      </c>
      <c r="T822" s="517" t="str">
        <f>一年级等级</f>
        <v/>
      </c>
      <c r="U822" s="516" t="str">
        <f>一年级坐位体前屈得分</f>
        <v/>
      </c>
      <c r="V822" s="517" t="str">
        <f>一年级等级</f>
        <v/>
      </c>
      <c r="W822" s="516" t="str">
        <f>一年级一分钟跳绳得分</f>
        <v/>
      </c>
      <c r="X822" s="517" t="str">
        <f>一年级等级</f>
        <v/>
      </c>
      <c r="Y822" s="515"/>
      <c r="Z822" s="518"/>
      <c r="AA822" s="533"/>
      <c r="AB822" s="515"/>
      <c r="AC822" s="533" t="str">
        <f>一年级跳绳附加分</f>
        <v/>
      </c>
      <c r="AD822" s="534" t="str">
        <f>一年级标准分</f>
        <v/>
      </c>
      <c r="AE822" s="534" t="str">
        <f>一年级总分</f>
        <v/>
      </c>
      <c r="AF822" s="517" t="str">
        <f>一年级等级</f>
        <v/>
      </c>
    </row>
    <row r="823" spans="1:32">
      <c r="A823" s="664">
        <v>112</v>
      </c>
      <c r="B823" s="665">
        <v>51</v>
      </c>
      <c r="C823" s="586"/>
      <c r="D823" s="587"/>
      <c r="E823" s="586"/>
      <c r="F823" s="473"/>
      <c r="G823" s="608"/>
      <c r="H823" s="475"/>
      <c r="I823" s="613"/>
      <c r="J823" s="614"/>
      <c r="K823" s="614"/>
      <c r="L823" s="649"/>
      <c r="M823" s="644"/>
      <c r="N823" s="505" t="str">
        <f>一年级BMI</f>
        <v/>
      </c>
      <c r="O823" s="499" t="str">
        <f>一年级BMI等级</f>
        <v/>
      </c>
      <c r="P823" s="500" t="str">
        <f>一年级BMI得分</f>
        <v/>
      </c>
      <c r="Q823" s="515" t="str">
        <f>一年级肺活量得分</f>
        <v/>
      </c>
      <c r="R823" s="512" t="str">
        <f>一年级等级</f>
        <v/>
      </c>
      <c r="S823" s="516" t="str">
        <f>一年级50米跑得分</f>
        <v/>
      </c>
      <c r="T823" s="517" t="str">
        <f>一年级等级</f>
        <v/>
      </c>
      <c r="U823" s="516" t="str">
        <f>一年级坐位体前屈得分</f>
        <v/>
      </c>
      <c r="V823" s="517" t="str">
        <f>一年级等级</f>
        <v/>
      </c>
      <c r="W823" s="516" t="str">
        <f>一年级一分钟跳绳得分</f>
        <v/>
      </c>
      <c r="X823" s="517" t="str">
        <f>一年级等级</f>
        <v/>
      </c>
      <c r="Y823" s="515"/>
      <c r="Z823" s="518"/>
      <c r="AA823" s="533"/>
      <c r="AB823" s="515"/>
      <c r="AC823" s="533" t="str">
        <f>一年级跳绳附加分</f>
        <v/>
      </c>
      <c r="AD823" s="534" t="str">
        <f>一年级标准分</f>
        <v/>
      </c>
      <c r="AE823" s="534" t="str">
        <f>一年级总分</f>
        <v/>
      </c>
      <c r="AF823" s="517" t="str">
        <f>一年级等级</f>
        <v/>
      </c>
    </row>
    <row r="824" spans="1:32">
      <c r="A824" s="664">
        <v>112</v>
      </c>
      <c r="B824" s="665">
        <v>52</v>
      </c>
      <c r="C824" s="586"/>
      <c r="D824" s="587"/>
      <c r="E824" s="586"/>
      <c r="F824" s="473"/>
      <c r="G824" s="608"/>
      <c r="H824" s="475"/>
      <c r="I824" s="613"/>
      <c r="J824" s="614"/>
      <c r="K824" s="614"/>
      <c r="L824" s="649"/>
      <c r="M824" s="644"/>
      <c r="N824" s="505" t="str">
        <f>一年级BMI</f>
        <v/>
      </c>
      <c r="O824" s="499" t="str">
        <f>一年级BMI等级</f>
        <v/>
      </c>
      <c r="P824" s="500" t="str">
        <f>一年级BMI得分</f>
        <v/>
      </c>
      <c r="Q824" s="515" t="str">
        <f>一年级肺活量得分</f>
        <v/>
      </c>
      <c r="R824" s="512" t="str">
        <f>一年级等级</f>
        <v/>
      </c>
      <c r="S824" s="516" t="str">
        <f>一年级50米跑得分</f>
        <v/>
      </c>
      <c r="T824" s="517" t="str">
        <f>一年级等级</f>
        <v/>
      </c>
      <c r="U824" s="516" t="str">
        <f>一年级坐位体前屈得分</f>
        <v/>
      </c>
      <c r="V824" s="517" t="str">
        <f>一年级等级</f>
        <v/>
      </c>
      <c r="W824" s="516" t="str">
        <f>一年级一分钟跳绳得分</f>
        <v/>
      </c>
      <c r="X824" s="517" t="str">
        <f>一年级等级</f>
        <v/>
      </c>
      <c r="Y824" s="515"/>
      <c r="Z824" s="518"/>
      <c r="AA824" s="533"/>
      <c r="AB824" s="515"/>
      <c r="AC824" s="533" t="str">
        <f>一年级跳绳附加分</f>
        <v/>
      </c>
      <c r="AD824" s="534" t="str">
        <f>一年级标准分</f>
        <v/>
      </c>
      <c r="AE824" s="534" t="str">
        <f>一年级总分</f>
        <v/>
      </c>
      <c r="AF824" s="517" t="str">
        <f>一年级等级</f>
        <v/>
      </c>
    </row>
    <row r="825" spans="1:32">
      <c r="A825" s="664">
        <v>112</v>
      </c>
      <c r="B825" s="665">
        <v>53</v>
      </c>
      <c r="C825" s="586"/>
      <c r="D825" s="587"/>
      <c r="E825" s="586"/>
      <c r="F825" s="609"/>
      <c r="G825" s="608"/>
      <c r="H825" s="475"/>
      <c r="I825" s="613"/>
      <c r="J825" s="614"/>
      <c r="K825" s="614"/>
      <c r="L825" s="649"/>
      <c r="M825" s="644"/>
      <c r="N825" s="505" t="str">
        <f>一年级BMI</f>
        <v/>
      </c>
      <c r="O825" s="499" t="str">
        <f>一年级BMI等级</f>
        <v/>
      </c>
      <c r="P825" s="500" t="str">
        <f>一年级BMI得分</f>
        <v/>
      </c>
      <c r="Q825" s="515" t="str">
        <f>一年级肺活量得分</f>
        <v/>
      </c>
      <c r="R825" s="512" t="str">
        <f>一年级等级</f>
        <v/>
      </c>
      <c r="S825" s="516" t="str">
        <f>一年级50米跑得分</f>
        <v/>
      </c>
      <c r="T825" s="517" t="str">
        <f>一年级等级</f>
        <v/>
      </c>
      <c r="U825" s="516" t="str">
        <f>一年级坐位体前屈得分</f>
        <v/>
      </c>
      <c r="V825" s="517" t="str">
        <f>一年级等级</f>
        <v/>
      </c>
      <c r="W825" s="516" t="str">
        <f>一年级一分钟跳绳得分</f>
        <v/>
      </c>
      <c r="X825" s="517" t="str">
        <f>一年级等级</f>
        <v/>
      </c>
      <c r="Y825" s="515"/>
      <c r="Z825" s="518"/>
      <c r="AA825" s="533"/>
      <c r="AB825" s="515"/>
      <c r="AC825" s="533" t="str">
        <f>一年级跳绳附加分</f>
        <v/>
      </c>
      <c r="AD825" s="534" t="str">
        <f>一年级标准分</f>
        <v/>
      </c>
      <c r="AE825" s="534" t="str">
        <f>一年级总分</f>
        <v/>
      </c>
      <c r="AF825" s="517" t="str">
        <f>一年级等级</f>
        <v/>
      </c>
    </row>
    <row r="826" spans="1:32">
      <c r="A826" s="664">
        <v>112</v>
      </c>
      <c r="B826" s="665">
        <v>54</v>
      </c>
      <c r="C826" s="586"/>
      <c r="D826" s="587"/>
      <c r="E826" s="586"/>
      <c r="F826" s="609"/>
      <c r="G826" s="608"/>
      <c r="H826" s="475"/>
      <c r="I826" s="613"/>
      <c r="J826" s="614"/>
      <c r="K826" s="614"/>
      <c r="L826" s="649"/>
      <c r="M826" s="644"/>
      <c r="N826" s="505" t="str">
        <f>一年级BMI</f>
        <v/>
      </c>
      <c r="O826" s="499" t="str">
        <f>一年级BMI等级</f>
        <v/>
      </c>
      <c r="P826" s="500" t="str">
        <f>一年级BMI得分</f>
        <v/>
      </c>
      <c r="Q826" s="515" t="str">
        <f>一年级肺活量得分</f>
        <v/>
      </c>
      <c r="R826" s="512" t="str">
        <f>一年级等级</f>
        <v/>
      </c>
      <c r="S826" s="516" t="str">
        <f>一年级50米跑得分</f>
        <v/>
      </c>
      <c r="T826" s="517" t="str">
        <f>一年级等级</f>
        <v/>
      </c>
      <c r="U826" s="516" t="str">
        <f>一年级坐位体前屈得分</f>
        <v/>
      </c>
      <c r="V826" s="517" t="str">
        <f>一年级等级</f>
        <v/>
      </c>
      <c r="W826" s="516" t="str">
        <f>一年级一分钟跳绳得分</f>
        <v/>
      </c>
      <c r="X826" s="517" t="str">
        <f>一年级等级</f>
        <v/>
      </c>
      <c r="Y826" s="515"/>
      <c r="Z826" s="518"/>
      <c r="AA826" s="533"/>
      <c r="AB826" s="515"/>
      <c r="AC826" s="533" t="str">
        <f>一年级跳绳附加分</f>
        <v/>
      </c>
      <c r="AD826" s="534" t="str">
        <f>一年级标准分</f>
        <v/>
      </c>
      <c r="AE826" s="534" t="str">
        <f>一年级总分</f>
        <v/>
      </c>
      <c r="AF826" s="517" t="str">
        <f>一年级等级</f>
        <v/>
      </c>
    </row>
    <row r="827" spans="1:32">
      <c r="A827" s="664">
        <v>112</v>
      </c>
      <c r="B827" s="665">
        <v>55</v>
      </c>
      <c r="C827" s="586"/>
      <c r="D827" s="587"/>
      <c r="E827" s="586"/>
      <c r="F827" s="609"/>
      <c r="G827" s="608"/>
      <c r="H827" s="475"/>
      <c r="I827" s="613"/>
      <c r="J827" s="614"/>
      <c r="K827" s="614"/>
      <c r="L827" s="649"/>
      <c r="M827" s="644"/>
      <c r="N827" s="505" t="str">
        <f>一年级BMI</f>
        <v/>
      </c>
      <c r="O827" s="499" t="str">
        <f>一年级BMI等级</f>
        <v/>
      </c>
      <c r="P827" s="500" t="str">
        <f>一年级BMI得分</f>
        <v/>
      </c>
      <c r="Q827" s="515" t="str">
        <f>一年级肺活量得分</f>
        <v/>
      </c>
      <c r="R827" s="512" t="str">
        <f>一年级等级</f>
        <v/>
      </c>
      <c r="S827" s="516" t="str">
        <f>一年级50米跑得分</f>
        <v/>
      </c>
      <c r="T827" s="517" t="str">
        <f>一年级等级</f>
        <v/>
      </c>
      <c r="U827" s="516" t="str">
        <f>一年级坐位体前屈得分</f>
        <v/>
      </c>
      <c r="V827" s="517" t="str">
        <f>一年级等级</f>
        <v/>
      </c>
      <c r="W827" s="516" t="str">
        <f>一年级一分钟跳绳得分</f>
        <v/>
      </c>
      <c r="X827" s="517" t="str">
        <f>一年级等级</f>
        <v/>
      </c>
      <c r="Y827" s="515"/>
      <c r="Z827" s="518"/>
      <c r="AA827" s="533"/>
      <c r="AB827" s="515"/>
      <c r="AC827" s="533" t="str">
        <f>一年级跳绳附加分</f>
        <v/>
      </c>
      <c r="AD827" s="534" t="str">
        <f>一年级标准分</f>
        <v/>
      </c>
      <c r="AE827" s="534" t="str">
        <f>一年级总分</f>
        <v/>
      </c>
      <c r="AF827" s="517" t="str">
        <f>一年级等级</f>
        <v/>
      </c>
    </row>
    <row r="828" spans="1:32">
      <c r="A828" s="664">
        <v>112</v>
      </c>
      <c r="B828" s="665">
        <v>56</v>
      </c>
      <c r="C828" s="586"/>
      <c r="D828" s="587"/>
      <c r="E828" s="586"/>
      <c r="F828" s="609"/>
      <c r="G828" s="608"/>
      <c r="H828" s="475"/>
      <c r="I828" s="613"/>
      <c r="J828" s="614"/>
      <c r="K828" s="614"/>
      <c r="L828" s="649"/>
      <c r="M828" s="644"/>
      <c r="N828" s="505" t="str">
        <f>一年级BMI</f>
        <v/>
      </c>
      <c r="O828" s="499" t="str">
        <f>一年级BMI等级</f>
        <v/>
      </c>
      <c r="P828" s="500" t="str">
        <f>一年级BMI得分</f>
        <v/>
      </c>
      <c r="Q828" s="515" t="str">
        <f>一年级肺活量得分</f>
        <v/>
      </c>
      <c r="R828" s="512" t="str">
        <f>一年级等级</f>
        <v/>
      </c>
      <c r="S828" s="516" t="str">
        <f>一年级50米跑得分</f>
        <v/>
      </c>
      <c r="T828" s="517" t="str">
        <f>一年级等级</f>
        <v/>
      </c>
      <c r="U828" s="516" t="str">
        <f>一年级坐位体前屈得分</f>
        <v/>
      </c>
      <c r="V828" s="517" t="str">
        <f>一年级等级</f>
        <v/>
      </c>
      <c r="W828" s="516" t="str">
        <f>一年级一分钟跳绳得分</f>
        <v/>
      </c>
      <c r="X828" s="517" t="str">
        <f>一年级等级</f>
        <v/>
      </c>
      <c r="Y828" s="515"/>
      <c r="Z828" s="518"/>
      <c r="AA828" s="533"/>
      <c r="AB828" s="515"/>
      <c r="AC828" s="533" t="str">
        <f>一年级跳绳附加分</f>
        <v/>
      </c>
      <c r="AD828" s="534" t="str">
        <f>一年级标准分</f>
        <v/>
      </c>
      <c r="AE828" s="534" t="str">
        <f>一年级总分</f>
        <v/>
      </c>
      <c r="AF828" s="517" t="str">
        <f>一年级等级</f>
        <v/>
      </c>
    </row>
    <row r="829" spans="1:32">
      <c r="A829" s="664">
        <v>112</v>
      </c>
      <c r="B829" s="665">
        <v>57</v>
      </c>
      <c r="C829" s="586"/>
      <c r="D829" s="587"/>
      <c r="E829" s="586"/>
      <c r="F829" s="609"/>
      <c r="G829" s="608"/>
      <c r="H829" s="475"/>
      <c r="I829" s="613"/>
      <c r="J829" s="614"/>
      <c r="K829" s="614"/>
      <c r="L829" s="649"/>
      <c r="M829" s="644"/>
      <c r="N829" s="505" t="str">
        <f>一年级BMI</f>
        <v/>
      </c>
      <c r="O829" s="499" t="str">
        <f>一年级BMI等级</f>
        <v/>
      </c>
      <c r="P829" s="500" t="str">
        <f>一年级BMI得分</f>
        <v/>
      </c>
      <c r="Q829" s="515" t="str">
        <f>一年级肺活量得分</f>
        <v/>
      </c>
      <c r="R829" s="512" t="str">
        <f>一年级等级</f>
        <v/>
      </c>
      <c r="S829" s="516" t="str">
        <f>一年级50米跑得分</f>
        <v/>
      </c>
      <c r="T829" s="517" t="str">
        <f>一年级等级</f>
        <v/>
      </c>
      <c r="U829" s="516" t="str">
        <f>一年级坐位体前屈得分</f>
        <v/>
      </c>
      <c r="V829" s="517" t="str">
        <f>一年级等级</f>
        <v/>
      </c>
      <c r="W829" s="516" t="str">
        <f>一年级一分钟跳绳得分</f>
        <v/>
      </c>
      <c r="X829" s="517" t="str">
        <f>一年级等级</f>
        <v/>
      </c>
      <c r="Y829" s="515"/>
      <c r="Z829" s="518"/>
      <c r="AA829" s="533"/>
      <c r="AB829" s="515"/>
      <c r="AC829" s="533" t="str">
        <f>一年级跳绳附加分</f>
        <v/>
      </c>
      <c r="AD829" s="534" t="str">
        <f>一年级标准分</f>
        <v/>
      </c>
      <c r="AE829" s="534" t="str">
        <f>一年级总分</f>
        <v/>
      </c>
      <c r="AF829" s="517" t="str">
        <f>一年级等级</f>
        <v/>
      </c>
    </row>
    <row r="830" spans="1:32">
      <c r="A830" s="664">
        <v>112</v>
      </c>
      <c r="B830" s="665">
        <v>58</v>
      </c>
      <c r="C830" s="586"/>
      <c r="D830" s="587"/>
      <c r="E830" s="586"/>
      <c r="F830" s="609"/>
      <c r="G830" s="608"/>
      <c r="H830" s="475"/>
      <c r="I830" s="613"/>
      <c r="J830" s="614"/>
      <c r="K830" s="614"/>
      <c r="L830" s="649"/>
      <c r="M830" s="644"/>
      <c r="N830" s="505" t="str">
        <f>一年级BMI</f>
        <v/>
      </c>
      <c r="O830" s="499" t="str">
        <f>一年级BMI等级</f>
        <v/>
      </c>
      <c r="P830" s="500" t="str">
        <f>一年级BMI得分</f>
        <v/>
      </c>
      <c r="Q830" s="515" t="str">
        <f>一年级肺活量得分</f>
        <v/>
      </c>
      <c r="R830" s="512" t="str">
        <f>一年级等级</f>
        <v/>
      </c>
      <c r="S830" s="516" t="str">
        <f>一年级50米跑得分</f>
        <v/>
      </c>
      <c r="T830" s="517" t="str">
        <f>一年级等级</f>
        <v/>
      </c>
      <c r="U830" s="516" t="str">
        <f>一年级坐位体前屈得分</f>
        <v/>
      </c>
      <c r="V830" s="517" t="str">
        <f>一年级等级</f>
        <v/>
      </c>
      <c r="W830" s="516" t="str">
        <f>一年级一分钟跳绳得分</f>
        <v/>
      </c>
      <c r="X830" s="517" t="str">
        <f>一年级等级</f>
        <v/>
      </c>
      <c r="Y830" s="515"/>
      <c r="Z830" s="518"/>
      <c r="AA830" s="533"/>
      <c r="AB830" s="515"/>
      <c r="AC830" s="533" t="str">
        <f>一年级跳绳附加分</f>
        <v/>
      </c>
      <c r="AD830" s="534" t="str">
        <f>一年级标准分</f>
        <v/>
      </c>
      <c r="AE830" s="534" t="str">
        <f>一年级总分</f>
        <v/>
      </c>
      <c r="AF830" s="517" t="str">
        <f>一年级等级</f>
        <v/>
      </c>
    </row>
    <row r="831" spans="1:32">
      <c r="A831" s="664">
        <v>112</v>
      </c>
      <c r="B831" s="665">
        <v>59</v>
      </c>
      <c r="C831" s="586"/>
      <c r="D831" s="587"/>
      <c r="E831" s="586"/>
      <c r="F831" s="609"/>
      <c r="G831" s="608"/>
      <c r="H831" s="475"/>
      <c r="I831" s="613"/>
      <c r="J831" s="614"/>
      <c r="K831" s="614"/>
      <c r="L831" s="649"/>
      <c r="M831" s="644"/>
      <c r="N831" s="505" t="str">
        <f>一年级BMI</f>
        <v/>
      </c>
      <c r="O831" s="499" t="str">
        <f>一年级BMI等级</f>
        <v/>
      </c>
      <c r="P831" s="500" t="str">
        <f>一年级BMI得分</f>
        <v/>
      </c>
      <c r="Q831" s="515" t="str">
        <f>一年级肺活量得分</f>
        <v/>
      </c>
      <c r="R831" s="512" t="str">
        <f>一年级等级</f>
        <v/>
      </c>
      <c r="S831" s="516" t="str">
        <f>一年级50米跑得分</f>
        <v/>
      </c>
      <c r="T831" s="517" t="str">
        <f>一年级等级</f>
        <v/>
      </c>
      <c r="U831" s="516" t="str">
        <f>一年级坐位体前屈得分</f>
        <v/>
      </c>
      <c r="V831" s="517" t="str">
        <f>一年级等级</f>
        <v/>
      </c>
      <c r="W831" s="516" t="str">
        <f>一年级一分钟跳绳得分</f>
        <v/>
      </c>
      <c r="X831" s="517" t="str">
        <f>一年级等级</f>
        <v/>
      </c>
      <c r="Y831" s="515"/>
      <c r="Z831" s="518"/>
      <c r="AA831" s="533"/>
      <c r="AB831" s="515"/>
      <c r="AC831" s="533" t="str">
        <f>一年级跳绳附加分</f>
        <v/>
      </c>
      <c r="AD831" s="534" t="str">
        <f>一年级标准分</f>
        <v/>
      </c>
      <c r="AE831" s="534" t="str">
        <f>一年级总分</f>
        <v/>
      </c>
      <c r="AF831" s="517" t="str">
        <f>一年级等级</f>
        <v/>
      </c>
    </row>
    <row r="832" spans="1:32">
      <c r="A832" s="664">
        <v>112</v>
      </c>
      <c r="B832" s="665">
        <v>60</v>
      </c>
      <c r="C832" s="586"/>
      <c r="D832" s="587"/>
      <c r="E832" s="586"/>
      <c r="F832" s="609"/>
      <c r="G832" s="608"/>
      <c r="H832" s="475"/>
      <c r="I832" s="613"/>
      <c r="J832" s="614"/>
      <c r="K832" s="614"/>
      <c r="L832" s="649"/>
      <c r="M832" s="644"/>
      <c r="N832" s="505" t="str">
        <f>一年级BMI</f>
        <v/>
      </c>
      <c r="O832" s="499" t="str">
        <f>一年级BMI等级</f>
        <v/>
      </c>
      <c r="P832" s="500" t="str">
        <f>一年级BMI得分</f>
        <v/>
      </c>
      <c r="Q832" s="515" t="str">
        <f>一年级肺活量得分</f>
        <v/>
      </c>
      <c r="R832" s="512" t="str">
        <f>一年级等级</f>
        <v/>
      </c>
      <c r="S832" s="516" t="str">
        <f>一年级50米跑得分</f>
        <v/>
      </c>
      <c r="T832" s="517" t="str">
        <f>一年级等级</f>
        <v/>
      </c>
      <c r="U832" s="516" t="str">
        <f>一年级坐位体前屈得分</f>
        <v/>
      </c>
      <c r="V832" s="517" t="str">
        <f>一年级等级</f>
        <v/>
      </c>
      <c r="W832" s="516" t="str">
        <f>一年级一分钟跳绳得分</f>
        <v/>
      </c>
      <c r="X832" s="517" t="str">
        <f>一年级等级</f>
        <v/>
      </c>
      <c r="Y832" s="515"/>
      <c r="Z832" s="518"/>
      <c r="AA832" s="533"/>
      <c r="AB832" s="515"/>
      <c r="AC832" s="533" t="str">
        <f>一年级跳绳附加分</f>
        <v/>
      </c>
      <c r="AD832" s="534" t="str">
        <f>一年级标准分</f>
        <v/>
      </c>
      <c r="AE832" s="534" t="str">
        <f>一年级总分</f>
        <v/>
      </c>
      <c r="AF832" s="517" t="str">
        <f>一年级等级</f>
        <v/>
      </c>
    </row>
    <row r="833" spans="1:32">
      <c r="A833" s="664">
        <v>112</v>
      </c>
      <c r="B833" s="665">
        <v>61</v>
      </c>
      <c r="C833" s="604"/>
      <c r="D833" s="605"/>
      <c r="E833" s="593"/>
      <c r="F833" s="473"/>
      <c r="G833" s="608"/>
      <c r="H833" s="475"/>
      <c r="I833" s="621"/>
      <c r="J833" s="622"/>
      <c r="K833" s="622"/>
      <c r="L833" s="648"/>
      <c r="M833" s="643"/>
      <c r="N833" s="498" t="str">
        <f>一年级BMI</f>
        <v/>
      </c>
      <c r="O833" s="499" t="str">
        <f>一年级BMI等级</f>
        <v/>
      </c>
      <c r="P833" s="500" t="str">
        <f>一年级BMI得分</f>
        <v/>
      </c>
      <c r="Q833" s="515" t="str">
        <f>一年级肺活量得分</f>
        <v/>
      </c>
      <c r="R833" s="512" t="str">
        <f>一年级等级</f>
        <v/>
      </c>
      <c r="S833" s="516" t="str">
        <f>一年级50米跑得分</f>
        <v/>
      </c>
      <c r="T833" s="512" t="str">
        <f>一年级等级</f>
        <v/>
      </c>
      <c r="U833" s="516" t="str">
        <f>一年级坐位体前屈得分</f>
        <v/>
      </c>
      <c r="V833" s="512" t="str">
        <f>一年级等级</f>
        <v/>
      </c>
      <c r="W833" s="516" t="str">
        <f>一年级一分钟跳绳得分</f>
        <v/>
      </c>
      <c r="X833" s="512" t="str">
        <f>一年级等级</f>
        <v/>
      </c>
      <c r="Y833" s="511"/>
      <c r="Z833" s="514"/>
      <c r="AA833" s="530"/>
      <c r="AB833" s="511"/>
      <c r="AC833" s="530" t="str">
        <f>一年级跳绳附加分</f>
        <v/>
      </c>
      <c r="AD833" s="534" t="str">
        <f>一年级标准分</f>
        <v/>
      </c>
      <c r="AE833" s="531" t="str">
        <f>一年级总分</f>
        <v/>
      </c>
      <c r="AF833" s="512" t="str">
        <f>一年级等级</f>
        <v/>
      </c>
    </row>
    <row r="834" spans="1:32">
      <c r="A834" s="664">
        <v>112</v>
      </c>
      <c r="B834" s="665">
        <v>62</v>
      </c>
      <c r="C834" s="586"/>
      <c r="D834" s="594"/>
      <c r="E834" s="593"/>
      <c r="F834" s="473"/>
      <c r="G834" s="608"/>
      <c r="H834" s="475"/>
      <c r="I834" s="613"/>
      <c r="J834" s="614"/>
      <c r="K834" s="622"/>
      <c r="L834" s="649"/>
      <c r="M834" s="644"/>
      <c r="N834" s="505" t="str">
        <f>一年级BMI</f>
        <v/>
      </c>
      <c r="O834" s="499" t="str">
        <f>一年级BMI等级</f>
        <v/>
      </c>
      <c r="P834" s="500" t="str">
        <f>一年级BMI得分</f>
        <v/>
      </c>
      <c r="Q834" s="515" t="str">
        <f>一年级肺活量得分</f>
        <v/>
      </c>
      <c r="R834" s="512" t="str">
        <f>一年级等级</f>
        <v/>
      </c>
      <c r="S834" s="516" t="str">
        <f>一年级50米跑得分</f>
        <v/>
      </c>
      <c r="T834" s="512" t="str">
        <f>一年级等级</f>
        <v/>
      </c>
      <c r="U834" s="516" t="str">
        <f>一年级坐位体前屈得分</f>
        <v/>
      </c>
      <c r="V834" s="517" t="str">
        <f>一年级等级</f>
        <v/>
      </c>
      <c r="W834" s="516" t="str">
        <f>一年级一分钟跳绳得分</f>
        <v/>
      </c>
      <c r="X834" s="517" t="str">
        <f>一年级等级</f>
        <v/>
      </c>
      <c r="Y834" s="515"/>
      <c r="Z834" s="518"/>
      <c r="AA834" s="533"/>
      <c r="AB834" s="515"/>
      <c r="AC834" s="533" t="str">
        <f>一年级跳绳附加分</f>
        <v/>
      </c>
      <c r="AD834" s="534" t="str">
        <f>一年级标准分</f>
        <v/>
      </c>
      <c r="AE834" s="534" t="str">
        <f>一年级总分</f>
        <v/>
      </c>
      <c r="AF834" s="517" t="str">
        <f>一年级等级</f>
        <v/>
      </c>
    </row>
    <row r="835" spans="1:32">
      <c r="A835" s="664">
        <v>112</v>
      </c>
      <c r="B835" s="665">
        <v>63</v>
      </c>
      <c r="C835" s="586"/>
      <c r="D835" s="594"/>
      <c r="E835" s="593"/>
      <c r="F835" s="473"/>
      <c r="G835" s="608"/>
      <c r="H835" s="475"/>
      <c r="I835" s="613"/>
      <c r="J835" s="614"/>
      <c r="K835" s="622"/>
      <c r="L835" s="649"/>
      <c r="M835" s="644"/>
      <c r="N835" s="505" t="str">
        <f>一年级BMI</f>
        <v/>
      </c>
      <c r="O835" s="499" t="str">
        <f>一年级BMI等级</f>
        <v/>
      </c>
      <c r="P835" s="500" t="str">
        <f>一年级BMI得分</f>
        <v/>
      </c>
      <c r="Q835" s="515" t="str">
        <f>一年级肺活量得分</f>
        <v/>
      </c>
      <c r="R835" s="512" t="str">
        <f>一年级等级</f>
        <v/>
      </c>
      <c r="S835" s="516" t="str">
        <f>一年级50米跑得分</f>
        <v/>
      </c>
      <c r="T835" s="512" t="str">
        <f>一年级等级</f>
        <v/>
      </c>
      <c r="U835" s="516" t="str">
        <f>一年级坐位体前屈得分</f>
        <v/>
      </c>
      <c r="V835" s="517" t="str">
        <f>一年级等级</f>
        <v/>
      </c>
      <c r="W835" s="516" t="str">
        <f>一年级一分钟跳绳得分</f>
        <v/>
      </c>
      <c r="X835" s="517" t="str">
        <f>一年级等级</f>
        <v/>
      </c>
      <c r="Y835" s="515"/>
      <c r="Z835" s="518"/>
      <c r="AA835" s="533"/>
      <c r="AB835" s="515"/>
      <c r="AC835" s="533" t="str">
        <f>一年级跳绳附加分</f>
        <v/>
      </c>
      <c r="AD835" s="534" t="str">
        <f>一年级标准分</f>
        <v/>
      </c>
      <c r="AE835" s="534" t="str">
        <f>一年级总分</f>
        <v/>
      </c>
      <c r="AF835" s="517" t="str">
        <f>一年级等级</f>
        <v/>
      </c>
    </row>
    <row r="836" spans="1:32">
      <c r="A836" s="664">
        <v>112</v>
      </c>
      <c r="B836" s="665">
        <v>64</v>
      </c>
      <c r="C836" s="586"/>
      <c r="D836" s="594"/>
      <c r="E836" s="593"/>
      <c r="F836" s="473"/>
      <c r="G836" s="612"/>
      <c r="H836" s="475"/>
      <c r="I836" s="613"/>
      <c r="J836" s="614"/>
      <c r="K836" s="622"/>
      <c r="L836" s="649"/>
      <c r="M836" s="644"/>
      <c r="N836" s="505" t="str">
        <f>一年级BMI</f>
        <v/>
      </c>
      <c r="O836" s="499" t="str">
        <f>一年级BMI等级</f>
        <v/>
      </c>
      <c r="P836" s="500" t="str">
        <f>一年级BMI得分</f>
        <v/>
      </c>
      <c r="Q836" s="515" t="str">
        <f>一年级肺活量得分</f>
        <v/>
      </c>
      <c r="R836" s="512" t="str">
        <f>一年级等级</f>
        <v/>
      </c>
      <c r="S836" s="516" t="str">
        <f>一年级50米跑得分</f>
        <v/>
      </c>
      <c r="T836" s="512" t="str">
        <f>一年级等级</f>
        <v/>
      </c>
      <c r="U836" s="516" t="str">
        <f>一年级坐位体前屈得分</f>
        <v/>
      </c>
      <c r="V836" s="517" t="str">
        <f>一年级等级</f>
        <v/>
      </c>
      <c r="W836" s="516" t="str">
        <f>一年级一分钟跳绳得分</f>
        <v/>
      </c>
      <c r="X836" s="517" t="str">
        <f>一年级等级</f>
        <v/>
      </c>
      <c r="Y836" s="515"/>
      <c r="Z836" s="518"/>
      <c r="AA836" s="533"/>
      <c r="AB836" s="515"/>
      <c r="AC836" s="533" t="str">
        <f>一年级跳绳附加分</f>
        <v/>
      </c>
      <c r="AD836" s="534" t="str">
        <f>一年级标准分</f>
        <v/>
      </c>
      <c r="AE836" s="534" t="str">
        <f>一年级总分</f>
        <v/>
      </c>
      <c r="AF836" s="517" t="str">
        <f>一年级等级</f>
        <v/>
      </c>
    </row>
    <row r="837" spans="1:32">
      <c r="A837" s="664">
        <v>112</v>
      </c>
      <c r="B837" s="665">
        <v>65</v>
      </c>
      <c r="C837" s="586"/>
      <c r="D837" s="594"/>
      <c r="E837" s="593"/>
      <c r="F837" s="473"/>
      <c r="G837" s="612"/>
      <c r="H837" s="475"/>
      <c r="I837" s="613"/>
      <c r="J837" s="614"/>
      <c r="K837" s="622"/>
      <c r="L837" s="649"/>
      <c r="M837" s="644"/>
      <c r="N837" s="505" t="str">
        <f>一年级BMI</f>
        <v/>
      </c>
      <c r="O837" s="499" t="str">
        <f>一年级BMI等级</f>
        <v/>
      </c>
      <c r="P837" s="500" t="str">
        <f>一年级BMI得分</f>
        <v/>
      </c>
      <c r="Q837" s="515" t="str">
        <f>一年级肺活量得分</f>
        <v/>
      </c>
      <c r="R837" s="512" t="str">
        <f>一年级等级</f>
        <v/>
      </c>
      <c r="S837" s="516" t="str">
        <f>一年级50米跑得分</f>
        <v/>
      </c>
      <c r="T837" s="512" t="str">
        <f>一年级等级</f>
        <v/>
      </c>
      <c r="U837" s="516" t="str">
        <f>一年级坐位体前屈得分</f>
        <v/>
      </c>
      <c r="V837" s="517" t="str">
        <f>一年级等级</f>
        <v/>
      </c>
      <c r="W837" s="516" t="str">
        <f>一年级一分钟跳绳得分</f>
        <v/>
      </c>
      <c r="X837" s="517" t="str">
        <f>一年级等级</f>
        <v/>
      </c>
      <c r="Y837" s="515"/>
      <c r="Z837" s="518"/>
      <c r="AA837" s="533"/>
      <c r="AB837" s="515"/>
      <c r="AC837" s="533" t="str">
        <f>一年级跳绳附加分</f>
        <v/>
      </c>
      <c r="AD837" s="534" t="str">
        <f>一年级标准分</f>
        <v/>
      </c>
      <c r="AE837" s="534" t="str">
        <f>一年级总分</f>
        <v/>
      </c>
      <c r="AF837" s="517" t="str">
        <f>一年级等级</f>
        <v/>
      </c>
    </row>
    <row r="838" spans="1:32">
      <c r="A838" s="664">
        <v>112</v>
      </c>
      <c r="B838" s="665">
        <v>66</v>
      </c>
      <c r="C838" s="586"/>
      <c r="D838" s="594"/>
      <c r="E838" s="593"/>
      <c r="F838" s="473"/>
      <c r="G838" s="608"/>
      <c r="H838" s="475"/>
      <c r="I838" s="613"/>
      <c r="J838" s="614"/>
      <c r="K838" s="622"/>
      <c r="L838" s="649"/>
      <c r="M838" s="644"/>
      <c r="N838" s="505" t="str">
        <f>一年级BMI</f>
        <v/>
      </c>
      <c r="O838" s="499" t="str">
        <f>一年级BMI等级</f>
        <v/>
      </c>
      <c r="P838" s="500" t="str">
        <f>一年级BMI得分</f>
        <v/>
      </c>
      <c r="Q838" s="515" t="str">
        <f>一年级肺活量得分</f>
        <v/>
      </c>
      <c r="R838" s="512" t="str">
        <f>一年级等级</f>
        <v/>
      </c>
      <c r="S838" s="516" t="str">
        <f>一年级50米跑得分</f>
        <v/>
      </c>
      <c r="T838" s="512" t="str">
        <f>一年级等级</f>
        <v/>
      </c>
      <c r="U838" s="516" t="str">
        <f>一年级坐位体前屈得分</f>
        <v/>
      </c>
      <c r="V838" s="517" t="str">
        <f>一年级等级</f>
        <v/>
      </c>
      <c r="W838" s="516" t="str">
        <f>一年级一分钟跳绳得分</f>
        <v/>
      </c>
      <c r="X838" s="517" t="str">
        <f>一年级等级</f>
        <v/>
      </c>
      <c r="Y838" s="515"/>
      <c r="Z838" s="518"/>
      <c r="AA838" s="533"/>
      <c r="AB838" s="515"/>
      <c r="AC838" s="533" t="str">
        <f>一年级跳绳附加分</f>
        <v/>
      </c>
      <c r="AD838" s="534" t="str">
        <f>一年级标准分</f>
        <v/>
      </c>
      <c r="AE838" s="534" t="str">
        <f>一年级总分</f>
        <v/>
      </c>
      <c r="AF838" s="517" t="str">
        <f>一年级等级</f>
        <v/>
      </c>
    </row>
    <row r="839" spans="1:32">
      <c r="A839" s="664">
        <v>112</v>
      </c>
      <c r="B839" s="665">
        <v>67</v>
      </c>
      <c r="C839" s="586"/>
      <c r="D839" s="594"/>
      <c r="E839" s="593"/>
      <c r="F839" s="473"/>
      <c r="G839" s="608"/>
      <c r="H839" s="475"/>
      <c r="I839" s="613"/>
      <c r="J839" s="614"/>
      <c r="K839" s="622"/>
      <c r="L839" s="649"/>
      <c r="M839" s="644"/>
      <c r="N839" s="505" t="str">
        <f>一年级BMI</f>
        <v/>
      </c>
      <c r="O839" s="499" t="str">
        <f>一年级BMI等级</f>
        <v/>
      </c>
      <c r="P839" s="500" t="str">
        <f>一年级BMI得分</f>
        <v/>
      </c>
      <c r="Q839" s="515" t="str">
        <f>一年级肺活量得分</f>
        <v/>
      </c>
      <c r="R839" s="512" t="str">
        <f>一年级等级</f>
        <v/>
      </c>
      <c r="S839" s="516" t="str">
        <f>一年级50米跑得分</f>
        <v/>
      </c>
      <c r="T839" s="517" t="str">
        <f>一年级等级</f>
        <v/>
      </c>
      <c r="U839" s="516" t="str">
        <f>一年级坐位体前屈得分</f>
        <v/>
      </c>
      <c r="V839" s="517" t="str">
        <f>一年级等级</f>
        <v/>
      </c>
      <c r="W839" s="516" t="str">
        <f>一年级一分钟跳绳得分</f>
        <v/>
      </c>
      <c r="X839" s="517" t="str">
        <f>一年级等级</f>
        <v/>
      </c>
      <c r="Y839" s="515"/>
      <c r="Z839" s="518"/>
      <c r="AA839" s="533"/>
      <c r="AB839" s="515"/>
      <c r="AC839" s="533" t="str">
        <f>一年级跳绳附加分</f>
        <v/>
      </c>
      <c r="AD839" s="534" t="str">
        <f>一年级标准分</f>
        <v/>
      </c>
      <c r="AE839" s="534" t="str">
        <f>一年级总分</f>
        <v/>
      </c>
      <c r="AF839" s="517" t="str">
        <f>一年级等级</f>
        <v/>
      </c>
    </row>
    <row r="840" spans="1:32">
      <c r="A840" s="664">
        <v>112</v>
      </c>
      <c r="B840" s="665">
        <v>68</v>
      </c>
      <c r="C840" s="586"/>
      <c r="D840" s="594"/>
      <c r="E840" s="593"/>
      <c r="F840" s="473"/>
      <c r="G840" s="608"/>
      <c r="H840" s="475"/>
      <c r="I840" s="613"/>
      <c r="J840" s="614"/>
      <c r="K840" s="622"/>
      <c r="L840" s="649"/>
      <c r="M840" s="644"/>
      <c r="N840" s="505" t="str">
        <f>一年级BMI</f>
        <v/>
      </c>
      <c r="O840" s="499" t="str">
        <f>一年级BMI等级</f>
        <v/>
      </c>
      <c r="P840" s="500" t="str">
        <f>一年级BMI得分</f>
        <v/>
      </c>
      <c r="Q840" s="515" t="str">
        <f>一年级肺活量得分</f>
        <v/>
      </c>
      <c r="R840" s="512" t="str">
        <f>一年级等级</f>
        <v/>
      </c>
      <c r="S840" s="516" t="str">
        <f>一年级50米跑得分</f>
        <v/>
      </c>
      <c r="T840" s="517" t="str">
        <f>一年级等级</f>
        <v/>
      </c>
      <c r="U840" s="516" t="str">
        <f>一年级坐位体前屈得分</f>
        <v/>
      </c>
      <c r="V840" s="517" t="str">
        <f>一年级等级</f>
        <v/>
      </c>
      <c r="W840" s="516" t="str">
        <f>一年级一分钟跳绳得分</f>
        <v/>
      </c>
      <c r="X840" s="517" t="str">
        <f>一年级等级</f>
        <v/>
      </c>
      <c r="Y840" s="515"/>
      <c r="Z840" s="518"/>
      <c r="AA840" s="533"/>
      <c r="AB840" s="515"/>
      <c r="AC840" s="533" t="str">
        <f>一年级跳绳附加分</f>
        <v/>
      </c>
      <c r="AD840" s="534" t="str">
        <f>一年级标准分</f>
        <v/>
      </c>
      <c r="AE840" s="534" t="str">
        <f>一年级总分</f>
        <v/>
      </c>
      <c r="AF840" s="517" t="str">
        <f>一年级等级</f>
        <v/>
      </c>
    </row>
    <row r="841" spans="1:32">
      <c r="A841" s="664">
        <v>112</v>
      </c>
      <c r="B841" s="665">
        <v>69</v>
      </c>
      <c r="C841" s="586"/>
      <c r="D841" s="594"/>
      <c r="E841" s="593"/>
      <c r="F841" s="473"/>
      <c r="G841" s="608"/>
      <c r="H841" s="475"/>
      <c r="I841" s="613"/>
      <c r="J841" s="614"/>
      <c r="K841" s="622"/>
      <c r="L841" s="649"/>
      <c r="M841" s="644"/>
      <c r="N841" s="505" t="str">
        <f>一年级BMI</f>
        <v/>
      </c>
      <c r="O841" s="499" t="str">
        <f>一年级BMI等级</f>
        <v/>
      </c>
      <c r="P841" s="500" t="str">
        <f>一年级BMI得分</f>
        <v/>
      </c>
      <c r="Q841" s="515" t="str">
        <f>一年级肺活量得分</f>
        <v/>
      </c>
      <c r="R841" s="512" t="str">
        <f>一年级等级</f>
        <v/>
      </c>
      <c r="S841" s="516" t="str">
        <f>一年级50米跑得分</f>
        <v/>
      </c>
      <c r="T841" s="517" t="str">
        <f>一年级等级</f>
        <v/>
      </c>
      <c r="U841" s="516" t="str">
        <f>一年级坐位体前屈得分</f>
        <v/>
      </c>
      <c r="V841" s="517" t="str">
        <f>一年级等级</f>
        <v/>
      </c>
      <c r="W841" s="516" t="str">
        <f>一年级一分钟跳绳得分</f>
        <v/>
      </c>
      <c r="X841" s="517" t="str">
        <f>一年级等级</f>
        <v/>
      </c>
      <c r="Y841" s="515"/>
      <c r="Z841" s="518"/>
      <c r="AA841" s="533"/>
      <c r="AB841" s="515"/>
      <c r="AC841" s="533" t="str">
        <f>一年级跳绳附加分</f>
        <v/>
      </c>
      <c r="AD841" s="534" t="str">
        <f>一年级标准分</f>
        <v/>
      </c>
      <c r="AE841" s="534" t="str">
        <f>一年级总分</f>
        <v/>
      </c>
      <c r="AF841" s="517" t="str">
        <f>一年级等级</f>
        <v/>
      </c>
    </row>
    <row r="842" ht="15.75" spans="1:32">
      <c r="A842" s="687">
        <v>112</v>
      </c>
      <c r="B842" s="688">
        <v>70</v>
      </c>
      <c r="C842" s="590"/>
      <c r="D842" s="606"/>
      <c r="E842" s="607"/>
      <c r="F842" s="583"/>
      <c r="G842" s="611"/>
      <c r="H842" s="542"/>
      <c r="I842" s="617"/>
      <c r="J842" s="618"/>
      <c r="K842" s="657"/>
      <c r="L842" s="652"/>
      <c r="M842" s="647"/>
      <c r="N842" s="573" t="str">
        <f>一年级BMI</f>
        <v/>
      </c>
      <c r="O842" s="574" t="str">
        <f>一年级BMI等级</f>
        <v/>
      </c>
      <c r="P842" s="575" t="str">
        <f>一年级BMI得分</f>
        <v/>
      </c>
      <c r="Q842" s="576" t="str">
        <f>一年级肺活量得分</f>
        <v/>
      </c>
      <c r="R842" s="577" t="str">
        <f>一年级等级</f>
        <v/>
      </c>
      <c r="S842" s="578" t="str">
        <f>一年级50米跑得分</f>
        <v/>
      </c>
      <c r="T842" s="567" t="str">
        <f>一年级等级</f>
        <v/>
      </c>
      <c r="U842" s="578" t="str">
        <f>一年级坐位体前屈得分</f>
        <v/>
      </c>
      <c r="V842" s="567" t="str">
        <f>一年级等级</f>
        <v/>
      </c>
      <c r="W842" s="578" t="str">
        <f>一年级一分钟跳绳得分</f>
        <v/>
      </c>
      <c r="X842" s="567" t="str">
        <f>一年级等级</f>
        <v/>
      </c>
      <c r="Y842" s="576"/>
      <c r="Z842" s="579"/>
      <c r="AA842" s="565"/>
      <c r="AB842" s="576"/>
      <c r="AC842" s="565" t="str">
        <f>一年级跳绳附加分</f>
        <v/>
      </c>
      <c r="AD842" s="566" t="str">
        <f>一年级标准分</f>
        <v/>
      </c>
      <c r="AE842" s="566" t="str">
        <f>一年级总分</f>
        <v/>
      </c>
      <c r="AF842" s="567" t="str">
        <f>一年级等级</f>
        <v/>
      </c>
    </row>
    <row r="843" ht="15.75" spans="1:32">
      <c r="A843" s="662">
        <v>113</v>
      </c>
      <c r="B843" s="663">
        <v>1</v>
      </c>
      <c r="C843" s="593"/>
      <c r="D843" s="594"/>
      <c r="E843" s="593"/>
      <c r="F843" s="473"/>
      <c r="G843" s="612"/>
      <c r="H843" s="475"/>
      <c r="I843" s="621"/>
      <c r="J843" s="622"/>
      <c r="K843" s="622"/>
      <c r="L843" s="648"/>
      <c r="M843" s="643"/>
      <c r="N843" s="498" t="str">
        <f>一年级BMI</f>
        <v/>
      </c>
      <c r="O843" s="499" t="str">
        <f>一年级BMI等级</f>
        <v/>
      </c>
      <c r="P843" s="500" t="str">
        <f>一年级BMI得分</f>
        <v/>
      </c>
      <c r="Q843" s="511" t="str">
        <f>一年级肺活量得分</f>
        <v/>
      </c>
      <c r="R843" s="512" t="str">
        <f>一年级等级</f>
        <v/>
      </c>
      <c r="S843" s="513" t="str">
        <f>一年级50米跑得分</f>
        <v/>
      </c>
      <c r="T843" s="512" t="str">
        <f>一年级等级</f>
        <v/>
      </c>
      <c r="U843" s="513" t="str">
        <f>一年级坐位体前屈得分</f>
        <v/>
      </c>
      <c r="V843" s="512" t="str">
        <f>一年级等级</f>
        <v/>
      </c>
      <c r="W843" s="513" t="str">
        <f>一年级一分钟跳绳得分</f>
        <v/>
      </c>
      <c r="X843" s="512" t="str">
        <f>一年级等级</f>
        <v/>
      </c>
      <c r="Y843" s="511"/>
      <c r="Z843" s="514"/>
      <c r="AA843" s="530"/>
      <c r="AB843" s="511"/>
      <c r="AC843" s="530" t="str">
        <f>一年级跳绳附加分</f>
        <v/>
      </c>
      <c r="AD843" s="531" t="str">
        <f>一年级标准分</f>
        <v/>
      </c>
      <c r="AE843" s="531" t="str">
        <f>一年级总分</f>
        <v/>
      </c>
      <c r="AF843" s="512" t="str">
        <f>一年级等级</f>
        <v/>
      </c>
    </row>
    <row r="844" spans="1:32">
      <c r="A844" s="664">
        <v>113</v>
      </c>
      <c r="B844" s="665">
        <v>2</v>
      </c>
      <c r="C844" s="586"/>
      <c r="D844" s="594"/>
      <c r="E844" s="593"/>
      <c r="F844" s="473"/>
      <c r="G844" s="608"/>
      <c r="H844" s="475"/>
      <c r="I844" s="613"/>
      <c r="J844" s="614"/>
      <c r="K844" s="622"/>
      <c r="L844" s="649"/>
      <c r="M844" s="644"/>
      <c r="N844" s="505" t="str">
        <f>一年级BMI</f>
        <v/>
      </c>
      <c r="O844" s="499" t="str">
        <f>一年级BMI等级</f>
        <v/>
      </c>
      <c r="P844" s="500" t="str">
        <f>一年级BMI得分</f>
        <v/>
      </c>
      <c r="Q844" s="515" t="str">
        <f>一年级肺活量得分</f>
        <v/>
      </c>
      <c r="R844" s="512" t="str">
        <f>一年级等级</f>
        <v/>
      </c>
      <c r="S844" s="516" t="str">
        <f>一年级50米跑得分</f>
        <v/>
      </c>
      <c r="T844" s="517" t="str">
        <f>一年级等级</f>
        <v/>
      </c>
      <c r="U844" s="516" t="str">
        <f>一年级坐位体前屈得分</f>
        <v/>
      </c>
      <c r="V844" s="517" t="str">
        <f>一年级等级</f>
        <v/>
      </c>
      <c r="W844" s="516" t="str">
        <f>一年级一分钟跳绳得分</f>
        <v/>
      </c>
      <c r="X844" s="517" t="str">
        <f>一年级等级</f>
        <v/>
      </c>
      <c r="Y844" s="515"/>
      <c r="Z844" s="518"/>
      <c r="AA844" s="533"/>
      <c r="AB844" s="515"/>
      <c r="AC844" s="533" t="str">
        <f>一年级跳绳附加分</f>
        <v/>
      </c>
      <c r="AD844" s="534" t="str">
        <f>一年级标准分</f>
        <v/>
      </c>
      <c r="AE844" s="534" t="str">
        <f>一年级总分</f>
        <v/>
      </c>
      <c r="AF844" s="517" t="str">
        <f>一年级等级</f>
        <v/>
      </c>
    </row>
    <row r="845" spans="1:32">
      <c r="A845" s="664">
        <v>113</v>
      </c>
      <c r="B845" s="665">
        <v>3</v>
      </c>
      <c r="C845" s="586"/>
      <c r="D845" s="594"/>
      <c r="E845" s="593"/>
      <c r="F845" s="473"/>
      <c r="G845" s="608"/>
      <c r="H845" s="475"/>
      <c r="I845" s="613"/>
      <c r="J845" s="614"/>
      <c r="K845" s="622"/>
      <c r="L845" s="649"/>
      <c r="M845" s="644"/>
      <c r="N845" s="505" t="str">
        <f>一年级BMI</f>
        <v/>
      </c>
      <c r="O845" s="499" t="str">
        <f>一年级BMI等级</f>
        <v/>
      </c>
      <c r="P845" s="500" t="str">
        <f>一年级BMI得分</f>
        <v/>
      </c>
      <c r="Q845" s="515" t="str">
        <f>一年级肺活量得分</f>
        <v/>
      </c>
      <c r="R845" s="512" t="str">
        <f>一年级等级</f>
        <v/>
      </c>
      <c r="S845" s="516" t="str">
        <f>一年级50米跑得分</f>
        <v/>
      </c>
      <c r="T845" s="517" t="str">
        <f>一年级等级</f>
        <v/>
      </c>
      <c r="U845" s="516" t="str">
        <f>一年级坐位体前屈得分</f>
        <v/>
      </c>
      <c r="V845" s="517" t="str">
        <f>一年级等级</f>
        <v/>
      </c>
      <c r="W845" s="516" t="str">
        <f>一年级一分钟跳绳得分</f>
        <v/>
      </c>
      <c r="X845" s="517" t="str">
        <f>一年级等级</f>
        <v/>
      </c>
      <c r="Y845" s="515"/>
      <c r="Z845" s="518"/>
      <c r="AA845" s="533"/>
      <c r="AB845" s="515"/>
      <c r="AC845" s="533" t="str">
        <f>一年级跳绳附加分</f>
        <v/>
      </c>
      <c r="AD845" s="534" t="str">
        <f>一年级标准分</f>
        <v/>
      </c>
      <c r="AE845" s="534" t="str">
        <f>一年级总分</f>
        <v/>
      </c>
      <c r="AF845" s="517" t="str">
        <f>一年级等级</f>
        <v/>
      </c>
    </row>
    <row r="846" spans="1:32">
      <c r="A846" s="664">
        <v>113</v>
      </c>
      <c r="B846" s="665">
        <v>4</v>
      </c>
      <c r="C846" s="586"/>
      <c r="D846" s="594"/>
      <c r="E846" s="593"/>
      <c r="F846" s="473"/>
      <c r="G846" s="608"/>
      <c r="H846" s="475"/>
      <c r="I846" s="613"/>
      <c r="J846" s="614"/>
      <c r="K846" s="622"/>
      <c r="L846" s="649"/>
      <c r="M846" s="644"/>
      <c r="N846" s="505" t="str">
        <f>一年级BMI</f>
        <v/>
      </c>
      <c r="O846" s="499" t="str">
        <f>一年级BMI等级</f>
        <v/>
      </c>
      <c r="P846" s="500" t="str">
        <f>一年级BMI得分</f>
        <v/>
      </c>
      <c r="Q846" s="515" t="str">
        <f>一年级肺活量得分</f>
        <v/>
      </c>
      <c r="R846" s="512" t="str">
        <f>一年级等级</f>
        <v/>
      </c>
      <c r="S846" s="516" t="str">
        <f>一年级50米跑得分</f>
        <v/>
      </c>
      <c r="T846" s="517" t="str">
        <f>一年级等级</f>
        <v/>
      </c>
      <c r="U846" s="516" t="str">
        <f>一年级坐位体前屈得分</f>
        <v/>
      </c>
      <c r="V846" s="517" t="str">
        <f>一年级等级</f>
        <v/>
      </c>
      <c r="W846" s="516" t="str">
        <f>一年级一分钟跳绳得分</f>
        <v/>
      </c>
      <c r="X846" s="517" t="str">
        <f>一年级等级</f>
        <v/>
      </c>
      <c r="Y846" s="515"/>
      <c r="Z846" s="518"/>
      <c r="AA846" s="533"/>
      <c r="AB846" s="515"/>
      <c r="AC846" s="533" t="str">
        <f>一年级跳绳附加分</f>
        <v/>
      </c>
      <c r="AD846" s="534" t="str">
        <f>一年级标准分</f>
        <v/>
      </c>
      <c r="AE846" s="534" t="str">
        <f>一年级总分</f>
        <v/>
      </c>
      <c r="AF846" s="517" t="str">
        <f>一年级等级</f>
        <v/>
      </c>
    </row>
    <row r="847" spans="1:32">
      <c r="A847" s="664">
        <v>113</v>
      </c>
      <c r="B847" s="665">
        <v>5</v>
      </c>
      <c r="C847" s="586"/>
      <c r="D847" s="594"/>
      <c r="E847" s="593"/>
      <c r="F847" s="473"/>
      <c r="G847" s="608"/>
      <c r="H847" s="475"/>
      <c r="I847" s="613"/>
      <c r="J847" s="614"/>
      <c r="K847" s="622"/>
      <c r="L847" s="649"/>
      <c r="M847" s="644"/>
      <c r="N847" s="505" t="str">
        <f>一年级BMI</f>
        <v/>
      </c>
      <c r="O847" s="499" t="str">
        <f>一年级BMI等级</f>
        <v/>
      </c>
      <c r="P847" s="500" t="str">
        <f>一年级BMI得分</f>
        <v/>
      </c>
      <c r="Q847" s="515" t="str">
        <f>一年级肺活量得分</f>
        <v/>
      </c>
      <c r="R847" s="512" t="str">
        <f>一年级等级</f>
        <v/>
      </c>
      <c r="S847" s="516" t="str">
        <f>一年级50米跑得分</f>
        <v/>
      </c>
      <c r="T847" s="517" t="str">
        <f>一年级等级</f>
        <v/>
      </c>
      <c r="U847" s="516" t="str">
        <f>一年级坐位体前屈得分</f>
        <v/>
      </c>
      <c r="V847" s="517" t="str">
        <f>一年级等级</f>
        <v/>
      </c>
      <c r="W847" s="516" t="str">
        <f>一年级一分钟跳绳得分</f>
        <v/>
      </c>
      <c r="X847" s="517" t="str">
        <f>一年级等级</f>
        <v/>
      </c>
      <c r="Y847" s="515"/>
      <c r="Z847" s="518"/>
      <c r="AA847" s="533"/>
      <c r="AB847" s="515"/>
      <c r="AC847" s="533" t="str">
        <f>一年级跳绳附加分</f>
        <v/>
      </c>
      <c r="AD847" s="534" t="str">
        <f>一年级标准分</f>
        <v/>
      </c>
      <c r="AE847" s="534" t="str">
        <f>一年级总分</f>
        <v/>
      </c>
      <c r="AF847" s="517" t="str">
        <f>一年级等级</f>
        <v/>
      </c>
    </row>
    <row r="848" spans="1:32">
      <c r="A848" s="664">
        <v>113</v>
      </c>
      <c r="B848" s="665">
        <v>6</v>
      </c>
      <c r="C848" s="586"/>
      <c r="D848" s="587"/>
      <c r="E848" s="586"/>
      <c r="F848" s="473"/>
      <c r="G848" s="608"/>
      <c r="H848" s="475"/>
      <c r="I848" s="613"/>
      <c r="J848" s="614"/>
      <c r="K848" s="614"/>
      <c r="L848" s="649"/>
      <c r="M848" s="644"/>
      <c r="N848" s="505" t="str">
        <f>一年级BMI</f>
        <v/>
      </c>
      <c r="O848" s="499" t="str">
        <f>一年级BMI等级</f>
        <v/>
      </c>
      <c r="P848" s="500" t="str">
        <f>一年级BMI得分</f>
        <v/>
      </c>
      <c r="Q848" s="515" t="str">
        <f>一年级肺活量得分</f>
        <v/>
      </c>
      <c r="R848" s="512" t="str">
        <f>一年级等级</f>
        <v/>
      </c>
      <c r="S848" s="516" t="str">
        <f>一年级50米跑得分</f>
        <v/>
      </c>
      <c r="T848" s="517" t="str">
        <f>一年级等级</f>
        <v/>
      </c>
      <c r="U848" s="516" t="str">
        <f>一年级坐位体前屈得分</f>
        <v/>
      </c>
      <c r="V848" s="517" t="str">
        <f>一年级等级</f>
        <v/>
      </c>
      <c r="W848" s="516" t="str">
        <f>一年级一分钟跳绳得分</f>
        <v/>
      </c>
      <c r="X848" s="517" t="str">
        <f>一年级等级</f>
        <v/>
      </c>
      <c r="Y848" s="515"/>
      <c r="Z848" s="518"/>
      <c r="AA848" s="533"/>
      <c r="AB848" s="515"/>
      <c r="AC848" s="533" t="str">
        <f>一年级跳绳附加分</f>
        <v/>
      </c>
      <c r="AD848" s="534" t="str">
        <f>一年级标准分</f>
        <v/>
      </c>
      <c r="AE848" s="534" t="str">
        <f>一年级总分</f>
        <v/>
      </c>
      <c r="AF848" s="517" t="str">
        <f>一年级等级</f>
        <v/>
      </c>
    </row>
    <row r="849" spans="1:32">
      <c r="A849" s="664">
        <v>113</v>
      </c>
      <c r="B849" s="665">
        <v>7</v>
      </c>
      <c r="C849" s="586"/>
      <c r="D849" s="587"/>
      <c r="E849" s="586"/>
      <c r="F849" s="473"/>
      <c r="G849" s="608"/>
      <c r="H849" s="475"/>
      <c r="I849" s="613"/>
      <c r="J849" s="614"/>
      <c r="K849" s="614"/>
      <c r="L849" s="649"/>
      <c r="M849" s="644"/>
      <c r="N849" s="505" t="str">
        <f>一年级BMI</f>
        <v/>
      </c>
      <c r="O849" s="499" t="str">
        <f>一年级BMI等级</f>
        <v/>
      </c>
      <c r="P849" s="500" t="str">
        <f>一年级BMI得分</f>
        <v/>
      </c>
      <c r="Q849" s="515" t="str">
        <f>一年级肺活量得分</f>
        <v/>
      </c>
      <c r="R849" s="512" t="str">
        <f>一年级等级</f>
        <v/>
      </c>
      <c r="S849" s="516" t="str">
        <f>一年级50米跑得分</f>
        <v/>
      </c>
      <c r="T849" s="517" t="str">
        <f>一年级等级</f>
        <v/>
      </c>
      <c r="U849" s="516" t="str">
        <f>一年级坐位体前屈得分</f>
        <v/>
      </c>
      <c r="V849" s="517" t="str">
        <f>一年级等级</f>
        <v/>
      </c>
      <c r="W849" s="516" t="str">
        <f>一年级一分钟跳绳得分</f>
        <v/>
      </c>
      <c r="X849" s="517" t="str">
        <f>一年级等级</f>
        <v/>
      </c>
      <c r="Y849" s="515"/>
      <c r="Z849" s="518"/>
      <c r="AA849" s="533"/>
      <c r="AB849" s="515"/>
      <c r="AC849" s="533" t="str">
        <f>一年级跳绳附加分</f>
        <v/>
      </c>
      <c r="AD849" s="534" t="str">
        <f>一年级标准分</f>
        <v/>
      </c>
      <c r="AE849" s="534" t="str">
        <f>一年级总分</f>
        <v/>
      </c>
      <c r="AF849" s="517" t="str">
        <f>一年级等级</f>
        <v/>
      </c>
    </row>
    <row r="850" spans="1:32">
      <c r="A850" s="664">
        <v>113</v>
      </c>
      <c r="B850" s="665">
        <v>8</v>
      </c>
      <c r="C850" s="586"/>
      <c r="D850" s="587"/>
      <c r="E850" s="586"/>
      <c r="F850" s="473"/>
      <c r="G850" s="608"/>
      <c r="H850" s="475"/>
      <c r="I850" s="613"/>
      <c r="J850" s="614"/>
      <c r="K850" s="614"/>
      <c r="L850" s="649"/>
      <c r="M850" s="644"/>
      <c r="N850" s="505" t="str">
        <f>一年级BMI</f>
        <v/>
      </c>
      <c r="O850" s="499" t="str">
        <f>一年级BMI等级</f>
        <v/>
      </c>
      <c r="P850" s="500" t="str">
        <f>一年级BMI得分</f>
        <v/>
      </c>
      <c r="Q850" s="515" t="str">
        <f>一年级肺活量得分</f>
        <v/>
      </c>
      <c r="R850" s="512" t="str">
        <f>一年级等级</f>
        <v/>
      </c>
      <c r="S850" s="516" t="str">
        <f>一年级50米跑得分</f>
        <v/>
      </c>
      <c r="T850" s="517" t="str">
        <f>一年级等级</f>
        <v/>
      </c>
      <c r="U850" s="516" t="str">
        <f>一年级坐位体前屈得分</f>
        <v/>
      </c>
      <c r="V850" s="517" t="str">
        <f>一年级等级</f>
        <v/>
      </c>
      <c r="W850" s="516" t="str">
        <f>一年级一分钟跳绳得分</f>
        <v/>
      </c>
      <c r="X850" s="517" t="str">
        <f>一年级等级</f>
        <v/>
      </c>
      <c r="Y850" s="515"/>
      <c r="Z850" s="518"/>
      <c r="AA850" s="533"/>
      <c r="AB850" s="515"/>
      <c r="AC850" s="533" t="str">
        <f>一年级跳绳附加分</f>
        <v/>
      </c>
      <c r="AD850" s="534" t="str">
        <f>一年级标准分</f>
        <v/>
      </c>
      <c r="AE850" s="534" t="str">
        <f>一年级总分</f>
        <v/>
      </c>
      <c r="AF850" s="517" t="str">
        <f>一年级等级</f>
        <v/>
      </c>
    </row>
    <row r="851" spans="1:32">
      <c r="A851" s="664">
        <v>113</v>
      </c>
      <c r="B851" s="665">
        <v>9</v>
      </c>
      <c r="C851" s="586"/>
      <c r="D851" s="587"/>
      <c r="E851" s="586"/>
      <c r="F851" s="473"/>
      <c r="G851" s="612"/>
      <c r="H851" s="475"/>
      <c r="I851" s="613"/>
      <c r="J851" s="614"/>
      <c r="K851" s="614"/>
      <c r="L851" s="649"/>
      <c r="M851" s="644"/>
      <c r="N851" s="505" t="str">
        <f>一年级BMI</f>
        <v/>
      </c>
      <c r="O851" s="499" t="str">
        <f>一年级BMI等级</f>
        <v/>
      </c>
      <c r="P851" s="500" t="str">
        <f>一年级BMI得分</f>
        <v/>
      </c>
      <c r="Q851" s="515" t="str">
        <f>一年级肺活量得分</f>
        <v/>
      </c>
      <c r="R851" s="512" t="str">
        <f>一年级等级</f>
        <v/>
      </c>
      <c r="S851" s="516" t="str">
        <f>一年级50米跑得分</f>
        <v/>
      </c>
      <c r="T851" s="517" t="str">
        <f>一年级等级</f>
        <v/>
      </c>
      <c r="U851" s="516" t="str">
        <f>一年级坐位体前屈得分</f>
        <v/>
      </c>
      <c r="V851" s="517" t="str">
        <f>一年级等级</f>
        <v/>
      </c>
      <c r="W851" s="516" t="str">
        <f>一年级一分钟跳绳得分</f>
        <v/>
      </c>
      <c r="X851" s="517" t="str">
        <f>一年级等级</f>
        <v/>
      </c>
      <c r="Y851" s="515"/>
      <c r="Z851" s="518"/>
      <c r="AA851" s="533"/>
      <c r="AB851" s="515"/>
      <c r="AC851" s="533" t="str">
        <f>一年级跳绳附加分</f>
        <v/>
      </c>
      <c r="AD851" s="534" t="str">
        <f>一年级标准分</f>
        <v/>
      </c>
      <c r="AE851" s="534" t="str">
        <f>一年级总分</f>
        <v/>
      </c>
      <c r="AF851" s="517" t="str">
        <f>一年级等级</f>
        <v/>
      </c>
    </row>
    <row r="852" spans="1:32">
      <c r="A852" s="664">
        <v>113</v>
      </c>
      <c r="B852" s="665">
        <v>10</v>
      </c>
      <c r="C852" s="586"/>
      <c r="D852" s="587"/>
      <c r="E852" s="586"/>
      <c r="F852" s="473"/>
      <c r="G852" s="612"/>
      <c r="H852" s="475"/>
      <c r="I852" s="613"/>
      <c r="J852" s="614"/>
      <c r="K852" s="614"/>
      <c r="L852" s="649"/>
      <c r="M852" s="644"/>
      <c r="N852" s="505" t="str">
        <f>一年级BMI</f>
        <v/>
      </c>
      <c r="O852" s="499" t="str">
        <f>一年级BMI等级</f>
        <v/>
      </c>
      <c r="P852" s="500" t="str">
        <f>一年级BMI得分</f>
        <v/>
      </c>
      <c r="Q852" s="515" t="str">
        <f>一年级肺活量得分</f>
        <v/>
      </c>
      <c r="R852" s="512" t="str">
        <f>一年级等级</f>
        <v/>
      </c>
      <c r="S852" s="516" t="str">
        <f>一年级50米跑得分</f>
        <v/>
      </c>
      <c r="T852" s="517" t="str">
        <f>一年级等级</f>
        <v/>
      </c>
      <c r="U852" s="516" t="str">
        <f>一年级坐位体前屈得分</f>
        <v/>
      </c>
      <c r="V852" s="517" t="str">
        <f>一年级等级</f>
        <v/>
      </c>
      <c r="W852" s="516" t="str">
        <f>一年级一分钟跳绳得分</f>
        <v/>
      </c>
      <c r="X852" s="517" t="str">
        <f>一年级等级</f>
        <v/>
      </c>
      <c r="Y852" s="515"/>
      <c r="Z852" s="518"/>
      <c r="AA852" s="533"/>
      <c r="AB852" s="515"/>
      <c r="AC852" s="533" t="str">
        <f>一年级跳绳附加分</f>
        <v/>
      </c>
      <c r="AD852" s="534" t="str">
        <f>一年级标准分</f>
        <v/>
      </c>
      <c r="AE852" s="534" t="str">
        <f>一年级总分</f>
        <v/>
      </c>
      <c r="AF852" s="517" t="str">
        <f>一年级等级</f>
        <v/>
      </c>
    </row>
    <row r="853" spans="1:32">
      <c r="A853" s="664">
        <v>113</v>
      </c>
      <c r="B853" s="665">
        <v>11</v>
      </c>
      <c r="C853" s="586"/>
      <c r="D853" s="587"/>
      <c r="E853" s="586"/>
      <c r="F853" s="473"/>
      <c r="G853" s="608"/>
      <c r="H853" s="475"/>
      <c r="I853" s="613"/>
      <c r="J853" s="614"/>
      <c r="K853" s="614"/>
      <c r="L853" s="649"/>
      <c r="M853" s="644"/>
      <c r="N853" s="505" t="str">
        <f>一年级BMI</f>
        <v/>
      </c>
      <c r="O853" s="499" t="str">
        <f>一年级BMI等级</f>
        <v/>
      </c>
      <c r="P853" s="500" t="str">
        <f>一年级BMI得分</f>
        <v/>
      </c>
      <c r="Q853" s="515" t="str">
        <f>一年级肺活量得分</f>
        <v/>
      </c>
      <c r="R853" s="512" t="str">
        <f>一年级等级</f>
        <v/>
      </c>
      <c r="S853" s="516" t="str">
        <f>一年级50米跑得分</f>
        <v/>
      </c>
      <c r="T853" s="517" t="str">
        <f>一年级等级</f>
        <v/>
      </c>
      <c r="U853" s="516" t="str">
        <f>一年级坐位体前屈得分</f>
        <v/>
      </c>
      <c r="V853" s="517" t="str">
        <f>一年级等级</f>
        <v/>
      </c>
      <c r="W853" s="516" t="str">
        <f>一年级一分钟跳绳得分</f>
        <v/>
      </c>
      <c r="X853" s="517" t="str">
        <f>一年级等级</f>
        <v/>
      </c>
      <c r="Y853" s="515"/>
      <c r="Z853" s="518"/>
      <c r="AA853" s="533"/>
      <c r="AB853" s="515"/>
      <c r="AC853" s="533" t="str">
        <f>一年级跳绳附加分</f>
        <v/>
      </c>
      <c r="AD853" s="534" t="str">
        <f>一年级标准分</f>
        <v/>
      </c>
      <c r="AE853" s="534" t="str">
        <f>一年级总分</f>
        <v/>
      </c>
      <c r="AF853" s="517" t="str">
        <f>一年级等级</f>
        <v/>
      </c>
    </row>
    <row r="854" spans="1:32">
      <c r="A854" s="664">
        <v>113</v>
      </c>
      <c r="B854" s="665">
        <v>12</v>
      </c>
      <c r="C854" s="586"/>
      <c r="D854" s="587"/>
      <c r="E854" s="586"/>
      <c r="F854" s="473"/>
      <c r="G854" s="608"/>
      <c r="H854" s="475"/>
      <c r="I854" s="613"/>
      <c r="J854" s="614"/>
      <c r="K854" s="614"/>
      <c r="L854" s="649"/>
      <c r="M854" s="644"/>
      <c r="N854" s="505" t="str">
        <f>一年级BMI</f>
        <v/>
      </c>
      <c r="O854" s="499" t="str">
        <f>一年级BMI等级</f>
        <v/>
      </c>
      <c r="P854" s="500" t="str">
        <f>一年级BMI得分</f>
        <v/>
      </c>
      <c r="Q854" s="515" t="str">
        <f>一年级肺活量得分</f>
        <v/>
      </c>
      <c r="R854" s="512" t="str">
        <f>一年级等级</f>
        <v/>
      </c>
      <c r="S854" s="516" t="str">
        <f>一年级50米跑得分</f>
        <v/>
      </c>
      <c r="T854" s="517" t="str">
        <f>一年级等级</f>
        <v/>
      </c>
      <c r="U854" s="516" t="str">
        <f>一年级坐位体前屈得分</f>
        <v/>
      </c>
      <c r="V854" s="517" t="str">
        <f>一年级等级</f>
        <v/>
      </c>
      <c r="W854" s="516" t="str">
        <f>一年级一分钟跳绳得分</f>
        <v/>
      </c>
      <c r="X854" s="517" t="str">
        <f>一年级等级</f>
        <v/>
      </c>
      <c r="Y854" s="515"/>
      <c r="Z854" s="518"/>
      <c r="AA854" s="533"/>
      <c r="AB854" s="515"/>
      <c r="AC854" s="533" t="str">
        <f>一年级跳绳附加分</f>
        <v/>
      </c>
      <c r="AD854" s="534" t="str">
        <f>一年级标准分</f>
        <v/>
      </c>
      <c r="AE854" s="534" t="str">
        <f>一年级总分</f>
        <v/>
      </c>
      <c r="AF854" s="517" t="str">
        <f>一年级等级</f>
        <v/>
      </c>
    </row>
    <row r="855" spans="1:32">
      <c r="A855" s="664">
        <v>113</v>
      </c>
      <c r="B855" s="665">
        <v>13</v>
      </c>
      <c r="C855" s="586"/>
      <c r="D855" s="587"/>
      <c r="E855" s="586"/>
      <c r="F855" s="473"/>
      <c r="G855" s="608"/>
      <c r="H855" s="475"/>
      <c r="I855" s="613"/>
      <c r="J855" s="614"/>
      <c r="K855" s="614"/>
      <c r="L855" s="649"/>
      <c r="M855" s="644"/>
      <c r="N855" s="505" t="str">
        <f>一年级BMI</f>
        <v/>
      </c>
      <c r="O855" s="499" t="str">
        <f>一年级BMI等级</f>
        <v/>
      </c>
      <c r="P855" s="500" t="str">
        <f>一年级BMI得分</f>
        <v/>
      </c>
      <c r="Q855" s="515" t="str">
        <f>一年级肺活量得分</f>
        <v/>
      </c>
      <c r="R855" s="512" t="str">
        <f>一年级等级</f>
        <v/>
      </c>
      <c r="S855" s="516" t="str">
        <f>一年级50米跑得分</f>
        <v/>
      </c>
      <c r="T855" s="517" t="str">
        <f>一年级等级</f>
        <v/>
      </c>
      <c r="U855" s="516" t="str">
        <f>一年级坐位体前屈得分</f>
        <v/>
      </c>
      <c r="V855" s="517" t="str">
        <f>一年级等级</f>
        <v/>
      </c>
      <c r="W855" s="516" t="str">
        <f>一年级一分钟跳绳得分</f>
        <v/>
      </c>
      <c r="X855" s="517" t="str">
        <f>一年级等级</f>
        <v/>
      </c>
      <c r="Y855" s="515"/>
      <c r="Z855" s="518"/>
      <c r="AA855" s="533"/>
      <c r="AB855" s="515"/>
      <c r="AC855" s="533" t="str">
        <f>一年级跳绳附加分</f>
        <v/>
      </c>
      <c r="AD855" s="534" t="str">
        <f>一年级标准分</f>
        <v/>
      </c>
      <c r="AE855" s="534" t="str">
        <f>一年级总分</f>
        <v/>
      </c>
      <c r="AF855" s="517" t="str">
        <f>一年级等级</f>
        <v/>
      </c>
    </row>
    <row r="856" spans="1:32">
      <c r="A856" s="664">
        <v>113</v>
      </c>
      <c r="B856" s="665">
        <v>14</v>
      </c>
      <c r="C856" s="586"/>
      <c r="D856" s="587"/>
      <c r="E856" s="586"/>
      <c r="F856" s="473"/>
      <c r="G856" s="608"/>
      <c r="H856" s="475"/>
      <c r="I856" s="613"/>
      <c r="J856" s="614"/>
      <c r="K856" s="614"/>
      <c r="L856" s="649"/>
      <c r="M856" s="644"/>
      <c r="N856" s="505" t="str">
        <f>一年级BMI</f>
        <v/>
      </c>
      <c r="O856" s="499" t="str">
        <f>一年级BMI等级</f>
        <v/>
      </c>
      <c r="P856" s="500" t="str">
        <f>一年级BMI得分</f>
        <v/>
      </c>
      <c r="Q856" s="515" t="str">
        <f>一年级肺活量得分</f>
        <v/>
      </c>
      <c r="R856" s="512" t="str">
        <f>一年级等级</f>
        <v/>
      </c>
      <c r="S856" s="516" t="str">
        <f>一年级50米跑得分</f>
        <v/>
      </c>
      <c r="T856" s="517" t="str">
        <f>一年级等级</f>
        <v/>
      </c>
      <c r="U856" s="516" t="str">
        <f>一年级坐位体前屈得分</f>
        <v/>
      </c>
      <c r="V856" s="517" t="str">
        <f>一年级等级</f>
        <v/>
      </c>
      <c r="W856" s="516" t="str">
        <f>一年级一分钟跳绳得分</f>
        <v/>
      </c>
      <c r="X856" s="517" t="str">
        <f>一年级等级</f>
        <v/>
      </c>
      <c r="Y856" s="515"/>
      <c r="Z856" s="518"/>
      <c r="AA856" s="533"/>
      <c r="AB856" s="515"/>
      <c r="AC856" s="533" t="str">
        <f>一年级跳绳附加分</f>
        <v/>
      </c>
      <c r="AD856" s="534" t="str">
        <f>一年级标准分</f>
        <v/>
      </c>
      <c r="AE856" s="534" t="str">
        <f>一年级总分</f>
        <v/>
      </c>
      <c r="AF856" s="517" t="str">
        <f>一年级等级</f>
        <v/>
      </c>
    </row>
    <row r="857" spans="1:32">
      <c r="A857" s="664">
        <v>113</v>
      </c>
      <c r="B857" s="665">
        <v>15</v>
      </c>
      <c r="C857" s="586"/>
      <c r="D857" s="587"/>
      <c r="E857" s="586"/>
      <c r="F857" s="473"/>
      <c r="G857" s="608"/>
      <c r="H857" s="475"/>
      <c r="I857" s="613"/>
      <c r="J857" s="614"/>
      <c r="K857" s="614"/>
      <c r="L857" s="649"/>
      <c r="M857" s="644"/>
      <c r="N857" s="505" t="str">
        <f>一年级BMI</f>
        <v/>
      </c>
      <c r="O857" s="499" t="str">
        <f>一年级BMI等级</f>
        <v/>
      </c>
      <c r="P857" s="500" t="str">
        <f>一年级BMI得分</f>
        <v/>
      </c>
      <c r="Q857" s="515" t="str">
        <f>一年级肺活量得分</f>
        <v/>
      </c>
      <c r="R857" s="512" t="str">
        <f>一年级等级</f>
        <v/>
      </c>
      <c r="S857" s="516" t="str">
        <f>一年级50米跑得分</f>
        <v/>
      </c>
      <c r="T857" s="517" t="str">
        <f>一年级等级</f>
        <v/>
      </c>
      <c r="U857" s="516" t="str">
        <f>一年级坐位体前屈得分</f>
        <v/>
      </c>
      <c r="V857" s="517" t="str">
        <f>一年级等级</f>
        <v/>
      </c>
      <c r="W857" s="516" t="str">
        <f>一年级一分钟跳绳得分</f>
        <v/>
      </c>
      <c r="X857" s="517" t="str">
        <f>一年级等级</f>
        <v/>
      </c>
      <c r="Y857" s="515"/>
      <c r="Z857" s="518"/>
      <c r="AA857" s="533"/>
      <c r="AB857" s="515"/>
      <c r="AC857" s="533" t="str">
        <f>一年级跳绳附加分</f>
        <v/>
      </c>
      <c r="AD857" s="534" t="str">
        <f>一年级标准分</f>
        <v/>
      </c>
      <c r="AE857" s="534" t="str">
        <f>一年级总分</f>
        <v/>
      </c>
      <c r="AF857" s="517" t="str">
        <f>一年级等级</f>
        <v/>
      </c>
    </row>
    <row r="858" spans="1:32">
      <c r="A858" s="664">
        <v>113</v>
      </c>
      <c r="B858" s="665">
        <v>16</v>
      </c>
      <c r="C858" s="586"/>
      <c r="D858" s="587"/>
      <c r="E858" s="586"/>
      <c r="F858" s="473"/>
      <c r="G858" s="608"/>
      <c r="H858" s="475"/>
      <c r="I858" s="613"/>
      <c r="J858" s="614"/>
      <c r="K858" s="614"/>
      <c r="L858" s="649"/>
      <c r="M858" s="644"/>
      <c r="N858" s="505" t="str">
        <f>一年级BMI</f>
        <v/>
      </c>
      <c r="O858" s="499" t="str">
        <f>一年级BMI等级</f>
        <v/>
      </c>
      <c r="P858" s="500" t="str">
        <f>一年级BMI得分</f>
        <v/>
      </c>
      <c r="Q858" s="515" t="str">
        <f>一年级肺活量得分</f>
        <v/>
      </c>
      <c r="R858" s="512" t="str">
        <f>一年级等级</f>
        <v/>
      </c>
      <c r="S858" s="516" t="str">
        <f>一年级50米跑得分</f>
        <v/>
      </c>
      <c r="T858" s="517" t="str">
        <f>一年级等级</f>
        <v/>
      </c>
      <c r="U858" s="516" t="str">
        <f>一年级坐位体前屈得分</f>
        <v/>
      </c>
      <c r="V858" s="517" t="str">
        <f>一年级等级</f>
        <v/>
      </c>
      <c r="W858" s="516" t="str">
        <f>一年级一分钟跳绳得分</f>
        <v/>
      </c>
      <c r="X858" s="517" t="str">
        <f>一年级等级</f>
        <v/>
      </c>
      <c r="Y858" s="515"/>
      <c r="Z858" s="518"/>
      <c r="AA858" s="533"/>
      <c r="AB858" s="515"/>
      <c r="AC858" s="533" t="str">
        <f>一年级跳绳附加分</f>
        <v/>
      </c>
      <c r="AD858" s="534" t="str">
        <f>一年级标准分</f>
        <v/>
      </c>
      <c r="AE858" s="534" t="str">
        <f>一年级总分</f>
        <v/>
      </c>
      <c r="AF858" s="517" t="str">
        <f>一年级等级</f>
        <v/>
      </c>
    </row>
    <row r="859" spans="1:32">
      <c r="A859" s="664">
        <v>113</v>
      </c>
      <c r="B859" s="665">
        <v>17</v>
      </c>
      <c r="C859" s="586"/>
      <c r="D859" s="587"/>
      <c r="E859" s="586"/>
      <c r="F859" s="473"/>
      <c r="G859" s="608"/>
      <c r="H859" s="475"/>
      <c r="I859" s="613"/>
      <c r="J859" s="614"/>
      <c r="K859" s="614"/>
      <c r="L859" s="649"/>
      <c r="M859" s="644"/>
      <c r="N859" s="505" t="str">
        <f>一年级BMI</f>
        <v/>
      </c>
      <c r="O859" s="499" t="str">
        <f>一年级BMI等级</f>
        <v/>
      </c>
      <c r="P859" s="500" t="str">
        <f>一年级BMI得分</f>
        <v/>
      </c>
      <c r="Q859" s="515" t="str">
        <f>一年级肺活量得分</f>
        <v/>
      </c>
      <c r="R859" s="512" t="str">
        <f>一年级等级</f>
        <v/>
      </c>
      <c r="S859" s="516" t="str">
        <f>一年级50米跑得分</f>
        <v/>
      </c>
      <c r="T859" s="517" t="str">
        <f>一年级等级</f>
        <v/>
      </c>
      <c r="U859" s="516" t="str">
        <f>一年级坐位体前屈得分</f>
        <v/>
      </c>
      <c r="V859" s="517" t="str">
        <f>一年级等级</f>
        <v/>
      </c>
      <c r="W859" s="516" t="str">
        <f>一年级一分钟跳绳得分</f>
        <v/>
      </c>
      <c r="X859" s="517" t="str">
        <f>一年级等级</f>
        <v/>
      </c>
      <c r="Y859" s="515"/>
      <c r="Z859" s="518"/>
      <c r="AA859" s="533"/>
      <c r="AB859" s="515"/>
      <c r="AC859" s="533" t="str">
        <f>一年级跳绳附加分</f>
        <v/>
      </c>
      <c r="AD859" s="534" t="str">
        <f>一年级标准分</f>
        <v/>
      </c>
      <c r="AE859" s="534" t="str">
        <f>一年级总分</f>
        <v/>
      </c>
      <c r="AF859" s="517" t="str">
        <f>一年级等级</f>
        <v/>
      </c>
    </row>
    <row r="860" spans="1:32">
      <c r="A860" s="664">
        <v>113</v>
      </c>
      <c r="B860" s="665">
        <v>18</v>
      </c>
      <c r="C860" s="586"/>
      <c r="D860" s="587"/>
      <c r="E860" s="586"/>
      <c r="F860" s="473"/>
      <c r="G860" s="608"/>
      <c r="H860" s="475"/>
      <c r="I860" s="613"/>
      <c r="J860" s="614"/>
      <c r="K860" s="614"/>
      <c r="L860" s="649"/>
      <c r="M860" s="644"/>
      <c r="N860" s="505" t="str">
        <f>一年级BMI</f>
        <v/>
      </c>
      <c r="O860" s="499" t="str">
        <f>一年级BMI等级</f>
        <v/>
      </c>
      <c r="P860" s="500" t="str">
        <f>一年级BMI得分</f>
        <v/>
      </c>
      <c r="Q860" s="515" t="str">
        <f>一年级肺活量得分</f>
        <v/>
      </c>
      <c r="R860" s="512" t="str">
        <f>一年级等级</f>
        <v/>
      </c>
      <c r="S860" s="516" t="str">
        <f>一年级50米跑得分</f>
        <v/>
      </c>
      <c r="T860" s="517" t="str">
        <f>一年级等级</f>
        <v/>
      </c>
      <c r="U860" s="516" t="str">
        <f>一年级坐位体前屈得分</f>
        <v/>
      </c>
      <c r="V860" s="517" t="str">
        <f>一年级等级</f>
        <v/>
      </c>
      <c r="W860" s="516" t="str">
        <f>一年级一分钟跳绳得分</f>
        <v/>
      </c>
      <c r="X860" s="517" t="str">
        <f>一年级等级</f>
        <v/>
      </c>
      <c r="Y860" s="515"/>
      <c r="Z860" s="518"/>
      <c r="AA860" s="533"/>
      <c r="AB860" s="515"/>
      <c r="AC860" s="533" t="str">
        <f>一年级跳绳附加分</f>
        <v/>
      </c>
      <c r="AD860" s="534" t="str">
        <f>一年级标准分</f>
        <v/>
      </c>
      <c r="AE860" s="534" t="str">
        <f>一年级总分</f>
        <v/>
      </c>
      <c r="AF860" s="517" t="str">
        <f>一年级等级</f>
        <v/>
      </c>
    </row>
    <row r="861" spans="1:32">
      <c r="A861" s="664">
        <v>113</v>
      </c>
      <c r="B861" s="665">
        <v>19</v>
      </c>
      <c r="C861" s="586"/>
      <c r="D861" s="587"/>
      <c r="E861" s="586"/>
      <c r="F861" s="473"/>
      <c r="G861" s="608"/>
      <c r="H861" s="475"/>
      <c r="I861" s="613"/>
      <c r="J861" s="614"/>
      <c r="K861" s="614"/>
      <c r="L861" s="649"/>
      <c r="M861" s="644"/>
      <c r="N861" s="505" t="str">
        <f>一年级BMI</f>
        <v/>
      </c>
      <c r="O861" s="499" t="str">
        <f>一年级BMI等级</f>
        <v/>
      </c>
      <c r="P861" s="500" t="str">
        <f>一年级BMI得分</f>
        <v/>
      </c>
      <c r="Q861" s="515" t="str">
        <f>一年级肺活量得分</f>
        <v/>
      </c>
      <c r="R861" s="512" t="str">
        <f>一年级等级</f>
        <v/>
      </c>
      <c r="S861" s="516" t="str">
        <f>一年级50米跑得分</f>
        <v/>
      </c>
      <c r="T861" s="517" t="str">
        <f>一年级等级</f>
        <v/>
      </c>
      <c r="U861" s="516" t="str">
        <f>一年级坐位体前屈得分</f>
        <v/>
      </c>
      <c r="V861" s="517" t="str">
        <f>一年级等级</f>
        <v/>
      </c>
      <c r="W861" s="516" t="str">
        <f>一年级一分钟跳绳得分</f>
        <v/>
      </c>
      <c r="X861" s="517" t="str">
        <f>一年级等级</f>
        <v/>
      </c>
      <c r="Y861" s="515"/>
      <c r="Z861" s="518"/>
      <c r="AA861" s="533"/>
      <c r="AB861" s="515"/>
      <c r="AC861" s="533" t="str">
        <f>一年级跳绳附加分</f>
        <v/>
      </c>
      <c r="AD861" s="534" t="str">
        <f>一年级标准分</f>
        <v/>
      </c>
      <c r="AE861" s="534" t="str">
        <f>一年级总分</f>
        <v/>
      </c>
      <c r="AF861" s="517" t="str">
        <f>一年级等级</f>
        <v/>
      </c>
    </row>
    <row r="862" spans="1:32">
      <c r="A862" s="664">
        <v>113</v>
      </c>
      <c r="B862" s="665">
        <v>20</v>
      </c>
      <c r="C862" s="586"/>
      <c r="D862" s="587"/>
      <c r="E862" s="586"/>
      <c r="F862" s="473"/>
      <c r="G862" s="608"/>
      <c r="H862" s="475"/>
      <c r="I862" s="613"/>
      <c r="J862" s="614"/>
      <c r="K862" s="614"/>
      <c r="L862" s="649"/>
      <c r="M862" s="644"/>
      <c r="N862" s="505" t="str">
        <f>一年级BMI</f>
        <v/>
      </c>
      <c r="O862" s="499" t="str">
        <f>一年级BMI等级</f>
        <v/>
      </c>
      <c r="P862" s="500" t="str">
        <f>一年级BMI得分</f>
        <v/>
      </c>
      <c r="Q862" s="515" t="str">
        <f>一年级肺活量得分</f>
        <v/>
      </c>
      <c r="R862" s="512" t="str">
        <f>一年级等级</f>
        <v/>
      </c>
      <c r="S862" s="516" t="str">
        <f>一年级50米跑得分</f>
        <v/>
      </c>
      <c r="T862" s="517" t="str">
        <f>一年级等级</f>
        <v/>
      </c>
      <c r="U862" s="516" t="str">
        <f>一年级坐位体前屈得分</f>
        <v/>
      </c>
      <c r="V862" s="517" t="str">
        <f>一年级等级</f>
        <v/>
      </c>
      <c r="W862" s="516" t="str">
        <f>一年级一分钟跳绳得分</f>
        <v/>
      </c>
      <c r="X862" s="517" t="str">
        <f>一年级等级</f>
        <v/>
      </c>
      <c r="Y862" s="515"/>
      <c r="Z862" s="518"/>
      <c r="AA862" s="533"/>
      <c r="AB862" s="515"/>
      <c r="AC862" s="533" t="str">
        <f>一年级跳绳附加分</f>
        <v/>
      </c>
      <c r="AD862" s="534" t="str">
        <f>一年级标准分</f>
        <v/>
      </c>
      <c r="AE862" s="534" t="str">
        <f>一年级总分</f>
        <v/>
      </c>
      <c r="AF862" s="517" t="str">
        <f>一年级等级</f>
        <v/>
      </c>
    </row>
    <row r="863" spans="1:32">
      <c r="A863" s="664">
        <v>113</v>
      </c>
      <c r="B863" s="665">
        <v>21</v>
      </c>
      <c r="C863" s="586"/>
      <c r="D863" s="587"/>
      <c r="E863" s="586"/>
      <c r="F863" s="473"/>
      <c r="G863" s="608"/>
      <c r="H863" s="475"/>
      <c r="I863" s="613"/>
      <c r="J863" s="614"/>
      <c r="K863" s="614"/>
      <c r="L863" s="649"/>
      <c r="M863" s="644"/>
      <c r="N863" s="505" t="str">
        <f>一年级BMI</f>
        <v/>
      </c>
      <c r="O863" s="499" t="str">
        <f>一年级BMI等级</f>
        <v/>
      </c>
      <c r="P863" s="500" t="str">
        <f>一年级BMI得分</f>
        <v/>
      </c>
      <c r="Q863" s="515" t="str">
        <f>一年级肺活量得分</f>
        <v/>
      </c>
      <c r="R863" s="512" t="str">
        <f>一年级等级</f>
        <v/>
      </c>
      <c r="S863" s="516" t="str">
        <f>一年级50米跑得分</f>
        <v/>
      </c>
      <c r="T863" s="517" t="str">
        <f>一年级等级</f>
        <v/>
      </c>
      <c r="U863" s="516" t="str">
        <f>一年级坐位体前屈得分</f>
        <v/>
      </c>
      <c r="V863" s="517" t="str">
        <f>一年级等级</f>
        <v/>
      </c>
      <c r="W863" s="516" t="str">
        <f>一年级一分钟跳绳得分</f>
        <v/>
      </c>
      <c r="X863" s="517" t="str">
        <f>一年级等级</f>
        <v/>
      </c>
      <c r="Y863" s="515"/>
      <c r="Z863" s="518"/>
      <c r="AA863" s="533"/>
      <c r="AB863" s="515"/>
      <c r="AC863" s="533" t="str">
        <f>一年级跳绳附加分</f>
        <v/>
      </c>
      <c r="AD863" s="534" t="str">
        <f>一年级标准分</f>
        <v/>
      </c>
      <c r="AE863" s="534" t="str">
        <f>一年级总分</f>
        <v/>
      </c>
      <c r="AF863" s="517" t="str">
        <f>一年级等级</f>
        <v/>
      </c>
    </row>
    <row r="864" spans="1:32">
      <c r="A864" s="664">
        <v>113</v>
      </c>
      <c r="B864" s="665">
        <v>22</v>
      </c>
      <c r="C864" s="586"/>
      <c r="D864" s="587"/>
      <c r="E864" s="586"/>
      <c r="F864" s="473"/>
      <c r="G864" s="608"/>
      <c r="H864" s="475"/>
      <c r="I864" s="613"/>
      <c r="J864" s="614"/>
      <c r="K864" s="614"/>
      <c r="L864" s="649"/>
      <c r="M864" s="644"/>
      <c r="N864" s="505" t="str">
        <f>一年级BMI</f>
        <v/>
      </c>
      <c r="O864" s="499" t="str">
        <f>一年级BMI等级</f>
        <v/>
      </c>
      <c r="P864" s="500" t="str">
        <f>一年级BMI得分</f>
        <v/>
      </c>
      <c r="Q864" s="515" t="str">
        <f>一年级肺活量得分</f>
        <v/>
      </c>
      <c r="R864" s="512" t="str">
        <f>一年级等级</f>
        <v/>
      </c>
      <c r="S864" s="516" t="str">
        <f>一年级50米跑得分</f>
        <v/>
      </c>
      <c r="T864" s="517" t="str">
        <f>一年级等级</f>
        <v/>
      </c>
      <c r="U864" s="516" t="str">
        <f>一年级坐位体前屈得分</f>
        <v/>
      </c>
      <c r="V864" s="517" t="str">
        <f>一年级等级</f>
        <v/>
      </c>
      <c r="W864" s="516" t="str">
        <f>一年级一分钟跳绳得分</f>
        <v/>
      </c>
      <c r="X864" s="517" t="str">
        <f>一年级等级</f>
        <v/>
      </c>
      <c r="Y864" s="515"/>
      <c r="Z864" s="518"/>
      <c r="AA864" s="533"/>
      <c r="AB864" s="515"/>
      <c r="AC864" s="533" t="str">
        <f>一年级跳绳附加分</f>
        <v/>
      </c>
      <c r="AD864" s="534" t="str">
        <f>一年级标准分</f>
        <v/>
      </c>
      <c r="AE864" s="534" t="str">
        <f>一年级总分</f>
        <v/>
      </c>
      <c r="AF864" s="517" t="str">
        <f>一年级等级</f>
        <v/>
      </c>
    </row>
    <row r="865" spans="1:32">
      <c r="A865" s="664">
        <v>113</v>
      </c>
      <c r="B865" s="665">
        <v>23</v>
      </c>
      <c r="C865" s="586"/>
      <c r="D865" s="587"/>
      <c r="E865" s="586"/>
      <c r="F865" s="473"/>
      <c r="G865" s="608"/>
      <c r="H865" s="475"/>
      <c r="I865" s="613"/>
      <c r="J865" s="614"/>
      <c r="K865" s="614"/>
      <c r="L865" s="649"/>
      <c r="M865" s="644"/>
      <c r="N865" s="505" t="str">
        <f>一年级BMI</f>
        <v/>
      </c>
      <c r="O865" s="499" t="str">
        <f>一年级BMI等级</f>
        <v/>
      </c>
      <c r="P865" s="500" t="str">
        <f>一年级BMI得分</f>
        <v/>
      </c>
      <c r="Q865" s="515" t="str">
        <f>一年级肺活量得分</f>
        <v/>
      </c>
      <c r="R865" s="512" t="str">
        <f>一年级等级</f>
        <v/>
      </c>
      <c r="S865" s="516" t="str">
        <f>一年级50米跑得分</f>
        <v/>
      </c>
      <c r="T865" s="517" t="str">
        <f>一年级等级</f>
        <v/>
      </c>
      <c r="U865" s="516" t="str">
        <f>一年级坐位体前屈得分</f>
        <v/>
      </c>
      <c r="V865" s="517" t="str">
        <f>一年级等级</f>
        <v/>
      </c>
      <c r="W865" s="516" t="str">
        <f>一年级一分钟跳绳得分</f>
        <v/>
      </c>
      <c r="X865" s="517" t="str">
        <f>一年级等级</f>
        <v/>
      </c>
      <c r="Y865" s="515"/>
      <c r="Z865" s="518"/>
      <c r="AA865" s="533"/>
      <c r="AB865" s="515"/>
      <c r="AC865" s="533" t="str">
        <f>一年级跳绳附加分</f>
        <v/>
      </c>
      <c r="AD865" s="534" t="str">
        <f>一年级标准分</f>
        <v/>
      </c>
      <c r="AE865" s="534" t="str">
        <f>一年级总分</f>
        <v/>
      </c>
      <c r="AF865" s="517" t="str">
        <f>一年级等级</f>
        <v/>
      </c>
    </row>
    <row r="866" spans="1:32">
      <c r="A866" s="664">
        <v>113</v>
      </c>
      <c r="B866" s="665">
        <v>24</v>
      </c>
      <c r="C866" s="586"/>
      <c r="D866" s="587"/>
      <c r="E866" s="586"/>
      <c r="F866" s="473"/>
      <c r="G866" s="608"/>
      <c r="H866" s="475"/>
      <c r="I866" s="613"/>
      <c r="J866" s="614"/>
      <c r="K866" s="614"/>
      <c r="L866" s="649"/>
      <c r="M866" s="644"/>
      <c r="N866" s="505" t="str">
        <f>一年级BMI</f>
        <v/>
      </c>
      <c r="O866" s="499" t="str">
        <f>一年级BMI等级</f>
        <v/>
      </c>
      <c r="P866" s="500" t="str">
        <f>一年级BMI得分</f>
        <v/>
      </c>
      <c r="Q866" s="515" t="str">
        <f>一年级肺活量得分</f>
        <v/>
      </c>
      <c r="R866" s="512" t="str">
        <f>一年级等级</f>
        <v/>
      </c>
      <c r="S866" s="516" t="str">
        <f>一年级50米跑得分</f>
        <v/>
      </c>
      <c r="T866" s="517" t="str">
        <f>一年级等级</f>
        <v/>
      </c>
      <c r="U866" s="516" t="str">
        <f>一年级坐位体前屈得分</f>
        <v/>
      </c>
      <c r="V866" s="517" t="str">
        <f>一年级等级</f>
        <v/>
      </c>
      <c r="W866" s="516" t="str">
        <f>一年级一分钟跳绳得分</f>
        <v/>
      </c>
      <c r="X866" s="517" t="str">
        <f>一年级等级</f>
        <v/>
      </c>
      <c r="Y866" s="515"/>
      <c r="Z866" s="518"/>
      <c r="AA866" s="533"/>
      <c r="AB866" s="515"/>
      <c r="AC866" s="533" t="str">
        <f>一年级跳绳附加分</f>
        <v/>
      </c>
      <c r="AD866" s="534" t="str">
        <f>一年级标准分</f>
        <v/>
      </c>
      <c r="AE866" s="534" t="str">
        <f>一年级总分</f>
        <v/>
      </c>
      <c r="AF866" s="517" t="str">
        <f>一年级等级</f>
        <v/>
      </c>
    </row>
    <row r="867" spans="1:32">
      <c r="A867" s="664">
        <v>113</v>
      </c>
      <c r="B867" s="665">
        <v>25</v>
      </c>
      <c r="C867" s="586"/>
      <c r="D867" s="587"/>
      <c r="E867" s="586"/>
      <c r="F867" s="473"/>
      <c r="G867" s="608"/>
      <c r="H867" s="475"/>
      <c r="I867" s="613"/>
      <c r="J867" s="614"/>
      <c r="K867" s="614"/>
      <c r="L867" s="649"/>
      <c r="M867" s="644"/>
      <c r="N867" s="505" t="str">
        <f>一年级BMI</f>
        <v/>
      </c>
      <c r="O867" s="499" t="str">
        <f>一年级BMI等级</f>
        <v/>
      </c>
      <c r="P867" s="500" t="str">
        <f>一年级BMI得分</f>
        <v/>
      </c>
      <c r="Q867" s="515" t="str">
        <f>一年级肺活量得分</f>
        <v/>
      </c>
      <c r="R867" s="512" t="str">
        <f>一年级等级</f>
        <v/>
      </c>
      <c r="S867" s="516" t="str">
        <f>一年级50米跑得分</f>
        <v/>
      </c>
      <c r="T867" s="517" t="str">
        <f>一年级等级</f>
        <v/>
      </c>
      <c r="U867" s="516" t="str">
        <f>一年级坐位体前屈得分</f>
        <v/>
      </c>
      <c r="V867" s="517" t="str">
        <f>一年级等级</f>
        <v/>
      </c>
      <c r="W867" s="516" t="str">
        <f>一年级一分钟跳绳得分</f>
        <v/>
      </c>
      <c r="X867" s="517" t="str">
        <f>一年级等级</f>
        <v/>
      </c>
      <c r="Y867" s="515"/>
      <c r="Z867" s="518"/>
      <c r="AA867" s="533"/>
      <c r="AB867" s="515"/>
      <c r="AC867" s="533" t="str">
        <f>一年级跳绳附加分</f>
        <v/>
      </c>
      <c r="AD867" s="534" t="str">
        <f>一年级标准分</f>
        <v/>
      </c>
      <c r="AE867" s="534" t="str">
        <f>一年级总分</f>
        <v/>
      </c>
      <c r="AF867" s="517" t="str">
        <f>一年级等级</f>
        <v/>
      </c>
    </row>
    <row r="868" spans="1:32">
      <c r="A868" s="664">
        <v>113</v>
      </c>
      <c r="B868" s="665">
        <v>26</v>
      </c>
      <c r="C868" s="586"/>
      <c r="D868" s="587"/>
      <c r="E868" s="586"/>
      <c r="F868" s="473"/>
      <c r="G868" s="608"/>
      <c r="H868" s="475"/>
      <c r="I868" s="613"/>
      <c r="J868" s="614"/>
      <c r="K868" s="614"/>
      <c r="L868" s="649"/>
      <c r="M868" s="644"/>
      <c r="N868" s="505" t="str">
        <f>一年级BMI</f>
        <v/>
      </c>
      <c r="O868" s="499" t="str">
        <f>一年级BMI等级</f>
        <v/>
      </c>
      <c r="P868" s="500" t="str">
        <f>一年级BMI得分</f>
        <v/>
      </c>
      <c r="Q868" s="515" t="str">
        <f>一年级肺活量得分</f>
        <v/>
      </c>
      <c r="R868" s="512" t="str">
        <f>一年级等级</f>
        <v/>
      </c>
      <c r="S868" s="516" t="str">
        <f>一年级50米跑得分</f>
        <v/>
      </c>
      <c r="T868" s="517" t="str">
        <f>一年级等级</f>
        <v/>
      </c>
      <c r="U868" s="516" t="str">
        <f>一年级坐位体前屈得分</f>
        <v/>
      </c>
      <c r="V868" s="517" t="str">
        <f>一年级等级</f>
        <v/>
      </c>
      <c r="W868" s="516" t="str">
        <f>一年级一分钟跳绳得分</f>
        <v/>
      </c>
      <c r="X868" s="517" t="str">
        <f>一年级等级</f>
        <v/>
      </c>
      <c r="Y868" s="515"/>
      <c r="Z868" s="518"/>
      <c r="AA868" s="533"/>
      <c r="AB868" s="515"/>
      <c r="AC868" s="533" t="str">
        <f>一年级跳绳附加分</f>
        <v/>
      </c>
      <c r="AD868" s="534" t="str">
        <f>一年级标准分</f>
        <v/>
      </c>
      <c r="AE868" s="534" t="str">
        <f>一年级总分</f>
        <v/>
      </c>
      <c r="AF868" s="517" t="str">
        <f>一年级等级</f>
        <v/>
      </c>
    </row>
    <row r="869" spans="1:32">
      <c r="A869" s="664">
        <v>113</v>
      </c>
      <c r="B869" s="665">
        <v>27</v>
      </c>
      <c r="C869" s="586"/>
      <c r="D869" s="587"/>
      <c r="E869" s="586"/>
      <c r="F869" s="473"/>
      <c r="G869" s="608"/>
      <c r="H869" s="475"/>
      <c r="I869" s="613"/>
      <c r="J869" s="614"/>
      <c r="K869" s="614"/>
      <c r="L869" s="649"/>
      <c r="M869" s="644"/>
      <c r="N869" s="505" t="str">
        <f>一年级BMI</f>
        <v/>
      </c>
      <c r="O869" s="499" t="str">
        <f>一年级BMI等级</f>
        <v/>
      </c>
      <c r="P869" s="500" t="str">
        <f>一年级BMI得分</f>
        <v/>
      </c>
      <c r="Q869" s="515" t="str">
        <f>一年级肺活量得分</f>
        <v/>
      </c>
      <c r="R869" s="512" t="str">
        <f>一年级等级</f>
        <v/>
      </c>
      <c r="S869" s="516" t="str">
        <f>一年级50米跑得分</f>
        <v/>
      </c>
      <c r="T869" s="517" t="str">
        <f>一年级等级</f>
        <v/>
      </c>
      <c r="U869" s="516" t="str">
        <f>一年级坐位体前屈得分</f>
        <v/>
      </c>
      <c r="V869" s="517" t="str">
        <f>一年级等级</f>
        <v/>
      </c>
      <c r="W869" s="516" t="str">
        <f>一年级一分钟跳绳得分</f>
        <v/>
      </c>
      <c r="X869" s="517" t="str">
        <f>一年级等级</f>
        <v/>
      </c>
      <c r="Y869" s="515"/>
      <c r="Z869" s="518"/>
      <c r="AA869" s="533"/>
      <c r="AB869" s="515"/>
      <c r="AC869" s="533" t="str">
        <f>一年级跳绳附加分</f>
        <v/>
      </c>
      <c r="AD869" s="534" t="str">
        <f>一年级标准分</f>
        <v/>
      </c>
      <c r="AE869" s="534" t="str">
        <f>一年级总分</f>
        <v/>
      </c>
      <c r="AF869" s="517" t="str">
        <f>一年级等级</f>
        <v/>
      </c>
    </row>
    <row r="870" spans="1:32">
      <c r="A870" s="664">
        <v>113</v>
      </c>
      <c r="B870" s="665">
        <v>28</v>
      </c>
      <c r="C870" s="586"/>
      <c r="D870" s="587"/>
      <c r="E870" s="586"/>
      <c r="F870" s="473"/>
      <c r="G870" s="608"/>
      <c r="H870" s="475"/>
      <c r="I870" s="613"/>
      <c r="J870" s="614"/>
      <c r="K870" s="614"/>
      <c r="L870" s="649"/>
      <c r="M870" s="644"/>
      <c r="N870" s="505" t="str">
        <f>一年级BMI</f>
        <v/>
      </c>
      <c r="O870" s="499" t="str">
        <f>一年级BMI等级</f>
        <v/>
      </c>
      <c r="P870" s="500" t="str">
        <f>一年级BMI得分</f>
        <v/>
      </c>
      <c r="Q870" s="515" t="str">
        <f>一年级肺活量得分</f>
        <v/>
      </c>
      <c r="R870" s="512" t="str">
        <f>一年级等级</f>
        <v/>
      </c>
      <c r="S870" s="516" t="str">
        <f>一年级50米跑得分</f>
        <v/>
      </c>
      <c r="T870" s="517" t="str">
        <f>一年级等级</f>
        <v/>
      </c>
      <c r="U870" s="516" t="str">
        <f>一年级坐位体前屈得分</f>
        <v/>
      </c>
      <c r="V870" s="517" t="str">
        <f>一年级等级</f>
        <v/>
      </c>
      <c r="W870" s="516" t="str">
        <f>一年级一分钟跳绳得分</f>
        <v/>
      </c>
      <c r="X870" s="517" t="str">
        <f>一年级等级</f>
        <v/>
      </c>
      <c r="Y870" s="515"/>
      <c r="Z870" s="518"/>
      <c r="AA870" s="533"/>
      <c r="AB870" s="515"/>
      <c r="AC870" s="533" t="str">
        <f>一年级跳绳附加分</f>
        <v/>
      </c>
      <c r="AD870" s="534" t="str">
        <f>一年级标准分</f>
        <v/>
      </c>
      <c r="AE870" s="534" t="str">
        <f>一年级总分</f>
        <v/>
      </c>
      <c r="AF870" s="517" t="str">
        <f>一年级等级</f>
        <v/>
      </c>
    </row>
    <row r="871" spans="1:32">
      <c r="A871" s="664">
        <v>113</v>
      </c>
      <c r="B871" s="665">
        <v>29</v>
      </c>
      <c r="C871" s="586"/>
      <c r="D871" s="587"/>
      <c r="E871" s="586"/>
      <c r="F871" s="473"/>
      <c r="G871" s="608"/>
      <c r="H871" s="475"/>
      <c r="I871" s="613"/>
      <c r="J871" s="614"/>
      <c r="K871" s="614"/>
      <c r="L871" s="649"/>
      <c r="M871" s="644"/>
      <c r="N871" s="505" t="str">
        <f>一年级BMI</f>
        <v/>
      </c>
      <c r="O871" s="499" t="str">
        <f>一年级BMI等级</f>
        <v/>
      </c>
      <c r="P871" s="500" t="str">
        <f>一年级BMI得分</f>
        <v/>
      </c>
      <c r="Q871" s="515" t="str">
        <f>一年级肺活量得分</f>
        <v/>
      </c>
      <c r="R871" s="512" t="str">
        <f>一年级等级</f>
        <v/>
      </c>
      <c r="S871" s="516" t="str">
        <f>一年级50米跑得分</f>
        <v/>
      </c>
      <c r="T871" s="517" t="str">
        <f>一年级等级</f>
        <v/>
      </c>
      <c r="U871" s="516" t="str">
        <f>一年级坐位体前屈得分</f>
        <v/>
      </c>
      <c r="V871" s="517" t="str">
        <f>一年级等级</f>
        <v/>
      </c>
      <c r="W871" s="516" t="str">
        <f>一年级一分钟跳绳得分</f>
        <v/>
      </c>
      <c r="X871" s="517" t="str">
        <f>一年级等级</f>
        <v/>
      </c>
      <c r="Y871" s="515"/>
      <c r="Z871" s="518"/>
      <c r="AA871" s="533"/>
      <c r="AB871" s="515"/>
      <c r="AC871" s="533" t="str">
        <f>一年级跳绳附加分</f>
        <v/>
      </c>
      <c r="AD871" s="534" t="str">
        <f>一年级标准分</f>
        <v/>
      </c>
      <c r="AE871" s="534" t="str">
        <f>一年级总分</f>
        <v/>
      </c>
      <c r="AF871" s="517" t="str">
        <f>一年级等级</f>
        <v/>
      </c>
    </row>
    <row r="872" spans="1:32">
      <c r="A872" s="664">
        <v>113</v>
      </c>
      <c r="B872" s="665">
        <v>30</v>
      </c>
      <c r="C872" s="586"/>
      <c r="D872" s="587"/>
      <c r="E872" s="586"/>
      <c r="F872" s="473"/>
      <c r="G872" s="608"/>
      <c r="H872" s="475"/>
      <c r="I872" s="613"/>
      <c r="J872" s="614"/>
      <c r="K872" s="614"/>
      <c r="L872" s="649"/>
      <c r="M872" s="644"/>
      <c r="N872" s="505" t="str">
        <f>一年级BMI</f>
        <v/>
      </c>
      <c r="O872" s="499" t="str">
        <f>一年级BMI等级</f>
        <v/>
      </c>
      <c r="P872" s="500" t="str">
        <f>一年级BMI得分</f>
        <v/>
      </c>
      <c r="Q872" s="515" t="str">
        <f>一年级肺活量得分</f>
        <v/>
      </c>
      <c r="R872" s="512" t="str">
        <f>一年级等级</f>
        <v/>
      </c>
      <c r="S872" s="516" t="str">
        <f>一年级50米跑得分</f>
        <v/>
      </c>
      <c r="T872" s="517" t="str">
        <f>一年级等级</f>
        <v/>
      </c>
      <c r="U872" s="516" t="str">
        <f>一年级坐位体前屈得分</f>
        <v/>
      </c>
      <c r="V872" s="517" t="str">
        <f>一年级等级</f>
        <v/>
      </c>
      <c r="W872" s="516" t="str">
        <f>一年级一分钟跳绳得分</f>
        <v/>
      </c>
      <c r="X872" s="517" t="str">
        <f>一年级等级</f>
        <v/>
      </c>
      <c r="Y872" s="515"/>
      <c r="Z872" s="518"/>
      <c r="AA872" s="533"/>
      <c r="AB872" s="515"/>
      <c r="AC872" s="533" t="str">
        <f>一年级跳绳附加分</f>
        <v/>
      </c>
      <c r="AD872" s="534" t="str">
        <f>一年级标准分</f>
        <v/>
      </c>
      <c r="AE872" s="534" t="str">
        <f>一年级总分</f>
        <v/>
      </c>
      <c r="AF872" s="517" t="str">
        <f>一年级等级</f>
        <v/>
      </c>
    </row>
    <row r="873" spans="1:32">
      <c r="A873" s="664">
        <v>113</v>
      </c>
      <c r="B873" s="665">
        <v>31</v>
      </c>
      <c r="C873" s="586"/>
      <c r="D873" s="587"/>
      <c r="E873" s="586"/>
      <c r="F873" s="473"/>
      <c r="G873" s="608"/>
      <c r="H873" s="475"/>
      <c r="I873" s="613"/>
      <c r="J873" s="614"/>
      <c r="K873" s="614"/>
      <c r="L873" s="649"/>
      <c r="M873" s="644"/>
      <c r="N873" s="505" t="str">
        <f>一年级BMI</f>
        <v/>
      </c>
      <c r="O873" s="499" t="str">
        <f>一年级BMI等级</f>
        <v/>
      </c>
      <c r="P873" s="500" t="str">
        <f>一年级BMI得分</f>
        <v/>
      </c>
      <c r="Q873" s="515" t="str">
        <f>一年级肺活量得分</f>
        <v/>
      </c>
      <c r="R873" s="512" t="str">
        <f>一年级等级</f>
        <v/>
      </c>
      <c r="S873" s="516" t="str">
        <f>一年级50米跑得分</f>
        <v/>
      </c>
      <c r="T873" s="517" t="str">
        <f>一年级等级</f>
        <v/>
      </c>
      <c r="U873" s="516" t="str">
        <f>一年级坐位体前屈得分</f>
        <v/>
      </c>
      <c r="V873" s="517" t="str">
        <f>一年级等级</f>
        <v/>
      </c>
      <c r="W873" s="516" t="str">
        <f>一年级一分钟跳绳得分</f>
        <v/>
      </c>
      <c r="X873" s="517" t="str">
        <f>一年级等级</f>
        <v/>
      </c>
      <c r="Y873" s="515"/>
      <c r="Z873" s="518"/>
      <c r="AA873" s="533"/>
      <c r="AB873" s="515"/>
      <c r="AC873" s="533" t="str">
        <f>一年级跳绳附加分</f>
        <v/>
      </c>
      <c r="AD873" s="534" t="str">
        <f>一年级标准分</f>
        <v/>
      </c>
      <c r="AE873" s="534" t="str">
        <f>一年级总分</f>
        <v/>
      </c>
      <c r="AF873" s="517" t="str">
        <f>一年级等级</f>
        <v/>
      </c>
    </row>
    <row r="874" spans="1:32">
      <c r="A874" s="664">
        <v>113</v>
      </c>
      <c r="B874" s="665">
        <v>32</v>
      </c>
      <c r="C874" s="586"/>
      <c r="D874" s="587"/>
      <c r="E874" s="586"/>
      <c r="F874" s="473"/>
      <c r="G874" s="608"/>
      <c r="H874" s="475"/>
      <c r="I874" s="613"/>
      <c r="J874" s="614"/>
      <c r="K874" s="614"/>
      <c r="L874" s="649"/>
      <c r="M874" s="644"/>
      <c r="N874" s="505" t="str">
        <f>一年级BMI</f>
        <v/>
      </c>
      <c r="O874" s="499" t="str">
        <f>一年级BMI等级</f>
        <v/>
      </c>
      <c r="P874" s="500" t="str">
        <f>一年级BMI得分</f>
        <v/>
      </c>
      <c r="Q874" s="515" t="str">
        <f>一年级肺活量得分</f>
        <v/>
      </c>
      <c r="R874" s="512" t="str">
        <f>一年级等级</f>
        <v/>
      </c>
      <c r="S874" s="516" t="str">
        <f>一年级50米跑得分</f>
        <v/>
      </c>
      <c r="T874" s="517" t="str">
        <f>一年级等级</f>
        <v/>
      </c>
      <c r="U874" s="516" t="str">
        <f>一年级坐位体前屈得分</f>
        <v/>
      </c>
      <c r="V874" s="517" t="str">
        <f>一年级等级</f>
        <v/>
      </c>
      <c r="W874" s="516" t="str">
        <f>一年级一分钟跳绳得分</f>
        <v/>
      </c>
      <c r="X874" s="517" t="str">
        <f>一年级等级</f>
        <v/>
      </c>
      <c r="Y874" s="515"/>
      <c r="Z874" s="518"/>
      <c r="AA874" s="533"/>
      <c r="AB874" s="515"/>
      <c r="AC874" s="533" t="str">
        <f>一年级跳绳附加分</f>
        <v/>
      </c>
      <c r="AD874" s="534" t="str">
        <f>一年级标准分</f>
        <v/>
      </c>
      <c r="AE874" s="534" t="str">
        <f>一年级总分</f>
        <v/>
      </c>
      <c r="AF874" s="517" t="str">
        <f>一年级等级</f>
        <v/>
      </c>
    </row>
    <row r="875" spans="1:32">
      <c r="A875" s="664">
        <v>113</v>
      </c>
      <c r="B875" s="665">
        <v>33</v>
      </c>
      <c r="C875" s="586"/>
      <c r="D875" s="587"/>
      <c r="E875" s="586"/>
      <c r="F875" s="609"/>
      <c r="G875" s="608"/>
      <c r="H875" s="475"/>
      <c r="I875" s="613"/>
      <c r="J875" s="614"/>
      <c r="K875" s="614"/>
      <c r="L875" s="649"/>
      <c r="M875" s="644"/>
      <c r="N875" s="505" t="str">
        <f>一年级BMI</f>
        <v/>
      </c>
      <c r="O875" s="499" t="str">
        <f>一年级BMI等级</f>
        <v/>
      </c>
      <c r="P875" s="500" t="str">
        <f>一年级BMI得分</f>
        <v/>
      </c>
      <c r="Q875" s="515" t="str">
        <f>一年级肺活量得分</f>
        <v/>
      </c>
      <c r="R875" s="512" t="str">
        <f>一年级等级</f>
        <v/>
      </c>
      <c r="S875" s="516" t="str">
        <f>一年级50米跑得分</f>
        <v/>
      </c>
      <c r="T875" s="517" t="str">
        <f>一年级等级</f>
        <v/>
      </c>
      <c r="U875" s="516" t="str">
        <f>一年级坐位体前屈得分</f>
        <v/>
      </c>
      <c r="V875" s="517" t="str">
        <f>一年级等级</f>
        <v/>
      </c>
      <c r="W875" s="516" t="str">
        <f>一年级一分钟跳绳得分</f>
        <v/>
      </c>
      <c r="X875" s="517" t="str">
        <f>一年级等级</f>
        <v/>
      </c>
      <c r="Y875" s="515"/>
      <c r="Z875" s="518"/>
      <c r="AA875" s="533"/>
      <c r="AB875" s="515"/>
      <c r="AC875" s="533" t="str">
        <f>一年级跳绳附加分</f>
        <v/>
      </c>
      <c r="AD875" s="534" t="str">
        <f>一年级标准分</f>
        <v/>
      </c>
      <c r="AE875" s="534" t="str">
        <f>一年级总分</f>
        <v/>
      </c>
      <c r="AF875" s="517" t="str">
        <f>一年级等级</f>
        <v/>
      </c>
    </row>
    <row r="876" spans="1:32">
      <c r="A876" s="664">
        <v>113</v>
      </c>
      <c r="B876" s="665">
        <v>34</v>
      </c>
      <c r="C876" s="586"/>
      <c r="D876" s="587"/>
      <c r="E876" s="586"/>
      <c r="F876" s="609"/>
      <c r="G876" s="608"/>
      <c r="H876" s="475"/>
      <c r="I876" s="613"/>
      <c r="J876" s="614"/>
      <c r="K876" s="614"/>
      <c r="L876" s="649"/>
      <c r="M876" s="644"/>
      <c r="N876" s="505" t="str">
        <f>一年级BMI</f>
        <v/>
      </c>
      <c r="O876" s="499" t="str">
        <f>一年级BMI等级</f>
        <v/>
      </c>
      <c r="P876" s="500" t="str">
        <f>一年级BMI得分</f>
        <v/>
      </c>
      <c r="Q876" s="515" t="str">
        <f>一年级肺活量得分</f>
        <v/>
      </c>
      <c r="R876" s="512" t="str">
        <f>一年级等级</f>
        <v/>
      </c>
      <c r="S876" s="516" t="str">
        <f>一年级50米跑得分</f>
        <v/>
      </c>
      <c r="T876" s="517" t="str">
        <f>一年级等级</f>
        <v/>
      </c>
      <c r="U876" s="516" t="str">
        <f>一年级坐位体前屈得分</f>
        <v/>
      </c>
      <c r="V876" s="517" t="str">
        <f>一年级等级</f>
        <v/>
      </c>
      <c r="W876" s="516" t="str">
        <f>一年级一分钟跳绳得分</f>
        <v/>
      </c>
      <c r="X876" s="517" t="str">
        <f>一年级等级</f>
        <v/>
      </c>
      <c r="Y876" s="515"/>
      <c r="Z876" s="518"/>
      <c r="AA876" s="533"/>
      <c r="AB876" s="515"/>
      <c r="AC876" s="533" t="str">
        <f>一年级跳绳附加分</f>
        <v/>
      </c>
      <c r="AD876" s="534" t="str">
        <f>一年级标准分</f>
        <v/>
      </c>
      <c r="AE876" s="534" t="str">
        <f>一年级总分</f>
        <v/>
      </c>
      <c r="AF876" s="517" t="str">
        <f>一年级等级</f>
        <v/>
      </c>
    </row>
    <row r="877" spans="1:32">
      <c r="A877" s="664">
        <v>113</v>
      </c>
      <c r="B877" s="665">
        <v>35</v>
      </c>
      <c r="C877" s="586"/>
      <c r="D877" s="587"/>
      <c r="E877" s="586"/>
      <c r="F877" s="609"/>
      <c r="G877" s="608"/>
      <c r="H877" s="475"/>
      <c r="I877" s="613"/>
      <c r="J877" s="614"/>
      <c r="K877" s="614"/>
      <c r="L877" s="649"/>
      <c r="M877" s="644"/>
      <c r="N877" s="505" t="str">
        <f>一年级BMI</f>
        <v/>
      </c>
      <c r="O877" s="499" t="str">
        <f>一年级BMI等级</f>
        <v/>
      </c>
      <c r="P877" s="500" t="str">
        <f>一年级BMI得分</f>
        <v/>
      </c>
      <c r="Q877" s="515" t="str">
        <f>一年级肺活量得分</f>
        <v/>
      </c>
      <c r="R877" s="512" t="str">
        <f>一年级等级</f>
        <v/>
      </c>
      <c r="S877" s="516" t="str">
        <f>一年级50米跑得分</f>
        <v/>
      </c>
      <c r="T877" s="517" t="str">
        <f>一年级等级</f>
        <v/>
      </c>
      <c r="U877" s="516" t="str">
        <f>一年级坐位体前屈得分</f>
        <v/>
      </c>
      <c r="V877" s="517" t="str">
        <f>一年级等级</f>
        <v/>
      </c>
      <c r="W877" s="516" t="str">
        <f>一年级一分钟跳绳得分</f>
        <v/>
      </c>
      <c r="X877" s="517" t="str">
        <f>一年级等级</f>
        <v/>
      </c>
      <c r="Y877" s="515"/>
      <c r="Z877" s="518"/>
      <c r="AA877" s="533"/>
      <c r="AB877" s="515"/>
      <c r="AC877" s="533" t="str">
        <f>一年级跳绳附加分</f>
        <v/>
      </c>
      <c r="AD877" s="534" t="str">
        <f>一年级标准分</f>
        <v/>
      </c>
      <c r="AE877" s="534" t="str">
        <f>一年级总分</f>
        <v/>
      </c>
      <c r="AF877" s="517" t="str">
        <f>一年级等级</f>
        <v/>
      </c>
    </row>
    <row r="878" spans="1:32">
      <c r="A878" s="664">
        <v>113</v>
      </c>
      <c r="B878" s="665">
        <v>36</v>
      </c>
      <c r="C878" s="586"/>
      <c r="D878" s="587"/>
      <c r="E878" s="586"/>
      <c r="F878" s="609"/>
      <c r="G878" s="608"/>
      <c r="H878" s="475"/>
      <c r="I878" s="613"/>
      <c r="J878" s="614"/>
      <c r="K878" s="614"/>
      <c r="L878" s="649"/>
      <c r="M878" s="644"/>
      <c r="N878" s="505" t="str">
        <f>一年级BMI</f>
        <v/>
      </c>
      <c r="O878" s="499" t="str">
        <f>一年级BMI等级</f>
        <v/>
      </c>
      <c r="P878" s="500" t="str">
        <f>一年级BMI得分</f>
        <v/>
      </c>
      <c r="Q878" s="515" t="str">
        <f>一年级肺活量得分</f>
        <v/>
      </c>
      <c r="R878" s="512" t="str">
        <f>一年级等级</f>
        <v/>
      </c>
      <c r="S878" s="516" t="str">
        <f>一年级50米跑得分</f>
        <v/>
      </c>
      <c r="T878" s="517" t="str">
        <f>一年级等级</f>
        <v/>
      </c>
      <c r="U878" s="516" t="str">
        <f>一年级坐位体前屈得分</f>
        <v/>
      </c>
      <c r="V878" s="517" t="str">
        <f>一年级等级</f>
        <v/>
      </c>
      <c r="W878" s="516" t="str">
        <f>一年级一分钟跳绳得分</f>
        <v/>
      </c>
      <c r="X878" s="517" t="str">
        <f>一年级等级</f>
        <v/>
      </c>
      <c r="Y878" s="515"/>
      <c r="Z878" s="518"/>
      <c r="AA878" s="533"/>
      <c r="AB878" s="515"/>
      <c r="AC878" s="533" t="str">
        <f>一年级跳绳附加分</f>
        <v/>
      </c>
      <c r="AD878" s="534" t="str">
        <f>一年级标准分</f>
        <v/>
      </c>
      <c r="AE878" s="534" t="str">
        <f>一年级总分</f>
        <v/>
      </c>
      <c r="AF878" s="517" t="str">
        <f>一年级等级</f>
        <v/>
      </c>
    </row>
    <row r="879" spans="1:32">
      <c r="A879" s="664">
        <v>113</v>
      </c>
      <c r="B879" s="665">
        <v>37</v>
      </c>
      <c r="C879" s="586"/>
      <c r="D879" s="587"/>
      <c r="E879" s="586"/>
      <c r="F879" s="609"/>
      <c r="G879" s="608"/>
      <c r="H879" s="475"/>
      <c r="I879" s="613"/>
      <c r="J879" s="614"/>
      <c r="K879" s="614"/>
      <c r="L879" s="649"/>
      <c r="M879" s="644"/>
      <c r="N879" s="505" t="str">
        <f>一年级BMI</f>
        <v/>
      </c>
      <c r="O879" s="499" t="str">
        <f>一年级BMI等级</f>
        <v/>
      </c>
      <c r="P879" s="500" t="str">
        <f>一年级BMI得分</f>
        <v/>
      </c>
      <c r="Q879" s="515" t="str">
        <f>一年级肺活量得分</f>
        <v/>
      </c>
      <c r="R879" s="512" t="str">
        <f>一年级等级</f>
        <v/>
      </c>
      <c r="S879" s="516" t="str">
        <f>一年级50米跑得分</f>
        <v/>
      </c>
      <c r="T879" s="517" t="str">
        <f>一年级等级</f>
        <v/>
      </c>
      <c r="U879" s="516" t="str">
        <f>一年级坐位体前屈得分</f>
        <v/>
      </c>
      <c r="V879" s="517" t="str">
        <f>一年级等级</f>
        <v/>
      </c>
      <c r="W879" s="516" t="str">
        <f>一年级一分钟跳绳得分</f>
        <v/>
      </c>
      <c r="X879" s="517" t="str">
        <f>一年级等级</f>
        <v/>
      </c>
      <c r="Y879" s="515"/>
      <c r="Z879" s="518"/>
      <c r="AA879" s="533"/>
      <c r="AB879" s="515"/>
      <c r="AC879" s="533" t="str">
        <f>一年级跳绳附加分</f>
        <v/>
      </c>
      <c r="AD879" s="534" t="str">
        <f>一年级标准分</f>
        <v/>
      </c>
      <c r="AE879" s="534" t="str">
        <f>一年级总分</f>
        <v/>
      </c>
      <c r="AF879" s="517" t="str">
        <f>一年级等级</f>
        <v/>
      </c>
    </row>
    <row r="880" spans="1:32">
      <c r="A880" s="664">
        <v>113</v>
      </c>
      <c r="B880" s="665">
        <v>38</v>
      </c>
      <c r="C880" s="586"/>
      <c r="D880" s="587"/>
      <c r="E880" s="586"/>
      <c r="F880" s="609"/>
      <c r="G880" s="608"/>
      <c r="H880" s="475"/>
      <c r="I880" s="613"/>
      <c r="J880" s="614"/>
      <c r="K880" s="614"/>
      <c r="L880" s="649"/>
      <c r="M880" s="644"/>
      <c r="N880" s="505" t="str">
        <f>一年级BMI</f>
        <v/>
      </c>
      <c r="O880" s="499" t="str">
        <f>一年级BMI等级</f>
        <v/>
      </c>
      <c r="P880" s="500" t="str">
        <f>一年级BMI得分</f>
        <v/>
      </c>
      <c r="Q880" s="515" t="str">
        <f>一年级肺活量得分</f>
        <v/>
      </c>
      <c r="R880" s="512" t="str">
        <f>一年级等级</f>
        <v/>
      </c>
      <c r="S880" s="516" t="str">
        <f>一年级50米跑得分</f>
        <v/>
      </c>
      <c r="T880" s="517" t="str">
        <f>一年级等级</f>
        <v/>
      </c>
      <c r="U880" s="516" t="str">
        <f>一年级坐位体前屈得分</f>
        <v/>
      </c>
      <c r="V880" s="517" t="str">
        <f>一年级等级</f>
        <v/>
      </c>
      <c r="W880" s="516" t="str">
        <f>一年级一分钟跳绳得分</f>
        <v/>
      </c>
      <c r="X880" s="517" t="str">
        <f>一年级等级</f>
        <v/>
      </c>
      <c r="Y880" s="515"/>
      <c r="Z880" s="518"/>
      <c r="AA880" s="533"/>
      <c r="AB880" s="515"/>
      <c r="AC880" s="533" t="str">
        <f>一年级跳绳附加分</f>
        <v/>
      </c>
      <c r="AD880" s="534" t="str">
        <f>一年级标准分</f>
        <v/>
      </c>
      <c r="AE880" s="534" t="str">
        <f>一年级总分</f>
        <v/>
      </c>
      <c r="AF880" s="517" t="str">
        <f>一年级等级</f>
        <v/>
      </c>
    </row>
    <row r="881" spans="1:32">
      <c r="A881" s="664">
        <v>113</v>
      </c>
      <c r="B881" s="665">
        <v>39</v>
      </c>
      <c r="C881" s="586"/>
      <c r="D881" s="587"/>
      <c r="E881" s="586"/>
      <c r="F881" s="609"/>
      <c r="G881" s="608"/>
      <c r="H881" s="475"/>
      <c r="I881" s="613"/>
      <c r="J881" s="614"/>
      <c r="K881" s="614"/>
      <c r="L881" s="649"/>
      <c r="M881" s="644"/>
      <c r="N881" s="505" t="str">
        <f>一年级BMI</f>
        <v/>
      </c>
      <c r="O881" s="499" t="str">
        <f>一年级BMI等级</f>
        <v/>
      </c>
      <c r="P881" s="500" t="str">
        <f>一年级BMI得分</f>
        <v/>
      </c>
      <c r="Q881" s="515" t="str">
        <f>一年级肺活量得分</f>
        <v/>
      </c>
      <c r="R881" s="512" t="str">
        <f>一年级等级</f>
        <v/>
      </c>
      <c r="S881" s="516" t="str">
        <f>一年级50米跑得分</f>
        <v/>
      </c>
      <c r="T881" s="517" t="str">
        <f>一年级等级</f>
        <v/>
      </c>
      <c r="U881" s="516" t="str">
        <f>一年级坐位体前屈得分</f>
        <v/>
      </c>
      <c r="V881" s="517" t="str">
        <f>一年级等级</f>
        <v/>
      </c>
      <c r="W881" s="516" t="str">
        <f>一年级一分钟跳绳得分</f>
        <v/>
      </c>
      <c r="X881" s="517" t="str">
        <f>一年级等级</f>
        <v/>
      </c>
      <c r="Y881" s="515"/>
      <c r="Z881" s="518"/>
      <c r="AA881" s="533"/>
      <c r="AB881" s="515"/>
      <c r="AC881" s="533" t="str">
        <f>一年级跳绳附加分</f>
        <v/>
      </c>
      <c r="AD881" s="534" t="str">
        <f>一年级标准分</f>
        <v/>
      </c>
      <c r="AE881" s="534" t="str">
        <f>一年级总分</f>
        <v/>
      </c>
      <c r="AF881" s="517" t="str">
        <f>一年级等级</f>
        <v/>
      </c>
    </row>
    <row r="882" spans="1:32">
      <c r="A882" s="664">
        <v>113</v>
      </c>
      <c r="B882" s="665">
        <v>40</v>
      </c>
      <c r="C882" s="586"/>
      <c r="D882" s="587"/>
      <c r="E882" s="586"/>
      <c r="F882" s="609"/>
      <c r="G882" s="608"/>
      <c r="H882" s="475"/>
      <c r="I882" s="613"/>
      <c r="J882" s="614"/>
      <c r="K882" s="614"/>
      <c r="L882" s="649"/>
      <c r="M882" s="644"/>
      <c r="N882" s="505" t="str">
        <f>一年级BMI</f>
        <v/>
      </c>
      <c r="O882" s="499" t="str">
        <f>一年级BMI等级</f>
        <v/>
      </c>
      <c r="P882" s="500" t="str">
        <f>一年级BMI得分</f>
        <v/>
      </c>
      <c r="Q882" s="515" t="str">
        <f>一年级肺活量得分</f>
        <v/>
      </c>
      <c r="R882" s="512" t="str">
        <f>一年级等级</f>
        <v/>
      </c>
      <c r="S882" s="516" t="str">
        <f>一年级50米跑得分</f>
        <v/>
      </c>
      <c r="T882" s="517" t="str">
        <f>一年级等级</f>
        <v/>
      </c>
      <c r="U882" s="516" t="str">
        <f>一年级坐位体前屈得分</f>
        <v/>
      </c>
      <c r="V882" s="517" t="str">
        <f>一年级等级</f>
        <v/>
      </c>
      <c r="W882" s="516" t="str">
        <f>一年级一分钟跳绳得分</f>
        <v/>
      </c>
      <c r="X882" s="517" t="str">
        <f>一年级等级</f>
        <v/>
      </c>
      <c r="Y882" s="515"/>
      <c r="Z882" s="518"/>
      <c r="AA882" s="533"/>
      <c r="AB882" s="515"/>
      <c r="AC882" s="533" t="str">
        <f>一年级跳绳附加分</f>
        <v/>
      </c>
      <c r="AD882" s="534" t="str">
        <f>一年级标准分</f>
        <v/>
      </c>
      <c r="AE882" s="534" t="str">
        <f>一年级总分</f>
        <v/>
      </c>
      <c r="AF882" s="517" t="str">
        <f>一年级等级</f>
        <v/>
      </c>
    </row>
    <row r="883" spans="1:32">
      <c r="A883" s="664">
        <v>113</v>
      </c>
      <c r="B883" s="665">
        <v>41</v>
      </c>
      <c r="C883" s="604"/>
      <c r="D883" s="605"/>
      <c r="E883" s="593"/>
      <c r="F883" s="473"/>
      <c r="G883" s="608"/>
      <c r="H883" s="475"/>
      <c r="I883" s="621"/>
      <c r="J883" s="622"/>
      <c r="K883" s="622"/>
      <c r="L883" s="648"/>
      <c r="M883" s="643"/>
      <c r="N883" s="498" t="str">
        <f>一年级BMI</f>
        <v/>
      </c>
      <c r="O883" s="499" t="str">
        <f>一年级BMI等级</f>
        <v/>
      </c>
      <c r="P883" s="500" t="str">
        <f>一年级BMI得分</f>
        <v/>
      </c>
      <c r="Q883" s="515" t="str">
        <f>一年级肺活量得分</f>
        <v/>
      </c>
      <c r="R883" s="512" t="str">
        <f>一年级等级</f>
        <v/>
      </c>
      <c r="S883" s="516" t="str">
        <f>一年级50米跑得分</f>
        <v/>
      </c>
      <c r="T883" s="512" t="str">
        <f>一年级等级</f>
        <v/>
      </c>
      <c r="U883" s="516" t="str">
        <f>一年级坐位体前屈得分</f>
        <v/>
      </c>
      <c r="V883" s="512" t="str">
        <f>一年级等级</f>
        <v/>
      </c>
      <c r="W883" s="516" t="str">
        <f>一年级一分钟跳绳得分</f>
        <v/>
      </c>
      <c r="X883" s="512" t="str">
        <f>一年级等级</f>
        <v/>
      </c>
      <c r="Y883" s="511"/>
      <c r="Z883" s="514"/>
      <c r="AA883" s="530"/>
      <c r="AB883" s="511"/>
      <c r="AC883" s="530" t="str">
        <f>一年级跳绳附加分</f>
        <v/>
      </c>
      <c r="AD883" s="534" t="str">
        <f>一年级标准分</f>
        <v/>
      </c>
      <c r="AE883" s="531" t="str">
        <f>一年级总分</f>
        <v/>
      </c>
      <c r="AF883" s="512" t="str">
        <f>一年级等级</f>
        <v/>
      </c>
    </row>
    <row r="884" spans="1:32">
      <c r="A884" s="664">
        <v>113</v>
      </c>
      <c r="B884" s="665">
        <v>42</v>
      </c>
      <c r="C884" s="586"/>
      <c r="D884" s="594"/>
      <c r="E884" s="593"/>
      <c r="F884" s="473"/>
      <c r="G884" s="608"/>
      <c r="H884" s="475"/>
      <c r="I884" s="613"/>
      <c r="J884" s="614"/>
      <c r="K884" s="622"/>
      <c r="L884" s="649"/>
      <c r="M884" s="644"/>
      <c r="N884" s="505" t="str">
        <f>一年级BMI</f>
        <v/>
      </c>
      <c r="O884" s="499" t="str">
        <f>一年级BMI等级</f>
        <v/>
      </c>
      <c r="P884" s="500" t="str">
        <f>一年级BMI得分</f>
        <v/>
      </c>
      <c r="Q884" s="515" t="str">
        <f>一年级肺活量得分</f>
        <v/>
      </c>
      <c r="R884" s="512" t="str">
        <f>一年级等级</f>
        <v/>
      </c>
      <c r="S884" s="516" t="str">
        <f>一年级50米跑得分</f>
        <v/>
      </c>
      <c r="T884" s="512" t="str">
        <f>一年级等级</f>
        <v/>
      </c>
      <c r="U884" s="516" t="str">
        <f>一年级坐位体前屈得分</f>
        <v/>
      </c>
      <c r="V884" s="517" t="str">
        <f>一年级等级</f>
        <v/>
      </c>
      <c r="W884" s="516" t="str">
        <f>一年级一分钟跳绳得分</f>
        <v/>
      </c>
      <c r="X884" s="517" t="str">
        <f>一年级等级</f>
        <v/>
      </c>
      <c r="Y884" s="515"/>
      <c r="Z884" s="518"/>
      <c r="AA884" s="533"/>
      <c r="AB884" s="515"/>
      <c r="AC884" s="533" t="str">
        <f>一年级跳绳附加分</f>
        <v/>
      </c>
      <c r="AD884" s="534" t="str">
        <f>一年级标准分</f>
        <v/>
      </c>
      <c r="AE884" s="534" t="str">
        <f>一年级总分</f>
        <v/>
      </c>
      <c r="AF884" s="517" t="str">
        <f>一年级等级</f>
        <v/>
      </c>
    </row>
    <row r="885" spans="1:32">
      <c r="A885" s="664">
        <v>113</v>
      </c>
      <c r="B885" s="665">
        <v>43</v>
      </c>
      <c r="C885" s="586"/>
      <c r="D885" s="594"/>
      <c r="E885" s="593"/>
      <c r="F885" s="473"/>
      <c r="G885" s="608"/>
      <c r="H885" s="475"/>
      <c r="I885" s="613"/>
      <c r="J885" s="614"/>
      <c r="K885" s="622"/>
      <c r="L885" s="649"/>
      <c r="M885" s="644"/>
      <c r="N885" s="505" t="str">
        <f>一年级BMI</f>
        <v/>
      </c>
      <c r="O885" s="499" t="str">
        <f>一年级BMI等级</f>
        <v/>
      </c>
      <c r="P885" s="500" t="str">
        <f>一年级BMI得分</f>
        <v/>
      </c>
      <c r="Q885" s="515" t="str">
        <f>一年级肺活量得分</f>
        <v/>
      </c>
      <c r="R885" s="512" t="str">
        <f>一年级等级</f>
        <v/>
      </c>
      <c r="S885" s="516" t="str">
        <f>一年级50米跑得分</f>
        <v/>
      </c>
      <c r="T885" s="512" t="str">
        <f>一年级等级</f>
        <v/>
      </c>
      <c r="U885" s="516" t="str">
        <f>一年级坐位体前屈得分</f>
        <v/>
      </c>
      <c r="V885" s="517" t="str">
        <f>一年级等级</f>
        <v/>
      </c>
      <c r="W885" s="516" t="str">
        <f>一年级一分钟跳绳得分</f>
        <v/>
      </c>
      <c r="X885" s="517" t="str">
        <f>一年级等级</f>
        <v/>
      </c>
      <c r="Y885" s="515"/>
      <c r="Z885" s="518"/>
      <c r="AA885" s="533"/>
      <c r="AB885" s="515"/>
      <c r="AC885" s="533" t="str">
        <f>一年级跳绳附加分</f>
        <v/>
      </c>
      <c r="AD885" s="534" t="str">
        <f>一年级标准分</f>
        <v/>
      </c>
      <c r="AE885" s="534" t="str">
        <f>一年级总分</f>
        <v/>
      </c>
      <c r="AF885" s="517" t="str">
        <f>一年级等级</f>
        <v/>
      </c>
    </row>
    <row r="886" spans="1:32">
      <c r="A886" s="664">
        <v>113</v>
      </c>
      <c r="B886" s="665">
        <v>44</v>
      </c>
      <c r="C886" s="586"/>
      <c r="D886" s="594"/>
      <c r="E886" s="593"/>
      <c r="F886" s="473"/>
      <c r="G886" s="612"/>
      <c r="H886" s="475"/>
      <c r="I886" s="613"/>
      <c r="J886" s="614"/>
      <c r="K886" s="622"/>
      <c r="L886" s="649"/>
      <c r="M886" s="644"/>
      <c r="N886" s="505" t="str">
        <f>一年级BMI</f>
        <v/>
      </c>
      <c r="O886" s="499" t="str">
        <f>一年级BMI等级</f>
        <v/>
      </c>
      <c r="P886" s="500" t="str">
        <f>一年级BMI得分</f>
        <v/>
      </c>
      <c r="Q886" s="515" t="str">
        <f>一年级肺活量得分</f>
        <v/>
      </c>
      <c r="R886" s="512" t="str">
        <f>一年级等级</f>
        <v/>
      </c>
      <c r="S886" s="516" t="str">
        <f>一年级50米跑得分</f>
        <v/>
      </c>
      <c r="T886" s="512" t="str">
        <f>一年级等级</f>
        <v/>
      </c>
      <c r="U886" s="516" t="str">
        <f>一年级坐位体前屈得分</f>
        <v/>
      </c>
      <c r="V886" s="517" t="str">
        <f>一年级等级</f>
        <v/>
      </c>
      <c r="W886" s="516" t="str">
        <f>一年级一分钟跳绳得分</f>
        <v/>
      </c>
      <c r="X886" s="517" t="str">
        <f>一年级等级</f>
        <v/>
      </c>
      <c r="Y886" s="515"/>
      <c r="Z886" s="518"/>
      <c r="AA886" s="533"/>
      <c r="AB886" s="515"/>
      <c r="AC886" s="533" t="str">
        <f>一年级跳绳附加分</f>
        <v/>
      </c>
      <c r="AD886" s="534" t="str">
        <f>一年级标准分</f>
        <v/>
      </c>
      <c r="AE886" s="534" t="str">
        <f>一年级总分</f>
        <v/>
      </c>
      <c r="AF886" s="517" t="str">
        <f>一年级等级</f>
        <v/>
      </c>
    </row>
    <row r="887" spans="1:32">
      <c r="A887" s="664">
        <v>113</v>
      </c>
      <c r="B887" s="665">
        <v>45</v>
      </c>
      <c r="C887" s="586"/>
      <c r="D887" s="594"/>
      <c r="E887" s="593"/>
      <c r="F887" s="473"/>
      <c r="G887" s="612"/>
      <c r="H887" s="475"/>
      <c r="I887" s="613"/>
      <c r="J887" s="614"/>
      <c r="K887" s="622"/>
      <c r="L887" s="649"/>
      <c r="M887" s="644"/>
      <c r="N887" s="505" t="str">
        <f>一年级BMI</f>
        <v/>
      </c>
      <c r="O887" s="499" t="str">
        <f>一年级BMI等级</f>
        <v/>
      </c>
      <c r="P887" s="500" t="str">
        <f>一年级BMI得分</f>
        <v/>
      </c>
      <c r="Q887" s="515" t="str">
        <f>一年级肺活量得分</f>
        <v/>
      </c>
      <c r="R887" s="512" t="str">
        <f>一年级等级</f>
        <v/>
      </c>
      <c r="S887" s="516" t="str">
        <f>一年级50米跑得分</f>
        <v/>
      </c>
      <c r="T887" s="512" t="str">
        <f>一年级等级</f>
        <v/>
      </c>
      <c r="U887" s="516" t="str">
        <f>一年级坐位体前屈得分</f>
        <v/>
      </c>
      <c r="V887" s="517" t="str">
        <f>一年级等级</f>
        <v/>
      </c>
      <c r="W887" s="516" t="str">
        <f>一年级一分钟跳绳得分</f>
        <v/>
      </c>
      <c r="X887" s="517" t="str">
        <f>一年级等级</f>
        <v/>
      </c>
      <c r="Y887" s="515"/>
      <c r="Z887" s="518"/>
      <c r="AA887" s="533"/>
      <c r="AB887" s="515"/>
      <c r="AC887" s="533" t="str">
        <f>一年级跳绳附加分</f>
        <v/>
      </c>
      <c r="AD887" s="534" t="str">
        <f>一年级标准分</f>
        <v/>
      </c>
      <c r="AE887" s="534" t="str">
        <f>一年级总分</f>
        <v/>
      </c>
      <c r="AF887" s="517" t="str">
        <f>一年级等级</f>
        <v/>
      </c>
    </row>
    <row r="888" spans="1:32">
      <c r="A888" s="664">
        <v>113</v>
      </c>
      <c r="B888" s="665">
        <v>46</v>
      </c>
      <c r="C888" s="586"/>
      <c r="D888" s="594"/>
      <c r="E888" s="593"/>
      <c r="F888" s="473"/>
      <c r="G888" s="608"/>
      <c r="H888" s="475"/>
      <c r="I888" s="613"/>
      <c r="J888" s="614"/>
      <c r="K888" s="622"/>
      <c r="L888" s="649"/>
      <c r="M888" s="644"/>
      <c r="N888" s="505" t="str">
        <f>一年级BMI</f>
        <v/>
      </c>
      <c r="O888" s="499" t="str">
        <f>一年级BMI等级</f>
        <v/>
      </c>
      <c r="P888" s="500" t="str">
        <f>一年级BMI得分</f>
        <v/>
      </c>
      <c r="Q888" s="515" t="str">
        <f>一年级肺活量得分</f>
        <v/>
      </c>
      <c r="R888" s="512" t="str">
        <f>一年级等级</f>
        <v/>
      </c>
      <c r="S888" s="516" t="str">
        <f>一年级50米跑得分</f>
        <v/>
      </c>
      <c r="T888" s="512" t="str">
        <f>一年级等级</f>
        <v/>
      </c>
      <c r="U888" s="516" t="str">
        <f>一年级坐位体前屈得分</f>
        <v/>
      </c>
      <c r="V888" s="517" t="str">
        <f>一年级等级</f>
        <v/>
      </c>
      <c r="W888" s="516" t="str">
        <f>一年级一分钟跳绳得分</f>
        <v/>
      </c>
      <c r="X888" s="517" t="str">
        <f>一年级等级</f>
        <v/>
      </c>
      <c r="Y888" s="515"/>
      <c r="Z888" s="518"/>
      <c r="AA888" s="533"/>
      <c r="AB888" s="515"/>
      <c r="AC888" s="533" t="str">
        <f>一年级跳绳附加分</f>
        <v/>
      </c>
      <c r="AD888" s="534" t="str">
        <f>一年级标准分</f>
        <v/>
      </c>
      <c r="AE888" s="534" t="str">
        <f>一年级总分</f>
        <v/>
      </c>
      <c r="AF888" s="517" t="str">
        <f>一年级等级</f>
        <v/>
      </c>
    </row>
    <row r="889" spans="1:32">
      <c r="A889" s="664">
        <v>113</v>
      </c>
      <c r="B889" s="665">
        <v>47</v>
      </c>
      <c r="C889" s="586"/>
      <c r="D889" s="594"/>
      <c r="E889" s="593"/>
      <c r="F889" s="473"/>
      <c r="G889" s="608"/>
      <c r="H889" s="475"/>
      <c r="I889" s="613"/>
      <c r="J889" s="614"/>
      <c r="K889" s="622"/>
      <c r="L889" s="649"/>
      <c r="M889" s="644"/>
      <c r="N889" s="505" t="str">
        <f>一年级BMI</f>
        <v/>
      </c>
      <c r="O889" s="499" t="str">
        <f>一年级BMI等级</f>
        <v/>
      </c>
      <c r="P889" s="500" t="str">
        <f>一年级BMI得分</f>
        <v/>
      </c>
      <c r="Q889" s="515" t="str">
        <f>一年级肺活量得分</f>
        <v/>
      </c>
      <c r="R889" s="512" t="str">
        <f>一年级等级</f>
        <v/>
      </c>
      <c r="S889" s="516" t="str">
        <f>一年级50米跑得分</f>
        <v/>
      </c>
      <c r="T889" s="517" t="str">
        <f>一年级等级</f>
        <v/>
      </c>
      <c r="U889" s="516" t="str">
        <f>一年级坐位体前屈得分</f>
        <v/>
      </c>
      <c r="V889" s="517" t="str">
        <f>一年级等级</f>
        <v/>
      </c>
      <c r="W889" s="516" t="str">
        <f>一年级一分钟跳绳得分</f>
        <v/>
      </c>
      <c r="X889" s="517" t="str">
        <f>一年级等级</f>
        <v/>
      </c>
      <c r="Y889" s="515"/>
      <c r="Z889" s="518"/>
      <c r="AA889" s="533"/>
      <c r="AB889" s="515"/>
      <c r="AC889" s="533" t="str">
        <f>一年级跳绳附加分</f>
        <v/>
      </c>
      <c r="AD889" s="534" t="str">
        <f>一年级标准分</f>
        <v/>
      </c>
      <c r="AE889" s="534" t="str">
        <f>一年级总分</f>
        <v/>
      </c>
      <c r="AF889" s="517" t="str">
        <f>一年级等级</f>
        <v/>
      </c>
    </row>
    <row r="890" spans="1:32">
      <c r="A890" s="664">
        <v>113</v>
      </c>
      <c r="B890" s="665">
        <v>48</v>
      </c>
      <c r="C890" s="586"/>
      <c r="D890" s="594"/>
      <c r="E890" s="593"/>
      <c r="F890" s="473"/>
      <c r="G890" s="608"/>
      <c r="H890" s="475"/>
      <c r="I890" s="613"/>
      <c r="J890" s="614"/>
      <c r="K890" s="622"/>
      <c r="L890" s="649"/>
      <c r="M890" s="644"/>
      <c r="N890" s="505" t="str">
        <f>一年级BMI</f>
        <v/>
      </c>
      <c r="O890" s="499" t="str">
        <f>一年级BMI等级</f>
        <v/>
      </c>
      <c r="P890" s="500" t="str">
        <f>一年级BMI得分</f>
        <v/>
      </c>
      <c r="Q890" s="515" t="str">
        <f>一年级肺活量得分</f>
        <v/>
      </c>
      <c r="R890" s="512" t="str">
        <f>一年级等级</f>
        <v/>
      </c>
      <c r="S890" s="516" t="str">
        <f>一年级50米跑得分</f>
        <v/>
      </c>
      <c r="T890" s="517" t="str">
        <f>一年级等级</f>
        <v/>
      </c>
      <c r="U890" s="516" t="str">
        <f>一年级坐位体前屈得分</f>
        <v/>
      </c>
      <c r="V890" s="517" t="str">
        <f>一年级等级</f>
        <v/>
      </c>
      <c r="W890" s="516" t="str">
        <f>一年级一分钟跳绳得分</f>
        <v/>
      </c>
      <c r="X890" s="517" t="str">
        <f>一年级等级</f>
        <v/>
      </c>
      <c r="Y890" s="515"/>
      <c r="Z890" s="518"/>
      <c r="AA890" s="533"/>
      <c r="AB890" s="515"/>
      <c r="AC890" s="533" t="str">
        <f>一年级跳绳附加分</f>
        <v/>
      </c>
      <c r="AD890" s="534" t="str">
        <f>一年级标准分</f>
        <v/>
      </c>
      <c r="AE890" s="534" t="str">
        <f>一年级总分</f>
        <v/>
      </c>
      <c r="AF890" s="517" t="str">
        <f>一年级等级</f>
        <v/>
      </c>
    </row>
    <row r="891" spans="1:32">
      <c r="A891" s="664">
        <v>113</v>
      </c>
      <c r="B891" s="665">
        <v>49</v>
      </c>
      <c r="C891" s="586"/>
      <c r="D891" s="594"/>
      <c r="E891" s="593"/>
      <c r="F891" s="473"/>
      <c r="G891" s="608"/>
      <c r="H891" s="475"/>
      <c r="I891" s="613"/>
      <c r="J891" s="614"/>
      <c r="K891" s="622"/>
      <c r="L891" s="649"/>
      <c r="M891" s="644"/>
      <c r="N891" s="505" t="str">
        <f>一年级BMI</f>
        <v/>
      </c>
      <c r="O891" s="499" t="str">
        <f>一年级BMI等级</f>
        <v/>
      </c>
      <c r="P891" s="500" t="str">
        <f>一年级BMI得分</f>
        <v/>
      </c>
      <c r="Q891" s="515" t="str">
        <f>一年级肺活量得分</f>
        <v/>
      </c>
      <c r="R891" s="512" t="str">
        <f>一年级等级</f>
        <v/>
      </c>
      <c r="S891" s="516" t="str">
        <f>一年级50米跑得分</f>
        <v/>
      </c>
      <c r="T891" s="517" t="str">
        <f>一年级等级</f>
        <v/>
      </c>
      <c r="U891" s="516" t="str">
        <f>一年级坐位体前屈得分</f>
        <v/>
      </c>
      <c r="V891" s="517" t="str">
        <f>一年级等级</f>
        <v/>
      </c>
      <c r="W891" s="516" t="str">
        <f>一年级一分钟跳绳得分</f>
        <v/>
      </c>
      <c r="X891" s="517" t="str">
        <f>一年级等级</f>
        <v/>
      </c>
      <c r="Y891" s="515"/>
      <c r="Z891" s="518"/>
      <c r="AA891" s="533"/>
      <c r="AB891" s="515"/>
      <c r="AC891" s="533" t="str">
        <f>一年级跳绳附加分</f>
        <v/>
      </c>
      <c r="AD891" s="534" t="str">
        <f>一年级标准分</f>
        <v/>
      </c>
      <c r="AE891" s="534" t="str">
        <f>一年级总分</f>
        <v/>
      </c>
      <c r="AF891" s="517" t="str">
        <f>一年级等级</f>
        <v/>
      </c>
    </row>
    <row r="892" spans="1:32">
      <c r="A892" s="664">
        <v>113</v>
      </c>
      <c r="B892" s="665">
        <v>50</v>
      </c>
      <c r="C892" s="586"/>
      <c r="D892" s="594"/>
      <c r="E892" s="593"/>
      <c r="F892" s="473"/>
      <c r="G892" s="608"/>
      <c r="H892" s="475"/>
      <c r="I892" s="613"/>
      <c r="J892" s="614"/>
      <c r="K892" s="622"/>
      <c r="L892" s="649"/>
      <c r="M892" s="644"/>
      <c r="N892" s="505" t="str">
        <f>一年级BMI</f>
        <v/>
      </c>
      <c r="O892" s="499" t="str">
        <f>一年级BMI等级</f>
        <v/>
      </c>
      <c r="P892" s="500" t="str">
        <f>一年级BMI得分</f>
        <v/>
      </c>
      <c r="Q892" s="515" t="str">
        <f>一年级肺活量得分</f>
        <v/>
      </c>
      <c r="R892" s="512" t="str">
        <f>一年级等级</f>
        <v/>
      </c>
      <c r="S892" s="516" t="str">
        <f>一年级50米跑得分</f>
        <v/>
      </c>
      <c r="T892" s="517" t="str">
        <f>一年级等级</f>
        <v/>
      </c>
      <c r="U892" s="516" t="str">
        <f>一年级坐位体前屈得分</f>
        <v/>
      </c>
      <c r="V892" s="517" t="str">
        <f>一年级等级</f>
        <v/>
      </c>
      <c r="W892" s="516" t="str">
        <f>一年级一分钟跳绳得分</f>
        <v/>
      </c>
      <c r="X892" s="517" t="str">
        <f>一年级等级</f>
        <v/>
      </c>
      <c r="Y892" s="515"/>
      <c r="Z892" s="518"/>
      <c r="AA892" s="533"/>
      <c r="AB892" s="515"/>
      <c r="AC892" s="533" t="str">
        <f>一年级跳绳附加分</f>
        <v/>
      </c>
      <c r="AD892" s="534" t="str">
        <f>一年级标准分</f>
        <v/>
      </c>
      <c r="AE892" s="534" t="str">
        <f>一年级总分</f>
        <v/>
      </c>
      <c r="AF892" s="517" t="str">
        <f>一年级等级</f>
        <v/>
      </c>
    </row>
    <row r="893" spans="1:32">
      <c r="A893" s="664">
        <v>113</v>
      </c>
      <c r="B893" s="665">
        <v>51</v>
      </c>
      <c r="C893" s="586"/>
      <c r="D893" s="594"/>
      <c r="E893" s="593"/>
      <c r="F893" s="473"/>
      <c r="G893" s="608"/>
      <c r="H893" s="475"/>
      <c r="I893" s="613"/>
      <c r="J893" s="614"/>
      <c r="K893" s="622"/>
      <c r="L893" s="649"/>
      <c r="M893" s="644"/>
      <c r="N893" s="505" t="str">
        <f>一年级BMI</f>
        <v/>
      </c>
      <c r="O893" s="499" t="str">
        <f>一年级BMI等级</f>
        <v/>
      </c>
      <c r="P893" s="500" t="str">
        <f>一年级BMI得分</f>
        <v/>
      </c>
      <c r="Q893" s="515" t="str">
        <f>一年级肺活量得分</f>
        <v/>
      </c>
      <c r="R893" s="512" t="str">
        <f>一年级等级</f>
        <v/>
      </c>
      <c r="S893" s="516" t="str">
        <f>一年级50米跑得分</f>
        <v/>
      </c>
      <c r="T893" s="517" t="str">
        <f>一年级等级</f>
        <v/>
      </c>
      <c r="U893" s="516" t="str">
        <f>一年级坐位体前屈得分</f>
        <v/>
      </c>
      <c r="V893" s="517" t="str">
        <f>一年级等级</f>
        <v/>
      </c>
      <c r="W893" s="516" t="str">
        <f>一年级一分钟跳绳得分</f>
        <v/>
      </c>
      <c r="X893" s="517" t="str">
        <f>一年级等级</f>
        <v/>
      </c>
      <c r="Y893" s="515"/>
      <c r="Z893" s="518"/>
      <c r="AA893" s="533"/>
      <c r="AB893" s="515"/>
      <c r="AC893" s="533" t="str">
        <f>一年级跳绳附加分</f>
        <v/>
      </c>
      <c r="AD893" s="534" t="str">
        <f>一年级标准分</f>
        <v/>
      </c>
      <c r="AE893" s="534" t="str">
        <f>一年级总分</f>
        <v/>
      </c>
      <c r="AF893" s="517" t="str">
        <f>一年级等级</f>
        <v/>
      </c>
    </row>
    <row r="894" spans="1:32">
      <c r="A894" s="664">
        <v>113</v>
      </c>
      <c r="B894" s="665">
        <v>52</v>
      </c>
      <c r="C894" s="586"/>
      <c r="D894" s="594"/>
      <c r="E894" s="593"/>
      <c r="F894" s="473"/>
      <c r="G894" s="608"/>
      <c r="H894" s="475"/>
      <c r="I894" s="613"/>
      <c r="J894" s="614"/>
      <c r="K894" s="622"/>
      <c r="L894" s="649"/>
      <c r="M894" s="644"/>
      <c r="N894" s="505" t="str">
        <f>一年级BMI</f>
        <v/>
      </c>
      <c r="O894" s="499" t="str">
        <f>一年级BMI等级</f>
        <v/>
      </c>
      <c r="P894" s="500" t="str">
        <f>一年级BMI得分</f>
        <v/>
      </c>
      <c r="Q894" s="515" t="str">
        <f>一年级肺活量得分</f>
        <v/>
      </c>
      <c r="R894" s="512" t="str">
        <f>一年级等级</f>
        <v/>
      </c>
      <c r="S894" s="516" t="str">
        <f>一年级50米跑得分</f>
        <v/>
      </c>
      <c r="T894" s="517" t="str">
        <f>一年级等级</f>
        <v/>
      </c>
      <c r="U894" s="516" t="str">
        <f>一年级坐位体前屈得分</f>
        <v/>
      </c>
      <c r="V894" s="517" t="str">
        <f>一年级等级</f>
        <v/>
      </c>
      <c r="W894" s="516" t="str">
        <f>一年级一分钟跳绳得分</f>
        <v/>
      </c>
      <c r="X894" s="517" t="str">
        <f>一年级等级</f>
        <v/>
      </c>
      <c r="Y894" s="515"/>
      <c r="Z894" s="518"/>
      <c r="AA894" s="533"/>
      <c r="AB894" s="515"/>
      <c r="AC894" s="533" t="str">
        <f>一年级跳绳附加分</f>
        <v/>
      </c>
      <c r="AD894" s="534" t="str">
        <f>一年级标准分</f>
        <v/>
      </c>
      <c r="AE894" s="534" t="str">
        <f>一年级总分</f>
        <v/>
      </c>
      <c r="AF894" s="517" t="str">
        <f>一年级等级</f>
        <v/>
      </c>
    </row>
    <row r="895" spans="1:32">
      <c r="A895" s="664">
        <v>113</v>
      </c>
      <c r="B895" s="665">
        <v>53</v>
      </c>
      <c r="C895" s="586"/>
      <c r="D895" s="594"/>
      <c r="E895" s="593"/>
      <c r="F895" s="473"/>
      <c r="G895" s="608"/>
      <c r="H895" s="475"/>
      <c r="I895" s="613"/>
      <c r="J895" s="614"/>
      <c r="K895" s="622"/>
      <c r="L895" s="649"/>
      <c r="M895" s="644"/>
      <c r="N895" s="505" t="str">
        <f>一年级BMI</f>
        <v/>
      </c>
      <c r="O895" s="499" t="str">
        <f>一年级BMI等级</f>
        <v/>
      </c>
      <c r="P895" s="500" t="str">
        <f>一年级BMI得分</f>
        <v/>
      </c>
      <c r="Q895" s="515" t="str">
        <f>一年级肺活量得分</f>
        <v/>
      </c>
      <c r="R895" s="512" t="str">
        <f>一年级等级</f>
        <v/>
      </c>
      <c r="S895" s="516" t="str">
        <f>一年级50米跑得分</f>
        <v/>
      </c>
      <c r="T895" s="517" t="str">
        <f>一年级等级</f>
        <v/>
      </c>
      <c r="U895" s="516" t="str">
        <f>一年级坐位体前屈得分</f>
        <v/>
      </c>
      <c r="V895" s="517" t="str">
        <f>一年级等级</f>
        <v/>
      </c>
      <c r="W895" s="516" t="str">
        <f>一年级一分钟跳绳得分</f>
        <v/>
      </c>
      <c r="X895" s="517" t="str">
        <f>一年级等级</f>
        <v/>
      </c>
      <c r="Y895" s="515"/>
      <c r="Z895" s="518"/>
      <c r="AA895" s="533"/>
      <c r="AB895" s="515"/>
      <c r="AC895" s="533" t="str">
        <f>一年级跳绳附加分</f>
        <v/>
      </c>
      <c r="AD895" s="534" t="str">
        <f>一年级标准分</f>
        <v/>
      </c>
      <c r="AE895" s="534" t="str">
        <f>一年级总分</f>
        <v/>
      </c>
      <c r="AF895" s="517" t="str">
        <f>一年级等级</f>
        <v/>
      </c>
    </row>
    <row r="896" spans="1:32">
      <c r="A896" s="664">
        <v>113</v>
      </c>
      <c r="B896" s="665">
        <v>54</v>
      </c>
      <c r="C896" s="586"/>
      <c r="D896" s="594"/>
      <c r="E896" s="593"/>
      <c r="F896" s="473"/>
      <c r="G896" s="608"/>
      <c r="H896" s="475"/>
      <c r="I896" s="613"/>
      <c r="J896" s="614"/>
      <c r="K896" s="622"/>
      <c r="L896" s="649"/>
      <c r="M896" s="644"/>
      <c r="N896" s="505" t="str">
        <f>一年级BMI</f>
        <v/>
      </c>
      <c r="O896" s="499" t="str">
        <f>一年级BMI等级</f>
        <v/>
      </c>
      <c r="P896" s="500" t="str">
        <f>一年级BMI得分</f>
        <v/>
      </c>
      <c r="Q896" s="515" t="str">
        <f>一年级肺活量得分</f>
        <v/>
      </c>
      <c r="R896" s="512" t="str">
        <f>一年级等级</f>
        <v/>
      </c>
      <c r="S896" s="516" t="str">
        <f>一年级50米跑得分</f>
        <v/>
      </c>
      <c r="T896" s="517" t="str">
        <f>一年级等级</f>
        <v/>
      </c>
      <c r="U896" s="516" t="str">
        <f>一年级坐位体前屈得分</f>
        <v/>
      </c>
      <c r="V896" s="517" t="str">
        <f>一年级等级</f>
        <v/>
      </c>
      <c r="W896" s="516" t="str">
        <f>一年级一分钟跳绳得分</f>
        <v/>
      </c>
      <c r="X896" s="517" t="str">
        <f>一年级等级</f>
        <v/>
      </c>
      <c r="Y896" s="515"/>
      <c r="Z896" s="518"/>
      <c r="AA896" s="533"/>
      <c r="AB896" s="515"/>
      <c r="AC896" s="533" t="str">
        <f>一年级跳绳附加分</f>
        <v/>
      </c>
      <c r="AD896" s="534" t="str">
        <f>一年级标准分</f>
        <v/>
      </c>
      <c r="AE896" s="534" t="str">
        <f>一年级总分</f>
        <v/>
      </c>
      <c r="AF896" s="517" t="str">
        <f>一年级等级</f>
        <v/>
      </c>
    </row>
    <row r="897" spans="1:32">
      <c r="A897" s="664">
        <v>113</v>
      </c>
      <c r="B897" s="665">
        <v>55</v>
      </c>
      <c r="C897" s="586"/>
      <c r="D897" s="594"/>
      <c r="E897" s="593"/>
      <c r="F897" s="473"/>
      <c r="G897" s="608"/>
      <c r="H897" s="475"/>
      <c r="I897" s="613"/>
      <c r="J897" s="614"/>
      <c r="K897" s="622"/>
      <c r="L897" s="649"/>
      <c r="M897" s="644"/>
      <c r="N897" s="505" t="str">
        <f>一年级BMI</f>
        <v/>
      </c>
      <c r="O897" s="499" t="str">
        <f>一年级BMI等级</f>
        <v/>
      </c>
      <c r="P897" s="500" t="str">
        <f>一年级BMI得分</f>
        <v/>
      </c>
      <c r="Q897" s="515" t="str">
        <f>一年级肺活量得分</f>
        <v/>
      </c>
      <c r="R897" s="512" t="str">
        <f>一年级等级</f>
        <v/>
      </c>
      <c r="S897" s="516" t="str">
        <f>一年级50米跑得分</f>
        <v/>
      </c>
      <c r="T897" s="517" t="str">
        <f>一年级等级</f>
        <v/>
      </c>
      <c r="U897" s="516" t="str">
        <f>一年级坐位体前屈得分</f>
        <v/>
      </c>
      <c r="V897" s="517" t="str">
        <f>一年级等级</f>
        <v/>
      </c>
      <c r="W897" s="516" t="str">
        <f>一年级一分钟跳绳得分</f>
        <v/>
      </c>
      <c r="X897" s="517" t="str">
        <f>一年级等级</f>
        <v/>
      </c>
      <c r="Y897" s="515"/>
      <c r="Z897" s="518"/>
      <c r="AA897" s="533"/>
      <c r="AB897" s="515"/>
      <c r="AC897" s="533" t="str">
        <f>一年级跳绳附加分</f>
        <v/>
      </c>
      <c r="AD897" s="534" t="str">
        <f>一年级标准分</f>
        <v/>
      </c>
      <c r="AE897" s="534" t="str">
        <f>一年级总分</f>
        <v/>
      </c>
      <c r="AF897" s="517" t="str">
        <f>一年级等级</f>
        <v/>
      </c>
    </row>
    <row r="898" spans="1:32">
      <c r="A898" s="664">
        <v>113</v>
      </c>
      <c r="B898" s="665">
        <v>56</v>
      </c>
      <c r="C898" s="586"/>
      <c r="D898" s="594"/>
      <c r="E898" s="593"/>
      <c r="F898" s="473"/>
      <c r="G898" s="608"/>
      <c r="H898" s="475"/>
      <c r="I898" s="613"/>
      <c r="J898" s="614"/>
      <c r="K898" s="622"/>
      <c r="L898" s="649"/>
      <c r="M898" s="644"/>
      <c r="N898" s="505" t="str">
        <f>一年级BMI</f>
        <v/>
      </c>
      <c r="O898" s="499" t="str">
        <f>一年级BMI等级</f>
        <v/>
      </c>
      <c r="P898" s="500" t="str">
        <f>一年级BMI得分</f>
        <v/>
      </c>
      <c r="Q898" s="515" t="str">
        <f>一年级肺活量得分</f>
        <v/>
      </c>
      <c r="R898" s="512" t="str">
        <f>一年级等级</f>
        <v/>
      </c>
      <c r="S898" s="516" t="str">
        <f>一年级50米跑得分</f>
        <v/>
      </c>
      <c r="T898" s="517" t="str">
        <f>一年级等级</f>
        <v/>
      </c>
      <c r="U898" s="516" t="str">
        <f>一年级坐位体前屈得分</f>
        <v/>
      </c>
      <c r="V898" s="517" t="str">
        <f>一年级等级</f>
        <v/>
      </c>
      <c r="W898" s="516" t="str">
        <f>一年级一分钟跳绳得分</f>
        <v/>
      </c>
      <c r="X898" s="517" t="str">
        <f>一年级等级</f>
        <v/>
      </c>
      <c r="Y898" s="515"/>
      <c r="Z898" s="518"/>
      <c r="AA898" s="533"/>
      <c r="AB898" s="515"/>
      <c r="AC898" s="533" t="str">
        <f>一年级跳绳附加分</f>
        <v/>
      </c>
      <c r="AD898" s="534" t="str">
        <f>一年级标准分</f>
        <v/>
      </c>
      <c r="AE898" s="534" t="str">
        <f>一年级总分</f>
        <v/>
      </c>
      <c r="AF898" s="517" t="str">
        <f>一年级等级</f>
        <v/>
      </c>
    </row>
    <row r="899" spans="1:32">
      <c r="A899" s="664">
        <v>113</v>
      </c>
      <c r="B899" s="665">
        <v>57</v>
      </c>
      <c r="C899" s="586"/>
      <c r="D899" s="594"/>
      <c r="E899" s="593"/>
      <c r="F899" s="473"/>
      <c r="G899" s="608"/>
      <c r="H899" s="475"/>
      <c r="I899" s="613"/>
      <c r="J899" s="614"/>
      <c r="K899" s="622"/>
      <c r="L899" s="649"/>
      <c r="M899" s="644"/>
      <c r="N899" s="505" t="str">
        <f>一年级BMI</f>
        <v/>
      </c>
      <c r="O899" s="499" t="str">
        <f>一年级BMI等级</f>
        <v/>
      </c>
      <c r="P899" s="500" t="str">
        <f>一年级BMI得分</f>
        <v/>
      </c>
      <c r="Q899" s="515" t="str">
        <f>一年级肺活量得分</f>
        <v/>
      </c>
      <c r="R899" s="512" t="str">
        <f>一年级等级</f>
        <v/>
      </c>
      <c r="S899" s="516" t="str">
        <f>一年级50米跑得分</f>
        <v/>
      </c>
      <c r="T899" s="517" t="str">
        <f>一年级等级</f>
        <v/>
      </c>
      <c r="U899" s="516" t="str">
        <f>一年级坐位体前屈得分</f>
        <v/>
      </c>
      <c r="V899" s="517" t="str">
        <f>一年级等级</f>
        <v/>
      </c>
      <c r="W899" s="516" t="str">
        <f>一年级一分钟跳绳得分</f>
        <v/>
      </c>
      <c r="X899" s="517" t="str">
        <f>一年级等级</f>
        <v/>
      </c>
      <c r="Y899" s="515"/>
      <c r="Z899" s="518"/>
      <c r="AA899" s="533"/>
      <c r="AB899" s="515"/>
      <c r="AC899" s="533" t="str">
        <f>一年级跳绳附加分</f>
        <v/>
      </c>
      <c r="AD899" s="534" t="str">
        <f>一年级标准分</f>
        <v/>
      </c>
      <c r="AE899" s="534" t="str">
        <f>一年级总分</f>
        <v/>
      </c>
      <c r="AF899" s="517" t="str">
        <f>一年级等级</f>
        <v/>
      </c>
    </row>
    <row r="900" spans="1:32">
      <c r="A900" s="664">
        <v>113</v>
      </c>
      <c r="B900" s="665">
        <v>58</v>
      </c>
      <c r="C900" s="586"/>
      <c r="D900" s="594"/>
      <c r="E900" s="593"/>
      <c r="F900" s="473"/>
      <c r="G900" s="608"/>
      <c r="H900" s="475"/>
      <c r="I900" s="613"/>
      <c r="J900" s="614"/>
      <c r="K900" s="622"/>
      <c r="L900" s="649"/>
      <c r="M900" s="644"/>
      <c r="N900" s="505" t="str">
        <f>一年级BMI</f>
        <v/>
      </c>
      <c r="O900" s="499" t="str">
        <f>一年级BMI等级</f>
        <v/>
      </c>
      <c r="P900" s="500" t="str">
        <f>一年级BMI得分</f>
        <v/>
      </c>
      <c r="Q900" s="515" t="str">
        <f>一年级肺活量得分</f>
        <v/>
      </c>
      <c r="R900" s="512" t="str">
        <f>一年级等级</f>
        <v/>
      </c>
      <c r="S900" s="516" t="str">
        <f>一年级50米跑得分</f>
        <v/>
      </c>
      <c r="T900" s="517" t="str">
        <f>一年级等级</f>
        <v/>
      </c>
      <c r="U900" s="516" t="str">
        <f>一年级坐位体前屈得分</f>
        <v/>
      </c>
      <c r="V900" s="517" t="str">
        <f>一年级等级</f>
        <v/>
      </c>
      <c r="W900" s="516" t="str">
        <f>一年级一分钟跳绳得分</f>
        <v/>
      </c>
      <c r="X900" s="517" t="str">
        <f>一年级等级</f>
        <v/>
      </c>
      <c r="Y900" s="515"/>
      <c r="Z900" s="518"/>
      <c r="AA900" s="533"/>
      <c r="AB900" s="515"/>
      <c r="AC900" s="533" t="str">
        <f>一年级跳绳附加分</f>
        <v/>
      </c>
      <c r="AD900" s="534" t="str">
        <f>一年级标准分</f>
        <v/>
      </c>
      <c r="AE900" s="534" t="str">
        <f>一年级总分</f>
        <v/>
      </c>
      <c r="AF900" s="517" t="str">
        <f>一年级等级</f>
        <v/>
      </c>
    </row>
    <row r="901" spans="1:32">
      <c r="A901" s="664">
        <v>113</v>
      </c>
      <c r="B901" s="665">
        <v>59</v>
      </c>
      <c r="C901" s="586"/>
      <c r="D901" s="594"/>
      <c r="E901" s="593"/>
      <c r="F901" s="473"/>
      <c r="G901" s="608"/>
      <c r="H901" s="475"/>
      <c r="I901" s="613"/>
      <c r="J901" s="614"/>
      <c r="K901" s="622"/>
      <c r="L901" s="649"/>
      <c r="M901" s="644"/>
      <c r="N901" s="505" t="str">
        <f>一年级BMI</f>
        <v/>
      </c>
      <c r="O901" s="499" t="str">
        <f>一年级BMI等级</f>
        <v/>
      </c>
      <c r="P901" s="500" t="str">
        <f>一年级BMI得分</f>
        <v/>
      </c>
      <c r="Q901" s="515" t="str">
        <f>一年级肺活量得分</f>
        <v/>
      </c>
      <c r="R901" s="512" t="str">
        <f>一年级等级</f>
        <v/>
      </c>
      <c r="S901" s="516" t="str">
        <f>一年级50米跑得分</f>
        <v/>
      </c>
      <c r="T901" s="517" t="str">
        <f>一年级等级</f>
        <v/>
      </c>
      <c r="U901" s="516" t="str">
        <f>一年级坐位体前屈得分</f>
        <v/>
      </c>
      <c r="V901" s="517" t="str">
        <f>一年级等级</f>
        <v/>
      </c>
      <c r="W901" s="516" t="str">
        <f>一年级一分钟跳绳得分</f>
        <v/>
      </c>
      <c r="X901" s="517" t="str">
        <f>一年级等级</f>
        <v/>
      </c>
      <c r="Y901" s="515"/>
      <c r="Z901" s="518"/>
      <c r="AA901" s="533"/>
      <c r="AB901" s="515"/>
      <c r="AC901" s="533" t="str">
        <f>一年级跳绳附加分</f>
        <v/>
      </c>
      <c r="AD901" s="534" t="str">
        <f>一年级标准分</f>
        <v/>
      </c>
      <c r="AE901" s="534" t="str">
        <f>一年级总分</f>
        <v/>
      </c>
      <c r="AF901" s="517" t="str">
        <f>一年级等级</f>
        <v/>
      </c>
    </row>
    <row r="902" spans="1:32">
      <c r="A902" s="664">
        <v>113</v>
      </c>
      <c r="B902" s="665">
        <v>60</v>
      </c>
      <c r="C902" s="586"/>
      <c r="D902" s="594"/>
      <c r="E902" s="593"/>
      <c r="F902" s="473"/>
      <c r="G902" s="608"/>
      <c r="H902" s="475"/>
      <c r="I902" s="613"/>
      <c r="J902" s="614"/>
      <c r="K902" s="622"/>
      <c r="L902" s="649"/>
      <c r="M902" s="644"/>
      <c r="N902" s="505" t="str">
        <f>一年级BMI</f>
        <v/>
      </c>
      <c r="O902" s="499" t="str">
        <f>一年级BMI等级</f>
        <v/>
      </c>
      <c r="P902" s="500" t="str">
        <f>一年级BMI得分</f>
        <v/>
      </c>
      <c r="Q902" s="515" t="str">
        <f>一年级肺活量得分</f>
        <v/>
      </c>
      <c r="R902" s="512" t="str">
        <f>一年级等级</f>
        <v/>
      </c>
      <c r="S902" s="516" t="str">
        <f>一年级50米跑得分</f>
        <v/>
      </c>
      <c r="T902" s="517" t="str">
        <f>一年级等级</f>
        <v/>
      </c>
      <c r="U902" s="516" t="str">
        <f>一年级坐位体前屈得分</f>
        <v/>
      </c>
      <c r="V902" s="517" t="str">
        <f>一年级等级</f>
        <v/>
      </c>
      <c r="W902" s="516" t="str">
        <f>一年级一分钟跳绳得分</f>
        <v/>
      </c>
      <c r="X902" s="517" t="str">
        <f>一年级等级</f>
        <v/>
      </c>
      <c r="Y902" s="515"/>
      <c r="Z902" s="518"/>
      <c r="AA902" s="533"/>
      <c r="AB902" s="515"/>
      <c r="AC902" s="533" t="str">
        <f>一年级跳绳附加分</f>
        <v/>
      </c>
      <c r="AD902" s="534" t="str">
        <f>一年级标准分</f>
        <v/>
      </c>
      <c r="AE902" s="534" t="str">
        <f>一年级总分</f>
        <v/>
      </c>
      <c r="AF902" s="517" t="str">
        <f>一年级等级</f>
        <v/>
      </c>
    </row>
    <row r="903" spans="1:32">
      <c r="A903" s="664">
        <v>113</v>
      </c>
      <c r="B903" s="665">
        <v>61</v>
      </c>
      <c r="C903" s="586"/>
      <c r="D903" s="587"/>
      <c r="E903" s="586"/>
      <c r="F903" s="473"/>
      <c r="G903" s="608"/>
      <c r="H903" s="475"/>
      <c r="I903" s="613"/>
      <c r="J903" s="614"/>
      <c r="K903" s="614"/>
      <c r="L903" s="649"/>
      <c r="M903" s="644"/>
      <c r="N903" s="505" t="str">
        <f>一年级BMI</f>
        <v/>
      </c>
      <c r="O903" s="499" t="str">
        <f>一年级BMI等级</f>
        <v/>
      </c>
      <c r="P903" s="500" t="str">
        <f>一年级BMI得分</f>
        <v/>
      </c>
      <c r="Q903" s="515" t="str">
        <f>一年级肺活量得分</f>
        <v/>
      </c>
      <c r="R903" s="512" t="str">
        <f>一年级等级</f>
        <v/>
      </c>
      <c r="S903" s="516" t="str">
        <f>一年级50米跑得分</f>
        <v/>
      </c>
      <c r="T903" s="517" t="str">
        <f>一年级等级</f>
        <v/>
      </c>
      <c r="U903" s="516" t="str">
        <f>一年级坐位体前屈得分</f>
        <v/>
      </c>
      <c r="V903" s="517" t="str">
        <f>一年级等级</f>
        <v/>
      </c>
      <c r="W903" s="516" t="str">
        <f>一年级一分钟跳绳得分</f>
        <v/>
      </c>
      <c r="X903" s="517" t="str">
        <f>一年级等级</f>
        <v/>
      </c>
      <c r="Y903" s="515"/>
      <c r="Z903" s="518"/>
      <c r="AA903" s="533"/>
      <c r="AB903" s="515"/>
      <c r="AC903" s="533" t="str">
        <f>一年级跳绳附加分</f>
        <v/>
      </c>
      <c r="AD903" s="534" t="str">
        <f>一年级标准分</f>
        <v/>
      </c>
      <c r="AE903" s="534" t="str">
        <f>一年级总分</f>
        <v/>
      </c>
      <c r="AF903" s="517" t="str">
        <f>一年级等级</f>
        <v/>
      </c>
    </row>
    <row r="904" spans="1:32">
      <c r="A904" s="664">
        <v>113</v>
      </c>
      <c r="B904" s="665">
        <v>62</v>
      </c>
      <c r="C904" s="586"/>
      <c r="D904" s="587"/>
      <c r="E904" s="586"/>
      <c r="F904" s="473"/>
      <c r="G904" s="608"/>
      <c r="H904" s="475"/>
      <c r="I904" s="613"/>
      <c r="J904" s="614"/>
      <c r="K904" s="614"/>
      <c r="L904" s="649"/>
      <c r="M904" s="644"/>
      <c r="N904" s="505" t="str">
        <f>一年级BMI</f>
        <v/>
      </c>
      <c r="O904" s="499" t="str">
        <f>一年级BMI等级</f>
        <v/>
      </c>
      <c r="P904" s="500" t="str">
        <f>一年级BMI得分</f>
        <v/>
      </c>
      <c r="Q904" s="515" t="str">
        <f>一年级肺活量得分</f>
        <v/>
      </c>
      <c r="R904" s="512" t="str">
        <f>一年级等级</f>
        <v/>
      </c>
      <c r="S904" s="516" t="str">
        <f>一年级50米跑得分</f>
        <v/>
      </c>
      <c r="T904" s="517" t="str">
        <f>一年级等级</f>
        <v/>
      </c>
      <c r="U904" s="516" t="str">
        <f>一年级坐位体前屈得分</f>
        <v/>
      </c>
      <c r="V904" s="517" t="str">
        <f>一年级等级</f>
        <v/>
      </c>
      <c r="W904" s="516" t="str">
        <f>一年级一分钟跳绳得分</f>
        <v/>
      </c>
      <c r="X904" s="517" t="str">
        <f>一年级等级</f>
        <v/>
      </c>
      <c r="Y904" s="515"/>
      <c r="Z904" s="518"/>
      <c r="AA904" s="533"/>
      <c r="AB904" s="515"/>
      <c r="AC904" s="533" t="str">
        <f>一年级跳绳附加分</f>
        <v/>
      </c>
      <c r="AD904" s="534" t="str">
        <f>一年级标准分</f>
        <v/>
      </c>
      <c r="AE904" s="534" t="str">
        <f>一年级总分</f>
        <v/>
      </c>
      <c r="AF904" s="517" t="str">
        <f>一年级等级</f>
        <v/>
      </c>
    </row>
    <row r="905" spans="1:32">
      <c r="A905" s="664">
        <v>113</v>
      </c>
      <c r="B905" s="665">
        <v>63</v>
      </c>
      <c r="C905" s="586"/>
      <c r="D905" s="587"/>
      <c r="E905" s="586"/>
      <c r="F905" s="473"/>
      <c r="G905" s="608"/>
      <c r="H905" s="475"/>
      <c r="I905" s="613"/>
      <c r="J905" s="614"/>
      <c r="K905" s="614"/>
      <c r="L905" s="649"/>
      <c r="M905" s="644"/>
      <c r="N905" s="505" t="str">
        <f>一年级BMI</f>
        <v/>
      </c>
      <c r="O905" s="499" t="str">
        <f>一年级BMI等级</f>
        <v/>
      </c>
      <c r="P905" s="500" t="str">
        <f>一年级BMI得分</f>
        <v/>
      </c>
      <c r="Q905" s="515" t="str">
        <f>一年级肺活量得分</f>
        <v/>
      </c>
      <c r="R905" s="512" t="str">
        <f>一年级等级</f>
        <v/>
      </c>
      <c r="S905" s="516" t="str">
        <f>一年级50米跑得分</f>
        <v/>
      </c>
      <c r="T905" s="517" t="str">
        <f>一年级等级</f>
        <v/>
      </c>
      <c r="U905" s="516" t="str">
        <f>一年级坐位体前屈得分</f>
        <v/>
      </c>
      <c r="V905" s="517" t="str">
        <f>一年级等级</f>
        <v/>
      </c>
      <c r="W905" s="516" t="str">
        <f>一年级一分钟跳绳得分</f>
        <v/>
      </c>
      <c r="X905" s="517" t="str">
        <f>一年级等级</f>
        <v/>
      </c>
      <c r="Y905" s="515"/>
      <c r="Z905" s="518"/>
      <c r="AA905" s="533"/>
      <c r="AB905" s="515"/>
      <c r="AC905" s="533" t="str">
        <f>一年级跳绳附加分</f>
        <v/>
      </c>
      <c r="AD905" s="534" t="str">
        <f>一年级标准分</f>
        <v/>
      </c>
      <c r="AE905" s="534" t="str">
        <f>一年级总分</f>
        <v/>
      </c>
      <c r="AF905" s="517" t="str">
        <f>一年级等级</f>
        <v/>
      </c>
    </row>
    <row r="906" spans="1:32">
      <c r="A906" s="664">
        <v>113</v>
      </c>
      <c r="B906" s="665">
        <v>64</v>
      </c>
      <c r="C906" s="586"/>
      <c r="D906" s="587"/>
      <c r="E906" s="586"/>
      <c r="F906" s="473"/>
      <c r="G906" s="612"/>
      <c r="H906" s="475"/>
      <c r="I906" s="613"/>
      <c r="J906" s="614"/>
      <c r="K906" s="614"/>
      <c r="L906" s="649"/>
      <c r="M906" s="644"/>
      <c r="N906" s="505" t="str">
        <f>一年级BMI</f>
        <v/>
      </c>
      <c r="O906" s="499" t="str">
        <f>一年级BMI等级</f>
        <v/>
      </c>
      <c r="P906" s="500" t="str">
        <f>一年级BMI得分</f>
        <v/>
      </c>
      <c r="Q906" s="515" t="str">
        <f>一年级肺活量得分</f>
        <v/>
      </c>
      <c r="R906" s="512" t="str">
        <f>一年级等级</f>
        <v/>
      </c>
      <c r="S906" s="516" t="str">
        <f>一年级50米跑得分</f>
        <v/>
      </c>
      <c r="T906" s="517" t="str">
        <f>一年级等级</f>
        <v/>
      </c>
      <c r="U906" s="516" t="str">
        <f>一年级坐位体前屈得分</f>
        <v/>
      </c>
      <c r="V906" s="517" t="str">
        <f>一年级等级</f>
        <v/>
      </c>
      <c r="W906" s="516" t="str">
        <f>一年级一分钟跳绳得分</f>
        <v/>
      </c>
      <c r="X906" s="517" t="str">
        <f>一年级等级</f>
        <v/>
      </c>
      <c r="Y906" s="515"/>
      <c r="Z906" s="518"/>
      <c r="AA906" s="533"/>
      <c r="AB906" s="515"/>
      <c r="AC906" s="533" t="str">
        <f>一年级跳绳附加分</f>
        <v/>
      </c>
      <c r="AD906" s="534" t="str">
        <f>一年级标准分</f>
        <v/>
      </c>
      <c r="AE906" s="534" t="str">
        <f>一年级总分</f>
        <v/>
      </c>
      <c r="AF906" s="517" t="str">
        <f>一年级等级</f>
        <v/>
      </c>
    </row>
    <row r="907" spans="1:32">
      <c r="A907" s="664">
        <v>113</v>
      </c>
      <c r="B907" s="665">
        <v>65</v>
      </c>
      <c r="C907" s="586"/>
      <c r="D907" s="587"/>
      <c r="E907" s="586"/>
      <c r="F907" s="473"/>
      <c r="G907" s="612"/>
      <c r="H907" s="475"/>
      <c r="I907" s="613"/>
      <c r="J907" s="614"/>
      <c r="K907" s="614"/>
      <c r="L907" s="649"/>
      <c r="M907" s="644"/>
      <c r="N907" s="505" t="str">
        <f>一年级BMI</f>
        <v/>
      </c>
      <c r="O907" s="499" t="str">
        <f>一年级BMI等级</f>
        <v/>
      </c>
      <c r="P907" s="500" t="str">
        <f>一年级BMI得分</f>
        <v/>
      </c>
      <c r="Q907" s="515" t="str">
        <f>一年级肺活量得分</f>
        <v/>
      </c>
      <c r="R907" s="512" t="str">
        <f>一年级等级</f>
        <v/>
      </c>
      <c r="S907" s="516" t="str">
        <f>一年级50米跑得分</f>
        <v/>
      </c>
      <c r="T907" s="517" t="str">
        <f>一年级等级</f>
        <v/>
      </c>
      <c r="U907" s="516" t="str">
        <f>一年级坐位体前屈得分</f>
        <v/>
      </c>
      <c r="V907" s="517" t="str">
        <f>一年级等级</f>
        <v/>
      </c>
      <c r="W907" s="516" t="str">
        <f>一年级一分钟跳绳得分</f>
        <v/>
      </c>
      <c r="X907" s="517" t="str">
        <f>一年级等级</f>
        <v/>
      </c>
      <c r="Y907" s="515"/>
      <c r="Z907" s="518"/>
      <c r="AA907" s="533"/>
      <c r="AB907" s="515"/>
      <c r="AC907" s="533" t="str">
        <f>一年级跳绳附加分</f>
        <v/>
      </c>
      <c r="AD907" s="534" t="str">
        <f>一年级标准分</f>
        <v/>
      </c>
      <c r="AE907" s="534" t="str">
        <f>一年级总分</f>
        <v/>
      </c>
      <c r="AF907" s="517" t="str">
        <f>一年级等级</f>
        <v/>
      </c>
    </row>
    <row r="908" spans="1:32">
      <c r="A908" s="664">
        <v>113</v>
      </c>
      <c r="B908" s="665">
        <v>66</v>
      </c>
      <c r="C908" s="586"/>
      <c r="D908" s="587"/>
      <c r="E908" s="586"/>
      <c r="F908" s="473"/>
      <c r="G908" s="608"/>
      <c r="H908" s="475"/>
      <c r="I908" s="613"/>
      <c r="J908" s="614"/>
      <c r="K908" s="614"/>
      <c r="L908" s="649"/>
      <c r="M908" s="644"/>
      <c r="N908" s="505" t="str">
        <f>一年级BMI</f>
        <v/>
      </c>
      <c r="O908" s="499" t="str">
        <f>一年级BMI等级</f>
        <v/>
      </c>
      <c r="P908" s="500" t="str">
        <f>一年级BMI得分</f>
        <v/>
      </c>
      <c r="Q908" s="515" t="str">
        <f>一年级肺活量得分</f>
        <v/>
      </c>
      <c r="R908" s="512" t="str">
        <f>一年级等级</f>
        <v/>
      </c>
      <c r="S908" s="516" t="str">
        <f>一年级50米跑得分</f>
        <v/>
      </c>
      <c r="T908" s="517" t="str">
        <f>一年级等级</f>
        <v/>
      </c>
      <c r="U908" s="516" t="str">
        <f>一年级坐位体前屈得分</f>
        <v/>
      </c>
      <c r="V908" s="517" t="str">
        <f>一年级等级</f>
        <v/>
      </c>
      <c r="W908" s="516" t="str">
        <f>一年级一分钟跳绳得分</f>
        <v/>
      </c>
      <c r="X908" s="517" t="str">
        <f>一年级等级</f>
        <v/>
      </c>
      <c r="Y908" s="515"/>
      <c r="Z908" s="518"/>
      <c r="AA908" s="533"/>
      <c r="AB908" s="515"/>
      <c r="AC908" s="533" t="str">
        <f>一年级跳绳附加分</f>
        <v/>
      </c>
      <c r="AD908" s="534" t="str">
        <f>一年级标准分</f>
        <v/>
      </c>
      <c r="AE908" s="534" t="str">
        <f>一年级总分</f>
        <v/>
      </c>
      <c r="AF908" s="517" t="str">
        <f>一年级等级</f>
        <v/>
      </c>
    </row>
    <row r="909" spans="1:32">
      <c r="A909" s="664">
        <v>113</v>
      </c>
      <c r="B909" s="665">
        <v>67</v>
      </c>
      <c r="C909" s="586"/>
      <c r="D909" s="587"/>
      <c r="E909" s="586"/>
      <c r="F909" s="473"/>
      <c r="G909" s="608"/>
      <c r="H909" s="475"/>
      <c r="I909" s="613"/>
      <c r="J909" s="614"/>
      <c r="K909" s="614"/>
      <c r="L909" s="649"/>
      <c r="M909" s="644"/>
      <c r="N909" s="505" t="str">
        <f>一年级BMI</f>
        <v/>
      </c>
      <c r="O909" s="499" t="str">
        <f>一年级BMI等级</f>
        <v/>
      </c>
      <c r="P909" s="500" t="str">
        <f>一年级BMI得分</f>
        <v/>
      </c>
      <c r="Q909" s="515" t="str">
        <f>一年级肺活量得分</f>
        <v/>
      </c>
      <c r="R909" s="512" t="str">
        <f>一年级等级</f>
        <v/>
      </c>
      <c r="S909" s="516" t="str">
        <f>一年级50米跑得分</f>
        <v/>
      </c>
      <c r="T909" s="517" t="str">
        <f>一年级等级</f>
        <v/>
      </c>
      <c r="U909" s="516" t="str">
        <f>一年级坐位体前屈得分</f>
        <v/>
      </c>
      <c r="V909" s="517" t="str">
        <f>一年级等级</f>
        <v/>
      </c>
      <c r="W909" s="516" t="str">
        <f>一年级一分钟跳绳得分</f>
        <v/>
      </c>
      <c r="X909" s="517" t="str">
        <f>一年级等级</f>
        <v/>
      </c>
      <c r="Y909" s="515"/>
      <c r="Z909" s="518"/>
      <c r="AA909" s="533"/>
      <c r="AB909" s="515"/>
      <c r="AC909" s="533" t="str">
        <f>一年级跳绳附加分</f>
        <v/>
      </c>
      <c r="AD909" s="534" t="str">
        <f>一年级标准分</f>
        <v/>
      </c>
      <c r="AE909" s="534" t="str">
        <f>一年级总分</f>
        <v/>
      </c>
      <c r="AF909" s="517" t="str">
        <f>一年级等级</f>
        <v/>
      </c>
    </row>
    <row r="910" spans="1:32">
      <c r="A910" s="664">
        <v>113</v>
      </c>
      <c r="B910" s="665">
        <v>68</v>
      </c>
      <c r="C910" s="586"/>
      <c r="D910" s="587"/>
      <c r="E910" s="586"/>
      <c r="F910" s="473"/>
      <c r="G910" s="608"/>
      <c r="H910" s="475"/>
      <c r="I910" s="613"/>
      <c r="J910" s="614"/>
      <c r="K910" s="614"/>
      <c r="L910" s="649"/>
      <c r="M910" s="644"/>
      <c r="N910" s="505" t="str">
        <f>一年级BMI</f>
        <v/>
      </c>
      <c r="O910" s="499" t="str">
        <f>一年级BMI等级</f>
        <v/>
      </c>
      <c r="P910" s="500" t="str">
        <f>一年级BMI得分</f>
        <v/>
      </c>
      <c r="Q910" s="515" t="str">
        <f>一年级肺活量得分</f>
        <v/>
      </c>
      <c r="R910" s="512" t="str">
        <f>一年级等级</f>
        <v/>
      </c>
      <c r="S910" s="516" t="str">
        <f>一年级50米跑得分</f>
        <v/>
      </c>
      <c r="T910" s="517" t="str">
        <f>一年级等级</f>
        <v/>
      </c>
      <c r="U910" s="516" t="str">
        <f>一年级坐位体前屈得分</f>
        <v/>
      </c>
      <c r="V910" s="517" t="str">
        <f>一年级等级</f>
        <v/>
      </c>
      <c r="W910" s="516" t="str">
        <f>一年级一分钟跳绳得分</f>
        <v/>
      </c>
      <c r="X910" s="517" t="str">
        <f>一年级等级</f>
        <v/>
      </c>
      <c r="Y910" s="515"/>
      <c r="Z910" s="518"/>
      <c r="AA910" s="533"/>
      <c r="AB910" s="515"/>
      <c r="AC910" s="533" t="str">
        <f>一年级跳绳附加分</f>
        <v/>
      </c>
      <c r="AD910" s="534" t="str">
        <f>一年级标准分</f>
        <v/>
      </c>
      <c r="AE910" s="534" t="str">
        <f>一年级总分</f>
        <v/>
      </c>
      <c r="AF910" s="517" t="str">
        <f>一年级等级</f>
        <v/>
      </c>
    </row>
    <row r="911" spans="1:32">
      <c r="A911" s="664">
        <v>113</v>
      </c>
      <c r="B911" s="665">
        <v>69</v>
      </c>
      <c r="C911" s="586"/>
      <c r="D911" s="587"/>
      <c r="E911" s="586"/>
      <c r="F911" s="473"/>
      <c r="G911" s="608"/>
      <c r="H911" s="475"/>
      <c r="I911" s="613"/>
      <c r="J911" s="614"/>
      <c r="K911" s="614"/>
      <c r="L911" s="649"/>
      <c r="M911" s="644"/>
      <c r="N911" s="505" t="str">
        <f>一年级BMI</f>
        <v/>
      </c>
      <c r="O911" s="499" t="str">
        <f>一年级BMI等级</f>
        <v/>
      </c>
      <c r="P911" s="500" t="str">
        <f>一年级BMI得分</f>
        <v/>
      </c>
      <c r="Q911" s="515" t="str">
        <f>一年级肺活量得分</f>
        <v/>
      </c>
      <c r="R911" s="512" t="str">
        <f>一年级等级</f>
        <v/>
      </c>
      <c r="S911" s="516" t="str">
        <f>一年级50米跑得分</f>
        <v/>
      </c>
      <c r="T911" s="517" t="str">
        <f>一年级等级</f>
        <v/>
      </c>
      <c r="U911" s="516" t="str">
        <f>一年级坐位体前屈得分</f>
        <v/>
      </c>
      <c r="V911" s="517" t="str">
        <f>一年级等级</f>
        <v/>
      </c>
      <c r="W911" s="516" t="str">
        <f>一年级一分钟跳绳得分</f>
        <v/>
      </c>
      <c r="X911" s="517" t="str">
        <f>一年级等级</f>
        <v/>
      </c>
      <c r="Y911" s="515"/>
      <c r="Z911" s="518"/>
      <c r="AA911" s="533"/>
      <c r="AB911" s="515"/>
      <c r="AC911" s="533" t="str">
        <f>一年级跳绳附加分</f>
        <v/>
      </c>
      <c r="AD911" s="534" t="str">
        <f>一年级标准分</f>
        <v/>
      </c>
      <c r="AE911" s="534" t="str">
        <f>一年级总分</f>
        <v/>
      </c>
      <c r="AF911" s="517" t="str">
        <f>一年级等级</f>
        <v/>
      </c>
    </row>
    <row r="912" ht="15.75" spans="1:32">
      <c r="A912" s="687">
        <v>113</v>
      </c>
      <c r="B912" s="688">
        <v>70</v>
      </c>
      <c r="C912" s="590"/>
      <c r="D912" s="591"/>
      <c r="E912" s="590"/>
      <c r="F912" s="583"/>
      <c r="G912" s="611"/>
      <c r="H912" s="542"/>
      <c r="I912" s="617"/>
      <c r="J912" s="618"/>
      <c r="K912" s="618"/>
      <c r="L912" s="652"/>
      <c r="M912" s="647"/>
      <c r="N912" s="573" t="str">
        <f>一年级BMI</f>
        <v/>
      </c>
      <c r="O912" s="574" t="str">
        <f>一年级BMI等级</f>
        <v/>
      </c>
      <c r="P912" s="575" t="str">
        <f>一年级BMI得分</f>
        <v/>
      </c>
      <c r="Q912" s="576" t="str">
        <f>一年级肺活量得分</f>
        <v/>
      </c>
      <c r="R912" s="577" t="str">
        <f>一年级等级</f>
        <v/>
      </c>
      <c r="S912" s="578" t="str">
        <f>一年级50米跑得分</f>
        <v/>
      </c>
      <c r="T912" s="567" t="str">
        <f>一年级等级</f>
        <v/>
      </c>
      <c r="U912" s="578" t="str">
        <f>一年级坐位体前屈得分</f>
        <v/>
      </c>
      <c r="V912" s="567" t="str">
        <f>一年级等级</f>
        <v/>
      </c>
      <c r="W912" s="578" t="str">
        <f>一年级一分钟跳绳得分</f>
        <v/>
      </c>
      <c r="X912" s="567" t="str">
        <f>一年级等级</f>
        <v/>
      </c>
      <c r="Y912" s="576"/>
      <c r="Z912" s="579"/>
      <c r="AA912" s="565"/>
      <c r="AB912" s="576"/>
      <c r="AC912" s="565" t="str">
        <f>一年级跳绳附加分</f>
        <v/>
      </c>
      <c r="AD912" s="566" t="str">
        <f>一年级标准分</f>
        <v/>
      </c>
      <c r="AE912" s="566" t="str">
        <f>一年级总分</f>
        <v/>
      </c>
      <c r="AF912" s="567" t="str">
        <f>一年级等级</f>
        <v/>
      </c>
    </row>
    <row r="913" ht="15.75" spans="1:32">
      <c r="A913" s="662">
        <v>114</v>
      </c>
      <c r="B913" s="663">
        <v>1</v>
      </c>
      <c r="C913" s="593"/>
      <c r="D913" s="594"/>
      <c r="E913" s="593"/>
      <c r="F913" s="473"/>
      <c r="G913" s="612"/>
      <c r="H913" s="475"/>
      <c r="I913" s="621"/>
      <c r="J913" s="622"/>
      <c r="K913" s="622"/>
      <c r="L913" s="648"/>
      <c r="M913" s="643"/>
      <c r="N913" s="498" t="str">
        <f>一年级BMI</f>
        <v/>
      </c>
      <c r="O913" s="499" t="str">
        <f>一年级BMI等级</f>
        <v/>
      </c>
      <c r="P913" s="500" t="str">
        <f>一年级BMI得分</f>
        <v/>
      </c>
      <c r="Q913" s="511" t="str">
        <f>一年级肺活量得分</f>
        <v/>
      </c>
      <c r="R913" s="512" t="str">
        <f>一年级等级</f>
        <v/>
      </c>
      <c r="S913" s="513" t="str">
        <f>一年级50米跑得分</f>
        <v/>
      </c>
      <c r="T913" s="512" t="str">
        <f>一年级等级</f>
        <v/>
      </c>
      <c r="U913" s="513" t="str">
        <f>一年级坐位体前屈得分</f>
        <v/>
      </c>
      <c r="V913" s="512" t="str">
        <f>一年级等级</f>
        <v/>
      </c>
      <c r="W913" s="513" t="str">
        <f>一年级一分钟跳绳得分</f>
        <v/>
      </c>
      <c r="X913" s="512" t="str">
        <f>一年级等级</f>
        <v/>
      </c>
      <c r="Y913" s="511"/>
      <c r="Z913" s="514"/>
      <c r="AA913" s="530"/>
      <c r="AB913" s="511"/>
      <c r="AC913" s="530" t="str">
        <f>一年级跳绳附加分</f>
        <v/>
      </c>
      <c r="AD913" s="531" t="str">
        <f>一年级标准分</f>
        <v/>
      </c>
      <c r="AE913" s="531" t="str">
        <f>一年级总分</f>
        <v/>
      </c>
      <c r="AF913" s="512" t="str">
        <f>一年级等级</f>
        <v/>
      </c>
    </row>
    <row r="914" spans="1:32">
      <c r="A914" s="664">
        <v>114</v>
      </c>
      <c r="B914" s="665">
        <v>2</v>
      </c>
      <c r="C914" s="586"/>
      <c r="D914" s="587"/>
      <c r="E914" s="586"/>
      <c r="F914" s="473"/>
      <c r="G914" s="608"/>
      <c r="H914" s="475"/>
      <c r="I914" s="613"/>
      <c r="J914" s="614"/>
      <c r="K914" s="614"/>
      <c r="L914" s="649"/>
      <c r="M914" s="644"/>
      <c r="N914" s="505" t="str">
        <f>一年级BMI</f>
        <v/>
      </c>
      <c r="O914" s="499" t="str">
        <f>一年级BMI等级</f>
        <v/>
      </c>
      <c r="P914" s="500" t="str">
        <f>一年级BMI得分</f>
        <v/>
      </c>
      <c r="Q914" s="515" t="str">
        <f>一年级肺活量得分</f>
        <v/>
      </c>
      <c r="R914" s="512" t="str">
        <f>一年级等级</f>
        <v/>
      </c>
      <c r="S914" s="516" t="str">
        <f>一年级50米跑得分</f>
        <v/>
      </c>
      <c r="T914" s="517" t="str">
        <f>一年级等级</f>
        <v/>
      </c>
      <c r="U914" s="516" t="str">
        <f>一年级坐位体前屈得分</f>
        <v/>
      </c>
      <c r="V914" s="517" t="str">
        <f>一年级等级</f>
        <v/>
      </c>
      <c r="W914" s="516" t="str">
        <f>一年级一分钟跳绳得分</f>
        <v/>
      </c>
      <c r="X914" s="517" t="str">
        <f>一年级等级</f>
        <v/>
      </c>
      <c r="Y914" s="515"/>
      <c r="Z914" s="518"/>
      <c r="AA914" s="533"/>
      <c r="AB914" s="515"/>
      <c r="AC914" s="533" t="str">
        <f>一年级跳绳附加分</f>
        <v/>
      </c>
      <c r="AD914" s="534" t="str">
        <f>一年级标准分</f>
        <v/>
      </c>
      <c r="AE914" s="534" t="str">
        <f>一年级总分</f>
        <v/>
      </c>
      <c r="AF914" s="517" t="str">
        <f>一年级等级</f>
        <v/>
      </c>
    </row>
    <row r="915" spans="1:32">
      <c r="A915" s="664">
        <v>114</v>
      </c>
      <c r="B915" s="665">
        <v>3</v>
      </c>
      <c r="C915" s="586"/>
      <c r="D915" s="587"/>
      <c r="E915" s="586"/>
      <c r="F915" s="473"/>
      <c r="G915" s="608"/>
      <c r="H915" s="475"/>
      <c r="I915" s="613"/>
      <c r="J915" s="614"/>
      <c r="K915" s="614"/>
      <c r="L915" s="649"/>
      <c r="M915" s="644"/>
      <c r="N915" s="505" t="str">
        <f>一年级BMI</f>
        <v/>
      </c>
      <c r="O915" s="499" t="str">
        <f>一年级BMI等级</f>
        <v/>
      </c>
      <c r="P915" s="500" t="str">
        <f>一年级BMI得分</f>
        <v/>
      </c>
      <c r="Q915" s="515" t="str">
        <f>一年级肺活量得分</f>
        <v/>
      </c>
      <c r="R915" s="512" t="str">
        <f>一年级等级</f>
        <v/>
      </c>
      <c r="S915" s="516" t="str">
        <f>一年级50米跑得分</f>
        <v/>
      </c>
      <c r="T915" s="517" t="str">
        <f>一年级等级</f>
        <v/>
      </c>
      <c r="U915" s="516" t="str">
        <f>一年级坐位体前屈得分</f>
        <v/>
      </c>
      <c r="V915" s="517" t="str">
        <f>一年级等级</f>
        <v/>
      </c>
      <c r="W915" s="516" t="str">
        <f>一年级一分钟跳绳得分</f>
        <v/>
      </c>
      <c r="X915" s="517" t="str">
        <f>一年级等级</f>
        <v/>
      </c>
      <c r="Y915" s="515"/>
      <c r="Z915" s="518"/>
      <c r="AA915" s="533"/>
      <c r="AB915" s="515"/>
      <c r="AC915" s="533" t="str">
        <f>一年级跳绳附加分</f>
        <v/>
      </c>
      <c r="AD915" s="534" t="str">
        <f>一年级标准分</f>
        <v/>
      </c>
      <c r="AE915" s="534" t="str">
        <f>一年级总分</f>
        <v/>
      </c>
      <c r="AF915" s="517" t="str">
        <f>一年级等级</f>
        <v/>
      </c>
    </row>
    <row r="916" spans="1:32">
      <c r="A916" s="664">
        <v>114</v>
      </c>
      <c r="B916" s="665">
        <v>4</v>
      </c>
      <c r="C916" s="586"/>
      <c r="D916" s="587"/>
      <c r="E916" s="586"/>
      <c r="F916" s="473"/>
      <c r="G916" s="608"/>
      <c r="H916" s="475"/>
      <c r="I916" s="613"/>
      <c r="J916" s="614"/>
      <c r="K916" s="614"/>
      <c r="L916" s="649"/>
      <c r="M916" s="644"/>
      <c r="N916" s="505" t="str">
        <f>一年级BMI</f>
        <v/>
      </c>
      <c r="O916" s="499" t="str">
        <f>一年级BMI等级</f>
        <v/>
      </c>
      <c r="P916" s="500" t="str">
        <f>一年级BMI得分</f>
        <v/>
      </c>
      <c r="Q916" s="515" t="str">
        <f>一年级肺活量得分</f>
        <v/>
      </c>
      <c r="R916" s="512" t="str">
        <f>一年级等级</f>
        <v/>
      </c>
      <c r="S916" s="516" t="str">
        <f>一年级50米跑得分</f>
        <v/>
      </c>
      <c r="T916" s="517" t="str">
        <f>一年级等级</f>
        <v/>
      </c>
      <c r="U916" s="516" t="str">
        <f>一年级坐位体前屈得分</f>
        <v/>
      </c>
      <c r="V916" s="517" t="str">
        <f>一年级等级</f>
        <v/>
      </c>
      <c r="W916" s="516" t="str">
        <f>一年级一分钟跳绳得分</f>
        <v/>
      </c>
      <c r="X916" s="517" t="str">
        <f>一年级等级</f>
        <v/>
      </c>
      <c r="Y916" s="515"/>
      <c r="Z916" s="518"/>
      <c r="AA916" s="533"/>
      <c r="AB916" s="515"/>
      <c r="AC916" s="533" t="str">
        <f>一年级跳绳附加分</f>
        <v/>
      </c>
      <c r="AD916" s="534" t="str">
        <f>一年级标准分</f>
        <v/>
      </c>
      <c r="AE916" s="534" t="str">
        <f>一年级总分</f>
        <v/>
      </c>
      <c r="AF916" s="517" t="str">
        <f>一年级等级</f>
        <v/>
      </c>
    </row>
    <row r="917" spans="1:32">
      <c r="A917" s="664">
        <v>114</v>
      </c>
      <c r="B917" s="665">
        <v>5</v>
      </c>
      <c r="C917" s="586"/>
      <c r="D917" s="587"/>
      <c r="E917" s="586"/>
      <c r="F917" s="473"/>
      <c r="G917" s="608"/>
      <c r="H917" s="475"/>
      <c r="I917" s="613"/>
      <c r="J917" s="614"/>
      <c r="K917" s="614"/>
      <c r="L917" s="649"/>
      <c r="M917" s="644"/>
      <c r="N917" s="505" t="str">
        <f>一年级BMI</f>
        <v/>
      </c>
      <c r="O917" s="499" t="str">
        <f>一年级BMI等级</f>
        <v/>
      </c>
      <c r="P917" s="500" t="str">
        <f>一年级BMI得分</f>
        <v/>
      </c>
      <c r="Q917" s="515" t="str">
        <f>一年级肺活量得分</f>
        <v/>
      </c>
      <c r="R917" s="512" t="str">
        <f>一年级等级</f>
        <v/>
      </c>
      <c r="S917" s="516" t="str">
        <f>一年级50米跑得分</f>
        <v/>
      </c>
      <c r="T917" s="517" t="str">
        <f>一年级等级</f>
        <v/>
      </c>
      <c r="U917" s="516" t="str">
        <f>一年级坐位体前屈得分</f>
        <v/>
      </c>
      <c r="V917" s="517" t="str">
        <f>一年级等级</f>
        <v/>
      </c>
      <c r="W917" s="516" t="str">
        <f>一年级一分钟跳绳得分</f>
        <v/>
      </c>
      <c r="X917" s="517" t="str">
        <f>一年级等级</f>
        <v/>
      </c>
      <c r="Y917" s="515"/>
      <c r="Z917" s="518"/>
      <c r="AA917" s="533"/>
      <c r="AB917" s="515"/>
      <c r="AC917" s="533" t="str">
        <f>一年级跳绳附加分</f>
        <v/>
      </c>
      <c r="AD917" s="534" t="str">
        <f>一年级标准分</f>
        <v/>
      </c>
      <c r="AE917" s="534" t="str">
        <f>一年级总分</f>
        <v/>
      </c>
      <c r="AF917" s="517" t="str">
        <f>一年级等级</f>
        <v/>
      </c>
    </row>
    <row r="918" spans="1:32">
      <c r="A918" s="664">
        <v>114</v>
      </c>
      <c r="B918" s="665">
        <v>6</v>
      </c>
      <c r="C918" s="586"/>
      <c r="D918" s="587"/>
      <c r="E918" s="586"/>
      <c r="F918" s="473"/>
      <c r="G918" s="608"/>
      <c r="H918" s="475"/>
      <c r="I918" s="613"/>
      <c r="J918" s="614"/>
      <c r="K918" s="614"/>
      <c r="L918" s="649"/>
      <c r="M918" s="644"/>
      <c r="N918" s="505" t="str">
        <f>一年级BMI</f>
        <v/>
      </c>
      <c r="O918" s="499" t="str">
        <f>一年级BMI等级</f>
        <v/>
      </c>
      <c r="P918" s="500" t="str">
        <f>一年级BMI得分</f>
        <v/>
      </c>
      <c r="Q918" s="515" t="str">
        <f>一年级肺活量得分</f>
        <v/>
      </c>
      <c r="R918" s="512" t="str">
        <f>一年级等级</f>
        <v/>
      </c>
      <c r="S918" s="516" t="str">
        <f>一年级50米跑得分</f>
        <v/>
      </c>
      <c r="T918" s="517" t="str">
        <f>一年级等级</f>
        <v/>
      </c>
      <c r="U918" s="516" t="str">
        <f>一年级坐位体前屈得分</f>
        <v/>
      </c>
      <c r="V918" s="517" t="str">
        <f>一年级等级</f>
        <v/>
      </c>
      <c r="W918" s="516" t="str">
        <f>一年级一分钟跳绳得分</f>
        <v/>
      </c>
      <c r="X918" s="517" t="str">
        <f>一年级等级</f>
        <v/>
      </c>
      <c r="Y918" s="515"/>
      <c r="Z918" s="518"/>
      <c r="AA918" s="533"/>
      <c r="AB918" s="515"/>
      <c r="AC918" s="533" t="str">
        <f>一年级跳绳附加分</f>
        <v/>
      </c>
      <c r="AD918" s="534" t="str">
        <f>一年级标准分</f>
        <v/>
      </c>
      <c r="AE918" s="534" t="str">
        <f>一年级总分</f>
        <v/>
      </c>
      <c r="AF918" s="517" t="str">
        <f>一年级等级</f>
        <v/>
      </c>
    </row>
    <row r="919" spans="1:32">
      <c r="A919" s="664">
        <v>114</v>
      </c>
      <c r="B919" s="665">
        <v>7</v>
      </c>
      <c r="C919" s="586"/>
      <c r="D919" s="587"/>
      <c r="E919" s="586"/>
      <c r="F919" s="473"/>
      <c r="G919" s="608"/>
      <c r="H919" s="475"/>
      <c r="I919" s="613"/>
      <c r="J919" s="614"/>
      <c r="K919" s="614"/>
      <c r="L919" s="649"/>
      <c r="M919" s="644"/>
      <c r="N919" s="505" t="str">
        <f>一年级BMI</f>
        <v/>
      </c>
      <c r="O919" s="499" t="str">
        <f>一年级BMI等级</f>
        <v/>
      </c>
      <c r="P919" s="500" t="str">
        <f>一年级BMI得分</f>
        <v/>
      </c>
      <c r="Q919" s="515" t="str">
        <f>一年级肺活量得分</f>
        <v/>
      </c>
      <c r="R919" s="512" t="str">
        <f>一年级等级</f>
        <v/>
      </c>
      <c r="S919" s="516" t="str">
        <f>一年级50米跑得分</f>
        <v/>
      </c>
      <c r="T919" s="517" t="str">
        <f>一年级等级</f>
        <v/>
      </c>
      <c r="U919" s="516" t="str">
        <f>一年级坐位体前屈得分</f>
        <v/>
      </c>
      <c r="V919" s="517" t="str">
        <f>一年级等级</f>
        <v/>
      </c>
      <c r="W919" s="516" t="str">
        <f>一年级一分钟跳绳得分</f>
        <v/>
      </c>
      <c r="X919" s="517" t="str">
        <f>一年级等级</f>
        <v/>
      </c>
      <c r="Y919" s="515"/>
      <c r="Z919" s="518"/>
      <c r="AA919" s="533"/>
      <c r="AB919" s="515"/>
      <c r="AC919" s="533" t="str">
        <f>一年级跳绳附加分</f>
        <v/>
      </c>
      <c r="AD919" s="534" t="str">
        <f>一年级标准分</f>
        <v/>
      </c>
      <c r="AE919" s="534" t="str">
        <f>一年级总分</f>
        <v/>
      </c>
      <c r="AF919" s="517" t="str">
        <f>一年级等级</f>
        <v/>
      </c>
    </row>
    <row r="920" spans="1:32">
      <c r="A920" s="664">
        <v>114</v>
      </c>
      <c r="B920" s="665">
        <v>8</v>
      </c>
      <c r="C920" s="586"/>
      <c r="D920" s="587"/>
      <c r="E920" s="586"/>
      <c r="F920" s="473"/>
      <c r="G920" s="608"/>
      <c r="H920" s="475"/>
      <c r="I920" s="613"/>
      <c r="J920" s="614"/>
      <c r="K920" s="614"/>
      <c r="L920" s="649"/>
      <c r="M920" s="644"/>
      <c r="N920" s="505" t="str">
        <f>一年级BMI</f>
        <v/>
      </c>
      <c r="O920" s="499" t="str">
        <f>一年级BMI等级</f>
        <v/>
      </c>
      <c r="P920" s="500" t="str">
        <f>一年级BMI得分</f>
        <v/>
      </c>
      <c r="Q920" s="515" t="str">
        <f>一年级肺活量得分</f>
        <v/>
      </c>
      <c r="R920" s="512" t="str">
        <f>一年级等级</f>
        <v/>
      </c>
      <c r="S920" s="516" t="str">
        <f>一年级50米跑得分</f>
        <v/>
      </c>
      <c r="T920" s="517" t="str">
        <f>一年级等级</f>
        <v/>
      </c>
      <c r="U920" s="516" t="str">
        <f>一年级坐位体前屈得分</f>
        <v/>
      </c>
      <c r="V920" s="517" t="str">
        <f>一年级等级</f>
        <v/>
      </c>
      <c r="W920" s="516" t="str">
        <f>一年级一分钟跳绳得分</f>
        <v/>
      </c>
      <c r="X920" s="517" t="str">
        <f>一年级等级</f>
        <v/>
      </c>
      <c r="Y920" s="515"/>
      <c r="Z920" s="518"/>
      <c r="AA920" s="533"/>
      <c r="AB920" s="515"/>
      <c r="AC920" s="533" t="str">
        <f>一年级跳绳附加分</f>
        <v/>
      </c>
      <c r="AD920" s="534" t="str">
        <f>一年级标准分</f>
        <v/>
      </c>
      <c r="AE920" s="534" t="str">
        <f>一年级总分</f>
        <v/>
      </c>
      <c r="AF920" s="517" t="str">
        <f>一年级等级</f>
        <v/>
      </c>
    </row>
    <row r="921" spans="1:32">
      <c r="A921" s="664">
        <v>114</v>
      </c>
      <c r="B921" s="665">
        <v>9</v>
      </c>
      <c r="C921" s="586"/>
      <c r="D921" s="587"/>
      <c r="E921" s="586"/>
      <c r="F921" s="473"/>
      <c r="G921" s="608"/>
      <c r="H921" s="475"/>
      <c r="I921" s="613"/>
      <c r="J921" s="614"/>
      <c r="K921" s="614"/>
      <c r="L921" s="649"/>
      <c r="M921" s="644"/>
      <c r="N921" s="505" t="str">
        <f>一年级BMI</f>
        <v/>
      </c>
      <c r="O921" s="499" t="str">
        <f>一年级BMI等级</f>
        <v/>
      </c>
      <c r="P921" s="500" t="str">
        <f>一年级BMI得分</f>
        <v/>
      </c>
      <c r="Q921" s="515" t="str">
        <f>一年级肺活量得分</f>
        <v/>
      </c>
      <c r="R921" s="512" t="str">
        <f>一年级等级</f>
        <v/>
      </c>
      <c r="S921" s="516" t="str">
        <f>一年级50米跑得分</f>
        <v/>
      </c>
      <c r="T921" s="517" t="str">
        <f>一年级等级</f>
        <v/>
      </c>
      <c r="U921" s="516" t="str">
        <f>一年级坐位体前屈得分</f>
        <v/>
      </c>
      <c r="V921" s="517" t="str">
        <f>一年级等级</f>
        <v/>
      </c>
      <c r="W921" s="516" t="str">
        <f>一年级一分钟跳绳得分</f>
        <v/>
      </c>
      <c r="X921" s="517" t="str">
        <f>一年级等级</f>
        <v/>
      </c>
      <c r="Y921" s="515"/>
      <c r="Z921" s="518"/>
      <c r="AA921" s="533"/>
      <c r="AB921" s="515"/>
      <c r="AC921" s="533" t="str">
        <f>一年级跳绳附加分</f>
        <v/>
      </c>
      <c r="AD921" s="534" t="str">
        <f>一年级标准分</f>
        <v/>
      </c>
      <c r="AE921" s="534" t="str">
        <f>一年级总分</f>
        <v/>
      </c>
      <c r="AF921" s="517" t="str">
        <f>一年级等级</f>
        <v/>
      </c>
    </row>
    <row r="922" spans="1:32">
      <c r="A922" s="664">
        <v>114</v>
      </c>
      <c r="B922" s="665">
        <v>10</v>
      </c>
      <c r="C922" s="586"/>
      <c r="D922" s="587"/>
      <c r="E922" s="586"/>
      <c r="F922" s="473"/>
      <c r="G922" s="608"/>
      <c r="H922" s="475"/>
      <c r="I922" s="613"/>
      <c r="J922" s="614"/>
      <c r="K922" s="614"/>
      <c r="L922" s="649"/>
      <c r="M922" s="644"/>
      <c r="N922" s="505" t="str">
        <f>一年级BMI</f>
        <v/>
      </c>
      <c r="O922" s="499" t="str">
        <f>一年级BMI等级</f>
        <v/>
      </c>
      <c r="P922" s="500" t="str">
        <f>一年级BMI得分</f>
        <v/>
      </c>
      <c r="Q922" s="515" t="str">
        <f>一年级肺活量得分</f>
        <v/>
      </c>
      <c r="R922" s="512" t="str">
        <f>一年级等级</f>
        <v/>
      </c>
      <c r="S922" s="516" t="str">
        <f>一年级50米跑得分</f>
        <v/>
      </c>
      <c r="T922" s="517" t="str">
        <f>一年级等级</f>
        <v/>
      </c>
      <c r="U922" s="516" t="str">
        <f>一年级坐位体前屈得分</f>
        <v/>
      </c>
      <c r="V922" s="517" t="str">
        <f>一年级等级</f>
        <v/>
      </c>
      <c r="W922" s="516" t="str">
        <f>一年级一分钟跳绳得分</f>
        <v/>
      </c>
      <c r="X922" s="517" t="str">
        <f>一年级等级</f>
        <v/>
      </c>
      <c r="Y922" s="515"/>
      <c r="Z922" s="518"/>
      <c r="AA922" s="533"/>
      <c r="AB922" s="515"/>
      <c r="AC922" s="533" t="str">
        <f>一年级跳绳附加分</f>
        <v/>
      </c>
      <c r="AD922" s="534" t="str">
        <f>一年级标准分</f>
        <v/>
      </c>
      <c r="AE922" s="534" t="str">
        <f>一年级总分</f>
        <v/>
      </c>
      <c r="AF922" s="517" t="str">
        <f>一年级等级</f>
        <v/>
      </c>
    </row>
    <row r="923" spans="1:32">
      <c r="A923" s="664">
        <v>114</v>
      </c>
      <c r="B923" s="665">
        <v>11</v>
      </c>
      <c r="C923" s="586"/>
      <c r="D923" s="587"/>
      <c r="E923" s="586"/>
      <c r="F923" s="473"/>
      <c r="G923" s="608"/>
      <c r="H923" s="475"/>
      <c r="I923" s="613"/>
      <c r="J923" s="614"/>
      <c r="K923" s="614"/>
      <c r="L923" s="649"/>
      <c r="M923" s="644"/>
      <c r="N923" s="505" t="str">
        <f>一年级BMI</f>
        <v/>
      </c>
      <c r="O923" s="499" t="str">
        <f>一年级BMI等级</f>
        <v/>
      </c>
      <c r="P923" s="500" t="str">
        <f>一年级BMI得分</f>
        <v/>
      </c>
      <c r="Q923" s="515" t="str">
        <f>一年级肺活量得分</f>
        <v/>
      </c>
      <c r="R923" s="512" t="str">
        <f>一年级等级</f>
        <v/>
      </c>
      <c r="S923" s="516" t="str">
        <f>一年级50米跑得分</f>
        <v/>
      </c>
      <c r="T923" s="517" t="str">
        <f>一年级等级</f>
        <v/>
      </c>
      <c r="U923" s="516" t="str">
        <f>一年级坐位体前屈得分</f>
        <v/>
      </c>
      <c r="V923" s="517" t="str">
        <f>一年级等级</f>
        <v/>
      </c>
      <c r="W923" s="516" t="str">
        <f>一年级一分钟跳绳得分</f>
        <v/>
      </c>
      <c r="X923" s="517" t="str">
        <f>一年级等级</f>
        <v/>
      </c>
      <c r="Y923" s="515"/>
      <c r="Z923" s="518"/>
      <c r="AA923" s="533"/>
      <c r="AB923" s="515"/>
      <c r="AC923" s="533" t="str">
        <f>一年级跳绳附加分</f>
        <v/>
      </c>
      <c r="AD923" s="534" t="str">
        <f>一年级标准分</f>
        <v/>
      </c>
      <c r="AE923" s="534" t="str">
        <f>一年级总分</f>
        <v/>
      </c>
      <c r="AF923" s="517" t="str">
        <f>一年级等级</f>
        <v/>
      </c>
    </row>
    <row r="924" spans="1:32">
      <c r="A924" s="664">
        <v>114</v>
      </c>
      <c r="B924" s="665">
        <v>12</v>
      </c>
      <c r="C924" s="586"/>
      <c r="D924" s="587"/>
      <c r="E924" s="586"/>
      <c r="F924" s="473"/>
      <c r="G924" s="608"/>
      <c r="H924" s="475"/>
      <c r="I924" s="613"/>
      <c r="J924" s="614"/>
      <c r="K924" s="614"/>
      <c r="L924" s="649"/>
      <c r="M924" s="644"/>
      <c r="N924" s="505" t="str">
        <f>一年级BMI</f>
        <v/>
      </c>
      <c r="O924" s="499" t="str">
        <f>一年级BMI等级</f>
        <v/>
      </c>
      <c r="P924" s="500" t="str">
        <f>一年级BMI得分</f>
        <v/>
      </c>
      <c r="Q924" s="515" t="str">
        <f>一年级肺活量得分</f>
        <v/>
      </c>
      <c r="R924" s="512" t="str">
        <f>一年级等级</f>
        <v/>
      </c>
      <c r="S924" s="516" t="str">
        <f>一年级50米跑得分</f>
        <v/>
      </c>
      <c r="T924" s="517" t="str">
        <f>一年级等级</f>
        <v/>
      </c>
      <c r="U924" s="516" t="str">
        <f>一年级坐位体前屈得分</f>
        <v/>
      </c>
      <c r="V924" s="517" t="str">
        <f>一年级等级</f>
        <v/>
      </c>
      <c r="W924" s="516" t="str">
        <f>一年级一分钟跳绳得分</f>
        <v/>
      </c>
      <c r="X924" s="517" t="str">
        <f>一年级等级</f>
        <v/>
      </c>
      <c r="Y924" s="515"/>
      <c r="Z924" s="518"/>
      <c r="AA924" s="533"/>
      <c r="AB924" s="515"/>
      <c r="AC924" s="533" t="str">
        <f>一年级跳绳附加分</f>
        <v/>
      </c>
      <c r="AD924" s="534" t="str">
        <f>一年级标准分</f>
        <v/>
      </c>
      <c r="AE924" s="534" t="str">
        <f>一年级总分</f>
        <v/>
      </c>
      <c r="AF924" s="517" t="str">
        <f>一年级等级</f>
        <v/>
      </c>
    </row>
    <row r="925" spans="1:32">
      <c r="A925" s="664">
        <v>114</v>
      </c>
      <c r="B925" s="665">
        <v>13</v>
      </c>
      <c r="C925" s="586"/>
      <c r="D925" s="587"/>
      <c r="E925" s="586"/>
      <c r="F925" s="609"/>
      <c r="G925" s="608"/>
      <c r="H925" s="475"/>
      <c r="I925" s="613"/>
      <c r="J925" s="614"/>
      <c r="K925" s="614"/>
      <c r="L925" s="649"/>
      <c r="M925" s="644"/>
      <c r="N925" s="505" t="str">
        <f>一年级BMI</f>
        <v/>
      </c>
      <c r="O925" s="499" t="str">
        <f>一年级BMI等级</f>
        <v/>
      </c>
      <c r="P925" s="500" t="str">
        <f>一年级BMI得分</f>
        <v/>
      </c>
      <c r="Q925" s="515" t="str">
        <f>一年级肺活量得分</f>
        <v/>
      </c>
      <c r="R925" s="512" t="str">
        <f>一年级等级</f>
        <v/>
      </c>
      <c r="S925" s="516" t="str">
        <f>一年级50米跑得分</f>
        <v/>
      </c>
      <c r="T925" s="517" t="str">
        <f>一年级等级</f>
        <v/>
      </c>
      <c r="U925" s="516" t="str">
        <f>一年级坐位体前屈得分</f>
        <v/>
      </c>
      <c r="V925" s="517" t="str">
        <f>一年级等级</f>
        <v/>
      </c>
      <c r="W925" s="516" t="str">
        <f>一年级一分钟跳绳得分</f>
        <v/>
      </c>
      <c r="X925" s="517" t="str">
        <f>一年级等级</f>
        <v/>
      </c>
      <c r="Y925" s="515"/>
      <c r="Z925" s="518"/>
      <c r="AA925" s="533"/>
      <c r="AB925" s="515"/>
      <c r="AC925" s="533" t="str">
        <f>一年级跳绳附加分</f>
        <v/>
      </c>
      <c r="AD925" s="534" t="str">
        <f>一年级标准分</f>
        <v/>
      </c>
      <c r="AE925" s="534" t="str">
        <f>一年级总分</f>
        <v/>
      </c>
      <c r="AF925" s="517" t="str">
        <f>一年级等级</f>
        <v/>
      </c>
    </row>
    <row r="926" spans="1:32">
      <c r="A926" s="664">
        <v>114</v>
      </c>
      <c r="B926" s="665">
        <v>14</v>
      </c>
      <c r="C926" s="586"/>
      <c r="D926" s="587"/>
      <c r="E926" s="586"/>
      <c r="F926" s="609"/>
      <c r="G926" s="608"/>
      <c r="H926" s="475"/>
      <c r="I926" s="613"/>
      <c r="J926" s="614"/>
      <c r="K926" s="614"/>
      <c r="L926" s="649"/>
      <c r="M926" s="644"/>
      <c r="N926" s="505" t="str">
        <f>一年级BMI</f>
        <v/>
      </c>
      <c r="O926" s="499" t="str">
        <f>一年级BMI等级</f>
        <v/>
      </c>
      <c r="P926" s="500" t="str">
        <f>一年级BMI得分</f>
        <v/>
      </c>
      <c r="Q926" s="515" t="str">
        <f>一年级肺活量得分</f>
        <v/>
      </c>
      <c r="R926" s="512" t="str">
        <f>一年级等级</f>
        <v/>
      </c>
      <c r="S926" s="516" t="str">
        <f>一年级50米跑得分</f>
        <v/>
      </c>
      <c r="T926" s="517" t="str">
        <f>一年级等级</f>
        <v/>
      </c>
      <c r="U926" s="516" t="str">
        <f>一年级坐位体前屈得分</f>
        <v/>
      </c>
      <c r="V926" s="517" t="str">
        <f>一年级等级</f>
        <v/>
      </c>
      <c r="W926" s="516" t="str">
        <f>一年级一分钟跳绳得分</f>
        <v/>
      </c>
      <c r="X926" s="517" t="str">
        <f>一年级等级</f>
        <v/>
      </c>
      <c r="Y926" s="515"/>
      <c r="Z926" s="518"/>
      <c r="AA926" s="533"/>
      <c r="AB926" s="515"/>
      <c r="AC926" s="533" t="str">
        <f>一年级跳绳附加分</f>
        <v/>
      </c>
      <c r="AD926" s="534" t="str">
        <f>一年级标准分</f>
        <v/>
      </c>
      <c r="AE926" s="534" t="str">
        <f>一年级总分</f>
        <v/>
      </c>
      <c r="AF926" s="517" t="str">
        <f>一年级等级</f>
        <v/>
      </c>
    </row>
    <row r="927" spans="1:32">
      <c r="A927" s="664">
        <v>114</v>
      </c>
      <c r="B927" s="665">
        <v>15</v>
      </c>
      <c r="C927" s="586"/>
      <c r="D927" s="587"/>
      <c r="E927" s="586"/>
      <c r="F927" s="609"/>
      <c r="G927" s="608"/>
      <c r="H927" s="475"/>
      <c r="I927" s="613"/>
      <c r="J927" s="614"/>
      <c r="K927" s="614"/>
      <c r="L927" s="649"/>
      <c r="M927" s="644"/>
      <c r="N927" s="505" t="str">
        <f>一年级BMI</f>
        <v/>
      </c>
      <c r="O927" s="499" t="str">
        <f>一年级BMI等级</f>
        <v/>
      </c>
      <c r="P927" s="500" t="str">
        <f>一年级BMI得分</f>
        <v/>
      </c>
      <c r="Q927" s="515" t="str">
        <f>一年级肺活量得分</f>
        <v/>
      </c>
      <c r="R927" s="512" t="str">
        <f>一年级等级</f>
        <v/>
      </c>
      <c r="S927" s="516" t="str">
        <f>一年级50米跑得分</f>
        <v/>
      </c>
      <c r="T927" s="517" t="str">
        <f>一年级等级</f>
        <v/>
      </c>
      <c r="U927" s="516" t="str">
        <f>一年级坐位体前屈得分</f>
        <v/>
      </c>
      <c r="V927" s="517" t="str">
        <f>一年级等级</f>
        <v/>
      </c>
      <c r="W927" s="516" t="str">
        <f>一年级一分钟跳绳得分</f>
        <v/>
      </c>
      <c r="X927" s="517" t="str">
        <f>一年级等级</f>
        <v/>
      </c>
      <c r="Y927" s="515"/>
      <c r="Z927" s="518"/>
      <c r="AA927" s="533"/>
      <c r="AB927" s="515"/>
      <c r="AC927" s="533" t="str">
        <f>一年级跳绳附加分</f>
        <v/>
      </c>
      <c r="AD927" s="534" t="str">
        <f>一年级标准分</f>
        <v/>
      </c>
      <c r="AE927" s="534" t="str">
        <f>一年级总分</f>
        <v/>
      </c>
      <c r="AF927" s="517" t="str">
        <f>一年级等级</f>
        <v/>
      </c>
    </row>
    <row r="928" spans="1:32">
      <c r="A928" s="664">
        <v>114</v>
      </c>
      <c r="B928" s="665">
        <v>16</v>
      </c>
      <c r="C928" s="586"/>
      <c r="D928" s="587"/>
      <c r="E928" s="586"/>
      <c r="F928" s="609"/>
      <c r="G928" s="608"/>
      <c r="H928" s="475"/>
      <c r="I928" s="613"/>
      <c r="J928" s="614"/>
      <c r="K928" s="614"/>
      <c r="L928" s="649"/>
      <c r="M928" s="644"/>
      <c r="N928" s="505" t="str">
        <f>一年级BMI</f>
        <v/>
      </c>
      <c r="O928" s="499" t="str">
        <f>一年级BMI等级</f>
        <v/>
      </c>
      <c r="P928" s="500" t="str">
        <f>一年级BMI得分</f>
        <v/>
      </c>
      <c r="Q928" s="515" t="str">
        <f>一年级肺活量得分</f>
        <v/>
      </c>
      <c r="R928" s="512" t="str">
        <f>一年级等级</f>
        <v/>
      </c>
      <c r="S928" s="516" t="str">
        <f>一年级50米跑得分</f>
        <v/>
      </c>
      <c r="T928" s="517" t="str">
        <f>一年级等级</f>
        <v/>
      </c>
      <c r="U928" s="516" t="str">
        <f>一年级坐位体前屈得分</f>
        <v/>
      </c>
      <c r="V928" s="517" t="str">
        <f>一年级等级</f>
        <v/>
      </c>
      <c r="W928" s="516" t="str">
        <f>一年级一分钟跳绳得分</f>
        <v/>
      </c>
      <c r="X928" s="517" t="str">
        <f>一年级等级</f>
        <v/>
      </c>
      <c r="Y928" s="515"/>
      <c r="Z928" s="518"/>
      <c r="AA928" s="533"/>
      <c r="AB928" s="515"/>
      <c r="AC928" s="533" t="str">
        <f>一年级跳绳附加分</f>
        <v/>
      </c>
      <c r="AD928" s="534" t="str">
        <f>一年级标准分</f>
        <v/>
      </c>
      <c r="AE928" s="534" t="str">
        <f>一年级总分</f>
        <v/>
      </c>
      <c r="AF928" s="517" t="str">
        <f>一年级等级</f>
        <v/>
      </c>
    </row>
    <row r="929" spans="1:32">
      <c r="A929" s="664">
        <v>114</v>
      </c>
      <c r="B929" s="665">
        <v>17</v>
      </c>
      <c r="C929" s="586"/>
      <c r="D929" s="587"/>
      <c r="E929" s="586"/>
      <c r="F929" s="609"/>
      <c r="G929" s="608"/>
      <c r="H929" s="475"/>
      <c r="I929" s="613"/>
      <c r="J929" s="614"/>
      <c r="K929" s="614"/>
      <c r="L929" s="649"/>
      <c r="M929" s="644"/>
      <c r="N929" s="505" t="str">
        <f>一年级BMI</f>
        <v/>
      </c>
      <c r="O929" s="499" t="str">
        <f>一年级BMI等级</f>
        <v/>
      </c>
      <c r="P929" s="500" t="str">
        <f>一年级BMI得分</f>
        <v/>
      </c>
      <c r="Q929" s="515" t="str">
        <f>一年级肺活量得分</f>
        <v/>
      </c>
      <c r="R929" s="512" t="str">
        <f>一年级等级</f>
        <v/>
      </c>
      <c r="S929" s="516" t="str">
        <f>一年级50米跑得分</f>
        <v/>
      </c>
      <c r="T929" s="517" t="str">
        <f>一年级等级</f>
        <v/>
      </c>
      <c r="U929" s="516" t="str">
        <f>一年级坐位体前屈得分</f>
        <v/>
      </c>
      <c r="V929" s="517" t="str">
        <f>一年级等级</f>
        <v/>
      </c>
      <c r="W929" s="516" t="str">
        <f>一年级一分钟跳绳得分</f>
        <v/>
      </c>
      <c r="X929" s="517" t="str">
        <f>一年级等级</f>
        <v/>
      </c>
      <c r="Y929" s="515"/>
      <c r="Z929" s="518"/>
      <c r="AA929" s="533"/>
      <c r="AB929" s="515"/>
      <c r="AC929" s="533" t="str">
        <f>一年级跳绳附加分</f>
        <v/>
      </c>
      <c r="AD929" s="534" t="str">
        <f>一年级标准分</f>
        <v/>
      </c>
      <c r="AE929" s="534" t="str">
        <f>一年级总分</f>
        <v/>
      </c>
      <c r="AF929" s="517" t="str">
        <f>一年级等级</f>
        <v/>
      </c>
    </row>
    <row r="930" spans="1:32">
      <c r="A930" s="664">
        <v>114</v>
      </c>
      <c r="B930" s="665">
        <v>18</v>
      </c>
      <c r="C930" s="586"/>
      <c r="D930" s="587"/>
      <c r="E930" s="586"/>
      <c r="F930" s="609"/>
      <c r="G930" s="608"/>
      <c r="H930" s="475"/>
      <c r="I930" s="613"/>
      <c r="J930" s="614"/>
      <c r="K930" s="614"/>
      <c r="L930" s="649"/>
      <c r="M930" s="644"/>
      <c r="N930" s="505" t="str">
        <f>一年级BMI</f>
        <v/>
      </c>
      <c r="O930" s="499" t="str">
        <f>一年级BMI等级</f>
        <v/>
      </c>
      <c r="P930" s="500" t="str">
        <f>一年级BMI得分</f>
        <v/>
      </c>
      <c r="Q930" s="515" t="str">
        <f>一年级肺活量得分</f>
        <v/>
      </c>
      <c r="R930" s="512" t="str">
        <f>一年级等级</f>
        <v/>
      </c>
      <c r="S930" s="516" t="str">
        <f>一年级50米跑得分</f>
        <v/>
      </c>
      <c r="T930" s="517" t="str">
        <f>一年级等级</f>
        <v/>
      </c>
      <c r="U930" s="516" t="str">
        <f>一年级坐位体前屈得分</f>
        <v/>
      </c>
      <c r="V930" s="517" t="str">
        <f>一年级等级</f>
        <v/>
      </c>
      <c r="W930" s="516" t="str">
        <f>一年级一分钟跳绳得分</f>
        <v/>
      </c>
      <c r="X930" s="517" t="str">
        <f>一年级等级</f>
        <v/>
      </c>
      <c r="Y930" s="515"/>
      <c r="Z930" s="518"/>
      <c r="AA930" s="533"/>
      <c r="AB930" s="515"/>
      <c r="AC930" s="533" t="str">
        <f>一年级跳绳附加分</f>
        <v/>
      </c>
      <c r="AD930" s="534" t="str">
        <f>一年级标准分</f>
        <v/>
      </c>
      <c r="AE930" s="534" t="str">
        <f>一年级总分</f>
        <v/>
      </c>
      <c r="AF930" s="517" t="str">
        <f>一年级等级</f>
        <v/>
      </c>
    </row>
    <row r="931" spans="1:32">
      <c r="A931" s="664">
        <v>114</v>
      </c>
      <c r="B931" s="665">
        <v>19</v>
      </c>
      <c r="C931" s="586"/>
      <c r="D931" s="587"/>
      <c r="E931" s="586"/>
      <c r="F931" s="609"/>
      <c r="G931" s="608"/>
      <c r="H931" s="475"/>
      <c r="I931" s="613"/>
      <c r="J931" s="614"/>
      <c r="K931" s="614"/>
      <c r="L931" s="649"/>
      <c r="M931" s="644"/>
      <c r="N931" s="505" t="str">
        <f>一年级BMI</f>
        <v/>
      </c>
      <c r="O931" s="499" t="str">
        <f>一年级BMI等级</f>
        <v/>
      </c>
      <c r="P931" s="500" t="str">
        <f>一年级BMI得分</f>
        <v/>
      </c>
      <c r="Q931" s="515" t="str">
        <f>一年级肺活量得分</f>
        <v/>
      </c>
      <c r="R931" s="512" t="str">
        <f>一年级等级</f>
        <v/>
      </c>
      <c r="S931" s="516" t="str">
        <f>一年级50米跑得分</f>
        <v/>
      </c>
      <c r="T931" s="517" t="str">
        <f>一年级等级</f>
        <v/>
      </c>
      <c r="U931" s="516" t="str">
        <f>一年级坐位体前屈得分</f>
        <v/>
      </c>
      <c r="V931" s="517" t="str">
        <f>一年级等级</f>
        <v/>
      </c>
      <c r="W931" s="516" t="str">
        <f>一年级一分钟跳绳得分</f>
        <v/>
      </c>
      <c r="X931" s="517" t="str">
        <f>一年级等级</f>
        <v/>
      </c>
      <c r="Y931" s="515"/>
      <c r="Z931" s="518"/>
      <c r="AA931" s="533"/>
      <c r="AB931" s="515"/>
      <c r="AC931" s="533" t="str">
        <f>一年级跳绳附加分</f>
        <v/>
      </c>
      <c r="AD931" s="534" t="str">
        <f>一年级标准分</f>
        <v/>
      </c>
      <c r="AE931" s="534" t="str">
        <f>一年级总分</f>
        <v/>
      </c>
      <c r="AF931" s="517" t="str">
        <f>一年级等级</f>
        <v/>
      </c>
    </row>
    <row r="932" spans="1:32">
      <c r="A932" s="664">
        <v>114</v>
      </c>
      <c r="B932" s="665">
        <v>20</v>
      </c>
      <c r="C932" s="586"/>
      <c r="D932" s="587"/>
      <c r="E932" s="586"/>
      <c r="F932" s="609"/>
      <c r="G932" s="608"/>
      <c r="H932" s="475"/>
      <c r="I932" s="613"/>
      <c r="J932" s="614"/>
      <c r="K932" s="614"/>
      <c r="L932" s="649"/>
      <c r="M932" s="644"/>
      <c r="N932" s="505" t="str">
        <f>一年级BMI</f>
        <v/>
      </c>
      <c r="O932" s="499" t="str">
        <f>一年级BMI等级</f>
        <v/>
      </c>
      <c r="P932" s="500" t="str">
        <f>一年级BMI得分</f>
        <v/>
      </c>
      <c r="Q932" s="515" t="str">
        <f>一年级肺活量得分</f>
        <v/>
      </c>
      <c r="R932" s="512" t="str">
        <f>一年级等级</f>
        <v/>
      </c>
      <c r="S932" s="516" t="str">
        <f>一年级50米跑得分</f>
        <v/>
      </c>
      <c r="T932" s="517" t="str">
        <f>一年级等级</f>
        <v/>
      </c>
      <c r="U932" s="516" t="str">
        <f>一年级坐位体前屈得分</f>
        <v/>
      </c>
      <c r="V932" s="517" t="str">
        <f>一年级等级</f>
        <v/>
      </c>
      <c r="W932" s="516" t="str">
        <f>一年级一分钟跳绳得分</f>
        <v/>
      </c>
      <c r="X932" s="517" t="str">
        <f>一年级等级</f>
        <v/>
      </c>
      <c r="Y932" s="515"/>
      <c r="Z932" s="518"/>
      <c r="AA932" s="533"/>
      <c r="AB932" s="515"/>
      <c r="AC932" s="533" t="str">
        <f>一年级跳绳附加分</f>
        <v/>
      </c>
      <c r="AD932" s="534" t="str">
        <f>一年级标准分</f>
        <v/>
      </c>
      <c r="AE932" s="534" t="str">
        <f>一年级总分</f>
        <v/>
      </c>
      <c r="AF932" s="517" t="str">
        <f>一年级等级</f>
        <v/>
      </c>
    </row>
    <row r="933" spans="1:32">
      <c r="A933" s="664">
        <v>114</v>
      </c>
      <c r="B933" s="665">
        <v>21</v>
      </c>
      <c r="C933" s="604"/>
      <c r="D933" s="605"/>
      <c r="E933" s="593"/>
      <c r="F933" s="473"/>
      <c r="G933" s="608"/>
      <c r="H933" s="475"/>
      <c r="I933" s="621"/>
      <c r="J933" s="622"/>
      <c r="K933" s="622"/>
      <c r="L933" s="648"/>
      <c r="M933" s="643"/>
      <c r="N933" s="498" t="str">
        <f>一年级BMI</f>
        <v/>
      </c>
      <c r="O933" s="499" t="str">
        <f>一年级BMI等级</f>
        <v/>
      </c>
      <c r="P933" s="500" t="str">
        <f>一年级BMI得分</f>
        <v/>
      </c>
      <c r="Q933" s="515" t="str">
        <f>一年级肺活量得分</f>
        <v/>
      </c>
      <c r="R933" s="512" t="str">
        <f>一年级等级</f>
        <v/>
      </c>
      <c r="S933" s="516" t="str">
        <f>一年级50米跑得分</f>
        <v/>
      </c>
      <c r="T933" s="512" t="str">
        <f>一年级等级</f>
        <v/>
      </c>
      <c r="U933" s="516" t="str">
        <f>一年级坐位体前屈得分</f>
        <v/>
      </c>
      <c r="V933" s="512" t="str">
        <f>一年级等级</f>
        <v/>
      </c>
      <c r="W933" s="516" t="str">
        <f>一年级一分钟跳绳得分</f>
        <v/>
      </c>
      <c r="X933" s="512" t="str">
        <f>一年级等级</f>
        <v/>
      </c>
      <c r="Y933" s="511"/>
      <c r="Z933" s="514"/>
      <c r="AA933" s="530"/>
      <c r="AB933" s="511"/>
      <c r="AC933" s="530" t="str">
        <f>一年级跳绳附加分</f>
        <v/>
      </c>
      <c r="AD933" s="534" t="str">
        <f>一年级标准分</f>
        <v/>
      </c>
      <c r="AE933" s="531" t="str">
        <f>一年级总分</f>
        <v/>
      </c>
      <c r="AF933" s="512" t="str">
        <f>一年级等级</f>
        <v/>
      </c>
    </row>
    <row r="934" spans="1:32">
      <c r="A934" s="664">
        <v>114</v>
      </c>
      <c r="B934" s="665">
        <v>22</v>
      </c>
      <c r="C934" s="586"/>
      <c r="D934" s="594"/>
      <c r="E934" s="593"/>
      <c r="F934" s="473"/>
      <c r="G934" s="608"/>
      <c r="H934" s="475"/>
      <c r="I934" s="613"/>
      <c r="J934" s="614"/>
      <c r="K934" s="622"/>
      <c r="L934" s="649"/>
      <c r="M934" s="644"/>
      <c r="N934" s="505" t="str">
        <f>一年级BMI</f>
        <v/>
      </c>
      <c r="O934" s="499" t="str">
        <f>一年级BMI等级</f>
        <v/>
      </c>
      <c r="P934" s="500" t="str">
        <f>一年级BMI得分</f>
        <v/>
      </c>
      <c r="Q934" s="515" t="str">
        <f>一年级肺活量得分</f>
        <v/>
      </c>
      <c r="R934" s="512" t="str">
        <f>一年级等级</f>
        <v/>
      </c>
      <c r="S934" s="516" t="str">
        <f>一年级50米跑得分</f>
        <v/>
      </c>
      <c r="T934" s="512" t="str">
        <f>一年级等级</f>
        <v/>
      </c>
      <c r="U934" s="516" t="str">
        <f>一年级坐位体前屈得分</f>
        <v/>
      </c>
      <c r="V934" s="517" t="str">
        <f>一年级等级</f>
        <v/>
      </c>
      <c r="W934" s="516" t="str">
        <f>一年级一分钟跳绳得分</f>
        <v/>
      </c>
      <c r="X934" s="517" t="str">
        <f>一年级等级</f>
        <v/>
      </c>
      <c r="Y934" s="515"/>
      <c r="Z934" s="518"/>
      <c r="AA934" s="533"/>
      <c r="AB934" s="515"/>
      <c r="AC934" s="533" t="str">
        <f>一年级跳绳附加分</f>
        <v/>
      </c>
      <c r="AD934" s="534" t="str">
        <f>一年级标准分</f>
        <v/>
      </c>
      <c r="AE934" s="534" t="str">
        <f>一年级总分</f>
        <v/>
      </c>
      <c r="AF934" s="517" t="str">
        <f>一年级等级</f>
        <v/>
      </c>
    </row>
    <row r="935" spans="1:32">
      <c r="A935" s="664">
        <v>114</v>
      </c>
      <c r="B935" s="665">
        <v>23</v>
      </c>
      <c r="C935" s="586"/>
      <c r="D935" s="594"/>
      <c r="E935" s="593"/>
      <c r="F935" s="473"/>
      <c r="G935" s="608"/>
      <c r="H935" s="475"/>
      <c r="I935" s="613"/>
      <c r="J935" s="614"/>
      <c r="K935" s="622"/>
      <c r="L935" s="649"/>
      <c r="M935" s="644"/>
      <c r="N935" s="505" t="str">
        <f>一年级BMI</f>
        <v/>
      </c>
      <c r="O935" s="499" t="str">
        <f>一年级BMI等级</f>
        <v/>
      </c>
      <c r="P935" s="500" t="str">
        <f>一年级BMI得分</f>
        <v/>
      </c>
      <c r="Q935" s="515" t="str">
        <f>一年级肺活量得分</f>
        <v/>
      </c>
      <c r="R935" s="512" t="str">
        <f>一年级等级</f>
        <v/>
      </c>
      <c r="S935" s="516" t="str">
        <f>一年级50米跑得分</f>
        <v/>
      </c>
      <c r="T935" s="512" t="str">
        <f>一年级等级</f>
        <v/>
      </c>
      <c r="U935" s="516" t="str">
        <f>一年级坐位体前屈得分</f>
        <v/>
      </c>
      <c r="V935" s="517" t="str">
        <f>一年级等级</f>
        <v/>
      </c>
      <c r="W935" s="516" t="str">
        <f>一年级一分钟跳绳得分</f>
        <v/>
      </c>
      <c r="X935" s="517" t="str">
        <f>一年级等级</f>
        <v/>
      </c>
      <c r="Y935" s="515"/>
      <c r="Z935" s="518"/>
      <c r="AA935" s="533"/>
      <c r="AB935" s="515"/>
      <c r="AC935" s="533" t="str">
        <f>一年级跳绳附加分</f>
        <v/>
      </c>
      <c r="AD935" s="534" t="str">
        <f>一年级标准分</f>
        <v/>
      </c>
      <c r="AE935" s="534" t="str">
        <f>一年级总分</f>
        <v/>
      </c>
      <c r="AF935" s="517" t="str">
        <f>一年级等级</f>
        <v/>
      </c>
    </row>
    <row r="936" spans="1:32">
      <c r="A936" s="664">
        <v>114</v>
      </c>
      <c r="B936" s="665">
        <v>24</v>
      </c>
      <c r="C936" s="586"/>
      <c r="D936" s="594"/>
      <c r="E936" s="593"/>
      <c r="F936" s="473"/>
      <c r="G936" s="612"/>
      <c r="H936" s="475"/>
      <c r="I936" s="613"/>
      <c r="J936" s="614"/>
      <c r="K936" s="622"/>
      <c r="L936" s="649"/>
      <c r="M936" s="644"/>
      <c r="N936" s="505" t="str">
        <f>一年级BMI</f>
        <v/>
      </c>
      <c r="O936" s="499" t="str">
        <f>一年级BMI等级</f>
        <v/>
      </c>
      <c r="P936" s="500" t="str">
        <f>一年级BMI得分</f>
        <v/>
      </c>
      <c r="Q936" s="515" t="str">
        <f>一年级肺活量得分</f>
        <v/>
      </c>
      <c r="R936" s="512" t="str">
        <f>一年级等级</f>
        <v/>
      </c>
      <c r="S936" s="516" t="str">
        <f>一年级50米跑得分</f>
        <v/>
      </c>
      <c r="T936" s="512" t="str">
        <f>一年级等级</f>
        <v/>
      </c>
      <c r="U936" s="516" t="str">
        <f>一年级坐位体前屈得分</f>
        <v/>
      </c>
      <c r="V936" s="517" t="str">
        <f>一年级等级</f>
        <v/>
      </c>
      <c r="W936" s="516" t="str">
        <f>一年级一分钟跳绳得分</f>
        <v/>
      </c>
      <c r="X936" s="517" t="str">
        <f>一年级等级</f>
        <v/>
      </c>
      <c r="Y936" s="515"/>
      <c r="Z936" s="518"/>
      <c r="AA936" s="533"/>
      <c r="AB936" s="515"/>
      <c r="AC936" s="533" t="str">
        <f>一年级跳绳附加分</f>
        <v/>
      </c>
      <c r="AD936" s="534" t="str">
        <f>一年级标准分</f>
        <v/>
      </c>
      <c r="AE936" s="534" t="str">
        <f>一年级总分</f>
        <v/>
      </c>
      <c r="AF936" s="517" t="str">
        <f>一年级等级</f>
        <v/>
      </c>
    </row>
    <row r="937" spans="1:32">
      <c r="A937" s="664">
        <v>114</v>
      </c>
      <c r="B937" s="665">
        <v>25</v>
      </c>
      <c r="C937" s="586"/>
      <c r="D937" s="594"/>
      <c r="E937" s="593"/>
      <c r="F937" s="473"/>
      <c r="G937" s="612"/>
      <c r="H937" s="475"/>
      <c r="I937" s="613"/>
      <c r="J937" s="614"/>
      <c r="K937" s="622"/>
      <c r="L937" s="649"/>
      <c r="M937" s="644"/>
      <c r="N937" s="505" t="str">
        <f>一年级BMI</f>
        <v/>
      </c>
      <c r="O937" s="499" t="str">
        <f>一年级BMI等级</f>
        <v/>
      </c>
      <c r="P937" s="500" t="str">
        <f>一年级BMI得分</f>
        <v/>
      </c>
      <c r="Q937" s="515" t="str">
        <f>一年级肺活量得分</f>
        <v/>
      </c>
      <c r="R937" s="512" t="str">
        <f>一年级等级</f>
        <v/>
      </c>
      <c r="S937" s="516" t="str">
        <f>一年级50米跑得分</f>
        <v/>
      </c>
      <c r="T937" s="512" t="str">
        <f>一年级等级</f>
        <v/>
      </c>
      <c r="U937" s="516" t="str">
        <f>一年级坐位体前屈得分</f>
        <v/>
      </c>
      <c r="V937" s="517" t="str">
        <f>一年级等级</f>
        <v/>
      </c>
      <c r="W937" s="516" t="str">
        <f>一年级一分钟跳绳得分</f>
        <v/>
      </c>
      <c r="X937" s="517" t="str">
        <f>一年级等级</f>
        <v/>
      </c>
      <c r="Y937" s="515"/>
      <c r="Z937" s="518"/>
      <c r="AA937" s="533"/>
      <c r="AB937" s="515"/>
      <c r="AC937" s="533" t="str">
        <f>一年级跳绳附加分</f>
        <v/>
      </c>
      <c r="AD937" s="534" t="str">
        <f>一年级标准分</f>
        <v/>
      </c>
      <c r="AE937" s="534" t="str">
        <f>一年级总分</f>
        <v/>
      </c>
      <c r="AF937" s="517" t="str">
        <f>一年级等级</f>
        <v/>
      </c>
    </row>
    <row r="938" spans="1:32">
      <c r="A938" s="664">
        <v>114</v>
      </c>
      <c r="B938" s="665">
        <v>26</v>
      </c>
      <c r="C938" s="586"/>
      <c r="D938" s="594"/>
      <c r="E938" s="593"/>
      <c r="F938" s="473"/>
      <c r="G938" s="608"/>
      <c r="H938" s="475"/>
      <c r="I938" s="613"/>
      <c r="J938" s="614"/>
      <c r="K938" s="622"/>
      <c r="L938" s="649"/>
      <c r="M938" s="644"/>
      <c r="N938" s="505" t="str">
        <f>一年级BMI</f>
        <v/>
      </c>
      <c r="O938" s="499" t="str">
        <f>一年级BMI等级</f>
        <v/>
      </c>
      <c r="P938" s="500" t="str">
        <f>一年级BMI得分</f>
        <v/>
      </c>
      <c r="Q938" s="515" t="str">
        <f>一年级肺活量得分</f>
        <v/>
      </c>
      <c r="R938" s="512" t="str">
        <f>一年级等级</f>
        <v/>
      </c>
      <c r="S938" s="516" t="str">
        <f>一年级50米跑得分</f>
        <v/>
      </c>
      <c r="T938" s="512" t="str">
        <f>一年级等级</f>
        <v/>
      </c>
      <c r="U938" s="516" t="str">
        <f>一年级坐位体前屈得分</f>
        <v/>
      </c>
      <c r="V938" s="517" t="str">
        <f>一年级等级</f>
        <v/>
      </c>
      <c r="W938" s="516" t="str">
        <f>一年级一分钟跳绳得分</f>
        <v/>
      </c>
      <c r="X938" s="517" t="str">
        <f>一年级等级</f>
        <v/>
      </c>
      <c r="Y938" s="515"/>
      <c r="Z938" s="518"/>
      <c r="AA938" s="533"/>
      <c r="AB938" s="515"/>
      <c r="AC938" s="533" t="str">
        <f>一年级跳绳附加分</f>
        <v/>
      </c>
      <c r="AD938" s="534" t="str">
        <f>一年级标准分</f>
        <v/>
      </c>
      <c r="AE938" s="534" t="str">
        <f>一年级总分</f>
        <v/>
      </c>
      <c r="AF938" s="517" t="str">
        <f>一年级等级</f>
        <v/>
      </c>
    </row>
    <row r="939" spans="1:32">
      <c r="A939" s="664">
        <v>114</v>
      </c>
      <c r="B939" s="665">
        <v>27</v>
      </c>
      <c r="C939" s="586"/>
      <c r="D939" s="594"/>
      <c r="E939" s="593"/>
      <c r="F939" s="473"/>
      <c r="G939" s="608"/>
      <c r="H939" s="475"/>
      <c r="I939" s="613"/>
      <c r="J939" s="614"/>
      <c r="K939" s="622"/>
      <c r="L939" s="649"/>
      <c r="M939" s="644"/>
      <c r="N939" s="505" t="str">
        <f>一年级BMI</f>
        <v/>
      </c>
      <c r="O939" s="499" t="str">
        <f>一年级BMI等级</f>
        <v/>
      </c>
      <c r="P939" s="500" t="str">
        <f>一年级BMI得分</f>
        <v/>
      </c>
      <c r="Q939" s="515" t="str">
        <f>一年级肺活量得分</f>
        <v/>
      </c>
      <c r="R939" s="512" t="str">
        <f>一年级等级</f>
        <v/>
      </c>
      <c r="S939" s="516" t="str">
        <f>一年级50米跑得分</f>
        <v/>
      </c>
      <c r="T939" s="517" t="str">
        <f>一年级等级</f>
        <v/>
      </c>
      <c r="U939" s="516" t="str">
        <f>一年级坐位体前屈得分</f>
        <v/>
      </c>
      <c r="V939" s="517" t="str">
        <f>一年级等级</f>
        <v/>
      </c>
      <c r="W939" s="516" t="str">
        <f>一年级一分钟跳绳得分</f>
        <v/>
      </c>
      <c r="X939" s="517" t="str">
        <f>一年级等级</f>
        <v/>
      </c>
      <c r="Y939" s="515"/>
      <c r="Z939" s="518"/>
      <c r="AA939" s="533"/>
      <c r="AB939" s="515"/>
      <c r="AC939" s="533" t="str">
        <f>一年级跳绳附加分</f>
        <v/>
      </c>
      <c r="AD939" s="534" t="str">
        <f>一年级标准分</f>
        <v/>
      </c>
      <c r="AE939" s="534" t="str">
        <f>一年级总分</f>
        <v/>
      </c>
      <c r="AF939" s="517" t="str">
        <f>一年级等级</f>
        <v/>
      </c>
    </row>
    <row r="940" spans="1:32">
      <c r="A940" s="664">
        <v>114</v>
      </c>
      <c r="B940" s="665">
        <v>28</v>
      </c>
      <c r="C940" s="586"/>
      <c r="D940" s="594"/>
      <c r="E940" s="593"/>
      <c r="F940" s="473"/>
      <c r="G940" s="608"/>
      <c r="H940" s="475"/>
      <c r="I940" s="613"/>
      <c r="J940" s="614"/>
      <c r="K940" s="622"/>
      <c r="L940" s="649"/>
      <c r="M940" s="644"/>
      <c r="N940" s="505" t="str">
        <f>一年级BMI</f>
        <v/>
      </c>
      <c r="O940" s="499" t="str">
        <f>一年级BMI等级</f>
        <v/>
      </c>
      <c r="P940" s="500" t="str">
        <f>一年级BMI得分</f>
        <v/>
      </c>
      <c r="Q940" s="515" t="str">
        <f>一年级肺活量得分</f>
        <v/>
      </c>
      <c r="R940" s="512" t="str">
        <f>一年级等级</f>
        <v/>
      </c>
      <c r="S940" s="516" t="str">
        <f>一年级50米跑得分</f>
        <v/>
      </c>
      <c r="T940" s="517" t="str">
        <f>一年级等级</f>
        <v/>
      </c>
      <c r="U940" s="516" t="str">
        <f>一年级坐位体前屈得分</f>
        <v/>
      </c>
      <c r="V940" s="517" t="str">
        <f>一年级等级</f>
        <v/>
      </c>
      <c r="W940" s="516" t="str">
        <f>一年级一分钟跳绳得分</f>
        <v/>
      </c>
      <c r="X940" s="517" t="str">
        <f>一年级等级</f>
        <v/>
      </c>
      <c r="Y940" s="515"/>
      <c r="Z940" s="518"/>
      <c r="AA940" s="533"/>
      <c r="AB940" s="515"/>
      <c r="AC940" s="533" t="str">
        <f>一年级跳绳附加分</f>
        <v/>
      </c>
      <c r="AD940" s="534" t="str">
        <f>一年级标准分</f>
        <v/>
      </c>
      <c r="AE940" s="534" t="str">
        <f>一年级总分</f>
        <v/>
      </c>
      <c r="AF940" s="517" t="str">
        <f>一年级等级</f>
        <v/>
      </c>
    </row>
    <row r="941" spans="1:32">
      <c r="A941" s="664">
        <v>114</v>
      </c>
      <c r="B941" s="665">
        <v>29</v>
      </c>
      <c r="C941" s="586"/>
      <c r="D941" s="594"/>
      <c r="E941" s="593"/>
      <c r="F941" s="473"/>
      <c r="G941" s="608"/>
      <c r="H941" s="475"/>
      <c r="I941" s="613"/>
      <c r="J941" s="614"/>
      <c r="K941" s="622"/>
      <c r="L941" s="649"/>
      <c r="M941" s="644"/>
      <c r="N941" s="505" t="str">
        <f>一年级BMI</f>
        <v/>
      </c>
      <c r="O941" s="499" t="str">
        <f>一年级BMI等级</f>
        <v/>
      </c>
      <c r="P941" s="500" t="str">
        <f>一年级BMI得分</f>
        <v/>
      </c>
      <c r="Q941" s="515" t="str">
        <f>一年级肺活量得分</f>
        <v/>
      </c>
      <c r="R941" s="512" t="str">
        <f>一年级等级</f>
        <v/>
      </c>
      <c r="S941" s="516" t="str">
        <f>一年级50米跑得分</f>
        <v/>
      </c>
      <c r="T941" s="517" t="str">
        <f>一年级等级</f>
        <v/>
      </c>
      <c r="U941" s="516" t="str">
        <f>一年级坐位体前屈得分</f>
        <v/>
      </c>
      <c r="V941" s="517" t="str">
        <f>一年级等级</f>
        <v/>
      </c>
      <c r="W941" s="516" t="str">
        <f>一年级一分钟跳绳得分</f>
        <v/>
      </c>
      <c r="X941" s="517" t="str">
        <f>一年级等级</f>
        <v/>
      </c>
      <c r="Y941" s="515"/>
      <c r="Z941" s="518"/>
      <c r="AA941" s="533"/>
      <c r="AB941" s="515"/>
      <c r="AC941" s="533" t="str">
        <f>一年级跳绳附加分</f>
        <v/>
      </c>
      <c r="AD941" s="534" t="str">
        <f>一年级标准分</f>
        <v/>
      </c>
      <c r="AE941" s="534" t="str">
        <f>一年级总分</f>
        <v/>
      </c>
      <c r="AF941" s="517" t="str">
        <f>一年级等级</f>
        <v/>
      </c>
    </row>
    <row r="942" spans="1:32">
      <c r="A942" s="664">
        <v>114</v>
      </c>
      <c r="B942" s="665">
        <v>30</v>
      </c>
      <c r="C942" s="586"/>
      <c r="D942" s="594"/>
      <c r="E942" s="593"/>
      <c r="F942" s="473"/>
      <c r="G942" s="608"/>
      <c r="H942" s="475"/>
      <c r="I942" s="613"/>
      <c r="J942" s="614"/>
      <c r="K942" s="622"/>
      <c r="L942" s="649"/>
      <c r="M942" s="644"/>
      <c r="N942" s="505" t="str">
        <f>一年级BMI</f>
        <v/>
      </c>
      <c r="O942" s="499" t="str">
        <f>一年级BMI等级</f>
        <v/>
      </c>
      <c r="P942" s="500" t="str">
        <f>一年级BMI得分</f>
        <v/>
      </c>
      <c r="Q942" s="515" t="str">
        <f>一年级肺活量得分</f>
        <v/>
      </c>
      <c r="R942" s="512" t="str">
        <f>一年级等级</f>
        <v/>
      </c>
      <c r="S942" s="516" t="str">
        <f>一年级50米跑得分</f>
        <v/>
      </c>
      <c r="T942" s="517" t="str">
        <f>一年级等级</f>
        <v/>
      </c>
      <c r="U942" s="516" t="str">
        <f>一年级坐位体前屈得分</f>
        <v/>
      </c>
      <c r="V942" s="517" t="str">
        <f>一年级等级</f>
        <v/>
      </c>
      <c r="W942" s="516" t="str">
        <f>一年级一分钟跳绳得分</f>
        <v/>
      </c>
      <c r="X942" s="517" t="str">
        <f>一年级等级</f>
        <v/>
      </c>
      <c r="Y942" s="515"/>
      <c r="Z942" s="518"/>
      <c r="AA942" s="533"/>
      <c r="AB942" s="515"/>
      <c r="AC942" s="533" t="str">
        <f>一年级跳绳附加分</f>
        <v/>
      </c>
      <c r="AD942" s="534" t="str">
        <f>一年级标准分</f>
        <v/>
      </c>
      <c r="AE942" s="534" t="str">
        <f>一年级总分</f>
        <v/>
      </c>
      <c r="AF942" s="517" t="str">
        <f>一年级等级</f>
        <v/>
      </c>
    </row>
    <row r="943" spans="1:32">
      <c r="A943" s="664">
        <v>114</v>
      </c>
      <c r="B943" s="665">
        <v>31</v>
      </c>
      <c r="C943" s="586"/>
      <c r="D943" s="594"/>
      <c r="E943" s="593"/>
      <c r="F943" s="473"/>
      <c r="G943" s="608"/>
      <c r="H943" s="475"/>
      <c r="I943" s="613"/>
      <c r="J943" s="614"/>
      <c r="K943" s="622"/>
      <c r="L943" s="649"/>
      <c r="M943" s="644"/>
      <c r="N943" s="505" t="str">
        <f>一年级BMI</f>
        <v/>
      </c>
      <c r="O943" s="499" t="str">
        <f>一年级BMI等级</f>
        <v/>
      </c>
      <c r="P943" s="500" t="str">
        <f>一年级BMI得分</f>
        <v/>
      </c>
      <c r="Q943" s="515" t="str">
        <f>一年级肺活量得分</f>
        <v/>
      </c>
      <c r="R943" s="512" t="str">
        <f>一年级等级</f>
        <v/>
      </c>
      <c r="S943" s="516" t="str">
        <f>一年级50米跑得分</f>
        <v/>
      </c>
      <c r="T943" s="517" t="str">
        <f>一年级等级</f>
        <v/>
      </c>
      <c r="U943" s="516" t="str">
        <f>一年级坐位体前屈得分</f>
        <v/>
      </c>
      <c r="V943" s="517" t="str">
        <f>一年级等级</f>
        <v/>
      </c>
      <c r="W943" s="516" t="str">
        <f>一年级一分钟跳绳得分</f>
        <v/>
      </c>
      <c r="X943" s="517" t="str">
        <f>一年级等级</f>
        <v/>
      </c>
      <c r="Y943" s="515"/>
      <c r="Z943" s="518"/>
      <c r="AA943" s="533"/>
      <c r="AB943" s="515"/>
      <c r="AC943" s="533" t="str">
        <f>一年级跳绳附加分</f>
        <v/>
      </c>
      <c r="AD943" s="534" t="str">
        <f>一年级标准分</f>
        <v/>
      </c>
      <c r="AE943" s="534" t="str">
        <f>一年级总分</f>
        <v/>
      </c>
      <c r="AF943" s="517" t="str">
        <f>一年级等级</f>
        <v/>
      </c>
    </row>
    <row r="944" spans="1:32">
      <c r="A944" s="664">
        <v>114</v>
      </c>
      <c r="B944" s="665">
        <v>32</v>
      </c>
      <c r="C944" s="586"/>
      <c r="D944" s="594"/>
      <c r="E944" s="593"/>
      <c r="F944" s="473"/>
      <c r="G944" s="608"/>
      <c r="H944" s="475"/>
      <c r="I944" s="613"/>
      <c r="J944" s="614"/>
      <c r="K944" s="622"/>
      <c r="L944" s="649"/>
      <c r="M944" s="644"/>
      <c r="N944" s="505" t="str">
        <f>一年级BMI</f>
        <v/>
      </c>
      <c r="O944" s="499" t="str">
        <f>一年级BMI等级</f>
        <v/>
      </c>
      <c r="P944" s="500" t="str">
        <f>一年级BMI得分</f>
        <v/>
      </c>
      <c r="Q944" s="515" t="str">
        <f>一年级肺活量得分</f>
        <v/>
      </c>
      <c r="R944" s="512" t="str">
        <f>一年级等级</f>
        <v/>
      </c>
      <c r="S944" s="516" t="str">
        <f>一年级50米跑得分</f>
        <v/>
      </c>
      <c r="T944" s="517" t="str">
        <f>一年级等级</f>
        <v/>
      </c>
      <c r="U944" s="516" t="str">
        <f>一年级坐位体前屈得分</f>
        <v/>
      </c>
      <c r="V944" s="517" t="str">
        <f>一年级等级</f>
        <v/>
      </c>
      <c r="W944" s="516" t="str">
        <f>一年级一分钟跳绳得分</f>
        <v/>
      </c>
      <c r="X944" s="517" t="str">
        <f>一年级等级</f>
        <v/>
      </c>
      <c r="Y944" s="515"/>
      <c r="Z944" s="518"/>
      <c r="AA944" s="533"/>
      <c r="AB944" s="515"/>
      <c r="AC944" s="533" t="str">
        <f>一年级跳绳附加分</f>
        <v/>
      </c>
      <c r="AD944" s="534" t="str">
        <f>一年级标准分</f>
        <v/>
      </c>
      <c r="AE944" s="534" t="str">
        <f>一年级总分</f>
        <v/>
      </c>
      <c r="AF944" s="517" t="str">
        <f>一年级等级</f>
        <v/>
      </c>
    </row>
    <row r="945" spans="1:32">
      <c r="A945" s="664">
        <v>114</v>
      </c>
      <c r="B945" s="665">
        <v>33</v>
      </c>
      <c r="C945" s="586"/>
      <c r="D945" s="594"/>
      <c r="E945" s="593"/>
      <c r="F945" s="473"/>
      <c r="G945" s="608"/>
      <c r="H945" s="475"/>
      <c r="I945" s="613"/>
      <c r="J945" s="614"/>
      <c r="K945" s="622"/>
      <c r="L945" s="649"/>
      <c r="M945" s="644"/>
      <c r="N945" s="505" t="str">
        <f>一年级BMI</f>
        <v/>
      </c>
      <c r="O945" s="499" t="str">
        <f>一年级BMI等级</f>
        <v/>
      </c>
      <c r="P945" s="500" t="str">
        <f>一年级BMI得分</f>
        <v/>
      </c>
      <c r="Q945" s="515" t="str">
        <f>一年级肺活量得分</f>
        <v/>
      </c>
      <c r="R945" s="512" t="str">
        <f>一年级等级</f>
        <v/>
      </c>
      <c r="S945" s="516" t="str">
        <f>一年级50米跑得分</f>
        <v/>
      </c>
      <c r="T945" s="517" t="str">
        <f>一年级等级</f>
        <v/>
      </c>
      <c r="U945" s="516" t="str">
        <f>一年级坐位体前屈得分</f>
        <v/>
      </c>
      <c r="V945" s="517" t="str">
        <f>一年级等级</f>
        <v/>
      </c>
      <c r="W945" s="516" t="str">
        <f>一年级一分钟跳绳得分</f>
        <v/>
      </c>
      <c r="X945" s="517" t="str">
        <f>一年级等级</f>
        <v/>
      </c>
      <c r="Y945" s="515"/>
      <c r="Z945" s="518"/>
      <c r="AA945" s="533"/>
      <c r="AB945" s="515"/>
      <c r="AC945" s="533" t="str">
        <f>一年级跳绳附加分</f>
        <v/>
      </c>
      <c r="AD945" s="534" t="str">
        <f>一年级标准分</f>
        <v/>
      </c>
      <c r="AE945" s="534" t="str">
        <f>一年级总分</f>
        <v/>
      </c>
      <c r="AF945" s="517" t="str">
        <f>一年级等级</f>
        <v/>
      </c>
    </row>
    <row r="946" spans="1:32">
      <c r="A946" s="664">
        <v>114</v>
      </c>
      <c r="B946" s="665">
        <v>34</v>
      </c>
      <c r="C946" s="586"/>
      <c r="D946" s="594"/>
      <c r="E946" s="593"/>
      <c r="F946" s="473"/>
      <c r="G946" s="608"/>
      <c r="H946" s="475"/>
      <c r="I946" s="613"/>
      <c r="J946" s="614"/>
      <c r="K946" s="622"/>
      <c r="L946" s="649"/>
      <c r="M946" s="644"/>
      <c r="N946" s="505" t="str">
        <f>一年级BMI</f>
        <v/>
      </c>
      <c r="O946" s="499" t="str">
        <f>一年级BMI等级</f>
        <v/>
      </c>
      <c r="P946" s="500" t="str">
        <f>一年级BMI得分</f>
        <v/>
      </c>
      <c r="Q946" s="515" t="str">
        <f>一年级肺活量得分</f>
        <v/>
      </c>
      <c r="R946" s="512" t="str">
        <f>一年级等级</f>
        <v/>
      </c>
      <c r="S946" s="516" t="str">
        <f>一年级50米跑得分</f>
        <v/>
      </c>
      <c r="T946" s="517" t="str">
        <f>一年级等级</f>
        <v/>
      </c>
      <c r="U946" s="516" t="str">
        <f>一年级坐位体前屈得分</f>
        <v/>
      </c>
      <c r="V946" s="517" t="str">
        <f>一年级等级</f>
        <v/>
      </c>
      <c r="W946" s="516" t="str">
        <f>一年级一分钟跳绳得分</f>
        <v/>
      </c>
      <c r="X946" s="517" t="str">
        <f>一年级等级</f>
        <v/>
      </c>
      <c r="Y946" s="515"/>
      <c r="Z946" s="518"/>
      <c r="AA946" s="533"/>
      <c r="AB946" s="515"/>
      <c r="AC946" s="533" t="str">
        <f>一年级跳绳附加分</f>
        <v/>
      </c>
      <c r="AD946" s="534" t="str">
        <f>一年级标准分</f>
        <v/>
      </c>
      <c r="AE946" s="534" t="str">
        <f>一年级总分</f>
        <v/>
      </c>
      <c r="AF946" s="517" t="str">
        <f>一年级等级</f>
        <v/>
      </c>
    </row>
    <row r="947" spans="1:32">
      <c r="A947" s="664">
        <v>114</v>
      </c>
      <c r="B947" s="665">
        <v>35</v>
      </c>
      <c r="C947" s="586"/>
      <c r="D947" s="594"/>
      <c r="E947" s="593"/>
      <c r="F947" s="473"/>
      <c r="G947" s="608"/>
      <c r="H947" s="475"/>
      <c r="I947" s="613"/>
      <c r="J947" s="614"/>
      <c r="K947" s="622"/>
      <c r="L947" s="649"/>
      <c r="M947" s="644"/>
      <c r="N947" s="505" t="str">
        <f>一年级BMI</f>
        <v/>
      </c>
      <c r="O947" s="499" t="str">
        <f>一年级BMI等级</f>
        <v/>
      </c>
      <c r="P947" s="500" t="str">
        <f>一年级BMI得分</f>
        <v/>
      </c>
      <c r="Q947" s="515" t="str">
        <f>一年级肺活量得分</f>
        <v/>
      </c>
      <c r="R947" s="512" t="str">
        <f>一年级等级</f>
        <v/>
      </c>
      <c r="S947" s="516" t="str">
        <f>一年级50米跑得分</f>
        <v/>
      </c>
      <c r="T947" s="517" t="str">
        <f>一年级等级</f>
        <v/>
      </c>
      <c r="U947" s="516" t="str">
        <f>一年级坐位体前屈得分</f>
        <v/>
      </c>
      <c r="V947" s="517" t="str">
        <f>一年级等级</f>
        <v/>
      </c>
      <c r="W947" s="516" t="str">
        <f>一年级一分钟跳绳得分</f>
        <v/>
      </c>
      <c r="X947" s="517" t="str">
        <f>一年级等级</f>
        <v/>
      </c>
      <c r="Y947" s="515"/>
      <c r="Z947" s="518"/>
      <c r="AA947" s="533"/>
      <c r="AB947" s="515"/>
      <c r="AC947" s="533" t="str">
        <f>一年级跳绳附加分</f>
        <v/>
      </c>
      <c r="AD947" s="534" t="str">
        <f>一年级标准分</f>
        <v/>
      </c>
      <c r="AE947" s="534" t="str">
        <f>一年级总分</f>
        <v/>
      </c>
      <c r="AF947" s="517" t="str">
        <f>一年级等级</f>
        <v/>
      </c>
    </row>
    <row r="948" spans="1:32">
      <c r="A948" s="664">
        <v>114</v>
      </c>
      <c r="B948" s="665">
        <v>36</v>
      </c>
      <c r="C948" s="586"/>
      <c r="D948" s="594"/>
      <c r="E948" s="593"/>
      <c r="F948" s="473"/>
      <c r="G948" s="608"/>
      <c r="H948" s="475"/>
      <c r="I948" s="613"/>
      <c r="J948" s="614"/>
      <c r="K948" s="622"/>
      <c r="L948" s="649"/>
      <c r="M948" s="644"/>
      <c r="N948" s="505" t="str">
        <f>一年级BMI</f>
        <v/>
      </c>
      <c r="O948" s="499" t="str">
        <f>一年级BMI等级</f>
        <v/>
      </c>
      <c r="P948" s="500" t="str">
        <f>一年级BMI得分</f>
        <v/>
      </c>
      <c r="Q948" s="515" t="str">
        <f>一年级肺活量得分</f>
        <v/>
      </c>
      <c r="R948" s="512" t="str">
        <f>一年级等级</f>
        <v/>
      </c>
      <c r="S948" s="516" t="str">
        <f>一年级50米跑得分</f>
        <v/>
      </c>
      <c r="T948" s="517" t="str">
        <f>一年级等级</f>
        <v/>
      </c>
      <c r="U948" s="516" t="str">
        <f>一年级坐位体前屈得分</f>
        <v/>
      </c>
      <c r="V948" s="517" t="str">
        <f>一年级等级</f>
        <v/>
      </c>
      <c r="W948" s="516" t="str">
        <f>一年级一分钟跳绳得分</f>
        <v/>
      </c>
      <c r="X948" s="517" t="str">
        <f>一年级等级</f>
        <v/>
      </c>
      <c r="Y948" s="515"/>
      <c r="Z948" s="518"/>
      <c r="AA948" s="533"/>
      <c r="AB948" s="515"/>
      <c r="AC948" s="533" t="str">
        <f>一年级跳绳附加分</f>
        <v/>
      </c>
      <c r="AD948" s="534" t="str">
        <f>一年级标准分</f>
        <v/>
      </c>
      <c r="AE948" s="534" t="str">
        <f>一年级总分</f>
        <v/>
      </c>
      <c r="AF948" s="517" t="str">
        <f>一年级等级</f>
        <v/>
      </c>
    </row>
    <row r="949" spans="1:32">
      <c r="A949" s="664">
        <v>114</v>
      </c>
      <c r="B949" s="665">
        <v>37</v>
      </c>
      <c r="C949" s="586"/>
      <c r="D949" s="594"/>
      <c r="E949" s="593"/>
      <c r="F949" s="473"/>
      <c r="G949" s="608"/>
      <c r="H949" s="475"/>
      <c r="I949" s="613"/>
      <c r="J949" s="614"/>
      <c r="K949" s="622"/>
      <c r="L949" s="649"/>
      <c r="M949" s="644"/>
      <c r="N949" s="505" t="str">
        <f>一年级BMI</f>
        <v/>
      </c>
      <c r="O949" s="499" t="str">
        <f>一年级BMI等级</f>
        <v/>
      </c>
      <c r="P949" s="500" t="str">
        <f>一年级BMI得分</f>
        <v/>
      </c>
      <c r="Q949" s="515" t="str">
        <f>一年级肺活量得分</f>
        <v/>
      </c>
      <c r="R949" s="512" t="str">
        <f>一年级等级</f>
        <v/>
      </c>
      <c r="S949" s="516" t="str">
        <f>一年级50米跑得分</f>
        <v/>
      </c>
      <c r="T949" s="517" t="str">
        <f>一年级等级</f>
        <v/>
      </c>
      <c r="U949" s="516" t="str">
        <f>一年级坐位体前屈得分</f>
        <v/>
      </c>
      <c r="V949" s="517" t="str">
        <f>一年级等级</f>
        <v/>
      </c>
      <c r="W949" s="516" t="str">
        <f>一年级一分钟跳绳得分</f>
        <v/>
      </c>
      <c r="X949" s="517" t="str">
        <f>一年级等级</f>
        <v/>
      </c>
      <c r="Y949" s="515"/>
      <c r="Z949" s="518"/>
      <c r="AA949" s="533"/>
      <c r="AB949" s="515"/>
      <c r="AC949" s="533" t="str">
        <f>一年级跳绳附加分</f>
        <v/>
      </c>
      <c r="AD949" s="534" t="str">
        <f>一年级标准分</f>
        <v/>
      </c>
      <c r="AE949" s="534" t="str">
        <f>一年级总分</f>
        <v/>
      </c>
      <c r="AF949" s="517" t="str">
        <f>一年级等级</f>
        <v/>
      </c>
    </row>
    <row r="950" spans="1:32">
      <c r="A950" s="664">
        <v>114</v>
      </c>
      <c r="B950" s="665">
        <v>38</v>
      </c>
      <c r="C950" s="586"/>
      <c r="D950" s="594"/>
      <c r="E950" s="593"/>
      <c r="F950" s="473"/>
      <c r="G950" s="608"/>
      <c r="H950" s="475"/>
      <c r="I950" s="613"/>
      <c r="J950" s="614"/>
      <c r="K950" s="622"/>
      <c r="L950" s="649"/>
      <c r="M950" s="644"/>
      <c r="N950" s="505" t="str">
        <f>一年级BMI</f>
        <v/>
      </c>
      <c r="O950" s="499" t="str">
        <f>一年级BMI等级</f>
        <v/>
      </c>
      <c r="P950" s="500" t="str">
        <f>一年级BMI得分</f>
        <v/>
      </c>
      <c r="Q950" s="515" t="str">
        <f>一年级肺活量得分</f>
        <v/>
      </c>
      <c r="R950" s="512" t="str">
        <f>一年级等级</f>
        <v/>
      </c>
      <c r="S950" s="516" t="str">
        <f>一年级50米跑得分</f>
        <v/>
      </c>
      <c r="T950" s="517" t="str">
        <f>一年级等级</f>
        <v/>
      </c>
      <c r="U950" s="516" t="str">
        <f>一年级坐位体前屈得分</f>
        <v/>
      </c>
      <c r="V950" s="517" t="str">
        <f>一年级等级</f>
        <v/>
      </c>
      <c r="W950" s="516" t="str">
        <f>一年级一分钟跳绳得分</f>
        <v/>
      </c>
      <c r="X950" s="517" t="str">
        <f>一年级等级</f>
        <v/>
      </c>
      <c r="Y950" s="515"/>
      <c r="Z950" s="518"/>
      <c r="AA950" s="533"/>
      <c r="AB950" s="515"/>
      <c r="AC950" s="533" t="str">
        <f>一年级跳绳附加分</f>
        <v/>
      </c>
      <c r="AD950" s="534" t="str">
        <f>一年级标准分</f>
        <v/>
      </c>
      <c r="AE950" s="534" t="str">
        <f>一年级总分</f>
        <v/>
      </c>
      <c r="AF950" s="517" t="str">
        <f>一年级等级</f>
        <v/>
      </c>
    </row>
    <row r="951" spans="1:32">
      <c r="A951" s="664">
        <v>114</v>
      </c>
      <c r="B951" s="665">
        <v>39</v>
      </c>
      <c r="C951" s="586"/>
      <c r="D951" s="594"/>
      <c r="E951" s="593"/>
      <c r="F951" s="473"/>
      <c r="G951" s="608"/>
      <c r="H951" s="475"/>
      <c r="I951" s="613"/>
      <c r="J951" s="614"/>
      <c r="K951" s="622"/>
      <c r="L951" s="649"/>
      <c r="M951" s="644"/>
      <c r="N951" s="505" t="str">
        <f>一年级BMI</f>
        <v/>
      </c>
      <c r="O951" s="499" t="str">
        <f>一年级BMI等级</f>
        <v/>
      </c>
      <c r="P951" s="500" t="str">
        <f>一年级BMI得分</f>
        <v/>
      </c>
      <c r="Q951" s="515" t="str">
        <f>一年级肺活量得分</f>
        <v/>
      </c>
      <c r="R951" s="512" t="str">
        <f>一年级等级</f>
        <v/>
      </c>
      <c r="S951" s="516" t="str">
        <f>一年级50米跑得分</f>
        <v/>
      </c>
      <c r="T951" s="517" t="str">
        <f>一年级等级</f>
        <v/>
      </c>
      <c r="U951" s="516" t="str">
        <f>一年级坐位体前屈得分</f>
        <v/>
      </c>
      <c r="V951" s="517" t="str">
        <f>一年级等级</f>
        <v/>
      </c>
      <c r="W951" s="516" t="str">
        <f>一年级一分钟跳绳得分</f>
        <v/>
      </c>
      <c r="X951" s="517" t="str">
        <f>一年级等级</f>
        <v/>
      </c>
      <c r="Y951" s="515"/>
      <c r="Z951" s="518"/>
      <c r="AA951" s="533"/>
      <c r="AB951" s="515"/>
      <c r="AC951" s="533" t="str">
        <f>一年级跳绳附加分</f>
        <v/>
      </c>
      <c r="AD951" s="534" t="str">
        <f>一年级标准分</f>
        <v/>
      </c>
      <c r="AE951" s="534" t="str">
        <f>一年级总分</f>
        <v/>
      </c>
      <c r="AF951" s="517" t="str">
        <f>一年级等级</f>
        <v/>
      </c>
    </row>
    <row r="952" spans="1:32">
      <c r="A952" s="664">
        <v>114</v>
      </c>
      <c r="B952" s="665">
        <v>40</v>
      </c>
      <c r="C952" s="586"/>
      <c r="D952" s="594"/>
      <c r="E952" s="593"/>
      <c r="F952" s="473"/>
      <c r="G952" s="608"/>
      <c r="H952" s="475"/>
      <c r="I952" s="613"/>
      <c r="J952" s="614"/>
      <c r="K952" s="622"/>
      <c r="L952" s="649"/>
      <c r="M952" s="644"/>
      <c r="N952" s="505" t="str">
        <f>一年级BMI</f>
        <v/>
      </c>
      <c r="O952" s="499" t="str">
        <f>一年级BMI等级</f>
        <v/>
      </c>
      <c r="P952" s="500" t="str">
        <f>一年级BMI得分</f>
        <v/>
      </c>
      <c r="Q952" s="515" t="str">
        <f>一年级肺活量得分</f>
        <v/>
      </c>
      <c r="R952" s="512" t="str">
        <f>一年级等级</f>
        <v/>
      </c>
      <c r="S952" s="516" t="str">
        <f>一年级50米跑得分</f>
        <v/>
      </c>
      <c r="T952" s="517" t="str">
        <f>一年级等级</f>
        <v/>
      </c>
      <c r="U952" s="516" t="str">
        <f>一年级坐位体前屈得分</f>
        <v/>
      </c>
      <c r="V952" s="517" t="str">
        <f>一年级等级</f>
        <v/>
      </c>
      <c r="W952" s="516" t="str">
        <f>一年级一分钟跳绳得分</f>
        <v/>
      </c>
      <c r="X952" s="517" t="str">
        <f>一年级等级</f>
        <v/>
      </c>
      <c r="Y952" s="515"/>
      <c r="Z952" s="518"/>
      <c r="AA952" s="533"/>
      <c r="AB952" s="515"/>
      <c r="AC952" s="533" t="str">
        <f>一年级跳绳附加分</f>
        <v/>
      </c>
      <c r="AD952" s="534" t="str">
        <f>一年级标准分</f>
        <v/>
      </c>
      <c r="AE952" s="534" t="str">
        <f>一年级总分</f>
        <v/>
      </c>
      <c r="AF952" s="517" t="str">
        <f>一年级等级</f>
        <v/>
      </c>
    </row>
    <row r="953" spans="1:32">
      <c r="A953" s="664">
        <v>114</v>
      </c>
      <c r="B953" s="665">
        <v>41</v>
      </c>
      <c r="C953" s="586"/>
      <c r="D953" s="587"/>
      <c r="E953" s="586"/>
      <c r="F953" s="473"/>
      <c r="G953" s="608"/>
      <c r="H953" s="475"/>
      <c r="I953" s="613"/>
      <c r="J953" s="614"/>
      <c r="K953" s="614"/>
      <c r="L953" s="649"/>
      <c r="M953" s="644"/>
      <c r="N953" s="505" t="str">
        <f>一年级BMI</f>
        <v/>
      </c>
      <c r="O953" s="499" t="str">
        <f>一年级BMI等级</f>
        <v/>
      </c>
      <c r="P953" s="500" t="str">
        <f>一年级BMI得分</f>
        <v/>
      </c>
      <c r="Q953" s="515" t="str">
        <f>一年级肺活量得分</f>
        <v/>
      </c>
      <c r="R953" s="512" t="str">
        <f>一年级等级</f>
        <v/>
      </c>
      <c r="S953" s="516" t="str">
        <f>一年级50米跑得分</f>
        <v/>
      </c>
      <c r="T953" s="517" t="str">
        <f>一年级等级</f>
        <v/>
      </c>
      <c r="U953" s="516" t="str">
        <f>一年级坐位体前屈得分</f>
        <v/>
      </c>
      <c r="V953" s="517" t="str">
        <f>一年级等级</f>
        <v/>
      </c>
      <c r="W953" s="516" t="str">
        <f>一年级一分钟跳绳得分</f>
        <v/>
      </c>
      <c r="X953" s="517" t="str">
        <f>一年级等级</f>
        <v/>
      </c>
      <c r="Y953" s="515"/>
      <c r="Z953" s="518"/>
      <c r="AA953" s="533"/>
      <c r="AB953" s="515"/>
      <c r="AC953" s="533" t="str">
        <f>一年级跳绳附加分</f>
        <v/>
      </c>
      <c r="AD953" s="534" t="str">
        <f>一年级标准分</f>
        <v/>
      </c>
      <c r="AE953" s="534" t="str">
        <f>一年级总分</f>
        <v/>
      </c>
      <c r="AF953" s="517" t="str">
        <f>一年级等级</f>
        <v/>
      </c>
    </row>
    <row r="954" spans="1:32">
      <c r="A954" s="664">
        <v>114</v>
      </c>
      <c r="B954" s="665">
        <v>42</v>
      </c>
      <c r="C954" s="586"/>
      <c r="D954" s="587"/>
      <c r="E954" s="586"/>
      <c r="F954" s="473"/>
      <c r="G954" s="608"/>
      <c r="H954" s="475"/>
      <c r="I954" s="613"/>
      <c r="J954" s="614"/>
      <c r="K954" s="614"/>
      <c r="L954" s="649"/>
      <c r="M954" s="644"/>
      <c r="N954" s="505" t="str">
        <f>一年级BMI</f>
        <v/>
      </c>
      <c r="O954" s="499" t="str">
        <f>一年级BMI等级</f>
        <v/>
      </c>
      <c r="P954" s="500" t="str">
        <f>一年级BMI得分</f>
        <v/>
      </c>
      <c r="Q954" s="515" t="str">
        <f>一年级肺活量得分</f>
        <v/>
      </c>
      <c r="R954" s="512" t="str">
        <f>一年级等级</f>
        <v/>
      </c>
      <c r="S954" s="516" t="str">
        <f>一年级50米跑得分</f>
        <v/>
      </c>
      <c r="T954" s="517" t="str">
        <f>一年级等级</f>
        <v/>
      </c>
      <c r="U954" s="516" t="str">
        <f>一年级坐位体前屈得分</f>
        <v/>
      </c>
      <c r="V954" s="517" t="str">
        <f>一年级等级</f>
        <v/>
      </c>
      <c r="W954" s="516" t="str">
        <f>一年级一分钟跳绳得分</f>
        <v/>
      </c>
      <c r="X954" s="517" t="str">
        <f>一年级等级</f>
        <v/>
      </c>
      <c r="Y954" s="515"/>
      <c r="Z954" s="518"/>
      <c r="AA954" s="533"/>
      <c r="AB954" s="515"/>
      <c r="AC954" s="533" t="str">
        <f>一年级跳绳附加分</f>
        <v/>
      </c>
      <c r="AD954" s="534" t="str">
        <f>一年级标准分</f>
        <v/>
      </c>
      <c r="AE954" s="534" t="str">
        <f>一年级总分</f>
        <v/>
      </c>
      <c r="AF954" s="517" t="str">
        <f>一年级等级</f>
        <v/>
      </c>
    </row>
    <row r="955" spans="1:32">
      <c r="A955" s="664">
        <v>114</v>
      </c>
      <c r="B955" s="665">
        <v>43</v>
      </c>
      <c r="C955" s="586"/>
      <c r="D955" s="587"/>
      <c r="E955" s="586"/>
      <c r="F955" s="473"/>
      <c r="G955" s="608"/>
      <c r="H955" s="475"/>
      <c r="I955" s="613"/>
      <c r="J955" s="614"/>
      <c r="K955" s="614"/>
      <c r="L955" s="649"/>
      <c r="M955" s="644"/>
      <c r="N955" s="505" t="str">
        <f>一年级BMI</f>
        <v/>
      </c>
      <c r="O955" s="499" t="str">
        <f>一年级BMI等级</f>
        <v/>
      </c>
      <c r="P955" s="500" t="str">
        <f>一年级BMI得分</f>
        <v/>
      </c>
      <c r="Q955" s="515" t="str">
        <f>一年级肺活量得分</f>
        <v/>
      </c>
      <c r="R955" s="512" t="str">
        <f>一年级等级</f>
        <v/>
      </c>
      <c r="S955" s="516" t="str">
        <f>一年级50米跑得分</f>
        <v/>
      </c>
      <c r="T955" s="517" t="str">
        <f>一年级等级</f>
        <v/>
      </c>
      <c r="U955" s="516" t="str">
        <f>一年级坐位体前屈得分</f>
        <v/>
      </c>
      <c r="V955" s="517" t="str">
        <f>一年级等级</f>
        <v/>
      </c>
      <c r="W955" s="516" t="str">
        <f>一年级一分钟跳绳得分</f>
        <v/>
      </c>
      <c r="X955" s="517" t="str">
        <f>一年级等级</f>
        <v/>
      </c>
      <c r="Y955" s="515"/>
      <c r="Z955" s="518"/>
      <c r="AA955" s="533"/>
      <c r="AB955" s="515"/>
      <c r="AC955" s="533" t="str">
        <f>一年级跳绳附加分</f>
        <v/>
      </c>
      <c r="AD955" s="534" t="str">
        <f>一年级标准分</f>
        <v/>
      </c>
      <c r="AE955" s="534" t="str">
        <f>一年级总分</f>
        <v/>
      </c>
      <c r="AF955" s="517" t="str">
        <f>一年级等级</f>
        <v/>
      </c>
    </row>
    <row r="956" spans="1:32">
      <c r="A956" s="664">
        <v>114</v>
      </c>
      <c r="B956" s="665">
        <v>44</v>
      </c>
      <c r="C956" s="586"/>
      <c r="D956" s="587"/>
      <c r="E956" s="586"/>
      <c r="F956" s="473"/>
      <c r="G956" s="612"/>
      <c r="H956" s="475"/>
      <c r="I956" s="613"/>
      <c r="J956" s="614"/>
      <c r="K956" s="614"/>
      <c r="L956" s="649"/>
      <c r="M956" s="644"/>
      <c r="N956" s="505" t="str">
        <f>一年级BMI</f>
        <v/>
      </c>
      <c r="O956" s="499" t="str">
        <f>一年级BMI等级</f>
        <v/>
      </c>
      <c r="P956" s="500" t="str">
        <f>一年级BMI得分</f>
        <v/>
      </c>
      <c r="Q956" s="515" t="str">
        <f>一年级肺活量得分</f>
        <v/>
      </c>
      <c r="R956" s="512" t="str">
        <f>一年级等级</f>
        <v/>
      </c>
      <c r="S956" s="516" t="str">
        <f>一年级50米跑得分</f>
        <v/>
      </c>
      <c r="T956" s="517" t="str">
        <f>一年级等级</f>
        <v/>
      </c>
      <c r="U956" s="516" t="str">
        <f>一年级坐位体前屈得分</f>
        <v/>
      </c>
      <c r="V956" s="517" t="str">
        <f>一年级等级</f>
        <v/>
      </c>
      <c r="W956" s="516" t="str">
        <f>一年级一分钟跳绳得分</f>
        <v/>
      </c>
      <c r="X956" s="517" t="str">
        <f>一年级等级</f>
        <v/>
      </c>
      <c r="Y956" s="515"/>
      <c r="Z956" s="518"/>
      <c r="AA956" s="533"/>
      <c r="AB956" s="515"/>
      <c r="AC956" s="533" t="str">
        <f>一年级跳绳附加分</f>
        <v/>
      </c>
      <c r="AD956" s="534" t="str">
        <f>一年级标准分</f>
        <v/>
      </c>
      <c r="AE956" s="534" t="str">
        <f>一年级总分</f>
        <v/>
      </c>
      <c r="AF956" s="517" t="str">
        <f>一年级等级</f>
        <v/>
      </c>
    </row>
    <row r="957" spans="1:32">
      <c r="A957" s="664">
        <v>114</v>
      </c>
      <c r="B957" s="665">
        <v>45</v>
      </c>
      <c r="C957" s="586"/>
      <c r="D957" s="587"/>
      <c r="E957" s="586"/>
      <c r="F957" s="473"/>
      <c r="G957" s="612"/>
      <c r="H957" s="475"/>
      <c r="I957" s="613"/>
      <c r="J957" s="614"/>
      <c r="K957" s="614"/>
      <c r="L957" s="649"/>
      <c r="M957" s="644"/>
      <c r="N957" s="505" t="str">
        <f>一年级BMI</f>
        <v/>
      </c>
      <c r="O957" s="499" t="str">
        <f>一年级BMI等级</f>
        <v/>
      </c>
      <c r="P957" s="500" t="str">
        <f>一年级BMI得分</f>
        <v/>
      </c>
      <c r="Q957" s="515" t="str">
        <f>一年级肺活量得分</f>
        <v/>
      </c>
      <c r="R957" s="512" t="str">
        <f>一年级等级</f>
        <v/>
      </c>
      <c r="S957" s="516" t="str">
        <f>一年级50米跑得分</f>
        <v/>
      </c>
      <c r="T957" s="517" t="str">
        <f>一年级等级</f>
        <v/>
      </c>
      <c r="U957" s="516" t="str">
        <f>一年级坐位体前屈得分</f>
        <v/>
      </c>
      <c r="V957" s="517" t="str">
        <f>一年级等级</f>
        <v/>
      </c>
      <c r="W957" s="516" t="str">
        <f>一年级一分钟跳绳得分</f>
        <v/>
      </c>
      <c r="X957" s="517" t="str">
        <f>一年级等级</f>
        <v/>
      </c>
      <c r="Y957" s="515"/>
      <c r="Z957" s="518"/>
      <c r="AA957" s="533"/>
      <c r="AB957" s="515"/>
      <c r="AC957" s="533" t="str">
        <f>一年级跳绳附加分</f>
        <v/>
      </c>
      <c r="AD957" s="534" t="str">
        <f>一年级标准分</f>
        <v/>
      </c>
      <c r="AE957" s="534" t="str">
        <f>一年级总分</f>
        <v/>
      </c>
      <c r="AF957" s="517" t="str">
        <f>一年级等级</f>
        <v/>
      </c>
    </row>
    <row r="958" spans="1:32">
      <c r="A958" s="664">
        <v>114</v>
      </c>
      <c r="B958" s="665">
        <v>46</v>
      </c>
      <c r="C958" s="586"/>
      <c r="D958" s="587"/>
      <c r="E958" s="586"/>
      <c r="F958" s="473"/>
      <c r="G958" s="608"/>
      <c r="H958" s="475"/>
      <c r="I958" s="613"/>
      <c r="J958" s="614"/>
      <c r="K958" s="614"/>
      <c r="L958" s="649"/>
      <c r="M958" s="644"/>
      <c r="N958" s="505" t="str">
        <f>一年级BMI</f>
        <v/>
      </c>
      <c r="O958" s="499" t="str">
        <f>一年级BMI等级</f>
        <v/>
      </c>
      <c r="P958" s="500" t="str">
        <f>一年级BMI得分</f>
        <v/>
      </c>
      <c r="Q958" s="515" t="str">
        <f>一年级肺活量得分</f>
        <v/>
      </c>
      <c r="R958" s="512" t="str">
        <f>一年级等级</f>
        <v/>
      </c>
      <c r="S958" s="516" t="str">
        <f>一年级50米跑得分</f>
        <v/>
      </c>
      <c r="T958" s="517" t="str">
        <f>一年级等级</f>
        <v/>
      </c>
      <c r="U958" s="516" t="str">
        <f>一年级坐位体前屈得分</f>
        <v/>
      </c>
      <c r="V958" s="517" t="str">
        <f>一年级等级</f>
        <v/>
      </c>
      <c r="W958" s="516" t="str">
        <f>一年级一分钟跳绳得分</f>
        <v/>
      </c>
      <c r="X958" s="517" t="str">
        <f>一年级等级</f>
        <v/>
      </c>
      <c r="Y958" s="515"/>
      <c r="Z958" s="518"/>
      <c r="AA958" s="533"/>
      <c r="AB958" s="515"/>
      <c r="AC958" s="533" t="str">
        <f>一年级跳绳附加分</f>
        <v/>
      </c>
      <c r="AD958" s="534" t="str">
        <f>一年级标准分</f>
        <v/>
      </c>
      <c r="AE958" s="534" t="str">
        <f>一年级总分</f>
        <v/>
      </c>
      <c r="AF958" s="517" t="str">
        <f>一年级等级</f>
        <v/>
      </c>
    </row>
    <row r="959" spans="1:32">
      <c r="A959" s="664">
        <v>114</v>
      </c>
      <c r="B959" s="665">
        <v>47</v>
      </c>
      <c r="C959" s="586"/>
      <c r="D959" s="587"/>
      <c r="E959" s="586"/>
      <c r="F959" s="473"/>
      <c r="G959" s="608"/>
      <c r="H959" s="475"/>
      <c r="I959" s="613"/>
      <c r="J959" s="614"/>
      <c r="K959" s="614"/>
      <c r="L959" s="649"/>
      <c r="M959" s="644"/>
      <c r="N959" s="505" t="str">
        <f>一年级BMI</f>
        <v/>
      </c>
      <c r="O959" s="499" t="str">
        <f>一年级BMI等级</f>
        <v/>
      </c>
      <c r="P959" s="500" t="str">
        <f>一年级BMI得分</f>
        <v/>
      </c>
      <c r="Q959" s="515" t="str">
        <f>一年级肺活量得分</f>
        <v/>
      </c>
      <c r="R959" s="512" t="str">
        <f>一年级等级</f>
        <v/>
      </c>
      <c r="S959" s="516" t="str">
        <f>一年级50米跑得分</f>
        <v/>
      </c>
      <c r="T959" s="517" t="str">
        <f>一年级等级</f>
        <v/>
      </c>
      <c r="U959" s="516" t="str">
        <f>一年级坐位体前屈得分</f>
        <v/>
      </c>
      <c r="V959" s="517" t="str">
        <f>一年级等级</f>
        <v/>
      </c>
      <c r="W959" s="516" t="str">
        <f>一年级一分钟跳绳得分</f>
        <v/>
      </c>
      <c r="X959" s="517" t="str">
        <f>一年级等级</f>
        <v/>
      </c>
      <c r="Y959" s="515"/>
      <c r="Z959" s="518"/>
      <c r="AA959" s="533"/>
      <c r="AB959" s="515"/>
      <c r="AC959" s="533" t="str">
        <f>一年级跳绳附加分</f>
        <v/>
      </c>
      <c r="AD959" s="534" t="str">
        <f>一年级标准分</f>
        <v/>
      </c>
      <c r="AE959" s="534" t="str">
        <f>一年级总分</f>
        <v/>
      </c>
      <c r="AF959" s="517" t="str">
        <f>一年级等级</f>
        <v/>
      </c>
    </row>
    <row r="960" spans="1:32">
      <c r="A960" s="664">
        <v>114</v>
      </c>
      <c r="B960" s="665">
        <v>48</v>
      </c>
      <c r="C960" s="586"/>
      <c r="D960" s="587"/>
      <c r="E960" s="586"/>
      <c r="F960" s="473"/>
      <c r="G960" s="608"/>
      <c r="H960" s="475"/>
      <c r="I960" s="613"/>
      <c r="J960" s="614"/>
      <c r="K960" s="614"/>
      <c r="L960" s="649"/>
      <c r="M960" s="644"/>
      <c r="N960" s="505" t="str">
        <f>一年级BMI</f>
        <v/>
      </c>
      <c r="O960" s="499" t="str">
        <f>一年级BMI等级</f>
        <v/>
      </c>
      <c r="P960" s="500" t="str">
        <f>一年级BMI得分</f>
        <v/>
      </c>
      <c r="Q960" s="515" t="str">
        <f>一年级肺活量得分</f>
        <v/>
      </c>
      <c r="R960" s="512" t="str">
        <f>一年级等级</f>
        <v/>
      </c>
      <c r="S960" s="516" t="str">
        <f>一年级50米跑得分</f>
        <v/>
      </c>
      <c r="T960" s="517" t="str">
        <f>一年级等级</f>
        <v/>
      </c>
      <c r="U960" s="516" t="str">
        <f>一年级坐位体前屈得分</f>
        <v/>
      </c>
      <c r="V960" s="517" t="str">
        <f>一年级等级</f>
        <v/>
      </c>
      <c r="W960" s="516" t="str">
        <f>一年级一分钟跳绳得分</f>
        <v/>
      </c>
      <c r="X960" s="517" t="str">
        <f>一年级等级</f>
        <v/>
      </c>
      <c r="Y960" s="515"/>
      <c r="Z960" s="518"/>
      <c r="AA960" s="533"/>
      <c r="AB960" s="515"/>
      <c r="AC960" s="533" t="str">
        <f>一年级跳绳附加分</f>
        <v/>
      </c>
      <c r="AD960" s="534" t="str">
        <f>一年级标准分</f>
        <v/>
      </c>
      <c r="AE960" s="534" t="str">
        <f>一年级总分</f>
        <v/>
      </c>
      <c r="AF960" s="517" t="str">
        <f>一年级等级</f>
        <v/>
      </c>
    </row>
    <row r="961" spans="1:32">
      <c r="A961" s="664">
        <v>114</v>
      </c>
      <c r="B961" s="665">
        <v>49</v>
      </c>
      <c r="C961" s="586"/>
      <c r="D961" s="587"/>
      <c r="E961" s="586"/>
      <c r="F961" s="473"/>
      <c r="G961" s="608"/>
      <c r="H961" s="475"/>
      <c r="I961" s="613"/>
      <c r="J961" s="614"/>
      <c r="K961" s="614"/>
      <c r="L961" s="649"/>
      <c r="M961" s="644"/>
      <c r="N961" s="505" t="str">
        <f>一年级BMI</f>
        <v/>
      </c>
      <c r="O961" s="499" t="str">
        <f>一年级BMI等级</f>
        <v/>
      </c>
      <c r="P961" s="500" t="str">
        <f>一年级BMI得分</f>
        <v/>
      </c>
      <c r="Q961" s="515" t="str">
        <f>一年级肺活量得分</f>
        <v/>
      </c>
      <c r="R961" s="512" t="str">
        <f>一年级等级</f>
        <v/>
      </c>
      <c r="S961" s="516" t="str">
        <f>一年级50米跑得分</f>
        <v/>
      </c>
      <c r="T961" s="517" t="str">
        <f>一年级等级</f>
        <v/>
      </c>
      <c r="U961" s="516" t="str">
        <f>一年级坐位体前屈得分</f>
        <v/>
      </c>
      <c r="V961" s="517" t="str">
        <f>一年级等级</f>
        <v/>
      </c>
      <c r="W961" s="516" t="str">
        <f>一年级一分钟跳绳得分</f>
        <v/>
      </c>
      <c r="X961" s="517" t="str">
        <f>一年级等级</f>
        <v/>
      </c>
      <c r="Y961" s="515"/>
      <c r="Z961" s="518"/>
      <c r="AA961" s="533"/>
      <c r="AB961" s="515"/>
      <c r="AC961" s="533" t="str">
        <f>一年级跳绳附加分</f>
        <v/>
      </c>
      <c r="AD961" s="534" t="str">
        <f>一年级标准分</f>
        <v/>
      </c>
      <c r="AE961" s="534" t="str">
        <f>一年级总分</f>
        <v/>
      </c>
      <c r="AF961" s="517" t="str">
        <f>一年级等级</f>
        <v/>
      </c>
    </row>
    <row r="962" spans="1:32">
      <c r="A962" s="664">
        <v>114</v>
      </c>
      <c r="B962" s="665">
        <v>50</v>
      </c>
      <c r="C962" s="586"/>
      <c r="D962" s="587"/>
      <c r="E962" s="586"/>
      <c r="F962" s="473"/>
      <c r="G962" s="608"/>
      <c r="H962" s="475"/>
      <c r="I962" s="613"/>
      <c r="J962" s="614"/>
      <c r="K962" s="614"/>
      <c r="L962" s="649"/>
      <c r="M962" s="644"/>
      <c r="N962" s="505" t="str">
        <f>一年级BMI</f>
        <v/>
      </c>
      <c r="O962" s="499" t="str">
        <f>一年级BMI等级</f>
        <v/>
      </c>
      <c r="P962" s="500" t="str">
        <f>一年级BMI得分</f>
        <v/>
      </c>
      <c r="Q962" s="515" t="str">
        <f>一年级肺活量得分</f>
        <v/>
      </c>
      <c r="R962" s="512" t="str">
        <f>一年级等级</f>
        <v/>
      </c>
      <c r="S962" s="516" t="str">
        <f>一年级50米跑得分</f>
        <v/>
      </c>
      <c r="T962" s="517" t="str">
        <f>一年级等级</f>
        <v/>
      </c>
      <c r="U962" s="516" t="str">
        <f>一年级坐位体前屈得分</f>
        <v/>
      </c>
      <c r="V962" s="517" t="str">
        <f>一年级等级</f>
        <v/>
      </c>
      <c r="W962" s="516" t="str">
        <f>一年级一分钟跳绳得分</f>
        <v/>
      </c>
      <c r="X962" s="517" t="str">
        <f>一年级等级</f>
        <v/>
      </c>
      <c r="Y962" s="515"/>
      <c r="Z962" s="518"/>
      <c r="AA962" s="533"/>
      <c r="AB962" s="515"/>
      <c r="AC962" s="533" t="str">
        <f>一年级跳绳附加分</f>
        <v/>
      </c>
      <c r="AD962" s="534" t="str">
        <f>一年级标准分</f>
        <v/>
      </c>
      <c r="AE962" s="534" t="str">
        <f>一年级总分</f>
        <v/>
      </c>
      <c r="AF962" s="517" t="str">
        <f>一年级等级</f>
        <v/>
      </c>
    </row>
    <row r="963" spans="1:32">
      <c r="A963" s="664">
        <v>114</v>
      </c>
      <c r="B963" s="665">
        <v>51</v>
      </c>
      <c r="C963" s="586"/>
      <c r="D963" s="587"/>
      <c r="E963" s="586"/>
      <c r="F963" s="473"/>
      <c r="G963" s="608"/>
      <c r="H963" s="475"/>
      <c r="I963" s="613"/>
      <c r="J963" s="614"/>
      <c r="K963" s="614"/>
      <c r="L963" s="649"/>
      <c r="M963" s="644"/>
      <c r="N963" s="505" t="str">
        <f>一年级BMI</f>
        <v/>
      </c>
      <c r="O963" s="499" t="str">
        <f>一年级BMI等级</f>
        <v/>
      </c>
      <c r="P963" s="500" t="str">
        <f>一年级BMI得分</f>
        <v/>
      </c>
      <c r="Q963" s="515" t="str">
        <f>一年级肺活量得分</f>
        <v/>
      </c>
      <c r="R963" s="512" t="str">
        <f>一年级等级</f>
        <v/>
      </c>
      <c r="S963" s="516" t="str">
        <f>一年级50米跑得分</f>
        <v/>
      </c>
      <c r="T963" s="517" t="str">
        <f>一年级等级</f>
        <v/>
      </c>
      <c r="U963" s="516" t="str">
        <f>一年级坐位体前屈得分</f>
        <v/>
      </c>
      <c r="V963" s="517" t="str">
        <f>一年级等级</f>
        <v/>
      </c>
      <c r="W963" s="516" t="str">
        <f>一年级一分钟跳绳得分</f>
        <v/>
      </c>
      <c r="X963" s="517" t="str">
        <f>一年级等级</f>
        <v/>
      </c>
      <c r="Y963" s="515"/>
      <c r="Z963" s="518"/>
      <c r="AA963" s="533"/>
      <c r="AB963" s="515"/>
      <c r="AC963" s="533" t="str">
        <f>一年级跳绳附加分</f>
        <v/>
      </c>
      <c r="AD963" s="534" t="str">
        <f>一年级标准分</f>
        <v/>
      </c>
      <c r="AE963" s="534" t="str">
        <f>一年级总分</f>
        <v/>
      </c>
      <c r="AF963" s="517" t="str">
        <f>一年级等级</f>
        <v/>
      </c>
    </row>
    <row r="964" spans="1:32">
      <c r="A964" s="664">
        <v>114</v>
      </c>
      <c r="B964" s="665">
        <v>52</v>
      </c>
      <c r="C964" s="586"/>
      <c r="D964" s="587"/>
      <c r="E964" s="586"/>
      <c r="F964" s="473"/>
      <c r="G964" s="608"/>
      <c r="H964" s="475"/>
      <c r="I964" s="613"/>
      <c r="J964" s="614"/>
      <c r="K964" s="614"/>
      <c r="L964" s="649"/>
      <c r="M964" s="644"/>
      <c r="N964" s="505" t="str">
        <f>一年级BMI</f>
        <v/>
      </c>
      <c r="O964" s="499" t="str">
        <f>一年级BMI等级</f>
        <v/>
      </c>
      <c r="P964" s="500" t="str">
        <f>一年级BMI得分</f>
        <v/>
      </c>
      <c r="Q964" s="515" t="str">
        <f>一年级肺活量得分</f>
        <v/>
      </c>
      <c r="R964" s="512" t="str">
        <f>一年级等级</f>
        <v/>
      </c>
      <c r="S964" s="516" t="str">
        <f>一年级50米跑得分</f>
        <v/>
      </c>
      <c r="T964" s="517" t="str">
        <f>一年级等级</f>
        <v/>
      </c>
      <c r="U964" s="516" t="str">
        <f>一年级坐位体前屈得分</f>
        <v/>
      </c>
      <c r="V964" s="517" t="str">
        <f>一年级等级</f>
        <v/>
      </c>
      <c r="W964" s="516" t="str">
        <f>一年级一分钟跳绳得分</f>
        <v/>
      </c>
      <c r="X964" s="517" t="str">
        <f>一年级等级</f>
        <v/>
      </c>
      <c r="Y964" s="515"/>
      <c r="Z964" s="518"/>
      <c r="AA964" s="533"/>
      <c r="AB964" s="515"/>
      <c r="AC964" s="533" t="str">
        <f>一年级跳绳附加分</f>
        <v/>
      </c>
      <c r="AD964" s="534" t="str">
        <f>一年级标准分</f>
        <v/>
      </c>
      <c r="AE964" s="534" t="str">
        <f>一年级总分</f>
        <v/>
      </c>
      <c r="AF964" s="517" t="str">
        <f>一年级等级</f>
        <v/>
      </c>
    </row>
    <row r="965" spans="1:32">
      <c r="A965" s="664">
        <v>114</v>
      </c>
      <c r="B965" s="665">
        <v>53</v>
      </c>
      <c r="C965" s="586"/>
      <c r="D965" s="587"/>
      <c r="E965" s="586"/>
      <c r="F965" s="473"/>
      <c r="G965" s="608"/>
      <c r="H965" s="475"/>
      <c r="I965" s="613"/>
      <c r="J965" s="614"/>
      <c r="K965" s="614"/>
      <c r="L965" s="649"/>
      <c r="M965" s="644"/>
      <c r="N965" s="505" t="str">
        <f>一年级BMI</f>
        <v/>
      </c>
      <c r="O965" s="499" t="str">
        <f>一年级BMI等级</f>
        <v/>
      </c>
      <c r="P965" s="500" t="str">
        <f>一年级BMI得分</f>
        <v/>
      </c>
      <c r="Q965" s="515" t="str">
        <f>一年级肺活量得分</f>
        <v/>
      </c>
      <c r="R965" s="512" t="str">
        <f>一年级等级</f>
        <v/>
      </c>
      <c r="S965" s="516" t="str">
        <f>一年级50米跑得分</f>
        <v/>
      </c>
      <c r="T965" s="517" t="str">
        <f>一年级等级</f>
        <v/>
      </c>
      <c r="U965" s="516" t="str">
        <f>一年级坐位体前屈得分</f>
        <v/>
      </c>
      <c r="V965" s="517" t="str">
        <f>一年级等级</f>
        <v/>
      </c>
      <c r="W965" s="516" t="str">
        <f>一年级一分钟跳绳得分</f>
        <v/>
      </c>
      <c r="X965" s="517" t="str">
        <f>一年级等级</f>
        <v/>
      </c>
      <c r="Y965" s="515"/>
      <c r="Z965" s="518"/>
      <c r="AA965" s="533"/>
      <c r="AB965" s="515"/>
      <c r="AC965" s="533" t="str">
        <f>一年级跳绳附加分</f>
        <v/>
      </c>
      <c r="AD965" s="534" t="str">
        <f>一年级标准分</f>
        <v/>
      </c>
      <c r="AE965" s="534" t="str">
        <f>一年级总分</f>
        <v/>
      </c>
      <c r="AF965" s="517" t="str">
        <f>一年级等级</f>
        <v/>
      </c>
    </row>
    <row r="966" spans="1:32">
      <c r="A966" s="664">
        <v>114</v>
      </c>
      <c r="B966" s="665">
        <v>54</v>
      </c>
      <c r="C966" s="586"/>
      <c r="D966" s="587"/>
      <c r="E966" s="586"/>
      <c r="F966" s="473"/>
      <c r="G966" s="608"/>
      <c r="H966" s="475"/>
      <c r="I966" s="613"/>
      <c r="J966" s="614"/>
      <c r="K966" s="614"/>
      <c r="L966" s="649"/>
      <c r="M966" s="644"/>
      <c r="N966" s="505" t="str">
        <f>一年级BMI</f>
        <v/>
      </c>
      <c r="O966" s="499" t="str">
        <f>一年级BMI等级</f>
        <v/>
      </c>
      <c r="P966" s="500" t="str">
        <f>一年级BMI得分</f>
        <v/>
      </c>
      <c r="Q966" s="515" t="str">
        <f>一年级肺活量得分</f>
        <v/>
      </c>
      <c r="R966" s="512" t="str">
        <f>一年级等级</f>
        <v/>
      </c>
      <c r="S966" s="516" t="str">
        <f>一年级50米跑得分</f>
        <v/>
      </c>
      <c r="T966" s="517" t="str">
        <f>一年级等级</f>
        <v/>
      </c>
      <c r="U966" s="516" t="str">
        <f>一年级坐位体前屈得分</f>
        <v/>
      </c>
      <c r="V966" s="517" t="str">
        <f>一年级等级</f>
        <v/>
      </c>
      <c r="W966" s="516" t="str">
        <f>一年级一分钟跳绳得分</f>
        <v/>
      </c>
      <c r="X966" s="517" t="str">
        <f>一年级等级</f>
        <v/>
      </c>
      <c r="Y966" s="515"/>
      <c r="Z966" s="518"/>
      <c r="AA966" s="533"/>
      <c r="AB966" s="515"/>
      <c r="AC966" s="533" t="str">
        <f>一年级跳绳附加分</f>
        <v/>
      </c>
      <c r="AD966" s="534" t="str">
        <f>一年级标准分</f>
        <v/>
      </c>
      <c r="AE966" s="534" t="str">
        <f>一年级总分</f>
        <v/>
      </c>
      <c r="AF966" s="517" t="str">
        <f>一年级等级</f>
        <v/>
      </c>
    </row>
    <row r="967" spans="1:32">
      <c r="A967" s="664">
        <v>114</v>
      </c>
      <c r="B967" s="665">
        <v>55</v>
      </c>
      <c r="C967" s="586"/>
      <c r="D967" s="587"/>
      <c r="E967" s="586"/>
      <c r="F967" s="473"/>
      <c r="G967" s="608"/>
      <c r="H967" s="475"/>
      <c r="I967" s="613"/>
      <c r="J967" s="614"/>
      <c r="K967" s="614"/>
      <c r="L967" s="649"/>
      <c r="M967" s="644"/>
      <c r="N967" s="505" t="str">
        <f>一年级BMI</f>
        <v/>
      </c>
      <c r="O967" s="499" t="str">
        <f>一年级BMI等级</f>
        <v/>
      </c>
      <c r="P967" s="500" t="str">
        <f>一年级BMI得分</f>
        <v/>
      </c>
      <c r="Q967" s="515" t="str">
        <f>一年级肺活量得分</f>
        <v/>
      </c>
      <c r="R967" s="512" t="str">
        <f>一年级等级</f>
        <v/>
      </c>
      <c r="S967" s="516" t="str">
        <f>一年级50米跑得分</f>
        <v/>
      </c>
      <c r="T967" s="517" t="str">
        <f>一年级等级</f>
        <v/>
      </c>
      <c r="U967" s="516" t="str">
        <f>一年级坐位体前屈得分</f>
        <v/>
      </c>
      <c r="V967" s="517" t="str">
        <f>一年级等级</f>
        <v/>
      </c>
      <c r="W967" s="516" t="str">
        <f>一年级一分钟跳绳得分</f>
        <v/>
      </c>
      <c r="X967" s="517" t="str">
        <f>一年级等级</f>
        <v/>
      </c>
      <c r="Y967" s="515"/>
      <c r="Z967" s="518"/>
      <c r="AA967" s="533"/>
      <c r="AB967" s="515"/>
      <c r="AC967" s="533" t="str">
        <f>一年级跳绳附加分</f>
        <v/>
      </c>
      <c r="AD967" s="534" t="str">
        <f>一年级标准分</f>
        <v/>
      </c>
      <c r="AE967" s="534" t="str">
        <f>一年级总分</f>
        <v/>
      </c>
      <c r="AF967" s="517" t="str">
        <f>一年级等级</f>
        <v/>
      </c>
    </row>
    <row r="968" spans="1:32">
      <c r="A968" s="664">
        <v>114</v>
      </c>
      <c r="B968" s="665">
        <v>56</v>
      </c>
      <c r="C968" s="586"/>
      <c r="D968" s="587"/>
      <c r="E968" s="586"/>
      <c r="F968" s="473"/>
      <c r="G968" s="608"/>
      <c r="H968" s="475"/>
      <c r="I968" s="613"/>
      <c r="J968" s="614"/>
      <c r="K968" s="614"/>
      <c r="L968" s="649"/>
      <c r="M968" s="644"/>
      <c r="N968" s="505" t="str">
        <f>一年级BMI</f>
        <v/>
      </c>
      <c r="O968" s="499" t="str">
        <f>一年级BMI等级</f>
        <v/>
      </c>
      <c r="P968" s="500" t="str">
        <f>一年级BMI得分</f>
        <v/>
      </c>
      <c r="Q968" s="515" t="str">
        <f>一年级肺活量得分</f>
        <v/>
      </c>
      <c r="R968" s="512" t="str">
        <f>一年级等级</f>
        <v/>
      </c>
      <c r="S968" s="516" t="str">
        <f>一年级50米跑得分</f>
        <v/>
      </c>
      <c r="T968" s="517" t="str">
        <f>一年级等级</f>
        <v/>
      </c>
      <c r="U968" s="516" t="str">
        <f>一年级坐位体前屈得分</f>
        <v/>
      </c>
      <c r="V968" s="517" t="str">
        <f>一年级等级</f>
        <v/>
      </c>
      <c r="W968" s="516" t="str">
        <f>一年级一分钟跳绳得分</f>
        <v/>
      </c>
      <c r="X968" s="517" t="str">
        <f>一年级等级</f>
        <v/>
      </c>
      <c r="Y968" s="515"/>
      <c r="Z968" s="518"/>
      <c r="AA968" s="533"/>
      <c r="AB968" s="515"/>
      <c r="AC968" s="533" t="str">
        <f>一年级跳绳附加分</f>
        <v/>
      </c>
      <c r="AD968" s="534" t="str">
        <f>一年级标准分</f>
        <v/>
      </c>
      <c r="AE968" s="534" t="str">
        <f>一年级总分</f>
        <v/>
      </c>
      <c r="AF968" s="517" t="str">
        <f>一年级等级</f>
        <v/>
      </c>
    </row>
    <row r="969" spans="1:32">
      <c r="A969" s="664">
        <v>114</v>
      </c>
      <c r="B969" s="665">
        <v>57</v>
      </c>
      <c r="C969" s="586"/>
      <c r="D969" s="587"/>
      <c r="E969" s="586"/>
      <c r="F969" s="473"/>
      <c r="G969" s="608"/>
      <c r="H969" s="475"/>
      <c r="I969" s="613"/>
      <c r="J969" s="614"/>
      <c r="K969" s="614"/>
      <c r="L969" s="649"/>
      <c r="M969" s="644"/>
      <c r="N969" s="505" t="str">
        <f>一年级BMI</f>
        <v/>
      </c>
      <c r="O969" s="499" t="str">
        <f>一年级BMI等级</f>
        <v/>
      </c>
      <c r="P969" s="500" t="str">
        <f>一年级BMI得分</f>
        <v/>
      </c>
      <c r="Q969" s="515" t="str">
        <f>一年级肺活量得分</f>
        <v/>
      </c>
      <c r="R969" s="512" t="str">
        <f>一年级等级</f>
        <v/>
      </c>
      <c r="S969" s="516" t="str">
        <f>一年级50米跑得分</f>
        <v/>
      </c>
      <c r="T969" s="517" t="str">
        <f>一年级等级</f>
        <v/>
      </c>
      <c r="U969" s="516" t="str">
        <f>一年级坐位体前屈得分</f>
        <v/>
      </c>
      <c r="V969" s="517" t="str">
        <f>一年级等级</f>
        <v/>
      </c>
      <c r="W969" s="516" t="str">
        <f>一年级一分钟跳绳得分</f>
        <v/>
      </c>
      <c r="X969" s="517" t="str">
        <f>一年级等级</f>
        <v/>
      </c>
      <c r="Y969" s="515"/>
      <c r="Z969" s="518"/>
      <c r="AA969" s="533"/>
      <c r="AB969" s="515"/>
      <c r="AC969" s="533" t="str">
        <f>一年级跳绳附加分</f>
        <v/>
      </c>
      <c r="AD969" s="534" t="str">
        <f>一年级标准分</f>
        <v/>
      </c>
      <c r="AE969" s="534" t="str">
        <f>一年级总分</f>
        <v/>
      </c>
      <c r="AF969" s="517" t="str">
        <f>一年级等级</f>
        <v/>
      </c>
    </row>
    <row r="970" spans="1:32">
      <c r="A970" s="664">
        <v>114</v>
      </c>
      <c r="B970" s="665">
        <v>58</v>
      </c>
      <c r="C970" s="586"/>
      <c r="D970" s="587"/>
      <c r="E970" s="586"/>
      <c r="F970" s="473"/>
      <c r="G970" s="608"/>
      <c r="H970" s="475"/>
      <c r="I970" s="613"/>
      <c r="J970" s="614"/>
      <c r="K970" s="614"/>
      <c r="L970" s="649"/>
      <c r="M970" s="644"/>
      <c r="N970" s="505" t="str">
        <f>一年级BMI</f>
        <v/>
      </c>
      <c r="O970" s="499" t="str">
        <f>一年级BMI等级</f>
        <v/>
      </c>
      <c r="P970" s="500" t="str">
        <f>一年级BMI得分</f>
        <v/>
      </c>
      <c r="Q970" s="515" t="str">
        <f>一年级肺活量得分</f>
        <v/>
      </c>
      <c r="R970" s="512" t="str">
        <f>一年级等级</f>
        <v/>
      </c>
      <c r="S970" s="516" t="str">
        <f>一年级50米跑得分</f>
        <v/>
      </c>
      <c r="T970" s="517" t="str">
        <f>一年级等级</f>
        <v/>
      </c>
      <c r="U970" s="516" t="str">
        <f>一年级坐位体前屈得分</f>
        <v/>
      </c>
      <c r="V970" s="517" t="str">
        <f>一年级等级</f>
        <v/>
      </c>
      <c r="W970" s="516" t="str">
        <f>一年级一分钟跳绳得分</f>
        <v/>
      </c>
      <c r="X970" s="517" t="str">
        <f>一年级等级</f>
        <v/>
      </c>
      <c r="Y970" s="515"/>
      <c r="Z970" s="518"/>
      <c r="AA970" s="533"/>
      <c r="AB970" s="515"/>
      <c r="AC970" s="533" t="str">
        <f>一年级跳绳附加分</f>
        <v/>
      </c>
      <c r="AD970" s="534" t="str">
        <f>一年级标准分</f>
        <v/>
      </c>
      <c r="AE970" s="534" t="str">
        <f>一年级总分</f>
        <v/>
      </c>
      <c r="AF970" s="517" t="str">
        <f>一年级等级</f>
        <v/>
      </c>
    </row>
    <row r="971" spans="1:32">
      <c r="A971" s="664">
        <v>114</v>
      </c>
      <c r="B971" s="665">
        <v>59</v>
      </c>
      <c r="C971" s="586"/>
      <c r="D971" s="587"/>
      <c r="E971" s="586"/>
      <c r="F971" s="473"/>
      <c r="G971" s="608"/>
      <c r="H971" s="475"/>
      <c r="I971" s="613"/>
      <c r="J971" s="614"/>
      <c r="K971" s="614"/>
      <c r="L971" s="649"/>
      <c r="M971" s="644"/>
      <c r="N971" s="505" t="str">
        <f>一年级BMI</f>
        <v/>
      </c>
      <c r="O971" s="499" t="str">
        <f>一年级BMI等级</f>
        <v/>
      </c>
      <c r="P971" s="500" t="str">
        <f>一年级BMI得分</f>
        <v/>
      </c>
      <c r="Q971" s="515" t="str">
        <f>一年级肺活量得分</f>
        <v/>
      </c>
      <c r="R971" s="512" t="str">
        <f>一年级等级</f>
        <v/>
      </c>
      <c r="S971" s="516" t="str">
        <f>一年级50米跑得分</f>
        <v/>
      </c>
      <c r="T971" s="517" t="str">
        <f>一年级等级</f>
        <v/>
      </c>
      <c r="U971" s="516" t="str">
        <f>一年级坐位体前屈得分</f>
        <v/>
      </c>
      <c r="V971" s="517" t="str">
        <f>一年级等级</f>
        <v/>
      </c>
      <c r="W971" s="516" t="str">
        <f>一年级一分钟跳绳得分</f>
        <v/>
      </c>
      <c r="X971" s="517" t="str">
        <f>一年级等级</f>
        <v/>
      </c>
      <c r="Y971" s="515"/>
      <c r="Z971" s="518"/>
      <c r="AA971" s="533"/>
      <c r="AB971" s="515"/>
      <c r="AC971" s="533" t="str">
        <f>一年级跳绳附加分</f>
        <v/>
      </c>
      <c r="AD971" s="534" t="str">
        <f>一年级标准分</f>
        <v/>
      </c>
      <c r="AE971" s="534" t="str">
        <f>一年级总分</f>
        <v/>
      </c>
      <c r="AF971" s="517" t="str">
        <f>一年级等级</f>
        <v/>
      </c>
    </row>
    <row r="972" spans="1:32">
      <c r="A972" s="664">
        <v>114</v>
      </c>
      <c r="B972" s="665">
        <v>60</v>
      </c>
      <c r="C972" s="586"/>
      <c r="D972" s="587"/>
      <c r="E972" s="586"/>
      <c r="F972" s="473"/>
      <c r="G972" s="608"/>
      <c r="H972" s="475"/>
      <c r="I972" s="613"/>
      <c r="J972" s="614"/>
      <c r="K972" s="614"/>
      <c r="L972" s="649"/>
      <c r="M972" s="644"/>
      <c r="N972" s="505" t="str">
        <f>一年级BMI</f>
        <v/>
      </c>
      <c r="O972" s="499" t="str">
        <f>一年级BMI等级</f>
        <v/>
      </c>
      <c r="P972" s="500" t="str">
        <f>一年级BMI得分</f>
        <v/>
      </c>
      <c r="Q972" s="515" t="str">
        <f>一年级肺活量得分</f>
        <v/>
      </c>
      <c r="R972" s="512" t="str">
        <f>一年级等级</f>
        <v/>
      </c>
      <c r="S972" s="516" t="str">
        <f>一年级50米跑得分</f>
        <v/>
      </c>
      <c r="T972" s="517" t="str">
        <f>一年级等级</f>
        <v/>
      </c>
      <c r="U972" s="516" t="str">
        <f>一年级坐位体前屈得分</f>
        <v/>
      </c>
      <c r="V972" s="517" t="str">
        <f>一年级等级</f>
        <v/>
      </c>
      <c r="W972" s="516" t="str">
        <f>一年级一分钟跳绳得分</f>
        <v/>
      </c>
      <c r="X972" s="517" t="str">
        <f>一年级等级</f>
        <v/>
      </c>
      <c r="Y972" s="515"/>
      <c r="Z972" s="518"/>
      <c r="AA972" s="533"/>
      <c r="AB972" s="515"/>
      <c r="AC972" s="533" t="str">
        <f>一年级跳绳附加分</f>
        <v/>
      </c>
      <c r="AD972" s="534" t="str">
        <f>一年级标准分</f>
        <v/>
      </c>
      <c r="AE972" s="534" t="str">
        <f>一年级总分</f>
        <v/>
      </c>
      <c r="AF972" s="517" t="str">
        <f>一年级等级</f>
        <v/>
      </c>
    </row>
    <row r="973" spans="1:32">
      <c r="A973" s="664">
        <v>114</v>
      </c>
      <c r="B973" s="665">
        <v>61</v>
      </c>
      <c r="C973" s="586"/>
      <c r="D973" s="587"/>
      <c r="E973" s="586"/>
      <c r="F973" s="473"/>
      <c r="G973" s="608"/>
      <c r="H973" s="475"/>
      <c r="I973" s="613"/>
      <c r="J973" s="614"/>
      <c r="K973" s="614"/>
      <c r="L973" s="649"/>
      <c r="M973" s="644"/>
      <c r="N973" s="505" t="str">
        <f>一年级BMI</f>
        <v/>
      </c>
      <c r="O973" s="499" t="str">
        <f>一年级BMI等级</f>
        <v/>
      </c>
      <c r="P973" s="500" t="str">
        <f>一年级BMI得分</f>
        <v/>
      </c>
      <c r="Q973" s="515" t="str">
        <f>一年级肺活量得分</f>
        <v/>
      </c>
      <c r="R973" s="512" t="str">
        <f>一年级等级</f>
        <v/>
      </c>
      <c r="S973" s="516" t="str">
        <f>一年级50米跑得分</f>
        <v/>
      </c>
      <c r="T973" s="517" t="str">
        <f>一年级等级</f>
        <v/>
      </c>
      <c r="U973" s="516" t="str">
        <f>一年级坐位体前屈得分</f>
        <v/>
      </c>
      <c r="V973" s="517" t="str">
        <f>一年级等级</f>
        <v/>
      </c>
      <c r="W973" s="516" t="str">
        <f>一年级一分钟跳绳得分</f>
        <v/>
      </c>
      <c r="X973" s="517" t="str">
        <f>一年级等级</f>
        <v/>
      </c>
      <c r="Y973" s="515"/>
      <c r="Z973" s="518"/>
      <c r="AA973" s="533"/>
      <c r="AB973" s="515"/>
      <c r="AC973" s="533" t="str">
        <f>一年级跳绳附加分</f>
        <v/>
      </c>
      <c r="AD973" s="534" t="str">
        <f>一年级标准分</f>
        <v/>
      </c>
      <c r="AE973" s="534" t="str">
        <f>一年级总分</f>
        <v/>
      </c>
      <c r="AF973" s="517" t="str">
        <f>一年级等级</f>
        <v/>
      </c>
    </row>
    <row r="974" spans="1:32">
      <c r="A974" s="664">
        <v>114</v>
      </c>
      <c r="B974" s="665">
        <v>62</v>
      </c>
      <c r="C974" s="586"/>
      <c r="D974" s="587"/>
      <c r="E974" s="586"/>
      <c r="F974" s="473"/>
      <c r="G974" s="608"/>
      <c r="H974" s="475"/>
      <c r="I974" s="613"/>
      <c r="J974" s="614"/>
      <c r="K974" s="614"/>
      <c r="L974" s="649"/>
      <c r="M974" s="644"/>
      <c r="N974" s="505" t="str">
        <f>一年级BMI</f>
        <v/>
      </c>
      <c r="O974" s="499" t="str">
        <f>一年级BMI等级</f>
        <v/>
      </c>
      <c r="P974" s="500" t="str">
        <f>一年级BMI得分</f>
        <v/>
      </c>
      <c r="Q974" s="515" t="str">
        <f>一年级肺活量得分</f>
        <v/>
      </c>
      <c r="R974" s="512" t="str">
        <f>一年级等级</f>
        <v/>
      </c>
      <c r="S974" s="516" t="str">
        <f>一年级50米跑得分</f>
        <v/>
      </c>
      <c r="T974" s="517" t="str">
        <f>一年级等级</f>
        <v/>
      </c>
      <c r="U974" s="516" t="str">
        <f>一年级坐位体前屈得分</f>
        <v/>
      </c>
      <c r="V974" s="517" t="str">
        <f>一年级等级</f>
        <v/>
      </c>
      <c r="W974" s="516" t="str">
        <f>一年级一分钟跳绳得分</f>
        <v/>
      </c>
      <c r="X974" s="517" t="str">
        <f>一年级等级</f>
        <v/>
      </c>
      <c r="Y974" s="515"/>
      <c r="Z974" s="518"/>
      <c r="AA974" s="533"/>
      <c r="AB974" s="515"/>
      <c r="AC974" s="533" t="str">
        <f>一年级跳绳附加分</f>
        <v/>
      </c>
      <c r="AD974" s="534" t="str">
        <f>一年级标准分</f>
        <v/>
      </c>
      <c r="AE974" s="534" t="str">
        <f>一年级总分</f>
        <v/>
      </c>
      <c r="AF974" s="517" t="str">
        <f>一年级等级</f>
        <v/>
      </c>
    </row>
    <row r="975" spans="1:32">
      <c r="A975" s="664">
        <v>114</v>
      </c>
      <c r="B975" s="665">
        <v>63</v>
      </c>
      <c r="C975" s="586"/>
      <c r="D975" s="587"/>
      <c r="E975" s="586"/>
      <c r="F975" s="473"/>
      <c r="G975" s="608"/>
      <c r="H975" s="475"/>
      <c r="I975" s="613"/>
      <c r="J975" s="614"/>
      <c r="K975" s="614"/>
      <c r="L975" s="649"/>
      <c r="M975" s="644"/>
      <c r="N975" s="505" t="str">
        <f>一年级BMI</f>
        <v/>
      </c>
      <c r="O975" s="499" t="str">
        <f>一年级BMI等级</f>
        <v/>
      </c>
      <c r="P975" s="500" t="str">
        <f>一年级BMI得分</f>
        <v/>
      </c>
      <c r="Q975" s="515" t="str">
        <f>一年级肺活量得分</f>
        <v/>
      </c>
      <c r="R975" s="512" t="str">
        <f>一年级等级</f>
        <v/>
      </c>
      <c r="S975" s="516" t="str">
        <f>一年级50米跑得分</f>
        <v/>
      </c>
      <c r="T975" s="517" t="str">
        <f>一年级等级</f>
        <v/>
      </c>
      <c r="U975" s="516" t="str">
        <f>一年级坐位体前屈得分</f>
        <v/>
      </c>
      <c r="V975" s="517" t="str">
        <f>一年级等级</f>
        <v/>
      </c>
      <c r="W975" s="516" t="str">
        <f>一年级一分钟跳绳得分</f>
        <v/>
      </c>
      <c r="X975" s="517" t="str">
        <f>一年级等级</f>
        <v/>
      </c>
      <c r="Y975" s="515"/>
      <c r="Z975" s="518"/>
      <c r="AA975" s="533"/>
      <c r="AB975" s="515"/>
      <c r="AC975" s="533" t="str">
        <f>一年级跳绳附加分</f>
        <v/>
      </c>
      <c r="AD975" s="534" t="str">
        <f>一年级标准分</f>
        <v/>
      </c>
      <c r="AE975" s="534" t="str">
        <f>一年级总分</f>
        <v/>
      </c>
      <c r="AF975" s="517" t="str">
        <f>一年级等级</f>
        <v/>
      </c>
    </row>
    <row r="976" spans="1:32">
      <c r="A976" s="664">
        <v>114</v>
      </c>
      <c r="B976" s="665">
        <v>64</v>
      </c>
      <c r="C976" s="586"/>
      <c r="D976" s="587"/>
      <c r="E976" s="586"/>
      <c r="F976" s="473"/>
      <c r="G976" s="608"/>
      <c r="H976" s="475"/>
      <c r="I976" s="613"/>
      <c r="J976" s="614"/>
      <c r="K976" s="614"/>
      <c r="L976" s="649"/>
      <c r="M976" s="644"/>
      <c r="N976" s="505" t="str">
        <f>一年级BMI</f>
        <v/>
      </c>
      <c r="O976" s="499" t="str">
        <f>一年级BMI等级</f>
        <v/>
      </c>
      <c r="P976" s="500" t="str">
        <f>一年级BMI得分</f>
        <v/>
      </c>
      <c r="Q976" s="515" t="str">
        <f>一年级肺活量得分</f>
        <v/>
      </c>
      <c r="R976" s="512" t="str">
        <f>一年级等级</f>
        <v/>
      </c>
      <c r="S976" s="516" t="str">
        <f>一年级50米跑得分</f>
        <v/>
      </c>
      <c r="T976" s="517" t="str">
        <f>一年级等级</f>
        <v/>
      </c>
      <c r="U976" s="516" t="str">
        <f>一年级坐位体前屈得分</f>
        <v/>
      </c>
      <c r="V976" s="517" t="str">
        <f>一年级等级</f>
        <v/>
      </c>
      <c r="W976" s="516" t="str">
        <f>一年级一分钟跳绳得分</f>
        <v/>
      </c>
      <c r="X976" s="517" t="str">
        <f>一年级等级</f>
        <v/>
      </c>
      <c r="Y976" s="515"/>
      <c r="Z976" s="518"/>
      <c r="AA976" s="533"/>
      <c r="AB976" s="515"/>
      <c r="AC976" s="533" t="str">
        <f>一年级跳绳附加分</f>
        <v/>
      </c>
      <c r="AD976" s="534" t="str">
        <f>一年级标准分</f>
        <v/>
      </c>
      <c r="AE976" s="534" t="str">
        <f>一年级总分</f>
        <v/>
      </c>
      <c r="AF976" s="517" t="str">
        <f>一年级等级</f>
        <v/>
      </c>
    </row>
    <row r="977" spans="1:32">
      <c r="A977" s="664">
        <v>114</v>
      </c>
      <c r="B977" s="665">
        <v>65</v>
      </c>
      <c r="C977" s="586"/>
      <c r="D977" s="587"/>
      <c r="E977" s="586"/>
      <c r="F977" s="473"/>
      <c r="G977" s="608"/>
      <c r="H977" s="475"/>
      <c r="I977" s="613"/>
      <c r="J977" s="614"/>
      <c r="K977" s="614"/>
      <c r="L977" s="649"/>
      <c r="M977" s="644"/>
      <c r="N977" s="505" t="str">
        <f>一年级BMI</f>
        <v/>
      </c>
      <c r="O977" s="499" t="str">
        <f>一年级BMI等级</f>
        <v/>
      </c>
      <c r="P977" s="500" t="str">
        <f>一年级BMI得分</f>
        <v/>
      </c>
      <c r="Q977" s="515" t="str">
        <f>一年级肺活量得分</f>
        <v/>
      </c>
      <c r="R977" s="512" t="str">
        <f>一年级等级</f>
        <v/>
      </c>
      <c r="S977" s="516" t="str">
        <f>一年级50米跑得分</f>
        <v/>
      </c>
      <c r="T977" s="517" t="str">
        <f>一年级等级</f>
        <v/>
      </c>
      <c r="U977" s="516" t="str">
        <f>一年级坐位体前屈得分</f>
        <v/>
      </c>
      <c r="V977" s="517" t="str">
        <f>一年级等级</f>
        <v/>
      </c>
      <c r="W977" s="516" t="str">
        <f>一年级一分钟跳绳得分</f>
        <v/>
      </c>
      <c r="X977" s="517" t="str">
        <f>一年级等级</f>
        <v/>
      </c>
      <c r="Y977" s="515"/>
      <c r="Z977" s="518"/>
      <c r="AA977" s="533"/>
      <c r="AB977" s="515"/>
      <c r="AC977" s="533" t="str">
        <f>一年级跳绳附加分</f>
        <v/>
      </c>
      <c r="AD977" s="534" t="str">
        <f>一年级标准分</f>
        <v/>
      </c>
      <c r="AE977" s="534" t="str">
        <f>一年级总分</f>
        <v/>
      </c>
      <c r="AF977" s="517" t="str">
        <f>一年级等级</f>
        <v/>
      </c>
    </row>
    <row r="978" spans="1:32">
      <c r="A978" s="664">
        <v>114</v>
      </c>
      <c r="B978" s="665">
        <v>66</v>
      </c>
      <c r="C978" s="586"/>
      <c r="D978" s="587"/>
      <c r="E978" s="586"/>
      <c r="F978" s="473"/>
      <c r="G978" s="608"/>
      <c r="H978" s="475"/>
      <c r="I978" s="613"/>
      <c r="J978" s="614"/>
      <c r="K978" s="614"/>
      <c r="L978" s="649"/>
      <c r="M978" s="644"/>
      <c r="N978" s="505" t="str">
        <f>一年级BMI</f>
        <v/>
      </c>
      <c r="O978" s="499" t="str">
        <f>一年级BMI等级</f>
        <v/>
      </c>
      <c r="P978" s="500" t="str">
        <f>一年级BMI得分</f>
        <v/>
      </c>
      <c r="Q978" s="515" t="str">
        <f>一年级肺活量得分</f>
        <v/>
      </c>
      <c r="R978" s="512" t="str">
        <f>一年级等级</f>
        <v/>
      </c>
      <c r="S978" s="516" t="str">
        <f>一年级50米跑得分</f>
        <v/>
      </c>
      <c r="T978" s="517" t="str">
        <f>一年级等级</f>
        <v/>
      </c>
      <c r="U978" s="516" t="str">
        <f>一年级坐位体前屈得分</f>
        <v/>
      </c>
      <c r="V978" s="517" t="str">
        <f>一年级等级</f>
        <v/>
      </c>
      <c r="W978" s="516" t="str">
        <f>一年级一分钟跳绳得分</f>
        <v/>
      </c>
      <c r="X978" s="517" t="str">
        <f>一年级等级</f>
        <v/>
      </c>
      <c r="Y978" s="515"/>
      <c r="Z978" s="518"/>
      <c r="AA978" s="533"/>
      <c r="AB978" s="515"/>
      <c r="AC978" s="533" t="str">
        <f>一年级跳绳附加分</f>
        <v/>
      </c>
      <c r="AD978" s="534" t="str">
        <f>一年级标准分</f>
        <v/>
      </c>
      <c r="AE978" s="534" t="str">
        <f>一年级总分</f>
        <v/>
      </c>
      <c r="AF978" s="517" t="str">
        <f>一年级等级</f>
        <v/>
      </c>
    </row>
    <row r="979" spans="1:32">
      <c r="A979" s="664">
        <v>114</v>
      </c>
      <c r="B979" s="665">
        <v>67</v>
      </c>
      <c r="C979" s="586"/>
      <c r="D979" s="587"/>
      <c r="E979" s="586"/>
      <c r="F979" s="473"/>
      <c r="G979" s="608"/>
      <c r="H979" s="475"/>
      <c r="I979" s="613"/>
      <c r="J979" s="614"/>
      <c r="K979" s="614"/>
      <c r="L979" s="649"/>
      <c r="M979" s="644"/>
      <c r="N979" s="505" t="str">
        <f>一年级BMI</f>
        <v/>
      </c>
      <c r="O979" s="499" t="str">
        <f>一年级BMI等级</f>
        <v/>
      </c>
      <c r="P979" s="500" t="str">
        <f>一年级BMI得分</f>
        <v/>
      </c>
      <c r="Q979" s="515" t="str">
        <f>一年级肺活量得分</f>
        <v/>
      </c>
      <c r="R979" s="512" t="str">
        <f>一年级等级</f>
        <v/>
      </c>
      <c r="S979" s="516" t="str">
        <f>一年级50米跑得分</f>
        <v/>
      </c>
      <c r="T979" s="517" t="str">
        <f>一年级等级</f>
        <v/>
      </c>
      <c r="U979" s="516" t="str">
        <f>一年级坐位体前屈得分</f>
        <v/>
      </c>
      <c r="V979" s="517" t="str">
        <f>一年级等级</f>
        <v/>
      </c>
      <c r="W979" s="516" t="str">
        <f>一年级一分钟跳绳得分</f>
        <v/>
      </c>
      <c r="X979" s="517" t="str">
        <f>一年级等级</f>
        <v/>
      </c>
      <c r="Y979" s="515"/>
      <c r="Z979" s="518"/>
      <c r="AA979" s="533"/>
      <c r="AB979" s="515"/>
      <c r="AC979" s="533" t="str">
        <f>一年级跳绳附加分</f>
        <v/>
      </c>
      <c r="AD979" s="534" t="str">
        <f>一年级标准分</f>
        <v/>
      </c>
      <c r="AE979" s="534" t="str">
        <f>一年级总分</f>
        <v/>
      </c>
      <c r="AF979" s="517" t="str">
        <f>一年级等级</f>
        <v/>
      </c>
    </row>
    <row r="980" spans="1:32">
      <c r="A980" s="664">
        <v>114</v>
      </c>
      <c r="B980" s="665">
        <v>68</v>
      </c>
      <c r="C980" s="586"/>
      <c r="D980" s="587"/>
      <c r="E980" s="586"/>
      <c r="F980" s="609"/>
      <c r="G980" s="608"/>
      <c r="H980" s="475"/>
      <c r="I980" s="613"/>
      <c r="J980" s="614"/>
      <c r="K980" s="614"/>
      <c r="L980" s="649"/>
      <c r="M980" s="644"/>
      <c r="N980" s="505" t="str">
        <f>一年级BMI</f>
        <v/>
      </c>
      <c r="O980" s="499" t="str">
        <f>一年级BMI等级</f>
        <v/>
      </c>
      <c r="P980" s="500" t="str">
        <f>一年级BMI得分</f>
        <v/>
      </c>
      <c r="Q980" s="515" t="str">
        <f>一年级肺活量得分</f>
        <v/>
      </c>
      <c r="R980" s="512" t="str">
        <f>一年级等级</f>
        <v/>
      </c>
      <c r="S980" s="516" t="str">
        <f>一年级50米跑得分</f>
        <v/>
      </c>
      <c r="T980" s="517" t="str">
        <f>一年级等级</f>
        <v/>
      </c>
      <c r="U980" s="516" t="str">
        <f>一年级坐位体前屈得分</f>
        <v/>
      </c>
      <c r="V980" s="517" t="str">
        <f>一年级等级</f>
        <v/>
      </c>
      <c r="W980" s="516" t="str">
        <f>一年级一分钟跳绳得分</f>
        <v/>
      </c>
      <c r="X980" s="517" t="str">
        <f>一年级等级</f>
        <v/>
      </c>
      <c r="Y980" s="515"/>
      <c r="Z980" s="518"/>
      <c r="AA980" s="533"/>
      <c r="AB980" s="515"/>
      <c r="AC980" s="533" t="str">
        <f>一年级跳绳附加分</f>
        <v/>
      </c>
      <c r="AD980" s="534" t="str">
        <f>一年级标准分</f>
        <v/>
      </c>
      <c r="AE980" s="534" t="str">
        <f>一年级总分</f>
        <v/>
      </c>
      <c r="AF980" s="517" t="str">
        <f>一年级等级</f>
        <v/>
      </c>
    </row>
    <row r="981" spans="1:32">
      <c r="A981" s="664">
        <v>114</v>
      </c>
      <c r="B981" s="665">
        <v>69</v>
      </c>
      <c r="C981" s="586"/>
      <c r="D981" s="587"/>
      <c r="E981" s="586"/>
      <c r="F981" s="609"/>
      <c r="G981" s="608"/>
      <c r="H981" s="475"/>
      <c r="I981" s="613"/>
      <c r="J981" s="614"/>
      <c r="K981" s="614"/>
      <c r="L981" s="649"/>
      <c r="M981" s="644"/>
      <c r="N981" s="505" t="str">
        <f>一年级BMI</f>
        <v/>
      </c>
      <c r="O981" s="499" t="str">
        <f>一年级BMI等级</f>
        <v/>
      </c>
      <c r="P981" s="500" t="str">
        <f>一年级BMI得分</f>
        <v/>
      </c>
      <c r="Q981" s="515" t="str">
        <f>一年级肺活量得分</f>
        <v/>
      </c>
      <c r="R981" s="512" t="str">
        <f>一年级等级</f>
        <v/>
      </c>
      <c r="S981" s="516" t="str">
        <f>一年级50米跑得分</f>
        <v/>
      </c>
      <c r="T981" s="517" t="str">
        <f>一年级等级</f>
        <v/>
      </c>
      <c r="U981" s="516" t="str">
        <f>一年级坐位体前屈得分</f>
        <v/>
      </c>
      <c r="V981" s="517" t="str">
        <f>一年级等级</f>
        <v/>
      </c>
      <c r="W981" s="516" t="str">
        <f>一年级一分钟跳绳得分</f>
        <v/>
      </c>
      <c r="X981" s="517" t="str">
        <f>一年级等级</f>
        <v/>
      </c>
      <c r="Y981" s="515"/>
      <c r="Z981" s="518"/>
      <c r="AA981" s="533"/>
      <c r="AB981" s="515"/>
      <c r="AC981" s="533" t="str">
        <f>一年级跳绳附加分</f>
        <v/>
      </c>
      <c r="AD981" s="534" t="str">
        <f>一年级标准分</f>
        <v/>
      </c>
      <c r="AE981" s="534" t="str">
        <f>一年级总分</f>
        <v/>
      </c>
      <c r="AF981" s="517" t="str">
        <f>一年级等级</f>
        <v/>
      </c>
    </row>
    <row r="982" ht="15.75" spans="1:32">
      <c r="A982" s="687">
        <v>114</v>
      </c>
      <c r="B982" s="688">
        <v>70</v>
      </c>
      <c r="C982" s="590"/>
      <c r="D982" s="591"/>
      <c r="E982" s="590"/>
      <c r="F982" s="610"/>
      <c r="G982" s="611"/>
      <c r="H982" s="542"/>
      <c r="I982" s="617"/>
      <c r="J982" s="618"/>
      <c r="K982" s="618"/>
      <c r="L982" s="652"/>
      <c r="M982" s="647"/>
      <c r="N982" s="573" t="str">
        <f>一年级BMI</f>
        <v/>
      </c>
      <c r="O982" s="574" t="str">
        <f>一年级BMI等级</f>
        <v/>
      </c>
      <c r="P982" s="575" t="str">
        <f>一年级BMI得分</f>
        <v/>
      </c>
      <c r="Q982" s="576" t="str">
        <f>一年级肺活量得分</f>
        <v/>
      </c>
      <c r="R982" s="577" t="str">
        <f>一年级等级</f>
        <v/>
      </c>
      <c r="S982" s="578" t="str">
        <f>一年级50米跑得分</f>
        <v/>
      </c>
      <c r="T982" s="567" t="str">
        <f>一年级等级</f>
        <v/>
      </c>
      <c r="U982" s="578" t="str">
        <f>一年级坐位体前屈得分</f>
        <v/>
      </c>
      <c r="V982" s="567" t="str">
        <f>一年级等级</f>
        <v/>
      </c>
      <c r="W982" s="578" t="str">
        <f>一年级一分钟跳绳得分</f>
        <v/>
      </c>
      <c r="X982" s="567" t="str">
        <f>一年级等级</f>
        <v/>
      </c>
      <c r="Y982" s="576"/>
      <c r="Z982" s="579"/>
      <c r="AA982" s="565"/>
      <c r="AB982" s="576"/>
      <c r="AC982" s="565" t="str">
        <f>一年级跳绳附加分</f>
        <v/>
      </c>
      <c r="AD982" s="566" t="str">
        <f>一年级标准分</f>
        <v/>
      </c>
      <c r="AE982" s="566" t="str">
        <f>一年级总分</f>
        <v/>
      </c>
      <c r="AF982" s="567" t="str">
        <f>一年级等级</f>
        <v/>
      </c>
    </row>
    <row r="983" ht="15.75" spans="1:32">
      <c r="A983" s="662">
        <v>115</v>
      </c>
      <c r="B983" s="663">
        <v>1</v>
      </c>
      <c r="C983" s="593"/>
      <c r="D983" s="594"/>
      <c r="E983" s="593"/>
      <c r="F983" s="473"/>
      <c r="G983" s="612"/>
      <c r="H983" s="475"/>
      <c r="I983" s="621"/>
      <c r="J983" s="622"/>
      <c r="K983" s="622"/>
      <c r="L983" s="648"/>
      <c r="M983" s="643"/>
      <c r="N983" s="498" t="str">
        <f>一年级BMI</f>
        <v/>
      </c>
      <c r="O983" s="499" t="str">
        <f>一年级BMI等级</f>
        <v/>
      </c>
      <c r="P983" s="500" t="str">
        <f>一年级BMI得分</f>
        <v/>
      </c>
      <c r="Q983" s="511" t="str">
        <f>一年级肺活量得分</f>
        <v/>
      </c>
      <c r="R983" s="512" t="str">
        <f>一年级等级</f>
        <v/>
      </c>
      <c r="S983" s="513" t="str">
        <f>一年级50米跑得分</f>
        <v/>
      </c>
      <c r="T983" s="512" t="str">
        <f>一年级等级</f>
        <v/>
      </c>
      <c r="U983" s="513" t="str">
        <f>一年级坐位体前屈得分</f>
        <v/>
      </c>
      <c r="V983" s="512" t="str">
        <f>一年级等级</f>
        <v/>
      </c>
      <c r="W983" s="513" t="str">
        <f>一年级一分钟跳绳得分</f>
        <v/>
      </c>
      <c r="X983" s="512" t="str">
        <f>一年级等级</f>
        <v/>
      </c>
      <c r="Y983" s="511"/>
      <c r="Z983" s="514"/>
      <c r="AA983" s="530"/>
      <c r="AB983" s="511"/>
      <c r="AC983" s="530" t="str">
        <f>一年级跳绳附加分</f>
        <v/>
      </c>
      <c r="AD983" s="531" t="str">
        <f>一年级标准分</f>
        <v/>
      </c>
      <c r="AE983" s="531" t="str">
        <f>一年级总分</f>
        <v/>
      </c>
      <c r="AF983" s="512" t="str">
        <f>一年级等级</f>
        <v/>
      </c>
    </row>
    <row r="984" spans="1:32">
      <c r="A984" s="664">
        <v>115</v>
      </c>
      <c r="B984" s="665">
        <v>2</v>
      </c>
      <c r="C984" s="586"/>
      <c r="D984" s="587"/>
      <c r="E984" s="586"/>
      <c r="F984" s="473"/>
      <c r="G984" s="608"/>
      <c r="H984" s="475"/>
      <c r="I984" s="613"/>
      <c r="J984" s="614"/>
      <c r="K984" s="614"/>
      <c r="L984" s="649"/>
      <c r="M984" s="644"/>
      <c r="N984" s="505" t="str">
        <f>一年级BMI</f>
        <v/>
      </c>
      <c r="O984" s="499" t="str">
        <f>一年级BMI等级</f>
        <v/>
      </c>
      <c r="P984" s="500" t="str">
        <f>一年级BMI得分</f>
        <v/>
      </c>
      <c r="Q984" s="515" t="str">
        <f>一年级肺活量得分</f>
        <v/>
      </c>
      <c r="R984" s="512" t="str">
        <f>一年级等级</f>
        <v/>
      </c>
      <c r="S984" s="516" t="str">
        <f>一年级50米跑得分</f>
        <v/>
      </c>
      <c r="T984" s="517" t="str">
        <f>一年级等级</f>
        <v/>
      </c>
      <c r="U984" s="516" t="str">
        <f>一年级坐位体前屈得分</f>
        <v/>
      </c>
      <c r="V984" s="517" t="str">
        <f>一年级等级</f>
        <v/>
      </c>
      <c r="W984" s="516" t="str">
        <f>一年级一分钟跳绳得分</f>
        <v/>
      </c>
      <c r="X984" s="517" t="str">
        <f>一年级等级</f>
        <v/>
      </c>
      <c r="Y984" s="515"/>
      <c r="Z984" s="518"/>
      <c r="AA984" s="533"/>
      <c r="AB984" s="515"/>
      <c r="AC984" s="533" t="str">
        <f>一年级跳绳附加分</f>
        <v/>
      </c>
      <c r="AD984" s="534" t="str">
        <f>一年级标准分</f>
        <v/>
      </c>
      <c r="AE984" s="534" t="str">
        <f>一年级总分</f>
        <v/>
      </c>
      <c r="AF984" s="517" t="str">
        <f>一年级等级</f>
        <v/>
      </c>
    </row>
    <row r="985" spans="1:32">
      <c r="A985" s="664">
        <v>115</v>
      </c>
      <c r="B985" s="665">
        <v>3</v>
      </c>
      <c r="C985" s="586"/>
      <c r="D985" s="587"/>
      <c r="E985" s="586"/>
      <c r="F985" s="473"/>
      <c r="G985" s="608"/>
      <c r="H985" s="475"/>
      <c r="I985" s="613"/>
      <c r="J985" s="614"/>
      <c r="K985" s="614"/>
      <c r="L985" s="649"/>
      <c r="M985" s="644"/>
      <c r="N985" s="505" t="str">
        <f>一年级BMI</f>
        <v/>
      </c>
      <c r="O985" s="499" t="str">
        <f>一年级BMI等级</f>
        <v/>
      </c>
      <c r="P985" s="500" t="str">
        <f>一年级BMI得分</f>
        <v/>
      </c>
      <c r="Q985" s="515" t="str">
        <f>一年级肺活量得分</f>
        <v/>
      </c>
      <c r="R985" s="512" t="str">
        <f>一年级等级</f>
        <v/>
      </c>
      <c r="S985" s="516" t="str">
        <f>一年级50米跑得分</f>
        <v/>
      </c>
      <c r="T985" s="517" t="str">
        <f>一年级等级</f>
        <v/>
      </c>
      <c r="U985" s="516" t="str">
        <f>一年级坐位体前屈得分</f>
        <v/>
      </c>
      <c r="V985" s="517" t="str">
        <f>一年级等级</f>
        <v/>
      </c>
      <c r="W985" s="516" t="str">
        <f>一年级一分钟跳绳得分</f>
        <v/>
      </c>
      <c r="X985" s="517" t="str">
        <f>一年级等级</f>
        <v/>
      </c>
      <c r="Y985" s="515"/>
      <c r="Z985" s="518"/>
      <c r="AA985" s="533"/>
      <c r="AB985" s="515"/>
      <c r="AC985" s="533" t="str">
        <f>一年级跳绳附加分</f>
        <v/>
      </c>
      <c r="AD985" s="534" t="str">
        <f>一年级标准分</f>
        <v/>
      </c>
      <c r="AE985" s="534" t="str">
        <f>一年级总分</f>
        <v/>
      </c>
      <c r="AF985" s="517" t="str">
        <f>一年级等级</f>
        <v/>
      </c>
    </row>
    <row r="986" spans="1:32">
      <c r="A986" s="664">
        <v>115</v>
      </c>
      <c r="B986" s="665">
        <v>4</v>
      </c>
      <c r="C986" s="586"/>
      <c r="D986" s="587"/>
      <c r="E986" s="586"/>
      <c r="F986" s="473"/>
      <c r="G986" s="608"/>
      <c r="H986" s="475"/>
      <c r="I986" s="613"/>
      <c r="J986" s="614"/>
      <c r="K986" s="614"/>
      <c r="L986" s="649"/>
      <c r="M986" s="644"/>
      <c r="N986" s="505" t="str">
        <f>一年级BMI</f>
        <v/>
      </c>
      <c r="O986" s="499" t="str">
        <f>一年级BMI等级</f>
        <v/>
      </c>
      <c r="P986" s="500" t="str">
        <f>一年级BMI得分</f>
        <v/>
      </c>
      <c r="Q986" s="515" t="str">
        <f>一年级肺活量得分</f>
        <v/>
      </c>
      <c r="R986" s="512" t="str">
        <f>一年级等级</f>
        <v/>
      </c>
      <c r="S986" s="516" t="str">
        <f>一年级50米跑得分</f>
        <v/>
      </c>
      <c r="T986" s="517" t="str">
        <f>一年级等级</f>
        <v/>
      </c>
      <c r="U986" s="516" t="str">
        <f>一年级坐位体前屈得分</f>
        <v/>
      </c>
      <c r="V986" s="517" t="str">
        <f>一年级等级</f>
        <v/>
      </c>
      <c r="W986" s="516" t="str">
        <f>一年级一分钟跳绳得分</f>
        <v/>
      </c>
      <c r="X986" s="517" t="str">
        <f>一年级等级</f>
        <v/>
      </c>
      <c r="Y986" s="515"/>
      <c r="Z986" s="518"/>
      <c r="AA986" s="533"/>
      <c r="AB986" s="515"/>
      <c r="AC986" s="533" t="str">
        <f>一年级跳绳附加分</f>
        <v/>
      </c>
      <c r="AD986" s="534" t="str">
        <f>一年级标准分</f>
        <v/>
      </c>
      <c r="AE986" s="534" t="str">
        <f>一年级总分</f>
        <v/>
      </c>
      <c r="AF986" s="517" t="str">
        <f>一年级等级</f>
        <v/>
      </c>
    </row>
    <row r="987" spans="1:32">
      <c r="A987" s="664">
        <v>115</v>
      </c>
      <c r="B987" s="665">
        <v>5</v>
      </c>
      <c r="C987" s="586"/>
      <c r="D987" s="587"/>
      <c r="E987" s="586"/>
      <c r="F987" s="473"/>
      <c r="G987" s="608"/>
      <c r="H987" s="475"/>
      <c r="I987" s="613"/>
      <c r="J987" s="614"/>
      <c r="K987" s="614"/>
      <c r="L987" s="649"/>
      <c r="M987" s="644"/>
      <c r="N987" s="505" t="str">
        <f>一年级BMI</f>
        <v/>
      </c>
      <c r="O987" s="499" t="str">
        <f>一年级BMI等级</f>
        <v/>
      </c>
      <c r="P987" s="500" t="str">
        <f>一年级BMI得分</f>
        <v/>
      </c>
      <c r="Q987" s="515" t="str">
        <f>一年级肺活量得分</f>
        <v/>
      </c>
      <c r="R987" s="512" t="str">
        <f>一年级等级</f>
        <v/>
      </c>
      <c r="S987" s="516" t="str">
        <f>一年级50米跑得分</f>
        <v/>
      </c>
      <c r="T987" s="517" t="str">
        <f>一年级等级</f>
        <v/>
      </c>
      <c r="U987" s="516" t="str">
        <f>一年级坐位体前屈得分</f>
        <v/>
      </c>
      <c r="V987" s="517" t="str">
        <f>一年级等级</f>
        <v/>
      </c>
      <c r="W987" s="516" t="str">
        <f>一年级一分钟跳绳得分</f>
        <v/>
      </c>
      <c r="X987" s="517" t="str">
        <f>一年级等级</f>
        <v/>
      </c>
      <c r="Y987" s="515"/>
      <c r="Z987" s="518"/>
      <c r="AA987" s="533"/>
      <c r="AB987" s="515"/>
      <c r="AC987" s="533" t="str">
        <f>一年级跳绳附加分</f>
        <v/>
      </c>
      <c r="AD987" s="534" t="str">
        <f>一年级标准分</f>
        <v/>
      </c>
      <c r="AE987" s="534" t="str">
        <f>一年级总分</f>
        <v/>
      </c>
      <c r="AF987" s="517" t="str">
        <f>一年级等级</f>
        <v/>
      </c>
    </row>
    <row r="988" spans="1:32">
      <c r="A988" s="664">
        <v>115</v>
      </c>
      <c r="B988" s="665">
        <v>6</v>
      </c>
      <c r="C988" s="586"/>
      <c r="D988" s="587"/>
      <c r="E988" s="586"/>
      <c r="F988" s="473"/>
      <c r="G988" s="608"/>
      <c r="H988" s="475"/>
      <c r="I988" s="613"/>
      <c r="J988" s="614"/>
      <c r="K988" s="614"/>
      <c r="L988" s="649"/>
      <c r="M988" s="644"/>
      <c r="N988" s="505" t="str">
        <f>一年级BMI</f>
        <v/>
      </c>
      <c r="O988" s="499" t="str">
        <f>一年级BMI等级</f>
        <v/>
      </c>
      <c r="P988" s="500" t="str">
        <f>一年级BMI得分</f>
        <v/>
      </c>
      <c r="Q988" s="515" t="str">
        <f>一年级肺活量得分</f>
        <v/>
      </c>
      <c r="R988" s="512" t="str">
        <f>一年级等级</f>
        <v/>
      </c>
      <c r="S988" s="516" t="str">
        <f>一年级50米跑得分</f>
        <v/>
      </c>
      <c r="T988" s="517" t="str">
        <f>一年级等级</f>
        <v/>
      </c>
      <c r="U988" s="516" t="str">
        <f>一年级坐位体前屈得分</f>
        <v/>
      </c>
      <c r="V988" s="517" t="str">
        <f>一年级等级</f>
        <v/>
      </c>
      <c r="W988" s="516" t="str">
        <f>一年级一分钟跳绳得分</f>
        <v/>
      </c>
      <c r="X988" s="517" t="str">
        <f>一年级等级</f>
        <v/>
      </c>
      <c r="Y988" s="515"/>
      <c r="Z988" s="518"/>
      <c r="AA988" s="533"/>
      <c r="AB988" s="515"/>
      <c r="AC988" s="533" t="str">
        <f>一年级跳绳附加分</f>
        <v/>
      </c>
      <c r="AD988" s="534" t="str">
        <f>一年级标准分</f>
        <v/>
      </c>
      <c r="AE988" s="534" t="str">
        <f>一年级总分</f>
        <v/>
      </c>
      <c r="AF988" s="517" t="str">
        <f>一年级等级</f>
        <v/>
      </c>
    </row>
    <row r="989" spans="1:32">
      <c r="A989" s="664">
        <v>115</v>
      </c>
      <c r="B989" s="665">
        <v>7</v>
      </c>
      <c r="C989" s="586"/>
      <c r="D989" s="587"/>
      <c r="E989" s="586"/>
      <c r="F989" s="473"/>
      <c r="G989" s="608"/>
      <c r="H989" s="475"/>
      <c r="I989" s="613"/>
      <c r="J989" s="614"/>
      <c r="K989" s="614"/>
      <c r="L989" s="649"/>
      <c r="M989" s="644"/>
      <c r="N989" s="505" t="str">
        <f>一年级BMI</f>
        <v/>
      </c>
      <c r="O989" s="499" t="str">
        <f>一年级BMI等级</f>
        <v/>
      </c>
      <c r="P989" s="500" t="str">
        <f>一年级BMI得分</f>
        <v/>
      </c>
      <c r="Q989" s="515" t="str">
        <f>一年级肺活量得分</f>
        <v/>
      </c>
      <c r="R989" s="512" t="str">
        <f>一年级等级</f>
        <v/>
      </c>
      <c r="S989" s="516" t="str">
        <f>一年级50米跑得分</f>
        <v/>
      </c>
      <c r="T989" s="517" t="str">
        <f>一年级等级</f>
        <v/>
      </c>
      <c r="U989" s="516" t="str">
        <f>一年级坐位体前屈得分</f>
        <v/>
      </c>
      <c r="V989" s="517" t="str">
        <f>一年级等级</f>
        <v/>
      </c>
      <c r="W989" s="516" t="str">
        <f>一年级一分钟跳绳得分</f>
        <v/>
      </c>
      <c r="X989" s="517" t="str">
        <f>一年级等级</f>
        <v/>
      </c>
      <c r="Y989" s="515"/>
      <c r="Z989" s="518"/>
      <c r="AA989" s="533"/>
      <c r="AB989" s="515"/>
      <c r="AC989" s="533" t="str">
        <f>一年级跳绳附加分</f>
        <v/>
      </c>
      <c r="AD989" s="534" t="str">
        <f>一年级标准分</f>
        <v/>
      </c>
      <c r="AE989" s="534" t="str">
        <f>一年级总分</f>
        <v/>
      </c>
      <c r="AF989" s="517" t="str">
        <f>一年级等级</f>
        <v/>
      </c>
    </row>
    <row r="990" spans="1:32">
      <c r="A990" s="664">
        <v>115</v>
      </c>
      <c r="B990" s="665">
        <v>8</v>
      </c>
      <c r="C990" s="586"/>
      <c r="D990" s="587"/>
      <c r="E990" s="586"/>
      <c r="F990" s="473"/>
      <c r="G990" s="608"/>
      <c r="H990" s="475"/>
      <c r="I990" s="613"/>
      <c r="J990" s="614"/>
      <c r="K990" s="614"/>
      <c r="L990" s="649"/>
      <c r="M990" s="644"/>
      <c r="N990" s="505" t="str">
        <f>一年级BMI</f>
        <v/>
      </c>
      <c r="O990" s="499" t="str">
        <f>一年级BMI等级</f>
        <v/>
      </c>
      <c r="P990" s="500" t="str">
        <f>一年级BMI得分</f>
        <v/>
      </c>
      <c r="Q990" s="515" t="str">
        <f>一年级肺活量得分</f>
        <v/>
      </c>
      <c r="R990" s="512" t="str">
        <f>一年级等级</f>
        <v/>
      </c>
      <c r="S990" s="516" t="str">
        <f>一年级50米跑得分</f>
        <v/>
      </c>
      <c r="T990" s="517" t="str">
        <f>一年级等级</f>
        <v/>
      </c>
      <c r="U990" s="516" t="str">
        <f>一年级坐位体前屈得分</f>
        <v/>
      </c>
      <c r="V990" s="517" t="str">
        <f>一年级等级</f>
        <v/>
      </c>
      <c r="W990" s="516" t="str">
        <f>一年级一分钟跳绳得分</f>
        <v/>
      </c>
      <c r="X990" s="517" t="str">
        <f>一年级等级</f>
        <v/>
      </c>
      <c r="Y990" s="515"/>
      <c r="Z990" s="518"/>
      <c r="AA990" s="533"/>
      <c r="AB990" s="515"/>
      <c r="AC990" s="533" t="str">
        <f>一年级跳绳附加分</f>
        <v/>
      </c>
      <c r="AD990" s="534" t="str">
        <f>一年级标准分</f>
        <v/>
      </c>
      <c r="AE990" s="534" t="str">
        <f>一年级总分</f>
        <v/>
      </c>
      <c r="AF990" s="517" t="str">
        <f>一年级等级</f>
        <v/>
      </c>
    </row>
    <row r="991" spans="1:32">
      <c r="A991" s="664">
        <v>115</v>
      </c>
      <c r="B991" s="665">
        <v>9</v>
      </c>
      <c r="C991" s="586"/>
      <c r="D991" s="587"/>
      <c r="E991" s="586"/>
      <c r="F991" s="473"/>
      <c r="G991" s="608"/>
      <c r="H991" s="475"/>
      <c r="I991" s="613"/>
      <c r="J991" s="614"/>
      <c r="K991" s="614"/>
      <c r="L991" s="649"/>
      <c r="M991" s="644"/>
      <c r="N991" s="505" t="str">
        <f>一年级BMI</f>
        <v/>
      </c>
      <c r="O991" s="499" t="str">
        <f>一年级BMI等级</f>
        <v/>
      </c>
      <c r="P991" s="500" t="str">
        <f>一年级BMI得分</f>
        <v/>
      </c>
      <c r="Q991" s="515" t="str">
        <f>一年级肺活量得分</f>
        <v/>
      </c>
      <c r="R991" s="512" t="str">
        <f>一年级等级</f>
        <v/>
      </c>
      <c r="S991" s="516" t="str">
        <f>一年级50米跑得分</f>
        <v/>
      </c>
      <c r="T991" s="517" t="str">
        <f>一年级等级</f>
        <v/>
      </c>
      <c r="U991" s="516" t="str">
        <f>一年级坐位体前屈得分</f>
        <v/>
      </c>
      <c r="V991" s="517" t="str">
        <f>一年级等级</f>
        <v/>
      </c>
      <c r="W991" s="516" t="str">
        <f>一年级一分钟跳绳得分</f>
        <v/>
      </c>
      <c r="X991" s="517" t="str">
        <f>一年级等级</f>
        <v/>
      </c>
      <c r="Y991" s="515"/>
      <c r="Z991" s="518"/>
      <c r="AA991" s="533"/>
      <c r="AB991" s="515"/>
      <c r="AC991" s="533" t="str">
        <f>一年级跳绳附加分</f>
        <v/>
      </c>
      <c r="AD991" s="534" t="str">
        <f>一年级标准分</f>
        <v/>
      </c>
      <c r="AE991" s="534" t="str">
        <f>一年级总分</f>
        <v/>
      </c>
      <c r="AF991" s="517" t="str">
        <f>一年级等级</f>
        <v/>
      </c>
    </row>
    <row r="992" spans="1:32">
      <c r="A992" s="664">
        <v>115</v>
      </c>
      <c r="B992" s="665">
        <v>10</v>
      </c>
      <c r="C992" s="586"/>
      <c r="D992" s="587"/>
      <c r="E992" s="586"/>
      <c r="F992" s="473"/>
      <c r="G992" s="608"/>
      <c r="H992" s="475"/>
      <c r="I992" s="613"/>
      <c r="J992" s="614"/>
      <c r="K992" s="614"/>
      <c r="L992" s="649"/>
      <c r="M992" s="644"/>
      <c r="N992" s="505" t="str">
        <f>一年级BMI</f>
        <v/>
      </c>
      <c r="O992" s="499" t="str">
        <f>一年级BMI等级</f>
        <v/>
      </c>
      <c r="P992" s="500" t="str">
        <f>一年级BMI得分</f>
        <v/>
      </c>
      <c r="Q992" s="515" t="str">
        <f>一年级肺活量得分</f>
        <v/>
      </c>
      <c r="R992" s="512" t="str">
        <f>一年级等级</f>
        <v/>
      </c>
      <c r="S992" s="516" t="str">
        <f>一年级50米跑得分</f>
        <v/>
      </c>
      <c r="T992" s="517" t="str">
        <f>一年级等级</f>
        <v/>
      </c>
      <c r="U992" s="516" t="str">
        <f>一年级坐位体前屈得分</f>
        <v/>
      </c>
      <c r="V992" s="517" t="str">
        <f>一年级等级</f>
        <v/>
      </c>
      <c r="W992" s="516" t="str">
        <f>一年级一分钟跳绳得分</f>
        <v/>
      </c>
      <c r="X992" s="517" t="str">
        <f>一年级等级</f>
        <v/>
      </c>
      <c r="Y992" s="515"/>
      <c r="Z992" s="518"/>
      <c r="AA992" s="533"/>
      <c r="AB992" s="515"/>
      <c r="AC992" s="533" t="str">
        <f>一年级跳绳附加分</f>
        <v/>
      </c>
      <c r="AD992" s="534" t="str">
        <f>一年级标准分</f>
        <v/>
      </c>
      <c r="AE992" s="534" t="str">
        <f>一年级总分</f>
        <v/>
      </c>
      <c r="AF992" s="517" t="str">
        <f>一年级等级</f>
        <v/>
      </c>
    </row>
    <row r="993" spans="1:32">
      <c r="A993" s="664">
        <v>115</v>
      </c>
      <c r="B993" s="665">
        <v>11</v>
      </c>
      <c r="C993" s="586"/>
      <c r="D993" s="587"/>
      <c r="E993" s="586"/>
      <c r="F993" s="473"/>
      <c r="G993" s="608"/>
      <c r="H993" s="475"/>
      <c r="I993" s="613"/>
      <c r="J993" s="614"/>
      <c r="K993" s="614"/>
      <c r="L993" s="649"/>
      <c r="M993" s="644"/>
      <c r="N993" s="505" t="str">
        <f>一年级BMI</f>
        <v/>
      </c>
      <c r="O993" s="499" t="str">
        <f>一年级BMI等级</f>
        <v/>
      </c>
      <c r="P993" s="500" t="str">
        <f>一年级BMI得分</f>
        <v/>
      </c>
      <c r="Q993" s="515" t="str">
        <f>一年级肺活量得分</f>
        <v/>
      </c>
      <c r="R993" s="512" t="str">
        <f>一年级等级</f>
        <v/>
      </c>
      <c r="S993" s="516" t="str">
        <f>一年级50米跑得分</f>
        <v/>
      </c>
      <c r="T993" s="517" t="str">
        <f>一年级等级</f>
        <v/>
      </c>
      <c r="U993" s="516" t="str">
        <f>一年级坐位体前屈得分</f>
        <v/>
      </c>
      <c r="V993" s="517" t="str">
        <f>一年级等级</f>
        <v/>
      </c>
      <c r="W993" s="516" t="str">
        <f>一年级一分钟跳绳得分</f>
        <v/>
      </c>
      <c r="X993" s="517" t="str">
        <f>一年级等级</f>
        <v/>
      </c>
      <c r="Y993" s="515"/>
      <c r="Z993" s="518"/>
      <c r="AA993" s="533"/>
      <c r="AB993" s="515"/>
      <c r="AC993" s="533" t="str">
        <f>一年级跳绳附加分</f>
        <v/>
      </c>
      <c r="AD993" s="534" t="str">
        <f>一年级标准分</f>
        <v/>
      </c>
      <c r="AE993" s="534" t="str">
        <f>一年级总分</f>
        <v/>
      </c>
      <c r="AF993" s="517" t="str">
        <f>一年级等级</f>
        <v/>
      </c>
    </row>
    <row r="994" spans="1:32">
      <c r="A994" s="664">
        <v>115</v>
      </c>
      <c r="B994" s="665">
        <v>12</v>
      </c>
      <c r="C994" s="586"/>
      <c r="D994" s="587"/>
      <c r="E994" s="586"/>
      <c r="F994" s="473"/>
      <c r="G994" s="608"/>
      <c r="H994" s="475"/>
      <c r="I994" s="613"/>
      <c r="J994" s="614"/>
      <c r="K994" s="614"/>
      <c r="L994" s="649"/>
      <c r="M994" s="644"/>
      <c r="N994" s="505" t="str">
        <f>一年级BMI</f>
        <v/>
      </c>
      <c r="O994" s="499" t="str">
        <f>一年级BMI等级</f>
        <v/>
      </c>
      <c r="P994" s="500" t="str">
        <f>一年级BMI得分</f>
        <v/>
      </c>
      <c r="Q994" s="515" t="str">
        <f>一年级肺活量得分</f>
        <v/>
      </c>
      <c r="R994" s="512" t="str">
        <f>一年级等级</f>
        <v/>
      </c>
      <c r="S994" s="516" t="str">
        <f>一年级50米跑得分</f>
        <v/>
      </c>
      <c r="T994" s="517" t="str">
        <f>一年级等级</f>
        <v/>
      </c>
      <c r="U994" s="516" t="str">
        <f>一年级坐位体前屈得分</f>
        <v/>
      </c>
      <c r="V994" s="517" t="str">
        <f>一年级等级</f>
        <v/>
      </c>
      <c r="W994" s="516" t="str">
        <f>一年级一分钟跳绳得分</f>
        <v/>
      </c>
      <c r="X994" s="517" t="str">
        <f>一年级等级</f>
        <v/>
      </c>
      <c r="Y994" s="515"/>
      <c r="Z994" s="518"/>
      <c r="AA994" s="533"/>
      <c r="AB994" s="515"/>
      <c r="AC994" s="533" t="str">
        <f>一年级跳绳附加分</f>
        <v/>
      </c>
      <c r="AD994" s="534" t="str">
        <f>一年级标准分</f>
        <v/>
      </c>
      <c r="AE994" s="534" t="str">
        <f>一年级总分</f>
        <v/>
      </c>
      <c r="AF994" s="517" t="str">
        <f>一年级等级</f>
        <v/>
      </c>
    </row>
    <row r="995" spans="1:32">
      <c r="A995" s="664">
        <v>115</v>
      </c>
      <c r="B995" s="665">
        <v>13</v>
      </c>
      <c r="C995" s="586"/>
      <c r="D995" s="587"/>
      <c r="E995" s="586"/>
      <c r="F995" s="473"/>
      <c r="G995" s="608"/>
      <c r="H995" s="475"/>
      <c r="I995" s="613"/>
      <c r="J995" s="614"/>
      <c r="K995" s="614"/>
      <c r="L995" s="649"/>
      <c r="M995" s="644"/>
      <c r="N995" s="505" t="str">
        <f>一年级BMI</f>
        <v/>
      </c>
      <c r="O995" s="499" t="str">
        <f>一年级BMI等级</f>
        <v/>
      </c>
      <c r="P995" s="500" t="str">
        <f>一年级BMI得分</f>
        <v/>
      </c>
      <c r="Q995" s="515" t="str">
        <f>一年级肺活量得分</f>
        <v/>
      </c>
      <c r="R995" s="512" t="str">
        <f>一年级等级</f>
        <v/>
      </c>
      <c r="S995" s="516" t="str">
        <f>一年级50米跑得分</f>
        <v/>
      </c>
      <c r="T995" s="517" t="str">
        <f>一年级等级</f>
        <v/>
      </c>
      <c r="U995" s="516" t="str">
        <f>一年级坐位体前屈得分</f>
        <v/>
      </c>
      <c r="V995" s="517" t="str">
        <f>一年级等级</f>
        <v/>
      </c>
      <c r="W995" s="516" t="str">
        <f>一年级一分钟跳绳得分</f>
        <v/>
      </c>
      <c r="X995" s="517" t="str">
        <f>一年级等级</f>
        <v/>
      </c>
      <c r="Y995" s="515"/>
      <c r="Z995" s="518"/>
      <c r="AA995" s="533"/>
      <c r="AB995" s="515"/>
      <c r="AC995" s="533" t="str">
        <f>一年级跳绳附加分</f>
        <v/>
      </c>
      <c r="AD995" s="534" t="str">
        <f>一年级标准分</f>
        <v/>
      </c>
      <c r="AE995" s="534" t="str">
        <f>一年级总分</f>
        <v/>
      </c>
      <c r="AF995" s="517" t="str">
        <f>一年级等级</f>
        <v/>
      </c>
    </row>
    <row r="996" spans="1:32">
      <c r="A996" s="664">
        <v>115</v>
      </c>
      <c r="B996" s="665">
        <v>14</v>
      </c>
      <c r="C996" s="586"/>
      <c r="D996" s="587"/>
      <c r="E996" s="586"/>
      <c r="F996" s="473"/>
      <c r="G996" s="608"/>
      <c r="H996" s="475"/>
      <c r="I996" s="613"/>
      <c r="J996" s="614"/>
      <c r="K996" s="614"/>
      <c r="L996" s="649"/>
      <c r="M996" s="644"/>
      <c r="N996" s="505" t="str">
        <f>一年级BMI</f>
        <v/>
      </c>
      <c r="O996" s="499" t="str">
        <f>一年级BMI等级</f>
        <v/>
      </c>
      <c r="P996" s="500" t="str">
        <f>一年级BMI得分</f>
        <v/>
      </c>
      <c r="Q996" s="515" t="str">
        <f>一年级肺活量得分</f>
        <v/>
      </c>
      <c r="R996" s="512" t="str">
        <f>一年级等级</f>
        <v/>
      </c>
      <c r="S996" s="516" t="str">
        <f>一年级50米跑得分</f>
        <v/>
      </c>
      <c r="T996" s="517" t="str">
        <f>一年级等级</f>
        <v/>
      </c>
      <c r="U996" s="516" t="str">
        <f>一年级坐位体前屈得分</f>
        <v/>
      </c>
      <c r="V996" s="517" t="str">
        <f>一年级等级</f>
        <v/>
      </c>
      <c r="W996" s="516" t="str">
        <f>一年级一分钟跳绳得分</f>
        <v/>
      </c>
      <c r="X996" s="517" t="str">
        <f>一年级等级</f>
        <v/>
      </c>
      <c r="Y996" s="515"/>
      <c r="Z996" s="518"/>
      <c r="AA996" s="533"/>
      <c r="AB996" s="515"/>
      <c r="AC996" s="533" t="str">
        <f>一年级跳绳附加分</f>
        <v/>
      </c>
      <c r="AD996" s="534" t="str">
        <f>一年级标准分</f>
        <v/>
      </c>
      <c r="AE996" s="534" t="str">
        <f>一年级总分</f>
        <v/>
      </c>
      <c r="AF996" s="517" t="str">
        <f>一年级等级</f>
        <v/>
      </c>
    </row>
    <row r="997" spans="1:32">
      <c r="A997" s="664">
        <v>115</v>
      </c>
      <c r="B997" s="665">
        <v>15</v>
      </c>
      <c r="C997" s="586"/>
      <c r="D997" s="587"/>
      <c r="E997" s="586"/>
      <c r="F997" s="473"/>
      <c r="G997" s="608"/>
      <c r="H997" s="475"/>
      <c r="I997" s="613"/>
      <c r="J997" s="614"/>
      <c r="K997" s="614"/>
      <c r="L997" s="649"/>
      <c r="M997" s="644"/>
      <c r="N997" s="505" t="str">
        <f>一年级BMI</f>
        <v/>
      </c>
      <c r="O997" s="499" t="str">
        <f>一年级BMI等级</f>
        <v/>
      </c>
      <c r="P997" s="500" t="str">
        <f>一年级BMI得分</f>
        <v/>
      </c>
      <c r="Q997" s="515" t="str">
        <f>一年级肺活量得分</f>
        <v/>
      </c>
      <c r="R997" s="512" t="str">
        <f>一年级等级</f>
        <v/>
      </c>
      <c r="S997" s="516" t="str">
        <f>一年级50米跑得分</f>
        <v/>
      </c>
      <c r="T997" s="517" t="str">
        <f>一年级等级</f>
        <v/>
      </c>
      <c r="U997" s="516" t="str">
        <f>一年级坐位体前屈得分</f>
        <v/>
      </c>
      <c r="V997" s="517" t="str">
        <f>一年级等级</f>
        <v/>
      </c>
      <c r="W997" s="516" t="str">
        <f>一年级一分钟跳绳得分</f>
        <v/>
      </c>
      <c r="X997" s="517" t="str">
        <f>一年级等级</f>
        <v/>
      </c>
      <c r="Y997" s="515"/>
      <c r="Z997" s="518"/>
      <c r="AA997" s="533"/>
      <c r="AB997" s="515"/>
      <c r="AC997" s="533" t="str">
        <f>一年级跳绳附加分</f>
        <v/>
      </c>
      <c r="AD997" s="534" t="str">
        <f>一年级标准分</f>
        <v/>
      </c>
      <c r="AE997" s="534" t="str">
        <f>一年级总分</f>
        <v/>
      </c>
      <c r="AF997" s="517" t="str">
        <f>一年级等级</f>
        <v/>
      </c>
    </row>
    <row r="998" spans="1:32">
      <c r="A998" s="664">
        <v>115</v>
      </c>
      <c r="B998" s="665">
        <v>16</v>
      </c>
      <c r="C998" s="586"/>
      <c r="D998" s="587"/>
      <c r="E998" s="586"/>
      <c r="F998" s="473"/>
      <c r="G998" s="608"/>
      <c r="H998" s="475"/>
      <c r="I998" s="613"/>
      <c r="J998" s="614"/>
      <c r="K998" s="614"/>
      <c r="L998" s="649"/>
      <c r="M998" s="644"/>
      <c r="N998" s="505" t="str">
        <f>一年级BMI</f>
        <v/>
      </c>
      <c r="O998" s="499" t="str">
        <f>一年级BMI等级</f>
        <v/>
      </c>
      <c r="P998" s="500" t="str">
        <f>一年级BMI得分</f>
        <v/>
      </c>
      <c r="Q998" s="515" t="str">
        <f>一年级肺活量得分</f>
        <v/>
      </c>
      <c r="R998" s="512" t="str">
        <f>一年级等级</f>
        <v/>
      </c>
      <c r="S998" s="516" t="str">
        <f>一年级50米跑得分</f>
        <v/>
      </c>
      <c r="T998" s="517" t="str">
        <f>一年级等级</f>
        <v/>
      </c>
      <c r="U998" s="516" t="str">
        <f>一年级坐位体前屈得分</f>
        <v/>
      </c>
      <c r="V998" s="517" t="str">
        <f>一年级等级</f>
        <v/>
      </c>
      <c r="W998" s="516" t="str">
        <f>一年级一分钟跳绳得分</f>
        <v/>
      </c>
      <c r="X998" s="517" t="str">
        <f>一年级等级</f>
        <v/>
      </c>
      <c r="Y998" s="515"/>
      <c r="Z998" s="518"/>
      <c r="AA998" s="533"/>
      <c r="AB998" s="515"/>
      <c r="AC998" s="533" t="str">
        <f>一年级跳绳附加分</f>
        <v/>
      </c>
      <c r="AD998" s="534" t="str">
        <f>一年级标准分</f>
        <v/>
      </c>
      <c r="AE998" s="534" t="str">
        <f>一年级总分</f>
        <v/>
      </c>
      <c r="AF998" s="517" t="str">
        <f>一年级等级</f>
        <v/>
      </c>
    </row>
    <row r="999" spans="1:32">
      <c r="A999" s="664">
        <v>115</v>
      </c>
      <c r="B999" s="665">
        <v>17</v>
      </c>
      <c r="C999" s="586"/>
      <c r="D999" s="587"/>
      <c r="E999" s="586"/>
      <c r="F999" s="473"/>
      <c r="G999" s="608"/>
      <c r="H999" s="475"/>
      <c r="I999" s="613"/>
      <c r="J999" s="614"/>
      <c r="K999" s="614"/>
      <c r="L999" s="649"/>
      <c r="M999" s="644"/>
      <c r="N999" s="505" t="str">
        <f>一年级BMI</f>
        <v/>
      </c>
      <c r="O999" s="499" t="str">
        <f>一年级BMI等级</f>
        <v/>
      </c>
      <c r="P999" s="500" t="str">
        <f>一年级BMI得分</f>
        <v/>
      </c>
      <c r="Q999" s="515" t="str">
        <f>一年级肺活量得分</f>
        <v/>
      </c>
      <c r="R999" s="512" t="str">
        <f>一年级等级</f>
        <v/>
      </c>
      <c r="S999" s="516" t="str">
        <f>一年级50米跑得分</f>
        <v/>
      </c>
      <c r="T999" s="517" t="str">
        <f>一年级等级</f>
        <v/>
      </c>
      <c r="U999" s="516" t="str">
        <f>一年级坐位体前屈得分</f>
        <v/>
      </c>
      <c r="V999" s="517" t="str">
        <f>一年级等级</f>
        <v/>
      </c>
      <c r="W999" s="516" t="str">
        <f>一年级一分钟跳绳得分</f>
        <v/>
      </c>
      <c r="X999" s="517" t="str">
        <f>一年级等级</f>
        <v/>
      </c>
      <c r="Y999" s="515"/>
      <c r="Z999" s="518"/>
      <c r="AA999" s="533"/>
      <c r="AB999" s="515"/>
      <c r="AC999" s="533" t="str">
        <f>一年级跳绳附加分</f>
        <v/>
      </c>
      <c r="AD999" s="534" t="str">
        <f>一年级标准分</f>
        <v/>
      </c>
      <c r="AE999" s="534" t="str">
        <f>一年级总分</f>
        <v/>
      </c>
      <c r="AF999" s="517" t="str">
        <f>一年级等级</f>
        <v/>
      </c>
    </row>
    <row r="1000" spans="1:32">
      <c r="A1000" s="664">
        <v>115</v>
      </c>
      <c r="B1000" s="665">
        <v>18</v>
      </c>
      <c r="C1000" s="586"/>
      <c r="D1000" s="587"/>
      <c r="E1000" s="586"/>
      <c r="F1000" s="473"/>
      <c r="G1000" s="608"/>
      <c r="H1000" s="475"/>
      <c r="I1000" s="613"/>
      <c r="J1000" s="614"/>
      <c r="K1000" s="614"/>
      <c r="L1000" s="649"/>
      <c r="M1000" s="644"/>
      <c r="N1000" s="505" t="str">
        <f>一年级BMI</f>
        <v/>
      </c>
      <c r="O1000" s="499" t="str">
        <f>一年级BMI等级</f>
        <v/>
      </c>
      <c r="P1000" s="500" t="str">
        <f>一年级BMI得分</f>
        <v/>
      </c>
      <c r="Q1000" s="515" t="str">
        <f>一年级肺活量得分</f>
        <v/>
      </c>
      <c r="R1000" s="512" t="str">
        <f>一年级等级</f>
        <v/>
      </c>
      <c r="S1000" s="516" t="str">
        <f>一年级50米跑得分</f>
        <v/>
      </c>
      <c r="T1000" s="517" t="str">
        <f>一年级等级</f>
        <v/>
      </c>
      <c r="U1000" s="516" t="str">
        <f>一年级坐位体前屈得分</f>
        <v/>
      </c>
      <c r="V1000" s="517" t="str">
        <f>一年级等级</f>
        <v/>
      </c>
      <c r="W1000" s="516" t="str">
        <f>一年级一分钟跳绳得分</f>
        <v/>
      </c>
      <c r="X1000" s="517" t="str">
        <f>一年级等级</f>
        <v/>
      </c>
      <c r="Y1000" s="515"/>
      <c r="Z1000" s="518"/>
      <c r="AA1000" s="533"/>
      <c r="AB1000" s="515"/>
      <c r="AC1000" s="533" t="str">
        <f>一年级跳绳附加分</f>
        <v/>
      </c>
      <c r="AD1000" s="534" t="str">
        <f>一年级标准分</f>
        <v/>
      </c>
      <c r="AE1000" s="534" t="str">
        <f>一年级总分</f>
        <v/>
      </c>
      <c r="AF1000" s="517" t="str">
        <f>一年级等级</f>
        <v/>
      </c>
    </row>
    <row r="1001" spans="1:32">
      <c r="A1001" s="664">
        <v>115</v>
      </c>
      <c r="B1001" s="665">
        <v>19</v>
      </c>
      <c r="C1001" s="586"/>
      <c r="D1001" s="587"/>
      <c r="E1001" s="586"/>
      <c r="F1001" s="473"/>
      <c r="G1001" s="608"/>
      <c r="H1001" s="475"/>
      <c r="I1001" s="613"/>
      <c r="J1001" s="614"/>
      <c r="K1001" s="614"/>
      <c r="L1001" s="649"/>
      <c r="M1001" s="644"/>
      <c r="N1001" s="505" t="str">
        <f>一年级BMI</f>
        <v/>
      </c>
      <c r="O1001" s="499" t="str">
        <f>一年级BMI等级</f>
        <v/>
      </c>
      <c r="P1001" s="500" t="str">
        <f>一年级BMI得分</f>
        <v/>
      </c>
      <c r="Q1001" s="515" t="str">
        <f>一年级肺活量得分</f>
        <v/>
      </c>
      <c r="R1001" s="512" t="str">
        <f>一年级等级</f>
        <v/>
      </c>
      <c r="S1001" s="516" t="str">
        <f>一年级50米跑得分</f>
        <v/>
      </c>
      <c r="T1001" s="517" t="str">
        <f>一年级等级</f>
        <v/>
      </c>
      <c r="U1001" s="516" t="str">
        <f>一年级坐位体前屈得分</f>
        <v/>
      </c>
      <c r="V1001" s="517" t="str">
        <f>一年级等级</f>
        <v/>
      </c>
      <c r="W1001" s="516" t="str">
        <f>一年级一分钟跳绳得分</f>
        <v/>
      </c>
      <c r="X1001" s="517" t="str">
        <f>一年级等级</f>
        <v/>
      </c>
      <c r="Y1001" s="515"/>
      <c r="Z1001" s="518"/>
      <c r="AA1001" s="533"/>
      <c r="AB1001" s="515"/>
      <c r="AC1001" s="533" t="str">
        <f>一年级跳绳附加分</f>
        <v/>
      </c>
      <c r="AD1001" s="534" t="str">
        <f>一年级标准分</f>
        <v/>
      </c>
      <c r="AE1001" s="534" t="str">
        <f>一年级总分</f>
        <v/>
      </c>
      <c r="AF1001" s="517" t="str">
        <f>一年级等级</f>
        <v/>
      </c>
    </row>
    <row r="1002" spans="1:32">
      <c r="A1002" s="664">
        <v>115</v>
      </c>
      <c r="B1002" s="665">
        <v>20</v>
      </c>
      <c r="C1002" s="586"/>
      <c r="D1002" s="587"/>
      <c r="E1002" s="586"/>
      <c r="F1002" s="473"/>
      <c r="G1002" s="608"/>
      <c r="H1002" s="475"/>
      <c r="I1002" s="613"/>
      <c r="J1002" s="614"/>
      <c r="K1002" s="614"/>
      <c r="L1002" s="649"/>
      <c r="M1002" s="644"/>
      <c r="N1002" s="505" t="str">
        <f>一年级BMI</f>
        <v/>
      </c>
      <c r="O1002" s="499" t="str">
        <f>一年级BMI等级</f>
        <v/>
      </c>
      <c r="P1002" s="500" t="str">
        <f>一年级BMI得分</f>
        <v/>
      </c>
      <c r="Q1002" s="515" t="str">
        <f>一年级肺活量得分</f>
        <v/>
      </c>
      <c r="R1002" s="512" t="str">
        <f>一年级等级</f>
        <v/>
      </c>
      <c r="S1002" s="516" t="str">
        <f>一年级50米跑得分</f>
        <v/>
      </c>
      <c r="T1002" s="517" t="str">
        <f>一年级等级</f>
        <v/>
      </c>
      <c r="U1002" s="516" t="str">
        <f>一年级坐位体前屈得分</f>
        <v/>
      </c>
      <c r="V1002" s="517" t="str">
        <f>一年级等级</f>
        <v/>
      </c>
      <c r="W1002" s="516" t="str">
        <f>一年级一分钟跳绳得分</f>
        <v/>
      </c>
      <c r="X1002" s="517" t="str">
        <f>一年级等级</f>
        <v/>
      </c>
      <c r="Y1002" s="515"/>
      <c r="Z1002" s="518"/>
      <c r="AA1002" s="533"/>
      <c r="AB1002" s="515"/>
      <c r="AC1002" s="533" t="str">
        <f>一年级跳绳附加分</f>
        <v/>
      </c>
      <c r="AD1002" s="534" t="str">
        <f>一年级标准分</f>
        <v/>
      </c>
      <c r="AE1002" s="534" t="str">
        <f>一年级总分</f>
        <v/>
      </c>
      <c r="AF1002" s="517" t="str">
        <f>一年级等级</f>
        <v/>
      </c>
    </row>
    <row r="1003" spans="1:32">
      <c r="A1003" s="664">
        <v>115</v>
      </c>
      <c r="B1003" s="665">
        <v>21</v>
      </c>
      <c r="C1003" s="586"/>
      <c r="D1003" s="587"/>
      <c r="E1003" s="586"/>
      <c r="F1003" s="473"/>
      <c r="G1003" s="608"/>
      <c r="H1003" s="475"/>
      <c r="I1003" s="613"/>
      <c r="J1003" s="614"/>
      <c r="K1003" s="614"/>
      <c r="L1003" s="649"/>
      <c r="M1003" s="644"/>
      <c r="N1003" s="505" t="str">
        <f>一年级BMI</f>
        <v/>
      </c>
      <c r="O1003" s="499" t="str">
        <f>一年级BMI等级</f>
        <v/>
      </c>
      <c r="P1003" s="500" t="str">
        <f>一年级BMI得分</f>
        <v/>
      </c>
      <c r="Q1003" s="515" t="str">
        <f>一年级肺活量得分</f>
        <v/>
      </c>
      <c r="R1003" s="512" t="str">
        <f>一年级等级</f>
        <v/>
      </c>
      <c r="S1003" s="516" t="str">
        <f>一年级50米跑得分</f>
        <v/>
      </c>
      <c r="T1003" s="517" t="str">
        <f>一年级等级</f>
        <v/>
      </c>
      <c r="U1003" s="516" t="str">
        <f>一年级坐位体前屈得分</f>
        <v/>
      </c>
      <c r="V1003" s="517" t="str">
        <f>一年级等级</f>
        <v/>
      </c>
      <c r="W1003" s="516" t="str">
        <f>一年级一分钟跳绳得分</f>
        <v/>
      </c>
      <c r="X1003" s="517" t="str">
        <f>一年级等级</f>
        <v/>
      </c>
      <c r="Y1003" s="515"/>
      <c r="Z1003" s="518"/>
      <c r="AA1003" s="533"/>
      <c r="AB1003" s="515"/>
      <c r="AC1003" s="533" t="str">
        <f>一年级跳绳附加分</f>
        <v/>
      </c>
      <c r="AD1003" s="534" t="str">
        <f>一年级标准分</f>
        <v/>
      </c>
      <c r="AE1003" s="534" t="str">
        <f>一年级总分</f>
        <v/>
      </c>
      <c r="AF1003" s="517" t="str">
        <f>一年级等级</f>
        <v/>
      </c>
    </row>
    <row r="1004" spans="1:32">
      <c r="A1004" s="664">
        <v>115</v>
      </c>
      <c r="B1004" s="665">
        <v>22</v>
      </c>
      <c r="C1004" s="586"/>
      <c r="D1004" s="587"/>
      <c r="E1004" s="586"/>
      <c r="F1004" s="473"/>
      <c r="G1004" s="608"/>
      <c r="H1004" s="475"/>
      <c r="I1004" s="613"/>
      <c r="J1004" s="614"/>
      <c r="K1004" s="614"/>
      <c r="L1004" s="649"/>
      <c r="M1004" s="644"/>
      <c r="N1004" s="505" t="str">
        <f>一年级BMI</f>
        <v/>
      </c>
      <c r="O1004" s="499" t="str">
        <f>一年级BMI等级</f>
        <v/>
      </c>
      <c r="P1004" s="500" t="str">
        <f>一年级BMI得分</f>
        <v/>
      </c>
      <c r="Q1004" s="515" t="str">
        <f>一年级肺活量得分</f>
        <v/>
      </c>
      <c r="R1004" s="512" t="str">
        <f>一年级等级</f>
        <v/>
      </c>
      <c r="S1004" s="516" t="str">
        <f>一年级50米跑得分</f>
        <v/>
      </c>
      <c r="T1004" s="517" t="str">
        <f>一年级等级</f>
        <v/>
      </c>
      <c r="U1004" s="516" t="str">
        <f>一年级坐位体前屈得分</f>
        <v/>
      </c>
      <c r="V1004" s="517" t="str">
        <f>一年级等级</f>
        <v/>
      </c>
      <c r="W1004" s="516" t="str">
        <f>一年级一分钟跳绳得分</f>
        <v/>
      </c>
      <c r="X1004" s="517" t="str">
        <f>一年级等级</f>
        <v/>
      </c>
      <c r="Y1004" s="515"/>
      <c r="Z1004" s="518"/>
      <c r="AA1004" s="533"/>
      <c r="AB1004" s="515"/>
      <c r="AC1004" s="533" t="str">
        <f>一年级跳绳附加分</f>
        <v/>
      </c>
      <c r="AD1004" s="534" t="str">
        <f>一年级标准分</f>
        <v/>
      </c>
      <c r="AE1004" s="534" t="str">
        <f>一年级总分</f>
        <v/>
      </c>
      <c r="AF1004" s="517" t="str">
        <f>一年级等级</f>
        <v/>
      </c>
    </row>
    <row r="1005" spans="1:32">
      <c r="A1005" s="664">
        <v>115</v>
      </c>
      <c r="B1005" s="665">
        <v>23</v>
      </c>
      <c r="C1005" s="586"/>
      <c r="D1005" s="587"/>
      <c r="E1005" s="586"/>
      <c r="F1005" s="473"/>
      <c r="G1005" s="608"/>
      <c r="H1005" s="475"/>
      <c r="I1005" s="613"/>
      <c r="J1005" s="614"/>
      <c r="K1005" s="614"/>
      <c r="L1005" s="649"/>
      <c r="M1005" s="644"/>
      <c r="N1005" s="505" t="str">
        <f>一年级BMI</f>
        <v/>
      </c>
      <c r="O1005" s="499" t="str">
        <f>一年级BMI等级</f>
        <v/>
      </c>
      <c r="P1005" s="500" t="str">
        <f>一年级BMI得分</f>
        <v/>
      </c>
      <c r="Q1005" s="515" t="str">
        <f>一年级肺活量得分</f>
        <v/>
      </c>
      <c r="R1005" s="512" t="str">
        <f>一年级等级</f>
        <v/>
      </c>
      <c r="S1005" s="516" t="str">
        <f>一年级50米跑得分</f>
        <v/>
      </c>
      <c r="T1005" s="517" t="str">
        <f>一年级等级</f>
        <v/>
      </c>
      <c r="U1005" s="516" t="str">
        <f>一年级坐位体前屈得分</f>
        <v/>
      </c>
      <c r="V1005" s="517" t="str">
        <f>一年级等级</f>
        <v/>
      </c>
      <c r="W1005" s="516" t="str">
        <f>一年级一分钟跳绳得分</f>
        <v/>
      </c>
      <c r="X1005" s="517" t="str">
        <f>一年级等级</f>
        <v/>
      </c>
      <c r="Y1005" s="515"/>
      <c r="Z1005" s="518"/>
      <c r="AA1005" s="533"/>
      <c r="AB1005" s="515"/>
      <c r="AC1005" s="533" t="str">
        <f>一年级跳绳附加分</f>
        <v/>
      </c>
      <c r="AD1005" s="534" t="str">
        <f>一年级标准分</f>
        <v/>
      </c>
      <c r="AE1005" s="534" t="str">
        <f>一年级总分</f>
        <v/>
      </c>
      <c r="AF1005" s="517" t="str">
        <f>一年级等级</f>
        <v/>
      </c>
    </row>
    <row r="1006" spans="1:32">
      <c r="A1006" s="664">
        <v>115</v>
      </c>
      <c r="B1006" s="665">
        <v>24</v>
      </c>
      <c r="C1006" s="586"/>
      <c r="D1006" s="587"/>
      <c r="E1006" s="586"/>
      <c r="F1006" s="473"/>
      <c r="G1006" s="608"/>
      <c r="H1006" s="475"/>
      <c r="I1006" s="613"/>
      <c r="J1006" s="614"/>
      <c r="K1006" s="614"/>
      <c r="L1006" s="649"/>
      <c r="M1006" s="644"/>
      <c r="N1006" s="505" t="str">
        <f>一年级BMI</f>
        <v/>
      </c>
      <c r="O1006" s="499" t="str">
        <f>一年级BMI等级</f>
        <v/>
      </c>
      <c r="P1006" s="500" t="str">
        <f>一年级BMI得分</f>
        <v/>
      </c>
      <c r="Q1006" s="515" t="str">
        <f>一年级肺活量得分</f>
        <v/>
      </c>
      <c r="R1006" s="512" t="str">
        <f>一年级等级</f>
        <v/>
      </c>
      <c r="S1006" s="516" t="str">
        <f>一年级50米跑得分</f>
        <v/>
      </c>
      <c r="T1006" s="517" t="str">
        <f>一年级等级</f>
        <v/>
      </c>
      <c r="U1006" s="516" t="str">
        <f>一年级坐位体前屈得分</f>
        <v/>
      </c>
      <c r="V1006" s="517" t="str">
        <f>一年级等级</f>
        <v/>
      </c>
      <c r="W1006" s="516" t="str">
        <f>一年级一分钟跳绳得分</f>
        <v/>
      </c>
      <c r="X1006" s="517" t="str">
        <f>一年级等级</f>
        <v/>
      </c>
      <c r="Y1006" s="515"/>
      <c r="Z1006" s="518"/>
      <c r="AA1006" s="533"/>
      <c r="AB1006" s="515"/>
      <c r="AC1006" s="533" t="str">
        <f>一年级跳绳附加分</f>
        <v/>
      </c>
      <c r="AD1006" s="534" t="str">
        <f>一年级标准分</f>
        <v/>
      </c>
      <c r="AE1006" s="534" t="str">
        <f>一年级总分</f>
        <v/>
      </c>
      <c r="AF1006" s="517" t="str">
        <f>一年级等级</f>
        <v/>
      </c>
    </row>
    <row r="1007" spans="1:32">
      <c r="A1007" s="664">
        <v>115</v>
      </c>
      <c r="B1007" s="665">
        <v>25</v>
      </c>
      <c r="C1007" s="586"/>
      <c r="D1007" s="587"/>
      <c r="E1007" s="586"/>
      <c r="F1007" s="473"/>
      <c r="G1007" s="608"/>
      <c r="H1007" s="475"/>
      <c r="I1007" s="613"/>
      <c r="J1007" s="614"/>
      <c r="K1007" s="614"/>
      <c r="L1007" s="649"/>
      <c r="M1007" s="644"/>
      <c r="N1007" s="505" t="str">
        <f>一年级BMI</f>
        <v/>
      </c>
      <c r="O1007" s="499" t="str">
        <f>一年级BMI等级</f>
        <v/>
      </c>
      <c r="P1007" s="500" t="str">
        <f>一年级BMI得分</f>
        <v/>
      </c>
      <c r="Q1007" s="515" t="str">
        <f>一年级肺活量得分</f>
        <v/>
      </c>
      <c r="R1007" s="512" t="str">
        <f>一年级等级</f>
        <v/>
      </c>
      <c r="S1007" s="516" t="str">
        <f>一年级50米跑得分</f>
        <v/>
      </c>
      <c r="T1007" s="517" t="str">
        <f>一年级等级</f>
        <v/>
      </c>
      <c r="U1007" s="516" t="str">
        <f>一年级坐位体前屈得分</f>
        <v/>
      </c>
      <c r="V1007" s="517" t="str">
        <f>一年级等级</f>
        <v/>
      </c>
      <c r="W1007" s="516" t="str">
        <f>一年级一分钟跳绳得分</f>
        <v/>
      </c>
      <c r="X1007" s="517" t="str">
        <f>一年级等级</f>
        <v/>
      </c>
      <c r="Y1007" s="515"/>
      <c r="Z1007" s="518"/>
      <c r="AA1007" s="533"/>
      <c r="AB1007" s="515"/>
      <c r="AC1007" s="533" t="str">
        <f>一年级跳绳附加分</f>
        <v/>
      </c>
      <c r="AD1007" s="534" t="str">
        <f>一年级标准分</f>
        <v/>
      </c>
      <c r="AE1007" s="534" t="str">
        <f>一年级总分</f>
        <v/>
      </c>
      <c r="AF1007" s="517" t="str">
        <f>一年级等级</f>
        <v/>
      </c>
    </row>
    <row r="1008" spans="1:32">
      <c r="A1008" s="664">
        <v>115</v>
      </c>
      <c r="B1008" s="665">
        <v>26</v>
      </c>
      <c r="C1008" s="586"/>
      <c r="D1008" s="587"/>
      <c r="E1008" s="586"/>
      <c r="F1008" s="473"/>
      <c r="G1008" s="608"/>
      <c r="H1008" s="475"/>
      <c r="I1008" s="613"/>
      <c r="J1008" s="614"/>
      <c r="K1008" s="614"/>
      <c r="L1008" s="649"/>
      <c r="M1008" s="644"/>
      <c r="N1008" s="505" t="str">
        <f>一年级BMI</f>
        <v/>
      </c>
      <c r="O1008" s="499" t="str">
        <f>一年级BMI等级</f>
        <v/>
      </c>
      <c r="P1008" s="500" t="str">
        <f>一年级BMI得分</f>
        <v/>
      </c>
      <c r="Q1008" s="515" t="str">
        <f>一年级肺活量得分</f>
        <v/>
      </c>
      <c r="R1008" s="512" t="str">
        <f>一年级等级</f>
        <v/>
      </c>
      <c r="S1008" s="516" t="str">
        <f>一年级50米跑得分</f>
        <v/>
      </c>
      <c r="T1008" s="517" t="str">
        <f>一年级等级</f>
        <v/>
      </c>
      <c r="U1008" s="516" t="str">
        <f>一年级坐位体前屈得分</f>
        <v/>
      </c>
      <c r="V1008" s="517" t="str">
        <f>一年级等级</f>
        <v/>
      </c>
      <c r="W1008" s="516" t="str">
        <f>一年级一分钟跳绳得分</f>
        <v/>
      </c>
      <c r="X1008" s="517" t="str">
        <f>一年级等级</f>
        <v/>
      </c>
      <c r="Y1008" s="515"/>
      <c r="Z1008" s="518"/>
      <c r="AA1008" s="533"/>
      <c r="AB1008" s="515"/>
      <c r="AC1008" s="533" t="str">
        <f>一年级跳绳附加分</f>
        <v/>
      </c>
      <c r="AD1008" s="534" t="str">
        <f>一年级标准分</f>
        <v/>
      </c>
      <c r="AE1008" s="534" t="str">
        <f>一年级总分</f>
        <v/>
      </c>
      <c r="AF1008" s="517" t="str">
        <f>一年级等级</f>
        <v/>
      </c>
    </row>
    <row r="1009" spans="1:32">
      <c r="A1009" s="664">
        <v>115</v>
      </c>
      <c r="B1009" s="665">
        <v>27</v>
      </c>
      <c r="C1009" s="586"/>
      <c r="D1009" s="587"/>
      <c r="E1009" s="586"/>
      <c r="F1009" s="473"/>
      <c r="G1009" s="608"/>
      <c r="H1009" s="475"/>
      <c r="I1009" s="613"/>
      <c r="J1009" s="614"/>
      <c r="K1009" s="614"/>
      <c r="L1009" s="649"/>
      <c r="M1009" s="644"/>
      <c r="N1009" s="505" t="str">
        <f>一年级BMI</f>
        <v/>
      </c>
      <c r="O1009" s="499" t="str">
        <f>一年级BMI等级</f>
        <v/>
      </c>
      <c r="P1009" s="500" t="str">
        <f>一年级BMI得分</f>
        <v/>
      </c>
      <c r="Q1009" s="515" t="str">
        <f>一年级肺活量得分</f>
        <v/>
      </c>
      <c r="R1009" s="512" t="str">
        <f>一年级等级</f>
        <v/>
      </c>
      <c r="S1009" s="516" t="str">
        <f>一年级50米跑得分</f>
        <v/>
      </c>
      <c r="T1009" s="517" t="str">
        <f>一年级等级</f>
        <v/>
      </c>
      <c r="U1009" s="516" t="str">
        <f>一年级坐位体前屈得分</f>
        <v/>
      </c>
      <c r="V1009" s="517" t="str">
        <f>一年级等级</f>
        <v/>
      </c>
      <c r="W1009" s="516" t="str">
        <f>一年级一分钟跳绳得分</f>
        <v/>
      </c>
      <c r="X1009" s="517" t="str">
        <f>一年级等级</f>
        <v/>
      </c>
      <c r="Y1009" s="515"/>
      <c r="Z1009" s="518"/>
      <c r="AA1009" s="533"/>
      <c r="AB1009" s="515"/>
      <c r="AC1009" s="533" t="str">
        <f>一年级跳绳附加分</f>
        <v/>
      </c>
      <c r="AD1009" s="534" t="str">
        <f>一年级标准分</f>
        <v/>
      </c>
      <c r="AE1009" s="534" t="str">
        <f>一年级总分</f>
        <v/>
      </c>
      <c r="AF1009" s="517" t="str">
        <f>一年级等级</f>
        <v/>
      </c>
    </row>
    <row r="1010" spans="1:32">
      <c r="A1010" s="664">
        <v>115</v>
      </c>
      <c r="B1010" s="665">
        <v>28</v>
      </c>
      <c r="C1010" s="586"/>
      <c r="D1010" s="587"/>
      <c r="E1010" s="586"/>
      <c r="F1010" s="473"/>
      <c r="G1010" s="608"/>
      <c r="H1010" s="475"/>
      <c r="I1010" s="613"/>
      <c r="J1010" s="614"/>
      <c r="K1010" s="614"/>
      <c r="L1010" s="649"/>
      <c r="M1010" s="644"/>
      <c r="N1010" s="505" t="str">
        <f>一年级BMI</f>
        <v/>
      </c>
      <c r="O1010" s="499" t="str">
        <f>一年级BMI等级</f>
        <v/>
      </c>
      <c r="P1010" s="500" t="str">
        <f>一年级BMI得分</f>
        <v/>
      </c>
      <c r="Q1010" s="515" t="str">
        <f>一年级肺活量得分</f>
        <v/>
      </c>
      <c r="R1010" s="512" t="str">
        <f>一年级等级</f>
        <v/>
      </c>
      <c r="S1010" s="516" t="str">
        <f>一年级50米跑得分</f>
        <v/>
      </c>
      <c r="T1010" s="517" t="str">
        <f>一年级等级</f>
        <v/>
      </c>
      <c r="U1010" s="516" t="str">
        <f>一年级坐位体前屈得分</f>
        <v/>
      </c>
      <c r="V1010" s="517" t="str">
        <f>一年级等级</f>
        <v/>
      </c>
      <c r="W1010" s="516" t="str">
        <f>一年级一分钟跳绳得分</f>
        <v/>
      </c>
      <c r="X1010" s="517" t="str">
        <f>一年级等级</f>
        <v/>
      </c>
      <c r="Y1010" s="515"/>
      <c r="Z1010" s="518"/>
      <c r="AA1010" s="533"/>
      <c r="AB1010" s="515"/>
      <c r="AC1010" s="533" t="str">
        <f>一年级跳绳附加分</f>
        <v/>
      </c>
      <c r="AD1010" s="534" t="str">
        <f>一年级标准分</f>
        <v/>
      </c>
      <c r="AE1010" s="534" t="str">
        <f>一年级总分</f>
        <v/>
      </c>
      <c r="AF1010" s="517" t="str">
        <f>一年级等级</f>
        <v/>
      </c>
    </row>
    <row r="1011" spans="1:32">
      <c r="A1011" s="664">
        <v>115</v>
      </c>
      <c r="B1011" s="665">
        <v>29</v>
      </c>
      <c r="C1011" s="586"/>
      <c r="D1011" s="587"/>
      <c r="E1011" s="586"/>
      <c r="F1011" s="473"/>
      <c r="G1011" s="608"/>
      <c r="H1011" s="475"/>
      <c r="I1011" s="613"/>
      <c r="J1011" s="614"/>
      <c r="K1011" s="614"/>
      <c r="L1011" s="649"/>
      <c r="M1011" s="644"/>
      <c r="N1011" s="505" t="str">
        <f>一年级BMI</f>
        <v/>
      </c>
      <c r="O1011" s="499" t="str">
        <f>一年级BMI等级</f>
        <v/>
      </c>
      <c r="P1011" s="500" t="str">
        <f>一年级BMI得分</f>
        <v/>
      </c>
      <c r="Q1011" s="515" t="str">
        <f>一年级肺活量得分</f>
        <v/>
      </c>
      <c r="R1011" s="512" t="str">
        <f>一年级等级</f>
        <v/>
      </c>
      <c r="S1011" s="516" t="str">
        <f>一年级50米跑得分</f>
        <v/>
      </c>
      <c r="T1011" s="517" t="str">
        <f>一年级等级</f>
        <v/>
      </c>
      <c r="U1011" s="516" t="str">
        <f>一年级坐位体前屈得分</f>
        <v/>
      </c>
      <c r="V1011" s="517" t="str">
        <f>一年级等级</f>
        <v/>
      </c>
      <c r="W1011" s="516" t="str">
        <f>一年级一分钟跳绳得分</f>
        <v/>
      </c>
      <c r="X1011" s="517" t="str">
        <f>一年级等级</f>
        <v/>
      </c>
      <c r="Y1011" s="515"/>
      <c r="Z1011" s="518"/>
      <c r="AA1011" s="533"/>
      <c r="AB1011" s="515"/>
      <c r="AC1011" s="533" t="str">
        <f>一年级跳绳附加分</f>
        <v/>
      </c>
      <c r="AD1011" s="534" t="str">
        <f>一年级标准分</f>
        <v/>
      </c>
      <c r="AE1011" s="534" t="str">
        <f>一年级总分</f>
        <v/>
      </c>
      <c r="AF1011" s="517" t="str">
        <f>一年级等级</f>
        <v/>
      </c>
    </row>
    <row r="1012" spans="1:32">
      <c r="A1012" s="664">
        <v>115</v>
      </c>
      <c r="B1012" s="665">
        <v>30</v>
      </c>
      <c r="C1012" s="586"/>
      <c r="D1012" s="587"/>
      <c r="E1012" s="586"/>
      <c r="F1012" s="473"/>
      <c r="G1012" s="608"/>
      <c r="H1012" s="475"/>
      <c r="I1012" s="613"/>
      <c r="J1012" s="614"/>
      <c r="K1012" s="614"/>
      <c r="L1012" s="649"/>
      <c r="M1012" s="644"/>
      <c r="N1012" s="505" t="str">
        <f>一年级BMI</f>
        <v/>
      </c>
      <c r="O1012" s="499" t="str">
        <f>一年级BMI等级</f>
        <v/>
      </c>
      <c r="P1012" s="500" t="str">
        <f>一年级BMI得分</f>
        <v/>
      </c>
      <c r="Q1012" s="515" t="str">
        <f>一年级肺活量得分</f>
        <v/>
      </c>
      <c r="R1012" s="512" t="str">
        <f>一年级等级</f>
        <v/>
      </c>
      <c r="S1012" s="516" t="str">
        <f>一年级50米跑得分</f>
        <v/>
      </c>
      <c r="T1012" s="517" t="str">
        <f>一年级等级</f>
        <v/>
      </c>
      <c r="U1012" s="516" t="str">
        <f>一年级坐位体前屈得分</f>
        <v/>
      </c>
      <c r="V1012" s="517" t="str">
        <f>一年级等级</f>
        <v/>
      </c>
      <c r="W1012" s="516" t="str">
        <f>一年级一分钟跳绳得分</f>
        <v/>
      </c>
      <c r="X1012" s="517" t="str">
        <f>一年级等级</f>
        <v/>
      </c>
      <c r="Y1012" s="515"/>
      <c r="Z1012" s="518"/>
      <c r="AA1012" s="533"/>
      <c r="AB1012" s="515"/>
      <c r="AC1012" s="533" t="str">
        <f>一年级跳绳附加分</f>
        <v/>
      </c>
      <c r="AD1012" s="534" t="str">
        <f>一年级标准分</f>
        <v/>
      </c>
      <c r="AE1012" s="534" t="str">
        <f>一年级总分</f>
        <v/>
      </c>
      <c r="AF1012" s="517" t="str">
        <f>一年级等级</f>
        <v/>
      </c>
    </row>
    <row r="1013" spans="1:32">
      <c r="A1013" s="664">
        <v>115</v>
      </c>
      <c r="B1013" s="665">
        <v>31</v>
      </c>
      <c r="C1013" s="586"/>
      <c r="D1013" s="587"/>
      <c r="E1013" s="586"/>
      <c r="F1013" s="473"/>
      <c r="G1013" s="608"/>
      <c r="H1013" s="475"/>
      <c r="I1013" s="613"/>
      <c r="J1013" s="614"/>
      <c r="K1013" s="614"/>
      <c r="L1013" s="649"/>
      <c r="M1013" s="644"/>
      <c r="N1013" s="505" t="str">
        <f>一年级BMI</f>
        <v/>
      </c>
      <c r="O1013" s="499" t="str">
        <f>一年级BMI等级</f>
        <v/>
      </c>
      <c r="P1013" s="500" t="str">
        <f>一年级BMI得分</f>
        <v/>
      </c>
      <c r="Q1013" s="515" t="str">
        <f>一年级肺活量得分</f>
        <v/>
      </c>
      <c r="R1013" s="512" t="str">
        <f>一年级等级</f>
        <v/>
      </c>
      <c r="S1013" s="516" t="str">
        <f>一年级50米跑得分</f>
        <v/>
      </c>
      <c r="T1013" s="517" t="str">
        <f>一年级等级</f>
        <v/>
      </c>
      <c r="U1013" s="516" t="str">
        <f>一年级坐位体前屈得分</f>
        <v/>
      </c>
      <c r="V1013" s="517" t="str">
        <f>一年级等级</f>
        <v/>
      </c>
      <c r="W1013" s="516" t="str">
        <f>一年级一分钟跳绳得分</f>
        <v/>
      </c>
      <c r="X1013" s="517" t="str">
        <f>一年级等级</f>
        <v/>
      </c>
      <c r="Y1013" s="515"/>
      <c r="Z1013" s="518"/>
      <c r="AA1013" s="533"/>
      <c r="AB1013" s="515"/>
      <c r="AC1013" s="533" t="str">
        <f>一年级跳绳附加分</f>
        <v/>
      </c>
      <c r="AD1013" s="534" t="str">
        <f>一年级标准分</f>
        <v/>
      </c>
      <c r="AE1013" s="534" t="str">
        <f>一年级总分</f>
        <v/>
      </c>
      <c r="AF1013" s="517" t="str">
        <f>一年级等级</f>
        <v/>
      </c>
    </row>
    <row r="1014" spans="1:32">
      <c r="A1014" s="664">
        <v>115</v>
      </c>
      <c r="B1014" s="665">
        <v>32</v>
      </c>
      <c r="C1014" s="586"/>
      <c r="D1014" s="587"/>
      <c r="E1014" s="586"/>
      <c r="F1014" s="473"/>
      <c r="G1014" s="608"/>
      <c r="H1014" s="475"/>
      <c r="I1014" s="613"/>
      <c r="J1014" s="614"/>
      <c r="K1014" s="614"/>
      <c r="L1014" s="649"/>
      <c r="M1014" s="644"/>
      <c r="N1014" s="505" t="str">
        <f>一年级BMI</f>
        <v/>
      </c>
      <c r="O1014" s="499" t="str">
        <f>一年级BMI等级</f>
        <v/>
      </c>
      <c r="P1014" s="500" t="str">
        <f>一年级BMI得分</f>
        <v/>
      </c>
      <c r="Q1014" s="515" t="str">
        <f>一年级肺活量得分</f>
        <v/>
      </c>
      <c r="R1014" s="512" t="str">
        <f>一年级等级</f>
        <v/>
      </c>
      <c r="S1014" s="516" t="str">
        <f>一年级50米跑得分</f>
        <v/>
      </c>
      <c r="T1014" s="517" t="str">
        <f>一年级等级</f>
        <v/>
      </c>
      <c r="U1014" s="516" t="str">
        <f>一年级坐位体前屈得分</f>
        <v/>
      </c>
      <c r="V1014" s="517" t="str">
        <f>一年级等级</f>
        <v/>
      </c>
      <c r="W1014" s="516" t="str">
        <f>一年级一分钟跳绳得分</f>
        <v/>
      </c>
      <c r="X1014" s="517" t="str">
        <f>一年级等级</f>
        <v/>
      </c>
      <c r="Y1014" s="515"/>
      <c r="Z1014" s="518"/>
      <c r="AA1014" s="533"/>
      <c r="AB1014" s="515"/>
      <c r="AC1014" s="533" t="str">
        <f>一年级跳绳附加分</f>
        <v/>
      </c>
      <c r="AD1014" s="534" t="str">
        <f>一年级标准分</f>
        <v/>
      </c>
      <c r="AE1014" s="534" t="str">
        <f>一年级总分</f>
        <v/>
      </c>
      <c r="AF1014" s="517" t="str">
        <f>一年级等级</f>
        <v/>
      </c>
    </row>
    <row r="1015" spans="1:32">
      <c r="A1015" s="664">
        <v>115</v>
      </c>
      <c r="B1015" s="665">
        <v>33</v>
      </c>
      <c r="C1015" s="586"/>
      <c r="D1015" s="587"/>
      <c r="E1015" s="586"/>
      <c r="F1015" s="473"/>
      <c r="G1015" s="608"/>
      <c r="H1015" s="475"/>
      <c r="I1015" s="613"/>
      <c r="J1015" s="614"/>
      <c r="K1015" s="614"/>
      <c r="L1015" s="649"/>
      <c r="M1015" s="644"/>
      <c r="N1015" s="505" t="str">
        <f>一年级BMI</f>
        <v/>
      </c>
      <c r="O1015" s="499" t="str">
        <f>一年级BMI等级</f>
        <v/>
      </c>
      <c r="P1015" s="500" t="str">
        <f>一年级BMI得分</f>
        <v/>
      </c>
      <c r="Q1015" s="515" t="str">
        <f>一年级肺活量得分</f>
        <v/>
      </c>
      <c r="R1015" s="512" t="str">
        <f>一年级等级</f>
        <v/>
      </c>
      <c r="S1015" s="516" t="str">
        <f>一年级50米跑得分</f>
        <v/>
      </c>
      <c r="T1015" s="517" t="str">
        <f>一年级等级</f>
        <v/>
      </c>
      <c r="U1015" s="516" t="str">
        <f>一年级坐位体前屈得分</f>
        <v/>
      </c>
      <c r="V1015" s="517" t="str">
        <f>一年级等级</f>
        <v/>
      </c>
      <c r="W1015" s="516" t="str">
        <f>一年级一分钟跳绳得分</f>
        <v/>
      </c>
      <c r="X1015" s="517" t="str">
        <f>一年级等级</f>
        <v/>
      </c>
      <c r="Y1015" s="515"/>
      <c r="Z1015" s="518"/>
      <c r="AA1015" s="533"/>
      <c r="AB1015" s="515"/>
      <c r="AC1015" s="533" t="str">
        <f>一年级跳绳附加分</f>
        <v/>
      </c>
      <c r="AD1015" s="534" t="str">
        <f>一年级标准分</f>
        <v/>
      </c>
      <c r="AE1015" s="534" t="str">
        <f>一年级总分</f>
        <v/>
      </c>
      <c r="AF1015" s="517" t="str">
        <f>一年级等级</f>
        <v/>
      </c>
    </row>
    <row r="1016" spans="1:32">
      <c r="A1016" s="664">
        <v>115</v>
      </c>
      <c r="B1016" s="665">
        <v>34</v>
      </c>
      <c r="C1016" s="586"/>
      <c r="D1016" s="587"/>
      <c r="E1016" s="586"/>
      <c r="F1016" s="473"/>
      <c r="G1016" s="608"/>
      <c r="H1016" s="475"/>
      <c r="I1016" s="613"/>
      <c r="J1016" s="614"/>
      <c r="K1016" s="614"/>
      <c r="L1016" s="649"/>
      <c r="M1016" s="644"/>
      <c r="N1016" s="505" t="str">
        <f>一年级BMI</f>
        <v/>
      </c>
      <c r="O1016" s="499" t="str">
        <f>一年级BMI等级</f>
        <v/>
      </c>
      <c r="P1016" s="500" t="str">
        <f>一年级BMI得分</f>
        <v/>
      </c>
      <c r="Q1016" s="515" t="str">
        <f>一年级肺活量得分</f>
        <v/>
      </c>
      <c r="R1016" s="512" t="str">
        <f>一年级等级</f>
        <v/>
      </c>
      <c r="S1016" s="516" t="str">
        <f>一年级50米跑得分</f>
        <v/>
      </c>
      <c r="T1016" s="517" t="str">
        <f>一年级等级</f>
        <v/>
      </c>
      <c r="U1016" s="516" t="str">
        <f>一年级坐位体前屈得分</f>
        <v/>
      </c>
      <c r="V1016" s="517" t="str">
        <f>一年级等级</f>
        <v/>
      </c>
      <c r="W1016" s="516" t="str">
        <f>一年级一分钟跳绳得分</f>
        <v/>
      </c>
      <c r="X1016" s="517" t="str">
        <f>一年级等级</f>
        <v/>
      </c>
      <c r="Y1016" s="515"/>
      <c r="Z1016" s="518"/>
      <c r="AA1016" s="533"/>
      <c r="AB1016" s="515"/>
      <c r="AC1016" s="533" t="str">
        <f>一年级跳绳附加分</f>
        <v/>
      </c>
      <c r="AD1016" s="534" t="str">
        <f>一年级标准分</f>
        <v/>
      </c>
      <c r="AE1016" s="534" t="str">
        <f>一年级总分</f>
        <v/>
      </c>
      <c r="AF1016" s="517" t="str">
        <f>一年级等级</f>
        <v/>
      </c>
    </row>
    <row r="1017" spans="1:32">
      <c r="A1017" s="664">
        <v>115</v>
      </c>
      <c r="B1017" s="665">
        <v>35</v>
      </c>
      <c r="C1017" s="586"/>
      <c r="D1017" s="587"/>
      <c r="E1017" s="586"/>
      <c r="F1017" s="473"/>
      <c r="G1017" s="608"/>
      <c r="H1017" s="475"/>
      <c r="I1017" s="613"/>
      <c r="J1017" s="614"/>
      <c r="K1017" s="614"/>
      <c r="L1017" s="649"/>
      <c r="M1017" s="644"/>
      <c r="N1017" s="505" t="str">
        <f>一年级BMI</f>
        <v/>
      </c>
      <c r="O1017" s="499" t="str">
        <f>一年级BMI等级</f>
        <v/>
      </c>
      <c r="P1017" s="500" t="str">
        <f>一年级BMI得分</f>
        <v/>
      </c>
      <c r="Q1017" s="515" t="str">
        <f>一年级肺活量得分</f>
        <v/>
      </c>
      <c r="R1017" s="512" t="str">
        <f>一年级等级</f>
        <v/>
      </c>
      <c r="S1017" s="516" t="str">
        <f>一年级50米跑得分</f>
        <v/>
      </c>
      <c r="T1017" s="517" t="str">
        <f>一年级等级</f>
        <v/>
      </c>
      <c r="U1017" s="516" t="str">
        <f>一年级坐位体前屈得分</f>
        <v/>
      </c>
      <c r="V1017" s="517" t="str">
        <f>一年级等级</f>
        <v/>
      </c>
      <c r="W1017" s="516" t="str">
        <f>一年级一分钟跳绳得分</f>
        <v/>
      </c>
      <c r="X1017" s="517" t="str">
        <f>一年级等级</f>
        <v/>
      </c>
      <c r="Y1017" s="515"/>
      <c r="Z1017" s="518"/>
      <c r="AA1017" s="533"/>
      <c r="AB1017" s="515"/>
      <c r="AC1017" s="533" t="str">
        <f>一年级跳绳附加分</f>
        <v/>
      </c>
      <c r="AD1017" s="534" t="str">
        <f>一年级标准分</f>
        <v/>
      </c>
      <c r="AE1017" s="534" t="str">
        <f>一年级总分</f>
        <v/>
      </c>
      <c r="AF1017" s="517" t="str">
        <f>一年级等级</f>
        <v/>
      </c>
    </row>
    <row r="1018" spans="1:32">
      <c r="A1018" s="664">
        <v>115</v>
      </c>
      <c r="B1018" s="665">
        <v>36</v>
      </c>
      <c r="C1018" s="586"/>
      <c r="D1018" s="587"/>
      <c r="E1018" s="586"/>
      <c r="F1018" s="473"/>
      <c r="G1018" s="608"/>
      <c r="H1018" s="475"/>
      <c r="I1018" s="613"/>
      <c r="J1018" s="614"/>
      <c r="K1018" s="614"/>
      <c r="L1018" s="649"/>
      <c r="M1018" s="644"/>
      <c r="N1018" s="505" t="str">
        <f>一年级BMI</f>
        <v/>
      </c>
      <c r="O1018" s="499" t="str">
        <f>一年级BMI等级</f>
        <v/>
      </c>
      <c r="P1018" s="500" t="str">
        <f>一年级BMI得分</f>
        <v/>
      </c>
      <c r="Q1018" s="515" t="str">
        <f>一年级肺活量得分</f>
        <v/>
      </c>
      <c r="R1018" s="512" t="str">
        <f>一年级等级</f>
        <v/>
      </c>
      <c r="S1018" s="516" t="str">
        <f>一年级50米跑得分</f>
        <v/>
      </c>
      <c r="T1018" s="517" t="str">
        <f>一年级等级</f>
        <v/>
      </c>
      <c r="U1018" s="516" t="str">
        <f>一年级坐位体前屈得分</f>
        <v/>
      </c>
      <c r="V1018" s="517" t="str">
        <f>一年级等级</f>
        <v/>
      </c>
      <c r="W1018" s="516" t="str">
        <f>一年级一分钟跳绳得分</f>
        <v/>
      </c>
      <c r="X1018" s="517" t="str">
        <f>一年级等级</f>
        <v/>
      </c>
      <c r="Y1018" s="515"/>
      <c r="Z1018" s="518"/>
      <c r="AA1018" s="533"/>
      <c r="AB1018" s="515"/>
      <c r="AC1018" s="533" t="str">
        <f>一年级跳绳附加分</f>
        <v/>
      </c>
      <c r="AD1018" s="534" t="str">
        <f>一年级标准分</f>
        <v/>
      </c>
      <c r="AE1018" s="534" t="str">
        <f>一年级总分</f>
        <v/>
      </c>
      <c r="AF1018" s="517" t="str">
        <f>一年级等级</f>
        <v/>
      </c>
    </row>
    <row r="1019" spans="1:32">
      <c r="A1019" s="664">
        <v>115</v>
      </c>
      <c r="B1019" s="665">
        <v>37</v>
      </c>
      <c r="C1019" s="586"/>
      <c r="D1019" s="587"/>
      <c r="E1019" s="586"/>
      <c r="F1019" s="473"/>
      <c r="G1019" s="608"/>
      <c r="H1019" s="475"/>
      <c r="I1019" s="613"/>
      <c r="J1019" s="614"/>
      <c r="K1019" s="614"/>
      <c r="L1019" s="649"/>
      <c r="M1019" s="644"/>
      <c r="N1019" s="505" t="str">
        <f>一年级BMI</f>
        <v/>
      </c>
      <c r="O1019" s="499" t="str">
        <f>一年级BMI等级</f>
        <v/>
      </c>
      <c r="P1019" s="500" t="str">
        <f>一年级BMI得分</f>
        <v/>
      </c>
      <c r="Q1019" s="515" t="str">
        <f>一年级肺活量得分</f>
        <v/>
      </c>
      <c r="R1019" s="512" t="str">
        <f>一年级等级</f>
        <v/>
      </c>
      <c r="S1019" s="516" t="str">
        <f>一年级50米跑得分</f>
        <v/>
      </c>
      <c r="T1019" s="517" t="str">
        <f>一年级等级</f>
        <v/>
      </c>
      <c r="U1019" s="516" t="str">
        <f>一年级坐位体前屈得分</f>
        <v/>
      </c>
      <c r="V1019" s="517" t="str">
        <f>一年级等级</f>
        <v/>
      </c>
      <c r="W1019" s="516" t="str">
        <f>一年级一分钟跳绳得分</f>
        <v/>
      </c>
      <c r="X1019" s="517" t="str">
        <f>一年级等级</f>
        <v/>
      </c>
      <c r="Y1019" s="515"/>
      <c r="Z1019" s="518"/>
      <c r="AA1019" s="533"/>
      <c r="AB1019" s="515"/>
      <c r="AC1019" s="533" t="str">
        <f>一年级跳绳附加分</f>
        <v/>
      </c>
      <c r="AD1019" s="534" t="str">
        <f>一年级标准分</f>
        <v/>
      </c>
      <c r="AE1019" s="534" t="str">
        <f>一年级总分</f>
        <v/>
      </c>
      <c r="AF1019" s="517" t="str">
        <f>一年级等级</f>
        <v/>
      </c>
    </row>
    <row r="1020" spans="1:32">
      <c r="A1020" s="664">
        <v>115</v>
      </c>
      <c r="B1020" s="665">
        <v>38</v>
      </c>
      <c r="C1020" s="586"/>
      <c r="D1020" s="587"/>
      <c r="E1020" s="586"/>
      <c r="F1020" s="473"/>
      <c r="G1020" s="608"/>
      <c r="H1020" s="475"/>
      <c r="I1020" s="613"/>
      <c r="J1020" s="614"/>
      <c r="K1020" s="614"/>
      <c r="L1020" s="649"/>
      <c r="M1020" s="644"/>
      <c r="N1020" s="505" t="str">
        <f>一年级BMI</f>
        <v/>
      </c>
      <c r="O1020" s="499" t="str">
        <f>一年级BMI等级</f>
        <v/>
      </c>
      <c r="P1020" s="500" t="str">
        <f>一年级BMI得分</f>
        <v/>
      </c>
      <c r="Q1020" s="515" t="str">
        <f>一年级肺活量得分</f>
        <v/>
      </c>
      <c r="R1020" s="512" t="str">
        <f>一年级等级</f>
        <v/>
      </c>
      <c r="S1020" s="516" t="str">
        <f>一年级50米跑得分</f>
        <v/>
      </c>
      <c r="T1020" s="517" t="str">
        <f>一年级等级</f>
        <v/>
      </c>
      <c r="U1020" s="516" t="str">
        <f>一年级坐位体前屈得分</f>
        <v/>
      </c>
      <c r="V1020" s="517" t="str">
        <f>一年级等级</f>
        <v/>
      </c>
      <c r="W1020" s="516" t="str">
        <f>一年级一分钟跳绳得分</f>
        <v/>
      </c>
      <c r="X1020" s="517" t="str">
        <f>一年级等级</f>
        <v/>
      </c>
      <c r="Y1020" s="515"/>
      <c r="Z1020" s="518"/>
      <c r="AA1020" s="533"/>
      <c r="AB1020" s="515"/>
      <c r="AC1020" s="533" t="str">
        <f>一年级跳绳附加分</f>
        <v/>
      </c>
      <c r="AD1020" s="534" t="str">
        <f>一年级标准分</f>
        <v/>
      </c>
      <c r="AE1020" s="534" t="str">
        <f>一年级总分</f>
        <v/>
      </c>
      <c r="AF1020" s="517" t="str">
        <f>一年级等级</f>
        <v/>
      </c>
    </row>
    <row r="1021" spans="1:32">
      <c r="A1021" s="664">
        <v>115</v>
      </c>
      <c r="B1021" s="665">
        <v>39</v>
      </c>
      <c r="C1021" s="586"/>
      <c r="D1021" s="587"/>
      <c r="E1021" s="586"/>
      <c r="F1021" s="473"/>
      <c r="G1021" s="608"/>
      <c r="H1021" s="475"/>
      <c r="I1021" s="613"/>
      <c r="J1021" s="614"/>
      <c r="K1021" s="614"/>
      <c r="L1021" s="649"/>
      <c r="M1021" s="644"/>
      <c r="N1021" s="505" t="str">
        <f>一年级BMI</f>
        <v/>
      </c>
      <c r="O1021" s="499" t="str">
        <f>一年级BMI等级</f>
        <v/>
      </c>
      <c r="P1021" s="500" t="str">
        <f>一年级BMI得分</f>
        <v/>
      </c>
      <c r="Q1021" s="515" t="str">
        <f>一年级肺活量得分</f>
        <v/>
      </c>
      <c r="R1021" s="512" t="str">
        <f>一年级等级</f>
        <v/>
      </c>
      <c r="S1021" s="516" t="str">
        <f>一年级50米跑得分</f>
        <v/>
      </c>
      <c r="T1021" s="517" t="str">
        <f>一年级等级</f>
        <v/>
      </c>
      <c r="U1021" s="516" t="str">
        <f>一年级坐位体前屈得分</f>
        <v/>
      </c>
      <c r="V1021" s="517" t="str">
        <f>一年级等级</f>
        <v/>
      </c>
      <c r="W1021" s="516" t="str">
        <f>一年级一分钟跳绳得分</f>
        <v/>
      </c>
      <c r="X1021" s="517" t="str">
        <f>一年级等级</f>
        <v/>
      </c>
      <c r="Y1021" s="515"/>
      <c r="Z1021" s="518"/>
      <c r="AA1021" s="533"/>
      <c r="AB1021" s="515"/>
      <c r="AC1021" s="533" t="str">
        <f>一年级跳绳附加分</f>
        <v/>
      </c>
      <c r="AD1021" s="534" t="str">
        <f>一年级标准分</f>
        <v/>
      </c>
      <c r="AE1021" s="534" t="str">
        <f>一年级总分</f>
        <v/>
      </c>
      <c r="AF1021" s="517" t="str">
        <f>一年级等级</f>
        <v/>
      </c>
    </row>
    <row r="1022" spans="1:32">
      <c r="A1022" s="664">
        <v>115</v>
      </c>
      <c r="B1022" s="665">
        <v>40</v>
      </c>
      <c r="C1022" s="586"/>
      <c r="D1022" s="587"/>
      <c r="E1022" s="586"/>
      <c r="F1022" s="473"/>
      <c r="G1022" s="608"/>
      <c r="H1022" s="475"/>
      <c r="I1022" s="613"/>
      <c r="J1022" s="614"/>
      <c r="K1022" s="614"/>
      <c r="L1022" s="649"/>
      <c r="M1022" s="644"/>
      <c r="N1022" s="505" t="str">
        <f>一年级BMI</f>
        <v/>
      </c>
      <c r="O1022" s="499" t="str">
        <f>一年级BMI等级</f>
        <v/>
      </c>
      <c r="P1022" s="500" t="str">
        <f>一年级BMI得分</f>
        <v/>
      </c>
      <c r="Q1022" s="515" t="str">
        <f>一年级肺活量得分</f>
        <v/>
      </c>
      <c r="R1022" s="512" t="str">
        <f>一年级等级</f>
        <v/>
      </c>
      <c r="S1022" s="516" t="str">
        <f>一年级50米跑得分</f>
        <v/>
      </c>
      <c r="T1022" s="517" t="str">
        <f>一年级等级</f>
        <v/>
      </c>
      <c r="U1022" s="516" t="str">
        <f>一年级坐位体前屈得分</f>
        <v/>
      </c>
      <c r="V1022" s="517" t="str">
        <f>一年级等级</f>
        <v/>
      </c>
      <c r="W1022" s="516" t="str">
        <f>一年级一分钟跳绳得分</f>
        <v/>
      </c>
      <c r="X1022" s="517" t="str">
        <f>一年级等级</f>
        <v/>
      </c>
      <c r="Y1022" s="515"/>
      <c r="Z1022" s="518"/>
      <c r="AA1022" s="533"/>
      <c r="AB1022" s="515"/>
      <c r="AC1022" s="533" t="str">
        <f>一年级跳绳附加分</f>
        <v/>
      </c>
      <c r="AD1022" s="534" t="str">
        <f>一年级标准分</f>
        <v/>
      </c>
      <c r="AE1022" s="534" t="str">
        <f>一年级总分</f>
        <v/>
      </c>
      <c r="AF1022" s="517" t="str">
        <f>一年级等级</f>
        <v/>
      </c>
    </row>
    <row r="1023" spans="1:32">
      <c r="A1023" s="664">
        <v>115</v>
      </c>
      <c r="B1023" s="665">
        <v>41</v>
      </c>
      <c r="C1023" s="586"/>
      <c r="D1023" s="587"/>
      <c r="E1023" s="586"/>
      <c r="F1023" s="473"/>
      <c r="G1023" s="608"/>
      <c r="H1023" s="475"/>
      <c r="I1023" s="613"/>
      <c r="J1023" s="614"/>
      <c r="K1023" s="614"/>
      <c r="L1023" s="649"/>
      <c r="M1023" s="644"/>
      <c r="N1023" s="505" t="str">
        <f>一年级BMI</f>
        <v/>
      </c>
      <c r="O1023" s="499" t="str">
        <f>一年级BMI等级</f>
        <v/>
      </c>
      <c r="P1023" s="500" t="str">
        <f>一年级BMI得分</f>
        <v/>
      </c>
      <c r="Q1023" s="515" t="str">
        <f>一年级肺活量得分</f>
        <v/>
      </c>
      <c r="R1023" s="512" t="str">
        <f>一年级等级</f>
        <v/>
      </c>
      <c r="S1023" s="516" t="str">
        <f>一年级50米跑得分</f>
        <v/>
      </c>
      <c r="T1023" s="517" t="str">
        <f>一年级等级</f>
        <v/>
      </c>
      <c r="U1023" s="516" t="str">
        <f>一年级坐位体前屈得分</f>
        <v/>
      </c>
      <c r="V1023" s="517" t="str">
        <f>一年级等级</f>
        <v/>
      </c>
      <c r="W1023" s="516" t="str">
        <f>一年级一分钟跳绳得分</f>
        <v/>
      </c>
      <c r="X1023" s="517" t="str">
        <f>一年级等级</f>
        <v/>
      </c>
      <c r="Y1023" s="515"/>
      <c r="Z1023" s="518"/>
      <c r="AA1023" s="533"/>
      <c r="AB1023" s="515"/>
      <c r="AC1023" s="533" t="str">
        <f>一年级跳绳附加分</f>
        <v/>
      </c>
      <c r="AD1023" s="534" t="str">
        <f>一年级标准分</f>
        <v/>
      </c>
      <c r="AE1023" s="534" t="str">
        <f>一年级总分</f>
        <v/>
      </c>
      <c r="AF1023" s="517" t="str">
        <f>一年级等级</f>
        <v/>
      </c>
    </row>
    <row r="1024" spans="1:32">
      <c r="A1024" s="664">
        <v>115</v>
      </c>
      <c r="B1024" s="665">
        <v>42</v>
      </c>
      <c r="C1024" s="586"/>
      <c r="D1024" s="587"/>
      <c r="E1024" s="586"/>
      <c r="F1024" s="473"/>
      <c r="G1024" s="608"/>
      <c r="H1024" s="475"/>
      <c r="I1024" s="613"/>
      <c r="J1024" s="614"/>
      <c r="K1024" s="614"/>
      <c r="L1024" s="649"/>
      <c r="M1024" s="644"/>
      <c r="N1024" s="505" t="str">
        <f>一年级BMI</f>
        <v/>
      </c>
      <c r="O1024" s="499" t="str">
        <f>一年级BMI等级</f>
        <v/>
      </c>
      <c r="P1024" s="500" t="str">
        <f>一年级BMI得分</f>
        <v/>
      </c>
      <c r="Q1024" s="515" t="str">
        <f>一年级肺活量得分</f>
        <v/>
      </c>
      <c r="R1024" s="512" t="str">
        <f>一年级等级</f>
        <v/>
      </c>
      <c r="S1024" s="516" t="str">
        <f>一年级50米跑得分</f>
        <v/>
      </c>
      <c r="T1024" s="517" t="str">
        <f>一年级等级</f>
        <v/>
      </c>
      <c r="U1024" s="516" t="str">
        <f>一年级坐位体前屈得分</f>
        <v/>
      </c>
      <c r="V1024" s="517" t="str">
        <f>一年级等级</f>
        <v/>
      </c>
      <c r="W1024" s="516" t="str">
        <f>一年级一分钟跳绳得分</f>
        <v/>
      </c>
      <c r="X1024" s="517" t="str">
        <f>一年级等级</f>
        <v/>
      </c>
      <c r="Y1024" s="515"/>
      <c r="Z1024" s="518"/>
      <c r="AA1024" s="533"/>
      <c r="AB1024" s="515"/>
      <c r="AC1024" s="533" t="str">
        <f>一年级跳绳附加分</f>
        <v/>
      </c>
      <c r="AD1024" s="534" t="str">
        <f>一年级标准分</f>
        <v/>
      </c>
      <c r="AE1024" s="534" t="str">
        <f>一年级总分</f>
        <v/>
      </c>
      <c r="AF1024" s="517" t="str">
        <f>一年级等级</f>
        <v/>
      </c>
    </row>
    <row r="1025" spans="1:32">
      <c r="A1025" s="664">
        <v>115</v>
      </c>
      <c r="B1025" s="665">
        <v>43</v>
      </c>
      <c r="C1025" s="586"/>
      <c r="D1025" s="587"/>
      <c r="E1025" s="586"/>
      <c r="F1025" s="473"/>
      <c r="G1025" s="608"/>
      <c r="H1025" s="475"/>
      <c r="I1025" s="613"/>
      <c r="J1025" s="614"/>
      <c r="K1025" s="614"/>
      <c r="L1025" s="649"/>
      <c r="M1025" s="644"/>
      <c r="N1025" s="505" t="str">
        <f>一年级BMI</f>
        <v/>
      </c>
      <c r="O1025" s="499" t="str">
        <f>一年级BMI等级</f>
        <v/>
      </c>
      <c r="P1025" s="500" t="str">
        <f>一年级BMI得分</f>
        <v/>
      </c>
      <c r="Q1025" s="515" t="str">
        <f>一年级肺活量得分</f>
        <v/>
      </c>
      <c r="R1025" s="512" t="str">
        <f>一年级等级</f>
        <v/>
      </c>
      <c r="S1025" s="516" t="str">
        <f>一年级50米跑得分</f>
        <v/>
      </c>
      <c r="T1025" s="517" t="str">
        <f>一年级等级</f>
        <v/>
      </c>
      <c r="U1025" s="516" t="str">
        <f>一年级坐位体前屈得分</f>
        <v/>
      </c>
      <c r="V1025" s="517" t="str">
        <f>一年级等级</f>
        <v/>
      </c>
      <c r="W1025" s="516" t="str">
        <f>一年级一分钟跳绳得分</f>
        <v/>
      </c>
      <c r="X1025" s="517" t="str">
        <f>一年级等级</f>
        <v/>
      </c>
      <c r="Y1025" s="515"/>
      <c r="Z1025" s="518"/>
      <c r="AA1025" s="533"/>
      <c r="AB1025" s="515"/>
      <c r="AC1025" s="533" t="str">
        <f>一年级跳绳附加分</f>
        <v/>
      </c>
      <c r="AD1025" s="534" t="str">
        <f>一年级标准分</f>
        <v/>
      </c>
      <c r="AE1025" s="534" t="str">
        <f>一年级总分</f>
        <v/>
      </c>
      <c r="AF1025" s="517" t="str">
        <f>一年级等级</f>
        <v/>
      </c>
    </row>
    <row r="1026" spans="1:32">
      <c r="A1026" s="664">
        <v>115</v>
      </c>
      <c r="B1026" s="665">
        <v>44</v>
      </c>
      <c r="C1026" s="586"/>
      <c r="D1026" s="587"/>
      <c r="E1026" s="586"/>
      <c r="F1026" s="473"/>
      <c r="G1026" s="608"/>
      <c r="H1026" s="475"/>
      <c r="I1026" s="613"/>
      <c r="J1026" s="614"/>
      <c r="K1026" s="614"/>
      <c r="L1026" s="649"/>
      <c r="M1026" s="644"/>
      <c r="N1026" s="505" t="str">
        <f>一年级BMI</f>
        <v/>
      </c>
      <c r="O1026" s="499" t="str">
        <f>一年级BMI等级</f>
        <v/>
      </c>
      <c r="P1026" s="500" t="str">
        <f>一年级BMI得分</f>
        <v/>
      </c>
      <c r="Q1026" s="515" t="str">
        <f>一年级肺活量得分</f>
        <v/>
      </c>
      <c r="R1026" s="512" t="str">
        <f>一年级等级</f>
        <v/>
      </c>
      <c r="S1026" s="516" t="str">
        <f>一年级50米跑得分</f>
        <v/>
      </c>
      <c r="T1026" s="517" t="str">
        <f>一年级等级</f>
        <v/>
      </c>
      <c r="U1026" s="516" t="str">
        <f>一年级坐位体前屈得分</f>
        <v/>
      </c>
      <c r="V1026" s="517" t="str">
        <f>一年级等级</f>
        <v/>
      </c>
      <c r="W1026" s="516" t="str">
        <f>一年级一分钟跳绳得分</f>
        <v/>
      </c>
      <c r="X1026" s="517" t="str">
        <f>一年级等级</f>
        <v/>
      </c>
      <c r="Y1026" s="515"/>
      <c r="Z1026" s="518"/>
      <c r="AA1026" s="533"/>
      <c r="AB1026" s="515"/>
      <c r="AC1026" s="533" t="str">
        <f>一年级跳绳附加分</f>
        <v/>
      </c>
      <c r="AD1026" s="534" t="str">
        <f>一年级标准分</f>
        <v/>
      </c>
      <c r="AE1026" s="534" t="str">
        <f>一年级总分</f>
        <v/>
      </c>
      <c r="AF1026" s="517" t="str">
        <f>一年级等级</f>
        <v/>
      </c>
    </row>
    <row r="1027" spans="1:32">
      <c r="A1027" s="664">
        <v>115</v>
      </c>
      <c r="B1027" s="665">
        <v>45</v>
      </c>
      <c r="C1027" s="586"/>
      <c r="D1027" s="587"/>
      <c r="E1027" s="586"/>
      <c r="F1027" s="473"/>
      <c r="G1027" s="608"/>
      <c r="H1027" s="475"/>
      <c r="I1027" s="613"/>
      <c r="J1027" s="614"/>
      <c r="K1027" s="614"/>
      <c r="L1027" s="649"/>
      <c r="M1027" s="644"/>
      <c r="N1027" s="505" t="str">
        <f>一年级BMI</f>
        <v/>
      </c>
      <c r="O1027" s="499" t="str">
        <f>一年级BMI等级</f>
        <v/>
      </c>
      <c r="P1027" s="500" t="str">
        <f>一年级BMI得分</f>
        <v/>
      </c>
      <c r="Q1027" s="515" t="str">
        <f>一年级肺活量得分</f>
        <v/>
      </c>
      <c r="R1027" s="512" t="str">
        <f>一年级等级</f>
        <v/>
      </c>
      <c r="S1027" s="516" t="str">
        <f>一年级50米跑得分</f>
        <v/>
      </c>
      <c r="T1027" s="517" t="str">
        <f>一年级等级</f>
        <v/>
      </c>
      <c r="U1027" s="516" t="str">
        <f>一年级坐位体前屈得分</f>
        <v/>
      </c>
      <c r="V1027" s="517" t="str">
        <f>一年级等级</f>
        <v/>
      </c>
      <c r="W1027" s="516" t="str">
        <f>一年级一分钟跳绳得分</f>
        <v/>
      </c>
      <c r="X1027" s="517" t="str">
        <f>一年级等级</f>
        <v/>
      </c>
      <c r="Y1027" s="515"/>
      <c r="Z1027" s="518"/>
      <c r="AA1027" s="533"/>
      <c r="AB1027" s="515"/>
      <c r="AC1027" s="533" t="str">
        <f>一年级跳绳附加分</f>
        <v/>
      </c>
      <c r="AD1027" s="534" t="str">
        <f>一年级标准分</f>
        <v/>
      </c>
      <c r="AE1027" s="534" t="str">
        <f>一年级总分</f>
        <v/>
      </c>
      <c r="AF1027" s="517" t="str">
        <f>一年级等级</f>
        <v/>
      </c>
    </row>
    <row r="1028" spans="1:32">
      <c r="A1028" s="664">
        <v>115</v>
      </c>
      <c r="B1028" s="665">
        <v>46</v>
      </c>
      <c r="C1028" s="586"/>
      <c r="D1028" s="587"/>
      <c r="E1028" s="586"/>
      <c r="F1028" s="473"/>
      <c r="G1028" s="608"/>
      <c r="H1028" s="475"/>
      <c r="I1028" s="613"/>
      <c r="J1028" s="614"/>
      <c r="K1028" s="614"/>
      <c r="L1028" s="649"/>
      <c r="M1028" s="644"/>
      <c r="N1028" s="505" t="str">
        <f>一年级BMI</f>
        <v/>
      </c>
      <c r="O1028" s="499" t="str">
        <f>一年级BMI等级</f>
        <v/>
      </c>
      <c r="P1028" s="500" t="str">
        <f>一年级BMI得分</f>
        <v/>
      </c>
      <c r="Q1028" s="515" t="str">
        <f>一年级肺活量得分</f>
        <v/>
      </c>
      <c r="R1028" s="512" t="str">
        <f>一年级等级</f>
        <v/>
      </c>
      <c r="S1028" s="516" t="str">
        <f>一年级50米跑得分</f>
        <v/>
      </c>
      <c r="T1028" s="517" t="str">
        <f>一年级等级</f>
        <v/>
      </c>
      <c r="U1028" s="516" t="str">
        <f>一年级坐位体前屈得分</f>
        <v/>
      </c>
      <c r="V1028" s="517" t="str">
        <f>一年级等级</f>
        <v/>
      </c>
      <c r="W1028" s="516" t="str">
        <f>一年级一分钟跳绳得分</f>
        <v/>
      </c>
      <c r="X1028" s="517" t="str">
        <f>一年级等级</f>
        <v/>
      </c>
      <c r="Y1028" s="515"/>
      <c r="Z1028" s="518"/>
      <c r="AA1028" s="533"/>
      <c r="AB1028" s="515"/>
      <c r="AC1028" s="533" t="str">
        <f>一年级跳绳附加分</f>
        <v/>
      </c>
      <c r="AD1028" s="534" t="str">
        <f>一年级标准分</f>
        <v/>
      </c>
      <c r="AE1028" s="534" t="str">
        <f>一年级总分</f>
        <v/>
      </c>
      <c r="AF1028" s="517" t="str">
        <f>一年级等级</f>
        <v/>
      </c>
    </row>
    <row r="1029" spans="1:32">
      <c r="A1029" s="664">
        <v>115</v>
      </c>
      <c r="B1029" s="665">
        <v>47</v>
      </c>
      <c r="C1029" s="586"/>
      <c r="D1029" s="587"/>
      <c r="E1029" s="586"/>
      <c r="F1029" s="473"/>
      <c r="G1029" s="608"/>
      <c r="H1029" s="475"/>
      <c r="I1029" s="613"/>
      <c r="J1029" s="614"/>
      <c r="K1029" s="614"/>
      <c r="L1029" s="649"/>
      <c r="M1029" s="644"/>
      <c r="N1029" s="505" t="str">
        <f>一年级BMI</f>
        <v/>
      </c>
      <c r="O1029" s="499" t="str">
        <f>一年级BMI等级</f>
        <v/>
      </c>
      <c r="P1029" s="500" t="str">
        <f>一年级BMI得分</f>
        <v/>
      </c>
      <c r="Q1029" s="515" t="str">
        <f>一年级肺活量得分</f>
        <v/>
      </c>
      <c r="R1029" s="512" t="str">
        <f>一年级等级</f>
        <v/>
      </c>
      <c r="S1029" s="516" t="str">
        <f>一年级50米跑得分</f>
        <v/>
      </c>
      <c r="T1029" s="517" t="str">
        <f>一年级等级</f>
        <v/>
      </c>
      <c r="U1029" s="516" t="str">
        <f>一年级坐位体前屈得分</f>
        <v/>
      </c>
      <c r="V1029" s="517" t="str">
        <f>一年级等级</f>
        <v/>
      </c>
      <c r="W1029" s="516" t="str">
        <f>一年级一分钟跳绳得分</f>
        <v/>
      </c>
      <c r="X1029" s="517" t="str">
        <f>一年级等级</f>
        <v/>
      </c>
      <c r="Y1029" s="515"/>
      <c r="Z1029" s="518"/>
      <c r="AA1029" s="533"/>
      <c r="AB1029" s="515"/>
      <c r="AC1029" s="533" t="str">
        <f>一年级跳绳附加分</f>
        <v/>
      </c>
      <c r="AD1029" s="534" t="str">
        <f>一年级标准分</f>
        <v/>
      </c>
      <c r="AE1029" s="534" t="str">
        <f>一年级总分</f>
        <v/>
      </c>
      <c r="AF1029" s="517" t="str">
        <f>一年级等级</f>
        <v/>
      </c>
    </row>
    <row r="1030" spans="1:32">
      <c r="A1030" s="664">
        <v>115</v>
      </c>
      <c r="B1030" s="665">
        <v>48</v>
      </c>
      <c r="C1030" s="586"/>
      <c r="D1030" s="587"/>
      <c r="E1030" s="586"/>
      <c r="F1030" s="609"/>
      <c r="G1030" s="608"/>
      <c r="H1030" s="475"/>
      <c r="I1030" s="613"/>
      <c r="J1030" s="614"/>
      <c r="K1030" s="614"/>
      <c r="L1030" s="649"/>
      <c r="M1030" s="644"/>
      <c r="N1030" s="505" t="str">
        <f>一年级BMI</f>
        <v/>
      </c>
      <c r="O1030" s="499" t="str">
        <f>一年级BMI等级</f>
        <v/>
      </c>
      <c r="P1030" s="500" t="str">
        <f>一年级BMI得分</f>
        <v/>
      </c>
      <c r="Q1030" s="515" t="str">
        <f>一年级肺活量得分</f>
        <v/>
      </c>
      <c r="R1030" s="512" t="str">
        <f>一年级等级</f>
        <v/>
      </c>
      <c r="S1030" s="516" t="str">
        <f>一年级50米跑得分</f>
        <v/>
      </c>
      <c r="T1030" s="517" t="str">
        <f>一年级等级</f>
        <v/>
      </c>
      <c r="U1030" s="516" t="str">
        <f>一年级坐位体前屈得分</f>
        <v/>
      </c>
      <c r="V1030" s="517" t="str">
        <f>一年级等级</f>
        <v/>
      </c>
      <c r="W1030" s="516" t="str">
        <f>一年级一分钟跳绳得分</f>
        <v/>
      </c>
      <c r="X1030" s="517" t="str">
        <f>一年级等级</f>
        <v/>
      </c>
      <c r="Y1030" s="515"/>
      <c r="Z1030" s="518"/>
      <c r="AA1030" s="533"/>
      <c r="AB1030" s="515"/>
      <c r="AC1030" s="533" t="str">
        <f>一年级跳绳附加分</f>
        <v/>
      </c>
      <c r="AD1030" s="534" t="str">
        <f>一年级标准分</f>
        <v/>
      </c>
      <c r="AE1030" s="534" t="str">
        <f>一年级总分</f>
        <v/>
      </c>
      <c r="AF1030" s="517" t="str">
        <f>一年级等级</f>
        <v/>
      </c>
    </row>
    <row r="1031" spans="1:32">
      <c r="A1031" s="664">
        <v>115</v>
      </c>
      <c r="B1031" s="665">
        <v>49</v>
      </c>
      <c r="C1031" s="586"/>
      <c r="D1031" s="587"/>
      <c r="E1031" s="586"/>
      <c r="F1031" s="609"/>
      <c r="G1031" s="608"/>
      <c r="H1031" s="475"/>
      <c r="I1031" s="613"/>
      <c r="J1031" s="614"/>
      <c r="K1031" s="614"/>
      <c r="L1031" s="649"/>
      <c r="M1031" s="644"/>
      <c r="N1031" s="505" t="str">
        <f>一年级BMI</f>
        <v/>
      </c>
      <c r="O1031" s="499" t="str">
        <f>一年级BMI等级</f>
        <v/>
      </c>
      <c r="P1031" s="500" t="str">
        <f>一年级BMI得分</f>
        <v/>
      </c>
      <c r="Q1031" s="515" t="str">
        <f>一年级肺活量得分</f>
        <v/>
      </c>
      <c r="R1031" s="512" t="str">
        <f>一年级等级</f>
        <v/>
      </c>
      <c r="S1031" s="516" t="str">
        <f>一年级50米跑得分</f>
        <v/>
      </c>
      <c r="T1031" s="517" t="str">
        <f>一年级等级</f>
        <v/>
      </c>
      <c r="U1031" s="516" t="str">
        <f>一年级坐位体前屈得分</f>
        <v/>
      </c>
      <c r="V1031" s="517" t="str">
        <f>一年级等级</f>
        <v/>
      </c>
      <c r="W1031" s="516" t="str">
        <f>一年级一分钟跳绳得分</f>
        <v/>
      </c>
      <c r="X1031" s="517" t="str">
        <f>一年级等级</f>
        <v/>
      </c>
      <c r="Y1031" s="515"/>
      <c r="Z1031" s="518"/>
      <c r="AA1031" s="533"/>
      <c r="AB1031" s="515"/>
      <c r="AC1031" s="533" t="str">
        <f>一年级跳绳附加分</f>
        <v/>
      </c>
      <c r="AD1031" s="534" t="str">
        <f>一年级标准分</f>
        <v/>
      </c>
      <c r="AE1031" s="534" t="str">
        <f>一年级总分</f>
        <v/>
      </c>
      <c r="AF1031" s="517" t="str">
        <f>一年级等级</f>
        <v/>
      </c>
    </row>
    <row r="1032" spans="1:32">
      <c r="A1032" s="664">
        <v>115</v>
      </c>
      <c r="B1032" s="665">
        <v>50</v>
      </c>
      <c r="C1032" s="586"/>
      <c r="D1032" s="587"/>
      <c r="E1032" s="586"/>
      <c r="F1032" s="609"/>
      <c r="G1032" s="608"/>
      <c r="H1032" s="475"/>
      <c r="I1032" s="613"/>
      <c r="J1032" s="614"/>
      <c r="K1032" s="614"/>
      <c r="L1032" s="649"/>
      <c r="M1032" s="644"/>
      <c r="N1032" s="505" t="str">
        <f>一年级BMI</f>
        <v/>
      </c>
      <c r="O1032" s="499" t="str">
        <f>一年级BMI等级</f>
        <v/>
      </c>
      <c r="P1032" s="500" t="str">
        <f>一年级BMI得分</f>
        <v/>
      </c>
      <c r="Q1032" s="515" t="str">
        <f>一年级肺活量得分</f>
        <v/>
      </c>
      <c r="R1032" s="512" t="str">
        <f>一年级等级</f>
        <v/>
      </c>
      <c r="S1032" s="516" t="str">
        <f>一年级50米跑得分</f>
        <v/>
      </c>
      <c r="T1032" s="517" t="str">
        <f>一年级等级</f>
        <v/>
      </c>
      <c r="U1032" s="516" t="str">
        <f>一年级坐位体前屈得分</f>
        <v/>
      </c>
      <c r="V1032" s="517" t="str">
        <f>一年级等级</f>
        <v/>
      </c>
      <c r="W1032" s="516" t="str">
        <f>一年级一分钟跳绳得分</f>
        <v/>
      </c>
      <c r="X1032" s="517" t="str">
        <f>一年级等级</f>
        <v/>
      </c>
      <c r="Y1032" s="515"/>
      <c r="Z1032" s="518"/>
      <c r="AA1032" s="533"/>
      <c r="AB1032" s="515"/>
      <c r="AC1032" s="533" t="str">
        <f>一年级跳绳附加分</f>
        <v/>
      </c>
      <c r="AD1032" s="534" t="str">
        <f>一年级标准分</f>
        <v/>
      </c>
      <c r="AE1032" s="534" t="str">
        <f>一年级总分</f>
        <v/>
      </c>
      <c r="AF1032" s="517" t="str">
        <f>一年级等级</f>
        <v/>
      </c>
    </row>
    <row r="1033" spans="1:32">
      <c r="A1033" s="664">
        <v>115</v>
      </c>
      <c r="B1033" s="665">
        <v>51</v>
      </c>
      <c r="C1033" s="586"/>
      <c r="D1033" s="587"/>
      <c r="E1033" s="586"/>
      <c r="F1033" s="625"/>
      <c r="G1033" s="608"/>
      <c r="H1033" s="475"/>
      <c r="I1033" s="613"/>
      <c r="J1033" s="614"/>
      <c r="K1033" s="614"/>
      <c r="L1033" s="649"/>
      <c r="M1033" s="644"/>
      <c r="N1033" s="505" t="str">
        <f>一年级BMI</f>
        <v/>
      </c>
      <c r="O1033" s="499" t="str">
        <f>一年级BMI等级</f>
        <v/>
      </c>
      <c r="P1033" s="500" t="str">
        <f>一年级BMI得分</f>
        <v/>
      </c>
      <c r="Q1033" s="515" t="str">
        <f>一年级肺活量得分</f>
        <v/>
      </c>
      <c r="R1033" s="512" t="str">
        <f>一年级等级</f>
        <v/>
      </c>
      <c r="S1033" s="516" t="str">
        <f>一年级50米跑得分</f>
        <v/>
      </c>
      <c r="T1033" s="517" t="str">
        <f>一年级等级</f>
        <v/>
      </c>
      <c r="U1033" s="516" t="str">
        <f>一年级坐位体前屈得分</f>
        <v/>
      </c>
      <c r="V1033" s="517" t="str">
        <f>一年级等级</f>
        <v/>
      </c>
      <c r="W1033" s="516" t="str">
        <f>一年级一分钟跳绳得分</f>
        <v/>
      </c>
      <c r="X1033" s="517" t="str">
        <f>一年级等级</f>
        <v/>
      </c>
      <c r="Y1033" s="515"/>
      <c r="Z1033" s="518"/>
      <c r="AA1033" s="533"/>
      <c r="AB1033" s="515"/>
      <c r="AC1033" s="533" t="str">
        <f>一年级跳绳附加分</f>
        <v/>
      </c>
      <c r="AD1033" s="534" t="str">
        <f>一年级标准分</f>
        <v/>
      </c>
      <c r="AE1033" s="534" t="str">
        <f>一年级总分</f>
        <v/>
      </c>
      <c r="AF1033" s="517" t="str">
        <f>一年级等级</f>
        <v/>
      </c>
    </row>
    <row r="1034" spans="1:32">
      <c r="A1034" s="664">
        <v>115</v>
      </c>
      <c r="B1034" s="665">
        <v>52</v>
      </c>
      <c r="C1034" s="586"/>
      <c r="D1034" s="587"/>
      <c r="E1034" s="586"/>
      <c r="F1034" s="625"/>
      <c r="G1034" s="608"/>
      <c r="H1034" s="475"/>
      <c r="I1034" s="613"/>
      <c r="J1034" s="614"/>
      <c r="K1034" s="614"/>
      <c r="L1034" s="649"/>
      <c r="M1034" s="644"/>
      <c r="N1034" s="505" t="str">
        <f>一年级BMI</f>
        <v/>
      </c>
      <c r="O1034" s="499" t="str">
        <f>一年级BMI等级</f>
        <v/>
      </c>
      <c r="P1034" s="500" t="str">
        <f>一年级BMI得分</f>
        <v/>
      </c>
      <c r="Q1034" s="515" t="str">
        <f>一年级肺活量得分</f>
        <v/>
      </c>
      <c r="R1034" s="512" t="str">
        <f>一年级等级</f>
        <v/>
      </c>
      <c r="S1034" s="516" t="str">
        <f>一年级50米跑得分</f>
        <v/>
      </c>
      <c r="T1034" s="517" t="str">
        <f>一年级等级</f>
        <v/>
      </c>
      <c r="U1034" s="516" t="str">
        <f>一年级坐位体前屈得分</f>
        <v/>
      </c>
      <c r="V1034" s="517" t="str">
        <f>一年级等级</f>
        <v/>
      </c>
      <c r="W1034" s="516" t="str">
        <f>一年级一分钟跳绳得分</f>
        <v/>
      </c>
      <c r="X1034" s="517" t="str">
        <f>一年级等级</f>
        <v/>
      </c>
      <c r="Y1034" s="515"/>
      <c r="Z1034" s="518"/>
      <c r="AA1034" s="533"/>
      <c r="AB1034" s="515"/>
      <c r="AC1034" s="533" t="str">
        <f>一年级跳绳附加分</f>
        <v/>
      </c>
      <c r="AD1034" s="534" t="str">
        <f>一年级标准分</f>
        <v/>
      </c>
      <c r="AE1034" s="534" t="str">
        <f>一年级总分</f>
        <v/>
      </c>
      <c r="AF1034" s="517" t="str">
        <f>一年级等级</f>
        <v/>
      </c>
    </row>
    <row r="1035" spans="1:32">
      <c r="A1035" s="664">
        <v>115</v>
      </c>
      <c r="B1035" s="665">
        <v>53</v>
      </c>
      <c r="C1035" s="586"/>
      <c r="D1035" s="587"/>
      <c r="E1035" s="586"/>
      <c r="F1035" s="625"/>
      <c r="G1035" s="608"/>
      <c r="H1035" s="475"/>
      <c r="I1035" s="613"/>
      <c r="J1035" s="614"/>
      <c r="K1035" s="614"/>
      <c r="L1035" s="649"/>
      <c r="M1035" s="644"/>
      <c r="N1035" s="505" t="str">
        <f>一年级BMI</f>
        <v/>
      </c>
      <c r="O1035" s="499" t="str">
        <f>一年级BMI等级</f>
        <v/>
      </c>
      <c r="P1035" s="500" t="str">
        <f>一年级BMI得分</f>
        <v/>
      </c>
      <c r="Q1035" s="515" t="str">
        <f>一年级肺活量得分</f>
        <v/>
      </c>
      <c r="R1035" s="512" t="str">
        <f>一年级等级</f>
        <v/>
      </c>
      <c r="S1035" s="516" t="str">
        <f>一年级50米跑得分</f>
        <v/>
      </c>
      <c r="T1035" s="517" t="str">
        <f>一年级等级</f>
        <v/>
      </c>
      <c r="U1035" s="516" t="str">
        <f>一年级坐位体前屈得分</f>
        <v/>
      </c>
      <c r="V1035" s="517" t="str">
        <f>一年级等级</f>
        <v/>
      </c>
      <c r="W1035" s="516" t="str">
        <f>一年级一分钟跳绳得分</f>
        <v/>
      </c>
      <c r="X1035" s="517" t="str">
        <f>一年级等级</f>
        <v/>
      </c>
      <c r="Y1035" s="515"/>
      <c r="Z1035" s="518"/>
      <c r="AA1035" s="533"/>
      <c r="AB1035" s="515"/>
      <c r="AC1035" s="533" t="str">
        <f>一年级跳绳附加分</f>
        <v/>
      </c>
      <c r="AD1035" s="534" t="str">
        <f>一年级标准分</f>
        <v/>
      </c>
      <c r="AE1035" s="534" t="str">
        <f>一年级总分</f>
        <v/>
      </c>
      <c r="AF1035" s="517" t="str">
        <f>一年级等级</f>
        <v/>
      </c>
    </row>
    <row r="1036" spans="1:32">
      <c r="A1036" s="664">
        <v>115</v>
      </c>
      <c r="B1036" s="665">
        <v>54</v>
      </c>
      <c r="C1036" s="586"/>
      <c r="D1036" s="587"/>
      <c r="E1036" s="586"/>
      <c r="F1036" s="625"/>
      <c r="G1036" s="608"/>
      <c r="H1036" s="475"/>
      <c r="I1036" s="613"/>
      <c r="J1036" s="614"/>
      <c r="K1036" s="614"/>
      <c r="L1036" s="649"/>
      <c r="M1036" s="644"/>
      <c r="N1036" s="505" t="str">
        <f>一年级BMI</f>
        <v/>
      </c>
      <c r="O1036" s="499" t="str">
        <f>一年级BMI等级</f>
        <v/>
      </c>
      <c r="P1036" s="500" t="str">
        <f>一年级BMI得分</f>
        <v/>
      </c>
      <c r="Q1036" s="515" t="str">
        <f>一年级肺活量得分</f>
        <v/>
      </c>
      <c r="R1036" s="512" t="str">
        <f>一年级等级</f>
        <v/>
      </c>
      <c r="S1036" s="516" t="str">
        <f>一年级50米跑得分</f>
        <v/>
      </c>
      <c r="T1036" s="517" t="str">
        <f>一年级等级</f>
        <v/>
      </c>
      <c r="U1036" s="516" t="str">
        <f>一年级坐位体前屈得分</f>
        <v/>
      </c>
      <c r="V1036" s="517" t="str">
        <f>一年级等级</f>
        <v/>
      </c>
      <c r="W1036" s="516" t="str">
        <f>一年级一分钟跳绳得分</f>
        <v/>
      </c>
      <c r="X1036" s="517" t="str">
        <f>一年级等级</f>
        <v/>
      </c>
      <c r="Y1036" s="515"/>
      <c r="Z1036" s="518"/>
      <c r="AA1036" s="533"/>
      <c r="AB1036" s="515"/>
      <c r="AC1036" s="533" t="str">
        <f>一年级跳绳附加分</f>
        <v/>
      </c>
      <c r="AD1036" s="534" t="str">
        <f>一年级标准分</f>
        <v/>
      </c>
      <c r="AE1036" s="534" t="str">
        <f>一年级总分</f>
        <v/>
      </c>
      <c r="AF1036" s="517" t="str">
        <f>一年级等级</f>
        <v/>
      </c>
    </row>
    <row r="1037" spans="1:32">
      <c r="A1037" s="664">
        <v>115</v>
      </c>
      <c r="B1037" s="665">
        <v>55</v>
      </c>
      <c r="C1037" s="586"/>
      <c r="D1037" s="587"/>
      <c r="E1037" s="586"/>
      <c r="F1037" s="625"/>
      <c r="G1037" s="608"/>
      <c r="H1037" s="475"/>
      <c r="I1037" s="613"/>
      <c r="J1037" s="614"/>
      <c r="K1037" s="614"/>
      <c r="L1037" s="649"/>
      <c r="M1037" s="644"/>
      <c r="N1037" s="505" t="str">
        <f>一年级BMI</f>
        <v/>
      </c>
      <c r="O1037" s="499" t="str">
        <f>一年级BMI等级</f>
        <v/>
      </c>
      <c r="P1037" s="500" t="str">
        <f>一年级BMI得分</f>
        <v/>
      </c>
      <c r="Q1037" s="515" t="str">
        <f>一年级肺活量得分</f>
        <v/>
      </c>
      <c r="R1037" s="512" t="str">
        <f>一年级等级</f>
        <v/>
      </c>
      <c r="S1037" s="516" t="str">
        <f>一年级50米跑得分</f>
        <v/>
      </c>
      <c r="T1037" s="517" t="str">
        <f>一年级等级</f>
        <v/>
      </c>
      <c r="U1037" s="516" t="str">
        <f>一年级坐位体前屈得分</f>
        <v/>
      </c>
      <c r="V1037" s="517" t="str">
        <f>一年级等级</f>
        <v/>
      </c>
      <c r="W1037" s="516" t="str">
        <f>一年级一分钟跳绳得分</f>
        <v/>
      </c>
      <c r="X1037" s="517" t="str">
        <f>一年级等级</f>
        <v/>
      </c>
      <c r="Y1037" s="515"/>
      <c r="Z1037" s="518"/>
      <c r="AA1037" s="533"/>
      <c r="AB1037" s="515"/>
      <c r="AC1037" s="533" t="str">
        <f>一年级跳绳附加分</f>
        <v/>
      </c>
      <c r="AD1037" s="534" t="str">
        <f>一年级标准分</f>
        <v/>
      </c>
      <c r="AE1037" s="534" t="str">
        <f>一年级总分</f>
        <v/>
      </c>
      <c r="AF1037" s="517" t="str">
        <f>一年级等级</f>
        <v/>
      </c>
    </row>
    <row r="1038" spans="1:32">
      <c r="A1038" s="664">
        <v>115</v>
      </c>
      <c r="B1038" s="665">
        <v>56</v>
      </c>
      <c r="C1038" s="586"/>
      <c r="D1038" s="587"/>
      <c r="E1038" s="586"/>
      <c r="F1038" s="473"/>
      <c r="G1038" s="608"/>
      <c r="H1038" s="475"/>
      <c r="I1038" s="613"/>
      <c r="J1038" s="614"/>
      <c r="K1038" s="614"/>
      <c r="L1038" s="649"/>
      <c r="M1038" s="644"/>
      <c r="N1038" s="505" t="str">
        <f>一年级BMI</f>
        <v/>
      </c>
      <c r="O1038" s="499" t="str">
        <f>一年级BMI等级</f>
        <v/>
      </c>
      <c r="P1038" s="500" t="str">
        <f>一年级BMI得分</f>
        <v/>
      </c>
      <c r="Q1038" s="515" t="str">
        <f>一年级肺活量得分</f>
        <v/>
      </c>
      <c r="R1038" s="512" t="str">
        <f>一年级等级</f>
        <v/>
      </c>
      <c r="S1038" s="516" t="str">
        <f>一年级50米跑得分</f>
        <v/>
      </c>
      <c r="T1038" s="517" t="str">
        <f>一年级等级</f>
        <v/>
      </c>
      <c r="U1038" s="516" t="str">
        <f>一年级坐位体前屈得分</f>
        <v/>
      </c>
      <c r="V1038" s="517" t="str">
        <f>一年级等级</f>
        <v/>
      </c>
      <c r="W1038" s="516" t="str">
        <f>一年级一分钟跳绳得分</f>
        <v/>
      </c>
      <c r="X1038" s="517" t="str">
        <f>一年级等级</f>
        <v/>
      </c>
      <c r="Y1038" s="515"/>
      <c r="Z1038" s="518"/>
      <c r="AA1038" s="533"/>
      <c r="AB1038" s="515"/>
      <c r="AC1038" s="533" t="str">
        <f>一年级跳绳附加分</f>
        <v/>
      </c>
      <c r="AD1038" s="534" t="str">
        <f>一年级标准分</f>
        <v/>
      </c>
      <c r="AE1038" s="534" t="str">
        <f>一年级总分</f>
        <v/>
      </c>
      <c r="AF1038" s="517" t="str">
        <f>一年级等级</f>
        <v/>
      </c>
    </row>
    <row r="1039" spans="1:32">
      <c r="A1039" s="664">
        <v>115</v>
      </c>
      <c r="B1039" s="665">
        <v>57</v>
      </c>
      <c r="C1039" s="586"/>
      <c r="D1039" s="587"/>
      <c r="E1039" s="586"/>
      <c r="F1039" s="473"/>
      <c r="G1039" s="608"/>
      <c r="H1039" s="475"/>
      <c r="I1039" s="613"/>
      <c r="J1039" s="614"/>
      <c r="K1039" s="614"/>
      <c r="L1039" s="649"/>
      <c r="M1039" s="644"/>
      <c r="N1039" s="505" t="str">
        <f>一年级BMI</f>
        <v/>
      </c>
      <c r="O1039" s="499" t="str">
        <f>一年级BMI等级</f>
        <v/>
      </c>
      <c r="P1039" s="500" t="str">
        <f>一年级BMI得分</f>
        <v/>
      </c>
      <c r="Q1039" s="515" t="str">
        <f>一年级肺活量得分</f>
        <v/>
      </c>
      <c r="R1039" s="512" t="str">
        <f>一年级等级</f>
        <v/>
      </c>
      <c r="S1039" s="516" t="str">
        <f>一年级50米跑得分</f>
        <v/>
      </c>
      <c r="T1039" s="517" t="str">
        <f>一年级等级</f>
        <v/>
      </c>
      <c r="U1039" s="516" t="str">
        <f>一年级坐位体前屈得分</f>
        <v/>
      </c>
      <c r="V1039" s="517" t="str">
        <f>一年级等级</f>
        <v/>
      </c>
      <c r="W1039" s="516" t="str">
        <f>一年级一分钟跳绳得分</f>
        <v/>
      </c>
      <c r="X1039" s="517" t="str">
        <f>一年级等级</f>
        <v/>
      </c>
      <c r="Y1039" s="515"/>
      <c r="Z1039" s="518"/>
      <c r="AA1039" s="533"/>
      <c r="AB1039" s="515"/>
      <c r="AC1039" s="533" t="str">
        <f>一年级跳绳附加分</f>
        <v/>
      </c>
      <c r="AD1039" s="534" t="str">
        <f>一年级标准分</f>
        <v/>
      </c>
      <c r="AE1039" s="534" t="str">
        <f>一年级总分</f>
        <v/>
      </c>
      <c r="AF1039" s="517" t="str">
        <f>一年级等级</f>
        <v/>
      </c>
    </row>
    <row r="1040" spans="1:32">
      <c r="A1040" s="664">
        <v>115</v>
      </c>
      <c r="B1040" s="665">
        <v>58</v>
      </c>
      <c r="C1040" s="586"/>
      <c r="D1040" s="587"/>
      <c r="E1040" s="586"/>
      <c r="F1040" s="473"/>
      <c r="G1040" s="608"/>
      <c r="H1040" s="475"/>
      <c r="I1040" s="613"/>
      <c r="J1040" s="614"/>
      <c r="K1040" s="614"/>
      <c r="L1040" s="649"/>
      <c r="M1040" s="644"/>
      <c r="N1040" s="505" t="str">
        <f>一年级BMI</f>
        <v/>
      </c>
      <c r="O1040" s="499" t="str">
        <f>一年级BMI等级</f>
        <v/>
      </c>
      <c r="P1040" s="500" t="str">
        <f>一年级BMI得分</f>
        <v/>
      </c>
      <c r="Q1040" s="515" t="str">
        <f>一年级肺活量得分</f>
        <v/>
      </c>
      <c r="R1040" s="512" t="str">
        <f>一年级等级</f>
        <v/>
      </c>
      <c r="S1040" s="516" t="str">
        <f>一年级50米跑得分</f>
        <v/>
      </c>
      <c r="T1040" s="517" t="str">
        <f>一年级等级</f>
        <v/>
      </c>
      <c r="U1040" s="516" t="str">
        <f>一年级坐位体前屈得分</f>
        <v/>
      </c>
      <c r="V1040" s="517" t="str">
        <f>一年级等级</f>
        <v/>
      </c>
      <c r="W1040" s="516" t="str">
        <f>一年级一分钟跳绳得分</f>
        <v/>
      </c>
      <c r="X1040" s="517" t="str">
        <f>一年级等级</f>
        <v/>
      </c>
      <c r="Y1040" s="515"/>
      <c r="Z1040" s="518"/>
      <c r="AA1040" s="533"/>
      <c r="AB1040" s="515"/>
      <c r="AC1040" s="533" t="str">
        <f>一年级跳绳附加分</f>
        <v/>
      </c>
      <c r="AD1040" s="534" t="str">
        <f>一年级标准分</f>
        <v/>
      </c>
      <c r="AE1040" s="534" t="str">
        <f>一年级总分</f>
        <v/>
      </c>
      <c r="AF1040" s="517" t="str">
        <f>一年级等级</f>
        <v/>
      </c>
    </row>
    <row r="1041" spans="1:32">
      <c r="A1041" s="664">
        <v>115</v>
      </c>
      <c r="B1041" s="665">
        <v>59</v>
      </c>
      <c r="C1041" s="586"/>
      <c r="D1041" s="587"/>
      <c r="E1041" s="586"/>
      <c r="F1041" s="473"/>
      <c r="G1041" s="608"/>
      <c r="H1041" s="475"/>
      <c r="I1041" s="613"/>
      <c r="J1041" s="614"/>
      <c r="K1041" s="614"/>
      <c r="L1041" s="649"/>
      <c r="M1041" s="644"/>
      <c r="N1041" s="505" t="str">
        <f>一年级BMI</f>
        <v/>
      </c>
      <c r="O1041" s="499" t="str">
        <f>一年级BMI等级</f>
        <v/>
      </c>
      <c r="P1041" s="500" t="str">
        <f>一年级BMI得分</f>
        <v/>
      </c>
      <c r="Q1041" s="515" t="str">
        <f>一年级肺活量得分</f>
        <v/>
      </c>
      <c r="R1041" s="512" t="str">
        <f>一年级等级</f>
        <v/>
      </c>
      <c r="S1041" s="516" t="str">
        <f>一年级50米跑得分</f>
        <v/>
      </c>
      <c r="T1041" s="517" t="str">
        <f>一年级等级</f>
        <v/>
      </c>
      <c r="U1041" s="516" t="str">
        <f>一年级坐位体前屈得分</f>
        <v/>
      </c>
      <c r="V1041" s="517" t="str">
        <f>一年级等级</f>
        <v/>
      </c>
      <c r="W1041" s="516" t="str">
        <f>一年级一分钟跳绳得分</f>
        <v/>
      </c>
      <c r="X1041" s="517" t="str">
        <f>一年级等级</f>
        <v/>
      </c>
      <c r="Y1041" s="515"/>
      <c r="Z1041" s="518"/>
      <c r="AA1041" s="533"/>
      <c r="AB1041" s="515"/>
      <c r="AC1041" s="533" t="str">
        <f>一年级跳绳附加分</f>
        <v/>
      </c>
      <c r="AD1041" s="534" t="str">
        <f>一年级标准分</f>
        <v/>
      </c>
      <c r="AE1041" s="534" t="str">
        <f>一年级总分</f>
        <v/>
      </c>
      <c r="AF1041" s="517" t="str">
        <f>一年级等级</f>
        <v/>
      </c>
    </row>
    <row r="1042" spans="1:32">
      <c r="A1042" s="664">
        <v>115</v>
      </c>
      <c r="B1042" s="665">
        <v>60</v>
      </c>
      <c r="C1042" s="586"/>
      <c r="D1042" s="587"/>
      <c r="E1042" s="586"/>
      <c r="F1042" s="473"/>
      <c r="G1042" s="608"/>
      <c r="H1042" s="475"/>
      <c r="I1042" s="613"/>
      <c r="J1042" s="614"/>
      <c r="K1042" s="614"/>
      <c r="L1042" s="649"/>
      <c r="M1042" s="644"/>
      <c r="N1042" s="505" t="str">
        <f>一年级BMI</f>
        <v/>
      </c>
      <c r="O1042" s="499" t="str">
        <f>一年级BMI等级</f>
        <v/>
      </c>
      <c r="P1042" s="500" t="str">
        <f>一年级BMI得分</f>
        <v/>
      </c>
      <c r="Q1042" s="515" t="str">
        <f>一年级肺活量得分</f>
        <v/>
      </c>
      <c r="R1042" s="512" t="str">
        <f>一年级等级</f>
        <v/>
      </c>
      <c r="S1042" s="516" t="str">
        <f>一年级50米跑得分</f>
        <v/>
      </c>
      <c r="T1042" s="517" t="str">
        <f>一年级等级</f>
        <v/>
      </c>
      <c r="U1042" s="516" t="str">
        <f>一年级坐位体前屈得分</f>
        <v/>
      </c>
      <c r="V1042" s="517" t="str">
        <f>一年级等级</f>
        <v/>
      </c>
      <c r="W1042" s="516" t="str">
        <f>一年级一分钟跳绳得分</f>
        <v/>
      </c>
      <c r="X1042" s="517" t="str">
        <f>一年级等级</f>
        <v/>
      </c>
      <c r="Y1042" s="515"/>
      <c r="Z1042" s="518"/>
      <c r="AA1042" s="533"/>
      <c r="AB1042" s="515"/>
      <c r="AC1042" s="533" t="str">
        <f>一年级跳绳附加分</f>
        <v/>
      </c>
      <c r="AD1042" s="534" t="str">
        <f>一年级标准分</f>
        <v/>
      </c>
      <c r="AE1042" s="534" t="str">
        <f>一年级总分</f>
        <v/>
      </c>
      <c r="AF1042" s="517" t="str">
        <f>一年级等级</f>
        <v/>
      </c>
    </row>
    <row r="1043" spans="1:32">
      <c r="A1043" s="664">
        <v>115</v>
      </c>
      <c r="B1043" s="665">
        <v>61</v>
      </c>
      <c r="C1043" s="586"/>
      <c r="D1043" s="587"/>
      <c r="E1043" s="586"/>
      <c r="F1043" s="473"/>
      <c r="G1043" s="608"/>
      <c r="H1043" s="475"/>
      <c r="I1043" s="613"/>
      <c r="J1043" s="614"/>
      <c r="K1043" s="614"/>
      <c r="L1043" s="649"/>
      <c r="M1043" s="644"/>
      <c r="N1043" s="505" t="str">
        <f>一年级BMI</f>
        <v/>
      </c>
      <c r="O1043" s="499" t="str">
        <f>一年级BMI等级</f>
        <v/>
      </c>
      <c r="P1043" s="500" t="str">
        <f>一年级BMI得分</f>
        <v/>
      </c>
      <c r="Q1043" s="515" t="str">
        <f>一年级肺活量得分</f>
        <v/>
      </c>
      <c r="R1043" s="512" t="str">
        <f>一年级等级</f>
        <v/>
      </c>
      <c r="S1043" s="516" t="str">
        <f>一年级50米跑得分</f>
        <v/>
      </c>
      <c r="T1043" s="517" t="str">
        <f>一年级等级</f>
        <v/>
      </c>
      <c r="U1043" s="516" t="str">
        <f>一年级坐位体前屈得分</f>
        <v/>
      </c>
      <c r="V1043" s="517" t="str">
        <f>一年级等级</f>
        <v/>
      </c>
      <c r="W1043" s="516" t="str">
        <f>一年级一分钟跳绳得分</f>
        <v/>
      </c>
      <c r="X1043" s="517" t="str">
        <f>一年级等级</f>
        <v/>
      </c>
      <c r="Y1043" s="515"/>
      <c r="Z1043" s="518"/>
      <c r="AA1043" s="533"/>
      <c r="AB1043" s="515"/>
      <c r="AC1043" s="533" t="str">
        <f>一年级跳绳附加分</f>
        <v/>
      </c>
      <c r="AD1043" s="534" t="str">
        <f>一年级标准分</f>
        <v/>
      </c>
      <c r="AE1043" s="534" t="str">
        <f>一年级总分</f>
        <v/>
      </c>
      <c r="AF1043" s="517" t="str">
        <f>一年级等级</f>
        <v/>
      </c>
    </row>
    <row r="1044" spans="1:32">
      <c r="A1044" s="664">
        <v>115</v>
      </c>
      <c r="B1044" s="665">
        <v>62</v>
      </c>
      <c r="C1044" s="586"/>
      <c r="D1044" s="587"/>
      <c r="E1044" s="586"/>
      <c r="F1044" s="473"/>
      <c r="G1044" s="608"/>
      <c r="H1044" s="475"/>
      <c r="I1044" s="613"/>
      <c r="J1044" s="614"/>
      <c r="K1044" s="614"/>
      <c r="L1044" s="649"/>
      <c r="M1044" s="644"/>
      <c r="N1044" s="505" t="str">
        <f>一年级BMI</f>
        <v/>
      </c>
      <c r="O1044" s="499" t="str">
        <f>一年级BMI等级</f>
        <v/>
      </c>
      <c r="P1044" s="500" t="str">
        <f>一年级BMI得分</f>
        <v/>
      </c>
      <c r="Q1044" s="515" t="str">
        <f>一年级肺活量得分</f>
        <v/>
      </c>
      <c r="R1044" s="512" t="str">
        <f>一年级等级</f>
        <v/>
      </c>
      <c r="S1044" s="516" t="str">
        <f>一年级50米跑得分</f>
        <v/>
      </c>
      <c r="T1044" s="517" t="str">
        <f>一年级等级</f>
        <v/>
      </c>
      <c r="U1044" s="516" t="str">
        <f>一年级坐位体前屈得分</f>
        <v/>
      </c>
      <c r="V1044" s="517" t="str">
        <f>一年级等级</f>
        <v/>
      </c>
      <c r="W1044" s="516" t="str">
        <f>一年级一分钟跳绳得分</f>
        <v/>
      </c>
      <c r="X1044" s="517" t="str">
        <f>一年级等级</f>
        <v/>
      </c>
      <c r="Y1044" s="515"/>
      <c r="Z1044" s="518"/>
      <c r="AA1044" s="533"/>
      <c r="AB1044" s="515"/>
      <c r="AC1044" s="533" t="str">
        <f>一年级跳绳附加分</f>
        <v/>
      </c>
      <c r="AD1044" s="534" t="str">
        <f>一年级标准分</f>
        <v/>
      </c>
      <c r="AE1044" s="534" t="str">
        <f>一年级总分</f>
        <v/>
      </c>
      <c r="AF1044" s="517" t="str">
        <f>一年级等级</f>
        <v/>
      </c>
    </row>
    <row r="1045" spans="1:32">
      <c r="A1045" s="664">
        <v>115</v>
      </c>
      <c r="B1045" s="665">
        <v>63</v>
      </c>
      <c r="C1045" s="586"/>
      <c r="D1045" s="587"/>
      <c r="E1045" s="586"/>
      <c r="F1045" s="473"/>
      <c r="G1045" s="608"/>
      <c r="H1045" s="475"/>
      <c r="I1045" s="613"/>
      <c r="J1045" s="614"/>
      <c r="K1045" s="614"/>
      <c r="L1045" s="649"/>
      <c r="M1045" s="644"/>
      <c r="N1045" s="505" t="str">
        <f>一年级BMI</f>
        <v/>
      </c>
      <c r="O1045" s="499" t="str">
        <f>一年级BMI等级</f>
        <v/>
      </c>
      <c r="P1045" s="500" t="str">
        <f>一年级BMI得分</f>
        <v/>
      </c>
      <c r="Q1045" s="515" t="str">
        <f>一年级肺活量得分</f>
        <v/>
      </c>
      <c r="R1045" s="512" t="str">
        <f>一年级等级</f>
        <v/>
      </c>
      <c r="S1045" s="516" t="str">
        <f>一年级50米跑得分</f>
        <v/>
      </c>
      <c r="T1045" s="517" t="str">
        <f>一年级等级</f>
        <v/>
      </c>
      <c r="U1045" s="516" t="str">
        <f>一年级坐位体前屈得分</f>
        <v/>
      </c>
      <c r="V1045" s="517" t="str">
        <f>一年级等级</f>
        <v/>
      </c>
      <c r="W1045" s="516" t="str">
        <f>一年级一分钟跳绳得分</f>
        <v/>
      </c>
      <c r="X1045" s="517" t="str">
        <f>一年级等级</f>
        <v/>
      </c>
      <c r="Y1045" s="515"/>
      <c r="Z1045" s="518"/>
      <c r="AA1045" s="533"/>
      <c r="AB1045" s="515"/>
      <c r="AC1045" s="533" t="str">
        <f>一年级跳绳附加分</f>
        <v/>
      </c>
      <c r="AD1045" s="534" t="str">
        <f>一年级标准分</f>
        <v/>
      </c>
      <c r="AE1045" s="534" t="str">
        <f>一年级总分</f>
        <v/>
      </c>
      <c r="AF1045" s="517" t="str">
        <f>一年级等级</f>
        <v/>
      </c>
    </row>
    <row r="1046" spans="1:32">
      <c r="A1046" s="664">
        <v>115</v>
      </c>
      <c r="B1046" s="665">
        <v>64</v>
      </c>
      <c r="C1046" s="586"/>
      <c r="D1046" s="587"/>
      <c r="E1046" s="586"/>
      <c r="F1046" s="473"/>
      <c r="G1046" s="608"/>
      <c r="H1046" s="475"/>
      <c r="I1046" s="613"/>
      <c r="J1046" s="614"/>
      <c r="K1046" s="614"/>
      <c r="L1046" s="649"/>
      <c r="M1046" s="644"/>
      <c r="N1046" s="505" t="str">
        <f>一年级BMI</f>
        <v/>
      </c>
      <c r="O1046" s="499" t="str">
        <f>一年级BMI等级</f>
        <v/>
      </c>
      <c r="P1046" s="500" t="str">
        <f>一年级BMI得分</f>
        <v/>
      </c>
      <c r="Q1046" s="515" t="str">
        <f>一年级肺活量得分</f>
        <v/>
      </c>
      <c r="R1046" s="512" t="str">
        <f>一年级等级</f>
        <v/>
      </c>
      <c r="S1046" s="516" t="str">
        <f>一年级50米跑得分</f>
        <v/>
      </c>
      <c r="T1046" s="517" t="str">
        <f>一年级等级</f>
        <v/>
      </c>
      <c r="U1046" s="516" t="str">
        <f>一年级坐位体前屈得分</f>
        <v/>
      </c>
      <c r="V1046" s="517" t="str">
        <f>一年级等级</f>
        <v/>
      </c>
      <c r="W1046" s="516" t="str">
        <f>一年级一分钟跳绳得分</f>
        <v/>
      </c>
      <c r="X1046" s="517" t="str">
        <f>一年级等级</f>
        <v/>
      </c>
      <c r="Y1046" s="515"/>
      <c r="Z1046" s="518"/>
      <c r="AA1046" s="533"/>
      <c r="AB1046" s="515"/>
      <c r="AC1046" s="533" t="str">
        <f>一年级跳绳附加分</f>
        <v/>
      </c>
      <c r="AD1046" s="534" t="str">
        <f>一年级标准分</f>
        <v/>
      </c>
      <c r="AE1046" s="534" t="str">
        <f>一年级总分</f>
        <v/>
      </c>
      <c r="AF1046" s="517" t="str">
        <f>一年级等级</f>
        <v/>
      </c>
    </row>
    <row r="1047" spans="1:32">
      <c r="A1047" s="664">
        <v>115</v>
      </c>
      <c r="B1047" s="665">
        <v>65</v>
      </c>
      <c r="C1047" s="586"/>
      <c r="D1047" s="587"/>
      <c r="E1047" s="586"/>
      <c r="F1047" s="473"/>
      <c r="G1047" s="608"/>
      <c r="H1047" s="475"/>
      <c r="I1047" s="613"/>
      <c r="J1047" s="614"/>
      <c r="K1047" s="614"/>
      <c r="L1047" s="649"/>
      <c r="M1047" s="644"/>
      <c r="N1047" s="505" t="str">
        <f>一年级BMI</f>
        <v/>
      </c>
      <c r="O1047" s="499" t="str">
        <f>一年级BMI等级</f>
        <v/>
      </c>
      <c r="P1047" s="500" t="str">
        <f>一年级BMI得分</f>
        <v/>
      </c>
      <c r="Q1047" s="515" t="str">
        <f>一年级肺活量得分</f>
        <v/>
      </c>
      <c r="R1047" s="512" t="str">
        <f>一年级等级</f>
        <v/>
      </c>
      <c r="S1047" s="516" t="str">
        <f>一年级50米跑得分</f>
        <v/>
      </c>
      <c r="T1047" s="517" t="str">
        <f>一年级等级</f>
        <v/>
      </c>
      <c r="U1047" s="516" t="str">
        <f>一年级坐位体前屈得分</f>
        <v/>
      </c>
      <c r="V1047" s="517" t="str">
        <f>一年级等级</f>
        <v/>
      </c>
      <c r="W1047" s="516" t="str">
        <f>一年级一分钟跳绳得分</f>
        <v/>
      </c>
      <c r="X1047" s="517" t="str">
        <f>一年级等级</f>
        <v/>
      </c>
      <c r="Y1047" s="515"/>
      <c r="Z1047" s="518"/>
      <c r="AA1047" s="533"/>
      <c r="AB1047" s="515"/>
      <c r="AC1047" s="533" t="str">
        <f>一年级跳绳附加分</f>
        <v/>
      </c>
      <c r="AD1047" s="534" t="str">
        <f>一年级标准分</f>
        <v/>
      </c>
      <c r="AE1047" s="534" t="str">
        <f>一年级总分</f>
        <v/>
      </c>
      <c r="AF1047" s="517" t="str">
        <f>一年级等级</f>
        <v/>
      </c>
    </row>
    <row r="1048" spans="1:32">
      <c r="A1048" s="664">
        <v>115</v>
      </c>
      <c r="B1048" s="665">
        <v>66</v>
      </c>
      <c r="C1048" s="586"/>
      <c r="D1048" s="587"/>
      <c r="E1048" s="586"/>
      <c r="F1048" s="473"/>
      <c r="G1048" s="608"/>
      <c r="H1048" s="475"/>
      <c r="I1048" s="613"/>
      <c r="J1048" s="614"/>
      <c r="K1048" s="614"/>
      <c r="L1048" s="649"/>
      <c r="M1048" s="644"/>
      <c r="N1048" s="505" t="str">
        <f>一年级BMI</f>
        <v/>
      </c>
      <c r="O1048" s="499" t="str">
        <f>一年级BMI等级</f>
        <v/>
      </c>
      <c r="P1048" s="500" t="str">
        <f>一年级BMI得分</f>
        <v/>
      </c>
      <c r="Q1048" s="515" t="str">
        <f>一年级肺活量得分</f>
        <v/>
      </c>
      <c r="R1048" s="512" t="str">
        <f>一年级等级</f>
        <v/>
      </c>
      <c r="S1048" s="516" t="str">
        <f>一年级50米跑得分</f>
        <v/>
      </c>
      <c r="T1048" s="517" t="str">
        <f>一年级等级</f>
        <v/>
      </c>
      <c r="U1048" s="516" t="str">
        <f>一年级坐位体前屈得分</f>
        <v/>
      </c>
      <c r="V1048" s="517" t="str">
        <f>一年级等级</f>
        <v/>
      </c>
      <c r="W1048" s="516" t="str">
        <f>一年级一分钟跳绳得分</f>
        <v/>
      </c>
      <c r="X1048" s="517" t="str">
        <f>一年级等级</f>
        <v/>
      </c>
      <c r="Y1048" s="515"/>
      <c r="Z1048" s="518"/>
      <c r="AA1048" s="533"/>
      <c r="AB1048" s="515"/>
      <c r="AC1048" s="533" t="str">
        <f>一年级跳绳附加分</f>
        <v/>
      </c>
      <c r="AD1048" s="534" t="str">
        <f>一年级标准分</f>
        <v/>
      </c>
      <c r="AE1048" s="534" t="str">
        <f>一年级总分</f>
        <v/>
      </c>
      <c r="AF1048" s="517" t="str">
        <f>一年级等级</f>
        <v/>
      </c>
    </row>
    <row r="1049" spans="1:32">
      <c r="A1049" s="664">
        <v>115</v>
      </c>
      <c r="B1049" s="665">
        <v>67</v>
      </c>
      <c r="C1049" s="586"/>
      <c r="D1049" s="587"/>
      <c r="E1049" s="586"/>
      <c r="F1049" s="473"/>
      <c r="G1049" s="608"/>
      <c r="H1049" s="475"/>
      <c r="I1049" s="613"/>
      <c r="J1049" s="614"/>
      <c r="K1049" s="614"/>
      <c r="L1049" s="649"/>
      <c r="M1049" s="644"/>
      <c r="N1049" s="505" t="str">
        <f>一年级BMI</f>
        <v/>
      </c>
      <c r="O1049" s="499" t="str">
        <f>一年级BMI等级</f>
        <v/>
      </c>
      <c r="P1049" s="500" t="str">
        <f>一年级BMI得分</f>
        <v/>
      </c>
      <c r="Q1049" s="515" t="str">
        <f>一年级肺活量得分</f>
        <v/>
      </c>
      <c r="R1049" s="512" t="str">
        <f>一年级等级</f>
        <v/>
      </c>
      <c r="S1049" s="516" t="str">
        <f>一年级50米跑得分</f>
        <v/>
      </c>
      <c r="T1049" s="517" t="str">
        <f>一年级等级</f>
        <v/>
      </c>
      <c r="U1049" s="516" t="str">
        <f>一年级坐位体前屈得分</f>
        <v/>
      </c>
      <c r="V1049" s="517" t="str">
        <f>一年级等级</f>
        <v/>
      </c>
      <c r="W1049" s="516" t="str">
        <f>一年级一分钟跳绳得分</f>
        <v/>
      </c>
      <c r="X1049" s="517" t="str">
        <f>一年级等级</f>
        <v/>
      </c>
      <c r="Y1049" s="515"/>
      <c r="Z1049" s="518"/>
      <c r="AA1049" s="533"/>
      <c r="AB1049" s="515"/>
      <c r="AC1049" s="533" t="str">
        <f>一年级跳绳附加分</f>
        <v/>
      </c>
      <c r="AD1049" s="534" t="str">
        <f>一年级标准分</f>
        <v/>
      </c>
      <c r="AE1049" s="534" t="str">
        <f>一年级总分</f>
        <v/>
      </c>
      <c r="AF1049" s="517" t="str">
        <f>一年级等级</f>
        <v/>
      </c>
    </row>
    <row r="1050" spans="1:32">
      <c r="A1050" s="664">
        <v>115</v>
      </c>
      <c r="B1050" s="665">
        <v>68</v>
      </c>
      <c r="C1050" s="586"/>
      <c r="D1050" s="587"/>
      <c r="E1050" s="586"/>
      <c r="F1050" s="473"/>
      <c r="G1050" s="608"/>
      <c r="H1050" s="475"/>
      <c r="I1050" s="613"/>
      <c r="J1050" s="614"/>
      <c r="K1050" s="614"/>
      <c r="L1050" s="649"/>
      <c r="M1050" s="644"/>
      <c r="N1050" s="505" t="str">
        <f>一年级BMI</f>
        <v/>
      </c>
      <c r="O1050" s="499" t="str">
        <f>一年级BMI等级</f>
        <v/>
      </c>
      <c r="P1050" s="500" t="str">
        <f>一年级BMI得分</f>
        <v/>
      </c>
      <c r="Q1050" s="515" t="str">
        <f>一年级肺活量得分</f>
        <v/>
      </c>
      <c r="R1050" s="512" t="str">
        <f>一年级等级</f>
        <v/>
      </c>
      <c r="S1050" s="516" t="str">
        <f>一年级50米跑得分</f>
        <v/>
      </c>
      <c r="T1050" s="517" t="str">
        <f>一年级等级</f>
        <v/>
      </c>
      <c r="U1050" s="516" t="str">
        <f>一年级坐位体前屈得分</f>
        <v/>
      </c>
      <c r="V1050" s="517" t="str">
        <f>一年级等级</f>
        <v/>
      </c>
      <c r="W1050" s="516" t="str">
        <f>一年级一分钟跳绳得分</f>
        <v/>
      </c>
      <c r="X1050" s="517" t="str">
        <f>一年级等级</f>
        <v/>
      </c>
      <c r="Y1050" s="515"/>
      <c r="Z1050" s="518"/>
      <c r="AA1050" s="533"/>
      <c r="AB1050" s="515"/>
      <c r="AC1050" s="533" t="str">
        <f>一年级跳绳附加分</f>
        <v/>
      </c>
      <c r="AD1050" s="534" t="str">
        <f>一年级标准分</f>
        <v/>
      </c>
      <c r="AE1050" s="534" t="str">
        <f>一年级总分</f>
        <v/>
      </c>
      <c r="AF1050" s="517" t="str">
        <f>一年级等级</f>
        <v/>
      </c>
    </row>
    <row r="1051" spans="1:32">
      <c r="A1051" s="664">
        <v>115</v>
      </c>
      <c r="B1051" s="665">
        <v>69</v>
      </c>
      <c r="C1051" s="586"/>
      <c r="D1051" s="587"/>
      <c r="E1051" s="586"/>
      <c r="F1051" s="473"/>
      <c r="G1051" s="608"/>
      <c r="H1051" s="475"/>
      <c r="I1051" s="613"/>
      <c r="J1051" s="614"/>
      <c r="K1051" s="614"/>
      <c r="L1051" s="649"/>
      <c r="M1051" s="644"/>
      <c r="N1051" s="505" t="str">
        <f>一年级BMI</f>
        <v/>
      </c>
      <c r="O1051" s="499" t="str">
        <f>一年级BMI等级</f>
        <v/>
      </c>
      <c r="P1051" s="500" t="str">
        <f>一年级BMI得分</f>
        <v/>
      </c>
      <c r="Q1051" s="515" t="str">
        <f>一年级肺活量得分</f>
        <v/>
      </c>
      <c r="R1051" s="512" t="str">
        <f>一年级等级</f>
        <v/>
      </c>
      <c r="S1051" s="516" t="str">
        <f>一年级50米跑得分</f>
        <v/>
      </c>
      <c r="T1051" s="517" t="str">
        <f>一年级等级</f>
        <v/>
      </c>
      <c r="U1051" s="516" t="str">
        <f>一年级坐位体前屈得分</f>
        <v/>
      </c>
      <c r="V1051" s="517" t="str">
        <f>一年级等级</f>
        <v/>
      </c>
      <c r="W1051" s="516" t="str">
        <f>一年级一分钟跳绳得分</f>
        <v/>
      </c>
      <c r="X1051" s="517" t="str">
        <f>一年级等级</f>
        <v/>
      </c>
      <c r="Y1051" s="515"/>
      <c r="Z1051" s="518"/>
      <c r="AA1051" s="533"/>
      <c r="AB1051" s="515"/>
      <c r="AC1051" s="533" t="str">
        <f>一年级跳绳附加分</f>
        <v/>
      </c>
      <c r="AD1051" s="534" t="str">
        <f>一年级标准分</f>
        <v/>
      </c>
      <c r="AE1051" s="534" t="str">
        <f>一年级总分</f>
        <v/>
      </c>
      <c r="AF1051" s="517" t="str">
        <f>一年级等级</f>
        <v/>
      </c>
    </row>
    <row r="1052" ht="15.75" spans="1:32">
      <c r="A1052" s="687">
        <v>115</v>
      </c>
      <c r="B1052" s="688">
        <v>70</v>
      </c>
      <c r="C1052" s="590"/>
      <c r="D1052" s="591"/>
      <c r="E1052" s="590"/>
      <c r="F1052" s="583"/>
      <c r="G1052" s="611"/>
      <c r="H1052" s="542"/>
      <c r="I1052" s="617"/>
      <c r="J1052" s="618"/>
      <c r="K1052" s="626"/>
      <c r="L1052" s="650"/>
      <c r="M1052" s="645"/>
      <c r="N1052" s="548" t="str">
        <f>一年级BMI</f>
        <v/>
      </c>
      <c r="O1052" s="549" t="str">
        <f>一年级BMI等级</f>
        <v/>
      </c>
      <c r="P1052" s="550" t="str">
        <f>一年级BMI得分</f>
        <v/>
      </c>
      <c r="Q1052" s="556" t="str">
        <f>一年级肺活量得分</f>
        <v/>
      </c>
      <c r="R1052" s="557" t="str">
        <f>一年级等级</f>
        <v/>
      </c>
      <c r="S1052" s="558" t="str">
        <f>一年级50米跑得分</f>
        <v/>
      </c>
      <c r="T1052" s="559" t="str">
        <f>一年级等级</f>
        <v/>
      </c>
      <c r="U1052" s="558" t="str">
        <f>一年级坐位体前屈得分</f>
        <v/>
      </c>
      <c r="V1052" s="559" t="str">
        <f>一年级等级</f>
        <v/>
      </c>
      <c r="W1052" s="558" t="str">
        <f>一年级一分钟跳绳得分</f>
        <v/>
      </c>
      <c r="X1052" s="559" t="str">
        <f>一年级等级</f>
        <v/>
      </c>
      <c r="Y1052" s="556"/>
      <c r="Z1052" s="563"/>
      <c r="AA1052" s="564"/>
      <c r="AB1052" s="556"/>
      <c r="AC1052" s="565" t="str">
        <f>一年级跳绳附加分</f>
        <v/>
      </c>
      <c r="AD1052" s="566" t="str">
        <f>一年级标准分</f>
        <v/>
      </c>
      <c r="AE1052" s="566" t="str">
        <f>一年级总分</f>
        <v/>
      </c>
      <c r="AF1052" s="567" t="str">
        <f>一年级等级</f>
        <v/>
      </c>
    </row>
    <row r="1053" ht="15.75" spans="1:32">
      <c r="A1053" s="662">
        <v>116</v>
      </c>
      <c r="B1053" s="663">
        <v>1</v>
      </c>
      <c r="C1053" s="593"/>
      <c r="D1053" s="594"/>
      <c r="E1053" s="593"/>
      <c r="F1053" s="473"/>
      <c r="G1053" s="612"/>
      <c r="H1053" s="475"/>
      <c r="I1053" s="621"/>
      <c r="J1053" s="622"/>
      <c r="K1053" s="629"/>
      <c r="L1053" s="651"/>
      <c r="M1053" s="646"/>
      <c r="N1053" s="553" t="str">
        <f>一年级BMI</f>
        <v/>
      </c>
      <c r="O1053" s="554" t="str">
        <f>一年级BMI等级</f>
        <v/>
      </c>
      <c r="P1053" s="555" t="str">
        <f>一年级BMI得分</f>
        <v/>
      </c>
      <c r="Q1053" s="560" t="str">
        <f>一年级肺活量得分</f>
        <v/>
      </c>
      <c r="R1053" s="561" t="str">
        <f>一年级等级</f>
        <v/>
      </c>
      <c r="S1053" s="562" t="str">
        <f>一年级50米跑得分</f>
        <v/>
      </c>
      <c r="T1053" s="561" t="str">
        <f>一年级等级</f>
        <v/>
      </c>
      <c r="U1053" s="562" t="str">
        <f>一年级坐位体前屈得分</f>
        <v/>
      </c>
      <c r="V1053" s="561" t="str">
        <f>一年级等级</f>
        <v/>
      </c>
      <c r="W1053" s="562" t="str">
        <f>一年级一分钟跳绳得分</f>
        <v/>
      </c>
      <c r="X1053" s="561" t="str">
        <f>一年级等级</f>
        <v/>
      </c>
      <c r="Y1053" s="560"/>
      <c r="Z1053" s="568"/>
      <c r="AA1053" s="569"/>
      <c r="AB1053" s="560"/>
      <c r="AC1053" s="530" t="str">
        <f>一年级跳绳附加分</f>
        <v/>
      </c>
      <c r="AD1053" s="531" t="str">
        <f>一年级标准分</f>
        <v/>
      </c>
      <c r="AE1053" s="531" t="str">
        <f>一年级总分</f>
        <v/>
      </c>
      <c r="AF1053" s="512" t="str">
        <f>一年级等级</f>
        <v/>
      </c>
    </row>
    <row r="1054" spans="1:32">
      <c r="A1054" s="664">
        <v>116</v>
      </c>
      <c r="B1054" s="665">
        <v>2</v>
      </c>
      <c r="C1054" s="586"/>
      <c r="D1054" s="587"/>
      <c r="E1054" s="586"/>
      <c r="F1054" s="473"/>
      <c r="G1054" s="608"/>
      <c r="H1054" s="475"/>
      <c r="I1054" s="613"/>
      <c r="J1054" s="614"/>
      <c r="K1054" s="614"/>
      <c r="L1054" s="649"/>
      <c r="M1054" s="644"/>
      <c r="N1054" s="505" t="str">
        <f>一年级BMI</f>
        <v/>
      </c>
      <c r="O1054" s="499" t="str">
        <f>一年级BMI等级</f>
        <v/>
      </c>
      <c r="P1054" s="500" t="str">
        <f>一年级BMI得分</f>
        <v/>
      </c>
      <c r="Q1054" s="515" t="str">
        <f>一年级肺活量得分</f>
        <v/>
      </c>
      <c r="R1054" s="512" t="str">
        <f>一年级等级</f>
        <v/>
      </c>
      <c r="S1054" s="516" t="str">
        <f>一年级50米跑得分</f>
        <v/>
      </c>
      <c r="T1054" s="517" t="str">
        <f>一年级等级</f>
        <v/>
      </c>
      <c r="U1054" s="516" t="str">
        <f>一年级坐位体前屈得分</f>
        <v/>
      </c>
      <c r="V1054" s="517" t="str">
        <f>一年级等级</f>
        <v/>
      </c>
      <c r="W1054" s="516" t="str">
        <f>一年级一分钟跳绳得分</f>
        <v/>
      </c>
      <c r="X1054" s="517" t="str">
        <f>一年级等级</f>
        <v/>
      </c>
      <c r="Y1054" s="515"/>
      <c r="Z1054" s="518"/>
      <c r="AA1054" s="533"/>
      <c r="AB1054" s="515"/>
      <c r="AC1054" s="533" t="str">
        <f>一年级跳绳附加分</f>
        <v/>
      </c>
      <c r="AD1054" s="534" t="str">
        <f>一年级标准分</f>
        <v/>
      </c>
      <c r="AE1054" s="534" t="str">
        <f>一年级总分</f>
        <v/>
      </c>
      <c r="AF1054" s="517" t="str">
        <f>一年级等级</f>
        <v/>
      </c>
    </row>
    <row r="1055" spans="1:32">
      <c r="A1055" s="664">
        <v>116</v>
      </c>
      <c r="B1055" s="665">
        <v>3</v>
      </c>
      <c r="C1055" s="586"/>
      <c r="D1055" s="587"/>
      <c r="E1055" s="586"/>
      <c r="F1055" s="473"/>
      <c r="G1055" s="608"/>
      <c r="H1055" s="475"/>
      <c r="I1055" s="613"/>
      <c r="J1055" s="614"/>
      <c r="K1055" s="614"/>
      <c r="L1055" s="649"/>
      <c r="M1055" s="644"/>
      <c r="N1055" s="505" t="str">
        <f>一年级BMI</f>
        <v/>
      </c>
      <c r="O1055" s="499" t="str">
        <f>一年级BMI等级</f>
        <v/>
      </c>
      <c r="P1055" s="500" t="str">
        <f>一年级BMI得分</f>
        <v/>
      </c>
      <c r="Q1055" s="515" t="str">
        <f>一年级肺活量得分</f>
        <v/>
      </c>
      <c r="R1055" s="512" t="str">
        <f>一年级等级</f>
        <v/>
      </c>
      <c r="S1055" s="516" t="str">
        <f>一年级50米跑得分</f>
        <v/>
      </c>
      <c r="T1055" s="517" t="str">
        <f>一年级等级</f>
        <v/>
      </c>
      <c r="U1055" s="516" t="str">
        <f>一年级坐位体前屈得分</f>
        <v/>
      </c>
      <c r="V1055" s="517" t="str">
        <f>一年级等级</f>
        <v/>
      </c>
      <c r="W1055" s="516" t="str">
        <f>一年级一分钟跳绳得分</f>
        <v/>
      </c>
      <c r="X1055" s="517" t="str">
        <f>一年级等级</f>
        <v/>
      </c>
      <c r="Y1055" s="515"/>
      <c r="Z1055" s="518"/>
      <c r="AA1055" s="533"/>
      <c r="AB1055" s="515"/>
      <c r="AC1055" s="533" t="str">
        <f>一年级跳绳附加分</f>
        <v/>
      </c>
      <c r="AD1055" s="534" t="str">
        <f>一年级标准分</f>
        <v/>
      </c>
      <c r="AE1055" s="534" t="str">
        <f>一年级总分</f>
        <v/>
      </c>
      <c r="AF1055" s="517" t="str">
        <f>一年级等级</f>
        <v/>
      </c>
    </row>
    <row r="1056" spans="1:32">
      <c r="A1056" s="664">
        <v>116</v>
      </c>
      <c r="B1056" s="665">
        <v>4</v>
      </c>
      <c r="C1056" s="586"/>
      <c r="D1056" s="587"/>
      <c r="E1056" s="586"/>
      <c r="F1056" s="473"/>
      <c r="G1056" s="608"/>
      <c r="H1056" s="475"/>
      <c r="I1056" s="613"/>
      <c r="J1056" s="614"/>
      <c r="K1056" s="614"/>
      <c r="L1056" s="649"/>
      <c r="M1056" s="644"/>
      <c r="N1056" s="505" t="str">
        <f>一年级BMI</f>
        <v/>
      </c>
      <c r="O1056" s="499" t="str">
        <f>一年级BMI等级</f>
        <v/>
      </c>
      <c r="P1056" s="500" t="str">
        <f>一年级BMI得分</f>
        <v/>
      </c>
      <c r="Q1056" s="515" t="str">
        <f>一年级肺活量得分</f>
        <v/>
      </c>
      <c r="R1056" s="512" t="str">
        <f>一年级等级</f>
        <v/>
      </c>
      <c r="S1056" s="516" t="str">
        <f>一年级50米跑得分</f>
        <v/>
      </c>
      <c r="T1056" s="517" t="str">
        <f>一年级等级</f>
        <v/>
      </c>
      <c r="U1056" s="516" t="str">
        <f>一年级坐位体前屈得分</f>
        <v/>
      </c>
      <c r="V1056" s="517" t="str">
        <f>一年级等级</f>
        <v/>
      </c>
      <c r="W1056" s="516" t="str">
        <f>一年级一分钟跳绳得分</f>
        <v/>
      </c>
      <c r="X1056" s="517" t="str">
        <f>一年级等级</f>
        <v/>
      </c>
      <c r="Y1056" s="515"/>
      <c r="Z1056" s="518"/>
      <c r="AA1056" s="533"/>
      <c r="AB1056" s="515"/>
      <c r="AC1056" s="533" t="str">
        <f>一年级跳绳附加分</f>
        <v/>
      </c>
      <c r="AD1056" s="534" t="str">
        <f>一年级标准分</f>
        <v/>
      </c>
      <c r="AE1056" s="534" t="str">
        <f>一年级总分</f>
        <v/>
      </c>
      <c r="AF1056" s="517" t="str">
        <f>一年级等级</f>
        <v/>
      </c>
    </row>
    <row r="1057" spans="1:32">
      <c r="A1057" s="664">
        <v>116</v>
      </c>
      <c r="B1057" s="665">
        <v>5</v>
      </c>
      <c r="C1057" s="586"/>
      <c r="D1057" s="587"/>
      <c r="E1057" s="586"/>
      <c r="F1057" s="473"/>
      <c r="G1057" s="608"/>
      <c r="H1057" s="475"/>
      <c r="I1057" s="613"/>
      <c r="J1057" s="614"/>
      <c r="K1057" s="614"/>
      <c r="L1057" s="649"/>
      <c r="M1057" s="644"/>
      <c r="N1057" s="505" t="str">
        <f>一年级BMI</f>
        <v/>
      </c>
      <c r="O1057" s="499" t="str">
        <f>一年级BMI等级</f>
        <v/>
      </c>
      <c r="P1057" s="500" t="str">
        <f>一年级BMI得分</f>
        <v/>
      </c>
      <c r="Q1057" s="515" t="str">
        <f>一年级肺活量得分</f>
        <v/>
      </c>
      <c r="R1057" s="512" t="str">
        <f>一年级等级</f>
        <v/>
      </c>
      <c r="S1057" s="516" t="str">
        <f>一年级50米跑得分</f>
        <v/>
      </c>
      <c r="T1057" s="517" t="str">
        <f>一年级等级</f>
        <v/>
      </c>
      <c r="U1057" s="516" t="str">
        <f>一年级坐位体前屈得分</f>
        <v/>
      </c>
      <c r="V1057" s="517" t="str">
        <f>一年级等级</f>
        <v/>
      </c>
      <c r="W1057" s="516" t="str">
        <f>一年级一分钟跳绳得分</f>
        <v/>
      </c>
      <c r="X1057" s="517" t="str">
        <f>一年级等级</f>
        <v/>
      </c>
      <c r="Y1057" s="515"/>
      <c r="Z1057" s="518"/>
      <c r="AA1057" s="533"/>
      <c r="AB1057" s="515"/>
      <c r="AC1057" s="533" t="str">
        <f>一年级跳绳附加分</f>
        <v/>
      </c>
      <c r="AD1057" s="534" t="str">
        <f>一年级标准分</f>
        <v/>
      </c>
      <c r="AE1057" s="534" t="str">
        <f>一年级总分</f>
        <v/>
      </c>
      <c r="AF1057" s="517" t="str">
        <f>一年级等级</f>
        <v/>
      </c>
    </row>
    <row r="1058" spans="1:32">
      <c r="A1058" s="664">
        <v>116</v>
      </c>
      <c r="B1058" s="665">
        <v>6</v>
      </c>
      <c r="C1058" s="586"/>
      <c r="D1058" s="587"/>
      <c r="E1058" s="586"/>
      <c r="F1058" s="473"/>
      <c r="G1058" s="608"/>
      <c r="H1058" s="475"/>
      <c r="I1058" s="613"/>
      <c r="J1058" s="614"/>
      <c r="K1058" s="614"/>
      <c r="L1058" s="649"/>
      <c r="M1058" s="644"/>
      <c r="N1058" s="505" t="str">
        <f>一年级BMI</f>
        <v/>
      </c>
      <c r="O1058" s="499" t="str">
        <f>一年级BMI等级</f>
        <v/>
      </c>
      <c r="P1058" s="500" t="str">
        <f>一年级BMI得分</f>
        <v/>
      </c>
      <c r="Q1058" s="515" t="str">
        <f>一年级肺活量得分</f>
        <v/>
      </c>
      <c r="R1058" s="512" t="str">
        <f>一年级等级</f>
        <v/>
      </c>
      <c r="S1058" s="516" t="str">
        <f>一年级50米跑得分</f>
        <v/>
      </c>
      <c r="T1058" s="517" t="str">
        <f>一年级等级</f>
        <v/>
      </c>
      <c r="U1058" s="516" t="str">
        <f>一年级坐位体前屈得分</f>
        <v/>
      </c>
      <c r="V1058" s="517" t="str">
        <f>一年级等级</f>
        <v/>
      </c>
      <c r="W1058" s="516" t="str">
        <f>一年级一分钟跳绳得分</f>
        <v/>
      </c>
      <c r="X1058" s="517" t="str">
        <f>一年级等级</f>
        <v/>
      </c>
      <c r="Y1058" s="515"/>
      <c r="Z1058" s="518"/>
      <c r="AA1058" s="533"/>
      <c r="AB1058" s="515"/>
      <c r="AC1058" s="533" t="str">
        <f>一年级跳绳附加分</f>
        <v/>
      </c>
      <c r="AD1058" s="534" t="str">
        <f>一年级标准分</f>
        <v/>
      </c>
      <c r="AE1058" s="534" t="str">
        <f>一年级总分</f>
        <v/>
      </c>
      <c r="AF1058" s="517" t="str">
        <f>一年级等级</f>
        <v/>
      </c>
    </row>
    <row r="1059" spans="1:32">
      <c r="A1059" s="664">
        <v>116</v>
      </c>
      <c r="B1059" s="665">
        <v>7</v>
      </c>
      <c r="C1059" s="586"/>
      <c r="D1059" s="587"/>
      <c r="E1059" s="586"/>
      <c r="F1059" s="473"/>
      <c r="G1059" s="608"/>
      <c r="H1059" s="475"/>
      <c r="I1059" s="613"/>
      <c r="J1059" s="614"/>
      <c r="K1059" s="614"/>
      <c r="L1059" s="649"/>
      <c r="M1059" s="644"/>
      <c r="N1059" s="505" t="str">
        <f>一年级BMI</f>
        <v/>
      </c>
      <c r="O1059" s="499" t="str">
        <f>一年级BMI等级</f>
        <v/>
      </c>
      <c r="P1059" s="500" t="str">
        <f>一年级BMI得分</f>
        <v/>
      </c>
      <c r="Q1059" s="515" t="str">
        <f>一年级肺活量得分</f>
        <v/>
      </c>
      <c r="R1059" s="512" t="str">
        <f>一年级等级</f>
        <v/>
      </c>
      <c r="S1059" s="516" t="str">
        <f>一年级50米跑得分</f>
        <v/>
      </c>
      <c r="T1059" s="517" t="str">
        <f>一年级等级</f>
        <v/>
      </c>
      <c r="U1059" s="516" t="str">
        <f>一年级坐位体前屈得分</f>
        <v/>
      </c>
      <c r="V1059" s="517" t="str">
        <f>一年级等级</f>
        <v/>
      </c>
      <c r="W1059" s="516" t="str">
        <f>一年级一分钟跳绳得分</f>
        <v/>
      </c>
      <c r="X1059" s="517" t="str">
        <f>一年级等级</f>
        <v/>
      </c>
      <c r="Y1059" s="515"/>
      <c r="Z1059" s="518"/>
      <c r="AA1059" s="533"/>
      <c r="AB1059" s="515"/>
      <c r="AC1059" s="533" t="str">
        <f>一年级跳绳附加分</f>
        <v/>
      </c>
      <c r="AD1059" s="534" t="str">
        <f>一年级标准分</f>
        <v/>
      </c>
      <c r="AE1059" s="534" t="str">
        <f>一年级总分</f>
        <v/>
      </c>
      <c r="AF1059" s="517" t="str">
        <f>一年级等级</f>
        <v/>
      </c>
    </row>
    <row r="1060" spans="1:32">
      <c r="A1060" s="664">
        <v>116</v>
      </c>
      <c r="B1060" s="665">
        <v>8</v>
      </c>
      <c r="C1060" s="586"/>
      <c r="D1060" s="587"/>
      <c r="E1060" s="586"/>
      <c r="F1060" s="473"/>
      <c r="G1060" s="608"/>
      <c r="H1060" s="475"/>
      <c r="I1060" s="613"/>
      <c r="J1060" s="614"/>
      <c r="K1060" s="614"/>
      <c r="L1060" s="649"/>
      <c r="M1060" s="644"/>
      <c r="N1060" s="505" t="str">
        <f>一年级BMI</f>
        <v/>
      </c>
      <c r="O1060" s="499" t="str">
        <f>一年级BMI等级</f>
        <v/>
      </c>
      <c r="P1060" s="500" t="str">
        <f>一年级BMI得分</f>
        <v/>
      </c>
      <c r="Q1060" s="515" t="str">
        <f>一年级肺活量得分</f>
        <v/>
      </c>
      <c r="R1060" s="512" t="str">
        <f>一年级等级</f>
        <v/>
      </c>
      <c r="S1060" s="516" t="str">
        <f>一年级50米跑得分</f>
        <v/>
      </c>
      <c r="T1060" s="517" t="str">
        <f>一年级等级</f>
        <v/>
      </c>
      <c r="U1060" s="516" t="str">
        <f>一年级坐位体前屈得分</f>
        <v/>
      </c>
      <c r="V1060" s="517" t="str">
        <f>一年级等级</f>
        <v/>
      </c>
      <c r="W1060" s="516" t="str">
        <f>一年级一分钟跳绳得分</f>
        <v/>
      </c>
      <c r="X1060" s="517" t="str">
        <f>一年级等级</f>
        <v/>
      </c>
      <c r="Y1060" s="515"/>
      <c r="Z1060" s="518"/>
      <c r="AA1060" s="533"/>
      <c r="AB1060" s="515"/>
      <c r="AC1060" s="533" t="str">
        <f>一年级跳绳附加分</f>
        <v/>
      </c>
      <c r="AD1060" s="534" t="str">
        <f>一年级标准分</f>
        <v/>
      </c>
      <c r="AE1060" s="534" t="str">
        <f>一年级总分</f>
        <v/>
      </c>
      <c r="AF1060" s="517" t="str">
        <f>一年级等级</f>
        <v/>
      </c>
    </row>
    <row r="1061" spans="1:32">
      <c r="A1061" s="664">
        <v>116</v>
      </c>
      <c r="B1061" s="665">
        <v>9</v>
      </c>
      <c r="C1061" s="586"/>
      <c r="D1061" s="587"/>
      <c r="E1061" s="586"/>
      <c r="F1061" s="473"/>
      <c r="G1061" s="608"/>
      <c r="H1061" s="475"/>
      <c r="I1061" s="613"/>
      <c r="J1061" s="614"/>
      <c r="K1061" s="614"/>
      <c r="L1061" s="649"/>
      <c r="M1061" s="644"/>
      <c r="N1061" s="505" t="str">
        <f>一年级BMI</f>
        <v/>
      </c>
      <c r="O1061" s="499" t="str">
        <f>一年级BMI等级</f>
        <v/>
      </c>
      <c r="P1061" s="500" t="str">
        <f>一年级BMI得分</f>
        <v/>
      </c>
      <c r="Q1061" s="515" t="str">
        <f>一年级肺活量得分</f>
        <v/>
      </c>
      <c r="R1061" s="512" t="str">
        <f>一年级等级</f>
        <v/>
      </c>
      <c r="S1061" s="516" t="str">
        <f>一年级50米跑得分</f>
        <v/>
      </c>
      <c r="T1061" s="517" t="str">
        <f>一年级等级</f>
        <v/>
      </c>
      <c r="U1061" s="516" t="str">
        <f>一年级坐位体前屈得分</f>
        <v/>
      </c>
      <c r="V1061" s="517" t="str">
        <f>一年级等级</f>
        <v/>
      </c>
      <c r="W1061" s="516" t="str">
        <f>一年级一分钟跳绳得分</f>
        <v/>
      </c>
      <c r="X1061" s="517" t="str">
        <f>一年级等级</f>
        <v/>
      </c>
      <c r="Y1061" s="515"/>
      <c r="Z1061" s="518"/>
      <c r="AA1061" s="533"/>
      <c r="AB1061" s="515"/>
      <c r="AC1061" s="533" t="str">
        <f>一年级跳绳附加分</f>
        <v/>
      </c>
      <c r="AD1061" s="534" t="str">
        <f>一年级标准分</f>
        <v/>
      </c>
      <c r="AE1061" s="534" t="str">
        <f>一年级总分</f>
        <v/>
      </c>
      <c r="AF1061" s="517" t="str">
        <f>一年级等级</f>
        <v/>
      </c>
    </row>
    <row r="1062" spans="1:32">
      <c r="A1062" s="664">
        <v>116</v>
      </c>
      <c r="B1062" s="665">
        <v>10</v>
      </c>
      <c r="C1062" s="586"/>
      <c r="D1062" s="587"/>
      <c r="E1062" s="586"/>
      <c r="F1062" s="473"/>
      <c r="G1062" s="608"/>
      <c r="H1062" s="475"/>
      <c r="I1062" s="613"/>
      <c r="J1062" s="614"/>
      <c r="K1062" s="614"/>
      <c r="L1062" s="649"/>
      <c r="M1062" s="644"/>
      <c r="N1062" s="505" t="str">
        <f>一年级BMI</f>
        <v/>
      </c>
      <c r="O1062" s="499" t="str">
        <f>一年级BMI等级</f>
        <v/>
      </c>
      <c r="P1062" s="500" t="str">
        <f>一年级BMI得分</f>
        <v/>
      </c>
      <c r="Q1062" s="515" t="str">
        <f>一年级肺活量得分</f>
        <v/>
      </c>
      <c r="R1062" s="512" t="str">
        <f>一年级等级</f>
        <v/>
      </c>
      <c r="S1062" s="516" t="str">
        <f>一年级50米跑得分</f>
        <v/>
      </c>
      <c r="T1062" s="517" t="str">
        <f>一年级等级</f>
        <v/>
      </c>
      <c r="U1062" s="516" t="str">
        <f>一年级坐位体前屈得分</f>
        <v/>
      </c>
      <c r="V1062" s="517" t="str">
        <f>一年级等级</f>
        <v/>
      </c>
      <c r="W1062" s="516" t="str">
        <f>一年级一分钟跳绳得分</f>
        <v/>
      </c>
      <c r="X1062" s="517" t="str">
        <f>一年级等级</f>
        <v/>
      </c>
      <c r="Y1062" s="515"/>
      <c r="Z1062" s="518"/>
      <c r="AA1062" s="533"/>
      <c r="AB1062" s="515"/>
      <c r="AC1062" s="533" t="str">
        <f>一年级跳绳附加分</f>
        <v/>
      </c>
      <c r="AD1062" s="534" t="str">
        <f>一年级标准分</f>
        <v/>
      </c>
      <c r="AE1062" s="534" t="str">
        <f>一年级总分</f>
        <v/>
      </c>
      <c r="AF1062" s="517" t="str">
        <f>一年级等级</f>
        <v/>
      </c>
    </row>
    <row r="1063" spans="1:32">
      <c r="A1063" s="664">
        <v>116</v>
      </c>
      <c r="B1063" s="665">
        <v>11</v>
      </c>
      <c r="C1063" s="586"/>
      <c r="D1063" s="587"/>
      <c r="E1063" s="586"/>
      <c r="F1063" s="473"/>
      <c r="G1063" s="608"/>
      <c r="H1063" s="475"/>
      <c r="I1063" s="613"/>
      <c r="J1063" s="614"/>
      <c r="K1063" s="614"/>
      <c r="L1063" s="649"/>
      <c r="M1063" s="644"/>
      <c r="N1063" s="505" t="str">
        <f>一年级BMI</f>
        <v/>
      </c>
      <c r="O1063" s="499" t="str">
        <f>一年级BMI等级</f>
        <v/>
      </c>
      <c r="P1063" s="500" t="str">
        <f>一年级BMI得分</f>
        <v/>
      </c>
      <c r="Q1063" s="515" t="str">
        <f>一年级肺活量得分</f>
        <v/>
      </c>
      <c r="R1063" s="512" t="str">
        <f>一年级等级</f>
        <v/>
      </c>
      <c r="S1063" s="516" t="str">
        <f>一年级50米跑得分</f>
        <v/>
      </c>
      <c r="T1063" s="517" t="str">
        <f>一年级等级</f>
        <v/>
      </c>
      <c r="U1063" s="516" t="str">
        <f>一年级坐位体前屈得分</f>
        <v/>
      </c>
      <c r="V1063" s="517" t="str">
        <f>一年级等级</f>
        <v/>
      </c>
      <c r="W1063" s="516" t="str">
        <f>一年级一分钟跳绳得分</f>
        <v/>
      </c>
      <c r="X1063" s="517" t="str">
        <f>一年级等级</f>
        <v/>
      </c>
      <c r="Y1063" s="515"/>
      <c r="Z1063" s="518"/>
      <c r="AA1063" s="533"/>
      <c r="AB1063" s="515"/>
      <c r="AC1063" s="533" t="str">
        <f>一年级跳绳附加分</f>
        <v/>
      </c>
      <c r="AD1063" s="534" t="str">
        <f>一年级标准分</f>
        <v/>
      </c>
      <c r="AE1063" s="534" t="str">
        <f>一年级总分</f>
        <v/>
      </c>
      <c r="AF1063" s="517" t="str">
        <f>一年级等级</f>
        <v/>
      </c>
    </row>
    <row r="1064" spans="1:32">
      <c r="A1064" s="664">
        <v>116</v>
      </c>
      <c r="B1064" s="665">
        <v>12</v>
      </c>
      <c r="C1064" s="586"/>
      <c r="D1064" s="587"/>
      <c r="E1064" s="586"/>
      <c r="F1064" s="473"/>
      <c r="G1064" s="608"/>
      <c r="H1064" s="475"/>
      <c r="I1064" s="613"/>
      <c r="J1064" s="614"/>
      <c r="K1064" s="614"/>
      <c r="L1064" s="649"/>
      <c r="M1064" s="644"/>
      <c r="N1064" s="505" t="str">
        <f>一年级BMI</f>
        <v/>
      </c>
      <c r="O1064" s="499" t="str">
        <f>一年级BMI等级</f>
        <v/>
      </c>
      <c r="P1064" s="500" t="str">
        <f>一年级BMI得分</f>
        <v/>
      </c>
      <c r="Q1064" s="515" t="str">
        <f>一年级肺活量得分</f>
        <v/>
      </c>
      <c r="R1064" s="512" t="str">
        <f>一年级等级</f>
        <v/>
      </c>
      <c r="S1064" s="516" t="str">
        <f>一年级50米跑得分</f>
        <v/>
      </c>
      <c r="T1064" s="517" t="str">
        <f>一年级等级</f>
        <v/>
      </c>
      <c r="U1064" s="516" t="str">
        <f>一年级坐位体前屈得分</f>
        <v/>
      </c>
      <c r="V1064" s="517" t="str">
        <f>一年级等级</f>
        <v/>
      </c>
      <c r="W1064" s="516" t="str">
        <f>一年级一分钟跳绳得分</f>
        <v/>
      </c>
      <c r="X1064" s="517" t="str">
        <f>一年级等级</f>
        <v/>
      </c>
      <c r="Y1064" s="515"/>
      <c r="Z1064" s="518"/>
      <c r="AA1064" s="533"/>
      <c r="AB1064" s="515"/>
      <c r="AC1064" s="533" t="str">
        <f>一年级跳绳附加分</f>
        <v/>
      </c>
      <c r="AD1064" s="534" t="str">
        <f>一年级标准分</f>
        <v/>
      </c>
      <c r="AE1064" s="534" t="str">
        <f>一年级总分</f>
        <v/>
      </c>
      <c r="AF1064" s="517" t="str">
        <f>一年级等级</f>
        <v/>
      </c>
    </row>
    <row r="1065" spans="1:32">
      <c r="A1065" s="664">
        <v>116</v>
      </c>
      <c r="B1065" s="665">
        <v>13</v>
      </c>
      <c r="C1065" s="586"/>
      <c r="D1065" s="587"/>
      <c r="E1065" s="586"/>
      <c r="F1065" s="473"/>
      <c r="G1065" s="608"/>
      <c r="H1065" s="475"/>
      <c r="I1065" s="613"/>
      <c r="J1065" s="614"/>
      <c r="K1065" s="614"/>
      <c r="L1065" s="649"/>
      <c r="M1065" s="644"/>
      <c r="N1065" s="505" t="str">
        <f>一年级BMI</f>
        <v/>
      </c>
      <c r="O1065" s="499" t="str">
        <f>一年级BMI等级</f>
        <v/>
      </c>
      <c r="P1065" s="500" t="str">
        <f>一年级BMI得分</f>
        <v/>
      </c>
      <c r="Q1065" s="515" t="str">
        <f>一年级肺活量得分</f>
        <v/>
      </c>
      <c r="R1065" s="512" t="str">
        <f>一年级等级</f>
        <v/>
      </c>
      <c r="S1065" s="516" t="str">
        <f>一年级50米跑得分</f>
        <v/>
      </c>
      <c r="T1065" s="517" t="str">
        <f>一年级等级</f>
        <v/>
      </c>
      <c r="U1065" s="516" t="str">
        <f>一年级坐位体前屈得分</f>
        <v/>
      </c>
      <c r="V1065" s="517" t="str">
        <f>一年级等级</f>
        <v/>
      </c>
      <c r="W1065" s="516" t="str">
        <f>一年级一分钟跳绳得分</f>
        <v/>
      </c>
      <c r="X1065" s="517" t="str">
        <f>一年级等级</f>
        <v/>
      </c>
      <c r="Y1065" s="515"/>
      <c r="Z1065" s="518"/>
      <c r="AA1065" s="533"/>
      <c r="AB1065" s="515"/>
      <c r="AC1065" s="533" t="str">
        <f>一年级跳绳附加分</f>
        <v/>
      </c>
      <c r="AD1065" s="534" t="str">
        <f>一年级标准分</f>
        <v/>
      </c>
      <c r="AE1065" s="534" t="str">
        <f>一年级总分</f>
        <v/>
      </c>
      <c r="AF1065" s="517" t="str">
        <f>一年级等级</f>
        <v/>
      </c>
    </row>
    <row r="1066" spans="1:32">
      <c r="A1066" s="664">
        <v>116</v>
      </c>
      <c r="B1066" s="665">
        <v>14</v>
      </c>
      <c r="C1066" s="586"/>
      <c r="D1066" s="587"/>
      <c r="E1066" s="586"/>
      <c r="F1066" s="473"/>
      <c r="G1066" s="608"/>
      <c r="H1066" s="475"/>
      <c r="I1066" s="613"/>
      <c r="J1066" s="614"/>
      <c r="K1066" s="614"/>
      <c r="L1066" s="649"/>
      <c r="M1066" s="644"/>
      <c r="N1066" s="505" t="str">
        <f>一年级BMI</f>
        <v/>
      </c>
      <c r="O1066" s="499" t="str">
        <f>一年级BMI等级</f>
        <v/>
      </c>
      <c r="P1066" s="500" t="str">
        <f>一年级BMI得分</f>
        <v/>
      </c>
      <c r="Q1066" s="515" t="str">
        <f>一年级肺活量得分</f>
        <v/>
      </c>
      <c r="R1066" s="512" t="str">
        <f>一年级等级</f>
        <v/>
      </c>
      <c r="S1066" s="516" t="str">
        <f>一年级50米跑得分</f>
        <v/>
      </c>
      <c r="T1066" s="517" t="str">
        <f>一年级等级</f>
        <v/>
      </c>
      <c r="U1066" s="516" t="str">
        <f>一年级坐位体前屈得分</f>
        <v/>
      </c>
      <c r="V1066" s="517" t="str">
        <f>一年级等级</f>
        <v/>
      </c>
      <c r="W1066" s="516" t="str">
        <f>一年级一分钟跳绳得分</f>
        <v/>
      </c>
      <c r="X1066" s="517" t="str">
        <f>一年级等级</f>
        <v/>
      </c>
      <c r="Y1066" s="515"/>
      <c r="Z1066" s="518"/>
      <c r="AA1066" s="533"/>
      <c r="AB1066" s="515"/>
      <c r="AC1066" s="533" t="str">
        <f>一年级跳绳附加分</f>
        <v/>
      </c>
      <c r="AD1066" s="534" t="str">
        <f>一年级标准分</f>
        <v/>
      </c>
      <c r="AE1066" s="534" t="str">
        <f>一年级总分</f>
        <v/>
      </c>
      <c r="AF1066" s="517" t="str">
        <f>一年级等级</f>
        <v/>
      </c>
    </row>
    <row r="1067" spans="1:32">
      <c r="A1067" s="664">
        <v>116</v>
      </c>
      <c r="B1067" s="665">
        <v>15</v>
      </c>
      <c r="C1067" s="586"/>
      <c r="D1067" s="587"/>
      <c r="E1067" s="586"/>
      <c r="F1067" s="473"/>
      <c r="G1067" s="608"/>
      <c r="H1067" s="475"/>
      <c r="I1067" s="613"/>
      <c r="J1067" s="614"/>
      <c r="K1067" s="614"/>
      <c r="L1067" s="649"/>
      <c r="M1067" s="644"/>
      <c r="N1067" s="505" t="str">
        <f>一年级BMI</f>
        <v/>
      </c>
      <c r="O1067" s="499" t="str">
        <f>一年级BMI等级</f>
        <v/>
      </c>
      <c r="P1067" s="500" t="str">
        <f>一年级BMI得分</f>
        <v/>
      </c>
      <c r="Q1067" s="515" t="str">
        <f>一年级肺活量得分</f>
        <v/>
      </c>
      <c r="R1067" s="512" t="str">
        <f>一年级等级</f>
        <v/>
      </c>
      <c r="S1067" s="516" t="str">
        <f>一年级50米跑得分</f>
        <v/>
      </c>
      <c r="T1067" s="517" t="str">
        <f>一年级等级</f>
        <v/>
      </c>
      <c r="U1067" s="516" t="str">
        <f>一年级坐位体前屈得分</f>
        <v/>
      </c>
      <c r="V1067" s="517" t="str">
        <f>一年级等级</f>
        <v/>
      </c>
      <c r="W1067" s="516" t="str">
        <f>一年级一分钟跳绳得分</f>
        <v/>
      </c>
      <c r="X1067" s="517" t="str">
        <f>一年级等级</f>
        <v/>
      </c>
      <c r="Y1067" s="515"/>
      <c r="Z1067" s="518"/>
      <c r="AA1067" s="533"/>
      <c r="AB1067" s="515"/>
      <c r="AC1067" s="533" t="str">
        <f>一年级跳绳附加分</f>
        <v/>
      </c>
      <c r="AD1067" s="534" t="str">
        <f>一年级标准分</f>
        <v/>
      </c>
      <c r="AE1067" s="534" t="str">
        <f>一年级总分</f>
        <v/>
      </c>
      <c r="AF1067" s="517" t="str">
        <f>一年级等级</f>
        <v/>
      </c>
    </row>
    <row r="1068" spans="1:32">
      <c r="A1068" s="664">
        <v>116</v>
      </c>
      <c r="B1068" s="665">
        <v>16</v>
      </c>
      <c r="C1068" s="586"/>
      <c r="D1068" s="587"/>
      <c r="E1068" s="586"/>
      <c r="F1068" s="473"/>
      <c r="G1068" s="608"/>
      <c r="H1068" s="475"/>
      <c r="I1068" s="613"/>
      <c r="J1068" s="614"/>
      <c r="K1068" s="614"/>
      <c r="L1068" s="649"/>
      <c r="M1068" s="644"/>
      <c r="N1068" s="505" t="str">
        <f>一年级BMI</f>
        <v/>
      </c>
      <c r="O1068" s="499" t="str">
        <f>一年级BMI等级</f>
        <v/>
      </c>
      <c r="P1068" s="500" t="str">
        <f>一年级BMI得分</f>
        <v/>
      </c>
      <c r="Q1068" s="515" t="str">
        <f>一年级肺活量得分</f>
        <v/>
      </c>
      <c r="R1068" s="512" t="str">
        <f>一年级等级</f>
        <v/>
      </c>
      <c r="S1068" s="516" t="str">
        <f>一年级50米跑得分</f>
        <v/>
      </c>
      <c r="T1068" s="517" t="str">
        <f>一年级等级</f>
        <v/>
      </c>
      <c r="U1068" s="516" t="str">
        <f>一年级坐位体前屈得分</f>
        <v/>
      </c>
      <c r="V1068" s="517" t="str">
        <f>一年级等级</f>
        <v/>
      </c>
      <c r="W1068" s="516" t="str">
        <f>一年级一分钟跳绳得分</f>
        <v/>
      </c>
      <c r="X1068" s="517" t="str">
        <f>一年级等级</f>
        <v/>
      </c>
      <c r="Y1068" s="515"/>
      <c r="Z1068" s="518"/>
      <c r="AA1068" s="533"/>
      <c r="AB1068" s="515"/>
      <c r="AC1068" s="533" t="str">
        <f>一年级跳绳附加分</f>
        <v/>
      </c>
      <c r="AD1068" s="534" t="str">
        <f>一年级标准分</f>
        <v/>
      </c>
      <c r="AE1068" s="534" t="str">
        <f>一年级总分</f>
        <v/>
      </c>
      <c r="AF1068" s="517" t="str">
        <f>一年级等级</f>
        <v/>
      </c>
    </row>
    <row r="1069" spans="1:32">
      <c r="A1069" s="664">
        <v>116</v>
      </c>
      <c r="B1069" s="665">
        <v>17</v>
      </c>
      <c r="C1069" s="586"/>
      <c r="D1069" s="587"/>
      <c r="E1069" s="586"/>
      <c r="F1069" s="473"/>
      <c r="G1069" s="608"/>
      <c r="H1069" s="475"/>
      <c r="I1069" s="613"/>
      <c r="J1069" s="614"/>
      <c r="K1069" s="614"/>
      <c r="L1069" s="649"/>
      <c r="M1069" s="644"/>
      <c r="N1069" s="505" t="str">
        <f>一年级BMI</f>
        <v/>
      </c>
      <c r="O1069" s="499" t="str">
        <f>一年级BMI等级</f>
        <v/>
      </c>
      <c r="P1069" s="500" t="str">
        <f>一年级BMI得分</f>
        <v/>
      </c>
      <c r="Q1069" s="515" t="str">
        <f>一年级肺活量得分</f>
        <v/>
      </c>
      <c r="R1069" s="512" t="str">
        <f>一年级等级</f>
        <v/>
      </c>
      <c r="S1069" s="516" t="str">
        <f>一年级50米跑得分</f>
        <v/>
      </c>
      <c r="T1069" s="517" t="str">
        <f>一年级等级</f>
        <v/>
      </c>
      <c r="U1069" s="516" t="str">
        <f>一年级坐位体前屈得分</f>
        <v/>
      </c>
      <c r="V1069" s="517" t="str">
        <f>一年级等级</f>
        <v/>
      </c>
      <c r="W1069" s="516" t="str">
        <f>一年级一分钟跳绳得分</f>
        <v/>
      </c>
      <c r="X1069" s="517" t="str">
        <f>一年级等级</f>
        <v/>
      </c>
      <c r="Y1069" s="515"/>
      <c r="Z1069" s="518"/>
      <c r="AA1069" s="533"/>
      <c r="AB1069" s="515"/>
      <c r="AC1069" s="533" t="str">
        <f>一年级跳绳附加分</f>
        <v/>
      </c>
      <c r="AD1069" s="534" t="str">
        <f>一年级标准分</f>
        <v/>
      </c>
      <c r="AE1069" s="534" t="str">
        <f>一年级总分</f>
        <v/>
      </c>
      <c r="AF1069" s="517" t="str">
        <f>一年级等级</f>
        <v/>
      </c>
    </row>
    <row r="1070" spans="1:32">
      <c r="A1070" s="664">
        <v>116</v>
      </c>
      <c r="B1070" s="665">
        <v>18</v>
      </c>
      <c r="C1070" s="586"/>
      <c r="D1070" s="587"/>
      <c r="E1070" s="586"/>
      <c r="F1070" s="473"/>
      <c r="G1070" s="608"/>
      <c r="H1070" s="475"/>
      <c r="I1070" s="613"/>
      <c r="J1070" s="614"/>
      <c r="K1070" s="614"/>
      <c r="L1070" s="649"/>
      <c r="M1070" s="644"/>
      <c r="N1070" s="505" t="str">
        <f>一年级BMI</f>
        <v/>
      </c>
      <c r="O1070" s="499" t="str">
        <f>一年级BMI等级</f>
        <v/>
      </c>
      <c r="P1070" s="500" t="str">
        <f>一年级BMI得分</f>
        <v/>
      </c>
      <c r="Q1070" s="515" t="str">
        <f>一年级肺活量得分</f>
        <v/>
      </c>
      <c r="R1070" s="512" t="str">
        <f>一年级等级</f>
        <v/>
      </c>
      <c r="S1070" s="516" t="str">
        <f>一年级50米跑得分</f>
        <v/>
      </c>
      <c r="T1070" s="517" t="str">
        <f>一年级等级</f>
        <v/>
      </c>
      <c r="U1070" s="516" t="str">
        <f>一年级坐位体前屈得分</f>
        <v/>
      </c>
      <c r="V1070" s="517" t="str">
        <f>一年级等级</f>
        <v/>
      </c>
      <c r="W1070" s="516" t="str">
        <f>一年级一分钟跳绳得分</f>
        <v/>
      </c>
      <c r="X1070" s="517" t="str">
        <f>一年级等级</f>
        <v/>
      </c>
      <c r="Y1070" s="515"/>
      <c r="Z1070" s="518"/>
      <c r="AA1070" s="533"/>
      <c r="AB1070" s="515"/>
      <c r="AC1070" s="533" t="str">
        <f>一年级跳绳附加分</f>
        <v/>
      </c>
      <c r="AD1070" s="534" t="str">
        <f>一年级标准分</f>
        <v/>
      </c>
      <c r="AE1070" s="534" t="str">
        <f>一年级总分</f>
        <v/>
      </c>
      <c r="AF1070" s="517" t="str">
        <f>一年级等级</f>
        <v/>
      </c>
    </row>
    <row r="1071" spans="1:32">
      <c r="A1071" s="664">
        <v>116</v>
      </c>
      <c r="B1071" s="665">
        <v>19</v>
      </c>
      <c r="C1071" s="586"/>
      <c r="D1071" s="587"/>
      <c r="E1071" s="586"/>
      <c r="F1071" s="473"/>
      <c r="G1071" s="608"/>
      <c r="H1071" s="475"/>
      <c r="I1071" s="613"/>
      <c r="J1071" s="614"/>
      <c r="K1071" s="614"/>
      <c r="L1071" s="649"/>
      <c r="M1071" s="644"/>
      <c r="N1071" s="505" t="str">
        <f>一年级BMI</f>
        <v/>
      </c>
      <c r="O1071" s="499" t="str">
        <f>一年级BMI等级</f>
        <v/>
      </c>
      <c r="P1071" s="500" t="str">
        <f>一年级BMI得分</f>
        <v/>
      </c>
      <c r="Q1071" s="515" t="str">
        <f>一年级肺活量得分</f>
        <v/>
      </c>
      <c r="R1071" s="512" t="str">
        <f>一年级等级</f>
        <v/>
      </c>
      <c r="S1071" s="516" t="str">
        <f>一年级50米跑得分</f>
        <v/>
      </c>
      <c r="T1071" s="517" t="str">
        <f>一年级等级</f>
        <v/>
      </c>
      <c r="U1071" s="516" t="str">
        <f>一年级坐位体前屈得分</f>
        <v/>
      </c>
      <c r="V1071" s="517" t="str">
        <f>一年级等级</f>
        <v/>
      </c>
      <c r="W1071" s="516" t="str">
        <f>一年级一分钟跳绳得分</f>
        <v/>
      </c>
      <c r="X1071" s="517" t="str">
        <f>一年级等级</f>
        <v/>
      </c>
      <c r="Y1071" s="515"/>
      <c r="Z1071" s="518"/>
      <c r="AA1071" s="533"/>
      <c r="AB1071" s="515"/>
      <c r="AC1071" s="533" t="str">
        <f>一年级跳绳附加分</f>
        <v/>
      </c>
      <c r="AD1071" s="534" t="str">
        <f>一年级标准分</f>
        <v/>
      </c>
      <c r="AE1071" s="534" t="str">
        <f>一年级总分</f>
        <v/>
      </c>
      <c r="AF1071" s="517" t="str">
        <f>一年级等级</f>
        <v/>
      </c>
    </row>
    <row r="1072" spans="1:32">
      <c r="A1072" s="664">
        <v>116</v>
      </c>
      <c r="B1072" s="665">
        <v>20</v>
      </c>
      <c r="C1072" s="586"/>
      <c r="D1072" s="587"/>
      <c r="E1072" s="586"/>
      <c r="F1072" s="473"/>
      <c r="G1072" s="608"/>
      <c r="H1072" s="475"/>
      <c r="I1072" s="613"/>
      <c r="J1072" s="614"/>
      <c r="K1072" s="614"/>
      <c r="L1072" s="649"/>
      <c r="M1072" s="644"/>
      <c r="N1072" s="505" t="str">
        <f>一年级BMI</f>
        <v/>
      </c>
      <c r="O1072" s="499" t="str">
        <f>一年级BMI等级</f>
        <v/>
      </c>
      <c r="P1072" s="500" t="str">
        <f>一年级BMI得分</f>
        <v/>
      </c>
      <c r="Q1072" s="515" t="str">
        <f>一年级肺活量得分</f>
        <v/>
      </c>
      <c r="R1072" s="512" t="str">
        <f>一年级等级</f>
        <v/>
      </c>
      <c r="S1072" s="516" t="str">
        <f>一年级50米跑得分</f>
        <v/>
      </c>
      <c r="T1072" s="517" t="str">
        <f>一年级等级</f>
        <v/>
      </c>
      <c r="U1072" s="516" t="str">
        <f>一年级坐位体前屈得分</f>
        <v/>
      </c>
      <c r="V1072" s="517" t="str">
        <f>一年级等级</f>
        <v/>
      </c>
      <c r="W1072" s="516" t="str">
        <f>一年级一分钟跳绳得分</f>
        <v/>
      </c>
      <c r="X1072" s="517" t="str">
        <f>一年级等级</f>
        <v/>
      </c>
      <c r="Y1072" s="515"/>
      <c r="Z1072" s="518"/>
      <c r="AA1072" s="533"/>
      <c r="AB1072" s="515"/>
      <c r="AC1072" s="533" t="str">
        <f>一年级跳绳附加分</f>
        <v/>
      </c>
      <c r="AD1072" s="534" t="str">
        <f>一年级标准分</f>
        <v/>
      </c>
      <c r="AE1072" s="534" t="str">
        <f>一年级总分</f>
        <v/>
      </c>
      <c r="AF1072" s="517" t="str">
        <f>一年级等级</f>
        <v/>
      </c>
    </row>
    <row r="1073" spans="1:32">
      <c r="A1073" s="664">
        <v>116</v>
      </c>
      <c r="B1073" s="665">
        <v>21</v>
      </c>
      <c r="C1073" s="586"/>
      <c r="D1073" s="587"/>
      <c r="E1073" s="586"/>
      <c r="F1073" s="473"/>
      <c r="G1073" s="608"/>
      <c r="H1073" s="475"/>
      <c r="I1073" s="613"/>
      <c r="J1073" s="614"/>
      <c r="K1073" s="614"/>
      <c r="L1073" s="649"/>
      <c r="M1073" s="644"/>
      <c r="N1073" s="505" t="str">
        <f>一年级BMI</f>
        <v/>
      </c>
      <c r="O1073" s="499" t="str">
        <f>一年级BMI等级</f>
        <v/>
      </c>
      <c r="P1073" s="500" t="str">
        <f>一年级BMI得分</f>
        <v/>
      </c>
      <c r="Q1073" s="515" t="str">
        <f>一年级肺活量得分</f>
        <v/>
      </c>
      <c r="R1073" s="512" t="str">
        <f>一年级等级</f>
        <v/>
      </c>
      <c r="S1073" s="516" t="str">
        <f>一年级50米跑得分</f>
        <v/>
      </c>
      <c r="T1073" s="517" t="str">
        <f>一年级等级</f>
        <v/>
      </c>
      <c r="U1073" s="516" t="str">
        <f>一年级坐位体前屈得分</f>
        <v/>
      </c>
      <c r="V1073" s="517" t="str">
        <f>一年级等级</f>
        <v/>
      </c>
      <c r="W1073" s="516" t="str">
        <f>一年级一分钟跳绳得分</f>
        <v/>
      </c>
      <c r="X1073" s="517" t="str">
        <f>一年级等级</f>
        <v/>
      </c>
      <c r="Y1073" s="515"/>
      <c r="Z1073" s="518"/>
      <c r="AA1073" s="533"/>
      <c r="AB1073" s="515"/>
      <c r="AC1073" s="533" t="str">
        <f>一年级跳绳附加分</f>
        <v/>
      </c>
      <c r="AD1073" s="534" t="str">
        <f>一年级标准分</f>
        <v/>
      </c>
      <c r="AE1073" s="534" t="str">
        <f>一年级总分</f>
        <v/>
      </c>
      <c r="AF1073" s="517" t="str">
        <f>一年级等级</f>
        <v/>
      </c>
    </row>
    <row r="1074" spans="1:32">
      <c r="A1074" s="664">
        <v>116</v>
      </c>
      <c r="B1074" s="665">
        <v>22</v>
      </c>
      <c r="C1074" s="586"/>
      <c r="D1074" s="587"/>
      <c r="E1074" s="586"/>
      <c r="F1074" s="473"/>
      <c r="G1074" s="608"/>
      <c r="H1074" s="475"/>
      <c r="I1074" s="613"/>
      <c r="J1074" s="614"/>
      <c r="K1074" s="614"/>
      <c r="L1074" s="649"/>
      <c r="M1074" s="644"/>
      <c r="N1074" s="505" t="str">
        <f>一年级BMI</f>
        <v/>
      </c>
      <c r="O1074" s="499" t="str">
        <f>一年级BMI等级</f>
        <v/>
      </c>
      <c r="P1074" s="500" t="str">
        <f>一年级BMI得分</f>
        <v/>
      </c>
      <c r="Q1074" s="515" t="str">
        <f>一年级肺活量得分</f>
        <v/>
      </c>
      <c r="R1074" s="512" t="str">
        <f>一年级等级</f>
        <v/>
      </c>
      <c r="S1074" s="516" t="str">
        <f>一年级50米跑得分</f>
        <v/>
      </c>
      <c r="T1074" s="517" t="str">
        <f>一年级等级</f>
        <v/>
      </c>
      <c r="U1074" s="516" t="str">
        <f>一年级坐位体前屈得分</f>
        <v/>
      </c>
      <c r="V1074" s="517" t="str">
        <f>一年级等级</f>
        <v/>
      </c>
      <c r="W1074" s="516" t="str">
        <f>一年级一分钟跳绳得分</f>
        <v/>
      </c>
      <c r="X1074" s="517" t="str">
        <f>一年级等级</f>
        <v/>
      </c>
      <c r="Y1074" s="515"/>
      <c r="Z1074" s="518"/>
      <c r="AA1074" s="533"/>
      <c r="AB1074" s="515"/>
      <c r="AC1074" s="533" t="str">
        <f>一年级跳绳附加分</f>
        <v/>
      </c>
      <c r="AD1074" s="534" t="str">
        <f>一年级标准分</f>
        <v/>
      </c>
      <c r="AE1074" s="534" t="str">
        <f>一年级总分</f>
        <v/>
      </c>
      <c r="AF1074" s="517" t="str">
        <f>一年级等级</f>
        <v/>
      </c>
    </row>
    <row r="1075" spans="1:32">
      <c r="A1075" s="664">
        <v>116</v>
      </c>
      <c r="B1075" s="665">
        <v>23</v>
      </c>
      <c r="C1075" s="586"/>
      <c r="D1075" s="587"/>
      <c r="E1075" s="586"/>
      <c r="F1075" s="473"/>
      <c r="G1075" s="608"/>
      <c r="H1075" s="475"/>
      <c r="I1075" s="613"/>
      <c r="J1075" s="614"/>
      <c r="K1075" s="614"/>
      <c r="L1075" s="649"/>
      <c r="M1075" s="644"/>
      <c r="N1075" s="505" t="str">
        <f>一年级BMI</f>
        <v/>
      </c>
      <c r="O1075" s="499" t="str">
        <f>一年级BMI等级</f>
        <v/>
      </c>
      <c r="P1075" s="500" t="str">
        <f>一年级BMI得分</f>
        <v/>
      </c>
      <c r="Q1075" s="515" t="str">
        <f>一年级肺活量得分</f>
        <v/>
      </c>
      <c r="R1075" s="512" t="str">
        <f>一年级等级</f>
        <v/>
      </c>
      <c r="S1075" s="516" t="str">
        <f>一年级50米跑得分</f>
        <v/>
      </c>
      <c r="T1075" s="517" t="str">
        <f>一年级等级</f>
        <v/>
      </c>
      <c r="U1075" s="516" t="str">
        <f>一年级坐位体前屈得分</f>
        <v/>
      </c>
      <c r="V1075" s="517" t="str">
        <f>一年级等级</f>
        <v/>
      </c>
      <c r="W1075" s="516" t="str">
        <f>一年级一分钟跳绳得分</f>
        <v/>
      </c>
      <c r="X1075" s="517" t="str">
        <f>一年级等级</f>
        <v/>
      </c>
      <c r="Y1075" s="515"/>
      <c r="Z1075" s="518"/>
      <c r="AA1075" s="533"/>
      <c r="AB1075" s="515"/>
      <c r="AC1075" s="533" t="str">
        <f>一年级跳绳附加分</f>
        <v/>
      </c>
      <c r="AD1075" s="534" t="str">
        <f>一年级标准分</f>
        <v/>
      </c>
      <c r="AE1075" s="534" t="str">
        <f>一年级总分</f>
        <v/>
      </c>
      <c r="AF1075" s="517" t="str">
        <f>一年级等级</f>
        <v/>
      </c>
    </row>
    <row r="1076" spans="1:32">
      <c r="A1076" s="664">
        <v>116</v>
      </c>
      <c r="B1076" s="665">
        <v>24</v>
      </c>
      <c r="C1076" s="586"/>
      <c r="D1076" s="587"/>
      <c r="E1076" s="586"/>
      <c r="F1076" s="473"/>
      <c r="G1076" s="608"/>
      <c r="H1076" s="475"/>
      <c r="I1076" s="613"/>
      <c r="J1076" s="614"/>
      <c r="K1076" s="614"/>
      <c r="L1076" s="649"/>
      <c r="M1076" s="644"/>
      <c r="N1076" s="505" t="str">
        <f>一年级BMI</f>
        <v/>
      </c>
      <c r="O1076" s="499" t="str">
        <f>一年级BMI等级</f>
        <v/>
      </c>
      <c r="P1076" s="500" t="str">
        <f>一年级BMI得分</f>
        <v/>
      </c>
      <c r="Q1076" s="515" t="str">
        <f>一年级肺活量得分</f>
        <v/>
      </c>
      <c r="R1076" s="512" t="str">
        <f>一年级等级</f>
        <v/>
      </c>
      <c r="S1076" s="516" t="str">
        <f>一年级50米跑得分</f>
        <v/>
      </c>
      <c r="T1076" s="517" t="str">
        <f>一年级等级</f>
        <v/>
      </c>
      <c r="U1076" s="516" t="str">
        <f>一年级坐位体前屈得分</f>
        <v/>
      </c>
      <c r="V1076" s="517" t="str">
        <f>一年级等级</f>
        <v/>
      </c>
      <c r="W1076" s="516" t="str">
        <f>一年级一分钟跳绳得分</f>
        <v/>
      </c>
      <c r="X1076" s="517" t="str">
        <f>一年级等级</f>
        <v/>
      </c>
      <c r="Y1076" s="515"/>
      <c r="Z1076" s="518"/>
      <c r="AA1076" s="533"/>
      <c r="AB1076" s="515"/>
      <c r="AC1076" s="533" t="str">
        <f>一年级跳绳附加分</f>
        <v/>
      </c>
      <c r="AD1076" s="534" t="str">
        <f>一年级标准分</f>
        <v/>
      </c>
      <c r="AE1076" s="534" t="str">
        <f>一年级总分</f>
        <v/>
      </c>
      <c r="AF1076" s="517" t="str">
        <f>一年级等级</f>
        <v/>
      </c>
    </row>
    <row r="1077" spans="1:32">
      <c r="A1077" s="664">
        <v>116</v>
      </c>
      <c r="B1077" s="665">
        <v>25</v>
      </c>
      <c r="C1077" s="586"/>
      <c r="D1077" s="587"/>
      <c r="E1077" s="586"/>
      <c r="F1077" s="473"/>
      <c r="G1077" s="608"/>
      <c r="H1077" s="475"/>
      <c r="I1077" s="613"/>
      <c r="J1077" s="614"/>
      <c r="K1077" s="614"/>
      <c r="L1077" s="649"/>
      <c r="M1077" s="644"/>
      <c r="N1077" s="505" t="str">
        <f>一年级BMI</f>
        <v/>
      </c>
      <c r="O1077" s="499" t="str">
        <f>一年级BMI等级</f>
        <v/>
      </c>
      <c r="P1077" s="500" t="str">
        <f>一年级BMI得分</f>
        <v/>
      </c>
      <c r="Q1077" s="515" t="str">
        <f>一年级肺活量得分</f>
        <v/>
      </c>
      <c r="R1077" s="512" t="str">
        <f>一年级等级</f>
        <v/>
      </c>
      <c r="S1077" s="516" t="str">
        <f>一年级50米跑得分</f>
        <v/>
      </c>
      <c r="T1077" s="517" t="str">
        <f>一年级等级</f>
        <v/>
      </c>
      <c r="U1077" s="516" t="str">
        <f>一年级坐位体前屈得分</f>
        <v/>
      </c>
      <c r="V1077" s="517" t="str">
        <f>一年级等级</f>
        <v/>
      </c>
      <c r="W1077" s="516" t="str">
        <f>一年级一分钟跳绳得分</f>
        <v/>
      </c>
      <c r="X1077" s="517" t="str">
        <f>一年级等级</f>
        <v/>
      </c>
      <c r="Y1077" s="515"/>
      <c r="Z1077" s="518"/>
      <c r="AA1077" s="533"/>
      <c r="AB1077" s="515"/>
      <c r="AC1077" s="533" t="str">
        <f>一年级跳绳附加分</f>
        <v/>
      </c>
      <c r="AD1077" s="534" t="str">
        <f>一年级标准分</f>
        <v/>
      </c>
      <c r="AE1077" s="534" t="str">
        <f>一年级总分</f>
        <v/>
      </c>
      <c r="AF1077" s="517" t="str">
        <f>一年级等级</f>
        <v/>
      </c>
    </row>
    <row r="1078" spans="1:32">
      <c r="A1078" s="664">
        <v>116</v>
      </c>
      <c r="B1078" s="665">
        <v>26</v>
      </c>
      <c r="C1078" s="586"/>
      <c r="D1078" s="587"/>
      <c r="E1078" s="586"/>
      <c r="F1078" s="473"/>
      <c r="G1078" s="608"/>
      <c r="H1078" s="475"/>
      <c r="I1078" s="613"/>
      <c r="J1078" s="614"/>
      <c r="K1078" s="614"/>
      <c r="L1078" s="649"/>
      <c r="M1078" s="644"/>
      <c r="N1078" s="505" t="str">
        <f>一年级BMI</f>
        <v/>
      </c>
      <c r="O1078" s="499" t="str">
        <f>一年级BMI等级</f>
        <v/>
      </c>
      <c r="P1078" s="500" t="str">
        <f>一年级BMI得分</f>
        <v/>
      </c>
      <c r="Q1078" s="515" t="str">
        <f>一年级肺活量得分</f>
        <v/>
      </c>
      <c r="R1078" s="512" t="str">
        <f>一年级等级</f>
        <v/>
      </c>
      <c r="S1078" s="516" t="str">
        <f>一年级50米跑得分</f>
        <v/>
      </c>
      <c r="T1078" s="517" t="str">
        <f>一年级等级</f>
        <v/>
      </c>
      <c r="U1078" s="516" t="str">
        <f>一年级坐位体前屈得分</f>
        <v/>
      </c>
      <c r="V1078" s="517" t="str">
        <f>一年级等级</f>
        <v/>
      </c>
      <c r="W1078" s="516" t="str">
        <f>一年级一分钟跳绳得分</f>
        <v/>
      </c>
      <c r="X1078" s="517" t="str">
        <f>一年级等级</f>
        <v/>
      </c>
      <c r="Y1078" s="515"/>
      <c r="Z1078" s="518"/>
      <c r="AA1078" s="533"/>
      <c r="AB1078" s="515"/>
      <c r="AC1078" s="533" t="str">
        <f>一年级跳绳附加分</f>
        <v/>
      </c>
      <c r="AD1078" s="534" t="str">
        <f>一年级标准分</f>
        <v/>
      </c>
      <c r="AE1078" s="534" t="str">
        <f>一年级总分</f>
        <v/>
      </c>
      <c r="AF1078" s="517" t="str">
        <f>一年级等级</f>
        <v/>
      </c>
    </row>
    <row r="1079" spans="1:32">
      <c r="A1079" s="664">
        <v>116</v>
      </c>
      <c r="B1079" s="665">
        <v>27</v>
      </c>
      <c r="C1079" s="586"/>
      <c r="D1079" s="587"/>
      <c r="E1079" s="586"/>
      <c r="F1079" s="473"/>
      <c r="G1079" s="608"/>
      <c r="H1079" s="475"/>
      <c r="I1079" s="613"/>
      <c r="J1079" s="614"/>
      <c r="K1079" s="614"/>
      <c r="L1079" s="649"/>
      <c r="M1079" s="644"/>
      <c r="N1079" s="505" t="str">
        <f>一年级BMI</f>
        <v/>
      </c>
      <c r="O1079" s="499" t="str">
        <f>一年级BMI等级</f>
        <v/>
      </c>
      <c r="P1079" s="500" t="str">
        <f>一年级BMI得分</f>
        <v/>
      </c>
      <c r="Q1079" s="515" t="str">
        <f>一年级肺活量得分</f>
        <v/>
      </c>
      <c r="R1079" s="512" t="str">
        <f>一年级等级</f>
        <v/>
      </c>
      <c r="S1079" s="516" t="str">
        <f>一年级50米跑得分</f>
        <v/>
      </c>
      <c r="T1079" s="517" t="str">
        <f>一年级等级</f>
        <v/>
      </c>
      <c r="U1079" s="516" t="str">
        <f>一年级坐位体前屈得分</f>
        <v/>
      </c>
      <c r="V1079" s="517" t="str">
        <f>一年级等级</f>
        <v/>
      </c>
      <c r="W1079" s="516" t="str">
        <f>一年级一分钟跳绳得分</f>
        <v/>
      </c>
      <c r="X1079" s="517" t="str">
        <f>一年级等级</f>
        <v/>
      </c>
      <c r="Y1079" s="515"/>
      <c r="Z1079" s="518"/>
      <c r="AA1079" s="533"/>
      <c r="AB1079" s="515"/>
      <c r="AC1079" s="533" t="str">
        <f>一年级跳绳附加分</f>
        <v/>
      </c>
      <c r="AD1079" s="534" t="str">
        <f>一年级标准分</f>
        <v/>
      </c>
      <c r="AE1079" s="534" t="str">
        <f>一年级总分</f>
        <v/>
      </c>
      <c r="AF1079" s="517" t="str">
        <f>一年级等级</f>
        <v/>
      </c>
    </row>
    <row r="1080" spans="1:32">
      <c r="A1080" s="664">
        <v>116</v>
      </c>
      <c r="B1080" s="665">
        <v>28</v>
      </c>
      <c r="C1080" s="586"/>
      <c r="D1080" s="587"/>
      <c r="E1080" s="586"/>
      <c r="F1080" s="625"/>
      <c r="G1080" s="608"/>
      <c r="H1080" s="475"/>
      <c r="I1080" s="613"/>
      <c r="J1080" s="614"/>
      <c r="K1080" s="614"/>
      <c r="L1080" s="649"/>
      <c r="M1080" s="644"/>
      <c r="N1080" s="505" t="str">
        <f>一年级BMI</f>
        <v/>
      </c>
      <c r="O1080" s="499" t="str">
        <f>一年级BMI等级</f>
        <v/>
      </c>
      <c r="P1080" s="500" t="str">
        <f>一年级BMI得分</f>
        <v/>
      </c>
      <c r="Q1080" s="515" t="str">
        <f>一年级肺活量得分</f>
        <v/>
      </c>
      <c r="R1080" s="512" t="str">
        <f>一年级等级</f>
        <v/>
      </c>
      <c r="S1080" s="516" t="str">
        <f>一年级50米跑得分</f>
        <v/>
      </c>
      <c r="T1080" s="517" t="str">
        <f>一年级等级</f>
        <v/>
      </c>
      <c r="U1080" s="516" t="str">
        <f>一年级坐位体前屈得分</f>
        <v/>
      </c>
      <c r="V1080" s="517" t="str">
        <f>一年级等级</f>
        <v/>
      </c>
      <c r="W1080" s="516" t="str">
        <f>一年级一分钟跳绳得分</f>
        <v/>
      </c>
      <c r="X1080" s="517" t="str">
        <f>一年级等级</f>
        <v/>
      </c>
      <c r="Y1080" s="515"/>
      <c r="Z1080" s="518"/>
      <c r="AA1080" s="533"/>
      <c r="AB1080" s="515"/>
      <c r="AC1080" s="533" t="str">
        <f>一年级跳绳附加分</f>
        <v/>
      </c>
      <c r="AD1080" s="534" t="str">
        <f>一年级标准分</f>
        <v/>
      </c>
      <c r="AE1080" s="534" t="str">
        <f>一年级总分</f>
        <v/>
      </c>
      <c r="AF1080" s="517" t="str">
        <f>一年级等级</f>
        <v/>
      </c>
    </row>
    <row r="1081" spans="1:32">
      <c r="A1081" s="664">
        <v>116</v>
      </c>
      <c r="B1081" s="665">
        <v>29</v>
      </c>
      <c r="C1081" s="586"/>
      <c r="D1081" s="587"/>
      <c r="E1081" s="586"/>
      <c r="F1081" s="625"/>
      <c r="G1081" s="608"/>
      <c r="H1081" s="475"/>
      <c r="I1081" s="613"/>
      <c r="J1081" s="614"/>
      <c r="K1081" s="614"/>
      <c r="L1081" s="649"/>
      <c r="M1081" s="644"/>
      <c r="N1081" s="505" t="str">
        <f>一年级BMI</f>
        <v/>
      </c>
      <c r="O1081" s="499" t="str">
        <f>一年级BMI等级</f>
        <v/>
      </c>
      <c r="P1081" s="500" t="str">
        <f>一年级BMI得分</f>
        <v/>
      </c>
      <c r="Q1081" s="515" t="str">
        <f>一年级肺活量得分</f>
        <v/>
      </c>
      <c r="R1081" s="512" t="str">
        <f>一年级等级</f>
        <v/>
      </c>
      <c r="S1081" s="516" t="str">
        <f>一年级50米跑得分</f>
        <v/>
      </c>
      <c r="T1081" s="517" t="str">
        <f>一年级等级</f>
        <v/>
      </c>
      <c r="U1081" s="516" t="str">
        <f>一年级坐位体前屈得分</f>
        <v/>
      </c>
      <c r="V1081" s="517" t="str">
        <f>一年级等级</f>
        <v/>
      </c>
      <c r="W1081" s="516" t="str">
        <f>一年级一分钟跳绳得分</f>
        <v/>
      </c>
      <c r="X1081" s="517" t="str">
        <f>一年级等级</f>
        <v/>
      </c>
      <c r="Y1081" s="515"/>
      <c r="Z1081" s="518"/>
      <c r="AA1081" s="533"/>
      <c r="AB1081" s="515"/>
      <c r="AC1081" s="533" t="str">
        <f>一年级跳绳附加分</f>
        <v/>
      </c>
      <c r="AD1081" s="534" t="str">
        <f>一年级标准分</f>
        <v/>
      </c>
      <c r="AE1081" s="534" t="str">
        <f>一年级总分</f>
        <v/>
      </c>
      <c r="AF1081" s="517" t="str">
        <f>一年级等级</f>
        <v/>
      </c>
    </row>
    <row r="1082" spans="1:32">
      <c r="A1082" s="664">
        <v>116</v>
      </c>
      <c r="B1082" s="665">
        <v>30</v>
      </c>
      <c r="C1082" s="586"/>
      <c r="D1082" s="587"/>
      <c r="E1082" s="586"/>
      <c r="F1082" s="625"/>
      <c r="G1082" s="608"/>
      <c r="H1082" s="475"/>
      <c r="I1082" s="613"/>
      <c r="J1082" s="614"/>
      <c r="K1082" s="614"/>
      <c r="L1082" s="649"/>
      <c r="M1082" s="644"/>
      <c r="N1082" s="505" t="str">
        <f>一年级BMI</f>
        <v/>
      </c>
      <c r="O1082" s="499" t="str">
        <f>一年级BMI等级</f>
        <v/>
      </c>
      <c r="P1082" s="500" t="str">
        <f>一年级BMI得分</f>
        <v/>
      </c>
      <c r="Q1082" s="515" t="str">
        <f>一年级肺活量得分</f>
        <v/>
      </c>
      <c r="R1082" s="512" t="str">
        <f>一年级等级</f>
        <v/>
      </c>
      <c r="S1082" s="516" t="str">
        <f>一年级50米跑得分</f>
        <v/>
      </c>
      <c r="T1082" s="517" t="str">
        <f>一年级等级</f>
        <v/>
      </c>
      <c r="U1082" s="516" t="str">
        <f>一年级坐位体前屈得分</f>
        <v/>
      </c>
      <c r="V1082" s="517" t="str">
        <f>一年级等级</f>
        <v/>
      </c>
      <c r="W1082" s="516" t="str">
        <f>一年级一分钟跳绳得分</f>
        <v/>
      </c>
      <c r="X1082" s="517" t="str">
        <f>一年级等级</f>
        <v/>
      </c>
      <c r="Y1082" s="515"/>
      <c r="Z1082" s="518"/>
      <c r="AA1082" s="533"/>
      <c r="AB1082" s="515"/>
      <c r="AC1082" s="533" t="str">
        <f>一年级跳绳附加分</f>
        <v/>
      </c>
      <c r="AD1082" s="534" t="str">
        <f>一年级标准分</f>
        <v/>
      </c>
      <c r="AE1082" s="534" t="str">
        <f>一年级总分</f>
        <v/>
      </c>
      <c r="AF1082" s="517" t="str">
        <f>一年级等级</f>
        <v/>
      </c>
    </row>
    <row r="1083" spans="1:32">
      <c r="A1083" s="664">
        <v>116</v>
      </c>
      <c r="B1083" s="665">
        <v>31</v>
      </c>
      <c r="C1083" s="586"/>
      <c r="D1083" s="587"/>
      <c r="E1083" s="586"/>
      <c r="F1083" s="625"/>
      <c r="G1083" s="608"/>
      <c r="H1083" s="475"/>
      <c r="I1083" s="613"/>
      <c r="J1083" s="614"/>
      <c r="K1083" s="614"/>
      <c r="L1083" s="649"/>
      <c r="M1083" s="644"/>
      <c r="N1083" s="505" t="str">
        <f>一年级BMI</f>
        <v/>
      </c>
      <c r="O1083" s="499" t="str">
        <f>一年级BMI等级</f>
        <v/>
      </c>
      <c r="P1083" s="500" t="str">
        <f>一年级BMI得分</f>
        <v/>
      </c>
      <c r="Q1083" s="515" t="str">
        <f>一年级肺活量得分</f>
        <v/>
      </c>
      <c r="R1083" s="512" t="str">
        <f>一年级等级</f>
        <v/>
      </c>
      <c r="S1083" s="516" t="str">
        <f>一年级50米跑得分</f>
        <v/>
      </c>
      <c r="T1083" s="517" t="str">
        <f>一年级等级</f>
        <v/>
      </c>
      <c r="U1083" s="516" t="str">
        <f>一年级坐位体前屈得分</f>
        <v/>
      </c>
      <c r="V1083" s="517" t="str">
        <f>一年级等级</f>
        <v/>
      </c>
      <c r="W1083" s="516" t="str">
        <f>一年级一分钟跳绳得分</f>
        <v/>
      </c>
      <c r="X1083" s="517" t="str">
        <f>一年级等级</f>
        <v/>
      </c>
      <c r="Y1083" s="515"/>
      <c r="Z1083" s="518"/>
      <c r="AA1083" s="533"/>
      <c r="AB1083" s="515"/>
      <c r="AC1083" s="533" t="str">
        <f>一年级跳绳附加分</f>
        <v/>
      </c>
      <c r="AD1083" s="534" t="str">
        <f>一年级标准分</f>
        <v/>
      </c>
      <c r="AE1083" s="534" t="str">
        <f>一年级总分</f>
        <v/>
      </c>
      <c r="AF1083" s="517" t="str">
        <f>一年级等级</f>
        <v/>
      </c>
    </row>
    <row r="1084" spans="1:32">
      <c r="A1084" s="664">
        <v>116</v>
      </c>
      <c r="B1084" s="665">
        <v>32</v>
      </c>
      <c r="C1084" s="586"/>
      <c r="D1084" s="587"/>
      <c r="E1084" s="586"/>
      <c r="F1084" s="625"/>
      <c r="G1084" s="608"/>
      <c r="H1084" s="475"/>
      <c r="I1084" s="613"/>
      <c r="J1084" s="614"/>
      <c r="K1084" s="614"/>
      <c r="L1084" s="649"/>
      <c r="M1084" s="644"/>
      <c r="N1084" s="505" t="str">
        <f>一年级BMI</f>
        <v/>
      </c>
      <c r="O1084" s="499" t="str">
        <f>一年级BMI等级</f>
        <v/>
      </c>
      <c r="P1084" s="500" t="str">
        <f>一年级BMI得分</f>
        <v/>
      </c>
      <c r="Q1084" s="515" t="str">
        <f>一年级肺活量得分</f>
        <v/>
      </c>
      <c r="R1084" s="512" t="str">
        <f>一年级等级</f>
        <v/>
      </c>
      <c r="S1084" s="516" t="str">
        <f>一年级50米跑得分</f>
        <v/>
      </c>
      <c r="T1084" s="517" t="str">
        <f>一年级等级</f>
        <v/>
      </c>
      <c r="U1084" s="516" t="str">
        <f>一年级坐位体前屈得分</f>
        <v/>
      </c>
      <c r="V1084" s="517" t="str">
        <f>一年级等级</f>
        <v/>
      </c>
      <c r="W1084" s="516" t="str">
        <f>一年级一分钟跳绳得分</f>
        <v/>
      </c>
      <c r="X1084" s="517" t="str">
        <f>一年级等级</f>
        <v/>
      </c>
      <c r="Y1084" s="515"/>
      <c r="Z1084" s="518"/>
      <c r="AA1084" s="533"/>
      <c r="AB1084" s="515"/>
      <c r="AC1084" s="533" t="str">
        <f>一年级跳绳附加分</f>
        <v/>
      </c>
      <c r="AD1084" s="534" t="str">
        <f>一年级标准分</f>
        <v/>
      </c>
      <c r="AE1084" s="534" t="str">
        <f>一年级总分</f>
        <v/>
      </c>
      <c r="AF1084" s="517" t="str">
        <f>一年级等级</f>
        <v/>
      </c>
    </row>
    <row r="1085" spans="1:32">
      <c r="A1085" s="664">
        <v>116</v>
      </c>
      <c r="B1085" s="665">
        <v>33</v>
      </c>
      <c r="C1085" s="586"/>
      <c r="D1085" s="587"/>
      <c r="E1085" s="586"/>
      <c r="F1085" s="625"/>
      <c r="G1085" s="608"/>
      <c r="H1085" s="475"/>
      <c r="I1085" s="613"/>
      <c r="J1085" s="614"/>
      <c r="K1085" s="614"/>
      <c r="L1085" s="649"/>
      <c r="M1085" s="644"/>
      <c r="N1085" s="505" t="str">
        <f>一年级BMI</f>
        <v/>
      </c>
      <c r="O1085" s="499" t="str">
        <f>一年级BMI等级</f>
        <v/>
      </c>
      <c r="P1085" s="500" t="str">
        <f>一年级BMI得分</f>
        <v/>
      </c>
      <c r="Q1085" s="515" t="str">
        <f>一年级肺活量得分</f>
        <v/>
      </c>
      <c r="R1085" s="512" t="str">
        <f>一年级等级</f>
        <v/>
      </c>
      <c r="S1085" s="516" t="str">
        <f>一年级50米跑得分</f>
        <v/>
      </c>
      <c r="T1085" s="517" t="str">
        <f>一年级等级</f>
        <v/>
      </c>
      <c r="U1085" s="516" t="str">
        <f>一年级坐位体前屈得分</f>
        <v/>
      </c>
      <c r="V1085" s="517" t="str">
        <f>一年级等级</f>
        <v/>
      </c>
      <c r="W1085" s="516" t="str">
        <f>一年级一分钟跳绳得分</f>
        <v/>
      </c>
      <c r="X1085" s="517" t="str">
        <f>一年级等级</f>
        <v/>
      </c>
      <c r="Y1085" s="515"/>
      <c r="Z1085" s="518"/>
      <c r="AA1085" s="533"/>
      <c r="AB1085" s="515"/>
      <c r="AC1085" s="533" t="str">
        <f>一年级跳绳附加分</f>
        <v/>
      </c>
      <c r="AD1085" s="534" t="str">
        <f>一年级标准分</f>
        <v/>
      </c>
      <c r="AE1085" s="534" t="str">
        <f>一年级总分</f>
        <v/>
      </c>
      <c r="AF1085" s="517" t="str">
        <f>一年级等级</f>
        <v/>
      </c>
    </row>
    <row r="1086" spans="1:32">
      <c r="A1086" s="664">
        <v>116</v>
      </c>
      <c r="B1086" s="665">
        <v>34</v>
      </c>
      <c r="C1086" s="586"/>
      <c r="D1086" s="587"/>
      <c r="E1086" s="586"/>
      <c r="F1086" s="625"/>
      <c r="G1086" s="608"/>
      <c r="H1086" s="475"/>
      <c r="I1086" s="613"/>
      <c r="J1086" s="614"/>
      <c r="K1086" s="614"/>
      <c r="L1086" s="649"/>
      <c r="M1086" s="644"/>
      <c r="N1086" s="505" t="str">
        <f>一年级BMI</f>
        <v/>
      </c>
      <c r="O1086" s="499" t="str">
        <f>一年级BMI等级</f>
        <v/>
      </c>
      <c r="P1086" s="500" t="str">
        <f>一年级BMI得分</f>
        <v/>
      </c>
      <c r="Q1086" s="515" t="str">
        <f>一年级肺活量得分</f>
        <v/>
      </c>
      <c r="R1086" s="512" t="str">
        <f>一年级等级</f>
        <v/>
      </c>
      <c r="S1086" s="516" t="str">
        <f>一年级50米跑得分</f>
        <v/>
      </c>
      <c r="T1086" s="517" t="str">
        <f>一年级等级</f>
        <v/>
      </c>
      <c r="U1086" s="516" t="str">
        <f>一年级坐位体前屈得分</f>
        <v/>
      </c>
      <c r="V1086" s="517" t="str">
        <f>一年级等级</f>
        <v/>
      </c>
      <c r="W1086" s="516" t="str">
        <f>一年级一分钟跳绳得分</f>
        <v/>
      </c>
      <c r="X1086" s="517" t="str">
        <f>一年级等级</f>
        <v/>
      </c>
      <c r="Y1086" s="515"/>
      <c r="Z1086" s="518"/>
      <c r="AA1086" s="533"/>
      <c r="AB1086" s="515"/>
      <c r="AC1086" s="533" t="str">
        <f>一年级跳绳附加分</f>
        <v/>
      </c>
      <c r="AD1086" s="534" t="str">
        <f>一年级标准分</f>
        <v/>
      </c>
      <c r="AE1086" s="534" t="str">
        <f>一年级总分</f>
        <v/>
      </c>
      <c r="AF1086" s="517" t="str">
        <f>一年级等级</f>
        <v/>
      </c>
    </row>
    <row r="1087" spans="1:32">
      <c r="A1087" s="664">
        <v>116</v>
      </c>
      <c r="B1087" s="665">
        <v>35</v>
      </c>
      <c r="C1087" s="586"/>
      <c r="D1087" s="587"/>
      <c r="E1087" s="586"/>
      <c r="F1087" s="625"/>
      <c r="G1087" s="608"/>
      <c r="H1087" s="475"/>
      <c r="I1087" s="613"/>
      <c r="J1087" s="614"/>
      <c r="K1087" s="614"/>
      <c r="L1087" s="649"/>
      <c r="M1087" s="644"/>
      <c r="N1087" s="505" t="str">
        <f>一年级BMI</f>
        <v/>
      </c>
      <c r="O1087" s="499" t="str">
        <f>一年级BMI等级</f>
        <v/>
      </c>
      <c r="P1087" s="500" t="str">
        <f>一年级BMI得分</f>
        <v/>
      </c>
      <c r="Q1087" s="515" t="str">
        <f>一年级肺活量得分</f>
        <v/>
      </c>
      <c r="R1087" s="512" t="str">
        <f>一年级等级</f>
        <v/>
      </c>
      <c r="S1087" s="516" t="str">
        <f>一年级50米跑得分</f>
        <v/>
      </c>
      <c r="T1087" s="517" t="str">
        <f>一年级等级</f>
        <v/>
      </c>
      <c r="U1087" s="516" t="str">
        <f>一年级坐位体前屈得分</f>
        <v/>
      </c>
      <c r="V1087" s="517" t="str">
        <f>一年级等级</f>
        <v/>
      </c>
      <c r="W1087" s="516" t="str">
        <f>一年级一分钟跳绳得分</f>
        <v/>
      </c>
      <c r="X1087" s="517" t="str">
        <f>一年级等级</f>
        <v/>
      </c>
      <c r="Y1087" s="515"/>
      <c r="Z1087" s="518"/>
      <c r="AA1087" s="533"/>
      <c r="AB1087" s="515"/>
      <c r="AC1087" s="533" t="str">
        <f>一年级跳绳附加分</f>
        <v/>
      </c>
      <c r="AD1087" s="534" t="str">
        <f>一年级标准分</f>
        <v/>
      </c>
      <c r="AE1087" s="534" t="str">
        <f>一年级总分</f>
        <v/>
      </c>
      <c r="AF1087" s="517" t="str">
        <f>一年级等级</f>
        <v/>
      </c>
    </row>
    <row r="1088" spans="1:32">
      <c r="A1088" s="664">
        <v>116</v>
      </c>
      <c r="B1088" s="665">
        <v>36</v>
      </c>
      <c r="C1088" s="586"/>
      <c r="D1088" s="587"/>
      <c r="E1088" s="586"/>
      <c r="F1088" s="473"/>
      <c r="G1088" s="608"/>
      <c r="H1088" s="475"/>
      <c r="I1088" s="613"/>
      <c r="J1088" s="614"/>
      <c r="K1088" s="614"/>
      <c r="L1088" s="649"/>
      <c r="M1088" s="644"/>
      <c r="N1088" s="505" t="str">
        <f>一年级BMI</f>
        <v/>
      </c>
      <c r="O1088" s="499" t="str">
        <f>一年级BMI等级</f>
        <v/>
      </c>
      <c r="P1088" s="500" t="str">
        <f>一年级BMI得分</f>
        <v/>
      </c>
      <c r="Q1088" s="515" t="str">
        <f>一年级肺活量得分</f>
        <v/>
      </c>
      <c r="R1088" s="512" t="str">
        <f>一年级等级</f>
        <v/>
      </c>
      <c r="S1088" s="516" t="str">
        <f>一年级50米跑得分</f>
        <v/>
      </c>
      <c r="T1088" s="517" t="str">
        <f>一年级等级</f>
        <v/>
      </c>
      <c r="U1088" s="516" t="str">
        <f>一年级坐位体前屈得分</f>
        <v/>
      </c>
      <c r="V1088" s="517" t="str">
        <f>一年级等级</f>
        <v/>
      </c>
      <c r="W1088" s="516" t="str">
        <f>一年级一分钟跳绳得分</f>
        <v/>
      </c>
      <c r="X1088" s="517" t="str">
        <f>一年级等级</f>
        <v/>
      </c>
      <c r="Y1088" s="515"/>
      <c r="Z1088" s="518"/>
      <c r="AA1088" s="533"/>
      <c r="AB1088" s="515"/>
      <c r="AC1088" s="533" t="str">
        <f>一年级跳绳附加分</f>
        <v/>
      </c>
      <c r="AD1088" s="534" t="str">
        <f>一年级标准分</f>
        <v/>
      </c>
      <c r="AE1088" s="534" t="str">
        <f>一年级总分</f>
        <v/>
      </c>
      <c r="AF1088" s="517" t="str">
        <f>一年级等级</f>
        <v/>
      </c>
    </row>
    <row r="1089" spans="1:32">
      <c r="A1089" s="664">
        <v>116</v>
      </c>
      <c r="B1089" s="665">
        <v>37</v>
      </c>
      <c r="C1089" s="586"/>
      <c r="D1089" s="587"/>
      <c r="E1089" s="586"/>
      <c r="F1089" s="473"/>
      <c r="G1089" s="608"/>
      <c r="H1089" s="475"/>
      <c r="I1089" s="613"/>
      <c r="J1089" s="614"/>
      <c r="K1089" s="614"/>
      <c r="L1089" s="649"/>
      <c r="M1089" s="644"/>
      <c r="N1089" s="505" t="str">
        <f>一年级BMI</f>
        <v/>
      </c>
      <c r="O1089" s="499" t="str">
        <f>一年级BMI等级</f>
        <v/>
      </c>
      <c r="P1089" s="500" t="str">
        <f>一年级BMI得分</f>
        <v/>
      </c>
      <c r="Q1089" s="515" t="str">
        <f>一年级肺活量得分</f>
        <v/>
      </c>
      <c r="R1089" s="512" t="str">
        <f>一年级等级</f>
        <v/>
      </c>
      <c r="S1089" s="516" t="str">
        <f>一年级50米跑得分</f>
        <v/>
      </c>
      <c r="T1089" s="517" t="str">
        <f>一年级等级</f>
        <v/>
      </c>
      <c r="U1089" s="516" t="str">
        <f>一年级坐位体前屈得分</f>
        <v/>
      </c>
      <c r="V1089" s="517" t="str">
        <f>一年级等级</f>
        <v/>
      </c>
      <c r="W1089" s="516" t="str">
        <f>一年级一分钟跳绳得分</f>
        <v/>
      </c>
      <c r="X1089" s="517" t="str">
        <f>一年级等级</f>
        <v/>
      </c>
      <c r="Y1089" s="515"/>
      <c r="Z1089" s="518"/>
      <c r="AA1089" s="533"/>
      <c r="AB1089" s="515"/>
      <c r="AC1089" s="533" t="str">
        <f>一年级跳绳附加分</f>
        <v/>
      </c>
      <c r="AD1089" s="534" t="str">
        <f>一年级标准分</f>
        <v/>
      </c>
      <c r="AE1089" s="534" t="str">
        <f>一年级总分</f>
        <v/>
      </c>
      <c r="AF1089" s="517" t="str">
        <f>一年级等级</f>
        <v/>
      </c>
    </row>
    <row r="1090" spans="1:32">
      <c r="A1090" s="664">
        <v>116</v>
      </c>
      <c r="B1090" s="665">
        <v>38</v>
      </c>
      <c r="C1090" s="586"/>
      <c r="D1090" s="587"/>
      <c r="E1090" s="586"/>
      <c r="F1090" s="473"/>
      <c r="G1090" s="608"/>
      <c r="H1090" s="475"/>
      <c r="I1090" s="613"/>
      <c r="J1090" s="614"/>
      <c r="K1090" s="614"/>
      <c r="L1090" s="649"/>
      <c r="M1090" s="644"/>
      <c r="N1090" s="505" t="str">
        <f>一年级BMI</f>
        <v/>
      </c>
      <c r="O1090" s="499" t="str">
        <f>一年级BMI等级</f>
        <v/>
      </c>
      <c r="P1090" s="500" t="str">
        <f>一年级BMI得分</f>
        <v/>
      </c>
      <c r="Q1090" s="515" t="str">
        <f>一年级肺活量得分</f>
        <v/>
      </c>
      <c r="R1090" s="512" t="str">
        <f>一年级等级</f>
        <v/>
      </c>
      <c r="S1090" s="516" t="str">
        <f>一年级50米跑得分</f>
        <v/>
      </c>
      <c r="T1090" s="517" t="str">
        <f>一年级等级</f>
        <v/>
      </c>
      <c r="U1090" s="516" t="str">
        <f>一年级坐位体前屈得分</f>
        <v/>
      </c>
      <c r="V1090" s="517" t="str">
        <f>一年级等级</f>
        <v/>
      </c>
      <c r="W1090" s="516" t="str">
        <f>一年级一分钟跳绳得分</f>
        <v/>
      </c>
      <c r="X1090" s="517" t="str">
        <f>一年级等级</f>
        <v/>
      </c>
      <c r="Y1090" s="515"/>
      <c r="Z1090" s="518"/>
      <c r="AA1090" s="533"/>
      <c r="AB1090" s="515"/>
      <c r="AC1090" s="533" t="str">
        <f>一年级跳绳附加分</f>
        <v/>
      </c>
      <c r="AD1090" s="534" t="str">
        <f>一年级标准分</f>
        <v/>
      </c>
      <c r="AE1090" s="534" t="str">
        <f>一年级总分</f>
        <v/>
      </c>
      <c r="AF1090" s="517" t="str">
        <f>一年级等级</f>
        <v/>
      </c>
    </row>
    <row r="1091" spans="1:32">
      <c r="A1091" s="664">
        <v>116</v>
      </c>
      <c r="B1091" s="665">
        <v>39</v>
      </c>
      <c r="C1091" s="586"/>
      <c r="D1091" s="587"/>
      <c r="E1091" s="586"/>
      <c r="F1091" s="473"/>
      <c r="G1091" s="608"/>
      <c r="H1091" s="475"/>
      <c r="I1091" s="613"/>
      <c r="J1091" s="614"/>
      <c r="K1091" s="614"/>
      <c r="L1091" s="649"/>
      <c r="M1091" s="644"/>
      <c r="N1091" s="505" t="str">
        <f>一年级BMI</f>
        <v/>
      </c>
      <c r="O1091" s="499" t="str">
        <f>一年级BMI等级</f>
        <v/>
      </c>
      <c r="P1091" s="500" t="str">
        <f>一年级BMI得分</f>
        <v/>
      </c>
      <c r="Q1091" s="515" t="str">
        <f>一年级肺活量得分</f>
        <v/>
      </c>
      <c r="R1091" s="512" t="str">
        <f>一年级等级</f>
        <v/>
      </c>
      <c r="S1091" s="516" t="str">
        <f>一年级50米跑得分</f>
        <v/>
      </c>
      <c r="T1091" s="517" t="str">
        <f>一年级等级</f>
        <v/>
      </c>
      <c r="U1091" s="516" t="str">
        <f>一年级坐位体前屈得分</f>
        <v/>
      </c>
      <c r="V1091" s="517" t="str">
        <f>一年级等级</f>
        <v/>
      </c>
      <c r="W1091" s="516" t="str">
        <f>一年级一分钟跳绳得分</f>
        <v/>
      </c>
      <c r="X1091" s="517" t="str">
        <f>一年级等级</f>
        <v/>
      </c>
      <c r="Y1091" s="515"/>
      <c r="Z1091" s="518"/>
      <c r="AA1091" s="533"/>
      <c r="AB1091" s="515"/>
      <c r="AC1091" s="533" t="str">
        <f>一年级跳绳附加分</f>
        <v/>
      </c>
      <c r="AD1091" s="534" t="str">
        <f>一年级标准分</f>
        <v/>
      </c>
      <c r="AE1091" s="534" t="str">
        <f>一年级总分</f>
        <v/>
      </c>
      <c r="AF1091" s="517" t="str">
        <f>一年级等级</f>
        <v/>
      </c>
    </row>
    <row r="1092" spans="1:32">
      <c r="A1092" s="664">
        <v>116</v>
      </c>
      <c r="B1092" s="665">
        <v>40</v>
      </c>
      <c r="C1092" s="586"/>
      <c r="D1092" s="587"/>
      <c r="E1092" s="586"/>
      <c r="F1092" s="473"/>
      <c r="G1092" s="608"/>
      <c r="H1092" s="475"/>
      <c r="I1092" s="613"/>
      <c r="J1092" s="614"/>
      <c r="K1092" s="614"/>
      <c r="L1092" s="649"/>
      <c r="M1092" s="644"/>
      <c r="N1092" s="505" t="str">
        <f>一年级BMI</f>
        <v/>
      </c>
      <c r="O1092" s="499" t="str">
        <f>一年级BMI等级</f>
        <v/>
      </c>
      <c r="P1092" s="500" t="str">
        <f>一年级BMI得分</f>
        <v/>
      </c>
      <c r="Q1092" s="515" t="str">
        <f>一年级肺活量得分</f>
        <v/>
      </c>
      <c r="R1092" s="512" t="str">
        <f>一年级等级</f>
        <v/>
      </c>
      <c r="S1092" s="516" t="str">
        <f>一年级50米跑得分</f>
        <v/>
      </c>
      <c r="T1092" s="517" t="str">
        <f>一年级等级</f>
        <v/>
      </c>
      <c r="U1092" s="516" t="str">
        <f>一年级坐位体前屈得分</f>
        <v/>
      </c>
      <c r="V1092" s="517" t="str">
        <f>一年级等级</f>
        <v/>
      </c>
      <c r="W1092" s="516" t="str">
        <f>一年级一分钟跳绳得分</f>
        <v/>
      </c>
      <c r="X1092" s="517" t="str">
        <f>一年级等级</f>
        <v/>
      </c>
      <c r="Y1092" s="515"/>
      <c r="Z1092" s="518"/>
      <c r="AA1092" s="533"/>
      <c r="AB1092" s="515"/>
      <c r="AC1092" s="533" t="str">
        <f>一年级跳绳附加分</f>
        <v/>
      </c>
      <c r="AD1092" s="534" t="str">
        <f>一年级标准分</f>
        <v/>
      </c>
      <c r="AE1092" s="534" t="str">
        <f>一年级总分</f>
        <v/>
      </c>
      <c r="AF1092" s="517" t="str">
        <f>一年级等级</f>
        <v/>
      </c>
    </row>
    <row r="1093" spans="1:32">
      <c r="A1093" s="664">
        <v>116</v>
      </c>
      <c r="B1093" s="665">
        <v>41</v>
      </c>
      <c r="C1093" s="586"/>
      <c r="D1093" s="587"/>
      <c r="E1093" s="586"/>
      <c r="F1093" s="473"/>
      <c r="G1093" s="608"/>
      <c r="H1093" s="475"/>
      <c r="I1093" s="613"/>
      <c r="J1093" s="614"/>
      <c r="K1093" s="614"/>
      <c r="L1093" s="649"/>
      <c r="M1093" s="644"/>
      <c r="N1093" s="505" t="str">
        <f>一年级BMI</f>
        <v/>
      </c>
      <c r="O1093" s="499" t="str">
        <f>一年级BMI等级</f>
        <v/>
      </c>
      <c r="P1093" s="500" t="str">
        <f>一年级BMI得分</f>
        <v/>
      </c>
      <c r="Q1093" s="515" t="str">
        <f>一年级肺活量得分</f>
        <v/>
      </c>
      <c r="R1093" s="512" t="str">
        <f>一年级等级</f>
        <v/>
      </c>
      <c r="S1093" s="516" t="str">
        <f>一年级50米跑得分</f>
        <v/>
      </c>
      <c r="T1093" s="517" t="str">
        <f>一年级等级</f>
        <v/>
      </c>
      <c r="U1093" s="516" t="str">
        <f>一年级坐位体前屈得分</f>
        <v/>
      </c>
      <c r="V1093" s="517" t="str">
        <f>一年级等级</f>
        <v/>
      </c>
      <c r="W1093" s="516" t="str">
        <f>一年级一分钟跳绳得分</f>
        <v/>
      </c>
      <c r="X1093" s="517" t="str">
        <f>一年级等级</f>
        <v/>
      </c>
      <c r="Y1093" s="515"/>
      <c r="Z1093" s="518"/>
      <c r="AA1093" s="533"/>
      <c r="AB1093" s="515"/>
      <c r="AC1093" s="533" t="str">
        <f>一年级跳绳附加分</f>
        <v/>
      </c>
      <c r="AD1093" s="534" t="str">
        <f>一年级标准分</f>
        <v/>
      </c>
      <c r="AE1093" s="534" t="str">
        <f>一年级总分</f>
        <v/>
      </c>
      <c r="AF1093" s="517" t="str">
        <f>一年级等级</f>
        <v/>
      </c>
    </row>
    <row r="1094" spans="1:32">
      <c r="A1094" s="664">
        <v>116</v>
      </c>
      <c r="B1094" s="665">
        <v>42</v>
      </c>
      <c r="C1094" s="586"/>
      <c r="D1094" s="587"/>
      <c r="E1094" s="586"/>
      <c r="F1094" s="473"/>
      <c r="G1094" s="608"/>
      <c r="H1094" s="475"/>
      <c r="I1094" s="613"/>
      <c r="J1094" s="614"/>
      <c r="K1094" s="614"/>
      <c r="L1094" s="649"/>
      <c r="M1094" s="644"/>
      <c r="N1094" s="505" t="str">
        <f>一年级BMI</f>
        <v/>
      </c>
      <c r="O1094" s="499" t="str">
        <f>一年级BMI等级</f>
        <v/>
      </c>
      <c r="P1094" s="500" t="str">
        <f>一年级BMI得分</f>
        <v/>
      </c>
      <c r="Q1094" s="515" t="str">
        <f>一年级肺活量得分</f>
        <v/>
      </c>
      <c r="R1094" s="512" t="str">
        <f>一年级等级</f>
        <v/>
      </c>
      <c r="S1094" s="516" t="str">
        <f>一年级50米跑得分</f>
        <v/>
      </c>
      <c r="T1094" s="517" t="str">
        <f>一年级等级</f>
        <v/>
      </c>
      <c r="U1094" s="516" t="str">
        <f>一年级坐位体前屈得分</f>
        <v/>
      </c>
      <c r="V1094" s="517" t="str">
        <f>一年级等级</f>
        <v/>
      </c>
      <c r="W1094" s="516" t="str">
        <f>一年级一分钟跳绳得分</f>
        <v/>
      </c>
      <c r="X1094" s="517" t="str">
        <f>一年级等级</f>
        <v/>
      </c>
      <c r="Y1094" s="515"/>
      <c r="Z1094" s="518"/>
      <c r="AA1094" s="533"/>
      <c r="AB1094" s="515"/>
      <c r="AC1094" s="533" t="str">
        <f>一年级跳绳附加分</f>
        <v/>
      </c>
      <c r="AD1094" s="534" t="str">
        <f>一年级标准分</f>
        <v/>
      </c>
      <c r="AE1094" s="534" t="str">
        <f>一年级总分</f>
        <v/>
      </c>
      <c r="AF1094" s="517" t="str">
        <f>一年级等级</f>
        <v/>
      </c>
    </row>
    <row r="1095" spans="1:32">
      <c r="A1095" s="664">
        <v>116</v>
      </c>
      <c r="B1095" s="665">
        <v>43</v>
      </c>
      <c r="C1095" s="586"/>
      <c r="D1095" s="587"/>
      <c r="E1095" s="586"/>
      <c r="F1095" s="473"/>
      <c r="G1095" s="608"/>
      <c r="H1095" s="475"/>
      <c r="I1095" s="613"/>
      <c r="J1095" s="614"/>
      <c r="K1095" s="614"/>
      <c r="L1095" s="649"/>
      <c r="M1095" s="644"/>
      <c r="N1095" s="505" t="str">
        <f>一年级BMI</f>
        <v/>
      </c>
      <c r="O1095" s="499" t="str">
        <f>一年级BMI等级</f>
        <v/>
      </c>
      <c r="P1095" s="500" t="str">
        <f>一年级BMI得分</f>
        <v/>
      </c>
      <c r="Q1095" s="515" t="str">
        <f>一年级肺活量得分</f>
        <v/>
      </c>
      <c r="R1095" s="512" t="str">
        <f>一年级等级</f>
        <v/>
      </c>
      <c r="S1095" s="516" t="str">
        <f>一年级50米跑得分</f>
        <v/>
      </c>
      <c r="T1095" s="517" t="str">
        <f>一年级等级</f>
        <v/>
      </c>
      <c r="U1095" s="516" t="str">
        <f>一年级坐位体前屈得分</f>
        <v/>
      </c>
      <c r="V1095" s="517" t="str">
        <f>一年级等级</f>
        <v/>
      </c>
      <c r="W1095" s="516" t="str">
        <f>一年级一分钟跳绳得分</f>
        <v/>
      </c>
      <c r="X1095" s="517" t="str">
        <f>一年级等级</f>
        <v/>
      </c>
      <c r="Y1095" s="515"/>
      <c r="Z1095" s="518"/>
      <c r="AA1095" s="533"/>
      <c r="AB1095" s="515"/>
      <c r="AC1095" s="533" t="str">
        <f>一年级跳绳附加分</f>
        <v/>
      </c>
      <c r="AD1095" s="534" t="str">
        <f>一年级标准分</f>
        <v/>
      </c>
      <c r="AE1095" s="534" t="str">
        <f>一年级总分</f>
        <v/>
      </c>
      <c r="AF1095" s="517" t="str">
        <f>一年级等级</f>
        <v/>
      </c>
    </row>
    <row r="1096" spans="1:32">
      <c r="A1096" s="664">
        <v>116</v>
      </c>
      <c r="B1096" s="665">
        <v>44</v>
      </c>
      <c r="C1096" s="586"/>
      <c r="D1096" s="587"/>
      <c r="E1096" s="586"/>
      <c r="F1096" s="473"/>
      <c r="G1096" s="608"/>
      <c r="H1096" s="475"/>
      <c r="I1096" s="613"/>
      <c r="J1096" s="614"/>
      <c r="K1096" s="614"/>
      <c r="L1096" s="649"/>
      <c r="M1096" s="644"/>
      <c r="N1096" s="505" t="str">
        <f>一年级BMI</f>
        <v/>
      </c>
      <c r="O1096" s="499" t="str">
        <f>一年级BMI等级</f>
        <v/>
      </c>
      <c r="P1096" s="500" t="str">
        <f>一年级BMI得分</f>
        <v/>
      </c>
      <c r="Q1096" s="515" t="str">
        <f>一年级肺活量得分</f>
        <v/>
      </c>
      <c r="R1096" s="512" t="str">
        <f>一年级等级</f>
        <v/>
      </c>
      <c r="S1096" s="516" t="str">
        <f>一年级50米跑得分</f>
        <v/>
      </c>
      <c r="T1096" s="517" t="str">
        <f>一年级等级</f>
        <v/>
      </c>
      <c r="U1096" s="516" t="str">
        <f>一年级坐位体前屈得分</f>
        <v/>
      </c>
      <c r="V1096" s="517" t="str">
        <f>一年级等级</f>
        <v/>
      </c>
      <c r="W1096" s="516" t="str">
        <f>一年级一分钟跳绳得分</f>
        <v/>
      </c>
      <c r="X1096" s="517" t="str">
        <f>一年级等级</f>
        <v/>
      </c>
      <c r="Y1096" s="515"/>
      <c r="Z1096" s="518"/>
      <c r="AA1096" s="533"/>
      <c r="AB1096" s="515"/>
      <c r="AC1096" s="533" t="str">
        <f>一年级跳绳附加分</f>
        <v/>
      </c>
      <c r="AD1096" s="534" t="str">
        <f>一年级标准分</f>
        <v/>
      </c>
      <c r="AE1096" s="534" t="str">
        <f>一年级总分</f>
        <v/>
      </c>
      <c r="AF1096" s="517" t="str">
        <f>一年级等级</f>
        <v/>
      </c>
    </row>
    <row r="1097" spans="1:32">
      <c r="A1097" s="664">
        <v>116</v>
      </c>
      <c r="B1097" s="665">
        <v>45</v>
      </c>
      <c r="C1097" s="586"/>
      <c r="D1097" s="587"/>
      <c r="E1097" s="586"/>
      <c r="F1097" s="473"/>
      <c r="G1097" s="608"/>
      <c r="H1097" s="475"/>
      <c r="I1097" s="613"/>
      <c r="J1097" s="614"/>
      <c r="K1097" s="614"/>
      <c r="L1097" s="649"/>
      <c r="M1097" s="644"/>
      <c r="N1097" s="505" t="str">
        <f>一年级BMI</f>
        <v/>
      </c>
      <c r="O1097" s="499" t="str">
        <f>一年级BMI等级</f>
        <v/>
      </c>
      <c r="P1097" s="500" t="str">
        <f>一年级BMI得分</f>
        <v/>
      </c>
      <c r="Q1097" s="515" t="str">
        <f>一年级肺活量得分</f>
        <v/>
      </c>
      <c r="R1097" s="512" t="str">
        <f>一年级等级</f>
        <v/>
      </c>
      <c r="S1097" s="516" t="str">
        <f>一年级50米跑得分</f>
        <v/>
      </c>
      <c r="T1097" s="517" t="str">
        <f>一年级等级</f>
        <v/>
      </c>
      <c r="U1097" s="516" t="str">
        <f>一年级坐位体前屈得分</f>
        <v/>
      </c>
      <c r="V1097" s="517" t="str">
        <f>一年级等级</f>
        <v/>
      </c>
      <c r="W1097" s="516" t="str">
        <f>一年级一分钟跳绳得分</f>
        <v/>
      </c>
      <c r="X1097" s="517" t="str">
        <f>一年级等级</f>
        <v/>
      </c>
      <c r="Y1097" s="515"/>
      <c r="Z1097" s="518"/>
      <c r="AA1097" s="533"/>
      <c r="AB1097" s="515"/>
      <c r="AC1097" s="533" t="str">
        <f>一年级跳绳附加分</f>
        <v/>
      </c>
      <c r="AD1097" s="534" t="str">
        <f>一年级标准分</f>
        <v/>
      </c>
      <c r="AE1097" s="534" t="str">
        <f>一年级总分</f>
        <v/>
      </c>
      <c r="AF1097" s="517" t="str">
        <f>一年级等级</f>
        <v/>
      </c>
    </row>
    <row r="1098" spans="1:32">
      <c r="A1098" s="664">
        <v>116</v>
      </c>
      <c r="B1098" s="665">
        <v>46</v>
      </c>
      <c r="C1098" s="586"/>
      <c r="D1098" s="587"/>
      <c r="E1098" s="586"/>
      <c r="F1098" s="473"/>
      <c r="G1098" s="608"/>
      <c r="H1098" s="475"/>
      <c r="I1098" s="613"/>
      <c r="J1098" s="614"/>
      <c r="K1098" s="614"/>
      <c r="L1098" s="649"/>
      <c r="M1098" s="644"/>
      <c r="N1098" s="505" t="str">
        <f>一年级BMI</f>
        <v/>
      </c>
      <c r="O1098" s="499" t="str">
        <f>一年级BMI等级</f>
        <v/>
      </c>
      <c r="P1098" s="500" t="str">
        <f>一年级BMI得分</f>
        <v/>
      </c>
      <c r="Q1098" s="515" t="str">
        <f>一年级肺活量得分</f>
        <v/>
      </c>
      <c r="R1098" s="512" t="str">
        <f>一年级等级</f>
        <v/>
      </c>
      <c r="S1098" s="516" t="str">
        <f>一年级50米跑得分</f>
        <v/>
      </c>
      <c r="T1098" s="517" t="str">
        <f>一年级等级</f>
        <v/>
      </c>
      <c r="U1098" s="516" t="str">
        <f>一年级坐位体前屈得分</f>
        <v/>
      </c>
      <c r="V1098" s="517" t="str">
        <f>一年级等级</f>
        <v/>
      </c>
      <c r="W1098" s="516" t="str">
        <f>一年级一分钟跳绳得分</f>
        <v/>
      </c>
      <c r="X1098" s="517" t="str">
        <f>一年级等级</f>
        <v/>
      </c>
      <c r="Y1098" s="515"/>
      <c r="Z1098" s="518"/>
      <c r="AA1098" s="533"/>
      <c r="AB1098" s="515"/>
      <c r="AC1098" s="533" t="str">
        <f>一年级跳绳附加分</f>
        <v/>
      </c>
      <c r="AD1098" s="534" t="str">
        <f>一年级标准分</f>
        <v/>
      </c>
      <c r="AE1098" s="534" t="str">
        <f>一年级总分</f>
        <v/>
      </c>
      <c r="AF1098" s="517" t="str">
        <f>一年级等级</f>
        <v/>
      </c>
    </row>
    <row r="1099" spans="1:32">
      <c r="A1099" s="664">
        <v>116</v>
      </c>
      <c r="B1099" s="665">
        <v>47</v>
      </c>
      <c r="C1099" s="586"/>
      <c r="D1099" s="587"/>
      <c r="E1099" s="586"/>
      <c r="F1099" s="473"/>
      <c r="G1099" s="608"/>
      <c r="H1099" s="475"/>
      <c r="I1099" s="613"/>
      <c r="J1099" s="614"/>
      <c r="K1099" s="614"/>
      <c r="L1099" s="649"/>
      <c r="M1099" s="644"/>
      <c r="N1099" s="505" t="str">
        <f>一年级BMI</f>
        <v/>
      </c>
      <c r="O1099" s="499" t="str">
        <f>一年级BMI等级</f>
        <v/>
      </c>
      <c r="P1099" s="500" t="str">
        <f>一年级BMI得分</f>
        <v/>
      </c>
      <c r="Q1099" s="515" t="str">
        <f>一年级肺活量得分</f>
        <v/>
      </c>
      <c r="R1099" s="512" t="str">
        <f>一年级等级</f>
        <v/>
      </c>
      <c r="S1099" s="516" t="str">
        <f>一年级50米跑得分</f>
        <v/>
      </c>
      <c r="T1099" s="517" t="str">
        <f>一年级等级</f>
        <v/>
      </c>
      <c r="U1099" s="516" t="str">
        <f>一年级坐位体前屈得分</f>
        <v/>
      </c>
      <c r="V1099" s="517" t="str">
        <f>一年级等级</f>
        <v/>
      </c>
      <c r="W1099" s="516" t="str">
        <f>一年级一分钟跳绳得分</f>
        <v/>
      </c>
      <c r="X1099" s="517" t="str">
        <f>一年级等级</f>
        <v/>
      </c>
      <c r="Y1099" s="515"/>
      <c r="Z1099" s="518"/>
      <c r="AA1099" s="533"/>
      <c r="AB1099" s="515"/>
      <c r="AC1099" s="533" t="str">
        <f>一年级跳绳附加分</f>
        <v/>
      </c>
      <c r="AD1099" s="534" t="str">
        <f>一年级标准分</f>
        <v/>
      </c>
      <c r="AE1099" s="534" t="str">
        <f>一年级总分</f>
        <v/>
      </c>
      <c r="AF1099" s="517" t="str">
        <f>一年级等级</f>
        <v/>
      </c>
    </row>
    <row r="1100" spans="1:32">
      <c r="A1100" s="664">
        <v>116</v>
      </c>
      <c r="B1100" s="665">
        <v>48</v>
      </c>
      <c r="C1100" s="586"/>
      <c r="D1100" s="587"/>
      <c r="E1100" s="586"/>
      <c r="F1100" s="473"/>
      <c r="G1100" s="608"/>
      <c r="H1100" s="475"/>
      <c r="I1100" s="613"/>
      <c r="J1100" s="614"/>
      <c r="K1100" s="614"/>
      <c r="L1100" s="649"/>
      <c r="M1100" s="644"/>
      <c r="N1100" s="505" t="str">
        <f>一年级BMI</f>
        <v/>
      </c>
      <c r="O1100" s="499" t="str">
        <f>一年级BMI等级</f>
        <v/>
      </c>
      <c r="P1100" s="500" t="str">
        <f>一年级BMI得分</f>
        <v/>
      </c>
      <c r="Q1100" s="515" t="str">
        <f>一年级肺活量得分</f>
        <v/>
      </c>
      <c r="R1100" s="512" t="str">
        <f>一年级等级</f>
        <v/>
      </c>
      <c r="S1100" s="516" t="str">
        <f>一年级50米跑得分</f>
        <v/>
      </c>
      <c r="T1100" s="517" t="str">
        <f>一年级等级</f>
        <v/>
      </c>
      <c r="U1100" s="516" t="str">
        <f>一年级坐位体前屈得分</f>
        <v/>
      </c>
      <c r="V1100" s="517" t="str">
        <f>一年级等级</f>
        <v/>
      </c>
      <c r="W1100" s="516" t="str">
        <f>一年级一分钟跳绳得分</f>
        <v/>
      </c>
      <c r="X1100" s="517" t="str">
        <f>一年级等级</f>
        <v/>
      </c>
      <c r="Y1100" s="515"/>
      <c r="Z1100" s="518"/>
      <c r="AA1100" s="533"/>
      <c r="AB1100" s="515"/>
      <c r="AC1100" s="533" t="str">
        <f>一年级跳绳附加分</f>
        <v/>
      </c>
      <c r="AD1100" s="534" t="str">
        <f>一年级标准分</f>
        <v/>
      </c>
      <c r="AE1100" s="534" t="str">
        <f>一年级总分</f>
        <v/>
      </c>
      <c r="AF1100" s="517" t="str">
        <f>一年级等级</f>
        <v/>
      </c>
    </row>
    <row r="1101" spans="1:32">
      <c r="A1101" s="664">
        <v>116</v>
      </c>
      <c r="B1101" s="665">
        <v>49</v>
      </c>
      <c r="C1101" s="586"/>
      <c r="D1101" s="587"/>
      <c r="E1101" s="586"/>
      <c r="F1101" s="473"/>
      <c r="G1101" s="608"/>
      <c r="H1101" s="475"/>
      <c r="I1101" s="613"/>
      <c r="J1101" s="614"/>
      <c r="K1101" s="614"/>
      <c r="L1101" s="649"/>
      <c r="M1101" s="644"/>
      <c r="N1101" s="505" t="str">
        <f>一年级BMI</f>
        <v/>
      </c>
      <c r="O1101" s="499" t="str">
        <f>一年级BMI等级</f>
        <v/>
      </c>
      <c r="P1101" s="500" t="str">
        <f>一年级BMI得分</f>
        <v/>
      </c>
      <c r="Q1101" s="515" t="str">
        <f>一年级肺活量得分</f>
        <v/>
      </c>
      <c r="R1101" s="512" t="str">
        <f>一年级等级</f>
        <v/>
      </c>
      <c r="S1101" s="516" t="str">
        <f>一年级50米跑得分</f>
        <v/>
      </c>
      <c r="T1101" s="517" t="str">
        <f>一年级等级</f>
        <v/>
      </c>
      <c r="U1101" s="516" t="str">
        <f>一年级坐位体前屈得分</f>
        <v/>
      </c>
      <c r="V1101" s="517" t="str">
        <f>一年级等级</f>
        <v/>
      </c>
      <c r="W1101" s="516" t="str">
        <f>一年级一分钟跳绳得分</f>
        <v/>
      </c>
      <c r="X1101" s="517" t="str">
        <f>一年级等级</f>
        <v/>
      </c>
      <c r="Y1101" s="515"/>
      <c r="Z1101" s="518"/>
      <c r="AA1101" s="533"/>
      <c r="AB1101" s="515"/>
      <c r="AC1101" s="533" t="str">
        <f>一年级跳绳附加分</f>
        <v/>
      </c>
      <c r="AD1101" s="534" t="str">
        <f>一年级标准分</f>
        <v/>
      </c>
      <c r="AE1101" s="534" t="str">
        <f>一年级总分</f>
        <v/>
      </c>
      <c r="AF1101" s="517" t="str">
        <f>一年级等级</f>
        <v/>
      </c>
    </row>
    <row r="1102" spans="1:32">
      <c r="A1102" s="664">
        <v>116</v>
      </c>
      <c r="B1102" s="665">
        <v>50</v>
      </c>
      <c r="C1102" s="586"/>
      <c r="D1102" s="587"/>
      <c r="E1102" s="586"/>
      <c r="F1102" s="473"/>
      <c r="G1102" s="608"/>
      <c r="H1102" s="475"/>
      <c r="I1102" s="613"/>
      <c r="J1102" s="614"/>
      <c r="K1102" s="614"/>
      <c r="L1102" s="649"/>
      <c r="M1102" s="644"/>
      <c r="N1102" s="505" t="str">
        <f>一年级BMI</f>
        <v/>
      </c>
      <c r="O1102" s="499" t="str">
        <f>一年级BMI等级</f>
        <v/>
      </c>
      <c r="P1102" s="500" t="str">
        <f>一年级BMI得分</f>
        <v/>
      </c>
      <c r="Q1102" s="515" t="str">
        <f>一年级肺活量得分</f>
        <v/>
      </c>
      <c r="R1102" s="512" t="str">
        <f>一年级等级</f>
        <v/>
      </c>
      <c r="S1102" s="516" t="str">
        <f>一年级50米跑得分</f>
        <v/>
      </c>
      <c r="T1102" s="517" t="str">
        <f>一年级等级</f>
        <v/>
      </c>
      <c r="U1102" s="516" t="str">
        <f>一年级坐位体前屈得分</f>
        <v/>
      </c>
      <c r="V1102" s="517" t="str">
        <f>一年级等级</f>
        <v/>
      </c>
      <c r="W1102" s="516" t="str">
        <f>一年级一分钟跳绳得分</f>
        <v/>
      </c>
      <c r="X1102" s="517" t="str">
        <f>一年级等级</f>
        <v/>
      </c>
      <c r="Y1102" s="515"/>
      <c r="Z1102" s="518"/>
      <c r="AA1102" s="533"/>
      <c r="AB1102" s="515"/>
      <c r="AC1102" s="533" t="str">
        <f>一年级跳绳附加分</f>
        <v/>
      </c>
      <c r="AD1102" s="534" t="str">
        <f>一年级标准分</f>
        <v/>
      </c>
      <c r="AE1102" s="534" t="str">
        <f>一年级总分</f>
        <v/>
      </c>
      <c r="AF1102" s="517" t="str">
        <f>一年级等级</f>
        <v/>
      </c>
    </row>
    <row r="1103" spans="1:32">
      <c r="A1103" s="664">
        <v>116</v>
      </c>
      <c r="B1103" s="665">
        <v>51</v>
      </c>
      <c r="C1103" s="586"/>
      <c r="D1103" s="587"/>
      <c r="E1103" s="586"/>
      <c r="F1103" s="473"/>
      <c r="G1103" s="608"/>
      <c r="H1103" s="475"/>
      <c r="I1103" s="613"/>
      <c r="J1103" s="614"/>
      <c r="K1103" s="614"/>
      <c r="L1103" s="649"/>
      <c r="M1103" s="644"/>
      <c r="N1103" s="505" t="str">
        <f>一年级BMI</f>
        <v/>
      </c>
      <c r="O1103" s="499" t="str">
        <f>一年级BMI等级</f>
        <v/>
      </c>
      <c r="P1103" s="500" t="str">
        <f>一年级BMI得分</f>
        <v/>
      </c>
      <c r="Q1103" s="515" t="str">
        <f>一年级肺活量得分</f>
        <v/>
      </c>
      <c r="R1103" s="512" t="str">
        <f>一年级等级</f>
        <v/>
      </c>
      <c r="S1103" s="516" t="str">
        <f>一年级50米跑得分</f>
        <v/>
      </c>
      <c r="T1103" s="517" t="str">
        <f>一年级等级</f>
        <v/>
      </c>
      <c r="U1103" s="516" t="str">
        <f>一年级坐位体前屈得分</f>
        <v/>
      </c>
      <c r="V1103" s="517" t="str">
        <f>一年级等级</f>
        <v/>
      </c>
      <c r="W1103" s="516" t="str">
        <f>一年级一分钟跳绳得分</f>
        <v/>
      </c>
      <c r="X1103" s="517" t="str">
        <f>一年级等级</f>
        <v/>
      </c>
      <c r="Y1103" s="515"/>
      <c r="Z1103" s="518"/>
      <c r="AA1103" s="533"/>
      <c r="AB1103" s="515"/>
      <c r="AC1103" s="533" t="str">
        <f>一年级跳绳附加分</f>
        <v/>
      </c>
      <c r="AD1103" s="534" t="str">
        <f>一年级标准分</f>
        <v/>
      </c>
      <c r="AE1103" s="534" t="str">
        <f>一年级总分</f>
        <v/>
      </c>
      <c r="AF1103" s="517" t="str">
        <f>一年级等级</f>
        <v/>
      </c>
    </row>
    <row r="1104" spans="1:32">
      <c r="A1104" s="664">
        <v>116</v>
      </c>
      <c r="B1104" s="665">
        <v>52</v>
      </c>
      <c r="C1104" s="586"/>
      <c r="D1104" s="587"/>
      <c r="E1104" s="586"/>
      <c r="F1104" s="473"/>
      <c r="G1104" s="608"/>
      <c r="H1104" s="475"/>
      <c r="I1104" s="613"/>
      <c r="J1104" s="614"/>
      <c r="K1104" s="614"/>
      <c r="L1104" s="649"/>
      <c r="M1104" s="644"/>
      <c r="N1104" s="505" t="str">
        <f>一年级BMI</f>
        <v/>
      </c>
      <c r="O1104" s="499" t="str">
        <f>一年级BMI等级</f>
        <v/>
      </c>
      <c r="P1104" s="500" t="str">
        <f>一年级BMI得分</f>
        <v/>
      </c>
      <c r="Q1104" s="515" t="str">
        <f>一年级肺活量得分</f>
        <v/>
      </c>
      <c r="R1104" s="512" t="str">
        <f>一年级等级</f>
        <v/>
      </c>
      <c r="S1104" s="516" t="str">
        <f>一年级50米跑得分</f>
        <v/>
      </c>
      <c r="T1104" s="517" t="str">
        <f>一年级等级</f>
        <v/>
      </c>
      <c r="U1104" s="516" t="str">
        <f>一年级坐位体前屈得分</f>
        <v/>
      </c>
      <c r="V1104" s="517" t="str">
        <f>一年级等级</f>
        <v/>
      </c>
      <c r="W1104" s="516" t="str">
        <f>一年级一分钟跳绳得分</f>
        <v/>
      </c>
      <c r="X1104" s="517" t="str">
        <f>一年级等级</f>
        <v/>
      </c>
      <c r="Y1104" s="515"/>
      <c r="Z1104" s="518"/>
      <c r="AA1104" s="533"/>
      <c r="AB1104" s="515"/>
      <c r="AC1104" s="533" t="str">
        <f>一年级跳绳附加分</f>
        <v/>
      </c>
      <c r="AD1104" s="534" t="str">
        <f>一年级标准分</f>
        <v/>
      </c>
      <c r="AE1104" s="534" t="str">
        <f>一年级总分</f>
        <v/>
      </c>
      <c r="AF1104" s="517" t="str">
        <f>一年级等级</f>
        <v/>
      </c>
    </row>
    <row r="1105" spans="1:32">
      <c r="A1105" s="664">
        <v>116</v>
      </c>
      <c r="B1105" s="665">
        <v>53</v>
      </c>
      <c r="C1105" s="586"/>
      <c r="D1105" s="587"/>
      <c r="E1105" s="586"/>
      <c r="F1105" s="473"/>
      <c r="G1105" s="608"/>
      <c r="H1105" s="475"/>
      <c r="I1105" s="613"/>
      <c r="J1105" s="614"/>
      <c r="K1105" s="614"/>
      <c r="L1105" s="649"/>
      <c r="M1105" s="644"/>
      <c r="N1105" s="505" t="str">
        <f>一年级BMI</f>
        <v/>
      </c>
      <c r="O1105" s="499" t="str">
        <f>一年级BMI等级</f>
        <v/>
      </c>
      <c r="P1105" s="500" t="str">
        <f>一年级BMI得分</f>
        <v/>
      </c>
      <c r="Q1105" s="515" t="str">
        <f>一年级肺活量得分</f>
        <v/>
      </c>
      <c r="R1105" s="512" t="str">
        <f>一年级等级</f>
        <v/>
      </c>
      <c r="S1105" s="516" t="str">
        <f>一年级50米跑得分</f>
        <v/>
      </c>
      <c r="T1105" s="517" t="str">
        <f>一年级等级</f>
        <v/>
      </c>
      <c r="U1105" s="516" t="str">
        <f>一年级坐位体前屈得分</f>
        <v/>
      </c>
      <c r="V1105" s="517" t="str">
        <f>一年级等级</f>
        <v/>
      </c>
      <c r="W1105" s="516" t="str">
        <f>一年级一分钟跳绳得分</f>
        <v/>
      </c>
      <c r="X1105" s="517" t="str">
        <f>一年级等级</f>
        <v/>
      </c>
      <c r="Y1105" s="515"/>
      <c r="Z1105" s="518"/>
      <c r="AA1105" s="533"/>
      <c r="AB1105" s="515"/>
      <c r="AC1105" s="533" t="str">
        <f>一年级跳绳附加分</f>
        <v/>
      </c>
      <c r="AD1105" s="534" t="str">
        <f>一年级标准分</f>
        <v/>
      </c>
      <c r="AE1105" s="534" t="str">
        <f>一年级总分</f>
        <v/>
      </c>
      <c r="AF1105" s="517" t="str">
        <f>一年级等级</f>
        <v/>
      </c>
    </row>
    <row r="1106" spans="1:32">
      <c r="A1106" s="664">
        <v>116</v>
      </c>
      <c r="B1106" s="665">
        <v>54</v>
      </c>
      <c r="C1106" s="586"/>
      <c r="D1106" s="587"/>
      <c r="E1106" s="586"/>
      <c r="F1106" s="473"/>
      <c r="G1106" s="608"/>
      <c r="H1106" s="475"/>
      <c r="I1106" s="613"/>
      <c r="J1106" s="614"/>
      <c r="K1106" s="614"/>
      <c r="L1106" s="649"/>
      <c r="M1106" s="644"/>
      <c r="N1106" s="505" t="str">
        <f>一年级BMI</f>
        <v/>
      </c>
      <c r="O1106" s="499" t="str">
        <f>一年级BMI等级</f>
        <v/>
      </c>
      <c r="P1106" s="500" t="str">
        <f>一年级BMI得分</f>
        <v/>
      </c>
      <c r="Q1106" s="515" t="str">
        <f>一年级肺活量得分</f>
        <v/>
      </c>
      <c r="R1106" s="512" t="str">
        <f>一年级等级</f>
        <v/>
      </c>
      <c r="S1106" s="516" t="str">
        <f>一年级50米跑得分</f>
        <v/>
      </c>
      <c r="T1106" s="517" t="str">
        <f>一年级等级</f>
        <v/>
      </c>
      <c r="U1106" s="516" t="str">
        <f>一年级坐位体前屈得分</f>
        <v/>
      </c>
      <c r="V1106" s="517" t="str">
        <f>一年级等级</f>
        <v/>
      </c>
      <c r="W1106" s="516" t="str">
        <f>一年级一分钟跳绳得分</f>
        <v/>
      </c>
      <c r="X1106" s="517" t="str">
        <f>一年级等级</f>
        <v/>
      </c>
      <c r="Y1106" s="515"/>
      <c r="Z1106" s="518"/>
      <c r="AA1106" s="533"/>
      <c r="AB1106" s="515"/>
      <c r="AC1106" s="533" t="str">
        <f>一年级跳绳附加分</f>
        <v/>
      </c>
      <c r="AD1106" s="534" t="str">
        <f>一年级标准分</f>
        <v/>
      </c>
      <c r="AE1106" s="534" t="str">
        <f>一年级总分</f>
        <v/>
      </c>
      <c r="AF1106" s="517" t="str">
        <f>一年级等级</f>
        <v/>
      </c>
    </row>
    <row r="1107" spans="1:32">
      <c r="A1107" s="664">
        <v>116</v>
      </c>
      <c r="B1107" s="665">
        <v>55</v>
      </c>
      <c r="C1107" s="586"/>
      <c r="D1107" s="587"/>
      <c r="E1107" s="586"/>
      <c r="F1107" s="473"/>
      <c r="G1107" s="608"/>
      <c r="H1107" s="475"/>
      <c r="I1107" s="613"/>
      <c r="J1107" s="614"/>
      <c r="K1107" s="614"/>
      <c r="L1107" s="649"/>
      <c r="M1107" s="644"/>
      <c r="N1107" s="505" t="str">
        <f>一年级BMI</f>
        <v/>
      </c>
      <c r="O1107" s="499" t="str">
        <f>一年级BMI等级</f>
        <v/>
      </c>
      <c r="P1107" s="500" t="str">
        <f>一年级BMI得分</f>
        <v/>
      </c>
      <c r="Q1107" s="515" t="str">
        <f>一年级肺活量得分</f>
        <v/>
      </c>
      <c r="R1107" s="512" t="str">
        <f>一年级等级</f>
        <v/>
      </c>
      <c r="S1107" s="516" t="str">
        <f>一年级50米跑得分</f>
        <v/>
      </c>
      <c r="T1107" s="517" t="str">
        <f>一年级等级</f>
        <v/>
      </c>
      <c r="U1107" s="516" t="str">
        <f>一年级坐位体前屈得分</f>
        <v/>
      </c>
      <c r="V1107" s="517" t="str">
        <f>一年级等级</f>
        <v/>
      </c>
      <c r="W1107" s="516" t="str">
        <f>一年级一分钟跳绳得分</f>
        <v/>
      </c>
      <c r="X1107" s="517" t="str">
        <f>一年级等级</f>
        <v/>
      </c>
      <c r="Y1107" s="515"/>
      <c r="Z1107" s="518"/>
      <c r="AA1107" s="533"/>
      <c r="AB1107" s="515"/>
      <c r="AC1107" s="533" t="str">
        <f>一年级跳绳附加分</f>
        <v/>
      </c>
      <c r="AD1107" s="534" t="str">
        <f>一年级标准分</f>
        <v/>
      </c>
      <c r="AE1107" s="534" t="str">
        <f>一年级总分</f>
        <v/>
      </c>
      <c r="AF1107" s="517" t="str">
        <f>一年级等级</f>
        <v/>
      </c>
    </row>
    <row r="1108" spans="1:32">
      <c r="A1108" s="664">
        <v>116</v>
      </c>
      <c r="B1108" s="665">
        <v>56</v>
      </c>
      <c r="C1108" s="586"/>
      <c r="D1108" s="587"/>
      <c r="E1108" s="586"/>
      <c r="F1108" s="473"/>
      <c r="G1108" s="608"/>
      <c r="H1108" s="475"/>
      <c r="I1108" s="613"/>
      <c r="J1108" s="614"/>
      <c r="K1108" s="614"/>
      <c r="L1108" s="649"/>
      <c r="M1108" s="644"/>
      <c r="N1108" s="505" t="str">
        <f>一年级BMI</f>
        <v/>
      </c>
      <c r="O1108" s="499" t="str">
        <f>一年级BMI等级</f>
        <v/>
      </c>
      <c r="P1108" s="500" t="str">
        <f>一年级BMI得分</f>
        <v/>
      </c>
      <c r="Q1108" s="515" t="str">
        <f>一年级肺活量得分</f>
        <v/>
      </c>
      <c r="R1108" s="512" t="str">
        <f>一年级等级</f>
        <v/>
      </c>
      <c r="S1108" s="516" t="str">
        <f>一年级50米跑得分</f>
        <v/>
      </c>
      <c r="T1108" s="517" t="str">
        <f>一年级等级</f>
        <v/>
      </c>
      <c r="U1108" s="516" t="str">
        <f>一年级坐位体前屈得分</f>
        <v/>
      </c>
      <c r="V1108" s="517" t="str">
        <f>一年级等级</f>
        <v/>
      </c>
      <c r="W1108" s="516" t="str">
        <f>一年级一分钟跳绳得分</f>
        <v/>
      </c>
      <c r="X1108" s="517" t="str">
        <f>一年级等级</f>
        <v/>
      </c>
      <c r="Y1108" s="515"/>
      <c r="Z1108" s="518"/>
      <c r="AA1108" s="533"/>
      <c r="AB1108" s="515"/>
      <c r="AC1108" s="533" t="str">
        <f>一年级跳绳附加分</f>
        <v/>
      </c>
      <c r="AD1108" s="534" t="str">
        <f>一年级标准分</f>
        <v/>
      </c>
      <c r="AE1108" s="534" t="str">
        <f>一年级总分</f>
        <v/>
      </c>
      <c r="AF1108" s="517" t="str">
        <f>一年级等级</f>
        <v/>
      </c>
    </row>
    <row r="1109" spans="1:32">
      <c r="A1109" s="664">
        <v>116</v>
      </c>
      <c r="B1109" s="665">
        <v>57</v>
      </c>
      <c r="C1109" s="586"/>
      <c r="D1109" s="587"/>
      <c r="E1109" s="586"/>
      <c r="F1109" s="473"/>
      <c r="G1109" s="608"/>
      <c r="H1109" s="475"/>
      <c r="I1109" s="613"/>
      <c r="J1109" s="614"/>
      <c r="K1109" s="614"/>
      <c r="L1109" s="649"/>
      <c r="M1109" s="644"/>
      <c r="N1109" s="505" t="str">
        <f>一年级BMI</f>
        <v/>
      </c>
      <c r="O1109" s="499" t="str">
        <f>一年级BMI等级</f>
        <v/>
      </c>
      <c r="P1109" s="500" t="str">
        <f>一年级BMI得分</f>
        <v/>
      </c>
      <c r="Q1109" s="515" t="str">
        <f>一年级肺活量得分</f>
        <v/>
      </c>
      <c r="R1109" s="512" t="str">
        <f>一年级等级</f>
        <v/>
      </c>
      <c r="S1109" s="516" t="str">
        <f>一年级50米跑得分</f>
        <v/>
      </c>
      <c r="T1109" s="517" t="str">
        <f>一年级等级</f>
        <v/>
      </c>
      <c r="U1109" s="516" t="str">
        <f>一年级坐位体前屈得分</f>
        <v/>
      </c>
      <c r="V1109" s="517" t="str">
        <f>一年级等级</f>
        <v/>
      </c>
      <c r="W1109" s="516" t="str">
        <f>一年级一分钟跳绳得分</f>
        <v/>
      </c>
      <c r="X1109" s="517" t="str">
        <f>一年级等级</f>
        <v/>
      </c>
      <c r="Y1109" s="515"/>
      <c r="Z1109" s="518"/>
      <c r="AA1109" s="533"/>
      <c r="AB1109" s="515"/>
      <c r="AC1109" s="533" t="str">
        <f>一年级跳绳附加分</f>
        <v/>
      </c>
      <c r="AD1109" s="534" t="str">
        <f>一年级标准分</f>
        <v/>
      </c>
      <c r="AE1109" s="534" t="str">
        <f>一年级总分</f>
        <v/>
      </c>
      <c r="AF1109" s="517" t="str">
        <f>一年级等级</f>
        <v/>
      </c>
    </row>
    <row r="1110" spans="1:32">
      <c r="A1110" s="664">
        <v>116</v>
      </c>
      <c r="B1110" s="665">
        <v>58</v>
      </c>
      <c r="C1110" s="586"/>
      <c r="D1110" s="587"/>
      <c r="E1110" s="586"/>
      <c r="F1110" s="473"/>
      <c r="G1110" s="608"/>
      <c r="H1110" s="475"/>
      <c r="I1110" s="613"/>
      <c r="J1110" s="614"/>
      <c r="K1110" s="614"/>
      <c r="L1110" s="649"/>
      <c r="M1110" s="644"/>
      <c r="N1110" s="505" t="str">
        <f>一年级BMI</f>
        <v/>
      </c>
      <c r="O1110" s="499" t="str">
        <f>一年级BMI等级</f>
        <v/>
      </c>
      <c r="P1110" s="500" t="str">
        <f>一年级BMI得分</f>
        <v/>
      </c>
      <c r="Q1110" s="515" t="str">
        <f>一年级肺活量得分</f>
        <v/>
      </c>
      <c r="R1110" s="512" t="str">
        <f>一年级等级</f>
        <v/>
      </c>
      <c r="S1110" s="516" t="str">
        <f>一年级50米跑得分</f>
        <v/>
      </c>
      <c r="T1110" s="517" t="str">
        <f>一年级等级</f>
        <v/>
      </c>
      <c r="U1110" s="516" t="str">
        <f>一年级坐位体前屈得分</f>
        <v/>
      </c>
      <c r="V1110" s="517" t="str">
        <f>一年级等级</f>
        <v/>
      </c>
      <c r="W1110" s="516" t="str">
        <f>一年级一分钟跳绳得分</f>
        <v/>
      </c>
      <c r="X1110" s="517" t="str">
        <f>一年级等级</f>
        <v/>
      </c>
      <c r="Y1110" s="515"/>
      <c r="Z1110" s="518"/>
      <c r="AA1110" s="533"/>
      <c r="AB1110" s="515"/>
      <c r="AC1110" s="533" t="str">
        <f>一年级跳绳附加分</f>
        <v/>
      </c>
      <c r="AD1110" s="534" t="str">
        <f>一年级标准分</f>
        <v/>
      </c>
      <c r="AE1110" s="534" t="str">
        <f>一年级总分</f>
        <v/>
      </c>
      <c r="AF1110" s="517" t="str">
        <f>一年级等级</f>
        <v/>
      </c>
    </row>
    <row r="1111" spans="1:32">
      <c r="A1111" s="664">
        <v>116</v>
      </c>
      <c r="B1111" s="665">
        <v>59</v>
      </c>
      <c r="C1111" s="586"/>
      <c r="D1111" s="587"/>
      <c r="E1111" s="586"/>
      <c r="F1111" s="473"/>
      <c r="G1111" s="608"/>
      <c r="H1111" s="475"/>
      <c r="I1111" s="613"/>
      <c r="J1111" s="614"/>
      <c r="K1111" s="614"/>
      <c r="L1111" s="649"/>
      <c r="M1111" s="644"/>
      <c r="N1111" s="505" t="str">
        <f>一年级BMI</f>
        <v/>
      </c>
      <c r="O1111" s="499" t="str">
        <f>一年级BMI等级</f>
        <v/>
      </c>
      <c r="P1111" s="500" t="str">
        <f>一年级BMI得分</f>
        <v/>
      </c>
      <c r="Q1111" s="515" t="str">
        <f>一年级肺活量得分</f>
        <v/>
      </c>
      <c r="R1111" s="512" t="str">
        <f>一年级等级</f>
        <v/>
      </c>
      <c r="S1111" s="516" t="str">
        <f>一年级50米跑得分</f>
        <v/>
      </c>
      <c r="T1111" s="517" t="str">
        <f>一年级等级</f>
        <v/>
      </c>
      <c r="U1111" s="516" t="str">
        <f>一年级坐位体前屈得分</f>
        <v/>
      </c>
      <c r="V1111" s="517" t="str">
        <f>一年级等级</f>
        <v/>
      </c>
      <c r="W1111" s="516" t="str">
        <f>一年级一分钟跳绳得分</f>
        <v/>
      </c>
      <c r="X1111" s="517" t="str">
        <f>一年级等级</f>
        <v/>
      </c>
      <c r="Y1111" s="515"/>
      <c r="Z1111" s="518"/>
      <c r="AA1111" s="533"/>
      <c r="AB1111" s="515"/>
      <c r="AC1111" s="533" t="str">
        <f>一年级跳绳附加分</f>
        <v/>
      </c>
      <c r="AD1111" s="534" t="str">
        <f>一年级标准分</f>
        <v/>
      </c>
      <c r="AE1111" s="534" t="str">
        <f>一年级总分</f>
        <v/>
      </c>
      <c r="AF1111" s="517" t="str">
        <f>一年级等级</f>
        <v/>
      </c>
    </row>
    <row r="1112" spans="1:32">
      <c r="A1112" s="664">
        <v>116</v>
      </c>
      <c r="B1112" s="665">
        <v>60</v>
      </c>
      <c r="C1112" s="586"/>
      <c r="D1112" s="587"/>
      <c r="E1112" s="586"/>
      <c r="F1112" s="473"/>
      <c r="G1112" s="608"/>
      <c r="H1112" s="475"/>
      <c r="I1112" s="613"/>
      <c r="J1112" s="614"/>
      <c r="K1112" s="614"/>
      <c r="L1112" s="649"/>
      <c r="M1112" s="644"/>
      <c r="N1112" s="505" t="str">
        <f>一年级BMI</f>
        <v/>
      </c>
      <c r="O1112" s="499" t="str">
        <f>一年级BMI等级</f>
        <v/>
      </c>
      <c r="P1112" s="500" t="str">
        <f>一年级BMI得分</f>
        <v/>
      </c>
      <c r="Q1112" s="515" t="str">
        <f>一年级肺活量得分</f>
        <v/>
      </c>
      <c r="R1112" s="512" t="str">
        <f>一年级等级</f>
        <v/>
      </c>
      <c r="S1112" s="516" t="str">
        <f>一年级50米跑得分</f>
        <v/>
      </c>
      <c r="T1112" s="517" t="str">
        <f>一年级等级</f>
        <v/>
      </c>
      <c r="U1112" s="516" t="str">
        <f>一年级坐位体前屈得分</f>
        <v/>
      </c>
      <c r="V1112" s="517" t="str">
        <f>一年级等级</f>
        <v/>
      </c>
      <c r="W1112" s="516" t="str">
        <f>一年级一分钟跳绳得分</f>
        <v/>
      </c>
      <c r="X1112" s="517" t="str">
        <f>一年级等级</f>
        <v/>
      </c>
      <c r="Y1112" s="515"/>
      <c r="Z1112" s="518"/>
      <c r="AA1112" s="533"/>
      <c r="AB1112" s="515"/>
      <c r="AC1112" s="533" t="str">
        <f>一年级跳绳附加分</f>
        <v/>
      </c>
      <c r="AD1112" s="534" t="str">
        <f>一年级标准分</f>
        <v/>
      </c>
      <c r="AE1112" s="534" t="str">
        <f>一年级总分</f>
        <v/>
      </c>
      <c r="AF1112" s="517" t="str">
        <f>一年级等级</f>
        <v/>
      </c>
    </row>
    <row r="1113" spans="1:32">
      <c r="A1113" s="664">
        <v>116</v>
      </c>
      <c r="B1113" s="665">
        <v>61</v>
      </c>
      <c r="C1113" s="586"/>
      <c r="D1113" s="587"/>
      <c r="E1113" s="586"/>
      <c r="F1113" s="473"/>
      <c r="G1113" s="608"/>
      <c r="H1113" s="475"/>
      <c r="I1113" s="613"/>
      <c r="J1113" s="614"/>
      <c r="K1113" s="614"/>
      <c r="L1113" s="649"/>
      <c r="M1113" s="644"/>
      <c r="N1113" s="505" t="str">
        <f>一年级BMI</f>
        <v/>
      </c>
      <c r="O1113" s="499" t="str">
        <f>一年级BMI等级</f>
        <v/>
      </c>
      <c r="P1113" s="500" t="str">
        <f>一年级BMI得分</f>
        <v/>
      </c>
      <c r="Q1113" s="515" t="str">
        <f>一年级肺活量得分</f>
        <v/>
      </c>
      <c r="R1113" s="512" t="str">
        <f>一年级等级</f>
        <v/>
      </c>
      <c r="S1113" s="516" t="str">
        <f>一年级50米跑得分</f>
        <v/>
      </c>
      <c r="T1113" s="517" t="str">
        <f>一年级等级</f>
        <v/>
      </c>
      <c r="U1113" s="516" t="str">
        <f>一年级坐位体前屈得分</f>
        <v/>
      </c>
      <c r="V1113" s="517" t="str">
        <f>一年级等级</f>
        <v/>
      </c>
      <c r="W1113" s="516" t="str">
        <f>一年级一分钟跳绳得分</f>
        <v/>
      </c>
      <c r="X1113" s="517" t="str">
        <f>一年级等级</f>
        <v/>
      </c>
      <c r="Y1113" s="515"/>
      <c r="Z1113" s="518"/>
      <c r="AA1113" s="533"/>
      <c r="AB1113" s="515"/>
      <c r="AC1113" s="533" t="str">
        <f>一年级跳绳附加分</f>
        <v/>
      </c>
      <c r="AD1113" s="534" t="str">
        <f>一年级标准分</f>
        <v/>
      </c>
      <c r="AE1113" s="534" t="str">
        <f>一年级总分</f>
        <v/>
      </c>
      <c r="AF1113" s="517" t="str">
        <f>一年级等级</f>
        <v/>
      </c>
    </row>
    <row r="1114" spans="1:32">
      <c r="A1114" s="664">
        <v>116</v>
      </c>
      <c r="B1114" s="665">
        <v>62</v>
      </c>
      <c r="C1114" s="586"/>
      <c r="D1114" s="587"/>
      <c r="E1114" s="586"/>
      <c r="F1114" s="473"/>
      <c r="G1114" s="608"/>
      <c r="H1114" s="475"/>
      <c r="I1114" s="613"/>
      <c r="J1114" s="614"/>
      <c r="K1114" s="614"/>
      <c r="L1114" s="649"/>
      <c r="M1114" s="644"/>
      <c r="N1114" s="505" t="str">
        <f>一年级BMI</f>
        <v/>
      </c>
      <c r="O1114" s="499" t="str">
        <f>一年级BMI等级</f>
        <v/>
      </c>
      <c r="P1114" s="500" t="str">
        <f>一年级BMI得分</f>
        <v/>
      </c>
      <c r="Q1114" s="515" t="str">
        <f>一年级肺活量得分</f>
        <v/>
      </c>
      <c r="R1114" s="512" t="str">
        <f>一年级等级</f>
        <v/>
      </c>
      <c r="S1114" s="516" t="str">
        <f>一年级50米跑得分</f>
        <v/>
      </c>
      <c r="T1114" s="517" t="str">
        <f>一年级等级</f>
        <v/>
      </c>
      <c r="U1114" s="516" t="str">
        <f>一年级坐位体前屈得分</f>
        <v/>
      </c>
      <c r="V1114" s="517" t="str">
        <f>一年级等级</f>
        <v/>
      </c>
      <c r="W1114" s="516" t="str">
        <f>一年级一分钟跳绳得分</f>
        <v/>
      </c>
      <c r="X1114" s="517" t="str">
        <f>一年级等级</f>
        <v/>
      </c>
      <c r="Y1114" s="515"/>
      <c r="Z1114" s="518"/>
      <c r="AA1114" s="533"/>
      <c r="AB1114" s="515"/>
      <c r="AC1114" s="533" t="str">
        <f>一年级跳绳附加分</f>
        <v/>
      </c>
      <c r="AD1114" s="534" t="str">
        <f>一年级标准分</f>
        <v/>
      </c>
      <c r="AE1114" s="534" t="str">
        <f>一年级总分</f>
        <v/>
      </c>
      <c r="AF1114" s="517" t="str">
        <f>一年级等级</f>
        <v/>
      </c>
    </row>
    <row r="1115" spans="1:32">
      <c r="A1115" s="664">
        <v>116</v>
      </c>
      <c r="B1115" s="665">
        <v>63</v>
      </c>
      <c r="C1115" s="586"/>
      <c r="D1115" s="587"/>
      <c r="E1115" s="586"/>
      <c r="F1115" s="473"/>
      <c r="G1115" s="608"/>
      <c r="H1115" s="475"/>
      <c r="I1115" s="613"/>
      <c r="J1115" s="614"/>
      <c r="K1115" s="614"/>
      <c r="L1115" s="649"/>
      <c r="M1115" s="644"/>
      <c r="N1115" s="505" t="str">
        <f>一年级BMI</f>
        <v/>
      </c>
      <c r="O1115" s="499" t="str">
        <f>一年级BMI等级</f>
        <v/>
      </c>
      <c r="P1115" s="500" t="str">
        <f>一年级BMI得分</f>
        <v/>
      </c>
      <c r="Q1115" s="515" t="str">
        <f>一年级肺活量得分</f>
        <v/>
      </c>
      <c r="R1115" s="512" t="str">
        <f>一年级等级</f>
        <v/>
      </c>
      <c r="S1115" s="516" t="str">
        <f>一年级50米跑得分</f>
        <v/>
      </c>
      <c r="T1115" s="517" t="str">
        <f>一年级等级</f>
        <v/>
      </c>
      <c r="U1115" s="516" t="str">
        <f>一年级坐位体前屈得分</f>
        <v/>
      </c>
      <c r="V1115" s="517" t="str">
        <f>一年级等级</f>
        <v/>
      </c>
      <c r="W1115" s="516" t="str">
        <f>一年级一分钟跳绳得分</f>
        <v/>
      </c>
      <c r="X1115" s="517" t="str">
        <f>一年级等级</f>
        <v/>
      </c>
      <c r="Y1115" s="515"/>
      <c r="Z1115" s="518"/>
      <c r="AA1115" s="533"/>
      <c r="AB1115" s="515"/>
      <c r="AC1115" s="533" t="str">
        <f>一年级跳绳附加分</f>
        <v/>
      </c>
      <c r="AD1115" s="534" t="str">
        <f>一年级标准分</f>
        <v/>
      </c>
      <c r="AE1115" s="534" t="str">
        <f>一年级总分</f>
        <v/>
      </c>
      <c r="AF1115" s="517" t="str">
        <f>一年级等级</f>
        <v/>
      </c>
    </row>
    <row r="1116" spans="1:32">
      <c r="A1116" s="664">
        <v>116</v>
      </c>
      <c r="B1116" s="665">
        <v>64</v>
      </c>
      <c r="C1116" s="586"/>
      <c r="D1116" s="587"/>
      <c r="E1116" s="586"/>
      <c r="F1116" s="473"/>
      <c r="G1116" s="608"/>
      <c r="H1116" s="475"/>
      <c r="I1116" s="613"/>
      <c r="J1116" s="614"/>
      <c r="K1116" s="614"/>
      <c r="L1116" s="649"/>
      <c r="M1116" s="644"/>
      <c r="N1116" s="505" t="str">
        <f>一年级BMI</f>
        <v/>
      </c>
      <c r="O1116" s="499" t="str">
        <f>一年级BMI等级</f>
        <v/>
      </c>
      <c r="P1116" s="500" t="str">
        <f>一年级BMI得分</f>
        <v/>
      </c>
      <c r="Q1116" s="515" t="str">
        <f>一年级肺活量得分</f>
        <v/>
      </c>
      <c r="R1116" s="512" t="str">
        <f>一年级等级</f>
        <v/>
      </c>
      <c r="S1116" s="516" t="str">
        <f>一年级50米跑得分</f>
        <v/>
      </c>
      <c r="T1116" s="517" t="str">
        <f>一年级等级</f>
        <v/>
      </c>
      <c r="U1116" s="516" t="str">
        <f>一年级坐位体前屈得分</f>
        <v/>
      </c>
      <c r="V1116" s="517" t="str">
        <f>一年级等级</f>
        <v/>
      </c>
      <c r="W1116" s="516" t="str">
        <f>一年级一分钟跳绳得分</f>
        <v/>
      </c>
      <c r="X1116" s="517" t="str">
        <f>一年级等级</f>
        <v/>
      </c>
      <c r="Y1116" s="515"/>
      <c r="Z1116" s="518"/>
      <c r="AA1116" s="533"/>
      <c r="AB1116" s="515"/>
      <c r="AC1116" s="533" t="str">
        <f>一年级跳绳附加分</f>
        <v/>
      </c>
      <c r="AD1116" s="534" t="str">
        <f>一年级标准分</f>
        <v/>
      </c>
      <c r="AE1116" s="534" t="str">
        <f>一年级总分</f>
        <v/>
      </c>
      <c r="AF1116" s="517" t="str">
        <f>一年级等级</f>
        <v/>
      </c>
    </row>
    <row r="1117" spans="1:32">
      <c r="A1117" s="664">
        <v>116</v>
      </c>
      <c r="B1117" s="665">
        <v>65</v>
      </c>
      <c r="C1117" s="586"/>
      <c r="D1117" s="587"/>
      <c r="E1117" s="586"/>
      <c r="F1117" s="473"/>
      <c r="G1117" s="608"/>
      <c r="H1117" s="475"/>
      <c r="I1117" s="613"/>
      <c r="J1117" s="614"/>
      <c r="K1117" s="614"/>
      <c r="L1117" s="649"/>
      <c r="M1117" s="644"/>
      <c r="N1117" s="505" t="str">
        <f>一年级BMI</f>
        <v/>
      </c>
      <c r="O1117" s="499" t="str">
        <f>一年级BMI等级</f>
        <v/>
      </c>
      <c r="P1117" s="500" t="str">
        <f>一年级BMI得分</f>
        <v/>
      </c>
      <c r="Q1117" s="515" t="str">
        <f>一年级肺活量得分</f>
        <v/>
      </c>
      <c r="R1117" s="512" t="str">
        <f>一年级等级</f>
        <v/>
      </c>
      <c r="S1117" s="516" t="str">
        <f>一年级50米跑得分</f>
        <v/>
      </c>
      <c r="T1117" s="517" t="str">
        <f>一年级等级</f>
        <v/>
      </c>
      <c r="U1117" s="516" t="str">
        <f>一年级坐位体前屈得分</f>
        <v/>
      </c>
      <c r="V1117" s="517" t="str">
        <f>一年级等级</f>
        <v/>
      </c>
      <c r="W1117" s="516" t="str">
        <f>一年级一分钟跳绳得分</f>
        <v/>
      </c>
      <c r="X1117" s="517" t="str">
        <f>一年级等级</f>
        <v/>
      </c>
      <c r="Y1117" s="515"/>
      <c r="Z1117" s="518"/>
      <c r="AA1117" s="533"/>
      <c r="AB1117" s="515"/>
      <c r="AC1117" s="533" t="str">
        <f>一年级跳绳附加分</f>
        <v/>
      </c>
      <c r="AD1117" s="534" t="str">
        <f>一年级标准分</f>
        <v/>
      </c>
      <c r="AE1117" s="534" t="str">
        <f>一年级总分</f>
        <v/>
      </c>
      <c r="AF1117" s="517" t="str">
        <f>一年级等级</f>
        <v/>
      </c>
    </row>
    <row r="1118" spans="1:32">
      <c r="A1118" s="664">
        <v>116</v>
      </c>
      <c r="B1118" s="665">
        <v>66</v>
      </c>
      <c r="C1118" s="586"/>
      <c r="D1118" s="587"/>
      <c r="E1118" s="586"/>
      <c r="F1118" s="473"/>
      <c r="G1118" s="608"/>
      <c r="H1118" s="475"/>
      <c r="I1118" s="613"/>
      <c r="J1118" s="614"/>
      <c r="K1118" s="614"/>
      <c r="L1118" s="649"/>
      <c r="M1118" s="644"/>
      <c r="N1118" s="505" t="str">
        <f>一年级BMI</f>
        <v/>
      </c>
      <c r="O1118" s="499" t="str">
        <f>一年级BMI等级</f>
        <v/>
      </c>
      <c r="P1118" s="500" t="str">
        <f>一年级BMI得分</f>
        <v/>
      </c>
      <c r="Q1118" s="515" t="str">
        <f>一年级肺活量得分</f>
        <v/>
      </c>
      <c r="R1118" s="512" t="str">
        <f>一年级等级</f>
        <v/>
      </c>
      <c r="S1118" s="516" t="str">
        <f>一年级50米跑得分</f>
        <v/>
      </c>
      <c r="T1118" s="517" t="str">
        <f>一年级等级</f>
        <v/>
      </c>
      <c r="U1118" s="516" t="str">
        <f>一年级坐位体前屈得分</f>
        <v/>
      </c>
      <c r="V1118" s="517" t="str">
        <f>一年级等级</f>
        <v/>
      </c>
      <c r="W1118" s="516" t="str">
        <f>一年级一分钟跳绳得分</f>
        <v/>
      </c>
      <c r="X1118" s="517" t="str">
        <f>一年级等级</f>
        <v/>
      </c>
      <c r="Y1118" s="515"/>
      <c r="Z1118" s="518"/>
      <c r="AA1118" s="533"/>
      <c r="AB1118" s="515"/>
      <c r="AC1118" s="533" t="str">
        <f>一年级跳绳附加分</f>
        <v/>
      </c>
      <c r="AD1118" s="534" t="str">
        <f>一年级标准分</f>
        <v/>
      </c>
      <c r="AE1118" s="534" t="str">
        <f>一年级总分</f>
        <v/>
      </c>
      <c r="AF1118" s="517" t="str">
        <f>一年级等级</f>
        <v/>
      </c>
    </row>
    <row r="1119" spans="1:32">
      <c r="A1119" s="664">
        <v>116</v>
      </c>
      <c r="B1119" s="665">
        <v>67</v>
      </c>
      <c r="C1119" s="586"/>
      <c r="D1119" s="587"/>
      <c r="E1119" s="586"/>
      <c r="F1119" s="473"/>
      <c r="G1119" s="608"/>
      <c r="H1119" s="475"/>
      <c r="I1119" s="613"/>
      <c r="J1119" s="614"/>
      <c r="K1119" s="614"/>
      <c r="L1119" s="649"/>
      <c r="M1119" s="644"/>
      <c r="N1119" s="505" t="str">
        <f>一年级BMI</f>
        <v/>
      </c>
      <c r="O1119" s="499" t="str">
        <f>一年级BMI等级</f>
        <v/>
      </c>
      <c r="P1119" s="500" t="str">
        <f>一年级BMI得分</f>
        <v/>
      </c>
      <c r="Q1119" s="515" t="str">
        <f>一年级肺活量得分</f>
        <v/>
      </c>
      <c r="R1119" s="512" t="str">
        <f>一年级等级</f>
        <v/>
      </c>
      <c r="S1119" s="516" t="str">
        <f>一年级50米跑得分</f>
        <v/>
      </c>
      <c r="T1119" s="517" t="str">
        <f>一年级等级</f>
        <v/>
      </c>
      <c r="U1119" s="516" t="str">
        <f>一年级坐位体前屈得分</f>
        <v/>
      </c>
      <c r="V1119" s="517" t="str">
        <f>一年级等级</f>
        <v/>
      </c>
      <c r="W1119" s="516" t="str">
        <f>一年级一分钟跳绳得分</f>
        <v/>
      </c>
      <c r="X1119" s="517" t="str">
        <f>一年级等级</f>
        <v/>
      </c>
      <c r="Y1119" s="515"/>
      <c r="Z1119" s="518"/>
      <c r="AA1119" s="533"/>
      <c r="AB1119" s="515"/>
      <c r="AC1119" s="533" t="str">
        <f>一年级跳绳附加分</f>
        <v/>
      </c>
      <c r="AD1119" s="534" t="str">
        <f>一年级标准分</f>
        <v/>
      </c>
      <c r="AE1119" s="534" t="str">
        <f>一年级总分</f>
        <v/>
      </c>
      <c r="AF1119" s="517" t="str">
        <f>一年级等级</f>
        <v/>
      </c>
    </row>
    <row r="1120" spans="1:32">
      <c r="A1120" s="664">
        <v>116</v>
      </c>
      <c r="B1120" s="665">
        <v>68</v>
      </c>
      <c r="C1120" s="586"/>
      <c r="D1120" s="587"/>
      <c r="E1120" s="586"/>
      <c r="F1120" s="473"/>
      <c r="G1120" s="608"/>
      <c r="H1120" s="475"/>
      <c r="I1120" s="613"/>
      <c r="J1120" s="614"/>
      <c r="K1120" s="614"/>
      <c r="L1120" s="649"/>
      <c r="M1120" s="644"/>
      <c r="N1120" s="505" t="str">
        <f>一年级BMI</f>
        <v/>
      </c>
      <c r="O1120" s="499" t="str">
        <f>一年级BMI等级</f>
        <v/>
      </c>
      <c r="P1120" s="500" t="str">
        <f>一年级BMI得分</f>
        <v/>
      </c>
      <c r="Q1120" s="515" t="str">
        <f>一年级肺活量得分</f>
        <v/>
      </c>
      <c r="R1120" s="512" t="str">
        <f>一年级等级</f>
        <v/>
      </c>
      <c r="S1120" s="516" t="str">
        <f>一年级50米跑得分</f>
        <v/>
      </c>
      <c r="T1120" s="517" t="str">
        <f>一年级等级</f>
        <v/>
      </c>
      <c r="U1120" s="516" t="str">
        <f>一年级坐位体前屈得分</f>
        <v/>
      </c>
      <c r="V1120" s="517" t="str">
        <f>一年级等级</f>
        <v/>
      </c>
      <c r="W1120" s="516" t="str">
        <f>一年级一分钟跳绳得分</f>
        <v/>
      </c>
      <c r="X1120" s="517" t="str">
        <f>一年级等级</f>
        <v/>
      </c>
      <c r="Y1120" s="515"/>
      <c r="Z1120" s="518"/>
      <c r="AA1120" s="533"/>
      <c r="AB1120" s="515"/>
      <c r="AC1120" s="533" t="str">
        <f>一年级跳绳附加分</f>
        <v/>
      </c>
      <c r="AD1120" s="534" t="str">
        <f>一年级标准分</f>
        <v/>
      </c>
      <c r="AE1120" s="534" t="str">
        <f>一年级总分</f>
        <v/>
      </c>
      <c r="AF1120" s="517" t="str">
        <f>一年级等级</f>
        <v/>
      </c>
    </row>
    <row r="1121" spans="1:32">
      <c r="A1121" s="664">
        <v>116</v>
      </c>
      <c r="B1121" s="665">
        <v>69</v>
      </c>
      <c r="C1121" s="586"/>
      <c r="D1121" s="587"/>
      <c r="E1121" s="586"/>
      <c r="F1121" s="473"/>
      <c r="G1121" s="608"/>
      <c r="H1121" s="475"/>
      <c r="I1121" s="613"/>
      <c r="J1121" s="614"/>
      <c r="K1121" s="614"/>
      <c r="L1121" s="649"/>
      <c r="M1121" s="644"/>
      <c r="N1121" s="505" t="str">
        <f>一年级BMI</f>
        <v/>
      </c>
      <c r="O1121" s="499" t="str">
        <f>一年级BMI等级</f>
        <v/>
      </c>
      <c r="P1121" s="500" t="str">
        <f>一年级BMI得分</f>
        <v/>
      </c>
      <c r="Q1121" s="515" t="str">
        <f>一年级肺活量得分</f>
        <v/>
      </c>
      <c r="R1121" s="512" t="str">
        <f>一年级等级</f>
        <v/>
      </c>
      <c r="S1121" s="516" t="str">
        <f>一年级50米跑得分</f>
        <v/>
      </c>
      <c r="T1121" s="517" t="str">
        <f>一年级等级</f>
        <v/>
      </c>
      <c r="U1121" s="516" t="str">
        <f>一年级坐位体前屈得分</f>
        <v/>
      </c>
      <c r="V1121" s="517" t="str">
        <f>一年级等级</f>
        <v/>
      </c>
      <c r="W1121" s="516" t="str">
        <f>一年级一分钟跳绳得分</f>
        <v/>
      </c>
      <c r="X1121" s="517" t="str">
        <f>一年级等级</f>
        <v/>
      </c>
      <c r="Y1121" s="515"/>
      <c r="Z1121" s="518"/>
      <c r="AA1121" s="533"/>
      <c r="AB1121" s="515"/>
      <c r="AC1121" s="533" t="str">
        <f>一年级跳绳附加分</f>
        <v/>
      </c>
      <c r="AD1121" s="534" t="str">
        <f>一年级标准分</f>
        <v/>
      </c>
      <c r="AE1121" s="534" t="str">
        <f>一年级总分</f>
        <v/>
      </c>
      <c r="AF1121" s="517" t="str">
        <f>一年级等级</f>
        <v/>
      </c>
    </row>
    <row r="1122" ht="15.75" spans="1:32">
      <c r="A1122" s="687">
        <v>116</v>
      </c>
      <c r="B1122" s="688">
        <v>70</v>
      </c>
      <c r="C1122" s="590"/>
      <c r="D1122" s="591"/>
      <c r="E1122" s="590"/>
      <c r="F1122" s="583"/>
      <c r="G1122" s="611"/>
      <c r="H1122" s="542"/>
      <c r="I1122" s="617"/>
      <c r="J1122" s="618"/>
      <c r="K1122" s="618"/>
      <c r="L1122" s="652"/>
      <c r="M1122" s="647"/>
      <c r="N1122" s="573" t="str">
        <f>一年级BMI</f>
        <v/>
      </c>
      <c r="O1122" s="574" t="str">
        <f>一年级BMI等级</f>
        <v/>
      </c>
      <c r="P1122" s="575" t="str">
        <f>一年级BMI得分</f>
        <v/>
      </c>
      <c r="Q1122" s="576" t="str">
        <f>一年级肺活量得分</f>
        <v/>
      </c>
      <c r="R1122" s="577" t="str">
        <f>一年级等级</f>
        <v/>
      </c>
      <c r="S1122" s="578" t="str">
        <f>一年级50米跑得分</f>
        <v/>
      </c>
      <c r="T1122" s="567" t="str">
        <f>一年级等级</f>
        <v/>
      </c>
      <c r="U1122" s="578" t="str">
        <f>一年级坐位体前屈得分</f>
        <v/>
      </c>
      <c r="V1122" s="567" t="str">
        <f>一年级等级</f>
        <v/>
      </c>
      <c r="W1122" s="578" t="str">
        <f>一年级一分钟跳绳得分</f>
        <v/>
      </c>
      <c r="X1122" s="567" t="str">
        <f>一年级等级</f>
        <v/>
      </c>
      <c r="Y1122" s="576"/>
      <c r="Z1122" s="579"/>
      <c r="AA1122" s="565"/>
      <c r="AB1122" s="576"/>
      <c r="AC1122" s="565" t="str">
        <f>一年级跳绳附加分</f>
        <v/>
      </c>
      <c r="AD1122" s="566" t="str">
        <f>一年级标准分</f>
        <v/>
      </c>
      <c r="AE1122" s="566" t="str">
        <f>一年级总分</f>
        <v/>
      </c>
      <c r="AF1122" s="567" t="str">
        <f>一年级等级</f>
        <v/>
      </c>
    </row>
    <row r="1123" ht="15.75" spans="1:32">
      <c r="A1123" s="662">
        <v>117</v>
      </c>
      <c r="B1123" s="663">
        <v>1</v>
      </c>
      <c r="C1123" s="593"/>
      <c r="D1123" s="594"/>
      <c r="E1123" s="593"/>
      <c r="F1123" s="473"/>
      <c r="G1123" s="612"/>
      <c r="H1123" s="475"/>
      <c r="I1123" s="621"/>
      <c r="J1123" s="622"/>
      <c r="K1123" s="622"/>
      <c r="L1123" s="648"/>
      <c r="M1123" s="643"/>
      <c r="N1123" s="498" t="str">
        <f>一年级BMI</f>
        <v/>
      </c>
      <c r="O1123" s="499" t="str">
        <f>一年级BMI等级</f>
        <v/>
      </c>
      <c r="P1123" s="500" t="str">
        <f>一年级BMI得分</f>
        <v/>
      </c>
      <c r="Q1123" s="511" t="str">
        <f>一年级肺活量得分</f>
        <v/>
      </c>
      <c r="R1123" s="512" t="str">
        <f>一年级等级</f>
        <v/>
      </c>
      <c r="S1123" s="513" t="str">
        <f>一年级50米跑得分</f>
        <v/>
      </c>
      <c r="T1123" s="512" t="str">
        <f>一年级等级</f>
        <v/>
      </c>
      <c r="U1123" s="513" t="str">
        <f>一年级坐位体前屈得分</f>
        <v/>
      </c>
      <c r="V1123" s="512" t="str">
        <f>一年级等级</f>
        <v/>
      </c>
      <c r="W1123" s="513" t="str">
        <f>一年级一分钟跳绳得分</f>
        <v/>
      </c>
      <c r="X1123" s="512" t="str">
        <f>一年级等级</f>
        <v/>
      </c>
      <c r="Y1123" s="511"/>
      <c r="Z1123" s="514"/>
      <c r="AA1123" s="530"/>
      <c r="AB1123" s="511"/>
      <c r="AC1123" s="530" t="str">
        <f>一年级跳绳附加分</f>
        <v/>
      </c>
      <c r="AD1123" s="531" t="str">
        <f>一年级标准分</f>
        <v/>
      </c>
      <c r="AE1123" s="531" t="str">
        <f>一年级总分</f>
        <v/>
      </c>
      <c r="AF1123" s="512" t="str">
        <f>一年级等级</f>
        <v/>
      </c>
    </row>
    <row r="1124" spans="1:32">
      <c r="A1124" s="664">
        <v>117</v>
      </c>
      <c r="B1124" s="665">
        <v>2</v>
      </c>
      <c r="C1124" s="586"/>
      <c r="D1124" s="587"/>
      <c r="E1124" s="586"/>
      <c r="F1124" s="473"/>
      <c r="G1124" s="608"/>
      <c r="H1124" s="475"/>
      <c r="I1124" s="613"/>
      <c r="J1124" s="614"/>
      <c r="K1124" s="614"/>
      <c r="L1124" s="649"/>
      <c r="M1124" s="644"/>
      <c r="N1124" s="505" t="str">
        <f>一年级BMI</f>
        <v/>
      </c>
      <c r="O1124" s="499" t="str">
        <f>一年级BMI等级</f>
        <v/>
      </c>
      <c r="P1124" s="500" t="str">
        <f>一年级BMI得分</f>
        <v/>
      </c>
      <c r="Q1124" s="515" t="str">
        <f>一年级肺活量得分</f>
        <v/>
      </c>
      <c r="R1124" s="512" t="str">
        <f>一年级等级</f>
        <v/>
      </c>
      <c r="S1124" s="516" t="str">
        <f>一年级50米跑得分</f>
        <v/>
      </c>
      <c r="T1124" s="517" t="str">
        <f>一年级等级</f>
        <v/>
      </c>
      <c r="U1124" s="516" t="str">
        <f>一年级坐位体前屈得分</f>
        <v/>
      </c>
      <c r="V1124" s="517" t="str">
        <f>一年级等级</f>
        <v/>
      </c>
      <c r="W1124" s="516" t="str">
        <f>一年级一分钟跳绳得分</f>
        <v/>
      </c>
      <c r="X1124" s="517" t="str">
        <f>一年级等级</f>
        <v/>
      </c>
      <c r="Y1124" s="515"/>
      <c r="Z1124" s="518"/>
      <c r="AA1124" s="533"/>
      <c r="AB1124" s="515"/>
      <c r="AC1124" s="533" t="str">
        <f>一年级跳绳附加分</f>
        <v/>
      </c>
      <c r="AD1124" s="534" t="str">
        <f>一年级标准分</f>
        <v/>
      </c>
      <c r="AE1124" s="534" t="str">
        <f>一年级总分</f>
        <v/>
      </c>
      <c r="AF1124" s="517" t="str">
        <f>一年级等级</f>
        <v/>
      </c>
    </row>
    <row r="1125" spans="1:32">
      <c r="A1125" s="664">
        <v>117</v>
      </c>
      <c r="B1125" s="665">
        <v>3</v>
      </c>
      <c r="C1125" s="586"/>
      <c r="D1125" s="587"/>
      <c r="E1125" s="586"/>
      <c r="F1125" s="473"/>
      <c r="G1125" s="608"/>
      <c r="H1125" s="475"/>
      <c r="I1125" s="613"/>
      <c r="J1125" s="614"/>
      <c r="K1125" s="614"/>
      <c r="L1125" s="649"/>
      <c r="M1125" s="644"/>
      <c r="N1125" s="505" t="str">
        <f>一年级BMI</f>
        <v/>
      </c>
      <c r="O1125" s="499" t="str">
        <f>一年级BMI等级</f>
        <v/>
      </c>
      <c r="P1125" s="500" t="str">
        <f>一年级BMI得分</f>
        <v/>
      </c>
      <c r="Q1125" s="515" t="str">
        <f>一年级肺活量得分</f>
        <v/>
      </c>
      <c r="R1125" s="512" t="str">
        <f>一年级等级</f>
        <v/>
      </c>
      <c r="S1125" s="516" t="str">
        <f>一年级50米跑得分</f>
        <v/>
      </c>
      <c r="T1125" s="517" t="str">
        <f>一年级等级</f>
        <v/>
      </c>
      <c r="U1125" s="516" t="str">
        <f>一年级坐位体前屈得分</f>
        <v/>
      </c>
      <c r="V1125" s="517" t="str">
        <f>一年级等级</f>
        <v/>
      </c>
      <c r="W1125" s="516" t="str">
        <f>一年级一分钟跳绳得分</f>
        <v/>
      </c>
      <c r="X1125" s="517" t="str">
        <f>一年级等级</f>
        <v/>
      </c>
      <c r="Y1125" s="515"/>
      <c r="Z1125" s="518"/>
      <c r="AA1125" s="533"/>
      <c r="AB1125" s="515"/>
      <c r="AC1125" s="533" t="str">
        <f>一年级跳绳附加分</f>
        <v/>
      </c>
      <c r="AD1125" s="534" t="str">
        <f>一年级标准分</f>
        <v/>
      </c>
      <c r="AE1125" s="534" t="str">
        <f>一年级总分</f>
        <v/>
      </c>
      <c r="AF1125" s="517" t="str">
        <f>一年级等级</f>
        <v/>
      </c>
    </row>
    <row r="1126" spans="1:32">
      <c r="A1126" s="664">
        <v>117</v>
      </c>
      <c r="B1126" s="665">
        <v>4</v>
      </c>
      <c r="C1126" s="586"/>
      <c r="D1126" s="587"/>
      <c r="E1126" s="586"/>
      <c r="F1126" s="473"/>
      <c r="G1126" s="608"/>
      <c r="H1126" s="475"/>
      <c r="I1126" s="613"/>
      <c r="J1126" s="614"/>
      <c r="K1126" s="614"/>
      <c r="L1126" s="649"/>
      <c r="M1126" s="644"/>
      <c r="N1126" s="505" t="str">
        <f>一年级BMI</f>
        <v/>
      </c>
      <c r="O1126" s="499" t="str">
        <f>一年级BMI等级</f>
        <v/>
      </c>
      <c r="P1126" s="500" t="str">
        <f>一年级BMI得分</f>
        <v/>
      </c>
      <c r="Q1126" s="515" t="str">
        <f>一年级肺活量得分</f>
        <v/>
      </c>
      <c r="R1126" s="512" t="str">
        <f>一年级等级</f>
        <v/>
      </c>
      <c r="S1126" s="516" t="str">
        <f>一年级50米跑得分</f>
        <v/>
      </c>
      <c r="T1126" s="517" t="str">
        <f>一年级等级</f>
        <v/>
      </c>
      <c r="U1126" s="516" t="str">
        <f>一年级坐位体前屈得分</f>
        <v/>
      </c>
      <c r="V1126" s="517" t="str">
        <f>一年级等级</f>
        <v/>
      </c>
      <c r="W1126" s="516" t="str">
        <f>一年级一分钟跳绳得分</f>
        <v/>
      </c>
      <c r="X1126" s="517" t="str">
        <f>一年级等级</f>
        <v/>
      </c>
      <c r="Y1126" s="515"/>
      <c r="Z1126" s="518"/>
      <c r="AA1126" s="533"/>
      <c r="AB1126" s="515"/>
      <c r="AC1126" s="533" t="str">
        <f>一年级跳绳附加分</f>
        <v/>
      </c>
      <c r="AD1126" s="534" t="str">
        <f>一年级标准分</f>
        <v/>
      </c>
      <c r="AE1126" s="534" t="str">
        <f>一年级总分</f>
        <v/>
      </c>
      <c r="AF1126" s="517" t="str">
        <f>一年级等级</f>
        <v/>
      </c>
    </row>
    <row r="1127" spans="1:32">
      <c r="A1127" s="664">
        <v>117</v>
      </c>
      <c r="B1127" s="665">
        <v>5</v>
      </c>
      <c r="C1127" s="586"/>
      <c r="D1127" s="587"/>
      <c r="E1127" s="586"/>
      <c r="F1127" s="473"/>
      <c r="G1127" s="608"/>
      <c r="H1127" s="475"/>
      <c r="I1127" s="613"/>
      <c r="J1127" s="614"/>
      <c r="K1127" s="614"/>
      <c r="L1127" s="649"/>
      <c r="M1127" s="644"/>
      <c r="N1127" s="505" t="str">
        <f>一年级BMI</f>
        <v/>
      </c>
      <c r="O1127" s="499" t="str">
        <f>一年级BMI等级</f>
        <v/>
      </c>
      <c r="P1127" s="500" t="str">
        <f>一年级BMI得分</f>
        <v/>
      </c>
      <c r="Q1127" s="515" t="str">
        <f>一年级肺活量得分</f>
        <v/>
      </c>
      <c r="R1127" s="512" t="str">
        <f>一年级等级</f>
        <v/>
      </c>
      <c r="S1127" s="516" t="str">
        <f>一年级50米跑得分</f>
        <v/>
      </c>
      <c r="T1127" s="517" t="str">
        <f>一年级等级</f>
        <v/>
      </c>
      <c r="U1127" s="516" t="str">
        <f>一年级坐位体前屈得分</f>
        <v/>
      </c>
      <c r="V1127" s="517" t="str">
        <f>一年级等级</f>
        <v/>
      </c>
      <c r="W1127" s="516" t="str">
        <f>一年级一分钟跳绳得分</f>
        <v/>
      </c>
      <c r="X1127" s="517" t="str">
        <f>一年级等级</f>
        <v/>
      </c>
      <c r="Y1127" s="515"/>
      <c r="Z1127" s="518"/>
      <c r="AA1127" s="533"/>
      <c r="AB1127" s="515"/>
      <c r="AC1127" s="533" t="str">
        <f>一年级跳绳附加分</f>
        <v/>
      </c>
      <c r="AD1127" s="534" t="str">
        <f>一年级标准分</f>
        <v/>
      </c>
      <c r="AE1127" s="534" t="str">
        <f>一年级总分</f>
        <v/>
      </c>
      <c r="AF1127" s="517" t="str">
        <f>一年级等级</f>
        <v/>
      </c>
    </row>
    <row r="1128" spans="1:32">
      <c r="A1128" s="664">
        <v>117</v>
      </c>
      <c r="B1128" s="665">
        <v>6</v>
      </c>
      <c r="C1128" s="586"/>
      <c r="D1128" s="587"/>
      <c r="E1128" s="586"/>
      <c r="F1128" s="473"/>
      <c r="G1128" s="608"/>
      <c r="H1128" s="475"/>
      <c r="I1128" s="613"/>
      <c r="J1128" s="614"/>
      <c r="K1128" s="614"/>
      <c r="L1128" s="649"/>
      <c r="M1128" s="644"/>
      <c r="N1128" s="505" t="str">
        <f>一年级BMI</f>
        <v/>
      </c>
      <c r="O1128" s="499" t="str">
        <f>一年级BMI等级</f>
        <v/>
      </c>
      <c r="P1128" s="500" t="str">
        <f>一年级BMI得分</f>
        <v/>
      </c>
      <c r="Q1128" s="515" t="str">
        <f>一年级肺活量得分</f>
        <v/>
      </c>
      <c r="R1128" s="512" t="str">
        <f>一年级等级</f>
        <v/>
      </c>
      <c r="S1128" s="516" t="str">
        <f>一年级50米跑得分</f>
        <v/>
      </c>
      <c r="T1128" s="517" t="str">
        <f>一年级等级</f>
        <v/>
      </c>
      <c r="U1128" s="516" t="str">
        <f>一年级坐位体前屈得分</f>
        <v/>
      </c>
      <c r="V1128" s="517" t="str">
        <f>一年级等级</f>
        <v/>
      </c>
      <c r="W1128" s="516" t="str">
        <f>一年级一分钟跳绳得分</f>
        <v/>
      </c>
      <c r="X1128" s="517" t="str">
        <f>一年级等级</f>
        <v/>
      </c>
      <c r="Y1128" s="515"/>
      <c r="Z1128" s="518"/>
      <c r="AA1128" s="533"/>
      <c r="AB1128" s="515"/>
      <c r="AC1128" s="533" t="str">
        <f>一年级跳绳附加分</f>
        <v/>
      </c>
      <c r="AD1128" s="534" t="str">
        <f>一年级标准分</f>
        <v/>
      </c>
      <c r="AE1128" s="534" t="str">
        <f>一年级总分</f>
        <v/>
      </c>
      <c r="AF1128" s="517" t="str">
        <f>一年级等级</f>
        <v/>
      </c>
    </row>
    <row r="1129" spans="1:32">
      <c r="A1129" s="664">
        <v>117</v>
      </c>
      <c r="B1129" s="665">
        <v>7</v>
      </c>
      <c r="C1129" s="586"/>
      <c r="D1129" s="587"/>
      <c r="E1129" s="586"/>
      <c r="F1129" s="473"/>
      <c r="G1129" s="608"/>
      <c r="H1129" s="475"/>
      <c r="I1129" s="613"/>
      <c r="J1129" s="614"/>
      <c r="K1129" s="614"/>
      <c r="L1129" s="649"/>
      <c r="M1129" s="644"/>
      <c r="N1129" s="505" t="str">
        <f>一年级BMI</f>
        <v/>
      </c>
      <c r="O1129" s="499" t="str">
        <f>一年级BMI等级</f>
        <v/>
      </c>
      <c r="P1129" s="500" t="str">
        <f>一年级BMI得分</f>
        <v/>
      </c>
      <c r="Q1129" s="515" t="str">
        <f>一年级肺活量得分</f>
        <v/>
      </c>
      <c r="R1129" s="512" t="str">
        <f>一年级等级</f>
        <v/>
      </c>
      <c r="S1129" s="516" t="str">
        <f>一年级50米跑得分</f>
        <v/>
      </c>
      <c r="T1129" s="517" t="str">
        <f>一年级等级</f>
        <v/>
      </c>
      <c r="U1129" s="516" t="str">
        <f>一年级坐位体前屈得分</f>
        <v/>
      </c>
      <c r="V1129" s="517" t="str">
        <f>一年级等级</f>
        <v/>
      </c>
      <c r="W1129" s="516" t="str">
        <f>一年级一分钟跳绳得分</f>
        <v/>
      </c>
      <c r="X1129" s="517" t="str">
        <f>一年级等级</f>
        <v/>
      </c>
      <c r="Y1129" s="515"/>
      <c r="Z1129" s="518"/>
      <c r="AA1129" s="533"/>
      <c r="AB1129" s="515"/>
      <c r="AC1129" s="533" t="str">
        <f>一年级跳绳附加分</f>
        <v/>
      </c>
      <c r="AD1129" s="534" t="str">
        <f>一年级标准分</f>
        <v/>
      </c>
      <c r="AE1129" s="534" t="str">
        <f>一年级总分</f>
        <v/>
      </c>
      <c r="AF1129" s="517" t="str">
        <f>一年级等级</f>
        <v/>
      </c>
    </row>
    <row r="1130" spans="1:32">
      <c r="A1130" s="664">
        <v>117</v>
      </c>
      <c r="B1130" s="665">
        <v>8</v>
      </c>
      <c r="C1130" s="586"/>
      <c r="D1130" s="587"/>
      <c r="E1130" s="586"/>
      <c r="F1130" s="625"/>
      <c r="G1130" s="608"/>
      <c r="H1130" s="475"/>
      <c r="I1130" s="613"/>
      <c r="J1130" s="614"/>
      <c r="K1130" s="614"/>
      <c r="L1130" s="649"/>
      <c r="M1130" s="644"/>
      <c r="N1130" s="505" t="str">
        <f>一年级BMI</f>
        <v/>
      </c>
      <c r="O1130" s="499" t="str">
        <f>一年级BMI等级</f>
        <v/>
      </c>
      <c r="P1130" s="500" t="str">
        <f>一年级BMI得分</f>
        <v/>
      </c>
      <c r="Q1130" s="515" t="str">
        <f>一年级肺活量得分</f>
        <v/>
      </c>
      <c r="R1130" s="512" t="str">
        <f>一年级等级</f>
        <v/>
      </c>
      <c r="S1130" s="516" t="str">
        <f>一年级50米跑得分</f>
        <v/>
      </c>
      <c r="T1130" s="517" t="str">
        <f>一年级等级</f>
        <v/>
      </c>
      <c r="U1130" s="516" t="str">
        <f>一年级坐位体前屈得分</f>
        <v/>
      </c>
      <c r="V1130" s="517" t="str">
        <f>一年级等级</f>
        <v/>
      </c>
      <c r="W1130" s="516" t="str">
        <f>一年级一分钟跳绳得分</f>
        <v/>
      </c>
      <c r="X1130" s="517" t="str">
        <f>一年级等级</f>
        <v/>
      </c>
      <c r="Y1130" s="515"/>
      <c r="Z1130" s="518"/>
      <c r="AA1130" s="533"/>
      <c r="AB1130" s="515"/>
      <c r="AC1130" s="533" t="str">
        <f>一年级跳绳附加分</f>
        <v/>
      </c>
      <c r="AD1130" s="534" t="str">
        <f>一年级标准分</f>
        <v/>
      </c>
      <c r="AE1130" s="534" t="str">
        <f>一年级总分</f>
        <v/>
      </c>
      <c r="AF1130" s="517" t="str">
        <f>一年级等级</f>
        <v/>
      </c>
    </row>
    <row r="1131" spans="1:32">
      <c r="A1131" s="664">
        <v>117</v>
      </c>
      <c r="B1131" s="665">
        <v>9</v>
      </c>
      <c r="C1131" s="586"/>
      <c r="D1131" s="587"/>
      <c r="E1131" s="586"/>
      <c r="F1131" s="625"/>
      <c r="G1131" s="608"/>
      <c r="H1131" s="475"/>
      <c r="I1131" s="613"/>
      <c r="J1131" s="614"/>
      <c r="K1131" s="614"/>
      <c r="L1131" s="649"/>
      <c r="M1131" s="644"/>
      <c r="N1131" s="505" t="str">
        <f>一年级BMI</f>
        <v/>
      </c>
      <c r="O1131" s="499" t="str">
        <f>一年级BMI等级</f>
        <v/>
      </c>
      <c r="P1131" s="500" t="str">
        <f>一年级BMI得分</f>
        <v/>
      </c>
      <c r="Q1131" s="515" t="str">
        <f>一年级肺活量得分</f>
        <v/>
      </c>
      <c r="R1131" s="512" t="str">
        <f>一年级等级</f>
        <v/>
      </c>
      <c r="S1131" s="516" t="str">
        <f>一年级50米跑得分</f>
        <v/>
      </c>
      <c r="T1131" s="517" t="str">
        <f>一年级等级</f>
        <v/>
      </c>
      <c r="U1131" s="516" t="str">
        <f>一年级坐位体前屈得分</f>
        <v/>
      </c>
      <c r="V1131" s="517" t="str">
        <f>一年级等级</f>
        <v/>
      </c>
      <c r="W1131" s="516" t="str">
        <f>一年级一分钟跳绳得分</f>
        <v/>
      </c>
      <c r="X1131" s="517" t="str">
        <f>一年级等级</f>
        <v/>
      </c>
      <c r="Y1131" s="515"/>
      <c r="Z1131" s="518"/>
      <c r="AA1131" s="533"/>
      <c r="AB1131" s="515"/>
      <c r="AC1131" s="533" t="str">
        <f>一年级跳绳附加分</f>
        <v/>
      </c>
      <c r="AD1131" s="534" t="str">
        <f>一年级标准分</f>
        <v/>
      </c>
      <c r="AE1131" s="534" t="str">
        <f>一年级总分</f>
        <v/>
      </c>
      <c r="AF1131" s="517" t="str">
        <f>一年级等级</f>
        <v/>
      </c>
    </row>
    <row r="1132" spans="1:32">
      <c r="A1132" s="664">
        <v>117</v>
      </c>
      <c r="B1132" s="665">
        <v>10</v>
      </c>
      <c r="C1132" s="586"/>
      <c r="D1132" s="587"/>
      <c r="E1132" s="586"/>
      <c r="F1132" s="625"/>
      <c r="G1132" s="608"/>
      <c r="H1132" s="475"/>
      <c r="I1132" s="613"/>
      <c r="J1132" s="614"/>
      <c r="K1132" s="614"/>
      <c r="L1132" s="649"/>
      <c r="M1132" s="644"/>
      <c r="N1132" s="505" t="str">
        <f>一年级BMI</f>
        <v/>
      </c>
      <c r="O1132" s="499" t="str">
        <f>一年级BMI等级</f>
        <v/>
      </c>
      <c r="P1132" s="500" t="str">
        <f>一年级BMI得分</f>
        <v/>
      </c>
      <c r="Q1132" s="515" t="str">
        <f>一年级肺活量得分</f>
        <v/>
      </c>
      <c r="R1132" s="512" t="str">
        <f>一年级等级</f>
        <v/>
      </c>
      <c r="S1132" s="516" t="str">
        <f>一年级50米跑得分</f>
        <v/>
      </c>
      <c r="T1132" s="517" t="str">
        <f>一年级等级</f>
        <v/>
      </c>
      <c r="U1132" s="516" t="str">
        <f>一年级坐位体前屈得分</f>
        <v/>
      </c>
      <c r="V1132" s="517" t="str">
        <f>一年级等级</f>
        <v/>
      </c>
      <c r="W1132" s="516" t="str">
        <f>一年级一分钟跳绳得分</f>
        <v/>
      </c>
      <c r="X1132" s="517" t="str">
        <f>一年级等级</f>
        <v/>
      </c>
      <c r="Y1132" s="515"/>
      <c r="Z1132" s="518"/>
      <c r="AA1132" s="533"/>
      <c r="AB1132" s="515"/>
      <c r="AC1132" s="533" t="str">
        <f>一年级跳绳附加分</f>
        <v/>
      </c>
      <c r="AD1132" s="534" t="str">
        <f>一年级标准分</f>
        <v/>
      </c>
      <c r="AE1132" s="534" t="str">
        <f>一年级总分</f>
        <v/>
      </c>
      <c r="AF1132" s="517" t="str">
        <f>一年级等级</f>
        <v/>
      </c>
    </row>
    <row r="1133" spans="1:32">
      <c r="A1133" s="664">
        <v>117</v>
      </c>
      <c r="B1133" s="665">
        <v>11</v>
      </c>
      <c r="C1133" s="586"/>
      <c r="D1133" s="587"/>
      <c r="E1133" s="586"/>
      <c r="F1133" s="625"/>
      <c r="G1133" s="608"/>
      <c r="H1133" s="475"/>
      <c r="I1133" s="613"/>
      <c r="J1133" s="614"/>
      <c r="K1133" s="614"/>
      <c r="L1133" s="649"/>
      <c r="M1133" s="644"/>
      <c r="N1133" s="505" t="str">
        <f>一年级BMI</f>
        <v/>
      </c>
      <c r="O1133" s="499" t="str">
        <f>一年级BMI等级</f>
        <v/>
      </c>
      <c r="P1133" s="500" t="str">
        <f>一年级BMI得分</f>
        <v/>
      </c>
      <c r="Q1133" s="515" t="str">
        <f>一年级肺活量得分</f>
        <v/>
      </c>
      <c r="R1133" s="512" t="str">
        <f>一年级等级</f>
        <v/>
      </c>
      <c r="S1133" s="516" t="str">
        <f>一年级50米跑得分</f>
        <v/>
      </c>
      <c r="T1133" s="517" t="str">
        <f>一年级等级</f>
        <v/>
      </c>
      <c r="U1133" s="516" t="str">
        <f>一年级坐位体前屈得分</f>
        <v/>
      </c>
      <c r="V1133" s="517" t="str">
        <f>一年级等级</f>
        <v/>
      </c>
      <c r="W1133" s="516" t="str">
        <f>一年级一分钟跳绳得分</f>
        <v/>
      </c>
      <c r="X1133" s="517" t="str">
        <f>一年级等级</f>
        <v/>
      </c>
      <c r="Y1133" s="515"/>
      <c r="Z1133" s="518"/>
      <c r="AA1133" s="533"/>
      <c r="AB1133" s="515"/>
      <c r="AC1133" s="533" t="str">
        <f>一年级跳绳附加分</f>
        <v/>
      </c>
      <c r="AD1133" s="534" t="str">
        <f>一年级标准分</f>
        <v/>
      </c>
      <c r="AE1133" s="534" t="str">
        <f>一年级总分</f>
        <v/>
      </c>
      <c r="AF1133" s="517" t="str">
        <f>一年级等级</f>
        <v/>
      </c>
    </row>
    <row r="1134" spans="1:32">
      <c r="A1134" s="664">
        <v>117</v>
      </c>
      <c r="B1134" s="665">
        <v>12</v>
      </c>
      <c r="C1134" s="586"/>
      <c r="D1134" s="587"/>
      <c r="E1134" s="586"/>
      <c r="F1134" s="625"/>
      <c r="G1134" s="608"/>
      <c r="H1134" s="475"/>
      <c r="I1134" s="613"/>
      <c r="J1134" s="614"/>
      <c r="K1134" s="614"/>
      <c r="L1134" s="649"/>
      <c r="M1134" s="644"/>
      <c r="N1134" s="505" t="str">
        <f>一年级BMI</f>
        <v/>
      </c>
      <c r="O1134" s="499" t="str">
        <f>一年级BMI等级</f>
        <v/>
      </c>
      <c r="P1134" s="500" t="str">
        <f>一年级BMI得分</f>
        <v/>
      </c>
      <c r="Q1134" s="515" t="str">
        <f>一年级肺活量得分</f>
        <v/>
      </c>
      <c r="R1134" s="512" t="str">
        <f>一年级等级</f>
        <v/>
      </c>
      <c r="S1134" s="516" t="str">
        <f>一年级50米跑得分</f>
        <v/>
      </c>
      <c r="T1134" s="517" t="str">
        <f>一年级等级</f>
        <v/>
      </c>
      <c r="U1134" s="516" t="str">
        <f>一年级坐位体前屈得分</f>
        <v/>
      </c>
      <c r="V1134" s="517" t="str">
        <f>一年级等级</f>
        <v/>
      </c>
      <c r="W1134" s="516" t="str">
        <f>一年级一分钟跳绳得分</f>
        <v/>
      </c>
      <c r="X1134" s="517" t="str">
        <f>一年级等级</f>
        <v/>
      </c>
      <c r="Y1134" s="515"/>
      <c r="Z1134" s="518"/>
      <c r="AA1134" s="533"/>
      <c r="AB1134" s="515"/>
      <c r="AC1134" s="533" t="str">
        <f>一年级跳绳附加分</f>
        <v/>
      </c>
      <c r="AD1134" s="534" t="str">
        <f>一年级标准分</f>
        <v/>
      </c>
      <c r="AE1134" s="534" t="str">
        <f>一年级总分</f>
        <v/>
      </c>
      <c r="AF1134" s="517" t="str">
        <f>一年级等级</f>
        <v/>
      </c>
    </row>
    <row r="1135" spans="1:32">
      <c r="A1135" s="664">
        <v>117</v>
      </c>
      <c r="B1135" s="665">
        <v>13</v>
      </c>
      <c r="C1135" s="586"/>
      <c r="D1135" s="587"/>
      <c r="E1135" s="586"/>
      <c r="F1135" s="625"/>
      <c r="G1135" s="608"/>
      <c r="H1135" s="475"/>
      <c r="I1135" s="613"/>
      <c r="J1135" s="614"/>
      <c r="K1135" s="614"/>
      <c r="L1135" s="649"/>
      <c r="M1135" s="644"/>
      <c r="N1135" s="505" t="str">
        <f>一年级BMI</f>
        <v/>
      </c>
      <c r="O1135" s="499" t="str">
        <f>一年级BMI等级</f>
        <v/>
      </c>
      <c r="P1135" s="500" t="str">
        <f>一年级BMI得分</f>
        <v/>
      </c>
      <c r="Q1135" s="515" t="str">
        <f>一年级肺活量得分</f>
        <v/>
      </c>
      <c r="R1135" s="512" t="str">
        <f>一年级等级</f>
        <v/>
      </c>
      <c r="S1135" s="516" t="str">
        <f>一年级50米跑得分</f>
        <v/>
      </c>
      <c r="T1135" s="517" t="str">
        <f>一年级等级</f>
        <v/>
      </c>
      <c r="U1135" s="516" t="str">
        <f>一年级坐位体前屈得分</f>
        <v/>
      </c>
      <c r="V1135" s="517" t="str">
        <f>一年级等级</f>
        <v/>
      </c>
      <c r="W1135" s="516" t="str">
        <f>一年级一分钟跳绳得分</f>
        <v/>
      </c>
      <c r="X1135" s="517" t="str">
        <f>一年级等级</f>
        <v/>
      </c>
      <c r="Y1135" s="515"/>
      <c r="Z1135" s="518"/>
      <c r="AA1135" s="533"/>
      <c r="AB1135" s="515"/>
      <c r="AC1135" s="533" t="str">
        <f>一年级跳绳附加分</f>
        <v/>
      </c>
      <c r="AD1135" s="534" t="str">
        <f>一年级标准分</f>
        <v/>
      </c>
      <c r="AE1135" s="534" t="str">
        <f>一年级总分</f>
        <v/>
      </c>
      <c r="AF1135" s="517" t="str">
        <f>一年级等级</f>
        <v/>
      </c>
    </row>
    <row r="1136" spans="1:32">
      <c r="A1136" s="664">
        <v>117</v>
      </c>
      <c r="B1136" s="665">
        <v>14</v>
      </c>
      <c r="C1136" s="586"/>
      <c r="D1136" s="587"/>
      <c r="E1136" s="586"/>
      <c r="F1136" s="625"/>
      <c r="G1136" s="608"/>
      <c r="H1136" s="475"/>
      <c r="I1136" s="613"/>
      <c r="J1136" s="614"/>
      <c r="K1136" s="614"/>
      <c r="L1136" s="649"/>
      <c r="M1136" s="644"/>
      <c r="N1136" s="505" t="str">
        <f>一年级BMI</f>
        <v/>
      </c>
      <c r="O1136" s="499" t="str">
        <f>一年级BMI等级</f>
        <v/>
      </c>
      <c r="P1136" s="500" t="str">
        <f>一年级BMI得分</f>
        <v/>
      </c>
      <c r="Q1136" s="515" t="str">
        <f>一年级肺活量得分</f>
        <v/>
      </c>
      <c r="R1136" s="512" t="str">
        <f>一年级等级</f>
        <v/>
      </c>
      <c r="S1136" s="516" t="str">
        <f>一年级50米跑得分</f>
        <v/>
      </c>
      <c r="T1136" s="517" t="str">
        <f>一年级等级</f>
        <v/>
      </c>
      <c r="U1136" s="516" t="str">
        <f>一年级坐位体前屈得分</f>
        <v/>
      </c>
      <c r="V1136" s="517" t="str">
        <f>一年级等级</f>
        <v/>
      </c>
      <c r="W1136" s="516" t="str">
        <f>一年级一分钟跳绳得分</f>
        <v/>
      </c>
      <c r="X1136" s="517" t="str">
        <f>一年级等级</f>
        <v/>
      </c>
      <c r="Y1136" s="515"/>
      <c r="Z1136" s="518"/>
      <c r="AA1136" s="533"/>
      <c r="AB1136" s="515"/>
      <c r="AC1136" s="533" t="str">
        <f>一年级跳绳附加分</f>
        <v/>
      </c>
      <c r="AD1136" s="534" t="str">
        <f>一年级标准分</f>
        <v/>
      </c>
      <c r="AE1136" s="534" t="str">
        <f>一年级总分</f>
        <v/>
      </c>
      <c r="AF1136" s="517" t="str">
        <f>一年级等级</f>
        <v/>
      </c>
    </row>
    <row r="1137" spans="1:32">
      <c r="A1137" s="664">
        <v>117</v>
      </c>
      <c r="B1137" s="665">
        <v>15</v>
      </c>
      <c r="C1137" s="586"/>
      <c r="D1137" s="587"/>
      <c r="E1137" s="586"/>
      <c r="F1137" s="625"/>
      <c r="G1137" s="608"/>
      <c r="H1137" s="475"/>
      <c r="I1137" s="613"/>
      <c r="J1137" s="614"/>
      <c r="K1137" s="614"/>
      <c r="L1137" s="649"/>
      <c r="M1137" s="644"/>
      <c r="N1137" s="505" t="str">
        <f>一年级BMI</f>
        <v/>
      </c>
      <c r="O1137" s="499" t="str">
        <f>一年级BMI等级</f>
        <v/>
      </c>
      <c r="P1137" s="500" t="str">
        <f>一年级BMI得分</f>
        <v/>
      </c>
      <c r="Q1137" s="515" t="str">
        <f>一年级肺活量得分</f>
        <v/>
      </c>
      <c r="R1137" s="512" t="str">
        <f>一年级等级</f>
        <v/>
      </c>
      <c r="S1137" s="516" t="str">
        <f>一年级50米跑得分</f>
        <v/>
      </c>
      <c r="T1137" s="517" t="str">
        <f>一年级等级</f>
        <v/>
      </c>
      <c r="U1137" s="516" t="str">
        <f>一年级坐位体前屈得分</f>
        <v/>
      </c>
      <c r="V1137" s="517" t="str">
        <f>一年级等级</f>
        <v/>
      </c>
      <c r="W1137" s="516" t="str">
        <f>一年级一分钟跳绳得分</f>
        <v/>
      </c>
      <c r="X1137" s="517" t="str">
        <f>一年级等级</f>
        <v/>
      </c>
      <c r="Y1137" s="515"/>
      <c r="Z1137" s="518"/>
      <c r="AA1137" s="533"/>
      <c r="AB1137" s="515"/>
      <c r="AC1137" s="533" t="str">
        <f>一年级跳绳附加分</f>
        <v/>
      </c>
      <c r="AD1137" s="534" t="str">
        <f>一年级标准分</f>
        <v/>
      </c>
      <c r="AE1137" s="534" t="str">
        <f>一年级总分</f>
        <v/>
      </c>
      <c r="AF1137" s="517" t="str">
        <f>一年级等级</f>
        <v/>
      </c>
    </row>
    <row r="1138" spans="1:32">
      <c r="A1138" s="664">
        <v>117</v>
      </c>
      <c r="B1138" s="665">
        <v>16</v>
      </c>
      <c r="C1138" s="586"/>
      <c r="D1138" s="587"/>
      <c r="E1138" s="586"/>
      <c r="F1138" s="473"/>
      <c r="G1138" s="608"/>
      <c r="H1138" s="475"/>
      <c r="I1138" s="613"/>
      <c r="J1138" s="614"/>
      <c r="K1138" s="614"/>
      <c r="L1138" s="649"/>
      <c r="M1138" s="644"/>
      <c r="N1138" s="505" t="str">
        <f>一年级BMI</f>
        <v/>
      </c>
      <c r="O1138" s="499" t="str">
        <f>一年级BMI等级</f>
        <v/>
      </c>
      <c r="P1138" s="500" t="str">
        <f>一年级BMI得分</f>
        <v/>
      </c>
      <c r="Q1138" s="515" t="str">
        <f>一年级肺活量得分</f>
        <v/>
      </c>
      <c r="R1138" s="512" t="str">
        <f>一年级等级</f>
        <v/>
      </c>
      <c r="S1138" s="516" t="str">
        <f>一年级50米跑得分</f>
        <v/>
      </c>
      <c r="T1138" s="517" t="str">
        <f>一年级等级</f>
        <v/>
      </c>
      <c r="U1138" s="516" t="str">
        <f>一年级坐位体前屈得分</f>
        <v/>
      </c>
      <c r="V1138" s="517" t="str">
        <f>一年级等级</f>
        <v/>
      </c>
      <c r="W1138" s="516" t="str">
        <f>一年级一分钟跳绳得分</f>
        <v/>
      </c>
      <c r="X1138" s="517" t="str">
        <f>一年级等级</f>
        <v/>
      </c>
      <c r="Y1138" s="515"/>
      <c r="Z1138" s="518"/>
      <c r="AA1138" s="533"/>
      <c r="AB1138" s="515"/>
      <c r="AC1138" s="533" t="str">
        <f>一年级跳绳附加分</f>
        <v/>
      </c>
      <c r="AD1138" s="534" t="str">
        <f>一年级标准分</f>
        <v/>
      </c>
      <c r="AE1138" s="534" t="str">
        <f>一年级总分</f>
        <v/>
      </c>
      <c r="AF1138" s="517" t="str">
        <f>一年级等级</f>
        <v/>
      </c>
    </row>
    <row r="1139" spans="1:32">
      <c r="A1139" s="664">
        <v>117</v>
      </c>
      <c r="B1139" s="665">
        <v>17</v>
      </c>
      <c r="C1139" s="586"/>
      <c r="D1139" s="587"/>
      <c r="E1139" s="586"/>
      <c r="F1139" s="473"/>
      <c r="G1139" s="608"/>
      <c r="H1139" s="475"/>
      <c r="I1139" s="613"/>
      <c r="J1139" s="614"/>
      <c r="K1139" s="614"/>
      <c r="L1139" s="649"/>
      <c r="M1139" s="644"/>
      <c r="N1139" s="505" t="str">
        <f>一年级BMI</f>
        <v/>
      </c>
      <c r="O1139" s="499" t="str">
        <f>一年级BMI等级</f>
        <v/>
      </c>
      <c r="P1139" s="500" t="str">
        <f>一年级BMI得分</f>
        <v/>
      </c>
      <c r="Q1139" s="515" t="str">
        <f>一年级肺活量得分</f>
        <v/>
      </c>
      <c r="R1139" s="512" t="str">
        <f>一年级等级</f>
        <v/>
      </c>
      <c r="S1139" s="516" t="str">
        <f>一年级50米跑得分</f>
        <v/>
      </c>
      <c r="T1139" s="517" t="str">
        <f>一年级等级</f>
        <v/>
      </c>
      <c r="U1139" s="516" t="str">
        <f>一年级坐位体前屈得分</f>
        <v/>
      </c>
      <c r="V1139" s="517" t="str">
        <f>一年级等级</f>
        <v/>
      </c>
      <c r="W1139" s="516" t="str">
        <f>一年级一分钟跳绳得分</f>
        <v/>
      </c>
      <c r="X1139" s="517" t="str">
        <f>一年级等级</f>
        <v/>
      </c>
      <c r="Y1139" s="515"/>
      <c r="Z1139" s="518"/>
      <c r="AA1139" s="533"/>
      <c r="AB1139" s="515"/>
      <c r="AC1139" s="533" t="str">
        <f>一年级跳绳附加分</f>
        <v/>
      </c>
      <c r="AD1139" s="534" t="str">
        <f>一年级标准分</f>
        <v/>
      </c>
      <c r="AE1139" s="534" t="str">
        <f>一年级总分</f>
        <v/>
      </c>
      <c r="AF1139" s="517" t="str">
        <f>一年级等级</f>
        <v/>
      </c>
    </row>
    <row r="1140" spans="1:32">
      <c r="A1140" s="664">
        <v>117</v>
      </c>
      <c r="B1140" s="665">
        <v>18</v>
      </c>
      <c r="C1140" s="586"/>
      <c r="D1140" s="587"/>
      <c r="E1140" s="586"/>
      <c r="F1140" s="473"/>
      <c r="G1140" s="608"/>
      <c r="H1140" s="475"/>
      <c r="I1140" s="613"/>
      <c r="J1140" s="614"/>
      <c r="K1140" s="614"/>
      <c r="L1140" s="649"/>
      <c r="M1140" s="644"/>
      <c r="N1140" s="505" t="str">
        <f>一年级BMI</f>
        <v/>
      </c>
      <c r="O1140" s="499" t="str">
        <f>一年级BMI等级</f>
        <v/>
      </c>
      <c r="P1140" s="500" t="str">
        <f>一年级BMI得分</f>
        <v/>
      </c>
      <c r="Q1140" s="515" t="str">
        <f>一年级肺活量得分</f>
        <v/>
      </c>
      <c r="R1140" s="512" t="str">
        <f>一年级等级</f>
        <v/>
      </c>
      <c r="S1140" s="516" t="str">
        <f>一年级50米跑得分</f>
        <v/>
      </c>
      <c r="T1140" s="517" t="str">
        <f>一年级等级</f>
        <v/>
      </c>
      <c r="U1140" s="516" t="str">
        <f>一年级坐位体前屈得分</f>
        <v/>
      </c>
      <c r="V1140" s="517" t="str">
        <f>一年级等级</f>
        <v/>
      </c>
      <c r="W1140" s="516" t="str">
        <f>一年级一分钟跳绳得分</f>
        <v/>
      </c>
      <c r="X1140" s="517" t="str">
        <f>一年级等级</f>
        <v/>
      </c>
      <c r="Y1140" s="515"/>
      <c r="Z1140" s="518"/>
      <c r="AA1140" s="533"/>
      <c r="AB1140" s="515"/>
      <c r="AC1140" s="533" t="str">
        <f>一年级跳绳附加分</f>
        <v/>
      </c>
      <c r="AD1140" s="534" t="str">
        <f>一年级标准分</f>
        <v/>
      </c>
      <c r="AE1140" s="534" t="str">
        <f>一年级总分</f>
        <v/>
      </c>
      <c r="AF1140" s="517" t="str">
        <f>一年级等级</f>
        <v/>
      </c>
    </row>
    <row r="1141" spans="1:32">
      <c r="A1141" s="664">
        <v>117</v>
      </c>
      <c r="B1141" s="665">
        <v>19</v>
      </c>
      <c r="C1141" s="586"/>
      <c r="D1141" s="587"/>
      <c r="E1141" s="586"/>
      <c r="F1141" s="473"/>
      <c r="G1141" s="608"/>
      <c r="H1141" s="475"/>
      <c r="I1141" s="613"/>
      <c r="J1141" s="614"/>
      <c r="K1141" s="614"/>
      <c r="L1141" s="649"/>
      <c r="M1141" s="644"/>
      <c r="N1141" s="505" t="str">
        <f>一年级BMI</f>
        <v/>
      </c>
      <c r="O1141" s="499" t="str">
        <f>一年级BMI等级</f>
        <v/>
      </c>
      <c r="P1141" s="500" t="str">
        <f>一年级BMI得分</f>
        <v/>
      </c>
      <c r="Q1141" s="515" t="str">
        <f>一年级肺活量得分</f>
        <v/>
      </c>
      <c r="R1141" s="512" t="str">
        <f>一年级等级</f>
        <v/>
      </c>
      <c r="S1141" s="516" t="str">
        <f>一年级50米跑得分</f>
        <v/>
      </c>
      <c r="T1141" s="517" t="str">
        <f>一年级等级</f>
        <v/>
      </c>
      <c r="U1141" s="516" t="str">
        <f>一年级坐位体前屈得分</f>
        <v/>
      </c>
      <c r="V1141" s="517" t="str">
        <f>一年级等级</f>
        <v/>
      </c>
      <c r="W1141" s="516" t="str">
        <f>一年级一分钟跳绳得分</f>
        <v/>
      </c>
      <c r="X1141" s="517" t="str">
        <f>一年级等级</f>
        <v/>
      </c>
      <c r="Y1141" s="515"/>
      <c r="Z1141" s="518"/>
      <c r="AA1141" s="533"/>
      <c r="AB1141" s="515"/>
      <c r="AC1141" s="533" t="str">
        <f>一年级跳绳附加分</f>
        <v/>
      </c>
      <c r="AD1141" s="534" t="str">
        <f>一年级标准分</f>
        <v/>
      </c>
      <c r="AE1141" s="534" t="str">
        <f>一年级总分</f>
        <v/>
      </c>
      <c r="AF1141" s="517" t="str">
        <f>一年级等级</f>
        <v/>
      </c>
    </row>
    <row r="1142" spans="1:32">
      <c r="A1142" s="664">
        <v>117</v>
      </c>
      <c r="B1142" s="665">
        <v>20</v>
      </c>
      <c r="C1142" s="586"/>
      <c r="D1142" s="587"/>
      <c r="E1142" s="586"/>
      <c r="F1142" s="473"/>
      <c r="G1142" s="608"/>
      <c r="H1142" s="475"/>
      <c r="I1142" s="613"/>
      <c r="J1142" s="614"/>
      <c r="K1142" s="614"/>
      <c r="L1142" s="649"/>
      <c r="M1142" s="644"/>
      <c r="N1142" s="505" t="str">
        <f>一年级BMI</f>
        <v/>
      </c>
      <c r="O1142" s="499" t="str">
        <f>一年级BMI等级</f>
        <v/>
      </c>
      <c r="P1142" s="500" t="str">
        <f>一年级BMI得分</f>
        <v/>
      </c>
      <c r="Q1142" s="515" t="str">
        <f>一年级肺活量得分</f>
        <v/>
      </c>
      <c r="R1142" s="512" t="str">
        <f>一年级等级</f>
        <v/>
      </c>
      <c r="S1142" s="516" t="str">
        <f>一年级50米跑得分</f>
        <v/>
      </c>
      <c r="T1142" s="517" t="str">
        <f>一年级等级</f>
        <v/>
      </c>
      <c r="U1142" s="516" t="str">
        <f>一年级坐位体前屈得分</f>
        <v/>
      </c>
      <c r="V1142" s="517" t="str">
        <f>一年级等级</f>
        <v/>
      </c>
      <c r="W1142" s="516" t="str">
        <f>一年级一分钟跳绳得分</f>
        <v/>
      </c>
      <c r="X1142" s="517" t="str">
        <f>一年级等级</f>
        <v/>
      </c>
      <c r="Y1142" s="515"/>
      <c r="Z1142" s="518"/>
      <c r="AA1142" s="533"/>
      <c r="AB1142" s="515"/>
      <c r="AC1142" s="533" t="str">
        <f>一年级跳绳附加分</f>
        <v/>
      </c>
      <c r="AD1142" s="534" t="str">
        <f>一年级标准分</f>
        <v/>
      </c>
      <c r="AE1142" s="534" t="str">
        <f>一年级总分</f>
        <v/>
      </c>
      <c r="AF1142" s="517" t="str">
        <f>一年级等级</f>
        <v/>
      </c>
    </row>
    <row r="1143" spans="1:32">
      <c r="A1143" s="664">
        <v>117</v>
      </c>
      <c r="B1143" s="665">
        <v>21</v>
      </c>
      <c r="C1143" s="586"/>
      <c r="D1143" s="587"/>
      <c r="E1143" s="586"/>
      <c r="F1143" s="473"/>
      <c r="G1143" s="608"/>
      <c r="H1143" s="475"/>
      <c r="I1143" s="613"/>
      <c r="J1143" s="614"/>
      <c r="K1143" s="614"/>
      <c r="L1143" s="649"/>
      <c r="M1143" s="644"/>
      <c r="N1143" s="505" t="str">
        <f>一年级BMI</f>
        <v/>
      </c>
      <c r="O1143" s="499" t="str">
        <f>一年级BMI等级</f>
        <v/>
      </c>
      <c r="P1143" s="500" t="str">
        <f>一年级BMI得分</f>
        <v/>
      </c>
      <c r="Q1143" s="515" t="str">
        <f>一年级肺活量得分</f>
        <v/>
      </c>
      <c r="R1143" s="512" t="str">
        <f>一年级等级</f>
        <v/>
      </c>
      <c r="S1143" s="516" t="str">
        <f>一年级50米跑得分</f>
        <v/>
      </c>
      <c r="T1143" s="517" t="str">
        <f>一年级等级</f>
        <v/>
      </c>
      <c r="U1143" s="516" t="str">
        <f>一年级坐位体前屈得分</f>
        <v/>
      </c>
      <c r="V1143" s="517" t="str">
        <f>一年级等级</f>
        <v/>
      </c>
      <c r="W1143" s="516" t="str">
        <f>一年级一分钟跳绳得分</f>
        <v/>
      </c>
      <c r="X1143" s="517" t="str">
        <f>一年级等级</f>
        <v/>
      </c>
      <c r="Y1143" s="515"/>
      <c r="Z1143" s="518"/>
      <c r="AA1143" s="533"/>
      <c r="AB1143" s="515"/>
      <c r="AC1143" s="533" t="str">
        <f>一年级跳绳附加分</f>
        <v/>
      </c>
      <c r="AD1143" s="534" t="str">
        <f>一年级标准分</f>
        <v/>
      </c>
      <c r="AE1143" s="534" t="str">
        <f>一年级总分</f>
        <v/>
      </c>
      <c r="AF1143" s="517" t="str">
        <f>一年级等级</f>
        <v/>
      </c>
    </row>
    <row r="1144" spans="1:32">
      <c r="A1144" s="664">
        <v>117</v>
      </c>
      <c r="B1144" s="665">
        <v>22</v>
      </c>
      <c r="C1144" s="586"/>
      <c r="D1144" s="587"/>
      <c r="E1144" s="586"/>
      <c r="F1144" s="473"/>
      <c r="G1144" s="608"/>
      <c r="H1144" s="475"/>
      <c r="I1144" s="613"/>
      <c r="J1144" s="614"/>
      <c r="K1144" s="614"/>
      <c r="L1144" s="649"/>
      <c r="M1144" s="644"/>
      <c r="N1144" s="505" t="str">
        <f>一年级BMI</f>
        <v/>
      </c>
      <c r="O1144" s="499" t="str">
        <f>一年级BMI等级</f>
        <v/>
      </c>
      <c r="P1144" s="500" t="str">
        <f>一年级BMI得分</f>
        <v/>
      </c>
      <c r="Q1144" s="515" t="str">
        <f>一年级肺活量得分</f>
        <v/>
      </c>
      <c r="R1144" s="512" t="str">
        <f>一年级等级</f>
        <v/>
      </c>
      <c r="S1144" s="516" t="str">
        <f>一年级50米跑得分</f>
        <v/>
      </c>
      <c r="T1144" s="517" t="str">
        <f>一年级等级</f>
        <v/>
      </c>
      <c r="U1144" s="516" t="str">
        <f>一年级坐位体前屈得分</f>
        <v/>
      </c>
      <c r="V1144" s="517" t="str">
        <f>一年级等级</f>
        <v/>
      </c>
      <c r="W1144" s="516" t="str">
        <f>一年级一分钟跳绳得分</f>
        <v/>
      </c>
      <c r="X1144" s="517" t="str">
        <f>一年级等级</f>
        <v/>
      </c>
      <c r="Y1144" s="515"/>
      <c r="Z1144" s="518"/>
      <c r="AA1144" s="533"/>
      <c r="AB1144" s="515"/>
      <c r="AC1144" s="533" t="str">
        <f>一年级跳绳附加分</f>
        <v/>
      </c>
      <c r="AD1144" s="534" t="str">
        <f>一年级标准分</f>
        <v/>
      </c>
      <c r="AE1144" s="534" t="str">
        <f>一年级总分</f>
        <v/>
      </c>
      <c r="AF1144" s="517" t="str">
        <f>一年级等级</f>
        <v/>
      </c>
    </row>
    <row r="1145" spans="1:32">
      <c r="A1145" s="664">
        <v>117</v>
      </c>
      <c r="B1145" s="665">
        <v>23</v>
      </c>
      <c r="C1145" s="586"/>
      <c r="D1145" s="587"/>
      <c r="E1145" s="586"/>
      <c r="F1145" s="473"/>
      <c r="G1145" s="608"/>
      <c r="H1145" s="475"/>
      <c r="I1145" s="613"/>
      <c r="J1145" s="614"/>
      <c r="K1145" s="614"/>
      <c r="L1145" s="649"/>
      <c r="M1145" s="644"/>
      <c r="N1145" s="505" t="str">
        <f>一年级BMI</f>
        <v/>
      </c>
      <c r="O1145" s="499" t="str">
        <f>一年级BMI等级</f>
        <v/>
      </c>
      <c r="P1145" s="500" t="str">
        <f>一年级BMI得分</f>
        <v/>
      </c>
      <c r="Q1145" s="515" t="str">
        <f>一年级肺活量得分</f>
        <v/>
      </c>
      <c r="R1145" s="512" t="str">
        <f>一年级等级</f>
        <v/>
      </c>
      <c r="S1145" s="516" t="str">
        <f>一年级50米跑得分</f>
        <v/>
      </c>
      <c r="T1145" s="517" t="str">
        <f>一年级等级</f>
        <v/>
      </c>
      <c r="U1145" s="516" t="str">
        <f>一年级坐位体前屈得分</f>
        <v/>
      </c>
      <c r="V1145" s="517" t="str">
        <f>一年级等级</f>
        <v/>
      </c>
      <c r="W1145" s="516" t="str">
        <f>一年级一分钟跳绳得分</f>
        <v/>
      </c>
      <c r="X1145" s="517" t="str">
        <f>一年级等级</f>
        <v/>
      </c>
      <c r="Y1145" s="515"/>
      <c r="Z1145" s="518"/>
      <c r="AA1145" s="533"/>
      <c r="AB1145" s="515"/>
      <c r="AC1145" s="533" t="str">
        <f>一年级跳绳附加分</f>
        <v/>
      </c>
      <c r="AD1145" s="534" t="str">
        <f>一年级标准分</f>
        <v/>
      </c>
      <c r="AE1145" s="534" t="str">
        <f>一年级总分</f>
        <v/>
      </c>
      <c r="AF1145" s="517" t="str">
        <f>一年级等级</f>
        <v/>
      </c>
    </row>
    <row r="1146" spans="1:32">
      <c r="A1146" s="664">
        <v>117</v>
      </c>
      <c r="B1146" s="665">
        <v>24</v>
      </c>
      <c r="C1146" s="586"/>
      <c r="D1146" s="587"/>
      <c r="E1146" s="586"/>
      <c r="F1146" s="473"/>
      <c r="G1146" s="608"/>
      <c r="H1146" s="475"/>
      <c r="I1146" s="613"/>
      <c r="J1146" s="614"/>
      <c r="K1146" s="614"/>
      <c r="L1146" s="649"/>
      <c r="M1146" s="644"/>
      <c r="N1146" s="505" t="str">
        <f>一年级BMI</f>
        <v/>
      </c>
      <c r="O1146" s="499" t="str">
        <f>一年级BMI等级</f>
        <v/>
      </c>
      <c r="P1146" s="500" t="str">
        <f>一年级BMI得分</f>
        <v/>
      </c>
      <c r="Q1146" s="515" t="str">
        <f>一年级肺活量得分</f>
        <v/>
      </c>
      <c r="R1146" s="512" t="str">
        <f>一年级等级</f>
        <v/>
      </c>
      <c r="S1146" s="516" t="str">
        <f>一年级50米跑得分</f>
        <v/>
      </c>
      <c r="T1146" s="517" t="str">
        <f>一年级等级</f>
        <v/>
      </c>
      <c r="U1146" s="516" t="str">
        <f>一年级坐位体前屈得分</f>
        <v/>
      </c>
      <c r="V1146" s="517" t="str">
        <f>一年级等级</f>
        <v/>
      </c>
      <c r="W1146" s="516" t="str">
        <f>一年级一分钟跳绳得分</f>
        <v/>
      </c>
      <c r="X1146" s="517" t="str">
        <f>一年级等级</f>
        <v/>
      </c>
      <c r="Y1146" s="515"/>
      <c r="Z1146" s="518"/>
      <c r="AA1146" s="533"/>
      <c r="AB1146" s="515"/>
      <c r="AC1146" s="533" t="str">
        <f>一年级跳绳附加分</f>
        <v/>
      </c>
      <c r="AD1146" s="534" t="str">
        <f>一年级标准分</f>
        <v/>
      </c>
      <c r="AE1146" s="534" t="str">
        <f>一年级总分</f>
        <v/>
      </c>
      <c r="AF1146" s="517" t="str">
        <f>一年级等级</f>
        <v/>
      </c>
    </row>
    <row r="1147" spans="1:32">
      <c r="A1147" s="664">
        <v>117</v>
      </c>
      <c r="B1147" s="665">
        <v>25</v>
      </c>
      <c r="C1147" s="586"/>
      <c r="D1147" s="587"/>
      <c r="E1147" s="586"/>
      <c r="F1147" s="473"/>
      <c r="G1147" s="608"/>
      <c r="H1147" s="475"/>
      <c r="I1147" s="613"/>
      <c r="J1147" s="614"/>
      <c r="K1147" s="614"/>
      <c r="L1147" s="649"/>
      <c r="M1147" s="644"/>
      <c r="N1147" s="505" t="str">
        <f>一年级BMI</f>
        <v/>
      </c>
      <c r="O1147" s="499" t="str">
        <f>一年级BMI等级</f>
        <v/>
      </c>
      <c r="P1147" s="500" t="str">
        <f>一年级BMI得分</f>
        <v/>
      </c>
      <c r="Q1147" s="515" t="str">
        <f>一年级肺活量得分</f>
        <v/>
      </c>
      <c r="R1147" s="512" t="str">
        <f>一年级等级</f>
        <v/>
      </c>
      <c r="S1147" s="516" t="str">
        <f>一年级50米跑得分</f>
        <v/>
      </c>
      <c r="T1147" s="517" t="str">
        <f>一年级等级</f>
        <v/>
      </c>
      <c r="U1147" s="516" t="str">
        <f>一年级坐位体前屈得分</f>
        <v/>
      </c>
      <c r="V1147" s="517" t="str">
        <f>一年级等级</f>
        <v/>
      </c>
      <c r="W1147" s="516" t="str">
        <f>一年级一分钟跳绳得分</f>
        <v/>
      </c>
      <c r="X1147" s="517" t="str">
        <f>一年级等级</f>
        <v/>
      </c>
      <c r="Y1147" s="515"/>
      <c r="Z1147" s="518"/>
      <c r="AA1147" s="533"/>
      <c r="AB1147" s="515"/>
      <c r="AC1147" s="533" t="str">
        <f>一年级跳绳附加分</f>
        <v/>
      </c>
      <c r="AD1147" s="534" t="str">
        <f>一年级标准分</f>
        <v/>
      </c>
      <c r="AE1147" s="534" t="str">
        <f>一年级总分</f>
        <v/>
      </c>
      <c r="AF1147" s="517" t="str">
        <f>一年级等级</f>
        <v/>
      </c>
    </row>
    <row r="1148" spans="1:32">
      <c r="A1148" s="664">
        <v>117</v>
      </c>
      <c r="B1148" s="665">
        <v>26</v>
      </c>
      <c r="C1148" s="586"/>
      <c r="D1148" s="587"/>
      <c r="E1148" s="586"/>
      <c r="F1148" s="473"/>
      <c r="G1148" s="608"/>
      <c r="H1148" s="475"/>
      <c r="I1148" s="613"/>
      <c r="J1148" s="614"/>
      <c r="K1148" s="614"/>
      <c r="L1148" s="649"/>
      <c r="M1148" s="644"/>
      <c r="N1148" s="505" t="str">
        <f>一年级BMI</f>
        <v/>
      </c>
      <c r="O1148" s="499" t="str">
        <f>一年级BMI等级</f>
        <v/>
      </c>
      <c r="P1148" s="500" t="str">
        <f>一年级BMI得分</f>
        <v/>
      </c>
      <c r="Q1148" s="515" t="str">
        <f>一年级肺活量得分</f>
        <v/>
      </c>
      <c r="R1148" s="512" t="str">
        <f>一年级等级</f>
        <v/>
      </c>
      <c r="S1148" s="516" t="str">
        <f>一年级50米跑得分</f>
        <v/>
      </c>
      <c r="T1148" s="517" t="str">
        <f>一年级等级</f>
        <v/>
      </c>
      <c r="U1148" s="516" t="str">
        <f>一年级坐位体前屈得分</f>
        <v/>
      </c>
      <c r="V1148" s="517" t="str">
        <f>一年级等级</f>
        <v/>
      </c>
      <c r="W1148" s="516" t="str">
        <f>一年级一分钟跳绳得分</f>
        <v/>
      </c>
      <c r="X1148" s="517" t="str">
        <f>一年级等级</f>
        <v/>
      </c>
      <c r="Y1148" s="515"/>
      <c r="Z1148" s="518"/>
      <c r="AA1148" s="533"/>
      <c r="AB1148" s="515"/>
      <c r="AC1148" s="533" t="str">
        <f>一年级跳绳附加分</f>
        <v/>
      </c>
      <c r="AD1148" s="534" t="str">
        <f>一年级标准分</f>
        <v/>
      </c>
      <c r="AE1148" s="534" t="str">
        <f>一年级总分</f>
        <v/>
      </c>
      <c r="AF1148" s="517" t="str">
        <f>一年级等级</f>
        <v/>
      </c>
    </row>
    <row r="1149" spans="1:32">
      <c r="A1149" s="664">
        <v>117</v>
      </c>
      <c r="B1149" s="665">
        <v>27</v>
      </c>
      <c r="C1149" s="586"/>
      <c r="D1149" s="587"/>
      <c r="E1149" s="586"/>
      <c r="F1149" s="473"/>
      <c r="G1149" s="608"/>
      <c r="H1149" s="475"/>
      <c r="I1149" s="613"/>
      <c r="J1149" s="614"/>
      <c r="K1149" s="614"/>
      <c r="L1149" s="649"/>
      <c r="M1149" s="644"/>
      <c r="N1149" s="505" t="str">
        <f>一年级BMI</f>
        <v/>
      </c>
      <c r="O1149" s="499" t="str">
        <f>一年级BMI等级</f>
        <v/>
      </c>
      <c r="P1149" s="500" t="str">
        <f>一年级BMI得分</f>
        <v/>
      </c>
      <c r="Q1149" s="515" t="str">
        <f>一年级肺活量得分</f>
        <v/>
      </c>
      <c r="R1149" s="512" t="str">
        <f>一年级等级</f>
        <v/>
      </c>
      <c r="S1149" s="516" t="str">
        <f>一年级50米跑得分</f>
        <v/>
      </c>
      <c r="T1149" s="517" t="str">
        <f>一年级等级</f>
        <v/>
      </c>
      <c r="U1149" s="516" t="str">
        <f>一年级坐位体前屈得分</f>
        <v/>
      </c>
      <c r="V1149" s="517" t="str">
        <f>一年级等级</f>
        <v/>
      </c>
      <c r="W1149" s="516" t="str">
        <f>一年级一分钟跳绳得分</f>
        <v/>
      </c>
      <c r="X1149" s="517" t="str">
        <f>一年级等级</f>
        <v/>
      </c>
      <c r="Y1149" s="515"/>
      <c r="Z1149" s="518"/>
      <c r="AA1149" s="533"/>
      <c r="AB1149" s="515"/>
      <c r="AC1149" s="533" t="str">
        <f>一年级跳绳附加分</f>
        <v/>
      </c>
      <c r="AD1149" s="534" t="str">
        <f>一年级标准分</f>
        <v/>
      </c>
      <c r="AE1149" s="534" t="str">
        <f>一年级总分</f>
        <v/>
      </c>
      <c r="AF1149" s="517" t="str">
        <f>一年级等级</f>
        <v/>
      </c>
    </row>
    <row r="1150" spans="1:32">
      <c r="A1150" s="664">
        <v>117</v>
      </c>
      <c r="B1150" s="665">
        <v>28</v>
      </c>
      <c r="C1150" s="586"/>
      <c r="D1150" s="587"/>
      <c r="E1150" s="586"/>
      <c r="F1150" s="473"/>
      <c r="G1150" s="608"/>
      <c r="H1150" s="475"/>
      <c r="I1150" s="613"/>
      <c r="J1150" s="614"/>
      <c r="K1150" s="614"/>
      <c r="L1150" s="649"/>
      <c r="M1150" s="644"/>
      <c r="N1150" s="505" t="str">
        <f>一年级BMI</f>
        <v/>
      </c>
      <c r="O1150" s="499" t="str">
        <f>一年级BMI等级</f>
        <v/>
      </c>
      <c r="P1150" s="500" t="str">
        <f>一年级BMI得分</f>
        <v/>
      </c>
      <c r="Q1150" s="515" t="str">
        <f>一年级肺活量得分</f>
        <v/>
      </c>
      <c r="R1150" s="512" t="str">
        <f>一年级等级</f>
        <v/>
      </c>
      <c r="S1150" s="516" t="str">
        <f>一年级50米跑得分</f>
        <v/>
      </c>
      <c r="T1150" s="517" t="str">
        <f>一年级等级</f>
        <v/>
      </c>
      <c r="U1150" s="516" t="str">
        <f>一年级坐位体前屈得分</f>
        <v/>
      </c>
      <c r="V1150" s="517" t="str">
        <f>一年级等级</f>
        <v/>
      </c>
      <c r="W1150" s="516" t="str">
        <f>一年级一分钟跳绳得分</f>
        <v/>
      </c>
      <c r="X1150" s="517" t="str">
        <f>一年级等级</f>
        <v/>
      </c>
      <c r="Y1150" s="515"/>
      <c r="Z1150" s="518"/>
      <c r="AA1150" s="533"/>
      <c r="AB1150" s="515"/>
      <c r="AC1150" s="533" t="str">
        <f>一年级跳绳附加分</f>
        <v/>
      </c>
      <c r="AD1150" s="534" t="str">
        <f>一年级标准分</f>
        <v/>
      </c>
      <c r="AE1150" s="534" t="str">
        <f>一年级总分</f>
        <v/>
      </c>
      <c r="AF1150" s="517" t="str">
        <f>一年级等级</f>
        <v/>
      </c>
    </row>
    <row r="1151" spans="1:32">
      <c r="A1151" s="664">
        <v>117</v>
      </c>
      <c r="B1151" s="665">
        <v>29</v>
      </c>
      <c r="C1151" s="586"/>
      <c r="D1151" s="587"/>
      <c r="E1151" s="586"/>
      <c r="F1151" s="473"/>
      <c r="G1151" s="608"/>
      <c r="H1151" s="475"/>
      <c r="I1151" s="613"/>
      <c r="J1151" s="614"/>
      <c r="K1151" s="614"/>
      <c r="L1151" s="649"/>
      <c r="M1151" s="644"/>
      <c r="N1151" s="505" t="str">
        <f>一年级BMI</f>
        <v/>
      </c>
      <c r="O1151" s="499" t="str">
        <f>一年级BMI等级</f>
        <v/>
      </c>
      <c r="P1151" s="500" t="str">
        <f>一年级BMI得分</f>
        <v/>
      </c>
      <c r="Q1151" s="515" t="str">
        <f>一年级肺活量得分</f>
        <v/>
      </c>
      <c r="R1151" s="512" t="str">
        <f>一年级等级</f>
        <v/>
      </c>
      <c r="S1151" s="516" t="str">
        <f>一年级50米跑得分</f>
        <v/>
      </c>
      <c r="T1151" s="517" t="str">
        <f>一年级等级</f>
        <v/>
      </c>
      <c r="U1151" s="516" t="str">
        <f>一年级坐位体前屈得分</f>
        <v/>
      </c>
      <c r="V1151" s="517" t="str">
        <f>一年级等级</f>
        <v/>
      </c>
      <c r="W1151" s="516" t="str">
        <f>一年级一分钟跳绳得分</f>
        <v/>
      </c>
      <c r="X1151" s="517" t="str">
        <f>一年级等级</f>
        <v/>
      </c>
      <c r="Y1151" s="515"/>
      <c r="Z1151" s="518"/>
      <c r="AA1151" s="533"/>
      <c r="AB1151" s="515"/>
      <c r="AC1151" s="533" t="str">
        <f>一年级跳绳附加分</f>
        <v/>
      </c>
      <c r="AD1151" s="534" t="str">
        <f>一年级标准分</f>
        <v/>
      </c>
      <c r="AE1151" s="534" t="str">
        <f>一年级总分</f>
        <v/>
      </c>
      <c r="AF1151" s="517" t="str">
        <f>一年级等级</f>
        <v/>
      </c>
    </row>
    <row r="1152" spans="1:32">
      <c r="A1152" s="664">
        <v>117</v>
      </c>
      <c r="B1152" s="665">
        <v>30</v>
      </c>
      <c r="C1152" s="586"/>
      <c r="D1152" s="587"/>
      <c r="E1152" s="586"/>
      <c r="F1152" s="473"/>
      <c r="G1152" s="608"/>
      <c r="H1152" s="475"/>
      <c r="I1152" s="613"/>
      <c r="J1152" s="614"/>
      <c r="K1152" s="614"/>
      <c r="L1152" s="649"/>
      <c r="M1152" s="644"/>
      <c r="N1152" s="505" t="str">
        <f>一年级BMI</f>
        <v/>
      </c>
      <c r="O1152" s="499" t="str">
        <f>一年级BMI等级</f>
        <v/>
      </c>
      <c r="P1152" s="500" t="str">
        <f>一年级BMI得分</f>
        <v/>
      </c>
      <c r="Q1152" s="515" t="str">
        <f>一年级肺活量得分</f>
        <v/>
      </c>
      <c r="R1152" s="512" t="str">
        <f>一年级等级</f>
        <v/>
      </c>
      <c r="S1152" s="516" t="str">
        <f>一年级50米跑得分</f>
        <v/>
      </c>
      <c r="T1152" s="517" t="str">
        <f>一年级等级</f>
        <v/>
      </c>
      <c r="U1152" s="516" t="str">
        <f>一年级坐位体前屈得分</f>
        <v/>
      </c>
      <c r="V1152" s="517" t="str">
        <f>一年级等级</f>
        <v/>
      </c>
      <c r="W1152" s="516" t="str">
        <f>一年级一分钟跳绳得分</f>
        <v/>
      </c>
      <c r="X1152" s="517" t="str">
        <f>一年级等级</f>
        <v/>
      </c>
      <c r="Y1152" s="515"/>
      <c r="Z1152" s="518"/>
      <c r="AA1152" s="533"/>
      <c r="AB1152" s="515"/>
      <c r="AC1152" s="533" t="str">
        <f>一年级跳绳附加分</f>
        <v/>
      </c>
      <c r="AD1152" s="534" t="str">
        <f>一年级标准分</f>
        <v/>
      </c>
      <c r="AE1152" s="534" t="str">
        <f>一年级总分</f>
        <v/>
      </c>
      <c r="AF1152" s="517" t="str">
        <f>一年级等级</f>
        <v/>
      </c>
    </row>
    <row r="1153" spans="1:32">
      <c r="A1153" s="664">
        <v>117</v>
      </c>
      <c r="B1153" s="665">
        <v>31</v>
      </c>
      <c r="C1153" s="586"/>
      <c r="D1153" s="587"/>
      <c r="E1153" s="586"/>
      <c r="F1153" s="473"/>
      <c r="G1153" s="608"/>
      <c r="H1153" s="475"/>
      <c r="I1153" s="613"/>
      <c r="J1153" s="614"/>
      <c r="K1153" s="614"/>
      <c r="L1153" s="649"/>
      <c r="M1153" s="644"/>
      <c r="N1153" s="505" t="str">
        <f>一年级BMI</f>
        <v/>
      </c>
      <c r="O1153" s="499" t="str">
        <f>一年级BMI等级</f>
        <v/>
      </c>
      <c r="P1153" s="500" t="str">
        <f>一年级BMI得分</f>
        <v/>
      </c>
      <c r="Q1153" s="515" t="str">
        <f>一年级肺活量得分</f>
        <v/>
      </c>
      <c r="R1153" s="512" t="str">
        <f>一年级等级</f>
        <v/>
      </c>
      <c r="S1153" s="516" t="str">
        <f>一年级50米跑得分</f>
        <v/>
      </c>
      <c r="T1153" s="517" t="str">
        <f>一年级等级</f>
        <v/>
      </c>
      <c r="U1153" s="516" t="str">
        <f>一年级坐位体前屈得分</f>
        <v/>
      </c>
      <c r="V1153" s="517" t="str">
        <f>一年级等级</f>
        <v/>
      </c>
      <c r="W1153" s="516" t="str">
        <f>一年级一分钟跳绳得分</f>
        <v/>
      </c>
      <c r="X1153" s="517" t="str">
        <f>一年级等级</f>
        <v/>
      </c>
      <c r="Y1153" s="515"/>
      <c r="Z1153" s="518"/>
      <c r="AA1153" s="533"/>
      <c r="AB1153" s="515"/>
      <c r="AC1153" s="533" t="str">
        <f>一年级跳绳附加分</f>
        <v/>
      </c>
      <c r="AD1153" s="534" t="str">
        <f>一年级标准分</f>
        <v/>
      </c>
      <c r="AE1153" s="534" t="str">
        <f>一年级总分</f>
        <v/>
      </c>
      <c r="AF1153" s="517" t="str">
        <f>一年级等级</f>
        <v/>
      </c>
    </row>
    <row r="1154" spans="1:32">
      <c r="A1154" s="664">
        <v>117</v>
      </c>
      <c r="B1154" s="665">
        <v>32</v>
      </c>
      <c r="C1154" s="586"/>
      <c r="D1154" s="587"/>
      <c r="E1154" s="586"/>
      <c r="F1154" s="473"/>
      <c r="G1154" s="608"/>
      <c r="H1154" s="475"/>
      <c r="I1154" s="613"/>
      <c r="J1154" s="614"/>
      <c r="K1154" s="614"/>
      <c r="L1154" s="649"/>
      <c r="M1154" s="644"/>
      <c r="N1154" s="505" t="str">
        <f>一年级BMI</f>
        <v/>
      </c>
      <c r="O1154" s="499" t="str">
        <f>一年级BMI等级</f>
        <v/>
      </c>
      <c r="P1154" s="500" t="str">
        <f>一年级BMI得分</f>
        <v/>
      </c>
      <c r="Q1154" s="515" t="str">
        <f>一年级肺活量得分</f>
        <v/>
      </c>
      <c r="R1154" s="512" t="str">
        <f>一年级等级</f>
        <v/>
      </c>
      <c r="S1154" s="516" t="str">
        <f>一年级50米跑得分</f>
        <v/>
      </c>
      <c r="T1154" s="517" t="str">
        <f>一年级等级</f>
        <v/>
      </c>
      <c r="U1154" s="516" t="str">
        <f>一年级坐位体前屈得分</f>
        <v/>
      </c>
      <c r="V1154" s="517" t="str">
        <f>一年级等级</f>
        <v/>
      </c>
      <c r="W1154" s="516" t="str">
        <f>一年级一分钟跳绳得分</f>
        <v/>
      </c>
      <c r="X1154" s="517" t="str">
        <f>一年级等级</f>
        <v/>
      </c>
      <c r="Y1154" s="515"/>
      <c r="Z1154" s="518"/>
      <c r="AA1154" s="533"/>
      <c r="AB1154" s="515"/>
      <c r="AC1154" s="533" t="str">
        <f>一年级跳绳附加分</f>
        <v/>
      </c>
      <c r="AD1154" s="534" t="str">
        <f>一年级标准分</f>
        <v/>
      </c>
      <c r="AE1154" s="534" t="str">
        <f>一年级总分</f>
        <v/>
      </c>
      <c r="AF1154" s="517" t="str">
        <f>一年级等级</f>
        <v/>
      </c>
    </row>
    <row r="1155" spans="1:32">
      <c r="A1155" s="664">
        <v>117</v>
      </c>
      <c r="B1155" s="665">
        <v>33</v>
      </c>
      <c r="C1155" s="586"/>
      <c r="D1155" s="587"/>
      <c r="E1155" s="586"/>
      <c r="F1155" s="473"/>
      <c r="G1155" s="608"/>
      <c r="H1155" s="475"/>
      <c r="I1155" s="613"/>
      <c r="J1155" s="614"/>
      <c r="K1155" s="614"/>
      <c r="L1155" s="649"/>
      <c r="M1155" s="644"/>
      <c r="N1155" s="505" t="str">
        <f>一年级BMI</f>
        <v/>
      </c>
      <c r="O1155" s="499" t="str">
        <f>一年级BMI等级</f>
        <v/>
      </c>
      <c r="P1155" s="500" t="str">
        <f>一年级BMI得分</f>
        <v/>
      </c>
      <c r="Q1155" s="515" t="str">
        <f>一年级肺活量得分</f>
        <v/>
      </c>
      <c r="R1155" s="512" t="str">
        <f>一年级等级</f>
        <v/>
      </c>
      <c r="S1155" s="516" t="str">
        <f>一年级50米跑得分</f>
        <v/>
      </c>
      <c r="T1155" s="517" t="str">
        <f>一年级等级</f>
        <v/>
      </c>
      <c r="U1155" s="516" t="str">
        <f>一年级坐位体前屈得分</f>
        <v/>
      </c>
      <c r="V1155" s="517" t="str">
        <f>一年级等级</f>
        <v/>
      </c>
      <c r="W1155" s="516" t="str">
        <f>一年级一分钟跳绳得分</f>
        <v/>
      </c>
      <c r="X1155" s="517" t="str">
        <f>一年级等级</f>
        <v/>
      </c>
      <c r="Y1155" s="515"/>
      <c r="Z1155" s="518"/>
      <c r="AA1155" s="533"/>
      <c r="AB1155" s="515"/>
      <c r="AC1155" s="533" t="str">
        <f>一年级跳绳附加分</f>
        <v/>
      </c>
      <c r="AD1155" s="534" t="str">
        <f>一年级标准分</f>
        <v/>
      </c>
      <c r="AE1155" s="534" t="str">
        <f>一年级总分</f>
        <v/>
      </c>
      <c r="AF1155" s="517" t="str">
        <f>一年级等级</f>
        <v/>
      </c>
    </row>
    <row r="1156" spans="1:32">
      <c r="A1156" s="664">
        <v>117</v>
      </c>
      <c r="B1156" s="665">
        <v>34</v>
      </c>
      <c r="C1156" s="586"/>
      <c r="D1156" s="587"/>
      <c r="E1156" s="586"/>
      <c r="F1156" s="473"/>
      <c r="G1156" s="608"/>
      <c r="H1156" s="475"/>
      <c r="I1156" s="613"/>
      <c r="J1156" s="614"/>
      <c r="K1156" s="614"/>
      <c r="L1156" s="649"/>
      <c r="M1156" s="644"/>
      <c r="N1156" s="505" t="str">
        <f>一年级BMI</f>
        <v/>
      </c>
      <c r="O1156" s="499" t="str">
        <f>一年级BMI等级</f>
        <v/>
      </c>
      <c r="P1156" s="500" t="str">
        <f>一年级BMI得分</f>
        <v/>
      </c>
      <c r="Q1156" s="515" t="str">
        <f>一年级肺活量得分</f>
        <v/>
      </c>
      <c r="R1156" s="512" t="str">
        <f>一年级等级</f>
        <v/>
      </c>
      <c r="S1156" s="516" t="str">
        <f>一年级50米跑得分</f>
        <v/>
      </c>
      <c r="T1156" s="517" t="str">
        <f>一年级等级</f>
        <v/>
      </c>
      <c r="U1156" s="516" t="str">
        <f>一年级坐位体前屈得分</f>
        <v/>
      </c>
      <c r="V1156" s="517" t="str">
        <f>一年级等级</f>
        <v/>
      </c>
      <c r="W1156" s="516" t="str">
        <f>一年级一分钟跳绳得分</f>
        <v/>
      </c>
      <c r="X1156" s="517" t="str">
        <f>一年级等级</f>
        <v/>
      </c>
      <c r="Y1156" s="515"/>
      <c r="Z1156" s="518"/>
      <c r="AA1156" s="533"/>
      <c r="AB1156" s="515"/>
      <c r="AC1156" s="533" t="str">
        <f>一年级跳绳附加分</f>
        <v/>
      </c>
      <c r="AD1156" s="534" t="str">
        <f>一年级标准分</f>
        <v/>
      </c>
      <c r="AE1156" s="534" t="str">
        <f>一年级总分</f>
        <v/>
      </c>
      <c r="AF1156" s="517" t="str">
        <f>一年级等级</f>
        <v/>
      </c>
    </row>
    <row r="1157" spans="1:32">
      <c r="A1157" s="664">
        <v>117</v>
      </c>
      <c r="B1157" s="665">
        <v>35</v>
      </c>
      <c r="C1157" s="586"/>
      <c r="D1157" s="587"/>
      <c r="E1157" s="586"/>
      <c r="F1157" s="473"/>
      <c r="G1157" s="608"/>
      <c r="H1157" s="475"/>
      <c r="I1157" s="613"/>
      <c r="J1157" s="614"/>
      <c r="K1157" s="614"/>
      <c r="L1157" s="649"/>
      <c r="M1157" s="644"/>
      <c r="N1157" s="505" t="str">
        <f>一年级BMI</f>
        <v/>
      </c>
      <c r="O1157" s="499" t="str">
        <f>一年级BMI等级</f>
        <v/>
      </c>
      <c r="P1157" s="500" t="str">
        <f>一年级BMI得分</f>
        <v/>
      </c>
      <c r="Q1157" s="515" t="str">
        <f>一年级肺活量得分</f>
        <v/>
      </c>
      <c r="R1157" s="512" t="str">
        <f>一年级等级</f>
        <v/>
      </c>
      <c r="S1157" s="516" t="str">
        <f>一年级50米跑得分</f>
        <v/>
      </c>
      <c r="T1157" s="517" t="str">
        <f>一年级等级</f>
        <v/>
      </c>
      <c r="U1157" s="516" t="str">
        <f>一年级坐位体前屈得分</f>
        <v/>
      </c>
      <c r="V1157" s="517" t="str">
        <f>一年级等级</f>
        <v/>
      </c>
      <c r="W1157" s="516" t="str">
        <f>一年级一分钟跳绳得分</f>
        <v/>
      </c>
      <c r="X1157" s="517" t="str">
        <f>一年级等级</f>
        <v/>
      </c>
      <c r="Y1157" s="515"/>
      <c r="Z1157" s="518"/>
      <c r="AA1157" s="533"/>
      <c r="AB1157" s="515"/>
      <c r="AC1157" s="533" t="str">
        <f>一年级跳绳附加分</f>
        <v/>
      </c>
      <c r="AD1157" s="534" t="str">
        <f>一年级标准分</f>
        <v/>
      </c>
      <c r="AE1157" s="534" t="str">
        <f>一年级总分</f>
        <v/>
      </c>
      <c r="AF1157" s="517" t="str">
        <f>一年级等级</f>
        <v/>
      </c>
    </row>
    <row r="1158" spans="1:32">
      <c r="A1158" s="664">
        <v>117</v>
      </c>
      <c r="B1158" s="665">
        <v>36</v>
      </c>
      <c r="C1158" s="586"/>
      <c r="D1158" s="587"/>
      <c r="E1158" s="586"/>
      <c r="F1158" s="473"/>
      <c r="G1158" s="608"/>
      <c r="H1158" s="475"/>
      <c r="I1158" s="613"/>
      <c r="J1158" s="614"/>
      <c r="K1158" s="614"/>
      <c r="L1158" s="649"/>
      <c r="M1158" s="644"/>
      <c r="N1158" s="505" t="str">
        <f>一年级BMI</f>
        <v/>
      </c>
      <c r="O1158" s="499" t="str">
        <f>一年级BMI等级</f>
        <v/>
      </c>
      <c r="P1158" s="500" t="str">
        <f>一年级BMI得分</f>
        <v/>
      </c>
      <c r="Q1158" s="515" t="str">
        <f>一年级肺活量得分</f>
        <v/>
      </c>
      <c r="R1158" s="512" t="str">
        <f>一年级等级</f>
        <v/>
      </c>
      <c r="S1158" s="516" t="str">
        <f>一年级50米跑得分</f>
        <v/>
      </c>
      <c r="T1158" s="517" t="str">
        <f>一年级等级</f>
        <v/>
      </c>
      <c r="U1158" s="516" t="str">
        <f>一年级坐位体前屈得分</f>
        <v/>
      </c>
      <c r="V1158" s="517" t="str">
        <f>一年级等级</f>
        <v/>
      </c>
      <c r="W1158" s="516" t="str">
        <f>一年级一分钟跳绳得分</f>
        <v/>
      </c>
      <c r="X1158" s="517" t="str">
        <f>一年级等级</f>
        <v/>
      </c>
      <c r="Y1158" s="515"/>
      <c r="Z1158" s="518"/>
      <c r="AA1158" s="533"/>
      <c r="AB1158" s="515"/>
      <c r="AC1158" s="533" t="str">
        <f>一年级跳绳附加分</f>
        <v/>
      </c>
      <c r="AD1158" s="534" t="str">
        <f>一年级标准分</f>
        <v/>
      </c>
      <c r="AE1158" s="534" t="str">
        <f>一年级总分</f>
        <v/>
      </c>
      <c r="AF1158" s="517" t="str">
        <f>一年级等级</f>
        <v/>
      </c>
    </row>
    <row r="1159" spans="1:32">
      <c r="A1159" s="664">
        <v>117</v>
      </c>
      <c r="B1159" s="665">
        <v>37</v>
      </c>
      <c r="C1159" s="586"/>
      <c r="D1159" s="587"/>
      <c r="E1159" s="586"/>
      <c r="F1159" s="473"/>
      <c r="G1159" s="608"/>
      <c r="H1159" s="475"/>
      <c r="I1159" s="613"/>
      <c r="J1159" s="614"/>
      <c r="K1159" s="614"/>
      <c r="L1159" s="649"/>
      <c r="M1159" s="644"/>
      <c r="N1159" s="505" t="str">
        <f>一年级BMI</f>
        <v/>
      </c>
      <c r="O1159" s="499" t="str">
        <f>一年级BMI等级</f>
        <v/>
      </c>
      <c r="P1159" s="500" t="str">
        <f>一年级BMI得分</f>
        <v/>
      </c>
      <c r="Q1159" s="515" t="str">
        <f>一年级肺活量得分</f>
        <v/>
      </c>
      <c r="R1159" s="512" t="str">
        <f>一年级等级</f>
        <v/>
      </c>
      <c r="S1159" s="516" t="str">
        <f>一年级50米跑得分</f>
        <v/>
      </c>
      <c r="T1159" s="517" t="str">
        <f>一年级等级</f>
        <v/>
      </c>
      <c r="U1159" s="516" t="str">
        <f>一年级坐位体前屈得分</f>
        <v/>
      </c>
      <c r="V1159" s="517" t="str">
        <f>一年级等级</f>
        <v/>
      </c>
      <c r="W1159" s="516" t="str">
        <f>一年级一分钟跳绳得分</f>
        <v/>
      </c>
      <c r="X1159" s="517" t="str">
        <f>一年级等级</f>
        <v/>
      </c>
      <c r="Y1159" s="515"/>
      <c r="Z1159" s="518"/>
      <c r="AA1159" s="533"/>
      <c r="AB1159" s="515"/>
      <c r="AC1159" s="533" t="str">
        <f>一年级跳绳附加分</f>
        <v/>
      </c>
      <c r="AD1159" s="534" t="str">
        <f>一年级标准分</f>
        <v/>
      </c>
      <c r="AE1159" s="534" t="str">
        <f>一年级总分</f>
        <v/>
      </c>
      <c r="AF1159" s="517" t="str">
        <f>一年级等级</f>
        <v/>
      </c>
    </row>
    <row r="1160" spans="1:32">
      <c r="A1160" s="664">
        <v>117</v>
      </c>
      <c r="B1160" s="665">
        <v>38</v>
      </c>
      <c r="C1160" s="586"/>
      <c r="D1160" s="587"/>
      <c r="E1160" s="586"/>
      <c r="F1160" s="473"/>
      <c r="G1160" s="608"/>
      <c r="H1160" s="475"/>
      <c r="I1160" s="613"/>
      <c r="J1160" s="614"/>
      <c r="K1160" s="614"/>
      <c r="L1160" s="649"/>
      <c r="M1160" s="644"/>
      <c r="N1160" s="505" t="str">
        <f>一年级BMI</f>
        <v/>
      </c>
      <c r="O1160" s="499" t="str">
        <f>一年级BMI等级</f>
        <v/>
      </c>
      <c r="P1160" s="500" t="str">
        <f>一年级BMI得分</f>
        <v/>
      </c>
      <c r="Q1160" s="515" t="str">
        <f>一年级肺活量得分</f>
        <v/>
      </c>
      <c r="R1160" s="512" t="str">
        <f>一年级等级</f>
        <v/>
      </c>
      <c r="S1160" s="516" t="str">
        <f>一年级50米跑得分</f>
        <v/>
      </c>
      <c r="T1160" s="517" t="str">
        <f>一年级等级</f>
        <v/>
      </c>
      <c r="U1160" s="516" t="str">
        <f>一年级坐位体前屈得分</f>
        <v/>
      </c>
      <c r="V1160" s="517" t="str">
        <f>一年级等级</f>
        <v/>
      </c>
      <c r="W1160" s="516" t="str">
        <f>一年级一分钟跳绳得分</f>
        <v/>
      </c>
      <c r="X1160" s="517" t="str">
        <f>一年级等级</f>
        <v/>
      </c>
      <c r="Y1160" s="515"/>
      <c r="Z1160" s="518"/>
      <c r="AA1160" s="533"/>
      <c r="AB1160" s="515"/>
      <c r="AC1160" s="533" t="str">
        <f>一年级跳绳附加分</f>
        <v/>
      </c>
      <c r="AD1160" s="534" t="str">
        <f>一年级标准分</f>
        <v/>
      </c>
      <c r="AE1160" s="534" t="str">
        <f>一年级总分</f>
        <v/>
      </c>
      <c r="AF1160" s="517" t="str">
        <f>一年级等级</f>
        <v/>
      </c>
    </row>
    <row r="1161" spans="1:32">
      <c r="A1161" s="664">
        <v>117</v>
      </c>
      <c r="B1161" s="665">
        <v>39</v>
      </c>
      <c r="C1161" s="586"/>
      <c r="D1161" s="587"/>
      <c r="E1161" s="586"/>
      <c r="F1161" s="473"/>
      <c r="G1161" s="608"/>
      <c r="H1161" s="475"/>
      <c r="I1161" s="613"/>
      <c r="J1161" s="614"/>
      <c r="K1161" s="614"/>
      <c r="L1161" s="649"/>
      <c r="M1161" s="644"/>
      <c r="N1161" s="505" t="str">
        <f>一年级BMI</f>
        <v/>
      </c>
      <c r="O1161" s="499" t="str">
        <f>一年级BMI等级</f>
        <v/>
      </c>
      <c r="P1161" s="500" t="str">
        <f>一年级BMI得分</f>
        <v/>
      </c>
      <c r="Q1161" s="515" t="str">
        <f>一年级肺活量得分</f>
        <v/>
      </c>
      <c r="R1161" s="512" t="str">
        <f>一年级等级</f>
        <v/>
      </c>
      <c r="S1161" s="516" t="str">
        <f>一年级50米跑得分</f>
        <v/>
      </c>
      <c r="T1161" s="517" t="str">
        <f>一年级等级</f>
        <v/>
      </c>
      <c r="U1161" s="516" t="str">
        <f>一年级坐位体前屈得分</f>
        <v/>
      </c>
      <c r="V1161" s="517" t="str">
        <f>一年级等级</f>
        <v/>
      </c>
      <c r="W1161" s="516" t="str">
        <f>一年级一分钟跳绳得分</f>
        <v/>
      </c>
      <c r="X1161" s="517" t="str">
        <f>一年级等级</f>
        <v/>
      </c>
      <c r="Y1161" s="515"/>
      <c r="Z1161" s="518"/>
      <c r="AA1161" s="533"/>
      <c r="AB1161" s="515"/>
      <c r="AC1161" s="533" t="str">
        <f>一年级跳绳附加分</f>
        <v/>
      </c>
      <c r="AD1161" s="534" t="str">
        <f>一年级标准分</f>
        <v/>
      </c>
      <c r="AE1161" s="534" t="str">
        <f>一年级总分</f>
        <v/>
      </c>
      <c r="AF1161" s="517" t="str">
        <f>一年级等级</f>
        <v/>
      </c>
    </row>
    <row r="1162" spans="1:32">
      <c r="A1162" s="664">
        <v>117</v>
      </c>
      <c r="B1162" s="665">
        <v>40</v>
      </c>
      <c r="C1162" s="586"/>
      <c r="D1162" s="587"/>
      <c r="E1162" s="586"/>
      <c r="F1162" s="473"/>
      <c r="G1162" s="608"/>
      <c r="H1162" s="475"/>
      <c r="I1162" s="613"/>
      <c r="J1162" s="614"/>
      <c r="K1162" s="614"/>
      <c r="L1162" s="649"/>
      <c r="M1162" s="644"/>
      <c r="N1162" s="505" t="str">
        <f>一年级BMI</f>
        <v/>
      </c>
      <c r="O1162" s="499" t="str">
        <f>一年级BMI等级</f>
        <v/>
      </c>
      <c r="P1162" s="500" t="str">
        <f>一年级BMI得分</f>
        <v/>
      </c>
      <c r="Q1162" s="515" t="str">
        <f>一年级肺活量得分</f>
        <v/>
      </c>
      <c r="R1162" s="512" t="str">
        <f>一年级等级</f>
        <v/>
      </c>
      <c r="S1162" s="516" t="str">
        <f>一年级50米跑得分</f>
        <v/>
      </c>
      <c r="T1162" s="517" t="str">
        <f>一年级等级</f>
        <v/>
      </c>
      <c r="U1162" s="516" t="str">
        <f>一年级坐位体前屈得分</f>
        <v/>
      </c>
      <c r="V1162" s="517" t="str">
        <f>一年级等级</f>
        <v/>
      </c>
      <c r="W1162" s="516" t="str">
        <f>一年级一分钟跳绳得分</f>
        <v/>
      </c>
      <c r="X1162" s="517" t="str">
        <f>一年级等级</f>
        <v/>
      </c>
      <c r="Y1162" s="515"/>
      <c r="Z1162" s="518"/>
      <c r="AA1162" s="533"/>
      <c r="AB1162" s="515"/>
      <c r="AC1162" s="533" t="str">
        <f>一年级跳绳附加分</f>
        <v/>
      </c>
      <c r="AD1162" s="534" t="str">
        <f>一年级标准分</f>
        <v/>
      </c>
      <c r="AE1162" s="534" t="str">
        <f>一年级总分</f>
        <v/>
      </c>
      <c r="AF1162" s="517" t="str">
        <f>一年级等级</f>
        <v/>
      </c>
    </row>
    <row r="1163" spans="1:32">
      <c r="A1163" s="664">
        <v>117</v>
      </c>
      <c r="B1163" s="665">
        <v>41</v>
      </c>
      <c r="C1163" s="586"/>
      <c r="D1163" s="587"/>
      <c r="E1163" s="586"/>
      <c r="F1163" s="473"/>
      <c r="G1163" s="608"/>
      <c r="H1163" s="475"/>
      <c r="I1163" s="613"/>
      <c r="J1163" s="614"/>
      <c r="K1163" s="614"/>
      <c r="L1163" s="649"/>
      <c r="M1163" s="644"/>
      <c r="N1163" s="505" t="str">
        <f>一年级BMI</f>
        <v/>
      </c>
      <c r="O1163" s="499" t="str">
        <f>一年级BMI等级</f>
        <v/>
      </c>
      <c r="P1163" s="500" t="str">
        <f>一年级BMI得分</f>
        <v/>
      </c>
      <c r="Q1163" s="515" t="str">
        <f>一年级肺活量得分</f>
        <v/>
      </c>
      <c r="R1163" s="512" t="str">
        <f>一年级等级</f>
        <v/>
      </c>
      <c r="S1163" s="516" t="str">
        <f>一年级50米跑得分</f>
        <v/>
      </c>
      <c r="T1163" s="517" t="str">
        <f>一年级等级</f>
        <v/>
      </c>
      <c r="U1163" s="516" t="str">
        <f>一年级坐位体前屈得分</f>
        <v/>
      </c>
      <c r="V1163" s="517" t="str">
        <f>一年级等级</f>
        <v/>
      </c>
      <c r="W1163" s="516" t="str">
        <f>一年级一分钟跳绳得分</f>
        <v/>
      </c>
      <c r="X1163" s="517" t="str">
        <f>一年级等级</f>
        <v/>
      </c>
      <c r="Y1163" s="515"/>
      <c r="Z1163" s="518"/>
      <c r="AA1163" s="533"/>
      <c r="AB1163" s="515"/>
      <c r="AC1163" s="533" t="str">
        <f>一年级跳绳附加分</f>
        <v/>
      </c>
      <c r="AD1163" s="534" t="str">
        <f>一年级标准分</f>
        <v/>
      </c>
      <c r="AE1163" s="534" t="str">
        <f>一年级总分</f>
        <v/>
      </c>
      <c r="AF1163" s="517" t="str">
        <f>一年级等级</f>
        <v/>
      </c>
    </row>
    <row r="1164" spans="1:32">
      <c r="A1164" s="664">
        <v>117</v>
      </c>
      <c r="B1164" s="665">
        <v>42</v>
      </c>
      <c r="C1164" s="586"/>
      <c r="D1164" s="587"/>
      <c r="E1164" s="586"/>
      <c r="F1164" s="473"/>
      <c r="G1164" s="608"/>
      <c r="H1164" s="475"/>
      <c r="I1164" s="613"/>
      <c r="J1164" s="614"/>
      <c r="K1164" s="614"/>
      <c r="L1164" s="649"/>
      <c r="M1164" s="644"/>
      <c r="N1164" s="505" t="str">
        <f>一年级BMI</f>
        <v/>
      </c>
      <c r="O1164" s="499" t="str">
        <f>一年级BMI等级</f>
        <v/>
      </c>
      <c r="P1164" s="500" t="str">
        <f>一年级BMI得分</f>
        <v/>
      </c>
      <c r="Q1164" s="515" t="str">
        <f>一年级肺活量得分</f>
        <v/>
      </c>
      <c r="R1164" s="512" t="str">
        <f>一年级等级</f>
        <v/>
      </c>
      <c r="S1164" s="516" t="str">
        <f>一年级50米跑得分</f>
        <v/>
      </c>
      <c r="T1164" s="517" t="str">
        <f>一年级等级</f>
        <v/>
      </c>
      <c r="U1164" s="516" t="str">
        <f>一年级坐位体前屈得分</f>
        <v/>
      </c>
      <c r="V1164" s="517" t="str">
        <f>一年级等级</f>
        <v/>
      </c>
      <c r="W1164" s="516" t="str">
        <f>一年级一分钟跳绳得分</f>
        <v/>
      </c>
      <c r="X1164" s="517" t="str">
        <f>一年级等级</f>
        <v/>
      </c>
      <c r="Y1164" s="515"/>
      <c r="Z1164" s="518"/>
      <c r="AA1164" s="533"/>
      <c r="AB1164" s="515"/>
      <c r="AC1164" s="533" t="str">
        <f>一年级跳绳附加分</f>
        <v/>
      </c>
      <c r="AD1164" s="534" t="str">
        <f>一年级标准分</f>
        <v/>
      </c>
      <c r="AE1164" s="534" t="str">
        <f>一年级总分</f>
        <v/>
      </c>
      <c r="AF1164" s="517" t="str">
        <f>一年级等级</f>
        <v/>
      </c>
    </row>
    <row r="1165" spans="1:32">
      <c r="A1165" s="664">
        <v>117</v>
      </c>
      <c r="B1165" s="665">
        <v>43</v>
      </c>
      <c r="C1165" s="586"/>
      <c r="D1165" s="587"/>
      <c r="E1165" s="586"/>
      <c r="F1165" s="473"/>
      <c r="G1165" s="608"/>
      <c r="H1165" s="475"/>
      <c r="I1165" s="613"/>
      <c r="J1165" s="614"/>
      <c r="K1165" s="614"/>
      <c r="L1165" s="649"/>
      <c r="M1165" s="644"/>
      <c r="N1165" s="505" t="str">
        <f>一年级BMI</f>
        <v/>
      </c>
      <c r="O1165" s="499" t="str">
        <f>一年级BMI等级</f>
        <v/>
      </c>
      <c r="P1165" s="500" t="str">
        <f>一年级BMI得分</f>
        <v/>
      </c>
      <c r="Q1165" s="515" t="str">
        <f>一年级肺活量得分</f>
        <v/>
      </c>
      <c r="R1165" s="512" t="str">
        <f>一年级等级</f>
        <v/>
      </c>
      <c r="S1165" s="516" t="str">
        <f>一年级50米跑得分</f>
        <v/>
      </c>
      <c r="T1165" s="517" t="str">
        <f>一年级等级</f>
        <v/>
      </c>
      <c r="U1165" s="516" t="str">
        <f>一年级坐位体前屈得分</f>
        <v/>
      </c>
      <c r="V1165" s="517" t="str">
        <f>一年级等级</f>
        <v/>
      </c>
      <c r="W1165" s="516" t="str">
        <f>一年级一分钟跳绳得分</f>
        <v/>
      </c>
      <c r="X1165" s="517" t="str">
        <f>一年级等级</f>
        <v/>
      </c>
      <c r="Y1165" s="515"/>
      <c r="Z1165" s="518"/>
      <c r="AA1165" s="533"/>
      <c r="AB1165" s="515"/>
      <c r="AC1165" s="533" t="str">
        <f>一年级跳绳附加分</f>
        <v/>
      </c>
      <c r="AD1165" s="534" t="str">
        <f>一年级标准分</f>
        <v/>
      </c>
      <c r="AE1165" s="534" t="str">
        <f>一年级总分</f>
        <v/>
      </c>
      <c r="AF1165" s="517" t="str">
        <f>一年级等级</f>
        <v/>
      </c>
    </row>
    <row r="1166" spans="1:32">
      <c r="A1166" s="664">
        <v>117</v>
      </c>
      <c r="B1166" s="665">
        <v>44</v>
      </c>
      <c r="C1166" s="586"/>
      <c r="D1166" s="587"/>
      <c r="E1166" s="586"/>
      <c r="F1166" s="473"/>
      <c r="G1166" s="608"/>
      <c r="H1166" s="475"/>
      <c r="I1166" s="613"/>
      <c r="J1166" s="614"/>
      <c r="K1166" s="614"/>
      <c r="L1166" s="649"/>
      <c r="M1166" s="644"/>
      <c r="N1166" s="505" t="str">
        <f>一年级BMI</f>
        <v/>
      </c>
      <c r="O1166" s="499" t="str">
        <f>一年级BMI等级</f>
        <v/>
      </c>
      <c r="P1166" s="500" t="str">
        <f>一年级BMI得分</f>
        <v/>
      </c>
      <c r="Q1166" s="515" t="str">
        <f>一年级肺活量得分</f>
        <v/>
      </c>
      <c r="R1166" s="512" t="str">
        <f>一年级等级</f>
        <v/>
      </c>
      <c r="S1166" s="516" t="str">
        <f>一年级50米跑得分</f>
        <v/>
      </c>
      <c r="T1166" s="517" t="str">
        <f>一年级等级</f>
        <v/>
      </c>
      <c r="U1166" s="516" t="str">
        <f>一年级坐位体前屈得分</f>
        <v/>
      </c>
      <c r="V1166" s="517" t="str">
        <f>一年级等级</f>
        <v/>
      </c>
      <c r="W1166" s="516" t="str">
        <f>一年级一分钟跳绳得分</f>
        <v/>
      </c>
      <c r="X1166" s="517" t="str">
        <f>一年级等级</f>
        <v/>
      </c>
      <c r="Y1166" s="515"/>
      <c r="Z1166" s="518"/>
      <c r="AA1166" s="533"/>
      <c r="AB1166" s="515"/>
      <c r="AC1166" s="533" t="str">
        <f>一年级跳绳附加分</f>
        <v/>
      </c>
      <c r="AD1166" s="534" t="str">
        <f>一年级标准分</f>
        <v/>
      </c>
      <c r="AE1166" s="534" t="str">
        <f>一年级总分</f>
        <v/>
      </c>
      <c r="AF1166" s="517" t="str">
        <f>一年级等级</f>
        <v/>
      </c>
    </row>
    <row r="1167" spans="1:32">
      <c r="A1167" s="664">
        <v>117</v>
      </c>
      <c r="B1167" s="665">
        <v>45</v>
      </c>
      <c r="C1167" s="586"/>
      <c r="D1167" s="587"/>
      <c r="E1167" s="586"/>
      <c r="F1167" s="473"/>
      <c r="G1167" s="608"/>
      <c r="H1167" s="475"/>
      <c r="I1167" s="613"/>
      <c r="J1167" s="614"/>
      <c r="K1167" s="614"/>
      <c r="L1167" s="649"/>
      <c r="M1167" s="644"/>
      <c r="N1167" s="505" t="str">
        <f>一年级BMI</f>
        <v/>
      </c>
      <c r="O1167" s="499" t="str">
        <f>一年级BMI等级</f>
        <v/>
      </c>
      <c r="P1167" s="500" t="str">
        <f>一年级BMI得分</f>
        <v/>
      </c>
      <c r="Q1167" s="515" t="str">
        <f>一年级肺活量得分</f>
        <v/>
      </c>
      <c r="R1167" s="512" t="str">
        <f>一年级等级</f>
        <v/>
      </c>
      <c r="S1167" s="516" t="str">
        <f>一年级50米跑得分</f>
        <v/>
      </c>
      <c r="T1167" s="517" t="str">
        <f>一年级等级</f>
        <v/>
      </c>
      <c r="U1167" s="516" t="str">
        <f>一年级坐位体前屈得分</f>
        <v/>
      </c>
      <c r="V1167" s="517" t="str">
        <f>一年级等级</f>
        <v/>
      </c>
      <c r="W1167" s="516" t="str">
        <f>一年级一分钟跳绳得分</f>
        <v/>
      </c>
      <c r="X1167" s="517" t="str">
        <f>一年级等级</f>
        <v/>
      </c>
      <c r="Y1167" s="515"/>
      <c r="Z1167" s="518"/>
      <c r="AA1167" s="533"/>
      <c r="AB1167" s="515"/>
      <c r="AC1167" s="533" t="str">
        <f>一年级跳绳附加分</f>
        <v/>
      </c>
      <c r="AD1167" s="534" t="str">
        <f>一年级标准分</f>
        <v/>
      </c>
      <c r="AE1167" s="534" t="str">
        <f>一年级总分</f>
        <v/>
      </c>
      <c r="AF1167" s="517" t="str">
        <f>一年级等级</f>
        <v/>
      </c>
    </row>
    <row r="1168" spans="1:32">
      <c r="A1168" s="664">
        <v>117</v>
      </c>
      <c r="B1168" s="665">
        <v>46</v>
      </c>
      <c r="C1168" s="586"/>
      <c r="D1168" s="587"/>
      <c r="E1168" s="586"/>
      <c r="F1168" s="473"/>
      <c r="G1168" s="608"/>
      <c r="H1168" s="475"/>
      <c r="I1168" s="613"/>
      <c r="J1168" s="614"/>
      <c r="K1168" s="614"/>
      <c r="L1168" s="649"/>
      <c r="M1168" s="644"/>
      <c r="N1168" s="505" t="str">
        <f>一年级BMI</f>
        <v/>
      </c>
      <c r="O1168" s="499" t="str">
        <f>一年级BMI等级</f>
        <v/>
      </c>
      <c r="P1168" s="500" t="str">
        <f>一年级BMI得分</f>
        <v/>
      </c>
      <c r="Q1168" s="515" t="str">
        <f>一年级肺活量得分</f>
        <v/>
      </c>
      <c r="R1168" s="512" t="str">
        <f>一年级等级</f>
        <v/>
      </c>
      <c r="S1168" s="516" t="str">
        <f>一年级50米跑得分</f>
        <v/>
      </c>
      <c r="T1168" s="517" t="str">
        <f>一年级等级</f>
        <v/>
      </c>
      <c r="U1168" s="516" t="str">
        <f>一年级坐位体前屈得分</f>
        <v/>
      </c>
      <c r="V1168" s="517" t="str">
        <f>一年级等级</f>
        <v/>
      </c>
      <c r="W1168" s="516" t="str">
        <f>一年级一分钟跳绳得分</f>
        <v/>
      </c>
      <c r="X1168" s="517" t="str">
        <f>一年级等级</f>
        <v/>
      </c>
      <c r="Y1168" s="515"/>
      <c r="Z1168" s="518"/>
      <c r="AA1168" s="533"/>
      <c r="AB1168" s="515"/>
      <c r="AC1168" s="533" t="str">
        <f>一年级跳绳附加分</f>
        <v/>
      </c>
      <c r="AD1168" s="534" t="str">
        <f>一年级标准分</f>
        <v/>
      </c>
      <c r="AE1168" s="534" t="str">
        <f>一年级总分</f>
        <v/>
      </c>
      <c r="AF1168" s="517" t="str">
        <f>一年级等级</f>
        <v/>
      </c>
    </row>
    <row r="1169" spans="1:32">
      <c r="A1169" s="664">
        <v>117</v>
      </c>
      <c r="B1169" s="665">
        <v>47</v>
      </c>
      <c r="C1169" s="586"/>
      <c r="D1169" s="587"/>
      <c r="E1169" s="586"/>
      <c r="F1169" s="473"/>
      <c r="G1169" s="608"/>
      <c r="H1169" s="475"/>
      <c r="I1169" s="613"/>
      <c r="J1169" s="614"/>
      <c r="K1169" s="614"/>
      <c r="L1169" s="649"/>
      <c r="M1169" s="644"/>
      <c r="N1169" s="505" t="str">
        <f>一年级BMI</f>
        <v/>
      </c>
      <c r="O1169" s="499" t="str">
        <f>一年级BMI等级</f>
        <v/>
      </c>
      <c r="P1169" s="500" t="str">
        <f>一年级BMI得分</f>
        <v/>
      </c>
      <c r="Q1169" s="515" t="str">
        <f>一年级肺活量得分</f>
        <v/>
      </c>
      <c r="R1169" s="512" t="str">
        <f>一年级等级</f>
        <v/>
      </c>
      <c r="S1169" s="516" t="str">
        <f>一年级50米跑得分</f>
        <v/>
      </c>
      <c r="T1169" s="517" t="str">
        <f>一年级等级</f>
        <v/>
      </c>
      <c r="U1169" s="516" t="str">
        <f>一年级坐位体前屈得分</f>
        <v/>
      </c>
      <c r="V1169" s="517" t="str">
        <f>一年级等级</f>
        <v/>
      </c>
      <c r="W1169" s="516" t="str">
        <f>一年级一分钟跳绳得分</f>
        <v/>
      </c>
      <c r="X1169" s="517" t="str">
        <f>一年级等级</f>
        <v/>
      </c>
      <c r="Y1169" s="515"/>
      <c r="Z1169" s="518"/>
      <c r="AA1169" s="533"/>
      <c r="AB1169" s="515"/>
      <c r="AC1169" s="533" t="str">
        <f>一年级跳绳附加分</f>
        <v/>
      </c>
      <c r="AD1169" s="534" t="str">
        <f>一年级标准分</f>
        <v/>
      </c>
      <c r="AE1169" s="534" t="str">
        <f>一年级总分</f>
        <v/>
      </c>
      <c r="AF1169" s="517" t="str">
        <f>一年级等级</f>
        <v/>
      </c>
    </row>
    <row r="1170" spans="1:32">
      <c r="A1170" s="664">
        <v>117</v>
      </c>
      <c r="B1170" s="665">
        <v>48</v>
      </c>
      <c r="C1170" s="586"/>
      <c r="D1170" s="587"/>
      <c r="E1170" s="586"/>
      <c r="F1170" s="473"/>
      <c r="G1170" s="608"/>
      <c r="H1170" s="475"/>
      <c r="I1170" s="613"/>
      <c r="J1170" s="614"/>
      <c r="K1170" s="614"/>
      <c r="L1170" s="649"/>
      <c r="M1170" s="644"/>
      <c r="N1170" s="505" t="str">
        <f>一年级BMI</f>
        <v/>
      </c>
      <c r="O1170" s="499" t="str">
        <f>一年级BMI等级</f>
        <v/>
      </c>
      <c r="P1170" s="500" t="str">
        <f>一年级BMI得分</f>
        <v/>
      </c>
      <c r="Q1170" s="515" t="str">
        <f>一年级肺活量得分</f>
        <v/>
      </c>
      <c r="R1170" s="512" t="str">
        <f>一年级等级</f>
        <v/>
      </c>
      <c r="S1170" s="516" t="str">
        <f>一年级50米跑得分</f>
        <v/>
      </c>
      <c r="T1170" s="517" t="str">
        <f>一年级等级</f>
        <v/>
      </c>
      <c r="U1170" s="516" t="str">
        <f>一年级坐位体前屈得分</f>
        <v/>
      </c>
      <c r="V1170" s="517" t="str">
        <f>一年级等级</f>
        <v/>
      </c>
      <c r="W1170" s="516" t="str">
        <f>一年级一分钟跳绳得分</f>
        <v/>
      </c>
      <c r="X1170" s="517" t="str">
        <f>一年级等级</f>
        <v/>
      </c>
      <c r="Y1170" s="515"/>
      <c r="Z1170" s="518"/>
      <c r="AA1170" s="533"/>
      <c r="AB1170" s="515"/>
      <c r="AC1170" s="533" t="str">
        <f>一年级跳绳附加分</f>
        <v/>
      </c>
      <c r="AD1170" s="534" t="str">
        <f>一年级标准分</f>
        <v/>
      </c>
      <c r="AE1170" s="534" t="str">
        <f>一年级总分</f>
        <v/>
      </c>
      <c r="AF1170" s="517" t="str">
        <f>一年级等级</f>
        <v/>
      </c>
    </row>
    <row r="1171" spans="1:32">
      <c r="A1171" s="664">
        <v>117</v>
      </c>
      <c r="B1171" s="665">
        <v>49</v>
      </c>
      <c r="C1171" s="586"/>
      <c r="D1171" s="587"/>
      <c r="E1171" s="586"/>
      <c r="F1171" s="473"/>
      <c r="G1171" s="608"/>
      <c r="H1171" s="475"/>
      <c r="I1171" s="613"/>
      <c r="J1171" s="614"/>
      <c r="K1171" s="614"/>
      <c r="L1171" s="649"/>
      <c r="M1171" s="644"/>
      <c r="N1171" s="505" t="str">
        <f>一年级BMI</f>
        <v/>
      </c>
      <c r="O1171" s="499" t="str">
        <f>一年级BMI等级</f>
        <v/>
      </c>
      <c r="P1171" s="500" t="str">
        <f>一年级BMI得分</f>
        <v/>
      </c>
      <c r="Q1171" s="515" t="str">
        <f>一年级肺活量得分</f>
        <v/>
      </c>
      <c r="R1171" s="512" t="str">
        <f>一年级等级</f>
        <v/>
      </c>
      <c r="S1171" s="516" t="str">
        <f>一年级50米跑得分</f>
        <v/>
      </c>
      <c r="T1171" s="517" t="str">
        <f>一年级等级</f>
        <v/>
      </c>
      <c r="U1171" s="516" t="str">
        <f>一年级坐位体前屈得分</f>
        <v/>
      </c>
      <c r="V1171" s="517" t="str">
        <f>一年级等级</f>
        <v/>
      </c>
      <c r="W1171" s="516" t="str">
        <f>一年级一分钟跳绳得分</f>
        <v/>
      </c>
      <c r="X1171" s="517" t="str">
        <f>一年级等级</f>
        <v/>
      </c>
      <c r="Y1171" s="515"/>
      <c r="Z1171" s="518"/>
      <c r="AA1171" s="533"/>
      <c r="AB1171" s="515"/>
      <c r="AC1171" s="533" t="str">
        <f>一年级跳绳附加分</f>
        <v/>
      </c>
      <c r="AD1171" s="534" t="str">
        <f>一年级标准分</f>
        <v/>
      </c>
      <c r="AE1171" s="534" t="str">
        <f>一年级总分</f>
        <v/>
      </c>
      <c r="AF1171" s="517" t="str">
        <f>一年级等级</f>
        <v/>
      </c>
    </row>
    <row r="1172" spans="1:32">
      <c r="A1172" s="664">
        <v>117</v>
      </c>
      <c r="B1172" s="665">
        <v>50</v>
      </c>
      <c r="C1172" s="586"/>
      <c r="D1172" s="587"/>
      <c r="E1172" s="586"/>
      <c r="F1172" s="473"/>
      <c r="G1172" s="608"/>
      <c r="H1172" s="475"/>
      <c r="I1172" s="613"/>
      <c r="J1172" s="614"/>
      <c r="K1172" s="614"/>
      <c r="L1172" s="649"/>
      <c r="M1172" s="644"/>
      <c r="N1172" s="505" t="str">
        <f>一年级BMI</f>
        <v/>
      </c>
      <c r="O1172" s="499" t="str">
        <f>一年级BMI等级</f>
        <v/>
      </c>
      <c r="P1172" s="500" t="str">
        <f>一年级BMI得分</f>
        <v/>
      </c>
      <c r="Q1172" s="515" t="str">
        <f>一年级肺活量得分</f>
        <v/>
      </c>
      <c r="R1172" s="512" t="str">
        <f>一年级等级</f>
        <v/>
      </c>
      <c r="S1172" s="516" t="str">
        <f>一年级50米跑得分</f>
        <v/>
      </c>
      <c r="T1172" s="517" t="str">
        <f>一年级等级</f>
        <v/>
      </c>
      <c r="U1172" s="516" t="str">
        <f>一年级坐位体前屈得分</f>
        <v/>
      </c>
      <c r="V1172" s="517" t="str">
        <f>一年级等级</f>
        <v/>
      </c>
      <c r="W1172" s="516" t="str">
        <f>一年级一分钟跳绳得分</f>
        <v/>
      </c>
      <c r="X1172" s="517" t="str">
        <f>一年级等级</f>
        <v/>
      </c>
      <c r="Y1172" s="515"/>
      <c r="Z1172" s="518"/>
      <c r="AA1172" s="533"/>
      <c r="AB1172" s="515"/>
      <c r="AC1172" s="533" t="str">
        <f>一年级跳绳附加分</f>
        <v/>
      </c>
      <c r="AD1172" s="534" t="str">
        <f>一年级标准分</f>
        <v/>
      </c>
      <c r="AE1172" s="534" t="str">
        <f>一年级总分</f>
        <v/>
      </c>
      <c r="AF1172" s="517" t="str">
        <f>一年级等级</f>
        <v/>
      </c>
    </row>
    <row r="1173" spans="1:32">
      <c r="A1173" s="664">
        <v>117</v>
      </c>
      <c r="B1173" s="665">
        <v>51</v>
      </c>
      <c r="C1173" s="586"/>
      <c r="D1173" s="587"/>
      <c r="E1173" s="586"/>
      <c r="F1173" s="473"/>
      <c r="G1173" s="608"/>
      <c r="H1173" s="475"/>
      <c r="I1173" s="613"/>
      <c r="J1173" s="614"/>
      <c r="K1173" s="614"/>
      <c r="L1173" s="649"/>
      <c r="M1173" s="644"/>
      <c r="N1173" s="505" t="str">
        <f>一年级BMI</f>
        <v/>
      </c>
      <c r="O1173" s="499" t="str">
        <f>一年级BMI等级</f>
        <v/>
      </c>
      <c r="P1173" s="500" t="str">
        <f>一年级BMI得分</f>
        <v/>
      </c>
      <c r="Q1173" s="515" t="str">
        <f>一年级肺活量得分</f>
        <v/>
      </c>
      <c r="R1173" s="512" t="str">
        <f>一年级等级</f>
        <v/>
      </c>
      <c r="S1173" s="516" t="str">
        <f>一年级50米跑得分</f>
        <v/>
      </c>
      <c r="T1173" s="517" t="str">
        <f>一年级等级</f>
        <v/>
      </c>
      <c r="U1173" s="516" t="str">
        <f>一年级坐位体前屈得分</f>
        <v/>
      </c>
      <c r="V1173" s="517" t="str">
        <f>一年级等级</f>
        <v/>
      </c>
      <c r="W1173" s="516" t="str">
        <f>一年级一分钟跳绳得分</f>
        <v/>
      </c>
      <c r="X1173" s="517" t="str">
        <f>一年级等级</f>
        <v/>
      </c>
      <c r="Y1173" s="515"/>
      <c r="Z1173" s="518"/>
      <c r="AA1173" s="533"/>
      <c r="AB1173" s="515"/>
      <c r="AC1173" s="533" t="str">
        <f>一年级跳绳附加分</f>
        <v/>
      </c>
      <c r="AD1173" s="534" t="str">
        <f>一年级标准分</f>
        <v/>
      </c>
      <c r="AE1173" s="534" t="str">
        <f>一年级总分</f>
        <v/>
      </c>
      <c r="AF1173" s="517" t="str">
        <f>一年级等级</f>
        <v/>
      </c>
    </row>
    <row r="1174" spans="1:32">
      <c r="A1174" s="664">
        <v>117</v>
      </c>
      <c r="B1174" s="665">
        <v>52</v>
      </c>
      <c r="C1174" s="586"/>
      <c r="D1174" s="587"/>
      <c r="E1174" s="586"/>
      <c r="F1174" s="473"/>
      <c r="G1174" s="608"/>
      <c r="H1174" s="475"/>
      <c r="I1174" s="613"/>
      <c r="J1174" s="614"/>
      <c r="K1174" s="614"/>
      <c r="L1174" s="649"/>
      <c r="M1174" s="644"/>
      <c r="N1174" s="505" t="str">
        <f>一年级BMI</f>
        <v/>
      </c>
      <c r="O1174" s="499" t="str">
        <f>一年级BMI等级</f>
        <v/>
      </c>
      <c r="P1174" s="500" t="str">
        <f>一年级BMI得分</f>
        <v/>
      </c>
      <c r="Q1174" s="515" t="str">
        <f>一年级肺活量得分</f>
        <v/>
      </c>
      <c r="R1174" s="512" t="str">
        <f>一年级等级</f>
        <v/>
      </c>
      <c r="S1174" s="516" t="str">
        <f>一年级50米跑得分</f>
        <v/>
      </c>
      <c r="T1174" s="517" t="str">
        <f>一年级等级</f>
        <v/>
      </c>
      <c r="U1174" s="516" t="str">
        <f>一年级坐位体前屈得分</f>
        <v/>
      </c>
      <c r="V1174" s="517" t="str">
        <f>一年级等级</f>
        <v/>
      </c>
      <c r="W1174" s="516" t="str">
        <f>一年级一分钟跳绳得分</f>
        <v/>
      </c>
      <c r="X1174" s="517" t="str">
        <f>一年级等级</f>
        <v/>
      </c>
      <c r="Y1174" s="515"/>
      <c r="Z1174" s="518"/>
      <c r="AA1174" s="533"/>
      <c r="AB1174" s="515"/>
      <c r="AC1174" s="533" t="str">
        <f>一年级跳绳附加分</f>
        <v/>
      </c>
      <c r="AD1174" s="534" t="str">
        <f>一年级标准分</f>
        <v/>
      </c>
      <c r="AE1174" s="534" t="str">
        <f>一年级总分</f>
        <v/>
      </c>
      <c r="AF1174" s="517" t="str">
        <f>一年级等级</f>
        <v/>
      </c>
    </row>
    <row r="1175" spans="1:32">
      <c r="A1175" s="664">
        <v>117</v>
      </c>
      <c r="B1175" s="665">
        <v>53</v>
      </c>
      <c r="C1175" s="586"/>
      <c r="D1175" s="587"/>
      <c r="E1175" s="586"/>
      <c r="F1175" s="473"/>
      <c r="G1175" s="608"/>
      <c r="H1175" s="475"/>
      <c r="I1175" s="613"/>
      <c r="J1175" s="614"/>
      <c r="K1175" s="614"/>
      <c r="L1175" s="649"/>
      <c r="M1175" s="644"/>
      <c r="N1175" s="505" t="str">
        <f>一年级BMI</f>
        <v/>
      </c>
      <c r="O1175" s="499" t="str">
        <f>一年级BMI等级</f>
        <v/>
      </c>
      <c r="P1175" s="500" t="str">
        <f>一年级BMI得分</f>
        <v/>
      </c>
      <c r="Q1175" s="515" t="str">
        <f>一年级肺活量得分</f>
        <v/>
      </c>
      <c r="R1175" s="512" t="str">
        <f>一年级等级</f>
        <v/>
      </c>
      <c r="S1175" s="516" t="str">
        <f>一年级50米跑得分</f>
        <v/>
      </c>
      <c r="T1175" s="517" t="str">
        <f>一年级等级</f>
        <v/>
      </c>
      <c r="U1175" s="516" t="str">
        <f>一年级坐位体前屈得分</f>
        <v/>
      </c>
      <c r="V1175" s="517" t="str">
        <f>一年级等级</f>
        <v/>
      </c>
      <c r="W1175" s="516" t="str">
        <f>一年级一分钟跳绳得分</f>
        <v/>
      </c>
      <c r="X1175" s="517" t="str">
        <f>一年级等级</f>
        <v/>
      </c>
      <c r="Y1175" s="515"/>
      <c r="Z1175" s="518"/>
      <c r="AA1175" s="533"/>
      <c r="AB1175" s="515"/>
      <c r="AC1175" s="533" t="str">
        <f>一年级跳绳附加分</f>
        <v/>
      </c>
      <c r="AD1175" s="534" t="str">
        <f>一年级标准分</f>
        <v/>
      </c>
      <c r="AE1175" s="534" t="str">
        <f>一年级总分</f>
        <v/>
      </c>
      <c r="AF1175" s="517" t="str">
        <f>一年级等级</f>
        <v/>
      </c>
    </row>
    <row r="1176" spans="1:32">
      <c r="A1176" s="664">
        <v>117</v>
      </c>
      <c r="B1176" s="665">
        <v>54</v>
      </c>
      <c r="C1176" s="586"/>
      <c r="D1176" s="587"/>
      <c r="E1176" s="586"/>
      <c r="F1176" s="473"/>
      <c r="G1176" s="608"/>
      <c r="H1176" s="475"/>
      <c r="I1176" s="613"/>
      <c r="J1176" s="614"/>
      <c r="K1176" s="614"/>
      <c r="L1176" s="649"/>
      <c r="M1176" s="644"/>
      <c r="N1176" s="505" t="str">
        <f>一年级BMI</f>
        <v/>
      </c>
      <c r="O1176" s="499" t="str">
        <f>一年级BMI等级</f>
        <v/>
      </c>
      <c r="P1176" s="500" t="str">
        <f>一年级BMI得分</f>
        <v/>
      </c>
      <c r="Q1176" s="515" t="str">
        <f>一年级肺活量得分</f>
        <v/>
      </c>
      <c r="R1176" s="512" t="str">
        <f>一年级等级</f>
        <v/>
      </c>
      <c r="S1176" s="516" t="str">
        <f>一年级50米跑得分</f>
        <v/>
      </c>
      <c r="T1176" s="517" t="str">
        <f>一年级等级</f>
        <v/>
      </c>
      <c r="U1176" s="516" t="str">
        <f>一年级坐位体前屈得分</f>
        <v/>
      </c>
      <c r="V1176" s="517" t="str">
        <f>一年级等级</f>
        <v/>
      </c>
      <c r="W1176" s="516" t="str">
        <f>一年级一分钟跳绳得分</f>
        <v/>
      </c>
      <c r="X1176" s="517" t="str">
        <f>一年级等级</f>
        <v/>
      </c>
      <c r="Y1176" s="515"/>
      <c r="Z1176" s="518"/>
      <c r="AA1176" s="533"/>
      <c r="AB1176" s="515"/>
      <c r="AC1176" s="533" t="str">
        <f>一年级跳绳附加分</f>
        <v/>
      </c>
      <c r="AD1176" s="534" t="str">
        <f>一年级标准分</f>
        <v/>
      </c>
      <c r="AE1176" s="534" t="str">
        <f>一年级总分</f>
        <v/>
      </c>
      <c r="AF1176" s="517" t="str">
        <f>一年级等级</f>
        <v/>
      </c>
    </row>
    <row r="1177" spans="1:32">
      <c r="A1177" s="664">
        <v>117</v>
      </c>
      <c r="B1177" s="665">
        <v>55</v>
      </c>
      <c r="C1177" s="586"/>
      <c r="D1177" s="587"/>
      <c r="E1177" s="586"/>
      <c r="F1177" s="473"/>
      <c r="G1177" s="608"/>
      <c r="H1177" s="475"/>
      <c r="I1177" s="613"/>
      <c r="J1177" s="614"/>
      <c r="K1177" s="614"/>
      <c r="L1177" s="649"/>
      <c r="M1177" s="644"/>
      <c r="N1177" s="505" t="str">
        <f>一年级BMI</f>
        <v/>
      </c>
      <c r="O1177" s="499" t="str">
        <f>一年级BMI等级</f>
        <v/>
      </c>
      <c r="P1177" s="500" t="str">
        <f>一年级BMI得分</f>
        <v/>
      </c>
      <c r="Q1177" s="515" t="str">
        <f>一年级肺活量得分</f>
        <v/>
      </c>
      <c r="R1177" s="512" t="str">
        <f>一年级等级</f>
        <v/>
      </c>
      <c r="S1177" s="516" t="str">
        <f>一年级50米跑得分</f>
        <v/>
      </c>
      <c r="T1177" s="517" t="str">
        <f>一年级等级</f>
        <v/>
      </c>
      <c r="U1177" s="516" t="str">
        <f>一年级坐位体前屈得分</f>
        <v/>
      </c>
      <c r="V1177" s="517" t="str">
        <f>一年级等级</f>
        <v/>
      </c>
      <c r="W1177" s="516" t="str">
        <f>一年级一分钟跳绳得分</f>
        <v/>
      </c>
      <c r="X1177" s="517" t="str">
        <f>一年级等级</f>
        <v/>
      </c>
      <c r="Y1177" s="515"/>
      <c r="Z1177" s="518"/>
      <c r="AA1177" s="533"/>
      <c r="AB1177" s="515"/>
      <c r="AC1177" s="533" t="str">
        <f>一年级跳绳附加分</f>
        <v/>
      </c>
      <c r="AD1177" s="534" t="str">
        <f>一年级标准分</f>
        <v/>
      </c>
      <c r="AE1177" s="534" t="str">
        <f>一年级总分</f>
        <v/>
      </c>
      <c r="AF1177" s="517" t="str">
        <f>一年级等级</f>
        <v/>
      </c>
    </row>
    <row r="1178" spans="1:32">
      <c r="A1178" s="664">
        <v>117</v>
      </c>
      <c r="B1178" s="665">
        <v>56</v>
      </c>
      <c r="C1178" s="586"/>
      <c r="D1178" s="587"/>
      <c r="E1178" s="586"/>
      <c r="F1178" s="473"/>
      <c r="G1178" s="608"/>
      <c r="H1178" s="475"/>
      <c r="I1178" s="613"/>
      <c r="J1178" s="614"/>
      <c r="K1178" s="614"/>
      <c r="L1178" s="649"/>
      <c r="M1178" s="644"/>
      <c r="N1178" s="505" t="str">
        <f>一年级BMI</f>
        <v/>
      </c>
      <c r="O1178" s="499" t="str">
        <f>一年级BMI等级</f>
        <v/>
      </c>
      <c r="P1178" s="500" t="str">
        <f>一年级BMI得分</f>
        <v/>
      </c>
      <c r="Q1178" s="515" t="str">
        <f>一年级肺活量得分</f>
        <v/>
      </c>
      <c r="R1178" s="512" t="str">
        <f>一年级等级</f>
        <v/>
      </c>
      <c r="S1178" s="516" t="str">
        <f>一年级50米跑得分</f>
        <v/>
      </c>
      <c r="T1178" s="517" t="str">
        <f>一年级等级</f>
        <v/>
      </c>
      <c r="U1178" s="516" t="str">
        <f>一年级坐位体前屈得分</f>
        <v/>
      </c>
      <c r="V1178" s="517" t="str">
        <f>一年级等级</f>
        <v/>
      </c>
      <c r="W1178" s="516" t="str">
        <f>一年级一分钟跳绳得分</f>
        <v/>
      </c>
      <c r="X1178" s="517" t="str">
        <f>一年级等级</f>
        <v/>
      </c>
      <c r="Y1178" s="515"/>
      <c r="Z1178" s="518"/>
      <c r="AA1178" s="533"/>
      <c r="AB1178" s="515"/>
      <c r="AC1178" s="533" t="str">
        <f>一年级跳绳附加分</f>
        <v/>
      </c>
      <c r="AD1178" s="534" t="str">
        <f>一年级标准分</f>
        <v/>
      </c>
      <c r="AE1178" s="534" t="str">
        <f>一年级总分</f>
        <v/>
      </c>
      <c r="AF1178" s="517" t="str">
        <f>一年级等级</f>
        <v/>
      </c>
    </row>
    <row r="1179" spans="1:32">
      <c r="A1179" s="664">
        <v>117</v>
      </c>
      <c r="B1179" s="665">
        <v>57</v>
      </c>
      <c r="C1179" s="586"/>
      <c r="D1179" s="587"/>
      <c r="E1179" s="586"/>
      <c r="F1179" s="473"/>
      <c r="G1179" s="608"/>
      <c r="H1179" s="475"/>
      <c r="I1179" s="613"/>
      <c r="J1179" s="614"/>
      <c r="K1179" s="614"/>
      <c r="L1179" s="649"/>
      <c r="M1179" s="644"/>
      <c r="N1179" s="505" t="str">
        <f>一年级BMI</f>
        <v/>
      </c>
      <c r="O1179" s="499" t="str">
        <f>一年级BMI等级</f>
        <v/>
      </c>
      <c r="P1179" s="500" t="str">
        <f>一年级BMI得分</f>
        <v/>
      </c>
      <c r="Q1179" s="515" t="str">
        <f>一年级肺活量得分</f>
        <v/>
      </c>
      <c r="R1179" s="512" t="str">
        <f>一年级等级</f>
        <v/>
      </c>
      <c r="S1179" s="516" t="str">
        <f>一年级50米跑得分</f>
        <v/>
      </c>
      <c r="T1179" s="517" t="str">
        <f>一年级等级</f>
        <v/>
      </c>
      <c r="U1179" s="516" t="str">
        <f>一年级坐位体前屈得分</f>
        <v/>
      </c>
      <c r="V1179" s="517" t="str">
        <f>一年级等级</f>
        <v/>
      </c>
      <c r="W1179" s="516" t="str">
        <f>一年级一分钟跳绳得分</f>
        <v/>
      </c>
      <c r="X1179" s="517" t="str">
        <f>一年级等级</f>
        <v/>
      </c>
      <c r="Y1179" s="515"/>
      <c r="Z1179" s="518"/>
      <c r="AA1179" s="533"/>
      <c r="AB1179" s="515"/>
      <c r="AC1179" s="533" t="str">
        <f>一年级跳绳附加分</f>
        <v/>
      </c>
      <c r="AD1179" s="534" t="str">
        <f>一年级标准分</f>
        <v/>
      </c>
      <c r="AE1179" s="534" t="str">
        <f>一年级总分</f>
        <v/>
      </c>
      <c r="AF1179" s="517" t="str">
        <f>一年级等级</f>
        <v/>
      </c>
    </row>
    <row r="1180" spans="1:32">
      <c r="A1180" s="664">
        <v>117</v>
      </c>
      <c r="B1180" s="665">
        <v>58</v>
      </c>
      <c r="C1180" s="586"/>
      <c r="D1180" s="587"/>
      <c r="E1180" s="586"/>
      <c r="F1180" s="473"/>
      <c r="G1180" s="608"/>
      <c r="H1180" s="475"/>
      <c r="I1180" s="613"/>
      <c r="J1180" s="614"/>
      <c r="K1180" s="614"/>
      <c r="L1180" s="649"/>
      <c r="M1180" s="644"/>
      <c r="N1180" s="505" t="str">
        <f>一年级BMI</f>
        <v/>
      </c>
      <c r="O1180" s="499" t="str">
        <f>一年级BMI等级</f>
        <v/>
      </c>
      <c r="P1180" s="500" t="str">
        <f>一年级BMI得分</f>
        <v/>
      </c>
      <c r="Q1180" s="515" t="str">
        <f>一年级肺活量得分</f>
        <v/>
      </c>
      <c r="R1180" s="512" t="str">
        <f>一年级等级</f>
        <v/>
      </c>
      <c r="S1180" s="516" t="str">
        <f>一年级50米跑得分</f>
        <v/>
      </c>
      <c r="T1180" s="517" t="str">
        <f>一年级等级</f>
        <v/>
      </c>
      <c r="U1180" s="516" t="str">
        <f>一年级坐位体前屈得分</f>
        <v/>
      </c>
      <c r="V1180" s="517" t="str">
        <f>一年级等级</f>
        <v/>
      </c>
      <c r="W1180" s="516" t="str">
        <f>一年级一分钟跳绳得分</f>
        <v/>
      </c>
      <c r="X1180" s="517" t="str">
        <f>一年级等级</f>
        <v/>
      </c>
      <c r="Y1180" s="515"/>
      <c r="Z1180" s="518"/>
      <c r="AA1180" s="533"/>
      <c r="AB1180" s="515"/>
      <c r="AC1180" s="533" t="str">
        <f>一年级跳绳附加分</f>
        <v/>
      </c>
      <c r="AD1180" s="534" t="str">
        <f>一年级标准分</f>
        <v/>
      </c>
      <c r="AE1180" s="534" t="str">
        <f>一年级总分</f>
        <v/>
      </c>
      <c r="AF1180" s="517" t="str">
        <f>一年级等级</f>
        <v/>
      </c>
    </row>
    <row r="1181" spans="1:32">
      <c r="A1181" s="664">
        <v>117</v>
      </c>
      <c r="B1181" s="665">
        <v>59</v>
      </c>
      <c r="C1181" s="586"/>
      <c r="D1181" s="587"/>
      <c r="E1181" s="586"/>
      <c r="F1181" s="473"/>
      <c r="G1181" s="608"/>
      <c r="H1181" s="475"/>
      <c r="I1181" s="613"/>
      <c r="J1181" s="614"/>
      <c r="K1181" s="614"/>
      <c r="L1181" s="649"/>
      <c r="M1181" s="644"/>
      <c r="N1181" s="505" t="str">
        <f>一年级BMI</f>
        <v/>
      </c>
      <c r="O1181" s="499" t="str">
        <f>一年级BMI等级</f>
        <v/>
      </c>
      <c r="P1181" s="500" t="str">
        <f>一年级BMI得分</f>
        <v/>
      </c>
      <c r="Q1181" s="515" t="str">
        <f>一年级肺活量得分</f>
        <v/>
      </c>
      <c r="R1181" s="512" t="str">
        <f>一年级等级</f>
        <v/>
      </c>
      <c r="S1181" s="516" t="str">
        <f>一年级50米跑得分</f>
        <v/>
      </c>
      <c r="T1181" s="517" t="str">
        <f>一年级等级</f>
        <v/>
      </c>
      <c r="U1181" s="516" t="str">
        <f>一年级坐位体前屈得分</f>
        <v/>
      </c>
      <c r="V1181" s="517" t="str">
        <f>一年级等级</f>
        <v/>
      </c>
      <c r="W1181" s="516" t="str">
        <f>一年级一分钟跳绳得分</f>
        <v/>
      </c>
      <c r="X1181" s="517" t="str">
        <f>一年级等级</f>
        <v/>
      </c>
      <c r="Y1181" s="515"/>
      <c r="Z1181" s="518"/>
      <c r="AA1181" s="533"/>
      <c r="AB1181" s="515"/>
      <c r="AC1181" s="533" t="str">
        <f>一年级跳绳附加分</f>
        <v/>
      </c>
      <c r="AD1181" s="534" t="str">
        <f>一年级标准分</f>
        <v/>
      </c>
      <c r="AE1181" s="534" t="str">
        <f>一年级总分</f>
        <v/>
      </c>
      <c r="AF1181" s="517" t="str">
        <f>一年级等级</f>
        <v/>
      </c>
    </row>
    <row r="1182" spans="1:32">
      <c r="A1182" s="664">
        <v>117</v>
      </c>
      <c r="B1182" s="665">
        <v>60</v>
      </c>
      <c r="C1182" s="586"/>
      <c r="D1182" s="587"/>
      <c r="E1182" s="586"/>
      <c r="F1182" s="473"/>
      <c r="G1182" s="608"/>
      <c r="H1182" s="475"/>
      <c r="I1182" s="613"/>
      <c r="J1182" s="614"/>
      <c r="K1182" s="614"/>
      <c r="L1182" s="649"/>
      <c r="M1182" s="644"/>
      <c r="N1182" s="505" t="str">
        <f>一年级BMI</f>
        <v/>
      </c>
      <c r="O1182" s="499" t="str">
        <f>一年级BMI等级</f>
        <v/>
      </c>
      <c r="P1182" s="500" t="str">
        <f>一年级BMI得分</f>
        <v/>
      </c>
      <c r="Q1182" s="515" t="str">
        <f>一年级肺活量得分</f>
        <v/>
      </c>
      <c r="R1182" s="512" t="str">
        <f>一年级等级</f>
        <v/>
      </c>
      <c r="S1182" s="516" t="str">
        <f>一年级50米跑得分</f>
        <v/>
      </c>
      <c r="T1182" s="517" t="str">
        <f>一年级等级</f>
        <v/>
      </c>
      <c r="U1182" s="516" t="str">
        <f>一年级坐位体前屈得分</f>
        <v/>
      </c>
      <c r="V1182" s="517" t="str">
        <f>一年级等级</f>
        <v/>
      </c>
      <c r="W1182" s="516" t="str">
        <f>一年级一分钟跳绳得分</f>
        <v/>
      </c>
      <c r="X1182" s="517" t="str">
        <f>一年级等级</f>
        <v/>
      </c>
      <c r="Y1182" s="515"/>
      <c r="Z1182" s="518"/>
      <c r="AA1182" s="533"/>
      <c r="AB1182" s="515"/>
      <c r="AC1182" s="533" t="str">
        <f>一年级跳绳附加分</f>
        <v/>
      </c>
      <c r="AD1182" s="534" t="str">
        <f>一年级标准分</f>
        <v/>
      </c>
      <c r="AE1182" s="534" t="str">
        <f>一年级总分</f>
        <v/>
      </c>
      <c r="AF1182" s="517" t="str">
        <f>一年级等级</f>
        <v/>
      </c>
    </row>
    <row r="1183" spans="1:32">
      <c r="A1183" s="664">
        <v>117</v>
      </c>
      <c r="B1183" s="665">
        <v>61</v>
      </c>
      <c r="C1183" s="586"/>
      <c r="D1183" s="587"/>
      <c r="E1183" s="586"/>
      <c r="F1183" s="473"/>
      <c r="G1183" s="608"/>
      <c r="H1183" s="475"/>
      <c r="I1183" s="613"/>
      <c r="J1183" s="614"/>
      <c r="K1183" s="614"/>
      <c r="L1183" s="649"/>
      <c r="M1183" s="644"/>
      <c r="N1183" s="505" t="str">
        <f>一年级BMI</f>
        <v/>
      </c>
      <c r="O1183" s="499" t="str">
        <f>一年级BMI等级</f>
        <v/>
      </c>
      <c r="P1183" s="500" t="str">
        <f>一年级BMI得分</f>
        <v/>
      </c>
      <c r="Q1183" s="515" t="str">
        <f>一年级肺活量得分</f>
        <v/>
      </c>
      <c r="R1183" s="512" t="str">
        <f>一年级等级</f>
        <v/>
      </c>
      <c r="S1183" s="516" t="str">
        <f>一年级50米跑得分</f>
        <v/>
      </c>
      <c r="T1183" s="517" t="str">
        <f>一年级等级</f>
        <v/>
      </c>
      <c r="U1183" s="516" t="str">
        <f>一年级坐位体前屈得分</f>
        <v/>
      </c>
      <c r="V1183" s="517" t="str">
        <f>一年级等级</f>
        <v/>
      </c>
      <c r="W1183" s="516" t="str">
        <f>一年级一分钟跳绳得分</f>
        <v/>
      </c>
      <c r="X1183" s="517" t="str">
        <f>一年级等级</f>
        <v/>
      </c>
      <c r="Y1183" s="515"/>
      <c r="Z1183" s="518"/>
      <c r="AA1183" s="533"/>
      <c r="AB1183" s="515"/>
      <c r="AC1183" s="533" t="str">
        <f>一年级跳绳附加分</f>
        <v/>
      </c>
      <c r="AD1183" s="534" t="str">
        <f>一年级标准分</f>
        <v/>
      </c>
      <c r="AE1183" s="534" t="str">
        <f>一年级总分</f>
        <v/>
      </c>
      <c r="AF1183" s="517" t="str">
        <f>一年级等级</f>
        <v/>
      </c>
    </row>
    <row r="1184" spans="1:32">
      <c r="A1184" s="664">
        <v>117</v>
      </c>
      <c r="B1184" s="665">
        <v>62</v>
      </c>
      <c r="C1184" s="586"/>
      <c r="D1184" s="587"/>
      <c r="E1184" s="586"/>
      <c r="F1184" s="473"/>
      <c r="G1184" s="608"/>
      <c r="H1184" s="475"/>
      <c r="I1184" s="613"/>
      <c r="J1184" s="614"/>
      <c r="K1184" s="614"/>
      <c r="L1184" s="649"/>
      <c r="M1184" s="644"/>
      <c r="N1184" s="505" t="str">
        <f>一年级BMI</f>
        <v/>
      </c>
      <c r="O1184" s="499" t="str">
        <f>一年级BMI等级</f>
        <v/>
      </c>
      <c r="P1184" s="500" t="str">
        <f>一年级BMI得分</f>
        <v/>
      </c>
      <c r="Q1184" s="515" t="str">
        <f>一年级肺活量得分</f>
        <v/>
      </c>
      <c r="R1184" s="512" t="str">
        <f>一年级等级</f>
        <v/>
      </c>
      <c r="S1184" s="516" t="str">
        <f>一年级50米跑得分</f>
        <v/>
      </c>
      <c r="T1184" s="517" t="str">
        <f>一年级等级</f>
        <v/>
      </c>
      <c r="U1184" s="516" t="str">
        <f>一年级坐位体前屈得分</f>
        <v/>
      </c>
      <c r="V1184" s="517" t="str">
        <f>一年级等级</f>
        <v/>
      </c>
      <c r="W1184" s="516" t="str">
        <f>一年级一分钟跳绳得分</f>
        <v/>
      </c>
      <c r="X1184" s="517" t="str">
        <f>一年级等级</f>
        <v/>
      </c>
      <c r="Y1184" s="515"/>
      <c r="Z1184" s="518"/>
      <c r="AA1184" s="533"/>
      <c r="AB1184" s="515"/>
      <c r="AC1184" s="533" t="str">
        <f>一年级跳绳附加分</f>
        <v/>
      </c>
      <c r="AD1184" s="534" t="str">
        <f>一年级标准分</f>
        <v/>
      </c>
      <c r="AE1184" s="534" t="str">
        <f>一年级总分</f>
        <v/>
      </c>
      <c r="AF1184" s="517" t="str">
        <f>一年级等级</f>
        <v/>
      </c>
    </row>
    <row r="1185" spans="1:32">
      <c r="A1185" s="664">
        <v>117</v>
      </c>
      <c r="B1185" s="665">
        <v>63</v>
      </c>
      <c r="C1185" s="586"/>
      <c r="D1185" s="587"/>
      <c r="E1185" s="586"/>
      <c r="F1185" s="625"/>
      <c r="G1185" s="608"/>
      <c r="H1185" s="475"/>
      <c r="I1185" s="613"/>
      <c r="J1185" s="614"/>
      <c r="K1185" s="614"/>
      <c r="L1185" s="649"/>
      <c r="M1185" s="644"/>
      <c r="N1185" s="505" t="str">
        <f>一年级BMI</f>
        <v/>
      </c>
      <c r="O1185" s="499" t="str">
        <f>一年级BMI等级</f>
        <v/>
      </c>
      <c r="P1185" s="500" t="str">
        <f>一年级BMI得分</f>
        <v/>
      </c>
      <c r="Q1185" s="515" t="str">
        <f>一年级肺活量得分</f>
        <v/>
      </c>
      <c r="R1185" s="512" t="str">
        <f>一年级等级</f>
        <v/>
      </c>
      <c r="S1185" s="516" t="str">
        <f>一年级50米跑得分</f>
        <v/>
      </c>
      <c r="T1185" s="517" t="str">
        <f>一年级等级</f>
        <v/>
      </c>
      <c r="U1185" s="516" t="str">
        <f>一年级坐位体前屈得分</f>
        <v/>
      </c>
      <c r="V1185" s="517" t="str">
        <f>一年级等级</f>
        <v/>
      </c>
      <c r="W1185" s="516" t="str">
        <f>一年级一分钟跳绳得分</f>
        <v/>
      </c>
      <c r="X1185" s="517" t="str">
        <f>一年级等级</f>
        <v/>
      </c>
      <c r="Y1185" s="515"/>
      <c r="Z1185" s="518"/>
      <c r="AA1185" s="533"/>
      <c r="AB1185" s="515"/>
      <c r="AC1185" s="533" t="str">
        <f>一年级跳绳附加分</f>
        <v/>
      </c>
      <c r="AD1185" s="534" t="str">
        <f>一年级标准分</f>
        <v/>
      </c>
      <c r="AE1185" s="534" t="str">
        <f>一年级总分</f>
        <v/>
      </c>
      <c r="AF1185" s="517" t="str">
        <f>一年级等级</f>
        <v/>
      </c>
    </row>
    <row r="1186" spans="1:32">
      <c r="A1186" s="664">
        <v>117</v>
      </c>
      <c r="B1186" s="665">
        <v>64</v>
      </c>
      <c r="C1186" s="586"/>
      <c r="D1186" s="587"/>
      <c r="E1186" s="586"/>
      <c r="F1186" s="625"/>
      <c r="G1186" s="608"/>
      <c r="H1186" s="475"/>
      <c r="I1186" s="613"/>
      <c r="J1186" s="614"/>
      <c r="K1186" s="614"/>
      <c r="L1186" s="649"/>
      <c r="M1186" s="644"/>
      <c r="N1186" s="505" t="str">
        <f>一年级BMI</f>
        <v/>
      </c>
      <c r="O1186" s="499" t="str">
        <f>一年级BMI等级</f>
        <v/>
      </c>
      <c r="P1186" s="500" t="str">
        <f>一年级BMI得分</f>
        <v/>
      </c>
      <c r="Q1186" s="515" t="str">
        <f>一年级肺活量得分</f>
        <v/>
      </c>
      <c r="R1186" s="512" t="str">
        <f>一年级等级</f>
        <v/>
      </c>
      <c r="S1186" s="516" t="str">
        <f>一年级50米跑得分</f>
        <v/>
      </c>
      <c r="T1186" s="517" t="str">
        <f>一年级等级</f>
        <v/>
      </c>
      <c r="U1186" s="516" t="str">
        <f>一年级坐位体前屈得分</f>
        <v/>
      </c>
      <c r="V1186" s="517" t="str">
        <f>一年级等级</f>
        <v/>
      </c>
      <c r="W1186" s="516" t="str">
        <f>一年级一分钟跳绳得分</f>
        <v/>
      </c>
      <c r="X1186" s="517" t="str">
        <f>一年级等级</f>
        <v/>
      </c>
      <c r="Y1186" s="515"/>
      <c r="Z1186" s="518"/>
      <c r="AA1186" s="533"/>
      <c r="AB1186" s="515"/>
      <c r="AC1186" s="533" t="str">
        <f>一年级跳绳附加分</f>
        <v/>
      </c>
      <c r="AD1186" s="534" t="str">
        <f>一年级标准分</f>
        <v/>
      </c>
      <c r="AE1186" s="534" t="str">
        <f>一年级总分</f>
        <v/>
      </c>
      <c r="AF1186" s="517" t="str">
        <f>一年级等级</f>
        <v/>
      </c>
    </row>
    <row r="1187" spans="1:32">
      <c r="A1187" s="664">
        <v>117</v>
      </c>
      <c r="B1187" s="665">
        <v>65</v>
      </c>
      <c r="C1187" s="632"/>
      <c r="D1187" s="633"/>
      <c r="E1187" s="632"/>
      <c r="F1187" s="625"/>
      <c r="G1187" s="608"/>
      <c r="H1187" s="475"/>
      <c r="I1187" s="613"/>
      <c r="J1187" s="614"/>
      <c r="K1187" s="614"/>
      <c r="L1187" s="649"/>
      <c r="M1187" s="644"/>
      <c r="N1187" s="505" t="str">
        <f>一年级BMI</f>
        <v/>
      </c>
      <c r="O1187" s="499" t="str">
        <f>一年级BMI等级</f>
        <v/>
      </c>
      <c r="P1187" s="500" t="str">
        <f>一年级BMI得分</f>
        <v/>
      </c>
      <c r="Q1187" s="515" t="str">
        <f>一年级肺活量得分</f>
        <v/>
      </c>
      <c r="R1187" s="512" t="str">
        <f>一年级等级</f>
        <v/>
      </c>
      <c r="S1187" s="516" t="str">
        <f>一年级50米跑得分</f>
        <v/>
      </c>
      <c r="T1187" s="517" t="str">
        <f>一年级等级</f>
        <v/>
      </c>
      <c r="U1187" s="516" t="str">
        <f>一年级坐位体前屈得分</f>
        <v/>
      </c>
      <c r="V1187" s="517" t="str">
        <f>一年级等级</f>
        <v/>
      </c>
      <c r="W1187" s="516" t="str">
        <f>一年级一分钟跳绳得分</f>
        <v/>
      </c>
      <c r="X1187" s="517" t="str">
        <f>一年级等级</f>
        <v/>
      </c>
      <c r="Y1187" s="515"/>
      <c r="Z1187" s="518"/>
      <c r="AA1187" s="533"/>
      <c r="AB1187" s="515"/>
      <c r="AC1187" s="533" t="str">
        <f>一年级跳绳附加分</f>
        <v/>
      </c>
      <c r="AD1187" s="534" t="str">
        <f>一年级标准分</f>
        <v/>
      </c>
      <c r="AE1187" s="534" t="str">
        <f>一年级总分</f>
        <v/>
      </c>
      <c r="AF1187" s="517" t="str">
        <f>一年级等级</f>
        <v/>
      </c>
    </row>
    <row r="1188" spans="1:32">
      <c r="A1188" s="664">
        <v>117</v>
      </c>
      <c r="B1188" s="665">
        <v>66</v>
      </c>
      <c r="C1188" s="632"/>
      <c r="D1188" s="633"/>
      <c r="E1188" s="632"/>
      <c r="F1188" s="625"/>
      <c r="G1188" s="608"/>
      <c r="H1188" s="475"/>
      <c r="I1188" s="613"/>
      <c r="J1188" s="614"/>
      <c r="K1188" s="614"/>
      <c r="L1188" s="649"/>
      <c r="M1188" s="644"/>
      <c r="N1188" s="505" t="str">
        <f>一年级BMI</f>
        <v/>
      </c>
      <c r="O1188" s="499" t="str">
        <f>一年级BMI等级</f>
        <v/>
      </c>
      <c r="P1188" s="500" t="str">
        <f>一年级BMI得分</f>
        <v/>
      </c>
      <c r="Q1188" s="515" t="str">
        <f>一年级肺活量得分</f>
        <v/>
      </c>
      <c r="R1188" s="512" t="str">
        <f>一年级等级</f>
        <v/>
      </c>
      <c r="S1188" s="516" t="str">
        <f>一年级50米跑得分</f>
        <v/>
      </c>
      <c r="T1188" s="517" t="str">
        <f>一年级等级</f>
        <v/>
      </c>
      <c r="U1188" s="516" t="str">
        <f>一年级坐位体前屈得分</f>
        <v/>
      </c>
      <c r="V1188" s="517" t="str">
        <f>一年级等级</f>
        <v/>
      </c>
      <c r="W1188" s="516" t="str">
        <f>一年级一分钟跳绳得分</f>
        <v/>
      </c>
      <c r="X1188" s="517" t="str">
        <f>一年级等级</f>
        <v/>
      </c>
      <c r="Y1188" s="515"/>
      <c r="Z1188" s="518"/>
      <c r="AA1188" s="533"/>
      <c r="AB1188" s="515"/>
      <c r="AC1188" s="533" t="str">
        <f>一年级跳绳附加分</f>
        <v/>
      </c>
      <c r="AD1188" s="534" t="str">
        <f>一年级标准分</f>
        <v/>
      </c>
      <c r="AE1188" s="534" t="str">
        <f>一年级总分</f>
        <v/>
      </c>
      <c r="AF1188" s="517" t="str">
        <f>一年级等级</f>
        <v/>
      </c>
    </row>
    <row r="1189" spans="1:32">
      <c r="A1189" s="664">
        <v>117</v>
      </c>
      <c r="B1189" s="665">
        <v>67</v>
      </c>
      <c r="C1189" s="632"/>
      <c r="D1189" s="633"/>
      <c r="E1189" s="632"/>
      <c r="F1189" s="625"/>
      <c r="G1189" s="608"/>
      <c r="H1189" s="475"/>
      <c r="I1189" s="613"/>
      <c r="J1189" s="614"/>
      <c r="K1189" s="614"/>
      <c r="L1189" s="649"/>
      <c r="M1189" s="644"/>
      <c r="N1189" s="505" t="str">
        <f>一年级BMI</f>
        <v/>
      </c>
      <c r="O1189" s="499" t="str">
        <f>一年级BMI等级</f>
        <v/>
      </c>
      <c r="P1189" s="500" t="str">
        <f>一年级BMI得分</f>
        <v/>
      </c>
      <c r="Q1189" s="515" t="str">
        <f>一年级肺活量得分</f>
        <v/>
      </c>
      <c r="R1189" s="512" t="str">
        <f>一年级等级</f>
        <v/>
      </c>
      <c r="S1189" s="516" t="str">
        <f>一年级50米跑得分</f>
        <v/>
      </c>
      <c r="T1189" s="517" t="str">
        <f>一年级等级</f>
        <v/>
      </c>
      <c r="U1189" s="516" t="str">
        <f>一年级坐位体前屈得分</f>
        <v/>
      </c>
      <c r="V1189" s="517" t="str">
        <f>一年级等级</f>
        <v/>
      </c>
      <c r="W1189" s="516" t="str">
        <f>一年级一分钟跳绳得分</f>
        <v/>
      </c>
      <c r="X1189" s="517" t="str">
        <f>一年级等级</f>
        <v/>
      </c>
      <c r="Y1189" s="515"/>
      <c r="Z1189" s="518"/>
      <c r="AA1189" s="533"/>
      <c r="AB1189" s="515"/>
      <c r="AC1189" s="533" t="str">
        <f>一年级跳绳附加分</f>
        <v/>
      </c>
      <c r="AD1189" s="534" t="str">
        <f>一年级标准分</f>
        <v/>
      </c>
      <c r="AE1189" s="534" t="str">
        <f>一年级总分</f>
        <v/>
      </c>
      <c r="AF1189" s="517" t="str">
        <f>一年级等级</f>
        <v/>
      </c>
    </row>
    <row r="1190" spans="1:32">
      <c r="A1190" s="664">
        <v>117</v>
      </c>
      <c r="B1190" s="665">
        <v>68</v>
      </c>
      <c r="C1190" s="632"/>
      <c r="D1190" s="633"/>
      <c r="E1190" s="632"/>
      <c r="F1190" s="625"/>
      <c r="G1190" s="608"/>
      <c r="H1190" s="475"/>
      <c r="I1190" s="613"/>
      <c r="J1190" s="614"/>
      <c r="K1190" s="614"/>
      <c r="L1190" s="649"/>
      <c r="M1190" s="644"/>
      <c r="N1190" s="505" t="str">
        <f>一年级BMI</f>
        <v/>
      </c>
      <c r="O1190" s="499" t="str">
        <f>一年级BMI等级</f>
        <v/>
      </c>
      <c r="P1190" s="500" t="str">
        <f>一年级BMI得分</f>
        <v/>
      </c>
      <c r="Q1190" s="515" t="str">
        <f>一年级肺活量得分</f>
        <v/>
      </c>
      <c r="R1190" s="512" t="str">
        <f>一年级等级</f>
        <v/>
      </c>
      <c r="S1190" s="516" t="str">
        <f>一年级50米跑得分</f>
        <v/>
      </c>
      <c r="T1190" s="517" t="str">
        <f>一年级等级</f>
        <v/>
      </c>
      <c r="U1190" s="516" t="str">
        <f>一年级坐位体前屈得分</f>
        <v/>
      </c>
      <c r="V1190" s="517" t="str">
        <f>一年级等级</f>
        <v/>
      </c>
      <c r="W1190" s="516" t="str">
        <f>一年级一分钟跳绳得分</f>
        <v/>
      </c>
      <c r="X1190" s="517" t="str">
        <f>一年级等级</f>
        <v/>
      </c>
      <c r="Y1190" s="515"/>
      <c r="Z1190" s="518"/>
      <c r="AA1190" s="533"/>
      <c r="AB1190" s="515"/>
      <c r="AC1190" s="533" t="str">
        <f>一年级跳绳附加分</f>
        <v/>
      </c>
      <c r="AD1190" s="534" t="str">
        <f>一年级标准分</f>
        <v/>
      </c>
      <c r="AE1190" s="534" t="str">
        <f>一年级总分</f>
        <v/>
      </c>
      <c r="AF1190" s="517" t="str">
        <f>一年级等级</f>
        <v/>
      </c>
    </row>
    <row r="1191" spans="1:32">
      <c r="A1191" s="664">
        <v>117</v>
      </c>
      <c r="B1191" s="665">
        <v>69</v>
      </c>
      <c r="C1191" s="632"/>
      <c r="D1191" s="633"/>
      <c r="E1191" s="632"/>
      <c r="F1191" s="625"/>
      <c r="G1191" s="608"/>
      <c r="H1191" s="475"/>
      <c r="I1191" s="613"/>
      <c r="J1191" s="614"/>
      <c r="K1191" s="614"/>
      <c r="L1191" s="649"/>
      <c r="M1191" s="644"/>
      <c r="N1191" s="505" t="str">
        <f>一年级BMI</f>
        <v/>
      </c>
      <c r="O1191" s="499" t="str">
        <f>一年级BMI等级</f>
        <v/>
      </c>
      <c r="P1191" s="500" t="str">
        <f>一年级BMI得分</f>
        <v/>
      </c>
      <c r="Q1191" s="515" t="str">
        <f>一年级肺活量得分</f>
        <v/>
      </c>
      <c r="R1191" s="512" t="str">
        <f>一年级等级</f>
        <v/>
      </c>
      <c r="S1191" s="516" t="str">
        <f>一年级50米跑得分</f>
        <v/>
      </c>
      <c r="T1191" s="517" t="str">
        <f>一年级等级</f>
        <v/>
      </c>
      <c r="U1191" s="516" t="str">
        <f>一年级坐位体前屈得分</f>
        <v/>
      </c>
      <c r="V1191" s="517" t="str">
        <f>一年级等级</f>
        <v/>
      </c>
      <c r="W1191" s="516" t="str">
        <f>一年级一分钟跳绳得分</f>
        <v/>
      </c>
      <c r="X1191" s="517" t="str">
        <f>一年级等级</f>
        <v/>
      </c>
      <c r="Y1191" s="515"/>
      <c r="Z1191" s="518"/>
      <c r="AA1191" s="533"/>
      <c r="AB1191" s="515"/>
      <c r="AC1191" s="533" t="str">
        <f>一年级跳绳附加分</f>
        <v/>
      </c>
      <c r="AD1191" s="534" t="str">
        <f>一年级标准分</f>
        <v/>
      </c>
      <c r="AE1191" s="534" t="str">
        <f>一年级总分</f>
        <v/>
      </c>
      <c r="AF1191" s="517" t="str">
        <f>一年级等级</f>
        <v/>
      </c>
    </row>
    <row r="1192" ht="15.75" spans="1:32">
      <c r="A1192" s="687">
        <v>117</v>
      </c>
      <c r="B1192" s="688">
        <v>70</v>
      </c>
      <c r="C1192" s="634"/>
      <c r="D1192" s="635"/>
      <c r="E1192" s="634"/>
      <c r="F1192" s="636"/>
      <c r="G1192" s="611"/>
      <c r="H1192" s="542"/>
      <c r="I1192" s="617"/>
      <c r="J1192" s="618"/>
      <c r="K1192" s="618"/>
      <c r="L1192" s="652"/>
      <c r="M1192" s="647"/>
      <c r="N1192" s="573" t="str">
        <f>一年级BMI</f>
        <v/>
      </c>
      <c r="O1192" s="574" t="str">
        <f>一年级BMI等级</f>
        <v/>
      </c>
      <c r="P1192" s="575" t="str">
        <f>一年级BMI得分</f>
        <v/>
      </c>
      <c r="Q1192" s="576" t="str">
        <f>一年级肺活量得分</f>
        <v/>
      </c>
      <c r="R1192" s="577" t="str">
        <f>一年级等级</f>
        <v/>
      </c>
      <c r="S1192" s="578" t="str">
        <f>一年级50米跑得分</f>
        <v/>
      </c>
      <c r="T1192" s="567" t="str">
        <f>一年级等级</f>
        <v/>
      </c>
      <c r="U1192" s="578" t="str">
        <f>一年级坐位体前屈得分</f>
        <v/>
      </c>
      <c r="V1192" s="567" t="str">
        <f>一年级等级</f>
        <v/>
      </c>
      <c r="W1192" s="578" t="str">
        <f>一年级一分钟跳绳得分</f>
        <v/>
      </c>
      <c r="X1192" s="567" t="str">
        <f>一年级等级</f>
        <v/>
      </c>
      <c r="Y1192" s="576"/>
      <c r="Z1192" s="579"/>
      <c r="AA1192" s="565"/>
      <c r="AB1192" s="576"/>
      <c r="AC1192" s="565" t="str">
        <f>一年级跳绳附加分</f>
        <v/>
      </c>
      <c r="AD1192" s="566" t="str">
        <f>一年级标准分</f>
        <v/>
      </c>
      <c r="AE1192" s="566" t="str">
        <f>一年级总分</f>
        <v/>
      </c>
      <c r="AF1192" s="567" t="str">
        <f>一年级等级</f>
        <v/>
      </c>
    </row>
    <row r="1193" ht="15.75" spans="1:32">
      <c r="A1193" s="662">
        <v>118</v>
      </c>
      <c r="B1193" s="663">
        <v>1</v>
      </c>
      <c r="C1193" s="637"/>
      <c r="D1193" s="638"/>
      <c r="E1193" s="637"/>
      <c r="F1193" s="473"/>
      <c r="G1193" s="612"/>
      <c r="H1193" s="475"/>
      <c r="I1193" s="621"/>
      <c r="J1193" s="622"/>
      <c r="K1193" s="622"/>
      <c r="L1193" s="648"/>
      <c r="M1193" s="643"/>
      <c r="N1193" s="498" t="str">
        <f>一年级BMI</f>
        <v/>
      </c>
      <c r="O1193" s="499" t="str">
        <f>一年级BMI等级</f>
        <v/>
      </c>
      <c r="P1193" s="500" t="str">
        <f>一年级BMI得分</f>
        <v/>
      </c>
      <c r="Q1193" s="511" t="str">
        <f>一年级肺活量得分</f>
        <v/>
      </c>
      <c r="R1193" s="512" t="str">
        <f>一年级等级</f>
        <v/>
      </c>
      <c r="S1193" s="513" t="str">
        <f>一年级50米跑得分</f>
        <v/>
      </c>
      <c r="T1193" s="512" t="str">
        <f>一年级等级</f>
        <v/>
      </c>
      <c r="U1193" s="513" t="str">
        <f>一年级坐位体前屈得分</f>
        <v/>
      </c>
      <c r="V1193" s="512" t="str">
        <f>一年级等级</f>
        <v/>
      </c>
      <c r="W1193" s="513" t="str">
        <f>一年级一分钟跳绳得分</f>
        <v/>
      </c>
      <c r="X1193" s="512" t="str">
        <f>一年级等级</f>
        <v/>
      </c>
      <c r="Y1193" s="511"/>
      <c r="Z1193" s="514"/>
      <c r="AA1193" s="530"/>
      <c r="AB1193" s="511"/>
      <c r="AC1193" s="530" t="str">
        <f>一年级跳绳附加分</f>
        <v/>
      </c>
      <c r="AD1193" s="531" t="str">
        <f>一年级标准分</f>
        <v/>
      </c>
      <c r="AE1193" s="531" t="str">
        <f>一年级总分</f>
        <v/>
      </c>
      <c r="AF1193" s="512" t="str">
        <f>一年级等级</f>
        <v/>
      </c>
    </row>
    <row r="1194" spans="1:32">
      <c r="A1194" s="664">
        <v>118</v>
      </c>
      <c r="B1194" s="665">
        <v>2</v>
      </c>
      <c r="C1194" s="632"/>
      <c r="D1194" s="633"/>
      <c r="E1194" s="632"/>
      <c r="F1194" s="473"/>
      <c r="G1194" s="608"/>
      <c r="H1194" s="475"/>
      <c r="I1194" s="613"/>
      <c r="J1194" s="614"/>
      <c r="K1194" s="614"/>
      <c r="L1194" s="649"/>
      <c r="M1194" s="644"/>
      <c r="N1194" s="505" t="str">
        <f>一年级BMI</f>
        <v/>
      </c>
      <c r="O1194" s="499" t="str">
        <f>一年级BMI等级</f>
        <v/>
      </c>
      <c r="P1194" s="500" t="str">
        <f>一年级BMI得分</f>
        <v/>
      </c>
      <c r="Q1194" s="515" t="str">
        <f>一年级肺活量得分</f>
        <v/>
      </c>
      <c r="R1194" s="512" t="str">
        <f>一年级等级</f>
        <v/>
      </c>
      <c r="S1194" s="516" t="str">
        <f>一年级50米跑得分</f>
        <v/>
      </c>
      <c r="T1194" s="517" t="str">
        <f>一年级等级</f>
        <v/>
      </c>
      <c r="U1194" s="516" t="str">
        <f>一年级坐位体前屈得分</f>
        <v/>
      </c>
      <c r="V1194" s="517" t="str">
        <f>一年级等级</f>
        <v/>
      </c>
      <c r="W1194" s="516" t="str">
        <f>一年级一分钟跳绳得分</f>
        <v/>
      </c>
      <c r="X1194" s="517" t="str">
        <f>一年级等级</f>
        <v/>
      </c>
      <c r="Y1194" s="515"/>
      <c r="Z1194" s="518"/>
      <c r="AA1194" s="533"/>
      <c r="AB1194" s="515"/>
      <c r="AC1194" s="533" t="str">
        <f>一年级跳绳附加分</f>
        <v/>
      </c>
      <c r="AD1194" s="534" t="str">
        <f>一年级标准分</f>
        <v/>
      </c>
      <c r="AE1194" s="534" t="str">
        <f>一年级总分</f>
        <v/>
      </c>
      <c r="AF1194" s="517" t="str">
        <f>一年级等级</f>
        <v/>
      </c>
    </row>
    <row r="1195" spans="1:32">
      <c r="A1195" s="664">
        <v>118</v>
      </c>
      <c r="B1195" s="665">
        <v>3</v>
      </c>
      <c r="C1195" s="632"/>
      <c r="D1195" s="633"/>
      <c r="E1195" s="632"/>
      <c r="F1195" s="473"/>
      <c r="G1195" s="608"/>
      <c r="H1195" s="475"/>
      <c r="I1195" s="613"/>
      <c r="J1195" s="614"/>
      <c r="K1195" s="614"/>
      <c r="L1195" s="649"/>
      <c r="M1195" s="644"/>
      <c r="N1195" s="505" t="str">
        <f>一年级BMI</f>
        <v/>
      </c>
      <c r="O1195" s="499" t="str">
        <f>一年级BMI等级</f>
        <v/>
      </c>
      <c r="P1195" s="500" t="str">
        <f>一年级BMI得分</f>
        <v/>
      </c>
      <c r="Q1195" s="515" t="str">
        <f>一年级肺活量得分</f>
        <v/>
      </c>
      <c r="R1195" s="512" t="str">
        <f>一年级等级</f>
        <v/>
      </c>
      <c r="S1195" s="516" t="str">
        <f>一年级50米跑得分</f>
        <v/>
      </c>
      <c r="T1195" s="517" t="str">
        <f>一年级等级</f>
        <v/>
      </c>
      <c r="U1195" s="516" t="str">
        <f>一年级坐位体前屈得分</f>
        <v/>
      </c>
      <c r="V1195" s="517" t="str">
        <f>一年级等级</f>
        <v/>
      </c>
      <c r="W1195" s="516" t="str">
        <f>一年级一分钟跳绳得分</f>
        <v/>
      </c>
      <c r="X1195" s="517" t="str">
        <f>一年级等级</f>
        <v/>
      </c>
      <c r="Y1195" s="515"/>
      <c r="Z1195" s="518"/>
      <c r="AA1195" s="533"/>
      <c r="AB1195" s="515"/>
      <c r="AC1195" s="533" t="str">
        <f>一年级跳绳附加分</f>
        <v/>
      </c>
      <c r="AD1195" s="534" t="str">
        <f>一年级标准分</f>
        <v/>
      </c>
      <c r="AE1195" s="534" t="str">
        <f>一年级总分</f>
        <v/>
      </c>
      <c r="AF1195" s="517" t="str">
        <f>一年级等级</f>
        <v/>
      </c>
    </row>
    <row r="1196" spans="1:32">
      <c r="A1196" s="664">
        <v>118</v>
      </c>
      <c r="B1196" s="665">
        <v>4</v>
      </c>
      <c r="C1196" s="632"/>
      <c r="D1196" s="633"/>
      <c r="E1196" s="632"/>
      <c r="F1196" s="473"/>
      <c r="G1196" s="608"/>
      <c r="H1196" s="475"/>
      <c r="I1196" s="613"/>
      <c r="J1196" s="614"/>
      <c r="K1196" s="614"/>
      <c r="L1196" s="649"/>
      <c r="M1196" s="644"/>
      <c r="N1196" s="505" t="str">
        <f>一年级BMI</f>
        <v/>
      </c>
      <c r="O1196" s="499" t="str">
        <f>一年级BMI等级</f>
        <v/>
      </c>
      <c r="P1196" s="500" t="str">
        <f>一年级BMI得分</f>
        <v/>
      </c>
      <c r="Q1196" s="515" t="str">
        <f>一年级肺活量得分</f>
        <v/>
      </c>
      <c r="R1196" s="512" t="str">
        <f>一年级等级</f>
        <v/>
      </c>
      <c r="S1196" s="516" t="str">
        <f>一年级50米跑得分</f>
        <v/>
      </c>
      <c r="T1196" s="517" t="str">
        <f>一年级等级</f>
        <v/>
      </c>
      <c r="U1196" s="516" t="str">
        <f>一年级坐位体前屈得分</f>
        <v/>
      </c>
      <c r="V1196" s="517" t="str">
        <f>一年级等级</f>
        <v/>
      </c>
      <c r="W1196" s="516" t="str">
        <f>一年级一分钟跳绳得分</f>
        <v/>
      </c>
      <c r="X1196" s="517" t="str">
        <f>一年级等级</f>
        <v/>
      </c>
      <c r="Y1196" s="515"/>
      <c r="Z1196" s="518"/>
      <c r="AA1196" s="533"/>
      <c r="AB1196" s="515"/>
      <c r="AC1196" s="533" t="str">
        <f>一年级跳绳附加分</f>
        <v/>
      </c>
      <c r="AD1196" s="534" t="str">
        <f>一年级标准分</f>
        <v/>
      </c>
      <c r="AE1196" s="534" t="str">
        <f>一年级总分</f>
        <v/>
      </c>
      <c r="AF1196" s="517" t="str">
        <f>一年级等级</f>
        <v/>
      </c>
    </row>
    <row r="1197" spans="1:32">
      <c r="A1197" s="664">
        <v>118</v>
      </c>
      <c r="B1197" s="665">
        <v>5</v>
      </c>
      <c r="C1197" s="632"/>
      <c r="D1197" s="633"/>
      <c r="E1197" s="632"/>
      <c r="F1197" s="473"/>
      <c r="G1197" s="608"/>
      <c r="H1197" s="475"/>
      <c r="I1197" s="613"/>
      <c r="J1197" s="614"/>
      <c r="K1197" s="614"/>
      <c r="L1197" s="649"/>
      <c r="M1197" s="644"/>
      <c r="N1197" s="505" t="str">
        <f>一年级BMI</f>
        <v/>
      </c>
      <c r="O1197" s="499" t="str">
        <f>一年级BMI等级</f>
        <v/>
      </c>
      <c r="P1197" s="500" t="str">
        <f>一年级BMI得分</f>
        <v/>
      </c>
      <c r="Q1197" s="515" t="str">
        <f>一年级肺活量得分</f>
        <v/>
      </c>
      <c r="R1197" s="512" t="str">
        <f>一年级等级</f>
        <v/>
      </c>
      <c r="S1197" s="516" t="str">
        <f>一年级50米跑得分</f>
        <v/>
      </c>
      <c r="T1197" s="517" t="str">
        <f>一年级等级</f>
        <v/>
      </c>
      <c r="U1197" s="516" t="str">
        <f>一年级坐位体前屈得分</f>
        <v/>
      </c>
      <c r="V1197" s="517" t="str">
        <f>一年级等级</f>
        <v/>
      </c>
      <c r="W1197" s="516" t="str">
        <f>一年级一分钟跳绳得分</f>
        <v/>
      </c>
      <c r="X1197" s="517" t="str">
        <f>一年级等级</f>
        <v/>
      </c>
      <c r="Y1197" s="515"/>
      <c r="Z1197" s="518"/>
      <c r="AA1197" s="533"/>
      <c r="AB1197" s="515"/>
      <c r="AC1197" s="533" t="str">
        <f>一年级跳绳附加分</f>
        <v/>
      </c>
      <c r="AD1197" s="534" t="str">
        <f>一年级标准分</f>
        <v/>
      </c>
      <c r="AE1197" s="534" t="str">
        <f>一年级总分</f>
        <v/>
      </c>
      <c r="AF1197" s="517" t="str">
        <f>一年级等级</f>
        <v/>
      </c>
    </row>
    <row r="1198" spans="1:32">
      <c r="A1198" s="664">
        <v>118</v>
      </c>
      <c r="B1198" s="665">
        <v>6</v>
      </c>
      <c r="C1198" s="632"/>
      <c r="D1198" s="633"/>
      <c r="E1198" s="632"/>
      <c r="F1198" s="473"/>
      <c r="G1198" s="608"/>
      <c r="H1198" s="475"/>
      <c r="I1198" s="613"/>
      <c r="J1198" s="614"/>
      <c r="K1198" s="614"/>
      <c r="L1198" s="649"/>
      <c r="M1198" s="644"/>
      <c r="N1198" s="505" t="str">
        <f>一年级BMI</f>
        <v/>
      </c>
      <c r="O1198" s="499" t="str">
        <f>一年级BMI等级</f>
        <v/>
      </c>
      <c r="P1198" s="500" t="str">
        <f>一年级BMI得分</f>
        <v/>
      </c>
      <c r="Q1198" s="515" t="str">
        <f>一年级肺活量得分</f>
        <v/>
      </c>
      <c r="R1198" s="512" t="str">
        <f>一年级等级</f>
        <v/>
      </c>
      <c r="S1198" s="516" t="str">
        <f>一年级50米跑得分</f>
        <v/>
      </c>
      <c r="T1198" s="517" t="str">
        <f>一年级等级</f>
        <v/>
      </c>
      <c r="U1198" s="516" t="str">
        <f>一年级坐位体前屈得分</f>
        <v/>
      </c>
      <c r="V1198" s="517" t="str">
        <f>一年级等级</f>
        <v/>
      </c>
      <c r="W1198" s="516" t="str">
        <f>一年级一分钟跳绳得分</f>
        <v/>
      </c>
      <c r="X1198" s="517" t="str">
        <f>一年级等级</f>
        <v/>
      </c>
      <c r="Y1198" s="515"/>
      <c r="Z1198" s="518"/>
      <c r="AA1198" s="533"/>
      <c r="AB1198" s="515"/>
      <c r="AC1198" s="533" t="str">
        <f>一年级跳绳附加分</f>
        <v/>
      </c>
      <c r="AD1198" s="534" t="str">
        <f>一年级标准分</f>
        <v/>
      </c>
      <c r="AE1198" s="534" t="str">
        <f>一年级总分</f>
        <v/>
      </c>
      <c r="AF1198" s="517" t="str">
        <f>一年级等级</f>
        <v/>
      </c>
    </row>
    <row r="1199" spans="1:32">
      <c r="A1199" s="664">
        <v>118</v>
      </c>
      <c r="B1199" s="665">
        <v>7</v>
      </c>
      <c r="C1199" s="632"/>
      <c r="D1199" s="633"/>
      <c r="E1199" s="632"/>
      <c r="F1199" s="473"/>
      <c r="G1199" s="608"/>
      <c r="H1199" s="475"/>
      <c r="I1199" s="613"/>
      <c r="J1199" s="614"/>
      <c r="K1199" s="614"/>
      <c r="L1199" s="649"/>
      <c r="M1199" s="644"/>
      <c r="N1199" s="505" t="str">
        <f>一年级BMI</f>
        <v/>
      </c>
      <c r="O1199" s="499" t="str">
        <f>一年级BMI等级</f>
        <v/>
      </c>
      <c r="P1199" s="500" t="str">
        <f>一年级BMI得分</f>
        <v/>
      </c>
      <c r="Q1199" s="515" t="str">
        <f>一年级肺活量得分</f>
        <v/>
      </c>
      <c r="R1199" s="512" t="str">
        <f>一年级等级</f>
        <v/>
      </c>
      <c r="S1199" s="516" t="str">
        <f>一年级50米跑得分</f>
        <v/>
      </c>
      <c r="T1199" s="517" t="str">
        <f>一年级等级</f>
        <v/>
      </c>
      <c r="U1199" s="516" t="str">
        <f>一年级坐位体前屈得分</f>
        <v/>
      </c>
      <c r="V1199" s="517" t="str">
        <f>一年级等级</f>
        <v/>
      </c>
      <c r="W1199" s="516" t="str">
        <f>一年级一分钟跳绳得分</f>
        <v/>
      </c>
      <c r="X1199" s="517" t="str">
        <f>一年级等级</f>
        <v/>
      </c>
      <c r="Y1199" s="515"/>
      <c r="Z1199" s="518"/>
      <c r="AA1199" s="533"/>
      <c r="AB1199" s="515"/>
      <c r="AC1199" s="533" t="str">
        <f>一年级跳绳附加分</f>
        <v/>
      </c>
      <c r="AD1199" s="534" t="str">
        <f>一年级标准分</f>
        <v/>
      </c>
      <c r="AE1199" s="534" t="str">
        <f>一年级总分</f>
        <v/>
      </c>
      <c r="AF1199" s="517" t="str">
        <f>一年级等级</f>
        <v/>
      </c>
    </row>
    <row r="1200" spans="1:32">
      <c r="A1200" s="664">
        <v>118</v>
      </c>
      <c r="B1200" s="665">
        <v>8</v>
      </c>
      <c r="C1200" s="632"/>
      <c r="D1200" s="633"/>
      <c r="E1200" s="632"/>
      <c r="F1200" s="473"/>
      <c r="G1200" s="608"/>
      <c r="H1200" s="475"/>
      <c r="I1200" s="613"/>
      <c r="J1200" s="614"/>
      <c r="K1200" s="614"/>
      <c r="L1200" s="649"/>
      <c r="M1200" s="644"/>
      <c r="N1200" s="505" t="str">
        <f>一年级BMI</f>
        <v/>
      </c>
      <c r="O1200" s="499" t="str">
        <f>一年级BMI等级</f>
        <v/>
      </c>
      <c r="P1200" s="500" t="str">
        <f>一年级BMI得分</f>
        <v/>
      </c>
      <c r="Q1200" s="515" t="str">
        <f>一年级肺活量得分</f>
        <v/>
      </c>
      <c r="R1200" s="512" t="str">
        <f>一年级等级</f>
        <v/>
      </c>
      <c r="S1200" s="516" t="str">
        <f>一年级50米跑得分</f>
        <v/>
      </c>
      <c r="T1200" s="517" t="str">
        <f>一年级等级</f>
        <v/>
      </c>
      <c r="U1200" s="516" t="str">
        <f>一年级坐位体前屈得分</f>
        <v/>
      </c>
      <c r="V1200" s="517" t="str">
        <f>一年级等级</f>
        <v/>
      </c>
      <c r="W1200" s="516" t="str">
        <f>一年级一分钟跳绳得分</f>
        <v/>
      </c>
      <c r="X1200" s="517" t="str">
        <f>一年级等级</f>
        <v/>
      </c>
      <c r="Y1200" s="515"/>
      <c r="Z1200" s="518"/>
      <c r="AA1200" s="533"/>
      <c r="AB1200" s="515"/>
      <c r="AC1200" s="533" t="str">
        <f>一年级跳绳附加分</f>
        <v/>
      </c>
      <c r="AD1200" s="534" t="str">
        <f>一年级标准分</f>
        <v/>
      </c>
      <c r="AE1200" s="534" t="str">
        <f>一年级总分</f>
        <v/>
      </c>
      <c r="AF1200" s="517" t="str">
        <f>一年级等级</f>
        <v/>
      </c>
    </row>
    <row r="1201" spans="1:32">
      <c r="A1201" s="664">
        <v>118</v>
      </c>
      <c r="B1201" s="665">
        <v>9</v>
      </c>
      <c r="C1201" s="632"/>
      <c r="D1201" s="633"/>
      <c r="E1201" s="632"/>
      <c r="F1201" s="473"/>
      <c r="G1201" s="608"/>
      <c r="H1201" s="475"/>
      <c r="I1201" s="613"/>
      <c r="J1201" s="614"/>
      <c r="K1201" s="614"/>
      <c r="L1201" s="649"/>
      <c r="M1201" s="644"/>
      <c r="N1201" s="505" t="str">
        <f>一年级BMI</f>
        <v/>
      </c>
      <c r="O1201" s="499" t="str">
        <f>一年级BMI等级</f>
        <v/>
      </c>
      <c r="P1201" s="500" t="str">
        <f>一年级BMI得分</f>
        <v/>
      </c>
      <c r="Q1201" s="515" t="str">
        <f>一年级肺活量得分</f>
        <v/>
      </c>
      <c r="R1201" s="512" t="str">
        <f>一年级等级</f>
        <v/>
      </c>
      <c r="S1201" s="516" t="str">
        <f>一年级50米跑得分</f>
        <v/>
      </c>
      <c r="T1201" s="517" t="str">
        <f>一年级等级</f>
        <v/>
      </c>
      <c r="U1201" s="516" t="str">
        <f>一年级坐位体前屈得分</f>
        <v/>
      </c>
      <c r="V1201" s="517" t="str">
        <f>一年级等级</f>
        <v/>
      </c>
      <c r="W1201" s="516" t="str">
        <f>一年级一分钟跳绳得分</f>
        <v/>
      </c>
      <c r="X1201" s="517" t="str">
        <f>一年级等级</f>
        <v/>
      </c>
      <c r="Y1201" s="515"/>
      <c r="Z1201" s="518"/>
      <c r="AA1201" s="533"/>
      <c r="AB1201" s="515"/>
      <c r="AC1201" s="533" t="str">
        <f>一年级跳绳附加分</f>
        <v/>
      </c>
      <c r="AD1201" s="534" t="str">
        <f>一年级标准分</f>
        <v/>
      </c>
      <c r="AE1201" s="534" t="str">
        <f>一年级总分</f>
        <v/>
      </c>
      <c r="AF1201" s="517" t="str">
        <f>一年级等级</f>
        <v/>
      </c>
    </row>
    <row r="1202" spans="1:32">
      <c r="A1202" s="664">
        <v>118</v>
      </c>
      <c r="B1202" s="665">
        <v>10</v>
      </c>
      <c r="C1202" s="632"/>
      <c r="D1202" s="633"/>
      <c r="E1202" s="632"/>
      <c r="F1202" s="473"/>
      <c r="G1202" s="608"/>
      <c r="H1202" s="475"/>
      <c r="I1202" s="613"/>
      <c r="J1202" s="614"/>
      <c r="K1202" s="614"/>
      <c r="L1202" s="649"/>
      <c r="M1202" s="644"/>
      <c r="N1202" s="505" t="str">
        <f>一年级BMI</f>
        <v/>
      </c>
      <c r="O1202" s="499" t="str">
        <f>一年级BMI等级</f>
        <v/>
      </c>
      <c r="P1202" s="500" t="str">
        <f>一年级BMI得分</f>
        <v/>
      </c>
      <c r="Q1202" s="515" t="str">
        <f>一年级肺活量得分</f>
        <v/>
      </c>
      <c r="R1202" s="512" t="str">
        <f>一年级等级</f>
        <v/>
      </c>
      <c r="S1202" s="516" t="str">
        <f>一年级50米跑得分</f>
        <v/>
      </c>
      <c r="T1202" s="517" t="str">
        <f>一年级等级</f>
        <v/>
      </c>
      <c r="U1202" s="516" t="str">
        <f>一年级坐位体前屈得分</f>
        <v/>
      </c>
      <c r="V1202" s="517" t="str">
        <f>一年级等级</f>
        <v/>
      </c>
      <c r="W1202" s="516" t="str">
        <f>一年级一分钟跳绳得分</f>
        <v/>
      </c>
      <c r="X1202" s="517" t="str">
        <f>一年级等级</f>
        <v/>
      </c>
      <c r="Y1202" s="515"/>
      <c r="Z1202" s="518"/>
      <c r="AA1202" s="533"/>
      <c r="AB1202" s="515"/>
      <c r="AC1202" s="533" t="str">
        <f>一年级跳绳附加分</f>
        <v/>
      </c>
      <c r="AD1202" s="534" t="str">
        <f>一年级标准分</f>
        <v/>
      </c>
      <c r="AE1202" s="534" t="str">
        <f>一年级总分</f>
        <v/>
      </c>
      <c r="AF1202" s="517" t="str">
        <f>一年级等级</f>
        <v/>
      </c>
    </row>
    <row r="1203" spans="1:32">
      <c r="A1203" s="664">
        <v>118</v>
      </c>
      <c r="B1203" s="665">
        <v>11</v>
      </c>
      <c r="C1203" s="632"/>
      <c r="D1203" s="633"/>
      <c r="E1203" s="632"/>
      <c r="F1203" s="473"/>
      <c r="G1203" s="608"/>
      <c r="H1203" s="475"/>
      <c r="I1203" s="613"/>
      <c r="J1203" s="614"/>
      <c r="K1203" s="614"/>
      <c r="L1203" s="649"/>
      <c r="M1203" s="644"/>
      <c r="N1203" s="505" t="str">
        <f>一年级BMI</f>
        <v/>
      </c>
      <c r="O1203" s="499" t="str">
        <f>一年级BMI等级</f>
        <v/>
      </c>
      <c r="P1203" s="500" t="str">
        <f>一年级BMI得分</f>
        <v/>
      </c>
      <c r="Q1203" s="515" t="str">
        <f>一年级肺活量得分</f>
        <v/>
      </c>
      <c r="R1203" s="512" t="str">
        <f>一年级等级</f>
        <v/>
      </c>
      <c r="S1203" s="516" t="str">
        <f>一年级50米跑得分</f>
        <v/>
      </c>
      <c r="T1203" s="517" t="str">
        <f>一年级等级</f>
        <v/>
      </c>
      <c r="U1203" s="516" t="str">
        <f>一年级坐位体前屈得分</f>
        <v/>
      </c>
      <c r="V1203" s="517" t="str">
        <f>一年级等级</f>
        <v/>
      </c>
      <c r="W1203" s="516" t="str">
        <f>一年级一分钟跳绳得分</f>
        <v/>
      </c>
      <c r="X1203" s="517" t="str">
        <f>一年级等级</f>
        <v/>
      </c>
      <c r="Y1203" s="515"/>
      <c r="Z1203" s="518"/>
      <c r="AA1203" s="533"/>
      <c r="AB1203" s="515"/>
      <c r="AC1203" s="533" t="str">
        <f>一年级跳绳附加分</f>
        <v/>
      </c>
      <c r="AD1203" s="534" t="str">
        <f>一年级标准分</f>
        <v/>
      </c>
      <c r="AE1203" s="534" t="str">
        <f>一年级总分</f>
        <v/>
      </c>
      <c r="AF1203" s="517" t="str">
        <f>一年级等级</f>
        <v/>
      </c>
    </row>
    <row r="1204" spans="1:32">
      <c r="A1204" s="664">
        <v>118</v>
      </c>
      <c r="B1204" s="665">
        <v>12</v>
      </c>
      <c r="C1204" s="632"/>
      <c r="D1204" s="633"/>
      <c r="E1204" s="632"/>
      <c r="F1204" s="473"/>
      <c r="G1204" s="608"/>
      <c r="H1204" s="475"/>
      <c r="I1204" s="613"/>
      <c r="J1204" s="614"/>
      <c r="K1204" s="614"/>
      <c r="L1204" s="649"/>
      <c r="M1204" s="644"/>
      <c r="N1204" s="505" t="str">
        <f>一年级BMI</f>
        <v/>
      </c>
      <c r="O1204" s="499" t="str">
        <f>一年级BMI等级</f>
        <v/>
      </c>
      <c r="P1204" s="500" t="str">
        <f>一年级BMI得分</f>
        <v/>
      </c>
      <c r="Q1204" s="515" t="str">
        <f>一年级肺活量得分</f>
        <v/>
      </c>
      <c r="R1204" s="512" t="str">
        <f>一年级等级</f>
        <v/>
      </c>
      <c r="S1204" s="516" t="str">
        <f>一年级50米跑得分</f>
        <v/>
      </c>
      <c r="T1204" s="517" t="str">
        <f>一年级等级</f>
        <v/>
      </c>
      <c r="U1204" s="516" t="str">
        <f>一年级坐位体前屈得分</f>
        <v/>
      </c>
      <c r="V1204" s="517" t="str">
        <f>一年级等级</f>
        <v/>
      </c>
      <c r="W1204" s="516" t="str">
        <f>一年级一分钟跳绳得分</f>
        <v/>
      </c>
      <c r="X1204" s="517" t="str">
        <f>一年级等级</f>
        <v/>
      </c>
      <c r="Y1204" s="515"/>
      <c r="Z1204" s="518"/>
      <c r="AA1204" s="533"/>
      <c r="AB1204" s="515"/>
      <c r="AC1204" s="533" t="str">
        <f>一年级跳绳附加分</f>
        <v/>
      </c>
      <c r="AD1204" s="534" t="str">
        <f>一年级标准分</f>
        <v/>
      </c>
      <c r="AE1204" s="534" t="str">
        <f>一年级总分</f>
        <v/>
      </c>
      <c r="AF1204" s="517" t="str">
        <f>一年级等级</f>
        <v/>
      </c>
    </row>
    <row r="1205" spans="1:32">
      <c r="A1205" s="664">
        <v>118</v>
      </c>
      <c r="B1205" s="665">
        <v>13</v>
      </c>
      <c r="C1205" s="632"/>
      <c r="D1205" s="633"/>
      <c r="E1205" s="632"/>
      <c r="F1205" s="473"/>
      <c r="G1205" s="608"/>
      <c r="H1205" s="475"/>
      <c r="I1205" s="613"/>
      <c r="J1205" s="614"/>
      <c r="K1205" s="614"/>
      <c r="L1205" s="649"/>
      <c r="M1205" s="644"/>
      <c r="N1205" s="505" t="str">
        <f>一年级BMI</f>
        <v/>
      </c>
      <c r="O1205" s="499" t="str">
        <f>一年级BMI等级</f>
        <v/>
      </c>
      <c r="P1205" s="500" t="str">
        <f>一年级BMI得分</f>
        <v/>
      </c>
      <c r="Q1205" s="515" t="str">
        <f>一年级肺活量得分</f>
        <v/>
      </c>
      <c r="R1205" s="512" t="str">
        <f>一年级等级</f>
        <v/>
      </c>
      <c r="S1205" s="516" t="str">
        <f>一年级50米跑得分</f>
        <v/>
      </c>
      <c r="T1205" s="517" t="str">
        <f>一年级等级</f>
        <v/>
      </c>
      <c r="U1205" s="516" t="str">
        <f>一年级坐位体前屈得分</f>
        <v/>
      </c>
      <c r="V1205" s="517" t="str">
        <f>一年级等级</f>
        <v/>
      </c>
      <c r="W1205" s="516" t="str">
        <f>一年级一分钟跳绳得分</f>
        <v/>
      </c>
      <c r="X1205" s="517" t="str">
        <f>一年级等级</f>
        <v/>
      </c>
      <c r="Y1205" s="515"/>
      <c r="Z1205" s="518"/>
      <c r="AA1205" s="533"/>
      <c r="AB1205" s="515"/>
      <c r="AC1205" s="533" t="str">
        <f>一年级跳绳附加分</f>
        <v/>
      </c>
      <c r="AD1205" s="534" t="str">
        <f>一年级标准分</f>
        <v/>
      </c>
      <c r="AE1205" s="534" t="str">
        <f>一年级总分</f>
        <v/>
      </c>
      <c r="AF1205" s="517" t="str">
        <f>一年级等级</f>
        <v/>
      </c>
    </row>
    <row r="1206" spans="1:32">
      <c r="A1206" s="664">
        <v>118</v>
      </c>
      <c r="B1206" s="665">
        <v>14</v>
      </c>
      <c r="C1206" s="632"/>
      <c r="D1206" s="633"/>
      <c r="E1206" s="632"/>
      <c r="F1206" s="473"/>
      <c r="G1206" s="608"/>
      <c r="H1206" s="475"/>
      <c r="I1206" s="613"/>
      <c r="J1206" s="614"/>
      <c r="K1206" s="614"/>
      <c r="L1206" s="649"/>
      <c r="M1206" s="644"/>
      <c r="N1206" s="505" t="str">
        <f>一年级BMI</f>
        <v/>
      </c>
      <c r="O1206" s="499" t="str">
        <f>一年级BMI等级</f>
        <v/>
      </c>
      <c r="P1206" s="500" t="str">
        <f>一年级BMI得分</f>
        <v/>
      </c>
      <c r="Q1206" s="515" t="str">
        <f>一年级肺活量得分</f>
        <v/>
      </c>
      <c r="R1206" s="512" t="str">
        <f>一年级等级</f>
        <v/>
      </c>
      <c r="S1206" s="516" t="str">
        <f>一年级50米跑得分</f>
        <v/>
      </c>
      <c r="T1206" s="517" t="str">
        <f>一年级等级</f>
        <v/>
      </c>
      <c r="U1206" s="516" t="str">
        <f>一年级坐位体前屈得分</f>
        <v/>
      </c>
      <c r="V1206" s="517" t="str">
        <f>一年级等级</f>
        <v/>
      </c>
      <c r="W1206" s="516" t="str">
        <f>一年级一分钟跳绳得分</f>
        <v/>
      </c>
      <c r="X1206" s="517" t="str">
        <f>一年级等级</f>
        <v/>
      </c>
      <c r="Y1206" s="515"/>
      <c r="Z1206" s="518"/>
      <c r="AA1206" s="533"/>
      <c r="AB1206" s="515"/>
      <c r="AC1206" s="533" t="str">
        <f>一年级跳绳附加分</f>
        <v/>
      </c>
      <c r="AD1206" s="534" t="str">
        <f>一年级标准分</f>
        <v/>
      </c>
      <c r="AE1206" s="534" t="str">
        <f>一年级总分</f>
        <v/>
      </c>
      <c r="AF1206" s="517" t="str">
        <f>一年级等级</f>
        <v/>
      </c>
    </row>
    <row r="1207" spans="1:32">
      <c r="A1207" s="664">
        <v>118</v>
      </c>
      <c r="B1207" s="665">
        <v>15</v>
      </c>
      <c r="C1207" s="632"/>
      <c r="D1207" s="633"/>
      <c r="E1207" s="632"/>
      <c r="F1207" s="473"/>
      <c r="G1207" s="608"/>
      <c r="H1207" s="475"/>
      <c r="I1207" s="613"/>
      <c r="J1207" s="614"/>
      <c r="K1207" s="614"/>
      <c r="L1207" s="649"/>
      <c r="M1207" s="644"/>
      <c r="N1207" s="505" t="str">
        <f>一年级BMI</f>
        <v/>
      </c>
      <c r="O1207" s="499" t="str">
        <f>一年级BMI等级</f>
        <v/>
      </c>
      <c r="P1207" s="500" t="str">
        <f>一年级BMI得分</f>
        <v/>
      </c>
      <c r="Q1207" s="515" t="str">
        <f>一年级肺活量得分</f>
        <v/>
      </c>
      <c r="R1207" s="512" t="str">
        <f>一年级等级</f>
        <v/>
      </c>
      <c r="S1207" s="516" t="str">
        <f>一年级50米跑得分</f>
        <v/>
      </c>
      <c r="T1207" s="517" t="str">
        <f>一年级等级</f>
        <v/>
      </c>
      <c r="U1207" s="516" t="str">
        <f>一年级坐位体前屈得分</f>
        <v/>
      </c>
      <c r="V1207" s="517" t="str">
        <f>一年级等级</f>
        <v/>
      </c>
      <c r="W1207" s="516" t="str">
        <f>一年级一分钟跳绳得分</f>
        <v/>
      </c>
      <c r="X1207" s="517" t="str">
        <f>一年级等级</f>
        <v/>
      </c>
      <c r="Y1207" s="515"/>
      <c r="Z1207" s="518"/>
      <c r="AA1207" s="533"/>
      <c r="AB1207" s="515"/>
      <c r="AC1207" s="533" t="str">
        <f>一年级跳绳附加分</f>
        <v/>
      </c>
      <c r="AD1207" s="534" t="str">
        <f>一年级标准分</f>
        <v/>
      </c>
      <c r="AE1207" s="534" t="str">
        <f>一年级总分</f>
        <v/>
      </c>
      <c r="AF1207" s="517" t="str">
        <f>一年级等级</f>
        <v/>
      </c>
    </row>
    <row r="1208" spans="1:32">
      <c r="A1208" s="664">
        <v>118</v>
      </c>
      <c r="B1208" s="665">
        <v>16</v>
      </c>
      <c r="C1208" s="632"/>
      <c r="D1208" s="633"/>
      <c r="E1208" s="632"/>
      <c r="F1208" s="473"/>
      <c r="G1208" s="608"/>
      <c r="H1208" s="475"/>
      <c r="I1208" s="613"/>
      <c r="J1208" s="614"/>
      <c r="K1208" s="614"/>
      <c r="L1208" s="649"/>
      <c r="M1208" s="644"/>
      <c r="N1208" s="505" t="str">
        <f>一年级BMI</f>
        <v/>
      </c>
      <c r="O1208" s="499" t="str">
        <f>一年级BMI等级</f>
        <v/>
      </c>
      <c r="P1208" s="500" t="str">
        <f>一年级BMI得分</f>
        <v/>
      </c>
      <c r="Q1208" s="515" t="str">
        <f>一年级肺活量得分</f>
        <v/>
      </c>
      <c r="R1208" s="512" t="str">
        <f>一年级等级</f>
        <v/>
      </c>
      <c r="S1208" s="516" t="str">
        <f>一年级50米跑得分</f>
        <v/>
      </c>
      <c r="T1208" s="517" t="str">
        <f>一年级等级</f>
        <v/>
      </c>
      <c r="U1208" s="516" t="str">
        <f>一年级坐位体前屈得分</f>
        <v/>
      </c>
      <c r="V1208" s="517" t="str">
        <f>一年级等级</f>
        <v/>
      </c>
      <c r="W1208" s="516" t="str">
        <f>一年级一分钟跳绳得分</f>
        <v/>
      </c>
      <c r="X1208" s="517" t="str">
        <f>一年级等级</f>
        <v/>
      </c>
      <c r="Y1208" s="515"/>
      <c r="Z1208" s="518"/>
      <c r="AA1208" s="533"/>
      <c r="AB1208" s="515"/>
      <c r="AC1208" s="533" t="str">
        <f>一年级跳绳附加分</f>
        <v/>
      </c>
      <c r="AD1208" s="534" t="str">
        <f>一年级标准分</f>
        <v/>
      </c>
      <c r="AE1208" s="534" t="str">
        <f>一年级总分</f>
        <v/>
      </c>
      <c r="AF1208" s="517" t="str">
        <f>一年级等级</f>
        <v/>
      </c>
    </row>
    <row r="1209" spans="1:32">
      <c r="A1209" s="664">
        <v>118</v>
      </c>
      <c r="B1209" s="665">
        <v>17</v>
      </c>
      <c r="C1209" s="632"/>
      <c r="D1209" s="633"/>
      <c r="E1209" s="632"/>
      <c r="F1209" s="473"/>
      <c r="G1209" s="608"/>
      <c r="H1209" s="475"/>
      <c r="I1209" s="613"/>
      <c r="J1209" s="614"/>
      <c r="K1209" s="614"/>
      <c r="L1209" s="649"/>
      <c r="M1209" s="644"/>
      <c r="N1209" s="505" t="str">
        <f>一年级BMI</f>
        <v/>
      </c>
      <c r="O1209" s="499" t="str">
        <f>一年级BMI等级</f>
        <v/>
      </c>
      <c r="P1209" s="500" t="str">
        <f>一年级BMI得分</f>
        <v/>
      </c>
      <c r="Q1209" s="515" t="str">
        <f>一年级肺活量得分</f>
        <v/>
      </c>
      <c r="R1209" s="512" t="str">
        <f>一年级等级</f>
        <v/>
      </c>
      <c r="S1209" s="516" t="str">
        <f>一年级50米跑得分</f>
        <v/>
      </c>
      <c r="T1209" s="517" t="str">
        <f>一年级等级</f>
        <v/>
      </c>
      <c r="U1209" s="516" t="str">
        <f>一年级坐位体前屈得分</f>
        <v/>
      </c>
      <c r="V1209" s="517" t="str">
        <f>一年级等级</f>
        <v/>
      </c>
      <c r="W1209" s="516" t="str">
        <f>一年级一分钟跳绳得分</f>
        <v/>
      </c>
      <c r="X1209" s="517" t="str">
        <f>一年级等级</f>
        <v/>
      </c>
      <c r="Y1209" s="515"/>
      <c r="Z1209" s="518"/>
      <c r="AA1209" s="533"/>
      <c r="AB1209" s="515"/>
      <c r="AC1209" s="533" t="str">
        <f>一年级跳绳附加分</f>
        <v/>
      </c>
      <c r="AD1209" s="534" t="str">
        <f>一年级标准分</f>
        <v/>
      </c>
      <c r="AE1209" s="534" t="str">
        <f>一年级总分</f>
        <v/>
      </c>
      <c r="AF1209" s="517" t="str">
        <f>一年级等级</f>
        <v/>
      </c>
    </row>
    <row r="1210" spans="1:32">
      <c r="A1210" s="664">
        <v>118</v>
      </c>
      <c r="B1210" s="665">
        <v>18</v>
      </c>
      <c r="C1210" s="632"/>
      <c r="D1210" s="633"/>
      <c r="E1210" s="632"/>
      <c r="F1210" s="473"/>
      <c r="G1210" s="608"/>
      <c r="H1210" s="475"/>
      <c r="I1210" s="613"/>
      <c r="J1210" s="614"/>
      <c r="K1210" s="614"/>
      <c r="L1210" s="649"/>
      <c r="M1210" s="644"/>
      <c r="N1210" s="505" t="str">
        <f>一年级BMI</f>
        <v/>
      </c>
      <c r="O1210" s="499" t="str">
        <f>一年级BMI等级</f>
        <v/>
      </c>
      <c r="P1210" s="500" t="str">
        <f>一年级BMI得分</f>
        <v/>
      </c>
      <c r="Q1210" s="515" t="str">
        <f>一年级肺活量得分</f>
        <v/>
      </c>
      <c r="R1210" s="512" t="str">
        <f>一年级等级</f>
        <v/>
      </c>
      <c r="S1210" s="516" t="str">
        <f>一年级50米跑得分</f>
        <v/>
      </c>
      <c r="T1210" s="517" t="str">
        <f>一年级等级</f>
        <v/>
      </c>
      <c r="U1210" s="516" t="str">
        <f>一年级坐位体前屈得分</f>
        <v/>
      </c>
      <c r="V1210" s="517" t="str">
        <f>一年级等级</f>
        <v/>
      </c>
      <c r="W1210" s="516" t="str">
        <f>一年级一分钟跳绳得分</f>
        <v/>
      </c>
      <c r="X1210" s="517" t="str">
        <f>一年级等级</f>
        <v/>
      </c>
      <c r="Y1210" s="515"/>
      <c r="Z1210" s="518"/>
      <c r="AA1210" s="533"/>
      <c r="AB1210" s="515"/>
      <c r="AC1210" s="533" t="str">
        <f>一年级跳绳附加分</f>
        <v/>
      </c>
      <c r="AD1210" s="534" t="str">
        <f>一年级标准分</f>
        <v/>
      </c>
      <c r="AE1210" s="534" t="str">
        <f>一年级总分</f>
        <v/>
      </c>
      <c r="AF1210" s="517" t="str">
        <f>一年级等级</f>
        <v/>
      </c>
    </row>
    <row r="1211" spans="1:32">
      <c r="A1211" s="664">
        <v>118</v>
      </c>
      <c r="B1211" s="665">
        <v>19</v>
      </c>
      <c r="C1211" s="632"/>
      <c r="D1211" s="633"/>
      <c r="E1211" s="632"/>
      <c r="F1211" s="473"/>
      <c r="G1211" s="608"/>
      <c r="H1211" s="475"/>
      <c r="I1211" s="613"/>
      <c r="J1211" s="614"/>
      <c r="K1211" s="614"/>
      <c r="L1211" s="649"/>
      <c r="M1211" s="644"/>
      <c r="N1211" s="505" t="str">
        <f>一年级BMI</f>
        <v/>
      </c>
      <c r="O1211" s="499" t="str">
        <f>一年级BMI等级</f>
        <v/>
      </c>
      <c r="P1211" s="500" t="str">
        <f>一年级BMI得分</f>
        <v/>
      </c>
      <c r="Q1211" s="515" t="str">
        <f>一年级肺活量得分</f>
        <v/>
      </c>
      <c r="R1211" s="512" t="str">
        <f>一年级等级</f>
        <v/>
      </c>
      <c r="S1211" s="516" t="str">
        <f>一年级50米跑得分</f>
        <v/>
      </c>
      <c r="T1211" s="517" t="str">
        <f>一年级等级</f>
        <v/>
      </c>
      <c r="U1211" s="516" t="str">
        <f>一年级坐位体前屈得分</f>
        <v/>
      </c>
      <c r="V1211" s="517" t="str">
        <f>一年级等级</f>
        <v/>
      </c>
      <c r="W1211" s="516" t="str">
        <f>一年级一分钟跳绳得分</f>
        <v/>
      </c>
      <c r="X1211" s="517" t="str">
        <f>一年级等级</f>
        <v/>
      </c>
      <c r="Y1211" s="515"/>
      <c r="Z1211" s="518"/>
      <c r="AA1211" s="533"/>
      <c r="AB1211" s="515"/>
      <c r="AC1211" s="533" t="str">
        <f>一年级跳绳附加分</f>
        <v/>
      </c>
      <c r="AD1211" s="534" t="str">
        <f>一年级标准分</f>
        <v/>
      </c>
      <c r="AE1211" s="534" t="str">
        <f>一年级总分</f>
        <v/>
      </c>
      <c r="AF1211" s="517" t="str">
        <f>一年级等级</f>
        <v/>
      </c>
    </row>
    <row r="1212" spans="1:32">
      <c r="A1212" s="664">
        <v>118</v>
      </c>
      <c r="B1212" s="665">
        <v>20</v>
      </c>
      <c r="C1212" s="632"/>
      <c r="D1212" s="633"/>
      <c r="E1212" s="632"/>
      <c r="F1212" s="473"/>
      <c r="G1212" s="608"/>
      <c r="H1212" s="475"/>
      <c r="I1212" s="613"/>
      <c r="J1212" s="614"/>
      <c r="K1212" s="614"/>
      <c r="L1212" s="649"/>
      <c r="M1212" s="644"/>
      <c r="N1212" s="505" t="str">
        <f>一年级BMI</f>
        <v/>
      </c>
      <c r="O1212" s="499" t="str">
        <f>一年级BMI等级</f>
        <v/>
      </c>
      <c r="P1212" s="500" t="str">
        <f>一年级BMI得分</f>
        <v/>
      </c>
      <c r="Q1212" s="515" t="str">
        <f>一年级肺活量得分</f>
        <v/>
      </c>
      <c r="R1212" s="512" t="str">
        <f>一年级等级</f>
        <v/>
      </c>
      <c r="S1212" s="516" t="str">
        <f>一年级50米跑得分</f>
        <v/>
      </c>
      <c r="T1212" s="517" t="str">
        <f>一年级等级</f>
        <v/>
      </c>
      <c r="U1212" s="516" t="str">
        <f>一年级坐位体前屈得分</f>
        <v/>
      </c>
      <c r="V1212" s="517" t="str">
        <f>一年级等级</f>
        <v/>
      </c>
      <c r="W1212" s="516" t="str">
        <f>一年级一分钟跳绳得分</f>
        <v/>
      </c>
      <c r="X1212" s="517" t="str">
        <f>一年级等级</f>
        <v/>
      </c>
      <c r="Y1212" s="515"/>
      <c r="Z1212" s="518"/>
      <c r="AA1212" s="533"/>
      <c r="AB1212" s="515"/>
      <c r="AC1212" s="533" t="str">
        <f>一年级跳绳附加分</f>
        <v/>
      </c>
      <c r="AD1212" s="534" t="str">
        <f>一年级标准分</f>
        <v/>
      </c>
      <c r="AE1212" s="534" t="str">
        <f>一年级总分</f>
        <v/>
      </c>
      <c r="AF1212" s="517" t="str">
        <f>一年级等级</f>
        <v/>
      </c>
    </row>
    <row r="1213" spans="1:32">
      <c r="A1213" s="664">
        <v>118</v>
      </c>
      <c r="B1213" s="665">
        <v>21</v>
      </c>
      <c r="C1213" s="632"/>
      <c r="D1213" s="633"/>
      <c r="E1213" s="632"/>
      <c r="F1213" s="473"/>
      <c r="G1213" s="608"/>
      <c r="H1213" s="475"/>
      <c r="I1213" s="613"/>
      <c r="J1213" s="614"/>
      <c r="K1213" s="614"/>
      <c r="L1213" s="649"/>
      <c r="M1213" s="644"/>
      <c r="N1213" s="505" t="str">
        <f>一年级BMI</f>
        <v/>
      </c>
      <c r="O1213" s="499" t="str">
        <f>一年级BMI等级</f>
        <v/>
      </c>
      <c r="P1213" s="500" t="str">
        <f>一年级BMI得分</f>
        <v/>
      </c>
      <c r="Q1213" s="515" t="str">
        <f>一年级肺活量得分</f>
        <v/>
      </c>
      <c r="R1213" s="512" t="str">
        <f>一年级等级</f>
        <v/>
      </c>
      <c r="S1213" s="516" t="str">
        <f>一年级50米跑得分</f>
        <v/>
      </c>
      <c r="T1213" s="517" t="str">
        <f>一年级等级</f>
        <v/>
      </c>
      <c r="U1213" s="516" t="str">
        <f>一年级坐位体前屈得分</f>
        <v/>
      </c>
      <c r="V1213" s="517" t="str">
        <f>一年级等级</f>
        <v/>
      </c>
      <c r="W1213" s="516" t="str">
        <f>一年级一分钟跳绳得分</f>
        <v/>
      </c>
      <c r="X1213" s="517" t="str">
        <f>一年级等级</f>
        <v/>
      </c>
      <c r="Y1213" s="515"/>
      <c r="Z1213" s="518"/>
      <c r="AA1213" s="533"/>
      <c r="AB1213" s="515"/>
      <c r="AC1213" s="533" t="str">
        <f>一年级跳绳附加分</f>
        <v/>
      </c>
      <c r="AD1213" s="534" t="str">
        <f>一年级标准分</f>
        <v/>
      </c>
      <c r="AE1213" s="534" t="str">
        <f>一年级总分</f>
        <v/>
      </c>
      <c r="AF1213" s="517" t="str">
        <f>一年级等级</f>
        <v/>
      </c>
    </row>
    <row r="1214" spans="1:32">
      <c r="A1214" s="664">
        <v>118</v>
      </c>
      <c r="B1214" s="665">
        <v>22</v>
      </c>
      <c r="C1214" s="632"/>
      <c r="D1214" s="633"/>
      <c r="E1214" s="632"/>
      <c r="F1214" s="473"/>
      <c r="G1214" s="608"/>
      <c r="H1214" s="475"/>
      <c r="I1214" s="613"/>
      <c r="J1214" s="614"/>
      <c r="K1214" s="614"/>
      <c r="L1214" s="649"/>
      <c r="M1214" s="644"/>
      <c r="N1214" s="505" t="str">
        <f>一年级BMI</f>
        <v/>
      </c>
      <c r="O1214" s="499" t="str">
        <f>一年级BMI等级</f>
        <v/>
      </c>
      <c r="P1214" s="500" t="str">
        <f>一年级BMI得分</f>
        <v/>
      </c>
      <c r="Q1214" s="515" t="str">
        <f>一年级肺活量得分</f>
        <v/>
      </c>
      <c r="R1214" s="512" t="str">
        <f>一年级等级</f>
        <v/>
      </c>
      <c r="S1214" s="516" t="str">
        <f>一年级50米跑得分</f>
        <v/>
      </c>
      <c r="T1214" s="517" t="str">
        <f>一年级等级</f>
        <v/>
      </c>
      <c r="U1214" s="516" t="str">
        <f>一年级坐位体前屈得分</f>
        <v/>
      </c>
      <c r="V1214" s="517" t="str">
        <f>一年级等级</f>
        <v/>
      </c>
      <c r="W1214" s="516" t="str">
        <f>一年级一分钟跳绳得分</f>
        <v/>
      </c>
      <c r="X1214" s="517" t="str">
        <f>一年级等级</f>
        <v/>
      </c>
      <c r="Y1214" s="515"/>
      <c r="Z1214" s="518"/>
      <c r="AA1214" s="533"/>
      <c r="AB1214" s="515"/>
      <c r="AC1214" s="533" t="str">
        <f>一年级跳绳附加分</f>
        <v/>
      </c>
      <c r="AD1214" s="534" t="str">
        <f>一年级标准分</f>
        <v/>
      </c>
      <c r="AE1214" s="534" t="str">
        <f>一年级总分</f>
        <v/>
      </c>
      <c r="AF1214" s="517" t="str">
        <f>一年级等级</f>
        <v/>
      </c>
    </row>
    <row r="1215" spans="1:32">
      <c r="A1215" s="664">
        <v>118</v>
      </c>
      <c r="B1215" s="665">
        <v>23</v>
      </c>
      <c r="C1215" s="632"/>
      <c r="D1215" s="633"/>
      <c r="E1215" s="632"/>
      <c r="F1215" s="473"/>
      <c r="G1215" s="608"/>
      <c r="H1215" s="475"/>
      <c r="I1215" s="613"/>
      <c r="J1215" s="614"/>
      <c r="K1215" s="614"/>
      <c r="L1215" s="649"/>
      <c r="M1215" s="644"/>
      <c r="N1215" s="505" t="str">
        <f>一年级BMI</f>
        <v/>
      </c>
      <c r="O1215" s="499" t="str">
        <f>一年级BMI等级</f>
        <v/>
      </c>
      <c r="P1215" s="500" t="str">
        <f>一年级BMI得分</f>
        <v/>
      </c>
      <c r="Q1215" s="515" t="str">
        <f>一年级肺活量得分</f>
        <v/>
      </c>
      <c r="R1215" s="512" t="str">
        <f>一年级等级</f>
        <v/>
      </c>
      <c r="S1215" s="516" t="str">
        <f>一年级50米跑得分</f>
        <v/>
      </c>
      <c r="T1215" s="517" t="str">
        <f>一年级等级</f>
        <v/>
      </c>
      <c r="U1215" s="516" t="str">
        <f>一年级坐位体前屈得分</f>
        <v/>
      </c>
      <c r="V1215" s="517" t="str">
        <f>一年级等级</f>
        <v/>
      </c>
      <c r="W1215" s="516" t="str">
        <f>一年级一分钟跳绳得分</f>
        <v/>
      </c>
      <c r="X1215" s="517" t="str">
        <f>一年级等级</f>
        <v/>
      </c>
      <c r="Y1215" s="515"/>
      <c r="Z1215" s="518"/>
      <c r="AA1215" s="533"/>
      <c r="AB1215" s="515"/>
      <c r="AC1215" s="533" t="str">
        <f>一年级跳绳附加分</f>
        <v/>
      </c>
      <c r="AD1215" s="534" t="str">
        <f>一年级标准分</f>
        <v/>
      </c>
      <c r="AE1215" s="534" t="str">
        <f>一年级总分</f>
        <v/>
      </c>
      <c r="AF1215" s="517" t="str">
        <f>一年级等级</f>
        <v/>
      </c>
    </row>
    <row r="1216" spans="1:32">
      <c r="A1216" s="664">
        <v>118</v>
      </c>
      <c r="B1216" s="665">
        <v>24</v>
      </c>
      <c r="C1216" s="632"/>
      <c r="D1216" s="633"/>
      <c r="E1216" s="632"/>
      <c r="F1216" s="473"/>
      <c r="G1216" s="608"/>
      <c r="H1216" s="475"/>
      <c r="I1216" s="613"/>
      <c r="J1216" s="614"/>
      <c r="K1216" s="614"/>
      <c r="L1216" s="649"/>
      <c r="M1216" s="644"/>
      <c r="N1216" s="505" t="str">
        <f>一年级BMI</f>
        <v/>
      </c>
      <c r="O1216" s="499" t="str">
        <f>一年级BMI等级</f>
        <v/>
      </c>
      <c r="P1216" s="500" t="str">
        <f>一年级BMI得分</f>
        <v/>
      </c>
      <c r="Q1216" s="515" t="str">
        <f>一年级肺活量得分</f>
        <v/>
      </c>
      <c r="R1216" s="512" t="str">
        <f>一年级等级</f>
        <v/>
      </c>
      <c r="S1216" s="516" t="str">
        <f>一年级50米跑得分</f>
        <v/>
      </c>
      <c r="T1216" s="517" t="str">
        <f>一年级等级</f>
        <v/>
      </c>
      <c r="U1216" s="516" t="str">
        <f>一年级坐位体前屈得分</f>
        <v/>
      </c>
      <c r="V1216" s="517" t="str">
        <f>一年级等级</f>
        <v/>
      </c>
      <c r="W1216" s="516" t="str">
        <f>一年级一分钟跳绳得分</f>
        <v/>
      </c>
      <c r="X1216" s="517" t="str">
        <f>一年级等级</f>
        <v/>
      </c>
      <c r="Y1216" s="515"/>
      <c r="Z1216" s="518"/>
      <c r="AA1216" s="533"/>
      <c r="AB1216" s="515"/>
      <c r="AC1216" s="533" t="str">
        <f>一年级跳绳附加分</f>
        <v/>
      </c>
      <c r="AD1216" s="534" t="str">
        <f>一年级标准分</f>
        <v/>
      </c>
      <c r="AE1216" s="534" t="str">
        <f>一年级总分</f>
        <v/>
      </c>
      <c r="AF1216" s="517" t="str">
        <f>一年级等级</f>
        <v/>
      </c>
    </row>
    <row r="1217" spans="1:32">
      <c r="A1217" s="664">
        <v>118</v>
      </c>
      <c r="B1217" s="665">
        <v>25</v>
      </c>
      <c r="C1217" s="632"/>
      <c r="D1217" s="633"/>
      <c r="E1217" s="632"/>
      <c r="F1217" s="473"/>
      <c r="G1217" s="608"/>
      <c r="H1217" s="475"/>
      <c r="I1217" s="613"/>
      <c r="J1217" s="614"/>
      <c r="K1217" s="614"/>
      <c r="L1217" s="649"/>
      <c r="M1217" s="644"/>
      <c r="N1217" s="505" t="str">
        <f>一年级BMI</f>
        <v/>
      </c>
      <c r="O1217" s="499" t="str">
        <f>一年级BMI等级</f>
        <v/>
      </c>
      <c r="P1217" s="500" t="str">
        <f>一年级BMI得分</f>
        <v/>
      </c>
      <c r="Q1217" s="515" t="str">
        <f>一年级肺活量得分</f>
        <v/>
      </c>
      <c r="R1217" s="512" t="str">
        <f>一年级等级</f>
        <v/>
      </c>
      <c r="S1217" s="516" t="str">
        <f>一年级50米跑得分</f>
        <v/>
      </c>
      <c r="T1217" s="517" t="str">
        <f>一年级等级</f>
        <v/>
      </c>
      <c r="U1217" s="516" t="str">
        <f>一年级坐位体前屈得分</f>
        <v/>
      </c>
      <c r="V1217" s="517" t="str">
        <f>一年级等级</f>
        <v/>
      </c>
      <c r="W1217" s="516" t="str">
        <f>一年级一分钟跳绳得分</f>
        <v/>
      </c>
      <c r="X1217" s="517" t="str">
        <f>一年级等级</f>
        <v/>
      </c>
      <c r="Y1217" s="515"/>
      <c r="Z1217" s="518"/>
      <c r="AA1217" s="533"/>
      <c r="AB1217" s="515"/>
      <c r="AC1217" s="533" t="str">
        <f>一年级跳绳附加分</f>
        <v/>
      </c>
      <c r="AD1217" s="534" t="str">
        <f>一年级标准分</f>
        <v/>
      </c>
      <c r="AE1217" s="534" t="str">
        <f>一年级总分</f>
        <v/>
      </c>
      <c r="AF1217" s="517" t="str">
        <f>一年级等级</f>
        <v/>
      </c>
    </row>
    <row r="1218" spans="1:32">
      <c r="A1218" s="664">
        <v>118</v>
      </c>
      <c r="B1218" s="665">
        <v>26</v>
      </c>
      <c r="C1218" s="632"/>
      <c r="D1218" s="633"/>
      <c r="E1218" s="632"/>
      <c r="F1218" s="473"/>
      <c r="G1218" s="608"/>
      <c r="H1218" s="475"/>
      <c r="I1218" s="613"/>
      <c r="J1218" s="614"/>
      <c r="K1218" s="614"/>
      <c r="L1218" s="649"/>
      <c r="M1218" s="644"/>
      <c r="N1218" s="505" t="str">
        <f>一年级BMI</f>
        <v/>
      </c>
      <c r="O1218" s="499" t="str">
        <f>一年级BMI等级</f>
        <v/>
      </c>
      <c r="P1218" s="500" t="str">
        <f>一年级BMI得分</f>
        <v/>
      </c>
      <c r="Q1218" s="515" t="str">
        <f>一年级肺活量得分</f>
        <v/>
      </c>
      <c r="R1218" s="512" t="str">
        <f>一年级等级</f>
        <v/>
      </c>
      <c r="S1218" s="516" t="str">
        <f>一年级50米跑得分</f>
        <v/>
      </c>
      <c r="T1218" s="517" t="str">
        <f>一年级等级</f>
        <v/>
      </c>
      <c r="U1218" s="516" t="str">
        <f>一年级坐位体前屈得分</f>
        <v/>
      </c>
      <c r="V1218" s="517" t="str">
        <f>一年级等级</f>
        <v/>
      </c>
      <c r="W1218" s="516" t="str">
        <f>一年级一分钟跳绳得分</f>
        <v/>
      </c>
      <c r="X1218" s="517" t="str">
        <f>一年级等级</f>
        <v/>
      </c>
      <c r="Y1218" s="515"/>
      <c r="Z1218" s="518"/>
      <c r="AA1218" s="533"/>
      <c r="AB1218" s="515"/>
      <c r="AC1218" s="533" t="str">
        <f>一年级跳绳附加分</f>
        <v/>
      </c>
      <c r="AD1218" s="534" t="str">
        <f>一年级标准分</f>
        <v/>
      </c>
      <c r="AE1218" s="534" t="str">
        <f>一年级总分</f>
        <v/>
      </c>
      <c r="AF1218" s="517" t="str">
        <f>一年级等级</f>
        <v/>
      </c>
    </row>
    <row r="1219" spans="1:32">
      <c r="A1219" s="664">
        <v>118</v>
      </c>
      <c r="B1219" s="665">
        <v>27</v>
      </c>
      <c r="C1219" s="632"/>
      <c r="D1219" s="633"/>
      <c r="E1219" s="632"/>
      <c r="F1219" s="473"/>
      <c r="G1219" s="608"/>
      <c r="H1219" s="475"/>
      <c r="I1219" s="613"/>
      <c r="J1219" s="614"/>
      <c r="K1219" s="614"/>
      <c r="L1219" s="649"/>
      <c r="M1219" s="644"/>
      <c r="N1219" s="505" t="str">
        <f>一年级BMI</f>
        <v/>
      </c>
      <c r="O1219" s="499" t="str">
        <f>一年级BMI等级</f>
        <v/>
      </c>
      <c r="P1219" s="500" t="str">
        <f>一年级BMI得分</f>
        <v/>
      </c>
      <c r="Q1219" s="515" t="str">
        <f>一年级肺活量得分</f>
        <v/>
      </c>
      <c r="R1219" s="512" t="str">
        <f>一年级等级</f>
        <v/>
      </c>
      <c r="S1219" s="516" t="str">
        <f>一年级50米跑得分</f>
        <v/>
      </c>
      <c r="T1219" s="517" t="str">
        <f>一年级等级</f>
        <v/>
      </c>
      <c r="U1219" s="516" t="str">
        <f>一年级坐位体前屈得分</f>
        <v/>
      </c>
      <c r="V1219" s="517" t="str">
        <f>一年级等级</f>
        <v/>
      </c>
      <c r="W1219" s="516" t="str">
        <f>一年级一分钟跳绳得分</f>
        <v/>
      </c>
      <c r="X1219" s="517" t="str">
        <f>一年级等级</f>
        <v/>
      </c>
      <c r="Y1219" s="515"/>
      <c r="Z1219" s="518"/>
      <c r="AA1219" s="533"/>
      <c r="AB1219" s="515"/>
      <c r="AC1219" s="533" t="str">
        <f>一年级跳绳附加分</f>
        <v/>
      </c>
      <c r="AD1219" s="534" t="str">
        <f>一年级标准分</f>
        <v/>
      </c>
      <c r="AE1219" s="534" t="str">
        <f>一年级总分</f>
        <v/>
      </c>
      <c r="AF1219" s="517" t="str">
        <f>一年级等级</f>
        <v/>
      </c>
    </row>
    <row r="1220" spans="1:32">
      <c r="A1220" s="664">
        <v>118</v>
      </c>
      <c r="B1220" s="665">
        <v>28</v>
      </c>
      <c r="C1220" s="632"/>
      <c r="D1220" s="633"/>
      <c r="E1220" s="632"/>
      <c r="F1220" s="473"/>
      <c r="G1220" s="608"/>
      <c r="H1220" s="475"/>
      <c r="I1220" s="613"/>
      <c r="J1220" s="614"/>
      <c r="K1220" s="614"/>
      <c r="L1220" s="649"/>
      <c r="M1220" s="644"/>
      <c r="N1220" s="505" t="str">
        <f>一年级BMI</f>
        <v/>
      </c>
      <c r="O1220" s="499" t="str">
        <f>一年级BMI等级</f>
        <v/>
      </c>
      <c r="P1220" s="500" t="str">
        <f>一年级BMI得分</f>
        <v/>
      </c>
      <c r="Q1220" s="515" t="str">
        <f>一年级肺活量得分</f>
        <v/>
      </c>
      <c r="R1220" s="512" t="str">
        <f>一年级等级</f>
        <v/>
      </c>
      <c r="S1220" s="516" t="str">
        <f>一年级50米跑得分</f>
        <v/>
      </c>
      <c r="T1220" s="517" t="str">
        <f>一年级等级</f>
        <v/>
      </c>
      <c r="U1220" s="516" t="str">
        <f>一年级坐位体前屈得分</f>
        <v/>
      </c>
      <c r="V1220" s="517" t="str">
        <f>一年级等级</f>
        <v/>
      </c>
      <c r="W1220" s="516" t="str">
        <f>一年级一分钟跳绳得分</f>
        <v/>
      </c>
      <c r="X1220" s="517" t="str">
        <f>一年级等级</f>
        <v/>
      </c>
      <c r="Y1220" s="515"/>
      <c r="Z1220" s="518"/>
      <c r="AA1220" s="533"/>
      <c r="AB1220" s="515"/>
      <c r="AC1220" s="533" t="str">
        <f>一年级跳绳附加分</f>
        <v/>
      </c>
      <c r="AD1220" s="534" t="str">
        <f>一年级标准分</f>
        <v/>
      </c>
      <c r="AE1220" s="534" t="str">
        <f>一年级总分</f>
        <v/>
      </c>
      <c r="AF1220" s="517" t="str">
        <f>一年级等级</f>
        <v/>
      </c>
    </row>
    <row r="1221" spans="1:32">
      <c r="A1221" s="664">
        <v>118</v>
      </c>
      <c r="B1221" s="665">
        <v>29</v>
      </c>
      <c r="C1221" s="632"/>
      <c r="D1221" s="633"/>
      <c r="E1221" s="632"/>
      <c r="F1221" s="473"/>
      <c r="G1221" s="608"/>
      <c r="H1221" s="475"/>
      <c r="I1221" s="613"/>
      <c r="J1221" s="614"/>
      <c r="K1221" s="614"/>
      <c r="L1221" s="649"/>
      <c r="M1221" s="644"/>
      <c r="N1221" s="505" t="str">
        <f>一年级BMI</f>
        <v/>
      </c>
      <c r="O1221" s="499" t="str">
        <f>一年级BMI等级</f>
        <v/>
      </c>
      <c r="P1221" s="500" t="str">
        <f>一年级BMI得分</f>
        <v/>
      </c>
      <c r="Q1221" s="515" t="str">
        <f>一年级肺活量得分</f>
        <v/>
      </c>
      <c r="R1221" s="512" t="str">
        <f>一年级等级</f>
        <v/>
      </c>
      <c r="S1221" s="516" t="str">
        <f>一年级50米跑得分</f>
        <v/>
      </c>
      <c r="T1221" s="517" t="str">
        <f>一年级等级</f>
        <v/>
      </c>
      <c r="U1221" s="516" t="str">
        <f>一年级坐位体前屈得分</f>
        <v/>
      </c>
      <c r="V1221" s="517" t="str">
        <f>一年级等级</f>
        <v/>
      </c>
      <c r="W1221" s="516" t="str">
        <f>一年级一分钟跳绳得分</f>
        <v/>
      </c>
      <c r="X1221" s="517" t="str">
        <f>一年级等级</f>
        <v/>
      </c>
      <c r="Y1221" s="515"/>
      <c r="Z1221" s="518"/>
      <c r="AA1221" s="533"/>
      <c r="AB1221" s="515"/>
      <c r="AC1221" s="533" t="str">
        <f>一年级跳绳附加分</f>
        <v/>
      </c>
      <c r="AD1221" s="534" t="str">
        <f>一年级标准分</f>
        <v/>
      </c>
      <c r="AE1221" s="534" t="str">
        <f>一年级总分</f>
        <v/>
      </c>
      <c r="AF1221" s="517" t="str">
        <f>一年级等级</f>
        <v/>
      </c>
    </row>
    <row r="1222" spans="1:32">
      <c r="A1222" s="664">
        <v>118</v>
      </c>
      <c r="B1222" s="665">
        <v>30</v>
      </c>
      <c r="C1222" s="632"/>
      <c r="D1222" s="633"/>
      <c r="E1222" s="632"/>
      <c r="F1222" s="473"/>
      <c r="G1222" s="608"/>
      <c r="H1222" s="475"/>
      <c r="I1222" s="613"/>
      <c r="J1222" s="614"/>
      <c r="K1222" s="614"/>
      <c r="L1222" s="649"/>
      <c r="M1222" s="644"/>
      <c r="N1222" s="505" t="str">
        <f>一年级BMI</f>
        <v/>
      </c>
      <c r="O1222" s="499" t="str">
        <f>一年级BMI等级</f>
        <v/>
      </c>
      <c r="P1222" s="500" t="str">
        <f>一年级BMI得分</f>
        <v/>
      </c>
      <c r="Q1222" s="515" t="str">
        <f>一年级肺活量得分</f>
        <v/>
      </c>
      <c r="R1222" s="512" t="str">
        <f>一年级等级</f>
        <v/>
      </c>
      <c r="S1222" s="516" t="str">
        <f>一年级50米跑得分</f>
        <v/>
      </c>
      <c r="T1222" s="517" t="str">
        <f>一年级等级</f>
        <v/>
      </c>
      <c r="U1222" s="516" t="str">
        <f>一年级坐位体前屈得分</f>
        <v/>
      </c>
      <c r="V1222" s="517" t="str">
        <f>一年级等级</f>
        <v/>
      </c>
      <c r="W1222" s="516" t="str">
        <f>一年级一分钟跳绳得分</f>
        <v/>
      </c>
      <c r="X1222" s="517" t="str">
        <f>一年级等级</f>
        <v/>
      </c>
      <c r="Y1222" s="515"/>
      <c r="Z1222" s="518"/>
      <c r="AA1222" s="533"/>
      <c r="AB1222" s="515"/>
      <c r="AC1222" s="533" t="str">
        <f>一年级跳绳附加分</f>
        <v/>
      </c>
      <c r="AD1222" s="534" t="str">
        <f>一年级标准分</f>
        <v/>
      </c>
      <c r="AE1222" s="534" t="str">
        <f>一年级总分</f>
        <v/>
      </c>
      <c r="AF1222" s="517" t="str">
        <f>一年级等级</f>
        <v/>
      </c>
    </row>
    <row r="1223" spans="1:32">
      <c r="A1223" s="664">
        <v>118</v>
      </c>
      <c r="B1223" s="665">
        <v>31</v>
      </c>
      <c r="C1223" s="632"/>
      <c r="D1223" s="633"/>
      <c r="E1223" s="632"/>
      <c r="F1223" s="473"/>
      <c r="G1223" s="608"/>
      <c r="H1223" s="475"/>
      <c r="I1223" s="613"/>
      <c r="J1223" s="614"/>
      <c r="K1223" s="614"/>
      <c r="L1223" s="649"/>
      <c r="M1223" s="644"/>
      <c r="N1223" s="505" t="str">
        <f>一年级BMI</f>
        <v/>
      </c>
      <c r="O1223" s="499" t="str">
        <f>一年级BMI等级</f>
        <v/>
      </c>
      <c r="P1223" s="500" t="str">
        <f>一年级BMI得分</f>
        <v/>
      </c>
      <c r="Q1223" s="515" t="str">
        <f>一年级肺活量得分</f>
        <v/>
      </c>
      <c r="R1223" s="512" t="str">
        <f>一年级等级</f>
        <v/>
      </c>
      <c r="S1223" s="516" t="str">
        <f>一年级50米跑得分</f>
        <v/>
      </c>
      <c r="T1223" s="517" t="str">
        <f>一年级等级</f>
        <v/>
      </c>
      <c r="U1223" s="516" t="str">
        <f>一年级坐位体前屈得分</f>
        <v/>
      </c>
      <c r="V1223" s="517" t="str">
        <f>一年级等级</f>
        <v/>
      </c>
      <c r="W1223" s="516" t="str">
        <f>一年级一分钟跳绳得分</f>
        <v/>
      </c>
      <c r="X1223" s="517" t="str">
        <f>一年级等级</f>
        <v/>
      </c>
      <c r="Y1223" s="515"/>
      <c r="Z1223" s="518"/>
      <c r="AA1223" s="533"/>
      <c r="AB1223" s="515"/>
      <c r="AC1223" s="533" t="str">
        <f>一年级跳绳附加分</f>
        <v/>
      </c>
      <c r="AD1223" s="534" t="str">
        <f>一年级标准分</f>
        <v/>
      </c>
      <c r="AE1223" s="534" t="str">
        <f>一年级总分</f>
        <v/>
      </c>
      <c r="AF1223" s="517" t="str">
        <f>一年级等级</f>
        <v/>
      </c>
    </row>
    <row r="1224" spans="1:32">
      <c r="A1224" s="664">
        <v>118</v>
      </c>
      <c r="B1224" s="665">
        <v>32</v>
      </c>
      <c r="C1224" s="632"/>
      <c r="D1224" s="633"/>
      <c r="E1224" s="632"/>
      <c r="F1224" s="473"/>
      <c r="G1224" s="608"/>
      <c r="H1224" s="475"/>
      <c r="I1224" s="613"/>
      <c r="J1224" s="614"/>
      <c r="K1224" s="614"/>
      <c r="L1224" s="649"/>
      <c r="M1224" s="644"/>
      <c r="N1224" s="505" t="str">
        <f>一年级BMI</f>
        <v/>
      </c>
      <c r="O1224" s="499" t="str">
        <f>一年级BMI等级</f>
        <v/>
      </c>
      <c r="P1224" s="500" t="str">
        <f>一年级BMI得分</f>
        <v/>
      </c>
      <c r="Q1224" s="515" t="str">
        <f>一年级肺活量得分</f>
        <v/>
      </c>
      <c r="R1224" s="512" t="str">
        <f>一年级等级</f>
        <v/>
      </c>
      <c r="S1224" s="516" t="str">
        <f>一年级50米跑得分</f>
        <v/>
      </c>
      <c r="T1224" s="517" t="str">
        <f>一年级等级</f>
        <v/>
      </c>
      <c r="U1224" s="516" t="str">
        <f>一年级坐位体前屈得分</f>
        <v/>
      </c>
      <c r="V1224" s="517" t="str">
        <f>一年级等级</f>
        <v/>
      </c>
      <c r="W1224" s="516" t="str">
        <f>一年级一分钟跳绳得分</f>
        <v/>
      </c>
      <c r="X1224" s="517" t="str">
        <f>一年级等级</f>
        <v/>
      </c>
      <c r="Y1224" s="515"/>
      <c r="Z1224" s="518"/>
      <c r="AA1224" s="533"/>
      <c r="AB1224" s="515"/>
      <c r="AC1224" s="533" t="str">
        <f>一年级跳绳附加分</f>
        <v/>
      </c>
      <c r="AD1224" s="534" t="str">
        <f>一年级标准分</f>
        <v/>
      </c>
      <c r="AE1224" s="534" t="str">
        <f>一年级总分</f>
        <v/>
      </c>
      <c r="AF1224" s="517" t="str">
        <f>一年级等级</f>
        <v/>
      </c>
    </row>
    <row r="1225" spans="1:32">
      <c r="A1225" s="664">
        <v>118</v>
      </c>
      <c r="B1225" s="665">
        <v>33</v>
      </c>
      <c r="C1225" s="632"/>
      <c r="D1225" s="633"/>
      <c r="E1225" s="632"/>
      <c r="F1225" s="473"/>
      <c r="G1225" s="608"/>
      <c r="H1225" s="475"/>
      <c r="I1225" s="613"/>
      <c r="J1225" s="614"/>
      <c r="K1225" s="614"/>
      <c r="L1225" s="649"/>
      <c r="M1225" s="644"/>
      <c r="N1225" s="505" t="str">
        <f>一年级BMI</f>
        <v/>
      </c>
      <c r="O1225" s="499" t="str">
        <f>一年级BMI等级</f>
        <v/>
      </c>
      <c r="P1225" s="500" t="str">
        <f>一年级BMI得分</f>
        <v/>
      </c>
      <c r="Q1225" s="515" t="str">
        <f>一年级肺活量得分</f>
        <v/>
      </c>
      <c r="R1225" s="512" t="str">
        <f>一年级等级</f>
        <v/>
      </c>
      <c r="S1225" s="516" t="str">
        <f>一年级50米跑得分</f>
        <v/>
      </c>
      <c r="T1225" s="517" t="str">
        <f>一年级等级</f>
        <v/>
      </c>
      <c r="U1225" s="516" t="str">
        <f>一年级坐位体前屈得分</f>
        <v/>
      </c>
      <c r="V1225" s="517" t="str">
        <f>一年级等级</f>
        <v/>
      </c>
      <c r="W1225" s="516" t="str">
        <f>一年级一分钟跳绳得分</f>
        <v/>
      </c>
      <c r="X1225" s="517" t="str">
        <f>一年级等级</f>
        <v/>
      </c>
      <c r="Y1225" s="515"/>
      <c r="Z1225" s="518"/>
      <c r="AA1225" s="533"/>
      <c r="AB1225" s="515"/>
      <c r="AC1225" s="533" t="str">
        <f>一年级跳绳附加分</f>
        <v/>
      </c>
      <c r="AD1225" s="534" t="str">
        <f>一年级标准分</f>
        <v/>
      </c>
      <c r="AE1225" s="534" t="str">
        <f>一年级总分</f>
        <v/>
      </c>
      <c r="AF1225" s="517" t="str">
        <f>一年级等级</f>
        <v/>
      </c>
    </row>
    <row r="1226" spans="1:32">
      <c r="A1226" s="664">
        <v>118</v>
      </c>
      <c r="B1226" s="665">
        <v>34</v>
      </c>
      <c r="C1226" s="632"/>
      <c r="D1226" s="633"/>
      <c r="E1226" s="632"/>
      <c r="F1226" s="473"/>
      <c r="G1226" s="608"/>
      <c r="H1226" s="475"/>
      <c r="I1226" s="613"/>
      <c r="J1226" s="614"/>
      <c r="K1226" s="614"/>
      <c r="L1226" s="649"/>
      <c r="M1226" s="644"/>
      <c r="N1226" s="505" t="str">
        <f>一年级BMI</f>
        <v/>
      </c>
      <c r="O1226" s="499" t="str">
        <f>一年级BMI等级</f>
        <v/>
      </c>
      <c r="P1226" s="500" t="str">
        <f>一年级BMI得分</f>
        <v/>
      </c>
      <c r="Q1226" s="515" t="str">
        <f>一年级肺活量得分</f>
        <v/>
      </c>
      <c r="R1226" s="512" t="str">
        <f>一年级等级</f>
        <v/>
      </c>
      <c r="S1226" s="516" t="str">
        <f>一年级50米跑得分</f>
        <v/>
      </c>
      <c r="T1226" s="517" t="str">
        <f>一年级等级</f>
        <v/>
      </c>
      <c r="U1226" s="516" t="str">
        <f>一年级坐位体前屈得分</f>
        <v/>
      </c>
      <c r="V1226" s="517" t="str">
        <f>一年级等级</f>
        <v/>
      </c>
      <c r="W1226" s="516" t="str">
        <f>一年级一分钟跳绳得分</f>
        <v/>
      </c>
      <c r="X1226" s="517" t="str">
        <f>一年级等级</f>
        <v/>
      </c>
      <c r="Y1226" s="515"/>
      <c r="Z1226" s="518"/>
      <c r="AA1226" s="533"/>
      <c r="AB1226" s="515"/>
      <c r="AC1226" s="533" t="str">
        <f>一年级跳绳附加分</f>
        <v/>
      </c>
      <c r="AD1226" s="534" t="str">
        <f>一年级标准分</f>
        <v/>
      </c>
      <c r="AE1226" s="534" t="str">
        <f>一年级总分</f>
        <v/>
      </c>
      <c r="AF1226" s="517" t="str">
        <f>一年级等级</f>
        <v/>
      </c>
    </row>
    <row r="1227" spans="1:32">
      <c r="A1227" s="664">
        <v>118</v>
      </c>
      <c r="B1227" s="665">
        <v>35</v>
      </c>
      <c r="C1227" s="632"/>
      <c r="D1227" s="633"/>
      <c r="E1227" s="632"/>
      <c r="F1227" s="473"/>
      <c r="G1227" s="608"/>
      <c r="H1227" s="475"/>
      <c r="I1227" s="613"/>
      <c r="J1227" s="614"/>
      <c r="K1227" s="614"/>
      <c r="L1227" s="649"/>
      <c r="M1227" s="644"/>
      <c r="N1227" s="505" t="str">
        <f>一年级BMI</f>
        <v/>
      </c>
      <c r="O1227" s="499" t="str">
        <f>一年级BMI等级</f>
        <v/>
      </c>
      <c r="P1227" s="500" t="str">
        <f>一年级BMI得分</f>
        <v/>
      </c>
      <c r="Q1227" s="515" t="str">
        <f>一年级肺活量得分</f>
        <v/>
      </c>
      <c r="R1227" s="512" t="str">
        <f>一年级等级</f>
        <v/>
      </c>
      <c r="S1227" s="516" t="str">
        <f>一年级50米跑得分</f>
        <v/>
      </c>
      <c r="T1227" s="517" t="str">
        <f>一年级等级</f>
        <v/>
      </c>
      <c r="U1227" s="516" t="str">
        <f>一年级坐位体前屈得分</f>
        <v/>
      </c>
      <c r="V1227" s="517" t="str">
        <f>一年级等级</f>
        <v/>
      </c>
      <c r="W1227" s="516" t="str">
        <f>一年级一分钟跳绳得分</f>
        <v/>
      </c>
      <c r="X1227" s="517" t="str">
        <f>一年级等级</f>
        <v/>
      </c>
      <c r="Y1227" s="515"/>
      <c r="Z1227" s="518"/>
      <c r="AA1227" s="533"/>
      <c r="AB1227" s="515"/>
      <c r="AC1227" s="533" t="str">
        <f>一年级跳绳附加分</f>
        <v/>
      </c>
      <c r="AD1227" s="534" t="str">
        <f>一年级标准分</f>
        <v/>
      </c>
      <c r="AE1227" s="534" t="str">
        <f>一年级总分</f>
        <v/>
      </c>
      <c r="AF1227" s="517" t="str">
        <f>一年级等级</f>
        <v/>
      </c>
    </row>
    <row r="1228" spans="1:32">
      <c r="A1228" s="664">
        <v>118</v>
      </c>
      <c r="B1228" s="665">
        <v>36</v>
      </c>
      <c r="C1228" s="632"/>
      <c r="D1228" s="633"/>
      <c r="E1228" s="632"/>
      <c r="F1228" s="473"/>
      <c r="G1228" s="608"/>
      <c r="H1228" s="475"/>
      <c r="I1228" s="613"/>
      <c r="J1228" s="614"/>
      <c r="K1228" s="614"/>
      <c r="L1228" s="649"/>
      <c r="M1228" s="644"/>
      <c r="N1228" s="505" t="str">
        <f>一年级BMI</f>
        <v/>
      </c>
      <c r="O1228" s="499" t="str">
        <f>一年级BMI等级</f>
        <v/>
      </c>
      <c r="P1228" s="500" t="str">
        <f>一年级BMI得分</f>
        <v/>
      </c>
      <c r="Q1228" s="515" t="str">
        <f>一年级肺活量得分</f>
        <v/>
      </c>
      <c r="R1228" s="512" t="str">
        <f>一年级等级</f>
        <v/>
      </c>
      <c r="S1228" s="516" t="str">
        <f>一年级50米跑得分</f>
        <v/>
      </c>
      <c r="T1228" s="517" t="str">
        <f>一年级等级</f>
        <v/>
      </c>
      <c r="U1228" s="516" t="str">
        <f>一年级坐位体前屈得分</f>
        <v/>
      </c>
      <c r="V1228" s="517" t="str">
        <f>一年级等级</f>
        <v/>
      </c>
      <c r="W1228" s="516" t="str">
        <f>一年级一分钟跳绳得分</f>
        <v/>
      </c>
      <c r="X1228" s="517" t="str">
        <f>一年级等级</f>
        <v/>
      </c>
      <c r="Y1228" s="515"/>
      <c r="Z1228" s="518"/>
      <c r="AA1228" s="533"/>
      <c r="AB1228" s="515"/>
      <c r="AC1228" s="533" t="str">
        <f>一年级跳绳附加分</f>
        <v/>
      </c>
      <c r="AD1228" s="534" t="str">
        <f>一年级标准分</f>
        <v/>
      </c>
      <c r="AE1228" s="534" t="str">
        <f>一年级总分</f>
        <v/>
      </c>
      <c r="AF1228" s="517" t="str">
        <f>一年级等级</f>
        <v/>
      </c>
    </row>
    <row r="1229" spans="1:32">
      <c r="A1229" s="664">
        <v>118</v>
      </c>
      <c r="B1229" s="665">
        <v>37</v>
      </c>
      <c r="C1229" s="632"/>
      <c r="D1229" s="633"/>
      <c r="E1229" s="632"/>
      <c r="F1229" s="473"/>
      <c r="G1229" s="608"/>
      <c r="H1229" s="475"/>
      <c r="I1229" s="613"/>
      <c r="J1229" s="614"/>
      <c r="K1229" s="614"/>
      <c r="L1229" s="649"/>
      <c r="M1229" s="644"/>
      <c r="N1229" s="505" t="str">
        <f>一年级BMI</f>
        <v/>
      </c>
      <c r="O1229" s="499" t="str">
        <f>一年级BMI等级</f>
        <v/>
      </c>
      <c r="P1229" s="500" t="str">
        <f>一年级BMI得分</f>
        <v/>
      </c>
      <c r="Q1229" s="515" t="str">
        <f>一年级肺活量得分</f>
        <v/>
      </c>
      <c r="R1229" s="512" t="str">
        <f>一年级等级</f>
        <v/>
      </c>
      <c r="S1229" s="516" t="str">
        <f>一年级50米跑得分</f>
        <v/>
      </c>
      <c r="T1229" s="517" t="str">
        <f>一年级等级</f>
        <v/>
      </c>
      <c r="U1229" s="516" t="str">
        <f>一年级坐位体前屈得分</f>
        <v/>
      </c>
      <c r="V1229" s="517" t="str">
        <f>一年级等级</f>
        <v/>
      </c>
      <c r="W1229" s="516" t="str">
        <f>一年级一分钟跳绳得分</f>
        <v/>
      </c>
      <c r="X1229" s="517" t="str">
        <f>一年级等级</f>
        <v/>
      </c>
      <c r="Y1229" s="515"/>
      <c r="Z1229" s="518"/>
      <c r="AA1229" s="533"/>
      <c r="AB1229" s="515"/>
      <c r="AC1229" s="533" t="str">
        <f>一年级跳绳附加分</f>
        <v/>
      </c>
      <c r="AD1229" s="534" t="str">
        <f>一年级标准分</f>
        <v/>
      </c>
      <c r="AE1229" s="534" t="str">
        <f>一年级总分</f>
        <v/>
      </c>
      <c r="AF1229" s="517" t="str">
        <f>一年级等级</f>
        <v/>
      </c>
    </row>
    <row r="1230" spans="1:32">
      <c r="A1230" s="664">
        <v>118</v>
      </c>
      <c r="B1230" s="665">
        <v>38</v>
      </c>
      <c r="C1230" s="632"/>
      <c r="D1230" s="633"/>
      <c r="E1230" s="632"/>
      <c r="F1230" s="473"/>
      <c r="G1230" s="608"/>
      <c r="H1230" s="475"/>
      <c r="I1230" s="613"/>
      <c r="J1230" s="614"/>
      <c r="K1230" s="614"/>
      <c r="L1230" s="649"/>
      <c r="M1230" s="644"/>
      <c r="N1230" s="505" t="str">
        <f>一年级BMI</f>
        <v/>
      </c>
      <c r="O1230" s="499" t="str">
        <f>一年级BMI等级</f>
        <v/>
      </c>
      <c r="P1230" s="500" t="str">
        <f>一年级BMI得分</f>
        <v/>
      </c>
      <c r="Q1230" s="515" t="str">
        <f>一年级肺活量得分</f>
        <v/>
      </c>
      <c r="R1230" s="512" t="str">
        <f>一年级等级</f>
        <v/>
      </c>
      <c r="S1230" s="516" t="str">
        <f>一年级50米跑得分</f>
        <v/>
      </c>
      <c r="T1230" s="517" t="str">
        <f>一年级等级</f>
        <v/>
      </c>
      <c r="U1230" s="516" t="str">
        <f>一年级坐位体前屈得分</f>
        <v/>
      </c>
      <c r="V1230" s="517" t="str">
        <f>一年级等级</f>
        <v/>
      </c>
      <c r="W1230" s="516" t="str">
        <f>一年级一分钟跳绳得分</f>
        <v/>
      </c>
      <c r="X1230" s="517" t="str">
        <f>一年级等级</f>
        <v/>
      </c>
      <c r="Y1230" s="515"/>
      <c r="Z1230" s="518"/>
      <c r="AA1230" s="533"/>
      <c r="AB1230" s="515"/>
      <c r="AC1230" s="533" t="str">
        <f>一年级跳绳附加分</f>
        <v/>
      </c>
      <c r="AD1230" s="534" t="str">
        <f>一年级标准分</f>
        <v/>
      </c>
      <c r="AE1230" s="534" t="str">
        <f>一年级总分</f>
        <v/>
      </c>
      <c r="AF1230" s="517" t="str">
        <f>一年级等级</f>
        <v/>
      </c>
    </row>
    <row r="1231" spans="1:32">
      <c r="A1231" s="664">
        <v>118</v>
      </c>
      <c r="B1231" s="665">
        <v>39</v>
      </c>
      <c r="C1231" s="632"/>
      <c r="D1231" s="633"/>
      <c r="E1231" s="632"/>
      <c r="F1231" s="473"/>
      <c r="G1231" s="608"/>
      <c r="H1231" s="475"/>
      <c r="I1231" s="613"/>
      <c r="J1231" s="614"/>
      <c r="K1231" s="614"/>
      <c r="L1231" s="649"/>
      <c r="M1231" s="644"/>
      <c r="N1231" s="505" t="str">
        <f>一年级BMI</f>
        <v/>
      </c>
      <c r="O1231" s="499" t="str">
        <f>一年级BMI等级</f>
        <v/>
      </c>
      <c r="P1231" s="500" t="str">
        <f>一年级BMI得分</f>
        <v/>
      </c>
      <c r="Q1231" s="515" t="str">
        <f>一年级肺活量得分</f>
        <v/>
      </c>
      <c r="R1231" s="512" t="str">
        <f>一年级等级</f>
        <v/>
      </c>
      <c r="S1231" s="516" t="str">
        <f>一年级50米跑得分</f>
        <v/>
      </c>
      <c r="T1231" s="517" t="str">
        <f>一年级等级</f>
        <v/>
      </c>
      <c r="U1231" s="516" t="str">
        <f>一年级坐位体前屈得分</f>
        <v/>
      </c>
      <c r="V1231" s="517" t="str">
        <f>一年级等级</f>
        <v/>
      </c>
      <c r="W1231" s="516" t="str">
        <f>一年级一分钟跳绳得分</f>
        <v/>
      </c>
      <c r="X1231" s="517" t="str">
        <f>一年级等级</f>
        <v/>
      </c>
      <c r="Y1231" s="515"/>
      <c r="Z1231" s="518"/>
      <c r="AA1231" s="533"/>
      <c r="AB1231" s="515"/>
      <c r="AC1231" s="533" t="str">
        <f>一年级跳绳附加分</f>
        <v/>
      </c>
      <c r="AD1231" s="534" t="str">
        <f>一年级标准分</f>
        <v/>
      </c>
      <c r="AE1231" s="534" t="str">
        <f>一年级总分</f>
        <v/>
      </c>
      <c r="AF1231" s="517" t="str">
        <f>一年级等级</f>
        <v/>
      </c>
    </row>
    <row r="1232" spans="1:32">
      <c r="A1232" s="664">
        <v>118</v>
      </c>
      <c r="B1232" s="665">
        <v>40</v>
      </c>
      <c r="C1232" s="632"/>
      <c r="D1232" s="633"/>
      <c r="E1232" s="632"/>
      <c r="F1232" s="473"/>
      <c r="G1232" s="608"/>
      <c r="H1232" s="475"/>
      <c r="I1232" s="613"/>
      <c r="J1232" s="614"/>
      <c r="K1232" s="614"/>
      <c r="L1232" s="649"/>
      <c r="M1232" s="644"/>
      <c r="N1232" s="505" t="str">
        <f>一年级BMI</f>
        <v/>
      </c>
      <c r="O1232" s="499" t="str">
        <f>一年级BMI等级</f>
        <v/>
      </c>
      <c r="P1232" s="500" t="str">
        <f>一年级BMI得分</f>
        <v/>
      </c>
      <c r="Q1232" s="515" t="str">
        <f>一年级肺活量得分</f>
        <v/>
      </c>
      <c r="R1232" s="512" t="str">
        <f>一年级等级</f>
        <v/>
      </c>
      <c r="S1232" s="516" t="str">
        <f>一年级50米跑得分</f>
        <v/>
      </c>
      <c r="T1232" s="517" t="str">
        <f>一年级等级</f>
        <v/>
      </c>
      <c r="U1232" s="516" t="str">
        <f>一年级坐位体前屈得分</f>
        <v/>
      </c>
      <c r="V1232" s="517" t="str">
        <f>一年级等级</f>
        <v/>
      </c>
      <c r="W1232" s="516" t="str">
        <f>一年级一分钟跳绳得分</f>
        <v/>
      </c>
      <c r="X1232" s="517" t="str">
        <f>一年级等级</f>
        <v/>
      </c>
      <c r="Y1232" s="515"/>
      <c r="Z1232" s="518"/>
      <c r="AA1232" s="533"/>
      <c r="AB1232" s="515"/>
      <c r="AC1232" s="533" t="str">
        <f>一年级跳绳附加分</f>
        <v/>
      </c>
      <c r="AD1232" s="534" t="str">
        <f>一年级标准分</f>
        <v/>
      </c>
      <c r="AE1232" s="534" t="str">
        <f>一年级总分</f>
        <v/>
      </c>
      <c r="AF1232" s="517" t="str">
        <f>一年级等级</f>
        <v/>
      </c>
    </row>
    <row r="1233" spans="1:32">
      <c r="A1233" s="664">
        <v>118</v>
      </c>
      <c r="B1233" s="665">
        <v>41</v>
      </c>
      <c r="C1233" s="632"/>
      <c r="D1233" s="633"/>
      <c r="E1233" s="632"/>
      <c r="F1233" s="473"/>
      <c r="G1233" s="608"/>
      <c r="H1233" s="475"/>
      <c r="I1233" s="613"/>
      <c r="J1233" s="614"/>
      <c r="K1233" s="614"/>
      <c r="L1233" s="649"/>
      <c r="M1233" s="644"/>
      <c r="N1233" s="505" t="str">
        <f>一年级BMI</f>
        <v/>
      </c>
      <c r="O1233" s="499" t="str">
        <f>一年级BMI等级</f>
        <v/>
      </c>
      <c r="P1233" s="500" t="str">
        <f>一年级BMI得分</f>
        <v/>
      </c>
      <c r="Q1233" s="515" t="str">
        <f>一年级肺活量得分</f>
        <v/>
      </c>
      <c r="R1233" s="512" t="str">
        <f>一年级等级</f>
        <v/>
      </c>
      <c r="S1233" s="516" t="str">
        <f>一年级50米跑得分</f>
        <v/>
      </c>
      <c r="T1233" s="517" t="str">
        <f>一年级等级</f>
        <v/>
      </c>
      <c r="U1233" s="516" t="str">
        <f>一年级坐位体前屈得分</f>
        <v/>
      </c>
      <c r="V1233" s="517" t="str">
        <f>一年级等级</f>
        <v/>
      </c>
      <c r="W1233" s="516" t="str">
        <f>一年级一分钟跳绳得分</f>
        <v/>
      </c>
      <c r="X1233" s="517" t="str">
        <f>一年级等级</f>
        <v/>
      </c>
      <c r="Y1233" s="515"/>
      <c r="Z1233" s="518"/>
      <c r="AA1233" s="533"/>
      <c r="AB1233" s="515"/>
      <c r="AC1233" s="533" t="str">
        <f>一年级跳绳附加分</f>
        <v/>
      </c>
      <c r="AD1233" s="534" t="str">
        <f>一年级标准分</f>
        <v/>
      </c>
      <c r="AE1233" s="534" t="str">
        <f>一年级总分</f>
        <v/>
      </c>
      <c r="AF1233" s="517" t="str">
        <f>一年级等级</f>
        <v/>
      </c>
    </row>
    <row r="1234" spans="1:32">
      <c r="A1234" s="664">
        <v>118</v>
      </c>
      <c r="B1234" s="665">
        <v>42</v>
      </c>
      <c r="C1234" s="632"/>
      <c r="D1234" s="633"/>
      <c r="E1234" s="632"/>
      <c r="F1234" s="473"/>
      <c r="G1234" s="608"/>
      <c r="H1234" s="475"/>
      <c r="I1234" s="613"/>
      <c r="J1234" s="614"/>
      <c r="K1234" s="614"/>
      <c r="L1234" s="649"/>
      <c r="M1234" s="644"/>
      <c r="N1234" s="505" t="str">
        <f>一年级BMI</f>
        <v/>
      </c>
      <c r="O1234" s="499" t="str">
        <f>一年级BMI等级</f>
        <v/>
      </c>
      <c r="P1234" s="500" t="str">
        <f>一年级BMI得分</f>
        <v/>
      </c>
      <c r="Q1234" s="515" t="str">
        <f>一年级肺活量得分</f>
        <v/>
      </c>
      <c r="R1234" s="512" t="str">
        <f>一年级等级</f>
        <v/>
      </c>
      <c r="S1234" s="516" t="str">
        <f>一年级50米跑得分</f>
        <v/>
      </c>
      <c r="T1234" s="517" t="str">
        <f>一年级等级</f>
        <v/>
      </c>
      <c r="U1234" s="516" t="str">
        <f>一年级坐位体前屈得分</f>
        <v/>
      </c>
      <c r="V1234" s="517" t="str">
        <f>一年级等级</f>
        <v/>
      </c>
      <c r="W1234" s="516" t="str">
        <f>一年级一分钟跳绳得分</f>
        <v/>
      </c>
      <c r="X1234" s="517" t="str">
        <f>一年级等级</f>
        <v/>
      </c>
      <c r="Y1234" s="515"/>
      <c r="Z1234" s="518"/>
      <c r="AA1234" s="533"/>
      <c r="AB1234" s="515"/>
      <c r="AC1234" s="533" t="str">
        <f>一年级跳绳附加分</f>
        <v/>
      </c>
      <c r="AD1234" s="534" t="str">
        <f>一年级标准分</f>
        <v/>
      </c>
      <c r="AE1234" s="534" t="str">
        <f>一年级总分</f>
        <v/>
      </c>
      <c r="AF1234" s="517" t="str">
        <f>一年级等级</f>
        <v/>
      </c>
    </row>
    <row r="1235" spans="1:32">
      <c r="A1235" s="664">
        <v>118</v>
      </c>
      <c r="B1235" s="665">
        <v>43</v>
      </c>
      <c r="C1235" s="632"/>
      <c r="D1235" s="633"/>
      <c r="E1235" s="632"/>
      <c r="F1235" s="625"/>
      <c r="G1235" s="608"/>
      <c r="H1235" s="475"/>
      <c r="I1235" s="613"/>
      <c r="J1235" s="614"/>
      <c r="K1235" s="614"/>
      <c r="L1235" s="649"/>
      <c r="M1235" s="644"/>
      <c r="N1235" s="505" t="str">
        <f>一年级BMI</f>
        <v/>
      </c>
      <c r="O1235" s="499" t="str">
        <f>一年级BMI等级</f>
        <v/>
      </c>
      <c r="P1235" s="500" t="str">
        <f>一年级BMI得分</f>
        <v/>
      </c>
      <c r="Q1235" s="515" t="str">
        <f>一年级肺活量得分</f>
        <v/>
      </c>
      <c r="R1235" s="512" t="str">
        <f>一年级等级</f>
        <v/>
      </c>
      <c r="S1235" s="516" t="str">
        <f>一年级50米跑得分</f>
        <v/>
      </c>
      <c r="T1235" s="517" t="str">
        <f>一年级等级</f>
        <v/>
      </c>
      <c r="U1235" s="516" t="str">
        <f>一年级坐位体前屈得分</f>
        <v/>
      </c>
      <c r="V1235" s="517" t="str">
        <f>一年级等级</f>
        <v/>
      </c>
      <c r="W1235" s="516" t="str">
        <f>一年级一分钟跳绳得分</f>
        <v/>
      </c>
      <c r="X1235" s="517" t="str">
        <f>一年级等级</f>
        <v/>
      </c>
      <c r="Y1235" s="515"/>
      <c r="Z1235" s="518"/>
      <c r="AA1235" s="533"/>
      <c r="AB1235" s="515"/>
      <c r="AC1235" s="533" t="str">
        <f>一年级跳绳附加分</f>
        <v/>
      </c>
      <c r="AD1235" s="534" t="str">
        <f>一年级标准分</f>
        <v/>
      </c>
      <c r="AE1235" s="534" t="str">
        <f>一年级总分</f>
        <v/>
      </c>
      <c r="AF1235" s="517" t="str">
        <f>一年级等级</f>
        <v/>
      </c>
    </row>
    <row r="1236" spans="1:32">
      <c r="A1236" s="664">
        <v>118</v>
      </c>
      <c r="B1236" s="665">
        <v>44</v>
      </c>
      <c r="C1236" s="632"/>
      <c r="D1236" s="633"/>
      <c r="E1236" s="632"/>
      <c r="F1236" s="625"/>
      <c r="G1236" s="608"/>
      <c r="H1236" s="475"/>
      <c r="I1236" s="613"/>
      <c r="J1236" s="614"/>
      <c r="K1236" s="614"/>
      <c r="L1236" s="649"/>
      <c r="M1236" s="644"/>
      <c r="N1236" s="505" t="str">
        <f>一年级BMI</f>
        <v/>
      </c>
      <c r="O1236" s="499" t="str">
        <f>一年级BMI等级</f>
        <v/>
      </c>
      <c r="P1236" s="500" t="str">
        <f>一年级BMI得分</f>
        <v/>
      </c>
      <c r="Q1236" s="515" t="str">
        <f>一年级肺活量得分</f>
        <v/>
      </c>
      <c r="R1236" s="512" t="str">
        <f>一年级等级</f>
        <v/>
      </c>
      <c r="S1236" s="516" t="str">
        <f>一年级50米跑得分</f>
        <v/>
      </c>
      <c r="T1236" s="517" t="str">
        <f>一年级等级</f>
        <v/>
      </c>
      <c r="U1236" s="516" t="str">
        <f>一年级坐位体前屈得分</f>
        <v/>
      </c>
      <c r="V1236" s="517" t="str">
        <f>一年级等级</f>
        <v/>
      </c>
      <c r="W1236" s="516" t="str">
        <f>一年级一分钟跳绳得分</f>
        <v/>
      </c>
      <c r="X1236" s="517" t="str">
        <f>一年级等级</f>
        <v/>
      </c>
      <c r="Y1236" s="515"/>
      <c r="Z1236" s="518"/>
      <c r="AA1236" s="533"/>
      <c r="AB1236" s="515"/>
      <c r="AC1236" s="533" t="str">
        <f>一年级跳绳附加分</f>
        <v/>
      </c>
      <c r="AD1236" s="534" t="str">
        <f>一年级标准分</f>
        <v/>
      </c>
      <c r="AE1236" s="534" t="str">
        <f>一年级总分</f>
        <v/>
      </c>
      <c r="AF1236" s="517" t="str">
        <f>一年级等级</f>
        <v/>
      </c>
    </row>
    <row r="1237" spans="1:32">
      <c r="A1237" s="664">
        <v>118</v>
      </c>
      <c r="B1237" s="665">
        <v>45</v>
      </c>
      <c r="C1237" s="632"/>
      <c r="D1237" s="633"/>
      <c r="E1237" s="632"/>
      <c r="F1237" s="625"/>
      <c r="G1237" s="608"/>
      <c r="H1237" s="475"/>
      <c r="I1237" s="613"/>
      <c r="J1237" s="614"/>
      <c r="K1237" s="614"/>
      <c r="L1237" s="649"/>
      <c r="M1237" s="644"/>
      <c r="N1237" s="505" t="str">
        <f>一年级BMI</f>
        <v/>
      </c>
      <c r="O1237" s="499" t="str">
        <f>一年级BMI等级</f>
        <v/>
      </c>
      <c r="P1237" s="500" t="str">
        <f>一年级BMI得分</f>
        <v/>
      </c>
      <c r="Q1237" s="515" t="str">
        <f>一年级肺活量得分</f>
        <v/>
      </c>
      <c r="R1237" s="512" t="str">
        <f>一年级等级</f>
        <v/>
      </c>
      <c r="S1237" s="516" t="str">
        <f>一年级50米跑得分</f>
        <v/>
      </c>
      <c r="T1237" s="517" t="str">
        <f>一年级等级</f>
        <v/>
      </c>
      <c r="U1237" s="516" t="str">
        <f>一年级坐位体前屈得分</f>
        <v/>
      </c>
      <c r="V1237" s="517" t="str">
        <f>一年级等级</f>
        <v/>
      </c>
      <c r="W1237" s="516" t="str">
        <f>一年级一分钟跳绳得分</f>
        <v/>
      </c>
      <c r="X1237" s="517" t="str">
        <f>一年级等级</f>
        <v/>
      </c>
      <c r="Y1237" s="515"/>
      <c r="Z1237" s="518"/>
      <c r="AA1237" s="533"/>
      <c r="AB1237" s="515"/>
      <c r="AC1237" s="533" t="str">
        <f>一年级跳绳附加分</f>
        <v/>
      </c>
      <c r="AD1237" s="534" t="str">
        <f>一年级标准分</f>
        <v/>
      </c>
      <c r="AE1237" s="534" t="str">
        <f>一年级总分</f>
        <v/>
      </c>
      <c r="AF1237" s="517" t="str">
        <f>一年级等级</f>
        <v/>
      </c>
    </row>
    <row r="1238" spans="1:32">
      <c r="A1238" s="664">
        <v>118</v>
      </c>
      <c r="B1238" s="665">
        <v>46</v>
      </c>
      <c r="C1238" s="632"/>
      <c r="D1238" s="633"/>
      <c r="E1238" s="632"/>
      <c r="F1238" s="625"/>
      <c r="G1238" s="608"/>
      <c r="H1238" s="475"/>
      <c r="I1238" s="613"/>
      <c r="J1238" s="614"/>
      <c r="K1238" s="614"/>
      <c r="L1238" s="649"/>
      <c r="M1238" s="644"/>
      <c r="N1238" s="505" t="str">
        <f>一年级BMI</f>
        <v/>
      </c>
      <c r="O1238" s="499" t="str">
        <f>一年级BMI等级</f>
        <v/>
      </c>
      <c r="P1238" s="500" t="str">
        <f>一年级BMI得分</f>
        <v/>
      </c>
      <c r="Q1238" s="515" t="str">
        <f>一年级肺活量得分</f>
        <v/>
      </c>
      <c r="R1238" s="512" t="str">
        <f>一年级等级</f>
        <v/>
      </c>
      <c r="S1238" s="516" t="str">
        <f>一年级50米跑得分</f>
        <v/>
      </c>
      <c r="T1238" s="517" t="str">
        <f>一年级等级</f>
        <v/>
      </c>
      <c r="U1238" s="516" t="str">
        <f>一年级坐位体前屈得分</f>
        <v/>
      </c>
      <c r="V1238" s="517" t="str">
        <f>一年级等级</f>
        <v/>
      </c>
      <c r="W1238" s="516" t="str">
        <f>一年级一分钟跳绳得分</f>
        <v/>
      </c>
      <c r="X1238" s="517" t="str">
        <f>一年级等级</f>
        <v/>
      </c>
      <c r="Y1238" s="515"/>
      <c r="Z1238" s="518"/>
      <c r="AA1238" s="533"/>
      <c r="AB1238" s="515"/>
      <c r="AC1238" s="533" t="str">
        <f>一年级跳绳附加分</f>
        <v/>
      </c>
      <c r="AD1238" s="534" t="str">
        <f>一年级标准分</f>
        <v/>
      </c>
      <c r="AE1238" s="534" t="str">
        <f>一年级总分</f>
        <v/>
      </c>
      <c r="AF1238" s="517" t="str">
        <f>一年级等级</f>
        <v/>
      </c>
    </row>
    <row r="1239" spans="1:32">
      <c r="A1239" s="664">
        <v>118</v>
      </c>
      <c r="B1239" s="665">
        <v>47</v>
      </c>
      <c r="C1239" s="632"/>
      <c r="D1239" s="633"/>
      <c r="E1239" s="632"/>
      <c r="F1239" s="625"/>
      <c r="G1239" s="608"/>
      <c r="H1239" s="475"/>
      <c r="I1239" s="613"/>
      <c r="J1239" s="614"/>
      <c r="K1239" s="614"/>
      <c r="L1239" s="649"/>
      <c r="M1239" s="644"/>
      <c r="N1239" s="505" t="str">
        <f>一年级BMI</f>
        <v/>
      </c>
      <c r="O1239" s="499" t="str">
        <f>一年级BMI等级</f>
        <v/>
      </c>
      <c r="P1239" s="500" t="str">
        <f>一年级BMI得分</f>
        <v/>
      </c>
      <c r="Q1239" s="515" t="str">
        <f>一年级肺活量得分</f>
        <v/>
      </c>
      <c r="R1239" s="512" t="str">
        <f>一年级等级</f>
        <v/>
      </c>
      <c r="S1239" s="516" t="str">
        <f>一年级50米跑得分</f>
        <v/>
      </c>
      <c r="T1239" s="517" t="str">
        <f>一年级等级</f>
        <v/>
      </c>
      <c r="U1239" s="516" t="str">
        <f>一年级坐位体前屈得分</f>
        <v/>
      </c>
      <c r="V1239" s="517" t="str">
        <f>一年级等级</f>
        <v/>
      </c>
      <c r="W1239" s="516" t="str">
        <f>一年级一分钟跳绳得分</f>
        <v/>
      </c>
      <c r="X1239" s="517" t="str">
        <f>一年级等级</f>
        <v/>
      </c>
      <c r="Y1239" s="515"/>
      <c r="Z1239" s="518"/>
      <c r="AA1239" s="533"/>
      <c r="AB1239" s="515"/>
      <c r="AC1239" s="533" t="str">
        <f>一年级跳绳附加分</f>
        <v/>
      </c>
      <c r="AD1239" s="534" t="str">
        <f>一年级标准分</f>
        <v/>
      </c>
      <c r="AE1239" s="534" t="str">
        <f>一年级总分</f>
        <v/>
      </c>
      <c r="AF1239" s="517" t="str">
        <f>一年级等级</f>
        <v/>
      </c>
    </row>
    <row r="1240" spans="1:32">
      <c r="A1240" s="664">
        <v>118</v>
      </c>
      <c r="B1240" s="665">
        <v>48</v>
      </c>
      <c r="C1240" s="632"/>
      <c r="D1240" s="633"/>
      <c r="E1240" s="632"/>
      <c r="F1240" s="625"/>
      <c r="G1240" s="608"/>
      <c r="H1240" s="475"/>
      <c r="I1240" s="613"/>
      <c r="J1240" s="614"/>
      <c r="K1240" s="614"/>
      <c r="L1240" s="649"/>
      <c r="M1240" s="644"/>
      <c r="N1240" s="505" t="str">
        <f>一年级BMI</f>
        <v/>
      </c>
      <c r="O1240" s="499" t="str">
        <f>一年级BMI等级</f>
        <v/>
      </c>
      <c r="P1240" s="500" t="str">
        <f>一年级BMI得分</f>
        <v/>
      </c>
      <c r="Q1240" s="515" t="str">
        <f>一年级肺活量得分</f>
        <v/>
      </c>
      <c r="R1240" s="512" t="str">
        <f>一年级等级</f>
        <v/>
      </c>
      <c r="S1240" s="516" t="str">
        <f>一年级50米跑得分</f>
        <v/>
      </c>
      <c r="T1240" s="517" t="str">
        <f>一年级等级</f>
        <v/>
      </c>
      <c r="U1240" s="516" t="str">
        <f>一年级坐位体前屈得分</f>
        <v/>
      </c>
      <c r="V1240" s="517" t="str">
        <f>一年级等级</f>
        <v/>
      </c>
      <c r="W1240" s="516" t="str">
        <f>一年级一分钟跳绳得分</f>
        <v/>
      </c>
      <c r="X1240" s="517" t="str">
        <f>一年级等级</f>
        <v/>
      </c>
      <c r="Y1240" s="515"/>
      <c r="Z1240" s="518"/>
      <c r="AA1240" s="533"/>
      <c r="AB1240" s="515"/>
      <c r="AC1240" s="533" t="str">
        <f>一年级跳绳附加分</f>
        <v/>
      </c>
      <c r="AD1240" s="534" t="str">
        <f>一年级标准分</f>
        <v/>
      </c>
      <c r="AE1240" s="534" t="str">
        <f>一年级总分</f>
        <v/>
      </c>
      <c r="AF1240" s="517" t="str">
        <f>一年级等级</f>
        <v/>
      </c>
    </row>
    <row r="1241" spans="1:32">
      <c r="A1241" s="664">
        <v>118</v>
      </c>
      <c r="B1241" s="665">
        <v>49</v>
      </c>
      <c r="C1241" s="632"/>
      <c r="D1241" s="633"/>
      <c r="E1241" s="632"/>
      <c r="F1241" s="625"/>
      <c r="G1241" s="608"/>
      <c r="H1241" s="475"/>
      <c r="I1241" s="613"/>
      <c r="J1241" s="614"/>
      <c r="K1241" s="614"/>
      <c r="L1241" s="649"/>
      <c r="M1241" s="644"/>
      <c r="N1241" s="505" t="str">
        <f>一年级BMI</f>
        <v/>
      </c>
      <c r="O1241" s="499" t="str">
        <f>一年级BMI等级</f>
        <v/>
      </c>
      <c r="P1241" s="500" t="str">
        <f>一年级BMI得分</f>
        <v/>
      </c>
      <c r="Q1241" s="515" t="str">
        <f>一年级肺活量得分</f>
        <v/>
      </c>
      <c r="R1241" s="512" t="str">
        <f>一年级等级</f>
        <v/>
      </c>
      <c r="S1241" s="516" t="str">
        <f>一年级50米跑得分</f>
        <v/>
      </c>
      <c r="T1241" s="517" t="str">
        <f>一年级等级</f>
        <v/>
      </c>
      <c r="U1241" s="516" t="str">
        <f>一年级坐位体前屈得分</f>
        <v/>
      </c>
      <c r="V1241" s="517" t="str">
        <f>一年级等级</f>
        <v/>
      </c>
      <c r="W1241" s="516" t="str">
        <f>一年级一分钟跳绳得分</f>
        <v/>
      </c>
      <c r="X1241" s="517" t="str">
        <f>一年级等级</f>
        <v/>
      </c>
      <c r="Y1241" s="515"/>
      <c r="Z1241" s="518"/>
      <c r="AA1241" s="533"/>
      <c r="AB1241" s="515"/>
      <c r="AC1241" s="533" t="str">
        <f>一年级跳绳附加分</f>
        <v/>
      </c>
      <c r="AD1241" s="534" t="str">
        <f>一年级标准分</f>
        <v/>
      </c>
      <c r="AE1241" s="534" t="str">
        <f>一年级总分</f>
        <v/>
      </c>
      <c r="AF1241" s="517" t="str">
        <f>一年级等级</f>
        <v/>
      </c>
    </row>
    <row r="1242" spans="1:32">
      <c r="A1242" s="664">
        <v>118</v>
      </c>
      <c r="B1242" s="665">
        <v>50</v>
      </c>
      <c r="C1242" s="632"/>
      <c r="D1242" s="633"/>
      <c r="E1242" s="632"/>
      <c r="F1242" s="625"/>
      <c r="G1242" s="608"/>
      <c r="H1242" s="475"/>
      <c r="I1242" s="613"/>
      <c r="J1242" s="614"/>
      <c r="K1242" s="614"/>
      <c r="L1242" s="649"/>
      <c r="M1242" s="644"/>
      <c r="N1242" s="505" t="str">
        <f>一年级BMI</f>
        <v/>
      </c>
      <c r="O1242" s="499" t="str">
        <f>一年级BMI等级</f>
        <v/>
      </c>
      <c r="P1242" s="500" t="str">
        <f>一年级BMI得分</f>
        <v/>
      </c>
      <c r="Q1242" s="515" t="str">
        <f>一年级肺活量得分</f>
        <v/>
      </c>
      <c r="R1242" s="512" t="str">
        <f>一年级等级</f>
        <v/>
      </c>
      <c r="S1242" s="516" t="str">
        <f>一年级50米跑得分</f>
        <v/>
      </c>
      <c r="T1242" s="517" t="str">
        <f>一年级等级</f>
        <v/>
      </c>
      <c r="U1242" s="516" t="str">
        <f>一年级坐位体前屈得分</f>
        <v/>
      </c>
      <c r="V1242" s="517" t="str">
        <f>一年级等级</f>
        <v/>
      </c>
      <c r="W1242" s="516" t="str">
        <f>一年级一分钟跳绳得分</f>
        <v/>
      </c>
      <c r="X1242" s="517" t="str">
        <f>一年级等级</f>
        <v/>
      </c>
      <c r="Y1242" s="515"/>
      <c r="Z1242" s="518"/>
      <c r="AA1242" s="533"/>
      <c r="AB1242" s="515"/>
      <c r="AC1242" s="533" t="str">
        <f>一年级跳绳附加分</f>
        <v/>
      </c>
      <c r="AD1242" s="534" t="str">
        <f>一年级标准分</f>
        <v/>
      </c>
      <c r="AE1242" s="534" t="str">
        <f>一年级总分</f>
        <v/>
      </c>
      <c r="AF1242" s="517" t="str">
        <f>一年级等级</f>
        <v/>
      </c>
    </row>
    <row r="1243" spans="1:32">
      <c r="A1243" s="664">
        <v>118</v>
      </c>
      <c r="B1243" s="665">
        <v>51</v>
      </c>
      <c r="C1243" s="632"/>
      <c r="D1243" s="633"/>
      <c r="E1243" s="632"/>
      <c r="F1243" s="473"/>
      <c r="G1243" s="608"/>
      <c r="H1243" s="475"/>
      <c r="I1243" s="613"/>
      <c r="J1243" s="614"/>
      <c r="K1243" s="614"/>
      <c r="L1243" s="649"/>
      <c r="M1243" s="644"/>
      <c r="N1243" s="505" t="str">
        <f>一年级BMI</f>
        <v/>
      </c>
      <c r="O1243" s="499" t="str">
        <f>一年级BMI等级</f>
        <v/>
      </c>
      <c r="P1243" s="500" t="str">
        <f>一年级BMI得分</f>
        <v/>
      </c>
      <c r="Q1243" s="515" t="str">
        <f>一年级肺活量得分</f>
        <v/>
      </c>
      <c r="R1243" s="512" t="str">
        <f>一年级等级</f>
        <v/>
      </c>
      <c r="S1243" s="516" t="str">
        <f>一年级50米跑得分</f>
        <v/>
      </c>
      <c r="T1243" s="517" t="str">
        <f>一年级等级</f>
        <v/>
      </c>
      <c r="U1243" s="516" t="str">
        <f>一年级坐位体前屈得分</f>
        <v/>
      </c>
      <c r="V1243" s="517" t="str">
        <f>一年级等级</f>
        <v/>
      </c>
      <c r="W1243" s="516" t="str">
        <f>一年级一分钟跳绳得分</f>
        <v/>
      </c>
      <c r="X1243" s="517" t="str">
        <f>一年级等级</f>
        <v/>
      </c>
      <c r="Y1243" s="515"/>
      <c r="Z1243" s="518"/>
      <c r="AA1243" s="533"/>
      <c r="AB1243" s="515"/>
      <c r="AC1243" s="533" t="str">
        <f>一年级跳绳附加分</f>
        <v/>
      </c>
      <c r="AD1243" s="534" t="str">
        <f>一年级标准分</f>
        <v/>
      </c>
      <c r="AE1243" s="534" t="str">
        <f>一年级总分</f>
        <v/>
      </c>
      <c r="AF1243" s="517" t="str">
        <f>一年级等级</f>
        <v/>
      </c>
    </row>
    <row r="1244" spans="1:32">
      <c r="A1244" s="664">
        <v>118</v>
      </c>
      <c r="B1244" s="665">
        <v>52</v>
      </c>
      <c r="C1244" s="632"/>
      <c r="D1244" s="633"/>
      <c r="E1244" s="632"/>
      <c r="F1244" s="473"/>
      <c r="G1244" s="608"/>
      <c r="H1244" s="475"/>
      <c r="I1244" s="613"/>
      <c r="J1244" s="614"/>
      <c r="K1244" s="614"/>
      <c r="L1244" s="649"/>
      <c r="M1244" s="644"/>
      <c r="N1244" s="505" t="str">
        <f>一年级BMI</f>
        <v/>
      </c>
      <c r="O1244" s="499" t="str">
        <f>一年级BMI等级</f>
        <v/>
      </c>
      <c r="P1244" s="500" t="str">
        <f>一年级BMI得分</f>
        <v/>
      </c>
      <c r="Q1244" s="515" t="str">
        <f>一年级肺活量得分</f>
        <v/>
      </c>
      <c r="R1244" s="512" t="str">
        <f>一年级等级</f>
        <v/>
      </c>
      <c r="S1244" s="516" t="str">
        <f>一年级50米跑得分</f>
        <v/>
      </c>
      <c r="T1244" s="517" t="str">
        <f>一年级等级</f>
        <v/>
      </c>
      <c r="U1244" s="516" t="str">
        <f>一年级坐位体前屈得分</f>
        <v/>
      </c>
      <c r="V1244" s="517" t="str">
        <f>一年级等级</f>
        <v/>
      </c>
      <c r="W1244" s="516" t="str">
        <f>一年级一分钟跳绳得分</f>
        <v/>
      </c>
      <c r="X1244" s="517" t="str">
        <f>一年级等级</f>
        <v/>
      </c>
      <c r="Y1244" s="515"/>
      <c r="Z1244" s="518"/>
      <c r="AA1244" s="533"/>
      <c r="AB1244" s="515"/>
      <c r="AC1244" s="533" t="str">
        <f>一年级跳绳附加分</f>
        <v/>
      </c>
      <c r="AD1244" s="534" t="str">
        <f>一年级标准分</f>
        <v/>
      </c>
      <c r="AE1244" s="534" t="str">
        <f>一年级总分</f>
        <v/>
      </c>
      <c r="AF1244" s="517" t="str">
        <f>一年级等级</f>
        <v/>
      </c>
    </row>
    <row r="1245" spans="1:32">
      <c r="A1245" s="664">
        <v>118</v>
      </c>
      <c r="B1245" s="665">
        <v>53</v>
      </c>
      <c r="C1245" s="632"/>
      <c r="D1245" s="633"/>
      <c r="E1245" s="632"/>
      <c r="F1245" s="473"/>
      <c r="G1245" s="608"/>
      <c r="H1245" s="475"/>
      <c r="I1245" s="613"/>
      <c r="J1245" s="614"/>
      <c r="K1245" s="614"/>
      <c r="L1245" s="649"/>
      <c r="M1245" s="644"/>
      <c r="N1245" s="505" t="str">
        <f>一年级BMI</f>
        <v/>
      </c>
      <c r="O1245" s="499" t="str">
        <f>一年级BMI等级</f>
        <v/>
      </c>
      <c r="P1245" s="500" t="str">
        <f>一年级BMI得分</f>
        <v/>
      </c>
      <c r="Q1245" s="515" t="str">
        <f>一年级肺活量得分</f>
        <v/>
      </c>
      <c r="R1245" s="512" t="str">
        <f>一年级等级</f>
        <v/>
      </c>
      <c r="S1245" s="516" t="str">
        <f>一年级50米跑得分</f>
        <v/>
      </c>
      <c r="T1245" s="517" t="str">
        <f>一年级等级</f>
        <v/>
      </c>
      <c r="U1245" s="516" t="str">
        <f>一年级坐位体前屈得分</f>
        <v/>
      </c>
      <c r="V1245" s="517" t="str">
        <f>一年级等级</f>
        <v/>
      </c>
      <c r="W1245" s="516" t="str">
        <f>一年级一分钟跳绳得分</f>
        <v/>
      </c>
      <c r="X1245" s="517" t="str">
        <f>一年级等级</f>
        <v/>
      </c>
      <c r="Y1245" s="515"/>
      <c r="Z1245" s="518"/>
      <c r="AA1245" s="533"/>
      <c r="AB1245" s="515"/>
      <c r="AC1245" s="533" t="str">
        <f>一年级跳绳附加分</f>
        <v/>
      </c>
      <c r="AD1245" s="534" t="str">
        <f>一年级标准分</f>
        <v/>
      </c>
      <c r="AE1245" s="534" t="str">
        <f>一年级总分</f>
        <v/>
      </c>
      <c r="AF1245" s="517" t="str">
        <f>一年级等级</f>
        <v/>
      </c>
    </row>
    <row r="1246" spans="1:32">
      <c r="A1246" s="664">
        <v>118</v>
      </c>
      <c r="B1246" s="665">
        <v>54</v>
      </c>
      <c r="C1246" s="632"/>
      <c r="D1246" s="633"/>
      <c r="E1246" s="632"/>
      <c r="F1246" s="473"/>
      <c r="G1246" s="608"/>
      <c r="H1246" s="475"/>
      <c r="I1246" s="613"/>
      <c r="J1246" s="614"/>
      <c r="K1246" s="614"/>
      <c r="L1246" s="649"/>
      <c r="M1246" s="644"/>
      <c r="N1246" s="505" t="str">
        <f>一年级BMI</f>
        <v/>
      </c>
      <c r="O1246" s="499" t="str">
        <f>一年级BMI等级</f>
        <v/>
      </c>
      <c r="P1246" s="500" t="str">
        <f>一年级BMI得分</f>
        <v/>
      </c>
      <c r="Q1246" s="515" t="str">
        <f>一年级肺活量得分</f>
        <v/>
      </c>
      <c r="R1246" s="512" t="str">
        <f>一年级等级</f>
        <v/>
      </c>
      <c r="S1246" s="516" t="str">
        <f>一年级50米跑得分</f>
        <v/>
      </c>
      <c r="T1246" s="517" t="str">
        <f>一年级等级</f>
        <v/>
      </c>
      <c r="U1246" s="516" t="str">
        <f>一年级坐位体前屈得分</f>
        <v/>
      </c>
      <c r="V1246" s="517" t="str">
        <f>一年级等级</f>
        <v/>
      </c>
      <c r="W1246" s="516" t="str">
        <f>一年级一分钟跳绳得分</f>
        <v/>
      </c>
      <c r="X1246" s="517" t="str">
        <f>一年级等级</f>
        <v/>
      </c>
      <c r="Y1246" s="515"/>
      <c r="Z1246" s="518"/>
      <c r="AA1246" s="533"/>
      <c r="AB1246" s="515"/>
      <c r="AC1246" s="533" t="str">
        <f>一年级跳绳附加分</f>
        <v/>
      </c>
      <c r="AD1246" s="534" t="str">
        <f>一年级标准分</f>
        <v/>
      </c>
      <c r="AE1246" s="534" t="str">
        <f>一年级总分</f>
        <v/>
      </c>
      <c r="AF1246" s="517" t="str">
        <f>一年级等级</f>
        <v/>
      </c>
    </row>
    <row r="1247" spans="1:32">
      <c r="A1247" s="664">
        <v>118</v>
      </c>
      <c r="B1247" s="665">
        <v>55</v>
      </c>
      <c r="C1247" s="632"/>
      <c r="D1247" s="633"/>
      <c r="E1247" s="632"/>
      <c r="F1247" s="473"/>
      <c r="G1247" s="608"/>
      <c r="H1247" s="475"/>
      <c r="I1247" s="613"/>
      <c r="J1247" s="614"/>
      <c r="K1247" s="614"/>
      <c r="L1247" s="649"/>
      <c r="M1247" s="644"/>
      <c r="N1247" s="505" t="str">
        <f>一年级BMI</f>
        <v/>
      </c>
      <c r="O1247" s="499" t="str">
        <f>一年级BMI等级</f>
        <v/>
      </c>
      <c r="P1247" s="500" t="str">
        <f>一年级BMI得分</f>
        <v/>
      </c>
      <c r="Q1247" s="515" t="str">
        <f>一年级肺活量得分</f>
        <v/>
      </c>
      <c r="R1247" s="512" t="str">
        <f>一年级等级</f>
        <v/>
      </c>
      <c r="S1247" s="516" t="str">
        <f>一年级50米跑得分</f>
        <v/>
      </c>
      <c r="T1247" s="517" t="str">
        <f>一年级等级</f>
        <v/>
      </c>
      <c r="U1247" s="516" t="str">
        <f>一年级坐位体前屈得分</f>
        <v/>
      </c>
      <c r="V1247" s="517" t="str">
        <f>一年级等级</f>
        <v/>
      </c>
      <c r="W1247" s="516" t="str">
        <f>一年级一分钟跳绳得分</f>
        <v/>
      </c>
      <c r="X1247" s="517" t="str">
        <f>一年级等级</f>
        <v/>
      </c>
      <c r="Y1247" s="515"/>
      <c r="Z1247" s="518"/>
      <c r="AA1247" s="533"/>
      <c r="AB1247" s="515"/>
      <c r="AC1247" s="533" t="str">
        <f>一年级跳绳附加分</f>
        <v/>
      </c>
      <c r="AD1247" s="534" t="str">
        <f>一年级标准分</f>
        <v/>
      </c>
      <c r="AE1247" s="534" t="str">
        <f>一年级总分</f>
        <v/>
      </c>
      <c r="AF1247" s="517" t="str">
        <f>一年级等级</f>
        <v/>
      </c>
    </row>
    <row r="1248" spans="1:32">
      <c r="A1248" s="664">
        <v>118</v>
      </c>
      <c r="B1248" s="665">
        <v>56</v>
      </c>
      <c r="C1248" s="632"/>
      <c r="D1248" s="633"/>
      <c r="E1248" s="632"/>
      <c r="F1248" s="473"/>
      <c r="G1248" s="608"/>
      <c r="H1248" s="475"/>
      <c r="I1248" s="613"/>
      <c r="J1248" s="614"/>
      <c r="K1248" s="614"/>
      <c r="L1248" s="649"/>
      <c r="M1248" s="644"/>
      <c r="N1248" s="505" t="str">
        <f>一年级BMI</f>
        <v/>
      </c>
      <c r="O1248" s="499" t="str">
        <f>一年级BMI等级</f>
        <v/>
      </c>
      <c r="P1248" s="500" t="str">
        <f>一年级BMI得分</f>
        <v/>
      </c>
      <c r="Q1248" s="515" t="str">
        <f>一年级肺活量得分</f>
        <v/>
      </c>
      <c r="R1248" s="512" t="str">
        <f>一年级等级</f>
        <v/>
      </c>
      <c r="S1248" s="516" t="str">
        <f>一年级50米跑得分</f>
        <v/>
      </c>
      <c r="T1248" s="517" t="str">
        <f>一年级等级</f>
        <v/>
      </c>
      <c r="U1248" s="516" t="str">
        <f>一年级坐位体前屈得分</f>
        <v/>
      </c>
      <c r="V1248" s="517" t="str">
        <f>一年级等级</f>
        <v/>
      </c>
      <c r="W1248" s="516" t="str">
        <f>一年级一分钟跳绳得分</f>
        <v/>
      </c>
      <c r="X1248" s="517" t="str">
        <f>一年级等级</f>
        <v/>
      </c>
      <c r="Y1248" s="515"/>
      <c r="Z1248" s="518"/>
      <c r="AA1248" s="533"/>
      <c r="AB1248" s="515"/>
      <c r="AC1248" s="533" t="str">
        <f>一年级跳绳附加分</f>
        <v/>
      </c>
      <c r="AD1248" s="534" t="str">
        <f>一年级标准分</f>
        <v/>
      </c>
      <c r="AE1248" s="534" t="str">
        <f>一年级总分</f>
        <v/>
      </c>
      <c r="AF1248" s="517" t="str">
        <f>一年级等级</f>
        <v/>
      </c>
    </row>
    <row r="1249" spans="1:32">
      <c r="A1249" s="664">
        <v>118</v>
      </c>
      <c r="B1249" s="665">
        <v>57</v>
      </c>
      <c r="C1249" s="632"/>
      <c r="D1249" s="633"/>
      <c r="E1249" s="632"/>
      <c r="F1249" s="473"/>
      <c r="G1249" s="608"/>
      <c r="H1249" s="475"/>
      <c r="I1249" s="613"/>
      <c r="J1249" s="614"/>
      <c r="K1249" s="614"/>
      <c r="L1249" s="649"/>
      <c r="M1249" s="644"/>
      <c r="N1249" s="505" t="str">
        <f>一年级BMI</f>
        <v/>
      </c>
      <c r="O1249" s="499" t="str">
        <f>一年级BMI等级</f>
        <v/>
      </c>
      <c r="P1249" s="500" t="str">
        <f>一年级BMI得分</f>
        <v/>
      </c>
      <c r="Q1249" s="515" t="str">
        <f>一年级肺活量得分</f>
        <v/>
      </c>
      <c r="R1249" s="512" t="str">
        <f>一年级等级</f>
        <v/>
      </c>
      <c r="S1249" s="516" t="str">
        <f>一年级50米跑得分</f>
        <v/>
      </c>
      <c r="T1249" s="517" t="str">
        <f>一年级等级</f>
        <v/>
      </c>
      <c r="U1249" s="516" t="str">
        <f>一年级坐位体前屈得分</f>
        <v/>
      </c>
      <c r="V1249" s="517" t="str">
        <f>一年级等级</f>
        <v/>
      </c>
      <c r="W1249" s="516" t="str">
        <f>一年级一分钟跳绳得分</f>
        <v/>
      </c>
      <c r="X1249" s="517" t="str">
        <f>一年级等级</f>
        <v/>
      </c>
      <c r="Y1249" s="515"/>
      <c r="Z1249" s="518"/>
      <c r="AA1249" s="533"/>
      <c r="AB1249" s="515"/>
      <c r="AC1249" s="533" t="str">
        <f>一年级跳绳附加分</f>
        <v/>
      </c>
      <c r="AD1249" s="534" t="str">
        <f>一年级标准分</f>
        <v/>
      </c>
      <c r="AE1249" s="534" t="str">
        <f>一年级总分</f>
        <v/>
      </c>
      <c r="AF1249" s="517" t="str">
        <f>一年级等级</f>
        <v/>
      </c>
    </row>
    <row r="1250" spans="1:32">
      <c r="A1250" s="664">
        <v>118</v>
      </c>
      <c r="B1250" s="665">
        <v>58</v>
      </c>
      <c r="C1250" s="632"/>
      <c r="D1250" s="633"/>
      <c r="E1250" s="632"/>
      <c r="F1250" s="473"/>
      <c r="G1250" s="608"/>
      <c r="H1250" s="475"/>
      <c r="I1250" s="613"/>
      <c r="J1250" s="614"/>
      <c r="K1250" s="614"/>
      <c r="L1250" s="649"/>
      <c r="M1250" s="644"/>
      <c r="N1250" s="505" t="str">
        <f>一年级BMI</f>
        <v/>
      </c>
      <c r="O1250" s="499" t="str">
        <f>一年级BMI等级</f>
        <v/>
      </c>
      <c r="P1250" s="500" t="str">
        <f>一年级BMI得分</f>
        <v/>
      </c>
      <c r="Q1250" s="515" t="str">
        <f>一年级肺活量得分</f>
        <v/>
      </c>
      <c r="R1250" s="512" t="str">
        <f>一年级等级</f>
        <v/>
      </c>
      <c r="S1250" s="516" t="str">
        <f>一年级50米跑得分</f>
        <v/>
      </c>
      <c r="T1250" s="517" t="str">
        <f>一年级等级</f>
        <v/>
      </c>
      <c r="U1250" s="516" t="str">
        <f>一年级坐位体前屈得分</f>
        <v/>
      </c>
      <c r="V1250" s="517" t="str">
        <f>一年级等级</f>
        <v/>
      </c>
      <c r="W1250" s="516" t="str">
        <f>一年级一分钟跳绳得分</f>
        <v/>
      </c>
      <c r="X1250" s="517" t="str">
        <f>一年级等级</f>
        <v/>
      </c>
      <c r="Y1250" s="515"/>
      <c r="Z1250" s="518"/>
      <c r="AA1250" s="533"/>
      <c r="AB1250" s="515"/>
      <c r="AC1250" s="533" t="str">
        <f>一年级跳绳附加分</f>
        <v/>
      </c>
      <c r="AD1250" s="534" t="str">
        <f>一年级标准分</f>
        <v/>
      </c>
      <c r="AE1250" s="534" t="str">
        <f>一年级总分</f>
        <v/>
      </c>
      <c r="AF1250" s="517" t="str">
        <f>一年级等级</f>
        <v/>
      </c>
    </row>
    <row r="1251" spans="1:32">
      <c r="A1251" s="664">
        <v>118</v>
      </c>
      <c r="B1251" s="665">
        <v>59</v>
      </c>
      <c r="C1251" s="632"/>
      <c r="D1251" s="633"/>
      <c r="E1251" s="632"/>
      <c r="F1251" s="473"/>
      <c r="G1251" s="608"/>
      <c r="H1251" s="475"/>
      <c r="I1251" s="613"/>
      <c r="J1251" s="614"/>
      <c r="K1251" s="614"/>
      <c r="L1251" s="649"/>
      <c r="M1251" s="644"/>
      <c r="N1251" s="505" t="str">
        <f>一年级BMI</f>
        <v/>
      </c>
      <c r="O1251" s="499" t="str">
        <f>一年级BMI等级</f>
        <v/>
      </c>
      <c r="P1251" s="500" t="str">
        <f>一年级BMI得分</f>
        <v/>
      </c>
      <c r="Q1251" s="515" t="str">
        <f>一年级肺活量得分</f>
        <v/>
      </c>
      <c r="R1251" s="512" t="str">
        <f>一年级等级</f>
        <v/>
      </c>
      <c r="S1251" s="516" t="str">
        <f>一年级50米跑得分</f>
        <v/>
      </c>
      <c r="T1251" s="517" t="str">
        <f>一年级等级</f>
        <v/>
      </c>
      <c r="U1251" s="516" t="str">
        <f>一年级坐位体前屈得分</f>
        <v/>
      </c>
      <c r="V1251" s="517" t="str">
        <f>一年级等级</f>
        <v/>
      </c>
      <c r="W1251" s="516" t="str">
        <f>一年级一分钟跳绳得分</f>
        <v/>
      </c>
      <c r="X1251" s="517" t="str">
        <f>一年级等级</f>
        <v/>
      </c>
      <c r="Y1251" s="515"/>
      <c r="Z1251" s="518"/>
      <c r="AA1251" s="533"/>
      <c r="AB1251" s="515"/>
      <c r="AC1251" s="533" t="str">
        <f>一年级跳绳附加分</f>
        <v/>
      </c>
      <c r="AD1251" s="534" t="str">
        <f>一年级标准分</f>
        <v/>
      </c>
      <c r="AE1251" s="534" t="str">
        <f>一年级总分</f>
        <v/>
      </c>
      <c r="AF1251" s="517" t="str">
        <f>一年级等级</f>
        <v/>
      </c>
    </row>
    <row r="1252" spans="1:32">
      <c r="A1252" s="664">
        <v>118</v>
      </c>
      <c r="B1252" s="665">
        <v>60</v>
      </c>
      <c r="C1252" s="632"/>
      <c r="D1252" s="633"/>
      <c r="E1252" s="632"/>
      <c r="F1252" s="473"/>
      <c r="G1252" s="608"/>
      <c r="H1252" s="475"/>
      <c r="I1252" s="613"/>
      <c r="J1252" s="614"/>
      <c r="K1252" s="614"/>
      <c r="L1252" s="649"/>
      <c r="M1252" s="644"/>
      <c r="N1252" s="505" t="str">
        <f>一年级BMI</f>
        <v/>
      </c>
      <c r="O1252" s="499" t="str">
        <f>一年级BMI等级</f>
        <v/>
      </c>
      <c r="P1252" s="500" t="str">
        <f>一年级BMI得分</f>
        <v/>
      </c>
      <c r="Q1252" s="515" t="str">
        <f>一年级肺活量得分</f>
        <v/>
      </c>
      <c r="R1252" s="512" t="str">
        <f>一年级等级</f>
        <v/>
      </c>
      <c r="S1252" s="516" t="str">
        <f>一年级50米跑得分</f>
        <v/>
      </c>
      <c r="T1252" s="517" t="str">
        <f>一年级等级</f>
        <v/>
      </c>
      <c r="U1252" s="516" t="str">
        <f>一年级坐位体前屈得分</f>
        <v/>
      </c>
      <c r="V1252" s="517" t="str">
        <f>一年级等级</f>
        <v/>
      </c>
      <c r="W1252" s="516" t="str">
        <f>一年级一分钟跳绳得分</f>
        <v/>
      </c>
      <c r="X1252" s="517" t="str">
        <f>一年级等级</f>
        <v/>
      </c>
      <c r="Y1252" s="515"/>
      <c r="Z1252" s="518"/>
      <c r="AA1252" s="533"/>
      <c r="AB1252" s="515"/>
      <c r="AC1252" s="533" t="str">
        <f>一年级跳绳附加分</f>
        <v/>
      </c>
      <c r="AD1252" s="534" t="str">
        <f>一年级标准分</f>
        <v/>
      </c>
      <c r="AE1252" s="534" t="str">
        <f>一年级总分</f>
        <v/>
      </c>
      <c r="AF1252" s="517" t="str">
        <f>一年级等级</f>
        <v/>
      </c>
    </row>
    <row r="1253" spans="1:32">
      <c r="A1253" s="664">
        <v>118</v>
      </c>
      <c r="B1253" s="665">
        <v>61</v>
      </c>
      <c r="C1253" s="632"/>
      <c r="D1253" s="633"/>
      <c r="E1253" s="632"/>
      <c r="F1253" s="473"/>
      <c r="G1253" s="608"/>
      <c r="H1253" s="475"/>
      <c r="I1253" s="613"/>
      <c r="J1253" s="614"/>
      <c r="K1253" s="614"/>
      <c r="L1253" s="649"/>
      <c r="M1253" s="644"/>
      <c r="N1253" s="505" t="str">
        <f>一年级BMI</f>
        <v/>
      </c>
      <c r="O1253" s="499" t="str">
        <f>一年级BMI等级</f>
        <v/>
      </c>
      <c r="P1253" s="500" t="str">
        <f>一年级BMI得分</f>
        <v/>
      </c>
      <c r="Q1253" s="515" t="str">
        <f>一年级肺活量得分</f>
        <v/>
      </c>
      <c r="R1253" s="512" t="str">
        <f>一年级等级</f>
        <v/>
      </c>
      <c r="S1253" s="516" t="str">
        <f>一年级50米跑得分</f>
        <v/>
      </c>
      <c r="T1253" s="517" t="str">
        <f>一年级等级</f>
        <v/>
      </c>
      <c r="U1253" s="516" t="str">
        <f>一年级坐位体前屈得分</f>
        <v/>
      </c>
      <c r="V1253" s="517" t="str">
        <f>一年级等级</f>
        <v/>
      </c>
      <c r="W1253" s="516" t="str">
        <f>一年级一分钟跳绳得分</f>
        <v/>
      </c>
      <c r="X1253" s="517" t="str">
        <f>一年级等级</f>
        <v/>
      </c>
      <c r="Y1253" s="515"/>
      <c r="Z1253" s="518"/>
      <c r="AA1253" s="533"/>
      <c r="AB1253" s="515"/>
      <c r="AC1253" s="533" t="str">
        <f>一年级跳绳附加分</f>
        <v/>
      </c>
      <c r="AD1253" s="534" t="str">
        <f>一年级标准分</f>
        <v/>
      </c>
      <c r="AE1253" s="534" t="str">
        <f>一年级总分</f>
        <v/>
      </c>
      <c r="AF1253" s="517" t="str">
        <f>一年级等级</f>
        <v/>
      </c>
    </row>
    <row r="1254" spans="1:32">
      <c r="A1254" s="664">
        <v>118</v>
      </c>
      <c r="B1254" s="665">
        <v>62</v>
      </c>
      <c r="C1254" s="632"/>
      <c r="D1254" s="633"/>
      <c r="E1254" s="632"/>
      <c r="F1254" s="473"/>
      <c r="G1254" s="608"/>
      <c r="H1254" s="475"/>
      <c r="I1254" s="613"/>
      <c r="J1254" s="614"/>
      <c r="K1254" s="614"/>
      <c r="L1254" s="649"/>
      <c r="M1254" s="644"/>
      <c r="N1254" s="505" t="str">
        <f>一年级BMI</f>
        <v/>
      </c>
      <c r="O1254" s="499" t="str">
        <f>一年级BMI等级</f>
        <v/>
      </c>
      <c r="P1254" s="500" t="str">
        <f>一年级BMI得分</f>
        <v/>
      </c>
      <c r="Q1254" s="515" t="str">
        <f>一年级肺活量得分</f>
        <v/>
      </c>
      <c r="R1254" s="512" t="str">
        <f>一年级等级</f>
        <v/>
      </c>
      <c r="S1254" s="516" t="str">
        <f>一年级50米跑得分</f>
        <v/>
      </c>
      <c r="T1254" s="517" t="str">
        <f>一年级等级</f>
        <v/>
      </c>
      <c r="U1254" s="516" t="str">
        <f>一年级坐位体前屈得分</f>
        <v/>
      </c>
      <c r="V1254" s="517" t="str">
        <f>一年级等级</f>
        <v/>
      </c>
      <c r="W1254" s="516" t="str">
        <f>一年级一分钟跳绳得分</f>
        <v/>
      </c>
      <c r="X1254" s="517" t="str">
        <f>一年级等级</f>
        <v/>
      </c>
      <c r="Y1254" s="515"/>
      <c r="Z1254" s="518"/>
      <c r="AA1254" s="533"/>
      <c r="AB1254" s="515"/>
      <c r="AC1254" s="533" t="str">
        <f>一年级跳绳附加分</f>
        <v/>
      </c>
      <c r="AD1254" s="534" t="str">
        <f>一年级标准分</f>
        <v/>
      </c>
      <c r="AE1254" s="534" t="str">
        <f>一年级总分</f>
        <v/>
      </c>
      <c r="AF1254" s="517" t="str">
        <f>一年级等级</f>
        <v/>
      </c>
    </row>
    <row r="1255" spans="1:32">
      <c r="A1255" s="664">
        <v>118</v>
      </c>
      <c r="B1255" s="665">
        <v>63</v>
      </c>
      <c r="C1255" s="632"/>
      <c r="D1255" s="633"/>
      <c r="E1255" s="632"/>
      <c r="F1255" s="473"/>
      <c r="G1255" s="608"/>
      <c r="H1255" s="475"/>
      <c r="I1255" s="613"/>
      <c r="J1255" s="614"/>
      <c r="K1255" s="614"/>
      <c r="L1255" s="649"/>
      <c r="M1255" s="644"/>
      <c r="N1255" s="505" t="str">
        <f>一年级BMI</f>
        <v/>
      </c>
      <c r="O1255" s="499" t="str">
        <f>一年级BMI等级</f>
        <v/>
      </c>
      <c r="P1255" s="500" t="str">
        <f>一年级BMI得分</f>
        <v/>
      </c>
      <c r="Q1255" s="515" t="str">
        <f>一年级肺活量得分</f>
        <v/>
      </c>
      <c r="R1255" s="512" t="str">
        <f>一年级等级</f>
        <v/>
      </c>
      <c r="S1255" s="516" t="str">
        <f>一年级50米跑得分</f>
        <v/>
      </c>
      <c r="T1255" s="517" t="str">
        <f>一年级等级</f>
        <v/>
      </c>
      <c r="U1255" s="516" t="str">
        <f>一年级坐位体前屈得分</f>
        <v/>
      </c>
      <c r="V1255" s="517" t="str">
        <f>一年级等级</f>
        <v/>
      </c>
      <c r="W1255" s="516" t="str">
        <f>一年级一分钟跳绳得分</f>
        <v/>
      </c>
      <c r="X1255" s="517" t="str">
        <f>一年级等级</f>
        <v/>
      </c>
      <c r="Y1255" s="515"/>
      <c r="Z1255" s="518"/>
      <c r="AA1255" s="533"/>
      <c r="AB1255" s="515"/>
      <c r="AC1255" s="533" t="str">
        <f>一年级跳绳附加分</f>
        <v/>
      </c>
      <c r="AD1255" s="534" t="str">
        <f>一年级标准分</f>
        <v/>
      </c>
      <c r="AE1255" s="534" t="str">
        <f>一年级总分</f>
        <v/>
      </c>
      <c r="AF1255" s="517" t="str">
        <f>一年级等级</f>
        <v/>
      </c>
    </row>
    <row r="1256" spans="1:32">
      <c r="A1256" s="664">
        <v>118</v>
      </c>
      <c r="B1256" s="665">
        <v>64</v>
      </c>
      <c r="C1256" s="632"/>
      <c r="D1256" s="633"/>
      <c r="E1256" s="632"/>
      <c r="F1256" s="473"/>
      <c r="G1256" s="608"/>
      <c r="H1256" s="475"/>
      <c r="I1256" s="613"/>
      <c r="J1256" s="614"/>
      <c r="K1256" s="614"/>
      <c r="L1256" s="649"/>
      <c r="M1256" s="644"/>
      <c r="N1256" s="505" t="str">
        <f>一年级BMI</f>
        <v/>
      </c>
      <c r="O1256" s="499" t="str">
        <f>一年级BMI等级</f>
        <v/>
      </c>
      <c r="P1256" s="500" t="str">
        <f>一年级BMI得分</f>
        <v/>
      </c>
      <c r="Q1256" s="515" t="str">
        <f>一年级肺活量得分</f>
        <v/>
      </c>
      <c r="R1256" s="512" t="str">
        <f>一年级等级</f>
        <v/>
      </c>
      <c r="S1256" s="516" t="str">
        <f>一年级50米跑得分</f>
        <v/>
      </c>
      <c r="T1256" s="517" t="str">
        <f>一年级等级</f>
        <v/>
      </c>
      <c r="U1256" s="516" t="str">
        <f>一年级坐位体前屈得分</f>
        <v/>
      </c>
      <c r="V1256" s="517" t="str">
        <f>一年级等级</f>
        <v/>
      </c>
      <c r="W1256" s="516" t="str">
        <f>一年级一分钟跳绳得分</f>
        <v/>
      </c>
      <c r="X1256" s="517" t="str">
        <f>一年级等级</f>
        <v/>
      </c>
      <c r="Y1256" s="515"/>
      <c r="Z1256" s="518"/>
      <c r="AA1256" s="533"/>
      <c r="AB1256" s="515"/>
      <c r="AC1256" s="533" t="str">
        <f>一年级跳绳附加分</f>
        <v/>
      </c>
      <c r="AD1256" s="534" t="str">
        <f>一年级标准分</f>
        <v/>
      </c>
      <c r="AE1256" s="534" t="str">
        <f>一年级总分</f>
        <v/>
      </c>
      <c r="AF1256" s="517" t="str">
        <f>一年级等级</f>
        <v/>
      </c>
    </row>
    <row r="1257" spans="1:32">
      <c r="A1257" s="664">
        <v>118</v>
      </c>
      <c r="B1257" s="665">
        <v>65</v>
      </c>
      <c r="C1257" s="632"/>
      <c r="D1257" s="633"/>
      <c r="E1257" s="632"/>
      <c r="F1257" s="473"/>
      <c r="G1257" s="608"/>
      <c r="H1257" s="475"/>
      <c r="I1257" s="613"/>
      <c r="J1257" s="614"/>
      <c r="K1257" s="614"/>
      <c r="L1257" s="649"/>
      <c r="M1257" s="644"/>
      <c r="N1257" s="505" t="str">
        <f>一年级BMI</f>
        <v/>
      </c>
      <c r="O1257" s="499" t="str">
        <f>一年级BMI等级</f>
        <v/>
      </c>
      <c r="P1257" s="500" t="str">
        <f>一年级BMI得分</f>
        <v/>
      </c>
      <c r="Q1257" s="515" t="str">
        <f>一年级肺活量得分</f>
        <v/>
      </c>
      <c r="R1257" s="512" t="str">
        <f>一年级等级</f>
        <v/>
      </c>
      <c r="S1257" s="516" t="str">
        <f>一年级50米跑得分</f>
        <v/>
      </c>
      <c r="T1257" s="517" t="str">
        <f>一年级等级</f>
        <v/>
      </c>
      <c r="U1257" s="516" t="str">
        <f>一年级坐位体前屈得分</f>
        <v/>
      </c>
      <c r="V1257" s="517" t="str">
        <f>一年级等级</f>
        <v/>
      </c>
      <c r="W1257" s="516" t="str">
        <f>一年级一分钟跳绳得分</f>
        <v/>
      </c>
      <c r="X1257" s="517" t="str">
        <f>一年级等级</f>
        <v/>
      </c>
      <c r="Y1257" s="515"/>
      <c r="Z1257" s="518"/>
      <c r="AA1257" s="533"/>
      <c r="AB1257" s="515"/>
      <c r="AC1257" s="533" t="str">
        <f>一年级跳绳附加分</f>
        <v/>
      </c>
      <c r="AD1257" s="534" t="str">
        <f>一年级标准分</f>
        <v/>
      </c>
      <c r="AE1257" s="534" t="str">
        <f>一年级总分</f>
        <v/>
      </c>
      <c r="AF1257" s="517" t="str">
        <f>一年级等级</f>
        <v/>
      </c>
    </row>
    <row r="1258" spans="1:32">
      <c r="A1258" s="664">
        <v>118</v>
      </c>
      <c r="B1258" s="665">
        <v>66</v>
      </c>
      <c r="C1258" s="632"/>
      <c r="D1258" s="633"/>
      <c r="E1258" s="632"/>
      <c r="F1258" s="473"/>
      <c r="G1258" s="608"/>
      <c r="H1258" s="475"/>
      <c r="I1258" s="613"/>
      <c r="J1258" s="614"/>
      <c r="K1258" s="614"/>
      <c r="L1258" s="649"/>
      <c r="M1258" s="644"/>
      <c r="N1258" s="505" t="str">
        <f>一年级BMI</f>
        <v/>
      </c>
      <c r="O1258" s="499" t="str">
        <f>一年级BMI等级</f>
        <v/>
      </c>
      <c r="P1258" s="500" t="str">
        <f>一年级BMI得分</f>
        <v/>
      </c>
      <c r="Q1258" s="515" t="str">
        <f>一年级肺活量得分</f>
        <v/>
      </c>
      <c r="R1258" s="512" t="str">
        <f>一年级等级</f>
        <v/>
      </c>
      <c r="S1258" s="516" t="str">
        <f>一年级50米跑得分</f>
        <v/>
      </c>
      <c r="T1258" s="517" t="str">
        <f>一年级等级</f>
        <v/>
      </c>
      <c r="U1258" s="516" t="str">
        <f>一年级坐位体前屈得分</f>
        <v/>
      </c>
      <c r="V1258" s="517" t="str">
        <f>一年级等级</f>
        <v/>
      </c>
      <c r="W1258" s="516" t="str">
        <f>一年级一分钟跳绳得分</f>
        <v/>
      </c>
      <c r="X1258" s="517" t="str">
        <f>一年级等级</f>
        <v/>
      </c>
      <c r="Y1258" s="515"/>
      <c r="Z1258" s="518"/>
      <c r="AA1258" s="533"/>
      <c r="AB1258" s="515"/>
      <c r="AC1258" s="533" t="str">
        <f>一年级跳绳附加分</f>
        <v/>
      </c>
      <c r="AD1258" s="534" t="str">
        <f>一年级标准分</f>
        <v/>
      </c>
      <c r="AE1258" s="534" t="str">
        <f>一年级总分</f>
        <v/>
      </c>
      <c r="AF1258" s="517" t="str">
        <f>一年级等级</f>
        <v/>
      </c>
    </row>
    <row r="1259" spans="1:32">
      <c r="A1259" s="664">
        <v>118</v>
      </c>
      <c r="B1259" s="665">
        <v>67</v>
      </c>
      <c r="C1259" s="632"/>
      <c r="D1259" s="633"/>
      <c r="E1259" s="632"/>
      <c r="F1259" s="473"/>
      <c r="G1259" s="608"/>
      <c r="H1259" s="475"/>
      <c r="I1259" s="613"/>
      <c r="J1259" s="614"/>
      <c r="K1259" s="614"/>
      <c r="L1259" s="649"/>
      <c r="M1259" s="644"/>
      <c r="N1259" s="505" t="str">
        <f>一年级BMI</f>
        <v/>
      </c>
      <c r="O1259" s="499" t="str">
        <f>一年级BMI等级</f>
        <v/>
      </c>
      <c r="P1259" s="500" t="str">
        <f>一年级BMI得分</f>
        <v/>
      </c>
      <c r="Q1259" s="515" t="str">
        <f>一年级肺活量得分</f>
        <v/>
      </c>
      <c r="R1259" s="512" t="str">
        <f>一年级等级</f>
        <v/>
      </c>
      <c r="S1259" s="516" t="str">
        <f>一年级50米跑得分</f>
        <v/>
      </c>
      <c r="T1259" s="517" t="str">
        <f>一年级等级</f>
        <v/>
      </c>
      <c r="U1259" s="516" t="str">
        <f>一年级坐位体前屈得分</f>
        <v/>
      </c>
      <c r="V1259" s="517" t="str">
        <f>一年级等级</f>
        <v/>
      </c>
      <c r="W1259" s="516" t="str">
        <f>一年级一分钟跳绳得分</f>
        <v/>
      </c>
      <c r="X1259" s="517" t="str">
        <f>一年级等级</f>
        <v/>
      </c>
      <c r="Y1259" s="515"/>
      <c r="Z1259" s="518"/>
      <c r="AA1259" s="533"/>
      <c r="AB1259" s="515"/>
      <c r="AC1259" s="533" t="str">
        <f>一年级跳绳附加分</f>
        <v/>
      </c>
      <c r="AD1259" s="534" t="str">
        <f>一年级标准分</f>
        <v/>
      </c>
      <c r="AE1259" s="534" t="str">
        <f>一年级总分</f>
        <v/>
      </c>
      <c r="AF1259" s="517" t="str">
        <f>一年级等级</f>
        <v/>
      </c>
    </row>
    <row r="1260" spans="1:32">
      <c r="A1260" s="664">
        <v>118</v>
      </c>
      <c r="B1260" s="665">
        <v>68</v>
      </c>
      <c r="C1260" s="632"/>
      <c r="D1260" s="633"/>
      <c r="E1260" s="632"/>
      <c r="F1260" s="473"/>
      <c r="G1260" s="608"/>
      <c r="H1260" s="475"/>
      <c r="I1260" s="613"/>
      <c r="J1260" s="614"/>
      <c r="K1260" s="614"/>
      <c r="L1260" s="649"/>
      <c r="M1260" s="644"/>
      <c r="N1260" s="505" t="str">
        <f>一年级BMI</f>
        <v/>
      </c>
      <c r="O1260" s="499" t="str">
        <f>一年级BMI等级</f>
        <v/>
      </c>
      <c r="P1260" s="500" t="str">
        <f>一年级BMI得分</f>
        <v/>
      </c>
      <c r="Q1260" s="515" t="str">
        <f>一年级肺活量得分</f>
        <v/>
      </c>
      <c r="R1260" s="512" t="str">
        <f>一年级等级</f>
        <v/>
      </c>
      <c r="S1260" s="516" t="str">
        <f>一年级50米跑得分</f>
        <v/>
      </c>
      <c r="T1260" s="517" t="str">
        <f>一年级等级</f>
        <v/>
      </c>
      <c r="U1260" s="516" t="str">
        <f>一年级坐位体前屈得分</f>
        <v/>
      </c>
      <c r="V1260" s="517" t="str">
        <f>一年级等级</f>
        <v/>
      </c>
      <c r="W1260" s="516" t="str">
        <f>一年级一分钟跳绳得分</f>
        <v/>
      </c>
      <c r="X1260" s="517" t="str">
        <f>一年级等级</f>
        <v/>
      </c>
      <c r="Y1260" s="515"/>
      <c r="Z1260" s="518"/>
      <c r="AA1260" s="533"/>
      <c r="AB1260" s="515"/>
      <c r="AC1260" s="533" t="str">
        <f>一年级跳绳附加分</f>
        <v/>
      </c>
      <c r="AD1260" s="534" t="str">
        <f>一年级标准分</f>
        <v/>
      </c>
      <c r="AE1260" s="534" t="str">
        <f>一年级总分</f>
        <v/>
      </c>
      <c r="AF1260" s="517" t="str">
        <f>一年级等级</f>
        <v/>
      </c>
    </row>
    <row r="1261" spans="1:32">
      <c r="A1261" s="664">
        <v>118</v>
      </c>
      <c r="B1261" s="665">
        <v>69</v>
      </c>
      <c r="C1261" s="632"/>
      <c r="D1261" s="633"/>
      <c r="E1261" s="632"/>
      <c r="F1261" s="473"/>
      <c r="G1261" s="608"/>
      <c r="H1261" s="475"/>
      <c r="I1261" s="613"/>
      <c r="J1261" s="614"/>
      <c r="K1261" s="614"/>
      <c r="L1261" s="649"/>
      <c r="M1261" s="644"/>
      <c r="N1261" s="505" t="str">
        <f>一年级BMI</f>
        <v/>
      </c>
      <c r="O1261" s="499" t="str">
        <f>一年级BMI等级</f>
        <v/>
      </c>
      <c r="P1261" s="500" t="str">
        <f>一年级BMI得分</f>
        <v/>
      </c>
      <c r="Q1261" s="515" t="str">
        <f>一年级肺活量得分</f>
        <v/>
      </c>
      <c r="R1261" s="512" t="str">
        <f>一年级等级</f>
        <v/>
      </c>
      <c r="S1261" s="516" t="str">
        <f>一年级50米跑得分</f>
        <v/>
      </c>
      <c r="T1261" s="517" t="str">
        <f>一年级等级</f>
        <v/>
      </c>
      <c r="U1261" s="516" t="str">
        <f>一年级坐位体前屈得分</f>
        <v/>
      </c>
      <c r="V1261" s="517" t="str">
        <f>一年级等级</f>
        <v/>
      </c>
      <c r="W1261" s="516" t="str">
        <f>一年级一分钟跳绳得分</f>
        <v/>
      </c>
      <c r="X1261" s="517" t="str">
        <f>一年级等级</f>
        <v/>
      </c>
      <c r="Y1261" s="515"/>
      <c r="Z1261" s="518"/>
      <c r="AA1261" s="533"/>
      <c r="AB1261" s="515"/>
      <c r="AC1261" s="533" t="str">
        <f>一年级跳绳附加分</f>
        <v/>
      </c>
      <c r="AD1261" s="534" t="str">
        <f>一年级标准分</f>
        <v/>
      </c>
      <c r="AE1261" s="534" t="str">
        <f>一年级总分</f>
        <v/>
      </c>
      <c r="AF1261" s="517" t="str">
        <f>一年级等级</f>
        <v/>
      </c>
    </row>
    <row r="1262" ht="15.75" spans="1:32">
      <c r="A1262" s="687">
        <v>118</v>
      </c>
      <c r="B1262" s="688">
        <v>70</v>
      </c>
      <c r="C1262" s="634"/>
      <c r="D1262" s="635"/>
      <c r="E1262" s="634"/>
      <c r="F1262" s="583"/>
      <c r="G1262" s="611"/>
      <c r="H1262" s="542"/>
      <c r="I1262" s="617"/>
      <c r="J1262" s="618"/>
      <c r="K1262" s="618"/>
      <c r="L1262" s="652"/>
      <c r="M1262" s="647"/>
      <c r="N1262" s="573" t="str">
        <f>一年级BMI</f>
        <v/>
      </c>
      <c r="O1262" s="574" t="str">
        <f>一年级BMI等级</f>
        <v/>
      </c>
      <c r="P1262" s="575" t="str">
        <f>一年级BMI得分</f>
        <v/>
      </c>
      <c r="Q1262" s="576" t="str">
        <f>一年级肺活量得分</f>
        <v/>
      </c>
      <c r="R1262" s="577" t="str">
        <f>一年级等级</f>
        <v/>
      </c>
      <c r="S1262" s="578" t="str">
        <f>一年级50米跑得分</f>
        <v/>
      </c>
      <c r="T1262" s="567" t="str">
        <f>一年级等级</f>
        <v/>
      </c>
      <c r="U1262" s="578" t="str">
        <f>一年级坐位体前屈得分</f>
        <v/>
      </c>
      <c r="V1262" s="567" t="str">
        <f>一年级等级</f>
        <v/>
      </c>
      <c r="W1262" s="578" t="str">
        <f>一年级一分钟跳绳得分</f>
        <v/>
      </c>
      <c r="X1262" s="567" t="str">
        <f>一年级等级</f>
        <v/>
      </c>
      <c r="Y1262" s="576"/>
      <c r="Z1262" s="579"/>
      <c r="AA1262" s="565"/>
      <c r="AB1262" s="576"/>
      <c r="AC1262" s="565" t="str">
        <f>一年级跳绳附加分</f>
        <v/>
      </c>
      <c r="AD1262" s="566" t="str">
        <f>一年级标准分</f>
        <v/>
      </c>
      <c r="AE1262" s="566" t="str">
        <f>一年级总分</f>
        <v/>
      </c>
      <c r="AF1262" s="567" t="str">
        <f>一年级等级</f>
        <v/>
      </c>
    </row>
    <row r="1263" ht="15.75" spans="1:32">
      <c r="A1263" s="662">
        <v>119</v>
      </c>
      <c r="B1263" s="663">
        <v>1</v>
      </c>
      <c r="C1263" s="637"/>
      <c r="D1263" s="638"/>
      <c r="E1263" s="637"/>
      <c r="F1263" s="473"/>
      <c r="G1263" s="612"/>
      <c r="H1263" s="475"/>
      <c r="I1263" s="621"/>
      <c r="J1263" s="622"/>
      <c r="K1263" s="622"/>
      <c r="L1263" s="648"/>
      <c r="M1263" s="643"/>
      <c r="N1263" s="498" t="str">
        <f>一年级BMI</f>
        <v/>
      </c>
      <c r="O1263" s="499" t="str">
        <f>一年级BMI等级</f>
        <v/>
      </c>
      <c r="P1263" s="500" t="str">
        <f>一年级BMI得分</f>
        <v/>
      </c>
      <c r="Q1263" s="511" t="str">
        <f>一年级肺活量得分</f>
        <v/>
      </c>
      <c r="R1263" s="512" t="str">
        <f>一年级等级</f>
        <v/>
      </c>
      <c r="S1263" s="513" t="str">
        <f>一年级50米跑得分</f>
        <v/>
      </c>
      <c r="T1263" s="512" t="str">
        <f>一年级等级</f>
        <v/>
      </c>
      <c r="U1263" s="513" t="str">
        <f>一年级坐位体前屈得分</f>
        <v/>
      </c>
      <c r="V1263" s="512" t="str">
        <f>一年级等级</f>
        <v/>
      </c>
      <c r="W1263" s="513" t="str">
        <f>一年级一分钟跳绳得分</f>
        <v/>
      </c>
      <c r="X1263" s="512" t="str">
        <f>一年级等级</f>
        <v/>
      </c>
      <c r="Y1263" s="511"/>
      <c r="Z1263" s="514"/>
      <c r="AA1263" s="530"/>
      <c r="AB1263" s="511"/>
      <c r="AC1263" s="530" t="str">
        <f>一年级跳绳附加分</f>
        <v/>
      </c>
      <c r="AD1263" s="531" t="str">
        <f>一年级标准分</f>
        <v/>
      </c>
      <c r="AE1263" s="531" t="str">
        <f>一年级总分</f>
        <v/>
      </c>
      <c r="AF1263" s="512" t="str">
        <f>一年级等级</f>
        <v/>
      </c>
    </row>
    <row r="1264" spans="1:32">
      <c r="A1264" s="664">
        <v>119</v>
      </c>
      <c r="B1264" s="665">
        <v>2</v>
      </c>
      <c r="C1264" s="632"/>
      <c r="D1264" s="633"/>
      <c r="E1264" s="632"/>
      <c r="F1264" s="473"/>
      <c r="G1264" s="608"/>
      <c r="H1264" s="475"/>
      <c r="I1264" s="613"/>
      <c r="J1264" s="614"/>
      <c r="K1264" s="614"/>
      <c r="L1264" s="649"/>
      <c r="M1264" s="644"/>
      <c r="N1264" s="505" t="str">
        <f>一年级BMI</f>
        <v/>
      </c>
      <c r="O1264" s="499" t="str">
        <f>一年级BMI等级</f>
        <v/>
      </c>
      <c r="P1264" s="500" t="str">
        <f>一年级BMI得分</f>
        <v/>
      </c>
      <c r="Q1264" s="515" t="str">
        <f>一年级肺活量得分</f>
        <v/>
      </c>
      <c r="R1264" s="512" t="str">
        <f>一年级等级</f>
        <v/>
      </c>
      <c r="S1264" s="516" t="str">
        <f>一年级50米跑得分</f>
        <v/>
      </c>
      <c r="T1264" s="517" t="str">
        <f>一年级等级</f>
        <v/>
      </c>
      <c r="U1264" s="516" t="str">
        <f>一年级坐位体前屈得分</f>
        <v/>
      </c>
      <c r="V1264" s="517" t="str">
        <f>一年级等级</f>
        <v/>
      </c>
      <c r="W1264" s="516" t="str">
        <f>一年级一分钟跳绳得分</f>
        <v/>
      </c>
      <c r="X1264" s="517" t="str">
        <f>一年级等级</f>
        <v/>
      </c>
      <c r="Y1264" s="515"/>
      <c r="Z1264" s="518"/>
      <c r="AA1264" s="533"/>
      <c r="AB1264" s="515"/>
      <c r="AC1264" s="533" t="str">
        <f>一年级跳绳附加分</f>
        <v/>
      </c>
      <c r="AD1264" s="534" t="str">
        <f>一年级标准分</f>
        <v/>
      </c>
      <c r="AE1264" s="534" t="str">
        <f>一年级总分</f>
        <v/>
      </c>
      <c r="AF1264" s="517" t="str">
        <f>一年级等级</f>
        <v/>
      </c>
    </row>
    <row r="1265" spans="1:32">
      <c r="A1265" s="664">
        <v>119</v>
      </c>
      <c r="B1265" s="665">
        <v>3</v>
      </c>
      <c r="C1265" s="632"/>
      <c r="D1265" s="633"/>
      <c r="E1265" s="632"/>
      <c r="F1265" s="473"/>
      <c r="G1265" s="608"/>
      <c r="H1265" s="475"/>
      <c r="I1265" s="613"/>
      <c r="J1265" s="614"/>
      <c r="K1265" s="614"/>
      <c r="L1265" s="649"/>
      <c r="M1265" s="644"/>
      <c r="N1265" s="505" t="str">
        <f>一年级BMI</f>
        <v/>
      </c>
      <c r="O1265" s="499" t="str">
        <f>一年级BMI等级</f>
        <v/>
      </c>
      <c r="P1265" s="500" t="str">
        <f>一年级BMI得分</f>
        <v/>
      </c>
      <c r="Q1265" s="515" t="str">
        <f>一年级肺活量得分</f>
        <v/>
      </c>
      <c r="R1265" s="512" t="str">
        <f>一年级等级</f>
        <v/>
      </c>
      <c r="S1265" s="516" t="str">
        <f>一年级50米跑得分</f>
        <v/>
      </c>
      <c r="T1265" s="517" t="str">
        <f>一年级等级</f>
        <v/>
      </c>
      <c r="U1265" s="516" t="str">
        <f>一年级坐位体前屈得分</f>
        <v/>
      </c>
      <c r="V1265" s="517" t="str">
        <f>一年级等级</f>
        <v/>
      </c>
      <c r="W1265" s="516" t="str">
        <f>一年级一分钟跳绳得分</f>
        <v/>
      </c>
      <c r="X1265" s="517" t="str">
        <f>一年级等级</f>
        <v/>
      </c>
      <c r="Y1265" s="515"/>
      <c r="Z1265" s="518"/>
      <c r="AA1265" s="533"/>
      <c r="AB1265" s="515"/>
      <c r="AC1265" s="533" t="str">
        <f>一年级跳绳附加分</f>
        <v/>
      </c>
      <c r="AD1265" s="534" t="str">
        <f>一年级标准分</f>
        <v/>
      </c>
      <c r="AE1265" s="534" t="str">
        <f>一年级总分</f>
        <v/>
      </c>
      <c r="AF1265" s="517" t="str">
        <f>一年级等级</f>
        <v/>
      </c>
    </row>
    <row r="1266" spans="1:32">
      <c r="A1266" s="664">
        <v>119</v>
      </c>
      <c r="B1266" s="665">
        <v>4</v>
      </c>
      <c r="C1266" s="632"/>
      <c r="D1266" s="633"/>
      <c r="E1266" s="632"/>
      <c r="F1266" s="473"/>
      <c r="G1266" s="608"/>
      <c r="H1266" s="475"/>
      <c r="I1266" s="613"/>
      <c r="J1266" s="614"/>
      <c r="K1266" s="614"/>
      <c r="L1266" s="649"/>
      <c r="M1266" s="644"/>
      <c r="N1266" s="505" t="str">
        <f>一年级BMI</f>
        <v/>
      </c>
      <c r="O1266" s="499" t="str">
        <f>一年级BMI等级</f>
        <v/>
      </c>
      <c r="P1266" s="500" t="str">
        <f>一年级BMI得分</f>
        <v/>
      </c>
      <c r="Q1266" s="515" t="str">
        <f>一年级肺活量得分</f>
        <v/>
      </c>
      <c r="R1266" s="512" t="str">
        <f>一年级等级</f>
        <v/>
      </c>
      <c r="S1266" s="516" t="str">
        <f>一年级50米跑得分</f>
        <v/>
      </c>
      <c r="T1266" s="517" t="str">
        <f>一年级等级</f>
        <v/>
      </c>
      <c r="U1266" s="516" t="str">
        <f>一年级坐位体前屈得分</f>
        <v/>
      </c>
      <c r="V1266" s="517" t="str">
        <f>一年级等级</f>
        <v/>
      </c>
      <c r="W1266" s="516" t="str">
        <f>一年级一分钟跳绳得分</f>
        <v/>
      </c>
      <c r="X1266" s="517" t="str">
        <f>一年级等级</f>
        <v/>
      </c>
      <c r="Y1266" s="515"/>
      <c r="Z1266" s="518"/>
      <c r="AA1266" s="533"/>
      <c r="AB1266" s="515"/>
      <c r="AC1266" s="533" t="str">
        <f>一年级跳绳附加分</f>
        <v/>
      </c>
      <c r="AD1266" s="534" t="str">
        <f>一年级标准分</f>
        <v/>
      </c>
      <c r="AE1266" s="534" t="str">
        <f>一年级总分</f>
        <v/>
      </c>
      <c r="AF1266" s="517" t="str">
        <f>一年级等级</f>
        <v/>
      </c>
    </row>
    <row r="1267" spans="1:32">
      <c r="A1267" s="664">
        <v>119</v>
      </c>
      <c r="B1267" s="665">
        <v>5</v>
      </c>
      <c r="C1267" s="632"/>
      <c r="D1267" s="633"/>
      <c r="E1267" s="632"/>
      <c r="F1267" s="473"/>
      <c r="G1267" s="608"/>
      <c r="H1267" s="475"/>
      <c r="I1267" s="613"/>
      <c r="J1267" s="614"/>
      <c r="K1267" s="614"/>
      <c r="L1267" s="649"/>
      <c r="M1267" s="644"/>
      <c r="N1267" s="505" t="str">
        <f>一年级BMI</f>
        <v/>
      </c>
      <c r="O1267" s="499" t="str">
        <f>一年级BMI等级</f>
        <v/>
      </c>
      <c r="P1267" s="500" t="str">
        <f>一年级BMI得分</f>
        <v/>
      </c>
      <c r="Q1267" s="515" t="str">
        <f>一年级肺活量得分</f>
        <v/>
      </c>
      <c r="R1267" s="512" t="str">
        <f>一年级等级</f>
        <v/>
      </c>
      <c r="S1267" s="516" t="str">
        <f>一年级50米跑得分</f>
        <v/>
      </c>
      <c r="T1267" s="517" t="str">
        <f>一年级等级</f>
        <v/>
      </c>
      <c r="U1267" s="516" t="str">
        <f>一年级坐位体前屈得分</f>
        <v/>
      </c>
      <c r="V1267" s="517" t="str">
        <f>一年级等级</f>
        <v/>
      </c>
      <c r="W1267" s="516" t="str">
        <f>一年级一分钟跳绳得分</f>
        <v/>
      </c>
      <c r="X1267" s="517" t="str">
        <f>一年级等级</f>
        <v/>
      </c>
      <c r="Y1267" s="515"/>
      <c r="Z1267" s="518"/>
      <c r="AA1267" s="533"/>
      <c r="AB1267" s="515"/>
      <c r="AC1267" s="533" t="str">
        <f>一年级跳绳附加分</f>
        <v/>
      </c>
      <c r="AD1267" s="534" t="str">
        <f>一年级标准分</f>
        <v/>
      </c>
      <c r="AE1267" s="534" t="str">
        <f>一年级总分</f>
        <v/>
      </c>
      <c r="AF1267" s="517" t="str">
        <f>一年级等级</f>
        <v/>
      </c>
    </row>
    <row r="1268" spans="1:32">
      <c r="A1268" s="664">
        <v>119</v>
      </c>
      <c r="B1268" s="665">
        <v>6</v>
      </c>
      <c r="C1268" s="632"/>
      <c r="D1268" s="633"/>
      <c r="E1268" s="632"/>
      <c r="F1268" s="473"/>
      <c r="G1268" s="608"/>
      <c r="H1268" s="475"/>
      <c r="I1268" s="613"/>
      <c r="J1268" s="614"/>
      <c r="K1268" s="614"/>
      <c r="L1268" s="649"/>
      <c r="M1268" s="644"/>
      <c r="N1268" s="505" t="str">
        <f>一年级BMI</f>
        <v/>
      </c>
      <c r="O1268" s="499" t="str">
        <f>一年级BMI等级</f>
        <v/>
      </c>
      <c r="P1268" s="500" t="str">
        <f>一年级BMI得分</f>
        <v/>
      </c>
      <c r="Q1268" s="515" t="str">
        <f>一年级肺活量得分</f>
        <v/>
      </c>
      <c r="R1268" s="512" t="str">
        <f>一年级等级</f>
        <v/>
      </c>
      <c r="S1268" s="516" t="str">
        <f>一年级50米跑得分</f>
        <v/>
      </c>
      <c r="T1268" s="517" t="str">
        <f>一年级等级</f>
        <v/>
      </c>
      <c r="U1268" s="516" t="str">
        <f>一年级坐位体前屈得分</f>
        <v/>
      </c>
      <c r="V1268" s="517" t="str">
        <f>一年级等级</f>
        <v/>
      </c>
      <c r="W1268" s="516" t="str">
        <f>一年级一分钟跳绳得分</f>
        <v/>
      </c>
      <c r="X1268" s="517" t="str">
        <f>一年级等级</f>
        <v/>
      </c>
      <c r="Y1268" s="515"/>
      <c r="Z1268" s="518"/>
      <c r="AA1268" s="533"/>
      <c r="AB1268" s="515"/>
      <c r="AC1268" s="533" t="str">
        <f>一年级跳绳附加分</f>
        <v/>
      </c>
      <c r="AD1268" s="534" t="str">
        <f>一年级标准分</f>
        <v/>
      </c>
      <c r="AE1268" s="534" t="str">
        <f>一年级总分</f>
        <v/>
      </c>
      <c r="AF1268" s="517" t="str">
        <f>一年级等级</f>
        <v/>
      </c>
    </row>
    <row r="1269" spans="1:32">
      <c r="A1269" s="664">
        <v>119</v>
      </c>
      <c r="B1269" s="665">
        <v>7</v>
      </c>
      <c r="C1269" s="632"/>
      <c r="D1269" s="633"/>
      <c r="E1269" s="632"/>
      <c r="F1269" s="473"/>
      <c r="G1269" s="608"/>
      <c r="H1269" s="475"/>
      <c r="I1269" s="613"/>
      <c r="J1269" s="614"/>
      <c r="K1269" s="614"/>
      <c r="L1269" s="649"/>
      <c r="M1269" s="644"/>
      <c r="N1269" s="505" t="str">
        <f>一年级BMI</f>
        <v/>
      </c>
      <c r="O1269" s="499" t="str">
        <f>一年级BMI等级</f>
        <v/>
      </c>
      <c r="P1269" s="500" t="str">
        <f>一年级BMI得分</f>
        <v/>
      </c>
      <c r="Q1269" s="515" t="str">
        <f>一年级肺活量得分</f>
        <v/>
      </c>
      <c r="R1269" s="512" t="str">
        <f>一年级等级</f>
        <v/>
      </c>
      <c r="S1269" s="516" t="str">
        <f>一年级50米跑得分</f>
        <v/>
      </c>
      <c r="T1269" s="517" t="str">
        <f>一年级等级</f>
        <v/>
      </c>
      <c r="U1269" s="516" t="str">
        <f>一年级坐位体前屈得分</f>
        <v/>
      </c>
      <c r="V1269" s="517" t="str">
        <f>一年级等级</f>
        <v/>
      </c>
      <c r="W1269" s="516" t="str">
        <f>一年级一分钟跳绳得分</f>
        <v/>
      </c>
      <c r="X1269" s="517" t="str">
        <f>一年级等级</f>
        <v/>
      </c>
      <c r="Y1269" s="515"/>
      <c r="Z1269" s="518"/>
      <c r="AA1269" s="533"/>
      <c r="AB1269" s="515"/>
      <c r="AC1269" s="533" t="str">
        <f>一年级跳绳附加分</f>
        <v/>
      </c>
      <c r="AD1269" s="534" t="str">
        <f>一年级标准分</f>
        <v/>
      </c>
      <c r="AE1269" s="534" t="str">
        <f>一年级总分</f>
        <v/>
      </c>
      <c r="AF1269" s="517" t="str">
        <f>一年级等级</f>
        <v/>
      </c>
    </row>
    <row r="1270" spans="1:32">
      <c r="A1270" s="664">
        <v>119</v>
      </c>
      <c r="B1270" s="665">
        <v>8</v>
      </c>
      <c r="C1270" s="632"/>
      <c r="D1270" s="633"/>
      <c r="E1270" s="632"/>
      <c r="F1270" s="473"/>
      <c r="G1270" s="608"/>
      <c r="H1270" s="475"/>
      <c r="I1270" s="613"/>
      <c r="J1270" s="614"/>
      <c r="K1270" s="614"/>
      <c r="L1270" s="649"/>
      <c r="M1270" s="644"/>
      <c r="N1270" s="505" t="str">
        <f>一年级BMI</f>
        <v/>
      </c>
      <c r="O1270" s="499" t="str">
        <f>一年级BMI等级</f>
        <v/>
      </c>
      <c r="P1270" s="500" t="str">
        <f>一年级BMI得分</f>
        <v/>
      </c>
      <c r="Q1270" s="515" t="str">
        <f>一年级肺活量得分</f>
        <v/>
      </c>
      <c r="R1270" s="512" t="str">
        <f>一年级等级</f>
        <v/>
      </c>
      <c r="S1270" s="516" t="str">
        <f>一年级50米跑得分</f>
        <v/>
      </c>
      <c r="T1270" s="517" t="str">
        <f>一年级等级</f>
        <v/>
      </c>
      <c r="U1270" s="516" t="str">
        <f>一年级坐位体前屈得分</f>
        <v/>
      </c>
      <c r="V1270" s="517" t="str">
        <f>一年级等级</f>
        <v/>
      </c>
      <c r="W1270" s="516" t="str">
        <f>一年级一分钟跳绳得分</f>
        <v/>
      </c>
      <c r="X1270" s="517" t="str">
        <f>一年级等级</f>
        <v/>
      </c>
      <c r="Y1270" s="515"/>
      <c r="Z1270" s="518"/>
      <c r="AA1270" s="533"/>
      <c r="AB1270" s="515"/>
      <c r="AC1270" s="533" t="str">
        <f>一年级跳绳附加分</f>
        <v/>
      </c>
      <c r="AD1270" s="534" t="str">
        <f>一年级标准分</f>
        <v/>
      </c>
      <c r="AE1270" s="534" t="str">
        <f>一年级总分</f>
        <v/>
      </c>
      <c r="AF1270" s="517" t="str">
        <f>一年级等级</f>
        <v/>
      </c>
    </row>
    <row r="1271" spans="1:32">
      <c r="A1271" s="664">
        <v>119</v>
      </c>
      <c r="B1271" s="665">
        <v>9</v>
      </c>
      <c r="C1271" s="632"/>
      <c r="D1271" s="633"/>
      <c r="E1271" s="632"/>
      <c r="F1271" s="473"/>
      <c r="G1271" s="608"/>
      <c r="H1271" s="475"/>
      <c r="I1271" s="613"/>
      <c r="J1271" s="614"/>
      <c r="K1271" s="614"/>
      <c r="L1271" s="649"/>
      <c r="M1271" s="644"/>
      <c r="N1271" s="505" t="str">
        <f>一年级BMI</f>
        <v/>
      </c>
      <c r="O1271" s="499" t="str">
        <f>一年级BMI等级</f>
        <v/>
      </c>
      <c r="P1271" s="500" t="str">
        <f>一年级BMI得分</f>
        <v/>
      </c>
      <c r="Q1271" s="515" t="str">
        <f>一年级肺活量得分</f>
        <v/>
      </c>
      <c r="R1271" s="512" t="str">
        <f>一年级等级</f>
        <v/>
      </c>
      <c r="S1271" s="516" t="str">
        <f>一年级50米跑得分</f>
        <v/>
      </c>
      <c r="T1271" s="517" t="str">
        <f>一年级等级</f>
        <v/>
      </c>
      <c r="U1271" s="516" t="str">
        <f>一年级坐位体前屈得分</f>
        <v/>
      </c>
      <c r="V1271" s="517" t="str">
        <f>一年级等级</f>
        <v/>
      </c>
      <c r="W1271" s="516" t="str">
        <f>一年级一分钟跳绳得分</f>
        <v/>
      </c>
      <c r="X1271" s="517" t="str">
        <f>一年级等级</f>
        <v/>
      </c>
      <c r="Y1271" s="515"/>
      <c r="Z1271" s="518"/>
      <c r="AA1271" s="533"/>
      <c r="AB1271" s="515"/>
      <c r="AC1271" s="533" t="str">
        <f>一年级跳绳附加分</f>
        <v/>
      </c>
      <c r="AD1271" s="534" t="str">
        <f>一年级标准分</f>
        <v/>
      </c>
      <c r="AE1271" s="534" t="str">
        <f>一年级总分</f>
        <v/>
      </c>
      <c r="AF1271" s="517" t="str">
        <f>一年级等级</f>
        <v/>
      </c>
    </row>
    <row r="1272" spans="1:32">
      <c r="A1272" s="664">
        <v>119</v>
      </c>
      <c r="B1272" s="665">
        <v>10</v>
      </c>
      <c r="C1272" s="632"/>
      <c r="D1272" s="633"/>
      <c r="E1272" s="632"/>
      <c r="F1272" s="473"/>
      <c r="G1272" s="608"/>
      <c r="H1272" s="475"/>
      <c r="I1272" s="613"/>
      <c r="J1272" s="614"/>
      <c r="K1272" s="614"/>
      <c r="L1272" s="649"/>
      <c r="M1272" s="644"/>
      <c r="N1272" s="505" t="str">
        <f>一年级BMI</f>
        <v/>
      </c>
      <c r="O1272" s="499" t="str">
        <f>一年级BMI等级</f>
        <v/>
      </c>
      <c r="P1272" s="500" t="str">
        <f>一年级BMI得分</f>
        <v/>
      </c>
      <c r="Q1272" s="515" t="str">
        <f>一年级肺活量得分</f>
        <v/>
      </c>
      <c r="R1272" s="512" t="str">
        <f>一年级等级</f>
        <v/>
      </c>
      <c r="S1272" s="516" t="str">
        <f>一年级50米跑得分</f>
        <v/>
      </c>
      <c r="T1272" s="517" t="str">
        <f>一年级等级</f>
        <v/>
      </c>
      <c r="U1272" s="516" t="str">
        <f>一年级坐位体前屈得分</f>
        <v/>
      </c>
      <c r="V1272" s="517" t="str">
        <f>一年级等级</f>
        <v/>
      </c>
      <c r="W1272" s="516" t="str">
        <f>一年级一分钟跳绳得分</f>
        <v/>
      </c>
      <c r="X1272" s="517" t="str">
        <f>一年级等级</f>
        <v/>
      </c>
      <c r="Y1272" s="515"/>
      <c r="Z1272" s="518"/>
      <c r="AA1272" s="533"/>
      <c r="AB1272" s="515"/>
      <c r="AC1272" s="533" t="str">
        <f>一年级跳绳附加分</f>
        <v/>
      </c>
      <c r="AD1272" s="534" t="str">
        <f>一年级标准分</f>
        <v/>
      </c>
      <c r="AE1272" s="534" t="str">
        <f>一年级总分</f>
        <v/>
      </c>
      <c r="AF1272" s="517" t="str">
        <f>一年级等级</f>
        <v/>
      </c>
    </row>
    <row r="1273" spans="1:32">
      <c r="A1273" s="664">
        <v>119</v>
      </c>
      <c r="B1273" s="665">
        <v>11</v>
      </c>
      <c r="C1273" s="632"/>
      <c r="D1273" s="633"/>
      <c r="E1273" s="632"/>
      <c r="F1273" s="473"/>
      <c r="G1273" s="608"/>
      <c r="H1273" s="475"/>
      <c r="I1273" s="613"/>
      <c r="J1273" s="614"/>
      <c r="K1273" s="614"/>
      <c r="L1273" s="649"/>
      <c r="M1273" s="644"/>
      <c r="N1273" s="505" t="str">
        <f>一年级BMI</f>
        <v/>
      </c>
      <c r="O1273" s="499" t="str">
        <f>一年级BMI等级</f>
        <v/>
      </c>
      <c r="P1273" s="500" t="str">
        <f>一年级BMI得分</f>
        <v/>
      </c>
      <c r="Q1273" s="515" t="str">
        <f>一年级肺活量得分</f>
        <v/>
      </c>
      <c r="R1273" s="512" t="str">
        <f>一年级等级</f>
        <v/>
      </c>
      <c r="S1273" s="516" t="str">
        <f>一年级50米跑得分</f>
        <v/>
      </c>
      <c r="T1273" s="517" t="str">
        <f>一年级等级</f>
        <v/>
      </c>
      <c r="U1273" s="516" t="str">
        <f>一年级坐位体前屈得分</f>
        <v/>
      </c>
      <c r="V1273" s="517" t="str">
        <f>一年级等级</f>
        <v/>
      </c>
      <c r="W1273" s="516" t="str">
        <f>一年级一分钟跳绳得分</f>
        <v/>
      </c>
      <c r="X1273" s="517" t="str">
        <f>一年级等级</f>
        <v/>
      </c>
      <c r="Y1273" s="515"/>
      <c r="Z1273" s="518"/>
      <c r="AA1273" s="533"/>
      <c r="AB1273" s="515"/>
      <c r="AC1273" s="533" t="str">
        <f>一年级跳绳附加分</f>
        <v/>
      </c>
      <c r="AD1273" s="534" t="str">
        <f>一年级标准分</f>
        <v/>
      </c>
      <c r="AE1273" s="534" t="str">
        <f>一年级总分</f>
        <v/>
      </c>
      <c r="AF1273" s="517" t="str">
        <f>一年级等级</f>
        <v/>
      </c>
    </row>
    <row r="1274" spans="1:32">
      <c r="A1274" s="664">
        <v>119</v>
      </c>
      <c r="B1274" s="665">
        <v>12</v>
      </c>
      <c r="C1274" s="632"/>
      <c r="D1274" s="633"/>
      <c r="E1274" s="632"/>
      <c r="F1274" s="473"/>
      <c r="G1274" s="608"/>
      <c r="H1274" s="475"/>
      <c r="I1274" s="613"/>
      <c r="J1274" s="614"/>
      <c r="K1274" s="614"/>
      <c r="L1274" s="649"/>
      <c r="M1274" s="644"/>
      <c r="N1274" s="505" t="str">
        <f>一年级BMI</f>
        <v/>
      </c>
      <c r="O1274" s="499" t="str">
        <f>一年级BMI等级</f>
        <v/>
      </c>
      <c r="P1274" s="500" t="str">
        <f>一年级BMI得分</f>
        <v/>
      </c>
      <c r="Q1274" s="515" t="str">
        <f>一年级肺活量得分</f>
        <v/>
      </c>
      <c r="R1274" s="512" t="str">
        <f>一年级等级</f>
        <v/>
      </c>
      <c r="S1274" s="516" t="str">
        <f>一年级50米跑得分</f>
        <v/>
      </c>
      <c r="T1274" s="517" t="str">
        <f>一年级等级</f>
        <v/>
      </c>
      <c r="U1274" s="516" t="str">
        <f>一年级坐位体前屈得分</f>
        <v/>
      </c>
      <c r="V1274" s="517" t="str">
        <f>一年级等级</f>
        <v/>
      </c>
      <c r="W1274" s="516" t="str">
        <f>一年级一分钟跳绳得分</f>
        <v/>
      </c>
      <c r="X1274" s="517" t="str">
        <f>一年级等级</f>
        <v/>
      </c>
      <c r="Y1274" s="515"/>
      <c r="Z1274" s="518"/>
      <c r="AA1274" s="533"/>
      <c r="AB1274" s="515"/>
      <c r="AC1274" s="533" t="str">
        <f>一年级跳绳附加分</f>
        <v/>
      </c>
      <c r="AD1274" s="534" t="str">
        <f>一年级标准分</f>
        <v/>
      </c>
      <c r="AE1274" s="534" t="str">
        <f>一年级总分</f>
        <v/>
      </c>
      <c r="AF1274" s="517" t="str">
        <f>一年级等级</f>
        <v/>
      </c>
    </row>
    <row r="1275" spans="1:32">
      <c r="A1275" s="664">
        <v>119</v>
      </c>
      <c r="B1275" s="665">
        <v>13</v>
      </c>
      <c r="C1275" s="632"/>
      <c r="D1275" s="633"/>
      <c r="E1275" s="632"/>
      <c r="F1275" s="473"/>
      <c r="G1275" s="608"/>
      <c r="H1275" s="475"/>
      <c r="I1275" s="613"/>
      <c r="J1275" s="614"/>
      <c r="K1275" s="614"/>
      <c r="L1275" s="649"/>
      <c r="M1275" s="644"/>
      <c r="N1275" s="505" t="str">
        <f>一年级BMI</f>
        <v/>
      </c>
      <c r="O1275" s="499" t="str">
        <f>一年级BMI等级</f>
        <v/>
      </c>
      <c r="P1275" s="500" t="str">
        <f>一年级BMI得分</f>
        <v/>
      </c>
      <c r="Q1275" s="515" t="str">
        <f>一年级肺活量得分</f>
        <v/>
      </c>
      <c r="R1275" s="512" t="str">
        <f>一年级等级</f>
        <v/>
      </c>
      <c r="S1275" s="516" t="str">
        <f>一年级50米跑得分</f>
        <v/>
      </c>
      <c r="T1275" s="517" t="str">
        <f>一年级等级</f>
        <v/>
      </c>
      <c r="U1275" s="516" t="str">
        <f>一年级坐位体前屈得分</f>
        <v/>
      </c>
      <c r="V1275" s="517" t="str">
        <f>一年级等级</f>
        <v/>
      </c>
      <c r="W1275" s="516" t="str">
        <f>一年级一分钟跳绳得分</f>
        <v/>
      </c>
      <c r="X1275" s="517" t="str">
        <f>一年级等级</f>
        <v/>
      </c>
      <c r="Y1275" s="515"/>
      <c r="Z1275" s="518"/>
      <c r="AA1275" s="533"/>
      <c r="AB1275" s="515"/>
      <c r="AC1275" s="533" t="str">
        <f>一年级跳绳附加分</f>
        <v/>
      </c>
      <c r="AD1275" s="534" t="str">
        <f>一年级标准分</f>
        <v/>
      </c>
      <c r="AE1275" s="534" t="str">
        <f>一年级总分</f>
        <v/>
      </c>
      <c r="AF1275" s="517" t="str">
        <f>一年级等级</f>
        <v/>
      </c>
    </row>
    <row r="1276" spans="1:32">
      <c r="A1276" s="664">
        <v>119</v>
      </c>
      <c r="B1276" s="665">
        <v>14</v>
      </c>
      <c r="C1276" s="632"/>
      <c r="D1276" s="633"/>
      <c r="E1276" s="632"/>
      <c r="F1276" s="473"/>
      <c r="G1276" s="608"/>
      <c r="H1276" s="475"/>
      <c r="I1276" s="613"/>
      <c r="J1276" s="614"/>
      <c r="K1276" s="614"/>
      <c r="L1276" s="649"/>
      <c r="M1276" s="644"/>
      <c r="N1276" s="505" t="str">
        <f>一年级BMI</f>
        <v/>
      </c>
      <c r="O1276" s="499" t="str">
        <f>一年级BMI等级</f>
        <v/>
      </c>
      <c r="P1276" s="500" t="str">
        <f>一年级BMI得分</f>
        <v/>
      </c>
      <c r="Q1276" s="515" t="str">
        <f>一年级肺活量得分</f>
        <v/>
      </c>
      <c r="R1276" s="512" t="str">
        <f>一年级等级</f>
        <v/>
      </c>
      <c r="S1276" s="516" t="str">
        <f>一年级50米跑得分</f>
        <v/>
      </c>
      <c r="T1276" s="517" t="str">
        <f>一年级等级</f>
        <v/>
      </c>
      <c r="U1276" s="516" t="str">
        <f>一年级坐位体前屈得分</f>
        <v/>
      </c>
      <c r="V1276" s="517" t="str">
        <f>一年级等级</f>
        <v/>
      </c>
      <c r="W1276" s="516" t="str">
        <f>一年级一分钟跳绳得分</f>
        <v/>
      </c>
      <c r="X1276" s="517" t="str">
        <f>一年级等级</f>
        <v/>
      </c>
      <c r="Y1276" s="515"/>
      <c r="Z1276" s="518"/>
      <c r="AA1276" s="533"/>
      <c r="AB1276" s="515"/>
      <c r="AC1276" s="533" t="str">
        <f>一年级跳绳附加分</f>
        <v/>
      </c>
      <c r="AD1276" s="534" t="str">
        <f>一年级标准分</f>
        <v/>
      </c>
      <c r="AE1276" s="534" t="str">
        <f>一年级总分</f>
        <v/>
      </c>
      <c r="AF1276" s="517" t="str">
        <f>一年级等级</f>
        <v/>
      </c>
    </row>
    <row r="1277" spans="1:32">
      <c r="A1277" s="664">
        <v>119</v>
      </c>
      <c r="B1277" s="665">
        <v>15</v>
      </c>
      <c r="C1277" s="632"/>
      <c r="D1277" s="633"/>
      <c r="E1277" s="632"/>
      <c r="F1277" s="473"/>
      <c r="G1277" s="608"/>
      <c r="H1277" s="475"/>
      <c r="I1277" s="613"/>
      <c r="J1277" s="614"/>
      <c r="K1277" s="614"/>
      <c r="L1277" s="649"/>
      <c r="M1277" s="644"/>
      <c r="N1277" s="505" t="str">
        <f>一年级BMI</f>
        <v/>
      </c>
      <c r="O1277" s="499" t="str">
        <f>一年级BMI等级</f>
        <v/>
      </c>
      <c r="P1277" s="500" t="str">
        <f>一年级BMI得分</f>
        <v/>
      </c>
      <c r="Q1277" s="515" t="str">
        <f>一年级肺活量得分</f>
        <v/>
      </c>
      <c r="R1277" s="512" t="str">
        <f>一年级等级</f>
        <v/>
      </c>
      <c r="S1277" s="516" t="str">
        <f>一年级50米跑得分</f>
        <v/>
      </c>
      <c r="T1277" s="517" t="str">
        <f>一年级等级</f>
        <v/>
      </c>
      <c r="U1277" s="516" t="str">
        <f>一年级坐位体前屈得分</f>
        <v/>
      </c>
      <c r="V1277" s="517" t="str">
        <f>一年级等级</f>
        <v/>
      </c>
      <c r="W1277" s="516" t="str">
        <f>一年级一分钟跳绳得分</f>
        <v/>
      </c>
      <c r="X1277" s="517" t="str">
        <f>一年级等级</f>
        <v/>
      </c>
      <c r="Y1277" s="515"/>
      <c r="Z1277" s="518"/>
      <c r="AA1277" s="533"/>
      <c r="AB1277" s="515"/>
      <c r="AC1277" s="533" t="str">
        <f>一年级跳绳附加分</f>
        <v/>
      </c>
      <c r="AD1277" s="534" t="str">
        <f>一年级标准分</f>
        <v/>
      </c>
      <c r="AE1277" s="534" t="str">
        <f>一年级总分</f>
        <v/>
      </c>
      <c r="AF1277" s="517" t="str">
        <f>一年级等级</f>
        <v/>
      </c>
    </row>
    <row r="1278" spans="1:32">
      <c r="A1278" s="664">
        <v>119</v>
      </c>
      <c r="B1278" s="665">
        <v>16</v>
      </c>
      <c r="C1278" s="632"/>
      <c r="D1278" s="633"/>
      <c r="E1278" s="632"/>
      <c r="F1278" s="473"/>
      <c r="G1278" s="608"/>
      <c r="H1278" s="475"/>
      <c r="I1278" s="613"/>
      <c r="J1278" s="614"/>
      <c r="K1278" s="614"/>
      <c r="L1278" s="649"/>
      <c r="M1278" s="644"/>
      <c r="N1278" s="505" t="str">
        <f>一年级BMI</f>
        <v/>
      </c>
      <c r="O1278" s="499" t="str">
        <f>一年级BMI等级</f>
        <v/>
      </c>
      <c r="P1278" s="500" t="str">
        <f>一年级BMI得分</f>
        <v/>
      </c>
      <c r="Q1278" s="515" t="str">
        <f>一年级肺活量得分</f>
        <v/>
      </c>
      <c r="R1278" s="512" t="str">
        <f>一年级等级</f>
        <v/>
      </c>
      <c r="S1278" s="516" t="str">
        <f>一年级50米跑得分</f>
        <v/>
      </c>
      <c r="T1278" s="517" t="str">
        <f>一年级等级</f>
        <v/>
      </c>
      <c r="U1278" s="516" t="str">
        <f>一年级坐位体前屈得分</f>
        <v/>
      </c>
      <c r="V1278" s="517" t="str">
        <f>一年级等级</f>
        <v/>
      </c>
      <c r="W1278" s="516" t="str">
        <f>一年级一分钟跳绳得分</f>
        <v/>
      </c>
      <c r="X1278" s="517" t="str">
        <f>一年级等级</f>
        <v/>
      </c>
      <c r="Y1278" s="515"/>
      <c r="Z1278" s="518"/>
      <c r="AA1278" s="533"/>
      <c r="AB1278" s="515"/>
      <c r="AC1278" s="533" t="str">
        <f>一年级跳绳附加分</f>
        <v/>
      </c>
      <c r="AD1278" s="534" t="str">
        <f>一年级标准分</f>
        <v/>
      </c>
      <c r="AE1278" s="534" t="str">
        <f>一年级总分</f>
        <v/>
      </c>
      <c r="AF1278" s="517" t="str">
        <f>一年级等级</f>
        <v/>
      </c>
    </row>
    <row r="1279" spans="1:32">
      <c r="A1279" s="664">
        <v>119</v>
      </c>
      <c r="B1279" s="665">
        <v>17</v>
      </c>
      <c r="C1279" s="632"/>
      <c r="D1279" s="633"/>
      <c r="E1279" s="632"/>
      <c r="F1279" s="473"/>
      <c r="G1279" s="608"/>
      <c r="H1279" s="475"/>
      <c r="I1279" s="613"/>
      <c r="J1279" s="614"/>
      <c r="K1279" s="614"/>
      <c r="L1279" s="649"/>
      <c r="M1279" s="644"/>
      <c r="N1279" s="505" t="str">
        <f>一年级BMI</f>
        <v/>
      </c>
      <c r="O1279" s="499" t="str">
        <f>一年级BMI等级</f>
        <v/>
      </c>
      <c r="P1279" s="500" t="str">
        <f>一年级BMI得分</f>
        <v/>
      </c>
      <c r="Q1279" s="515" t="str">
        <f>一年级肺活量得分</f>
        <v/>
      </c>
      <c r="R1279" s="512" t="str">
        <f>一年级等级</f>
        <v/>
      </c>
      <c r="S1279" s="516" t="str">
        <f>一年级50米跑得分</f>
        <v/>
      </c>
      <c r="T1279" s="517" t="str">
        <f>一年级等级</f>
        <v/>
      </c>
      <c r="U1279" s="516" t="str">
        <f>一年级坐位体前屈得分</f>
        <v/>
      </c>
      <c r="V1279" s="517" t="str">
        <f>一年级等级</f>
        <v/>
      </c>
      <c r="W1279" s="516" t="str">
        <f>一年级一分钟跳绳得分</f>
        <v/>
      </c>
      <c r="X1279" s="517" t="str">
        <f>一年级等级</f>
        <v/>
      </c>
      <c r="Y1279" s="515"/>
      <c r="Z1279" s="518"/>
      <c r="AA1279" s="533"/>
      <c r="AB1279" s="515"/>
      <c r="AC1279" s="533" t="str">
        <f>一年级跳绳附加分</f>
        <v/>
      </c>
      <c r="AD1279" s="534" t="str">
        <f>一年级标准分</f>
        <v/>
      </c>
      <c r="AE1279" s="534" t="str">
        <f>一年级总分</f>
        <v/>
      </c>
      <c r="AF1279" s="517" t="str">
        <f>一年级等级</f>
        <v/>
      </c>
    </row>
    <row r="1280" spans="1:32">
      <c r="A1280" s="664">
        <v>119</v>
      </c>
      <c r="B1280" s="665">
        <v>18</v>
      </c>
      <c r="C1280" s="632"/>
      <c r="D1280" s="633"/>
      <c r="E1280" s="632"/>
      <c r="F1280" s="473"/>
      <c r="G1280" s="608"/>
      <c r="H1280" s="475"/>
      <c r="I1280" s="613"/>
      <c r="J1280" s="614"/>
      <c r="K1280" s="614"/>
      <c r="L1280" s="649"/>
      <c r="M1280" s="644"/>
      <c r="N1280" s="505" t="str">
        <f>一年级BMI</f>
        <v/>
      </c>
      <c r="O1280" s="499" t="str">
        <f>一年级BMI等级</f>
        <v/>
      </c>
      <c r="P1280" s="500" t="str">
        <f>一年级BMI得分</f>
        <v/>
      </c>
      <c r="Q1280" s="515" t="str">
        <f>一年级肺活量得分</f>
        <v/>
      </c>
      <c r="R1280" s="512" t="str">
        <f>一年级等级</f>
        <v/>
      </c>
      <c r="S1280" s="516" t="str">
        <f>一年级50米跑得分</f>
        <v/>
      </c>
      <c r="T1280" s="517" t="str">
        <f>一年级等级</f>
        <v/>
      </c>
      <c r="U1280" s="516" t="str">
        <f>一年级坐位体前屈得分</f>
        <v/>
      </c>
      <c r="V1280" s="517" t="str">
        <f>一年级等级</f>
        <v/>
      </c>
      <c r="W1280" s="516" t="str">
        <f>一年级一分钟跳绳得分</f>
        <v/>
      </c>
      <c r="X1280" s="517" t="str">
        <f>一年级等级</f>
        <v/>
      </c>
      <c r="Y1280" s="515"/>
      <c r="Z1280" s="518"/>
      <c r="AA1280" s="533"/>
      <c r="AB1280" s="515"/>
      <c r="AC1280" s="533" t="str">
        <f>一年级跳绳附加分</f>
        <v/>
      </c>
      <c r="AD1280" s="534" t="str">
        <f>一年级标准分</f>
        <v/>
      </c>
      <c r="AE1280" s="534" t="str">
        <f>一年级总分</f>
        <v/>
      </c>
      <c r="AF1280" s="517" t="str">
        <f>一年级等级</f>
        <v/>
      </c>
    </row>
    <row r="1281" spans="1:32">
      <c r="A1281" s="664">
        <v>119</v>
      </c>
      <c r="B1281" s="665">
        <v>19</v>
      </c>
      <c r="C1281" s="632"/>
      <c r="D1281" s="633"/>
      <c r="E1281" s="632"/>
      <c r="F1281" s="473"/>
      <c r="G1281" s="608"/>
      <c r="H1281" s="475"/>
      <c r="I1281" s="613"/>
      <c r="J1281" s="614"/>
      <c r="K1281" s="614"/>
      <c r="L1281" s="649"/>
      <c r="M1281" s="644"/>
      <c r="N1281" s="505" t="str">
        <f>一年级BMI</f>
        <v/>
      </c>
      <c r="O1281" s="499" t="str">
        <f>一年级BMI等级</f>
        <v/>
      </c>
      <c r="P1281" s="500" t="str">
        <f>一年级BMI得分</f>
        <v/>
      </c>
      <c r="Q1281" s="515" t="str">
        <f>一年级肺活量得分</f>
        <v/>
      </c>
      <c r="R1281" s="512" t="str">
        <f>一年级等级</f>
        <v/>
      </c>
      <c r="S1281" s="516" t="str">
        <f>一年级50米跑得分</f>
        <v/>
      </c>
      <c r="T1281" s="517" t="str">
        <f>一年级等级</f>
        <v/>
      </c>
      <c r="U1281" s="516" t="str">
        <f>一年级坐位体前屈得分</f>
        <v/>
      </c>
      <c r="V1281" s="517" t="str">
        <f>一年级等级</f>
        <v/>
      </c>
      <c r="W1281" s="516" t="str">
        <f>一年级一分钟跳绳得分</f>
        <v/>
      </c>
      <c r="X1281" s="517" t="str">
        <f>一年级等级</f>
        <v/>
      </c>
      <c r="Y1281" s="515"/>
      <c r="Z1281" s="518"/>
      <c r="AA1281" s="533"/>
      <c r="AB1281" s="515"/>
      <c r="AC1281" s="533" t="str">
        <f>一年级跳绳附加分</f>
        <v/>
      </c>
      <c r="AD1281" s="534" t="str">
        <f>一年级标准分</f>
        <v/>
      </c>
      <c r="AE1281" s="534" t="str">
        <f>一年级总分</f>
        <v/>
      </c>
      <c r="AF1281" s="517" t="str">
        <f>一年级等级</f>
        <v/>
      </c>
    </row>
    <row r="1282" spans="1:32">
      <c r="A1282" s="664">
        <v>119</v>
      </c>
      <c r="B1282" s="665">
        <v>20</v>
      </c>
      <c r="C1282" s="632"/>
      <c r="D1282" s="633"/>
      <c r="E1282" s="632"/>
      <c r="F1282" s="473"/>
      <c r="G1282" s="608"/>
      <c r="H1282" s="475"/>
      <c r="I1282" s="613"/>
      <c r="J1282" s="614"/>
      <c r="K1282" s="614"/>
      <c r="L1282" s="649"/>
      <c r="M1282" s="644"/>
      <c r="N1282" s="505" t="str">
        <f>一年级BMI</f>
        <v/>
      </c>
      <c r="O1282" s="499" t="str">
        <f>一年级BMI等级</f>
        <v/>
      </c>
      <c r="P1282" s="500" t="str">
        <f>一年级BMI得分</f>
        <v/>
      </c>
      <c r="Q1282" s="515" t="str">
        <f>一年级肺活量得分</f>
        <v/>
      </c>
      <c r="R1282" s="512" t="str">
        <f>一年级等级</f>
        <v/>
      </c>
      <c r="S1282" s="516" t="str">
        <f>一年级50米跑得分</f>
        <v/>
      </c>
      <c r="T1282" s="517" t="str">
        <f>一年级等级</f>
        <v/>
      </c>
      <c r="U1282" s="516" t="str">
        <f>一年级坐位体前屈得分</f>
        <v/>
      </c>
      <c r="V1282" s="517" t="str">
        <f>一年级等级</f>
        <v/>
      </c>
      <c r="W1282" s="516" t="str">
        <f>一年级一分钟跳绳得分</f>
        <v/>
      </c>
      <c r="X1282" s="517" t="str">
        <f>一年级等级</f>
        <v/>
      </c>
      <c r="Y1282" s="515"/>
      <c r="Z1282" s="518"/>
      <c r="AA1282" s="533"/>
      <c r="AB1282" s="515"/>
      <c r="AC1282" s="533" t="str">
        <f>一年级跳绳附加分</f>
        <v/>
      </c>
      <c r="AD1282" s="534" t="str">
        <f>一年级标准分</f>
        <v/>
      </c>
      <c r="AE1282" s="534" t="str">
        <f>一年级总分</f>
        <v/>
      </c>
      <c r="AF1282" s="517" t="str">
        <f>一年级等级</f>
        <v/>
      </c>
    </row>
    <row r="1283" spans="1:32">
      <c r="A1283" s="664">
        <v>119</v>
      </c>
      <c r="B1283" s="665">
        <v>21</v>
      </c>
      <c r="C1283" s="632"/>
      <c r="D1283" s="633"/>
      <c r="E1283" s="632"/>
      <c r="F1283" s="473"/>
      <c r="G1283" s="608"/>
      <c r="H1283" s="475"/>
      <c r="I1283" s="613"/>
      <c r="J1283" s="614"/>
      <c r="K1283" s="614"/>
      <c r="L1283" s="649"/>
      <c r="M1283" s="644"/>
      <c r="N1283" s="505" t="str">
        <f>一年级BMI</f>
        <v/>
      </c>
      <c r="O1283" s="499" t="str">
        <f>一年级BMI等级</f>
        <v/>
      </c>
      <c r="P1283" s="500" t="str">
        <f>一年级BMI得分</f>
        <v/>
      </c>
      <c r="Q1283" s="515" t="str">
        <f>一年级肺活量得分</f>
        <v/>
      </c>
      <c r="R1283" s="512" t="str">
        <f>一年级等级</f>
        <v/>
      </c>
      <c r="S1283" s="516" t="str">
        <f>一年级50米跑得分</f>
        <v/>
      </c>
      <c r="T1283" s="517" t="str">
        <f>一年级等级</f>
        <v/>
      </c>
      <c r="U1283" s="516" t="str">
        <f>一年级坐位体前屈得分</f>
        <v/>
      </c>
      <c r="V1283" s="517" t="str">
        <f>一年级等级</f>
        <v/>
      </c>
      <c r="W1283" s="516" t="str">
        <f>一年级一分钟跳绳得分</f>
        <v/>
      </c>
      <c r="X1283" s="517" t="str">
        <f>一年级等级</f>
        <v/>
      </c>
      <c r="Y1283" s="515"/>
      <c r="Z1283" s="518"/>
      <c r="AA1283" s="533"/>
      <c r="AB1283" s="515"/>
      <c r="AC1283" s="533" t="str">
        <f>一年级跳绳附加分</f>
        <v/>
      </c>
      <c r="AD1283" s="534" t="str">
        <f>一年级标准分</f>
        <v/>
      </c>
      <c r="AE1283" s="534" t="str">
        <f>一年级总分</f>
        <v/>
      </c>
      <c r="AF1283" s="517" t="str">
        <f>一年级等级</f>
        <v/>
      </c>
    </row>
    <row r="1284" spans="1:32">
      <c r="A1284" s="664">
        <v>119</v>
      </c>
      <c r="B1284" s="665">
        <v>22</v>
      </c>
      <c r="C1284" s="632"/>
      <c r="D1284" s="633"/>
      <c r="E1284" s="632"/>
      <c r="F1284" s="473"/>
      <c r="G1284" s="608"/>
      <c r="H1284" s="475"/>
      <c r="I1284" s="613"/>
      <c r="J1284" s="614"/>
      <c r="K1284" s="614"/>
      <c r="L1284" s="649"/>
      <c r="M1284" s="644"/>
      <c r="N1284" s="505" t="str">
        <f>一年级BMI</f>
        <v/>
      </c>
      <c r="O1284" s="499" t="str">
        <f>一年级BMI等级</f>
        <v/>
      </c>
      <c r="P1284" s="500" t="str">
        <f>一年级BMI得分</f>
        <v/>
      </c>
      <c r="Q1284" s="515" t="str">
        <f>一年级肺活量得分</f>
        <v/>
      </c>
      <c r="R1284" s="512" t="str">
        <f>一年级等级</f>
        <v/>
      </c>
      <c r="S1284" s="516" t="str">
        <f>一年级50米跑得分</f>
        <v/>
      </c>
      <c r="T1284" s="517" t="str">
        <f>一年级等级</f>
        <v/>
      </c>
      <c r="U1284" s="516" t="str">
        <f>一年级坐位体前屈得分</f>
        <v/>
      </c>
      <c r="V1284" s="517" t="str">
        <f>一年级等级</f>
        <v/>
      </c>
      <c r="W1284" s="516" t="str">
        <f>一年级一分钟跳绳得分</f>
        <v/>
      </c>
      <c r="X1284" s="517" t="str">
        <f>一年级等级</f>
        <v/>
      </c>
      <c r="Y1284" s="515"/>
      <c r="Z1284" s="518"/>
      <c r="AA1284" s="533"/>
      <c r="AB1284" s="515"/>
      <c r="AC1284" s="533" t="str">
        <f>一年级跳绳附加分</f>
        <v/>
      </c>
      <c r="AD1284" s="534" t="str">
        <f>一年级标准分</f>
        <v/>
      </c>
      <c r="AE1284" s="534" t="str">
        <f>一年级总分</f>
        <v/>
      </c>
      <c r="AF1284" s="517" t="str">
        <f>一年级等级</f>
        <v/>
      </c>
    </row>
    <row r="1285" spans="1:32">
      <c r="A1285" s="664">
        <v>119</v>
      </c>
      <c r="B1285" s="665">
        <v>23</v>
      </c>
      <c r="C1285" s="632"/>
      <c r="D1285" s="633"/>
      <c r="E1285" s="632"/>
      <c r="F1285" s="625"/>
      <c r="G1285" s="608"/>
      <c r="H1285" s="475"/>
      <c r="I1285" s="613"/>
      <c r="J1285" s="614"/>
      <c r="K1285" s="614"/>
      <c r="L1285" s="649"/>
      <c r="M1285" s="644"/>
      <c r="N1285" s="505" t="str">
        <f>一年级BMI</f>
        <v/>
      </c>
      <c r="O1285" s="499" t="str">
        <f>一年级BMI等级</f>
        <v/>
      </c>
      <c r="P1285" s="500" t="str">
        <f>一年级BMI得分</f>
        <v/>
      </c>
      <c r="Q1285" s="515" t="str">
        <f>一年级肺活量得分</f>
        <v/>
      </c>
      <c r="R1285" s="512" t="str">
        <f>一年级等级</f>
        <v/>
      </c>
      <c r="S1285" s="516" t="str">
        <f>一年级50米跑得分</f>
        <v/>
      </c>
      <c r="T1285" s="517" t="str">
        <f>一年级等级</f>
        <v/>
      </c>
      <c r="U1285" s="516" t="str">
        <f>一年级坐位体前屈得分</f>
        <v/>
      </c>
      <c r="V1285" s="517" t="str">
        <f>一年级等级</f>
        <v/>
      </c>
      <c r="W1285" s="516" t="str">
        <f>一年级一分钟跳绳得分</f>
        <v/>
      </c>
      <c r="X1285" s="517" t="str">
        <f>一年级等级</f>
        <v/>
      </c>
      <c r="Y1285" s="515"/>
      <c r="Z1285" s="518"/>
      <c r="AA1285" s="533"/>
      <c r="AB1285" s="515"/>
      <c r="AC1285" s="533" t="str">
        <f>一年级跳绳附加分</f>
        <v/>
      </c>
      <c r="AD1285" s="534" t="str">
        <f>一年级标准分</f>
        <v/>
      </c>
      <c r="AE1285" s="534" t="str">
        <f>一年级总分</f>
        <v/>
      </c>
      <c r="AF1285" s="517" t="str">
        <f>一年级等级</f>
        <v/>
      </c>
    </row>
    <row r="1286" spans="1:32">
      <c r="A1286" s="664">
        <v>119</v>
      </c>
      <c r="B1286" s="665">
        <v>24</v>
      </c>
      <c r="C1286" s="632"/>
      <c r="D1286" s="633"/>
      <c r="E1286" s="632"/>
      <c r="F1286" s="625"/>
      <c r="G1286" s="608"/>
      <c r="H1286" s="475"/>
      <c r="I1286" s="613"/>
      <c r="J1286" s="614"/>
      <c r="K1286" s="614"/>
      <c r="L1286" s="649"/>
      <c r="M1286" s="644"/>
      <c r="N1286" s="505" t="str">
        <f>一年级BMI</f>
        <v/>
      </c>
      <c r="O1286" s="499" t="str">
        <f>一年级BMI等级</f>
        <v/>
      </c>
      <c r="P1286" s="500" t="str">
        <f>一年级BMI得分</f>
        <v/>
      </c>
      <c r="Q1286" s="515" t="str">
        <f>一年级肺活量得分</f>
        <v/>
      </c>
      <c r="R1286" s="512" t="str">
        <f>一年级等级</f>
        <v/>
      </c>
      <c r="S1286" s="516" t="str">
        <f>一年级50米跑得分</f>
        <v/>
      </c>
      <c r="T1286" s="517" t="str">
        <f>一年级等级</f>
        <v/>
      </c>
      <c r="U1286" s="516" t="str">
        <f>一年级坐位体前屈得分</f>
        <v/>
      </c>
      <c r="V1286" s="517" t="str">
        <f>一年级等级</f>
        <v/>
      </c>
      <c r="W1286" s="516" t="str">
        <f>一年级一分钟跳绳得分</f>
        <v/>
      </c>
      <c r="X1286" s="517" t="str">
        <f>一年级等级</f>
        <v/>
      </c>
      <c r="Y1286" s="515"/>
      <c r="Z1286" s="518"/>
      <c r="AA1286" s="533"/>
      <c r="AB1286" s="515"/>
      <c r="AC1286" s="533" t="str">
        <f>一年级跳绳附加分</f>
        <v/>
      </c>
      <c r="AD1286" s="534" t="str">
        <f>一年级标准分</f>
        <v/>
      </c>
      <c r="AE1286" s="534" t="str">
        <f>一年级总分</f>
        <v/>
      </c>
      <c r="AF1286" s="517" t="str">
        <f>一年级等级</f>
        <v/>
      </c>
    </row>
    <row r="1287" spans="1:32">
      <c r="A1287" s="664">
        <v>119</v>
      </c>
      <c r="B1287" s="665">
        <v>25</v>
      </c>
      <c r="C1287" s="632"/>
      <c r="D1287" s="633"/>
      <c r="E1287" s="632"/>
      <c r="F1287" s="625"/>
      <c r="G1287" s="608"/>
      <c r="H1287" s="475"/>
      <c r="I1287" s="613"/>
      <c r="J1287" s="614"/>
      <c r="K1287" s="614"/>
      <c r="L1287" s="649"/>
      <c r="M1287" s="644"/>
      <c r="N1287" s="505" t="str">
        <f>一年级BMI</f>
        <v/>
      </c>
      <c r="O1287" s="499" t="str">
        <f>一年级BMI等级</f>
        <v/>
      </c>
      <c r="P1287" s="500" t="str">
        <f>一年级BMI得分</f>
        <v/>
      </c>
      <c r="Q1287" s="515" t="str">
        <f>一年级肺活量得分</f>
        <v/>
      </c>
      <c r="R1287" s="512" t="str">
        <f>一年级等级</f>
        <v/>
      </c>
      <c r="S1287" s="516" t="str">
        <f>一年级50米跑得分</f>
        <v/>
      </c>
      <c r="T1287" s="517" t="str">
        <f>一年级等级</f>
        <v/>
      </c>
      <c r="U1287" s="516" t="str">
        <f>一年级坐位体前屈得分</f>
        <v/>
      </c>
      <c r="V1287" s="517" t="str">
        <f>一年级等级</f>
        <v/>
      </c>
      <c r="W1287" s="516" t="str">
        <f>一年级一分钟跳绳得分</f>
        <v/>
      </c>
      <c r="X1287" s="517" t="str">
        <f>一年级等级</f>
        <v/>
      </c>
      <c r="Y1287" s="515"/>
      <c r="Z1287" s="518"/>
      <c r="AA1287" s="533"/>
      <c r="AB1287" s="515"/>
      <c r="AC1287" s="533" t="str">
        <f>一年级跳绳附加分</f>
        <v/>
      </c>
      <c r="AD1287" s="534" t="str">
        <f>一年级标准分</f>
        <v/>
      </c>
      <c r="AE1287" s="534" t="str">
        <f>一年级总分</f>
        <v/>
      </c>
      <c r="AF1287" s="517" t="str">
        <f>一年级等级</f>
        <v/>
      </c>
    </row>
    <row r="1288" spans="1:32">
      <c r="A1288" s="664">
        <v>119</v>
      </c>
      <c r="B1288" s="665">
        <v>26</v>
      </c>
      <c r="C1288" s="632"/>
      <c r="D1288" s="633"/>
      <c r="E1288" s="632"/>
      <c r="F1288" s="625"/>
      <c r="G1288" s="608"/>
      <c r="H1288" s="475"/>
      <c r="I1288" s="613"/>
      <c r="J1288" s="614"/>
      <c r="K1288" s="614"/>
      <c r="L1288" s="649"/>
      <c r="M1288" s="644"/>
      <c r="N1288" s="505" t="str">
        <f>一年级BMI</f>
        <v/>
      </c>
      <c r="O1288" s="499" t="str">
        <f>一年级BMI等级</f>
        <v/>
      </c>
      <c r="P1288" s="500" t="str">
        <f>一年级BMI得分</f>
        <v/>
      </c>
      <c r="Q1288" s="515" t="str">
        <f>一年级肺活量得分</f>
        <v/>
      </c>
      <c r="R1288" s="512" t="str">
        <f>一年级等级</f>
        <v/>
      </c>
      <c r="S1288" s="516" t="str">
        <f>一年级50米跑得分</f>
        <v/>
      </c>
      <c r="T1288" s="517" t="str">
        <f>一年级等级</f>
        <v/>
      </c>
      <c r="U1288" s="516" t="str">
        <f>一年级坐位体前屈得分</f>
        <v/>
      </c>
      <c r="V1288" s="517" t="str">
        <f>一年级等级</f>
        <v/>
      </c>
      <c r="W1288" s="516" t="str">
        <f>一年级一分钟跳绳得分</f>
        <v/>
      </c>
      <c r="X1288" s="517" t="str">
        <f>一年级等级</f>
        <v/>
      </c>
      <c r="Y1288" s="515"/>
      <c r="Z1288" s="518"/>
      <c r="AA1288" s="533"/>
      <c r="AB1288" s="515"/>
      <c r="AC1288" s="533" t="str">
        <f>一年级跳绳附加分</f>
        <v/>
      </c>
      <c r="AD1288" s="534" t="str">
        <f>一年级标准分</f>
        <v/>
      </c>
      <c r="AE1288" s="534" t="str">
        <f>一年级总分</f>
        <v/>
      </c>
      <c r="AF1288" s="517" t="str">
        <f>一年级等级</f>
        <v/>
      </c>
    </row>
    <row r="1289" spans="1:32">
      <c r="A1289" s="664">
        <v>119</v>
      </c>
      <c r="B1289" s="665">
        <v>27</v>
      </c>
      <c r="C1289" s="632"/>
      <c r="D1289" s="633"/>
      <c r="E1289" s="632"/>
      <c r="F1289" s="625"/>
      <c r="G1289" s="608"/>
      <c r="H1289" s="475"/>
      <c r="I1289" s="613"/>
      <c r="J1289" s="614"/>
      <c r="K1289" s="614"/>
      <c r="L1289" s="649"/>
      <c r="M1289" s="644"/>
      <c r="N1289" s="505" t="str">
        <f>一年级BMI</f>
        <v/>
      </c>
      <c r="O1289" s="499" t="str">
        <f>一年级BMI等级</f>
        <v/>
      </c>
      <c r="P1289" s="500" t="str">
        <f>一年级BMI得分</f>
        <v/>
      </c>
      <c r="Q1289" s="515" t="str">
        <f>一年级肺活量得分</f>
        <v/>
      </c>
      <c r="R1289" s="512" t="str">
        <f>一年级等级</f>
        <v/>
      </c>
      <c r="S1289" s="516" t="str">
        <f>一年级50米跑得分</f>
        <v/>
      </c>
      <c r="T1289" s="517" t="str">
        <f>一年级等级</f>
        <v/>
      </c>
      <c r="U1289" s="516" t="str">
        <f>一年级坐位体前屈得分</f>
        <v/>
      </c>
      <c r="V1289" s="517" t="str">
        <f>一年级等级</f>
        <v/>
      </c>
      <c r="W1289" s="516" t="str">
        <f>一年级一分钟跳绳得分</f>
        <v/>
      </c>
      <c r="X1289" s="517" t="str">
        <f>一年级等级</f>
        <v/>
      </c>
      <c r="Y1289" s="515"/>
      <c r="Z1289" s="518"/>
      <c r="AA1289" s="533"/>
      <c r="AB1289" s="515"/>
      <c r="AC1289" s="533" t="str">
        <f>一年级跳绳附加分</f>
        <v/>
      </c>
      <c r="AD1289" s="534" t="str">
        <f>一年级标准分</f>
        <v/>
      </c>
      <c r="AE1289" s="534" t="str">
        <f>一年级总分</f>
        <v/>
      </c>
      <c r="AF1289" s="517" t="str">
        <f>一年级等级</f>
        <v/>
      </c>
    </row>
    <row r="1290" spans="1:32">
      <c r="A1290" s="664">
        <v>119</v>
      </c>
      <c r="B1290" s="665">
        <v>28</v>
      </c>
      <c r="C1290" s="632"/>
      <c r="D1290" s="633"/>
      <c r="E1290" s="632"/>
      <c r="F1290" s="625"/>
      <c r="G1290" s="608"/>
      <c r="H1290" s="475"/>
      <c r="I1290" s="613"/>
      <c r="J1290" s="614"/>
      <c r="K1290" s="614"/>
      <c r="L1290" s="649"/>
      <c r="M1290" s="644"/>
      <c r="N1290" s="505" t="str">
        <f>一年级BMI</f>
        <v/>
      </c>
      <c r="O1290" s="499" t="str">
        <f>一年级BMI等级</f>
        <v/>
      </c>
      <c r="P1290" s="500" t="str">
        <f>一年级BMI得分</f>
        <v/>
      </c>
      <c r="Q1290" s="515" t="str">
        <f>一年级肺活量得分</f>
        <v/>
      </c>
      <c r="R1290" s="512" t="str">
        <f>一年级等级</f>
        <v/>
      </c>
      <c r="S1290" s="516" t="str">
        <f>一年级50米跑得分</f>
        <v/>
      </c>
      <c r="T1290" s="517" t="str">
        <f>一年级等级</f>
        <v/>
      </c>
      <c r="U1290" s="516" t="str">
        <f>一年级坐位体前屈得分</f>
        <v/>
      </c>
      <c r="V1290" s="517" t="str">
        <f>一年级等级</f>
        <v/>
      </c>
      <c r="W1290" s="516" t="str">
        <f>一年级一分钟跳绳得分</f>
        <v/>
      </c>
      <c r="X1290" s="517" t="str">
        <f>一年级等级</f>
        <v/>
      </c>
      <c r="Y1290" s="515"/>
      <c r="Z1290" s="518"/>
      <c r="AA1290" s="533"/>
      <c r="AB1290" s="515"/>
      <c r="AC1290" s="533" t="str">
        <f>一年级跳绳附加分</f>
        <v/>
      </c>
      <c r="AD1290" s="534" t="str">
        <f>一年级标准分</f>
        <v/>
      </c>
      <c r="AE1290" s="534" t="str">
        <f>一年级总分</f>
        <v/>
      </c>
      <c r="AF1290" s="517" t="str">
        <f>一年级等级</f>
        <v/>
      </c>
    </row>
    <row r="1291" spans="1:32">
      <c r="A1291" s="664">
        <v>119</v>
      </c>
      <c r="B1291" s="665">
        <v>29</v>
      </c>
      <c r="C1291" s="632"/>
      <c r="D1291" s="633"/>
      <c r="E1291" s="632"/>
      <c r="F1291" s="625"/>
      <c r="G1291" s="608"/>
      <c r="H1291" s="475"/>
      <c r="I1291" s="613"/>
      <c r="J1291" s="614"/>
      <c r="K1291" s="614"/>
      <c r="L1291" s="649"/>
      <c r="M1291" s="644"/>
      <c r="N1291" s="505" t="str">
        <f>一年级BMI</f>
        <v/>
      </c>
      <c r="O1291" s="499" t="str">
        <f>一年级BMI等级</f>
        <v/>
      </c>
      <c r="P1291" s="500" t="str">
        <f>一年级BMI得分</f>
        <v/>
      </c>
      <c r="Q1291" s="515" t="str">
        <f>一年级肺活量得分</f>
        <v/>
      </c>
      <c r="R1291" s="512" t="str">
        <f>一年级等级</f>
        <v/>
      </c>
      <c r="S1291" s="516" t="str">
        <f>一年级50米跑得分</f>
        <v/>
      </c>
      <c r="T1291" s="517" t="str">
        <f>一年级等级</f>
        <v/>
      </c>
      <c r="U1291" s="516" t="str">
        <f>一年级坐位体前屈得分</f>
        <v/>
      </c>
      <c r="V1291" s="517" t="str">
        <f>一年级等级</f>
        <v/>
      </c>
      <c r="W1291" s="516" t="str">
        <f>一年级一分钟跳绳得分</f>
        <v/>
      </c>
      <c r="X1291" s="517" t="str">
        <f>一年级等级</f>
        <v/>
      </c>
      <c r="Y1291" s="515"/>
      <c r="Z1291" s="518"/>
      <c r="AA1291" s="533"/>
      <c r="AB1291" s="515"/>
      <c r="AC1291" s="533" t="str">
        <f>一年级跳绳附加分</f>
        <v/>
      </c>
      <c r="AD1291" s="534" t="str">
        <f>一年级标准分</f>
        <v/>
      </c>
      <c r="AE1291" s="534" t="str">
        <f>一年级总分</f>
        <v/>
      </c>
      <c r="AF1291" s="517" t="str">
        <f>一年级等级</f>
        <v/>
      </c>
    </row>
    <row r="1292" spans="1:32">
      <c r="A1292" s="664">
        <v>119</v>
      </c>
      <c r="B1292" s="665">
        <v>30</v>
      </c>
      <c r="C1292" s="632"/>
      <c r="D1292" s="633"/>
      <c r="E1292" s="632"/>
      <c r="F1292" s="625"/>
      <c r="G1292" s="608"/>
      <c r="H1292" s="475"/>
      <c r="I1292" s="613"/>
      <c r="J1292" s="614"/>
      <c r="K1292" s="614"/>
      <c r="L1292" s="649"/>
      <c r="M1292" s="644"/>
      <c r="N1292" s="505" t="str">
        <f>一年级BMI</f>
        <v/>
      </c>
      <c r="O1292" s="499" t="str">
        <f>一年级BMI等级</f>
        <v/>
      </c>
      <c r="P1292" s="500" t="str">
        <f>一年级BMI得分</f>
        <v/>
      </c>
      <c r="Q1292" s="515" t="str">
        <f>一年级肺活量得分</f>
        <v/>
      </c>
      <c r="R1292" s="512" t="str">
        <f>一年级等级</f>
        <v/>
      </c>
      <c r="S1292" s="516" t="str">
        <f>一年级50米跑得分</f>
        <v/>
      </c>
      <c r="T1292" s="517" t="str">
        <f>一年级等级</f>
        <v/>
      </c>
      <c r="U1292" s="516" t="str">
        <f>一年级坐位体前屈得分</f>
        <v/>
      </c>
      <c r="V1292" s="517" t="str">
        <f>一年级等级</f>
        <v/>
      </c>
      <c r="W1292" s="516" t="str">
        <f>一年级一分钟跳绳得分</f>
        <v/>
      </c>
      <c r="X1292" s="517" t="str">
        <f>一年级等级</f>
        <v/>
      </c>
      <c r="Y1292" s="515"/>
      <c r="Z1292" s="518"/>
      <c r="AA1292" s="533"/>
      <c r="AB1292" s="515"/>
      <c r="AC1292" s="533" t="str">
        <f>一年级跳绳附加分</f>
        <v/>
      </c>
      <c r="AD1292" s="534" t="str">
        <f>一年级标准分</f>
        <v/>
      </c>
      <c r="AE1292" s="534" t="str">
        <f>一年级总分</f>
        <v/>
      </c>
      <c r="AF1292" s="517" t="str">
        <f>一年级等级</f>
        <v/>
      </c>
    </row>
    <row r="1293" spans="1:32">
      <c r="A1293" s="664">
        <v>119</v>
      </c>
      <c r="B1293" s="665">
        <v>31</v>
      </c>
      <c r="C1293" s="632"/>
      <c r="D1293" s="633"/>
      <c r="E1293" s="632"/>
      <c r="F1293" s="625"/>
      <c r="G1293" s="608"/>
      <c r="H1293" s="475"/>
      <c r="I1293" s="613"/>
      <c r="J1293" s="614"/>
      <c r="K1293" s="614"/>
      <c r="L1293" s="649"/>
      <c r="M1293" s="644"/>
      <c r="N1293" s="505" t="str">
        <f>一年级BMI</f>
        <v/>
      </c>
      <c r="O1293" s="499" t="str">
        <f>一年级BMI等级</f>
        <v/>
      </c>
      <c r="P1293" s="500" t="str">
        <f>一年级BMI得分</f>
        <v/>
      </c>
      <c r="Q1293" s="515" t="str">
        <f>一年级肺活量得分</f>
        <v/>
      </c>
      <c r="R1293" s="512" t="str">
        <f>一年级等级</f>
        <v/>
      </c>
      <c r="S1293" s="516" t="str">
        <f>一年级50米跑得分</f>
        <v/>
      </c>
      <c r="T1293" s="517" t="str">
        <f>一年级等级</f>
        <v/>
      </c>
      <c r="U1293" s="516" t="str">
        <f>一年级坐位体前屈得分</f>
        <v/>
      </c>
      <c r="V1293" s="517" t="str">
        <f>一年级等级</f>
        <v/>
      </c>
      <c r="W1293" s="516" t="str">
        <f>一年级一分钟跳绳得分</f>
        <v/>
      </c>
      <c r="X1293" s="517" t="str">
        <f>一年级等级</f>
        <v/>
      </c>
      <c r="Y1293" s="515"/>
      <c r="Z1293" s="518"/>
      <c r="AA1293" s="533"/>
      <c r="AB1293" s="515"/>
      <c r="AC1293" s="533" t="str">
        <f>一年级跳绳附加分</f>
        <v/>
      </c>
      <c r="AD1293" s="534" t="str">
        <f>一年级标准分</f>
        <v/>
      </c>
      <c r="AE1293" s="534" t="str">
        <f>一年级总分</f>
        <v/>
      </c>
      <c r="AF1293" s="517" t="str">
        <f>一年级等级</f>
        <v/>
      </c>
    </row>
    <row r="1294" spans="1:32">
      <c r="A1294" s="664">
        <v>119</v>
      </c>
      <c r="B1294" s="665">
        <v>32</v>
      </c>
      <c r="C1294" s="632"/>
      <c r="D1294" s="633"/>
      <c r="E1294" s="632"/>
      <c r="F1294" s="625"/>
      <c r="G1294" s="608"/>
      <c r="H1294" s="475"/>
      <c r="I1294" s="613"/>
      <c r="J1294" s="614"/>
      <c r="K1294" s="614"/>
      <c r="L1294" s="649"/>
      <c r="M1294" s="644"/>
      <c r="N1294" s="505" t="str">
        <f>一年级BMI</f>
        <v/>
      </c>
      <c r="O1294" s="499" t="str">
        <f>一年级BMI等级</f>
        <v/>
      </c>
      <c r="P1294" s="500" t="str">
        <f>一年级BMI得分</f>
        <v/>
      </c>
      <c r="Q1294" s="515" t="str">
        <f>一年级肺活量得分</f>
        <v/>
      </c>
      <c r="R1294" s="512" t="str">
        <f>一年级等级</f>
        <v/>
      </c>
      <c r="S1294" s="516" t="str">
        <f>一年级50米跑得分</f>
        <v/>
      </c>
      <c r="T1294" s="517" t="str">
        <f>一年级等级</f>
        <v/>
      </c>
      <c r="U1294" s="516" t="str">
        <f>一年级坐位体前屈得分</f>
        <v/>
      </c>
      <c r="V1294" s="517" t="str">
        <f>一年级等级</f>
        <v/>
      </c>
      <c r="W1294" s="516" t="str">
        <f>一年级一分钟跳绳得分</f>
        <v/>
      </c>
      <c r="X1294" s="517" t="str">
        <f>一年级等级</f>
        <v/>
      </c>
      <c r="Y1294" s="515"/>
      <c r="Z1294" s="518"/>
      <c r="AA1294" s="533"/>
      <c r="AB1294" s="515"/>
      <c r="AC1294" s="533" t="str">
        <f>一年级跳绳附加分</f>
        <v/>
      </c>
      <c r="AD1294" s="534" t="str">
        <f>一年级标准分</f>
        <v/>
      </c>
      <c r="AE1294" s="534" t="str">
        <f>一年级总分</f>
        <v/>
      </c>
      <c r="AF1294" s="517" t="str">
        <f>一年级等级</f>
        <v/>
      </c>
    </row>
    <row r="1295" spans="1:32">
      <c r="A1295" s="664">
        <v>119</v>
      </c>
      <c r="B1295" s="665">
        <v>33</v>
      </c>
      <c r="C1295" s="632"/>
      <c r="D1295" s="633"/>
      <c r="E1295" s="632"/>
      <c r="F1295" s="625"/>
      <c r="G1295" s="608"/>
      <c r="H1295" s="475"/>
      <c r="I1295" s="613"/>
      <c r="J1295" s="614"/>
      <c r="K1295" s="614"/>
      <c r="L1295" s="649"/>
      <c r="M1295" s="644"/>
      <c r="N1295" s="505" t="str">
        <f>一年级BMI</f>
        <v/>
      </c>
      <c r="O1295" s="499" t="str">
        <f>一年级BMI等级</f>
        <v/>
      </c>
      <c r="P1295" s="500" t="str">
        <f>一年级BMI得分</f>
        <v/>
      </c>
      <c r="Q1295" s="515" t="str">
        <f>一年级肺活量得分</f>
        <v/>
      </c>
      <c r="R1295" s="512" t="str">
        <f>一年级等级</f>
        <v/>
      </c>
      <c r="S1295" s="516" t="str">
        <f>一年级50米跑得分</f>
        <v/>
      </c>
      <c r="T1295" s="517" t="str">
        <f>一年级等级</f>
        <v/>
      </c>
      <c r="U1295" s="516" t="str">
        <f>一年级坐位体前屈得分</f>
        <v/>
      </c>
      <c r="V1295" s="517" t="str">
        <f>一年级等级</f>
        <v/>
      </c>
      <c r="W1295" s="516" t="str">
        <f>一年级一分钟跳绳得分</f>
        <v/>
      </c>
      <c r="X1295" s="517" t="str">
        <f>一年级等级</f>
        <v/>
      </c>
      <c r="Y1295" s="515"/>
      <c r="Z1295" s="518"/>
      <c r="AA1295" s="533"/>
      <c r="AB1295" s="515"/>
      <c r="AC1295" s="533" t="str">
        <f>一年级跳绳附加分</f>
        <v/>
      </c>
      <c r="AD1295" s="534" t="str">
        <f>一年级标准分</f>
        <v/>
      </c>
      <c r="AE1295" s="534" t="str">
        <f>一年级总分</f>
        <v/>
      </c>
      <c r="AF1295" s="517" t="str">
        <f>一年级等级</f>
        <v/>
      </c>
    </row>
    <row r="1296" spans="1:32">
      <c r="A1296" s="664">
        <v>119</v>
      </c>
      <c r="B1296" s="665">
        <v>34</v>
      </c>
      <c r="C1296" s="632"/>
      <c r="D1296" s="633"/>
      <c r="E1296" s="632"/>
      <c r="F1296" s="625"/>
      <c r="G1296" s="608"/>
      <c r="H1296" s="475"/>
      <c r="I1296" s="613"/>
      <c r="J1296" s="614"/>
      <c r="K1296" s="614"/>
      <c r="L1296" s="649"/>
      <c r="M1296" s="644"/>
      <c r="N1296" s="505" t="str">
        <f>一年级BMI</f>
        <v/>
      </c>
      <c r="O1296" s="499" t="str">
        <f>一年级BMI等级</f>
        <v/>
      </c>
      <c r="P1296" s="500" t="str">
        <f>一年级BMI得分</f>
        <v/>
      </c>
      <c r="Q1296" s="515" t="str">
        <f>一年级肺活量得分</f>
        <v/>
      </c>
      <c r="R1296" s="512" t="str">
        <f>一年级等级</f>
        <v/>
      </c>
      <c r="S1296" s="516" t="str">
        <f>一年级50米跑得分</f>
        <v/>
      </c>
      <c r="T1296" s="517" t="str">
        <f>一年级等级</f>
        <v/>
      </c>
      <c r="U1296" s="516" t="str">
        <f>一年级坐位体前屈得分</f>
        <v/>
      </c>
      <c r="V1296" s="517" t="str">
        <f>一年级等级</f>
        <v/>
      </c>
      <c r="W1296" s="516" t="str">
        <f>一年级一分钟跳绳得分</f>
        <v/>
      </c>
      <c r="X1296" s="517" t="str">
        <f>一年级等级</f>
        <v/>
      </c>
      <c r="Y1296" s="515"/>
      <c r="Z1296" s="518"/>
      <c r="AA1296" s="533"/>
      <c r="AB1296" s="515"/>
      <c r="AC1296" s="533" t="str">
        <f>一年级跳绳附加分</f>
        <v/>
      </c>
      <c r="AD1296" s="534" t="str">
        <f>一年级标准分</f>
        <v/>
      </c>
      <c r="AE1296" s="534" t="str">
        <f>一年级总分</f>
        <v/>
      </c>
      <c r="AF1296" s="517" t="str">
        <f>一年级等级</f>
        <v/>
      </c>
    </row>
    <row r="1297" spans="1:32">
      <c r="A1297" s="664">
        <v>119</v>
      </c>
      <c r="B1297" s="665">
        <v>35</v>
      </c>
      <c r="C1297" s="632"/>
      <c r="D1297" s="633"/>
      <c r="E1297" s="632"/>
      <c r="F1297" s="625"/>
      <c r="G1297" s="608"/>
      <c r="H1297" s="475"/>
      <c r="I1297" s="613"/>
      <c r="J1297" s="614"/>
      <c r="K1297" s="614"/>
      <c r="L1297" s="649"/>
      <c r="M1297" s="644"/>
      <c r="N1297" s="505" t="str">
        <f>一年级BMI</f>
        <v/>
      </c>
      <c r="O1297" s="499" t="str">
        <f>一年级BMI等级</f>
        <v/>
      </c>
      <c r="P1297" s="500" t="str">
        <f>一年级BMI得分</f>
        <v/>
      </c>
      <c r="Q1297" s="515" t="str">
        <f>一年级肺活量得分</f>
        <v/>
      </c>
      <c r="R1297" s="512" t="str">
        <f>一年级等级</f>
        <v/>
      </c>
      <c r="S1297" s="516" t="str">
        <f>一年级50米跑得分</f>
        <v/>
      </c>
      <c r="T1297" s="517" t="str">
        <f>一年级等级</f>
        <v/>
      </c>
      <c r="U1297" s="516" t="str">
        <f>一年级坐位体前屈得分</f>
        <v/>
      </c>
      <c r="V1297" s="517" t="str">
        <f>一年级等级</f>
        <v/>
      </c>
      <c r="W1297" s="516" t="str">
        <f>一年级一分钟跳绳得分</f>
        <v/>
      </c>
      <c r="X1297" s="517" t="str">
        <f>一年级等级</f>
        <v/>
      </c>
      <c r="Y1297" s="515"/>
      <c r="Z1297" s="518"/>
      <c r="AA1297" s="533"/>
      <c r="AB1297" s="515"/>
      <c r="AC1297" s="533" t="str">
        <f>一年级跳绳附加分</f>
        <v/>
      </c>
      <c r="AD1297" s="534" t="str">
        <f>一年级标准分</f>
        <v/>
      </c>
      <c r="AE1297" s="534" t="str">
        <f>一年级总分</f>
        <v/>
      </c>
      <c r="AF1297" s="517" t="str">
        <f>一年级等级</f>
        <v/>
      </c>
    </row>
    <row r="1298" spans="1:32">
      <c r="A1298" s="664">
        <v>119</v>
      </c>
      <c r="B1298" s="665">
        <v>36</v>
      </c>
      <c r="C1298" s="632"/>
      <c r="D1298" s="633"/>
      <c r="E1298" s="632"/>
      <c r="F1298" s="625"/>
      <c r="G1298" s="608"/>
      <c r="H1298" s="475"/>
      <c r="I1298" s="613"/>
      <c r="J1298" s="614"/>
      <c r="K1298" s="614"/>
      <c r="L1298" s="649"/>
      <c r="M1298" s="644"/>
      <c r="N1298" s="505" t="str">
        <f>一年级BMI</f>
        <v/>
      </c>
      <c r="O1298" s="499" t="str">
        <f>一年级BMI等级</f>
        <v/>
      </c>
      <c r="P1298" s="500" t="str">
        <f>一年级BMI得分</f>
        <v/>
      </c>
      <c r="Q1298" s="515" t="str">
        <f>一年级肺活量得分</f>
        <v/>
      </c>
      <c r="R1298" s="512" t="str">
        <f>一年级等级</f>
        <v/>
      </c>
      <c r="S1298" s="516" t="str">
        <f>一年级50米跑得分</f>
        <v/>
      </c>
      <c r="T1298" s="517" t="str">
        <f>一年级等级</f>
        <v/>
      </c>
      <c r="U1298" s="516" t="str">
        <f>一年级坐位体前屈得分</f>
        <v/>
      </c>
      <c r="V1298" s="517" t="str">
        <f>一年级等级</f>
        <v/>
      </c>
      <c r="W1298" s="516" t="str">
        <f>一年级一分钟跳绳得分</f>
        <v/>
      </c>
      <c r="X1298" s="517" t="str">
        <f>一年级等级</f>
        <v/>
      </c>
      <c r="Y1298" s="515"/>
      <c r="Z1298" s="518"/>
      <c r="AA1298" s="533"/>
      <c r="AB1298" s="515"/>
      <c r="AC1298" s="533" t="str">
        <f>一年级跳绳附加分</f>
        <v/>
      </c>
      <c r="AD1298" s="534" t="str">
        <f>一年级标准分</f>
        <v/>
      </c>
      <c r="AE1298" s="534" t="str">
        <f>一年级总分</f>
        <v/>
      </c>
      <c r="AF1298" s="517" t="str">
        <f>一年级等级</f>
        <v/>
      </c>
    </row>
    <row r="1299" spans="1:32">
      <c r="A1299" s="664">
        <v>119</v>
      </c>
      <c r="B1299" s="665">
        <v>37</v>
      </c>
      <c r="C1299" s="632"/>
      <c r="D1299" s="633"/>
      <c r="E1299" s="632"/>
      <c r="F1299" s="625"/>
      <c r="G1299" s="608"/>
      <c r="H1299" s="475"/>
      <c r="I1299" s="613"/>
      <c r="J1299" s="614"/>
      <c r="K1299" s="614"/>
      <c r="L1299" s="649"/>
      <c r="M1299" s="644"/>
      <c r="N1299" s="505" t="str">
        <f>一年级BMI</f>
        <v/>
      </c>
      <c r="O1299" s="499" t="str">
        <f>一年级BMI等级</f>
        <v/>
      </c>
      <c r="P1299" s="500" t="str">
        <f>一年级BMI得分</f>
        <v/>
      </c>
      <c r="Q1299" s="515" t="str">
        <f>一年级肺活量得分</f>
        <v/>
      </c>
      <c r="R1299" s="512" t="str">
        <f>一年级等级</f>
        <v/>
      </c>
      <c r="S1299" s="516" t="str">
        <f>一年级50米跑得分</f>
        <v/>
      </c>
      <c r="T1299" s="517" t="str">
        <f>一年级等级</f>
        <v/>
      </c>
      <c r="U1299" s="516" t="str">
        <f>一年级坐位体前屈得分</f>
        <v/>
      </c>
      <c r="V1299" s="517" t="str">
        <f>一年级等级</f>
        <v/>
      </c>
      <c r="W1299" s="516" t="str">
        <f>一年级一分钟跳绳得分</f>
        <v/>
      </c>
      <c r="X1299" s="517" t="str">
        <f>一年级等级</f>
        <v/>
      </c>
      <c r="Y1299" s="515"/>
      <c r="Z1299" s="518"/>
      <c r="AA1299" s="533"/>
      <c r="AB1299" s="515"/>
      <c r="AC1299" s="533" t="str">
        <f>一年级跳绳附加分</f>
        <v/>
      </c>
      <c r="AD1299" s="534" t="str">
        <f>一年级标准分</f>
        <v/>
      </c>
      <c r="AE1299" s="534" t="str">
        <f>一年级总分</f>
        <v/>
      </c>
      <c r="AF1299" s="517" t="str">
        <f>一年级等级</f>
        <v/>
      </c>
    </row>
    <row r="1300" spans="1:32">
      <c r="A1300" s="664">
        <v>119</v>
      </c>
      <c r="B1300" s="665">
        <v>38</v>
      </c>
      <c r="C1300" s="632"/>
      <c r="D1300" s="633"/>
      <c r="E1300" s="632"/>
      <c r="F1300" s="625"/>
      <c r="G1300" s="608"/>
      <c r="H1300" s="475"/>
      <c r="I1300" s="613"/>
      <c r="J1300" s="614"/>
      <c r="K1300" s="614"/>
      <c r="L1300" s="649"/>
      <c r="M1300" s="644"/>
      <c r="N1300" s="505" t="str">
        <f>一年级BMI</f>
        <v/>
      </c>
      <c r="O1300" s="499" t="str">
        <f>一年级BMI等级</f>
        <v/>
      </c>
      <c r="P1300" s="500" t="str">
        <f>一年级BMI得分</f>
        <v/>
      </c>
      <c r="Q1300" s="515" t="str">
        <f>一年级肺活量得分</f>
        <v/>
      </c>
      <c r="R1300" s="512" t="str">
        <f>一年级等级</f>
        <v/>
      </c>
      <c r="S1300" s="516" t="str">
        <f>一年级50米跑得分</f>
        <v/>
      </c>
      <c r="T1300" s="517" t="str">
        <f>一年级等级</f>
        <v/>
      </c>
      <c r="U1300" s="516" t="str">
        <f>一年级坐位体前屈得分</f>
        <v/>
      </c>
      <c r="V1300" s="517" t="str">
        <f>一年级等级</f>
        <v/>
      </c>
      <c r="W1300" s="516" t="str">
        <f>一年级一分钟跳绳得分</f>
        <v/>
      </c>
      <c r="X1300" s="517" t="str">
        <f>一年级等级</f>
        <v/>
      </c>
      <c r="Y1300" s="515"/>
      <c r="Z1300" s="518"/>
      <c r="AA1300" s="533"/>
      <c r="AB1300" s="515"/>
      <c r="AC1300" s="533" t="str">
        <f>一年级跳绳附加分</f>
        <v/>
      </c>
      <c r="AD1300" s="534" t="str">
        <f>一年级标准分</f>
        <v/>
      </c>
      <c r="AE1300" s="534" t="str">
        <f>一年级总分</f>
        <v/>
      </c>
      <c r="AF1300" s="517" t="str">
        <f>一年级等级</f>
        <v/>
      </c>
    </row>
    <row r="1301" spans="1:32">
      <c r="A1301" s="664">
        <v>119</v>
      </c>
      <c r="B1301" s="665">
        <v>39</v>
      </c>
      <c r="C1301" s="632"/>
      <c r="D1301" s="633"/>
      <c r="E1301" s="632"/>
      <c r="F1301" s="625"/>
      <c r="G1301" s="608"/>
      <c r="H1301" s="475"/>
      <c r="I1301" s="613"/>
      <c r="J1301" s="614"/>
      <c r="K1301" s="614"/>
      <c r="L1301" s="649"/>
      <c r="M1301" s="644"/>
      <c r="N1301" s="505" t="str">
        <f>一年级BMI</f>
        <v/>
      </c>
      <c r="O1301" s="499" t="str">
        <f>一年级BMI等级</f>
        <v/>
      </c>
      <c r="P1301" s="500" t="str">
        <f>一年级BMI得分</f>
        <v/>
      </c>
      <c r="Q1301" s="515" t="str">
        <f>一年级肺活量得分</f>
        <v/>
      </c>
      <c r="R1301" s="512" t="str">
        <f>一年级等级</f>
        <v/>
      </c>
      <c r="S1301" s="516" t="str">
        <f>一年级50米跑得分</f>
        <v/>
      </c>
      <c r="T1301" s="517" t="str">
        <f>一年级等级</f>
        <v/>
      </c>
      <c r="U1301" s="516" t="str">
        <f>一年级坐位体前屈得分</f>
        <v/>
      </c>
      <c r="V1301" s="517" t="str">
        <f>一年级等级</f>
        <v/>
      </c>
      <c r="W1301" s="516" t="str">
        <f>一年级一分钟跳绳得分</f>
        <v/>
      </c>
      <c r="X1301" s="517" t="str">
        <f>一年级等级</f>
        <v/>
      </c>
      <c r="Y1301" s="515"/>
      <c r="Z1301" s="518"/>
      <c r="AA1301" s="533"/>
      <c r="AB1301" s="515"/>
      <c r="AC1301" s="533" t="str">
        <f>一年级跳绳附加分</f>
        <v/>
      </c>
      <c r="AD1301" s="534" t="str">
        <f>一年级标准分</f>
        <v/>
      </c>
      <c r="AE1301" s="534" t="str">
        <f>一年级总分</f>
        <v/>
      </c>
      <c r="AF1301" s="517" t="str">
        <f>一年级等级</f>
        <v/>
      </c>
    </row>
    <row r="1302" spans="1:32">
      <c r="A1302" s="664">
        <v>119</v>
      </c>
      <c r="B1302" s="665">
        <v>40</v>
      </c>
      <c r="C1302" s="632"/>
      <c r="D1302" s="633"/>
      <c r="E1302" s="632"/>
      <c r="F1302" s="625"/>
      <c r="G1302" s="608"/>
      <c r="H1302" s="475"/>
      <c r="I1302" s="613"/>
      <c r="J1302" s="614"/>
      <c r="K1302" s="614"/>
      <c r="L1302" s="649"/>
      <c r="M1302" s="644"/>
      <c r="N1302" s="505" t="str">
        <f>一年级BMI</f>
        <v/>
      </c>
      <c r="O1302" s="499" t="str">
        <f>一年级BMI等级</f>
        <v/>
      </c>
      <c r="P1302" s="500" t="str">
        <f>一年级BMI得分</f>
        <v/>
      </c>
      <c r="Q1302" s="515" t="str">
        <f>一年级肺活量得分</f>
        <v/>
      </c>
      <c r="R1302" s="512" t="str">
        <f>一年级等级</f>
        <v/>
      </c>
      <c r="S1302" s="516" t="str">
        <f>一年级50米跑得分</f>
        <v/>
      </c>
      <c r="T1302" s="517" t="str">
        <f>一年级等级</f>
        <v/>
      </c>
      <c r="U1302" s="516" t="str">
        <f>一年级坐位体前屈得分</f>
        <v/>
      </c>
      <c r="V1302" s="517" t="str">
        <f>一年级等级</f>
        <v/>
      </c>
      <c r="W1302" s="516" t="str">
        <f>一年级一分钟跳绳得分</f>
        <v/>
      </c>
      <c r="X1302" s="517" t="str">
        <f>一年级等级</f>
        <v/>
      </c>
      <c r="Y1302" s="515"/>
      <c r="Z1302" s="518"/>
      <c r="AA1302" s="533"/>
      <c r="AB1302" s="515"/>
      <c r="AC1302" s="533" t="str">
        <f>一年级跳绳附加分</f>
        <v/>
      </c>
      <c r="AD1302" s="534" t="str">
        <f>一年级标准分</f>
        <v/>
      </c>
      <c r="AE1302" s="534" t="str">
        <f>一年级总分</f>
        <v/>
      </c>
      <c r="AF1302" s="517" t="str">
        <f>一年级等级</f>
        <v/>
      </c>
    </row>
    <row r="1303" spans="1:32">
      <c r="A1303" s="664">
        <v>119</v>
      </c>
      <c r="B1303" s="665">
        <v>41</v>
      </c>
      <c r="C1303" s="632"/>
      <c r="D1303" s="633"/>
      <c r="E1303" s="632"/>
      <c r="F1303" s="625"/>
      <c r="G1303" s="608"/>
      <c r="H1303" s="475"/>
      <c r="I1303" s="613"/>
      <c r="J1303" s="614"/>
      <c r="K1303" s="614"/>
      <c r="L1303" s="649"/>
      <c r="M1303" s="644"/>
      <c r="N1303" s="505" t="str">
        <f>一年级BMI</f>
        <v/>
      </c>
      <c r="O1303" s="499" t="str">
        <f>一年级BMI等级</f>
        <v/>
      </c>
      <c r="P1303" s="500" t="str">
        <f>一年级BMI得分</f>
        <v/>
      </c>
      <c r="Q1303" s="515" t="str">
        <f>一年级肺活量得分</f>
        <v/>
      </c>
      <c r="R1303" s="512" t="str">
        <f>一年级等级</f>
        <v/>
      </c>
      <c r="S1303" s="516" t="str">
        <f>一年级50米跑得分</f>
        <v/>
      </c>
      <c r="T1303" s="517" t="str">
        <f>一年级等级</f>
        <v/>
      </c>
      <c r="U1303" s="516" t="str">
        <f>一年级坐位体前屈得分</f>
        <v/>
      </c>
      <c r="V1303" s="517" t="str">
        <f>一年级等级</f>
        <v/>
      </c>
      <c r="W1303" s="516" t="str">
        <f>一年级一分钟跳绳得分</f>
        <v/>
      </c>
      <c r="X1303" s="517" t="str">
        <f>一年级等级</f>
        <v/>
      </c>
      <c r="Y1303" s="515"/>
      <c r="Z1303" s="518"/>
      <c r="AA1303" s="533"/>
      <c r="AB1303" s="515"/>
      <c r="AC1303" s="533" t="str">
        <f>一年级跳绳附加分</f>
        <v/>
      </c>
      <c r="AD1303" s="534" t="str">
        <f>一年级标准分</f>
        <v/>
      </c>
      <c r="AE1303" s="534" t="str">
        <f>一年级总分</f>
        <v/>
      </c>
      <c r="AF1303" s="517" t="str">
        <f>一年级等级</f>
        <v/>
      </c>
    </row>
    <row r="1304" spans="1:32">
      <c r="A1304" s="664">
        <v>119</v>
      </c>
      <c r="B1304" s="665">
        <v>42</v>
      </c>
      <c r="C1304" s="632"/>
      <c r="D1304" s="633"/>
      <c r="E1304" s="632"/>
      <c r="F1304" s="625"/>
      <c r="G1304" s="608"/>
      <c r="H1304" s="475"/>
      <c r="I1304" s="613"/>
      <c r="J1304" s="614"/>
      <c r="K1304" s="614"/>
      <c r="L1304" s="649"/>
      <c r="M1304" s="644"/>
      <c r="N1304" s="505" t="str">
        <f>一年级BMI</f>
        <v/>
      </c>
      <c r="O1304" s="499" t="str">
        <f>一年级BMI等级</f>
        <v/>
      </c>
      <c r="P1304" s="500" t="str">
        <f>一年级BMI得分</f>
        <v/>
      </c>
      <c r="Q1304" s="515" t="str">
        <f>一年级肺活量得分</f>
        <v/>
      </c>
      <c r="R1304" s="512" t="str">
        <f>一年级等级</f>
        <v/>
      </c>
      <c r="S1304" s="516" t="str">
        <f>一年级50米跑得分</f>
        <v/>
      </c>
      <c r="T1304" s="517" t="str">
        <f>一年级等级</f>
        <v/>
      </c>
      <c r="U1304" s="516" t="str">
        <f>一年级坐位体前屈得分</f>
        <v/>
      </c>
      <c r="V1304" s="517" t="str">
        <f>一年级等级</f>
        <v/>
      </c>
      <c r="W1304" s="516" t="str">
        <f>一年级一分钟跳绳得分</f>
        <v/>
      </c>
      <c r="X1304" s="517" t="str">
        <f>一年级等级</f>
        <v/>
      </c>
      <c r="Y1304" s="515"/>
      <c r="Z1304" s="518"/>
      <c r="AA1304" s="533"/>
      <c r="AB1304" s="515"/>
      <c r="AC1304" s="533" t="str">
        <f>一年级跳绳附加分</f>
        <v/>
      </c>
      <c r="AD1304" s="534" t="str">
        <f>一年级标准分</f>
        <v/>
      </c>
      <c r="AE1304" s="534" t="str">
        <f>一年级总分</f>
        <v/>
      </c>
      <c r="AF1304" s="517" t="str">
        <f>一年级等级</f>
        <v/>
      </c>
    </row>
    <row r="1305" spans="1:32">
      <c r="A1305" s="664">
        <v>119</v>
      </c>
      <c r="B1305" s="665">
        <v>43</v>
      </c>
      <c r="C1305" s="632"/>
      <c r="D1305" s="633"/>
      <c r="E1305" s="632"/>
      <c r="F1305" s="625"/>
      <c r="G1305" s="608"/>
      <c r="H1305" s="475"/>
      <c r="I1305" s="613"/>
      <c r="J1305" s="614"/>
      <c r="K1305" s="614"/>
      <c r="L1305" s="649"/>
      <c r="M1305" s="644"/>
      <c r="N1305" s="505" t="str">
        <f>一年级BMI</f>
        <v/>
      </c>
      <c r="O1305" s="499" t="str">
        <f>一年级BMI等级</f>
        <v/>
      </c>
      <c r="P1305" s="500" t="str">
        <f>一年级BMI得分</f>
        <v/>
      </c>
      <c r="Q1305" s="515" t="str">
        <f>一年级肺活量得分</f>
        <v/>
      </c>
      <c r="R1305" s="512" t="str">
        <f>一年级等级</f>
        <v/>
      </c>
      <c r="S1305" s="516" t="str">
        <f>一年级50米跑得分</f>
        <v/>
      </c>
      <c r="T1305" s="517" t="str">
        <f>一年级等级</f>
        <v/>
      </c>
      <c r="U1305" s="516" t="str">
        <f>一年级坐位体前屈得分</f>
        <v/>
      </c>
      <c r="V1305" s="517" t="str">
        <f>一年级等级</f>
        <v/>
      </c>
      <c r="W1305" s="516" t="str">
        <f>一年级一分钟跳绳得分</f>
        <v/>
      </c>
      <c r="X1305" s="517" t="str">
        <f>一年级等级</f>
        <v/>
      </c>
      <c r="Y1305" s="515"/>
      <c r="Z1305" s="518"/>
      <c r="AA1305" s="533"/>
      <c r="AB1305" s="515"/>
      <c r="AC1305" s="533" t="str">
        <f>一年级跳绳附加分</f>
        <v/>
      </c>
      <c r="AD1305" s="534" t="str">
        <f>一年级标准分</f>
        <v/>
      </c>
      <c r="AE1305" s="534" t="str">
        <f>一年级总分</f>
        <v/>
      </c>
      <c r="AF1305" s="517" t="str">
        <f>一年级等级</f>
        <v/>
      </c>
    </row>
    <row r="1306" spans="1:32">
      <c r="A1306" s="664">
        <v>119</v>
      </c>
      <c r="B1306" s="665">
        <v>44</v>
      </c>
      <c r="C1306" s="632"/>
      <c r="D1306" s="633"/>
      <c r="E1306" s="632"/>
      <c r="F1306" s="625"/>
      <c r="G1306" s="608"/>
      <c r="H1306" s="475"/>
      <c r="I1306" s="613"/>
      <c r="J1306" s="614"/>
      <c r="K1306" s="614"/>
      <c r="L1306" s="649"/>
      <c r="M1306" s="644"/>
      <c r="N1306" s="505" t="str">
        <f>一年级BMI</f>
        <v/>
      </c>
      <c r="O1306" s="499" t="str">
        <f>一年级BMI等级</f>
        <v/>
      </c>
      <c r="P1306" s="500" t="str">
        <f>一年级BMI得分</f>
        <v/>
      </c>
      <c r="Q1306" s="515" t="str">
        <f>一年级肺活量得分</f>
        <v/>
      </c>
      <c r="R1306" s="512" t="str">
        <f>一年级等级</f>
        <v/>
      </c>
      <c r="S1306" s="516" t="str">
        <f>一年级50米跑得分</f>
        <v/>
      </c>
      <c r="T1306" s="517" t="str">
        <f>一年级等级</f>
        <v/>
      </c>
      <c r="U1306" s="516" t="str">
        <f>一年级坐位体前屈得分</f>
        <v/>
      </c>
      <c r="V1306" s="517" t="str">
        <f>一年级等级</f>
        <v/>
      </c>
      <c r="W1306" s="516" t="str">
        <f>一年级一分钟跳绳得分</f>
        <v/>
      </c>
      <c r="X1306" s="517" t="str">
        <f>一年级等级</f>
        <v/>
      </c>
      <c r="Y1306" s="515"/>
      <c r="Z1306" s="518"/>
      <c r="AA1306" s="533"/>
      <c r="AB1306" s="515"/>
      <c r="AC1306" s="533" t="str">
        <f>一年级跳绳附加分</f>
        <v/>
      </c>
      <c r="AD1306" s="534" t="str">
        <f>一年级标准分</f>
        <v/>
      </c>
      <c r="AE1306" s="534" t="str">
        <f>一年级总分</f>
        <v/>
      </c>
      <c r="AF1306" s="517" t="str">
        <f>一年级等级</f>
        <v/>
      </c>
    </row>
    <row r="1307" spans="1:32">
      <c r="A1307" s="664">
        <v>119</v>
      </c>
      <c r="B1307" s="665">
        <v>45</v>
      </c>
      <c r="C1307" s="632"/>
      <c r="D1307" s="633"/>
      <c r="E1307" s="632"/>
      <c r="F1307" s="625"/>
      <c r="G1307" s="608"/>
      <c r="H1307" s="475"/>
      <c r="I1307" s="613"/>
      <c r="J1307" s="614"/>
      <c r="K1307" s="614"/>
      <c r="L1307" s="649"/>
      <c r="M1307" s="644"/>
      <c r="N1307" s="505" t="str">
        <f>一年级BMI</f>
        <v/>
      </c>
      <c r="O1307" s="499" t="str">
        <f>一年级BMI等级</f>
        <v/>
      </c>
      <c r="P1307" s="500" t="str">
        <f>一年级BMI得分</f>
        <v/>
      </c>
      <c r="Q1307" s="515" t="str">
        <f>一年级肺活量得分</f>
        <v/>
      </c>
      <c r="R1307" s="512" t="str">
        <f>一年级等级</f>
        <v/>
      </c>
      <c r="S1307" s="516" t="str">
        <f>一年级50米跑得分</f>
        <v/>
      </c>
      <c r="T1307" s="517" t="str">
        <f>一年级等级</f>
        <v/>
      </c>
      <c r="U1307" s="516" t="str">
        <f>一年级坐位体前屈得分</f>
        <v/>
      </c>
      <c r="V1307" s="517" t="str">
        <f>一年级等级</f>
        <v/>
      </c>
      <c r="W1307" s="516" t="str">
        <f>一年级一分钟跳绳得分</f>
        <v/>
      </c>
      <c r="X1307" s="517" t="str">
        <f>一年级等级</f>
        <v/>
      </c>
      <c r="Y1307" s="515"/>
      <c r="Z1307" s="518"/>
      <c r="AA1307" s="533"/>
      <c r="AB1307" s="515"/>
      <c r="AC1307" s="533" t="str">
        <f>一年级跳绳附加分</f>
        <v/>
      </c>
      <c r="AD1307" s="534" t="str">
        <f>一年级标准分</f>
        <v/>
      </c>
      <c r="AE1307" s="534" t="str">
        <f>一年级总分</f>
        <v/>
      </c>
      <c r="AF1307" s="517" t="str">
        <f>一年级等级</f>
        <v/>
      </c>
    </row>
    <row r="1308" spans="1:32">
      <c r="A1308" s="664">
        <v>119</v>
      </c>
      <c r="B1308" s="665">
        <v>46</v>
      </c>
      <c r="C1308" s="632"/>
      <c r="D1308" s="633"/>
      <c r="E1308" s="632"/>
      <c r="F1308" s="625"/>
      <c r="G1308" s="608"/>
      <c r="H1308" s="475"/>
      <c r="I1308" s="613"/>
      <c r="J1308" s="614"/>
      <c r="K1308" s="614"/>
      <c r="L1308" s="649"/>
      <c r="M1308" s="644"/>
      <c r="N1308" s="505" t="str">
        <f>一年级BMI</f>
        <v/>
      </c>
      <c r="O1308" s="499" t="str">
        <f>一年级BMI等级</f>
        <v/>
      </c>
      <c r="P1308" s="500" t="str">
        <f>一年级BMI得分</f>
        <v/>
      </c>
      <c r="Q1308" s="515" t="str">
        <f>一年级肺活量得分</f>
        <v/>
      </c>
      <c r="R1308" s="512" t="str">
        <f>一年级等级</f>
        <v/>
      </c>
      <c r="S1308" s="516" t="str">
        <f>一年级50米跑得分</f>
        <v/>
      </c>
      <c r="T1308" s="517" t="str">
        <f>一年级等级</f>
        <v/>
      </c>
      <c r="U1308" s="516" t="str">
        <f>一年级坐位体前屈得分</f>
        <v/>
      </c>
      <c r="V1308" s="517" t="str">
        <f>一年级等级</f>
        <v/>
      </c>
      <c r="W1308" s="516" t="str">
        <f>一年级一分钟跳绳得分</f>
        <v/>
      </c>
      <c r="X1308" s="517" t="str">
        <f>一年级等级</f>
        <v/>
      </c>
      <c r="Y1308" s="515"/>
      <c r="Z1308" s="518"/>
      <c r="AA1308" s="533"/>
      <c r="AB1308" s="515"/>
      <c r="AC1308" s="533" t="str">
        <f>一年级跳绳附加分</f>
        <v/>
      </c>
      <c r="AD1308" s="534" t="str">
        <f>一年级标准分</f>
        <v/>
      </c>
      <c r="AE1308" s="534" t="str">
        <f>一年级总分</f>
        <v/>
      </c>
      <c r="AF1308" s="517" t="str">
        <f>一年级等级</f>
        <v/>
      </c>
    </row>
    <row r="1309" spans="1:32">
      <c r="A1309" s="664">
        <v>119</v>
      </c>
      <c r="B1309" s="665">
        <v>47</v>
      </c>
      <c r="C1309" s="632"/>
      <c r="D1309" s="633"/>
      <c r="E1309" s="632"/>
      <c r="F1309" s="625"/>
      <c r="G1309" s="608"/>
      <c r="H1309" s="475"/>
      <c r="I1309" s="613"/>
      <c r="J1309" s="614"/>
      <c r="K1309" s="614"/>
      <c r="L1309" s="649"/>
      <c r="M1309" s="644"/>
      <c r="N1309" s="505" t="str">
        <f>一年级BMI</f>
        <v/>
      </c>
      <c r="O1309" s="499" t="str">
        <f>一年级BMI等级</f>
        <v/>
      </c>
      <c r="P1309" s="500" t="str">
        <f>一年级BMI得分</f>
        <v/>
      </c>
      <c r="Q1309" s="515" t="str">
        <f>一年级肺活量得分</f>
        <v/>
      </c>
      <c r="R1309" s="512" t="str">
        <f>一年级等级</f>
        <v/>
      </c>
      <c r="S1309" s="516" t="str">
        <f>一年级50米跑得分</f>
        <v/>
      </c>
      <c r="T1309" s="517" t="str">
        <f>一年级等级</f>
        <v/>
      </c>
      <c r="U1309" s="516" t="str">
        <f>一年级坐位体前屈得分</f>
        <v/>
      </c>
      <c r="V1309" s="517" t="str">
        <f>一年级等级</f>
        <v/>
      </c>
      <c r="W1309" s="516" t="str">
        <f>一年级一分钟跳绳得分</f>
        <v/>
      </c>
      <c r="X1309" s="517" t="str">
        <f>一年级等级</f>
        <v/>
      </c>
      <c r="Y1309" s="515"/>
      <c r="Z1309" s="518"/>
      <c r="AA1309" s="533"/>
      <c r="AB1309" s="515"/>
      <c r="AC1309" s="533" t="str">
        <f>一年级跳绳附加分</f>
        <v/>
      </c>
      <c r="AD1309" s="534" t="str">
        <f>一年级标准分</f>
        <v/>
      </c>
      <c r="AE1309" s="534" t="str">
        <f>一年级总分</f>
        <v/>
      </c>
      <c r="AF1309" s="517" t="str">
        <f>一年级等级</f>
        <v/>
      </c>
    </row>
    <row r="1310" spans="1:32">
      <c r="A1310" s="664">
        <v>119</v>
      </c>
      <c r="B1310" s="665">
        <v>48</v>
      </c>
      <c r="C1310" s="632"/>
      <c r="D1310" s="633"/>
      <c r="E1310" s="632"/>
      <c r="F1310" s="625"/>
      <c r="G1310" s="608"/>
      <c r="H1310" s="475"/>
      <c r="I1310" s="613"/>
      <c r="J1310" s="614"/>
      <c r="K1310" s="614"/>
      <c r="L1310" s="649"/>
      <c r="M1310" s="644"/>
      <c r="N1310" s="505" t="str">
        <f>一年级BMI</f>
        <v/>
      </c>
      <c r="O1310" s="499" t="str">
        <f>一年级BMI等级</f>
        <v/>
      </c>
      <c r="P1310" s="500" t="str">
        <f>一年级BMI得分</f>
        <v/>
      </c>
      <c r="Q1310" s="515" t="str">
        <f>一年级肺活量得分</f>
        <v/>
      </c>
      <c r="R1310" s="512" t="str">
        <f>一年级等级</f>
        <v/>
      </c>
      <c r="S1310" s="516" t="str">
        <f>一年级50米跑得分</f>
        <v/>
      </c>
      <c r="T1310" s="517" t="str">
        <f>一年级等级</f>
        <v/>
      </c>
      <c r="U1310" s="516" t="str">
        <f>一年级坐位体前屈得分</f>
        <v/>
      </c>
      <c r="V1310" s="517" t="str">
        <f>一年级等级</f>
        <v/>
      </c>
      <c r="W1310" s="516" t="str">
        <f>一年级一分钟跳绳得分</f>
        <v/>
      </c>
      <c r="X1310" s="517" t="str">
        <f>一年级等级</f>
        <v/>
      </c>
      <c r="Y1310" s="515"/>
      <c r="Z1310" s="518"/>
      <c r="AA1310" s="533"/>
      <c r="AB1310" s="515"/>
      <c r="AC1310" s="533" t="str">
        <f>一年级跳绳附加分</f>
        <v/>
      </c>
      <c r="AD1310" s="534" t="str">
        <f>一年级标准分</f>
        <v/>
      </c>
      <c r="AE1310" s="534" t="str">
        <f>一年级总分</f>
        <v/>
      </c>
      <c r="AF1310" s="517" t="str">
        <f>一年级等级</f>
        <v/>
      </c>
    </row>
    <row r="1311" spans="1:32">
      <c r="A1311" s="664">
        <v>119</v>
      </c>
      <c r="B1311" s="665">
        <v>49</v>
      </c>
      <c r="C1311" s="632"/>
      <c r="D1311" s="633"/>
      <c r="E1311" s="632"/>
      <c r="F1311" s="625"/>
      <c r="G1311" s="608"/>
      <c r="H1311" s="475"/>
      <c r="I1311" s="613"/>
      <c r="J1311" s="614"/>
      <c r="K1311" s="614"/>
      <c r="L1311" s="649"/>
      <c r="M1311" s="644"/>
      <c r="N1311" s="505" t="str">
        <f>一年级BMI</f>
        <v/>
      </c>
      <c r="O1311" s="499" t="str">
        <f>一年级BMI等级</f>
        <v/>
      </c>
      <c r="P1311" s="500" t="str">
        <f>一年级BMI得分</f>
        <v/>
      </c>
      <c r="Q1311" s="515" t="str">
        <f>一年级肺活量得分</f>
        <v/>
      </c>
      <c r="R1311" s="512" t="str">
        <f>一年级等级</f>
        <v/>
      </c>
      <c r="S1311" s="516" t="str">
        <f>一年级50米跑得分</f>
        <v/>
      </c>
      <c r="T1311" s="517" t="str">
        <f>一年级等级</f>
        <v/>
      </c>
      <c r="U1311" s="516" t="str">
        <f>一年级坐位体前屈得分</f>
        <v/>
      </c>
      <c r="V1311" s="517" t="str">
        <f>一年级等级</f>
        <v/>
      </c>
      <c r="W1311" s="516" t="str">
        <f>一年级一分钟跳绳得分</f>
        <v/>
      </c>
      <c r="X1311" s="517" t="str">
        <f>一年级等级</f>
        <v/>
      </c>
      <c r="Y1311" s="515"/>
      <c r="Z1311" s="518"/>
      <c r="AA1311" s="533"/>
      <c r="AB1311" s="515"/>
      <c r="AC1311" s="533" t="str">
        <f>一年级跳绳附加分</f>
        <v/>
      </c>
      <c r="AD1311" s="534" t="str">
        <f>一年级标准分</f>
        <v/>
      </c>
      <c r="AE1311" s="534" t="str">
        <f>一年级总分</f>
        <v/>
      </c>
      <c r="AF1311" s="517" t="str">
        <f>一年级等级</f>
        <v/>
      </c>
    </row>
    <row r="1312" spans="1:32">
      <c r="A1312" s="664">
        <v>119</v>
      </c>
      <c r="B1312" s="665">
        <v>50</v>
      </c>
      <c r="C1312" s="632"/>
      <c r="D1312" s="633"/>
      <c r="E1312" s="632"/>
      <c r="F1312" s="625"/>
      <c r="G1312" s="608"/>
      <c r="H1312" s="475"/>
      <c r="I1312" s="613"/>
      <c r="J1312" s="614"/>
      <c r="K1312" s="614"/>
      <c r="L1312" s="649"/>
      <c r="M1312" s="644"/>
      <c r="N1312" s="505" t="str">
        <f>一年级BMI</f>
        <v/>
      </c>
      <c r="O1312" s="499" t="str">
        <f>一年级BMI等级</f>
        <v/>
      </c>
      <c r="P1312" s="500" t="str">
        <f>一年级BMI得分</f>
        <v/>
      </c>
      <c r="Q1312" s="515" t="str">
        <f>一年级肺活量得分</f>
        <v/>
      </c>
      <c r="R1312" s="512" t="str">
        <f>一年级等级</f>
        <v/>
      </c>
      <c r="S1312" s="516" t="str">
        <f>一年级50米跑得分</f>
        <v/>
      </c>
      <c r="T1312" s="517" t="str">
        <f>一年级等级</f>
        <v/>
      </c>
      <c r="U1312" s="516" t="str">
        <f>一年级坐位体前屈得分</f>
        <v/>
      </c>
      <c r="V1312" s="517" t="str">
        <f>一年级等级</f>
        <v/>
      </c>
      <c r="W1312" s="516" t="str">
        <f>一年级一分钟跳绳得分</f>
        <v/>
      </c>
      <c r="X1312" s="517" t="str">
        <f>一年级等级</f>
        <v/>
      </c>
      <c r="Y1312" s="515"/>
      <c r="Z1312" s="518"/>
      <c r="AA1312" s="533"/>
      <c r="AB1312" s="515"/>
      <c r="AC1312" s="533" t="str">
        <f>一年级跳绳附加分</f>
        <v/>
      </c>
      <c r="AD1312" s="534" t="str">
        <f>一年级标准分</f>
        <v/>
      </c>
      <c r="AE1312" s="534" t="str">
        <f>一年级总分</f>
        <v/>
      </c>
      <c r="AF1312" s="517" t="str">
        <f>一年级等级</f>
        <v/>
      </c>
    </row>
    <row r="1313" spans="1:32">
      <c r="A1313" s="664">
        <v>119</v>
      </c>
      <c r="B1313" s="665">
        <v>51</v>
      </c>
      <c r="C1313" s="632"/>
      <c r="D1313" s="633"/>
      <c r="E1313" s="632"/>
      <c r="F1313" s="625"/>
      <c r="G1313" s="608"/>
      <c r="H1313" s="475"/>
      <c r="I1313" s="613"/>
      <c r="J1313" s="614"/>
      <c r="K1313" s="614"/>
      <c r="L1313" s="649"/>
      <c r="M1313" s="644"/>
      <c r="N1313" s="505" t="str">
        <f>一年级BMI</f>
        <v/>
      </c>
      <c r="O1313" s="499" t="str">
        <f>一年级BMI等级</f>
        <v/>
      </c>
      <c r="P1313" s="500" t="str">
        <f>一年级BMI得分</f>
        <v/>
      </c>
      <c r="Q1313" s="515" t="str">
        <f>一年级肺活量得分</f>
        <v/>
      </c>
      <c r="R1313" s="512" t="str">
        <f>一年级等级</f>
        <v/>
      </c>
      <c r="S1313" s="516" t="str">
        <f>一年级50米跑得分</f>
        <v/>
      </c>
      <c r="T1313" s="517" t="str">
        <f>一年级等级</f>
        <v/>
      </c>
      <c r="U1313" s="516" t="str">
        <f>一年级坐位体前屈得分</f>
        <v/>
      </c>
      <c r="V1313" s="517" t="str">
        <f>一年级等级</f>
        <v/>
      </c>
      <c r="W1313" s="516" t="str">
        <f>一年级一分钟跳绳得分</f>
        <v/>
      </c>
      <c r="X1313" s="517" t="str">
        <f>一年级等级</f>
        <v/>
      </c>
      <c r="Y1313" s="515"/>
      <c r="Z1313" s="518"/>
      <c r="AA1313" s="533"/>
      <c r="AB1313" s="515"/>
      <c r="AC1313" s="533" t="str">
        <f>一年级跳绳附加分</f>
        <v/>
      </c>
      <c r="AD1313" s="534" t="str">
        <f>一年级标准分</f>
        <v/>
      </c>
      <c r="AE1313" s="534" t="str">
        <f>一年级总分</f>
        <v/>
      </c>
      <c r="AF1313" s="517" t="str">
        <f>一年级等级</f>
        <v/>
      </c>
    </row>
    <row r="1314" spans="1:32">
      <c r="A1314" s="664">
        <v>119</v>
      </c>
      <c r="B1314" s="665">
        <v>52</v>
      </c>
      <c r="C1314" s="632"/>
      <c r="D1314" s="633"/>
      <c r="E1314" s="632"/>
      <c r="F1314" s="625"/>
      <c r="G1314" s="608"/>
      <c r="H1314" s="475"/>
      <c r="I1314" s="613"/>
      <c r="J1314" s="614"/>
      <c r="K1314" s="614"/>
      <c r="L1314" s="649"/>
      <c r="M1314" s="644"/>
      <c r="N1314" s="505" t="str">
        <f>一年级BMI</f>
        <v/>
      </c>
      <c r="O1314" s="499" t="str">
        <f>一年级BMI等级</f>
        <v/>
      </c>
      <c r="P1314" s="500" t="str">
        <f>一年级BMI得分</f>
        <v/>
      </c>
      <c r="Q1314" s="515" t="str">
        <f>一年级肺活量得分</f>
        <v/>
      </c>
      <c r="R1314" s="512" t="str">
        <f>一年级等级</f>
        <v/>
      </c>
      <c r="S1314" s="516" t="str">
        <f>一年级50米跑得分</f>
        <v/>
      </c>
      <c r="T1314" s="517" t="str">
        <f>一年级等级</f>
        <v/>
      </c>
      <c r="U1314" s="516" t="str">
        <f>一年级坐位体前屈得分</f>
        <v/>
      </c>
      <c r="V1314" s="517" t="str">
        <f>一年级等级</f>
        <v/>
      </c>
      <c r="W1314" s="516" t="str">
        <f>一年级一分钟跳绳得分</f>
        <v/>
      </c>
      <c r="X1314" s="517" t="str">
        <f>一年级等级</f>
        <v/>
      </c>
      <c r="Y1314" s="515"/>
      <c r="Z1314" s="518"/>
      <c r="AA1314" s="533"/>
      <c r="AB1314" s="515"/>
      <c r="AC1314" s="533" t="str">
        <f>一年级跳绳附加分</f>
        <v/>
      </c>
      <c r="AD1314" s="534" t="str">
        <f>一年级标准分</f>
        <v/>
      </c>
      <c r="AE1314" s="534" t="str">
        <f>一年级总分</f>
        <v/>
      </c>
      <c r="AF1314" s="517" t="str">
        <f>一年级等级</f>
        <v/>
      </c>
    </row>
    <row r="1315" spans="1:32">
      <c r="A1315" s="664">
        <v>119</v>
      </c>
      <c r="B1315" s="665">
        <v>53</v>
      </c>
      <c r="C1315" s="632"/>
      <c r="D1315" s="633"/>
      <c r="E1315" s="632"/>
      <c r="F1315" s="625"/>
      <c r="G1315" s="608"/>
      <c r="H1315" s="475"/>
      <c r="I1315" s="613"/>
      <c r="J1315" s="614"/>
      <c r="K1315" s="614"/>
      <c r="L1315" s="649"/>
      <c r="M1315" s="644"/>
      <c r="N1315" s="505" t="str">
        <f>一年级BMI</f>
        <v/>
      </c>
      <c r="O1315" s="499" t="str">
        <f>一年级BMI等级</f>
        <v/>
      </c>
      <c r="P1315" s="500" t="str">
        <f>一年级BMI得分</f>
        <v/>
      </c>
      <c r="Q1315" s="515" t="str">
        <f>一年级肺活量得分</f>
        <v/>
      </c>
      <c r="R1315" s="512" t="str">
        <f>一年级等级</f>
        <v/>
      </c>
      <c r="S1315" s="516" t="str">
        <f>一年级50米跑得分</f>
        <v/>
      </c>
      <c r="T1315" s="517" t="str">
        <f>一年级等级</f>
        <v/>
      </c>
      <c r="U1315" s="516" t="str">
        <f>一年级坐位体前屈得分</f>
        <v/>
      </c>
      <c r="V1315" s="517" t="str">
        <f>一年级等级</f>
        <v/>
      </c>
      <c r="W1315" s="516" t="str">
        <f>一年级一分钟跳绳得分</f>
        <v/>
      </c>
      <c r="X1315" s="517" t="str">
        <f>一年级等级</f>
        <v/>
      </c>
      <c r="Y1315" s="515"/>
      <c r="Z1315" s="518"/>
      <c r="AA1315" s="533"/>
      <c r="AB1315" s="515"/>
      <c r="AC1315" s="533" t="str">
        <f>一年级跳绳附加分</f>
        <v/>
      </c>
      <c r="AD1315" s="534" t="str">
        <f>一年级标准分</f>
        <v/>
      </c>
      <c r="AE1315" s="534" t="str">
        <f>一年级总分</f>
        <v/>
      </c>
      <c r="AF1315" s="517" t="str">
        <f>一年级等级</f>
        <v/>
      </c>
    </row>
    <row r="1316" spans="1:32">
      <c r="A1316" s="664">
        <v>119</v>
      </c>
      <c r="B1316" s="665">
        <v>54</v>
      </c>
      <c r="C1316" s="632"/>
      <c r="D1316" s="633"/>
      <c r="E1316" s="632"/>
      <c r="F1316" s="625"/>
      <c r="G1316" s="608"/>
      <c r="H1316" s="475"/>
      <c r="I1316" s="613"/>
      <c r="J1316" s="614"/>
      <c r="K1316" s="614"/>
      <c r="L1316" s="649"/>
      <c r="M1316" s="644"/>
      <c r="N1316" s="505" t="str">
        <f>一年级BMI</f>
        <v/>
      </c>
      <c r="O1316" s="499" t="str">
        <f>一年级BMI等级</f>
        <v/>
      </c>
      <c r="P1316" s="500" t="str">
        <f>一年级BMI得分</f>
        <v/>
      </c>
      <c r="Q1316" s="515" t="str">
        <f>一年级肺活量得分</f>
        <v/>
      </c>
      <c r="R1316" s="512" t="str">
        <f>一年级等级</f>
        <v/>
      </c>
      <c r="S1316" s="516" t="str">
        <f>一年级50米跑得分</f>
        <v/>
      </c>
      <c r="T1316" s="517" t="str">
        <f>一年级等级</f>
        <v/>
      </c>
      <c r="U1316" s="516" t="str">
        <f>一年级坐位体前屈得分</f>
        <v/>
      </c>
      <c r="V1316" s="517" t="str">
        <f>一年级等级</f>
        <v/>
      </c>
      <c r="W1316" s="516" t="str">
        <f>一年级一分钟跳绳得分</f>
        <v/>
      </c>
      <c r="X1316" s="517" t="str">
        <f>一年级等级</f>
        <v/>
      </c>
      <c r="Y1316" s="515"/>
      <c r="Z1316" s="518"/>
      <c r="AA1316" s="533"/>
      <c r="AB1316" s="515"/>
      <c r="AC1316" s="533" t="str">
        <f>一年级跳绳附加分</f>
        <v/>
      </c>
      <c r="AD1316" s="534" t="str">
        <f>一年级标准分</f>
        <v/>
      </c>
      <c r="AE1316" s="534" t="str">
        <f>一年级总分</f>
        <v/>
      </c>
      <c r="AF1316" s="517" t="str">
        <f>一年级等级</f>
        <v/>
      </c>
    </row>
    <row r="1317" spans="1:32">
      <c r="A1317" s="664">
        <v>119</v>
      </c>
      <c r="B1317" s="665">
        <v>55</v>
      </c>
      <c r="C1317" s="632"/>
      <c r="D1317" s="633"/>
      <c r="E1317" s="632"/>
      <c r="F1317" s="625"/>
      <c r="G1317" s="608"/>
      <c r="H1317" s="475"/>
      <c r="I1317" s="613"/>
      <c r="J1317" s="614"/>
      <c r="K1317" s="614"/>
      <c r="L1317" s="649"/>
      <c r="M1317" s="644"/>
      <c r="N1317" s="505" t="str">
        <f>一年级BMI</f>
        <v/>
      </c>
      <c r="O1317" s="499" t="str">
        <f>一年级BMI等级</f>
        <v/>
      </c>
      <c r="P1317" s="500" t="str">
        <f>一年级BMI得分</f>
        <v/>
      </c>
      <c r="Q1317" s="515" t="str">
        <f>一年级肺活量得分</f>
        <v/>
      </c>
      <c r="R1317" s="512" t="str">
        <f>一年级等级</f>
        <v/>
      </c>
      <c r="S1317" s="516" t="str">
        <f>一年级50米跑得分</f>
        <v/>
      </c>
      <c r="T1317" s="517" t="str">
        <f>一年级等级</f>
        <v/>
      </c>
      <c r="U1317" s="516" t="str">
        <f>一年级坐位体前屈得分</f>
        <v/>
      </c>
      <c r="V1317" s="517" t="str">
        <f>一年级等级</f>
        <v/>
      </c>
      <c r="W1317" s="516" t="str">
        <f>一年级一分钟跳绳得分</f>
        <v/>
      </c>
      <c r="X1317" s="517" t="str">
        <f>一年级等级</f>
        <v/>
      </c>
      <c r="Y1317" s="515"/>
      <c r="Z1317" s="518"/>
      <c r="AA1317" s="533"/>
      <c r="AB1317" s="515"/>
      <c r="AC1317" s="533" t="str">
        <f>一年级跳绳附加分</f>
        <v/>
      </c>
      <c r="AD1317" s="534" t="str">
        <f>一年级标准分</f>
        <v/>
      </c>
      <c r="AE1317" s="534" t="str">
        <f>一年级总分</f>
        <v/>
      </c>
      <c r="AF1317" s="517" t="str">
        <f>一年级等级</f>
        <v/>
      </c>
    </row>
    <row r="1318" spans="1:32">
      <c r="A1318" s="664">
        <v>119</v>
      </c>
      <c r="B1318" s="665">
        <v>56</v>
      </c>
      <c r="C1318" s="632"/>
      <c r="D1318" s="633"/>
      <c r="E1318" s="632"/>
      <c r="F1318" s="625"/>
      <c r="G1318" s="608"/>
      <c r="H1318" s="475"/>
      <c r="I1318" s="613"/>
      <c r="J1318" s="614"/>
      <c r="K1318" s="614"/>
      <c r="L1318" s="649"/>
      <c r="M1318" s="644"/>
      <c r="N1318" s="505" t="str">
        <f>一年级BMI</f>
        <v/>
      </c>
      <c r="O1318" s="499" t="str">
        <f>一年级BMI等级</f>
        <v/>
      </c>
      <c r="P1318" s="500" t="str">
        <f>一年级BMI得分</f>
        <v/>
      </c>
      <c r="Q1318" s="515" t="str">
        <f>一年级肺活量得分</f>
        <v/>
      </c>
      <c r="R1318" s="512" t="str">
        <f>一年级等级</f>
        <v/>
      </c>
      <c r="S1318" s="516" t="str">
        <f>一年级50米跑得分</f>
        <v/>
      </c>
      <c r="T1318" s="517" t="str">
        <f>一年级等级</f>
        <v/>
      </c>
      <c r="U1318" s="516" t="str">
        <f>一年级坐位体前屈得分</f>
        <v/>
      </c>
      <c r="V1318" s="517" t="str">
        <f>一年级等级</f>
        <v/>
      </c>
      <c r="W1318" s="516" t="str">
        <f>一年级一分钟跳绳得分</f>
        <v/>
      </c>
      <c r="X1318" s="517" t="str">
        <f>一年级等级</f>
        <v/>
      </c>
      <c r="Y1318" s="515"/>
      <c r="Z1318" s="518"/>
      <c r="AA1318" s="533"/>
      <c r="AB1318" s="515"/>
      <c r="AC1318" s="533" t="str">
        <f>一年级跳绳附加分</f>
        <v/>
      </c>
      <c r="AD1318" s="534" t="str">
        <f>一年级标准分</f>
        <v/>
      </c>
      <c r="AE1318" s="534" t="str">
        <f>一年级总分</f>
        <v/>
      </c>
      <c r="AF1318" s="517" t="str">
        <f>一年级等级</f>
        <v/>
      </c>
    </row>
    <row r="1319" spans="1:32">
      <c r="A1319" s="664">
        <v>119</v>
      </c>
      <c r="B1319" s="665">
        <v>57</v>
      </c>
      <c r="C1319" s="632"/>
      <c r="D1319" s="633"/>
      <c r="E1319" s="632"/>
      <c r="F1319" s="625"/>
      <c r="G1319" s="608"/>
      <c r="H1319" s="475"/>
      <c r="I1319" s="613"/>
      <c r="J1319" s="614"/>
      <c r="K1319" s="614"/>
      <c r="L1319" s="649"/>
      <c r="M1319" s="644"/>
      <c r="N1319" s="505" t="str">
        <f>一年级BMI</f>
        <v/>
      </c>
      <c r="O1319" s="499" t="str">
        <f>一年级BMI等级</f>
        <v/>
      </c>
      <c r="P1319" s="500" t="str">
        <f>一年级BMI得分</f>
        <v/>
      </c>
      <c r="Q1319" s="515" t="str">
        <f>一年级肺活量得分</f>
        <v/>
      </c>
      <c r="R1319" s="512" t="str">
        <f>一年级等级</f>
        <v/>
      </c>
      <c r="S1319" s="516" t="str">
        <f>一年级50米跑得分</f>
        <v/>
      </c>
      <c r="T1319" s="517" t="str">
        <f>一年级等级</f>
        <v/>
      </c>
      <c r="U1319" s="516" t="str">
        <f>一年级坐位体前屈得分</f>
        <v/>
      </c>
      <c r="V1319" s="517" t="str">
        <f>一年级等级</f>
        <v/>
      </c>
      <c r="W1319" s="516" t="str">
        <f>一年级一分钟跳绳得分</f>
        <v/>
      </c>
      <c r="X1319" s="517" t="str">
        <f>一年级等级</f>
        <v/>
      </c>
      <c r="Y1319" s="515"/>
      <c r="Z1319" s="518"/>
      <c r="AA1319" s="533"/>
      <c r="AB1319" s="515"/>
      <c r="AC1319" s="533" t="str">
        <f>一年级跳绳附加分</f>
        <v/>
      </c>
      <c r="AD1319" s="534" t="str">
        <f>一年级标准分</f>
        <v/>
      </c>
      <c r="AE1319" s="534" t="str">
        <f>一年级总分</f>
        <v/>
      </c>
      <c r="AF1319" s="517" t="str">
        <f>一年级等级</f>
        <v/>
      </c>
    </row>
    <row r="1320" spans="1:32">
      <c r="A1320" s="664">
        <v>119</v>
      </c>
      <c r="B1320" s="665">
        <v>58</v>
      </c>
      <c r="C1320" s="632"/>
      <c r="D1320" s="633"/>
      <c r="E1320" s="632"/>
      <c r="F1320" s="625"/>
      <c r="G1320" s="608"/>
      <c r="H1320" s="475"/>
      <c r="I1320" s="613"/>
      <c r="J1320" s="614"/>
      <c r="K1320" s="614"/>
      <c r="L1320" s="649"/>
      <c r="M1320" s="644"/>
      <c r="N1320" s="505" t="str">
        <f>一年级BMI</f>
        <v/>
      </c>
      <c r="O1320" s="499" t="str">
        <f>一年级BMI等级</f>
        <v/>
      </c>
      <c r="P1320" s="500" t="str">
        <f>一年级BMI得分</f>
        <v/>
      </c>
      <c r="Q1320" s="515" t="str">
        <f>一年级肺活量得分</f>
        <v/>
      </c>
      <c r="R1320" s="512" t="str">
        <f>一年级等级</f>
        <v/>
      </c>
      <c r="S1320" s="516" t="str">
        <f>一年级50米跑得分</f>
        <v/>
      </c>
      <c r="T1320" s="517" t="str">
        <f>一年级等级</f>
        <v/>
      </c>
      <c r="U1320" s="516" t="str">
        <f>一年级坐位体前屈得分</f>
        <v/>
      </c>
      <c r="V1320" s="517" t="str">
        <f>一年级等级</f>
        <v/>
      </c>
      <c r="W1320" s="516" t="str">
        <f>一年级一分钟跳绳得分</f>
        <v/>
      </c>
      <c r="X1320" s="517" t="str">
        <f>一年级等级</f>
        <v/>
      </c>
      <c r="Y1320" s="515"/>
      <c r="Z1320" s="518"/>
      <c r="AA1320" s="533"/>
      <c r="AB1320" s="515"/>
      <c r="AC1320" s="533" t="str">
        <f>一年级跳绳附加分</f>
        <v/>
      </c>
      <c r="AD1320" s="534" t="str">
        <f>一年级标准分</f>
        <v/>
      </c>
      <c r="AE1320" s="534" t="str">
        <f>一年级总分</f>
        <v/>
      </c>
      <c r="AF1320" s="517" t="str">
        <f>一年级等级</f>
        <v/>
      </c>
    </row>
    <row r="1321" spans="1:32">
      <c r="A1321" s="664">
        <v>119</v>
      </c>
      <c r="B1321" s="665">
        <v>59</v>
      </c>
      <c r="C1321" s="632"/>
      <c r="D1321" s="633"/>
      <c r="E1321" s="632"/>
      <c r="F1321" s="625"/>
      <c r="G1321" s="608"/>
      <c r="H1321" s="475"/>
      <c r="I1321" s="613"/>
      <c r="J1321" s="614"/>
      <c r="K1321" s="614"/>
      <c r="L1321" s="649"/>
      <c r="M1321" s="644"/>
      <c r="N1321" s="505" t="str">
        <f>一年级BMI</f>
        <v/>
      </c>
      <c r="O1321" s="499" t="str">
        <f>一年级BMI等级</f>
        <v/>
      </c>
      <c r="P1321" s="500" t="str">
        <f>一年级BMI得分</f>
        <v/>
      </c>
      <c r="Q1321" s="515" t="str">
        <f>一年级肺活量得分</f>
        <v/>
      </c>
      <c r="R1321" s="512" t="str">
        <f>一年级等级</f>
        <v/>
      </c>
      <c r="S1321" s="516" t="str">
        <f>一年级50米跑得分</f>
        <v/>
      </c>
      <c r="T1321" s="517" t="str">
        <f>一年级等级</f>
        <v/>
      </c>
      <c r="U1321" s="516" t="str">
        <f>一年级坐位体前屈得分</f>
        <v/>
      </c>
      <c r="V1321" s="517" t="str">
        <f>一年级等级</f>
        <v/>
      </c>
      <c r="W1321" s="516" t="str">
        <f>一年级一分钟跳绳得分</f>
        <v/>
      </c>
      <c r="X1321" s="517" t="str">
        <f>一年级等级</f>
        <v/>
      </c>
      <c r="Y1321" s="515"/>
      <c r="Z1321" s="518"/>
      <c r="AA1321" s="533"/>
      <c r="AB1321" s="515"/>
      <c r="AC1321" s="533" t="str">
        <f>一年级跳绳附加分</f>
        <v/>
      </c>
      <c r="AD1321" s="534" t="str">
        <f>一年级标准分</f>
        <v/>
      </c>
      <c r="AE1321" s="534" t="str">
        <f>一年级总分</f>
        <v/>
      </c>
      <c r="AF1321" s="517" t="str">
        <f>一年级等级</f>
        <v/>
      </c>
    </row>
    <row r="1322" spans="1:32">
      <c r="A1322" s="664">
        <v>119</v>
      </c>
      <c r="B1322" s="665">
        <v>60</v>
      </c>
      <c r="C1322" s="632"/>
      <c r="D1322" s="633"/>
      <c r="E1322" s="632"/>
      <c r="F1322" s="625"/>
      <c r="G1322" s="608"/>
      <c r="H1322" s="475"/>
      <c r="I1322" s="613"/>
      <c r="J1322" s="614"/>
      <c r="K1322" s="614"/>
      <c r="L1322" s="649"/>
      <c r="M1322" s="644"/>
      <c r="N1322" s="505" t="str">
        <f>一年级BMI</f>
        <v/>
      </c>
      <c r="O1322" s="499" t="str">
        <f>一年级BMI等级</f>
        <v/>
      </c>
      <c r="P1322" s="500" t="str">
        <f>一年级BMI得分</f>
        <v/>
      </c>
      <c r="Q1322" s="515" t="str">
        <f>一年级肺活量得分</f>
        <v/>
      </c>
      <c r="R1322" s="512" t="str">
        <f>一年级等级</f>
        <v/>
      </c>
      <c r="S1322" s="516" t="str">
        <f>一年级50米跑得分</f>
        <v/>
      </c>
      <c r="T1322" s="517" t="str">
        <f>一年级等级</f>
        <v/>
      </c>
      <c r="U1322" s="516" t="str">
        <f>一年级坐位体前屈得分</f>
        <v/>
      </c>
      <c r="V1322" s="517" t="str">
        <f>一年级等级</f>
        <v/>
      </c>
      <c r="W1322" s="516" t="str">
        <f>一年级一分钟跳绳得分</f>
        <v/>
      </c>
      <c r="X1322" s="517" t="str">
        <f>一年级等级</f>
        <v/>
      </c>
      <c r="Y1322" s="515"/>
      <c r="Z1322" s="518"/>
      <c r="AA1322" s="533"/>
      <c r="AB1322" s="515"/>
      <c r="AC1322" s="533" t="str">
        <f>一年级跳绳附加分</f>
        <v/>
      </c>
      <c r="AD1322" s="534" t="str">
        <f>一年级标准分</f>
        <v/>
      </c>
      <c r="AE1322" s="534" t="str">
        <f>一年级总分</f>
        <v/>
      </c>
      <c r="AF1322" s="517" t="str">
        <f>一年级等级</f>
        <v/>
      </c>
    </row>
    <row r="1323" spans="1:32">
      <c r="A1323" s="664">
        <v>119</v>
      </c>
      <c r="B1323" s="665">
        <v>61</v>
      </c>
      <c r="C1323" s="632"/>
      <c r="D1323" s="633"/>
      <c r="E1323" s="632"/>
      <c r="F1323" s="625"/>
      <c r="G1323" s="608"/>
      <c r="H1323" s="475"/>
      <c r="I1323" s="613"/>
      <c r="J1323" s="614"/>
      <c r="K1323" s="614"/>
      <c r="L1323" s="649"/>
      <c r="M1323" s="644"/>
      <c r="N1323" s="505" t="str">
        <f>一年级BMI</f>
        <v/>
      </c>
      <c r="O1323" s="499" t="str">
        <f>一年级BMI等级</f>
        <v/>
      </c>
      <c r="P1323" s="500" t="str">
        <f>一年级BMI得分</f>
        <v/>
      </c>
      <c r="Q1323" s="515" t="str">
        <f>一年级肺活量得分</f>
        <v/>
      </c>
      <c r="R1323" s="512" t="str">
        <f>一年级等级</f>
        <v/>
      </c>
      <c r="S1323" s="516" t="str">
        <f>一年级50米跑得分</f>
        <v/>
      </c>
      <c r="T1323" s="517" t="str">
        <f>一年级等级</f>
        <v/>
      </c>
      <c r="U1323" s="516" t="str">
        <f>一年级坐位体前屈得分</f>
        <v/>
      </c>
      <c r="V1323" s="517" t="str">
        <f>一年级等级</f>
        <v/>
      </c>
      <c r="W1323" s="516" t="str">
        <f>一年级一分钟跳绳得分</f>
        <v/>
      </c>
      <c r="X1323" s="517" t="str">
        <f>一年级等级</f>
        <v/>
      </c>
      <c r="Y1323" s="515"/>
      <c r="Z1323" s="518"/>
      <c r="AA1323" s="533"/>
      <c r="AB1323" s="515"/>
      <c r="AC1323" s="533" t="str">
        <f>一年级跳绳附加分</f>
        <v/>
      </c>
      <c r="AD1323" s="534" t="str">
        <f>一年级标准分</f>
        <v/>
      </c>
      <c r="AE1323" s="534" t="str">
        <f>一年级总分</f>
        <v/>
      </c>
      <c r="AF1323" s="517" t="str">
        <f>一年级等级</f>
        <v/>
      </c>
    </row>
    <row r="1324" spans="1:32">
      <c r="A1324" s="664">
        <v>119</v>
      </c>
      <c r="B1324" s="665">
        <v>62</v>
      </c>
      <c r="C1324" s="632"/>
      <c r="D1324" s="633"/>
      <c r="E1324" s="632"/>
      <c r="F1324" s="625"/>
      <c r="G1324" s="608"/>
      <c r="H1324" s="475"/>
      <c r="I1324" s="613"/>
      <c r="J1324" s="614"/>
      <c r="K1324" s="614"/>
      <c r="L1324" s="649"/>
      <c r="M1324" s="644"/>
      <c r="N1324" s="505" t="str">
        <f>一年级BMI</f>
        <v/>
      </c>
      <c r="O1324" s="499" t="str">
        <f>一年级BMI等级</f>
        <v/>
      </c>
      <c r="P1324" s="500" t="str">
        <f>一年级BMI得分</f>
        <v/>
      </c>
      <c r="Q1324" s="515" t="str">
        <f>一年级肺活量得分</f>
        <v/>
      </c>
      <c r="R1324" s="512" t="str">
        <f>一年级等级</f>
        <v/>
      </c>
      <c r="S1324" s="516" t="str">
        <f>一年级50米跑得分</f>
        <v/>
      </c>
      <c r="T1324" s="517" t="str">
        <f>一年级等级</f>
        <v/>
      </c>
      <c r="U1324" s="516" t="str">
        <f>一年级坐位体前屈得分</f>
        <v/>
      </c>
      <c r="V1324" s="517" t="str">
        <f>一年级等级</f>
        <v/>
      </c>
      <c r="W1324" s="516" t="str">
        <f>一年级一分钟跳绳得分</f>
        <v/>
      </c>
      <c r="X1324" s="517" t="str">
        <f>一年级等级</f>
        <v/>
      </c>
      <c r="Y1324" s="515"/>
      <c r="Z1324" s="518"/>
      <c r="AA1324" s="533"/>
      <c r="AB1324" s="515"/>
      <c r="AC1324" s="533" t="str">
        <f>一年级跳绳附加分</f>
        <v/>
      </c>
      <c r="AD1324" s="534" t="str">
        <f>一年级标准分</f>
        <v/>
      </c>
      <c r="AE1324" s="534" t="str">
        <f>一年级总分</f>
        <v/>
      </c>
      <c r="AF1324" s="517" t="str">
        <f>一年级等级</f>
        <v/>
      </c>
    </row>
    <row r="1325" spans="1:32">
      <c r="A1325" s="664">
        <v>119</v>
      </c>
      <c r="B1325" s="665">
        <v>63</v>
      </c>
      <c r="C1325" s="632"/>
      <c r="D1325" s="633"/>
      <c r="E1325" s="632"/>
      <c r="F1325" s="625"/>
      <c r="G1325" s="608"/>
      <c r="H1325" s="475"/>
      <c r="I1325" s="613"/>
      <c r="J1325" s="614"/>
      <c r="K1325" s="614"/>
      <c r="L1325" s="649"/>
      <c r="M1325" s="644"/>
      <c r="N1325" s="505" t="str">
        <f>一年级BMI</f>
        <v/>
      </c>
      <c r="O1325" s="499" t="str">
        <f>一年级BMI等级</f>
        <v/>
      </c>
      <c r="P1325" s="500" t="str">
        <f>一年级BMI得分</f>
        <v/>
      </c>
      <c r="Q1325" s="515" t="str">
        <f>一年级肺活量得分</f>
        <v/>
      </c>
      <c r="R1325" s="512" t="str">
        <f>一年级等级</f>
        <v/>
      </c>
      <c r="S1325" s="516" t="str">
        <f>一年级50米跑得分</f>
        <v/>
      </c>
      <c r="T1325" s="517" t="str">
        <f>一年级等级</f>
        <v/>
      </c>
      <c r="U1325" s="516" t="str">
        <f>一年级坐位体前屈得分</f>
        <v/>
      </c>
      <c r="V1325" s="517" t="str">
        <f>一年级等级</f>
        <v/>
      </c>
      <c r="W1325" s="516" t="str">
        <f>一年级一分钟跳绳得分</f>
        <v/>
      </c>
      <c r="X1325" s="517" t="str">
        <f>一年级等级</f>
        <v/>
      </c>
      <c r="Y1325" s="515"/>
      <c r="Z1325" s="518"/>
      <c r="AA1325" s="533"/>
      <c r="AB1325" s="515"/>
      <c r="AC1325" s="533" t="str">
        <f>一年级跳绳附加分</f>
        <v/>
      </c>
      <c r="AD1325" s="534" t="str">
        <f>一年级标准分</f>
        <v/>
      </c>
      <c r="AE1325" s="534" t="str">
        <f>一年级总分</f>
        <v/>
      </c>
      <c r="AF1325" s="517" t="str">
        <f>一年级等级</f>
        <v/>
      </c>
    </row>
    <row r="1326" spans="1:32">
      <c r="A1326" s="664">
        <v>119</v>
      </c>
      <c r="B1326" s="665">
        <v>64</v>
      </c>
      <c r="C1326" s="632"/>
      <c r="D1326" s="633"/>
      <c r="E1326" s="632"/>
      <c r="F1326" s="625"/>
      <c r="G1326" s="608"/>
      <c r="H1326" s="475"/>
      <c r="I1326" s="613"/>
      <c r="J1326" s="614"/>
      <c r="K1326" s="614"/>
      <c r="L1326" s="649"/>
      <c r="M1326" s="644"/>
      <c r="N1326" s="505" t="str">
        <f>一年级BMI</f>
        <v/>
      </c>
      <c r="O1326" s="499" t="str">
        <f>一年级BMI等级</f>
        <v/>
      </c>
      <c r="P1326" s="500" t="str">
        <f>一年级BMI得分</f>
        <v/>
      </c>
      <c r="Q1326" s="515" t="str">
        <f>一年级肺活量得分</f>
        <v/>
      </c>
      <c r="R1326" s="512" t="str">
        <f>一年级等级</f>
        <v/>
      </c>
      <c r="S1326" s="516" t="str">
        <f>一年级50米跑得分</f>
        <v/>
      </c>
      <c r="T1326" s="517" t="str">
        <f>一年级等级</f>
        <v/>
      </c>
      <c r="U1326" s="516" t="str">
        <f>一年级坐位体前屈得分</f>
        <v/>
      </c>
      <c r="V1326" s="517" t="str">
        <f>一年级等级</f>
        <v/>
      </c>
      <c r="W1326" s="516" t="str">
        <f>一年级一分钟跳绳得分</f>
        <v/>
      </c>
      <c r="X1326" s="517" t="str">
        <f>一年级等级</f>
        <v/>
      </c>
      <c r="Y1326" s="515"/>
      <c r="Z1326" s="518"/>
      <c r="AA1326" s="533"/>
      <c r="AB1326" s="515"/>
      <c r="AC1326" s="533" t="str">
        <f>一年级跳绳附加分</f>
        <v/>
      </c>
      <c r="AD1326" s="534" t="str">
        <f>一年级标准分</f>
        <v/>
      </c>
      <c r="AE1326" s="534" t="str">
        <f>一年级总分</f>
        <v/>
      </c>
      <c r="AF1326" s="517" t="str">
        <f>一年级等级</f>
        <v/>
      </c>
    </row>
    <row r="1327" spans="1:32">
      <c r="A1327" s="664">
        <v>119</v>
      </c>
      <c r="B1327" s="665">
        <v>65</v>
      </c>
      <c r="C1327" s="632"/>
      <c r="D1327" s="633"/>
      <c r="E1327" s="632"/>
      <c r="F1327" s="625"/>
      <c r="G1327" s="608"/>
      <c r="H1327" s="475"/>
      <c r="I1327" s="613"/>
      <c r="J1327" s="614"/>
      <c r="K1327" s="614"/>
      <c r="L1327" s="649"/>
      <c r="M1327" s="644"/>
      <c r="N1327" s="505" t="str">
        <f>一年级BMI</f>
        <v/>
      </c>
      <c r="O1327" s="499" t="str">
        <f>一年级BMI等级</f>
        <v/>
      </c>
      <c r="P1327" s="500" t="str">
        <f>一年级BMI得分</f>
        <v/>
      </c>
      <c r="Q1327" s="515" t="str">
        <f>一年级肺活量得分</f>
        <v/>
      </c>
      <c r="R1327" s="512" t="str">
        <f>一年级等级</f>
        <v/>
      </c>
      <c r="S1327" s="516" t="str">
        <f>一年级50米跑得分</f>
        <v/>
      </c>
      <c r="T1327" s="517" t="str">
        <f>一年级等级</f>
        <v/>
      </c>
      <c r="U1327" s="516" t="str">
        <f>一年级坐位体前屈得分</f>
        <v/>
      </c>
      <c r="V1327" s="517" t="str">
        <f>一年级等级</f>
        <v/>
      </c>
      <c r="W1327" s="516" t="str">
        <f>一年级一分钟跳绳得分</f>
        <v/>
      </c>
      <c r="X1327" s="517" t="str">
        <f>一年级等级</f>
        <v/>
      </c>
      <c r="Y1327" s="515"/>
      <c r="Z1327" s="518"/>
      <c r="AA1327" s="533"/>
      <c r="AB1327" s="515"/>
      <c r="AC1327" s="533" t="str">
        <f>一年级跳绳附加分</f>
        <v/>
      </c>
      <c r="AD1327" s="534" t="str">
        <f>一年级标准分</f>
        <v/>
      </c>
      <c r="AE1327" s="534" t="str">
        <f>一年级总分</f>
        <v/>
      </c>
      <c r="AF1327" s="517" t="str">
        <f>一年级等级</f>
        <v/>
      </c>
    </row>
    <row r="1328" spans="1:32">
      <c r="A1328" s="664">
        <v>119</v>
      </c>
      <c r="B1328" s="665">
        <v>66</v>
      </c>
      <c r="C1328" s="632"/>
      <c r="D1328" s="633"/>
      <c r="E1328" s="632"/>
      <c r="F1328" s="625"/>
      <c r="G1328" s="608"/>
      <c r="H1328" s="475"/>
      <c r="I1328" s="613"/>
      <c r="J1328" s="614"/>
      <c r="K1328" s="614"/>
      <c r="L1328" s="649"/>
      <c r="M1328" s="644"/>
      <c r="N1328" s="505" t="str">
        <f>一年级BMI</f>
        <v/>
      </c>
      <c r="O1328" s="499" t="str">
        <f>一年级BMI等级</f>
        <v/>
      </c>
      <c r="P1328" s="500" t="str">
        <f>一年级BMI得分</f>
        <v/>
      </c>
      <c r="Q1328" s="515" t="str">
        <f>一年级肺活量得分</f>
        <v/>
      </c>
      <c r="R1328" s="512" t="str">
        <f>一年级等级</f>
        <v/>
      </c>
      <c r="S1328" s="516" t="str">
        <f>一年级50米跑得分</f>
        <v/>
      </c>
      <c r="T1328" s="517" t="str">
        <f>一年级等级</f>
        <v/>
      </c>
      <c r="U1328" s="516" t="str">
        <f>一年级坐位体前屈得分</f>
        <v/>
      </c>
      <c r="V1328" s="517" t="str">
        <f>一年级等级</f>
        <v/>
      </c>
      <c r="W1328" s="516" t="str">
        <f>一年级一分钟跳绳得分</f>
        <v/>
      </c>
      <c r="X1328" s="517" t="str">
        <f>一年级等级</f>
        <v/>
      </c>
      <c r="Y1328" s="515"/>
      <c r="Z1328" s="518"/>
      <c r="AA1328" s="533"/>
      <c r="AB1328" s="515"/>
      <c r="AC1328" s="533" t="str">
        <f>一年级跳绳附加分</f>
        <v/>
      </c>
      <c r="AD1328" s="534" t="str">
        <f>一年级标准分</f>
        <v/>
      </c>
      <c r="AE1328" s="534" t="str">
        <f>一年级总分</f>
        <v/>
      </c>
      <c r="AF1328" s="517" t="str">
        <f>一年级等级</f>
        <v/>
      </c>
    </row>
    <row r="1329" spans="1:32">
      <c r="A1329" s="664">
        <v>119</v>
      </c>
      <c r="B1329" s="665">
        <v>67</v>
      </c>
      <c r="C1329" s="632"/>
      <c r="D1329" s="633"/>
      <c r="E1329" s="632"/>
      <c r="F1329" s="625"/>
      <c r="G1329" s="608"/>
      <c r="H1329" s="475"/>
      <c r="I1329" s="613"/>
      <c r="J1329" s="614"/>
      <c r="K1329" s="614"/>
      <c r="L1329" s="649"/>
      <c r="M1329" s="644"/>
      <c r="N1329" s="505" t="str">
        <f>一年级BMI</f>
        <v/>
      </c>
      <c r="O1329" s="499" t="str">
        <f>一年级BMI等级</f>
        <v/>
      </c>
      <c r="P1329" s="500" t="str">
        <f>一年级BMI得分</f>
        <v/>
      </c>
      <c r="Q1329" s="515" t="str">
        <f>一年级肺活量得分</f>
        <v/>
      </c>
      <c r="R1329" s="512" t="str">
        <f>一年级等级</f>
        <v/>
      </c>
      <c r="S1329" s="516" t="str">
        <f>一年级50米跑得分</f>
        <v/>
      </c>
      <c r="T1329" s="517" t="str">
        <f>一年级等级</f>
        <v/>
      </c>
      <c r="U1329" s="516" t="str">
        <f>一年级坐位体前屈得分</f>
        <v/>
      </c>
      <c r="V1329" s="517" t="str">
        <f>一年级等级</f>
        <v/>
      </c>
      <c r="W1329" s="516" t="str">
        <f>一年级一分钟跳绳得分</f>
        <v/>
      </c>
      <c r="X1329" s="517" t="str">
        <f>一年级等级</f>
        <v/>
      </c>
      <c r="Y1329" s="515"/>
      <c r="Z1329" s="518"/>
      <c r="AA1329" s="533"/>
      <c r="AB1329" s="515"/>
      <c r="AC1329" s="533" t="str">
        <f>一年级跳绳附加分</f>
        <v/>
      </c>
      <c r="AD1329" s="534" t="str">
        <f>一年级标准分</f>
        <v/>
      </c>
      <c r="AE1329" s="534" t="str">
        <f>一年级总分</f>
        <v/>
      </c>
      <c r="AF1329" s="517" t="str">
        <f>一年级等级</f>
        <v/>
      </c>
    </row>
    <row r="1330" spans="1:32">
      <c r="A1330" s="664">
        <v>119</v>
      </c>
      <c r="B1330" s="665">
        <v>68</v>
      </c>
      <c r="C1330" s="632"/>
      <c r="D1330" s="633"/>
      <c r="E1330" s="632"/>
      <c r="F1330" s="625"/>
      <c r="G1330" s="608"/>
      <c r="H1330" s="475"/>
      <c r="I1330" s="613"/>
      <c r="J1330" s="614"/>
      <c r="K1330" s="614"/>
      <c r="L1330" s="649"/>
      <c r="M1330" s="644"/>
      <c r="N1330" s="505" t="str">
        <f>一年级BMI</f>
        <v/>
      </c>
      <c r="O1330" s="499" t="str">
        <f>一年级BMI等级</f>
        <v/>
      </c>
      <c r="P1330" s="500" t="str">
        <f>一年级BMI得分</f>
        <v/>
      </c>
      <c r="Q1330" s="515" t="str">
        <f>一年级肺活量得分</f>
        <v/>
      </c>
      <c r="R1330" s="512" t="str">
        <f>一年级等级</f>
        <v/>
      </c>
      <c r="S1330" s="516" t="str">
        <f>一年级50米跑得分</f>
        <v/>
      </c>
      <c r="T1330" s="517" t="str">
        <f>一年级等级</f>
        <v/>
      </c>
      <c r="U1330" s="516" t="str">
        <f>一年级坐位体前屈得分</f>
        <v/>
      </c>
      <c r="V1330" s="517" t="str">
        <f>一年级等级</f>
        <v/>
      </c>
      <c r="W1330" s="516" t="str">
        <f>一年级一分钟跳绳得分</f>
        <v/>
      </c>
      <c r="X1330" s="517" t="str">
        <f>一年级等级</f>
        <v/>
      </c>
      <c r="Y1330" s="515"/>
      <c r="Z1330" s="518"/>
      <c r="AA1330" s="533"/>
      <c r="AB1330" s="515"/>
      <c r="AC1330" s="533" t="str">
        <f>一年级跳绳附加分</f>
        <v/>
      </c>
      <c r="AD1330" s="534" t="str">
        <f>一年级标准分</f>
        <v/>
      </c>
      <c r="AE1330" s="534" t="str">
        <f>一年级总分</f>
        <v/>
      </c>
      <c r="AF1330" s="517" t="str">
        <f>一年级等级</f>
        <v/>
      </c>
    </row>
    <row r="1331" spans="1:32">
      <c r="A1331" s="664">
        <v>119</v>
      </c>
      <c r="B1331" s="665">
        <v>69</v>
      </c>
      <c r="C1331" s="632"/>
      <c r="D1331" s="633"/>
      <c r="E1331" s="632"/>
      <c r="F1331" s="625"/>
      <c r="G1331" s="608"/>
      <c r="H1331" s="475"/>
      <c r="I1331" s="613"/>
      <c r="J1331" s="614"/>
      <c r="K1331" s="614"/>
      <c r="L1331" s="649"/>
      <c r="M1331" s="644"/>
      <c r="N1331" s="505" t="str">
        <f>一年级BMI</f>
        <v/>
      </c>
      <c r="O1331" s="499" t="str">
        <f>一年级BMI等级</f>
        <v/>
      </c>
      <c r="P1331" s="500" t="str">
        <f>一年级BMI得分</f>
        <v/>
      </c>
      <c r="Q1331" s="515" t="str">
        <f>一年级肺活量得分</f>
        <v/>
      </c>
      <c r="R1331" s="512" t="str">
        <f>一年级等级</f>
        <v/>
      </c>
      <c r="S1331" s="516" t="str">
        <f>一年级50米跑得分</f>
        <v/>
      </c>
      <c r="T1331" s="517" t="str">
        <f>一年级等级</f>
        <v/>
      </c>
      <c r="U1331" s="516" t="str">
        <f>一年级坐位体前屈得分</f>
        <v/>
      </c>
      <c r="V1331" s="517" t="str">
        <f>一年级等级</f>
        <v/>
      </c>
      <c r="W1331" s="516" t="str">
        <f>一年级一分钟跳绳得分</f>
        <v/>
      </c>
      <c r="X1331" s="517" t="str">
        <f>一年级等级</f>
        <v/>
      </c>
      <c r="Y1331" s="515"/>
      <c r="Z1331" s="518"/>
      <c r="AA1331" s="533"/>
      <c r="AB1331" s="515"/>
      <c r="AC1331" s="533" t="str">
        <f>一年级跳绳附加分</f>
        <v/>
      </c>
      <c r="AD1331" s="534" t="str">
        <f>一年级标准分</f>
        <v/>
      </c>
      <c r="AE1331" s="534" t="str">
        <f>一年级总分</f>
        <v/>
      </c>
      <c r="AF1331" s="517" t="str">
        <f>一年级等级</f>
        <v/>
      </c>
    </row>
    <row r="1332" ht="15.75" spans="1:32">
      <c r="A1332" s="687">
        <v>119</v>
      </c>
      <c r="B1332" s="688">
        <v>70</v>
      </c>
      <c r="C1332" s="634"/>
      <c r="D1332" s="635"/>
      <c r="E1332" s="634"/>
      <c r="F1332" s="636"/>
      <c r="G1332" s="611"/>
      <c r="H1332" s="542"/>
      <c r="I1332" s="617"/>
      <c r="J1332" s="618"/>
      <c r="K1332" s="618"/>
      <c r="L1332" s="652"/>
      <c r="M1332" s="647"/>
      <c r="N1332" s="573" t="str">
        <f>一年级BMI</f>
        <v/>
      </c>
      <c r="O1332" s="574" t="str">
        <f>一年级BMI等级</f>
        <v/>
      </c>
      <c r="P1332" s="575" t="str">
        <f>一年级BMI得分</f>
        <v/>
      </c>
      <c r="Q1332" s="576" t="str">
        <f>一年级肺活量得分</f>
        <v/>
      </c>
      <c r="R1332" s="577" t="str">
        <f>一年级等级</f>
        <v/>
      </c>
      <c r="S1332" s="578" t="str">
        <f>一年级50米跑得分</f>
        <v/>
      </c>
      <c r="T1332" s="567" t="str">
        <f>一年级等级</f>
        <v/>
      </c>
      <c r="U1332" s="578" t="str">
        <f>一年级坐位体前屈得分</f>
        <v/>
      </c>
      <c r="V1332" s="567" t="str">
        <f>一年级等级</f>
        <v/>
      </c>
      <c r="W1332" s="578" t="str">
        <f>一年级一分钟跳绳得分</f>
        <v/>
      </c>
      <c r="X1332" s="567" t="str">
        <f>一年级等级</f>
        <v/>
      </c>
      <c r="Y1332" s="576"/>
      <c r="Z1332" s="579"/>
      <c r="AA1332" s="565"/>
      <c r="AB1332" s="576"/>
      <c r="AC1332" s="565" t="str">
        <f>一年级跳绳附加分</f>
        <v/>
      </c>
      <c r="AD1332" s="566" t="str">
        <f>一年级标准分</f>
        <v/>
      </c>
      <c r="AE1332" s="566" t="str">
        <f>一年级总分</f>
        <v/>
      </c>
      <c r="AF1332" s="567" t="str">
        <f>一年级等级</f>
        <v/>
      </c>
    </row>
    <row r="1333" ht="15.75" spans="1:32">
      <c r="A1333" s="662">
        <v>120</v>
      </c>
      <c r="B1333" s="663">
        <v>1</v>
      </c>
      <c r="C1333" s="637"/>
      <c r="D1333" s="638"/>
      <c r="E1333" s="637"/>
      <c r="F1333" s="640"/>
      <c r="G1333" s="612"/>
      <c r="H1333" s="475"/>
      <c r="I1333" s="621"/>
      <c r="J1333" s="622"/>
      <c r="K1333" s="622"/>
      <c r="L1333" s="648"/>
      <c r="M1333" s="643"/>
      <c r="N1333" s="498" t="str">
        <f>一年级BMI</f>
        <v/>
      </c>
      <c r="O1333" s="499" t="str">
        <f>一年级BMI等级</f>
        <v/>
      </c>
      <c r="P1333" s="500" t="str">
        <f>一年级BMI得分</f>
        <v/>
      </c>
      <c r="Q1333" s="511" t="str">
        <f>一年级肺活量得分</f>
        <v/>
      </c>
      <c r="R1333" s="512" t="str">
        <f>一年级等级</f>
        <v/>
      </c>
      <c r="S1333" s="513" t="str">
        <f>一年级50米跑得分</f>
        <v/>
      </c>
      <c r="T1333" s="512" t="str">
        <f>一年级等级</f>
        <v/>
      </c>
      <c r="U1333" s="513" t="str">
        <f>一年级坐位体前屈得分</f>
        <v/>
      </c>
      <c r="V1333" s="512" t="str">
        <f>一年级等级</f>
        <v/>
      </c>
      <c r="W1333" s="513" t="str">
        <f>一年级一分钟跳绳得分</f>
        <v/>
      </c>
      <c r="X1333" s="512" t="str">
        <f>一年级等级</f>
        <v/>
      </c>
      <c r="Y1333" s="511"/>
      <c r="Z1333" s="514"/>
      <c r="AA1333" s="530"/>
      <c r="AB1333" s="511"/>
      <c r="AC1333" s="530" t="str">
        <f>一年级跳绳附加分</f>
        <v/>
      </c>
      <c r="AD1333" s="531" t="str">
        <f>一年级标准分</f>
        <v/>
      </c>
      <c r="AE1333" s="531" t="str">
        <f>一年级总分</f>
        <v/>
      </c>
      <c r="AF1333" s="512" t="str">
        <f>一年级等级</f>
        <v/>
      </c>
    </row>
    <row r="1334" spans="1:32">
      <c r="A1334" s="664">
        <v>120</v>
      </c>
      <c r="B1334" s="665">
        <v>2</v>
      </c>
      <c r="C1334" s="632"/>
      <c r="D1334" s="633"/>
      <c r="E1334" s="632"/>
      <c r="F1334" s="625"/>
      <c r="G1334" s="608"/>
      <c r="H1334" s="475"/>
      <c r="I1334" s="613"/>
      <c r="J1334" s="614"/>
      <c r="K1334" s="614"/>
      <c r="L1334" s="649"/>
      <c r="M1334" s="644"/>
      <c r="N1334" s="505" t="str">
        <f>一年级BMI</f>
        <v/>
      </c>
      <c r="O1334" s="499" t="str">
        <f>一年级BMI等级</f>
        <v/>
      </c>
      <c r="P1334" s="500" t="str">
        <f>一年级BMI得分</f>
        <v/>
      </c>
      <c r="Q1334" s="515" t="str">
        <f>一年级肺活量得分</f>
        <v/>
      </c>
      <c r="R1334" s="512" t="str">
        <f>一年级等级</f>
        <v/>
      </c>
      <c r="S1334" s="516" t="str">
        <f>一年级50米跑得分</f>
        <v/>
      </c>
      <c r="T1334" s="517" t="str">
        <f>一年级等级</f>
        <v/>
      </c>
      <c r="U1334" s="516" t="str">
        <f>一年级坐位体前屈得分</f>
        <v/>
      </c>
      <c r="V1334" s="517" t="str">
        <f>一年级等级</f>
        <v/>
      </c>
      <c r="W1334" s="516" t="str">
        <f>一年级一分钟跳绳得分</f>
        <v/>
      </c>
      <c r="X1334" s="517" t="str">
        <f>一年级等级</f>
        <v/>
      </c>
      <c r="Y1334" s="515"/>
      <c r="Z1334" s="518"/>
      <c r="AA1334" s="533"/>
      <c r="AB1334" s="515"/>
      <c r="AC1334" s="533" t="str">
        <f>一年级跳绳附加分</f>
        <v/>
      </c>
      <c r="AD1334" s="534" t="str">
        <f>一年级标准分</f>
        <v/>
      </c>
      <c r="AE1334" s="534" t="str">
        <f>一年级总分</f>
        <v/>
      </c>
      <c r="AF1334" s="517" t="str">
        <f>一年级等级</f>
        <v/>
      </c>
    </row>
    <row r="1335" spans="1:32">
      <c r="A1335" s="664">
        <v>120</v>
      </c>
      <c r="B1335" s="665">
        <v>3</v>
      </c>
      <c r="C1335" s="632"/>
      <c r="D1335" s="633"/>
      <c r="E1335" s="632"/>
      <c r="F1335" s="625"/>
      <c r="G1335" s="608"/>
      <c r="H1335" s="475"/>
      <c r="I1335" s="613"/>
      <c r="J1335" s="614"/>
      <c r="K1335" s="614"/>
      <c r="L1335" s="649"/>
      <c r="M1335" s="644"/>
      <c r="N1335" s="505" t="str">
        <f>一年级BMI</f>
        <v/>
      </c>
      <c r="O1335" s="499" t="str">
        <f>一年级BMI等级</f>
        <v/>
      </c>
      <c r="P1335" s="500" t="str">
        <f>一年级BMI得分</f>
        <v/>
      </c>
      <c r="Q1335" s="515" t="str">
        <f>一年级肺活量得分</f>
        <v/>
      </c>
      <c r="R1335" s="512" t="str">
        <f>一年级等级</f>
        <v/>
      </c>
      <c r="S1335" s="516" t="str">
        <f>一年级50米跑得分</f>
        <v/>
      </c>
      <c r="T1335" s="517" t="str">
        <f>一年级等级</f>
        <v/>
      </c>
      <c r="U1335" s="516" t="str">
        <f>一年级坐位体前屈得分</f>
        <v/>
      </c>
      <c r="V1335" s="517" t="str">
        <f>一年级等级</f>
        <v/>
      </c>
      <c r="W1335" s="516" t="str">
        <f>一年级一分钟跳绳得分</f>
        <v/>
      </c>
      <c r="X1335" s="517" t="str">
        <f>一年级等级</f>
        <v/>
      </c>
      <c r="Y1335" s="515"/>
      <c r="Z1335" s="518"/>
      <c r="AA1335" s="533"/>
      <c r="AB1335" s="515"/>
      <c r="AC1335" s="533" t="str">
        <f>一年级跳绳附加分</f>
        <v/>
      </c>
      <c r="AD1335" s="534" t="str">
        <f>一年级标准分</f>
        <v/>
      </c>
      <c r="AE1335" s="534" t="str">
        <f>一年级总分</f>
        <v/>
      </c>
      <c r="AF1335" s="517" t="str">
        <f>一年级等级</f>
        <v/>
      </c>
    </row>
    <row r="1336" spans="1:32">
      <c r="A1336" s="664">
        <v>120</v>
      </c>
      <c r="B1336" s="665">
        <v>4</v>
      </c>
      <c r="C1336" s="632"/>
      <c r="D1336" s="633"/>
      <c r="E1336" s="632"/>
      <c r="F1336" s="625"/>
      <c r="G1336" s="608"/>
      <c r="H1336" s="475"/>
      <c r="I1336" s="613"/>
      <c r="J1336" s="614"/>
      <c r="K1336" s="614"/>
      <c r="L1336" s="649"/>
      <c r="M1336" s="644"/>
      <c r="N1336" s="505" t="str">
        <f>一年级BMI</f>
        <v/>
      </c>
      <c r="O1336" s="499" t="str">
        <f>一年级BMI等级</f>
        <v/>
      </c>
      <c r="P1336" s="500" t="str">
        <f>一年级BMI得分</f>
        <v/>
      </c>
      <c r="Q1336" s="515" t="str">
        <f>一年级肺活量得分</f>
        <v/>
      </c>
      <c r="R1336" s="512" t="str">
        <f>一年级等级</f>
        <v/>
      </c>
      <c r="S1336" s="516" t="str">
        <f>一年级50米跑得分</f>
        <v/>
      </c>
      <c r="T1336" s="517" t="str">
        <f>一年级等级</f>
        <v/>
      </c>
      <c r="U1336" s="516" t="str">
        <f>一年级坐位体前屈得分</f>
        <v/>
      </c>
      <c r="V1336" s="517" t="str">
        <f>一年级等级</f>
        <v/>
      </c>
      <c r="W1336" s="516" t="str">
        <f>一年级一分钟跳绳得分</f>
        <v/>
      </c>
      <c r="X1336" s="517" t="str">
        <f>一年级等级</f>
        <v/>
      </c>
      <c r="Y1336" s="515"/>
      <c r="Z1336" s="518"/>
      <c r="AA1336" s="533"/>
      <c r="AB1336" s="515"/>
      <c r="AC1336" s="533" t="str">
        <f>一年级跳绳附加分</f>
        <v/>
      </c>
      <c r="AD1336" s="534" t="str">
        <f>一年级标准分</f>
        <v/>
      </c>
      <c r="AE1336" s="534" t="str">
        <f>一年级总分</f>
        <v/>
      </c>
      <c r="AF1336" s="517" t="str">
        <f>一年级等级</f>
        <v/>
      </c>
    </row>
    <row r="1337" spans="1:32">
      <c r="A1337" s="664">
        <v>120</v>
      </c>
      <c r="B1337" s="665">
        <v>5</v>
      </c>
      <c r="C1337" s="632"/>
      <c r="D1337" s="633"/>
      <c r="E1337" s="632"/>
      <c r="F1337" s="625"/>
      <c r="G1337" s="608"/>
      <c r="H1337" s="475"/>
      <c r="I1337" s="613"/>
      <c r="J1337" s="614"/>
      <c r="K1337" s="614"/>
      <c r="L1337" s="649"/>
      <c r="M1337" s="644"/>
      <c r="N1337" s="505" t="str">
        <f>一年级BMI</f>
        <v/>
      </c>
      <c r="O1337" s="499" t="str">
        <f>一年级BMI等级</f>
        <v/>
      </c>
      <c r="P1337" s="500" t="str">
        <f>一年级BMI得分</f>
        <v/>
      </c>
      <c r="Q1337" s="515" t="str">
        <f>一年级肺活量得分</f>
        <v/>
      </c>
      <c r="R1337" s="512" t="str">
        <f>一年级等级</f>
        <v/>
      </c>
      <c r="S1337" s="516" t="str">
        <f>一年级50米跑得分</f>
        <v/>
      </c>
      <c r="T1337" s="517" t="str">
        <f>一年级等级</f>
        <v/>
      </c>
      <c r="U1337" s="516" t="str">
        <f>一年级坐位体前屈得分</f>
        <v/>
      </c>
      <c r="V1337" s="517" t="str">
        <f>一年级等级</f>
        <v/>
      </c>
      <c r="W1337" s="516" t="str">
        <f>一年级一分钟跳绳得分</f>
        <v/>
      </c>
      <c r="X1337" s="517" t="str">
        <f>一年级等级</f>
        <v/>
      </c>
      <c r="Y1337" s="515"/>
      <c r="Z1337" s="518"/>
      <c r="AA1337" s="533"/>
      <c r="AB1337" s="515"/>
      <c r="AC1337" s="533" t="str">
        <f>一年级跳绳附加分</f>
        <v/>
      </c>
      <c r="AD1337" s="534" t="str">
        <f>一年级标准分</f>
        <v/>
      </c>
      <c r="AE1337" s="534" t="str">
        <f>一年级总分</f>
        <v/>
      </c>
      <c r="AF1337" s="517" t="str">
        <f>一年级等级</f>
        <v/>
      </c>
    </row>
    <row r="1338" spans="1:32">
      <c r="A1338" s="664">
        <v>120</v>
      </c>
      <c r="B1338" s="665">
        <v>6</v>
      </c>
      <c r="C1338" s="632"/>
      <c r="D1338" s="633"/>
      <c r="E1338" s="632"/>
      <c r="F1338" s="625"/>
      <c r="G1338" s="608"/>
      <c r="H1338" s="475"/>
      <c r="I1338" s="613"/>
      <c r="J1338" s="614"/>
      <c r="K1338" s="614"/>
      <c r="L1338" s="649"/>
      <c r="M1338" s="644"/>
      <c r="N1338" s="505" t="str">
        <f>一年级BMI</f>
        <v/>
      </c>
      <c r="O1338" s="499" t="str">
        <f>一年级BMI等级</f>
        <v/>
      </c>
      <c r="P1338" s="500" t="str">
        <f>一年级BMI得分</f>
        <v/>
      </c>
      <c r="Q1338" s="515" t="str">
        <f>一年级肺活量得分</f>
        <v/>
      </c>
      <c r="R1338" s="512" t="str">
        <f>一年级等级</f>
        <v/>
      </c>
      <c r="S1338" s="516" t="str">
        <f>一年级50米跑得分</f>
        <v/>
      </c>
      <c r="T1338" s="517" t="str">
        <f>一年级等级</f>
        <v/>
      </c>
      <c r="U1338" s="516" t="str">
        <f>一年级坐位体前屈得分</f>
        <v/>
      </c>
      <c r="V1338" s="517" t="str">
        <f>一年级等级</f>
        <v/>
      </c>
      <c r="W1338" s="516" t="str">
        <f>一年级一分钟跳绳得分</f>
        <v/>
      </c>
      <c r="X1338" s="517" t="str">
        <f>一年级等级</f>
        <v/>
      </c>
      <c r="Y1338" s="515"/>
      <c r="Z1338" s="518"/>
      <c r="AA1338" s="533"/>
      <c r="AB1338" s="515"/>
      <c r="AC1338" s="533" t="str">
        <f>一年级跳绳附加分</f>
        <v/>
      </c>
      <c r="AD1338" s="534" t="str">
        <f>一年级标准分</f>
        <v/>
      </c>
      <c r="AE1338" s="534" t="str">
        <f>一年级总分</f>
        <v/>
      </c>
      <c r="AF1338" s="517" t="str">
        <f>一年级等级</f>
        <v/>
      </c>
    </row>
    <row r="1339" spans="1:32">
      <c r="A1339" s="664">
        <v>120</v>
      </c>
      <c r="B1339" s="665">
        <v>7</v>
      </c>
      <c r="C1339" s="632"/>
      <c r="D1339" s="633"/>
      <c r="E1339" s="632"/>
      <c r="F1339" s="625"/>
      <c r="G1339" s="608"/>
      <c r="H1339" s="475"/>
      <c r="I1339" s="613"/>
      <c r="J1339" s="614"/>
      <c r="K1339" s="614"/>
      <c r="L1339" s="649"/>
      <c r="M1339" s="644"/>
      <c r="N1339" s="505" t="str">
        <f>一年级BMI</f>
        <v/>
      </c>
      <c r="O1339" s="499" t="str">
        <f>一年级BMI等级</f>
        <v/>
      </c>
      <c r="P1339" s="500" t="str">
        <f>一年级BMI得分</f>
        <v/>
      </c>
      <c r="Q1339" s="515" t="str">
        <f>一年级肺活量得分</f>
        <v/>
      </c>
      <c r="R1339" s="512" t="str">
        <f>一年级等级</f>
        <v/>
      </c>
      <c r="S1339" s="516" t="str">
        <f>一年级50米跑得分</f>
        <v/>
      </c>
      <c r="T1339" s="517" t="str">
        <f>一年级等级</f>
        <v/>
      </c>
      <c r="U1339" s="516" t="str">
        <f>一年级坐位体前屈得分</f>
        <v/>
      </c>
      <c r="V1339" s="517" t="str">
        <f>一年级等级</f>
        <v/>
      </c>
      <c r="W1339" s="516" t="str">
        <f>一年级一分钟跳绳得分</f>
        <v/>
      </c>
      <c r="X1339" s="517" t="str">
        <f>一年级等级</f>
        <v/>
      </c>
      <c r="Y1339" s="515"/>
      <c r="Z1339" s="518"/>
      <c r="AA1339" s="533"/>
      <c r="AB1339" s="515"/>
      <c r="AC1339" s="533" t="str">
        <f>一年级跳绳附加分</f>
        <v/>
      </c>
      <c r="AD1339" s="534" t="str">
        <f>一年级标准分</f>
        <v/>
      </c>
      <c r="AE1339" s="534" t="str">
        <f>一年级总分</f>
        <v/>
      </c>
      <c r="AF1339" s="517" t="str">
        <f>一年级等级</f>
        <v/>
      </c>
    </row>
    <row r="1340" spans="1:32">
      <c r="A1340" s="664">
        <v>120</v>
      </c>
      <c r="B1340" s="665">
        <v>8</v>
      </c>
      <c r="C1340" s="632"/>
      <c r="D1340" s="633"/>
      <c r="E1340" s="632"/>
      <c r="F1340" s="625"/>
      <c r="G1340" s="608"/>
      <c r="H1340" s="475"/>
      <c r="I1340" s="613"/>
      <c r="J1340" s="614"/>
      <c r="K1340" s="614"/>
      <c r="L1340" s="649"/>
      <c r="M1340" s="644"/>
      <c r="N1340" s="505" t="str">
        <f>一年级BMI</f>
        <v/>
      </c>
      <c r="O1340" s="499" t="str">
        <f>一年级BMI等级</f>
        <v/>
      </c>
      <c r="P1340" s="500" t="str">
        <f>一年级BMI得分</f>
        <v/>
      </c>
      <c r="Q1340" s="515" t="str">
        <f>一年级肺活量得分</f>
        <v/>
      </c>
      <c r="R1340" s="512" t="str">
        <f>一年级等级</f>
        <v/>
      </c>
      <c r="S1340" s="516" t="str">
        <f>一年级50米跑得分</f>
        <v/>
      </c>
      <c r="T1340" s="517" t="str">
        <f>一年级等级</f>
        <v/>
      </c>
      <c r="U1340" s="516" t="str">
        <f>一年级坐位体前屈得分</f>
        <v/>
      </c>
      <c r="V1340" s="517" t="str">
        <f>一年级等级</f>
        <v/>
      </c>
      <c r="W1340" s="516" t="str">
        <f>一年级一分钟跳绳得分</f>
        <v/>
      </c>
      <c r="X1340" s="517" t="str">
        <f>一年级等级</f>
        <v/>
      </c>
      <c r="Y1340" s="515"/>
      <c r="Z1340" s="518"/>
      <c r="AA1340" s="533"/>
      <c r="AB1340" s="515"/>
      <c r="AC1340" s="533" t="str">
        <f>一年级跳绳附加分</f>
        <v/>
      </c>
      <c r="AD1340" s="534" t="str">
        <f>一年级标准分</f>
        <v/>
      </c>
      <c r="AE1340" s="534" t="str">
        <f>一年级总分</f>
        <v/>
      </c>
      <c r="AF1340" s="517" t="str">
        <f>一年级等级</f>
        <v/>
      </c>
    </row>
    <row r="1341" spans="1:32">
      <c r="A1341" s="664">
        <v>120</v>
      </c>
      <c r="B1341" s="665">
        <v>9</v>
      </c>
      <c r="C1341" s="632"/>
      <c r="D1341" s="633"/>
      <c r="E1341" s="632"/>
      <c r="F1341" s="625"/>
      <c r="G1341" s="608"/>
      <c r="H1341" s="475"/>
      <c r="I1341" s="613"/>
      <c r="J1341" s="614"/>
      <c r="K1341" s="614"/>
      <c r="L1341" s="649"/>
      <c r="M1341" s="644"/>
      <c r="N1341" s="505" t="str">
        <f>一年级BMI</f>
        <v/>
      </c>
      <c r="O1341" s="499" t="str">
        <f>一年级BMI等级</f>
        <v/>
      </c>
      <c r="P1341" s="500" t="str">
        <f>一年级BMI得分</f>
        <v/>
      </c>
      <c r="Q1341" s="515" t="str">
        <f>一年级肺活量得分</f>
        <v/>
      </c>
      <c r="R1341" s="512" t="str">
        <f>一年级等级</f>
        <v/>
      </c>
      <c r="S1341" s="516" t="str">
        <f>一年级50米跑得分</f>
        <v/>
      </c>
      <c r="T1341" s="517" t="str">
        <f>一年级等级</f>
        <v/>
      </c>
      <c r="U1341" s="516" t="str">
        <f>一年级坐位体前屈得分</f>
        <v/>
      </c>
      <c r="V1341" s="517" t="str">
        <f>一年级等级</f>
        <v/>
      </c>
      <c r="W1341" s="516" t="str">
        <f>一年级一分钟跳绳得分</f>
        <v/>
      </c>
      <c r="X1341" s="517" t="str">
        <f>一年级等级</f>
        <v/>
      </c>
      <c r="Y1341" s="515"/>
      <c r="Z1341" s="518"/>
      <c r="AA1341" s="533"/>
      <c r="AB1341" s="515"/>
      <c r="AC1341" s="533" t="str">
        <f>一年级跳绳附加分</f>
        <v/>
      </c>
      <c r="AD1341" s="534" t="str">
        <f>一年级标准分</f>
        <v/>
      </c>
      <c r="AE1341" s="534" t="str">
        <f>一年级总分</f>
        <v/>
      </c>
      <c r="AF1341" s="517" t="str">
        <f>一年级等级</f>
        <v/>
      </c>
    </row>
    <row r="1342" spans="1:32">
      <c r="A1342" s="664">
        <v>120</v>
      </c>
      <c r="B1342" s="665">
        <v>10</v>
      </c>
      <c r="C1342" s="632"/>
      <c r="D1342" s="633"/>
      <c r="E1342" s="632"/>
      <c r="F1342" s="625"/>
      <c r="G1342" s="608"/>
      <c r="H1342" s="475"/>
      <c r="I1342" s="613"/>
      <c r="J1342" s="614"/>
      <c r="K1342" s="614"/>
      <c r="L1342" s="649"/>
      <c r="M1342" s="644"/>
      <c r="N1342" s="505" t="str">
        <f>一年级BMI</f>
        <v/>
      </c>
      <c r="O1342" s="499" t="str">
        <f>一年级BMI等级</f>
        <v/>
      </c>
      <c r="P1342" s="500" t="str">
        <f>一年级BMI得分</f>
        <v/>
      </c>
      <c r="Q1342" s="515" t="str">
        <f>一年级肺活量得分</f>
        <v/>
      </c>
      <c r="R1342" s="512" t="str">
        <f>一年级等级</f>
        <v/>
      </c>
      <c r="S1342" s="516" t="str">
        <f>一年级50米跑得分</f>
        <v/>
      </c>
      <c r="T1342" s="517" t="str">
        <f>一年级等级</f>
        <v/>
      </c>
      <c r="U1342" s="516" t="str">
        <f>一年级坐位体前屈得分</f>
        <v/>
      </c>
      <c r="V1342" s="517" t="str">
        <f>一年级等级</f>
        <v/>
      </c>
      <c r="W1342" s="516" t="str">
        <f>一年级一分钟跳绳得分</f>
        <v/>
      </c>
      <c r="X1342" s="517" t="str">
        <f>一年级等级</f>
        <v/>
      </c>
      <c r="Y1342" s="515"/>
      <c r="Z1342" s="518"/>
      <c r="AA1342" s="533"/>
      <c r="AB1342" s="515"/>
      <c r="AC1342" s="533" t="str">
        <f>一年级跳绳附加分</f>
        <v/>
      </c>
      <c r="AD1342" s="534" t="str">
        <f>一年级标准分</f>
        <v/>
      </c>
      <c r="AE1342" s="534" t="str">
        <f>一年级总分</f>
        <v/>
      </c>
      <c r="AF1342" s="517" t="str">
        <f>一年级等级</f>
        <v/>
      </c>
    </row>
    <row r="1343" spans="1:32">
      <c r="A1343" s="664">
        <v>120</v>
      </c>
      <c r="B1343" s="665">
        <v>11</v>
      </c>
      <c r="C1343" s="632"/>
      <c r="D1343" s="633"/>
      <c r="E1343" s="632"/>
      <c r="F1343" s="625"/>
      <c r="G1343" s="608"/>
      <c r="H1343" s="475"/>
      <c r="I1343" s="613"/>
      <c r="J1343" s="614"/>
      <c r="K1343" s="614"/>
      <c r="L1343" s="649"/>
      <c r="M1343" s="644"/>
      <c r="N1343" s="505" t="str">
        <f>一年级BMI</f>
        <v/>
      </c>
      <c r="O1343" s="499" t="str">
        <f>一年级BMI等级</f>
        <v/>
      </c>
      <c r="P1343" s="500" t="str">
        <f>一年级BMI得分</f>
        <v/>
      </c>
      <c r="Q1343" s="515" t="str">
        <f>一年级肺活量得分</f>
        <v/>
      </c>
      <c r="R1343" s="512" t="str">
        <f>一年级等级</f>
        <v/>
      </c>
      <c r="S1343" s="516" t="str">
        <f>一年级50米跑得分</f>
        <v/>
      </c>
      <c r="T1343" s="517" t="str">
        <f>一年级等级</f>
        <v/>
      </c>
      <c r="U1343" s="516" t="str">
        <f>一年级坐位体前屈得分</f>
        <v/>
      </c>
      <c r="V1343" s="517" t="str">
        <f>一年级等级</f>
        <v/>
      </c>
      <c r="W1343" s="516" t="str">
        <f>一年级一分钟跳绳得分</f>
        <v/>
      </c>
      <c r="X1343" s="517" t="str">
        <f>一年级等级</f>
        <v/>
      </c>
      <c r="Y1343" s="515"/>
      <c r="Z1343" s="518"/>
      <c r="AA1343" s="533"/>
      <c r="AB1343" s="515"/>
      <c r="AC1343" s="533" t="str">
        <f>一年级跳绳附加分</f>
        <v/>
      </c>
      <c r="AD1343" s="534" t="str">
        <f>一年级标准分</f>
        <v/>
      </c>
      <c r="AE1343" s="534" t="str">
        <f>一年级总分</f>
        <v/>
      </c>
      <c r="AF1343" s="517" t="str">
        <f>一年级等级</f>
        <v/>
      </c>
    </row>
    <row r="1344" spans="1:32">
      <c r="A1344" s="664">
        <v>120</v>
      </c>
      <c r="B1344" s="665">
        <v>12</v>
      </c>
      <c r="C1344" s="632"/>
      <c r="D1344" s="633"/>
      <c r="E1344" s="632"/>
      <c r="F1344" s="625"/>
      <c r="G1344" s="608"/>
      <c r="H1344" s="475"/>
      <c r="I1344" s="613"/>
      <c r="J1344" s="614"/>
      <c r="K1344" s="614"/>
      <c r="L1344" s="649"/>
      <c r="M1344" s="644"/>
      <c r="N1344" s="505" t="str">
        <f>一年级BMI</f>
        <v/>
      </c>
      <c r="O1344" s="499" t="str">
        <f>一年级BMI等级</f>
        <v/>
      </c>
      <c r="P1344" s="500" t="str">
        <f>一年级BMI得分</f>
        <v/>
      </c>
      <c r="Q1344" s="515" t="str">
        <f>一年级肺活量得分</f>
        <v/>
      </c>
      <c r="R1344" s="512" t="str">
        <f>一年级等级</f>
        <v/>
      </c>
      <c r="S1344" s="516" t="str">
        <f>一年级50米跑得分</f>
        <v/>
      </c>
      <c r="T1344" s="517" t="str">
        <f>一年级等级</f>
        <v/>
      </c>
      <c r="U1344" s="516" t="str">
        <f>一年级坐位体前屈得分</f>
        <v/>
      </c>
      <c r="V1344" s="517" t="str">
        <f>一年级等级</f>
        <v/>
      </c>
      <c r="W1344" s="516" t="str">
        <f>一年级一分钟跳绳得分</f>
        <v/>
      </c>
      <c r="X1344" s="517" t="str">
        <f>一年级等级</f>
        <v/>
      </c>
      <c r="Y1344" s="515"/>
      <c r="Z1344" s="518"/>
      <c r="AA1344" s="533"/>
      <c r="AB1344" s="515"/>
      <c r="AC1344" s="533" t="str">
        <f>一年级跳绳附加分</f>
        <v/>
      </c>
      <c r="AD1344" s="534" t="str">
        <f>一年级标准分</f>
        <v/>
      </c>
      <c r="AE1344" s="534" t="str">
        <f>一年级总分</f>
        <v/>
      </c>
      <c r="AF1344" s="517" t="str">
        <f>一年级等级</f>
        <v/>
      </c>
    </row>
    <row r="1345" spans="1:32">
      <c r="A1345" s="664">
        <v>120</v>
      </c>
      <c r="B1345" s="665">
        <v>13</v>
      </c>
      <c r="C1345" s="632"/>
      <c r="D1345" s="633"/>
      <c r="E1345" s="632"/>
      <c r="F1345" s="625"/>
      <c r="G1345" s="608"/>
      <c r="H1345" s="475"/>
      <c r="I1345" s="613"/>
      <c r="J1345" s="614"/>
      <c r="K1345" s="614"/>
      <c r="L1345" s="649"/>
      <c r="M1345" s="644"/>
      <c r="N1345" s="505" t="str">
        <f>一年级BMI</f>
        <v/>
      </c>
      <c r="O1345" s="499" t="str">
        <f>一年级BMI等级</f>
        <v/>
      </c>
      <c r="P1345" s="500" t="str">
        <f>一年级BMI得分</f>
        <v/>
      </c>
      <c r="Q1345" s="515" t="str">
        <f>一年级肺活量得分</f>
        <v/>
      </c>
      <c r="R1345" s="512" t="str">
        <f>一年级等级</f>
        <v/>
      </c>
      <c r="S1345" s="516" t="str">
        <f>一年级50米跑得分</f>
        <v/>
      </c>
      <c r="T1345" s="517" t="str">
        <f>一年级等级</f>
        <v/>
      </c>
      <c r="U1345" s="516" t="str">
        <f>一年级坐位体前屈得分</f>
        <v/>
      </c>
      <c r="V1345" s="517" t="str">
        <f>一年级等级</f>
        <v/>
      </c>
      <c r="W1345" s="516" t="str">
        <f>一年级一分钟跳绳得分</f>
        <v/>
      </c>
      <c r="X1345" s="517" t="str">
        <f>一年级等级</f>
        <v/>
      </c>
      <c r="Y1345" s="515"/>
      <c r="Z1345" s="518"/>
      <c r="AA1345" s="533"/>
      <c r="AB1345" s="515"/>
      <c r="AC1345" s="533" t="str">
        <f>一年级跳绳附加分</f>
        <v/>
      </c>
      <c r="AD1345" s="534" t="str">
        <f>一年级标准分</f>
        <v/>
      </c>
      <c r="AE1345" s="534" t="str">
        <f>一年级总分</f>
        <v/>
      </c>
      <c r="AF1345" s="517" t="str">
        <f>一年级等级</f>
        <v/>
      </c>
    </row>
    <row r="1346" spans="1:32">
      <c r="A1346" s="664">
        <v>120</v>
      </c>
      <c r="B1346" s="665">
        <v>14</v>
      </c>
      <c r="C1346" s="632"/>
      <c r="D1346" s="633"/>
      <c r="E1346" s="632"/>
      <c r="F1346" s="625"/>
      <c r="G1346" s="608"/>
      <c r="H1346" s="475"/>
      <c r="I1346" s="613"/>
      <c r="J1346" s="614"/>
      <c r="K1346" s="614"/>
      <c r="L1346" s="649"/>
      <c r="M1346" s="644"/>
      <c r="N1346" s="505" t="str">
        <f>一年级BMI</f>
        <v/>
      </c>
      <c r="O1346" s="499" t="str">
        <f>一年级BMI等级</f>
        <v/>
      </c>
      <c r="P1346" s="500" t="str">
        <f>一年级BMI得分</f>
        <v/>
      </c>
      <c r="Q1346" s="515" t="str">
        <f>一年级肺活量得分</f>
        <v/>
      </c>
      <c r="R1346" s="512" t="str">
        <f>一年级等级</f>
        <v/>
      </c>
      <c r="S1346" s="516" t="str">
        <f>一年级50米跑得分</f>
        <v/>
      </c>
      <c r="T1346" s="517" t="str">
        <f>一年级等级</f>
        <v/>
      </c>
      <c r="U1346" s="516" t="str">
        <f>一年级坐位体前屈得分</f>
        <v/>
      </c>
      <c r="V1346" s="517" t="str">
        <f>一年级等级</f>
        <v/>
      </c>
      <c r="W1346" s="516" t="str">
        <f>一年级一分钟跳绳得分</f>
        <v/>
      </c>
      <c r="X1346" s="517" t="str">
        <f>一年级等级</f>
        <v/>
      </c>
      <c r="Y1346" s="515"/>
      <c r="Z1346" s="518"/>
      <c r="AA1346" s="533"/>
      <c r="AB1346" s="515"/>
      <c r="AC1346" s="533" t="str">
        <f>一年级跳绳附加分</f>
        <v/>
      </c>
      <c r="AD1346" s="534" t="str">
        <f>一年级标准分</f>
        <v/>
      </c>
      <c r="AE1346" s="534" t="str">
        <f>一年级总分</f>
        <v/>
      </c>
      <c r="AF1346" s="517" t="str">
        <f>一年级等级</f>
        <v/>
      </c>
    </row>
    <row r="1347" spans="1:32">
      <c r="A1347" s="664">
        <v>120</v>
      </c>
      <c r="B1347" s="665">
        <v>15</v>
      </c>
      <c r="C1347" s="632"/>
      <c r="D1347" s="633"/>
      <c r="E1347" s="632"/>
      <c r="F1347" s="625"/>
      <c r="G1347" s="608"/>
      <c r="H1347" s="475"/>
      <c r="I1347" s="613"/>
      <c r="J1347" s="614"/>
      <c r="K1347" s="614"/>
      <c r="L1347" s="649"/>
      <c r="M1347" s="644"/>
      <c r="N1347" s="505" t="str">
        <f>一年级BMI</f>
        <v/>
      </c>
      <c r="O1347" s="499" t="str">
        <f>一年级BMI等级</f>
        <v/>
      </c>
      <c r="P1347" s="500" t="str">
        <f>一年级BMI得分</f>
        <v/>
      </c>
      <c r="Q1347" s="515" t="str">
        <f>一年级肺活量得分</f>
        <v/>
      </c>
      <c r="R1347" s="512" t="str">
        <f>一年级等级</f>
        <v/>
      </c>
      <c r="S1347" s="516" t="str">
        <f>一年级50米跑得分</f>
        <v/>
      </c>
      <c r="T1347" s="517" t="str">
        <f>一年级等级</f>
        <v/>
      </c>
      <c r="U1347" s="516" t="str">
        <f>一年级坐位体前屈得分</f>
        <v/>
      </c>
      <c r="V1347" s="517" t="str">
        <f>一年级等级</f>
        <v/>
      </c>
      <c r="W1347" s="516" t="str">
        <f>一年级一分钟跳绳得分</f>
        <v/>
      </c>
      <c r="X1347" s="517" t="str">
        <f>一年级等级</f>
        <v/>
      </c>
      <c r="Y1347" s="515"/>
      <c r="Z1347" s="518"/>
      <c r="AA1347" s="533"/>
      <c r="AB1347" s="515"/>
      <c r="AC1347" s="533" t="str">
        <f>一年级跳绳附加分</f>
        <v/>
      </c>
      <c r="AD1347" s="534" t="str">
        <f>一年级标准分</f>
        <v/>
      </c>
      <c r="AE1347" s="534" t="str">
        <f>一年级总分</f>
        <v/>
      </c>
      <c r="AF1347" s="517" t="str">
        <f>一年级等级</f>
        <v/>
      </c>
    </row>
    <row r="1348" spans="1:32">
      <c r="A1348" s="664">
        <v>120</v>
      </c>
      <c r="B1348" s="665">
        <v>16</v>
      </c>
      <c r="C1348" s="632"/>
      <c r="D1348" s="633"/>
      <c r="E1348" s="632"/>
      <c r="F1348" s="625"/>
      <c r="G1348" s="608"/>
      <c r="H1348" s="475"/>
      <c r="I1348" s="613"/>
      <c r="J1348" s="614"/>
      <c r="K1348" s="614"/>
      <c r="L1348" s="649"/>
      <c r="M1348" s="644"/>
      <c r="N1348" s="505" t="str">
        <f>一年级BMI</f>
        <v/>
      </c>
      <c r="O1348" s="499" t="str">
        <f>一年级BMI等级</f>
        <v/>
      </c>
      <c r="P1348" s="500" t="str">
        <f>一年级BMI得分</f>
        <v/>
      </c>
      <c r="Q1348" s="515" t="str">
        <f>一年级肺活量得分</f>
        <v/>
      </c>
      <c r="R1348" s="512" t="str">
        <f>一年级等级</f>
        <v/>
      </c>
      <c r="S1348" s="516" t="str">
        <f>一年级50米跑得分</f>
        <v/>
      </c>
      <c r="T1348" s="517" t="str">
        <f>一年级等级</f>
        <v/>
      </c>
      <c r="U1348" s="516" t="str">
        <f>一年级坐位体前屈得分</f>
        <v/>
      </c>
      <c r="V1348" s="517" t="str">
        <f>一年级等级</f>
        <v/>
      </c>
      <c r="W1348" s="516" t="str">
        <f>一年级一分钟跳绳得分</f>
        <v/>
      </c>
      <c r="X1348" s="517" t="str">
        <f>一年级等级</f>
        <v/>
      </c>
      <c r="Y1348" s="515"/>
      <c r="Z1348" s="518"/>
      <c r="AA1348" s="533"/>
      <c r="AB1348" s="515"/>
      <c r="AC1348" s="533" t="str">
        <f>一年级跳绳附加分</f>
        <v/>
      </c>
      <c r="AD1348" s="534" t="str">
        <f>一年级标准分</f>
        <v/>
      </c>
      <c r="AE1348" s="534" t="str">
        <f>一年级总分</f>
        <v/>
      </c>
      <c r="AF1348" s="517" t="str">
        <f>一年级等级</f>
        <v/>
      </c>
    </row>
    <row r="1349" spans="1:32">
      <c r="A1349" s="664">
        <v>120</v>
      </c>
      <c r="B1349" s="665">
        <v>17</v>
      </c>
      <c r="C1349" s="632"/>
      <c r="D1349" s="633"/>
      <c r="E1349" s="632"/>
      <c r="F1349" s="625"/>
      <c r="G1349" s="608"/>
      <c r="H1349" s="475"/>
      <c r="I1349" s="613"/>
      <c r="J1349" s="614"/>
      <c r="K1349" s="614"/>
      <c r="L1349" s="649"/>
      <c r="M1349" s="644"/>
      <c r="N1349" s="505" t="str">
        <f>一年级BMI</f>
        <v/>
      </c>
      <c r="O1349" s="499" t="str">
        <f>一年级BMI等级</f>
        <v/>
      </c>
      <c r="P1349" s="500" t="str">
        <f>一年级BMI得分</f>
        <v/>
      </c>
      <c r="Q1349" s="515" t="str">
        <f>一年级肺活量得分</f>
        <v/>
      </c>
      <c r="R1349" s="512" t="str">
        <f>一年级等级</f>
        <v/>
      </c>
      <c r="S1349" s="516" t="str">
        <f>一年级50米跑得分</f>
        <v/>
      </c>
      <c r="T1349" s="517" t="str">
        <f>一年级等级</f>
        <v/>
      </c>
      <c r="U1349" s="516" t="str">
        <f>一年级坐位体前屈得分</f>
        <v/>
      </c>
      <c r="V1349" s="517" t="str">
        <f>一年级等级</f>
        <v/>
      </c>
      <c r="W1349" s="516" t="str">
        <f>一年级一分钟跳绳得分</f>
        <v/>
      </c>
      <c r="X1349" s="517" t="str">
        <f>一年级等级</f>
        <v/>
      </c>
      <c r="Y1349" s="515"/>
      <c r="Z1349" s="518"/>
      <c r="AA1349" s="533"/>
      <c r="AB1349" s="515"/>
      <c r="AC1349" s="533" t="str">
        <f>一年级跳绳附加分</f>
        <v/>
      </c>
      <c r="AD1349" s="534" t="str">
        <f>一年级标准分</f>
        <v/>
      </c>
      <c r="AE1349" s="534" t="str">
        <f>一年级总分</f>
        <v/>
      </c>
      <c r="AF1349" s="517" t="str">
        <f>一年级等级</f>
        <v/>
      </c>
    </row>
    <row r="1350" spans="1:32">
      <c r="A1350" s="664">
        <v>120</v>
      </c>
      <c r="B1350" s="665">
        <v>18</v>
      </c>
      <c r="C1350" s="632"/>
      <c r="D1350" s="633"/>
      <c r="E1350" s="632"/>
      <c r="F1350" s="625"/>
      <c r="G1350" s="608"/>
      <c r="H1350" s="475"/>
      <c r="I1350" s="613"/>
      <c r="J1350" s="614"/>
      <c r="K1350" s="614"/>
      <c r="L1350" s="649"/>
      <c r="M1350" s="644"/>
      <c r="N1350" s="505" t="str">
        <f>一年级BMI</f>
        <v/>
      </c>
      <c r="O1350" s="499" t="str">
        <f>一年级BMI等级</f>
        <v/>
      </c>
      <c r="P1350" s="500" t="str">
        <f>一年级BMI得分</f>
        <v/>
      </c>
      <c r="Q1350" s="515" t="str">
        <f>一年级肺活量得分</f>
        <v/>
      </c>
      <c r="R1350" s="512" t="str">
        <f>一年级等级</f>
        <v/>
      </c>
      <c r="S1350" s="516" t="str">
        <f>一年级50米跑得分</f>
        <v/>
      </c>
      <c r="T1350" s="517" t="str">
        <f>一年级等级</f>
        <v/>
      </c>
      <c r="U1350" s="516" t="str">
        <f>一年级坐位体前屈得分</f>
        <v/>
      </c>
      <c r="V1350" s="517" t="str">
        <f>一年级等级</f>
        <v/>
      </c>
      <c r="W1350" s="516" t="str">
        <f>一年级一分钟跳绳得分</f>
        <v/>
      </c>
      <c r="X1350" s="517" t="str">
        <f>一年级等级</f>
        <v/>
      </c>
      <c r="Y1350" s="515"/>
      <c r="Z1350" s="518"/>
      <c r="AA1350" s="533"/>
      <c r="AB1350" s="515"/>
      <c r="AC1350" s="533" t="str">
        <f>一年级跳绳附加分</f>
        <v/>
      </c>
      <c r="AD1350" s="534" t="str">
        <f>一年级标准分</f>
        <v/>
      </c>
      <c r="AE1350" s="534" t="str">
        <f>一年级总分</f>
        <v/>
      </c>
      <c r="AF1350" s="517" t="str">
        <f>一年级等级</f>
        <v/>
      </c>
    </row>
    <row r="1351" spans="1:32">
      <c r="A1351" s="664">
        <v>120</v>
      </c>
      <c r="B1351" s="665">
        <v>19</v>
      </c>
      <c r="C1351" s="632"/>
      <c r="D1351" s="633"/>
      <c r="E1351" s="632"/>
      <c r="F1351" s="625"/>
      <c r="G1351" s="608"/>
      <c r="H1351" s="475"/>
      <c r="I1351" s="613"/>
      <c r="J1351" s="614"/>
      <c r="K1351" s="614"/>
      <c r="L1351" s="649"/>
      <c r="M1351" s="644"/>
      <c r="N1351" s="505" t="str">
        <f>一年级BMI</f>
        <v/>
      </c>
      <c r="O1351" s="499" t="str">
        <f>一年级BMI等级</f>
        <v/>
      </c>
      <c r="P1351" s="500" t="str">
        <f>一年级BMI得分</f>
        <v/>
      </c>
      <c r="Q1351" s="515" t="str">
        <f>一年级肺活量得分</f>
        <v/>
      </c>
      <c r="R1351" s="512" t="str">
        <f>一年级等级</f>
        <v/>
      </c>
      <c r="S1351" s="516" t="str">
        <f>一年级50米跑得分</f>
        <v/>
      </c>
      <c r="T1351" s="517" t="str">
        <f>一年级等级</f>
        <v/>
      </c>
      <c r="U1351" s="516" t="str">
        <f>一年级坐位体前屈得分</f>
        <v/>
      </c>
      <c r="V1351" s="517" t="str">
        <f>一年级等级</f>
        <v/>
      </c>
      <c r="W1351" s="516" t="str">
        <f>一年级一分钟跳绳得分</f>
        <v/>
      </c>
      <c r="X1351" s="517" t="str">
        <f>一年级等级</f>
        <v/>
      </c>
      <c r="Y1351" s="515"/>
      <c r="Z1351" s="518"/>
      <c r="AA1351" s="533"/>
      <c r="AB1351" s="515"/>
      <c r="AC1351" s="533" t="str">
        <f>一年级跳绳附加分</f>
        <v/>
      </c>
      <c r="AD1351" s="534" t="str">
        <f>一年级标准分</f>
        <v/>
      </c>
      <c r="AE1351" s="534" t="str">
        <f>一年级总分</f>
        <v/>
      </c>
      <c r="AF1351" s="517" t="str">
        <f>一年级等级</f>
        <v/>
      </c>
    </row>
    <row r="1352" spans="1:32">
      <c r="A1352" s="664">
        <v>120</v>
      </c>
      <c r="B1352" s="665">
        <v>20</v>
      </c>
      <c r="C1352" s="632"/>
      <c r="D1352" s="633"/>
      <c r="E1352" s="632"/>
      <c r="F1352" s="625"/>
      <c r="G1352" s="608"/>
      <c r="H1352" s="475"/>
      <c r="I1352" s="613"/>
      <c r="J1352" s="614"/>
      <c r="K1352" s="614"/>
      <c r="L1352" s="649"/>
      <c r="M1352" s="644"/>
      <c r="N1352" s="505" t="str">
        <f>一年级BMI</f>
        <v/>
      </c>
      <c r="O1352" s="499" t="str">
        <f>一年级BMI等级</f>
        <v/>
      </c>
      <c r="P1352" s="500" t="str">
        <f>一年级BMI得分</f>
        <v/>
      </c>
      <c r="Q1352" s="515" t="str">
        <f>一年级肺活量得分</f>
        <v/>
      </c>
      <c r="R1352" s="512" t="str">
        <f>一年级等级</f>
        <v/>
      </c>
      <c r="S1352" s="516" t="str">
        <f>一年级50米跑得分</f>
        <v/>
      </c>
      <c r="T1352" s="517" t="str">
        <f>一年级等级</f>
        <v/>
      </c>
      <c r="U1352" s="516" t="str">
        <f>一年级坐位体前屈得分</f>
        <v/>
      </c>
      <c r="V1352" s="517" t="str">
        <f>一年级等级</f>
        <v/>
      </c>
      <c r="W1352" s="516" t="str">
        <f>一年级一分钟跳绳得分</f>
        <v/>
      </c>
      <c r="X1352" s="517" t="str">
        <f>一年级等级</f>
        <v/>
      </c>
      <c r="Y1352" s="515"/>
      <c r="Z1352" s="518"/>
      <c r="AA1352" s="533"/>
      <c r="AB1352" s="515"/>
      <c r="AC1352" s="533" t="str">
        <f>一年级跳绳附加分</f>
        <v/>
      </c>
      <c r="AD1352" s="534" t="str">
        <f>一年级标准分</f>
        <v/>
      </c>
      <c r="AE1352" s="534" t="str">
        <f>一年级总分</f>
        <v/>
      </c>
      <c r="AF1352" s="517" t="str">
        <f>一年级等级</f>
        <v/>
      </c>
    </row>
    <row r="1353" spans="1:32">
      <c r="A1353" s="664">
        <v>120</v>
      </c>
      <c r="B1353" s="665">
        <v>21</v>
      </c>
      <c r="C1353" s="632"/>
      <c r="D1353" s="633"/>
      <c r="E1353" s="632"/>
      <c r="F1353" s="625"/>
      <c r="G1353" s="608"/>
      <c r="H1353" s="475"/>
      <c r="I1353" s="613"/>
      <c r="J1353" s="614"/>
      <c r="K1353" s="614"/>
      <c r="L1353" s="649"/>
      <c r="M1353" s="644"/>
      <c r="N1353" s="505" t="str">
        <f>一年级BMI</f>
        <v/>
      </c>
      <c r="O1353" s="499" t="str">
        <f>一年级BMI等级</f>
        <v/>
      </c>
      <c r="P1353" s="500" t="str">
        <f>一年级BMI得分</f>
        <v/>
      </c>
      <c r="Q1353" s="515" t="str">
        <f>一年级肺活量得分</f>
        <v/>
      </c>
      <c r="R1353" s="512" t="str">
        <f>一年级等级</f>
        <v/>
      </c>
      <c r="S1353" s="516" t="str">
        <f>一年级50米跑得分</f>
        <v/>
      </c>
      <c r="T1353" s="517" t="str">
        <f>一年级等级</f>
        <v/>
      </c>
      <c r="U1353" s="516" t="str">
        <f>一年级坐位体前屈得分</f>
        <v/>
      </c>
      <c r="V1353" s="517" t="str">
        <f>一年级等级</f>
        <v/>
      </c>
      <c r="W1353" s="516" t="str">
        <f>一年级一分钟跳绳得分</f>
        <v/>
      </c>
      <c r="X1353" s="517" t="str">
        <f>一年级等级</f>
        <v/>
      </c>
      <c r="Y1353" s="515"/>
      <c r="Z1353" s="518"/>
      <c r="AA1353" s="533"/>
      <c r="AB1353" s="515"/>
      <c r="AC1353" s="533" t="str">
        <f>一年级跳绳附加分</f>
        <v/>
      </c>
      <c r="AD1353" s="534" t="str">
        <f>一年级标准分</f>
        <v/>
      </c>
      <c r="AE1353" s="534" t="str">
        <f>一年级总分</f>
        <v/>
      </c>
      <c r="AF1353" s="517" t="str">
        <f>一年级等级</f>
        <v/>
      </c>
    </row>
    <row r="1354" spans="1:32">
      <c r="A1354" s="664">
        <v>120</v>
      </c>
      <c r="B1354" s="665">
        <v>22</v>
      </c>
      <c r="C1354" s="632"/>
      <c r="D1354" s="633"/>
      <c r="E1354" s="632"/>
      <c r="F1354" s="625"/>
      <c r="G1354" s="608"/>
      <c r="H1354" s="475"/>
      <c r="I1354" s="613"/>
      <c r="J1354" s="614"/>
      <c r="K1354" s="614"/>
      <c r="L1354" s="649"/>
      <c r="M1354" s="644"/>
      <c r="N1354" s="505" t="str">
        <f>一年级BMI</f>
        <v/>
      </c>
      <c r="O1354" s="499" t="str">
        <f>一年级BMI等级</f>
        <v/>
      </c>
      <c r="P1354" s="500" t="str">
        <f>一年级BMI得分</f>
        <v/>
      </c>
      <c r="Q1354" s="515" t="str">
        <f>一年级肺活量得分</f>
        <v/>
      </c>
      <c r="R1354" s="512" t="str">
        <f>一年级等级</f>
        <v/>
      </c>
      <c r="S1354" s="516" t="str">
        <f>一年级50米跑得分</f>
        <v/>
      </c>
      <c r="T1354" s="517" t="str">
        <f>一年级等级</f>
        <v/>
      </c>
      <c r="U1354" s="516" t="str">
        <f>一年级坐位体前屈得分</f>
        <v/>
      </c>
      <c r="V1354" s="517" t="str">
        <f>一年级等级</f>
        <v/>
      </c>
      <c r="W1354" s="516" t="str">
        <f>一年级一分钟跳绳得分</f>
        <v/>
      </c>
      <c r="X1354" s="517" t="str">
        <f>一年级等级</f>
        <v/>
      </c>
      <c r="Y1354" s="515"/>
      <c r="Z1354" s="518"/>
      <c r="AA1354" s="533"/>
      <c r="AB1354" s="515"/>
      <c r="AC1354" s="533" t="str">
        <f>一年级跳绳附加分</f>
        <v/>
      </c>
      <c r="AD1354" s="534" t="str">
        <f>一年级标准分</f>
        <v/>
      </c>
      <c r="AE1354" s="534" t="str">
        <f>一年级总分</f>
        <v/>
      </c>
      <c r="AF1354" s="517" t="str">
        <f>一年级等级</f>
        <v/>
      </c>
    </row>
    <row r="1355" spans="1:32">
      <c r="A1355" s="664">
        <v>120</v>
      </c>
      <c r="B1355" s="665">
        <v>23</v>
      </c>
      <c r="C1355" s="632"/>
      <c r="D1355" s="633"/>
      <c r="E1355" s="632"/>
      <c r="F1355" s="625"/>
      <c r="G1355" s="608"/>
      <c r="H1355" s="475"/>
      <c r="I1355" s="613"/>
      <c r="J1355" s="614"/>
      <c r="K1355" s="614"/>
      <c r="L1355" s="649"/>
      <c r="M1355" s="644"/>
      <c r="N1355" s="505" t="str">
        <f>一年级BMI</f>
        <v/>
      </c>
      <c r="O1355" s="499" t="str">
        <f>一年级BMI等级</f>
        <v/>
      </c>
      <c r="P1355" s="500" t="str">
        <f>一年级BMI得分</f>
        <v/>
      </c>
      <c r="Q1355" s="515" t="str">
        <f>一年级肺活量得分</f>
        <v/>
      </c>
      <c r="R1355" s="512" t="str">
        <f>一年级等级</f>
        <v/>
      </c>
      <c r="S1355" s="516" t="str">
        <f>一年级50米跑得分</f>
        <v/>
      </c>
      <c r="T1355" s="517" t="str">
        <f>一年级等级</f>
        <v/>
      </c>
      <c r="U1355" s="516" t="str">
        <f>一年级坐位体前屈得分</f>
        <v/>
      </c>
      <c r="V1355" s="517" t="str">
        <f>一年级等级</f>
        <v/>
      </c>
      <c r="W1355" s="516" t="str">
        <f>一年级一分钟跳绳得分</f>
        <v/>
      </c>
      <c r="X1355" s="517" t="str">
        <f>一年级等级</f>
        <v/>
      </c>
      <c r="Y1355" s="515"/>
      <c r="Z1355" s="518"/>
      <c r="AA1355" s="533"/>
      <c r="AB1355" s="515"/>
      <c r="AC1355" s="533" t="str">
        <f>一年级跳绳附加分</f>
        <v/>
      </c>
      <c r="AD1355" s="534" t="str">
        <f>一年级标准分</f>
        <v/>
      </c>
      <c r="AE1355" s="534" t="str">
        <f>一年级总分</f>
        <v/>
      </c>
      <c r="AF1355" s="517" t="str">
        <f>一年级等级</f>
        <v/>
      </c>
    </row>
    <row r="1356" spans="1:32">
      <c r="A1356" s="664">
        <v>120</v>
      </c>
      <c r="B1356" s="665">
        <v>24</v>
      </c>
      <c r="C1356" s="632"/>
      <c r="D1356" s="633"/>
      <c r="E1356" s="632"/>
      <c r="F1356" s="625"/>
      <c r="G1356" s="608"/>
      <c r="H1356" s="475"/>
      <c r="I1356" s="613"/>
      <c r="J1356" s="614"/>
      <c r="K1356" s="614"/>
      <c r="L1356" s="649"/>
      <c r="M1356" s="644"/>
      <c r="N1356" s="505" t="str">
        <f>一年级BMI</f>
        <v/>
      </c>
      <c r="O1356" s="499" t="str">
        <f>一年级BMI等级</f>
        <v/>
      </c>
      <c r="P1356" s="500" t="str">
        <f>一年级BMI得分</f>
        <v/>
      </c>
      <c r="Q1356" s="515" t="str">
        <f>一年级肺活量得分</f>
        <v/>
      </c>
      <c r="R1356" s="512" t="str">
        <f>一年级等级</f>
        <v/>
      </c>
      <c r="S1356" s="516" t="str">
        <f>一年级50米跑得分</f>
        <v/>
      </c>
      <c r="T1356" s="517" t="str">
        <f>一年级等级</f>
        <v/>
      </c>
      <c r="U1356" s="516" t="str">
        <f>一年级坐位体前屈得分</f>
        <v/>
      </c>
      <c r="V1356" s="517" t="str">
        <f>一年级等级</f>
        <v/>
      </c>
      <c r="W1356" s="516" t="str">
        <f>一年级一分钟跳绳得分</f>
        <v/>
      </c>
      <c r="X1356" s="517" t="str">
        <f>一年级等级</f>
        <v/>
      </c>
      <c r="Y1356" s="515"/>
      <c r="Z1356" s="518"/>
      <c r="AA1356" s="533"/>
      <c r="AB1356" s="515"/>
      <c r="AC1356" s="533" t="str">
        <f>一年级跳绳附加分</f>
        <v/>
      </c>
      <c r="AD1356" s="534" t="str">
        <f>一年级标准分</f>
        <v/>
      </c>
      <c r="AE1356" s="534" t="str">
        <f>一年级总分</f>
        <v/>
      </c>
      <c r="AF1356" s="517" t="str">
        <f>一年级等级</f>
        <v/>
      </c>
    </row>
    <row r="1357" spans="1:32">
      <c r="A1357" s="664">
        <v>120</v>
      </c>
      <c r="B1357" s="665">
        <v>25</v>
      </c>
      <c r="C1357" s="632"/>
      <c r="D1357" s="633"/>
      <c r="E1357" s="632"/>
      <c r="F1357" s="625"/>
      <c r="G1357" s="608"/>
      <c r="H1357" s="475"/>
      <c r="I1357" s="613"/>
      <c r="J1357" s="614"/>
      <c r="K1357" s="614"/>
      <c r="L1357" s="649"/>
      <c r="M1357" s="644"/>
      <c r="N1357" s="505" t="str">
        <f>一年级BMI</f>
        <v/>
      </c>
      <c r="O1357" s="499" t="str">
        <f>一年级BMI等级</f>
        <v/>
      </c>
      <c r="P1357" s="500" t="str">
        <f>一年级BMI得分</f>
        <v/>
      </c>
      <c r="Q1357" s="515" t="str">
        <f>一年级肺活量得分</f>
        <v/>
      </c>
      <c r="R1357" s="512" t="str">
        <f>一年级等级</f>
        <v/>
      </c>
      <c r="S1357" s="516" t="str">
        <f>一年级50米跑得分</f>
        <v/>
      </c>
      <c r="T1357" s="517" t="str">
        <f>一年级等级</f>
        <v/>
      </c>
      <c r="U1357" s="516" t="str">
        <f>一年级坐位体前屈得分</f>
        <v/>
      </c>
      <c r="V1357" s="517" t="str">
        <f>一年级等级</f>
        <v/>
      </c>
      <c r="W1357" s="516" t="str">
        <f>一年级一分钟跳绳得分</f>
        <v/>
      </c>
      <c r="X1357" s="517" t="str">
        <f>一年级等级</f>
        <v/>
      </c>
      <c r="Y1357" s="515"/>
      <c r="Z1357" s="518"/>
      <c r="AA1357" s="533"/>
      <c r="AB1357" s="515"/>
      <c r="AC1357" s="533" t="str">
        <f>一年级跳绳附加分</f>
        <v/>
      </c>
      <c r="AD1357" s="534" t="str">
        <f>一年级标准分</f>
        <v/>
      </c>
      <c r="AE1357" s="534" t="str">
        <f>一年级总分</f>
        <v/>
      </c>
      <c r="AF1357" s="517" t="str">
        <f>一年级等级</f>
        <v/>
      </c>
    </row>
    <row r="1358" spans="1:32">
      <c r="A1358" s="664">
        <v>120</v>
      </c>
      <c r="B1358" s="665">
        <v>26</v>
      </c>
      <c r="C1358" s="632"/>
      <c r="D1358" s="633"/>
      <c r="E1358" s="632"/>
      <c r="F1358" s="625"/>
      <c r="G1358" s="608"/>
      <c r="H1358" s="475"/>
      <c r="I1358" s="613"/>
      <c r="J1358" s="614"/>
      <c r="K1358" s="614"/>
      <c r="L1358" s="649"/>
      <c r="M1358" s="644"/>
      <c r="N1358" s="505" t="str">
        <f>一年级BMI</f>
        <v/>
      </c>
      <c r="O1358" s="499" t="str">
        <f>一年级BMI等级</f>
        <v/>
      </c>
      <c r="P1358" s="500" t="str">
        <f>一年级BMI得分</f>
        <v/>
      </c>
      <c r="Q1358" s="515" t="str">
        <f>一年级肺活量得分</f>
        <v/>
      </c>
      <c r="R1358" s="512" t="str">
        <f>一年级等级</f>
        <v/>
      </c>
      <c r="S1358" s="516" t="str">
        <f>一年级50米跑得分</f>
        <v/>
      </c>
      <c r="T1358" s="517" t="str">
        <f>一年级等级</f>
        <v/>
      </c>
      <c r="U1358" s="516" t="str">
        <f>一年级坐位体前屈得分</f>
        <v/>
      </c>
      <c r="V1358" s="517" t="str">
        <f>一年级等级</f>
        <v/>
      </c>
      <c r="W1358" s="516" t="str">
        <f>一年级一分钟跳绳得分</f>
        <v/>
      </c>
      <c r="X1358" s="517" t="str">
        <f>一年级等级</f>
        <v/>
      </c>
      <c r="Y1358" s="515"/>
      <c r="Z1358" s="518"/>
      <c r="AA1358" s="533"/>
      <c r="AB1358" s="515"/>
      <c r="AC1358" s="533" t="str">
        <f>一年级跳绳附加分</f>
        <v/>
      </c>
      <c r="AD1358" s="534" t="str">
        <f>一年级标准分</f>
        <v/>
      </c>
      <c r="AE1358" s="534" t="str">
        <f>一年级总分</f>
        <v/>
      </c>
      <c r="AF1358" s="517" t="str">
        <f>一年级等级</f>
        <v/>
      </c>
    </row>
    <row r="1359" spans="1:32">
      <c r="A1359" s="664">
        <v>120</v>
      </c>
      <c r="B1359" s="665">
        <v>27</v>
      </c>
      <c r="C1359" s="632"/>
      <c r="D1359" s="633"/>
      <c r="E1359" s="632"/>
      <c r="F1359" s="625"/>
      <c r="G1359" s="608"/>
      <c r="H1359" s="475"/>
      <c r="I1359" s="613"/>
      <c r="J1359" s="614"/>
      <c r="K1359" s="614"/>
      <c r="L1359" s="649"/>
      <c r="M1359" s="644"/>
      <c r="N1359" s="505" t="str">
        <f>一年级BMI</f>
        <v/>
      </c>
      <c r="O1359" s="499" t="str">
        <f>一年级BMI等级</f>
        <v/>
      </c>
      <c r="P1359" s="500" t="str">
        <f>一年级BMI得分</f>
        <v/>
      </c>
      <c r="Q1359" s="515" t="str">
        <f>一年级肺活量得分</f>
        <v/>
      </c>
      <c r="R1359" s="512" t="str">
        <f>一年级等级</f>
        <v/>
      </c>
      <c r="S1359" s="516" t="str">
        <f>一年级50米跑得分</f>
        <v/>
      </c>
      <c r="T1359" s="517" t="str">
        <f>一年级等级</f>
        <v/>
      </c>
      <c r="U1359" s="516" t="str">
        <f>一年级坐位体前屈得分</f>
        <v/>
      </c>
      <c r="V1359" s="517" t="str">
        <f>一年级等级</f>
        <v/>
      </c>
      <c r="W1359" s="516" t="str">
        <f>一年级一分钟跳绳得分</f>
        <v/>
      </c>
      <c r="X1359" s="517" t="str">
        <f>一年级等级</f>
        <v/>
      </c>
      <c r="Y1359" s="515"/>
      <c r="Z1359" s="518"/>
      <c r="AA1359" s="533"/>
      <c r="AB1359" s="515"/>
      <c r="AC1359" s="533" t="str">
        <f>一年级跳绳附加分</f>
        <v/>
      </c>
      <c r="AD1359" s="534" t="str">
        <f>一年级标准分</f>
        <v/>
      </c>
      <c r="AE1359" s="534" t="str">
        <f>一年级总分</f>
        <v/>
      </c>
      <c r="AF1359" s="517" t="str">
        <f>一年级等级</f>
        <v/>
      </c>
    </row>
    <row r="1360" spans="1:32">
      <c r="A1360" s="664">
        <v>120</v>
      </c>
      <c r="B1360" s="665">
        <v>28</v>
      </c>
      <c r="C1360" s="632"/>
      <c r="D1360" s="633"/>
      <c r="E1360" s="632"/>
      <c r="F1360" s="625"/>
      <c r="G1360" s="608"/>
      <c r="H1360" s="475"/>
      <c r="I1360" s="613"/>
      <c r="J1360" s="614"/>
      <c r="K1360" s="614"/>
      <c r="L1360" s="649"/>
      <c r="M1360" s="644"/>
      <c r="N1360" s="505" t="str">
        <f>一年级BMI</f>
        <v/>
      </c>
      <c r="O1360" s="499" t="str">
        <f>一年级BMI等级</f>
        <v/>
      </c>
      <c r="P1360" s="500" t="str">
        <f>一年级BMI得分</f>
        <v/>
      </c>
      <c r="Q1360" s="515" t="str">
        <f>一年级肺活量得分</f>
        <v/>
      </c>
      <c r="R1360" s="512" t="str">
        <f>一年级等级</f>
        <v/>
      </c>
      <c r="S1360" s="516" t="str">
        <f>一年级50米跑得分</f>
        <v/>
      </c>
      <c r="T1360" s="517" t="str">
        <f>一年级等级</f>
        <v/>
      </c>
      <c r="U1360" s="516" t="str">
        <f>一年级坐位体前屈得分</f>
        <v/>
      </c>
      <c r="V1360" s="517" t="str">
        <f>一年级等级</f>
        <v/>
      </c>
      <c r="W1360" s="516" t="str">
        <f>一年级一分钟跳绳得分</f>
        <v/>
      </c>
      <c r="X1360" s="517" t="str">
        <f>一年级等级</f>
        <v/>
      </c>
      <c r="Y1360" s="515"/>
      <c r="Z1360" s="518"/>
      <c r="AA1360" s="533"/>
      <c r="AB1360" s="515"/>
      <c r="AC1360" s="533" t="str">
        <f>一年级跳绳附加分</f>
        <v/>
      </c>
      <c r="AD1360" s="534" t="str">
        <f>一年级标准分</f>
        <v/>
      </c>
      <c r="AE1360" s="534" t="str">
        <f>一年级总分</f>
        <v/>
      </c>
      <c r="AF1360" s="517" t="str">
        <f>一年级等级</f>
        <v/>
      </c>
    </row>
    <row r="1361" spans="1:32">
      <c r="A1361" s="664">
        <v>120</v>
      </c>
      <c r="B1361" s="665">
        <v>29</v>
      </c>
      <c r="C1361" s="632"/>
      <c r="D1361" s="633"/>
      <c r="E1361" s="632"/>
      <c r="F1361" s="625"/>
      <c r="G1361" s="608"/>
      <c r="H1361" s="475"/>
      <c r="I1361" s="613"/>
      <c r="J1361" s="614"/>
      <c r="K1361" s="614"/>
      <c r="L1361" s="649"/>
      <c r="M1361" s="644"/>
      <c r="N1361" s="505" t="str">
        <f>一年级BMI</f>
        <v/>
      </c>
      <c r="O1361" s="499" t="str">
        <f>一年级BMI等级</f>
        <v/>
      </c>
      <c r="P1361" s="500" t="str">
        <f>一年级BMI得分</f>
        <v/>
      </c>
      <c r="Q1361" s="515" t="str">
        <f>一年级肺活量得分</f>
        <v/>
      </c>
      <c r="R1361" s="512" t="str">
        <f>一年级等级</f>
        <v/>
      </c>
      <c r="S1361" s="516" t="str">
        <f>一年级50米跑得分</f>
        <v/>
      </c>
      <c r="T1361" s="517" t="str">
        <f>一年级等级</f>
        <v/>
      </c>
      <c r="U1361" s="516" t="str">
        <f>一年级坐位体前屈得分</f>
        <v/>
      </c>
      <c r="V1361" s="517" t="str">
        <f>一年级等级</f>
        <v/>
      </c>
      <c r="W1361" s="516" t="str">
        <f>一年级一分钟跳绳得分</f>
        <v/>
      </c>
      <c r="X1361" s="517" t="str">
        <f>一年级等级</f>
        <v/>
      </c>
      <c r="Y1361" s="515"/>
      <c r="Z1361" s="518"/>
      <c r="AA1361" s="533"/>
      <c r="AB1361" s="515"/>
      <c r="AC1361" s="533" t="str">
        <f>一年级跳绳附加分</f>
        <v/>
      </c>
      <c r="AD1361" s="534" t="str">
        <f>一年级标准分</f>
        <v/>
      </c>
      <c r="AE1361" s="534" t="str">
        <f>一年级总分</f>
        <v/>
      </c>
      <c r="AF1361" s="517" t="str">
        <f>一年级等级</f>
        <v/>
      </c>
    </row>
    <row r="1362" spans="1:32">
      <c r="A1362" s="664">
        <v>120</v>
      </c>
      <c r="B1362" s="665">
        <v>30</v>
      </c>
      <c r="C1362" s="632"/>
      <c r="D1362" s="633"/>
      <c r="E1362" s="632"/>
      <c r="F1362" s="625"/>
      <c r="G1362" s="608"/>
      <c r="H1362" s="475"/>
      <c r="I1362" s="613"/>
      <c r="J1362" s="614"/>
      <c r="K1362" s="614"/>
      <c r="L1362" s="649"/>
      <c r="M1362" s="644"/>
      <c r="N1362" s="505" t="str">
        <f>一年级BMI</f>
        <v/>
      </c>
      <c r="O1362" s="499" t="str">
        <f>一年级BMI等级</f>
        <v/>
      </c>
      <c r="P1362" s="500" t="str">
        <f>一年级BMI得分</f>
        <v/>
      </c>
      <c r="Q1362" s="515" t="str">
        <f>一年级肺活量得分</f>
        <v/>
      </c>
      <c r="R1362" s="512" t="str">
        <f>一年级等级</f>
        <v/>
      </c>
      <c r="S1362" s="516" t="str">
        <f>一年级50米跑得分</f>
        <v/>
      </c>
      <c r="T1362" s="517" t="str">
        <f>一年级等级</f>
        <v/>
      </c>
      <c r="U1362" s="516" t="str">
        <f>一年级坐位体前屈得分</f>
        <v/>
      </c>
      <c r="V1362" s="517" t="str">
        <f>一年级等级</f>
        <v/>
      </c>
      <c r="W1362" s="516" t="str">
        <f>一年级一分钟跳绳得分</f>
        <v/>
      </c>
      <c r="X1362" s="517" t="str">
        <f>一年级等级</f>
        <v/>
      </c>
      <c r="Y1362" s="515"/>
      <c r="Z1362" s="518"/>
      <c r="AA1362" s="533"/>
      <c r="AB1362" s="515"/>
      <c r="AC1362" s="533" t="str">
        <f>一年级跳绳附加分</f>
        <v/>
      </c>
      <c r="AD1362" s="534" t="str">
        <f>一年级标准分</f>
        <v/>
      </c>
      <c r="AE1362" s="534" t="str">
        <f>一年级总分</f>
        <v/>
      </c>
      <c r="AF1362" s="517" t="str">
        <f>一年级等级</f>
        <v/>
      </c>
    </row>
    <row r="1363" spans="1:32">
      <c r="A1363" s="664">
        <v>120</v>
      </c>
      <c r="B1363" s="665">
        <v>31</v>
      </c>
      <c r="C1363" s="632"/>
      <c r="D1363" s="633"/>
      <c r="E1363" s="632"/>
      <c r="F1363" s="625"/>
      <c r="G1363" s="608"/>
      <c r="H1363" s="475"/>
      <c r="I1363" s="613"/>
      <c r="J1363" s="614"/>
      <c r="K1363" s="614"/>
      <c r="L1363" s="649"/>
      <c r="M1363" s="644"/>
      <c r="N1363" s="505" t="str">
        <f>一年级BMI</f>
        <v/>
      </c>
      <c r="O1363" s="499" t="str">
        <f>一年级BMI等级</f>
        <v/>
      </c>
      <c r="P1363" s="500" t="str">
        <f>一年级BMI得分</f>
        <v/>
      </c>
      <c r="Q1363" s="515" t="str">
        <f>一年级肺活量得分</f>
        <v/>
      </c>
      <c r="R1363" s="512" t="str">
        <f>一年级等级</f>
        <v/>
      </c>
      <c r="S1363" s="516" t="str">
        <f>一年级50米跑得分</f>
        <v/>
      </c>
      <c r="T1363" s="517" t="str">
        <f>一年级等级</f>
        <v/>
      </c>
      <c r="U1363" s="516" t="str">
        <f>一年级坐位体前屈得分</f>
        <v/>
      </c>
      <c r="V1363" s="517" t="str">
        <f>一年级等级</f>
        <v/>
      </c>
      <c r="W1363" s="516" t="str">
        <f>一年级一分钟跳绳得分</f>
        <v/>
      </c>
      <c r="X1363" s="517" t="str">
        <f>一年级等级</f>
        <v/>
      </c>
      <c r="Y1363" s="515"/>
      <c r="Z1363" s="518"/>
      <c r="AA1363" s="533"/>
      <c r="AB1363" s="515"/>
      <c r="AC1363" s="533" t="str">
        <f>一年级跳绳附加分</f>
        <v/>
      </c>
      <c r="AD1363" s="534" t="str">
        <f>一年级标准分</f>
        <v/>
      </c>
      <c r="AE1363" s="534" t="str">
        <f>一年级总分</f>
        <v/>
      </c>
      <c r="AF1363" s="517" t="str">
        <f>一年级等级</f>
        <v/>
      </c>
    </row>
    <row r="1364" spans="1:32">
      <c r="A1364" s="664">
        <v>120</v>
      </c>
      <c r="B1364" s="665">
        <v>32</v>
      </c>
      <c r="C1364" s="632"/>
      <c r="D1364" s="633"/>
      <c r="E1364" s="632"/>
      <c r="F1364" s="625"/>
      <c r="G1364" s="608"/>
      <c r="H1364" s="475"/>
      <c r="I1364" s="613"/>
      <c r="J1364" s="614"/>
      <c r="K1364" s="614"/>
      <c r="L1364" s="649"/>
      <c r="M1364" s="644"/>
      <c r="N1364" s="505" t="str">
        <f>一年级BMI</f>
        <v/>
      </c>
      <c r="O1364" s="499" t="str">
        <f>一年级BMI等级</f>
        <v/>
      </c>
      <c r="P1364" s="500" t="str">
        <f>一年级BMI得分</f>
        <v/>
      </c>
      <c r="Q1364" s="515" t="str">
        <f>一年级肺活量得分</f>
        <v/>
      </c>
      <c r="R1364" s="512" t="str">
        <f>一年级等级</f>
        <v/>
      </c>
      <c r="S1364" s="516" t="str">
        <f>一年级50米跑得分</f>
        <v/>
      </c>
      <c r="T1364" s="517" t="str">
        <f>一年级等级</f>
        <v/>
      </c>
      <c r="U1364" s="516" t="str">
        <f>一年级坐位体前屈得分</f>
        <v/>
      </c>
      <c r="V1364" s="517" t="str">
        <f>一年级等级</f>
        <v/>
      </c>
      <c r="W1364" s="516" t="str">
        <f>一年级一分钟跳绳得分</f>
        <v/>
      </c>
      <c r="X1364" s="517" t="str">
        <f>一年级等级</f>
        <v/>
      </c>
      <c r="Y1364" s="515"/>
      <c r="Z1364" s="518"/>
      <c r="AA1364" s="533"/>
      <c r="AB1364" s="515"/>
      <c r="AC1364" s="533" t="str">
        <f>一年级跳绳附加分</f>
        <v/>
      </c>
      <c r="AD1364" s="534" t="str">
        <f>一年级标准分</f>
        <v/>
      </c>
      <c r="AE1364" s="534" t="str">
        <f>一年级总分</f>
        <v/>
      </c>
      <c r="AF1364" s="517" t="str">
        <f>一年级等级</f>
        <v/>
      </c>
    </row>
    <row r="1365" spans="1:32">
      <c r="A1365" s="664">
        <v>120</v>
      </c>
      <c r="B1365" s="665">
        <v>33</v>
      </c>
      <c r="C1365" s="632"/>
      <c r="D1365" s="633"/>
      <c r="E1365" s="632"/>
      <c r="F1365" s="625"/>
      <c r="G1365" s="608"/>
      <c r="H1365" s="475"/>
      <c r="I1365" s="613"/>
      <c r="J1365" s="614"/>
      <c r="K1365" s="614"/>
      <c r="L1365" s="649"/>
      <c r="M1365" s="644"/>
      <c r="N1365" s="505" t="str">
        <f>一年级BMI</f>
        <v/>
      </c>
      <c r="O1365" s="499" t="str">
        <f>一年级BMI等级</f>
        <v/>
      </c>
      <c r="P1365" s="500" t="str">
        <f>一年级BMI得分</f>
        <v/>
      </c>
      <c r="Q1365" s="515" t="str">
        <f>一年级肺活量得分</f>
        <v/>
      </c>
      <c r="R1365" s="512" t="str">
        <f>一年级等级</f>
        <v/>
      </c>
      <c r="S1365" s="516" t="str">
        <f>一年级50米跑得分</f>
        <v/>
      </c>
      <c r="T1365" s="517" t="str">
        <f>一年级等级</f>
        <v/>
      </c>
      <c r="U1365" s="516" t="str">
        <f>一年级坐位体前屈得分</f>
        <v/>
      </c>
      <c r="V1365" s="517" t="str">
        <f>一年级等级</f>
        <v/>
      </c>
      <c r="W1365" s="516" t="str">
        <f>一年级一分钟跳绳得分</f>
        <v/>
      </c>
      <c r="X1365" s="517" t="str">
        <f>一年级等级</f>
        <v/>
      </c>
      <c r="Y1365" s="515"/>
      <c r="Z1365" s="518"/>
      <c r="AA1365" s="533"/>
      <c r="AB1365" s="515"/>
      <c r="AC1365" s="533" t="str">
        <f>一年级跳绳附加分</f>
        <v/>
      </c>
      <c r="AD1365" s="534" t="str">
        <f>一年级标准分</f>
        <v/>
      </c>
      <c r="AE1365" s="534" t="str">
        <f>一年级总分</f>
        <v/>
      </c>
      <c r="AF1365" s="517" t="str">
        <f>一年级等级</f>
        <v/>
      </c>
    </row>
    <row r="1366" spans="1:32">
      <c r="A1366" s="664">
        <v>120</v>
      </c>
      <c r="B1366" s="665">
        <v>34</v>
      </c>
      <c r="C1366" s="632"/>
      <c r="D1366" s="633"/>
      <c r="E1366" s="632"/>
      <c r="F1366" s="625"/>
      <c r="G1366" s="608"/>
      <c r="H1366" s="475"/>
      <c r="I1366" s="613"/>
      <c r="J1366" s="614"/>
      <c r="K1366" s="614"/>
      <c r="L1366" s="649"/>
      <c r="M1366" s="644"/>
      <c r="N1366" s="505" t="str">
        <f>一年级BMI</f>
        <v/>
      </c>
      <c r="O1366" s="499" t="str">
        <f>一年级BMI等级</f>
        <v/>
      </c>
      <c r="P1366" s="500" t="str">
        <f>一年级BMI得分</f>
        <v/>
      </c>
      <c r="Q1366" s="515" t="str">
        <f>一年级肺活量得分</f>
        <v/>
      </c>
      <c r="R1366" s="512" t="str">
        <f>一年级等级</f>
        <v/>
      </c>
      <c r="S1366" s="516" t="str">
        <f>一年级50米跑得分</f>
        <v/>
      </c>
      <c r="T1366" s="517" t="str">
        <f>一年级等级</f>
        <v/>
      </c>
      <c r="U1366" s="516" t="str">
        <f>一年级坐位体前屈得分</f>
        <v/>
      </c>
      <c r="V1366" s="517" t="str">
        <f>一年级等级</f>
        <v/>
      </c>
      <c r="W1366" s="516" t="str">
        <f>一年级一分钟跳绳得分</f>
        <v/>
      </c>
      <c r="X1366" s="517" t="str">
        <f>一年级等级</f>
        <v/>
      </c>
      <c r="Y1366" s="515"/>
      <c r="Z1366" s="518"/>
      <c r="AA1366" s="533"/>
      <c r="AB1366" s="515"/>
      <c r="AC1366" s="533" t="str">
        <f>一年级跳绳附加分</f>
        <v/>
      </c>
      <c r="AD1366" s="534" t="str">
        <f>一年级标准分</f>
        <v/>
      </c>
      <c r="AE1366" s="534" t="str">
        <f>一年级总分</f>
        <v/>
      </c>
      <c r="AF1366" s="517" t="str">
        <f>一年级等级</f>
        <v/>
      </c>
    </row>
    <row r="1367" spans="1:32">
      <c r="A1367" s="664">
        <v>120</v>
      </c>
      <c r="B1367" s="665">
        <v>35</v>
      </c>
      <c r="C1367" s="632"/>
      <c r="D1367" s="633"/>
      <c r="E1367" s="632"/>
      <c r="F1367" s="625"/>
      <c r="G1367" s="608"/>
      <c r="H1367" s="475"/>
      <c r="I1367" s="613"/>
      <c r="J1367" s="614"/>
      <c r="K1367" s="614"/>
      <c r="L1367" s="649"/>
      <c r="M1367" s="644"/>
      <c r="N1367" s="505" t="str">
        <f>一年级BMI</f>
        <v/>
      </c>
      <c r="O1367" s="499" t="str">
        <f>一年级BMI等级</f>
        <v/>
      </c>
      <c r="P1367" s="500" t="str">
        <f>一年级BMI得分</f>
        <v/>
      </c>
      <c r="Q1367" s="515" t="str">
        <f>一年级肺活量得分</f>
        <v/>
      </c>
      <c r="R1367" s="512" t="str">
        <f>一年级等级</f>
        <v/>
      </c>
      <c r="S1367" s="516" t="str">
        <f>一年级50米跑得分</f>
        <v/>
      </c>
      <c r="T1367" s="517" t="str">
        <f>一年级等级</f>
        <v/>
      </c>
      <c r="U1367" s="516" t="str">
        <f>一年级坐位体前屈得分</f>
        <v/>
      </c>
      <c r="V1367" s="517" t="str">
        <f>一年级等级</f>
        <v/>
      </c>
      <c r="W1367" s="516" t="str">
        <f>一年级一分钟跳绳得分</f>
        <v/>
      </c>
      <c r="X1367" s="517" t="str">
        <f>一年级等级</f>
        <v/>
      </c>
      <c r="Y1367" s="515"/>
      <c r="Z1367" s="518"/>
      <c r="AA1367" s="533"/>
      <c r="AB1367" s="515"/>
      <c r="AC1367" s="533" t="str">
        <f>一年级跳绳附加分</f>
        <v/>
      </c>
      <c r="AD1367" s="534" t="str">
        <f>一年级标准分</f>
        <v/>
      </c>
      <c r="AE1367" s="534" t="str">
        <f>一年级总分</f>
        <v/>
      </c>
      <c r="AF1367" s="517" t="str">
        <f>一年级等级</f>
        <v/>
      </c>
    </row>
    <row r="1368" spans="1:32">
      <c r="A1368" s="664">
        <v>120</v>
      </c>
      <c r="B1368" s="665">
        <v>36</v>
      </c>
      <c r="C1368" s="632"/>
      <c r="D1368" s="633"/>
      <c r="E1368" s="632"/>
      <c r="F1368" s="625"/>
      <c r="G1368" s="608"/>
      <c r="H1368" s="475"/>
      <c r="I1368" s="613"/>
      <c r="J1368" s="614"/>
      <c r="K1368" s="614"/>
      <c r="L1368" s="649"/>
      <c r="M1368" s="644"/>
      <c r="N1368" s="505" t="str">
        <f>一年级BMI</f>
        <v/>
      </c>
      <c r="O1368" s="499" t="str">
        <f>一年级BMI等级</f>
        <v/>
      </c>
      <c r="P1368" s="500" t="str">
        <f>一年级BMI得分</f>
        <v/>
      </c>
      <c r="Q1368" s="515" t="str">
        <f>一年级肺活量得分</f>
        <v/>
      </c>
      <c r="R1368" s="512" t="str">
        <f>一年级等级</f>
        <v/>
      </c>
      <c r="S1368" s="516" t="str">
        <f>一年级50米跑得分</f>
        <v/>
      </c>
      <c r="T1368" s="517" t="str">
        <f>一年级等级</f>
        <v/>
      </c>
      <c r="U1368" s="516" t="str">
        <f>一年级坐位体前屈得分</f>
        <v/>
      </c>
      <c r="V1368" s="517" t="str">
        <f>一年级等级</f>
        <v/>
      </c>
      <c r="W1368" s="516" t="str">
        <f>一年级一分钟跳绳得分</f>
        <v/>
      </c>
      <c r="X1368" s="517" t="str">
        <f>一年级等级</f>
        <v/>
      </c>
      <c r="Y1368" s="515"/>
      <c r="Z1368" s="518"/>
      <c r="AA1368" s="533"/>
      <c r="AB1368" s="515"/>
      <c r="AC1368" s="533" t="str">
        <f>一年级跳绳附加分</f>
        <v/>
      </c>
      <c r="AD1368" s="534" t="str">
        <f>一年级标准分</f>
        <v/>
      </c>
      <c r="AE1368" s="534" t="str">
        <f>一年级总分</f>
        <v/>
      </c>
      <c r="AF1368" s="517" t="str">
        <f>一年级等级</f>
        <v/>
      </c>
    </row>
    <row r="1369" spans="1:32">
      <c r="A1369" s="664">
        <v>120</v>
      </c>
      <c r="B1369" s="665">
        <v>37</v>
      </c>
      <c r="C1369" s="632"/>
      <c r="D1369" s="633"/>
      <c r="E1369" s="632"/>
      <c r="F1369" s="625"/>
      <c r="G1369" s="608"/>
      <c r="H1369" s="475"/>
      <c r="I1369" s="613"/>
      <c r="J1369" s="614"/>
      <c r="K1369" s="614"/>
      <c r="L1369" s="649"/>
      <c r="M1369" s="644"/>
      <c r="N1369" s="505" t="str">
        <f>一年级BMI</f>
        <v/>
      </c>
      <c r="O1369" s="499" t="str">
        <f>一年级BMI等级</f>
        <v/>
      </c>
      <c r="P1369" s="500" t="str">
        <f>一年级BMI得分</f>
        <v/>
      </c>
      <c r="Q1369" s="515" t="str">
        <f>一年级肺活量得分</f>
        <v/>
      </c>
      <c r="R1369" s="512" t="str">
        <f>一年级等级</f>
        <v/>
      </c>
      <c r="S1369" s="516" t="str">
        <f>一年级50米跑得分</f>
        <v/>
      </c>
      <c r="T1369" s="517" t="str">
        <f>一年级等级</f>
        <v/>
      </c>
      <c r="U1369" s="516" t="str">
        <f>一年级坐位体前屈得分</f>
        <v/>
      </c>
      <c r="V1369" s="517" t="str">
        <f>一年级等级</f>
        <v/>
      </c>
      <c r="W1369" s="516" t="str">
        <f>一年级一分钟跳绳得分</f>
        <v/>
      </c>
      <c r="X1369" s="517" t="str">
        <f>一年级等级</f>
        <v/>
      </c>
      <c r="Y1369" s="515"/>
      <c r="Z1369" s="518"/>
      <c r="AA1369" s="533"/>
      <c r="AB1369" s="515"/>
      <c r="AC1369" s="533" t="str">
        <f>一年级跳绳附加分</f>
        <v/>
      </c>
      <c r="AD1369" s="534" t="str">
        <f>一年级标准分</f>
        <v/>
      </c>
      <c r="AE1369" s="534" t="str">
        <f>一年级总分</f>
        <v/>
      </c>
      <c r="AF1369" s="517" t="str">
        <f>一年级等级</f>
        <v/>
      </c>
    </row>
    <row r="1370" spans="1:32">
      <c r="A1370" s="664">
        <v>120</v>
      </c>
      <c r="B1370" s="665">
        <v>38</v>
      </c>
      <c r="C1370" s="632"/>
      <c r="D1370" s="633"/>
      <c r="E1370" s="632"/>
      <c r="F1370" s="625"/>
      <c r="G1370" s="608"/>
      <c r="H1370" s="475"/>
      <c r="I1370" s="613"/>
      <c r="J1370" s="614"/>
      <c r="K1370" s="614"/>
      <c r="L1370" s="649"/>
      <c r="M1370" s="644"/>
      <c r="N1370" s="505" t="str">
        <f>一年级BMI</f>
        <v/>
      </c>
      <c r="O1370" s="499" t="str">
        <f>一年级BMI等级</f>
        <v/>
      </c>
      <c r="P1370" s="500" t="str">
        <f>一年级BMI得分</f>
        <v/>
      </c>
      <c r="Q1370" s="515" t="str">
        <f>一年级肺活量得分</f>
        <v/>
      </c>
      <c r="R1370" s="512" t="str">
        <f>一年级等级</f>
        <v/>
      </c>
      <c r="S1370" s="516" t="str">
        <f>一年级50米跑得分</f>
        <v/>
      </c>
      <c r="T1370" s="517" t="str">
        <f>一年级等级</f>
        <v/>
      </c>
      <c r="U1370" s="516" t="str">
        <f>一年级坐位体前屈得分</f>
        <v/>
      </c>
      <c r="V1370" s="517" t="str">
        <f>一年级等级</f>
        <v/>
      </c>
      <c r="W1370" s="516" t="str">
        <f>一年级一分钟跳绳得分</f>
        <v/>
      </c>
      <c r="X1370" s="517" t="str">
        <f>一年级等级</f>
        <v/>
      </c>
      <c r="Y1370" s="515"/>
      <c r="Z1370" s="518"/>
      <c r="AA1370" s="533"/>
      <c r="AB1370" s="515"/>
      <c r="AC1370" s="533" t="str">
        <f>一年级跳绳附加分</f>
        <v/>
      </c>
      <c r="AD1370" s="534" t="str">
        <f>一年级标准分</f>
        <v/>
      </c>
      <c r="AE1370" s="534" t="str">
        <f>一年级总分</f>
        <v/>
      </c>
      <c r="AF1370" s="517" t="str">
        <f>一年级等级</f>
        <v/>
      </c>
    </row>
    <row r="1371" spans="1:32">
      <c r="A1371" s="664">
        <v>120</v>
      </c>
      <c r="B1371" s="665">
        <v>39</v>
      </c>
      <c r="C1371" s="632"/>
      <c r="D1371" s="633"/>
      <c r="E1371" s="632"/>
      <c r="F1371" s="625"/>
      <c r="G1371" s="608"/>
      <c r="H1371" s="475"/>
      <c r="I1371" s="613"/>
      <c r="J1371" s="614"/>
      <c r="K1371" s="614"/>
      <c r="L1371" s="649"/>
      <c r="M1371" s="644"/>
      <c r="N1371" s="505" t="str">
        <f>一年级BMI</f>
        <v/>
      </c>
      <c r="O1371" s="499" t="str">
        <f>一年级BMI等级</f>
        <v/>
      </c>
      <c r="P1371" s="500" t="str">
        <f>一年级BMI得分</f>
        <v/>
      </c>
      <c r="Q1371" s="515" t="str">
        <f>一年级肺活量得分</f>
        <v/>
      </c>
      <c r="R1371" s="512" t="str">
        <f>一年级等级</f>
        <v/>
      </c>
      <c r="S1371" s="516" t="str">
        <f>一年级50米跑得分</f>
        <v/>
      </c>
      <c r="T1371" s="517" t="str">
        <f>一年级等级</f>
        <v/>
      </c>
      <c r="U1371" s="516" t="str">
        <f>一年级坐位体前屈得分</f>
        <v/>
      </c>
      <c r="V1371" s="517" t="str">
        <f>一年级等级</f>
        <v/>
      </c>
      <c r="W1371" s="516" t="str">
        <f>一年级一分钟跳绳得分</f>
        <v/>
      </c>
      <c r="X1371" s="517" t="str">
        <f>一年级等级</f>
        <v/>
      </c>
      <c r="Y1371" s="515"/>
      <c r="Z1371" s="518"/>
      <c r="AA1371" s="533"/>
      <c r="AB1371" s="515"/>
      <c r="AC1371" s="533" t="str">
        <f>一年级跳绳附加分</f>
        <v/>
      </c>
      <c r="AD1371" s="534" t="str">
        <f>一年级标准分</f>
        <v/>
      </c>
      <c r="AE1371" s="534" t="str">
        <f>一年级总分</f>
        <v/>
      </c>
      <c r="AF1371" s="517" t="str">
        <f>一年级等级</f>
        <v/>
      </c>
    </row>
    <row r="1372" spans="1:32">
      <c r="A1372" s="664">
        <v>120</v>
      </c>
      <c r="B1372" s="665">
        <v>40</v>
      </c>
      <c r="C1372" s="632"/>
      <c r="D1372" s="633"/>
      <c r="E1372" s="632"/>
      <c r="F1372" s="625"/>
      <c r="G1372" s="608"/>
      <c r="H1372" s="475"/>
      <c r="I1372" s="613"/>
      <c r="J1372" s="614"/>
      <c r="K1372" s="614"/>
      <c r="L1372" s="649"/>
      <c r="M1372" s="644"/>
      <c r="N1372" s="505" t="str">
        <f>一年级BMI</f>
        <v/>
      </c>
      <c r="O1372" s="499" t="str">
        <f>一年级BMI等级</f>
        <v/>
      </c>
      <c r="P1372" s="500" t="str">
        <f>一年级BMI得分</f>
        <v/>
      </c>
      <c r="Q1372" s="515" t="str">
        <f>一年级肺活量得分</f>
        <v/>
      </c>
      <c r="R1372" s="512" t="str">
        <f>一年级等级</f>
        <v/>
      </c>
      <c r="S1372" s="516" t="str">
        <f>一年级50米跑得分</f>
        <v/>
      </c>
      <c r="T1372" s="517" t="str">
        <f>一年级等级</f>
        <v/>
      </c>
      <c r="U1372" s="516" t="str">
        <f>一年级坐位体前屈得分</f>
        <v/>
      </c>
      <c r="V1372" s="517" t="str">
        <f>一年级等级</f>
        <v/>
      </c>
      <c r="W1372" s="516" t="str">
        <f>一年级一分钟跳绳得分</f>
        <v/>
      </c>
      <c r="X1372" s="517" t="str">
        <f>一年级等级</f>
        <v/>
      </c>
      <c r="Y1372" s="515"/>
      <c r="Z1372" s="518"/>
      <c r="AA1372" s="533"/>
      <c r="AB1372" s="515"/>
      <c r="AC1372" s="533" t="str">
        <f>一年级跳绳附加分</f>
        <v/>
      </c>
      <c r="AD1372" s="534" t="str">
        <f>一年级标准分</f>
        <v/>
      </c>
      <c r="AE1372" s="534" t="str">
        <f>一年级总分</f>
        <v/>
      </c>
      <c r="AF1372" s="517" t="str">
        <f>一年级等级</f>
        <v/>
      </c>
    </row>
    <row r="1373" spans="1:32">
      <c r="A1373" s="664">
        <v>120</v>
      </c>
      <c r="B1373" s="665">
        <v>41</v>
      </c>
      <c r="C1373" s="632"/>
      <c r="D1373" s="633"/>
      <c r="E1373" s="632"/>
      <c r="F1373" s="625"/>
      <c r="G1373" s="608"/>
      <c r="H1373" s="475"/>
      <c r="I1373" s="613"/>
      <c r="J1373" s="614"/>
      <c r="K1373" s="614"/>
      <c r="L1373" s="649"/>
      <c r="M1373" s="644"/>
      <c r="N1373" s="505" t="str">
        <f>一年级BMI</f>
        <v/>
      </c>
      <c r="O1373" s="499" t="str">
        <f>一年级BMI等级</f>
        <v/>
      </c>
      <c r="P1373" s="500" t="str">
        <f>一年级BMI得分</f>
        <v/>
      </c>
      <c r="Q1373" s="515" t="str">
        <f>一年级肺活量得分</f>
        <v/>
      </c>
      <c r="R1373" s="512" t="str">
        <f>一年级等级</f>
        <v/>
      </c>
      <c r="S1373" s="516" t="str">
        <f>一年级50米跑得分</f>
        <v/>
      </c>
      <c r="T1373" s="517" t="str">
        <f>一年级等级</f>
        <v/>
      </c>
      <c r="U1373" s="516" t="str">
        <f>一年级坐位体前屈得分</f>
        <v/>
      </c>
      <c r="V1373" s="517" t="str">
        <f>一年级等级</f>
        <v/>
      </c>
      <c r="W1373" s="516" t="str">
        <f>一年级一分钟跳绳得分</f>
        <v/>
      </c>
      <c r="X1373" s="517" t="str">
        <f>一年级等级</f>
        <v/>
      </c>
      <c r="Y1373" s="515"/>
      <c r="Z1373" s="518"/>
      <c r="AA1373" s="533"/>
      <c r="AB1373" s="515"/>
      <c r="AC1373" s="533" t="str">
        <f>一年级跳绳附加分</f>
        <v/>
      </c>
      <c r="AD1373" s="534" t="str">
        <f>一年级标准分</f>
        <v/>
      </c>
      <c r="AE1373" s="534" t="str">
        <f>一年级总分</f>
        <v/>
      </c>
      <c r="AF1373" s="517" t="str">
        <f>一年级等级</f>
        <v/>
      </c>
    </row>
    <row r="1374" spans="1:32">
      <c r="A1374" s="664">
        <v>120</v>
      </c>
      <c r="B1374" s="665">
        <v>42</v>
      </c>
      <c r="C1374" s="632"/>
      <c r="D1374" s="633"/>
      <c r="E1374" s="632"/>
      <c r="F1374" s="625"/>
      <c r="G1374" s="608"/>
      <c r="H1374" s="475"/>
      <c r="I1374" s="613"/>
      <c r="J1374" s="614"/>
      <c r="K1374" s="614"/>
      <c r="L1374" s="649"/>
      <c r="M1374" s="644"/>
      <c r="N1374" s="505" t="str">
        <f>一年级BMI</f>
        <v/>
      </c>
      <c r="O1374" s="499" t="str">
        <f>一年级BMI等级</f>
        <v/>
      </c>
      <c r="P1374" s="500" t="str">
        <f>一年级BMI得分</f>
        <v/>
      </c>
      <c r="Q1374" s="515" t="str">
        <f>一年级肺活量得分</f>
        <v/>
      </c>
      <c r="R1374" s="512" t="str">
        <f>一年级等级</f>
        <v/>
      </c>
      <c r="S1374" s="516" t="str">
        <f>一年级50米跑得分</f>
        <v/>
      </c>
      <c r="T1374" s="517" t="str">
        <f>一年级等级</f>
        <v/>
      </c>
      <c r="U1374" s="516" t="str">
        <f>一年级坐位体前屈得分</f>
        <v/>
      </c>
      <c r="V1374" s="517" t="str">
        <f>一年级等级</f>
        <v/>
      </c>
      <c r="W1374" s="516" t="str">
        <f>一年级一分钟跳绳得分</f>
        <v/>
      </c>
      <c r="X1374" s="517" t="str">
        <f>一年级等级</f>
        <v/>
      </c>
      <c r="Y1374" s="515"/>
      <c r="Z1374" s="518"/>
      <c r="AA1374" s="533"/>
      <c r="AB1374" s="515"/>
      <c r="AC1374" s="533" t="str">
        <f>一年级跳绳附加分</f>
        <v/>
      </c>
      <c r="AD1374" s="534" t="str">
        <f>一年级标准分</f>
        <v/>
      </c>
      <c r="AE1374" s="534" t="str">
        <f>一年级总分</f>
        <v/>
      </c>
      <c r="AF1374" s="517" t="str">
        <f>一年级等级</f>
        <v/>
      </c>
    </row>
    <row r="1375" spans="1:32">
      <c r="A1375" s="664">
        <v>120</v>
      </c>
      <c r="B1375" s="665">
        <v>43</v>
      </c>
      <c r="C1375" s="632"/>
      <c r="D1375" s="633"/>
      <c r="E1375" s="632"/>
      <c r="F1375" s="625"/>
      <c r="G1375" s="608"/>
      <c r="H1375" s="475"/>
      <c r="I1375" s="613"/>
      <c r="J1375" s="614"/>
      <c r="K1375" s="614"/>
      <c r="L1375" s="649"/>
      <c r="M1375" s="644"/>
      <c r="N1375" s="505" t="str">
        <f>一年级BMI</f>
        <v/>
      </c>
      <c r="O1375" s="499" t="str">
        <f>一年级BMI等级</f>
        <v/>
      </c>
      <c r="P1375" s="500" t="str">
        <f>一年级BMI得分</f>
        <v/>
      </c>
      <c r="Q1375" s="515" t="str">
        <f>一年级肺活量得分</f>
        <v/>
      </c>
      <c r="R1375" s="512" t="str">
        <f>一年级等级</f>
        <v/>
      </c>
      <c r="S1375" s="516" t="str">
        <f>一年级50米跑得分</f>
        <v/>
      </c>
      <c r="T1375" s="517" t="str">
        <f>一年级等级</f>
        <v/>
      </c>
      <c r="U1375" s="516" t="str">
        <f>一年级坐位体前屈得分</f>
        <v/>
      </c>
      <c r="V1375" s="517" t="str">
        <f>一年级等级</f>
        <v/>
      </c>
      <c r="W1375" s="516" t="str">
        <f>一年级一分钟跳绳得分</f>
        <v/>
      </c>
      <c r="X1375" s="517" t="str">
        <f>一年级等级</f>
        <v/>
      </c>
      <c r="Y1375" s="515"/>
      <c r="Z1375" s="518"/>
      <c r="AA1375" s="533"/>
      <c r="AB1375" s="515"/>
      <c r="AC1375" s="533" t="str">
        <f>一年级跳绳附加分</f>
        <v/>
      </c>
      <c r="AD1375" s="534" t="str">
        <f>一年级标准分</f>
        <v/>
      </c>
      <c r="AE1375" s="534" t="str">
        <f>一年级总分</f>
        <v/>
      </c>
      <c r="AF1375" s="517" t="str">
        <f>一年级等级</f>
        <v/>
      </c>
    </row>
    <row r="1376" spans="1:32">
      <c r="A1376" s="664">
        <v>120</v>
      </c>
      <c r="B1376" s="665">
        <v>44</v>
      </c>
      <c r="C1376" s="632"/>
      <c r="D1376" s="633"/>
      <c r="E1376" s="632"/>
      <c r="F1376" s="625"/>
      <c r="G1376" s="608"/>
      <c r="H1376" s="475"/>
      <c r="I1376" s="613"/>
      <c r="J1376" s="614"/>
      <c r="K1376" s="614"/>
      <c r="L1376" s="649"/>
      <c r="M1376" s="644"/>
      <c r="N1376" s="505" t="str">
        <f>一年级BMI</f>
        <v/>
      </c>
      <c r="O1376" s="499" t="str">
        <f>一年级BMI等级</f>
        <v/>
      </c>
      <c r="P1376" s="500" t="str">
        <f>一年级BMI得分</f>
        <v/>
      </c>
      <c r="Q1376" s="515" t="str">
        <f>一年级肺活量得分</f>
        <v/>
      </c>
      <c r="R1376" s="512" t="str">
        <f>一年级等级</f>
        <v/>
      </c>
      <c r="S1376" s="516" t="str">
        <f>一年级50米跑得分</f>
        <v/>
      </c>
      <c r="T1376" s="517" t="str">
        <f>一年级等级</f>
        <v/>
      </c>
      <c r="U1376" s="516" t="str">
        <f>一年级坐位体前屈得分</f>
        <v/>
      </c>
      <c r="V1376" s="517" t="str">
        <f>一年级等级</f>
        <v/>
      </c>
      <c r="W1376" s="516" t="str">
        <f>一年级一分钟跳绳得分</f>
        <v/>
      </c>
      <c r="X1376" s="517" t="str">
        <f>一年级等级</f>
        <v/>
      </c>
      <c r="Y1376" s="515"/>
      <c r="Z1376" s="518"/>
      <c r="AA1376" s="533"/>
      <c r="AB1376" s="515"/>
      <c r="AC1376" s="533" t="str">
        <f>一年级跳绳附加分</f>
        <v/>
      </c>
      <c r="AD1376" s="534" t="str">
        <f>一年级标准分</f>
        <v/>
      </c>
      <c r="AE1376" s="534" t="str">
        <f>一年级总分</f>
        <v/>
      </c>
      <c r="AF1376" s="517" t="str">
        <f>一年级等级</f>
        <v/>
      </c>
    </row>
    <row r="1377" spans="1:32">
      <c r="A1377" s="664">
        <v>120</v>
      </c>
      <c r="B1377" s="665">
        <v>45</v>
      </c>
      <c r="C1377" s="632"/>
      <c r="D1377" s="633"/>
      <c r="E1377" s="632"/>
      <c r="F1377" s="625"/>
      <c r="G1377" s="608"/>
      <c r="H1377" s="475"/>
      <c r="I1377" s="613"/>
      <c r="J1377" s="614"/>
      <c r="K1377" s="614"/>
      <c r="L1377" s="649"/>
      <c r="M1377" s="644"/>
      <c r="N1377" s="505" t="str">
        <f>一年级BMI</f>
        <v/>
      </c>
      <c r="O1377" s="499" t="str">
        <f>一年级BMI等级</f>
        <v/>
      </c>
      <c r="P1377" s="500" t="str">
        <f>一年级BMI得分</f>
        <v/>
      </c>
      <c r="Q1377" s="515" t="str">
        <f>一年级肺活量得分</f>
        <v/>
      </c>
      <c r="R1377" s="512" t="str">
        <f>一年级等级</f>
        <v/>
      </c>
      <c r="S1377" s="516" t="str">
        <f>一年级50米跑得分</f>
        <v/>
      </c>
      <c r="T1377" s="517" t="str">
        <f>一年级等级</f>
        <v/>
      </c>
      <c r="U1377" s="516" t="str">
        <f>一年级坐位体前屈得分</f>
        <v/>
      </c>
      <c r="V1377" s="517" t="str">
        <f>一年级等级</f>
        <v/>
      </c>
      <c r="W1377" s="516" t="str">
        <f>一年级一分钟跳绳得分</f>
        <v/>
      </c>
      <c r="X1377" s="517" t="str">
        <f>一年级等级</f>
        <v/>
      </c>
      <c r="Y1377" s="515"/>
      <c r="Z1377" s="518"/>
      <c r="AA1377" s="533"/>
      <c r="AB1377" s="515"/>
      <c r="AC1377" s="533" t="str">
        <f>一年级跳绳附加分</f>
        <v/>
      </c>
      <c r="AD1377" s="534" t="str">
        <f>一年级标准分</f>
        <v/>
      </c>
      <c r="AE1377" s="534" t="str">
        <f>一年级总分</f>
        <v/>
      </c>
      <c r="AF1377" s="517" t="str">
        <f>一年级等级</f>
        <v/>
      </c>
    </row>
    <row r="1378" spans="1:32">
      <c r="A1378" s="664">
        <v>120</v>
      </c>
      <c r="B1378" s="665">
        <v>46</v>
      </c>
      <c r="C1378" s="632"/>
      <c r="D1378" s="633"/>
      <c r="E1378" s="632"/>
      <c r="F1378" s="625"/>
      <c r="G1378" s="608"/>
      <c r="H1378" s="475"/>
      <c r="I1378" s="613"/>
      <c r="J1378" s="614"/>
      <c r="K1378" s="614"/>
      <c r="L1378" s="649"/>
      <c r="M1378" s="644"/>
      <c r="N1378" s="505" t="str">
        <f>一年级BMI</f>
        <v/>
      </c>
      <c r="O1378" s="499" t="str">
        <f>一年级BMI等级</f>
        <v/>
      </c>
      <c r="P1378" s="500" t="str">
        <f>一年级BMI得分</f>
        <v/>
      </c>
      <c r="Q1378" s="515" t="str">
        <f>一年级肺活量得分</f>
        <v/>
      </c>
      <c r="R1378" s="512" t="str">
        <f>一年级等级</f>
        <v/>
      </c>
      <c r="S1378" s="516" t="str">
        <f>一年级50米跑得分</f>
        <v/>
      </c>
      <c r="T1378" s="517" t="str">
        <f>一年级等级</f>
        <v/>
      </c>
      <c r="U1378" s="516" t="str">
        <f>一年级坐位体前屈得分</f>
        <v/>
      </c>
      <c r="V1378" s="517" t="str">
        <f>一年级等级</f>
        <v/>
      </c>
      <c r="W1378" s="516" t="str">
        <f>一年级一分钟跳绳得分</f>
        <v/>
      </c>
      <c r="X1378" s="517" t="str">
        <f>一年级等级</f>
        <v/>
      </c>
      <c r="Y1378" s="515"/>
      <c r="Z1378" s="518"/>
      <c r="AA1378" s="533"/>
      <c r="AB1378" s="515"/>
      <c r="AC1378" s="533" t="str">
        <f>一年级跳绳附加分</f>
        <v/>
      </c>
      <c r="AD1378" s="534" t="str">
        <f>一年级标准分</f>
        <v/>
      </c>
      <c r="AE1378" s="534" t="str">
        <f>一年级总分</f>
        <v/>
      </c>
      <c r="AF1378" s="517" t="str">
        <f>一年级等级</f>
        <v/>
      </c>
    </row>
    <row r="1379" spans="1:32">
      <c r="A1379" s="664">
        <v>120</v>
      </c>
      <c r="B1379" s="665">
        <v>47</v>
      </c>
      <c r="C1379" s="632"/>
      <c r="D1379" s="633"/>
      <c r="E1379" s="632"/>
      <c r="F1379" s="625"/>
      <c r="G1379" s="608"/>
      <c r="H1379" s="475"/>
      <c r="I1379" s="613"/>
      <c r="J1379" s="614"/>
      <c r="K1379" s="614"/>
      <c r="L1379" s="649"/>
      <c r="M1379" s="644"/>
      <c r="N1379" s="505" t="str">
        <f>一年级BMI</f>
        <v/>
      </c>
      <c r="O1379" s="499" t="str">
        <f>一年级BMI等级</f>
        <v/>
      </c>
      <c r="P1379" s="500" t="str">
        <f>一年级BMI得分</f>
        <v/>
      </c>
      <c r="Q1379" s="515" t="str">
        <f>一年级肺活量得分</f>
        <v/>
      </c>
      <c r="R1379" s="512" t="str">
        <f>一年级等级</f>
        <v/>
      </c>
      <c r="S1379" s="516" t="str">
        <f>一年级50米跑得分</f>
        <v/>
      </c>
      <c r="T1379" s="517" t="str">
        <f>一年级等级</f>
        <v/>
      </c>
      <c r="U1379" s="516" t="str">
        <f>一年级坐位体前屈得分</f>
        <v/>
      </c>
      <c r="V1379" s="517" t="str">
        <f>一年级等级</f>
        <v/>
      </c>
      <c r="W1379" s="516" t="str">
        <f>一年级一分钟跳绳得分</f>
        <v/>
      </c>
      <c r="X1379" s="517" t="str">
        <f>一年级等级</f>
        <v/>
      </c>
      <c r="Y1379" s="515"/>
      <c r="Z1379" s="518"/>
      <c r="AA1379" s="533"/>
      <c r="AB1379" s="515"/>
      <c r="AC1379" s="533" t="str">
        <f>一年级跳绳附加分</f>
        <v/>
      </c>
      <c r="AD1379" s="534" t="str">
        <f>一年级标准分</f>
        <v/>
      </c>
      <c r="AE1379" s="534" t="str">
        <f>一年级总分</f>
        <v/>
      </c>
      <c r="AF1379" s="517" t="str">
        <f>一年级等级</f>
        <v/>
      </c>
    </row>
    <row r="1380" spans="1:32">
      <c r="A1380" s="664">
        <v>120</v>
      </c>
      <c r="B1380" s="665">
        <v>48</v>
      </c>
      <c r="C1380" s="632"/>
      <c r="D1380" s="633"/>
      <c r="E1380" s="632"/>
      <c r="F1380" s="625"/>
      <c r="G1380" s="608"/>
      <c r="H1380" s="475"/>
      <c r="I1380" s="613"/>
      <c r="J1380" s="614"/>
      <c r="K1380" s="614"/>
      <c r="L1380" s="649"/>
      <c r="M1380" s="644"/>
      <c r="N1380" s="505" t="str">
        <f>一年级BMI</f>
        <v/>
      </c>
      <c r="O1380" s="499" t="str">
        <f>一年级BMI等级</f>
        <v/>
      </c>
      <c r="P1380" s="500" t="str">
        <f>一年级BMI得分</f>
        <v/>
      </c>
      <c r="Q1380" s="515" t="str">
        <f>一年级肺活量得分</f>
        <v/>
      </c>
      <c r="R1380" s="512" t="str">
        <f>一年级等级</f>
        <v/>
      </c>
      <c r="S1380" s="516" t="str">
        <f>一年级50米跑得分</f>
        <v/>
      </c>
      <c r="T1380" s="517" t="str">
        <f>一年级等级</f>
        <v/>
      </c>
      <c r="U1380" s="516" t="str">
        <f>一年级坐位体前屈得分</f>
        <v/>
      </c>
      <c r="V1380" s="517" t="str">
        <f>一年级等级</f>
        <v/>
      </c>
      <c r="W1380" s="516" t="str">
        <f>一年级一分钟跳绳得分</f>
        <v/>
      </c>
      <c r="X1380" s="517" t="str">
        <f>一年级等级</f>
        <v/>
      </c>
      <c r="Y1380" s="515"/>
      <c r="Z1380" s="518"/>
      <c r="AA1380" s="533"/>
      <c r="AB1380" s="515"/>
      <c r="AC1380" s="533" t="str">
        <f>一年级跳绳附加分</f>
        <v/>
      </c>
      <c r="AD1380" s="534" t="str">
        <f>一年级标准分</f>
        <v/>
      </c>
      <c r="AE1380" s="534" t="str">
        <f>一年级总分</f>
        <v/>
      </c>
      <c r="AF1380" s="517" t="str">
        <f>一年级等级</f>
        <v/>
      </c>
    </row>
    <row r="1381" spans="1:32">
      <c r="A1381" s="664">
        <v>120</v>
      </c>
      <c r="B1381" s="665">
        <v>49</v>
      </c>
      <c r="C1381" s="632"/>
      <c r="D1381" s="633"/>
      <c r="E1381" s="632"/>
      <c r="F1381" s="625"/>
      <c r="G1381" s="608"/>
      <c r="H1381" s="475"/>
      <c r="I1381" s="613"/>
      <c r="J1381" s="614"/>
      <c r="K1381" s="614"/>
      <c r="L1381" s="649"/>
      <c r="M1381" s="644"/>
      <c r="N1381" s="505" t="str">
        <f>一年级BMI</f>
        <v/>
      </c>
      <c r="O1381" s="499" t="str">
        <f>一年级BMI等级</f>
        <v/>
      </c>
      <c r="P1381" s="500" t="str">
        <f>一年级BMI得分</f>
        <v/>
      </c>
      <c r="Q1381" s="515" t="str">
        <f>一年级肺活量得分</f>
        <v/>
      </c>
      <c r="R1381" s="512" t="str">
        <f>一年级等级</f>
        <v/>
      </c>
      <c r="S1381" s="516" t="str">
        <f>一年级50米跑得分</f>
        <v/>
      </c>
      <c r="T1381" s="517" t="str">
        <f>一年级等级</f>
        <v/>
      </c>
      <c r="U1381" s="516" t="str">
        <f>一年级坐位体前屈得分</f>
        <v/>
      </c>
      <c r="V1381" s="517" t="str">
        <f>一年级等级</f>
        <v/>
      </c>
      <c r="W1381" s="516" t="str">
        <f>一年级一分钟跳绳得分</f>
        <v/>
      </c>
      <c r="X1381" s="517" t="str">
        <f>一年级等级</f>
        <v/>
      </c>
      <c r="Y1381" s="515"/>
      <c r="Z1381" s="518"/>
      <c r="AA1381" s="533"/>
      <c r="AB1381" s="515"/>
      <c r="AC1381" s="533" t="str">
        <f>一年级跳绳附加分</f>
        <v/>
      </c>
      <c r="AD1381" s="534" t="str">
        <f>一年级标准分</f>
        <v/>
      </c>
      <c r="AE1381" s="534" t="str">
        <f>一年级总分</f>
        <v/>
      </c>
      <c r="AF1381" s="517" t="str">
        <f>一年级等级</f>
        <v/>
      </c>
    </row>
    <row r="1382" spans="1:32">
      <c r="A1382" s="664">
        <v>120</v>
      </c>
      <c r="B1382" s="665">
        <v>50</v>
      </c>
      <c r="C1382" s="632"/>
      <c r="D1382" s="633"/>
      <c r="E1382" s="632"/>
      <c r="F1382" s="625"/>
      <c r="G1382" s="608"/>
      <c r="H1382" s="475"/>
      <c r="I1382" s="613"/>
      <c r="J1382" s="614"/>
      <c r="K1382" s="614"/>
      <c r="L1382" s="649"/>
      <c r="M1382" s="644"/>
      <c r="N1382" s="505" t="str">
        <f>一年级BMI</f>
        <v/>
      </c>
      <c r="O1382" s="499" t="str">
        <f>一年级BMI等级</f>
        <v/>
      </c>
      <c r="P1382" s="500" t="str">
        <f>一年级BMI得分</f>
        <v/>
      </c>
      <c r="Q1382" s="515" t="str">
        <f>一年级肺活量得分</f>
        <v/>
      </c>
      <c r="R1382" s="512" t="str">
        <f>一年级等级</f>
        <v/>
      </c>
      <c r="S1382" s="516" t="str">
        <f>一年级50米跑得分</f>
        <v/>
      </c>
      <c r="T1382" s="517" t="str">
        <f>一年级等级</f>
        <v/>
      </c>
      <c r="U1382" s="516" t="str">
        <f>一年级坐位体前屈得分</f>
        <v/>
      </c>
      <c r="V1382" s="517" t="str">
        <f>一年级等级</f>
        <v/>
      </c>
      <c r="W1382" s="516" t="str">
        <f>一年级一分钟跳绳得分</f>
        <v/>
      </c>
      <c r="X1382" s="517" t="str">
        <f>一年级等级</f>
        <v/>
      </c>
      <c r="Y1382" s="515"/>
      <c r="Z1382" s="518"/>
      <c r="AA1382" s="533"/>
      <c r="AB1382" s="515"/>
      <c r="AC1382" s="533" t="str">
        <f>一年级跳绳附加分</f>
        <v/>
      </c>
      <c r="AD1382" s="534" t="str">
        <f>一年级标准分</f>
        <v/>
      </c>
      <c r="AE1382" s="534" t="str">
        <f>一年级总分</f>
        <v/>
      </c>
      <c r="AF1382" s="517" t="str">
        <f>一年级等级</f>
        <v/>
      </c>
    </row>
    <row r="1383" spans="1:32">
      <c r="A1383" s="664">
        <v>120</v>
      </c>
      <c r="B1383" s="665">
        <v>51</v>
      </c>
      <c r="C1383" s="632"/>
      <c r="D1383" s="633"/>
      <c r="E1383" s="632"/>
      <c r="F1383" s="625"/>
      <c r="G1383" s="608"/>
      <c r="H1383" s="475"/>
      <c r="I1383" s="613"/>
      <c r="J1383" s="614"/>
      <c r="K1383" s="614"/>
      <c r="L1383" s="649"/>
      <c r="M1383" s="644"/>
      <c r="N1383" s="505" t="str">
        <f>一年级BMI</f>
        <v/>
      </c>
      <c r="O1383" s="499" t="str">
        <f>一年级BMI等级</f>
        <v/>
      </c>
      <c r="P1383" s="500" t="str">
        <f>一年级BMI得分</f>
        <v/>
      </c>
      <c r="Q1383" s="515" t="str">
        <f>一年级肺活量得分</f>
        <v/>
      </c>
      <c r="R1383" s="512" t="str">
        <f>一年级等级</f>
        <v/>
      </c>
      <c r="S1383" s="516" t="str">
        <f>一年级50米跑得分</f>
        <v/>
      </c>
      <c r="T1383" s="517" t="str">
        <f>一年级等级</f>
        <v/>
      </c>
      <c r="U1383" s="516" t="str">
        <f>一年级坐位体前屈得分</f>
        <v/>
      </c>
      <c r="V1383" s="517" t="str">
        <f>一年级等级</f>
        <v/>
      </c>
      <c r="W1383" s="516" t="str">
        <f>一年级一分钟跳绳得分</f>
        <v/>
      </c>
      <c r="X1383" s="517" t="str">
        <f>一年级等级</f>
        <v/>
      </c>
      <c r="Y1383" s="515"/>
      <c r="Z1383" s="518"/>
      <c r="AA1383" s="533"/>
      <c r="AB1383" s="515"/>
      <c r="AC1383" s="533" t="str">
        <f>一年级跳绳附加分</f>
        <v/>
      </c>
      <c r="AD1383" s="534" t="str">
        <f>一年级标准分</f>
        <v/>
      </c>
      <c r="AE1383" s="534" t="str">
        <f>一年级总分</f>
        <v/>
      </c>
      <c r="AF1383" s="517" t="str">
        <f>一年级等级</f>
        <v/>
      </c>
    </row>
    <row r="1384" spans="1:32">
      <c r="A1384" s="664">
        <v>120</v>
      </c>
      <c r="B1384" s="665">
        <v>52</v>
      </c>
      <c r="C1384" s="632"/>
      <c r="D1384" s="633"/>
      <c r="E1384" s="632"/>
      <c r="F1384" s="625"/>
      <c r="G1384" s="608"/>
      <c r="H1384" s="475"/>
      <c r="I1384" s="613"/>
      <c r="J1384" s="614"/>
      <c r="K1384" s="614"/>
      <c r="L1384" s="649"/>
      <c r="M1384" s="644"/>
      <c r="N1384" s="505" t="str">
        <f>一年级BMI</f>
        <v/>
      </c>
      <c r="O1384" s="499" t="str">
        <f>一年级BMI等级</f>
        <v/>
      </c>
      <c r="P1384" s="500" t="str">
        <f>一年级BMI得分</f>
        <v/>
      </c>
      <c r="Q1384" s="515" t="str">
        <f>一年级肺活量得分</f>
        <v/>
      </c>
      <c r="R1384" s="512" t="str">
        <f>一年级等级</f>
        <v/>
      </c>
      <c r="S1384" s="516" t="str">
        <f>一年级50米跑得分</f>
        <v/>
      </c>
      <c r="T1384" s="517" t="str">
        <f>一年级等级</f>
        <v/>
      </c>
      <c r="U1384" s="516" t="str">
        <f>一年级坐位体前屈得分</f>
        <v/>
      </c>
      <c r="V1384" s="517" t="str">
        <f>一年级等级</f>
        <v/>
      </c>
      <c r="W1384" s="516" t="str">
        <f>一年级一分钟跳绳得分</f>
        <v/>
      </c>
      <c r="X1384" s="517" t="str">
        <f>一年级等级</f>
        <v/>
      </c>
      <c r="Y1384" s="515"/>
      <c r="Z1384" s="518"/>
      <c r="AA1384" s="533"/>
      <c r="AB1384" s="515"/>
      <c r="AC1384" s="533" t="str">
        <f>一年级跳绳附加分</f>
        <v/>
      </c>
      <c r="AD1384" s="534" t="str">
        <f>一年级标准分</f>
        <v/>
      </c>
      <c r="AE1384" s="534" t="str">
        <f>一年级总分</f>
        <v/>
      </c>
      <c r="AF1384" s="517" t="str">
        <f>一年级等级</f>
        <v/>
      </c>
    </row>
    <row r="1385" spans="1:32">
      <c r="A1385" s="664">
        <v>120</v>
      </c>
      <c r="B1385" s="665">
        <v>53</v>
      </c>
      <c r="C1385" s="632"/>
      <c r="D1385" s="633"/>
      <c r="E1385" s="632"/>
      <c r="F1385" s="625"/>
      <c r="G1385" s="608"/>
      <c r="H1385" s="475"/>
      <c r="I1385" s="613"/>
      <c r="J1385" s="614"/>
      <c r="K1385" s="614"/>
      <c r="L1385" s="649"/>
      <c r="M1385" s="644"/>
      <c r="N1385" s="505" t="str">
        <f>一年级BMI</f>
        <v/>
      </c>
      <c r="O1385" s="499" t="str">
        <f>一年级BMI等级</f>
        <v/>
      </c>
      <c r="P1385" s="500" t="str">
        <f>一年级BMI得分</f>
        <v/>
      </c>
      <c r="Q1385" s="515" t="str">
        <f>一年级肺活量得分</f>
        <v/>
      </c>
      <c r="R1385" s="512" t="str">
        <f>一年级等级</f>
        <v/>
      </c>
      <c r="S1385" s="516" t="str">
        <f>一年级50米跑得分</f>
        <v/>
      </c>
      <c r="T1385" s="517" t="str">
        <f>一年级等级</f>
        <v/>
      </c>
      <c r="U1385" s="516" t="str">
        <f>一年级坐位体前屈得分</f>
        <v/>
      </c>
      <c r="V1385" s="517" t="str">
        <f>一年级等级</f>
        <v/>
      </c>
      <c r="W1385" s="516" t="str">
        <f>一年级一分钟跳绳得分</f>
        <v/>
      </c>
      <c r="X1385" s="517" t="str">
        <f>一年级等级</f>
        <v/>
      </c>
      <c r="Y1385" s="515"/>
      <c r="Z1385" s="518"/>
      <c r="AA1385" s="533"/>
      <c r="AB1385" s="515"/>
      <c r="AC1385" s="533" t="str">
        <f>一年级跳绳附加分</f>
        <v/>
      </c>
      <c r="AD1385" s="534" t="str">
        <f>一年级标准分</f>
        <v/>
      </c>
      <c r="AE1385" s="534" t="str">
        <f>一年级总分</f>
        <v/>
      </c>
      <c r="AF1385" s="517" t="str">
        <f>一年级等级</f>
        <v/>
      </c>
    </row>
    <row r="1386" spans="1:32">
      <c r="A1386" s="664">
        <v>120</v>
      </c>
      <c r="B1386" s="665">
        <v>54</v>
      </c>
      <c r="C1386" s="632"/>
      <c r="D1386" s="633"/>
      <c r="E1386" s="632"/>
      <c r="F1386" s="625"/>
      <c r="G1386" s="608"/>
      <c r="H1386" s="475"/>
      <c r="I1386" s="613"/>
      <c r="J1386" s="614"/>
      <c r="K1386" s="614"/>
      <c r="L1386" s="649"/>
      <c r="M1386" s="644"/>
      <c r="N1386" s="505" t="str">
        <f>一年级BMI</f>
        <v/>
      </c>
      <c r="O1386" s="499" t="str">
        <f>一年级BMI等级</f>
        <v/>
      </c>
      <c r="P1386" s="500" t="str">
        <f>一年级BMI得分</f>
        <v/>
      </c>
      <c r="Q1386" s="515" t="str">
        <f>一年级肺活量得分</f>
        <v/>
      </c>
      <c r="R1386" s="512" t="str">
        <f>一年级等级</f>
        <v/>
      </c>
      <c r="S1386" s="516" t="str">
        <f>一年级50米跑得分</f>
        <v/>
      </c>
      <c r="T1386" s="517" t="str">
        <f>一年级等级</f>
        <v/>
      </c>
      <c r="U1386" s="516" t="str">
        <f>一年级坐位体前屈得分</f>
        <v/>
      </c>
      <c r="V1386" s="517" t="str">
        <f>一年级等级</f>
        <v/>
      </c>
      <c r="W1386" s="516" t="str">
        <f>一年级一分钟跳绳得分</f>
        <v/>
      </c>
      <c r="X1386" s="517" t="str">
        <f>一年级等级</f>
        <v/>
      </c>
      <c r="Y1386" s="515"/>
      <c r="Z1386" s="518"/>
      <c r="AA1386" s="533"/>
      <c r="AB1386" s="515"/>
      <c r="AC1386" s="533" t="str">
        <f>一年级跳绳附加分</f>
        <v/>
      </c>
      <c r="AD1386" s="534" t="str">
        <f>一年级标准分</f>
        <v/>
      </c>
      <c r="AE1386" s="534" t="str">
        <f>一年级总分</f>
        <v/>
      </c>
      <c r="AF1386" s="517" t="str">
        <f>一年级等级</f>
        <v/>
      </c>
    </row>
    <row r="1387" spans="1:32">
      <c r="A1387" s="664">
        <v>120</v>
      </c>
      <c r="B1387" s="665">
        <v>55</v>
      </c>
      <c r="C1387" s="632"/>
      <c r="D1387" s="633"/>
      <c r="E1387" s="632"/>
      <c r="F1387" s="625"/>
      <c r="G1387" s="608"/>
      <c r="H1387" s="475"/>
      <c r="I1387" s="613"/>
      <c r="J1387" s="614"/>
      <c r="K1387" s="614"/>
      <c r="L1387" s="649"/>
      <c r="M1387" s="644"/>
      <c r="N1387" s="505" t="str">
        <f>一年级BMI</f>
        <v/>
      </c>
      <c r="O1387" s="499" t="str">
        <f>一年级BMI等级</f>
        <v/>
      </c>
      <c r="P1387" s="500" t="str">
        <f>一年级BMI得分</f>
        <v/>
      </c>
      <c r="Q1387" s="515" t="str">
        <f>一年级肺活量得分</f>
        <v/>
      </c>
      <c r="R1387" s="512" t="str">
        <f>一年级等级</f>
        <v/>
      </c>
      <c r="S1387" s="516" t="str">
        <f>一年级50米跑得分</f>
        <v/>
      </c>
      <c r="T1387" s="517" t="str">
        <f>一年级等级</f>
        <v/>
      </c>
      <c r="U1387" s="516" t="str">
        <f>一年级坐位体前屈得分</f>
        <v/>
      </c>
      <c r="V1387" s="517" t="str">
        <f>一年级等级</f>
        <v/>
      </c>
      <c r="W1387" s="516" t="str">
        <f>一年级一分钟跳绳得分</f>
        <v/>
      </c>
      <c r="X1387" s="517" t="str">
        <f>一年级等级</f>
        <v/>
      </c>
      <c r="Y1387" s="515"/>
      <c r="Z1387" s="518"/>
      <c r="AA1387" s="533"/>
      <c r="AB1387" s="515"/>
      <c r="AC1387" s="533" t="str">
        <f>一年级跳绳附加分</f>
        <v/>
      </c>
      <c r="AD1387" s="534" t="str">
        <f>一年级标准分</f>
        <v/>
      </c>
      <c r="AE1387" s="534" t="str">
        <f>一年级总分</f>
        <v/>
      </c>
      <c r="AF1387" s="517" t="str">
        <f>一年级等级</f>
        <v/>
      </c>
    </row>
    <row r="1388" spans="1:32">
      <c r="A1388" s="664">
        <v>120</v>
      </c>
      <c r="B1388" s="665">
        <v>56</v>
      </c>
      <c r="C1388" s="632"/>
      <c r="D1388" s="633"/>
      <c r="E1388" s="632"/>
      <c r="F1388" s="625"/>
      <c r="G1388" s="608"/>
      <c r="H1388" s="475"/>
      <c r="I1388" s="613"/>
      <c r="J1388" s="614"/>
      <c r="K1388" s="614"/>
      <c r="L1388" s="649"/>
      <c r="M1388" s="644"/>
      <c r="N1388" s="505" t="str">
        <f>一年级BMI</f>
        <v/>
      </c>
      <c r="O1388" s="499" t="str">
        <f>一年级BMI等级</f>
        <v/>
      </c>
      <c r="P1388" s="500" t="str">
        <f>一年级BMI得分</f>
        <v/>
      </c>
      <c r="Q1388" s="515" t="str">
        <f>一年级肺活量得分</f>
        <v/>
      </c>
      <c r="R1388" s="512" t="str">
        <f>一年级等级</f>
        <v/>
      </c>
      <c r="S1388" s="516" t="str">
        <f>一年级50米跑得分</f>
        <v/>
      </c>
      <c r="T1388" s="517" t="str">
        <f>一年级等级</f>
        <v/>
      </c>
      <c r="U1388" s="516" t="str">
        <f>一年级坐位体前屈得分</f>
        <v/>
      </c>
      <c r="V1388" s="517" t="str">
        <f>一年级等级</f>
        <v/>
      </c>
      <c r="W1388" s="516" t="str">
        <f>一年级一分钟跳绳得分</f>
        <v/>
      </c>
      <c r="X1388" s="517" t="str">
        <f>一年级等级</f>
        <v/>
      </c>
      <c r="Y1388" s="515"/>
      <c r="Z1388" s="518"/>
      <c r="AA1388" s="533"/>
      <c r="AB1388" s="515"/>
      <c r="AC1388" s="533" t="str">
        <f>一年级跳绳附加分</f>
        <v/>
      </c>
      <c r="AD1388" s="534" t="str">
        <f>一年级标准分</f>
        <v/>
      </c>
      <c r="AE1388" s="534" t="str">
        <f>一年级总分</f>
        <v/>
      </c>
      <c r="AF1388" s="517" t="str">
        <f>一年级等级</f>
        <v/>
      </c>
    </row>
    <row r="1389" spans="1:32">
      <c r="A1389" s="664">
        <v>120</v>
      </c>
      <c r="B1389" s="665">
        <v>57</v>
      </c>
      <c r="C1389" s="632"/>
      <c r="D1389" s="633"/>
      <c r="E1389" s="632"/>
      <c r="F1389" s="625"/>
      <c r="G1389" s="608"/>
      <c r="H1389" s="475"/>
      <c r="I1389" s="613"/>
      <c r="J1389" s="614"/>
      <c r="K1389" s="614"/>
      <c r="L1389" s="649"/>
      <c r="M1389" s="644"/>
      <c r="N1389" s="505" t="str">
        <f>一年级BMI</f>
        <v/>
      </c>
      <c r="O1389" s="499" t="str">
        <f>一年级BMI等级</f>
        <v/>
      </c>
      <c r="P1389" s="500" t="str">
        <f>一年级BMI得分</f>
        <v/>
      </c>
      <c r="Q1389" s="515" t="str">
        <f>一年级肺活量得分</f>
        <v/>
      </c>
      <c r="R1389" s="512" t="str">
        <f>一年级等级</f>
        <v/>
      </c>
      <c r="S1389" s="516" t="str">
        <f>一年级50米跑得分</f>
        <v/>
      </c>
      <c r="T1389" s="517" t="str">
        <f>一年级等级</f>
        <v/>
      </c>
      <c r="U1389" s="516" t="str">
        <f>一年级坐位体前屈得分</f>
        <v/>
      </c>
      <c r="V1389" s="517" t="str">
        <f>一年级等级</f>
        <v/>
      </c>
      <c r="W1389" s="516" t="str">
        <f>一年级一分钟跳绳得分</f>
        <v/>
      </c>
      <c r="X1389" s="517" t="str">
        <f>一年级等级</f>
        <v/>
      </c>
      <c r="Y1389" s="515"/>
      <c r="Z1389" s="518"/>
      <c r="AA1389" s="533"/>
      <c r="AB1389" s="515"/>
      <c r="AC1389" s="533" t="str">
        <f>一年级跳绳附加分</f>
        <v/>
      </c>
      <c r="AD1389" s="534" t="str">
        <f>一年级标准分</f>
        <v/>
      </c>
      <c r="AE1389" s="534" t="str">
        <f>一年级总分</f>
        <v/>
      </c>
      <c r="AF1389" s="517" t="str">
        <f>一年级等级</f>
        <v/>
      </c>
    </row>
    <row r="1390" spans="1:32">
      <c r="A1390" s="664">
        <v>120</v>
      </c>
      <c r="B1390" s="665">
        <v>58</v>
      </c>
      <c r="C1390" s="632"/>
      <c r="D1390" s="633"/>
      <c r="E1390" s="632"/>
      <c r="F1390" s="625"/>
      <c r="G1390" s="608"/>
      <c r="H1390" s="475"/>
      <c r="I1390" s="613"/>
      <c r="J1390" s="614"/>
      <c r="K1390" s="614"/>
      <c r="L1390" s="649"/>
      <c r="M1390" s="644"/>
      <c r="N1390" s="505" t="str">
        <f>一年级BMI</f>
        <v/>
      </c>
      <c r="O1390" s="499" t="str">
        <f>一年级BMI等级</f>
        <v/>
      </c>
      <c r="P1390" s="500" t="str">
        <f>一年级BMI得分</f>
        <v/>
      </c>
      <c r="Q1390" s="515" t="str">
        <f>一年级肺活量得分</f>
        <v/>
      </c>
      <c r="R1390" s="512" t="str">
        <f>一年级等级</f>
        <v/>
      </c>
      <c r="S1390" s="516" t="str">
        <f>一年级50米跑得分</f>
        <v/>
      </c>
      <c r="T1390" s="517" t="str">
        <f>一年级等级</f>
        <v/>
      </c>
      <c r="U1390" s="516" t="str">
        <f>一年级坐位体前屈得分</f>
        <v/>
      </c>
      <c r="V1390" s="517" t="str">
        <f>一年级等级</f>
        <v/>
      </c>
      <c r="W1390" s="516" t="str">
        <f>一年级一分钟跳绳得分</f>
        <v/>
      </c>
      <c r="X1390" s="517" t="str">
        <f>一年级等级</f>
        <v/>
      </c>
      <c r="Y1390" s="515"/>
      <c r="Z1390" s="518"/>
      <c r="AA1390" s="533"/>
      <c r="AB1390" s="515"/>
      <c r="AC1390" s="533" t="str">
        <f>一年级跳绳附加分</f>
        <v/>
      </c>
      <c r="AD1390" s="534" t="str">
        <f>一年级标准分</f>
        <v/>
      </c>
      <c r="AE1390" s="534" t="str">
        <f>一年级总分</f>
        <v/>
      </c>
      <c r="AF1390" s="517" t="str">
        <f>一年级等级</f>
        <v/>
      </c>
    </row>
    <row r="1391" spans="1:32">
      <c r="A1391" s="664">
        <v>120</v>
      </c>
      <c r="B1391" s="665">
        <v>59</v>
      </c>
      <c r="C1391" s="632"/>
      <c r="D1391" s="633"/>
      <c r="E1391" s="632"/>
      <c r="F1391" s="625"/>
      <c r="G1391" s="608"/>
      <c r="H1391" s="475"/>
      <c r="I1391" s="613"/>
      <c r="J1391" s="614"/>
      <c r="K1391" s="614"/>
      <c r="L1391" s="649"/>
      <c r="M1391" s="644"/>
      <c r="N1391" s="505" t="str">
        <f>一年级BMI</f>
        <v/>
      </c>
      <c r="O1391" s="499" t="str">
        <f>一年级BMI等级</f>
        <v/>
      </c>
      <c r="P1391" s="500" t="str">
        <f>一年级BMI得分</f>
        <v/>
      </c>
      <c r="Q1391" s="515" t="str">
        <f>一年级肺活量得分</f>
        <v/>
      </c>
      <c r="R1391" s="512" t="str">
        <f>一年级等级</f>
        <v/>
      </c>
      <c r="S1391" s="516" t="str">
        <f>一年级50米跑得分</f>
        <v/>
      </c>
      <c r="T1391" s="517" t="str">
        <f>一年级等级</f>
        <v/>
      </c>
      <c r="U1391" s="516" t="str">
        <f>一年级坐位体前屈得分</f>
        <v/>
      </c>
      <c r="V1391" s="517" t="str">
        <f>一年级等级</f>
        <v/>
      </c>
      <c r="W1391" s="516" t="str">
        <f>一年级一分钟跳绳得分</f>
        <v/>
      </c>
      <c r="X1391" s="517" t="str">
        <f>一年级等级</f>
        <v/>
      </c>
      <c r="Y1391" s="515"/>
      <c r="Z1391" s="518"/>
      <c r="AA1391" s="533"/>
      <c r="AB1391" s="515"/>
      <c r="AC1391" s="533" t="str">
        <f>一年级跳绳附加分</f>
        <v/>
      </c>
      <c r="AD1391" s="534" t="str">
        <f>一年级标准分</f>
        <v/>
      </c>
      <c r="AE1391" s="534" t="str">
        <f>一年级总分</f>
        <v/>
      </c>
      <c r="AF1391" s="517" t="str">
        <f>一年级等级</f>
        <v/>
      </c>
    </row>
    <row r="1392" spans="1:32">
      <c r="A1392" s="664">
        <v>120</v>
      </c>
      <c r="B1392" s="665">
        <v>60</v>
      </c>
      <c r="C1392" s="632"/>
      <c r="D1392" s="633"/>
      <c r="E1392" s="632"/>
      <c r="F1392" s="625"/>
      <c r="G1392" s="608"/>
      <c r="H1392" s="475"/>
      <c r="I1392" s="613"/>
      <c r="J1392" s="614"/>
      <c r="K1392" s="614"/>
      <c r="L1392" s="649"/>
      <c r="M1392" s="644"/>
      <c r="N1392" s="505" t="str">
        <f>一年级BMI</f>
        <v/>
      </c>
      <c r="O1392" s="499" t="str">
        <f>一年级BMI等级</f>
        <v/>
      </c>
      <c r="P1392" s="500" t="str">
        <f>一年级BMI得分</f>
        <v/>
      </c>
      <c r="Q1392" s="515" t="str">
        <f>一年级肺活量得分</f>
        <v/>
      </c>
      <c r="R1392" s="512" t="str">
        <f>一年级等级</f>
        <v/>
      </c>
      <c r="S1392" s="516" t="str">
        <f>一年级50米跑得分</f>
        <v/>
      </c>
      <c r="T1392" s="517" t="str">
        <f>一年级等级</f>
        <v/>
      </c>
      <c r="U1392" s="516" t="str">
        <f>一年级坐位体前屈得分</f>
        <v/>
      </c>
      <c r="V1392" s="517" t="str">
        <f>一年级等级</f>
        <v/>
      </c>
      <c r="W1392" s="516" t="str">
        <f>一年级一分钟跳绳得分</f>
        <v/>
      </c>
      <c r="X1392" s="517" t="str">
        <f>一年级等级</f>
        <v/>
      </c>
      <c r="Y1392" s="515"/>
      <c r="Z1392" s="518"/>
      <c r="AA1392" s="533"/>
      <c r="AB1392" s="515"/>
      <c r="AC1392" s="533" t="str">
        <f>一年级跳绳附加分</f>
        <v/>
      </c>
      <c r="AD1392" s="534" t="str">
        <f>一年级标准分</f>
        <v/>
      </c>
      <c r="AE1392" s="534" t="str">
        <f>一年级总分</f>
        <v/>
      </c>
      <c r="AF1392" s="517" t="str">
        <f>一年级等级</f>
        <v/>
      </c>
    </row>
    <row r="1393" spans="1:32">
      <c r="A1393" s="664">
        <v>120</v>
      </c>
      <c r="B1393" s="665">
        <v>61</v>
      </c>
      <c r="C1393" s="632"/>
      <c r="D1393" s="633"/>
      <c r="E1393" s="632"/>
      <c r="F1393" s="625"/>
      <c r="G1393" s="608"/>
      <c r="H1393" s="475"/>
      <c r="I1393" s="613"/>
      <c r="J1393" s="614"/>
      <c r="K1393" s="614"/>
      <c r="L1393" s="649"/>
      <c r="M1393" s="644"/>
      <c r="N1393" s="505" t="str">
        <f>一年级BMI</f>
        <v/>
      </c>
      <c r="O1393" s="499" t="str">
        <f>一年级BMI等级</f>
        <v/>
      </c>
      <c r="P1393" s="500" t="str">
        <f>一年级BMI得分</f>
        <v/>
      </c>
      <c r="Q1393" s="515" t="str">
        <f>一年级肺活量得分</f>
        <v/>
      </c>
      <c r="R1393" s="512" t="str">
        <f>一年级等级</f>
        <v/>
      </c>
      <c r="S1393" s="516" t="str">
        <f>一年级50米跑得分</f>
        <v/>
      </c>
      <c r="T1393" s="517" t="str">
        <f>一年级等级</f>
        <v/>
      </c>
      <c r="U1393" s="516" t="str">
        <f>一年级坐位体前屈得分</f>
        <v/>
      </c>
      <c r="V1393" s="517" t="str">
        <f>一年级等级</f>
        <v/>
      </c>
      <c r="W1393" s="516" t="str">
        <f>一年级一分钟跳绳得分</f>
        <v/>
      </c>
      <c r="X1393" s="517" t="str">
        <f>一年级等级</f>
        <v/>
      </c>
      <c r="Y1393" s="515"/>
      <c r="Z1393" s="518"/>
      <c r="AA1393" s="533"/>
      <c r="AB1393" s="515"/>
      <c r="AC1393" s="533" t="str">
        <f>一年级跳绳附加分</f>
        <v/>
      </c>
      <c r="AD1393" s="534" t="str">
        <f>一年级标准分</f>
        <v/>
      </c>
      <c r="AE1393" s="534" t="str">
        <f>一年级总分</f>
        <v/>
      </c>
      <c r="AF1393" s="517" t="str">
        <f>一年级等级</f>
        <v/>
      </c>
    </row>
    <row r="1394" spans="1:32">
      <c r="A1394" s="664">
        <v>120</v>
      </c>
      <c r="B1394" s="665">
        <v>62</v>
      </c>
      <c r="C1394" s="632"/>
      <c r="D1394" s="633"/>
      <c r="E1394" s="632"/>
      <c r="F1394" s="625"/>
      <c r="G1394" s="608"/>
      <c r="H1394" s="475"/>
      <c r="I1394" s="613"/>
      <c r="J1394" s="614"/>
      <c r="K1394" s="614"/>
      <c r="L1394" s="649"/>
      <c r="M1394" s="644"/>
      <c r="N1394" s="505" t="str">
        <f>一年级BMI</f>
        <v/>
      </c>
      <c r="O1394" s="499" t="str">
        <f>一年级BMI等级</f>
        <v/>
      </c>
      <c r="P1394" s="500" t="str">
        <f>一年级BMI得分</f>
        <v/>
      </c>
      <c r="Q1394" s="515" t="str">
        <f>一年级肺活量得分</f>
        <v/>
      </c>
      <c r="R1394" s="512" t="str">
        <f>一年级等级</f>
        <v/>
      </c>
      <c r="S1394" s="516" t="str">
        <f>一年级50米跑得分</f>
        <v/>
      </c>
      <c r="T1394" s="517" t="str">
        <f>一年级等级</f>
        <v/>
      </c>
      <c r="U1394" s="516" t="str">
        <f>一年级坐位体前屈得分</f>
        <v/>
      </c>
      <c r="V1394" s="517" t="str">
        <f>一年级等级</f>
        <v/>
      </c>
      <c r="W1394" s="516" t="str">
        <f>一年级一分钟跳绳得分</f>
        <v/>
      </c>
      <c r="X1394" s="517" t="str">
        <f>一年级等级</f>
        <v/>
      </c>
      <c r="Y1394" s="515"/>
      <c r="Z1394" s="518"/>
      <c r="AA1394" s="533"/>
      <c r="AB1394" s="515"/>
      <c r="AC1394" s="533" t="str">
        <f>一年级跳绳附加分</f>
        <v/>
      </c>
      <c r="AD1394" s="534" t="str">
        <f>一年级标准分</f>
        <v/>
      </c>
      <c r="AE1394" s="534" t="str">
        <f>一年级总分</f>
        <v/>
      </c>
      <c r="AF1394" s="517" t="str">
        <f>一年级等级</f>
        <v/>
      </c>
    </row>
    <row r="1395" spans="1:32">
      <c r="A1395" s="664">
        <v>120</v>
      </c>
      <c r="B1395" s="665">
        <v>63</v>
      </c>
      <c r="C1395" s="632"/>
      <c r="D1395" s="633"/>
      <c r="E1395" s="632"/>
      <c r="F1395" s="625"/>
      <c r="G1395" s="608"/>
      <c r="H1395" s="475"/>
      <c r="I1395" s="613"/>
      <c r="J1395" s="614"/>
      <c r="K1395" s="614"/>
      <c r="L1395" s="649"/>
      <c r="M1395" s="644"/>
      <c r="N1395" s="505" t="str">
        <f>一年级BMI</f>
        <v/>
      </c>
      <c r="O1395" s="499" t="str">
        <f>一年级BMI等级</f>
        <v/>
      </c>
      <c r="P1395" s="500" t="str">
        <f>一年级BMI得分</f>
        <v/>
      </c>
      <c r="Q1395" s="515" t="str">
        <f>一年级肺活量得分</f>
        <v/>
      </c>
      <c r="R1395" s="512" t="str">
        <f>一年级等级</f>
        <v/>
      </c>
      <c r="S1395" s="516" t="str">
        <f>一年级50米跑得分</f>
        <v/>
      </c>
      <c r="T1395" s="517" t="str">
        <f>一年级等级</f>
        <v/>
      </c>
      <c r="U1395" s="516" t="str">
        <f>一年级坐位体前屈得分</f>
        <v/>
      </c>
      <c r="V1395" s="517" t="str">
        <f>一年级等级</f>
        <v/>
      </c>
      <c r="W1395" s="516" t="str">
        <f>一年级一分钟跳绳得分</f>
        <v/>
      </c>
      <c r="X1395" s="517" t="str">
        <f>一年级等级</f>
        <v/>
      </c>
      <c r="Y1395" s="515"/>
      <c r="Z1395" s="518"/>
      <c r="AA1395" s="533"/>
      <c r="AB1395" s="515"/>
      <c r="AC1395" s="533" t="str">
        <f>一年级跳绳附加分</f>
        <v/>
      </c>
      <c r="AD1395" s="534" t="str">
        <f>一年级标准分</f>
        <v/>
      </c>
      <c r="AE1395" s="534" t="str">
        <f>一年级总分</f>
        <v/>
      </c>
      <c r="AF1395" s="517" t="str">
        <f>一年级等级</f>
        <v/>
      </c>
    </row>
    <row r="1396" spans="1:32">
      <c r="A1396" s="664">
        <v>120</v>
      </c>
      <c r="B1396" s="665">
        <v>64</v>
      </c>
      <c r="C1396" s="632"/>
      <c r="D1396" s="633"/>
      <c r="E1396" s="632"/>
      <c r="F1396" s="625"/>
      <c r="G1396" s="608"/>
      <c r="H1396" s="475"/>
      <c r="I1396" s="613"/>
      <c r="J1396" s="614"/>
      <c r="K1396" s="614"/>
      <c r="L1396" s="649"/>
      <c r="M1396" s="644"/>
      <c r="N1396" s="505" t="str">
        <f>一年级BMI</f>
        <v/>
      </c>
      <c r="O1396" s="499" t="str">
        <f>一年级BMI等级</f>
        <v/>
      </c>
      <c r="P1396" s="500" t="str">
        <f>一年级BMI得分</f>
        <v/>
      </c>
      <c r="Q1396" s="515" t="str">
        <f>一年级肺活量得分</f>
        <v/>
      </c>
      <c r="R1396" s="512" t="str">
        <f>一年级等级</f>
        <v/>
      </c>
      <c r="S1396" s="516" t="str">
        <f>一年级50米跑得分</f>
        <v/>
      </c>
      <c r="T1396" s="517" t="str">
        <f>一年级等级</f>
        <v/>
      </c>
      <c r="U1396" s="516" t="str">
        <f>一年级坐位体前屈得分</f>
        <v/>
      </c>
      <c r="V1396" s="517" t="str">
        <f>一年级等级</f>
        <v/>
      </c>
      <c r="W1396" s="516" t="str">
        <f>一年级一分钟跳绳得分</f>
        <v/>
      </c>
      <c r="X1396" s="517" t="str">
        <f>一年级等级</f>
        <v/>
      </c>
      <c r="Y1396" s="515"/>
      <c r="Z1396" s="518"/>
      <c r="AA1396" s="533"/>
      <c r="AB1396" s="515"/>
      <c r="AC1396" s="533" t="str">
        <f>一年级跳绳附加分</f>
        <v/>
      </c>
      <c r="AD1396" s="534" t="str">
        <f>一年级标准分</f>
        <v/>
      </c>
      <c r="AE1396" s="534" t="str">
        <f>一年级总分</f>
        <v/>
      </c>
      <c r="AF1396" s="517" t="str">
        <f>一年级等级</f>
        <v/>
      </c>
    </row>
    <row r="1397" spans="1:32">
      <c r="A1397" s="664">
        <v>120</v>
      </c>
      <c r="B1397" s="665">
        <v>65</v>
      </c>
      <c r="C1397" s="632"/>
      <c r="D1397" s="633"/>
      <c r="E1397" s="632"/>
      <c r="F1397" s="625"/>
      <c r="G1397" s="608"/>
      <c r="H1397" s="475"/>
      <c r="I1397" s="613"/>
      <c r="J1397" s="614"/>
      <c r="K1397" s="614"/>
      <c r="L1397" s="649"/>
      <c r="M1397" s="644"/>
      <c r="N1397" s="505" t="str">
        <f>一年级BMI</f>
        <v/>
      </c>
      <c r="O1397" s="499" t="str">
        <f>一年级BMI等级</f>
        <v/>
      </c>
      <c r="P1397" s="500" t="str">
        <f>一年级BMI得分</f>
        <v/>
      </c>
      <c r="Q1397" s="515" t="str">
        <f>一年级肺活量得分</f>
        <v/>
      </c>
      <c r="R1397" s="512" t="str">
        <f>一年级等级</f>
        <v/>
      </c>
      <c r="S1397" s="516" t="str">
        <f>一年级50米跑得分</f>
        <v/>
      </c>
      <c r="T1397" s="517" t="str">
        <f>一年级等级</f>
        <v/>
      </c>
      <c r="U1397" s="516" t="str">
        <f>一年级坐位体前屈得分</f>
        <v/>
      </c>
      <c r="V1397" s="517" t="str">
        <f>一年级等级</f>
        <v/>
      </c>
      <c r="W1397" s="516" t="str">
        <f>一年级一分钟跳绳得分</f>
        <v/>
      </c>
      <c r="X1397" s="517" t="str">
        <f>一年级等级</f>
        <v/>
      </c>
      <c r="Y1397" s="515"/>
      <c r="Z1397" s="518"/>
      <c r="AA1397" s="533"/>
      <c r="AB1397" s="515"/>
      <c r="AC1397" s="533" t="str">
        <f>一年级跳绳附加分</f>
        <v/>
      </c>
      <c r="AD1397" s="534" t="str">
        <f>一年级标准分</f>
        <v/>
      </c>
      <c r="AE1397" s="534" t="str">
        <f>一年级总分</f>
        <v/>
      </c>
      <c r="AF1397" s="517" t="str">
        <f>一年级等级</f>
        <v/>
      </c>
    </row>
    <row r="1398" spans="1:32">
      <c r="A1398" s="664">
        <v>120</v>
      </c>
      <c r="B1398" s="665">
        <v>66</v>
      </c>
      <c r="C1398" s="632"/>
      <c r="D1398" s="633"/>
      <c r="E1398" s="632"/>
      <c r="F1398" s="625"/>
      <c r="G1398" s="608"/>
      <c r="H1398" s="475"/>
      <c r="I1398" s="613"/>
      <c r="J1398" s="614"/>
      <c r="K1398" s="614"/>
      <c r="L1398" s="649"/>
      <c r="M1398" s="644"/>
      <c r="N1398" s="505" t="str">
        <f>一年级BMI</f>
        <v/>
      </c>
      <c r="O1398" s="499" t="str">
        <f>一年级BMI等级</f>
        <v/>
      </c>
      <c r="P1398" s="500" t="str">
        <f>一年级BMI得分</f>
        <v/>
      </c>
      <c r="Q1398" s="515" t="str">
        <f>一年级肺活量得分</f>
        <v/>
      </c>
      <c r="R1398" s="512" t="str">
        <f>一年级等级</f>
        <v/>
      </c>
      <c r="S1398" s="516" t="str">
        <f>一年级50米跑得分</f>
        <v/>
      </c>
      <c r="T1398" s="517" t="str">
        <f>一年级等级</f>
        <v/>
      </c>
      <c r="U1398" s="516" t="str">
        <f>一年级坐位体前屈得分</f>
        <v/>
      </c>
      <c r="V1398" s="517" t="str">
        <f>一年级等级</f>
        <v/>
      </c>
      <c r="W1398" s="516" t="str">
        <f>一年级一分钟跳绳得分</f>
        <v/>
      </c>
      <c r="X1398" s="517" t="str">
        <f>一年级等级</f>
        <v/>
      </c>
      <c r="Y1398" s="515"/>
      <c r="Z1398" s="518"/>
      <c r="AA1398" s="533"/>
      <c r="AB1398" s="515"/>
      <c r="AC1398" s="533" t="str">
        <f>一年级跳绳附加分</f>
        <v/>
      </c>
      <c r="AD1398" s="534" t="str">
        <f>一年级标准分</f>
        <v/>
      </c>
      <c r="AE1398" s="534" t="str">
        <f>一年级总分</f>
        <v/>
      </c>
      <c r="AF1398" s="517" t="str">
        <f>一年级等级</f>
        <v/>
      </c>
    </row>
    <row r="1399" spans="1:32">
      <c r="A1399" s="664">
        <v>120</v>
      </c>
      <c r="B1399" s="665">
        <v>67</v>
      </c>
      <c r="C1399" s="632"/>
      <c r="D1399" s="633"/>
      <c r="E1399" s="632"/>
      <c r="F1399" s="625"/>
      <c r="G1399" s="608"/>
      <c r="H1399" s="475"/>
      <c r="I1399" s="613"/>
      <c r="J1399" s="614"/>
      <c r="K1399" s="614"/>
      <c r="L1399" s="649"/>
      <c r="M1399" s="644"/>
      <c r="N1399" s="505" t="str">
        <f>一年级BMI</f>
        <v/>
      </c>
      <c r="O1399" s="499" t="str">
        <f>一年级BMI等级</f>
        <v/>
      </c>
      <c r="P1399" s="500" t="str">
        <f>一年级BMI得分</f>
        <v/>
      </c>
      <c r="Q1399" s="515" t="str">
        <f>一年级肺活量得分</f>
        <v/>
      </c>
      <c r="R1399" s="512" t="str">
        <f>一年级等级</f>
        <v/>
      </c>
      <c r="S1399" s="516" t="str">
        <f>一年级50米跑得分</f>
        <v/>
      </c>
      <c r="T1399" s="517" t="str">
        <f>一年级等级</f>
        <v/>
      </c>
      <c r="U1399" s="516" t="str">
        <f>一年级坐位体前屈得分</f>
        <v/>
      </c>
      <c r="V1399" s="517" t="str">
        <f>一年级等级</f>
        <v/>
      </c>
      <c r="W1399" s="516" t="str">
        <f>一年级一分钟跳绳得分</f>
        <v/>
      </c>
      <c r="X1399" s="517" t="str">
        <f>一年级等级</f>
        <v/>
      </c>
      <c r="Y1399" s="515"/>
      <c r="Z1399" s="518"/>
      <c r="AA1399" s="533"/>
      <c r="AB1399" s="515"/>
      <c r="AC1399" s="533" t="str">
        <f>一年级跳绳附加分</f>
        <v/>
      </c>
      <c r="AD1399" s="534" t="str">
        <f>一年级标准分</f>
        <v/>
      </c>
      <c r="AE1399" s="534" t="str">
        <f>一年级总分</f>
        <v/>
      </c>
      <c r="AF1399" s="517" t="str">
        <f>一年级等级</f>
        <v/>
      </c>
    </row>
    <row r="1400" spans="1:32">
      <c r="A1400" s="664">
        <v>120</v>
      </c>
      <c r="B1400" s="665">
        <v>68</v>
      </c>
      <c r="C1400" s="632"/>
      <c r="D1400" s="633"/>
      <c r="E1400" s="632"/>
      <c r="F1400" s="625"/>
      <c r="G1400" s="608"/>
      <c r="H1400" s="475"/>
      <c r="I1400" s="613"/>
      <c r="J1400" s="614"/>
      <c r="K1400" s="614"/>
      <c r="L1400" s="649"/>
      <c r="M1400" s="644"/>
      <c r="N1400" s="505" t="str">
        <f>一年级BMI</f>
        <v/>
      </c>
      <c r="O1400" s="499" t="str">
        <f>一年级BMI等级</f>
        <v/>
      </c>
      <c r="P1400" s="500" t="str">
        <f>一年级BMI得分</f>
        <v/>
      </c>
      <c r="Q1400" s="515" t="str">
        <f>一年级肺活量得分</f>
        <v/>
      </c>
      <c r="R1400" s="512" t="str">
        <f>一年级等级</f>
        <v/>
      </c>
      <c r="S1400" s="516" t="str">
        <f>一年级50米跑得分</f>
        <v/>
      </c>
      <c r="T1400" s="517" t="str">
        <f>一年级等级</f>
        <v/>
      </c>
      <c r="U1400" s="516" t="str">
        <f>一年级坐位体前屈得分</f>
        <v/>
      </c>
      <c r="V1400" s="517" t="str">
        <f>一年级等级</f>
        <v/>
      </c>
      <c r="W1400" s="516" t="str">
        <f>一年级一分钟跳绳得分</f>
        <v/>
      </c>
      <c r="X1400" s="517" t="str">
        <f>一年级等级</f>
        <v/>
      </c>
      <c r="Y1400" s="515"/>
      <c r="Z1400" s="518"/>
      <c r="AA1400" s="533"/>
      <c r="AB1400" s="515"/>
      <c r="AC1400" s="533" t="str">
        <f>一年级跳绳附加分</f>
        <v/>
      </c>
      <c r="AD1400" s="534" t="str">
        <f>一年级标准分</f>
        <v/>
      </c>
      <c r="AE1400" s="534" t="str">
        <f>一年级总分</f>
        <v/>
      </c>
      <c r="AF1400" s="517" t="str">
        <f>一年级等级</f>
        <v/>
      </c>
    </row>
    <row r="1401" spans="1:32">
      <c r="A1401" s="664">
        <v>120</v>
      </c>
      <c r="B1401" s="665">
        <v>69</v>
      </c>
      <c r="C1401" s="632"/>
      <c r="D1401" s="633"/>
      <c r="E1401" s="632"/>
      <c r="F1401" s="625"/>
      <c r="G1401" s="608"/>
      <c r="H1401" s="475"/>
      <c r="I1401" s="613"/>
      <c r="J1401" s="614"/>
      <c r="K1401" s="614"/>
      <c r="L1401" s="649"/>
      <c r="M1401" s="644"/>
      <c r="N1401" s="505" t="str">
        <f>一年级BMI</f>
        <v/>
      </c>
      <c r="O1401" s="499" t="str">
        <f>一年级BMI等级</f>
        <v/>
      </c>
      <c r="P1401" s="500" t="str">
        <f>一年级BMI得分</f>
        <v/>
      </c>
      <c r="Q1401" s="515" t="str">
        <f>一年级肺活量得分</f>
        <v/>
      </c>
      <c r="R1401" s="512" t="str">
        <f>一年级等级</f>
        <v/>
      </c>
      <c r="S1401" s="516" t="str">
        <f>一年级50米跑得分</f>
        <v/>
      </c>
      <c r="T1401" s="517" t="str">
        <f>一年级等级</f>
        <v/>
      </c>
      <c r="U1401" s="516" t="str">
        <f>一年级坐位体前屈得分</f>
        <v/>
      </c>
      <c r="V1401" s="517" t="str">
        <f>一年级等级</f>
        <v/>
      </c>
      <c r="W1401" s="516" t="str">
        <f>一年级一分钟跳绳得分</f>
        <v/>
      </c>
      <c r="X1401" s="517" t="str">
        <f>一年级等级</f>
        <v/>
      </c>
      <c r="Y1401" s="515"/>
      <c r="Z1401" s="518"/>
      <c r="AA1401" s="533"/>
      <c r="AB1401" s="515"/>
      <c r="AC1401" s="533" t="str">
        <f>一年级跳绳附加分</f>
        <v/>
      </c>
      <c r="AD1401" s="534" t="str">
        <f>一年级标准分</f>
        <v/>
      </c>
      <c r="AE1401" s="534" t="str">
        <f>一年级总分</f>
        <v/>
      </c>
      <c r="AF1401" s="517" t="str">
        <f>一年级等级</f>
        <v/>
      </c>
    </row>
    <row r="1402" ht="15.75" spans="1:32">
      <c r="A1402" s="687">
        <v>120</v>
      </c>
      <c r="B1402" s="688">
        <v>70</v>
      </c>
      <c r="C1402" s="634"/>
      <c r="D1402" s="635"/>
      <c r="E1402" s="634"/>
      <c r="F1402" s="636"/>
      <c r="G1402" s="611"/>
      <c r="H1402" s="542"/>
      <c r="I1402" s="617"/>
      <c r="J1402" s="618"/>
      <c r="K1402" s="618"/>
      <c r="L1402" s="652"/>
      <c r="M1402" s="647"/>
      <c r="N1402" s="573" t="str">
        <f>一年级BMI</f>
        <v/>
      </c>
      <c r="O1402" s="574" t="str">
        <f>一年级BMI等级</f>
        <v/>
      </c>
      <c r="P1402" s="575" t="str">
        <f>一年级BMI得分</f>
        <v/>
      </c>
      <c r="Q1402" s="576" t="str">
        <f>一年级肺活量得分</f>
        <v/>
      </c>
      <c r="R1402" s="577" t="str">
        <f>一年级等级</f>
        <v/>
      </c>
      <c r="S1402" s="578" t="str">
        <f>一年级50米跑得分</f>
        <v/>
      </c>
      <c r="T1402" s="567" t="str">
        <f>一年级等级</f>
        <v/>
      </c>
      <c r="U1402" s="578" t="str">
        <f>一年级坐位体前屈得分</f>
        <v/>
      </c>
      <c r="V1402" s="567" t="str">
        <f>一年级等级</f>
        <v/>
      </c>
      <c r="W1402" s="578" t="str">
        <f>一年级一分钟跳绳得分</f>
        <v/>
      </c>
      <c r="X1402" s="567" t="str">
        <f>一年级等级</f>
        <v/>
      </c>
      <c r="Y1402" s="576"/>
      <c r="Z1402" s="579"/>
      <c r="AA1402" s="565"/>
      <c r="AB1402" s="576"/>
      <c r="AC1402" s="565" t="str">
        <f>一年级跳绳附加分</f>
        <v/>
      </c>
      <c r="AD1402" s="566" t="str">
        <f>一年级标准分</f>
        <v/>
      </c>
      <c r="AE1402" s="566" t="str">
        <f>一年级总分</f>
        <v/>
      </c>
      <c r="AF1402" s="567" t="str">
        <f>一年级等级</f>
        <v/>
      </c>
    </row>
    <row r="1403" ht="15.75" spans="1:32">
      <c r="A1403" s="662">
        <v>121</v>
      </c>
      <c r="B1403" s="663">
        <v>1</v>
      </c>
      <c r="C1403" s="637"/>
      <c r="D1403" s="638"/>
      <c r="E1403" s="637"/>
      <c r="F1403" s="640"/>
      <c r="G1403" s="612"/>
      <c r="H1403" s="475"/>
      <c r="I1403" s="621"/>
      <c r="J1403" s="622"/>
      <c r="K1403" s="622"/>
      <c r="L1403" s="648"/>
      <c r="M1403" s="643"/>
      <c r="N1403" s="498" t="str">
        <f>一年级BMI</f>
        <v/>
      </c>
      <c r="O1403" s="499" t="str">
        <f>一年级BMI等级</f>
        <v/>
      </c>
      <c r="P1403" s="500" t="str">
        <f>一年级BMI得分</f>
        <v/>
      </c>
      <c r="Q1403" s="511" t="str">
        <f>一年级肺活量得分</f>
        <v/>
      </c>
      <c r="R1403" s="512" t="str">
        <f>一年级等级</f>
        <v/>
      </c>
      <c r="S1403" s="513" t="str">
        <f>一年级50米跑得分</f>
        <v/>
      </c>
      <c r="T1403" s="512" t="str">
        <f>一年级等级</f>
        <v/>
      </c>
      <c r="U1403" s="513" t="str">
        <f>一年级坐位体前屈得分</f>
        <v/>
      </c>
      <c r="V1403" s="512" t="str">
        <f>一年级等级</f>
        <v/>
      </c>
      <c r="W1403" s="513" t="str">
        <f>一年级一分钟跳绳得分</f>
        <v/>
      </c>
      <c r="X1403" s="512" t="str">
        <f>一年级等级</f>
        <v/>
      </c>
      <c r="Y1403" s="511"/>
      <c r="Z1403" s="514"/>
      <c r="AA1403" s="530"/>
      <c r="AB1403" s="511"/>
      <c r="AC1403" s="530" t="str">
        <f>一年级跳绳附加分</f>
        <v/>
      </c>
      <c r="AD1403" s="531" t="str">
        <f>一年级标准分</f>
        <v/>
      </c>
      <c r="AE1403" s="531" t="str">
        <f>一年级总分</f>
        <v/>
      </c>
      <c r="AF1403" s="512" t="str">
        <f>一年级等级</f>
        <v/>
      </c>
    </row>
    <row r="1404" spans="1:32">
      <c r="A1404" s="664">
        <v>121</v>
      </c>
      <c r="B1404" s="665">
        <v>2</v>
      </c>
      <c r="C1404" s="632"/>
      <c r="D1404" s="633"/>
      <c r="E1404" s="632"/>
      <c r="F1404" s="625"/>
      <c r="G1404" s="608"/>
      <c r="H1404" s="475"/>
      <c r="I1404" s="613"/>
      <c r="J1404" s="614"/>
      <c r="K1404" s="614"/>
      <c r="L1404" s="649"/>
      <c r="M1404" s="644"/>
      <c r="N1404" s="505" t="str">
        <f>一年级BMI</f>
        <v/>
      </c>
      <c r="O1404" s="499" t="str">
        <f>一年级BMI等级</f>
        <v/>
      </c>
      <c r="P1404" s="500" t="str">
        <f>一年级BMI得分</f>
        <v/>
      </c>
      <c r="Q1404" s="515" t="str">
        <f>一年级肺活量得分</f>
        <v/>
      </c>
      <c r="R1404" s="512" t="str">
        <f>一年级等级</f>
        <v/>
      </c>
      <c r="S1404" s="516" t="str">
        <f>一年级50米跑得分</f>
        <v/>
      </c>
      <c r="T1404" s="517" t="str">
        <f>一年级等级</f>
        <v/>
      </c>
      <c r="U1404" s="516" t="str">
        <f>一年级坐位体前屈得分</f>
        <v/>
      </c>
      <c r="V1404" s="517" t="str">
        <f>一年级等级</f>
        <v/>
      </c>
      <c r="W1404" s="516" t="str">
        <f>一年级一分钟跳绳得分</f>
        <v/>
      </c>
      <c r="X1404" s="517" t="str">
        <f>一年级等级</f>
        <v/>
      </c>
      <c r="Y1404" s="515"/>
      <c r="Z1404" s="518"/>
      <c r="AA1404" s="533"/>
      <c r="AB1404" s="515"/>
      <c r="AC1404" s="533" t="str">
        <f>一年级跳绳附加分</f>
        <v/>
      </c>
      <c r="AD1404" s="534" t="str">
        <f>一年级标准分</f>
        <v/>
      </c>
      <c r="AE1404" s="534" t="str">
        <f>一年级总分</f>
        <v/>
      </c>
      <c r="AF1404" s="517" t="str">
        <f>一年级等级</f>
        <v/>
      </c>
    </row>
    <row r="1405" spans="1:32">
      <c r="A1405" s="664">
        <v>121</v>
      </c>
      <c r="B1405" s="665">
        <v>3</v>
      </c>
      <c r="C1405" s="632"/>
      <c r="D1405" s="633"/>
      <c r="E1405" s="632"/>
      <c r="F1405" s="625"/>
      <c r="G1405" s="608"/>
      <c r="H1405" s="475"/>
      <c r="I1405" s="613"/>
      <c r="J1405" s="614"/>
      <c r="K1405" s="614"/>
      <c r="L1405" s="649"/>
      <c r="M1405" s="644"/>
      <c r="N1405" s="505" t="str">
        <f>一年级BMI</f>
        <v/>
      </c>
      <c r="O1405" s="499" t="str">
        <f>一年级BMI等级</f>
        <v/>
      </c>
      <c r="P1405" s="500" t="str">
        <f>一年级BMI得分</f>
        <v/>
      </c>
      <c r="Q1405" s="515" t="str">
        <f>一年级肺活量得分</f>
        <v/>
      </c>
      <c r="R1405" s="512" t="str">
        <f>一年级等级</f>
        <v/>
      </c>
      <c r="S1405" s="516" t="str">
        <f>一年级50米跑得分</f>
        <v/>
      </c>
      <c r="T1405" s="517" t="str">
        <f>一年级等级</f>
        <v/>
      </c>
      <c r="U1405" s="516" t="str">
        <f>一年级坐位体前屈得分</f>
        <v/>
      </c>
      <c r="V1405" s="517" t="str">
        <f>一年级等级</f>
        <v/>
      </c>
      <c r="W1405" s="516" t="str">
        <f>一年级一分钟跳绳得分</f>
        <v/>
      </c>
      <c r="X1405" s="517" t="str">
        <f>一年级等级</f>
        <v/>
      </c>
      <c r="Y1405" s="515"/>
      <c r="Z1405" s="518"/>
      <c r="AA1405" s="533"/>
      <c r="AB1405" s="515"/>
      <c r="AC1405" s="533" t="str">
        <f>一年级跳绳附加分</f>
        <v/>
      </c>
      <c r="AD1405" s="534" t="str">
        <f>一年级标准分</f>
        <v/>
      </c>
      <c r="AE1405" s="534" t="str">
        <f>一年级总分</f>
        <v/>
      </c>
      <c r="AF1405" s="517" t="str">
        <f>一年级等级</f>
        <v/>
      </c>
    </row>
    <row r="1406" spans="1:32">
      <c r="A1406" s="664">
        <v>121</v>
      </c>
      <c r="B1406" s="665">
        <v>4</v>
      </c>
      <c r="C1406" s="632"/>
      <c r="D1406" s="633"/>
      <c r="E1406" s="632"/>
      <c r="F1406" s="625"/>
      <c r="G1406" s="608"/>
      <c r="H1406" s="475"/>
      <c r="I1406" s="613"/>
      <c r="J1406" s="614"/>
      <c r="K1406" s="614"/>
      <c r="L1406" s="649"/>
      <c r="M1406" s="644"/>
      <c r="N1406" s="505" t="str">
        <f>一年级BMI</f>
        <v/>
      </c>
      <c r="O1406" s="499" t="str">
        <f>一年级BMI等级</f>
        <v/>
      </c>
      <c r="P1406" s="500" t="str">
        <f>一年级BMI得分</f>
        <v/>
      </c>
      <c r="Q1406" s="515" t="str">
        <f>一年级肺活量得分</f>
        <v/>
      </c>
      <c r="R1406" s="512" t="str">
        <f>一年级等级</f>
        <v/>
      </c>
      <c r="S1406" s="516" t="str">
        <f>一年级50米跑得分</f>
        <v/>
      </c>
      <c r="T1406" s="517" t="str">
        <f>一年级等级</f>
        <v/>
      </c>
      <c r="U1406" s="516" t="str">
        <f>一年级坐位体前屈得分</f>
        <v/>
      </c>
      <c r="V1406" s="517" t="str">
        <f>一年级等级</f>
        <v/>
      </c>
      <c r="W1406" s="516" t="str">
        <f>一年级一分钟跳绳得分</f>
        <v/>
      </c>
      <c r="X1406" s="517" t="str">
        <f>一年级等级</f>
        <v/>
      </c>
      <c r="Y1406" s="515"/>
      <c r="Z1406" s="518"/>
      <c r="AA1406" s="533"/>
      <c r="AB1406" s="515"/>
      <c r="AC1406" s="533" t="str">
        <f>一年级跳绳附加分</f>
        <v/>
      </c>
      <c r="AD1406" s="534" t="str">
        <f>一年级标准分</f>
        <v/>
      </c>
      <c r="AE1406" s="534" t="str">
        <f>一年级总分</f>
        <v/>
      </c>
      <c r="AF1406" s="517" t="str">
        <f>一年级等级</f>
        <v/>
      </c>
    </row>
    <row r="1407" spans="1:32">
      <c r="A1407" s="664">
        <v>121</v>
      </c>
      <c r="B1407" s="665">
        <v>5</v>
      </c>
      <c r="C1407" s="632"/>
      <c r="D1407" s="633"/>
      <c r="E1407" s="632"/>
      <c r="F1407" s="625"/>
      <c r="G1407" s="608"/>
      <c r="H1407" s="475"/>
      <c r="I1407" s="613"/>
      <c r="J1407" s="614"/>
      <c r="K1407" s="614"/>
      <c r="L1407" s="649"/>
      <c r="M1407" s="644"/>
      <c r="N1407" s="505" t="str">
        <f>一年级BMI</f>
        <v/>
      </c>
      <c r="O1407" s="499" t="str">
        <f>一年级BMI等级</f>
        <v/>
      </c>
      <c r="P1407" s="500" t="str">
        <f>一年级BMI得分</f>
        <v/>
      </c>
      <c r="Q1407" s="515" t="str">
        <f>一年级肺活量得分</f>
        <v/>
      </c>
      <c r="R1407" s="512" t="str">
        <f>一年级等级</f>
        <v/>
      </c>
      <c r="S1407" s="516" t="str">
        <f>一年级50米跑得分</f>
        <v/>
      </c>
      <c r="T1407" s="517" t="str">
        <f>一年级等级</f>
        <v/>
      </c>
      <c r="U1407" s="516" t="str">
        <f>一年级坐位体前屈得分</f>
        <v/>
      </c>
      <c r="V1407" s="517" t="str">
        <f>一年级等级</f>
        <v/>
      </c>
      <c r="W1407" s="516" t="str">
        <f>一年级一分钟跳绳得分</f>
        <v/>
      </c>
      <c r="X1407" s="517" t="str">
        <f>一年级等级</f>
        <v/>
      </c>
      <c r="Y1407" s="515"/>
      <c r="Z1407" s="518"/>
      <c r="AA1407" s="533"/>
      <c r="AB1407" s="515"/>
      <c r="AC1407" s="533" t="str">
        <f>一年级跳绳附加分</f>
        <v/>
      </c>
      <c r="AD1407" s="534" t="str">
        <f>一年级标准分</f>
        <v/>
      </c>
      <c r="AE1407" s="534" t="str">
        <f>一年级总分</f>
        <v/>
      </c>
      <c r="AF1407" s="517" t="str">
        <f>一年级等级</f>
        <v/>
      </c>
    </row>
    <row r="1408" spans="1:32">
      <c r="A1408" s="664">
        <v>121</v>
      </c>
      <c r="B1408" s="665">
        <v>6</v>
      </c>
      <c r="C1408" s="632"/>
      <c r="D1408" s="633"/>
      <c r="E1408" s="632"/>
      <c r="F1408" s="625"/>
      <c r="G1408" s="608"/>
      <c r="H1408" s="475"/>
      <c r="I1408" s="613"/>
      <c r="J1408" s="614"/>
      <c r="K1408" s="614"/>
      <c r="L1408" s="649"/>
      <c r="M1408" s="644"/>
      <c r="N1408" s="505" t="str">
        <f>一年级BMI</f>
        <v/>
      </c>
      <c r="O1408" s="499" t="str">
        <f>一年级BMI等级</f>
        <v/>
      </c>
      <c r="P1408" s="500" t="str">
        <f>一年级BMI得分</f>
        <v/>
      </c>
      <c r="Q1408" s="515" t="str">
        <f>一年级肺活量得分</f>
        <v/>
      </c>
      <c r="R1408" s="512" t="str">
        <f>一年级等级</f>
        <v/>
      </c>
      <c r="S1408" s="516" t="str">
        <f>一年级50米跑得分</f>
        <v/>
      </c>
      <c r="T1408" s="517" t="str">
        <f>一年级等级</f>
        <v/>
      </c>
      <c r="U1408" s="516" t="str">
        <f>一年级坐位体前屈得分</f>
        <v/>
      </c>
      <c r="V1408" s="517" t="str">
        <f>一年级等级</f>
        <v/>
      </c>
      <c r="W1408" s="516" t="str">
        <f>一年级一分钟跳绳得分</f>
        <v/>
      </c>
      <c r="X1408" s="517" t="str">
        <f>一年级等级</f>
        <v/>
      </c>
      <c r="Y1408" s="515"/>
      <c r="Z1408" s="518"/>
      <c r="AA1408" s="533"/>
      <c r="AB1408" s="515"/>
      <c r="AC1408" s="533" t="str">
        <f>一年级跳绳附加分</f>
        <v/>
      </c>
      <c r="AD1408" s="534" t="str">
        <f>一年级标准分</f>
        <v/>
      </c>
      <c r="AE1408" s="534" t="str">
        <f>一年级总分</f>
        <v/>
      </c>
      <c r="AF1408" s="517" t="str">
        <f>一年级等级</f>
        <v/>
      </c>
    </row>
    <row r="1409" spans="1:32">
      <c r="A1409" s="664">
        <v>121</v>
      </c>
      <c r="B1409" s="665">
        <v>7</v>
      </c>
      <c r="C1409" s="632"/>
      <c r="D1409" s="633"/>
      <c r="E1409" s="632"/>
      <c r="F1409" s="625"/>
      <c r="G1409" s="608"/>
      <c r="H1409" s="475"/>
      <c r="I1409" s="613"/>
      <c r="J1409" s="614"/>
      <c r="K1409" s="614"/>
      <c r="L1409" s="649"/>
      <c r="M1409" s="644"/>
      <c r="N1409" s="505" t="str">
        <f>一年级BMI</f>
        <v/>
      </c>
      <c r="O1409" s="499" t="str">
        <f>一年级BMI等级</f>
        <v/>
      </c>
      <c r="P1409" s="500" t="str">
        <f>一年级BMI得分</f>
        <v/>
      </c>
      <c r="Q1409" s="515" t="str">
        <f>一年级肺活量得分</f>
        <v/>
      </c>
      <c r="R1409" s="512" t="str">
        <f>一年级等级</f>
        <v/>
      </c>
      <c r="S1409" s="516" t="str">
        <f>一年级50米跑得分</f>
        <v/>
      </c>
      <c r="T1409" s="517" t="str">
        <f>一年级等级</f>
        <v/>
      </c>
      <c r="U1409" s="516" t="str">
        <f>一年级坐位体前屈得分</f>
        <v/>
      </c>
      <c r="V1409" s="517" t="str">
        <f>一年级等级</f>
        <v/>
      </c>
      <c r="W1409" s="516" t="str">
        <f>一年级一分钟跳绳得分</f>
        <v/>
      </c>
      <c r="X1409" s="517" t="str">
        <f>一年级等级</f>
        <v/>
      </c>
      <c r="Y1409" s="515"/>
      <c r="Z1409" s="518"/>
      <c r="AA1409" s="533"/>
      <c r="AB1409" s="515"/>
      <c r="AC1409" s="533" t="str">
        <f>一年级跳绳附加分</f>
        <v/>
      </c>
      <c r="AD1409" s="534" t="str">
        <f>一年级标准分</f>
        <v/>
      </c>
      <c r="AE1409" s="534" t="str">
        <f>一年级总分</f>
        <v/>
      </c>
      <c r="AF1409" s="517" t="str">
        <f>一年级等级</f>
        <v/>
      </c>
    </row>
    <row r="1410" spans="1:32">
      <c r="A1410" s="664">
        <v>121</v>
      </c>
      <c r="B1410" s="665">
        <v>8</v>
      </c>
      <c r="C1410" s="632"/>
      <c r="D1410" s="633"/>
      <c r="E1410" s="632"/>
      <c r="F1410" s="625"/>
      <c r="G1410" s="608"/>
      <c r="H1410" s="475"/>
      <c r="I1410" s="613"/>
      <c r="J1410" s="614"/>
      <c r="K1410" s="614"/>
      <c r="L1410" s="649"/>
      <c r="M1410" s="644"/>
      <c r="N1410" s="505" t="str">
        <f>一年级BMI</f>
        <v/>
      </c>
      <c r="O1410" s="499" t="str">
        <f>一年级BMI等级</f>
        <v/>
      </c>
      <c r="P1410" s="500" t="str">
        <f>一年级BMI得分</f>
        <v/>
      </c>
      <c r="Q1410" s="515" t="str">
        <f>一年级肺活量得分</f>
        <v/>
      </c>
      <c r="R1410" s="512" t="str">
        <f>一年级等级</f>
        <v/>
      </c>
      <c r="S1410" s="516" t="str">
        <f>一年级50米跑得分</f>
        <v/>
      </c>
      <c r="T1410" s="517" t="str">
        <f>一年级等级</f>
        <v/>
      </c>
      <c r="U1410" s="516" t="str">
        <f>一年级坐位体前屈得分</f>
        <v/>
      </c>
      <c r="V1410" s="517" t="str">
        <f>一年级等级</f>
        <v/>
      </c>
      <c r="W1410" s="516" t="str">
        <f>一年级一分钟跳绳得分</f>
        <v/>
      </c>
      <c r="X1410" s="517" t="str">
        <f>一年级等级</f>
        <v/>
      </c>
      <c r="Y1410" s="515"/>
      <c r="Z1410" s="518"/>
      <c r="AA1410" s="533"/>
      <c r="AB1410" s="515"/>
      <c r="AC1410" s="533" t="str">
        <f>一年级跳绳附加分</f>
        <v/>
      </c>
      <c r="AD1410" s="534" t="str">
        <f>一年级标准分</f>
        <v/>
      </c>
      <c r="AE1410" s="534" t="str">
        <f>一年级总分</f>
        <v/>
      </c>
      <c r="AF1410" s="517" t="str">
        <f>一年级等级</f>
        <v/>
      </c>
    </row>
    <row r="1411" spans="1:32">
      <c r="A1411" s="664">
        <v>121</v>
      </c>
      <c r="B1411" s="665">
        <v>9</v>
      </c>
      <c r="C1411" s="632"/>
      <c r="D1411" s="633"/>
      <c r="E1411" s="632"/>
      <c r="F1411" s="625"/>
      <c r="G1411" s="608"/>
      <c r="H1411" s="475"/>
      <c r="I1411" s="613"/>
      <c r="J1411" s="614"/>
      <c r="K1411" s="614"/>
      <c r="L1411" s="649"/>
      <c r="M1411" s="644"/>
      <c r="N1411" s="505" t="str">
        <f>一年级BMI</f>
        <v/>
      </c>
      <c r="O1411" s="499" t="str">
        <f>一年级BMI等级</f>
        <v/>
      </c>
      <c r="P1411" s="500" t="str">
        <f>一年级BMI得分</f>
        <v/>
      </c>
      <c r="Q1411" s="515" t="str">
        <f>一年级肺活量得分</f>
        <v/>
      </c>
      <c r="R1411" s="512" t="str">
        <f>一年级等级</f>
        <v/>
      </c>
      <c r="S1411" s="516" t="str">
        <f>一年级50米跑得分</f>
        <v/>
      </c>
      <c r="T1411" s="517" t="str">
        <f>一年级等级</f>
        <v/>
      </c>
      <c r="U1411" s="516" t="str">
        <f>一年级坐位体前屈得分</f>
        <v/>
      </c>
      <c r="V1411" s="517" t="str">
        <f>一年级等级</f>
        <v/>
      </c>
      <c r="W1411" s="516" t="str">
        <f>一年级一分钟跳绳得分</f>
        <v/>
      </c>
      <c r="X1411" s="517" t="str">
        <f>一年级等级</f>
        <v/>
      </c>
      <c r="Y1411" s="515"/>
      <c r="Z1411" s="518"/>
      <c r="AA1411" s="533"/>
      <c r="AB1411" s="515"/>
      <c r="AC1411" s="533" t="str">
        <f>一年级跳绳附加分</f>
        <v/>
      </c>
      <c r="AD1411" s="534" t="str">
        <f>一年级标准分</f>
        <v/>
      </c>
      <c r="AE1411" s="534" t="str">
        <f>一年级总分</f>
        <v/>
      </c>
      <c r="AF1411" s="517" t="str">
        <f>一年级等级</f>
        <v/>
      </c>
    </row>
    <row r="1412" spans="1:32">
      <c r="A1412" s="664">
        <v>121</v>
      </c>
      <c r="B1412" s="665">
        <v>10</v>
      </c>
      <c r="C1412" s="632"/>
      <c r="D1412" s="633"/>
      <c r="E1412" s="632"/>
      <c r="F1412" s="625"/>
      <c r="G1412" s="608"/>
      <c r="H1412" s="475"/>
      <c r="I1412" s="613"/>
      <c r="J1412" s="614"/>
      <c r="K1412" s="614"/>
      <c r="L1412" s="649"/>
      <c r="M1412" s="644"/>
      <c r="N1412" s="505" t="str">
        <f>一年级BMI</f>
        <v/>
      </c>
      <c r="O1412" s="499" t="str">
        <f>一年级BMI等级</f>
        <v/>
      </c>
      <c r="P1412" s="500" t="str">
        <f>一年级BMI得分</f>
        <v/>
      </c>
      <c r="Q1412" s="515" t="str">
        <f>一年级肺活量得分</f>
        <v/>
      </c>
      <c r="R1412" s="512" t="str">
        <f>一年级等级</f>
        <v/>
      </c>
      <c r="S1412" s="516" t="str">
        <f>一年级50米跑得分</f>
        <v/>
      </c>
      <c r="T1412" s="517" t="str">
        <f>一年级等级</f>
        <v/>
      </c>
      <c r="U1412" s="516" t="str">
        <f>一年级坐位体前屈得分</f>
        <v/>
      </c>
      <c r="V1412" s="517" t="str">
        <f>一年级等级</f>
        <v/>
      </c>
      <c r="W1412" s="516" t="str">
        <f>一年级一分钟跳绳得分</f>
        <v/>
      </c>
      <c r="X1412" s="517" t="str">
        <f>一年级等级</f>
        <v/>
      </c>
      <c r="Y1412" s="515"/>
      <c r="Z1412" s="518"/>
      <c r="AA1412" s="533"/>
      <c r="AB1412" s="515"/>
      <c r="AC1412" s="533" t="str">
        <f>一年级跳绳附加分</f>
        <v/>
      </c>
      <c r="AD1412" s="534" t="str">
        <f>一年级标准分</f>
        <v/>
      </c>
      <c r="AE1412" s="534" t="str">
        <f>一年级总分</f>
        <v/>
      </c>
      <c r="AF1412" s="517" t="str">
        <f>一年级等级</f>
        <v/>
      </c>
    </row>
    <row r="1413" spans="1:32">
      <c r="A1413" s="664">
        <v>121</v>
      </c>
      <c r="B1413" s="665">
        <v>11</v>
      </c>
      <c r="C1413" s="632"/>
      <c r="D1413" s="633"/>
      <c r="E1413" s="632"/>
      <c r="F1413" s="625"/>
      <c r="G1413" s="608"/>
      <c r="H1413" s="475"/>
      <c r="I1413" s="613"/>
      <c r="J1413" s="614"/>
      <c r="K1413" s="614"/>
      <c r="L1413" s="649"/>
      <c r="M1413" s="644"/>
      <c r="N1413" s="505" t="str">
        <f>一年级BMI</f>
        <v/>
      </c>
      <c r="O1413" s="499" t="str">
        <f>一年级BMI等级</f>
        <v/>
      </c>
      <c r="P1413" s="500" t="str">
        <f>一年级BMI得分</f>
        <v/>
      </c>
      <c r="Q1413" s="515" t="str">
        <f>一年级肺活量得分</f>
        <v/>
      </c>
      <c r="R1413" s="512" t="str">
        <f>一年级等级</f>
        <v/>
      </c>
      <c r="S1413" s="516" t="str">
        <f>一年级50米跑得分</f>
        <v/>
      </c>
      <c r="T1413" s="517" t="str">
        <f>一年级等级</f>
        <v/>
      </c>
      <c r="U1413" s="516" t="str">
        <f>一年级坐位体前屈得分</f>
        <v/>
      </c>
      <c r="V1413" s="517" t="str">
        <f>一年级等级</f>
        <v/>
      </c>
      <c r="W1413" s="516" t="str">
        <f>一年级一分钟跳绳得分</f>
        <v/>
      </c>
      <c r="X1413" s="517" t="str">
        <f>一年级等级</f>
        <v/>
      </c>
      <c r="Y1413" s="515"/>
      <c r="Z1413" s="518"/>
      <c r="AA1413" s="533"/>
      <c r="AB1413" s="515"/>
      <c r="AC1413" s="533" t="str">
        <f>一年级跳绳附加分</f>
        <v/>
      </c>
      <c r="AD1413" s="534" t="str">
        <f>一年级标准分</f>
        <v/>
      </c>
      <c r="AE1413" s="534" t="str">
        <f>一年级总分</f>
        <v/>
      </c>
      <c r="AF1413" s="517" t="str">
        <f>一年级等级</f>
        <v/>
      </c>
    </row>
    <row r="1414" spans="1:32">
      <c r="A1414" s="664">
        <v>121</v>
      </c>
      <c r="B1414" s="665">
        <v>12</v>
      </c>
      <c r="C1414" s="632"/>
      <c r="D1414" s="633"/>
      <c r="E1414" s="632"/>
      <c r="F1414" s="625"/>
      <c r="G1414" s="608"/>
      <c r="H1414" s="475"/>
      <c r="I1414" s="613"/>
      <c r="J1414" s="614"/>
      <c r="K1414" s="614"/>
      <c r="L1414" s="649"/>
      <c r="M1414" s="644"/>
      <c r="N1414" s="505" t="str">
        <f>一年级BMI</f>
        <v/>
      </c>
      <c r="O1414" s="499" t="str">
        <f>一年级BMI等级</f>
        <v/>
      </c>
      <c r="P1414" s="500" t="str">
        <f>一年级BMI得分</f>
        <v/>
      </c>
      <c r="Q1414" s="515" t="str">
        <f>一年级肺活量得分</f>
        <v/>
      </c>
      <c r="R1414" s="512" t="str">
        <f>一年级等级</f>
        <v/>
      </c>
      <c r="S1414" s="516" t="str">
        <f>一年级50米跑得分</f>
        <v/>
      </c>
      <c r="T1414" s="517" t="str">
        <f>一年级等级</f>
        <v/>
      </c>
      <c r="U1414" s="516" t="str">
        <f>一年级坐位体前屈得分</f>
        <v/>
      </c>
      <c r="V1414" s="517" t="str">
        <f>一年级等级</f>
        <v/>
      </c>
      <c r="W1414" s="516" t="str">
        <f>一年级一分钟跳绳得分</f>
        <v/>
      </c>
      <c r="X1414" s="517" t="str">
        <f>一年级等级</f>
        <v/>
      </c>
      <c r="Y1414" s="515"/>
      <c r="Z1414" s="518"/>
      <c r="AA1414" s="533"/>
      <c r="AB1414" s="515"/>
      <c r="AC1414" s="533" t="str">
        <f>一年级跳绳附加分</f>
        <v/>
      </c>
      <c r="AD1414" s="534" t="str">
        <f>一年级标准分</f>
        <v/>
      </c>
      <c r="AE1414" s="534" t="str">
        <f>一年级总分</f>
        <v/>
      </c>
      <c r="AF1414" s="517" t="str">
        <f>一年级等级</f>
        <v/>
      </c>
    </row>
    <row r="1415" spans="1:32">
      <c r="A1415" s="664">
        <v>121</v>
      </c>
      <c r="B1415" s="665">
        <v>13</v>
      </c>
      <c r="C1415" s="632"/>
      <c r="D1415" s="633"/>
      <c r="E1415" s="632"/>
      <c r="F1415" s="625"/>
      <c r="G1415" s="608"/>
      <c r="H1415" s="475"/>
      <c r="I1415" s="613"/>
      <c r="J1415" s="614"/>
      <c r="K1415" s="614"/>
      <c r="L1415" s="649"/>
      <c r="M1415" s="644"/>
      <c r="N1415" s="505" t="str">
        <f>一年级BMI</f>
        <v/>
      </c>
      <c r="O1415" s="499" t="str">
        <f>一年级BMI等级</f>
        <v/>
      </c>
      <c r="P1415" s="500" t="str">
        <f>一年级BMI得分</f>
        <v/>
      </c>
      <c r="Q1415" s="515" t="str">
        <f>一年级肺活量得分</f>
        <v/>
      </c>
      <c r="R1415" s="512" t="str">
        <f>一年级等级</f>
        <v/>
      </c>
      <c r="S1415" s="516" t="str">
        <f>一年级50米跑得分</f>
        <v/>
      </c>
      <c r="T1415" s="517" t="str">
        <f>一年级等级</f>
        <v/>
      </c>
      <c r="U1415" s="516" t="str">
        <f>一年级坐位体前屈得分</f>
        <v/>
      </c>
      <c r="V1415" s="517" t="str">
        <f>一年级等级</f>
        <v/>
      </c>
      <c r="W1415" s="516" t="str">
        <f>一年级一分钟跳绳得分</f>
        <v/>
      </c>
      <c r="X1415" s="517" t="str">
        <f>一年级等级</f>
        <v/>
      </c>
      <c r="Y1415" s="515"/>
      <c r="Z1415" s="518"/>
      <c r="AA1415" s="533"/>
      <c r="AB1415" s="515"/>
      <c r="AC1415" s="533" t="str">
        <f>一年级跳绳附加分</f>
        <v/>
      </c>
      <c r="AD1415" s="534" t="str">
        <f>一年级标准分</f>
        <v/>
      </c>
      <c r="AE1415" s="534" t="str">
        <f>一年级总分</f>
        <v/>
      </c>
      <c r="AF1415" s="517" t="str">
        <f>一年级等级</f>
        <v/>
      </c>
    </row>
    <row r="1416" spans="1:32">
      <c r="A1416" s="664">
        <v>121</v>
      </c>
      <c r="B1416" s="665">
        <v>14</v>
      </c>
      <c r="C1416" s="632"/>
      <c r="D1416" s="633"/>
      <c r="E1416" s="632"/>
      <c r="F1416" s="625"/>
      <c r="G1416" s="608"/>
      <c r="H1416" s="475"/>
      <c r="I1416" s="613"/>
      <c r="J1416" s="614"/>
      <c r="K1416" s="614"/>
      <c r="L1416" s="649"/>
      <c r="M1416" s="644"/>
      <c r="N1416" s="505" t="str">
        <f>一年级BMI</f>
        <v/>
      </c>
      <c r="O1416" s="499" t="str">
        <f>一年级BMI等级</f>
        <v/>
      </c>
      <c r="P1416" s="500" t="str">
        <f>一年级BMI得分</f>
        <v/>
      </c>
      <c r="Q1416" s="515" t="str">
        <f>一年级肺活量得分</f>
        <v/>
      </c>
      <c r="R1416" s="512" t="str">
        <f>一年级等级</f>
        <v/>
      </c>
      <c r="S1416" s="516" t="str">
        <f>一年级50米跑得分</f>
        <v/>
      </c>
      <c r="T1416" s="517" t="str">
        <f>一年级等级</f>
        <v/>
      </c>
      <c r="U1416" s="516" t="str">
        <f>一年级坐位体前屈得分</f>
        <v/>
      </c>
      <c r="V1416" s="517" t="str">
        <f>一年级等级</f>
        <v/>
      </c>
      <c r="W1416" s="516" t="str">
        <f>一年级一分钟跳绳得分</f>
        <v/>
      </c>
      <c r="X1416" s="517" t="str">
        <f>一年级等级</f>
        <v/>
      </c>
      <c r="Y1416" s="515"/>
      <c r="Z1416" s="518"/>
      <c r="AA1416" s="533"/>
      <c r="AB1416" s="515"/>
      <c r="AC1416" s="533" t="str">
        <f>一年级跳绳附加分</f>
        <v/>
      </c>
      <c r="AD1416" s="534" t="str">
        <f>一年级标准分</f>
        <v/>
      </c>
      <c r="AE1416" s="534" t="str">
        <f>一年级总分</f>
        <v/>
      </c>
      <c r="AF1416" s="517" t="str">
        <f>一年级等级</f>
        <v/>
      </c>
    </row>
    <row r="1417" spans="1:32">
      <c r="A1417" s="664">
        <v>121</v>
      </c>
      <c r="B1417" s="665">
        <v>15</v>
      </c>
      <c r="C1417" s="632"/>
      <c r="D1417" s="633"/>
      <c r="E1417" s="632"/>
      <c r="F1417" s="625"/>
      <c r="G1417" s="608"/>
      <c r="H1417" s="475"/>
      <c r="I1417" s="613"/>
      <c r="J1417" s="614"/>
      <c r="K1417" s="614"/>
      <c r="L1417" s="649"/>
      <c r="M1417" s="644"/>
      <c r="N1417" s="505" t="str">
        <f>一年级BMI</f>
        <v/>
      </c>
      <c r="O1417" s="499" t="str">
        <f>一年级BMI等级</f>
        <v/>
      </c>
      <c r="P1417" s="500" t="str">
        <f>一年级BMI得分</f>
        <v/>
      </c>
      <c r="Q1417" s="515" t="str">
        <f>一年级肺活量得分</f>
        <v/>
      </c>
      <c r="R1417" s="512" t="str">
        <f>一年级等级</f>
        <v/>
      </c>
      <c r="S1417" s="516" t="str">
        <f>一年级50米跑得分</f>
        <v/>
      </c>
      <c r="T1417" s="517" t="str">
        <f>一年级等级</f>
        <v/>
      </c>
      <c r="U1417" s="516" t="str">
        <f>一年级坐位体前屈得分</f>
        <v/>
      </c>
      <c r="V1417" s="517" t="str">
        <f>一年级等级</f>
        <v/>
      </c>
      <c r="W1417" s="516" t="str">
        <f>一年级一分钟跳绳得分</f>
        <v/>
      </c>
      <c r="X1417" s="517" t="str">
        <f>一年级等级</f>
        <v/>
      </c>
      <c r="Y1417" s="515"/>
      <c r="Z1417" s="518"/>
      <c r="AA1417" s="533"/>
      <c r="AB1417" s="515"/>
      <c r="AC1417" s="533" t="str">
        <f>一年级跳绳附加分</f>
        <v/>
      </c>
      <c r="AD1417" s="534" t="str">
        <f>一年级标准分</f>
        <v/>
      </c>
      <c r="AE1417" s="534" t="str">
        <f>一年级总分</f>
        <v/>
      </c>
      <c r="AF1417" s="517" t="str">
        <f>一年级等级</f>
        <v/>
      </c>
    </row>
    <row r="1418" spans="1:32">
      <c r="A1418" s="664">
        <v>121</v>
      </c>
      <c r="B1418" s="665">
        <v>16</v>
      </c>
      <c r="C1418" s="632"/>
      <c r="D1418" s="633"/>
      <c r="E1418" s="632"/>
      <c r="F1418" s="625"/>
      <c r="G1418" s="608"/>
      <c r="H1418" s="475"/>
      <c r="I1418" s="613"/>
      <c r="J1418" s="614"/>
      <c r="K1418" s="614"/>
      <c r="L1418" s="649"/>
      <c r="M1418" s="644"/>
      <c r="N1418" s="505" t="str">
        <f>一年级BMI</f>
        <v/>
      </c>
      <c r="O1418" s="499" t="str">
        <f>一年级BMI等级</f>
        <v/>
      </c>
      <c r="P1418" s="500" t="str">
        <f>一年级BMI得分</f>
        <v/>
      </c>
      <c r="Q1418" s="515" t="str">
        <f>一年级肺活量得分</f>
        <v/>
      </c>
      <c r="R1418" s="512" t="str">
        <f>一年级等级</f>
        <v/>
      </c>
      <c r="S1418" s="516" t="str">
        <f>一年级50米跑得分</f>
        <v/>
      </c>
      <c r="T1418" s="517" t="str">
        <f>一年级等级</f>
        <v/>
      </c>
      <c r="U1418" s="516" t="str">
        <f>一年级坐位体前屈得分</f>
        <v/>
      </c>
      <c r="V1418" s="517" t="str">
        <f>一年级等级</f>
        <v/>
      </c>
      <c r="W1418" s="516" t="str">
        <f>一年级一分钟跳绳得分</f>
        <v/>
      </c>
      <c r="X1418" s="517" t="str">
        <f>一年级等级</f>
        <v/>
      </c>
      <c r="Y1418" s="515"/>
      <c r="Z1418" s="518"/>
      <c r="AA1418" s="533"/>
      <c r="AB1418" s="515"/>
      <c r="AC1418" s="533" t="str">
        <f>一年级跳绳附加分</f>
        <v/>
      </c>
      <c r="AD1418" s="534" t="str">
        <f>一年级标准分</f>
        <v/>
      </c>
      <c r="AE1418" s="534" t="str">
        <f>一年级总分</f>
        <v/>
      </c>
      <c r="AF1418" s="517" t="str">
        <f>一年级等级</f>
        <v/>
      </c>
    </row>
    <row r="1419" spans="1:32">
      <c r="A1419" s="664">
        <v>121</v>
      </c>
      <c r="B1419" s="665">
        <v>17</v>
      </c>
      <c r="C1419" s="632"/>
      <c r="D1419" s="633"/>
      <c r="E1419" s="632"/>
      <c r="F1419" s="625"/>
      <c r="G1419" s="608"/>
      <c r="H1419" s="475"/>
      <c r="I1419" s="613"/>
      <c r="J1419" s="614"/>
      <c r="K1419" s="614"/>
      <c r="L1419" s="649"/>
      <c r="M1419" s="644"/>
      <c r="N1419" s="505" t="str">
        <f>一年级BMI</f>
        <v/>
      </c>
      <c r="O1419" s="499" t="str">
        <f>一年级BMI等级</f>
        <v/>
      </c>
      <c r="P1419" s="500" t="str">
        <f>一年级BMI得分</f>
        <v/>
      </c>
      <c r="Q1419" s="515" t="str">
        <f>一年级肺活量得分</f>
        <v/>
      </c>
      <c r="R1419" s="512" t="str">
        <f>一年级等级</f>
        <v/>
      </c>
      <c r="S1419" s="516" t="str">
        <f>一年级50米跑得分</f>
        <v/>
      </c>
      <c r="T1419" s="517" t="str">
        <f>一年级等级</f>
        <v/>
      </c>
      <c r="U1419" s="516" t="str">
        <f>一年级坐位体前屈得分</f>
        <v/>
      </c>
      <c r="V1419" s="517" t="str">
        <f>一年级等级</f>
        <v/>
      </c>
      <c r="W1419" s="516" t="str">
        <f>一年级一分钟跳绳得分</f>
        <v/>
      </c>
      <c r="X1419" s="517" t="str">
        <f>一年级等级</f>
        <v/>
      </c>
      <c r="Y1419" s="515"/>
      <c r="Z1419" s="518"/>
      <c r="AA1419" s="533"/>
      <c r="AB1419" s="515"/>
      <c r="AC1419" s="533" t="str">
        <f>一年级跳绳附加分</f>
        <v/>
      </c>
      <c r="AD1419" s="534" t="str">
        <f>一年级标准分</f>
        <v/>
      </c>
      <c r="AE1419" s="534" t="str">
        <f>一年级总分</f>
        <v/>
      </c>
      <c r="AF1419" s="517" t="str">
        <f>一年级等级</f>
        <v/>
      </c>
    </row>
    <row r="1420" spans="1:32">
      <c r="A1420" s="664">
        <v>121</v>
      </c>
      <c r="B1420" s="665">
        <v>18</v>
      </c>
      <c r="C1420" s="632"/>
      <c r="D1420" s="633"/>
      <c r="E1420" s="632"/>
      <c r="F1420" s="625"/>
      <c r="G1420" s="608"/>
      <c r="H1420" s="475"/>
      <c r="I1420" s="613"/>
      <c r="J1420" s="614"/>
      <c r="K1420" s="614"/>
      <c r="L1420" s="649"/>
      <c r="M1420" s="644"/>
      <c r="N1420" s="505" t="str">
        <f>一年级BMI</f>
        <v/>
      </c>
      <c r="O1420" s="499" t="str">
        <f>一年级BMI等级</f>
        <v/>
      </c>
      <c r="P1420" s="500" t="str">
        <f>一年级BMI得分</f>
        <v/>
      </c>
      <c r="Q1420" s="515" t="str">
        <f>一年级肺活量得分</f>
        <v/>
      </c>
      <c r="R1420" s="512" t="str">
        <f>一年级等级</f>
        <v/>
      </c>
      <c r="S1420" s="516" t="str">
        <f>一年级50米跑得分</f>
        <v/>
      </c>
      <c r="T1420" s="517" t="str">
        <f>一年级等级</f>
        <v/>
      </c>
      <c r="U1420" s="516" t="str">
        <f>一年级坐位体前屈得分</f>
        <v/>
      </c>
      <c r="V1420" s="517" t="str">
        <f>一年级等级</f>
        <v/>
      </c>
      <c r="W1420" s="516" t="str">
        <f>一年级一分钟跳绳得分</f>
        <v/>
      </c>
      <c r="X1420" s="517" t="str">
        <f>一年级等级</f>
        <v/>
      </c>
      <c r="Y1420" s="515"/>
      <c r="Z1420" s="518"/>
      <c r="AA1420" s="533"/>
      <c r="AB1420" s="515"/>
      <c r="AC1420" s="533" t="str">
        <f>一年级跳绳附加分</f>
        <v/>
      </c>
      <c r="AD1420" s="534" t="str">
        <f>一年级标准分</f>
        <v/>
      </c>
      <c r="AE1420" s="534" t="str">
        <f>一年级总分</f>
        <v/>
      </c>
      <c r="AF1420" s="517" t="str">
        <f>一年级等级</f>
        <v/>
      </c>
    </row>
    <row r="1421" spans="1:32">
      <c r="A1421" s="664">
        <v>121</v>
      </c>
      <c r="B1421" s="665">
        <v>19</v>
      </c>
      <c r="C1421" s="632"/>
      <c r="D1421" s="633"/>
      <c r="E1421" s="632"/>
      <c r="F1421" s="625"/>
      <c r="G1421" s="608"/>
      <c r="H1421" s="475"/>
      <c r="I1421" s="613"/>
      <c r="J1421" s="614"/>
      <c r="K1421" s="614"/>
      <c r="L1421" s="649"/>
      <c r="M1421" s="644"/>
      <c r="N1421" s="505" t="str">
        <f>一年级BMI</f>
        <v/>
      </c>
      <c r="O1421" s="499" t="str">
        <f>一年级BMI等级</f>
        <v/>
      </c>
      <c r="P1421" s="500" t="str">
        <f>一年级BMI得分</f>
        <v/>
      </c>
      <c r="Q1421" s="515" t="str">
        <f>一年级肺活量得分</f>
        <v/>
      </c>
      <c r="R1421" s="512" t="str">
        <f>一年级等级</f>
        <v/>
      </c>
      <c r="S1421" s="516" t="str">
        <f>一年级50米跑得分</f>
        <v/>
      </c>
      <c r="T1421" s="517" t="str">
        <f>一年级等级</f>
        <v/>
      </c>
      <c r="U1421" s="516" t="str">
        <f>一年级坐位体前屈得分</f>
        <v/>
      </c>
      <c r="V1421" s="517" t="str">
        <f>一年级等级</f>
        <v/>
      </c>
      <c r="W1421" s="516" t="str">
        <f>一年级一分钟跳绳得分</f>
        <v/>
      </c>
      <c r="X1421" s="517" t="str">
        <f>一年级等级</f>
        <v/>
      </c>
      <c r="Y1421" s="515"/>
      <c r="Z1421" s="518"/>
      <c r="AA1421" s="533"/>
      <c r="AB1421" s="515"/>
      <c r="AC1421" s="533" t="str">
        <f>一年级跳绳附加分</f>
        <v/>
      </c>
      <c r="AD1421" s="534" t="str">
        <f>一年级标准分</f>
        <v/>
      </c>
      <c r="AE1421" s="534" t="str">
        <f>一年级总分</f>
        <v/>
      </c>
      <c r="AF1421" s="517" t="str">
        <f>一年级等级</f>
        <v/>
      </c>
    </row>
    <row r="1422" spans="1:32">
      <c r="A1422" s="664">
        <v>121</v>
      </c>
      <c r="B1422" s="665">
        <v>20</v>
      </c>
      <c r="C1422" s="632"/>
      <c r="D1422" s="633"/>
      <c r="E1422" s="632"/>
      <c r="F1422" s="625"/>
      <c r="G1422" s="608"/>
      <c r="H1422" s="475"/>
      <c r="I1422" s="613"/>
      <c r="J1422" s="614"/>
      <c r="K1422" s="614"/>
      <c r="L1422" s="649"/>
      <c r="M1422" s="644"/>
      <c r="N1422" s="505" t="str">
        <f>一年级BMI</f>
        <v/>
      </c>
      <c r="O1422" s="499" t="str">
        <f>一年级BMI等级</f>
        <v/>
      </c>
      <c r="P1422" s="500" t="str">
        <f>一年级BMI得分</f>
        <v/>
      </c>
      <c r="Q1422" s="515" t="str">
        <f>一年级肺活量得分</f>
        <v/>
      </c>
      <c r="R1422" s="512" t="str">
        <f>一年级等级</f>
        <v/>
      </c>
      <c r="S1422" s="516" t="str">
        <f>一年级50米跑得分</f>
        <v/>
      </c>
      <c r="T1422" s="517" t="str">
        <f>一年级等级</f>
        <v/>
      </c>
      <c r="U1422" s="516" t="str">
        <f>一年级坐位体前屈得分</f>
        <v/>
      </c>
      <c r="V1422" s="517" t="str">
        <f>一年级等级</f>
        <v/>
      </c>
      <c r="W1422" s="516" t="str">
        <f>一年级一分钟跳绳得分</f>
        <v/>
      </c>
      <c r="X1422" s="517" t="str">
        <f>一年级等级</f>
        <v/>
      </c>
      <c r="Y1422" s="515"/>
      <c r="Z1422" s="518"/>
      <c r="AA1422" s="533"/>
      <c r="AB1422" s="515"/>
      <c r="AC1422" s="533" t="str">
        <f>一年级跳绳附加分</f>
        <v/>
      </c>
      <c r="AD1422" s="534" t="str">
        <f>一年级标准分</f>
        <v/>
      </c>
      <c r="AE1422" s="534" t="str">
        <f>一年级总分</f>
        <v/>
      </c>
      <c r="AF1422" s="517" t="str">
        <f>一年级等级</f>
        <v/>
      </c>
    </row>
    <row r="1423" spans="1:32">
      <c r="A1423" s="664">
        <v>121</v>
      </c>
      <c r="B1423" s="665">
        <v>21</v>
      </c>
      <c r="C1423" s="632"/>
      <c r="D1423" s="633"/>
      <c r="E1423" s="632"/>
      <c r="F1423" s="625"/>
      <c r="G1423" s="608"/>
      <c r="H1423" s="475"/>
      <c r="I1423" s="613"/>
      <c r="J1423" s="614"/>
      <c r="K1423" s="614"/>
      <c r="L1423" s="649"/>
      <c r="M1423" s="644"/>
      <c r="N1423" s="505" t="str">
        <f>一年级BMI</f>
        <v/>
      </c>
      <c r="O1423" s="499" t="str">
        <f>一年级BMI等级</f>
        <v/>
      </c>
      <c r="P1423" s="500" t="str">
        <f>一年级BMI得分</f>
        <v/>
      </c>
      <c r="Q1423" s="515" t="str">
        <f>一年级肺活量得分</f>
        <v/>
      </c>
      <c r="R1423" s="512" t="str">
        <f>一年级等级</f>
        <v/>
      </c>
      <c r="S1423" s="516" t="str">
        <f>一年级50米跑得分</f>
        <v/>
      </c>
      <c r="T1423" s="517" t="str">
        <f>一年级等级</f>
        <v/>
      </c>
      <c r="U1423" s="516" t="str">
        <f>一年级坐位体前屈得分</f>
        <v/>
      </c>
      <c r="V1423" s="517" t="str">
        <f>一年级等级</f>
        <v/>
      </c>
      <c r="W1423" s="516" t="str">
        <f>一年级一分钟跳绳得分</f>
        <v/>
      </c>
      <c r="X1423" s="517" t="str">
        <f>一年级等级</f>
        <v/>
      </c>
      <c r="Y1423" s="515"/>
      <c r="Z1423" s="518"/>
      <c r="AA1423" s="533"/>
      <c r="AB1423" s="515"/>
      <c r="AC1423" s="533" t="str">
        <f>一年级跳绳附加分</f>
        <v/>
      </c>
      <c r="AD1423" s="534" t="str">
        <f>一年级标准分</f>
        <v/>
      </c>
      <c r="AE1423" s="534" t="str">
        <f>一年级总分</f>
        <v/>
      </c>
      <c r="AF1423" s="517" t="str">
        <f>一年级等级</f>
        <v/>
      </c>
    </row>
    <row r="1424" spans="1:32">
      <c r="A1424" s="664">
        <v>121</v>
      </c>
      <c r="B1424" s="665">
        <v>22</v>
      </c>
      <c r="C1424" s="632"/>
      <c r="D1424" s="633"/>
      <c r="E1424" s="632"/>
      <c r="F1424" s="625"/>
      <c r="G1424" s="608"/>
      <c r="H1424" s="475"/>
      <c r="I1424" s="613"/>
      <c r="J1424" s="614"/>
      <c r="K1424" s="614"/>
      <c r="L1424" s="649"/>
      <c r="M1424" s="644"/>
      <c r="N1424" s="505" t="str">
        <f>一年级BMI</f>
        <v/>
      </c>
      <c r="O1424" s="499" t="str">
        <f>一年级BMI等级</f>
        <v/>
      </c>
      <c r="P1424" s="500" t="str">
        <f>一年级BMI得分</f>
        <v/>
      </c>
      <c r="Q1424" s="515" t="str">
        <f>一年级肺活量得分</f>
        <v/>
      </c>
      <c r="R1424" s="512" t="str">
        <f>一年级等级</f>
        <v/>
      </c>
      <c r="S1424" s="516" t="str">
        <f>一年级50米跑得分</f>
        <v/>
      </c>
      <c r="T1424" s="517" t="str">
        <f>一年级等级</f>
        <v/>
      </c>
      <c r="U1424" s="516" t="str">
        <f>一年级坐位体前屈得分</f>
        <v/>
      </c>
      <c r="V1424" s="517" t="str">
        <f>一年级等级</f>
        <v/>
      </c>
      <c r="W1424" s="516" t="str">
        <f>一年级一分钟跳绳得分</f>
        <v/>
      </c>
      <c r="X1424" s="517" t="str">
        <f>一年级等级</f>
        <v/>
      </c>
      <c r="Y1424" s="515"/>
      <c r="Z1424" s="518"/>
      <c r="AA1424" s="533"/>
      <c r="AB1424" s="515"/>
      <c r="AC1424" s="533" t="str">
        <f>一年级跳绳附加分</f>
        <v/>
      </c>
      <c r="AD1424" s="534" t="str">
        <f>一年级标准分</f>
        <v/>
      </c>
      <c r="AE1424" s="534" t="str">
        <f>一年级总分</f>
        <v/>
      </c>
      <c r="AF1424" s="517" t="str">
        <f>一年级等级</f>
        <v/>
      </c>
    </row>
    <row r="1425" spans="1:32">
      <c r="A1425" s="664">
        <v>121</v>
      </c>
      <c r="B1425" s="665">
        <v>23</v>
      </c>
      <c r="C1425" s="632"/>
      <c r="D1425" s="633"/>
      <c r="E1425" s="632"/>
      <c r="F1425" s="625"/>
      <c r="G1425" s="608"/>
      <c r="H1425" s="475"/>
      <c r="I1425" s="613"/>
      <c r="J1425" s="614"/>
      <c r="K1425" s="614"/>
      <c r="L1425" s="649"/>
      <c r="M1425" s="644"/>
      <c r="N1425" s="505" t="str">
        <f>一年级BMI</f>
        <v/>
      </c>
      <c r="O1425" s="499" t="str">
        <f>一年级BMI等级</f>
        <v/>
      </c>
      <c r="P1425" s="500" t="str">
        <f>一年级BMI得分</f>
        <v/>
      </c>
      <c r="Q1425" s="515" t="str">
        <f>一年级肺活量得分</f>
        <v/>
      </c>
      <c r="R1425" s="512" t="str">
        <f>一年级等级</f>
        <v/>
      </c>
      <c r="S1425" s="516" t="str">
        <f>一年级50米跑得分</f>
        <v/>
      </c>
      <c r="T1425" s="517" t="str">
        <f>一年级等级</f>
        <v/>
      </c>
      <c r="U1425" s="516" t="str">
        <f>一年级坐位体前屈得分</f>
        <v/>
      </c>
      <c r="V1425" s="517" t="str">
        <f>一年级等级</f>
        <v/>
      </c>
      <c r="W1425" s="516" t="str">
        <f>一年级一分钟跳绳得分</f>
        <v/>
      </c>
      <c r="X1425" s="517" t="str">
        <f>一年级等级</f>
        <v/>
      </c>
      <c r="Y1425" s="515"/>
      <c r="Z1425" s="518"/>
      <c r="AA1425" s="533"/>
      <c r="AB1425" s="515"/>
      <c r="AC1425" s="533" t="str">
        <f>一年级跳绳附加分</f>
        <v/>
      </c>
      <c r="AD1425" s="534" t="str">
        <f>一年级标准分</f>
        <v/>
      </c>
      <c r="AE1425" s="534" t="str">
        <f>一年级总分</f>
        <v/>
      </c>
      <c r="AF1425" s="517" t="str">
        <f>一年级等级</f>
        <v/>
      </c>
    </row>
    <row r="1426" spans="1:32">
      <c r="A1426" s="664">
        <v>121</v>
      </c>
      <c r="B1426" s="665">
        <v>24</v>
      </c>
      <c r="C1426" s="632"/>
      <c r="D1426" s="633"/>
      <c r="E1426" s="632"/>
      <c r="F1426" s="625"/>
      <c r="G1426" s="608"/>
      <c r="H1426" s="475"/>
      <c r="I1426" s="613"/>
      <c r="J1426" s="614"/>
      <c r="K1426" s="614"/>
      <c r="L1426" s="649"/>
      <c r="M1426" s="644"/>
      <c r="N1426" s="505" t="str">
        <f>一年级BMI</f>
        <v/>
      </c>
      <c r="O1426" s="499" t="str">
        <f>一年级BMI等级</f>
        <v/>
      </c>
      <c r="P1426" s="500" t="str">
        <f>一年级BMI得分</f>
        <v/>
      </c>
      <c r="Q1426" s="515" t="str">
        <f>一年级肺活量得分</f>
        <v/>
      </c>
      <c r="R1426" s="512" t="str">
        <f>一年级等级</f>
        <v/>
      </c>
      <c r="S1426" s="516" t="str">
        <f>一年级50米跑得分</f>
        <v/>
      </c>
      <c r="T1426" s="517" t="str">
        <f>一年级等级</f>
        <v/>
      </c>
      <c r="U1426" s="516" t="str">
        <f>一年级坐位体前屈得分</f>
        <v/>
      </c>
      <c r="V1426" s="517" t="str">
        <f>一年级等级</f>
        <v/>
      </c>
      <c r="W1426" s="516" t="str">
        <f>一年级一分钟跳绳得分</f>
        <v/>
      </c>
      <c r="X1426" s="517" t="str">
        <f>一年级等级</f>
        <v/>
      </c>
      <c r="Y1426" s="515"/>
      <c r="Z1426" s="518"/>
      <c r="AA1426" s="533"/>
      <c r="AB1426" s="515"/>
      <c r="AC1426" s="533" t="str">
        <f>一年级跳绳附加分</f>
        <v/>
      </c>
      <c r="AD1426" s="534" t="str">
        <f>一年级标准分</f>
        <v/>
      </c>
      <c r="AE1426" s="534" t="str">
        <f>一年级总分</f>
        <v/>
      </c>
      <c r="AF1426" s="517" t="str">
        <f>一年级等级</f>
        <v/>
      </c>
    </row>
    <row r="1427" spans="1:32">
      <c r="A1427" s="664">
        <v>121</v>
      </c>
      <c r="B1427" s="665">
        <v>25</v>
      </c>
      <c r="C1427" s="632"/>
      <c r="D1427" s="633"/>
      <c r="E1427" s="632"/>
      <c r="F1427" s="625"/>
      <c r="G1427" s="608"/>
      <c r="H1427" s="475"/>
      <c r="I1427" s="613"/>
      <c r="J1427" s="614"/>
      <c r="K1427" s="614"/>
      <c r="L1427" s="649"/>
      <c r="M1427" s="644"/>
      <c r="N1427" s="505" t="str">
        <f>一年级BMI</f>
        <v/>
      </c>
      <c r="O1427" s="499" t="str">
        <f>一年级BMI等级</f>
        <v/>
      </c>
      <c r="P1427" s="500" t="str">
        <f>一年级BMI得分</f>
        <v/>
      </c>
      <c r="Q1427" s="515" t="str">
        <f>一年级肺活量得分</f>
        <v/>
      </c>
      <c r="R1427" s="512" t="str">
        <f>一年级等级</f>
        <v/>
      </c>
      <c r="S1427" s="516" t="str">
        <f>一年级50米跑得分</f>
        <v/>
      </c>
      <c r="T1427" s="517" t="str">
        <f>一年级等级</f>
        <v/>
      </c>
      <c r="U1427" s="516" t="str">
        <f>一年级坐位体前屈得分</f>
        <v/>
      </c>
      <c r="V1427" s="517" t="str">
        <f>一年级等级</f>
        <v/>
      </c>
      <c r="W1427" s="516" t="str">
        <f>一年级一分钟跳绳得分</f>
        <v/>
      </c>
      <c r="X1427" s="517" t="str">
        <f>一年级等级</f>
        <v/>
      </c>
      <c r="Y1427" s="515"/>
      <c r="Z1427" s="518"/>
      <c r="AA1427" s="533"/>
      <c r="AB1427" s="515"/>
      <c r="AC1427" s="533" t="str">
        <f>一年级跳绳附加分</f>
        <v/>
      </c>
      <c r="AD1427" s="534" t="str">
        <f>一年级标准分</f>
        <v/>
      </c>
      <c r="AE1427" s="534" t="str">
        <f>一年级总分</f>
        <v/>
      </c>
      <c r="AF1427" s="517" t="str">
        <f>一年级等级</f>
        <v/>
      </c>
    </row>
    <row r="1428" spans="1:32">
      <c r="A1428" s="664">
        <v>121</v>
      </c>
      <c r="B1428" s="665">
        <v>26</v>
      </c>
      <c r="C1428" s="632"/>
      <c r="D1428" s="633"/>
      <c r="E1428" s="632"/>
      <c r="F1428" s="625"/>
      <c r="G1428" s="608"/>
      <c r="H1428" s="475"/>
      <c r="I1428" s="613"/>
      <c r="J1428" s="614"/>
      <c r="K1428" s="614"/>
      <c r="L1428" s="649"/>
      <c r="M1428" s="644"/>
      <c r="N1428" s="505" t="str">
        <f>一年级BMI</f>
        <v/>
      </c>
      <c r="O1428" s="499" t="str">
        <f>一年级BMI等级</f>
        <v/>
      </c>
      <c r="P1428" s="500" t="str">
        <f>一年级BMI得分</f>
        <v/>
      </c>
      <c r="Q1428" s="515" t="str">
        <f>一年级肺活量得分</f>
        <v/>
      </c>
      <c r="R1428" s="512" t="str">
        <f>一年级等级</f>
        <v/>
      </c>
      <c r="S1428" s="516" t="str">
        <f>一年级50米跑得分</f>
        <v/>
      </c>
      <c r="T1428" s="517" t="str">
        <f>一年级等级</f>
        <v/>
      </c>
      <c r="U1428" s="516" t="str">
        <f>一年级坐位体前屈得分</f>
        <v/>
      </c>
      <c r="V1428" s="517" t="str">
        <f>一年级等级</f>
        <v/>
      </c>
      <c r="W1428" s="516" t="str">
        <f>一年级一分钟跳绳得分</f>
        <v/>
      </c>
      <c r="X1428" s="517" t="str">
        <f>一年级等级</f>
        <v/>
      </c>
      <c r="Y1428" s="515"/>
      <c r="Z1428" s="518"/>
      <c r="AA1428" s="533"/>
      <c r="AB1428" s="515"/>
      <c r="AC1428" s="533" t="str">
        <f>一年级跳绳附加分</f>
        <v/>
      </c>
      <c r="AD1428" s="534" t="str">
        <f>一年级标准分</f>
        <v/>
      </c>
      <c r="AE1428" s="534" t="str">
        <f>一年级总分</f>
        <v/>
      </c>
      <c r="AF1428" s="517" t="str">
        <f>一年级等级</f>
        <v/>
      </c>
    </row>
    <row r="1429" spans="1:32">
      <c r="A1429" s="664">
        <v>121</v>
      </c>
      <c r="B1429" s="665">
        <v>27</v>
      </c>
      <c r="C1429" s="632"/>
      <c r="D1429" s="633"/>
      <c r="E1429" s="632"/>
      <c r="F1429" s="625"/>
      <c r="G1429" s="608"/>
      <c r="H1429" s="475"/>
      <c r="I1429" s="613"/>
      <c r="J1429" s="614"/>
      <c r="K1429" s="614"/>
      <c r="L1429" s="649"/>
      <c r="M1429" s="644"/>
      <c r="N1429" s="505" t="str">
        <f>一年级BMI</f>
        <v/>
      </c>
      <c r="O1429" s="499" t="str">
        <f>一年级BMI等级</f>
        <v/>
      </c>
      <c r="P1429" s="500" t="str">
        <f>一年级BMI得分</f>
        <v/>
      </c>
      <c r="Q1429" s="515" t="str">
        <f>一年级肺活量得分</f>
        <v/>
      </c>
      <c r="R1429" s="512" t="str">
        <f>一年级等级</f>
        <v/>
      </c>
      <c r="S1429" s="516" t="str">
        <f>一年级50米跑得分</f>
        <v/>
      </c>
      <c r="T1429" s="517" t="str">
        <f>一年级等级</f>
        <v/>
      </c>
      <c r="U1429" s="516" t="str">
        <f>一年级坐位体前屈得分</f>
        <v/>
      </c>
      <c r="V1429" s="517" t="str">
        <f>一年级等级</f>
        <v/>
      </c>
      <c r="W1429" s="516" t="str">
        <f>一年级一分钟跳绳得分</f>
        <v/>
      </c>
      <c r="X1429" s="517" t="str">
        <f>一年级等级</f>
        <v/>
      </c>
      <c r="Y1429" s="515"/>
      <c r="Z1429" s="518"/>
      <c r="AA1429" s="533"/>
      <c r="AB1429" s="515"/>
      <c r="AC1429" s="533" t="str">
        <f>一年级跳绳附加分</f>
        <v/>
      </c>
      <c r="AD1429" s="534" t="str">
        <f>一年级标准分</f>
        <v/>
      </c>
      <c r="AE1429" s="534" t="str">
        <f>一年级总分</f>
        <v/>
      </c>
      <c r="AF1429" s="517" t="str">
        <f>一年级等级</f>
        <v/>
      </c>
    </row>
    <row r="1430" spans="1:32">
      <c r="A1430" s="664">
        <v>121</v>
      </c>
      <c r="B1430" s="665">
        <v>28</v>
      </c>
      <c r="C1430" s="632"/>
      <c r="D1430" s="633"/>
      <c r="E1430" s="632"/>
      <c r="F1430" s="625"/>
      <c r="G1430" s="608"/>
      <c r="H1430" s="475"/>
      <c r="I1430" s="613"/>
      <c r="J1430" s="614"/>
      <c r="K1430" s="614"/>
      <c r="L1430" s="649"/>
      <c r="M1430" s="644"/>
      <c r="N1430" s="505" t="str">
        <f>一年级BMI</f>
        <v/>
      </c>
      <c r="O1430" s="499" t="str">
        <f>一年级BMI等级</f>
        <v/>
      </c>
      <c r="P1430" s="500" t="str">
        <f>一年级BMI得分</f>
        <v/>
      </c>
      <c r="Q1430" s="515" t="str">
        <f>一年级肺活量得分</f>
        <v/>
      </c>
      <c r="R1430" s="512" t="str">
        <f>一年级等级</f>
        <v/>
      </c>
      <c r="S1430" s="516" t="str">
        <f>一年级50米跑得分</f>
        <v/>
      </c>
      <c r="T1430" s="517" t="str">
        <f>一年级等级</f>
        <v/>
      </c>
      <c r="U1430" s="516" t="str">
        <f>一年级坐位体前屈得分</f>
        <v/>
      </c>
      <c r="V1430" s="517" t="str">
        <f>一年级等级</f>
        <v/>
      </c>
      <c r="W1430" s="516" t="str">
        <f>一年级一分钟跳绳得分</f>
        <v/>
      </c>
      <c r="X1430" s="517" t="str">
        <f>一年级等级</f>
        <v/>
      </c>
      <c r="Y1430" s="515"/>
      <c r="Z1430" s="518"/>
      <c r="AA1430" s="533"/>
      <c r="AB1430" s="515"/>
      <c r="AC1430" s="533" t="str">
        <f>一年级跳绳附加分</f>
        <v/>
      </c>
      <c r="AD1430" s="534" t="str">
        <f>一年级标准分</f>
        <v/>
      </c>
      <c r="AE1430" s="534" t="str">
        <f>一年级总分</f>
        <v/>
      </c>
      <c r="AF1430" s="517" t="str">
        <f>一年级等级</f>
        <v/>
      </c>
    </row>
    <row r="1431" spans="1:32">
      <c r="A1431" s="664">
        <v>121</v>
      </c>
      <c r="B1431" s="665">
        <v>29</v>
      </c>
      <c r="C1431" s="632"/>
      <c r="D1431" s="633"/>
      <c r="E1431" s="632"/>
      <c r="F1431" s="625"/>
      <c r="G1431" s="608"/>
      <c r="H1431" s="475"/>
      <c r="I1431" s="613"/>
      <c r="J1431" s="614"/>
      <c r="K1431" s="614"/>
      <c r="L1431" s="649"/>
      <c r="M1431" s="644"/>
      <c r="N1431" s="505" t="str">
        <f>一年级BMI</f>
        <v/>
      </c>
      <c r="O1431" s="499" t="str">
        <f>一年级BMI等级</f>
        <v/>
      </c>
      <c r="P1431" s="500" t="str">
        <f>一年级BMI得分</f>
        <v/>
      </c>
      <c r="Q1431" s="515" t="str">
        <f>一年级肺活量得分</f>
        <v/>
      </c>
      <c r="R1431" s="512" t="str">
        <f>一年级等级</f>
        <v/>
      </c>
      <c r="S1431" s="516" t="str">
        <f>一年级50米跑得分</f>
        <v/>
      </c>
      <c r="T1431" s="517" t="str">
        <f>一年级等级</f>
        <v/>
      </c>
      <c r="U1431" s="516" t="str">
        <f>一年级坐位体前屈得分</f>
        <v/>
      </c>
      <c r="V1431" s="517" t="str">
        <f>一年级等级</f>
        <v/>
      </c>
      <c r="W1431" s="516" t="str">
        <f>一年级一分钟跳绳得分</f>
        <v/>
      </c>
      <c r="X1431" s="517" t="str">
        <f>一年级等级</f>
        <v/>
      </c>
      <c r="Y1431" s="515"/>
      <c r="Z1431" s="518"/>
      <c r="AA1431" s="533"/>
      <c r="AB1431" s="515"/>
      <c r="AC1431" s="533" t="str">
        <f>一年级跳绳附加分</f>
        <v/>
      </c>
      <c r="AD1431" s="534" t="str">
        <f>一年级标准分</f>
        <v/>
      </c>
      <c r="AE1431" s="534" t="str">
        <f>一年级总分</f>
        <v/>
      </c>
      <c r="AF1431" s="517" t="str">
        <f>一年级等级</f>
        <v/>
      </c>
    </row>
    <row r="1432" spans="1:32">
      <c r="A1432" s="664">
        <v>121</v>
      </c>
      <c r="B1432" s="665">
        <v>30</v>
      </c>
      <c r="C1432" s="632"/>
      <c r="D1432" s="633"/>
      <c r="E1432" s="632"/>
      <c r="F1432" s="625"/>
      <c r="G1432" s="608"/>
      <c r="H1432" s="475"/>
      <c r="I1432" s="613"/>
      <c r="J1432" s="614"/>
      <c r="K1432" s="614"/>
      <c r="L1432" s="649"/>
      <c r="M1432" s="644"/>
      <c r="N1432" s="505" t="str">
        <f>一年级BMI</f>
        <v/>
      </c>
      <c r="O1432" s="499" t="str">
        <f>一年级BMI等级</f>
        <v/>
      </c>
      <c r="P1432" s="500" t="str">
        <f>一年级BMI得分</f>
        <v/>
      </c>
      <c r="Q1432" s="515" t="str">
        <f>一年级肺活量得分</f>
        <v/>
      </c>
      <c r="R1432" s="512" t="str">
        <f>一年级等级</f>
        <v/>
      </c>
      <c r="S1432" s="516" t="str">
        <f>一年级50米跑得分</f>
        <v/>
      </c>
      <c r="T1432" s="517" t="str">
        <f>一年级等级</f>
        <v/>
      </c>
      <c r="U1432" s="516" t="str">
        <f>一年级坐位体前屈得分</f>
        <v/>
      </c>
      <c r="V1432" s="517" t="str">
        <f>一年级等级</f>
        <v/>
      </c>
      <c r="W1432" s="516" t="str">
        <f>一年级一分钟跳绳得分</f>
        <v/>
      </c>
      <c r="X1432" s="517" t="str">
        <f>一年级等级</f>
        <v/>
      </c>
      <c r="Y1432" s="515"/>
      <c r="Z1432" s="518"/>
      <c r="AA1432" s="533"/>
      <c r="AB1432" s="515"/>
      <c r="AC1432" s="533" t="str">
        <f>一年级跳绳附加分</f>
        <v/>
      </c>
      <c r="AD1432" s="534" t="str">
        <f>一年级标准分</f>
        <v/>
      </c>
      <c r="AE1432" s="534" t="str">
        <f>一年级总分</f>
        <v/>
      </c>
      <c r="AF1432" s="517" t="str">
        <f>一年级等级</f>
        <v/>
      </c>
    </row>
    <row r="1433" spans="1:32">
      <c r="A1433" s="664">
        <v>121</v>
      </c>
      <c r="B1433" s="665">
        <v>31</v>
      </c>
      <c r="C1433" s="632"/>
      <c r="D1433" s="633"/>
      <c r="E1433" s="632"/>
      <c r="F1433" s="625"/>
      <c r="G1433" s="608"/>
      <c r="H1433" s="475"/>
      <c r="I1433" s="613"/>
      <c r="J1433" s="614"/>
      <c r="K1433" s="614"/>
      <c r="L1433" s="649"/>
      <c r="M1433" s="644"/>
      <c r="N1433" s="505" t="str">
        <f>一年级BMI</f>
        <v/>
      </c>
      <c r="O1433" s="499" t="str">
        <f>一年级BMI等级</f>
        <v/>
      </c>
      <c r="P1433" s="500" t="str">
        <f>一年级BMI得分</f>
        <v/>
      </c>
      <c r="Q1433" s="515" t="str">
        <f>一年级肺活量得分</f>
        <v/>
      </c>
      <c r="R1433" s="512" t="str">
        <f>一年级等级</f>
        <v/>
      </c>
      <c r="S1433" s="516" t="str">
        <f>一年级50米跑得分</f>
        <v/>
      </c>
      <c r="T1433" s="517" t="str">
        <f>一年级等级</f>
        <v/>
      </c>
      <c r="U1433" s="516" t="str">
        <f>一年级坐位体前屈得分</f>
        <v/>
      </c>
      <c r="V1433" s="517" t="str">
        <f>一年级等级</f>
        <v/>
      </c>
      <c r="W1433" s="516" t="str">
        <f>一年级一分钟跳绳得分</f>
        <v/>
      </c>
      <c r="X1433" s="517" t="str">
        <f>一年级等级</f>
        <v/>
      </c>
      <c r="Y1433" s="515"/>
      <c r="Z1433" s="518"/>
      <c r="AA1433" s="533"/>
      <c r="AB1433" s="515"/>
      <c r="AC1433" s="533" t="str">
        <f>一年级跳绳附加分</f>
        <v/>
      </c>
      <c r="AD1433" s="534" t="str">
        <f>一年级标准分</f>
        <v/>
      </c>
      <c r="AE1433" s="534" t="str">
        <f>一年级总分</f>
        <v/>
      </c>
      <c r="AF1433" s="517" t="str">
        <f>一年级等级</f>
        <v/>
      </c>
    </row>
    <row r="1434" spans="1:32">
      <c r="A1434" s="664">
        <v>121</v>
      </c>
      <c r="B1434" s="665">
        <v>32</v>
      </c>
      <c r="C1434" s="632"/>
      <c r="D1434" s="633"/>
      <c r="E1434" s="632"/>
      <c r="F1434" s="625"/>
      <c r="G1434" s="608"/>
      <c r="H1434" s="475"/>
      <c r="I1434" s="613"/>
      <c r="J1434" s="614"/>
      <c r="K1434" s="614"/>
      <c r="L1434" s="649"/>
      <c r="M1434" s="644"/>
      <c r="N1434" s="505" t="str">
        <f>一年级BMI</f>
        <v/>
      </c>
      <c r="O1434" s="499" t="str">
        <f>一年级BMI等级</f>
        <v/>
      </c>
      <c r="P1434" s="500" t="str">
        <f>一年级BMI得分</f>
        <v/>
      </c>
      <c r="Q1434" s="515" t="str">
        <f>一年级肺活量得分</f>
        <v/>
      </c>
      <c r="R1434" s="512" t="str">
        <f>一年级等级</f>
        <v/>
      </c>
      <c r="S1434" s="516" t="str">
        <f>一年级50米跑得分</f>
        <v/>
      </c>
      <c r="T1434" s="517" t="str">
        <f>一年级等级</f>
        <v/>
      </c>
      <c r="U1434" s="516" t="str">
        <f>一年级坐位体前屈得分</f>
        <v/>
      </c>
      <c r="V1434" s="517" t="str">
        <f>一年级等级</f>
        <v/>
      </c>
      <c r="W1434" s="516" t="str">
        <f>一年级一分钟跳绳得分</f>
        <v/>
      </c>
      <c r="X1434" s="517" t="str">
        <f>一年级等级</f>
        <v/>
      </c>
      <c r="Y1434" s="515"/>
      <c r="Z1434" s="518"/>
      <c r="AA1434" s="533"/>
      <c r="AB1434" s="515"/>
      <c r="AC1434" s="533" t="str">
        <f>一年级跳绳附加分</f>
        <v/>
      </c>
      <c r="AD1434" s="534" t="str">
        <f>一年级标准分</f>
        <v/>
      </c>
      <c r="AE1434" s="534" t="str">
        <f>一年级总分</f>
        <v/>
      </c>
      <c r="AF1434" s="517" t="str">
        <f>一年级等级</f>
        <v/>
      </c>
    </row>
    <row r="1435" spans="1:32">
      <c r="A1435" s="664">
        <v>121</v>
      </c>
      <c r="B1435" s="665">
        <v>33</v>
      </c>
      <c r="C1435" s="632"/>
      <c r="D1435" s="633"/>
      <c r="E1435" s="632"/>
      <c r="F1435" s="625"/>
      <c r="G1435" s="608"/>
      <c r="H1435" s="475"/>
      <c r="I1435" s="613"/>
      <c r="J1435" s="614"/>
      <c r="K1435" s="614"/>
      <c r="L1435" s="649"/>
      <c r="M1435" s="644"/>
      <c r="N1435" s="505" t="str">
        <f>一年级BMI</f>
        <v/>
      </c>
      <c r="O1435" s="499" t="str">
        <f>一年级BMI等级</f>
        <v/>
      </c>
      <c r="P1435" s="500" t="str">
        <f>一年级BMI得分</f>
        <v/>
      </c>
      <c r="Q1435" s="515" t="str">
        <f>一年级肺活量得分</f>
        <v/>
      </c>
      <c r="R1435" s="512" t="str">
        <f>一年级等级</f>
        <v/>
      </c>
      <c r="S1435" s="516" t="str">
        <f>一年级50米跑得分</f>
        <v/>
      </c>
      <c r="T1435" s="517" t="str">
        <f>一年级等级</f>
        <v/>
      </c>
      <c r="U1435" s="516" t="str">
        <f>一年级坐位体前屈得分</f>
        <v/>
      </c>
      <c r="V1435" s="517" t="str">
        <f>一年级等级</f>
        <v/>
      </c>
      <c r="W1435" s="516" t="str">
        <f>一年级一分钟跳绳得分</f>
        <v/>
      </c>
      <c r="X1435" s="517" t="str">
        <f>一年级等级</f>
        <v/>
      </c>
      <c r="Y1435" s="515"/>
      <c r="Z1435" s="518"/>
      <c r="AA1435" s="533"/>
      <c r="AB1435" s="515"/>
      <c r="AC1435" s="533" t="str">
        <f>一年级跳绳附加分</f>
        <v/>
      </c>
      <c r="AD1435" s="534" t="str">
        <f>一年级标准分</f>
        <v/>
      </c>
      <c r="AE1435" s="534" t="str">
        <f>一年级总分</f>
        <v/>
      </c>
      <c r="AF1435" s="517" t="str">
        <f>一年级等级</f>
        <v/>
      </c>
    </row>
    <row r="1436" spans="1:32">
      <c r="A1436" s="664">
        <v>121</v>
      </c>
      <c r="B1436" s="665">
        <v>34</v>
      </c>
      <c r="C1436" s="632"/>
      <c r="D1436" s="633"/>
      <c r="E1436" s="632"/>
      <c r="F1436" s="625"/>
      <c r="G1436" s="608"/>
      <c r="H1436" s="475"/>
      <c r="I1436" s="613"/>
      <c r="J1436" s="614"/>
      <c r="K1436" s="614"/>
      <c r="L1436" s="649"/>
      <c r="M1436" s="644"/>
      <c r="N1436" s="505" t="str">
        <f>一年级BMI</f>
        <v/>
      </c>
      <c r="O1436" s="499" t="str">
        <f>一年级BMI等级</f>
        <v/>
      </c>
      <c r="P1436" s="500" t="str">
        <f>一年级BMI得分</f>
        <v/>
      </c>
      <c r="Q1436" s="515" t="str">
        <f>一年级肺活量得分</f>
        <v/>
      </c>
      <c r="R1436" s="512" t="str">
        <f>一年级等级</f>
        <v/>
      </c>
      <c r="S1436" s="516" t="str">
        <f>一年级50米跑得分</f>
        <v/>
      </c>
      <c r="T1436" s="517" t="str">
        <f>一年级等级</f>
        <v/>
      </c>
      <c r="U1436" s="516" t="str">
        <f>一年级坐位体前屈得分</f>
        <v/>
      </c>
      <c r="V1436" s="517" t="str">
        <f>一年级等级</f>
        <v/>
      </c>
      <c r="W1436" s="516" t="str">
        <f>一年级一分钟跳绳得分</f>
        <v/>
      </c>
      <c r="X1436" s="517" t="str">
        <f>一年级等级</f>
        <v/>
      </c>
      <c r="Y1436" s="515"/>
      <c r="Z1436" s="518"/>
      <c r="AA1436" s="533"/>
      <c r="AB1436" s="515"/>
      <c r="AC1436" s="533" t="str">
        <f>一年级跳绳附加分</f>
        <v/>
      </c>
      <c r="AD1436" s="534" t="str">
        <f>一年级标准分</f>
        <v/>
      </c>
      <c r="AE1436" s="534" t="str">
        <f>一年级总分</f>
        <v/>
      </c>
      <c r="AF1436" s="517" t="str">
        <f>一年级等级</f>
        <v/>
      </c>
    </row>
    <row r="1437" spans="1:32">
      <c r="A1437" s="664">
        <v>121</v>
      </c>
      <c r="B1437" s="665">
        <v>35</v>
      </c>
      <c r="C1437" s="632"/>
      <c r="D1437" s="633"/>
      <c r="E1437" s="632"/>
      <c r="F1437" s="625"/>
      <c r="G1437" s="608"/>
      <c r="H1437" s="475"/>
      <c r="I1437" s="613"/>
      <c r="J1437" s="614"/>
      <c r="K1437" s="614"/>
      <c r="L1437" s="649"/>
      <c r="M1437" s="644"/>
      <c r="N1437" s="505" t="str">
        <f>一年级BMI</f>
        <v/>
      </c>
      <c r="O1437" s="499" t="str">
        <f>一年级BMI等级</f>
        <v/>
      </c>
      <c r="P1437" s="500" t="str">
        <f>一年级BMI得分</f>
        <v/>
      </c>
      <c r="Q1437" s="515" t="str">
        <f>一年级肺活量得分</f>
        <v/>
      </c>
      <c r="R1437" s="512" t="str">
        <f>一年级等级</f>
        <v/>
      </c>
      <c r="S1437" s="516" t="str">
        <f>一年级50米跑得分</f>
        <v/>
      </c>
      <c r="T1437" s="517" t="str">
        <f>一年级等级</f>
        <v/>
      </c>
      <c r="U1437" s="516" t="str">
        <f>一年级坐位体前屈得分</f>
        <v/>
      </c>
      <c r="V1437" s="517" t="str">
        <f>一年级等级</f>
        <v/>
      </c>
      <c r="W1437" s="516" t="str">
        <f>一年级一分钟跳绳得分</f>
        <v/>
      </c>
      <c r="X1437" s="517" t="str">
        <f>一年级等级</f>
        <v/>
      </c>
      <c r="Y1437" s="515"/>
      <c r="Z1437" s="518"/>
      <c r="AA1437" s="533"/>
      <c r="AB1437" s="515"/>
      <c r="AC1437" s="533" t="str">
        <f>一年级跳绳附加分</f>
        <v/>
      </c>
      <c r="AD1437" s="534" t="str">
        <f>一年级标准分</f>
        <v/>
      </c>
      <c r="AE1437" s="534" t="str">
        <f>一年级总分</f>
        <v/>
      </c>
      <c r="AF1437" s="517" t="str">
        <f>一年级等级</f>
        <v/>
      </c>
    </row>
    <row r="1438" spans="1:32">
      <c r="A1438" s="664">
        <v>121</v>
      </c>
      <c r="B1438" s="665">
        <v>36</v>
      </c>
      <c r="C1438" s="632"/>
      <c r="D1438" s="633"/>
      <c r="E1438" s="632"/>
      <c r="F1438" s="625"/>
      <c r="G1438" s="608"/>
      <c r="H1438" s="475"/>
      <c r="I1438" s="613"/>
      <c r="J1438" s="614"/>
      <c r="K1438" s="614"/>
      <c r="L1438" s="649"/>
      <c r="M1438" s="644"/>
      <c r="N1438" s="505" t="str">
        <f>一年级BMI</f>
        <v/>
      </c>
      <c r="O1438" s="499" t="str">
        <f>一年级BMI等级</f>
        <v/>
      </c>
      <c r="P1438" s="500" t="str">
        <f>一年级BMI得分</f>
        <v/>
      </c>
      <c r="Q1438" s="515" t="str">
        <f>一年级肺活量得分</f>
        <v/>
      </c>
      <c r="R1438" s="512" t="str">
        <f>一年级等级</f>
        <v/>
      </c>
      <c r="S1438" s="516" t="str">
        <f>一年级50米跑得分</f>
        <v/>
      </c>
      <c r="T1438" s="517" t="str">
        <f>一年级等级</f>
        <v/>
      </c>
      <c r="U1438" s="516" t="str">
        <f>一年级坐位体前屈得分</f>
        <v/>
      </c>
      <c r="V1438" s="517" t="str">
        <f>一年级等级</f>
        <v/>
      </c>
      <c r="W1438" s="516" t="str">
        <f>一年级一分钟跳绳得分</f>
        <v/>
      </c>
      <c r="X1438" s="517" t="str">
        <f>一年级等级</f>
        <v/>
      </c>
      <c r="Y1438" s="515"/>
      <c r="Z1438" s="518"/>
      <c r="AA1438" s="533"/>
      <c r="AB1438" s="515"/>
      <c r="AC1438" s="533" t="str">
        <f>一年级跳绳附加分</f>
        <v/>
      </c>
      <c r="AD1438" s="534" t="str">
        <f>一年级标准分</f>
        <v/>
      </c>
      <c r="AE1438" s="534" t="str">
        <f>一年级总分</f>
        <v/>
      </c>
      <c r="AF1438" s="517" t="str">
        <f>一年级等级</f>
        <v/>
      </c>
    </row>
    <row r="1439" spans="1:32">
      <c r="A1439" s="664">
        <v>121</v>
      </c>
      <c r="B1439" s="665">
        <v>37</v>
      </c>
      <c r="C1439" s="632"/>
      <c r="D1439" s="633"/>
      <c r="E1439" s="632"/>
      <c r="F1439" s="625"/>
      <c r="G1439" s="608"/>
      <c r="H1439" s="475"/>
      <c r="I1439" s="613"/>
      <c r="J1439" s="614"/>
      <c r="K1439" s="614"/>
      <c r="L1439" s="649"/>
      <c r="M1439" s="644"/>
      <c r="N1439" s="505" t="str">
        <f>一年级BMI</f>
        <v/>
      </c>
      <c r="O1439" s="499" t="str">
        <f>一年级BMI等级</f>
        <v/>
      </c>
      <c r="P1439" s="500" t="str">
        <f>一年级BMI得分</f>
        <v/>
      </c>
      <c r="Q1439" s="515" t="str">
        <f>一年级肺活量得分</f>
        <v/>
      </c>
      <c r="R1439" s="512" t="str">
        <f>一年级等级</f>
        <v/>
      </c>
      <c r="S1439" s="516" t="str">
        <f>一年级50米跑得分</f>
        <v/>
      </c>
      <c r="T1439" s="517" t="str">
        <f>一年级等级</f>
        <v/>
      </c>
      <c r="U1439" s="516" t="str">
        <f>一年级坐位体前屈得分</f>
        <v/>
      </c>
      <c r="V1439" s="517" t="str">
        <f>一年级等级</f>
        <v/>
      </c>
      <c r="W1439" s="516" t="str">
        <f>一年级一分钟跳绳得分</f>
        <v/>
      </c>
      <c r="X1439" s="517" t="str">
        <f>一年级等级</f>
        <v/>
      </c>
      <c r="Y1439" s="515"/>
      <c r="Z1439" s="518"/>
      <c r="AA1439" s="533"/>
      <c r="AB1439" s="515"/>
      <c r="AC1439" s="533" t="str">
        <f>一年级跳绳附加分</f>
        <v/>
      </c>
      <c r="AD1439" s="534" t="str">
        <f>一年级标准分</f>
        <v/>
      </c>
      <c r="AE1439" s="534" t="str">
        <f>一年级总分</f>
        <v/>
      </c>
      <c r="AF1439" s="517" t="str">
        <f>一年级等级</f>
        <v/>
      </c>
    </row>
    <row r="1440" spans="1:32">
      <c r="A1440" s="664">
        <v>121</v>
      </c>
      <c r="B1440" s="665">
        <v>38</v>
      </c>
      <c r="C1440" s="632"/>
      <c r="D1440" s="633"/>
      <c r="E1440" s="632"/>
      <c r="F1440" s="625"/>
      <c r="G1440" s="608"/>
      <c r="H1440" s="475"/>
      <c r="I1440" s="613"/>
      <c r="J1440" s="614"/>
      <c r="K1440" s="614"/>
      <c r="L1440" s="649"/>
      <c r="M1440" s="644"/>
      <c r="N1440" s="505" t="str">
        <f>一年级BMI</f>
        <v/>
      </c>
      <c r="O1440" s="499" t="str">
        <f>一年级BMI等级</f>
        <v/>
      </c>
      <c r="P1440" s="500" t="str">
        <f>一年级BMI得分</f>
        <v/>
      </c>
      <c r="Q1440" s="515" t="str">
        <f>一年级肺活量得分</f>
        <v/>
      </c>
      <c r="R1440" s="512" t="str">
        <f>一年级等级</f>
        <v/>
      </c>
      <c r="S1440" s="516" t="str">
        <f>一年级50米跑得分</f>
        <v/>
      </c>
      <c r="T1440" s="517" t="str">
        <f>一年级等级</f>
        <v/>
      </c>
      <c r="U1440" s="516" t="str">
        <f>一年级坐位体前屈得分</f>
        <v/>
      </c>
      <c r="V1440" s="517" t="str">
        <f>一年级等级</f>
        <v/>
      </c>
      <c r="W1440" s="516" t="str">
        <f>一年级一分钟跳绳得分</f>
        <v/>
      </c>
      <c r="X1440" s="517" t="str">
        <f>一年级等级</f>
        <v/>
      </c>
      <c r="Y1440" s="515"/>
      <c r="Z1440" s="518"/>
      <c r="AA1440" s="533"/>
      <c r="AB1440" s="515"/>
      <c r="AC1440" s="533" t="str">
        <f>一年级跳绳附加分</f>
        <v/>
      </c>
      <c r="AD1440" s="534" t="str">
        <f>一年级标准分</f>
        <v/>
      </c>
      <c r="AE1440" s="534" t="str">
        <f>一年级总分</f>
        <v/>
      </c>
      <c r="AF1440" s="517" t="str">
        <f>一年级等级</f>
        <v/>
      </c>
    </row>
    <row r="1441" spans="1:32">
      <c r="A1441" s="664">
        <v>121</v>
      </c>
      <c r="B1441" s="665">
        <v>39</v>
      </c>
      <c r="C1441" s="632"/>
      <c r="D1441" s="633"/>
      <c r="E1441" s="632"/>
      <c r="F1441" s="625"/>
      <c r="G1441" s="608"/>
      <c r="H1441" s="475"/>
      <c r="I1441" s="613"/>
      <c r="J1441" s="614"/>
      <c r="K1441" s="614"/>
      <c r="L1441" s="649"/>
      <c r="M1441" s="644"/>
      <c r="N1441" s="505" t="str">
        <f>一年级BMI</f>
        <v/>
      </c>
      <c r="O1441" s="499" t="str">
        <f>一年级BMI等级</f>
        <v/>
      </c>
      <c r="P1441" s="500" t="str">
        <f>一年级BMI得分</f>
        <v/>
      </c>
      <c r="Q1441" s="515" t="str">
        <f>一年级肺活量得分</f>
        <v/>
      </c>
      <c r="R1441" s="512" t="str">
        <f>一年级等级</f>
        <v/>
      </c>
      <c r="S1441" s="516" t="str">
        <f>一年级50米跑得分</f>
        <v/>
      </c>
      <c r="T1441" s="517" t="str">
        <f>一年级等级</f>
        <v/>
      </c>
      <c r="U1441" s="516" t="str">
        <f>一年级坐位体前屈得分</f>
        <v/>
      </c>
      <c r="V1441" s="517" t="str">
        <f>一年级等级</f>
        <v/>
      </c>
      <c r="W1441" s="516" t="str">
        <f>一年级一分钟跳绳得分</f>
        <v/>
      </c>
      <c r="X1441" s="517" t="str">
        <f>一年级等级</f>
        <v/>
      </c>
      <c r="Y1441" s="515"/>
      <c r="Z1441" s="518"/>
      <c r="AA1441" s="533"/>
      <c r="AB1441" s="515"/>
      <c r="AC1441" s="533" t="str">
        <f>一年级跳绳附加分</f>
        <v/>
      </c>
      <c r="AD1441" s="534" t="str">
        <f>一年级标准分</f>
        <v/>
      </c>
      <c r="AE1441" s="534" t="str">
        <f>一年级总分</f>
        <v/>
      </c>
      <c r="AF1441" s="517" t="str">
        <f>一年级等级</f>
        <v/>
      </c>
    </row>
    <row r="1442" spans="1:32">
      <c r="A1442" s="664">
        <v>121</v>
      </c>
      <c r="B1442" s="665">
        <v>40</v>
      </c>
      <c r="C1442" s="632"/>
      <c r="D1442" s="633"/>
      <c r="E1442" s="632"/>
      <c r="F1442" s="625"/>
      <c r="G1442" s="608"/>
      <c r="H1442" s="475"/>
      <c r="I1442" s="613"/>
      <c r="J1442" s="614"/>
      <c r="K1442" s="614"/>
      <c r="L1442" s="649"/>
      <c r="M1442" s="644"/>
      <c r="N1442" s="505" t="str">
        <f>一年级BMI</f>
        <v/>
      </c>
      <c r="O1442" s="499" t="str">
        <f>一年级BMI等级</f>
        <v/>
      </c>
      <c r="P1442" s="500" t="str">
        <f>一年级BMI得分</f>
        <v/>
      </c>
      <c r="Q1442" s="515" t="str">
        <f>一年级肺活量得分</f>
        <v/>
      </c>
      <c r="R1442" s="512" t="str">
        <f>一年级等级</f>
        <v/>
      </c>
      <c r="S1442" s="516" t="str">
        <f>一年级50米跑得分</f>
        <v/>
      </c>
      <c r="T1442" s="517" t="str">
        <f>一年级等级</f>
        <v/>
      </c>
      <c r="U1442" s="516" t="str">
        <f>一年级坐位体前屈得分</f>
        <v/>
      </c>
      <c r="V1442" s="517" t="str">
        <f>一年级等级</f>
        <v/>
      </c>
      <c r="W1442" s="516" t="str">
        <f>一年级一分钟跳绳得分</f>
        <v/>
      </c>
      <c r="X1442" s="517" t="str">
        <f>一年级等级</f>
        <v/>
      </c>
      <c r="Y1442" s="515"/>
      <c r="Z1442" s="518"/>
      <c r="AA1442" s="533"/>
      <c r="AB1442" s="515"/>
      <c r="AC1442" s="533" t="str">
        <f>一年级跳绳附加分</f>
        <v/>
      </c>
      <c r="AD1442" s="534" t="str">
        <f>一年级标准分</f>
        <v/>
      </c>
      <c r="AE1442" s="534" t="str">
        <f>一年级总分</f>
        <v/>
      </c>
      <c r="AF1442" s="517" t="str">
        <f>一年级等级</f>
        <v/>
      </c>
    </row>
    <row r="1443" spans="1:32">
      <c r="A1443" s="664">
        <v>121</v>
      </c>
      <c r="B1443" s="665">
        <v>41</v>
      </c>
      <c r="C1443" s="632"/>
      <c r="D1443" s="633"/>
      <c r="E1443" s="632"/>
      <c r="F1443" s="625"/>
      <c r="G1443" s="608"/>
      <c r="H1443" s="475"/>
      <c r="I1443" s="613"/>
      <c r="J1443" s="614"/>
      <c r="K1443" s="614"/>
      <c r="L1443" s="649"/>
      <c r="M1443" s="644"/>
      <c r="N1443" s="505" t="str">
        <f>一年级BMI</f>
        <v/>
      </c>
      <c r="O1443" s="499" t="str">
        <f>一年级BMI等级</f>
        <v/>
      </c>
      <c r="P1443" s="500" t="str">
        <f>一年级BMI得分</f>
        <v/>
      </c>
      <c r="Q1443" s="515" t="str">
        <f>一年级肺活量得分</f>
        <v/>
      </c>
      <c r="R1443" s="512" t="str">
        <f>一年级等级</f>
        <v/>
      </c>
      <c r="S1443" s="516" t="str">
        <f>一年级50米跑得分</f>
        <v/>
      </c>
      <c r="T1443" s="517" t="str">
        <f>一年级等级</f>
        <v/>
      </c>
      <c r="U1443" s="516" t="str">
        <f>一年级坐位体前屈得分</f>
        <v/>
      </c>
      <c r="V1443" s="517" t="str">
        <f>一年级等级</f>
        <v/>
      </c>
      <c r="W1443" s="516" t="str">
        <f>一年级一分钟跳绳得分</f>
        <v/>
      </c>
      <c r="X1443" s="517" t="str">
        <f>一年级等级</f>
        <v/>
      </c>
      <c r="Y1443" s="515"/>
      <c r="Z1443" s="518"/>
      <c r="AA1443" s="533"/>
      <c r="AB1443" s="515"/>
      <c r="AC1443" s="533" t="str">
        <f>一年级跳绳附加分</f>
        <v/>
      </c>
      <c r="AD1443" s="534" t="str">
        <f>一年级标准分</f>
        <v/>
      </c>
      <c r="AE1443" s="534" t="str">
        <f>一年级总分</f>
        <v/>
      </c>
      <c r="AF1443" s="517" t="str">
        <f>一年级等级</f>
        <v/>
      </c>
    </row>
    <row r="1444" spans="1:32">
      <c r="A1444" s="664">
        <v>121</v>
      </c>
      <c r="B1444" s="665">
        <v>42</v>
      </c>
      <c r="C1444" s="632"/>
      <c r="D1444" s="633"/>
      <c r="E1444" s="632"/>
      <c r="F1444" s="625"/>
      <c r="G1444" s="608"/>
      <c r="H1444" s="475"/>
      <c r="I1444" s="613"/>
      <c r="J1444" s="614"/>
      <c r="K1444" s="614"/>
      <c r="L1444" s="649"/>
      <c r="M1444" s="644"/>
      <c r="N1444" s="505" t="str">
        <f>一年级BMI</f>
        <v/>
      </c>
      <c r="O1444" s="499" t="str">
        <f>一年级BMI等级</f>
        <v/>
      </c>
      <c r="P1444" s="500" t="str">
        <f>一年级BMI得分</f>
        <v/>
      </c>
      <c r="Q1444" s="515" t="str">
        <f>一年级肺活量得分</f>
        <v/>
      </c>
      <c r="R1444" s="512" t="str">
        <f>一年级等级</f>
        <v/>
      </c>
      <c r="S1444" s="516" t="str">
        <f>一年级50米跑得分</f>
        <v/>
      </c>
      <c r="T1444" s="517" t="str">
        <f>一年级等级</f>
        <v/>
      </c>
      <c r="U1444" s="516" t="str">
        <f>一年级坐位体前屈得分</f>
        <v/>
      </c>
      <c r="V1444" s="517" t="str">
        <f>一年级等级</f>
        <v/>
      </c>
      <c r="W1444" s="516" t="str">
        <f>一年级一分钟跳绳得分</f>
        <v/>
      </c>
      <c r="X1444" s="517" t="str">
        <f>一年级等级</f>
        <v/>
      </c>
      <c r="Y1444" s="515"/>
      <c r="Z1444" s="518"/>
      <c r="AA1444" s="533"/>
      <c r="AB1444" s="515"/>
      <c r="AC1444" s="533" t="str">
        <f>一年级跳绳附加分</f>
        <v/>
      </c>
      <c r="AD1444" s="534" t="str">
        <f>一年级标准分</f>
        <v/>
      </c>
      <c r="AE1444" s="534" t="str">
        <f>一年级总分</f>
        <v/>
      </c>
      <c r="AF1444" s="517" t="str">
        <f>一年级等级</f>
        <v/>
      </c>
    </row>
    <row r="1445" spans="1:32">
      <c r="A1445" s="664">
        <v>121</v>
      </c>
      <c r="B1445" s="665">
        <v>43</v>
      </c>
      <c r="C1445" s="632"/>
      <c r="D1445" s="633"/>
      <c r="E1445" s="632"/>
      <c r="F1445" s="625"/>
      <c r="G1445" s="608"/>
      <c r="H1445" s="475"/>
      <c r="I1445" s="613"/>
      <c r="J1445" s="614"/>
      <c r="K1445" s="614"/>
      <c r="L1445" s="649"/>
      <c r="M1445" s="644"/>
      <c r="N1445" s="505" t="str">
        <f>一年级BMI</f>
        <v/>
      </c>
      <c r="O1445" s="499" t="str">
        <f>一年级BMI等级</f>
        <v/>
      </c>
      <c r="P1445" s="500" t="str">
        <f>一年级BMI得分</f>
        <v/>
      </c>
      <c r="Q1445" s="515" t="str">
        <f>一年级肺活量得分</f>
        <v/>
      </c>
      <c r="R1445" s="512" t="str">
        <f>一年级等级</f>
        <v/>
      </c>
      <c r="S1445" s="516" t="str">
        <f>一年级50米跑得分</f>
        <v/>
      </c>
      <c r="T1445" s="517" t="str">
        <f>一年级等级</f>
        <v/>
      </c>
      <c r="U1445" s="516" t="str">
        <f>一年级坐位体前屈得分</f>
        <v/>
      </c>
      <c r="V1445" s="517" t="str">
        <f>一年级等级</f>
        <v/>
      </c>
      <c r="W1445" s="516" t="str">
        <f>一年级一分钟跳绳得分</f>
        <v/>
      </c>
      <c r="X1445" s="517" t="str">
        <f>一年级等级</f>
        <v/>
      </c>
      <c r="Y1445" s="515"/>
      <c r="Z1445" s="518"/>
      <c r="AA1445" s="533"/>
      <c r="AB1445" s="515"/>
      <c r="AC1445" s="533" t="str">
        <f>一年级跳绳附加分</f>
        <v/>
      </c>
      <c r="AD1445" s="534" t="str">
        <f>一年级标准分</f>
        <v/>
      </c>
      <c r="AE1445" s="534" t="str">
        <f>一年级总分</f>
        <v/>
      </c>
      <c r="AF1445" s="517" t="str">
        <f>一年级等级</f>
        <v/>
      </c>
    </row>
    <row r="1446" spans="1:32">
      <c r="A1446" s="664">
        <v>121</v>
      </c>
      <c r="B1446" s="665">
        <v>44</v>
      </c>
      <c r="C1446" s="632"/>
      <c r="D1446" s="633"/>
      <c r="E1446" s="632"/>
      <c r="F1446" s="625"/>
      <c r="G1446" s="608"/>
      <c r="H1446" s="475"/>
      <c r="I1446" s="613"/>
      <c r="J1446" s="614"/>
      <c r="K1446" s="614"/>
      <c r="L1446" s="649"/>
      <c r="M1446" s="644"/>
      <c r="N1446" s="505" t="str">
        <f>一年级BMI</f>
        <v/>
      </c>
      <c r="O1446" s="499" t="str">
        <f>一年级BMI等级</f>
        <v/>
      </c>
      <c r="P1446" s="500" t="str">
        <f>一年级BMI得分</f>
        <v/>
      </c>
      <c r="Q1446" s="515" t="str">
        <f>一年级肺活量得分</f>
        <v/>
      </c>
      <c r="R1446" s="512" t="str">
        <f>一年级等级</f>
        <v/>
      </c>
      <c r="S1446" s="516" t="str">
        <f>一年级50米跑得分</f>
        <v/>
      </c>
      <c r="T1446" s="517" t="str">
        <f>一年级等级</f>
        <v/>
      </c>
      <c r="U1446" s="516" t="str">
        <f>一年级坐位体前屈得分</f>
        <v/>
      </c>
      <c r="V1446" s="517" t="str">
        <f>一年级等级</f>
        <v/>
      </c>
      <c r="W1446" s="516" t="str">
        <f>一年级一分钟跳绳得分</f>
        <v/>
      </c>
      <c r="X1446" s="517" t="str">
        <f>一年级等级</f>
        <v/>
      </c>
      <c r="Y1446" s="515"/>
      <c r="Z1446" s="518"/>
      <c r="AA1446" s="533"/>
      <c r="AB1446" s="515"/>
      <c r="AC1446" s="533" t="str">
        <f>一年级跳绳附加分</f>
        <v/>
      </c>
      <c r="AD1446" s="534" t="str">
        <f>一年级标准分</f>
        <v/>
      </c>
      <c r="AE1446" s="534" t="str">
        <f>一年级总分</f>
        <v/>
      </c>
      <c r="AF1446" s="517" t="str">
        <f>一年级等级</f>
        <v/>
      </c>
    </row>
    <row r="1447" spans="1:32">
      <c r="A1447" s="664">
        <v>121</v>
      </c>
      <c r="B1447" s="665">
        <v>45</v>
      </c>
      <c r="C1447" s="632"/>
      <c r="D1447" s="633"/>
      <c r="E1447" s="632"/>
      <c r="F1447" s="625"/>
      <c r="G1447" s="608"/>
      <c r="H1447" s="475"/>
      <c r="I1447" s="613"/>
      <c r="J1447" s="614"/>
      <c r="K1447" s="614"/>
      <c r="L1447" s="649"/>
      <c r="M1447" s="644"/>
      <c r="N1447" s="505" t="str">
        <f>一年级BMI</f>
        <v/>
      </c>
      <c r="O1447" s="499" t="str">
        <f>一年级BMI等级</f>
        <v/>
      </c>
      <c r="P1447" s="500" t="str">
        <f>一年级BMI得分</f>
        <v/>
      </c>
      <c r="Q1447" s="515" t="str">
        <f>一年级肺活量得分</f>
        <v/>
      </c>
      <c r="R1447" s="512" t="str">
        <f>一年级等级</f>
        <v/>
      </c>
      <c r="S1447" s="516" t="str">
        <f>一年级50米跑得分</f>
        <v/>
      </c>
      <c r="T1447" s="517" t="str">
        <f>一年级等级</f>
        <v/>
      </c>
      <c r="U1447" s="516" t="str">
        <f>一年级坐位体前屈得分</f>
        <v/>
      </c>
      <c r="V1447" s="517" t="str">
        <f>一年级等级</f>
        <v/>
      </c>
      <c r="W1447" s="516" t="str">
        <f>一年级一分钟跳绳得分</f>
        <v/>
      </c>
      <c r="X1447" s="517" t="str">
        <f>一年级等级</f>
        <v/>
      </c>
      <c r="Y1447" s="515"/>
      <c r="Z1447" s="518"/>
      <c r="AA1447" s="533"/>
      <c r="AB1447" s="515"/>
      <c r="AC1447" s="533" t="str">
        <f>一年级跳绳附加分</f>
        <v/>
      </c>
      <c r="AD1447" s="534" t="str">
        <f>一年级标准分</f>
        <v/>
      </c>
      <c r="AE1447" s="534" t="str">
        <f>一年级总分</f>
        <v/>
      </c>
      <c r="AF1447" s="517" t="str">
        <f>一年级等级</f>
        <v/>
      </c>
    </row>
    <row r="1448" spans="1:32">
      <c r="A1448" s="664">
        <v>121</v>
      </c>
      <c r="B1448" s="665">
        <v>46</v>
      </c>
      <c r="C1448" s="632"/>
      <c r="D1448" s="633"/>
      <c r="E1448" s="632"/>
      <c r="F1448" s="625"/>
      <c r="G1448" s="608"/>
      <c r="H1448" s="475"/>
      <c r="I1448" s="613"/>
      <c r="J1448" s="614"/>
      <c r="K1448" s="614"/>
      <c r="L1448" s="649"/>
      <c r="M1448" s="644"/>
      <c r="N1448" s="505" t="str">
        <f>一年级BMI</f>
        <v/>
      </c>
      <c r="O1448" s="499" t="str">
        <f>一年级BMI等级</f>
        <v/>
      </c>
      <c r="P1448" s="500" t="str">
        <f>一年级BMI得分</f>
        <v/>
      </c>
      <c r="Q1448" s="515" t="str">
        <f>一年级肺活量得分</f>
        <v/>
      </c>
      <c r="R1448" s="512" t="str">
        <f>一年级等级</f>
        <v/>
      </c>
      <c r="S1448" s="516" t="str">
        <f>一年级50米跑得分</f>
        <v/>
      </c>
      <c r="T1448" s="517" t="str">
        <f>一年级等级</f>
        <v/>
      </c>
      <c r="U1448" s="516" t="str">
        <f>一年级坐位体前屈得分</f>
        <v/>
      </c>
      <c r="V1448" s="517" t="str">
        <f>一年级等级</f>
        <v/>
      </c>
      <c r="W1448" s="516" t="str">
        <f>一年级一分钟跳绳得分</f>
        <v/>
      </c>
      <c r="X1448" s="517" t="str">
        <f>一年级等级</f>
        <v/>
      </c>
      <c r="Y1448" s="515"/>
      <c r="Z1448" s="518"/>
      <c r="AA1448" s="533"/>
      <c r="AB1448" s="515"/>
      <c r="AC1448" s="533" t="str">
        <f>一年级跳绳附加分</f>
        <v/>
      </c>
      <c r="AD1448" s="534" t="str">
        <f>一年级标准分</f>
        <v/>
      </c>
      <c r="AE1448" s="534" t="str">
        <f>一年级总分</f>
        <v/>
      </c>
      <c r="AF1448" s="517" t="str">
        <f>一年级等级</f>
        <v/>
      </c>
    </row>
    <row r="1449" spans="1:32">
      <c r="A1449" s="664">
        <v>121</v>
      </c>
      <c r="B1449" s="665">
        <v>47</v>
      </c>
      <c r="C1449" s="632"/>
      <c r="D1449" s="633"/>
      <c r="E1449" s="632"/>
      <c r="F1449" s="625"/>
      <c r="G1449" s="608"/>
      <c r="H1449" s="475"/>
      <c r="I1449" s="613"/>
      <c r="J1449" s="614"/>
      <c r="K1449" s="614"/>
      <c r="L1449" s="649"/>
      <c r="M1449" s="644"/>
      <c r="N1449" s="505" t="str">
        <f>一年级BMI</f>
        <v/>
      </c>
      <c r="O1449" s="499" t="str">
        <f>一年级BMI等级</f>
        <v/>
      </c>
      <c r="P1449" s="500" t="str">
        <f>一年级BMI得分</f>
        <v/>
      </c>
      <c r="Q1449" s="515" t="str">
        <f>一年级肺活量得分</f>
        <v/>
      </c>
      <c r="R1449" s="512" t="str">
        <f>一年级等级</f>
        <v/>
      </c>
      <c r="S1449" s="516" t="str">
        <f>一年级50米跑得分</f>
        <v/>
      </c>
      <c r="T1449" s="517" t="str">
        <f>一年级等级</f>
        <v/>
      </c>
      <c r="U1449" s="516" t="str">
        <f>一年级坐位体前屈得分</f>
        <v/>
      </c>
      <c r="V1449" s="517" t="str">
        <f>一年级等级</f>
        <v/>
      </c>
      <c r="W1449" s="516" t="str">
        <f>一年级一分钟跳绳得分</f>
        <v/>
      </c>
      <c r="X1449" s="517" t="str">
        <f>一年级等级</f>
        <v/>
      </c>
      <c r="Y1449" s="515"/>
      <c r="Z1449" s="518"/>
      <c r="AA1449" s="533"/>
      <c r="AB1449" s="515"/>
      <c r="AC1449" s="533" t="str">
        <f>一年级跳绳附加分</f>
        <v/>
      </c>
      <c r="AD1449" s="534" t="str">
        <f>一年级标准分</f>
        <v/>
      </c>
      <c r="AE1449" s="534" t="str">
        <f>一年级总分</f>
        <v/>
      </c>
      <c r="AF1449" s="517" t="str">
        <f>一年级等级</f>
        <v/>
      </c>
    </row>
    <row r="1450" spans="1:32">
      <c r="A1450" s="664">
        <v>121</v>
      </c>
      <c r="B1450" s="665">
        <v>48</v>
      </c>
      <c r="C1450" s="632"/>
      <c r="D1450" s="633"/>
      <c r="E1450" s="632"/>
      <c r="F1450" s="625"/>
      <c r="G1450" s="608"/>
      <c r="H1450" s="475"/>
      <c r="I1450" s="613"/>
      <c r="J1450" s="614"/>
      <c r="K1450" s="614"/>
      <c r="L1450" s="649"/>
      <c r="M1450" s="644"/>
      <c r="N1450" s="505" t="str">
        <f>一年级BMI</f>
        <v/>
      </c>
      <c r="O1450" s="499" t="str">
        <f>一年级BMI等级</f>
        <v/>
      </c>
      <c r="P1450" s="500" t="str">
        <f>一年级BMI得分</f>
        <v/>
      </c>
      <c r="Q1450" s="515" t="str">
        <f>一年级肺活量得分</f>
        <v/>
      </c>
      <c r="R1450" s="512" t="str">
        <f>一年级等级</f>
        <v/>
      </c>
      <c r="S1450" s="516" t="str">
        <f>一年级50米跑得分</f>
        <v/>
      </c>
      <c r="T1450" s="517" t="str">
        <f>一年级等级</f>
        <v/>
      </c>
      <c r="U1450" s="516" t="str">
        <f>一年级坐位体前屈得分</f>
        <v/>
      </c>
      <c r="V1450" s="517" t="str">
        <f>一年级等级</f>
        <v/>
      </c>
      <c r="W1450" s="516" t="str">
        <f>一年级一分钟跳绳得分</f>
        <v/>
      </c>
      <c r="X1450" s="517" t="str">
        <f>一年级等级</f>
        <v/>
      </c>
      <c r="Y1450" s="515"/>
      <c r="Z1450" s="518"/>
      <c r="AA1450" s="533"/>
      <c r="AB1450" s="515"/>
      <c r="AC1450" s="533" t="str">
        <f>一年级跳绳附加分</f>
        <v/>
      </c>
      <c r="AD1450" s="534" t="str">
        <f>一年级标准分</f>
        <v/>
      </c>
      <c r="AE1450" s="534" t="str">
        <f>一年级总分</f>
        <v/>
      </c>
      <c r="AF1450" s="517" t="str">
        <f>一年级等级</f>
        <v/>
      </c>
    </row>
    <row r="1451" spans="1:32">
      <c r="A1451" s="664">
        <v>121</v>
      </c>
      <c r="B1451" s="665">
        <v>49</v>
      </c>
      <c r="C1451" s="632"/>
      <c r="D1451" s="633"/>
      <c r="E1451" s="632"/>
      <c r="F1451" s="625"/>
      <c r="G1451" s="608"/>
      <c r="H1451" s="475"/>
      <c r="I1451" s="613"/>
      <c r="J1451" s="614"/>
      <c r="K1451" s="614"/>
      <c r="L1451" s="649"/>
      <c r="M1451" s="644"/>
      <c r="N1451" s="505" t="str">
        <f>一年级BMI</f>
        <v/>
      </c>
      <c r="O1451" s="499" t="str">
        <f>一年级BMI等级</f>
        <v/>
      </c>
      <c r="P1451" s="500" t="str">
        <f>一年级BMI得分</f>
        <v/>
      </c>
      <c r="Q1451" s="515" t="str">
        <f>一年级肺活量得分</f>
        <v/>
      </c>
      <c r="R1451" s="512" t="str">
        <f>一年级等级</f>
        <v/>
      </c>
      <c r="S1451" s="516" t="str">
        <f>一年级50米跑得分</f>
        <v/>
      </c>
      <c r="T1451" s="517" t="str">
        <f>一年级等级</f>
        <v/>
      </c>
      <c r="U1451" s="516" t="str">
        <f>一年级坐位体前屈得分</f>
        <v/>
      </c>
      <c r="V1451" s="517" t="str">
        <f>一年级等级</f>
        <v/>
      </c>
      <c r="W1451" s="516" t="str">
        <f>一年级一分钟跳绳得分</f>
        <v/>
      </c>
      <c r="X1451" s="517" t="str">
        <f>一年级等级</f>
        <v/>
      </c>
      <c r="Y1451" s="515"/>
      <c r="Z1451" s="518"/>
      <c r="AA1451" s="533"/>
      <c r="AB1451" s="515"/>
      <c r="AC1451" s="533" t="str">
        <f>一年级跳绳附加分</f>
        <v/>
      </c>
      <c r="AD1451" s="534" t="str">
        <f>一年级标准分</f>
        <v/>
      </c>
      <c r="AE1451" s="534" t="str">
        <f>一年级总分</f>
        <v/>
      </c>
      <c r="AF1451" s="517" t="str">
        <f>一年级等级</f>
        <v/>
      </c>
    </row>
    <row r="1452" spans="1:32">
      <c r="A1452" s="664">
        <v>121</v>
      </c>
      <c r="B1452" s="665">
        <v>50</v>
      </c>
      <c r="C1452" s="632"/>
      <c r="D1452" s="633"/>
      <c r="E1452" s="632"/>
      <c r="F1452" s="625"/>
      <c r="G1452" s="608"/>
      <c r="H1452" s="475"/>
      <c r="I1452" s="613"/>
      <c r="J1452" s="614"/>
      <c r="K1452" s="614"/>
      <c r="L1452" s="649"/>
      <c r="M1452" s="644"/>
      <c r="N1452" s="505" t="str">
        <f>一年级BMI</f>
        <v/>
      </c>
      <c r="O1452" s="499" t="str">
        <f>一年级BMI等级</f>
        <v/>
      </c>
      <c r="P1452" s="500" t="str">
        <f>一年级BMI得分</f>
        <v/>
      </c>
      <c r="Q1452" s="515" t="str">
        <f>一年级肺活量得分</f>
        <v/>
      </c>
      <c r="R1452" s="512" t="str">
        <f>一年级等级</f>
        <v/>
      </c>
      <c r="S1452" s="516" t="str">
        <f>一年级50米跑得分</f>
        <v/>
      </c>
      <c r="T1452" s="517" t="str">
        <f>一年级等级</f>
        <v/>
      </c>
      <c r="U1452" s="516" t="str">
        <f>一年级坐位体前屈得分</f>
        <v/>
      </c>
      <c r="V1452" s="517" t="str">
        <f>一年级等级</f>
        <v/>
      </c>
      <c r="W1452" s="516" t="str">
        <f>一年级一分钟跳绳得分</f>
        <v/>
      </c>
      <c r="X1452" s="517" t="str">
        <f>一年级等级</f>
        <v/>
      </c>
      <c r="Y1452" s="515"/>
      <c r="Z1452" s="518"/>
      <c r="AA1452" s="533"/>
      <c r="AB1452" s="515"/>
      <c r="AC1452" s="533" t="str">
        <f>一年级跳绳附加分</f>
        <v/>
      </c>
      <c r="AD1452" s="534" t="str">
        <f>一年级标准分</f>
        <v/>
      </c>
      <c r="AE1452" s="534" t="str">
        <f>一年级总分</f>
        <v/>
      </c>
      <c r="AF1452" s="517" t="str">
        <f>一年级等级</f>
        <v/>
      </c>
    </row>
    <row r="1453" spans="1:32">
      <c r="A1453" s="664">
        <v>121</v>
      </c>
      <c r="B1453" s="665">
        <v>51</v>
      </c>
      <c r="C1453" s="632"/>
      <c r="D1453" s="633"/>
      <c r="E1453" s="632"/>
      <c r="F1453" s="625"/>
      <c r="G1453" s="608"/>
      <c r="H1453" s="475"/>
      <c r="I1453" s="613"/>
      <c r="J1453" s="614"/>
      <c r="K1453" s="614"/>
      <c r="L1453" s="649"/>
      <c r="M1453" s="644"/>
      <c r="N1453" s="505" t="str">
        <f>一年级BMI</f>
        <v/>
      </c>
      <c r="O1453" s="499" t="str">
        <f>一年级BMI等级</f>
        <v/>
      </c>
      <c r="P1453" s="500" t="str">
        <f>一年级BMI得分</f>
        <v/>
      </c>
      <c r="Q1453" s="515" t="str">
        <f>一年级肺活量得分</f>
        <v/>
      </c>
      <c r="R1453" s="512" t="str">
        <f>一年级等级</f>
        <v/>
      </c>
      <c r="S1453" s="516" t="str">
        <f>一年级50米跑得分</f>
        <v/>
      </c>
      <c r="T1453" s="517" t="str">
        <f>一年级等级</f>
        <v/>
      </c>
      <c r="U1453" s="516" t="str">
        <f>一年级坐位体前屈得分</f>
        <v/>
      </c>
      <c r="V1453" s="517" t="str">
        <f>一年级等级</f>
        <v/>
      </c>
      <c r="W1453" s="516" t="str">
        <f>一年级一分钟跳绳得分</f>
        <v/>
      </c>
      <c r="X1453" s="517" t="str">
        <f>一年级等级</f>
        <v/>
      </c>
      <c r="Y1453" s="515"/>
      <c r="Z1453" s="518"/>
      <c r="AA1453" s="533"/>
      <c r="AB1453" s="515"/>
      <c r="AC1453" s="533" t="str">
        <f>一年级跳绳附加分</f>
        <v/>
      </c>
      <c r="AD1453" s="534" t="str">
        <f>一年级标准分</f>
        <v/>
      </c>
      <c r="AE1453" s="534" t="str">
        <f>一年级总分</f>
        <v/>
      </c>
      <c r="AF1453" s="517" t="str">
        <f>一年级等级</f>
        <v/>
      </c>
    </row>
    <row r="1454" spans="1:32">
      <c r="A1454" s="664">
        <v>121</v>
      </c>
      <c r="B1454" s="665">
        <v>52</v>
      </c>
      <c r="C1454" s="632"/>
      <c r="D1454" s="633"/>
      <c r="E1454" s="632"/>
      <c r="F1454" s="625"/>
      <c r="G1454" s="608"/>
      <c r="H1454" s="475"/>
      <c r="I1454" s="613"/>
      <c r="J1454" s="614"/>
      <c r="K1454" s="614"/>
      <c r="L1454" s="649"/>
      <c r="M1454" s="644"/>
      <c r="N1454" s="505" t="str">
        <f>一年级BMI</f>
        <v/>
      </c>
      <c r="O1454" s="499" t="str">
        <f>一年级BMI等级</f>
        <v/>
      </c>
      <c r="P1454" s="500" t="str">
        <f>一年级BMI得分</f>
        <v/>
      </c>
      <c r="Q1454" s="515" t="str">
        <f>一年级肺活量得分</f>
        <v/>
      </c>
      <c r="R1454" s="512" t="str">
        <f>一年级等级</f>
        <v/>
      </c>
      <c r="S1454" s="516" t="str">
        <f>一年级50米跑得分</f>
        <v/>
      </c>
      <c r="T1454" s="517" t="str">
        <f>一年级等级</f>
        <v/>
      </c>
      <c r="U1454" s="516" t="str">
        <f>一年级坐位体前屈得分</f>
        <v/>
      </c>
      <c r="V1454" s="517" t="str">
        <f>一年级等级</f>
        <v/>
      </c>
      <c r="W1454" s="516" t="str">
        <f>一年级一分钟跳绳得分</f>
        <v/>
      </c>
      <c r="X1454" s="517" t="str">
        <f>一年级等级</f>
        <v/>
      </c>
      <c r="Y1454" s="515"/>
      <c r="Z1454" s="518"/>
      <c r="AA1454" s="533"/>
      <c r="AB1454" s="515"/>
      <c r="AC1454" s="533" t="str">
        <f>一年级跳绳附加分</f>
        <v/>
      </c>
      <c r="AD1454" s="534" t="str">
        <f>一年级标准分</f>
        <v/>
      </c>
      <c r="AE1454" s="534" t="str">
        <f>一年级总分</f>
        <v/>
      </c>
      <c r="AF1454" s="517" t="str">
        <f>一年级等级</f>
        <v/>
      </c>
    </row>
    <row r="1455" spans="1:32">
      <c r="A1455" s="664">
        <v>121</v>
      </c>
      <c r="B1455" s="665">
        <v>53</v>
      </c>
      <c r="C1455" s="632"/>
      <c r="D1455" s="633"/>
      <c r="E1455" s="632"/>
      <c r="F1455" s="625"/>
      <c r="G1455" s="608"/>
      <c r="H1455" s="475"/>
      <c r="I1455" s="613"/>
      <c r="J1455" s="614"/>
      <c r="K1455" s="614"/>
      <c r="L1455" s="649"/>
      <c r="M1455" s="644"/>
      <c r="N1455" s="505" t="str">
        <f>一年级BMI</f>
        <v/>
      </c>
      <c r="O1455" s="499" t="str">
        <f>一年级BMI等级</f>
        <v/>
      </c>
      <c r="P1455" s="500" t="str">
        <f>一年级BMI得分</f>
        <v/>
      </c>
      <c r="Q1455" s="515" t="str">
        <f>一年级肺活量得分</f>
        <v/>
      </c>
      <c r="R1455" s="512" t="str">
        <f>一年级等级</f>
        <v/>
      </c>
      <c r="S1455" s="516" t="str">
        <f>一年级50米跑得分</f>
        <v/>
      </c>
      <c r="T1455" s="517" t="str">
        <f>一年级等级</f>
        <v/>
      </c>
      <c r="U1455" s="516" t="str">
        <f>一年级坐位体前屈得分</f>
        <v/>
      </c>
      <c r="V1455" s="517" t="str">
        <f>一年级等级</f>
        <v/>
      </c>
      <c r="W1455" s="516" t="str">
        <f>一年级一分钟跳绳得分</f>
        <v/>
      </c>
      <c r="X1455" s="517" t="str">
        <f>一年级等级</f>
        <v/>
      </c>
      <c r="Y1455" s="515"/>
      <c r="Z1455" s="518"/>
      <c r="AA1455" s="533"/>
      <c r="AB1455" s="515"/>
      <c r="AC1455" s="533" t="str">
        <f>一年级跳绳附加分</f>
        <v/>
      </c>
      <c r="AD1455" s="534" t="str">
        <f>一年级标准分</f>
        <v/>
      </c>
      <c r="AE1455" s="534" t="str">
        <f>一年级总分</f>
        <v/>
      </c>
      <c r="AF1455" s="517" t="str">
        <f>一年级等级</f>
        <v/>
      </c>
    </row>
    <row r="1456" spans="1:32">
      <c r="A1456" s="664">
        <v>121</v>
      </c>
      <c r="B1456" s="665">
        <v>54</v>
      </c>
      <c r="C1456" s="632"/>
      <c r="D1456" s="633"/>
      <c r="E1456" s="632"/>
      <c r="F1456" s="625"/>
      <c r="G1456" s="608"/>
      <c r="H1456" s="475"/>
      <c r="I1456" s="613"/>
      <c r="J1456" s="614"/>
      <c r="K1456" s="614"/>
      <c r="L1456" s="649"/>
      <c r="M1456" s="644"/>
      <c r="N1456" s="505" t="str">
        <f>一年级BMI</f>
        <v/>
      </c>
      <c r="O1456" s="499" t="str">
        <f>一年级BMI等级</f>
        <v/>
      </c>
      <c r="P1456" s="500" t="str">
        <f>一年级BMI得分</f>
        <v/>
      </c>
      <c r="Q1456" s="515" t="str">
        <f>一年级肺活量得分</f>
        <v/>
      </c>
      <c r="R1456" s="512" t="str">
        <f>一年级等级</f>
        <v/>
      </c>
      <c r="S1456" s="516" t="str">
        <f>一年级50米跑得分</f>
        <v/>
      </c>
      <c r="T1456" s="517" t="str">
        <f>一年级等级</f>
        <v/>
      </c>
      <c r="U1456" s="516" t="str">
        <f>一年级坐位体前屈得分</f>
        <v/>
      </c>
      <c r="V1456" s="517" t="str">
        <f>一年级等级</f>
        <v/>
      </c>
      <c r="W1456" s="516" t="str">
        <f>一年级一分钟跳绳得分</f>
        <v/>
      </c>
      <c r="X1456" s="517" t="str">
        <f>一年级等级</f>
        <v/>
      </c>
      <c r="Y1456" s="515"/>
      <c r="Z1456" s="518"/>
      <c r="AA1456" s="533"/>
      <c r="AB1456" s="515"/>
      <c r="AC1456" s="533" t="str">
        <f>一年级跳绳附加分</f>
        <v/>
      </c>
      <c r="AD1456" s="534" t="str">
        <f>一年级标准分</f>
        <v/>
      </c>
      <c r="AE1456" s="534" t="str">
        <f>一年级总分</f>
        <v/>
      </c>
      <c r="AF1456" s="517" t="str">
        <f>一年级等级</f>
        <v/>
      </c>
    </row>
    <row r="1457" spans="1:32">
      <c r="A1457" s="664">
        <v>121</v>
      </c>
      <c r="B1457" s="665">
        <v>55</v>
      </c>
      <c r="C1457" s="632"/>
      <c r="D1457" s="633"/>
      <c r="E1457" s="632"/>
      <c r="F1457" s="625"/>
      <c r="G1457" s="608"/>
      <c r="H1457" s="475"/>
      <c r="I1457" s="613"/>
      <c r="J1457" s="614"/>
      <c r="K1457" s="614"/>
      <c r="L1457" s="649"/>
      <c r="M1457" s="644"/>
      <c r="N1457" s="505" t="str">
        <f>一年级BMI</f>
        <v/>
      </c>
      <c r="O1457" s="499" t="str">
        <f>一年级BMI等级</f>
        <v/>
      </c>
      <c r="P1457" s="500" t="str">
        <f>一年级BMI得分</f>
        <v/>
      </c>
      <c r="Q1457" s="515" t="str">
        <f>一年级肺活量得分</f>
        <v/>
      </c>
      <c r="R1457" s="512" t="str">
        <f>一年级等级</f>
        <v/>
      </c>
      <c r="S1457" s="516" t="str">
        <f>一年级50米跑得分</f>
        <v/>
      </c>
      <c r="T1457" s="517" t="str">
        <f>一年级等级</f>
        <v/>
      </c>
      <c r="U1457" s="516" t="str">
        <f>一年级坐位体前屈得分</f>
        <v/>
      </c>
      <c r="V1457" s="517" t="str">
        <f>一年级等级</f>
        <v/>
      </c>
      <c r="W1457" s="516" t="str">
        <f>一年级一分钟跳绳得分</f>
        <v/>
      </c>
      <c r="X1457" s="517" t="str">
        <f>一年级等级</f>
        <v/>
      </c>
      <c r="Y1457" s="515"/>
      <c r="Z1457" s="518"/>
      <c r="AA1457" s="533"/>
      <c r="AB1457" s="515"/>
      <c r="AC1457" s="533" t="str">
        <f>一年级跳绳附加分</f>
        <v/>
      </c>
      <c r="AD1457" s="534" t="str">
        <f>一年级标准分</f>
        <v/>
      </c>
      <c r="AE1457" s="534" t="str">
        <f>一年级总分</f>
        <v/>
      </c>
      <c r="AF1457" s="517" t="str">
        <f>一年级等级</f>
        <v/>
      </c>
    </row>
    <row r="1458" spans="1:32">
      <c r="A1458" s="664">
        <v>121</v>
      </c>
      <c r="B1458" s="665">
        <v>56</v>
      </c>
      <c r="C1458" s="632"/>
      <c r="D1458" s="633"/>
      <c r="E1458" s="632"/>
      <c r="F1458" s="625"/>
      <c r="G1458" s="608"/>
      <c r="H1458" s="475"/>
      <c r="I1458" s="613"/>
      <c r="J1458" s="614"/>
      <c r="K1458" s="614"/>
      <c r="L1458" s="649"/>
      <c r="M1458" s="644"/>
      <c r="N1458" s="505" t="str">
        <f>一年级BMI</f>
        <v/>
      </c>
      <c r="O1458" s="499" t="str">
        <f>一年级BMI等级</f>
        <v/>
      </c>
      <c r="P1458" s="500" t="str">
        <f>一年级BMI得分</f>
        <v/>
      </c>
      <c r="Q1458" s="515" t="str">
        <f>一年级肺活量得分</f>
        <v/>
      </c>
      <c r="R1458" s="512" t="str">
        <f>一年级等级</f>
        <v/>
      </c>
      <c r="S1458" s="516" t="str">
        <f>一年级50米跑得分</f>
        <v/>
      </c>
      <c r="T1458" s="517" t="str">
        <f>一年级等级</f>
        <v/>
      </c>
      <c r="U1458" s="516" t="str">
        <f>一年级坐位体前屈得分</f>
        <v/>
      </c>
      <c r="V1458" s="517" t="str">
        <f>一年级等级</f>
        <v/>
      </c>
      <c r="W1458" s="516" t="str">
        <f>一年级一分钟跳绳得分</f>
        <v/>
      </c>
      <c r="X1458" s="517" t="str">
        <f>一年级等级</f>
        <v/>
      </c>
      <c r="Y1458" s="515"/>
      <c r="Z1458" s="518"/>
      <c r="AA1458" s="533"/>
      <c r="AB1458" s="515"/>
      <c r="AC1458" s="533" t="str">
        <f>一年级跳绳附加分</f>
        <v/>
      </c>
      <c r="AD1458" s="534" t="str">
        <f>一年级标准分</f>
        <v/>
      </c>
      <c r="AE1458" s="534" t="str">
        <f>一年级总分</f>
        <v/>
      </c>
      <c r="AF1458" s="517" t="str">
        <f>一年级等级</f>
        <v/>
      </c>
    </row>
    <row r="1459" spans="1:32">
      <c r="A1459" s="664">
        <v>121</v>
      </c>
      <c r="B1459" s="665">
        <v>57</v>
      </c>
      <c r="C1459" s="632"/>
      <c r="D1459" s="633"/>
      <c r="E1459" s="632"/>
      <c r="F1459" s="625"/>
      <c r="G1459" s="608"/>
      <c r="H1459" s="475"/>
      <c r="I1459" s="613"/>
      <c r="J1459" s="614"/>
      <c r="K1459" s="614"/>
      <c r="L1459" s="649"/>
      <c r="M1459" s="644"/>
      <c r="N1459" s="505" t="str">
        <f>一年级BMI</f>
        <v/>
      </c>
      <c r="O1459" s="499" t="str">
        <f>一年级BMI等级</f>
        <v/>
      </c>
      <c r="P1459" s="500" t="str">
        <f>一年级BMI得分</f>
        <v/>
      </c>
      <c r="Q1459" s="515" t="str">
        <f>一年级肺活量得分</f>
        <v/>
      </c>
      <c r="R1459" s="512" t="str">
        <f>一年级等级</f>
        <v/>
      </c>
      <c r="S1459" s="516" t="str">
        <f>一年级50米跑得分</f>
        <v/>
      </c>
      <c r="T1459" s="517" t="str">
        <f>一年级等级</f>
        <v/>
      </c>
      <c r="U1459" s="516" t="str">
        <f>一年级坐位体前屈得分</f>
        <v/>
      </c>
      <c r="V1459" s="517" t="str">
        <f>一年级等级</f>
        <v/>
      </c>
      <c r="W1459" s="516" t="str">
        <f>一年级一分钟跳绳得分</f>
        <v/>
      </c>
      <c r="X1459" s="517" t="str">
        <f>一年级等级</f>
        <v/>
      </c>
      <c r="Y1459" s="515"/>
      <c r="Z1459" s="518"/>
      <c r="AA1459" s="533"/>
      <c r="AB1459" s="515"/>
      <c r="AC1459" s="533" t="str">
        <f>一年级跳绳附加分</f>
        <v/>
      </c>
      <c r="AD1459" s="534" t="str">
        <f>一年级标准分</f>
        <v/>
      </c>
      <c r="AE1459" s="534" t="str">
        <f>一年级总分</f>
        <v/>
      </c>
      <c r="AF1459" s="517" t="str">
        <f>一年级等级</f>
        <v/>
      </c>
    </row>
    <row r="1460" spans="1:32">
      <c r="A1460" s="664">
        <v>121</v>
      </c>
      <c r="B1460" s="665">
        <v>58</v>
      </c>
      <c r="C1460" s="632"/>
      <c r="D1460" s="633"/>
      <c r="E1460" s="632"/>
      <c r="F1460" s="625"/>
      <c r="G1460" s="608"/>
      <c r="H1460" s="475"/>
      <c r="I1460" s="613"/>
      <c r="J1460" s="614"/>
      <c r="K1460" s="614"/>
      <c r="L1460" s="649"/>
      <c r="M1460" s="644"/>
      <c r="N1460" s="505" t="str">
        <f>一年级BMI</f>
        <v/>
      </c>
      <c r="O1460" s="499" t="str">
        <f>一年级BMI等级</f>
        <v/>
      </c>
      <c r="P1460" s="500" t="str">
        <f>一年级BMI得分</f>
        <v/>
      </c>
      <c r="Q1460" s="515" t="str">
        <f>一年级肺活量得分</f>
        <v/>
      </c>
      <c r="R1460" s="512" t="str">
        <f>一年级等级</f>
        <v/>
      </c>
      <c r="S1460" s="516" t="str">
        <f>一年级50米跑得分</f>
        <v/>
      </c>
      <c r="T1460" s="517" t="str">
        <f>一年级等级</f>
        <v/>
      </c>
      <c r="U1460" s="516" t="str">
        <f>一年级坐位体前屈得分</f>
        <v/>
      </c>
      <c r="V1460" s="517" t="str">
        <f>一年级等级</f>
        <v/>
      </c>
      <c r="W1460" s="516" t="str">
        <f>一年级一分钟跳绳得分</f>
        <v/>
      </c>
      <c r="X1460" s="517" t="str">
        <f>一年级等级</f>
        <v/>
      </c>
      <c r="Y1460" s="515"/>
      <c r="Z1460" s="518"/>
      <c r="AA1460" s="533"/>
      <c r="AB1460" s="515"/>
      <c r="AC1460" s="533" t="str">
        <f>一年级跳绳附加分</f>
        <v/>
      </c>
      <c r="AD1460" s="534" t="str">
        <f>一年级标准分</f>
        <v/>
      </c>
      <c r="AE1460" s="534" t="str">
        <f>一年级总分</f>
        <v/>
      </c>
      <c r="AF1460" s="517" t="str">
        <f>一年级等级</f>
        <v/>
      </c>
    </row>
    <row r="1461" spans="1:32">
      <c r="A1461" s="664">
        <v>121</v>
      </c>
      <c r="B1461" s="665">
        <v>59</v>
      </c>
      <c r="C1461" s="632"/>
      <c r="D1461" s="633"/>
      <c r="E1461" s="632"/>
      <c r="F1461" s="625"/>
      <c r="G1461" s="608"/>
      <c r="H1461" s="475"/>
      <c r="I1461" s="613"/>
      <c r="J1461" s="614"/>
      <c r="K1461" s="614"/>
      <c r="L1461" s="649"/>
      <c r="M1461" s="644"/>
      <c r="N1461" s="505" t="str">
        <f>一年级BMI</f>
        <v/>
      </c>
      <c r="O1461" s="499" t="str">
        <f>一年级BMI等级</f>
        <v/>
      </c>
      <c r="P1461" s="500" t="str">
        <f>一年级BMI得分</f>
        <v/>
      </c>
      <c r="Q1461" s="515" t="str">
        <f>一年级肺活量得分</f>
        <v/>
      </c>
      <c r="R1461" s="512" t="str">
        <f>一年级等级</f>
        <v/>
      </c>
      <c r="S1461" s="516" t="str">
        <f>一年级50米跑得分</f>
        <v/>
      </c>
      <c r="T1461" s="517" t="str">
        <f>一年级等级</f>
        <v/>
      </c>
      <c r="U1461" s="516" t="str">
        <f>一年级坐位体前屈得分</f>
        <v/>
      </c>
      <c r="V1461" s="517" t="str">
        <f>一年级等级</f>
        <v/>
      </c>
      <c r="W1461" s="516" t="str">
        <f>一年级一分钟跳绳得分</f>
        <v/>
      </c>
      <c r="X1461" s="517" t="str">
        <f>一年级等级</f>
        <v/>
      </c>
      <c r="Y1461" s="515"/>
      <c r="Z1461" s="518"/>
      <c r="AA1461" s="533"/>
      <c r="AB1461" s="515"/>
      <c r="AC1461" s="533" t="str">
        <f>一年级跳绳附加分</f>
        <v/>
      </c>
      <c r="AD1461" s="534" t="str">
        <f>一年级标准分</f>
        <v/>
      </c>
      <c r="AE1461" s="534" t="str">
        <f>一年级总分</f>
        <v/>
      </c>
      <c r="AF1461" s="517" t="str">
        <f>一年级等级</f>
        <v/>
      </c>
    </row>
    <row r="1462" spans="1:32">
      <c r="A1462" s="664">
        <v>121</v>
      </c>
      <c r="B1462" s="665">
        <v>60</v>
      </c>
      <c r="C1462" s="632"/>
      <c r="D1462" s="633"/>
      <c r="E1462" s="632"/>
      <c r="F1462" s="625"/>
      <c r="G1462" s="608"/>
      <c r="H1462" s="475"/>
      <c r="I1462" s="613"/>
      <c r="J1462" s="614"/>
      <c r="K1462" s="614"/>
      <c r="L1462" s="649"/>
      <c r="M1462" s="644"/>
      <c r="N1462" s="505" t="str">
        <f>一年级BMI</f>
        <v/>
      </c>
      <c r="O1462" s="499" t="str">
        <f>一年级BMI等级</f>
        <v/>
      </c>
      <c r="P1462" s="500" t="str">
        <f>一年级BMI得分</f>
        <v/>
      </c>
      <c r="Q1462" s="515" t="str">
        <f>一年级肺活量得分</f>
        <v/>
      </c>
      <c r="R1462" s="512" t="str">
        <f>一年级等级</f>
        <v/>
      </c>
      <c r="S1462" s="516" t="str">
        <f>一年级50米跑得分</f>
        <v/>
      </c>
      <c r="T1462" s="517" t="str">
        <f>一年级等级</f>
        <v/>
      </c>
      <c r="U1462" s="516" t="str">
        <f>一年级坐位体前屈得分</f>
        <v/>
      </c>
      <c r="V1462" s="517" t="str">
        <f>一年级等级</f>
        <v/>
      </c>
      <c r="W1462" s="516" t="str">
        <f>一年级一分钟跳绳得分</f>
        <v/>
      </c>
      <c r="X1462" s="517" t="str">
        <f>一年级等级</f>
        <v/>
      </c>
      <c r="Y1462" s="515"/>
      <c r="Z1462" s="518"/>
      <c r="AA1462" s="533"/>
      <c r="AB1462" s="515"/>
      <c r="AC1462" s="533" t="str">
        <f>一年级跳绳附加分</f>
        <v/>
      </c>
      <c r="AD1462" s="534" t="str">
        <f>一年级标准分</f>
        <v/>
      </c>
      <c r="AE1462" s="534" t="str">
        <f>一年级总分</f>
        <v/>
      </c>
      <c r="AF1462" s="517" t="str">
        <f>一年级等级</f>
        <v/>
      </c>
    </row>
    <row r="1463" spans="1:32">
      <c r="A1463" s="664">
        <v>121</v>
      </c>
      <c r="B1463" s="665">
        <v>61</v>
      </c>
      <c r="C1463" s="632"/>
      <c r="D1463" s="633"/>
      <c r="E1463" s="632"/>
      <c r="F1463" s="625"/>
      <c r="G1463" s="608"/>
      <c r="H1463" s="475"/>
      <c r="I1463" s="613"/>
      <c r="J1463" s="614"/>
      <c r="K1463" s="614"/>
      <c r="L1463" s="649"/>
      <c r="M1463" s="644"/>
      <c r="N1463" s="505" t="str">
        <f>一年级BMI</f>
        <v/>
      </c>
      <c r="O1463" s="499" t="str">
        <f>一年级BMI等级</f>
        <v/>
      </c>
      <c r="P1463" s="500" t="str">
        <f>一年级BMI得分</f>
        <v/>
      </c>
      <c r="Q1463" s="515" t="str">
        <f>一年级肺活量得分</f>
        <v/>
      </c>
      <c r="R1463" s="512" t="str">
        <f>一年级等级</f>
        <v/>
      </c>
      <c r="S1463" s="516" t="str">
        <f>一年级50米跑得分</f>
        <v/>
      </c>
      <c r="T1463" s="517" t="str">
        <f>一年级等级</f>
        <v/>
      </c>
      <c r="U1463" s="516" t="str">
        <f>一年级坐位体前屈得分</f>
        <v/>
      </c>
      <c r="V1463" s="517" t="str">
        <f>一年级等级</f>
        <v/>
      </c>
      <c r="W1463" s="516" t="str">
        <f>一年级一分钟跳绳得分</f>
        <v/>
      </c>
      <c r="X1463" s="517" t="str">
        <f>一年级等级</f>
        <v/>
      </c>
      <c r="Y1463" s="515"/>
      <c r="Z1463" s="518"/>
      <c r="AA1463" s="533"/>
      <c r="AB1463" s="515"/>
      <c r="AC1463" s="533" t="str">
        <f>一年级跳绳附加分</f>
        <v/>
      </c>
      <c r="AD1463" s="534" t="str">
        <f>一年级标准分</f>
        <v/>
      </c>
      <c r="AE1463" s="534" t="str">
        <f>一年级总分</f>
        <v/>
      </c>
      <c r="AF1463" s="517" t="str">
        <f>一年级等级</f>
        <v/>
      </c>
    </row>
    <row r="1464" spans="1:32">
      <c r="A1464" s="664">
        <v>121</v>
      </c>
      <c r="B1464" s="665">
        <v>62</v>
      </c>
      <c r="C1464" s="632"/>
      <c r="D1464" s="633"/>
      <c r="E1464" s="632"/>
      <c r="F1464" s="625"/>
      <c r="G1464" s="608"/>
      <c r="H1464" s="475"/>
      <c r="I1464" s="613"/>
      <c r="J1464" s="614"/>
      <c r="K1464" s="614"/>
      <c r="L1464" s="649"/>
      <c r="M1464" s="644"/>
      <c r="N1464" s="505" t="str">
        <f>一年级BMI</f>
        <v/>
      </c>
      <c r="O1464" s="499" t="str">
        <f>一年级BMI等级</f>
        <v/>
      </c>
      <c r="P1464" s="500" t="str">
        <f>一年级BMI得分</f>
        <v/>
      </c>
      <c r="Q1464" s="515" t="str">
        <f>一年级肺活量得分</f>
        <v/>
      </c>
      <c r="R1464" s="512" t="str">
        <f>一年级等级</f>
        <v/>
      </c>
      <c r="S1464" s="516" t="str">
        <f>一年级50米跑得分</f>
        <v/>
      </c>
      <c r="T1464" s="517" t="str">
        <f>一年级等级</f>
        <v/>
      </c>
      <c r="U1464" s="516" t="str">
        <f>一年级坐位体前屈得分</f>
        <v/>
      </c>
      <c r="V1464" s="517" t="str">
        <f>一年级等级</f>
        <v/>
      </c>
      <c r="W1464" s="516" t="str">
        <f>一年级一分钟跳绳得分</f>
        <v/>
      </c>
      <c r="X1464" s="517" t="str">
        <f>一年级等级</f>
        <v/>
      </c>
      <c r="Y1464" s="515"/>
      <c r="Z1464" s="518"/>
      <c r="AA1464" s="533"/>
      <c r="AB1464" s="515"/>
      <c r="AC1464" s="533" t="str">
        <f>一年级跳绳附加分</f>
        <v/>
      </c>
      <c r="AD1464" s="534" t="str">
        <f>一年级标准分</f>
        <v/>
      </c>
      <c r="AE1464" s="534" t="str">
        <f>一年级总分</f>
        <v/>
      </c>
      <c r="AF1464" s="517" t="str">
        <f>一年级等级</f>
        <v/>
      </c>
    </row>
    <row r="1465" spans="1:32">
      <c r="A1465" s="664">
        <v>121</v>
      </c>
      <c r="B1465" s="665">
        <v>63</v>
      </c>
      <c r="C1465" s="632"/>
      <c r="D1465" s="633"/>
      <c r="E1465" s="632"/>
      <c r="F1465" s="625"/>
      <c r="G1465" s="608"/>
      <c r="H1465" s="475"/>
      <c r="I1465" s="613"/>
      <c r="J1465" s="614"/>
      <c r="K1465" s="614"/>
      <c r="L1465" s="649"/>
      <c r="M1465" s="644"/>
      <c r="N1465" s="505" t="str">
        <f>一年级BMI</f>
        <v/>
      </c>
      <c r="O1465" s="499" t="str">
        <f>一年级BMI等级</f>
        <v/>
      </c>
      <c r="P1465" s="500" t="str">
        <f>一年级BMI得分</f>
        <v/>
      </c>
      <c r="Q1465" s="515" t="str">
        <f>一年级肺活量得分</f>
        <v/>
      </c>
      <c r="R1465" s="512" t="str">
        <f>一年级等级</f>
        <v/>
      </c>
      <c r="S1465" s="516" t="str">
        <f>一年级50米跑得分</f>
        <v/>
      </c>
      <c r="T1465" s="517" t="str">
        <f>一年级等级</f>
        <v/>
      </c>
      <c r="U1465" s="516" t="str">
        <f>一年级坐位体前屈得分</f>
        <v/>
      </c>
      <c r="V1465" s="517" t="str">
        <f>一年级等级</f>
        <v/>
      </c>
      <c r="W1465" s="516" t="str">
        <f>一年级一分钟跳绳得分</f>
        <v/>
      </c>
      <c r="X1465" s="517" t="str">
        <f>一年级等级</f>
        <v/>
      </c>
      <c r="Y1465" s="515"/>
      <c r="Z1465" s="518"/>
      <c r="AA1465" s="533"/>
      <c r="AB1465" s="515"/>
      <c r="AC1465" s="533" t="str">
        <f>一年级跳绳附加分</f>
        <v/>
      </c>
      <c r="AD1465" s="534" t="str">
        <f>一年级标准分</f>
        <v/>
      </c>
      <c r="AE1465" s="534" t="str">
        <f>一年级总分</f>
        <v/>
      </c>
      <c r="AF1465" s="517" t="str">
        <f>一年级等级</f>
        <v/>
      </c>
    </row>
    <row r="1466" spans="1:32">
      <c r="A1466" s="664">
        <v>121</v>
      </c>
      <c r="B1466" s="665">
        <v>64</v>
      </c>
      <c r="C1466" s="632"/>
      <c r="D1466" s="633"/>
      <c r="E1466" s="632"/>
      <c r="F1466" s="625"/>
      <c r="G1466" s="608"/>
      <c r="H1466" s="475"/>
      <c r="I1466" s="613"/>
      <c r="J1466" s="614"/>
      <c r="K1466" s="614"/>
      <c r="L1466" s="649"/>
      <c r="M1466" s="644"/>
      <c r="N1466" s="505" t="str">
        <f>一年级BMI</f>
        <v/>
      </c>
      <c r="O1466" s="499" t="str">
        <f>一年级BMI等级</f>
        <v/>
      </c>
      <c r="P1466" s="500" t="str">
        <f>一年级BMI得分</f>
        <v/>
      </c>
      <c r="Q1466" s="515" t="str">
        <f>一年级肺活量得分</f>
        <v/>
      </c>
      <c r="R1466" s="512" t="str">
        <f>一年级等级</f>
        <v/>
      </c>
      <c r="S1466" s="516" t="str">
        <f>一年级50米跑得分</f>
        <v/>
      </c>
      <c r="T1466" s="517" t="str">
        <f>一年级等级</f>
        <v/>
      </c>
      <c r="U1466" s="516" t="str">
        <f>一年级坐位体前屈得分</f>
        <v/>
      </c>
      <c r="V1466" s="517" t="str">
        <f>一年级等级</f>
        <v/>
      </c>
      <c r="W1466" s="516" t="str">
        <f>一年级一分钟跳绳得分</f>
        <v/>
      </c>
      <c r="X1466" s="517" t="str">
        <f>一年级等级</f>
        <v/>
      </c>
      <c r="Y1466" s="515"/>
      <c r="Z1466" s="518"/>
      <c r="AA1466" s="533"/>
      <c r="AB1466" s="515"/>
      <c r="AC1466" s="533" t="str">
        <f>一年级跳绳附加分</f>
        <v/>
      </c>
      <c r="AD1466" s="534" t="str">
        <f>一年级标准分</f>
        <v/>
      </c>
      <c r="AE1466" s="534" t="str">
        <f>一年级总分</f>
        <v/>
      </c>
      <c r="AF1466" s="517" t="str">
        <f>一年级等级</f>
        <v/>
      </c>
    </row>
    <row r="1467" spans="1:32">
      <c r="A1467" s="664">
        <v>121</v>
      </c>
      <c r="B1467" s="665">
        <v>65</v>
      </c>
      <c r="C1467" s="632"/>
      <c r="D1467" s="633"/>
      <c r="E1467" s="632"/>
      <c r="F1467" s="625"/>
      <c r="G1467" s="608"/>
      <c r="H1467" s="475"/>
      <c r="I1467" s="613"/>
      <c r="J1467" s="614"/>
      <c r="K1467" s="614"/>
      <c r="L1467" s="649"/>
      <c r="M1467" s="644"/>
      <c r="N1467" s="505" t="str">
        <f>一年级BMI</f>
        <v/>
      </c>
      <c r="O1467" s="499" t="str">
        <f>一年级BMI等级</f>
        <v/>
      </c>
      <c r="P1467" s="500" t="str">
        <f>一年级BMI得分</f>
        <v/>
      </c>
      <c r="Q1467" s="515" t="str">
        <f>一年级肺活量得分</f>
        <v/>
      </c>
      <c r="R1467" s="512" t="str">
        <f>一年级等级</f>
        <v/>
      </c>
      <c r="S1467" s="516" t="str">
        <f>一年级50米跑得分</f>
        <v/>
      </c>
      <c r="T1467" s="517" t="str">
        <f>一年级等级</f>
        <v/>
      </c>
      <c r="U1467" s="516" t="str">
        <f>一年级坐位体前屈得分</f>
        <v/>
      </c>
      <c r="V1467" s="517" t="str">
        <f>一年级等级</f>
        <v/>
      </c>
      <c r="W1467" s="516" t="str">
        <f>一年级一分钟跳绳得分</f>
        <v/>
      </c>
      <c r="X1467" s="517" t="str">
        <f>一年级等级</f>
        <v/>
      </c>
      <c r="Y1467" s="515"/>
      <c r="Z1467" s="518"/>
      <c r="AA1467" s="533"/>
      <c r="AB1467" s="515"/>
      <c r="AC1467" s="533" t="str">
        <f>一年级跳绳附加分</f>
        <v/>
      </c>
      <c r="AD1467" s="534" t="str">
        <f>一年级标准分</f>
        <v/>
      </c>
      <c r="AE1467" s="534" t="str">
        <f>一年级总分</f>
        <v/>
      </c>
      <c r="AF1467" s="517" t="str">
        <f>一年级等级</f>
        <v/>
      </c>
    </row>
    <row r="1468" spans="1:32">
      <c r="A1468" s="664">
        <v>121</v>
      </c>
      <c r="B1468" s="665">
        <v>66</v>
      </c>
      <c r="C1468" s="632"/>
      <c r="D1468" s="633"/>
      <c r="E1468" s="632"/>
      <c r="F1468" s="625"/>
      <c r="G1468" s="608"/>
      <c r="H1468" s="475"/>
      <c r="I1468" s="613"/>
      <c r="J1468" s="614"/>
      <c r="K1468" s="614"/>
      <c r="L1468" s="649"/>
      <c r="M1468" s="644"/>
      <c r="N1468" s="505" t="str">
        <f>一年级BMI</f>
        <v/>
      </c>
      <c r="O1468" s="499" t="str">
        <f>一年级BMI等级</f>
        <v/>
      </c>
      <c r="P1468" s="500" t="str">
        <f>一年级BMI得分</f>
        <v/>
      </c>
      <c r="Q1468" s="515" t="str">
        <f>一年级肺活量得分</f>
        <v/>
      </c>
      <c r="R1468" s="512" t="str">
        <f>一年级等级</f>
        <v/>
      </c>
      <c r="S1468" s="516" t="str">
        <f>一年级50米跑得分</f>
        <v/>
      </c>
      <c r="T1468" s="517" t="str">
        <f>一年级等级</f>
        <v/>
      </c>
      <c r="U1468" s="516" t="str">
        <f>一年级坐位体前屈得分</f>
        <v/>
      </c>
      <c r="V1468" s="517" t="str">
        <f>一年级等级</f>
        <v/>
      </c>
      <c r="W1468" s="516" t="str">
        <f>一年级一分钟跳绳得分</f>
        <v/>
      </c>
      <c r="X1468" s="517" t="str">
        <f>一年级等级</f>
        <v/>
      </c>
      <c r="Y1468" s="515"/>
      <c r="Z1468" s="518"/>
      <c r="AA1468" s="533"/>
      <c r="AB1468" s="515"/>
      <c r="AC1468" s="533" t="str">
        <f>一年级跳绳附加分</f>
        <v/>
      </c>
      <c r="AD1468" s="534" t="str">
        <f>一年级标准分</f>
        <v/>
      </c>
      <c r="AE1468" s="534" t="str">
        <f>一年级总分</f>
        <v/>
      </c>
      <c r="AF1468" s="517" t="str">
        <f>一年级等级</f>
        <v/>
      </c>
    </row>
    <row r="1469" spans="1:32">
      <c r="A1469" s="664">
        <v>121</v>
      </c>
      <c r="B1469" s="665">
        <v>67</v>
      </c>
      <c r="C1469" s="632"/>
      <c r="D1469" s="633"/>
      <c r="E1469" s="632"/>
      <c r="F1469" s="625"/>
      <c r="G1469" s="608"/>
      <c r="H1469" s="475"/>
      <c r="I1469" s="613"/>
      <c r="J1469" s="614"/>
      <c r="K1469" s="614"/>
      <c r="L1469" s="649"/>
      <c r="M1469" s="644"/>
      <c r="N1469" s="505" t="str">
        <f>一年级BMI</f>
        <v/>
      </c>
      <c r="O1469" s="499" t="str">
        <f>一年级BMI等级</f>
        <v/>
      </c>
      <c r="P1469" s="500" t="str">
        <f>一年级BMI得分</f>
        <v/>
      </c>
      <c r="Q1469" s="515" t="str">
        <f>一年级肺活量得分</f>
        <v/>
      </c>
      <c r="R1469" s="512" t="str">
        <f>一年级等级</f>
        <v/>
      </c>
      <c r="S1469" s="516" t="str">
        <f>一年级50米跑得分</f>
        <v/>
      </c>
      <c r="T1469" s="517" t="str">
        <f>一年级等级</f>
        <v/>
      </c>
      <c r="U1469" s="516" t="str">
        <f>一年级坐位体前屈得分</f>
        <v/>
      </c>
      <c r="V1469" s="517" t="str">
        <f>一年级等级</f>
        <v/>
      </c>
      <c r="W1469" s="516" t="str">
        <f>一年级一分钟跳绳得分</f>
        <v/>
      </c>
      <c r="X1469" s="517" t="str">
        <f>一年级等级</f>
        <v/>
      </c>
      <c r="Y1469" s="515"/>
      <c r="Z1469" s="518"/>
      <c r="AA1469" s="533"/>
      <c r="AB1469" s="515"/>
      <c r="AC1469" s="533" t="str">
        <f>一年级跳绳附加分</f>
        <v/>
      </c>
      <c r="AD1469" s="534" t="str">
        <f>一年级标准分</f>
        <v/>
      </c>
      <c r="AE1469" s="534" t="str">
        <f>一年级总分</f>
        <v/>
      </c>
      <c r="AF1469" s="517" t="str">
        <f>一年级等级</f>
        <v/>
      </c>
    </row>
    <row r="1470" spans="1:32">
      <c r="A1470" s="664">
        <v>121</v>
      </c>
      <c r="B1470" s="665">
        <v>68</v>
      </c>
      <c r="C1470" s="632"/>
      <c r="D1470" s="633"/>
      <c r="E1470" s="632"/>
      <c r="F1470" s="625"/>
      <c r="G1470" s="608"/>
      <c r="H1470" s="475"/>
      <c r="I1470" s="613"/>
      <c r="J1470" s="614"/>
      <c r="K1470" s="614"/>
      <c r="L1470" s="649"/>
      <c r="M1470" s="644"/>
      <c r="N1470" s="505" t="str">
        <f>一年级BMI</f>
        <v/>
      </c>
      <c r="O1470" s="499" t="str">
        <f>一年级BMI等级</f>
        <v/>
      </c>
      <c r="P1470" s="500" t="str">
        <f>一年级BMI得分</f>
        <v/>
      </c>
      <c r="Q1470" s="515" t="str">
        <f>一年级肺活量得分</f>
        <v/>
      </c>
      <c r="R1470" s="512" t="str">
        <f>一年级等级</f>
        <v/>
      </c>
      <c r="S1470" s="516" t="str">
        <f>一年级50米跑得分</f>
        <v/>
      </c>
      <c r="T1470" s="517" t="str">
        <f>一年级等级</f>
        <v/>
      </c>
      <c r="U1470" s="516" t="str">
        <f>一年级坐位体前屈得分</f>
        <v/>
      </c>
      <c r="V1470" s="517" t="str">
        <f>一年级等级</f>
        <v/>
      </c>
      <c r="W1470" s="516" t="str">
        <f>一年级一分钟跳绳得分</f>
        <v/>
      </c>
      <c r="X1470" s="517" t="str">
        <f>一年级等级</f>
        <v/>
      </c>
      <c r="Y1470" s="515"/>
      <c r="Z1470" s="518"/>
      <c r="AA1470" s="533"/>
      <c r="AB1470" s="515"/>
      <c r="AC1470" s="533" t="str">
        <f>一年级跳绳附加分</f>
        <v/>
      </c>
      <c r="AD1470" s="534" t="str">
        <f>一年级标准分</f>
        <v/>
      </c>
      <c r="AE1470" s="534" t="str">
        <f>一年级总分</f>
        <v/>
      </c>
      <c r="AF1470" s="517" t="str">
        <f>一年级等级</f>
        <v/>
      </c>
    </row>
    <row r="1471" spans="1:32">
      <c r="A1471" s="664">
        <v>121</v>
      </c>
      <c r="B1471" s="665">
        <v>69</v>
      </c>
      <c r="C1471" s="632"/>
      <c r="D1471" s="633"/>
      <c r="E1471" s="632"/>
      <c r="F1471" s="625"/>
      <c r="G1471" s="608"/>
      <c r="H1471" s="475"/>
      <c r="I1471" s="613"/>
      <c r="J1471" s="614"/>
      <c r="K1471" s="614"/>
      <c r="L1471" s="649"/>
      <c r="M1471" s="644"/>
      <c r="N1471" s="505" t="str">
        <f>一年级BMI</f>
        <v/>
      </c>
      <c r="O1471" s="499" t="str">
        <f>一年级BMI等级</f>
        <v/>
      </c>
      <c r="P1471" s="500" t="str">
        <f>一年级BMI得分</f>
        <v/>
      </c>
      <c r="Q1471" s="515" t="str">
        <f>一年级肺活量得分</f>
        <v/>
      </c>
      <c r="R1471" s="512" t="str">
        <f>一年级等级</f>
        <v/>
      </c>
      <c r="S1471" s="516" t="str">
        <f>一年级50米跑得分</f>
        <v/>
      </c>
      <c r="T1471" s="517" t="str">
        <f>一年级等级</f>
        <v/>
      </c>
      <c r="U1471" s="516" t="str">
        <f>一年级坐位体前屈得分</f>
        <v/>
      </c>
      <c r="V1471" s="517" t="str">
        <f>一年级等级</f>
        <v/>
      </c>
      <c r="W1471" s="516" t="str">
        <f>一年级一分钟跳绳得分</f>
        <v/>
      </c>
      <c r="X1471" s="517" t="str">
        <f>一年级等级</f>
        <v/>
      </c>
      <c r="Y1471" s="515"/>
      <c r="Z1471" s="518"/>
      <c r="AA1471" s="533"/>
      <c r="AB1471" s="515"/>
      <c r="AC1471" s="533" t="str">
        <f>一年级跳绳附加分</f>
        <v/>
      </c>
      <c r="AD1471" s="534" t="str">
        <f>一年级标准分</f>
        <v/>
      </c>
      <c r="AE1471" s="534" t="str">
        <f>一年级总分</f>
        <v/>
      </c>
      <c r="AF1471" s="517" t="str">
        <f>一年级等级</f>
        <v/>
      </c>
    </row>
    <row r="1472" ht="15.75" spans="1:32">
      <c r="A1472" s="687">
        <v>121</v>
      </c>
      <c r="B1472" s="688">
        <v>70</v>
      </c>
      <c r="C1472" s="634"/>
      <c r="D1472" s="635"/>
      <c r="E1472" s="634"/>
      <c r="F1472" s="636"/>
      <c r="G1472" s="611"/>
      <c r="H1472" s="542"/>
      <c r="I1472" s="617"/>
      <c r="J1472" s="618"/>
      <c r="K1472" s="626"/>
      <c r="L1472" s="650"/>
      <c r="M1472" s="645"/>
      <c r="N1472" s="548" t="str">
        <f>一年级BMI</f>
        <v/>
      </c>
      <c r="O1472" s="549" t="str">
        <f>一年级BMI等级</f>
        <v/>
      </c>
      <c r="P1472" s="550" t="str">
        <f>一年级BMI得分</f>
        <v/>
      </c>
      <c r="Q1472" s="556" t="str">
        <f>一年级肺活量得分</f>
        <v/>
      </c>
      <c r="R1472" s="557" t="str">
        <f>一年级等级</f>
        <v/>
      </c>
      <c r="S1472" s="558" t="str">
        <f>一年级50米跑得分</f>
        <v/>
      </c>
      <c r="T1472" s="559" t="str">
        <f>一年级等级</f>
        <v/>
      </c>
      <c r="U1472" s="558" t="str">
        <f>一年级坐位体前屈得分</f>
        <v/>
      </c>
      <c r="V1472" s="559" t="str">
        <f>一年级等级</f>
        <v/>
      </c>
      <c r="W1472" s="558" t="str">
        <f>一年级一分钟跳绳得分</f>
        <v/>
      </c>
      <c r="X1472" s="559" t="str">
        <f>一年级等级</f>
        <v/>
      </c>
      <c r="Y1472" s="556"/>
      <c r="Z1472" s="563"/>
      <c r="AA1472" s="564"/>
      <c r="AB1472" s="556"/>
      <c r="AC1472" s="564" t="str">
        <f>一年级跳绳附加分</f>
        <v/>
      </c>
      <c r="AD1472" s="566" t="str">
        <f>一年级标准分</f>
        <v/>
      </c>
      <c r="AE1472" s="566" t="str">
        <f>一年级总分</f>
        <v/>
      </c>
      <c r="AF1472" s="567" t="str">
        <f>一年级等级</f>
        <v/>
      </c>
    </row>
    <row r="1473" ht="15.75" spans="1:32">
      <c r="A1473" s="662">
        <v>122</v>
      </c>
      <c r="B1473" s="663">
        <v>1</v>
      </c>
      <c r="C1473" s="637"/>
      <c r="D1473" s="638"/>
      <c r="E1473" s="637"/>
      <c r="F1473" s="640"/>
      <c r="G1473" s="612"/>
      <c r="H1473" s="475"/>
      <c r="I1473" s="621"/>
      <c r="J1473" s="622"/>
      <c r="K1473" s="629"/>
      <c r="L1473" s="651"/>
      <c r="M1473" s="646"/>
      <c r="N1473" s="553" t="str">
        <f>一年级BMI</f>
        <v/>
      </c>
      <c r="O1473" s="554" t="str">
        <f>一年级BMI等级</f>
        <v/>
      </c>
      <c r="P1473" s="555" t="str">
        <f>一年级BMI得分</f>
        <v/>
      </c>
      <c r="Q1473" s="560" t="str">
        <f>一年级肺活量得分</f>
        <v/>
      </c>
      <c r="R1473" s="561" t="str">
        <f>一年级等级</f>
        <v/>
      </c>
      <c r="S1473" s="562" t="str">
        <f>一年级50米跑得分</f>
        <v/>
      </c>
      <c r="T1473" s="561" t="str">
        <f>一年级等级</f>
        <v/>
      </c>
      <c r="U1473" s="562" t="str">
        <f>一年级坐位体前屈得分</f>
        <v/>
      </c>
      <c r="V1473" s="561" t="str">
        <f>一年级等级</f>
        <v/>
      </c>
      <c r="W1473" s="562" t="str">
        <f>一年级一分钟跳绳得分</f>
        <v/>
      </c>
      <c r="X1473" s="561" t="str">
        <f>一年级等级</f>
        <v/>
      </c>
      <c r="Y1473" s="560"/>
      <c r="Z1473" s="568"/>
      <c r="AA1473" s="569"/>
      <c r="AB1473" s="560"/>
      <c r="AC1473" s="569" t="str">
        <f>一年级跳绳附加分</f>
        <v/>
      </c>
      <c r="AD1473" s="531" t="str">
        <f>一年级标准分</f>
        <v/>
      </c>
      <c r="AE1473" s="531" t="str">
        <f>一年级总分</f>
        <v/>
      </c>
      <c r="AF1473" s="512" t="str">
        <f>一年级等级</f>
        <v/>
      </c>
    </row>
    <row r="1474" spans="1:32">
      <c r="A1474" s="664">
        <v>122</v>
      </c>
      <c r="B1474" s="665">
        <v>2</v>
      </c>
      <c r="C1474" s="632"/>
      <c r="D1474" s="633"/>
      <c r="E1474" s="632"/>
      <c r="F1474" s="625"/>
      <c r="G1474" s="608"/>
      <c r="H1474" s="475"/>
      <c r="I1474" s="613"/>
      <c r="J1474" s="614"/>
      <c r="K1474" s="614"/>
      <c r="L1474" s="649"/>
      <c r="M1474" s="644"/>
      <c r="N1474" s="505" t="str">
        <f>一年级BMI</f>
        <v/>
      </c>
      <c r="O1474" s="499" t="str">
        <f>一年级BMI等级</f>
        <v/>
      </c>
      <c r="P1474" s="500" t="str">
        <f>一年级BMI得分</f>
        <v/>
      </c>
      <c r="Q1474" s="515" t="str">
        <f>一年级肺活量得分</f>
        <v/>
      </c>
      <c r="R1474" s="512" t="str">
        <f>一年级等级</f>
        <v/>
      </c>
      <c r="S1474" s="516" t="str">
        <f>一年级50米跑得分</f>
        <v/>
      </c>
      <c r="T1474" s="517" t="str">
        <f>一年级等级</f>
        <v/>
      </c>
      <c r="U1474" s="516" t="str">
        <f>一年级坐位体前屈得分</f>
        <v/>
      </c>
      <c r="V1474" s="517" t="str">
        <f>一年级等级</f>
        <v/>
      </c>
      <c r="W1474" s="516" t="str">
        <f>一年级一分钟跳绳得分</f>
        <v/>
      </c>
      <c r="X1474" s="517" t="str">
        <f>一年级等级</f>
        <v/>
      </c>
      <c r="Y1474" s="515"/>
      <c r="Z1474" s="518"/>
      <c r="AA1474" s="533"/>
      <c r="AB1474" s="515"/>
      <c r="AC1474" s="533" t="str">
        <f>一年级跳绳附加分</f>
        <v/>
      </c>
      <c r="AD1474" s="534" t="str">
        <f>一年级标准分</f>
        <v/>
      </c>
      <c r="AE1474" s="534" t="str">
        <f>一年级总分</f>
        <v/>
      </c>
      <c r="AF1474" s="517" t="str">
        <f>一年级等级</f>
        <v/>
      </c>
    </row>
    <row r="1475" spans="1:32">
      <c r="A1475" s="664">
        <v>122</v>
      </c>
      <c r="B1475" s="665">
        <v>3</v>
      </c>
      <c r="C1475" s="632"/>
      <c r="D1475" s="633"/>
      <c r="E1475" s="632"/>
      <c r="F1475" s="625"/>
      <c r="G1475" s="608"/>
      <c r="H1475" s="475"/>
      <c r="I1475" s="613"/>
      <c r="J1475" s="614"/>
      <c r="K1475" s="614"/>
      <c r="L1475" s="649"/>
      <c r="M1475" s="644"/>
      <c r="N1475" s="505" t="str">
        <f>一年级BMI</f>
        <v/>
      </c>
      <c r="O1475" s="499" t="str">
        <f>一年级BMI等级</f>
        <v/>
      </c>
      <c r="P1475" s="500" t="str">
        <f>一年级BMI得分</f>
        <v/>
      </c>
      <c r="Q1475" s="515" t="str">
        <f>一年级肺活量得分</f>
        <v/>
      </c>
      <c r="R1475" s="512" t="str">
        <f>一年级等级</f>
        <v/>
      </c>
      <c r="S1475" s="516" t="str">
        <f>一年级50米跑得分</f>
        <v/>
      </c>
      <c r="T1475" s="517" t="str">
        <f>一年级等级</f>
        <v/>
      </c>
      <c r="U1475" s="516" t="str">
        <f>一年级坐位体前屈得分</f>
        <v/>
      </c>
      <c r="V1475" s="517" t="str">
        <f>一年级等级</f>
        <v/>
      </c>
      <c r="W1475" s="516" t="str">
        <f>一年级一分钟跳绳得分</f>
        <v/>
      </c>
      <c r="X1475" s="517" t="str">
        <f>一年级等级</f>
        <v/>
      </c>
      <c r="Y1475" s="515"/>
      <c r="Z1475" s="518"/>
      <c r="AA1475" s="533"/>
      <c r="AB1475" s="515"/>
      <c r="AC1475" s="533" t="str">
        <f>一年级跳绳附加分</f>
        <v/>
      </c>
      <c r="AD1475" s="534" t="str">
        <f>一年级标准分</f>
        <v/>
      </c>
      <c r="AE1475" s="534" t="str">
        <f>一年级总分</f>
        <v/>
      </c>
      <c r="AF1475" s="517" t="str">
        <f>一年级等级</f>
        <v/>
      </c>
    </row>
    <row r="1476" spans="1:32">
      <c r="A1476" s="664">
        <v>122</v>
      </c>
      <c r="B1476" s="665">
        <v>4</v>
      </c>
      <c r="C1476" s="632"/>
      <c r="D1476" s="633"/>
      <c r="E1476" s="632"/>
      <c r="F1476" s="625"/>
      <c r="G1476" s="608"/>
      <c r="H1476" s="475"/>
      <c r="I1476" s="613"/>
      <c r="J1476" s="614"/>
      <c r="K1476" s="614"/>
      <c r="L1476" s="649"/>
      <c r="M1476" s="644"/>
      <c r="N1476" s="505" t="str">
        <f>一年级BMI</f>
        <v/>
      </c>
      <c r="O1476" s="499" t="str">
        <f>一年级BMI等级</f>
        <v/>
      </c>
      <c r="P1476" s="500" t="str">
        <f>一年级BMI得分</f>
        <v/>
      </c>
      <c r="Q1476" s="515" t="str">
        <f>一年级肺活量得分</f>
        <v/>
      </c>
      <c r="R1476" s="512" t="str">
        <f>一年级等级</f>
        <v/>
      </c>
      <c r="S1476" s="516" t="str">
        <f>一年级50米跑得分</f>
        <v/>
      </c>
      <c r="T1476" s="517" t="str">
        <f>一年级等级</f>
        <v/>
      </c>
      <c r="U1476" s="516" t="str">
        <f>一年级坐位体前屈得分</f>
        <v/>
      </c>
      <c r="V1476" s="517" t="str">
        <f>一年级等级</f>
        <v/>
      </c>
      <c r="W1476" s="516" t="str">
        <f>一年级一分钟跳绳得分</f>
        <v/>
      </c>
      <c r="X1476" s="517" t="str">
        <f>一年级等级</f>
        <v/>
      </c>
      <c r="Y1476" s="515"/>
      <c r="Z1476" s="518"/>
      <c r="AA1476" s="533"/>
      <c r="AB1476" s="515"/>
      <c r="AC1476" s="533" t="str">
        <f>一年级跳绳附加分</f>
        <v/>
      </c>
      <c r="AD1476" s="534" t="str">
        <f>一年级标准分</f>
        <v/>
      </c>
      <c r="AE1476" s="534" t="str">
        <f>一年级总分</f>
        <v/>
      </c>
      <c r="AF1476" s="517" t="str">
        <f>一年级等级</f>
        <v/>
      </c>
    </row>
    <row r="1477" spans="1:32">
      <c r="A1477" s="664">
        <v>122</v>
      </c>
      <c r="B1477" s="665">
        <v>5</v>
      </c>
      <c r="C1477" s="632"/>
      <c r="D1477" s="633"/>
      <c r="E1477" s="632"/>
      <c r="F1477" s="625"/>
      <c r="G1477" s="608"/>
      <c r="H1477" s="475"/>
      <c r="I1477" s="613"/>
      <c r="J1477" s="614"/>
      <c r="K1477" s="614"/>
      <c r="L1477" s="649"/>
      <c r="M1477" s="644"/>
      <c r="N1477" s="505" t="str">
        <f>一年级BMI</f>
        <v/>
      </c>
      <c r="O1477" s="499" t="str">
        <f>一年级BMI等级</f>
        <v/>
      </c>
      <c r="P1477" s="500" t="str">
        <f>一年级BMI得分</f>
        <v/>
      </c>
      <c r="Q1477" s="515" t="str">
        <f>一年级肺活量得分</f>
        <v/>
      </c>
      <c r="R1477" s="512" t="str">
        <f>一年级等级</f>
        <v/>
      </c>
      <c r="S1477" s="516" t="str">
        <f>一年级50米跑得分</f>
        <v/>
      </c>
      <c r="T1477" s="517" t="str">
        <f>一年级等级</f>
        <v/>
      </c>
      <c r="U1477" s="516" t="str">
        <f>一年级坐位体前屈得分</f>
        <v/>
      </c>
      <c r="V1477" s="517" t="str">
        <f>一年级等级</f>
        <v/>
      </c>
      <c r="W1477" s="516" t="str">
        <f>一年级一分钟跳绳得分</f>
        <v/>
      </c>
      <c r="X1477" s="517" t="str">
        <f>一年级等级</f>
        <v/>
      </c>
      <c r="Y1477" s="515"/>
      <c r="Z1477" s="518"/>
      <c r="AA1477" s="533"/>
      <c r="AB1477" s="515"/>
      <c r="AC1477" s="533" t="str">
        <f>一年级跳绳附加分</f>
        <v/>
      </c>
      <c r="AD1477" s="534" t="str">
        <f>一年级标准分</f>
        <v/>
      </c>
      <c r="AE1477" s="534" t="str">
        <f>一年级总分</f>
        <v/>
      </c>
      <c r="AF1477" s="517" t="str">
        <f>一年级等级</f>
        <v/>
      </c>
    </row>
    <row r="1478" spans="1:32">
      <c r="A1478" s="664">
        <v>122</v>
      </c>
      <c r="B1478" s="665">
        <v>6</v>
      </c>
      <c r="C1478" s="632"/>
      <c r="D1478" s="633"/>
      <c r="E1478" s="632"/>
      <c r="F1478" s="625"/>
      <c r="G1478" s="608"/>
      <c r="H1478" s="475"/>
      <c r="I1478" s="613"/>
      <c r="J1478" s="614"/>
      <c r="K1478" s="614"/>
      <c r="L1478" s="649"/>
      <c r="M1478" s="644"/>
      <c r="N1478" s="505" t="str">
        <f>一年级BMI</f>
        <v/>
      </c>
      <c r="O1478" s="499" t="str">
        <f>一年级BMI等级</f>
        <v/>
      </c>
      <c r="P1478" s="500" t="str">
        <f>一年级BMI得分</f>
        <v/>
      </c>
      <c r="Q1478" s="515" t="str">
        <f>一年级肺活量得分</f>
        <v/>
      </c>
      <c r="R1478" s="512" t="str">
        <f>一年级等级</f>
        <v/>
      </c>
      <c r="S1478" s="516" t="str">
        <f>一年级50米跑得分</f>
        <v/>
      </c>
      <c r="T1478" s="517" t="str">
        <f>一年级等级</f>
        <v/>
      </c>
      <c r="U1478" s="516" t="str">
        <f>一年级坐位体前屈得分</f>
        <v/>
      </c>
      <c r="V1478" s="517" t="str">
        <f>一年级等级</f>
        <v/>
      </c>
      <c r="W1478" s="516" t="str">
        <f>一年级一分钟跳绳得分</f>
        <v/>
      </c>
      <c r="X1478" s="517" t="str">
        <f>一年级等级</f>
        <v/>
      </c>
      <c r="Y1478" s="515"/>
      <c r="Z1478" s="518"/>
      <c r="AA1478" s="533"/>
      <c r="AB1478" s="515"/>
      <c r="AC1478" s="533" t="str">
        <f>一年级跳绳附加分</f>
        <v/>
      </c>
      <c r="AD1478" s="534" t="str">
        <f>一年级标准分</f>
        <v/>
      </c>
      <c r="AE1478" s="534" t="str">
        <f>一年级总分</f>
        <v/>
      </c>
      <c r="AF1478" s="517" t="str">
        <f>一年级等级</f>
        <v/>
      </c>
    </row>
    <row r="1479" spans="1:32">
      <c r="A1479" s="664">
        <v>122</v>
      </c>
      <c r="B1479" s="665">
        <v>7</v>
      </c>
      <c r="C1479" s="632"/>
      <c r="D1479" s="633"/>
      <c r="E1479" s="632"/>
      <c r="F1479" s="625"/>
      <c r="G1479" s="608"/>
      <c r="H1479" s="475"/>
      <c r="I1479" s="613"/>
      <c r="J1479" s="614"/>
      <c r="K1479" s="614"/>
      <c r="L1479" s="649"/>
      <c r="M1479" s="644"/>
      <c r="N1479" s="505" t="str">
        <f>一年级BMI</f>
        <v/>
      </c>
      <c r="O1479" s="499" t="str">
        <f>一年级BMI等级</f>
        <v/>
      </c>
      <c r="P1479" s="500" t="str">
        <f>一年级BMI得分</f>
        <v/>
      </c>
      <c r="Q1479" s="515" t="str">
        <f>一年级肺活量得分</f>
        <v/>
      </c>
      <c r="R1479" s="512" t="str">
        <f>一年级等级</f>
        <v/>
      </c>
      <c r="S1479" s="516" t="str">
        <f>一年级50米跑得分</f>
        <v/>
      </c>
      <c r="T1479" s="517" t="str">
        <f>一年级等级</f>
        <v/>
      </c>
      <c r="U1479" s="516" t="str">
        <f>一年级坐位体前屈得分</f>
        <v/>
      </c>
      <c r="V1479" s="517" t="str">
        <f>一年级等级</f>
        <v/>
      </c>
      <c r="W1479" s="516" t="str">
        <f>一年级一分钟跳绳得分</f>
        <v/>
      </c>
      <c r="X1479" s="517" t="str">
        <f>一年级等级</f>
        <v/>
      </c>
      <c r="Y1479" s="515"/>
      <c r="Z1479" s="518"/>
      <c r="AA1479" s="533"/>
      <c r="AB1479" s="515"/>
      <c r="AC1479" s="533" t="str">
        <f>一年级跳绳附加分</f>
        <v/>
      </c>
      <c r="AD1479" s="534" t="str">
        <f>一年级标准分</f>
        <v/>
      </c>
      <c r="AE1479" s="534" t="str">
        <f>一年级总分</f>
        <v/>
      </c>
      <c r="AF1479" s="517" t="str">
        <f>一年级等级</f>
        <v/>
      </c>
    </row>
    <row r="1480" spans="1:32">
      <c r="A1480" s="664">
        <v>122</v>
      </c>
      <c r="B1480" s="665">
        <v>8</v>
      </c>
      <c r="C1480" s="632"/>
      <c r="D1480" s="633"/>
      <c r="E1480" s="632"/>
      <c r="F1480" s="625"/>
      <c r="G1480" s="608"/>
      <c r="H1480" s="475"/>
      <c r="I1480" s="613"/>
      <c r="J1480" s="614"/>
      <c r="K1480" s="614"/>
      <c r="L1480" s="649"/>
      <c r="M1480" s="644"/>
      <c r="N1480" s="505" t="str">
        <f>一年级BMI</f>
        <v/>
      </c>
      <c r="O1480" s="499" t="str">
        <f>一年级BMI等级</f>
        <v/>
      </c>
      <c r="P1480" s="500" t="str">
        <f>一年级BMI得分</f>
        <v/>
      </c>
      <c r="Q1480" s="515" t="str">
        <f>一年级肺活量得分</f>
        <v/>
      </c>
      <c r="R1480" s="512" t="str">
        <f>一年级等级</f>
        <v/>
      </c>
      <c r="S1480" s="516" t="str">
        <f>一年级50米跑得分</f>
        <v/>
      </c>
      <c r="T1480" s="517" t="str">
        <f>一年级等级</f>
        <v/>
      </c>
      <c r="U1480" s="516" t="str">
        <f>一年级坐位体前屈得分</f>
        <v/>
      </c>
      <c r="V1480" s="517" t="str">
        <f>一年级等级</f>
        <v/>
      </c>
      <c r="W1480" s="516" t="str">
        <f>一年级一分钟跳绳得分</f>
        <v/>
      </c>
      <c r="X1480" s="517" t="str">
        <f>一年级等级</f>
        <v/>
      </c>
      <c r="Y1480" s="515"/>
      <c r="Z1480" s="518"/>
      <c r="AA1480" s="533"/>
      <c r="AB1480" s="515"/>
      <c r="AC1480" s="533" t="str">
        <f>一年级跳绳附加分</f>
        <v/>
      </c>
      <c r="AD1480" s="534" t="str">
        <f>一年级标准分</f>
        <v/>
      </c>
      <c r="AE1480" s="534" t="str">
        <f>一年级总分</f>
        <v/>
      </c>
      <c r="AF1480" s="517" t="str">
        <f>一年级等级</f>
        <v/>
      </c>
    </row>
    <row r="1481" spans="1:32">
      <c r="A1481" s="664">
        <v>122</v>
      </c>
      <c r="B1481" s="665">
        <v>9</v>
      </c>
      <c r="C1481" s="632"/>
      <c r="D1481" s="633"/>
      <c r="E1481" s="632"/>
      <c r="F1481" s="625"/>
      <c r="G1481" s="608"/>
      <c r="H1481" s="475"/>
      <c r="I1481" s="613"/>
      <c r="J1481" s="614"/>
      <c r="K1481" s="614"/>
      <c r="L1481" s="649"/>
      <c r="M1481" s="644"/>
      <c r="N1481" s="505" t="str">
        <f>一年级BMI</f>
        <v/>
      </c>
      <c r="O1481" s="499" t="str">
        <f>一年级BMI等级</f>
        <v/>
      </c>
      <c r="P1481" s="500" t="str">
        <f>一年级BMI得分</f>
        <v/>
      </c>
      <c r="Q1481" s="515" t="str">
        <f>一年级肺活量得分</f>
        <v/>
      </c>
      <c r="R1481" s="512" t="str">
        <f>一年级等级</f>
        <v/>
      </c>
      <c r="S1481" s="516" t="str">
        <f>一年级50米跑得分</f>
        <v/>
      </c>
      <c r="T1481" s="517" t="str">
        <f>一年级等级</f>
        <v/>
      </c>
      <c r="U1481" s="516" t="str">
        <f>一年级坐位体前屈得分</f>
        <v/>
      </c>
      <c r="V1481" s="517" t="str">
        <f>一年级等级</f>
        <v/>
      </c>
      <c r="W1481" s="516" t="str">
        <f>一年级一分钟跳绳得分</f>
        <v/>
      </c>
      <c r="X1481" s="517" t="str">
        <f>一年级等级</f>
        <v/>
      </c>
      <c r="Y1481" s="515"/>
      <c r="Z1481" s="518"/>
      <c r="AA1481" s="533"/>
      <c r="AB1481" s="515"/>
      <c r="AC1481" s="533" t="str">
        <f>一年级跳绳附加分</f>
        <v/>
      </c>
      <c r="AD1481" s="534" t="str">
        <f>一年级标准分</f>
        <v/>
      </c>
      <c r="AE1481" s="534" t="str">
        <f>一年级总分</f>
        <v/>
      </c>
      <c r="AF1481" s="517" t="str">
        <f>一年级等级</f>
        <v/>
      </c>
    </row>
    <row r="1482" spans="1:32">
      <c r="A1482" s="664">
        <v>122</v>
      </c>
      <c r="B1482" s="665">
        <v>10</v>
      </c>
      <c r="C1482" s="632"/>
      <c r="D1482" s="633"/>
      <c r="E1482" s="632"/>
      <c r="F1482" s="625"/>
      <c r="G1482" s="608"/>
      <c r="H1482" s="475"/>
      <c r="I1482" s="613"/>
      <c r="J1482" s="614"/>
      <c r="K1482" s="614"/>
      <c r="L1482" s="649"/>
      <c r="M1482" s="644"/>
      <c r="N1482" s="505" t="str">
        <f>一年级BMI</f>
        <v/>
      </c>
      <c r="O1482" s="499" t="str">
        <f>一年级BMI等级</f>
        <v/>
      </c>
      <c r="P1482" s="500" t="str">
        <f>一年级BMI得分</f>
        <v/>
      </c>
      <c r="Q1482" s="515" t="str">
        <f>一年级肺活量得分</f>
        <v/>
      </c>
      <c r="R1482" s="512" t="str">
        <f>一年级等级</f>
        <v/>
      </c>
      <c r="S1482" s="516" t="str">
        <f>一年级50米跑得分</f>
        <v/>
      </c>
      <c r="T1482" s="517" t="str">
        <f>一年级等级</f>
        <v/>
      </c>
      <c r="U1482" s="516" t="str">
        <f>一年级坐位体前屈得分</f>
        <v/>
      </c>
      <c r="V1482" s="517" t="str">
        <f>一年级等级</f>
        <v/>
      </c>
      <c r="W1482" s="516" t="str">
        <f>一年级一分钟跳绳得分</f>
        <v/>
      </c>
      <c r="X1482" s="517" t="str">
        <f>一年级等级</f>
        <v/>
      </c>
      <c r="Y1482" s="515"/>
      <c r="Z1482" s="518"/>
      <c r="AA1482" s="533"/>
      <c r="AB1482" s="515"/>
      <c r="AC1482" s="533" t="str">
        <f>一年级跳绳附加分</f>
        <v/>
      </c>
      <c r="AD1482" s="534" t="str">
        <f>一年级标准分</f>
        <v/>
      </c>
      <c r="AE1482" s="534" t="str">
        <f>一年级总分</f>
        <v/>
      </c>
      <c r="AF1482" s="517" t="str">
        <f>一年级等级</f>
        <v/>
      </c>
    </row>
    <row r="1483" spans="1:32">
      <c r="A1483" s="664">
        <v>122</v>
      </c>
      <c r="B1483" s="665">
        <v>11</v>
      </c>
      <c r="C1483" s="632"/>
      <c r="D1483" s="633"/>
      <c r="E1483" s="632"/>
      <c r="F1483" s="625"/>
      <c r="G1483" s="608"/>
      <c r="H1483" s="475"/>
      <c r="I1483" s="613"/>
      <c r="J1483" s="614"/>
      <c r="K1483" s="614"/>
      <c r="L1483" s="649"/>
      <c r="M1483" s="644"/>
      <c r="N1483" s="505" t="str">
        <f>一年级BMI</f>
        <v/>
      </c>
      <c r="O1483" s="499" t="str">
        <f>一年级BMI等级</f>
        <v/>
      </c>
      <c r="P1483" s="500" t="str">
        <f>一年级BMI得分</f>
        <v/>
      </c>
      <c r="Q1483" s="515" t="str">
        <f>一年级肺活量得分</f>
        <v/>
      </c>
      <c r="R1483" s="512" t="str">
        <f>一年级等级</f>
        <v/>
      </c>
      <c r="S1483" s="516" t="str">
        <f>一年级50米跑得分</f>
        <v/>
      </c>
      <c r="T1483" s="517" t="str">
        <f>一年级等级</f>
        <v/>
      </c>
      <c r="U1483" s="516" t="str">
        <f>一年级坐位体前屈得分</f>
        <v/>
      </c>
      <c r="V1483" s="517" t="str">
        <f>一年级等级</f>
        <v/>
      </c>
      <c r="W1483" s="516" t="str">
        <f>一年级一分钟跳绳得分</f>
        <v/>
      </c>
      <c r="X1483" s="517" t="str">
        <f>一年级等级</f>
        <v/>
      </c>
      <c r="Y1483" s="515"/>
      <c r="Z1483" s="518"/>
      <c r="AA1483" s="533"/>
      <c r="AB1483" s="515"/>
      <c r="AC1483" s="533" t="str">
        <f>一年级跳绳附加分</f>
        <v/>
      </c>
      <c r="AD1483" s="534" t="str">
        <f>一年级标准分</f>
        <v/>
      </c>
      <c r="AE1483" s="534" t="str">
        <f>一年级总分</f>
        <v/>
      </c>
      <c r="AF1483" s="517" t="str">
        <f>一年级等级</f>
        <v/>
      </c>
    </row>
    <row r="1484" spans="1:32">
      <c r="A1484" s="664">
        <v>122</v>
      </c>
      <c r="B1484" s="665">
        <v>12</v>
      </c>
      <c r="C1484" s="632"/>
      <c r="D1484" s="633"/>
      <c r="E1484" s="632"/>
      <c r="F1484" s="625"/>
      <c r="G1484" s="608"/>
      <c r="H1484" s="475"/>
      <c r="I1484" s="613"/>
      <c r="J1484" s="614"/>
      <c r="K1484" s="614"/>
      <c r="L1484" s="649"/>
      <c r="M1484" s="644"/>
      <c r="N1484" s="505" t="str">
        <f>一年级BMI</f>
        <v/>
      </c>
      <c r="O1484" s="499" t="str">
        <f>一年级BMI等级</f>
        <v/>
      </c>
      <c r="P1484" s="500" t="str">
        <f>一年级BMI得分</f>
        <v/>
      </c>
      <c r="Q1484" s="515" t="str">
        <f>一年级肺活量得分</f>
        <v/>
      </c>
      <c r="R1484" s="512" t="str">
        <f>一年级等级</f>
        <v/>
      </c>
      <c r="S1484" s="516" t="str">
        <f>一年级50米跑得分</f>
        <v/>
      </c>
      <c r="T1484" s="517" t="str">
        <f>一年级等级</f>
        <v/>
      </c>
      <c r="U1484" s="516" t="str">
        <f>一年级坐位体前屈得分</f>
        <v/>
      </c>
      <c r="V1484" s="517" t="str">
        <f>一年级等级</f>
        <v/>
      </c>
      <c r="W1484" s="516" t="str">
        <f>一年级一分钟跳绳得分</f>
        <v/>
      </c>
      <c r="X1484" s="517" t="str">
        <f>一年级等级</f>
        <v/>
      </c>
      <c r="Y1484" s="515"/>
      <c r="Z1484" s="518"/>
      <c r="AA1484" s="533"/>
      <c r="AB1484" s="515"/>
      <c r="AC1484" s="533" t="str">
        <f>一年级跳绳附加分</f>
        <v/>
      </c>
      <c r="AD1484" s="534" t="str">
        <f>一年级标准分</f>
        <v/>
      </c>
      <c r="AE1484" s="534" t="str">
        <f>一年级总分</f>
        <v/>
      </c>
      <c r="AF1484" s="517" t="str">
        <f>一年级等级</f>
        <v/>
      </c>
    </row>
    <row r="1485" spans="1:32">
      <c r="A1485" s="664">
        <v>122</v>
      </c>
      <c r="B1485" s="665">
        <v>13</v>
      </c>
      <c r="C1485" s="632"/>
      <c r="D1485" s="633"/>
      <c r="E1485" s="632"/>
      <c r="F1485" s="625"/>
      <c r="G1485" s="608"/>
      <c r="H1485" s="475"/>
      <c r="I1485" s="613"/>
      <c r="J1485" s="614"/>
      <c r="K1485" s="614"/>
      <c r="L1485" s="649"/>
      <c r="M1485" s="644"/>
      <c r="N1485" s="505" t="str">
        <f>一年级BMI</f>
        <v/>
      </c>
      <c r="O1485" s="499" t="str">
        <f>一年级BMI等级</f>
        <v/>
      </c>
      <c r="P1485" s="500" t="str">
        <f>一年级BMI得分</f>
        <v/>
      </c>
      <c r="Q1485" s="515" t="str">
        <f>一年级肺活量得分</f>
        <v/>
      </c>
      <c r="R1485" s="512" t="str">
        <f>一年级等级</f>
        <v/>
      </c>
      <c r="S1485" s="516" t="str">
        <f>一年级50米跑得分</f>
        <v/>
      </c>
      <c r="T1485" s="517" t="str">
        <f>一年级等级</f>
        <v/>
      </c>
      <c r="U1485" s="516" t="str">
        <f>一年级坐位体前屈得分</f>
        <v/>
      </c>
      <c r="V1485" s="517" t="str">
        <f>一年级等级</f>
        <v/>
      </c>
      <c r="W1485" s="516" t="str">
        <f>一年级一分钟跳绳得分</f>
        <v/>
      </c>
      <c r="X1485" s="517" t="str">
        <f>一年级等级</f>
        <v/>
      </c>
      <c r="Y1485" s="515"/>
      <c r="Z1485" s="518"/>
      <c r="AA1485" s="533"/>
      <c r="AB1485" s="515"/>
      <c r="AC1485" s="533" t="str">
        <f>一年级跳绳附加分</f>
        <v/>
      </c>
      <c r="AD1485" s="534" t="str">
        <f>一年级标准分</f>
        <v/>
      </c>
      <c r="AE1485" s="534" t="str">
        <f>一年级总分</f>
        <v/>
      </c>
      <c r="AF1485" s="517" t="str">
        <f>一年级等级</f>
        <v/>
      </c>
    </row>
    <row r="1486" spans="1:32">
      <c r="A1486" s="664">
        <v>122</v>
      </c>
      <c r="B1486" s="665">
        <v>14</v>
      </c>
      <c r="C1486" s="632"/>
      <c r="D1486" s="633"/>
      <c r="E1486" s="632"/>
      <c r="F1486" s="625"/>
      <c r="G1486" s="608"/>
      <c r="H1486" s="475"/>
      <c r="I1486" s="613"/>
      <c r="J1486" s="614"/>
      <c r="K1486" s="614"/>
      <c r="L1486" s="649"/>
      <c r="M1486" s="644"/>
      <c r="N1486" s="505" t="str">
        <f>一年级BMI</f>
        <v/>
      </c>
      <c r="O1486" s="499" t="str">
        <f>一年级BMI等级</f>
        <v/>
      </c>
      <c r="P1486" s="500" t="str">
        <f>一年级BMI得分</f>
        <v/>
      </c>
      <c r="Q1486" s="515" t="str">
        <f>一年级肺活量得分</f>
        <v/>
      </c>
      <c r="R1486" s="512" t="str">
        <f>一年级等级</f>
        <v/>
      </c>
      <c r="S1486" s="516" t="str">
        <f>一年级50米跑得分</f>
        <v/>
      </c>
      <c r="T1486" s="517" t="str">
        <f>一年级等级</f>
        <v/>
      </c>
      <c r="U1486" s="516" t="str">
        <f>一年级坐位体前屈得分</f>
        <v/>
      </c>
      <c r="V1486" s="517" t="str">
        <f>一年级等级</f>
        <v/>
      </c>
      <c r="W1486" s="516" t="str">
        <f>一年级一分钟跳绳得分</f>
        <v/>
      </c>
      <c r="X1486" s="517" t="str">
        <f>一年级等级</f>
        <v/>
      </c>
      <c r="Y1486" s="515"/>
      <c r="Z1486" s="518"/>
      <c r="AA1486" s="533"/>
      <c r="AB1486" s="515"/>
      <c r="AC1486" s="533" t="str">
        <f>一年级跳绳附加分</f>
        <v/>
      </c>
      <c r="AD1486" s="534" t="str">
        <f>一年级标准分</f>
        <v/>
      </c>
      <c r="AE1486" s="534" t="str">
        <f>一年级总分</f>
        <v/>
      </c>
      <c r="AF1486" s="517" t="str">
        <f>一年级等级</f>
        <v/>
      </c>
    </row>
    <row r="1487" spans="1:32">
      <c r="A1487" s="664">
        <v>122</v>
      </c>
      <c r="B1487" s="665">
        <v>15</v>
      </c>
      <c r="C1487" s="632"/>
      <c r="D1487" s="633"/>
      <c r="E1487" s="632"/>
      <c r="F1487" s="625"/>
      <c r="G1487" s="608"/>
      <c r="H1487" s="475"/>
      <c r="I1487" s="613"/>
      <c r="J1487" s="614"/>
      <c r="K1487" s="614"/>
      <c r="L1487" s="649"/>
      <c r="M1487" s="644"/>
      <c r="N1487" s="505" t="str">
        <f>一年级BMI</f>
        <v/>
      </c>
      <c r="O1487" s="499" t="str">
        <f>一年级BMI等级</f>
        <v/>
      </c>
      <c r="P1487" s="500" t="str">
        <f>一年级BMI得分</f>
        <v/>
      </c>
      <c r="Q1487" s="515" t="str">
        <f>一年级肺活量得分</f>
        <v/>
      </c>
      <c r="R1487" s="512" t="str">
        <f>一年级等级</f>
        <v/>
      </c>
      <c r="S1487" s="516" t="str">
        <f>一年级50米跑得分</f>
        <v/>
      </c>
      <c r="T1487" s="517" t="str">
        <f>一年级等级</f>
        <v/>
      </c>
      <c r="U1487" s="516" t="str">
        <f>一年级坐位体前屈得分</f>
        <v/>
      </c>
      <c r="V1487" s="517" t="str">
        <f>一年级等级</f>
        <v/>
      </c>
      <c r="W1487" s="516" t="str">
        <f>一年级一分钟跳绳得分</f>
        <v/>
      </c>
      <c r="X1487" s="517" t="str">
        <f>一年级等级</f>
        <v/>
      </c>
      <c r="Y1487" s="515"/>
      <c r="Z1487" s="518"/>
      <c r="AA1487" s="533"/>
      <c r="AB1487" s="515"/>
      <c r="AC1487" s="533" t="str">
        <f>一年级跳绳附加分</f>
        <v/>
      </c>
      <c r="AD1487" s="534" t="str">
        <f>一年级标准分</f>
        <v/>
      </c>
      <c r="AE1487" s="534" t="str">
        <f>一年级总分</f>
        <v/>
      </c>
      <c r="AF1487" s="517" t="str">
        <f>一年级等级</f>
        <v/>
      </c>
    </row>
    <row r="1488" spans="1:32">
      <c r="A1488" s="664">
        <v>122</v>
      </c>
      <c r="B1488" s="665">
        <v>16</v>
      </c>
      <c r="C1488" s="632"/>
      <c r="D1488" s="633"/>
      <c r="E1488" s="632"/>
      <c r="F1488" s="625"/>
      <c r="G1488" s="608"/>
      <c r="H1488" s="475"/>
      <c r="I1488" s="613"/>
      <c r="J1488" s="614"/>
      <c r="K1488" s="614"/>
      <c r="L1488" s="649"/>
      <c r="M1488" s="644"/>
      <c r="N1488" s="505" t="str">
        <f>一年级BMI</f>
        <v/>
      </c>
      <c r="O1488" s="499" t="str">
        <f>一年级BMI等级</f>
        <v/>
      </c>
      <c r="P1488" s="500" t="str">
        <f>一年级BMI得分</f>
        <v/>
      </c>
      <c r="Q1488" s="515" t="str">
        <f>一年级肺活量得分</f>
        <v/>
      </c>
      <c r="R1488" s="512" t="str">
        <f>一年级等级</f>
        <v/>
      </c>
      <c r="S1488" s="516" t="str">
        <f>一年级50米跑得分</f>
        <v/>
      </c>
      <c r="T1488" s="517" t="str">
        <f>一年级等级</f>
        <v/>
      </c>
      <c r="U1488" s="516" t="str">
        <f>一年级坐位体前屈得分</f>
        <v/>
      </c>
      <c r="V1488" s="517" t="str">
        <f>一年级等级</f>
        <v/>
      </c>
      <c r="W1488" s="516" t="str">
        <f>一年级一分钟跳绳得分</f>
        <v/>
      </c>
      <c r="X1488" s="517" t="str">
        <f>一年级等级</f>
        <v/>
      </c>
      <c r="Y1488" s="515"/>
      <c r="Z1488" s="518"/>
      <c r="AA1488" s="533"/>
      <c r="AB1488" s="515"/>
      <c r="AC1488" s="533" t="str">
        <f>一年级跳绳附加分</f>
        <v/>
      </c>
      <c r="AD1488" s="534" t="str">
        <f>一年级标准分</f>
        <v/>
      </c>
      <c r="AE1488" s="534" t="str">
        <f>一年级总分</f>
        <v/>
      </c>
      <c r="AF1488" s="517" t="str">
        <f>一年级等级</f>
        <v/>
      </c>
    </row>
    <row r="1489" spans="1:32">
      <c r="A1489" s="664">
        <v>122</v>
      </c>
      <c r="B1489" s="665">
        <v>17</v>
      </c>
      <c r="C1489" s="632"/>
      <c r="D1489" s="633"/>
      <c r="E1489" s="632"/>
      <c r="F1489" s="625"/>
      <c r="G1489" s="608"/>
      <c r="H1489" s="475"/>
      <c r="I1489" s="613"/>
      <c r="J1489" s="614"/>
      <c r="K1489" s="614"/>
      <c r="L1489" s="649"/>
      <c r="M1489" s="644"/>
      <c r="N1489" s="505" t="str">
        <f>一年级BMI</f>
        <v/>
      </c>
      <c r="O1489" s="499" t="str">
        <f>一年级BMI等级</f>
        <v/>
      </c>
      <c r="P1489" s="500" t="str">
        <f>一年级BMI得分</f>
        <v/>
      </c>
      <c r="Q1489" s="515" t="str">
        <f>一年级肺活量得分</f>
        <v/>
      </c>
      <c r="R1489" s="512" t="str">
        <f>一年级等级</f>
        <v/>
      </c>
      <c r="S1489" s="516" t="str">
        <f>一年级50米跑得分</f>
        <v/>
      </c>
      <c r="T1489" s="517" t="str">
        <f>一年级等级</f>
        <v/>
      </c>
      <c r="U1489" s="516" t="str">
        <f>一年级坐位体前屈得分</f>
        <v/>
      </c>
      <c r="V1489" s="517" t="str">
        <f>一年级等级</f>
        <v/>
      </c>
      <c r="W1489" s="516" t="str">
        <f>一年级一分钟跳绳得分</f>
        <v/>
      </c>
      <c r="X1489" s="517" t="str">
        <f>一年级等级</f>
        <v/>
      </c>
      <c r="Y1489" s="515"/>
      <c r="Z1489" s="518"/>
      <c r="AA1489" s="533"/>
      <c r="AB1489" s="515"/>
      <c r="AC1489" s="533" t="str">
        <f>一年级跳绳附加分</f>
        <v/>
      </c>
      <c r="AD1489" s="534" t="str">
        <f>一年级标准分</f>
        <v/>
      </c>
      <c r="AE1489" s="534" t="str">
        <f>一年级总分</f>
        <v/>
      </c>
      <c r="AF1489" s="517" t="str">
        <f>一年级等级</f>
        <v/>
      </c>
    </row>
    <row r="1490" spans="1:32">
      <c r="A1490" s="664">
        <v>122</v>
      </c>
      <c r="B1490" s="665">
        <v>18</v>
      </c>
      <c r="C1490" s="632"/>
      <c r="D1490" s="633"/>
      <c r="E1490" s="632"/>
      <c r="F1490" s="625"/>
      <c r="G1490" s="608"/>
      <c r="H1490" s="475"/>
      <c r="I1490" s="613"/>
      <c r="J1490" s="614"/>
      <c r="K1490" s="614"/>
      <c r="L1490" s="649"/>
      <c r="M1490" s="644"/>
      <c r="N1490" s="505" t="str">
        <f>一年级BMI</f>
        <v/>
      </c>
      <c r="O1490" s="499" t="str">
        <f>一年级BMI等级</f>
        <v/>
      </c>
      <c r="P1490" s="500" t="str">
        <f>一年级BMI得分</f>
        <v/>
      </c>
      <c r="Q1490" s="515" t="str">
        <f>一年级肺活量得分</f>
        <v/>
      </c>
      <c r="R1490" s="512" t="str">
        <f>一年级等级</f>
        <v/>
      </c>
      <c r="S1490" s="516" t="str">
        <f>一年级50米跑得分</f>
        <v/>
      </c>
      <c r="T1490" s="517" t="str">
        <f>一年级等级</f>
        <v/>
      </c>
      <c r="U1490" s="516" t="str">
        <f>一年级坐位体前屈得分</f>
        <v/>
      </c>
      <c r="V1490" s="517" t="str">
        <f>一年级等级</f>
        <v/>
      </c>
      <c r="W1490" s="516" t="str">
        <f>一年级一分钟跳绳得分</f>
        <v/>
      </c>
      <c r="X1490" s="517" t="str">
        <f>一年级等级</f>
        <v/>
      </c>
      <c r="Y1490" s="515"/>
      <c r="Z1490" s="518"/>
      <c r="AA1490" s="533"/>
      <c r="AB1490" s="515"/>
      <c r="AC1490" s="533" t="str">
        <f>一年级跳绳附加分</f>
        <v/>
      </c>
      <c r="AD1490" s="534" t="str">
        <f>一年级标准分</f>
        <v/>
      </c>
      <c r="AE1490" s="534" t="str">
        <f>一年级总分</f>
        <v/>
      </c>
      <c r="AF1490" s="517" t="str">
        <f>一年级等级</f>
        <v/>
      </c>
    </row>
    <row r="1491" spans="1:32">
      <c r="A1491" s="664">
        <v>122</v>
      </c>
      <c r="B1491" s="665">
        <v>19</v>
      </c>
      <c r="C1491" s="632"/>
      <c r="D1491" s="633"/>
      <c r="E1491" s="632"/>
      <c r="F1491" s="625"/>
      <c r="G1491" s="608"/>
      <c r="H1491" s="475"/>
      <c r="I1491" s="613"/>
      <c r="J1491" s="614"/>
      <c r="K1491" s="614"/>
      <c r="L1491" s="649"/>
      <c r="M1491" s="644"/>
      <c r="N1491" s="505" t="str">
        <f>一年级BMI</f>
        <v/>
      </c>
      <c r="O1491" s="499" t="str">
        <f>一年级BMI等级</f>
        <v/>
      </c>
      <c r="P1491" s="500" t="str">
        <f>一年级BMI得分</f>
        <v/>
      </c>
      <c r="Q1491" s="515" t="str">
        <f>一年级肺活量得分</f>
        <v/>
      </c>
      <c r="R1491" s="512" t="str">
        <f>一年级等级</f>
        <v/>
      </c>
      <c r="S1491" s="516" t="str">
        <f>一年级50米跑得分</f>
        <v/>
      </c>
      <c r="T1491" s="517" t="str">
        <f>一年级等级</f>
        <v/>
      </c>
      <c r="U1491" s="516" t="str">
        <f>一年级坐位体前屈得分</f>
        <v/>
      </c>
      <c r="V1491" s="517" t="str">
        <f>一年级等级</f>
        <v/>
      </c>
      <c r="W1491" s="516" t="str">
        <f>一年级一分钟跳绳得分</f>
        <v/>
      </c>
      <c r="X1491" s="517" t="str">
        <f>一年级等级</f>
        <v/>
      </c>
      <c r="Y1491" s="515"/>
      <c r="Z1491" s="518"/>
      <c r="AA1491" s="533"/>
      <c r="AB1491" s="515"/>
      <c r="AC1491" s="533" t="str">
        <f>一年级跳绳附加分</f>
        <v/>
      </c>
      <c r="AD1491" s="534" t="str">
        <f>一年级标准分</f>
        <v/>
      </c>
      <c r="AE1491" s="534" t="str">
        <f>一年级总分</f>
        <v/>
      </c>
      <c r="AF1491" s="517" t="str">
        <f>一年级等级</f>
        <v/>
      </c>
    </row>
    <row r="1492" spans="1:32">
      <c r="A1492" s="664">
        <v>122</v>
      </c>
      <c r="B1492" s="665">
        <v>20</v>
      </c>
      <c r="C1492" s="632"/>
      <c r="D1492" s="633"/>
      <c r="E1492" s="632"/>
      <c r="F1492" s="625"/>
      <c r="G1492" s="608"/>
      <c r="H1492" s="475"/>
      <c r="I1492" s="613"/>
      <c r="J1492" s="614"/>
      <c r="K1492" s="614"/>
      <c r="L1492" s="649"/>
      <c r="M1492" s="644"/>
      <c r="N1492" s="505" t="str">
        <f>一年级BMI</f>
        <v/>
      </c>
      <c r="O1492" s="499" t="str">
        <f>一年级BMI等级</f>
        <v/>
      </c>
      <c r="P1492" s="500" t="str">
        <f>一年级BMI得分</f>
        <v/>
      </c>
      <c r="Q1492" s="515" t="str">
        <f>一年级肺活量得分</f>
        <v/>
      </c>
      <c r="R1492" s="512" t="str">
        <f>一年级等级</f>
        <v/>
      </c>
      <c r="S1492" s="516" t="str">
        <f>一年级50米跑得分</f>
        <v/>
      </c>
      <c r="T1492" s="517" t="str">
        <f>一年级等级</f>
        <v/>
      </c>
      <c r="U1492" s="516" t="str">
        <f>一年级坐位体前屈得分</f>
        <v/>
      </c>
      <c r="V1492" s="517" t="str">
        <f>一年级等级</f>
        <v/>
      </c>
      <c r="W1492" s="516" t="str">
        <f>一年级一分钟跳绳得分</f>
        <v/>
      </c>
      <c r="X1492" s="517" t="str">
        <f>一年级等级</f>
        <v/>
      </c>
      <c r="Y1492" s="515"/>
      <c r="Z1492" s="518"/>
      <c r="AA1492" s="533"/>
      <c r="AB1492" s="515"/>
      <c r="AC1492" s="533" t="str">
        <f>一年级跳绳附加分</f>
        <v/>
      </c>
      <c r="AD1492" s="534" t="str">
        <f>一年级标准分</f>
        <v/>
      </c>
      <c r="AE1492" s="534" t="str">
        <f>一年级总分</f>
        <v/>
      </c>
      <c r="AF1492" s="517" t="str">
        <f>一年级等级</f>
        <v/>
      </c>
    </row>
    <row r="1493" spans="1:32">
      <c r="A1493" s="664">
        <v>122</v>
      </c>
      <c r="B1493" s="665">
        <v>21</v>
      </c>
      <c r="C1493" s="632"/>
      <c r="D1493" s="633"/>
      <c r="E1493" s="632"/>
      <c r="F1493" s="625"/>
      <c r="G1493" s="608"/>
      <c r="H1493" s="475"/>
      <c r="I1493" s="613"/>
      <c r="J1493" s="614"/>
      <c r="K1493" s="614"/>
      <c r="L1493" s="649"/>
      <c r="M1493" s="644"/>
      <c r="N1493" s="505" t="str">
        <f>一年级BMI</f>
        <v/>
      </c>
      <c r="O1493" s="499" t="str">
        <f>一年级BMI等级</f>
        <v/>
      </c>
      <c r="P1493" s="500" t="str">
        <f>一年级BMI得分</f>
        <v/>
      </c>
      <c r="Q1493" s="515" t="str">
        <f>一年级肺活量得分</f>
        <v/>
      </c>
      <c r="R1493" s="512" t="str">
        <f>一年级等级</f>
        <v/>
      </c>
      <c r="S1493" s="516" t="str">
        <f>一年级50米跑得分</f>
        <v/>
      </c>
      <c r="T1493" s="517" t="str">
        <f>一年级等级</f>
        <v/>
      </c>
      <c r="U1493" s="516" t="str">
        <f>一年级坐位体前屈得分</f>
        <v/>
      </c>
      <c r="V1493" s="517" t="str">
        <f>一年级等级</f>
        <v/>
      </c>
      <c r="W1493" s="516" t="str">
        <f>一年级一分钟跳绳得分</f>
        <v/>
      </c>
      <c r="X1493" s="517" t="str">
        <f>一年级等级</f>
        <v/>
      </c>
      <c r="Y1493" s="515"/>
      <c r="Z1493" s="518"/>
      <c r="AA1493" s="533"/>
      <c r="AB1493" s="515"/>
      <c r="AC1493" s="533" t="str">
        <f>一年级跳绳附加分</f>
        <v/>
      </c>
      <c r="AD1493" s="534" t="str">
        <f>一年级标准分</f>
        <v/>
      </c>
      <c r="AE1493" s="534" t="str">
        <f>一年级总分</f>
        <v/>
      </c>
      <c r="AF1493" s="517" t="str">
        <f>一年级等级</f>
        <v/>
      </c>
    </row>
    <row r="1494" spans="1:32">
      <c r="A1494" s="664">
        <v>122</v>
      </c>
      <c r="B1494" s="665">
        <v>22</v>
      </c>
      <c r="C1494" s="632"/>
      <c r="D1494" s="633"/>
      <c r="E1494" s="632"/>
      <c r="F1494" s="625"/>
      <c r="G1494" s="608"/>
      <c r="H1494" s="475"/>
      <c r="I1494" s="613"/>
      <c r="J1494" s="614"/>
      <c r="K1494" s="614"/>
      <c r="L1494" s="649"/>
      <c r="M1494" s="644"/>
      <c r="N1494" s="505" t="str">
        <f>一年级BMI</f>
        <v/>
      </c>
      <c r="O1494" s="499" t="str">
        <f>一年级BMI等级</f>
        <v/>
      </c>
      <c r="P1494" s="500" t="str">
        <f>一年级BMI得分</f>
        <v/>
      </c>
      <c r="Q1494" s="515" t="str">
        <f>一年级肺活量得分</f>
        <v/>
      </c>
      <c r="R1494" s="512" t="str">
        <f>一年级等级</f>
        <v/>
      </c>
      <c r="S1494" s="516" t="str">
        <f>一年级50米跑得分</f>
        <v/>
      </c>
      <c r="T1494" s="517" t="str">
        <f>一年级等级</f>
        <v/>
      </c>
      <c r="U1494" s="516" t="str">
        <f>一年级坐位体前屈得分</f>
        <v/>
      </c>
      <c r="V1494" s="517" t="str">
        <f>一年级等级</f>
        <v/>
      </c>
      <c r="W1494" s="516" t="str">
        <f>一年级一分钟跳绳得分</f>
        <v/>
      </c>
      <c r="X1494" s="517" t="str">
        <f>一年级等级</f>
        <v/>
      </c>
      <c r="Y1494" s="515"/>
      <c r="Z1494" s="518"/>
      <c r="AA1494" s="533"/>
      <c r="AB1494" s="515"/>
      <c r="AC1494" s="533" t="str">
        <f>一年级跳绳附加分</f>
        <v/>
      </c>
      <c r="AD1494" s="534" t="str">
        <f>一年级标准分</f>
        <v/>
      </c>
      <c r="AE1494" s="534" t="str">
        <f>一年级总分</f>
        <v/>
      </c>
      <c r="AF1494" s="517" t="str">
        <f>一年级等级</f>
        <v/>
      </c>
    </row>
    <row r="1495" spans="1:32">
      <c r="A1495" s="664">
        <v>122</v>
      </c>
      <c r="B1495" s="665">
        <v>23</v>
      </c>
      <c r="C1495" s="632"/>
      <c r="D1495" s="633"/>
      <c r="E1495" s="632"/>
      <c r="F1495" s="625"/>
      <c r="G1495" s="608"/>
      <c r="H1495" s="475"/>
      <c r="I1495" s="613"/>
      <c r="J1495" s="614"/>
      <c r="K1495" s="614"/>
      <c r="L1495" s="649"/>
      <c r="M1495" s="644"/>
      <c r="N1495" s="505" t="str">
        <f>一年级BMI</f>
        <v/>
      </c>
      <c r="O1495" s="499" t="str">
        <f>一年级BMI等级</f>
        <v/>
      </c>
      <c r="P1495" s="500" t="str">
        <f>一年级BMI得分</f>
        <v/>
      </c>
      <c r="Q1495" s="515" t="str">
        <f>一年级肺活量得分</f>
        <v/>
      </c>
      <c r="R1495" s="512" t="str">
        <f>一年级等级</f>
        <v/>
      </c>
      <c r="S1495" s="516" t="str">
        <f>一年级50米跑得分</f>
        <v/>
      </c>
      <c r="T1495" s="517" t="str">
        <f>一年级等级</f>
        <v/>
      </c>
      <c r="U1495" s="516" t="str">
        <f>一年级坐位体前屈得分</f>
        <v/>
      </c>
      <c r="V1495" s="517" t="str">
        <f>一年级等级</f>
        <v/>
      </c>
      <c r="W1495" s="516" t="str">
        <f>一年级一分钟跳绳得分</f>
        <v/>
      </c>
      <c r="X1495" s="517" t="str">
        <f>一年级等级</f>
        <v/>
      </c>
      <c r="Y1495" s="515"/>
      <c r="Z1495" s="518"/>
      <c r="AA1495" s="533"/>
      <c r="AB1495" s="515"/>
      <c r="AC1495" s="533" t="str">
        <f>一年级跳绳附加分</f>
        <v/>
      </c>
      <c r="AD1495" s="534" t="str">
        <f>一年级标准分</f>
        <v/>
      </c>
      <c r="AE1495" s="534" t="str">
        <f>一年级总分</f>
        <v/>
      </c>
      <c r="AF1495" s="517" t="str">
        <f>一年级等级</f>
        <v/>
      </c>
    </row>
    <row r="1496" spans="1:32">
      <c r="A1496" s="664">
        <v>122</v>
      </c>
      <c r="B1496" s="665">
        <v>24</v>
      </c>
      <c r="C1496" s="632"/>
      <c r="D1496" s="633"/>
      <c r="E1496" s="632"/>
      <c r="F1496" s="625"/>
      <c r="G1496" s="608"/>
      <c r="H1496" s="475"/>
      <c r="I1496" s="613"/>
      <c r="J1496" s="614"/>
      <c r="K1496" s="614"/>
      <c r="L1496" s="649"/>
      <c r="M1496" s="644"/>
      <c r="N1496" s="505" t="str">
        <f>一年级BMI</f>
        <v/>
      </c>
      <c r="O1496" s="499" t="str">
        <f>一年级BMI等级</f>
        <v/>
      </c>
      <c r="P1496" s="500" t="str">
        <f>一年级BMI得分</f>
        <v/>
      </c>
      <c r="Q1496" s="515" t="str">
        <f>一年级肺活量得分</f>
        <v/>
      </c>
      <c r="R1496" s="512" t="str">
        <f>一年级等级</f>
        <v/>
      </c>
      <c r="S1496" s="516" t="str">
        <f>一年级50米跑得分</f>
        <v/>
      </c>
      <c r="T1496" s="517" t="str">
        <f>一年级等级</f>
        <v/>
      </c>
      <c r="U1496" s="516" t="str">
        <f>一年级坐位体前屈得分</f>
        <v/>
      </c>
      <c r="V1496" s="517" t="str">
        <f>一年级等级</f>
        <v/>
      </c>
      <c r="W1496" s="516" t="str">
        <f>一年级一分钟跳绳得分</f>
        <v/>
      </c>
      <c r="X1496" s="517" t="str">
        <f>一年级等级</f>
        <v/>
      </c>
      <c r="Y1496" s="515"/>
      <c r="Z1496" s="518"/>
      <c r="AA1496" s="533"/>
      <c r="AB1496" s="515"/>
      <c r="AC1496" s="533" t="str">
        <f>一年级跳绳附加分</f>
        <v/>
      </c>
      <c r="AD1496" s="534" t="str">
        <f>一年级标准分</f>
        <v/>
      </c>
      <c r="AE1496" s="534" t="str">
        <f>一年级总分</f>
        <v/>
      </c>
      <c r="AF1496" s="517" t="str">
        <f>一年级等级</f>
        <v/>
      </c>
    </row>
    <row r="1497" spans="1:32">
      <c r="A1497" s="664">
        <v>122</v>
      </c>
      <c r="B1497" s="665">
        <v>25</v>
      </c>
      <c r="C1497" s="632"/>
      <c r="D1497" s="633"/>
      <c r="E1497" s="632"/>
      <c r="F1497" s="625"/>
      <c r="G1497" s="608"/>
      <c r="H1497" s="475"/>
      <c r="I1497" s="613"/>
      <c r="J1497" s="614"/>
      <c r="K1497" s="614"/>
      <c r="L1497" s="649"/>
      <c r="M1497" s="644"/>
      <c r="N1497" s="505" t="str">
        <f>一年级BMI</f>
        <v/>
      </c>
      <c r="O1497" s="499" t="str">
        <f>一年级BMI等级</f>
        <v/>
      </c>
      <c r="P1497" s="500" t="str">
        <f>一年级BMI得分</f>
        <v/>
      </c>
      <c r="Q1497" s="515" t="str">
        <f>一年级肺活量得分</f>
        <v/>
      </c>
      <c r="R1497" s="512" t="str">
        <f>一年级等级</f>
        <v/>
      </c>
      <c r="S1497" s="516" t="str">
        <f>一年级50米跑得分</f>
        <v/>
      </c>
      <c r="T1497" s="517" t="str">
        <f>一年级等级</f>
        <v/>
      </c>
      <c r="U1497" s="516" t="str">
        <f>一年级坐位体前屈得分</f>
        <v/>
      </c>
      <c r="V1497" s="517" t="str">
        <f>一年级等级</f>
        <v/>
      </c>
      <c r="W1497" s="516" t="str">
        <f>一年级一分钟跳绳得分</f>
        <v/>
      </c>
      <c r="X1497" s="517" t="str">
        <f>一年级等级</f>
        <v/>
      </c>
      <c r="Y1497" s="515"/>
      <c r="Z1497" s="518"/>
      <c r="AA1497" s="533"/>
      <c r="AB1497" s="515"/>
      <c r="AC1497" s="533" t="str">
        <f>一年级跳绳附加分</f>
        <v/>
      </c>
      <c r="AD1497" s="534" t="str">
        <f>一年级标准分</f>
        <v/>
      </c>
      <c r="AE1497" s="534" t="str">
        <f>一年级总分</f>
        <v/>
      </c>
      <c r="AF1497" s="517" t="str">
        <f>一年级等级</f>
        <v/>
      </c>
    </row>
    <row r="1498" spans="1:32">
      <c r="A1498" s="664">
        <v>122</v>
      </c>
      <c r="B1498" s="665">
        <v>26</v>
      </c>
      <c r="C1498" s="632"/>
      <c r="D1498" s="633"/>
      <c r="E1498" s="632"/>
      <c r="F1498" s="625"/>
      <c r="G1498" s="608"/>
      <c r="H1498" s="475"/>
      <c r="I1498" s="613"/>
      <c r="J1498" s="614"/>
      <c r="K1498" s="614"/>
      <c r="L1498" s="649"/>
      <c r="M1498" s="644"/>
      <c r="N1498" s="505" t="str">
        <f>一年级BMI</f>
        <v/>
      </c>
      <c r="O1498" s="499" t="str">
        <f>一年级BMI等级</f>
        <v/>
      </c>
      <c r="P1498" s="500" t="str">
        <f>一年级BMI得分</f>
        <v/>
      </c>
      <c r="Q1498" s="515" t="str">
        <f>一年级肺活量得分</f>
        <v/>
      </c>
      <c r="R1498" s="512" t="str">
        <f>一年级等级</f>
        <v/>
      </c>
      <c r="S1498" s="516" t="str">
        <f>一年级50米跑得分</f>
        <v/>
      </c>
      <c r="T1498" s="517" t="str">
        <f>一年级等级</f>
        <v/>
      </c>
      <c r="U1498" s="516" t="str">
        <f>一年级坐位体前屈得分</f>
        <v/>
      </c>
      <c r="V1498" s="517" t="str">
        <f>一年级等级</f>
        <v/>
      </c>
      <c r="W1498" s="516" t="str">
        <f>一年级一分钟跳绳得分</f>
        <v/>
      </c>
      <c r="X1498" s="517" t="str">
        <f>一年级等级</f>
        <v/>
      </c>
      <c r="Y1498" s="515"/>
      <c r="Z1498" s="518"/>
      <c r="AA1498" s="533"/>
      <c r="AB1498" s="515"/>
      <c r="AC1498" s="533" t="str">
        <f>一年级跳绳附加分</f>
        <v/>
      </c>
      <c r="AD1498" s="534" t="str">
        <f>一年级标准分</f>
        <v/>
      </c>
      <c r="AE1498" s="534" t="str">
        <f>一年级总分</f>
        <v/>
      </c>
      <c r="AF1498" s="517" t="str">
        <f>一年级等级</f>
        <v/>
      </c>
    </row>
    <row r="1499" spans="1:32">
      <c r="A1499" s="664">
        <v>122</v>
      </c>
      <c r="B1499" s="665">
        <v>27</v>
      </c>
      <c r="C1499" s="632"/>
      <c r="D1499" s="633"/>
      <c r="E1499" s="632"/>
      <c r="F1499" s="625"/>
      <c r="G1499" s="608"/>
      <c r="H1499" s="475"/>
      <c r="I1499" s="613"/>
      <c r="J1499" s="614"/>
      <c r="K1499" s="614"/>
      <c r="L1499" s="649"/>
      <c r="M1499" s="644"/>
      <c r="N1499" s="505" t="str">
        <f>一年级BMI</f>
        <v/>
      </c>
      <c r="O1499" s="499" t="str">
        <f>一年级BMI等级</f>
        <v/>
      </c>
      <c r="P1499" s="500" t="str">
        <f>一年级BMI得分</f>
        <v/>
      </c>
      <c r="Q1499" s="515" t="str">
        <f>一年级肺活量得分</f>
        <v/>
      </c>
      <c r="R1499" s="512" t="str">
        <f>一年级等级</f>
        <v/>
      </c>
      <c r="S1499" s="516" t="str">
        <f>一年级50米跑得分</f>
        <v/>
      </c>
      <c r="T1499" s="517" t="str">
        <f>一年级等级</f>
        <v/>
      </c>
      <c r="U1499" s="516" t="str">
        <f>一年级坐位体前屈得分</f>
        <v/>
      </c>
      <c r="V1499" s="517" t="str">
        <f>一年级等级</f>
        <v/>
      </c>
      <c r="W1499" s="516" t="str">
        <f>一年级一分钟跳绳得分</f>
        <v/>
      </c>
      <c r="X1499" s="517" t="str">
        <f>一年级等级</f>
        <v/>
      </c>
      <c r="Y1499" s="515"/>
      <c r="Z1499" s="518"/>
      <c r="AA1499" s="533"/>
      <c r="AB1499" s="515"/>
      <c r="AC1499" s="533" t="str">
        <f>一年级跳绳附加分</f>
        <v/>
      </c>
      <c r="AD1499" s="534" t="str">
        <f>一年级标准分</f>
        <v/>
      </c>
      <c r="AE1499" s="534" t="str">
        <f>一年级总分</f>
        <v/>
      </c>
      <c r="AF1499" s="517" t="str">
        <f>一年级等级</f>
        <v/>
      </c>
    </row>
    <row r="1500" spans="1:32">
      <c r="A1500" s="664">
        <v>122</v>
      </c>
      <c r="B1500" s="665">
        <v>28</v>
      </c>
      <c r="C1500" s="632"/>
      <c r="D1500" s="633"/>
      <c r="E1500" s="632"/>
      <c r="F1500" s="625"/>
      <c r="G1500" s="608"/>
      <c r="H1500" s="475"/>
      <c r="I1500" s="613"/>
      <c r="J1500" s="614"/>
      <c r="K1500" s="614"/>
      <c r="L1500" s="649"/>
      <c r="M1500" s="644"/>
      <c r="N1500" s="505" t="str">
        <f>一年级BMI</f>
        <v/>
      </c>
      <c r="O1500" s="499" t="str">
        <f>一年级BMI等级</f>
        <v/>
      </c>
      <c r="P1500" s="500" t="str">
        <f>一年级BMI得分</f>
        <v/>
      </c>
      <c r="Q1500" s="515" t="str">
        <f>一年级肺活量得分</f>
        <v/>
      </c>
      <c r="R1500" s="512" t="str">
        <f>一年级等级</f>
        <v/>
      </c>
      <c r="S1500" s="516" t="str">
        <f>一年级50米跑得分</f>
        <v/>
      </c>
      <c r="T1500" s="517" t="str">
        <f>一年级等级</f>
        <v/>
      </c>
      <c r="U1500" s="516" t="str">
        <f>一年级坐位体前屈得分</f>
        <v/>
      </c>
      <c r="V1500" s="517" t="str">
        <f>一年级等级</f>
        <v/>
      </c>
      <c r="W1500" s="516" t="str">
        <f>一年级一分钟跳绳得分</f>
        <v/>
      </c>
      <c r="X1500" s="517" t="str">
        <f>一年级等级</f>
        <v/>
      </c>
      <c r="Y1500" s="515"/>
      <c r="Z1500" s="518"/>
      <c r="AA1500" s="533"/>
      <c r="AB1500" s="515"/>
      <c r="AC1500" s="533" t="str">
        <f>一年级跳绳附加分</f>
        <v/>
      </c>
      <c r="AD1500" s="534" t="str">
        <f>一年级标准分</f>
        <v/>
      </c>
      <c r="AE1500" s="534" t="str">
        <f>一年级总分</f>
        <v/>
      </c>
      <c r="AF1500" s="517" t="str">
        <f>一年级等级</f>
        <v/>
      </c>
    </row>
    <row r="1501" spans="1:32">
      <c r="A1501" s="664">
        <v>122</v>
      </c>
      <c r="B1501" s="665">
        <v>29</v>
      </c>
      <c r="C1501" s="632"/>
      <c r="D1501" s="633"/>
      <c r="E1501" s="632"/>
      <c r="F1501" s="625"/>
      <c r="G1501" s="608"/>
      <c r="H1501" s="475"/>
      <c r="I1501" s="613"/>
      <c r="J1501" s="614"/>
      <c r="K1501" s="614"/>
      <c r="L1501" s="649"/>
      <c r="M1501" s="644"/>
      <c r="N1501" s="505" t="str">
        <f>一年级BMI</f>
        <v/>
      </c>
      <c r="O1501" s="499" t="str">
        <f>一年级BMI等级</f>
        <v/>
      </c>
      <c r="P1501" s="500" t="str">
        <f>一年级BMI得分</f>
        <v/>
      </c>
      <c r="Q1501" s="515" t="str">
        <f>一年级肺活量得分</f>
        <v/>
      </c>
      <c r="R1501" s="512" t="str">
        <f>一年级等级</f>
        <v/>
      </c>
      <c r="S1501" s="516" t="str">
        <f>一年级50米跑得分</f>
        <v/>
      </c>
      <c r="T1501" s="517" t="str">
        <f>一年级等级</f>
        <v/>
      </c>
      <c r="U1501" s="516" t="str">
        <f>一年级坐位体前屈得分</f>
        <v/>
      </c>
      <c r="V1501" s="517" t="str">
        <f>一年级等级</f>
        <v/>
      </c>
      <c r="W1501" s="516" t="str">
        <f>一年级一分钟跳绳得分</f>
        <v/>
      </c>
      <c r="X1501" s="517" t="str">
        <f>一年级等级</f>
        <v/>
      </c>
      <c r="Y1501" s="515"/>
      <c r="Z1501" s="518"/>
      <c r="AA1501" s="533"/>
      <c r="AB1501" s="515"/>
      <c r="AC1501" s="533" t="str">
        <f>一年级跳绳附加分</f>
        <v/>
      </c>
      <c r="AD1501" s="534" t="str">
        <f>一年级标准分</f>
        <v/>
      </c>
      <c r="AE1501" s="534" t="str">
        <f>一年级总分</f>
        <v/>
      </c>
      <c r="AF1501" s="517" t="str">
        <f>一年级等级</f>
        <v/>
      </c>
    </row>
    <row r="1502" spans="1:32">
      <c r="A1502" s="664">
        <v>122</v>
      </c>
      <c r="B1502" s="665">
        <v>30</v>
      </c>
      <c r="C1502" s="632"/>
      <c r="D1502" s="633"/>
      <c r="E1502" s="632"/>
      <c r="F1502" s="625"/>
      <c r="G1502" s="608"/>
      <c r="H1502" s="475"/>
      <c r="I1502" s="613"/>
      <c r="J1502" s="614"/>
      <c r="K1502" s="614"/>
      <c r="L1502" s="649"/>
      <c r="M1502" s="644"/>
      <c r="N1502" s="505" t="str">
        <f>一年级BMI</f>
        <v/>
      </c>
      <c r="O1502" s="499" t="str">
        <f>一年级BMI等级</f>
        <v/>
      </c>
      <c r="P1502" s="500" t="str">
        <f>一年级BMI得分</f>
        <v/>
      </c>
      <c r="Q1502" s="515" t="str">
        <f>一年级肺活量得分</f>
        <v/>
      </c>
      <c r="R1502" s="512" t="str">
        <f>一年级等级</f>
        <v/>
      </c>
      <c r="S1502" s="516" t="str">
        <f>一年级50米跑得分</f>
        <v/>
      </c>
      <c r="T1502" s="517" t="str">
        <f>一年级等级</f>
        <v/>
      </c>
      <c r="U1502" s="516" t="str">
        <f>一年级坐位体前屈得分</f>
        <v/>
      </c>
      <c r="V1502" s="517" t="str">
        <f>一年级等级</f>
        <v/>
      </c>
      <c r="W1502" s="516" t="str">
        <f>一年级一分钟跳绳得分</f>
        <v/>
      </c>
      <c r="X1502" s="517" t="str">
        <f>一年级等级</f>
        <v/>
      </c>
      <c r="Y1502" s="515"/>
      <c r="Z1502" s="518"/>
      <c r="AA1502" s="533"/>
      <c r="AB1502" s="515"/>
      <c r="AC1502" s="533" t="str">
        <f>一年级跳绳附加分</f>
        <v/>
      </c>
      <c r="AD1502" s="534" t="str">
        <f>一年级标准分</f>
        <v/>
      </c>
      <c r="AE1502" s="534" t="str">
        <f>一年级总分</f>
        <v/>
      </c>
      <c r="AF1502" s="517" t="str">
        <f>一年级等级</f>
        <v/>
      </c>
    </row>
    <row r="1503" spans="1:32">
      <c r="A1503" s="664">
        <v>122</v>
      </c>
      <c r="B1503" s="665">
        <v>31</v>
      </c>
      <c r="C1503" s="632"/>
      <c r="D1503" s="633"/>
      <c r="E1503" s="632"/>
      <c r="F1503" s="625"/>
      <c r="G1503" s="608"/>
      <c r="H1503" s="475"/>
      <c r="I1503" s="613"/>
      <c r="J1503" s="614"/>
      <c r="K1503" s="614"/>
      <c r="L1503" s="649"/>
      <c r="M1503" s="644"/>
      <c r="N1503" s="505" t="str">
        <f>一年级BMI</f>
        <v/>
      </c>
      <c r="O1503" s="499" t="str">
        <f>一年级BMI等级</f>
        <v/>
      </c>
      <c r="P1503" s="500" t="str">
        <f>一年级BMI得分</f>
        <v/>
      </c>
      <c r="Q1503" s="515" t="str">
        <f>一年级肺活量得分</f>
        <v/>
      </c>
      <c r="R1503" s="512" t="str">
        <f>一年级等级</f>
        <v/>
      </c>
      <c r="S1503" s="516" t="str">
        <f>一年级50米跑得分</f>
        <v/>
      </c>
      <c r="T1503" s="517" t="str">
        <f>一年级等级</f>
        <v/>
      </c>
      <c r="U1503" s="516" t="str">
        <f>一年级坐位体前屈得分</f>
        <v/>
      </c>
      <c r="V1503" s="517" t="str">
        <f>一年级等级</f>
        <v/>
      </c>
      <c r="W1503" s="516" t="str">
        <f>一年级一分钟跳绳得分</f>
        <v/>
      </c>
      <c r="X1503" s="517" t="str">
        <f>一年级等级</f>
        <v/>
      </c>
      <c r="Y1503" s="515"/>
      <c r="Z1503" s="518"/>
      <c r="AA1503" s="533"/>
      <c r="AB1503" s="515"/>
      <c r="AC1503" s="533" t="str">
        <f>一年级跳绳附加分</f>
        <v/>
      </c>
      <c r="AD1503" s="534" t="str">
        <f>一年级标准分</f>
        <v/>
      </c>
      <c r="AE1503" s="534" t="str">
        <f>一年级总分</f>
        <v/>
      </c>
      <c r="AF1503" s="517" t="str">
        <f>一年级等级</f>
        <v/>
      </c>
    </row>
    <row r="1504" spans="1:32">
      <c r="A1504" s="664">
        <v>122</v>
      </c>
      <c r="B1504" s="665">
        <v>32</v>
      </c>
      <c r="C1504" s="632"/>
      <c r="D1504" s="633"/>
      <c r="E1504" s="632"/>
      <c r="F1504" s="625"/>
      <c r="G1504" s="608"/>
      <c r="H1504" s="475"/>
      <c r="I1504" s="613"/>
      <c r="J1504" s="614"/>
      <c r="K1504" s="614"/>
      <c r="L1504" s="649"/>
      <c r="M1504" s="644"/>
      <c r="N1504" s="505" t="str">
        <f>一年级BMI</f>
        <v/>
      </c>
      <c r="O1504" s="499" t="str">
        <f>一年级BMI等级</f>
        <v/>
      </c>
      <c r="P1504" s="500" t="str">
        <f>一年级BMI得分</f>
        <v/>
      </c>
      <c r="Q1504" s="515" t="str">
        <f>一年级肺活量得分</f>
        <v/>
      </c>
      <c r="R1504" s="512" t="str">
        <f>一年级等级</f>
        <v/>
      </c>
      <c r="S1504" s="516" t="str">
        <f>一年级50米跑得分</f>
        <v/>
      </c>
      <c r="T1504" s="517" t="str">
        <f>一年级等级</f>
        <v/>
      </c>
      <c r="U1504" s="516" t="str">
        <f>一年级坐位体前屈得分</f>
        <v/>
      </c>
      <c r="V1504" s="517" t="str">
        <f>一年级等级</f>
        <v/>
      </c>
      <c r="W1504" s="516" t="str">
        <f>一年级一分钟跳绳得分</f>
        <v/>
      </c>
      <c r="X1504" s="517" t="str">
        <f>一年级等级</f>
        <v/>
      </c>
      <c r="Y1504" s="515"/>
      <c r="Z1504" s="518"/>
      <c r="AA1504" s="533"/>
      <c r="AB1504" s="515"/>
      <c r="AC1504" s="533" t="str">
        <f>一年级跳绳附加分</f>
        <v/>
      </c>
      <c r="AD1504" s="534" t="str">
        <f>一年级标准分</f>
        <v/>
      </c>
      <c r="AE1504" s="534" t="str">
        <f>一年级总分</f>
        <v/>
      </c>
      <c r="AF1504" s="517" t="str">
        <f>一年级等级</f>
        <v/>
      </c>
    </row>
    <row r="1505" spans="1:32">
      <c r="A1505" s="664">
        <v>122</v>
      </c>
      <c r="B1505" s="665">
        <v>33</v>
      </c>
      <c r="C1505" s="632"/>
      <c r="D1505" s="633"/>
      <c r="E1505" s="632"/>
      <c r="F1505" s="625"/>
      <c r="G1505" s="608"/>
      <c r="H1505" s="475"/>
      <c r="I1505" s="613"/>
      <c r="J1505" s="614"/>
      <c r="K1505" s="614"/>
      <c r="L1505" s="649"/>
      <c r="M1505" s="644"/>
      <c r="N1505" s="505" t="str">
        <f>一年级BMI</f>
        <v/>
      </c>
      <c r="O1505" s="499" t="str">
        <f>一年级BMI等级</f>
        <v/>
      </c>
      <c r="P1505" s="500" t="str">
        <f>一年级BMI得分</f>
        <v/>
      </c>
      <c r="Q1505" s="515" t="str">
        <f>一年级肺活量得分</f>
        <v/>
      </c>
      <c r="R1505" s="512" t="str">
        <f>一年级等级</f>
        <v/>
      </c>
      <c r="S1505" s="516" t="str">
        <f>一年级50米跑得分</f>
        <v/>
      </c>
      <c r="T1505" s="517" t="str">
        <f>一年级等级</f>
        <v/>
      </c>
      <c r="U1505" s="516" t="str">
        <f>一年级坐位体前屈得分</f>
        <v/>
      </c>
      <c r="V1505" s="517" t="str">
        <f>一年级等级</f>
        <v/>
      </c>
      <c r="W1505" s="516" t="str">
        <f>一年级一分钟跳绳得分</f>
        <v/>
      </c>
      <c r="X1505" s="517" t="str">
        <f>一年级等级</f>
        <v/>
      </c>
      <c r="Y1505" s="515"/>
      <c r="Z1505" s="518"/>
      <c r="AA1505" s="533"/>
      <c r="AB1505" s="515"/>
      <c r="AC1505" s="533" t="str">
        <f>一年级跳绳附加分</f>
        <v/>
      </c>
      <c r="AD1505" s="534" t="str">
        <f>一年级标准分</f>
        <v/>
      </c>
      <c r="AE1505" s="534" t="str">
        <f>一年级总分</f>
        <v/>
      </c>
      <c r="AF1505" s="517" t="str">
        <f>一年级等级</f>
        <v/>
      </c>
    </row>
    <row r="1506" spans="1:32">
      <c r="A1506" s="664">
        <v>122</v>
      </c>
      <c r="B1506" s="665">
        <v>34</v>
      </c>
      <c r="C1506" s="632"/>
      <c r="D1506" s="633"/>
      <c r="E1506" s="632"/>
      <c r="F1506" s="625"/>
      <c r="G1506" s="608"/>
      <c r="H1506" s="475"/>
      <c r="I1506" s="613"/>
      <c r="J1506" s="614"/>
      <c r="K1506" s="614"/>
      <c r="L1506" s="649"/>
      <c r="M1506" s="644"/>
      <c r="N1506" s="505" t="str">
        <f>一年级BMI</f>
        <v/>
      </c>
      <c r="O1506" s="499" t="str">
        <f>一年级BMI等级</f>
        <v/>
      </c>
      <c r="P1506" s="500" t="str">
        <f>一年级BMI得分</f>
        <v/>
      </c>
      <c r="Q1506" s="515" t="str">
        <f>一年级肺活量得分</f>
        <v/>
      </c>
      <c r="R1506" s="512" t="str">
        <f>一年级等级</f>
        <v/>
      </c>
      <c r="S1506" s="516" t="str">
        <f>一年级50米跑得分</f>
        <v/>
      </c>
      <c r="T1506" s="517" t="str">
        <f>一年级等级</f>
        <v/>
      </c>
      <c r="U1506" s="516" t="str">
        <f>一年级坐位体前屈得分</f>
        <v/>
      </c>
      <c r="V1506" s="517" t="str">
        <f>一年级等级</f>
        <v/>
      </c>
      <c r="W1506" s="516" t="str">
        <f>一年级一分钟跳绳得分</f>
        <v/>
      </c>
      <c r="X1506" s="517" t="str">
        <f>一年级等级</f>
        <v/>
      </c>
      <c r="Y1506" s="515"/>
      <c r="Z1506" s="518"/>
      <c r="AA1506" s="533"/>
      <c r="AB1506" s="515"/>
      <c r="AC1506" s="533" t="str">
        <f>一年级跳绳附加分</f>
        <v/>
      </c>
      <c r="AD1506" s="534" t="str">
        <f>一年级标准分</f>
        <v/>
      </c>
      <c r="AE1506" s="534" t="str">
        <f>一年级总分</f>
        <v/>
      </c>
      <c r="AF1506" s="517" t="str">
        <f>一年级等级</f>
        <v/>
      </c>
    </row>
    <row r="1507" spans="1:32">
      <c r="A1507" s="664">
        <v>122</v>
      </c>
      <c r="B1507" s="665">
        <v>35</v>
      </c>
      <c r="C1507" s="632"/>
      <c r="D1507" s="633"/>
      <c r="E1507" s="632"/>
      <c r="F1507" s="625"/>
      <c r="G1507" s="608"/>
      <c r="H1507" s="475"/>
      <c r="I1507" s="613"/>
      <c r="J1507" s="614"/>
      <c r="K1507" s="614"/>
      <c r="L1507" s="649"/>
      <c r="M1507" s="644"/>
      <c r="N1507" s="505" t="str">
        <f>一年级BMI</f>
        <v/>
      </c>
      <c r="O1507" s="499" t="str">
        <f>一年级BMI等级</f>
        <v/>
      </c>
      <c r="P1507" s="500" t="str">
        <f>一年级BMI得分</f>
        <v/>
      </c>
      <c r="Q1507" s="515" t="str">
        <f>一年级肺活量得分</f>
        <v/>
      </c>
      <c r="R1507" s="512" t="str">
        <f>一年级等级</f>
        <v/>
      </c>
      <c r="S1507" s="516" t="str">
        <f>一年级50米跑得分</f>
        <v/>
      </c>
      <c r="T1507" s="517" t="str">
        <f>一年级等级</f>
        <v/>
      </c>
      <c r="U1507" s="516" t="str">
        <f>一年级坐位体前屈得分</f>
        <v/>
      </c>
      <c r="V1507" s="517" t="str">
        <f>一年级等级</f>
        <v/>
      </c>
      <c r="W1507" s="516" t="str">
        <f>一年级一分钟跳绳得分</f>
        <v/>
      </c>
      <c r="X1507" s="517" t="str">
        <f>一年级等级</f>
        <v/>
      </c>
      <c r="Y1507" s="515"/>
      <c r="Z1507" s="518"/>
      <c r="AA1507" s="533"/>
      <c r="AB1507" s="515"/>
      <c r="AC1507" s="533" t="str">
        <f>一年级跳绳附加分</f>
        <v/>
      </c>
      <c r="AD1507" s="534" t="str">
        <f>一年级标准分</f>
        <v/>
      </c>
      <c r="AE1507" s="534" t="str">
        <f>一年级总分</f>
        <v/>
      </c>
      <c r="AF1507" s="517" t="str">
        <f>一年级等级</f>
        <v/>
      </c>
    </row>
    <row r="1508" spans="1:32">
      <c r="A1508" s="664">
        <v>122</v>
      </c>
      <c r="B1508" s="665">
        <v>36</v>
      </c>
      <c r="C1508" s="632"/>
      <c r="D1508" s="633"/>
      <c r="E1508" s="632"/>
      <c r="F1508" s="625"/>
      <c r="G1508" s="608"/>
      <c r="H1508" s="475"/>
      <c r="I1508" s="613"/>
      <c r="J1508" s="614"/>
      <c r="K1508" s="614"/>
      <c r="L1508" s="649"/>
      <c r="M1508" s="644"/>
      <c r="N1508" s="505" t="str">
        <f>一年级BMI</f>
        <v/>
      </c>
      <c r="O1508" s="499" t="str">
        <f>一年级BMI等级</f>
        <v/>
      </c>
      <c r="P1508" s="500" t="str">
        <f>一年级BMI得分</f>
        <v/>
      </c>
      <c r="Q1508" s="515" t="str">
        <f>一年级肺活量得分</f>
        <v/>
      </c>
      <c r="R1508" s="512" t="str">
        <f>一年级等级</f>
        <v/>
      </c>
      <c r="S1508" s="516" t="str">
        <f>一年级50米跑得分</f>
        <v/>
      </c>
      <c r="T1508" s="517" t="str">
        <f>一年级等级</f>
        <v/>
      </c>
      <c r="U1508" s="516" t="str">
        <f>一年级坐位体前屈得分</f>
        <v/>
      </c>
      <c r="V1508" s="517" t="str">
        <f>一年级等级</f>
        <v/>
      </c>
      <c r="W1508" s="516" t="str">
        <f>一年级一分钟跳绳得分</f>
        <v/>
      </c>
      <c r="X1508" s="517" t="str">
        <f>一年级等级</f>
        <v/>
      </c>
      <c r="Y1508" s="515"/>
      <c r="Z1508" s="518"/>
      <c r="AA1508" s="533"/>
      <c r="AB1508" s="515"/>
      <c r="AC1508" s="533" t="str">
        <f>一年级跳绳附加分</f>
        <v/>
      </c>
      <c r="AD1508" s="534" t="str">
        <f>一年级标准分</f>
        <v/>
      </c>
      <c r="AE1508" s="534" t="str">
        <f>一年级总分</f>
        <v/>
      </c>
      <c r="AF1508" s="517" t="str">
        <f>一年级等级</f>
        <v/>
      </c>
    </row>
    <row r="1509" spans="1:32">
      <c r="A1509" s="664">
        <v>122</v>
      </c>
      <c r="B1509" s="665">
        <v>37</v>
      </c>
      <c r="C1509" s="632"/>
      <c r="D1509" s="633"/>
      <c r="E1509" s="632"/>
      <c r="F1509" s="625"/>
      <c r="G1509" s="608"/>
      <c r="H1509" s="475"/>
      <c r="I1509" s="613"/>
      <c r="J1509" s="614"/>
      <c r="K1509" s="614"/>
      <c r="L1509" s="649"/>
      <c r="M1509" s="644"/>
      <c r="N1509" s="505" t="str">
        <f>一年级BMI</f>
        <v/>
      </c>
      <c r="O1509" s="499" t="str">
        <f>一年级BMI等级</f>
        <v/>
      </c>
      <c r="P1509" s="500" t="str">
        <f>一年级BMI得分</f>
        <v/>
      </c>
      <c r="Q1509" s="515" t="str">
        <f>一年级肺活量得分</f>
        <v/>
      </c>
      <c r="R1509" s="512" t="str">
        <f>一年级等级</f>
        <v/>
      </c>
      <c r="S1509" s="516" t="str">
        <f>一年级50米跑得分</f>
        <v/>
      </c>
      <c r="T1509" s="517" t="str">
        <f>一年级等级</f>
        <v/>
      </c>
      <c r="U1509" s="516" t="str">
        <f>一年级坐位体前屈得分</f>
        <v/>
      </c>
      <c r="V1509" s="517" t="str">
        <f>一年级等级</f>
        <v/>
      </c>
      <c r="W1509" s="516" t="str">
        <f>一年级一分钟跳绳得分</f>
        <v/>
      </c>
      <c r="X1509" s="517" t="str">
        <f>一年级等级</f>
        <v/>
      </c>
      <c r="Y1509" s="515"/>
      <c r="Z1509" s="518"/>
      <c r="AA1509" s="533"/>
      <c r="AB1509" s="515"/>
      <c r="AC1509" s="533" t="str">
        <f>一年级跳绳附加分</f>
        <v/>
      </c>
      <c r="AD1509" s="534" t="str">
        <f>一年级标准分</f>
        <v/>
      </c>
      <c r="AE1509" s="534" t="str">
        <f>一年级总分</f>
        <v/>
      </c>
      <c r="AF1509" s="517" t="str">
        <f>一年级等级</f>
        <v/>
      </c>
    </row>
    <row r="1510" spans="1:32">
      <c r="A1510" s="664">
        <v>122</v>
      </c>
      <c r="B1510" s="665">
        <v>38</v>
      </c>
      <c r="C1510" s="632"/>
      <c r="D1510" s="633"/>
      <c r="E1510" s="632"/>
      <c r="F1510" s="625"/>
      <c r="G1510" s="608"/>
      <c r="H1510" s="475"/>
      <c r="I1510" s="613"/>
      <c r="J1510" s="614"/>
      <c r="K1510" s="614"/>
      <c r="L1510" s="649"/>
      <c r="M1510" s="644"/>
      <c r="N1510" s="505" t="str">
        <f>一年级BMI</f>
        <v/>
      </c>
      <c r="O1510" s="499" t="str">
        <f>一年级BMI等级</f>
        <v/>
      </c>
      <c r="P1510" s="500" t="str">
        <f>一年级BMI得分</f>
        <v/>
      </c>
      <c r="Q1510" s="515" t="str">
        <f>一年级肺活量得分</f>
        <v/>
      </c>
      <c r="R1510" s="512" t="str">
        <f>一年级等级</f>
        <v/>
      </c>
      <c r="S1510" s="516" t="str">
        <f>一年级50米跑得分</f>
        <v/>
      </c>
      <c r="T1510" s="517" t="str">
        <f>一年级等级</f>
        <v/>
      </c>
      <c r="U1510" s="516" t="str">
        <f>一年级坐位体前屈得分</f>
        <v/>
      </c>
      <c r="V1510" s="517" t="str">
        <f>一年级等级</f>
        <v/>
      </c>
      <c r="W1510" s="516" t="str">
        <f>一年级一分钟跳绳得分</f>
        <v/>
      </c>
      <c r="X1510" s="517" t="str">
        <f>一年级等级</f>
        <v/>
      </c>
      <c r="Y1510" s="515"/>
      <c r="Z1510" s="518"/>
      <c r="AA1510" s="533"/>
      <c r="AB1510" s="515"/>
      <c r="AC1510" s="533" t="str">
        <f>一年级跳绳附加分</f>
        <v/>
      </c>
      <c r="AD1510" s="534" t="str">
        <f>一年级标准分</f>
        <v/>
      </c>
      <c r="AE1510" s="534" t="str">
        <f>一年级总分</f>
        <v/>
      </c>
      <c r="AF1510" s="517" t="str">
        <f>一年级等级</f>
        <v/>
      </c>
    </row>
    <row r="1511" spans="1:32">
      <c r="A1511" s="664">
        <v>122</v>
      </c>
      <c r="B1511" s="665">
        <v>39</v>
      </c>
      <c r="C1511" s="632"/>
      <c r="D1511" s="633"/>
      <c r="E1511" s="632"/>
      <c r="F1511" s="625"/>
      <c r="G1511" s="608"/>
      <c r="H1511" s="475"/>
      <c r="I1511" s="613"/>
      <c r="J1511" s="614"/>
      <c r="K1511" s="614"/>
      <c r="L1511" s="649"/>
      <c r="M1511" s="644"/>
      <c r="N1511" s="505" t="str">
        <f>一年级BMI</f>
        <v/>
      </c>
      <c r="O1511" s="499" t="str">
        <f>一年级BMI等级</f>
        <v/>
      </c>
      <c r="P1511" s="500" t="str">
        <f>一年级BMI得分</f>
        <v/>
      </c>
      <c r="Q1511" s="515" t="str">
        <f>一年级肺活量得分</f>
        <v/>
      </c>
      <c r="R1511" s="512" t="str">
        <f>一年级等级</f>
        <v/>
      </c>
      <c r="S1511" s="516" t="str">
        <f>一年级50米跑得分</f>
        <v/>
      </c>
      <c r="T1511" s="517" t="str">
        <f>一年级等级</f>
        <v/>
      </c>
      <c r="U1511" s="516" t="str">
        <f>一年级坐位体前屈得分</f>
        <v/>
      </c>
      <c r="V1511" s="517" t="str">
        <f>一年级等级</f>
        <v/>
      </c>
      <c r="W1511" s="516" t="str">
        <f>一年级一分钟跳绳得分</f>
        <v/>
      </c>
      <c r="X1511" s="517" t="str">
        <f>一年级等级</f>
        <v/>
      </c>
      <c r="Y1511" s="515"/>
      <c r="Z1511" s="518"/>
      <c r="AA1511" s="533"/>
      <c r="AB1511" s="515"/>
      <c r="AC1511" s="533" t="str">
        <f>一年级跳绳附加分</f>
        <v/>
      </c>
      <c r="AD1511" s="534" t="str">
        <f>一年级标准分</f>
        <v/>
      </c>
      <c r="AE1511" s="534" t="str">
        <f>一年级总分</f>
        <v/>
      </c>
      <c r="AF1511" s="517" t="str">
        <f>一年级等级</f>
        <v/>
      </c>
    </row>
    <row r="1512" spans="1:32">
      <c r="A1512" s="664">
        <v>122</v>
      </c>
      <c r="B1512" s="665">
        <v>40</v>
      </c>
      <c r="C1512" s="632"/>
      <c r="D1512" s="633"/>
      <c r="E1512" s="632"/>
      <c r="F1512" s="625"/>
      <c r="G1512" s="608"/>
      <c r="H1512" s="475"/>
      <c r="I1512" s="613"/>
      <c r="J1512" s="614"/>
      <c r="K1512" s="614"/>
      <c r="L1512" s="649"/>
      <c r="M1512" s="644"/>
      <c r="N1512" s="505" t="str">
        <f>一年级BMI</f>
        <v/>
      </c>
      <c r="O1512" s="499" t="str">
        <f>一年级BMI等级</f>
        <v/>
      </c>
      <c r="P1512" s="500" t="str">
        <f>一年级BMI得分</f>
        <v/>
      </c>
      <c r="Q1512" s="515" t="str">
        <f>一年级肺活量得分</f>
        <v/>
      </c>
      <c r="R1512" s="512" t="str">
        <f>一年级等级</f>
        <v/>
      </c>
      <c r="S1512" s="516" t="str">
        <f>一年级50米跑得分</f>
        <v/>
      </c>
      <c r="T1512" s="517" t="str">
        <f>一年级等级</f>
        <v/>
      </c>
      <c r="U1512" s="516" t="str">
        <f>一年级坐位体前屈得分</f>
        <v/>
      </c>
      <c r="V1512" s="517" t="str">
        <f>一年级等级</f>
        <v/>
      </c>
      <c r="W1512" s="516" t="str">
        <f>一年级一分钟跳绳得分</f>
        <v/>
      </c>
      <c r="X1512" s="517" t="str">
        <f>一年级等级</f>
        <v/>
      </c>
      <c r="Y1512" s="515"/>
      <c r="Z1512" s="518"/>
      <c r="AA1512" s="533"/>
      <c r="AB1512" s="515"/>
      <c r="AC1512" s="533" t="str">
        <f>一年级跳绳附加分</f>
        <v/>
      </c>
      <c r="AD1512" s="534" t="str">
        <f>一年级标准分</f>
        <v/>
      </c>
      <c r="AE1512" s="534" t="str">
        <f>一年级总分</f>
        <v/>
      </c>
      <c r="AF1512" s="517" t="str">
        <f>一年级等级</f>
        <v/>
      </c>
    </row>
    <row r="1513" spans="1:32">
      <c r="A1513" s="664">
        <v>122</v>
      </c>
      <c r="B1513" s="665">
        <v>41</v>
      </c>
      <c r="C1513" s="632"/>
      <c r="D1513" s="633"/>
      <c r="E1513" s="632"/>
      <c r="F1513" s="625"/>
      <c r="G1513" s="608"/>
      <c r="H1513" s="475"/>
      <c r="I1513" s="613"/>
      <c r="J1513" s="614"/>
      <c r="K1513" s="614"/>
      <c r="L1513" s="649"/>
      <c r="M1513" s="644"/>
      <c r="N1513" s="505" t="str">
        <f>一年级BMI</f>
        <v/>
      </c>
      <c r="O1513" s="499" t="str">
        <f>一年级BMI等级</f>
        <v/>
      </c>
      <c r="P1513" s="500" t="str">
        <f>一年级BMI得分</f>
        <v/>
      </c>
      <c r="Q1513" s="515" t="str">
        <f>一年级肺活量得分</f>
        <v/>
      </c>
      <c r="R1513" s="512" t="str">
        <f>一年级等级</f>
        <v/>
      </c>
      <c r="S1513" s="516" t="str">
        <f>一年级50米跑得分</f>
        <v/>
      </c>
      <c r="T1513" s="517" t="str">
        <f>一年级等级</f>
        <v/>
      </c>
      <c r="U1513" s="516" t="str">
        <f>一年级坐位体前屈得分</f>
        <v/>
      </c>
      <c r="V1513" s="517" t="str">
        <f>一年级等级</f>
        <v/>
      </c>
      <c r="W1513" s="516" t="str">
        <f>一年级一分钟跳绳得分</f>
        <v/>
      </c>
      <c r="X1513" s="517" t="str">
        <f>一年级等级</f>
        <v/>
      </c>
      <c r="Y1513" s="515"/>
      <c r="Z1513" s="518"/>
      <c r="AA1513" s="533"/>
      <c r="AB1513" s="515"/>
      <c r="AC1513" s="533" t="str">
        <f>一年级跳绳附加分</f>
        <v/>
      </c>
      <c r="AD1513" s="534" t="str">
        <f>一年级标准分</f>
        <v/>
      </c>
      <c r="AE1513" s="534" t="str">
        <f>一年级总分</f>
        <v/>
      </c>
      <c r="AF1513" s="517" t="str">
        <f>一年级等级</f>
        <v/>
      </c>
    </row>
    <row r="1514" spans="1:32">
      <c r="A1514" s="664">
        <v>122</v>
      </c>
      <c r="B1514" s="665">
        <v>42</v>
      </c>
      <c r="C1514" s="632"/>
      <c r="D1514" s="633"/>
      <c r="E1514" s="632"/>
      <c r="F1514" s="625"/>
      <c r="G1514" s="608"/>
      <c r="H1514" s="475"/>
      <c r="I1514" s="613"/>
      <c r="J1514" s="614"/>
      <c r="K1514" s="614"/>
      <c r="L1514" s="649"/>
      <c r="M1514" s="644"/>
      <c r="N1514" s="505" t="str">
        <f>一年级BMI</f>
        <v/>
      </c>
      <c r="O1514" s="499" t="str">
        <f>一年级BMI等级</f>
        <v/>
      </c>
      <c r="P1514" s="500" t="str">
        <f>一年级BMI得分</f>
        <v/>
      </c>
      <c r="Q1514" s="515" t="str">
        <f>一年级肺活量得分</f>
        <v/>
      </c>
      <c r="R1514" s="512" t="str">
        <f>一年级等级</f>
        <v/>
      </c>
      <c r="S1514" s="516" t="str">
        <f>一年级50米跑得分</f>
        <v/>
      </c>
      <c r="T1514" s="517" t="str">
        <f>一年级等级</f>
        <v/>
      </c>
      <c r="U1514" s="516" t="str">
        <f>一年级坐位体前屈得分</f>
        <v/>
      </c>
      <c r="V1514" s="517" t="str">
        <f>一年级等级</f>
        <v/>
      </c>
      <c r="W1514" s="516" t="str">
        <f>一年级一分钟跳绳得分</f>
        <v/>
      </c>
      <c r="X1514" s="517" t="str">
        <f>一年级等级</f>
        <v/>
      </c>
      <c r="Y1514" s="515"/>
      <c r="Z1514" s="518"/>
      <c r="AA1514" s="533"/>
      <c r="AB1514" s="515"/>
      <c r="AC1514" s="533" t="str">
        <f>一年级跳绳附加分</f>
        <v/>
      </c>
      <c r="AD1514" s="534" t="str">
        <f>一年级标准分</f>
        <v/>
      </c>
      <c r="AE1514" s="534" t="str">
        <f>一年级总分</f>
        <v/>
      </c>
      <c r="AF1514" s="517" t="str">
        <f>一年级等级</f>
        <v/>
      </c>
    </row>
    <row r="1515" spans="1:32">
      <c r="A1515" s="664">
        <v>122</v>
      </c>
      <c r="B1515" s="665">
        <v>43</v>
      </c>
      <c r="C1515" s="632"/>
      <c r="D1515" s="633"/>
      <c r="E1515" s="632"/>
      <c r="F1515" s="625"/>
      <c r="G1515" s="608"/>
      <c r="H1515" s="475"/>
      <c r="I1515" s="613"/>
      <c r="J1515" s="614"/>
      <c r="K1515" s="614"/>
      <c r="L1515" s="649"/>
      <c r="M1515" s="644"/>
      <c r="N1515" s="505" t="str">
        <f>一年级BMI</f>
        <v/>
      </c>
      <c r="O1515" s="499" t="str">
        <f>一年级BMI等级</f>
        <v/>
      </c>
      <c r="P1515" s="500" t="str">
        <f>一年级BMI得分</f>
        <v/>
      </c>
      <c r="Q1515" s="515" t="str">
        <f>一年级肺活量得分</f>
        <v/>
      </c>
      <c r="R1515" s="512" t="str">
        <f>一年级等级</f>
        <v/>
      </c>
      <c r="S1515" s="516" t="str">
        <f>一年级50米跑得分</f>
        <v/>
      </c>
      <c r="T1515" s="517" t="str">
        <f>一年级等级</f>
        <v/>
      </c>
      <c r="U1515" s="516" t="str">
        <f>一年级坐位体前屈得分</f>
        <v/>
      </c>
      <c r="V1515" s="517" t="str">
        <f>一年级等级</f>
        <v/>
      </c>
      <c r="W1515" s="516" t="str">
        <f>一年级一分钟跳绳得分</f>
        <v/>
      </c>
      <c r="X1515" s="517" t="str">
        <f>一年级等级</f>
        <v/>
      </c>
      <c r="Y1515" s="515"/>
      <c r="Z1515" s="518"/>
      <c r="AA1515" s="533"/>
      <c r="AB1515" s="515"/>
      <c r="AC1515" s="533" t="str">
        <f>一年级跳绳附加分</f>
        <v/>
      </c>
      <c r="AD1515" s="534" t="str">
        <f>一年级标准分</f>
        <v/>
      </c>
      <c r="AE1515" s="534" t="str">
        <f>一年级总分</f>
        <v/>
      </c>
      <c r="AF1515" s="517" t="str">
        <f>一年级等级</f>
        <v/>
      </c>
    </row>
    <row r="1516" spans="1:32">
      <c r="A1516" s="664">
        <v>122</v>
      </c>
      <c r="B1516" s="665">
        <v>44</v>
      </c>
      <c r="C1516" s="632"/>
      <c r="D1516" s="633"/>
      <c r="E1516" s="632"/>
      <c r="F1516" s="625"/>
      <c r="G1516" s="608"/>
      <c r="H1516" s="475"/>
      <c r="I1516" s="613"/>
      <c r="J1516" s="614"/>
      <c r="K1516" s="614"/>
      <c r="L1516" s="649"/>
      <c r="M1516" s="644"/>
      <c r="N1516" s="505" t="str">
        <f>一年级BMI</f>
        <v/>
      </c>
      <c r="O1516" s="499" t="str">
        <f>一年级BMI等级</f>
        <v/>
      </c>
      <c r="P1516" s="500" t="str">
        <f>一年级BMI得分</f>
        <v/>
      </c>
      <c r="Q1516" s="515" t="str">
        <f>一年级肺活量得分</f>
        <v/>
      </c>
      <c r="R1516" s="512" t="str">
        <f>一年级等级</f>
        <v/>
      </c>
      <c r="S1516" s="516" t="str">
        <f>一年级50米跑得分</f>
        <v/>
      </c>
      <c r="T1516" s="517" t="str">
        <f>一年级等级</f>
        <v/>
      </c>
      <c r="U1516" s="516" t="str">
        <f>一年级坐位体前屈得分</f>
        <v/>
      </c>
      <c r="V1516" s="517" t="str">
        <f>一年级等级</f>
        <v/>
      </c>
      <c r="W1516" s="516" t="str">
        <f>一年级一分钟跳绳得分</f>
        <v/>
      </c>
      <c r="X1516" s="517" t="str">
        <f>一年级等级</f>
        <v/>
      </c>
      <c r="Y1516" s="515"/>
      <c r="Z1516" s="518"/>
      <c r="AA1516" s="533"/>
      <c r="AB1516" s="515"/>
      <c r="AC1516" s="533" t="str">
        <f>一年级跳绳附加分</f>
        <v/>
      </c>
      <c r="AD1516" s="534" t="str">
        <f>一年级标准分</f>
        <v/>
      </c>
      <c r="AE1516" s="534" t="str">
        <f>一年级总分</f>
        <v/>
      </c>
      <c r="AF1516" s="517" t="str">
        <f>一年级等级</f>
        <v/>
      </c>
    </row>
    <row r="1517" spans="1:32">
      <c r="A1517" s="664">
        <v>122</v>
      </c>
      <c r="B1517" s="665">
        <v>45</v>
      </c>
      <c r="C1517" s="632"/>
      <c r="D1517" s="633"/>
      <c r="E1517" s="632"/>
      <c r="F1517" s="625"/>
      <c r="G1517" s="608"/>
      <c r="H1517" s="475"/>
      <c r="I1517" s="613"/>
      <c r="J1517" s="614"/>
      <c r="K1517" s="614"/>
      <c r="L1517" s="649"/>
      <c r="M1517" s="644"/>
      <c r="N1517" s="505" t="str">
        <f>一年级BMI</f>
        <v/>
      </c>
      <c r="O1517" s="499" t="str">
        <f>一年级BMI等级</f>
        <v/>
      </c>
      <c r="P1517" s="500" t="str">
        <f>一年级BMI得分</f>
        <v/>
      </c>
      <c r="Q1517" s="515" t="str">
        <f>一年级肺活量得分</f>
        <v/>
      </c>
      <c r="R1517" s="512" t="str">
        <f>一年级等级</f>
        <v/>
      </c>
      <c r="S1517" s="516" t="str">
        <f>一年级50米跑得分</f>
        <v/>
      </c>
      <c r="T1517" s="517" t="str">
        <f>一年级等级</f>
        <v/>
      </c>
      <c r="U1517" s="516" t="str">
        <f>一年级坐位体前屈得分</f>
        <v/>
      </c>
      <c r="V1517" s="517" t="str">
        <f>一年级等级</f>
        <v/>
      </c>
      <c r="W1517" s="516" t="str">
        <f>一年级一分钟跳绳得分</f>
        <v/>
      </c>
      <c r="X1517" s="517" t="str">
        <f>一年级等级</f>
        <v/>
      </c>
      <c r="Y1517" s="515"/>
      <c r="Z1517" s="518"/>
      <c r="AA1517" s="533"/>
      <c r="AB1517" s="515"/>
      <c r="AC1517" s="533" t="str">
        <f>一年级跳绳附加分</f>
        <v/>
      </c>
      <c r="AD1517" s="534" t="str">
        <f>一年级标准分</f>
        <v/>
      </c>
      <c r="AE1517" s="534" t="str">
        <f>一年级总分</f>
        <v/>
      </c>
      <c r="AF1517" s="517" t="str">
        <f>一年级等级</f>
        <v/>
      </c>
    </row>
    <row r="1518" spans="1:32">
      <c r="A1518" s="664">
        <v>122</v>
      </c>
      <c r="B1518" s="665">
        <v>46</v>
      </c>
      <c r="C1518" s="632"/>
      <c r="D1518" s="633"/>
      <c r="E1518" s="632"/>
      <c r="F1518" s="625"/>
      <c r="G1518" s="608"/>
      <c r="H1518" s="475"/>
      <c r="I1518" s="613"/>
      <c r="J1518" s="614"/>
      <c r="K1518" s="614"/>
      <c r="L1518" s="649"/>
      <c r="M1518" s="644"/>
      <c r="N1518" s="505" t="str">
        <f>一年级BMI</f>
        <v/>
      </c>
      <c r="O1518" s="499" t="str">
        <f>一年级BMI等级</f>
        <v/>
      </c>
      <c r="P1518" s="500" t="str">
        <f>一年级BMI得分</f>
        <v/>
      </c>
      <c r="Q1518" s="515" t="str">
        <f>一年级肺活量得分</f>
        <v/>
      </c>
      <c r="R1518" s="512" t="str">
        <f>一年级等级</f>
        <v/>
      </c>
      <c r="S1518" s="516" t="str">
        <f>一年级50米跑得分</f>
        <v/>
      </c>
      <c r="T1518" s="517" t="str">
        <f>一年级等级</f>
        <v/>
      </c>
      <c r="U1518" s="516" t="str">
        <f>一年级坐位体前屈得分</f>
        <v/>
      </c>
      <c r="V1518" s="517" t="str">
        <f>一年级等级</f>
        <v/>
      </c>
      <c r="W1518" s="516" t="str">
        <f>一年级一分钟跳绳得分</f>
        <v/>
      </c>
      <c r="X1518" s="517" t="str">
        <f>一年级等级</f>
        <v/>
      </c>
      <c r="Y1518" s="515"/>
      <c r="Z1518" s="518"/>
      <c r="AA1518" s="533"/>
      <c r="AB1518" s="515"/>
      <c r="AC1518" s="533" t="str">
        <f>一年级跳绳附加分</f>
        <v/>
      </c>
      <c r="AD1518" s="534" t="str">
        <f>一年级标准分</f>
        <v/>
      </c>
      <c r="AE1518" s="534" t="str">
        <f>一年级总分</f>
        <v/>
      </c>
      <c r="AF1518" s="517" t="str">
        <f>一年级等级</f>
        <v/>
      </c>
    </row>
    <row r="1519" spans="1:32">
      <c r="A1519" s="664">
        <v>122</v>
      </c>
      <c r="B1519" s="665">
        <v>47</v>
      </c>
      <c r="C1519" s="632"/>
      <c r="D1519" s="633"/>
      <c r="E1519" s="632"/>
      <c r="F1519" s="625"/>
      <c r="G1519" s="608"/>
      <c r="H1519" s="475"/>
      <c r="I1519" s="613"/>
      <c r="J1519" s="614"/>
      <c r="K1519" s="614"/>
      <c r="L1519" s="649"/>
      <c r="M1519" s="644"/>
      <c r="N1519" s="505" t="str">
        <f>一年级BMI</f>
        <v/>
      </c>
      <c r="O1519" s="499" t="str">
        <f>一年级BMI等级</f>
        <v/>
      </c>
      <c r="P1519" s="500" t="str">
        <f>一年级BMI得分</f>
        <v/>
      </c>
      <c r="Q1519" s="515" t="str">
        <f>一年级肺活量得分</f>
        <v/>
      </c>
      <c r="R1519" s="512" t="str">
        <f>一年级等级</f>
        <v/>
      </c>
      <c r="S1519" s="516" t="str">
        <f>一年级50米跑得分</f>
        <v/>
      </c>
      <c r="T1519" s="517" t="str">
        <f>一年级等级</f>
        <v/>
      </c>
      <c r="U1519" s="516" t="str">
        <f>一年级坐位体前屈得分</f>
        <v/>
      </c>
      <c r="V1519" s="517" t="str">
        <f>一年级等级</f>
        <v/>
      </c>
      <c r="W1519" s="516" t="str">
        <f>一年级一分钟跳绳得分</f>
        <v/>
      </c>
      <c r="X1519" s="517" t="str">
        <f>一年级等级</f>
        <v/>
      </c>
      <c r="Y1519" s="515"/>
      <c r="Z1519" s="518"/>
      <c r="AA1519" s="533"/>
      <c r="AB1519" s="515"/>
      <c r="AC1519" s="533" t="str">
        <f>一年级跳绳附加分</f>
        <v/>
      </c>
      <c r="AD1519" s="534" t="str">
        <f>一年级标准分</f>
        <v/>
      </c>
      <c r="AE1519" s="534" t="str">
        <f>一年级总分</f>
        <v/>
      </c>
      <c r="AF1519" s="517" t="str">
        <f>一年级等级</f>
        <v/>
      </c>
    </row>
    <row r="1520" spans="1:32">
      <c r="A1520" s="664">
        <v>122</v>
      </c>
      <c r="B1520" s="665">
        <v>48</v>
      </c>
      <c r="C1520" s="632"/>
      <c r="D1520" s="633"/>
      <c r="E1520" s="632"/>
      <c r="F1520" s="625"/>
      <c r="G1520" s="608"/>
      <c r="H1520" s="475"/>
      <c r="I1520" s="613"/>
      <c r="J1520" s="614"/>
      <c r="K1520" s="614"/>
      <c r="L1520" s="649"/>
      <c r="M1520" s="644"/>
      <c r="N1520" s="505" t="str">
        <f>一年级BMI</f>
        <v/>
      </c>
      <c r="O1520" s="499" t="str">
        <f>一年级BMI等级</f>
        <v/>
      </c>
      <c r="P1520" s="500" t="str">
        <f>一年级BMI得分</f>
        <v/>
      </c>
      <c r="Q1520" s="515" t="str">
        <f>一年级肺活量得分</f>
        <v/>
      </c>
      <c r="R1520" s="512" t="str">
        <f>一年级等级</f>
        <v/>
      </c>
      <c r="S1520" s="516" t="str">
        <f>一年级50米跑得分</f>
        <v/>
      </c>
      <c r="T1520" s="517" t="str">
        <f>一年级等级</f>
        <v/>
      </c>
      <c r="U1520" s="516" t="str">
        <f>一年级坐位体前屈得分</f>
        <v/>
      </c>
      <c r="V1520" s="517" t="str">
        <f>一年级等级</f>
        <v/>
      </c>
      <c r="W1520" s="516" t="str">
        <f>一年级一分钟跳绳得分</f>
        <v/>
      </c>
      <c r="X1520" s="517" t="str">
        <f>一年级等级</f>
        <v/>
      </c>
      <c r="Y1520" s="515"/>
      <c r="Z1520" s="518"/>
      <c r="AA1520" s="533"/>
      <c r="AB1520" s="515"/>
      <c r="AC1520" s="533" t="str">
        <f>一年级跳绳附加分</f>
        <v/>
      </c>
      <c r="AD1520" s="534" t="str">
        <f>一年级标准分</f>
        <v/>
      </c>
      <c r="AE1520" s="534" t="str">
        <f>一年级总分</f>
        <v/>
      </c>
      <c r="AF1520" s="517" t="str">
        <f>一年级等级</f>
        <v/>
      </c>
    </row>
    <row r="1521" spans="1:32">
      <c r="A1521" s="664">
        <v>122</v>
      </c>
      <c r="B1521" s="665">
        <v>49</v>
      </c>
      <c r="C1521" s="632"/>
      <c r="D1521" s="633"/>
      <c r="E1521" s="632"/>
      <c r="F1521" s="625"/>
      <c r="G1521" s="608"/>
      <c r="H1521" s="475"/>
      <c r="I1521" s="613"/>
      <c r="J1521" s="614"/>
      <c r="K1521" s="614"/>
      <c r="L1521" s="649"/>
      <c r="M1521" s="644"/>
      <c r="N1521" s="505" t="str">
        <f>一年级BMI</f>
        <v/>
      </c>
      <c r="O1521" s="499" t="str">
        <f>一年级BMI等级</f>
        <v/>
      </c>
      <c r="P1521" s="500" t="str">
        <f>一年级BMI得分</f>
        <v/>
      </c>
      <c r="Q1521" s="515" t="str">
        <f>一年级肺活量得分</f>
        <v/>
      </c>
      <c r="R1521" s="512" t="str">
        <f>一年级等级</f>
        <v/>
      </c>
      <c r="S1521" s="516" t="str">
        <f>一年级50米跑得分</f>
        <v/>
      </c>
      <c r="T1521" s="517" t="str">
        <f>一年级等级</f>
        <v/>
      </c>
      <c r="U1521" s="516" t="str">
        <f>一年级坐位体前屈得分</f>
        <v/>
      </c>
      <c r="V1521" s="517" t="str">
        <f>一年级等级</f>
        <v/>
      </c>
      <c r="W1521" s="516" t="str">
        <f>一年级一分钟跳绳得分</f>
        <v/>
      </c>
      <c r="X1521" s="517" t="str">
        <f>一年级等级</f>
        <v/>
      </c>
      <c r="Y1521" s="515"/>
      <c r="Z1521" s="518"/>
      <c r="AA1521" s="533"/>
      <c r="AB1521" s="515"/>
      <c r="AC1521" s="533" t="str">
        <f>一年级跳绳附加分</f>
        <v/>
      </c>
      <c r="AD1521" s="534" t="str">
        <f>一年级标准分</f>
        <v/>
      </c>
      <c r="AE1521" s="534" t="str">
        <f>一年级总分</f>
        <v/>
      </c>
      <c r="AF1521" s="517" t="str">
        <f>一年级等级</f>
        <v/>
      </c>
    </row>
    <row r="1522" spans="1:32">
      <c r="A1522" s="664">
        <v>122</v>
      </c>
      <c r="B1522" s="665">
        <v>50</v>
      </c>
      <c r="C1522" s="632"/>
      <c r="D1522" s="633"/>
      <c r="E1522" s="632"/>
      <c r="F1522" s="625"/>
      <c r="G1522" s="608"/>
      <c r="H1522" s="475"/>
      <c r="I1522" s="613"/>
      <c r="J1522" s="614"/>
      <c r="K1522" s="614"/>
      <c r="L1522" s="649"/>
      <c r="M1522" s="644"/>
      <c r="N1522" s="505" t="str">
        <f>一年级BMI</f>
        <v/>
      </c>
      <c r="O1522" s="499" t="str">
        <f>一年级BMI等级</f>
        <v/>
      </c>
      <c r="P1522" s="500" t="str">
        <f>一年级BMI得分</f>
        <v/>
      </c>
      <c r="Q1522" s="515" t="str">
        <f>一年级肺活量得分</f>
        <v/>
      </c>
      <c r="R1522" s="512" t="str">
        <f>一年级等级</f>
        <v/>
      </c>
      <c r="S1522" s="516" t="str">
        <f>一年级50米跑得分</f>
        <v/>
      </c>
      <c r="T1522" s="517" t="str">
        <f>一年级等级</f>
        <v/>
      </c>
      <c r="U1522" s="516" t="str">
        <f>一年级坐位体前屈得分</f>
        <v/>
      </c>
      <c r="V1522" s="517" t="str">
        <f>一年级等级</f>
        <v/>
      </c>
      <c r="W1522" s="516" t="str">
        <f>一年级一分钟跳绳得分</f>
        <v/>
      </c>
      <c r="X1522" s="517" t="str">
        <f>一年级等级</f>
        <v/>
      </c>
      <c r="Y1522" s="515"/>
      <c r="Z1522" s="518"/>
      <c r="AA1522" s="533"/>
      <c r="AB1522" s="515"/>
      <c r="AC1522" s="533" t="str">
        <f>一年级跳绳附加分</f>
        <v/>
      </c>
      <c r="AD1522" s="534" t="str">
        <f>一年级标准分</f>
        <v/>
      </c>
      <c r="AE1522" s="534" t="str">
        <f>一年级总分</f>
        <v/>
      </c>
      <c r="AF1522" s="517" t="str">
        <f>一年级等级</f>
        <v/>
      </c>
    </row>
    <row r="1523" spans="1:32">
      <c r="A1523" s="664">
        <v>122</v>
      </c>
      <c r="B1523" s="665">
        <v>51</v>
      </c>
      <c r="C1523" s="632"/>
      <c r="D1523" s="633"/>
      <c r="E1523" s="632"/>
      <c r="F1523" s="625"/>
      <c r="G1523" s="608"/>
      <c r="H1523" s="475"/>
      <c r="I1523" s="613"/>
      <c r="J1523" s="614"/>
      <c r="K1523" s="614"/>
      <c r="L1523" s="649"/>
      <c r="M1523" s="644"/>
      <c r="N1523" s="505" t="str">
        <f>一年级BMI</f>
        <v/>
      </c>
      <c r="O1523" s="499" t="str">
        <f>一年级BMI等级</f>
        <v/>
      </c>
      <c r="P1523" s="500" t="str">
        <f>一年级BMI得分</f>
        <v/>
      </c>
      <c r="Q1523" s="515" t="str">
        <f>一年级肺活量得分</f>
        <v/>
      </c>
      <c r="R1523" s="512" t="str">
        <f>一年级等级</f>
        <v/>
      </c>
      <c r="S1523" s="516" t="str">
        <f>一年级50米跑得分</f>
        <v/>
      </c>
      <c r="T1523" s="517" t="str">
        <f>一年级等级</f>
        <v/>
      </c>
      <c r="U1523" s="516" t="str">
        <f>一年级坐位体前屈得分</f>
        <v/>
      </c>
      <c r="V1523" s="517" t="str">
        <f>一年级等级</f>
        <v/>
      </c>
      <c r="W1523" s="516" t="str">
        <f>一年级一分钟跳绳得分</f>
        <v/>
      </c>
      <c r="X1523" s="517" t="str">
        <f>一年级等级</f>
        <v/>
      </c>
      <c r="Y1523" s="515"/>
      <c r="Z1523" s="518"/>
      <c r="AA1523" s="533"/>
      <c r="AB1523" s="515"/>
      <c r="AC1523" s="533" t="str">
        <f>一年级跳绳附加分</f>
        <v/>
      </c>
      <c r="AD1523" s="534" t="str">
        <f>一年级标准分</f>
        <v/>
      </c>
      <c r="AE1523" s="534" t="str">
        <f>一年级总分</f>
        <v/>
      </c>
      <c r="AF1523" s="517" t="str">
        <f>一年级等级</f>
        <v/>
      </c>
    </row>
    <row r="1524" spans="1:32">
      <c r="A1524" s="664">
        <v>122</v>
      </c>
      <c r="B1524" s="665">
        <v>52</v>
      </c>
      <c r="C1524" s="632"/>
      <c r="D1524" s="633"/>
      <c r="E1524" s="632"/>
      <c r="F1524" s="625"/>
      <c r="G1524" s="608"/>
      <c r="H1524" s="475"/>
      <c r="I1524" s="613"/>
      <c r="J1524" s="614"/>
      <c r="K1524" s="614"/>
      <c r="L1524" s="649"/>
      <c r="M1524" s="644"/>
      <c r="N1524" s="505" t="str">
        <f>一年级BMI</f>
        <v/>
      </c>
      <c r="O1524" s="499" t="str">
        <f>一年级BMI等级</f>
        <v/>
      </c>
      <c r="P1524" s="500" t="str">
        <f>一年级BMI得分</f>
        <v/>
      </c>
      <c r="Q1524" s="515" t="str">
        <f>一年级肺活量得分</f>
        <v/>
      </c>
      <c r="R1524" s="512" t="str">
        <f>一年级等级</f>
        <v/>
      </c>
      <c r="S1524" s="516" t="str">
        <f>一年级50米跑得分</f>
        <v/>
      </c>
      <c r="T1524" s="517" t="str">
        <f>一年级等级</f>
        <v/>
      </c>
      <c r="U1524" s="516" t="str">
        <f>一年级坐位体前屈得分</f>
        <v/>
      </c>
      <c r="V1524" s="517" t="str">
        <f>一年级等级</f>
        <v/>
      </c>
      <c r="W1524" s="516" t="str">
        <f>一年级一分钟跳绳得分</f>
        <v/>
      </c>
      <c r="X1524" s="517" t="str">
        <f>一年级等级</f>
        <v/>
      </c>
      <c r="Y1524" s="515"/>
      <c r="Z1524" s="518"/>
      <c r="AA1524" s="533"/>
      <c r="AB1524" s="515"/>
      <c r="AC1524" s="533" t="str">
        <f>一年级跳绳附加分</f>
        <v/>
      </c>
      <c r="AD1524" s="534" t="str">
        <f>一年级标准分</f>
        <v/>
      </c>
      <c r="AE1524" s="534" t="str">
        <f>一年级总分</f>
        <v/>
      </c>
      <c r="AF1524" s="517" t="str">
        <f>一年级等级</f>
        <v/>
      </c>
    </row>
    <row r="1525" spans="1:32">
      <c r="A1525" s="664">
        <v>122</v>
      </c>
      <c r="B1525" s="665">
        <v>53</v>
      </c>
      <c r="C1525" s="632"/>
      <c r="D1525" s="633"/>
      <c r="E1525" s="632"/>
      <c r="F1525" s="625"/>
      <c r="G1525" s="608"/>
      <c r="H1525" s="475"/>
      <c r="I1525" s="613"/>
      <c r="J1525" s="614"/>
      <c r="K1525" s="614"/>
      <c r="L1525" s="649"/>
      <c r="M1525" s="644"/>
      <c r="N1525" s="505" t="str">
        <f>一年级BMI</f>
        <v/>
      </c>
      <c r="O1525" s="499" t="str">
        <f>一年级BMI等级</f>
        <v/>
      </c>
      <c r="P1525" s="500" t="str">
        <f>一年级BMI得分</f>
        <v/>
      </c>
      <c r="Q1525" s="515" t="str">
        <f>一年级肺活量得分</f>
        <v/>
      </c>
      <c r="R1525" s="512" t="str">
        <f>一年级等级</f>
        <v/>
      </c>
      <c r="S1525" s="516" t="str">
        <f>一年级50米跑得分</f>
        <v/>
      </c>
      <c r="T1525" s="517" t="str">
        <f>一年级等级</f>
        <v/>
      </c>
      <c r="U1525" s="516" t="str">
        <f>一年级坐位体前屈得分</f>
        <v/>
      </c>
      <c r="V1525" s="517" t="str">
        <f>一年级等级</f>
        <v/>
      </c>
      <c r="W1525" s="516" t="str">
        <f>一年级一分钟跳绳得分</f>
        <v/>
      </c>
      <c r="X1525" s="517" t="str">
        <f>一年级等级</f>
        <v/>
      </c>
      <c r="Y1525" s="515"/>
      <c r="Z1525" s="518"/>
      <c r="AA1525" s="533"/>
      <c r="AB1525" s="515"/>
      <c r="AC1525" s="533" t="str">
        <f>一年级跳绳附加分</f>
        <v/>
      </c>
      <c r="AD1525" s="534" t="str">
        <f>一年级标准分</f>
        <v/>
      </c>
      <c r="AE1525" s="534" t="str">
        <f>一年级总分</f>
        <v/>
      </c>
      <c r="AF1525" s="517" t="str">
        <f>一年级等级</f>
        <v/>
      </c>
    </row>
    <row r="1526" spans="1:32">
      <c r="A1526" s="664">
        <v>122</v>
      </c>
      <c r="B1526" s="665">
        <v>54</v>
      </c>
      <c r="C1526" s="632"/>
      <c r="D1526" s="633"/>
      <c r="E1526" s="632"/>
      <c r="F1526" s="625"/>
      <c r="G1526" s="608"/>
      <c r="H1526" s="475"/>
      <c r="I1526" s="613"/>
      <c r="J1526" s="614"/>
      <c r="K1526" s="614"/>
      <c r="L1526" s="649"/>
      <c r="M1526" s="644"/>
      <c r="N1526" s="505" t="str">
        <f>一年级BMI</f>
        <v/>
      </c>
      <c r="O1526" s="499" t="str">
        <f>一年级BMI等级</f>
        <v/>
      </c>
      <c r="P1526" s="500" t="str">
        <f>一年级BMI得分</f>
        <v/>
      </c>
      <c r="Q1526" s="515" t="str">
        <f>一年级肺活量得分</f>
        <v/>
      </c>
      <c r="R1526" s="512" t="str">
        <f>一年级等级</f>
        <v/>
      </c>
      <c r="S1526" s="516" t="str">
        <f>一年级50米跑得分</f>
        <v/>
      </c>
      <c r="T1526" s="517" t="str">
        <f>一年级等级</f>
        <v/>
      </c>
      <c r="U1526" s="516" t="str">
        <f>一年级坐位体前屈得分</f>
        <v/>
      </c>
      <c r="V1526" s="517" t="str">
        <f>一年级等级</f>
        <v/>
      </c>
      <c r="W1526" s="516" t="str">
        <f>一年级一分钟跳绳得分</f>
        <v/>
      </c>
      <c r="X1526" s="517" t="str">
        <f>一年级等级</f>
        <v/>
      </c>
      <c r="Y1526" s="515"/>
      <c r="Z1526" s="518"/>
      <c r="AA1526" s="533"/>
      <c r="AB1526" s="515"/>
      <c r="AC1526" s="533" t="str">
        <f>一年级跳绳附加分</f>
        <v/>
      </c>
      <c r="AD1526" s="534" t="str">
        <f>一年级标准分</f>
        <v/>
      </c>
      <c r="AE1526" s="534" t="str">
        <f>一年级总分</f>
        <v/>
      </c>
      <c r="AF1526" s="517" t="str">
        <f>一年级等级</f>
        <v/>
      </c>
    </row>
    <row r="1527" spans="1:32">
      <c r="A1527" s="664">
        <v>122</v>
      </c>
      <c r="B1527" s="665">
        <v>55</v>
      </c>
      <c r="C1527" s="632"/>
      <c r="D1527" s="633"/>
      <c r="E1527" s="632"/>
      <c r="F1527" s="625"/>
      <c r="G1527" s="608"/>
      <c r="H1527" s="475"/>
      <c r="I1527" s="613"/>
      <c r="J1527" s="614"/>
      <c r="K1527" s="614"/>
      <c r="L1527" s="649"/>
      <c r="M1527" s="644"/>
      <c r="N1527" s="505" t="str">
        <f>一年级BMI</f>
        <v/>
      </c>
      <c r="O1527" s="499" t="str">
        <f>一年级BMI等级</f>
        <v/>
      </c>
      <c r="P1527" s="500" t="str">
        <f>一年级BMI得分</f>
        <v/>
      </c>
      <c r="Q1527" s="515" t="str">
        <f>一年级肺活量得分</f>
        <v/>
      </c>
      <c r="R1527" s="512" t="str">
        <f>一年级等级</f>
        <v/>
      </c>
      <c r="S1527" s="516" t="str">
        <f>一年级50米跑得分</f>
        <v/>
      </c>
      <c r="T1527" s="517" t="str">
        <f>一年级等级</f>
        <v/>
      </c>
      <c r="U1527" s="516" t="str">
        <f>一年级坐位体前屈得分</f>
        <v/>
      </c>
      <c r="V1527" s="517" t="str">
        <f>一年级等级</f>
        <v/>
      </c>
      <c r="W1527" s="516" t="str">
        <f>一年级一分钟跳绳得分</f>
        <v/>
      </c>
      <c r="X1527" s="517" t="str">
        <f>一年级等级</f>
        <v/>
      </c>
      <c r="Y1527" s="515"/>
      <c r="Z1527" s="518"/>
      <c r="AA1527" s="533"/>
      <c r="AB1527" s="515"/>
      <c r="AC1527" s="533" t="str">
        <f>一年级跳绳附加分</f>
        <v/>
      </c>
      <c r="AD1527" s="534" t="str">
        <f>一年级标准分</f>
        <v/>
      </c>
      <c r="AE1527" s="534" t="str">
        <f>一年级总分</f>
        <v/>
      </c>
      <c r="AF1527" s="517" t="str">
        <f>一年级等级</f>
        <v/>
      </c>
    </row>
    <row r="1528" spans="1:32">
      <c r="A1528" s="664">
        <v>122</v>
      </c>
      <c r="B1528" s="665">
        <v>56</v>
      </c>
      <c r="C1528" s="632"/>
      <c r="D1528" s="633"/>
      <c r="E1528" s="632"/>
      <c r="F1528" s="625"/>
      <c r="G1528" s="608"/>
      <c r="H1528" s="475"/>
      <c r="I1528" s="613"/>
      <c r="J1528" s="614"/>
      <c r="K1528" s="614"/>
      <c r="L1528" s="649"/>
      <c r="M1528" s="644"/>
      <c r="N1528" s="505" t="str">
        <f>一年级BMI</f>
        <v/>
      </c>
      <c r="O1528" s="499" t="str">
        <f>一年级BMI等级</f>
        <v/>
      </c>
      <c r="P1528" s="500" t="str">
        <f>一年级BMI得分</f>
        <v/>
      </c>
      <c r="Q1528" s="515" t="str">
        <f>一年级肺活量得分</f>
        <v/>
      </c>
      <c r="R1528" s="512" t="str">
        <f>一年级等级</f>
        <v/>
      </c>
      <c r="S1528" s="516" t="str">
        <f>一年级50米跑得分</f>
        <v/>
      </c>
      <c r="T1528" s="517" t="str">
        <f>一年级等级</f>
        <v/>
      </c>
      <c r="U1528" s="516" t="str">
        <f>一年级坐位体前屈得分</f>
        <v/>
      </c>
      <c r="V1528" s="517" t="str">
        <f>一年级等级</f>
        <v/>
      </c>
      <c r="W1528" s="516" t="str">
        <f>一年级一分钟跳绳得分</f>
        <v/>
      </c>
      <c r="X1528" s="517" t="str">
        <f>一年级等级</f>
        <v/>
      </c>
      <c r="Y1528" s="515"/>
      <c r="Z1528" s="518"/>
      <c r="AA1528" s="533"/>
      <c r="AB1528" s="515"/>
      <c r="AC1528" s="533" t="str">
        <f>一年级跳绳附加分</f>
        <v/>
      </c>
      <c r="AD1528" s="534" t="str">
        <f>一年级标准分</f>
        <v/>
      </c>
      <c r="AE1528" s="534" t="str">
        <f>一年级总分</f>
        <v/>
      </c>
      <c r="AF1528" s="517" t="str">
        <f>一年级等级</f>
        <v/>
      </c>
    </row>
    <row r="1529" spans="1:32">
      <c r="A1529" s="664">
        <v>122</v>
      </c>
      <c r="B1529" s="665">
        <v>57</v>
      </c>
      <c r="C1529" s="632"/>
      <c r="D1529" s="633"/>
      <c r="E1529" s="632"/>
      <c r="F1529" s="625"/>
      <c r="G1529" s="608"/>
      <c r="H1529" s="475"/>
      <c r="I1529" s="613"/>
      <c r="J1529" s="614"/>
      <c r="K1529" s="614"/>
      <c r="L1529" s="649"/>
      <c r="M1529" s="644"/>
      <c r="N1529" s="505" t="str">
        <f>一年级BMI</f>
        <v/>
      </c>
      <c r="O1529" s="499" t="str">
        <f>一年级BMI等级</f>
        <v/>
      </c>
      <c r="P1529" s="500" t="str">
        <f>一年级BMI得分</f>
        <v/>
      </c>
      <c r="Q1529" s="515" t="str">
        <f>一年级肺活量得分</f>
        <v/>
      </c>
      <c r="R1529" s="512" t="str">
        <f>一年级等级</f>
        <v/>
      </c>
      <c r="S1529" s="516" t="str">
        <f>一年级50米跑得分</f>
        <v/>
      </c>
      <c r="T1529" s="517" t="str">
        <f>一年级等级</f>
        <v/>
      </c>
      <c r="U1529" s="516" t="str">
        <f>一年级坐位体前屈得分</f>
        <v/>
      </c>
      <c r="V1529" s="517" t="str">
        <f>一年级等级</f>
        <v/>
      </c>
      <c r="W1529" s="516" t="str">
        <f>一年级一分钟跳绳得分</f>
        <v/>
      </c>
      <c r="X1529" s="517" t="str">
        <f>一年级等级</f>
        <v/>
      </c>
      <c r="Y1529" s="515"/>
      <c r="Z1529" s="518"/>
      <c r="AA1529" s="533"/>
      <c r="AB1529" s="515"/>
      <c r="AC1529" s="533" t="str">
        <f>一年级跳绳附加分</f>
        <v/>
      </c>
      <c r="AD1529" s="534" t="str">
        <f>一年级标准分</f>
        <v/>
      </c>
      <c r="AE1529" s="534" t="str">
        <f>一年级总分</f>
        <v/>
      </c>
      <c r="AF1529" s="517" t="str">
        <f>一年级等级</f>
        <v/>
      </c>
    </row>
    <row r="1530" spans="1:32">
      <c r="A1530" s="664">
        <v>122</v>
      </c>
      <c r="B1530" s="665">
        <v>58</v>
      </c>
      <c r="C1530" s="632"/>
      <c r="D1530" s="633"/>
      <c r="E1530" s="632"/>
      <c r="F1530" s="625"/>
      <c r="G1530" s="608"/>
      <c r="H1530" s="475"/>
      <c r="I1530" s="613"/>
      <c r="J1530" s="614"/>
      <c r="K1530" s="614"/>
      <c r="L1530" s="649"/>
      <c r="M1530" s="644"/>
      <c r="N1530" s="505" t="str">
        <f>一年级BMI</f>
        <v/>
      </c>
      <c r="O1530" s="499" t="str">
        <f>一年级BMI等级</f>
        <v/>
      </c>
      <c r="P1530" s="500" t="str">
        <f>一年级BMI得分</f>
        <v/>
      </c>
      <c r="Q1530" s="515" t="str">
        <f>一年级肺活量得分</f>
        <v/>
      </c>
      <c r="R1530" s="512" t="str">
        <f>一年级等级</f>
        <v/>
      </c>
      <c r="S1530" s="516" t="str">
        <f>一年级50米跑得分</f>
        <v/>
      </c>
      <c r="T1530" s="517" t="str">
        <f>一年级等级</f>
        <v/>
      </c>
      <c r="U1530" s="516" t="str">
        <f>一年级坐位体前屈得分</f>
        <v/>
      </c>
      <c r="V1530" s="517" t="str">
        <f>一年级等级</f>
        <v/>
      </c>
      <c r="W1530" s="516" t="str">
        <f>一年级一分钟跳绳得分</f>
        <v/>
      </c>
      <c r="X1530" s="517" t="str">
        <f>一年级等级</f>
        <v/>
      </c>
      <c r="Y1530" s="515"/>
      <c r="Z1530" s="518"/>
      <c r="AA1530" s="533"/>
      <c r="AB1530" s="515"/>
      <c r="AC1530" s="533" t="str">
        <f>一年级跳绳附加分</f>
        <v/>
      </c>
      <c r="AD1530" s="534" t="str">
        <f>一年级标准分</f>
        <v/>
      </c>
      <c r="AE1530" s="534" t="str">
        <f>一年级总分</f>
        <v/>
      </c>
      <c r="AF1530" s="517" t="str">
        <f>一年级等级</f>
        <v/>
      </c>
    </row>
    <row r="1531" spans="1:32">
      <c r="A1531" s="664">
        <v>122</v>
      </c>
      <c r="B1531" s="665">
        <v>59</v>
      </c>
      <c r="C1531" s="632"/>
      <c r="D1531" s="633"/>
      <c r="E1531" s="632"/>
      <c r="F1531" s="625"/>
      <c r="G1531" s="608"/>
      <c r="H1531" s="475"/>
      <c r="I1531" s="613"/>
      <c r="J1531" s="614"/>
      <c r="K1531" s="614"/>
      <c r="L1531" s="649"/>
      <c r="M1531" s="644"/>
      <c r="N1531" s="505" t="str">
        <f>一年级BMI</f>
        <v/>
      </c>
      <c r="O1531" s="499" t="str">
        <f>一年级BMI等级</f>
        <v/>
      </c>
      <c r="P1531" s="500" t="str">
        <f>一年级BMI得分</f>
        <v/>
      </c>
      <c r="Q1531" s="515" t="str">
        <f>一年级肺活量得分</f>
        <v/>
      </c>
      <c r="R1531" s="512" t="str">
        <f>一年级等级</f>
        <v/>
      </c>
      <c r="S1531" s="516" t="str">
        <f>一年级50米跑得分</f>
        <v/>
      </c>
      <c r="T1531" s="517" t="str">
        <f>一年级等级</f>
        <v/>
      </c>
      <c r="U1531" s="516" t="str">
        <f>一年级坐位体前屈得分</f>
        <v/>
      </c>
      <c r="V1531" s="517" t="str">
        <f>一年级等级</f>
        <v/>
      </c>
      <c r="W1531" s="516" t="str">
        <f>一年级一分钟跳绳得分</f>
        <v/>
      </c>
      <c r="X1531" s="517" t="str">
        <f>一年级等级</f>
        <v/>
      </c>
      <c r="Y1531" s="515"/>
      <c r="Z1531" s="518"/>
      <c r="AA1531" s="533"/>
      <c r="AB1531" s="515"/>
      <c r="AC1531" s="533" t="str">
        <f>一年级跳绳附加分</f>
        <v/>
      </c>
      <c r="AD1531" s="534" t="str">
        <f>一年级标准分</f>
        <v/>
      </c>
      <c r="AE1531" s="534" t="str">
        <f>一年级总分</f>
        <v/>
      </c>
      <c r="AF1531" s="517" t="str">
        <f>一年级等级</f>
        <v/>
      </c>
    </row>
    <row r="1532" spans="1:32">
      <c r="A1532" s="664">
        <v>122</v>
      </c>
      <c r="B1532" s="665">
        <v>60</v>
      </c>
      <c r="C1532" s="632"/>
      <c r="D1532" s="633"/>
      <c r="E1532" s="632"/>
      <c r="F1532" s="625"/>
      <c r="G1532" s="608"/>
      <c r="H1532" s="475"/>
      <c r="I1532" s="613"/>
      <c r="J1532" s="614"/>
      <c r="K1532" s="614"/>
      <c r="L1532" s="649"/>
      <c r="M1532" s="644"/>
      <c r="N1532" s="505" t="str">
        <f>一年级BMI</f>
        <v/>
      </c>
      <c r="O1532" s="499" t="str">
        <f>一年级BMI等级</f>
        <v/>
      </c>
      <c r="P1532" s="500" t="str">
        <f>一年级BMI得分</f>
        <v/>
      </c>
      <c r="Q1532" s="515" t="str">
        <f>一年级肺活量得分</f>
        <v/>
      </c>
      <c r="R1532" s="512" t="str">
        <f>一年级等级</f>
        <v/>
      </c>
      <c r="S1532" s="516" t="str">
        <f>一年级50米跑得分</f>
        <v/>
      </c>
      <c r="T1532" s="517" t="str">
        <f>一年级等级</f>
        <v/>
      </c>
      <c r="U1532" s="516" t="str">
        <f>一年级坐位体前屈得分</f>
        <v/>
      </c>
      <c r="V1532" s="517" t="str">
        <f>一年级等级</f>
        <v/>
      </c>
      <c r="W1532" s="516" t="str">
        <f>一年级一分钟跳绳得分</f>
        <v/>
      </c>
      <c r="X1532" s="517" t="str">
        <f>一年级等级</f>
        <v/>
      </c>
      <c r="Y1532" s="515"/>
      <c r="Z1532" s="518"/>
      <c r="AA1532" s="533"/>
      <c r="AB1532" s="515"/>
      <c r="AC1532" s="533" t="str">
        <f>一年级跳绳附加分</f>
        <v/>
      </c>
      <c r="AD1532" s="534" t="str">
        <f>一年级标准分</f>
        <v/>
      </c>
      <c r="AE1532" s="534" t="str">
        <f>一年级总分</f>
        <v/>
      </c>
      <c r="AF1532" s="517" t="str">
        <f>一年级等级</f>
        <v/>
      </c>
    </row>
    <row r="1533" spans="1:32">
      <c r="A1533" s="664">
        <v>122</v>
      </c>
      <c r="B1533" s="665">
        <v>61</v>
      </c>
      <c r="C1533" s="632"/>
      <c r="D1533" s="633"/>
      <c r="E1533" s="632"/>
      <c r="F1533" s="625"/>
      <c r="G1533" s="608"/>
      <c r="H1533" s="475"/>
      <c r="I1533" s="613"/>
      <c r="J1533" s="614"/>
      <c r="K1533" s="614"/>
      <c r="L1533" s="649"/>
      <c r="M1533" s="644"/>
      <c r="N1533" s="505" t="str">
        <f>一年级BMI</f>
        <v/>
      </c>
      <c r="O1533" s="499" t="str">
        <f>一年级BMI等级</f>
        <v/>
      </c>
      <c r="P1533" s="500" t="str">
        <f>一年级BMI得分</f>
        <v/>
      </c>
      <c r="Q1533" s="515" t="str">
        <f>一年级肺活量得分</f>
        <v/>
      </c>
      <c r="R1533" s="512" t="str">
        <f>一年级等级</f>
        <v/>
      </c>
      <c r="S1533" s="516" t="str">
        <f>一年级50米跑得分</f>
        <v/>
      </c>
      <c r="T1533" s="517" t="str">
        <f>一年级等级</f>
        <v/>
      </c>
      <c r="U1533" s="516" t="str">
        <f>一年级坐位体前屈得分</f>
        <v/>
      </c>
      <c r="V1533" s="517" t="str">
        <f>一年级等级</f>
        <v/>
      </c>
      <c r="W1533" s="516" t="str">
        <f>一年级一分钟跳绳得分</f>
        <v/>
      </c>
      <c r="X1533" s="517" t="str">
        <f>一年级等级</f>
        <v/>
      </c>
      <c r="Y1533" s="515"/>
      <c r="Z1533" s="518"/>
      <c r="AA1533" s="533"/>
      <c r="AB1533" s="515"/>
      <c r="AC1533" s="533" t="str">
        <f>一年级跳绳附加分</f>
        <v/>
      </c>
      <c r="AD1533" s="534" t="str">
        <f>一年级标准分</f>
        <v/>
      </c>
      <c r="AE1533" s="534" t="str">
        <f>一年级总分</f>
        <v/>
      </c>
      <c r="AF1533" s="517" t="str">
        <f>一年级等级</f>
        <v/>
      </c>
    </row>
    <row r="1534" spans="1:32">
      <c r="A1534" s="664">
        <v>122</v>
      </c>
      <c r="B1534" s="665">
        <v>62</v>
      </c>
      <c r="C1534" s="632"/>
      <c r="D1534" s="633"/>
      <c r="E1534" s="632"/>
      <c r="F1534" s="625"/>
      <c r="G1534" s="608"/>
      <c r="H1534" s="475"/>
      <c r="I1534" s="613"/>
      <c r="J1534" s="614"/>
      <c r="K1534" s="614"/>
      <c r="L1534" s="649"/>
      <c r="M1534" s="644"/>
      <c r="N1534" s="505" t="str">
        <f>一年级BMI</f>
        <v/>
      </c>
      <c r="O1534" s="499" t="str">
        <f>一年级BMI等级</f>
        <v/>
      </c>
      <c r="P1534" s="500" t="str">
        <f>一年级BMI得分</f>
        <v/>
      </c>
      <c r="Q1534" s="515" t="str">
        <f>一年级肺活量得分</f>
        <v/>
      </c>
      <c r="R1534" s="512" t="str">
        <f>一年级等级</f>
        <v/>
      </c>
      <c r="S1534" s="516" t="str">
        <f>一年级50米跑得分</f>
        <v/>
      </c>
      <c r="T1534" s="517" t="str">
        <f>一年级等级</f>
        <v/>
      </c>
      <c r="U1534" s="516" t="str">
        <f>一年级坐位体前屈得分</f>
        <v/>
      </c>
      <c r="V1534" s="517" t="str">
        <f>一年级等级</f>
        <v/>
      </c>
      <c r="W1534" s="516" t="str">
        <f>一年级一分钟跳绳得分</f>
        <v/>
      </c>
      <c r="X1534" s="517" t="str">
        <f>一年级等级</f>
        <v/>
      </c>
      <c r="Y1534" s="515"/>
      <c r="Z1534" s="518"/>
      <c r="AA1534" s="533"/>
      <c r="AB1534" s="515"/>
      <c r="AC1534" s="533" t="str">
        <f>一年级跳绳附加分</f>
        <v/>
      </c>
      <c r="AD1534" s="534" t="str">
        <f>一年级标准分</f>
        <v/>
      </c>
      <c r="AE1534" s="534" t="str">
        <f>一年级总分</f>
        <v/>
      </c>
      <c r="AF1534" s="517" t="str">
        <f>一年级等级</f>
        <v/>
      </c>
    </row>
    <row r="1535" spans="1:32">
      <c r="A1535" s="664">
        <v>122</v>
      </c>
      <c r="B1535" s="665">
        <v>63</v>
      </c>
      <c r="C1535" s="632"/>
      <c r="D1535" s="633"/>
      <c r="E1535" s="632"/>
      <c r="F1535" s="625"/>
      <c r="G1535" s="608"/>
      <c r="H1535" s="475"/>
      <c r="I1535" s="613"/>
      <c r="J1535" s="614"/>
      <c r="K1535" s="614"/>
      <c r="L1535" s="649"/>
      <c r="M1535" s="644"/>
      <c r="N1535" s="505" t="str">
        <f>一年级BMI</f>
        <v/>
      </c>
      <c r="O1535" s="499" t="str">
        <f>一年级BMI等级</f>
        <v/>
      </c>
      <c r="P1535" s="500" t="str">
        <f>一年级BMI得分</f>
        <v/>
      </c>
      <c r="Q1535" s="515" t="str">
        <f>一年级肺活量得分</f>
        <v/>
      </c>
      <c r="R1535" s="512" t="str">
        <f>一年级等级</f>
        <v/>
      </c>
      <c r="S1535" s="516" t="str">
        <f>一年级50米跑得分</f>
        <v/>
      </c>
      <c r="T1535" s="517" t="str">
        <f>一年级等级</f>
        <v/>
      </c>
      <c r="U1535" s="516" t="str">
        <f>一年级坐位体前屈得分</f>
        <v/>
      </c>
      <c r="V1535" s="517" t="str">
        <f>一年级等级</f>
        <v/>
      </c>
      <c r="W1535" s="516" t="str">
        <f>一年级一分钟跳绳得分</f>
        <v/>
      </c>
      <c r="X1535" s="517" t="str">
        <f>一年级等级</f>
        <v/>
      </c>
      <c r="Y1535" s="515"/>
      <c r="Z1535" s="518"/>
      <c r="AA1535" s="533"/>
      <c r="AB1535" s="515"/>
      <c r="AC1535" s="533" t="str">
        <f>一年级跳绳附加分</f>
        <v/>
      </c>
      <c r="AD1535" s="534" t="str">
        <f>一年级标准分</f>
        <v/>
      </c>
      <c r="AE1535" s="534" t="str">
        <f>一年级总分</f>
        <v/>
      </c>
      <c r="AF1535" s="517" t="str">
        <f>一年级等级</f>
        <v/>
      </c>
    </row>
    <row r="1536" spans="1:32">
      <c r="A1536" s="664">
        <v>122</v>
      </c>
      <c r="B1536" s="665">
        <v>64</v>
      </c>
      <c r="C1536" s="632"/>
      <c r="D1536" s="633"/>
      <c r="E1536" s="632"/>
      <c r="F1536" s="625"/>
      <c r="G1536" s="608"/>
      <c r="H1536" s="475"/>
      <c r="I1536" s="613"/>
      <c r="J1536" s="614"/>
      <c r="K1536" s="614"/>
      <c r="L1536" s="649"/>
      <c r="M1536" s="644"/>
      <c r="N1536" s="505" t="str">
        <f>一年级BMI</f>
        <v/>
      </c>
      <c r="O1536" s="499" t="str">
        <f>一年级BMI等级</f>
        <v/>
      </c>
      <c r="P1536" s="500" t="str">
        <f>一年级BMI得分</f>
        <v/>
      </c>
      <c r="Q1536" s="515" t="str">
        <f>一年级肺活量得分</f>
        <v/>
      </c>
      <c r="R1536" s="512" t="str">
        <f>一年级等级</f>
        <v/>
      </c>
      <c r="S1536" s="516" t="str">
        <f>一年级50米跑得分</f>
        <v/>
      </c>
      <c r="T1536" s="517" t="str">
        <f>一年级等级</f>
        <v/>
      </c>
      <c r="U1536" s="516" t="str">
        <f>一年级坐位体前屈得分</f>
        <v/>
      </c>
      <c r="V1536" s="517" t="str">
        <f>一年级等级</f>
        <v/>
      </c>
      <c r="W1536" s="516" t="str">
        <f>一年级一分钟跳绳得分</f>
        <v/>
      </c>
      <c r="X1536" s="517" t="str">
        <f>一年级等级</f>
        <v/>
      </c>
      <c r="Y1536" s="515"/>
      <c r="Z1536" s="518"/>
      <c r="AA1536" s="533"/>
      <c r="AB1536" s="515"/>
      <c r="AC1536" s="533" t="str">
        <f>一年级跳绳附加分</f>
        <v/>
      </c>
      <c r="AD1536" s="534" t="str">
        <f>一年级标准分</f>
        <v/>
      </c>
      <c r="AE1536" s="534" t="str">
        <f>一年级总分</f>
        <v/>
      </c>
      <c r="AF1536" s="517" t="str">
        <f>一年级等级</f>
        <v/>
      </c>
    </row>
    <row r="1537" spans="1:32">
      <c r="A1537" s="664">
        <v>122</v>
      </c>
      <c r="B1537" s="665">
        <v>65</v>
      </c>
      <c r="C1537" s="632"/>
      <c r="D1537" s="633"/>
      <c r="E1537" s="632"/>
      <c r="F1537" s="625"/>
      <c r="G1537" s="608"/>
      <c r="H1537" s="475"/>
      <c r="I1537" s="613"/>
      <c r="J1537" s="614"/>
      <c r="K1537" s="614"/>
      <c r="L1537" s="649"/>
      <c r="M1537" s="644"/>
      <c r="N1537" s="505" t="str">
        <f>一年级BMI</f>
        <v/>
      </c>
      <c r="O1537" s="499" t="str">
        <f>一年级BMI等级</f>
        <v/>
      </c>
      <c r="P1537" s="500" t="str">
        <f>一年级BMI得分</f>
        <v/>
      </c>
      <c r="Q1537" s="515" t="str">
        <f>一年级肺活量得分</f>
        <v/>
      </c>
      <c r="R1537" s="512" t="str">
        <f>一年级等级</f>
        <v/>
      </c>
      <c r="S1537" s="516" t="str">
        <f>一年级50米跑得分</f>
        <v/>
      </c>
      <c r="T1537" s="517" t="str">
        <f>一年级等级</f>
        <v/>
      </c>
      <c r="U1537" s="516" t="str">
        <f>一年级坐位体前屈得分</f>
        <v/>
      </c>
      <c r="V1537" s="517" t="str">
        <f>一年级等级</f>
        <v/>
      </c>
      <c r="W1537" s="516" t="str">
        <f>一年级一分钟跳绳得分</f>
        <v/>
      </c>
      <c r="X1537" s="517" t="str">
        <f>一年级等级</f>
        <v/>
      </c>
      <c r="Y1537" s="515"/>
      <c r="Z1537" s="518"/>
      <c r="AA1537" s="533"/>
      <c r="AB1537" s="515"/>
      <c r="AC1537" s="533" t="str">
        <f>一年级跳绳附加分</f>
        <v/>
      </c>
      <c r="AD1537" s="534" t="str">
        <f>一年级标准分</f>
        <v/>
      </c>
      <c r="AE1537" s="534" t="str">
        <f>一年级总分</f>
        <v/>
      </c>
      <c r="AF1537" s="517" t="str">
        <f>一年级等级</f>
        <v/>
      </c>
    </row>
    <row r="1538" spans="1:32">
      <c r="A1538" s="664">
        <v>122</v>
      </c>
      <c r="B1538" s="665">
        <v>66</v>
      </c>
      <c r="C1538" s="632"/>
      <c r="D1538" s="633"/>
      <c r="E1538" s="632"/>
      <c r="F1538" s="625"/>
      <c r="G1538" s="608"/>
      <c r="H1538" s="475"/>
      <c r="I1538" s="613"/>
      <c r="J1538" s="614"/>
      <c r="K1538" s="614"/>
      <c r="L1538" s="649"/>
      <c r="M1538" s="644"/>
      <c r="N1538" s="505" t="str">
        <f>一年级BMI</f>
        <v/>
      </c>
      <c r="O1538" s="499" t="str">
        <f>一年级BMI等级</f>
        <v/>
      </c>
      <c r="P1538" s="500" t="str">
        <f>一年级BMI得分</f>
        <v/>
      </c>
      <c r="Q1538" s="515" t="str">
        <f>一年级肺活量得分</f>
        <v/>
      </c>
      <c r="R1538" s="512" t="str">
        <f>一年级等级</f>
        <v/>
      </c>
      <c r="S1538" s="516" t="str">
        <f>一年级50米跑得分</f>
        <v/>
      </c>
      <c r="T1538" s="517" t="str">
        <f>一年级等级</f>
        <v/>
      </c>
      <c r="U1538" s="516" t="str">
        <f>一年级坐位体前屈得分</f>
        <v/>
      </c>
      <c r="V1538" s="517" t="str">
        <f>一年级等级</f>
        <v/>
      </c>
      <c r="W1538" s="516" t="str">
        <f>一年级一分钟跳绳得分</f>
        <v/>
      </c>
      <c r="X1538" s="517" t="str">
        <f>一年级等级</f>
        <v/>
      </c>
      <c r="Y1538" s="515"/>
      <c r="Z1538" s="518"/>
      <c r="AA1538" s="533"/>
      <c r="AB1538" s="515"/>
      <c r="AC1538" s="533" t="str">
        <f>一年级跳绳附加分</f>
        <v/>
      </c>
      <c r="AD1538" s="534" t="str">
        <f>一年级标准分</f>
        <v/>
      </c>
      <c r="AE1538" s="534" t="str">
        <f>一年级总分</f>
        <v/>
      </c>
      <c r="AF1538" s="517" t="str">
        <f>一年级等级</f>
        <v/>
      </c>
    </row>
    <row r="1539" spans="1:32">
      <c r="A1539" s="664">
        <v>122</v>
      </c>
      <c r="B1539" s="665">
        <v>67</v>
      </c>
      <c r="C1539" s="632"/>
      <c r="D1539" s="633"/>
      <c r="E1539" s="632"/>
      <c r="F1539" s="625"/>
      <c r="G1539" s="608"/>
      <c r="H1539" s="475"/>
      <c r="I1539" s="613"/>
      <c r="J1539" s="614"/>
      <c r="K1539" s="614"/>
      <c r="L1539" s="649"/>
      <c r="M1539" s="644"/>
      <c r="N1539" s="505" t="str">
        <f>一年级BMI</f>
        <v/>
      </c>
      <c r="O1539" s="499" t="str">
        <f>一年级BMI等级</f>
        <v/>
      </c>
      <c r="P1539" s="500" t="str">
        <f>一年级BMI得分</f>
        <v/>
      </c>
      <c r="Q1539" s="515" t="str">
        <f>一年级肺活量得分</f>
        <v/>
      </c>
      <c r="R1539" s="512" t="str">
        <f>一年级等级</f>
        <v/>
      </c>
      <c r="S1539" s="516" t="str">
        <f>一年级50米跑得分</f>
        <v/>
      </c>
      <c r="T1539" s="517" t="str">
        <f>一年级等级</f>
        <v/>
      </c>
      <c r="U1539" s="516" t="str">
        <f>一年级坐位体前屈得分</f>
        <v/>
      </c>
      <c r="V1539" s="517" t="str">
        <f>一年级等级</f>
        <v/>
      </c>
      <c r="W1539" s="516" t="str">
        <f>一年级一分钟跳绳得分</f>
        <v/>
      </c>
      <c r="X1539" s="517" t="str">
        <f>一年级等级</f>
        <v/>
      </c>
      <c r="Y1539" s="515"/>
      <c r="Z1539" s="518"/>
      <c r="AA1539" s="533"/>
      <c r="AB1539" s="515"/>
      <c r="AC1539" s="533" t="str">
        <f>一年级跳绳附加分</f>
        <v/>
      </c>
      <c r="AD1539" s="534" t="str">
        <f>一年级标准分</f>
        <v/>
      </c>
      <c r="AE1539" s="534" t="str">
        <f>一年级总分</f>
        <v/>
      </c>
      <c r="AF1539" s="517" t="str">
        <f>一年级等级</f>
        <v/>
      </c>
    </row>
    <row r="1540" spans="1:32">
      <c r="A1540" s="664">
        <v>122</v>
      </c>
      <c r="B1540" s="665">
        <v>68</v>
      </c>
      <c r="C1540" s="632"/>
      <c r="D1540" s="633"/>
      <c r="E1540" s="632"/>
      <c r="F1540" s="625"/>
      <c r="G1540" s="608"/>
      <c r="H1540" s="475"/>
      <c r="I1540" s="613"/>
      <c r="J1540" s="614"/>
      <c r="K1540" s="614"/>
      <c r="L1540" s="649"/>
      <c r="M1540" s="644"/>
      <c r="N1540" s="505" t="str">
        <f>一年级BMI</f>
        <v/>
      </c>
      <c r="O1540" s="499" t="str">
        <f>一年级BMI等级</f>
        <v/>
      </c>
      <c r="P1540" s="500" t="str">
        <f>一年级BMI得分</f>
        <v/>
      </c>
      <c r="Q1540" s="515" t="str">
        <f>一年级肺活量得分</f>
        <v/>
      </c>
      <c r="R1540" s="512" t="str">
        <f>一年级等级</f>
        <v/>
      </c>
      <c r="S1540" s="516" t="str">
        <f>一年级50米跑得分</f>
        <v/>
      </c>
      <c r="T1540" s="517" t="str">
        <f>一年级等级</f>
        <v/>
      </c>
      <c r="U1540" s="516" t="str">
        <f>一年级坐位体前屈得分</f>
        <v/>
      </c>
      <c r="V1540" s="517" t="str">
        <f>一年级等级</f>
        <v/>
      </c>
      <c r="W1540" s="516" t="str">
        <f>一年级一分钟跳绳得分</f>
        <v/>
      </c>
      <c r="X1540" s="517" t="str">
        <f>一年级等级</f>
        <v/>
      </c>
      <c r="Y1540" s="515"/>
      <c r="Z1540" s="518"/>
      <c r="AA1540" s="533"/>
      <c r="AB1540" s="515"/>
      <c r="AC1540" s="533" t="str">
        <f>一年级跳绳附加分</f>
        <v/>
      </c>
      <c r="AD1540" s="534" t="str">
        <f>一年级标准分</f>
        <v/>
      </c>
      <c r="AE1540" s="534" t="str">
        <f>一年级总分</f>
        <v/>
      </c>
      <c r="AF1540" s="517" t="str">
        <f>一年级等级</f>
        <v/>
      </c>
    </row>
    <row r="1541" spans="1:32">
      <c r="A1541" s="664">
        <v>122</v>
      </c>
      <c r="B1541" s="665">
        <v>69</v>
      </c>
      <c r="C1541" s="632"/>
      <c r="D1541" s="633"/>
      <c r="E1541" s="632"/>
      <c r="F1541" s="625"/>
      <c r="G1541" s="608"/>
      <c r="H1541" s="475"/>
      <c r="I1541" s="613"/>
      <c r="J1541" s="614"/>
      <c r="K1541" s="614"/>
      <c r="L1541" s="649"/>
      <c r="M1541" s="644"/>
      <c r="N1541" s="505" t="str">
        <f>一年级BMI</f>
        <v/>
      </c>
      <c r="O1541" s="499" t="str">
        <f>一年级BMI等级</f>
        <v/>
      </c>
      <c r="P1541" s="500" t="str">
        <f>一年级BMI得分</f>
        <v/>
      </c>
      <c r="Q1541" s="515" t="str">
        <f>一年级肺活量得分</f>
        <v/>
      </c>
      <c r="R1541" s="512" t="str">
        <f>一年级等级</f>
        <v/>
      </c>
      <c r="S1541" s="516" t="str">
        <f>一年级50米跑得分</f>
        <v/>
      </c>
      <c r="T1541" s="517" t="str">
        <f>一年级等级</f>
        <v/>
      </c>
      <c r="U1541" s="516" t="str">
        <f>一年级坐位体前屈得分</f>
        <v/>
      </c>
      <c r="V1541" s="517" t="str">
        <f>一年级等级</f>
        <v/>
      </c>
      <c r="W1541" s="516" t="str">
        <f>一年级一分钟跳绳得分</f>
        <v/>
      </c>
      <c r="X1541" s="517" t="str">
        <f>一年级等级</f>
        <v/>
      </c>
      <c r="Y1541" s="515"/>
      <c r="Z1541" s="518"/>
      <c r="AA1541" s="533"/>
      <c r="AB1541" s="515"/>
      <c r="AC1541" s="533" t="str">
        <f>一年级跳绳附加分</f>
        <v/>
      </c>
      <c r="AD1541" s="534" t="str">
        <f>一年级标准分</f>
        <v/>
      </c>
      <c r="AE1541" s="534" t="str">
        <f>一年级总分</f>
        <v/>
      </c>
      <c r="AF1541" s="517" t="str">
        <f>一年级等级</f>
        <v/>
      </c>
    </row>
    <row r="1542" ht="15.75" spans="1:32">
      <c r="A1542" s="687">
        <v>122</v>
      </c>
      <c r="B1542" s="688">
        <v>70</v>
      </c>
      <c r="C1542" s="634"/>
      <c r="D1542" s="635"/>
      <c r="E1542" s="634"/>
      <c r="F1542" s="636"/>
      <c r="G1542" s="611"/>
      <c r="H1542" s="542"/>
      <c r="I1542" s="617"/>
      <c r="J1542" s="618"/>
      <c r="K1542" s="618"/>
      <c r="L1542" s="652"/>
      <c r="M1542" s="647"/>
      <c r="N1542" s="573" t="str">
        <f>一年级BMI</f>
        <v/>
      </c>
      <c r="O1542" s="574" t="str">
        <f>一年级BMI等级</f>
        <v/>
      </c>
      <c r="P1542" s="575" t="str">
        <f>一年级BMI得分</f>
        <v/>
      </c>
      <c r="Q1542" s="576" t="str">
        <f>一年级肺活量得分</f>
        <v/>
      </c>
      <c r="R1542" s="577" t="str">
        <f>一年级等级</f>
        <v/>
      </c>
      <c r="S1542" s="578" t="str">
        <f>一年级50米跑得分</f>
        <v/>
      </c>
      <c r="T1542" s="567" t="str">
        <f>一年级等级</f>
        <v/>
      </c>
      <c r="U1542" s="578" t="str">
        <f>一年级坐位体前屈得分</f>
        <v/>
      </c>
      <c r="V1542" s="567" t="str">
        <f>一年级等级</f>
        <v/>
      </c>
      <c r="W1542" s="578" t="str">
        <f>一年级一分钟跳绳得分</f>
        <v/>
      </c>
      <c r="X1542" s="567" t="str">
        <f>一年级等级</f>
        <v/>
      </c>
      <c r="Y1542" s="576"/>
      <c r="Z1542" s="579"/>
      <c r="AA1542" s="565"/>
      <c r="AB1542" s="576"/>
      <c r="AC1542" s="565" t="str">
        <f>一年级跳绳附加分</f>
        <v/>
      </c>
      <c r="AD1542" s="566" t="str">
        <f>一年级标准分</f>
        <v/>
      </c>
      <c r="AE1542" s="566" t="str">
        <f>一年级总分</f>
        <v/>
      </c>
      <c r="AF1542" s="567" t="str">
        <f>一年级等级</f>
        <v/>
      </c>
    </row>
    <row r="1543" ht="15.75" spans="1:32">
      <c r="A1543" s="662">
        <v>123</v>
      </c>
      <c r="B1543" s="663">
        <v>1</v>
      </c>
      <c r="C1543" s="637"/>
      <c r="D1543" s="638"/>
      <c r="E1543" s="637"/>
      <c r="F1543" s="640"/>
      <c r="G1543" s="612"/>
      <c r="H1543" s="475"/>
      <c r="I1543" s="621"/>
      <c r="J1543" s="622"/>
      <c r="K1543" s="622"/>
      <c r="L1543" s="648"/>
      <c r="M1543" s="643"/>
      <c r="N1543" s="498" t="str">
        <f>一年级BMI</f>
        <v/>
      </c>
      <c r="O1543" s="499" t="str">
        <f>一年级BMI等级</f>
        <v/>
      </c>
      <c r="P1543" s="500" t="str">
        <f>一年级BMI得分</f>
        <v/>
      </c>
      <c r="Q1543" s="511" t="str">
        <f>一年级肺活量得分</f>
        <v/>
      </c>
      <c r="R1543" s="512" t="str">
        <f>一年级等级</f>
        <v/>
      </c>
      <c r="S1543" s="513" t="str">
        <f>一年级50米跑得分</f>
        <v/>
      </c>
      <c r="T1543" s="512" t="str">
        <f>一年级等级</f>
        <v/>
      </c>
      <c r="U1543" s="513" t="str">
        <f>一年级坐位体前屈得分</f>
        <v/>
      </c>
      <c r="V1543" s="512" t="str">
        <f>一年级等级</f>
        <v/>
      </c>
      <c r="W1543" s="513" t="str">
        <f>一年级一分钟跳绳得分</f>
        <v/>
      </c>
      <c r="X1543" s="512" t="str">
        <f>一年级等级</f>
        <v/>
      </c>
      <c r="Y1543" s="511"/>
      <c r="Z1543" s="514"/>
      <c r="AA1543" s="530"/>
      <c r="AB1543" s="511"/>
      <c r="AC1543" s="530" t="str">
        <f>一年级跳绳附加分</f>
        <v/>
      </c>
      <c r="AD1543" s="531" t="str">
        <f>一年级标准分</f>
        <v/>
      </c>
      <c r="AE1543" s="531" t="str">
        <f>一年级总分</f>
        <v/>
      </c>
      <c r="AF1543" s="512" t="str">
        <f>一年级等级</f>
        <v/>
      </c>
    </row>
    <row r="1544" spans="1:32">
      <c r="A1544" s="664">
        <v>123</v>
      </c>
      <c r="B1544" s="665">
        <v>2</v>
      </c>
      <c r="C1544" s="632"/>
      <c r="D1544" s="633"/>
      <c r="E1544" s="632"/>
      <c r="F1544" s="625"/>
      <c r="G1544" s="608"/>
      <c r="H1544" s="475"/>
      <c r="I1544" s="613"/>
      <c r="J1544" s="614"/>
      <c r="K1544" s="614"/>
      <c r="L1544" s="649"/>
      <c r="M1544" s="644"/>
      <c r="N1544" s="505" t="str">
        <f>一年级BMI</f>
        <v/>
      </c>
      <c r="O1544" s="499" t="str">
        <f>一年级BMI等级</f>
        <v/>
      </c>
      <c r="P1544" s="500" t="str">
        <f>一年级BMI得分</f>
        <v/>
      </c>
      <c r="Q1544" s="515" t="str">
        <f>一年级肺活量得分</f>
        <v/>
      </c>
      <c r="R1544" s="512" t="str">
        <f>一年级等级</f>
        <v/>
      </c>
      <c r="S1544" s="516" t="str">
        <f>一年级50米跑得分</f>
        <v/>
      </c>
      <c r="T1544" s="517" t="str">
        <f>一年级等级</f>
        <v/>
      </c>
      <c r="U1544" s="516" t="str">
        <f>一年级坐位体前屈得分</f>
        <v/>
      </c>
      <c r="V1544" s="517" t="str">
        <f>一年级等级</f>
        <v/>
      </c>
      <c r="W1544" s="516" t="str">
        <f>一年级一分钟跳绳得分</f>
        <v/>
      </c>
      <c r="X1544" s="517" t="str">
        <f>一年级等级</f>
        <v/>
      </c>
      <c r="Y1544" s="515"/>
      <c r="Z1544" s="518"/>
      <c r="AA1544" s="533"/>
      <c r="AB1544" s="515"/>
      <c r="AC1544" s="533" t="str">
        <f>一年级跳绳附加分</f>
        <v/>
      </c>
      <c r="AD1544" s="534" t="str">
        <f>一年级标准分</f>
        <v/>
      </c>
      <c r="AE1544" s="534" t="str">
        <f>一年级总分</f>
        <v/>
      </c>
      <c r="AF1544" s="517" t="str">
        <f>一年级等级</f>
        <v/>
      </c>
    </row>
    <row r="1545" spans="1:32">
      <c r="A1545" s="664">
        <v>123</v>
      </c>
      <c r="B1545" s="665">
        <v>3</v>
      </c>
      <c r="C1545" s="632"/>
      <c r="D1545" s="633"/>
      <c r="E1545" s="632"/>
      <c r="F1545" s="625"/>
      <c r="G1545" s="608"/>
      <c r="H1545" s="475"/>
      <c r="I1545" s="613"/>
      <c r="J1545" s="614"/>
      <c r="K1545" s="614"/>
      <c r="L1545" s="649"/>
      <c r="M1545" s="644"/>
      <c r="N1545" s="505" t="str">
        <f>一年级BMI</f>
        <v/>
      </c>
      <c r="O1545" s="499" t="str">
        <f>一年级BMI等级</f>
        <v/>
      </c>
      <c r="P1545" s="500" t="str">
        <f>一年级BMI得分</f>
        <v/>
      </c>
      <c r="Q1545" s="515" t="str">
        <f>一年级肺活量得分</f>
        <v/>
      </c>
      <c r="R1545" s="512" t="str">
        <f>一年级等级</f>
        <v/>
      </c>
      <c r="S1545" s="516" t="str">
        <f>一年级50米跑得分</f>
        <v/>
      </c>
      <c r="T1545" s="517" t="str">
        <f>一年级等级</f>
        <v/>
      </c>
      <c r="U1545" s="516" t="str">
        <f>一年级坐位体前屈得分</f>
        <v/>
      </c>
      <c r="V1545" s="517" t="str">
        <f>一年级等级</f>
        <v/>
      </c>
      <c r="W1545" s="516" t="str">
        <f>一年级一分钟跳绳得分</f>
        <v/>
      </c>
      <c r="X1545" s="517" t="str">
        <f>一年级等级</f>
        <v/>
      </c>
      <c r="Y1545" s="515"/>
      <c r="Z1545" s="518"/>
      <c r="AA1545" s="533"/>
      <c r="AB1545" s="515"/>
      <c r="AC1545" s="533" t="str">
        <f>一年级跳绳附加分</f>
        <v/>
      </c>
      <c r="AD1545" s="534" t="str">
        <f>一年级标准分</f>
        <v/>
      </c>
      <c r="AE1545" s="534" t="str">
        <f>一年级总分</f>
        <v/>
      </c>
      <c r="AF1545" s="517" t="str">
        <f>一年级等级</f>
        <v/>
      </c>
    </row>
    <row r="1546" spans="1:32">
      <c r="A1546" s="664">
        <v>123</v>
      </c>
      <c r="B1546" s="665">
        <v>4</v>
      </c>
      <c r="C1546" s="632"/>
      <c r="D1546" s="633"/>
      <c r="E1546" s="632"/>
      <c r="F1546" s="625"/>
      <c r="G1546" s="608"/>
      <c r="H1546" s="475"/>
      <c r="I1546" s="613"/>
      <c r="J1546" s="614"/>
      <c r="K1546" s="614"/>
      <c r="L1546" s="649"/>
      <c r="M1546" s="644"/>
      <c r="N1546" s="505" t="str">
        <f>一年级BMI</f>
        <v/>
      </c>
      <c r="O1546" s="499" t="str">
        <f>一年级BMI等级</f>
        <v/>
      </c>
      <c r="P1546" s="500" t="str">
        <f>一年级BMI得分</f>
        <v/>
      </c>
      <c r="Q1546" s="515" t="str">
        <f>一年级肺活量得分</f>
        <v/>
      </c>
      <c r="R1546" s="512" t="str">
        <f>一年级等级</f>
        <v/>
      </c>
      <c r="S1546" s="516" t="str">
        <f>一年级50米跑得分</f>
        <v/>
      </c>
      <c r="T1546" s="517" t="str">
        <f>一年级等级</f>
        <v/>
      </c>
      <c r="U1546" s="516" t="str">
        <f>一年级坐位体前屈得分</f>
        <v/>
      </c>
      <c r="V1546" s="517" t="str">
        <f>一年级等级</f>
        <v/>
      </c>
      <c r="W1546" s="516" t="str">
        <f>一年级一分钟跳绳得分</f>
        <v/>
      </c>
      <c r="X1546" s="517" t="str">
        <f>一年级等级</f>
        <v/>
      </c>
      <c r="Y1546" s="515"/>
      <c r="Z1546" s="518"/>
      <c r="AA1546" s="533"/>
      <c r="AB1546" s="515"/>
      <c r="AC1546" s="533" t="str">
        <f>一年级跳绳附加分</f>
        <v/>
      </c>
      <c r="AD1546" s="534" t="str">
        <f>一年级标准分</f>
        <v/>
      </c>
      <c r="AE1546" s="534" t="str">
        <f>一年级总分</f>
        <v/>
      </c>
      <c r="AF1546" s="517" t="str">
        <f>一年级等级</f>
        <v/>
      </c>
    </row>
    <row r="1547" spans="1:32">
      <c r="A1547" s="664">
        <v>123</v>
      </c>
      <c r="B1547" s="665">
        <v>5</v>
      </c>
      <c r="C1547" s="632"/>
      <c r="D1547" s="633"/>
      <c r="E1547" s="632"/>
      <c r="F1547" s="625"/>
      <c r="G1547" s="608"/>
      <c r="H1547" s="475"/>
      <c r="I1547" s="613"/>
      <c r="J1547" s="614"/>
      <c r="K1547" s="614"/>
      <c r="L1547" s="649"/>
      <c r="M1547" s="644"/>
      <c r="N1547" s="505" t="str">
        <f>一年级BMI</f>
        <v/>
      </c>
      <c r="O1547" s="499" t="str">
        <f>一年级BMI等级</f>
        <v/>
      </c>
      <c r="P1547" s="500" t="str">
        <f>一年级BMI得分</f>
        <v/>
      </c>
      <c r="Q1547" s="515" t="str">
        <f>一年级肺活量得分</f>
        <v/>
      </c>
      <c r="R1547" s="512" t="str">
        <f>一年级等级</f>
        <v/>
      </c>
      <c r="S1547" s="516" t="str">
        <f>一年级50米跑得分</f>
        <v/>
      </c>
      <c r="T1547" s="517" t="str">
        <f>一年级等级</f>
        <v/>
      </c>
      <c r="U1547" s="516" t="str">
        <f>一年级坐位体前屈得分</f>
        <v/>
      </c>
      <c r="V1547" s="517" t="str">
        <f>一年级等级</f>
        <v/>
      </c>
      <c r="W1547" s="516" t="str">
        <f>一年级一分钟跳绳得分</f>
        <v/>
      </c>
      <c r="X1547" s="517" t="str">
        <f>一年级等级</f>
        <v/>
      </c>
      <c r="Y1547" s="515"/>
      <c r="Z1547" s="518"/>
      <c r="AA1547" s="533"/>
      <c r="AB1547" s="515"/>
      <c r="AC1547" s="533" t="str">
        <f>一年级跳绳附加分</f>
        <v/>
      </c>
      <c r="AD1547" s="534" t="str">
        <f>一年级标准分</f>
        <v/>
      </c>
      <c r="AE1547" s="534" t="str">
        <f>一年级总分</f>
        <v/>
      </c>
      <c r="AF1547" s="517" t="str">
        <f>一年级等级</f>
        <v/>
      </c>
    </row>
    <row r="1548" spans="1:32">
      <c r="A1548" s="664">
        <v>123</v>
      </c>
      <c r="B1548" s="665">
        <v>6</v>
      </c>
      <c r="C1548" s="632"/>
      <c r="D1548" s="633"/>
      <c r="E1548" s="632"/>
      <c r="F1548" s="625"/>
      <c r="G1548" s="608"/>
      <c r="H1548" s="475"/>
      <c r="I1548" s="613"/>
      <c r="J1548" s="614"/>
      <c r="K1548" s="614"/>
      <c r="L1548" s="649"/>
      <c r="M1548" s="644"/>
      <c r="N1548" s="505" t="str">
        <f>一年级BMI</f>
        <v/>
      </c>
      <c r="O1548" s="499" t="str">
        <f>一年级BMI等级</f>
        <v/>
      </c>
      <c r="P1548" s="500" t="str">
        <f>一年级BMI得分</f>
        <v/>
      </c>
      <c r="Q1548" s="515" t="str">
        <f>一年级肺活量得分</f>
        <v/>
      </c>
      <c r="R1548" s="512" t="str">
        <f>一年级等级</f>
        <v/>
      </c>
      <c r="S1548" s="516" t="str">
        <f>一年级50米跑得分</f>
        <v/>
      </c>
      <c r="T1548" s="517" t="str">
        <f>一年级等级</f>
        <v/>
      </c>
      <c r="U1548" s="516" t="str">
        <f>一年级坐位体前屈得分</f>
        <v/>
      </c>
      <c r="V1548" s="517" t="str">
        <f>一年级等级</f>
        <v/>
      </c>
      <c r="W1548" s="516" t="str">
        <f>一年级一分钟跳绳得分</f>
        <v/>
      </c>
      <c r="X1548" s="517" t="str">
        <f>一年级等级</f>
        <v/>
      </c>
      <c r="Y1548" s="515"/>
      <c r="Z1548" s="518"/>
      <c r="AA1548" s="533"/>
      <c r="AB1548" s="515"/>
      <c r="AC1548" s="533" t="str">
        <f>一年级跳绳附加分</f>
        <v/>
      </c>
      <c r="AD1548" s="534" t="str">
        <f>一年级标准分</f>
        <v/>
      </c>
      <c r="AE1548" s="534" t="str">
        <f>一年级总分</f>
        <v/>
      </c>
      <c r="AF1548" s="517" t="str">
        <f>一年级等级</f>
        <v/>
      </c>
    </row>
    <row r="1549" spans="1:32">
      <c r="A1549" s="664">
        <v>123</v>
      </c>
      <c r="B1549" s="665">
        <v>7</v>
      </c>
      <c r="C1549" s="632"/>
      <c r="D1549" s="633"/>
      <c r="E1549" s="632"/>
      <c r="F1549" s="625"/>
      <c r="G1549" s="608"/>
      <c r="H1549" s="475"/>
      <c r="I1549" s="613"/>
      <c r="J1549" s="614"/>
      <c r="K1549" s="614"/>
      <c r="L1549" s="649"/>
      <c r="M1549" s="644"/>
      <c r="N1549" s="505" t="str">
        <f>一年级BMI</f>
        <v/>
      </c>
      <c r="O1549" s="499" t="str">
        <f>一年级BMI等级</f>
        <v/>
      </c>
      <c r="P1549" s="500" t="str">
        <f>一年级BMI得分</f>
        <v/>
      </c>
      <c r="Q1549" s="515" t="str">
        <f>一年级肺活量得分</f>
        <v/>
      </c>
      <c r="R1549" s="512" t="str">
        <f>一年级等级</f>
        <v/>
      </c>
      <c r="S1549" s="516" t="str">
        <f>一年级50米跑得分</f>
        <v/>
      </c>
      <c r="T1549" s="517" t="str">
        <f>一年级等级</f>
        <v/>
      </c>
      <c r="U1549" s="516" t="str">
        <f>一年级坐位体前屈得分</f>
        <v/>
      </c>
      <c r="V1549" s="517" t="str">
        <f>一年级等级</f>
        <v/>
      </c>
      <c r="W1549" s="516" t="str">
        <f>一年级一分钟跳绳得分</f>
        <v/>
      </c>
      <c r="X1549" s="517" t="str">
        <f>一年级等级</f>
        <v/>
      </c>
      <c r="Y1549" s="515"/>
      <c r="Z1549" s="518"/>
      <c r="AA1549" s="533"/>
      <c r="AB1549" s="515"/>
      <c r="AC1549" s="533" t="str">
        <f>一年级跳绳附加分</f>
        <v/>
      </c>
      <c r="AD1549" s="534" t="str">
        <f>一年级标准分</f>
        <v/>
      </c>
      <c r="AE1549" s="534" t="str">
        <f>一年级总分</f>
        <v/>
      </c>
      <c r="AF1549" s="517" t="str">
        <f>一年级等级</f>
        <v/>
      </c>
    </row>
    <row r="1550" spans="1:32">
      <c r="A1550" s="664">
        <v>123</v>
      </c>
      <c r="B1550" s="665">
        <v>8</v>
      </c>
      <c r="C1550" s="632"/>
      <c r="D1550" s="633"/>
      <c r="E1550" s="632"/>
      <c r="F1550" s="625"/>
      <c r="G1550" s="608"/>
      <c r="H1550" s="475"/>
      <c r="I1550" s="613"/>
      <c r="J1550" s="614"/>
      <c r="K1550" s="614"/>
      <c r="L1550" s="649"/>
      <c r="M1550" s="644"/>
      <c r="N1550" s="505" t="str">
        <f>一年级BMI</f>
        <v/>
      </c>
      <c r="O1550" s="499" t="str">
        <f>一年级BMI等级</f>
        <v/>
      </c>
      <c r="P1550" s="500" t="str">
        <f>一年级BMI得分</f>
        <v/>
      </c>
      <c r="Q1550" s="515" t="str">
        <f>一年级肺活量得分</f>
        <v/>
      </c>
      <c r="R1550" s="512" t="str">
        <f>一年级等级</f>
        <v/>
      </c>
      <c r="S1550" s="516" t="str">
        <f>一年级50米跑得分</f>
        <v/>
      </c>
      <c r="T1550" s="517" t="str">
        <f>一年级等级</f>
        <v/>
      </c>
      <c r="U1550" s="516" t="str">
        <f>一年级坐位体前屈得分</f>
        <v/>
      </c>
      <c r="V1550" s="517" t="str">
        <f>一年级等级</f>
        <v/>
      </c>
      <c r="W1550" s="516" t="str">
        <f>一年级一分钟跳绳得分</f>
        <v/>
      </c>
      <c r="X1550" s="517" t="str">
        <f>一年级等级</f>
        <v/>
      </c>
      <c r="Y1550" s="515"/>
      <c r="Z1550" s="518"/>
      <c r="AA1550" s="533"/>
      <c r="AB1550" s="515"/>
      <c r="AC1550" s="533" t="str">
        <f>一年级跳绳附加分</f>
        <v/>
      </c>
      <c r="AD1550" s="534" t="str">
        <f>一年级标准分</f>
        <v/>
      </c>
      <c r="AE1550" s="534" t="str">
        <f>一年级总分</f>
        <v/>
      </c>
      <c r="AF1550" s="517" t="str">
        <f>一年级等级</f>
        <v/>
      </c>
    </row>
    <row r="1551" spans="1:32">
      <c r="A1551" s="664">
        <v>123</v>
      </c>
      <c r="B1551" s="665">
        <v>9</v>
      </c>
      <c r="C1551" s="632"/>
      <c r="D1551" s="633"/>
      <c r="E1551" s="632"/>
      <c r="F1551" s="625"/>
      <c r="G1551" s="608"/>
      <c r="H1551" s="475"/>
      <c r="I1551" s="613"/>
      <c r="J1551" s="614"/>
      <c r="K1551" s="614"/>
      <c r="L1551" s="649"/>
      <c r="M1551" s="644"/>
      <c r="N1551" s="505" t="str">
        <f>一年级BMI</f>
        <v/>
      </c>
      <c r="O1551" s="499" t="str">
        <f>一年级BMI等级</f>
        <v/>
      </c>
      <c r="P1551" s="500" t="str">
        <f>一年级BMI得分</f>
        <v/>
      </c>
      <c r="Q1551" s="515" t="str">
        <f>一年级肺活量得分</f>
        <v/>
      </c>
      <c r="R1551" s="512" t="str">
        <f>一年级等级</f>
        <v/>
      </c>
      <c r="S1551" s="516" t="str">
        <f>一年级50米跑得分</f>
        <v/>
      </c>
      <c r="T1551" s="517" t="str">
        <f>一年级等级</f>
        <v/>
      </c>
      <c r="U1551" s="516" t="str">
        <f>一年级坐位体前屈得分</f>
        <v/>
      </c>
      <c r="V1551" s="517" t="str">
        <f>一年级等级</f>
        <v/>
      </c>
      <c r="W1551" s="516" t="str">
        <f>一年级一分钟跳绳得分</f>
        <v/>
      </c>
      <c r="X1551" s="517" t="str">
        <f>一年级等级</f>
        <v/>
      </c>
      <c r="Y1551" s="515"/>
      <c r="Z1551" s="518"/>
      <c r="AA1551" s="533"/>
      <c r="AB1551" s="515"/>
      <c r="AC1551" s="533" t="str">
        <f>一年级跳绳附加分</f>
        <v/>
      </c>
      <c r="AD1551" s="534" t="str">
        <f>一年级标准分</f>
        <v/>
      </c>
      <c r="AE1551" s="534" t="str">
        <f>一年级总分</f>
        <v/>
      </c>
      <c r="AF1551" s="517" t="str">
        <f>一年级等级</f>
        <v/>
      </c>
    </row>
    <row r="1552" spans="1:32">
      <c r="A1552" s="664">
        <v>123</v>
      </c>
      <c r="B1552" s="665">
        <v>10</v>
      </c>
      <c r="C1552" s="632"/>
      <c r="D1552" s="633"/>
      <c r="E1552" s="632"/>
      <c r="F1552" s="625"/>
      <c r="G1552" s="608"/>
      <c r="H1552" s="475"/>
      <c r="I1552" s="613"/>
      <c r="J1552" s="614"/>
      <c r="K1552" s="614"/>
      <c r="L1552" s="649"/>
      <c r="M1552" s="644"/>
      <c r="N1552" s="505" t="str">
        <f>一年级BMI</f>
        <v/>
      </c>
      <c r="O1552" s="499" t="str">
        <f>一年级BMI等级</f>
        <v/>
      </c>
      <c r="P1552" s="500" t="str">
        <f>一年级BMI得分</f>
        <v/>
      </c>
      <c r="Q1552" s="515" t="str">
        <f>一年级肺活量得分</f>
        <v/>
      </c>
      <c r="R1552" s="512" t="str">
        <f>一年级等级</f>
        <v/>
      </c>
      <c r="S1552" s="516" t="str">
        <f>一年级50米跑得分</f>
        <v/>
      </c>
      <c r="T1552" s="517" t="str">
        <f>一年级等级</f>
        <v/>
      </c>
      <c r="U1552" s="516" t="str">
        <f>一年级坐位体前屈得分</f>
        <v/>
      </c>
      <c r="V1552" s="517" t="str">
        <f>一年级等级</f>
        <v/>
      </c>
      <c r="W1552" s="516" t="str">
        <f>一年级一分钟跳绳得分</f>
        <v/>
      </c>
      <c r="X1552" s="517" t="str">
        <f>一年级等级</f>
        <v/>
      </c>
      <c r="Y1552" s="515"/>
      <c r="Z1552" s="518"/>
      <c r="AA1552" s="533"/>
      <c r="AB1552" s="515"/>
      <c r="AC1552" s="533" t="str">
        <f>一年级跳绳附加分</f>
        <v/>
      </c>
      <c r="AD1552" s="534" t="str">
        <f>一年级标准分</f>
        <v/>
      </c>
      <c r="AE1552" s="534" t="str">
        <f>一年级总分</f>
        <v/>
      </c>
      <c r="AF1552" s="517" t="str">
        <f>一年级等级</f>
        <v/>
      </c>
    </row>
    <row r="1553" spans="1:32">
      <c r="A1553" s="664">
        <v>123</v>
      </c>
      <c r="B1553" s="665">
        <v>11</v>
      </c>
      <c r="C1553" s="632"/>
      <c r="D1553" s="633"/>
      <c r="E1553" s="632"/>
      <c r="F1553" s="625"/>
      <c r="G1553" s="608"/>
      <c r="H1553" s="475"/>
      <c r="I1553" s="613"/>
      <c r="J1553" s="614"/>
      <c r="K1553" s="614"/>
      <c r="L1553" s="649"/>
      <c r="M1553" s="644"/>
      <c r="N1553" s="505" t="str">
        <f>一年级BMI</f>
        <v/>
      </c>
      <c r="O1553" s="499" t="str">
        <f>一年级BMI等级</f>
        <v/>
      </c>
      <c r="P1553" s="500" t="str">
        <f>一年级BMI得分</f>
        <v/>
      </c>
      <c r="Q1553" s="515" t="str">
        <f>一年级肺活量得分</f>
        <v/>
      </c>
      <c r="R1553" s="512" t="str">
        <f>一年级等级</f>
        <v/>
      </c>
      <c r="S1553" s="516" t="str">
        <f>一年级50米跑得分</f>
        <v/>
      </c>
      <c r="T1553" s="517" t="str">
        <f>一年级等级</f>
        <v/>
      </c>
      <c r="U1553" s="516" t="str">
        <f>一年级坐位体前屈得分</f>
        <v/>
      </c>
      <c r="V1553" s="517" t="str">
        <f>一年级等级</f>
        <v/>
      </c>
      <c r="W1553" s="516" t="str">
        <f>一年级一分钟跳绳得分</f>
        <v/>
      </c>
      <c r="X1553" s="517" t="str">
        <f>一年级等级</f>
        <v/>
      </c>
      <c r="Y1553" s="515"/>
      <c r="Z1553" s="518"/>
      <c r="AA1553" s="533"/>
      <c r="AB1553" s="515"/>
      <c r="AC1553" s="533" t="str">
        <f>一年级跳绳附加分</f>
        <v/>
      </c>
      <c r="AD1553" s="534" t="str">
        <f>一年级标准分</f>
        <v/>
      </c>
      <c r="AE1553" s="534" t="str">
        <f>一年级总分</f>
        <v/>
      </c>
      <c r="AF1553" s="517" t="str">
        <f>一年级等级</f>
        <v/>
      </c>
    </row>
    <row r="1554" spans="1:32">
      <c r="A1554" s="664">
        <v>123</v>
      </c>
      <c r="B1554" s="665">
        <v>12</v>
      </c>
      <c r="C1554" s="632"/>
      <c r="D1554" s="633"/>
      <c r="E1554" s="632"/>
      <c r="F1554" s="625"/>
      <c r="G1554" s="608"/>
      <c r="H1554" s="475"/>
      <c r="I1554" s="613"/>
      <c r="J1554" s="614"/>
      <c r="K1554" s="614"/>
      <c r="L1554" s="649"/>
      <c r="M1554" s="644"/>
      <c r="N1554" s="505" t="str">
        <f>一年级BMI</f>
        <v/>
      </c>
      <c r="O1554" s="499" t="str">
        <f>一年级BMI等级</f>
        <v/>
      </c>
      <c r="P1554" s="500" t="str">
        <f>一年级BMI得分</f>
        <v/>
      </c>
      <c r="Q1554" s="515" t="str">
        <f>一年级肺活量得分</f>
        <v/>
      </c>
      <c r="R1554" s="512" t="str">
        <f>一年级等级</f>
        <v/>
      </c>
      <c r="S1554" s="516" t="str">
        <f>一年级50米跑得分</f>
        <v/>
      </c>
      <c r="T1554" s="517" t="str">
        <f>一年级等级</f>
        <v/>
      </c>
      <c r="U1554" s="516" t="str">
        <f>一年级坐位体前屈得分</f>
        <v/>
      </c>
      <c r="V1554" s="517" t="str">
        <f>一年级等级</f>
        <v/>
      </c>
      <c r="W1554" s="516" t="str">
        <f>一年级一分钟跳绳得分</f>
        <v/>
      </c>
      <c r="X1554" s="517" t="str">
        <f>一年级等级</f>
        <v/>
      </c>
      <c r="Y1554" s="515"/>
      <c r="Z1554" s="518"/>
      <c r="AA1554" s="533"/>
      <c r="AB1554" s="515"/>
      <c r="AC1554" s="533" t="str">
        <f>一年级跳绳附加分</f>
        <v/>
      </c>
      <c r="AD1554" s="534" t="str">
        <f>一年级标准分</f>
        <v/>
      </c>
      <c r="AE1554" s="534" t="str">
        <f>一年级总分</f>
        <v/>
      </c>
      <c r="AF1554" s="517" t="str">
        <f>一年级等级</f>
        <v/>
      </c>
    </row>
    <row r="1555" spans="1:32">
      <c r="A1555" s="664">
        <v>123</v>
      </c>
      <c r="B1555" s="665">
        <v>13</v>
      </c>
      <c r="C1555" s="632"/>
      <c r="D1555" s="633"/>
      <c r="E1555" s="632"/>
      <c r="F1555" s="625"/>
      <c r="G1555" s="608"/>
      <c r="H1555" s="475"/>
      <c r="I1555" s="613"/>
      <c r="J1555" s="614"/>
      <c r="K1555" s="614"/>
      <c r="L1555" s="649"/>
      <c r="M1555" s="644"/>
      <c r="N1555" s="505" t="str">
        <f>一年级BMI</f>
        <v/>
      </c>
      <c r="O1555" s="499" t="str">
        <f>一年级BMI等级</f>
        <v/>
      </c>
      <c r="P1555" s="500" t="str">
        <f>一年级BMI得分</f>
        <v/>
      </c>
      <c r="Q1555" s="515" t="str">
        <f>一年级肺活量得分</f>
        <v/>
      </c>
      <c r="R1555" s="512" t="str">
        <f>一年级等级</f>
        <v/>
      </c>
      <c r="S1555" s="516" t="str">
        <f>一年级50米跑得分</f>
        <v/>
      </c>
      <c r="T1555" s="517" t="str">
        <f>一年级等级</f>
        <v/>
      </c>
      <c r="U1555" s="516" t="str">
        <f>一年级坐位体前屈得分</f>
        <v/>
      </c>
      <c r="V1555" s="517" t="str">
        <f>一年级等级</f>
        <v/>
      </c>
      <c r="W1555" s="516" t="str">
        <f>一年级一分钟跳绳得分</f>
        <v/>
      </c>
      <c r="X1555" s="517" t="str">
        <f>一年级等级</f>
        <v/>
      </c>
      <c r="Y1555" s="515"/>
      <c r="Z1555" s="518"/>
      <c r="AA1555" s="533"/>
      <c r="AB1555" s="515"/>
      <c r="AC1555" s="533" t="str">
        <f>一年级跳绳附加分</f>
        <v/>
      </c>
      <c r="AD1555" s="534" t="str">
        <f>一年级标准分</f>
        <v/>
      </c>
      <c r="AE1555" s="534" t="str">
        <f>一年级总分</f>
        <v/>
      </c>
      <c r="AF1555" s="517" t="str">
        <f>一年级等级</f>
        <v/>
      </c>
    </row>
    <row r="1556" spans="1:32">
      <c r="A1556" s="664">
        <v>123</v>
      </c>
      <c r="B1556" s="665">
        <v>14</v>
      </c>
      <c r="C1556" s="632"/>
      <c r="D1556" s="633"/>
      <c r="E1556" s="632"/>
      <c r="F1556" s="625"/>
      <c r="G1556" s="608"/>
      <c r="H1556" s="475"/>
      <c r="I1556" s="613"/>
      <c r="J1556" s="614"/>
      <c r="K1556" s="614"/>
      <c r="L1556" s="649"/>
      <c r="M1556" s="644"/>
      <c r="N1556" s="505" t="str">
        <f>一年级BMI</f>
        <v/>
      </c>
      <c r="O1556" s="499" t="str">
        <f>一年级BMI等级</f>
        <v/>
      </c>
      <c r="P1556" s="500" t="str">
        <f>一年级BMI得分</f>
        <v/>
      </c>
      <c r="Q1556" s="515" t="str">
        <f>一年级肺活量得分</f>
        <v/>
      </c>
      <c r="R1556" s="512" t="str">
        <f>一年级等级</f>
        <v/>
      </c>
      <c r="S1556" s="516" t="str">
        <f>一年级50米跑得分</f>
        <v/>
      </c>
      <c r="T1556" s="517" t="str">
        <f>一年级等级</f>
        <v/>
      </c>
      <c r="U1556" s="516" t="str">
        <f>一年级坐位体前屈得分</f>
        <v/>
      </c>
      <c r="V1556" s="517" t="str">
        <f>一年级等级</f>
        <v/>
      </c>
      <c r="W1556" s="516" t="str">
        <f>一年级一分钟跳绳得分</f>
        <v/>
      </c>
      <c r="X1556" s="517" t="str">
        <f>一年级等级</f>
        <v/>
      </c>
      <c r="Y1556" s="515"/>
      <c r="Z1556" s="518"/>
      <c r="AA1556" s="533"/>
      <c r="AB1556" s="515"/>
      <c r="AC1556" s="533" t="str">
        <f>一年级跳绳附加分</f>
        <v/>
      </c>
      <c r="AD1556" s="534" t="str">
        <f>一年级标准分</f>
        <v/>
      </c>
      <c r="AE1556" s="534" t="str">
        <f>一年级总分</f>
        <v/>
      </c>
      <c r="AF1556" s="517" t="str">
        <f>一年级等级</f>
        <v/>
      </c>
    </row>
    <row r="1557" spans="1:32">
      <c r="A1557" s="664">
        <v>123</v>
      </c>
      <c r="B1557" s="665">
        <v>15</v>
      </c>
      <c r="C1557" s="632"/>
      <c r="D1557" s="633"/>
      <c r="E1557" s="632"/>
      <c r="F1557" s="625"/>
      <c r="G1557" s="608"/>
      <c r="H1557" s="475"/>
      <c r="I1557" s="613"/>
      <c r="J1557" s="614"/>
      <c r="K1557" s="614"/>
      <c r="L1557" s="649"/>
      <c r="M1557" s="644"/>
      <c r="N1557" s="505" t="str">
        <f>一年级BMI</f>
        <v/>
      </c>
      <c r="O1557" s="499" t="str">
        <f>一年级BMI等级</f>
        <v/>
      </c>
      <c r="P1557" s="500" t="str">
        <f>一年级BMI得分</f>
        <v/>
      </c>
      <c r="Q1557" s="515" t="str">
        <f>一年级肺活量得分</f>
        <v/>
      </c>
      <c r="R1557" s="512" t="str">
        <f>一年级等级</f>
        <v/>
      </c>
      <c r="S1557" s="516" t="str">
        <f>一年级50米跑得分</f>
        <v/>
      </c>
      <c r="T1557" s="517" t="str">
        <f>一年级等级</f>
        <v/>
      </c>
      <c r="U1557" s="516" t="str">
        <f>一年级坐位体前屈得分</f>
        <v/>
      </c>
      <c r="V1557" s="517" t="str">
        <f>一年级等级</f>
        <v/>
      </c>
      <c r="W1557" s="516" t="str">
        <f>一年级一分钟跳绳得分</f>
        <v/>
      </c>
      <c r="X1557" s="517" t="str">
        <f>一年级等级</f>
        <v/>
      </c>
      <c r="Y1557" s="515"/>
      <c r="Z1557" s="518"/>
      <c r="AA1557" s="533"/>
      <c r="AB1557" s="515"/>
      <c r="AC1557" s="533" t="str">
        <f>一年级跳绳附加分</f>
        <v/>
      </c>
      <c r="AD1557" s="534" t="str">
        <f>一年级标准分</f>
        <v/>
      </c>
      <c r="AE1557" s="534" t="str">
        <f>一年级总分</f>
        <v/>
      </c>
      <c r="AF1557" s="517" t="str">
        <f>一年级等级</f>
        <v/>
      </c>
    </row>
    <row r="1558" spans="1:32">
      <c r="A1558" s="664">
        <v>123</v>
      </c>
      <c r="B1558" s="665">
        <v>16</v>
      </c>
      <c r="C1558" s="632"/>
      <c r="D1558" s="633"/>
      <c r="E1558" s="632"/>
      <c r="F1558" s="625"/>
      <c r="G1558" s="608"/>
      <c r="H1558" s="475"/>
      <c r="I1558" s="613"/>
      <c r="J1558" s="614"/>
      <c r="K1558" s="614"/>
      <c r="L1558" s="649"/>
      <c r="M1558" s="644"/>
      <c r="N1558" s="505" t="str">
        <f>一年级BMI</f>
        <v/>
      </c>
      <c r="O1558" s="499" t="str">
        <f>一年级BMI等级</f>
        <v/>
      </c>
      <c r="P1558" s="500" t="str">
        <f>一年级BMI得分</f>
        <v/>
      </c>
      <c r="Q1558" s="515" t="str">
        <f>一年级肺活量得分</f>
        <v/>
      </c>
      <c r="R1558" s="512" t="str">
        <f>一年级等级</f>
        <v/>
      </c>
      <c r="S1558" s="516" t="str">
        <f>一年级50米跑得分</f>
        <v/>
      </c>
      <c r="T1558" s="517" t="str">
        <f>一年级等级</f>
        <v/>
      </c>
      <c r="U1558" s="516" t="str">
        <f>一年级坐位体前屈得分</f>
        <v/>
      </c>
      <c r="V1558" s="517" t="str">
        <f>一年级等级</f>
        <v/>
      </c>
      <c r="W1558" s="516" t="str">
        <f>一年级一分钟跳绳得分</f>
        <v/>
      </c>
      <c r="X1558" s="517" t="str">
        <f>一年级等级</f>
        <v/>
      </c>
      <c r="Y1558" s="515"/>
      <c r="Z1558" s="518"/>
      <c r="AA1558" s="533"/>
      <c r="AB1558" s="515"/>
      <c r="AC1558" s="533" t="str">
        <f>一年级跳绳附加分</f>
        <v/>
      </c>
      <c r="AD1558" s="534" t="str">
        <f>一年级标准分</f>
        <v/>
      </c>
      <c r="AE1558" s="534" t="str">
        <f>一年级总分</f>
        <v/>
      </c>
      <c r="AF1558" s="517" t="str">
        <f>一年级等级</f>
        <v/>
      </c>
    </row>
    <row r="1559" spans="1:32">
      <c r="A1559" s="664">
        <v>123</v>
      </c>
      <c r="B1559" s="665">
        <v>17</v>
      </c>
      <c r="C1559" s="632"/>
      <c r="D1559" s="633"/>
      <c r="E1559" s="632"/>
      <c r="F1559" s="625"/>
      <c r="G1559" s="608"/>
      <c r="H1559" s="475"/>
      <c r="I1559" s="613"/>
      <c r="J1559" s="614"/>
      <c r="K1559" s="614"/>
      <c r="L1559" s="649"/>
      <c r="M1559" s="644"/>
      <c r="N1559" s="505" t="str">
        <f>一年级BMI</f>
        <v/>
      </c>
      <c r="O1559" s="499" t="str">
        <f>一年级BMI等级</f>
        <v/>
      </c>
      <c r="P1559" s="500" t="str">
        <f>一年级BMI得分</f>
        <v/>
      </c>
      <c r="Q1559" s="515" t="str">
        <f>一年级肺活量得分</f>
        <v/>
      </c>
      <c r="R1559" s="512" t="str">
        <f>一年级等级</f>
        <v/>
      </c>
      <c r="S1559" s="516" t="str">
        <f>一年级50米跑得分</f>
        <v/>
      </c>
      <c r="T1559" s="517" t="str">
        <f>一年级等级</f>
        <v/>
      </c>
      <c r="U1559" s="516" t="str">
        <f>一年级坐位体前屈得分</f>
        <v/>
      </c>
      <c r="V1559" s="517" t="str">
        <f>一年级等级</f>
        <v/>
      </c>
      <c r="W1559" s="516" t="str">
        <f>一年级一分钟跳绳得分</f>
        <v/>
      </c>
      <c r="X1559" s="517" t="str">
        <f>一年级等级</f>
        <v/>
      </c>
      <c r="Y1559" s="515"/>
      <c r="Z1559" s="518"/>
      <c r="AA1559" s="533"/>
      <c r="AB1559" s="515"/>
      <c r="AC1559" s="533" t="str">
        <f>一年级跳绳附加分</f>
        <v/>
      </c>
      <c r="AD1559" s="534" t="str">
        <f>一年级标准分</f>
        <v/>
      </c>
      <c r="AE1559" s="534" t="str">
        <f>一年级总分</f>
        <v/>
      </c>
      <c r="AF1559" s="517" t="str">
        <f>一年级等级</f>
        <v/>
      </c>
    </row>
    <row r="1560" spans="1:32">
      <c r="A1560" s="664">
        <v>123</v>
      </c>
      <c r="B1560" s="665">
        <v>18</v>
      </c>
      <c r="C1560" s="632"/>
      <c r="D1560" s="633"/>
      <c r="E1560" s="632"/>
      <c r="F1560" s="625"/>
      <c r="G1560" s="608"/>
      <c r="H1560" s="475"/>
      <c r="I1560" s="613"/>
      <c r="J1560" s="614"/>
      <c r="K1560" s="614"/>
      <c r="L1560" s="649"/>
      <c r="M1560" s="644"/>
      <c r="N1560" s="505" t="str">
        <f>一年级BMI</f>
        <v/>
      </c>
      <c r="O1560" s="499" t="str">
        <f>一年级BMI等级</f>
        <v/>
      </c>
      <c r="P1560" s="500" t="str">
        <f>一年级BMI得分</f>
        <v/>
      </c>
      <c r="Q1560" s="515" t="str">
        <f>一年级肺活量得分</f>
        <v/>
      </c>
      <c r="R1560" s="512" t="str">
        <f>一年级等级</f>
        <v/>
      </c>
      <c r="S1560" s="516" t="str">
        <f>一年级50米跑得分</f>
        <v/>
      </c>
      <c r="T1560" s="517" t="str">
        <f>一年级等级</f>
        <v/>
      </c>
      <c r="U1560" s="516" t="str">
        <f>一年级坐位体前屈得分</f>
        <v/>
      </c>
      <c r="V1560" s="517" t="str">
        <f>一年级等级</f>
        <v/>
      </c>
      <c r="W1560" s="516" t="str">
        <f>一年级一分钟跳绳得分</f>
        <v/>
      </c>
      <c r="X1560" s="517" t="str">
        <f>一年级等级</f>
        <v/>
      </c>
      <c r="Y1560" s="515"/>
      <c r="Z1560" s="518"/>
      <c r="AA1560" s="533"/>
      <c r="AB1560" s="515"/>
      <c r="AC1560" s="533" t="str">
        <f>一年级跳绳附加分</f>
        <v/>
      </c>
      <c r="AD1560" s="534" t="str">
        <f>一年级标准分</f>
        <v/>
      </c>
      <c r="AE1560" s="534" t="str">
        <f>一年级总分</f>
        <v/>
      </c>
      <c r="AF1560" s="517" t="str">
        <f>一年级等级</f>
        <v/>
      </c>
    </row>
    <row r="1561" spans="1:32">
      <c r="A1561" s="664">
        <v>123</v>
      </c>
      <c r="B1561" s="665">
        <v>19</v>
      </c>
      <c r="C1561" s="632"/>
      <c r="D1561" s="633"/>
      <c r="E1561" s="632"/>
      <c r="F1561" s="625"/>
      <c r="G1561" s="608"/>
      <c r="H1561" s="475"/>
      <c r="I1561" s="613"/>
      <c r="J1561" s="614"/>
      <c r="K1561" s="614"/>
      <c r="L1561" s="649"/>
      <c r="M1561" s="644"/>
      <c r="N1561" s="505" t="str">
        <f>一年级BMI</f>
        <v/>
      </c>
      <c r="O1561" s="499" t="str">
        <f>一年级BMI等级</f>
        <v/>
      </c>
      <c r="P1561" s="500" t="str">
        <f>一年级BMI得分</f>
        <v/>
      </c>
      <c r="Q1561" s="515" t="str">
        <f>一年级肺活量得分</f>
        <v/>
      </c>
      <c r="R1561" s="512" t="str">
        <f>一年级等级</f>
        <v/>
      </c>
      <c r="S1561" s="516" t="str">
        <f>一年级50米跑得分</f>
        <v/>
      </c>
      <c r="T1561" s="517" t="str">
        <f>一年级等级</f>
        <v/>
      </c>
      <c r="U1561" s="516" t="str">
        <f>一年级坐位体前屈得分</f>
        <v/>
      </c>
      <c r="V1561" s="517" t="str">
        <f>一年级等级</f>
        <v/>
      </c>
      <c r="W1561" s="516" t="str">
        <f>一年级一分钟跳绳得分</f>
        <v/>
      </c>
      <c r="X1561" s="517" t="str">
        <f>一年级等级</f>
        <v/>
      </c>
      <c r="Y1561" s="515"/>
      <c r="Z1561" s="518"/>
      <c r="AA1561" s="533"/>
      <c r="AB1561" s="515"/>
      <c r="AC1561" s="533" t="str">
        <f>一年级跳绳附加分</f>
        <v/>
      </c>
      <c r="AD1561" s="534" t="str">
        <f>一年级标准分</f>
        <v/>
      </c>
      <c r="AE1561" s="534" t="str">
        <f>一年级总分</f>
        <v/>
      </c>
      <c r="AF1561" s="517" t="str">
        <f>一年级等级</f>
        <v/>
      </c>
    </row>
    <row r="1562" spans="1:32">
      <c r="A1562" s="664">
        <v>123</v>
      </c>
      <c r="B1562" s="665">
        <v>20</v>
      </c>
      <c r="C1562" s="632"/>
      <c r="D1562" s="633"/>
      <c r="E1562" s="632"/>
      <c r="F1562" s="625"/>
      <c r="G1562" s="608"/>
      <c r="H1562" s="475"/>
      <c r="I1562" s="613"/>
      <c r="J1562" s="614"/>
      <c r="K1562" s="614"/>
      <c r="L1562" s="649"/>
      <c r="M1562" s="644"/>
      <c r="N1562" s="505" t="str">
        <f>一年级BMI</f>
        <v/>
      </c>
      <c r="O1562" s="499" t="str">
        <f>一年级BMI等级</f>
        <v/>
      </c>
      <c r="P1562" s="500" t="str">
        <f>一年级BMI得分</f>
        <v/>
      </c>
      <c r="Q1562" s="515" t="str">
        <f>一年级肺活量得分</f>
        <v/>
      </c>
      <c r="R1562" s="512" t="str">
        <f>一年级等级</f>
        <v/>
      </c>
      <c r="S1562" s="516" t="str">
        <f>一年级50米跑得分</f>
        <v/>
      </c>
      <c r="T1562" s="517" t="str">
        <f>一年级等级</f>
        <v/>
      </c>
      <c r="U1562" s="516" t="str">
        <f>一年级坐位体前屈得分</f>
        <v/>
      </c>
      <c r="V1562" s="517" t="str">
        <f>一年级等级</f>
        <v/>
      </c>
      <c r="W1562" s="516" t="str">
        <f>一年级一分钟跳绳得分</f>
        <v/>
      </c>
      <c r="X1562" s="517" t="str">
        <f>一年级等级</f>
        <v/>
      </c>
      <c r="Y1562" s="515"/>
      <c r="Z1562" s="518"/>
      <c r="AA1562" s="533"/>
      <c r="AB1562" s="515"/>
      <c r="AC1562" s="533" t="str">
        <f>一年级跳绳附加分</f>
        <v/>
      </c>
      <c r="AD1562" s="534" t="str">
        <f>一年级标准分</f>
        <v/>
      </c>
      <c r="AE1562" s="534" t="str">
        <f>一年级总分</f>
        <v/>
      </c>
      <c r="AF1562" s="517" t="str">
        <f>一年级等级</f>
        <v/>
      </c>
    </row>
    <row r="1563" spans="1:32">
      <c r="A1563" s="664">
        <v>123</v>
      </c>
      <c r="B1563" s="665">
        <v>21</v>
      </c>
      <c r="C1563" s="632"/>
      <c r="D1563" s="633"/>
      <c r="E1563" s="632"/>
      <c r="F1563" s="625"/>
      <c r="G1563" s="608"/>
      <c r="H1563" s="475"/>
      <c r="I1563" s="613"/>
      <c r="J1563" s="614"/>
      <c r="K1563" s="614"/>
      <c r="L1563" s="649"/>
      <c r="M1563" s="644"/>
      <c r="N1563" s="505" t="str">
        <f>一年级BMI</f>
        <v/>
      </c>
      <c r="O1563" s="499" t="str">
        <f>一年级BMI等级</f>
        <v/>
      </c>
      <c r="P1563" s="500" t="str">
        <f>一年级BMI得分</f>
        <v/>
      </c>
      <c r="Q1563" s="515" t="str">
        <f>一年级肺活量得分</f>
        <v/>
      </c>
      <c r="R1563" s="512" t="str">
        <f>一年级等级</f>
        <v/>
      </c>
      <c r="S1563" s="516" t="str">
        <f>一年级50米跑得分</f>
        <v/>
      </c>
      <c r="T1563" s="517" t="str">
        <f>一年级等级</f>
        <v/>
      </c>
      <c r="U1563" s="516" t="str">
        <f>一年级坐位体前屈得分</f>
        <v/>
      </c>
      <c r="V1563" s="517" t="str">
        <f>一年级等级</f>
        <v/>
      </c>
      <c r="W1563" s="516" t="str">
        <f>一年级一分钟跳绳得分</f>
        <v/>
      </c>
      <c r="X1563" s="517" t="str">
        <f>一年级等级</f>
        <v/>
      </c>
      <c r="Y1563" s="515"/>
      <c r="Z1563" s="518"/>
      <c r="AA1563" s="533"/>
      <c r="AB1563" s="515"/>
      <c r="AC1563" s="533" t="str">
        <f>一年级跳绳附加分</f>
        <v/>
      </c>
      <c r="AD1563" s="534" t="str">
        <f>一年级标准分</f>
        <v/>
      </c>
      <c r="AE1563" s="534" t="str">
        <f>一年级总分</f>
        <v/>
      </c>
      <c r="AF1563" s="517" t="str">
        <f>一年级等级</f>
        <v/>
      </c>
    </row>
    <row r="1564" spans="1:32">
      <c r="A1564" s="664">
        <v>123</v>
      </c>
      <c r="B1564" s="665">
        <v>22</v>
      </c>
      <c r="C1564" s="632"/>
      <c r="D1564" s="633"/>
      <c r="E1564" s="632"/>
      <c r="F1564" s="625"/>
      <c r="G1564" s="608"/>
      <c r="H1564" s="475"/>
      <c r="I1564" s="613"/>
      <c r="J1564" s="614"/>
      <c r="K1564" s="614"/>
      <c r="L1564" s="649"/>
      <c r="M1564" s="644"/>
      <c r="N1564" s="505" t="str">
        <f>一年级BMI</f>
        <v/>
      </c>
      <c r="O1564" s="499" t="str">
        <f>一年级BMI等级</f>
        <v/>
      </c>
      <c r="P1564" s="500" t="str">
        <f>一年级BMI得分</f>
        <v/>
      </c>
      <c r="Q1564" s="515" t="str">
        <f>一年级肺活量得分</f>
        <v/>
      </c>
      <c r="R1564" s="512" t="str">
        <f>一年级等级</f>
        <v/>
      </c>
      <c r="S1564" s="516" t="str">
        <f>一年级50米跑得分</f>
        <v/>
      </c>
      <c r="T1564" s="517" t="str">
        <f>一年级等级</f>
        <v/>
      </c>
      <c r="U1564" s="516" t="str">
        <f>一年级坐位体前屈得分</f>
        <v/>
      </c>
      <c r="V1564" s="517" t="str">
        <f>一年级等级</f>
        <v/>
      </c>
      <c r="W1564" s="516" t="str">
        <f>一年级一分钟跳绳得分</f>
        <v/>
      </c>
      <c r="X1564" s="517" t="str">
        <f>一年级等级</f>
        <v/>
      </c>
      <c r="Y1564" s="515"/>
      <c r="Z1564" s="518"/>
      <c r="AA1564" s="533"/>
      <c r="AB1564" s="515"/>
      <c r="AC1564" s="533" t="str">
        <f>一年级跳绳附加分</f>
        <v/>
      </c>
      <c r="AD1564" s="534" t="str">
        <f>一年级标准分</f>
        <v/>
      </c>
      <c r="AE1564" s="534" t="str">
        <f>一年级总分</f>
        <v/>
      </c>
      <c r="AF1564" s="517" t="str">
        <f>一年级等级</f>
        <v/>
      </c>
    </row>
    <row r="1565" spans="1:32">
      <c r="A1565" s="664">
        <v>123</v>
      </c>
      <c r="B1565" s="665">
        <v>23</v>
      </c>
      <c r="C1565" s="632"/>
      <c r="D1565" s="633"/>
      <c r="E1565" s="632"/>
      <c r="F1565" s="625"/>
      <c r="G1565" s="608"/>
      <c r="H1565" s="475"/>
      <c r="I1565" s="613"/>
      <c r="J1565" s="614"/>
      <c r="K1565" s="614"/>
      <c r="L1565" s="649"/>
      <c r="M1565" s="644"/>
      <c r="N1565" s="505" t="str">
        <f>一年级BMI</f>
        <v/>
      </c>
      <c r="O1565" s="499" t="str">
        <f>一年级BMI等级</f>
        <v/>
      </c>
      <c r="P1565" s="500" t="str">
        <f>一年级BMI得分</f>
        <v/>
      </c>
      <c r="Q1565" s="515" t="str">
        <f>一年级肺活量得分</f>
        <v/>
      </c>
      <c r="R1565" s="512" t="str">
        <f>一年级等级</f>
        <v/>
      </c>
      <c r="S1565" s="516" t="str">
        <f>一年级50米跑得分</f>
        <v/>
      </c>
      <c r="T1565" s="517" t="str">
        <f>一年级等级</f>
        <v/>
      </c>
      <c r="U1565" s="516" t="str">
        <f>一年级坐位体前屈得分</f>
        <v/>
      </c>
      <c r="V1565" s="517" t="str">
        <f>一年级等级</f>
        <v/>
      </c>
      <c r="W1565" s="516" t="str">
        <f>一年级一分钟跳绳得分</f>
        <v/>
      </c>
      <c r="X1565" s="517" t="str">
        <f>一年级等级</f>
        <v/>
      </c>
      <c r="Y1565" s="515"/>
      <c r="Z1565" s="518"/>
      <c r="AA1565" s="533"/>
      <c r="AB1565" s="515"/>
      <c r="AC1565" s="533" t="str">
        <f>一年级跳绳附加分</f>
        <v/>
      </c>
      <c r="AD1565" s="534" t="str">
        <f>一年级标准分</f>
        <v/>
      </c>
      <c r="AE1565" s="534" t="str">
        <f>一年级总分</f>
        <v/>
      </c>
      <c r="AF1565" s="517" t="str">
        <f>一年级等级</f>
        <v/>
      </c>
    </row>
    <row r="1566" spans="1:32">
      <c r="A1566" s="664">
        <v>123</v>
      </c>
      <c r="B1566" s="665">
        <v>24</v>
      </c>
      <c r="C1566" s="632"/>
      <c r="D1566" s="633"/>
      <c r="E1566" s="632"/>
      <c r="F1566" s="625"/>
      <c r="G1566" s="608"/>
      <c r="H1566" s="475"/>
      <c r="I1566" s="613"/>
      <c r="J1566" s="614"/>
      <c r="K1566" s="614"/>
      <c r="L1566" s="649"/>
      <c r="M1566" s="644"/>
      <c r="N1566" s="505" t="str">
        <f>一年级BMI</f>
        <v/>
      </c>
      <c r="O1566" s="499" t="str">
        <f>一年级BMI等级</f>
        <v/>
      </c>
      <c r="P1566" s="500" t="str">
        <f>一年级BMI得分</f>
        <v/>
      </c>
      <c r="Q1566" s="515" t="str">
        <f>一年级肺活量得分</f>
        <v/>
      </c>
      <c r="R1566" s="512" t="str">
        <f>一年级等级</f>
        <v/>
      </c>
      <c r="S1566" s="516" t="str">
        <f>一年级50米跑得分</f>
        <v/>
      </c>
      <c r="T1566" s="517" t="str">
        <f>一年级等级</f>
        <v/>
      </c>
      <c r="U1566" s="516" t="str">
        <f>一年级坐位体前屈得分</f>
        <v/>
      </c>
      <c r="V1566" s="517" t="str">
        <f>一年级等级</f>
        <v/>
      </c>
      <c r="W1566" s="516" t="str">
        <f>一年级一分钟跳绳得分</f>
        <v/>
      </c>
      <c r="X1566" s="517" t="str">
        <f>一年级等级</f>
        <v/>
      </c>
      <c r="Y1566" s="515"/>
      <c r="Z1566" s="518"/>
      <c r="AA1566" s="533"/>
      <c r="AB1566" s="515"/>
      <c r="AC1566" s="533" t="str">
        <f>一年级跳绳附加分</f>
        <v/>
      </c>
      <c r="AD1566" s="534" t="str">
        <f>一年级标准分</f>
        <v/>
      </c>
      <c r="AE1566" s="534" t="str">
        <f>一年级总分</f>
        <v/>
      </c>
      <c r="AF1566" s="517" t="str">
        <f>一年级等级</f>
        <v/>
      </c>
    </row>
    <row r="1567" spans="1:32">
      <c r="A1567" s="664">
        <v>123</v>
      </c>
      <c r="B1567" s="665">
        <v>25</v>
      </c>
      <c r="C1567" s="632"/>
      <c r="D1567" s="633"/>
      <c r="E1567" s="632"/>
      <c r="F1567" s="625"/>
      <c r="G1567" s="608"/>
      <c r="H1567" s="475"/>
      <c r="I1567" s="613"/>
      <c r="J1567" s="614"/>
      <c r="K1567" s="614"/>
      <c r="L1567" s="649"/>
      <c r="M1567" s="644"/>
      <c r="N1567" s="505" t="str">
        <f>一年级BMI</f>
        <v/>
      </c>
      <c r="O1567" s="499" t="str">
        <f>一年级BMI等级</f>
        <v/>
      </c>
      <c r="P1567" s="500" t="str">
        <f>一年级BMI得分</f>
        <v/>
      </c>
      <c r="Q1567" s="515" t="str">
        <f>一年级肺活量得分</f>
        <v/>
      </c>
      <c r="R1567" s="512" t="str">
        <f>一年级等级</f>
        <v/>
      </c>
      <c r="S1567" s="516" t="str">
        <f>一年级50米跑得分</f>
        <v/>
      </c>
      <c r="T1567" s="517" t="str">
        <f>一年级等级</f>
        <v/>
      </c>
      <c r="U1567" s="516" t="str">
        <f>一年级坐位体前屈得分</f>
        <v/>
      </c>
      <c r="V1567" s="517" t="str">
        <f>一年级等级</f>
        <v/>
      </c>
      <c r="W1567" s="516" t="str">
        <f>一年级一分钟跳绳得分</f>
        <v/>
      </c>
      <c r="X1567" s="517" t="str">
        <f>一年级等级</f>
        <v/>
      </c>
      <c r="Y1567" s="515"/>
      <c r="Z1567" s="518"/>
      <c r="AA1567" s="533"/>
      <c r="AB1567" s="515"/>
      <c r="AC1567" s="533" t="str">
        <f>一年级跳绳附加分</f>
        <v/>
      </c>
      <c r="AD1567" s="534" t="str">
        <f>一年级标准分</f>
        <v/>
      </c>
      <c r="AE1567" s="534" t="str">
        <f>一年级总分</f>
        <v/>
      </c>
      <c r="AF1567" s="517" t="str">
        <f>一年级等级</f>
        <v/>
      </c>
    </row>
    <row r="1568" spans="1:32">
      <c r="A1568" s="664">
        <v>123</v>
      </c>
      <c r="B1568" s="665">
        <v>26</v>
      </c>
      <c r="C1568" s="632"/>
      <c r="D1568" s="633"/>
      <c r="E1568" s="632"/>
      <c r="F1568" s="625"/>
      <c r="G1568" s="608"/>
      <c r="H1568" s="475"/>
      <c r="I1568" s="613"/>
      <c r="J1568" s="614"/>
      <c r="K1568" s="614"/>
      <c r="L1568" s="649"/>
      <c r="M1568" s="644"/>
      <c r="N1568" s="505" t="str">
        <f>一年级BMI</f>
        <v/>
      </c>
      <c r="O1568" s="499" t="str">
        <f>一年级BMI等级</f>
        <v/>
      </c>
      <c r="P1568" s="500" t="str">
        <f>一年级BMI得分</f>
        <v/>
      </c>
      <c r="Q1568" s="515" t="str">
        <f>一年级肺活量得分</f>
        <v/>
      </c>
      <c r="R1568" s="512" t="str">
        <f>一年级等级</f>
        <v/>
      </c>
      <c r="S1568" s="516" t="str">
        <f>一年级50米跑得分</f>
        <v/>
      </c>
      <c r="T1568" s="517" t="str">
        <f>一年级等级</f>
        <v/>
      </c>
      <c r="U1568" s="516" t="str">
        <f>一年级坐位体前屈得分</f>
        <v/>
      </c>
      <c r="V1568" s="517" t="str">
        <f>一年级等级</f>
        <v/>
      </c>
      <c r="W1568" s="516" t="str">
        <f>一年级一分钟跳绳得分</f>
        <v/>
      </c>
      <c r="X1568" s="517" t="str">
        <f>一年级等级</f>
        <v/>
      </c>
      <c r="Y1568" s="515"/>
      <c r="Z1568" s="518"/>
      <c r="AA1568" s="533"/>
      <c r="AB1568" s="515"/>
      <c r="AC1568" s="533" t="str">
        <f>一年级跳绳附加分</f>
        <v/>
      </c>
      <c r="AD1568" s="534" t="str">
        <f>一年级标准分</f>
        <v/>
      </c>
      <c r="AE1568" s="534" t="str">
        <f>一年级总分</f>
        <v/>
      </c>
      <c r="AF1568" s="517" t="str">
        <f>一年级等级</f>
        <v/>
      </c>
    </row>
    <row r="1569" spans="1:32">
      <c r="A1569" s="664">
        <v>123</v>
      </c>
      <c r="B1569" s="665">
        <v>27</v>
      </c>
      <c r="C1569" s="632"/>
      <c r="D1569" s="633"/>
      <c r="E1569" s="632"/>
      <c r="F1569" s="625"/>
      <c r="G1569" s="608"/>
      <c r="H1569" s="475"/>
      <c r="I1569" s="613"/>
      <c r="J1569" s="614"/>
      <c r="K1569" s="614"/>
      <c r="L1569" s="649"/>
      <c r="M1569" s="644"/>
      <c r="N1569" s="505" t="str">
        <f>一年级BMI</f>
        <v/>
      </c>
      <c r="O1569" s="499" t="str">
        <f>一年级BMI等级</f>
        <v/>
      </c>
      <c r="P1569" s="500" t="str">
        <f>一年级BMI得分</f>
        <v/>
      </c>
      <c r="Q1569" s="515" t="str">
        <f>一年级肺活量得分</f>
        <v/>
      </c>
      <c r="R1569" s="512" t="str">
        <f>一年级等级</f>
        <v/>
      </c>
      <c r="S1569" s="516" t="str">
        <f>一年级50米跑得分</f>
        <v/>
      </c>
      <c r="T1569" s="517" t="str">
        <f>一年级等级</f>
        <v/>
      </c>
      <c r="U1569" s="516" t="str">
        <f>一年级坐位体前屈得分</f>
        <v/>
      </c>
      <c r="V1569" s="517" t="str">
        <f>一年级等级</f>
        <v/>
      </c>
      <c r="W1569" s="516" t="str">
        <f>一年级一分钟跳绳得分</f>
        <v/>
      </c>
      <c r="X1569" s="517" t="str">
        <f>一年级等级</f>
        <v/>
      </c>
      <c r="Y1569" s="515"/>
      <c r="Z1569" s="518"/>
      <c r="AA1569" s="533"/>
      <c r="AB1569" s="515"/>
      <c r="AC1569" s="533" t="str">
        <f>一年级跳绳附加分</f>
        <v/>
      </c>
      <c r="AD1569" s="534" t="str">
        <f>一年级标准分</f>
        <v/>
      </c>
      <c r="AE1569" s="534" t="str">
        <f>一年级总分</f>
        <v/>
      </c>
      <c r="AF1569" s="517" t="str">
        <f>一年级等级</f>
        <v/>
      </c>
    </row>
    <row r="1570" spans="1:32">
      <c r="A1570" s="664">
        <v>123</v>
      </c>
      <c r="B1570" s="665">
        <v>28</v>
      </c>
      <c r="C1570" s="632"/>
      <c r="D1570" s="633"/>
      <c r="E1570" s="632"/>
      <c r="F1570" s="625"/>
      <c r="G1570" s="608"/>
      <c r="H1570" s="475"/>
      <c r="I1570" s="613"/>
      <c r="J1570" s="614"/>
      <c r="K1570" s="614"/>
      <c r="L1570" s="649"/>
      <c r="M1570" s="644"/>
      <c r="N1570" s="505" t="str">
        <f>一年级BMI</f>
        <v/>
      </c>
      <c r="O1570" s="499" t="str">
        <f>一年级BMI等级</f>
        <v/>
      </c>
      <c r="P1570" s="500" t="str">
        <f>一年级BMI得分</f>
        <v/>
      </c>
      <c r="Q1570" s="515" t="str">
        <f>一年级肺活量得分</f>
        <v/>
      </c>
      <c r="R1570" s="512" t="str">
        <f>一年级等级</f>
        <v/>
      </c>
      <c r="S1570" s="516" t="str">
        <f>一年级50米跑得分</f>
        <v/>
      </c>
      <c r="T1570" s="517" t="str">
        <f>一年级等级</f>
        <v/>
      </c>
      <c r="U1570" s="516" t="str">
        <f>一年级坐位体前屈得分</f>
        <v/>
      </c>
      <c r="V1570" s="517" t="str">
        <f>一年级等级</f>
        <v/>
      </c>
      <c r="W1570" s="516" t="str">
        <f>一年级一分钟跳绳得分</f>
        <v/>
      </c>
      <c r="X1570" s="517" t="str">
        <f>一年级等级</f>
        <v/>
      </c>
      <c r="Y1570" s="515"/>
      <c r="Z1570" s="518"/>
      <c r="AA1570" s="533"/>
      <c r="AB1570" s="515"/>
      <c r="AC1570" s="533" t="str">
        <f>一年级跳绳附加分</f>
        <v/>
      </c>
      <c r="AD1570" s="534" t="str">
        <f>一年级标准分</f>
        <v/>
      </c>
      <c r="AE1570" s="534" t="str">
        <f>一年级总分</f>
        <v/>
      </c>
      <c r="AF1570" s="517" t="str">
        <f>一年级等级</f>
        <v/>
      </c>
    </row>
    <row r="1571" spans="1:32">
      <c r="A1571" s="664">
        <v>123</v>
      </c>
      <c r="B1571" s="665">
        <v>29</v>
      </c>
      <c r="C1571" s="632"/>
      <c r="D1571" s="633"/>
      <c r="E1571" s="632"/>
      <c r="F1571" s="625"/>
      <c r="G1571" s="608"/>
      <c r="H1571" s="475"/>
      <c r="I1571" s="613"/>
      <c r="J1571" s="614"/>
      <c r="K1571" s="614"/>
      <c r="L1571" s="649"/>
      <c r="M1571" s="644"/>
      <c r="N1571" s="505" t="str">
        <f>一年级BMI</f>
        <v/>
      </c>
      <c r="O1571" s="499" t="str">
        <f>一年级BMI等级</f>
        <v/>
      </c>
      <c r="P1571" s="500" t="str">
        <f>一年级BMI得分</f>
        <v/>
      </c>
      <c r="Q1571" s="515" t="str">
        <f>一年级肺活量得分</f>
        <v/>
      </c>
      <c r="R1571" s="512" t="str">
        <f>一年级等级</f>
        <v/>
      </c>
      <c r="S1571" s="516" t="str">
        <f>一年级50米跑得分</f>
        <v/>
      </c>
      <c r="T1571" s="517" t="str">
        <f>一年级等级</f>
        <v/>
      </c>
      <c r="U1571" s="516" t="str">
        <f>一年级坐位体前屈得分</f>
        <v/>
      </c>
      <c r="V1571" s="517" t="str">
        <f>一年级等级</f>
        <v/>
      </c>
      <c r="W1571" s="516" t="str">
        <f>一年级一分钟跳绳得分</f>
        <v/>
      </c>
      <c r="X1571" s="517" t="str">
        <f>一年级等级</f>
        <v/>
      </c>
      <c r="Y1571" s="515"/>
      <c r="Z1571" s="518"/>
      <c r="AA1571" s="533"/>
      <c r="AB1571" s="515"/>
      <c r="AC1571" s="533" t="str">
        <f>一年级跳绳附加分</f>
        <v/>
      </c>
      <c r="AD1571" s="534" t="str">
        <f>一年级标准分</f>
        <v/>
      </c>
      <c r="AE1571" s="534" t="str">
        <f>一年级总分</f>
        <v/>
      </c>
      <c r="AF1571" s="517" t="str">
        <f>一年级等级</f>
        <v/>
      </c>
    </row>
    <row r="1572" spans="1:32">
      <c r="A1572" s="664">
        <v>123</v>
      </c>
      <c r="B1572" s="665">
        <v>30</v>
      </c>
      <c r="C1572" s="632"/>
      <c r="D1572" s="633"/>
      <c r="E1572" s="632"/>
      <c r="F1572" s="625"/>
      <c r="G1572" s="608"/>
      <c r="H1572" s="475"/>
      <c r="I1572" s="613"/>
      <c r="J1572" s="614"/>
      <c r="K1572" s="614"/>
      <c r="L1572" s="649"/>
      <c r="M1572" s="644"/>
      <c r="N1572" s="505" t="str">
        <f>一年级BMI</f>
        <v/>
      </c>
      <c r="O1572" s="499" t="str">
        <f>一年级BMI等级</f>
        <v/>
      </c>
      <c r="P1572" s="500" t="str">
        <f>一年级BMI得分</f>
        <v/>
      </c>
      <c r="Q1572" s="515" t="str">
        <f>一年级肺活量得分</f>
        <v/>
      </c>
      <c r="R1572" s="512" t="str">
        <f>一年级等级</f>
        <v/>
      </c>
      <c r="S1572" s="516" t="str">
        <f>一年级50米跑得分</f>
        <v/>
      </c>
      <c r="T1572" s="517" t="str">
        <f>一年级等级</f>
        <v/>
      </c>
      <c r="U1572" s="516" t="str">
        <f>一年级坐位体前屈得分</f>
        <v/>
      </c>
      <c r="V1572" s="517" t="str">
        <f>一年级等级</f>
        <v/>
      </c>
      <c r="W1572" s="516" t="str">
        <f>一年级一分钟跳绳得分</f>
        <v/>
      </c>
      <c r="X1572" s="517" t="str">
        <f>一年级等级</f>
        <v/>
      </c>
      <c r="Y1572" s="515"/>
      <c r="Z1572" s="518"/>
      <c r="AA1572" s="533"/>
      <c r="AB1572" s="515"/>
      <c r="AC1572" s="533" t="str">
        <f>一年级跳绳附加分</f>
        <v/>
      </c>
      <c r="AD1572" s="534" t="str">
        <f>一年级标准分</f>
        <v/>
      </c>
      <c r="AE1572" s="534" t="str">
        <f>一年级总分</f>
        <v/>
      </c>
      <c r="AF1572" s="517" t="str">
        <f>一年级等级</f>
        <v/>
      </c>
    </row>
    <row r="1573" spans="1:32">
      <c r="A1573" s="664">
        <v>123</v>
      </c>
      <c r="B1573" s="665">
        <v>31</v>
      </c>
      <c r="C1573" s="632"/>
      <c r="D1573" s="633"/>
      <c r="E1573" s="632"/>
      <c r="F1573" s="625"/>
      <c r="G1573" s="608"/>
      <c r="H1573" s="475"/>
      <c r="I1573" s="613"/>
      <c r="J1573" s="614"/>
      <c r="K1573" s="614"/>
      <c r="L1573" s="649"/>
      <c r="M1573" s="644"/>
      <c r="N1573" s="505" t="str">
        <f>一年级BMI</f>
        <v/>
      </c>
      <c r="O1573" s="499" t="str">
        <f>一年级BMI等级</f>
        <v/>
      </c>
      <c r="P1573" s="500" t="str">
        <f>一年级BMI得分</f>
        <v/>
      </c>
      <c r="Q1573" s="515" t="str">
        <f>一年级肺活量得分</f>
        <v/>
      </c>
      <c r="R1573" s="512" t="str">
        <f>一年级等级</f>
        <v/>
      </c>
      <c r="S1573" s="516" t="str">
        <f>一年级50米跑得分</f>
        <v/>
      </c>
      <c r="T1573" s="517" t="str">
        <f>一年级等级</f>
        <v/>
      </c>
      <c r="U1573" s="516" t="str">
        <f>一年级坐位体前屈得分</f>
        <v/>
      </c>
      <c r="V1573" s="517" t="str">
        <f>一年级等级</f>
        <v/>
      </c>
      <c r="W1573" s="516" t="str">
        <f>一年级一分钟跳绳得分</f>
        <v/>
      </c>
      <c r="X1573" s="517" t="str">
        <f>一年级等级</f>
        <v/>
      </c>
      <c r="Y1573" s="515"/>
      <c r="Z1573" s="518"/>
      <c r="AA1573" s="533"/>
      <c r="AB1573" s="515"/>
      <c r="AC1573" s="533" t="str">
        <f>一年级跳绳附加分</f>
        <v/>
      </c>
      <c r="AD1573" s="534" t="str">
        <f>一年级标准分</f>
        <v/>
      </c>
      <c r="AE1573" s="534" t="str">
        <f>一年级总分</f>
        <v/>
      </c>
      <c r="AF1573" s="517" t="str">
        <f>一年级等级</f>
        <v/>
      </c>
    </row>
    <row r="1574" spans="1:32">
      <c r="A1574" s="664">
        <v>123</v>
      </c>
      <c r="B1574" s="665">
        <v>32</v>
      </c>
      <c r="C1574" s="632"/>
      <c r="D1574" s="633"/>
      <c r="E1574" s="632"/>
      <c r="F1574" s="625"/>
      <c r="G1574" s="608"/>
      <c r="H1574" s="475"/>
      <c r="I1574" s="613"/>
      <c r="J1574" s="614"/>
      <c r="K1574" s="614"/>
      <c r="L1574" s="649"/>
      <c r="M1574" s="644"/>
      <c r="N1574" s="505" t="str">
        <f>一年级BMI</f>
        <v/>
      </c>
      <c r="O1574" s="499" t="str">
        <f>一年级BMI等级</f>
        <v/>
      </c>
      <c r="P1574" s="500" t="str">
        <f>一年级BMI得分</f>
        <v/>
      </c>
      <c r="Q1574" s="515" t="str">
        <f>一年级肺活量得分</f>
        <v/>
      </c>
      <c r="R1574" s="512" t="str">
        <f>一年级等级</f>
        <v/>
      </c>
      <c r="S1574" s="516" t="str">
        <f>一年级50米跑得分</f>
        <v/>
      </c>
      <c r="T1574" s="517" t="str">
        <f>一年级等级</f>
        <v/>
      </c>
      <c r="U1574" s="516" t="str">
        <f>一年级坐位体前屈得分</f>
        <v/>
      </c>
      <c r="V1574" s="517" t="str">
        <f>一年级等级</f>
        <v/>
      </c>
      <c r="W1574" s="516" t="str">
        <f>一年级一分钟跳绳得分</f>
        <v/>
      </c>
      <c r="X1574" s="517" t="str">
        <f>一年级等级</f>
        <v/>
      </c>
      <c r="Y1574" s="515"/>
      <c r="Z1574" s="518"/>
      <c r="AA1574" s="533"/>
      <c r="AB1574" s="515"/>
      <c r="AC1574" s="533" t="str">
        <f>一年级跳绳附加分</f>
        <v/>
      </c>
      <c r="AD1574" s="534" t="str">
        <f>一年级标准分</f>
        <v/>
      </c>
      <c r="AE1574" s="534" t="str">
        <f>一年级总分</f>
        <v/>
      </c>
      <c r="AF1574" s="517" t="str">
        <f>一年级等级</f>
        <v/>
      </c>
    </row>
    <row r="1575" spans="1:32">
      <c r="A1575" s="664">
        <v>123</v>
      </c>
      <c r="B1575" s="665">
        <v>33</v>
      </c>
      <c r="C1575" s="632"/>
      <c r="D1575" s="633"/>
      <c r="E1575" s="632"/>
      <c r="F1575" s="625"/>
      <c r="G1575" s="608"/>
      <c r="H1575" s="475"/>
      <c r="I1575" s="613"/>
      <c r="J1575" s="614"/>
      <c r="K1575" s="614"/>
      <c r="L1575" s="649"/>
      <c r="M1575" s="644"/>
      <c r="N1575" s="505" t="str">
        <f>一年级BMI</f>
        <v/>
      </c>
      <c r="O1575" s="499" t="str">
        <f>一年级BMI等级</f>
        <v/>
      </c>
      <c r="P1575" s="500" t="str">
        <f>一年级BMI得分</f>
        <v/>
      </c>
      <c r="Q1575" s="515" t="str">
        <f>一年级肺活量得分</f>
        <v/>
      </c>
      <c r="R1575" s="512" t="str">
        <f>一年级等级</f>
        <v/>
      </c>
      <c r="S1575" s="516" t="str">
        <f>一年级50米跑得分</f>
        <v/>
      </c>
      <c r="T1575" s="517" t="str">
        <f>一年级等级</f>
        <v/>
      </c>
      <c r="U1575" s="516" t="str">
        <f>一年级坐位体前屈得分</f>
        <v/>
      </c>
      <c r="V1575" s="517" t="str">
        <f>一年级等级</f>
        <v/>
      </c>
      <c r="W1575" s="516" t="str">
        <f>一年级一分钟跳绳得分</f>
        <v/>
      </c>
      <c r="X1575" s="517" t="str">
        <f>一年级等级</f>
        <v/>
      </c>
      <c r="Y1575" s="515"/>
      <c r="Z1575" s="518"/>
      <c r="AA1575" s="533"/>
      <c r="AB1575" s="515"/>
      <c r="AC1575" s="533" t="str">
        <f>一年级跳绳附加分</f>
        <v/>
      </c>
      <c r="AD1575" s="534" t="str">
        <f>一年级标准分</f>
        <v/>
      </c>
      <c r="AE1575" s="534" t="str">
        <f>一年级总分</f>
        <v/>
      </c>
      <c r="AF1575" s="517" t="str">
        <f>一年级等级</f>
        <v/>
      </c>
    </row>
    <row r="1576" spans="1:32">
      <c r="A1576" s="664">
        <v>123</v>
      </c>
      <c r="B1576" s="665">
        <v>34</v>
      </c>
      <c r="C1576" s="632"/>
      <c r="D1576" s="633"/>
      <c r="E1576" s="632"/>
      <c r="F1576" s="625"/>
      <c r="G1576" s="608"/>
      <c r="H1576" s="475"/>
      <c r="I1576" s="613"/>
      <c r="J1576" s="614"/>
      <c r="K1576" s="614"/>
      <c r="L1576" s="649"/>
      <c r="M1576" s="644"/>
      <c r="N1576" s="505" t="str">
        <f>一年级BMI</f>
        <v/>
      </c>
      <c r="O1576" s="499" t="str">
        <f>一年级BMI等级</f>
        <v/>
      </c>
      <c r="P1576" s="500" t="str">
        <f>一年级BMI得分</f>
        <v/>
      </c>
      <c r="Q1576" s="515" t="str">
        <f>一年级肺活量得分</f>
        <v/>
      </c>
      <c r="R1576" s="512" t="str">
        <f>一年级等级</f>
        <v/>
      </c>
      <c r="S1576" s="516" t="str">
        <f>一年级50米跑得分</f>
        <v/>
      </c>
      <c r="T1576" s="517" t="str">
        <f>一年级等级</f>
        <v/>
      </c>
      <c r="U1576" s="516" t="str">
        <f>一年级坐位体前屈得分</f>
        <v/>
      </c>
      <c r="V1576" s="517" t="str">
        <f>一年级等级</f>
        <v/>
      </c>
      <c r="W1576" s="516" t="str">
        <f>一年级一分钟跳绳得分</f>
        <v/>
      </c>
      <c r="X1576" s="517" t="str">
        <f>一年级等级</f>
        <v/>
      </c>
      <c r="Y1576" s="515"/>
      <c r="Z1576" s="518"/>
      <c r="AA1576" s="533"/>
      <c r="AB1576" s="515"/>
      <c r="AC1576" s="533" t="str">
        <f>一年级跳绳附加分</f>
        <v/>
      </c>
      <c r="AD1576" s="534" t="str">
        <f>一年级标准分</f>
        <v/>
      </c>
      <c r="AE1576" s="534" t="str">
        <f>一年级总分</f>
        <v/>
      </c>
      <c r="AF1576" s="517" t="str">
        <f>一年级等级</f>
        <v/>
      </c>
    </row>
    <row r="1577" spans="1:32">
      <c r="A1577" s="664">
        <v>123</v>
      </c>
      <c r="B1577" s="665">
        <v>35</v>
      </c>
      <c r="C1577" s="632"/>
      <c r="D1577" s="633"/>
      <c r="E1577" s="632"/>
      <c r="F1577" s="625"/>
      <c r="G1577" s="608"/>
      <c r="H1577" s="475"/>
      <c r="I1577" s="613"/>
      <c r="J1577" s="614"/>
      <c r="K1577" s="614"/>
      <c r="L1577" s="649"/>
      <c r="M1577" s="644"/>
      <c r="N1577" s="505" t="str">
        <f>一年级BMI</f>
        <v/>
      </c>
      <c r="O1577" s="499" t="str">
        <f>一年级BMI等级</f>
        <v/>
      </c>
      <c r="P1577" s="500" t="str">
        <f>一年级BMI得分</f>
        <v/>
      </c>
      <c r="Q1577" s="515" t="str">
        <f>一年级肺活量得分</f>
        <v/>
      </c>
      <c r="R1577" s="512" t="str">
        <f>一年级等级</f>
        <v/>
      </c>
      <c r="S1577" s="516" t="str">
        <f>一年级50米跑得分</f>
        <v/>
      </c>
      <c r="T1577" s="517" t="str">
        <f>一年级等级</f>
        <v/>
      </c>
      <c r="U1577" s="516" t="str">
        <f>一年级坐位体前屈得分</f>
        <v/>
      </c>
      <c r="V1577" s="517" t="str">
        <f>一年级等级</f>
        <v/>
      </c>
      <c r="W1577" s="516" t="str">
        <f>一年级一分钟跳绳得分</f>
        <v/>
      </c>
      <c r="X1577" s="517" t="str">
        <f>一年级等级</f>
        <v/>
      </c>
      <c r="Y1577" s="515"/>
      <c r="Z1577" s="518"/>
      <c r="AA1577" s="533"/>
      <c r="AB1577" s="515"/>
      <c r="AC1577" s="533" t="str">
        <f>一年级跳绳附加分</f>
        <v/>
      </c>
      <c r="AD1577" s="534" t="str">
        <f>一年级标准分</f>
        <v/>
      </c>
      <c r="AE1577" s="534" t="str">
        <f>一年级总分</f>
        <v/>
      </c>
      <c r="AF1577" s="517" t="str">
        <f>一年级等级</f>
        <v/>
      </c>
    </row>
    <row r="1578" spans="1:32">
      <c r="A1578" s="664">
        <v>123</v>
      </c>
      <c r="B1578" s="665">
        <v>36</v>
      </c>
      <c r="C1578" s="632"/>
      <c r="D1578" s="633"/>
      <c r="E1578" s="632"/>
      <c r="F1578" s="625"/>
      <c r="G1578" s="608"/>
      <c r="H1578" s="475"/>
      <c r="I1578" s="613"/>
      <c r="J1578" s="614"/>
      <c r="K1578" s="614"/>
      <c r="L1578" s="649"/>
      <c r="M1578" s="644"/>
      <c r="N1578" s="505" t="str">
        <f>一年级BMI</f>
        <v/>
      </c>
      <c r="O1578" s="499" t="str">
        <f>一年级BMI等级</f>
        <v/>
      </c>
      <c r="P1578" s="500" t="str">
        <f>一年级BMI得分</f>
        <v/>
      </c>
      <c r="Q1578" s="515" t="str">
        <f>一年级肺活量得分</f>
        <v/>
      </c>
      <c r="R1578" s="512" t="str">
        <f>一年级等级</f>
        <v/>
      </c>
      <c r="S1578" s="516" t="str">
        <f>一年级50米跑得分</f>
        <v/>
      </c>
      <c r="T1578" s="517" t="str">
        <f>一年级等级</f>
        <v/>
      </c>
      <c r="U1578" s="516" t="str">
        <f>一年级坐位体前屈得分</f>
        <v/>
      </c>
      <c r="V1578" s="517" t="str">
        <f>一年级等级</f>
        <v/>
      </c>
      <c r="W1578" s="516" t="str">
        <f>一年级一分钟跳绳得分</f>
        <v/>
      </c>
      <c r="X1578" s="517" t="str">
        <f>一年级等级</f>
        <v/>
      </c>
      <c r="Y1578" s="515"/>
      <c r="Z1578" s="518"/>
      <c r="AA1578" s="533"/>
      <c r="AB1578" s="515"/>
      <c r="AC1578" s="533" t="str">
        <f>一年级跳绳附加分</f>
        <v/>
      </c>
      <c r="AD1578" s="534" t="str">
        <f>一年级标准分</f>
        <v/>
      </c>
      <c r="AE1578" s="534" t="str">
        <f>一年级总分</f>
        <v/>
      </c>
      <c r="AF1578" s="517" t="str">
        <f>一年级等级</f>
        <v/>
      </c>
    </row>
    <row r="1579" spans="1:32">
      <c r="A1579" s="664">
        <v>123</v>
      </c>
      <c r="B1579" s="665">
        <v>37</v>
      </c>
      <c r="C1579" s="632"/>
      <c r="D1579" s="633"/>
      <c r="E1579" s="632"/>
      <c r="F1579" s="625"/>
      <c r="G1579" s="608"/>
      <c r="H1579" s="475"/>
      <c r="I1579" s="613"/>
      <c r="J1579" s="614"/>
      <c r="K1579" s="614"/>
      <c r="L1579" s="649"/>
      <c r="M1579" s="644"/>
      <c r="N1579" s="505" t="str">
        <f>一年级BMI</f>
        <v/>
      </c>
      <c r="O1579" s="499" t="str">
        <f>一年级BMI等级</f>
        <v/>
      </c>
      <c r="P1579" s="500" t="str">
        <f>一年级BMI得分</f>
        <v/>
      </c>
      <c r="Q1579" s="515" t="str">
        <f>一年级肺活量得分</f>
        <v/>
      </c>
      <c r="R1579" s="512" t="str">
        <f>一年级等级</f>
        <v/>
      </c>
      <c r="S1579" s="516" t="str">
        <f>一年级50米跑得分</f>
        <v/>
      </c>
      <c r="T1579" s="517" t="str">
        <f>一年级等级</f>
        <v/>
      </c>
      <c r="U1579" s="516" t="str">
        <f>一年级坐位体前屈得分</f>
        <v/>
      </c>
      <c r="V1579" s="517" t="str">
        <f>一年级等级</f>
        <v/>
      </c>
      <c r="W1579" s="516" t="str">
        <f>一年级一分钟跳绳得分</f>
        <v/>
      </c>
      <c r="X1579" s="517" t="str">
        <f>一年级等级</f>
        <v/>
      </c>
      <c r="Y1579" s="515"/>
      <c r="Z1579" s="518"/>
      <c r="AA1579" s="533"/>
      <c r="AB1579" s="515"/>
      <c r="AC1579" s="533" t="str">
        <f>一年级跳绳附加分</f>
        <v/>
      </c>
      <c r="AD1579" s="534" t="str">
        <f>一年级标准分</f>
        <v/>
      </c>
      <c r="AE1579" s="534" t="str">
        <f>一年级总分</f>
        <v/>
      </c>
      <c r="AF1579" s="517" t="str">
        <f>一年级等级</f>
        <v/>
      </c>
    </row>
    <row r="1580" spans="1:32">
      <c r="A1580" s="664">
        <v>123</v>
      </c>
      <c r="B1580" s="665">
        <v>38</v>
      </c>
      <c r="C1580" s="632"/>
      <c r="D1580" s="633"/>
      <c r="E1580" s="632"/>
      <c r="F1580" s="625"/>
      <c r="G1580" s="608"/>
      <c r="H1580" s="475"/>
      <c r="I1580" s="613"/>
      <c r="J1580" s="614"/>
      <c r="K1580" s="614"/>
      <c r="L1580" s="649"/>
      <c r="M1580" s="644"/>
      <c r="N1580" s="505" t="str">
        <f>一年级BMI</f>
        <v/>
      </c>
      <c r="O1580" s="499" t="str">
        <f>一年级BMI等级</f>
        <v/>
      </c>
      <c r="P1580" s="500" t="str">
        <f>一年级BMI得分</f>
        <v/>
      </c>
      <c r="Q1580" s="515" t="str">
        <f>一年级肺活量得分</f>
        <v/>
      </c>
      <c r="R1580" s="512" t="str">
        <f>一年级等级</f>
        <v/>
      </c>
      <c r="S1580" s="516" t="str">
        <f>一年级50米跑得分</f>
        <v/>
      </c>
      <c r="T1580" s="517" t="str">
        <f>一年级等级</f>
        <v/>
      </c>
      <c r="U1580" s="516" t="str">
        <f>一年级坐位体前屈得分</f>
        <v/>
      </c>
      <c r="V1580" s="517" t="str">
        <f>一年级等级</f>
        <v/>
      </c>
      <c r="W1580" s="516" t="str">
        <f>一年级一分钟跳绳得分</f>
        <v/>
      </c>
      <c r="X1580" s="517" t="str">
        <f>一年级等级</f>
        <v/>
      </c>
      <c r="Y1580" s="515"/>
      <c r="Z1580" s="518"/>
      <c r="AA1580" s="533"/>
      <c r="AB1580" s="515"/>
      <c r="AC1580" s="533" t="str">
        <f>一年级跳绳附加分</f>
        <v/>
      </c>
      <c r="AD1580" s="534" t="str">
        <f>一年级标准分</f>
        <v/>
      </c>
      <c r="AE1580" s="534" t="str">
        <f>一年级总分</f>
        <v/>
      </c>
      <c r="AF1580" s="517" t="str">
        <f>一年级等级</f>
        <v/>
      </c>
    </row>
    <row r="1581" spans="1:32">
      <c r="A1581" s="664">
        <v>123</v>
      </c>
      <c r="B1581" s="665">
        <v>39</v>
      </c>
      <c r="C1581" s="632"/>
      <c r="D1581" s="633"/>
      <c r="E1581" s="632"/>
      <c r="F1581" s="625"/>
      <c r="G1581" s="608"/>
      <c r="H1581" s="475"/>
      <c r="I1581" s="613"/>
      <c r="J1581" s="614"/>
      <c r="K1581" s="614"/>
      <c r="L1581" s="649"/>
      <c r="M1581" s="644"/>
      <c r="N1581" s="505" t="str">
        <f>一年级BMI</f>
        <v/>
      </c>
      <c r="O1581" s="499" t="str">
        <f>一年级BMI等级</f>
        <v/>
      </c>
      <c r="P1581" s="500" t="str">
        <f>一年级BMI得分</f>
        <v/>
      </c>
      <c r="Q1581" s="515" t="str">
        <f>一年级肺活量得分</f>
        <v/>
      </c>
      <c r="R1581" s="512" t="str">
        <f>一年级等级</f>
        <v/>
      </c>
      <c r="S1581" s="516" t="str">
        <f>一年级50米跑得分</f>
        <v/>
      </c>
      <c r="T1581" s="517" t="str">
        <f>一年级等级</f>
        <v/>
      </c>
      <c r="U1581" s="516" t="str">
        <f>一年级坐位体前屈得分</f>
        <v/>
      </c>
      <c r="V1581" s="517" t="str">
        <f>一年级等级</f>
        <v/>
      </c>
      <c r="W1581" s="516" t="str">
        <f>一年级一分钟跳绳得分</f>
        <v/>
      </c>
      <c r="X1581" s="517" t="str">
        <f>一年级等级</f>
        <v/>
      </c>
      <c r="Y1581" s="515"/>
      <c r="Z1581" s="518"/>
      <c r="AA1581" s="533"/>
      <c r="AB1581" s="515"/>
      <c r="AC1581" s="533" t="str">
        <f>一年级跳绳附加分</f>
        <v/>
      </c>
      <c r="AD1581" s="534" t="str">
        <f>一年级标准分</f>
        <v/>
      </c>
      <c r="AE1581" s="534" t="str">
        <f>一年级总分</f>
        <v/>
      </c>
      <c r="AF1581" s="517" t="str">
        <f>一年级等级</f>
        <v/>
      </c>
    </row>
    <row r="1582" spans="1:32">
      <c r="A1582" s="664">
        <v>123</v>
      </c>
      <c r="B1582" s="665">
        <v>40</v>
      </c>
      <c r="C1582" s="632"/>
      <c r="D1582" s="633"/>
      <c r="E1582" s="632"/>
      <c r="F1582" s="625"/>
      <c r="G1582" s="608"/>
      <c r="H1582" s="475"/>
      <c r="I1582" s="613"/>
      <c r="J1582" s="614"/>
      <c r="K1582" s="614"/>
      <c r="L1582" s="649"/>
      <c r="M1582" s="644"/>
      <c r="N1582" s="505" t="str">
        <f>一年级BMI</f>
        <v/>
      </c>
      <c r="O1582" s="499" t="str">
        <f>一年级BMI等级</f>
        <v/>
      </c>
      <c r="P1582" s="500" t="str">
        <f>一年级BMI得分</f>
        <v/>
      </c>
      <c r="Q1582" s="515" t="str">
        <f>一年级肺活量得分</f>
        <v/>
      </c>
      <c r="R1582" s="512" t="str">
        <f>一年级等级</f>
        <v/>
      </c>
      <c r="S1582" s="516" t="str">
        <f>一年级50米跑得分</f>
        <v/>
      </c>
      <c r="T1582" s="517" t="str">
        <f>一年级等级</f>
        <v/>
      </c>
      <c r="U1582" s="516" t="str">
        <f>一年级坐位体前屈得分</f>
        <v/>
      </c>
      <c r="V1582" s="517" t="str">
        <f>一年级等级</f>
        <v/>
      </c>
      <c r="W1582" s="516" t="str">
        <f>一年级一分钟跳绳得分</f>
        <v/>
      </c>
      <c r="X1582" s="517" t="str">
        <f>一年级等级</f>
        <v/>
      </c>
      <c r="Y1582" s="515"/>
      <c r="Z1582" s="518"/>
      <c r="AA1582" s="533"/>
      <c r="AB1582" s="515"/>
      <c r="AC1582" s="533" t="str">
        <f>一年级跳绳附加分</f>
        <v/>
      </c>
      <c r="AD1582" s="534" t="str">
        <f>一年级标准分</f>
        <v/>
      </c>
      <c r="AE1582" s="534" t="str">
        <f>一年级总分</f>
        <v/>
      </c>
      <c r="AF1582" s="517" t="str">
        <f>一年级等级</f>
        <v/>
      </c>
    </row>
    <row r="1583" spans="1:32">
      <c r="A1583" s="664">
        <v>123</v>
      </c>
      <c r="B1583" s="665">
        <v>41</v>
      </c>
      <c r="C1583" s="632"/>
      <c r="D1583" s="633"/>
      <c r="E1583" s="632"/>
      <c r="F1583" s="625"/>
      <c r="G1583" s="608"/>
      <c r="H1583" s="475"/>
      <c r="I1583" s="613"/>
      <c r="J1583" s="614"/>
      <c r="K1583" s="614"/>
      <c r="L1583" s="649"/>
      <c r="M1583" s="644"/>
      <c r="N1583" s="505" t="str">
        <f>一年级BMI</f>
        <v/>
      </c>
      <c r="O1583" s="499" t="str">
        <f>一年级BMI等级</f>
        <v/>
      </c>
      <c r="P1583" s="500" t="str">
        <f>一年级BMI得分</f>
        <v/>
      </c>
      <c r="Q1583" s="515" t="str">
        <f>一年级肺活量得分</f>
        <v/>
      </c>
      <c r="R1583" s="512" t="str">
        <f>一年级等级</f>
        <v/>
      </c>
      <c r="S1583" s="516" t="str">
        <f>一年级50米跑得分</f>
        <v/>
      </c>
      <c r="T1583" s="517" t="str">
        <f>一年级等级</f>
        <v/>
      </c>
      <c r="U1583" s="516" t="str">
        <f>一年级坐位体前屈得分</f>
        <v/>
      </c>
      <c r="V1583" s="517" t="str">
        <f>一年级等级</f>
        <v/>
      </c>
      <c r="W1583" s="516" t="str">
        <f>一年级一分钟跳绳得分</f>
        <v/>
      </c>
      <c r="X1583" s="517" t="str">
        <f>一年级等级</f>
        <v/>
      </c>
      <c r="Y1583" s="515"/>
      <c r="Z1583" s="518"/>
      <c r="AA1583" s="533"/>
      <c r="AB1583" s="515"/>
      <c r="AC1583" s="533" t="str">
        <f>一年级跳绳附加分</f>
        <v/>
      </c>
      <c r="AD1583" s="534" t="str">
        <f>一年级标准分</f>
        <v/>
      </c>
      <c r="AE1583" s="534" t="str">
        <f>一年级总分</f>
        <v/>
      </c>
      <c r="AF1583" s="517" t="str">
        <f>一年级等级</f>
        <v/>
      </c>
    </row>
    <row r="1584" spans="1:32">
      <c r="A1584" s="664">
        <v>123</v>
      </c>
      <c r="B1584" s="665">
        <v>42</v>
      </c>
      <c r="C1584" s="632"/>
      <c r="D1584" s="633"/>
      <c r="E1584" s="632"/>
      <c r="F1584" s="625"/>
      <c r="G1584" s="608"/>
      <c r="H1584" s="475"/>
      <c r="I1584" s="613"/>
      <c r="J1584" s="614"/>
      <c r="K1584" s="614"/>
      <c r="L1584" s="649"/>
      <c r="M1584" s="644"/>
      <c r="N1584" s="505" t="str">
        <f>一年级BMI</f>
        <v/>
      </c>
      <c r="O1584" s="499" t="str">
        <f>一年级BMI等级</f>
        <v/>
      </c>
      <c r="P1584" s="500" t="str">
        <f>一年级BMI得分</f>
        <v/>
      </c>
      <c r="Q1584" s="515" t="str">
        <f>一年级肺活量得分</f>
        <v/>
      </c>
      <c r="R1584" s="512" t="str">
        <f>一年级等级</f>
        <v/>
      </c>
      <c r="S1584" s="516" t="str">
        <f>一年级50米跑得分</f>
        <v/>
      </c>
      <c r="T1584" s="517" t="str">
        <f>一年级等级</f>
        <v/>
      </c>
      <c r="U1584" s="516" t="str">
        <f>一年级坐位体前屈得分</f>
        <v/>
      </c>
      <c r="V1584" s="517" t="str">
        <f>一年级等级</f>
        <v/>
      </c>
      <c r="W1584" s="516" t="str">
        <f>一年级一分钟跳绳得分</f>
        <v/>
      </c>
      <c r="X1584" s="517" t="str">
        <f>一年级等级</f>
        <v/>
      </c>
      <c r="Y1584" s="515"/>
      <c r="Z1584" s="518"/>
      <c r="AA1584" s="533"/>
      <c r="AB1584" s="515"/>
      <c r="AC1584" s="533" t="str">
        <f>一年级跳绳附加分</f>
        <v/>
      </c>
      <c r="AD1584" s="534" t="str">
        <f>一年级标准分</f>
        <v/>
      </c>
      <c r="AE1584" s="534" t="str">
        <f>一年级总分</f>
        <v/>
      </c>
      <c r="AF1584" s="517" t="str">
        <f>一年级等级</f>
        <v/>
      </c>
    </row>
    <row r="1585" spans="1:32">
      <c r="A1585" s="664">
        <v>123</v>
      </c>
      <c r="B1585" s="665">
        <v>43</v>
      </c>
      <c r="C1585" s="632"/>
      <c r="D1585" s="633"/>
      <c r="E1585" s="632"/>
      <c r="F1585" s="625"/>
      <c r="G1585" s="608"/>
      <c r="H1585" s="475"/>
      <c r="I1585" s="613"/>
      <c r="J1585" s="614"/>
      <c r="K1585" s="614"/>
      <c r="L1585" s="649"/>
      <c r="M1585" s="644"/>
      <c r="N1585" s="505" t="str">
        <f>一年级BMI</f>
        <v/>
      </c>
      <c r="O1585" s="499" t="str">
        <f>一年级BMI等级</f>
        <v/>
      </c>
      <c r="P1585" s="500" t="str">
        <f>一年级BMI得分</f>
        <v/>
      </c>
      <c r="Q1585" s="515" t="str">
        <f>一年级肺活量得分</f>
        <v/>
      </c>
      <c r="R1585" s="512" t="str">
        <f>一年级等级</f>
        <v/>
      </c>
      <c r="S1585" s="516" t="str">
        <f>一年级50米跑得分</f>
        <v/>
      </c>
      <c r="T1585" s="517" t="str">
        <f>一年级等级</f>
        <v/>
      </c>
      <c r="U1585" s="516" t="str">
        <f>一年级坐位体前屈得分</f>
        <v/>
      </c>
      <c r="V1585" s="517" t="str">
        <f>一年级等级</f>
        <v/>
      </c>
      <c r="W1585" s="516" t="str">
        <f>一年级一分钟跳绳得分</f>
        <v/>
      </c>
      <c r="X1585" s="517" t="str">
        <f>一年级等级</f>
        <v/>
      </c>
      <c r="Y1585" s="515"/>
      <c r="Z1585" s="518"/>
      <c r="AA1585" s="533"/>
      <c r="AB1585" s="515"/>
      <c r="AC1585" s="533" t="str">
        <f>一年级跳绳附加分</f>
        <v/>
      </c>
      <c r="AD1585" s="534" t="str">
        <f>一年级标准分</f>
        <v/>
      </c>
      <c r="AE1585" s="534" t="str">
        <f>一年级总分</f>
        <v/>
      </c>
      <c r="AF1585" s="517" t="str">
        <f>一年级等级</f>
        <v/>
      </c>
    </row>
    <row r="1586" spans="1:32">
      <c r="A1586" s="664">
        <v>123</v>
      </c>
      <c r="B1586" s="665">
        <v>44</v>
      </c>
      <c r="C1586" s="632"/>
      <c r="D1586" s="633"/>
      <c r="E1586" s="632"/>
      <c r="F1586" s="625"/>
      <c r="G1586" s="608"/>
      <c r="H1586" s="475"/>
      <c r="I1586" s="613"/>
      <c r="J1586" s="614"/>
      <c r="K1586" s="614"/>
      <c r="L1586" s="649"/>
      <c r="M1586" s="644"/>
      <c r="N1586" s="505" t="str">
        <f>一年级BMI</f>
        <v/>
      </c>
      <c r="O1586" s="499" t="str">
        <f>一年级BMI等级</f>
        <v/>
      </c>
      <c r="P1586" s="500" t="str">
        <f>一年级BMI得分</f>
        <v/>
      </c>
      <c r="Q1586" s="515" t="str">
        <f>一年级肺活量得分</f>
        <v/>
      </c>
      <c r="R1586" s="512" t="str">
        <f>一年级等级</f>
        <v/>
      </c>
      <c r="S1586" s="516" t="str">
        <f>一年级50米跑得分</f>
        <v/>
      </c>
      <c r="T1586" s="517" t="str">
        <f>一年级等级</f>
        <v/>
      </c>
      <c r="U1586" s="516" t="str">
        <f>一年级坐位体前屈得分</f>
        <v/>
      </c>
      <c r="V1586" s="517" t="str">
        <f>一年级等级</f>
        <v/>
      </c>
      <c r="W1586" s="516" t="str">
        <f>一年级一分钟跳绳得分</f>
        <v/>
      </c>
      <c r="X1586" s="517" t="str">
        <f>一年级等级</f>
        <v/>
      </c>
      <c r="Y1586" s="515"/>
      <c r="Z1586" s="518"/>
      <c r="AA1586" s="533"/>
      <c r="AB1586" s="515"/>
      <c r="AC1586" s="533" t="str">
        <f>一年级跳绳附加分</f>
        <v/>
      </c>
      <c r="AD1586" s="534" t="str">
        <f>一年级标准分</f>
        <v/>
      </c>
      <c r="AE1586" s="534" t="str">
        <f>一年级总分</f>
        <v/>
      </c>
      <c r="AF1586" s="517" t="str">
        <f>一年级等级</f>
        <v/>
      </c>
    </row>
    <row r="1587" spans="1:32">
      <c r="A1587" s="664">
        <v>123</v>
      </c>
      <c r="B1587" s="665">
        <v>45</v>
      </c>
      <c r="C1587" s="632"/>
      <c r="D1587" s="633"/>
      <c r="E1587" s="632"/>
      <c r="F1587" s="625"/>
      <c r="G1587" s="608"/>
      <c r="H1587" s="475"/>
      <c r="I1587" s="613"/>
      <c r="J1587" s="614"/>
      <c r="K1587" s="614"/>
      <c r="L1587" s="649"/>
      <c r="M1587" s="644"/>
      <c r="N1587" s="505" t="str">
        <f>一年级BMI</f>
        <v/>
      </c>
      <c r="O1587" s="499" t="str">
        <f>一年级BMI等级</f>
        <v/>
      </c>
      <c r="P1587" s="500" t="str">
        <f>一年级BMI得分</f>
        <v/>
      </c>
      <c r="Q1587" s="515" t="str">
        <f>一年级肺活量得分</f>
        <v/>
      </c>
      <c r="R1587" s="512" t="str">
        <f>一年级等级</f>
        <v/>
      </c>
      <c r="S1587" s="516" t="str">
        <f>一年级50米跑得分</f>
        <v/>
      </c>
      <c r="T1587" s="517" t="str">
        <f>一年级等级</f>
        <v/>
      </c>
      <c r="U1587" s="516" t="str">
        <f>一年级坐位体前屈得分</f>
        <v/>
      </c>
      <c r="V1587" s="517" t="str">
        <f>一年级等级</f>
        <v/>
      </c>
      <c r="W1587" s="516" t="str">
        <f>一年级一分钟跳绳得分</f>
        <v/>
      </c>
      <c r="X1587" s="517" t="str">
        <f>一年级等级</f>
        <v/>
      </c>
      <c r="Y1587" s="515"/>
      <c r="Z1587" s="518"/>
      <c r="AA1587" s="533"/>
      <c r="AB1587" s="515"/>
      <c r="AC1587" s="533" t="str">
        <f>一年级跳绳附加分</f>
        <v/>
      </c>
      <c r="AD1587" s="534" t="str">
        <f>一年级标准分</f>
        <v/>
      </c>
      <c r="AE1587" s="534" t="str">
        <f>一年级总分</f>
        <v/>
      </c>
      <c r="AF1587" s="517" t="str">
        <f>一年级等级</f>
        <v/>
      </c>
    </row>
    <row r="1588" spans="1:32">
      <c r="A1588" s="664">
        <v>123</v>
      </c>
      <c r="B1588" s="665">
        <v>46</v>
      </c>
      <c r="C1588" s="632"/>
      <c r="D1588" s="633"/>
      <c r="E1588" s="632"/>
      <c r="F1588" s="625"/>
      <c r="G1588" s="608"/>
      <c r="H1588" s="475"/>
      <c r="I1588" s="613"/>
      <c r="J1588" s="614"/>
      <c r="K1588" s="614"/>
      <c r="L1588" s="649"/>
      <c r="M1588" s="644"/>
      <c r="N1588" s="505" t="str">
        <f>一年级BMI</f>
        <v/>
      </c>
      <c r="O1588" s="499" t="str">
        <f>一年级BMI等级</f>
        <v/>
      </c>
      <c r="P1588" s="500" t="str">
        <f>一年级BMI得分</f>
        <v/>
      </c>
      <c r="Q1588" s="515" t="str">
        <f>一年级肺活量得分</f>
        <v/>
      </c>
      <c r="R1588" s="512" t="str">
        <f>一年级等级</f>
        <v/>
      </c>
      <c r="S1588" s="516" t="str">
        <f>一年级50米跑得分</f>
        <v/>
      </c>
      <c r="T1588" s="517" t="str">
        <f>一年级等级</f>
        <v/>
      </c>
      <c r="U1588" s="516" t="str">
        <f>一年级坐位体前屈得分</f>
        <v/>
      </c>
      <c r="V1588" s="517" t="str">
        <f>一年级等级</f>
        <v/>
      </c>
      <c r="W1588" s="516" t="str">
        <f>一年级一分钟跳绳得分</f>
        <v/>
      </c>
      <c r="X1588" s="517" t="str">
        <f>一年级等级</f>
        <v/>
      </c>
      <c r="Y1588" s="515"/>
      <c r="Z1588" s="518"/>
      <c r="AA1588" s="533"/>
      <c r="AB1588" s="515"/>
      <c r="AC1588" s="533" t="str">
        <f>一年级跳绳附加分</f>
        <v/>
      </c>
      <c r="AD1588" s="534" t="str">
        <f>一年级标准分</f>
        <v/>
      </c>
      <c r="AE1588" s="534" t="str">
        <f>一年级总分</f>
        <v/>
      </c>
      <c r="AF1588" s="517" t="str">
        <f>一年级等级</f>
        <v/>
      </c>
    </row>
    <row r="1589" spans="1:32">
      <c r="A1589" s="664">
        <v>123</v>
      </c>
      <c r="B1589" s="665">
        <v>47</v>
      </c>
      <c r="C1589" s="632"/>
      <c r="D1589" s="633"/>
      <c r="E1589" s="632"/>
      <c r="F1589" s="625"/>
      <c r="G1589" s="608"/>
      <c r="H1589" s="475"/>
      <c r="I1589" s="613"/>
      <c r="J1589" s="614"/>
      <c r="K1589" s="614"/>
      <c r="L1589" s="649"/>
      <c r="M1589" s="644"/>
      <c r="N1589" s="505" t="str">
        <f>一年级BMI</f>
        <v/>
      </c>
      <c r="O1589" s="499" t="str">
        <f>一年级BMI等级</f>
        <v/>
      </c>
      <c r="P1589" s="500" t="str">
        <f>一年级BMI得分</f>
        <v/>
      </c>
      <c r="Q1589" s="515" t="str">
        <f>一年级肺活量得分</f>
        <v/>
      </c>
      <c r="R1589" s="512" t="str">
        <f>一年级等级</f>
        <v/>
      </c>
      <c r="S1589" s="516" t="str">
        <f>一年级50米跑得分</f>
        <v/>
      </c>
      <c r="T1589" s="517" t="str">
        <f>一年级等级</f>
        <v/>
      </c>
      <c r="U1589" s="516" t="str">
        <f>一年级坐位体前屈得分</f>
        <v/>
      </c>
      <c r="V1589" s="517" t="str">
        <f>一年级等级</f>
        <v/>
      </c>
      <c r="W1589" s="516" t="str">
        <f>一年级一分钟跳绳得分</f>
        <v/>
      </c>
      <c r="X1589" s="517" t="str">
        <f>一年级等级</f>
        <v/>
      </c>
      <c r="Y1589" s="515"/>
      <c r="Z1589" s="518"/>
      <c r="AA1589" s="533"/>
      <c r="AB1589" s="515"/>
      <c r="AC1589" s="533" t="str">
        <f>一年级跳绳附加分</f>
        <v/>
      </c>
      <c r="AD1589" s="534" t="str">
        <f>一年级标准分</f>
        <v/>
      </c>
      <c r="AE1589" s="534" t="str">
        <f>一年级总分</f>
        <v/>
      </c>
      <c r="AF1589" s="517" t="str">
        <f>一年级等级</f>
        <v/>
      </c>
    </row>
    <row r="1590" spans="1:32">
      <c r="A1590" s="664">
        <v>123</v>
      </c>
      <c r="B1590" s="665">
        <v>48</v>
      </c>
      <c r="C1590" s="632"/>
      <c r="D1590" s="633"/>
      <c r="E1590" s="632"/>
      <c r="F1590" s="625"/>
      <c r="G1590" s="608"/>
      <c r="H1590" s="475"/>
      <c r="I1590" s="613"/>
      <c r="J1590" s="614"/>
      <c r="K1590" s="614"/>
      <c r="L1590" s="649"/>
      <c r="M1590" s="644"/>
      <c r="N1590" s="505" t="str">
        <f>一年级BMI</f>
        <v/>
      </c>
      <c r="O1590" s="499" t="str">
        <f>一年级BMI等级</f>
        <v/>
      </c>
      <c r="P1590" s="500" t="str">
        <f>一年级BMI得分</f>
        <v/>
      </c>
      <c r="Q1590" s="515" t="str">
        <f>一年级肺活量得分</f>
        <v/>
      </c>
      <c r="R1590" s="512" t="str">
        <f>一年级等级</f>
        <v/>
      </c>
      <c r="S1590" s="516" t="str">
        <f>一年级50米跑得分</f>
        <v/>
      </c>
      <c r="T1590" s="517" t="str">
        <f>一年级等级</f>
        <v/>
      </c>
      <c r="U1590" s="516" t="str">
        <f>一年级坐位体前屈得分</f>
        <v/>
      </c>
      <c r="V1590" s="517" t="str">
        <f>一年级等级</f>
        <v/>
      </c>
      <c r="W1590" s="516" t="str">
        <f>一年级一分钟跳绳得分</f>
        <v/>
      </c>
      <c r="X1590" s="517" t="str">
        <f>一年级等级</f>
        <v/>
      </c>
      <c r="Y1590" s="515"/>
      <c r="Z1590" s="518"/>
      <c r="AA1590" s="533"/>
      <c r="AB1590" s="515"/>
      <c r="AC1590" s="533" t="str">
        <f>一年级跳绳附加分</f>
        <v/>
      </c>
      <c r="AD1590" s="534" t="str">
        <f>一年级标准分</f>
        <v/>
      </c>
      <c r="AE1590" s="534" t="str">
        <f>一年级总分</f>
        <v/>
      </c>
      <c r="AF1590" s="517" t="str">
        <f>一年级等级</f>
        <v/>
      </c>
    </row>
    <row r="1591" spans="1:32">
      <c r="A1591" s="664">
        <v>123</v>
      </c>
      <c r="B1591" s="665">
        <v>49</v>
      </c>
      <c r="C1591" s="632"/>
      <c r="D1591" s="633"/>
      <c r="E1591" s="632"/>
      <c r="F1591" s="625"/>
      <c r="G1591" s="608"/>
      <c r="H1591" s="475"/>
      <c r="I1591" s="613"/>
      <c r="J1591" s="614"/>
      <c r="K1591" s="614"/>
      <c r="L1591" s="649"/>
      <c r="M1591" s="644"/>
      <c r="N1591" s="505" t="str">
        <f>一年级BMI</f>
        <v/>
      </c>
      <c r="O1591" s="499" t="str">
        <f>一年级BMI等级</f>
        <v/>
      </c>
      <c r="P1591" s="500" t="str">
        <f>一年级BMI得分</f>
        <v/>
      </c>
      <c r="Q1591" s="515" t="str">
        <f>一年级肺活量得分</f>
        <v/>
      </c>
      <c r="R1591" s="512" t="str">
        <f>一年级等级</f>
        <v/>
      </c>
      <c r="S1591" s="516" t="str">
        <f>一年级50米跑得分</f>
        <v/>
      </c>
      <c r="T1591" s="517" t="str">
        <f>一年级等级</f>
        <v/>
      </c>
      <c r="U1591" s="516" t="str">
        <f>一年级坐位体前屈得分</f>
        <v/>
      </c>
      <c r="V1591" s="517" t="str">
        <f>一年级等级</f>
        <v/>
      </c>
      <c r="W1591" s="516" t="str">
        <f>一年级一分钟跳绳得分</f>
        <v/>
      </c>
      <c r="X1591" s="517" t="str">
        <f>一年级等级</f>
        <v/>
      </c>
      <c r="Y1591" s="515"/>
      <c r="Z1591" s="518"/>
      <c r="AA1591" s="533"/>
      <c r="AB1591" s="515"/>
      <c r="AC1591" s="533" t="str">
        <f>一年级跳绳附加分</f>
        <v/>
      </c>
      <c r="AD1591" s="534" t="str">
        <f>一年级标准分</f>
        <v/>
      </c>
      <c r="AE1591" s="534" t="str">
        <f>一年级总分</f>
        <v/>
      </c>
      <c r="AF1591" s="517" t="str">
        <f>一年级等级</f>
        <v/>
      </c>
    </row>
    <row r="1592" spans="1:32">
      <c r="A1592" s="664">
        <v>123</v>
      </c>
      <c r="B1592" s="665">
        <v>50</v>
      </c>
      <c r="C1592" s="632"/>
      <c r="D1592" s="633"/>
      <c r="E1592" s="632"/>
      <c r="F1592" s="625"/>
      <c r="G1592" s="608"/>
      <c r="H1592" s="475"/>
      <c r="I1592" s="613"/>
      <c r="J1592" s="614"/>
      <c r="K1592" s="614"/>
      <c r="L1592" s="649"/>
      <c r="M1592" s="644"/>
      <c r="N1592" s="505" t="str">
        <f>一年级BMI</f>
        <v/>
      </c>
      <c r="O1592" s="499" t="str">
        <f>一年级BMI等级</f>
        <v/>
      </c>
      <c r="P1592" s="500" t="str">
        <f>一年级BMI得分</f>
        <v/>
      </c>
      <c r="Q1592" s="515" t="str">
        <f>一年级肺活量得分</f>
        <v/>
      </c>
      <c r="R1592" s="512" t="str">
        <f>一年级等级</f>
        <v/>
      </c>
      <c r="S1592" s="516" t="str">
        <f>一年级50米跑得分</f>
        <v/>
      </c>
      <c r="T1592" s="517" t="str">
        <f>一年级等级</f>
        <v/>
      </c>
      <c r="U1592" s="516" t="str">
        <f>一年级坐位体前屈得分</f>
        <v/>
      </c>
      <c r="V1592" s="517" t="str">
        <f>一年级等级</f>
        <v/>
      </c>
      <c r="W1592" s="516" t="str">
        <f>一年级一分钟跳绳得分</f>
        <v/>
      </c>
      <c r="X1592" s="517" t="str">
        <f>一年级等级</f>
        <v/>
      </c>
      <c r="Y1592" s="515"/>
      <c r="Z1592" s="518"/>
      <c r="AA1592" s="533"/>
      <c r="AB1592" s="515"/>
      <c r="AC1592" s="533" t="str">
        <f>一年级跳绳附加分</f>
        <v/>
      </c>
      <c r="AD1592" s="534" t="str">
        <f>一年级标准分</f>
        <v/>
      </c>
      <c r="AE1592" s="534" t="str">
        <f>一年级总分</f>
        <v/>
      </c>
      <c r="AF1592" s="517" t="str">
        <f>一年级等级</f>
        <v/>
      </c>
    </row>
    <row r="1593" spans="1:32">
      <c r="A1593" s="664">
        <v>123</v>
      </c>
      <c r="B1593" s="665">
        <v>51</v>
      </c>
      <c r="C1593" s="632"/>
      <c r="D1593" s="633"/>
      <c r="E1593" s="632"/>
      <c r="F1593" s="625"/>
      <c r="G1593" s="608"/>
      <c r="H1593" s="475"/>
      <c r="I1593" s="613"/>
      <c r="J1593" s="614"/>
      <c r="K1593" s="614"/>
      <c r="L1593" s="649"/>
      <c r="M1593" s="644"/>
      <c r="N1593" s="505" t="str">
        <f>一年级BMI</f>
        <v/>
      </c>
      <c r="O1593" s="499" t="str">
        <f>一年级BMI等级</f>
        <v/>
      </c>
      <c r="P1593" s="500" t="str">
        <f>一年级BMI得分</f>
        <v/>
      </c>
      <c r="Q1593" s="515" t="str">
        <f>一年级肺活量得分</f>
        <v/>
      </c>
      <c r="R1593" s="512" t="str">
        <f>一年级等级</f>
        <v/>
      </c>
      <c r="S1593" s="516" t="str">
        <f>一年级50米跑得分</f>
        <v/>
      </c>
      <c r="T1593" s="517" t="str">
        <f>一年级等级</f>
        <v/>
      </c>
      <c r="U1593" s="516" t="str">
        <f>一年级坐位体前屈得分</f>
        <v/>
      </c>
      <c r="V1593" s="517" t="str">
        <f>一年级等级</f>
        <v/>
      </c>
      <c r="W1593" s="516" t="str">
        <f>一年级一分钟跳绳得分</f>
        <v/>
      </c>
      <c r="X1593" s="517" t="str">
        <f>一年级等级</f>
        <v/>
      </c>
      <c r="Y1593" s="515"/>
      <c r="Z1593" s="518"/>
      <c r="AA1593" s="533"/>
      <c r="AB1593" s="515"/>
      <c r="AC1593" s="533" t="str">
        <f>一年级跳绳附加分</f>
        <v/>
      </c>
      <c r="AD1593" s="534" t="str">
        <f>一年级标准分</f>
        <v/>
      </c>
      <c r="AE1593" s="534" t="str">
        <f>一年级总分</f>
        <v/>
      </c>
      <c r="AF1593" s="517" t="str">
        <f>一年级等级</f>
        <v/>
      </c>
    </row>
    <row r="1594" spans="1:32">
      <c r="A1594" s="664">
        <v>123</v>
      </c>
      <c r="B1594" s="665">
        <v>52</v>
      </c>
      <c r="C1594" s="632"/>
      <c r="D1594" s="633"/>
      <c r="E1594" s="632"/>
      <c r="F1594" s="625"/>
      <c r="G1594" s="608"/>
      <c r="H1594" s="475"/>
      <c r="I1594" s="613"/>
      <c r="J1594" s="614"/>
      <c r="K1594" s="614"/>
      <c r="L1594" s="649"/>
      <c r="M1594" s="644"/>
      <c r="N1594" s="505" t="str">
        <f>一年级BMI</f>
        <v/>
      </c>
      <c r="O1594" s="499" t="str">
        <f>一年级BMI等级</f>
        <v/>
      </c>
      <c r="P1594" s="500" t="str">
        <f>一年级BMI得分</f>
        <v/>
      </c>
      <c r="Q1594" s="515" t="str">
        <f>一年级肺活量得分</f>
        <v/>
      </c>
      <c r="R1594" s="512" t="str">
        <f>一年级等级</f>
        <v/>
      </c>
      <c r="S1594" s="516" t="str">
        <f>一年级50米跑得分</f>
        <v/>
      </c>
      <c r="T1594" s="517" t="str">
        <f>一年级等级</f>
        <v/>
      </c>
      <c r="U1594" s="516" t="str">
        <f>一年级坐位体前屈得分</f>
        <v/>
      </c>
      <c r="V1594" s="517" t="str">
        <f>一年级等级</f>
        <v/>
      </c>
      <c r="W1594" s="516" t="str">
        <f>一年级一分钟跳绳得分</f>
        <v/>
      </c>
      <c r="X1594" s="517" t="str">
        <f>一年级等级</f>
        <v/>
      </c>
      <c r="Y1594" s="515"/>
      <c r="Z1594" s="518"/>
      <c r="AA1594" s="533"/>
      <c r="AB1594" s="515"/>
      <c r="AC1594" s="533" t="str">
        <f>一年级跳绳附加分</f>
        <v/>
      </c>
      <c r="AD1594" s="534" t="str">
        <f>一年级标准分</f>
        <v/>
      </c>
      <c r="AE1594" s="534" t="str">
        <f>一年级总分</f>
        <v/>
      </c>
      <c r="AF1594" s="517" t="str">
        <f>一年级等级</f>
        <v/>
      </c>
    </row>
    <row r="1595" spans="1:32">
      <c r="A1595" s="664">
        <v>123</v>
      </c>
      <c r="B1595" s="665">
        <v>53</v>
      </c>
      <c r="C1595" s="632"/>
      <c r="D1595" s="633"/>
      <c r="E1595" s="632"/>
      <c r="F1595" s="625"/>
      <c r="G1595" s="608"/>
      <c r="H1595" s="475"/>
      <c r="I1595" s="613"/>
      <c r="J1595" s="614"/>
      <c r="K1595" s="614"/>
      <c r="L1595" s="649"/>
      <c r="M1595" s="644"/>
      <c r="N1595" s="505" t="str">
        <f>一年级BMI</f>
        <v/>
      </c>
      <c r="O1595" s="499" t="str">
        <f>一年级BMI等级</f>
        <v/>
      </c>
      <c r="P1595" s="500" t="str">
        <f>一年级BMI得分</f>
        <v/>
      </c>
      <c r="Q1595" s="515" t="str">
        <f>一年级肺活量得分</f>
        <v/>
      </c>
      <c r="R1595" s="512" t="str">
        <f>一年级等级</f>
        <v/>
      </c>
      <c r="S1595" s="516" t="str">
        <f>一年级50米跑得分</f>
        <v/>
      </c>
      <c r="T1595" s="517" t="str">
        <f>一年级等级</f>
        <v/>
      </c>
      <c r="U1595" s="516" t="str">
        <f>一年级坐位体前屈得分</f>
        <v/>
      </c>
      <c r="V1595" s="517" t="str">
        <f>一年级等级</f>
        <v/>
      </c>
      <c r="W1595" s="516" t="str">
        <f>一年级一分钟跳绳得分</f>
        <v/>
      </c>
      <c r="X1595" s="517" t="str">
        <f>一年级等级</f>
        <v/>
      </c>
      <c r="Y1595" s="515"/>
      <c r="Z1595" s="518"/>
      <c r="AA1595" s="533"/>
      <c r="AB1595" s="515"/>
      <c r="AC1595" s="533" t="str">
        <f>一年级跳绳附加分</f>
        <v/>
      </c>
      <c r="AD1595" s="534" t="str">
        <f>一年级标准分</f>
        <v/>
      </c>
      <c r="AE1595" s="534" t="str">
        <f>一年级总分</f>
        <v/>
      </c>
      <c r="AF1595" s="517" t="str">
        <f>一年级等级</f>
        <v/>
      </c>
    </row>
    <row r="1596" spans="1:32">
      <c r="A1596" s="664">
        <v>123</v>
      </c>
      <c r="B1596" s="665">
        <v>54</v>
      </c>
      <c r="C1596" s="632"/>
      <c r="D1596" s="633"/>
      <c r="E1596" s="632"/>
      <c r="F1596" s="625"/>
      <c r="G1596" s="608"/>
      <c r="H1596" s="475"/>
      <c r="I1596" s="613"/>
      <c r="J1596" s="614"/>
      <c r="K1596" s="614"/>
      <c r="L1596" s="649"/>
      <c r="M1596" s="644"/>
      <c r="N1596" s="505" t="str">
        <f>一年级BMI</f>
        <v/>
      </c>
      <c r="O1596" s="499" t="str">
        <f>一年级BMI等级</f>
        <v/>
      </c>
      <c r="P1596" s="500" t="str">
        <f>一年级BMI得分</f>
        <v/>
      </c>
      <c r="Q1596" s="515" t="str">
        <f>一年级肺活量得分</f>
        <v/>
      </c>
      <c r="R1596" s="512" t="str">
        <f>一年级等级</f>
        <v/>
      </c>
      <c r="S1596" s="516" t="str">
        <f>一年级50米跑得分</f>
        <v/>
      </c>
      <c r="T1596" s="517" t="str">
        <f>一年级等级</f>
        <v/>
      </c>
      <c r="U1596" s="516" t="str">
        <f>一年级坐位体前屈得分</f>
        <v/>
      </c>
      <c r="V1596" s="517" t="str">
        <f>一年级等级</f>
        <v/>
      </c>
      <c r="W1596" s="516" t="str">
        <f>一年级一分钟跳绳得分</f>
        <v/>
      </c>
      <c r="X1596" s="517" t="str">
        <f>一年级等级</f>
        <v/>
      </c>
      <c r="Y1596" s="515"/>
      <c r="Z1596" s="518"/>
      <c r="AA1596" s="533"/>
      <c r="AB1596" s="515"/>
      <c r="AC1596" s="533" t="str">
        <f>一年级跳绳附加分</f>
        <v/>
      </c>
      <c r="AD1596" s="534" t="str">
        <f>一年级标准分</f>
        <v/>
      </c>
      <c r="AE1596" s="534" t="str">
        <f>一年级总分</f>
        <v/>
      </c>
      <c r="AF1596" s="517" t="str">
        <f>一年级等级</f>
        <v/>
      </c>
    </row>
    <row r="1597" spans="1:32">
      <c r="A1597" s="664">
        <v>123</v>
      </c>
      <c r="B1597" s="665">
        <v>55</v>
      </c>
      <c r="C1597" s="632"/>
      <c r="D1597" s="633"/>
      <c r="E1597" s="632"/>
      <c r="F1597" s="625"/>
      <c r="G1597" s="608"/>
      <c r="H1597" s="475"/>
      <c r="I1597" s="613"/>
      <c r="J1597" s="614"/>
      <c r="K1597" s="614"/>
      <c r="L1597" s="649"/>
      <c r="M1597" s="644"/>
      <c r="N1597" s="505" t="str">
        <f>一年级BMI</f>
        <v/>
      </c>
      <c r="O1597" s="499" t="str">
        <f>一年级BMI等级</f>
        <v/>
      </c>
      <c r="P1597" s="500" t="str">
        <f>一年级BMI得分</f>
        <v/>
      </c>
      <c r="Q1597" s="515" t="str">
        <f>一年级肺活量得分</f>
        <v/>
      </c>
      <c r="R1597" s="512" t="str">
        <f>一年级等级</f>
        <v/>
      </c>
      <c r="S1597" s="516" t="str">
        <f>一年级50米跑得分</f>
        <v/>
      </c>
      <c r="T1597" s="517" t="str">
        <f>一年级等级</f>
        <v/>
      </c>
      <c r="U1597" s="516" t="str">
        <f>一年级坐位体前屈得分</f>
        <v/>
      </c>
      <c r="V1597" s="517" t="str">
        <f>一年级等级</f>
        <v/>
      </c>
      <c r="W1597" s="516" t="str">
        <f>一年级一分钟跳绳得分</f>
        <v/>
      </c>
      <c r="X1597" s="517" t="str">
        <f>一年级等级</f>
        <v/>
      </c>
      <c r="Y1597" s="515"/>
      <c r="Z1597" s="518"/>
      <c r="AA1597" s="533"/>
      <c r="AB1597" s="515"/>
      <c r="AC1597" s="533" t="str">
        <f>一年级跳绳附加分</f>
        <v/>
      </c>
      <c r="AD1597" s="534" t="str">
        <f>一年级标准分</f>
        <v/>
      </c>
      <c r="AE1597" s="534" t="str">
        <f>一年级总分</f>
        <v/>
      </c>
      <c r="AF1597" s="517" t="str">
        <f>一年级等级</f>
        <v/>
      </c>
    </row>
    <row r="1598" spans="1:32">
      <c r="A1598" s="664">
        <v>123</v>
      </c>
      <c r="B1598" s="665">
        <v>56</v>
      </c>
      <c r="C1598" s="632"/>
      <c r="D1598" s="633"/>
      <c r="E1598" s="632"/>
      <c r="F1598" s="625"/>
      <c r="G1598" s="608"/>
      <c r="H1598" s="475"/>
      <c r="I1598" s="613"/>
      <c r="J1598" s="614"/>
      <c r="K1598" s="614"/>
      <c r="L1598" s="649"/>
      <c r="M1598" s="644"/>
      <c r="N1598" s="505" t="str">
        <f>一年级BMI</f>
        <v/>
      </c>
      <c r="O1598" s="499" t="str">
        <f>一年级BMI等级</f>
        <v/>
      </c>
      <c r="P1598" s="500" t="str">
        <f>一年级BMI得分</f>
        <v/>
      </c>
      <c r="Q1598" s="515" t="str">
        <f>一年级肺活量得分</f>
        <v/>
      </c>
      <c r="R1598" s="512" t="str">
        <f>一年级等级</f>
        <v/>
      </c>
      <c r="S1598" s="516" t="str">
        <f>一年级50米跑得分</f>
        <v/>
      </c>
      <c r="T1598" s="517" t="str">
        <f>一年级等级</f>
        <v/>
      </c>
      <c r="U1598" s="516" t="str">
        <f>一年级坐位体前屈得分</f>
        <v/>
      </c>
      <c r="V1598" s="517" t="str">
        <f>一年级等级</f>
        <v/>
      </c>
      <c r="W1598" s="516" t="str">
        <f>一年级一分钟跳绳得分</f>
        <v/>
      </c>
      <c r="X1598" s="517" t="str">
        <f>一年级等级</f>
        <v/>
      </c>
      <c r="Y1598" s="515"/>
      <c r="Z1598" s="518"/>
      <c r="AA1598" s="533"/>
      <c r="AB1598" s="515"/>
      <c r="AC1598" s="533" t="str">
        <f>一年级跳绳附加分</f>
        <v/>
      </c>
      <c r="AD1598" s="534" t="str">
        <f>一年级标准分</f>
        <v/>
      </c>
      <c r="AE1598" s="534" t="str">
        <f>一年级总分</f>
        <v/>
      </c>
      <c r="AF1598" s="517" t="str">
        <f>一年级等级</f>
        <v/>
      </c>
    </row>
    <row r="1599" spans="1:32">
      <c r="A1599" s="664">
        <v>123</v>
      </c>
      <c r="B1599" s="665">
        <v>57</v>
      </c>
      <c r="C1599" s="632"/>
      <c r="D1599" s="633"/>
      <c r="E1599" s="632"/>
      <c r="F1599" s="625"/>
      <c r="G1599" s="608"/>
      <c r="H1599" s="475"/>
      <c r="I1599" s="613"/>
      <c r="J1599" s="614"/>
      <c r="K1599" s="614"/>
      <c r="L1599" s="649"/>
      <c r="M1599" s="644"/>
      <c r="N1599" s="505" t="str">
        <f>一年级BMI</f>
        <v/>
      </c>
      <c r="O1599" s="499" t="str">
        <f>一年级BMI等级</f>
        <v/>
      </c>
      <c r="P1599" s="500" t="str">
        <f>一年级BMI得分</f>
        <v/>
      </c>
      <c r="Q1599" s="515" t="str">
        <f>一年级肺活量得分</f>
        <v/>
      </c>
      <c r="R1599" s="512" t="str">
        <f>一年级等级</f>
        <v/>
      </c>
      <c r="S1599" s="516" t="str">
        <f>一年级50米跑得分</f>
        <v/>
      </c>
      <c r="T1599" s="517" t="str">
        <f>一年级等级</f>
        <v/>
      </c>
      <c r="U1599" s="516" t="str">
        <f>一年级坐位体前屈得分</f>
        <v/>
      </c>
      <c r="V1599" s="517" t="str">
        <f>一年级等级</f>
        <v/>
      </c>
      <c r="W1599" s="516" t="str">
        <f>一年级一分钟跳绳得分</f>
        <v/>
      </c>
      <c r="X1599" s="517" t="str">
        <f>一年级等级</f>
        <v/>
      </c>
      <c r="Y1599" s="515"/>
      <c r="Z1599" s="518"/>
      <c r="AA1599" s="533"/>
      <c r="AB1599" s="515"/>
      <c r="AC1599" s="533" t="str">
        <f>一年级跳绳附加分</f>
        <v/>
      </c>
      <c r="AD1599" s="534" t="str">
        <f>一年级标准分</f>
        <v/>
      </c>
      <c r="AE1599" s="534" t="str">
        <f>一年级总分</f>
        <v/>
      </c>
      <c r="AF1599" s="517" t="str">
        <f>一年级等级</f>
        <v/>
      </c>
    </row>
    <row r="1600" spans="1:32">
      <c r="A1600" s="664">
        <v>123</v>
      </c>
      <c r="B1600" s="665">
        <v>58</v>
      </c>
      <c r="C1600" s="632"/>
      <c r="D1600" s="633"/>
      <c r="E1600" s="632"/>
      <c r="F1600" s="625"/>
      <c r="G1600" s="608"/>
      <c r="H1600" s="475"/>
      <c r="I1600" s="613"/>
      <c r="J1600" s="614"/>
      <c r="K1600" s="614"/>
      <c r="L1600" s="649"/>
      <c r="M1600" s="644"/>
      <c r="N1600" s="505" t="str">
        <f>一年级BMI</f>
        <v/>
      </c>
      <c r="O1600" s="499" t="str">
        <f>一年级BMI等级</f>
        <v/>
      </c>
      <c r="P1600" s="500" t="str">
        <f>一年级BMI得分</f>
        <v/>
      </c>
      <c r="Q1600" s="515" t="str">
        <f>一年级肺活量得分</f>
        <v/>
      </c>
      <c r="R1600" s="512" t="str">
        <f>一年级等级</f>
        <v/>
      </c>
      <c r="S1600" s="516" t="str">
        <f>一年级50米跑得分</f>
        <v/>
      </c>
      <c r="T1600" s="517" t="str">
        <f>一年级等级</f>
        <v/>
      </c>
      <c r="U1600" s="516" t="str">
        <f>一年级坐位体前屈得分</f>
        <v/>
      </c>
      <c r="V1600" s="517" t="str">
        <f>一年级等级</f>
        <v/>
      </c>
      <c r="W1600" s="516" t="str">
        <f>一年级一分钟跳绳得分</f>
        <v/>
      </c>
      <c r="X1600" s="517" t="str">
        <f>一年级等级</f>
        <v/>
      </c>
      <c r="Y1600" s="515"/>
      <c r="Z1600" s="518"/>
      <c r="AA1600" s="533"/>
      <c r="AB1600" s="515"/>
      <c r="AC1600" s="533" t="str">
        <f>一年级跳绳附加分</f>
        <v/>
      </c>
      <c r="AD1600" s="534" t="str">
        <f>一年级标准分</f>
        <v/>
      </c>
      <c r="AE1600" s="534" t="str">
        <f>一年级总分</f>
        <v/>
      </c>
      <c r="AF1600" s="517" t="str">
        <f>一年级等级</f>
        <v/>
      </c>
    </row>
    <row r="1601" spans="1:32">
      <c r="A1601" s="664">
        <v>123</v>
      </c>
      <c r="B1601" s="665">
        <v>59</v>
      </c>
      <c r="C1601" s="632"/>
      <c r="D1601" s="633"/>
      <c r="E1601" s="632"/>
      <c r="F1601" s="625"/>
      <c r="G1601" s="608"/>
      <c r="H1601" s="475"/>
      <c r="I1601" s="613"/>
      <c r="J1601" s="614"/>
      <c r="K1601" s="614"/>
      <c r="L1601" s="649"/>
      <c r="M1601" s="644"/>
      <c r="N1601" s="505" t="str">
        <f>一年级BMI</f>
        <v/>
      </c>
      <c r="O1601" s="499" t="str">
        <f>一年级BMI等级</f>
        <v/>
      </c>
      <c r="P1601" s="500" t="str">
        <f>一年级BMI得分</f>
        <v/>
      </c>
      <c r="Q1601" s="515" t="str">
        <f>一年级肺活量得分</f>
        <v/>
      </c>
      <c r="R1601" s="512" t="str">
        <f>一年级等级</f>
        <v/>
      </c>
      <c r="S1601" s="516" t="str">
        <f>一年级50米跑得分</f>
        <v/>
      </c>
      <c r="T1601" s="517" t="str">
        <f>一年级等级</f>
        <v/>
      </c>
      <c r="U1601" s="516" t="str">
        <f>一年级坐位体前屈得分</f>
        <v/>
      </c>
      <c r="V1601" s="517" t="str">
        <f>一年级等级</f>
        <v/>
      </c>
      <c r="W1601" s="516" t="str">
        <f>一年级一分钟跳绳得分</f>
        <v/>
      </c>
      <c r="X1601" s="517" t="str">
        <f>一年级等级</f>
        <v/>
      </c>
      <c r="Y1601" s="515"/>
      <c r="Z1601" s="518"/>
      <c r="AA1601" s="533"/>
      <c r="AB1601" s="515"/>
      <c r="AC1601" s="533" t="str">
        <f>一年级跳绳附加分</f>
        <v/>
      </c>
      <c r="AD1601" s="534" t="str">
        <f>一年级标准分</f>
        <v/>
      </c>
      <c r="AE1601" s="534" t="str">
        <f>一年级总分</f>
        <v/>
      </c>
      <c r="AF1601" s="517" t="str">
        <f>一年级等级</f>
        <v/>
      </c>
    </row>
    <row r="1602" spans="1:32">
      <c r="A1602" s="664">
        <v>123</v>
      </c>
      <c r="B1602" s="665">
        <v>60</v>
      </c>
      <c r="C1602" s="632"/>
      <c r="D1602" s="633"/>
      <c r="E1602" s="632"/>
      <c r="F1602" s="625"/>
      <c r="G1602" s="608"/>
      <c r="H1602" s="475"/>
      <c r="I1602" s="613"/>
      <c r="J1602" s="614"/>
      <c r="K1602" s="614"/>
      <c r="L1602" s="649"/>
      <c r="M1602" s="644"/>
      <c r="N1602" s="505" t="str">
        <f>一年级BMI</f>
        <v/>
      </c>
      <c r="O1602" s="499" t="str">
        <f>一年级BMI等级</f>
        <v/>
      </c>
      <c r="P1602" s="500" t="str">
        <f>一年级BMI得分</f>
        <v/>
      </c>
      <c r="Q1602" s="515" t="str">
        <f>一年级肺活量得分</f>
        <v/>
      </c>
      <c r="R1602" s="512" t="str">
        <f>一年级等级</f>
        <v/>
      </c>
      <c r="S1602" s="516" t="str">
        <f>一年级50米跑得分</f>
        <v/>
      </c>
      <c r="T1602" s="517" t="str">
        <f>一年级等级</f>
        <v/>
      </c>
      <c r="U1602" s="516" t="str">
        <f>一年级坐位体前屈得分</f>
        <v/>
      </c>
      <c r="V1602" s="517" t="str">
        <f>一年级等级</f>
        <v/>
      </c>
      <c r="W1602" s="516" t="str">
        <f>一年级一分钟跳绳得分</f>
        <v/>
      </c>
      <c r="X1602" s="517" t="str">
        <f>一年级等级</f>
        <v/>
      </c>
      <c r="Y1602" s="515"/>
      <c r="Z1602" s="518"/>
      <c r="AA1602" s="533"/>
      <c r="AB1602" s="515"/>
      <c r="AC1602" s="533" t="str">
        <f>一年级跳绳附加分</f>
        <v/>
      </c>
      <c r="AD1602" s="534" t="str">
        <f>一年级标准分</f>
        <v/>
      </c>
      <c r="AE1602" s="534" t="str">
        <f>一年级总分</f>
        <v/>
      </c>
      <c r="AF1602" s="517" t="str">
        <f>一年级等级</f>
        <v/>
      </c>
    </row>
    <row r="1603" spans="1:32">
      <c r="A1603" s="664">
        <v>123</v>
      </c>
      <c r="B1603" s="665">
        <v>61</v>
      </c>
      <c r="C1603" s="632"/>
      <c r="D1603" s="633"/>
      <c r="E1603" s="632"/>
      <c r="F1603" s="625"/>
      <c r="G1603" s="608"/>
      <c r="H1603" s="475"/>
      <c r="I1603" s="613"/>
      <c r="J1603" s="614"/>
      <c r="K1603" s="614"/>
      <c r="L1603" s="649"/>
      <c r="M1603" s="644"/>
      <c r="N1603" s="505" t="str">
        <f>一年级BMI</f>
        <v/>
      </c>
      <c r="O1603" s="499" t="str">
        <f>一年级BMI等级</f>
        <v/>
      </c>
      <c r="P1603" s="500" t="str">
        <f>一年级BMI得分</f>
        <v/>
      </c>
      <c r="Q1603" s="515" t="str">
        <f>一年级肺活量得分</f>
        <v/>
      </c>
      <c r="R1603" s="512" t="str">
        <f>一年级等级</f>
        <v/>
      </c>
      <c r="S1603" s="516" t="str">
        <f>一年级50米跑得分</f>
        <v/>
      </c>
      <c r="T1603" s="517" t="str">
        <f>一年级等级</f>
        <v/>
      </c>
      <c r="U1603" s="516" t="str">
        <f>一年级坐位体前屈得分</f>
        <v/>
      </c>
      <c r="V1603" s="517" t="str">
        <f>一年级等级</f>
        <v/>
      </c>
      <c r="W1603" s="516" t="str">
        <f>一年级一分钟跳绳得分</f>
        <v/>
      </c>
      <c r="X1603" s="517" t="str">
        <f>一年级等级</f>
        <v/>
      </c>
      <c r="Y1603" s="515"/>
      <c r="Z1603" s="518"/>
      <c r="AA1603" s="533"/>
      <c r="AB1603" s="515"/>
      <c r="AC1603" s="533" t="str">
        <f>一年级跳绳附加分</f>
        <v/>
      </c>
      <c r="AD1603" s="534" t="str">
        <f>一年级标准分</f>
        <v/>
      </c>
      <c r="AE1603" s="534" t="str">
        <f>一年级总分</f>
        <v/>
      </c>
      <c r="AF1603" s="517" t="str">
        <f>一年级等级</f>
        <v/>
      </c>
    </row>
    <row r="1604" spans="1:32">
      <c r="A1604" s="664">
        <v>123</v>
      </c>
      <c r="B1604" s="665">
        <v>62</v>
      </c>
      <c r="C1604" s="632"/>
      <c r="D1604" s="633"/>
      <c r="E1604" s="632"/>
      <c r="F1604" s="625"/>
      <c r="G1604" s="608"/>
      <c r="H1604" s="475"/>
      <c r="I1604" s="613"/>
      <c r="J1604" s="614"/>
      <c r="K1604" s="614"/>
      <c r="L1604" s="649"/>
      <c r="M1604" s="644"/>
      <c r="N1604" s="505" t="str">
        <f>一年级BMI</f>
        <v/>
      </c>
      <c r="O1604" s="499" t="str">
        <f>一年级BMI等级</f>
        <v/>
      </c>
      <c r="P1604" s="500" t="str">
        <f>一年级BMI得分</f>
        <v/>
      </c>
      <c r="Q1604" s="515" t="str">
        <f>一年级肺活量得分</f>
        <v/>
      </c>
      <c r="R1604" s="512" t="str">
        <f>一年级等级</f>
        <v/>
      </c>
      <c r="S1604" s="516" t="str">
        <f>一年级50米跑得分</f>
        <v/>
      </c>
      <c r="T1604" s="517" t="str">
        <f>一年级等级</f>
        <v/>
      </c>
      <c r="U1604" s="516" t="str">
        <f>一年级坐位体前屈得分</f>
        <v/>
      </c>
      <c r="V1604" s="517" t="str">
        <f>一年级等级</f>
        <v/>
      </c>
      <c r="W1604" s="516" t="str">
        <f>一年级一分钟跳绳得分</f>
        <v/>
      </c>
      <c r="X1604" s="517" t="str">
        <f>一年级等级</f>
        <v/>
      </c>
      <c r="Y1604" s="515"/>
      <c r="Z1604" s="518"/>
      <c r="AA1604" s="533"/>
      <c r="AB1604" s="515"/>
      <c r="AC1604" s="533" t="str">
        <f>一年级跳绳附加分</f>
        <v/>
      </c>
      <c r="AD1604" s="534" t="str">
        <f>一年级标准分</f>
        <v/>
      </c>
      <c r="AE1604" s="534" t="str">
        <f>一年级总分</f>
        <v/>
      </c>
      <c r="AF1604" s="517" t="str">
        <f>一年级等级</f>
        <v/>
      </c>
    </row>
    <row r="1605" spans="1:32">
      <c r="A1605" s="664">
        <v>123</v>
      </c>
      <c r="B1605" s="665">
        <v>63</v>
      </c>
      <c r="C1605" s="632"/>
      <c r="D1605" s="633"/>
      <c r="E1605" s="632"/>
      <c r="F1605" s="625"/>
      <c r="G1605" s="608"/>
      <c r="H1605" s="475"/>
      <c r="I1605" s="613"/>
      <c r="J1605" s="614"/>
      <c r="K1605" s="614"/>
      <c r="L1605" s="649"/>
      <c r="M1605" s="644"/>
      <c r="N1605" s="505" t="str">
        <f>一年级BMI</f>
        <v/>
      </c>
      <c r="O1605" s="499" t="str">
        <f>一年级BMI等级</f>
        <v/>
      </c>
      <c r="P1605" s="500" t="str">
        <f>一年级BMI得分</f>
        <v/>
      </c>
      <c r="Q1605" s="515" t="str">
        <f>一年级肺活量得分</f>
        <v/>
      </c>
      <c r="R1605" s="512" t="str">
        <f>一年级等级</f>
        <v/>
      </c>
      <c r="S1605" s="516" t="str">
        <f>一年级50米跑得分</f>
        <v/>
      </c>
      <c r="T1605" s="517" t="str">
        <f>一年级等级</f>
        <v/>
      </c>
      <c r="U1605" s="516" t="str">
        <f>一年级坐位体前屈得分</f>
        <v/>
      </c>
      <c r="V1605" s="517" t="str">
        <f>一年级等级</f>
        <v/>
      </c>
      <c r="W1605" s="516" t="str">
        <f>一年级一分钟跳绳得分</f>
        <v/>
      </c>
      <c r="X1605" s="517" t="str">
        <f>一年级等级</f>
        <v/>
      </c>
      <c r="Y1605" s="515"/>
      <c r="Z1605" s="518"/>
      <c r="AA1605" s="533"/>
      <c r="AB1605" s="515"/>
      <c r="AC1605" s="533" t="str">
        <f>一年级跳绳附加分</f>
        <v/>
      </c>
      <c r="AD1605" s="534" t="str">
        <f>一年级标准分</f>
        <v/>
      </c>
      <c r="AE1605" s="534" t="str">
        <f>一年级总分</f>
        <v/>
      </c>
      <c r="AF1605" s="517" t="str">
        <f>一年级等级</f>
        <v/>
      </c>
    </row>
    <row r="1606" spans="1:32">
      <c r="A1606" s="664">
        <v>123</v>
      </c>
      <c r="B1606" s="665">
        <v>64</v>
      </c>
      <c r="C1606" s="632"/>
      <c r="D1606" s="633"/>
      <c r="E1606" s="632"/>
      <c r="F1606" s="625"/>
      <c r="G1606" s="608"/>
      <c r="H1606" s="475"/>
      <c r="I1606" s="613"/>
      <c r="J1606" s="614"/>
      <c r="K1606" s="614"/>
      <c r="L1606" s="649"/>
      <c r="M1606" s="644"/>
      <c r="N1606" s="505" t="str">
        <f>一年级BMI</f>
        <v/>
      </c>
      <c r="O1606" s="499" t="str">
        <f>一年级BMI等级</f>
        <v/>
      </c>
      <c r="P1606" s="500" t="str">
        <f>一年级BMI得分</f>
        <v/>
      </c>
      <c r="Q1606" s="515" t="str">
        <f>一年级肺活量得分</f>
        <v/>
      </c>
      <c r="R1606" s="512" t="str">
        <f>一年级等级</f>
        <v/>
      </c>
      <c r="S1606" s="516" t="str">
        <f>一年级50米跑得分</f>
        <v/>
      </c>
      <c r="T1606" s="517" t="str">
        <f>一年级等级</f>
        <v/>
      </c>
      <c r="U1606" s="516" t="str">
        <f>一年级坐位体前屈得分</f>
        <v/>
      </c>
      <c r="V1606" s="517" t="str">
        <f>一年级等级</f>
        <v/>
      </c>
      <c r="W1606" s="516" t="str">
        <f>一年级一分钟跳绳得分</f>
        <v/>
      </c>
      <c r="X1606" s="517" t="str">
        <f>一年级等级</f>
        <v/>
      </c>
      <c r="Y1606" s="515"/>
      <c r="Z1606" s="518"/>
      <c r="AA1606" s="533"/>
      <c r="AB1606" s="515"/>
      <c r="AC1606" s="533" t="str">
        <f>一年级跳绳附加分</f>
        <v/>
      </c>
      <c r="AD1606" s="534" t="str">
        <f>一年级标准分</f>
        <v/>
      </c>
      <c r="AE1606" s="534" t="str">
        <f>一年级总分</f>
        <v/>
      </c>
      <c r="AF1606" s="517" t="str">
        <f>一年级等级</f>
        <v/>
      </c>
    </row>
    <row r="1607" spans="1:32">
      <c r="A1607" s="664">
        <v>123</v>
      </c>
      <c r="B1607" s="665">
        <v>65</v>
      </c>
      <c r="C1607" s="632"/>
      <c r="D1607" s="633"/>
      <c r="E1607" s="632"/>
      <c r="F1607" s="625"/>
      <c r="G1607" s="608"/>
      <c r="H1607" s="475"/>
      <c r="I1607" s="613"/>
      <c r="J1607" s="614"/>
      <c r="K1607" s="614"/>
      <c r="L1607" s="649"/>
      <c r="M1607" s="644"/>
      <c r="N1607" s="505" t="str">
        <f>一年级BMI</f>
        <v/>
      </c>
      <c r="O1607" s="499" t="str">
        <f>一年级BMI等级</f>
        <v/>
      </c>
      <c r="P1607" s="500" t="str">
        <f>一年级BMI得分</f>
        <v/>
      </c>
      <c r="Q1607" s="515" t="str">
        <f>一年级肺活量得分</f>
        <v/>
      </c>
      <c r="R1607" s="512" t="str">
        <f>一年级等级</f>
        <v/>
      </c>
      <c r="S1607" s="516" t="str">
        <f>一年级50米跑得分</f>
        <v/>
      </c>
      <c r="T1607" s="517" t="str">
        <f>一年级等级</f>
        <v/>
      </c>
      <c r="U1607" s="516" t="str">
        <f>一年级坐位体前屈得分</f>
        <v/>
      </c>
      <c r="V1607" s="517" t="str">
        <f>一年级等级</f>
        <v/>
      </c>
      <c r="W1607" s="516" t="str">
        <f>一年级一分钟跳绳得分</f>
        <v/>
      </c>
      <c r="X1607" s="517" t="str">
        <f>一年级等级</f>
        <v/>
      </c>
      <c r="Y1607" s="515"/>
      <c r="Z1607" s="518"/>
      <c r="AA1607" s="533"/>
      <c r="AB1607" s="515"/>
      <c r="AC1607" s="533" t="str">
        <f>一年级跳绳附加分</f>
        <v/>
      </c>
      <c r="AD1607" s="534" t="str">
        <f>一年级标准分</f>
        <v/>
      </c>
      <c r="AE1607" s="534" t="str">
        <f>一年级总分</f>
        <v/>
      </c>
      <c r="AF1607" s="517" t="str">
        <f>一年级等级</f>
        <v/>
      </c>
    </row>
    <row r="1608" spans="1:32">
      <c r="A1608" s="664">
        <v>123</v>
      </c>
      <c r="B1608" s="665">
        <v>66</v>
      </c>
      <c r="C1608" s="632"/>
      <c r="D1608" s="633"/>
      <c r="E1608" s="632"/>
      <c r="F1608" s="625"/>
      <c r="G1608" s="608"/>
      <c r="H1608" s="475"/>
      <c r="I1608" s="613"/>
      <c r="J1608" s="614"/>
      <c r="K1608" s="614"/>
      <c r="L1608" s="649"/>
      <c r="M1608" s="644"/>
      <c r="N1608" s="505" t="str">
        <f>一年级BMI</f>
        <v/>
      </c>
      <c r="O1608" s="499" t="str">
        <f>一年级BMI等级</f>
        <v/>
      </c>
      <c r="P1608" s="500" t="str">
        <f>一年级BMI得分</f>
        <v/>
      </c>
      <c r="Q1608" s="515" t="str">
        <f>一年级肺活量得分</f>
        <v/>
      </c>
      <c r="R1608" s="512" t="str">
        <f>一年级等级</f>
        <v/>
      </c>
      <c r="S1608" s="516" t="str">
        <f>一年级50米跑得分</f>
        <v/>
      </c>
      <c r="T1608" s="517" t="str">
        <f>一年级等级</f>
        <v/>
      </c>
      <c r="U1608" s="516" t="str">
        <f>一年级坐位体前屈得分</f>
        <v/>
      </c>
      <c r="V1608" s="517" t="str">
        <f>一年级等级</f>
        <v/>
      </c>
      <c r="W1608" s="516" t="str">
        <f>一年级一分钟跳绳得分</f>
        <v/>
      </c>
      <c r="X1608" s="517" t="str">
        <f>一年级等级</f>
        <v/>
      </c>
      <c r="Y1608" s="515"/>
      <c r="Z1608" s="518"/>
      <c r="AA1608" s="533"/>
      <c r="AB1608" s="515"/>
      <c r="AC1608" s="533" t="str">
        <f>一年级跳绳附加分</f>
        <v/>
      </c>
      <c r="AD1608" s="534" t="str">
        <f>一年级标准分</f>
        <v/>
      </c>
      <c r="AE1608" s="534" t="str">
        <f>一年级总分</f>
        <v/>
      </c>
      <c r="AF1608" s="517" t="str">
        <f>一年级等级</f>
        <v/>
      </c>
    </row>
    <row r="1609" spans="1:32">
      <c r="A1609" s="664">
        <v>123</v>
      </c>
      <c r="B1609" s="665">
        <v>67</v>
      </c>
      <c r="C1609" s="632"/>
      <c r="D1609" s="633"/>
      <c r="E1609" s="632"/>
      <c r="F1609" s="625"/>
      <c r="G1609" s="608"/>
      <c r="H1609" s="475"/>
      <c r="I1609" s="613"/>
      <c r="J1609" s="614"/>
      <c r="K1609" s="614"/>
      <c r="L1609" s="649"/>
      <c r="M1609" s="644"/>
      <c r="N1609" s="505" t="str">
        <f>一年级BMI</f>
        <v/>
      </c>
      <c r="O1609" s="499" t="str">
        <f>一年级BMI等级</f>
        <v/>
      </c>
      <c r="P1609" s="500" t="str">
        <f>一年级BMI得分</f>
        <v/>
      </c>
      <c r="Q1609" s="515" t="str">
        <f>一年级肺活量得分</f>
        <v/>
      </c>
      <c r="R1609" s="512" t="str">
        <f>一年级等级</f>
        <v/>
      </c>
      <c r="S1609" s="516" t="str">
        <f>一年级50米跑得分</f>
        <v/>
      </c>
      <c r="T1609" s="517" t="str">
        <f>一年级等级</f>
        <v/>
      </c>
      <c r="U1609" s="516" t="str">
        <f>一年级坐位体前屈得分</f>
        <v/>
      </c>
      <c r="V1609" s="517" t="str">
        <f>一年级等级</f>
        <v/>
      </c>
      <c r="W1609" s="516" t="str">
        <f>一年级一分钟跳绳得分</f>
        <v/>
      </c>
      <c r="X1609" s="517" t="str">
        <f>一年级等级</f>
        <v/>
      </c>
      <c r="Y1609" s="515"/>
      <c r="Z1609" s="518"/>
      <c r="AA1609" s="533"/>
      <c r="AB1609" s="515"/>
      <c r="AC1609" s="533" t="str">
        <f>一年级跳绳附加分</f>
        <v/>
      </c>
      <c r="AD1609" s="534" t="str">
        <f>一年级标准分</f>
        <v/>
      </c>
      <c r="AE1609" s="534" t="str">
        <f>一年级总分</f>
        <v/>
      </c>
      <c r="AF1609" s="517" t="str">
        <f>一年级等级</f>
        <v/>
      </c>
    </row>
    <row r="1610" spans="1:32">
      <c r="A1610" s="664">
        <v>123</v>
      </c>
      <c r="B1610" s="665">
        <v>68</v>
      </c>
      <c r="C1610" s="632"/>
      <c r="D1610" s="633"/>
      <c r="E1610" s="632"/>
      <c r="F1610" s="625"/>
      <c r="G1610" s="608"/>
      <c r="H1610" s="475"/>
      <c r="I1610" s="613"/>
      <c r="J1610" s="614"/>
      <c r="K1610" s="614"/>
      <c r="L1610" s="649"/>
      <c r="M1610" s="644"/>
      <c r="N1610" s="505" t="str">
        <f>一年级BMI</f>
        <v/>
      </c>
      <c r="O1610" s="499" t="str">
        <f>一年级BMI等级</f>
        <v/>
      </c>
      <c r="P1610" s="500" t="str">
        <f>一年级BMI得分</f>
        <v/>
      </c>
      <c r="Q1610" s="515" t="str">
        <f>一年级肺活量得分</f>
        <v/>
      </c>
      <c r="R1610" s="512" t="str">
        <f>一年级等级</f>
        <v/>
      </c>
      <c r="S1610" s="516" t="str">
        <f>一年级50米跑得分</f>
        <v/>
      </c>
      <c r="T1610" s="517" t="str">
        <f>一年级等级</f>
        <v/>
      </c>
      <c r="U1610" s="516" t="str">
        <f>一年级坐位体前屈得分</f>
        <v/>
      </c>
      <c r="V1610" s="517" t="str">
        <f>一年级等级</f>
        <v/>
      </c>
      <c r="W1610" s="516" t="str">
        <f>一年级一分钟跳绳得分</f>
        <v/>
      </c>
      <c r="X1610" s="517" t="str">
        <f>一年级等级</f>
        <v/>
      </c>
      <c r="Y1610" s="515"/>
      <c r="Z1610" s="518"/>
      <c r="AA1610" s="533"/>
      <c r="AB1610" s="515"/>
      <c r="AC1610" s="533" t="str">
        <f>一年级跳绳附加分</f>
        <v/>
      </c>
      <c r="AD1610" s="534" t="str">
        <f>一年级标准分</f>
        <v/>
      </c>
      <c r="AE1610" s="534" t="str">
        <f>一年级总分</f>
        <v/>
      </c>
      <c r="AF1610" s="517" t="str">
        <f>一年级等级</f>
        <v/>
      </c>
    </row>
    <row r="1611" spans="1:32">
      <c r="A1611" s="664">
        <v>123</v>
      </c>
      <c r="B1611" s="665">
        <v>69</v>
      </c>
      <c r="C1611" s="632"/>
      <c r="D1611" s="633"/>
      <c r="E1611" s="632"/>
      <c r="F1611" s="625"/>
      <c r="G1611" s="608"/>
      <c r="H1611" s="475"/>
      <c r="I1611" s="613"/>
      <c r="J1611" s="614"/>
      <c r="K1611" s="614"/>
      <c r="L1611" s="649"/>
      <c r="M1611" s="644"/>
      <c r="N1611" s="505" t="str">
        <f>一年级BMI</f>
        <v/>
      </c>
      <c r="O1611" s="499" t="str">
        <f>一年级BMI等级</f>
        <v/>
      </c>
      <c r="P1611" s="500" t="str">
        <f>一年级BMI得分</f>
        <v/>
      </c>
      <c r="Q1611" s="515" t="str">
        <f>一年级肺活量得分</f>
        <v/>
      </c>
      <c r="R1611" s="512" t="str">
        <f>一年级等级</f>
        <v/>
      </c>
      <c r="S1611" s="516" t="str">
        <f>一年级50米跑得分</f>
        <v/>
      </c>
      <c r="T1611" s="517" t="str">
        <f>一年级等级</f>
        <v/>
      </c>
      <c r="U1611" s="516" t="str">
        <f>一年级坐位体前屈得分</f>
        <v/>
      </c>
      <c r="V1611" s="517" t="str">
        <f>一年级等级</f>
        <v/>
      </c>
      <c r="W1611" s="516" t="str">
        <f>一年级一分钟跳绳得分</f>
        <v/>
      </c>
      <c r="X1611" s="517" t="str">
        <f>一年级等级</f>
        <v/>
      </c>
      <c r="Y1611" s="515"/>
      <c r="Z1611" s="518"/>
      <c r="AA1611" s="533"/>
      <c r="AB1611" s="515"/>
      <c r="AC1611" s="533" t="str">
        <f>一年级跳绳附加分</f>
        <v/>
      </c>
      <c r="AD1611" s="534" t="str">
        <f>一年级标准分</f>
        <v/>
      </c>
      <c r="AE1611" s="534" t="str">
        <f>一年级总分</f>
        <v/>
      </c>
      <c r="AF1611" s="517" t="str">
        <f>一年级等级</f>
        <v/>
      </c>
    </row>
    <row r="1612" ht="15.75" spans="1:32">
      <c r="A1612" s="687">
        <v>123</v>
      </c>
      <c r="B1612" s="688">
        <v>70</v>
      </c>
      <c r="C1612" s="634"/>
      <c r="D1612" s="635"/>
      <c r="E1612" s="634"/>
      <c r="F1612" s="636"/>
      <c r="G1612" s="611"/>
      <c r="H1612" s="542"/>
      <c r="I1612" s="617"/>
      <c r="J1612" s="618"/>
      <c r="K1612" s="626"/>
      <c r="L1612" s="650"/>
      <c r="M1612" s="645"/>
      <c r="N1612" s="548" t="str">
        <f>一年级BMI</f>
        <v/>
      </c>
      <c r="O1612" s="549" t="str">
        <f>一年级BMI等级</f>
        <v/>
      </c>
      <c r="P1612" s="550" t="str">
        <f>一年级BMI得分</f>
        <v/>
      </c>
      <c r="Q1612" s="556" t="str">
        <f>一年级肺活量得分</f>
        <v/>
      </c>
      <c r="R1612" s="557" t="str">
        <f>一年级等级</f>
        <v/>
      </c>
      <c r="S1612" s="558" t="str">
        <f>一年级50米跑得分</f>
        <v/>
      </c>
      <c r="T1612" s="559" t="str">
        <f>一年级等级</f>
        <v/>
      </c>
      <c r="U1612" s="558" t="str">
        <f>一年级坐位体前屈得分</f>
        <v/>
      </c>
      <c r="V1612" s="559" t="str">
        <f>一年级等级</f>
        <v/>
      </c>
      <c r="W1612" s="558" t="str">
        <f>一年级一分钟跳绳得分</f>
        <v/>
      </c>
      <c r="X1612" s="559" t="str">
        <f>一年级等级</f>
        <v/>
      </c>
      <c r="Y1612" s="556"/>
      <c r="Z1612" s="563"/>
      <c r="AA1612" s="564"/>
      <c r="AB1612" s="556"/>
      <c r="AC1612" s="565" t="str">
        <f>一年级跳绳附加分</f>
        <v/>
      </c>
      <c r="AD1612" s="566" t="str">
        <f>一年级标准分</f>
        <v/>
      </c>
      <c r="AE1612" s="566" t="str">
        <f>一年级总分</f>
        <v/>
      </c>
      <c r="AF1612" s="567" t="str">
        <f>一年级等级</f>
        <v/>
      </c>
    </row>
    <row r="1613" ht="15.75" spans="1:32">
      <c r="A1613" s="662">
        <v>124</v>
      </c>
      <c r="B1613" s="663">
        <v>1</v>
      </c>
      <c r="C1613" s="637"/>
      <c r="D1613" s="638"/>
      <c r="E1613" s="637"/>
      <c r="F1613" s="640"/>
      <c r="G1613" s="612"/>
      <c r="H1613" s="475"/>
      <c r="I1613" s="621"/>
      <c r="J1613" s="622"/>
      <c r="K1613" s="629"/>
      <c r="L1613" s="651"/>
      <c r="M1613" s="646"/>
      <c r="N1613" s="553" t="str">
        <f>一年级BMI</f>
        <v/>
      </c>
      <c r="O1613" s="554" t="str">
        <f>一年级BMI等级</f>
        <v/>
      </c>
      <c r="P1613" s="555" t="str">
        <f>一年级BMI得分</f>
        <v/>
      </c>
      <c r="Q1613" s="560" t="str">
        <f>一年级肺活量得分</f>
        <v/>
      </c>
      <c r="R1613" s="561" t="str">
        <f>一年级等级</f>
        <v/>
      </c>
      <c r="S1613" s="562" t="str">
        <f>一年级50米跑得分</f>
        <v/>
      </c>
      <c r="T1613" s="561" t="str">
        <f>一年级等级</f>
        <v/>
      </c>
      <c r="U1613" s="562" t="str">
        <f>一年级坐位体前屈得分</f>
        <v/>
      </c>
      <c r="V1613" s="561" t="str">
        <f>一年级等级</f>
        <v/>
      </c>
      <c r="W1613" s="562" t="str">
        <f>一年级一分钟跳绳得分</f>
        <v/>
      </c>
      <c r="X1613" s="561" t="str">
        <f>一年级等级</f>
        <v/>
      </c>
      <c r="Y1613" s="560"/>
      <c r="Z1613" s="568"/>
      <c r="AA1613" s="569"/>
      <c r="AB1613" s="560"/>
      <c r="AC1613" s="530" t="str">
        <f>一年级跳绳附加分</f>
        <v/>
      </c>
      <c r="AD1613" s="531" t="str">
        <f>一年级标准分</f>
        <v/>
      </c>
      <c r="AE1613" s="531" t="str">
        <f>一年级总分</f>
        <v/>
      </c>
      <c r="AF1613" s="512" t="str">
        <f>一年级等级</f>
        <v/>
      </c>
    </row>
    <row r="1614" spans="1:32">
      <c r="A1614" s="664">
        <v>124</v>
      </c>
      <c r="B1614" s="665">
        <v>2</v>
      </c>
      <c r="C1614" s="632"/>
      <c r="D1614" s="633"/>
      <c r="E1614" s="632"/>
      <c r="F1614" s="625"/>
      <c r="G1614" s="608"/>
      <c r="H1614" s="475"/>
      <c r="I1614" s="613"/>
      <c r="J1614" s="614"/>
      <c r="K1614" s="614"/>
      <c r="L1614" s="649"/>
      <c r="M1614" s="644"/>
      <c r="N1614" s="505" t="str">
        <f>一年级BMI</f>
        <v/>
      </c>
      <c r="O1614" s="499" t="str">
        <f>一年级BMI等级</f>
        <v/>
      </c>
      <c r="P1614" s="500" t="str">
        <f>一年级BMI得分</f>
        <v/>
      </c>
      <c r="Q1614" s="515" t="str">
        <f>一年级肺活量得分</f>
        <v/>
      </c>
      <c r="R1614" s="512" t="str">
        <f>一年级等级</f>
        <v/>
      </c>
      <c r="S1614" s="516" t="str">
        <f>一年级50米跑得分</f>
        <v/>
      </c>
      <c r="T1614" s="517" t="str">
        <f>一年级等级</f>
        <v/>
      </c>
      <c r="U1614" s="516" t="str">
        <f>一年级坐位体前屈得分</f>
        <v/>
      </c>
      <c r="V1614" s="517" t="str">
        <f>一年级等级</f>
        <v/>
      </c>
      <c r="W1614" s="516" t="str">
        <f>一年级一分钟跳绳得分</f>
        <v/>
      </c>
      <c r="X1614" s="517" t="str">
        <f>一年级等级</f>
        <v/>
      </c>
      <c r="Y1614" s="515"/>
      <c r="Z1614" s="518"/>
      <c r="AA1614" s="533"/>
      <c r="AB1614" s="515"/>
      <c r="AC1614" s="533" t="str">
        <f>一年级跳绳附加分</f>
        <v/>
      </c>
      <c r="AD1614" s="534" t="str">
        <f>一年级标准分</f>
        <v/>
      </c>
      <c r="AE1614" s="534" t="str">
        <f>一年级总分</f>
        <v/>
      </c>
      <c r="AF1614" s="517" t="str">
        <f>一年级等级</f>
        <v/>
      </c>
    </row>
    <row r="1615" spans="1:32">
      <c r="A1615" s="664">
        <v>124</v>
      </c>
      <c r="B1615" s="665">
        <v>3</v>
      </c>
      <c r="C1615" s="632"/>
      <c r="D1615" s="633"/>
      <c r="E1615" s="632"/>
      <c r="F1615" s="625"/>
      <c r="G1615" s="608"/>
      <c r="H1615" s="475"/>
      <c r="I1615" s="613"/>
      <c r="J1615" s="614"/>
      <c r="K1615" s="614"/>
      <c r="L1615" s="649"/>
      <c r="M1615" s="644"/>
      <c r="N1615" s="505" t="str">
        <f>一年级BMI</f>
        <v/>
      </c>
      <c r="O1615" s="499" t="str">
        <f>一年级BMI等级</f>
        <v/>
      </c>
      <c r="P1615" s="500" t="str">
        <f>一年级BMI得分</f>
        <v/>
      </c>
      <c r="Q1615" s="515" t="str">
        <f>一年级肺活量得分</f>
        <v/>
      </c>
      <c r="R1615" s="512" t="str">
        <f>一年级等级</f>
        <v/>
      </c>
      <c r="S1615" s="516" t="str">
        <f>一年级50米跑得分</f>
        <v/>
      </c>
      <c r="T1615" s="517" t="str">
        <f>一年级等级</f>
        <v/>
      </c>
      <c r="U1615" s="516" t="str">
        <f>一年级坐位体前屈得分</f>
        <v/>
      </c>
      <c r="V1615" s="517" t="str">
        <f>一年级等级</f>
        <v/>
      </c>
      <c r="W1615" s="516" t="str">
        <f>一年级一分钟跳绳得分</f>
        <v/>
      </c>
      <c r="X1615" s="517" t="str">
        <f>一年级等级</f>
        <v/>
      </c>
      <c r="Y1615" s="515"/>
      <c r="Z1615" s="518"/>
      <c r="AA1615" s="533"/>
      <c r="AB1615" s="515"/>
      <c r="AC1615" s="533" t="str">
        <f>一年级跳绳附加分</f>
        <v/>
      </c>
      <c r="AD1615" s="534" t="str">
        <f>一年级标准分</f>
        <v/>
      </c>
      <c r="AE1615" s="534" t="str">
        <f>一年级总分</f>
        <v/>
      </c>
      <c r="AF1615" s="517" t="str">
        <f>一年级等级</f>
        <v/>
      </c>
    </row>
    <row r="1616" spans="1:32">
      <c r="A1616" s="664">
        <v>124</v>
      </c>
      <c r="B1616" s="665">
        <v>4</v>
      </c>
      <c r="C1616" s="632"/>
      <c r="D1616" s="633"/>
      <c r="E1616" s="632"/>
      <c r="F1616" s="625"/>
      <c r="G1616" s="608"/>
      <c r="H1616" s="475"/>
      <c r="I1616" s="613"/>
      <c r="J1616" s="614"/>
      <c r="K1616" s="614"/>
      <c r="L1616" s="649"/>
      <c r="M1616" s="644"/>
      <c r="N1616" s="505" t="str">
        <f>一年级BMI</f>
        <v/>
      </c>
      <c r="O1616" s="499" t="str">
        <f>一年级BMI等级</f>
        <v/>
      </c>
      <c r="P1616" s="500" t="str">
        <f>一年级BMI得分</f>
        <v/>
      </c>
      <c r="Q1616" s="515" t="str">
        <f>一年级肺活量得分</f>
        <v/>
      </c>
      <c r="R1616" s="512" t="str">
        <f>一年级等级</f>
        <v/>
      </c>
      <c r="S1616" s="516" t="str">
        <f>一年级50米跑得分</f>
        <v/>
      </c>
      <c r="T1616" s="517" t="str">
        <f>一年级等级</f>
        <v/>
      </c>
      <c r="U1616" s="516" t="str">
        <f>一年级坐位体前屈得分</f>
        <v/>
      </c>
      <c r="V1616" s="517" t="str">
        <f>一年级等级</f>
        <v/>
      </c>
      <c r="W1616" s="516" t="str">
        <f>一年级一分钟跳绳得分</f>
        <v/>
      </c>
      <c r="X1616" s="517" t="str">
        <f>一年级等级</f>
        <v/>
      </c>
      <c r="Y1616" s="515"/>
      <c r="Z1616" s="518"/>
      <c r="AA1616" s="533"/>
      <c r="AB1616" s="515"/>
      <c r="AC1616" s="533" t="str">
        <f>一年级跳绳附加分</f>
        <v/>
      </c>
      <c r="AD1616" s="534" t="str">
        <f>一年级标准分</f>
        <v/>
      </c>
      <c r="AE1616" s="534" t="str">
        <f>一年级总分</f>
        <v/>
      </c>
      <c r="AF1616" s="517" t="str">
        <f>一年级等级</f>
        <v/>
      </c>
    </row>
    <row r="1617" spans="1:32">
      <c r="A1617" s="664">
        <v>124</v>
      </c>
      <c r="B1617" s="665">
        <v>5</v>
      </c>
      <c r="C1617" s="632"/>
      <c r="D1617" s="633"/>
      <c r="E1617" s="632"/>
      <c r="F1617" s="625"/>
      <c r="G1617" s="608"/>
      <c r="H1617" s="475"/>
      <c r="I1617" s="613"/>
      <c r="J1617" s="614"/>
      <c r="K1617" s="614"/>
      <c r="L1617" s="649"/>
      <c r="M1617" s="644"/>
      <c r="N1617" s="505" t="str">
        <f>一年级BMI</f>
        <v/>
      </c>
      <c r="O1617" s="499" t="str">
        <f>一年级BMI等级</f>
        <v/>
      </c>
      <c r="P1617" s="500" t="str">
        <f>一年级BMI得分</f>
        <v/>
      </c>
      <c r="Q1617" s="515" t="str">
        <f>一年级肺活量得分</f>
        <v/>
      </c>
      <c r="R1617" s="512" t="str">
        <f>一年级等级</f>
        <v/>
      </c>
      <c r="S1617" s="516" t="str">
        <f>一年级50米跑得分</f>
        <v/>
      </c>
      <c r="T1617" s="517" t="str">
        <f>一年级等级</f>
        <v/>
      </c>
      <c r="U1617" s="516" t="str">
        <f>一年级坐位体前屈得分</f>
        <v/>
      </c>
      <c r="V1617" s="517" t="str">
        <f>一年级等级</f>
        <v/>
      </c>
      <c r="W1617" s="516" t="str">
        <f>一年级一分钟跳绳得分</f>
        <v/>
      </c>
      <c r="X1617" s="517" t="str">
        <f>一年级等级</f>
        <v/>
      </c>
      <c r="Y1617" s="515"/>
      <c r="Z1617" s="518"/>
      <c r="AA1617" s="533"/>
      <c r="AB1617" s="515"/>
      <c r="AC1617" s="533" t="str">
        <f>一年级跳绳附加分</f>
        <v/>
      </c>
      <c r="AD1617" s="534" t="str">
        <f>一年级标准分</f>
        <v/>
      </c>
      <c r="AE1617" s="534" t="str">
        <f>一年级总分</f>
        <v/>
      </c>
      <c r="AF1617" s="517" t="str">
        <f>一年级等级</f>
        <v/>
      </c>
    </row>
    <row r="1618" spans="1:32">
      <c r="A1618" s="664">
        <v>124</v>
      </c>
      <c r="B1618" s="665">
        <v>6</v>
      </c>
      <c r="C1618" s="632"/>
      <c r="D1618" s="633"/>
      <c r="E1618" s="632"/>
      <c r="F1618" s="625"/>
      <c r="G1618" s="608"/>
      <c r="H1618" s="475"/>
      <c r="I1618" s="613"/>
      <c r="J1618" s="614"/>
      <c r="K1618" s="614"/>
      <c r="L1618" s="649"/>
      <c r="M1618" s="644"/>
      <c r="N1618" s="505" t="str">
        <f>一年级BMI</f>
        <v/>
      </c>
      <c r="O1618" s="499" t="str">
        <f>一年级BMI等级</f>
        <v/>
      </c>
      <c r="P1618" s="500" t="str">
        <f>一年级BMI得分</f>
        <v/>
      </c>
      <c r="Q1618" s="515" t="str">
        <f>一年级肺活量得分</f>
        <v/>
      </c>
      <c r="R1618" s="512" t="str">
        <f>一年级等级</f>
        <v/>
      </c>
      <c r="S1618" s="516" t="str">
        <f>一年级50米跑得分</f>
        <v/>
      </c>
      <c r="T1618" s="517" t="str">
        <f>一年级等级</f>
        <v/>
      </c>
      <c r="U1618" s="516" t="str">
        <f>一年级坐位体前屈得分</f>
        <v/>
      </c>
      <c r="V1618" s="517" t="str">
        <f>一年级等级</f>
        <v/>
      </c>
      <c r="W1618" s="516" t="str">
        <f>一年级一分钟跳绳得分</f>
        <v/>
      </c>
      <c r="X1618" s="517" t="str">
        <f>一年级等级</f>
        <v/>
      </c>
      <c r="Y1618" s="515"/>
      <c r="Z1618" s="518"/>
      <c r="AA1618" s="533"/>
      <c r="AB1618" s="515"/>
      <c r="AC1618" s="533" t="str">
        <f>一年级跳绳附加分</f>
        <v/>
      </c>
      <c r="AD1618" s="534" t="str">
        <f>一年级标准分</f>
        <v/>
      </c>
      <c r="AE1618" s="534" t="str">
        <f>一年级总分</f>
        <v/>
      </c>
      <c r="AF1618" s="517" t="str">
        <f>一年级等级</f>
        <v/>
      </c>
    </row>
    <row r="1619" spans="1:32">
      <c r="A1619" s="664">
        <v>124</v>
      </c>
      <c r="B1619" s="665">
        <v>7</v>
      </c>
      <c r="C1619" s="632"/>
      <c r="D1619" s="633"/>
      <c r="E1619" s="632"/>
      <c r="F1619" s="625"/>
      <c r="G1619" s="608"/>
      <c r="H1619" s="475"/>
      <c r="I1619" s="613"/>
      <c r="J1619" s="614"/>
      <c r="K1619" s="614"/>
      <c r="L1619" s="649"/>
      <c r="M1619" s="644"/>
      <c r="N1619" s="505" t="str">
        <f>一年级BMI</f>
        <v/>
      </c>
      <c r="O1619" s="499" t="str">
        <f>一年级BMI等级</f>
        <v/>
      </c>
      <c r="P1619" s="500" t="str">
        <f>一年级BMI得分</f>
        <v/>
      </c>
      <c r="Q1619" s="515" t="str">
        <f>一年级肺活量得分</f>
        <v/>
      </c>
      <c r="R1619" s="512" t="str">
        <f>一年级等级</f>
        <v/>
      </c>
      <c r="S1619" s="516" t="str">
        <f>一年级50米跑得分</f>
        <v/>
      </c>
      <c r="T1619" s="517" t="str">
        <f>一年级等级</f>
        <v/>
      </c>
      <c r="U1619" s="516" t="str">
        <f>一年级坐位体前屈得分</f>
        <v/>
      </c>
      <c r="V1619" s="517" t="str">
        <f>一年级等级</f>
        <v/>
      </c>
      <c r="W1619" s="516" t="str">
        <f>一年级一分钟跳绳得分</f>
        <v/>
      </c>
      <c r="X1619" s="517" t="str">
        <f>一年级等级</f>
        <v/>
      </c>
      <c r="Y1619" s="515"/>
      <c r="Z1619" s="518"/>
      <c r="AA1619" s="533"/>
      <c r="AB1619" s="515"/>
      <c r="AC1619" s="533" t="str">
        <f>一年级跳绳附加分</f>
        <v/>
      </c>
      <c r="AD1619" s="534" t="str">
        <f>一年级标准分</f>
        <v/>
      </c>
      <c r="AE1619" s="534" t="str">
        <f>一年级总分</f>
        <v/>
      </c>
      <c r="AF1619" s="517" t="str">
        <f>一年级等级</f>
        <v/>
      </c>
    </row>
    <row r="1620" spans="1:32">
      <c r="A1620" s="664">
        <v>124</v>
      </c>
      <c r="B1620" s="665">
        <v>8</v>
      </c>
      <c r="C1620" s="632"/>
      <c r="D1620" s="633"/>
      <c r="E1620" s="632"/>
      <c r="F1620" s="625"/>
      <c r="G1620" s="608"/>
      <c r="H1620" s="475"/>
      <c r="I1620" s="613"/>
      <c r="J1620" s="614"/>
      <c r="K1620" s="614"/>
      <c r="L1620" s="649"/>
      <c r="M1620" s="644"/>
      <c r="N1620" s="505" t="str">
        <f>一年级BMI</f>
        <v/>
      </c>
      <c r="O1620" s="499" t="str">
        <f>一年级BMI等级</f>
        <v/>
      </c>
      <c r="P1620" s="500" t="str">
        <f>一年级BMI得分</f>
        <v/>
      </c>
      <c r="Q1620" s="515" t="str">
        <f>一年级肺活量得分</f>
        <v/>
      </c>
      <c r="R1620" s="512" t="str">
        <f>一年级等级</f>
        <v/>
      </c>
      <c r="S1620" s="516" t="str">
        <f>一年级50米跑得分</f>
        <v/>
      </c>
      <c r="T1620" s="517" t="str">
        <f>一年级等级</f>
        <v/>
      </c>
      <c r="U1620" s="516" t="str">
        <f>一年级坐位体前屈得分</f>
        <v/>
      </c>
      <c r="V1620" s="517" t="str">
        <f>一年级等级</f>
        <v/>
      </c>
      <c r="W1620" s="516" t="str">
        <f>一年级一分钟跳绳得分</f>
        <v/>
      </c>
      <c r="X1620" s="517" t="str">
        <f>一年级等级</f>
        <v/>
      </c>
      <c r="Y1620" s="515"/>
      <c r="Z1620" s="518"/>
      <c r="AA1620" s="533"/>
      <c r="AB1620" s="515"/>
      <c r="AC1620" s="533" t="str">
        <f>一年级跳绳附加分</f>
        <v/>
      </c>
      <c r="AD1620" s="534" t="str">
        <f>一年级标准分</f>
        <v/>
      </c>
      <c r="AE1620" s="534" t="str">
        <f>一年级总分</f>
        <v/>
      </c>
      <c r="AF1620" s="517" t="str">
        <f>一年级等级</f>
        <v/>
      </c>
    </row>
    <row r="1621" spans="1:32">
      <c r="A1621" s="664">
        <v>124</v>
      </c>
      <c r="B1621" s="665">
        <v>9</v>
      </c>
      <c r="C1621" s="632"/>
      <c r="D1621" s="633"/>
      <c r="E1621" s="632"/>
      <c r="F1621" s="625"/>
      <c r="G1621" s="608"/>
      <c r="H1621" s="475"/>
      <c r="I1621" s="613"/>
      <c r="J1621" s="614"/>
      <c r="K1621" s="614"/>
      <c r="L1621" s="649"/>
      <c r="M1621" s="644"/>
      <c r="N1621" s="505" t="str">
        <f>一年级BMI</f>
        <v/>
      </c>
      <c r="O1621" s="499" t="str">
        <f>一年级BMI等级</f>
        <v/>
      </c>
      <c r="P1621" s="500" t="str">
        <f>一年级BMI得分</f>
        <v/>
      </c>
      <c r="Q1621" s="515" t="str">
        <f>一年级肺活量得分</f>
        <v/>
      </c>
      <c r="R1621" s="512" t="str">
        <f>一年级等级</f>
        <v/>
      </c>
      <c r="S1621" s="516" t="str">
        <f>一年级50米跑得分</f>
        <v/>
      </c>
      <c r="T1621" s="517" t="str">
        <f>一年级等级</f>
        <v/>
      </c>
      <c r="U1621" s="516" t="str">
        <f>一年级坐位体前屈得分</f>
        <v/>
      </c>
      <c r="V1621" s="517" t="str">
        <f>一年级等级</f>
        <v/>
      </c>
      <c r="W1621" s="516" t="str">
        <f>一年级一分钟跳绳得分</f>
        <v/>
      </c>
      <c r="X1621" s="517" t="str">
        <f>一年级等级</f>
        <v/>
      </c>
      <c r="Y1621" s="515"/>
      <c r="Z1621" s="518"/>
      <c r="AA1621" s="533"/>
      <c r="AB1621" s="515"/>
      <c r="AC1621" s="533" t="str">
        <f>一年级跳绳附加分</f>
        <v/>
      </c>
      <c r="AD1621" s="534" t="str">
        <f>一年级标准分</f>
        <v/>
      </c>
      <c r="AE1621" s="534" t="str">
        <f>一年级总分</f>
        <v/>
      </c>
      <c r="AF1621" s="517" t="str">
        <f>一年级等级</f>
        <v/>
      </c>
    </row>
    <row r="1622" spans="1:32">
      <c r="A1622" s="664">
        <v>124</v>
      </c>
      <c r="B1622" s="665">
        <v>10</v>
      </c>
      <c r="C1622" s="632"/>
      <c r="D1622" s="633"/>
      <c r="E1622" s="632"/>
      <c r="F1622" s="625"/>
      <c r="G1622" s="608"/>
      <c r="H1622" s="475"/>
      <c r="I1622" s="613"/>
      <c r="J1622" s="614"/>
      <c r="K1622" s="614"/>
      <c r="L1622" s="649"/>
      <c r="M1622" s="644"/>
      <c r="N1622" s="505" t="str">
        <f>一年级BMI</f>
        <v/>
      </c>
      <c r="O1622" s="499" t="str">
        <f>一年级BMI等级</f>
        <v/>
      </c>
      <c r="P1622" s="500" t="str">
        <f>一年级BMI得分</f>
        <v/>
      </c>
      <c r="Q1622" s="515" t="str">
        <f>一年级肺活量得分</f>
        <v/>
      </c>
      <c r="R1622" s="512" t="str">
        <f>一年级等级</f>
        <v/>
      </c>
      <c r="S1622" s="516" t="str">
        <f>一年级50米跑得分</f>
        <v/>
      </c>
      <c r="T1622" s="517" t="str">
        <f>一年级等级</f>
        <v/>
      </c>
      <c r="U1622" s="516" t="str">
        <f>一年级坐位体前屈得分</f>
        <v/>
      </c>
      <c r="V1622" s="517" t="str">
        <f>一年级等级</f>
        <v/>
      </c>
      <c r="W1622" s="516" t="str">
        <f>一年级一分钟跳绳得分</f>
        <v/>
      </c>
      <c r="X1622" s="517" t="str">
        <f>一年级等级</f>
        <v/>
      </c>
      <c r="Y1622" s="515"/>
      <c r="Z1622" s="518"/>
      <c r="AA1622" s="533"/>
      <c r="AB1622" s="515"/>
      <c r="AC1622" s="533" t="str">
        <f>一年级跳绳附加分</f>
        <v/>
      </c>
      <c r="AD1622" s="534" t="str">
        <f>一年级标准分</f>
        <v/>
      </c>
      <c r="AE1622" s="534" t="str">
        <f>一年级总分</f>
        <v/>
      </c>
      <c r="AF1622" s="517" t="str">
        <f>一年级等级</f>
        <v/>
      </c>
    </row>
    <row r="1623" spans="1:32">
      <c r="A1623" s="664">
        <v>124</v>
      </c>
      <c r="B1623" s="665">
        <v>11</v>
      </c>
      <c r="C1623" s="632"/>
      <c r="D1623" s="633"/>
      <c r="E1623" s="632"/>
      <c r="F1623" s="625"/>
      <c r="G1623" s="608"/>
      <c r="H1623" s="475"/>
      <c r="I1623" s="613"/>
      <c r="J1623" s="614"/>
      <c r="K1623" s="614"/>
      <c r="L1623" s="649"/>
      <c r="M1623" s="644"/>
      <c r="N1623" s="505" t="str">
        <f>一年级BMI</f>
        <v/>
      </c>
      <c r="O1623" s="499" t="str">
        <f>一年级BMI等级</f>
        <v/>
      </c>
      <c r="P1623" s="500" t="str">
        <f>一年级BMI得分</f>
        <v/>
      </c>
      <c r="Q1623" s="515" t="str">
        <f>一年级肺活量得分</f>
        <v/>
      </c>
      <c r="R1623" s="512" t="str">
        <f>一年级等级</f>
        <v/>
      </c>
      <c r="S1623" s="516" t="str">
        <f>一年级50米跑得分</f>
        <v/>
      </c>
      <c r="T1623" s="517" t="str">
        <f>一年级等级</f>
        <v/>
      </c>
      <c r="U1623" s="516" t="str">
        <f>一年级坐位体前屈得分</f>
        <v/>
      </c>
      <c r="V1623" s="517" t="str">
        <f>一年级等级</f>
        <v/>
      </c>
      <c r="W1623" s="516" t="str">
        <f>一年级一分钟跳绳得分</f>
        <v/>
      </c>
      <c r="X1623" s="517" t="str">
        <f>一年级等级</f>
        <v/>
      </c>
      <c r="Y1623" s="515"/>
      <c r="Z1623" s="518"/>
      <c r="AA1623" s="533"/>
      <c r="AB1623" s="515"/>
      <c r="AC1623" s="533" t="str">
        <f>一年级跳绳附加分</f>
        <v/>
      </c>
      <c r="AD1623" s="534" t="str">
        <f>一年级标准分</f>
        <v/>
      </c>
      <c r="AE1623" s="534" t="str">
        <f>一年级总分</f>
        <v/>
      </c>
      <c r="AF1623" s="517" t="str">
        <f>一年级等级</f>
        <v/>
      </c>
    </row>
    <row r="1624" spans="1:32">
      <c r="A1624" s="664">
        <v>124</v>
      </c>
      <c r="B1624" s="665">
        <v>12</v>
      </c>
      <c r="C1624" s="632"/>
      <c r="D1624" s="633"/>
      <c r="E1624" s="632"/>
      <c r="F1624" s="625"/>
      <c r="G1624" s="608"/>
      <c r="H1624" s="475"/>
      <c r="I1624" s="613"/>
      <c r="J1624" s="614"/>
      <c r="K1624" s="614"/>
      <c r="L1624" s="649"/>
      <c r="M1624" s="644"/>
      <c r="N1624" s="505" t="str">
        <f>一年级BMI</f>
        <v/>
      </c>
      <c r="O1624" s="499" t="str">
        <f>一年级BMI等级</f>
        <v/>
      </c>
      <c r="P1624" s="500" t="str">
        <f>一年级BMI得分</f>
        <v/>
      </c>
      <c r="Q1624" s="515" t="str">
        <f>一年级肺活量得分</f>
        <v/>
      </c>
      <c r="R1624" s="512" t="str">
        <f>一年级等级</f>
        <v/>
      </c>
      <c r="S1624" s="516" t="str">
        <f>一年级50米跑得分</f>
        <v/>
      </c>
      <c r="T1624" s="517" t="str">
        <f>一年级等级</f>
        <v/>
      </c>
      <c r="U1624" s="516" t="str">
        <f>一年级坐位体前屈得分</f>
        <v/>
      </c>
      <c r="V1624" s="517" t="str">
        <f>一年级等级</f>
        <v/>
      </c>
      <c r="W1624" s="516" t="str">
        <f>一年级一分钟跳绳得分</f>
        <v/>
      </c>
      <c r="X1624" s="517" t="str">
        <f>一年级等级</f>
        <v/>
      </c>
      <c r="Y1624" s="515"/>
      <c r="Z1624" s="518"/>
      <c r="AA1624" s="533"/>
      <c r="AB1624" s="515"/>
      <c r="AC1624" s="533" t="str">
        <f>一年级跳绳附加分</f>
        <v/>
      </c>
      <c r="AD1624" s="534" t="str">
        <f>一年级标准分</f>
        <v/>
      </c>
      <c r="AE1624" s="534" t="str">
        <f>一年级总分</f>
        <v/>
      </c>
      <c r="AF1624" s="517" t="str">
        <f>一年级等级</f>
        <v/>
      </c>
    </row>
    <row r="1625" spans="1:32">
      <c r="A1625" s="664">
        <v>124</v>
      </c>
      <c r="B1625" s="665">
        <v>13</v>
      </c>
      <c r="C1625" s="632"/>
      <c r="D1625" s="633"/>
      <c r="E1625" s="632"/>
      <c r="F1625" s="625"/>
      <c r="G1625" s="608"/>
      <c r="H1625" s="475"/>
      <c r="I1625" s="613"/>
      <c r="J1625" s="614"/>
      <c r="K1625" s="614"/>
      <c r="L1625" s="649"/>
      <c r="M1625" s="644"/>
      <c r="N1625" s="505" t="str">
        <f>一年级BMI</f>
        <v/>
      </c>
      <c r="O1625" s="499" t="str">
        <f>一年级BMI等级</f>
        <v/>
      </c>
      <c r="P1625" s="500" t="str">
        <f>一年级BMI得分</f>
        <v/>
      </c>
      <c r="Q1625" s="515" t="str">
        <f>一年级肺活量得分</f>
        <v/>
      </c>
      <c r="R1625" s="512" t="str">
        <f>一年级等级</f>
        <v/>
      </c>
      <c r="S1625" s="516" t="str">
        <f>一年级50米跑得分</f>
        <v/>
      </c>
      <c r="T1625" s="517" t="str">
        <f>一年级等级</f>
        <v/>
      </c>
      <c r="U1625" s="516" t="str">
        <f>一年级坐位体前屈得分</f>
        <v/>
      </c>
      <c r="V1625" s="517" t="str">
        <f>一年级等级</f>
        <v/>
      </c>
      <c r="W1625" s="516" t="str">
        <f>一年级一分钟跳绳得分</f>
        <v/>
      </c>
      <c r="X1625" s="517" t="str">
        <f>一年级等级</f>
        <v/>
      </c>
      <c r="Y1625" s="515"/>
      <c r="Z1625" s="518"/>
      <c r="AA1625" s="533"/>
      <c r="AB1625" s="515"/>
      <c r="AC1625" s="533" t="str">
        <f>一年级跳绳附加分</f>
        <v/>
      </c>
      <c r="AD1625" s="534" t="str">
        <f>一年级标准分</f>
        <v/>
      </c>
      <c r="AE1625" s="534" t="str">
        <f>一年级总分</f>
        <v/>
      </c>
      <c r="AF1625" s="517" t="str">
        <f>一年级等级</f>
        <v/>
      </c>
    </row>
    <row r="1626" spans="1:32">
      <c r="A1626" s="664">
        <v>124</v>
      </c>
      <c r="B1626" s="665">
        <v>14</v>
      </c>
      <c r="C1626" s="632"/>
      <c r="D1626" s="633"/>
      <c r="E1626" s="632"/>
      <c r="F1626" s="625"/>
      <c r="G1626" s="608"/>
      <c r="H1626" s="475"/>
      <c r="I1626" s="613"/>
      <c r="J1626" s="614"/>
      <c r="K1626" s="614"/>
      <c r="L1626" s="649"/>
      <c r="M1626" s="644"/>
      <c r="N1626" s="505" t="str">
        <f>一年级BMI</f>
        <v/>
      </c>
      <c r="O1626" s="499" t="str">
        <f>一年级BMI等级</f>
        <v/>
      </c>
      <c r="P1626" s="500" t="str">
        <f>一年级BMI得分</f>
        <v/>
      </c>
      <c r="Q1626" s="515" t="str">
        <f>一年级肺活量得分</f>
        <v/>
      </c>
      <c r="R1626" s="512" t="str">
        <f>一年级等级</f>
        <v/>
      </c>
      <c r="S1626" s="516" t="str">
        <f>一年级50米跑得分</f>
        <v/>
      </c>
      <c r="T1626" s="517" t="str">
        <f>一年级等级</f>
        <v/>
      </c>
      <c r="U1626" s="516" t="str">
        <f>一年级坐位体前屈得分</f>
        <v/>
      </c>
      <c r="V1626" s="517" t="str">
        <f>一年级等级</f>
        <v/>
      </c>
      <c r="W1626" s="516" t="str">
        <f>一年级一分钟跳绳得分</f>
        <v/>
      </c>
      <c r="X1626" s="517" t="str">
        <f>一年级等级</f>
        <v/>
      </c>
      <c r="Y1626" s="515"/>
      <c r="Z1626" s="518"/>
      <c r="AA1626" s="533"/>
      <c r="AB1626" s="515"/>
      <c r="AC1626" s="533" t="str">
        <f>一年级跳绳附加分</f>
        <v/>
      </c>
      <c r="AD1626" s="534" t="str">
        <f>一年级标准分</f>
        <v/>
      </c>
      <c r="AE1626" s="534" t="str">
        <f>一年级总分</f>
        <v/>
      </c>
      <c r="AF1626" s="517" t="str">
        <f>一年级等级</f>
        <v/>
      </c>
    </row>
    <row r="1627" spans="1:32">
      <c r="A1627" s="664">
        <v>124</v>
      </c>
      <c r="B1627" s="665">
        <v>15</v>
      </c>
      <c r="C1627" s="632"/>
      <c r="D1627" s="633"/>
      <c r="E1627" s="632"/>
      <c r="F1627" s="625"/>
      <c r="G1627" s="608"/>
      <c r="H1627" s="475"/>
      <c r="I1627" s="613"/>
      <c r="J1627" s="614"/>
      <c r="K1627" s="614"/>
      <c r="L1627" s="649"/>
      <c r="M1627" s="644"/>
      <c r="N1627" s="505" t="str">
        <f>一年级BMI</f>
        <v/>
      </c>
      <c r="O1627" s="499" t="str">
        <f>一年级BMI等级</f>
        <v/>
      </c>
      <c r="P1627" s="500" t="str">
        <f>一年级BMI得分</f>
        <v/>
      </c>
      <c r="Q1627" s="515" t="str">
        <f>一年级肺活量得分</f>
        <v/>
      </c>
      <c r="R1627" s="512" t="str">
        <f>一年级等级</f>
        <v/>
      </c>
      <c r="S1627" s="516" t="str">
        <f>一年级50米跑得分</f>
        <v/>
      </c>
      <c r="T1627" s="517" t="str">
        <f>一年级等级</f>
        <v/>
      </c>
      <c r="U1627" s="516" t="str">
        <f>一年级坐位体前屈得分</f>
        <v/>
      </c>
      <c r="V1627" s="517" t="str">
        <f>一年级等级</f>
        <v/>
      </c>
      <c r="W1627" s="516" t="str">
        <f>一年级一分钟跳绳得分</f>
        <v/>
      </c>
      <c r="X1627" s="517" t="str">
        <f>一年级等级</f>
        <v/>
      </c>
      <c r="Y1627" s="515"/>
      <c r="Z1627" s="518"/>
      <c r="AA1627" s="533"/>
      <c r="AB1627" s="515"/>
      <c r="AC1627" s="533" t="str">
        <f>一年级跳绳附加分</f>
        <v/>
      </c>
      <c r="AD1627" s="534" t="str">
        <f>一年级标准分</f>
        <v/>
      </c>
      <c r="AE1627" s="534" t="str">
        <f>一年级总分</f>
        <v/>
      </c>
      <c r="AF1627" s="517" t="str">
        <f>一年级等级</f>
        <v/>
      </c>
    </row>
    <row r="1628" spans="1:32">
      <c r="A1628" s="664">
        <v>124</v>
      </c>
      <c r="B1628" s="665">
        <v>16</v>
      </c>
      <c r="C1628" s="632"/>
      <c r="D1628" s="633"/>
      <c r="E1628" s="632"/>
      <c r="F1628" s="625"/>
      <c r="G1628" s="608"/>
      <c r="H1628" s="475"/>
      <c r="I1628" s="613"/>
      <c r="J1628" s="614"/>
      <c r="K1628" s="614"/>
      <c r="L1628" s="649"/>
      <c r="M1628" s="644"/>
      <c r="N1628" s="505" t="str">
        <f>一年级BMI</f>
        <v/>
      </c>
      <c r="O1628" s="499" t="str">
        <f>一年级BMI等级</f>
        <v/>
      </c>
      <c r="P1628" s="500" t="str">
        <f>一年级BMI得分</f>
        <v/>
      </c>
      <c r="Q1628" s="515" t="str">
        <f>一年级肺活量得分</f>
        <v/>
      </c>
      <c r="R1628" s="512" t="str">
        <f>一年级等级</f>
        <v/>
      </c>
      <c r="S1628" s="516" t="str">
        <f>一年级50米跑得分</f>
        <v/>
      </c>
      <c r="T1628" s="517" t="str">
        <f>一年级等级</f>
        <v/>
      </c>
      <c r="U1628" s="516" t="str">
        <f>一年级坐位体前屈得分</f>
        <v/>
      </c>
      <c r="V1628" s="517" t="str">
        <f>一年级等级</f>
        <v/>
      </c>
      <c r="W1628" s="516" t="str">
        <f>一年级一分钟跳绳得分</f>
        <v/>
      </c>
      <c r="X1628" s="517" t="str">
        <f>一年级等级</f>
        <v/>
      </c>
      <c r="Y1628" s="515"/>
      <c r="Z1628" s="518"/>
      <c r="AA1628" s="533"/>
      <c r="AB1628" s="515"/>
      <c r="AC1628" s="533" t="str">
        <f>一年级跳绳附加分</f>
        <v/>
      </c>
      <c r="AD1628" s="534" t="str">
        <f>一年级标准分</f>
        <v/>
      </c>
      <c r="AE1628" s="534" t="str">
        <f>一年级总分</f>
        <v/>
      </c>
      <c r="AF1628" s="517" t="str">
        <f>一年级等级</f>
        <v/>
      </c>
    </row>
    <row r="1629" spans="1:32">
      <c r="A1629" s="664">
        <v>124</v>
      </c>
      <c r="B1629" s="665">
        <v>17</v>
      </c>
      <c r="C1629" s="632"/>
      <c r="D1629" s="633"/>
      <c r="E1629" s="632"/>
      <c r="F1629" s="625"/>
      <c r="G1629" s="608"/>
      <c r="H1629" s="475"/>
      <c r="I1629" s="613"/>
      <c r="J1629" s="614"/>
      <c r="K1629" s="614"/>
      <c r="L1629" s="649"/>
      <c r="M1629" s="644"/>
      <c r="N1629" s="505" t="str">
        <f>一年级BMI</f>
        <v/>
      </c>
      <c r="O1629" s="499" t="str">
        <f>一年级BMI等级</f>
        <v/>
      </c>
      <c r="P1629" s="500" t="str">
        <f>一年级BMI得分</f>
        <v/>
      </c>
      <c r="Q1629" s="515" t="str">
        <f>一年级肺活量得分</f>
        <v/>
      </c>
      <c r="R1629" s="512" t="str">
        <f>一年级等级</f>
        <v/>
      </c>
      <c r="S1629" s="516" t="str">
        <f>一年级50米跑得分</f>
        <v/>
      </c>
      <c r="T1629" s="517" t="str">
        <f>一年级等级</f>
        <v/>
      </c>
      <c r="U1629" s="516" t="str">
        <f>一年级坐位体前屈得分</f>
        <v/>
      </c>
      <c r="V1629" s="517" t="str">
        <f>一年级等级</f>
        <v/>
      </c>
      <c r="W1629" s="516" t="str">
        <f>一年级一分钟跳绳得分</f>
        <v/>
      </c>
      <c r="X1629" s="517" t="str">
        <f>一年级等级</f>
        <v/>
      </c>
      <c r="Y1629" s="515"/>
      <c r="Z1629" s="518"/>
      <c r="AA1629" s="533"/>
      <c r="AB1629" s="515"/>
      <c r="AC1629" s="533" t="str">
        <f>一年级跳绳附加分</f>
        <v/>
      </c>
      <c r="AD1629" s="534" t="str">
        <f>一年级标准分</f>
        <v/>
      </c>
      <c r="AE1629" s="534" t="str">
        <f>一年级总分</f>
        <v/>
      </c>
      <c r="AF1629" s="517" t="str">
        <f>一年级等级</f>
        <v/>
      </c>
    </row>
    <row r="1630" spans="1:32">
      <c r="A1630" s="664">
        <v>124</v>
      </c>
      <c r="B1630" s="665">
        <v>18</v>
      </c>
      <c r="C1630" s="632"/>
      <c r="D1630" s="633"/>
      <c r="E1630" s="632"/>
      <c r="F1630" s="625"/>
      <c r="G1630" s="608"/>
      <c r="H1630" s="475"/>
      <c r="I1630" s="613"/>
      <c r="J1630" s="614"/>
      <c r="K1630" s="614"/>
      <c r="L1630" s="649"/>
      <c r="M1630" s="644"/>
      <c r="N1630" s="505" t="str">
        <f>一年级BMI</f>
        <v/>
      </c>
      <c r="O1630" s="499" t="str">
        <f>一年级BMI等级</f>
        <v/>
      </c>
      <c r="P1630" s="500" t="str">
        <f>一年级BMI得分</f>
        <v/>
      </c>
      <c r="Q1630" s="515" t="str">
        <f>一年级肺活量得分</f>
        <v/>
      </c>
      <c r="R1630" s="512" t="str">
        <f>一年级等级</f>
        <v/>
      </c>
      <c r="S1630" s="516" t="str">
        <f>一年级50米跑得分</f>
        <v/>
      </c>
      <c r="T1630" s="517" t="str">
        <f>一年级等级</f>
        <v/>
      </c>
      <c r="U1630" s="516" t="str">
        <f>一年级坐位体前屈得分</f>
        <v/>
      </c>
      <c r="V1630" s="517" t="str">
        <f>一年级等级</f>
        <v/>
      </c>
      <c r="W1630" s="516" t="str">
        <f>一年级一分钟跳绳得分</f>
        <v/>
      </c>
      <c r="X1630" s="517" t="str">
        <f>一年级等级</f>
        <v/>
      </c>
      <c r="Y1630" s="515"/>
      <c r="Z1630" s="518"/>
      <c r="AA1630" s="533"/>
      <c r="AB1630" s="515"/>
      <c r="AC1630" s="533" t="str">
        <f>一年级跳绳附加分</f>
        <v/>
      </c>
      <c r="AD1630" s="534" t="str">
        <f>一年级标准分</f>
        <v/>
      </c>
      <c r="AE1630" s="534" t="str">
        <f>一年级总分</f>
        <v/>
      </c>
      <c r="AF1630" s="517" t="str">
        <f>一年级等级</f>
        <v/>
      </c>
    </row>
    <row r="1631" spans="1:32">
      <c r="A1631" s="664">
        <v>124</v>
      </c>
      <c r="B1631" s="665">
        <v>19</v>
      </c>
      <c r="C1631" s="632"/>
      <c r="D1631" s="633"/>
      <c r="E1631" s="632"/>
      <c r="F1631" s="625"/>
      <c r="G1631" s="608"/>
      <c r="H1631" s="475"/>
      <c r="I1631" s="613"/>
      <c r="J1631" s="614"/>
      <c r="K1631" s="614"/>
      <c r="L1631" s="649"/>
      <c r="M1631" s="644"/>
      <c r="N1631" s="505" t="str">
        <f>一年级BMI</f>
        <v/>
      </c>
      <c r="O1631" s="499" t="str">
        <f>一年级BMI等级</f>
        <v/>
      </c>
      <c r="P1631" s="500" t="str">
        <f>一年级BMI得分</f>
        <v/>
      </c>
      <c r="Q1631" s="515" t="str">
        <f>一年级肺活量得分</f>
        <v/>
      </c>
      <c r="R1631" s="512" t="str">
        <f>一年级等级</f>
        <v/>
      </c>
      <c r="S1631" s="516" t="str">
        <f>一年级50米跑得分</f>
        <v/>
      </c>
      <c r="T1631" s="517" t="str">
        <f>一年级等级</f>
        <v/>
      </c>
      <c r="U1631" s="516" t="str">
        <f>一年级坐位体前屈得分</f>
        <v/>
      </c>
      <c r="V1631" s="517" t="str">
        <f>一年级等级</f>
        <v/>
      </c>
      <c r="W1631" s="516" t="str">
        <f>一年级一分钟跳绳得分</f>
        <v/>
      </c>
      <c r="X1631" s="517" t="str">
        <f>一年级等级</f>
        <v/>
      </c>
      <c r="Y1631" s="515"/>
      <c r="Z1631" s="518"/>
      <c r="AA1631" s="533"/>
      <c r="AB1631" s="515"/>
      <c r="AC1631" s="533" t="str">
        <f>一年级跳绳附加分</f>
        <v/>
      </c>
      <c r="AD1631" s="534" t="str">
        <f>一年级标准分</f>
        <v/>
      </c>
      <c r="AE1631" s="534" t="str">
        <f>一年级总分</f>
        <v/>
      </c>
      <c r="AF1631" s="517" t="str">
        <f>一年级等级</f>
        <v/>
      </c>
    </row>
    <row r="1632" spans="1:32">
      <c r="A1632" s="664">
        <v>124</v>
      </c>
      <c r="B1632" s="665">
        <v>20</v>
      </c>
      <c r="C1632" s="632"/>
      <c r="D1632" s="633"/>
      <c r="E1632" s="632"/>
      <c r="F1632" s="625"/>
      <c r="G1632" s="608"/>
      <c r="H1632" s="475"/>
      <c r="I1632" s="613"/>
      <c r="J1632" s="614"/>
      <c r="K1632" s="614"/>
      <c r="L1632" s="649"/>
      <c r="M1632" s="644"/>
      <c r="N1632" s="505" t="str">
        <f>一年级BMI</f>
        <v/>
      </c>
      <c r="O1632" s="499" t="str">
        <f>一年级BMI等级</f>
        <v/>
      </c>
      <c r="P1632" s="500" t="str">
        <f>一年级BMI得分</f>
        <v/>
      </c>
      <c r="Q1632" s="515" t="str">
        <f>一年级肺活量得分</f>
        <v/>
      </c>
      <c r="R1632" s="512" t="str">
        <f>一年级等级</f>
        <v/>
      </c>
      <c r="S1632" s="516" t="str">
        <f>一年级50米跑得分</f>
        <v/>
      </c>
      <c r="T1632" s="517" t="str">
        <f>一年级等级</f>
        <v/>
      </c>
      <c r="U1632" s="516" t="str">
        <f>一年级坐位体前屈得分</f>
        <v/>
      </c>
      <c r="V1632" s="517" t="str">
        <f>一年级等级</f>
        <v/>
      </c>
      <c r="W1632" s="516" t="str">
        <f>一年级一分钟跳绳得分</f>
        <v/>
      </c>
      <c r="X1632" s="517" t="str">
        <f>一年级等级</f>
        <v/>
      </c>
      <c r="Y1632" s="515"/>
      <c r="Z1632" s="518"/>
      <c r="AA1632" s="533"/>
      <c r="AB1632" s="515"/>
      <c r="AC1632" s="533" t="str">
        <f>一年级跳绳附加分</f>
        <v/>
      </c>
      <c r="AD1632" s="534" t="str">
        <f>一年级标准分</f>
        <v/>
      </c>
      <c r="AE1632" s="534" t="str">
        <f>一年级总分</f>
        <v/>
      </c>
      <c r="AF1632" s="517" t="str">
        <f>一年级等级</f>
        <v/>
      </c>
    </row>
    <row r="1633" spans="1:32">
      <c r="A1633" s="664">
        <v>124</v>
      </c>
      <c r="B1633" s="665">
        <v>21</v>
      </c>
      <c r="C1633" s="632"/>
      <c r="D1633" s="633"/>
      <c r="E1633" s="632"/>
      <c r="F1633" s="625"/>
      <c r="G1633" s="608"/>
      <c r="H1633" s="475"/>
      <c r="I1633" s="613"/>
      <c r="J1633" s="614"/>
      <c r="K1633" s="614"/>
      <c r="L1633" s="649"/>
      <c r="M1633" s="644"/>
      <c r="N1633" s="505" t="str">
        <f>一年级BMI</f>
        <v/>
      </c>
      <c r="O1633" s="499" t="str">
        <f>一年级BMI等级</f>
        <v/>
      </c>
      <c r="P1633" s="500" t="str">
        <f>一年级BMI得分</f>
        <v/>
      </c>
      <c r="Q1633" s="515" t="str">
        <f>一年级肺活量得分</f>
        <v/>
      </c>
      <c r="R1633" s="512" t="str">
        <f>一年级等级</f>
        <v/>
      </c>
      <c r="S1633" s="516" t="str">
        <f>一年级50米跑得分</f>
        <v/>
      </c>
      <c r="T1633" s="517" t="str">
        <f>一年级等级</f>
        <v/>
      </c>
      <c r="U1633" s="516" t="str">
        <f>一年级坐位体前屈得分</f>
        <v/>
      </c>
      <c r="V1633" s="517" t="str">
        <f>一年级等级</f>
        <v/>
      </c>
      <c r="W1633" s="516" t="str">
        <f>一年级一分钟跳绳得分</f>
        <v/>
      </c>
      <c r="X1633" s="517" t="str">
        <f>一年级等级</f>
        <v/>
      </c>
      <c r="Y1633" s="515"/>
      <c r="Z1633" s="518"/>
      <c r="AA1633" s="533"/>
      <c r="AB1633" s="515"/>
      <c r="AC1633" s="533" t="str">
        <f>一年级跳绳附加分</f>
        <v/>
      </c>
      <c r="AD1633" s="534" t="str">
        <f>一年级标准分</f>
        <v/>
      </c>
      <c r="AE1633" s="534" t="str">
        <f>一年级总分</f>
        <v/>
      </c>
      <c r="AF1633" s="517" t="str">
        <f>一年级等级</f>
        <v/>
      </c>
    </row>
    <row r="1634" spans="1:32">
      <c r="A1634" s="664">
        <v>124</v>
      </c>
      <c r="B1634" s="665">
        <v>22</v>
      </c>
      <c r="C1634" s="632"/>
      <c r="D1634" s="633"/>
      <c r="E1634" s="632"/>
      <c r="F1634" s="625"/>
      <c r="G1634" s="608"/>
      <c r="H1634" s="475"/>
      <c r="I1634" s="613"/>
      <c r="J1634" s="614"/>
      <c r="K1634" s="614"/>
      <c r="L1634" s="649"/>
      <c r="M1634" s="644"/>
      <c r="N1634" s="505" t="str">
        <f>一年级BMI</f>
        <v/>
      </c>
      <c r="O1634" s="499" t="str">
        <f>一年级BMI等级</f>
        <v/>
      </c>
      <c r="P1634" s="500" t="str">
        <f>一年级BMI得分</f>
        <v/>
      </c>
      <c r="Q1634" s="515" t="str">
        <f>一年级肺活量得分</f>
        <v/>
      </c>
      <c r="R1634" s="512" t="str">
        <f>一年级等级</f>
        <v/>
      </c>
      <c r="S1634" s="516" t="str">
        <f>一年级50米跑得分</f>
        <v/>
      </c>
      <c r="T1634" s="517" t="str">
        <f>一年级等级</f>
        <v/>
      </c>
      <c r="U1634" s="516" t="str">
        <f>一年级坐位体前屈得分</f>
        <v/>
      </c>
      <c r="V1634" s="517" t="str">
        <f>一年级等级</f>
        <v/>
      </c>
      <c r="W1634" s="516" t="str">
        <f>一年级一分钟跳绳得分</f>
        <v/>
      </c>
      <c r="X1634" s="517" t="str">
        <f>一年级等级</f>
        <v/>
      </c>
      <c r="Y1634" s="515"/>
      <c r="Z1634" s="518"/>
      <c r="AA1634" s="533"/>
      <c r="AB1634" s="515"/>
      <c r="AC1634" s="533" t="str">
        <f>一年级跳绳附加分</f>
        <v/>
      </c>
      <c r="AD1634" s="534" t="str">
        <f>一年级标准分</f>
        <v/>
      </c>
      <c r="AE1634" s="534" t="str">
        <f>一年级总分</f>
        <v/>
      </c>
      <c r="AF1634" s="517" t="str">
        <f>一年级等级</f>
        <v/>
      </c>
    </row>
    <row r="1635" spans="1:32">
      <c r="A1635" s="664">
        <v>124</v>
      </c>
      <c r="B1635" s="665">
        <v>23</v>
      </c>
      <c r="C1635" s="632"/>
      <c r="D1635" s="633"/>
      <c r="E1635" s="632"/>
      <c r="F1635" s="625"/>
      <c r="G1635" s="608"/>
      <c r="H1635" s="475"/>
      <c r="I1635" s="613"/>
      <c r="J1635" s="614"/>
      <c r="K1635" s="614"/>
      <c r="L1635" s="649"/>
      <c r="M1635" s="644"/>
      <c r="N1635" s="505" t="str">
        <f>一年级BMI</f>
        <v/>
      </c>
      <c r="O1635" s="499" t="str">
        <f>一年级BMI等级</f>
        <v/>
      </c>
      <c r="P1635" s="500" t="str">
        <f>一年级BMI得分</f>
        <v/>
      </c>
      <c r="Q1635" s="515" t="str">
        <f>一年级肺活量得分</f>
        <v/>
      </c>
      <c r="R1635" s="512" t="str">
        <f>一年级等级</f>
        <v/>
      </c>
      <c r="S1635" s="516" t="str">
        <f>一年级50米跑得分</f>
        <v/>
      </c>
      <c r="T1635" s="517" t="str">
        <f>一年级等级</f>
        <v/>
      </c>
      <c r="U1635" s="516" t="str">
        <f>一年级坐位体前屈得分</f>
        <v/>
      </c>
      <c r="V1635" s="517" t="str">
        <f>一年级等级</f>
        <v/>
      </c>
      <c r="W1635" s="516" t="str">
        <f>一年级一分钟跳绳得分</f>
        <v/>
      </c>
      <c r="X1635" s="517" t="str">
        <f>一年级等级</f>
        <v/>
      </c>
      <c r="Y1635" s="515"/>
      <c r="Z1635" s="518"/>
      <c r="AA1635" s="533"/>
      <c r="AB1635" s="515"/>
      <c r="AC1635" s="533" t="str">
        <f>一年级跳绳附加分</f>
        <v/>
      </c>
      <c r="AD1635" s="534" t="str">
        <f>一年级标准分</f>
        <v/>
      </c>
      <c r="AE1635" s="534" t="str">
        <f>一年级总分</f>
        <v/>
      </c>
      <c r="AF1635" s="517" t="str">
        <f>一年级等级</f>
        <v/>
      </c>
    </row>
    <row r="1636" spans="1:32">
      <c r="A1636" s="664">
        <v>124</v>
      </c>
      <c r="B1636" s="665">
        <v>24</v>
      </c>
      <c r="C1636" s="632"/>
      <c r="D1636" s="633"/>
      <c r="E1636" s="632"/>
      <c r="F1636" s="625"/>
      <c r="G1636" s="608"/>
      <c r="H1636" s="475"/>
      <c r="I1636" s="613"/>
      <c r="J1636" s="614"/>
      <c r="K1636" s="614"/>
      <c r="L1636" s="649"/>
      <c r="M1636" s="644"/>
      <c r="N1636" s="505" t="str">
        <f>一年级BMI</f>
        <v/>
      </c>
      <c r="O1636" s="499" t="str">
        <f>一年级BMI等级</f>
        <v/>
      </c>
      <c r="P1636" s="500" t="str">
        <f>一年级BMI得分</f>
        <v/>
      </c>
      <c r="Q1636" s="515" t="str">
        <f>一年级肺活量得分</f>
        <v/>
      </c>
      <c r="R1636" s="512" t="str">
        <f>一年级等级</f>
        <v/>
      </c>
      <c r="S1636" s="516" t="str">
        <f>一年级50米跑得分</f>
        <v/>
      </c>
      <c r="T1636" s="517" t="str">
        <f>一年级等级</f>
        <v/>
      </c>
      <c r="U1636" s="516" t="str">
        <f>一年级坐位体前屈得分</f>
        <v/>
      </c>
      <c r="V1636" s="517" t="str">
        <f>一年级等级</f>
        <v/>
      </c>
      <c r="W1636" s="516" t="str">
        <f>一年级一分钟跳绳得分</f>
        <v/>
      </c>
      <c r="X1636" s="517" t="str">
        <f>一年级等级</f>
        <v/>
      </c>
      <c r="Y1636" s="515"/>
      <c r="Z1636" s="518"/>
      <c r="AA1636" s="533"/>
      <c r="AB1636" s="515"/>
      <c r="AC1636" s="533" t="str">
        <f>一年级跳绳附加分</f>
        <v/>
      </c>
      <c r="AD1636" s="534" t="str">
        <f>一年级标准分</f>
        <v/>
      </c>
      <c r="AE1636" s="534" t="str">
        <f>一年级总分</f>
        <v/>
      </c>
      <c r="AF1636" s="517" t="str">
        <f>一年级等级</f>
        <v/>
      </c>
    </row>
    <row r="1637" spans="1:32">
      <c r="A1637" s="664">
        <v>124</v>
      </c>
      <c r="B1637" s="665">
        <v>25</v>
      </c>
      <c r="C1637" s="632"/>
      <c r="D1637" s="633"/>
      <c r="E1637" s="632"/>
      <c r="F1637" s="625"/>
      <c r="G1637" s="608"/>
      <c r="H1637" s="475"/>
      <c r="I1637" s="613"/>
      <c r="J1637" s="614"/>
      <c r="K1637" s="614"/>
      <c r="L1637" s="649"/>
      <c r="M1637" s="644"/>
      <c r="N1637" s="505" t="str">
        <f>一年级BMI</f>
        <v/>
      </c>
      <c r="O1637" s="499" t="str">
        <f>一年级BMI等级</f>
        <v/>
      </c>
      <c r="P1637" s="500" t="str">
        <f>一年级BMI得分</f>
        <v/>
      </c>
      <c r="Q1637" s="515" t="str">
        <f>一年级肺活量得分</f>
        <v/>
      </c>
      <c r="R1637" s="512" t="str">
        <f>一年级等级</f>
        <v/>
      </c>
      <c r="S1637" s="516" t="str">
        <f>一年级50米跑得分</f>
        <v/>
      </c>
      <c r="T1637" s="517" t="str">
        <f>一年级等级</f>
        <v/>
      </c>
      <c r="U1637" s="516" t="str">
        <f>一年级坐位体前屈得分</f>
        <v/>
      </c>
      <c r="V1637" s="517" t="str">
        <f>一年级等级</f>
        <v/>
      </c>
      <c r="W1637" s="516" t="str">
        <f>一年级一分钟跳绳得分</f>
        <v/>
      </c>
      <c r="X1637" s="517" t="str">
        <f>一年级等级</f>
        <v/>
      </c>
      <c r="Y1637" s="515"/>
      <c r="Z1637" s="518"/>
      <c r="AA1637" s="533"/>
      <c r="AB1637" s="515"/>
      <c r="AC1637" s="533" t="str">
        <f>一年级跳绳附加分</f>
        <v/>
      </c>
      <c r="AD1637" s="534" t="str">
        <f>一年级标准分</f>
        <v/>
      </c>
      <c r="AE1637" s="534" t="str">
        <f>一年级总分</f>
        <v/>
      </c>
      <c r="AF1637" s="517" t="str">
        <f>一年级等级</f>
        <v/>
      </c>
    </row>
    <row r="1638" spans="1:32">
      <c r="A1638" s="664">
        <v>124</v>
      </c>
      <c r="B1638" s="665">
        <v>26</v>
      </c>
      <c r="C1638" s="632"/>
      <c r="D1638" s="633"/>
      <c r="E1638" s="632"/>
      <c r="F1638" s="625"/>
      <c r="G1638" s="608"/>
      <c r="H1638" s="475"/>
      <c r="I1638" s="613"/>
      <c r="J1638" s="614"/>
      <c r="K1638" s="614"/>
      <c r="L1638" s="649"/>
      <c r="M1638" s="644"/>
      <c r="N1638" s="505" t="str">
        <f>一年级BMI</f>
        <v/>
      </c>
      <c r="O1638" s="499" t="str">
        <f>一年级BMI等级</f>
        <v/>
      </c>
      <c r="P1638" s="500" t="str">
        <f>一年级BMI得分</f>
        <v/>
      </c>
      <c r="Q1638" s="515" t="str">
        <f>一年级肺活量得分</f>
        <v/>
      </c>
      <c r="R1638" s="512" t="str">
        <f>一年级等级</f>
        <v/>
      </c>
      <c r="S1638" s="516" t="str">
        <f>一年级50米跑得分</f>
        <v/>
      </c>
      <c r="T1638" s="517" t="str">
        <f>一年级等级</f>
        <v/>
      </c>
      <c r="U1638" s="516" t="str">
        <f>一年级坐位体前屈得分</f>
        <v/>
      </c>
      <c r="V1638" s="517" t="str">
        <f>一年级等级</f>
        <v/>
      </c>
      <c r="W1638" s="516" t="str">
        <f>一年级一分钟跳绳得分</f>
        <v/>
      </c>
      <c r="X1638" s="517" t="str">
        <f>一年级等级</f>
        <v/>
      </c>
      <c r="Y1638" s="515"/>
      <c r="Z1638" s="518"/>
      <c r="AA1638" s="533"/>
      <c r="AB1638" s="515"/>
      <c r="AC1638" s="533" t="str">
        <f>一年级跳绳附加分</f>
        <v/>
      </c>
      <c r="AD1638" s="534" t="str">
        <f>一年级标准分</f>
        <v/>
      </c>
      <c r="AE1638" s="534" t="str">
        <f>一年级总分</f>
        <v/>
      </c>
      <c r="AF1638" s="517" t="str">
        <f>一年级等级</f>
        <v/>
      </c>
    </row>
    <row r="1639" spans="1:32">
      <c r="A1639" s="664">
        <v>124</v>
      </c>
      <c r="B1639" s="665">
        <v>27</v>
      </c>
      <c r="C1639" s="632"/>
      <c r="D1639" s="633"/>
      <c r="E1639" s="632"/>
      <c r="F1639" s="625"/>
      <c r="G1639" s="608"/>
      <c r="H1639" s="475"/>
      <c r="I1639" s="613"/>
      <c r="J1639" s="614"/>
      <c r="K1639" s="614"/>
      <c r="L1639" s="649"/>
      <c r="M1639" s="644"/>
      <c r="N1639" s="505" t="str">
        <f>一年级BMI</f>
        <v/>
      </c>
      <c r="O1639" s="499" t="str">
        <f>一年级BMI等级</f>
        <v/>
      </c>
      <c r="P1639" s="500" t="str">
        <f>一年级BMI得分</f>
        <v/>
      </c>
      <c r="Q1639" s="515" t="str">
        <f>一年级肺活量得分</f>
        <v/>
      </c>
      <c r="R1639" s="512" t="str">
        <f>一年级等级</f>
        <v/>
      </c>
      <c r="S1639" s="516" t="str">
        <f>一年级50米跑得分</f>
        <v/>
      </c>
      <c r="T1639" s="517" t="str">
        <f>一年级等级</f>
        <v/>
      </c>
      <c r="U1639" s="516" t="str">
        <f>一年级坐位体前屈得分</f>
        <v/>
      </c>
      <c r="V1639" s="517" t="str">
        <f>一年级等级</f>
        <v/>
      </c>
      <c r="W1639" s="516" t="str">
        <f>一年级一分钟跳绳得分</f>
        <v/>
      </c>
      <c r="X1639" s="517" t="str">
        <f>一年级等级</f>
        <v/>
      </c>
      <c r="Y1639" s="515"/>
      <c r="Z1639" s="518"/>
      <c r="AA1639" s="533"/>
      <c r="AB1639" s="515"/>
      <c r="AC1639" s="533" t="str">
        <f>一年级跳绳附加分</f>
        <v/>
      </c>
      <c r="AD1639" s="534" t="str">
        <f>一年级标准分</f>
        <v/>
      </c>
      <c r="AE1639" s="534" t="str">
        <f>一年级总分</f>
        <v/>
      </c>
      <c r="AF1639" s="517" t="str">
        <f>一年级等级</f>
        <v/>
      </c>
    </row>
    <row r="1640" spans="1:32">
      <c r="A1640" s="664">
        <v>124</v>
      </c>
      <c r="B1640" s="665">
        <v>28</v>
      </c>
      <c r="C1640" s="632"/>
      <c r="D1640" s="633"/>
      <c r="E1640" s="632"/>
      <c r="F1640" s="625"/>
      <c r="G1640" s="608"/>
      <c r="H1640" s="475"/>
      <c r="I1640" s="613"/>
      <c r="J1640" s="614"/>
      <c r="K1640" s="614"/>
      <c r="L1640" s="649"/>
      <c r="M1640" s="644"/>
      <c r="N1640" s="505" t="str">
        <f>一年级BMI</f>
        <v/>
      </c>
      <c r="O1640" s="499" t="str">
        <f>一年级BMI等级</f>
        <v/>
      </c>
      <c r="P1640" s="500" t="str">
        <f>一年级BMI得分</f>
        <v/>
      </c>
      <c r="Q1640" s="515" t="str">
        <f>一年级肺活量得分</f>
        <v/>
      </c>
      <c r="R1640" s="512" t="str">
        <f>一年级等级</f>
        <v/>
      </c>
      <c r="S1640" s="516" t="str">
        <f>一年级50米跑得分</f>
        <v/>
      </c>
      <c r="T1640" s="517" t="str">
        <f>一年级等级</f>
        <v/>
      </c>
      <c r="U1640" s="516" t="str">
        <f>一年级坐位体前屈得分</f>
        <v/>
      </c>
      <c r="V1640" s="517" t="str">
        <f>一年级等级</f>
        <v/>
      </c>
      <c r="W1640" s="516" t="str">
        <f>一年级一分钟跳绳得分</f>
        <v/>
      </c>
      <c r="X1640" s="517" t="str">
        <f>一年级等级</f>
        <v/>
      </c>
      <c r="Y1640" s="515"/>
      <c r="Z1640" s="518"/>
      <c r="AA1640" s="533"/>
      <c r="AB1640" s="515"/>
      <c r="AC1640" s="533" t="str">
        <f>一年级跳绳附加分</f>
        <v/>
      </c>
      <c r="AD1640" s="534" t="str">
        <f>一年级标准分</f>
        <v/>
      </c>
      <c r="AE1640" s="534" t="str">
        <f>一年级总分</f>
        <v/>
      </c>
      <c r="AF1640" s="517" t="str">
        <f>一年级等级</f>
        <v/>
      </c>
    </row>
    <row r="1641" spans="1:32">
      <c r="A1641" s="664">
        <v>124</v>
      </c>
      <c r="B1641" s="665">
        <v>29</v>
      </c>
      <c r="C1641" s="632"/>
      <c r="D1641" s="633"/>
      <c r="E1641" s="632"/>
      <c r="F1641" s="625"/>
      <c r="G1641" s="608"/>
      <c r="H1641" s="475"/>
      <c r="I1641" s="613"/>
      <c r="J1641" s="614"/>
      <c r="K1641" s="614"/>
      <c r="L1641" s="649"/>
      <c r="M1641" s="644"/>
      <c r="N1641" s="505" t="str">
        <f>一年级BMI</f>
        <v/>
      </c>
      <c r="O1641" s="499" t="str">
        <f>一年级BMI等级</f>
        <v/>
      </c>
      <c r="P1641" s="500" t="str">
        <f>一年级BMI得分</f>
        <v/>
      </c>
      <c r="Q1641" s="515" t="str">
        <f>一年级肺活量得分</f>
        <v/>
      </c>
      <c r="R1641" s="512" t="str">
        <f>一年级等级</f>
        <v/>
      </c>
      <c r="S1641" s="516" t="str">
        <f>一年级50米跑得分</f>
        <v/>
      </c>
      <c r="T1641" s="517" t="str">
        <f>一年级等级</f>
        <v/>
      </c>
      <c r="U1641" s="516" t="str">
        <f>一年级坐位体前屈得分</f>
        <v/>
      </c>
      <c r="V1641" s="517" t="str">
        <f>一年级等级</f>
        <v/>
      </c>
      <c r="W1641" s="516" t="str">
        <f>一年级一分钟跳绳得分</f>
        <v/>
      </c>
      <c r="X1641" s="517" t="str">
        <f>一年级等级</f>
        <v/>
      </c>
      <c r="Y1641" s="515"/>
      <c r="Z1641" s="518"/>
      <c r="AA1641" s="533"/>
      <c r="AB1641" s="515"/>
      <c r="AC1641" s="533" t="str">
        <f>一年级跳绳附加分</f>
        <v/>
      </c>
      <c r="AD1641" s="534" t="str">
        <f>一年级标准分</f>
        <v/>
      </c>
      <c r="AE1641" s="534" t="str">
        <f>一年级总分</f>
        <v/>
      </c>
      <c r="AF1641" s="517" t="str">
        <f>一年级等级</f>
        <v/>
      </c>
    </row>
    <row r="1642" spans="1:32">
      <c r="A1642" s="664">
        <v>124</v>
      </c>
      <c r="B1642" s="665">
        <v>30</v>
      </c>
      <c r="C1642" s="632"/>
      <c r="D1642" s="633"/>
      <c r="E1642" s="632"/>
      <c r="F1642" s="625"/>
      <c r="G1642" s="608"/>
      <c r="H1642" s="475"/>
      <c r="I1642" s="613"/>
      <c r="J1642" s="614"/>
      <c r="K1642" s="614"/>
      <c r="L1642" s="649"/>
      <c r="M1642" s="644"/>
      <c r="N1642" s="505" t="str">
        <f>一年级BMI</f>
        <v/>
      </c>
      <c r="O1642" s="499" t="str">
        <f>一年级BMI等级</f>
        <v/>
      </c>
      <c r="P1642" s="500" t="str">
        <f>一年级BMI得分</f>
        <v/>
      </c>
      <c r="Q1642" s="515" t="str">
        <f>一年级肺活量得分</f>
        <v/>
      </c>
      <c r="R1642" s="512" t="str">
        <f>一年级等级</f>
        <v/>
      </c>
      <c r="S1642" s="516" t="str">
        <f>一年级50米跑得分</f>
        <v/>
      </c>
      <c r="T1642" s="517" t="str">
        <f>一年级等级</f>
        <v/>
      </c>
      <c r="U1642" s="516" t="str">
        <f>一年级坐位体前屈得分</f>
        <v/>
      </c>
      <c r="V1642" s="517" t="str">
        <f>一年级等级</f>
        <v/>
      </c>
      <c r="W1642" s="516" t="str">
        <f>一年级一分钟跳绳得分</f>
        <v/>
      </c>
      <c r="X1642" s="517" t="str">
        <f>一年级等级</f>
        <v/>
      </c>
      <c r="Y1642" s="515"/>
      <c r="Z1642" s="518"/>
      <c r="AA1642" s="533"/>
      <c r="AB1642" s="515"/>
      <c r="AC1642" s="533" t="str">
        <f>一年级跳绳附加分</f>
        <v/>
      </c>
      <c r="AD1642" s="534" t="str">
        <f>一年级标准分</f>
        <v/>
      </c>
      <c r="AE1642" s="534" t="str">
        <f>一年级总分</f>
        <v/>
      </c>
      <c r="AF1642" s="517" t="str">
        <f>一年级等级</f>
        <v/>
      </c>
    </row>
    <row r="1643" spans="1:32">
      <c r="A1643" s="664">
        <v>124</v>
      </c>
      <c r="B1643" s="665">
        <v>31</v>
      </c>
      <c r="C1643" s="632"/>
      <c r="D1643" s="633"/>
      <c r="E1643" s="632"/>
      <c r="F1643" s="625"/>
      <c r="G1643" s="608"/>
      <c r="H1643" s="475"/>
      <c r="I1643" s="613"/>
      <c r="J1643" s="614"/>
      <c r="K1643" s="614"/>
      <c r="L1643" s="649"/>
      <c r="M1643" s="644"/>
      <c r="N1643" s="505" t="str">
        <f>一年级BMI</f>
        <v/>
      </c>
      <c r="O1643" s="499" t="str">
        <f>一年级BMI等级</f>
        <v/>
      </c>
      <c r="P1643" s="500" t="str">
        <f>一年级BMI得分</f>
        <v/>
      </c>
      <c r="Q1643" s="515" t="str">
        <f>一年级肺活量得分</f>
        <v/>
      </c>
      <c r="R1643" s="512" t="str">
        <f>一年级等级</f>
        <v/>
      </c>
      <c r="S1643" s="516" t="str">
        <f>一年级50米跑得分</f>
        <v/>
      </c>
      <c r="T1643" s="517" t="str">
        <f>一年级等级</f>
        <v/>
      </c>
      <c r="U1643" s="516" t="str">
        <f>一年级坐位体前屈得分</f>
        <v/>
      </c>
      <c r="V1643" s="517" t="str">
        <f>一年级等级</f>
        <v/>
      </c>
      <c r="W1643" s="516" t="str">
        <f>一年级一分钟跳绳得分</f>
        <v/>
      </c>
      <c r="X1643" s="517" t="str">
        <f>一年级等级</f>
        <v/>
      </c>
      <c r="Y1643" s="515"/>
      <c r="Z1643" s="518"/>
      <c r="AA1643" s="533"/>
      <c r="AB1643" s="515"/>
      <c r="AC1643" s="533" t="str">
        <f>一年级跳绳附加分</f>
        <v/>
      </c>
      <c r="AD1643" s="534" t="str">
        <f>一年级标准分</f>
        <v/>
      </c>
      <c r="AE1643" s="534" t="str">
        <f>一年级总分</f>
        <v/>
      </c>
      <c r="AF1643" s="517" t="str">
        <f>一年级等级</f>
        <v/>
      </c>
    </row>
    <row r="1644" spans="1:32">
      <c r="A1644" s="664">
        <v>124</v>
      </c>
      <c r="B1644" s="665">
        <v>32</v>
      </c>
      <c r="C1644" s="632"/>
      <c r="D1644" s="633"/>
      <c r="E1644" s="632"/>
      <c r="F1644" s="625"/>
      <c r="G1644" s="608"/>
      <c r="H1644" s="475"/>
      <c r="I1644" s="613"/>
      <c r="J1644" s="614"/>
      <c r="K1644" s="614"/>
      <c r="L1644" s="649"/>
      <c r="M1644" s="644"/>
      <c r="N1644" s="505" t="str">
        <f>一年级BMI</f>
        <v/>
      </c>
      <c r="O1644" s="499" t="str">
        <f>一年级BMI等级</f>
        <v/>
      </c>
      <c r="P1644" s="500" t="str">
        <f>一年级BMI得分</f>
        <v/>
      </c>
      <c r="Q1644" s="515" t="str">
        <f>一年级肺活量得分</f>
        <v/>
      </c>
      <c r="R1644" s="512" t="str">
        <f>一年级等级</f>
        <v/>
      </c>
      <c r="S1644" s="516" t="str">
        <f>一年级50米跑得分</f>
        <v/>
      </c>
      <c r="T1644" s="517" t="str">
        <f>一年级等级</f>
        <v/>
      </c>
      <c r="U1644" s="516" t="str">
        <f>一年级坐位体前屈得分</f>
        <v/>
      </c>
      <c r="V1644" s="517" t="str">
        <f>一年级等级</f>
        <v/>
      </c>
      <c r="W1644" s="516" t="str">
        <f>一年级一分钟跳绳得分</f>
        <v/>
      </c>
      <c r="X1644" s="517" t="str">
        <f>一年级等级</f>
        <v/>
      </c>
      <c r="Y1644" s="515"/>
      <c r="Z1644" s="518"/>
      <c r="AA1644" s="533"/>
      <c r="AB1644" s="515"/>
      <c r="AC1644" s="533" t="str">
        <f>一年级跳绳附加分</f>
        <v/>
      </c>
      <c r="AD1644" s="534" t="str">
        <f>一年级标准分</f>
        <v/>
      </c>
      <c r="AE1644" s="534" t="str">
        <f>一年级总分</f>
        <v/>
      </c>
      <c r="AF1644" s="517" t="str">
        <f>一年级等级</f>
        <v/>
      </c>
    </row>
    <row r="1645" spans="1:32">
      <c r="A1645" s="664">
        <v>124</v>
      </c>
      <c r="B1645" s="665">
        <v>33</v>
      </c>
      <c r="C1645" s="632"/>
      <c r="D1645" s="633"/>
      <c r="E1645" s="632"/>
      <c r="F1645" s="625"/>
      <c r="G1645" s="608"/>
      <c r="H1645" s="475"/>
      <c r="I1645" s="613"/>
      <c r="J1645" s="614"/>
      <c r="K1645" s="614"/>
      <c r="L1645" s="649"/>
      <c r="M1645" s="644"/>
      <c r="N1645" s="505" t="str">
        <f>一年级BMI</f>
        <v/>
      </c>
      <c r="O1645" s="499" t="str">
        <f>一年级BMI等级</f>
        <v/>
      </c>
      <c r="P1645" s="500" t="str">
        <f>一年级BMI得分</f>
        <v/>
      </c>
      <c r="Q1645" s="515" t="str">
        <f>一年级肺活量得分</f>
        <v/>
      </c>
      <c r="R1645" s="512" t="str">
        <f>一年级等级</f>
        <v/>
      </c>
      <c r="S1645" s="516" t="str">
        <f>一年级50米跑得分</f>
        <v/>
      </c>
      <c r="T1645" s="517" t="str">
        <f>一年级等级</f>
        <v/>
      </c>
      <c r="U1645" s="516" t="str">
        <f>一年级坐位体前屈得分</f>
        <v/>
      </c>
      <c r="V1645" s="517" t="str">
        <f>一年级等级</f>
        <v/>
      </c>
      <c r="W1645" s="516" t="str">
        <f>一年级一分钟跳绳得分</f>
        <v/>
      </c>
      <c r="X1645" s="517" t="str">
        <f>一年级等级</f>
        <v/>
      </c>
      <c r="Y1645" s="515"/>
      <c r="Z1645" s="518"/>
      <c r="AA1645" s="533"/>
      <c r="AB1645" s="515"/>
      <c r="AC1645" s="533" t="str">
        <f>一年级跳绳附加分</f>
        <v/>
      </c>
      <c r="AD1645" s="534" t="str">
        <f>一年级标准分</f>
        <v/>
      </c>
      <c r="AE1645" s="534" t="str">
        <f>一年级总分</f>
        <v/>
      </c>
      <c r="AF1645" s="517" t="str">
        <f>一年级等级</f>
        <v/>
      </c>
    </row>
    <row r="1646" spans="1:32">
      <c r="A1646" s="664">
        <v>124</v>
      </c>
      <c r="B1646" s="665">
        <v>34</v>
      </c>
      <c r="C1646" s="632"/>
      <c r="D1646" s="633"/>
      <c r="E1646" s="632"/>
      <c r="F1646" s="625"/>
      <c r="G1646" s="608"/>
      <c r="H1646" s="475"/>
      <c r="I1646" s="613"/>
      <c r="J1646" s="614"/>
      <c r="K1646" s="614"/>
      <c r="L1646" s="649"/>
      <c r="M1646" s="644"/>
      <c r="N1646" s="505" t="str">
        <f>一年级BMI</f>
        <v/>
      </c>
      <c r="O1646" s="499" t="str">
        <f>一年级BMI等级</f>
        <v/>
      </c>
      <c r="P1646" s="500" t="str">
        <f>一年级BMI得分</f>
        <v/>
      </c>
      <c r="Q1646" s="515" t="str">
        <f>一年级肺活量得分</f>
        <v/>
      </c>
      <c r="R1646" s="512" t="str">
        <f>一年级等级</f>
        <v/>
      </c>
      <c r="S1646" s="516" t="str">
        <f>一年级50米跑得分</f>
        <v/>
      </c>
      <c r="T1646" s="517" t="str">
        <f>一年级等级</f>
        <v/>
      </c>
      <c r="U1646" s="516" t="str">
        <f>一年级坐位体前屈得分</f>
        <v/>
      </c>
      <c r="V1646" s="517" t="str">
        <f>一年级等级</f>
        <v/>
      </c>
      <c r="W1646" s="516" t="str">
        <f>一年级一分钟跳绳得分</f>
        <v/>
      </c>
      <c r="X1646" s="517" t="str">
        <f>一年级等级</f>
        <v/>
      </c>
      <c r="Y1646" s="515"/>
      <c r="Z1646" s="518"/>
      <c r="AA1646" s="533"/>
      <c r="AB1646" s="515"/>
      <c r="AC1646" s="533" t="str">
        <f>一年级跳绳附加分</f>
        <v/>
      </c>
      <c r="AD1646" s="534" t="str">
        <f>一年级标准分</f>
        <v/>
      </c>
      <c r="AE1646" s="534" t="str">
        <f>一年级总分</f>
        <v/>
      </c>
      <c r="AF1646" s="517" t="str">
        <f>一年级等级</f>
        <v/>
      </c>
    </row>
    <row r="1647" spans="1:32">
      <c r="A1647" s="664">
        <v>124</v>
      </c>
      <c r="B1647" s="665">
        <v>35</v>
      </c>
      <c r="C1647" s="632"/>
      <c r="D1647" s="633"/>
      <c r="E1647" s="632"/>
      <c r="F1647" s="625"/>
      <c r="G1647" s="608"/>
      <c r="H1647" s="475"/>
      <c r="I1647" s="613"/>
      <c r="J1647" s="614"/>
      <c r="K1647" s="614"/>
      <c r="L1647" s="649"/>
      <c r="M1647" s="644"/>
      <c r="N1647" s="505" t="str">
        <f>一年级BMI</f>
        <v/>
      </c>
      <c r="O1647" s="499" t="str">
        <f>一年级BMI等级</f>
        <v/>
      </c>
      <c r="P1647" s="500" t="str">
        <f>一年级BMI得分</f>
        <v/>
      </c>
      <c r="Q1647" s="515" t="str">
        <f>一年级肺活量得分</f>
        <v/>
      </c>
      <c r="R1647" s="512" t="str">
        <f>一年级等级</f>
        <v/>
      </c>
      <c r="S1647" s="516" t="str">
        <f>一年级50米跑得分</f>
        <v/>
      </c>
      <c r="T1647" s="517" t="str">
        <f>一年级等级</f>
        <v/>
      </c>
      <c r="U1647" s="516" t="str">
        <f>一年级坐位体前屈得分</f>
        <v/>
      </c>
      <c r="V1647" s="517" t="str">
        <f>一年级等级</f>
        <v/>
      </c>
      <c r="W1647" s="516" t="str">
        <f>一年级一分钟跳绳得分</f>
        <v/>
      </c>
      <c r="X1647" s="517" t="str">
        <f>一年级等级</f>
        <v/>
      </c>
      <c r="Y1647" s="515"/>
      <c r="Z1647" s="518"/>
      <c r="AA1647" s="533"/>
      <c r="AB1647" s="515"/>
      <c r="AC1647" s="533" t="str">
        <f>一年级跳绳附加分</f>
        <v/>
      </c>
      <c r="AD1647" s="534" t="str">
        <f>一年级标准分</f>
        <v/>
      </c>
      <c r="AE1647" s="534" t="str">
        <f>一年级总分</f>
        <v/>
      </c>
      <c r="AF1647" s="517" t="str">
        <f>一年级等级</f>
        <v/>
      </c>
    </row>
    <row r="1648" spans="1:32">
      <c r="A1648" s="664">
        <v>124</v>
      </c>
      <c r="B1648" s="665">
        <v>36</v>
      </c>
      <c r="C1648" s="632"/>
      <c r="D1648" s="633"/>
      <c r="E1648" s="632"/>
      <c r="F1648" s="625"/>
      <c r="G1648" s="608"/>
      <c r="H1648" s="475"/>
      <c r="I1648" s="613"/>
      <c r="J1648" s="614"/>
      <c r="K1648" s="614"/>
      <c r="L1648" s="649"/>
      <c r="M1648" s="644"/>
      <c r="N1648" s="505" t="str">
        <f>一年级BMI</f>
        <v/>
      </c>
      <c r="O1648" s="499" t="str">
        <f>一年级BMI等级</f>
        <v/>
      </c>
      <c r="P1648" s="500" t="str">
        <f>一年级BMI得分</f>
        <v/>
      </c>
      <c r="Q1648" s="515" t="str">
        <f>一年级肺活量得分</f>
        <v/>
      </c>
      <c r="R1648" s="512" t="str">
        <f>一年级等级</f>
        <v/>
      </c>
      <c r="S1648" s="516" t="str">
        <f>一年级50米跑得分</f>
        <v/>
      </c>
      <c r="T1648" s="517" t="str">
        <f>一年级等级</f>
        <v/>
      </c>
      <c r="U1648" s="516" t="str">
        <f>一年级坐位体前屈得分</f>
        <v/>
      </c>
      <c r="V1648" s="517" t="str">
        <f>一年级等级</f>
        <v/>
      </c>
      <c r="W1648" s="516" t="str">
        <f>一年级一分钟跳绳得分</f>
        <v/>
      </c>
      <c r="X1648" s="517" t="str">
        <f>一年级等级</f>
        <v/>
      </c>
      <c r="Y1648" s="515"/>
      <c r="Z1648" s="518"/>
      <c r="AA1648" s="533"/>
      <c r="AB1648" s="515"/>
      <c r="AC1648" s="533" t="str">
        <f>一年级跳绳附加分</f>
        <v/>
      </c>
      <c r="AD1648" s="534" t="str">
        <f>一年级标准分</f>
        <v/>
      </c>
      <c r="AE1648" s="534" t="str">
        <f>一年级总分</f>
        <v/>
      </c>
      <c r="AF1648" s="517" t="str">
        <f>一年级等级</f>
        <v/>
      </c>
    </row>
    <row r="1649" spans="1:32">
      <c r="A1649" s="664">
        <v>124</v>
      </c>
      <c r="B1649" s="665">
        <v>37</v>
      </c>
      <c r="C1649" s="632"/>
      <c r="D1649" s="633"/>
      <c r="E1649" s="632"/>
      <c r="F1649" s="625"/>
      <c r="G1649" s="608"/>
      <c r="H1649" s="475"/>
      <c r="I1649" s="613"/>
      <c r="J1649" s="614"/>
      <c r="K1649" s="614"/>
      <c r="L1649" s="649"/>
      <c r="M1649" s="644"/>
      <c r="N1649" s="505" t="str">
        <f>一年级BMI</f>
        <v/>
      </c>
      <c r="O1649" s="499" t="str">
        <f>一年级BMI等级</f>
        <v/>
      </c>
      <c r="P1649" s="500" t="str">
        <f>一年级BMI得分</f>
        <v/>
      </c>
      <c r="Q1649" s="515" t="str">
        <f>一年级肺活量得分</f>
        <v/>
      </c>
      <c r="R1649" s="512" t="str">
        <f>一年级等级</f>
        <v/>
      </c>
      <c r="S1649" s="516" t="str">
        <f>一年级50米跑得分</f>
        <v/>
      </c>
      <c r="T1649" s="517" t="str">
        <f>一年级等级</f>
        <v/>
      </c>
      <c r="U1649" s="516" t="str">
        <f>一年级坐位体前屈得分</f>
        <v/>
      </c>
      <c r="V1649" s="517" t="str">
        <f>一年级等级</f>
        <v/>
      </c>
      <c r="W1649" s="516" t="str">
        <f>一年级一分钟跳绳得分</f>
        <v/>
      </c>
      <c r="X1649" s="517" t="str">
        <f>一年级等级</f>
        <v/>
      </c>
      <c r="Y1649" s="515"/>
      <c r="Z1649" s="518"/>
      <c r="AA1649" s="533"/>
      <c r="AB1649" s="515"/>
      <c r="AC1649" s="533" t="str">
        <f>一年级跳绳附加分</f>
        <v/>
      </c>
      <c r="AD1649" s="534" t="str">
        <f>一年级标准分</f>
        <v/>
      </c>
      <c r="AE1649" s="534" t="str">
        <f>一年级总分</f>
        <v/>
      </c>
      <c r="AF1649" s="517" t="str">
        <f>一年级等级</f>
        <v/>
      </c>
    </row>
    <row r="1650" spans="1:32">
      <c r="A1650" s="664">
        <v>124</v>
      </c>
      <c r="B1650" s="665">
        <v>38</v>
      </c>
      <c r="C1650" s="632"/>
      <c r="D1650" s="633"/>
      <c r="E1650" s="632"/>
      <c r="F1650" s="625"/>
      <c r="G1650" s="608"/>
      <c r="H1650" s="475"/>
      <c r="I1650" s="613"/>
      <c r="J1650" s="614"/>
      <c r="K1650" s="614"/>
      <c r="L1650" s="649"/>
      <c r="M1650" s="644"/>
      <c r="N1650" s="505" t="str">
        <f>一年级BMI</f>
        <v/>
      </c>
      <c r="O1650" s="499" t="str">
        <f>一年级BMI等级</f>
        <v/>
      </c>
      <c r="P1650" s="500" t="str">
        <f>一年级BMI得分</f>
        <v/>
      </c>
      <c r="Q1650" s="515" t="str">
        <f>一年级肺活量得分</f>
        <v/>
      </c>
      <c r="R1650" s="512" t="str">
        <f>一年级等级</f>
        <v/>
      </c>
      <c r="S1650" s="516" t="str">
        <f>一年级50米跑得分</f>
        <v/>
      </c>
      <c r="T1650" s="517" t="str">
        <f>一年级等级</f>
        <v/>
      </c>
      <c r="U1650" s="516" t="str">
        <f>一年级坐位体前屈得分</f>
        <v/>
      </c>
      <c r="V1650" s="517" t="str">
        <f>一年级等级</f>
        <v/>
      </c>
      <c r="W1650" s="516" t="str">
        <f>一年级一分钟跳绳得分</f>
        <v/>
      </c>
      <c r="X1650" s="517" t="str">
        <f>一年级等级</f>
        <v/>
      </c>
      <c r="Y1650" s="515"/>
      <c r="Z1650" s="518"/>
      <c r="AA1650" s="533"/>
      <c r="AB1650" s="515"/>
      <c r="AC1650" s="533" t="str">
        <f>一年级跳绳附加分</f>
        <v/>
      </c>
      <c r="AD1650" s="534" t="str">
        <f>一年级标准分</f>
        <v/>
      </c>
      <c r="AE1650" s="534" t="str">
        <f>一年级总分</f>
        <v/>
      </c>
      <c r="AF1650" s="517" t="str">
        <f>一年级等级</f>
        <v/>
      </c>
    </row>
    <row r="1651" spans="1:32">
      <c r="A1651" s="664">
        <v>124</v>
      </c>
      <c r="B1651" s="665">
        <v>39</v>
      </c>
      <c r="C1651" s="632"/>
      <c r="D1651" s="633"/>
      <c r="E1651" s="632"/>
      <c r="F1651" s="625"/>
      <c r="G1651" s="608"/>
      <c r="H1651" s="475"/>
      <c r="I1651" s="613"/>
      <c r="J1651" s="614"/>
      <c r="K1651" s="614"/>
      <c r="L1651" s="649"/>
      <c r="M1651" s="644"/>
      <c r="N1651" s="505" t="str">
        <f>一年级BMI</f>
        <v/>
      </c>
      <c r="O1651" s="499" t="str">
        <f>一年级BMI等级</f>
        <v/>
      </c>
      <c r="P1651" s="500" t="str">
        <f>一年级BMI得分</f>
        <v/>
      </c>
      <c r="Q1651" s="515" t="str">
        <f>一年级肺活量得分</f>
        <v/>
      </c>
      <c r="R1651" s="512" t="str">
        <f>一年级等级</f>
        <v/>
      </c>
      <c r="S1651" s="516" t="str">
        <f>一年级50米跑得分</f>
        <v/>
      </c>
      <c r="T1651" s="517" t="str">
        <f>一年级等级</f>
        <v/>
      </c>
      <c r="U1651" s="516" t="str">
        <f>一年级坐位体前屈得分</f>
        <v/>
      </c>
      <c r="V1651" s="517" t="str">
        <f>一年级等级</f>
        <v/>
      </c>
      <c r="W1651" s="516" t="str">
        <f>一年级一分钟跳绳得分</f>
        <v/>
      </c>
      <c r="X1651" s="517" t="str">
        <f>一年级等级</f>
        <v/>
      </c>
      <c r="Y1651" s="515"/>
      <c r="Z1651" s="518"/>
      <c r="AA1651" s="533"/>
      <c r="AB1651" s="515"/>
      <c r="AC1651" s="533" t="str">
        <f>一年级跳绳附加分</f>
        <v/>
      </c>
      <c r="AD1651" s="534" t="str">
        <f>一年级标准分</f>
        <v/>
      </c>
      <c r="AE1651" s="534" t="str">
        <f>一年级总分</f>
        <v/>
      </c>
      <c r="AF1651" s="517" t="str">
        <f>一年级等级</f>
        <v/>
      </c>
    </row>
    <row r="1652" spans="1:32">
      <c r="A1652" s="664">
        <v>124</v>
      </c>
      <c r="B1652" s="665">
        <v>40</v>
      </c>
      <c r="C1652" s="632"/>
      <c r="D1652" s="633"/>
      <c r="E1652" s="632"/>
      <c r="F1652" s="625"/>
      <c r="G1652" s="608"/>
      <c r="H1652" s="475"/>
      <c r="I1652" s="613"/>
      <c r="J1652" s="614"/>
      <c r="K1652" s="614"/>
      <c r="L1652" s="649"/>
      <c r="M1652" s="644"/>
      <c r="N1652" s="505" t="str">
        <f>一年级BMI</f>
        <v/>
      </c>
      <c r="O1652" s="499" t="str">
        <f>一年级BMI等级</f>
        <v/>
      </c>
      <c r="P1652" s="500" t="str">
        <f>一年级BMI得分</f>
        <v/>
      </c>
      <c r="Q1652" s="515" t="str">
        <f>一年级肺活量得分</f>
        <v/>
      </c>
      <c r="R1652" s="512" t="str">
        <f>一年级等级</f>
        <v/>
      </c>
      <c r="S1652" s="516" t="str">
        <f>一年级50米跑得分</f>
        <v/>
      </c>
      <c r="T1652" s="517" t="str">
        <f>一年级等级</f>
        <v/>
      </c>
      <c r="U1652" s="516" t="str">
        <f>一年级坐位体前屈得分</f>
        <v/>
      </c>
      <c r="V1652" s="517" t="str">
        <f>一年级等级</f>
        <v/>
      </c>
      <c r="W1652" s="516" t="str">
        <f>一年级一分钟跳绳得分</f>
        <v/>
      </c>
      <c r="X1652" s="517" t="str">
        <f>一年级等级</f>
        <v/>
      </c>
      <c r="Y1652" s="515"/>
      <c r="Z1652" s="518"/>
      <c r="AA1652" s="533"/>
      <c r="AB1652" s="515"/>
      <c r="AC1652" s="533" t="str">
        <f>一年级跳绳附加分</f>
        <v/>
      </c>
      <c r="AD1652" s="534" t="str">
        <f>一年级标准分</f>
        <v/>
      </c>
      <c r="AE1652" s="534" t="str">
        <f>一年级总分</f>
        <v/>
      </c>
      <c r="AF1652" s="517" t="str">
        <f>一年级等级</f>
        <v/>
      </c>
    </row>
    <row r="1653" spans="1:32">
      <c r="A1653" s="664">
        <v>124</v>
      </c>
      <c r="B1653" s="665">
        <v>41</v>
      </c>
      <c r="C1653" s="632"/>
      <c r="D1653" s="633"/>
      <c r="E1653" s="632"/>
      <c r="F1653" s="625"/>
      <c r="G1653" s="608"/>
      <c r="H1653" s="475"/>
      <c r="I1653" s="613"/>
      <c r="J1653" s="614"/>
      <c r="K1653" s="614"/>
      <c r="L1653" s="649"/>
      <c r="M1653" s="644"/>
      <c r="N1653" s="505" t="str">
        <f>一年级BMI</f>
        <v/>
      </c>
      <c r="O1653" s="499" t="str">
        <f>一年级BMI等级</f>
        <v/>
      </c>
      <c r="P1653" s="500" t="str">
        <f>一年级BMI得分</f>
        <v/>
      </c>
      <c r="Q1653" s="515" t="str">
        <f>一年级肺活量得分</f>
        <v/>
      </c>
      <c r="R1653" s="512" t="str">
        <f>一年级等级</f>
        <v/>
      </c>
      <c r="S1653" s="516" t="str">
        <f>一年级50米跑得分</f>
        <v/>
      </c>
      <c r="T1653" s="517" t="str">
        <f>一年级等级</f>
        <v/>
      </c>
      <c r="U1653" s="516" t="str">
        <f>一年级坐位体前屈得分</f>
        <v/>
      </c>
      <c r="V1653" s="517" t="str">
        <f>一年级等级</f>
        <v/>
      </c>
      <c r="W1653" s="516" t="str">
        <f>一年级一分钟跳绳得分</f>
        <v/>
      </c>
      <c r="X1653" s="517" t="str">
        <f>一年级等级</f>
        <v/>
      </c>
      <c r="Y1653" s="515"/>
      <c r="Z1653" s="518"/>
      <c r="AA1653" s="533"/>
      <c r="AB1653" s="515"/>
      <c r="AC1653" s="533" t="str">
        <f>一年级跳绳附加分</f>
        <v/>
      </c>
      <c r="AD1653" s="534" t="str">
        <f>一年级标准分</f>
        <v/>
      </c>
      <c r="AE1653" s="534" t="str">
        <f>一年级总分</f>
        <v/>
      </c>
      <c r="AF1653" s="517" t="str">
        <f>一年级等级</f>
        <v/>
      </c>
    </row>
    <row r="1654" spans="1:32">
      <c r="A1654" s="664">
        <v>124</v>
      </c>
      <c r="B1654" s="665">
        <v>42</v>
      </c>
      <c r="C1654" s="632"/>
      <c r="D1654" s="633"/>
      <c r="E1654" s="632"/>
      <c r="F1654" s="625"/>
      <c r="G1654" s="608"/>
      <c r="H1654" s="475"/>
      <c r="I1654" s="613"/>
      <c r="J1654" s="614"/>
      <c r="K1654" s="614"/>
      <c r="L1654" s="649"/>
      <c r="M1654" s="644"/>
      <c r="N1654" s="505" t="str">
        <f>一年级BMI</f>
        <v/>
      </c>
      <c r="O1654" s="499" t="str">
        <f>一年级BMI等级</f>
        <v/>
      </c>
      <c r="P1654" s="500" t="str">
        <f>一年级BMI得分</f>
        <v/>
      </c>
      <c r="Q1654" s="515" t="str">
        <f>一年级肺活量得分</f>
        <v/>
      </c>
      <c r="R1654" s="512" t="str">
        <f>一年级等级</f>
        <v/>
      </c>
      <c r="S1654" s="516" t="str">
        <f>一年级50米跑得分</f>
        <v/>
      </c>
      <c r="T1654" s="517" t="str">
        <f>一年级等级</f>
        <v/>
      </c>
      <c r="U1654" s="516" t="str">
        <f>一年级坐位体前屈得分</f>
        <v/>
      </c>
      <c r="V1654" s="517" t="str">
        <f>一年级等级</f>
        <v/>
      </c>
      <c r="W1654" s="516" t="str">
        <f>一年级一分钟跳绳得分</f>
        <v/>
      </c>
      <c r="X1654" s="517" t="str">
        <f>一年级等级</f>
        <v/>
      </c>
      <c r="Y1654" s="515"/>
      <c r="Z1654" s="518"/>
      <c r="AA1654" s="533"/>
      <c r="AB1654" s="515"/>
      <c r="AC1654" s="533" t="str">
        <f>一年级跳绳附加分</f>
        <v/>
      </c>
      <c r="AD1654" s="534" t="str">
        <f>一年级标准分</f>
        <v/>
      </c>
      <c r="AE1654" s="534" t="str">
        <f>一年级总分</f>
        <v/>
      </c>
      <c r="AF1654" s="517" t="str">
        <f>一年级等级</f>
        <v/>
      </c>
    </row>
    <row r="1655" spans="1:32">
      <c r="A1655" s="664">
        <v>124</v>
      </c>
      <c r="B1655" s="665">
        <v>43</v>
      </c>
      <c r="C1655" s="632"/>
      <c r="D1655" s="633"/>
      <c r="E1655" s="632"/>
      <c r="F1655" s="625"/>
      <c r="G1655" s="608"/>
      <c r="H1655" s="475"/>
      <c r="I1655" s="613"/>
      <c r="J1655" s="614"/>
      <c r="K1655" s="614"/>
      <c r="L1655" s="649"/>
      <c r="M1655" s="644"/>
      <c r="N1655" s="505" t="str">
        <f>一年级BMI</f>
        <v/>
      </c>
      <c r="O1655" s="499" t="str">
        <f>一年级BMI等级</f>
        <v/>
      </c>
      <c r="P1655" s="500" t="str">
        <f>一年级BMI得分</f>
        <v/>
      </c>
      <c r="Q1655" s="515" t="str">
        <f>一年级肺活量得分</f>
        <v/>
      </c>
      <c r="R1655" s="512" t="str">
        <f>一年级等级</f>
        <v/>
      </c>
      <c r="S1655" s="516" t="str">
        <f>一年级50米跑得分</f>
        <v/>
      </c>
      <c r="T1655" s="517" t="str">
        <f>一年级等级</f>
        <v/>
      </c>
      <c r="U1655" s="516" t="str">
        <f>一年级坐位体前屈得分</f>
        <v/>
      </c>
      <c r="V1655" s="517" t="str">
        <f>一年级等级</f>
        <v/>
      </c>
      <c r="W1655" s="516" t="str">
        <f>一年级一分钟跳绳得分</f>
        <v/>
      </c>
      <c r="X1655" s="517" t="str">
        <f>一年级等级</f>
        <v/>
      </c>
      <c r="Y1655" s="515"/>
      <c r="Z1655" s="518"/>
      <c r="AA1655" s="533"/>
      <c r="AB1655" s="515"/>
      <c r="AC1655" s="533" t="str">
        <f>一年级跳绳附加分</f>
        <v/>
      </c>
      <c r="AD1655" s="534" t="str">
        <f>一年级标准分</f>
        <v/>
      </c>
      <c r="AE1655" s="534" t="str">
        <f>一年级总分</f>
        <v/>
      </c>
      <c r="AF1655" s="517" t="str">
        <f>一年级等级</f>
        <v/>
      </c>
    </row>
    <row r="1656" spans="1:32">
      <c r="A1656" s="664">
        <v>124</v>
      </c>
      <c r="B1656" s="665">
        <v>44</v>
      </c>
      <c r="C1656" s="632"/>
      <c r="D1656" s="633"/>
      <c r="E1656" s="632"/>
      <c r="F1656" s="625"/>
      <c r="G1656" s="608"/>
      <c r="H1656" s="475"/>
      <c r="I1656" s="613"/>
      <c r="J1656" s="614"/>
      <c r="K1656" s="614"/>
      <c r="L1656" s="649"/>
      <c r="M1656" s="644"/>
      <c r="N1656" s="505" t="str">
        <f>一年级BMI</f>
        <v/>
      </c>
      <c r="O1656" s="499" t="str">
        <f>一年级BMI等级</f>
        <v/>
      </c>
      <c r="P1656" s="500" t="str">
        <f>一年级BMI得分</f>
        <v/>
      </c>
      <c r="Q1656" s="515" t="str">
        <f>一年级肺活量得分</f>
        <v/>
      </c>
      <c r="R1656" s="512" t="str">
        <f>一年级等级</f>
        <v/>
      </c>
      <c r="S1656" s="516" t="str">
        <f>一年级50米跑得分</f>
        <v/>
      </c>
      <c r="T1656" s="517" t="str">
        <f>一年级等级</f>
        <v/>
      </c>
      <c r="U1656" s="516" t="str">
        <f>一年级坐位体前屈得分</f>
        <v/>
      </c>
      <c r="V1656" s="517" t="str">
        <f>一年级等级</f>
        <v/>
      </c>
      <c r="W1656" s="516" t="str">
        <f>一年级一分钟跳绳得分</f>
        <v/>
      </c>
      <c r="X1656" s="517" t="str">
        <f>一年级等级</f>
        <v/>
      </c>
      <c r="Y1656" s="515"/>
      <c r="Z1656" s="518"/>
      <c r="AA1656" s="533"/>
      <c r="AB1656" s="515"/>
      <c r="AC1656" s="533" t="str">
        <f>一年级跳绳附加分</f>
        <v/>
      </c>
      <c r="AD1656" s="534" t="str">
        <f>一年级标准分</f>
        <v/>
      </c>
      <c r="AE1656" s="534" t="str">
        <f>一年级总分</f>
        <v/>
      </c>
      <c r="AF1656" s="517" t="str">
        <f>一年级等级</f>
        <v/>
      </c>
    </row>
    <row r="1657" spans="1:32">
      <c r="A1657" s="664">
        <v>124</v>
      </c>
      <c r="B1657" s="665">
        <v>45</v>
      </c>
      <c r="C1657" s="632"/>
      <c r="D1657" s="633"/>
      <c r="E1657" s="632"/>
      <c r="F1657" s="625"/>
      <c r="G1657" s="608"/>
      <c r="H1657" s="475"/>
      <c r="I1657" s="613"/>
      <c r="J1657" s="614"/>
      <c r="K1657" s="614"/>
      <c r="L1657" s="649"/>
      <c r="M1657" s="644"/>
      <c r="N1657" s="505" t="str">
        <f>一年级BMI</f>
        <v/>
      </c>
      <c r="O1657" s="499" t="str">
        <f>一年级BMI等级</f>
        <v/>
      </c>
      <c r="P1657" s="500" t="str">
        <f>一年级BMI得分</f>
        <v/>
      </c>
      <c r="Q1657" s="515" t="str">
        <f>一年级肺活量得分</f>
        <v/>
      </c>
      <c r="R1657" s="512" t="str">
        <f>一年级等级</f>
        <v/>
      </c>
      <c r="S1657" s="516" t="str">
        <f>一年级50米跑得分</f>
        <v/>
      </c>
      <c r="T1657" s="517" t="str">
        <f>一年级等级</f>
        <v/>
      </c>
      <c r="U1657" s="516" t="str">
        <f>一年级坐位体前屈得分</f>
        <v/>
      </c>
      <c r="V1657" s="517" t="str">
        <f>一年级等级</f>
        <v/>
      </c>
      <c r="W1657" s="516" t="str">
        <f>一年级一分钟跳绳得分</f>
        <v/>
      </c>
      <c r="X1657" s="517" t="str">
        <f>一年级等级</f>
        <v/>
      </c>
      <c r="Y1657" s="515"/>
      <c r="Z1657" s="518"/>
      <c r="AA1657" s="533"/>
      <c r="AB1657" s="515"/>
      <c r="AC1657" s="533" t="str">
        <f>一年级跳绳附加分</f>
        <v/>
      </c>
      <c r="AD1657" s="534" t="str">
        <f>一年级标准分</f>
        <v/>
      </c>
      <c r="AE1657" s="534" t="str">
        <f>一年级总分</f>
        <v/>
      </c>
      <c r="AF1657" s="517" t="str">
        <f>一年级等级</f>
        <v/>
      </c>
    </row>
    <row r="1658" spans="1:32">
      <c r="A1658" s="664">
        <v>124</v>
      </c>
      <c r="B1658" s="665">
        <v>46</v>
      </c>
      <c r="C1658" s="632"/>
      <c r="D1658" s="633"/>
      <c r="E1658" s="632"/>
      <c r="F1658" s="625"/>
      <c r="G1658" s="608"/>
      <c r="H1658" s="475"/>
      <c r="I1658" s="613"/>
      <c r="J1658" s="614"/>
      <c r="K1658" s="614"/>
      <c r="L1658" s="649"/>
      <c r="M1658" s="644"/>
      <c r="N1658" s="505" t="str">
        <f>一年级BMI</f>
        <v/>
      </c>
      <c r="O1658" s="499" t="str">
        <f>一年级BMI等级</f>
        <v/>
      </c>
      <c r="P1658" s="500" t="str">
        <f>一年级BMI得分</f>
        <v/>
      </c>
      <c r="Q1658" s="515" t="str">
        <f>一年级肺活量得分</f>
        <v/>
      </c>
      <c r="R1658" s="512" t="str">
        <f>一年级等级</f>
        <v/>
      </c>
      <c r="S1658" s="516" t="str">
        <f>一年级50米跑得分</f>
        <v/>
      </c>
      <c r="T1658" s="517" t="str">
        <f>一年级等级</f>
        <v/>
      </c>
      <c r="U1658" s="516" t="str">
        <f>一年级坐位体前屈得分</f>
        <v/>
      </c>
      <c r="V1658" s="517" t="str">
        <f>一年级等级</f>
        <v/>
      </c>
      <c r="W1658" s="516" t="str">
        <f>一年级一分钟跳绳得分</f>
        <v/>
      </c>
      <c r="X1658" s="517" t="str">
        <f>一年级等级</f>
        <v/>
      </c>
      <c r="Y1658" s="515"/>
      <c r="Z1658" s="518"/>
      <c r="AA1658" s="533"/>
      <c r="AB1658" s="515"/>
      <c r="AC1658" s="533" t="str">
        <f>一年级跳绳附加分</f>
        <v/>
      </c>
      <c r="AD1658" s="534" t="str">
        <f>一年级标准分</f>
        <v/>
      </c>
      <c r="AE1658" s="534" t="str">
        <f>一年级总分</f>
        <v/>
      </c>
      <c r="AF1658" s="517" t="str">
        <f>一年级等级</f>
        <v/>
      </c>
    </row>
    <row r="1659" spans="1:32">
      <c r="A1659" s="664">
        <v>124</v>
      </c>
      <c r="B1659" s="665">
        <v>47</v>
      </c>
      <c r="C1659" s="632"/>
      <c r="D1659" s="633"/>
      <c r="E1659" s="632"/>
      <c r="F1659" s="625"/>
      <c r="G1659" s="608"/>
      <c r="H1659" s="475"/>
      <c r="I1659" s="613"/>
      <c r="J1659" s="614"/>
      <c r="K1659" s="614"/>
      <c r="L1659" s="649"/>
      <c r="M1659" s="644"/>
      <c r="N1659" s="505" t="str">
        <f>一年级BMI</f>
        <v/>
      </c>
      <c r="O1659" s="499" t="str">
        <f>一年级BMI等级</f>
        <v/>
      </c>
      <c r="P1659" s="500" t="str">
        <f>一年级BMI得分</f>
        <v/>
      </c>
      <c r="Q1659" s="515" t="str">
        <f>一年级肺活量得分</f>
        <v/>
      </c>
      <c r="R1659" s="512" t="str">
        <f>一年级等级</f>
        <v/>
      </c>
      <c r="S1659" s="516" t="str">
        <f>一年级50米跑得分</f>
        <v/>
      </c>
      <c r="T1659" s="517" t="str">
        <f>一年级等级</f>
        <v/>
      </c>
      <c r="U1659" s="516" t="str">
        <f>一年级坐位体前屈得分</f>
        <v/>
      </c>
      <c r="V1659" s="517" t="str">
        <f>一年级等级</f>
        <v/>
      </c>
      <c r="W1659" s="516" t="str">
        <f>一年级一分钟跳绳得分</f>
        <v/>
      </c>
      <c r="X1659" s="517" t="str">
        <f>一年级等级</f>
        <v/>
      </c>
      <c r="Y1659" s="515"/>
      <c r="Z1659" s="518"/>
      <c r="AA1659" s="533"/>
      <c r="AB1659" s="515"/>
      <c r="AC1659" s="533" t="str">
        <f>一年级跳绳附加分</f>
        <v/>
      </c>
      <c r="AD1659" s="534" t="str">
        <f>一年级标准分</f>
        <v/>
      </c>
      <c r="AE1659" s="534" t="str">
        <f>一年级总分</f>
        <v/>
      </c>
      <c r="AF1659" s="517" t="str">
        <f>一年级等级</f>
        <v/>
      </c>
    </row>
    <row r="1660" spans="1:32">
      <c r="A1660" s="664">
        <v>124</v>
      </c>
      <c r="B1660" s="665">
        <v>48</v>
      </c>
      <c r="C1660" s="632"/>
      <c r="D1660" s="633"/>
      <c r="E1660" s="632"/>
      <c r="F1660" s="625"/>
      <c r="G1660" s="608"/>
      <c r="H1660" s="475"/>
      <c r="I1660" s="613"/>
      <c r="J1660" s="614"/>
      <c r="K1660" s="614"/>
      <c r="L1660" s="649"/>
      <c r="M1660" s="644"/>
      <c r="N1660" s="505" t="str">
        <f>一年级BMI</f>
        <v/>
      </c>
      <c r="O1660" s="499" t="str">
        <f>一年级BMI等级</f>
        <v/>
      </c>
      <c r="P1660" s="500" t="str">
        <f>一年级BMI得分</f>
        <v/>
      </c>
      <c r="Q1660" s="515" t="str">
        <f>一年级肺活量得分</f>
        <v/>
      </c>
      <c r="R1660" s="512" t="str">
        <f>一年级等级</f>
        <v/>
      </c>
      <c r="S1660" s="516" t="str">
        <f>一年级50米跑得分</f>
        <v/>
      </c>
      <c r="T1660" s="517" t="str">
        <f>一年级等级</f>
        <v/>
      </c>
      <c r="U1660" s="516" t="str">
        <f>一年级坐位体前屈得分</f>
        <v/>
      </c>
      <c r="V1660" s="517" t="str">
        <f>一年级等级</f>
        <v/>
      </c>
      <c r="W1660" s="516" t="str">
        <f>一年级一分钟跳绳得分</f>
        <v/>
      </c>
      <c r="X1660" s="517" t="str">
        <f>一年级等级</f>
        <v/>
      </c>
      <c r="Y1660" s="515"/>
      <c r="Z1660" s="518"/>
      <c r="AA1660" s="533"/>
      <c r="AB1660" s="515"/>
      <c r="AC1660" s="533" t="str">
        <f>一年级跳绳附加分</f>
        <v/>
      </c>
      <c r="AD1660" s="534" t="str">
        <f>一年级标准分</f>
        <v/>
      </c>
      <c r="AE1660" s="534" t="str">
        <f>一年级总分</f>
        <v/>
      </c>
      <c r="AF1660" s="517" t="str">
        <f>一年级等级</f>
        <v/>
      </c>
    </row>
    <row r="1661" spans="1:32">
      <c r="A1661" s="664">
        <v>124</v>
      </c>
      <c r="B1661" s="665">
        <v>49</v>
      </c>
      <c r="C1661" s="632"/>
      <c r="D1661" s="633"/>
      <c r="E1661" s="632"/>
      <c r="F1661" s="625"/>
      <c r="G1661" s="608"/>
      <c r="H1661" s="475"/>
      <c r="I1661" s="613"/>
      <c r="J1661" s="614"/>
      <c r="K1661" s="614"/>
      <c r="L1661" s="649"/>
      <c r="M1661" s="644"/>
      <c r="N1661" s="505" t="str">
        <f>一年级BMI</f>
        <v/>
      </c>
      <c r="O1661" s="499" t="str">
        <f>一年级BMI等级</f>
        <v/>
      </c>
      <c r="P1661" s="500" t="str">
        <f>一年级BMI得分</f>
        <v/>
      </c>
      <c r="Q1661" s="515" t="str">
        <f>一年级肺活量得分</f>
        <v/>
      </c>
      <c r="R1661" s="512" t="str">
        <f>一年级等级</f>
        <v/>
      </c>
      <c r="S1661" s="516" t="str">
        <f>一年级50米跑得分</f>
        <v/>
      </c>
      <c r="T1661" s="517" t="str">
        <f>一年级等级</f>
        <v/>
      </c>
      <c r="U1661" s="516" t="str">
        <f>一年级坐位体前屈得分</f>
        <v/>
      </c>
      <c r="V1661" s="517" t="str">
        <f>一年级等级</f>
        <v/>
      </c>
      <c r="W1661" s="516" t="str">
        <f>一年级一分钟跳绳得分</f>
        <v/>
      </c>
      <c r="X1661" s="517" t="str">
        <f>一年级等级</f>
        <v/>
      </c>
      <c r="Y1661" s="515"/>
      <c r="Z1661" s="518"/>
      <c r="AA1661" s="533"/>
      <c r="AB1661" s="515"/>
      <c r="AC1661" s="533" t="str">
        <f>一年级跳绳附加分</f>
        <v/>
      </c>
      <c r="AD1661" s="534" t="str">
        <f>一年级标准分</f>
        <v/>
      </c>
      <c r="AE1661" s="534" t="str">
        <f>一年级总分</f>
        <v/>
      </c>
      <c r="AF1661" s="517" t="str">
        <f>一年级等级</f>
        <v/>
      </c>
    </row>
    <row r="1662" spans="1:32">
      <c r="A1662" s="664">
        <v>124</v>
      </c>
      <c r="B1662" s="665">
        <v>50</v>
      </c>
      <c r="C1662" s="632"/>
      <c r="D1662" s="633"/>
      <c r="E1662" s="632"/>
      <c r="F1662" s="625"/>
      <c r="G1662" s="608"/>
      <c r="H1662" s="475"/>
      <c r="I1662" s="613"/>
      <c r="J1662" s="614"/>
      <c r="K1662" s="614"/>
      <c r="L1662" s="649"/>
      <c r="M1662" s="644"/>
      <c r="N1662" s="505" t="str">
        <f>一年级BMI</f>
        <v/>
      </c>
      <c r="O1662" s="499" t="str">
        <f>一年级BMI等级</f>
        <v/>
      </c>
      <c r="P1662" s="500" t="str">
        <f>一年级BMI得分</f>
        <v/>
      </c>
      <c r="Q1662" s="515" t="str">
        <f>一年级肺活量得分</f>
        <v/>
      </c>
      <c r="R1662" s="512" t="str">
        <f>一年级等级</f>
        <v/>
      </c>
      <c r="S1662" s="516" t="str">
        <f>一年级50米跑得分</f>
        <v/>
      </c>
      <c r="T1662" s="517" t="str">
        <f>一年级等级</f>
        <v/>
      </c>
      <c r="U1662" s="516" t="str">
        <f>一年级坐位体前屈得分</f>
        <v/>
      </c>
      <c r="V1662" s="517" t="str">
        <f>一年级等级</f>
        <v/>
      </c>
      <c r="W1662" s="516" t="str">
        <f>一年级一分钟跳绳得分</f>
        <v/>
      </c>
      <c r="X1662" s="517" t="str">
        <f>一年级等级</f>
        <v/>
      </c>
      <c r="Y1662" s="515"/>
      <c r="Z1662" s="518"/>
      <c r="AA1662" s="533"/>
      <c r="AB1662" s="515"/>
      <c r="AC1662" s="533" t="str">
        <f>一年级跳绳附加分</f>
        <v/>
      </c>
      <c r="AD1662" s="534" t="str">
        <f>一年级标准分</f>
        <v/>
      </c>
      <c r="AE1662" s="534" t="str">
        <f>一年级总分</f>
        <v/>
      </c>
      <c r="AF1662" s="517" t="str">
        <f>一年级等级</f>
        <v/>
      </c>
    </row>
    <row r="1663" spans="1:32">
      <c r="A1663" s="664">
        <v>124</v>
      </c>
      <c r="B1663" s="665">
        <v>51</v>
      </c>
      <c r="C1663" s="632"/>
      <c r="D1663" s="633"/>
      <c r="E1663" s="632"/>
      <c r="F1663" s="625"/>
      <c r="G1663" s="608"/>
      <c r="H1663" s="475"/>
      <c r="I1663" s="613"/>
      <c r="J1663" s="614"/>
      <c r="K1663" s="614"/>
      <c r="L1663" s="649"/>
      <c r="M1663" s="644"/>
      <c r="N1663" s="505" t="str">
        <f>一年级BMI</f>
        <v/>
      </c>
      <c r="O1663" s="499" t="str">
        <f>一年级BMI等级</f>
        <v/>
      </c>
      <c r="P1663" s="500" t="str">
        <f>一年级BMI得分</f>
        <v/>
      </c>
      <c r="Q1663" s="515" t="str">
        <f>一年级肺活量得分</f>
        <v/>
      </c>
      <c r="R1663" s="512" t="str">
        <f>一年级等级</f>
        <v/>
      </c>
      <c r="S1663" s="516" t="str">
        <f>一年级50米跑得分</f>
        <v/>
      </c>
      <c r="T1663" s="517" t="str">
        <f>一年级等级</f>
        <v/>
      </c>
      <c r="U1663" s="516" t="str">
        <f>一年级坐位体前屈得分</f>
        <v/>
      </c>
      <c r="V1663" s="517" t="str">
        <f>一年级等级</f>
        <v/>
      </c>
      <c r="W1663" s="516" t="str">
        <f>一年级一分钟跳绳得分</f>
        <v/>
      </c>
      <c r="X1663" s="517" t="str">
        <f>一年级等级</f>
        <v/>
      </c>
      <c r="Y1663" s="515"/>
      <c r="Z1663" s="518"/>
      <c r="AA1663" s="533"/>
      <c r="AB1663" s="515"/>
      <c r="AC1663" s="533" t="str">
        <f>一年级跳绳附加分</f>
        <v/>
      </c>
      <c r="AD1663" s="534" t="str">
        <f>一年级标准分</f>
        <v/>
      </c>
      <c r="AE1663" s="534" t="str">
        <f>一年级总分</f>
        <v/>
      </c>
      <c r="AF1663" s="517" t="str">
        <f>一年级等级</f>
        <v/>
      </c>
    </row>
    <row r="1664" spans="1:32">
      <c r="A1664" s="664">
        <v>124</v>
      </c>
      <c r="B1664" s="665">
        <v>52</v>
      </c>
      <c r="C1664" s="632"/>
      <c r="D1664" s="633"/>
      <c r="E1664" s="632"/>
      <c r="F1664" s="625"/>
      <c r="G1664" s="608"/>
      <c r="H1664" s="475"/>
      <c r="I1664" s="613"/>
      <c r="J1664" s="614"/>
      <c r="K1664" s="614"/>
      <c r="L1664" s="649"/>
      <c r="M1664" s="644"/>
      <c r="N1664" s="505" t="str">
        <f>一年级BMI</f>
        <v/>
      </c>
      <c r="O1664" s="499" t="str">
        <f>一年级BMI等级</f>
        <v/>
      </c>
      <c r="P1664" s="500" t="str">
        <f>一年级BMI得分</f>
        <v/>
      </c>
      <c r="Q1664" s="515" t="str">
        <f>一年级肺活量得分</f>
        <v/>
      </c>
      <c r="R1664" s="512" t="str">
        <f>一年级等级</f>
        <v/>
      </c>
      <c r="S1664" s="516" t="str">
        <f>一年级50米跑得分</f>
        <v/>
      </c>
      <c r="T1664" s="517" t="str">
        <f>一年级等级</f>
        <v/>
      </c>
      <c r="U1664" s="516" t="str">
        <f>一年级坐位体前屈得分</f>
        <v/>
      </c>
      <c r="V1664" s="517" t="str">
        <f>一年级等级</f>
        <v/>
      </c>
      <c r="W1664" s="516" t="str">
        <f>一年级一分钟跳绳得分</f>
        <v/>
      </c>
      <c r="X1664" s="517" t="str">
        <f>一年级等级</f>
        <v/>
      </c>
      <c r="Y1664" s="515"/>
      <c r="Z1664" s="518"/>
      <c r="AA1664" s="533"/>
      <c r="AB1664" s="515"/>
      <c r="AC1664" s="533" t="str">
        <f>一年级跳绳附加分</f>
        <v/>
      </c>
      <c r="AD1664" s="534" t="str">
        <f>一年级标准分</f>
        <v/>
      </c>
      <c r="AE1664" s="534" t="str">
        <f>一年级总分</f>
        <v/>
      </c>
      <c r="AF1664" s="517" t="str">
        <f>一年级等级</f>
        <v/>
      </c>
    </row>
    <row r="1665" spans="1:32">
      <c r="A1665" s="664">
        <v>124</v>
      </c>
      <c r="B1665" s="665">
        <v>53</v>
      </c>
      <c r="C1665" s="632"/>
      <c r="D1665" s="633"/>
      <c r="E1665" s="632"/>
      <c r="F1665" s="625"/>
      <c r="G1665" s="608"/>
      <c r="H1665" s="475"/>
      <c r="I1665" s="613"/>
      <c r="J1665" s="614"/>
      <c r="K1665" s="614"/>
      <c r="L1665" s="649"/>
      <c r="M1665" s="644"/>
      <c r="N1665" s="505" t="str">
        <f>一年级BMI</f>
        <v/>
      </c>
      <c r="O1665" s="499" t="str">
        <f>一年级BMI等级</f>
        <v/>
      </c>
      <c r="P1665" s="500" t="str">
        <f>一年级BMI得分</f>
        <v/>
      </c>
      <c r="Q1665" s="515" t="str">
        <f>一年级肺活量得分</f>
        <v/>
      </c>
      <c r="R1665" s="512" t="str">
        <f>一年级等级</f>
        <v/>
      </c>
      <c r="S1665" s="516" t="str">
        <f>一年级50米跑得分</f>
        <v/>
      </c>
      <c r="T1665" s="517" t="str">
        <f>一年级等级</f>
        <v/>
      </c>
      <c r="U1665" s="516" t="str">
        <f>一年级坐位体前屈得分</f>
        <v/>
      </c>
      <c r="V1665" s="517" t="str">
        <f>一年级等级</f>
        <v/>
      </c>
      <c r="W1665" s="516" t="str">
        <f>一年级一分钟跳绳得分</f>
        <v/>
      </c>
      <c r="X1665" s="517" t="str">
        <f>一年级等级</f>
        <v/>
      </c>
      <c r="Y1665" s="515"/>
      <c r="Z1665" s="518"/>
      <c r="AA1665" s="533"/>
      <c r="AB1665" s="515"/>
      <c r="AC1665" s="533" t="str">
        <f>一年级跳绳附加分</f>
        <v/>
      </c>
      <c r="AD1665" s="534" t="str">
        <f>一年级标准分</f>
        <v/>
      </c>
      <c r="AE1665" s="534" t="str">
        <f>一年级总分</f>
        <v/>
      </c>
      <c r="AF1665" s="517" t="str">
        <f>一年级等级</f>
        <v/>
      </c>
    </row>
    <row r="1666" spans="1:32">
      <c r="A1666" s="664">
        <v>124</v>
      </c>
      <c r="B1666" s="665">
        <v>54</v>
      </c>
      <c r="C1666" s="632"/>
      <c r="D1666" s="633"/>
      <c r="E1666" s="632"/>
      <c r="F1666" s="625"/>
      <c r="G1666" s="608"/>
      <c r="H1666" s="475"/>
      <c r="I1666" s="613"/>
      <c r="J1666" s="614"/>
      <c r="K1666" s="614"/>
      <c r="L1666" s="649"/>
      <c r="M1666" s="644"/>
      <c r="N1666" s="505" t="str">
        <f>一年级BMI</f>
        <v/>
      </c>
      <c r="O1666" s="499" t="str">
        <f>一年级BMI等级</f>
        <v/>
      </c>
      <c r="P1666" s="500" t="str">
        <f>一年级BMI得分</f>
        <v/>
      </c>
      <c r="Q1666" s="515" t="str">
        <f>一年级肺活量得分</f>
        <v/>
      </c>
      <c r="R1666" s="512" t="str">
        <f>一年级等级</f>
        <v/>
      </c>
      <c r="S1666" s="516" t="str">
        <f>一年级50米跑得分</f>
        <v/>
      </c>
      <c r="T1666" s="517" t="str">
        <f>一年级等级</f>
        <v/>
      </c>
      <c r="U1666" s="516" t="str">
        <f>一年级坐位体前屈得分</f>
        <v/>
      </c>
      <c r="V1666" s="517" t="str">
        <f>一年级等级</f>
        <v/>
      </c>
      <c r="W1666" s="516" t="str">
        <f>一年级一分钟跳绳得分</f>
        <v/>
      </c>
      <c r="X1666" s="517" t="str">
        <f>一年级等级</f>
        <v/>
      </c>
      <c r="Y1666" s="515"/>
      <c r="Z1666" s="518"/>
      <c r="AA1666" s="533"/>
      <c r="AB1666" s="515"/>
      <c r="AC1666" s="533" t="str">
        <f>一年级跳绳附加分</f>
        <v/>
      </c>
      <c r="AD1666" s="534" t="str">
        <f>一年级标准分</f>
        <v/>
      </c>
      <c r="AE1666" s="534" t="str">
        <f>一年级总分</f>
        <v/>
      </c>
      <c r="AF1666" s="517" t="str">
        <f>一年级等级</f>
        <v/>
      </c>
    </row>
    <row r="1667" spans="1:32">
      <c r="A1667" s="664">
        <v>124</v>
      </c>
      <c r="B1667" s="665">
        <v>55</v>
      </c>
      <c r="C1667" s="632"/>
      <c r="D1667" s="633"/>
      <c r="E1667" s="632"/>
      <c r="F1667" s="625"/>
      <c r="G1667" s="608"/>
      <c r="H1667" s="475"/>
      <c r="I1667" s="613"/>
      <c r="J1667" s="614"/>
      <c r="K1667" s="614"/>
      <c r="L1667" s="649"/>
      <c r="M1667" s="644"/>
      <c r="N1667" s="505" t="str">
        <f>一年级BMI</f>
        <v/>
      </c>
      <c r="O1667" s="499" t="str">
        <f>一年级BMI等级</f>
        <v/>
      </c>
      <c r="P1667" s="500" t="str">
        <f>一年级BMI得分</f>
        <v/>
      </c>
      <c r="Q1667" s="515" t="str">
        <f>一年级肺活量得分</f>
        <v/>
      </c>
      <c r="R1667" s="512" t="str">
        <f>一年级等级</f>
        <v/>
      </c>
      <c r="S1667" s="516" t="str">
        <f>一年级50米跑得分</f>
        <v/>
      </c>
      <c r="T1667" s="517" t="str">
        <f>一年级等级</f>
        <v/>
      </c>
      <c r="U1667" s="516" t="str">
        <f>一年级坐位体前屈得分</f>
        <v/>
      </c>
      <c r="V1667" s="517" t="str">
        <f>一年级等级</f>
        <v/>
      </c>
      <c r="W1667" s="516" t="str">
        <f>一年级一分钟跳绳得分</f>
        <v/>
      </c>
      <c r="X1667" s="517" t="str">
        <f>一年级等级</f>
        <v/>
      </c>
      <c r="Y1667" s="515"/>
      <c r="Z1667" s="518"/>
      <c r="AA1667" s="533"/>
      <c r="AB1667" s="515"/>
      <c r="AC1667" s="533" t="str">
        <f>一年级跳绳附加分</f>
        <v/>
      </c>
      <c r="AD1667" s="534" t="str">
        <f>一年级标准分</f>
        <v/>
      </c>
      <c r="AE1667" s="534" t="str">
        <f>一年级总分</f>
        <v/>
      </c>
      <c r="AF1667" s="517" t="str">
        <f>一年级等级</f>
        <v/>
      </c>
    </row>
    <row r="1668" spans="1:32">
      <c r="A1668" s="664">
        <v>124</v>
      </c>
      <c r="B1668" s="665">
        <v>56</v>
      </c>
      <c r="C1668" s="632"/>
      <c r="D1668" s="633"/>
      <c r="E1668" s="632"/>
      <c r="F1668" s="625"/>
      <c r="G1668" s="608"/>
      <c r="H1668" s="475"/>
      <c r="I1668" s="613"/>
      <c r="J1668" s="614"/>
      <c r="K1668" s="614"/>
      <c r="L1668" s="649"/>
      <c r="M1668" s="644"/>
      <c r="N1668" s="505" t="str">
        <f>一年级BMI</f>
        <v/>
      </c>
      <c r="O1668" s="499" t="str">
        <f>一年级BMI等级</f>
        <v/>
      </c>
      <c r="P1668" s="500" t="str">
        <f>一年级BMI得分</f>
        <v/>
      </c>
      <c r="Q1668" s="515" t="str">
        <f>一年级肺活量得分</f>
        <v/>
      </c>
      <c r="R1668" s="512" t="str">
        <f>一年级等级</f>
        <v/>
      </c>
      <c r="S1668" s="516" t="str">
        <f>一年级50米跑得分</f>
        <v/>
      </c>
      <c r="T1668" s="517" t="str">
        <f>一年级等级</f>
        <v/>
      </c>
      <c r="U1668" s="516" t="str">
        <f>一年级坐位体前屈得分</f>
        <v/>
      </c>
      <c r="V1668" s="517" t="str">
        <f>一年级等级</f>
        <v/>
      </c>
      <c r="W1668" s="516" t="str">
        <f>一年级一分钟跳绳得分</f>
        <v/>
      </c>
      <c r="X1668" s="517" t="str">
        <f>一年级等级</f>
        <v/>
      </c>
      <c r="Y1668" s="515"/>
      <c r="Z1668" s="518"/>
      <c r="AA1668" s="533"/>
      <c r="AB1668" s="515"/>
      <c r="AC1668" s="533" t="str">
        <f>一年级跳绳附加分</f>
        <v/>
      </c>
      <c r="AD1668" s="534" t="str">
        <f>一年级标准分</f>
        <v/>
      </c>
      <c r="AE1668" s="534" t="str">
        <f>一年级总分</f>
        <v/>
      </c>
      <c r="AF1668" s="517" t="str">
        <f>一年级等级</f>
        <v/>
      </c>
    </row>
    <row r="1669" spans="1:32">
      <c r="A1669" s="664">
        <v>124</v>
      </c>
      <c r="B1669" s="665">
        <v>57</v>
      </c>
      <c r="C1669" s="632"/>
      <c r="D1669" s="633"/>
      <c r="E1669" s="632"/>
      <c r="F1669" s="625"/>
      <c r="G1669" s="608"/>
      <c r="H1669" s="475"/>
      <c r="I1669" s="613"/>
      <c r="J1669" s="614"/>
      <c r="K1669" s="614"/>
      <c r="L1669" s="649"/>
      <c r="M1669" s="644"/>
      <c r="N1669" s="505" t="str">
        <f>一年级BMI</f>
        <v/>
      </c>
      <c r="O1669" s="499" t="str">
        <f>一年级BMI等级</f>
        <v/>
      </c>
      <c r="P1669" s="500" t="str">
        <f>一年级BMI得分</f>
        <v/>
      </c>
      <c r="Q1669" s="515" t="str">
        <f>一年级肺活量得分</f>
        <v/>
      </c>
      <c r="R1669" s="512" t="str">
        <f>一年级等级</f>
        <v/>
      </c>
      <c r="S1669" s="516" t="str">
        <f>一年级50米跑得分</f>
        <v/>
      </c>
      <c r="T1669" s="517" t="str">
        <f>一年级等级</f>
        <v/>
      </c>
      <c r="U1669" s="516" t="str">
        <f>一年级坐位体前屈得分</f>
        <v/>
      </c>
      <c r="V1669" s="517" t="str">
        <f>一年级等级</f>
        <v/>
      </c>
      <c r="W1669" s="516" t="str">
        <f>一年级一分钟跳绳得分</f>
        <v/>
      </c>
      <c r="X1669" s="517" t="str">
        <f>一年级等级</f>
        <v/>
      </c>
      <c r="Y1669" s="515"/>
      <c r="Z1669" s="518"/>
      <c r="AA1669" s="533"/>
      <c r="AB1669" s="515"/>
      <c r="AC1669" s="533" t="str">
        <f>一年级跳绳附加分</f>
        <v/>
      </c>
      <c r="AD1669" s="534" t="str">
        <f>一年级标准分</f>
        <v/>
      </c>
      <c r="AE1669" s="534" t="str">
        <f>一年级总分</f>
        <v/>
      </c>
      <c r="AF1669" s="517" t="str">
        <f>一年级等级</f>
        <v/>
      </c>
    </row>
    <row r="1670" spans="1:32">
      <c r="A1670" s="664">
        <v>124</v>
      </c>
      <c r="B1670" s="665">
        <v>58</v>
      </c>
      <c r="C1670" s="632"/>
      <c r="D1670" s="633"/>
      <c r="E1670" s="632"/>
      <c r="F1670" s="625"/>
      <c r="G1670" s="608"/>
      <c r="H1670" s="475"/>
      <c r="I1670" s="613"/>
      <c r="J1670" s="614"/>
      <c r="K1670" s="614"/>
      <c r="L1670" s="649"/>
      <c r="M1670" s="644"/>
      <c r="N1670" s="505" t="str">
        <f>一年级BMI</f>
        <v/>
      </c>
      <c r="O1670" s="499" t="str">
        <f>一年级BMI等级</f>
        <v/>
      </c>
      <c r="P1670" s="500" t="str">
        <f>一年级BMI得分</f>
        <v/>
      </c>
      <c r="Q1670" s="515" t="str">
        <f>一年级肺活量得分</f>
        <v/>
      </c>
      <c r="R1670" s="512" t="str">
        <f>一年级等级</f>
        <v/>
      </c>
      <c r="S1670" s="516" t="str">
        <f>一年级50米跑得分</f>
        <v/>
      </c>
      <c r="T1670" s="517" t="str">
        <f>一年级等级</f>
        <v/>
      </c>
      <c r="U1670" s="516" t="str">
        <f>一年级坐位体前屈得分</f>
        <v/>
      </c>
      <c r="V1670" s="517" t="str">
        <f>一年级等级</f>
        <v/>
      </c>
      <c r="W1670" s="516" t="str">
        <f>一年级一分钟跳绳得分</f>
        <v/>
      </c>
      <c r="X1670" s="517" t="str">
        <f>一年级等级</f>
        <v/>
      </c>
      <c r="Y1670" s="515"/>
      <c r="Z1670" s="518"/>
      <c r="AA1670" s="533"/>
      <c r="AB1670" s="515"/>
      <c r="AC1670" s="533" t="str">
        <f>一年级跳绳附加分</f>
        <v/>
      </c>
      <c r="AD1670" s="534" t="str">
        <f>一年级标准分</f>
        <v/>
      </c>
      <c r="AE1670" s="534" t="str">
        <f>一年级总分</f>
        <v/>
      </c>
      <c r="AF1670" s="517" t="str">
        <f>一年级等级</f>
        <v/>
      </c>
    </row>
    <row r="1671" spans="1:32">
      <c r="A1671" s="664">
        <v>124</v>
      </c>
      <c r="B1671" s="665">
        <v>59</v>
      </c>
      <c r="C1671" s="632"/>
      <c r="D1671" s="633"/>
      <c r="E1671" s="632"/>
      <c r="F1671" s="625"/>
      <c r="G1671" s="608"/>
      <c r="H1671" s="475"/>
      <c r="I1671" s="613"/>
      <c r="J1671" s="614"/>
      <c r="K1671" s="614"/>
      <c r="L1671" s="649"/>
      <c r="M1671" s="644"/>
      <c r="N1671" s="505" t="str">
        <f>一年级BMI</f>
        <v/>
      </c>
      <c r="O1671" s="499" t="str">
        <f>一年级BMI等级</f>
        <v/>
      </c>
      <c r="P1671" s="500" t="str">
        <f>一年级BMI得分</f>
        <v/>
      </c>
      <c r="Q1671" s="515" t="str">
        <f>一年级肺活量得分</f>
        <v/>
      </c>
      <c r="R1671" s="512" t="str">
        <f>一年级等级</f>
        <v/>
      </c>
      <c r="S1671" s="516" t="str">
        <f>一年级50米跑得分</f>
        <v/>
      </c>
      <c r="T1671" s="517" t="str">
        <f>一年级等级</f>
        <v/>
      </c>
      <c r="U1671" s="516" t="str">
        <f>一年级坐位体前屈得分</f>
        <v/>
      </c>
      <c r="V1671" s="517" t="str">
        <f>一年级等级</f>
        <v/>
      </c>
      <c r="W1671" s="516" t="str">
        <f>一年级一分钟跳绳得分</f>
        <v/>
      </c>
      <c r="X1671" s="517" t="str">
        <f>一年级等级</f>
        <v/>
      </c>
      <c r="Y1671" s="515"/>
      <c r="Z1671" s="518"/>
      <c r="AA1671" s="533"/>
      <c r="AB1671" s="515"/>
      <c r="AC1671" s="533" t="str">
        <f>一年级跳绳附加分</f>
        <v/>
      </c>
      <c r="AD1671" s="534" t="str">
        <f>一年级标准分</f>
        <v/>
      </c>
      <c r="AE1671" s="534" t="str">
        <f>一年级总分</f>
        <v/>
      </c>
      <c r="AF1671" s="517" t="str">
        <f>一年级等级</f>
        <v/>
      </c>
    </row>
    <row r="1672" spans="1:32">
      <c r="A1672" s="664">
        <v>124</v>
      </c>
      <c r="B1672" s="665">
        <v>60</v>
      </c>
      <c r="C1672" s="632"/>
      <c r="D1672" s="633"/>
      <c r="E1672" s="632"/>
      <c r="F1672" s="625"/>
      <c r="G1672" s="608"/>
      <c r="H1672" s="475"/>
      <c r="I1672" s="613"/>
      <c r="J1672" s="614"/>
      <c r="K1672" s="614"/>
      <c r="L1672" s="649"/>
      <c r="M1672" s="644"/>
      <c r="N1672" s="505" t="str">
        <f>一年级BMI</f>
        <v/>
      </c>
      <c r="O1672" s="499" t="str">
        <f>一年级BMI等级</f>
        <v/>
      </c>
      <c r="P1672" s="500" t="str">
        <f>一年级BMI得分</f>
        <v/>
      </c>
      <c r="Q1672" s="515" t="str">
        <f>一年级肺活量得分</f>
        <v/>
      </c>
      <c r="R1672" s="512" t="str">
        <f>一年级等级</f>
        <v/>
      </c>
      <c r="S1672" s="516" t="str">
        <f>一年级50米跑得分</f>
        <v/>
      </c>
      <c r="T1672" s="517" t="str">
        <f>一年级等级</f>
        <v/>
      </c>
      <c r="U1672" s="516" t="str">
        <f>一年级坐位体前屈得分</f>
        <v/>
      </c>
      <c r="V1672" s="517" t="str">
        <f>一年级等级</f>
        <v/>
      </c>
      <c r="W1672" s="516" t="str">
        <f>一年级一分钟跳绳得分</f>
        <v/>
      </c>
      <c r="X1672" s="517" t="str">
        <f>一年级等级</f>
        <v/>
      </c>
      <c r="Y1672" s="515"/>
      <c r="Z1672" s="518"/>
      <c r="AA1672" s="533"/>
      <c r="AB1672" s="515"/>
      <c r="AC1672" s="533" t="str">
        <f>一年级跳绳附加分</f>
        <v/>
      </c>
      <c r="AD1672" s="534" t="str">
        <f>一年级标准分</f>
        <v/>
      </c>
      <c r="AE1672" s="534" t="str">
        <f>一年级总分</f>
        <v/>
      </c>
      <c r="AF1672" s="517" t="str">
        <f>一年级等级</f>
        <v/>
      </c>
    </row>
    <row r="1673" spans="1:32">
      <c r="A1673" s="664">
        <v>124</v>
      </c>
      <c r="B1673" s="665">
        <v>61</v>
      </c>
      <c r="C1673" s="632"/>
      <c r="D1673" s="633"/>
      <c r="E1673" s="632"/>
      <c r="F1673" s="625"/>
      <c r="G1673" s="608"/>
      <c r="H1673" s="475"/>
      <c r="I1673" s="613"/>
      <c r="J1673" s="614"/>
      <c r="K1673" s="614"/>
      <c r="L1673" s="649"/>
      <c r="M1673" s="644"/>
      <c r="N1673" s="505" t="str">
        <f>一年级BMI</f>
        <v/>
      </c>
      <c r="O1673" s="499" t="str">
        <f>一年级BMI等级</f>
        <v/>
      </c>
      <c r="P1673" s="500" t="str">
        <f>一年级BMI得分</f>
        <v/>
      </c>
      <c r="Q1673" s="515" t="str">
        <f>一年级肺活量得分</f>
        <v/>
      </c>
      <c r="R1673" s="512" t="str">
        <f>一年级等级</f>
        <v/>
      </c>
      <c r="S1673" s="516" t="str">
        <f>一年级50米跑得分</f>
        <v/>
      </c>
      <c r="T1673" s="517" t="str">
        <f>一年级等级</f>
        <v/>
      </c>
      <c r="U1673" s="516" t="str">
        <f>一年级坐位体前屈得分</f>
        <v/>
      </c>
      <c r="V1673" s="517" t="str">
        <f>一年级等级</f>
        <v/>
      </c>
      <c r="W1673" s="516" t="str">
        <f>一年级一分钟跳绳得分</f>
        <v/>
      </c>
      <c r="X1673" s="517" t="str">
        <f>一年级等级</f>
        <v/>
      </c>
      <c r="Y1673" s="515"/>
      <c r="Z1673" s="518"/>
      <c r="AA1673" s="533"/>
      <c r="AB1673" s="515"/>
      <c r="AC1673" s="533" t="str">
        <f>一年级跳绳附加分</f>
        <v/>
      </c>
      <c r="AD1673" s="534" t="str">
        <f>一年级标准分</f>
        <v/>
      </c>
      <c r="AE1673" s="534" t="str">
        <f>一年级总分</f>
        <v/>
      </c>
      <c r="AF1673" s="517" t="str">
        <f>一年级等级</f>
        <v/>
      </c>
    </row>
    <row r="1674" spans="1:32">
      <c r="A1674" s="664">
        <v>124</v>
      </c>
      <c r="B1674" s="665">
        <v>62</v>
      </c>
      <c r="C1674" s="632"/>
      <c r="D1674" s="633"/>
      <c r="E1674" s="632"/>
      <c r="F1674" s="625"/>
      <c r="G1674" s="608"/>
      <c r="H1674" s="475"/>
      <c r="I1674" s="613"/>
      <c r="J1674" s="614"/>
      <c r="K1674" s="614"/>
      <c r="L1674" s="649"/>
      <c r="M1674" s="644"/>
      <c r="N1674" s="505" t="str">
        <f>一年级BMI</f>
        <v/>
      </c>
      <c r="O1674" s="499" t="str">
        <f>一年级BMI等级</f>
        <v/>
      </c>
      <c r="P1674" s="500" t="str">
        <f>一年级BMI得分</f>
        <v/>
      </c>
      <c r="Q1674" s="515" t="str">
        <f>一年级肺活量得分</f>
        <v/>
      </c>
      <c r="R1674" s="512" t="str">
        <f>一年级等级</f>
        <v/>
      </c>
      <c r="S1674" s="516" t="str">
        <f>一年级50米跑得分</f>
        <v/>
      </c>
      <c r="T1674" s="517" t="str">
        <f>一年级等级</f>
        <v/>
      </c>
      <c r="U1674" s="516" t="str">
        <f>一年级坐位体前屈得分</f>
        <v/>
      </c>
      <c r="V1674" s="517" t="str">
        <f>一年级等级</f>
        <v/>
      </c>
      <c r="W1674" s="516" t="str">
        <f>一年级一分钟跳绳得分</f>
        <v/>
      </c>
      <c r="X1674" s="517" t="str">
        <f>一年级等级</f>
        <v/>
      </c>
      <c r="Y1674" s="515"/>
      <c r="Z1674" s="518"/>
      <c r="AA1674" s="533"/>
      <c r="AB1674" s="515"/>
      <c r="AC1674" s="533" t="str">
        <f>一年级跳绳附加分</f>
        <v/>
      </c>
      <c r="AD1674" s="534" t="str">
        <f>一年级标准分</f>
        <v/>
      </c>
      <c r="AE1674" s="534" t="str">
        <f>一年级总分</f>
        <v/>
      </c>
      <c r="AF1674" s="517" t="str">
        <f>一年级等级</f>
        <v/>
      </c>
    </row>
    <row r="1675" spans="1:32">
      <c r="A1675" s="664">
        <v>124</v>
      </c>
      <c r="B1675" s="665">
        <v>63</v>
      </c>
      <c r="C1675" s="632"/>
      <c r="D1675" s="633"/>
      <c r="E1675" s="632"/>
      <c r="F1675" s="625"/>
      <c r="G1675" s="608"/>
      <c r="H1675" s="475"/>
      <c r="I1675" s="613"/>
      <c r="J1675" s="614"/>
      <c r="K1675" s="614"/>
      <c r="L1675" s="649"/>
      <c r="M1675" s="644"/>
      <c r="N1675" s="505" t="str">
        <f>一年级BMI</f>
        <v/>
      </c>
      <c r="O1675" s="499" t="str">
        <f>一年级BMI等级</f>
        <v/>
      </c>
      <c r="P1675" s="500" t="str">
        <f>一年级BMI得分</f>
        <v/>
      </c>
      <c r="Q1675" s="515" t="str">
        <f>一年级肺活量得分</f>
        <v/>
      </c>
      <c r="R1675" s="512" t="str">
        <f>一年级等级</f>
        <v/>
      </c>
      <c r="S1675" s="516" t="str">
        <f>一年级50米跑得分</f>
        <v/>
      </c>
      <c r="T1675" s="517" t="str">
        <f>一年级等级</f>
        <v/>
      </c>
      <c r="U1675" s="516" t="str">
        <f>一年级坐位体前屈得分</f>
        <v/>
      </c>
      <c r="V1675" s="517" t="str">
        <f>一年级等级</f>
        <v/>
      </c>
      <c r="W1675" s="516" t="str">
        <f>一年级一分钟跳绳得分</f>
        <v/>
      </c>
      <c r="X1675" s="517" t="str">
        <f>一年级等级</f>
        <v/>
      </c>
      <c r="Y1675" s="515"/>
      <c r="Z1675" s="518"/>
      <c r="AA1675" s="533"/>
      <c r="AB1675" s="515"/>
      <c r="AC1675" s="533" t="str">
        <f>一年级跳绳附加分</f>
        <v/>
      </c>
      <c r="AD1675" s="534" t="str">
        <f>一年级标准分</f>
        <v/>
      </c>
      <c r="AE1675" s="534" t="str">
        <f>一年级总分</f>
        <v/>
      </c>
      <c r="AF1675" s="517" t="str">
        <f>一年级等级</f>
        <v/>
      </c>
    </row>
    <row r="1676" spans="1:32">
      <c r="A1676" s="664">
        <v>124</v>
      </c>
      <c r="B1676" s="665">
        <v>64</v>
      </c>
      <c r="C1676" s="632"/>
      <c r="D1676" s="633"/>
      <c r="E1676" s="632"/>
      <c r="F1676" s="625"/>
      <c r="G1676" s="608"/>
      <c r="H1676" s="475"/>
      <c r="I1676" s="613"/>
      <c r="J1676" s="614"/>
      <c r="K1676" s="614"/>
      <c r="L1676" s="649"/>
      <c r="M1676" s="644"/>
      <c r="N1676" s="505" t="str">
        <f>一年级BMI</f>
        <v/>
      </c>
      <c r="O1676" s="499" t="str">
        <f>一年级BMI等级</f>
        <v/>
      </c>
      <c r="P1676" s="500" t="str">
        <f>一年级BMI得分</f>
        <v/>
      </c>
      <c r="Q1676" s="515" t="str">
        <f>一年级肺活量得分</f>
        <v/>
      </c>
      <c r="R1676" s="512" t="str">
        <f>一年级等级</f>
        <v/>
      </c>
      <c r="S1676" s="516" t="str">
        <f>一年级50米跑得分</f>
        <v/>
      </c>
      <c r="T1676" s="517" t="str">
        <f>一年级等级</f>
        <v/>
      </c>
      <c r="U1676" s="516" t="str">
        <f>一年级坐位体前屈得分</f>
        <v/>
      </c>
      <c r="V1676" s="517" t="str">
        <f>一年级等级</f>
        <v/>
      </c>
      <c r="W1676" s="516" t="str">
        <f>一年级一分钟跳绳得分</f>
        <v/>
      </c>
      <c r="X1676" s="517" t="str">
        <f>一年级等级</f>
        <v/>
      </c>
      <c r="Y1676" s="515"/>
      <c r="Z1676" s="518"/>
      <c r="AA1676" s="533"/>
      <c r="AB1676" s="515"/>
      <c r="AC1676" s="533" t="str">
        <f>一年级跳绳附加分</f>
        <v/>
      </c>
      <c r="AD1676" s="534" t="str">
        <f>一年级标准分</f>
        <v/>
      </c>
      <c r="AE1676" s="534" t="str">
        <f>一年级总分</f>
        <v/>
      </c>
      <c r="AF1676" s="517" t="str">
        <f>一年级等级</f>
        <v/>
      </c>
    </row>
    <row r="1677" spans="1:32">
      <c r="A1677" s="664">
        <v>124</v>
      </c>
      <c r="B1677" s="665">
        <v>65</v>
      </c>
      <c r="C1677" s="632"/>
      <c r="D1677" s="633"/>
      <c r="E1677" s="632"/>
      <c r="F1677" s="625"/>
      <c r="G1677" s="608"/>
      <c r="H1677" s="475"/>
      <c r="I1677" s="613"/>
      <c r="J1677" s="614"/>
      <c r="K1677" s="614"/>
      <c r="L1677" s="649"/>
      <c r="M1677" s="644"/>
      <c r="N1677" s="505" t="str">
        <f>一年级BMI</f>
        <v/>
      </c>
      <c r="O1677" s="499" t="str">
        <f>一年级BMI等级</f>
        <v/>
      </c>
      <c r="P1677" s="500" t="str">
        <f>一年级BMI得分</f>
        <v/>
      </c>
      <c r="Q1677" s="515" t="str">
        <f>一年级肺活量得分</f>
        <v/>
      </c>
      <c r="R1677" s="512" t="str">
        <f>一年级等级</f>
        <v/>
      </c>
      <c r="S1677" s="516" t="str">
        <f>一年级50米跑得分</f>
        <v/>
      </c>
      <c r="T1677" s="517" t="str">
        <f>一年级等级</f>
        <v/>
      </c>
      <c r="U1677" s="516" t="str">
        <f>一年级坐位体前屈得分</f>
        <v/>
      </c>
      <c r="V1677" s="517" t="str">
        <f>一年级等级</f>
        <v/>
      </c>
      <c r="W1677" s="516" t="str">
        <f>一年级一分钟跳绳得分</f>
        <v/>
      </c>
      <c r="X1677" s="517" t="str">
        <f>一年级等级</f>
        <v/>
      </c>
      <c r="Y1677" s="515"/>
      <c r="Z1677" s="518"/>
      <c r="AA1677" s="533"/>
      <c r="AB1677" s="515"/>
      <c r="AC1677" s="533" t="str">
        <f>一年级跳绳附加分</f>
        <v/>
      </c>
      <c r="AD1677" s="534" t="str">
        <f>一年级标准分</f>
        <v/>
      </c>
      <c r="AE1677" s="534" t="str">
        <f>一年级总分</f>
        <v/>
      </c>
      <c r="AF1677" s="517" t="str">
        <f>一年级等级</f>
        <v/>
      </c>
    </row>
    <row r="1678" spans="1:32">
      <c r="A1678" s="664">
        <v>124</v>
      </c>
      <c r="B1678" s="665">
        <v>66</v>
      </c>
      <c r="C1678" s="632"/>
      <c r="D1678" s="633"/>
      <c r="E1678" s="632"/>
      <c r="F1678" s="625"/>
      <c r="G1678" s="608"/>
      <c r="H1678" s="475"/>
      <c r="I1678" s="613"/>
      <c r="J1678" s="614"/>
      <c r="K1678" s="614"/>
      <c r="L1678" s="649"/>
      <c r="M1678" s="644"/>
      <c r="N1678" s="505" t="str">
        <f>一年级BMI</f>
        <v/>
      </c>
      <c r="O1678" s="499" t="str">
        <f>一年级BMI等级</f>
        <v/>
      </c>
      <c r="P1678" s="500" t="str">
        <f>一年级BMI得分</f>
        <v/>
      </c>
      <c r="Q1678" s="515" t="str">
        <f>一年级肺活量得分</f>
        <v/>
      </c>
      <c r="R1678" s="512" t="str">
        <f>一年级等级</f>
        <v/>
      </c>
      <c r="S1678" s="516" t="str">
        <f>一年级50米跑得分</f>
        <v/>
      </c>
      <c r="T1678" s="517" t="str">
        <f>一年级等级</f>
        <v/>
      </c>
      <c r="U1678" s="516" t="str">
        <f>一年级坐位体前屈得分</f>
        <v/>
      </c>
      <c r="V1678" s="517" t="str">
        <f>一年级等级</f>
        <v/>
      </c>
      <c r="W1678" s="516" t="str">
        <f>一年级一分钟跳绳得分</f>
        <v/>
      </c>
      <c r="X1678" s="517" t="str">
        <f>一年级等级</f>
        <v/>
      </c>
      <c r="Y1678" s="515"/>
      <c r="Z1678" s="518"/>
      <c r="AA1678" s="533"/>
      <c r="AB1678" s="515"/>
      <c r="AC1678" s="533" t="str">
        <f>一年级跳绳附加分</f>
        <v/>
      </c>
      <c r="AD1678" s="534" t="str">
        <f>一年级标准分</f>
        <v/>
      </c>
      <c r="AE1678" s="534" t="str">
        <f>一年级总分</f>
        <v/>
      </c>
      <c r="AF1678" s="517" t="str">
        <f>一年级等级</f>
        <v/>
      </c>
    </row>
    <row r="1679" spans="1:32">
      <c r="A1679" s="664">
        <v>124</v>
      </c>
      <c r="B1679" s="665">
        <v>67</v>
      </c>
      <c r="C1679" s="632"/>
      <c r="D1679" s="633"/>
      <c r="E1679" s="632"/>
      <c r="F1679" s="625"/>
      <c r="G1679" s="608"/>
      <c r="H1679" s="475"/>
      <c r="I1679" s="613"/>
      <c r="J1679" s="614"/>
      <c r="K1679" s="614"/>
      <c r="L1679" s="649"/>
      <c r="M1679" s="644"/>
      <c r="N1679" s="505" t="str">
        <f>一年级BMI</f>
        <v/>
      </c>
      <c r="O1679" s="499" t="str">
        <f>一年级BMI等级</f>
        <v/>
      </c>
      <c r="P1679" s="500" t="str">
        <f>一年级BMI得分</f>
        <v/>
      </c>
      <c r="Q1679" s="515" t="str">
        <f>一年级肺活量得分</f>
        <v/>
      </c>
      <c r="R1679" s="512" t="str">
        <f>一年级等级</f>
        <v/>
      </c>
      <c r="S1679" s="516" t="str">
        <f>一年级50米跑得分</f>
        <v/>
      </c>
      <c r="T1679" s="517" t="str">
        <f>一年级等级</f>
        <v/>
      </c>
      <c r="U1679" s="516" t="str">
        <f>一年级坐位体前屈得分</f>
        <v/>
      </c>
      <c r="V1679" s="517" t="str">
        <f>一年级等级</f>
        <v/>
      </c>
      <c r="W1679" s="516" t="str">
        <f>一年级一分钟跳绳得分</f>
        <v/>
      </c>
      <c r="X1679" s="517" t="str">
        <f>一年级等级</f>
        <v/>
      </c>
      <c r="Y1679" s="515"/>
      <c r="Z1679" s="518"/>
      <c r="AA1679" s="533"/>
      <c r="AB1679" s="515"/>
      <c r="AC1679" s="533" t="str">
        <f>一年级跳绳附加分</f>
        <v/>
      </c>
      <c r="AD1679" s="534" t="str">
        <f>一年级标准分</f>
        <v/>
      </c>
      <c r="AE1679" s="534" t="str">
        <f>一年级总分</f>
        <v/>
      </c>
      <c r="AF1679" s="517" t="str">
        <f>一年级等级</f>
        <v/>
      </c>
    </row>
    <row r="1680" spans="1:32">
      <c r="A1680" s="664">
        <v>124</v>
      </c>
      <c r="B1680" s="665">
        <v>68</v>
      </c>
      <c r="C1680" s="632"/>
      <c r="D1680" s="633"/>
      <c r="E1680" s="632"/>
      <c r="F1680" s="625"/>
      <c r="G1680" s="608"/>
      <c r="H1680" s="475"/>
      <c r="I1680" s="613"/>
      <c r="J1680" s="614"/>
      <c r="K1680" s="614"/>
      <c r="L1680" s="649"/>
      <c r="M1680" s="644"/>
      <c r="N1680" s="505" t="str">
        <f>一年级BMI</f>
        <v/>
      </c>
      <c r="O1680" s="499" t="str">
        <f>一年级BMI等级</f>
        <v/>
      </c>
      <c r="P1680" s="500" t="str">
        <f>一年级BMI得分</f>
        <v/>
      </c>
      <c r="Q1680" s="515" t="str">
        <f>一年级肺活量得分</f>
        <v/>
      </c>
      <c r="R1680" s="512" t="str">
        <f>一年级等级</f>
        <v/>
      </c>
      <c r="S1680" s="516" t="str">
        <f>一年级50米跑得分</f>
        <v/>
      </c>
      <c r="T1680" s="517" t="str">
        <f>一年级等级</f>
        <v/>
      </c>
      <c r="U1680" s="516" t="str">
        <f>一年级坐位体前屈得分</f>
        <v/>
      </c>
      <c r="V1680" s="517" t="str">
        <f>一年级等级</f>
        <v/>
      </c>
      <c r="W1680" s="516" t="str">
        <f>一年级一分钟跳绳得分</f>
        <v/>
      </c>
      <c r="X1680" s="517" t="str">
        <f>一年级等级</f>
        <v/>
      </c>
      <c r="Y1680" s="515"/>
      <c r="Z1680" s="518"/>
      <c r="AA1680" s="533"/>
      <c r="AB1680" s="515"/>
      <c r="AC1680" s="533" t="str">
        <f>一年级跳绳附加分</f>
        <v/>
      </c>
      <c r="AD1680" s="534" t="str">
        <f>一年级标准分</f>
        <v/>
      </c>
      <c r="AE1680" s="534" t="str">
        <f>一年级总分</f>
        <v/>
      </c>
      <c r="AF1680" s="517" t="str">
        <f>一年级等级</f>
        <v/>
      </c>
    </row>
    <row r="1681" spans="1:32">
      <c r="A1681" s="664">
        <v>124</v>
      </c>
      <c r="B1681" s="665">
        <v>69</v>
      </c>
      <c r="C1681" s="632"/>
      <c r="D1681" s="633"/>
      <c r="E1681" s="632"/>
      <c r="F1681" s="625"/>
      <c r="G1681" s="608"/>
      <c r="H1681" s="475"/>
      <c r="I1681" s="613"/>
      <c r="J1681" s="614"/>
      <c r="K1681" s="614"/>
      <c r="L1681" s="649"/>
      <c r="M1681" s="644"/>
      <c r="N1681" s="505" t="str">
        <f>一年级BMI</f>
        <v/>
      </c>
      <c r="O1681" s="499" t="str">
        <f>一年级BMI等级</f>
        <v/>
      </c>
      <c r="P1681" s="500" t="str">
        <f>一年级BMI得分</f>
        <v/>
      </c>
      <c r="Q1681" s="515" t="str">
        <f>一年级肺活量得分</f>
        <v/>
      </c>
      <c r="R1681" s="512" t="str">
        <f>一年级等级</f>
        <v/>
      </c>
      <c r="S1681" s="516" t="str">
        <f>一年级50米跑得分</f>
        <v/>
      </c>
      <c r="T1681" s="517" t="str">
        <f>一年级等级</f>
        <v/>
      </c>
      <c r="U1681" s="516" t="str">
        <f>一年级坐位体前屈得分</f>
        <v/>
      </c>
      <c r="V1681" s="517" t="str">
        <f>一年级等级</f>
        <v/>
      </c>
      <c r="W1681" s="516" t="str">
        <f>一年级一分钟跳绳得分</f>
        <v/>
      </c>
      <c r="X1681" s="517" t="str">
        <f>一年级等级</f>
        <v/>
      </c>
      <c r="Y1681" s="515"/>
      <c r="Z1681" s="518"/>
      <c r="AA1681" s="533"/>
      <c r="AB1681" s="515"/>
      <c r="AC1681" s="533" t="str">
        <f>一年级跳绳附加分</f>
        <v/>
      </c>
      <c r="AD1681" s="534" t="str">
        <f>一年级标准分</f>
        <v/>
      </c>
      <c r="AE1681" s="534" t="str">
        <f>一年级总分</f>
        <v/>
      </c>
      <c r="AF1681" s="517" t="str">
        <f>一年级等级</f>
        <v/>
      </c>
    </row>
    <row r="1682" ht="15.75" spans="1:32">
      <c r="A1682" s="687">
        <v>124</v>
      </c>
      <c r="B1682" s="688">
        <v>70</v>
      </c>
      <c r="C1682" s="634"/>
      <c r="D1682" s="635"/>
      <c r="E1682" s="634"/>
      <c r="F1682" s="636"/>
      <c r="G1682" s="611"/>
      <c r="H1682" s="542"/>
      <c r="I1682" s="617"/>
      <c r="J1682" s="618"/>
      <c r="K1682" s="618"/>
      <c r="L1682" s="652"/>
      <c r="M1682" s="647"/>
      <c r="N1682" s="573" t="str">
        <f>一年级BMI</f>
        <v/>
      </c>
      <c r="O1682" s="574" t="str">
        <f>一年级BMI等级</f>
        <v/>
      </c>
      <c r="P1682" s="575" t="str">
        <f>一年级BMI得分</f>
        <v/>
      </c>
      <c r="Q1682" s="576" t="str">
        <f>一年级肺活量得分</f>
        <v/>
      </c>
      <c r="R1682" s="577" t="str">
        <f>一年级等级</f>
        <v/>
      </c>
      <c r="S1682" s="578" t="str">
        <f>一年级50米跑得分</f>
        <v/>
      </c>
      <c r="T1682" s="567" t="str">
        <f>一年级等级</f>
        <v/>
      </c>
      <c r="U1682" s="578" t="str">
        <f>一年级坐位体前屈得分</f>
        <v/>
      </c>
      <c r="V1682" s="567" t="str">
        <f>一年级等级</f>
        <v/>
      </c>
      <c r="W1682" s="578" t="str">
        <f>一年级一分钟跳绳得分</f>
        <v/>
      </c>
      <c r="X1682" s="567" t="str">
        <f>一年级等级</f>
        <v/>
      </c>
      <c r="Y1682" s="556"/>
      <c r="Z1682" s="563"/>
      <c r="AA1682" s="564"/>
      <c r="AB1682" s="556"/>
      <c r="AC1682" s="565" t="str">
        <f>一年级跳绳附加分</f>
        <v/>
      </c>
      <c r="AD1682" s="566" t="str">
        <f>一年级标准分</f>
        <v/>
      </c>
      <c r="AE1682" s="566" t="str">
        <f>一年级总分</f>
        <v/>
      </c>
      <c r="AF1682" s="567" t="str">
        <f>一年级等级</f>
        <v/>
      </c>
    </row>
    <row r="1683" ht="15.75" spans="1:32">
      <c r="A1683" s="662">
        <v>125</v>
      </c>
      <c r="B1683" s="663">
        <v>1</v>
      </c>
      <c r="C1683" s="637"/>
      <c r="D1683" s="638"/>
      <c r="E1683" s="637"/>
      <c r="F1683" s="640"/>
      <c r="G1683" s="612"/>
      <c r="H1683" s="475"/>
      <c r="I1683" s="621"/>
      <c r="J1683" s="622"/>
      <c r="K1683" s="622"/>
      <c r="L1683" s="648"/>
      <c r="M1683" s="643"/>
      <c r="N1683" s="498" t="str">
        <f>一年级BMI</f>
        <v/>
      </c>
      <c r="O1683" s="499" t="str">
        <f>一年级BMI等级</f>
        <v/>
      </c>
      <c r="P1683" s="500" t="str">
        <f>一年级BMI得分</f>
        <v/>
      </c>
      <c r="Q1683" s="511" t="str">
        <f>一年级肺活量得分</f>
        <v/>
      </c>
      <c r="R1683" s="512" t="str">
        <f>一年级等级</f>
        <v/>
      </c>
      <c r="S1683" s="513" t="str">
        <f>一年级50米跑得分</f>
        <v/>
      </c>
      <c r="T1683" s="512" t="str">
        <f>一年级等级</f>
        <v/>
      </c>
      <c r="U1683" s="513" t="str">
        <f>一年级坐位体前屈得分</f>
        <v/>
      </c>
      <c r="V1683" s="512" t="str">
        <f>一年级等级</f>
        <v/>
      </c>
      <c r="W1683" s="513" t="str">
        <f>一年级一分钟跳绳得分</f>
        <v/>
      </c>
      <c r="X1683" s="512" t="str">
        <f>一年级等级</f>
        <v/>
      </c>
      <c r="Y1683" s="560"/>
      <c r="Z1683" s="568"/>
      <c r="AA1683" s="569"/>
      <c r="AB1683" s="560"/>
      <c r="AC1683" s="530" t="str">
        <f>一年级跳绳附加分</f>
        <v/>
      </c>
      <c r="AD1683" s="531" t="str">
        <f>一年级标准分</f>
        <v/>
      </c>
      <c r="AE1683" s="531" t="str">
        <f>一年级总分</f>
        <v/>
      </c>
      <c r="AF1683" s="512" t="str">
        <f>一年级等级</f>
        <v/>
      </c>
    </row>
    <row r="1684" spans="1:32">
      <c r="A1684" s="664">
        <v>125</v>
      </c>
      <c r="B1684" s="665">
        <v>2</v>
      </c>
      <c r="C1684" s="632"/>
      <c r="D1684" s="633"/>
      <c r="E1684" s="632"/>
      <c r="F1684" s="625"/>
      <c r="G1684" s="608"/>
      <c r="H1684" s="475"/>
      <c r="I1684" s="613"/>
      <c r="J1684" s="614"/>
      <c r="K1684" s="614"/>
      <c r="L1684" s="649"/>
      <c r="M1684" s="644"/>
      <c r="N1684" s="505" t="str">
        <f>一年级BMI</f>
        <v/>
      </c>
      <c r="O1684" s="499" t="str">
        <f>一年级BMI等级</f>
        <v/>
      </c>
      <c r="P1684" s="500" t="str">
        <f>一年级BMI得分</f>
        <v/>
      </c>
      <c r="Q1684" s="515" t="str">
        <f>一年级肺活量得分</f>
        <v/>
      </c>
      <c r="R1684" s="512" t="str">
        <f>一年级等级</f>
        <v/>
      </c>
      <c r="S1684" s="516" t="str">
        <f>一年级50米跑得分</f>
        <v/>
      </c>
      <c r="T1684" s="517" t="str">
        <f>一年级等级</f>
        <v/>
      </c>
      <c r="U1684" s="516" t="str">
        <f>一年级坐位体前屈得分</f>
        <v/>
      </c>
      <c r="V1684" s="517" t="str">
        <f>一年级等级</f>
        <v/>
      </c>
      <c r="W1684" s="516" t="str">
        <f>一年级一分钟跳绳得分</f>
        <v/>
      </c>
      <c r="X1684" s="517" t="str">
        <f>一年级等级</f>
        <v/>
      </c>
      <c r="Y1684" s="515"/>
      <c r="Z1684" s="518"/>
      <c r="AA1684" s="533"/>
      <c r="AB1684" s="515"/>
      <c r="AC1684" s="533" t="str">
        <f>一年级跳绳附加分</f>
        <v/>
      </c>
      <c r="AD1684" s="534" t="str">
        <f>一年级标准分</f>
        <v/>
      </c>
      <c r="AE1684" s="534" t="str">
        <f>一年级总分</f>
        <v/>
      </c>
      <c r="AF1684" s="517" t="str">
        <f>一年级等级</f>
        <v/>
      </c>
    </row>
    <row r="1685" spans="1:32">
      <c r="A1685" s="664">
        <v>125</v>
      </c>
      <c r="B1685" s="665">
        <v>3</v>
      </c>
      <c r="C1685" s="632"/>
      <c r="D1685" s="633"/>
      <c r="E1685" s="632"/>
      <c r="F1685" s="625"/>
      <c r="G1685" s="608"/>
      <c r="H1685" s="475"/>
      <c r="I1685" s="613"/>
      <c r="J1685" s="614"/>
      <c r="K1685" s="614"/>
      <c r="L1685" s="649"/>
      <c r="M1685" s="644"/>
      <c r="N1685" s="505" t="str">
        <f>一年级BMI</f>
        <v/>
      </c>
      <c r="O1685" s="499" t="str">
        <f>一年级BMI等级</f>
        <v/>
      </c>
      <c r="P1685" s="500" t="str">
        <f>一年级BMI得分</f>
        <v/>
      </c>
      <c r="Q1685" s="515" t="str">
        <f>一年级肺活量得分</f>
        <v/>
      </c>
      <c r="R1685" s="512" t="str">
        <f>一年级等级</f>
        <v/>
      </c>
      <c r="S1685" s="516" t="str">
        <f>一年级50米跑得分</f>
        <v/>
      </c>
      <c r="T1685" s="517" t="str">
        <f>一年级等级</f>
        <v/>
      </c>
      <c r="U1685" s="516" t="str">
        <f>一年级坐位体前屈得分</f>
        <v/>
      </c>
      <c r="V1685" s="517" t="str">
        <f>一年级等级</f>
        <v/>
      </c>
      <c r="W1685" s="516" t="str">
        <f>一年级一分钟跳绳得分</f>
        <v/>
      </c>
      <c r="X1685" s="517" t="str">
        <f>一年级等级</f>
        <v/>
      </c>
      <c r="Y1685" s="515"/>
      <c r="Z1685" s="518"/>
      <c r="AA1685" s="533"/>
      <c r="AB1685" s="515"/>
      <c r="AC1685" s="533" t="str">
        <f>一年级跳绳附加分</f>
        <v/>
      </c>
      <c r="AD1685" s="534" t="str">
        <f>一年级标准分</f>
        <v/>
      </c>
      <c r="AE1685" s="534" t="str">
        <f>一年级总分</f>
        <v/>
      </c>
      <c r="AF1685" s="517" t="str">
        <f>一年级等级</f>
        <v/>
      </c>
    </row>
    <row r="1686" spans="1:32">
      <c r="A1686" s="664">
        <v>125</v>
      </c>
      <c r="B1686" s="665">
        <v>4</v>
      </c>
      <c r="C1686" s="632"/>
      <c r="D1686" s="633"/>
      <c r="E1686" s="632"/>
      <c r="F1686" s="625"/>
      <c r="G1686" s="608"/>
      <c r="H1686" s="475"/>
      <c r="I1686" s="613"/>
      <c r="J1686" s="614"/>
      <c r="K1686" s="614"/>
      <c r="L1686" s="649"/>
      <c r="M1686" s="644"/>
      <c r="N1686" s="505" t="str">
        <f>一年级BMI</f>
        <v/>
      </c>
      <c r="O1686" s="499" t="str">
        <f>一年级BMI等级</f>
        <v/>
      </c>
      <c r="P1686" s="500" t="str">
        <f>一年级BMI得分</f>
        <v/>
      </c>
      <c r="Q1686" s="515" t="str">
        <f>一年级肺活量得分</f>
        <v/>
      </c>
      <c r="R1686" s="512" t="str">
        <f>一年级等级</f>
        <v/>
      </c>
      <c r="S1686" s="516" t="str">
        <f>一年级50米跑得分</f>
        <v/>
      </c>
      <c r="T1686" s="517" t="str">
        <f>一年级等级</f>
        <v/>
      </c>
      <c r="U1686" s="516" t="str">
        <f>一年级坐位体前屈得分</f>
        <v/>
      </c>
      <c r="V1686" s="517" t="str">
        <f>一年级等级</f>
        <v/>
      </c>
      <c r="W1686" s="516" t="str">
        <f>一年级一分钟跳绳得分</f>
        <v/>
      </c>
      <c r="X1686" s="517" t="str">
        <f>一年级等级</f>
        <v/>
      </c>
      <c r="Y1686" s="515"/>
      <c r="Z1686" s="518"/>
      <c r="AA1686" s="533"/>
      <c r="AB1686" s="515"/>
      <c r="AC1686" s="533" t="str">
        <f>一年级跳绳附加分</f>
        <v/>
      </c>
      <c r="AD1686" s="534" t="str">
        <f>一年级标准分</f>
        <v/>
      </c>
      <c r="AE1686" s="534" t="str">
        <f>一年级总分</f>
        <v/>
      </c>
      <c r="AF1686" s="517" t="str">
        <f>一年级等级</f>
        <v/>
      </c>
    </row>
    <row r="1687" spans="1:32">
      <c r="A1687" s="664">
        <v>125</v>
      </c>
      <c r="B1687" s="665">
        <v>5</v>
      </c>
      <c r="C1687" s="632"/>
      <c r="D1687" s="633"/>
      <c r="E1687" s="632"/>
      <c r="F1687" s="625"/>
      <c r="G1687" s="608"/>
      <c r="H1687" s="475"/>
      <c r="I1687" s="613"/>
      <c r="J1687" s="614"/>
      <c r="K1687" s="614"/>
      <c r="L1687" s="649"/>
      <c r="M1687" s="644"/>
      <c r="N1687" s="505" t="str">
        <f>一年级BMI</f>
        <v/>
      </c>
      <c r="O1687" s="499" t="str">
        <f>一年级BMI等级</f>
        <v/>
      </c>
      <c r="P1687" s="500" t="str">
        <f>一年级BMI得分</f>
        <v/>
      </c>
      <c r="Q1687" s="515" t="str">
        <f>一年级肺活量得分</f>
        <v/>
      </c>
      <c r="R1687" s="512" t="str">
        <f>一年级等级</f>
        <v/>
      </c>
      <c r="S1687" s="516" t="str">
        <f>一年级50米跑得分</f>
        <v/>
      </c>
      <c r="T1687" s="517" t="str">
        <f>一年级等级</f>
        <v/>
      </c>
      <c r="U1687" s="516" t="str">
        <f>一年级坐位体前屈得分</f>
        <v/>
      </c>
      <c r="V1687" s="517" t="str">
        <f>一年级等级</f>
        <v/>
      </c>
      <c r="W1687" s="516" t="str">
        <f>一年级一分钟跳绳得分</f>
        <v/>
      </c>
      <c r="X1687" s="517" t="str">
        <f>一年级等级</f>
        <v/>
      </c>
      <c r="Y1687" s="515"/>
      <c r="Z1687" s="518"/>
      <c r="AA1687" s="533"/>
      <c r="AB1687" s="515"/>
      <c r="AC1687" s="533" t="str">
        <f>一年级跳绳附加分</f>
        <v/>
      </c>
      <c r="AD1687" s="534" t="str">
        <f>一年级标准分</f>
        <v/>
      </c>
      <c r="AE1687" s="534" t="str">
        <f>一年级总分</f>
        <v/>
      </c>
      <c r="AF1687" s="517" t="str">
        <f>一年级等级</f>
        <v/>
      </c>
    </row>
    <row r="1688" spans="1:32">
      <c r="A1688" s="664">
        <v>125</v>
      </c>
      <c r="B1688" s="665">
        <v>6</v>
      </c>
      <c r="C1688" s="632"/>
      <c r="D1688" s="633"/>
      <c r="E1688" s="632"/>
      <c r="F1688" s="625"/>
      <c r="G1688" s="608"/>
      <c r="H1688" s="475"/>
      <c r="I1688" s="613"/>
      <c r="J1688" s="614"/>
      <c r="K1688" s="614"/>
      <c r="L1688" s="649"/>
      <c r="M1688" s="644"/>
      <c r="N1688" s="505" t="str">
        <f>一年级BMI</f>
        <v/>
      </c>
      <c r="O1688" s="499" t="str">
        <f>一年级BMI等级</f>
        <v/>
      </c>
      <c r="P1688" s="500" t="str">
        <f>一年级BMI得分</f>
        <v/>
      </c>
      <c r="Q1688" s="515" t="str">
        <f>一年级肺活量得分</f>
        <v/>
      </c>
      <c r="R1688" s="512" t="str">
        <f>一年级等级</f>
        <v/>
      </c>
      <c r="S1688" s="516" t="str">
        <f>一年级50米跑得分</f>
        <v/>
      </c>
      <c r="T1688" s="517" t="str">
        <f>一年级等级</f>
        <v/>
      </c>
      <c r="U1688" s="516" t="str">
        <f>一年级坐位体前屈得分</f>
        <v/>
      </c>
      <c r="V1688" s="517" t="str">
        <f>一年级等级</f>
        <v/>
      </c>
      <c r="W1688" s="516" t="str">
        <f>一年级一分钟跳绳得分</f>
        <v/>
      </c>
      <c r="X1688" s="517" t="str">
        <f>一年级等级</f>
        <v/>
      </c>
      <c r="Y1688" s="515"/>
      <c r="Z1688" s="518"/>
      <c r="AA1688" s="533"/>
      <c r="AB1688" s="515"/>
      <c r="AC1688" s="533" t="str">
        <f>一年级跳绳附加分</f>
        <v/>
      </c>
      <c r="AD1688" s="534" t="str">
        <f>一年级标准分</f>
        <v/>
      </c>
      <c r="AE1688" s="534" t="str">
        <f>一年级总分</f>
        <v/>
      </c>
      <c r="AF1688" s="517" t="str">
        <f>一年级等级</f>
        <v/>
      </c>
    </row>
    <row r="1689" spans="1:32">
      <c r="A1689" s="664">
        <v>125</v>
      </c>
      <c r="B1689" s="665">
        <v>7</v>
      </c>
      <c r="C1689" s="632"/>
      <c r="D1689" s="633"/>
      <c r="E1689" s="632"/>
      <c r="F1689" s="625"/>
      <c r="G1689" s="608"/>
      <c r="H1689" s="475"/>
      <c r="I1689" s="613"/>
      <c r="J1689" s="614"/>
      <c r="K1689" s="614"/>
      <c r="L1689" s="649"/>
      <c r="M1689" s="644"/>
      <c r="N1689" s="505" t="str">
        <f>一年级BMI</f>
        <v/>
      </c>
      <c r="O1689" s="499" t="str">
        <f>一年级BMI等级</f>
        <v/>
      </c>
      <c r="P1689" s="500" t="str">
        <f>一年级BMI得分</f>
        <v/>
      </c>
      <c r="Q1689" s="515" t="str">
        <f>一年级肺活量得分</f>
        <v/>
      </c>
      <c r="R1689" s="512" t="str">
        <f>一年级等级</f>
        <v/>
      </c>
      <c r="S1689" s="516" t="str">
        <f>一年级50米跑得分</f>
        <v/>
      </c>
      <c r="T1689" s="517" t="str">
        <f>一年级等级</f>
        <v/>
      </c>
      <c r="U1689" s="516" t="str">
        <f>一年级坐位体前屈得分</f>
        <v/>
      </c>
      <c r="V1689" s="517" t="str">
        <f>一年级等级</f>
        <v/>
      </c>
      <c r="W1689" s="516" t="str">
        <f>一年级一分钟跳绳得分</f>
        <v/>
      </c>
      <c r="X1689" s="517" t="str">
        <f>一年级等级</f>
        <v/>
      </c>
      <c r="Y1689" s="515"/>
      <c r="Z1689" s="518"/>
      <c r="AA1689" s="533"/>
      <c r="AB1689" s="515"/>
      <c r="AC1689" s="533" t="str">
        <f>一年级跳绳附加分</f>
        <v/>
      </c>
      <c r="AD1689" s="534" t="str">
        <f>一年级标准分</f>
        <v/>
      </c>
      <c r="AE1689" s="534" t="str">
        <f>一年级总分</f>
        <v/>
      </c>
      <c r="AF1689" s="517" t="str">
        <f>一年级等级</f>
        <v/>
      </c>
    </row>
    <row r="1690" spans="1:32">
      <c r="A1690" s="664">
        <v>125</v>
      </c>
      <c r="B1690" s="665">
        <v>8</v>
      </c>
      <c r="C1690" s="632"/>
      <c r="D1690" s="633"/>
      <c r="E1690" s="632"/>
      <c r="F1690" s="625"/>
      <c r="G1690" s="608"/>
      <c r="H1690" s="475"/>
      <c r="I1690" s="613"/>
      <c r="J1690" s="614"/>
      <c r="K1690" s="614"/>
      <c r="L1690" s="649"/>
      <c r="M1690" s="644"/>
      <c r="N1690" s="505" t="str">
        <f>一年级BMI</f>
        <v/>
      </c>
      <c r="O1690" s="499" t="str">
        <f>一年级BMI等级</f>
        <v/>
      </c>
      <c r="P1690" s="500" t="str">
        <f>一年级BMI得分</f>
        <v/>
      </c>
      <c r="Q1690" s="515" t="str">
        <f>一年级肺活量得分</f>
        <v/>
      </c>
      <c r="R1690" s="512" t="str">
        <f>一年级等级</f>
        <v/>
      </c>
      <c r="S1690" s="516" t="str">
        <f>一年级50米跑得分</f>
        <v/>
      </c>
      <c r="T1690" s="517" t="str">
        <f>一年级等级</f>
        <v/>
      </c>
      <c r="U1690" s="516" t="str">
        <f>一年级坐位体前屈得分</f>
        <v/>
      </c>
      <c r="V1690" s="517" t="str">
        <f>一年级等级</f>
        <v/>
      </c>
      <c r="W1690" s="516" t="str">
        <f>一年级一分钟跳绳得分</f>
        <v/>
      </c>
      <c r="X1690" s="517" t="str">
        <f>一年级等级</f>
        <v/>
      </c>
      <c r="Y1690" s="515"/>
      <c r="Z1690" s="518"/>
      <c r="AA1690" s="533"/>
      <c r="AB1690" s="515"/>
      <c r="AC1690" s="533" t="str">
        <f>一年级跳绳附加分</f>
        <v/>
      </c>
      <c r="AD1690" s="534" t="str">
        <f>一年级标准分</f>
        <v/>
      </c>
      <c r="AE1690" s="534" t="str">
        <f>一年级总分</f>
        <v/>
      </c>
      <c r="AF1690" s="517" t="str">
        <f>一年级等级</f>
        <v/>
      </c>
    </row>
    <row r="1691" spans="1:32">
      <c r="A1691" s="664">
        <v>125</v>
      </c>
      <c r="B1691" s="665">
        <v>9</v>
      </c>
      <c r="C1691" s="632"/>
      <c r="D1691" s="633"/>
      <c r="E1691" s="632"/>
      <c r="F1691" s="625"/>
      <c r="G1691" s="608"/>
      <c r="H1691" s="475"/>
      <c r="I1691" s="613"/>
      <c r="J1691" s="614"/>
      <c r="K1691" s="614"/>
      <c r="L1691" s="649"/>
      <c r="M1691" s="644"/>
      <c r="N1691" s="505" t="str">
        <f>一年级BMI</f>
        <v/>
      </c>
      <c r="O1691" s="499" t="str">
        <f>一年级BMI等级</f>
        <v/>
      </c>
      <c r="P1691" s="500" t="str">
        <f>一年级BMI得分</f>
        <v/>
      </c>
      <c r="Q1691" s="515" t="str">
        <f>一年级肺活量得分</f>
        <v/>
      </c>
      <c r="R1691" s="512" t="str">
        <f>一年级等级</f>
        <v/>
      </c>
      <c r="S1691" s="516" t="str">
        <f>一年级50米跑得分</f>
        <v/>
      </c>
      <c r="T1691" s="517" t="str">
        <f>一年级等级</f>
        <v/>
      </c>
      <c r="U1691" s="516" t="str">
        <f>一年级坐位体前屈得分</f>
        <v/>
      </c>
      <c r="V1691" s="517" t="str">
        <f>一年级等级</f>
        <v/>
      </c>
      <c r="W1691" s="516" t="str">
        <f>一年级一分钟跳绳得分</f>
        <v/>
      </c>
      <c r="X1691" s="517" t="str">
        <f>一年级等级</f>
        <v/>
      </c>
      <c r="Y1691" s="515"/>
      <c r="Z1691" s="518"/>
      <c r="AA1691" s="533"/>
      <c r="AB1691" s="515"/>
      <c r="AC1691" s="533" t="str">
        <f>一年级跳绳附加分</f>
        <v/>
      </c>
      <c r="AD1691" s="534" t="str">
        <f>一年级标准分</f>
        <v/>
      </c>
      <c r="AE1691" s="534" t="str">
        <f>一年级总分</f>
        <v/>
      </c>
      <c r="AF1691" s="517" t="str">
        <f>一年级等级</f>
        <v/>
      </c>
    </row>
    <row r="1692" spans="1:32">
      <c r="A1692" s="664">
        <v>125</v>
      </c>
      <c r="B1692" s="665">
        <v>10</v>
      </c>
      <c r="C1692" s="632"/>
      <c r="D1692" s="633"/>
      <c r="E1692" s="632"/>
      <c r="F1692" s="625"/>
      <c r="G1692" s="608"/>
      <c r="H1692" s="475"/>
      <c r="I1692" s="613"/>
      <c r="J1692" s="614"/>
      <c r="K1692" s="614"/>
      <c r="L1692" s="649"/>
      <c r="M1692" s="644"/>
      <c r="N1692" s="505" t="str">
        <f>一年级BMI</f>
        <v/>
      </c>
      <c r="O1692" s="499" t="str">
        <f>一年级BMI等级</f>
        <v/>
      </c>
      <c r="P1692" s="500" t="str">
        <f>一年级BMI得分</f>
        <v/>
      </c>
      <c r="Q1692" s="515" t="str">
        <f>一年级肺活量得分</f>
        <v/>
      </c>
      <c r="R1692" s="512" t="str">
        <f>一年级等级</f>
        <v/>
      </c>
      <c r="S1692" s="516" t="str">
        <f>一年级50米跑得分</f>
        <v/>
      </c>
      <c r="T1692" s="517" t="str">
        <f>一年级等级</f>
        <v/>
      </c>
      <c r="U1692" s="516" t="str">
        <f>一年级坐位体前屈得分</f>
        <v/>
      </c>
      <c r="V1692" s="517" t="str">
        <f>一年级等级</f>
        <v/>
      </c>
      <c r="W1692" s="516" t="str">
        <f>一年级一分钟跳绳得分</f>
        <v/>
      </c>
      <c r="X1692" s="517" t="str">
        <f>一年级等级</f>
        <v/>
      </c>
      <c r="Y1692" s="515"/>
      <c r="Z1692" s="518"/>
      <c r="AA1692" s="533"/>
      <c r="AB1692" s="515"/>
      <c r="AC1692" s="533" t="str">
        <f>一年级跳绳附加分</f>
        <v/>
      </c>
      <c r="AD1692" s="534" t="str">
        <f>一年级标准分</f>
        <v/>
      </c>
      <c r="AE1692" s="534" t="str">
        <f>一年级总分</f>
        <v/>
      </c>
      <c r="AF1692" s="517" t="str">
        <f>一年级等级</f>
        <v/>
      </c>
    </row>
    <row r="1693" spans="1:32">
      <c r="A1693" s="664">
        <v>125</v>
      </c>
      <c r="B1693" s="665">
        <v>11</v>
      </c>
      <c r="C1693" s="632"/>
      <c r="D1693" s="633"/>
      <c r="E1693" s="632"/>
      <c r="F1693" s="625"/>
      <c r="G1693" s="608"/>
      <c r="H1693" s="475"/>
      <c r="I1693" s="613"/>
      <c r="J1693" s="614"/>
      <c r="K1693" s="614"/>
      <c r="L1693" s="649"/>
      <c r="M1693" s="644"/>
      <c r="N1693" s="505" t="str">
        <f>一年级BMI</f>
        <v/>
      </c>
      <c r="O1693" s="499" t="str">
        <f>一年级BMI等级</f>
        <v/>
      </c>
      <c r="P1693" s="500" t="str">
        <f>一年级BMI得分</f>
        <v/>
      </c>
      <c r="Q1693" s="515" t="str">
        <f>一年级肺活量得分</f>
        <v/>
      </c>
      <c r="R1693" s="512" t="str">
        <f>一年级等级</f>
        <v/>
      </c>
      <c r="S1693" s="516" t="str">
        <f>一年级50米跑得分</f>
        <v/>
      </c>
      <c r="T1693" s="517" t="str">
        <f>一年级等级</f>
        <v/>
      </c>
      <c r="U1693" s="516" t="str">
        <f>一年级坐位体前屈得分</f>
        <v/>
      </c>
      <c r="V1693" s="517" t="str">
        <f>一年级等级</f>
        <v/>
      </c>
      <c r="W1693" s="516" t="str">
        <f>一年级一分钟跳绳得分</f>
        <v/>
      </c>
      <c r="X1693" s="517" t="str">
        <f>一年级等级</f>
        <v/>
      </c>
      <c r="Y1693" s="515"/>
      <c r="Z1693" s="518"/>
      <c r="AA1693" s="533"/>
      <c r="AB1693" s="515"/>
      <c r="AC1693" s="533" t="str">
        <f>一年级跳绳附加分</f>
        <v/>
      </c>
      <c r="AD1693" s="534" t="str">
        <f>一年级标准分</f>
        <v/>
      </c>
      <c r="AE1693" s="534" t="str">
        <f>一年级总分</f>
        <v/>
      </c>
      <c r="AF1693" s="517" t="str">
        <f>一年级等级</f>
        <v/>
      </c>
    </row>
    <row r="1694" spans="1:32">
      <c r="A1694" s="664">
        <v>125</v>
      </c>
      <c r="B1694" s="665">
        <v>12</v>
      </c>
      <c r="C1694" s="632"/>
      <c r="D1694" s="633"/>
      <c r="E1694" s="632"/>
      <c r="F1694" s="625"/>
      <c r="G1694" s="608"/>
      <c r="H1694" s="475"/>
      <c r="I1694" s="613"/>
      <c r="J1694" s="614"/>
      <c r="K1694" s="614"/>
      <c r="L1694" s="649"/>
      <c r="M1694" s="644"/>
      <c r="N1694" s="505" t="str">
        <f>一年级BMI</f>
        <v/>
      </c>
      <c r="O1694" s="499" t="str">
        <f>一年级BMI等级</f>
        <v/>
      </c>
      <c r="P1694" s="500" t="str">
        <f>一年级BMI得分</f>
        <v/>
      </c>
      <c r="Q1694" s="515" t="str">
        <f>一年级肺活量得分</f>
        <v/>
      </c>
      <c r="R1694" s="512" t="str">
        <f>一年级等级</f>
        <v/>
      </c>
      <c r="S1694" s="516" t="str">
        <f>一年级50米跑得分</f>
        <v/>
      </c>
      <c r="T1694" s="517" t="str">
        <f>一年级等级</f>
        <v/>
      </c>
      <c r="U1694" s="516" t="str">
        <f>一年级坐位体前屈得分</f>
        <v/>
      </c>
      <c r="V1694" s="517" t="str">
        <f>一年级等级</f>
        <v/>
      </c>
      <c r="W1694" s="516" t="str">
        <f>一年级一分钟跳绳得分</f>
        <v/>
      </c>
      <c r="X1694" s="517" t="str">
        <f>一年级等级</f>
        <v/>
      </c>
      <c r="Y1694" s="515"/>
      <c r="Z1694" s="518"/>
      <c r="AA1694" s="533"/>
      <c r="AB1694" s="515"/>
      <c r="AC1694" s="533" t="str">
        <f>一年级跳绳附加分</f>
        <v/>
      </c>
      <c r="AD1694" s="534" t="str">
        <f>一年级标准分</f>
        <v/>
      </c>
      <c r="AE1694" s="534" t="str">
        <f>一年级总分</f>
        <v/>
      </c>
      <c r="AF1694" s="517" t="str">
        <f>一年级等级</f>
        <v/>
      </c>
    </row>
    <row r="1695" spans="1:32">
      <c r="A1695" s="664">
        <v>125</v>
      </c>
      <c r="B1695" s="665">
        <v>13</v>
      </c>
      <c r="C1695" s="632"/>
      <c r="D1695" s="633"/>
      <c r="E1695" s="632"/>
      <c r="F1695" s="625"/>
      <c r="G1695" s="608"/>
      <c r="H1695" s="475"/>
      <c r="I1695" s="613"/>
      <c r="J1695" s="614"/>
      <c r="K1695" s="614"/>
      <c r="L1695" s="649"/>
      <c r="M1695" s="644"/>
      <c r="N1695" s="505" t="str">
        <f>一年级BMI</f>
        <v/>
      </c>
      <c r="O1695" s="499" t="str">
        <f>一年级BMI等级</f>
        <v/>
      </c>
      <c r="P1695" s="500" t="str">
        <f>一年级BMI得分</f>
        <v/>
      </c>
      <c r="Q1695" s="515" t="str">
        <f>一年级肺活量得分</f>
        <v/>
      </c>
      <c r="R1695" s="512" t="str">
        <f>一年级等级</f>
        <v/>
      </c>
      <c r="S1695" s="516" t="str">
        <f>一年级50米跑得分</f>
        <v/>
      </c>
      <c r="T1695" s="517" t="str">
        <f>一年级等级</f>
        <v/>
      </c>
      <c r="U1695" s="516" t="str">
        <f>一年级坐位体前屈得分</f>
        <v/>
      </c>
      <c r="V1695" s="517" t="str">
        <f>一年级等级</f>
        <v/>
      </c>
      <c r="W1695" s="516" t="str">
        <f>一年级一分钟跳绳得分</f>
        <v/>
      </c>
      <c r="X1695" s="517" t="str">
        <f>一年级等级</f>
        <v/>
      </c>
      <c r="Y1695" s="515"/>
      <c r="Z1695" s="518"/>
      <c r="AA1695" s="533"/>
      <c r="AB1695" s="515"/>
      <c r="AC1695" s="533" t="str">
        <f>一年级跳绳附加分</f>
        <v/>
      </c>
      <c r="AD1695" s="534" t="str">
        <f>一年级标准分</f>
        <v/>
      </c>
      <c r="AE1695" s="534" t="str">
        <f>一年级总分</f>
        <v/>
      </c>
      <c r="AF1695" s="517" t="str">
        <f>一年级等级</f>
        <v/>
      </c>
    </row>
    <row r="1696" spans="1:32">
      <c r="A1696" s="664">
        <v>125</v>
      </c>
      <c r="B1696" s="665">
        <v>14</v>
      </c>
      <c r="C1696" s="632"/>
      <c r="D1696" s="633"/>
      <c r="E1696" s="632"/>
      <c r="F1696" s="625"/>
      <c r="G1696" s="608"/>
      <c r="H1696" s="475"/>
      <c r="I1696" s="613"/>
      <c r="J1696" s="614"/>
      <c r="K1696" s="614"/>
      <c r="L1696" s="649"/>
      <c r="M1696" s="644"/>
      <c r="N1696" s="505" t="str">
        <f>一年级BMI</f>
        <v/>
      </c>
      <c r="O1696" s="499" t="str">
        <f>一年级BMI等级</f>
        <v/>
      </c>
      <c r="P1696" s="500" t="str">
        <f>一年级BMI得分</f>
        <v/>
      </c>
      <c r="Q1696" s="515" t="str">
        <f>一年级肺活量得分</f>
        <v/>
      </c>
      <c r="R1696" s="512" t="str">
        <f>一年级等级</f>
        <v/>
      </c>
      <c r="S1696" s="516" t="str">
        <f>一年级50米跑得分</f>
        <v/>
      </c>
      <c r="T1696" s="517" t="str">
        <f>一年级等级</f>
        <v/>
      </c>
      <c r="U1696" s="516" t="str">
        <f>一年级坐位体前屈得分</f>
        <v/>
      </c>
      <c r="V1696" s="517" t="str">
        <f>一年级等级</f>
        <v/>
      </c>
      <c r="W1696" s="516" t="str">
        <f>一年级一分钟跳绳得分</f>
        <v/>
      </c>
      <c r="X1696" s="517" t="str">
        <f>一年级等级</f>
        <v/>
      </c>
      <c r="Y1696" s="515"/>
      <c r="Z1696" s="518"/>
      <c r="AA1696" s="533"/>
      <c r="AB1696" s="515"/>
      <c r="AC1696" s="533" t="str">
        <f>一年级跳绳附加分</f>
        <v/>
      </c>
      <c r="AD1696" s="534" t="str">
        <f>一年级标准分</f>
        <v/>
      </c>
      <c r="AE1696" s="534" t="str">
        <f>一年级总分</f>
        <v/>
      </c>
      <c r="AF1696" s="517" t="str">
        <f>一年级等级</f>
        <v/>
      </c>
    </row>
    <row r="1697" spans="1:32">
      <c r="A1697" s="664">
        <v>125</v>
      </c>
      <c r="B1697" s="665">
        <v>15</v>
      </c>
      <c r="C1697" s="632"/>
      <c r="D1697" s="633"/>
      <c r="E1697" s="632"/>
      <c r="F1697" s="625"/>
      <c r="G1697" s="608"/>
      <c r="H1697" s="475"/>
      <c r="I1697" s="613"/>
      <c r="J1697" s="614"/>
      <c r="K1697" s="614"/>
      <c r="L1697" s="649"/>
      <c r="M1697" s="644"/>
      <c r="N1697" s="505" t="str">
        <f>一年级BMI</f>
        <v/>
      </c>
      <c r="O1697" s="499" t="str">
        <f>一年级BMI等级</f>
        <v/>
      </c>
      <c r="P1697" s="500" t="str">
        <f>一年级BMI得分</f>
        <v/>
      </c>
      <c r="Q1697" s="515" t="str">
        <f>一年级肺活量得分</f>
        <v/>
      </c>
      <c r="R1697" s="512" t="str">
        <f>一年级等级</f>
        <v/>
      </c>
      <c r="S1697" s="516" t="str">
        <f>一年级50米跑得分</f>
        <v/>
      </c>
      <c r="T1697" s="517" t="str">
        <f>一年级等级</f>
        <v/>
      </c>
      <c r="U1697" s="516" t="str">
        <f>一年级坐位体前屈得分</f>
        <v/>
      </c>
      <c r="V1697" s="517" t="str">
        <f>一年级等级</f>
        <v/>
      </c>
      <c r="W1697" s="516" t="str">
        <f>一年级一分钟跳绳得分</f>
        <v/>
      </c>
      <c r="X1697" s="517" t="str">
        <f>一年级等级</f>
        <v/>
      </c>
      <c r="Y1697" s="515"/>
      <c r="Z1697" s="518"/>
      <c r="AA1697" s="533"/>
      <c r="AB1697" s="515"/>
      <c r="AC1697" s="533" t="str">
        <f>一年级跳绳附加分</f>
        <v/>
      </c>
      <c r="AD1697" s="534" t="str">
        <f>一年级标准分</f>
        <v/>
      </c>
      <c r="AE1697" s="534" t="str">
        <f>一年级总分</f>
        <v/>
      </c>
      <c r="AF1697" s="517" t="str">
        <f>一年级等级</f>
        <v/>
      </c>
    </row>
    <row r="1698" spans="1:32">
      <c r="A1698" s="664">
        <v>125</v>
      </c>
      <c r="B1698" s="665">
        <v>16</v>
      </c>
      <c r="C1698" s="632"/>
      <c r="D1698" s="633"/>
      <c r="E1698" s="632"/>
      <c r="F1698" s="625"/>
      <c r="G1698" s="608"/>
      <c r="H1698" s="475"/>
      <c r="I1698" s="613"/>
      <c r="J1698" s="614"/>
      <c r="K1698" s="614"/>
      <c r="L1698" s="649"/>
      <c r="M1698" s="644"/>
      <c r="N1698" s="505" t="str">
        <f>一年级BMI</f>
        <v/>
      </c>
      <c r="O1698" s="499" t="str">
        <f>一年级BMI等级</f>
        <v/>
      </c>
      <c r="P1698" s="500" t="str">
        <f>一年级BMI得分</f>
        <v/>
      </c>
      <c r="Q1698" s="515" t="str">
        <f>一年级肺活量得分</f>
        <v/>
      </c>
      <c r="R1698" s="512" t="str">
        <f>一年级等级</f>
        <v/>
      </c>
      <c r="S1698" s="516" t="str">
        <f>一年级50米跑得分</f>
        <v/>
      </c>
      <c r="T1698" s="517" t="str">
        <f>一年级等级</f>
        <v/>
      </c>
      <c r="U1698" s="516" t="str">
        <f>一年级坐位体前屈得分</f>
        <v/>
      </c>
      <c r="V1698" s="517" t="str">
        <f>一年级等级</f>
        <v/>
      </c>
      <c r="W1698" s="516" t="str">
        <f>一年级一分钟跳绳得分</f>
        <v/>
      </c>
      <c r="X1698" s="517" t="str">
        <f>一年级等级</f>
        <v/>
      </c>
      <c r="Y1698" s="515"/>
      <c r="Z1698" s="518"/>
      <c r="AA1698" s="533"/>
      <c r="AB1698" s="515"/>
      <c r="AC1698" s="533" t="str">
        <f>一年级跳绳附加分</f>
        <v/>
      </c>
      <c r="AD1698" s="534" t="str">
        <f>一年级标准分</f>
        <v/>
      </c>
      <c r="AE1698" s="534" t="str">
        <f>一年级总分</f>
        <v/>
      </c>
      <c r="AF1698" s="517" t="str">
        <f>一年级等级</f>
        <v/>
      </c>
    </row>
    <row r="1699" spans="1:32">
      <c r="A1699" s="664">
        <v>125</v>
      </c>
      <c r="B1699" s="665">
        <v>17</v>
      </c>
      <c r="C1699" s="632"/>
      <c r="D1699" s="633"/>
      <c r="E1699" s="632"/>
      <c r="F1699" s="625"/>
      <c r="G1699" s="608"/>
      <c r="H1699" s="475"/>
      <c r="I1699" s="613"/>
      <c r="J1699" s="614"/>
      <c r="K1699" s="614"/>
      <c r="L1699" s="649"/>
      <c r="M1699" s="644"/>
      <c r="N1699" s="505" t="str">
        <f>一年级BMI</f>
        <v/>
      </c>
      <c r="O1699" s="499" t="str">
        <f>一年级BMI等级</f>
        <v/>
      </c>
      <c r="P1699" s="500" t="str">
        <f>一年级BMI得分</f>
        <v/>
      </c>
      <c r="Q1699" s="515" t="str">
        <f>一年级肺活量得分</f>
        <v/>
      </c>
      <c r="R1699" s="512" t="str">
        <f>一年级等级</f>
        <v/>
      </c>
      <c r="S1699" s="516" t="str">
        <f>一年级50米跑得分</f>
        <v/>
      </c>
      <c r="T1699" s="517" t="str">
        <f>一年级等级</f>
        <v/>
      </c>
      <c r="U1699" s="516" t="str">
        <f>一年级坐位体前屈得分</f>
        <v/>
      </c>
      <c r="V1699" s="517" t="str">
        <f>一年级等级</f>
        <v/>
      </c>
      <c r="W1699" s="516" t="str">
        <f>一年级一分钟跳绳得分</f>
        <v/>
      </c>
      <c r="X1699" s="517" t="str">
        <f>一年级等级</f>
        <v/>
      </c>
      <c r="Y1699" s="515"/>
      <c r="Z1699" s="518"/>
      <c r="AA1699" s="533"/>
      <c r="AB1699" s="515"/>
      <c r="AC1699" s="533" t="str">
        <f>一年级跳绳附加分</f>
        <v/>
      </c>
      <c r="AD1699" s="534" t="str">
        <f>一年级标准分</f>
        <v/>
      </c>
      <c r="AE1699" s="534" t="str">
        <f>一年级总分</f>
        <v/>
      </c>
      <c r="AF1699" s="517" t="str">
        <f>一年级等级</f>
        <v/>
      </c>
    </row>
    <row r="1700" spans="1:32">
      <c r="A1700" s="664">
        <v>125</v>
      </c>
      <c r="B1700" s="665">
        <v>18</v>
      </c>
      <c r="C1700" s="632"/>
      <c r="D1700" s="633"/>
      <c r="E1700" s="632"/>
      <c r="F1700" s="625"/>
      <c r="G1700" s="608"/>
      <c r="H1700" s="475"/>
      <c r="I1700" s="613"/>
      <c r="J1700" s="614"/>
      <c r="K1700" s="614"/>
      <c r="L1700" s="649"/>
      <c r="M1700" s="644"/>
      <c r="N1700" s="505" t="str">
        <f>一年级BMI</f>
        <v/>
      </c>
      <c r="O1700" s="499" t="str">
        <f>一年级BMI等级</f>
        <v/>
      </c>
      <c r="P1700" s="500" t="str">
        <f>一年级BMI得分</f>
        <v/>
      </c>
      <c r="Q1700" s="515" t="str">
        <f>一年级肺活量得分</f>
        <v/>
      </c>
      <c r="R1700" s="512" t="str">
        <f>一年级等级</f>
        <v/>
      </c>
      <c r="S1700" s="516" t="str">
        <f>一年级50米跑得分</f>
        <v/>
      </c>
      <c r="T1700" s="517" t="str">
        <f>一年级等级</f>
        <v/>
      </c>
      <c r="U1700" s="516" t="str">
        <f>一年级坐位体前屈得分</f>
        <v/>
      </c>
      <c r="V1700" s="517" t="str">
        <f>一年级等级</f>
        <v/>
      </c>
      <c r="W1700" s="516" t="str">
        <f>一年级一分钟跳绳得分</f>
        <v/>
      </c>
      <c r="X1700" s="517" t="str">
        <f>一年级等级</f>
        <v/>
      </c>
      <c r="Y1700" s="515"/>
      <c r="Z1700" s="518"/>
      <c r="AA1700" s="533"/>
      <c r="AB1700" s="515"/>
      <c r="AC1700" s="533" t="str">
        <f>一年级跳绳附加分</f>
        <v/>
      </c>
      <c r="AD1700" s="534" t="str">
        <f>一年级标准分</f>
        <v/>
      </c>
      <c r="AE1700" s="534" t="str">
        <f>一年级总分</f>
        <v/>
      </c>
      <c r="AF1700" s="517" t="str">
        <f>一年级等级</f>
        <v/>
      </c>
    </row>
    <row r="1701" spans="1:32">
      <c r="A1701" s="664">
        <v>125</v>
      </c>
      <c r="B1701" s="665">
        <v>19</v>
      </c>
      <c r="C1701" s="632"/>
      <c r="D1701" s="633"/>
      <c r="E1701" s="632"/>
      <c r="F1701" s="625"/>
      <c r="G1701" s="608"/>
      <c r="H1701" s="475"/>
      <c r="I1701" s="613"/>
      <c r="J1701" s="614"/>
      <c r="K1701" s="614"/>
      <c r="L1701" s="649"/>
      <c r="M1701" s="644"/>
      <c r="N1701" s="505" t="str">
        <f>一年级BMI</f>
        <v/>
      </c>
      <c r="O1701" s="499" t="str">
        <f>一年级BMI等级</f>
        <v/>
      </c>
      <c r="P1701" s="500" t="str">
        <f>一年级BMI得分</f>
        <v/>
      </c>
      <c r="Q1701" s="515" t="str">
        <f>一年级肺活量得分</f>
        <v/>
      </c>
      <c r="R1701" s="512" t="str">
        <f>一年级等级</f>
        <v/>
      </c>
      <c r="S1701" s="516" t="str">
        <f>一年级50米跑得分</f>
        <v/>
      </c>
      <c r="T1701" s="517" t="str">
        <f>一年级等级</f>
        <v/>
      </c>
      <c r="U1701" s="516" t="str">
        <f>一年级坐位体前屈得分</f>
        <v/>
      </c>
      <c r="V1701" s="517" t="str">
        <f>一年级等级</f>
        <v/>
      </c>
      <c r="W1701" s="516" t="str">
        <f>一年级一分钟跳绳得分</f>
        <v/>
      </c>
      <c r="X1701" s="517" t="str">
        <f>一年级等级</f>
        <v/>
      </c>
      <c r="Y1701" s="515"/>
      <c r="Z1701" s="518"/>
      <c r="AA1701" s="533"/>
      <c r="AB1701" s="515"/>
      <c r="AC1701" s="533" t="str">
        <f>一年级跳绳附加分</f>
        <v/>
      </c>
      <c r="AD1701" s="534" t="str">
        <f>一年级标准分</f>
        <v/>
      </c>
      <c r="AE1701" s="534" t="str">
        <f>一年级总分</f>
        <v/>
      </c>
      <c r="AF1701" s="517" t="str">
        <f>一年级等级</f>
        <v/>
      </c>
    </row>
    <row r="1702" spans="1:32">
      <c r="A1702" s="664">
        <v>125</v>
      </c>
      <c r="B1702" s="665">
        <v>20</v>
      </c>
      <c r="C1702" s="632"/>
      <c r="D1702" s="633"/>
      <c r="E1702" s="632"/>
      <c r="F1702" s="625"/>
      <c r="G1702" s="608"/>
      <c r="H1702" s="475"/>
      <c r="I1702" s="613"/>
      <c r="J1702" s="614"/>
      <c r="K1702" s="614"/>
      <c r="L1702" s="649"/>
      <c r="M1702" s="644"/>
      <c r="N1702" s="505" t="str">
        <f>一年级BMI</f>
        <v/>
      </c>
      <c r="O1702" s="499" t="str">
        <f>一年级BMI等级</f>
        <v/>
      </c>
      <c r="P1702" s="500" t="str">
        <f>一年级BMI得分</f>
        <v/>
      </c>
      <c r="Q1702" s="515" t="str">
        <f>一年级肺活量得分</f>
        <v/>
      </c>
      <c r="R1702" s="512" t="str">
        <f>一年级等级</f>
        <v/>
      </c>
      <c r="S1702" s="516" t="str">
        <f>一年级50米跑得分</f>
        <v/>
      </c>
      <c r="T1702" s="517" t="str">
        <f>一年级等级</f>
        <v/>
      </c>
      <c r="U1702" s="516" t="str">
        <f>一年级坐位体前屈得分</f>
        <v/>
      </c>
      <c r="V1702" s="517" t="str">
        <f>一年级等级</f>
        <v/>
      </c>
      <c r="W1702" s="516" t="str">
        <f>一年级一分钟跳绳得分</f>
        <v/>
      </c>
      <c r="X1702" s="517" t="str">
        <f>一年级等级</f>
        <v/>
      </c>
      <c r="Y1702" s="515"/>
      <c r="Z1702" s="518"/>
      <c r="AA1702" s="533"/>
      <c r="AB1702" s="515"/>
      <c r="AC1702" s="533" t="str">
        <f>一年级跳绳附加分</f>
        <v/>
      </c>
      <c r="AD1702" s="534" t="str">
        <f>一年级标准分</f>
        <v/>
      </c>
      <c r="AE1702" s="534" t="str">
        <f>一年级总分</f>
        <v/>
      </c>
      <c r="AF1702" s="517" t="str">
        <f>一年级等级</f>
        <v/>
      </c>
    </row>
    <row r="1703" spans="1:32">
      <c r="A1703" s="664">
        <v>125</v>
      </c>
      <c r="B1703" s="665">
        <v>21</v>
      </c>
      <c r="C1703" s="632"/>
      <c r="D1703" s="633"/>
      <c r="E1703" s="632"/>
      <c r="F1703" s="625"/>
      <c r="G1703" s="608"/>
      <c r="H1703" s="475"/>
      <c r="I1703" s="613"/>
      <c r="J1703" s="614"/>
      <c r="K1703" s="614"/>
      <c r="L1703" s="649"/>
      <c r="M1703" s="644"/>
      <c r="N1703" s="505" t="str">
        <f>一年级BMI</f>
        <v/>
      </c>
      <c r="O1703" s="499" t="str">
        <f>一年级BMI等级</f>
        <v/>
      </c>
      <c r="P1703" s="500" t="str">
        <f>一年级BMI得分</f>
        <v/>
      </c>
      <c r="Q1703" s="515" t="str">
        <f>一年级肺活量得分</f>
        <v/>
      </c>
      <c r="R1703" s="512" t="str">
        <f>一年级等级</f>
        <v/>
      </c>
      <c r="S1703" s="516" t="str">
        <f>一年级50米跑得分</f>
        <v/>
      </c>
      <c r="T1703" s="517" t="str">
        <f>一年级等级</f>
        <v/>
      </c>
      <c r="U1703" s="516" t="str">
        <f>一年级坐位体前屈得分</f>
        <v/>
      </c>
      <c r="V1703" s="517" t="str">
        <f>一年级等级</f>
        <v/>
      </c>
      <c r="W1703" s="516" t="str">
        <f>一年级一分钟跳绳得分</f>
        <v/>
      </c>
      <c r="X1703" s="517" t="str">
        <f>一年级等级</f>
        <v/>
      </c>
      <c r="Y1703" s="515"/>
      <c r="Z1703" s="518"/>
      <c r="AA1703" s="533"/>
      <c r="AB1703" s="515"/>
      <c r="AC1703" s="533" t="str">
        <f>一年级跳绳附加分</f>
        <v/>
      </c>
      <c r="AD1703" s="534" t="str">
        <f>一年级标准分</f>
        <v/>
      </c>
      <c r="AE1703" s="534" t="str">
        <f>一年级总分</f>
        <v/>
      </c>
      <c r="AF1703" s="517" t="str">
        <f>一年级等级</f>
        <v/>
      </c>
    </row>
    <row r="1704" spans="1:32">
      <c r="A1704" s="664">
        <v>125</v>
      </c>
      <c r="B1704" s="665">
        <v>22</v>
      </c>
      <c r="C1704" s="632"/>
      <c r="D1704" s="633"/>
      <c r="E1704" s="632"/>
      <c r="F1704" s="625"/>
      <c r="G1704" s="608"/>
      <c r="H1704" s="475"/>
      <c r="I1704" s="613"/>
      <c r="J1704" s="614"/>
      <c r="K1704" s="614"/>
      <c r="L1704" s="649"/>
      <c r="M1704" s="644"/>
      <c r="N1704" s="505" t="str">
        <f>一年级BMI</f>
        <v/>
      </c>
      <c r="O1704" s="499" t="str">
        <f>一年级BMI等级</f>
        <v/>
      </c>
      <c r="P1704" s="500" t="str">
        <f>一年级BMI得分</f>
        <v/>
      </c>
      <c r="Q1704" s="515" t="str">
        <f>一年级肺活量得分</f>
        <v/>
      </c>
      <c r="R1704" s="512" t="str">
        <f>一年级等级</f>
        <v/>
      </c>
      <c r="S1704" s="516" t="str">
        <f>一年级50米跑得分</f>
        <v/>
      </c>
      <c r="T1704" s="517" t="str">
        <f>一年级等级</f>
        <v/>
      </c>
      <c r="U1704" s="516" t="str">
        <f>一年级坐位体前屈得分</f>
        <v/>
      </c>
      <c r="V1704" s="517" t="str">
        <f>一年级等级</f>
        <v/>
      </c>
      <c r="W1704" s="516" t="str">
        <f>一年级一分钟跳绳得分</f>
        <v/>
      </c>
      <c r="X1704" s="517" t="str">
        <f>一年级等级</f>
        <v/>
      </c>
      <c r="Y1704" s="515"/>
      <c r="Z1704" s="518"/>
      <c r="AA1704" s="533"/>
      <c r="AB1704" s="515"/>
      <c r="AC1704" s="533" t="str">
        <f>一年级跳绳附加分</f>
        <v/>
      </c>
      <c r="AD1704" s="534" t="str">
        <f>一年级标准分</f>
        <v/>
      </c>
      <c r="AE1704" s="534" t="str">
        <f>一年级总分</f>
        <v/>
      </c>
      <c r="AF1704" s="517" t="str">
        <f>一年级等级</f>
        <v/>
      </c>
    </row>
    <row r="1705" spans="1:32">
      <c r="A1705" s="664">
        <v>125</v>
      </c>
      <c r="B1705" s="665">
        <v>23</v>
      </c>
      <c r="C1705" s="632"/>
      <c r="D1705" s="633"/>
      <c r="E1705" s="632"/>
      <c r="F1705" s="625"/>
      <c r="G1705" s="608"/>
      <c r="H1705" s="475"/>
      <c r="I1705" s="613"/>
      <c r="J1705" s="614"/>
      <c r="K1705" s="614"/>
      <c r="L1705" s="649"/>
      <c r="M1705" s="644"/>
      <c r="N1705" s="505" t="str">
        <f>一年级BMI</f>
        <v/>
      </c>
      <c r="O1705" s="499" t="str">
        <f>一年级BMI等级</f>
        <v/>
      </c>
      <c r="P1705" s="500" t="str">
        <f>一年级BMI得分</f>
        <v/>
      </c>
      <c r="Q1705" s="515" t="str">
        <f>一年级肺活量得分</f>
        <v/>
      </c>
      <c r="R1705" s="512" t="str">
        <f>一年级等级</f>
        <v/>
      </c>
      <c r="S1705" s="516" t="str">
        <f>一年级50米跑得分</f>
        <v/>
      </c>
      <c r="T1705" s="517" t="str">
        <f>一年级等级</f>
        <v/>
      </c>
      <c r="U1705" s="516" t="str">
        <f>一年级坐位体前屈得分</f>
        <v/>
      </c>
      <c r="V1705" s="517" t="str">
        <f>一年级等级</f>
        <v/>
      </c>
      <c r="W1705" s="516" t="str">
        <f>一年级一分钟跳绳得分</f>
        <v/>
      </c>
      <c r="X1705" s="517" t="str">
        <f>一年级等级</f>
        <v/>
      </c>
      <c r="Y1705" s="515"/>
      <c r="Z1705" s="518"/>
      <c r="AA1705" s="533"/>
      <c r="AB1705" s="515"/>
      <c r="AC1705" s="533" t="str">
        <f>一年级跳绳附加分</f>
        <v/>
      </c>
      <c r="AD1705" s="534" t="str">
        <f>一年级标准分</f>
        <v/>
      </c>
      <c r="AE1705" s="534" t="str">
        <f>一年级总分</f>
        <v/>
      </c>
      <c r="AF1705" s="517" t="str">
        <f>一年级等级</f>
        <v/>
      </c>
    </row>
    <row r="1706" spans="1:32">
      <c r="A1706" s="664">
        <v>125</v>
      </c>
      <c r="B1706" s="665">
        <v>24</v>
      </c>
      <c r="C1706" s="632"/>
      <c r="D1706" s="633"/>
      <c r="E1706" s="632"/>
      <c r="F1706" s="625"/>
      <c r="G1706" s="608"/>
      <c r="H1706" s="475"/>
      <c r="I1706" s="613"/>
      <c r="J1706" s="614"/>
      <c r="K1706" s="614"/>
      <c r="L1706" s="649"/>
      <c r="M1706" s="644"/>
      <c r="N1706" s="505" t="str">
        <f>一年级BMI</f>
        <v/>
      </c>
      <c r="O1706" s="499" t="str">
        <f>一年级BMI等级</f>
        <v/>
      </c>
      <c r="P1706" s="500" t="str">
        <f>一年级BMI得分</f>
        <v/>
      </c>
      <c r="Q1706" s="515" t="str">
        <f>一年级肺活量得分</f>
        <v/>
      </c>
      <c r="R1706" s="512" t="str">
        <f>一年级等级</f>
        <v/>
      </c>
      <c r="S1706" s="516" t="str">
        <f>一年级50米跑得分</f>
        <v/>
      </c>
      <c r="T1706" s="517" t="str">
        <f>一年级等级</f>
        <v/>
      </c>
      <c r="U1706" s="516" t="str">
        <f>一年级坐位体前屈得分</f>
        <v/>
      </c>
      <c r="V1706" s="517" t="str">
        <f>一年级等级</f>
        <v/>
      </c>
      <c r="W1706" s="516" t="str">
        <f>一年级一分钟跳绳得分</f>
        <v/>
      </c>
      <c r="X1706" s="517" t="str">
        <f>一年级等级</f>
        <v/>
      </c>
      <c r="Y1706" s="515"/>
      <c r="Z1706" s="518"/>
      <c r="AA1706" s="533"/>
      <c r="AB1706" s="515"/>
      <c r="AC1706" s="533" t="str">
        <f>一年级跳绳附加分</f>
        <v/>
      </c>
      <c r="AD1706" s="534" t="str">
        <f>一年级标准分</f>
        <v/>
      </c>
      <c r="AE1706" s="534" t="str">
        <f>一年级总分</f>
        <v/>
      </c>
      <c r="AF1706" s="517" t="str">
        <f>一年级等级</f>
        <v/>
      </c>
    </row>
    <row r="1707" spans="1:32">
      <c r="A1707" s="664">
        <v>125</v>
      </c>
      <c r="B1707" s="665">
        <v>25</v>
      </c>
      <c r="C1707" s="632"/>
      <c r="D1707" s="633"/>
      <c r="E1707" s="632"/>
      <c r="F1707" s="625"/>
      <c r="G1707" s="608"/>
      <c r="H1707" s="475"/>
      <c r="I1707" s="613"/>
      <c r="J1707" s="614"/>
      <c r="K1707" s="614"/>
      <c r="L1707" s="649"/>
      <c r="M1707" s="644"/>
      <c r="N1707" s="505" t="str">
        <f>一年级BMI</f>
        <v/>
      </c>
      <c r="O1707" s="499" t="str">
        <f>一年级BMI等级</f>
        <v/>
      </c>
      <c r="P1707" s="500" t="str">
        <f>一年级BMI得分</f>
        <v/>
      </c>
      <c r="Q1707" s="515" t="str">
        <f>一年级肺活量得分</f>
        <v/>
      </c>
      <c r="R1707" s="512" t="str">
        <f>一年级等级</f>
        <v/>
      </c>
      <c r="S1707" s="516" t="str">
        <f>一年级50米跑得分</f>
        <v/>
      </c>
      <c r="T1707" s="517" t="str">
        <f>一年级等级</f>
        <v/>
      </c>
      <c r="U1707" s="516" t="str">
        <f>一年级坐位体前屈得分</f>
        <v/>
      </c>
      <c r="V1707" s="517" t="str">
        <f>一年级等级</f>
        <v/>
      </c>
      <c r="W1707" s="516" t="str">
        <f>一年级一分钟跳绳得分</f>
        <v/>
      </c>
      <c r="X1707" s="517" t="str">
        <f>一年级等级</f>
        <v/>
      </c>
      <c r="Y1707" s="515"/>
      <c r="Z1707" s="518"/>
      <c r="AA1707" s="533"/>
      <c r="AB1707" s="515"/>
      <c r="AC1707" s="533" t="str">
        <f>一年级跳绳附加分</f>
        <v/>
      </c>
      <c r="AD1707" s="534" t="str">
        <f>一年级标准分</f>
        <v/>
      </c>
      <c r="AE1707" s="534" t="str">
        <f>一年级总分</f>
        <v/>
      </c>
      <c r="AF1707" s="517" t="str">
        <f>一年级等级</f>
        <v/>
      </c>
    </row>
    <row r="1708" spans="1:32">
      <c r="A1708" s="664">
        <v>125</v>
      </c>
      <c r="B1708" s="665">
        <v>26</v>
      </c>
      <c r="C1708" s="632"/>
      <c r="D1708" s="633"/>
      <c r="E1708" s="632"/>
      <c r="F1708" s="625"/>
      <c r="G1708" s="608"/>
      <c r="H1708" s="475"/>
      <c r="I1708" s="613"/>
      <c r="J1708" s="614"/>
      <c r="K1708" s="614"/>
      <c r="L1708" s="649"/>
      <c r="M1708" s="644"/>
      <c r="N1708" s="505" t="str">
        <f>一年级BMI</f>
        <v/>
      </c>
      <c r="O1708" s="499" t="str">
        <f>一年级BMI等级</f>
        <v/>
      </c>
      <c r="P1708" s="500" t="str">
        <f>一年级BMI得分</f>
        <v/>
      </c>
      <c r="Q1708" s="515" t="str">
        <f>一年级肺活量得分</f>
        <v/>
      </c>
      <c r="R1708" s="512" t="str">
        <f>一年级等级</f>
        <v/>
      </c>
      <c r="S1708" s="516" t="str">
        <f>一年级50米跑得分</f>
        <v/>
      </c>
      <c r="T1708" s="517" t="str">
        <f>一年级等级</f>
        <v/>
      </c>
      <c r="U1708" s="516" t="str">
        <f>一年级坐位体前屈得分</f>
        <v/>
      </c>
      <c r="V1708" s="517" t="str">
        <f>一年级等级</f>
        <v/>
      </c>
      <c r="W1708" s="516" t="str">
        <f>一年级一分钟跳绳得分</f>
        <v/>
      </c>
      <c r="X1708" s="517" t="str">
        <f>一年级等级</f>
        <v/>
      </c>
      <c r="Y1708" s="515"/>
      <c r="Z1708" s="518"/>
      <c r="AA1708" s="533"/>
      <c r="AB1708" s="515"/>
      <c r="AC1708" s="533" t="str">
        <f>一年级跳绳附加分</f>
        <v/>
      </c>
      <c r="AD1708" s="534" t="str">
        <f>一年级标准分</f>
        <v/>
      </c>
      <c r="AE1708" s="534" t="str">
        <f>一年级总分</f>
        <v/>
      </c>
      <c r="AF1708" s="517" t="str">
        <f>一年级等级</f>
        <v/>
      </c>
    </row>
    <row r="1709" spans="1:32">
      <c r="A1709" s="664">
        <v>125</v>
      </c>
      <c r="B1709" s="665">
        <v>27</v>
      </c>
      <c r="C1709" s="632"/>
      <c r="D1709" s="633"/>
      <c r="E1709" s="632"/>
      <c r="F1709" s="625"/>
      <c r="G1709" s="608"/>
      <c r="H1709" s="475"/>
      <c r="I1709" s="613"/>
      <c r="J1709" s="614"/>
      <c r="K1709" s="614"/>
      <c r="L1709" s="649"/>
      <c r="M1709" s="644"/>
      <c r="N1709" s="505" t="str">
        <f>一年级BMI</f>
        <v/>
      </c>
      <c r="O1709" s="499" t="str">
        <f>一年级BMI等级</f>
        <v/>
      </c>
      <c r="P1709" s="500" t="str">
        <f>一年级BMI得分</f>
        <v/>
      </c>
      <c r="Q1709" s="515" t="str">
        <f>一年级肺活量得分</f>
        <v/>
      </c>
      <c r="R1709" s="512" t="str">
        <f>一年级等级</f>
        <v/>
      </c>
      <c r="S1709" s="516" t="str">
        <f>一年级50米跑得分</f>
        <v/>
      </c>
      <c r="T1709" s="517" t="str">
        <f>一年级等级</f>
        <v/>
      </c>
      <c r="U1709" s="516" t="str">
        <f>一年级坐位体前屈得分</f>
        <v/>
      </c>
      <c r="V1709" s="517" t="str">
        <f>一年级等级</f>
        <v/>
      </c>
      <c r="W1709" s="516" t="str">
        <f>一年级一分钟跳绳得分</f>
        <v/>
      </c>
      <c r="X1709" s="517" t="str">
        <f>一年级等级</f>
        <v/>
      </c>
      <c r="Y1709" s="515"/>
      <c r="Z1709" s="518"/>
      <c r="AA1709" s="533"/>
      <c r="AB1709" s="515"/>
      <c r="AC1709" s="533" t="str">
        <f>一年级跳绳附加分</f>
        <v/>
      </c>
      <c r="AD1709" s="534" t="str">
        <f>一年级标准分</f>
        <v/>
      </c>
      <c r="AE1709" s="534" t="str">
        <f>一年级总分</f>
        <v/>
      </c>
      <c r="AF1709" s="517" t="str">
        <f>一年级等级</f>
        <v/>
      </c>
    </row>
    <row r="1710" spans="1:32">
      <c r="A1710" s="664">
        <v>125</v>
      </c>
      <c r="B1710" s="665">
        <v>28</v>
      </c>
      <c r="C1710" s="632"/>
      <c r="D1710" s="633"/>
      <c r="E1710" s="632"/>
      <c r="F1710" s="625"/>
      <c r="G1710" s="608"/>
      <c r="H1710" s="475"/>
      <c r="I1710" s="613"/>
      <c r="J1710" s="614"/>
      <c r="K1710" s="614"/>
      <c r="L1710" s="649"/>
      <c r="M1710" s="644"/>
      <c r="N1710" s="505" t="str">
        <f>一年级BMI</f>
        <v/>
      </c>
      <c r="O1710" s="499" t="str">
        <f>一年级BMI等级</f>
        <v/>
      </c>
      <c r="P1710" s="500" t="str">
        <f>一年级BMI得分</f>
        <v/>
      </c>
      <c r="Q1710" s="515" t="str">
        <f>一年级肺活量得分</f>
        <v/>
      </c>
      <c r="R1710" s="512" t="str">
        <f>一年级等级</f>
        <v/>
      </c>
      <c r="S1710" s="516" t="str">
        <f>一年级50米跑得分</f>
        <v/>
      </c>
      <c r="T1710" s="517" t="str">
        <f>一年级等级</f>
        <v/>
      </c>
      <c r="U1710" s="516" t="str">
        <f>一年级坐位体前屈得分</f>
        <v/>
      </c>
      <c r="V1710" s="517" t="str">
        <f>一年级等级</f>
        <v/>
      </c>
      <c r="W1710" s="516" t="str">
        <f>一年级一分钟跳绳得分</f>
        <v/>
      </c>
      <c r="X1710" s="517" t="str">
        <f>一年级等级</f>
        <v/>
      </c>
      <c r="Y1710" s="515"/>
      <c r="Z1710" s="518"/>
      <c r="AA1710" s="533"/>
      <c r="AB1710" s="515"/>
      <c r="AC1710" s="533" t="str">
        <f>一年级跳绳附加分</f>
        <v/>
      </c>
      <c r="AD1710" s="534" t="str">
        <f>一年级标准分</f>
        <v/>
      </c>
      <c r="AE1710" s="534" t="str">
        <f>一年级总分</f>
        <v/>
      </c>
      <c r="AF1710" s="517" t="str">
        <f>一年级等级</f>
        <v/>
      </c>
    </row>
    <row r="1711" spans="1:32">
      <c r="A1711" s="664">
        <v>125</v>
      </c>
      <c r="B1711" s="665">
        <v>29</v>
      </c>
      <c r="C1711" s="632"/>
      <c r="D1711" s="633"/>
      <c r="E1711" s="632"/>
      <c r="F1711" s="625"/>
      <c r="G1711" s="608"/>
      <c r="H1711" s="475"/>
      <c r="I1711" s="613"/>
      <c r="J1711" s="614"/>
      <c r="K1711" s="614"/>
      <c r="L1711" s="649"/>
      <c r="M1711" s="644"/>
      <c r="N1711" s="505" t="str">
        <f>一年级BMI</f>
        <v/>
      </c>
      <c r="O1711" s="499" t="str">
        <f>一年级BMI等级</f>
        <v/>
      </c>
      <c r="P1711" s="500" t="str">
        <f>一年级BMI得分</f>
        <v/>
      </c>
      <c r="Q1711" s="515" t="str">
        <f>一年级肺活量得分</f>
        <v/>
      </c>
      <c r="R1711" s="512" t="str">
        <f>一年级等级</f>
        <v/>
      </c>
      <c r="S1711" s="516" t="str">
        <f>一年级50米跑得分</f>
        <v/>
      </c>
      <c r="T1711" s="517" t="str">
        <f>一年级等级</f>
        <v/>
      </c>
      <c r="U1711" s="516" t="str">
        <f>一年级坐位体前屈得分</f>
        <v/>
      </c>
      <c r="V1711" s="517" t="str">
        <f>一年级等级</f>
        <v/>
      </c>
      <c r="W1711" s="516" t="str">
        <f>一年级一分钟跳绳得分</f>
        <v/>
      </c>
      <c r="X1711" s="517" t="str">
        <f>一年级等级</f>
        <v/>
      </c>
      <c r="Y1711" s="515"/>
      <c r="Z1711" s="518"/>
      <c r="AA1711" s="533"/>
      <c r="AB1711" s="515"/>
      <c r="AC1711" s="533" t="str">
        <f>一年级跳绳附加分</f>
        <v/>
      </c>
      <c r="AD1711" s="534" t="str">
        <f>一年级标准分</f>
        <v/>
      </c>
      <c r="AE1711" s="534" t="str">
        <f>一年级总分</f>
        <v/>
      </c>
      <c r="AF1711" s="517" t="str">
        <f>一年级等级</f>
        <v/>
      </c>
    </row>
    <row r="1712" spans="1:32">
      <c r="A1712" s="664">
        <v>125</v>
      </c>
      <c r="B1712" s="665">
        <v>30</v>
      </c>
      <c r="C1712" s="632"/>
      <c r="D1712" s="633"/>
      <c r="E1712" s="632"/>
      <c r="F1712" s="625"/>
      <c r="G1712" s="608"/>
      <c r="H1712" s="475"/>
      <c r="I1712" s="613"/>
      <c r="J1712" s="614"/>
      <c r="K1712" s="614"/>
      <c r="L1712" s="649"/>
      <c r="M1712" s="644"/>
      <c r="N1712" s="505" t="str">
        <f>一年级BMI</f>
        <v/>
      </c>
      <c r="O1712" s="499" t="str">
        <f>一年级BMI等级</f>
        <v/>
      </c>
      <c r="P1712" s="500" t="str">
        <f>一年级BMI得分</f>
        <v/>
      </c>
      <c r="Q1712" s="515" t="str">
        <f>一年级肺活量得分</f>
        <v/>
      </c>
      <c r="R1712" s="512" t="str">
        <f>一年级等级</f>
        <v/>
      </c>
      <c r="S1712" s="516" t="str">
        <f>一年级50米跑得分</f>
        <v/>
      </c>
      <c r="T1712" s="517" t="str">
        <f>一年级等级</f>
        <v/>
      </c>
      <c r="U1712" s="516" t="str">
        <f>一年级坐位体前屈得分</f>
        <v/>
      </c>
      <c r="V1712" s="517" t="str">
        <f>一年级等级</f>
        <v/>
      </c>
      <c r="W1712" s="516" t="str">
        <f>一年级一分钟跳绳得分</f>
        <v/>
      </c>
      <c r="X1712" s="517" t="str">
        <f>一年级等级</f>
        <v/>
      </c>
      <c r="Y1712" s="515"/>
      <c r="Z1712" s="518"/>
      <c r="AA1712" s="533"/>
      <c r="AB1712" s="515"/>
      <c r="AC1712" s="533" t="str">
        <f>一年级跳绳附加分</f>
        <v/>
      </c>
      <c r="AD1712" s="534" t="str">
        <f>一年级标准分</f>
        <v/>
      </c>
      <c r="AE1712" s="534" t="str">
        <f>一年级总分</f>
        <v/>
      </c>
      <c r="AF1712" s="517" t="str">
        <f>一年级等级</f>
        <v/>
      </c>
    </row>
    <row r="1713" spans="1:32">
      <c r="A1713" s="664">
        <v>125</v>
      </c>
      <c r="B1713" s="665">
        <v>31</v>
      </c>
      <c r="C1713" s="632"/>
      <c r="D1713" s="633"/>
      <c r="E1713" s="632"/>
      <c r="F1713" s="625"/>
      <c r="G1713" s="608"/>
      <c r="H1713" s="475"/>
      <c r="I1713" s="613"/>
      <c r="J1713" s="614"/>
      <c r="K1713" s="614"/>
      <c r="L1713" s="649"/>
      <c r="M1713" s="644"/>
      <c r="N1713" s="505" t="str">
        <f>一年级BMI</f>
        <v/>
      </c>
      <c r="O1713" s="499" t="str">
        <f>一年级BMI等级</f>
        <v/>
      </c>
      <c r="P1713" s="500" t="str">
        <f>一年级BMI得分</f>
        <v/>
      </c>
      <c r="Q1713" s="515" t="str">
        <f>一年级肺活量得分</f>
        <v/>
      </c>
      <c r="R1713" s="512" t="str">
        <f>一年级等级</f>
        <v/>
      </c>
      <c r="S1713" s="516" t="str">
        <f>一年级50米跑得分</f>
        <v/>
      </c>
      <c r="T1713" s="517" t="str">
        <f>一年级等级</f>
        <v/>
      </c>
      <c r="U1713" s="516" t="str">
        <f>一年级坐位体前屈得分</f>
        <v/>
      </c>
      <c r="V1713" s="517" t="str">
        <f>一年级等级</f>
        <v/>
      </c>
      <c r="W1713" s="516" t="str">
        <f>一年级一分钟跳绳得分</f>
        <v/>
      </c>
      <c r="X1713" s="517" t="str">
        <f>一年级等级</f>
        <v/>
      </c>
      <c r="Y1713" s="515"/>
      <c r="Z1713" s="518"/>
      <c r="AA1713" s="533"/>
      <c r="AB1713" s="515"/>
      <c r="AC1713" s="533" t="str">
        <f>一年级跳绳附加分</f>
        <v/>
      </c>
      <c r="AD1713" s="534" t="str">
        <f>一年级标准分</f>
        <v/>
      </c>
      <c r="AE1713" s="534" t="str">
        <f>一年级总分</f>
        <v/>
      </c>
      <c r="AF1713" s="517" t="str">
        <f>一年级等级</f>
        <v/>
      </c>
    </row>
    <row r="1714" spans="1:32">
      <c r="A1714" s="664">
        <v>125</v>
      </c>
      <c r="B1714" s="665">
        <v>32</v>
      </c>
      <c r="C1714" s="632"/>
      <c r="D1714" s="633"/>
      <c r="E1714" s="632"/>
      <c r="F1714" s="625"/>
      <c r="G1714" s="608"/>
      <c r="H1714" s="475"/>
      <c r="I1714" s="613"/>
      <c r="J1714" s="614"/>
      <c r="K1714" s="614"/>
      <c r="L1714" s="649"/>
      <c r="M1714" s="644"/>
      <c r="N1714" s="505" t="str">
        <f>一年级BMI</f>
        <v/>
      </c>
      <c r="O1714" s="499" t="str">
        <f>一年级BMI等级</f>
        <v/>
      </c>
      <c r="P1714" s="500" t="str">
        <f>一年级BMI得分</f>
        <v/>
      </c>
      <c r="Q1714" s="515" t="str">
        <f>一年级肺活量得分</f>
        <v/>
      </c>
      <c r="R1714" s="512" t="str">
        <f>一年级等级</f>
        <v/>
      </c>
      <c r="S1714" s="516" t="str">
        <f>一年级50米跑得分</f>
        <v/>
      </c>
      <c r="T1714" s="517" t="str">
        <f>一年级等级</f>
        <v/>
      </c>
      <c r="U1714" s="516" t="str">
        <f>一年级坐位体前屈得分</f>
        <v/>
      </c>
      <c r="V1714" s="517" t="str">
        <f>一年级等级</f>
        <v/>
      </c>
      <c r="W1714" s="516" t="str">
        <f>一年级一分钟跳绳得分</f>
        <v/>
      </c>
      <c r="X1714" s="517" t="str">
        <f>一年级等级</f>
        <v/>
      </c>
      <c r="Y1714" s="515"/>
      <c r="Z1714" s="518"/>
      <c r="AA1714" s="533"/>
      <c r="AB1714" s="515"/>
      <c r="AC1714" s="533" t="str">
        <f>一年级跳绳附加分</f>
        <v/>
      </c>
      <c r="AD1714" s="534" t="str">
        <f>一年级标准分</f>
        <v/>
      </c>
      <c r="AE1714" s="534" t="str">
        <f>一年级总分</f>
        <v/>
      </c>
      <c r="AF1714" s="517" t="str">
        <f>一年级等级</f>
        <v/>
      </c>
    </row>
    <row r="1715" spans="1:32">
      <c r="A1715" s="664">
        <v>125</v>
      </c>
      <c r="B1715" s="665">
        <v>33</v>
      </c>
      <c r="C1715" s="632"/>
      <c r="D1715" s="633"/>
      <c r="E1715" s="632"/>
      <c r="F1715" s="625"/>
      <c r="G1715" s="608"/>
      <c r="H1715" s="475"/>
      <c r="I1715" s="613"/>
      <c r="J1715" s="614"/>
      <c r="K1715" s="614"/>
      <c r="L1715" s="649"/>
      <c r="M1715" s="644"/>
      <c r="N1715" s="505" t="str">
        <f>一年级BMI</f>
        <v/>
      </c>
      <c r="O1715" s="499" t="str">
        <f>一年级BMI等级</f>
        <v/>
      </c>
      <c r="P1715" s="500" t="str">
        <f>一年级BMI得分</f>
        <v/>
      </c>
      <c r="Q1715" s="515" t="str">
        <f>一年级肺活量得分</f>
        <v/>
      </c>
      <c r="R1715" s="512" t="str">
        <f>一年级等级</f>
        <v/>
      </c>
      <c r="S1715" s="516" t="str">
        <f>一年级50米跑得分</f>
        <v/>
      </c>
      <c r="T1715" s="517" t="str">
        <f>一年级等级</f>
        <v/>
      </c>
      <c r="U1715" s="516" t="str">
        <f>一年级坐位体前屈得分</f>
        <v/>
      </c>
      <c r="V1715" s="517" t="str">
        <f>一年级等级</f>
        <v/>
      </c>
      <c r="W1715" s="516" t="str">
        <f>一年级一分钟跳绳得分</f>
        <v/>
      </c>
      <c r="X1715" s="517" t="str">
        <f>一年级等级</f>
        <v/>
      </c>
      <c r="Y1715" s="515"/>
      <c r="Z1715" s="518"/>
      <c r="AA1715" s="533"/>
      <c r="AB1715" s="515"/>
      <c r="AC1715" s="533" t="str">
        <f>一年级跳绳附加分</f>
        <v/>
      </c>
      <c r="AD1715" s="534" t="str">
        <f>一年级标准分</f>
        <v/>
      </c>
      <c r="AE1715" s="534" t="str">
        <f>一年级总分</f>
        <v/>
      </c>
      <c r="AF1715" s="517" t="str">
        <f>一年级等级</f>
        <v/>
      </c>
    </row>
    <row r="1716" spans="1:32">
      <c r="A1716" s="664">
        <v>125</v>
      </c>
      <c r="B1716" s="665">
        <v>34</v>
      </c>
      <c r="C1716" s="632"/>
      <c r="D1716" s="633"/>
      <c r="E1716" s="632"/>
      <c r="F1716" s="625"/>
      <c r="G1716" s="608"/>
      <c r="H1716" s="475"/>
      <c r="I1716" s="613"/>
      <c r="J1716" s="614"/>
      <c r="K1716" s="614"/>
      <c r="L1716" s="649"/>
      <c r="M1716" s="644"/>
      <c r="N1716" s="505" t="str">
        <f>一年级BMI</f>
        <v/>
      </c>
      <c r="O1716" s="499" t="str">
        <f>一年级BMI等级</f>
        <v/>
      </c>
      <c r="P1716" s="500" t="str">
        <f>一年级BMI得分</f>
        <v/>
      </c>
      <c r="Q1716" s="515" t="str">
        <f>一年级肺活量得分</f>
        <v/>
      </c>
      <c r="R1716" s="512" t="str">
        <f>一年级等级</f>
        <v/>
      </c>
      <c r="S1716" s="516" t="str">
        <f>一年级50米跑得分</f>
        <v/>
      </c>
      <c r="T1716" s="517" t="str">
        <f>一年级等级</f>
        <v/>
      </c>
      <c r="U1716" s="516" t="str">
        <f>一年级坐位体前屈得分</f>
        <v/>
      </c>
      <c r="V1716" s="517" t="str">
        <f>一年级等级</f>
        <v/>
      </c>
      <c r="W1716" s="516" t="str">
        <f>一年级一分钟跳绳得分</f>
        <v/>
      </c>
      <c r="X1716" s="517" t="str">
        <f>一年级等级</f>
        <v/>
      </c>
      <c r="Y1716" s="515"/>
      <c r="Z1716" s="518"/>
      <c r="AA1716" s="533"/>
      <c r="AB1716" s="515"/>
      <c r="AC1716" s="533" t="str">
        <f>一年级跳绳附加分</f>
        <v/>
      </c>
      <c r="AD1716" s="534" t="str">
        <f>一年级标准分</f>
        <v/>
      </c>
      <c r="AE1716" s="534" t="str">
        <f>一年级总分</f>
        <v/>
      </c>
      <c r="AF1716" s="517" t="str">
        <f>一年级等级</f>
        <v/>
      </c>
    </row>
    <row r="1717" spans="1:32">
      <c r="A1717" s="664">
        <v>125</v>
      </c>
      <c r="B1717" s="665">
        <v>35</v>
      </c>
      <c r="C1717" s="632"/>
      <c r="D1717" s="633"/>
      <c r="E1717" s="632"/>
      <c r="F1717" s="625"/>
      <c r="G1717" s="608"/>
      <c r="H1717" s="475"/>
      <c r="I1717" s="613"/>
      <c r="J1717" s="614"/>
      <c r="K1717" s="614"/>
      <c r="L1717" s="649"/>
      <c r="M1717" s="644"/>
      <c r="N1717" s="505" t="str">
        <f>一年级BMI</f>
        <v/>
      </c>
      <c r="O1717" s="499" t="str">
        <f>一年级BMI等级</f>
        <v/>
      </c>
      <c r="P1717" s="500" t="str">
        <f>一年级BMI得分</f>
        <v/>
      </c>
      <c r="Q1717" s="515" t="str">
        <f>一年级肺活量得分</f>
        <v/>
      </c>
      <c r="R1717" s="512" t="str">
        <f>一年级等级</f>
        <v/>
      </c>
      <c r="S1717" s="516" t="str">
        <f>一年级50米跑得分</f>
        <v/>
      </c>
      <c r="T1717" s="517" t="str">
        <f>一年级等级</f>
        <v/>
      </c>
      <c r="U1717" s="516" t="str">
        <f>一年级坐位体前屈得分</f>
        <v/>
      </c>
      <c r="V1717" s="517" t="str">
        <f>一年级等级</f>
        <v/>
      </c>
      <c r="W1717" s="516" t="str">
        <f>一年级一分钟跳绳得分</f>
        <v/>
      </c>
      <c r="X1717" s="517" t="str">
        <f>一年级等级</f>
        <v/>
      </c>
      <c r="Y1717" s="515"/>
      <c r="Z1717" s="518"/>
      <c r="AA1717" s="533"/>
      <c r="AB1717" s="515"/>
      <c r="AC1717" s="533" t="str">
        <f>一年级跳绳附加分</f>
        <v/>
      </c>
      <c r="AD1717" s="534" t="str">
        <f>一年级标准分</f>
        <v/>
      </c>
      <c r="AE1717" s="534" t="str">
        <f>一年级总分</f>
        <v/>
      </c>
      <c r="AF1717" s="517" t="str">
        <f>一年级等级</f>
        <v/>
      </c>
    </row>
    <row r="1718" spans="1:32">
      <c r="A1718" s="664">
        <v>125</v>
      </c>
      <c r="B1718" s="665">
        <v>36</v>
      </c>
      <c r="C1718" s="632"/>
      <c r="D1718" s="633"/>
      <c r="E1718" s="632"/>
      <c r="F1718" s="625"/>
      <c r="G1718" s="608"/>
      <c r="H1718" s="475"/>
      <c r="I1718" s="613"/>
      <c r="J1718" s="614"/>
      <c r="K1718" s="614"/>
      <c r="L1718" s="649"/>
      <c r="M1718" s="644"/>
      <c r="N1718" s="505" t="str">
        <f>一年级BMI</f>
        <v/>
      </c>
      <c r="O1718" s="499" t="str">
        <f>一年级BMI等级</f>
        <v/>
      </c>
      <c r="P1718" s="500" t="str">
        <f>一年级BMI得分</f>
        <v/>
      </c>
      <c r="Q1718" s="515" t="str">
        <f>一年级肺活量得分</f>
        <v/>
      </c>
      <c r="R1718" s="512" t="str">
        <f>一年级等级</f>
        <v/>
      </c>
      <c r="S1718" s="516" t="str">
        <f>一年级50米跑得分</f>
        <v/>
      </c>
      <c r="T1718" s="517" t="str">
        <f>一年级等级</f>
        <v/>
      </c>
      <c r="U1718" s="516" t="str">
        <f>一年级坐位体前屈得分</f>
        <v/>
      </c>
      <c r="V1718" s="517" t="str">
        <f>一年级等级</f>
        <v/>
      </c>
      <c r="W1718" s="516" t="str">
        <f>一年级一分钟跳绳得分</f>
        <v/>
      </c>
      <c r="X1718" s="517" t="str">
        <f>一年级等级</f>
        <v/>
      </c>
      <c r="Y1718" s="515"/>
      <c r="Z1718" s="518"/>
      <c r="AA1718" s="533"/>
      <c r="AB1718" s="515"/>
      <c r="AC1718" s="533" t="str">
        <f>一年级跳绳附加分</f>
        <v/>
      </c>
      <c r="AD1718" s="534" t="str">
        <f>一年级标准分</f>
        <v/>
      </c>
      <c r="AE1718" s="534" t="str">
        <f>一年级总分</f>
        <v/>
      </c>
      <c r="AF1718" s="517" t="str">
        <f>一年级等级</f>
        <v/>
      </c>
    </row>
    <row r="1719" spans="1:32">
      <c r="A1719" s="664">
        <v>125</v>
      </c>
      <c r="B1719" s="665">
        <v>37</v>
      </c>
      <c r="C1719" s="632"/>
      <c r="D1719" s="633"/>
      <c r="E1719" s="632"/>
      <c r="F1719" s="625"/>
      <c r="G1719" s="608"/>
      <c r="H1719" s="475"/>
      <c r="I1719" s="613"/>
      <c r="J1719" s="614"/>
      <c r="K1719" s="614"/>
      <c r="L1719" s="649"/>
      <c r="M1719" s="644"/>
      <c r="N1719" s="505" t="str">
        <f>一年级BMI</f>
        <v/>
      </c>
      <c r="O1719" s="499" t="str">
        <f>一年级BMI等级</f>
        <v/>
      </c>
      <c r="P1719" s="500" t="str">
        <f>一年级BMI得分</f>
        <v/>
      </c>
      <c r="Q1719" s="515" t="str">
        <f>一年级肺活量得分</f>
        <v/>
      </c>
      <c r="R1719" s="512" t="str">
        <f>一年级等级</f>
        <v/>
      </c>
      <c r="S1719" s="516" t="str">
        <f>一年级50米跑得分</f>
        <v/>
      </c>
      <c r="T1719" s="517" t="str">
        <f>一年级等级</f>
        <v/>
      </c>
      <c r="U1719" s="516" t="str">
        <f>一年级坐位体前屈得分</f>
        <v/>
      </c>
      <c r="V1719" s="517" t="str">
        <f>一年级等级</f>
        <v/>
      </c>
      <c r="W1719" s="516" t="str">
        <f>一年级一分钟跳绳得分</f>
        <v/>
      </c>
      <c r="X1719" s="517" t="str">
        <f>一年级等级</f>
        <v/>
      </c>
      <c r="Y1719" s="515"/>
      <c r="Z1719" s="518"/>
      <c r="AA1719" s="533"/>
      <c r="AB1719" s="515"/>
      <c r="AC1719" s="533" t="str">
        <f>一年级跳绳附加分</f>
        <v/>
      </c>
      <c r="AD1719" s="534" t="str">
        <f>一年级标准分</f>
        <v/>
      </c>
      <c r="AE1719" s="534" t="str">
        <f>一年级总分</f>
        <v/>
      </c>
      <c r="AF1719" s="517" t="str">
        <f>一年级等级</f>
        <v/>
      </c>
    </row>
    <row r="1720" spans="1:32">
      <c r="A1720" s="664">
        <v>125</v>
      </c>
      <c r="B1720" s="665">
        <v>38</v>
      </c>
      <c r="C1720" s="632"/>
      <c r="D1720" s="633"/>
      <c r="E1720" s="632"/>
      <c r="F1720" s="625"/>
      <c r="G1720" s="608"/>
      <c r="H1720" s="475"/>
      <c r="I1720" s="613"/>
      <c r="J1720" s="614"/>
      <c r="K1720" s="614"/>
      <c r="L1720" s="649"/>
      <c r="M1720" s="644"/>
      <c r="N1720" s="505" t="str">
        <f>一年级BMI</f>
        <v/>
      </c>
      <c r="O1720" s="499" t="str">
        <f>一年级BMI等级</f>
        <v/>
      </c>
      <c r="P1720" s="500" t="str">
        <f>一年级BMI得分</f>
        <v/>
      </c>
      <c r="Q1720" s="515" t="str">
        <f>一年级肺活量得分</f>
        <v/>
      </c>
      <c r="R1720" s="512" t="str">
        <f>一年级等级</f>
        <v/>
      </c>
      <c r="S1720" s="516" t="str">
        <f>一年级50米跑得分</f>
        <v/>
      </c>
      <c r="T1720" s="517" t="str">
        <f>一年级等级</f>
        <v/>
      </c>
      <c r="U1720" s="516" t="str">
        <f>一年级坐位体前屈得分</f>
        <v/>
      </c>
      <c r="V1720" s="517" t="str">
        <f>一年级等级</f>
        <v/>
      </c>
      <c r="W1720" s="516" t="str">
        <f>一年级一分钟跳绳得分</f>
        <v/>
      </c>
      <c r="X1720" s="517" t="str">
        <f>一年级等级</f>
        <v/>
      </c>
      <c r="Y1720" s="515"/>
      <c r="Z1720" s="518"/>
      <c r="AA1720" s="533"/>
      <c r="AB1720" s="515"/>
      <c r="AC1720" s="533" t="str">
        <f>一年级跳绳附加分</f>
        <v/>
      </c>
      <c r="AD1720" s="534" t="str">
        <f>一年级标准分</f>
        <v/>
      </c>
      <c r="AE1720" s="534" t="str">
        <f>一年级总分</f>
        <v/>
      </c>
      <c r="AF1720" s="517" t="str">
        <f>一年级等级</f>
        <v/>
      </c>
    </row>
    <row r="1721" spans="1:32">
      <c r="A1721" s="664">
        <v>125</v>
      </c>
      <c r="B1721" s="665">
        <v>39</v>
      </c>
      <c r="C1721" s="632"/>
      <c r="D1721" s="633"/>
      <c r="E1721" s="632"/>
      <c r="F1721" s="625"/>
      <c r="G1721" s="608"/>
      <c r="H1721" s="475"/>
      <c r="I1721" s="613"/>
      <c r="J1721" s="614"/>
      <c r="K1721" s="614"/>
      <c r="L1721" s="649"/>
      <c r="M1721" s="644"/>
      <c r="N1721" s="505" t="str">
        <f>一年级BMI</f>
        <v/>
      </c>
      <c r="O1721" s="499" t="str">
        <f>一年级BMI等级</f>
        <v/>
      </c>
      <c r="P1721" s="500" t="str">
        <f>一年级BMI得分</f>
        <v/>
      </c>
      <c r="Q1721" s="515" t="str">
        <f>一年级肺活量得分</f>
        <v/>
      </c>
      <c r="R1721" s="512" t="str">
        <f>一年级等级</f>
        <v/>
      </c>
      <c r="S1721" s="516" t="str">
        <f>一年级50米跑得分</f>
        <v/>
      </c>
      <c r="T1721" s="517" t="str">
        <f>一年级等级</f>
        <v/>
      </c>
      <c r="U1721" s="516" t="str">
        <f>一年级坐位体前屈得分</f>
        <v/>
      </c>
      <c r="V1721" s="517" t="str">
        <f>一年级等级</f>
        <v/>
      </c>
      <c r="W1721" s="516" t="str">
        <f>一年级一分钟跳绳得分</f>
        <v/>
      </c>
      <c r="X1721" s="517" t="str">
        <f>一年级等级</f>
        <v/>
      </c>
      <c r="Y1721" s="515"/>
      <c r="Z1721" s="518"/>
      <c r="AA1721" s="533"/>
      <c r="AB1721" s="515"/>
      <c r="AC1721" s="533" t="str">
        <f>一年级跳绳附加分</f>
        <v/>
      </c>
      <c r="AD1721" s="534" t="str">
        <f>一年级标准分</f>
        <v/>
      </c>
      <c r="AE1721" s="534" t="str">
        <f>一年级总分</f>
        <v/>
      </c>
      <c r="AF1721" s="517" t="str">
        <f>一年级等级</f>
        <v/>
      </c>
    </row>
    <row r="1722" spans="1:32">
      <c r="A1722" s="664">
        <v>125</v>
      </c>
      <c r="B1722" s="665">
        <v>40</v>
      </c>
      <c r="C1722" s="632"/>
      <c r="D1722" s="633"/>
      <c r="E1722" s="632"/>
      <c r="F1722" s="625"/>
      <c r="G1722" s="608"/>
      <c r="H1722" s="475"/>
      <c r="I1722" s="613"/>
      <c r="J1722" s="614"/>
      <c r="K1722" s="614"/>
      <c r="L1722" s="649"/>
      <c r="M1722" s="644"/>
      <c r="N1722" s="505" t="str">
        <f>一年级BMI</f>
        <v/>
      </c>
      <c r="O1722" s="499" t="str">
        <f>一年级BMI等级</f>
        <v/>
      </c>
      <c r="P1722" s="500" t="str">
        <f>一年级BMI得分</f>
        <v/>
      </c>
      <c r="Q1722" s="515" t="str">
        <f>一年级肺活量得分</f>
        <v/>
      </c>
      <c r="R1722" s="512" t="str">
        <f>一年级等级</f>
        <v/>
      </c>
      <c r="S1722" s="516" t="str">
        <f>一年级50米跑得分</f>
        <v/>
      </c>
      <c r="T1722" s="517" t="str">
        <f>一年级等级</f>
        <v/>
      </c>
      <c r="U1722" s="516" t="str">
        <f>一年级坐位体前屈得分</f>
        <v/>
      </c>
      <c r="V1722" s="517" t="str">
        <f>一年级等级</f>
        <v/>
      </c>
      <c r="W1722" s="516" t="str">
        <f>一年级一分钟跳绳得分</f>
        <v/>
      </c>
      <c r="X1722" s="517" t="str">
        <f>一年级等级</f>
        <v/>
      </c>
      <c r="Y1722" s="515"/>
      <c r="Z1722" s="518"/>
      <c r="AA1722" s="533"/>
      <c r="AB1722" s="515"/>
      <c r="AC1722" s="533" t="str">
        <f>一年级跳绳附加分</f>
        <v/>
      </c>
      <c r="AD1722" s="534" t="str">
        <f>一年级标准分</f>
        <v/>
      </c>
      <c r="AE1722" s="534" t="str">
        <f>一年级总分</f>
        <v/>
      </c>
      <c r="AF1722" s="517" t="str">
        <f>一年级等级</f>
        <v/>
      </c>
    </row>
    <row r="1723" spans="1:32">
      <c r="A1723" s="664">
        <v>125</v>
      </c>
      <c r="B1723" s="665">
        <v>41</v>
      </c>
      <c r="C1723" s="632"/>
      <c r="D1723" s="633"/>
      <c r="E1723" s="632"/>
      <c r="F1723" s="625"/>
      <c r="G1723" s="608"/>
      <c r="H1723" s="475"/>
      <c r="I1723" s="613"/>
      <c r="J1723" s="614"/>
      <c r="K1723" s="614"/>
      <c r="L1723" s="649"/>
      <c r="M1723" s="644"/>
      <c r="N1723" s="505" t="str">
        <f>一年级BMI</f>
        <v/>
      </c>
      <c r="O1723" s="499" t="str">
        <f>一年级BMI等级</f>
        <v/>
      </c>
      <c r="P1723" s="500" t="str">
        <f>一年级BMI得分</f>
        <v/>
      </c>
      <c r="Q1723" s="515" t="str">
        <f>一年级肺活量得分</f>
        <v/>
      </c>
      <c r="R1723" s="512" t="str">
        <f>一年级等级</f>
        <v/>
      </c>
      <c r="S1723" s="516" t="str">
        <f>一年级50米跑得分</f>
        <v/>
      </c>
      <c r="T1723" s="517" t="str">
        <f>一年级等级</f>
        <v/>
      </c>
      <c r="U1723" s="516" t="str">
        <f>一年级坐位体前屈得分</f>
        <v/>
      </c>
      <c r="V1723" s="517" t="str">
        <f>一年级等级</f>
        <v/>
      </c>
      <c r="W1723" s="516" t="str">
        <f>一年级一分钟跳绳得分</f>
        <v/>
      </c>
      <c r="X1723" s="517" t="str">
        <f>一年级等级</f>
        <v/>
      </c>
      <c r="Y1723" s="515"/>
      <c r="Z1723" s="518"/>
      <c r="AA1723" s="533"/>
      <c r="AB1723" s="515"/>
      <c r="AC1723" s="533" t="str">
        <f>一年级跳绳附加分</f>
        <v/>
      </c>
      <c r="AD1723" s="534" t="str">
        <f>一年级标准分</f>
        <v/>
      </c>
      <c r="AE1723" s="534" t="str">
        <f>一年级总分</f>
        <v/>
      </c>
      <c r="AF1723" s="517" t="str">
        <f>一年级等级</f>
        <v/>
      </c>
    </row>
    <row r="1724" spans="1:32">
      <c r="A1724" s="664">
        <v>125</v>
      </c>
      <c r="B1724" s="665">
        <v>42</v>
      </c>
      <c r="C1724" s="632"/>
      <c r="D1724" s="633"/>
      <c r="E1724" s="632"/>
      <c r="F1724" s="625"/>
      <c r="G1724" s="608"/>
      <c r="H1724" s="475"/>
      <c r="I1724" s="613"/>
      <c r="J1724" s="614"/>
      <c r="K1724" s="614"/>
      <c r="L1724" s="649"/>
      <c r="M1724" s="644"/>
      <c r="N1724" s="505" t="str">
        <f>一年级BMI</f>
        <v/>
      </c>
      <c r="O1724" s="499" t="str">
        <f>一年级BMI等级</f>
        <v/>
      </c>
      <c r="P1724" s="500" t="str">
        <f>一年级BMI得分</f>
        <v/>
      </c>
      <c r="Q1724" s="515" t="str">
        <f>一年级肺活量得分</f>
        <v/>
      </c>
      <c r="R1724" s="512" t="str">
        <f>一年级等级</f>
        <v/>
      </c>
      <c r="S1724" s="516" t="str">
        <f>一年级50米跑得分</f>
        <v/>
      </c>
      <c r="T1724" s="517" t="str">
        <f>一年级等级</f>
        <v/>
      </c>
      <c r="U1724" s="516" t="str">
        <f>一年级坐位体前屈得分</f>
        <v/>
      </c>
      <c r="V1724" s="517" t="str">
        <f>一年级等级</f>
        <v/>
      </c>
      <c r="W1724" s="516" t="str">
        <f>一年级一分钟跳绳得分</f>
        <v/>
      </c>
      <c r="X1724" s="517" t="str">
        <f>一年级等级</f>
        <v/>
      </c>
      <c r="Y1724" s="515"/>
      <c r="Z1724" s="518"/>
      <c r="AA1724" s="533"/>
      <c r="AB1724" s="515"/>
      <c r="AC1724" s="533" t="str">
        <f>一年级跳绳附加分</f>
        <v/>
      </c>
      <c r="AD1724" s="534" t="str">
        <f>一年级标准分</f>
        <v/>
      </c>
      <c r="AE1724" s="534" t="str">
        <f>一年级总分</f>
        <v/>
      </c>
      <c r="AF1724" s="517" t="str">
        <f>一年级等级</f>
        <v/>
      </c>
    </row>
    <row r="1725" spans="1:32">
      <c r="A1725" s="664">
        <v>125</v>
      </c>
      <c r="B1725" s="665">
        <v>43</v>
      </c>
      <c r="C1725" s="632"/>
      <c r="D1725" s="633"/>
      <c r="E1725" s="632"/>
      <c r="F1725" s="625"/>
      <c r="G1725" s="608"/>
      <c r="H1725" s="475"/>
      <c r="I1725" s="613"/>
      <c r="J1725" s="614"/>
      <c r="K1725" s="614"/>
      <c r="L1725" s="649"/>
      <c r="M1725" s="644"/>
      <c r="N1725" s="505" t="str">
        <f>一年级BMI</f>
        <v/>
      </c>
      <c r="O1725" s="499" t="str">
        <f>一年级BMI等级</f>
        <v/>
      </c>
      <c r="P1725" s="500" t="str">
        <f>一年级BMI得分</f>
        <v/>
      </c>
      <c r="Q1725" s="515" t="str">
        <f>一年级肺活量得分</f>
        <v/>
      </c>
      <c r="R1725" s="512" t="str">
        <f>一年级等级</f>
        <v/>
      </c>
      <c r="S1725" s="516" t="str">
        <f>一年级50米跑得分</f>
        <v/>
      </c>
      <c r="T1725" s="517" t="str">
        <f>一年级等级</f>
        <v/>
      </c>
      <c r="U1725" s="516" t="str">
        <f>一年级坐位体前屈得分</f>
        <v/>
      </c>
      <c r="V1725" s="517" t="str">
        <f>一年级等级</f>
        <v/>
      </c>
      <c r="W1725" s="516" t="str">
        <f>一年级一分钟跳绳得分</f>
        <v/>
      </c>
      <c r="X1725" s="517" t="str">
        <f>一年级等级</f>
        <v/>
      </c>
      <c r="Y1725" s="515"/>
      <c r="Z1725" s="518"/>
      <c r="AA1725" s="533"/>
      <c r="AB1725" s="515"/>
      <c r="AC1725" s="533" t="str">
        <f>一年级跳绳附加分</f>
        <v/>
      </c>
      <c r="AD1725" s="534" t="str">
        <f>一年级标准分</f>
        <v/>
      </c>
      <c r="AE1725" s="534" t="str">
        <f>一年级总分</f>
        <v/>
      </c>
      <c r="AF1725" s="517" t="str">
        <f>一年级等级</f>
        <v/>
      </c>
    </row>
    <row r="1726" spans="1:32">
      <c r="A1726" s="664">
        <v>125</v>
      </c>
      <c r="B1726" s="665">
        <v>44</v>
      </c>
      <c r="C1726" s="632"/>
      <c r="D1726" s="633"/>
      <c r="E1726" s="632"/>
      <c r="F1726" s="625"/>
      <c r="G1726" s="608"/>
      <c r="H1726" s="475"/>
      <c r="I1726" s="613"/>
      <c r="J1726" s="614"/>
      <c r="K1726" s="614"/>
      <c r="L1726" s="649"/>
      <c r="M1726" s="644"/>
      <c r="N1726" s="505" t="str">
        <f>一年级BMI</f>
        <v/>
      </c>
      <c r="O1726" s="499" t="str">
        <f>一年级BMI等级</f>
        <v/>
      </c>
      <c r="P1726" s="500" t="str">
        <f>一年级BMI得分</f>
        <v/>
      </c>
      <c r="Q1726" s="515" t="str">
        <f>一年级肺活量得分</f>
        <v/>
      </c>
      <c r="R1726" s="512" t="str">
        <f>一年级等级</f>
        <v/>
      </c>
      <c r="S1726" s="516" t="str">
        <f>一年级50米跑得分</f>
        <v/>
      </c>
      <c r="T1726" s="517" t="str">
        <f>一年级等级</f>
        <v/>
      </c>
      <c r="U1726" s="516" t="str">
        <f>一年级坐位体前屈得分</f>
        <v/>
      </c>
      <c r="V1726" s="517" t="str">
        <f>一年级等级</f>
        <v/>
      </c>
      <c r="W1726" s="516" t="str">
        <f>一年级一分钟跳绳得分</f>
        <v/>
      </c>
      <c r="X1726" s="517" t="str">
        <f>一年级等级</f>
        <v/>
      </c>
      <c r="Y1726" s="515"/>
      <c r="Z1726" s="518"/>
      <c r="AA1726" s="533"/>
      <c r="AB1726" s="515"/>
      <c r="AC1726" s="533" t="str">
        <f>一年级跳绳附加分</f>
        <v/>
      </c>
      <c r="AD1726" s="534" t="str">
        <f>一年级标准分</f>
        <v/>
      </c>
      <c r="AE1726" s="534" t="str">
        <f>一年级总分</f>
        <v/>
      </c>
      <c r="AF1726" s="517" t="str">
        <f>一年级等级</f>
        <v/>
      </c>
    </row>
    <row r="1727" spans="1:32">
      <c r="A1727" s="664">
        <v>125</v>
      </c>
      <c r="B1727" s="665">
        <v>45</v>
      </c>
      <c r="C1727" s="632"/>
      <c r="D1727" s="633"/>
      <c r="E1727" s="632"/>
      <c r="F1727" s="625"/>
      <c r="G1727" s="608"/>
      <c r="H1727" s="475"/>
      <c r="I1727" s="613"/>
      <c r="J1727" s="614"/>
      <c r="K1727" s="614"/>
      <c r="L1727" s="649"/>
      <c r="M1727" s="644"/>
      <c r="N1727" s="505" t="str">
        <f>一年级BMI</f>
        <v/>
      </c>
      <c r="O1727" s="499" t="str">
        <f>一年级BMI等级</f>
        <v/>
      </c>
      <c r="P1727" s="500" t="str">
        <f>一年级BMI得分</f>
        <v/>
      </c>
      <c r="Q1727" s="515" t="str">
        <f>一年级肺活量得分</f>
        <v/>
      </c>
      <c r="R1727" s="512" t="str">
        <f>一年级等级</f>
        <v/>
      </c>
      <c r="S1727" s="516" t="str">
        <f>一年级50米跑得分</f>
        <v/>
      </c>
      <c r="T1727" s="517" t="str">
        <f>一年级等级</f>
        <v/>
      </c>
      <c r="U1727" s="516" t="str">
        <f>一年级坐位体前屈得分</f>
        <v/>
      </c>
      <c r="V1727" s="517" t="str">
        <f>一年级等级</f>
        <v/>
      </c>
      <c r="W1727" s="516" t="str">
        <f>一年级一分钟跳绳得分</f>
        <v/>
      </c>
      <c r="X1727" s="517" t="str">
        <f>一年级等级</f>
        <v/>
      </c>
      <c r="Y1727" s="515"/>
      <c r="Z1727" s="518"/>
      <c r="AA1727" s="533"/>
      <c r="AB1727" s="515"/>
      <c r="AC1727" s="533" t="str">
        <f>一年级跳绳附加分</f>
        <v/>
      </c>
      <c r="AD1727" s="534" t="str">
        <f>一年级标准分</f>
        <v/>
      </c>
      <c r="AE1727" s="534" t="str">
        <f>一年级总分</f>
        <v/>
      </c>
      <c r="AF1727" s="517" t="str">
        <f>一年级等级</f>
        <v/>
      </c>
    </row>
    <row r="1728" spans="1:32">
      <c r="A1728" s="664">
        <v>125</v>
      </c>
      <c r="B1728" s="665">
        <v>46</v>
      </c>
      <c r="C1728" s="632"/>
      <c r="D1728" s="633"/>
      <c r="E1728" s="632"/>
      <c r="F1728" s="625"/>
      <c r="G1728" s="608"/>
      <c r="H1728" s="475"/>
      <c r="I1728" s="613"/>
      <c r="J1728" s="614"/>
      <c r="K1728" s="614"/>
      <c r="L1728" s="649"/>
      <c r="M1728" s="644"/>
      <c r="N1728" s="505" t="str">
        <f>一年级BMI</f>
        <v/>
      </c>
      <c r="O1728" s="499" t="str">
        <f>一年级BMI等级</f>
        <v/>
      </c>
      <c r="P1728" s="500" t="str">
        <f>一年级BMI得分</f>
        <v/>
      </c>
      <c r="Q1728" s="515" t="str">
        <f>一年级肺活量得分</f>
        <v/>
      </c>
      <c r="R1728" s="512" t="str">
        <f>一年级等级</f>
        <v/>
      </c>
      <c r="S1728" s="516" t="str">
        <f>一年级50米跑得分</f>
        <v/>
      </c>
      <c r="T1728" s="517" t="str">
        <f>一年级等级</f>
        <v/>
      </c>
      <c r="U1728" s="516" t="str">
        <f>一年级坐位体前屈得分</f>
        <v/>
      </c>
      <c r="V1728" s="517" t="str">
        <f>一年级等级</f>
        <v/>
      </c>
      <c r="W1728" s="516" t="str">
        <f>一年级一分钟跳绳得分</f>
        <v/>
      </c>
      <c r="X1728" s="517" t="str">
        <f>一年级等级</f>
        <v/>
      </c>
      <c r="Y1728" s="515"/>
      <c r="Z1728" s="518"/>
      <c r="AA1728" s="533"/>
      <c r="AB1728" s="515"/>
      <c r="AC1728" s="533" t="str">
        <f>一年级跳绳附加分</f>
        <v/>
      </c>
      <c r="AD1728" s="534" t="str">
        <f>一年级标准分</f>
        <v/>
      </c>
      <c r="AE1728" s="534" t="str">
        <f>一年级总分</f>
        <v/>
      </c>
      <c r="AF1728" s="517" t="str">
        <f>一年级等级</f>
        <v/>
      </c>
    </row>
    <row r="1729" spans="1:32">
      <c r="A1729" s="664">
        <v>125</v>
      </c>
      <c r="B1729" s="665">
        <v>47</v>
      </c>
      <c r="C1729" s="632"/>
      <c r="D1729" s="633"/>
      <c r="E1729" s="632"/>
      <c r="F1729" s="625"/>
      <c r="G1729" s="608"/>
      <c r="H1729" s="475"/>
      <c r="I1729" s="613"/>
      <c r="J1729" s="614"/>
      <c r="K1729" s="614"/>
      <c r="L1729" s="649"/>
      <c r="M1729" s="644"/>
      <c r="N1729" s="505" t="str">
        <f>一年级BMI</f>
        <v/>
      </c>
      <c r="O1729" s="499" t="str">
        <f>一年级BMI等级</f>
        <v/>
      </c>
      <c r="P1729" s="500" t="str">
        <f>一年级BMI得分</f>
        <v/>
      </c>
      <c r="Q1729" s="515" t="str">
        <f>一年级肺活量得分</f>
        <v/>
      </c>
      <c r="R1729" s="512" t="str">
        <f>一年级等级</f>
        <v/>
      </c>
      <c r="S1729" s="516" t="str">
        <f>一年级50米跑得分</f>
        <v/>
      </c>
      <c r="T1729" s="517" t="str">
        <f>一年级等级</f>
        <v/>
      </c>
      <c r="U1729" s="516" t="str">
        <f>一年级坐位体前屈得分</f>
        <v/>
      </c>
      <c r="V1729" s="517" t="str">
        <f>一年级等级</f>
        <v/>
      </c>
      <c r="W1729" s="516" t="str">
        <f>一年级一分钟跳绳得分</f>
        <v/>
      </c>
      <c r="X1729" s="517" t="str">
        <f>一年级等级</f>
        <v/>
      </c>
      <c r="Y1729" s="515"/>
      <c r="Z1729" s="518"/>
      <c r="AA1729" s="533"/>
      <c r="AB1729" s="515"/>
      <c r="AC1729" s="533" t="str">
        <f>一年级跳绳附加分</f>
        <v/>
      </c>
      <c r="AD1729" s="534" t="str">
        <f>一年级标准分</f>
        <v/>
      </c>
      <c r="AE1729" s="534" t="str">
        <f>一年级总分</f>
        <v/>
      </c>
      <c r="AF1729" s="517" t="str">
        <f>一年级等级</f>
        <v/>
      </c>
    </row>
    <row r="1730" spans="1:32">
      <c r="A1730" s="664">
        <v>125</v>
      </c>
      <c r="B1730" s="665">
        <v>48</v>
      </c>
      <c r="C1730" s="632"/>
      <c r="D1730" s="633"/>
      <c r="E1730" s="632"/>
      <c r="F1730" s="625"/>
      <c r="G1730" s="608"/>
      <c r="H1730" s="475"/>
      <c r="I1730" s="613"/>
      <c r="J1730" s="614"/>
      <c r="K1730" s="614"/>
      <c r="L1730" s="649"/>
      <c r="M1730" s="644"/>
      <c r="N1730" s="505" t="str">
        <f>一年级BMI</f>
        <v/>
      </c>
      <c r="O1730" s="499" t="str">
        <f>一年级BMI等级</f>
        <v/>
      </c>
      <c r="P1730" s="500" t="str">
        <f>一年级BMI得分</f>
        <v/>
      </c>
      <c r="Q1730" s="515" t="str">
        <f>一年级肺活量得分</f>
        <v/>
      </c>
      <c r="R1730" s="512" t="str">
        <f>一年级等级</f>
        <v/>
      </c>
      <c r="S1730" s="516" t="str">
        <f>一年级50米跑得分</f>
        <v/>
      </c>
      <c r="T1730" s="517" t="str">
        <f>一年级等级</f>
        <v/>
      </c>
      <c r="U1730" s="516" t="str">
        <f>一年级坐位体前屈得分</f>
        <v/>
      </c>
      <c r="V1730" s="517" t="str">
        <f>一年级等级</f>
        <v/>
      </c>
      <c r="W1730" s="516" t="str">
        <f>一年级一分钟跳绳得分</f>
        <v/>
      </c>
      <c r="X1730" s="517" t="str">
        <f>一年级等级</f>
        <v/>
      </c>
      <c r="Y1730" s="515"/>
      <c r="Z1730" s="518"/>
      <c r="AA1730" s="533"/>
      <c r="AB1730" s="515"/>
      <c r="AC1730" s="533" t="str">
        <f>一年级跳绳附加分</f>
        <v/>
      </c>
      <c r="AD1730" s="534" t="str">
        <f>一年级标准分</f>
        <v/>
      </c>
      <c r="AE1730" s="534" t="str">
        <f>一年级总分</f>
        <v/>
      </c>
      <c r="AF1730" s="517" t="str">
        <f>一年级等级</f>
        <v/>
      </c>
    </row>
    <row r="1731" spans="1:32">
      <c r="A1731" s="664">
        <v>125</v>
      </c>
      <c r="B1731" s="665">
        <v>49</v>
      </c>
      <c r="C1731" s="632"/>
      <c r="D1731" s="633"/>
      <c r="E1731" s="632"/>
      <c r="F1731" s="625"/>
      <c r="G1731" s="608"/>
      <c r="H1731" s="475"/>
      <c r="I1731" s="613"/>
      <c r="J1731" s="614"/>
      <c r="K1731" s="614"/>
      <c r="L1731" s="649"/>
      <c r="M1731" s="644"/>
      <c r="N1731" s="505" t="str">
        <f>一年级BMI</f>
        <v/>
      </c>
      <c r="O1731" s="499" t="str">
        <f>一年级BMI等级</f>
        <v/>
      </c>
      <c r="P1731" s="500" t="str">
        <f>一年级BMI得分</f>
        <v/>
      </c>
      <c r="Q1731" s="515" t="str">
        <f>一年级肺活量得分</f>
        <v/>
      </c>
      <c r="R1731" s="512" t="str">
        <f>一年级等级</f>
        <v/>
      </c>
      <c r="S1731" s="516" t="str">
        <f>一年级50米跑得分</f>
        <v/>
      </c>
      <c r="T1731" s="517" t="str">
        <f>一年级等级</f>
        <v/>
      </c>
      <c r="U1731" s="516" t="str">
        <f>一年级坐位体前屈得分</f>
        <v/>
      </c>
      <c r="V1731" s="517" t="str">
        <f>一年级等级</f>
        <v/>
      </c>
      <c r="W1731" s="516" t="str">
        <f>一年级一分钟跳绳得分</f>
        <v/>
      </c>
      <c r="X1731" s="517" t="str">
        <f>一年级等级</f>
        <v/>
      </c>
      <c r="Y1731" s="515"/>
      <c r="Z1731" s="518"/>
      <c r="AA1731" s="533"/>
      <c r="AB1731" s="515"/>
      <c r="AC1731" s="533" t="str">
        <f>一年级跳绳附加分</f>
        <v/>
      </c>
      <c r="AD1731" s="534" t="str">
        <f>一年级标准分</f>
        <v/>
      </c>
      <c r="AE1731" s="534" t="str">
        <f>一年级总分</f>
        <v/>
      </c>
      <c r="AF1731" s="517" t="str">
        <f>一年级等级</f>
        <v/>
      </c>
    </row>
    <row r="1732" spans="1:32">
      <c r="A1732" s="664">
        <v>125</v>
      </c>
      <c r="B1732" s="665">
        <v>50</v>
      </c>
      <c r="C1732" s="632"/>
      <c r="D1732" s="633"/>
      <c r="E1732" s="632"/>
      <c r="F1732" s="625"/>
      <c r="G1732" s="608"/>
      <c r="H1732" s="475"/>
      <c r="I1732" s="613"/>
      <c r="J1732" s="614"/>
      <c r="K1732" s="614"/>
      <c r="L1732" s="649"/>
      <c r="M1732" s="644"/>
      <c r="N1732" s="505" t="str">
        <f>一年级BMI</f>
        <v/>
      </c>
      <c r="O1732" s="499" t="str">
        <f>一年级BMI等级</f>
        <v/>
      </c>
      <c r="P1732" s="500" t="str">
        <f>一年级BMI得分</f>
        <v/>
      </c>
      <c r="Q1732" s="515" t="str">
        <f>一年级肺活量得分</f>
        <v/>
      </c>
      <c r="R1732" s="512" t="str">
        <f>一年级等级</f>
        <v/>
      </c>
      <c r="S1732" s="516" t="str">
        <f>一年级50米跑得分</f>
        <v/>
      </c>
      <c r="T1732" s="517" t="str">
        <f>一年级等级</f>
        <v/>
      </c>
      <c r="U1732" s="516" t="str">
        <f>一年级坐位体前屈得分</f>
        <v/>
      </c>
      <c r="V1732" s="517" t="str">
        <f>一年级等级</f>
        <v/>
      </c>
      <c r="W1732" s="516" t="str">
        <f>一年级一分钟跳绳得分</f>
        <v/>
      </c>
      <c r="X1732" s="517" t="str">
        <f>一年级等级</f>
        <v/>
      </c>
      <c r="Y1732" s="515"/>
      <c r="Z1732" s="518"/>
      <c r="AA1732" s="533"/>
      <c r="AB1732" s="515"/>
      <c r="AC1732" s="533" t="str">
        <f>一年级跳绳附加分</f>
        <v/>
      </c>
      <c r="AD1732" s="534" t="str">
        <f>一年级标准分</f>
        <v/>
      </c>
      <c r="AE1732" s="534" t="str">
        <f>一年级总分</f>
        <v/>
      </c>
      <c r="AF1732" s="517" t="str">
        <f>一年级等级</f>
        <v/>
      </c>
    </row>
    <row r="1733" spans="1:32">
      <c r="A1733" s="664">
        <v>125</v>
      </c>
      <c r="B1733" s="665">
        <v>51</v>
      </c>
      <c r="C1733" s="632"/>
      <c r="D1733" s="633"/>
      <c r="E1733" s="632"/>
      <c r="F1733" s="625"/>
      <c r="G1733" s="608"/>
      <c r="H1733" s="475"/>
      <c r="I1733" s="613"/>
      <c r="J1733" s="614"/>
      <c r="K1733" s="614"/>
      <c r="L1733" s="649"/>
      <c r="M1733" s="644"/>
      <c r="N1733" s="505" t="str">
        <f>一年级BMI</f>
        <v/>
      </c>
      <c r="O1733" s="499" t="str">
        <f>一年级BMI等级</f>
        <v/>
      </c>
      <c r="P1733" s="500" t="str">
        <f>一年级BMI得分</f>
        <v/>
      </c>
      <c r="Q1733" s="515" t="str">
        <f>一年级肺活量得分</f>
        <v/>
      </c>
      <c r="R1733" s="512" t="str">
        <f>一年级等级</f>
        <v/>
      </c>
      <c r="S1733" s="516" t="str">
        <f>一年级50米跑得分</f>
        <v/>
      </c>
      <c r="T1733" s="517" t="str">
        <f>一年级等级</f>
        <v/>
      </c>
      <c r="U1733" s="516" t="str">
        <f>一年级坐位体前屈得分</f>
        <v/>
      </c>
      <c r="V1733" s="517" t="str">
        <f>一年级等级</f>
        <v/>
      </c>
      <c r="W1733" s="516" t="str">
        <f>一年级一分钟跳绳得分</f>
        <v/>
      </c>
      <c r="X1733" s="517" t="str">
        <f>一年级等级</f>
        <v/>
      </c>
      <c r="Y1733" s="515"/>
      <c r="Z1733" s="518"/>
      <c r="AA1733" s="533"/>
      <c r="AB1733" s="515"/>
      <c r="AC1733" s="533" t="str">
        <f>一年级跳绳附加分</f>
        <v/>
      </c>
      <c r="AD1733" s="534" t="str">
        <f>一年级标准分</f>
        <v/>
      </c>
      <c r="AE1733" s="534" t="str">
        <f>一年级总分</f>
        <v/>
      </c>
      <c r="AF1733" s="517" t="str">
        <f>一年级等级</f>
        <v/>
      </c>
    </row>
    <row r="1734" spans="1:32">
      <c r="A1734" s="664">
        <v>125</v>
      </c>
      <c r="B1734" s="665">
        <v>52</v>
      </c>
      <c r="C1734" s="632"/>
      <c r="D1734" s="633"/>
      <c r="E1734" s="632"/>
      <c r="F1734" s="625"/>
      <c r="G1734" s="608"/>
      <c r="H1734" s="475"/>
      <c r="I1734" s="613"/>
      <c r="J1734" s="614"/>
      <c r="K1734" s="614"/>
      <c r="L1734" s="649"/>
      <c r="M1734" s="644"/>
      <c r="N1734" s="505" t="str">
        <f>一年级BMI</f>
        <v/>
      </c>
      <c r="O1734" s="499" t="str">
        <f>一年级BMI等级</f>
        <v/>
      </c>
      <c r="P1734" s="500" t="str">
        <f>一年级BMI得分</f>
        <v/>
      </c>
      <c r="Q1734" s="515" t="str">
        <f>一年级肺活量得分</f>
        <v/>
      </c>
      <c r="R1734" s="512" t="str">
        <f>一年级等级</f>
        <v/>
      </c>
      <c r="S1734" s="516" t="str">
        <f>一年级50米跑得分</f>
        <v/>
      </c>
      <c r="T1734" s="517" t="str">
        <f>一年级等级</f>
        <v/>
      </c>
      <c r="U1734" s="516" t="str">
        <f>一年级坐位体前屈得分</f>
        <v/>
      </c>
      <c r="V1734" s="517" t="str">
        <f>一年级等级</f>
        <v/>
      </c>
      <c r="W1734" s="516" t="str">
        <f>一年级一分钟跳绳得分</f>
        <v/>
      </c>
      <c r="X1734" s="517" t="str">
        <f>一年级等级</f>
        <v/>
      </c>
      <c r="Y1734" s="515"/>
      <c r="Z1734" s="518"/>
      <c r="AA1734" s="533"/>
      <c r="AB1734" s="515"/>
      <c r="AC1734" s="533" t="str">
        <f>一年级跳绳附加分</f>
        <v/>
      </c>
      <c r="AD1734" s="534" t="str">
        <f>一年级标准分</f>
        <v/>
      </c>
      <c r="AE1734" s="534" t="str">
        <f>一年级总分</f>
        <v/>
      </c>
      <c r="AF1734" s="517" t="str">
        <f>一年级等级</f>
        <v/>
      </c>
    </row>
    <row r="1735" spans="1:32">
      <c r="A1735" s="664">
        <v>125</v>
      </c>
      <c r="B1735" s="665">
        <v>53</v>
      </c>
      <c r="C1735" s="632"/>
      <c r="D1735" s="633"/>
      <c r="E1735" s="632"/>
      <c r="F1735" s="625"/>
      <c r="G1735" s="608"/>
      <c r="H1735" s="475"/>
      <c r="I1735" s="613"/>
      <c r="J1735" s="614"/>
      <c r="K1735" s="614"/>
      <c r="L1735" s="649"/>
      <c r="M1735" s="644"/>
      <c r="N1735" s="505" t="str">
        <f>一年级BMI</f>
        <v/>
      </c>
      <c r="O1735" s="499" t="str">
        <f>一年级BMI等级</f>
        <v/>
      </c>
      <c r="P1735" s="500" t="str">
        <f>一年级BMI得分</f>
        <v/>
      </c>
      <c r="Q1735" s="515" t="str">
        <f>一年级肺活量得分</f>
        <v/>
      </c>
      <c r="R1735" s="512" t="str">
        <f>一年级等级</f>
        <v/>
      </c>
      <c r="S1735" s="516" t="str">
        <f>一年级50米跑得分</f>
        <v/>
      </c>
      <c r="T1735" s="517" t="str">
        <f>一年级等级</f>
        <v/>
      </c>
      <c r="U1735" s="516" t="str">
        <f>一年级坐位体前屈得分</f>
        <v/>
      </c>
      <c r="V1735" s="517" t="str">
        <f>一年级等级</f>
        <v/>
      </c>
      <c r="W1735" s="516" t="str">
        <f>一年级一分钟跳绳得分</f>
        <v/>
      </c>
      <c r="X1735" s="517" t="str">
        <f>一年级等级</f>
        <v/>
      </c>
      <c r="Y1735" s="515"/>
      <c r="Z1735" s="518"/>
      <c r="AA1735" s="533"/>
      <c r="AB1735" s="515"/>
      <c r="AC1735" s="533" t="str">
        <f>一年级跳绳附加分</f>
        <v/>
      </c>
      <c r="AD1735" s="534" t="str">
        <f>一年级标准分</f>
        <v/>
      </c>
      <c r="AE1735" s="534" t="str">
        <f>一年级总分</f>
        <v/>
      </c>
      <c r="AF1735" s="517" t="str">
        <f>一年级等级</f>
        <v/>
      </c>
    </row>
    <row r="1736" spans="1:32">
      <c r="A1736" s="664">
        <v>125</v>
      </c>
      <c r="B1736" s="665">
        <v>54</v>
      </c>
      <c r="C1736" s="632"/>
      <c r="D1736" s="633"/>
      <c r="E1736" s="632"/>
      <c r="F1736" s="625"/>
      <c r="G1736" s="608"/>
      <c r="H1736" s="475"/>
      <c r="I1736" s="613"/>
      <c r="J1736" s="614"/>
      <c r="K1736" s="614"/>
      <c r="L1736" s="649"/>
      <c r="M1736" s="644"/>
      <c r="N1736" s="505" t="str">
        <f>一年级BMI</f>
        <v/>
      </c>
      <c r="O1736" s="499" t="str">
        <f>一年级BMI等级</f>
        <v/>
      </c>
      <c r="P1736" s="500" t="str">
        <f>一年级BMI得分</f>
        <v/>
      </c>
      <c r="Q1736" s="515" t="str">
        <f>一年级肺活量得分</f>
        <v/>
      </c>
      <c r="R1736" s="512" t="str">
        <f>一年级等级</f>
        <v/>
      </c>
      <c r="S1736" s="516" t="str">
        <f>一年级50米跑得分</f>
        <v/>
      </c>
      <c r="T1736" s="517" t="str">
        <f>一年级等级</f>
        <v/>
      </c>
      <c r="U1736" s="516" t="str">
        <f>一年级坐位体前屈得分</f>
        <v/>
      </c>
      <c r="V1736" s="517" t="str">
        <f>一年级等级</f>
        <v/>
      </c>
      <c r="W1736" s="516" t="str">
        <f>一年级一分钟跳绳得分</f>
        <v/>
      </c>
      <c r="X1736" s="517" t="str">
        <f>一年级等级</f>
        <v/>
      </c>
      <c r="Y1736" s="515"/>
      <c r="Z1736" s="518"/>
      <c r="AA1736" s="533"/>
      <c r="AB1736" s="515"/>
      <c r="AC1736" s="533" t="str">
        <f>一年级跳绳附加分</f>
        <v/>
      </c>
      <c r="AD1736" s="534" t="str">
        <f>一年级标准分</f>
        <v/>
      </c>
      <c r="AE1736" s="534" t="str">
        <f>一年级总分</f>
        <v/>
      </c>
      <c r="AF1736" s="517" t="str">
        <f>一年级等级</f>
        <v/>
      </c>
    </row>
    <row r="1737" spans="1:32">
      <c r="A1737" s="664">
        <v>125</v>
      </c>
      <c r="B1737" s="665">
        <v>55</v>
      </c>
      <c r="C1737" s="632"/>
      <c r="D1737" s="633"/>
      <c r="E1737" s="632"/>
      <c r="F1737" s="625"/>
      <c r="G1737" s="608"/>
      <c r="H1737" s="475"/>
      <c r="I1737" s="613"/>
      <c r="J1737" s="614"/>
      <c r="K1737" s="614"/>
      <c r="L1737" s="649"/>
      <c r="M1737" s="644"/>
      <c r="N1737" s="505" t="str">
        <f>一年级BMI</f>
        <v/>
      </c>
      <c r="O1737" s="499" t="str">
        <f>一年级BMI等级</f>
        <v/>
      </c>
      <c r="P1737" s="500" t="str">
        <f>一年级BMI得分</f>
        <v/>
      </c>
      <c r="Q1737" s="515" t="str">
        <f>一年级肺活量得分</f>
        <v/>
      </c>
      <c r="R1737" s="512" t="str">
        <f>一年级等级</f>
        <v/>
      </c>
      <c r="S1737" s="516" t="str">
        <f>一年级50米跑得分</f>
        <v/>
      </c>
      <c r="T1737" s="517" t="str">
        <f>一年级等级</f>
        <v/>
      </c>
      <c r="U1737" s="516" t="str">
        <f>一年级坐位体前屈得分</f>
        <v/>
      </c>
      <c r="V1737" s="517" t="str">
        <f>一年级等级</f>
        <v/>
      </c>
      <c r="W1737" s="516" t="str">
        <f>一年级一分钟跳绳得分</f>
        <v/>
      </c>
      <c r="X1737" s="517" t="str">
        <f>一年级等级</f>
        <v/>
      </c>
      <c r="Y1737" s="515"/>
      <c r="Z1737" s="518"/>
      <c r="AA1737" s="533"/>
      <c r="AB1737" s="515"/>
      <c r="AC1737" s="533" t="str">
        <f>一年级跳绳附加分</f>
        <v/>
      </c>
      <c r="AD1737" s="534" t="str">
        <f>一年级标准分</f>
        <v/>
      </c>
      <c r="AE1737" s="534" t="str">
        <f>一年级总分</f>
        <v/>
      </c>
      <c r="AF1737" s="517" t="str">
        <f>一年级等级</f>
        <v/>
      </c>
    </row>
    <row r="1738" spans="1:32">
      <c r="A1738" s="664">
        <v>125</v>
      </c>
      <c r="B1738" s="665">
        <v>56</v>
      </c>
      <c r="C1738" s="632"/>
      <c r="D1738" s="633"/>
      <c r="E1738" s="632"/>
      <c r="F1738" s="625"/>
      <c r="G1738" s="608"/>
      <c r="H1738" s="475"/>
      <c r="I1738" s="613"/>
      <c r="J1738" s="614"/>
      <c r="K1738" s="614"/>
      <c r="L1738" s="649"/>
      <c r="M1738" s="644"/>
      <c r="N1738" s="505" t="str">
        <f>一年级BMI</f>
        <v/>
      </c>
      <c r="O1738" s="499" t="str">
        <f>一年级BMI等级</f>
        <v/>
      </c>
      <c r="P1738" s="500" t="str">
        <f>一年级BMI得分</f>
        <v/>
      </c>
      <c r="Q1738" s="515" t="str">
        <f>一年级肺活量得分</f>
        <v/>
      </c>
      <c r="R1738" s="512" t="str">
        <f>一年级等级</f>
        <v/>
      </c>
      <c r="S1738" s="516" t="str">
        <f>一年级50米跑得分</f>
        <v/>
      </c>
      <c r="T1738" s="517" t="str">
        <f>一年级等级</f>
        <v/>
      </c>
      <c r="U1738" s="516" t="str">
        <f>一年级坐位体前屈得分</f>
        <v/>
      </c>
      <c r="V1738" s="517" t="str">
        <f>一年级等级</f>
        <v/>
      </c>
      <c r="W1738" s="516" t="str">
        <f>一年级一分钟跳绳得分</f>
        <v/>
      </c>
      <c r="X1738" s="517" t="str">
        <f>一年级等级</f>
        <v/>
      </c>
      <c r="Y1738" s="515"/>
      <c r="Z1738" s="518"/>
      <c r="AA1738" s="533"/>
      <c r="AB1738" s="515"/>
      <c r="AC1738" s="533" t="str">
        <f>一年级跳绳附加分</f>
        <v/>
      </c>
      <c r="AD1738" s="534" t="str">
        <f>一年级标准分</f>
        <v/>
      </c>
      <c r="AE1738" s="534" t="str">
        <f>一年级总分</f>
        <v/>
      </c>
      <c r="AF1738" s="517" t="str">
        <f>一年级等级</f>
        <v/>
      </c>
    </row>
    <row r="1739" spans="1:32">
      <c r="A1739" s="664">
        <v>125</v>
      </c>
      <c r="B1739" s="665">
        <v>57</v>
      </c>
      <c r="C1739" s="632"/>
      <c r="D1739" s="633"/>
      <c r="E1739" s="632"/>
      <c r="F1739" s="625"/>
      <c r="G1739" s="608"/>
      <c r="H1739" s="475"/>
      <c r="I1739" s="613"/>
      <c r="J1739" s="614"/>
      <c r="K1739" s="614"/>
      <c r="L1739" s="649"/>
      <c r="M1739" s="644"/>
      <c r="N1739" s="505" t="str">
        <f>一年级BMI</f>
        <v/>
      </c>
      <c r="O1739" s="499" t="str">
        <f>一年级BMI等级</f>
        <v/>
      </c>
      <c r="P1739" s="500" t="str">
        <f>一年级BMI得分</f>
        <v/>
      </c>
      <c r="Q1739" s="515" t="str">
        <f>一年级肺活量得分</f>
        <v/>
      </c>
      <c r="R1739" s="512" t="str">
        <f>一年级等级</f>
        <v/>
      </c>
      <c r="S1739" s="516" t="str">
        <f>一年级50米跑得分</f>
        <v/>
      </c>
      <c r="T1739" s="517" t="str">
        <f>一年级等级</f>
        <v/>
      </c>
      <c r="U1739" s="516" t="str">
        <f>一年级坐位体前屈得分</f>
        <v/>
      </c>
      <c r="V1739" s="517" t="str">
        <f>一年级等级</f>
        <v/>
      </c>
      <c r="W1739" s="516" t="str">
        <f>一年级一分钟跳绳得分</f>
        <v/>
      </c>
      <c r="X1739" s="517" t="str">
        <f>一年级等级</f>
        <v/>
      </c>
      <c r="Y1739" s="515"/>
      <c r="Z1739" s="518"/>
      <c r="AA1739" s="533"/>
      <c r="AB1739" s="515"/>
      <c r="AC1739" s="533" t="str">
        <f>一年级跳绳附加分</f>
        <v/>
      </c>
      <c r="AD1739" s="534" t="str">
        <f>一年级标准分</f>
        <v/>
      </c>
      <c r="AE1739" s="534" t="str">
        <f>一年级总分</f>
        <v/>
      </c>
      <c r="AF1739" s="517" t="str">
        <f>一年级等级</f>
        <v/>
      </c>
    </row>
    <row r="1740" spans="1:32">
      <c r="A1740" s="664">
        <v>125</v>
      </c>
      <c r="B1740" s="665">
        <v>58</v>
      </c>
      <c r="C1740" s="632"/>
      <c r="D1740" s="633"/>
      <c r="E1740" s="632"/>
      <c r="F1740" s="625"/>
      <c r="G1740" s="608"/>
      <c r="H1740" s="475"/>
      <c r="I1740" s="613"/>
      <c r="J1740" s="614"/>
      <c r="K1740" s="614"/>
      <c r="L1740" s="649"/>
      <c r="M1740" s="644"/>
      <c r="N1740" s="505" t="str">
        <f>一年级BMI</f>
        <v/>
      </c>
      <c r="O1740" s="499" t="str">
        <f>一年级BMI等级</f>
        <v/>
      </c>
      <c r="P1740" s="500" t="str">
        <f>一年级BMI得分</f>
        <v/>
      </c>
      <c r="Q1740" s="515" t="str">
        <f>一年级肺活量得分</f>
        <v/>
      </c>
      <c r="R1740" s="512" t="str">
        <f>一年级等级</f>
        <v/>
      </c>
      <c r="S1740" s="516" t="str">
        <f>一年级50米跑得分</f>
        <v/>
      </c>
      <c r="T1740" s="517" t="str">
        <f>一年级等级</f>
        <v/>
      </c>
      <c r="U1740" s="516" t="str">
        <f>一年级坐位体前屈得分</f>
        <v/>
      </c>
      <c r="V1740" s="517" t="str">
        <f>一年级等级</f>
        <v/>
      </c>
      <c r="W1740" s="516" t="str">
        <f>一年级一分钟跳绳得分</f>
        <v/>
      </c>
      <c r="X1740" s="517" t="str">
        <f>一年级等级</f>
        <v/>
      </c>
      <c r="Y1740" s="515"/>
      <c r="Z1740" s="518"/>
      <c r="AA1740" s="533"/>
      <c r="AB1740" s="515"/>
      <c r="AC1740" s="533" t="str">
        <f>一年级跳绳附加分</f>
        <v/>
      </c>
      <c r="AD1740" s="534" t="str">
        <f>一年级标准分</f>
        <v/>
      </c>
      <c r="AE1740" s="534" t="str">
        <f>一年级总分</f>
        <v/>
      </c>
      <c r="AF1740" s="517" t="str">
        <f>一年级等级</f>
        <v/>
      </c>
    </row>
    <row r="1741" spans="1:32">
      <c r="A1741" s="664">
        <v>125</v>
      </c>
      <c r="B1741" s="665">
        <v>59</v>
      </c>
      <c r="C1741" s="632"/>
      <c r="D1741" s="633"/>
      <c r="E1741" s="632"/>
      <c r="F1741" s="625"/>
      <c r="G1741" s="608"/>
      <c r="H1741" s="475"/>
      <c r="I1741" s="613"/>
      <c r="J1741" s="614"/>
      <c r="K1741" s="614"/>
      <c r="L1741" s="649"/>
      <c r="M1741" s="644"/>
      <c r="N1741" s="505" t="str">
        <f>一年级BMI</f>
        <v/>
      </c>
      <c r="O1741" s="499" t="str">
        <f>一年级BMI等级</f>
        <v/>
      </c>
      <c r="P1741" s="500" t="str">
        <f>一年级BMI得分</f>
        <v/>
      </c>
      <c r="Q1741" s="515" t="str">
        <f>一年级肺活量得分</f>
        <v/>
      </c>
      <c r="R1741" s="512" t="str">
        <f>一年级等级</f>
        <v/>
      </c>
      <c r="S1741" s="516" t="str">
        <f>一年级50米跑得分</f>
        <v/>
      </c>
      <c r="T1741" s="517" t="str">
        <f>一年级等级</f>
        <v/>
      </c>
      <c r="U1741" s="516" t="str">
        <f>一年级坐位体前屈得分</f>
        <v/>
      </c>
      <c r="V1741" s="517" t="str">
        <f>一年级等级</f>
        <v/>
      </c>
      <c r="W1741" s="516" t="str">
        <f>一年级一分钟跳绳得分</f>
        <v/>
      </c>
      <c r="X1741" s="517" t="str">
        <f>一年级等级</f>
        <v/>
      </c>
      <c r="Y1741" s="515"/>
      <c r="Z1741" s="518"/>
      <c r="AA1741" s="533"/>
      <c r="AB1741" s="515"/>
      <c r="AC1741" s="533" t="str">
        <f>一年级跳绳附加分</f>
        <v/>
      </c>
      <c r="AD1741" s="534" t="str">
        <f>一年级标准分</f>
        <v/>
      </c>
      <c r="AE1741" s="534" t="str">
        <f>一年级总分</f>
        <v/>
      </c>
      <c r="AF1741" s="517" t="str">
        <f>一年级等级</f>
        <v/>
      </c>
    </row>
    <row r="1742" spans="1:32">
      <c r="A1742" s="664">
        <v>125</v>
      </c>
      <c r="B1742" s="665">
        <v>60</v>
      </c>
      <c r="C1742" s="632"/>
      <c r="D1742" s="633"/>
      <c r="E1742" s="632"/>
      <c r="F1742" s="625"/>
      <c r="G1742" s="608"/>
      <c r="H1742" s="475"/>
      <c r="I1742" s="613"/>
      <c r="J1742" s="614"/>
      <c r="K1742" s="614"/>
      <c r="L1742" s="649"/>
      <c r="M1742" s="644"/>
      <c r="N1742" s="505" t="str">
        <f>一年级BMI</f>
        <v/>
      </c>
      <c r="O1742" s="499" t="str">
        <f>一年级BMI等级</f>
        <v/>
      </c>
      <c r="P1742" s="500" t="str">
        <f>一年级BMI得分</f>
        <v/>
      </c>
      <c r="Q1742" s="515" t="str">
        <f>一年级肺活量得分</f>
        <v/>
      </c>
      <c r="R1742" s="512" t="str">
        <f>一年级等级</f>
        <v/>
      </c>
      <c r="S1742" s="516" t="str">
        <f>一年级50米跑得分</f>
        <v/>
      </c>
      <c r="T1742" s="517" t="str">
        <f>一年级等级</f>
        <v/>
      </c>
      <c r="U1742" s="516" t="str">
        <f>一年级坐位体前屈得分</f>
        <v/>
      </c>
      <c r="V1742" s="517" t="str">
        <f>一年级等级</f>
        <v/>
      </c>
      <c r="W1742" s="516" t="str">
        <f>一年级一分钟跳绳得分</f>
        <v/>
      </c>
      <c r="X1742" s="517" t="str">
        <f>一年级等级</f>
        <v/>
      </c>
      <c r="Y1742" s="515"/>
      <c r="Z1742" s="518"/>
      <c r="AA1742" s="533"/>
      <c r="AB1742" s="515"/>
      <c r="AC1742" s="533" t="str">
        <f>一年级跳绳附加分</f>
        <v/>
      </c>
      <c r="AD1742" s="534" t="str">
        <f>一年级标准分</f>
        <v/>
      </c>
      <c r="AE1742" s="534" t="str">
        <f>一年级总分</f>
        <v/>
      </c>
      <c r="AF1742" s="517" t="str">
        <f>一年级等级</f>
        <v/>
      </c>
    </row>
    <row r="1743" spans="1:32">
      <c r="A1743" s="664">
        <v>125</v>
      </c>
      <c r="B1743" s="665">
        <v>61</v>
      </c>
      <c r="C1743" s="632"/>
      <c r="D1743" s="633"/>
      <c r="E1743" s="632"/>
      <c r="F1743" s="625"/>
      <c r="G1743" s="608"/>
      <c r="H1743" s="475"/>
      <c r="I1743" s="613"/>
      <c r="J1743" s="614"/>
      <c r="K1743" s="614"/>
      <c r="L1743" s="649"/>
      <c r="M1743" s="644"/>
      <c r="N1743" s="505" t="str">
        <f>一年级BMI</f>
        <v/>
      </c>
      <c r="O1743" s="499" t="str">
        <f>一年级BMI等级</f>
        <v/>
      </c>
      <c r="P1743" s="500" t="str">
        <f>一年级BMI得分</f>
        <v/>
      </c>
      <c r="Q1743" s="515" t="str">
        <f>一年级肺活量得分</f>
        <v/>
      </c>
      <c r="R1743" s="512" t="str">
        <f>一年级等级</f>
        <v/>
      </c>
      <c r="S1743" s="516" t="str">
        <f>一年级50米跑得分</f>
        <v/>
      </c>
      <c r="T1743" s="517" t="str">
        <f>一年级等级</f>
        <v/>
      </c>
      <c r="U1743" s="516" t="str">
        <f>一年级坐位体前屈得分</f>
        <v/>
      </c>
      <c r="V1743" s="517" t="str">
        <f>一年级等级</f>
        <v/>
      </c>
      <c r="W1743" s="516" t="str">
        <f>一年级一分钟跳绳得分</f>
        <v/>
      </c>
      <c r="X1743" s="517" t="str">
        <f>一年级等级</f>
        <v/>
      </c>
      <c r="Y1743" s="515"/>
      <c r="Z1743" s="518"/>
      <c r="AA1743" s="533"/>
      <c r="AB1743" s="515"/>
      <c r="AC1743" s="533" t="str">
        <f>一年级跳绳附加分</f>
        <v/>
      </c>
      <c r="AD1743" s="534" t="str">
        <f>一年级标准分</f>
        <v/>
      </c>
      <c r="AE1743" s="534" t="str">
        <f>一年级总分</f>
        <v/>
      </c>
      <c r="AF1743" s="517" t="str">
        <f>一年级等级</f>
        <v/>
      </c>
    </row>
    <row r="1744" spans="1:32">
      <c r="A1744" s="664">
        <v>125</v>
      </c>
      <c r="B1744" s="665">
        <v>62</v>
      </c>
      <c r="C1744" s="632"/>
      <c r="D1744" s="633"/>
      <c r="E1744" s="632"/>
      <c r="F1744" s="625"/>
      <c r="G1744" s="608"/>
      <c r="H1744" s="475"/>
      <c r="I1744" s="613"/>
      <c r="J1744" s="614"/>
      <c r="K1744" s="614"/>
      <c r="L1744" s="649"/>
      <c r="M1744" s="644"/>
      <c r="N1744" s="505" t="str">
        <f>一年级BMI</f>
        <v/>
      </c>
      <c r="O1744" s="499" t="str">
        <f>一年级BMI等级</f>
        <v/>
      </c>
      <c r="P1744" s="500" t="str">
        <f>一年级BMI得分</f>
        <v/>
      </c>
      <c r="Q1744" s="515" t="str">
        <f>一年级肺活量得分</f>
        <v/>
      </c>
      <c r="R1744" s="512" t="str">
        <f>一年级等级</f>
        <v/>
      </c>
      <c r="S1744" s="516" t="str">
        <f>一年级50米跑得分</f>
        <v/>
      </c>
      <c r="T1744" s="517" t="str">
        <f>一年级等级</f>
        <v/>
      </c>
      <c r="U1744" s="516" t="str">
        <f>一年级坐位体前屈得分</f>
        <v/>
      </c>
      <c r="V1744" s="517" t="str">
        <f>一年级等级</f>
        <v/>
      </c>
      <c r="W1744" s="516" t="str">
        <f>一年级一分钟跳绳得分</f>
        <v/>
      </c>
      <c r="X1744" s="517" t="str">
        <f>一年级等级</f>
        <v/>
      </c>
      <c r="Y1744" s="515"/>
      <c r="Z1744" s="518"/>
      <c r="AA1744" s="533"/>
      <c r="AB1744" s="515"/>
      <c r="AC1744" s="533" t="str">
        <f>一年级跳绳附加分</f>
        <v/>
      </c>
      <c r="AD1744" s="534" t="str">
        <f>一年级标准分</f>
        <v/>
      </c>
      <c r="AE1744" s="534" t="str">
        <f>一年级总分</f>
        <v/>
      </c>
      <c r="AF1744" s="517" t="str">
        <f>一年级等级</f>
        <v/>
      </c>
    </row>
    <row r="1745" spans="1:32">
      <c r="A1745" s="664">
        <v>125</v>
      </c>
      <c r="B1745" s="665">
        <v>63</v>
      </c>
      <c r="C1745" s="632"/>
      <c r="D1745" s="633"/>
      <c r="E1745" s="632"/>
      <c r="F1745" s="625"/>
      <c r="G1745" s="608"/>
      <c r="H1745" s="475"/>
      <c r="I1745" s="613"/>
      <c r="J1745" s="614"/>
      <c r="K1745" s="614"/>
      <c r="L1745" s="649"/>
      <c r="M1745" s="644"/>
      <c r="N1745" s="505" t="str">
        <f>一年级BMI</f>
        <v/>
      </c>
      <c r="O1745" s="499" t="str">
        <f>一年级BMI等级</f>
        <v/>
      </c>
      <c r="P1745" s="500" t="str">
        <f>一年级BMI得分</f>
        <v/>
      </c>
      <c r="Q1745" s="515" t="str">
        <f>一年级肺活量得分</f>
        <v/>
      </c>
      <c r="R1745" s="512" t="str">
        <f>一年级等级</f>
        <v/>
      </c>
      <c r="S1745" s="516" t="str">
        <f>一年级50米跑得分</f>
        <v/>
      </c>
      <c r="T1745" s="517" t="str">
        <f>一年级等级</f>
        <v/>
      </c>
      <c r="U1745" s="516" t="str">
        <f>一年级坐位体前屈得分</f>
        <v/>
      </c>
      <c r="V1745" s="517" t="str">
        <f>一年级等级</f>
        <v/>
      </c>
      <c r="W1745" s="516" t="str">
        <f>一年级一分钟跳绳得分</f>
        <v/>
      </c>
      <c r="X1745" s="517" t="str">
        <f>一年级等级</f>
        <v/>
      </c>
      <c r="Y1745" s="515"/>
      <c r="Z1745" s="518"/>
      <c r="AA1745" s="533"/>
      <c r="AB1745" s="515"/>
      <c r="AC1745" s="533" t="str">
        <f>一年级跳绳附加分</f>
        <v/>
      </c>
      <c r="AD1745" s="534" t="str">
        <f>一年级标准分</f>
        <v/>
      </c>
      <c r="AE1745" s="534" t="str">
        <f>一年级总分</f>
        <v/>
      </c>
      <c r="AF1745" s="517" t="str">
        <f>一年级等级</f>
        <v/>
      </c>
    </row>
    <row r="1746" spans="1:32">
      <c r="A1746" s="664">
        <v>125</v>
      </c>
      <c r="B1746" s="665">
        <v>64</v>
      </c>
      <c r="C1746" s="632"/>
      <c r="D1746" s="633"/>
      <c r="E1746" s="632"/>
      <c r="F1746" s="625"/>
      <c r="G1746" s="608"/>
      <c r="H1746" s="475"/>
      <c r="I1746" s="613"/>
      <c r="J1746" s="614"/>
      <c r="K1746" s="614"/>
      <c r="L1746" s="649"/>
      <c r="M1746" s="644"/>
      <c r="N1746" s="505" t="str">
        <f>一年级BMI</f>
        <v/>
      </c>
      <c r="O1746" s="499" t="str">
        <f>一年级BMI等级</f>
        <v/>
      </c>
      <c r="P1746" s="500" t="str">
        <f>一年级BMI得分</f>
        <v/>
      </c>
      <c r="Q1746" s="515" t="str">
        <f>一年级肺活量得分</f>
        <v/>
      </c>
      <c r="R1746" s="512" t="str">
        <f>一年级等级</f>
        <v/>
      </c>
      <c r="S1746" s="516" t="str">
        <f>一年级50米跑得分</f>
        <v/>
      </c>
      <c r="T1746" s="517" t="str">
        <f>一年级等级</f>
        <v/>
      </c>
      <c r="U1746" s="516" t="str">
        <f>一年级坐位体前屈得分</f>
        <v/>
      </c>
      <c r="V1746" s="517" t="str">
        <f>一年级等级</f>
        <v/>
      </c>
      <c r="W1746" s="516" t="str">
        <f>一年级一分钟跳绳得分</f>
        <v/>
      </c>
      <c r="X1746" s="517" t="str">
        <f>一年级等级</f>
        <v/>
      </c>
      <c r="Y1746" s="515"/>
      <c r="Z1746" s="518"/>
      <c r="AA1746" s="533"/>
      <c r="AB1746" s="515"/>
      <c r="AC1746" s="533" t="str">
        <f>一年级跳绳附加分</f>
        <v/>
      </c>
      <c r="AD1746" s="534" t="str">
        <f>一年级标准分</f>
        <v/>
      </c>
      <c r="AE1746" s="534" t="str">
        <f>一年级总分</f>
        <v/>
      </c>
      <c r="AF1746" s="517" t="str">
        <f>一年级等级</f>
        <v/>
      </c>
    </row>
    <row r="1747" spans="1:32">
      <c r="A1747" s="664">
        <v>125</v>
      </c>
      <c r="B1747" s="665">
        <v>65</v>
      </c>
      <c r="C1747" s="632"/>
      <c r="D1747" s="633"/>
      <c r="E1747" s="632"/>
      <c r="F1747" s="625"/>
      <c r="G1747" s="608"/>
      <c r="H1747" s="475"/>
      <c r="I1747" s="613"/>
      <c r="J1747" s="614"/>
      <c r="K1747" s="614"/>
      <c r="L1747" s="649"/>
      <c r="M1747" s="644"/>
      <c r="N1747" s="505" t="str">
        <f>一年级BMI</f>
        <v/>
      </c>
      <c r="O1747" s="499" t="str">
        <f>一年级BMI等级</f>
        <v/>
      </c>
      <c r="P1747" s="500" t="str">
        <f>一年级BMI得分</f>
        <v/>
      </c>
      <c r="Q1747" s="515" t="str">
        <f>一年级肺活量得分</f>
        <v/>
      </c>
      <c r="R1747" s="512" t="str">
        <f>一年级等级</f>
        <v/>
      </c>
      <c r="S1747" s="516" t="str">
        <f>一年级50米跑得分</f>
        <v/>
      </c>
      <c r="T1747" s="517" t="str">
        <f>一年级等级</f>
        <v/>
      </c>
      <c r="U1747" s="516" t="str">
        <f>一年级坐位体前屈得分</f>
        <v/>
      </c>
      <c r="V1747" s="517" t="str">
        <f>一年级等级</f>
        <v/>
      </c>
      <c r="W1747" s="516" t="str">
        <f>一年级一分钟跳绳得分</f>
        <v/>
      </c>
      <c r="X1747" s="517" t="str">
        <f>一年级等级</f>
        <v/>
      </c>
      <c r="Y1747" s="515"/>
      <c r="Z1747" s="518"/>
      <c r="AA1747" s="533"/>
      <c r="AB1747" s="515"/>
      <c r="AC1747" s="533" t="str">
        <f>一年级跳绳附加分</f>
        <v/>
      </c>
      <c r="AD1747" s="534" t="str">
        <f>一年级标准分</f>
        <v/>
      </c>
      <c r="AE1747" s="534" t="str">
        <f>一年级总分</f>
        <v/>
      </c>
      <c r="AF1747" s="517" t="str">
        <f>一年级等级</f>
        <v/>
      </c>
    </row>
    <row r="1748" spans="1:32">
      <c r="A1748" s="664">
        <v>125</v>
      </c>
      <c r="B1748" s="665">
        <v>66</v>
      </c>
      <c r="C1748" s="632"/>
      <c r="D1748" s="633"/>
      <c r="E1748" s="632"/>
      <c r="F1748" s="625"/>
      <c r="G1748" s="608"/>
      <c r="H1748" s="475"/>
      <c r="I1748" s="613"/>
      <c r="J1748" s="614"/>
      <c r="K1748" s="614"/>
      <c r="L1748" s="649"/>
      <c r="M1748" s="644"/>
      <c r="N1748" s="505" t="str">
        <f>一年级BMI</f>
        <v/>
      </c>
      <c r="O1748" s="499" t="str">
        <f>一年级BMI等级</f>
        <v/>
      </c>
      <c r="P1748" s="500" t="str">
        <f>一年级BMI得分</f>
        <v/>
      </c>
      <c r="Q1748" s="515" t="str">
        <f>一年级肺活量得分</f>
        <v/>
      </c>
      <c r="R1748" s="512" t="str">
        <f>一年级等级</f>
        <v/>
      </c>
      <c r="S1748" s="516" t="str">
        <f>一年级50米跑得分</f>
        <v/>
      </c>
      <c r="T1748" s="517" t="str">
        <f>一年级等级</f>
        <v/>
      </c>
      <c r="U1748" s="516" t="str">
        <f>一年级坐位体前屈得分</f>
        <v/>
      </c>
      <c r="V1748" s="517" t="str">
        <f>一年级等级</f>
        <v/>
      </c>
      <c r="W1748" s="516" t="str">
        <f>一年级一分钟跳绳得分</f>
        <v/>
      </c>
      <c r="X1748" s="517" t="str">
        <f>一年级等级</f>
        <v/>
      </c>
      <c r="Y1748" s="515"/>
      <c r="Z1748" s="518"/>
      <c r="AA1748" s="533"/>
      <c r="AB1748" s="515"/>
      <c r="AC1748" s="533" t="str">
        <f>一年级跳绳附加分</f>
        <v/>
      </c>
      <c r="AD1748" s="534" t="str">
        <f>一年级标准分</f>
        <v/>
      </c>
      <c r="AE1748" s="534" t="str">
        <f>一年级总分</f>
        <v/>
      </c>
      <c r="AF1748" s="517" t="str">
        <f>一年级等级</f>
        <v/>
      </c>
    </row>
    <row r="1749" spans="1:32">
      <c r="A1749" s="664">
        <v>125</v>
      </c>
      <c r="B1749" s="665">
        <v>67</v>
      </c>
      <c r="C1749" s="632"/>
      <c r="D1749" s="633"/>
      <c r="E1749" s="632"/>
      <c r="F1749" s="625"/>
      <c r="G1749" s="608"/>
      <c r="H1749" s="475"/>
      <c r="I1749" s="613"/>
      <c r="J1749" s="614"/>
      <c r="K1749" s="614"/>
      <c r="L1749" s="649"/>
      <c r="M1749" s="644"/>
      <c r="N1749" s="505" t="str">
        <f>一年级BMI</f>
        <v/>
      </c>
      <c r="O1749" s="499" t="str">
        <f>一年级BMI等级</f>
        <v/>
      </c>
      <c r="P1749" s="500" t="str">
        <f>一年级BMI得分</f>
        <v/>
      </c>
      <c r="Q1749" s="515" t="str">
        <f>一年级肺活量得分</f>
        <v/>
      </c>
      <c r="R1749" s="512" t="str">
        <f>一年级等级</f>
        <v/>
      </c>
      <c r="S1749" s="516" t="str">
        <f>一年级50米跑得分</f>
        <v/>
      </c>
      <c r="T1749" s="517" t="str">
        <f>一年级等级</f>
        <v/>
      </c>
      <c r="U1749" s="516" t="str">
        <f>一年级坐位体前屈得分</f>
        <v/>
      </c>
      <c r="V1749" s="517" t="str">
        <f>一年级等级</f>
        <v/>
      </c>
      <c r="W1749" s="516" t="str">
        <f>一年级一分钟跳绳得分</f>
        <v/>
      </c>
      <c r="X1749" s="517" t="str">
        <f>一年级等级</f>
        <v/>
      </c>
      <c r="Y1749" s="515"/>
      <c r="Z1749" s="518"/>
      <c r="AA1749" s="533"/>
      <c r="AB1749" s="515"/>
      <c r="AC1749" s="533" t="str">
        <f>一年级跳绳附加分</f>
        <v/>
      </c>
      <c r="AD1749" s="534" t="str">
        <f>一年级标准分</f>
        <v/>
      </c>
      <c r="AE1749" s="534" t="str">
        <f>一年级总分</f>
        <v/>
      </c>
      <c r="AF1749" s="517" t="str">
        <f>一年级等级</f>
        <v/>
      </c>
    </row>
    <row r="1750" spans="1:32">
      <c r="A1750" s="664">
        <v>125</v>
      </c>
      <c r="B1750" s="665">
        <v>68</v>
      </c>
      <c r="C1750" s="632"/>
      <c r="D1750" s="633"/>
      <c r="E1750" s="632"/>
      <c r="F1750" s="625"/>
      <c r="G1750" s="608"/>
      <c r="H1750" s="475"/>
      <c r="I1750" s="613"/>
      <c r="J1750" s="614"/>
      <c r="K1750" s="614"/>
      <c r="L1750" s="649"/>
      <c r="M1750" s="644"/>
      <c r="N1750" s="505" t="str">
        <f>一年级BMI</f>
        <v/>
      </c>
      <c r="O1750" s="499" t="str">
        <f>一年级BMI等级</f>
        <v/>
      </c>
      <c r="P1750" s="500" t="str">
        <f>一年级BMI得分</f>
        <v/>
      </c>
      <c r="Q1750" s="515" t="str">
        <f>一年级肺活量得分</f>
        <v/>
      </c>
      <c r="R1750" s="512" t="str">
        <f>一年级等级</f>
        <v/>
      </c>
      <c r="S1750" s="516" t="str">
        <f>一年级50米跑得分</f>
        <v/>
      </c>
      <c r="T1750" s="517" t="str">
        <f>一年级等级</f>
        <v/>
      </c>
      <c r="U1750" s="516" t="str">
        <f>一年级坐位体前屈得分</f>
        <v/>
      </c>
      <c r="V1750" s="517" t="str">
        <f>一年级等级</f>
        <v/>
      </c>
      <c r="W1750" s="516" t="str">
        <f>一年级一分钟跳绳得分</f>
        <v/>
      </c>
      <c r="X1750" s="517" t="str">
        <f>一年级等级</f>
        <v/>
      </c>
      <c r="Y1750" s="515"/>
      <c r="Z1750" s="518"/>
      <c r="AA1750" s="533"/>
      <c r="AB1750" s="515"/>
      <c r="AC1750" s="533" t="str">
        <f>一年级跳绳附加分</f>
        <v/>
      </c>
      <c r="AD1750" s="534" t="str">
        <f>一年级标准分</f>
        <v/>
      </c>
      <c r="AE1750" s="534" t="str">
        <f>一年级总分</f>
        <v/>
      </c>
      <c r="AF1750" s="517" t="str">
        <f>一年级等级</f>
        <v/>
      </c>
    </row>
    <row r="1751" spans="1:32">
      <c r="A1751" s="664">
        <v>125</v>
      </c>
      <c r="B1751" s="665">
        <v>69</v>
      </c>
      <c r="C1751" s="632"/>
      <c r="D1751" s="633"/>
      <c r="E1751" s="632"/>
      <c r="F1751" s="625"/>
      <c r="G1751" s="608"/>
      <c r="H1751" s="475"/>
      <c r="I1751" s="613"/>
      <c r="J1751" s="614"/>
      <c r="K1751" s="614"/>
      <c r="L1751" s="649"/>
      <c r="M1751" s="644"/>
      <c r="N1751" s="505" t="str">
        <f>一年级BMI</f>
        <v/>
      </c>
      <c r="O1751" s="499" t="str">
        <f>一年级BMI等级</f>
        <v/>
      </c>
      <c r="P1751" s="500" t="str">
        <f>一年级BMI得分</f>
        <v/>
      </c>
      <c r="Q1751" s="515" t="str">
        <f>一年级肺活量得分</f>
        <v/>
      </c>
      <c r="R1751" s="512" t="str">
        <f>一年级等级</f>
        <v/>
      </c>
      <c r="S1751" s="516" t="str">
        <f>一年级50米跑得分</f>
        <v/>
      </c>
      <c r="T1751" s="517" t="str">
        <f>一年级等级</f>
        <v/>
      </c>
      <c r="U1751" s="516" t="str">
        <f>一年级坐位体前屈得分</f>
        <v/>
      </c>
      <c r="V1751" s="517" t="str">
        <f>一年级等级</f>
        <v/>
      </c>
      <c r="W1751" s="516" t="str">
        <f>一年级一分钟跳绳得分</f>
        <v/>
      </c>
      <c r="X1751" s="517" t="str">
        <f>一年级等级</f>
        <v/>
      </c>
      <c r="Y1751" s="515"/>
      <c r="Z1751" s="518"/>
      <c r="AA1751" s="533"/>
      <c r="AB1751" s="515"/>
      <c r="AC1751" s="533" t="str">
        <f>一年级跳绳附加分</f>
        <v/>
      </c>
      <c r="AD1751" s="534" t="str">
        <f>一年级标准分</f>
        <v/>
      </c>
      <c r="AE1751" s="534" t="str">
        <f>一年级总分</f>
        <v/>
      </c>
      <c r="AF1751" s="517" t="str">
        <f>一年级等级</f>
        <v/>
      </c>
    </row>
    <row r="1752" ht="15.75" spans="1:32">
      <c r="A1752" s="687">
        <v>125</v>
      </c>
      <c r="B1752" s="688">
        <v>70</v>
      </c>
      <c r="C1752" s="634"/>
      <c r="D1752" s="635"/>
      <c r="E1752" s="634"/>
      <c r="F1752" s="636"/>
      <c r="G1752" s="611"/>
      <c r="H1752" s="542"/>
      <c r="I1752" s="617"/>
      <c r="J1752" s="618"/>
      <c r="K1752" s="618"/>
      <c r="L1752" s="652"/>
      <c r="M1752" s="647"/>
      <c r="N1752" s="573" t="str">
        <f>一年级BMI</f>
        <v/>
      </c>
      <c r="O1752" s="574" t="str">
        <f>一年级BMI等级</f>
        <v/>
      </c>
      <c r="P1752" s="575" t="str">
        <f>一年级BMI得分</f>
        <v/>
      </c>
      <c r="Q1752" s="576" t="str">
        <f>一年级肺活量得分</f>
        <v/>
      </c>
      <c r="R1752" s="577" t="str">
        <f>一年级等级</f>
        <v/>
      </c>
      <c r="S1752" s="578" t="str">
        <f>一年级50米跑得分</f>
        <v/>
      </c>
      <c r="T1752" s="567" t="str">
        <f>一年级等级</f>
        <v/>
      </c>
      <c r="U1752" s="578" t="str">
        <f>一年级坐位体前屈得分</f>
        <v/>
      </c>
      <c r="V1752" s="567" t="str">
        <f>一年级等级</f>
        <v/>
      </c>
      <c r="W1752" s="578" t="str">
        <f>一年级一分钟跳绳得分</f>
        <v/>
      </c>
      <c r="X1752" s="567" t="str">
        <f>一年级等级</f>
        <v/>
      </c>
      <c r="Y1752" s="576"/>
      <c r="Z1752" s="579"/>
      <c r="AA1752" s="565"/>
      <c r="AB1752" s="576"/>
      <c r="AC1752" s="565" t="str">
        <f>一年级跳绳附加分</f>
        <v/>
      </c>
      <c r="AD1752" s="566" t="str">
        <f>一年级标准分</f>
        <v/>
      </c>
      <c r="AE1752" s="566" t="str">
        <f>一年级总分</f>
        <v/>
      </c>
      <c r="AF1752" s="567" t="str">
        <f>一年级等级</f>
        <v/>
      </c>
    </row>
    <row r="1753" ht="15.75" spans="26:27">
      <c r="Z1753" s="689"/>
      <c r="AA1753" s="689"/>
    </row>
  </sheetData>
  <sheetProtection password="A3AE" sheet="1" formatCells="0" formatColumns="0" formatRows="0" insertRows="0" deleteRows="0" sort="0" autoFilter="0" pivotTables="0" objects="1"/>
  <autoFilter xmlns:etc="http://www.wps.cn/officeDocument/2017/etCustomData" ref="A2:AF1752" etc:filterBottomFollowUsedRange="0">
    <extLst/>
  </autoFilter>
  <mergeCells count="24">
    <mergeCell ref="N1:P1"/>
    <mergeCell ref="Q1:R1"/>
    <mergeCell ref="S1:T1"/>
    <mergeCell ref="U1:V1"/>
    <mergeCell ref="W1:X1"/>
    <mergeCell ref="Y1:Z1"/>
    <mergeCell ref="AA1:AB1"/>
    <mergeCell ref="A1:A2"/>
    <mergeCell ref="B1:B2"/>
    <mergeCell ref="C1:C2"/>
    <mergeCell ref="D1:D2"/>
    <mergeCell ref="E1:E2"/>
    <mergeCell ref="F1:F2"/>
    <mergeCell ref="G1:G2"/>
    <mergeCell ref="H1:H2"/>
    <mergeCell ref="I1:I2"/>
    <mergeCell ref="J1:J2"/>
    <mergeCell ref="K1:K2"/>
    <mergeCell ref="L1:L2"/>
    <mergeCell ref="M1:M2"/>
    <mergeCell ref="AC1:AC2"/>
    <mergeCell ref="AD1:AD2"/>
    <mergeCell ref="AE1:AE2"/>
    <mergeCell ref="AF1:AF2"/>
  </mergeCells>
  <conditionalFormatting sqref="O2">
    <cfRule type="cellIs" dxfId="0" priority="115" operator="equal">
      <formula>"正常"</formula>
    </cfRule>
    <cfRule type="cellIs" dxfId="1" priority="116" operator="equal">
      <formula>"超重"</formula>
    </cfRule>
  </conditionalFormatting>
  <conditionalFormatting sqref="R2">
    <cfRule type="cellIs" dxfId="1" priority="114" operator="equal">
      <formula>"及格"</formula>
    </cfRule>
  </conditionalFormatting>
  <conditionalFormatting sqref="T2">
    <cfRule type="cellIs" dxfId="1" priority="113" operator="equal">
      <formula>"及格"</formula>
    </cfRule>
  </conditionalFormatting>
  <conditionalFormatting sqref="V2">
    <cfRule type="cellIs" dxfId="1" priority="112" operator="equal">
      <formula>"及格"</formula>
    </cfRule>
  </conditionalFormatting>
  <conditionalFormatting sqref="X2">
    <cfRule type="cellIs" dxfId="1" priority="111" operator="equal">
      <formula>"及格"</formula>
    </cfRule>
  </conditionalFormatting>
  <conditionalFormatting sqref="Z2">
    <cfRule type="cellIs" dxfId="1" priority="110" operator="equal">
      <formula>"及格"</formula>
    </cfRule>
  </conditionalFormatting>
  <conditionalFormatting sqref="AB2">
    <cfRule type="cellIs" dxfId="1" priority="109" operator="equal">
      <formula>"及格"</formula>
    </cfRule>
  </conditionalFormatting>
  <conditionalFormatting sqref="F3">
    <cfRule type="cellIs" dxfId="2" priority="49" operator="greaterThan">
      <formula>400</formula>
    </cfRule>
  </conditionalFormatting>
  <conditionalFormatting sqref="F5">
    <cfRule type="cellIs" dxfId="2" priority="42" operator="greaterThan">
      <formula>400</formula>
    </cfRule>
  </conditionalFormatting>
  <conditionalFormatting sqref="G5">
    <cfRule type="cellIs" dxfId="2" priority="41" operator="greaterThan">
      <formula>200</formula>
    </cfRule>
  </conditionalFormatting>
  <conditionalFormatting sqref="H5">
    <cfRule type="cellIs" dxfId="2" priority="40" operator="greaterThan">
      <formula>9999</formula>
    </cfRule>
  </conditionalFormatting>
  <conditionalFormatting sqref="I5">
    <cfRule type="cellIs" dxfId="2" priority="39" operator="greaterThan">
      <formula>20</formula>
    </cfRule>
  </conditionalFormatting>
  <conditionalFormatting sqref="J5">
    <cfRule type="cellIs" dxfId="2" priority="38" operator="greaterThan">
      <formula>100</formula>
    </cfRule>
  </conditionalFormatting>
  <conditionalFormatting sqref="K5">
    <cfRule type="cellIs" dxfId="2" priority="37" operator="greaterThan">
      <formula>400</formula>
    </cfRule>
  </conditionalFormatting>
  <conditionalFormatting sqref="F6">
    <cfRule type="cellIs" dxfId="2" priority="36" operator="greaterThan">
      <formula>400</formula>
    </cfRule>
  </conditionalFormatting>
  <conditionalFormatting sqref="G6">
    <cfRule type="cellIs" dxfId="2" priority="35" operator="greaterThan">
      <formula>200</formula>
    </cfRule>
  </conditionalFormatting>
  <conditionalFormatting sqref="H6">
    <cfRule type="cellIs" dxfId="2" priority="34" operator="greaterThan">
      <formula>9999</formula>
    </cfRule>
  </conditionalFormatting>
  <conditionalFormatting sqref="I6">
    <cfRule type="cellIs" dxfId="2" priority="33" operator="greaterThan">
      <formula>20</formula>
    </cfRule>
  </conditionalFormatting>
  <conditionalFormatting sqref="J6">
    <cfRule type="cellIs" dxfId="2" priority="32" operator="greaterThan">
      <formula>100</formula>
    </cfRule>
  </conditionalFormatting>
  <conditionalFormatting sqref="K6">
    <cfRule type="cellIs" dxfId="2" priority="31" operator="greaterThan">
      <formula>400</formula>
    </cfRule>
  </conditionalFormatting>
  <conditionalFormatting sqref="F7">
    <cfRule type="cellIs" dxfId="2" priority="30" operator="greaterThan">
      <formula>400</formula>
    </cfRule>
  </conditionalFormatting>
  <conditionalFormatting sqref="G7">
    <cfRule type="cellIs" dxfId="2" priority="29" operator="greaterThan">
      <formula>200</formula>
    </cfRule>
  </conditionalFormatting>
  <conditionalFormatting sqref="H7">
    <cfRule type="cellIs" dxfId="2" priority="28" operator="greaterThan">
      <formula>9999</formula>
    </cfRule>
  </conditionalFormatting>
  <conditionalFormatting sqref="I7">
    <cfRule type="cellIs" dxfId="2" priority="27" operator="greaterThan">
      <formula>20</formula>
    </cfRule>
  </conditionalFormatting>
  <conditionalFormatting sqref="J7">
    <cfRule type="cellIs" dxfId="2" priority="26" operator="greaterThan">
      <formula>100</formula>
    </cfRule>
  </conditionalFormatting>
  <conditionalFormatting sqref="K7">
    <cfRule type="cellIs" dxfId="2" priority="25" operator="greaterThan">
      <formula>400</formula>
    </cfRule>
  </conditionalFormatting>
  <conditionalFormatting sqref="F8">
    <cfRule type="cellIs" dxfId="2" priority="18" operator="greaterThan">
      <formula>400</formula>
    </cfRule>
  </conditionalFormatting>
  <conditionalFormatting sqref="G8">
    <cfRule type="cellIs" dxfId="2" priority="17" operator="greaterThan">
      <formula>200</formula>
    </cfRule>
  </conditionalFormatting>
  <conditionalFormatting sqref="H8">
    <cfRule type="cellIs" dxfId="2" priority="16" operator="greaterThan">
      <formula>9999</formula>
    </cfRule>
  </conditionalFormatting>
  <conditionalFormatting sqref="I8">
    <cfRule type="cellIs" dxfId="2" priority="15" operator="greaterThan">
      <formula>20</formula>
    </cfRule>
  </conditionalFormatting>
  <conditionalFormatting sqref="J8">
    <cfRule type="cellIs" dxfId="2" priority="14" operator="greaterThan">
      <formula>100</formula>
    </cfRule>
  </conditionalFormatting>
  <conditionalFormatting sqref="K8">
    <cfRule type="cellIs" dxfId="2" priority="13" operator="greaterThan">
      <formula>400</formula>
    </cfRule>
  </conditionalFormatting>
  <conditionalFormatting sqref="F9">
    <cfRule type="cellIs" dxfId="2" priority="24" operator="greaterThan">
      <formula>400</formula>
    </cfRule>
  </conditionalFormatting>
  <conditionalFormatting sqref="G9">
    <cfRule type="cellIs" dxfId="2" priority="23" operator="greaterThan">
      <formula>200</formula>
    </cfRule>
  </conditionalFormatting>
  <conditionalFormatting sqref="H9">
    <cfRule type="cellIs" dxfId="2" priority="22" operator="greaterThan">
      <formula>9999</formula>
    </cfRule>
  </conditionalFormatting>
  <conditionalFormatting sqref="I9">
    <cfRule type="cellIs" dxfId="2" priority="21" operator="greaterThan">
      <formula>20</formula>
    </cfRule>
  </conditionalFormatting>
  <conditionalFormatting sqref="J9">
    <cfRule type="cellIs" dxfId="2" priority="20" operator="greaterThan">
      <formula>100</formula>
    </cfRule>
  </conditionalFormatting>
  <conditionalFormatting sqref="K9">
    <cfRule type="cellIs" dxfId="2" priority="19" operator="greaterThan">
      <formula>400</formula>
    </cfRule>
  </conditionalFormatting>
  <conditionalFormatting sqref="F10">
    <cfRule type="cellIs" dxfId="2" priority="12" operator="greaterThan">
      <formula>400</formula>
    </cfRule>
  </conditionalFormatting>
  <conditionalFormatting sqref="G10">
    <cfRule type="cellIs" dxfId="2" priority="11" operator="greaterThan">
      <formula>200</formula>
    </cfRule>
  </conditionalFormatting>
  <conditionalFormatting sqref="H10">
    <cfRule type="cellIs" dxfId="2" priority="10" operator="greaterThan">
      <formula>9999</formula>
    </cfRule>
  </conditionalFormatting>
  <conditionalFormatting sqref="I10">
    <cfRule type="cellIs" dxfId="2" priority="9" operator="greaterThan">
      <formula>20</formula>
    </cfRule>
  </conditionalFormatting>
  <conditionalFormatting sqref="J10">
    <cfRule type="cellIs" dxfId="2" priority="8" operator="greaterThan">
      <formula>100</formula>
    </cfRule>
  </conditionalFormatting>
  <conditionalFormatting sqref="K10">
    <cfRule type="cellIs" dxfId="2" priority="7" operator="greaterThan">
      <formula>400</formula>
    </cfRule>
  </conditionalFormatting>
  <conditionalFormatting sqref="F11">
    <cfRule type="cellIs" dxfId="2" priority="6" operator="greaterThan">
      <formula>400</formula>
    </cfRule>
  </conditionalFormatting>
  <conditionalFormatting sqref="G11">
    <cfRule type="cellIs" dxfId="2" priority="5" operator="greaterThan">
      <formula>200</formula>
    </cfRule>
  </conditionalFormatting>
  <conditionalFormatting sqref="H11">
    <cfRule type="cellIs" dxfId="2" priority="4" operator="greaterThan">
      <formula>9999</formula>
    </cfRule>
  </conditionalFormatting>
  <conditionalFormatting sqref="I11">
    <cfRule type="cellIs" dxfId="2" priority="3" operator="greaterThan">
      <formula>20</formula>
    </cfRule>
  </conditionalFormatting>
  <conditionalFormatting sqref="J11">
    <cfRule type="cellIs" dxfId="2" priority="2" operator="greaterThan">
      <formula>100</formula>
    </cfRule>
  </conditionalFormatting>
  <conditionalFormatting sqref="K11">
    <cfRule type="cellIs" dxfId="2" priority="1" operator="greaterThan">
      <formula>400</formula>
    </cfRule>
  </conditionalFormatting>
  <conditionalFormatting sqref="L1336:M1336">
    <cfRule type="cellIs" dxfId="3" priority="170" operator="equal">
      <formula>"及格"</formula>
    </cfRule>
    <cfRule type="cellIs" dxfId="4" priority="176" operator="equal">
      <formula>"不及格"</formula>
    </cfRule>
    <cfRule type="cellIs" dxfId="5" priority="182" operator="equal">
      <formula>"及格"</formula>
    </cfRule>
    <cfRule type="cellIs" dxfId="6" priority="188" operator="equal">
      <formula>"良好"</formula>
    </cfRule>
    <cfRule type="cellIs" dxfId="0" priority="194" operator="equal">
      <formula>"优秀"</formula>
    </cfRule>
  </conditionalFormatting>
  <conditionalFormatting sqref="L1337:M1337">
    <cfRule type="cellIs" dxfId="3" priority="169" operator="equal">
      <formula>"及格"</formula>
    </cfRule>
    <cfRule type="cellIs" dxfId="4" priority="175" operator="equal">
      <formula>"不及格"</formula>
    </cfRule>
    <cfRule type="cellIs" dxfId="5" priority="181" operator="equal">
      <formula>"及格"</formula>
    </cfRule>
    <cfRule type="cellIs" dxfId="6" priority="187" operator="equal">
      <formula>"良好"</formula>
    </cfRule>
    <cfRule type="cellIs" dxfId="0" priority="193" operator="equal">
      <formula>"优秀"</formula>
    </cfRule>
  </conditionalFormatting>
  <conditionalFormatting sqref="L1338:M1338">
    <cfRule type="cellIs" dxfId="3" priority="168" operator="equal">
      <formula>"及格"</formula>
    </cfRule>
    <cfRule type="cellIs" dxfId="4" priority="174" operator="equal">
      <formula>"不及格"</formula>
    </cfRule>
    <cfRule type="cellIs" dxfId="5" priority="180" operator="equal">
      <formula>"及格"</formula>
    </cfRule>
    <cfRule type="cellIs" dxfId="6" priority="186" operator="equal">
      <formula>"良好"</formula>
    </cfRule>
    <cfRule type="cellIs" dxfId="0" priority="192" operator="equal">
      <formula>"优秀"</formula>
    </cfRule>
  </conditionalFormatting>
  <conditionalFormatting sqref="L1339:M1339">
    <cfRule type="cellIs" dxfId="3" priority="167" operator="equal">
      <formula>"及格"</formula>
    </cfRule>
    <cfRule type="cellIs" dxfId="4" priority="173" operator="equal">
      <formula>"不及格"</formula>
    </cfRule>
    <cfRule type="cellIs" dxfId="5" priority="179" operator="equal">
      <formula>"及格"</formula>
    </cfRule>
    <cfRule type="cellIs" dxfId="6" priority="185" operator="equal">
      <formula>"良好"</formula>
    </cfRule>
    <cfRule type="cellIs" dxfId="0" priority="191" operator="equal">
      <formula>"优秀"</formula>
    </cfRule>
  </conditionalFormatting>
  <conditionalFormatting sqref="L1340:M1340">
    <cfRule type="cellIs" dxfId="3" priority="166" operator="equal">
      <formula>"及格"</formula>
    </cfRule>
    <cfRule type="cellIs" dxfId="4" priority="172" operator="equal">
      <formula>"不及格"</formula>
    </cfRule>
    <cfRule type="cellIs" dxfId="5" priority="178" operator="equal">
      <formula>"及格"</formula>
    </cfRule>
    <cfRule type="cellIs" dxfId="6" priority="184" operator="equal">
      <formula>"良好"</formula>
    </cfRule>
    <cfRule type="cellIs" dxfId="0" priority="190" operator="equal">
      <formula>"优秀"</formula>
    </cfRule>
  </conditionalFormatting>
  <conditionalFormatting sqref="E3:E841">
    <cfRule type="expression" dxfId="7" priority="50">
      <formula>IF(OR($E3=1,$E3=2,$E3=""),FALSE,TRUE)</formula>
    </cfRule>
  </conditionalFormatting>
  <conditionalFormatting sqref="E842:E1752">
    <cfRule type="expression" dxfId="7" priority="100">
      <formula>IF(OR($E842=1,$E842=2,$E842=""),FALSE,TRUE)</formula>
    </cfRule>
  </conditionalFormatting>
  <conditionalFormatting sqref="F842:F1752">
    <cfRule type="cellIs" dxfId="2" priority="98" operator="greaterThan">
      <formula>400</formula>
    </cfRule>
  </conditionalFormatting>
  <conditionalFormatting sqref="G842:G1752">
    <cfRule type="cellIs" dxfId="2" priority="97" operator="greaterThan">
      <formula>200</formula>
    </cfRule>
  </conditionalFormatting>
  <conditionalFormatting sqref="H842:H1752">
    <cfRule type="cellIs" dxfId="2" priority="96" operator="greaterThan">
      <formula>9999</formula>
    </cfRule>
  </conditionalFormatting>
  <conditionalFormatting sqref="I842:I1752">
    <cfRule type="cellIs" dxfId="2" priority="95" operator="greaterThan">
      <formula>20</formula>
    </cfRule>
  </conditionalFormatting>
  <conditionalFormatting sqref="J842:J1752">
    <cfRule type="cellIs" dxfId="2" priority="94" operator="greaterThan">
      <formula>100</formula>
    </cfRule>
  </conditionalFormatting>
  <conditionalFormatting sqref="K842:K1752">
    <cfRule type="cellIs" dxfId="2" priority="93" operator="greaterThan">
      <formula>400</formula>
    </cfRule>
  </conditionalFormatting>
  <conditionalFormatting sqref="O3:O1752">
    <cfRule type="cellIs" dxfId="0" priority="108" operator="equal">
      <formula>"正常"</formula>
    </cfRule>
    <cfRule type="cellIs" dxfId="1" priority="107" operator="equal">
      <formula>"超重"</formula>
    </cfRule>
    <cfRule type="cellIs" dxfId="6" priority="106" operator="equal">
      <formula>"低体重"</formula>
    </cfRule>
    <cfRule type="cellIs" dxfId="8" priority="105" operator="equal">
      <formula>"肥胖"</formula>
    </cfRule>
  </conditionalFormatting>
  <conditionalFormatting sqref="O1753:O1048576">
    <cfRule type="cellIs" dxfId="0" priority="482" operator="equal">
      <formula>"正常"</formula>
    </cfRule>
    <cfRule type="cellIs" dxfId="1" priority="483" operator="equal">
      <formula>"超重"</formula>
    </cfRule>
  </conditionalFormatting>
  <conditionalFormatting sqref="AF1 AF1753:AF1048576 X1753:X1048576 T1753:T1048576 R1753:R1048576 V1753:V1048576">
    <cfRule type="cellIs" dxfId="1" priority="484" operator="equal">
      <formula>"及格"</formula>
    </cfRule>
  </conditionalFormatting>
  <conditionalFormatting sqref="F3:F4 F12:F841">
    <cfRule type="cellIs" dxfId="2" priority="48" operator="greaterThan">
      <formula>400</formula>
    </cfRule>
  </conditionalFormatting>
  <conditionalFormatting sqref="G3:G4 G12:G841">
    <cfRule type="cellIs" dxfId="2" priority="47" operator="greaterThan">
      <formula>200</formula>
    </cfRule>
  </conditionalFormatting>
  <conditionalFormatting sqref="H3:H4 H12:H841">
    <cfRule type="cellIs" dxfId="2" priority="46" operator="greaterThan">
      <formula>9999</formula>
    </cfRule>
  </conditionalFormatting>
  <conditionalFormatting sqref="I3:I4 I12:I841">
    <cfRule type="cellIs" dxfId="2" priority="45" operator="greaterThan">
      <formula>20</formula>
    </cfRule>
  </conditionalFormatting>
  <conditionalFormatting sqref="J3:J4 J12:J841">
    <cfRule type="cellIs" dxfId="2" priority="44" operator="greaterThan">
      <formula>100</formula>
    </cfRule>
  </conditionalFormatting>
  <conditionalFormatting sqref="K3:K4 K12:K841">
    <cfRule type="cellIs" dxfId="2" priority="43" operator="greaterThan">
      <formula>400</formula>
    </cfRule>
  </conditionalFormatting>
  <conditionalFormatting sqref="L983:M1335 L3:M72">
    <cfRule type="cellIs" dxfId="3" priority="1650" operator="equal">
      <formula>"及格"</formula>
    </cfRule>
    <cfRule type="cellIs" dxfId="4" priority="1651" operator="equal">
      <formula>"不及格"</formula>
    </cfRule>
    <cfRule type="cellIs" dxfId="5" priority="1652" operator="equal">
      <formula>"及格"</formula>
    </cfRule>
    <cfRule type="cellIs" dxfId="6" priority="1653" operator="equal">
      <formula>"良好"</formula>
    </cfRule>
    <cfRule type="cellIs" dxfId="0" priority="1654" operator="equal">
      <formula>"优秀"</formula>
    </cfRule>
  </conditionalFormatting>
  <conditionalFormatting sqref="R3:R1752 T3:T1752 V3:V1752 X3:X1752 Z3:Z1752 AB3:AB1752 AF3:AF1752">
    <cfRule type="cellIs" dxfId="0" priority="104" operator="equal">
      <formula>"优秀"</formula>
    </cfRule>
    <cfRule type="cellIs" dxfId="6" priority="103" operator="equal">
      <formula>"良好"</formula>
    </cfRule>
    <cfRule type="cellIs" dxfId="1" priority="102" operator="equal">
      <formula>"及格"</formula>
    </cfRule>
    <cfRule type="cellIs" dxfId="8" priority="101" operator="equal">
      <formula>"不及格"</formula>
    </cfRule>
  </conditionalFormatting>
  <conditionalFormatting sqref="L73:M142">
    <cfRule type="cellIs" dxfId="3" priority="412" operator="equal">
      <formula>"及格"</formula>
    </cfRule>
    <cfRule type="cellIs" dxfId="4" priority="429" operator="equal">
      <formula>"不及格"</formula>
    </cfRule>
    <cfRule type="cellIs" dxfId="5" priority="446" operator="equal">
      <formula>"及格"</formula>
    </cfRule>
    <cfRule type="cellIs" dxfId="6" priority="463" operator="equal">
      <formula>"良好"</formula>
    </cfRule>
    <cfRule type="cellIs" dxfId="0" priority="480" operator="equal">
      <formula>"优秀"</formula>
    </cfRule>
  </conditionalFormatting>
  <conditionalFormatting sqref="L143:M212">
    <cfRule type="cellIs" dxfId="3" priority="411" operator="equal">
      <formula>"及格"</formula>
    </cfRule>
    <cfRule type="cellIs" dxfId="4" priority="428" operator="equal">
      <formula>"不及格"</formula>
    </cfRule>
    <cfRule type="cellIs" dxfId="5" priority="445" operator="equal">
      <formula>"及格"</formula>
    </cfRule>
    <cfRule type="cellIs" dxfId="6" priority="462" operator="equal">
      <formula>"良好"</formula>
    </cfRule>
    <cfRule type="cellIs" dxfId="0" priority="479" operator="equal">
      <formula>"优秀"</formula>
    </cfRule>
  </conditionalFormatting>
  <conditionalFormatting sqref="L213:M267">
    <cfRule type="cellIs" dxfId="3" priority="410" operator="equal">
      <formula>"及格"</formula>
    </cfRule>
    <cfRule type="cellIs" dxfId="4" priority="427" operator="equal">
      <formula>"不及格"</formula>
    </cfRule>
    <cfRule type="cellIs" dxfId="5" priority="444" operator="equal">
      <formula>"及格"</formula>
    </cfRule>
    <cfRule type="cellIs" dxfId="6" priority="461" operator="equal">
      <formula>"良好"</formula>
    </cfRule>
    <cfRule type="cellIs" dxfId="0" priority="478" operator="equal">
      <formula>"优秀"</formula>
    </cfRule>
  </conditionalFormatting>
  <conditionalFormatting sqref="L268:M317">
    <cfRule type="cellIs" dxfId="3" priority="409" operator="equal">
      <formula>"及格"</formula>
    </cfRule>
    <cfRule type="cellIs" dxfId="4" priority="426" operator="equal">
      <formula>"不及格"</formula>
    </cfRule>
    <cfRule type="cellIs" dxfId="5" priority="443" operator="equal">
      <formula>"及格"</formula>
    </cfRule>
    <cfRule type="cellIs" dxfId="6" priority="460" operator="equal">
      <formula>"良好"</formula>
    </cfRule>
    <cfRule type="cellIs" dxfId="0" priority="477" operator="equal">
      <formula>"优秀"</formula>
    </cfRule>
  </conditionalFormatting>
  <conditionalFormatting sqref="L318:M367">
    <cfRule type="cellIs" dxfId="3" priority="408" operator="equal">
      <formula>"及格"</formula>
    </cfRule>
    <cfRule type="cellIs" dxfId="4" priority="425" operator="equal">
      <formula>"不及格"</formula>
    </cfRule>
    <cfRule type="cellIs" dxfId="5" priority="442" operator="equal">
      <formula>"及格"</formula>
    </cfRule>
    <cfRule type="cellIs" dxfId="6" priority="459" operator="equal">
      <formula>"良好"</formula>
    </cfRule>
    <cfRule type="cellIs" dxfId="0" priority="476" operator="equal">
      <formula>"优秀"</formula>
    </cfRule>
  </conditionalFormatting>
  <conditionalFormatting sqref="L368:M422">
    <cfRule type="cellIs" dxfId="3" priority="407" operator="equal">
      <formula>"及格"</formula>
    </cfRule>
    <cfRule type="cellIs" dxfId="4" priority="424" operator="equal">
      <formula>"不及格"</formula>
    </cfRule>
    <cfRule type="cellIs" dxfId="5" priority="441" operator="equal">
      <formula>"及格"</formula>
    </cfRule>
    <cfRule type="cellIs" dxfId="6" priority="458" operator="equal">
      <formula>"良好"</formula>
    </cfRule>
    <cfRule type="cellIs" dxfId="0" priority="475" operator="equal">
      <formula>"优秀"</formula>
    </cfRule>
  </conditionalFormatting>
  <conditionalFormatting sqref="L423:M472">
    <cfRule type="cellIs" dxfId="3" priority="406" operator="equal">
      <formula>"及格"</formula>
    </cfRule>
    <cfRule type="cellIs" dxfId="4" priority="423" operator="equal">
      <formula>"不及格"</formula>
    </cfRule>
    <cfRule type="cellIs" dxfId="5" priority="440" operator="equal">
      <formula>"及格"</formula>
    </cfRule>
    <cfRule type="cellIs" dxfId="6" priority="457" operator="equal">
      <formula>"良好"</formula>
    </cfRule>
    <cfRule type="cellIs" dxfId="0" priority="474" operator="equal">
      <formula>"优秀"</formula>
    </cfRule>
  </conditionalFormatting>
  <conditionalFormatting sqref="L473:M522">
    <cfRule type="cellIs" dxfId="3" priority="405" operator="equal">
      <formula>"及格"</formula>
    </cfRule>
    <cfRule type="cellIs" dxfId="4" priority="422" operator="equal">
      <formula>"不及格"</formula>
    </cfRule>
    <cfRule type="cellIs" dxfId="5" priority="439" operator="equal">
      <formula>"及格"</formula>
    </cfRule>
    <cfRule type="cellIs" dxfId="6" priority="456" operator="equal">
      <formula>"良好"</formula>
    </cfRule>
    <cfRule type="cellIs" dxfId="0" priority="473" operator="equal">
      <formula>"优秀"</formula>
    </cfRule>
  </conditionalFormatting>
  <conditionalFormatting sqref="L523:M572">
    <cfRule type="cellIs" dxfId="3" priority="404" operator="equal">
      <formula>"及格"</formula>
    </cfRule>
    <cfRule type="cellIs" dxfId="4" priority="421" operator="equal">
      <formula>"不及格"</formula>
    </cfRule>
    <cfRule type="cellIs" dxfId="5" priority="438" operator="equal">
      <formula>"及格"</formula>
    </cfRule>
    <cfRule type="cellIs" dxfId="6" priority="455" operator="equal">
      <formula>"良好"</formula>
    </cfRule>
    <cfRule type="cellIs" dxfId="0" priority="472" operator="equal">
      <formula>"优秀"</formula>
    </cfRule>
  </conditionalFormatting>
  <conditionalFormatting sqref="L573:M627">
    <cfRule type="cellIs" dxfId="3" priority="403" operator="equal">
      <formula>"及格"</formula>
    </cfRule>
    <cfRule type="cellIs" dxfId="4" priority="420" operator="equal">
      <formula>"不及格"</formula>
    </cfRule>
    <cfRule type="cellIs" dxfId="5" priority="437" operator="equal">
      <formula>"及格"</formula>
    </cfRule>
    <cfRule type="cellIs" dxfId="6" priority="454" operator="equal">
      <formula>"良好"</formula>
    </cfRule>
    <cfRule type="cellIs" dxfId="0" priority="471" operator="equal">
      <formula>"优秀"</formula>
    </cfRule>
  </conditionalFormatting>
  <conditionalFormatting sqref="L628:M677">
    <cfRule type="cellIs" dxfId="3" priority="402" operator="equal">
      <formula>"及格"</formula>
    </cfRule>
    <cfRule type="cellIs" dxfId="4" priority="419" operator="equal">
      <formula>"不及格"</formula>
    </cfRule>
    <cfRule type="cellIs" dxfId="5" priority="436" operator="equal">
      <formula>"及格"</formula>
    </cfRule>
    <cfRule type="cellIs" dxfId="6" priority="453" operator="equal">
      <formula>"良好"</formula>
    </cfRule>
    <cfRule type="cellIs" dxfId="0" priority="470" operator="equal">
      <formula>"优秀"</formula>
    </cfRule>
  </conditionalFormatting>
  <conditionalFormatting sqref="L678:M727">
    <cfRule type="cellIs" dxfId="3" priority="401" operator="equal">
      <formula>"及格"</formula>
    </cfRule>
    <cfRule type="cellIs" dxfId="4" priority="418" operator="equal">
      <formula>"不及格"</formula>
    </cfRule>
    <cfRule type="cellIs" dxfId="5" priority="435" operator="equal">
      <formula>"及格"</formula>
    </cfRule>
    <cfRule type="cellIs" dxfId="6" priority="452" operator="equal">
      <formula>"良好"</formula>
    </cfRule>
    <cfRule type="cellIs" dxfId="0" priority="469" operator="equal">
      <formula>"优秀"</formula>
    </cfRule>
  </conditionalFormatting>
  <conditionalFormatting sqref="L728:M777">
    <cfRule type="cellIs" dxfId="3" priority="400" operator="equal">
      <formula>"及格"</formula>
    </cfRule>
    <cfRule type="cellIs" dxfId="4" priority="417" operator="equal">
      <formula>"不及格"</formula>
    </cfRule>
    <cfRule type="cellIs" dxfId="5" priority="434" operator="equal">
      <formula>"及格"</formula>
    </cfRule>
    <cfRule type="cellIs" dxfId="6" priority="451" operator="equal">
      <formula>"良好"</formula>
    </cfRule>
    <cfRule type="cellIs" dxfId="0" priority="468" operator="equal">
      <formula>"优秀"</formula>
    </cfRule>
  </conditionalFormatting>
  <conditionalFormatting sqref="L778:M832">
    <cfRule type="cellIs" dxfId="3" priority="399" operator="equal">
      <formula>"及格"</formula>
    </cfRule>
    <cfRule type="cellIs" dxfId="4" priority="416" operator="equal">
      <formula>"不及格"</formula>
    </cfRule>
    <cfRule type="cellIs" dxfId="5" priority="433" operator="equal">
      <formula>"及格"</formula>
    </cfRule>
    <cfRule type="cellIs" dxfId="6" priority="450" operator="equal">
      <formula>"良好"</formula>
    </cfRule>
    <cfRule type="cellIs" dxfId="0" priority="467" operator="equal">
      <formula>"优秀"</formula>
    </cfRule>
  </conditionalFormatting>
  <conditionalFormatting sqref="L833:M882">
    <cfRule type="cellIs" dxfId="3" priority="398" operator="equal">
      <formula>"及格"</formula>
    </cfRule>
    <cfRule type="cellIs" dxfId="4" priority="415" operator="equal">
      <formula>"不及格"</formula>
    </cfRule>
    <cfRule type="cellIs" dxfId="5" priority="432" operator="equal">
      <formula>"及格"</formula>
    </cfRule>
    <cfRule type="cellIs" dxfId="6" priority="449" operator="equal">
      <formula>"良好"</formula>
    </cfRule>
    <cfRule type="cellIs" dxfId="0" priority="466" operator="equal">
      <formula>"优秀"</formula>
    </cfRule>
  </conditionalFormatting>
  <conditionalFormatting sqref="L883:M932">
    <cfRule type="cellIs" dxfId="3" priority="397" operator="equal">
      <formula>"及格"</formula>
    </cfRule>
    <cfRule type="cellIs" dxfId="4" priority="414" operator="equal">
      <formula>"不及格"</formula>
    </cfRule>
    <cfRule type="cellIs" dxfId="5" priority="431" operator="equal">
      <formula>"及格"</formula>
    </cfRule>
    <cfRule type="cellIs" dxfId="6" priority="448" operator="equal">
      <formula>"良好"</formula>
    </cfRule>
    <cfRule type="cellIs" dxfId="0" priority="465" operator="equal">
      <formula>"优秀"</formula>
    </cfRule>
  </conditionalFormatting>
  <conditionalFormatting sqref="L933:M982">
    <cfRule type="cellIs" dxfId="3" priority="396" operator="equal">
      <formula>"及格"</formula>
    </cfRule>
    <cfRule type="cellIs" dxfId="4" priority="413" operator="equal">
      <formula>"不及格"</formula>
    </cfRule>
    <cfRule type="cellIs" dxfId="5" priority="430" operator="equal">
      <formula>"及格"</formula>
    </cfRule>
    <cfRule type="cellIs" dxfId="6" priority="447" operator="equal">
      <formula>"良好"</formula>
    </cfRule>
    <cfRule type="cellIs" dxfId="0" priority="464" operator="equal">
      <formula>"优秀"</formula>
    </cfRule>
  </conditionalFormatting>
  <conditionalFormatting sqref="L1341:M1752">
    <cfRule type="cellIs" dxfId="3" priority="165" operator="equal">
      <formula>"及格"</formula>
    </cfRule>
    <cfRule type="cellIs" dxfId="4" priority="171" operator="equal">
      <formula>"不及格"</formula>
    </cfRule>
    <cfRule type="cellIs" dxfId="5" priority="177" operator="equal">
      <formula>"及格"</formula>
    </cfRule>
    <cfRule type="cellIs" dxfId="6" priority="183" operator="equal">
      <formula>"良好"</formula>
    </cfRule>
    <cfRule type="cellIs" dxfId="0" priority="189" operator="equal">
      <formula>"优秀"</formula>
    </cfRule>
  </conditionalFormatting>
  <dataValidations count="10">
    <dataValidation type="whole" operator="between" allowBlank="1" showInputMessage="1" showErrorMessage="1" errorTitle="填写错误" error="请按要求填写：&#10;男生以  1  表示&#10;女生以  2  表示" sqref="E3:E1752">
      <formula1>1</formula1>
      <formula2>2</formula2>
    </dataValidation>
    <dataValidation type="custom" allowBlank="1" showInputMessage="1" showErrorMessage="1" errorTitle="填写错误" error="请按要求填写：&#10;男生以  1  表示&#10;女生以  2  表示" sqref="E1753:E1048576">
      <formula1>"(COUNTIF(D1004,1),COUNTIF(D1004,2))"</formula1>
    </dataValidation>
    <dataValidation type="whole" operator="between" allowBlank="1" showInputMessage="1" showErrorMessage="1" errorTitle="填写错误" error="数值范围在0-400之间，单位为cm" sqref="F2:F1752">
      <formula1>0</formula1>
      <formula2>400</formula2>
    </dataValidation>
    <dataValidation type="decimal" operator="between" allowBlank="1" showInputMessage="1" showErrorMessage="1" errorTitle="填写错误" error="数值范围在0-400之间，单位为cm" sqref="F1753:F1048576">
      <formula1>0</formula1>
      <formula2>400</formula2>
    </dataValidation>
    <dataValidation type="decimal" operator="between" allowBlank="1" showInputMessage="1" showErrorMessage="1" errorTitle="填写错误" error="数值范围在0~200之间，单位为Kg" sqref="G2:G1048576">
      <formula1>0</formula1>
      <formula2>200</formula2>
    </dataValidation>
    <dataValidation type="whole" operator="between" allowBlank="1" showInputMessage="1" showErrorMessage="1" errorTitle="填写错误" error="数值范围在500-9999之间，单位为ml" sqref="H2:H1752">
      <formula1>500</formula1>
      <formula2>9999</formula2>
    </dataValidation>
    <dataValidation type="whole" operator="between" allowBlank="1" showInputMessage="1" showErrorMessage="1" errorTitle="填写错误" error="数值范围在500~9999之间" sqref="H1753:H1048576">
      <formula1>500</formula1>
      <formula2>9999</formula2>
    </dataValidation>
    <dataValidation type="decimal" operator="between" allowBlank="1" showInputMessage="1" showErrorMessage="1" errorTitle="填写错误" error="值范围5.0~20.0，可以是小数" sqref="I2:I1048576">
      <formula1>5</formula1>
      <formula2>20</formula2>
    </dataValidation>
    <dataValidation type="decimal" operator="between" allowBlank="1" showInputMessage="1" showErrorMessage="1" errorTitle="填写错误" error="值范围-30~40，可以是小数" sqref="J2:J1048576">
      <formula1>-30</formula1>
      <formula2>40</formula2>
    </dataValidation>
    <dataValidation type="whole" operator="between" allowBlank="1" showInputMessage="1" showErrorMessage="1" errorTitle="填写错误" error="值范围0~300整数" sqref="K2:K1048576">
      <formula1>0</formula1>
      <formula2>300</formula2>
    </dataValidation>
  </dataValidations>
  <pageMargins left="0.751388888888889" right="0.751388888888889" top="1" bottom="1" header="0.511805555555556" footer="0.511805555555556"/>
  <pageSetup paperSize="9" scale="10" fitToWidth="0" orientation="portrait"/>
  <headerFooter alignWithMargins="0" scaleWithDoc="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dimension ref="A1:AF1753"/>
  <sheetViews>
    <sheetView workbookViewId="0">
      <pane xSplit="11" ySplit="2" topLeftCell="L3" activePane="bottomRight" state="frozen"/>
      <selection/>
      <selection pane="topRight"/>
      <selection pane="bottomLeft"/>
      <selection pane="bottomRight" activeCell="O3" sqref="O3"/>
    </sheetView>
  </sheetViews>
  <sheetFormatPr defaultColWidth="9" defaultRowHeight="15"/>
  <cols>
    <col min="1" max="1" width="4.375" style="444" customWidth="1"/>
    <col min="2" max="2" width="5.125" style="444" customWidth="1"/>
    <col min="3" max="3" width="8.875" style="445" customWidth="1"/>
    <col min="4" max="4" width="7" style="446" customWidth="1"/>
    <col min="5" max="7" width="5.125" style="445" customWidth="1"/>
    <col min="8" max="8" width="6.25" style="445" customWidth="1"/>
    <col min="9" max="9" width="6.375" style="447" customWidth="1"/>
    <col min="10" max="11" width="6.25" style="445" customWidth="1"/>
    <col min="12" max="13" width="7" style="445" hidden="1" customWidth="1"/>
    <col min="14" max="14" width="7.5" style="449" customWidth="1"/>
    <col min="15" max="24" width="7.5" style="444" customWidth="1"/>
    <col min="25" max="28" width="7.5" style="444" hidden="1" customWidth="1"/>
    <col min="29" max="29" width="7.5" style="444" customWidth="1"/>
    <col min="30" max="30" width="7.375" style="449" customWidth="1"/>
    <col min="31" max="31" width="8.5" style="449" customWidth="1"/>
    <col min="32" max="32" width="7" style="444" customWidth="1"/>
    <col min="33" max="33" width="9" style="450"/>
    <col min="34" max="34" width="9.375" style="450" customWidth="1"/>
    <col min="35" max="37" width="9" style="450"/>
    <col min="38" max="38" width="9.375" style="450" customWidth="1"/>
    <col min="39" max="16384" width="9" style="450"/>
  </cols>
  <sheetData>
    <row r="1" s="1" customFormat="1" ht="32.1" customHeight="1" spans="1:32">
      <c r="A1" s="454" t="s">
        <v>295</v>
      </c>
      <c r="B1" s="455" t="s">
        <v>296</v>
      </c>
      <c r="C1" s="456" t="s">
        <v>297</v>
      </c>
      <c r="D1" s="457" t="s">
        <v>298</v>
      </c>
      <c r="E1" s="458" t="s">
        <v>299</v>
      </c>
      <c r="F1" s="459" t="s">
        <v>300</v>
      </c>
      <c r="G1" s="458" t="s">
        <v>301</v>
      </c>
      <c r="H1" s="460" t="s">
        <v>302</v>
      </c>
      <c r="I1" s="482" t="s">
        <v>303</v>
      </c>
      <c r="J1" s="460" t="s">
        <v>304</v>
      </c>
      <c r="K1" s="460" t="s">
        <v>305</v>
      </c>
      <c r="L1" s="483" t="s">
        <v>306</v>
      </c>
      <c r="M1" s="484" t="s">
        <v>307</v>
      </c>
      <c r="N1" s="485" t="s">
        <v>308</v>
      </c>
      <c r="O1" s="486"/>
      <c r="P1" s="487"/>
      <c r="Q1" s="506" t="s">
        <v>309</v>
      </c>
      <c r="R1" s="493"/>
      <c r="S1" s="506" t="s">
        <v>310</v>
      </c>
      <c r="T1" s="493"/>
      <c r="U1" s="506" t="s">
        <v>311</v>
      </c>
      <c r="V1" s="493"/>
      <c r="W1" s="506" t="s">
        <v>312</v>
      </c>
      <c r="X1" s="507"/>
      <c r="Y1" s="523" t="s">
        <v>313</v>
      </c>
      <c r="Z1" s="507"/>
      <c r="AA1" s="519" t="s">
        <v>307</v>
      </c>
      <c r="AB1" s="493"/>
      <c r="AC1" s="520" t="s">
        <v>314</v>
      </c>
      <c r="AD1" s="521" t="s">
        <v>315</v>
      </c>
      <c r="AE1" s="521" t="s">
        <v>316</v>
      </c>
      <c r="AF1" s="522" t="s">
        <v>21</v>
      </c>
    </row>
    <row r="2" customFormat="1" ht="32.1" customHeight="1" spans="1:32">
      <c r="A2" s="461"/>
      <c r="B2" s="462"/>
      <c r="C2" s="463"/>
      <c r="D2" s="464"/>
      <c r="E2" s="465"/>
      <c r="F2" s="466"/>
      <c r="G2" s="465"/>
      <c r="H2" s="467"/>
      <c r="I2" s="488"/>
      <c r="J2" s="467"/>
      <c r="K2" s="467"/>
      <c r="L2" s="489"/>
      <c r="M2" s="490"/>
      <c r="N2" s="491" t="s">
        <v>317</v>
      </c>
      <c r="O2" s="492" t="s">
        <v>21</v>
      </c>
      <c r="P2" s="493" t="s">
        <v>30</v>
      </c>
      <c r="Q2" s="507" t="s">
        <v>30</v>
      </c>
      <c r="R2" s="508" t="s">
        <v>21</v>
      </c>
      <c r="S2" s="509" t="s">
        <v>30</v>
      </c>
      <c r="T2" s="493" t="s">
        <v>21</v>
      </c>
      <c r="U2" s="509" t="s">
        <v>30</v>
      </c>
      <c r="V2" s="493" t="s">
        <v>21</v>
      </c>
      <c r="W2" s="509" t="s">
        <v>30</v>
      </c>
      <c r="X2" s="510" t="s">
        <v>21</v>
      </c>
      <c r="Y2" s="523" t="s">
        <v>30</v>
      </c>
      <c r="Z2" s="524" t="s">
        <v>21</v>
      </c>
      <c r="AA2" s="525" t="s">
        <v>30</v>
      </c>
      <c r="AB2" s="493" t="s">
        <v>21</v>
      </c>
      <c r="AC2" s="526"/>
      <c r="AD2" s="527"/>
      <c r="AE2" s="527"/>
      <c r="AF2" s="528"/>
    </row>
    <row r="3" ht="15.75" spans="1:32">
      <c r="A3" s="468">
        <v>201</v>
      </c>
      <c r="B3" s="469">
        <v>1</v>
      </c>
      <c r="C3" s="470"/>
      <c r="D3" s="471"/>
      <c r="E3" s="472"/>
      <c r="F3" s="473"/>
      <c r="G3" s="474"/>
      <c r="H3" s="475"/>
      <c r="I3" s="494"/>
      <c r="J3" s="495"/>
      <c r="K3" s="495"/>
      <c r="L3" s="648"/>
      <c r="M3" s="643"/>
      <c r="N3" s="498" t="str">
        <f>二年级BMI</f>
        <v/>
      </c>
      <c r="O3" s="499" t="str">
        <f>IFERROR(IF(二年级!二年级BMI="","",IF(二年级!二年级性别=1,IF(二年级!N3&lt;13.65,"低体重",IF(二年级!N3&lt;18.45,"正常",IF(二年级!N3&gt;=20.45,"肥胖","超重"))),IF(二年级!二年级性别=2,IF(二年级!N3&lt;13.45,"低体重",IF(二年级!N3&lt;17.85,"正常",IF(二年级!N3&gt;=20.25,"肥胖","超重")))))),"")</f>
        <v/>
      </c>
      <c r="P3" s="500" t="str">
        <f>二年级BMI得分</f>
        <v/>
      </c>
      <c r="Q3" s="511" t="str">
        <f t="array" ref="Q3">IFERROR(IF(二年级!$H3="","",IF(二年级!二年级性别=1,VLOOKUP(二年级!$H3,{0,0;550,10;600,20;650,30;700,40;750,50;800,60;870,62;940,64;1010,66;1080,68;1150,70;1220,72;1290,74;1360,76;1430,78;1500,80;1650,85;1800,90;1900,95;2000,100},2,TRUE),IF(二年级!二年级性别=2,VLOOKUP(二年级!$H3,{0,0;600,10;620,20;640,30;660,40;680,50;700,60;750,62;800,64;850,66;900,68;950,70;1000,72;1050,74;1100,76;1150,78;1200,80;1300,85;1400,90;1500,95;1600,100},2,TRUE),""))),"")</f>
        <v/>
      </c>
      <c r="R3" s="512" t="str">
        <f>二年级等级</f>
        <v/>
      </c>
      <c r="S3" s="513" t="str">
        <f t="array" ref="S3">IFERROR(IF(二年级!$I3="","",IF(二年级!二年级性别=1,VLOOKUP(二年级!$I3,{0,100;9.61,95;9.71,90;9.81,85;9.91,80;10.01,78;10.21,76;10.41,74;10.61,72;10.81,70;11.01,68;11.21,66;11.41,64;11.61,62;11.81,60;12.01,50;12.21,40;12.41,30;12.61,20;12.81,10;13.01,0},2,TRUE),IF(二年级!二年级性别=2,VLOOKUP(二年级!$I3,{0,100;10.01,95;10.11,90;10.21,85;10.51,80;10.81,78;11.01,76;11.21,74;11.41,72;11.61,70;11.81,68;12.01,66;12.21,64;12.41,62;12.61,60;12.81,50;13.01,40;13.21,30;13.41,20;13.61,10;13.81,0},2,TRUE),""))),"")</f>
        <v/>
      </c>
      <c r="T3" s="512" t="str">
        <f>二年级等级</f>
        <v/>
      </c>
      <c r="U3" s="513" t="str">
        <f t="array" ref="U3">IFERROR(IF(二年级!$J3="","",IF(二年级!二年级性别=1,VLOOKUP(二年级!$J3,{-30,0;-4.4,10;-3.6,20;-2.8,30;-2,40;-1.2,50;-0.4,60;0.7,62;1.8,64;2.9,66;4,68;5.1,70;6.2,72;7.3,74;8.4,76;9.5,78;10.6,80;11.9,85;13.2,90;14.7,95;16.2,100},2,TRUE),IF(二年级!二年级性别=2,VLOOKUP(二年级!$J3,{-30,0;-1.7,10;-0.9,20;-0.1,30;0.7,40;1.5,50;2.3,60;3.4,62;4.5,64;5.6,66;6.7,68;7.8,70;8.9,72;10,74;11.1,76;12.2,78;13.3,80;14.8,85;16.3,90;17.6,95;18.9,100},2,TRUE),""))),"")</f>
        <v/>
      </c>
      <c r="V3" s="512" t="str">
        <f>二年级等级</f>
        <v/>
      </c>
      <c r="W3" s="513" t="str">
        <f t="array" ref="W3">IF(二年级!$K3="","",IF(二年级!二年级性别=1,VLOOKUP(二年级!$K3,{0,0;10,10;13,20;16,30;19,40;22,50;25,60;32,62;39,64;46,66;53,68;60,70;67,72;74,74;81,76;88,78;95,80;101,85;107,90;112,95;117,100},2,TRUE),IF(二年级!二年级性别=2,VLOOKUP(二年级!$K3,{0,0;12,10;15,20;18,30;21,40;24,50;27,60;34,62;41,64;48,66;55,68;62,70;69,72;76,74;83,76;90,78;97,80;105,85;113,90;120,95;127,100},2,TRUE),"")))</f>
        <v/>
      </c>
      <c r="X3" s="514" t="str">
        <f>二年级等级</f>
        <v/>
      </c>
      <c r="Y3" s="529"/>
      <c r="Z3" s="514"/>
      <c r="AA3" s="530"/>
      <c r="AB3" s="511"/>
      <c r="AC3" s="530" t="str">
        <f>二年级跳绳附加分</f>
        <v/>
      </c>
      <c r="AD3" s="534" t="str">
        <f>二年级标准分</f>
        <v/>
      </c>
      <c r="AE3" s="534" t="str">
        <f>二年级总分</f>
        <v/>
      </c>
      <c r="AF3" s="512" t="str">
        <f>二年级等级</f>
        <v/>
      </c>
    </row>
    <row r="4" spans="1:32">
      <c r="A4" s="476">
        <v>201</v>
      </c>
      <c r="B4" s="477">
        <v>2</v>
      </c>
      <c r="C4" s="478"/>
      <c r="D4" s="471"/>
      <c r="E4" s="479"/>
      <c r="F4" s="473"/>
      <c r="G4" s="480"/>
      <c r="H4" s="475"/>
      <c r="I4" s="501"/>
      <c r="J4" s="502"/>
      <c r="K4" s="495"/>
      <c r="L4" s="649"/>
      <c r="M4" s="644"/>
      <c r="N4" s="505" t="str">
        <f>二年级BMI</f>
        <v/>
      </c>
      <c r="O4" s="499" t="str">
        <f>二年级BMI等级</f>
        <v/>
      </c>
      <c r="P4" s="500" t="str">
        <f>二年级BMI得分</f>
        <v/>
      </c>
      <c r="Q4" s="515" t="str">
        <f>二年级肺活量得分</f>
        <v/>
      </c>
      <c r="R4" s="512" t="str">
        <f>二年级等级</f>
        <v/>
      </c>
      <c r="S4" s="516" t="str">
        <f>二年级50米跑得分</f>
        <v/>
      </c>
      <c r="T4" s="512" t="str">
        <f>二年级等级</f>
        <v/>
      </c>
      <c r="U4" s="516" t="str">
        <f>二年级坐位体前屈得分</f>
        <v/>
      </c>
      <c r="V4" s="517" t="str">
        <f>二年级等级</f>
        <v/>
      </c>
      <c r="W4" s="516" t="str">
        <f>二年级一分钟跳绳得分</f>
        <v/>
      </c>
      <c r="X4" s="518" t="str">
        <f>二年级等级</f>
        <v/>
      </c>
      <c r="Y4" s="532"/>
      <c r="Z4" s="518"/>
      <c r="AA4" s="533"/>
      <c r="AB4" s="515"/>
      <c r="AC4" s="533" t="str">
        <f>二年级跳绳附加分</f>
        <v/>
      </c>
      <c r="AD4" s="534" t="str">
        <f>二年级标准分</f>
        <v/>
      </c>
      <c r="AE4" s="534" t="str">
        <f>二年级总分</f>
        <v/>
      </c>
      <c r="AF4" s="517" t="str">
        <f>二年级等级</f>
        <v/>
      </c>
    </row>
    <row r="5" spans="1:32">
      <c r="A5" s="476">
        <v>201</v>
      </c>
      <c r="B5" s="477">
        <v>3</v>
      </c>
      <c r="C5" s="478"/>
      <c r="D5" s="471"/>
      <c r="E5" s="472"/>
      <c r="F5" s="473"/>
      <c r="G5" s="480"/>
      <c r="H5" s="475"/>
      <c r="I5" s="501"/>
      <c r="J5" s="502"/>
      <c r="K5" s="495"/>
      <c r="L5" s="649"/>
      <c r="M5" s="644"/>
      <c r="N5" s="505" t="str">
        <f>二年级BMI</f>
        <v/>
      </c>
      <c r="O5" s="499" t="str">
        <f>二年级BMI等级</f>
        <v/>
      </c>
      <c r="P5" s="500" t="str">
        <f>二年级BMI得分</f>
        <v/>
      </c>
      <c r="Q5" s="515" t="str">
        <f>二年级肺活量得分</f>
        <v/>
      </c>
      <c r="R5" s="512" t="str">
        <f>二年级等级</f>
        <v/>
      </c>
      <c r="S5" s="516" t="str">
        <f>二年级50米跑得分</f>
        <v/>
      </c>
      <c r="T5" s="512" t="str">
        <f>二年级等级</f>
        <v/>
      </c>
      <c r="U5" s="516" t="str">
        <f>二年级坐位体前屈得分</f>
        <v/>
      </c>
      <c r="V5" s="517" t="str">
        <f>二年级等级</f>
        <v/>
      </c>
      <c r="W5" s="516" t="str">
        <f>二年级一分钟跳绳得分</f>
        <v/>
      </c>
      <c r="X5" s="518" t="str">
        <f>二年级等级</f>
        <v/>
      </c>
      <c r="Y5" s="532"/>
      <c r="Z5" s="518"/>
      <c r="AA5" s="533"/>
      <c r="AB5" s="515"/>
      <c r="AC5" s="533" t="str">
        <f>二年级跳绳附加分</f>
        <v/>
      </c>
      <c r="AD5" s="534" t="str">
        <f>二年级标准分</f>
        <v/>
      </c>
      <c r="AE5" s="534" t="str">
        <f>二年级总分</f>
        <v/>
      </c>
      <c r="AF5" s="517" t="str">
        <f>二年级等级</f>
        <v/>
      </c>
    </row>
    <row r="6" spans="1:32">
      <c r="A6" s="476">
        <v>201</v>
      </c>
      <c r="B6" s="477">
        <v>4</v>
      </c>
      <c r="C6" s="478"/>
      <c r="D6" s="471"/>
      <c r="E6" s="472"/>
      <c r="F6" s="473"/>
      <c r="G6" s="474"/>
      <c r="H6" s="475"/>
      <c r="I6" s="501"/>
      <c r="J6" s="502"/>
      <c r="K6" s="495"/>
      <c r="L6" s="649"/>
      <c r="M6" s="644"/>
      <c r="N6" s="505" t="str">
        <f>二年级BMI</f>
        <v/>
      </c>
      <c r="O6" s="499" t="str">
        <f>二年级BMI等级</f>
        <v/>
      </c>
      <c r="P6" s="500" t="str">
        <f>二年级BMI得分</f>
        <v/>
      </c>
      <c r="Q6" s="515" t="str">
        <f>二年级肺活量得分</f>
        <v/>
      </c>
      <c r="R6" s="512" t="str">
        <f>二年级等级</f>
        <v/>
      </c>
      <c r="S6" s="516" t="str">
        <f>二年级50米跑得分</f>
        <v/>
      </c>
      <c r="T6" s="512" t="str">
        <f>二年级等级</f>
        <v/>
      </c>
      <c r="U6" s="516" t="str">
        <f>二年级坐位体前屈得分</f>
        <v/>
      </c>
      <c r="V6" s="517" t="str">
        <f>二年级等级</f>
        <v/>
      </c>
      <c r="W6" s="516" t="str">
        <f>二年级一分钟跳绳得分</f>
        <v/>
      </c>
      <c r="X6" s="518" t="str">
        <f>二年级等级</f>
        <v/>
      </c>
      <c r="Y6" s="532"/>
      <c r="Z6" s="518"/>
      <c r="AA6" s="533"/>
      <c r="AB6" s="515"/>
      <c r="AC6" s="533" t="str">
        <f>二年级跳绳附加分</f>
        <v/>
      </c>
      <c r="AD6" s="534" t="str">
        <f>二年级标准分</f>
        <v/>
      </c>
      <c r="AE6" s="534" t="str">
        <f>二年级总分</f>
        <v/>
      </c>
      <c r="AF6" s="517" t="str">
        <f>二年级等级</f>
        <v/>
      </c>
    </row>
    <row r="7" spans="1:32">
      <c r="A7" s="476">
        <v>201</v>
      </c>
      <c r="B7" s="477">
        <v>5</v>
      </c>
      <c r="C7" s="478"/>
      <c r="D7" s="471"/>
      <c r="E7" s="472"/>
      <c r="F7" s="473"/>
      <c r="G7" s="474"/>
      <c r="H7" s="475"/>
      <c r="I7" s="501"/>
      <c r="J7" s="502"/>
      <c r="K7" s="495"/>
      <c r="L7" s="649"/>
      <c r="M7" s="644"/>
      <c r="N7" s="505" t="str">
        <f>二年级BMI</f>
        <v/>
      </c>
      <c r="O7" s="499" t="str">
        <f>二年级BMI等级</f>
        <v/>
      </c>
      <c r="P7" s="500" t="str">
        <f>二年级BMI得分</f>
        <v/>
      </c>
      <c r="Q7" s="515" t="str">
        <f>二年级肺活量得分</f>
        <v/>
      </c>
      <c r="R7" s="512" t="str">
        <f>二年级等级</f>
        <v/>
      </c>
      <c r="S7" s="516" t="str">
        <f>二年级50米跑得分</f>
        <v/>
      </c>
      <c r="T7" s="512" t="str">
        <f>二年级等级</f>
        <v/>
      </c>
      <c r="U7" s="516" t="str">
        <f>二年级坐位体前屈得分</f>
        <v/>
      </c>
      <c r="V7" s="517" t="str">
        <f>二年级等级</f>
        <v/>
      </c>
      <c r="W7" s="516" t="str">
        <f>二年级一分钟跳绳得分</f>
        <v/>
      </c>
      <c r="X7" s="518" t="str">
        <f>二年级等级</f>
        <v/>
      </c>
      <c r="Y7" s="532"/>
      <c r="Z7" s="518"/>
      <c r="AA7" s="533"/>
      <c r="AB7" s="515"/>
      <c r="AC7" s="533" t="str">
        <f>二年级跳绳附加分</f>
        <v/>
      </c>
      <c r="AD7" s="534" t="str">
        <f>二年级标准分</f>
        <v/>
      </c>
      <c r="AE7" s="534" t="str">
        <f>二年级总分</f>
        <v/>
      </c>
      <c r="AF7" s="517" t="str">
        <f>二年级等级</f>
        <v/>
      </c>
    </row>
    <row r="8" spans="1:32">
      <c r="A8" s="476">
        <v>201</v>
      </c>
      <c r="B8" s="477">
        <v>6</v>
      </c>
      <c r="C8" s="478"/>
      <c r="D8" s="471"/>
      <c r="E8" s="472"/>
      <c r="F8" s="473"/>
      <c r="G8" s="480"/>
      <c r="H8" s="475"/>
      <c r="I8" s="501"/>
      <c r="J8" s="502"/>
      <c r="K8" s="495"/>
      <c r="L8" s="649"/>
      <c r="M8" s="644"/>
      <c r="N8" s="505" t="str">
        <f>二年级BMI</f>
        <v/>
      </c>
      <c r="O8" s="499" t="str">
        <f>二年级BMI等级</f>
        <v/>
      </c>
      <c r="P8" s="500" t="str">
        <f>二年级BMI得分</f>
        <v/>
      </c>
      <c r="Q8" s="515" t="str">
        <f>二年级肺活量得分</f>
        <v/>
      </c>
      <c r="R8" s="512" t="str">
        <f>二年级等级</f>
        <v/>
      </c>
      <c r="S8" s="516" t="str">
        <f>二年级50米跑得分</f>
        <v/>
      </c>
      <c r="T8" s="512" t="str">
        <f>二年级等级</f>
        <v/>
      </c>
      <c r="U8" s="516" t="str">
        <f>二年级坐位体前屈得分</f>
        <v/>
      </c>
      <c r="V8" s="517" t="str">
        <f>二年级等级</f>
        <v/>
      </c>
      <c r="W8" s="516" t="str">
        <f>二年级一分钟跳绳得分</f>
        <v/>
      </c>
      <c r="X8" s="518" t="str">
        <f>二年级等级</f>
        <v/>
      </c>
      <c r="Y8" s="532"/>
      <c r="Z8" s="518"/>
      <c r="AA8" s="533"/>
      <c r="AB8" s="515"/>
      <c r="AC8" s="533" t="str">
        <f>二年级跳绳附加分</f>
        <v/>
      </c>
      <c r="AD8" s="534" t="str">
        <f>二年级标准分</f>
        <v/>
      </c>
      <c r="AE8" s="534" t="str">
        <f>二年级总分</f>
        <v/>
      </c>
      <c r="AF8" s="517" t="str">
        <f>二年级等级</f>
        <v/>
      </c>
    </row>
    <row r="9" spans="1:32">
      <c r="A9" s="476">
        <v>201</v>
      </c>
      <c r="B9" s="477">
        <v>7</v>
      </c>
      <c r="C9" s="478"/>
      <c r="D9" s="471"/>
      <c r="E9" s="472"/>
      <c r="F9" s="473"/>
      <c r="G9" s="480"/>
      <c r="H9" s="475"/>
      <c r="I9" s="501"/>
      <c r="J9" s="502"/>
      <c r="K9" s="495"/>
      <c r="L9" s="649"/>
      <c r="M9" s="644"/>
      <c r="N9" s="505" t="str">
        <f>二年级BMI</f>
        <v/>
      </c>
      <c r="O9" s="499" t="str">
        <f>二年级BMI等级</f>
        <v/>
      </c>
      <c r="P9" s="500" t="str">
        <f>二年级BMI得分</f>
        <v/>
      </c>
      <c r="Q9" s="515" t="str">
        <f>二年级肺活量得分</f>
        <v/>
      </c>
      <c r="R9" s="512" t="str">
        <f>二年级等级</f>
        <v/>
      </c>
      <c r="S9" s="516" t="str">
        <f>二年级50米跑得分</f>
        <v/>
      </c>
      <c r="T9" s="517" t="str">
        <f>二年级等级</f>
        <v/>
      </c>
      <c r="U9" s="516" t="str">
        <f>二年级坐位体前屈得分</f>
        <v/>
      </c>
      <c r="V9" s="517" t="str">
        <f>二年级等级</f>
        <v/>
      </c>
      <c r="W9" s="516" t="str">
        <f>二年级一分钟跳绳得分</f>
        <v/>
      </c>
      <c r="X9" s="518" t="str">
        <f>二年级等级</f>
        <v/>
      </c>
      <c r="Y9" s="532"/>
      <c r="Z9" s="518"/>
      <c r="AA9" s="533"/>
      <c r="AB9" s="515"/>
      <c r="AC9" s="533" t="str">
        <f>二年级跳绳附加分</f>
        <v/>
      </c>
      <c r="AD9" s="534" t="str">
        <f>二年级标准分</f>
        <v/>
      </c>
      <c r="AE9" s="534" t="str">
        <f>二年级总分</f>
        <v/>
      </c>
      <c r="AF9" s="517" t="str">
        <f>二年级等级</f>
        <v/>
      </c>
    </row>
    <row r="10" spans="1:32">
      <c r="A10" s="476">
        <v>201</v>
      </c>
      <c r="B10" s="477">
        <v>8</v>
      </c>
      <c r="C10" s="478"/>
      <c r="D10" s="471"/>
      <c r="E10" s="472"/>
      <c r="F10" s="473"/>
      <c r="G10" s="480"/>
      <c r="H10" s="475"/>
      <c r="I10" s="501"/>
      <c r="J10" s="502"/>
      <c r="K10" s="495"/>
      <c r="L10" s="649"/>
      <c r="M10" s="644"/>
      <c r="N10" s="505" t="str">
        <f>二年级BMI</f>
        <v/>
      </c>
      <c r="O10" s="499" t="str">
        <f>二年级BMI等级</f>
        <v/>
      </c>
      <c r="P10" s="500" t="str">
        <f>二年级BMI得分</f>
        <v/>
      </c>
      <c r="Q10" s="515" t="str">
        <f>二年级肺活量得分</f>
        <v/>
      </c>
      <c r="R10" s="512" t="str">
        <f>二年级等级</f>
        <v/>
      </c>
      <c r="S10" s="516" t="str">
        <f>二年级50米跑得分</f>
        <v/>
      </c>
      <c r="T10" s="517" t="str">
        <f>二年级等级</f>
        <v/>
      </c>
      <c r="U10" s="516" t="str">
        <f>二年级坐位体前屈得分</f>
        <v/>
      </c>
      <c r="V10" s="517" t="str">
        <f>二年级等级</f>
        <v/>
      </c>
      <c r="W10" s="516" t="str">
        <f>二年级一分钟跳绳得分</f>
        <v/>
      </c>
      <c r="X10" s="518" t="str">
        <f>二年级等级</f>
        <v/>
      </c>
      <c r="Y10" s="532"/>
      <c r="Z10" s="518"/>
      <c r="AA10" s="533"/>
      <c r="AB10" s="515"/>
      <c r="AC10" s="533" t="str">
        <f>二年级跳绳附加分</f>
        <v/>
      </c>
      <c r="AD10" s="534" t="str">
        <f>二年级标准分</f>
        <v/>
      </c>
      <c r="AE10" s="534" t="str">
        <f>二年级总分</f>
        <v/>
      </c>
      <c r="AF10" s="517" t="str">
        <f>二年级等级</f>
        <v/>
      </c>
    </row>
    <row r="11" spans="1:32">
      <c r="A11" s="476">
        <v>201</v>
      </c>
      <c r="B11" s="477">
        <v>9</v>
      </c>
      <c r="C11" s="478"/>
      <c r="D11" s="471"/>
      <c r="E11" s="472"/>
      <c r="F11" s="473"/>
      <c r="G11" s="480"/>
      <c r="H11" s="475"/>
      <c r="I11" s="501"/>
      <c r="J11" s="502"/>
      <c r="K11" s="495"/>
      <c r="L11" s="649"/>
      <c r="M11" s="644"/>
      <c r="N11" s="505" t="str">
        <f>二年级BMI</f>
        <v/>
      </c>
      <c r="O11" s="499" t="str">
        <f>二年级BMI等级</f>
        <v/>
      </c>
      <c r="P11" s="500" t="str">
        <f>二年级BMI得分</f>
        <v/>
      </c>
      <c r="Q11" s="515" t="str">
        <f>二年级肺活量得分</f>
        <v/>
      </c>
      <c r="R11" s="512" t="str">
        <f>二年级等级</f>
        <v/>
      </c>
      <c r="S11" s="516" t="str">
        <f>二年级50米跑得分</f>
        <v/>
      </c>
      <c r="T11" s="517" t="str">
        <f>二年级等级</f>
        <v/>
      </c>
      <c r="U11" s="516" t="str">
        <f>二年级坐位体前屈得分</f>
        <v/>
      </c>
      <c r="V11" s="517" t="str">
        <f>二年级等级</f>
        <v/>
      </c>
      <c r="W11" s="516" t="str">
        <f>二年级一分钟跳绳得分</f>
        <v/>
      </c>
      <c r="X11" s="518" t="str">
        <f>二年级等级</f>
        <v/>
      </c>
      <c r="Y11" s="532"/>
      <c r="Z11" s="518"/>
      <c r="AA11" s="533"/>
      <c r="AB11" s="515"/>
      <c r="AC11" s="533" t="str">
        <f>二年级跳绳附加分</f>
        <v/>
      </c>
      <c r="AD11" s="534" t="str">
        <f>二年级标准分</f>
        <v/>
      </c>
      <c r="AE11" s="534" t="str">
        <f>二年级总分</f>
        <v/>
      </c>
      <c r="AF11" s="517" t="str">
        <f>二年级等级</f>
        <v/>
      </c>
    </row>
    <row r="12" spans="1:32">
      <c r="A12" s="476">
        <v>201</v>
      </c>
      <c r="B12" s="477">
        <v>10</v>
      </c>
      <c r="C12" s="478"/>
      <c r="D12" s="471"/>
      <c r="E12" s="472"/>
      <c r="F12" s="473"/>
      <c r="G12" s="480"/>
      <c r="H12" s="475"/>
      <c r="I12" s="501"/>
      <c r="J12" s="502"/>
      <c r="K12" s="495"/>
      <c r="L12" s="649"/>
      <c r="M12" s="644"/>
      <c r="N12" s="505" t="str">
        <f>二年级BMI</f>
        <v/>
      </c>
      <c r="O12" s="499" t="str">
        <f>二年级BMI等级</f>
        <v/>
      </c>
      <c r="P12" s="500" t="str">
        <f>二年级BMI得分</f>
        <v/>
      </c>
      <c r="Q12" s="515" t="str">
        <f>二年级肺活量得分</f>
        <v/>
      </c>
      <c r="R12" s="512" t="str">
        <f>二年级等级</f>
        <v/>
      </c>
      <c r="S12" s="516" t="str">
        <f>二年级50米跑得分</f>
        <v/>
      </c>
      <c r="T12" s="517" t="str">
        <f>二年级等级</f>
        <v/>
      </c>
      <c r="U12" s="516" t="str">
        <f>二年级坐位体前屈得分</f>
        <v/>
      </c>
      <c r="V12" s="517" t="str">
        <f>二年级等级</f>
        <v/>
      </c>
      <c r="W12" s="516" t="str">
        <f>二年级一分钟跳绳得分</f>
        <v/>
      </c>
      <c r="X12" s="518" t="str">
        <f>二年级等级</f>
        <v/>
      </c>
      <c r="Y12" s="532"/>
      <c r="Z12" s="518"/>
      <c r="AA12" s="533"/>
      <c r="AB12" s="515"/>
      <c r="AC12" s="533" t="str">
        <f>二年级跳绳附加分</f>
        <v/>
      </c>
      <c r="AD12" s="534" t="str">
        <f>二年级标准分</f>
        <v/>
      </c>
      <c r="AE12" s="534" t="str">
        <f>二年级总分</f>
        <v/>
      </c>
      <c r="AF12" s="517" t="str">
        <f>二年级等级</f>
        <v/>
      </c>
    </row>
    <row r="13" spans="1:32">
      <c r="A13" s="476">
        <v>201</v>
      </c>
      <c r="B13" s="477">
        <v>11</v>
      </c>
      <c r="C13" s="478"/>
      <c r="D13" s="471"/>
      <c r="E13" s="472"/>
      <c r="F13" s="473"/>
      <c r="G13" s="480"/>
      <c r="H13" s="475"/>
      <c r="I13" s="501"/>
      <c r="J13" s="502"/>
      <c r="K13" s="495"/>
      <c r="L13" s="649"/>
      <c r="M13" s="644"/>
      <c r="N13" s="505" t="str">
        <f>二年级BMI</f>
        <v/>
      </c>
      <c r="O13" s="499" t="str">
        <f>二年级BMI等级</f>
        <v/>
      </c>
      <c r="P13" s="500" t="str">
        <f>二年级BMI得分</f>
        <v/>
      </c>
      <c r="Q13" s="515" t="str">
        <f>二年级肺活量得分</f>
        <v/>
      </c>
      <c r="R13" s="512" t="str">
        <f>二年级等级</f>
        <v/>
      </c>
      <c r="S13" s="516" t="str">
        <f>二年级50米跑得分</f>
        <v/>
      </c>
      <c r="T13" s="517" t="str">
        <f>二年级等级</f>
        <v/>
      </c>
      <c r="U13" s="516" t="str">
        <f>二年级坐位体前屈得分</f>
        <v/>
      </c>
      <c r="V13" s="517" t="str">
        <f>二年级等级</f>
        <v/>
      </c>
      <c r="W13" s="516" t="str">
        <f>二年级一分钟跳绳得分</f>
        <v/>
      </c>
      <c r="X13" s="518" t="str">
        <f>二年级等级</f>
        <v/>
      </c>
      <c r="Y13" s="532"/>
      <c r="Z13" s="518"/>
      <c r="AA13" s="533"/>
      <c r="AB13" s="515"/>
      <c r="AC13" s="533" t="str">
        <f>二年级跳绳附加分</f>
        <v/>
      </c>
      <c r="AD13" s="534" t="str">
        <f>二年级标准分</f>
        <v/>
      </c>
      <c r="AE13" s="534" t="str">
        <f>二年级总分</f>
        <v/>
      </c>
      <c r="AF13" s="517" t="str">
        <f>二年级等级</f>
        <v/>
      </c>
    </row>
    <row r="14" spans="1:32">
      <c r="A14" s="476">
        <v>201</v>
      </c>
      <c r="B14" s="477">
        <v>12</v>
      </c>
      <c r="C14" s="478"/>
      <c r="D14" s="471"/>
      <c r="E14" s="472"/>
      <c r="F14" s="473"/>
      <c r="G14" s="480"/>
      <c r="H14" s="475"/>
      <c r="I14" s="501"/>
      <c r="J14" s="502"/>
      <c r="K14" s="495"/>
      <c r="L14" s="649"/>
      <c r="M14" s="644"/>
      <c r="N14" s="505" t="str">
        <f>二年级BMI</f>
        <v/>
      </c>
      <c r="O14" s="499" t="str">
        <f>二年级BMI等级</f>
        <v/>
      </c>
      <c r="P14" s="500" t="str">
        <f>二年级BMI得分</f>
        <v/>
      </c>
      <c r="Q14" s="515" t="str">
        <f>二年级肺活量得分</f>
        <v/>
      </c>
      <c r="R14" s="512" t="str">
        <f>二年级等级</f>
        <v/>
      </c>
      <c r="S14" s="516" t="str">
        <f>二年级50米跑得分</f>
        <v/>
      </c>
      <c r="T14" s="517" t="str">
        <f>二年级等级</f>
        <v/>
      </c>
      <c r="U14" s="516" t="str">
        <f>二年级坐位体前屈得分</f>
        <v/>
      </c>
      <c r="V14" s="517" t="str">
        <f>二年级等级</f>
        <v/>
      </c>
      <c r="W14" s="516" t="str">
        <f>二年级一分钟跳绳得分</f>
        <v/>
      </c>
      <c r="X14" s="518" t="str">
        <f>二年级等级</f>
        <v/>
      </c>
      <c r="Y14" s="532"/>
      <c r="Z14" s="518"/>
      <c r="AA14" s="533"/>
      <c r="AB14" s="515"/>
      <c r="AC14" s="533" t="str">
        <f>二年级跳绳附加分</f>
        <v/>
      </c>
      <c r="AD14" s="534" t="str">
        <f>二年级标准分</f>
        <v/>
      </c>
      <c r="AE14" s="534" t="str">
        <f>二年级总分</f>
        <v/>
      </c>
      <c r="AF14" s="517" t="str">
        <f>二年级等级</f>
        <v/>
      </c>
    </row>
    <row r="15" spans="1:32">
      <c r="A15" s="476">
        <v>201</v>
      </c>
      <c r="B15" s="477">
        <v>13</v>
      </c>
      <c r="C15" s="478"/>
      <c r="D15" s="471"/>
      <c r="E15" s="472"/>
      <c r="F15" s="473"/>
      <c r="G15" s="480"/>
      <c r="H15" s="475"/>
      <c r="I15" s="501"/>
      <c r="J15" s="502"/>
      <c r="K15" s="495"/>
      <c r="L15" s="649"/>
      <c r="M15" s="644"/>
      <c r="N15" s="505" t="str">
        <f>二年级BMI</f>
        <v/>
      </c>
      <c r="O15" s="499" t="str">
        <f>二年级BMI等级</f>
        <v/>
      </c>
      <c r="P15" s="500" t="str">
        <f>二年级BMI得分</f>
        <v/>
      </c>
      <c r="Q15" s="515" t="str">
        <f>二年级肺活量得分</f>
        <v/>
      </c>
      <c r="R15" s="512" t="str">
        <f>二年级等级</f>
        <v/>
      </c>
      <c r="S15" s="516" t="str">
        <f>二年级50米跑得分</f>
        <v/>
      </c>
      <c r="T15" s="517" t="str">
        <f>二年级等级</f>
        <v/>
      </c>
      <c r="U15" s="516" t="str">
        <f>二年级坐位体前屈得分</f>
        <v/>
      </c>
      <c r="V15" s="517" t="str">
        <f>二年级等级</f>
        <v/>
      </c>
      <c r="W15" s="516" t="str">
        <f>二年级一分钟跳绳得分</f>
        <v/>
      </c>
      <c r="X15" s="518" t="str">
        <f>二年级等级</f>
        <v/>
      </c>
      <c r="Y15" s="532"/>
      <c r="Z15" s="518"/>
      <c r="AA15" s="533"/>
      <c r="AB15" s="515"/>
      <c r="AC15" s="533" t="str">
        <f>二年级跳绳附加分</f>
        <v/>
      </c>
      <c r="AD15" s="534" t="str">
        <f>二年级标准分</f>
        <v/>
      </c>
      <c r="AE15" s="534" t="str">
        <f>二年级总分</f>
        <v/>
      </c>
      <c r="AF15" s="517" t="str">
        <f>二年级等级</f>
        <v/>
      </c>
    </row>
    <row r="16" spans="1:32">
      <c r="A16" s="476">
        <v>201</v>
      </c>
      <c r="B16" s="477">
        <v>14</v>
      </c>
      <c r="C16" s="478"/>
      <c r="D16" s="471"/>
      <c r="E16" s="472"/>
      <c r="F16" s="473"/>
      <c r="G16" s="480"/>
      <c r="H16" s="475"/>
      <c r="I16" s="501"/>
      <c r="J16" s="502"/>
      <c r="K16" s="495"/>
      <c r="L16" s="649"/>
      <c r="M16" s="644"/>
      <c r="N16" s="505" t="str">
        <f>二年级BMI</f>
        <v/>
      </c>
      <c r="O16" s="499" t="str">
        <f>二年级BMI等级</f>
        <v/>
      </c>
      <c r="P16" s="500" t="str">
        <f>二年级BMI得分</f>
        <v/>
      </c>
      <c r="Q16" s="515" t="str">
        <f>二年级肺活量得分</f>
        <v/>
      </c>
      <c r="R16" s="512" t="str">
        <f>二年级等级</f>
        <v/>
      </c>
      <c r="S16" s="516" t="str">
        <f>二年级50米跑得分</f>
        <v/>
      </c>
      <c r="T16" s="517" t="str">
        <f>二年级等级</f>
        <v/>
      </c>
      <c r="U16" s="516" t="str">
        <f>二年级坐位体前屈得分</f>
        <v/>
      </c>
      <c r="V16" s="517" t="str">
        <f>二年级等级</f>
        <v/>
      </c>
      <c r="W16" s="516" t="str">
        <f>二年级一分钟跳绳得分</f>
        <v/>
      </c>
      <c r="X16" s="518" t="str">
        <f>二年级等级</f>
        <v/>
      </c>
      <c r="Y16" s="532"/>
      <c r="Z16" s="518"/>
      <c r="AA16" s="533"/>
      <c r="AB16" s="515"/>
      <c r="AC16" s="533" t="str">
        <f>二年级跳绳附加分</f>
        <v/>
      </c>
      <c r="AD16" s="534" t="str">
        <f>二年级标准分</f>
        <v/>
      </c>
      <c r="AE16" s="534" t="str">
        <f>二年级总分</f>
        <v/>
      </c>
      <c r="AF16" s="517" t="str">
        <f>二年级等级</f>
        <v/>
      </c>
    </row>
    <row r="17" spans="1:32">
      <c r="A17" s="476">
        <v>201</v>
      </c>
      <c r="B17" s="477">
        <v>15</v>
      </c>
      <c r="C17" s="478"/>
      <c r="D17" s="471"/>
      <c r="E17" s="472"/>
      <c r="F17" s="473"/>
      <c r="G17" s="480"/>
      <c r="H17" s="475"/>
      <c r="I17" s="501"/>
      <c r="J17" s="502"/>
      <c r="K17" s="495"/>
      <c r="L17" s="649"/>
      <c r="M17" s="644"/>
      <c r="N17" s="505" t="str">
        <f>二年级BMI</f>
        <v/>
      </c>
      <c r="O17" s="499" t="str">
        <f>二年级BMI等级</f>
        <v/>
      </c>
      <c r="P17" s="500" t="str">
        <f>二年级BMI得分</f>
        <v/>
      </c>
      <c r="Q17" s="515" t="str">
        <f>二年级肺活量得分</f>
        <v/>
      </c>
      <c r="R17" s="512" t="str">
        <f>二年级等级</f>
        <v/>
      </c>
      <c r="S17" s="516" t="str">
        <f>二年级50米跑得分</f>
        <v/>
      </c>
      <c r="T17" s="517" t="str">
        <f>二年级等级</f>
        <v/>
      </c>
      <c r="U17" s="516" t="str">
        <f>二年级坐位体前屈得分</f>
        <v/>
      </c>
      <c r="V17" s="517" t="str">
        <f>二年级等级</f>
        <v/>
      </c>
      <c r="W17" s="516" t="str">
        <f>二年级一分钟跳绳得分</f>
        <v/>
      </c>
      <c r="X17" s="518" t="str">
        <f>二年级等级</f>
        <v/>
      </c>
      <c r="Y17" s="532"/>
      <c r="Z17" s="518"/>
      <c r="AA17" s="533"/>
      <c r="AB17" s="515"/>
      <c r="AC17" s="533" t="str">
        <f>二年级跳绳附加分</f>
        <v/>
      </c>
      <c r="AD17" s="534" t="str">
        <f>二年级标准分</f>
        <v/>
      </c>
      <c r="AE17" s="534" t="str">
        <f>二年级总分</f>
        <v/>
      </c>
      <c r="AF17" s="517" t="str">
        <f>二年级等级</f>
        <v/>
      </c>
    </row>
    <row r="18" spans="1:32">
      <c r="A18" s="476">
        <v>201</v>
      </c>
      <c r="B18" s="477">
        <v>16</v>
      </c>
      <c r="C18" s="478"/>
      <c r="D18" s="471"/>
      <c r="E18" s="472"/>
      <c r="F18" s="473"/>
      <c r="G18" s="480"/>
      <c r="H18" s="475"/>
      <c r="I18" s="501"/>
      <c r="J18" s="502"/>
      <c r="K18" s="495"/>
      <c r="L18" s="649"/>
      <c r="M18" s="644"/>
      <c r="N18" s="505" t="str">
        <f>二年级BMI</f>
        <v/>
      </c>
      <c r="O18" s="499" t="str">
        <f>二年级BMI等级</f>
        <v/>
      </c>
      <c r="P18" s="500" t="str">
        <f>二年级BMI得分</f>
        <v/>
      </c>
      <c r="Q18" s="515" t="str">
        <f>二年级肺活量得分</f>
        <v/>
      </c>
      <c r="R18" s="512" t="str">
        <f>二年级等级</f>
        <v/>
      </c>
      <c r="S18" s="516" t="str">
        <f>二年级50米跑得分</f>
        <v/>
      </c>
      <c r="T18" s="517" t="str">
        <f>二年级等级</f>
        <v/>
      </c>
      <c r="U18" s="516" t="str">
        <f>二年级坐位体前屈得分</f>
        <v/>
      </c>
      <c r="V18" s="517" t="str">
        <f>二年级等级</f>
        <v/>
      </c>
      <c r="W18" s="516" t="str">
        <f>二年级一分钟跳绳得分</f>
        <v/>
      </c>
      <c r="X18" s="518" t="str">
        <f>二年级等级</f>
        <v/>
      </c>
      <c r="Y18" s="532"/>
      <c r="Z18" s="518"/>
      <c r="AA18" s="533"/>
      <c r="AB18" s="515"/>
      <c r="AC18" s="533" t="str">
        <f>二年级跳绳附加分</f>
        <v/>
      </c>
      <c r="AD18" s="534" t="str">
        <f>二年级标准分</f>
        <v/>
      </c>
      <c r="AE18" s="534" t="str">
        <f>二年级总分</f>
        <v/>
      </c>
      <c r="AF18" s="517" t="str">
        <f>二年级等级</f>
        <v/>
      </c>
    </row>
    <row r="19" spans="1:32">
      <c r="A19" s="476">
        <v>201</v>
      </c>
      <c r="B19" s="477">
        <v>17</v>
      </c>
      <c r="C19" s="478"/>
      <c r="D19" s="471"/>
      <c r="E19" s="472"/>
      <c r="F19" s="473"/>
      <c r="G19" s="480"/>
      <c r="H19" s="475"/>
      <c r="I19" s="501"/>
      <c r="J19" s="502"/>
      <c r="K19" s="495"/>
      <c r="L19" s="649"/>
      <c r="M19" s="644"/>
      <c r="N19" s="505" t="str">
        <f>二年级BMI</f>
        <v/>
      </c>
      <c r="O19" s="499" t="str">
        <f>二年级BMI等级</f>
        <v/>
      </c>
      <c r="P19" s="500" t="str">
        <f>二年级BMI得分</f>
        <v/>
      </c>
      <c r="Q19" s="515" t="str">
        <f>二年级肺活量得分</f>
        <v/>
      </c>
      <c r="R19" s="512" t="str">
        <f>二年级等级</f>
        <v/>
      </c>
      <c r="S19" s="516" t="str">
        <f>二年级50米跑得分</f>
        <v/>
      </c>
      <c r="T19" s="517" t="str">
        <f>二年级等级</f>
        <v/>
      </c>
      <c r="U19" s="516" t="str">
        <f>二年级坐位体前屈得分</f>
        <v/>
      </c>
      <c r="V19" s="517" t="str">
        <f>二年级等级</f>
        <v/>
      </c>
      <c r="W19" s="516" t="str">
        <f>二年级一分钟跳绳得分</f>
        <v/>
      </c>
      <c r="X19" s="518" t="str">
        <f>二年级等级</f>
        <v/>
      </c>
      <c r="Y19" s="532"/>
      <c r="Z19" s="518"/>
      <c r="AA19" s="533"/>
      <c r="AB19" s="515"/>
      <c r="AC19" s="533" t="str">
        <f>二年级跳绳附加分</f>
        <v/>
      </c>
      <c r="AD19" s="534" t="str">
        <f>二年级标准分</f>
        <v/>
      </c>
      <c r="AE19" s="534" t="str">
        <f>二年级总分</f>
        <v/>
      </c>
      <c r="AF19" s="517" t="str">
        <f>二年级等级</f>
        <v/>
      </c>
    </row>
    <row r="20" spans="1:32">
      <c r="A20" s="476">
        <v>201</v>
      </c>
      <c r="B20" s="477">
        <v>18</v>
      </c>
      <c r="C20" s="478"/>
      <c r="D20" s="471"/>
      <c r="E20" s="472"/>
      <c r="F20" s="473"/>
      <c r="G20" s="480"/>
      <c r="H20" s="475"/>
      <c r="I20" s="501"/>
      <c r="J20" s="502"/>
      <c r="K20" s="495"/>
      <c r="L20" s="649"/>
      <c r="M20" s="644"/>
      <c r="N20" s="505" t="str">
        <f>二年级BMI</f>
        <v/>
      </c>
      <c r="O20" s="499" t="str">
        <f>二年级BMI等级</f>
        <v/>
      </c>
      <c r="P20" s="500" t="str">
        <f>二年级BMI得分</f>
        <v/>
      </c>
      <c r="Q20" s="515" t="str">
        <f>二年级肺活量得分</f>
        <v/>
      </c>
      <c r="R20" s="512" t="str">
        <f>二年级等级</f>
        <v/>
      </c>
      <c r="S20" s="516" t="str">
        <f>二年级50米跑得分</f>
        <v/>
      </c>
      <c r="T20" s="517" t="str">
        <f>二年级等级</f>
        <v/>
      </c>
      <c r="U20" s="516" t="str">
        <f>二年级坐位体前屈得分</f>
        <v/>
      </c>
      <c r="V20" s="517" t="str">
        <f>二年级等级</f>
        <v/>
      </c>
      <c r="W20" s="516" t="str">
        <f>二年级一分钟跳绳得分</f>
        <v/>
      </c>
      <c r="X20" s="518" t="str">
        <f>二年级等级</f>
        <v/>
      </c>
      <c r="Y20" s="532"/>
      <c r="Z20" s="518"/>
      <c r="AA20" s="533"/>
      <c r="AB20" s="515"/>
      <c r="AC20" s="533" t="str">
        <f>二年级跳绳附加分</f>
        <v/>
      </c>
      <c r="AD20" s="534" t="str">
        <f>二年级标准分</f>
        <v/>
      </c>
      <c r="AE20" s="534" t="str">
        <f>二年级总分</f>
        <v/>
      </c>
      <c r="AF20" s="517" t="str">
        <f>二年级等级</f>
        <v/>
      </c>
    </row>
    <row r="21" spans="1:32">
      <c r="A21" s="476">
        <v>201</v>
      </c>
      <c r="B21" s="477">
        <v>19</v>
      </c>
      <c r="C21" s="478"/>
      <c r="D21" s="471"/>
      <c r="E21" s="472"/>
      <c r="F21" s="473"/>
      <c r="G21" s="480"/>
      <c r="H21" s="475"/>
      <c r="I21" s="501"/>
      <c r="J21" s="502"/>
      <c r="K21" s="495"/>
      <c r="L21" s="649"/>
      <c r="M21" s="644"/>
      <c r="N21" s="505" t="str">
        <f>二年级BMI</f>
        <v/>
      </c>
      <c r="O21" s="499" t="str">
        <f>二年级BMI等级</f>
        <v/>
      </c>
      <c r="P21" s="500" t="str">
        <f>二年级BMI得分</f>
        <v/>
      </c>
      <c r="Q21" s="515" t="str">
        <f>二年级肺活量得分</f>
        <v/>
      </c>
      <c r="R21" s="512" t="str">
        <f>二年级等级</f>
        <v/>
      </c>
      <c r="S21" s="516" t="str">
        <f>二年级50米跑得分</f>
        <v/>
      </c>
      <c r="T21" s="517" t="str">
        <f>二年级等级</f>
        <v/>
      </c>
      <c r="U21" s="516" t="str">
        <f>二年级坐位体前屈得分</f>
        <v/>
      </c>
      <c r="V21" s="517" t="str">
        <f>二年级等级</f>
        <v/>
      </c>
      <c r="W21" s="516" t="str">
        <f>二年级一分钟跳绳得分</f>
        <v/>
      </c>
      <c r="X21" s="518" t="str">
        <f>二年级等级</f>
        <v/>
      </c>
      <c r="Y21" s="532"/>
      <c r="Z21" s="518"/>
      <c r="AA21" s="533"/>
      <c r="AB21" s="515"/>
      <c r="AC21" s="533" t="str">
        <f>二年级跳绳附加分</f>
        <v/>
      </c>
      <c r="AD21" s="534" t="str">
        <f>二年级标准分</f>
        <v/>
      </c>
      <c r="AE21" s="534" t="str">
        <f>二年级总分</f>
        <v/>
      </c>
      <c r="AF21" s="517" t="str">
        <f>二年级等级</f>
        <v/>
      </c>
    </row>
    <row r="22" spans="1:32">
      <c r="A22" s="476">
        <v>201</v>
      </c>
      <c r="B22" s="477">
        <v>20</v>
      </c>
      <c r="C22" s="478"/>
      <c r="D22" s="471"/>
      <c r="E22" s="472"/>
      <c r="F22" s="473"/>
      <c r="G22" s="480"/>
      <c r="H22" s="475"/>
      <c r="I22" s="501"/>
      <c r="J22" s="502"/>
      <c r="K22" s="495"/>
      <c r="L22" s="649"/>
      <c r="M22" s="644"/>
      <c r="N22" s="505" t="str">
        <f>二年级BMI</f>
        <v/>
      </c>
      <c r="O22" s="499" t="str">
        <f>二年级BMI等级</f>
        <v/>
      </c>
      <c r="P22" s="500" t="str">
        <f>二年级BMI得分</f>
        <v/>
      </c>
      <c r="Q22" s="515" t="str">
        <f>二年级肺活量得分</f>
        <v/>
      </c>
      <c r="R22" s="512" t="str">
        <f>二年级等级</f>
        <v/>
      </c>
      <c r="S22" s="516" t="str">
        <f>二年级50米跑得分</f>
        <v/>
      </c>
      <c r="T22" s="517" t="str">
        <f>二年级等级</f>
        <v/>
      </c>
      <c r="U22" s="516" t="str">
        <f>二年级坐位体前屈得分</f>
        <v/>
      </c>
      <c r="V22" s="517" t="str">
        <f>二年级等级</f>
        <v/>
      </c>
      <c r="W22" s="516" t="str">
        <f>二年级一分钟跳绳得分</f>
        <v/>
      </c>
      <c r="X22" s="517" t="str">
        <f>二年级等级</f>
        <v/>
      </c>
      <c r="Y22" s="515"/>
      <c r="Z22" s="518"/>
      <c r="AA22" s="533"/>
      <c r="AB22" s="515"/>
      <c r="AC22" s="533" t="str">
        <f>二年级跳绳附加分</f>
        <v/>
      </c>
      <c r="AD22" s="534" t="str">
        <f>二年级标准分</f>
        <v/>
      </c>
      <c r="AE22" s="534" t="str">
        <f>二年级总分</f>
        <v/>
      </c>
      <c r="AF22" s="517" t="str">
        <f>二年级等级</f>
        <v/>
      </c>
    </row>
    <row r="23" spans="1:32">
      <c r="A23" s="476">
        <v>201</v>
      </c>
      <c r="B23" s="477">
        <v>21</v>
      </c>
      <c r="C23" s="478"/>
      <c r="D23" s="471"/>
      <c r="E23" s="478"/>
      <c r="F23" s="473"/>
      <c r="G23" s="480"/>
      <c r="H23" s="475"/>
      <c r="I23" s="501"/>
      <c r="J23" s="502"/>
      <c r="K23" s="502"/>
      <c r="L23" s="649"/>
      <c r="M23" s="644"/>
      <c r="N23" s="505" t="str">
        <f>二年级BMI</f>
        <v/>
      </c>
      <c r="O23" s="499" t="str">
        <f>二年级BMI等级</f>
        <v/>
      </c>
      <c r="P23" s="500" t="str">
        <f>二年级BMI得分</f>
        <v/>
      </c>
      <c r="Q23" s="515" t="str">
        <f>二年级肺活量得分</f>
        <v/>
      </c>
      <c r="R23" s="512" t="str">
        <f>二年级等级</f>
        <v/>
      </c>
      <c r="S23" s="516" t="str">
        <f>二年级50米跑得分</f>
        <v/>
      </c>
      <c r="T23" s="517" t="str">
        <f>二年级等级</f>
        <v/>
      </c>
      <c r="U23" s="516" t="str">
        <f>二年级坐位体前屈得分</f>
        <v/>
      </c>
      <c r="V23" s="517" t="str">
        <f>二年级等级</f>
        <v/>
      </c>
      <c r="W23" s="516" t="str">
        <f>二年级一分钟跳绳得分</f>
        <v/>
      </c>
      <c r="X23" s="517" t="str">
        <f>二年级等级</f>
        <v/>
      </c>
      <c r="Y23" s="515"/>
      <c r="Z23" s="518"/>
      <c r="AA23" s="533"/>
      <c r="AB23" s="515"/>
      <c r="AC23" s="533" t="str">
        <f>二年级跳绳附加分</f>
        <v/>
      </c>
      <c r="AD23" s="534" t="str">
        <f>二年级标准分</f>
        <v/>
      </c>
      <c r="AE23" s="534" t="str">
        <f>二年级总分</f>
        <v/>
      </c>
      <c r="AF23" s="517" t="str">
        <f>二年级等级</f>
        <v/>
      </c>
    </row>
    <row r="24" spans="1:32">
      <c r="A24" s="476">
        <v>201</v>
      </c>
      <c r="B24" s="477">
        <v>22</v>
      </c>
      <c r="C24" s="478"/>
      <c r="D24" s="471"/>
      <c r="E24" s="478"/>
      <c r="F24" s="473"/>
      <c r="G24" s="480"/>
      <c r="H24" s="475"/>
      <c r="I24" s="501"/>
      <c r="J24" s="502"/>
      <c r="K24" s="502"/>
      <c r="L24" s="649"/>
      <c r="M24" s="644"/>
      <c r="N24" s="505" t="str">
        <f>二年级BMI</f>
        <v/>
      </c>
      <c r="O24" s="499" t="str">
        <f>二年级BMI等级</f>
        <v/>
      </c>
      <c r="P24" s="500" t="str">
        <f>二年级BMI得分</f>
        <v/>
      </c>
      <c r="Q24" s="515" t="str">
        <f>二年级肺活量得分</f>
        <v/>
      </c>
      <c r="R24" s="512" t="str">
        <f>二年级等级</f>
        <v/>
      </c>
      <c r="S24" s="516" t="str">
        <f>二年级50米跑得分</f>
        <v/>
      </c>
      <c r="T24" s="517" t="str">
        <f>二年级等级</f>
        <v/>
      </c>
      <c r="U24" s="516" t="str">
        <f>二年级坐位体前屈得分</f>
        <v/>
      </c>
      <c r="V24" s="517" t="str">
        <f>二年级等级</f>
        <v/>
      </c>
      <c r="W24" s="516" t="str">
        <f>二年级一分钟跳绳得分</f>
        <v/>
      </c>
      <c r="X24" s="517" t="str">
        <f>二年级等级</f>
        <v/>
      </c>
      <c r="Y24" s="515"/>
      <c r="Z24" s="518"/>
      <c r="AA24" s="533"/>
      <c r="AB24" s="515"/>
      <c r="AC24" s="533" t="str">
        <f>二年级跳绳附加分</f>
        <v/>
      </c>
      <c r="AD24" s="534" t="str">
        <f>二年级标准分</f>
        <v/>
      </c>
      <c r="AE24" s="534" t="str">
        <f>二年级总分</f>
        <v/>
      </c>
      <c r="AF24" s="517" t="str">
        <f>二年级等级</f>
        <v/>
      </c>
    </row>
    <row r="25" spans="1:32">
      <c r="A25" s="476">
        <v>201</v>
      </c>
      <c r="B25" s="477">
        <v>23</v>
      </c>
      <c r="C25" s="478"/>
      <c r="D25" s="471"/>
      <c r="E25" s="478"/>
      <c r="F25" s="473"/>
      <c r="G25" s="480"/>
      <c r="H25" s="475"/>
      <c r="I25" s="501"/>
      <c r="J25" s="502"/>
      <c r="K25" s="502"/>
      <c r="L25" s="649"/>
      <c r="M25" s="644"/>
      <c r="N25" s="505" t="str">
        <f>二年级BMI</f>
        <v/>
      </c>
      <c r="O25" s="499" t="str">
        <f>二年级BMI等级</f>
        <v/>
      </c>
      <c r="P25" s="500" t="str">
        <f>二年级BMI得分</f>
        <v/>
      </c>
      <c r="Q25" s="515" t="str">
        <f>二年级肺活量得分</f>
        <v/>
      </c>
      <c r="R25" s="512" t="str">
        <f>二年级等级</f>
        <v/>
      </c>
      <c r="S25" s="516" t="str">
        <f>二年级50米跑得分</f>
        <v/>
      </c>
      <c r="T25" s="517" t="str">
        <f>二年级等级</f>
        <v/>
      </c>
      <c r="U25" s="516" t="str">
        <f>二年级坐位体前屈得分</f>
        <v/>
      </c>
      <c r="V25" s="517" t="str">
        <f>二年级等级</f>
        <v/>
      </c>
      <c r="W25" s="516" t="str">
        <f>二年级一分钟跳绳得分</f>
        <v/>
      </c>
      <c r="X25" s="517" t="str">
        <f>二年级等级</f>
        <v/>
      </c>
      <c r="Y25" s="515"/>
      <c r="Z25" s="518"/>
      <c r="AA25" s="533"/>
      <c r="AB25" s="515"/>
      <c r="AC25" s="533" t="str">
        <f>二年级跳绳附加分</f>
        <v/>
      </c>
      <c r="AD25" s="534" t="str">
        <f>二年级标准分</f>
        <v/>
      </c>
      <c r="AE25" s="534" t="str">
        <f>二年级总分</f>
        <v/>
      </c>
      <c r="AF25" s="517" t="str">
        <f>二年级等级</f>
        <v/>
      </c>
    </row>
    <row r="26" spans="1:32">
      <c r="A26" s="476">
        <v>201</v>
      </c>
      <c r="B26" s="477">
        <v>24</v>
      </c>
      <c r="C26" s="478"/>
      <c r="D26" s="471"/>
      <c r="E26" s="478"/>
      <c r="F26" s="473"/>
      <c r="G26" s="474"/>
      <c r="H26" s="475"/>
      <c r="I26" s="501"/>
      <c r="J26" s="502"/>
      <c r="K26" s="502"/>
      <c r="L26" s="649"/>
      <c r="M26" s="644"/>
      <c r="N26" s="505" t="str">
        <f>二年级BMI</f>
        <v/>
      </c>
      <c r="O26" s="499" t="str">
        <f>二年级BMI等级</f>
        <v/>
      </c>
      <c r="P26" s="500" t="str">
        <f>二年级BMI得分</f>
        <v/>
      </c>
      <c r="Q26" s="515" t="str">
        <f>二年级肺活量得分</f>
        <v/>
      </c>
      <c r="R26" s="512" t="str">
        <f>二年级等级</f>
        <v/>
      </c>
      <c r="S26" s="516" t="str">
        <f>二年级50米跑得分</f>
        <v/>
      </c>
      <c r="T26" s="517" t="str">
        <f>二年级等级</f>
        <v/>
      </c>
      <c r="U26" s="516" t="str">
        <f>二年级坐位体前屈得分</f>
        <v/>
      </c>
      <c r="V26" s="517" t="str">
        <f>二年级等级</f>
        <v/>
      </c>
      <c r="W26" s="516" t="str">
        <f>二年级一分钟跳绳得分</f>
        <v/>
      </c>
      <c r="X26" s="517" t="str">
        <f>二年级等级</f>
        <v/>
      </c>
      <c r="Y26" s="515"/>
      <c r="Z26" s="518"/>
      <c r="AA26" s="533"/>
      <c r="AB26" s="515"/>
      <c r="AC26" s="533" t="str">
        <f>二年级跳绳附加分</f>
        <v/>
      </c>
      <c r="AD26" s="534" t="str">
        <f>二年级标准分</f>
        <v/>
      </c>
      <c r="AE26" s="534" t="str">
        <f>二年级总分</f>
        <v/>
      </c>
      <c r="AF26" s="517" t="str">
        <f>二年级等级</f>
        <v/>
      </c>
    </row>
    <row r="27" spans="1:32">
      <c r="A27" s="476">
        <v>201</v>
      </c>
      <c r="B27" s="477">
        <v>25</v>
      </c>
      <c r="C27" s="478"/>
      <c r="D27" s="471"/>
      <c r="E27" s="478"/>
      <c r="F27" s="473"/>
      <c r="G27" s="474"/>
      <c r="H27" s="475"/>
      <c r="I27" s="501"/>
      <c r="J27" s="502"/>
      <c r="K27" s="502"/>
      <c r="L27" s="649"/>
      <c r="M27" s="644"/>
      <c r="N27" s="505" t="str">
        <f>二年级BMI</f>
        <v/>
      </c>
      <c r="O27" s="499" t="str">
        <f>二年级BMI等级</f>
        <v/>
      </c>
      <c r="P27" s="500" t="str">
        <f>二年级BMI得分</f>
        <v/>
      </c>
      <c r="Q27" s="515" t="str">
        <f>二年级肺活量得分</f>
        <v/>
      </c>
      <c r="R27" s="512" t="str">
        <f>二年级等级</f>
        <v/>
      </c>
      <c r="S27" s="516" t="str">
        <f>二年级50米跑得分</f>
        <v/>
      </c>
      <c r="T27" s="517" t="str">
        <f>二年级等级</f>
        <v/>
      </c>
      <c r="U27" s="516" t="str">
        <f>二年级坐位体前屈得分</f>
        <v/>
      </c>
      <c r="V27" s="517" t="str">
        <f>二年级等级</f>
        <v/>
      </c>
      <c r="W27" s="516" t="str">
        <f>二年级一分钟跳绳得分</f>
        <v/>
      </c>
      <c r="X27" s="517" t="str">
        <f>二年级等级</f>
        <v/>
      </c>
      <c r="Y27" s="515"/>
      <c r="Z27" s="518"/>
      <c r="AA27" s="533"/>
      <c r="AB27" s="515"/>
      <c r="AC27" s="533" t="str">
        <f>二年级跳绳附加分</f>
        <v/>
      </c>
      <c r="AD27" s="534" t="str">
        <f>二年级标准分</f>
        <v/>
      </c>
      <c r="AE27" s="534" t="str">
        <f>二年级总分</f>
        <v/>
      </c>
      <c r="AF27" s="517" t="str">
        <f>二年级等级</f>
        <v/>
      </c>
    </row>
    <row r="28" spans="1:32">
      <c r="A28" s="476">
        <v>201</v>
      </c>
      <c r="B28" s="477">
        <v>26</v>
      </c>
      <c r="C28" s="478"/>
      <c r="D28" s="471"/>
      <c r="E28" s="478"/>
      <c r="F28" s="473"/>
      <c r="G28" s="480"/>
      <c r="H28" s="475"/>
      <c r="I28" s="501"/>
      <c r="J28" s="502"/>
      <c r="K28" s="502"/>
      <c r="L28" s="649"/>
      <c r="M28" s="644"/>
      <c r="N28" s="505" t="str">
        <f>二年级BMI</f>
        <v/>
      </c>
      <c r="O28" s="499" t="str">
        <f>二年级BMI等级</f>
        <v/>
      </c>
      <c r="P28" s="500" t="str">
        <f>二年级BMI得分</f>
        <v/>
      </c>
      <c r="Q28" s="515" t="str">
        <f>二年级肺活量得分</f>
        <v/>
      </c>
      <c r="R28" s="512" t="str">
        <f>二年级等级</f>
        <v/>
      </c>
      <c r="S28" s="516" t="str">
        <f>二年级50米跑得分</f>
        <v/>
      </c>
      <c r="T28" s="517" t="str">
        <f>二年级等级</f>
        <v/>
      </c>
      <c r="U28" s="516" t="str">
        <f>二年级坐位体前屈得分</f>
        <v/>
      </c>
      <c r="V28" s="517" t="str">
        <f>二年级等级</f>
        <v/>
      </c>
      <c r="W28" s="516" t="str">
        <f>二年级一分钟跳绳得分</f>
        <v/>
      </c>
      <c r="X28" s="517" t="str">
        <f>二年级等级</f>
        <v/>
      </c>
      <c r="Y28" s="515"/>
      <c r="Z28" s="518"/>
      <c r="AA28" s="533"/>
      <c r="AB28" s="515"/>
      <c r="AC28" s="533" t="str">
        <f>二年级跳绳附加分</f>
        <v/>
      </c>
      <c r="AD28" s="534" t="str">
        <f>二年级标准分</f>
        <v/>
      </c>
      <c r="AE28" s="534" t="str">
        <f>二年级总分</f>
        <v/>
      </c>
      <c r="AF28" s="517" t="str">
        <f>二年级等级</f>
        <v/>
      </c>
    </row>
    <row r="29" spans="1:32">
      <c r="A29" s="476">
        <v>201</v>
      </c>
      <c r="B29" s="477">
        <v>27</v>
      </c>
      <c r="C29" s="478"/>
      <c r="D29" s="471"/>
      <c r="E29" s="478"/>
      <c r="F29" s="473"/>
      <c r="G29" s="480"/>
      <c r="H29" s="475"/>
      <c r="I29" s="501"/>
      <c r="J29" s="502"/>
      <c r="K29" s="502"/>
      <c r="L29" s="649"/>
      <c r="M29" s="644"/>
      <c r="N29" s="505" t="str">
        <f>二年级BMI</f>
        <v/>
      </c>
      <c r="O29" s="499" t="str">
        <f>二年级BMI等级</f>
        <v/>
      </c>
      <c r="P29" s="500" t="str">
        <f>二年级BMI得分</f>
        <v/>
      </c>
      <c r="Q29" s="515" t="str">
        <f>二年级肺活量得分</f>
        <v/>
      </c>
      <c r="R29" s="512" t="str">
        <f>二年级等级</f>
        <v/>
      </c>
      <c r="S29" s="516" t="str">
        <f>二年级50米跑得分</f>
        <v/>
      </c>
      <c r="T29" s="517" t="str">
        <f>二年级等级</f>
        <v/>
      </c>
      <c r="U29" s="516" t="str">
        <f>二年级坐位体前屈得分</f>
        <v/>
      </c>
      <c r="V29" s="517" t="str">
        <f>二年级等级</f>
        <v/>
      </c>
      <c r="W29" s="516" t="str">
        <f>二年级一分钟跳绳得分</f>
        <v/>
      </c>
      <c r="X29" s="517" t="str">
        <f>二年级等级</f>
        <v/>
      </c>
      <c r="Y29" s="515"/>
      <c r="Z29" s="518"/>
      <c r="AA29" s="533"/>
      <c r="AB29" s="515"/>
      <c r="AC29" s="533" t="str">
        <f>二年级跳绳附加分</f>
        <v/>
      </c>
      <c r="AD29" s="534" t="str">
        <f>二年级标准分</f>
        <v/>
      </c>
      <c r="AE29" s="534" t="str">
        <f>二年级总分</f>
        <v/>
      </c>
      <c r="AF29" s="517" t="str">
        <f>二年级等级</f>
        <v/>
      </c>
    </row>
    <row r="30" spans="1:32">
      <c r="A30" s="476">
        <v>201</v>
      </c>
      <c r="B30" s="477">
        <v>28</v>
      </c>
      <c r="C30" s="478"/>
      <c r="D30" s="471"/>
      <c r="E30" s="478"/>
      <c r="F30" s="473"/>
      <c r="G30" s="480"/>
      <c r="H30" s="475"/>
      <c r="I30" s="501"/>
      <c r="J30" s="502"/>
      <c r="K30" s="502"/>
      <c r="L30" s="649"/>
      <c r="M30" s="644"/>
      <c r="N30" s="505" t="str">
        <f>二年级BMI</f>
        <v/>
      </c>
      <c r="O30" s="499" t="str">
        <f>二年级BMI等级</f>
        <v/>
      </c>
      <c r="P30" s="500" t="str">
        <f>二年级BMI得分</f>
        <v/>
      </c>
      <c r="Q30" s="515" t="str">
        <f>二年级肺活量得分</f>
        <v/>
      </c>
      <c r="R30" s="512" t="str">
        <f>二年级等级</f>
        <v/>
      </c>
      <c r="S30" s="516" t="str">
        <f>二年级50米跑得分</f>
        <v/>
      </c>
      <c r="T30" s="517" t="str">
        <f>二年级等级</f>
        <v/>
      </c>
      <c r="U30" s="516" t="str">
        <f>二年级坐位体前屈得分</f>
        <v/>
      </c>
      <c r="V30" s="517" t="str">
        <f>二年级等级</f>
        <v/>
      </c>
      <c r="W30" s="516" t="str">
        <f>二年级一分钟跳绳得分</f>
        <v/>
      </c>
      <c r="X30" s="517" t="str">
        <f>二年级等级</f>
        <v/>
      </c>
      <c r="Y30" s="515"/>
      <c r="Z30" s="518"/>
      <c r="AA30" s="533"/>
      <c r="AB30" s="515"/>
      <c r="AC30" s="533" t="str">
        <f>二年级跳绳附加分</f>
        <v/>
      </c>
      <c r="AD30" s="534" t="str">
        <f>二年级标准分</f>
        <v/>
      </c>
      <c r="AE30" s="534" t="str">
        <f>二年级总分</f>
        <v/>
      </c>
      <c r="AF30" s="517" t="str">
        <f>二年级等级</f>
        <v/>
      </c>
    </row>
    <row r="31" spans="1:32">
      <c r="A31" s="476">
        <v>201</v>
      </c>
      <c r="B31" s="477">
        <v>29</v>
      </c>
      <c r="C31" s="478"/>
      <c r="D31" s="471"/>
      <c r="E31" s="478"/>
      <c r="F31" s="473"/>
      <c r="G31" s="480"/>
      <c r="H31" s="475"/>
      <c r="I31" s="501"/>
      <c r="J31" s="502"/>
      <c r="K31" s="502"/>
      <c r="L31" s="649"/>
      <c r="M31" s="644"/>
      <c r="N31" s="505" t="str">
        <f>二年级BMI</f>
        <v/>
      </c>
      <c r="O31" s="499" t="str">
        <f>二年级BMI等级</f>
        <v/>
      </c>
      <c r="P31" s="500" t="str">
        <f>二年级BMI得分</f>
        <v/>
      </c>
      <c r="Q31" s="515" t="str">
        <f>二年级肺活量得分</f>
        <v/>
      </c>
      <c r="R31" s="512" t="str">
        <f>二年级等级</f>
        <v/>
      </c>
      <c r="S31" s="516" t="str">
        <f>二年级50米跑得分</f>
        <v/>
      </c>
      <c r="T31" s="517" t="str">
        <f>二年级等级</f>
        <v/>
      </c>
      <c r="U31" s="516" t="str">
        <f>二年级坐位体前屈得分</f>
        <v/>
      </c>
      <c r="V31" s="517" t="str">
        <f>二年级等级</f>
        <v/>
      </c>
      <c r="W31" s="516" t="str">
        <f>二年级一分钟跳绳得分</f>
        <v/>
      </c>
      <c r="X31" s="517" t="str">
        <f>二年级等级</f>
        <v/>
      </c>
      <c r="Y31" s="515"/>
      <c r="Z31" s="518"/>
      <c r="AA31" s="533"/>
      <c r="AB31" s="515"/>
      <c r="AC31" s="533" t="str">
        <f>二年级跳绳附加分</f>
        <v/>
      </c>
      <c r="AD31" s="534" t="str">
        <f>二年级标准分</f>
        <v/>
      </c>
      <c r="AE31" s="534" t="str">
        <f>二年级总分</f>
        <v/>
      </c>
      <c r="AF31" s="517" t="str">
        <f>二年级等级</f>
        <v/>
      </c>
    </row>
    <row r="32" spans="1:32">
      <c r="A32" s="476">
        <v>201</v>
      </c>
      <c r="B32" s="477">
        <v>30</v>
      </c>
      <c r="C32" s="478"/>
      <c r="D32" s="471"/>
      <c r="E32" s="478"/>
      <c r="F32" s="473"/>
      <c r="G32" s="480"/>
      <c r="H32" s="475"/>
      <c r="I32" s="501"/>
      <c r="J32" s="502"/>
      <c r="K32" s="502"/>
      <c r="L32" s="649"/>
      <c r="M32" s="644"/>
      <c r="N32" s="505" t="str">
        <f>二年级BMI</f>
        <v/>
      </c>
      <c r="O32" s="499" t="str">
        <f>二年级BMI等级</f>
        <v/>
      </c>
      <c r="P32" s="500" t="str">
        <f>二年级BMI得分</f>
        <v/>
      </c>
      <c r="Q32" s="515" t="str">
        <f>二年级肺活量得分</f>
        <v/>
      </c>
      <c r="R32" s="512" t="str">
        <f>二年级等级</f>
        <v/>
      </c>
      <c r="S32" s="516" t="str">
        <f>二年级50米跑得分</f>
        <v/>
      </c>
      <c r="T32" s="517" t="str">
        <f>二年级等级</f>
        <v/>
      </c>
      <c r="U32" s="516" t="str">
        <f>二年级坐位体前屈得分</f>
        <v/>
      </c>
      <c r="V32" s="517" t="str">
        <f>二年级等级</f>
        <v/>
      </c>
      <c r="W32" s="516" t="str">
        <f>二年级一分钟跳绳得分</f>
        <v/>
      </c>
      <c r="X32" s="517" t="str">
        <f>二年级等级</f>
        <v/>
      </c>
      <c r="Y32" s="515"/>
      <c r="Z32" s="518"/>
      <c r="AA32" s="533"/>
      <c r="AB32" s="515"/>
      <c r="AC32" s="533" t="str">
        <f>二年级跳绳附加分</f>
        <v/>
      </c>
      <c r="AD32" s="534" t="str">
        <f>二年级标准分</f>
        <v/>
      </c>
      <c r="AE32" s="534" t="str">
        <f>二年级总分</f>
        <v/>
      </c>
      <c r="AF32" s="517" t="str">
        <f>二年级等级</f>
        <v/>
      </c>
    </row>
    <row r="33" spans="1:32">
      <c r="A33" s="476">
        <v>201</v>
      </c>
      <c r="B33" s="477">
        <v>31</v>
      </c>
      <c r="C33" s="478"/>
      <c r="D33" s="471"/>
      <c r="E33" s="478"/>
      <c r="F33" s="473"/>
      <c r="G33" s="480"/>
      <c r="H33" s="475"/>
      <c r="I33" s="501"/>
      <c r="J33" s="502"/>
      <c r="K33" s="502"/>
      <c r="L33" s="649"/>
      <c r="M33" s="644"/>
      <c r="N33" s="505" t="str">
        <f>二年级BMI</f>
        <v/>
      </c>
      <c r="O33" s="499" t="str">
        <f>二年级BMI等级</f>
        <v/>
      </c>
      <c r="P33" s="500" t="str">
        <f>二年级BMI得分</f>
        <v/>
      </c>
      <c r="Q33" s="515" t="str">
        <f>二年级肺活量得分</f>
        <v/>
      </c>
      <c r="R33" s="512" t="str">
        <f>二年级等级</f>
        <v/>
      </c>
      <c r="S33" s="516" t="str">
        <f>二年级50米跑得分</f>
        <v/>
      </c>
      <c r="T33" s="517" t="str">
        <f>二年级等级</f>
        <v/>
      </c>
      <c r="U33" s="516" t="str">
        <f>二年级坐位体前屈得分</f>
        <v/>
      </c>
      <c r="V33" s="517" t="str">
        <f>二年级等级</f>
        <v/>
      </c>
      <c r="W33" s="516" t="str">
        <f>二年级一分钟跳绳得分</f>
        <v/>
      </c>
      <c r="X33" s="517" t="str">
        <f>二年级等级</f>
        <v/>
      </c>
      <c r="Y33" s="515"/>
      <c r="Z33" s="518"/>
      <c r="AA33" s="533"/>
      <c r="AB33" s="515"/>
      <c r="AC33" s="533" t="str">
        <f>二年级跳绳附加分</f>
        <v/>
      </c>
      <c r="AD33" s="534" t="str">
        <f>二年级标准分</f>
        <v/>
      </c>
      <c r="AE33" s="534" t="str">
        <f>二年级总分</f>
        <v/>
      </c>
      <c r="AF33" s="517" t="str">
        <f>二年级等级</f>
        <v/>
      </c>
    </row>
    <row r="34" spans="1:32">
      <c r="A34" s="476">
        <v>201</v>
      </c>
      <c r="B34" s="477">
        <v>32</v>
      </c>
      <c r="C34" s="478"/>
      <c r="D34" s="471"/>
      <c r="E34" s="478"/>
      <c r="F34" s="473"/>
      <c r="G34" s="480"/>
      <c r="H34" s="475"/>
      <c r="I34" s="501"/>
      <c r="J34" s="502"/>
      <c r="K34" s="502"/>
      <c r="L34" s="649"/>
      <c r="M34" s="644"/>
      <c r="N34" s="505" t="str">
        <f>二年级BMI</f>
        <v/>
      </c>
      <c r="O34" s="499" t="str">
        <f>二年级BMI等级</f>
        <v/>
      </c>
      <c r="P34" s="500" t="str">
        <f>二年级BMI得分</f>
        <v/>
      </c>
      <c r="Q34" s="515" t="str">
        <f>二年级肺活量得分</f>
        <v/>
      </c>
      <c r="R34" s="512" t="str">
        <f>二年级等级</f>
        <v/>
      </c>
      <c r="S34" s="516" t="str">
        <f>二年级50米跑得分</f>
        <v/>
      </c>
      <c r="T34" s="517" t="str">
        <f>二年级等级</f>
        <v/>
      </c>
      <c r="U34" s="516" t="str">
        <f>二年级坐位体前屈得分</f>
        <v/>
      </c>
      <c r="V34" s="517" t="str">
        <f>二年级等级</f>
        <v/>
      </c>
      <c r="W34" s="516" t="str">
        <f>二年级一分钟跳绳得分</f>
        <v/>
      </c>
      <c r="X34" s="517" t="str">
        <f>二年级等级</f>
        <v/>
      </c>
      <c r="Y34" s="515"/>
      <c r="Z34" s="518"/>
      <c r="AA34" s="533"/>
      <c r="AB34" s="515"/>
      <c r="AC34" s="533" t="str">
        <f>二年级跳绳附加分</f>
        <v/>
      </c>
      <c r="AD34" s="534" t="str">
        <f>二年级标准分</f>
        <v/>
      </c>
      <c r="AE34" s="534" t="str">
        <f>二年级总分</f>
        <v/>
      </c>
      <c r="AF34" s="517" t="str">
        <f>二年级等级</f>
        <v/>
      </c>
    </row>
    <row r="35" spans="1:32">
      <c r="A35" s="476">
        <v>201</v>
      </c>
      <c r="B35" s="477">
        <v>33</v>
      </c>
      <c r="C35" s="478"/>
      <c r="D35" s="471"/>
      <c r="E35" s="478"/>
      <c r="F35" s="473"/>
      <c r="G35" s="480"/>
      <c r="H35" s="475"/>
      <c r="I35" s="501"/>
      <c r="J35" s="502"/>
      <c r="K35" s="502"/>
      <c r="L35" s="649"/>
      <c r="M35" s="644"/>
      <c r="N35" s="505" t="str">
        <f>二年级BMI</f>
        <v/>
      </c>
      <c r="O35" s="499" t="str">
        <f>二年级BMI等级</f>
        <v/>
      </c>
      <c r="P35" s="500" t="str">
        <f>二年级BMI得分</f>
        <v/>
      </c>
      <c r="Q35" s="515" t="str">
        <f>二年级肺活量得分</f>
        <v/>
      </c>
      <c r="R35" s="512" t="str">
        <f>二年级等级</f>
        <v/>
      </c>
      <c r="S35" s="516" t="str">
        <f>二年级50米跑得分</f>
        <v/>
      </c>
      <c r="T35" s="517" t="str">
        <f>二年级等级</f>
        <v/>
      </c>
      <c r="U35" s="516" t="str">
        <f>二年级坐位体前屈得分</f>
        <v/>
      </c>
      <c r="V35" s="517" t="str">
        <f>二年级等级</f>
        <v/>
      </c>
      <c r="W35" s="516" t="str">
        <f>二年级一分钟跳绳得分</f>
        <v/>
      </c>
      <c r="X35" s="517" t="str">
        <f>二年级等级</f>
        <v/>
      </c>
      <c r="Y35" s="515"/>
      <c r="Z35" s="518"/>
      <c r="AA35" s="533"/>
      <c r="AB35" s="515"/>
      <c r="AC35" s="533" t="str">
        <f>二年级跳绳附加分</f>
        <v/>
      </c>
      <c r="AD35" s="534" t="str">
        <f>二年级标准分</f>
        <v/>
      </c>
      <c r="AE35" s="534" t="str">
        <f>二年级总分</f>
        <v/>
      </c>
      <c r="AF35" s="517" t="str">
        <f>二年级等级</f>
        <v/>
      </c>
    </row>
    <row r="36" spans="1:32">
      <c r="A36" s="476">
        <v>201</v>
      </c>
      <c r="B36" s="477">
        <v>34</v>
      </c>
      <c r="C36" s="478"/>
      <c r="D36" s="471"/>
      <c r="E36" s="478"/>
      <c r="F36" s="473"/>
      <c r="G36" s="480"/>
      <c r="H36" s="475"/>
      <c r="I36" s="501"/>
      <c r="J36" s="502"/>
      <c r="K36" s="502"/>
      <c r="L36" s="649"/>
      <c r="M36" s="644"/>
      <c r="N36" s="505" t="str">
        <f>二年级BMI</f>
        <v/>
      </c>
      <c r="O36" s="499" t="str">
        <f>二年级BMI等级</f>
        <v/>
      </c>
      <c r="P36" s="500" t="str">
        <f>二年级BMI得分</f>
        <v/>
      </c>
      <c r="Q36" s="515" t="str">
        <f>二年级肺活量得分</f>
        <v/>
      </c>
      <c r="R36" s="512" t="str">
        <f>二年级等级</f>
        <v/>
      </c>
      <c r="S36" s="516" t="str">
        <f>二年级50米跑得分</f>
        <v/>
      </c>
      <c r="T36" s="517" t="str">
        <f>二年级等级</f>
        <v/>
      </c>
      <c r="U36" s="516" t="str">
        <f>二年级坐位体前屈得分</f>
        <v/>
      </c>
      <c r="V36" s="517" t="str">
        <f>二年级等级</f>
        <v/>
      </c>
      <c r="W36" s="516" t="str">
        <f>二年级一分钟跳绳得分</f>
        <v/>
      </c>
      <c r="X36" s="517" t="str">
        <f>二年级等级</f>
        <v/>
      </c>
      <c r="Y36" s="515"/>
      <c r="Z36" s="518"/>
      <c r="AA36" s="533"/>
      <c r="AB36" s="515"/>
      <c r="AC36" s="533" t="str">
        <f>二年级跳绳附加分</f>
        <v/>
      </c>
      <c r="AD36" s="534" t="str">
        <f>二年级标准分</f>
        <v/>
      </c>
      <c r="AE36" s="534" t="str">
        <f>二年级总分</f>
        <v/>
      </c>
      <c r="AF36" s="517" t="str">
        <f>二年级等级</f>
        <v/>
      </c>
    </row>
    <row r="37" spans="1:32">
      <c r="A37" s="476">
        <v>201</v>
      </c>
      <c r="B37" s="477">
        <v>35</v>
      </c>
      <c r="C37" s="478"/>
      <c r="D37" s="471"/>
      <c r="E37" s="478"/>
      <c r="F37" s="473"/>
      <c r="G37" s="480"/>
      <c r="H37" s="475"/>
      <c r="I37" s="501"/>
      <c r="J37" s="502"/>
      <c r="K37" s="502"/>
      <c r="L37" s="649"/>
      <c r="M37" s="644"/>
      <c r="N37" s="505" t="str">
        <f>二年级BMI</f>
        <v/>
      </c>
      <c r="O37" s="499" t="str">
        <f>二年级BMI等级</f>
        <v/>
      </c>
      <c r="P37" s="500" t="str">
        <f>二年级BMI得分</f>
        <v/>
      </c>
      <c r="Q37" s="515" t="str">
        <f>二年级肺活量得分</f>
        <v/>
      </c>
      <c r="R37" s="512" t="str">
        <f>二年级等级</f>
        <v/>
      </c>
      <c r="S37" s="516" t="str">
        <f>二年级50米跑得分</f>
        <v/>
      </c>
      <c r="T37" s="517" t="str">
        <f>二年级等级</f>
        <v/>
      </c>
      <c r="U37" s="516" t="str">
        <f>二年级坐位体前屈得分</f>
        <v/>
      </c>
      <c r="V37" s="517" t="str">
        <f>二年级等级</f>
        <v/>
      </c>
      <c r="W37" s="516" t="str">
        <f>二年级一分钟跳绳得分</f>
        <v/>
      </c>
      <c r="X37" s="517" t="str">
        <f>二年级等级</f>
        <v/>
      </c>
      <c r="Y37" s="515"/>
      <c r="Z37" s="518"/>
      <c r="AA37" s="533"/>
      <c r="AB37" s="515"/>
      <c r="AC37" s="533" t="str">
        <f>二年级跳绳附加分</f>
        <v/>
      </c>
      <c r="AD37" s="534" t="str">
        <f>二年级标准分</f>
        <v/>
      </c>
      <c r="AE37" s="534" t="str">
        <f>二年级总分</f>
        <v/>
      </c>
      <c r="AF37" s="517" t="str">
        <f>二年级等级</f>
        <v/>
      </c>
    </row>
    <row r="38" spans="1:32">
      <c r="A38" s="476">
        <v>201</v>
      </c>
      <c r="B38" s="477">
        <v>36</v>
      </c>
      <c r="C38" s="478"/>
      <c r="D38" s="471"/>
      <c r="E38" s="478"/>
      <c r="F38" s="473"/>
      <c r="G38" s="480"/>
      <c r="H38" s="475"/>
      <c r="I38" s="501"/>
      <c r="J38" s="502"/>
      <c r="K38" s="502"/>
      <c r="L38" s="649"/>
      <c r="M38" s="644"/>
      <c r="N38" s="505" t="str">
        <f>二年级BMI</f>
        <v/>
      </c>
      <c r="O38" s="499" t="str">
        <f>二年级BMI等级</f>
        <v/>
      </c>
      <c r="P38" s="500" t="str">
        <f>二年级BMI得分</f>
        <v/>
      </c>
      <c r="Q38" s="515" t="str">
        <f>二年级肺活量得分</f>
        <v/>
      </c>
      <c r="R38" s="512" t="str">
        <f>二年级等级</f>
        <v/>
      </c>
      <c r="S38" s="516" t="str">
        <f>二年级50米跑得分</f>
        <v/>
      </c>
      <c r="T38" s="517" t="str">
        <f>二年级等级</f>
        <v/>
      </c>
      <c r="U38" s="516" t="str">
        <f>二年级坐位体前屈得分</f>
        <v/>
      </c>
      <c r="V38" s="517" t="str">
        <f>二年级等级</f>
        <v/>
      </c>
      <c r="W38" s="516" t="str">
        <f>二年级一分钟跳绳得分</f>
        <v/>
      </c>
      <c r="X38" s="517" t="str">
        <f>二年级等级</f>
        <v/>
      </c>
      <c r="Y38" s="515"/>
      <c r="Z38" s="518"/>
      <c r="AA38" s="533"/>
      <c r="AB38" s="515"/>
      <c r="AC38" s="533" t="str">
        <f>二年级跳绳附加分</f>
        <v/>
      </c>
      <c r="AD38" s="534" t="str">
        <f>二年级标准分</f>
        <v/>
      </c>
      <c r="AE38" s="534" t="str">
        <f>二年级总分</f>
        <v/>
      </c>
      <c r="AF38" s="517" t="str">
        <f>二年级等级</f>
        <v/>
      </c>
    </row>
    <row r="39" spans="1:32">
      <c r="A39" s="476">
        <v>201</v>
      </c>
      <c r="B39" s="477">
        <v>37</v>
      </c>
      <c r="C39" s="478"/>
      <c r="D39" s="471"/>
      <c r="E39" s="478"/>
      <c r="F39" s="473"/>
      <c r="G39" s="480"/>
      <c r="H39" s="475"/>
      <c r="I39" s="501"/>
      <c r="J39" s="502"/>
      <c r="K39" s="502"/>
      <c r="L39" s="649"/>
      <c r="M39" s="644"/>
      <c r="N39" s="505" t="str">
        <f>二年级BMI</f>
        <v/>
      </c>
      <c r="O39" s="499" t="str">
        <f>二年级BMI等级</f>
        <v/>
      </c>
      <c r="P39" s="500" t="str">
        <f>二年级BMI得分</f>
        <v/>
      </c>
      <c r="Q39" s="515" t="str">
        <f>二年级肺活量得分</f>
        <v/>
      </c>
      <c r="R39" s="512" t="str">
        <f>二年级等级</f>
        <v/>
      </c>
      <c r="S39" s="516" t="str">
        <f>二年级50米跑得分</f>
        <v/>
      </c>
      <c r="T39" s="517" t="str">
        <f>二年级等级</f>
        <v/>
      </c>
      <c r="U39" s="516" t="str">
        <f>二年级坐位体前屈得分</f>
        <v/>
      </c>
      <c r="V39" s="517" t="str">
        <f>二年级等级</f>
        <v/>
      </c>
      <c r="W39" s="516" t="str">
        <f>二年级一分钟跳绳得分</f>
        <v/>
      </c>
      <c r="X39" s="517" t="str">
        <f>二年级等级</f>
        <v/>
      </c>
      <c r="Y39" s="515"/>
      <c r="Z39" s="518"/>
      <c r="AA39" s="533"/>
      <c r="AB39" s="515"/>
      <c r="AC39" s="533" t="str">
        <f>二年级跳绳附加分</f>
        <v/>
      </c>
      <c r="AD39" s="534" t="str">
        <f>二年级标准分</f>
        <v/>
      </c>
      <c r="AE39" s="534" t="str">
        <f>二年级总分</f>
        <v/>
      </c>
      <c r="AF39" s="517" t="str">
        <f>二年级等级</f>
        <v/>
      </c>
    </row>
    <row r="40" spans="1:32">
      <c r="A40" s="476">
        <v>201</v>
      </c>
      <c r="B40" s="477">
        <v>38</v>
      </c>
      <c r="C40" s="478"/>
      <c r="D40" s="471"/>
      <c r="E40" s="478"/>
      <c r="F40" s="473"/>
      <c r="G40" s="480"/>
      <c r="H40" s="475"/>
      <c r="I40" s="501"/>
      <c r="J40" s="502"/>
      <c r="K40" s="502"/>
      <c r="L40" s="649"/>
      <c r="M40" s="644"/>
      <c r="N40" s="505" t="str">
        <f>二年级BMI</f>
        <v/>
      </c>
      <c r="O40" s="499" t="str">
        <f>二年级BMI等级</f>
        <v/>
      </c>
      <c r="P40" s="500" t="str">
        <f>二年级BMI得分</f>
        <v/>
      </c>
      <c r="Q40" s="515" t="str">
        <f>二年级肺活量得分</f>
        <v/>
      </c>
      <c r="R40" s="512" t="str">
        <f>二年级等级</f>
        <v/>
      </c>
      <c r="S40" s="516" t="str">
        <f>二年级50米跑得分</f>
        <v/>
      </c>
      <c r="T40" s="517" t="str">
        <f>二年级等级</f>
        <v/>
      </c>
      <c r="U40" s="516" t="str">
        <f>二年级坐位体前屈得分</f>
        <v/>
      </c>
      <c r="V40" s="517" t="str">
        <f>二年级等级</f>
        <v/>
      </c>
      <c r="W40" s="516" t="str">
        <f>二年级一分钟跳绳得分</f>
        <v/>
      </c>
      <c r="X40" s="517" t="str">
        <f>二年级等级</f>
        <v/>
      </c>
      <c r="Y40" s="515"/>
      <c r="Z40" s="518"/>
      <c r="AA40" s="533"/>
      <c r="AB40" s="515"/>
      <c r="AC40" s="533" t="str">
        <f>二年级跳绳附加分</f>
        <v/>
      </c>
      <c r="AD40" s="534" t="str">
        <f>二年级标准分</f>
        <v/>
      </c>
      <c r="AE40" s="534" t="str">
        <f>二年级总分</f>
        <v/>
      </c>
      <c r="AF40" s="517" t="str">
        <f>二年级等级</f>
        <v/>
      </c>
    </row>
    <row r="41" spans="1:32">
      <c r="A41" s="476">
        <v>201</v>
      </c>
      <c r="B41" s="477">
        <v>39</v>
      </c>
      <c r="C41" s="478"/>
      <c r="D41" s="471"/>
      <c r="E41" s="478"/>
      <c r="F41" s="473"/>
      <c r="G41" s="480"/>
      <c r="H41" s="475"/>
      <c r="I41" s="501"/>
      <c r="J41" s="502"/>
      <c r="K41" s="502"/>
      <c r="L41" s="649"/>
      <c r="M41" s="644"/>
      <c r="N41" s="505" t="str">
        <f>二年级BMI</f>
        <v/>
      </c>
      <c r="O41" s="499" t="str">
        <f>二年级BMI等级</f>
        <v/>
      </c>
      <c r="P41" s="500" t="str">
        <f>二年级BMI得分</f>
        <v/>
      </c>
      <c r="Q41" s="515" t="str">
        <f>二年级肺活量得分</f>
        <v/>
      </c>
      <c r="R41" s="512" t="str">
        <f>二年级等级</f>
        <v/>
      </c>
      <c r="S41" s="516" t="str">
        <f>二年级50米跑得分</f>
        <v/>
      </c>
      <c r="T41" s="517" t="str">
        <f>二年级等级</f>
        <v/>
      </c>
      <c r="U41" s="516" t="str">
        <f>二年级坐位体前屈得分</f>
        <v/>
      </c>
      <c r="V41" s="517" t="str">
        <f>二年级等级</f>
        <v/>
      </c>
      <c r="W41" s="516" t="str">
        <f>二年级一分钟跳绳得分</f>
        <v/>
      </c>
      <c r="X41" s="517" t="str">
        <f>二年级等级</f>
        <v/>
      </c>
      <c r="Y41" s="515"/>
      <c r="Z41" s="518"/>
      <c r="AA41" s="533"/>
      <c r="AB41" s="515"/>
      <c r="AC41" s="533" t="str">
        <f>二年级跳绳附加分</f>
        <v/>
      </c>
      <c r="AD41" s="534" t="str">
        <f>二年级标准分</f>
        <v/>
      </c>
      <c r="AE41" s="534" t="str">
        <f>二年级总分</f>
        <v/>
      </c>
      <c r="AF41" s="517" t="str">
        <f>二年级等级</f>
        <v/>
      </c>
    </row>
    <row r="42" spans="1:32">
      <c r="A42" s="476">
        <v>201</v>
      </c>
      <c r="B42" s="477">
        <v>40</v>
      </c>
      <c r="C42" s="478"/>
      <c r="D42" s="471"/>
      <c r="E42" s="478"/>
      <c r="F42" s="473"/>
      <c r="G42" s="480"/>
      <c r="H42" s="475"/>
      <c r="I42" s="501"/>
      <c r="J42" s="502"/>
      <c r="K42" s="502"/>
      <c r="L42" s="649"/>
      <c r="M42" s="644"/>
      <c r="N42" s="505" t="str">
        <f>二年级BMI</f>
        <v/>
      </c>
      <c r="O42" s="499" t="str">
        <f>二年级BMI等级</f>
        <v/>
      </c>
      <c r="P42" s="500" t="str">
        <f>二年级BMI得分</f>
        <v/>
      </c>
      <c r="Q42" s="515" t="str">
        <f>二年级肺活量得分</f>
        <v/>
      </c>
      <c r="R42" s="512" t="str">
        <f>二年级等级</f>
        <v/>
      </c>
      <c r="S42" s="516" t="str">
        <f>二年级50米跑得分</f>
        <v/>
      </c>
      <c r="T42" s="517" t="str">
        <f>二年级等级</f>
        <v/>
      </c>
      <c r="U42" s="516" t="str">
        <f>二年级坐位体前屈得分</f>
        <v/>
      </c>
      <c r="V42" s="517" t="str">
        <f>二年级等级</f>
        <v/>
      </c>
      <c r="W42" s="516" t="str">
        <f>二年级一分钟跳绳得分</f>
        <v/>
      </c>
      <c r="X42" s="517" t="str">
        <f>二年级等级</f>
        <v/>
      </c>
      <c r="Y42" s="515"/>
      <c r="Z42" s="518"/>
      <c r="AA42" s="533"/>
      <c r="AB42" s="515"/>
      <c r="AC42" s="533" t="str">
        <f>二年级跳绳附加分</f>
        <v/>
      </c>
      <c r="AD42" s="534" t="str">
        <f>二年级标准分</f>
        <v/>
      </c>
      <c r="AE42" s="534" t="str">
        <f>二年级总分</f>
        <v/>
      </c>
      <c r="AF42" s="517" t="str">
        <f>二年级等级</f>
        <v/>
      </c>
    </row>
    <row r="43" spans="1:32">
      <c r="A43" s="476">
        <v>201</v>
      </c>
      <c r="B43" s="477">
        <v>41</v>
      </c>
      <c r="C43" s="478"/>
      <c r="D43" s="471"/>
      <c r="E43" s="478"/>
      <c r="F43" s="473"/>
      <c r="G43" s="480"/>
      <c r="H43" s="475"/>
      <c r="I43" s="501"/>
      <c r="J43" s="502"/>
      <c r="K43" s="502"/>
      <c r="L43" s="649"/>
      <c r="M43" s="644"/>
      <c r="N43" s="505" t="str">
        <f>二年级BMI</f>
        <v/>
      </c>
      <c r="O43" s="499" t="str">
        <f>二年级BMI等级</f>
        <v/>
      </c>
      <c r="P43" s="500" t="str">
        <f>二年级BMI得分</f>
        <v/>
      </c>
      <c r="Q43" s="515" t="str">
        <f>二年级肺活量得分</f>
        <v/>
      </c>
      <c r="R43" s="512" t="str">
        <f>二年级等级</f>
        <v/>
      </c>
      <c r="S43" s="516" t="str">
        <f>二年级50米跑得分</f>
        <v/>
      </c>
      <c r="T43" s="517" t="str">
        <f>二年级等级</f>
        <v/>
      </c>
      <c r="U43" s="516" t="str">
        <f>二年级坐位体前屈得分</f>
        <v/>
      </c>
      <c r="V43" s="517" t="str">
        <f>二年级等级</f>
        <v/>
      </c>
      <c r="W43" s="516" t="str">
        <f>二年级一分钟跳绳得分</f>
        <v/>
      </c>
      <c r="X43" s="517" t="str">
        <f>二年级等级</f>
        <v/>
      </c>
      <c r="Y43" s="515"/>
      <c r="Z43" s="518"/>
      <c r="AA43" s="533"/>
      <c r="AB43" s="515"/>
      <c r="AC43" s="533" t="str">
        <f>二年级跳绳附加分</f>
        <v/>
      </c>
      <c r="AD43" s="534" t="str">
        <f>二年级标准分</f>
        <v/>
      </c>
      <c r="AE43" s="534" t="str">
        <f>二年级总分</f>
        <v/>
      </c>
      <c r="AF43" s="517" t="str">
        <f>二年级等级</f>
        <v/>
      </c>
    </row>
    <row r="44" spans="1:32">
      <c r="A44" s="476">
        <v>201</v>
      </c>
      <c r="B44" s="477">
        <v>42</v>
      </c>
      <c r="C44" s="478"/>
      <c r="D44" s="471"/>
      <c r="E44" s="478"/>
      <c r="F44" s="473"/>
      <c r="G44" s="480"/>
      <c r="H44" s="475"/>
      <c r="I44" s="501"/>
      <c r="J44" s="502"/>
      <c r="K44" s="502"/>
      <c r="L44" s="649"/>
      <c r="M44" s="644"/>
      <c r="N44" s="505" t="str">
        <f>二年级BMI</f>
        <v/>
      </c>
      <c r="O44" s="499" t="str">
        <f>二年级BMI等级</f>
        <v/>
      </c>
      <c r="P44" s="500" t="str">
        <f>二年级BMI得分</f>
        <v/>
      </c>
      <c r="Q44" s="515" t="str">
        <f>二年级肺活量得分</f>
        <v/>
      </c>
      <c r="R44" s="512" t="str">
        <f>二年级等级</f>
        <v/>
      </c>
      <c r="S44" s="516" t="str">
        <f>二年级50米跑得分</f>
        <v/>
      </c>
      <c r="T44" s="517" t="str">
        <f>二年级等级</f>
        <v/>
      </c>
      <c r="U44" s="516" t="str">
        <f>二年级坐位体前屈得分</f>
        <v/>
      </c>
      <c r="V44" s="517" t="str">
        <f>二年级等级</f>
        <v/>
      </c>
      <c r="W44" s="516" t="str">
        <f>二年级一分钟跳绳得分</f>
        <v/>
      </c>
      <c r="X44" s="517" t="str">
        <f>二年级等级</f>
        <v/>
      </c>
      <c r="Y44" s="515"/>
      <c r="Z44" s="518"/>
      <c r="AA44" s="533"/>
      <c r="AB44" s="515"/>
      <c r="AC44" s="533" t="str">
        <f>二年级跳绳附加分</f>
        <v/>
      </c>
      <c r="AD44" s="534" t="str">
        <f>二年级标准分</f>
        <v/>
      </c>
      <c r="AE44" s="534" t="str">
        <f>二年级总分</f>
        <v/>
      </c>
      <c r="AF44" s="517" t="str">
        <f>二年级等级</f>
        <v/>
      </c>
    </row>
    <row r="45" spans="1:32">
      <c r="A45" s="476">
        <v>201</v>
      </c>
      <c r="B45" s="477">
        <v>43</v>
      </c>
      <c r="C45" s="478"/>
      <c r="D45" s="471"/>
      <c r="E45" s="478"/>
      <c r="F45" s="473"/>
      <c r="G45" s="480"/>
      <c r="H45" s="475"/>
      <c r="I45" s="501"/>
      <c r="J45" s="502"/>
      <c r="K45" s="502"/>
      <c r="L45" s="649"/>
      <c r="M45" s="644"/>
      <c r="N45" s="505" t="str">
        <f>二年级BMI</f>
        <v/>
      </c>
      <c r="O45" s="499" t="str">
        <f>二年级BMI等级</f>
        <v/>
      </c>
      <c r="P45" s="500" t="str">
        <f>二年级BMI得分</f>
        <v/>
      </c>
      <c r="Q45" s="515" t="str">
        <f>二年级肺活量得分</f>
        <v/>
      </c>
      <c r="R45" s="512" t="str">
        <f>二年级等级</f>
        <v/>
      </c>
      <c r="S45" s="516" t="str">
        <f>二年级50米跑得分</f>
        <v/>
      </c>
      <c r="T45" s="517" t="str">
        <f>二年级等级</f>
        <v/>
      </c>
      <c r="U45" s="516" t="str">
        <f>二年级坐位体前屈得分</f>
        <v/>
      </c>
      <c r="V45" s="517" t="str">
        <f>二年级等级</f>
        <v/>
      </c>
      <c r="W45" s="516" t="str">
        <f>二年级一分钟跳绳得分</f>
        <v/>
      </c>
      <c r="X45" s="517" t="str">
        <f>二年级等级</f>
        <v/>
      </c>
      <c r="Y45" s="515"/>
      <c r="Z45" s="518"/>
      <c r="AA45" s="533"/>
      <c r="AB45" s="515"/>
      <c r="AC45" s="533" t="str">
        <f>二年级跳绳附加分</f>
        <v/>
      </c>
      <c r="AD45" s="534" t="str">
        <f>二年级标准分</f>
        <v/>
      </c>
      <c r="AE45" s="534" t="str">
        <f>二年级总分</f>
        <v/>
      </c>
      <c r="AF45" s="517" t="str">
        <f>二年级等级</f>
        <v/>
      </c>
    </row>
    <row r="46" spans="1:32">
      <c r="A46" s="476">
        <v>201</v>
      </c>
      <c r="B46" s="477">
        <v>44</v>
      </c>
      <c r="C46" s="478"/>
      <c r="D46" s="471"/>
      <c r="E46" s="478"/>
      <c r="F46" s="473"/>
      <c r="G46" s="480"/>
      <c r="H46" s="475"/>
      <c r="I46" s="501"/>
      <c r="J46" s="502"/>
      <c r="K46" s="502"/>
      <c r="L46" s="649"/>
      <c r="M46" s="644"/>
      <c r="N46" s="505" t="str">
        <f>二年级BMI</f>
        <v/>
      </c>
      <c r="O46" s="499" t="str">
        <f>二年级BMI等级</f>
        <v/>
      </c>
      <c r="P46" s="500" t="str">
        <f>二年级BMI得分</f>
        <v/>
      </c>
      <c r="Q46" s="515" t="str">
        <f>二年级肺活量得分</f>
        <v/>
      </c>
      <c r="R46" s="512" t="str">
        <f>二年级等级</f>
        <v/>
      </c>
      <c r="S46" s="516" t="str">
        <f>二年级50米跑得分</f>
        <v/>
      </c>
      <c r="T46" s="517" t="str">
        <f>二年级等级</f>
        <v/>
      </c>
      <c r="U46" s="516" t="str">
        <f>二年级坐位体前屈得分</f>
        <v/>
      </c>
      <c r="V46" s="517" t="str">
        <f>二年级等级</f>
        <v/>
      </c>
      <c r="W46" s="516" t="str">
        <f>二年级一分钟跳绳得分</f>
        <v/>
      </c>
      <c r="X46" s="517" t="str">
        <f>二年级等级</f>
        <v/>
      </c>
      <c r="Y46" s="515"/>
      <c r="Z46" s="518"/>
      <c r="AA46" s="533"/>
      <c r="AB46" s="515"/>
      <c r="AC46" s="533" t="str">
        <f>二年级跳绳附加分</f>
        <v/>
      </c>
      <c r="AD46" s="534" t="str">
        <f>二年级标准分</f>
        <v/>
      </c>
      <c r="AE46" s="534" t="str">
        <f>二年级总分</f>
        <v/>
      </c>
      <c r="AF46" s="517" t="str">
        <f>二年级等级</f>
        <v/>
      </c>
    </row>
    <row r="47" spans="1:32">
      <c r="A47" s="476">
        <v>201</v>
      </c>
      <c r="B47" s="477">
        <v>45</v>
      </c>
      <c r="C47" s="478"/>
      <c r="D47" s="471"/>
      <c r="E47" s="478"/>
      <c r="F47" s="473"/>
      <c r="G47" s="480"/>
      <c r="H47" s="475"/>
      <c r="I47" s="501"/>
      <c r="J47" s="502"/>
      <c r="K47" s="502"/>
      <c r="L47" s="649"/>
      <c r="M47" s="644"/>
      <c r="N47" s="505" t="str">
        <f>二年级BMI</f>
        <v/>
      </c>
      <c r="O47" s="499" t="str">
        <f>二年级BMI等级</f>
        <v/>
      </c>
      <c r="P47" s="500" t="str">
        <f>二年级BMI得分</f>
        <v/>
      </c>
      <c r="Q47" s="515" t="str">
        <f>二年级肺活量得分</f>
        <v/>
      </c>
      <c r="R47" s="512" t="str">
        <f>二年级等级</f>
        <v/>
      </c>
      <c r="S47" s="516" t="str">
        <f>二年级50米跑得分</f>
        <v/>
      </c>
      <c r="T47" s="517" t="str">
        <f>二年级等级</f>
        <v/>
      </c>
      <c r="U47" s="516" t="str">
        <f>二年级坐位体前屈得分</f>
        <v/>
      </c>
      <c r="V47" s="517" t="str">
        <f>二年级等级</f>
        <v/>
      </c>
      <c r="W47" s="516" t="str">
        <f>二年级一分钟跳绳得分</f>
        <v/>
      </c>
      <c r="X47" s="517" t="str">
        <f>二年级等级</f>
        <v/>
      </c>
      <c r="Y47" s="515"/>
      <c r="Z47" s="518"/>
      <c r="AA47" s="533"/>
      <c r="AB47" s="515"/>
      <c r="AC47" s="533" t="str">
        <f>二年级跳绳附加分</f>
        <v/>
      </c>
      <c r="AD47" s="534" t="str">
        <f>二年级标准分</f>
        <v/>
      </c>
      <c r="AE47" s="534" t="str">
        <f>二年级总分</f>
        <v/>
      </c>
      <c r="AF47" s="517" t="str">
        <f>二年级等级</f>
        <v/>
      </c>
    </row>
    <row r="48" spans="1:32">
      <c r="A48" s="476">
        <v>201</v>
      </c>
      <c r="B48" s="477">
        <v>46</v>
      </c>
      <c r="C48" s="478"/>
      <c r="D48" s="471"/>
      <c r="E48" s="478"/>
      <c r="F48" s="473"/>
      <c r="G48" s="480"/>
      <c r="H48" s="475"/>
      <c r="I48" s="501"/>
      <c r="J48" s="502"/>
      <c r="K48" s="502"/>
      <c r="L48" s="649"/>
      <c r="M48" s="644"/>
      <c r="N48" s="505" t="str">
        <f>二年级BMI</f>
        <v/>
      </c>
      <c r="O48" s="499" t="str">
        <f>二年级BMI等级</f>
        <v/>
      </c>
      <c r="P48" s="500" t="str">
        <f>二年级BMI得分</f>
        <v/>
      </c>
      <c r="Q48" s="515" t="str">
        <f>二年级肺活量得分</f>
        <v/>
      </c>
      <c r="R48" s="512" t="str">
        <f>二年级等级</f>
        <v/>
      </c>
      <c r="S48" s="516" t="str">
        <f>二年级50米跑得分</f>
        <v/>
      </c>
      <c r="T48" s="517" t="str">
        <f>二年级等级</f>
        <v/>
      </c>
      <c r="U48" s="516" t="str">
        <f>二年级坐位体前屈得分</f>
        <v/>
      </c>
      <c r="V48" s="517" t="str">
        <f>二年级等级</f>
        <v/>
      </c>
      <c r="W48" s="516" t="str">
        <f>二年级一分钟跳绳得分</f>
        <v/>
      </c>
      <c r="X48" s="517" t="str">
        <f>二年级等级</f>
        <v/>
      </c>
      <c r="Y48" s="515"/>
      <c r="Z48" s="518"/>
      <c r="AA48" s="533"/>
      <c r="AB48" s="515"/>
      <c r="AC48" s="533" t="str">
        <f>二年级跳绳附加分</f>
        <v/>
      </c>
      <c r="AD48" s="534" t="str">
        <f>二年级标准分</f>
        <v/>
      </c>
      <c r="AE48" s="534" t="str">
        <f>二年级总分</f>
        <v/>
      </c>
      <c r="AF48" s="517" t="str">
        <f>二年级等级</f>
        <v/>
      </c>
    </row>
    <row r="49" spans="1:32">
      <c r="A49" s="476">
        <v>201</v>
      </c>
      <c r="B49" s="477">
        <v>47</v>
      </c>
      <c r="C49" s="478"/>
      <c r="D49" s="471"/>
      <c r="E49" s="478"/>
      <c r="F49" s="473"/>
      <c r="G49" s="480"/>
      <c r="H49" s="475"/>
      <c r="I49" s="501"/>
      <c r="J49" s="502"/>
      <c r="K49" s="502"/>
      <c r="L49" s="649"/>
      <c r="M49" s="644"/>
      <c r="N49" s="505" t="str">
        <f>二年级BMI</f>
        <v/>
      </c>
      <c r="O49" s="499" t="str">
        <f>二年级BMI等级</f>
        <v/>
      </c>
      <c r="P49" s="500" t="str">
        <f>二年级BMI得分</f>
        <v/>
      </c>
      <c r="Q49" s="515" t="str">
        <f>二年级肺活量得分</f>
        <v/>
      </c>
      <c r="R49" s="512" t="str">
        <f>二年级等级</f>
        <v/>
      </c>
      <c r="S49" s="516" t="str">
        <f>二年级50米跑得分</f>
        <v/>
      </c>
      <c r="T49" s="517" t="str">
        <f>二年级等级</f>
        <v/>
      </c>
      <c r="U49" s="516" t="str">
        <f>二年级坐位体前屈得分</f>
        <v/>
      </c>
      <c r="V49" s="517" t="str">
        <f>二年级等级</f>
        <v/>
      </c>
      <c r="W49" s="516" t="str">
        <f>二年级一分钟跳绳得分</f>
        <v/>
      </c>
      <c r="X49" s="517" t="str">
        <f>二年级等级</f>
        <v/>
      </c>
      <c r="Y49" s="515"/>
      <c r="Z49" s="518"/>
      <c r="AA49" s="533"/>
      <c r="AB49" s="515"/>
      <c r="AC49" s="533" t="str">
        <f>二年级跳绳附加分</f>
        <v/>
      </c>
      <c r="AD49" s="534" t="str">
        <f>二年级标准分</f>
        <v/>
      </c>
      <c r="AE49" s="534" t="str">
        <f>二年级总分</f>
        <v/>
      </c>
      <c r="AF49" s="517" t="str">
        <f>二年级等级</f>
        <v/>
      </c>
    </row>
    <row r="50" spans="1:32">
      <c r="A50" s="476">
        <v>201</v>
      </c>
      <c r="B50" s="477">
        <v>48</v>
      </c>
      <c r="C50" s="478"/>
      <c r="D50" s="471"/>
      <c r="E50" s="478"/>
      <c r="F50" s="481"/>
      <c r="G50" s="480"/>
      <c r="H50" s="475"/>
      <c r="I50" s="501"/>
      <c r="J50" s="502"/>
      <c r="K50" s="502"/>
      <c r="L50" s="649"/>
      <c r="M50" s="644"/>
      <c r="N50" s="505" t="str">
        <f>二年级BMI</f>
        <v/>
      </c>
      <c r="O50" s="499" t="str">
        <f>二年级BMI等级</f>
        <v/>
      </c>
      <c r="P50" s="500" t="str">
        <f>二年级BMI得分</f>
        <v/>
      </c>
      <c r="Q50" s="515" t="str">
        <f>二年级肺活量得分</f>
        <v/>
      </c>
      <c r="R50" s="512" t="str">
        <f>二年级等级</f>
        <v/>
      </c>
      <c r="S50" s="516" t="str">
        <f>二年级50米跑得分</f>
        <v/>
      </c>
      <c r="T50" s="517" t="str">
        <f>二年级等级</f>
        <v/>
      </c>
      <c r="U50" s="516" t="str">
        <f>二年级坐位体前屈得分</f>
        <v/>
      </c>
      <c r="V50" s="517" t="str">
        <f>二年级等级</f>
        <v/>
      </c>
      <c r="W50" s="516" t="str">
        <f>二年级一分钟跳绳得分</f>
        <v/>
      </c>
      <c r="X50" s="517" t="str">
        <f>二年级等级</f>
        <v/>
      </c>
      <c r="Y50" s="515"/>
      <c r="Z50" s="518"/>
      <c r="AA50" s="533"/>
      <c r="AB50" s="515"/>
      <c r="AC50" s="533" t="str">
        <f>二年级跳绳附加分</f>
        <v/>
      </c>
      <c r="AD50" s="534" t="str">
        <f>二年级标准分</f>
        <v/>
      </c>
      <c r="AE50" s="534" t="str">
        <f>二年级总分</f>
        <v/>
      </c>
      <c r="AF50" s="517" t="str">
        <f>二年级等级</f>
        <v/>
      </c>
    </row>
    <row r="51" spans="1:32">
      <c r="A51" s="476">
        <v>201</v>
      </c>
      <c r="B51" s="477">
        <v>49</v>
      </c>
      <c r="C51" s="478"/>
      <c r="D51" s="471"/>
      <c r="E51" s="478"/>
      <c r="F51" s="481"/>
      <c r="G51" s="480"/>
      <c r="H51" s="475"/>
      <c r="I51" s="501"/>
      <c r="J51" s="502"/>
      <c r="K51" s="502"/>
      <c r="L51" s="649"/>
      <c r="M51" s="644"/>
      <c r="N51" s="505" t="str">
        <f>二年级BMI</f>
        <v/>
      </c>
      <c r="O51" s="499" t="str">
        <f>二年级BMI等级</f>
        <v/>
      </c>
      <c r="P51" s="500" t="str">
        <f>二年级BMI得分</f>
        <v/>
      </c>
      <c r="Q51" s="515" t="str">
        <f>二年级肺活量得分</f>
        <v/>
      </c>
      <c r="R51" s="512" t="str">
        <f>二年级等级</f>
        <v/>
      </c>
      <c r="S51" s="516" t="str">
        <f>二年级50米跑得分</f>
        <v/>
      </c>
      <c r="T51" s="517" t="str">
        <f>二年级等级</f>
        <v/>
      </c>
      <c r="U51" s="516" t="str">
        <f>二年级坐位体前屈得分</f>
        <v/>
      </c>
      <c r="V51" s="517" t="str">
        <f>二年级等级</f>
        <v/>
      </c>
      <c r="W51" s="516" t="str">
        <f>二年级一分钟跳绳得分</f>
        <v/>
      </c>
      <c r="X51" s="517" t="str">
        <f>二年级等级</f>
        <v/>
      </c>
      <c r="Y51" s="515"/>
      <c r="Z51" s="518"/>
      <c r="AA51" s="533"/>
      <c r="AB51" s="515"/>
      <c r="AC51" s="533" t="str">
        <f>二年级跳绳附加分</f>
        <v/>
      </c>
      <c r="AD51" s="534" t="str">
        <f>二年级标准分</f>
        <v/>
      </c>
      <c r="AE51" s="534" t="str">
        <f>二年级总分</f>
        <v/>
      </c>
      <c r="AF51" s="517" t="str">
        <f>二年级等级</f>
        <v/>
      </c>
    </row>
    <row r="52" spans="1:32">
      <c r="A52" s="476">
        <v>201</v>
      </c>
      <c r="B52" s="477">
        <v>50</v>
      </c>
      <c r="C52" s="478"/>
      <c r="D52" s="471"/>
      <c r="E52" s="478"/>
      <c r="F52" s="481"/>
      <c r="G52" s="480"/>
      <c r="H52" s="475"/>
      <c r="I52" s="501"/>
      <c r="J52" s="502"/>
      <c r="K52" s="502"/>
      <c r="L52" s="649"/>
      <c r="M52" s="644"/>
      <c r="N52" s="505" t="str">
        <f>二年级BMI</f>
        <v/>
      </c>
      <c r="O52" s="499" t="str">
        <f>二年级BMI等级</f>
        <v/>
      </c>
      <c r="P52" s="500" t="str">
        <f>二年级BMI得分</f>
        <v/>
      </c>
      <c r="Q52" s="515" t="str">
        <f>二年级肺活量得分</f>
        <v/>
      </c>
      <c r="R52" s="512" t="str">
        <f>二年级等级</f>
        <v/>
      </c>
      <c r="S52" s="516" t="str">
        <f>二年级50米跑得分</f>
        <v/>
      </c>
      <c r="T52" s="517" t="str">
        <f>二年级等级</f>
        <v/>
      </c>
      <c r="U52" s="516" t="str">
        <f>二年级坐位体前屈得分</f>
        <v/>
      </c>
      <c r="V52" s="517" t="str">
        <f>二年级等级</f>
        <v/>
      </c>
      <c r="W52" s="516" t="str">
        <f>二年级一分钟跳绳得分</f>
        <v/>
      </c>
      <c r="X52" s="517" t="str">
        <f>二年级等级</f>
        <v/>
      </c>
      <c r="Y52" s="515"/>
      <c r="Z52" s="518"/>
      <c r="AA52" s="533"/>
      <c r="AB52" s="515"/>
      <c r="AC52" s="533" t="str">
        <f>二年级跳绳附加分</f>
        <v/>
      </c>
      <c r="AD52" s="534" t="str">
        <f>二年级标准分</f>
        <v/>
      </c>
      <c r="AE52" s="534" t="str">
        <f>二年级总分</f>
        <v/>
      </c>
      <c r="AF52" s="517" t="str">
        <f>二年级等级</f>
        <v/>
      </c>
    </row>
    <row r="53" spans="1:32">
      <c r="A53" s="476">
        <v>201</v>
      </c>
      <c r="B53" s="477">
        <v>51</v>
      </c>
      <c r="C53" s="478"/>
      <c r="D53" s="471"/>
      <c r="E53" s="472"/>
      <c r="F53" s="481"/>
      <c r="G53" s="474"/>
      <c r="H53" s="475"/>
      <c r="I53" s="501"/>
      <c r="J53" s="502"/>
      <c r="K53" s="495"/>
      <c r="L53" s="649"/>
      <c r="M53" s="644"/>
      <c r="N53" s="505" t="str">
        <f>二年级BMI</f>
        <v/>
      </c>
      <c r="O53" s="499" t="str">
        <f>二年级BMI等级</f>
        <v/>
      </c>
      <c r="P53" s="500" t="str">
        <f>二年级BMI得分</f>
        <v/>
      </c>
      <c r="Q53" s="515" t="str">
        <f>二年级肺活量得分</f>
        <v/>
      </c>
      <c r="R53" s="512" t="str">
        <f>二年级等级</f>
        <v/>
      </c>
      <c r="S53" s="516" t="str">
        <f>二年级50米跑得分</f>
        <v/>
      </c>
      <c r="T53" s="517" t="str">
        <f>二年级等级</f>
        <v/>
      </c>
      <c r="U53" s="516" t="str">
        <f>二年级坐位体前屈得分</f>
        <v/>
      </c>
      <c r="V53" s="517" t="str">
        <f>二年级等级</f>
        <v/>
      </c>
      <c r="W53" s="516" t="str">
        <f>二年级一分钟跳绳得分</f>
        <v/>
      </c>
      <c r="X53" s="517" t="str">
        <f>二年级等级</f>
        <v/>
      </c>
      <c r="Y53" s="515"/>
      <c r="Z53" s="518"/>
      <c r="AA53" s="533"/>
      <c r="AB53" s="515"/>
      <c r="AC53" s="533" t="str">
        <f>二年级跳绳附加分</f>
        <v/>
      </c>
      <c r="AD53" s="534" t="str">
        <f>二年级标准分</f>
        <v/>
      </c>
      <c r="AE53" s="534" t="str">
        <f>二年级总分</f>
        <v/>
      </c>
      <c r="AF53" s="517" t="str">
        <f>二年级等级</f>
        <v/>
      </c>
    </row>
    <row r="54" spans="1:32">
      <c r="A54" s="476">
        <v>201</v>
      </c>
      <c r="B54" s="477">
        <v>52</v>
      </c>
      <c r="C54" s="470"/>
      <c r="D54" s="471"/>
      <c r="E54" s="472"/>
      <c r="F54" s="481"/>
      <c r="G54" s="480"/>
      <c r="H54" s="475"/>
      <c r="I54" s="494"/>
      <c r="J54" s="495"/>
      <c r="K54" s="495"/>
      <c r="L54" s="649"/>
      <c r="M54" s="644"/>
      <c r="N54" s="505" t="str">
        <f>二年级BMI</f>
        <v/>
      </c>
      <c r="O54" s="499" t="str">
        <f>二年级BMI等级</f>
        <v/>
      </c>
      <c r="P54" s="500" t="str">
        <f>二年级BMI得分</f>
        <v/>
      </c>
      <c r="Q54" s="515" t="str">
        <f>二年级肺活量得分</f>
        <v/>
      </c>
      <c r="R54" s="512" t="str">
        <f>二年级等级</f>
        <v/>
      </c>
      <c r="S54" s="516" t="str">
        <f>二年级50米跑得分</f>
        <v/>
      </c>
      <c r="T54" s="517" t="str">
        <f>二年级等级</f>
        <v/>
      </c>
      <c r="U54" s="516" t="str">
        <f>二年级坐位体前屈得分</f>
        <v/>
      </c>
      <c r="V54" s="517" t="str">
        <f>二年级等级</f>
        <v/>
      </c>
      <c r="W54" s="516" t="str">
        <f>二年级一分钟跳绳得分</f>
        <v/>
      </c>
      <c r="X54" s="517" t="str">
        <f>二年级等级</f>
        <v/>
      </c>
      <c r="Y54" s="515"/>
      <c r="Z54" s="518"/>
      <c r="AA54" s="533"/>
      <c r="AB54" s="515"/>
      <c r="AC54" s="533" t="str">
        <f>二年级跳绳附加分</f>
        <v/>
      </c>
      <c r="AD54" s="534" t="str">
        <f>二年级标准分</f>
        <v/>
      </c>
      <c r="AE54" s="534" t="str">
        <f>二年级总分</f>
        <v/>
      </c>
      <c r="AF54" s="517" t="str">
        <f>二年级等级</f>
        <v/>
      </c>
    </row>
    <row r="55" spans="1:32">
      <c r="A55" s="476">
        <v>201</v>
      </c>
      <c r="B55" s="477">
        <v>53</v>
      </c>
      <c r="C55" s="478"/>
      <c r="D55" s="471"/>
      <c r="E55" s="472"/>
      <c r="F55" s="481"/>
      <c r="G55" s="480"/>
      <c r="H55" s="475"/>
      <c r="I55" s="501"/>
      <c r="J55" s="502"/>
      <c r="K55" s="495"/>
      <c r="L55" s="649"/>
      <c r="M55" s="644"/>
      <c r="N55" s="505" t="str">
        <f>二年级BMI</f>
        <v/>
      </c>
      <c r="O55" s="499" t="str">
        <f>二年级BMI等级</f>
        <v/>
      </c>
      <c r="P55" s="500" t="str">
        <f>二年级BMI得分</f>
        <v/>
      </c>
      <c r="Q55" s="515" t="str">
        <f>二年级肺活量得分</f>
        <v/>
      </c>
      <c r="R55" s="512" t="str">
        <f>二年级等级</f>
        <v/>
      </c>
      <c r="S55" s="516" t="str">
        <f>二年级50米跑得分</f>
        <v/>
      </c>
      <c r="T55" s="517" t="str">
        <f>二年级等级</f>
        <v/>
      </c>
      <c r="U55" s="516" t="str">
        <f>二年级坐位体前屈得分</f>
        <v/>
      </c>
      <c r="V55" s="517" t="str">
        <f>二年级等级</f>
        <v/>
      </c>
      <c r="W55" s="516" t="str">
        <f>二年级一分钟跳绳得分</f>
        <v/>
      </c>
      <c r="X55" s="517" t="str">
        <f>二年级等级</f>
        <v/>
      </c>
      <c r="Y55" s="515"/>
      <c r="Z55" s="518"/>
      <c r="AA55" s="533"/>
      <c r="AB55" s="515"/>
      <c r="AC55" s="533" t="str">
        <f>二年级跳绳附加分</f>
        <v/>
      </c>
      <c r="AD55" s="534" t="str">
        <f>二年级标准分</f>
        <v/>
      </c>
      <c r="AE55" s="534" t="str">
        <f>二年级总分</f>
        <v/>
      </c>
      <c r="AF55" s="517" t="str">
        <f>二年级等级</f>
        <v/>
      </c>
    </row>
    <row r="56" spans="1:32">
      <c r="A56" s="476">
        <v>201</v>
      </c>
      <c r="B56" s="477">
        <v>54</v>
      </c>
      <c r="C56" s="478"/>
      <c r="D56" s="471"/>
      <c r="E56" s="472"/>
      <c r="F56" s="481"/>
      <c r="G56" s="480"/>
      <c r="H56" s="475"/>
      <c r="I56" s="501"/>
      <c r="J56" s="502"/>
      <c r="K56" s="495"/>
      <c r="L56" s="649"/>
      <c r="M56" s="644"/>
      <c r="N56" s="505" t="str">
        <f>二年级BMI</f>
        <v/>
      </c>
      <c r="O56" s="499" t="str">
        <f>二年级BMI等级</f>
        <v/>
      </c>
      <c r="P56" s="500" t="str">
        <f>二年级BMI得分</f>
        <v/>
      </c>
      <c r="Q56" s="515" t="str">
        <f>二年级肺活量得分</f>
        <v/>
      </c>
      <c r="R56" s="512" t="str">
        <f>二年级等级</f>
        <v/>
      </c>
      <c r="S56" s="516" t="str">
        <f>二年级50米跑得分</f>
        <v/>
      </c>
      <c r="T56" s="517" t="str">
        <f>二年级等级</f>
        <v/>
      </c>
      <c r="U56" s="516" t="str">
        <f>二年级坐位体前屈得分</f>
        <v/>
      </c>
      <c r="V56" s="517" t="str">
        <f>二年级等级</f>
        <v/>
      </c>
      <c r="W56" s="516" t="str">
        <f>二年级一分钟跳绳得分</f>
        <v/>
      </c>
      <c r="X56" s="517" t="str">
        <f>二年级等级</f>
        <v/>
      </c>
      <c r="Y56" s="515"/>
      <c r="Z56" s="518"/>
      <c r="AA56" s="533"/>
      <c r="AB56" s="515"/>
      <c r="AC56" s="533" t="str">
        <f>二年级跳绳附加分</f>
        <v/>
      </c>
      <c r="AD56" s="534" t="str">
        <f>二年级标准分</f>
        <v/>
      </c>
      <c r="AE56" s="534" t="str">
        <f>二年级总分</f>
        <v/>
      </c>
      <c r="AF56" s="517" t="str">
        <f>二年级等级</f>
        <v/>
      </c>
    </row>
    <row r="57" spans="1:32">
      <c r="A57" s="476">
        <v>201</v>
      </c>
      <c r="B57" s="477">
        <v>55</v>
      </c>
      <c r="C57" s="478"/>
      <c r="D57" s="471"/>
      <c r="E57" s="472"/>
      <c r="F57" s="481"/>
      <c r="G57" s="474"/>
      <c r="H57" s="475"/>
      <c r="I57" s="501"/>
      <c r="J57" s="502"/>
      <c r="K57" s="495"/>
      <c r="L57" s="649"/>
      <c r="M57" s="644"/>
      <c r="N57" s="505" t="str">
        <f>二年级BMI</f>
        <v/>
      </c>
      <c r="O57" s="499" t="str">
        <f>二年级BMI等级</f>
        <v/>
      </c>
      <c r="P57" s="500" t="str">
        <f>二年级BMI得分</f>
        <v/>
      </c>
      <c r="Q57" s="515" t="str">
        <f>二年级肺活量得分</f>
        <v/>
      </c>
      <c r="R57" s="512" t="str">
        <f>二年级等级</f>
        <v/>
      </c>
      <c r="S57" s="516" t="str">
        <f>二年级50米跑得分</f>
        <v/>
      </c>
      <c r="T57" s="517" t="str">
        <f>二年级等级</f>
        <v/>
      </c>
      <c r="U57" s="516" t="str">
        <f>二年级坐位体前屈得分</f>
        <v/>
      </c>
      <c r="V57" s="517" t="str">
        <f>二年级等级</f>
        <v/>
      </c>
      <c r="W57" s="516" t="str">
        <f>二年级一分钟跳绳得分</f>
        <v/>
      </c>
      <c r="X57" s="517" t="str">
        <f>二年级等级</f>
        <v/>
      </c>
      <c r="Y57" s="515"/>
      <c r="Z57" s="518"/>
      <c r="AA57" s="533"/>
      <c r="AB57" s="515"/>
      <c r="AC57" s="533" t="str">
        <f>二年级跳绳附加分</f>
        <v/>
      </c>
      <c r="AD57" s="534" t="str">
        <f>二年级标准分</f>
        <v/>
      </c>
      <c r="AE57" s="534" t="str">
        <f>二年级总分</f>
        <v/>
      </c>
      <c r="AF57" s="517" t="str">
        <f>二年级等级</f>
        <v/>
      </c>
    </row>
    <row r="58" spans="1:32">
      <c r="A58" s="476">
        <v>201</v>
      </c>
      <c r="B58" s="477">
        <v>56</v>
      </c>
      <c r="C58" s="478"/>
      <c r="D58" s="471"/>
      <c r="E58" s="472"/>
      <c r="F58" s="481"/>
      <c r="G58" s="474"/>
      <c r="H58" s="475"/>
      <c r="I58" s="501"/>
      <c r="J58" s="502"/>
      <c r="K58" s="495"/>
      <c r="L58" s="649"/>
      <c r="M58" s="644"/>
      <c r="N58" s="505" t="str">
        <f>二年级BMI</f>
        <v/>
      </c>
      <c r="O58" s="499" t="str">
        <f>二年级BMI等级</f>
        <v/>
      </c>
      <c r="P58" s="500" t="str">
        <f>二年级BMI得分</f>
        <v/>
      </c>
      <c r="Q58" s="515" t="str">
        <f>二年级肺活量得分</f>
        <v/>
      </c>
      <c r="R58" s="512" t="str">
        <f>二年级等级</f>
        <v/>
      </c>
      <c r="S58" s="516" t="str">
        <f>二年级50米跑得分</f>
        <v/>
      </c>
      <c r="T58" s="517" t="str">
        <f>二年级等级</f>
        <v/>
      </c>
      <c r="U58" s="516" t="str">
        <f>二年级坐位体前屈得分</f>
        <v/>
      </c>
      <c r="V58" s="517" t="str">
        <f>二年级等级</f>
        <v/>
      </c>
      <c r="W58" s="516" t="str">
        <f>二年级一分钟跳绳得分</f>
        <v/>
      </c>
      <c r="X58" s="517" t="str">
        <f>二年级等级</f>
        <v/>
      </c>
      <c r="Y58" s="515"/>
      <c r="Z58" s="518"/>
      <c r="AA58" s="533"/>
      <c r="AB58" s="515"/>
      <c r="AC58" s="533" t="str">
        <f>二年级跳绳附加分</f>
        <v/>
      </c>
      <c r="AD58" s="534" t="str">
        <f>二年级标准分</f>
        <v/>
      </c>
      <c r="AE58" s="534" t="str">
        <f>二年级总分</f>
        <v/>
      </c>
      <c r="AF58" s="517" t="str">
        <f>二年级等级</f>
        <v/>
      </c>
    </row>
    <row r="59" spans="1:32">
      <c r="A59" s="476">
        <v>201</v>
      </c>
      <c r="B59" s="477">
        <v>57</v>
      </c>
      <c r="C59" s="478"/>
      <c r="D59" s="471"/>
      <c r="E59" s="472"/>
      <c r="F59" s="481"/>
      <c r="G59" s="474"/>
      <c r="H59" s="475"/>
      <c r="I59" s="501"/>
      <c r="J59" s="502"/>
      <c r="K59" s="495"/>
      <c r="L59" s="649"/>
      <c r="M59" s="644"/>
      <c r="N59" s="505" t="str">
        <f>二年级BMI</f>
        <v/>
      </c>
      <c r="O59" s="499" t="str">
        <f>二年级BMI等级</f>
        <v/>
      </c>
      <c r="P59" s="500" t="str">
        <f>二年级BMI得分</f>
        <v/>
      </c>
      <c r="Q59" s="515" t="str">
        <f>二年级肺活量得分</f>
        <v/>
      </c>
      <c r="R59" s="512" t="str">
        <f>二年级等级</f>
        <v/>
      </c>
      <c r="S59" s="516" t="str">
        <f>二年级50米跑得分</f>
        <v/>
      </c>
      <c r="T59" s="517" t="str">
        <f>二年级等级</f>
        <v/>
      </c>
      <c r="U59" s="516" t="str">
        <f>二年级坐位体前屈得分</f>
        <v/>
      </c>
      <c r="V59" s="517" t="str">
        <f>二年级等级</f>
        <v/>
      </c>
      <c r="W59" s="516" t="str">
        <f>二年级一分钟跳绳得分</f>
        <v/>
      </c>
      <c r="X59" s="517" t="str">
        <f>二年级等级</f>
        <v/>
      </c>
      <c r="Y59" s="515"/>
      <c r="Z59" s="518"/>
      <c r="AA59" s="533"/>
      <c r="AB59" s="515"/>
      <c r="AC59" s="533" t="str">
        <f>二年级跳绳附加分</f>
        <v/>
      </c>
      <c r="AD59" s="534" t="str">
        <f>二年级标准分</f>
        <v/>
      </c>
      <c r="AE59" s="534" t="str">
        <f>二年级总分</f>
        <v/>
      </c>
      <c r="AF59" s="517" t="str">
        <f>二年级等级</f>
        <v/>
      </c>
    </row>
    <row r="60" spans="1:32">
      <c r="A60" s="476">
        <v>201</v>
      </c>
      <c r="B60" s="477">
        <v>58</v>
      </c>
      <c r="C60" s="478"/>
      <c r="D60" s="471"/>
      <c r="E60" s="472"/>
      <c r="F60" s="481"/>
      <c r="G60" s="474"/>
      <c r="H60" s="475"/>
      <c r="I60" s="501"/>
      <c r="J60" s="502"/>
      <c r="K60" s="495"/>
      <c r="L60" s="649"/>
      <c r="M60" s="644"/>
      <c r="N60" s="505" t="str">
        <f>二年级BMI</f>
        <v/>
      </c>
      <c r="O60" s="499" t="str">
        <f>二年级BMI等级</f>
        <v/>
      </c>
      <c r="P60" s="500" t="str">
        <f>二年级BMI得分</f>
        <v/>
      </c>
      <c r="Q60" s="515" t="str">
        <f>二年级肺活量得分</f>
        <v/>
      </c>
      <c r="R60" s="512" t="str">
        <f>二年级等级</f>
        <v/>
      </c>
      <c r="S60" s="516" t="str">
        <f>二年级50米跑得分</f>
        <v/>
      </c>
      <c r="T60" s="517" t="str">
        <f>二年级等级</f>
        <v/>
      </c>
      <c r="U60" s="516" t="str">
        <f>二年级坐位体前屈得分</f>
        <v/>
      </c>
      <c r="V60" s="517" t="str">
        <f>二年级等级</f>
        <v/>
      </c>
      <c r="W60" s="516" t="str">
        <f>二年级一分钟跳绳得分</f>
        <v/>
      </c>
      <c r="X60" s="517" t="str">
        <f>二年级等级</f>
        <v/>
      </c>
      <c r="Y60" s="515"/>
      <c r="Z60" s="518"/>
      <c r="AA60" s="533"/>
      <c r="AB60" s="515"/>
      <c r="AC60" s="533" t="str">
        <f>二年级跳绳附加分</f>
        <v/>
      </c>
      <c r="AD60" s="534" t="str">
        <f>二年级标准分</f>
        <v/>
      </c>
      <c r="AE60" s="534" t="str">
        <f>二年级总分</f>
        <v/>
      </c>
      <c r="AF60" s="517" t="str">
        <f>二年级等级</f>
        <v/>
      </c>
    </row>
    <row r="61" spans="1:32">
      <c r="A61" s="476">
        <v>201</v>
      </c>
      <c r="B61" s="477">
        <v>59</v>
      </c>
      <c r="C61" s="478"/>
      <c r="D61" s="471"/>
      <c r="E61" s="472"/>
      <c r="F61" s="481"/>
      <c r="G61" s="474"/>
      <c r="H61" s="475"/>
      <c r="I61" s="501"/>
      <c r="J61" s="502"/>
      <c r="K61" s="495"/>
      <c r="L61" s="649"/>
      <c r="M61" s="644"/>
      <c r="N61" s="505" t="str">
        <f>二年级BMI</f>
        <v/>
      </c>
      <c r="O61" s="499" t="str">
        <f>二年级BMI等级</f>
        <v/>
      </c>
      <c r="P61" s="500" t="str">
        <f>二年级BMI得分</f>
        <v/>
      </c>
      <c r="Q61" s="515" t="str">
        <f>二年级肺活量得分</f>
        <v/>
      </c>
      <c r="R61" s="512" t="str">
        <f>二年级等级</f>
        <v/>
      </c>
      <c r="S61" s="516" t="str">
        <f>二年级50米跑得分</f>
        <v/>
      </c>
      <c r="T61" s="517" t="str">
        <f>二年级等级</f>
        <v/>
      </c>
      <c r="U61" s="516" t="str">
        <f>二年级坐位体前屈得分</f>
        <v/>
      </c>
      <c r="V61" s="517" t="str">
        <f>二年级等级</f>
        <v/>
      </c>
      <c r="W61" s="516" t="str">
        <f>二年级一分钟跳绳得分</f>
        <v/>
      </c>
      <c r="X61" s="517" t="str">
        <f>二年级等级</f>
        <v/>
      </c>
      <c r="Y61" s="515"/>
      <c r="Z61" s="518"/>
      <c r="AA61" s="533"/>
      <c r="AB61" s="515"/>
      <c r="AC61" s="533" t="str">
        <f>二年级跳绳附加分</f>
        <v/>
      </c>
      <c r="AD61" s="534" t="str">
        <f>二年级标准分</f>
        <v/>
      </c>
      <c r="AE61" s="534" t="str">
        <f>二年级总分</f>
        <v/>
      </c>
      <c r="AF61" s="517" t="str">
        <f>二年级等级</f>
        <v/>
      </c>
    </row>
    <row r="62" spans="1:32">
      <c r="A62" s="476">
        <v>201</v>
      </c>
      <c r="B62" s="477">
        <v>60</v>
      </c>
      <c r="C62" s="478"/>
      <c r="D62" s="471"/>
      <c r="E62" s="472"/>
      <c r="F62" s="481"/>
      <c r="G62" s="474"/>
      <c r="H62" s="475"/>
      <c r="I62" s="501"/>
      <c r="J62" s="502"/>
      <c r="K62" s="495"/>
      <c r="L62" s="649"/>
      <c r="M62" s="644"/>
      <c r="N62" s="505" t="str">
        <f>二年级BMI</f>
        <v/>
      </c>
      <c r="O62" s="499" t="str">
        <f>二年级BMI等级</f>
        <v/>
      </c>
      <c r="P62" s="500" t="str">
        <f>二年级BMI得分</f>
        <v/>
      </c>
      <c r="Q62" s="515" t="str">
        <f>二年级肺活量得分</f>
        <v/>
      </c>
      <c r="R62" s="512" t="str">
        <f>二年级等级</f>
        <v/>
      </c>
      <c r="S62" s="516" t="str">
        <f>二年级50米跑得分</f>
        <v/>
      </c>
      <c r="T62" s="517" t="str">
        <f>二年级等级</f>
        <v/>
      </c>
      <c r="U62" s="516" t="str">
        <f>二年级坐位体前屈得分</f>
        <v/>
      </c>
      <c r="V62" s="517" t="str">
        <f>二年级等级</f>
        <v/>
      </c>
      <c r="W62" s="516" t="str">
        <f>二年级一分钟跳绳得分</f>
        <v/>
      </c>
      <c r="X62" s="517" t="str">
        <f>二年级等级</f>
        <v/>
      </c>
      <c r="Y62" s="515"/>
      <c r="Z62" s="518"/>
      <c r="AA62" s="533"/>
      <c r="AB62" s="515"/>
      <c r="AC62" s="533" t="str">
        <f>二年级跳绳附加分</f>
        <v/>
      </c>
      <c r="AD62" s="534" t="str">
        <f>二年级标准分</f>
        <v/>
      </c>
      <c r="AE62" s="534" t="str">
        <f>二年级总分</f>
        <v/>
      </c>
      <c r="AF62" s="517" t="str">
        <f>二年级等级</f>
        <v/>
      </c>
    </row>
    <row r="63" spans="1:32">
      <c r="A63" s="476">
        <v>201</v>
      </c>
      <c r="B63" s="477">
        <v>61</v>
      </c>
      <c r="C63" s="478"/>
      <c r="D63" s="471"/>
      <c r="E63" s="472"/>
      <c r="F63" s="481"/>
      <c r="G63" s="474"/>
      <c r="H63" s="475"/>
      <c r="I63" s="501"/>
      <c r="J63" s="502"/>
      <c r="K63" s="495"/>
      <c r="L63" s="649"/>
      <c r="M63" s="644"/>
      <c r="N63" s="505" t="str">
        <f>二年级BMI</f>
        <v/>
      </c>
      <c r="O63" s="499" t="str">
        <f>二年级BMI等级</f>
        <v/>
      </c>
      <c r="P63" s="500" t="str">
        <f>二年级BMI得分</f>
        <v/>
      </c>
      <c r="Q63" s="515" t="str">
        <f>二年级肺活量得分</f>
        <v/>
      </c>
      <c r="R63" s="512" t="str">
        <f>二年级等级</f>
        <v/>
      </c>
      <c r="S63" s="516" t="str">
        <f>二年级50米跑得分</f>
        <v/>
      </c>
      <c r="T63" s="517" t="str">
        <f>二年级等级</f>
        <v/>
      </c>
      <c r="U63" s="516" t="str">
        <f>二年级坐位体前屈得分</f>
        <v/>
      </c>
      <c r="V63" s="517" t="str">
        <f>二年级等级</f>
        <v/>
      </c>
      <c r="W63" s="516" t="str">
        <f>二年级一分钟跳绳得分</f>
        <v/>
      </c>
      <c r="X63" s="517" t="str">
        <f>二年级等级</f>
        <v/>
      </c>
      <c r="Y63" s="515"/>
      <c r="Z63" s="518"/>
      <c r="AA63" s="533"/>
      <c r="AB63" s="515"/>
      <c r="AC63" s="533" t="str">
        <f>二年级跳绳附加分</f>
        <v/>
      </c>
      <c r="AD63" s="534" t="str">
        <f>二年级标准分</f>
        <v/>
      </c>
      <c r="AE63" s="534" t="str">
        <f>二年级总分</f>
        <v/>
      </c>
      <c r="AF63" s="517" t="str">
        <f>二年级等级</f>
        <v/>
      </c>
    </row>
    <row r="64" spans="1:32">
      <c r="A64" s="476">
        <v>201</v>
      </c>
      <c r="B64" s="477">
        <v>62</v>
      </c>
      <c r="C64" s="478"/>
      <c r="D64" s="471"/>
      <c r="E64" s="472"/>
      <c r="F64" s="481"/>
      <c r="G64" s="474"/>
      <c r="H64" s="475"/>
      <c r="I64" s="501"/>
      <c r="J64" s="502"/>
      <c r="K64" s="495"/>
      <c r="L64" s="649"/>
      <c r="M64" s="644"/>
      <c r="N64" s="505" t="str">
        <f>二年级BMI</f>
        <v/>
      </c>
      <c r="O64" s="499" t="str">
        <f>二年级BMI等级</f>
        <v/>
      </c>
      <c r="P64" s="500" t="str">
        <f>二年级BMI得分</f>
        <v/>
      </c>
      <c r="Q64" s="515" t="str">
        <f>二年级肺活量得分</f>
        <v/>
      </c>
      <c r="R64" s="512" t="str">
        <f>二年级等级</f>
        <v/>
      </c>
      <c r="S64" s="516" t="str">
        <f>二年级50米跑得分</f>
        <v/>
      </c>
      <c r="T64" s="517" t="str">
        <f>二年级等级</f>
        <v/>
      </c>
      <c r="U64" s="516" t="str">
        <f>二年级坐位体前屈得分</f>
        <v/>
      </c>
      <c r="V64" s="517" t="str">
        <f>二年级等级</f>
        <v/>
      </c>
      <c r="W64" s="516" t="str">
        <f>二年级一分钟跳绳得分</f>
        <v/>
      </c>
      <c r="X64" s="517" t="str">
        <f>二年级等级</f>
        <v/>
      </c>
      <c r="Y64" s="515"/>
      <c r="Z64" s="518"/>
      <c r="AA64" s="533"/>
      <c r="AB64" s="515"/>
      <c r="AC64" s="533" t="str">
        <f>二年级跳绳附加分</f>
        <v/>
      </c>
      <c r="AD64" s="534" t="str">
        <f>二年级标准分</f>
        <v/>
      </c>
      <c r="AE64" s="534" t="str">
        <f>二年级总分</f>
        <v/>
      </c>
      <c r="AF64" s="517" t="str">
        <f>二年级等级</f>
        <v/>
      </c>
    </row>
    <row r="65" spans="1:32">
      <c r="A65" s="476">
        <v>201</v>
      </c>
      <c r="B65" s="477">
        <v>63</v>
      </c>
      <c r="C65" s="478"/>
      <c r="D65" s="471"/>
      <c r="E65" s="472"/>
      <c r="F65" s="481"/>
      <c r="G65" s="474"/>
      <c r="H65" s="475"/>
      <c r="I65" s="501"/>
      <c r="J65" s="502"/>
      <c r="K65" s="495"/>
      <c r="L65" s="649"/>
      <c r="M65" s="644"/>
      <c r="N65" s="505" t="str">
        <f>二年级BMI</f>
        <v/>
      </c>
      <c r="O65" s="499" t="str">
        <f>二年级BMI等级</f>
        <v/>
      </c>
      <c r="P65" s="500" t="str">
        <f>二年级BMI得分</f>
        <v/>
      </c>
      <c r="Q65" s="515" t="str">
        <f>二年级肺活量得分</f>
        <v/>
      </c>
      <c r="R65" s="512" t="str">
        <f>二年级等级</f>
        <v/>
      </c>
      <c r="S65" s="516" t="str">
        <f>二年级50米跑得分</f>
        <v/>
      </c>
      <c r="T65" s="517" t="str">
        <f>二年级等级</f>
        <v/>
      </c>
      <c r="U65" s="516" t="str">
        <f>二年级坐位体前屈得分</f>
        <v/>
      </c>
      <c r="V65" s="517" t="str">
        <f>二年级等级</f>
        <v/>
      </c>
      <c r="W65" s="516" t="str">
        <f>二年级一分钟跳绳得分</f>
        <v/>
      </c>
      <c r="X65" s="517" t="str">
        <f>二年级等级</f>
        <v/>
      </c>
      <c r="Y65" s="515"/>
      <c r="Z65" s="518"/>
      <c r="AA65" s="533"/>
      <c r="AB65" s="515"/>
      <c r="AC65" s="533" t="str">
        <f>二年级跳绳附加分</f>
        <v/>
      </c>
      <c r="AD65" s="534" t="str">
        <f>二年级标准分</f>
        <v/>
      </c>
      <c r="AE65" s="534" t="str">
        <f>二年级总分</f>
        <v/>
      </c>
      <c r="AF65" s="517" t="str">
        <f>二年级等级</f>
        <v/>
      </c>
    </row>
    <row r="66" spans="1:32">
      <c r="A66" s="476">
        <v>201</v>
      </c>
      <c r="B66" s="477">
        <v>64</v>
      </c>
      <c r="C66" s="478"/>
      <c r="D66" s="471"/>
      <c r="E66" s="472"/>
      <c r="F66" s="481"/>
      <c r="G66" s="474"/>
      <c r="H66" s="475"/>
      <c r="I66" s="501"/>
      <c r="J66" s="502"/>
      <c r="K66" s="495"/>
      <c r="L66" s="649"/>
      <c r="M66" s="644"/>
      <c r="N66" s="505" t="str">
        <f>二年级BMI</f>
        <v/>
      </c>
      <c r="O66" s="499" t="str">
        <f>二年级BMI等级</f>
        <v/>
      </c>
      <c r="P66" s="500" t="str">
        <f>二年级BMI得分</f>
        <v/>
      </c>
      <c r="Q66" s="515" t="str">
        <f>二年级肺活量得分</f>
        <v/>
      </c>
      <c r="R66" s="512" t="str">
        <f>二年级等级</f>
        <v/>
      </c>
      <c r="S66" s="516" t="str">
        <f>二年级50米跑得分</f>
        <v/>
      </c>
      <c r="T66" s="517" t="str">
        <f>二年级等级</f>
        <v/>
      </c>
      <c r="U66" s="516" t="str">
        <f>二年级坐位体前屈得分</f>
        <v/>
      </c>
      <c r="V66" s="517" t="str">
        <f>二年级等级</f>
        <v/>
      </c>
      <c r="W66" s="516" t="str">
        <f>二年级一分钟跳绳得分</f>
        <v/>
      </c>
      <c r="X66" s="517" t="str">
        <f>二年级等级</f>
        <v/>
      </c>
      <c r="Y66" s="515"/>
      <c r="Z66" s="518"/>
      <c r="AA66" s="533"/>
      <c r="AB66" s="515"/>
      <c r="AC66" s="533" t="str">
        <f>二年级跳绳附加分</f>
        <v/>
      </c>
      <c r="AD66" s="534" t="str">
        <f>二年级标准分</f>
        <v/>
      </c>
      <c r="AE66" s="534" t="str">
        <f>二年级总分</f>
        <v/>
      </c>
      <c r="AF66" s="517" t="str">
        <f>二年级等级</f>
        <v/>
      </c>
    </row>
    <row r="67" spans="1:32">
      <c r="A67" s="476">
        <v>201</v>
      </c>
      <c r="B67" s="477">
        <v>65</v>
      </c>
      <c r="C67" s="478"/>
      <c r="D67" s="471"/>
      <c r="E67" s="472"/>
      <c r="F67" s="481"/>
      <c r="G67" s="474"/>
      <c r="H67" s="475"/>
      <c r="I67" s="501"/>
      <c r="J67" s="502"/>
      <c r="K67" s="495"/>
      <c r="L67" s="649"/>
      <c r="M67" s="644"/>
      <c r="N67" s="505" t="str">
        <f>二年级BMI</f>
        <v/>
      </c>
      <c r="O67" s="499" t="str">
        <f>二年级BMI等级</f>
        <v/>
      </c>
      <c r="P67" s="500" t="str">
        <f>二年级BMI得分</f>
        <v/>
      </c>
      <c r="Q67" s="515" t="str">
        <f>二年级肺活量得分</f>
        <v/>
      </c>
      <c r="R67" s="512" t="str">
        <f>二年级等级</f>
        <v/>
      </c>
      <c r="S67" s="516" t="str">
        <f>二年级50米跑得分</f>
        <v/>
      </c>
      <c r="T67" s="517" t="str">
        <f>二年级等级</f>
        <v/>
      </c>
      <c r="U67" s="516" t="str">
        <f>二年级坐位体前屈得分</f>
        <v/>
      </c>
      <c r="V67" s="517" t="str">
        <f>二年级等级</f>
        <v/>
      </c>
      <c r="W67" s="516" t="str">
        <f>二年级一分钟跳绳得分</f>
        <v/>
      </c>
      <c r="X67" s="517" t="str">
        <f>二年级等级</f>
        <v/>
      </c>
      <c r="Y67" s="515"/>
      <c r="Z67" s="518"/>
      <c r="AA67" s="533"/>
      <c r="AB67" s="515"/>
      <c r="AC67" s="533" t="str">
        <f>二年级跳绳附加分</f>
        <v/>
      </c>
      <c r="AD67" s="534" t="str">
        <f>二年级标准分</f>
        <v/>
      </c>
      <c r="AE67" s="534" t="str">
        <f>二年级总分</f>
        <v/>
      </c>
      <c r="AF67" s="517" t="str">
        <f>二年级等级</f>
        <v/>
      </c>
    </row>
    <row r="68" spans="1:32">
      <c r="A68" s="476">
        <v>201</v>
      </c>
      <c r="B68" s="477">
        <v>66</v>
      </c>
      <c r="C68" s="478"/>
      <c r="D68" s="471"/>
      <c r="E68" s="472"/>
      <c r="F68" s="481"/>
      <c r="G68" s="474"/>
      <c r="H68" s="475"/>
      <c r="I68" s="501"/>
      <c r="J68" s="502"/>
      <c r="K68" s="495"/>
      <c r="L68" s="649"/>
      <c r="M68" s="644"/>
      <c r="N68" s="505" t="str">
        <f>二年级BMI</f>
        <v/>
      </c>
      <c r="O68" s="499" t="str">
        <f>二年级BMI等级</f>
        <v/>
      </c>
      <c r="P68" s="500" t="str">
        <f>二年级BMI得分</f>
        <v/>
      </c>
      <c r="Q68" s="515" t="str">
        <f>二年级肺活量得分</f>
        <v/>
      </c>
      <c r="R68" s="512" t="str">
        <f>二年级等级</f>
        <v/>
      </c>
      <c r="S68" s="516" t="str">
        <f>二年级50米跑得分</f>
        <v/>
      </c>
      <c r="T68" s="517" t="str">
        <f>二年级等级</f>
        <v/>
      </c>
      <c r="U68" s="516" t="str">
        <f>二年级坐位体前屈得分</f>
        <v/>
      </c>
      <c r="V68" s="517" t="str">
        <f>二年级等级</f>
        <v/>
      </c>
      <c r="W68" s="516" t="str">
        <f>二年级一分钟跳绳得分</f>
        <v/>
      </c>
      <c r="X68" s="517" t="str">
        <f>二年级等级</f>
        <v/>
      </c>
      <c r="Y68" s="515"/>
      <c r="Z68" s="518"/>
      <c r="AA68" s="533"/>
      <c r="AB68" s="515"/>
      <c r="AC68" s="533" t="str">
        <f>二年级跳绳附加分</f>
        <v/>
      </c>
      <c r="AD68" s="534" t="str">
        <f>二年级标准分</f>
        <v/>
      </c>
      <c r="AE68" s="534" t="str">
        <f>二年级总分</f>
        <v/>
      </c>
      <c r="AF68" s="517" t="str">
        <f>二年级等级</f>
        <v/>
      </c>
    </row>
    <row r="69" spans="1:32">
      <c r="A69" s="476">
        <v>201</v>
      </c>
      <c r="B69" s="477">
        <v>67</v>
      </c>
      <c r="C69" s="478"/>
      <c r="D69" s="471"/>
      <c r="E69" s="472"/>
      <c r="F69" s="481"/>
      <c r="G69" s="474"/>
      <c r="H69" s="475"/>
      <c r="I69" s="501"/>
      <c r="J69" s="502"/>
      <c r="K69" s="495"/>
      <c r="L69" s="649"/>
      <c r="M69" s="644"/>
      <c r="N69" s="505" t="str">
        <f>二年级BMI</f>
        <v/>
      </c>
      <c r="O69" s="499" t="str">
        <f>二年级BMI等级</f>
        <v/>
      </c>
      <c r="P69" s="500" t="str">
        <f>二年级BMI得分</f>
        <v/>
      </c>
      <c r="Q69" s="515" t="str">
        <f>二年级肺活量得分</f>
        <v/>
      </c>
      <c r="R69" s="512" t="str">
        <f>二年级等级</f>
        <v/>
      </c>
      <c r="S69" s="516" t="str">
        <f>二年级50米跑得分</f>
        <v/>
      </c>
      <c r="T69" s="517" t="str">
        <f>二年级等级</f>
        <v/>
      </c>
      <c r="U69" s="516" t="str">
        <f>二年级坐位体前屈得分</f>
        <v/>
      </c>
      <c r="V69" s="517" t="str">
        <f>二年级等级</f>
        <v/>
      </c>
      <c r="W69" s="516" t="str">
        <f>二年级一分钟跳绳得分</f>
        <v/>
      </c>
      <c r="X69" s="517" t="str">
        <f>二年级等级</f>
        <v/>
      </c>
      <c r="Y69" s="515"/>
      <c r="Z69" s="518"/>
      <c r="AA69" s="533"/>
      <c r="AB69" s="515"/>
      <c r="AC69" s="533" t="str">
        <f>二年级跳绳附加分</f>
        <v/>
      </c>
      <c r="AD69" s="534" t="str">
        <f>二年级标准分</f>
        <v/>
      </c>
      <c r="AE69" s="534" t="str">
        <f>二年级总分</f>
        <v/>
      </c>
      <c r="AF69" s="517" t="str">
        <f>二年级等级</f>
        <v/>
      </c>
    </row>
    <row r="70" spans="1:32">
      <c r="A70" s="476">
        <v>201</v>
      </c>
      <c r="B70" s="477">
        <v>68</v>
      </c>
      <c r="C70" s="478"/>
      <c r="D70" s="471"/>
      <c r="E70" s="472"/>
      <c r="F70" s="481"/>
      <c r="G70" s="474"/>
      <c r="H70" s="475"/>
      <c r="I70" s="501"/>
      <c r="J70" s="502"/>
      <c r="K70" s="495"/>
      <c r="L70" s="649"/>
      <c r="M70" s="644"/>
      <c r="N70" s="505" t="str">
        <f>二年级BMI</f>
        <v/>
      </c>
      <c r="O70" s="499" t="str">
        <f>二年级BMI等级</f>
        <v/>
      </c>
      <c r="P70" s="500" t="str">
        <f>二年级BMI得分</f>
        <v/>
      </c>
      <c r="Q70" s="515" t="str">
        <f>二年级肺活量得分</f>
        <v/>
      </c>
      <c r="R70" s="512" t="str">
        <f>二年级等级</f>
        <v/>
      </c>
      <c r="S70" s="516" t="str">
        <f>二年级50米跑得分</f>
        <v/>
      </c>
      <c r="T70" s="517" t="str">
        <f>二年级等级</f>
        <v/>
      </c>
      <c r="U70" s="516" t="str">
        <f>二年级坐位体前屈得分</f>
        <v/>
      </c>
      <c r="V70" s="517" t="str">
        <f>二年级等级</f>
        <v/>
      </c>
      <c r="W70" s="516" t="str">
        <f>二年级一分钟跳绳得分</f>
        <v/>
      </c>
      <c r="X70" s="517" t="str">
        <f>二年级等级</f>
        <v/>
      </c>
      <c r="Y70" s="515"/>
      <c r="Z70" s="518"/>
      <c r="AA70" s="533"/>
      <c r="AB70" s="515"/>
      <c r="AC70" s="533" t="str">
        <f>二年级跳绳附加分</f>
        <v/>
      </c>
      <c r="AD70" s="534" t="str">
        <f>二年级标准分</f>
        <v/>
      </c>
      <c r="AE70" s="534" t="str">
        <f>二年级总分</f>
        <v/>
      </c>
      <c r="AF70" s="517" t="str">
        <f>二年级等级</f>
        <v/>
      </c>
    </row>
    <row r="71" spans="1:32">
      <c r="A71" s="476">
        <v>201</v>
      </c>
      <c r="B71" s="477">
        <v>69</v>
      </c>
      <c r="C71" s="478"/>
      <c r="D71" s="471"/>
      <c r="E71" s="472"/>
      <c r="F71" s="481"/>
      <c r="G71" s="474"/>
      <c r="H71" s="475"/>
      <c r="I71" s="501"/>
      <c r="J71" s="502"/>
      <c r="K71" s="495"/>
      <c r="L71" s="649"/>
      <c r="M71" s="644"/>
      <c r="N71" s="505" t="str">
        <f>二年级BMI</f>
        <v/>
      </c>
      <c r="O71" s="499" t="str">
        <f>二年级BMI等级</f>
        <v/>
      </c>
      <c r="P71" s="500" t="str">
        <f>二年级BMI得分</f>
        <v/>
      </c>
      <c r="Q71" s="515" t="str">
        <f>二年级肺活量得分</f>
        <v/>
      </c>
      <c r="R71" s="512" t="str">
        <f>二年级等级</f>
        <v/>
      </c>
      <c r="S71" s="516" t="str">
        <f>二年级50米跑得分</f>
        <v/>
      </c>
      <c r="T71" s="517" t="str">
        <f>二年级等级</f>
        <v/>
      </c>
      <c r="U71" s="516" t="str">
        <f>二年级坐位体前屈得分</f>
        <v/>
      </c>
      <c r="V71" s="517" t="str">
        <f>二年级等级</f>
        <v/>
      </c>
      <c r="W71" s="516" t="str">
        <f>二年级一分钟跳绳得分</f>
        <v/>
      </c>
      <c r="X71" s="517" t="str">
        <f>二年级等级</f>
        <v/>
      </c>
      <c r="Y71" s="515"/>
      <c r="Z71" s="518"/>
      <c r="AA71" s="533"/>
      <c r="AB71" s="515"/>
      <c r="AC71" s="533" t="str">
        <f>二年级跳绳附加分</f>
        <v/>
      </c>
      <c r="AD71" s="534" t="str">
        <f>二年级标准分</f>
        <v/>
      </c>
      <c r="AE71" s="534" t="str">
        <f>二年级总分</f>
        <v/>
      </c>
      <c r="AF71" s="517" t="str">
        <f>二年级等级</f>
        <v/>
      </c>
    </row>
    <row r="72" ht="15.75" spans="1:32">
      <c r="A72" s="535">
        <v>201</v>
      </c>
      <c r="B72" s="536">
        <v>70</v>
      </c>
      <c r="C72" s="537"/>
      <c r="D72" s="538"/>
      <c r="E72" s="539"/>
      <c r="F72" s="540"/>
      <c r="G72" s="541"/>
      <c r="H72" s="542"/>
      <c r="I72" s="543"/>
      <c r="J72" s="544"/>
      <c r="K72" s="545"/>
      <c r="L72" s="650"/>
      <c r="M72" s="645"/>
      <c r="N72" s="548" t="str">
        <f>二年级BMI</f>
        <v/>
      </c>
      <c r="O72" s="549" t="str">
        <f>二年级BMI等级</f>
        <v/>
      </c>
      <c r="P72" s="550" t="str">
        <f>二年级BMI得分</f>
        <v/>
      </c>
      <c r="Q72" s="556" t="str">
        <f>二年级肺活量得分</f>
        <v/>
      </c>
      <c r="R72" s="557" t="str">
        <f>二年级等级</f>
        <v/>
      </c>
      <c r="S72" s="558" t="str">
        <f>二年级50米跑得分</f>
        <v/>
      </c>
      <c r="T72" s="559" t="str">
        <f>二年级等级</f>
        <v/>
      </c>
      <c r="U72" s="558" t="str">
        <f>二年级坐位体前屈得分</f>
        <v/>
      </c>
      <c r="V72" s="559" t="str">
        <f>二年级等级</f>
        <v/>
      </c>
      <c r="W72" s="558" t="str">
        <f>二年级一分钟跳绳得分</f>
        <v/>
      </c>
      <c r="X72" s="559" t="str">
        <f>二年级等级</f>
        <v/>
      </c>
      <c r="Y72" s="556"/>
      <c r="Z72" s="563"/>
      <c r="AA72" s="564"/>
      <c r="AB72" s="556"/>
      <c r="AC72" s="565" t="str">
        <f>二年级跳绳附加分</f>
        <v/>
      </c>
      <c r="AD72" s="566" t="str">
        <f>二年级标准分</f>
        <v/>
      </c>
      <c r="AE72" s="566" t="str">
        <f>二年级总分</f>
        <v/>
      </c>
      <c r="AF72" s="567" t="str">
        <f>二年级等级</f>
        <v/>
      </c>
    </row>
    <row r="73" ht="15.75" spans="1:32">
      <c r="A73" s="468">
        <v>202</v>
      </c>
      <c r="B73" s="469">
        <v>1</v>
      </c>
      <c r="C73" s="472"/>
      <c r="D73" s="471"/>
      <c r="E73" s="472"/>
      <c r="F73" s="473"/>
      <c r="G73" s="474"/>
      <c r="H73" s="475"/>
      <c r="I73" s="494"/>
      <c r="J73" s="495"/>
      <c r="K73" s="495"/>
      <c r="L73" s="651"/>
      <c r="M73" s="646"/>
      <c r="N73" s="553" t="str">
        <f>二年级BMI</f>
        <v/>
      </c>
      <c r="O73" s="554" t="str">
        <f>二年级BMI等级</f>
        <v/>
      </c>
      <c r="P73" s="555" t="str">
        <f>二年级BMI得分</f>
        <v/>
      </c>
      <c r="Q73" s="560" t="str">
        <f>二年级肺活量得分</f>
        <v/>
      </c>
      <c r="R73" s="561" t="str">
        <f>二年级等级</f>
        <v/>
      </c>
      <c r="S73" s="562" t="str">
        <f>二年级50米跑得分</f>
        <v/>
      </c>
      <c r="T73" s="561" t="str">
        <f>二年级等级</f>
        <v/>
      </c>
      <c r="U73" s="562" t="str">
        <f>二年级坐位体前屈得分</f>
        <v/>
      </c>
      <c r="V73" s="561" t="str">
        <f>二年级等级</f>
        <v/>
      </c>
      <c r="W73" s="562" t="str">
        <f>二年级一分钟跳绳得分</f>
        <v/>
      </c>
      <c r="X73" s="561" t="str">
        <f>二年级等级</f>
        <v/>
      </c>
      <c r="Y73" s="560"/>
      <c r="Z73" s="568"/>
      <c r="AA73" s="569"/>
      <c r="AB73" s="560"/>
      <c r="AC73" s="530" t="str">
        <f>二年级跳绳附加分</f>
        <v/>
      </c>
      <c r="AD73" s="531" t="str">
        <f>二年级标准分</f>
        <v/>
      </c>
      <c r="AE73" s="531" t="str">
        <f>二年级总分</f>
        <v/>
      </c>
      <c r="AF73" s="512" t="str">
        <f>二年级等级</f>
        <v/>
      </c>
    </row>
    <row r="74" spans="1:32">
      <c r="A74" s="476">
        <v>202</v>
      </c>
      <c r="B74" s="477">
        <v>2</v>
      </c>
      <c r="C74" s="478"/>
      <c r="D74" s="471"/>
      <c r="E74" s="472"/>
      <c r="F74" s="473"/>
      <c r="G74" s="480"/>
      <c r="H74" s="475"/>
      <c r="I74" s="501"/>
      <c r="J74" s="502"/>
      <c r="K74" s="495"/>
      <c r="L74" s="649"/>
      <c r="M74" s="644"/>
      <c r="N74" s="505" t="str">
        <f>二年级BMI</f>
        <v/>
      </c>
      <c r="O74" s="499" t="str">
        <f>二年级BMI等级</f>
        <v/>
      </c>
      <c r="P74" s="500" t="str">
        <f>二年级BMI得分</f>
        <v/>
      </c>
      <c r="Q74" s="515" t="str">
        <f>二年级肺活量得分</f>
        <v/>
      </c>
      <c r="R74" s="512" t="str">
        <f>二年级等级</f>
        <v/>
      </c>
      <c r="S74" s="516" t="str">
        <f>二年级50米跑得分</f>
        <v/>
      </c>
      <c r="T74" s="512" t="str">
        <f>二年级等级</f>
        <v/>
      </c>
      <c r="U74" s="516" t="str">
        <f>二年级坐位体前屈得分</f>
        <v/>
      </c>
      <c r="V74" s="517" t="str">
        <f>二年级等级</f>
        <v/>
      </c>
      <c r="W74" s="516" t="str">
        <f>二年级一分钟跳绳得分</f>
        <v/>
      </c>
      <c r="X74" s="517" t="str">
        <f>二年级等级</f>
        <v/>
      </c>
      <c r="Y74" s="515"/>
      <c r="Z74" s="518"/>
      <c r="AA74" s="533"/>
      <c r="AB74" s="515"/>
      <c r="AC74" s="533" t="str">
        <f>二年级跳绳附加分</f>
        <v/>
      </c>
      <c r="AD74" s="534" t="str">
        <f>二年级标准分</f>
        <v/>
      </c>
      <c r="AE74" s="534" t="str">
        <f>二年级总分</f>
        <v/>
      </c>
      <c r="AF74" s="517" t="str">
        <f>二年级等级</f>
        <v/>
      </c>
    </row>
    <row r="75" spans="1:32">
      <c r="A75" s="476">
        <v>202</v>
      </c>
      <c r="B75" s="477">
        <v>3</v>
      </c>
      <c r="C75" s="478"/>
      <c r="D75" s="471"/>
      <c r="E75" s="472"/>
      <c r="F75" s="473"/>
      <c r="G75" s="480"/>
      <c r="H75" s="475"/>
      <c r="I75" s="501"/>
      <c r="J75" s="502"/>
      <c r="K75" s="495"/>
      <c r="L75" s="649"/>
      <c r="M75" s="644"/>
      <c r="N75" s="505" t="str">
        <f>二年级BMI</f>
        <v/>
      </c>
      <c r="O75" s="499" t="str">
        <f>二年级BMI等级</f>
        <v/>
      </c>
      <c r="P75" s="500" t="str">
        <f>二年级BMI得分</f>
        <v/>
      </c>
      <c r="Q75" s="515" t="str">
        <f>二年级肺活量得分</f>
        <v/>
      </c>
      <c r="R75" s="512" t="str">
        <f>二年级等级</f>
        <v/>
      </c>
      <c r="S75" s="516" t="str">
        <f>二年级50米跑得分</f>
        <v/>
      </c>
      <c r="T75" s="512" t="str">
        <f>二年级等级</f>
        <v/>
      </c>
      <c r="U75" s="516" t="str">
        <f>二年级坐位体前屈得分</f>
        <v/>
      </c>
      <c r="V75" s="517" t="str">
        <f>二年级等级</f>
        <v/>
      </c>
      <c r="W75" s="516" t="str">
        <f>二年级一分钟跳绳得分</f>
        <v/>
      </c>
      <c r="X75" s="517" t="str">
        <f>二年级等级</f>
        <v/>
      </c>
      <c r="Y75" s="515"/>
      <c r="Z75" s="518"/>
      <c r="AA75" s="533"/>
      <c r="AB75" s="515"/>
      <c r="AC75" s="533" t="str">
        <f>二年级跳绳附加分</f>
        <v/>
      </c>
      <c r="AD75" s="534" t="str">
        <f>二年级标准分</f>
        <v/>
      </c>
      <c r="AE75" s="534" t="str">
        <f>二年级总分</f>
        <v/>
      </c>
      <c r="AF75" s="517" t="str">
        <f>二年级等级</f>
        <v/>
      </c>
    </row>
    <row r="76" spans="1:32">
      <c r="A76" s="476">
        <v>202</v>
      </c>
      <c r="B76" s="477">
        <v>4</v>
      </c>
      <c r="C76" s="478"/>
      <c r="D76" s="471"/>
      <c r="E76" s="472"/>
      <c r="F76" s="473"/>
      <c r="G76" s="480"/>
      <c r="H76" s="475"/>
      <c r="I76" s="501"/>
      <c r="J76" s="502"/>
      <c r="K76" s="495"/>
      <c r="L76" s="649"/>
      <c r="M76" s="644"/>
      <c r="N76" s="505" t="str">
        <f>二年级BMI</f>
        <v/>
      </c>
      <c r="O76" s="499" t="str">
        <f>二年级BMI等级</f>
        <v/>
      </c>
      <c r="P76" s="500" t="str">
        <f>二年级BMI得分</f>
        <v/>
      </c>
      <c r="Q76" s="515" t="str">
        <f>二年级肺活量得分</f>
        <v/>
      </c>
      <c r="R76" s="512" t="str">
        <f>二年级等级</f>
        <v/>
      </c>
      <c r="S76" s="516" t="str">
        <f>二年级50米跑得分</f>
        <v/>
      </c>
      <c r="T76" s="512" t="str">
        <f>二年级等级</f>
        <v/>
      </c>
      <c r="U76" s="516" t="str">
        <f>二年级坐位体前屈得分</f>
        <v/>
      </c>
      <c r="V76" s="517" t="str">
        <f>二年级等级</f>
        <v/>
      </c>
      <c r="W76" s="516" t="str">
        <f>二年级一分钟跳绳得分</f>
        <v/>
      </c>
      <c r="X76" s="517" t="str">
        <f>二年级等级</f>
        <v/>
      </c>
      <c r="Y76" s="515"/>
      <c r="Z76" s="518"/>
      <c r="AA76" s="533"/>
      <c r="AB76" s="515"/>
      <c r="AC76" s="533" t="str">
        <f>二年级跳绳附加分</f>
        <v/>
      </c>
      <c r="AD76" s="534" t="str">
        <f>二年级标准分</f>
        <v/>
      </c>
      <c r="AE76" s="534" t="str">
        <f>二年级总分</f>
        <v/>
      </c>
      <c r="AF76" s="517" t="str">
        <f>二年级等级</f>
        <v/>
      </c>
    </row>
    <row r="77" spans="1:32">
      <c r="A77" s="476">
        <v>202</v>
      </c>
      <c r="B77" s="477">
        <v>5</v>
      </c>
      <c r="C77" s="478"/>
      <c r="D77" s="471"/>
      <c r="E77" s="472"/>
      <c r="F77" s="473"/>
      <c r="G77" s="480"/>
      <c r="H77" s="475"/>
      <c r="I77" s="501"/>
      <c r="J77" s="502"/>
      <c r="K77" s="495"/>
      <c r="L77" s="649"/>
      <c r="M77" s="644"/>
      <c r="N77" s="505" t="str">
        <f>二年级BMI</f>
        <v/>
      </c>
      <c r="O77" s="499" t="str">
        <f>二年级BMI等级</f>
        <v/>
      </c>
      <c r="P77" s="500" t="str">
        <f>二年级BMI得分</f>
        <v/>
      </c>
      <c r="Q77" s="515" t="str">
        <f>二年级肺活量得分</f>
        <v/>
      </c>
      <c r="R77" s="512" t="str">
        <f>二年级等级</f>
        <v/>
      </c>
      <c r="S77" s="516" t="str">
        <f>二年级50米跑得分</f>
        <v/>
      </c>
      <c r="T77" s="512" t="str">
        <f>二年级等级</f>
        <v/>
      </c>
      <c r="U77" s="516" t="str">
        <f>二年级坐位体前屈得分</f>
        <v/>
      </c>
      <c r="V77" s="517" t="str">
        <f>二年级等级</f>
        <v/>
      </c>
      <c r="W77" s="516" t="str">
        <f>二年级一分钟跳绳得分</f>
        <v/>
      </c>
      <c r="X77" s="517" t="str">
        <f>二年级等级</f>
        <v/>
      </c>
      <c r="Y77" s="515"/>
      <c r="Z77" s="518"/>
      <c r="AA77" s="533"/>
      <c r="AB77" s="515"/>
      <c r="AC77" s="533" t="str">
        <f>二年级跳绳附加分</f>
        <v/>
      </c>
      <c r="AD77" s="534" t="str">
        <f>二年级标准分</f>
        <v/>
      </c>
      <c r="AE77" s="534" t="str">
        <f>二年级总分</f>
        <v/>
      </c>
      <c r="AF77" s="517" t="str">
        <f>二年级等级</f>
        <v/>
      </c>
    </row>
    <row r="78" spans="1:32">
      <c r="A78" s="476">
        <v>202</v>
      </c>
      <c r="B78" s="477">
        <v>6</v>
      </c>
      <c r="C78" s="478"/>
      <c r="D78" s="471"/>
      <c r="E78" s="472"/>
      <c r="F78" s="473"/>
      <c r="G78" s="480"/>
      <c r="H78" s="475"/>
      <c r="I78" s="501"/>
      <c r="J78" s="502"/>
      <c r="K78" s="495"/>
      <c r="L78" s="649"/>
      <c r="M78" s="644"/>
      <c r="N78" s="505" t="str">
        <f>二年级BMI</f>
        <v/>
      </c>
      <c r="O78" s="499" t="str">
        <f>二年级BMI等级</f>
        <v/>
      </c>
      <c r="P78" s="500" t="str">
        <f>二年级BMI得分</f>
        <v/>
      </c>
      <c r="Q78" s="515" t="str">
        <f>二年级肺活量得分</f>
        <v/>
      </c>
      <c r="R78" s="512" t="str">
        <f>二年级等级</f>
        <v/>
      </c>
      <c r="S78" s="516" t="str">
        <f>二年级50米跑得分</f>
        <v/>
      </c>
      <c r="T78" s="512" t="str">
        <f>二年级等级</f>
        <v/>
      </c>
      <c r="U78" s="516" t="str">
        <f>二年级坐位体前屈得分</f>
        <v/>
      </c>
      <c r="V78" s="517" t="str">
        <f>二年级等级</f>
        <v/>
      </c>
      <c r="W78" s="516" t="str">
        <f>二年级一分钟跳绳得分</f>
        <v/>
      </c>
      <c r="X78" s="517" t="str">
        <f>二年级等级</f>
        <v/>
      </c>
      <c r="Y78" s="515"/>
      <c r="Z78" s="518"/>
      <c r="AA78" s="533"/>
      <c r="AB78" s="515"/>
      <c r="AC78" s="533" t="str">
        <f>二年级跳绳附加分</f>
        <v/>
      </c>
      <c r="AD78" s="534" t="str">
        <f>二年级标准分</f>
        <v/>
      </c>
      <c r="AE78" s="534" t="str">
        <f>二年级总分</f>
        <v/>
      </c>
      <c r="AF78" s="517" t="str">
        <f>二年级等级</f>
        <v/>
      </c>
    </row>
    <row r="79" spans="1:32">
      <c r="A79" s="476">
        <v>202</v>
      </c>
      <c r="B79" s="477">
        <v>7</v>
      </c>
      <c r="C79" s="478"/>
      <c r="D79" s="471"/>
      <c r="E79" s="472"/>
      <c r="F79" s="473"/>
      <c r="G79" s="480"/>
      <c r="H79" s="475"/>
      <c r="I79" s="501"/>
      <c r="J79" s="502"/>
      <c r="K79" s="495"/>
      <c r="L79" s="649"/>
      <c r="M79" s="644"/>
      <c r="N79" s="505" t="str">
        <f>二年级BMI</f>
        <v/>
      </c>
      <c r="O79" s="499" t="str">
        <f>二年级BMI等级</f>
        <v/>
      </c>
      <c r="P79" s="500" t="str">
        <f>二年级BMI得分</f>
        <v/>
      </c>
      <c r="Q79" s="515" t="str">
        <f>二年级肺活量得分</f>
        <v/>
      </c>
      <c r="R79" s="512" t="str">
        <f>二年级等级</f>
        <v/>
      </c>
      <c r="S79" s="516" t="str">
        <f>二年级50米跑得分</f>
        <v/>
      </c>
      <c r="T79" s="517" t="str">
        <f>二年级等级</f>
        <v/>
      </c>
      <c r="U79" s="516" t="str">
        <f>二年级坐位体前屈得分</f>
        <v/>
      </c>
      <c r="V79" s="517" t="str">
        <f>二年级等级</f>
        <v/>
      </c>
      <c r="W79" s="516" t="str">
        <f>二年级一分钟跳绳得分</f>
        <v/>
      </c>
      <c r="X79" s="517" t="str">
        <f>二年级等级</f>
        <v/>
      </c>
      <c r="Y79" s="515"/>
      <c r="Z79" s="518"/>
      <c r="AA79" s="533"/>
      <c r="AB79" s="515"/>
      <c r="AC79" s="533" t="str">
        <f>二年级跳绳附加分</f>
        <v/>
      </c>
      <c r="AD79" s="534" t="str">
        <f>二年级标准分</f>
        <v/>
      </c>
      <c r="AE79" s="534" t="str">
        <f>二年级总分</f>
        <v/>
      </c>
      <c r="AF79" s="517" t="str">
        <f>二年级等级</f>
        <v/>
      </c>
    </row>
    <row r="80" spans="1:32">
      <c r="A80" s="476">
        <v>202</v>
      </c>
      <c r="B80" s="477">
        <v>8</v>
      </c>
      <c r="C80" s="478"/>
      <c r="D80" s="471"/>
      <c r="E80" s="472"/>
      <c r="F80" s="473"/>
      <c r="G80" s="480"/>
      <c r="H80" s="475"/>
      <c r="I80" s="501"/>
      <c r="J80" s="502"/>
      <c r="K80" s="495"/>
      <c r="L80" s="649"/>
      <c r="M80" s="644"/>
      <c r="N80" s="505" t="str">
        <f>二年级BMI</f>
        <v/>
      </c>
      <c r="O80" s="499" t="str">
        <f>二年级BMI等级</f>
        <v/>
      </c>
      <c r="P80" s="500" t="str">
        <f>二年级BMI得分</f>
        <v/>
      </c>
      <c r="Q80" s="515" t="str">
        <f>二年级肺活量得分</f>
        <v/>
      </c>
      <c r="R80" s="512" t="str">
        <f>二年级等级</f>
        <v/>
      </c>
      <c r="S80" s="516" t="str">
        <f>二年级50米跑得分</f>
        <v/>
      </c>
      <c r="T80" s="517" t="str">
        <f>二年级等级</f>
        <v/>
      </c>
      <c r="U80" s="516" t="str">
        <f>二年级坐位体前屈得分</f>
        <v/>
      </c>
      <c r="V80" s="517" t="str">
        <f>二年级等级</f>
        <v/>
      </c>
      <c r="W80" s="516" t="str">
        <f>二年级一分钟跳绳得分</f>
        <v/>
      </c>
      <c r="X80" s="517" t="str">
        <f>二年级等级</f>
        <v/>
      </c>
      <c r="Y80" s="515"/>
      <c r="Z80" s="518"/>
      <c r="AA80" s="533"/>
      <c r="AB80" s="515"/>
      <c r="AC80" s="533" t="str">
        <f>二年级跳绳附加分</f>
        <v/>
      </c>
      <c r="AD80" s="534" t="str">
        <f>二年级标准分</f>
        <v/>
      </c>
      <c r="AE80" s="534" t="str">
        <f>二年级总分</f>
        <v/>
      </c>
      <c r="AF80" s="517" t="str">
        <f>二年级等级</f>
        <v/>
      </c>
    </row>
    <row r="81" spans="1:32">
      <c r="A81" s="476">
        <v>202</v>
      </c>
      <c r="B81" s="477">
        <v>9</v>
      </c>
      <c r="C81" s="478"/>
      <c r="D81" s="471"/>
      <c r="E81" s="472"/>
      <c r="F81" s="473"/>
      <c r="G81" s="480"/>
      <c r="H81" s="475"/>
      <c r="I81" s="501"/>
      <c r="J81" s="502"/>
      <c r="K81" s="495"/>
      <c r="L81" s="649"/>
      <c r="M81" s="644"/>
      <c r="N81" s="505" t="str">
        <f>二年级BMI</f>
        <v/>
      </c>
      <c r="O81" s="499" t="str">
        <f>二年级BMI等级</f>
        <v/>
      </c>
      <c r="P81" s="500" t="str">
        <f>二年级BMI得分</f>
        <v/>
      </c>
      <c r="Q81" s="515" t="str">
        <f>二年级肺活量得分</f>
        <v/>
      </c>
      <c r="R81" s="512" t="str">
        <f>二年级等级</f>
        <v/>
      </c>
      <c r="S81" s="516" t="str">
        <f>二年级50米跑得分</f>
        <v/>
      </c>
      <c r="T81" s="517" t="str">
        <f>二年级等级</f>
        <v/>
      </c>
      <c r="U81" s="516" t="str">
        <f>二年级坐位体前屈得分</f>
        <v/>
      </c>
      <c r="V81" s="517" t="str">
        <f>二年级等级</f>
        <v/>
      </c>
      <c r="W81" s="516" t="str">
        <f>二年级一分钟跳绳得分</f>
        <v/>
      </c>
      <c r="X81" s="517" t="str">
        <f>二年级等级</f>
        <v/>
      </c>
      <c r="Y81" s="515"/>
      <c r="Z81" s="518"/>
      <c r="AA81" s="533"/>
      <c r="AB81" s="515"/>
      <c r="AC81" s="533" t="str">
        <f>二年级跳绳附加分</f>
        <v/>
      </c>
      <c r="AD81" s="534" t="str">
        <f>二年级标准分</f>
        <v/>
      </c>
      <c r="AE81" s="534" t="str">
        <f>二年级总分</f>
        <v/>
      </c>
      <c r="AF81" s="517" t="str">
        <f>二年级等级</f>
        <v/>
      </c>
    </row>
    <row r="82" spans="1:32">
      <c r="A82" s="476">
        <v>202</v>
      </c>
      <c r="B82" s="477">
        <v>10</v>
      </c>
      <c r="C82" s="478"/>
      <c r="D82" s="471"/>
      <c r="E82" s="472"/>
      <c r="F82" s="473"/>
      <c r="G82" s="480"/>
      <c r="H82" s="475"/>
      <c r="I82" s="501"/>
      <c r="J82" s="502"/>
      <c r="K82" s="495"/>
      <c r="L82" s="649"/>
      <c r="M82" s="644"/>
      <c r="N82" s="505" t="str">
        <f>二年级BMI</f>
        <v/>
      </c>
      <c r="O82" s="499" t="str">
        <f>二年级BMI等级</f>
        <v/>
      </c>
      <c r="P82" s="500" t="str">
        <f>二年级BMI得分</f>
        <v/>
      </c>
      <c r="Q82" s="515" t="str">
        <f>二年级肺活量得分</f>
        <v/>
      </c>
      <c r="R82" s="512" t="str">
        <f>二年级等级</f>
        <v/>
      </c>
      <c r="S82" s="516" t="str">
        <f>二年级50米跑得分</f>
        <v/>
      </c>
      <c r="T82" s="517" t="str">
        <f>二年级等级</f>
        <v/>
      </c>
      <c r="U82" s="516" t="str">
        <f>二年级坐位体前屈得分</f>
        <v/>
      </c>
      <c r="V82" s="517" t="str">
        <f>二年级等级</f>
        <v/>
      </c>
      <c r="W82" s="516" t="str">
        <f>二年级一分钟跳绳得分</f>
        <v/>
      </c>
      <c r="X82" s="517" t="str">
        <f>二年级等级</f>
        <v/>
      </c>
      <c r="Y82" s="515"/>
      <c r="Z82" s="518"/>
      <c r="AA82" s="533"/>
      <c r="AB82" s="515"/>
      <c r="AC82" s="533" t="str">
        <f>二年级跳绳附加分</f>
        <v/>
      </c>
      <c r="AD82" s="534" t="str">
        <f>二年级标准分</f>
        <v/>
      </c>
      <c r="AE82" s="534" t="str">
        <f>二年级总分</f>
        <v/>
      </c>
      <c r="AF82" s="517" t="str">
        <f>二年级等级</f>
        <v/>
      </c>
    </row>
    <row r="83" spans="1:32">
      <c r="A83" s="476">
        <v>202</v>
      </c>
      <c r="B83" s="477">
        <v>11</v>
      </c>
      <c r="C83" s="478"/>
      <c r="D83" s="471"/>
      <c r="E83" s="472"/>
      <c r="F83" s="473"/>
      <c r="G83" s="480"/>
      <c r="H83" s="475"/>
      <c r="I83" s="501"/>
      <c r="J83" s="502"/>
      <c r="K83" s="495"/>
      <c r="L83" s="649"/>
      <c r="M83" s="644"/>
      <c r="N83" s="505" t="str">
        <f>二年级BMI</f>
        <v/>
      </c>
      <c r="O83" s="499" t="str">
        <f>二年级BMI等级</f>
        <v/>
      </c>
      <c r="P83" s="500" t="str">
        <f>二年级BMI得分</f>
        <v/>
      </c>
      <c r="Q83" s="515" t="str">
        <f>二年级肺活量得分</f>
        <v/>
      </c>
      <c r="R83" s="512" t="str">
        <f>二年级等级</f>
        <v/>
      </c>
      <c r="S83" s="516" t="str">
        <f>二年级50米跑得分</f>
        <v/>
      </c>
      <c r="T83" s="517" t="str">
        <f>二年级等级</f>
        <v/>
      </c>
      <c r="U83" s="516" t="str">
        <f>二年级坐位体前屈得分</f>
        <v/>
      </c>
      <c r="V83" s="517" t="str">
        <f>二年级等级</f>
        <v/>
      </c>
      <c r="W83" s="516" t="str">
        <f>二年级一分钟跳绳得分</f>
        <v/>
      </c>
      <c r="X83" s="517" t="str">
        <f>二年级等级</f>
        <v/>
      </c>
      <c r="Y83" s="515"/>
      <c r="Z83" s="518"/>
      <c r="AA83" s="533"/>
      <c r="AB83" s="515"/>
      <c r="AC83" s="533" t="str">
        <f>二年级跳绳附加分</f>
        <v/>
      </c>
      <c r="AD83" s="534" t="str">
        <f>二年级标准分</f>
        <v/>
      </c>
      <c r="AE83" s="534" t="str">
        <f>二年级总分</f>
        <v/>
      </c>
      <c r="AF83" s="517" t="str">
        <f>二年级等级</f>
        <v/>
      </c>
    </row>
    <row r="84" spans="1:32">
      <c r="A84" s="476">
        <v>202</v>
      </c>
      <c r="B84" s="477">
        <v>12</v>
      </c>
      <c r="C84" s="478"/>
      <c r="D84" s="471"/>
      <c r="E84" s="472"/>
      <c r="F84" s="473"/>
      <c r="G84" s="480"/>
      <c r="H84" s="475"/>
      <c r="I84" s="501"/>
      <c r="J84" s="502"/>
      <c r="K84" s="495"/>
      <c r="L84" s="649"/>
      <c r="M84" s="644"/>
      <c r="N84" s="505" t="str">
        <f>二年级BMI</f>
        <v/>
      </c>
      <c r="O84" s="499" t="str">
        <f>二年级BMI等级</f>
        <v/>
      </c>
      <c r="P84" s="500" t="str">
        <f>二年级BMI得分</f>
        <v/>
      </c>
      <c r="Q84" s="515" t="str">
        <f>二年级肺活量得分</f>
        <v/>
      </c>
      <c r="R84" s="512" t="str">
        <f>二年级等级</f>
        <v/>
      </c>
      <c r="S84" s="516" t="str">
        <f>二年级50米跑得分</f>
        <v/>
      </c>
      <c r="T84" s="517" t="str">
        <f>二年级等级</f>
        <v/>
      </c>
      <c r="U84" s="516" t="str">
        <f>二年级坐位体前屈得分</f>
        <v/>
      </c>
      <c r="V84" s="517" t="str">
        <f>二年级等级</f>
        <v/>
      </c>
      <c r="W84" s="516" t="str">
        <f>二年级一分钟跳绳得分</f>
        <v/>
      </c>
      <c r="X84" s="517" t="str">
        <f>二年级等级</f>
        <v/>
      </c>
      <c r="Y84" s="515"/>
      <c r="Z84" s="518"/>
      <c r="AA84" s="533"/>
      <c r="AB84" s="515"/>
      <c r="AC84" s="533" t="str">
        <f>二年级跳绳附加分</f>
        <v/>
      </c>
      <c r="AD84" s="534" t="str">
        <f>二年级标准分</f>
        <v/>
      </c>
      <c r="AE84" s="534" t="str">
        <f>二年级总分</f>
        <v/>
      </c>
      <c r="AF84" s="517" t="str">
        <f>二年级等级</f>
        <v/>
      </c>
    </row>
    <row r="85" spans="1:32">
      <c r="A85" s="476">
        <v>202</v>
      </c>
      <c r="B85" s="477">
        <v>13</v>
      </c>
      <c r="C85" s="478"/>
      <c r="D85" s="471"/>
      <c r="E85" s="472"/>
      <c r="F85" s="473"/>
      <c r="G85" s="480"/>
      <c r="H85" s="475"/>
      <c r="I85" s="501"/>
      <c r="J85" s="502"/>
      <c r="K85" s="495"/>
      <c r="L85" s="649"/>
      <c r="M85" s="644"/>
      <c r="N85" s="505" t="str">
        <f>二年级BMI</f>
        <v/>
      </c>
      <c r="O85" s="499" t="str">
        <f>二年级BMI等级</f>
        <v/>
      </c>
      <c r="P85" s="500" t="str">
        <f>二年级BMI得分</f>
        <v/>
      </c>
      <c r="Q85" s="515" t="str">
        <f>二年级肺活量得分</f>
        <v/>
      </c>
      <c r="R85" s="512" t="str">
        <f>二年级等级</f>
        <v/>
      </c>
      <c r="S85" s="516" t="str">
        <f>二年级50米跑得分</f>
        <v/>
      </c>
      <c r="T85" s="517" t="str">
        <f>二年级等级</f>
        <v/>
      </c>
      <c r="U85" s="516" t="str">
        <f>二年级坐位体前屈得分</f>
        <v/>
      </c>
      <c r="V85" s="517" t="str">
        <f>二年级等级</f>
        <v/>
      </c>
      <c r="W85" s="516" t="str">
        <f>二年级一分钟跳绳得分</f>
        <v/>
      </c>
      <c r="X85" s="517" t="str">
        <f>二年级等级</f>
        <v/>
      </c>
      <c r="Y85" s="515"/>
      <c r="Z85" s="518"/>
      <c r="AA85" s="533"/>
      <c r="AB85" s="515"/>
      <c r="AC85" s="533" t="str">
        <f>二年级跳绳附加分</f>
        <v/>
      </c>
      <c r="AD85" s="534" t="str">
        <f>二年级标准分</f>
        <v/>
      </c>
      <c r="AE85" s="534" t="str">
        <f>二年级总分</f>
        <v/>
      </c>
      <c r="AF85" s="517" t="str">
        <f>二年级等级</f>
        <v/>
      </c>
    </row>
    <row r="86" spans="1:32">
      <c r="A86" s="476">
        <v>202</v>
      </c>
      <c r="B86" s="477">
        <v>14</v>
      </c>
      <c r="C86" s="478"/>
      <c r="D86" s="471"/>
      <c r="E86" s="472"/>
      <c r="F86" s="473"/>
      <c r="G86" s="480"/>
      <c r="H86" s="475"/>
      <c r="I86" s="501"/>
      <c r="J86" s="502"/>
      <c r="K86" s="495"/>
      <c r="L86" s="649"/>
      <c r="M86" s="644"/>
      <c r="N86" s="505" t="str">
        <f>二年级BMI</f>
        <v/>
      </c>
      <c r="O86" s="499" t="str">
        <f>二年级BMI等级</f>
        <v/>
      </c>
      <c r="P86" s="500" t="str">
        <f>二年级BMI得分</f>
        <v/>
      </c>
      <c r="Q86" s="515" t="str">
        <f>二年级肺活量得分</f>
        <v/>
      </c>
      <c r="R86" s="512" t="str">
        <f>二年级等级</f>
        <v/>
      </c>
      <c r="S86" s="516" t="str">
        <f>二年级50米跑得分</f>
        <v/>
      </c>
      <c r="T86" s="517" t="str">
        <f>二年级等级</f>
        <v/>
      </c>
      <c r="U86" s="516" t="str">
        <f>二年级坐位体前屈得分</f>
        <v/>
      </c>
      <c r="V86" s="517" t="str">
        <f>二年级等级</f>
        <v/>
      </c>
      <c r="W86" s="516" t="str">
        <f>二年级一分钟跳绳得分</f>
        <v/>
      </c>
      <c r="X86" s="517" t="str">
        <f>二年级等级</f>
        <v/>
      </c>
      <c r="Y86" s="515"/>
      <c r="Z86" s="518"/>
      <c r="AA86" s="533"/>
      <c r="AB86" s="515"/>
      <c r="AC86" s="533" t="str">
        <f>二年级跳绳附加分</f>
        <v/>
      </c>
      <c r="AD86" s="534" t="str">
        <f>二年级标准分</f>
        <v/>
      </c>
      <c r="AE86" s="534" t="str">
        <f>二年级总分</f>
        <v/>
      </c>
      <c r="AF86" s="517" t="str">
        <f>二年级等级</f>
        <v/>
      </c>
    </row>
    <row r="87" spans="1:32">
      <c r="A87" s="476">
        <v>202</v>
      </c>
      <c r="B87" s="477">
        <v>15</v>
      </c>
      <c r="C87" s="478"/>
      <c r="D87" s="471"/>
      <c r="E87" s="472"/>
      <c r="F87" s="473"/>
      <c r="G87" s="480"/>
      <c r="H87" s="475"/>
      <c r="I87" s="501"/>
      <c r="J87" s="502"/>
      <c r="K87" s="495"/>
      <c r="L87" s="649"/>
      <c r="M87" s="644"/>
      <c r="N87" s="505" t="str">
        <f>二年级BMI</f>
        <v/>
      </c>
      <c r="O87" s="499" t="str">
        <f>二年级BMI等级</f>
        <v/>
      </c>
      <c r="P87" s="500" t="str">
        <f>二年级BMI得分</f>
        <v/>
      </c>
      <c r="Q87" s="515" t="str">
        <f>二年级肺活量得分</f>
        <v/>
      </c>
      <c r="R87" s="512" t="str">
        <f>二年级等级</f>
        <v/>
      </c>
      <c r="S87" s="516" t="str">
        <f>二年级50米跑得分</f>
        <v/>
      </c>
      <c r="T87" s="517" t="str">
        <f>二年级等级</f>
        <v/>
      </c>
      <c r="U87" s="516" t="str">
        <f>二年级坐位体前屈得分</f>
        <v/>
      </c>
      <c r="V87" s="517" t="str">
        <f>二年级等级</f>
        <v/>
      </c>
      <c r="W87" s="516" t="str">
        <f>二年级一分钟跳绳得分</f>
        <v/>
      </c>
      <c r="X87" s="517" t="str">
        <f>二年级等级</f>
        <v/>
      </c>
      <c r="Y87" s="515"/>
      <c r="Z87" s="518"/>
      <c r="AA87" s="533"/>
      <c r="AB87" s="515"/>
      <c r="AC87" s="533" t="str">
        <f>二年级跳绳附加分</f>
        <v/>
      </c>
      <c r="AD87" s="534" t="str">
        <f>二年级标准分</f>
        <v/>
      </c>
      <c r="AE87" s="534" t="str">
        <f>二年级总分</f>
        <v/>
      </c>
      <c r="AF87" s="517" t="str">
        <f>二年级等级</f>
        <v/>
      </c>
    </row>
    <row r="88" spans="1:32">
      <c r="A88" s="476">
        <v>202</v>
      </c>
      <c r="B88" s="477">
        <v>16</v>
      </c>
      <c r="C88" s="478"/>
      <c r="D88" s="471"/>
      <c r="E88" s="478"/>
      <c r="F88" s="473"/>
      <c r="G88" s="480"/>
      <c r="H88" s="475"/>
      <c r="I88" s="501"/>
      <c r="J88" s="502"/>
      <c r="K88" s="502"/>
      <c r="L88" s="649"/>
      <c r="M88" s="644"/>
      <c r="N88" s="505" t="str">
        <f>二年级BMI</f>
        <v/>
      </c>
      <c r="O88" s="499" t="str">
        <f>二年级BMI等级</f>
        <v/>
      </c>
      <c r="P88" s="500" t="str">
        <f>二年级BMI得分</f>
        <v/>
      </c>
      <c r="Q88" s="515" t="str">
        <f>二年级肺活量得分</f>
        <v/>
      </c>
      <c r="R88" s="512" t="str">
        <f>二年级等级</f>
        <v/>
      </c>
      <c r="S88" s="516" t="str">
        <f>二年级50米跑得分</f>
        <v/>
      </c>
      <c r="T88" s="517" t="str">
        <f>二年级等级</f>
        <v/>
      </c>
      <c r="U88" s="516" t="str">
        <f>二年级坐位体前屈得分</f>
        <v/>
      </c>
      <c r="V88" s="517" t="str">
        <f>二年级等级</f>
        <v/>
      </c>
      <c r="W88" s="516" t="str">
        <f>二年级一分钟跳绳得分</f>
        <v/>
      </c>
      <c r="X88" s="517" t="str">
        <f>二年级等级</f>
        <v/>
      </c>
      <c r="Y88" s="515"/>
      <c r="Z88" s="518"/>
      <c r="AA88" s="533"/>
      <c r="AB88" s="515"/>
      <c r="AC88" s="533" t="str">
        <f>二年级跳绳附加分</f>
        <v/>
      </c>
      <c r="AD88" s="534" t="str">
        <f>二年级标准分</f>
        <v/>
      </c>
      <c r="AE88" s="534" t="str">
        <f>二年级总分</f>
        <v/>
      </c>
      <c r="AF88" s="517" t="str">
        <f>二年级等级</f>
        <v/>
      </c>
    </row>
    <row r="89" spans="1:32">
      <c r="A89" s="476">
        <v>202</v>
      </c>
      <c r="B89" s="477">
        <v>17</v>
      </c>
      <c r="C89" s="478"/>
      <c r="D89" s="471"/>
      <c r="E89" s="478"/>
      <c r="F89" s="473"/>
      <c r="G89" s="480"/>
      <c r="H89" s="475"/>
      <c r="I89" s="501"/>
      <c r="J89" s="502"/>
      <c r="K89" s="502"/>
      <c r="L89" s="649"/>
      <c r="M89" s="644"/>
      <c r="N89" s="505" t="str">
        <f>二年级BMI</f>
        <v/>
      </c>
      <c r="O89" s="499" t="str">
        <f>二年级BMI等级</f>
        <v/>
      </c>
      <c r="P89" s="500" t="str">
        <f>二年级BMI得分</f>
        <v/>
      </c>
      <c r="Q89" s="515" t="str">
        <f>二年级肺活量得分</f>
        <v/>
      </c>
      <c r="R89" s="512" t="str">
        <f>二年级等级</f>
        <v/>
      </c>
      <c r="S89" s="516" t="str">
        <f>二年级50米跑得分</f>
        <v/>
      </c>
      <c r="T89" s="517" t="str">
        <f>二年级等级</f>
        <v/>
      </c>
      <c r="U89" s="516" t="str">
        <f>二年级坐位体前屈得分</f>
        <v/>
      </c>
      <c r="V89" s="517" t="str">
        <f>二年级等级</f>
        <v/>
      </c>
      <c r="W89" s="516" t="str">
        <f>二年级一分钟跳绳得分</f>
        <v/>
      </c>
      <c r="X89" s="517" t="str">
        <f>二年级等级</f>
        <v/>
      </c>
      <c r="Y89" s="515"/>
      <c r="Z89" s="518"/>
      <c r="AA89" s="533"/>
      <c r="AB89" s="515"/>
      <c r="AC89" s="533" t="str">
        <f>二年级跳绳附加分</f>
        <v/>
      </c>
      <c r="AD89" s="534" t="str">
        <f>二年级标准分</f>
        <v/>
      </c>
      <c r="AE89" s="534" t="str">
        <f>二年级总分</f>
        <v/>
      </c>
      <c r="AF89" s="517" t="str">
        <f>二年级等级</f>
        <v/>
      </c>
    </row>
    <row r="90" spans="1:32">
      <c r="A90" s="476">
        <v>202</v>
      </c>
      <c r="B90" s="477">
        <v>18</v>
      </c>
      <c r="C90" s="478"/>
      <c r="D90" s="471"/>
      <c r="E90" s="478"/>
      <c r="F90" s="473"/>
      <c r="G90" s="480"/>
      <c r="H90" s="475"/>
      <c r="I90" s="501"/>
      <c r="J90" s="502"/>
      <c r="K90" s="502"/>
      <c r="L90" s="649"/>
      <c r="M90" s="644"/>
      <c r="N90" s="505" t="str">
        <f>二年级BMI</f>
        <v/>
      </c>
      <c r="O90" s="499" t="str">
        <f>二年级BMI等级</f>
        <v/>
      </c>
      <c r="P90" s="500" t="str">
        <f>二年级BMI得分</f>
        <v/>
      </c>
      <c r="Q90" s="515" t="str">
        <f>二年级肺活量得分</f>
        <v/>
      </c>
      <c r="R90" s="512" t="str">
        <f>二年级等级</f>
        <v/>
      </c>
      <c r="S90" s="516" t="str">
        <f>二年级50米跑得分</f>
        <v/>
      </c>
      <c r="T90" s="517" t="str">
        <f>二年级等级</f>
        <v/>
      </c>
      <c r="U90" s="516" t="str">
        <f>二年级坐位体前屈得分</f>
        <v/>
      </c>
      <c r="V90" s="517" t="str">
        <f>二年级等级</f>
        <v/>
      </c>
      <c r="W90" s="516" t="str">
        <f>二年级一分钟跳绳得分</f>
        <v/>
      </c>
      <c r="X90" s="517" t="str">
        <f>二年级等级</f>
        <v/>
      </c>
      <c r="Y90" s="515"/>
      <c r="Z90" s="518"/>
      <c r="AA90" s="533"/>
      <c r="AB90" s="515"/>
      <c r="AC90" s="533" t="str">
        <f>二年级跳绳附加分</f>
        <v/>
      </c>
      <c r="AD90" s="534" t="str">
        <f>二年级标准分</f>
        <v/>
      </c>
      <c r="AE90" s="534" t="str">
        <f>二年级总分</f>
        <v/>
      </c>
      <c r="AF90" s="517" t="str">
        <f>二年级等级</f>
        <v/>
      </c>
    </row>
    <row r="91" spans="1:32">
      <c r="A91" s="476">
        <v>202</v>
      </c>
      <c r="B91" s="477">
        <v>19</v>
      </c>
      <c r="C91" s="478"/>
      <c r="D91" s="471"/>
      <c r="E91" s="478"/>
      <c r="F91" s="473"/>
      <c r="G91" s="474"/>
      <c r="H91" s="475"/>
      <c r="I91" s="501"/>
      <c r="J91" s="502"/>
      <c r="K91" s="502"/>
      <c r="L91" s="649"/>
      <c r="M91" s="644"/>
      <c r="N91" s="505" t="str">
        <f>二年级BMI</f>
        <v/>
      </c>
      <c r="O91" s="499" t="str">
        <f>二年级BMI等级</f>
        <v/>
      </c>
      <c r="P91" s="500" t="str">
        <f>二年级BMI得分</f>
        <v/>
      </c>
      <c r="Q91" s="515" t="str">
        <f>二年级肺活量得分</f>
        <v/>
      </c>
      <c r="R91" s="512" t="str">
        <f>二年级等级</f>
        <v/>
      </c>
      <c r="S91" s="516" t="str">
        <f>二年级50米跑得分</f>
        <v/>
      </c>
      <c r="T91" s="517" t="str">
        <f>二年级等级</f>
        <v/>
      </c>
      <c r="U91" s="516" t="str">
        <f>二年级坐位体前屈得分</f>
        <v/>
      </c>
      <c r="V91" s="517" t="str">
        <f>二年级等级</f>
        <v/>
      </c>
      <c r="W91" s="516" t="str">
        <f>二年级一分钟跳绳得分</f>
        <v/>
      </c>
      <c r="X91" s="517" t="str">
        <f>二年级等级</f>
        <v/>
      </c>
      <c r="Y91" s="515"/>
      <c r="Z91" s="518"/>
      <c r="AA91" s="533"/>
      <c r="AB91" s="515"/>
      <c r="AC91" s="533" t="str">
        <f>二年级跳绳附加分</f>
        <v/>
      </c>
      <c r="AD91" s="534" t="str">
        <f>二年级标准分</f>
        <v/>
      </c>
      <c r="AE91" s="534" t="str">
        <f>二年级总分</f>
        <v/>
      </c>
      <c r="AF91" s="517" t="str">
        <f>二年级等级</f>
        <v/>
      </c>
    </row>
    <row r="92" spans="1:32">
      <c r="A92" s="476">
        <v>202</v>
      </c>
      <c r="B92" s="477">
        <v>20</v>
      </c>
      <c r="C92" s="478"/>
      <c r="D92" s="471"/>
      <c r="E92" s="478"/>
      <c r="F92" s="473"/>
      <c r="G92" s="474"/>
      <c r="H92" s="475"/>
      <c r="I92" s="501"/>
      <c r="J92" s="502"/>
      <c r="K92" s="502"/>
      <c r="L92" s="649"/>
      <c r="M92" s="644"/>
      <c r="N92" s="505" t="str">
        <f>二年级BMI</f>
        <v/>
      </c>
      <c r="O92" s="499" t="str">
        <f>二年级BMI等级</f>
        <v/>
      </c>
      <c r="P92" s="500" t="str">
        <f>二年级BMI得分</f>
        <v/>
      </c>
      <c r="Q92" s="515" t="str">
        <f>二年级肺活量得分</f>
        <v/>
      </c>
      <c r="R92" s="512" t="str">
        <f>二年级等级</f>
        <v/>
      </c>
      <c r="S92" s="516" t="str">
        <f>二年级50米跑得分</f>
        <v/>
      </c>
      <c r="T92" s="517" t="str">
        <f>二年级等级</f>
        <v/>
      </c>
      <c r="U92" s="516" t="str">
        <f>二年级坐位体前屈得分</f>
        <v/>
      </c>
      <c r="V92" s="517" t="str">
        <f>二年级等级</f>
        <v/>
      </c>
      <c r="W92" s="516" t="str">
        <f>二年级一分钟跳绳得分</f>
        <v/>
      </c>
      <c r="X92" s="517" t="str">
        <f>二年级等级</f>
        <v/>
      </c>
      <c r="Y92" s="515"/>
      <c r="Z92" s="518"/>
      <c r="AA92" s="533"/>
      <c r="AB92" s="515"/>
      <c r="AC92" s="533" t="str">
        <f>二年级跳绳附加分</f>
        <v/>
      </c>
      <c r="AD92" s="534" t="str">
        <f>二年级标准分</f>
        <v/>
      </c>
      <c r="AE92" s="534" t="str">
        <f>二年级总分</f>
        <v/>
      </c>
      <c r="AF92" s="517" t="str">
        <f>二年级等级</f>
        <v/>
      </c>
    </row>
    <row r="93" spans="1:32">
      <c r="A93" s="476">
        <v>202</v>
      </c>
      <c r="B93" s="477">
        <v>21</v>
      </c>
      <c r="C93" s="478"/>
      <c r="D93" s="471"/>
      <c r="E93" s="478"/>
      <c r="F93" s="473"/>
      <c r="G93" s="480"/>
      <c r="H93" s="475"/>
      <c r="I93" s="501"/>
      <c r="J93" s="502"/>
      <c r="K93" s="502"/>
      <c r="L93" s="649"/>
      <c r="M93" s="644"/>
      <c r="N93" s="505" t="str">
        <f>二年级BMI</f>
        <v/>
      </c>
      <c r="O93" s="499" t="str">
        <f>二年级BMI等级</f>
        <v/>
      </c>
      <c r="P93" s="500" t="str">
        <f>二年级BMI得分</f>
        <v/>
      </c>
      <c r="Q93" s="515" t="str">
        <f>二年级肺活量得分</f>
        <v/>
      </c>
      <c r="R93" s="512" t="str">
        <f>二年级等级</f>
        <v/>
      </c>
      <c r="S93" s="516" t="str">
        <f>二年级50米跑得分</f>
        <v/>
      </c>
      <c r="T93" s="517" t="str">
        <f>二年级等级</f>
        <v/>
      </c>
      <c r="U93" s="516" t="str">
        <f>二年级坐位体前屈得分</f>
        <v/>
      </c>
      <c r="V93" s="517" t="str">
        <f>二年级等级</f>
        <v/>
      </c>
      <c r="W93" s="516" t="str">
        <f>二年级一分钟跳绳得分</f>
        <v/>
      </c>
      <c r="X93" s="517" t="str">
        <f>二年级等级</f>
        <v/>
      </c>
      <c r="Y93" s="515"/>
      <c r="Z93" s="518"/>
      <c r="AA93" s="533"/>
      <c r="AB93" s="515"/>
      <c r="AC93" s="533" t="str">
        <f>二年级跳绳附加分</f>
        <v/>
      </c>
      <c r="AD93" s="534" t="str">
        <f>二年级标准分</f>
        <v/>
      </c>
      <c r="AE93" s="534" t="str">
        <f>二年级总分</f>
        <v/>
      </c>
      <c r="AF93" s="517" t="str">
        <f>二年级等级</f>
        <v/>
      </c>
    </row>
    <row r="94" spans="1:32">
      <c r="A94" s="476">
        <v>202</v>
      </c>
      <c r="B94" s="477">
        <v>22</v>
      </c>
      <c r="C94" s="478"/>
      <c r="D94" s="471"/>
      <c r="E94" s="478"/>
      <c r="F94" s="473"/>
      <c r="G94" s="480"/>
      <c r="H94" s="475"/>
      <c r="I94" s="501"/>
      <c r="J94" s="502"/>
      <c r="K94" s="502"/>
      <c r="L94" s="649"/>
      <c r="M94" s="644"/>
      <c r="N94" s="505" t="str">
        <f>二年级BMI</f>
        <v/>
      </c>
      <c r="O94" s="499" t="str">
        <f>二年级BMI等级</f>
        <v/>
      </c>
      <c r="P94" s="500" t="str">
        <f>二年级BMI得分</f>
        <v/>
      </c>
      <c r="Q94" s="515" t="str">
        <f>二年级肺活量得分</f>
        <v/>
      </c>
      <c r="R94" s="512" t="str">
        <f>二年级等级</f>
        <v/>
      </c>
      <c r="S94" s="516" t="str">
        <f>二年级50米跑得分</f>
        <v/>
      </c>
      <c r="T94" s="517" t="str">
        <f>二年级等级</f>
        <v/>
      </c>
      <c r="U94" s="516" t="str">
        <f>二年级坐位体前屈得分</f>
        <v/>
      </c>
      <c r="V94" s="517" t="str">
        <f>二年级等级</f>
        <v/>
      </c>
      <c r="W94" s="516" t="str">
        <f>二年级一分钟跳绳得分</f>
        <v/>
      </c>
      <c r="X94" s="517" t="str">
        <f>二年级等级</f>
        <v/>
      </c>
      <c r="Y94" s="515"/>
      <c r="Z94" s="518"/>
      <c r="AA94" s="533"/>
      <c r="AB94" s="515"/>
      <c r="AC94" s="533" t="str">
        <f>二年级跳绳附加分</f>
        <v/>
      </c>
      <c r="AD94" s="534" t="str">
        <f>二年级标准分</f>
        <v/>
      </c>
      <c r="AE94" s="534" t="str">
        <f>二年级总分</f>
        <v/>
      </c>
      <c r="AF94" s="517" t="str">
        <f>二年级等级</f>
        <v/>
      </c>
    </row>
    <row r="95" spans="1:32">
      <c r="A95" s="476">
        <v>202</v>
      </c>
      <c r="B95" s="477">
        <v>23</v>
      </c>
      <c r="C95" s="478"/>
      <c r="D95" s="471"/>
      <c r="E95" s="478"/>
      <c r="F95" s="473"/>
      <c r="G95" s="480"/>
      <c r="H95" s="475"/>
      <c r="I95" s="501"/>
      <c r="J95" s="502"/>
      <c r="K95" s="502"/>
      <c r="L95" s="649"/>
      <c r="M95" s="644"/>
      <c r="N95" s="505" t="str">
        <f>二年级BMI</f>
        <v/>
      </c>
      <c r="O95" s="499" t="str">
        <f>二年级BMI等级</f>
        <v/>
      </c>
      <c r="P95" s="500" t="str">
        <f>二年级BMI得分</f>
        <v/>
      </c>
      <c r="Q95" s="515" t="str">
        <f>二年级肺活量得分</f>
        <v/>
      </c>
      <c r="R95" s="512" t="str">
        <f>二年级等级</f>
        <v/>
      </c>
      <c r="S95" s="516" t="str">
        <f>二年级50米跑得分</f>
        <v/>
      </c>
      <c r="T95" s="517" t="str">
        <f>二年级等级</f>
        <v/>
      </c>
      <c r="U95" s="516" t="str">
        <f>二年级坐位体前屈得分</f>
        <v/>
      </c>
      <c r="V95" s="517" t="str">
        <f>二年级等级</f>
        <v/>
      </c>
      <c r="W95" s="516" t="str">
        <f>二年级一分钟跳绳得分</f>
        <v/>
      </c>
      <c r="X95" s="517" t="str">
        <f>二年级等级</f>
        <v/>
      </c>
      <c r="Y95" s="515"/>
      <c r="Z95" s="518"/>
      <c r="AA95" s="533"/>
      <c r="AB95" s="515"/>
      <c r="AC95" s="533" t="str">
        <f>二年级跳绳附加分</f>
        <v/>
      </c>
      <c r="AD95" s="534" t="str">
        <f>二年级标准分</f>
        <v/>
      </c>
      <c r="AE95" s="534" t="str">
        <f>二年级总分</f>
        <v/>
      </c>
      <c r="AF95" s="517" t="str">
        <f>二年级等级</f>
        <v/>
      </c>
    </row>
    <row r="96" spans="1:32">
      <c r="A96" s="476">
        <v>202</v>
      </c>
      <c r="B96" s="477">
        <v>24</v>
      </c>
      <c r="C96" s="478"/>
      <c r="D96" s="471"/>
      <c r="E96" s="478"/>
      <c r="F96" s="473"/>
      <c r="G96" s="480"/>
      <c r="H96" s="475"/>
      <c r="I96" s="501"/>
      <c r="J96" s="502"/>
      <c r="K96" s="502"/>
      <c r="L96" s="649"/>
      <c r="M96" s="644"/>
      <c r="N96" s="505" t="str">
        <f>二年级BMI</f>
        <v/>
      </c>
      <c r="O96" s="499" t="str">
        <f>二年级BMI等级</f>
        <v/>
      </c>
      <c r="P96" s="500" t="str">
        <f>二年级BMI得分</f>
        <v/>
      </c>
      <c r="Q96" s="515" t="str">
        <f>二年级肺活量得分</f>
        <v/>
      </c>
      <c r="R96" s="512" t="str">
        <f>二年级等级</f>
        <v/>
      </c>
      <c r="S96" s="516" t="str">
        <f>二年级50米跑得分</f>
        <v/>
      </c>
      <c r="T96" s="517" t="str">
        <f>二年级等级</f>
        <v/>
      </c>
      <c r="U96" s="516" t="str">
        <f>二年级坐位体前屈得分</f>
        <v/>
      </c>
      <c r="V96" s="517" t="str">
        <f>二年级等级</f>
        <v/>
      </c>
      <c r="W96" s="516" t="str">
        <f>二年级一分钟跳绳得分</f>
        <v/>
      </c>
      <c r="X96" s="517" t="str">
        <f>二年级等级</f>
        <v/>
      </c>
      <c r="Y96" s="515"/>
      <c r="Z96" s="518"/>
      <c r="AA96" s="533"/>
      <c r="AB96" s="515"/>
      <c r="AC96" s="533" t="str">
        <f>二年级跳绳附加分</f>
        <v/>
      </c>
      <c r="AD96" s="534" t="str">
        <f>二年级标准分</f>
        <v/>
      </c>
      <c r="AE96" s="534" t="str">
        <f>二年级总分</f>
        <v/>
      </c>
      <c r="AF96" s="517" t="str">
        <f>二年级等级</f>
        <v/>
      </c>
    </row>
    <row r="97" spans="1:32">
      <c r="A97" s="476">
        <v>202</v>
      </c>
      <c r="B97" s="477">
        <v>25</v>
      </c>
      <c r="C97" s="478"/>
      <c r="D97" s="471"/>
      <c r="E97" s="478"/>
      <c r="F97" s="473"/>
      <c r="G97" s="480"/>
      <c r="H97" s="475"/>
      <c r="I97" s="501"/>
      <c r="J97" s="502"/>
      <c r="K97" s="502"/>
      <c r="L97" s="649"/>
      <c r="M97" s="644"/>
      <c r="N97" s="505" t="str">
        <f>二年级BMI</f>
        <v/>
      </c>
      <c r="O97" s="499" t="str">
        <f>二年级BMI等级</f>
        <v/>
      </c>
      <c r="P97" s="500" t="str">
        <f>二年级BMI得分</f>
        <v/>
      </c>
      <c r="Q97" s="515" t="str">
        <f>二年级肺活量得分</f>
        <v/>
      </c>
      <c r="R97" s="512" t="str">
        <f>二年级等级</f>
        <v/>
      </c>
      <c r="S97" s="516" t="str">
        <f>二年级50米跑得分</f>
        <v/>
      </c>
      <c r="T97" s="517" t="str">
        <f>二年级等级</f>
        <v/>
      </c>
      <c r="U97" s="516" t="str">
        <f>二年级坐位体前屈得分</f>
        <v/>
      </c>
      <c r="V97" s="517" t="str">
        <f>二年级等级</f>
        <v/>
      </c>
      <c r="W97" s="516" t="str">
        <f>二年级一分钟跳绳得分</f>
        <v/>
      </c>
      <c r="X97" s="517" t="str">
        <f>二年级等级</f>
        <v/>
      </c>
      <c r="Y97" s="515"/>
      <c r="Z97" s="518"/>
      <c r="AA97" s="533"/>
      <c r="AB97" s="515"/>
      <c r="AC97" s="533" t="str">
        <f>二年级跳绳附加分</f>
        <v/>
      </c>
      <c r="AD97" s="534" t="str">
        <f>二年级标准分</f>
        <v/>
      </c>
      <c r="AE97" s="534" t="str">
        <f>二年级总分</f>
        <v/>
      </c>
      <c r="AF97" s="517" t="str">
        <f>二年级等级</f>
        <v/>
      </c>
    </row>
    <row r="98" spans="1:32">
      <c r="A98" s="476">
        <v>202</v>
      </c>
      <c r="B98" s="477">
        <v>26</v>
      </c>
      <c r="C98" s="478"/>
      <c r="D98" s="471"/>
      <c r="E98" s="478"/>
      <c r="F98" s="473"/>
      <c r="G98" s="480"/>
      <c r="H98" s="475"/>
      <c r="I98" s="501"/>
      <c r="J98" s="502"/>
      <c r="K98" s="502"/>
      <c r="L98" s="649"/>
      <c r="M98" s="644"/>
      <c r="N98" s="505" t="str">
        <f>二年级BMI</f>
        <v/>
      </c>
      <c r="O98" s="499" t="str">
        <f>二年级BMI等级</f>
        <v/>
      </c>
      <c r="P98" s="500" t="str">
        <f>二年级BMI得分</f>
        <v/>
      </c>
      <c r="Q98" s="515" t="str">
        <f>二年级肺活量得分</f>
        <v/>
      </c>
      <c r="R98" s="512" t="str">
        <f>二年级等级</f>
        <v/>
      </c>
      <c r="S98" s="516" t="str">
        <f>二年级50米跑得分</f>
        <v/>
      </c>
      <c r="T98" s="517" t="str">
        <f>二年级等级</f>
        <v/>
      </c>
      <c r="U98" s="516" t="str">
        <f>二年级坐位体前屈得分</f>
        <v/>
      </c>
      <c r="V98" s="517" t="str">
        <f>二年级等级</f>
        <v/>
      </c>
      <c r="W98" s="516" t="str">
        <f>二年级一分钟跳绳得分</f>
        <v/>
      </c>
      <c r="X98" s="517" t="str">
        <f>二年级等级</f>
        <v/>
      </c>
      <c r="Y98" s="515"/>
      <c r="Z98" s="518"/>
      <c r="AA98" s="533"/>
      <c r="AB98" s="515"/>
      <c r="AC98" s="533" t="str">
        <f>二年级跳绳附加分</f>
        <v/>
      </c>
      <c r="AD98" s="534" t="str">
        <f>二年级标准分</f>
        <v/>
      </c>
      <c r="AE98" s="534" t="str">
        <f>二年级总分</f>
        <v/>
      </c>
      <c r="AF98" s="517" t="str">
        <f>二年级等级</f>
        <v/>
      </c>
    </row>
    <row r="99" spans="1:32">
      <c r="A99" s="476">
        <v>202</v>
      </c>
      <c r="B99" s="477">
        <v>27</v>
      </c>
      <c r="C99" s="478"/>
      <c r="D99" s="471"/>
      <c r="E99" s="478"/>
      <c r="F99" s="473"/>
      <c r="G99" s="480"/>
      <c r="H99" s="475"/>
      <c r="I99" s="501"/>
      <c r="J99" s="502"/>
      <c r="K99" s="502"/>
      <c r="L99" s="649"/>
      <c r="M99" s="644"/>
      <c r="N99" s="505" t="str">
        <f>二年级BMI</f>
        <v/>
      </c>
      <c r="O99" s="499" t="str">
        <f>二年级BMI等级</f>
        <v/>
      </c>
      <c r="P99" s="500" t="str">
        <f>二年级BMI得分</f>
        <v/>
      </c>
      <c r="Q99" s="515" t="str">
        <f>二年级肺活量得分</f>
        <v/>
      </c>
      <c r="R99" s="512" t="str">
        <f>二年级等级</f>
        <v/>
      </c>
      <c r="S99" s="516" t="str">
        <f>二年级50米跑得分</f>
        <v/>
      </c>
      <c r="T99" s="517" t="str">
        <f>二年级等级</f>
        <v/>
      </c>
      <c r="U99" s="516" t="str">
        <f>二年级坐位体前屈得分</f>
        <v/>
      </c>
      <c r="V99" s="517" t="str">
        <f>二年级等级</f>
        <v/>
      </c>
      <c r="W99" s="516" t="str">
        <f>二年级一分钟跳绳得分</f>
        <v/>
      </c>
      <c r="X99" s="517" t="str">
        <f>二年级等级</f>
        <v/>
      </c>
      <c r="Y99" s="515"/>
      <c r="Z99" s="518"/>
      <c r="AA99" s="533"/>
      <c r="AB99" s="515"/>
      <c r="AC99" s="533" t="str">
        <f>二年级跳绳附加分</f>
        <v/>
      </c>
      <c r="AD99" s="534" t="str">
        <f>二年级标准分</f>
        <v/>
      </c>
      <c r="AE99" s="534" t="str">
        <f>二年级总分</f>
        <v/>
      </c>
      <c r="AF99" s="517" t="str">
        <f>二年级等级</f>
        <v/>
      </c>
    </row>
    <row r="100" spans="1:32">
      <c r="A100" s="476">
        <v>202</v>
      </c>
      <c r="B100" s="477">
        <v>28</v>
      </c>
      <c r="C100" s="478"/>
      <c r="D100" s="471"/>
      <c r="E100" s="478"/>
      <c r="F100" s="473"/>
      <c r="G100" s="480"/>
      <c r="H100" s="475"/>
      <c r="I100" s="501"/>
      <c r="J100" s="502"/>
      <c r="K100" s="502"/>
      <c r="L100" s="649"/>
      <c r="M100" s="644"/>
      <c r="N100" s="505" t="str">
        <f>二年级BMI</f>
        <v/>
      </c>
      <c r="O100" s="499" t="str">
        <f>二年级BMI等级</f>
        <v/>
      </c>
      <c r="P100" s="500" t="str">
        <f>二年级BMI得分</f>
        <v/>
      </c>
      <c r="Q100" s="515" t="str">
        <f>二年级肺活量得分</f>
        <v/>
      </c>
      <c r="R100" s="512" t="str">
        <f>二年级等级</f>
        <v/>
      </c>
      <c r="S100" s="516" t="str">
        <f>二年级50米跑得分</f>
        <v/>
      </c>
      <c r="T100" s="517" t="str">
        <f>二年级等级</f>
        <v/>
      </c>
      <c r="U100" s="516" t="str">
        <f>二年级坐位体前屈得分</f>
        <v/>
      </c>
      <c r="V100" s="517" t="str">
        <f>二年级等级</f>
        <v/>
      </c>
      <c r="W100" s="516" t="str">
        <f>二年级一分钟跳绳得分</f>
        <v/>
      </c>
      <c r="X100" s="517" t="str">
        <f>二年级等级</f>
        <v/>
      </c>
      <c r="Y100" s="515"/>
      <c r="Z100" s="518"/>
      <c r="AA100" s="533"/>
      <c r="AB100" s="515"/>
      <c r="AC100" s="533" t="str">
        <f>二年级跳绳附加分</f>
        <v/>
      </c>
      <c r="AD100" s="534" t="str">
        <f>二年级标准分</f>
        <v/>
      </c>
      <c r="AE100" s="534" t="str">
        <f>二年级总分</f>
        <v/>
      </c>
      <c r="AF100" s="517" t="str">
        <f>二年级等级</f>
        <v/>
      </c>
    </row>
    <row r="101" spans="1:32">
      <c r="A101" s="476">
        <v>202</v>
      </c>
      <c r="B101" s="477">
        <v>29</v>
      </c>
      <c r="C101" s="478"/>
      <c r="D101" s="471"/>
      <c r="E101" s="478"/>
      <c r="F101" s="473"/>
      <c r="G101" s="480"/>
      <c r="H101" s="475"/>
      <c r="I101" s="501"/>
      <c r="J101" s="502"/>
      <c r="K101" s="502"/>
      <c r="L101" s="649"/>
      <c r="M101" s="644"/>
      <c r="N101" s="505" t="str">
        <f>二年级BMI</f>
        <v/>
      </c>
      <c r="O101" s="499" t="str">
        <f>二年级BMI等级</f>
        <v/>
      </c>
      <c r="P101" s="500" t="str">
        <f>二年级BMI得分</f>
        <v/>
      </c>
      <c r="Q101" s="515" t="str">
        <f>二年级肺活量得分</f>
        <v/>
      </c>
      <c r="R101" s="512" t="str">
        <f>二年级等级</f>
        <v/>
      </c>
      <c r="S101" s="516" t="str">
        <f>二年级50米跑得分</f>
        <v/>
      </c>
      <c r="T101" s="517" t="str">
        <f>二年级等级</f>
        <v/>
      </c>
      <c r="U101" s="516" t="str">
        <f>二年级坐位体前屈得分</f>
        <v/>
      </c>
      <c r="V101" s="517" t="str">
        <f>二年级等级</f>
        <v/>
      </c>
      <c r="W101" s="516" t="str">
        <f>二年级一分钟跳绳得分</f>
        <v/>
      </c>
      <c r="X101" s="517" t="str">
        <f>二年级等级</f>
        <v/>
      </c>
      <c r="Y101" s="515"/>
      <c r="Z101" s="518"/>
      <c r="AA101" s="533"/>
      <c r="AB101" s="515"/>
      <c r="AC101" s="533" t="str">
        <f>二年级跳绳附加分</f>
        <v/>
      </c>
      <c r="AD101" s="534" t="str">
        <f>二年级标准分</f>
        <v/>
      </c>
      <c r="AE101" s="534" t="str">
        <f>二年级总分</f>
        <v/>
      </c>
      <c r="AF101" s="517" t="str">
        <f>二年级等级</f>
        <v/>
      </c>
    </row>
    <row r="102" spans="1:32">
      <c r="A102" s="476">
        <v>202</v>
      </c>
      <c r="B102" s="477">
        <v>30</v>
      </c>
      <c r="C102" s="478"/>
      <c r="D102" s="471"/>
      <c r="E102" s="478"/>
      <c r="F102" s="473"/>
      <c r="G102" s="480"/>
      <c r="H102" s="475"/>
      <c r="I102" s="501"/>
      <c r="J102" s="502"/>
      <c r="K102" s="502"/>
      <c r="L102" s="649"/>
      <c r="M102" s="644"/>
      <c r="N102" s="505" t="str">
        <f>二年级BMI</f>
        <v/>
      </c>
      <c r="O102" s="499" t="str">
        <f>二年级BMI等级</f>
        <v/>
      </c>
      <c r="P102" s="500" t="str">
        <f>二年级BMI得分</f>
        <v/>
      </c>
      <c r="Q102" s="515" t="str">
        <f>二年级肺活量得分</f>
        <v/>
      </c>
      <c r="R102" s="512" t="str">
        <f>二年级等级</f>
        <v/>
      </c>
      <c r="S102" s="516" t="str">
        <f>二年级50米跑得分</f>
        <v/>
      </c>
      <c r="T102" s="517" t="str">
        <f>二年级等级</f>
        <v/>
      </c>
      <c r="U102" s="516" t="str">
        <f>二年级坐位体前屈得分</f>
        <v/>
      </c>
      <c r="V102" s="517" t="str">
        <f>二年级等级</f>
        <v/>
      </c>
      <c r="W102" s="516" t="str">
        <f>二年级一分钟跳绳得分</f>
        <v/>
      </c>
      <c r="X102" s="517" t="str">
        <f>二年级等级</f>
        <v/>
      </c>
      <c r="Y102" s="515"/>
      <c r="Z102" s="518"/>
      <c r="AA102" s="533"/>
      <c r="AB102" s="515"/>
      <c r="AC102" s="533" t="str">
        <f>二年级跳绳附加分</f>
        <v/>
      </c>
      <c r="AD102" s="534" t="str">
        <f>二年级标准分</f>
        <v/>
      </c>
      <c r="AE102" s="534" t="str">
        <f>二年级总分</f>
        <v/>
      </c>
      <c r="AF102" s="517" t="str">
        <f>二年级等级</f>
        <v/>
      </c>
    </row>
    <row r="103" spans="1:32">
      <c r="A103" s="476">
        <v>202</v>
      </c>
      <c r="B103" s="477">
        <v>31</v>
      </c>
      <c r="C103" s="478"/>
      <c r="D103" s="471"/>
      <c r="E103" s="478"/>
      <c r="F103" s="473"/>
      <c r="G103" s="480"/>
      <c r="H103" s="475"/>
      <c r="I103" s="501"/>
      <c r="J103" s="502"/>
      <c r="K103" s="502"/>
      <c r="L103" s="649"/>
      <c r="M103" s="644"/>
      <c r="N103" s="505" t="str">
        <f>二年级BMI</f>
        <v/>
      </c>
      <c r="O103" s="499" t="str">
        <f>二年级BMI等级</f>
        <v/>
      </c>
      <c r="P103" s="500" t="str">
        <f>二年级BMI得分</f>
        <v/>
      </c>
      <c r="Q103" s="515" t="str">
        <f>二年级肺活量得分</f>
        <v/>
      </c>
      <c r="R103" s="512" t="str">
        <f>二年级等级</f>
        <v/>
      </c>
      <c r="S103" s="516" t="str">
        <f>二年级50米跑得分</f>
        <v/>
      </c>
      <c r="T103" s="517" t="str">
        <f>二年级等级</f>
        <v/>
      </c>
      <c r="U103" s="516" t="str">
        <f>二年级坐位体前屈得分</f>
        <v/>
      </c>
      <c r="V103" s="517" t="str">
        <f>二年级等级</f>
        <v/>
      </c>
      <c r="W103" s="516" t="str">
        <f>二年级一分钟跳绳得分</f>
        <v/>
      </c>
      <c r="X103" s="517" t="str">
        <f>二年级等级</f>
        <v/>
      </c>
      <c r="Y103" s="515"/>
      <c r="Z103" s="518"/>
      <c r="AA103" s="533"/>
      <c r="AB103" s="515"/>
      <c r="AC103" s="533" t="str">
        <f>二年级跳绳附加分</f>
        <v/>
      </c>
      <c r="AD103" s="534" t="str">
        <f>二年级标准分</f>
        <v/>
      </c>
      <c r="AE103" s="534" t="str">
        <f>二年级总分</f>
        <v/>
      </c>
      <c r="AF103" s="517" t="str">
        <f>二年级等级</f>
        <v/>
      </c>
    </row>
    <row r="104" spans="1:32">
      <c r="A104" s="476">
        <v>202</v>
      </c>
      <c r="B104" s="477">
        <v>32</v>
      </c>
      <c r="C104" s="478"/>
      <c r="D104" s="471"/>
      <c r="E104" s="478"/>
      <c r="F104" s="473"/>
      <c r="G104" s="480"/>
      <c r="H104" s="475"/>
      <c r="I104" s="501"/>
      <c r="J104" s="502"/>
      <c r="K104" s="502"/>
      <c r="L104" s="649"/>
      <c r="M104" s="644"/>
      <c r="N104" s="505" t="str">
        <f>二年级BMI</f>
        <v/>
      </c>
      <c r="O104" s="499" t="str">
        <f>二年级BMI等级</f>
        <v/>
      </c>
      <c r="P104" s="500" t="str">
        <f>二年级BMI得分</f>
        <v/>
      </c>
      <c r="Q104" s="515" t="str">
        <f>二年级肺活量得分</f>
        <v/>
      </c>
      <c r="R104" s="512" t="str">
        <f>二年级等级</f>
        <v/>
      </c>
      <c r="S104" s="516" t="str">
        <f>二年级50米跑得分</f>
        <v/>
      </c>
      <c r="T104" s="517" t="str">
        <f>二年级等级</f>
        <v/>
      </c>
      <c r="U104" s="516" t="str">
        <f>二年级坐位体前屈得分</f>
        <v/>
      </c>
      <c r="V104" s="517" t="str">
        <f>二年级等级</f>
        <v/>
      </c>
      <c r="W104" s="516" t="str">
        <f>二年级一分钟跳绳得分</f>
        <v/>
      </c>
      <c r="X104" s="517" t="str">
        <f>二年级等级</f>
        <v/>
      </c>
      <c r="Y104" s="515"/>
      <c r="Z104" s="518"/>
      <c r="AA104" s="533"/>
      <c r="AB104" s="515"/>
      <c r="AC104" s="533" t="str">
        <f>二年级跳绳附加分</f>
        <v/>
      </c>
      <c r="AD104" s="534" t="str">
        <f>二年级标准分</f>
        <v/>
      </c>
      <c r="AE104" s="534" t="str">
        <f>二年级总分</f>
        <v/>
      </c>
      <c r="AF104" s="517" t="str">
        <f>二年级等级</f>
        <v/>
      </c>
    </row>
    <row r="105" spans="1:32">
      <c r="A105" s="476">
        <v>202</v>
      </c>
      <c r="B105" s="477">
        <v>33</v>
      </c>
      <c r="C105" s="478"/>
      <c r="D105" s="471"/>
      <c r="E105" s="478"/>
      <c r="F105" s="473"/>
      <c r="G105" s="480"/>
      <c r="H105" s="475"/>
      <c r="I105" s="501"/>
      <c r="J105" s="502"/>
      <c r="K105" s="502"/>
      <c r="L105" s="649"/>
      <c r="M105" s="644"/>
      <c r="N105" s="505" t="str">
        <f>二年级BMI</f>
        <v/>
      </c>
      <c r="O105" s="499" t="str">
        <f>二年级BMI等级</f>
        <v/>
      </c>
      <c r="P105" s="500" t="str">
        <f>二年级BMI得分</f>
        <v/>
      </c>
      <c r="Q105" s="515" t="str">
        <f>二年级肺活量得分</f>
        <v/>
      </c>
      <c r="R105" s="512" t="str">
        <f>二年级等级</f>
        <v/>
      </c>
      <c r="S105" s="516" t="str">
        <f>二年级50米跑得分</f>
        <v/>
      </c>
      <c r="T105" s="517" t="str">
        <f>二年级等级</f>
        <v/>
      </c>
      <c r="U105" s="516" t="str">
        <f>二年级坐位体前屈得分</f>
        <v/>
      </c>
      <c r="V105" s="517" t="str">
        <f>二年级等级</f>
        <v/>
      </c>
      <c r="W105" s="516" t="str">
        <f>二年级一分钟跳绳得分</f>
        <v/>
      </c>
      <c r="X105" s="517" t="str">
        <f>二年级等级</f>
        <v/>
      </c>
      <c r="Y105" s="515"/>
      <c r="Z105" s="518"/>
      <c r="AA105" s="533"/>
      <c r="AB105" s="515"/>
      <c r="AC105" s="533" t="str">
        <f>二年级跳绳附加分</f>
        <v/>
      </c>
      <c r="AD105" s="534" t="str">
        <f>二年级标准分</f>
        <v/>
      </c>
      <c r="AE105" s="534" t="str">
        <f>二年级总分</f>
        <v/>
      </c>
      <c r="AF105" s="517" t="str">
        <f>二年级等级</f>
        <v/>
      </c>
    </row>
    <row r="106" spans="1:32">
      <c r="A106" s="476">
        <v>202</v>
      </c>
      <c r="B106" s="477">
        <v>34</v>
      </c>
      <c r="C106" s="478"/>
      <c r="D106" s="471"/>
      <c r="E106" s="478"/>
      <c r="F106" s="473"/>
      <c r="G106" s="480"/>
      <c r="H106" s="475"/>
      <c r="I106" s="501"/>
      <c r="J106" s="502"/>
      <c r="K106" s="502"/>
      <c r="L106" s="649"/>
      <c r="M106" s="644"/>
      <c r="N106" s="505" t="str">
        <f>二年级BMI</f>
        <v/>
      </c>
      <c r="O106" s="499" t="str">
        <f>二年级BMI等级</f>
        <v/>
      </c>
      <c r="P106" s="500" t="str">
        <f>二年级BMI得分</f>
        <v/>
      </c>
      <c r="Q106" s="515" t="str">
        <f>二年级肺活量得分</f>
        <v/>
      </c>
      <c r="R106" s="512" t="str">
        <f>二年级等级</f>
        <v/>
      </c>
      <c r="S106" s="516" t="str">
        <f>二年级50米跑得分</f>
        <v/>
      </c>
      <c r="T106" s="517" t="str">
        <f>二年级等级</f>
        <v/>
      </c>
      <c r="U106" s="516" t="str">
        <f>二年级坐位体前屈得分</f>
        <v/>
      </c>
      <c r="V106" s="517" t="str">
        <f>二年级等级</f>
        <v/>
      </c>
      <c r="W106" s="516" t="str">
        <f>二年级一分钟跳绳得分</f>
        <v/>
      </c>
      <c r="X106" s="517" t="str">
        <f>二年级等级</f>
        <v/>
      </c>
      <c r="Y106" s="515"/>
      <c r="Z106" s="518"/>
      <c r="AA106" s="533"/>
      <c r="AB106" s="515"/>
      <c r="AC106" s="533" t="str">
        <f>二年级跳绳附加分</f>
        <v/>
      </c>
      <c r="AD106" s="534" t="str">
        <f>二年级标准分</f>
        <v/>
      </c>
      <c r="AE106" s="534" t="str">
        <f>二年级总分</f>
        <v/>
      </c>
      <c r="AF106" s="517" t="str">
        <f>二年级等级</f>
        <v/>
      </c>
    </row>
    <row r="107" spans="1:32">
      <c r="A107" s="476">
        <v>202</v>
      </c>
      <c r="B107" s="477">
        <v>35</v>
      </c>
      <c r="C107" s="478"/>
      <c r="D107" s="471"/>
      <c r="E107" s="478"/>
      <c r="F107" s="473"/>
      <c r="G107" s="480"/>
      <c r="H107" s="475"/>
      <c r="I107" s="501"/>
      <c r="J107" s="502"/>
      <c r="K107" s="502"/>
      <c r="L107" s="649"/>
      <c r="M107" s="644"/>
      <c r="N107" s="505" t="str">
        <f>二年级BMI</f>
        <v/>
      </c>
      <c r="O107" s="499" t="str">
        <f>二年级BMI等级</f>
        <v/>
      </c>
      <c r="P107" s="500" t="str">
        <f>二年级BMI得分</f>
        <v/>
      </c>
      <c r="Q107" s="515" t="str">
        <f>二年级肺活量得分</f>
        <v/>
      </c>
      <c r="R107" s="512" t="str">
        <f>二年级等级</f>
        <v/>
      </c>
      <c r="S107" s="516" t="str">
        <f>二年级50米跑得分</f>
        <v/>
      </c>
      <c r="T107" s="517" t="str">
        <f>二年级等级</f>
        <v/>
      </c>
      <c r="U107" s="516" t="str">
        <f>二年级坐位体前屈得分</f>
        <v/>
      </c>
      <c r="V107" s="517" t="str">
        <f>二年级等级</f>
        <v/>
      </c>
      <c r="W107" s="516" t="str">
        <f>二年级一分钟跳绳得分</f>
        <v/>
      </c>
      <c r="X107" s="517" t="str">
        <f>二年级等级</f>
        <v/>
      </c>
      <c r="Y107" s="515"/>
      <c r="Z107" s="518"/>
      <c r="AA107" s="533"/>
      <c r="AB107" s="515"/>
      <c r="AC107" s="533" t="str">
        <f>二年级跳绳附加分</f>
        <v/>
      </c>
      <c r="AD107" s="534" t="str">
        <f>二年级标准分</f>
        <v/>
      </c>
      <c r="AE107" s="534" t="str">
        <f>二年级总分</f>
        <v/>
      </c>
      <c r="AF107" s="517" t="str">
        <f>二年级等级</f>
        <v/>
      </c>
    </row>
    <row r="108" spans="1:32">
      <c r="A108" s="476">
        <v>202</v>
      </c>
      <c r="B108" s="477">
        <v>36</v>
      </c>
      <c r="C108" s="478"/>
      <c r="D108" s="471"/>
      <c r="E108" s="478"/>
      <c r="F108" s="473"/>
      <c r="G108" s="480"/>
      <c r="H108" s="475"/>
      <c r="I108" s="501"/>
      <c r="J108" s="502"/>
      <c r="K108" s="502"/>
      <c r="L108" s="649"/>
      <c r="M108" s="644"/>
      <c r="N108" s="505" t="str">
        <f>二年级BMI</f>
        <v/>
      </c>
      <c r="O108" s="499" t="str">
        <f>二年级BMI等级</f>
        <v/>
      </c>
      <c r="P108" s="500" t="str">
        <f>二年级BMI得分</f>
        <v/>
      </c>
      <c r="Q108" s="515" t="str">
        <f>二年级肺活量得分</f>
        <v/>
      </c>
      <c r="R108" s="512" t="str">
        <f>二年级等级</f>
        <v/>
      </c>
      <c r="S108" s="516" t="str">
        <f>二年级50米跑得分</f>
        <v/>
      </c>
      <c r="T108" s="517" t="str">
        <f>二年级等级</f>
        <v/>
      </c>
      <c r="U108" s="516" t="str">
        <f>二年级坐位体前屈得分</f>
        <v/>
      </c>
      <c r="V108" s="517" t="str">
        <f>二年级等级</f>
        <v/>
      </c>
      <c r="W108" s="516" t="str">
        <f>二年级一分钟跳绳得分</f>
        <v/>
      </c>
      <c r="X108" s="517" t="str">
        <f>二年级等级</f>
        <v/>
      </c>
      <c r="Y108" s="515"/>
      <c r="Z108" s="518"/>
      <c r="AA108" s="533"/>
      <c r="AB108" s="515"/>
      <c r="AC108" s="533" t="str">
        <f>二年级跳绳附加分</f>
        <v/>
      </c>
      <c r="AD108" s="534" t="str">
        <f>二年级标准分</f>
        <v/>
      </c>
      <c r="AE108" s="534" t="str">
        <f>二年级总分</f>
        <v/>
      </c>
      <c r="AF108" s="517" t="str">
        <f>二年级等级</f>
        <v/>
      </c>
    </row>
    <row r="109" spans="1:32">
      <c r="A109" s="476">
        <v>202</v>
      </c>
      <c r="B109" s="477">
        <v>37</v>
      </c>
      <c r="C109" s="478"/>
      <c r="D109" s="471"/>
      <c r="E109" s="478"/>
      <c r="F109" s="473"/>
      <c r="G109" s="480"/>
      <c r="H109" s="475"/>
      <c r="I109" s="501"/>
      <c r="J109" s="502"/>
      <c r="K109" s="502"/>
      <c r="L109" s="649"/>
      <c r="M109" s="644"/>
      <c r="N109" s="505" t="str">
        <f>二年级BMI</f>
        <v/>
      </c>
      <c r="O109" s="499" t="str">
        <f>二年级BMI等级</f>
        <v/>
      </c>
      <c r="P109" s="500" t="str">
        <f>二年级BMI得分</f>
        <v/>
      </c>
      <c r="Q109" s="515" t="str">
        <f>二年级肺活量得分</f>
        <v/>
      </c>
      <c r="R109" s="512" t="str">
        <f>二年级等级</f>
        <v/>
      </c>
      <c r="S109" s="516" t="str">
        <f>二年级50米跑得分</f>
        <v/>
      </c>
      <c r="T109" s="517" t="str">
        <f>二年级等级</f>
        <v/>
      </c>
      <c r="U109" s="516" t="str">
        <f>二年级坐位体前屈得分</f>
        <v/>
      </c>
      <c r="V109" s="517" t="str">
        <f>二年级等级</f>
        <v/>
      </c>
      <c r="W109" s="516" t="str">
        <f>二年级一分钟跳绳得分</f>
        <v/>
      </c>
      <c r="X109" s="517" t="str">
        <f>二年级等级</f>
        <v/>
      </c>
      <c r="Y109" s="515"/>
      <c r="Z109" s="518"/>
      <c r="AA109" s="533"/>
      <c r="AB109" s="515"/>
      <c r="AC109" s="533" t="str">
        <f>二年级跳绳附加分</f>
        <v/>
      </c>
      <c r="AD109" s="534" t="str">
        <f>二年级标准分</f>
        <v/>
      </c>
      <c r="AE109" s="534" t="str">
        <f>二年级总分</f>
        <v/>
      </c>
      <c r="AF109" s="517" t="str">
        <f>二年级等级</f>
        <v/>
      </c>
    </row>
    <row r="110" spans="1:32">
      <c r="A110" s="476">
        <v>202</v>
      </c>
      <c r="B110" s="477">
        <v>38</v>
      </c>
      <c r="C110" s="478"/>
      <c r="D110" s="471"/>
      <c r="E110" s="478"/>
      <c r="F110" s="473"/>
      <c r="G110" s="480"/>
      <c r="H110" s="475"/>
      <c r="I110" s="501"/>
      <c r="J110" s="502"/>
      <c r="K110" s="502"/>
      <c r="L110" s="649"/>
      <c r="M110" s="644"/>
      <c r="N110" s="505" t="str">
        <f>二年级BMI</f>
        <v/>
      </c>
      <c r="O110" s="499" t="str">
        <f>二年级BMI等级</f>
        <v/>
      </c>
      <c r="P110" s="500" t="str">
        <f>二年级BMI得分</f>
        <v/>
      </c>
      <c r="Q110" s="515" t="str">
        <f>二年级肺活量得分</f>
        <v/>
      </c>
      <c r="R110" s="512" t="str">
        <f>二年级等级</f>
        <v/>
      </c>
      <c r="S110" s="516" t="str">
        <f>二年级50米跑得分</f>
        <v/>
      </c>
      <c r="T110" s="517" t="str">
        <f>二年级等级</f>
        <v/>
      </c>
      <c r="U110" s="516" t="str">
        <f>二年级坐位体前屈得分</f>
        <v/>
      </c>
      <c r="V110" s="517" t="str">
        <f>二年级等级</f>
        <v/>
      </c>
      <c r="W110" s="516" t="str">
        <f>二年级一分钟跳绳得分</f>
        <v/>
      </c>
      <c r="X110" s="517" t="str">
        <f>二年级等级</f>
        <v/>
      </c>
      <c r="Y110" s="515"/>
      <c r="Z110" s="518"/>
      <c r="AA110" s="533"/>
      <c r="AB110" s="515"/>
      <c r="AC110" s="533" t="str">
        <f>二年级跳绳附加分</f>
        <v/>
      </c>
      <c r="AD110" s="534" t="str">
        <f>二年级标准分</f>
        <v/>
      </c>
      <c r="AE110" s="534" t="str">
        <f>二年级总分</f>
        <v/>
      </c>
      <c r="AF110" s="517" t="str">
        <f>二年级等级</f>
        <v/>
      </c>
    </row>
    <row r="111" spans="1:32">
      <c r="A111" s="476">
        <v>202</v>
      </c>
      <c r="B111" s="477">
        <v>39</v>
      </c>
      <c r="C111" s="478"/>
      <c r="D111" s="471"/>
      <c r="E111" s="478"/>
      <c r="F111" s="473"/>
      <c r="G111" s="480"/>
      <c r="H111" s="475"/>
      <c r="I111" s="501"/>
      <c r="J111" s="502"/>
      <c r="K111" s="502"/>
      <c r="L111" s="649"/>
      <c r="M111" s="644"/>
      <c r="N111" s="505" t="str">
        <f>二年级BMI</f>
        <v/>
      </c>
      <c r="O111" s="499" t="str">
        <f>二年级BMI等级</f>
        <v/>
      </c>
      <c r="P111" s="500" t="str">
        <f>二年级BMI得分</f>
        <v/>
      </c>
      <c r="Q111" s="515" t="str">
        <f>二年级肺活量得分</f>
        <v/>
      </c>
      <c r="R111" s="512" t="str">
        <f>二年级等级</f>
        <v/>
      </c>
      <c r="S111" s="516" t="str">
        <f>二年级50米跑得分</f>
        <v/>
      </c>
      <c r="T111" s="517" t="str">
        <f>二年级等级</f>
        <v/>
      </c>
      <c r="U111" s="516" t="str">
        <f>二年级坐位体前屈得分</f>
        <v/>
      </c>
      <c r="V111" s="517" t="str">
        <f>二年级等级</f>
        <v/>
      </c>
      <c r="W111" s="516" t="str">
        <f>二年级一分钟跳绳得分</f>
        <v/>
      </c>
      <c r="X111" s="517" t="str">
        <f>二年级等级</f>
        <v/>
      </c>
      <c r="Y111" s="515"/>
      <c r="Z111" s="518"/>
      <c r="AA111" s="533"/>
      <c r="AB111" s="515"/>
      <c r="AC111" s="533" t="str">
        <f>二年级跳绳附加分</f>
        <v/>
      </c>
      <c r="AD111" s="534" t="str">
        <f>二年级标准分</f>
        <v/>
      </c>
      <c r="AE111" s="534" t="str">
        <f>二年级总分</f>
        <v/>
      </c>
      <c r="AF111" s="517" t="str">
        <f>二年级等级</f>
        <v/>
      </c>
    </row>
    <row r="112" spans="1:32">
      <c r="A112" s="476">
        <v>202</v>
      </c>
      <c r="B112" s="477">
        <v>40</v>
      </c>
      <c r="C112" s="478"/>
      <c r="D112" s="471"/>
      <c r="E112" s="478"/>
      <c r="F112" s="473"/>
      <c r="G112" s="480"/>
      <c r="H112" s="475"/>
      <c r="I112" s="501"/>
      <c r="J112" s="502"/>
      <c r="K112" s="502"/>
      <c r="L112" s="649"/>
      <c r="M112" s="644"/>
      <c r="N112" s="505" t="str">
        <f>二年级BMI</f>
        <v/>
      </c>
      <c r="O112" s="499" t="str">
        <f>二年级BMI等级</f>
        <v/>
      </c>
      <c r="P112" s="500" t="str">
        <f>二年级BMI得分</f>
        <v/>
      </c>
      <c r="Q112" s="515" t="str">
        <f>二年级肺活量得分</f>
        <v/>
      </c>
      <c r="R112" s="512" t="str">
        <f>二年级等级</f>
        <v/>
      </c>
      <c r="S112" s="516" t="str">
        <f>二年级50米跑得分</f>
        <v/>
      </c>
      <c r="T112" s="517" t="str">
        <f>二年级等级</f>
        <v/>
      </c>
      <c r="U112" s="516" t="str">
        <f>二年级坐位体前屈得分</f>
        <v/>
      </c>
      <c r="V112" s="517" t="str">
        <f>二年级等级</f>
        <v/>
      </c>
      <c r="W112" s="516" t="str">
        <f>二年级一分钟跳绳得分</f>
        <v/>
      </c>
      <c r="X112" s="517" t="str">
        <f>二年级等级</f>
        <v/>
      </c>
      <c r="Y112" s="515"/>
      <c r="Z112" s="518"/>
      <c r="AA112" s="533"/>
      <c r="AB112" s="515"/>
      <c r="AC112" s="533" t="str">
        <f>二年级跳绳附加分</f>
        <v/>
      </c>
      <c r="AD112" s="534" t="str">
        <f>二年级标准分</f>
        <v/>
      </c>
      <c r="AE112" s="534" t="str">
        <f>二年级总分</f>
        <v/>
      </c>
      <c r="AF112" s="517" t="str">
        <f>二年级等级</f>
        <v/>
      </c>
    </row>
    <row r="113" spans="1:32">
      <c r="A113" s="476">
        <v>202</v>
      </c>
      <c r="B113" s="477">
        <v>41</v>
      </c>
      <c r="C113" s="478"/>
      <c r="D113" s="471"/>
      <c r="E113" s="478"/>
      <c r="F113" s="473"/>
      <c r="G113" s="480"/>
      <c r="H113" s="475"/>
      <c r="I113" s="501"/>
      <c r="J113" s="502"/>
      <c r="K113" s="502"/>
      <c r="L113" s="649"/>
      <c r="M113" s="644"/>
      <c r="N113" s="505" t="str">
        <f>二年级BMI</f>
        <v/>
      </c>
      <c r="O113" s="499" t="str">
        <f>二年级BMI等级</f>
        <v/>
      </c>
      <c r="P113" s="500" t="str">
        <f>二年级BMI得分</f>
        <v/>
      </c>
      <c r="Q113" s="515" t="str">
        <f>二年级肺活量得分</f>
        <v/>
      </c>
      <c r="R113" s="512" t="str">
        <f>二年级等级</f>
        <v/>
      </c>
      <c r="S113" s="516" t="str">
        <f>二年级50米跑得分</f>
        <v/>
      </c>
      <c r="T113" s="517" t="str">
        <f>二年级等级</f>
        <v/>
      </c>
      <c r="U113" s="516" t="str">
        <f>二年级坐位体前屈得分</f>
        <v/>
      </c>
      <c r="V113" s="517" t="str">
        <f>二年级等级</f>
        <v/>
      </c>
      <c r="W113" s="516" t="str">
        <f>二年级一分钟跳绳得分</f>
        <v/>
      </c>
      <c r="X113" s="517" t="str">
        <f>二年级等级</f>
        <v/>
      </c>
      <c r="Y113" s="515"/>
      <c r="Z113" s="518"/>
      <c r="AA113" s="533"/>
      <c r="AB113" s="515"/>
      <c r="AC113" s="533" t="str">
        <f>二年级跳绳附加分</f>
        <v/>
      </c>
      <c r="AD113" s="534" t="str">
        <f>二年级标准分</f>
        <v/>
      </c>
      <c r="AE113" s="534" t="str">
        <f>二年级总分</f>
        <v/>
      </c>
      <c r="AF113" s="517" t="str">
        <f>二年级等级</f>
        <v/>
      </c>
    </row>
    <row r="114" spans="1:32">
      <c r="A114" s="476">
        <v>202</v>
      </c>
      <c r="B114" s="477">
        <v>42</v>
      </c>
      <c r="C114" s="478"/>
      <c r="D114" s="471"/>
      <c r="E114" s="478"/>
      <c r="F114" s="473"/>
      <c r="G114" s="480"/>
      <c r="H114" s="475"/>
      <c r="I114" s="501"/>
      <c r="J114" s="502"/>
      <c r="K114" s="502"/>
      <c r="L114" s="649"/>
      <c r="M114" s="644"/>
      <c r="N114" s="505" t="str">
        <f>二年级BMI</f>
        <v/>
      </c>
      <c r="O114" s="499" t="str">
        <f>二年级BMI等级</f>
        <v/>
      </c>
      <c r="P114" s="500" t="str">
        <f>二年级BMI得分</f>
        <v/>
      </c>
      <c r="Q114" s="515" t="str">
        <f>二年级肺活量得分</f>
        <v/>
      </c>
      <c r="R114" s="512" t="str">
        <f>二年级等级</f>
        <v/>
      </c>
      <c r="S114" s="516" t="str">
        <f>二年级50米跑得分</f>
        <v/>
      </c>
      <c r="T114" s="517" t="str">
        <f>二年级等级</f>
        <v/>
      </c>
      <c r="U114" s="516" t="str">
        <f>二年级坐位体前屈得分</f>
        <v/>
      </c>
      <c r="V114" s="517" t="str">
        <f>二年级等级</f>
        <v/>
      </c>
      <c r="W114" s="516" t="str">
        <f>二年级一分钟跳绳得分</f>
        <v/>
      </c>
      <c r="X114" s="517" t="str">
        <f>二年级等级</f>
        <v/>
      </c>
      <c r="Y114" s="515"/>
      <c r="Z114" s="518"/>
      <c r="AA114" s="533"/>
      <c r="AB114" s="515"/>
      <c r="AC114" s="533" t="str">
        <f>二年级跳绳附加分</f>
        <v/>
      </c>
      <c r="AD114" s="534" t="str">
        <f>二年级标准分</f>
        <v/>
      </c>
      <c r="AE114" s="534" t="str">
        <f>二年级总分</f>
        <v/>
      </c>
      <c r="AF114" s="517" t="str">
        <f>二年级等级</f>
        <v/>
      </c>
    </row>
    <row r="115" spans="1:32">
      <c r="A115" s="476">
        <v>202</v>
      </c>
      <c r="B115" s="477">
        <v>43</v>
      </c>
      <c r="C115" s="478"/>
      <c r="D115" s="471"/>
      <c r="E115" s="478"/>
      <c r="F115" s="473"/>
      <c r="G115" s="480"/>
      <c r="H115" s="475"/>
      <c r="I115" s="501"/>
      <c r="J115" s="502"/>
      <c r="K115" s="502"/>
      <c r="L115" s="649"/>
      <c r="M115" s="644"/>
      <c r="N115" s="505" t="str">
        <f>二年级BMI</f>
        <v/>
      </c>
      <c r="O115" s="499" t="str">
        <f>二年级BMI等级</f>
        <v/>
      </c>
      <c r="P115" s="500" t="str">
        <f>二年级BMI得分</f>
        <v/>
      </c>
      <c r="Q115" s="515" t="str">
        <f>二年级肺活量得分</f>
        <v/>
      </c>
      <c r="R115" s="512" t="str">
        <f>二年级等级</f>
        <v/>
      </c>
      <c r="S115" s="516" t="str">
        <f>二年级50米跑得分</f>
        <v/>
      </c>
      <c r="T115" s="517" t="str">
        <f>二年级等级</f>
        <v/>
      </c>
      <c r="U115" s="516" t="str">
        <f>二年级坐位体前屈得分</f>
        <v/>
      </c>
      <c r="V115" s="517" t="str">
        <f>二年级等级</f>
        <v/>
      </c>
      <c r="W115" s="516" t="str">
        <f>二年级一分钟跳绳得分</f>
        <v/>
      </c>
      <c r="X115" s="517" t="str">
        <f>二年级等级</f>
        <v/>
      </c>
      <c r="Y115" s="515"/>
      <c r="Z115" s="518"/>
      <c r="AA115" s="533"/>
      <c r="AB115" s="515"/>
      <c r="AC115" s="533" t="str">
        <f>二年级跳绳附加分</f>
        <v/>
      </c>
      <c r="AD115" s="534" t="str">
        <f>二年级标准分</f>
        <v/>
      </c>
      <c r="AE115" s="534" t="str">
        <f>二年级总分</f>
        <v/>
      </c>
      <c r="AF115" s="517" t="str">
        <f>二年级等级</f>
        <v/>
      </c>
    </row>
    <row r="116" spans="1:32">
      <c r="A116" s="476">
        <v>202</v>
      </c>
      <c r="B116" s="477">
        <v>44</v>
      </c>
      <c r="C116" s="478"/>
      <c r="D116" s="471"/>
      <c r="E116" s="478"/>
      <c r="F116" s="473"/>
      <c r="G116" s="480"/>
      <c r="H116" s="475"/>
      <c r="I116" s="501"/>
      <c r="J116" s="502"/>
      <c r="K116" s="502"/>
      <c r="L116" s="649"/>
      <c r="M116" s="644"/>
      <c r="N116" s="505" t="str">
        <f>二年级BMI</f>
        <v/>
      </c>
      <c r="O116" s="499" t="str">
        <f>二年级BMI等级</f>
        <v/>
      </c>
      <c r="P116" s="500" t="str">
        <f>二年级BMI得分</f>
        <v/>
      </c>
      <c r="Q116" s="515" t="str">
        <f>二年级肺活量得分</f>
        <v/>
      </c>
      <c r="R116" s="512" t="str">
        <f>二年级等级</f>
        <v/>
      </c>
      <c r="S116" s="516" t="str">
        <f>二年级50米跑得分</f>
        <v/>
      </c>
      <c r="T116" s="517" t="str">
        <f>二年级等级</f>
        <v/>
      </c>
      <c r="U116" s="516" t="str">
        <f>二年级坐位体前屈得分</f>
        <v/>
      </c>
      <c r="V116" s="517" t="str">
        <f>二年级等级</f>
        <v/>
      </c>
      <c r="W116" s="516" t="str">
        <f>二年级一分钟跳绳得分</f>
        <v/>
      </c>
      <c r="X116" s="517" t="str">
        <f>二年级等级</f>
        <v/>
      </c>
      <c r="Y116" s="515"/>
      <c r="Z116" s="518"/>
      <c r="AA116" s="533"/>
      <c r="AB116" s="515"/>
      <c r="AC116" s="533" t="str">
        <f>二年级跳绳附加分</f>
        <v/>
      </c>
      <c r="AD116" s="534" t="str">
        <f>二年级标准分</f>
        <v/>
      </c>
      <c r="AE116" s="534" t="str">
        <f>二年级总分</f>
        <v/>
      </c>
      <c r="AF116" s="517" t="str">
        <f>二年级等级</f>
        <v/>
      </c>
    </row>
    <row r="117" spans="1:32">
      <c r="A117" s="476">
        <v>202</v>
      </c>
      <c r="B117" s="477">
        <v>45</v>
      </c>
      <c r="C117" s="478"/>
      <c r="D117" s="471"/>
      <c r="E117" s="478"/>
      <c r="F117" s="473"/>
      <c r="G117" s="480"/>
      <c r="H117" s="475"/>
      <c r="I117" s="501"/>
      <c r="J117" s="502"/>
      <c r="K117" s="502"/>
      <c r="L117" s="649"/>
      <c r="M117" s="644"/>
      <c r="N117" s="505" t="str">
        <f>二年级BMI</f>
        <v/>
      </c>
      <c r="O117" s="499" t="str">
        <f>二年级BMI等级</f>
        <v/>
      </c>
      <c r="P117" s="500" t="str">
        <f>二年级BMI得分</f>
        <v/>
      </c>
      <c r="Q117" s="515" t="str">
        <f>二年级肺活量得分</f>
        <v/>
      </c>
      <c r="R117" s="512" t="str">
        <f>二年级等级</f>
        <v/>
      </c>
      <c r="S117" s="516" t="str">
        <f>二年级50米跑得分</f>
        <v/>
      </c>
      <c r="T117" s="517" t="str">
        <f>二年级等级</f>
        <v/>
      </c>
      <c r="U117" s="516" t="str">
        <f>二年级坐位体前屈得分</f>
        <v/>
      </c>
      <c r="V117" s="517" t="str">
        <f>二年级等级</f>
        <v/>
      </c>
      <c r="W117" s="516" t="str">
        <f>二年级一分钟跳绳得分</f>
        <v/>
      </c>
      <c r="X117" s="517" t="str">
        <f>二年级等级</f>
        <v/>
      </c>
      <c r="Y117" s="515"/>
      <c r="Z117" s="518"/>
      <c r="AA117" s="533"/>
      <c r="AB117" s="515"/>
      <c r="AC117" s="533" t="str">
        <f>二年级跳绳附加分</f>
        <v/>
      </c>
      <c r="AD117" s="534" t="str">
        <f>二年级标准分</f>
        <v/>
      </c>
      <c r="AE117" s="534" t="str">
        <f>二年级总分</f>
        <v/>
      </c>
      <c r="AF117" s="517" t="str">
        <f>二年级等级</f>
        <v/>
      </c>
    </row>
    <row r="118" spans="1:32">
      <c r="A118" s="476">
        <v>202</v>
      </c>
      <c r="B118" s="477">
        <v>46</v>
      </c>
      <c r="C118" s="478"/>
      <c r="D118" s="471"/>
      <c r="E118" s="472"/>
      <c r="F118" s="473"/>
      <c r="G118" s="480"/>
      <c r="H118" s="475"/>
      <c r="I118" s="501"/>
      <c r="J118" s="502"/>
      <c r="K118" s="495"/>
      <c r="L118" s="649"/>
      <c r="M118" s="644"/>
      <c r="N118" s="505" t="str">
        <f>二年级BMI</f>
        <v/>
      </c>
      <c r="O118" s="499" t="str">
        <f>二年级BMI等级</f>
        <v/>
      </c>
      <c r="P118" s="500" t="str">
        <f>二年级BMI得分</f>
        <v/>
      </c>
      <c r="Q118" s="515" t="str">
        <f>二年级肺活量得分</f>
        <v/>
      </c>
      <c r="R118" s="512" t="str">
        <f>二年级等级</f>
        <v/>
      </c>
      <c r="S118" s="516" t="str">
        <f>二年级50米跑得分</f>
        <v/>
      </c>
      <c r="T118" s="517" t="str">
        <f>二年级等级</f>
        <v/>
      </c>
      <c r="U118" s="516" t="str">
        <f>二年级坐位体前屈得分</f>
        <v/>
      </c>
      <c r="V118" s="517" t="str">
        <f>二年级等级</f>
        <v/>
      </c>
      <c r="W118" s="516" t="str">
        <f>二年级一分钟跳绳得分</f>
        <v/>
      </c>
      <c r="X118" s="517" t="str">
        <f>二年级等级</f>
        <v/>
      </c>
      <c r="Y118" s="515"/>
      <c r="Z118" s="518"/>
      <c r="AA118" s="533"/>
      <c r="AB118" s="515"/>
      <c r="AC118" s="533" t="str">
        <f>二年级跳绳附加分</f>
        <v/>
      </c>
      <c r="AD118" s="534" t="str">
        <f>二年级标准分</f>
        <v/>
      </c>
      <c r="AE118" s="534" t="str">
        <f>二年级总分</f>
        <v/>
      </c>
      <c r="AF118" s="517" t="str">
        <f>二年级等级</f>
        <v/>
      </c>
    </row>
    <row r="119" spans="1:32">
      <c r="A119" s="476">
        <v>202</v>
      </c>
      <c r="B119" s="477">
        <v>47</v>
      </c>
      <c r="C119" s="470"/>
      <c r="D119" s="471"/>
      <c r="E119" s="472"/>
      <c r="F119" s="473"/>
      <c r="G119" s="480"/>
      <c r="H119" s="475"/>
      <c r="I119" s="494"/>
      <c r="J119" s="495"/>
      <c r="K119" s="495"/>
      <c r="L119" s="649"/>
      <c r="M119" s="644"/>
      <c r="N119" s="505" t="str">
        <f>二年级BMI</f>
        <v/>
      </c>
      <c r="O119" s="499" t="str">
        <f>二年级BMI等级</f>
        <v/>
      </c>
      <c r="P119" s="500" t="str">
        <f>二年级BMI得分</f>
        <v/>
      </c>
      <c r="Q119" s="515" t="str">
        <f>二年级肺活量得分</f>
        <v/>
      </c>
      <c r="R119" s="512" t="str">
        <f>二年级等级</f>
        <v/>
      </c>
      <c r="S119" s="516" t="str">
        <f>二年级50米跑得分</f>
        <v/>
      </c>
      <c r="T119" s="517" t="str">
        <f>二年级等级</f>
        <v/>
      </c>
      <c r="U119" s="516" t="str">
        <f>二年级坐位体前屈得分</f>
        <v/>
      </c>
      <c r="V119" s="517" t="str">
        <f>二年级等级</f>
        <v/>
      </c>
      <c r="W119" s="516" t="str">
        <f>二年级一分钟跳绳得分</f>
        <v/>
      </c>
      <c r="X119" s="517" t="str">
        <f>二年级等级</f>
        <v/>
      </c>
      <c r="Y119" s="515"/>
      <c r="Z119" s="518"/>
      <c r="AA119" s="533"/>
      <c r="AB119" s="515"/>
      <c r="AC119" s="533" t="str">
        <f>二年级跳绳附加分</f>
        <v/>
      </c>
      <c r="AD119" s="534" t="str">
        <f>二年级标准分</f>
        <v/>
      </c>
      <c r="AE119" s="534" t="str">
        <f>二年级总分</f>
        <v/>
      </c>
      <c r="AF119" s="517" t="str">
        <f>二年级等级</f>
        <v/>
      </c>
    </row>
    <row r="120" spans="1:32">
      <c r="A120" s="476">
        <v>202</v>
      </c>
      <c r="B120" s="477">
        <v>48</v>
      </c>
      <c r="C120" s="478"/>
      <c r="D120" s="471"/>
      <c r="E120" s="472"/>
      <c r="F120" s="481"/>
      <c r="G120" s="480"/>
      <c r="H120" s="475"/>
      <c r="I120" s="501"/>
      <c r="J120" s="502"/>
      <c r="K120" s="495"/>
      <c r="L120" s="649"/>
      <c r="M120" s="644"/>
      <c r="N120" s="505" t="str">
        <f>二年级BMI</f>
        <v/>
      </c>
      <c r="O120" s="499" t="str">
        <f>二年级BMI等级</f>
        <v/>
      </c>
      <c r="P120" s="500" t="str">
        <f>二年级BMI得分</f>
        <v/>
      </c>
      <c r="Q120" s="515" t="str">
        <f>二年级肺活量得分</f>
        <v/>
      </c>
      <c r="R120" s="512" t="str">
        <f>二年级等级</f>
        <v/>
      </c>
      <c r="S120" s="516" t="str">
        <f>二年级50米跑得分</f>
        <v/>
      </c>
      <c r="T120" s="517" t="str">
        <f>二年级等级</f>
        <v/>
      </c>
      <c r="U120" s="516" t="str">
        <f>二年级坐位体前屈得分</f>
        <v/>
      </c>
      <c r="V120" s="517" t="str">
        <f>二年级等级</f>
        <v/>
      </c>
      <c r="W120" s="516" t="str">
        <f>二年级一分钟跳绳得分</f>
        <v/>
      </c>
      <c r="X120" s="517" t="str">
        <f>二年级等级</f>
        <v/>
      </c>
      <c r="Y120" s="515"/>
      <c r="Z120" s="518"/>
      <c r="AA120" s="533"/>
      <c r="AB120" s="515"/>
      <c r="AC120" s="533" t="str">
        <f>二年级跳绳附加分</f>
        <v/>
      </c>
      <c r="AD120" s="534" t="str">
        <f>二年级标准分</f>
        <v/>
      </c>
      <c r="AE120" s="534" t="str">
        <f>二年级总分</f>
        <v/>
      </c>
      <c r="AF120" s="517" t="str">
        <f>二年级等级</f>
        <v/>
      </c>
    </row>
    <row r="121" spans="1:32">
      <c r="A121" s="476">
        <v>202</v>
      </c>
      <c r="B121" s="477">
        <v>49</v>
      </c>
      <c r="C121" s="478"/>
      <c r="D121" s="471"/>
      <c r="E121" s="472"/>
      <c r="F121" s="481"/>
      <c r="G121" s="480"/>
      <c r="H121" s="475"/>
      <c r="I121" s="501"/>
      <c r="J121" s="502"/>
      <c r="K121" s="495"/>
      <c r="L121" s="649"/>
      <c r="M121" s="644"/>
      <c r="N121" s="505" t="str">
        <f>二年级BMI</f>
        <v/>
      </c>
      <c r="O121" s="499" t="str">
        <f>二年级BMI等级</f>
        <v/>
      </c>
      <c r="P121" s="500" t="str">
        <f>二年级BMI得分</f>
        <v/>
      </c>
      <c r="Q121" s="515" t="str">
        <f>二年级肺活量得分</f>
        <v/>
      </c>
      <c r="R121" s="512" t="str">
        <f>二年级等级</f>
        <v/>
      </c>
      <c r="S121" s="516" t="str">
        <f>二年级50米跑得分</f>
        <v/>
      </c>
      <c r="T121" s="517" t="str">
        <f>二年级等级</f>
        <v/>
      </c>
      <c r="U121" s="516" t="str">
        <f>二年级坐位体前屈得分</f>
        <v/>
      </c>
      <c r="V121" s="517" t="str">
        <f>二年级等级</f>
        <v/>
      </c>
      <c r="W121" s="516" t="str">
        <f>二年级一分钟跳绳得分</f>
        <v/>
      </c>
      <c r="X121" s="517" t="str">
        <f>二年级等级</f>
        <v/>
      </c>
      <c r="Y121" s="515"/>
      <c r="Z121" s="518"/>
      <c r="AA121" s="533"/>
      <c r="AB121" s="515"/>
      <c r="AC121" s="533" t="str">
        <f>二年级跳绳附加分</f>
        <v/>
      </c>
      <c r="AD121" s="534" t="str">
        <f>二年级标准分</f>
        <v/>
      </c>
      <c r="AE121" s="534" t="str">
        <f>二年级总分</f>
        <v/>
      </c>
      <c r="AF121" s="517" t="str">
        <f>二年级等级</f>
        <v/>
      </c>
    </row>
    <row r="122" spans="1:32">
      <c r="A122" s="476">
        <v>202</v>
      </c>
      <c r="B122" s="477">
        <v>50</v>
      </c>
      <c r="C122" s="478"/>
      <c r="D122" s="471"/>
      <c r="E122" s="472"/>
      <c r="F122" s="481"/>
      <c r="G122" s="474"/>
      <c r="H122" s="475"/>
      <c r="I122" s="501"/>
      <c r="J122" s="502"/>
      <c r="K122" s="495"/>
      <c r="L122" s="649"/>
      <c r="M122" s="644"/>
      <c r="N122" s="505" t="str">
        <f>二年级BMI</f>
        <v/>
      </c>
      <c r="O122" s="499" t="str">
        <f>二年级BMI等级</f>
        <v/>
      </c>
      <c r="P122" s="500" t="str">
        <f>二年级BMI得分</f>
        <v/>
      </c>
      <c r="Q122" s="515" t="str">
        <f>二年级肺活量得分</f>
        <v/>
      </c>
      <c r="R122" s="512" t="str">
        <f>二年级等级</f>
        <v/>
      </c>
      <c r="S122" s="516" t="str">
        <f>二年级50米跑得分</f>
        <v/>
      </c>
      <c r="T122" s="517" t="str">
        <f>二年级等级</f>
        <v/>
      </c>
      <c r="U122" s="516" t="str">
        <f>二年级坐位体前屈得分</f>
        <v/>
      </c>
      <c r="V122" s="517" t="str">
        <f>二年级等级</f>
        <v/>
      </c>
      <c r="W122" s="516" t="str">
        <f>二年级一分钟跳绳得分</f>
        <v/>
      </c>
      <c r="X122" s="517" t="str">
        <f>二年级等级</f>
        <v/>
      </c>
      <c r="Y122" s="515"/>
      <c r="Z122" s="518"/>
      <c r="AA122" s="533"/>
      <c r="AB122" s="515"/>
      <c r="AC122" s="533" t="str">
        <f>二年级跳绳附加分</f>
        <v/>
      </c>
      <c r="AD122" s="534" t="str">
        <f>二年级标准分</f>
        <v/>
      </c>
      <c r="AE122" s="534" t="str">
        <f>二年级总分</f>
        <v/>
      </c>
      <c r="AF122" s="517" t="str">
        <f>二年级等级</f>
        <v/>
      </c>
    </row>
    <row r="123" spans="1:32">
      <c r="A123" s="476">
        <v>202</v>
      </c>
      <c r="B123" s="477">
        <v>51</v>
      </c>
      <c r="C123" s="478"/>
      <c r="D123" s="471"/>
      <c r="E123" s="472"/>
      <c r="F123" s="481"/>
      <c r="G123" s="474"/>
      <c r="H123" s="475"/>
      <c r="I123" s="501"/>
      <c r="J123" s="502"/>
      <c r="K123" s="495"/>
      <c r="L123" s="649"/>
      <c r="M123" s="644"/>
      <c r="N123" s="505" t="str">
        <f>二年级BMI</f>
        <v/>
      </c>
      <c r="O123" s="499" t="str">
        <f>二年级BMI等级</f>
        <v/>
      </c>
      <c r="P123" s="500" t="str">
        <f>二年级BMI得分</f>
        <v/>
      </c>
      <c r="Q123" s="515" t="str">
        <f>二年级肺活量得分</f>
        <v/>
      </c>
      <c r="R123" s="512" t="str">
        <f>二年级等级</f>
        <v/>
      </c>
      <c r="S123" s="516" t="str">
        <f>二年级50米跑得分</f>
        <v/>
      </c>
      <c r="T123" s="517" t="str">
        <f>二年级等级</f>
        <v/>
      </c>
      <c r="U123" s="516" t="str">
        <f>二年级坐位体前屈得分</f>
        <v/>
      </c>
      <c r="V123" s="517" t="str">
        <f>二年级等级</f>
        <v/>
      </c>
      <c r="W123" s="516" t="str">
        <f>二年级一分钟跳绳得分</f>
        <v/>
      </c>
      <c r="X123" s="517" t="str">
        <f>二年级等级</f>
        <v/>
      </c>
      <c r="Y123" s="515"/>
      <c r="Z123" s="518"/>
      <c r="AA123" s="533"/>
      <c r="AB123" s="515"/>
      <c r="AC123" s="533" t="str">
        <f>二年级跳绳附加分</f>
        <v/>
      </c>
      <c r="AD123" s="534" t="str">
        <f>二年级标准分</f>
        <v/>
      </c>
      <c r="AE123" s="534" t="str">
        <f>二年级总分</f>
        <v/>
      </c>
      <c r="AF123" s="517" t="str">
        <f>二年级等级</f>
        <v/>
      </c>
    </row>
    <row r="124" spans="1:32">
      <c r="A124" s="476">
        <v>202</v>
      </c>
      <c r="B124" s="477">
        <v>52</v>
      </c>
      <c r="C124" s="478"/>
      <c r="D124" s="471"/>
      <c r="E124" s="472"/>
      <c r="F124" s="481"/>
      <c r="G124" s="480"/>
      <c r="H124" s="475"/>
      <c r="I124" s="501"/>
      <c r="J124" s="502"/>
      <c r="K124" s="495"/>
      <c r="L124" s="649"/>
      <c r="M124" s="644"/>
      <c r="N124" s="505" t="str">
        <f>二年级BMI</f>
        <v/>
      </c>
      <c r="O124" s="499" t="str">
        <f>二年级BMI等级</f>
        <v/>
      </c>
      <c r="P124" s="500" t="str">
        <f>二年级BMI得分</f>
        <v/>
      </c>
      <c r="Q124" s="515" t="str">
        <f>二年级肺活量得分</f>
        <v/>
      </c>
      <c r="R124" s="512" t="str">
        <f>二年级等级</f>
        <v/>
      </c>
      <c r="S124" s="516" t="str">
        <f>二年级50米跑得分</f>
        <v/>
      </c>
      <c r="T124" s="517" t="str">
        <f>二年级等级</f>
        <v/>
      </c>
      <c r="U124" s="516" t="str">
        <f>二年级坐位体前屈得分</f>
        <v/>
      </c>
      <c r="V124" s="517" t="str">
        <f>二年级等级</f>
        <v/>
      </c>
      <c r="W124" s="516" t="str">
        <f>二年级一分钟跳绳得分</f>
        <v/>
      </c>
      <c r="X124" s="517" t="str">
        <f>二年级等级</f>
        <v/>
      </c>
      <c r="Y124" s="515"/>
      <c r="Z124" s="518"/>
      <c r="AA124" s="533"/>
      <c r="AB124" s="515"/>
      <c r="AC124" s="533" t="str">
        <f>二年级跳绳附加分</f>
        <v/>
      </c>
      <c r="AD124" s="534" t="str">
        <f>二年级标准分</f>
        <v/>
      </c>
      <c r="AE124" s="534" t="str">
        <f>二年级总分</f>
        <v/>
      </c>
      <c r="AF124" s="517" t="str">
        <f>二年级等级</f>
        <v/>
      </c>
    </row>
    <row r="125" spans="1:32">
      <c r="A125" s="476">
        <v>202</v>
      </c>
      <c r="B125" s="477">
        <v>53</v>
      </c>
      <c r="C125" s="478"/>
      <c r="D125" s="471"/>
      <c r="E125" s="472"/>
      <c r="F125" s="481"/>
      <c r="G125" s="480"/>
      <c r="H125" s="475"/>
      <c r="I125" s="501"/>
      <c r="J125" s="502"/>
      <c r="K125" s="495"/>
      <c r="L125" s="649"/>
      <c r="M125" s="644"/>
      <c r="N125" s="505" t="str">
        <f>二年级BMI</f>
        <v/>
      </c>
      <c r="O125" s="499" t="str">
        <f>二年级BMI等级</f>
        <v/>
      </c>
      <c r="P125" s="500" t="str">
        <f>二年级BMI得分</f>
        <v/>
      </c>
      <c r="Q125" s="515" t="str">
        <f>二年级肺活量得分</f>
        <v/>
      </c>
      <c r="R125" s="512" t="str">
        <f>二年级等级</f>
        <v/>
      </c>
      <c r="S125" s="516" t="str">
        <f>二年级50米跑得分</f>
        <v/>
      </c>
      <c r="T125" s="517" t="str">
        <f>二年级等级</f>
        <v/>
      </c>
      <c r="U125" s="516" t="str">
        <f>二年级坐位体前屈得分</f>
        <v/>
      </c>
      <c r="V125" s="517" t="str">
        <f>二年级等级</f>
        <v/>
      </c>
      <c r="W125" s="516" t="str">
        <f>二年级一分钟跳绳得分</f>
        <v/>
      </c>
      <c r="X125" s="517" t="str">
        <f>二年级等级</f>
        <v/>
      </c>
      <c r="Y125" s="515"/>
      <c r="Z125" s="518"/>
      <c r="AA125" s="533"/>
      <c r="AB125" s="515"/>
      <c r="AC125" s="533" t="str">
        <f>二年级跳绳附加分</f>
        <v/>
      </c>
      <c r="AD125" s="534" t="str">
        <f>二年级标准分</f>
        <v/>
      </c>
      <c r="AE125" s="534" t="str">
        <f>二年级总分</f>
        <v/>
      </c>
      <c r="AF125" s="517" t="str">
        <f>二年级等级</f>
        <v/>
      </c>
    </row>
    <row r="126" spans="1:32">
      <c r="A126" s="476">
        <v>202</v>
      </c>
      <c r="B126" s="477">
        <v>54</v>
      </c>
      <c r="C126" s="478"/>
      <c r="D126" s="471"/>
      <c r="E126" s="472"/>
      <c r="F126" s="481"/>
      <c r="G126" s="480"/>
      <c r="H126" s="475"/>
      <c r="I126" s="501"/>
      <c r="J126" s="502"/>
      <c r="K126" s="495"/>
      <c r="L126" s="649"/>
      <c r="M126" s="644"/>
      <c r="N126" s="505" t="str">
        <f>二年级BMI</f>
        <v/>
      </c>
      <c r="O126" s="499" t="str">
        <f>二年级BMI等级</f>
        <v/>
      </c>
      <c r="P126" s="500" t="str">
        <f>二年级BMI得分</f>
        <v/>
      </c>
      <c r="Q126" s="515" t="str">
        <f>二年级肺活量得分</f>
        <v/>
      </c>
      <c r="R126" s="512" t="str">
        <f>二年级等级</f>
        <v/>
      </c>
      <c r="S126" s="516" t="str">
        <f>二年级50米跑得分</f>
        <v/>
      </c>
      <c r="T126" s="517" t="str">
        <f>二年级等级</f>
        <v/>
      </c>
      <c r="U126" s="516" t="str">
        <f>二年级坐位体前屈得分</f>
        <v/>
      </c>
      <c r="V126" s="517" t="str">
        <f>二年级等级</f>
        <v/>
      </c>
      <c r="W126" s="516" t="str">
        <f>二年级一分钟跳绳得分</f>
        <v/>
      </c>
      <c r="X126" s="517" t="str">
        <f>二年级等级</f>
        <v/>
      </c>
      <c r="Y126" s="515"/>
      <c r="Z126" s="518"/>
      <c r="AA126" s="533"/>
      <c r="AB126" s="515"/>
      <c r="AC126" s="533" t="str">
        <f>二年级跳绳附加分</f>
        <v/>
      </c>
      <c r="AD126" s="534" t="str">
        <f>二年级标准分</f>
        <v/>
      </c>
      <c r="AE126" s="534" t="str">
        <f>二年级总分</f>
        <v/>
      </c>
      <c r="AF126" s="517" t="str">
        <f>二年级等级</f>
        <v/>
      </c>
    </row>
    <row r="127" spans="1:32">
      <c r="A127" s="476">
        <v>202</v>
      </c>
      <c r="B127" s="477">
        <v>55</v>
      </c>
      <c r="C127" s="478"/>
      <c r="D127" s="471"/>
      <c r="E127" s="472"/>
      <c r="F127" s="481"/>
      <c r="G127" s="480"/>
      <c r="H127" s="475"/>
      <c r="I127" s="501"/>
      <c r="J127" s="502"/>
      <c r="K127" s="495"/>
      <c r="L127" s="649"/>
      <c r="M127" s="644"/>
      <c r="N127" s="505" t="str">
        <f>二年级BMI</f>
        <v/>
      </c>
      <c r="O127" s="499" t="str">
        <f>二年级BMI等级</f>
        <v/>
      </c>
      <c r="P127" s="500" t="str">
        <f>二年级BMI得分</f>
        <v/>
      </c>
      <c r="Q127" s="515" t="str">
        <f>二年级肺活量得分</f>
        <v/>
      </c>
      <c r="R127" s="512" t="str">
        <f>二年级等级</f>
        <v/>
      </c>
      <c r="S127" s="516" t="str">
        <f>二年级50米跑得分</f>
        <v/>
      </c>
      <c r="T127" s="517" t="str">
        <f>二年级等级</f>
        <v/>
      </c>
      <c r="U127" s="516" t="str">
        <f>二年级坐位体前屈得分</f>
        <v/>
      </c>
      <c r="V127" s="517" t="str">
        <f>二年级等级</f>
        <v/>
      </c>
      <c r="W127" s="516" t="str">
        <f>二年级一分钟跳绳得分</f>
        <v/>
      </c>
      <c r="X127" s="517" t="str">
        <f>二年级等级</f>
        <v/>
      </c>
      <c r="Y127" s="515"/>
      <c r="Z127" s="518"/>
      <c r="AA127" s="533"/>
      <c r="AB127" s="515"/>
      <c r="AC127" s="533" t="str">
        <f>二年级跳绳附加分</f>
        <v/>
      </c>
      <c r="AD127" s="534" t="str">
        <f>二年级标准分</f>
        <v/>
      </c>
      <c r="AE127" s="534" t="str">
        <f>二年级总分</f>
        <v/>
      </c>
      <c r="AF127" s="517" t="str">
        <f>二年级等级</f>
        <v/>
      </c>
    </row>
    <row r="128" spans="1:32">
      <c r="A128" s="476">
        <v>202</v>
      </c>
      <c r="B128" s="477">
        <v>56</v>
      </c>
      <c r="C128" s="478"/>
      <c r="D128" s="471"/>
      <c r="E128" s="472"/>
      <c r="F128" s="481"/>
      <c r="G128" s="480"/>
      <c r="H128" s="475"/>
      <c r="I128" s="501"/>
      <c r="J128" s="502"/>
      <c r="K128" s="495"/>
      <c r="L128" s="649"/>
      <c r="M128" s="644"/>
      <c r="N128" s="505" t="str">
        <f>二年级BMI</f>
        <v/>
      </c>
      <c r="O128" s="499" t="str">
        <f>二年级BMI等级</f>
        <v/>
      </c>
      <c r="P128" s="500" t="str">
        <f>二年级BMI得分</f>
        <v/>
      </c>
      <c r="Q128" s="515" t="str">
        <f>二年级肺活量得分</f>
        <v/>
      </c>
      <c r="R128" s="512" t="str">
        <f>二年级等级</f>
        <v/>
      </c>
      <c r="S128" s="516" t="str">
        <f>二年级50米跑得分</f>
        <v/>
      </c>
      <c r="T128" s="517" t="str">
        <f>二年级等级</f>
        <v/>
      </c>
      <c r="U128" s="516" t="str">
        <f>二年级坐位体前屈得分</f>
        <v/>
      </c>
      <c r="V128" s="517" t="str">
        <f>二年级等级</f>
        <v/>
      </c>
      <c r="W128" s="516" t="str">
        <f>二年级一分钟跳绳得分</f>
        <v/>
      </c>
      <c r="X128" s="517" t="str">
        <f>二年级等级</f>
        <v/>
      </c>
      <c r="Y128" s="515"/>
      <c r="Z128" s="518"/>
      <c r="AA128" s="533"/>
      <c r="AB128" s="515"/>
      <c r="AC128" s="533" t="str">
        <f>二年级跳绳附加分</f>
        <v/>
      </c>
      <c r="AD128" s="534" t="str">
        <f>二年级标准分</f>
        <v/>
      </c>
      <c r="AE128" s="534" t="str">
        <f>二年级总分</f>
        <v/>
      </c>
      <c r="AF128" s="517" t="str">
        <f>二年级等级</f>
        <v/>
      </c>
    </row>
    <row r="129" spans="1:32">
      <c r="A129" s="476">
        <v>202</v>
      </c>
      <c r="B129" s="477">
        <v>57</v>
      </c>
      <c r="C129" s="478"/>
      <c r="D129" s="471"/>
      <c r="E129" s="472"/>
      <c r="F129" s="481"/>
      <c r="G129" s="480"/>
      <c r="H129" s="475"/>
      <c r="I129" s="501"/>
      <c r="J129" s="502"/>
      <c r="K129" s="495"/>
      <c r="L129" s="649"/>
      <c r="M129" s="644"/>
      <c r="N129" s="505" t="str">
        <f>二年级BMI</f>
        <v/>
      </c>
      <c r="O129" s="499" t="str">
        <f>二年级BMI等级</f>
        <v/>
      </c>
      <c r="P129" s="500" t="str">
        <f>二年级BMI得分</f>
        <v/>
      </c>
      <c r="Q129" s="515" t="str">
        <f>二年级肺活量得分</f>
        <v/>
      </c>
      <c r="R129" s="512" t="str">
        <f>二年级等级</f>
        <v/>
      </c>
      <c r="S129" s="516" t="str">
        <f>二年级50米跑得分</f>
        <v/>
      </c>
      <c r="T129" s="517" t="str">
        <f>二年级等级</f>
        <v/>
      </c>
      <c r="U129" s="516" t="str">
        <f>二年级坐位体前屈得分</f>
        <v/>
      </c>
      <c r="V129" s="517" t="str">
        <f>二年级等级</f>
        <v/>
      </c>
      <c r="W129" s="516" t="str">
        <f>二年级一分钟跳绳得分</f>
        <v/>
      </c>
      <c r="X129" s="517" t="str">
        <f>二年级等级</f>
        <v/>
      </c>
      <c r="Y129" s="515"/>
      <c r="Z129" s="518"/>
      <c r="AA129" s="533"/>
      <c r="AB129" s="515"/>
      <c r="AC129" s="533" t="str">
        <f>二年级跳绳附加分</f>
        <v/>
      </c>
      <c r="AD129" s="534" t="str">
        <f>二年级标准分</f>
        <v/>
      </c>
      <c r="AE129" s="534" t="str">
        <f>二年级总分</f>
        <v/>
      </c>
      <c r="AF129" s="517" t="str">
        <f>二年级等级</f>
        <v/>
      </c>
    </row>
    <row r="130" spans="1:32">
      <c r="A130" s="476">
        <v>202</v>
      </c>
      <c r="B130" s="477">
        <v>58</v>
      </c>
      <c r="C130" s="478"/>
      <c r="D130" s="471"/>
      <c r="E130" s="472"/>
      <c r="F130" s="481"/>
      <c r="G130" s="480"/>
      <c r="H130" s="475"/>
      <c r="I130" s="501"/>
      <c r="J130" s="502"/>
      <c r="K130" s="495"/>
      <c r="L130" s="649"/>
      <c r="M130" s="644"/>
      <c r="N130" s="505" t="str">
        <f>二年级BMI</f>
        <v/>
      </c>
      <c r="O130" s="499" t="str">
        <f>二年级BMI等级</f>
        <v/>
      </c>
      <c r="P130" s="500" t="str">
        <f>二年级BMI得分</f>
        <v/>
      </c>
      <c r="Q130" s="515" t="str">
        <f>二年级肺活量得分</f>
        <v/>
      </c>
      <c r="R130" s="512" t="str">
        <f>二年级等级</f>
        <v/>
      </c>
      <c r="S130" s="516" t="str">
        <f>二年级50米跑得分</f>
        <v/>
      </c>
      <c r="T130" s="517" t="str">
        <f>二年级等级</f>
        <v/>
      </c>
      <c r="U130" s="516" t="str">
        <f>二年级坐位体前屈得分</f>
        <v/>
      </c>
      <c r="V130" s="517" t="str">
        <f>二年级等级</f>
        <v/>
      </c>
      <c r="W130" s="516" t="str">
        <f>二年级一分钟跳绳得分</f>
        <v/>
      </c>
      <c r="X130" s="517" t="str">
        <f>二年级等级</f>
        <v/>
      </c>
      <c r="Y130" s="515"/>
      <c r="Z130" s="518"/>
      <c r="AA130" s="533"/>
      <c r="AB130" s="515"/>
      <c r="AC130" s="533" t="str">
        <f>二年级跳绳附加分</f>
        <v/>
      </c>
      <c r="AD130" s="534" t="str">
        <f>二年级标准分</f>
        <v/>
      </c>
      <c r="AE130" s="534" t="str">
        <f>二年级总分</f>
        <v/>
      </c>
      <c r="AF130" s="517" t="str">
        <f>二年级等级</f>
        <v/>
      </c>
    </row>
    <row r="131" spans="1:32">
      <c r="A131" s="476">
        <v>202</v>
      </c>
      <c r="B131" s="477">
        <v>59</v>
      </c>
      <c r="C131" s="478"/>
      <c r="D131" s="471"/>
      <c r="E131" s="472"/>
      <c r="F131" s="481"/>
      <c r="G131" s="480"/>
      <c r="H131" s="475"/>
      <c r="I131" s="501"/>
      <c r="J131" s="502"/>
      <c r="K131" s="495"/>
      <c r="L131" s="649"/>
      <c r="M131" s="644"/>
      <c r="N131" s="505" t="str">
        <f>二年级BMI</f>
        <v/>
      </c>
      <c r="O131" s="499" t="str">
        <f>二年级BMI等级</f>
        <v/>
      </c>
      <c r="P131" s="500" t="str">
        <f>二年级BMI得分</f>
        <v/>
      </c>
      <c r="Q131" s="515" t="str">
        <f>二年级肺活量得分</f>
        <v/>
      </c>
      <c r="R131" s="512" t="str">
        <f>二年级等级</f>
        <v/>
      </c>
      <c r="S131" s="516" t="str">
        <f>二年级50米跑得分</f>
        <v/>
      </c>
      <c r="T131" s="517" t="str">
        <f>二年级等级</f>
        <v/>
      </c>
      <c r="U131" s="516" t="str">
        <f>二年级坐位体前屈得分</f>
        <v/>
      </c>
      <c r="V131" s="517" t="str">
        <f>二年级等级</f>
        <v/>
      </c>
      <c r="W131" s="516" t="str">
        <f>二年级一分钟跳绳得分</f>
        <v/>
      </c>
      <c r="X131" s="517" t="str">
        <f>二年级等级</f>
        <v/>
      </c>
      <c r="Y131" s="515"/>
      <c r="Z131" s="518"/>
      <c r="AA131" s="533"/>
      <c r="AB131" s="515"/>
      <c r="AC131" s="533" t="str">
        <f>二年级跳绳附加分</f>
        <v/>
      </c>
      <c r="AD131" s="534" t="str">
        <f>二年级标准分</f>
        <v/>
      </c>
      <c r="AE131" s="534" t="str">
        <f>二年级总分</f>
        <v/>
      </c>
      <c r="AF131" s="517" t="str">
        <f>二年级等级</f>
        <v/>
      </c>
    </row>
    <row r="132" spans="1:32">
      <c r="A132" s="476">
        <v>202</v>
      </c>
      <c r="B132" s="477">
        <v>60</v>
      </c>
      <c r="C132" s="478"/>
      <c r="D132" s="471"/>
      <c r="E132" s="472"/>
      <c r="F132" s="481"/>
      <c r="G132" s="480"/>
      <c r="H132" s="475"/>
      <c r="I132" s="501"/>
      <c r="J132" s="502"/>
      <c r="K132" s="495"/>
      <c r="L132" s="649"/>
      <c r="M132" s="644"/>
      <c r="N132" s="505" t="str">
        <f>二年级BMI</f>
        <v/>
      </c>
      <c r="O132" s="499" t="str">
        <f>二年级BMI等级</f>
        <v/>
      </c>
      <c r="P132" s="500" t="str">
        <f>二年级BMI得分</f>
        <v/>
      </c>
      <c r="Q132" s="515" t="str">
        <f>二年级肺活量得分</f>
        <v/>
      </c>
      <c r="R132" s="512" t="str">
        <f>二年级等级</f>
        <v/>
      </c>
      <c r="S132" s="516" t="str">
        <f>二年级50米跑得分</f>
        <v/>
      </c>
      <c r="T132" s="517" t="str">
        <f>二年级等级</f>
        <v/>
      </c>
      <c r="U132" s="516" t="str">
        <f>二年级坐位体前屈得分</f>
        <v/>
      </c>
      <c r="V132" s="517" t="str">
        <f>二年级等级</f>
        <v/>
      </c>
      <c r="W132" s="516" t="str">
        <f>二年级一分钟跳绳得分</f>
        <v/>
      </c>
      <c r="X132" s="517" t="str">
        <f>二年级等级</f>
        <v/>
      </c>
      <c r="Y132" s="515"/>
      <c r="Z132" s="518"/>
      <c r="AA132" s="533"/>
      <c r="AB132" s="515"/>
      <c r="AC132" s="533" t="str">
        <f>二年级跳绳附加分</f>
        <v/>
      </c>
      <c r="AD132" s="534" t="str">
        <f>二年级标准分</f>
        <v/>
      </c>
      <c r="AE132" s="534" t="str">
        <f>二年级总分</f>
        <v/>
      </c>
      <c r="AF132" s="517" t="str">
        <f>二年级等级</f>
        <v/>
      </c>
    </row>
    <row r="133" spans="1:32">
      <c r="A133" s="476">
        <v>202</v>
      </c>
      <c r="B133" s="477">
        <v>61</v>
      </c>
      <c r="C133" s="478"/>
      <c r="D133" s="471"/>
      <c r="E133" s="472"/>
      <c r="F133" s="481"/>
      <c r="G133" s="480"/>
      <c r="H133" s="475"/>
      <c r="I133" s="501"/>
      <c r="J133" s="502"/>
      <c r="K133" s="495"/>
      <c r="L133" s="649"/>
      <c r="M133" s="644"/>
      <c r="N133" s="505" t="str">
        <f>二年级BMI</f>
        <v/>
      </c>
      <c r="O133" s="499" t="str">
        <f>二年级BMI等级</f>
        <v/>
      </c>
      <c r="P133" s="500" t="str">
        <f>二年级BMI得分</f>
        <v/>
      </c>
      <c r="Q133" s="515" t="str">
        <f>二年级肺活量得分</f>
        <v/>
      </c>
      <c r="R133" s="512" t="str">
        <f>二年级等级</f>
        <v/>
      </c>
      <c r="S133" s="516" t="str">
        <f>二年级50米跑得分</f>
        <v/>
      </c>
      <c r="T133" s="517" t="str">
        <f>二年级等级</f>
        <v/>
      </c>
      <c r="U133" s="516" t="str">
        <f>二年级坐位体前屈得分</f>
        <v/>
      </c>
      <c r="V133" s="517" t="str">
        <f>二年级等级</f>
        <v/>
      </c>
      <c r="W133" s="516" t="str">
        <f>二年级一分钟跳绳得分</f>
        <v/>
      </c>
      <c r="X133" s="517" t="str">
        <f>二年级等级</f>
        <v/>
      </c>
      <c r="Y133" s="515"/>
      <c r="Z133" s="518"/>
      <c r="AA133" s="533"/>
      <c r="AB133" s="515"/>
      <c r="AC133" s="533" t="str">
        <f>二年级跳绳附加分</f>
        <v/>
      </c>
      <c r="AD133" s="534" t="str">
        <f>二年级标准分</f>
        <v/>
      </c>
      <c r="AE133" s="534" t="str">
        <f>二年级总分</f>
        <v/>
      </c>
      <c r="AF133" s="517" t="str">
        <f>二年级等级</f>
        <v/>
      </c>
    </row>
    <row r="134" spans="1:32">
      <c r="A134" s="476">
        <v>202</v>
      </c>
      <c r="B134" s="477">
        <v>62</v>
      </c>
      <c r="C134" s="478"/>
      <c r="D134" s="471"/>
      <c r="E134" s="472"/>
      <c r="F134" s="481"/>
      <c r="G134" s="480"/>
      <c r="H134" s="475"/>
      <c r="I134" s="501"/>
      <c r="J134" s="502"/>
      <c r="K134" s="495"/>
      <c r="L134" s="649"/>
      <c r="M134" s="644"/>
      <c r="N134" s="505" t="str">
        <f>二年级BMI</f>
        <v/>
      </c>
      <c r="O134" s="499" t="str">
        <f>二年级BMI等级</f>
        <v/>
      </c>
      <c r="P134" s="500" t="str">
        <f>二年级BMI得分</f>
        <v/>
      </c>
      <c r="Q134" s="515" t="str">
        <f>二年级肺活量得分</f>
        <v/>
      </c>
      <c r="R134" s="512" t="str">
        <f>二年级等级</f>
        <v/>
      </c>
      <c r="S134" s="516" t="str">
        <f>二年级50米跑得分</f>
        <v/>
      </c>
      <c r="T134" s="517" t="str">
        <f>二年级等级</f>
        <v/>
      </c>
      <c r="U134" s="516" t="str">
        <f>二年级坐位体前屈得分</f>
        <v/>
      </c>
      <c r="V134" s="517" t="str">
        <f>二年级等级</f>
        <v/>
      </c>
      <c r="W134" s="516" t="str">
        <f>二年级一分钟跳绳得分</f>
        <v/>
      </c>
      <c r="X134" s="517" t="str">
        <f>二年级等级</f>
        <v/>
      </c>
      <c r="Y134" s="515"/>
      <c r="Z134" s="518"/>
      <c r="AA134" s="533"/>
      <c r="AB134" s="515"/>
      <c r="AC134" s="533" t="str">
        <f>二年级跳绳附加分</f>
        <v/>
      </c>
      <c r="AD134" s="534" t="str">
        <f>二年级标准分</f>
        <v/>
      </c>
      <c r="AE134" s="534" t="str">
        <f>二年级总分</f>
        <v/>
      </c>
      <c r="AF134" s="517" t="str">
        <f>二年级等级</f>
        <v/>
      </c>
    </row>
    <row r="135" spans="1:32">
      <c r="A135" s="476">
        <v>202</v>
      </c>
      <c r="B135" s="477">
        <v>63</v>
      </c>
      <c r="C135" s="478"/>
      <c r="D135" s="471"/>
      <c r="E135" s="472"/>
      <c r="F135" s="481"/>
      <c r="G135" s="480"/>
      <c r="H135" s="475"/>
      <c r="I135" s="501"/>
      <c r="J135" s="502"/>
      <c r="K135" s="495"/>
      <c r="L135" s="649"/>
      <c r="M135" s="644"/>
      <c r="N135" s="505" t="str">
        <f>二年级BMI</f>
        <v/>
      </c>
      <c r="O135" s="499" t="str">
        <f>二年级BMI等级</f>
        <v/>
      </c>
      <c r="P135" s="500" t="str">
        <f>二年级BMI得分</f>
        <v/>
      </c>
      <c r="Q135" s="515" t="str">
        <f>二年级肺活量得分</f>
        <v/>
      </c>
      <c r="R135" s="512" t="str">
        <f>二年级等级</f>
        <v/>
      </c>
      <c r="S135" s="516" t="str">
        <f>二年级50米跑得分</f>
        <v/>
      </c>
      <c r="T135" s="517" t="str">
        <f>二年级等级</f>
        <v/>
      </c>
      <c r="U135" s="516" t="str">
        <f>二年级坐位体前屈得分</f>
        <v/>
      </c>
      <c r="V135" s="517" t="str">
        <f>二年级等级</f>
        <v/>
      </c>
      <c r="W135" s="516" t="str">
        <f>二年级一分钟跳绳得分</f>
        <v/>
      </c>
      <c r="X135" s="517" t="str">
        <f>二年级等级</f>
        <v/>
      </c>
      <c r="Y135" s="515"/>
      <c r="Z135" s="518"/>
      <c r="AA135" s="533"/>
      <c r="AB135" s="515"/>
      <c r="AC135" s="533" t="str">
        <f>二年级跳绳附加分</f>
        <v/>
      </c>
      <c r="AD135" s="534" t="str">
        <f>二年级标准分</f>
        <v/>
      </c>
      <c r="AE135" s="534" t="str">
        <f>二年级总分</f>
        <v/>
      </c>
      <c r="AF135" s="517" t="str">
        <f>二年级等级</f>
        <v/>
      </c>
    </row>
    <row r="136" spans="1:32">
      <c r="A136" s="476">
        <v>202</v>
      </c>
      <c r="B136" s="477">
        <v>64</v>
      </c>
      <c r="C136" s="478"/>
      <c r="D136" s="471"/>
      <c r="E136" s="472"/>
      <c r="F136" s="481"/>
      <c r="G136" s="480"/>
      <c r="H136" s="475"/>
      <c r="I136" s="501"/>
      <c r="J136" s="502"/>
      <c r="K136" s="495"/>
      <c r="L136" s="649"/>
      <c r="M136" s="644"/>
      <c r="N136" s="505" t="str">
        <f>二年级BMI</f>
        <v/>
      </c>
      <c r="O136" s="499" t="str">
        <f>二年级BMI等级</f>
        <v/>
      </c>
      <c r="P136" s="500" t="str">
        <f>二年级BMI得分</f>
        <v/>
      </c>
      <c r="Q136" s="515" t="str">
        <f>二年级肺活量得分</f>
        <v/>
      </c>
      <c r="R136" s="512" t="str">
        <f>二年级等级</f>
        <v/>
      </c>
      <c r="S136" s="516" t="str">
        <f>二年级50米跑得分</f>
        <v/>
      </c>
      <c r="T136" s="517" t="str">
        <f>二年级等级</f>
        <v/>
      </c>
      <c r="U136" s="516" t="str">
        <f>二年级坐位体前屈得分</f>
        <v/>
      </c>
      <c r="V136" s="517" t="str">
        <f>二年级等级</f>
        <v/>
      </c>
      <c r="W136" s="516" t="str">
        <f>二年级一分钟跳绳得分</f>
        <v/>
      </c>
      <c r="X136" s="517" t="str">
        <f>二年级等级</f>
        <v/>
      </c>
      <c r="Y136" s="515"/>
      <c r="Z136" s="518"/>
      <c r="AA136" s="533"/>
      <c r="AB136" s="515"/>
      <c r="AC136" s="533" t="str">
        <f>二年级跳绳附加分</f>
        <v/>
      </c>
      <c r="AD136" s="534" t="str">
        <f>二年级标准分</f>
        <v/>
      </c>
      <c r="AE136" s="534" t="str">
        <f>二年级总分</f>
        <v/>
      </c>
      <c r="AF136" s="517" t="str">
        <f>二年级等级</f>
        <v/>
      </c>
    </row>
    <row r="137" spans="1:32">
      <c r="A137" s="476">
        <v>202</v>
      </c>
      <c r="B137" s="477">
        <v>65</v>
      </c>
      <c r="C137" s="478"/>
      <c r="D137" s="471"/>
      <c r="E137" s="472"/>
      <c r="F137" s="481"/>
      <c r="G137" s="480"/>
      <c r="H137" s="475"/>
      <c r="I137" s="501"/>
      <c r="J137" s="502"/>
      <c r="K137" s="495"/>
      <c r="L137" s="649"/>
      <c r="M137" s="644"/>
      <c r="N137" s="505" t="str">
        <f>二年级BMI</f>
        <v/>
      </c>
      <c r="O137" s="499" t="str">
        <f>二年级BMI等级</f>
        <v/>
      </c>
      <c r="P137" s="500" t="str">
        <f>二年级BMI得分</f>
        <v/>
      </c>
      <c r="Q137" s="515" t="str">
        <f>二年级肺活量得分</f>
        <v/>
      </c>
      <c r="R137" s="512" t="str">
        <f>二年级等级</f>
        <v/>
      </c>
      <c r="S137" s="516" t="str">
        <f>二年级50米跑得分</f>
        <v/>
      </c>
      <c r="T137" s="517" t="str">
        <f>二年级等级</f>
        <v/>
      </c>
      <c r="U137" s="516" t="str">
        <f>二年级坐位体前屈得分</f>
        <v/>
      </c>
      <c r="V137" s="517" t="str">
        <f>二年级等级</f>
        <v/>
      </c>
      <c r="W137" s="516" t="str">
        <f>二年级一分钟跳绳得分</f>
        <v/>
      </c>
      <c r="X137" s="517" t="str">
        <f>二年级等级</f>
        <v/>
      </c>
      <c r="Y137" s="515"/>
      <c r="Z137" s="518"/>
      <c r="AA137" s="533"/>
      <c r="AB137" s="515"/>
      <c r="AC137" s="533" t="str">
        <f>二年级跳绳附加分</f>
        <v/>
      </c>
      <c r="AD137" s="534" t="str">
        <f>二年级标准分</f>
        <v/>
      </c>
      <c r="AE137" s="534" t="str">
        <f>二年级总分</f>
        <v/>
      </c>
      <c r="AF137" s="517" t="str">
        <f>二年级等级</f>
        <v/>
      </c>
    </row>
    <row r="138" spans="1:32">
      <c r="A138" s="476">
        <v>202</v>
      </c>
      <c r="B138" s="477">
        <v>66</v>
      </c>
      <c r="C138" s="478"/>
      <c r="D138" s="471"/>
      <c r="E138" s="472"/>
      <c r="F138" s="481"/>
      <c r="G138" s="480"/>
      <c r="H138" s="475"/>
      <c r="I138" s="501"/>
      <c r="J138" s="502"/>
      <c r="K138" s="495"/>
      <c r="L138" s="649"/>
      <c r="M138" s="644"/>
      <c r="N138" s="505" t="str">
        <f>二年级BMI</f>
        <v/>
      </c>
      <c r="O138" s="499" t="str">
        <f>二年级BMI等级</f>
        <v/>
      </c>
      <c r="P138" s="500" t="str">
        <f>二年级BMI得分</f>
        <v/>
      </c>
      <c r="Q138" s="515" t="str">
        <f>二年级肺活量得分</f>
        <v/>
      </c>
      <c r="R138" s="512" t="str">
        <f>二年级等级</f>
        <v/>
      </c>
      <c r="S138" s="516" t="str">
        <f>二年级50米跑得分</f>
        <v/>
      </c>
      <c r="T138" s="517" t="str">
        <f>二年级等级</f>
        <v/>
      </c>
      <c r="U138" s="516" t="str">
        <f>二年级坐位体前屈得分</f>
        <v/>
      </c>
      <c r="V138" s="517" t="str">
        <f>二年级等级</f>
        <v/>
      </c>
      <c r="W138" s="516" t="str">
        <f>二年级一分钟跳绳得分</f>
        <v/>
      </c>
      <c r="X138" s="517" t="str">
        <f>二年级等级</f>
        <v/>
      </c>
      <c r="Y138" s="515"/>
      <c r="Z138" s="518"/>
      <c r="AA138" s="533"/>
      <c r="AB138" s="515"/>
      <c r="AC138" s="533" t="str">
        <f>二年级跳绳附加分</f>
        <v/>
      </c>
      <c r="AD138" s="534" t="str">
        <f>二年级标准分</f>
        <v/>
      </c>
      <c r="AE138" s="534" t="str">
        <f>二年级总分</f>
        <v/>
      </c>
      <c r="AF138" s="517" t="str">
        <f>二年级等级</f>
        <v/>
      </c>
    </row>
    <row r="139" spans="1:32">
      <c r="A139" s="476">
        <v>202</v>
      </c>
      <c r="B139" s="477">
        <v>67</v>
      </c>
      <c r="C139" s="478"/>
      <c r="D139" s="471"/>
      <c r="E139" s="472"/>
      <c r="F139" s="481"/>
      <c r="G139" s="480"/>
      <c r="H139" s="475"/>
      <c r="I139" s="501"/>
      <c r="J139" s="502"/>
      <c r="K139" s="495"/>
      <c r="L139" s="649"/>
      <c r="M139" s="644"/>
      <c r="N139" s="505" t="str">
        <f>二年级BMI</f>
        <v/>
      </c>
      <c r="O139" s="499" t="str">
        <f>二年级BMI等级</f>
        <v/>
      </c>
      <c r="P139" s="500" t="str">
        <f>二年级BMI得分</f>
        <v/>
      </c>
      <c r="Q139" s="515" t="str">
        <f>二年级肺活量得分</f>
        <v/>
      </c>
      <c r="R139" s="512" t="str">
        <f>二年级等级</f>
        <v/>
      </c>
      <c r="S139" s="516" t="str">
        <f>二年级50米跑得分</f>
        <v/>
      </c>
      <c r="T139" s="517" t="str">
        <f>二年级等级</f>
        <v/>
      </c>
      <c r="U139" s="516" t="str">
        <f>二年级坐位体前屈得分</f>
        <v/>
      </c>
      <c r="V139" s="517" t="str">
        <f>二年级等级</f>
        <v/>
      </c>
      <c r="W139" s="516" t="str">
        <f>二年级一分钟跳绳得分</f>
        <v/>
      </c>
      <c r="X139" s="517" t="str">
        <f>二年级等级</f>
        <v/>
      </c>
      <c r="Y139" s="515"/>
      <c r="Z139" s="518"/>
      <c r="AA139" s="533"/>
      <c r="AB139" s="515"/>
      <c r="AC139" s="533" t="str">
        <f>二年级跳绳附加分</f>
        <v/>
      </c>
      <c r="AD139" s="534" t="str">
        <f>二年级标准分</f>
        <v/>
      </c>
      <c r="AE139" s="534" t="str">
        <f>二年级总分</f>
        <v/>
      </c>
      <c r="AF139" s="517" t="str">
        <f>二年级等级</f>
        <v/>
      </c>
    </row>
    <row r="140" spans="1:32">
      <c r="A140" s="476">
        <v>202</v>
      </c>
      <c r="B140" s="477">
        <v>68</v>
      </c>
      <c r="C140" s="478"/>
      <c r="D140" s="471"/>
      <c r="E140" s="472"/>
      <c r="F140" s="481"/>
      <c r="G140" s="480"/>
      <c r="H140" s="475"/>
      <c r="I140" s="501"/>
      <c r="J140" s="502"/>
      <c r="K140" s="495"/>
      <c r="L140" s="649"/>
      <c r="M140" s="644"/>
      <c r="N140" s="505" t="str">
        <f>二年级BMI</f>
        <v/>
      </c>
      <c r="O140" s="499" t="str">
        <f>二年级BMI等级</f>
        <v/>
      </c>
      <c r="P140" s="500" t="str">
        <f>二年级BMI得分</f>
        <v/>
      </c>
      <c r="Q140" s="515" t="str">
        <f>二年级肺活量得分</f>
        <v/>
      </c>
      <c r="R140" s="512" t="str">
        <f>二年级等级</f>
        <v/>
      </c>
      <c r="S140" s="516" t="str">
        <f>二年级50米跑得分</f>
        <v/>
      </c>
      <c r="T140" s="517" t="str">
        <f>二年级等级</f>
        <v/>
      </c>
      <c r="U140" s="516" t="str">
        <f>二年级坐位体前屈得分</f>
        <v/>
      </c>
      <c r="V140" s="517" t="str">
        <f>二年级等级</f>
        <v/>
      </c>
      <c r="W140" s="516" t="str">
        <f>二年级一分钟跳绳得分</f>
        <v/>
      </c>
      <c r="X140" s="517" t="str">
        <f>二年级等级</f>
        <v/>
      </c>
      <c r="Y140" s="515"/>
      <c r="Z140" s="518"/>
      <c r="AA140" s="533"/>
      <c r="AB140" s="515"/>
      <c r="AC140" s="533" t="str">
        <f>二年级跳绳附加分</f>
        <v/>
      </c>
      <c r="AD140" s="534" t="str">
        <f>二年级标准分</f>
        <v/>
      </c>
      <c r="AE140" s="534" t="str">
        <f>二年级总分</f>
        <v/>
      </c>
      <c r="AF140" s="517" t="str">
        <f>二年级等级</f>
        <v/>
      </c>
    </row>
    <row r="141" spans="1:32">
      <c r="A141" s="476">
        <v>202</v>
      </c>
      <c r="B141" s="477">
        <v>69</v>
      </c>
      <c r="C141" s="478"/>
      <c r="D141" s="471"/>
      <c r="E141" s="472"/>
      <c r="F141" s="481"/>
      <c r="G141" s="480"/>
      <c r="H141" s="475"/>
      <c r="I141" s="501"/>
      <c r="J141" s="502"/>
      <c r="K141" s="495"/>
      <c r="L141" s="649"/>
      <c r="M141" s="644"/>
      <c r="N141" s="505" t="str">
        <f>二年级BMI</f>
        <v/>
      </c>
      <c r="O141" s="499" t="str">
        <f>二年级BMI等级</f>
        <v/>
      </c>
      <c r="P141" s="500" t="str">
        <f>二年级BMI得分</f>
        <v/>
      </c>
      <c r="Q141" s="515" t="str">
        <f>二年级肺活量得分</f>
        <v/>
      </c>
      <c r="R141" s="512" t="str">
        <f>二年级等级</f>
        <v/>
      </c>
      <c r="S141" s="516" t="str">
        <f>二年级50米跑得分</f>
        <v/>
      </c>
      <c r="T141" s="517" t="str">
        <f>二年级等级</f>
        <v/>
      </c>
      <c r="U141" s="516" t="str">
        <f>二年级坐位体前屈得分</f>
        <v/>
      </c>
      <c r="V141" s="517" t="str">
        <f>二年级等级</f>
        <v/>
      </c>
      <c r="W141" s="516" t="str">
        <f>二年级一分钟跳绳得分</f>
        <v/>
      </c>
      <c r="X141" s="517" t="str">
        <f>二年级等级</f>
        <v/>
      </c>
      <c r="Y141" s="515"/>
      <c r="Z141" s="518"/>
      <c r="AA141" s="533"/>
      <c r="AB141" s="515"/>
      <c r="AC141" s="533" t="str">
        <f>二年级跳绳附加分</f>
        <v/>
      </c>
      <c r="AD141" s="534" t="str">
        <f>二年级标准分</f>
        <v/>
      </c>
      <c r="AE141" s="534" t="str">
        <f>二年级总分</f>
        <v/>
      </c>
      <c r="AF141" s="517" t="str">
        <f>二年级等级</f>
        <v/>
      </c>
    </row>
    <row r="142" ht="15.75" spans="1:32">
      <c r="A142" s="535">
        <v>202</v>
      </c>
      <c r="B142" s="536">
        <v>70</v>
      </c>
      <c r="C142" s="537"/>
      <c r="D142" s="538"/>
      <c r="E142" s="539"/>
      <c r="F142" s="540"/>
      <c r="G142" s="570"/>
      <c r="H142" s="542"/>
      <c r="I142" s="543"/>
      <c r="J142" s="544"/>
      <c r="K142" s="545"/>
      <c r="L142" s="652"/>
      <c r="M142" s="647"/>
      <c r="N142" s="573" t="str">
        <f>二年级BMI</f>
        <v/>
      </c>
      <c r="O142" s="574" t="str">
        <f>二年级BMI等级</f>
        <v/>
      </c>
      <c r="P142" s="575" t="str">
        <f>二年级BMI得分</f>
        <v/>
      </c>
      <c r="Q142" s="576" t="str">
        <f>二年级肺活量得分</f>
        <v/>
      </c>
      <c r="R142" s="577" t="str">
        <f>二年级等级</f>
        <v/>
      </c>
      <c r="S142" s="578" t="str">
        <f>二年级50米跑得分</f>
        <v/>
      </c>
      <c r="T142" s="567" t="str">
        <f>二年级等级</f>
        <v/>
      </c>
      <c r="U142" s="578" t="str">
        <f>二年级坐位体前屈得分</f>
        <v/>
      </c>
      <c r="V142" s="567" t="str">
        <f>二年级等级</f>
        <v/>
      </c>
      <c r="W142" s="578" t="str">
        <f>二年级一分钟跳绳得分</f>
        <v/>
      </c>
      <c r="X142" s="567" t="str">
        <f>二年级等级</f>
        <v/>
      </c>
      <c r="Y142" s="576"/>
      <c r="Z142" s="579"/>
      <c r="AA142" s="565"/>
      <c r="AB142" s="576"/>
      <c r="AC142" s="565" t="str">
        <f>二年级跳绳附加分</f>
        <v/>
      </c>
      <c r="AD142" s="566" t="str">
        <f>二年级标准分</f>
        <v/>
      </c>
      <c r="AE142" s="566" t="str">
        <f>二年级总分</f>
        <v/>
      </c>
      <c r="AF142" s="567" t="str">
        <f>二年级等级</f>
        <v/>
      </c>
    </row>
    <row r="143" ht="15.75" spans="1:32">
      <c r="A143" s="468">
        <v>203</v>
      </c>
      <c r="B143" s="469">
        <v>1</v>
      </c>
      <c r="C143" s="472"/>
      <c r="D143" s="471"/>
      <c r="E143" s="472"/>
      <c r="F143" s="473"/>
      <c r="G143" s="474"/>
      <c r="H143" s="475"/>
      <c r="I143" s="494"/>
      <c r="J143" s="495"/>
      <c r="K143" s="495"/>
      <c r="L143" s="648"/>
      <c r="M143" s="643"/>
      <c r="N143" s="498" t="str">
        <f>二年级BMI</f>
        <v/>
      </c>
      <c r="O143" s="499" t="str">
        <f>二年级BMI等级</f>
        <v/>
      </c>
      <c r="P143" s="500" t="str">
        <f>二年级BMI得分</f>
        <v/>
      </c>
      <c r="Q143" s="511" t="str">
        <f>二年级肺活量得分</f>
        <v/>
      </c>
      <c r="R143" s="512" t="str">
        <f>二年级等级</f>
        <v/>
      </c>
      <c r="S143" s="513" t="str">
        <f>二年级50米跑得分</f>
        <v/>
      </c>
      <c r="T143" s="512" t="str">
        <f>二年级等级</f>
        <v/>
      </c>
      <c r="U143" s="513" t="str">
        <f>二年级坐位体前屈得分</f>
        <v/>
      </c>
      <c r="V143" s="512" t="str">
        <f>二年级等级</f>
        <v/>
      </c>
      <c r="W143" s="513" t="str">
        <f>二年级一分钟跳绳得分</f>
        <v/>
      </c>
      <c r="X143" s="512" t="str">
        <f>二年级等级</f>
        <v/>
      </c>
      <c r="Y143" s="511"/>
      <c r="Z143" s="514"/>
      <c r="AA143" s="530"/>
      <c r="AB143" s="511"/>
      <c r="AC143" s="530" t="str">
        <f>二年级跳绳附加分</f>
        <v/>
      </c>
      <c r="AD143" s="531" t="str">
        <f>二年级标准分</f>
        <v/>
      </c>
      <c r="AE143" s="531" t="str">
        <f>二年级总分</f>
        <v/>
      </c>
      <c r="AF143" s="512" t="str">
        <f>二年级等级</f>
        <v/>
      </c>
    </row>
    <row r="144" spans="1:32">
      <c r="A144" s="476">
        <v>203</v>
      </c>
      <c r="B144" s="477">
        <v>2</v>
      </c>
      <c r="C144" s="478"/>
      <c r="D144" s="471"/>
      <c r="E144" s="472"/>
      <c r="F144" s="473"/>
      <c r="G144" s="480"/>
      <c r="H144" s="475"/>
      <c r="I144" s="501"/>
      <c r="J144" s="502"/>
      <c r="K144" s="495"/>
      <c r="L144" s="649"/>
      <c r="M144" s="644"/>
      <c r="N144" s="505" t="str">
        <f>二年级BMI</f>
        <v/>
      </c>
      <c r="O144" s="499" t="str">
        <f>二年级BMI等级</f>
        <v/>
      </c>
      <c r="P144" s="500" t="str">
        <f>二年级BMI得分</f>
        <v/>
      </c>
      <c r="Q144" s="515" t="str">
        <f>二年级肺活量得分</f>
        <v/>
      </c>
      <c r="R144" s="512" t="str">
        <f>二年级等级</f>
        <v/>
      </c>
      <c r="S144" s="516" t="str">
        <f>二年级50米跑得分</f>
        <v/>
      </c>
      <c r="T144" s="512" t="str">
        <f>二年级等级</f>
        <v/>
      </c>
      <c r="U144" s="516" t="str">
        <f>二年级坐位体前屈得分</f>
        <v/>
      </c>
      <c r="V144" s="517" t="str">
        <f>二年级等级</f>
        <v/>
      </c>
      <c r="W144" s="516" t="str">
        <f>二年级一分钟跳绳得分</f>
        <v/>
      </c>
      <c r="X144" s="517" t="str">
        <f>二年级等级</f>
        <v/>
      </c>
      <c r="Y144" s="515"/>
      <c r="Z144" s="518"/>
      <c r="AA144" s="533"/>
      <c r="AB144" s="515"/>
      <c r="AC144" s="533" t="str">
        <f>二年级跳绳附加分</f>
        <v/>
      </c>
      <c r="AD144" s="534" t="str">
        <f>二年级标准分</f>
        <v/>
      </c>
      <c r="AE144" s="534" t="str">
        <f>二年级总分</f>
        <v/>
      </c>
      <c r="AF144" s="517" t="str">
        <f>二年级等级</f>
        <v/>
      </c>
    </row>
    <row r="145" spans="1:32">
      <c r="A145" s="476">
        <v>203</v>
      </c>
      <c r="B145" s="477">
        <v>3</v>
      </c>
      <c r="C145" s="478"/>
      <c r="D145" s="471"/>
      <c r="E145" s="472"/>
      <c r="F145" s="473"/>
      <c r="G145" s="480"/>
      <c r="H145" s="475"/>
      <c r="I145" s="501"/>
      <c r="J145" s="502"/>
      <c r="K145" s="495"/>
      <c r="L145" s="649"/>
      <c r="M145" s="644"/>
      <c r="N145" s="505" t="str">
        <f>二年级BMI</f>
        <v/>
      </c>
      <c r="O145" s="499" t="str">
        <f>二年级BMI等级</f>
        <v/>
      </c>
      <c r="P145" s="500" t="str">
        <f>二年级BMI得分</f>
        <v/>
      </c>
      <c r="Q145" s="515" t="str">
        <f>二年级肺活量得分</f>
        <v/>
      </c>
      <c r="R145" s="512" t="str">
        <f>二年级等级</f>
        <v/>
      </c>
      <c r="S145" s="516" t="str">
        <f>二年级50米跑得分</f>
        <v/>
      </c>
      <c r="T145" s="512" t="str">
        <f>二年级等级</f>
        <v/>
      </c>
      <c r="U145" s="516" t="str">
        <f>二年级坐位体前屈得分</f>
        <v/>
      </c>
      <c r="V145" s="517" t="str">
        <f>二年级等级</f>
        <v/>
      </c>
      <c r="W145" s="516" t="str">
        <f>二年级一分钟跳绳得分</f>
        <v/>
      </c>
      <c r="X145" s="517" t="str">
        <f>二年级等级</f>
        <v/>
      </c>
      <c r="Y145" s="515"/>
      <c r="Z145" s="518"/>
      <c r="AA145" s="533"/>
      <c r="AB145" s="515"/>
      <c r="AC145" s="533" t="str">
        <f>二年级跳绳附加分</f>
        <v/>
      </c>
      <c r="AD145" s="534" t="str">
        <f>二年级标准分</f>
        <v/>
      </c>
      <c r="AE145" s="534" t="str">
        <f>二年级总分</f>
        <v/>
      </c>
      <c r="AF145" s="517" t="str">
        <f>二年级等级</f>
        <v/>
      </c>
    </row>
    <row r="146" spans="1:32">
      <c r="A146" s="476">
        <v>203</v>
      </c>
      <c r="B146" s="477">
        <v>4</v>
      </c>
      <c r="C146" s="478"/>
      <c r="D146" s="471"/>
      <c r="E146" s="472"/>
      <c r="F146" s="473"/>
      <c r="G146" s="480"/>
      <c r="H146" s="475"/>
      <c r="I146" s="501"/>
      <c r="J146" s="502"/>
      <c r="K146" s="495"/>
      <c r="L146" s="649"/>
      <c r="M146" s="644"/>
      <c r="N146" s="505" t="str">
        <f>二年级BMI</f>
        <v/>
      </c>
      <c r="O146" s="499" t="str">
        <f>二年级BMI等级</f>
        <v/>
      </c>
      <c r="P146" s="500" t="str">
        <f>二年级BMI得分</f>
        <v/>
      </c>
      <c r="Q146" s="515" t="str">
        <f>二年级肺活量得分</f>
        <v/>
      </c>
      <c r="R146" s="512" t="str">
        <f>二年级等级</f>
        <v/>
      </c>
      <c r="S146" s="516" t="str">
        <f>二年级50米跑得分</f>
        <v/>
      </c>
      <c r="T146" s="512" t="str">
        <f>二年级等级</f>
        <v/>
      </c>
      <c r="U146" s="516" t="str">
        <f>二年级坐位体前屈得分</f>
        <v/>
      </c>
      <c r="V146" s="517" t="str">
        <f>二年级等级</f>
        <v/>
      </c>
      <c r="W146" s="516" t="str">
        <f>二年级一分钟跳绳得分</f>
        <v/>
      </c>
      <c r="X146" s="517" t="str">
        <f>二年级等级</f>
        <v/>
      </c>
      <c r="Y146" s="515"/>
      <c r="Z146" s="518"/>
      <c r="AA146" s="533"/>
      <c r="AB146" s="515"/>
      <c r="AC146" s="533" t="str">
        <f>二年级跳绳附加分</f>
        <v/>
      </c>
      <c r="AD146" s="534" t="str">
        <f>二年级标准分</f>
        <v/>
      </c>
      <c r="AE146" s="534" t="str">
        <f>二年级总分</f>
        <v/>
      </c>
      <c r="AF146" s="517" t="str">
        <f>二年级等级</f>
        <v/>
      </c>
    </row>
    <row r="147" spans="1:32">
      <c r="A147" s="476">
        <v>203</v>
      </c>
      <c r="B147" s="477">
        <v>5</v>
      </c>
      <c r="C147" s="478"/>
      <c r="D147" s="471"/>
      <c r="E147" s="472"/>
      <c r="F147" s="473"/>
      <c r="G147" s="480"/>
      <c r="H147" s="475"/>
      <c r="I147" s="501"/>
      <c r="J147" s="502"/>
      <c r="K147" s="495"/>
      <c r="L147" s="649"/>
      <c r="M147" s="644"/>
      <c r="N147" s="505" t="str">
        <f>二年级BMI</f>
        <v/>
      </c>
      <c r="O147" s="499" t="str">
        <f>二年级BMI等级</f>
        <v/>
      </c>
      <c r="P147" s="500" t="str">
        <f>二年级BMI得分</f>
        <v/>
      </c>
      <c r="Q147" s="515" t="str">
        <f>二年级肺活量得分</f>
        <v/>
      </c>
      <c r="R147" s="512" t="str">
        <f>二年级等级</f>
        <v/>
      </c>
      <c r="S147" s="516" t="str">
        <f>二年级50米跑得分</f>
        <v/>
      </c>
      <c r="T147" s="512" t="str">
        <f>二年级等级</f>
        <v/>
      </c>
      <c r="U147" s="516" t="str">
        <f>二年级坐位体前屈得分</f>
        <v/>
      </c>
      <c r="V147" s="517" t="str">
        <f>二年级等级</f>
        <v/>
      </c>
      <c r="W147" s="516" t="str">
        <f>二年级一分钟跳绳得分</f>
        <v/>
      </c>
      <c r="X147" s="517" t="str">
        <f>二年级等级</f>
        <v/>
      </c>
      <c r="Y147" s="515"/>
      <c r="Z147" s="518"/>
      <c r="AA147" s="533"/>
      <c r="AB147" s="515"/>
      <c r="AC147" s="533" t="str">
        <f>二年级跳绳附加分</f>
        <v/>
      </c>
      <c r="AD147" s="534" t="str">
        <f>二年级标准分</f>
        <v/>
      </c>
      <c r="AE147" s="534" t="str">
        <f>二年级总分</f>
        <v/>
      </c>
      <c r="AF147" s="517" t="str">
        <f>二年级等级</f>
        <v/>
      </c>
    </row>
    <row r="148" spans="1:32">
      <c r="A148" s="476">
        <v>203</v>
      </c>
      <c r="B148" s="477">
        <v>6</v>
      </c>
      <c r="C148" s="478"/>
      <c r="D148" s="471"/>
      <c r="E148" s="472"/>
      <c r="F148" s="473"/>
      <c r="G148" s="480"/>
      <c r="H148" s="475"/>
      <c r="I148" s="501"/>
      <c r="J148" s="502"/>
      <c r="K148" s="495"/>
      <c r="L148" s="649"/>
      <c r="M148" s="644"/>
      <c r="N148" s="505" t="str">
        <f>二年级BMI</f>
        <v/>
      </c>
      <c r="O148" s="499" t="str">
        <f>二年级BMI等级</f>
        <v/>
      </c>
      <c r="P148" s="500" t="str">
        <f>二年级BMI得分</f>
        <v/>
      </c>
      <c r="Q148" s="515" t="str">
        <f>二年级肺活量得分</f>
        <v/>
      </c>
      <c r="R148" s="512" t="str">
        <f>二年级等级</f>
        <v/>
      </c>
      <c r="S148" s="516" t="str">
        <f>二年级50米跑得分</f>
        <v/>
      </c>
      <c r="T148" s="512" t="str">
        <f>二年级等级</f>
        <v/>
      </c>
      <c r="U148" s="516" t="str">
        <f>二年级坐位体前屈得分</f>
        <v/>
      </c>
      <c r="V148" s="517" t="str">
        <f>二年级等级</f>
        <v/>
      </c>
      <c r="W148" s="516" t="str">
        <f>二年级一分钟跳绳得分</f>
        <v/>
      </c>
      <c r="X148" s="517" t="str">
        <f>二年级等级</f>
        <v/>
      </c>
      <c r="Y148" s="515"/>
      <c r="Z148" s="518"/>
      <c r="AA148" s="533"/>
      <c r="AB148" s="515"/>
      <c r="AC148" s="533" t="str">
        <f>二年级跳绳附加分</f>
        <v/>
      </c>
      <c r="AD148" s="534" t="str">
        <f>二年级标准分</f>
        <v/>
      </c>
      <c r="AE148" s="534" t="str">
        <f>二年级总分</f>
        <v/>
      </c>
      <c r="AF148" s="517" t="str">
        <f>二年级等级</f>
        <v/>
      </c>
    </row>
    <row r="149" spans="1:32">
      <c r="A149" s="476">
        <v>203</v>
      </c>
      <c r="B149" s="477">
        <v>7</v>
      </c>
      <c r="C149" s="478"/>
      <c r="D149" s="471"/>
      <c r="E149" s="472"/>
      <c r="F149" s="473"/>
      <c r="G149" s="480"/>
      <c r="H149" s="475"/>
      <c r="I149" s="501"/>
      <c r="J149" s="502"/>
      <c r="K149" s="495"/>
      <c r="L149" s="649"/>
      <c r="M149" s="644"/>
      <c r="N149" s="505" t="str">
        <f>二年级BMI</f>
        <v/>
      </c>
      <c r="O149" s="499" t="str">
        <f>二年级BMI等级</f>
        <v/>
      </c>
      <c r="P149" s="500" t="str">
        <f>二年级BMI得分</f>
        <v/>
      </c>
      <c r="Q149" s="515" t="str">
        <f>二年级肺活量得分</f>
        <v/>
      </c>
      <c r="R149" s="512" t="str">
        <f>二年级等级</f>
        <v/>
      </c>
      <c r="S149" s="516" t="str">
        <f>二年级50米跑得分</f>
        <v/>
      </c>
      <c r="T149" s="517" t="str">
        <f>二年级等级</f>
        <v/>
      </c>
      <c r="U149" s="516" t="str">
        <f>二年级坐位体前屈得分</f>
        <v/>
      </c>
      <c r="V149" s="517" t="str">
        <f>二年级等级</f>
        <v/>
      </c>
      <c r="W149" s="516" t="str">
        <f>二年级一分钟跳绳得分</f>
        <v/>
      </c>
      <c r="X149" s="517" t="str">
        <f>二年级等级</f>
        <v/>
      </c>
      <c r="Y149" s="515"/>
      <c r="Z149" s="518"/>
      <c r="AA149" s="533"/>
      <c r="AB149" s="515"/>
      <c r="AC149" s="533" t="str">
        <f>二年级跳绳附加分</f>
        <v/>
      </c>
      <c r="AD149" s="534" t="str">
        <f>二年级标准分</f>
        <v/>
      </c>
      <c r="AE149" s="534" t="str">
        <f>二年级总分</f>
        <v/>
      </c>
      <c r="AF149" s="517" t="str">
        <f>二年级等级</f>
        <v/>
      </c>
    </row>
    <row r="150" spans="1:32">
      <c r="A150" s="476">
        <v>203</v>
      </c>
      <c r="B150" s="477">
        <v>8</v>
      </c>
      <c r="C150" s="478"/>
      <c r="D150" s="471"/>
      <c r="E150" s="472"/>
      <c r="F150" s="473"/>
      <c r="G150" s="480"/>
      <c r="H150" s="475"/>
      <c r="I150" s="501"/>
      <c r="J150" s="502"/>
      <c r="K150" s="495"/>
      <c r="L150" s="649"/>
      <c r="M150" s="644"/>
      <c r="N150" s="505" t="str">
        <f>二年级BMI</f>
        <v/>
      </c>
      <c r="O150" s="499" t="str">
        <f>二年级BMI等级</f>
        <v/>
      </c>
      <c r="P150" s="500" t="str">
        <f>二年级BMI得分</f>
        <v/>
      </c>
      <c r="Q150" s="515" t="str">
        <f>二年级肺活量得分</f>
        <v/>
      </c>
      <c r="R150" s="512" t="str">
        <f>二年级等级</f>
        <v/>
      </c>
      <c r="S150" s="516" t="str">
        <f>二年级50米跑得分</f>
        <v/>
      </c>
      <c r="T150" s="517" t="str">
        <f>二年级等级</f>
        <v/>
      </c>
      <c r="U150" s="516" t="str">
        <f>二年级坐位体前屈得分</f>
        <v/>
      </c>
      <c r="V150" s="517" t="str">
        <f>二年级等级</f>
        <v/>
      </c>
      <c r="W150" s="516" t="str">
        <f>二年级一分钟跳绳得分</f>
        <v/>
      </c>
      <c r="X150" s="517" t="str">
        <f>二年级等级</f>
        <v/>
      </c>
      <c r="Y150" s="515"/>
      <c r="Z150" s="518"/>
      <c r="AA150" s="533"/>
      <c r="AB150" s="515"/>
      <c r="AC150" s="533" t="str">
        <f>二年级跳绳附加分</f>
        <v/>
      </c>
      <c r="AD150" s="534" t="str">
        <f>二年级标准分</f>
        <v/>
      </c>
      <c r="AE150" s="534" t="str">
        <f>二年级总分</f>
        <v/>
      </c>
      <c r="AF150" s="517" t="str">
        <f>二年级等级</f>
        <v/>
      </c>
    </row>
    <row r="151" spans="1:32">
      <c r="A151" s="476">
        <v>203</v>
      </c>
      <c r="B151" s="477">
        <v>9</v>
      </c>
      <c r="C151" s="478"/>
      <c r="D151" s="471"/>
      <c r="E151" s="472"/>
      <c r="F151" s="473"/>
      <c r="G151" s="480"/>
      <c r="H151" s="475"/>
      <c r="I151" s="501"/>
      <c r="J151" s="502"/>
      <c r="K151" s="495"/>
      <c r="L151" s="649"/>
      <c r="M151" s="644"/>
      <c r="N151" s="505" t="str">
        <f>二年级BMI</f>
        <v/>
      </c>
      <c r="O151" s="499" t="str">
        <f>二年级BMI等级</f>
        <v/>
      </c>
      <c r="P151" s="500" t="str">
        <f>二年级BMI得分</f>
        <v/>
      </c>
      <c r="Q151" s="515" t="str">
        <f>二年级肺活量得分</f>
        <v/>
      </c>
      <c r="R151" s="512" t="str">
        <f>二年级等级</f>
        <v/>
      </c>
      <c r="S151" s="516" t="str">
        <f>二年级50米跑得分</f>
        <v/>
      </c>
      <c r="T151" s="517" t="str">
        <f>二年级等级</f>
        <v/>
      </c>
      <c r="U151" s="516" t="str">
        <f>二年级坐位体前屈得分</f>
        <v/>
      </c>
      <c r="V151" s="517" t="str">
        <f>二年级等级</f>
        <v/>
      </c>
      <c r="W151" s="516" t="str">
        <f>二年级一分钟跳绳得分</f>
        <v/>
      </c>
      <c r="X151" s="517" t="str">
        <f>二年级等级</f>
        <v/>
      </c>
      <c r="Y151" s="515"/>
      <c r="Z151" s="518"/>
      <c r="AA151" s="533"/>
      <c r="AB151" s="515"/>
      <c r="AC151" s="533" t="str">
        <f>二年级跳绳附加分</f>
        <v/>
      </c>
      <c r="AD151" s="534" t="str">
        <f>二年级标准分</f>
        <v/>
      </c>
      <c r="AE151" s="534" t="str">
        <f>二年级总分</f>
        <v/>
      </c>
      <c r="AF151" s="517" t="str">
        <f>二年级等级</f>
        <v/>
      </c>
    </row>
    <row r="152" spans="1:32">
      <c r="A152" s="476">
        <v>203</v>
      </c>
      <c r="B152" s="477">
        <v>10</v>
      </c>
      <c r="C152" s="478"/>
      <c r="D152" s="471"/>
      <c r="E152" s="472"/>
      <c r="F152" s="473"/>
      <c r="G152" s="480"/>
      <c r="H152" s="475"/>
      <c r="I152" s="501"/>
      <c r="J152" s="502"/>
      <c r="K152" s="495"/>
      <c r="L152" s="649"/>
      <c r="M152" s="644"/>
      <c r="N152" s="505" t="str">
        <f>二年级BMI</f>
        <v/>
      </c>
      <c r="O152" s="499" t="str">
        <f>二年级BMI等级</f>
        <v/>
      </c>
      <c r="P152" s="500" t="str">
        <f>二年级BMI得分</f>
        <v/>
      </c>
      <c r="Q152" s="515" t="str">
        <f>二年级肺活量得分</f>
        <v/>
      </c>
      <c r="R152" s="512" t="str">
        <f>二年级等级</f>
        <v/>
      </c>
      <c r="S152" s="516" t="str">
        <f>二年级50米跑得分</f>
        <v/>
      </c>
      <c r="T152" s="517" t="str">
        <f>二年级等级</f>
        <v/>
      </c>
      <c r="U152" s="516" t="str">
        <f>二年级坐位体前屈得分</f>
        <v/>
      </c>
      <c r="V152" s="517" t="str">
        <f>二年级等级</f>
        <v/>
      </c>
      <c r="W152" s="516" t="str">
        <f>二年级一分钟跳绳得分</f>
        <v/>
      </c>
      <c r="X152" s="517" t="str">
        <f>二年级等级</f>
        <v/>
      </c>
      <c r="Y152" s="515"/>
      <c r="Z152" s="518"/>
      <c r="AA152" s="533"/>
      <c r="AB152" s="515"/>
      <c r="AC152" s="533" t="str">
        <f>二年级跳绳附加分</f>
        <v/>
      </c>
      <c r="AD152" s="534" t="str">
        <f>二年级标准分</f>
        <v/>
      </c>
      <c r="AE152" s="534" t="str">
        <f>二年级总分</f>
        <v/>
      </c>
      <c r="AF152" s="517" t="str">
        <f>二年级等级</f>
        <v/>
      </c>
    </row>
    <row r="153" spans="1:32">
      <c r="A153" s="476">
        <v>203</v>
      </c>
      <c r="B153" s="477">
        <v>11</v>
      </c>
      <c r="C153" s="478"/>
      <c r="D153" s="471"/>
      <c r="E153" s="478"/>
      <c r="F153" s="473"/>
      <c r="G153" s="480"/>
      <c r="H153" s="475"/>
      <c r="I153" s="501"/>
      <c r="J153" s="502"/>
      <c r="K153" s="502"/>
      <c r="L153" s="649"/>
      <c r="M153" s="644"/>
      <c r="N153" s="505" t="str">
        <f>二年级BMI</f>
        <v/>
      </c>
      <c r="O153" s="499" t="str">
        <f>二年级BMI等级</f>
        <v/>
      </c>
      <c r="P153" s="500" t="str">
        <f>二年级BMI得分</f>
        <v/>
      </c>
      <c r="Q153" s="515" t="str">
        <f>二年级肺活量得分</f>
        <v/>
      </c>
      <c r="R153" s="512" t="str">
        <f>二年级等级</f>
        <v/>
      </c>
      <c r="S153" s="516" t="str">
        <f>二年级50米跑得分</f>
        <v/>
      </c>
      <c r="T153" s="517" t="str">
        <f>二年级等级</f>
        <v/>
      </c>
      <c r="U153" s="516" t="str">
        <f>二年级坐位体前屈得分</f>
        <v/>
      </c>
      <c r="V153" s="517" t="str">
        <f>二年级等级</f>
        <v/>
      </c>
      <c r="W153" s="516" t="str">
        <f>二年级一分钟跳绳得分</f>
        <v/>
      </c>
      <c r="X153" s="517" t="str">
        <f>二年级等级</f>
        <v/>
      </c>
      <c r="Y153" s="515"/>
      <c r="Z153" s="518"/>
      <c r="AA153" s="533"/>
      <c r="AB153" s="515"/>
      <c r="AC153" s="533" t="str">
        <f>二年级跳绳附加分</f>
        <v/>
      </c>
      <c r="AD153" s="534" t="str">
        <f>二年级标准分</f>
        <v/>
      </c>
      <c r="AE153" s="534" t="str">
        <f>二年级总分</f>
        <v/>
      </c>
      <c r="AF153" s="517" t="str">
        <f>二年级等级</f>
        <v/>
      </c>
    </row>
    <row r="154" spans="1:32">
      <c r="A154" s="476">
        <v>203</v>
      </c>
      <c r="B154" s="477">
        <v>12</v>
      </c>
      <c r="C154" s="478"/>
      <c r="D154" s="471"/>
      <c r="E154" s="478"/>
      <c r="F154" s="473"/>
      <c r="G154" s="480"/>
      <c r="H154" s="475"/>
      <c r="I154" s="501"/>
      <c r="J154" s="502"/>
      <c r="K154" s="502"/>
      <c r="L154" s="649"/>
      <c r="M154" s="644"/>
      <c r="N154" s="505" t="str">
        <f>二年级BMI</f>
        <v/>
      </c>
      <c r="O154" s="499" t="str">
        <f>二年级BMI等级</f>
        <v/>
      </c>
      <c r="P154" s="500" t="str">
        <f>二年级BMI得分</f>
        <v/>
      </c>
      <c r="Q154" s="515" t="str">
        <f>二年级肺活量得分</f>
        <v/>
      </c>
      <c r="R154" s="512" t="str">
        <f>二年级等级</f>
        <v/>
      </c>
      <c r="S154" s="516" t="str">
        <f>二年级50米跑得分</f>
        <v/>
      </c>
      <c r="T154" s="517" t="str">
        <f>二年级等级</f>
        <v/>
      </c>
      <c r="U154" s="516" t="str">
        <f>二年级坐位体前屈得分</f>
        <v/>
      </c>
      <c r="V154" s="517" t="str">
        <f>二年级等级</f>
        <v/>
      </c>
      <c r="W154" s="516" t="str">
        <f>二年级一分钟跳绳得分</f>
        <v/>
      </c>
      <c r="X154" s="517" t="str">
        <f>二年级等级</f>
        <v/>
      </c>
      <c r="Y154" s="515"/>
      <c r="Z154" s="518"/>
      <c r="AA154" s="533"/>
      <c r="AB154" s="515"/>
      <c r="AC154" s="533" t="str">
        <f>二年级跳绳附加分</f>
        <v/>
      </c>
      <c r="AD154" s="534" t="str">
        <f>二年级标准分</f>
        <v/>
      </c>
      <c r="AE154" s="534" t="str">
        <f>二年级总分</f>
        <v/>
      </c>
      <c r="AF154" s="517" t="str">
        <f>二年级等级</f>
        <v/>
      </c>
    </row>
    <row r="155" spans="1:32">
      <c r="A155" s="476">
        <v>203</v>
      </c>
      <c r="B155" s="477">
        <v>13</v>
      </c>
      <c r="C155" s="478"/>
      <c r="D155" s="471"/>
      <c r="E155" s="478"/>
      <c r="F155" s="473"/>
      <c r="G155" s="480"/>
      <c r="H155" s="475"/>
      <c r="I155" s="501"/>
      <c r="J155" s="502"/>
      <c r="K155" s="502"/>
      <c r="L155" s="649"/>
      <c r="M155" s="644"/>
      <c r="N155" s="505" t="str">
        <f>二年级BMI</f>
        <v/>
      </c>
      <c r="O155" s="499" t="str">
        <f>二年级BMI等级</f>
        <v/>
      </c>
      <c r="P155" s="500" t="str">
        <f>二年级BMI得分</f>
        <v/>
      </c>
      <c r="Q155" s="515" t="str">
        <f>二年级肺活量得分</f>
        <v/>
      </c>
      <c r="R155" s="512" t="str">
        <f>二年级等级</f>
        <v/>
      </c>
      <c r="S155" s="516" t="str">
        <f>二年级50米跑得分</f>
        <v/>
      </c>
      <c r="T155" s="517" t="str">
        <f>二年级等级</f>
        <v/>
      </c>
      <c r="U155" s="516" t="str">
        <f>二年级坐位体前屈得分</f>
        <v/>
      </c>
      <c r="V155" s="517" t="str">
        <f>二年级等级</f>
        <v/>
      </c>
      <c r="W155" s="516" t="str">
        <f>二年级一分钟跳绳得分</f>
        <v/>
      </c>
      <c r="X155" s="517" t="str">
        <f>二年级等级</f>
        <v/>
      </c>
      <c r="Y155" s="515"/>
      <c r="Z155" s="518"/>
      <c r="AA155" s="533"/>
      <c r="AB155" s="515"/>
      <c r="AC155" s="533" t="str">
        <f>二年级跳绳附加分</f>
        <v/>
      </c>
      <c r="AD155" s="534" t="str">
        <f>二年级标准分</f>
        <v/>
      </c>
      <c r="AE155" s="534" t="str">
        <f>二年级总分</f>
        <v/>
      </c>
      <c r="AF155" s="517" t="str">
        <f>二年级等级</f>
        <v/>
      </c>
    </row>
    <row r="156" spans="1:32">
      <c r="A156" s="476">
        <v>203</v>
      </c>
      <c r="B156" s="477">
        <v>14</v>
      </c>
      <c r="C156" s="478"/>
      <c r="D156" s="471"/>
      <c r="E156" s="478"/>
      <c r="F156" s="473"/>
      <c r="G156" s="474"/>
      <c r="H156" s="475"/>
      <c r="I156" s="501"/>
      <c r="J156" s="502"/>
      <c r="K156" s="502"/>
      <c r="L156" s="649"/>
      <c r="M156" s="644"/>
      <c r="N156" s="505" t="str">
        <f>二年级BMI</f>
        <v/>
      </c>
      <c r="O156" s="499" t="str">
        <f>二年级BMI等级</f>
        <v/>
      </c>
      <c r="P156" s="500" t="str">
        <f>二年级BMI得分</f>
        <v/>
      </c>
      <c r="Q156" s="515" t="str">
        <f>二年级肺活量得分</f>
        <v/>
      </c>
      <c r="R156" s="512" t="str">
        <f>二年级等级</f>
        <v/>
      </c>
      <c r="S156" s="516" t="str">
        <f>二年级50米跑得分</f>
        <v/>
      </c>
      <c r="T156" s="517" t="str">
        <f>二年级等级</f>
        <v/>
      </c>
      <c r="U156" s="516" t="str">
        <f>二年级坐位体前屈得分</f>
        <v/>
      </c>
      <c r="V156" s="517" t="str">
        <f>二年级等级</f>
        <v/>
      </c>
      <c r="W156" s="516" t="str">
        <f>二年级一分钟跳绳得分</f>
        <v/>
      </c>
      <c r="X156" s="517" t="str">
        <f>二年级等级</f>
        <v/>
      </c>
      <c r="Y156" s="515"/>
      <c r="Z156" s="518"/>
      <c r="AA156" s="533"/>
      <c r="AB156" s="515"/>
      <c r="AC156" s="533" t="str">
        <f>二年级跳绳附加分</f>
        <v/>
      </c>
      <c r="AD156" s="534" t="str">
        <f>二年级标准分</f>
        <v/>
      </c>
      <c r="AE156" s="534" t="str">
        <f>二年级总分</f>
        <v/>
      </c>
      <c r="AF156" s="517" t="str">
        <f>二年级等级</f>
        <v/>
      </c>
    </row>
    <row r="157" spans="1:32">
      <c r="A157" s="476">
        <v>203</v>
      </c>
      <c r="B157" s="477">
        <v>15</v>
      </c>
      <c r="C157" s="478"/>
      <c r="D157" s="471"/>
      <c r="E157" s="478"/>
      <c r="F157" s="473"/>
      <c r="G157" s="474"/>
      <c r="H157" s="475"/>
      <c r="I157" s="501"/>
      <c r="J157" s="502"/>
      <c r="K157" s="502"/>
      <c r="L157" s="649"/>
      <c r="M157" s="644"/>
      <c r="N157" s="505" t="str">
        <f>二年级BMI</f>
        <v/>
      </c>
      <c r="O157" s="499" t="str">
        <f>二年级BMI等级</f>
        <v/>
      </c>
      <c r="P157" s="500" t="str">
        <f>二年级BMI得分</f>
        <v/>
      </c>
      <c r="Q157" s="515" t="str">
        <f>二年级肺活量得分</f>
        <v/>
      </c>
      <c r="R157" s="512" t="str">
        <f>二年级等级</f>
        <v/>
      </c>
      <c r="S157" s="516" t="str">
        <f>二年级50米跑得分</f>
        <v/>
      </c>
      <c r="T157" s="517" t="str">
        <f>二年级等级</f>
        <v/>
      </c>
      <c r="U157" s="516" t="str">
        <f>二年级坐位体前屈得分</f>
        <v/>
      </c>
      <c r="V157" s="517" t="str">
        <f>二年级等级</f>
        <v/>
      </c>
      <c r="W157" s="516" t="str">
        <f>二年级一分钟跳绳得分</f>
        <v/>
      </c>
      <c r="X157" s="517" t="str">
        <f>二年级等级</f>
        <v/>
      </c>
      <c r="Y157" s="515"/>
      <c r="Z157" s="518"/>
      <c r="AA157" s="533"/>
      <c r="AB157" s="515"/>
      <c r="AC157" s="533" t="str">
        <f>二年级跳绳附加分</f>
        <v/>
      </c>
      <c r="AD157" s="534" t="str">
        <f>二年级标准分</f>
        <v/>
      </c>
      <c r="AE157" s="534" t="str">
        <f>二年级总分</f>
        <v/>
      </c>
      <c r="AF157" s="517" t="str">
        <f>二年级等级</f>
        <v/>
      </c>
    </row>
    <row r="158" spans="1:32">
      <c r="A158" s="476">
        <v>203</v>
      </c>
      <c r="B158" s="477">
        <v>16</v>
      </c>
      <c r="C158" s="478"/>
      <c r="D158" s="471"/>
      <c r="E158" s="478"/>
      <c r="F158" s="473"/>
      <c r="G158" s="480"/>
      <c r="H158" s="475"/>
      <c r="I158" s="501"/>
      <c r="J158" s="502"/>
      <c r="K158" s="502"/>
      <c r="L158" s="649"/>
      <c r="M158" s="644"/>
      <c r="N158" s="505" t="str">
        <f>二年级BMI</f>
        <v/>
      </c>
      <c r="O158" s="499" t="str">
        <f>二年级BMI等级</f>
        <v/>
      </c>
      <c r="P158" s="500" t="str">
        <f>二年级BMI得分</f>
        <v/>
      </c>
      <c r="Q158" s="515" t="str">
        <f>二年级肺活量得分</f>
        <v/>
      </c>
      <c r="R158" s="512" t="str">
        <f>二年级等级</f>
        <v/>
      </c>
      <c r="S158" s="516" t="str">
        <f>二年级50米跑得分</f>
        <v/>
      </c>
      <c r="T158" s="517" t="str">
        <f>二年级等级</f>
        <v/>
      </c>
      <c r="U158" s="516" t="str">
        <f>二年级坐位体前屈得分</f>
        <v/>
      </c>
      <c r="V158" s="517" t="str">
        <f>二年级等级</f>
        <v/>
      </c>
      <c r="W158" s="516" t="str">
        <f>二年级一分钟跳绳得分</f>
        <v/>
      </c>
      <c r="X158" s="517" t="str">
        <f>二年级等级</f>
        <v/>
      </c>
      <c r="Y158" s="515"/>
      <c r="Z158" s="518"/>
      <c r="AA158" s="533"/>
      <c r="AB158" s="515"/>
      <c r="AC158" s="533" t="str">
        <f>二年级跳绳附加分</f>
        <v/>
      </c>
      <c r="AD158" s="534" t="str">
        <f>二年级标准分</f>
        <v/>
      </c>
      <c r="AE158" s="534" t="str">
        <f>二年级总分</f>
        <v/>
      </c>
      <c r="AF158" s="517" t="str">
        <f>二年级等级</f>
        <v/>
      </c>
    </row>
    <row r="159" spans="1:32">
      <c r="A159" s="476">
        <v>203</v>
      </c>
      <c r="B159" s="477">
        <v>17</v>
      </c>
      <c r="C159" s="478"/>
      <c r="D159" s="471"/>
      <c r="E159" s="478"/>
      <c r="F159" s="473"/>
      <c r="G159" s="480"/>
      <c r="H159" s="475"/>
      <c r="I159" s="501"/>
      <c r="J159" s="502"/>
      <c r="K159" s="502"/>
      <c r="L159" s="649"/>
      <c r="M159" s="644"/>
      <c r="N159" s="505" t="str">
        <f>二年级BMI</f>
        <v/>
      </c>
      <c r="O159" s="499" t="str">
        <f>二年级BMI等级</f>
        <v/>
      </c>
      <c r="P159" s="500" t="str">
        <f>二年级BMI得分</f>
        <v/>
      </c>
      <c r="Q159" s="515" t="str">
        <f>二年级肺活量得分</f>
        <v/>
      </c>
      <c r="R159" s="512" t="str">
        <f>二年级等级</f>
        <v/>
      </c>
      <c r="S159" s="516" t="str">
        <f>二年级50米跑得分</f>
        <v/>
      </c>
      <c r="T159" s="517" t="str">
        <f>二年级等级</f>
        <v/>
      </c>
      <c r="U159" s="516" t="str">
        <f>二年级坐位体前屈得分</f>
        <v/>
      </c>
      <c r="V159" s="517" t="str">
        <f>二年级等级</f>
        <v/>
      </c>
      <c r="W159" s="516" t="str">
        <f>二年级一分钟跳绳得分</f>
        <v/>
      </c>
      <c r="X159" s="517" t="str">
        <f>二年级等级</f>
        <v/>
      </c>
      <c r="Y159" s="515"/>
      <c r="Z159" s="518"/>
      <c r="AA159" s="533"/>
      <c r="AB159" s="515"/>
      <c r="AC159" s="533" t="str">
        <f>二年级跳绳附加分</f>
        <v/>
      </c>
      <c r="AD159" s="534" t="str">
        <f>二年级标准分</f>
        <v/>
      </c>
      <c r="AE159" s="534" t="str">
        <f>二年级总分</f>
        <v/>
      </c>
      <c r="AF159" s="517" t="str">
        <f>二年级等级</f>
        <v/>
      </c>
    </row>
    <row r="160" spans="1:32">
      <c r="A160" s="476">
        <v>203</v>
      </c>
      <c r="B160" s="477">
        <v>18</v>
      </c>
      <c r="C160" s="478"/>
      <c r="D160" s="471"/>
      <c r="E160" s="478"/>
      <c r="F160" s="473"/>
      <c r="G160" s="480"/>
      <c r="H160" s="475"/>
      <c r="I160" s="501"/>
      <c r="J160" s="502"/>
      <c r="K160" s="502"/>
      <c r="L160" s="649"/>
      <c r="M160" s="644"/>
      <c r="N160" s="505" t="str">
        <f>二年级BMI</f>
        <v/>
      </c>
      <c r="O160" s="499" t="str">
        <f>二年级BMI等级</f>
        <v/>
      </c>
      <c r="P160" s="500" t="str">
        <f>二年级BMI得分</f>
        <v/>
      </c>
      <c r="Q160" s="515" t="str">
        <f>二年级肺活量得分</f>
        <v/>
      </c>
      <c r="R160" s="512" t="str">
        <f>二年级等级</f>
        <v/>
      </c>
      <c r="S160" s="516" t="str">
        <f>二年级50米跑得分</f>
        <v/>
      </c>
      <c r="T160" s="517" t="str">
        <f>二年级等级</f>
        <v/>
      </c>
      <c r="U160" s="516" t="str">
        <f>二年级坐位体前屈得分</f>
        <v/>
      </c>
      <c r="V160" s="517" t="str">
        <f>二年级等级</f>
        <v/>
      </c>
      <c r="W160" s="516" t="str">
        <f>二年级一分钟跳绳得分</f>
        <v/>
      </c>
      <c r="X160" s="517" t="str">
        <f>二年级等级</f>
        <v/>
      </c>
      <c r="Y160" s="515"/>
      <c r="Z160" s="518"/>
      <c r="AA160" s="533"/>
      <c r="AB160" s="515"/>
      <c r="AC160" s="533" t="str">
        <f>二年级跳绳附加分</f>
        <v/>
      </c>
      <c r="AD160" s="534" t="str">
        <f>二年级标准分</f>
        <v/>
      </c>
      <c r="AE160" s="534" t="str">
        <f>二年级总分</f>
        <v/>
      </c>
      <c r="AF160" s="517" t="str">
        <f>二年级等级</f>
        <v/>
      </c>
    </row>
    <row r="161" spans="1:32">
      <c r="A161" s="476">
        <v>203</v>
      </c>
      <c r="B161" s="477">
        <v>19</v>
      </c>
      <c r="C161" s="478"/>
      <c r="D161" s="471"/>
      <c r="E161" s="478"/>
      <c r="F161" s="473"/>
      <c r="G161" s="480"/>
      <c r="H161" s="475"/>
      <c r="I161" s="501"/>
      <c r="J161" s="502"/>
      <c r="K161" s="502"/>
      <c r="L161" s="649"/>
      <c r="M161" s="644"/>
      <c r="N161" s="505" t="str">
        <f>二年级BMI</f>
        <v/>
      </c>
      <c r="O161" s="499" t="str">
        <f>二年级BMI等级</f>
        <v/>
      </c>
      <c r="P161" s="500" t="str">
        <f>二年级BMI得分</f>
        <v/>
      </c>
      <c r="Q161" s="515" t="str">
        <f>二年级肺活量得分</f>
        <v/>
      </c>
      <c r="R161" s="512" t="str">
        <f>二年级等级</f>
        <v/>
      </c>
      <c r="S161" s="516" t="str">
        <f>二年级50米跑得分</f>
        <v/>
      </c>
      <c r="T161" s="517" t="str">
        <f>二年级等级</f>
        <v/>
      </c>
      <c r="U161" s="516" t="str">
        <f>二年级坐位体前屈得分</f>
        <v/>
      </c>
      <c r="V161" s="517" t="str">
        <f>二年级等级</f>
        <v/>
      </c>
      <c r="W161" s="516" t="str">
        <f>二年级一分钟跳绳得分</f>
        <v/>
      </c>
      <c r="X161" s="517" t="str">
        <f>二年级等级</f>
        <v/>
      </c>
      <c r="Y161" s="515"/>
      <c r="Z161" s="518"/>
      <c r="AA161" s="533"/>
      <c r="AB161" s="515"/>
      <c r="AC161" s="533" t="str">
        <f>二年级跳绳附加分</f>
        <v/>
      </c>
      <c r="AD161" s="534" t="str">
        <f>二年级标准分</f>
        <v/>
      </c>
      <c r="AE161" s="534" t="str">
        <f>二年级总分</f>
        <v/>
      </c>
      <c r="AF161" s="517" t="str">
        <f>二年级等级</f>
        <v/>
      </c>
    </row>
    <row r="162" spans="1:32">
      <c r="A162" s="476">
        <v>203</v>
      </c>
      <c r="B162" s="477">
        <v>20</v>
      </c>
      <c r="C162" s="478"/>
      <c r="D162" s="471"/>
      <c r="E162" s="478"/>
      <c r="F162" s="473"/>
      <c r="G162" s="480"/>
      <c r="H162" s="475"/>
      <c r="I162" s="501"/>
      <c r="J162" s="502"/>
      <c r="K162" s="502"/>
      <c r="L162" s="649"/>
      <c r="M162" s="644"/>
      <c r="N162" s="505" t="str">
        <f>二年级BMI</f>
        <v/>
      </c>
      <c r="O162" s="499" t="str">
        <f>二年级BMI等级</f>
        <v/>
      </c>
      <c r="P162" s="500" t="str">
        <f>二年级BMI得分</f>
        <v/>
      </c>
      <c r="Q162" s="515" t="str">
        <f>二年级肺活量得分</f>
        <v/>
      </c>
      <c r="R162" s="512" t="str">
        <f>二年级等级</f>
        <v/>
      </c>
      <c r="S162" s="516" t="str">
        <f>二年级50米跑得分</f>
        <v/>
      </c>
      <c r="T162" s="517" t="str">
        <f>二年级等级</f>
        <v/>
      </c>
      <c r="U162" s="516" t="str">
        <f>二年级坐位体前屈得分</f>
        <v/>
      </c>
      <c r="V162" s="517" t="str">
        <f>二年级等级</f>
        <v/>
      </c>
      <c r="W162" s="516" t="str">
        <f>二年级一分钟跳绳得分</f>
        <v/>
      </c>
      <c r="X162" s="517" t="str">
        <f>二年级等级</f>
        <v/>
      </c>
      <c r="Y162" s="515"/>
      <c r="Z162" s="518"/>
      <c r="AA162" s="533"/>
      <c r="AB162" s="515"/>
      <c r="AC162" s="533" t="str">
        <f>二年级跳绳附加分</f>
        <v/>
      </c>
      <c r="AD162" s="534" t="str">
        <f>二年级标准分</f>
        <v/>
      </c>
      <c r="AE162" s="534" t="str">
        <f>二年级总分</f>
        <v/>
      </c>
      <c r="AF162" s="517" t="str">
        <f>二年级等级</f>
        <v/>
      </c>
    </row>
    <row r="163" spans="1:32">
      <c r="A163" s="476">
        <v>203</v>
      </c>
      <c r="B163" s="477">
        <v>21</v>
      </c>
      <c r="C163" s="478"/>
      <c r="D163" s="471"/>
      <c r="E163" s="478"/>
      <c r="F163" s="473"/>
      <c r="G163" s="480"/>
      <c r="H163" s="475"/>
      <c r="I163" s="501"/>
      <c r="J163" s="502"/>
      <c r="K163" s="502"/>
      <c r="L163" s="649"/>
      <c r="M163" s="644"/>
      <c r="N163" s="505" t="str">
        <f>二年级BMI</f>
        <v/>
      </c>
      <c r="O163" s="499" t="str">
        <f>二年级BMI等级</f>
        <v/>
      </c>
      <c r="P163" s="500" t="str">
        <f>二年级BMI得分</f>
        <v/>
      </c>
      <c r="Q163" s="515" t="str">
        <f>二年级肺活量得分</f>
        <v/>
      </c>
      <c r="R163" s="512" t="str">
        <f>二年级等级</f>
        <v/>
      </c>
      <c r="S163" s="516" t="str">
        <f>二年级50米跑得分</f>
        <v/>
      </c>
      <c r="T163" s="517" t="str">
        <f>二年级等级</f>
        <v/>
      </c>
      <c r="U163" s="516" t="str">
        <f>二年级坐位体前屈得分</f>
        <v/>
      </c>
      <c r="V163" s="517" t="str">
        <f>二年级等级</f>
        <v/>
      </c>
      <c r="W163" s="516" t="str">
        <f>二年级一分钟跳绳得分</f>
        <v/>
      </c>
      <c r="X163" s="517" t="str">
        <f>二年级等级</f>
        <v/>
      </c>
      <c r="Y163" s="515"/>
      <c r="Z163" s="518"/>
      <c r="AA163" s="533"/>
      <c r="AB163" s="515"/>
      <c r="AC163" s="533" t="str">
        <f>二年级跳绳附加分</f>
        <v/>
      </c>
      <c r="AD163" s="534" t="str">
        <f>二年级标准分</f>
        <v/>
      </c>
      <c r="AE163" s="534" t="str">
        <f>二年级总分</f>
        <v/>
      </c>
      <c r="AF163" s="517" t="str">
        <f>二年级等级</f>
        <v/>
      </c>
    </row>
    <row r="164" spans="1:32">
      <c r="A164" s="476">
        <v>203</v>
      </c>
      <c r="B164" s="477">
        <v>22</v>
      </c>
      <c r="C164" s="478"/>
      <c r="D164" s="471"/>
      <c r="E164" s="478"/>
      <c r="F164" s="473"/>
      <c r="G164" s="480"/>
      <c r="H164" s="475"/>
      <c r="I164" s="501"/>
      <c r="J164" s="502"/>
      <c r="K164" s="502"/>
      <c r="L164" s="649"/>
      <c r="M164" s="644"/>
      <c r="N164" s="505" t="str">
        <f>二年级BMI</f>
        <v/>
      </c>
      <c r="O164" s="499" t="str">
        <f>二年级BMI等级</f>
        <v/>
      </c>
      <c r="P164" s="500" t="str">
        <f>二年级BMI得分</f>
        <v/>
      </c>
      <c r="Q164" s="515" t="str">
        <f>二年级肺活量得分</f>
        <v/>
      </c>
      <c r="R164" s="512" t="str">
        <f>二年级等级</f>
        <v/>
      </c>
      <c r="S164" s="516" t="str">
        <f>二年级50米跑得分</f>
        <v/>
      </c>
      <c r="T164" s="517" t="str">
        <f>二年级等级</f>
        <v/>
      </c>
      <c r="U164" s="516" t="str">
        <f>二年级坐位体前屈得分</f>
        <v/>
      </c>
      <c r="V164" s="517" t="str">
        <f>二年级等级</f>
        <v/>
      </c>
      <c r="W164" s="516" t="str">
        <f>二年级一分钟跳绳得分</f>
        <v/>
      </c>
      <c r="X164" s="517" t="str">
        <f>二年级等级</f>
        <v/>
      </c>
      <c r="Y164" s="515"/>
      <c r="Z164" s="518"/>
      <c r="AA164" s="533"/>
      <c r="AB164" s="515"/>
      <c r="AC164" s="533" t="str">
        <f>二年级跳绳附加分</f>
        <v/>
      </c>
      <c r="AD164" s="534" t="str">
        <f>二年级标准分</f>
        <v/>
      </c>
      <c r="AE164" s="534" t="str">
        <f>二年级总分</f>
        <v/>
      </c>
      <c r="AF164" s="517" t="str">
        <f>二年级等级</f>
        <v/>
      </c>
    </row>
    <row r="165" spans="1:32">
      <c r="A165" s="476">
        <v>203</v>
      </c>
      <c r="B165" s="477">
        <v>23</v>
      </c>
      <c r="C165" s="478"/>
      <c r="D165" s="471"/>
      <c r="E165" s="478"/>
      <c r="F165" s="473"/>
      <c r="G165" s="480"/>
      <c r="H165" s="475"/>
      <c r="I165" s="501"/>
      <c r="J165" s="502"/>
      <c r="K165" s="502"/>
      <c r="L165" s="649"/>
      <c r="M165" s="644"/>
      <c r="N165" s="505" t="str">
        <f>二年级BMI</f>
        <v/>
      </c>
      <c r="O165" s="499" t="str">
        <f>二年级BMI等级</f>
        <v/>
      </c>
      <c r="P165" s="500" t="str">
        <f>二年级BMI得分</f>
        <v/>
      </c>
      <c r="Q165" s="515" t="str">
        <f>二年级肺活量得分</f>
        <v/>
      </c>
      <c r="R165" s="512" t="str">
        <f>二年级等级</f>
        <v/>
      </c>
      <c r="S165" s="516" t="str">
        <f>二年级50米跑得分</f>
        <v/>
      </c>
      <c r="T165" s="517" t="str">
        <f>二年级等级</f>
        <v/>
      </c>
      <c r="U165" s="516" t="str">
        <f>二年级坐位体前屈得分</f>
        <v/>
      </c>
      <c r="V165" s="517" t="str">
        <f>二年级等级</f>
        <v/>
      </c>
      <c r="W165" s="516" t="str">
        <f>二年级一分钟跳绳得分</f>
        <v/>
      </c>
      <c r="X165" s="517" t="str">
        <f>二年级等级</f>
        <v/>
      </c>
      <c r="Y165" s="515"/>
      <c r="Z165" s="518"/>
      <c r="AA165" s="533"/>
      <c r="AB165" s="515"/>
      <c r="AC165" s="533" t="str">
        <f>二年级跳绳附加分</f>
        <v/>
      </c>
      <c r="AD165" s="534" t="str">
        <f>二年级标准分</f>
        <v/>
      </c>
      <c r="AE165" s="534" t="str">
        <f>二年级总分</f>
        <v/>
      </c>
      <c r="AF165" s="517" t="str">
        <f>二年级等级</f>
        <v/>
      </c>
    </row>
    <row r="166" spans="1:32">
      <c r="A166" s="476">
        <v>203</v>
      </c>
      <c r="B166" s="477">
        <v>24</v>
      </c>
      <c r="C166" s="478"/>
      <c r="D166" s="471"/>
      <c r="E166" s="478"/>
      <c r="F166" s="473"/>
      <c r="G166" s="480"/>
      <c r="H166" s="475"/>
      <c r="I166" s="501"/>
      <c r="J166" s="502"/>
      <c r="K166" s="502"/>
      <c r="L166" s="649"/>
      <c r="M166" s="644"/>
      <c r="N166" s="505" t="str">
        <f>二年级BMI</f>
        <v/>
      </c>
      <c r="O166" s="499" t="str">
        <f>二年级BMI等级</f>
        <v/>
      </c>
      <c r="P166" s="500" t="str">
        <f>二年级BMI得分</f>
        <v/>
      </c>
      <c r="Q166" s="515" t="str">
        <f>二年级肺活量得分</f>
        <v/>
      </c>
      <c r="R166" s="512" t="str">
        <f>二年级等级</f>
        <v/>
      </c>
      <c r="S166" s="516" t="str">
        <f>二年级50米跑得分</f>
        <v/>
      </c>
      <c r="T166" s="517" t="str">
        <f>二年级等级</f>
        <v/>
      </c>
      <c r="U166" s="516" t="str">
        <f>二年级坐位体前屈得分</f>
        <v/>
      </c>
      <c r="V166" s="517" t="str">
        <f>二年级等级</f>
        <v/>
      </c>
      <c r="W166" s="516" t="str">
        <f>二年级一分钟跳绳得分</f>
        <v/>
      </c>
      <c r="X166" s="517" t="str">
        <f>二年级等级</f>
        <v/>
      </c>
      <c r="Y166" s="515"/>
      <c r="Z166" s="518"/>
      <c r="AA166" s="533"/>
      <c r="AB166" s="515"/>
      <c r="AC166" s="533" t="str">
        <f>二年级跳绳附加分</f>
        <v/>
      </c>
      <c r="AD166" s="534" t="str">
        <f>二年级标准分</f>
        <v/>
      </c>
      <c r="AE166" s="534" t="str">
        <f>二年级总分</f>
        <v/>
      </c>
      <c r="AF166" s="517" t="str">
        <f>二年级等级</f>
        <v/>
      </c>
    </row>
    <row r="167" spans="1:32">
      <c r="A167" s="476">
        <v>203</v>
      </c>
      <c r="B167" s="477">
        <v>25</v>
      </c>
      <c r="C167" s="478"/>
      <c r="D167" s="471"/>
      <c r="E167" s="478"/>
      <c r="F167" s="473"/>
      <c r="G167" s="480"/>
      <c r="H167" s="475"/>
      <c r="I167" s="501"/>
      <c r="J167" s="502"/>
      <c r="K167" s="502"/>
      <c r="L167" s="649"/>
      <c r="M167" s="644"/>
      <c r="N167" s="505" t="str">
        <f>二年级BMI</f>
        <v/>
      </c>
      <c r="O167" s="499" t="str">
        <f>二年级BMI等级</f>
        <v/>
      </c>
      <c r="P167" s="500" t="str">
        <f>二年级BMI得分</f>
        <v/>
      </c>
      <c r="Q167" s="515" t="str">
        <f>二年级肺活量得分</f>
        <v/>
      </c>
      <c r="R167" s="512" t="str">
        <f>二年级等级</f>
        <v/>
      </c>
      <c r="S167" s="516" t="str">
        <f>二年级50米跑得分</f>
        <v/>
      </c>
      <c r="T167" s="517" t="str">
        <f>二年级等级</f>
        <v/>
      </c>
      <c r="U167" s="516" t="str">
        <f>二年级坐位体前屈得分</f>
        <v/>
      </c>
      <c r="V167" s="517" t="str">
        <f>二年级等级</f>
        <v/>
      </c>
      <c r="W167" s="516" t="str">
        <f>二年级一分钟跳绳得分</f>
        <v/>
      </c>
      <c r="X167" s="517" t="str">
        <f>二年级等级</f>
        <v/>
      </c>
      <c r="Y167" s="515"/>
      <c r="Z167" s="518"/>
      <c r="AA167" s="533"/>
      <c r="AB167" s="515"/>
      <c r="AC167" s="533" t="str">
        <f>二年级跳绳附加分</f>
        <v/>
      </c>
      <c r="AD167" s="534" t="str">
        <f>二年级标准分</f>
        <v/>
      </c>
      <c r="AE167" s="534" t="str">
        <f>二年级总分</f>
        <v/>
      </c>
      <c r="AF167" s="517" t="str">
        <f>二年级等级</f>
        <v/>
      </c>
    </row>
    <row r="168" spans="1:32">
      <c r="A168" s="476">
        <v>203</v>
      </c>
      <c r="B168" s="477">
        <v>26</v>
      </c>
      <c r="C168" s="478"/>
      <c r="D168" s="471"/>
      <c r="E168" s="478"/>
      <c r="F168" s="473"/>
      <c r="G168" s="480"/>
      <c r="H168" s="475"/>
      <c r="I168" s="501"/>
      <c r="J168" s="502"/>
      <c r="K168" s="502"/>
      <c r="L168" s="649"/>
      <c r="M168" s="644"/>
      <c r="N168" s="505" t="str">
        <f>二年级BMI</f>
        <v/>
      </c>
      <c r="O168" s="499" t="str">
        <f>二年级BMI等级</f>
        <v/>
      </c>
      <c r="P168" s="500" t="str">
        <f>二年级BMI得分</f>
        <v/>
      </c>
      <c r="Q168" s="515" t="str">
        <f>二年级肺活量得分</f>
        <v/>
      </c>
      <c r="R168" s="512" t="str">
        <f>二年级等级</f>
        <v/>
      </c>
      <c r="S168" s="516" t="str">
        <f>二年级50米跑得分</f>
        <v/>
      </c>
      <c r="T168" s="517" t="str">
        <f>二年级等级</f>
        <v/>
      </c>
      <c r="U168" s="516" t="str">
        <f>二年级坐位体前屈得分</f>
        <v/>
      </c>
      <c r="V168" s="517" t="str">
        <f>二年级等级</f>
        <v/>
      </c>
      <c r="W168" s="516" t="str">
        <f>二年级一分钟跳绳得分</f>
        <v/>
      </c>
      <c r="X168" s="517" t="str">
        <f>二年级等级</f>
        <v/>
      </c>
      <c r="Y168" s="515"/>
      <c r="Z168" s="518"/>
      <c r="AA168" s="533"/>
      <c r="AB168" s="515"/>
      <c r="AC168" s="533" t="str">
        <f>二年级跳绳附加分</f>
        <v/>
      </c>
      <c r="AD168" s="534" t="str">
        <f>二年级标准分</f>
        <v/>
      </c>
      <c r="AE168" s="534" t="str">
        <f>二年级总分</f>
        <v/>
      </c>
      <c r="AF168" s="517" t="str">
        <f>二年级等级</f>
        <v/>
      </c>
    </row>
    <row r="169" spans="1:32">
      <c r="A169" s="476">
        <v>203</v>
      </c>
      <c r="B169" s="477">
        <v>27</v>
      </c>
      <c r="C169" s="478"/>
      <c r="D169" s="471"/>
      <c r="E169" s="478"/>
      <c r="F169" s="473"/>
      <c r="G169" s="480"/>
      <c r="H169" s="475"/>
      <c r="I169" s="501"/>
      <c r="J169" s="502"/>
      <c r="K169" s="502"/>
      <c r="L169" s="649"/>
      <c r="M169" s="644"/>
      <c r="N169" s="505" t="str">
        <f>二年级BMI</f>
        <v/>
      </c>
      <c r="O169" s="499" t="str">
        <f>二年级BMI等级</f>
        <v/>
      </c>
      <c r="P169" s="500" t="str">
        <f>二年级BMI得分</f>
        <v/>
      </c>
      <c r="Q169" s="515" t="str">
        <f>二年级肺活量得分</f>
        <v/>
      </c>
      <c r="R169" s="512" t="str">
        <f>二年级等级</f>
        <v/>
      </c>
      <c r="S169" s="516" t="str">
        <f>二年级50米跑得分</f>
        <v/>
      </c>
      <c r="T169" s="517" t="str">
        <f>二年级等级</f>
        <v/>
      </c>
      <c r="U169" s="516" t="str">
        <f>二年级坐位体前屈得分</f>
        <v/>
      </c>
      <c r="V169" s="517" t="str">
        <f>二年级等级</f>
        <v/>
      </c>
      <c r="W169" s="516" t="str">
        <f>二年级一分钟跳绳得分</f>
        <v/>
      </c>
      <c r="X169" s="517" t="str">
        <f>二年级等级</f>
        <v/>
      </c>
      <c r="Y169" s="515"/>
      <c r="Z169" s="518"/>
      <c r="AA169" s="533"/>
      <c r="AB169" s="515"/>
      <c r="AC169" s="533" t="str">
        <f>二年级跳绳附加分</f>
        <v/>
      </c>
      <c r="AD169" s="534" t="str">
        <f>二年级标准分</f>
        <v/>
      </c>
      <c r="AE169" s="534" t="str">
        <f>二年级总分</f>
        <v/>
      </c>
      <c r="AF169" s="517" t="str">
        <f>二年级等级</f>
        <v/>
      </c>
    </row>
    <row r="170" spans="1:32">
      <c r="A170" s="476">
        <v>203</v>
      </c>
      <c r="B170" s="477">
        <v>28</v>
      </c>
      <c r="C170" s="478"/>
      <c r="D170" s="471"/>
      <c r="E170" s="478"/>
      <c r="F170" s="473"/>
      <c r="G170" s="480"/>
      <c r="H170" s="475"/>
      <c r="I170" s="501"/>
      <c r="J170" s="502"/>
      <c r="K170" s="502"/>
      <c r="L170" s="649"/>
      <c r="M170" s="644"/>
      <c r="N170" s="505" t="str">
        <f>二年级BMI</f>
        <v/>
      </c>
      <c r="O170" s="499" t="str">
        <f>二年级BMI等级</f>
        <v/>
      </c>
      <c r="P170" s="500" t="str">
        <f>二年级BMI得分</f>
        <v/>
      </c>
      <c r="Q170" s="515" t="str">
        <f>二年级肺活量得分</f>
        <v/>
      </c>
      <c r="R170" s="512" t="str">
        <f>二年级等级</f>
        <v/>
      </c>
      <c r="S170" s="516" t="str">
        <f>二年级50米跑得分</f>
        <v/>
      </c>
      <c r="T170" s="517" t="str">
        <f>二年级等级</f>
        <v/>
      </c>
      <c r="U170" s="516" t="str">
        <f>二年级坐位体前屈得分</f>
        <v/>
      </c>
      <c r="V170" s="517" t="str">
        <f>二年级等级</f>
        <v/>
      </c>
      <c r="W170" s="516" t="str">
        <f>二年级一分钟跳绳得分</f>
        <v/>
      </c>
      <c r="X170" s="517" t="str">
        <f>二年级等级</f>
        <v/>
      </c>
      <c r="Y170" s="515"/>
      <c r="Z170" s="518"/>
      <c r="AA170" s="533"/>
      <c r="AB170" s="515"/>
      <c r="AC170" s="533" t="str">
        <f>二年级跳绳附加分</f>
        <v/>
      </c>
      <c r="AD170" s="534" t="str">
        <f>二年级标准分</f>
        <v/>
      </c>
      <c r="AE170" s="534" t="str">
        <f>二年级总分</f>
        <v/>
      </c>
      <c r="AF170" s="517" t="str">
        <f>二年级等级</f>
        <v/>
      </c>
    </row>
    <row r="171" spans="1:32">
      <c r="A171" s="476">
        <v>203</v>
      </c>
      <c r="B171" s="477">
        <v>29</v>
      </c>
      <c r="C171" s="478"/>
      <c r="D171" s="471"/>
      <c r="E171" s="478"/>
      <c r="F171" s="473"/>
      <c r="G171" s="480"/>
      <c r="H171" s="475"/>
      <c r="I171" s="501"/>
      <c r="J171" s="502"/>
      <c r="K171" s="502"/>
      <c r="L171" s="649"/>
      <c r="M171" s="644"/>
      <c r="N171" s="505" t="str">
        <f>二年级BMI</f>
        <v/>
      </c>
      <c r="O171" s="499" t="str">
        <f>二年级BMI等级</f>
        <v/>
      </c>
      <c r="P171" s="500" t="str">
        <f>二年级BMI得分</f>
        <v/>
      </c>
      <c r="Q171" s="515" t="str">
        <f>二年级肺活量得分</f>
        <v/>
      </c>
      <c r="R171" s="512" t="str">
        <f>二年级等级</f>
        <v/>
      </c>
      <c r="S171" s="516" t="str">
        <f>二年级50米跑得分</f>
        <v/>
      </c>
      <c r="T171" s="517" t="str">
        <f>二年级等级</f>
        <v/>
      </c>
      <c r="U171" s="516" t="str">
        <f>二年级坐位体前屈得分</f>
        <v/>
      </c>
      <c r="V171" s="517" t="str">
        <f>二年级等级</f>
        <v/>
      </c>
      <c r="W171" s="516" t="str">
        <f>二年级一分钟跳绳得分</f>
        <v/>
      </c>
      <c r="X171" s="517" t="str">
        <f>二年级等级</f>
        <v/>
      </c>
      <c r="Y171" s="515"/>
      <c r="Z171" s="518"/>
      <c r="AA171" s="533"/>
      <c r="AB171" s="515"/>
      <c r="AC171" s="533" t="str">
        <f>二年级跳绳附加分</f>
        <v/>
      </c>
      <c r="AD171" s="534" t="str">
        <f>二年级标准分</f>
        <v/>
      </c>
      <c r="AE171" s="534" t="str">
        <f>二年级总分</f>
        <v/>
      </c>
      <c r="AF171" s="517" t="str">
        <f>二年级等级</f>
        <v/>
      </c>
    </row>
    <row r="172" spans="1:32">
      <c r="A172" s="476">
        <v>203</v>
      </c>
      <c r="B172" s="477">
        <v>30</v>
      </c>
      <c r="C172" s="478"/>
      <c r="D172" s="471"/>
      <c r="E172" s="478"/>
      <c r="F172" s="473"/>
      <c r="G172" s="480"/>
      <c r="H172" s="475"/>
      <c r="I172" s="501"/>
      <c r="J172" s="502"/>
      <c r="K172" s="502"/>
      <c r="L172" s="649"/>
      <c r="M172" s="644"/>
      <c r="N172" s="505" t="str">
        <f>二年级BMI</f>
        <v/>
      </c>
      <c r="O172" s="499" t="str">
        <f>二年级BMI等级</f>
        <v/>
      </c>
      <c r="P172" s="500" t="str">
        <f>二年级BMI得分</f>
        <v/>
      </c>
      <c r="Q172" s="515" t="str">
        <f>二年级肺活量得分</f>
        <v/>
      </c>
      <c r="R172" s="512" t="str">
        <f>二年级等级</f>
        <v/>
      </c>
      <c r="S172" s="516" t="str">
        <f>二年级50米跑得分</f>
        <v/>
      </c>
      <c r="T172" s="517" t="str">
        <f>二年级等级</f>
        <v/>
      </c>
      <c r="U172" s="516" t="str">
        <f>二年级坐位体前屈得分</f>
        <v/>
      </c>
      <c r="V172" s="517" t="str">
        <f>二年级等级</f>
        <v/>
      </c>
      <c r="W172" s="516" t="str">
        <f>二年级一分钟跳绳得分</f>
        <v/>
      </c>
      <c r="X172" s="517" t="str">
        <f>二年级等级</f>
        <v/>
      </c>
      <c r="Y172" s="515"/>
      <c r="Z172" s="518"/>
      <c r="AA172" s="533"/>
      <c r="AB172" s="515"/>
      <c r="AC172" s="533" t="str">
        <f>二年级跳绳附加分</f>
        <v/>
      </c>
      <c r="AD172" s="534" t="str">
        <f>二年级标准分</f>
        <v/>
      </c>
      <c r="AE172" s="534" t="str">
        <f>二年级总分</f>
        <v/>
      </c>
      <c r="AF172" s="517" t="str">
        <f>二年级等级</f>
        <v/>
      </c>
    </row>
    <row r="173" spans="1:32">
      <c r="A173" s="476">
        <v>203</v>
      </c>
      <c r="B173" s="477">
        <v>31</v>
      </c>
      <c r="C173" s="478"/>
      <c r="D173" s="471"/>
      <c r="E173" s="478"/>
      <c r="F173" s="473"/>
      <c r="G173" s="480"/>
      <c r="H173" s="475"/>
      <c r="I173" s="501"/>
      <c r="J173" s="502"/>
      <c r="K173" s="502"/>
      <c r="L173" s="649"/>
      <c r="M173" s="644"/>
      <c r="N173" s="505" t="str">
        <f>二年级BMI</f>
        <v/>
      </c>
      <c r="O173" s="499" t="str">
        <f>二年级BMI等级</f>
        <v/>
      </c>
      <c r="P173" s="500" t="str">
        <f>二年级BMI得分</f>
        <v/>
      </c>
      <c r="Q173" s="515" t="str">
        <f>二年级肺活量得分</f>
        <v/>
      </c>
      <c r="R173" s="512" t="str">
        <f>二年级等级</f>
        <v/>
      </c>
      <c r="S173" s="516" t="str">
        <f>二年级50米跑得分</f>
        <v/>
      </c>
      <c r="T173" s="517" t="str">
        <f>二年级等级</f>
        <v/>
      </c>
      <c r="U173" s="516" t="str">
        <f>二年级坐位体前屈得分</f>
        <v/>
      </c>
      <c r="V173" s="517" t="str">
        <f>二年级等级</f>
        <v/>
      </c>
      <c r="W173" s="516" t="str">
        <f>二年级一分钟跳绳得分</f>
        <v/>
      </c>
      <c r="X173" s="517" t="str">
        <f>二年级等级</f>
        <v/>
      </c>
      <c r="Y173" s="515"/>
      <c r="Z173" s="518"/>
      <c r="AA173" s="533"/>
      <c r="AB173" s="515"/>
      <c r="AC173" s="533" t="str">
        <f>二年级跳绳附加分</f>
        <v/>
      </c>
      <c r="AD173" s="534" t="str">
        <f>二年级标准分</f>
        <v/>
      </c>
      <c r="AE173" s="534" t="str">
        <f>二年级总分</f>
        <v/>
      </c>
      <c r="AF173" s="517" t="str">
        <f>二年级等级</f>
        <v/>
      </c>
    </row>
    <row r="174" spans="1:32">
      <c r="A174" s="476">
        <v>203</v>
      </c>
      <c r="B174" s="477">
        <v>32</v>
      </c>
      <c r="C174" s="478"/>
      <c r="D174" s="471"/>
      <c r="E174" s="478"/>
      <c r="F174" s="473"/>
      <c r="G174" s="480"/>
      <c r="H174" s="475"/>
      <c r="I174" s="501"/>
      <c r="J174" s="502"/>
      <c r="K174" s="502"/>
      <c r="L174" s="649"/>
      <c r="M174" s="644"/>
      <c r="N174" s="505" t="str">
        <f>二年级BMI</f>
        <v/>
      </c>
      <c r="O174" s="499" t="str">
        <f>二年级BMI等级</f>
        <v/>
      </c>
      <c r="P174" s="500" t="str">
        <f>二年级BMI得分</f>
        <v/>
      </c>
      <c r="Q174" s="515" t="str">
        <f>二年级肺活量得分</f>
        <v/>
      </c>
      <c r="R174" s="512" t="str">
        <f>二年级等级</f>
        <v/>
      </c>
      <c r="S174" s="516" t="str">
        <f>二年级50米跑得分</f>
        <v/>
      </c>
      <c r="T174" s="517" t="str">
        <f>二年级等级</f>
        <v/>
      </c>
      <c r="U174" s="516" t="str">
        <f>二年级坐位体前屈得分</f>
        <v/>
      </c>
      <c r="V174" s="517" t="str">
        <f>二年级等级</f>
        <v/>
      </c>
      <c r="W174" s="516" t="str">
        <f>二年级一分钟跳绳得分</f>
        <v/>
      </c>
      <c r="X174" s="517" t="str">
        <f>二年级等级</f>
        <v/>
      </c>
      <c r="Y174" s="515"/>
      <c r="Z174" s="518"/>
      <c r="AA174" s="533"/>
      <c r="AB174" s="515"/>
      <c r="AC174" s="533" t="str">
        <f>二年级跳绳附加分</f>
        <v/>
      </c>
      <c r="AD174" s="534" t="str">
        <f>二年级标准分</f>
        <v/>
      </c>
      <c r="AE174" s="534" t="str">
        <f>二年级总分</f>
        <v/>
      </c>
      <c r="AF174" s="517" t="str">
        <f>二年级等级</f>
        <v/>
      </c>
    </row>
    <row r="175" spans="1:32">
      <c r="A175" s="476">
        <v>203</v>
      </c>
      <c r="B175" s="477">
        <v>33</v>
      </c>
      <c r="C175" s="478"/>
      <c r="D175" s="471"/>
      <c r="E175" s="478"/>
      <c r="F175" s="473"/>
      <c r="G175" s="480"/>
      <c r="H175" s="475"/>
      <c r="I175" s="501"/>
      <c r="J175" s="502"/>
      <c r="K175" s="502"/>
      <c r="L175" s="649"/>
      <c r="M175" s="644"/>
      <c r="N175" s="505" t="str">
        <f>二年级BMI</f>
        <v/>
      </c>
      <c r="O175" s="499" t="str">
        <f>二年级BMI等级</f>
        <v/>
      </c>
      <c r="P175" s="500" t="str">
        <f>二年级BMI得分</f>
        <v/>
      </c>
      <c r="Q175" s="515" t="str">
        <f>二年级肺活量得分</f>
        <v/>
      </c>
      <c r="R175" s="512" t="str">
        <f>二年级等级</f>
        <v/>
      </c>
      <c r="S175" s="516" t="str">
        <f>二年级50米跑得分</f>
        <v/>
      </c>
      <c r="T175" s="517" t="str">
        <f>二年级等级</f>
        <v/>
      </c>
      <c r="U175" s="516" t="str">
        <f>二年级坐位体前屈得分</f>
        <v/>
      </c>
      <c r="V175" s="517" t="str">
        <f>二年级等级</f>
        <v/>
      </c>
      <c r="W175" s="516" t="str">
        <f>二年级一分钟跳绳得分</f>
        <v/>
      </c>
      <c r="X175" s="517" t="str">
        <f>二年级等级</f>
        <v/>
      </c>
      <c r="Y175" s="515"/>
      <c r="Z175" s="518"/>
      <c r="AA175" s="533"/>
      <c r="AB175" s="515"/>
      <c r="AC175" s="533" t="str">
        <f>二年级跳绳附加分</f>
        <v/>
      </c>
      <c r="AD175" s="534" t="str">
        <f>二年级标准分</f>
        <v/>
      </c>
      <c r="AE175" s="534" t="str">
        <f>二年级总分</f>
        <v/>
      </c>
      <c r="AF175" s="517" t="str">
        <f>二年级等级</f>
        <v/>
      </c>
    </row>
    <row r="176" spans="1:32">
      <c r="A176" s="476">
        <v>203</v>
      </c>
      <c r="B176" s="477">
        <v>34</v>
      </c>
      <c r="C176" s="478"/>
      <c r="D176" s="471"/>
      <c r="E176" s="478"/>
      <c r="F176" s="473"/>
      <c r="G176" s="480"/>
      <c r="H176" s="475"/>
      <c r="I176" s="501"/>
      <c r="J176" s="502"/>
      <c r="K176" s="502"/>
      <c r="L176" s="649"/>
      <c r="M176" s="644"/>
      <c r="N176" s="505" t="str">
        <f>二年级BMI</f>
        <v/>
      </c>
      <c r="O176" s="499" t="str">
        <f>二年级BMI等级</f>
        <v/>
      </c>
      <c r="P176" s="500" t="str">
        <f>二年级BMI得分</f>
        <v/>
      </c>
      <c r="Q176" s="515" t="str">
        <f>二年级肺活量得分</f>
        <v/>
      </c>
      <c r="R176" s="512" t="str">
        <f>二年级等级</f>
        <v/>
      </c>
      <c r="S176" s="516" t="str">
        <f>二年级50米跑得分</f>
        <v/>
      </c>
      <c r="T176" s="517" t="str">
        <f>二年级等级</f>
        <v/>
      </c>
      <c r="U176" s="516" t="str">
        <f>二年级坐位体前屈得分</f>
        <v/>
      </c>
      <c r="V176" s="517" t="str">
        <f>二年级等级</f>
        <v/>
      </c>
      <c r="W176" s="516" t="str">
        <f>二年级一分钟跳绳得分</f>
        <v/>
      </c>
      <c r="X176" s="517" t="str">
        <f>二年级等级</f>
        <v/>
      </c>
      <c r="Y176" s="515"/>
      <c r="Z176" s="518"/>
      <c r="AA176" s="533"/>
      <c r="AB176" s="515"/>
      <c r="AC176" s="533" t="str">
        <f>二年级跳绳附加分</f>
        <v/>
      </c>
      <c r="AD176" s="534" t="str">
        <f>二年级标准分</f>
        <v/>
      </c>
      <c r="AE176" s="534" t="str">
        <f>二年级总分</f>
        <v/>
      </c>
      <c r="AF176" s="517" t="str">
        <f>二年级等级</f>
        <v/>
      </c>
    </row>
    <row r="177" spans="1:32">
      <c r="A177" s="476">
        <v>203</v>
      </c>
      <c r="B177" s="477">
        <v>35</v>
      </c>
      <c r="C177" s="478"/>
      <c r="D177" s="471"/>
      <c r="E177" s="478"/>
      <c r="F177" s="473"/>
      <c r="G177" s="480"/>
      <c r="H177" s="475"/>
      <c r="I177" s="501"/>
      <c r="J177" s="502"/>
      <c r="K177" s="502"/>
      <c r="L177" s="649"/>
      <c r="M177" s="644"/>
      <c r="N177" s="505" t="str">
        <f>二年级BMI</f>
        <v/>
      </c>
      <c r="O177" s="499" t="str">
        <f>二年级BMI等级</f>
        <v/>
      </c>
      <c r="P177" s="500" t="str">
        <f>二年级BMI得分</f>
        <v/>
      </c>
      <c r="Q177" s="515" t="str">
        <f>二年级肺活量得分</f>
        <v/>
      </c>
      <c r="R177" s="512" t="str">
        <f>二年级等级</f>
        <v/>
      </c>
      <c r="S177" s="516" t="str">
        <f>二年级50米跑得分</f>
        <v/>
      </c>
      <c r="T177" s="517" t="str">
        <f>二年级等级</f>
        <v/>
      </c>
      <c r="U177" s="516" t="str">
        <f>二年级坐位体前屈得分</f>
        <v/>
      </c>
      <c r="V177" s="517" t="str">
        <f>二年级等级</f>
        <v/>
      </c>
      <c r="W177" s="516" t="str">
        <f>二年级一分钟跳绳得分</f>
        <v/>
      </c>
      <c r="X177" s="517" t="str">
        <f>二年级等级</f>
        <v/>
      </c>
      <c r="Y177" s="515"/>
      <c r="Z177" s="518"/>
      <c r="AA177" s="533"/>
      <c r="AB177" s="515"/>
      <c r="AC177" s="533" t="str">
        <f>二年级跳绳附加分</f>
        <v/>
      </c>
      <c r="AD177" s="534" t="str">
        <f>二年级标准分</f>
        <v/>
      </c>
      <c r="AE177" s="534" t="str">
        <f>二年级总分</f>
        <v/>
      </c>
      <c r="AF177" s="517" t="str">
        <f>二年级等级</f>
        <v/>
      </c>
    </row>
    <row r="178" spans="1:32">
      <c r="A178" s="476">
        <v>203</v>
      </c>
      <c r="B178" s="477">
        <v>36</v>
      </c>
      <c r="C178" s="478"/>
      <c r="D178" s="471"/>
      <c r="E178" s="478"/>
      <c r="F178" s="473"/>
      <c r="G178" s="480"/>
      <c r="H178" s="475"/>
      <c r="I178" s="501"/>
      <c r="J178" s="502"/>
      <c r="K178" s="502"/>
      <c r="L178" s="649"/>
      <c r="M178" s="644"/>
      <c r="N178" s="505" t="str">
        <f>二年级BMI</f>
        <v/>
      </c>
      <c r="O178" s="499" t="str">
        <f>二年级BMI等级</f>
        <v/>
      </c>
      <c r="P178" s="500" t="str">
        <f>二年级BMI得分</f>
        <v/>
      </c>
      <c r="Q178" s="515" t="str">
        <f>二年级肺活量得分</f>
        <v/>
      </c>
      <c r="R178" s="512" t="str">
        <f>二年级等级</f>
        <v/>
      </c>
      <c r="S178" s="516" t="str">
        <f>二年级50米跑得分</f>
        <v/>
      </c>
      <c r="T178" s="517" t="str">
        <f>二年级等级</f>
        <v/>
      </c>
      <c r="U178" s="516" t="str">
        <f>二年级坐位体前屈得分</f>
        <v/>
      </c>
      <c r="V178" s="517" t="str">
        <f>二年级等级</f>
        <v/>
      </c>
      <c r="W178" s="516" t="str">
        <f>二年级一分钟跳绳得分</f>
        <v/>
      </c>
      <c r="X178" s="517" t="str">
        <f>二年级等级</f>
        <v/>
      </c>
      <c r="Y178" s="515"/>
      <c r="Z178" s="518"/>
      <c r="AA178" s="533"/>
      <c r="AB178" s="515"/>
      <c r="AC178" s="533" t="str">
        <f>二年级跳绳附加分</f>
        <v/>
      </c>
      <c r="AD178" s="534" t="str">
        <f>二年级标准分</f>
        <v/>
      </c>
      <c r="AE178" s="534" t="str">
        <f>二年级总分</f>
        <v/>
      </c>
      <c r="AF178" s="517" t="str">
        <f>二年级等级</f>
        <v/>
      </c>
    </row>
    <row r="179" spans="1:32">
      <c r="A179" s="476">
        <v>203</v>
      </c>
      <c r="B179" s="477">
        <v>37</v>
      </c>
      <c r="C179" s="478"/>
      <c r="D179" s="471"/>
      <c r="E179" s="478"/>
      <c r="F179" s="473"/>
      <c r="G179" s="480"/>
      <c r="H179" s="475"/>
      <c r="I179" s="501"/>
      <c r="J179" s="502"/>
      <c r="K179" s="502"/>
      <c r="L179" s="649"/>
      <c r="M179" s="644"/>
      <c r="N179" s="505" t="str">
        <f>二年级BMI</f>
        <v/>
      </c>
      <c r="O179" s="499" t="str">
        <f>二年级BMI等级</f>
        <v/>
      </c>
      <c r="P179" s="500" t="str">
        <f>二年级BMI得分</f>
        <v/>
      </c>
      <c r="Q179" s="515" t="str">
        <f>二年级肺活量得分</f>
        <v/>
      </c>
      <c r="R179" s="512" t="str">
        <f>二年级等级</f>
        <v/>
      </c>
      <c r="S179" s="516" t="str">
        <f>二年级50米跑得分</f>
        <v/>
      </c>
      <c r="T179" s="517" t="str">
        <f>二年级等级</f>
        <v/>
      </c>
      <c r="U179" s="516" t="str">
        <f>二年级坐位体前屈得分</f>
        <v/>
      </c>
      <c r="V179" s="517" t="str">
        <f>二年级等级</f>
        <v/>
      </c>
      <c r="W179" s="516" t="str">
        <f>二年级一分钟跳绳得分</f>
        <v/>
      </c>
      <c r="X179" s="517" t="str">
        <f>二年级等级</f>
        <v/>
      </c>
      <c r="Y179" s="515"/>
      <c r="Z179" s="518"/>
      <c r="AA179" s="533"/>
      <c r="AB179" s="515"/>
      <c r="AC179" s="533" t="str">
        <f>二年级跳绳附加分</f>
        <v/>
      </c>
      <c r="AD179" s="534" t="str">
        <f>二年级标准分</f>
        <v/>
      </c>
      <c r="AE179" s="534" t="str">
        <f>二年级总分</f>
        <v/>
      </c>
      <c r="AF179" s="517" t="str">
        <f>二年级等级</f>
        <v/>
      </c>
    </row>
    <row r="180" spans="1:32">
      <c r="A180" s="476">
        <v>203</v>
      </c>
      <c r="B180" s="477">
        <v>38</v>
      </c>
      <c r="C180" s="478"/>
      <c r="D180" s="471"/>
      <c r="E180" s="478"/>
      <c r="F180" s="473"/>
      <c r="G180" s="480"/>
      <c r="H180" s="475"/>
      <c r="I180" s="501"/>
      <c r="J180" s="502"/>
      <c r="K180" s="502"/>
      <c r="L180" s="649"/>
      <c r="M180" s="644"/>
      <c r="N180" s="505" t="str">
        <f>二年级BMI</f>
        <v/>
      </c>
      <c r="O180" s="499" t="str">
        <f>二年级BMI等级</f>
        <v/>
      </c>
      <c r="P180" s="500" t="str">
        <f>二年级BMI得分</f>
        <v/>
      </c>
      <c r="Q180" s="515" t="str">
        <f>二年级肺活量得分</f>
        <v/>
      </c>
      <c r="R180" s="512" t="str">
        <f>二年级等级</f>
        <v/>
      </c>
      <c r="S180" s="516" t="str">
        <f>二年级50米跑得分</f>
        <v/>
      </c>
      <c r="T180" s="517" t="str">
        <f>二年级等级</f>
        <v/>
      </c>
      <c r="U180" s="516" t="str">
        <f>二年级坐位体前屈得分</f>
        <v/>
      </c>
      <c r="V180" s="517" t="str">
        <f>二年级等级</f>
        <v/>
      </c>
      <c r="W180" s="516" t="str">
        <f>二年级一分钟跳绳得分</f>
        <v/>
      </c>
      <c r="X180" s="517" t="str">
        <f>二年级等级</f>
        <v/>
      </c>
      <c r="Y180" s="515"/>
      <c r="Z180" s="518"/>
      <c r="AA180" s="533"/>
      <c r="AB180" s="515"/>
      <c r="AC180" s="533" t="str">
        <f>二年级跳绳附加分</f>
        <v/>
      </c>
      <c r="AD180" s="534" t="str">
        <f>二年级标准分</f>
        <v/>
      </c>
      <c r="AE180" s="534" t="str">
        <f>二年级总分</f>
        <v/>
      </c>
      <c r="AF180" s="517" t="str">
        <f>二年级等级</f>
        <v/>
      </c>
    </row>
    <row r="181" spans="1:32">
      <c r="A181" s="476">
        <v>203</v>
      </c>
      <c r="B181" s="477">
        <v>39</v>
      </c>
      <c r="C181" s="478"/>
      <c r="D181" s="471"/>
      <c r="E181" s="478"/>
      <c r="F181" s="473"/>
      <c r="G181" s="480"/>
      <c r="H181" s="475"/>
      <c r="I181" s="501"/>
      <c r="J181" s="502"/>
      <c r="K181" s="502"/>
      <c r="L181" s="649"/>
      <c r="M181" s="644"/>
      <c r="N181" s="505" t="str">
        <f>二年级BMI</f>
        <v/>
      </c>
      <c r="O181" s="499" t="str">
        <f>二年级BMI等级</f>
        <v/>
      </c>
      <c r="P181" s="500" t="str">
        <f>二年级BMI得分</f>
        <v/>
      </c>
      <c r="Q181" s="515" t="str">
        <f>二年级肺活量得分</f>
        <v/>
      </c>
      <c r="R181" s="512" t="str">
        <f>二年级等级</f>
        <v/>
      </c>
      <c r="S181" s="516" t="str">
        <f>二年级50米跑得分</f>
        <v/>
      </c>
      <c r="T181" s="517" t="str">
        <f>二年级等级</f>
        <v/>
      </c>
      <c r="U181" s="516" t="str">
        <f>二年级坐位体前屈得分</f>
        <v/>
      </c>
      <c r="V181" s="517" t="str">
        <f>二年级等级</f>
        <v/>
      </c>
      <c r="W181" s="516" t="str">
        <f>二年级一分钟跳绳得分</f>
        <v/>
      </c>
      <c r="X181" s="517" t="str">
        <f>二年级等级</f>
        <v/>
      </c>
      <c r="Y181" s="515"/>
      <c r="Z181" s="518"/>
      <c r="AA181" s="533"/>
      <c r="AB181" s="515"/>
      <c r="AC181" s="533" t="str">
        <f>二年级跳绳附加分</f>
        <v/>
      </c>
      <c r="AD181" s="534" t="str">
        <f>二年级标准分</f>
        <v/>
      </c>
      <c r="AE181" s="534" t="str">
        <f>二年级总分</f>
        <v/>
      </c>
      <c r="AF181" s="517" t="str">
        <f>二年级等级</f>
        <v/>
      </c>
    </row>
    <row r="182" spans="1:32">
      <c r="A182" s="476">
        <v>203</v>
      </c>
      <c r="B182" s="477">
        <v>40</v>
      </c>
      <c r="C182" s="478"/>
      <c r="D182" s="471"/>
      <c r="E182" s="478"/>
      <c r="F182" s="473"/>
      <c r="G182" s="480"/>
      <c r="H182" s="475"/>
      <c r="I182" s="501"/>
      <c r="J182" s="502"/>
      <c r="K182" s="502"/>
      <c r="L182" s="649"/>
      <c r="M182" s="644"/>
      <c r="N182" s="505" t="str">
        <f>二年级BMI</f>
        <v/>
      </c>
      <c r="O182" s="499" t="str">
        <f>二年级BMI等级</f>
        <v/>
      </c>
      <c r="P182" s="500" t="str">
        <f>二年级BMI得分</f>
        <v/>
      </c>
      <c r="Q182" s="515" t="str">
        <f>二年级肺活量得分</f>
        <v/>
      </c>
      <c r="R182" s="512" t="str">
        <f>二年级等级</f>
        <v/>
      </c>
      <c r="S182" s="516" t="str">
        <f>二年级50米跑得分</f>
        <v/>
      </c>
      <c r="T182" s="517" t="str">
        <f>二年级等级</f>
        <v/>
      </c>
      <c r="U182" s="516" t="str">
        <f>二年级坐位体前屈得分</f>
        <v/>
      </c>
      <c r="V182" s="517" t="str">
        <f>二年级等级</f>
        <v/>
      </c>
      <c r="W182" s="516" t="str">
        <f>二年级一分钟跳绳得分</f>
        <v/>
      </c>
      <c r="X182" s="517" t="str">
        <f>二年级等级</f>
        <v/>
      </c>
      <c r="Y182" s="515"/>
      <c r="Z182" s="518"/>
      <c r="AA182" s="533"/>
      <c r="AB182" s="515"/>
      <c r="AC182" s="533" t="str">
        <f>二年级跳绳附加分</f>
        <v/>
      </c>
      <c r="AD182" s="534" t="str">
        <f>二年级标准分</f>
        <v/>
      </c>
      <c r="AE182" s="534" t="str">
        <f>二年级总分</f>
        <v/>
      </c>
      <c r="AF182" s="517" t="str">
        <f>二年级等级</f>
        <v/>
      </c>
    </row>
    <row r="183" spans="1:32">
      <c r="A183" s="476">
        <v>203</v>
      </c>
      <c r="B183" s="477">
        <v>41</v>
      </c>
      <c r="C183" s="478"/>
      <c r="D183" s="471"/>
      <c r="E183" s="472"/>
      <c r="F183" s="473"/>
      <c r="G183" s="480"/>
      <c r="H183" s="475"/>
      <c r="I183" s="501"/>
      <c r="J183" s="502"/>
      <c r="K183" s="495"/>
      <c r="L183" s="649"/>
      <c r="M183" s="644"/>
      <c r="N183" s="505" t="str">
        <f>二年级BMI</f>
        <v/>
      </c>
      <c r="O183" s="499" t="str">
        <f>二年级BMI等级</f>
        <v/>
      </c>
      <c r="P183" s="500" t="str">
        <f>二年级BMI得分</f>
        <v/>
      </c>
      <c r="Q183" s="515" t="str">
        <f>二年级肺活量得分</f>
        <v/>
      </c>
      <c r="R183" s="512" t="str">
        <f>二年级等级</f>
        <v/>
      </c>
      <c r="S183" s="516" t="str">
        <f>二年级50米跑得分</f>
        <v/>
      </c>
      <c r="T183" s="517" t="str">
        <f>二年级等级</f>
        <v/>
      </c>
      <c r="U183" s="516" t="str">
        <f>二年级坐位体前屈得分</f>
        <v/>
      </c>
      <c r="V183" s="517" t="str">
        <f>二年级等级</f>
        <v/>
      </c>
      <c r="W183" s="516" t="str">
        <f>二年级一分钟跳绳得分</f>
        <v/>
      </c>
      <c r="X183" s="517" t="str">
        <f>二年级等级</f>
        <v/>
      </c>
      <c r="Y183" s="515"/>
      <c r="Z183" s="518"/>
      <c r="AA183" s="533"/>
      <c r="AB183" s="515"/>
      <c r="AC183" s="533" t="str">
        <f>二年级跳绳附加分</f>
        <v/>
      </c>
      <c r="AD183" s="534" t="str">
        <f>二年级标准分</f>
        <v/>
      </c>
      <c r="AE183" s="534" t="str">
        <f>二年级总分</f>
        <v/>
      </c>
      <c r="AF183" s="517" t="str">
        <f>二年级等级</f>
        <v/>
      </c>
    </row>
    <row r="184" spans="1:32">
      <c r="A184" s="476">
        <v>203</v>
      </c>
      <c r="B184" s="477">
        <v>42</v>
      </c>
      <c r="C184" s="470"/>
      <c r="D184" s="471"/>
      <c r="E184" s="472"/>
      <c r="F184" s="473"/>
      <c r="G184" s="480"/>
      <c r="H184" s="475"/>
      <c r="I184" s="494"/>
      <c r="J184" s="495"/>
      <c r="K184" s="495"/>
      <c r="L184" s="649"/>
      <c r="M184" s="644"/>
      <c r="N184" s="505" t="str">
        <f>二年级BMI</f>
        <v/>
      </c>
      <c r="O184" s="499" t="str">
        <f>二年级BMI等级</f>
        <v/>
      </c>
      <c r="P184" s="500" t="str">
        <f>二年级BMI得分</f>
        <v/>
      </c>
      <c r="Q184" s="515" t="str">
        <f>二年级肺活量得分</f>
        <v/>
      </c>
      <c r="R184" s="512" t="str">
        <f>二年级等级</f>
        <v/>
      </c>
      <c r="S184" s="516" t="str">
        <f>二年级50米跑得分</f>
        <v/>
      </c>
      <c r="T184" s="517" t="str">
        <f>二年级等级</f>
        <v/>
      </c>
      <c r="U184" s="516" t="str">
        <f>二年级坐位体前屈得分</f>
        <v/>
      </c>
      <c r="V184" s="517" t="str">
        <f>二年级等级</f>
        <v/>
      </c>
      <c r="W184" s="516" t="str">
        <f>二年级一分钟跳绳得分</f>
        <v/>
      </c>
      <c r="X184" s="517" t="str">
        <f>二年级等级</f>
        <v/>
      </c>
      <c r="Y184" s="515"/>
      <c r="Z184" s="518"/>
      <c r="AA184" s="533"/>
      <c r="AB184" s="515"/>
      <c r="AC184" s="533" t="str">
        <f>二年级跳绳附加分</f>
        <v/>
      </c>
      <c r="AD184" s="534" t="str">
        <f>二年级标准分</f>
        <v/>
      </c>
      <c r="AE184" s="534" t="str">
        <f>二年级总分</f>
        <v/>
      </c>
      <c r="AF184" s="517" t="str">
        <f>二年级等级</f>
        <v/>
      </c>
    </row>
    <row r="185" spans="1:32">
      <c r="A185" s="476">
        <v>203</v>
      </c>
      <c r="B185" s="477">
        <v>43</v>
      </c>
      <c r="C185" s="478"/>
      <c r="D185" s="471"/>
      <c r="E185" s="472"/>
      <c r="F185" s="473"/>
      <c r="G185" s="480"/>
      <c r="H185" s="475"/>
      <c r="I185" s="501"/>
      <c r="J185" s="502"/>
      <c r="K185" s="495"/>
      <c r="L185" s="649"/>
      <c r="M185" s="644"/>
      <c r="N185" s="505" t="str">
        <f>二年级BMI</f>
        <v/>
      </c>
      <c r="O185" s="499" t="str">
        <f>二年级BMI等级</f>
        <v/>
      </c>
      <c r="P185" s="500" t="str">
        <f>二年级BMI得分</f>
        <v/>
      </c>
      <c r="Q185" s="515" t="str">
        <f>二年级肺活量得分</f>
        <v/>
      </c>
      <c r="R185" s="512" t="str">
        <f>二年级等级</f>
        <v/>
      </c>
      <c r="S185" s="516" t="str">
        <f>二年级50米跑得分</f>
        <v/>
      </c>
      <c r="T185" s="517" t="str">
        <f>二年级等级</f>
        <v/>
      </c>
      <c r="U185" s="516" t="str">
        <f>二年级坐位体前屈得分</f>
        <v/>
      </c>
      <c r="V185" s="517" t="str">
        <f>二年级等级</f>
        <v/>
      </c>
      <c r="W185" s="516" t="str">
        <f>二年级一分钟跳绳得分</f>
        <v/>
      </c>
      <c r="X185" s="517" t="str">
        <f>二年级等级</f>
        <v/>
      </c>
      <c r="Y185" s="515"/>
      <c r="Z185" s="518"/>
      <c r="AA185" s="533"/>
      <c r="AB185" s="515"/>
      <c r="AC185" s="533" t="str">
        <f>二年级跳绳附加分</f>
        <v/>
      </c>
      <c r="AD185" s="534" t="str">
        <f>二年级标准分</f>
        <v/>
      </c>
      <c r="AE185" s="534" t="str">
        <f>二年级总分</f>
        <v/>
      </c>
      <c r="AF185" s="517" t="str">
        <f>二年级等级</f>
        <v/>
      </c>
    </row>
    <row r="186" spans="1:32">
      <c r="A186" s="476">
        <v>203</v>
      </c>
      <c r="B186" s="477">
        <v>44</v>
      </c>
      <c r="C186" s="478"/>
      <c r="D186" s="471"/>
      <c r="E186" s="472"/>
      <c r="F186" s="473"/>
      <c r="G186" s="480"/>
      <c r="H186" s="475"/>
      <c r="I186" s="501"/>
      <c r="J186" s="502"/>
      <c r="K186" s="495"/>
      <c r="L186" s="649"/>
      <c r="M186" s="644"/>
      <c r="N186" s="505" t="str">
        <f>二年级BMI</f>
        <v/>
      </c>
      <c r="O186" s="499" t="str">
        <f>二年级BMI等级</f>
        <v/>
      </c>
      <c r="P186" s="500" t="str">
        <f>二年级BMI得分</f>
        <v/>
      </c>
      <c r="Q186" s="515" t="str">
        <f>二年级肺活量得分</f>
        <v/>
      </c>
      <c r="R186" s="512" t="str">
        <f>二年级等级</f>
        <v/>
      </c>
      <c r="S186" s="516" t="str">
        <f>二年级50米跑得分</f>
        <v/>
      </c>
      <c r="T186" s="517" t="str">
        <f>二年级等级</f>
        <v/>
      </c>
      <c r="U186" s="516" t="str">
        <f>二年级坐位体前屈得分</f>
        <v/>
      </c>
      <c r="V186" s="517" t="str">
        <f>二年级等级</f>
        <v/>
      </c>
      <c r="W186" s="516" t="str">
        <f>二年级一分钟跳绳得分</f>
        <v/>
      </c>
      <c r="X186" s="517" t="str">
        <f>二年级等级</f>
        <v/>
      </c>
      <c r="Y186" s="515"/>
      <c r="Z186" s="518"/>
      <c r="AA186" s="533"/>
      <c r="AB186" s="515"/>
      <c r="AC186" s="533" t="str">
        <f>二年级跳绳附加分</f>
        <v/>
      </c>
      <c r="AD186" s="534" t="str">
        <f>二年级标准分</f>
        <v/>
      </c>
      <c r="AE186" s="534" t="str">
        <f>二年级总分</f>
        <v/>
      </c>
      <c r="AF186" s="517" t="str">
        <f>二年级等级</f>
        <v/>
      </c>
    </row>
    <row r="187" spans="1:32">
      <c r="A187" s="476">
        <v>203</v>
      </c>
      <c r="B187" s="477">
        <v>45</v>
      </c>
      <c r="C187" s="478"/>
      <c r="D187" s="471"/>
      <c r="E187" s="472"/>
      <c r="F187" s="473"/>
      <c r="G187" s="474"/>
      <c r="H187" s="475"/>
      <c r="I187" s="501"/>
      <c r="J187" s="502"/>
      <c r="K187" s="495"/>
      <c r="L187" s="649"/>
      <c r="M187" s="644"/>
      <c r="N187" s="505" t="str">
        <f>二年级BMI</f>
        <v/>
      </c>
      <c r="O187" s="499" t="str">
        <f>二年级BMI等级</f>
        <v/>
      </c>
      <c r="P187" s="500" t="str">
        <f>二年级BMI得分</f>
        <v/>
      </c>
      <c r="Q187" s="515" t="str">
        <f>二年级肺活量得分</f>
        <v/>
      </c>
      <c r="R187" s="512" t="str">
        <f>二年级等级</f>
        <v/>
      </c>
      <c r="S187" s="516" t="str">
        <f>二年级50米跑得分</f>
        <v/>
      </c>
      <c r="T187" s="517" t="str">
        <f>二年级等级</f>
        <v/>
      </c>
      <c r="U187" s="516" t="str">
        <f>二年级坐位体前屈得分</f>
        <v/>
      </c>
      <c r="V187" s="517" t="str">
        <f>二年级等级</f>
        <v/>
      </c>
      <c r="W187" s="516" t="str">
        <f>二年级一分钟跳绳得分</f>
        <v/>
      </c>
      <c r="X187" s="517" t="str">
        <f>二年级等级</f>
        <v/>
      </c>
      <c r="Y187" s="515"/>
      <c r="Z187" s="518"/>
      <c r="AA187" s="533"/>
      <c r="AB187" s="515"/>
      <c r="AC187" s="533" t="str">
        <f>二年级跳绳附加分</f>
        <v/>
      </c>
      <c r="AD187" s="534" t="str">
        <f>二年级标准分</f>
        <v/>
      </c>
      <c r="AE187" s="534" t="str">
        <f>二年级总分</f>
        <v/>
      </c>
      <c r="AF187" s="517" t="str">
        <f>二年级等级</f>
        <v/>
      </c>
    </row>
    <row r="188" spans="1:32">
      <c r="A188" s="476">
        <v>203</v>
      </c>
      <c r="B188" s="477">
        <v>46</v>
      </c>
      <c r="C188" s="478"/>
      <c r="D188" s="471"/>
      <c r="E188" s="472"/>
      <c r="F188" s="473"/>
      <c r="G188" s="474"/>
      <c r="H188" s="475"/>
      <c r="I188" s="501"/>
      <c r="J188" s="502"/>
      <c r="K188" s="495"/>
      <c r="L188" s="649"/>
      <c r="M188" s="644"/>
      <c r="N188" s="505" t="str">
        <f>二年级BMI</f>
        <v/>
      </c>
      <c r="O188" s="499" t="str">
        <f>二年级BMI等级</f>
        <v/>
      </c>
      <c r="P188" s="500" t="str">
        <f>二年级BMI得分</f>
        <v/>
      </c>
      <c r="Q188" s="515" t="str">
        <f>二年级肺活量得分</f>
        <v/>
      </c>
      <c r="R188" s="512" t="str">
        <f>二年级等级</f>
        <v/>
      </c>
      <c r="S188" s="516" t="str">
        <f>二年级50米跑得分</f>
        <v/>
      </c>
      <c r="T188" s="517" t="str">
        <f>二年级等级</f>
        <v/>
      </c>
      <c r="U188" s="516" t="str">
        <f>二年级坐位体前屈得分</f>
        <v/>
      </c>
      <c r="V188" s="517" t="str">
        <f>二年级等级</f>
        <v/>
      </c>
      <c r="W188" s="516" t="str">
        <f>二年级一分钟跳绳得分</f>
        <v/>
      </c>
      <c r="X188" s="517" t="str">
        <f>二年级等级</f>
        <v/>
      </c>
      <c r="Y188" s="515"/>
      <c r="Z188" s="518"/>
      <c r="AA188" s="533"/>
      <c r="AB188" s="515"/>
      <c r="AC188" s="533" t="str">
        <f>二年级跳绳附加分</f>
        <v/>
      </c>
      <c r="AD188" s="534" t="str">
        <f>二年级标准分</f>
        <v/>
      </c>
      <c r="AE188" s="534" t="str">
        <f>二年级总分</f>
        <v/>
      </c>
      <c r="AF188" s="517" t="str">
        <f>二年级等级</f>
        <v/>
      </c>
    </row>
    <row r="189" spans="1:32">
      <c r="A189" s="476">
        <v>203</v>
      </c>
      <c r="B189" s="477">
        <v>47</v>
      </c>
      <c r="C189" s="478"/>
      <c r="D189" s="471"/>
      <c r="E189" s="472"/>
      <c r="F189" s="473"/>
      <c r="G189" s="480"/>
      <c r="H189" s="475"/>
      <c r="I189" s="501"/>
      <c r="J189" s="502"/>
      <c r="K189" s="495"/>
      <c r="L189" s="649"/>
      <c r="M189" s="644"/>
      <c r="N189" s="505" t="str">
        <f>二年级BMI</f>
        <v/>
      </c>
      <c r="O189" s="499" t="str">
        <f>二年级BMI等级</f>
        <v/>
      </c>
      <c r="P189" s="500" t="str">
        <f>二年级BMI得分</f>
        <v/>
      </c>
      <c r="Q189" s="515" t="str">
        <f>二年级肺活量得分</f>
        <v/>
      </c>
      <c r="R189" s="512" t="str">
        <f>二年级等级</f>
        <v/>
      </c>
      <c r="S189" s="516" t="str">
        <f>二年级50米跑得分</f>
        <v/>
      </c>
      <c r="T189" s="517" t="str">
        <f>二年级等级</f>
        <v/>
      </c>
      <c r="U189" s="516" t="str">
        <f>二年级坐位体前屈得分</f>
        <v/>
      </c>
      <c r="V189" s="517" t="str">
        <f>二年级等级</f>
        <v/>
      </c>
      <c r="W189" s="516" t="str">
        <f>二年级一分钟跳绳得分</f>
        <v/>
      </c>
      <c r="X189" s="517" t="str">
        <f>二年级等级</f>
        <v/>
      </c>
      <c r="Y189" s="515"/>
      <c r="Z189" s="518"/>
      <c r="AA189" s="533"/>
      <c r="AB189" s="515"/>
      <c r="AC189" s="533" t="str">
        <f>二年级跳绳附加分</f>
        <v/>
      </c>
      <c r="AD189" s="534" t="str">
        <f>二年级标准分</f>
        <v/>
      </c>
      <c r="AE189" s="534" t="str">
        <f>二年级总分</f>
        <v/>
      </c>
      <c r="AF189" s="517" t="str">
        <f>二年级等级</f>
        <v/>
      </c>
    </row>
    <row r="190" spans="1:32">
      <c r="A190" s="476">
        <v>203</v>
      </c>
      <c r="B190" s="477">
        <v>48</v>
      </c>
      <c r="C190" s="478"/>
      <c r="D190" s="471"/>
      <c r="E190" s="472"/>
      <c r="F190" s="481"/>
      <c r="G190" s="480"/>
      <c r="H190" s="475"/>
      <c r="I190" s="501"/>
      <c r="J190" s="502"/>
      <c r="K190" s="495"/>
      <c r="L190" s="649"/>
      <c r="M190" s="644"/>
      <c r="N190" s="505" t="str">
        <f>二年级BMI</f>
        <v/>
      </c>
      <c r="O190" s="499" t="str">
        <f>二年级BMI等级</f>
        <v/>
      </c>
      <c r="P190" s="500" t="str">
        <f>二年级BMI得分</f>
        <v/>
      </c>
      <c r="Q190" s="515" t="str">
        <f>二年级肺活量得分</f>
        <v/>
      </c>
      <c r="R190" s="512" t="str">
        <f>二年级等级</f>
        <v/>
      </c>
      <c r="S190" s="516" t="str">
        <f>二年级50米跑得分</f>
        <v/>
      </c>
      <c r="T190" s="517" t="str">
        <f>二年级等级</f>
        <v/>
      </c>
      <c r="U190" s="516" t="str">
        <f>二年级坐位体前屈得分</f>
        <v/>
      </c>
      <c r="V190" s="517" t="str">
        <f>二年级等级</f>
        <v/>
      </c>
      <c r="W190" s="516" t="str">
        <f>二年级一分钟跳绳得分</f>
        <v/>
      </c>
      <c r="X190" s="517" t="str">
        <f>二年级等级</f>
        <v/>
      </c>
      <c r="Y190" s="515"/>
      <c r="Z190" s="518"/>
      <c r="AA190" s="533"/>
      <c r="AB190" s="515"/>
      <c r="AC190" s="533" t="str">
        <f>二年级跳绳附加分</f>
        <v/>
      </c>
      <c r="AD190" s="534" t="str">
        <f>二年级标准分</f>
        <v/>
      </c>
      <c r="AE190" s="534" t="str">
        <f>二年级总分</f>
        <v/>
      </c>
      <c r="AF190" s="517" t="str">
        <f>二年级等级</f>
        <v/>
      </c>
    </row>
    <row r="191" spans="1:32">
      <c r="A191" s="476">
        <v>203</v>
      </c>
      <c r="B191" s="477">
        <v>49</v>
      </c>
      <c r="C191" s="478"/>
      <c r="D191" s="471"/>
      <c r="E191" s="472"/>
      <c r="F191" s="481"/>
      <c r="G191" s="480"/>
      <c r="H191" s="475"/>
      <c r="I191" s="501"/>
      <c r="J191" s="502"/>
      <c r="K191" s="495"/>
      <c r="L191" s="649"/>
      <c r="M191" s="644"/>
      <c r="N191" s="505" t="str">
        <f>二年级BMI</f>
        <v/>
      </c>
      <c r="O191" s="499" t="str">
        <f>二年级BMI等级</f>
        <v/>
      </c>
      <c r="P191" s="500" t="str">
        <f>二年级BMI得分</f>
        <v/>
      </c>
      <c r="Q191" s="515" t="str">
        <f>二年级肺活量得分</f>
        <v/>
      </c>
      <c r="R191" s="512" t="str">
        <f>二年级等级</f>
        <v/>
      </c>
      <c r="S191" s="516" t="str">
        <f>二年级50米跑得分</f>
        <v/>
      </c>
      <c r="T191" s="517" t="str">
        <f>二年级等级</f>
        <v/>
      </c>
      <c r="U191" s="516" t="str">
        <f>二年级坐位体前屈得分</f>
        <v/>
      </c>
      <c r="V191" s="517" t="str">
        <f>二年级等级</f>
        <v/>
      </c>
      <c r="W191" s="516" t="str">
        <f>二年级一分钟跳绳得分</f>
        <v/>
      </c>
      <c r="X191" s="517" t="str">
        <f>二年级等级</f>
        <v/>
      </c>
      <c r="Y191" s="515"/>
      <c r="Z191" s="518"/>
      <c r="AA191" s="533"/>
      <c r="AB191" s="515"/>
      <c r="AC191" s="533" t="str">
        <f>二年级跳绳附加分</f>
        <v/>
      </c>
      <c r="AD191" s="534" t="str">
        <f>二年级标准分</f>
        <v/>
      </c>
      <c r="AE191" s="534" t="str">
        <f>二年级总分</f>
        <v/>
      </c>
      <c r="AF191" s="517" t="str">
        <f>二年级等级</f>
        <v/>
      </c>
    </row>
    <row r="192" spans="1:32">
      <c r="A192" s="476">
        <v>203</v>
      </c>
      <c r="B192" s="477">
        <v>50</v>
      </c>
      <c r="C192" s="478"/>
      <c r="D192" s="471"/>
      <c r="E192" s="472"/>
      <c r="F192" s="481"/>
      <c r="G192" s="480"/>
      <c r="H192" s="475"/>
      <c r="I192" s="501"/>
      <c r="J192" s="502"/>
      <c r="K192" s="495"/>
      <c r="L192" s="649"/>
      <c r="M192" s="644"/>
      <c r="N192" s="505" t="str">
        <f>二年级BMI</f>
        <v/>
      </c>
      <c r="O192" s="499" t="str">
        <f>二年级BMI等级</f>
        <v/>
      </c>
      <c r="P192" s="500" t="str">
        <f>二年级BMI得分</f>
        <v/>
      </c>
      <c r="Q192" s="515" t="str">
        <f>二年级肺活量得分</f>
        <v/>
      </c>
      <c r="R192" s="512" t="str">
        <f>二年级等级</f>
        <v/>
      </c>
      <c r="S192" s="516" t="str">
        <f>二年级50米跑得分</f>
        <v/>
      </c>
      <c r="T192" s="517" t="str">
        <f>二年级等级</f>
        <v/>
      </c>
      <c r="U192" s="516" t="str">
        <f>二年级坐位体前屈得分</f>
        <v/>
      </c>
      <c r="V192" s="517" t="str">
        <f>二年级等级</f>
        <v/>
      </c>
      <c r="W192" s="516" t="str">
        <f>二年级一分钟跳绳得分</f>
        <v/>
      </c>
      <c r="X192" s="517" t="str">
        <f>二年级等级</f>
        <v/>
      </c>
      <c r="Y192" s="515"/>
      <c r="Z192" s="518"/>
      <c r="AA192" s="533"/>
      <c r="AB192" s="515"/>
      <c r="AC192" s="533" t="str">
        <f>二年级跳绳附加分</f>
        <v/>
      </c>
      <c r="AD192" s="534" t="str">
        <f>二年级标准分</f>
        <v/>
      </c>
      <c r="AE192" s="534" t="str">
        <f>二年级总分</f>
        <v/>
      </c>
      <c r="AF192" s="517" t="str">
        <f>二年级等级</f>
        <v/>
      </c>
    </row>
    <row r="193" spans="1:32">
      <c r="A193" s="476">
        <v>203</v>
      </c>
      <c r="B193" s="477">
        <v>51</v>
      </c>
      <c r="C193" s="478"/>
      <c r="D193" s="471"/>
      <c r="E193" s="472"/>
      <c r="F193" s="481"/>
      <c r="G193" s="480"/>
      <c r="H193" s="475"/>
      <c r="I193" s="501"/>
      <c r="J193" s="502"/>
      <c r="K193" s="495"/>
      <c r="L193" s="649"/>
      <c r="M193" s="644"/>
      <c r="N193" s="505" t="str">
        <f>二年级BMI</f>
        <v/>
      </c>
      <c r="O193" s="499" t="str">
        <f>二年级BMI等级</f>
        <v/>
      </c>
      <c r="P193" s="500" t="str">
        <f>二年级BMI得分</f>
        <v/>
      </c>
      <c r="Q193" s="515" t="str">
        <f>二年级肺活量得分</f>
        <v/>
      </c>
      <c r="R193" s="512" t="str">
        <f>二年级等级</f>
        <v/>
      </c>
      <c r="S193" s="516" t="str">
        <f>二年级50米跑得分</f>
        <v/>
      </c>
      <c r="T193" s="517" t="str">
        <f>二年级等级</f>
        <v/>
      </c>
      <c r="U193" s="516" t="str">
        <f>二年级坐位体前屈得分</f>
        <v/>
      </c>
      <c r="V193" s="517" t="str">
        <f>二年级等级</f>
        <v/>
      </c>
      <c r="W193" s="516" t="str">
        <f>二年级一分钟跳绳得分</f>
        <v/>
      </c>
      <c r="X193" s="517" t="str">
        <f>二年级等级</f>
        <v/>
      </c>
      <c r="Y193" s="515"/>
      <c r="Z193" s="518"/>
      <c r="AA193" s="533"/>
      <c r="AB193" s="515"/>
      <c r="AC193" s="533" t="str">
        <f>二年级跳绳附加分</f>
        <v/>
      </c>
      <c r="AD193" s="534" t="str">
        <f>二年级标准分</f>
        <v/>
      </c>
      <c r="AE193" s="534" t="str">
        <f>二年级总分</f>
        <v/>
      </c>
      <c r="AF193" s="517" t="str">
        <f>二年级等级</f>
        <v/>
      </c>
    </row>
    <row r="194" spans="1:32">
      <c r="A194" s="476">
        <v>203</v>
      </c>
      <c r="B194" s="477">
        <v>52</v>
      </c>
      <c r="C194" s="478"/>
      <c r="D194" s="471"/>
      <c r="E194" s="472"/>
      <c r="F194" s="481"/>
      <c r="G194" s="480"/>
      <c r="H194" s="475"/>
      <c r="I194" s="501"/>
      <c r="J194" s="502"/>
      <c r="K194" s="495"/>
      <c r="L194" s="649"/>
      <c r="M194" s="644"/>
      <c r="N194" s="505" t="str">
        <f>二年级BMI</f>
        <v/>
      </c>
      <c r="O194" s="499" t="str">
        <f>二年级BMI等级</f>
        <v/>
      </c>
      <c r="P194" s="500" t="str">
        <f>二年级BMI得分</f>
        <v/>
      </c>
      <c r="Q194" s="515" t="str">
        <f>二年级肺活量得分</f>
        <v/>
      </c>
      <c r="R194" s="512" t="str">
        <f>二年级等级</f>
        <v/>
      </c>
      <c r="S194" s="516" t="str">
        <f>二年级50米跑得分</f>
        <v/>
      </c>
      <c r="T194" s="517" t="str">
        <f>二年级等级</f>
        <v/>
      </c>
      <c r="U194" s="516" t="str">
        <f>二年级坐位体前屈得分</f>
        <v/>
      </c>
      <c r="V194" s="517" t="str">
        <f>二年级等级</f>
        <v/>
      </c>
      <c r="W194" s="516" t="str">
        <f>二年级一分钟跳绳得分</f>
        <v/>
      </c>
      <c r="X194" s="517" t="str">
        <f>二年级等级</f>
        <v/>
      </c>
      <c r="Y194" s="515"/>
      <c r="Z194" s="518"/>
      <c r="AA194" s="533"/>
      <c r="AB194" s="515"/>
      <c r="AC194" s="533" t="str">
        <f>二年级跳绳附加分</f>
        <v/>
      </c>
      <c r="AD194" s="534" t="str">
        <f>二年级标准分</f>
        <v/>
      </c>
      <c r="AE194" s="534" t="str">
        <f>二年级总分</f>
        <v/>
      </c>
      <c r="AF194" s="517" t="str">
        <f>二年级等级</f>
        <v/>
      </c>
    </row>
    <row r="195" spans="1:32">
      <c r="A195" s="476">
        <v>203</v>
      </c>
      <c r="B195" s="477">
        <v>53</v>
      </c>
      <c r="C195" s="478"/>
      <c r="D195" s="471"/>
      <c r="E195" s="472"/>
      <c r="F195" s="481"/>
      <c r="G195" s="480"/>
      <c r="H195" s="475"/>
      <c r="I195" s="501"/>
      <c r="J195" s="502"/>
      <c r="K195" s="495"/>
      <c r="L195" s="649"/>
      <c r="M195" s="644"/>
      <c r="N195" s="505" t="str">
        <f>二年级BMI</f>
        <v/>
      </c>
      <c r="O195" s="499" t="str">
        <f>二年级BMI等级</f>
        <v/>
      </c>
      <c r="P195" s="500" t="str">
        <f>二年级BMI得分</f>
        <v/>
      </c>
      <c r="Q195" s="515" t="str">
        <f>二年级肺活量得分</f>
        <v/>
      </c>
      <c r="R195" s="512" t="str">
        <f>二年级等级</f>
        <v/>
      </c>
      <c r="S195" s="516" t="str">
        <f>二年级50米跑得分</f>
        <v/>
      </c>
      <c r="T195" s="517" t="str">
        <f>二年级等级</f>
        <v/>
      </c>
      <c r="U195" s="516" t="str">
        <f>二年级坐位体前屈得分</f>
        <v/>
      </c>
      <c r="V195" s="517" t="str">
        <f>二年级等级</f>
        <v/>
      </c>
      <c r="W195" s="516" t="str">
        <f>二年级一分钟跳绳得分</f>
        <v/>
      </c>
      <c r="X195" s="517" t="str">
        <f>二年级等级</f>
        <v/>
      </c>
      <c r="Y195" s="515"/>
      <c r="Z195" s="518"/>
      <c r="AA195" s="533"/>
      <c r="AB195" s="515"/>
      <c r="AC195" s="533" t="str">
        <f>二年级跳绳附加分</f>
        <v/>
      </c>
      <c r="AD195" s="534" t="str">
        <f>二年级标准分</f>
        <v/>
      </c>
      <c r="AE195" s="534" t="str">
        <f>二年级总分</f>
        <v/>
      </c>
      <c r="AF195" s="517" t="str">
        <f>二年级等级</f>
        <v/>
      </c>
    </row>
    <row r="196" spans="1:32">
      <c r="A196" s="476">
        <v>203</v>
      </c>
      <c r="B196" s="477">
        <v>54</v>
      </c>
      <c r="C196" s="478"/>
      <c r="D196" s="471"/>
      <c r="E196" s="472"/>
      <c r="F196" s="481"/>
      <c r="G196" s="480"/>
      <c r="H196" s="475"/>
      <c r="I196" s="501"/>
      <c r="J196" s="502"/>
      <c r="K196" s="495"/>
      <c r="L196" s="649"/>
      <c r="M196" s="644"/>
      <c r="N196" s="505" t="str">
        <f>二年级BMI</f>
        <v/>
      </c>
      <c r="O196" s="499" t="str">
        <f>二年级BMI等级</f>
        <v/>
      </c>
      <c r="P196" s="500" t="str">
        <f>二年级BMI得分</f>
        <v/>
      </c>
      <c r="Q196" s="515" t="str">
        <f>二年级肺活量得分</f>
        <v/>
      </c>
      <c r="R196" s="512" t="str">
        <f>二年级等级</f>
        <v/>
      </c>
      <c r="S196" s="516" t="str">
        <f>二年级50米跑得分</f>
        <v/>
      </c>
      <c r="T196" s="517" t="str">
        <f>二年级等级</f>
        <v/>
      </c>
      <c r="U196" s="516" t="str">
        <f>二年级坐位体前屈得分</f>
        <v/>
      </c>
      <c r="V196" s="517" t="str">
        <f>二年级等级</f>
        <v/>
      </c>
      <c r="W196" s="516" t="str">
        <f>二年级一分钟跳绳得分</f>
        <v/>
      </c>
      <c r="X196" s="517" t="str">
        <f>二年级等级</f>
        <v/>
      </c>
      <c r="Y196" s="515"/>
      <c r="Z196" s="518"/>
      <c r="AA196" s="533"/>
      <c r="AB196" s="515"/>
      <c r="AC196" s="533" t="str">
        <f>二年级跳绳附加分</f>
        <v/>
      </c>
      <c r="AD196" s="534" t="str">
        <f>二年级标准分</f>
        <v/>
      </c>
      <c r="AE196" s="534" t="str">
        <f>二年级总分</f>
        <v/>
      </c>
      <c r="AF196" s="517" t="str">
        <f>二年级等级</f>
        <v/>
      </c>
    </row>
    <row r="197" spans="1:32">
      <c r="A197" s="476">
        <v>203</v>
      </c>
      <c r="B197" s="477">
        <v>55</v>
      </c>
      <c r="C197" s="478"/>
      <c r="D197" s="471"/>
      <c r="E197" s="472"/>
      <c r="F197" s="481"/>
      <c r="G197" s="480"/>
      <c r="H197" s="475"/>
      <c r="I197" s="501"/>
      <c r="J197" s="502"/>
      <c r="K197" s="495"/>
      <c r="L197" s="649"/>
      <c r="M197" s="644"/>
      <c r="N197" s="505" t="str">
        <f>二年级BMI</f>
        <v/>
      </c>
      <c r="O197" s="499" t="str">
        <f>二年级BMI等级</f>
        <v/>
      </c>
      <c r="P197" s="500" t="str">
        <f>二年级BMI得分</f>
        <v/>
      </c>
      <c r="Q197" s="515" t="str">
        <f>二年级肺活量得分</f>
        <v/>
      </c>
      <c r="R197" s="512" t="str">
        <f>二年级等级</f>
        <v/>
      </c>
      <c r="S197" s="516" t="str">
        <f>二年级50米跑得分</f>
        <v/>
      </c>
      <c r="T197" s="517" t="str">
        <f>二年级等级</f>
        <v/>
      </c>
      <c r="U197" s="516" t="str">
        <f>二年级坐位体前屈得分</f>
        <v/>
      </c>
      <c r="V197" s="517" t="str">
        <f>二年级等级</f>
        <v/>
      </c>
      <c r="W197" s="516" t="str">
        <f>二年级一分钟跳绳得分</f>
        <v/>
      </c>
      <c r="X197" s="517" t="str">
        <f>二年级等级</f>
        <v/>
      </c>
      <c r="Y197" s="515"/>
      <c r="Z197" s="518"/>
      <c r="AA197" s="533"/>
      <c r="AB197" s="515"/>
      <c r="AC197" s="533" t="str">
        <f>二年级跳绳附加分</f>
        <v/>
      </c>
      <c r="AD197" s="534" t="str">
        <f>二年级标准分</f>
        <v/>
      </c>
      <c r="AE197" s="534" t="str">
        <f>二年级总分</f>
        <v/>
      </c>
      <c r="AF197" s="517" t="str">
        <f>二年级等级</f>
        <v/>
      </c>
    </row>
    <row r="198" spans="1:32">
      <c r="A198" s="476">
        <v>203</v>
      </c>
      <c r="B198" s="477">
        <v>56</v>
      </c>
      <c r="C198" s="478"/>
      <c r="D198" s="471"/>
      <c r="E198" s="472"/>
      <c r="F198" s="481"/>
      <c r="G198" s="480"/>
      <c r="H198" s="475"/>
      <c r="I198" s="501"/>
      <c r="J198" s="502"/>
      <c r="K198" s="495"/>
      <c r="L198" s="649"/>
      <c r="M198" s="644"/>
      <c r="N198" s="505" t="str">
        <f>二年级BMI</f>
        <v/>
      </c>
      <c r="O198" s="499" t="str">
        <f>二年级BMI等级</f>
        <v/>
      </c>
      <c r="P198" s="500" t="str">
        <f>二年级BMI得分</f>
        <v/>
      </c>
      <c r="Q198" s="515" t="str">
        <f>二年级肺活量得分</f>
        <v/>
      </c>
      <c r="R198" s="512" t="str">
        <f>二年级等级</f>
        <v/>
      </c>
      <c r="S198" s="516" t="str">
        <f>二年级50米跑得分</f>
        <v/>
      </c>
      <c r="T198" s="517" t="str">
        <f>二年级等级</f>
        <v/>
      </c>
      <c r="U198" s="516" t="str">
        <f>二年级坐位体前屈得分</f>
        <v/>
      </c>
      <c r="V198" s="517" t="str">
        <f>二年级等级</f>
        <v/>
      </c>
      <c r="W198" s="516" t="str">
        <f>二年级一分钟跳绳得分</f>
        <v/>
      </c>
      <c r="X198" s="517" t="str">
        <f>二年级等级</f>
        <v/>
      </c>
      <c r="Y198" s="515"/>
      <c r="Z198" s="518"/>
      <c r="AA198" s="533"/>
      <c r="AB198" s="515"/>
      <c r="AC198" s="533" t="str">
        <f>二年级跳绳附加分</f>
        <v/>
      </c>
      <c r="AD198" s="534" t="str">
        <f>二年级标准分</f>
        <v/>
      </c>
      <c r="AE198" s="534" t="str">
        <f>二年级总分</f>
        <v/>
      </c>
      <c r="AF198" s="517" t="str">
        <f>二年级等级</f>
        <v/>
      </c>
    </row>
    <row r="199" spans="1:32">
      <c r="A199" s="476">
        <v>203</v>
      </c>
      <c r="B199" s="477">
        <v>57</v>
      </c>
      <c r="C199" s="478"/>
      <c r="D199" s="471"/>
      <c r="E199" s="472"/>
      <c r="F199" s="481"/>
      <c r="G199" s="480"/>
      <c r="H199" s="475"/>
      <c r="I199" s="501"/>
      <c r="J199" s="502"/>
      <c r="K199" s="495"/>
      <c r="L199" s="649"/>
      <c r="M199" s="644"/>
      <c r="N199" s="505" t="str">
        <f>二年级BMI</f>
        <v/>
      </c>
      <c r="O199" s="499" t="str">
        <f>二年级BMI等级</f>
        <v/>
      </c>
      <c r="P199" s="500" t="str">
        <f>二年级BMI得分</f>
        <v/>
      </c>
      <c r="Q199" s="515" t="str">
        <f>二年级肺活量得分</f>
        <v/>
      </c>
      <c r="R199" s="512" t="str">
        <f>二年级等级</f>
        <v/>
      </c>
      <c r="S199" s="516" t="str">
        <f>二年级50米跑得分</f>
        <v/>
      </c>
      <c r="T199" s="517" t="str">
        <f>二年级等级</f>
        <v/>
      </c>
      <c r="U199" s="516" t="str">
        <f>二年级坐位体前屈得分</f>
        <v/>
      </c>
      <c r="V199" s="517" t="str">
        <f>二年级等级</f>
        <v/>
      </c>
      <c r="W199" s="516" t="str">
        <f>二年级一分钟跳绳得分</f>
        <v/>
      </c>
      <c r="X199" s="517" t="str">
        <f>二年级等级</f>
        <v/>
      </c>
      <c r="Y199" s="515"/>
      <c r="Z199" s="518"/>
      <c r="AA199" s="533"/>
      <c r="AB199" s="515"/>
      <c r="AC199" s="533" t="str">
        <f>二年级跳绳附加分</f>
        <v/>
      </c>
      <c r="AD199" s="534" t="str">
        <f>二年级标准分</f>
        <v/>
      </c>
      <c r="AE199" s="534" t="str">
        <f>二年级总分</f>
        <v/>
      </c>
      <c r="AF199" s="517" t="str">
        <f>二年级等级</f>
        <v/>
      </c>
    </row>
    <row r="200" spans="1:32">
      <c r="A200" s="476">
        <v>203</v>
      </c>
      <c r="B200" s="477">
        <v>58</v>
      </c>
      <c r="C200" s="478"/>
      <c r="D200" s="471"/>
      <c r="E200" s="472"/>
      <c r="F200" s="481"/>
      <c r="G200" s="480"/>
      <c r="H200" s="475"/>
      <c r="I200" s="501"/>
      <c r="J200" s="502"/>
      <c r="K200" s="495"/>
      <c r="L200" s="649"/>
      <c r="M200" s="644"/>
      <c r="N200" s="505" t="str">
        <f>二年级BMI</f>
        <v/>
      </c>
      <c r="O200" s="499" t="str">
        <f>二年级BMI等级</f>
        <v/>
      </c>
      <c r="P200" s="500" t="str">
        <f>二年级BMI得分</f>
        <v/>
      </c>
      <c r="Q200" s="515" t="str">
        <f>二年级肺活量得分</f>
        <v/>
      </c>
      <c r="R200" s="512" t="str">
        <f>二年级等级</f>
        <v/>
      </c>
      <c r="S200" s="516" t="str">
        <f>二年级50米跑得分</f>
        <v/>
      </c>
      <c r="T200" s="517" t="str">
        <f>二年级等级</f>
        <v/>
      </c>
      <c r="U200" s="516" t="str">
        <f>二年级坐位体前屈得分</f>
        <v/>
      </c>
      <c r="V200" s="517" t="str">
        <f>二年级等级</f>
        <v/>
      </c>
      <c r="W200" s="516" t="str">
        <f>二年级一分钟跳绳得分</f>
        <v/>
      </c>
      <c r="X200" s="517" t="str">
        <f>二年级等级</f>
        <v/>
      </c>
      <c r="Y200" s="515"/>
      <c r="Z200" s="518"/>
      <c r="AA200" s="533"/>
      <c r="AB200" s="515"/>
      <c r="AC200" s="533" t="str">
        <f>二年级跳绳附加分</f>
        <v/>
      </c>
      <c r="AD200" s="534" t="str">
        <f>二年级标准分</f>
        <v/>
      </c>
      <c r="AE200" s="534" t="str">
        <f>二年级总分</f>
        <v/>
      </c>
      <c r="AF200" s="517" t="str">
        <f>二年级等级</f>
        <v/>
      </c>
    </row>
    <row r="201" spans="1:32">
      <c r="A201" s="476">
        <v>203</v>
      </c>
      <c r="B201" s="477">
        <v>59</v>
      </c>
      <c r="C201" s="478"/>
      <c r="D201" s="471"/>
      <c r="E201" s="472"/>
      <c r="F201" s="481"/>
      <c r="G201" s="480"/>
      <c r="H201" s="475"/>
      <c r="I201" s="501"/>
      <c r="J201" s="502"/>
      <c r="K201" s="495"/>
      <c r="L201" s="649"/>
      <c r="M201" s="644"/>
      <c r="N201" s="505" t="str">
        <f>二年级BMI</f>
        <v/>
      </c>
      <c r="O201" s="499" t="str">
        <f>二年级BMI等级</f>
        <v/>
      </c>
      <c r="P201" s="500" t="str">
        <f>二年级BMI得分</f>
        <v/>
      </c>
      <c r="Q201" s="515" t="str">
        <f>二年级肺活量得分</f>
        <v/>
      </c>
      <c r="R201" s="512" t="str">
        <f>二年级等级</f>
        <v/>
      </c>
      <c r="S201" s="516" t="str">
        <f>二年级50米跑得分</f>
        <v/>
      </c>
      <c r="T201" s="517" t="str">
        <f>二年级等级</f>
        <v/>
      </c>
      <c r="U201" s="516" t="str">
        <f>二年级坐位体前屈得分</f>
        <v/>
      </c>
      <c r="V201" s="517" t="str">
        <f>二年级等级</f>
        <v/>
      </c>
      <c r="W201" s="516" t="str">
        <f>二年级一分钟跳绳得分</f>
        <v/>
      </c>
      <c r="X201" s="517" t="str">
        <f>二年级等级</f>
        <v/>
      </c>
      <c r="Y201" s="515"/>
      <c r="Z201" s="518"/>
      <c r="AA201" s="533"/>
      <c r="AB201" s="515"/>
      <c r="AC201" s="533" t="str">
        <f>二年级跳绳附加分</f>
        <v/>
      </c>
      <c r="AD201" s="534" t="str">
        <f>二年级标准分</f>
        <v/>
      </c>
      <c r="AE201" s="534" t="str">
        <f>二年级总分</f>
        <v/>
      </c>
      <c r="AF201" s="517" t="str">
        <f>二年级等级</f>
        <v/>
      </c>
    </row>
    <row r="202" spans="1:32">
      <c r="A202" s="476">
        <v>203</v>
      </c>
      <c r="B202" s="477">
        <v>60</v>
      </c>
      <c r="C202" s="478"/>
      <c r="D202" s="471"/>
      <c r="E202" s="472"/>
      <c r="F202" s="481"/>
      <c r="G202" s="480"/>
      <c r="H202" s="475"/>
      <c r="I202" s="501"/>
      <c r="J202" s="502"/>
      <c r="K202" s="495"/>
      <c r="L202" s="649"/>
      <c r="M202" s="644"/>
      <c r="N202" s="505" t="str">
        <f>二年级BMI</f>
        <v/>
      </c>
      <c r="O202" s="499" t="str">
        <f>二年级BMI等级</f>
        <v/>
      </c>
      <c r="P202" s="500" t="str">
        <f>二年级BMI得分</f>
        <v/>
      </c>
      <c r="Q202" s="515" t="str">
        <f>二年级肺活量得分</f>
        <v/>
      </c>
      <c r="R202" s="512" t="str">
        <f>二年级等级</f>
        <v/>
      </c>
      <c r="S202" s="516" t="str">
        <f>二年级50米跑得分</f>
        <v/>
      </c>
      <c r="T202" s="517" t="str">
        <f>二年级等级</f>
        <v/>
      </c>
      <c r="U202" s="516" t="str">
        <f>二年级坐位体前屈得分</f>
        <v/>
      </c>
      <c r="V202" s="517" t="str">
        <f>二年级等级</f>
        <v/>
      </c>
      <c r="W202" s="516" t="str">
        <f>二年级一分钟跳绳得分</f>
        <v/>
      </c>
      <c r="X202" s="517" t="str">
        <f>二年级等级</f>
        <v/>
      </c>
      <c r="Y202" s="515"/>
      <c r="Z202" s="518"/>
      <c r="AA202" s="533"/>
      <c r="AB202" s="515"/>
      <c r="AC202" s="533" t="str">
        <f>二年级跳绳附加分</f>
        <v/>
      </c>
      <c r="AD202" s="534" t="str">
        <f>二年级标准分</f>
        <v/>
      </c>
      <c r="AE202" s="534" t="str">
        <f>二年级总分</f>
        <v/>
      </c>
      <c r="AF202" s="517" t="str">
        <f>二年级等级</f>
        <v/>
      </c>
    </row>
    <row r="203" spans="1:32">
      <c r="A203" s="476">
        <v>203</v>
      </c>
      <c r="B203" s="477">
        <v>61</v>
      </c>
      <c r="C203" s="478"/>
      <c r="D203" s="471"/>
      <c r="E203" s="472"/>
      <c r="F203" s="481"/>
      <c r="G203" s="480"/>
      <c r="H203" s="475"/>
      <c r="I203" s="501"/>
      <c r="J203" s="502"/>
      <c r="K203" s="495"/>
      <c r="L203" s="649"/>
      <c r="M203" s="644"/>
      <c r="N203" s="505" t="str">
        <f>二年级BMI</f>
        <v/>
      </c>
      <c r="O203" s="499" t="str">
        <f>二年级BMI等级</f>
        <v/>
      </c>
      <c r="P203" s="500" t="str">
        <f>二年级BMI得分</f>
        <v/>
      </c>
      <c r="Q203" s="515" t="str">
        <f>二年级肺活量得分</f>
        <v/>
      </c>
      <c r="R203" s="512" t="str">
        <f>二年级等级</f>
        <v/>
      </c>
      <c r="S203" s="516" t="str">
        <f>二年级50米跑得分</f>
        <v/>
      </c>
      <c r="T203" s="517" t="str">
        <f>二年级等级</f>
        <v/>
      </c>
      <c r="U203" s="516" t="str">
        <f>二年级坐位体前屈得分</f>
        <v/>
      </c>
      <c r="V203" s="517" t="str">
        <f>二年级等级</f>
        <v/>
      </c>
      <c r="W203" s="516" t="str">
        <f>二年级一分钟跳绳得分</f>
        <v/>
      </c>
      <c r="X203" s="517" t="str">
        <f>二年级等级</f>
        <v/>
      </c>
      <c r="Y203" s="515"/>
      <c r="Z203" s="518"/>
      <c r="AA203" s="533"/>
      <c r="AB203" s="515"/>
      <c r="AC203" s="533" t="str">
        <f>二年级跳绳附加分</f>
        <v/>
      </c>
      <c r="AD203" s="534" t="str">
        <f>二年级标准分</f>
        <v/>
      </c>
      <c r="AE203" s="534" t="str">
        <f>二年级总分</f>
        <v/>
      </c>
      <c r="AF203" s="517" t="str">
        <f>二年级等级</f>
        <v/>
      </c>
    </row>
    <row r="204" spans="1:32">
      <c r="A204" s="476">
        <v>203</v>
      </c>
      <c r="B204" s="477">
        <v>62</v>
      </c>
      <c r="C204" s="478"/>
      <c r="D204" s="471"/>
      <c r="E204" s="472"/>
      <c r="F204" s="481"/>
      <c r="G204" s="480"/>
      <c r="H204" s="475"/>
      <c r="I204" s="501"/>
      <c r="J204" s="502"/>
      <c r="K204" s="495"/>
      <c r="L204" s="649"/>
      <c r="M204" s="644"/>
      <c r="N204" s="505" t="str">
        <f>二年级BMI</f>
        <v/>
      </c>
      <c r="O204" s="499" t="str">
        <f>二年级BMI等级</f>
        <v/>
      </c>
      <c r="P204" s="500" t="str">
        <f>二年级BMI得分</f>
        <v/>
      </c>
      <c r="Q204" s="515" t="str">
        <f>二年级肺活量得分</f>
        <v/>
      </c>
      <c r="R204" s="512" t="str">
        <f>二年级等级</f>
        <v/>
      </c>
      <c r="S204" s="516" t="str">
        <f>二年级50米跑得分</f>
        <v/>
      </c>
      <c r="T204" s="517" t="str">
        <f>二年级等级</f>
        <v/>
      </c>
      <c r="U204" s="516" t="str">
        <f>二年级坐位体前屈得分</f>
        <v/>
      </c>
      <c r="V204" s="517" t="str">
        <f>二年级等级</f>
        <v/>
      </c>
      <c r="W204" s="516" t="str">
        <f>二年级一分钟跳绳得分</f>
        <v/>
      </c>
      <c r="X204" s="517" t="str">
        <f>二年级等级</f>
        <v/>
      </c>
      <c r="Y204" s="515"/>
      <c r="Z204" s="518"/>
      <c r="AA204" s="533"/>
      <c r="AB204" s="515"/>
      <c r="AC204" s="533" t="str">
        <f>二年级跳绳附加分</f>
        <v/>
      </c>
      <c r="AD204" s="534" t="str">
        <f>二年级标准分</f>
        <v/>
      </c>
      <c r="AE204" s="534" t="str">
        <f>二年级总分</f>
        <v/>
      </c>
      <c r="AF204" s="517" t="str">
        <f>二年级等级</f>
        <v/>
      </c>
    </row>
    <row r="205" spans="1:32">
      <c r="A205" s="476">
        <v>203</v>
      </c>
      <c r="B205" s="477">
        <v>63</v>
      </c>
      <c r="C205" s="478"/>
      <c r="D205" s="471"/>
      <c r="E205" s="472"/>
      <c r="F205" s="481"/>
      <c r="G205" s="480"/>
      <c r="H205" s="475"/>
      <c r="I205" s="501"/>
      <c r="J205" s="502"/>
      <c r="K205" s="495"/>
      <c r="L205" s="649"/>
      <c r="M205" s="644"/>
      <c r="N205" s="505" t="str">
        <f>二年级BMI</f>
        <v/>
      </c>
      <c r="O205" s="499" t="str">
        <f>二年级BMI等级</f>
        <v/>
      </c>
      <c r="P205" s="500" t="str">
        <f>二年级BMI得分</f>
        <v/>
      </c>
      <c r="Q205" s="515" t="str">
        <f>二年级肺活量得分</f>
        <v/>
      </c>
      <c r="R205" s="512" t="str">
        <f>二年级等级</f>
        <v/>
      </c>
      <c r="S205" s="516" t="str">
        <f>二年级50米跑得分</f>
        <v/>
      </c>
      <c r="T205" s="517" t="str">
        <f>二年级等级</f>
        <v/>
      </c>
      <c r="U205" s="516" t="str">
        <f>二年级坐位体前屈得分</f>
        <v/>
      </c>
      <c r="V205" s="517" t="str">
        <f>二年级等级</f>
        <v/>
      </c>
      <c r="W205" s="516" t="str">
        <f>二年级一分钟跳绳得分</f>
        <v/>
      </c>
      <c r="X205" s="517" t="str">
        <f>二年级等级</f>
        <v/>
      </c>
      <c r="Y205" s="515"/>
      <c r="Z205" s="518"/>
      <c r="AA205" s="533"/>
      <c r="AB205" s="515"/>
      <c r="AC205" s="533" t="str">
        <f>二年级跳绳附加分</f>
        <v/>
      </c>
      <c r="AD205" s="534" t="str">
        <f>二年级标准分</f>
        <v/>
      </c>
      <c r="AE205" s="534" t="str">
        <f>二年级总分</f>
        <v/>
      </c>
      <c r="AF205" s="517" t="str">
        <f>二年级等级</f>
        <v/>
      </c>
    </row>
    <row r="206" spans="1:32">
      <c r="A206" s="476">
        <v>203</v>
      </c>
      <c r="B206" s="477">
        <v>64</v>
      </c>
      <c r="C206" s="478"/>
      <c r="D206" s="471"/>
      <c r="E206" s="472"/>
      <c r="F206" s="481"/>
      <c r="G206" s="480"/>
      <c r="H206" s="475"/>
      <c r="I206" s="501"/>
      <c r="J206" s="502"/>
      <c r="K206" s="495"/>
      <c r="L206" s="649"/>
      <c r="M206" s="644"/>
      <c r="N206" s="505" t="str">
        <f>二年级BMI</f>
        <v/>
      </c>
      <c r="O206" s="499" t="str">
        <f>二年级BMI等级</f>
        <v/>
      </c>
      <c r="P206" s="500" t="str">
        <f>二年级BMI得分</f>
        <v/>
      </c>
      <c r="Q206" s="515" t="str">
        <f>二年级肺活量得分</f>
        <v/>
      </c>
      <c r="R206" s="512" t="str">
        <f>二年级等级</f>
        <v/>
      </c>
      <c r="S206" s="516" t="str">
        <f>二年级50米跑得分</f>
        <v/>
      </c>
      <c r="T206" s="517" t="str">
        <f>二年级等级</f>
        <v/>
      </c>
      <c r="U206" s="516" t="str">
        <f>二年级坐位体前屈得分</f>
        <v/>
      </c>
      <c r="V206" s="517" t="str">
        <f>二年级等级</f>
        <v/>
      </c>
      <c r="W206" s="516" t="str">
        <f>二年级一分钟跳绳得分</f>
        <v/>
      </c>
      <c r="X206" s="517" t="str">
        <f>二年级等级</f>
        <v/>
      </c>
      <c r="Y206" s="515"/>
      <c r="Z206" s="518"/>
      <c r="AA206" s="533"/>
      <c r="AB206" s="515"/>
      <c r="AC206" s="533" t="str">
        <f>二年级跳绳附加分</f>
        <v/>
      </c>
      <c r="AD206" s="534" t="str">
        <f>二年级标准分</f>
        <v/>
      </c>
      <c r="AE206" s="534" t="str">
        <f>二年级总分</f>
        <v/>
      </c>
      <c r="AF206" s="517" t="str">
        <f>二年级等级</f>
        <v/>
      </c>
    </row>
    <row r="207" spans="1:32">
      <c r="A207" s="476">
        <v>203</v>
      </c>
      <c r="B207" s="477">
        <v>65</v>
      </c>
      <c r="C207" s="478"/>
      <c r="D207" s="471"/>
      <c r="E207" s="472"/>
      <c r="F207" s="481"/>
      <c r="G207" s="480"/>
      <c r="H207" s="475"/>
      <c r="I207" s="501"/>
      <c r="J207" s="502"/>
      <c r="K207" s="495"/>
      <c r="L207" s="649"/>
      <c r="M207" s="644"/>
      <c r="N207" s="505" t="str">
        <f>二年级BMI</f>
        <v/>
      </c>
      <c r="O207" s="499" t="str">
        <f>二年级BMI等级</f>
        <v/>
      </c>
      <c r="P207" s="500" t="str">
        <f>二年级BMI得分</f>
        <v/>
      </c>
      <c r="Q207" s="515" t="str">
        <f>二年级肺活量得分</f>
        <v/>
      </c>
      <c r="R207" s="512" t="str">
        <f>二年级等级</f>
        <v/>
      </c>
      <c r="S207" s="516" t="str">
        <f>二年级50米跑得分</f>
        <v/>
      </c>
      <c r="T207" s="517" t="str">
        <f>二年级等级</f>
        <v/>
      </c>
      <c r="U207" s="516" t="str">
        <f>二年级坐位体前屈得分</f>
        <v/>
      </c>
      <c r="V207" s="517" t="str">
        <f>二年级等级</f>
        <v/>
      </c>
      <c r="W207" s="516" t="str">
        <f>二年级一分钟跳绳得分</f>
        <v/>
      </c>
      <c r="X207" s="517" t="str">
        <f>二年级等级</f>
        <v/>
      </c>
      <c r="Y207" s="515"/>
      <c r="Z207" s="518"/>
      <c r="AA207" s="533"/>
      <c r="AB207" s="515"/>
      <c r="AC207" s="533" t="str">
        <f>二年级跳绳附加分</f>
        <v/>
      </c>
      <c r="AD207" s="534" t="str">
        <f>二年级标准分</f>
        <v/>
      </c>
      <c r="AE207" s="534" t="str">
        <f>二年级总分</f>
        <v/>
      </c>
      <c r="AF207" s="517" t="str">
        <f>二年级等级</f>
        <v/>
      </c>
    </row>
    <row r="208" spans="1:32">
      <c r="A208" s="476">
        <v>203</v>
      </c>
      <c r="B208" s="477">
        <v>66</v>
      </c>
      <c r="C208" s="478"/>
      <c r="D208" s="471"/>
      <c r="E208" s="472"/>
      <c r="F208" s="481"/>
      <c r="G208" s="480"/>
      <c r="H208" s="475"/>
      <c r="I208" s="501"/>
      <c r="J208" s="502"/>
      <c r="K208" s="495"/>
      <c r="L208" s="649"/>
      <c r="M208" s="644"/>
      <c r="N208" s="505" t="str">
        <f>二年级BMI</f>
        <v/>
      </c>
      <c r="O208" s="499" t="str">
        <f>二年级BMI等级</f>
        <v/>
      </c>
      <c r="P208" s="500" t="str">
        <f>二年级BMI得分</f>
        <v/>
      </c>
      <c r="Q208" s="515" t="str">
        <f>二年级肺活量得分</f>
        <v/>
      </c>
      <c r="R208" s="512" t="str">
        <f>二年级等级</f>
        <v/>
      </c>
      <c r="S208" s="516" t="str">
        <f>二年级50米跑得分</f>
        <v/>
      </c>
      <c r="T208" s="517" t="str">
        <f>二年级等级</f>
        <v/>
      </c>
      <c r="U208" s="516" t="str">
        <f>二年级坐位体前屈得分</f>
        <v/>
      </c>
      <c r="V208" s="517" t="str">
        <f>二年级等级</f>
        <v/>
      </c>
      <c r="W208" s="516" t="str">
        <f>二年级一分钟跳绳得分</f>
        <v/>
      </c>
      <c r="X208" s="517" t="str">
        <f>二年级等级</f>
        <v/>
      </c>
      <c r="Y208" s="515"/>
      <c r="Z208" s="518"/>
      <c r="AA208" s="533"/>
      <c r="AB208" s="515"/>
      <c r="AC208" s="533" t="str">
        <f>二年级跳绳附加分</f>
        <v/>
      </c>
      <c r="AD208" s="534" t="str">
        <f>二年级标准分</f>
        <v/>
      </c>
      <c r="AE208" s="534" t="str">
        <f>二年级总分</f>
        <v/>
      </c>
      <c r="AF208" s="517" t="str">
        <f>二年级等级</f>
        <v/>
      </c>
    </row>
    <row r="209" spans="1:32">
      <c r="A209" s="476">
        <v>203</v>
      </c>
      <c r="B209" s="477">
        <v>67</v>
      </c>
      <c r="C209" s="478"/>
      <c r="D209" s="471"/>
      <c r="E209" s="472"/>
      <c r="F209" s="481"/>
      <c r="G209" s="480"/>
      <c r="H209" s="475"/>
      <c r="I209" s="501"/>
      <c r="J209" s="502"/>
      <c r="K209" s="495"/>
      <c r="L209" s="649"/>
      <c r="M209" s="644"/>
      <c r="N209" s="505" t="str">
        <f>二年级BMI</f>
        <v/>
      </c>
      <c r="O209" s="499" t="str">
        <f>二年级BMI等级</f>
        <v/>
      </c>
      <c r="P209" s="500" t="str">
        <f>二年级BMI得分</f>
        <v/>
      </c>
      <c r="Q209" s="515" t="str">
        <f>二年级肺活量得分</f>
        <v/>
      </c>
      <c r="R209" s="512" t="str">
        <f>二年级等级</f>
        <v/>
      </c>
      <c r="S209" s="516" t="str">
        <f>二年级50米跑得分</f>
        <v/>
      </c>
      <c r="T209" s="517" t="str">
        <f>二年级等级</f>
        <v/>
      </c>
      <c r="U209" s="516" t="str">
        <f>二年级坐位体前屈得分</f>
        <v/>
      </c>
      <c r="V209" s="517" t="str">
        <f>二年级等级</f>
        <v/>
      </c>
      <c r="W209" s="516" t="str">
        <f>二年级一分钟跳绳得分</f>
        <v/>
      </c>
      <c r="X209" s="517" t="str">
        <f>二年级等级</f>
        <v/>
      </c>
      <c r="Y209" s="515"/>
      <c r="Z209" s="518"/>
      <c r="AA209" s="533"/>
      <c r="AB209" s="515"/>
      <c r="AC209" s="533" t="str">
        <f>二年级跳绳附加分</f>
        <v/>
      </c>
      <c r="AD209" s="534" t="str">
        <f>二年级标准分</f>
        <v/>
      </c>
      <c r="AE209" s="534" t="str">
        <f>二年级总分</f>
        <v/>
      </c>
      <c r="AF209" s="517" t="str">
        <f>二年级等级</f>
        <v/>
      </c>
    </row>
    <row r="210" spans="1:32">
      <c r="A210" s="476">
        <v>203</v>
      </c>
      <c r="B210" s="477">
        <v>68</v>
      </c>
      <c r="C210" s="478"/>
      <c r="D210" s="471"/>
      <c r="E210" s="472"/>
      <c r="F210" s="481"/>
      <c r="G210" s="480"/>
      <c r="H210" s="475"/>
      <c r="I210" s="501"/>
      <c r="J210" s="502"/>
      <c r="K210" s="495"/>
      <c r="L210" s="649"/>
      <c r="M210" s="644"/>
      <c r="N210" s="505" t="str">
        <f>二年级BMI</f>
        <v/>
      </c>
      <c r="O210" s="499" t="str">
        <f>二年级BMI等级</f>
        <v/>
      </c>
      <c r="P210" s="500" t="str">
        <f>二年级BMI得分</f>
        <v/>
      </c>
      <c r="Q210" s="515" t="str">
        <f>二年级肺活量得分</f>
        <v/>
      </c>
      <c r="R210" s="512" t="str">
        <f>二年级等级</f>
        <v/>
      </c>
      <c r="S210" s="516" t="str">
        <f>二年级50米跑得分</f>
        <v/>
      </c>
      <c r="T210" s="517" t="str">
        <f>二年级等级</f>
        <v/>
      </c>
      <c r="U210" s="516" t="str">
        <f>二年级坐位体前屈得分</f>
        <v/>
      </c>
      <c r="V210" s="517" t="str">
        <f>二年级等级</f>
        <v/>
      </c>
      <c r="W210" s="516" t="str">
        <f>二年级一分钟跳绳得分</f>
        <v/>
      </c>
      <c r="X210" s="517" t="str">
        <f>二年级等级</f>
        <v/>
      </c>
      <c r="Y210" s="515"/>
      <c r="Z210" s="518"/>
      <c r="AA210" s="533"/>
      <c r="AB210" s="515"/>
      <c r="AC210" s="533" t="str">
        <f>二年级跳绳附加分</f>
        <v/>
      </c>
      <c r="AD210" s="534" t="str">
        <f>二年级标准分</f>
        <v/>
      </c>
      <c r="AE210" s="534" t="str">
        <f>二年级总分</f>
        <v/>
      </c>
      <c r="AF210" s="517" t="str">
        <f>二年级等级</f>
        <v/>
      </c>
    </row>
    <row r="211" spans="1:32">
      <c r="A211" s="476">
        <v>203</v>
      </c>
      <c r="B211" s="477">
        <v>69</v>
      </c>
      <c r="C211" s="478"/>
      <c r="D211" s="471"/>
      <c r="E211" s="472"/>
      <c r="F211" s="481"/>
      <c r="G211" s="480"/>
      <c r="H211" s="475"/>
      <c r="I211" s="501"/>
      <c r="J211" s="502"/>
      <c r="K211" s="495"/>
      <c r="L211" s="649"/>
      <c r="M211" s="644"/>
      <c r="N211" s="505" t="str">
        <f>二年级BMI</f>
        <v/>
      </c>
      <c r="O211" s="499" t="str">
        <f>二年级BMI等级</f>
        <v/>
      </c>
      <c r="P211" s="500" t="str">
        <f>二年级BMI得分</f>
        <v/>
      </c>
      <c r="Q211" s="515" t="str">
        <f>二年级肺活量得分</f>
        <v/>
      </c>
      <c r="R211" s="512" t="str">
        <f>二年级等级</f>
        <v/>
      </c>
      <c r="S211" s="516" t="str">
        <f>二年级50米跑得分</f>
        <v/>
      </c>
      <c r="T211" s="517" t="str">
        <f>二年级等级</f>
        <v/>
      </c>
      <c r="U211" s="516" t="str">
        <f>二年级坐位体前屈得分</f>
        <v/>
      </c>
      <c r="V211" s="517" t="str">
        <f>二年级等级</f>
        <v/>
      </c>
      <c r="W211" s="516" t="str">
        <f>二年级一分钟跳绳得分</f>
        <v/>
      </c>
      <c r="X211" s="517" t="str">
        <f>二年级等级</f>
        <v/>
      </c>
      <c r="Y211" s="515"/>
      <c r="Z211" s="518"/>
      <c r="AA211" s="533"/>
      <c r="AB211" s="515"/>
      <c r="AC211" s="533" t="str">
        <f>二年级跳绳附加分</f>
        <v/>
      </c>
      <c r="AD211" s="534" t="str">
        <f>二年级标准分</f>
        <v/>
      </c>
      <c r="AE211" s="534" t="str">
        <f>二年级总分</f>
        <v/>
      </c>
      <c r="AF211" s="517" t="str">
        <f>二年级等级</f>
        <v/>
      </c>
    </row>
    <row r="212" ht="15.75" spans="1:32">
      <c r="A212" s="535">
        <v>203</v>
      </c>
      <c r="B212" s="536">
        <v>70</v>
      </c>
      <c r="C212" s="537"/>
      <c r="D212" s="538"/>
      <c r="E212" s="539"/>
      <c r="F212" s="540"/>
      <c r="G212" s="570"/>
      <c r="H212" s="542"/>
      <c r="I212" s="543"/>
      <c r="J212" s="544"/>
      <c r="K212" s="580"/>
      <c r="L212" s="650"/>
      <c r="M212" s="645"/>
      <c r="N212" s="548" t="str">
        <f>二年级BMI</f>
        <v/>
      </c>
      <c r="O212" s="549" t="str">
        <f>二年级BMI等级</f>
        <v/>
      </c>
      <c r="P212" s="550" t="str">
        <f>二年级BMI得分</f>
        <v/>
      </c>
      <c r="Q212" s="556" t="str">
        <f>二年级肺活量得分</f>
        <v/>
      </c>
      <c r="R212" s="557" t="str">
        <f>二年级等级</f>
        <v/>
      </c>
      <c r="S212" s="558" t="str">
        <f>二年级50米跑得分</f>
        <v/>
      </c>
      <c r="T212" s="559" t="str">
        <f>二年级等级</f>
        <v/>
      </c>
      <c r="U212" s="558" t="str">
        <f>二年级坐位体前屈得分</f>
        <v/>
      </c>
      <c r="V212" s="559" t="str">
        <f>二年级等级</f>
        <v/>
      </c>
      <c r="W212" s="558" t="str">
        <f>二年级一分钟跳绳得分</f>
        <v/>
      </c>
      <c r="X212" s="559" t="str">
        <f>二年级等级</f>
        <v/>
      </c>
      <c r="Y212" s="556"/>
      <c r="Z212" s="563"/>
      <c r="AA212" s="564"/>
      <c r="AB212" s="556"/>
      <c r="AC212" s="565" t="str">
        <f>二年级跳绳附加分</f>
        <v/>
      </c>
      <c r="AD212" s="566" t="str">
        <f>二年级标准分</f>
        <v/>
      </c>
      <c r="AE212" s="566" t="str">
        <f>二年级总分</f>
        <v/>
      </c>
      <c r="AF212" s="567" t="str">
        <f>二年级等级</f>
        <v/>
      </c>
    </row>
    <row r="213" ht="15.75" spans="1:32">
      <c r="A213" s="468">
        <v>204</v>
      </c>
      <c r="B213" s="469">
        <v>1</v>
      </c>
      <c r="C213" s="472"/>
      <c r="D213" s="471"/>
      <c r="E213" s="472"/>
      <c r="F213" s="473"/>
      <c r="G213" s="474"/>
      <c r="H213" s="475"/>
      <c r="I213" s="494"/>
      <c r="J213" s="495"/>
      <c r="K213" s="581"/>
      <c r="L213" s="651"/>
      <c r="M213" s="646"/>
      <c r="N213" s="553" t="str">
        <f>二年级BMI</f>
        <v/>
      </c>
      <c r="O213" s="554" t="str">
        <f>二年级BMI等级</f>
        <v/>
      </c>
      <c r="P213" s="555" t="str">
        <f>二年级BMI得分</f>
        <v/>
      </c>
      <c r="Q213" s="560" t="str">
        <f>二年级肺活量得分</f>
        <v/>
      </c>
      <c r="R213" s="561" t="str">
        <f>二年级等级</f>
        <v/>
      </c>
      <c r="S213" s="562" t="str">
        <f>二年级50米跑得分</f>
        <v/>
      </c>
      <c r="T213" s="561" t="str">
        <f>二年级等级</f>
        <v/>
      </c>
      <c r="U213" s="562" t="str">
        <f>二年级坐位体前屈得分</f>
        <v/>
      </c>
      <c r="V213" s="561" t="str">
        <f>二年级等级</f>
        <v/>
      </c>
      <c r="W213" s="562" t="str">
        <f>二年级一分钟跳绳得分</f>
        <v/>
      </c>
      <c r="X213" s="561" t="str">
        <f>二年级等级</f>
        <v/>
      </c>
      <c r="Y213" s="560"/>
      <c r="Z213" s="568"/>
      <c r="AA213" s="569"/>
      <c r="AB213" s="560"/>
      <c r="AC213" s="530" t="str">
        <f>二年级跳绳附加分</f>
        <v/>
      </c>
      <c r="AD213" s="531" t="str">
        <f>二年级标准分</f>
        <v/>
      </c>
      <c r="AE213" s="531" t="str">
        <f>二年级总分</f>
        <v/>
      </c>
      <c r="AF213" s="512" t="str">
        <f>二年级等级</f>
        <v/>
      </c>
    </row>
    <row r="214" spans="1:32">
      <c r="A214" s="476">
        <v>204</v>
      </c>
      <c r="B214" s="477">
        <v>2</v>
      </c>
      <c r="C214" s="478"/>
      <c r="D214" s="471"/>
      <c r="E214" s="472"/>
      <c r="F214" s="473"/>
      <c r="G214" s="480"/>
      <c r="H214" s="475"/>
      <c r="I214" s="501"/>
      <c r="J214" s="502"/>
      <c r="K214" s="495"/>
      <c r="L214" s="649"/>
      <c r="M214" s="644"/>
      <c r="N214" s="505" t="str">
        <f>二年级BMI</f>
        <v/>
      </c>
      <c r="O214" s="499" t="str">
        <f>二年级BMI等级</f>
        <v/>
      </c>
      <c r="P214" s="500" t="str">
        <f>二年级BMI得分</f>
        <v/>
      </c>
      <c r="Q214" s="515" t="str">
        <f>二年级肺活量得分</f>
        <v/>
      </c>
      <c r="R214" s="512" t="str">
        <f>二年级等级</f>
        <v/>
      </c>
      <c r="S214" s="516" t="str">
        <f>二年级50米跑得分</f>
        <v/>
      </c>
      <c r="T214" s="512" t="str">
        <f>二年级等级</f>
        <v/>
      </c>
      <c r="U214" s="516" t="str">
        <f>二年级坐位体前屈得分</f>
        <v/>
      </c>
      <c r="V214" s="517" t="str">
        <f>二年级等级</f>
        <v/>
      </c>
      <c r="W214" s="516" t="str">
        <f>二年级一分钟跳绳得分</f>
        <v/>
      </c>
      <c r="X214" s="517" t="str">
        <f>二年级等级</f>
        <v/>
      </c>
      <c r="Y214" s="515"/>
      <c r="Z214" s="518"/>
      <c r="AA214" s="533"/>
      <c r="AB214" s="515"/>
      <c r="AC214" s="533" t="str">
        <f>二年级跳绳附加分</f>
        <v/>
      </c>
      <c r="AD214" s="534" t="str">
        <f>二年级标准分</f>
        <v/>
      </c>
      <c r="AE214" s="534" t="str">
        <f>二年级总分</f>
        <v/>
      </c>
      <c r="AF214" s="517" t="str">
        <f>二年级等级</f>
        <v/>
      </c>
    </row>
    <row r="215" spans="1:32">
      <c r="A215" s="476">
        <v>204</v>
      </c>
      <c r="B215" s="477">
        <v>3</v>
      </c>
      <c r="C215" s="478"/>
      <c r="D215" s="471"/>
      <c r="E215" s="472"/>
      <c r="F215" s="473"/>
      <c r="G215" s="480"/>
      <c r="H215" s="475"/>
      <c r="I215" s="501"/>
      <c r="J215" s="502"/>
      <c r="K215" s="495"/>
      <c r="L215" s="649"/>
      <c r="M215" s="644"/>
      <c r="N215" s="505" t="str">
        <f>二年级BMI</f>
        <v/>
      </c>
      <c r="O215" s="499" t="str">
        <f>二年级BMI等级</f>
        <v/>
      </c>
      <c r="P215" s="500" t="str">
        <f>二年级BMI得分</f>
        <v/>
      </c>
      <c r="Q215" s="515" t="str">
        <f>二年级肺活量得分</f>
        <v/>
      </c>
      <c r="R215" s="512" t="str">
        <f>二年级等级</f>
        <v/>
      </c>
      <c r="S215" s="516" t="str">
        <f>二年级50米跑得分</f>
        <v/>
      </c>
      <c r="T215" s="512" t="str">
        <f>二年级等级</f>
        <v/>
      </c>
      <c r="U215" s="516" t="str">
        <f>二年级坐位体前屈得分</f>
        <v/>
      </c>
      <c r="V215" s="517" t="str">
        <f>二年级等级</f>
        <v/>
      </c>
      <c r="W215" s="516" t="str">
        <f>二年级一分钟跳绳得分</f>
        <v/>
      </c>
      <c r="X215" s="517" t="str">
        <f>二年级等级</f>
        <v/>
      </c>
      <c r="Y215" s="515"/>
      <c r="Z215" s="518"/>
      <c r="AA215" s="533"/>
      <c r="AB215" s="515"/>
      <c r="AC215" s="533" t="str">
        <f>二年级跳绳附加分</f>
        <v/>
      </c>
      <c r="AD215" s="534" t="str">
        <f>二年级标准分</f>
        <v/>
      </c>
      <c r="AE215" s="534" t="str">
        <f>二年级总分</f>
        <v/>
      </c>
      <c r="AF215" s="517" t="str">
        <f>二年级等级</f>
        <v/>
      </c>
    </row>
    <row r="216" spans="1:32">
      <c r="A216" s="476">
        <v>204</v>
      </c>
      <c r="B216" s="477">
        <v>4</v>
      </c>
      <c r="C216" s="478"/>
      <c r="D216" s="471"/>
      <c r="E216" s="472"/>
      <c r="F216" s="473"/>
      <c r="G216" s="480"/>
      <c r="H216" s="475"/>
      <c r="I216" s="501"/>
      <c r="J216" s="502"/>
      <c r="K216" s="495"/>
      <c r="L216" s="649"/>
      <c r="M216" s="644"/>
      <c r="N216" s="505" t="str">
        <f>二年级BMI</f>
        <v/>
      </c>
      <c r="O216" s="499" t="str">
        <f>二年级BMI等级</f>
        <v/>
      </c>
      <c r="P216" s="500" t="str">
        <f>二年级BMI得分</f>
        <v/>
      </c>
      <c r="Q216" s="515" t="str">
        <f>二年级肺活量得分</f>
        <v/>
      </c>
      <c r="R216" s="512" t="str">
        <f>二年级等级</f>
        <v/>
      </c>
      <c r="S216" s="516" t="str">
        <f>二年级50米跑得分</f>
        <v/>
      </c>
      <c r="T216" s="512" t="str">
        <f>二年级等级</f>
        <v/>
      </c>
      <c r="U216" s="516" t="str">
        <f>二年级坐位体前屈得分</f>
        <v/>
      </c>
      <c r="V216" s="517" t="str">
        <f>二年级等级</f>
        <v/>
      </c>
      <c r="W216" s="516" t="str">
        <f>二年级一分钟跳绳得分</f>
        <v/>
      </c>
      <c r="X216" s="517" t="str">
        <f>二年级等级</f>
        <v/>
      </c>
      <c r="Y216" s="515"/>
      <c r="Z216" s="518"/>
      <c r="AA216" s="533"/>
      <c r="AB216" s="515"/>
      <c r="AC216" s="533" t="str">
        <f>二年级跳绳附加分</f>
        <v/>
      </c>
      <c r="AD216" s="534" t="str">
        <f>二年级标准分</f>
        <v/>
      </c>
      <c r="AE216" s="534" t="str">
        <f>二年级总分</f>
        <v/>
      </c>
      <c r="AF216" s="517" t="str">
        <f>二年级等级</f>
        <v/>
      </c>
    </row>
    <row r="217" spans="1:32">
      <c r="A217" s="476">
        <v>204</v>
      </c>
      <c r="B217" s="477">
        <v>5</v>
      </c>
      <c r="C217" s="478"/>
      <c r="D217" s="471"/>
      <c r="E217" s="472"/>
      <c r="F217" s="473"/>
      <c r="G217" s="480"/>
      <c r="H217" s="475"/>
      <c r="I217" s="501"/>
      <c r="J217" s="502"/>
      <c r="K217" s="495"/>
      <c r="L217" s="649"/>
      <c r="M217" s="644"/>
      <c r="N217" s="505" t="str">
        <f>二年级BMI</f>
        <v/>
      </c>
      <c r="O217" s="499" t="str">
        <f>二年级BMI等级</f>
        <v/>
      </c>
      <c r="P217" s="500" t="str">
        <f>二年级BMI得分</f>
        <v/>
      </c>
      <c r="Q217" s="515" t="str">
        <f>二年级肺活量得分</f>
        <v/>
      </c>
      <c r="R217" s="512" t="str">
        <f>二年级等级</f>
        <v/>
      </c>
      <c r="S217" s="516" t="str">
        <f>二年级50米跑得分</f>
        <v/>
      </c>
      <c r="T217" s="512" t="str">
        <f>二年级等级</f>
        <v/>
      </c>
      <c r="U217" s="516" t="str">
        <f>二年级坐位体前屈得分</f>
        <v/>
      </c>
      <c r="V217" s="517" t="str">
        <f>二年级等级</f>
        <v/>
      </c>
      <c r="W217" s="516" t="str">
        <f>二年级一分钟跳绳得分</f>
        <v/>
      </c>
      <c r="X217" s="517" t="str">
        <f>二年级等级</f>
        <v/>
      </c>
      <c r="Y217" s="515"/>
      <c r="Z217" s="518"/>
      <c r="AA217" s="533"/>
      <c r="AB217" s="515"/>
      <c r="AC217" s="533" t="str">
        <f>二年级跳绳附加分</f>
        <v/>
      </c>
      <c r="AD217" s="534" t="str">
        <f>二年级标准分</f>
        <v/>
      </c>
      <c r="AE217" s="534" t="str">
        <f>二年级总分</f>
        <v/>
      </c>
      <c r="AF217" s="517" t="str">
        <f>二年级等级</f>
        <v/>
      </c>
    </row>
    <row r="218" spans="1:32">
      <c r="A218" s="476">
        <v>204</v>
      </c>
      <c r="B218" s="477">
        <v>6</v>
      </c>
      <c r="C218" s="478"/>
      <c r="D218" s="471"/>
      <c r="E218" s="478"/>
      <c r="F218" s="473"/>
      <c r="G218" s="480"/>
      <c r="H218" s="475"/>
      <c r="I218" s="501"/>
      <c r="J218" s="502"/>
      <c r="K218" s="502"/>
      <c r="L218" s="649"/>
      <c r="M218" s="644"/>
      <c r="N218" s="505" t="str">
        <f>二年级BMI</f>
        <v/>
      </c>
      <c r="O218" s="499" t="str">
        <f>二年级BMI等级</f>
        <v/>
      </c>
      <c r="P218" s="500" t="str">
        <f>二年级BMI得分</f>
        <v/>
      </c>
      <c r="Q218" s="515" t="str">
        <f>二年级肺活量得分</f>
        <v/>
      </c>
      <c r="R218" s="512" t="str">
        <f>二年级等级</f>
        <v/>
      </c>
      <c r="S218" s="516" t="str">
        <f>二年级50米跑得分</f>
        <v/>
      </c>
      <c r="T218" s="512" t="str">
        <f>二年级等级</f>
        <v/>
      </c>
      <c r="U218" s="516" t="str">
        <f>二年级坐位体前屈得分</f>
        <v/>
      </c>
      <c r="V218" s="517" t="str">
        <f>二年级等级</f>
        <v/>
      </c>
      <c r="W218" s="516" t="str">
        <f>二年级一分钟跳绳得分</f>
        <v/>
      </c>
      <c r="X218" s="517" t="str">
        <f>二年级等级</f>
        <v/>
      </c>
      <c r="Y218" s="515"/>
      <c r="Z218" s="518"/>
      <c r="AA218" s="533"/>
      <c r="AB218" s="515"/>
      <c r="AC218" s="533" t="str">
        <f>二年级跳绳附加分</f>
        <v/>
      </c>
      <c r="AD218" s="534" t="str">
        <f>二年级标准分</f>
        <v/>
      </c>
      <c r="AE218" s="534" t="str">
        <f>二年级总分</f>
        <v/>
      </c>
      <c r="AF218" s="517" t="str">
        <f>二年级等级</f>
        <v/>
      </c>
    </row>
    <row r="219" spans="1:32">
      <c r="A219" s="476">
        <v>204</v>
      </c>
      <c r="B219" s="477">
        <v>7</v>
      </c>
      <c r="C219" s="478"/>
      <c r="D219" s="471"/>
      <c r="E219" s="478"/>
      <c r="F219" s="473"/>
      <c r="G219" s="480"/>
      <c r="H219" s="475"/>
      <c r="I219" s="501"/>
      <c r="J219" s="502"/>
      <c r="K219" s="502"/>
      <c r="L219" s="649"/>
      <c r="M219" s="644"/>
      <c r="N219" s="505" t="str">
        <f>二年级BMI</f>
        <v/>
      </c>
      <c r="O219" s="499" t="str">
        <f>二年级BMI等级</f>
        <v/>
      </c>
      <c r="P219" s="500" t="str">
        <f>二年级BMI得分</f>
        <v/>
      </c>
      <c r="Q219" s="515" t="str">
        <f>二年级肺活量得分</f>
        <v/>
      </c>
      <c r="R219" s="512" t="str">
        <f>二年级等级</f>
        <v/>
      </c>
      <c r="S219" s="516" t="str">
        <f>二年级50米跑得分</f>
        <v/>
      </c>
      <c r="T219" s="517" t="str">
        <f>二年级等级</f>
        <v/>
      </c>
      <c r="U219" s="516" t="str">
        <f>二年级坐位体前屈得分</f>
        <v/>
      </c>
      <c r="V219" s="517" t="str">
        <f>二年级等级</f>
        <v/>
      </c>
      <c r="W219" s="516" t="str">
        <f>二年级一分钟跳绳得分</f>
        <v/>
      </c>
      <c r="X219" s="517" t="str">
        <f>二年级等级</f>
        <v/>
      </c>
      <c r="Y219" s="515"/>
      <c r="Z219" s="518"/>
      <c r="AA219" s="533"/>
      <c r="AB219" s="515"/>
      <c r="AC219" s="533" t="str">
        <f>二年级跳绳附加分</f>
        <v/>
      </c>
      <c r="AD219" s="534" t="str">
        <f>二年级标准分</f>
        <v/>
      </c>
      <c r="AE219" s="534" t="str">
        <f>二年级总分</f>
        <v/>
      </c>
      <c r="AF219" s="517" t="str">
        <f>二年级等级</f>
        <v/>
      </c>
    </row>
    <row r="220" spans="1:32">
      <c r="A220" s="476">
        <v>204</v>
      </c>
      <c r="B220" s="477">
        <v>8</v>
      </c>
      <c r="C220" s="478"/>
      <c r="D220" s="471"/>
      <c r="E220" s="478"/>
      <c r="F220" s="473"/>
      <c r="G220" s="480"/>
      <c r="H220" s="475"/>
      <c r="I220" s="501"/>
      <c r="J220" s="502"/>
      <c r="K220" s="502"/>
      <c r="L220" s="649"/>
      <c r="M220" s="644"/>
      <c r="N220" s="505" t="str">
        <f>二年级BMI</f>
        <v/>
      </c>
      <c r="O220" s="499" t="str">
        <f>二年级BMI等级</f>
        <v/>
      </c>
      <c r="P220" s="500" t="str">
        <f>二年级BMI得分</f>
        <v/>
      </c>
      <c r="Q220" s="515" t="str">
        <f>二年级肺活量得分</f>
        <v/>
      </c>
      <c r="R220" s="512" t="str">
        <f>二年级等级</f>
        <v/>
      </c>
      <c r="S220" s="516" t="str">
        <f>二年级50米跑得分</f>
        <v/>
      </c>
      <c r="T220" s="517" t="str">
        <f>二年级等级</f>
        <v/>
      </c>
      <c r="U220" s="516" t="str">
        <f>二年级坐位体前屈得分</f>
        <v/>
      </c>
      <c r="V220" s="517" t="str">
        <f>二年级等级</f>
        <v/>
      </c>
      <c r="W220" s="516" t="str">
        <f>二年级一分钟跳绳得分</f>
        <v/>
      </c>
      <c r="X220" s="517" t="str">
        <f>二年级等级</f>
        <v/>
      </c>
      <c r="Y220" s="515"/>
      <c r="Z220" s="518"/>
      <c r="AA220" s="533"/>
      <c r="AB220" s="515"/>
      <c r="AC220" s="533" t="str">
        <f>二年级跳绳附加分</f>
        <v/>
      </c>
      <c r="AD220" s="534" t="str">
        <f>二年级标准分</f>
        <v/>
      </c>
      <c r="AE220" s="534" t="str">
        <f>二年级总分</f>
        <v/>
      </c>
      <c r="AF220" s="517" t="str">
        <f>二年级等级</f>
        <v/>
      </c>
    </row>
    <row r="221" spans="1:32">
      <c r="A221" s="476">
        <v>204</v>
      </c>
      <c r="B221" s="477">
        <v>9</v>
      </c>
      <c r="C221" s="478"/>
      <c r="D221" s="471"/>
      <c r="E221" s="478"/>
      <c r="F221" s="473"/>
      <c r="G221" s="474"/>
      <c r="H221" s="475"/>
      <c r="I221" s="501"/>
      <c r="J221" s="502"/>
      <c r="K221" s="502"/>
      <c r="L221" s="649"/>
      <c r="M221" s="644"/>
      <c r="N221" s="505" t="str">
        <f>二年级BMI</f>
        <v/>
      </c>
      <c r="O221" s="499" t="str">
        <f>二年级BMI等级</f>
        <v/>
      </c>
      <c r="P221" s="500" t="str">
        <f>二年级BMI得分</f>
        <v/>
      </c>
      <c r="Q221" s="515" t="str">
        <f>二年级肺活量得分</f>
        <v/>
      </c>
      <c r="R221" s="512" t="str">
        <f>二年级等级</f>
        <v/>
      </c>
      <c r="S221" s="516" t="str">
        <f>二年级50米跑得分</f>
        <v/>
      </c>
      <c r="T221" s="517" t="str">
        <f>二年级等级</f>
        <v/>
      </c>
      <c r="U221" s="516" t="str">
        <f>二年级坐位体前屈得分</f>
        <v/>
      </c>
      <c r="V221" s="517" t="str">
        <f>二年级等级</f>
        <v/>
      </c>
      <c r="W221" s="516" t="str">
        <f>二年级一分钟跳绳得分</f>
        <v/>
      </c>
      <c r="X221" s="517" t="str">
        <f>二年级等级</f>
        <v/>
      </c>
      <c r="Y221" s="515"/>
      <c r="Z221" s="518"/>
      <c r="AA221" s="533"/>
      <c r="AB221" s="515"/>
      <c r="AC221" s="533" t="str">
        <f>二年级跳绳附加分</f>
        <v/>
      </c>
      <c r="AD221" s="534" t="str">
        <f>二年级标准分</f>
        <v/>
      </c>
      <c r="AE221" s="534" t="str">
        <f>二年级总分</f>
        <v/>
      </c>
      <c r="AF221" s="517" t="str">
        <f>二年级等级</f>
        <v/>
      </c>
    </row>
    <row r="222" spans="1:32">
      <c r="A222" s="476">
        <v>204</v>
      </c>
      <c r="B222" s="477">
        <v>10</v>
      </c>
      <c r="C222" s="478"/>
      <c r="D222" s="471"/>
      <c r="E222" s="478"/>
      <c r="F222" s="473"/>
      <c r="G222" s="474"/>
      <c r="H222" s="475"/>
      <c r="I222" s="501"/>
      <c r="J222" s="502"/>
      <c r="K222" s="502"/>
      <c r="L222" s="649"/>
      <c r="M222" s="644"/>
      <c r="N222" s="505" t="str">
        <f>二年级BMI</f>
        <v/>
      </c>
      <c r="O222" s="499" t="str">
        <f>二年级BMI等级</f>
        <v/>
      </c>
      <c r="P222" s="500" t="str">
        <f>二年级BMI得分</f>
        <v/>
      </c>
      <c r="Q222" s="515" t="str">
        <f>二年级肺活量得分</f>
        <v/>
      </c>
      <c r="R222" s="512" t="str">
        <f>二年级等级</f>
        <v/>
      </c>
      <c r="S222" s="516" t="str">
        <f>二年级50米跑得分</f>
        <v/>
      </c>
      <c r="T222" s="517" t="str">
        <f>二年级等级</f>
        <v/>
      </c>
      <c r="U222" s="516" t="str">
        <f>二年级坐位体前屈得分</f>
        <v/>
      </c>
      <c r="V222" s="517" t="str">
        <f>二年级等级</f>
        <v/>
      </c>
      <c r="W222" s="516" t="str">
        <f>二年级一分钟跳绳得分</f>
        <v/>
      </c>
      <c r="X222" s="517" t="str">
        <f>二年级等级</f>
        <v/>
      </c>
      <c r="Y222" s="515"/>
      <c r="Z222" s="518"/>
      <c r="AA222" s="533"/>
      <c r="AB222" s="515"/>
      <c r="AC222" s="533" t="str">
        <f>二年级跳绳附加分</f>
        <v/>
      </c>
      <c r="AD222" s="534" t="str">
        <f>二年级标准分</f>
        <v/>
      </c>
      <c r="AE222" s="534" t="str">
        <f>二年级总分</f>
        <v/>
      </c>
      <c r="AF222" s="517" t="str">
        <f>二年级等级</f>
        <v/>
      </c>
    </row>
    <row r="223" spans="1:32">
      <c r="A223" s="476">
        <v>204</v>
      </c>
      <c r="B223" s="477">
        <v>11</v>
      </c>
      <c r="C223" s="478"/>
      <c r="D223" s="471"/>
      <c r="E223" s="478"/>
      <c r="F223" s="473"/>
      <c r="G223" s="480"/>
      <c r="H223" s="475"/>
      <c r="I223" s="501"/>
      <c r="J223" s="502"/>
      <c r="K223" s="502"/>
      <c r="L223" s="649"/>
      <c r="M223" s="644"/>
      <c r="N223" s="505" t="str">
        <f>二年级BMI</f>
        <v/>
      </c>
      <c r="O223" s="499" t="str">
        <f>二年级BMI等级</f>
        <v/>
      </c>
      <c r="P223" s="500" t="str">
        <f>二年级BMI得分</f>
        <v/>
      </c>
      <c r="Q223" s="515" t="str">
        <f>二年级肺活量得分</f>
        <v/>
      </c>
      <c r="R223" s="512" t="str">
        <f>二年级等级</f>
        <v/>
      </c>
      <c r="S223" s="516" t="str">
        <f>二年级50米跑得分</f>
        <v/>
      </c>
      <c r="T223" s="517" t="str">
        <f>二年级等级</f>
        <v/>
      </c>
      <c r="U223" s="516" t="str">
        <f>二年级坐位体前屈得分</f>
        <v/>
      </c>
      <c r="V223" s="517" t="str">
        <f>二年级等级</f>
        <v/>
      </c>
      <c r="W223" s="516" t="str">
        <f>二年级一分钟跳绳得分</f>
        <v/>
      </c>
      <c r="X223" s="517" t="str">
        <f>二年级等级</f>
        <v/>
      </c>
      <c r="Y223" s="515"/>
      <c r="Z223" s="518"/>
      <c r="AA223" s="533"/>
      <c r="AB223" s="515"/>
      <c r="AC223" s="533" t="str">
        <f>二年级跳绳附加分</f>
        <v/>
      </c>
      <c r="AD223" s="534" t="str">
        <f>二年级标准分</f>
        <v/>
      </c>
      <c r="AE223" s="534" t="str">
        <f>二年级总分</f>
        <v/>
      </c>
      <c r="AF223" s="517" t="str">
        <f>二年级等级</f>
        <v/>
      </c>
    </row>
    <row r="224" spans="1:32">
      <c r="A224" s="476">
        <v>204</v>
      </c>
      <c r="B224" s="477">
        <v>12</v>
      </c>
      <c r="C224" s="478"/>
      <c r="D224" s="471"/>
      <c r="E224" s="478"/>
      <c r="F224" s="473"/>
      <c r="G224" s="480"/>
      <c r="H224" s="475"/>
      <c r="I224" s="501"/>
      <c r="J224" s="502"/>
      <c r="K224" s="502"/>
      <c r="L224" s="649"/>
      <c r="M224" s="644"/>
      <c r="N224" s="505" t="str">
        <f>二年级BMI</f>
        <v/>
      </c>
      <c r="O224" s="499" t="str">
        <f>二年级BMI等级</f>
        <v/>
      </c>
      <c r="P224" s="500" t="str">
        <f>二年级BMI得分</f>
        <v/>
      </c>
      <c r="Q224" s="515" t="str">
        <f>二年级肺活量得分</f>
        <v/>
      </c>
      <c r="R224" s="512" t="str">
        <f>二年级等级</f>
        <v/>
      </c>
      <c r="S224" s="516" t="str">
        <f>二年级50米跑得分</f>
        <v/>
      </c>
      <c r="T224" s="517" t="str">
        <f>二年级等级</f>
        <v/>
      </c>
      <c r="U224" s="516" t="str">
        <f>二年级坐位体前屈得分</f>
        <v/>
      </c>
      <c r="V224" s="517" t="str">
        <f>二年级等级</f>
        <v/>
      </c>
      <c r="W224" s="516" t="str">
        <f>二年级一分钟跳绳得分</f>
        <v/>
      </c>
      <c r="X224" s="517" t="str">
        <f>二年级等级</f>
        <v/>
      </c>
      <c r="Y224" s="515"/>
      <c r="Z224" s="518"/>
      <c r="AA224" s="533"/>
      <c r="AB224" s="515"/>
      <c r="AC224" s="533" t="str">
        <f>二年级跳绳附加分</f>
        <v/>
      </c>
      <c r="AD224" s="534" t="str">
        <f>二年级标准分</f>
        <v/>
      </c>
      <c r="AE224" s="534" t="str">
        <f>二年级总分</f>
        <v/>
      </c>
      <c r="AF224" s="517" t="str">
        <f>二年级等级</f>
        <v/>
      </c>
    </row>
    <row r="225" spans="1:32">
      <c r="A225" s="476">
        <v>204</v>
      </c>
      <c r="B225" s="477">
        <v>13</v>
      </c>
      <c r="C225" s="478"/>
      <c r="D225" s="471"/>
      <c r="E225" s="478"/>
      <c r="F225" s="473"/>
      <c r="G225" s="480"/>
      <c r="H225" s="475"/>
      <c r="I225" s="501"/>
      <c r="J225" s="502"/>
      <c r="K225" s="502"/>
      <c r="L225" s="649"/>
      <c r="M225" s="644"/>
      <c r="N225" s="505" t="str">
        <f>二年级BMI</f>
        <v/>
      </c>
      <c r="O225" s="499" t="str">
        <f>二年级BMI等级</f>
        <v/>
      </c>
      <c r="P225" s="500" t="str">
        <f>二年级BMI得分</f>
        <v/>
      </c>
      <c r="Q225" s="515" t="str">
        <f>二年级肺活量得分</f>
        <v/>
      </c>
      <c r="R225" s="512" t="str">
        <f>二年级等级</f>
        <v/>
      </c>
      <c r="S225" s="516" t="str">
        <f>二年级50米跑得分</f>
        <v/>
      </c>
      <c r="T225" s="517" t="str">
        <f>二年级等级</f>
        <v/>
      </c>
      <c r="U225" s="516" t="str">
        <f>二年级坐位体前屈得分</f>
        <v/>
      </c>
      <c r="V225" s="517" t="str">
        <f>二年级等级</f>
        <v/>
      </c>
      <c r="W225" s="516" t="str">
        <f>二年级一分钟跳绳得分</f>
        <v/>
      </c>
      <c r="X225" s="517" t="str">
        <f>二年级等级</f>
        <v/>
      </c>
      <c r="Y225" s="515"/>
      <c r="Z225" s="518"/>
      <c r="AA225" s="533"/>
      <c r="AB225" s="515"/>
      <c r="AC225" s="533" t="str">
        <f>二年级跳绳附加分</f>
        <v/>
      </c>
      <c r="AD225" s="534" t="str">
        <f>二年级标准分</f>
        <v/>
      </c>
      <c r="AE225" s="534" t="str">
        <f>二年级总分</f>
        <v/>
      </c>
      <c r="AF225" s="517" t="str">
        <f>二年级等级</f>
        <v/>
      </c>
    </row>
    <row r="226" spans="1:32">
      <c r="A226" s="476">
        <v>204</v>
      </c>
      <c r="B226" s="477">
        <v>14</v>
      </c>
      <c r="C226" s="478"/>
      <c r="D226" s="471"/>
      <c r="E226" s="478"/>
      <c r="F226" s="473"/>
      <c r="G226" s="480"/>
      <c r="H226" s="475"/>
      <c r="I226" s="501"/>
      <c r="J226" s="502"/>
      <c r="K226" s="502"/>
      <c r="L226" s="649"/>
      <c r="M226" s="644"/>
      <c r="N226" s="505" t="str">
        <f>二年级BMI</f>
        <v/>
      </c>
      <c r="O226" s="499" t="str">
        <f>二年级BMI等级</f>
        <v/>
      </c>
      <c r="P226" s="500" t="str">
        <f>二年级BMI得分</f>
        <v/>
      </c>
      <c r="Q226" s="515" t="str">
        <f>二年级肺活量得分</f>
        <v/>
      </c>
      <c r="R226" s="512" t="str">
        <f>二年级等级</f>
        <v/>
      </c>
      <c r="S226" s="516" t="str">
        <f>二年级50米跑得分</f>
        <v/>
      </c>
      <c r="T226" s="517" t="str">
        <f>二年级等级</f>
        <v/>
      </c>
      <c r="U226" s="516" t="str">
        <f>二年级坐位体前屈得分</f>
        <v/>
      </c>
      <c r="V226" s="517" t="str">
        <f>二年级等级</f>
        <v/>
      </c>
      <c r="W226" s="516" t="str">
        <f>二年级一分钟跳绳得分</f>
        <v/>
      </c>
      <c r="X226" s="517" t="str">
        <f>二年级等级</f>
        <v/>
      </c>
      <c r="Y226" s="515"/>
      <c r="Z226" s="518"/>
      <c r="AA226" s="533"/>
      <c r="AB226" s="515"/>
      <c r="AC226" s="533" t="str">
        <f>二年级跳绳附加分</f>
        <v/>
      </c>
      <c r="AD226" s="534" t="str">
        <f>二年级标准分</f>
        <v/>
      </c>
      <c r="AE226" s="534" t="str">
        <f>二年级总分</f>
        <v/>
      </c>
      <c r="AF226" s="517" t="str">
        <f>二年级等级</f>
        <v/>
      </c>
    </row>
    <row r="227" spans="1:32">
      <c r="A227" s="476">
        <v>204</v>
      </c>
      <c r="B227" s="477">
        <v>15</v>
      </c>
      <c r="C227" s="478"/>
      <c r="D227" s="471"/>
      <c r="E227" s="478"/>
      <c r="F227" s="473"/>
      <c r="G227" s="480"/>
      <c r="H227" s="475"/>
      <c r="I227" s="501"/>
      <c r="J227" s="502"/>
      <c r="K227" s="502"/>
      <c r="L227" s="649"/>
      <c r="M227" s="644"/>
      <c r="N227" s="505" t="str">
        <f>二年级BMI</f>
        <v/>
      </c>
      <c r="O227" s="499" t="str">
        <f>二年级BMI等级</f>
        <v/>
      </c>
      <c r="P227" s="500" t="str">
        <f>二年级BMI得分</f>
        <v/>
      </c>
      <c r="Q227" s="515" t="str">
        <f>二年级肺活量得分</f>
        <v/>
      </c>
      <c r="R227" s="512" t="str">
        <f>二年级等级</f>
        <v/>
      </c>
      <c r="S227" s="516" t="str">
        <f>二年级50米跑得分</f>
        <v/>
      </c>
      <c r="T227" s="517" t="str">
        <f>二年级等级</f>
        <v/>
      </c>
      <c r="U227" s="516" t="str">
        <f>二年级坐位体前屈得分</f>
        <v/>
      </c>
      <c r="V227" s="517" t="str">
        <f>二年级等级</f>
        <v/>
      </c>
      <c r="W227" s="516" t="str">
        <f>二年级一分钟跳绳得分</f>
        <v/>
      </c>
      <c r="X227" s="517" t="str">
        <f>二年级等级</f>
        <v/>
      </c>
      <c r="Y227" s="515"/>
      <c r="Z227" s="518"/>
      <c r="AA227" s="533"/>
      <c r="AB227" s="515"/>
      <c r="AC227" s="533" t="str">
        <f>二年级跳绳附加分</f>
        <v/>
      </c>
      <c r="AD227" s="534" t="str">
        <f>二年级标准分</f>
        <v/>
      </c>
      <c r="AE227" s="534" t="str">
        <f>二年级总分</f>
        <v/>
      </c>
      <c r="AF227" s="517" t="str">
        <f>二年级等级</f>
        <v/>
      </c>
    </row>
    <row r="228" spans="1:32">
      <c r="A228" s="476">
        <v>204</v>
      </c>
      <c r="B228" s="477">
        <v>16</v>
      </c>
      <c r="C228" s="478"/>
      <c r="D228" s="471"/>
      <c r="E228" s="478"/>
      <c r="F228" s="473"/>
      <c r="G228" s="480"/>
      <c r="H228" s="475"/>
      <c r="I228" s="501"/>
      <c r="J228" s="502"/>
      <c r="K228" s="502"/>
      <c r="L228" s="649"/>
      <c r="M228" s="644"/>
      <c r="N228" s="505" t="str">
        <f>二年级BMI</f>
        <v/>
      </c>
      <c r="O228" s="499" t="str">
        <f>二年级BMI等级</f>
        <v/>
      </c>
      <c r="P228" s="500" t="str">
        <f>二年级BMI得分</f>
        <v/>
      </c>
      <c r="Q228" s="515" t="str">
        <f>二年级肺活量得分</f>
        <v/>
      </c>
      <c r="R228" s="512" t="str">
        <f>二年级等级</f>
        <v/>
      </c>
      <c r="S228" s="516" t="str">
        <f>二年级50米跑得分</f>
        <v/>
      </c>
      <c r="T228" s="517" t="str">
        <f>二年级等级</f>
        <v/>
      </c>
      <c r="U228" s="516" t="str">
        <f>二年级坐位体前屈得分</f>
        <v/>
      </c>
      <c r="V228" s="517" t="str">
        <f>二年级等级</f>
        <v/>
      </c>
      <c r="W228" s="516" t="str">
        <f>二年级一分钟跳绳得分</f>
        <v/>
      </c>
      <c r="X228" s="517" t="str">
        <f>二年级等级</f>
        <v/>
      </c>
      <c r="Y228" s="515"/>
      <c r="Z228" s="518"/>
      <c r="AA228" s="533"/>
      <c r="AB228" s="515"/>
      <c r="AC228" s="533" t="str">
        <f>二年级跳绳附加分</f>
        <v/>
      </c>
      <c r="AD228" s="534" t="str">
        <f>二年级标准分</f>
        <v/>
      </c>
      <c r="AE228" s="534" t="str">
        <f>二年级总分</f>
        <v/>
      </c>
      <c r="AF228" s="517" t="str">
        <f>二年级等级</f>
        <v/>
      </c>
    </row>
    <row r="229" spans="1:32">
      <c r="A229" s="476">
        <v>204</v>
      </c>
      <c r="B229" s="477">
        <v>17</v>
      </c>
      <c r="C229" s="478"/>
      <c r="D229" s="471"/>
      <c r="E229" s="478"/>
      <c r="F229" s="473"/>
      <c r="G229" s="480"/>
      <c r="H229" s="475"/>
      <c r="I229" s="501"/>
      <c r="J229" s="502"/>
      <c r="K229" s="502"/>
      <c r="L229" s="649"/>
      <c r="M229" s="644"/>
      <c r="N229" s="505" t="str">
        <f>二年级BMI</f>
        <v/>
      </c>
      <c r="O229" s="499" t="str">
        <f>二年级BMI等级</f>
        <v/>
      </c>
      <c r="P229" s="500" t="str">
        <f>二年级BMI得分</f>
        <v/>
      </c>
      <c r="Q229" s="515" t="str">
        <f>二年级肺活量得分</f>
        <v/>
      </c>
      <c r="R229" s="512" t="str">
        <f>二年级等级</f>
        <v/>
      </c>
      <c r="S229" s="516" t="str">
        <f>二年级50米跑得分</f>
        <v/>
      </c>
      <c r="T229" s="517" t="str">
        <f>二年级等级</f>
        <v/>
      </c>
      <c r="U229" s="516" t="str">
        <f>二年级坐位体前屈得分</f>
        <v/>
      </c>
      <c r="V229" s="517" t="str">
        <f>二年级等级</f>
        <v/>
      </c>
      <c r="W229" s="516" t="str">
        <f>二年级一分钟跳绳得分</f>
        <v/>
      </c>
      <c r="X229" s="517" t="str">
        <f>二年级等级</f>
        <v/>
      </c>
      <c r="Y229" s="515"/>
      <c r="Z229" s="518"/>
      <c r="AA229" s="533"/>
      <c r="AB229" s="515"/>
      <c r="AC229" s="533" t="str">
        <f>二年级跳绳附加分</f>
        <v/>
      </c>
      <c r="AD229" s="534" t="str">
        <f>二年级标准分</f>
        <v/>
      </c>
      <c r="AE229" s="534" t="str">
        <f>二年级总分</f>
        <v/>
      </c>
      <c r="AF229" s="517" t="str">
        <f>二年级等级</f>
        <v/>
      </c>
    </row>
    <row r="230" spans="1:32">
      <c r="A230" s="476">
        <v>204</v>
      </c>
      <c r="B230" s="477">
        <v>18</v>
      </c>
      <c r="C230" s="478"/>
      <c r="D230" s="471"/>
      <c r="E230" s="478"/>
      <c r="F230" s="473"/>
      <c r="G230" s="480"/>
      <c r="H230" s="475"/>
      <c r="I230" s="501"/>
      <c r="J230" s="502"/>
      <c r="K230" s="502"/>
      <c r="L230" s="649"/>
      <c r="M230" s="644"/>
      <c r="N230" s="505" t="str">
        <f>二年级BMI</f>
        <v/>
      </c>
      <c r="O230" s="499" t="str">
        <f>二年级BMI等级</f>
        <v/>
      </c>
      <c r="P230" s="500" t="str">
        <f>二年级BMI得分</f>
        <v/>
      </c>
      <c r="Q230" s="515" t="str">
        <f>二年级肺活量得分</f>
        <v/>
      </c>
      <c r="R230" s="512" t="str">
        <f>二年级等级</f>
        <v/>
      </c>
      <c r="S230" s="516" t="str">
        <f>二年级50米跑得分</f>
        <v/>
      </c>
      <c r="T230" s="517" t="str">
        <f>二年级等级</f>
        <v/>
      </c>
      <c r="U230" s="516" t="str">
        <f>二年级坐位体前屈得分</f>
        <v/>
      </c>
      <c r="V230" s="517" t="str">
        <f>二年级等级</f>
        <v/>
      </c>
      <c r="W230" s="516" t="str">
        <f>二年级一分钟跳绳得分</f>
        <v/>
      </c>
      <c r="X230" s="517" t="str">
        <f>二年级等级</f>
        <v/>
      </c>
      <c r="Y230" s="515"/>
      <c r="Z230" s="518"/>
      <c r="AA230" s="533"/>
      <c r="AB230" s="515"/>
      <c r="AC230" s="533" t="str">
        <f>二年级跳绳附加分</f>
        <v/>
      </c>
      <c r="AD230" s="534" t="str">
        <f>二年级标准分</f>
        <v/>
      </c>
      <c r="AE230" s="534" t="str">
        <f>二年级总分</f>
        <v/>
      </c>
      <c r="AF230" s="517" t="str">
        <f>二年级等级</f>
        <v/>
      </c>
    </row>
    <row r="231" spans="1:32">
      <c r="A231" s="476">
        <v>204</v>
      </c>
      <c r="B231" s="477">
        <v>19</v>
      </c>
      <c r="C231" s="478"/>
      <c r="D231" s="471"/>
      <c r="E231" s="478"/>
      <c r="F231" s="473"/>
      <c r="G231" s="480"/>
      <c r="H231" s="475"/>
      <c r="I231" s="501"/>
      <c r="J231" s="502"/>
      <c r="K231" s="502"/>
      <c r="L231" s="649"/>
      <c r="M231" s="644"/>
      <c r="N231" s="505" t="str">
        <f>二年级BMI</f>
        <v/>
      </c>
      <c r="O231" s="499" t="str">
        <f>二年级BMI等级</f>
        <v/>
      </c>
      <c r="P231" s="500" t="str">
        <f>二年级BMI得分</f>
        <v/>
      </c>
      <c r="Q231" s="515" t="str">
        <f>二年级肺活量得分</f>
        <v/>
      </c>
      <c r="R231" s="512" t="str">
        <f>二年级等级</f>
        <v/>
      </c>
      <c r="S231" s="516" t="str">
        <f>二年级50米跑得分</f>
        <v/>
      </c>
      <c r="T231" s="517" t="str">
        <f>二年级等级</f>
        <v/>
      </c>
      <c r="U231" s="516" t="str">
        <f>二年级坐位体前屈得分</f>
        <v/>
      </c>
      <c r="V231" s="517" t="str">
        <f>二年级等级</f>
        <v/>
      </c>
      <c r="W231" s="516" t="str">
        <f>二年级一分钟跳绳得分</f>
        <v/>
      </c>
      <c r="X231" s="517" t="str">
        <f>二年级等级</f>
        <v/>
      </c>
      <c r="Y231" s="515"/>
      <c r="Z231" s="518"/>
      <c r="AA231" s="533"/>
      <c r="AB231" s="515"/>
      <c r="AC231" s="533" t="str">
        <f>二年级跳绳附加分</f>
        <v/>
      </c>
      <c r="AD231" s="534" t="str">
        <f>二年级标准分</f>
        <v/>
      </c>
      <c r="AE231" s="534" t="str">
        <f>二年级总分</f>
        <v/>
      </c>
      <c r="AF231" s="517" t="str">
        <f>二年级等级</f>
        <v/>
      </c>
    </row>
    <row r="232" spans="1:32">
      <c r="A232" s="476">
        <v>204</v>
      </c>
      <c r="B232" s="477">
        <v>20</v>
      </c>
      <c r="C232" s="478"/>
      <c r="D232" s="471"/>
      <c r="E232" s="478"/>
      <c r="F232" s="473"/>
      <c r="G232" s="480"/>
      <c r="H232" s="475"/>
      <c r="I232" s="501"/>
      <c r="J232" s="502"/>
      <c r="K232" s="502"/>
      <c r="L232" s="649"/>
      <c r="M232" s="644"/>
      <c r="N232" s="505" t="str">
        <f>二年级BMI</f>
        <v/>
      </c>
      <c r="O232" s="499" t="str">
        <f>二年级BMI等级</f>
        <v/>
      </c>
      <c r="P232" s="500" t="str">
        <f>二年级BMI得分</f>
        <v/>
      </c>
      <c r="Q232" s="515" t="str">
        <f>二年级肺活量得分</f>
        <v/>
      </c>
      <c r="R232" s="512" t="str">
        <f>二年级等级</f>
        <v/>
      </c>
      <c r="S232" s="516" t="str">
        <f>二年级50米跑得分</f>
        <v/>
      </c>
      <c r="T232" s="517" t="str">
        <f>二年级等级</f>
        <v/>
      </c>
      <c r="U232" s="516" t="str">
        <f>二年级坐位体前屈得分</f>
        <v/>
      </c>
      <c r="V232" s="517" t="str">
        <f>二年级等级</f>
        <v/>
      </c>
      <c r="W232" s="516" t="str">
        <f>二年级一分钟跳绳得分</f>
        <v/>
      </c>
      <c r="X232" s="517" t="str">
        <f>二年级等级</f>
        <v/>
      </c>
      <c r="Y232" s="515"/>
      <c r="Z232" s="518"/>
      <c r="AA232" s="533"/>
      <c r="AB232" s="515"/>
      <c r="AC232" s="533" t="str">
        <f>二年级跳绳附加分</f>
        <v/>
      </c>
      <c r="AD232" s="534" t="str">
        <f>二年级标准分</f>
        <v/>
      </c>
      <c r="AE232" s="534" t="str">
        <f>二年级总分</f>
        <v/>
      </c>
      <c r="AF232" s="517" t="str">
        <f>二年级等级</f>
        <v/>
      </c>
    </row>
    <row r="233" spans="1:32">
      <c r="A233" s="476">
        <v>204</v>
      </c>
      <c r="B233" s="477">
        <v>21</v>
      </c>
      <c r="C233" s="478"/>
      <c r="D233" s="471"/>
      <c r="E233" s="478"/>
      <c r="F233" s="473"/>
      <c r="G233" s="480"/>
      <c r="H233" s="475"/>
      <c r="I233" s="501"/>
      <c r="J233" s="502"/>
      <c r="K233" s="502"/>
      <c r="L233" s="649"/>
      <c r="M233" s="644"/>
      <c r="N233" s="505" t="str">
        <f>二年级BMI</f>
        <v/>
      </c>
      <c r="O233" s="499" t="str">
        <f>二年级BMI等级</f>
        <v/>
      </c>
      <c r="P233" s="500" t="str">
        <f>二年级BMI得分</f>
        <v/>
      </c>
      <c r="Q233" s="515" t="str">
        <f>二年级肺活量得分</f>
        <v/>
      </c>
      <c r="R233" s="512" t="str">
        <f>二年级等级</f>
        <v/>
      </c>
      <c r="S233" s="516" t="str">
        <f>二年级50米跑得分</f>
        <v/>
      </c>
      <c r="T233" s="517" t="str">
        <f>二年级等级</f>
        <v/>
      </c>
      <c r="U233" s="516" t="str">
        <f>二年级坐位体前屈得分</f>
        <v/>
      </c>
      <c r="V233" s="517" t="str">
        <f>二年级等级</f>
        <v/>
      </c>
      <c r="W233" s="516" t="str">
        <f>二年级一分钟跳绳得分</f>
        <v/>
      </c>
      <c r="X233" s="517" t="str">
        <f>二年级等级</f>
        <v/>
      </c>
      <c r="Y233" s="515"/>
      <c r="Z233" s="518"/>
      <c r="AA233" s="533"/>
      <c r="AB233" s="515"/>
      <c r="AC233" s="533" t="str">
        <f>二年级跳绳附加分</f>
        <v/>
      </c>
      <c r="AD233" s="534" t="str">
        <f>二年级标准分</f>
        <v/>
      </c>
      <c r="AE233" s="534" t="str">
        <f>二年级总分</f>
        <v/>
      </c>
      <c r="AF233" s="517" t="str">
        <f>二年级等级</f>
        <v/>
      </c>
    </row>
    <row r="234" spans="1:32">
      <c r="A234" s="476">
        <v>204</v>
      </c>
      <c r="B234" s="477">
        <v>22</v>
      </c>
      <c r="C234" s="478"/>
      <c r="D234" s="471"/>
      <c r="E234" s="478"/>
      <c r="F234" s="473"/>
      <c r="G234" s="480"/>
      <c r="H234" s="475"/>
      <c r="I234" s="501"/>
      <c r="J234" s="502"/>
      <c r="K234" s="502"/>
      <c r="L234" s="649"/>
      <c r="M234" s="644"/>
      <c r="N234" s="505" t="str">
        <f>二年级BMI</f>
        <v/>
      </c>
      <c r="O234" s="499" t="str">
        <f>二年级BMI等级</f>
        <v/>
      </c>
      <c r="P234" s="500" t="str">
        <f>二年级BMI得分</f>
        <v/>
      </c>
      <c r="Q234" s="515" t="str">
        <f>二年级肺活量得分</f>
        <v/>
      </c>
      <c r="R234" s="512" t="str">
        <f>二年级等级</f>
        <v/>
      </c>
      <c r="S234" s="516" t="str">
        <f>二年级50米跑得分</f>
        <v/>
      </c>
      <c r="T234" s="517" t="str">
        <f>二年级等级</f>
        <v/>
      </c>
      <c r="U234" s="516" t="str">
        <f>二年级坐位体前屈得分</f>
        <v/>
      </c>
      <c r="V234" s="517" t="str">
        <f>二年级等级</f>
        <v/>
      </c>
      <c r="W234" s="516" t="str">
        <f>二年级一分钟跳绳得分</f>
        <v/>
      </c>
      <c r="X234" s="517" t="str">
        <f>二年级等级</f>
        <v/>
      </c>
      <c r="Y234" s="515"/>
      <c r="Z234" s="518"/>
      <c r="AA234" s="533"/>
      <c r="AB234" s="515"/>
      <c r="AC234" s="533" t="str">
        <f>二年级跳绳附加分</f>
        <v/>
      </c>
      <c r="AD234" s="534" t="str">
        <f>二年级标准分</f>
        <v/>
      </c>
      <c r="AE234" s="534" t="str">
        <f>二年级总分</f>
        <v/>
      </c>
      <c r="AF234" s="517" t="str">
        <f>二年级等级</f>
        <v/>
      </c>
    </row>
    <row r="235" spans="1:32">
      <c r="A235" s="476">
        <v>204</v>
      </c>
      <c r="B235" s="477">
        <v>23</v>
      </c>
      <c r="C235" s="478"/>
      <c r="D235" s="471"/>
      <c r="E235" s="478"/>
      <c r="F235" s="473"/>
      <c r="G235" s="480"/>
      <c r="H235" s="475"/>
      <c r="I235" s="501"/>
      <c r="J235" s="502"/>
      <c r="K235" s="502"/>
      <c r="L235" s="649"/>
      <c r="M235" s="644"/>
      <c r="N235" s="505" t="str">
        <f>二年级BMI</f>
        <v/>
      </c>
      <c r="O235" s="499" t="str">
        <f>二年级BMI等级</f>
        <v/>
      </c>
      <c r="P235" s="500" t="str">
        <f>二年级BMI得分</f>
        <v/>
      </c>
      <c r="Q235" s="515" t="str">
        <f>二年级肺活量得分</f>
        <v/>
      </c>
      <c r="R235" s="512" t="str">
        <f>二年级等级</f>
        <v/>
      </c>
      <c r="S235" s="516" t="str">
        <f>二年级50米跑得分</f>
        <v/>
      </c>
      <c r="T235" s="517" t="str">
        <f>二年级等级</f>
        <v/>
      </c>
      <c r="U235" s="516" t="str">
        <f>二年级坐位体前屈得分</f>
        <v/>
      </c>
      <c r="V235" s="517" t="str">
        <f>二年级等级</f>
        <v/>
      </c>
      <c r="W235" s="516" t="str">
        <f>二年级一分钟跳绳得分</f>
        <v/>
      </c>
      <c r="X235" s="517" t="str">
        <f>二年级等级</f>
        <v/>
      </c>
      <c r="Y235" s="515"/>
      <c r="Z235" s="518"/>
      <c r="AA235" s="533"/>
      <c r="AB235" s="515"/>
      <c r="AC235" s="533" t="str">
        <f>二年级跳绳附加分</f>
        <v/>
      </c>
      <c r="AD235" s="534" t="str">
        <f>二年级标准分</f>
        <v/>
      </c>
      <c r="AE235" s="534" t="str">
        <f>二年级总分</f>
        <v/>
      </c>
      <c r="AF235" s="517" t="str">
        <f>二年级等级</f>
        <v/>
      </c>
    </row>
    <row r="236" spans="1:32">
      <c r="A236" s="476">
        <v>204</v>
      </c>
      <c r="B236" s="477">
        <v>24</v>
      </c>
      <c r="C236" s="478"/>
      <c r="D236" s="471"/>
      <c r="E236" s="478"/>
      <c r="F236" s="473"/>
      <c r="G236" s="480"/>
      <c r="H236" s="475"/>
      <c r="I236" s="501"/>
      <c r="J236" s="502"/>
      <c r="K236" s="502"/>
      <c r="L236" s="649"/>
      <c r="M236" s="644"/>
      <c r="N236" s="505" t="str">
        <f>二年级BMI</f>
        <v/>
      </c>
      <c r="O236" s="499" t="str">
        <f>二年级BMI等级</f>
        <v/>
      </c>
      <c r="P236" s="500" t="str">
        <f>二年级BMI得分</f>
        <v/>
      </c>
      <c r="Q236" s="515" t="str">
        <f>二年级肺活量得分</f>
        <v/>
      </c>
      <c r="R236" s="512" t="str">
        <f>二年级等级</f>
        <v/>
      </c>
      <c r="S236" s="516" t="str">
        <f>二年级50米跑得分</f>
        <v/>
      </c>
      <c r="T236" s="517" t="str">
        <f>二年级等级</f>
        <v/>
      </c>
      <c r="U236" s="516" t="str">
        <f>二年级坐位体前屈得分</f>
        <v/>
      </c>
      <c r="V236" s="517" t="str">
        <f>二年级等级</f>
        <v/>
      </c>
      <c r="W236" s="516" t="str">
        <f>二年级一分钟跳绳得分</f>
        <v/>
      </c>
      <c r="X236" s="517" t="str">
        <f>二年级等级</f>
        <v/>
      </c>
      <c r="Y236" s="515"/>
      <c r="Z236" s="518"/>
      <c r="AA236" s="533"/>
      <c r="AB236" s="515"/>
      <c r="AC236" s="533" t="str">
        <f>二年级跳绳附加分</f>
        <v/>
      </c>
      <c r="AD236" s="534" t="str">
        <f>二年级标准分</f>
        <v/>
      </c>
      <c r="AE236" s="534" t="str">
        <f>二年级总分</f>
        <v/>
      </c>
      <c r="AF236" s="517" t="str">
        <f>二年级等级</f>
        <v/>
      </c>
    </row>
    <row r="237" spans="1:32">
      <c r="A237" s="476">
        <v>204</v>
      </c>
      <c r="B237" s="477">
        <v>25</v>
      </c>
      <c r="C237" s="478"/>
      <c r="D237" s="471"/>
      <c r="E237" s="478"/>
      <c r="F237" s="473"/>
      <c r="G237" s="480"/>
      <c r="H237" s="475"/>
      <c r="I237" s="501"/>
      <c r="J237" s="502"/>
      <c r="K237" s="502"/>
      <c r="L237" s="649"/>
      <c r="M237" s="644"/>
      <c r="N237" s="505" t="str">
        <f>二年级BMI</f>
        <v/>
      </c>
      <c r="O237" s="499" t="str">
        <f>二年级BMI等级</f>
        <v/>
      </c>
      <c r="P237" s="500" t="str">
        <f>二年级BMI得分</f>
        <v/>
      </c>
      <c r="Q237" s="515" t="str">
        <f>二年级肺活量得分</f>
        <v/>
      </c>
      <c r="R237" s="512" t="str">
        <f>二年级等级</f>
        <v/>
      </c>
      <c r="S237" s="516" t="str">
        <f>二年级50米跑得分</f>
        <v/>
      </c>
      <c r="T237" s="517" t="str">
        <f>二年级等级</f>
        <v/>
      </c>
      <c r="U237" s="516" t="str">
        <f>二年级坐位体前屈得分</f>
        <v/>
      </c>
      <c r="V237" s="517" t="str">
        <f>二年级等级</f>
        <v/>
      </c>
      <c r="W237" s="516" t="str">
        <f>二年级一分钟跳绳得分</f>
        <v/>
      </c>
      <c r="X237" s="517" t="str">
        <f>二年级等级</f>
        <v/>
      </c>
      <c r="Y237" s="515"/>
      <c r="Z237" s="518"/>
      <c r="AA237" s="533"/>
      <c r="AB237" s="515"/>
      <c r="AC237" s="533" t="str">
        <f>二年级跳绳附加分</f>
        <v/>
      </c>
      <c r="AD237" s="534" t="str">
        <f>二年级标准分</f>
        <v/>
      </c>
      <c r="AE237" s="534" t="str">
        <f>二年级总分</f>
        <v/>
      </c>
      <c r="AF237" s="517" t="str">
        <f>二年级等级</f>
        <v/>
      </c>
    </row>
    <row r="238" spans="1:32">
      <c r="A238" s="476">
        <v>204</v>
      </c>
      <c r="B238" s="477">
        <v>26</v>
      </c>
      <c r="C238" s="478"/>
      <c r="D238" s="471"/>
      <c r="E238" s="478"/>
      <c r="F238" s="473"/>
      <c r="G238" s="480"/>
      <c r="H238" s="475"/>
      <c r="I238" s="501"/>
      <c r="J238" s="502"/>
      <c r="K238" s="502"/>
      <c r="L238" s="649"/>
      <c r="M238" s="644"/>
      <c r="N238" s="505" t="str">
        <f>二年级BMI</f>
        <v/>
      </c>
      <c r="O238" s="499" t="str">
        <f>二年级BMI等级</f>
        <v/>
      </c>
      <c r="P238" s="500" t="str">
        <f>二年级BMI得分</f>
        <v/>
      </c>
      <c r="Q238" s="515" t="str">
        <f>二年级肺活量得分</f>
        <v/>
      </c>
      <c r="R238" s="512" t="str">
        <f>二年级等级</f>
        <v/>
      </c>
      <c r="S238" s="516" t="str">
        <f>二年级50米跑得分</f>
        <v/>
      </c>
      <c r="T238" s="517" t="str">
        <f>二年级等级</f>
        <v/>
      </c>
      <c r="U238" s="516" t="str">
        <f>二年级坐位体前屈得分</f>
        <v/>
      </c>
      <c r="V238" s="517" t="str">
        <f>二年级等级</f>
        <v/>
      </c>
      <c r="W238" s="516" t="str">
        <f>二年级一分钟跳绳得分</f>
        <v/>
      </c>
      <c r="X238" s="517" t="str">
        <f>二年级等级</f>
        <v/>
      </c>
      <c r="Y238" s="515"/>
      <c r="Z238" s="518"/>
      <c r="AA238" s="533"/>
      <c r="AB238" s="515"/>
      <c r="AC238" s="533" t="str">
        <f>二年级跳绳附加分</f>
        <v/>
      </c>
      <c r="AD238" s="534" t="str">
        <f>二年级标准分</f>
        <v/>
      </c>
      <c r="AE238" s="534" t="str">
        <f>二年级总分</f>
        <v/>
      </c>
      <c r="AF238" s="517" t="str">
        <f>二年级等级</f>
        <v/>
      </c>
    </row>
    <row r="239" spans="1:32">
      <c r="A239" s="476">
        <v>204</v>
      </c>
      <c r="B239" s="477">
        <v>27</v>
      </c>
      <c r="C239" s="478"/>
      <c r="D239" s="471"/>
      <c r="E239" s="478"/>
      <c r="F239" s="473"/>
      <c r="G239" s="480"/>
      <c r="H239" s="475"/>
      <c r="I239" s="501"/>
      <c r="J239" s="502"/>
      <c r="K239" s="502"/>
      <c r="L239" s="649"/>
      <c r="M239" s="644"/>
      <c r="N239" s="505" t="str">
        <f>二年级BMI</f>
        <v/>
      </c>
      <c r="O239" s="499" t="str">
        <f>二年级BMI等级</f>
        <v/>
      </c>
      <c r="P239" s="500" t="str">
        <f>二年级BMI得分</f>
        <v/>
      </c>
      <c r="Q239" s="515" t="str">
        <f>二年级肺活量得分</f>
        <v/>
      </c>
      <c r="R239" s="512" t="str">
        <f>二年级等级</f>
        <v/>
      </c>
      <c r="S239" s="516" t="str">
        <f>二年级50米跑得分</f>
        <v/>
      </c>
      <c r="T239" s="517" t="str">
        <f>二年级等级</f>
        <v/>
      </c>
      <c r="U239" s="516" t="str">
        <f>二年级坐位体前屈得分</f>
        <v/>
      </c>
      <c r="V239" s="517" t="str">
        <f>二年级等级</f>
        <v/>
      </c>
      <c r="W239" s="516" t="str">
        <f>二年级一分钟跳绳得分</f>
        <v/>
      </c>
      <c r="X239" s="517" t="str">
        <f>二年级等级</f>
        <v/>
      </c>
      <c r="Y239" s="515"/>
      <c r="Z239" s="518"/>
      <c r="AA239" s="533"/>
      <c r="AB239" s="515"/>
      <c r="AC239" s="533" t="str">
        <f>二年级跳绳附加分</f>
        <v/>
      </c>
      <c r="AD239" s="534" t="str">
        <f>二年级标准分</f>
        <v/>
      </c>
      <c r="AE239" s="534" t="str">
        <f>二年级总分</f>
        <v/>
      </c>
      <c r="AF239" s="517" t="str">
        <f>二年级等级</f>
        <v/>
      </c>
    </row>
    <row r="240" spans="1:32">
      <c r="A240" s="476">
        <v>204</v>
      </c>
      <c r="B240" s="477">
        <v>28</v>
      </c>
      <c r="C240" s="478"/>
      <c r="D240" s="471"/>
      <c r="E240" s="478"/>
      <c r="F240" s="473"/>
      <c r="G240" s="480"/>
      <c r="H240" s="475"/>
      <c r="I240" s="501"/>
      <c r="J240" s="502"/>
      <c r="K240" s="502"/>
      <c r="L240" s="649"/>
      <c r="M240" s="644"/>
      <c r="N240" s="505" t="str">
        <f>二年级BMI</f>
        <v/>
      </c>
      <c r="O240" s="499" t="str">
        <f>二年级BMI等级</f>
        <v/>
      </c>
      <c r="P240" s="500" t="str">
        <f>二年级BMI得分</f>
        <v/>
      </c>
      <c r="Q240" s="515" t="str">
        <f>二年级肺活量得分</f>
        <v/>
      </c>
      <c r="R240" s="512" t="str">
        <f>二年级等级</f>
        <v/>
      </c>
      <c r="S240" s="516" t="str">
        <f>二年级50米跑得分</f>
        <v/>
      </c>
      <c r="T240" s="517" t="str">
        <f>二年级等级</f>
        <v/>
      </c>
      <c r="U240" s="516" t="str">
        <f>二年级坐位体前屈得分</f>
        <v/>
      </c>
      <c r="V240" s="517" t="str">
        <f>二年级等级</f>
        <v/>
      </c>
      <c r="W240" s="516" t="str">
        <f>二年级一分钟跳绳得分</f>
        <v/>
      </c>
      <c r="X240" s="517" t="str">
        <f>二年级等级</f>
        <v/>
      </c>
      <c r="Y240" s="515"/>
      <c r="Z240" s="518"/>
      <c r="AA240" s="533"/>
      <c r="AB240" s="515"/>
      <c r="AC240" s="533" t="str">
        <f>二年级跳绳附加分</f>
        <v/>
      </c>
      <c r="AD240" s="534" t="str">
        <f>二年级标准分</f>
        <v/>
      </c>
      <c r="AE240" s="534" t="str">
        <f>二年级总分</f>
        <v/>
      </c>
      <c r="AF240" s="517" t="str">
        <f>二年级等级</f>
        <v/>
      </c>
    </row>
    <row r="241" spans="1:32">
      <c r="A241" s="476">
        <v>204</v>
      </c>
      <c r="B241" s="477">
        <v>29</v>
      </c>
      <c r="C241" s="478"/>
      <c r="D241" s="471"/>
      <c r="E241" s="478"/>
      <c r="F241" s="473"/>
      <c r="G241" s="480"/>
      <c r="H241" s="475"/>
      <c r="I241" s="501"/>
      <c r="J241" s="502"/>
      <c r="K241" s="502"/>
      <c r="L241" s="649"/>
      <c r="M241" s="644"/>
      <c r="N241" s="505" t="str">
        <f>二年级BMI</f>
        <v/>
      </c>
      <c r="O241" s="499" t="str">
        <f>二年级BMI等级</f>
        <v/>
      </c>
      <c r="P241" s="500" t="str">
        <f>二年级BMI得分</f>
        <v/>
      </c>
      <c r="Q241" s="515" t="str">
        <f>二年级肺活量得分</f>
        <v/>
      </c>
      <c r="R241" s="512" t="str">
        <f>二年级等级</f>
        <v/>
      </c>
      <c r="S241" s="516" t="str">
        <f>二年级50米跑得分</f>
        <v/>
      </c>
      <c r="T241" s="517" t="str">
        <f>二年级等级</f>
        <v/>
      </c>
      <c r="U241" s="516" t="str">
        <f>二年级坐位体前屈得分</f>
        <v/>
      </c>
      <c r="V241" s="517" t="str">
        <f>二年级等级</f>
        <v/>
      </c>
      <c r="W241" s="516" t="str">
        <f>二年级一分钟跳绳得分</f>
        <v/>
      </c>
      <c r="X241" s="517" t="str">
        <f>二年级等级</f>
        <v/>
      </c>
      <c r="Y241" s="515"/>
      <c r="Z241" s="518"/>
      <c r="AA241" s="533"/>
      <c r="AB241" s="515"/>
      <c r="AC241" s="533" t="str">
        <f>二年级跳绳附加分</f>
        <v/>
      </c>
      <c r="AD241" s="534" t="str">
        <f>二年级标准分</f>
        <v/>
      </c>
      <c r="AE241" s="534" t="str">
        <f>二年级总分</f>
        <v/>
      </c>
      <c r="AF241" s="517" t="str">
        <f>二年级等级</f>
        <v/>
      </c>
    </row>
    <row r="242" spans="1:32">
      <c r="A242" s="476">
        <v>204</v>
      </c>
      <c r="B242" s="477">
        <v>30</v>
      </c>
      <c r="C242" s="478"/>
      <c r="D242" s="471"/>
      <c r="E242" s="478"/>
      <c r="F242" s="473"/>
      <c r="G242" s="480"/>
      <c r="H242" s="475"/>
      <c r="I242" s="501"/>
      <c r="J242" s="502"/>
      <c r="K242" s="502"/>
      <c r="L242" s="649"/>
      <c r="M242" s="644"/>
      <c r="N242" s="505" t="str">
        <f>二年级BMI</f>
        <v/>
      </c>
      <c r="O242" s="499" t="str">
        <f>二年级BMI等级</f>
        <v/>
      </c>
      <c r="P242" s="500" t="str">
        <f>二年级BMI得分</f>
        <v/>
      </c>
      <c r="Q242" s="515" t="str">
        <f>二年级肺活量得分</f>
        <v/>
      </c>
      <c r="R242" s="512" t="str">
        <f>二年级等级</f>
        <v/>
      </c>
      <c r="S242" s="516" t="str">
        <f>二年级50米跑得分</f>
        <v/>
      </c>
      <c r="T242" s="517" t="str">
        <f>二年级等级</f>
        <v/>
      </c>
      <c r="U242" s="516" t="str">
        <f>二年级坐位体前屈得分</f>
        <v/>
      </c>
      <c r="V242" s="517" t="str">
        <f>二年级等级</f>
        <v/>
      </c>
      <c r="W242" s="516" t="str">
        <f>二年级一分钟跳绳得分</f>
        <v/>
      </c>
      <c r="X242" s="517" t="str">
        <f>二年级等级</f>
        <v/>
      </c>
      <c r="Y242" s="515"/>
      <c r="Z242" s="518"/>
      <c r="AA242" s="533"/>
      <c r="AB242" s="515"/>
      <c r="AC242" s="533" t="str">
        <f>二年级跳绳附加分</f>
        <v/>
      </c>
      <c r="AD242" s="534" t="str">
        <f>二年级标准分</f>
        <v/>
      </c>
      <c r="AE242" s="534" t="str">
        <f>二年级总分</f>
        <v/>
      </c>
      <c r="AF242" s="517" t="str">
        <f>二年级等级</f>
        <v/>
      </c>
    </row>
    <row r="243" spans="1:32">
      <c r="A243" s="476">
        <v>204</v>
      </c>
      <c r="B243" s="477">
        <v>31</v>
      </c>
      <c r="C243" s="478"/>
      <c r="D243" s="471"/>
      <c r="E243" s="478"/>
      <c r="F243" s="473"/>
      <c r="G243" s="480"/>
      <c r="H243" s="475"/>
      <c r="I243" s="501"/>
      <c r="J243" s="502"/>
      <c r="K243" s="502"/>
      <c r="L243" s="649"/>
      <c r="M243" s="644"/>
      <c r="N243" s="505" t="str">
        <f>二年级BMI</f>
        <v/>
      </c>
      <c r="O243" s="499" t="str">
        <f>二年级BMI等级</f>
        <v/>
      </c>
      <c r="P243" s="500" t="str">
        <f>二年级BMI得分</f>
        <v/>
      </c>
      <c r="Q243" s="515" t="str">
        <f>二年级肺活量得分</f>
        <v/>
      </c>
      <c r="R243" s="512" t="str">
        <f>二年级等级</f>
        <v/>
      </c>
      <c r="S243" s="516" t="str">
        <f>二年级50米跑得分</f>
        <v/>
      </c>
      <c r="T243" s="517" t="str">
        <f>二年级等级</f>
        <v/>
      </c>
      <c r="U243" s="516" t="str">
        <f>二年级坐位体前屈得分</f>
        <v/>
      </c>
      <c r="V243" s="517" t="str">
        <f>二年级等级</f>
        <v/>
      </c>
      <c r="W243" s="516" t="str">
        <f>二年级一分钟跳绳得分</f>
        <v/>
      </c>
      <c r="X243" s="517" t="str">
        <f>二年级等级</f>
        <v/>
      </c>
      <c r="Y243" s="515"/>
      <c r="Z243" s="518"/>
      <c r="AA243" s="533"/>
      <c r="AB243" s="515"/>
      <c r="AC243" s="533" t="str">
        <f>二年级跳绳附加分</f>
        <v/>
      </c>
      <c r="AD243" s="534" t="str">
        <f>二年级标准分</f>
        <v/>
      </c>
      <c r="AE243" s="534" t="str">
        <f>二年级总分</f>
        <v/>
      </c>
      <c r="AF243" s="517" t="str">
        <f>二年级等级</f>
        <v/>
      </c>
    </row>
    <row r="244" spans="1:32">
      <c r="A244" s="476">
        <v>204</v>
      </c>
      <c r="B244" s="477">
        <v>32</v>
      </c>
      <c r="C244" s="478"/>
      <c r="D244" s="471"/>
      <c r="E244" s="478"/>
      <c r="F244" s="473"/>
      <c r="G244" s="480"/>
      <c r="H244" s="475"/>
      <c r="I244" s="501"/>
      <c r="J244" s="502"/>
      <c r="K244" s="502"/>
      <c r="L244" s="649"/>
      <c r="M244" s="644"/>
      <c r="N244" s="505" t="str">
        <f>二年级BMI</f>
        <v/>
      </c>
      <c r="O244" s="499" t="str">
        <f>二年级BMI等级</f>
        <v/>
      </c>
      <c r="P244" s="500" t="str">
        <f>二年级BMI得分</f>
        <v/>
      </c>
      <c r="Q244" s="515" t="str">
        <f>二年级肺活量得分</f>
        <v/>
      </c>
      <c r="R244" s="512" t="str">
        <f>二年级等级</f>
        <v/>
      </c>
      <c r="S244" s="516" t="str">
        <f>二年级50米跑得分</f>
        <v/>
      </c>
      <c r="T244" s="517" t="str">
        <f>二年级等级</f>
        <v/>
      </c>
      <c r="U244" s="516" t="str">
        <f>二年级坐位体前屈得分</f>
        <v/>
      </c>
      <c r="V244" s="517" t="str">
        <f>二年级等级</f>
        <v/>
      </c>
      <c r="W244" s="516" t="str">
        <f>二年级一分钟跳绳得分</f>
        <v/>
      </c>
      <c r="X244" s="517" t="str">
        <f>二年级等级</f>
        <v/>
      </c>
      <c r="Y244" s="515"/>
      <c r="Z244" s="518"/>
      <c r="AA244" s="533"/>
      <c r="AB244" s="515"/>
      <c r="AC244" s="533" t="str">
        <f>二年级跳绳附加分</f>
        <v/>
      </c>
      <c r="AD244" s="534" t="str">
        <f>二年级标准分</f>
        <v/>
      </c>
      <c r="AE244" s="534" t="str">
        <f>二年级总分</f>
        <v/>
      </c>
      <c r="AF244" s="517" t="str">
        <f>二年级等级</f>
        <v/>
      </c>
    </row>
    <row r="245" spans="1:32">
      <c r="A245" s="476">
        <v>204</v>
      </c>
      <c r="B245" s="477">
        <v>33</v>
      </c>
      <c r="C245" s="478"/>
      <c r="D245" s="471"/>
      <c r="E245" s="478"/>
      <c r="F245" s="473"/>
      <c r="G245" s="480"/>
      <c r="H245" s="475"/>
      <c r="I245" s="501"/>
      <c r="J245" s="502"/>
      <c r="K245" s="502"/>
      <c r="L245" s="649"/>
      <c r="M245" s="644"/>
      <c r="N245" s="505" t="str">
        <f>二年级BMI</f>
        <v/>
      </c>
      <c r="O245" s="499" t="str">
        <f>二年级BMI等级</f>
        <v/>
      </c>
      <c r="P245" s="500" t="str">
        <f>二年级BMI得分</f>
        <v/>
      </c>
      <c r="Q245" s="515" t="str">
        <f>二年级肺活量得分</f>
        <v/>
      </c>
      <c r="R245" s="512" t="str">
        <f>二年级等级</f>
        <v/>
      </c>
      <c r="S245" s="516" t="str">
        <f>二年级50米跑得分</f>
        <v/>
      </c>
      <c r="T245" s="517" t="str">
        <f>二年级等级</f>
        <v/>
      </c>
      <c r="U245" s="516" t="str">
        <f>二年级坐位体前屈得分</f>
        <v/>
      </c>
      <c r="V245" s="517" t="str">
        <f>二年级等级</f>
        <v/>
      </c>
      <c r="W245" s="516" t="str">
        <f>二年级一分钟跳绳得分</f>
        <v/>
      </c>
      <c r="X245" s="517" t="str">
        <f>二年级等级</f>
        <v/>
      </c>
      <c r="Y245" s="515"/>
      <c r="Z245" s="518"/>
      <c r="AA245" s="533"/>
      <c r="AB245" s="515"/>
      <c r="AC245" s="533" t="str">
        <f>二年级跳绳附加分</f>
        <v/>
      </c>
      <c r="AD245" s="534" t="str">
        <f>二年级标准分</f>
        <v/>
      </c>
      <c r="AE245" s="534" t="str">
        <f>二年级总分</f>
        <v/>
      </c>
      <c r="AF245" s="517" t="str">
        <f>二年级等级</f>
        <v/>
      </c>
    </row>
    <row r="246" spans="1:32">
      <c r="A246" s="476">
        <v>204</v>
      </c>
      <c r="B246" s="477">
        <v>34</v>
      </c>
      <c r="C246" s="478"/>
      <c r="D246" s="471"/>
      <c r="E246" s="478"/>
      <c r="F246" s="473"/>
      <c r="G246" s="480"/>
      <c r="H246" s="475"/>
      <c r="I246" s="501"/>
      <c r="J246" s="502"/>
      <c r="K246" s="502"/>
      <c r="L246" s="649"/>
      <c r="M246" s="644"/>
      <c r="N246" s="505" t="str">
        <f>二年级BMI</f>
        <v/>
      </c>
      <c r="O246" s="499" t="str">
        <f>二年级BMI等级</f>
        <v/>
      </c>
      <c r="P246" s="500" t="str">
        <f>二年级BMI得分</f>
        <v/>
      </c>
      <c r="Q246" s="515" t="str">
        <f>二年级肺活量得分</f>
        <v/>
      </c>
      <c r="R246" s="512" t="str">
        <f>二年级等级</f>
        <v/>
      </c>
      <c r="S246" s="516" t="str">
        <f>二年级50米跑得分</f>
        <v/>
      </c>
      <c r="T246" s="517" t="str">
        <f>二年级等级</f>
        <v/>
      </c>
      <c r="U246" s="516" t="str">
        <f>二年级坐位体前屈得分</f>
        <v/>
      </c>
      <c r="V246" s="517" t="str">
        <f>二年级等级</f>
        <v/>
      </c>
      <c r="W246" s="516" t="str">
        <f>二年级一分钟跳绳得分</f>
        <v/>
      </c>
      <c r="X246" s="517" t="str">
        <f>二年级等级</f>
        <v/>
      </c>
      <c r="Y246" s="515"/>
      <c r="Z246" s="518"/>
      <c r="AA246" s="533"/>
      <c r="AB246" s="515"/>
      <c r="AC246" s="533" t="str">
        <f>二年级跳绳附加分</f>
        <v/>
      </c>
      <c r="AD246" s="534" t="str">
        <f>二年级标准分</f>
        <v/>
      </c>
      <c r="AE246" s="534" t="str">
        <f>二年级总分</f>
        <v/>
      </c>
      <c r="AF246" s="517" t="str">
        <f>二年级等级</f>
        <v/>
      </c>
    </row>
    <row r="247" spans="1:32">
      <c r="A247" s="476">
        <v>204</v>
      </c>
      <c r="B247" s="477">
        <v>35</v>
      </c>
      <c r="C247" s="478"/>
      <c r="D247" s="471"/>
      <c r="E247" s="478"/>
      <c r="F247" s="473"/>
      <c r="G247" s="480"/>
      <c r="H247" s="475"/>
      <c r="I247" s="501"/>
      <c r="J247" s="502"/>
      <c r="K247" s="502"/>
      <c r="L247" s="649"/>
      <c r="M247" s="644"/>
      <c r="N247" s="505" t="str">
        <f>二年级BMI</f>
        <v/>
      </c>
      <c r="O247" s="499" t="str">
        <f>二年级BMI等级</f>
        <v/>
      </c>
      <c r="P247" s="500" t="str">
        <f>二年级BMI得分</f>
        <v/>
      </c>
      <c r="Q247" s="515" t="str">
        <f>二年级肺活量得分</f>
        <v/>
      </c>
      <c r="R247" s="512" t="str">
        <f>二年级等级</f>
        <v/>
      </c>
      <c r="S247" s="516" t="str">
        <f>二年级50米跑得分</f>
        <v/>
      </c>
      <c r="T247" s="517" t="str">
        <f>二年级等级</f>
        <v/>
      </c>
      <c r="U247" s="516" t="str">
        <f>二年级坐位体前屈得分</f>
        <v/>
      </c>
      <c r="V247" s="517" t="str">
        <f>二年级等级</f>
        <v/>
      </c>
      <c r="W247" s="516" t="str">
        <f>二年级一分钟跳绳得分</f>
        <v/>
      </c>
      <c r="X247" s="517" t="str">
        <f>二年级等级</f>
        <v/>
      </c>
      <c r="Y247" s="515"/>
      <c r="Z247" s="518"/>
      <c r="AA247" s="533"/>
      <c r="AB247" s="515"/>
      <c r="AC247" s="533" t="str">
        <f>二年级跳绳附加分</f>
        <v/>
      </c>
      <c r="AD247" s="534" t="str">
        <f>二年级标准分</f>
        <v/>
      </c>
      <c r="AE247" s="534" t="str">
        <f>二年级总分</f>
        <v/>
      </c>
      <c r="AF247" s="517" t="str">
        <f>二年级等级</f>
        <v/>
      </c>
    </row>
    <row r="248" spans="1:32">
      <c r="A248" s="476">
        <v>204</v>
      </c>
      <c r="B248" s="477">
        <v>36</v>
      </c>
      <c r="C248" s="478"/>
      <c r="D248" s="471"/>
      <c r="E248" s="472"/>
      <c r="F248" s="473"/>
      <c r="G248" s="480"/>
      <c r="H248" s="475"/>
      <c r="I248" s="501"/>
      <c r="J248" s="502"/>
      <c r="K248" s="495"/>
      <c r="L248" s="649"/>
      <c r="M248" s="644"/>
      <c r="N248" s="505" t="str">
        <f>二年级BMI</f>
        <v/>
      </c>
      <c r="O248" s="499" t="str">
        <f>二年级BMI等级</f>
        <v/>
      </c>
      <c r="P248" s="500" t="str">
        <f>二年级BMI得分</f>
        <v/>
      </c>
      <c r="Q248" s="515" t="str">
        <f>二年级肺活量得分</f>
        <v/>
      </c>
      <c r="R248" s="512" t="str">
        <f>二年级等级</f>
        <v/>
      </c>
      <c r="S248" s="516" t="str">
        <f>二年级50米跑得分</f>
        <v/>
      </c>
      <c r="T248" s="517" t="str">
        <f>二年级等级</f>
        <v/>
      </c>
      <c r="U248" s="516" t="str">
        <f>二年级坐位体前屈得分</f>
        <v/>
      </c>
      <c r="V248" s="517" t="str">
        <f>二年级等级</f>
        <v/>
      </c>
      <c r="W248" s="516" t="str">
        <f>二年级一分钟跳绳得分</f>
        <v/>
      </c>
      <c r="X248" s="517" t="str">
        <f>二年级等级</f>
        <v/>
      </c>
      <c r="Y248" s="515"/>
      <c r="Z248" s="518"/>
      <c r="AA248" s="533"/>
      <c r="AB248" s="515"/>
      <c r="AC248" s="533" t="str">
        <f>二年级跳绳附加分</f>
        <v/>
      </c>
      <c r="AD248" s="534" t="str">
        <f>二年级标准分</f>
        <v/>
      </c>
      <c r="AE248" s="534" t="str">
        <f>二年级总分</f>
        <v/>
      </c>
      <c r="AF248" s="517" t="str">
        <f>二年级等级</f>
        <v/>
      </c>
    </row>
    <row r="249" spans="1:32">
      <c r="A249" s="476">
        <v>204</v>
      </c>
      <c r="B249" s="477">
        <v>37</v>
      </c>
      <c r="C249" s="470"/>
      <c r="D249" s="471"/>
      <c r="E249" s="472"/>
      <c r="F249" s="473"/>
      <c r="G249" s="480"/>
      <c r="H249" s="475"/>
      <c r="I249" s="494"/>
      <c r="J249" s="495"/>
      <c r="K249" s="495"/>
      <c r="L249" s="649"/>
      <c r="M249" s="644"/>
      <c r="N249" s="505" t="str">
        <f>二年级BMI</f>
        <v/>
      </c>
      <c r="O249" s="499" t="str">
        <f>二年级BMI等级</f>
        <v/>
      </c>
      <c r="P249" s="500" t="str">
        <f>二年级BMI得分</f>
        <v/>
      </c>
      <c r="Q249" s="515" t="str">
        <f>二年级肺活量得分</f>
        <v/>
      </c>
      <c r="R249" s="512" t="str">
        <f>二年级等级</f>
        <v/>
      </c>
      <c r="S249" s="516" t="str">
        <f>二年级50米跑得分</f>
        <v/>
      </c>
      <c r="T249" s="517" t="str">
        <f>二年级等级</f>
        <v/>
      </c>
      <c r="U249" s="516" t="str">
        <f>二年级坐位体前屈得分</f>
        <v/>
      </c>
      <c r="V249" s="517" t="str">
        <f>二年级等级</f>
        <v/>
      </c>
      <c r="W249" s="516" t="str">
        <f>二年级一分钟跳绳得分</f>
        <v/>
      </c>
      <c r="X249" s="517" t="str">
        <f>二年级等级</f>
        <v/>
      </c>
      <c r="Y249" s="515"/>
      <c r="Z249" s="518"/>
      <c r="AA249" s="533"/>
      <c r="AB249" s="515"/>
      <c r="AC249" s="533" t="str">
        <f>二年级跳绳附加分</f>
        <v/>
      </c>
      <c r="AD249" s="534" t="str">
        <f>二年级标准分</f>
        <v/>
      </c>
      <c r="AE249" s="534" t="str">
        <f>二年级总分</f>
        <v/>
      </c>
      <c r="AF249" s="517" t="str">
        <f>二年级等级</f>
        <v/>
      </c>
    </row>
    <row r="250" spans="1:32">
      <c r="A250" s="476">
        <v>204</v>
      </c>
      <c r="B250" s="477">
        <v>38</v>
      </c>
      <c r="C250" s="478"/>
      <c r="D250" s="471"/>
      <c r="E250" s="472"/>
      <c r="F250" s="473"/>
      <c r="G250" s="480"/>
      <c r="H250" s="475"/>
      <c r="I250" s="501"/>
      <c r="J250" s="502"/>
      <c r="K250" s="495"/>
      <c r="L250" s="649"/>
      <c r="M250" s="644"/>
      <c r="N250" s="505" t="str">
        <f>二年级BMI</f>
        <v/>
      </c>
      <c r="O250" s="499" t="str">
        <f>二年级BMI等级</f>
        <v/>
      </c>
      <c r="P250" s="500" t="str">
        <f>二年级BMI得分</f>
        <v/>
      </c>
      <c r="Q250" s="515" t="str">
        <f>二年级肺活量得分</f>
        <v/>
      </c>
      <c r="R250" s="512" t="str">
        <f>二年级等级</f>
        <v/>
      </c>
      <c r="S250" s="516" t="str">
        <f>二年级50米跑得分</f>
        <v/>
      </c>
      <c r="T250" s="517" t="str">
        <f>二年级等级</f>
        <v/>
      </c>
      <c r="U250" s="516" t="str">
        <f>二年级坐位体前屈得分</f>
        <v/>
      </c>
      <c r="V250" s="517" t="str">
        <f>二年级等级</f>
        <v/>
      </c>
      <c r="W250" s="516" t="str">
        <f>二年级一分钟跳绳得分</f>
        <v/>
      </c>
      <c r="X250" s="517" t="str">
        <f>二年级等级</f>
        <v/>
      </c>
      <c r="Y250" s="515"/>
      <c r="Z250" s="518"/>
      <c r="AA250" s="533"/>
      <c r="AB250" s="515"/>
      <c r="AC250" s="533" t="str">
        <f>二年级跳绳附加分</f>
        <v/>
      </c>
      <c r="AD250" s="534" t="str">
        <f>二年级标准分</f>
        <v/>
      </c>
      <c r="AE250" s="534" t="str">
        <f>二年级总分</f>
        <v/>
      </c>
      <c r="AF250" s="517" t="str">
        <f>二年级等级</f>
        <v/>
      </c>
    </row>
    <row r="251" spans="1:32">
      <c r="A251" s="476">
        <v>204</v>
      </c>
      <c r="B251" s="477">
        <v>39</v>
      </c>
      <c r="C251" s="478"/>
      <c r="D251" s="471"/>
      <c r="E251" s="472"/>
      <c r="F251" s="473"/>
      <c r="G251" s="480"/>
      <c r="H251" s="475"/>
      <c r="I251" s="501"/>
      <c r="J251" s="502"/>
      <c r="K251" s="495"/>
      <c r="L251" s="649"/>
      <c r="M251" s="644"/>
      <c r="N251" s="505" t="str">
        <f>二年级BMI</f>
        <v/>
      </c>
      <c r="O251" s="499" t="str">
        <f>二年级BMI等级</f>
        <v/>
      </c>
      <c r="P251" s="500" t="str">
        <f>二年级BMI得分</f>
        <v/>
      </c>
      <c r="Q251" s="515" t="str">
        <f>二年级肺活量得分</f>
        <v/>
      </c>
      <c r="R251" s="512" t="str">
        <f>二年级等级</f>
        <v/>
      </c>
      <c r="S251" s="516" t="str">
        <f>二年级50米跑得分</f>
        <v/>
      </c>
      <c r="T251" s="517" t="str">
        <f>二年级等级</f>
        <v/>
      </c>
      <c r="U251" s="516" t="str">
        <f>二年级坐位体前屈得分</f>
        <v/>
      </c>
      <c r="V251" s="517" t="str">
        <f>二年级等级</f>
        <v/>
      </c>
      <c r="W251" s="516" t="str">
        <f>二年级一分钟跳绳得分</f>
        <v/>
      </c>
      <c r="X251" s="517" t="str">
        <f>二年级等级</f>
        <v/>
      </c>
      <c r="Y251" s="515"/>
      <c r="Z251" s="518"/>
      <c r="AA251" s="533"/>
      <c r="AB251" s="515"/>
      <c r="AC251" s="533" t="str">
        <f>二年级跳绳附加分</f>
        <v/>
      </c>
      <c r="AD251" s="534" t="str">
        <f>二年级标准分</f>
        <v/>
      </c>
      <c r="AE251" s="534" t="str">
        <f>二年级总分</f>
        <v/>
      </c>
      <c r="AF251" s="517" t="str">
        <f>二年级等级</f>
        <v/>
      </c>
    </row>
    <row r="252" spans="1:32">
      <c r="A252" s="476">
        <v>204</v>
      </c>
      <c r="B252" s="477">
        <v>40</v>
      </c>
      <c r="C252" s="478"/>
      <c r="D252" s="471"/>
      <c r="E252" s="472"/>
      <c r="F252" s="473"/>
      <c r="G252" s="474"/>
      <c r="H252" s="475"/>
      <c r="I252" s="501"/>
      <c r="J252" s="502"/>
      <c r="K252" s="495"/>
      <c r="L252" s="649"/>
      <c r="M252" s="644"/>
      <c r="N252" s="505" t="str">
        <f>二年级BMI</f>
        <v/>
      </c>
      <c r="O252" s="499" t="str">
        <f>二年级BMI等级</f>
        <v/>
      </c>
      <c r="P252" s="500" t="str">
        <f>二年级BMI得分</f>
        <v/>
      </c>
      <c r="Q252" s="515" t="str">
        <f>二年级肺活量得分</f>
        <v/>
      </c>
      <c r="R252" s="512" t="str">
        <f>二年级等级</f>
        <v/>
      </c>
      <c r="S252" s="516" t="str">
        <f>二年级50米跑得分</f>
        <v/>
      </c>
      <c r="T252" s="517" t="str">
        <f>二年级等级</f>
        <v/>
      </c>
      <c r="U252" s="516" t="str">
        <f>二年级坐位体前屈得分</f>
        <v/>
      </c>
      <c r="V252" s="517" t="str">
        <f>二年级等级</f>
        <v/>
      </c>
      <c r="W252" s="516" t="str">
        <f>二年级一分钟跳绳得分</f>
        <v/>
      </c>
      <c r="X252" s="517" t="str">
        <f>二年级等级</f>
        <v/>
      </c>
      <c r="Y252" s="515"/>
      <c r="Z252" s="518"/>
      <c r="AA252" s="533"/>
      <c r="AB252" s="515"/>
      <c r="AC252" s="533" t="str">
        <f>二年级跳绳附加分</f>
        <v/>
      </c>
      <c r="AD252" s="534" t="str">
        <f>二年级标准分</f>
        <v/>
      </c>
      <c r="AE252" s="534" t="str">
        <f>二年级总分</f>
        <v/>
      </c>
      <c r="AF252" s="517" t="str">
        <f>二年级等级</f>
        <v/>
      </c>
    </row>
    <row r="253" spans="1:32">
      <c r="A253" s="476">
        <v>204</v>
      </c>
      <c r="B253" s="477">
        <v>41</v>
      </c>
      <c r="C253" s="478"/>
      <c r="D253" s="471"/>
      <c r="E253" s="472"/>
      <c r="F253" s="473"/>
      <c r="G253" s="474"/>
      <c r="H253" s="475"/>
      <c r="I253" s="501"/>
      <c r="J253" s="502"/>
      <c r="K253" s="495"/>
      <c r="L253" s="649"/>
      <c r="M253" s="644"/>
      <c r="N253" s="505" t="str">
        <f>二年级BMI</f>
        <v/>
      </c>
      <c r="O253" s="499" t="str">
        <f>二年级BMI等级</f>
        <v/>
      </c>
      <c r="P253" s="500" t="str">
        <f>二年级BMI得分</f>
        <v/>
      </c>
      <c r="Q253" s="515" t="str">
        <f>二年级肺活量得分</f>
        <v/>
      </c>
      <c r="R253" s="512" t="str">
        <f>二年级等级</f>
        <v/>
      </c>
      <c r="S253" s="516" t="str">
        <f>二年级50米跑得分</f>
        <v/>
      </c>
      <c r="T253" s="517" t="str">
        <f>二年级等级</f>
        <v/>
      </c>
      <c r="U253" s="516" t="str">
        <f>二年级坐位体前屈得分</f>
        <v/>
      </c>
      <c r="V253" s="517" t="str">
        <f>二年级等级</f>
        <v/>
      </c>
      <c r="W253" s="516" t="str">
        <f>二年级一分钟跳绳得分</f>
        <v/>
      </c>
      <c r="X253" s="517" t="str">
        <f>二年级等级</f>
        <v/>
      </c>
      <c r="Y253" s="515"/>
      <c r="Z253" s="518"/>
      <c r="AA253" s="533"/>
      <c r="AB253" s="515"/>
      <c r="AC253" s="533" t="str">
        <f>二年级跳绳附加分</f>
        <v/>
      </c>
      <c r="AD253" s="534" t="str">
        <f>二年级标准分</f>
        <v/>
      </c>
      <c r="AE253" s="534" t="str">
        <f>二年级总分</f>
        <v/>
      </c>
      <c r="AF253" s="517" t="str">
        <f>二年级等级</f>
        <v/>
      </c>
    </row>
    <row r="254" spans="1:32">
      <c r="A254" s="476">
        <v>204</v>
      </c>
      <c r="B254" s="477">
        <v>42</v>
      </c>
      <c r="C254" s="478"/>
      <c r="D254" s="471"/>
      <c r="E254" s="472"/>
      <c r="F254" s="473"/>
      <c r="G254" s="480"/>
      <c r="H254" s="475"/>
      <c r="I254" s="501"/>
      <c r="J254" s="502"/>
      <c r="K254" s="495"/>
      <c r="L254" s="649"/>
      <c r="M254" s="644"/>
      <c r="N254" s="505" t="str">
        <f>二年级BMI</f>
        <v/>
      </c>
      <c r="O254" s="499" t="str">
        <f>二年级BMI等级</f>
        <v/>
      </c>
      <c r="P254" s="500" t="str">
        <f>二年级BMI得分</f>
        <v/>
      </c>
      <c r="Q254" s="515" t="str">
        <f>二年级肺活量得分</f>
        <v/>
      </c>
      <c r="R254" s="512" t="str">
        <f>二年级等级</f>
        <v/>
      </c>
      <c r="S254" s="516" t="str">
        <f>二年级50米跑得分</f>
        <v/>
      </c>
      <c r="T254" s="517" t="str">
        <f>二年级等级</f>
        <v/>
      </c>
      <c r="U254" s="516" t="str">
        <f>二年级坐位体前屈得分</f>
        <v/>
      </c>
      <c r="V254" s="517" t="str">
        <f>二年级等级</f>
        <v/>
      </c>
      <c r="W254" s="516" t="str">
        <f>二年级一分钟跳绳得分</f>
        <v/>
      </c>
      <c r="X254" s="517" t="str">
        <f>二年级等级</f>
        <v/>
      </c>
      <c r="Y254" s="515"/>
      <c r="Z254" s="518"/>
      <c r="AA254" s="533"/>
      <c r="AB254" s="515"/>
      <c r="AC254" s="533" t="str">
        <f>二年级跳绳附加分</f>
        <v/>
      </c>
      <c r="AD254" s="534" t="str">
        <f>二年级标准分</f>
        <v/>
      </c>
      <c r="AE254" s="534" t="str">
        <f>二年级总分</f>
        <v/>
      </c>
      <c r="AF254" s="517" t="str">
        <f>二年级等级</f>
        <v/>
      </c>
    </row>
    <row r="255" spans="1:32">
      <c r="A255" s="476">
        <v>204</v>
      </c>
      <c r="B255" s="477">
        <v>43</v>
      </c>
      <c r="C255" s="478"/>
      <c r="D255" s="471"/>
      <c r="E255" s="472"/>
      <c r="F255" s="473"/>
      <c r="G255" s="480"/>
      <c r="H255" s="475"/>
      <c r="I255" s="501"/>
      <c r="J255" s="502"/>
      <c r="K255" s="495"/>
      <c r="L255" s="649"/>
      <c r="M255" s="644"/>
      <c r="N255" s="505" t="str">
        <f>二年级BMI</f>
        <v/>
      </c>
      <c r="O255" s="499" t="str">
        <f>二年级BMI等级</f>
        <v/>
      </c>
      <c r="P255" s="500" t="str">
        <f>二年级BMI得分</f>
        <v/>
      </c>
      <c r="Q255" s="515" t="str">
        <f>二年级肺活量得分</f>
        <v/>
      </c>
      <c r="R255" s="512" t="str">
        <f>二年级等级</f>
        <v/>
      </c>
      <c r="S255" s="516" t="str">
        <f>二年级50米跑得分</f>
        <v/>
      </c>
      <c r="T255" s="517" t="str">
        <f>二年级等级</f>
        <v/>
      </c>
      <c r="U255" s="516" t="str">
        <f>二年级坐位体前屈得分</f>
        <v/>
      </c>
      <c r="V255" s="517" t="str">
        <f>二年级等级</f>
        <v/>
      </c>
      <c r="W255" s="516" t="str">
        <f>二年级一分钟跳绳得分</f>
        <v/>
      </c>
      <c r="X255" s="517" t="str">
        <f>二年级等级</f>
        <v/>
      </c>
      <c r="Y255" s="515"/>
      <c r="Z255" s="518"/>
      <c r="AA255" s="533"/>
      <c r="AB255" s="515"/>
      <c r="AC255" s="533" t="str">
        <f>二年级跳绳附加分</f>
        <v/>
      </c>
      <c r="AD255" s="534" t="str">
        <f>二年级标准分</f>
        <v/>
      </c>
      <c r="AE255" s="534" t="str">
        <f>二年级总分</f>
        <v/>
      </c>
      <c r="AF255" s="517" t="str">
        <f>二年级等级</f>
        <v/>
      </c>
    </row>
    <row r="256" spans="1:32">
      <c r="A256" s="476">
        <v>204</v>
      </c>
      <c r="B256" s="477">
        <v>44</v>
      </c>
      <c r="C256" s="478"/>
      <c r="D256" s="471"/>
      <c r="E256" s="472"/>
      <c r="F256" s="473"/>
      <c r="G256" s="480"/>
      <c r="H256" s="475"/>
      <c r="I256" s="501"/>
      <c r="J256" s="502"/>
      <c r="K256" s="495"/>
      <c r="L256" s="649"/>
      <c r="M256" s="644"/>
      <c r="N256" s="505" t="str">
        <f>二年级BMI</f>
        <v/>
      </c>
      <c r="O256" s="499" t="str">
        <f>二年级BMI等级</f>
        <v/>
      </c>
      <c r="P256" s="500" t="str">
        <f>二年级BMI得分</f>
        <v/>
      </c>
      <c r="Q256" s="515" t="str">
        <f>二年级肺活量得分</f>
        <v/>
      </c>
      <c r="R256" s="512" t="str">
        <f>二年级等级</f>
        <v/>
      </c>
      <c r="S256" s="516" t="str">
        <f>二年级50米跑得分</f>
        <v/>
      </c>
      <c r="T256" s="517" t="str">
        <f>二年级等级</f>
        <v/>
      </c>
      <c r="U256" s="516" t="str">
        <f>二年级坐位体前屈得分</f>
        <v/>
      </c>
      <c r="V256" s="517" t="str">
        <f>二年级等级</f>
        <v/>
      </c>
      <c r="W256" s="516" t="str">
        <f>二年级一分钟跳绳得分</f>
        <v/>
      </c>
      <c r="X256" s="517" t="str">
        <f>二年级等级</f>
        <v/>
      </c>
      <c r="Y256" s="515"/>
      <c r="Z256" s="518"/>
      <c r="AA256" s="533"/>
      <c r="AB256" s="515"/>
      <c r="AC256" s="533" t="str">
        <f>二年级跳绳附加分</f>
        <v/>
      </c>
      <c r="AD256" s="534" t="str">
        <f>二年级标准分</f>
        <v/>
      </c>
      <c r="AE256" s="534" t="str">
        <f>二年级总分</f>
        <v/>
      </c>
      <c r="AF256" s="517" t="str">
        <f>二年级等级</f>
        <v/>
      </c>
    </row>
    <row r="257" spans="1:32">
      <c r="A257" s="476">
        <v>204</v>
      </c>
      <c r="B257" s="477">
        <v>45</v>
      </c>
      <c r="C257" s="478"/>
      <c r="D257" s="471"/>
      <c r="E257" s="472"/>
      <c r="F257" s="473"/>
      <c r="G257" s="480"/>
      <c r="H257" s="475"/>
      <c r="I257" s="501"/>
      <c r="J257" s="502"/>
      <c r="K257" s="495"/>
      <c r="L257" s="649"/>
      <c r="M257" s="644"/>
      <c r="N257" s="505" t="str">
        <f>二年级BMI</f>
        <v/>
      </c>
      <c r="O257" s="499" t="str">
        <f>二年级BMI等级</f>
        <v/>
      </c>
      <c r="P257" s="500" t="str">
        <f>二年级BMI得分</f>
        <v/>
      </c>
      <c r="Q257" s="515" t="str">
        <f>二年级肺活量得分</f>
        <v/>
      </c>
      <c r="R257" s="512" t="str">
        <f>二年级等级</f>
        <v/>
      </c>
      <c r="S257" s="516" t="str">
        <f>二年级50米跑得分</f>
        <v/>
      </c>
      <c r="T257" s="517" t="str">
        <f>二年级等级</f>
        <v/>
      </c>
      <c r="U257" s="516" t="str">
        <f>二年级坐位体前屈得分</f>
        <v/>
      </c>
      <c r="V257" s="517" t="str">
        <f>二年级等级</f>
        <v/>
      </c>
      <c r="W257" s="516" t="str">
        <f>二年级一分钟跳绳得分</f>
        <v/>
      </c>
      <c r="X257" s="517" t="str">
        <f>二年级等级</f>
        <v/>
      </c>
      <c r="Y257" s="515"/>
      <c r="Z257" s="518"/>
      <c r="AA257" s="533"/>
      <c r="AB257" s="515"/>
      <c r="AC257" s="533" t="str">
        <f>二年级跳绳附加分</f>
        <v/>
      </c>
      <c r="AD257" s="534" t="str">
        <f>二年级标准分</f>
        <v/>
      </c>
      <c r="AE257" s="534" t="str">
        <f>二年级总分</f>
        <v/>
      </c>
      <c r="AF257" s="517" t="str">
        <f>二年级等级</f>
        <v/>
      </c>
    </row>
    <row r="258" spans="1:32">
      <c r="A258" s="476">
        <v>204</v>
      </c>
      <c r="B258" s="477">
        <v>46</v>
      </c>
      <c r="C258" s="478"/>
      <c r="D258" s="471"/>
      <c r="E258" s="472"/>
      <c r="F258" s="473"/>
      <c r="G258" s="480"/>
      <c r="H258" s="475"/>
      <c r="I258" s="501"/>
      <c r="J258" s="502"/>
      <c r="K258" s="495"/>
      <c r="L258" s="649"/>
      <c r="M258" s="644"/>
      <c r="N258" s="505" t="str">
        <f>二年级BMI</f>
        <v/>
      </c>
      <c r="O258" s="499" t="str">
        <f>二年级BMI等级</f>
        <v/>
      </c>
      <c r="P258" s="500" t="str">
        <f>二年级BMI得分</f>
        <v/>
      </c>
      <c r="Q258" s="515" t="str">
        <f>二年级肺活量得分</f>
        <v/>
      </c>
      <c r="R258" s="512" t="str">
        <f>二年级等级</f>
        <v/>
      </c>
      <c r="S258" s="516" t="str">
        <f>二年级50米跑得分</f>
        <v/>
      </c>
      <c r="T258" s="517" t="str">
        <f>二年级等级</f>
        <v/>
      </c>
      <c r="U258" s="516" t="str">
        <f>二年级坐位体前屈得分</f>
        <v/>
      </c>
      <c r="V258" s="517" t="str">
        <f>二年级等级</f>
        <v/>
      </c>
      <c r="W258" s="516" t="str">
        <f>二年级一分钟跳绳得分</f>
        <v/>
      </c>
      <c r="X258" s="517" t="str">
        <f>二年级等级</f>
        <v/>
      </c>
      <c r="Y258" s="515"/>
      <c r="Z258" s="518"/>
      <c r="AA258" s="533"/>
      <c r="AB258" s="515"/>
      <c r="AC258" s="533" t="str">
        <f>二年级跳绳附加分</f>
        <v/>
      </c>
      <c r="AD258" s="534" t="str">
        <f>二年级标准分</f>
        <v/>
      </c>
      <c r="AE258" s="534" t="str">
        <f>二年级总分</f>
        <v/>
      </c>
      <c r="AF258" s="517" t="str">
        <f>二年级等级</f>
        <v/>
      </c>
    </row>
    <row r="259" spans="1:32">
      <c r="A259" s="476">
        <v>204</v>
      </c>
      <c r="B259" s="477">
        <v>47</v>
      </c>
      <c r="C259" s="478"/>
      <c r="D259" s="471"/>
      <c r="E259" s="472"/>
      <c r="F259" s="473"/>
      <c r="G259" s="480"/>
      <c r="H259" s="475"/>
      <c r="I259" s="501"/>
      <c r="J259" s="502"/>
      <c r="K259" s="495"/>
      <c r="L259" s="649"/>
      <c r="M259" s="644"/>
      <c r="N259" s="505" t="str">
        <f>二年级BMI</f>
        <v/>
      </c>
      <c r="O259" s="499" t="str">
        <f>二年级BMI等级</f>
        <v/>
      </c>
      <c r="P259" s="500" t="str">
        <f>二年级BMI得分</f>
        <v/>
      </c>
      <c r="Q259" s="515" t="str">
        <f>二年级肺活量得分</f>
        <v/>
      </c>
      <c r="R259" s="512" t="str">
        <f>二年级等级</f>
        <v/>
      </c>
      <c r="S259" s="516" t="str">
        <f>二年级50米跑得分</f>
        <v/>
      </c>
      <c r="T259" s="517" t="str">
        <f>二年级等级</f>
        <v/>
      </c>
      <c r="U259" s="516" t="str">
        <f>二年级坐位体前屈得分</f>
        <v/>
      </c>
      <c r="V259" s="517" t="str">
        <f>二年级等级</f>
        <v/>
      </c>
      <c r="W259" s="516" t="str">
        <f>二年级一分钟跳绳得分</f>
        <v/>
      </c>
      <c r="X259" s="517" t="str">
        <f>二年级等级</f>
        <v/>
      </c>
      <c r="Y259" s="515"/>
      <c r="Z259" s="518"/>
      <c r="AA259" s="533"/>
      <c r="AB259" s="515"/>
      <c r="AC259" s="533" t="str">
        <f>二年级跳绳附加分</f>
        <v/>
      </c>
      <c r="AD259" s="534" t="str">
        <f>二年级标准分</f>
        <v/>
      </c>
      <c r="AE259" s="534" t="str">
        <f>二年级总分</f>
        <v/>
      </c>
      <c r="AF259" s="517" t="str">
        <f>二年级等级</f>
        <v/>
      </c>
    </row>
    <row r="260" spans="1:32">
      <c r="A260" s="476">
        <v>204</v>
      </c>
      <c r="B260" s="477">
        <v>48</v>
      </c>
      <c r="C260" s="478"/>
      <c r="D260" s="471"/>
      <c r="E260" s="472"/>
      <c r="F260" s="481"/>
      <c r="G260" s="480"/>
      <c r="H260" s="475"/>
      <c r="I260" s="501"/>
      <c r="J260" s="502"/>
      <c r="K260" s="495"/>
      <c r="L260" s="649"/>
      <c r="M260" s="644"/>
      <c r="N260" s="505" t="str">
        <f>二年级BMI</f>
        <v/>
      </c>
      <c r="O260" s="499" t="str">
        <f>二年级BMI等级</f>
        <v/>
      </c>
      <c r="P260" s="500" t="str">
        <f>二年级BMI得分</f>
        <v/>
      </c>
      <c r="Q260" s="515" t="str">
        <f>二年级肺活量得分</f>
        <v/>
      </c>
      <c r="R260" s="512" t="str">
        <f>二年级等级</f>
        <v/>
      </c>
      <c r="S260" s="516" t="str">
        <f>二年级50米跑得分</f>
        <v/>
      </c>
      <c r="T260" s="517" t="str">
        <f>二年级等级</f>
        <v/>
      </c>
      <c r="U260" s="516" t="str">
        <f>二年级坐位体前屈得分</f>
        <v/>
      </c>
      <c r="V260" s="517" t="str">
        <f>二年级等级</f>
        <v/>
      </c>
      <c r="W260" s="516" t="str">
        <f>二年级一分钟跳绳得分</f>
        <v/>
      </c>
      <c r="X260" s="517" t="str">
        <f>二年级等级</f>
        <v/>
      </c>
      <c r="Y260" s="515"/>
      <c r="Z260" s="518"/>
      <c r="AA260" s="533"/>
      <c r="AB260" s="515"/>
      <c r="AC260" s="533" t="str">
        <f>二年级跳绳附加分</f>
        <v/>
      </c>
      <c r="AD260" s="534" t="str">
        <f>二年级标准分</f>
        <v/>
      </c>
      <c r="AE260" s="534" t="str">
        <f>二年级总分</f>
        <v/>
      </c>
      <c r="AF260" s="517" t="str">
        <f>二年级等级</f>
        <v/>
      </c>
    </row>
    <row r="261" spans="1:32">
      <c r="A261" s="476">
        <v>204</v>
      </c>
      <c r="B261" s="477">
        <v>49</v>
      </c>
      <c r="C261" s="478"/>
      <c r="D261" s="471"/>
      <c r="E261" s="472"/>
      <c r="F261" s="481"/>
      <c r="G261" s="480"/>
      <c r="H261" s="475"/>
      <c r="I261" s="501"/>
      <c r="J261" s="502"/>
      <c r="K261" s="495"/>
      <c r="L261" s="649"/>
      <c r="M261" s="644"/>
      <c r="N261" s="505" t="str">
        <f>二年级BMI</f>
        <v/>
      </c>
      <c r="O261" s="499" t="str">
        <f>二年级BMI等级</f>
        <v/>
      </c>
      <c r="P261" s="500" t="str">
        <f>二年级BMI得分</f>
        <v/>
      </c>
      <c r="Q261" s="515" t="str">
        <f>二年级肺活量得分</f>
        <v/>
      </c>
      <c r="R261" s="512" t="str">
        <f>二年级等级</f>
        <v/>
      </c>
      <c r="S261" s="516" t="str">
        <f>二年级50米跑得分</f>
        <v/>
      </c>
      <c r="T261" s="517" t="str">
        <f>二年级等级</f>
        <v/>
      </c>
      <c r="U261" s="516" t="str">
        <f>二年级坐位体前屈得分</f>
        <v/>
      </c>
      <c r="V261" s="517" t="str">
        <f>二年级等级</f>
        <v/>
      </c>
      <c r="W261" s="516" t="str">
        <f>二年级一分钟跳绳得分</f>
        <v/>
      </c>
      <c r="X261" s="517" t="str">
        <f>二年级等级</f>
        <v/>
      </c>
      <c r="Y261" s="515"/>
      <c r="Z261" s="518"/>
      <c r="AA261" s="533"/>
      <c r="AB261" s="515"/>
      <c r="AC261" s="533" t="str">
        <f>二年级跳绳附加分</f>
        <v/>
      </c>
      <c r="AD261" s="534" t="str">
        <f>二年级标准分</f>
        <v/>
      </c>
      <c r="AE261" s="534" t="str">
        <f>二年级总分</f>
        <v/>
      </c>
      <c r="AF261" s="517" t="str">
        <f>二年级等级</f>
        <v/>
      </c>
    </row>
    <row r="262" spans="1:32">
      <c r="A262" s="476">
        <v>204</v>
      </c>
      <c r="B262" s="477">
        <v>50</v>
      </c>
      <c r="C262" s="478"/>
      <c r="D262" s="471"/>
      <c r="E262" s="472"/>
      <c r="F262" s="481"/>
      <c r="G262" s="480"/>
      <c r="H262" s="475"/>
      <c r="I262" s="501"/>
      <c r="J262" s="502"/>
      <c r="K262" s="495"/>
      <c r="L262" s="649"/>
      <c r="M262" s="644"/>
      <c r="N262" s="505" t="str">
        <f>二年级BMI</f>
        <v/>
      </c>
      <c r="O262" s="499" t="str">
        <f>二年级BMI等级</f>
        <v/>
      </c>
      <c r="P262" s="500" t="str">
        <f>二年级BMI得分</f>
        <v/>
      </c>
      <c r="Q262" s="515" t="str">
        <f>二年级肺活量得分</f>
        <v/>
      </c>
      <c r="R262" s="512" t="str">
        <f>二年级等级</f>
        <v/>
      </c>
      <c r="S262" s="516" t="str">
        <f>二年级50米跑得分</f>
        <v/>
      </c>
      <c r="T262" s="517" t="str">
        <f>二年级等级</f>
        <v/>
      </c>
      <c r="U262" s="516" t="str">
        <f>二年级坐位体前屈得分</f>
        <v/>
      </c>
      <c r="V262" s="517" t="str">
        <f>二年级等级</f>
        <v/>
      </c>
      <c r="W262" s="516" t="str">
        <f>二年级一分钟跳绳得分</f>
        <v/>
      </c>
      <c r="X262" s="517" t="str">
        <f>二年级等级</f>
        <v/>
      </c>
      <c r="Y262" s="515"/>
      <c r="Z262" s="518"/>
      <c r="AA262" s="533"/>
      <c r="AB262" s="515"/>
      <c r="AC262" s="533" t="str">
        <f>二年级跳绳附加分</f>
        <v/>
      </c>
      <c r="AD262" s="534" t="str">
        <f>二年级标准分</f>
        <v/>
      </c>
      <c r="AE262" s="534" t="str">
        <f>二年级总分</f>
        <v/>
      </c>
      <c r="AF262" s="517" t="str">
        <f>二年级等级</f>
        <v/>
      </c>
    </row>
    <row r="263" spans="1:32">
      <c r="A263" s="476">
        <v>204</v>
      </c>
      <c r="B263" s="477">
        <v>51</v>
      </c>
      <c r="C263" s="478"/>
      <c r="D263" s="471"/>
      <c r="E263" s="472"/>
      <c r="F263" s="481"/>
      <c r="G263" s="480"/>
      <c r="H263" s="475"/>
      <c r="I263" s="501"/>
      <c r="J263" s="502"/>
      <c r="K263" s="495"/>
      <c r="L263" s="649"/>
      <c r="M263" s="644"/>
      <c r="N263" s="505" t="str">
        <f>二年级BMI</f>
        <v/>
      </c>
      <c r="O263" s="499" t="str">
        <f>二年级BMI等级</f>
        <v/>
      </c>
      <c r="P263" s="500" t="str">
        <f>二年级BMI得分</f>
        <v/>
      </c>
      <c r="Q263" s="515" t="str">
        <f>二年级肺活量得分</f>
        <v/>
      </c>
      <c r="R263" s="512" t="str">
        <f>二年级等级</f>
        <v/>
      </c>
      <c r="S263" s="516" t="str">
        <f>二年级50米跑得分</f>
        <v/>
      </c>
      <c r="T263" s="517" t="str">
        <f>二年级等级</f>
        <v/>
      </c>
      <c r="U263" s="516" t="str">
        <f>二年级坐位体前屈得分</f>
        <v/>
      </c>
      <c r="V263" s="517" t="str">
        <f>二年级等级</f>
        <v/>
      </c>
      <c r="W263" s="516" t="str">
        <f>二年级一分钟跳绳得分</f>
        <v/>
      </c>
      <c r="X263" s="517" t="str">
        <f>二年级等级</f>
        <v/>
      </c>
      <c r="Y263" s="515"/>
      <c r="Z263" s="518"/>
      <c r="AA263" s="533"/>
      <c r="AB263" s="515"/>
      <c r="AC263" s="533" t="str">
        <f>二年级跳绳附加分</f>
        <v/>
      </c>
      <c r="AD263" s="534" t="str">
        <f>二年级标准分</f>
        <v/>
      </c>
      <c r="AE263" s="534" t="str">
        <f>二年级总分</f>
        <v/>
      </c>
      <c r="AF263" s="517" t="str">
        <f>二年级等级</f>
        <v/>
      </c>
    </row>
    <row r="264" spans="1:32">
      <c r="A264" s="476">
        <v>204</v>
      </c>
      <c r="B264" s="477">
        <v>52</v>
      </c>
      <c r="C264" s="478"/>
      <c r="D264" s="471"/>
      <c r="E264" s="472"/>
      <c r="F264" s="481"/>
      <c r="G264" s="480"/>
      <c r="H264" s="475"/>
      <c r="I264" s="501"/>
      <c r="J264" s="502"/>
      <c r="K264" s="495"/>
      <c r="L264" s="649"/>
      <c r="M264" s="644"/>
      <c r="N264" s="505" t="str">
        <f>二年级BMI</f>
        <v/>
      </c>
      <c r="O264" s="499" t="str">
        <f>二年级BMI等级</f>
        <v/>
      </c>
      <c r="P264" s="500" t="str">
        <f>二年级BMI得分</f>
        <v/>
      </c>
      <c r="Q264" s="515" t="str">
        <f>二年级肺活量得分</f>
        <v/>
      </c>
      <c r="R264" s="512" t="str">
        <f>二年级等级</f>
        <v/>
      </c>
      <c r="S264" s="516" t="str">
        <f>二年级50米跑得分</f>
        <v/>
      </c>
      <c r="T264" s="517" t="str">
        <f>二年级等级</f>
        <v/>
      </c>
      <c r="U264" s="516" t="str">
        <f>二年级坐位体前屈得分</f>
        <v/>
      </c>
      <c r="V264" s="517" t="str">
        <f>二年级等级</f>
        <v/>
      </c>
      <c r="W264" s="516" t="str">
        <f>二年级一分钟跳绳得分</f>
        <v/>
      </c>
      <c r="X264" s="517" t="str">
        <f>二年级等级</f>
        <v/>
      </c>
      <c r="Y264" s="515"/>
      <c r="Z264" s="518"/>
      <c r="AA264" s="533"/>
      <c r="AB264" s="515"/>
      <c r="AC264" s="533" t="str">
        <f>二年级跳绳附加分</f>
        <v/>
      </c>
      <c r="AD264" s="534" t="str">
        <f>二年级标准分</f>
        <v/>
      </c>
      <c r="AE264" s="534" t="str">
        <f>二年级总分</f>
        <v/>
      </c>
      <c r="AF264" s="517" t="str">
        <f>二年级等级</f>
        <v/>
      </c>
    </row>
    <row r="265" spans="1:32">
      <c r="A265" s="476">
        <v>204</v>
      </c>
      <c r="B265" s="477">
        <v>53</v>
      </c>
      <c r="C265" s="478"/>
      <c r="D265" s="471"/>
      <c r="E265" s="472"/>
      <c r="F265" s="481"/>
      <c r="G265" s="480"/>
      <c r="H265" s="475"/>
      <c r="I265" s="501"/>
      <c r="J265" s="502"/>
      <c r="K265" s="495"/>
      <c r="L265" s="649"/>
      <c r="M265" s="644"/>
      <c r="N265" s="505" t="str">
        <f>二年级BMI</f>
        <v/>
      </c>
      <c r="O265" s="499" t="str">
        <f>二年级BMI等级</f>
        <v/>
      </c>
      <c r="P265" s="500" t="str">
        <f>二年级BMI得分</f>
        <v/>
      </c>
      <c r="Q265" s="515" t="str">
        <f>二年级肺活量得分</f>
        <v/>
      </c>
      <c r="R265" s="512" t="str">
        <f>二年级等级</f>
        <v/>
      </c>
      <c r="S265" s="516" t="str">
        <f>二年级50米跑得分</f>
        <v/>
      </c>
      <c r="T265" s="517" t="str">
        <f>二年级等级</f>
        <v/>
      </c>
      <c r="U265" s="516" t="str">
        <f>二年级坐位体前屈得分</f>
        <v/>
      </c>
      <c r="V265" s="517" t="str">
        <f>二年级等级</f>
        <v/>
      </c>
      <c r="W265" s="516" t="str">
        <f>二年级一分钟跳绳得分</f>
        <v/>
      </c>
      <c r="X265" s="517" t="str">
        <f>二年级等级</f>
        <v/>
      </c>
      <c r="Y265" s="515"/>
      <c r="Z265" s="518"/>
      <c r="AA265" s="533"/>
      <c r="AB265" s="515"/>
      <c r="AC265" s="533" t="str">
        <f>二年级跳绳附加分</f>
        <v/>
      </c>
      <c r="AD265" s="534" t="str">
        <f>二年级标准分</f>
        <v/>
      </c>
      <c r="AE265" s="534" t="str">
        <f>二年级总分</f>
        <v/>
      </c>
      <c r="AF265" s="517" t="str">
        <f>二年级等级</f>
        <v/>
      </c>
    </row>
    <row r="266" spans="1:32">
      <c r="A266" s="476">
        <v>204</v>
      </c>
      <c r="B266" s="477">
        <v>54</v>
      </c>
      <c r="C266" s="478"/>
      <c r="D266" s="471"/>
      <c r="E266" s="472"/>
      <c r="F266" s="481"/>
      <c r="G266" s="480"/>
      <c r="H266" s="475"/>
      <c r="I266" s="501"/>
      <c r="J266" s="502"/>
      <c r="K266" s="495"/>
      <c r="L266" s="649"/>
      <c r="M266" s="644"/>
      <c r="N266" s="505" t="str">
        <f>二年级BMI</f>
        <v/>
      </c>
      <c r="O266" s="499" t="str">
        <f>二年级BMI等级</f>
        <v/>
      </c>
      <c r="P266" s="500" t="str">
        <f>二年级BMI得分</f>
        <v/>
      </c>
      <c r="Q266" s="515" t="str">
        <f>二年级肺活量得分</f>
        <v/>
      </c>
      <c r="R266" s="512" t="str">
        <f>二年级等级</f>
        <v/>
      </c>
      <c r="S266" s="516" t="str">
        <f>二年级50米跑得分</f>
        <v/>
      </c>
      <c r="T266" s="517" t="str">
        <f>二年级等级</f>
        <v/>
      </c>
      <c r="U266" s="516" t="str">
        <f>二年级坐位体前屈得分</f>
        <v/>
      </c>
      <c r="V266" s="517" t="str">
        <f>二年级等级</f>
        <v/>
      </c>
      <c r="W266" s="516" t="str">
        <f>二年级一分钟跳绳得分</f>
        <v/>
      </c>
      <c r="X266" s="517" t="str">
        <f>二年级等级</f>
        <v/>
      </c>
      <c r="Y266" s="515"/>
      <c r="Z266" s="518"/>
      <c r="AA266" s="533"/>
      <c r="AB266" s="515"/>
      <c r="AC266" s="533" t="str">
        <f>二年级跳绳附加分</f>
        <v/>
      </c>
      <c r="AD266" s="534" t="str">
        <f>二年级标准分</f>
        <v/>
      </c>
      <c r="AE266" s="534" t="str">
        <f>二年级总分</f>
        <v/>
      </c>
      <c r="AF266" s="517" t="str">
        <f>二年级等级</f>
        <v/>
      </c>
    </row>
    <row r="267" spans="1:32">
      <c r="A267" s="476">
        <v>204</v>
      </c>
      <c r="B267" s="477">
        <v>55</v>
      </c>
      <c r="C267" s="478"/>
      <c r="D267" s="471"/>
      <c r="E267" s="472"/>
      <c r="F267" s="481"/>
      <c r="G267" s="480"/>
      <c r="H267" s="475"/>
      <c r="I267" s="501"/>
      <c r="J267" s="502"/>
      <c r="K267" s="495"/>
      <c r="L267" s="649"/>
      <c r="M267" s="644"/>
      <c r="N267" s="505" t="str">
        <f>二年级BMI</f>
        <v/>
      </c>
      <c r="O267" s="499" t="str">
        <f>二年级BMI等级</f>
        <v/>
      </c>
      <c r="P267" s="500" t="str">
        <f>二年级BMI得分</f>
        <v/>
      </c>
      <c r="Q267" s="515" t="str">
        <f>二年级肺活量得分</f>
        <v/>
      </c>
      <c r="R267" s="512" t="str">
        <f>二年级等级</f>
        <v/>
      </c>
      <c r="S267" s="516" t="str">
        <f>二年级50米跑得分</f>
        <v/>
      </c>
      <c r="T267" s="517" t="str">
        <f>二年级等级</f>
        <v/>
      </c>
      <c r="U267" s="516" t="str">
        <f>二年级坐位体前屈得分</f>
        <v/>
      </c>
      <c r="V267" s="517" t="str">
        <f>二年级等级</f>
        <v/>
      </c>
      <c r="W267" s="516" t="str">
        <f>二年级一分钟跳绳得分</f>
        <v/>
      </c>
      <c r="X267" s="517" t="str">
        <f>二年级等级</f>
        <v/>
      </c>
      <c r="Y267" s="515"/>
      <c r="Z267" s="518"/>
      <c r="AA267" s="533"/>
      <c r="AB267" s="515"/>
      <c r="AC267" s="533" t="str">
        <f>二年级跳绳附加分</f>
        <v/>
      </c>
      <c r="AD267" s="534" t="str">
        <f>二年级标准分</f>
        <v/>
      </c>
      <c r="AE267" s="534" t="str">
        <f>二年级总分</f>
        <v/>
      </c>
      <c r="AF267" s="517" t="str">
        <f>二年级等级</f>
        <v/>
      </c>
    </row>
    <row r="268" spans="1:32">
      <c r="A268" s="476">
        <v>204</v>
      </c>
      <c r="B268" s="477">
        <v>56</v>
      </c>
      <c r="C268" s="478"/>
      <c r="D268" s="471"/>
      <c r="E268" s="478"/>
      <c r="F268" s="473"/>
      <c r="G268" s="480"/>
      <c r="H268" s="475"/>
      <c r="I268" s="501"/>
      <c r="J268" s="502"/>
      <c r="K268" s="502"/>
      <c r="L268" s="648"/>
      <c r="M268" s="643"/>
      <c r="N268" s="498" t="str">
        <f>二年级BMI</f>
        <v/>
      </c>
      <c r="O268" s="499" t="str">
        <f>二年级BMI等级</f>
        <v/>
      </c>
      <c r="P268" s="500" t="str">
        <f>二年级BMI得分</f>
        <v/>
      </c>
      <c r="Q268" s="515" t="str">
        <f>二年级肺活量得分</f>
        <v/>
      </c>
      <c r="R268" s="512" t="str">
        <f>二年级等级</f>
        <v/>
      </c>
      <c r="S268" s="516" t="str">
        <f>二年级50米跑得分</f>
        <v/>
      </c>
      <c r="T268" s="512" t="str">
        <f>二年级等级</f>
        <v/>
      </c>
      <c r="U268" s="516" t="str">
        <f>二年级坐位体前屈得分</f>
        <v/>
      </c>
      <c r="V268" s="512" t="str">
        <f>二年级等级</f>
        <v/>
      </c>
      <c r="W268" s="516" t="str">
        <f>二年级一分钟跳绳得分</f>
        <v/>
      </c>
      <c r="X268" s="512" t="str">
        <f>二年级等级</f>
        <v/>
      </c>
      <c r="Y268" s="511"/>
      <c r="Z268" s="514"/>
      <c r="AA268" s="530"/>
      <c r="AB268" s="511"/>
      <c r="AC268" s="530" t="str">
        <f>二年级跳绳附加分</f>
        <v/>
      </c>
      <c r="AD268" s="534" t="str">
        <f>二年级标准分</f>
        <v/>
      </c>
      <c r="AE268" s="531" t="str">
        <f>二年级总分</f>
        <v/>
      </c>
      <c r="AF268" s="512" t="str">
        <f>二年级等级</f>
        <v/>
      </c>
    </row>
    <row r="269" spans="1:32">
      <c r="A269" s="476">
        <v>204</v>
      </c>
      <c r="B269" s="477">
        <v>57</v>
      </c>
      <c r="C269" s="478"/>
      <c r="D269" s="471"/>
      <c r="E269" s="478"/>
      <c r="F269" s="473"/>
      <c r="G269" s="480"/>
      <c r="H269" s="475"/>
      <c r="I269" s="501"/>
      <c r="J269" s="502"/>
      <c r="K269" s="502"/>
      <c r="L269" s="649"/>
      <c r="M269" s="644"/>
      <c r="N269" s="505" t="str">
        <f>二年级BMI</f>
        <v/>
      </c>
      <c r="O269" s="499" t="str">
        <f>二年级BMI等级</f>
        <v/>
      </c>
      <c r="P269" s="500" t="str">
        <f>二年级BMI得分</f>
        <v/>
      </c>
      <c r="Q269" s="515" t="str">
        <f>二年级肺活量得分</f>
        <v/>
      </c>
      <c r="R269" s="512" t="str">
        <f>二年级等级</f>
        <v/>
      </c>
      <c r="S269" s="516" t="str">
        <f>二年级50米跑得分</f>
        <v/>
      </c>
      <c r="T269" s="512" t="str">
        <f>二年级等级</f>
        <v/>
      </c>
      <c r="U269" s="516" t="str">
        <f>二年级坐位体前屈得分</f>
        <v/>
      </c>
      <c r="V269" s="517" t="str">
        <f>二年级等级</f>
        <v/>
      </c>
      <c r="W269" s="516" t="str">
        <f>二年级一分钟跳绳得分</f>
        <v/>
      </c>
      <c r="X269" s="517" t="str">
        <f>二年级等级</f>
        <v/>
      </c>
      <c r="Y269" s="515"/>
      <c r="Z269" s="518"/>
      <c r="AA269" s="533"/>
      <c r="AB269" s="515"/>
      <c r="AC269" s="533" t="str">
        <f>二年级跳绳附加分</f>
        <v/>
      </c>
      <c r="AD269" s="534" t="str">
        <f>二年级标准分</f>
        <v/>
      </c>
      <c r="AE269" s="534" t="str">
        <f>二年级总分</f>
        <v/>
      </c>
      <c r="AF269" s="517" t="str">
        <f>二年级等级</f>
        <v/>
      </c>
    </row>
    <row r="270" spans="1:32">
      <c r="A270" s="476">
        <v>204</v>
      </c>
      <c r="B270" s="477">
        <v>58</v>
      </c>
      <c r="C270" s="478"/>
      <c r="D270" s="471"/>
      <c r="E270" s="478"/>
      <c r="F270" s="473"/>
      <c r="G270" s="480"/>
      <c r="H270" s="475"/>
      <c r="I270" s="501"/>
      <c r="J270" s="502"/>
      <c r="K270" s="502"/>
      <c r="L270" s="649"/>
      <c r="M270" s="644"/>
      <c r="N270" s="505" t="str">
        <f>二年级BMI</f>
        <v/>
      </c>
      <c r="O270" s="499" t="str">
        <f>二年级BMI等级</f>
        <v/>
      </c>
      <c r="P270" s="500" t="str">
        <f>二年级BMI得分</f>
        <v/>
      </c>
      <c r="Q270" s="515" t="str">
        <f>二年级肺活量得分</f>
        <v/>
      </c>
      <c r="R270" s="512" t="str">
        <f>二年级等级</f>
        <v/>
      </c>
      <c r="S270" s="516" t="str">
        <f>二年级50米跑得分</f>
        <v/>
      </c>
      <c r="T270" s="512" t="str">
        <f>二年级等级</f>
        <v/>
      </c>
      <c r="U270" s="516" t="str">
        <f>二年级坐位体前屈得分</f>
        <v/>
      </c>
      <c r="V270" s="517" t="str">
        <f>二年级等级</f>
        <v/>
      </c>
      <c r="W270" s="516" t="str">
        <f>二年级一分钟跳绳得分</f>
        <v/>
      </c>
      <c r="X270" s="517" t="str">
        <f>二年级等级</f>
        <v/>
      </c>
      <c r="Y270" s="515"/>
      <c r="Z270" s="518"/>
      <c r="AA270" s="533"/>
      <c r="AB270" s="515"/>
      <c r="AC270" s="533" t="str">
        <f>二年级跳绳附加分</f>
        <v/>
      </c>
      <c r="AD270" s="534" t="str">
        <f>二年级标准分</f>
        <v/>
      </c>
      <c r="AE270" s="534" t="str">
        <f>二年级总分</f>
        <v/>
      </c>
      <c r="AF270" s="517" t="str">
        <f>二年级等级</f>
        <v/>
      </c>
    </row>
    <row r="271" spans="1:32">
      <c r="A271" s="476">
        <v>204</v>
      </c>
      <c r="B271" s="477">
        <v>59</v>
      </c>
      <c r="C271" s="478"/>
      <c r="D271" s="471"/>
      <c r="E271" s="478"/>
      <c r="F271" s="473"/>
      <c r="G271" s="474"/>
      <c r="H271" s="475"/>
      <c r="I271" s="501"/>
      <c r="J271" s="502"/>
      <c r="K271" s="502"/>
      <c r="L271" s="649"/>
      <c r="M271" s="644"/>
      <c r="N271" s="505" t="str">
        <f>二年级BMI</f>
        <v/>
      </c>
      <c r="O271" s="499" t="str">
        <f>二年级BMI等级</f>
        <v/>
      </c>
      <c r="P271" s="500" t="str">
        <f>二年级BMI得分</f>
        <v/>
      </c>
      <c r="Q271" s="515" t="str">
        <f>二年级肺活量得分</f>
        <v/>
      </c>
      <c r="R271" s="512" t="str">
        <f>二年级等级</f>
        <v/>
      </c>
      <c r="S271" s="516" t="str">
        <f>二年级50米跑得分</f>
        <v/>
      </c>
      <c r="T271" s="512" t="str">
        <f>二年级等级</f>
        <v/>
      </c>
      <c r="U271" s="516" t="str">
        <f>二年级坐位体前屈得分</f>
        <v/>
      </c>
      <c r="V271" s="517" t="str">
        <f>二年级等级</f>
        <v/>
      </c>
      <c r="W271" s="516" t="str">
        <f>二年级一分钟跳绳得分</f>
        <v/>
      </c>
      <c r="X271" s="517" t="str">
        <f>二年级等级</f>
        <v/>
      </c>
      <c r="Y271" s="515"/>
      <c r="Z271" s="518"/>
      <c r="AA271" s="533"/>
      <c r="AB271" s="515"/>
      <c r="AC271" s="533" t="str">
        <f>二年级跳绳附加分</f>
        <v/>
      </c>
      <c r="AD271" s="534" t="str">
        <f>二年级标准分</f>
        <v/>
      </c>
      <c r="AE271" s="534" t="str">
        <f>二年级总分</f>
        <v/>
      </c>
      <c r="AF271" s="517" t="str">
        <f>二年级等级</f>
        <v/>
      </c>
    </row>
    <row r="272" spans="1:32">
      <c r="A272" s="476">
        <v>204</v>
      </c>
      <c r="B272" s="477">
        <v>60</v>
      </c>
      <c r="C272" s="478"/>
      <c r="D272" s="471"/>
      <c r="E272" s="478"/>
      <c r="F272" s="473"/>
      <c r="G272" s="474"/>
      <c r="H272" s="475"/>
      <c r="I272" s="501"/>
      <c r="J272" s="502"/>
      <c r="K272" s="502"/>
      <c r="L272" s="649"/>
      <c r="M272" s="644"/>
      <c r="N272" s="505" t="str">
        <f>二年级BMI</f>
        <v/>
      </c>
      <c r="O272" s="499" t="str">
        <f>二年级BMI等级</f>
        <v/>
      </c>
      <c r="P272" s="500" t="str">
        <f>二年级BMI得分</f>
        <v/>
      </c>
      <c r="Q272" s="515" t="str">
        <f>二年级肺活量得分</f>
        <v/>
      </c>
      <c r="R272" s="512" t="str">
        <f>二年级等级</f>
        <v/>
      </c>
      <c r="S272" s="516" t="str">
        <f>二年级50米跑得分</f>
        <v/>
      </c>
      <c r="T272" s="512" t="str">
        <f>二年级等级</f>
        <v/>
      </c>
      <c r="U272" s="516" t="str">
        <f>二年级坐位体前屈得分</f>
        <v/>
      </c>
      <c r="V272" s="517" t="str">
        <f>二年级等级</f>
        <v/>
      </c>
      <c r="W272" s="516" t="str">
        <f>二年级一分钟跳绳得分</f>
        <v/>
      </c>
      <c r="X272" s="517" t="str">
        <f>二年级等级</f>
        <v/>
      </c>
      <c r="Y272" s="515"/>
      <c r="Z272" s="518"/>
      <c r="AA272" s="533"/>
      <c r="AB272" s="515"/>
      <c r="AC272" s="533" t="str">
        <f>二年级跳绳附加分</f>
        <v/>
      </c>
      <c r="AD272" s="534" t="str">
        <f>二年级标准分</f>
        <v/>
      </c>
      <c r="AE272" s="534" t="str">
        <f>二年级总分</f>
        <v/>
      </c>
      <c r="AF272" s="517" t="str">
        <f>二年级等级</f>
        <v/>
      </c>
    </row>
    <row r="273" spans="1:32">
      <c r="A273" s="476">
        <v>204</v>
      </c>
      <c r="B273" s="477">
        <v>61</v>
      </c>
      <c r="C273" s="478"/>
      <c r="D273" s="471"/>
      <c r="E273" s="478"/>
      <c r="F273" s="473"/>
      <c r="G273" s="480"/>
      <c r="H273" s="475"/>
      <c r="I273" s="501"/>
      <c r="J273" s="502"/>
      <c r="K273" s="502"/>
      <c r="L273" s="649"/>
      <c r="M273" s="644"/>
      <c r="N273" s="505" t="str">
        <f>二年级BMI</f>
        <v/>
      </c>
      <c r="O273" s="499" t="str">
        <f>二年级BMI等级</f>
        <v/>
      </c>
      <c r="P273" s="500" t="str">
        <f>二年级BMI得分</f>
        <v/>
      </c>
      <c r="Q273" s="515" t="str">
        <f>二年级肺活量得分</f>
        <v/>
      </c>
      <c r="R273" s="512" t="str">
        <f>二年级等级</f>
        <v/>
      </c>
      <c r="S273" s="516" t="str">
        <f>二年级50米跑得分</f>
        <v/>
      </c>
      <c r="T273" s="512" t="str">
        <f>二年级等级</f>
        <v/>
      </c>
      <c r="U273" s="516" t="str">
        <f>二年级坐位体前屈得分</f>
        <v/>
      </c>
      <c r="V273" s="517" t="str">
        <f>二年级等级</f>
        <v/>
      </c>
      <c r="W273" s="516" t="str">
        <f>二年级一分钟跳绳得分</f>
        <v/>
      </c>
      <c r="X273" s="517" t="str">
        <f>二年级等级</f>
        <v/>
      </c>
      <c r="Y273" s="515"/>
      <c r="Z273" s="518"/>
      <c r="AA273" s="533"/>
      <c r="AB273" s="515"/>
      <c r="AC273" s="533" t="str">
        <f>二年级跳绳附加分</f>
        <v/>
      </c>
      <c r="AD273" s="534" t="str">
        <f>二年级标准分</f>
        <v/>
      </c>
      <c r="AE273" s="534" t="str">
        <f>二年级总分</f>
        <v/>
      </c>
      <c r="AF273" s="517" t="str">
        <f>二年级等级</f>
        <v/>
      </c>
    </row>
    <row r="274" spans="1:32">
      <c r="A274" s="476">
        <v>204</v>
      </c>
      <c r="B274" s="477">
        <v>62</v>
      </c>
      <c r="C274" s="478"/>
      <c r="D274" s="471"/>
      <c r="E274" s="478"/>
      <c r="F274" s="473"/>
      <c r="G274" s="480"/>
      <c r="H274" s="475"/>
      <c r="I274" s="501"/>
      <c r="J274" s="502"/>
      <c r="K274" s="502"/>
      <c r="L274" s="649"/>
      <c r="M274" s="644"/>
      <c r="N274" s="505" t="str">
        <f>二年级BMI</f>
        <v/>
      </c>
      <c r="O274" s="499" t="str">
        <f>二年级BMI等级</f>
        <v/>
      </c>
      <c r="P274" s="500" t="str">
        <f>二年级BMI得分</f>
        <v/>
      </c>
      <c r="Q274" s="515" t="str">
        <f>二年级肺活量得分</f>
        <v/>
      </c>
      <c r="R274" s="512" t="str">
        <f>二年级等级</f>
        <v/>
      </c>
      <c r="S274" s="516" t="str">
        <f>二年级50米跑得分</f>
        <v/>
      </c>
      <c r="T274" s="517" t="str">
        <f>二年级等级</f>
        <v/>
      </c>
      <c r="U274" s="516" t="str">
        <f>二年级坐位体前屈得分</f>
        <v/>
      </c>
      <c r="V274" s="517" t="str">
        <f>二年级等级</f>
        <v/>
      </c>
      <c r="W274" s="516" t="str">
        <f>二年级一分钟跳绳得分</f>
        <v/>
      </c>
      <c r="X274" s="517" t="str">
        <f>二年级等级</f>
        <v/>
      </c>
      <c r="Y274" s="515"/>
      <c r="Z274" s="518"/>
      <c r="AA274" s="533"/>
      <c r="AB274" s="515"/>
      <c r="AC274" s="533" t="str">
        <f>二年级跳绳附加分</f>
        <v/>
      </c>
      <c r="AD274" s="534" t="str">
        <f>二年级标准分</f>
        <v/>
      </c>
      <c r="AE274" s="534" t="str">
        <f>二年级总分</f>
        <v/>
      </c>
      <c r="AF274" s="517" t="str">
        <f>二年级等级</f>
        <v/>
      </c>
    </row>
    <row r="275" spans="1:32">
      <c r="A275" s="476">
        <v>204</v>
      </c>
      <c r="B275" s="477">
        <v>63</v>
      </c>
      <c r="C275" s="478"/>
      <c r="D275" s="471"/>
      <c r="E275" s="478"/>
      <c r="F275" s="473"/>
      <c r="G275" s="480"/>
      <c r="H275" s="475"/>
      <c r="I275" s="501"/>
      <c r="J275" s="502"/>
      <c r="K275" s="502"/>
      <c r="L275" s="649"/>
      <c r="M275" s="644"/>
      <c r="N275" s="505" t="str">
        <f>二年级BMI</f>
        <v/>
      </c>
      <c r="O275" s="499" t="str">
        <f>二年级BMI等级</f>
        <v/>
      </c>
      <c r="P275" s="500" t="str">
        <f>二年级BMI得分</f>
        <v/>
      </c>
      <c r="Q275" s="515" t="str">
        <f>二年级肺活量得分</f>
        <v/>
      </c>
      <c r="R275" s="512" t="str">
        <f>二年级等级</f>
        <v/>
      </c>
      <c r="S275" s="516" t="str">
        <f>二年级50米跑得分</f>
        <v/>
      </c>
      <c r="T275" s="517" t="str">
        <f>二年级等级</f>
        <v/>
      </c>
      <c r="U275" s="516" t="str">
        <f>二年级坐位体前屈得分</f>
        <v/>
      </c>
      <c r="V275" s="517" t="str">
        <f>二年级等级</f>
        <v/>
      </c>
      <c r="W275" s="516" t="str">
        <f>二年级一分钟跳绳得分</f>
        <v/>
      </c>
      <c r="X275" s="517" t="str">
        <f>二年级等级</f>
        <v/>
      </c>
      <c r="Y275" s="515"/>
      <c r="Z275" s="518"/>
      <c r="AA275" s="533"/>
      <c r="AB275" s="515"/>
      <c r="AC275" s="533" t="str">
        <f>二年级跳绳附加分</f>
        <v/>
      </c>
      <c r="AD275" s="534" t="str">
        <f>二年级标准分</f>
        <v/>
      </c>
      <c r="AE275" s="534" t="str">
        <f>二年级总分</f>
        <v/>
      </c>
      <c r="AF275" s="517" t="str">
        <f>二年级等级</f>
        <v/>
      </c>
    </row>
    <row r="276" spans="1:32">
      <c r="A276" s="476">
        <v>204</v>
      </c>
      <c r="B276" s="477">
        <v>64</v>
      </c>
      <c r="C276" s="478"/>
      <c r="D276" s="471"/>
      <c r="E276" s="478"/>
      <c r="F276" s="473"/>
      <c r="G276" s="480"/>
      <c r="H276" s="475"/>
      <c r="I276" s="501"/>
      <c r="J276" s="502"/>
      <c r="K276" s="502"/>
      <c r="L276" s="649"/>
      <c r="M276" s="644"/>
      <c r="N276" s="505" t="str">
        <f>二年级BMI</f>
        <v/>
      </c>
      <c r="O276" s="499" t="str">
        <f>二年级BMI等级</f>
        <v/>
      </c>
      <c r="P276" s="500" t="str">
        <f>二年级BMI得分</f>
        <v/>
      </c>
      <c r="Q276" s="515" t="str">
        <f>二年级肺活量得分</f>
        <v/>
      </c>
      <c r="R276" s="512" t="str">
        <f>二年级等级</f>
        <v/>
      </c>
      <c r="S276" s="516" t="str">
        <f>二年级50米跑得分</f>
        <v/>
      </c>
      <c r="T276" s="517" t="str">
        <f>二年级等级</f>
        <v/>
      </c>
      <c r="U276" s="516" t="str">
        <f>二年级坐位体前屈得分</f>
        <v/>
      </c>
      <c r="V276" s="517" t="str">
        <f>二年级等级</f>
        <v/>
      </c>
      <c r="W276" s="516" t="str">
        <f>二年级一分钟跳绳得分</f>
        <v/>
      </c>
      <c r="X276" s="517" t="str">
        <f>二年级等级</f>
        <v/>
      </c>
      <c r="Y276" s="515"/>
      <c r="Z276" s="518"/>
      <c r="AA276" s="533"/>
      <c r="AB276" s="515"/>
      <c r="AC276" s="533" t="str">
        <f>二年级跳绳附加分</f>
        <v/>
      </c>
      <c r="AD276" s="534" t="str">
        <f>二年级标准分</f>
        <v/>
      </c>
      <c r="AE276" s="534" t="str">
        <f>二年级总分</f>
        <v/>
      </c>
      <c r="AF276" s="517" t="str">
        <f>二年级等级</f>
        <v/>
      </c>
    </row>
    <row r="277" spans="1:32">
      <c r="A277" s="476">
        <v>204</v>
      </c>
      <c r="B277" s="477">
        <v>65</v>
      </c>
      <c r="C277" s="478"/>
      <c r="D277" s="471"/>
      <c r="E277" s="478"/>
      <c r="F277" s="473"/>
      <c r="G277" s="480"/>
      <c r="H277" s="475"/>
      <c r="I277" s="501"/>
      <c r="J277" s="502"/>
      <c r="K277" s="502"/>
      <c r="L277" s="649"/>
      <c r="M277" s="644"/>
      <c r="N277" s="505" t="str">
        <f>二年级BMI</f>
        <v/>
      </c>
      <c r="O277" s="499" t="str">
        <f>二年级BMI等级</f>
        <v/>
      </c>
      <c r="P277" s="500" t="str">
        <f>二年级BMI得分</f>
        <v/>
      </c>
      <c r="Q277" s="515" t="str">
        <f>二年级肺活量得分</f>
        <v/>
      </c>
      <c r="R277" s="512" t="str">
        <f>二年级等级</f>
        <v/>
      </c>
      <c r="S277" s="516" t="str">
        <f>二年级50米跑得分</f>
        <v/>
      </c>
      <c r="T277" s="517" t="str">
        <f>二年级等级</f>
        <v/>
      </c>
      <c r="U277" s="516" t="str">
        <f>二年级坐位体前屈得分</f>
        <v/>
      </c>
      <c r="V277" s="517" t="str">
        <f>二年级等级</f>
        <v/>
      </c>
      <c r="W277" s="516" t="str">
        <f>二年级一分钟跳绳得分</f>
        <v/>
      </c>
      <c r="X277" s="517" t="str">
        <f>二年级等级</f>
        <v/>
      </c>
      <c r="Y277" s="515"/>
      <c r="Z277" s="518"/>
      <c r="AA277" s="533"/>
      <c r="AB277" s="515"/>
      <c r="AC277" s="533" t="str">
        <f>二年级跳绳附加分</f>
        <v/>
      </c>
      <c r="AD277" s="534" t="str">
        <f>二年级标准分</f>
        <v/>
      </c>
      <c r="AE277" s="534" t="str">
        <f>二年级总分</f>
        <v/>
      </c>
      <c r="AF277" s="517" t="str">
        <f>二年级等级</f>
        <v/>
      </c>
    </row>
    <row r="278" spans="1:32">
      <c r="A278" s="476">
        <v>204</v>
      </c>
      <c r="B278" s="477">
        <v>66</v>
      </c>
      <c r="C278" s="478"/>
      <c r="D278" s="471"/>
      <c r="E278" s="478"/>
      <c r="F278" s="473"/>
      <c r="G278" s="480"/>
      <c r="H278" s="475"/>
      <c r="I278" s="501"/>
      <c r="J278" s="502"/>
      <c r="K278" s="502"/>
      <c r="L278" s="649"/>
      <c r="M278" s="644"/>
      <c r="N278" s="505" t="str">
        <f>二年级BMI</f>
        <v/>
      </c>
      <c r="O278" s="499" t="str">
        <f>二年级BMI等级</f>
        <v/>
      </c>
      <c r="P278" s="500" t="str">
        <f>二年级BMI得分</f>
        <v/>
      </c>
      <c r="Q278" s="515" t="str">
        <f>二年级肺活量得分</f>
        <v/>
      </c>
      <c r="R278" s="512" t="str">
        <f>二年级等级</f>
        <v/>
      </c>
      <c r="S278" s="516" t="str">
        <f>二年级50米跑得分</f>
        <v/>
      </c>
      <c r="T278" s="517" t="str">
        <f>二年级等级</f>
        <v/>
      </c>
      <c r="U278" s="516" t="str">
        <f>二年级坐位体前屈得分</f>
        <v/>
      </c>
      <c r="V278" s="517" t="str">
        <f>二年级等级</f>
        <v/>
      </c>
      <c r="W278" s="516" t="str">
        <f>二年级一分钟跳绳得分</f>
        <v/>
      </c>
      <c r="X278" s="517" t="str">
        <f>二年级等级</f>
        <v/>
      </c>
      <c r="Y278" s="515"/>
      <c r="Z278" s="518"/>
      <c r="AA278" s="533"/>
      <c r="AB278" s="515"/>
      <c r="AC278" s="533" t="str">
        <f>二年级跳绳附加分</f>
        <v/>
      </c>
      <c r="AD278" s="534" t="str">
        <f>二年级标准分</f>
        <v/>
      </c>
      <c r="AE278" s="534" t="str">
        <f>二年级总分</f>
        <v/>
      </c>
      <c r="AF278" s="517" t="str">
        <f>二年级等级</f>
        <v/>
      </c>
    </row>
    <row r="279" spans="1:32">
      <c r="A279" s="476">
        <v>204</v>
      </c>
      <c r="B279" s="477">
        <v>67</v>
      </c>
      <c r="C279" s="478"/>
      <c r="D279" s="471"/>
      <c r="E279" s="478"/>
      <c r="F279" s="473"/>
      <c r="G279" s="480"/>
      <c r="H279" s="475"/>
      <c r="I279" s="501"/>
      <c r="J279" s="502"/>
      <c r="K279" s="502"/>
      <c r="L279" s="649"/>
      <c r="M279" s="644"/>
      <c r="N279" s="505" t="str">
        <f>二年级BMI</f>
        <v/>
      </c>
      <c r="O279" s="499" t="str">
        <f>二年级BMI等级</f>
        <v/>
      </c>
      <c r="P279" s="500" t="str">
        <f>二年级BMI得分</f>
        <v/>
      </c>
      <c r="Q279" s="515" t="str">
        <f>二年级肺活量得分</f>
        <v/>
      </c>
      <c r="R279" s="512" t="str">
        <f>二年级等级</f>
        <v/>
      </c>
      <c r="S279" s="516" t="str">
        <f>二年级50米跑得分</f>
        <v/>
      </c>
      <c r="T279" s="517" t="str">
        <f>二年级等级</f>
        <v/>
      </c>
      <c r="U279" s="516" t="str">
        <f>二年级坐位体前屈得分</f>
        <v/>
      </c>
      <c r="V279" s="517" t="str">
        <f>二年级等级</f>
        <v/>
      </c>
      <c r="W279" s="516" t="str">
        <f>二年级一分钟跳绳得分</f>
        <v/>
      </c>
      <c r="X279" s="517" t="str">
        <f>二年级等级</f>
        <v/>
      </c>
      <c r="Y279" s="515"/>
      <c r="Z279" s="518"/>
      <c r="AA279" s="533"/>
      <c r="AB279" s="515"/>
      <c r="AC279" s="533" t="str">
        <f>二年级跳绳附加分</f>
        <v/>
      </c>
      <c r="AD279" s="534" t="str">
        <f>二年级标准分</f>
        <v/>
      </c>
      <c r="AE279" s="534" t="str">
        <f>二年级总分</f>
        <v/>
      </c>
      <c r="AF279" s="517" t="str">
        <f>二年级等级</f>
        <v/>
      </c>
    </row>
    <row r="280" spans="1:32">
      <c r="A280" s="476">
        <v>204</v>
      </c>
      <c r="B280" s="477">
        <v>68</v>
      </c>
      <c r="C280" s="478"/>
      <c r="D280" s="471"/>
      <c r="E280" s="478"/>
      <c r="F280" s="473"/>
      <c r="G280" s="480"/>
      <c r="H280" s="475"/>
      <c r="I280" s="501"/>
      <c r="J280" s="502"/>
      <c r="K280" s="502"/>
      <c r="L280" s="649"/>
      <c r="M280" s="644"/>
      <c r="N280" s="505" t="str">
        <f>二年级BMI</f>
        <v/>
      </c>
      <c r="O280" s="499" t="str">
        <f>二年级BMI等级</f>
        <v/>
      </c>
      <c r="P280" s="500" t="str">
        <f>二年级BMI得分</f>
        <v/>
      </c>
      <c r="Q280" s="515" t="str">
        <f>二年级肺活量得分</f>
        <v/>
      </c>
      <c r="R280" s="512" t="str">
        <f>二年级等级</f>
        <v/>
      </c>
      <c r="S280" s="516" t="str">
        <f>二年级50米跑得分</f>
        <v/>
      </c>
      <c r="T280" s="517" t="str">
        <f>二年级等级</f>
        <v/>
      </c>
      <c r="U280" s="516" t="str">
        <f>二年级坐位体前屈得分</f>
        <v/>
      </c>
      <c r="V280" s="517" t="str">
        <f>二年级等级</f>
        <v/>
      </c>
      <c r="W280" s="516" t="str">
        <f>二年级一分钟跳绳得分</f>
        <v/>
      </c>
      <c r="X280" s="517" t="str">
        <f>二年级等级</f>
        <v/>
      </c>
      <c r="Y280" s="515"/>
      <c r="Z280" s="518"/>
      <c r="AA280" s="533"/>
      <c r="AB280" s="515"/>
      <c r="AC280" s="533" t="str">
        <f>二年级跳绳附加分</f>
        <v/>
      </c>
      <c r="AD280" s="534" t="str">
        <f>二年级标准分</f>
        <v/>
      </c>
      <c r="AE280" s="534" t="str">
        <f>二年级总分</f>
        <v/>
      </c>
      <c r="AF280" s="517" t="str">
        <f>二年级等级</f>
        <v/>
      </c>
    </row>
    <row r="281" spans="1:32">
      <c r="A281" s="476">
        <v>204</v>
      </c>
      <c r="B281" s="477">
        <v>69</v>
      </c>
      <c r="C281" s="478"/>
      <c r="D281" s="471"/>
      <c r="E281" s="478"/>
      <c r="F281" s="473"/>
      <c r="G281" s="480"/>
      <c r="H281" s="475"/>
      <c r="I281" s="501"/>
      <c r="J281" s="502"/>
      <c r="K281" s="502"/>
      <c r="L281" s="649"/>
      <c r="M281" s="644"/>
      <c r="N281" s="505" t="str">
        <f>二年级BMI</f>
        <v/>
      </c>
      <c r="O281" s="499" t="str">
        <f>二年级BMI等级</f>
        <v/>
      </c>
      <c r="P281" s="500" t="str">
        <f>二年级BMI得分</f>
        <v/>
      </c>
      <c r="Q281" s="515" t="str">
        <f>二年级肺活量得分</f>
        <v/>
      </c>
      <c r="R281" s="512" t="str">
        <f>二年级等级</f>
        <v/>
      </c>
      <c r="S281" s="516" t="str">
        <f>二年级50米跑得分</f>
        <v/>
      </c>
      <c r="T281" s="517" t="str">
        <f>二年级等级</f>
        <v/>
      </c>
      <c r="U281" s="516" t="str">
        <f>二年级坐位体前屈得分</f>
        <v/>
      </c>
      <c r="V281" s="517" t="str">
        <f>二年级等级</f>
        <v/>
      </c>
      <c r="W281" s="516" t="str">
        <f>二年级一分钟跳绳得分</f>
        <v/>
      </c>
      <c r="X281" s="517" t="str">
        <f>二年级等级</f>
        <v/>
      </c>
      <c r="Y281" s="515"/>
      <c r="Z281" s="518"/>
      <c r="AA281" s="533"/>
      <c r="AB281" s="515"/>
      <c r="AC281" s="533" t="str">
        <f>二年级跳绳附加分</f>
        <v/>
      </c>
      <c r="AD281" s="534" t="str">
        <f>二年级标准分</f>
        <v/>
      </c>
      <c r="AE281" s="534" t="str">
        <f>二年级总分</f>
        <v/>
      </c>
      <c r="AF281" s="517" t="str">
        <f>二年级等级</f>
        <v/>
      </c>
    </row>
    <row r="282" ht="15.75" spans="1:32">
      <c r="A282" s="535">
        <v>204</v>
      </c>
      <c r="B282" s="536">
        <v>70</v>
      </c>
      <c r="C282" s="537"/>
      <c r="D282" s="538"/>
      <c r="E282" s="537"/>
      <c r="F282" s="583"/>
      <c r="G282" s="570"/>
      <c r="H282" s="542"/>
      <c r="I282" s="543"/>
      <c r="J282" s="544"/>
      <c r="K282" s="584"/>
      <c r="L282" s="650"/>
      <c r="M282" s="645"/>
      <c r="N282" s="548" t="str">
        <f>二年级BMI</f>
        <v/>
      </c>
      <c r="O282" s="549" t="str">
        <f>二年级BMI等级</f>
        <v/>
      </c>
      <c r="P282" s="550" t="str">
        <f>二年级BMI得分</f>
        <v/>
      </c>
      <c r="Q282" s="556" t="str">
        <f>二年级肺活量得分</f>
        <v/>
      </c>
      <c r="R282" s="557" t="str">
        <f>二年级等级</f>
        <v/>
      </c>
      <c r="S282" s="558" t="str">
        <f>二年级50米跑得分</f>
        <v/>
      </c>
      <c r="T282" s="559" t="str">
        <f>二年级等级</f>
        <v/>
      </c>
      <c r="U282" s="558" t="str">
        <f>二年级坐位体前屈得分</f>
        <v/>
      </c>
      <c r="V282" s="559" t="str">
        <f>二年级等级</f>
        <v/>
      </c>
      <c r="W282" s="558" t="str">
        <f>二年级一分钟跳绳得分</f>
        <v/>
      </c>
      <c r="X282" s="559" t="str">
        <f>二年级等级</f>
        <v/>
      </c>
      <c r="Y282" s="556"/>
      <c r="Z282" s="563"/>
      <c r="AA282" s="564"/>
      <c r="AB282" s="556"/>
      <c r="AC282" s="565" t="str">
        <f>二年级跳绳附加分</f>
        <v/>
      </c>
      <c r="AD282" s="566" t="str">
        <f>二年级标准分</f>
        <v/>
      </c>
      <c r="AE282" s="566" t="str">
        <f>二年级总分</f>
        <v/>
      </c>
      <c r="AF282" s="567" t="str">
        <f>二年级等级</f>
        <v/>
      </c>
    </row>
    <row r="283" ht="15.75" spans="1:32">
      <c r="A283" s="468">
        <v>205</v>
      </c>
      <c r="B283" s="469">
        <v>1</v>
      </c>
      <c r="C283" s="472"/>
      <c r="D283" s="471"/>
      <c r="E283" s="472"/>
      <c r="F283" s="473"/>
      <c r="G283" s="474"/>
      <c r="H283" s="475"/>
      <c r="I283" s="494"/>
      <c r="J283" s="495"/>
      <c r="K283" s="581"/>
      <c r="L283" s="651"/>
      <c r="M283" s="646"/>
      <c r="N283" s="553" t="str">
        <f>二年级BMI</f>
        <v/>
      </c>
      <c r="O283" s="554" t="str">
        <f>二年级BMI等级</f>
        <v/>
      </c>
      <c r="P283" s="555" t="str">
        <f>二年级BMI得分</f>
        <v/>
      </c>
      <c r="Q283" s="560" t="str">
        <f>二年级肺活量得分</f>
        <v/>
      </c>
      <c r="R283" s="561" t="str">
        <f>二年级等级</f>
        <v/>
      </c>
      <c r="S283" s="562" t="str">
        <f>二年级50米跑得分</f>
        <v/>
      </c>
      <c r="T283" s="561" t="str">
        <f>二年级等级</f>
        <v/>
      </c>
      <c r="U283" s="562" t="str">
        <f>二年级坐位体前屈得分</f>
        <v/>
      </c>
      <c r="V283" s="561" t="str">
        <f>二年级等级</f>
        <v/>
      </c>
      <c r="W283" s="562" t="str">
        <f>二年级一分钟跳绳得分</f>
        <v/>
      </c>
      <c r="X283" s="561" t="str">
        <f>二年级等级</f>
        <v/>
      </c>
      <c r="Y283" s="560"/>
      <c r="Z283" s="568"/>
      <c r="AA283" s="569"/>
      <c r="AB283" s="560"/>
      <c r="AC283" s="530" t="str">
        <f>二年级跳绳附加分</f>
        <v/>
      </c>
      <c r="AD283" s="531" t="str">
        <f>二年级标准分</f>
        <v/>
      </c>
      <c r="AE283" s="531" t="str">
        <f>二年级总分</f>
        <v/>
      </c>
      <c r="AF283" s="512" t="str">
        <f>二年级等级</f>
        <v/>
      </c>
    </row>
    <row r="284" spans="1:32">
      <c r="A284" s="476">
        <v>205</v>
      </c>
      <c r="B284" s="477">
        <v>2</v>
      </c>
      <c r="C284" s="478"/>
      <c r="D284" s="471"/>
      <c r="E284" s="478"/>
      <c r="F284" s="473"/>
      <c r="G284" s="480"/>
      <c r="H284" s="475"/>
      <c r="I284" s="501"/>
      <c r="J284" s="502"/>
      <c r="K284" s="502"/>
      <c r="L284" s="649"/>
      <c r="M284" s="644"/>
      <c r="N284" s="505" t="str">
        <f>二年级BMI</f>
        <v/>
      </c>
      <c r="O284" s="499" t="str">
        <f>二年级BMI等级</f>
        <v/>
      </c>
      <c r="P284" s="500" t="str">
        <f>二年级BMI得分</f>
        <v/>
      </c>
      <c r="Q284" s="515" t="str">
        <f>二年级肺活量得分</f>
        <v/>
      </c>
      <c r="R284" s="512" t="str">
        <f>二年级等级</f>
        <v/>
      </c>
      <c r="S284" s="516" t="str">
        <f>二年级50米跑得分</f>
        <v/>
      </c>
      <c r="T284" s="517" t="str">
        <f>二年级等级</f>
        <v/>
      </c>
      <c r="U284" s="516" t="str">
        <f>二年级坐位体前屈得分</f>
        <v/>
      </c>
      <c r="V284" s="517" t="str">
        <f>二年级等级</f>
        <v/>
      </c>
      <c r="W284" s="516" t="str">
        <f>二年级一分钟跳绳得分</f>
        <v/>
      </c>
      <c r="X284" s="517" t="str">
        <f>二年级等级</f>
        <v/>
      </c>
      <c r="Y284" s="515"/>
      <c r="Z284" s="518"/>
      <c r="AA284" s="533"/>
      <c r="AB284" s="515"/>
      <c r="AC284" s="533" t="str">
        <f>二年级跳绳附加分</f>
        <v/>
      </c>
      <c r="AD284" s="534" t="str">
        <f>二年级标准分</f>
        <v/>
      </c>
      <c r="AE284" s="534" t="str">
        <f>二年级总分</f>
        <v/>
      </c>
      <c r="AF284" s="517" t="str">
        <f>二年级等级</f>
        <v/>
      </c>
    </row>
    <row r="285" spans="1:32">
      <c r="A285" s="476">
        <v>205</v>
      </c>
      <c r="B285" s="477">
        <v>3</v>
      </c>
      <c r="C285" s="478"/>
      <c r="D285" s="471"/>
      <c r="E285" s="478"/>
      <c r="F285" s="473"/>
      <c r="G285" s="480"/>
      <c r="H285" s="475"/>
      <c r="I285" s="501"/>
      <c r="J285" s="502"/>
      <c r="K285" s="502"/>
      <c r="L285" s="649"/>
      <c r="M285" s="644"/>
      <c r="N285" s="505" t="str">
        <f>二年级BMI</f>
        <v/>
      </c>
      <c r="O285" s="499" t="str">
        <f>二年级BMI等级</f>
        <v/>
      </c>
      <c r="P285" s="500" t="str">
        <f>二年级BMI得分</f>
        <v/>
      </c>
      <c r="Q285" s="515" t="str">
        <f>二年级肺活量得分</f>
        <v/>
      </c>
      <c r="R285" s="512" t="str">
        <f>二年级等级</f>
        <v/>
      </c>
      <c r="S285" s="516" t="str">
        <f>二年级50米跑得分</f>
        <v/>
      </c>
      <c r="T285" s="517" t="str">
        <f>二年级等级</f>
        <v/>
      </c>
      <c r="U285" s="516" t="str">
        <f>二年级坐位体前屈得分</f>
        <v/>
      </c>
      <c r="V285" s="517" t="str">
        <f>二年级等级</f>
        <v/>
      </c>
      <c r="W285" s="516" t="str">
        <f>二年级一分钟跳绳得分</f>
        <v/>
      </c>
      <c r="X285" s="517" t="str">
        <f>二年级等级</f>
        <v/>
      </c>
      <c r="Y285" s="515"/>
      <c r="Z285" s="518"/>
      <c r="AA285" s="533"/>
      <c r="AB285" s="515"/>
      <c r="AC285" s="533" t="str">
        <f>二年级跳绳附加分</f>
        <v/>
      </c>
      <c r="AD285" s="534" t="str">
        <f>二年级标准分</f>
        <v/>
      </c>
      <c r="AE285" s="534" t="str">
        <f>二年级总分</f>
        <v/>
      </c>
      <c r="AF285" s="517" t="str">
        <f>二年级等级</f>
        <v/>
      </c>
    </row>
    <row r="286" spans="1:32">
      <c r="A286" s="476">
        <v>205</v>
      </c>
      <c r="B286" s="477">
        <v>4</v>
      </c>
      <c r="C286" s="478"/>
      <c r="D286" s="471"/>
      <c r="E286" s="478"/>
      <c r="F286" s="473"/>
      <c r="G286" s="480"/>
      <c r="H286" s="475"/>
      <c r="I286" s="501"/>
      <c r="J286" s="502"/>
      <c r="K286" s="502"/>
      <c r="L286" s="649"/>
      <c r="M286" s="644"/>
      <c r="N286" s="505" t="str">
        <f>二年级BMI</f>
        <v/>
      </c>
      <c r="O286" s="499" t="str">
        <f>二年级BMI等级</f>
        <v/>
      </c>
      <c r="P286" s="500" t="str">
        <f>二年级BMI得分</f>
        <v/>
      </c>
      <c r="Q286" s="515" t="str">
        <f>二年级肺活量得分</f>
        <v/>
      </c>
      <c r="R286" s="512" t="str">
        <f>二年级等级</f>
        <v/>
      </c>
      <c r="S286" s="516" t="str">
        <f>二年级50米跑得分</f>
        <v/>
      </c>
      <c r="T286" s="517" t="str">
        <f>二年级等级</f>
        <v/>
      </c>
      <c r="U286" s="516" t="str">
        <f>二年级坐位体前屈得分</f>
        <v/>
      </c>
      <c r="V286" s="517" t="str">
        <f>二年级等级</f>
        <v/>
      </c>
      <c r="W286" s="516" t="str">
        <f>二年级一分钟跳绳得分</f>
        <v/>
      </c>
      <c r="X286" s="517" t="str">
        <f>二年级等级</f>
        <v/>
      </c>
      <c r="Y286" s="515"/>
      <c r="Z286" s="518"/>
      <c r="AA286" s="533"/>
      <c r="AB286" s="515"/>
      <c r="AC286" s="533" t="str">
        <f>二年级跳绳附加分</f>
        <v/>
      </c>
      <c r="AD286" s="534" t="str">
        <f>二年级标准分</f>
        <v/>
      </c>
      <c r="AE286" s="534" t="str">
        <f>二年级总分</f>
        <v/>
      </c>
      <c r="AF286" s="517" t="str">
        <f>二年级等级</f>
        <v/>
      </c>
    </row>
    <row r="287" spans="1:32">
      <c r="A287" s="476">
        <v>205</v>
      </c>
      <c r="B287" s="477">
        <v>5</v>
      </c>
      <c r="C287" s="478"/>
      <c r="D287" s="471"/>
      <c r="E287" s="478"/>
      <c r="F287" s="473"/>
      <c r="G287" s="480"/>
      <c r="H287" s="475"/>
      <c r="I287" s="501"/>
      <c r="J287" s="502"/>
      <c r="K287" s="502"/>
      <c r="L287" s="649"/>
      <c r="M287" s="644"/>
      <c r="N287" s="505" t="str">
        <f>二年级BMI</f>
        <v/>
      </c>
      <c r="O287" s="499" t="str">
        <f>二年级BMI等级</f>
        <v/>
      </c>
      <c r="P287" s="500" t="str">
        <f>二年级BMI得分</f>
        <v/>
      </c>
      <c r="Q287" s="515" t="str">
        <f>二年级肺活量得分</f>
        <v/>
      </c>
      <c r="R287" s="512" t="str">
        <f>二年级等级</f>
        <v/>
      </c>
      <c r="S287" s="516" t="str">
        <f>二年级50米跑得分</f>
        <v/>
      </c>
      <c r="T287" s="517" t="str">
        <f>二年级等级</f>
        <v/>
      </c>
      <c r="U287" s="516" t="str">
        <f>二年级坐位体前屈得分</f>
        <v/>
      </c>
      <c r="V287" s="517" t="str">
        <f>二年级等级</f>
        <v/>
      </c>
      <c r="W287" s="516" t="str">
        <f>二年级一分钟跳绳得分</f>
        <v/>
      </c>
      <c r="X287" s="517" t="str">
        <f>二年级等级</f>
        <v/>
      </c>
      <c r="Y287" s="515"/>
      <c r="Z287" s="518"/>
      <c r="AA287" s="533"/>
      <c r="AB287" s="515"/>
      <c r="AC287" s="533" t="str">
        <f>二年级跳绳附加分</f>
        <v/>
      </c>
      <c r="AD287" s="534" t="str">
        <f>二年级标准分</f>
        <v/>
      </c>
      <c r="AE287" s="534" t="str">
        <f>二年级总分</f>
        <v/>
      </c>
      <c r="AF287" s="517" t="str">
        <f>二年级等级</f>
        <v/>
      </c>
    </row>
    <row r="288" spans="1:32">
      <c r="A288" s="476">
        <v>205</v>
      </c>
      <c r="B288" s="477">
        <v>6</v>
      </c>
      <c r="C288" s="478"/>
      <c r="D288" s="471"/>
      <c r="E288" s="478"/>
      <c r="F288" s="473"/>
      <c r="G288" s="480"/>
      <c r="H288" s="475"/>
      <c r="I288" s="501"/>
      <c r="J288" s="502"/>
      <c r="K288" s="502"/>
      <c r="L288" s="649"/>
      <c r="M288" s="644"/>
      <c r="N288" s="505" t="str">
        <f>二年级BMI</f>
        <v/>
      </c>
      <c r="O288" s="499" t="str">
        <f>二年级BMI等级</f>
        <v/>
      </c>
      <c r="P288" s="500" t="str">
        <f>二年级BMI得分</f>
        <v/>
      </c>
      <c r="Q288" s="515" t="str">
        <f>二年级肺活量得分</f>
        <v/>
      </c>
      <c r="R288" s="512" t="str">
        <f>二年级等级</f>
        <v/>
      </c>
      <c r="S288" s="516" t="str">
        <f>二年级50米跑得分</f>
        <v/>
      </c>
      <c r="T288" s="517" t="str">
        <f>二年级等级</f>
        <v/>
      </c>
      <c r="U288" s="516" t="str">
        <f>二年级坐位体前屈得分</f>
        <v/>
      </c>
      <c r="V288" s="517" t="str">
        <f>二年级等级</f>
        <v/>
      </c>
      <c r="W288" s="516" t="str">
        <f>二年级一分钟跳绳得分</f>
        <v/>
      </c>
      <c r="X288" s="517" t="str">
        <f>二年级等级</f>
        <v/>
      </c>
      <c r="Y288" s="515"/>
      <c r="Z288" s="518"/>
      <c r="AA288" s="533"/>
      <c r="AB288" s="515"/>
      <c r="AC288" s="533" t="str">
        <f>二年级跳绳附加分</f>
        <v/>
      </c>
      <c r="AD288" s="534" t="str">
        <f>二年级标准分</f>
        <v/>
      </c>
      <c r="AE288" s="534" t="str">
        <f>二年级总分</f>
        <v/>
      </c>
      <c r="AF288" s="517" t="str">
        <f>二年级等级</f>
        <v/>
      </c>
    </row>
    <row r="289" spans="1:32">
      <c r="A289" s="476">
        <v>205</v>
      </c>
      <c r="B289" s="477">
        <v>7</v>
      </c>
      <c r="C289" s="478"/>
      <c r="D289" s="471"/>
      <c r="E289" s="478"/>
      <c r="F289" s="473"/>
      <c r="G289" s="480"/>
      <c r="H289" s="475"/>
      <c r="I289" s="501"/>
      <c r="J289" s="502"/>
      <c r="K289" s="502"/>
      <c r="L289" s="649"/>
      <c r="M289" s="644"/>
      <c r="N289" s="505" t="str">
        <f>二年级BMI</f>
        <v/>
      </c>
      <c r="O289" s="499" t="str">
        <f>二年级BMI等级</f>
        <v/>
      </c>
      <c r="P289" s="500" t="str">
        <f>二年级BMI得分</f>
        <v/>
      </c>
      <c r="Q289" s="515" t="str">
        <f>二年级肺活量得分</f>
        <v/>
      </c>
      <c r="R289" s="512" t="str">
        <f>二年级等级</f>
        <v/>
      </c>
      <c r="S289" s="516" t="str">
        <f>二年级50米跑得分</f>
        <v/>
      </c>
      <c r="T289" s="517" t="str">
        <f>二年级等级</f>
        <v/>
      </c>
      <c r="U289" s="516" t="str">
        <f>二年级坐位体前屈得分</f>
        <v/>
      </c>
      <c r="V289" s="517" t="str">
        <f>二年级等级</f>
        <v/>
      </c>
      <c r="W289" s="516" t="str">
        <f>二年级一分钟跳绳得分</f>
        <v/>
      </c>
      <c r="X289" s="517" t="str">
        <f>二年级等级</f>
        <v/>
      </c>
      <c r="Y289" s="515"/>
      <c r="Z289" s="518"/>
      <c r="AA289" s="533"/>
      <c r="AB289" s="515"/>
      <c r="AC289" s="533" t="str">
        <f>二年级跳绳附加分</f>
        <v/>
      </c>
      <c r="AD289" s="534" t="str">
        <f>二年级标准分</f>
        <v/>
      </c>
      <c r="AE289" s="534" t="str">
        <f>二年级总分</f>
        <v/>
      </c>
      <c r="AF289" s="517" t="str">
        <f>二年级等级</f>
        <v/>
      </c>
    </row>
    <row r="290" spans="1:32">
      <c r="A290" s="476">
        <v>205</v>
      </c>
      <c r="B290" s="477">
        <v>8</v>
      </c>
      <c r="C290" s="478"/>
      <c r="D290" s="471"/>
      <c r="E290" s="478"/>
      <c r="F290" s="473"/>
      <c r="G290" s="480"/>
      <c r="H290" s="475"/>
      <c r="I290" s="501"/>
      <c r="J290" s="502"/>
      <c r="K290" s="502"/>
      <c r="L290" s="649"/>
      <c r="M290" s="644"/>
      <c r="N290" s="505" t="str">
        <f>二年级BMI</f>
        <v/>
      </c>
      <c r="O290" s="499" t="str">
        <f>二年级BMI等级</f>
        <v/>
      </c>
      <c r="P290" s="500" t="str">
        <f>二年级BMI得分</f>
        <v/>
      </c>
      <c r="Q290" s="515" t="str">
        <f>二年级肺活量得分</f>
        <v/>
      </c>
      <c r="R290" s="512" t="str">
        <f>二年级等级</f>
        <v/>
      </c>
      <c r="S290" s="516" t="str">
        <f>二年级50米跑得分</f>
        <v/>
      </c>
      <c r="T290" s="517" t="str">
        <f>二年级等级</f>
        <v/>
      </c>
      <c r="U290" s="516" t="str">
        <f>二年级坐位体前屈得分</f>
        <v/>
      </c>
      <c r="V290" s="517" t="str">
        <f>二年级等级</f>
        <v/>
      </c>
      <c r="W290" s="516" t="str">
        <f>二年级一分钟跳绳得分</f>
        <v/>
      </c>
      <c r="X290" s="517" t="str">
        <f>二年级等级</f>
        <v/>
      </c>
      <c r="Y290" s="515"/>
      <c r="Z290" s="518"/>
      <c r="AA290" s="533"/>
      <c r="AB290" s="515"/>
      <c r="AC290" s="533" t="str">
        <f>二年级跳绳附加分</f>
        <v/>
      </c>
      <c r="AD290" s="534" t="str">
        <f>二年级标准分</f>
        <v/>
      </c>
      <c r="AE290" s="534" t="str">
        <f>二年级总分</f>
        <v/>
      </c>
      <c r="AF290" s="517" t="str">
        <f>二年级等级</f>
        <v/>
      </c>
    </row>
    <row r="291" spans="1:32">
      <c r="A291" s="476">
        <v>205</v>
      </c>
      <c r="B291" s="477">
        <v>9</v>
      </c>
      <c r="C291" s="478"/>
      <c r="D291" s="471"/>
      <c r="E291" s="478"/>
      <c r="F291" s="473"/>
      <c r="G291" s="480"/>
      <c r="H291" s="475"/>
      <c r="I291" s="501"/>
      <c r="J291" s="502"/>
      <c r="K291" s="502"/>
      <c r="L291" s="649"/>
      <c r="M291" s="644"/>
      <c r="N291" s="505" t="str">
        <f>二年级BMI</f>
        <v/>
      </c>
      <c r="O291" s="499" t="str">
        <f>二年级BMI等级</f>
        <v/>
      </c>
      <c r="P291" s="500" t="str">
        <f>二年级BMI得分</f>
        <v/>
      </c>
      <c r="Q291" s="515" t="str">
        <f>二年级肺活量得分</f>
        <v/>
      </c>
      <c r="R291" s="512" t="str">
        <f>二年级等级</f>
        <v/>
      </c>
      <c r="S291" s="516" t="str">
        <f>二年级50米跑得分</f>
        <v/>
      </c>
      <c r="T291" s="517" t="str">
        <f>二年级等级</f>
        <v/>
      </c>
      <c r="U291" s="516" t="str">
        <f>二年级坐位体前屈得分</f>
        <v/>
      </c>
      <c r="V291" s="517" t="str">
        <f>二年级等级</f>
        <v/>
      </c>
      <c r="W291" s="516" t="str">
        <f>二年级一分钟跳绳得分</f>
        <v/>
      </c>
      <c r="X291" s="517" t="str">
        <f>二年级等级</f>
        <v/>
      </c>
      <c r="Y291" s="515"/>
      <c r="Z291" s="518"/>
      <c r="AA291" s="533"/>
      <c r="AB291" s="515"/>
      <c r="AC291" s="533" t="str">
        <f>二年级跳绳附加分</f>
        <v/>
      </c>
      <c r="AD291" s="534" t="str">
        <f>二年级标准分</f>
        <v/>
      </c>
      <c r="AE291" s="534" t="str">
        <f>二年级总分</f>
        <v/>
      </c>
      <c r="AF291" s="517" t="str">
        <f>二年级等级</f>
        <v/>
      </c>
    </row>
    <row r="292" spans="1:32">
      <c r="A292" s="476">
        <v>205</v>
      </c>
      <c r="B292" s="477">
        <v>10</v>
      </c>
      <c r="C292" s="478"/>
      <c r="D292" s="471"/>
      <c r="E292" s="478"/>
      <c r="F292" s="473"/>
      <c r="G292" s="480"/>
      <c r="H292" s="475"/>
      <c r="I292" s="501"/>
      <c r="J292" s="502"/>
      <c r="K292" s="502"/>
      <c r="L292" s="649"/>
      <c r="M292" s="644"/>
      <c r="N292" s="505" t="str">
        <f>二年级BMI</f>
        <v/>
      </c>
      <c r="O292" s="499" t="str">
        <f>二年级BMI等级</f>
        <v/>
      </c>
      <c r="P292" s="500" t="str">
        <f>二年级BMI得分</f>
        <v/>
      </c>
      <c r="Q292" s="515" t="str">
        <f>二年级肺活量得分</f>
        <v/>
      </c>
      <c r="R292" s="512" t="str">
        <f>二年级等级</f>
        <v/>
      </c>
      <c r="S292" s="516" t="str">
        <f>二年级50米跑得分</f>
        <v/>
      </c>
      <c r="T292" s="517" t="str">
        <f>二年级等级</f>
        <v/>
      </c>
      <c r="U292" s="516" t="str">
        <f>二年级坐位体前屈得分</f>
        <v/>
      </c>
      <c r="V292" s="517" t="str">
        <f>二年级等级</f>
        <v/>
      </c>
      <c r="W292" s="516" t="str">
        <f>二年级一分钟跳绳得分</f>
        <v/>
      </c>
      <c r="X292" s="517" t="str">
        <f>二年级等级</f>
        <v/>
      </c>
      <c r="Y292" s="515"/>
      <c r="Z292" s="518"/>
      <c r="AA292" s="533"/>
      <c r="AB292" s="515"/>
      <c r="AC292" s="533" t="str">
        <f>二年级跳绳附加分</f>
        <v/>
      </c>
      <c r="AD292" s="534" t="str">
        <f>二年级标准分</f>
        <v/>
      </c>
      <c r="AE292" s="534" t="str">
        <f>二年级总分</f>
        <v/>
      </c>
      <c r="AF292" s="517" t="str">
        <f>二年级等级</f>
        <v/>
      </c>
    </row>
    <row r="293" spans="1:32">
      <c r="A293" s="476">
        <v>205</v>
      </c>
      <c r="B293" s="477">
        <v>11</v>
      </c>
      <c r="C293" s="478"/>
      <c r="D293" s="471"/>
      <c r="E293" s="478"/>
      <c r="F293" s="473"/>
      <c r="G293" s="474"/>
      <c r="H293" s="475"/>
      <c r="I293" s="501"/>
      <c r="J293" s="502"/>
      <c r="K293" s="502"/>
      <c r="L293" s="649"/>
      <c r="M293" s="644"/>
      <c r="N293" s="505" t="str">
        <f>二年级BMI</f>
        <v/>
      </c>
      <c r="O293" s="499" t="str">
        <f>二年级BMI等级</f>
        <v/>
      </c>
      <c r="P293" s="500" t="str">
        <f>二年级BMI得分</f>
        <v/>
      </c>
      <c r="Q293" s="515" t="str">
        <f>二年级肺活量得分</f>
        <v/>
      </c>
      <c r="R293" s="512" t="str">
        <f>二年级等级</f>
        <v/>
      </c>
      <c r="S293" s="516" t="str">
        <f>二年级50米跑得分</f>
        <v/>
      </c>
      <c r="T293" s="517" t="str">
        <f>二年级等级</f>
        <v/>
      </c>
      <c r="U293" s="516" t="str">
        <f>二年级坐位体前屈得分</f>
        <v/>
      </c>
      <c r="V293" s="517" t="str">
        <f>二年级等级</f>
        <v/>
      </c>
      <c r="W293" s="516" t="str">
        <f>二年级一分钟跳绳得分</f>
        <v/>
      </c>
      <c r="X293" s="517" t="str">
        <f>二年级等级</f>
        <v/>
      </c>
      <c r="Y293" s="515"/>
      <c r="Z293" s="518"/>
      <c r="AA293" s="533"/>
      <c r="AB293" s="515"/>
      <c r="AC293" s="533" t="str">
        <f>二年级跳绳附加分</f>
        <v/>
      </c>
      <c r="AD293" s="534" t="str">
        <f>二年级标准分</f>
        <v/>
      </c>
      <c r="AE293" s="534" t="str">
        <f>二年级总分</f>
        <v/>
      </c>
      <c r="AF293" s="517" t="str">
        <f>二年级等级</f>
        <v/>
      </c>
    </row>
    <row r="294" spans="1:32">
      <c r="A294" s="476">
        <v>205</v>
      </c>
      <c r="B294" s="477">
        <v>12</v>
      </c>
      <c r="C294" s="470"/>
      <c r="D294" s="471"/>
      <c r="E294" s="472"/>
      <c r="F294" s="473"/>
      <c r="G294" s="480"/>
      <c r="H294" s="475"/>
      <c r="I294" s="494"/>
      <c r="J294" s="495"/>
      <c r="K294" s="495"/>
      <c r="L294" s="649"/>
      <c r="M294" s="644"/>
      <c r="N294" s="505" t="str">
        <f>二年级BMI</f>
        <v/>
      </c>
      <c r="O294" s="499" t="str">
        <f>二年级BMI等级</f>
        <v/>
      </c>
      <c r="P294" s="500" t="str">
        <f>二年级BMI得分</f>
        <v/>
      </c>
      <c r="Q294" s="515" t="str">
        <f>二年级肺活量得分</f>
        <v/>
      </c>
      <c r="R294" s="512" t="str">
        <f>二年级等级</f>
        <v/>
      </c>
      <c r="S294" s="516" t="str">
        <f>二年级50米跑得分</f>
        <v/>
      </c>
      <c r="T294" s="517" t="str">
        <f>二年级等级</f>
        <v/>
      </c>
      <c r="U294" s="516" t="str">
        <f>二年级坐位体前屈得分</f>
        <v/>
      </c>
      <c r="V294" s="517" t="str">
        <f>二年级等级</f>
        <v/>
      </c>
      <c r="W294" s="516" t="str">
        <f>二年级一分钟跳绳得分</f>
        <v/>
      </c>
      <c r="X294" s="517" t="str">
        <f>二年级等级</f>
        <v/>
      </c>
      <c r="Y294" s="515"/>
      <c r="Z294" s="518"/>
      <c r="AA294" s="533"/>
      <c r="AB294" s="515"/>
      <c r="AC294" s="533" t="str">
        <f>二年级跳绳附加分</f>
        <v/>
      </c>
      <c r="AD294" s="534" t="str">
        <f>二年级标准分</f>
        <v/>
      </c>
      <c r="AE294" s="534" t="str">
        <f>二年级总分</f>
        <v/>
      </c>
      <c r="AF294" s="517" t="str">
        <f>二年级等级</f>
        <v/>
      </c>
    </row>
    <row r="295" spans="1:32">
      <c r="A295" s="476">
        <v>205</v>
      </c>
      <c r="B295" s="477">
        <v>13</v>
      </c>
      <c r="C295" s="478"/>
      <c r="D295" s="471"/>
      <c r="E295" s="472"/>
      <c r="F295" s="473"/>
      <c r="G295" s="480"/>
      <c r="H295" s="475"/>
      <c r="I295" s="501"/>
      <c r="J295" s="502"/>
      <c r="K295" s="495"/>
      <c r="L295" s="649"/>
      <c r="M295" s="644"/>
      <c r="N295" s="505" t="str">
        <f>二年级BMI</f>
        <v/>
      </c>
      <c r="O295" s="499" t="str">
        <f>二年级BMI等级</f>
        <v/>
      </c>
      <c r="P295" s="500" t="str">
        <f>二年级BMI得分</f>
        <v/>
      </c>
      <c r="Q295" s="515" t="str">
        <f>二年级肺活量得分</f>
        <v/>
      </c>
      <c r="R295" s="512" t="str">
        <f>二年级等级</f>
        <v/>
      </c>
      <c r="S295" s="516" t="str">
        <f>二年级50米跑得分</f>
        <v/>
      </c>
      <c r="T295" s="517" t="str">
        <f>二年级等级</f>
        <v/>
      </c>
      <c r="U295" s="516" t="str">
        <f>二年级坐位体前屈得分</f>
        <v/>
      </c>
      <c r="V295" s="517" t="str">
        <f>二年级等级</f>
        <v/>
      </c>
      <c r="W295" s="516" t="str">
        <f>二年级一分钟跳绳得分</f>
        <v/>
      </c>
      <c r="X295" s="517" t="str">
        <f>二年级等级</f>
        <v/>
      </c>
      <c r="Y295" s="515"/>
      <c r="Z295" s="518"/>
      <c r="AA295" s="533"/>
      <c r="AB295" s="515"/>
      <c r="AC295" s="533" t="str">
        <f>二年级跳绳附加分</f>
        <v/>
      </c>
      <c r="AD295" s="534" t="str">
        <f>二年级标准分</f>
        <v/>
      </c>
      <c r="AE295" s="534" t="str">
        <f>二年级总分</f>
        <v/>
      </c>
      <c r="AF295" s="517" t="str">
        <f>二年级等级</f>
        <v/>
      </c>
    </row>
    <row r="296" spans="1:32">
      <c r="A296" s="476">
        <v>205</v>
      </c>
      <c r="B296" s="477">
        <v>14</v>
      </c>
      <c r="C296" s="478"/>
      <c r="D296" s="471"/>
      <c r="E296" s="472"/>
      <c r="F296" s="473"/>
      <c r="G296" s="480"/>
      <c r="H296" s="475"/>
      <c r="I296" s="501"/>
      <c r="J296" s="502"/>
      <c r="K296" s="495"/>
      <c r="L296" s="649"/>
      <c r="M296" s="644"/>
      <c r="N296" s="505" t="str">
        <f>二年级BMI</f>
        <v/>
      </c>
      <c r="O296" s="499" t="str">
        <f>二年级BMI等级</f>
        <v/>
      </c>
      <c r="P296" s="500" t="str">
        <f>二年级BMI得分</f>
        <v/>
      </c>
      <c r="Q296" s="515" t="str">
        <f>二年级肺活量得分</f>
        <v/>
      </c>
      <c r="R296" s="512" t="str">
        <f>二年级等级</f>
        <v/>
      </c>
      <c r="S296" s="516" t="str">
        <f>二年级50米跑得分</f>
        <v/>
      </c>
      <c r="T296" s="517" t="str">
        <f>二年级等级</f>
        <v/>
      </c>
      <c r="U296" s="516" t="str">
        <f>二年级坐位体前屈得分</f>
        <v/>
      </c>
      <c r="V296" s="517" t="str">
        <f>二年级等级</f>
        <v/>
      </c>
      <c r="W296" s="516" t="str">
        <f>二年级一分钟跳绳得分</f>
        <v/>
      </c>
      <c r="X296" s="517" t="str">
        <f>二年级等级</f>
        <v/>
      </c>
      <c r="Y296" s="515"/>
      <c r="Z296" s="518"/>
      <c r="AA296" s="533"/>
      <c r="AB296" s="515"/>
      <c r="AC296" s="533" t="str">
        <f>二年级跳绳附加分</f>
        <v/>
      </c>
      <c r="AD296" s="534" t="str">
        <f>二年级标准分</f>
        <v/>
      </c>
      <c r="AE296" s="534" t="str">
        <f>二年级总分</f>
        <v/>
      </c>
      <c r="AF296" s="517" t="str">
        <f>二年级等级</f>
        <v/>
      </c>
    </row>
    <row r="297" spans="1:32">
      <c r="A297" s="476">
        <v>205</v>
      </c>
      <c r="B297" s="477">
        <v>15</v>
      </c>
      <c r="C297" s="478"/>
      <c r="D297" s="471"/>
      <c r="E297" s="472"/>
      <c r="F297" s="473"/>
      <c r="G297" s="474"/>
      <c r="H297" s="475"/>
      <c r="I297" s="501"/>
      <c r="J297" s="502"/>
      <c r="K297" s="495"/>
      <c r="L297" s="649"/>
      <c r="M297" s="644"/>
      <c r="N297" s="505" t="str">
        <f>二年级BMI</f>
        <v/>
      </c>
      <c r="O297" s="499" t="str">
        <f>二年级BMI等级</f>
        <v/>
      </c>
      <c r="P297" s="500" t="str">
        <f>二年级BMI得分</f>
        <v/>
      </c>
      <c r="Q297" s="515" t="str">
        <f>二年级肺活量得分</f>
        <v/>
      </c>
      <c r="R297" s="512" t="str">
        <f>二年级等级</f>
        <v/>
      </c>
      <c r="S297" s="516" t="str">
        <f>二年级50米跑得分</f>
        <v/>
      </c>
      <c r="T297" s="517" t="str">
        <f>二年级等级</f>
        <v/>
      </c>
      <c r="U297" s="516" t="str">
        <f>二年级坐位体前屈得分</f>
        <v/>
      </c>
      <c r="V297" s="517" t="str">
        <f>二年级等级</f>
        <v/>
      </c>
      <c r="W297" s="516" t="str">
        <f>二年级一分钟跳绳得分</f>
        <v/>
      </c>
      <c r="X297" s="517" t="str">
        <f>二年级等级</f>
        <v/>
      </c>
      <c r="Y297" s="515"/>
      <c r="Z297" s="518"/>
      <c r="AA297" s="533"/>
      <c r="AB297" s="515"/>
      <c r="AC297" s="533" t="str">
        <f>二年级跳绳附加分</f>
        <v/>
      </c>
      <c r="AD297" s="534" t="str">
        <f>二年级标准分</f>
        <v/>
      </c>
      <c r="AE297" s="534" t="str">
        <f>二年级总分</f>
        <v/>
      </c>
      <c r="AF297" s="517" t="str">
        <f>二年级等级</f>
        <v/>
      </c>
    </row>
    <row r="298" spans="1:32">
      <c r="A298" s="476">
        <v>205</v>
      </c>
      <c r="B298" s="477">
        <v>16</v>
      </c>
      <c r="C298" s="478"/>
      <c r="D298" s="471"/>
      <c r="E298" s="472"/>
      <c r="F298" s="473"/>
      <c r="G298" s="474"/>
      <c r="H298" s="475"/>
      <c r="I298" s="501"/>
      <c r="J298" s="502"/>
      <c r="K298" s="495"/>
      <c r="L298" s="649"/>
      <c r="M298" s="644"/>
      <c r="N298" s="505" t="str">
        <f>二年级BMI</f>
        <v/>
      </c>
      <c r="O298" s="499" t="str">
        <f>二年级BMI等级</f>
        <v/>
      </c>
      <c r="P298" s="500" t="str">
        <f>二年级BMI得分</f>
        <v/>
      </c>
      <c r="Q298" s="515" t="str">
        <f>二年级肺活量得分</f>
        <v/>
      </c>
      <c r="R298" s="512" t="str">
        <f>二年级等级</f>
        <v/>
      </c>
      <c r="S298" s="516" t="str">
        <f>二年级50米跑得分</f>
        <v/>
      </c>
      <c r="T298" s="517" t="str">
        <f>二年级等级</f>
        <v/>
      </c>
      <c r="U298" s="516" t="str">
        <f>二年级坐位体前屈得分</f>
        <v/>
      </c>
      <c r="V298" s="517" t="str">
        <f>二年级等级</f>
        <v/>
      </c>
      <c r="W298" s="516" t="str">
        <f>二年级一分钟跳绳得分</f>
        <v/>
      </c>
      <c r="X298" s="517" t="str">
        <f>二年级等级</f>
        <v/>
      </c>
      <c r="Y298" s="515"/>
      <c r="Z298" s="518"/>
      <c r="AA298" s="533"/>
      <c r="AB298" s="515"/>
      <c r="AC298" s="533" t="str">
        <f>二年级跳绳附加分</f>
        <v/>
      </c>
      <c r="AD298" s="534" t="str">
        <f>二年级标准分</f>
        <v/>
      </c>
      <c r="AE298" s="534" t="str">
        <f>二年级总分</f>
        <v/>
      </c>
      <c r="AF298" s="517" t="str">
        <f>二年级等级</f>
        <v/>
      </c>
    </row>
    <row r="299" spans="1:32">
      <c r="A299" s="476">
        <v>205</v>
      </c>
      <c r="B299" s="477">
        <v>17</v>
      </c>
      <c r="C299" s="478"/>
      <c r="D299" s="471"/>
      <c r="E299" s="472"/>
      <c r="F299" s="473"/>
      <c r="G299" s="480"/>
      <c r="H299" s="475"/>
      <c r="I299" s="501"/>
      <c r="J299" s="502"/>
      <c r="K299" s="495"/>
      <c r="L299" s="649"/>
      <c r="M299" s="644"/>
      <c r="N299" s="505" t="str">
        <f>二年级BMI</f>
        <v/>
      </c>
      <c r="O299" s="499" t="str">
        <f>二年级BMI等级</f>
        <v/>
      </c>
      <c r="P299" s="500" t="str">
        <f>二年级BMI得分</f>
        <v/>
      </c>
      <c r="Q299" s="515" t="str">
        <f>二年级肺活量得分</f>
        <v/>
      </c>
      <c r="R299" s="512" t="str">
        <f>二年级等级</f>
        <v/>
      </c>
      <c r="S299" s="516" t="str">
        <f>二年级50米跑得分</f>
        <v/>
      </c>
      <c r="T299" s="517" t="str">
        <f>二年级等级</f>
        <v/>
      </c>
      <c r="U299" s="516" t="str">
        <f>二年级坐位体前屈得分</f>
        <v/>
      </c>
      <c r="V299" s="517" t="str">
        <f>二年级等级</f>
        <v/>
      </c>
      <c r="W299" s="516" t="str">
        <f>二年级一分钟跳绳得分</f>
        <v/>
      </c>
      <c r="X299" s="517" t="str">
        <f>二年级等级</f>
        <v/>
      </c>
      <c r="Y299" s="515"/>
      <c r="Z299" s="518"/>
      <c r="AA299" s="533"/>
      <c r="AB299" s="515"/>
      <c r="AC299" s="533" t="str">
        <f>二年级跳绳附加分</f>
        <v/>
      </c>
      <c r="AD299" s="534" t="str">
        <f>二年级标准分</f>
        <v/>
      </c>
      <c r="AE299" s="534" t="str">
        <f>二年级总分</f>
        <v/>
      </c>
      <c r="AF299" s="517" t="str">
        <f>二年级等级</f>
        <v/>
      </c>
    </row>
    <row r="300" spans="1:32">
      <c r="A300" s="476">
        <v>205</v>
      </c>
      <c r="B300" s="477">
        <v>18</v>
      </c>
      <c r="C300" s="478"/>
      <c r="D300" s="471"/>
      <c r="E300" s="472"/>
      <c r="F300" s="473"/>
      <c r="G300" s="480"/>
      <c r="H300" s="475"/>
      <c r="I300" s="501"/>
      <c r="J300" s="502"/>
      <c r="K300" s="495"/>
      <c r="L300" s="649"/>
      <c r="M300" s="644"/>
      <c r="N300" s="505" t="str">
        <f>二年级BMI</f>
        <v/>
      </c>
      <c r="O300" s="499" t="str">
        <f>二年级BMI等级</f>
        <v/>
      </c>
      <c r="P300" s="500" t="str">
        <f>二年级BMI得分</f>
        <v/>
      </c>
      <c r="Q300" s="515" t="str">
        <f>二年级肺活量得分</f>
        <v/>
      </c>
      <c r="R300" s="512" t="str">
        <f>二年级等级</f>
        <v/>
      </c>
      <c r="S300" s="516" t="str">
        <f>二年级50米跑得分</f>
        <v/>
      </c>
      <c r="T300" s="517" t="str">
        <f>二年级等级</f>
        <v/>
      </c>
      <c r="U300" s="516" t="str">
        <f>二年级坐位体前屈得分</f>
        <v/>
      </c>
      <c r="V300" s="517" t="str">
        <f>二年级等级</f>
        <v/>
      </c>
      <c r="W300" s="516" t="str">
        <f>二年级一分钟跳绳得分</f>
        <v/>
      </c>
      <c r="X300" s="517" t="str">
        <f>二年级等级</f>
        <v/>
      </c>
      <c r="Y300" s="515"/>
      <c r="Z300" s="518"/>
      <c r="AA300" s="533"/>
      <c r="AB300" s="515"/>
      <c r="AC300" s="533" t="str">
        <f>二年级跳绳附加分</f>
        <v/>
      </c>
      <c r="AD300" s="534" t="str">
        <f>二年级标准分</f>
        <v/>
      </c>
      <c r="AE300" s="534" t="str">
        <f>二年级总分</f>
        <v/>
      </c>
      <c r="AF300" s="517" t="str">
        <f>二年级等级</f>
        <v/>
      </c>
    </row>
    <row r="301" spans="1:32">
      <c r="A301" s="476">
        <v>205</v>
      </c>
      <c r="B301" s="477">
        <v>19</v>
      </c>
      <c r="C301" s="478"/>
      <c r="D301" s="471"/>
      <c r="E301" s="472"/>
      <c r="F301" s="473"/>
      <c r="G301" s="480"/>
      <c r="H301" s="475"/>
      <c r="I301" s="501"/>
      <c r="J301" s="502"/>
      <c r="K301" s="495"/>
      <c r="L301" s="649"/>
      <c r="M301" s="644"/>
      <c r="N301" s="505" t="str">
        <f>二年级BMI</f>
        <v/>
      </c>
      <c r="O301" s="499" t="str">
        <f>二年级BMI等级</f>
        <v/>
      </c>
      <c r="P301" s="500" t="str">
        <f>二年级BMI得分</f>
        <v/>
      </c>
      <c r="Q301" s="515" t="str">
        <f>二年级肺活量得分</f>
        <v/>
      </c>
      <c r="R301" s="512" t="str">
        <f>二年级等级</f>
        <v/>
      </c>
      <c r="S301" s="516" t="str">
        <f>二年级50米跑得分</f>
        <v/>
      </c>
      <c r="T301" s="517" t="str">
        <f>二年级等级</f>
        <v/>
      </c>
      <c r="U301" s="516" t="str">
        <f>二年级坐位体前屈得分</f>
        <v/>
      </c>
      <c r="V301" s="517" t="str">
        <f>二年级等级</f>
        <v/>
      </c>
      <c r="W301" s="516" t="str">
        <f>二年级一分钟跳绳得分</f>
        <v/>
      </c>
      <c r="X301" s="517" t="str">
        <f>二年级等级</f>
        <v/>
      </c>
      <c r="Y301" s="515"/>
      <c r="Z301" s="518"/>
      <c r="AA301" s="533"/>
      <c r="AB301" s="515"/>
      <c r="AC301" s="533" t="str">
        <f>二年级跳绳附加分</f>
        <v/>
      </c>
      <c r="AD301" s="534" t="str">
        <f>二年级标准分</f>
        <v/>
      </c>
      <c r="AE301" s="534" t="str">
        <f>二年级总分</f>
        <v/>
      </c>
      <c r="AF301" s="517" t="str">
        <f>二年级等级</f>
        <v/>
      </c>
    </row>
    <row r="302" spans="1:32">
      <c r="A302" s="476">
        <v>205</v>
      </c>
      <c r="B302" s="477">
        <v>20</v>
      </c>
      <c r="C302" s="478"/>
      <c r="D302" s="471"/>
      <c r="E302" s="472"/>
      <c r="F302" s="473"/>
      <c r="G302" s="480"/>
      <c r="H302" s="475"/>
      <c r="I302" s="501"/>
      <c r="J302" s="502"/>
      <c r="K302" s="495"/>
      <c r="L302" s="649"/>
      <c r="M302" s="644"/>
      <c r="N302" s="505" t="str">
        <f>二年级BMI</f>
        <v/>
      </c>
      <c r="O302" s="499" t="str">
        <f>二年级BMI等级</f>
        <v/>
      </c>
      <c r="P302" s="500" t="str">
        <f>二年级BMI得分</f>
        <v/>
      </c>
      <c r="Q302" s="515" t="str">
        <f>二年级肺活量得分</f>
        <v/>
      </c>
      <c r="R302" s="512" t="str">
        <f>二年级等级</f>
        <v/>
      </c>
      <c r="S302" s="516" t="str">
        <f>二年级50米跑得分</f>
        <v/>
      </c>
      <c r="T302" s="517" t="str">
        <f>二年级等级</f>
        <v/>
      </c>
      <c r="U302" s="516" t="str">
        <f>二年级坐位体前屈得分</f>
        <v/>
      </c>
      <c r="V302" s="517" t="str">
        <f>二年级等级</f>
        <v/>
      </c>
      <c r="W302" s="516" t="str">
        <f>二年级一分钟跳绳得分</f>
        <v/>
      </c>
      <c r="X302" s="517" t="str">
        <f>二年级等级</f>
        <v/>
      </c>
      <c r="Y302" s="515"/>
      <c r="Z302" s="518"/>
      <c r="AA302" s="533"/>
      <c r="AB302" s="515"/>
      <c r="AC302" s="533" t="str">
        <f>二年级跳绳附加分</f>
        <v/>
      </c>
      <c r="AD302" s="534" t="str">
        <f>二年级标准分</f>
        <v/>
      </c>
      <c r="AE302" s="534" t="str">
        <f>二年级总分</f>
        <v/>
      </c>
      <c r="AF302" s="517" t="str">
        <f>二年级等级</f>
        <v/>
      </c>
    </row>
    <row r="303" spans="1:32">
      <c r="A303" s="476">
        <v>205</v>
      </c>
      <c r="B303" s="477">
        <v>21</v>
      </c>
      <c r="C303" s="478"/>
      <c r="D303" s="471"/>
      <c r="E303" s="472"/>
      <c r="F303" s="473"/>
      <c r="G303" s="480"/>
      <c r="H303" s="475"/>
      <c r="I303" s="501"/>
      <c r="J303" s="502"/>
      <c r="K303" s="495"/>
      <c r="L303" s="649"/>
      <c r="M303" s="644"/>
      <c r="N303" s="505" t="str">
        <f>二年级BMI</f>
        <v/>
      </c>
      <c r="O303" s="499" t="str">
        <f>二年级BMI等级</f>
        <v/>
      </c>
      <c r="P303" s="500" t="str">
        <f>二年级BMI得分</f>
        <v/>
      </c>
      <c r="Q303" s="515" t="str">
        <f>二年级肺活量得分</f>
        <v/>
      </c>
      <c r="R303" s="512" t="str">
        <f>二年级等级</f>
        <v/>
      </c>
      <c r="S303" s="516" t="str">
        <f>二年级50米跑得分</f>
        <v/>
      </c>
      <c r="T303" s="517" t="str">
        <f>二年级等级</f>
        <v/>
      </c>
      <c r="U303" s="516" t="str">
        <f>二年级坐位体前屈得分</f>
        <v/>
      </c>
      <c r="V303" s="517" t="str">
        <f>二年级等级</f>
        <v/>
      </c>
      <c r="W303" s="516" t="str">
        <f>二年级一分钟跳绳得分</f>
        <v/>
      </c>
      <c r="X303" s="517" t="str">
        <f>二年级等级</f>
        <v/>
      </c>
      <c r="Y303" s="515"/>
      <c r="Z303" s="518"/>
      <c r="AA303" s="533"/>
      <c r="AB303" s="515"/>
      <c r="AC303" s="533" t="str">
        <f>二年级跳绳附加分</f>
        <v/>
      </c>
      <c r="AD303" s="534" t="str">
        <f>二年级标准分</f>
        <v/>
      </c>
      <c r="AE303" s="534" t="str">
        <f>二年级总分</f>
        <v/>
      </c>
      <c r="AF303" s="517" t="str">
        <f>二年级等级</f>
        <v/>
      </c>
    </row>
    <row r="304" spans="1:32">
      <c r="A304" s="476">
        <v>205</v>
      </c>
      <c r="B304" s="477">
        <v>22</v>
      </c>
      <c r="C304" s="478"/>
      <c r="D304" s="471"/>
      <c r="E304" s="472"/>
      <c r="F304" s="473"/>
      <c r="G304" s="480"/>
      <c r="H304" s="475"/>
      <c r="I304" s="501"/>
      <c r="J304" s="502"/>
      <c r="K304" s="495"/>
      <c r="L304" s="649"/>
      <c r="M304" s="644"/>
      <c r="N304" s="505" t="str">
        <f>二年级BMI</f>
        <v/>
      </c>
      <c r="O304" s="499" t="str">
        <f>二年级BMI等级</f>
        <v/>
      </c>
      <c r="P304" s="500" t="str">
        <f>二年级BMI得分</f>
        <v/>
      </c>
      <c r="Q304" s="515" t="str">
        <f>二年级肺活量得分</f>
        <v/>
      </c>
      <c r="R304" s="512" t="str">
        <f>二年级等级</f>
        <v/>
      </c>
      <c r="S304" s="516" t="str">
        <f>二年级50米跑得分</f>
        <v/>
      </c>
      <c r="T304" s="517" t="str">
        <f>二年级等级</f>
        <v/>
      </c>
      <c r="U304" s="516" t="str">
        <f>二年级坐位体前屈得分</f>
        <v/>
      </c>
      <c r="V304" s="517" t="str">
        <f>二年级等级</f>
        <v/>
      </c>
      <c r="W304" s="516" t="str">
        <f>二年级一分钟跳绳得分</f>
        <v/>
      </c>
      <c r="X304" s="517" t="str">
        <f>二年级等级</f>
        <v/>
      </c>
      <c r="Y304" s="515"/>
      <c r="Z304" s="518"/>
      <c r="AA304" s="533"/>
      <c r="AB304" s="515"/>
      <c r="AC304" s="533" t="str">
        <f>二年级跳绳附加分</f>
        <v/>
      </c>
      <c r="AD304" s="534" t="str">
        <f>二年级标准分</f>
        <v/>
      </c>
      <c r="AE304" s="534" t="str">
        <f>二年级总分</f>
        <v/>
      </c>
      <c r="AF304" s="517" t="str">
        <f>二年级等级</f>
        <v/>
      </c>
    </row>
    <row r="305" spans="1:32">
      <c r="A305" s="476">
        <v>205</v>
      </c>
      <c r="B305" s="477">
        <v>23</v>
      </c>
      <c r="C305" s="478"/>
      <c r="D305" s="471"/>
      <c r="E305" s="472"/>
      <c r="F305" s="473"/>
      <c r="G305" s="480"/>
      <c r="H305" s="475"/>
      <c r="I305" s="501"/>
      <c r="J305" s="502"/>
      <c r="K305" s="495"/>
      <c r="L305" s="649"/>
      <c r="M305" s="644"/>
      <c r="N305" s="505" t="str">
        <f>二年级BMI</f>
        <v/>
      </c>
      <c r="O305" s="499" t="str">
        <f>二年级BMI等级</f>
        <v/>
      </c>
      <c r="P305" s="500" t="str">
        <f>二年级BMI得分</f>
        <v/>
      </c>
      <c r="Q305" s="515" t="str">
        <f>二年级肺活量得分</f>
        <v/>
      </c>
      <c r="R305" s="512" t="str">
        <f>二年级等级</f>
        <v/>
      </c>
      <c r="S305" s="516" t="str">
        <f>二年级50米跑得分</f>
        <v/>
      </c>
      <c r="T305" s="517" t="str">
        <f>二年级等级</f>
        <v/>
      </c>
      <c r="U305" s="516" t="str">
        <f>二年级坐位体前屈得分</f>
        <v/>
      </c>
      <c r="V305" s="517" t="str">
        <f>二年级等级</f>
        <v/>
      </c>
      <c r="W305" s="516" t="str">
        <f>二年级一分钟跳绳得分</f>
        <v/>
      </c>
      <c r="X305" s="517" t="str">
        <f>二年级等级</f>
        <v/>
      </c>
      <c r="Y305" s="515"/>
      <c r="Z305" s="518"/>
      <c r="AA305" s="533"/>
      <c r="AB305" s="515"/>
      <c r="AC305" s="533" t="str">
        <f>二年级跳绳附加分</f>
        <v/>
      </c>
      <c r="AD305" s="534" t="str">
        <f>二年级标准分</f>
        <v/>
      </c>
      <c r="AE305" s="534" t="str">
        <f>二年级总分</f>
        <v/>
      </c>
      <c r="AF305" s="517" t="str">
        <f>二年级等级</f>
        <v/>
      </c>
    </row>
    <row r="306" spans="1:32">
      <c r="A306" s="476">
        <v>205</v>
      </c>
      <c r="B306" s="477">
        <v>24</v>
      </c>
      <c r="C306" s="478"/>
      <c r="D306" s="471"/>
      <c r="E306" s="472"/>
      <c r="F306" s="473"/>
      <c r="G306" s="480"/>
      <c r="H306" s="475"/>
      <c r="I306" s="501"/>
      <c r="J306" s="502"/>
      <c r="K306" s="495"/>
      <c r="L306" s="649"/>
      <c r="M306" s="644"/>
      <c r="N306" s="505" t="str">
        <f>二年级BMI</f>
        <v/>
      </c>
      <c r="O306" s="499" t="str">
        <f>二年级BMI等级</f>
        <v/>
      </c>
      <c r="P306" s="500" t="str">
        <f>二年级BMI得分</f>
        <v/>
      </c>
      <c r="Q306" s="515" t="str">
        <f>二年级肺活量得分</f>
        <v/>
      </c>
      <c r="R306" s="512" t="str">
        <f>二年级等级</f>
        <v/>
      </c>
      <c r="S306" s="516" t="str">
        <f>二年级50米跑得分</f>
        <v/>
      </c>
      <c r="T306" s="517" t="str">
        <f>二年级等级</f>
        <v/>
      </c>
      <c r="U306" s="516" t="str">
        <f>二年级坐位体前屈得分</f>
        <v/>
      </c>
      <c r="V306" s="517" t="str">
        <f>二年级等级</f>
        <v/>
      </c>
      <c r="W306" s="516" t="str">
        <f>二年级一分钟跳绳得分</f>
        <v/>
      </c>
      <c r="X306" s="517" t="str">
        <f>二年级等级</f>
        <v/>
      </c>
      <c r="Y306" s="515"/>
      <c r="Z306" s="518"/>
      <c r="AA306" s="533"/>
      <c r="AB306" s="515"/>
      <c r="AC306" s="533" t="str">
        <f>二年级跳绳附加分</f>
        <v/>
      </c>
      <c r="AD306" s="534" t="str">
        <f>二年级标准分</f>
        <v/>
      </c>
      <c r="AE306" s="534" t="str">
        <f>二年级总分</f>
        <v/>
      </c>
      <c r="AF306" s="517" t="str">
        <f>二年级等级</f>
        <v/>
      </c>
    </row>
    <row r="307" spans="1:32">
      <c r="A307" s="476">
        <v>205</v>
      </c>
      <c r="B307" s="477">
        <v>25</v>
      </c>
      <c r="C307" s="478"/>
      <c r="D307" s="471"/>
      <c r="E307" s="472"/>
      <c r="F307" s="473"/>
      <c r="G307" s="480"/>
      <c r="H307" s="475"/>
      <c r="I307" s="501"/>
      <c r="J307" s="502"/>
      <c r="K307" s="495"/>
      <c r="L307" s="649"/>
      <c r="M307" s="644"/>
      <c r="N307" s="505" t="str">
        <f>二年级BMI</f>
        <v/>
      </c>
      <c r="O307" s="499" t="str">
        <f>二年级BMI等级</f>
        <v/>
      </c>
      <c r="P307" s="500" t="str">
        <f>二年级BMI得分</f>
        <v/>
      </c>
      <c r="Q307" s="515" t="str">
        <f>二年级肺活量得分</f>
        <v/>
      </c>
      <c r="R307" s="512" t="str">
        <f>二年级等级</f>
        <v/>
      </c>
      <c r="S307" s="516" t="str">
        <f>二年级50米跑得分</f>
        <v/>
      </c>
      <c r="T307" s="517" t="str">
        <f>二年级等级</f>
        <v/>
      </c>
      <c r="U307" s="516" t="str">
        <f>二年级坐位体前屈得分</f>
        <v/>
      </c>
      <c r="V307" s="517" t="str">
        <f>二年级等级</f>
        <v/>
      </c>
      <c r="W307" s="516" t="str">
        <f>二年级一分钟跳绳得分</f>
        <v/>
      </c>
      <c r="X307" s="517" t="str">
        <f>二年级等级</f>
        <v/>
      </c>
      <c r="Y307" s="515"/>
      <c r="Z307" s="518"/>
      <c r="AA307" s="533"/>
      <c r="AB307" s="515"/>
      <c r="AC307" s="533" t="str">
        <f>二年级跳绳附加分</f>
        <v/>
      </c>
      <c r="AD307" s="534" t="str">
        <f>二年级标准分</f>
        <v/>
      </c>
      <c r="AE307" s="534" t="str">
        <f>二年级总分</f>
        <v/>
      </c>
      <c r="AF307" s="517" t="str">
        <f>二年级等级</f>
        <v/>
      </c>
    </row>
    <row r="308" spans="1:32">
      <c r="A308" s="476">
        <v>205</v>
      </c>
      <c r="B308" s="477">
        <v>26</v>
      </c>
      <c r="C308" s="478"/>
      <c r="D308" s="471"/>
      <c r="E308" s="472"/>
      <c r="F308" s="473"/>
      <c r="G308" s="480"/>
      <c r="H308" s="475"/>
      <c r="I308" s="501"/>
      <c r="J308" s="502"/>
      <c r="K308" s="495"/>
      <c r="L308" s="649"/>
      <c r="M308" s="644"/>
      <c r="N308" s="505" t="str">
        <f>二年级BMI</f>
        <v/>
      </c>
      <c r="O308" s="499" t="str">
        <f>二年级BMI等级</f>
        <v/>
      </c>
      <c r="P308" s="500" t="str">
        <f>二年级BMI得分</f>
        <v/>
      </c>
      <c r="Q308" s="515" t="str">
        <f>二年级肺活量得分</f>
        <v/>
      </c>
      <c r="R308" s="512" t="str">
        <f>二年级等级</f>
        <v/>
      </c>
      <c r="S308" s="516" t="str">
        <f>二年级50米跑得分</f>
        <v/>
      </c>
      <c r="T308" s="517" t="str">
        <f>二年级等级</f>
        <v/>
      </c>
      <c r="U308" s="516" t="str">
        <f>二年级坐位体前屈得分</f>
        <v/>
      </c>
      <c r="V308" s="517" t="str">
        <f>二年级等级</f>
        <v/>
      </c>
      <c r="W308" s="516" t="str">
        <f>二年级一分钟跳绳得分</f>
        <v/>
      </c>
      <c r="X308" s="517" t="str">
        <f>二年级等级</f>
        <v/>
      </c>
      <c r="Y308" s="515"/>
      <c r="Z308" s="518"/>
      <c r="AA308" s="533"/>
      <c r="AB308" s="515"/>
      <c r="AC308" s="533" t="str">
        <f>二年级跳绳附加分</f>
        <v/>
      </c>
      <c r="AD308" s="534" t="str">
        <f>二年级标准分</f>
        <v/>
      </c>
      <c r="AE308" s="534" t="str">
        <f>二年级总分</f>
        <v/>
      </c>
      <c r="AF308" s="517" t="str">
        <f>二年级等级</f>
        <v/>
      </c>
    </row>
    <row r="309" spans="1:32">
      <c r="A309" s="476">
        <v>205</v>
      </c>
      <c r="B309" s="477">
        <v>27</v>
      </c>
      <c r="C309" s="478"/>
      <c r="D309" s="471"/>
      <c r="E309" s="472"/>
      <c r="F309" s="473"/>
      <c r="G309" s="480"/>
      <c r="H309" s="475"/>
      <c r="I309" s="501"/>
      <c r="J309" s="502"/>
      <c r="K309" s="495"/>
      <c r="L309" s="649"/>
      <c r="M309" s="644"/>
      <c r="N309" s="505" t="str">
        <f>二年级BMI</f>
        <v/>
      </c>
      <c r="O309" s="499" t="str">
        <f>二年级BMI等级</f>
        <v/>
      </c>
      <c r="P309" s="500" t="str">
        <f>二年级BMI得分</f>
        <v/>
      </c>
      <c r="Q309" s="515" t="str">
        <f>二年级肺活量得分</f>
        <v/>
      </c>
      <c r="R309" s="512" t="str">
        <f>二年级等级</f>
        <v/>
      </c>
      <c r="S309" s="516" t="str">
        <f>二年级50米跑得分</f>
        <v/>
      </c>
      <c r="T309" s="517" t="str">
        <f>二年级等级</f>
        <v/>
      </c>
      <c r="U309" s="516" t="str">
        <f>二年级坐位体前屈得分</f>
        <v/>
      </c>
      <c r="V309" s="517" t="str">
        <f>二年级等级</f>
        <v/>
      </c>
      <c r="W309" s="516" t="str">
        <f>二年级一分钟跳绳得分</f>
        <v/>
      </c>
      <c r="X309" s="517" t="str">
        <f>二年级等级</f>
        <v/>
      </c>
      <c r="Y309" s="515"/>
      <c r="Z309" s="518"/>
      <c r="AA309" s="533"/>
      <c r="AB309" s="515"/>
      <c r="AC309" s="533" t="str">
        <f>二年级跳绳附加分</f>
        <v/>
      </c>
      <c r="AD309" s="534" t="str">
        <f>二年级标准分</f>
        <v/>
      </c>
      <c r="AE309" s="534" t="str">
        <f>二年级总分</f>
        <v/>
      </c>
      <c r="AF309" s="517" t="str">
        <f>二年级等级</f>
        <v/>
      </c>
    </row>
    <row r="310" spans="1:32">
      <c r="A310" s="476">
        <v>205</v>
      </c>
      <c r="B310" s="477">
        <v>28</v>
      </c>
      <c r="C310" s="478"/>
      <c r="D310" s="471"/>
      <c r="E310" s="472"/>
      <c r="F310" s="481"/>
      <c r="G310" s="480"/>
      <c r="H310" s="475"/>
      <c r="I310" s="501"/>
      <c r="J310" s="502"/>
      <c r="K310" s="495"/>
      <c r="L310" s="649"/>
      <c r="M310" s="644"/>
      <c r="N310" s="505" t="str">
        <f>二年级BMI</f>
        <v/>
      </c>
      <c r="O310" s="499" t="str">
        <f>二年级BMI等级</f>
        <v/>
      </c>
      <c r="P310" s="500" t="str">
        <f>二年级BMI得分</f>
        <v/>
      </c>
      <c r="Q310" s="515" t="str">
        <f>二年级肺活量得分</f>
        <v/>
      </c>
      <c r="R310" s="512" t="str">
        <f>二年级等级</f>
        <v/>
      </c>
      <c r="S310" s="516" t="str">
        <f>二年级50米跑得分</f>
        <v/>
      </c>
      <c r="T310" s="517" t="str">
        <f>二年级等级</f>
        <v/>
      </c>
      <c r="U310" s="516" t="str">
        <f>二年级坐位体前屈得分</f>
        <v/>
      </c>
      <c r="V310" s="517" t="str">
        <f>二年级等级</f>
        <v/>
      </c>
      <c r="W310" s="516" t="str">
        <f>二年级一分钟跳绳得分</f>
        <v/>
      </c>
      <c r="X310" s="517" t="str">
        <f>二年级等级</f>
        <v/>
      </c>
      <c r="Y310" s="515"/>
      <c r="Z310" s="518"/>
      <c r="AA310" s="533"/>
      <c r="AB310" s="515"/>
      <c r="AC310" s="533" t="str">
        <f>二年级跳绳附加分</f>
        <v/>
      </c>
      <c r="AD310" s="534" t="str">
        <f>二年级标准分</f>
        <v/>
      </c>
      <c r="AE310" s="534" t="str">
        <f>二年级总分</f>
        <v/>
      </c>
      <c r="AF310" s="517" t="str">
        <f>二年级等级</f>
        <v/>
      </c>
    </row>
    <row r="311" spans="1:32">
      <c r="A311" s="476">
        <v>205</v>
      </c>
      <c r="B311" s="477">
        <v>29</v>
      </c>
      <c r="C311" s="478"/>
      <c r="D311" s="471"/>
      <c r="E311" s="472"/>
      <c r="F311" s="481"/>
      <c r="G311" s="480"/>
      <c r="H311" s="475"/>
      <c r="I311" s="501"/>
      <c r="J311" s="502"/>
      <c r="K311" s="495"/>
      <c r="L311" s="649"/>
      <c r="M311" s="644"/>
      <c r="N311" s="505" t="str">
        <f>二年级BMI</f>
        <v/>
      </c>
      <c r="O311" s="499" t="str">
        <f>二年级BMI等级</f>
        <v/>
      </c>
      <c r="P311" s="500" t="str">
        <f>二年级BMI得分</f>
        <v/>
      </c>
      <c r="Q311" s="515" t="str">
        <f>二年级肺活量得分</f>
        <v/>
      </c>
      <c r="R311" s="512" t="str">
        <f>二年级等级</f>
        <v/>
      </c>
      <c r="S311" s="516" t="str">
        <f>二年级50米跑得分</f>
        <v/>
      </c>
      <c r="T311" s="517" t="str">
        <f>二年级等级</f>
        <v/>
      </c>
      <c r="U311" s="516" t="str">
        <f>二年级坐位体前屈得分</f>
        <v/>
      </c>
      <c r="V311" s="517" t="str">
        <f>二年级等级</f>
        <v/>
      </c>
      <c r="W311" s="516" t="str">
        <f>二年级一分钟跳绳得分</f>
        <v/>
      </c>
      <c r="X311" s="517" t="str">
        <f>二年级等级</f>
        <v/>
      </c>
      <c r="Y311" s="515"/>
      <c r="Z311" s="518"/>
      <c r="AA311" s="533"/>
      <c r="AB311" s="515"/>
      <c r="AC311" s="533" t="str">
        <f>二年级跳绳附加分</f>
        <v/>
      </c>
      <c r="AD311" s="534" t="str">
        <f>二年级标准分</f>
        <v/>
      </c>
      <c r="AE311" s="534" t="str">
        <f>二年级总分</f>
        <v/>
      </c>
      <c r="AF311" s="517" t="str">
        <f>二年级等级</f>
        <v/>
      </c>
    </row>
    <row r="312" spans="1:32">
      <c r="A312" s="476">
        <v>205</v>
      </c>
      <c r="B312" s="477">
        <v>30</v>
      </c>
      <c r="C312" s="478"/>
      <c r="D312" s="471"/>
      <c r="E312" s="472"/>
      <c r="F312" s="481"/>
      <c r="G312" s="480"/>
      <c r="H312" s="475"/>
      <c r="I312" s="501"/>
      <c r="J312" s="502"/>
      <c r="K312" s="495"/>
      <c r="L312" s="649"/>
      <c r="M312" s="644"/>
      <c r="N312" s="505" t="str">
        <f>二年级BMI</f>
        <v/>
      </c>
      <c r="O312" s="499" t="str">
        <f>二年级BMI等级</f>
        <v/>
      </c>
      <c r="P312" s="500" t="str">
        <f>二年级BMI得分</f>
        <v/>
      </c>
      <c r="Q312" s="515" t="str">
        <f>二年级肺活量得分</f>
        <v/>
      </c>
      <c r="R312" s="512" t="str">
        <f>二年级等级</f>
        <v/>
      </c>
      <c r="S312" s="516" t="str">
        <f>二年级50米跑得分</f>
        <v/>
      </c>
      <c r="T312" s="517" t="str">
        <f>二年级等级</f>
        <v/>
      </c>
      <c r="U312" s="516" t="str">
        <f>二年级坐位体前屈得分</f>
        <v/>
      </c>
      <c r="V312" s="517" t="str">
        <f>二年级等级</f>
        <v/>
      </c>
      <c r="W312" s="516" t="str">
        <f>二年级一分钟跳绳得分</f>
        <v/>
      </c>
      <c r="X312" s="517" t="str">
        <f>二年级等级</f>
        <v/>
      </c>
      <c r="Y312" s="515"/>
      <c r="Z312" s="518"/>
      <c r="AA312" s="533"/>
      <c r="AB312" s="515"/>
      <c r="AC312" s="533" t="str">
        <f>二年级跳绳附加分</f>
        <v/>
      </c>
      <c r="AD312" s="534" t="str">
        <f>二年级标准分</f>
        <v/>
      </c>
      <c r="AE312" s="534" t="str">
        <f>二年级总分</f>
        <v/>
      </c>
      <c r="AF312" s="517" t="str">
        <f>二年级等级</f>
        <v/>
      </c>
    </row>
    <row r="313" spans="1:32">
      <c r="A313" s="476">
        <v>205</v>
      </c>
      <c r="B313" s="477">
        <v>31</v>
      </c>
      <c r="C313" s="478"/>
      <c r="D313" s="471"/>
      <c r="E313" s="472"/>
      <c r="F313" s="481"/>
      <c r="G313" s="480"/>
      <c r="H313" s="475"/>
      <c r="I313" s="501"/>
      <c r="J313" s="502"/>
      <c r="K313" s="495"/>
      <c r="L313" s="649"/>
      <c r="M313" s="644"/>
      <c r="N313" s="505" t="str">
        <f>二年级BMI</f>
        <v/>
      </c>
      <c r="O313" s="499" t="str">
        <f>二年级BMI等级</f>
        <v/>
      </c>
      <c r="P313" s="500" t="str">
        <f>二年级BMI得分</f>
        <v/>
      </c>
      <c r="Q313" s="515" t="str">
        <f>二年级肺活量得分</f>
        <v/>
      </c>
      <c r="R313" s="512" t="str">
        <f>二年级等级</f>
        <v/>
      </c>
      <c r="S313" s="516" t="str">
        <f>二年级50米跑得分</f>
        <v/>
      </c>
      <c r="T313" s="517" t="str">
        <f>二年级等级</f>
        <v/>
      </c>
      <c r="U313" s="516" t="str">
        <f>二年级坐位体前屈得分</f>
        <v/>
      </c>
      <c r="V313" s="517" t="str">
        <f>二年级等级</f>
        <v/>
      </c>
      <c r="W313" s="516" t="str">
        <f>二年级一分钟跳绳得分</f>
        <v/>
      </c>
      <c r="X313" s="517" t="str">
        <f>二年级等级</f>
        <v/>
      </c>
      <c r="Y313" s="515"/>
      <c r="Z313" s="518"/>
      <c r="AA313" s="533"/>
      <c r="AB313" s="515"/>
      <c r="AC313" s="533" t="str">
        <f>二年级跳绳附加分</f>
        <v/>
      </c>
      <c r="AD313" s="534" t="str">
        <f>二年级标准分</f>
        <v/>
      </c>
      <c r="AE313" s="534" t="str">
        <f>二年级总分</f>
        <v/>
      </c>
      <c r="AF313" s="517" t="str">
        <f>二年级等级</f>
        <v/>
      </c>
    </row>
    <row r="314" spans="1:32">
      <c r="A314" s="476">
        <v>205</v>
      </c>
      <c r="B314" s="477">
        <v>32</v>
      </c>
      <c r="C314" s="478"/>
      <c r="D314" s="471"/>
      <c r="E314" s="478"/>
      <c r="F314" s="481"/>
      <c r="G314" s="480"/>
      <c r="H314" s="475"/>
      <c r="I314" s="501"/>
      <c r="J314" s="502"/>
      <c r="K314" s="502"/>
      <c r="L314" s="649"/>
      <c r="M314" s="644"/>
      <c r="N314" s="505" t="str">
        <f>二年级BMI</f>
        <v/>
      </c>
      <c r="O314" s="499" t="str">
        <f>二年级BMI等级</f>
        <v/>
      </c>
      <c r="P314" s="500" t="str">
        <f>二年级BMI得分</f>
        <v/>
      </c>
      <c r="Q314" s="515" t="str">
        <f>二年级肺活量得分</f>
        <v/>
      </c>
      <c r="R314" s="512" t="str">
        <f>二年级等级</f>
        <v/>
      </c>
      <c r="S314" s="516" t="str">
        <f>二年级50米跑得分</f>
        <v/>
      </c>
      <c r="T314" s="517" t="str">
        <f>二年级等级</f>
        <v/>
      </c>
      <c r="U314" s="516" t="str">
        <f>二年级坐位体前屈得分</f>
        <v/>
      </c>
      <c r="V314" s="517" t="str">
        <f>二年级等级</f>
        <v/>
      </c>
      <c r="W314" s="516" t="str">
        <f>二年级一分钟跳绳得分</f>
        <v/>
      </c>
      <c r="X314" s="517" t="str">
        <f>二年级等级</f>
        <v/>
      </c>
      <c r="Y314" s="515"/>
      <c r="Z314" s="518"/>
      <c r="AA314" s="533"/>
      <c r="AB314" s="515"/>
      <c r="AC314" s="533" t="str">
        <f>二年级跳绳附加分</f>
        <v/>
      </c>
      <c r="AD314" s="534" t="str">
        <f>二年级标准分</f>
        <v/>
      </c>
      <c r="AE314" s="534" t="str">
        <f>二年级总分</f>
        <v/>
      </c>
      <c r="AF314" s="517" t="str">
        <f>二年级等级</f>
        <v/>
      </c>
    </row>
    <row r="315" spans="1:32">
      <c r="A315" s="476">
        <v>205</v>
      </c>
      <c r="B315" s="477">
        <v>33</v>
      </c>
      <c r="C315" s="478"/>
      <c r="D315" s="471"/>
      <c r="E315" s="478"/>
      <c r="F315" s="481"/>
      <c r="G315" s="480"/>
      <c r="H315" s="475"/>
      <c r="I315" s="501"/>
      <c r="J315" s="502"/>
      <c r="K315" s="502"/>
      <c r="L315" s="649"/>
      <c r="M315" s="644"/>
      <c r="N315" s="505" t="str">
        <f>二年级BMI</f>
        <v/>
      </c>
      <c r="O315" s="499" t="str">
        <f>二年级BMI等级</f>
        <v/>
      </c>
      <c r="P315" s="500" t="str">
        <f>二年级BMI得分</f>
        <v/>
      </c>
      <c r="Q315" s="515" t="str">
        <f>二年级肺活量得分</f>
        <v/>
      </c>
      <c r="R315" s="512" t="str">
        <f>二年级等级</f>
        <v/>
      </c>
      <c r="S315" s="516" t="str">
        <f>二年级50米跑得分</f>
        <v/>
      </c>
      <c r="T315" s="517" t="str">
        <f>二年级等级</f>
        <v/>
      </c>
      <c r="U315" s="516" t="str">
        <f>二年级坐位体前屈得分</f>
        <v/>
      </c>
      <c r="V315" s="517" t="str">
        <f>二年级等级</f>
        <v/>
      </c>
      <c r="W315" s="516" t="str">
        <f>二年级一分钟跳绳得分</f>
        <v/>
      </c>
      <c r="X315" s="517" t="str">
        <f>二年级等级</f>
        <v/>
      </c>
      <c r="Y315" s="515"/>
      <c r="Z315" s="518"/>
      <c r="AA315" s="533"/>
      <c r="AB315" s="515"/>
      <c r="AC315" s="533" t="str">
        <f>二年级跳绳附加分</f>
        <v/>
      </c>
      <c r="AD315" s="534" t="str">
        <f>二年级标准分</f>
        <v/>
      </c>
      <c r="AE315" s="534" t="str">
        <f>二年级总分</f>
        <v/>
      </c>
      <c r="AF315" s="517" t="str">
        <f>二年级等级</f>
        <v/>
      </c>
    </row>
    <row r="316" spans="1:32">
      <c r="A316" s="476">
        <v>205</v>
      </c>
      <c r="B316" s="477">
        <v>34</v>
      </c>
      <c r="C316" s="478"/>
      <c r="D316" s="471"/>
      <c r="E316" s="478"/>
      <c r="F316" s="481"/>
      <c r="G316" s="480"/>
      <c r="H316" s="475"/>
      <c r="I316" s="501"/>
      <c r="J316" s="502"/>
      <c r="K316" s="502"/>
      <c r="L316" s="649"/>
      <c r="M316" s="644"/>
      <c r="N316" s="505" t="str">
        <f>二年级BMI</f>
        <v/>
      </c>
      <c r="O316" s="499" t="str">
        <f>二年级BMI等级</f>
        <v/>
      </c>
      <c r="P316" s="500" t="str">
        <f>二年级BMI得分</f>
        <v/>
      </c>
      <c r="Q316" s="515" t="str">
        <f>二年级肺活量得分</f>
        <v/>
      </c>
      <c r="R316" s="512" t="str">
        <f>二年级等级</f>
        <v/>
      </c>
      <c r="S316" s="516" t="str">
        <f>二年级50米跑得分</f>
        <v/>
      </c>
      <c r="T316" s="517" t="str">
        <f>二年级等级</f>
        <v/>
      </c>
      <c r="U316" s="516" t="str">
        <f>二年级坐位体前屈得分</f>
        <v/>
      </c>
      <c r="V316" s="517" t="str">
        <f>二年级等级</f>
        <v/>
      </c>
      <c r="W316" s="516" t="str">
        <f>二年级一分钟跳绳得分</f>
        <v/>
      </c>
      <c r="X316" s="517" t="str">
        <f>二年级等级</f>
        <v/>
      </c>
      <c r="Y316" s="515"/>
      <c r="Z316" s="518"/>
      <c r="AA316" s="533"/>
      <c r="AB316" s="515"/>
      <c r="AC316" s="533" t="str">
        <f>二年级跳绳附加分</f>
        <v/>
      </c>
      <c r="AD316" s="534" t="str">
        <f>二年级标准分</f>
        <v/>
      </c>
      <c r="AE316" s="534" t="str">
        <f>二年级总分</f>
        <v/>
      </c>
      <c r="AF316" s="517" t="str">
        <f>二年级等级</f>
        <v/>
      </c>
    </row>
    <row r="317" spans="1:32">
      <c r="A317" s="476">
        <v>205</v>
      </c>
      <c r="B317" s="477">
        <v>35</v>
      </c>
      <c r="C317" s="478"/>
      <c r="D317" s="471"/>
      <c r="E317" s="478"/>
      <c r="F317" s="481"/>
      <c r="G317" s="474"/>
      <c r="H317" s="475"/>
      <c r="I317" s="501"/>
      <c r="J317" s="502"/>
      <c r="K317" s="502"/>
      <c r="L317" s="649"/>
      <c r="M317" s="644"/>
      <c r="N317" s="505" t="str">
        <f>二年级BMI</f>
        <v/>
      </c>
      <c r="O317" s="499" t="str">
        <f>二年级BMI等级</f>
        <v/>
      </c>
      <c r="P317" s="500" t="str">
        <f>二年级BMI得分</f>
        <v/>
      </c>
      <c r="Q317" s="515" t="str">
        <f>二年级肺活量得分</f>
        <v/>
      </c>
      <c r="R317" s="512" t="str">
        <f>二年级等级</f>
        <v/>
      </c>
      <c r="S317" s="516" t="str">
        <f>二年级50米跑得分</f>
        <v/>
      </c>
      <c r="T317" s="517" t="str">
        <f>二年级等级</f>
        <v/>
      </c>
      <c r="U317" s="516" t="str">
        <f>二年级坐位体前屈得分</f>
        <v/>
      </c>
      <c r="V317" s="517" t="str">
        <f>二年级等级</f>
        <v/>
      </c>
      <c r="W317" s="516" t="str">
        <f>二年级一分钟跳绳得分</f>
        <v/>
      </c>
      <c r="X317" s="517" t="str">
        <f>二年级等级</f>
        <v/>
      </c>
      <c r="Y317" s="515"/>
      <c r="Z317" s="518"/>
      <c r="AA317" s="533"/>
      <c r="AB317" s="515"/>
      <c r="AC317" s="533" t="str">
        <f>二年级跳绳附加分</f>
        <v/>
      </c>
      <c r="AD317" s="534" t="str">
        <f>二年级标准分</f>
        <v/>
      </c>
      <c r="AE317" s="534" t="str">
        <f>二年级总分</f>
        <v/>
      </c>
      <c r="AF317" s="517" t="str">
        <f>二年级等级</f>
        <v/>
      </c>
    </row>
    <row r="318" spans="1:32">
      <c r="A318" s="476">
        <v>205</v>
      </c>
      <c r="B318" s="477">
        <v>36</v>
      </c>
      <c r="C318" s="478"/>
      <c r="D318" s="471"/>
      <c r="E318" s="478"/>
      <c r="F318" s="473"/>
      <c r="G318" s="480"/>
      <c r="H318" s="475"/>
      <c r="I318" s="501"/>
      <c r="J318" s="502"/>
      <c r="K318" s="502"/>
      <c r="L318" s="648"/>
      <c r="M318" s="643"/>
      <c r="N318" s="498" t="str">
        <f>二年级BMI</f>
        <v/>
      </c>
      <c r="O318" s="499" t="str">
        <f>二年级BMI等级</f>
        <v/>
      </c>
      <c r="P318" s="500" t="str">
        <f>二年级BMI得分</f>
        <v/>
      </c>
      <c r="Q318" s="515" t="str">
        <f>二年级肺活量得分</f>
        <v/>
      </c>
      <c r="R318" s="512" t="str">
        <f>二年级等级</f>
        <v/>
      </c>
      <c r="S318" s="516" t="str">
        <f>二年级50米跑得分</f>
        <v/>
      </c>
      <c r="T318" s="512" t="str">
        <f>二年级等级</f>
        <v/>
      </c>
      <c r="U318" s="516" t="str">
        <f>二年级坐位体前屈得分</f>
        <v/>
      </c>
      <c r="V318" s="512" t="str">
        <f>二年级等级</f>
        <v/>
      </c>
      <c r="W318" s="516" t="str">
        <f>二年级一分钟跳绳得分</f>
        <v/>
      </c>
      <c r="X318" s="512" t="str">
        <f>二年级等级</f>
        <v/>
      </c>
      <c r="Y318" s="511"/>
      <c r="Z318" s="514"/>
      <c r="AA318" s="530"/>
      <c r="AB318" s="511"/>
      <c r="AC318" s="530" t="str">
        <f>二年级跳绳附加分</f>
        <v/>
      </c>
      <c r="AD318" s="534" t="str">
        <f>二年级标准分</f>
        <v/>
      </c>
      <c r="AE318" s="531" t="str">
        <f>二年级总分</f>
        <v/>
      </c>
      <c r="AF318" s="512" t="str">
        <f>二年级等级</f>
        <v/>
      </c>
    </row>
    <row r="319" spans="1:32">
      <c r="A319" s="476">
        <v>205</v>
      </c>
      <c r="B319" s="477">
        <v>37</v>
      </c>
      <c r="C319" s="478"/>
      <c r="D319" s="471"/>
      <c r="E319" s="478"/>
      <c r="F319" s="473"/>
      <c r="G319" s="480"/>
      <c r="H319" s="475"/>
      <c r="I319" s="501"/>
      <c r="J319" s="502"/>
      <c r="K319" s="502"/>
      <c r="L319" s="649"/>
      <c r="M319" s="644"/>
      <c r="N319" s="505" t="str">
        <f>二年级BMI</f>
        <v/>
      </c>
      <c r="O319" s="499" t="str">
        <f>二年级BMI等级</f>
        <v/>
      </c>
      <c r="P319" s="500" t="str">
        <f>二年级BMI得分</f>
        <v/>
      </c>
      <c r="Q319" s="515" t="str">
        <f>二年级肺活量得分</f>
        <v/>
      </c>
      <c r="R319" s="512" t="str">
        <f>二年级等级</f>
        <v/>
      </c>
      <c r="S319" s="516" t="str">
        <f>二年级50米跑得分</f>
        <v/>
      </c>
      <c r="T319" s="512" t="str">
        <f>二年级等级</f>
        <v/>
      </c>
      <c r="U319" s="516" t="str">
        <f>二年级坐位体前屈得分</f>
        <v/>
      </c>
      <c r="V319" s="517" t="str">
        <f>二年级等级</f>
        <v/>
      </c>
      <c r="W319" s="516" t="str">
        <f>二年级一分钟跳绳得分</f>
        <v/>
      </c>
      <c r="X319" s="517" t="str">
        <f>二年级等级</f>
        <v/>
      </c>
      <c r="Y319" s="515"/>
      <c r="Z319" s="518"/>
      <c r="AA319" s="533"/>
      <c r="AB319" s="515"/>
      <c r="AC319" s="533" t="str">
        <f>二年级跳绳附加分</f>
        <v/>
      </c>
      <c r="AD319" s="534" t="str">
        <f>二年级标准分</f>
        <v/>
      </c>
      <c r="AE319" s="534" t="str">
        <f>二年级总分</f>
        <v/>
      </c>
      <c r="AF319" s="517" t="str">
        <f>二年级等级</f>
        <v/>
      </c>
    </row>
    <row r="320" spans="1:32">
      <c r="A320" s="476">
        <v>205</v>
      </c>
      <c r="B320" s="477">
        <v>38</v>
      </c>
      <c r="C320" s="478"/>
      <c r="D320" s="471"/>
      <c r="E320" s="478"/>
      <c r="F320" s="473"/>
      <c r="G320" s="480"/>
      <c r="H320" s="475"/>
      <c r="I320" s="501"/>
      <c r="J320" s="502"/>
      <c r="K320" s="502"/>
      <c r="L320" s="649"/>
      <c r="M320" s="644"/>
      <c r="N320" s="505" t="str">
        <f>二年级BMI</f>
        <v/>
      </c>
      <c r="O320" s="499" t="str">
        <f>二年级BMI等级</f>
        <v/>
      </c>
      <c r="P320" s="500" t="str">
        <f>二年级BMI得分</f>
        <v/>
      </c>
      <c r="Q320" s="515" t="str">
        <f>二年级肺活量得分</f>
        <v/>
      </c>
      <c r="R320" s="512" t="str">
        <f>二年级等级</f>
        <v/>
      </c>
      <c r="S320" s="516" t="str">
        <f>二年级50米跑得分</f>
        <v/>
      </c>
      <c r="T320" s="512" t="str">
        <f>二年级等级</f>
        <v/>
      </c>
      <c r="U320" s="516" t="str">
        <f>二年级坐位体前屈得分</f>
        <v/>
      </c>
      <c r="V320" s="517" t="str">
        <f>二年级等级</f>
        <v/>
      </c>
      <c r="W320" s="516" t="str">
        <f>二年级一分钟跳绳得分</f>
        <v/>
      </c>
      <c r="X320" s="517" t="str">
        <f>二年级等级</f>
        <v/>
      </c>
      <c r="Y320" s="515"/>
      <c r="Z320" s="518"/>
      <c r="AA320" s="533"/>
      <c r="AB320" s="515"/>
      <c r="AC320" s="533" t="str">
        <f>二年级跳绳附加分</f>
        <v/>
      </c>
      <c r="AD320" s="534" t="str">
        <f>二年级标准分</f>
        <v/>
      </c>
      <c r="AE320" s="534" t="str">
        <f>二年级总分</f>
        <v/>
      </c>
      <c r="AF320" s="517" t="str">
        <f>二年级等级</f>
        <v/>
      </c>
    </row>
    <row r="321" spans="1:32">
      <c r="A321" s="476">
        <v>205</v>
      </c>
      <c r="B321" s="477">
        <v>39</v>
      </c>
      <c r="C321" s="478"/>
      <c r="D321" s="471"/>
      <c r="E321" s="478"/>
      <c r="F321" s="473"/>
      <c r="G321" s="480"/>
      <c r="H321" s="475"/>
      <c r="I321" s="501"/>
      <c r="J321" s="502"/>
      <c r="K321" s="502"/>
      <c r="L321" s="649"/>
      <c r="M321" s="644"/>
      <c r="N321" s="505" t="str">
        <f>二年级BMI</f>
        <v/>
      </c>
      <c r="O321" s="499" t="str">
        <f>二年级BMI等级</f>
        <v/>
      </c>
      <c r="P321" s="500" t="str">
        <f>二年级BMI得分</f>
        <v/>
      </c>
      <c r="Q321" s="515" t="str">
        <f>二年级肺活量得分</f>
        <v/>
      </c>
      <c r="R321" s="512" t="str">
        <f>二年级等级</f>
        <v/>
      </c>
      <c r="S321" s="516" t="str">
        <f>二年级50米跑得分</f>
        <v/>
      </c>
      <c r="T321" s="512" t="str">
        <f>二年级等级</f>
        <v/>
      </c>
      <c r="U321" s="516" t="str">
        <f>二年级坐位体前屈得分</f>
        <v/>
      </c>
      <c r="V321" s="517" t="str">
        <f>二年级等级</f>
        <v/>
      </c>
      <c r="W321" s="516" t="str">
        <f>二年级一分钟跳绳得分</f>
        <v/>
      </c>
      <c r="X321" s="517" t="str">
        <f>二年级等级</f>
        <v/>
      </c>
      <c r="Y321" s="515"/>
      <c r="Z321" s="518"/>
      <c r="AA321" s="533"/>
      <c r="AB321" s="515"/>
      <c r="AC321" s="533" t="str">
        <f>二年级跳绳附加分</f>
        <v/>
      </c>
      <c r="AD321" s="534" t="str">
        <f>二年级标准分</f>
        <v/>
      </c>
      <c r="AE321" s="534" t="str">
        <f>二年级总分</f>
        <v/>
      </c>
      <c r="AF321" s="517" t="str">
        <f>二年级等级</f>
        <v/>
      </c>
    </row>
    <row r="322" spans="1:32">
      <c r="A322" s="476">
        <v>205</v>
      </c>
      <c r="B322" s="477">
        <v>40</v>
      </c>
      <c r="C322" s="478"/>
      <c r="D322" s="471"/>
      <c r="E322" s="478"/>
      <c r="F322" s="473"/>
      <c r="G322" s="480"/>
      <c r="H322" s="475"/>
      <c r="I322" s="501"/>
      <c r="J322" s="502"/>
      <c r="K322" s="502"/>
      <c r="L322" s="649"/>
      <c r="M322" s="644"/>
      <c r="N322" s="505" t="str">
        <f>二年级BMI</f>
        <v/>
      </c>
      <c r="O322" s="499" t="str">
        <f>二年级BMI等级</f>
        <v/>
      </c>
      <c r="P322" s="500" t="str">
        <f>二年级BMI得分</f>
        <v/>
      </c>
      <c r="Q322" s="515" t="str">
        <f>二年级肺活量得分</f>
        <v/>
      </c>
      <c r="R322" s="512" t="str">
        <f>二年级等级</f>
        <v/>
      </c>
      <c r="S322" s="516" t="str">
        <f>二年级50米跑得分</f>
        <v/>
      </c>
      <c r="T322" s="512" t="str">
        <f>二年级等级</f>
        <v/>
      </c>
      <c r="U322" s="516" t="str">
        <f>二年级坐位体前屈得分</f>
        <v/>
      </c>
      <c r="V322" s="517" t="str">
        <f>二年级等级</f>
        <v/>
      </c>
      <c r="W322" s="516" t="str">
        <f>二年级一分钟跳绳得分</f>
        <v/>
      </c>
      <c r="X322" s="517" t="str">
        <f>二年级等级</f>
        <v/>
      </c>
      <c r="Y322" s="515"/>
      <c r="Z322" s="518"/>
      <c r="AA322" s="533"/>
      <c r="AB322" s="515"/>
      <c r="AC322" s="533" t="str">
        <f>二年级跳绳附加分</f>
        <v/>
      </c>
      <c r="AD322" s="534" t="str">
        <f>二年级标准分</f>
        <v/>
      </c>
      <c r="AE322" s="534" t="str">
        <f>二年级总分</f>
        <v/>
      </c>
      <c r="AF322" s="517" t="str">
        <f>二年级等级</f>
        <v/>
      </c>
    </row>
    <row r="323" spans="1:32">
      <c r="A323" s="476">
        <v>205</v>
      </c>
      <c r="B323" s="477">
        <v>41</v>
      </c>
      <c r="C323" s="478"/>
      <c r="D323" s="471"/>
      <c r="E323" s="478"/>
      <c r="F323" s="473"/>
      <c r="G323" s="480"/>
      <c r="H323" s="475"/>
      <c r="I323" s="501"/>
      <c r="J323" s="502"/>
      <c r="K323" s="502"/>
      <c r="L323" s="649"/>
      <c r="M323" s="644"/>
      <c r="N323" s="505" t="str">
        <f>二年级BMI</f>
        <v/>
      </c>
      <c r="O323" s="499" t="str">
        <f>二年级BMI等级</f>
        <v/>
      </c>
      <c r="P323" s="500" t="str">
        <f>二年级BMI得分</f>
        <v/>
      </c>
      <c r="Q323" s="515" t="str">
        <f>二年级肺活量得分</f>
        <v/>
      </c>
      <c r="R323" s="512" t="str">
        <f>二年级等级</f>
        <v/>
      </c>
      <c r="S323" s="516" t="str">
        <f>二年级50米跑得分</f>
        <v/>
      </c>
      <c r="T323" s="512" t="str">
        <f>二年级等级</f>
        <v/>
      </c>
      <c r="U323" s="516" t="str">
        <f>二年级坐位体前屈得分</f>
        <v/>
      </c>
      <c r="V323" s="517" t="str">
        <f>二年级等级</f>
        <v/>
      </c>
      <c r="W323" s="516" t="str">
        <f>二年级一分钟跳绳得分</f>
        <v/>
      </c>
      <c r="X323" s="517" t="str">
        <f>二年级等级</f>
        <v/>
      </c>
      <c r="Y323" s="515"/>
      <c r="Z323" s="518"/>
      <c r="AA323" s="533"/>
      <c r="AB323" s="515"/>
      <c r="AC323" s="533" t="str">
        <f>二年级跳绳附加分</f>
        <v/>
      </c>
      <c r="AD323" s="534" t="str">
        <f>二年级标准分</f>
        <v/>
      </c>
      <c r="AE323" s="534" t="str">
        <f>二年级总分</f>
        <v/>
      </c>
      <c r="AF323" s="517" t="str">
        <f>二年级等级</f>
        <v/>
      </c>
    </row>
    <row r="324" spans="1:32">
      <c r="A324" s="476">
        <v>205</v>
      </c>
      <c r="B324" s="477">
        <v>42</v>
      </c>
      <c r="C324" s="478"/>
      <c r="D324" s="471"/>
      <c r="E324" s="478"/>
      <c r="F324" s="473"/>
      <c r="G324" s="480"/>
      <c r="H324" s="475"/>
      <c r="I324" s="501"/>
      <c r="J324" s="502"/>
      <c r="K324" s="502"/>
      <c r="L324" s="649"/>
      <c r="M324" s="644"/>
      <c r="N324" s="505" t="str">
        <f>二年级BMI</f>
        <v/>
      </c>
      <c r="O324" s="499" t="str">
        <f>二年级BMI等级</f>
        <v/>
      </c>
      <c r="P324" s="500" t="str">
        <f>二年级BMI得分</f>
        <v/>
      </c>
      <c r="Q324" s="515" t="str">
        <f>二年级肺活量得分</f>
        <v/>
      </c>
      <c r="R324" s="512" t="str">
        <f>二年级等级</f>
        <v/>
      </c>
      <c r="S324" s="516" t="str">
        <f>二年级50米跑得分</f>
        <v/>
      </c>
      <c r="T324" s="517" t="str">
        <f>二年级等级</f>
        <v/>
      </c>
      <c r="U324" s="516" t="str">
        <f>二年级坐位体前屈得分</f>
        <v/>
      </c>
      <c r="V324" s="517" t="str">
        <f>二年级等级</f>
        <v/>
      </c>
      <c r="W324" s="516" t="str">
        <f>二年级一分钟跳绳得分</f>
        <v/>
      </c>
      <c r="X324" s="517" t="str">
        <f>二年级等级</f>
        <v/>
      </c>
      <c r="Y324" s="515"/>
      <c r="Z324" s="518"/>
      <c r="AA324" s="533"/>
      <c r="AB324" s="515"/>
      <c r="AC324" s="533" t="str">
        <f>二年级跳绳附加分</f>
        <v/>
      </c>
      <c r="AD324" s="534" t="str">
        <f>二年级标准分</f>
        <v/>
      </c>
      <c r="AE324" s="534" t="str">
        <f>二年级总分</f>
        <v/>
      </c>
      <c r="AF324" s="517" t="str">
        <f>二年级等级</f>
        <v/>
      </c>
    </row>
    <row r="325" spans="1:32">
      <c r="A325" s="476">
        <v>205</v>
      </c>
      <c r="B325" s="477">
        <v>43</v>
      </c>
      <c r="C325" s="478"/>
      <c r="D325" s="471"/>
      <c r="E325" s="478"/>
      <c r="F325" s="473"/>
      <c r="G325" s="480"/>
      <c r="H325" s="475"/>
      <c r="I325" s="501"/>
      <c r="J325" s="502"/>
      <c r="K325" s="502"/>
      <c r="L325" s="649"/>
      <c r="M325" s="644"/>
      <c r="N325" s="505" t="str">
        <f>二年级BMI</f>
        <v/>
      </c>
      <c r="O325" s="499" t="str">
        <f>二年级BMI等级</f>
        <v/>
      </c>
      <c r="P325" s="500" t="str">
        <f>二年级BMI得分</f>
        <v/>
      </c>
      <c r="Q325" s="515" t="str">
        <f>二年级肺活量得分</f>
        <v/>
      </c>
      <c r="R325" s="512" t="str">
        <f>二年级等级</f>
        <v/>
      </c>
      <c r="S325" s="516" t="str">
        <f>二年级50米跑得分</f>
        <v/>
      </c>
      <c r="T325" s="517" t="str">
        <f>二年级等级</f>
        <v/>
      </c>
      <c r="U325" s="516" t="str">
        <f>二年级坐位体前屈得分</f>
        <v/>
      </c>
      <c r="V325" s="517" t="str">
        <f>二年级等级</f>
        <v/>
      </c>
      <c r="W325" s="516" t="str">
        <f>二年级一分钟跳绳得分</f>
        <v/>
      </c>
      <c r="X325" s="517" t="str">
        <f>二年级等级</f>
        <v/>
      </c>
      <c r="Y325" s="515"/>
      <c r="Z325" s="518"/>
      <c r="AA325" s="533"/>
      <c r="AB325" s="515"/>
      <c r="AC325" s="533" t="str">
        <f>二年级跳绳附加分</f>
        <v/>
      </c>
      <c r="AD325" s="534" t="str">
        <f>二年级标准分</f>
        <v/>
      </c>
      <c r="AE325" s="534" t="str">
        <f>二年级总分</f>
        <v/>
      </c>
      <c r="AF325" s="517" t="str">
        <f>二年级等级</f>
        <v/>
      </c>
    </row>
    <row r="326" spans="1:32">
      <c r="A326" s="476">
        <v>205</v>
      </c>
      <c r="B326" s="477">
        <v>44</v>
      </c>
      <c r="C326" s="478"/>
      <c r="D326" s="471"/>
      <c r="E326" s="478"/>
      <c r="F326" s="473"/>
      <c r="G326" s="480"/>
      <c r="H326" s="475"/>
      <c r="I326" s="501"/>
      <c r="J326" s="502"/>
      <c r="K326" s="502"/>
      <c r="L326" s="649"/>
      <c r="M326" s="644"/>
      <c r="N326" s="505" t="str">
        <f>二年级BMI</f>
        <v/>
      </c>
      <c r="O326" s="499" t="str">
        <f>二年级BMI等级</f>
        <v/>
      </c>
      <c r="P326" s="500" t="str">
        <f>二年级BMI得分</f>
        <v/>
      </c>
      <c r="Q326" s="515" t="str">
        <f>二年级肺活量得分</f>
        <v/>
      </c>
      <c r="R326" s="512" t="str">
        <f>二年级等级</f>
        <v/>
      </c>
      <c r="S326" s="516" t="str">
        <f>二年级50米跑得分</f>
        <v/>
      </c>
      <c r="T326" s="517" t="str">
        <f>二年级等级</f>
        <v/>
      </c>
      <c r="U326" s="516" t="str">
        <f>二年级坐位体前屈得分</f>
        <v/>
      </c>
      <c r="V326" s="517" t="str">
        <f>二年级等级</f>
        <v/>
      </c>
      <c r="W326" s="516" t="str">
        <f>二年级一分钟跳绳得分</f>
        <v/>
      </c>
      <c r="X326" s="517" t="str">
        <f>二年级等级</f>
        <v/>
      </c>
      <c r="Y326" s="515"/>
      <c r="Z326" s="518"/>
      <c r="AA326" s="533"/>
      <c r="AB326" s="515"/>
      <c r="AC326" s="533" t="str">
        <f>二年级跳绳附加分</f>
        <v/>
      </c>
      <c r="AD326" s="534" t="str">
        <f>二年级标准分</f>
        <v/>
      </c>
      <c r="AE326" s="534" t="str">
        <f>二年级总分</f>
        <v/>
      </c>
      <c r="AF326" s="517" t="str">
        <f>二年级等级</f>
        <v/>
      </c>
    </row>
    <row r="327" spans="1:32">
      <c r="A327" s="476">
        <v>205</v>
      </c>
      <c r="B327" s="477">
        <v>45</v>
      </c>
      <c r="C327" s="478"/>
      <c r="D327" s="471"/>
      <c r="E327" s="478"/>
      <c r="F327" s="473"/>
      <c r="G327" s="480"/>
      <c r="H327" s="475"/>
      <c r="I327" s="501"/>
      <c r="J327" s="502"/>
      <c r="K327" s="502"/>
      <c r="L327" s="649"/>
      <c r="M327" s="644"/>
      <c r="N327" s="505" t="str">
        <f>二年级BMI</f>
        <v/>
      </c>
      <c r="O327" s="499" t="str">
        <f>二年级BMI等级</f>
        <v/>
      </c>
      <c r="P327" s="500" t="str">
        <f>二年级BMI得分</f>
        <v/>
      </c>
      <c r="Q327" s="515" t="str">
        <f>二年级肺活量得分</f>
        <v/>
      </c>
      <c r="R327" s="512" t="str">
        <f>二年级等级</f>
        <v/>
      </c>
      <c r="S327" s="516" t="str">
        <f>二年级50米跑得分</f>
        <v/>
      </c>
      <c r="T327" s="517" t="str">
        <f>二年级等级</f>
        <v/>
      </c>
      <c r="U327" s="516" t="str">
        <f>二年级坐位体前屈得分</f>
        <v/>
      </c>
      <c r="V327" s="517" t="str">
        <f>二年级等级</f>
        <v/>
      </c>
      <c r="W327" s="516" t="str">
        <f>二年级一分钟跳绳得分</f>
        <v/>
      </c>
      <c r="X327" s="517" t="str">
        <f>二年级等级</f>
        <v/>
      </c>
      <c r="Y327" s="515"/>
      <c r="Z327" s="518"/>
      <c r="AA327" s="533"/>
      <c r="AB327" s="515"/>
      <c r="AC327" s="533" t="str">
        <f>二年级跳绳附加分</f>
        <v/>
      </c>
      <c r="AD327" s="534" t="str">
        <f>二年级标准分</f>
        <v/>
      </c>
      <c r="AE327" s="534" t="str">
        <f>二年级总分</f>
        <v/>
      </c>
      <c r="AF327" s="517" t="str">
        <f>二年级等级</f>
        <v/>
      </c>
    </row>
    <row r="328" spans="1:32">
      <c r="A328" s="476">
        <v>205</v>
      </c>
      <c r="B328" s="477">
        <v>46</v>
      </c>
      <c r="C328" s="478"/>
      <c r="D328" s="471"/>
      <c r="E328" s="478"/>
      <c r="F328" s="473"/>
      <c r="G328" s="480"/>
      <c r="H328" s="475"/>
      <c r="I328" s="501"/>
      <c r="J328" s="502"/>
      <c r="K328" s="502"/>
      <c r="L328" s="649"/>
      <c r="M328" s="644"/>
      <c r="N328" s="505" t="str">
        <f>二年级BMI</f>
        <v/>
      </c>
      <c r="O328" s="499" t="str">
        <f>二年级BMI等级</f>
        <v/>
      </c>
      <c r="P328" s="500" t="str">
        <f>二年级BMI得分</f>
        <v/>
      </c>
      <c r="Q328" s="515" t="str">
        <f>二年级肺活量得分</f>
        <v/>
      </c>
      <c r="R328" s="512" t="str">
        <f>二年级等级</f>
        <v/>
      </c>
      <c r="S328" s="516" t="str">
        <f>二年级50米跑得分</f>
        <v/>
      </c>
      <c r="T328" s="517" t="str">
        <f>二年级等级</f>
        <v/>
      </c>
      <c r="U328" s="516" t="str">
        <f>二年级坐位体前屈得分</f>
        <v/>
      </c>
      <c r="V328" s="517" t="str">
        <f>二年级等级</f>
        <v/>
      </c>
      <c r="W328" s="516" t="str">
        <f>二年级一分钟跳绳得分</f>
        <v/>
      </c>
      <c r="X328" s="517" t="str">
        <f>二年级等级</f>
        <v/>
      </c>
      <c r="Y328" s="515"/>
      <c r="Z328" s="518"/>
      <c r="AA328" s="533"/>
      <c r="AB328" s="515"/>
      <c r="AC328" s="533" t="str">
        <f>二年级跳绳附加分</f>
        <v/>
      </c>
      <c r="AD328" s="534" t="str">
        <f>二年级标准分</f>
        <v/>
      </c>
      <c r="AE328" s="534" t="str">
        <f>二年级总分</f>
        <v/>
      </c>
      <c r="AF328" s="517" t="str">
        <f>二年级等级</f>
        <v/>
      </c>
    </row>
    <row r="329" spans="1:32">
      <c r="A329" s="476">
        <v>205</v>
      </c>
      <c r="B329" s="477">
        <v>47</v>
      </c>
      <c r="C329" s="478"/>
      <c r="D329" s="471"/>
      <c r="E329" s="478"/>
      <c r="F329" s="473"/>
      <c r="G329" s="480"/>
      <c r="H329" s="475"/>
      <c r="I329" s="501"/>
      <c r="J329" s="502"/>
      <c r="K329" s="502"/>
      <c r="L329" s="649"/>
      <c r="M329" s="644"/>
      <c r="N329" s="505" t="str">
        <f>二年级BMI</f>
        <v/>
      </c>
      <c r="O329" s="499" t="str">
        <f>二年级BMI等级</f>
        <v/>
      </c>
      <c r="P329" s="500" t="str">
        <f>二年级BMI得分</f>
        <v/>
      </c>
      <c r="Q329" s="515" t="str">
        <f>二年级肺活量得分</f>
        <v/>
      </c>
      <c r="R329" s="512" t="str">
        <f>二年级等级</f>
        <v/>
      </c>
      <c r="S329" s="516" t="str">
        <f>二年级50米跑得分</f>
        <v/>
      </c>
      <c r="T329" s="517" t="str">
        <f>二年级等级</f>
        <v/>
      </c>
      <c r="U329" s="516" t="str">
        <f>二年级坐位体前屈得分</f>
        <v/>
      </c>
      <c r="V329" s="517" t="str">
        <f>二年级等级</f>
        <v/>
      </c>
      <c r="W329" s="516" t="str">
        <f>二年级一分钟跳绳得分</f>
        <v/>
      </c>
      <c r="X329" s="517" t="str">
        <f>二年级等级</f>
        <v/>
      </c>
      <c r="Y329" s="515"/>
      <c r="Z329" s="518"/>
      <c r="AA329" s="533"/>
      <c r="AB329" s="515"/>
      <c r="AC329" s="533" t="str">
        <f>二年级跳绳附加分</f>
        <v/>
      </c>
      <c r="AD329" s="534" t="str">
        <f>二年级标准分</f>
        <v/>
      </c>
      <c r="AE329" s="534" t="str">
        <f>二年级总分</f>
        <v/>
      </c>
      <c r="AF329" s="517" t="str">
        <f>二年级等级</f>
        <v/>
      </c>
    </row>
    <row r="330" spans="1:32">
      <c r="A330" s="476">
        <v>205</v>
      </c>
      <c r="B330" s="477">
        <v>48</v>
      </c>
      <c r="C330" s="478"/>
      <c r="D330" s="471"/>
      <c r="E330" s="478"/>
      <c r="F330" s="473"/>
      <c r="G330" s="480"/>
      <c r="H330" s="475"/>
      <c r="I330" s="501"/>
      <c r="J330" s="502"/>
      <c r="K330" s="502"/>
      <c r="L330" s="649"/>
      <c r="M330" s="644"/>
      <c r="N330" s="505" t="str">
        <f>二年级BMI</f>
        <v/>
      </c>
      <c r="O330" s="499" t="str">
        <f>二年级BMI等级</f>
        <v/>
      </c>
      <c r="P330" s="500" t="str">
        <f>二年级BMI得分</f>
        <v/>
      </c>
      <c r="Q330" s="515" t="str">
        <f>二年级肺活量得分</f>
        <v/>
      </c>
      <c r="R330" s="512" t="str">
        <f>二年级等级</f>
        <v/>
      </c>
      <c r="S330" s="516" t="str">
        <f>二年级50米跑得分</f>
        <v/>
      </c>
      <c r="T330" s="517" t="str">
        <f>二年级等级</f>
        <v/>
      </c>
      <c r="U330" s="516" t="str">
        <f>二年级坐位体前屈得分</f>
        <v/>
      </c>
      <c r="V330" s="517" t="str">
        <f>二年级等级</f>
        <v/>
      </c>
      <c r="W330" s="516" t="str">
        <f>二年级一分钟跳绳得分</f>
        <v/>
      </c>
      <c r="X330" s="517" t="str">
        <f>二年级等级</f>
        <v/>
      </c>
      <c r="Y330" s="515"/>
      <c r="Z330" s="518"/>
      <c r="AA330" s="533"/>
      <c r="AB330" s="515"/>
      <c r="AC330" s="533" t="str">
        <f>二年级跳绳附加分</f>
        <v/>
      </c>
      <c r="AD330" s="534" t="str">
        <f>二年级标准分</f>
        <v/>
      </c>
      <c r="AE330" s="534" t="str">
        <f>二年级总分</f>
        <v/>
      </c>
      <c r="AF330" s="517" t="str">
        <f>二年级等级</f>
        <v/>
      </c>
    </row>
    <row r="331" spans="1:32">
      <c r="A331" s="476">
        <v>205</v>
      </c>
      <c r="B331" s="477">
        <v>49</v>
      </c>
      <c r="C331" s="478"/>
      <c r="D331" s="471"/>
      <c r="E331" s="478"/>
      <c r="F331" s="473"/>
      <c r="G331" s="480"/>
      <c r="H331" s="475"/>
      <c r="I331" s="501"/>
      <c r="J331" s="502"/>
      <c r="K331" s="502"/>
      <c r="L331" s="649"/>
      <c r="M331" s="644"/>
      <c r="N331" s="505" t="str">
        <f>二年级BMI</f>
        <v/>
      </c>
      <c r="O331" s="499" t="str">
        <f>二年级BMI等级</f>
        <v/>
      </c>
      <c r="P331" s="500" t="str">
        <f>二年级BMI得分</f>
        <v/>
      </c>
      <c r="Q331" s="515" t="str">
        <f>二年级肺活量得分</f>
        <v/>
      </c>
      <c r="R331" s="512" t="str">
        <f>二年级等级</f>
        <v/>
      </c>
      <c r="S331" s="516" t="str">
        <f>二年级50米跑得分</f>
        <v/>
      </c>
      <c r="T331" s="517" t="str">
        <f>二年级等级</f>
        <v/>
      </c>
      <c r="U331" s="516" t="str">
        <f>二年级坐位体前屈得分</f>
        <v/>
      </c>
      <c r="V331" s="517" t="str">
        <f>二年级等级</f>
        <v/>
      </c>
      <c r="W331" s="516" t="str">
        <f>二年级一分钟跳绳得分</f>
        <v/>
      </c>
      <c r="X331" s="517" t="str">
        <f>二年级等级</f>
        <v/>
      </c>
      <c r="Y331" s="515"/>
      <c r="Z331" s="518"/>
      <c r="AA331" s="533"/>
      <c r="AB331" s="515"/>
      <c r="AC331" s="533" t="str">
        <f>二年级跳绳附加分</f>
        <v/>
      </c>
      <c r="AD331" s="534" t="str">
        <f>二年级标准分</f>
        <v/>
      </c>
      <c r="AE331" s="534" t="str">
        <f>二年级总分</f>
        <v/>
      </c>
      <c r="AF331" s="517" t="str">
        <f>二年级等级</f>
        <v/>
      </c>
    </row>
    <row r="332" spans="1:32">
      <c r="A332" s="476">
        <v>205</v>
      </c>
      <c r="B332" s="477">
        <v>50</v>
      </c>
      <c r="C332" s="478"/>
      <c r="D332" s="471"/>
      <c r="E332" s="478"/>
      <c r="F332" s="473"/>
      <c r="G332" s="480"/>
      <c r="H332" s="475"/>
      <c r="I332" s="501"/>
      <c r="J332" s="502"/>
      <c r="K332" s="502"/>
      <c r="L332" s="649"/>
      <c r="M332" s="644"/>
      <c r="N332" s="505" t="str">
        <f>二年级BMI</f>
        <v/>
      </c>
      <c r="O332" s="499" t="str">
        <f>二年级BMI等级</f>
        <v/>
      </c>
      <c r="P332" s="500" t="str">
        <f>二年级BMI得分</f>
        <v/>
      </c>
      <c r="Q332" s="515" t="str">
        <f>二年级肺活量得分</f>
        <v/>
      </c>
      <c r="R332" s="512" t="str">
        <f>二年级等级</f>
        <v/>
      </c>
      <c r="S332" s="516" t="str">
        <f>二年级50米跑得分</f>
        <v/>
      </c>
      <c r="T332" s="517" t="str">
        <f>二年级等级</f>
        <v/>
      </c>
      <c r="U332" s="516" t="str">
        <f>二年级坐位体前屈得分</f>
        <v/>
      </c>
      <c r="V332" s="517" t="str">
        <f>二年级等级</f>
        <v/>
      </c>
      <c r="W332" s="516" t="str">
        <f>二年级一分钟跳绳得分</f>
        <v/>
      </c>
      <c r="X332" s="517" t="str">
        <f>二年级等级</f>
        <v/>
      </c>
      <c r="Y332" s="515"/>
      <c r="Z332" s="518"/>
      <c r="AA332" s="533"/>
      <c r="AB332" s="515"/>
      <c r="AC332" s="533" t="str">
        <f>二年级跳绳附加分</f>
        <v/>
      </c>
      <c r="AD332" s="534" t="str">
        <f>二年级标准分</f>
        <v/>
      </c>
      <c r="AE332" s="534" t="str">
        <f>二年级总分</f>
        <v/>
      </c>
      <c r="AF332" s="517" t="str">
        <f>二年级等级</f>
        <v/>
      </c>
    </row>
    <row r="333" spans="1:32">
      <c r="A333" s="476">
        <v>205</v>
      </c>
      <c r="B333" s="477">
        <v>51</v>
      </c>
      <c r="C333" s="478"/>
      <c r="D333" s="471"/>
      <c r="E333" s="478"/>
      <c r="F333" s="473"/>
      <c r="G333" s="480"/>
      <c r="H333" s="475"/>
      <c r="I333" s="501"/>
      <c r="J333" s="502"/>
      <c r="K333" s="502"/>
      <c r="L333" s="649"/>
      <c r="M333" s="644"/>
      <c r="N333" s="505" t="str">
        <f>二年级BMI</f>
        <v/>
      </c>
      <c r="O333" s="499" t="str">
        <f>二年级BMI等级</f>
        <v/>
      </c>
      <c r="P333" s="500" t="str">
        <f>二年级BMI得分</f>
        <v/>
      </c>
      <c r="Q333" s="515" t="str">
        <f>二年级肺活量得分</f>
        <v/>
      </c>
      <c r="R333" s="512" t="str">
        <f>二年级等级</f>
        <v/>
      </c>
      <c r="S333" s="516" t="str">
        <f>二年级50米跑得分</f>
        <v/>
      </c>
      <c r="T333" s="517" t="str">
        <f>二年级等级</f>
        <v/>
      </c>
      <c r="U333" s="516" t="str">
        <f>二年级坐位体前屈得分</f>
        <v/>
      </c>
      <c r="V333" s="517" t="str">
        <f>二年级等级</f>
        <v/>
      </c>
      <c r="W333" s="516" t="str">
        <f>二年级一分钟跳绳得分</f>
        <v/>
      </c>
      <c r="X333" s="517" t="str">
        <f>二年级等级</f>
        <v/>
      </c>
      <c r="Y333" s="515"/>
      <c r="Z333" s="518"/>
      <c r="AA333" s="533"/>
      <c r="AB333" s="515"/>
      <c r="AC333" s="533" t="str">
        <f>二年级跳绳附加分</f>
        <v/>
      </c>
      <c r="AD333" s="534" t="str">
        <f>二年级标准分</f>
        <v/>
      </c>
      <c r="AE333" s="534" t="str">
        <f>二年级总分</f>
        <v/>
      </c>
      <c r="AF333" s="517" t="str">
        <f>二年级等级</f>
        <v/>
      </c>
    </row>
    <row r="334" spans="1:32">
      <c r="A334" s="476">
        <v>205</v>
      </c>
      <c r="B334" s="477">
        <v>52</v>
      </c>
      <c r="C334" s="478"/>
      <c r="D334" s="471"/>
      <c r="E334" s="478"/>
      <c r="F334" s="473"/>
      <c r="G334" s="480"/>
      <c r="H334" s="475"/>
      <c r="I334" s="501"/>
      <c r="J334" s="502"/>
      <c r="K334" s="502"/>
      <c r="L334" s="649"/>
      <c r="M334" s="644"/>
      <c r="N334" s="505" t="str">
        <f>二年级BMI</f>
        <v/>
      </c>
      <c r="O334" s="499" t="str">
        <f>二年级BMI等级</f>
        <v/>
      </c>
      <c r="P334" s="500" t="str">
        <f>二年级BMI得分</f>
        <v/>
      </c>
      <c r="Q334" s="515" t="str">
        <f>二年级肺活量得分</f>
        <v/>
      </c>
      <c r="R334" s="512" t="str">
        <f>二年级等级</f>
        <v/>
      </c>
      <c r="S334" s="516" t="str">
        <f>二年级50米跑得分</f>
        <v/>
      </c>
      <c r="T334" s="517" t="str">
        <f>二年级等级</f>
        <v/>
      </c>
      <c r="U334" s="516" t="str">
        <f>二年级坐位体前屈得分</f>
        <v/>
      </c>
      <c r="V334" s="517" t="str">
        <f>二年级等级</f>
        <v/>
      </c>
      <c r="W334" s="516" t="str">
        <f>二年级一分钟跳绳得分</f>
        <v/>
      </c>
      <c r="X334" s="517" t="str">
        <f>二年级等级</f>
        <v/>
      </c>
      <c r="Y334" s="515"/>
      <c r="Z334" s="518"/>
      <c r="AA334" s="533"/>
      <c r="AB334" s="515"/>
      <c r="AC334" s="533" t="str">
        <f>二年级跳绳附加分</f>
        <v/>
      </c>
      <c r="AD334" s="534" t="str">
        <f>二年级标准分</f>
        <v/>
      </c>
      <c r="AE334" s="534" t="str">
        <f>二年级总分</f>
        <v/>
      </c>
      <c r="AF334" s="517" t="str">
        <f>二年级等级</f>
        <v/>
      </c>
    </row>
    <row r="335" spans="1:32">
      <c r="A335" s="476">
        <v>205</v>
      </c>
      <c r="B335" s="477">
        <v>53</v>
      </c>
      <c r="C335" s="478"/>
      <c r="D335" s="471"/>
      <c r="E335" s="478"/>
      <c r="F335" s="473"/>
      <c r="G335" s="480"/>
      <c r="H335" s="475"/>
      <c r="I335" s="501"/>
      <c r="J335" s="502"/>
      <c r="K335" s="502"/>
      <c r="L335" s="649"/>
      <c r="M335" s="644"/>
      <c r="N335" s="505" t="str">
        <f>二年级BMI</f>
        <v/>
      </c>
      <c r="O335" s="499" t="str">
        <f>二年级BMI等级</f>
        <v/>
      </c>
      <c r="P335" s="500" t="str">
        <f>二年级BMI得分</f>
        <v/>
      </c>
      <c r="Q335" s="515" t="str">
        <f>二年级肺活量得分</f>
        <v/>
      </c>
      <c r="R335" s="512" t="str">
        <f>二年级等级</f>
        <v/>
      </c>
      <c r="S335" s="516" t="str">
        <f>二年级50米跑得分</f>
        <v/>
      </c>
      <c r="T335" s="517" t="str">
        <f>二年级等级</f>
        <v/>
      </c>
      <c r="U335" s="516" t="str">
        <f>二年级坐位体前屈得分</f>
        <v/>
      </c>
      <c r="V335" s="517" t="str">
        <f>二年级等级</f>
        <v/>
      </c>
      <c r="W335" s="516" t="str">
        <f>二年级一分钟跳绳得分</f>
        <v/>
      </c>
      <c r="X335" s="517" t="str">
        <f>二年级等级</f>
        <v/>
      </c>
      <c r="Y335" s="515"/>
      <c r="Z335" s="518"/>
      <c r="AA335" s="533"/>
      <c r="AB335" s="515"/>
      <c r="AC335" s="533" t="str">
        <f>二年级跳绳附加分</f>
        <v/>
      </c>
      <c r="AD335" s="534" t="str">
        <f>二年级标准分</f>
        <v/>
      </c>
      <c r="AE335" s="534" t="str">
        <f>二年级总分</f>
        <v/>
      </c>
      <c r="AF335" s="517" t="str">
        <f>二年级等级</f>
        <v/>
      </c>
    </row>
    <row r="336" spans="1:32">
      <c r="A336" s="476">
        <v>205</v>
      </c>
      <c r="B336" s="477">
        <v>54</v>
      </c>
      <c r="C336" s="478"/>
      <c r="D336" s="471"/>
      <c r="E336" s="478"/>
      <c r="F336" s="473"/>
      <c r="G336" s="480"/>
      <c r="H336" s="475"/>
      <c r="I336" s="501"/>
      <c r="J336" s="502"/>
      <c r="K336" s="502"/>
      <c r="L336" s="649"/>
      <c r="M336" s="644"/>
      <c r="N336" s="505" t="str">
        <f>二年级BMI</f>
        <v/>
      </c>
      <c r="O336" s="499" t="str">
        <f>二年级BMI等级</f>
        <v/>
      </c>
      <c r="P336" s="500" t="str">
        <f>二年级BMI得分</f>
        <v/>
      </c>
      <c r="Q336" s="515" t="str">
        <f>二年级肺活量得分</f>
        <v/>
      </c>
      <c r="R336" s="512" t="str">
        <f>二年级等级</f>
        <v/>
      </c>
      <c r="S336" s="516" t="str">
        <f>二年级50米跑得分</f>
        <v/>
      </c>
      <c r="T336" s="517" t="str">
        <f>二年级等级</f>
        <v/>
      </c>
      <c r="U336" s="516" t="str">
        <f>二年级坐位体前屈得分</f>
        <v/>
      </c>
      <c r="V336" s="517" t="str">
        <f>二年级等级</f>
        <v/>
      </c>
      <c r="W336" s="516" t="str">
        <f>二年级一分钟跳绳得分</f>
        <v/>
      </c>
      <c r="X336" s="517" t="str">
        <f>二年级等级</f>
        <v/>
      </c>
      <c r="Y336" s="515"/>
      <c r="Z336" s="518"/>
      <c r="AA336" s="533"/>
      <c r="AB336" s="515"/>
      <c r="AC336" s="533" t="str">
        <f>二年级跳绳附加分</f>
        <v/>
      </c>
      <c r="AD336" s="534" t="str">
        <f>二年级标准分</f>
        <v/>
      </c>
      <c r="AE336" s="534" t="str">
        <f>二年级总分</f>
        <v/>
      </c>
      <c r="AF336" s="517" t="str">
        <f>二年级等级</f>
        <v/>
      </c>
    </row>
    <row r="337" spans="1:32">
      <c r="A337" s="476">
        <v>205</v>
      </c>
      <c r="B337" s="477">
        <v>55</v>
      </c>
      <c r="C337" s="478"/>
      <c r="D337" s="471"/>
      <c r="E337" s="478"/>
      <c r="F337" s="473"/>
      <c r="G337" s="480"/>
      <c r="H337" s="475"/>
      <c r="I337" s="501"/>
      <c r="J337" s="502"/>
      <c r="K337" s="502"/>
      <c r="L337" s="649"/>
      <c r="M337" s="644"/>
      <c r="N337" s="505" t="str">
        <f>二年级BMI</f>
        <v/>
      </c>
      <c r="O337" s="499" t="str">
        <f>二年级BMI等级</f>
        <v/>
      </c>
      <c r="P337" s="500" t="str">
        <f>二年级BMI得分</f>
        <v/>
      </c>
      <c r="Q337" s="515" t="str">
        <f>二年级肺活量得分</f>
        <v/>
      </c>
      <c r="R337" s="512" t="str">
        <f>二年级等级</f>
        <v/>
      </c>
      <c r="S337" s="516" t="str">
        <f>二年级50米跑得分</f>
        <v/>
      </c>
      <c r="T337" s="517" t="str">
        <f>二年级等级</f>
        <v/>
      </c>
      <c r="U337" s="516" t="str">
        <f>二年级坐位体前屈得分</f>
        <v/>
      </c>
      <c r="V337" s="517" t="str">
        <f>二年级等级</f>
        <v/>
      </c>
      <c r="W337" s="516" t="str">
        <f>二年级一分钟跳绳得分</f>
        <v/>
      </c>
      <c r="X337" s="517" t="str">
        <f>二年级等级</f>
        <v/>
      </c>
      <c r="Y337" s="515"/>
      <c r="Z337" s="518"/>
      <c r="AA337" s="533"/>
      <c r="AB337" s="515"/>
      <c r="AC337" s="533" t="str">
        <f>二年级跳绳附加分</f>
        <v/>
      </c>
      <c r="AD337" s="534" t="str">
        <f>二年级标准分</f>
        <v/>
      </c>
      <c r="AE337" s="534" t="str">
        <f>二年级总分</f>
        <v/>
      </c>
      <c r="AF337" s="517" t="str">
        <f>二年级等级</f>
        <v/>
      </c>
    </row>
    <row r="338" spans="1:32">
      <c r="A338" s="476">
        <v>205</v>
      </c>
      <c r="B338" s="477">
        <v>56</v>
      </c>
      <c r="C338" s="478"/>
      <c r="D338" s="471"/>
      <c r="E338" s="478"/>
      <c r="F338" s="473"/>
      <c r="G338" s="480"/>
      <c r="H338" s="475"/>
      <c r="I338" s="501"/>
      <c r="J338" s="502"/>
      <c r="K338" s="502"/>
      <c r="L338" s="649"/>
      <c r="M338" s="644"/>
      <c r="N338" s="505" t="str">
        <f>二年级BMI</f>
        <v/>
      </c>
      <c r="O338" s="499" t="str">
        <f>二年级BMI等级</f>
        <v/>
      </c>
      <c r="P338" s="500" t="str">
        <f>二年级BMI得分</f>
        <v/>
      </c>
      <c r="Q338" s="515" t="str">
        <f>二年级肺活量得分</f>
        <v/>
      </c>
      <c r="R338" s="512" t="str">
        <f>二年级等级</f>
        <v/>
      </c>
      <c r="S338" s="516" t="str">
        <f>二年级50米跑得分</f>
        <v/>
      </c>
      <c r="T338" s="517" t="str">
        <f>二年级等级</f>
        <v/>
      </c>
      <c r="U338" s="516" t="str">
        <f>二年级坐位体前屈得分</f>
        <v/>
      </c>
      <c r="V338" s="517" t="str">
        <f>二年级等级</f>
        <v/>
      </c>
      <c r="W338" s="516" t="str">
        <f>二年级一分钟跳绳得分</f>
        <v/>
      </c>
      <c r="X338" s="517" t="str">
        <f>二年级等级</f>
        <v/>
      </c>
      <c r="Y338" s="515"/>
      <c r="Z338" s="518"/>
      <c r="AA338" s="533"/>
      <c r="AB338" s="515"/>
      <c r="AC338" s="533" t="str">
        <f>二年级跳绳附加分</f>
        <v/>
      </c>
      <c r="AD338" s="534" t="str">
        <f>二年级标准分</f>
        <v/>
      </c>
      <c r="AE338" s="534" t="str">
        <f>二年级总分</f>
        <v/>
      </c>
      <c r="AF338" s="517" t="str">
        <f>二年级等级</f>
        <v/>
      </c>
    </row>
    <row r="339" spans="1:32">
      <c r="A339" s="476">
        <v>205</v>
      </c>
      <c r="B339" s="477">
        <v>57</v>
      </c>
      <c r="C339" s="478"/>
      <c r="D339" s="471"/>
      <c r="E339" s="478"/>
      <c r="F339" s="473"/>
      <c r="G339" s="480"/>
      <c r="H339" s="475"/>
      <c r="I339" s="501"/>
      <c r="J339" s="502"/>
      <c r="K339" s="502"/>
      <c r="L339" s="649"/>
      <c r="M339" s="644"/>
      <c r="N339" s="505" t="str">
        <f>二年级BMI</f>
        <v/>
      </c>
      <c r="O339" s="499" t="str">
        <f>二年级BMI等级</f>
        <v/>
      </c>
      <c r="P339" s="500" t="str">
        <f>二年级BMI得分</f>
        <v/>
      </c>
      <c r="Q339" s="515" t="str">
        <f>二年级肺活量得分</f>
        <v/>
      </c>
      <c r="R339" s="512" t="str">
        <f>二年级等级</f>
        <v/>
      </c>
      <c r="S339" s="516" t="str">
        <f>二年级50米跑得分</f>
        <v/>
      </c>
      <c r="T339" s="517" t="str">
        <f>二年级等级</f>
        <v/>
      </c>
      <c r="U339" s="516" t="str">
        <f>二年级坐位体前屈得分</f>
        <v/>
      </c>
      <c r="V339" s="517" t="str">
        <f>二年级等级</f>
        <v/>
      </c>
      <c r="W339" s="516" t="str">
        <f>二年级一分钟跳绳得分</f>
        <v/>
      </c>
      <c r="X339" s="517" t="str">
        <f>二年级等级</f>
        <v/>
      </c>
      <c r="Y339" s="515"/>
      <c r="Z339" s="518"/>
      <c r="AA339" s="533"/>
      <c r="AB339" s="515"/>
      <c r="AC339" s="533" t="str">
        <f>二年级跳绳附加分</f>
        <v/>
      </c>
      <c r="AD339" s="534" t="str">
        <f>二年级标准分</f>
        <v/>
      </c>
      <c r="AE339" s="534" t="str">
        <f>二年级总分</f>
        <v/>
      </c>
      <c r="AF339" s="517" t="str">
        <f>二年级等级</f>
        <v/>
      </c>
    </row>
    <row r="340" spans="1:32">
      <c r="A340" s="476">
        <v>205</v>
      </c>
      <c r="B340" s="477">
        <v>58</v>
      </c>
      <c r="C340" s="478"/>
      <c r="D340" s="471"/>
      <c r="E340" s="478"/>
      <c r="F340" s="473"/>
      <c r="G340" s="480"/>
      <c r="H340" s="475"/>
      <c r="I340" s="501"/>
      <c r="J340" s="502"/>
      <c r="K340" s="502"/>
      <c r="L340" s="649"/>
      <c r="M340" s="644"/>
      <c r="N340" s="505" t="str">
        <f>二年级BMI</f>
        <v/>
      </c>
      <c r="O340" s="499" t="str">
        <f>二年级BMI等级</f>
        <v/>
      </c>
      <c r="P340" s="500" t="str">
        <f>二年级BMI得分</f>
        <v/>
      </c>
      <c r="Q340" s="515" t="str">
        <f>二年级肺活量得分</f>
        <v/>
      </c>
      <c r="R340" s="512" t="str">
        <f>二年级等级</f>
        <v/>
      </c>
      <c r="S340" s="516" t="str">
        <f>二年级50米跑得分</f>
        <v/>
      </c>
      <c r="T340" s="517" t="str">
        <f>二年级等级</f>
        <v/>
      </c>
      <c r="U340" s="516" t="str">
        <f>二年级坐位体前屈得分</f>
        <v/>
      </c>
      <c r="V340" s="517" t="str">
        <f>二年级等级</f>
        <v/>
      </c>
      <c r="W340" s="516" t="str">
        <f>二年级一分钟跳绳得分</f>
        <v/>
      </c>
      <c r="X340" s="517" t="str">
        <f>二年级等级</f>
        <v/>
      </c>
      <c r="Y340" s="515"/>
      <c r="Z340" s="518"/>
      <c r="AA340" s="533"/>
      <c r="AB340" s="515"/>
      <c r="AC340" s="533" t="str">
        <f>二年级跳绳附加分</f>
        <v/>
      </c>
      <c r="AD340" s="534" t="str">
        <f>二年级标准分</f>
        <v/>
      </c>
      <c r="AE340" s="534" t="str">
        <f>二年级总分</f>
        <v/>
      </c>
      <c r="AF340" s="517" t="str">
        <f>二年级等级</f>
        <v/>
      </c>
    </row>
    <row r="341" spans="1:32">
      <c r="A341" s="476">
        <v>205</v>
      </c>
      <c r="B341" s="477">
        <v>59</v>
      </c>
      <c r="C341" s="478"/>
      <c r="D341" s="471"/>
      <c r="E341" s="478"/>
      <c r="F341" s="473"/>
      <c r="G341" s="480"/>
      <c r="H341" s="475"/>
      <c r="I341" s="501"/>
      <c r="J341" s="502"/>
      <c r="K341" s="502"/>
      <c r="L341" s="649"/>
      <c r="M341" s="644"/>
      <c r="N341" s="505" t="str">
        <f>二年级BMI</f>
        <v/>
      </c>
      <c r="O341" s="499" t="str">
        <f>二年级BMI等级</f>
        <v/>
      </c>
      <c r="P341" s="500" t="str">
        <f>二年级BMI得分</f>
        <v/>
      </c>
      <c r="Q341" s="515" t="str">
        <f>二年级肺活量得分</f>
        <v/>
      </c>
      <c r="R341" s="512" t="str">
        <f>二年级等级</f>
        <v/>
      </c>
      <c r="S341" s="516" t="str">
        <f>二年级50米跑得分</f>
        <v/>
      </c>
      <c r="T341" s="517" t="str">
        <f>二年级等级</f>
        <v/>
      </c>
      <c r="U341" s="516" t="str">
        <f>二年级坐位体前屈得分</f>
        <v/>
      </c>
      <c r="V341" s="517" t="str">
        <f>二年级等级</f>
        <v/>
      </c>
      <c r="W341" s="516" t="str">
        <f>二年级一分钟跳绳得分</f>
        <v/>
      </c>
      <c r="X341" s="517" t="str">
        <f>二年级等级</f>
        <v/>
      </c>
      <c r="Y341" s="515"/>
      <c r="Z341" s="518"/>
      <c r="AA341" s="533"/>
      <c r="AB341" s="515"/>
      <c r="AC341" s="533" t="str">
        <f>二年级跳绳附加分</f>
        <v/>
      </c>
      <c r="AD341" s="534" t="str">
        <f>二年级标准分</f>
        <v/>
      </c>
      <c r="AE341" s="534" t="str">
        <f>二年级总分</f>
        <v/>
      </c>
      <c r="AF341" s="517" t="str">
        <f>二年级等级</f>
        <v/>
      </c>
    </row>
    <row r="342" spans="1:32">
      <c r="A342" s="476">
        <v>205</v>
      </c>
      <c r="B342" s="477">
        <v>60</v>
      </c>
      <c r="C342" s="478"/>
      <c r="D342" s="471"/>
      <c r="E342" s="478"/>
      <c r="F342" s="473"/>
      <c r="G342" s="480"/>
      <c r="H342" s="475"/>
      <c r="I342" s="501"/>
      <c r="J342" s="502"/>
      <c r="K342" s="502"/>
      <c r="L342" s="649"/>
      <c r="M342" s="644"/>
      <c r="N342" s="505" t="str">
        <f>二年级BMI</f>
        <v/>
      </c>
      <c r="O342" s="499" t="str">
        <f>二年级BMI等级</f>
        <v/>
      </c>
      <c r="P342" s="500" t="str">
        <f>二年级BMI得分</f>
        <v/>
      </c>
      <c r="Q342" s="515" t="str">
        <f>二年级肺活量得分</f>
        <v/>
      </c>
      <c r="R342" s="512" t="str">
        <f>二年级等级</f>
        <v/>
      </c>
      <c r="S342" s="516" t="str">
        <f>二年级50米跑得分</f>
        <v/>
      </c>
      <c r="T342" s="517" t="str">
        <f>二年级等级</f>
        <v/>
      </c>
      <c r="U342" s="516" t="str">
        <f>二年级坐位体前屈得分</f>
        <v/>
      </c>
      <c r="V342" s="517" t="str">
        <f>二年级等级</f>
        <v/>
      </c>
      <c r="W342" s="516" t="str">
        <f>二年级一分钟跳绳得分</f>
        <v/>
      </c>
      <c r="X342" s="517" t="str">
        <f>二年级等级</f>
        <v/>
      </c>
      <c r="Y342" s="515"/>
      <c r="Z342" s="518"/>
      <c r="AA342" s="533"/>
      <c r="AB342" s="515"/>
      <c r="AC342" s="533" t="str">
        <f>二年级跳绳附加分</f>
        <v/>
      </c>
      <c r="AD342" s="534" t="str">
        <f>二年级标准分</f>
        <v/>
      </c>
      <c r="AE342" s="534" t="str">
        <f>二年级总分</f>
        <v/>
      </c>
      <c r="AF342" s="517" t="str">
        <f>二年级等级</f>
        <v/>
      </c>
    </row>
    <row r="343" spans="1:32">
      <c r="A343" s="476">
        <v>205</v>
      </c>
      <c r="B343" s="477">
        <v>61</v>
      </c>
      <c r="C343" s="478"/>
      <c r="D343" s="471"/>
      <c r="E343" s="478"/>
      <c r="F343" s="473"/>
      <c r="G343" s="480"/>
      <c r="H343" s="475"/>
      <c r="I343" s="501"/>
      <c r="J343" s="502"/>
      <c r="K343" s="502"/>
      <c r="L343" s="649"/>
      <c r="M343" s="644"/>
      <c r="N343" s="505" t="str">
        <f>二年级BMI</f>
        <v/>
      </c>
      <c r="O343" s="499" t="str">
        <f>二年级BMI等级</f>
        <v/>
      </c>
      <c r="P343" s="500" t="str">
        <f>二年级BMI得分</f>
        <v/>
      </c>
      <c r="Q343" s="515" t="str">
        <f>二年级肺活量得分</f>
        <v/>
      </c>
      <c r="R343" s="512" t="str">
        <f>二年级等级</f>
        <v/>
      </c>
      <c r="S343" s="516" t="str">
        <f>二年级50米跑得分</f>
        <v/>
      </c>
      <c r="T343" s="517" t="str">
        <f>二年级等级</f>
        <v/>
      </c>
      <c r="U343" s="516" t="str">
        <f>二年级坐位体前屈得分</f>
        <v/>
      </c>
      <c r="V343" s="517" t="str">
        <f>二年级等级</f>
        <v/>
      </c>
      <c r="W343" s="516" t="str">
        <f>二年级一分钟跳绳得分</f>
        <v/>
      </c>
      <c r="X343" s="517" t="str">
        <f>二年级等级</f>
        <v/>
      </c>
      <c r="Y343" s="515"/>
      <c r="Z343" s="518"/>
      <c r="AA343" s="533"/>
      <c r="AB343" s="515"/>
      <c r="AC343" s="533" t="str">
        <f>二年级跳绳附加分</f>
        <v/>
      </c>
      <c r="AD343" s="534" t="str">
        <f>二年级标准分</f>
        <v/>
      </c>
      <c r="AE343" s="534" t="str">
        <f>二年级总分</f>
        <v/>
      </c>
      <c r="AF343" s="517" t="str">
        <f>二年级等级</f>
        <v/>
      </c>
    </row>
    <row r="344" spans="1:32">
      <c r="A344" s="476">
        <v>205</v>
      </c>
      <c r="B344" s="477">
        <v>62</v>
      </c>
      <c r="C344" s="470"/>
      <c r="D344" s="471"/>
      <c r="E344" s="472"/>
      <c r="F344" s="473"/>
      <c r="G344" s="480"/>
      <c r="H344" s="475"/>
      <c r="I344" s="494"/>
      <c r="J344" s="495"/>
      <c r="K344" s="495"/>
      <c r="L344" s="649"/>
      <c r="M344" s="644"/>
      <c r="N344" s="505" t="str">
        <f>二年级BMI</f>
        <v/>
      </c>
      <c r="O344" s="499" t="str">
        <f>二年级BMI等级</f>
        <v/>
      </c>
      <c r="P344" s="500" t="str">
        <f>二年级BMI得分</f>
        <v/>
      </c>
      <c r="Q344" s="515" t="str">
        <f>二年级肺活量得分</f>
        <v/>
      </c>
      <c r="R344" s="512" t="str">
        <f>二年级等级</f>
        <v/>
      </c>
      <c r="S344" s="516" t="str">
        <f>二年级50米跑得分</f>
        <v/>
      </c>
      <c r="T344" s="517" t="str">
        <f>二年级等级</f>
        <v/>
      </c>
      <c r="U344" s="516" t="str">
        <f>二年级坐位体前屈得分</f>
        <v/>
      </c>
      <c r="V344" s="517" t="str">
        <f>二年级等级</f>
        <v/>
      </c>
      <c r="W344" s="516" t="str">
        <f>二年级一分钟跳绳得分</f>
        <v/>
      </c>
      <c r="X344" s="517" t="str">
        <f>二年级等级</f>
        <v/>
      </c>
      <c r="Y344" s="515"/>
      <c r="Z344" s="518"/>
      <c r="AA344" s="533"/>
      <c r="AB344" s="515"/>
      <c r="AC344" s="533" t="str">
        <f>二年级跳绳附加分</f>
        <v/>
      </c>
      <c r="AD344" s="534" t="str">
        <f>二年级标准分</f>
        <v/>
      </c>
      <c r="AE344" s="534" t="str">
        <f>二年级总分</f>
        <v/>
      </c>
      <c r="AF344" s="517" t="str">
        <f>二年级等级</f>
        <v/>
      </c>
    </row>
    <row r="345" spans="1:32">
      <c r="A345" s="476">
        <v>205</v>
      </c>
      <c r="B345" s="477">
        <v>63</v>
      </c>
      <c r="C345" s="478"/>
      <c r="D345" s="471"/>
      <c r="E345" s="472"/>
      <c r="F345" s="473"/>
      <c r="G345" s="480"/>
      <c r="H345" s="475"/>
      <c r="I345" s="501"/>
      <c r="J345" s="502"/>
      <c r="K345" s="495"/>
      <c r="L345" s="649"/>
      <c r="M345" s="644"/>
      <c r="N345" s="505" t="str">
        <f>二年级BMI</f>
        <v/>
      </c>
      <c r="O345" s="499" t="str">
        <f>二年级BMI等级</f>
        <v/>
      </c>
      <c r="P345" s="500" t="str">
        <f>二年级BMI得分</f>
        <v/>
      </c>
      <c r="Q345" s="515" t="str">
        <f>二年级肺活量得分</f>
        <v/>
      </c>
      <c r="R345" s="512" t="str">
        <f>二年级等级</f>
        <v/>
      </c>
      <c r="S345" s="516" t="str">
        <f>二年级50米跑得分</f>
        <v/>
      </c>
      <c r="T345" s="517" t="str">
        <f>二年级等级</f>
        <v/>
      </c>
      <c r="U345" s="516" t="str">
        <f>二年级坐位体前屈得分</f>
        <v/>
      </c>
      <c r="V345" s="517" t="str">
        <f>二年级等级</f>
        <v/>
      </c>
      <c r="W345" s="516" t="str">
        <f>二年级一分钟跳绳得分</f>
        <v/>
      </c>
      <c r="X345" s="517" t="str">
        <f>二年级等级</f>
        <v/>
      </c>
      <c r="Y345" s="515"/>
      <c r="Z345" s="518"/>
      <c r="AA345" s="533"/>
      <c r="AB345" s="515"/>
      <c r="AC345" s="533" t="str">
        <f>二年级跳绳附加分</f>
        <v/>
      </c>
      <c r="AD345" s="534" t="str">
        <f>二年级标准分</f>
        <v/>
      </c>
      <c r="AE345" s="534" t="str">
        <f>二年级总分</f>
        <v/>
      </c>
      <c r="AF345" s="517" t="str">
        <f>二年级等级</f>
        <v/>
      </c>
    </row>
    <row r="346" spans="1:32">
      <c r="A346" s="476">
        <v>205</v>
      </c>
      <c r="B346" s="477">
        <v>64</v>
      </c>
      <c r="C346" s="478"/>
      <c r="D346" s="471"/>
      <c r="E346" s="472"/>
      <c r="F346" s="473"/>
      <c r="G346" s="480"/>
      <c r="H346" s="475"/>
      <c r="I346" s="501"/>
      <c r="J346" s="502"/>
      <c r="K346" s="495"/>
      <c r="L346" s="649"/>
      <c r="M346" s="644"/>
      <c r="N346" s="505" t="str">
        <f>二年级BMI</f>
        <v/>
      </c>
      <c r="O346" s="499" t="str">
        <f>二年级BMI等级</f>
        <v/>
      </c>
      <c r="P346" s="500" t="str">
        <f>二年级BMI得分</f>
        <v/>
      </c>
      <c r="Q346" s="515" t="str">
        <f>二年级肺活量得分</f>
        <v/>
      </c>
      <c r="R346" s="512" t="str">
        <f>二年级等级</f>
        <v/>
      </c>
      <c r="S346" s="516" t="str">
        <f>二年级50米跑得分</f>
        <v/>
      </c>
      <c r="T346" s="517" t="str">
        <f>二年级等级</f>
        <v/>
      </c>
      <c r="U346" s="516" t="str">
        <f>二年级坐位体前屈得分</f>
        <v/>
      </c>
      <c r="V346" s="517" t="str">
        <f>二年级等级</f>
        <v/>
      </c>
      <c r="W346" s="516" t="str">
        <f>二年级一分钟跳绳得分</f>
        <v/>
      </c>
      <c r="X346" s="517" t="str">
        <f>二年级等级</f>
        <v/>
      </c>
      <c r="Y346" s="515"/>
      <c r="Z346" s="518"/>
      <c r="AA346" s="533"/>
      <c r="AB346" s="515"/>
      <c r="AC346" s="533" t="str">
        <f>二年级跳绳附加分</f>
        <v/>
      </c>
      <c r="AD346" s="534" t="str">
        <f>二年级标准分</f>
        <v/>
      </c>
      <c r="AE346" s="534" t="str">
        <f>二年级总分</f>
        <v/>
      </c>
      <c r="AF346" s="517" t="str">
        <f>二年级等级</f>
        <v/>
      </c>
    </row>
    <row r="347" spans="1:32">
      <c r="A347" s="476">
        <v>205</v>
      </c>
      <c r="B347" s="477">
        <v>65</v>
      </c>
      <c r="C347" s="478"/>
      <c r="D347" s="471"/>
      <c r="E347" s="472"/>
      <c r="F347" s="473"/>
      <c r="G347" s="474"/>
      <c r="H347" s="475"/>
      <c r="I347" s="501"/>
      <c r="J347" s="502"/>
      <c r="K347" s="495"/>
      <c r="L347" s="649"/>
      <c r="M347" s="644"/>
      <c r="N347" s="505" t="str">
        <f>二年级BMI</f>
        <v/>
      </c>
      <c r="O347" s="499" t="str">
        <f>二年级BMI等级</f>
        <v/>
      </c>
      <c r="P347" s="500" t="str">
        <f>二年级BMI得分</f>
        <v/>
      </c>
      <c r="Q347" s="515" t="str">
        <f>二年级肺活量得分</f>
        <v/>
      </c>
      <c r="R347" s="512" t="str">
        <f>二年级等级</f>
        <v/>
      </c>
      <c r="S347" s="516" t="str">
        <f>二年级50米跑得分</f>
        <v/>
      </c>
      <c r="T347" s="517" t="str">
        <f>二年级等级</f>
        <v/>
      </c>
      <c r="U347" s="516" t="str">
        <f>二年级坐位体前屈得分</f>
        <v/>
      </c>
      <c r="V347" s="517" t="str">
        <f>二年级等级</f>
        <v/>
      </c>
      <c r="W347" s="516" t="str">
        <f>二年级一分钟跳绳得分</f>
        <v/>
      </c>
      <c r="X347" s="517" t="str">
        <f>二年级等级</f>
        <v/>
      </c>
      <c r="Y347" s="515"/>
      <c r="Z347" s="518"/>
      <c r="AA347" s="533"/>
      <c r="AB347" s="515"/>
      <c r="AC347" s="533" t="str">
        <f>二年级跳绳附加分</f>
        <v/>
      </c>
      <c r="AD347" s="534" t="str">
        <f>二年级标准分</f>
        <v/>
      </c>
      <c r="AE347" s="534" t="str">
        <f>二年级总分</f>
        <v/>
      </c>
      <c r="AF347" s="517" t="str">
        <f>二年级等级</f>
        <v/>
      </c>
    </row>
    <row r="348" spans="1:32">
      <c r="A348" s="476">
        <v>205</v>
      </c>
      <c r="B348" s="477">
        <v>66</v>
      </c>
      <c r="C348" s="478"/>
      <c r="D348" s="471"/>
      <c r="E348" s="472"/>
      <c r="F348" s="473"/>
      <c r="G348" s="474"/>
      <c r="H348" s="475"/>
      <c r="I348" s="501"/>
      <c r="J348" s="502"/>
      <c r="K348" s="495"/>
      <c r="L348" s="649"/>
      <c r="M348" s="644"/>
      <c r="N348" s="505" t="str">
        <f>二年级BMI</f>
        <v/>
      </c>
      <c r="O348" s="499" t="str">
        <f>二年级BMI等级</f>
        <v/>
      </c>
      <c r="P348" s="500" t="str">
        <f>二年级BMI得分</f>
        <v/>
      </c>
      <c r="Q348" s="515" t="str">
        <f>二年级肺活量得分</f>
        <v/>
      </c>
      <c r="R348" s="512" t="str">
        <f>二年级等级</f>
        <v/>
      </c>
      <c r="S348" s="516" t="str">
        <f>二年级50米跑得分</f>
        <v/>
      </c>
      <c r="T348" s="517" t="str">
        <f>二年级等级</f>
        <v/>
      </c>
      <c r="U348" s="516" t="str">
        <f>二年级坐位体前屈得分</f>
        <v/>
      </c>
      <c r="V348" s="517" t="str">
        <f>二年级等级</f>
        <v/>
      </c>
      <c r="W348" s="516" t="str">
        <f>二年级一分钟跳绳得分</f>
        <v/>
      </c>
      <c r="X348" s="517" t="str">
        <f>二年级等级</f>
        <v/>
      </c>
      <c r="Y348" s="515"/>
      <c r="Z348" s="518"/>
      <c r="AA348" s="533"/>
      <c r="AB348" s="515"/>
      <c r="AC348" s="533" t="str">
        <f>二年级跳绳附加分</f>
        <v/>
      </c>
      <c r="AD348" s="534" t="str">
        <f>二年级标准分</f>
        <v/>
      </c>
      <c r="AE348" s="534" t="str">
        <f>二年级总分</f>
        <v/>
      </c>
      <c r="AF348" s="517" t="str">
        <f>二年级等级</f>
        <v/>
      </c>
    </row>
    <row r="349" spans="1:32">
      <c r="A349" s="476">
        <v>205</v>
      </c>
      <c r="B349" s="477">
        <v>67</v>
      </c>
      <c r="C349" s="478"/>
      <c r="D349" s="471"/>
      <c r="E349" s="472"/>
      <c r="F349" s="473"/>
      <c r="G349" s="480"/>
      <c r="H349" s="475"/>
      <c r="I349" s="501"/>
      <c r="J349" s="502"/>
      <c r="K349" s="495"/>
      <c r="L349" s="649"/>
      <c r="M349" s="644"/>
      <c r="N349" s="505" t="str">
        <f>二年级BMI</f>
        <v/>
      </c>
      <c r="O349" s="499" t="str">
        <f>二年级BMI等级</f>
        <v/>
      </c>
      <c r="P349" s="500" t="str">
        <f>二年级BMI得分</f>
        <v/>
      </c>
      <c r="Q349" s="515" t="str">
        <f>二年级肺活量得分</f>
        <v/>
      </c>
      <c r="R349" s="512" t="str">
        <f>二年级等级</f>
        <v/>
      </c>
      <c r="S349" s="516" t="str">
        <f>二年级50米跑得分</f>
        <v/>
      </c>
      <c r="T349" s="517" t="str">
        <f>二年级等级</f>
        <v/>
      </c>
      <c r="U349" s="516" t="str">
        <f>二年级坐位体前屈得分</f>
        <v/>
      </c>
      <c r="V349" s="517" t="str">
        <f>二年级等级</f>
        <v/>
      </c>
      <c r="W349" s="516" t="str">
        <f>二年级一分钟跳绳得分</f>
        <v/>
      </c>
      <c r="X349" s="517" t="str">
        <f>二年级等级</f>
        <v/>
      </c>
      <c r="Y349" s="515"/>
      <c r="Z349" s="518"/>
      <c r="AA349" s="533"/>
      <c r="AB349" s="515"/>
      <c r="AC349" s="533" t="str">
        <f>二年级跳绳附加分</f>
        <v/>
      </c>
      <c r="AD349" s="534" t="str">
        <f>二年级标准分</f>
        <v/>
      </c>
      <c r="AE349" s="534" t="str">
        <f>二年级总分</f>
        <v/>
      </c>
      <c r="AF349" s="517" t="str">
        <f>二年级等级</f>
        <v/>
      </c>
    </row>
    <row r="350" spans="1:32">
      <c r="A350" s="476">
        <v>205</v>
      </c>
      <c r="B350" s="477">
        <v>68</v>
      </c>
      <c r="C350" s="478"/>
      <c r="D350" s="471"/>
      <c r="E350" s="472"/>
      <c r="F350" s="473"/>
      <c r="G350" s="480"/>
      <c r="H350" s="475"/>
      <c r="I350" s="501"/>
      <c r="J350" s="502"/>
      <c r="K350" s="495"/>
      <c r="L350" s="649"/>
      <c r="M350" s="644"/>
      <c r="N350" s="505" t="str">
        <f>二年级BMI</f>
        <v/>
      </c>
      <c r="O350" s="499" t="str">
        <f>二年级BMI等级</f>
        <v/>
      </c>
      <c r="P350" s="500" t="str">
        <f>二年级BMI得分</f>
        <v/>
      </c>
      <c r="Q350" s="515" t="str">
        <f>二年级肺活量得分</f>
        <v/>
      </c>
      <c r="R350" s="512" t="str">
        <f>二年级等级</f>
        <v/>
      </c>
      <c r="S350" s="516" t="str">
        <f>二年级50米跑得分</f>
        <v/>
      </c>
      <c r="T350" s="517" t="str">
        <f>二年级等级</f>
        <v/>
      </c>
      <c r="U350" s="516" t="str">
        <f>二年级坐位体前屈得分</f>
        <v/>
      </c>
      <c r="V350" s="517" t="str">
        <f>二年级等级</f>
        <v/>
      </c>
      <c r="W350" s="516" t="str">
        <f>二年级一分钟跳绳得分</f>
        <v/>
      </c>
      <c r="X350" s="517" t="str">
        <f>二年级等级</f>
        <v/>
      </c>
      <c r="Y350" s="515"/>
      <c r="Z350" s="518"/>
      <c r="AA350" s="533"/>
      <c r="AB350" s="515"/>
      <c r="AC350" s="533" t="str">
        <f>二年级跳绳附加分</f>
        <v/>
      </c>
      <c r="AD350" s="534" t="str">
        <f>二年级标准分</f>
        <v/>
      </c>
      <c r="AE350" s="534" t="str">
        <f>二年级总分</f>
        <v/>
      </c>
      <c r="AF350" s="517" t="str">
        <f>二年级等级</f>
        <v/>
      </c>
    </row>
    <row r="351" spans="1:32">
      <c r="A351" s="476">
        <v>205</v>
      </c>
      <c r="B351" s="477">
        <v>69</v>
      </c>
      <c r="C351" s="478"/>
      <c r="D351" s="471"/>
      <c r="E351" s="472"/>
      <c r="F351" s="473"/>
      <c r="G351" s="480"/>
      <c r="H351" s="475"/>
      <c r="I351" s="501"/>
      <c r="J351" s="502"/>
      <c r="K351" s="495"/>
      <c r="L351" s="649"/>
      <c r="M351" s="644"/>
      <c r="N351" s="505" t="str">
        <f>二年级BMI</f>
        <v/>
      </c>
      <c r="O351" s="499" t="str">
        <f>二年级BMI等级</f>
        <v/>
      </c>
      <c r="P351" s="500" t="str">
        <f>二年级BMI得分</f>
        <v/>
      </c>
      <c r="Q351" s="515" t="str">
        <f>二年级肺活量得分</f>
        <v/>
      </c>
      <c r="R351" s="512" t="str">
        <f>二年级等级</f>
        <v/>
      </c>
      <c r="S351" s="516" t="str">
        <f>二年级50米跑得分</f>
        <v/>
      </c>
      <c r="T351" s="517" t="str">
        <f>二年级等级</f>
        <v/>
      </c>
      <c r="U351" s="516" t="str">
        <f>二年级坐位体前屈得分</f>
        <v/>
      </c>
      <c r="V351" s="517" t="str">
        <f>二年级等级</f>
        <v/>
      </c>
      <c r="W351" s="516" t="str">
        <f>二年级一分钟跳绳得分</f>
        <v/>
      </c>
      <c r="X351" s="517" t="str">
        <f>二年级等级</f>
        <v/>
      </c>
      <c r="Y351" s="515"/>
      <c r="Z351" s="518"/>
      <c r="AA351" s="533"/>
      <c r="AB351" s="515"/>
      <c r="AC351" s="533" t="str">
        <f>二年级跳绳附加分</f>
        <v/>
      </c>
      <c r="AD351" s="534" t="str">
        <f>二年级标准分</f>
        <v/>
      </c>
      <c r="AE351" s="534" t="str">
        <f>二年级总分</f>
        <v/>
      </c>
      <c r="AF351" s="517" t="str">
        <f>二年级等级</f>
        <v/>
      </c>
    </row>
    <row r="352" ht="15.75" spans="1:32">
      <c r="A352" s="535">
        <v>205</v>
      </c>
      <c r="B352" s="536">
        <v>70</v>
      </c>
      <c r="C352" s="537"/>
      <c r="D352" s="538"/>
      <c r="E352" s="539"/>
      <c r="F352" s="583"/>
      <c r="G352" s="570"/>
      <c r="H352" s="542"/>
      <c r="I352" s="543"/>
      <c r="J352" s="544"/>
      <c r="K352" s="545"/>
      <c r="L352" s="652"/>
      <c r="M352" s="647"/>
      <c r="N352" s="573" t="str">
        <f>二年级BMI</f>
        <v/>
      </c>
      <c r="O352" s="574" t="str">
        <f>二年级BMI等级</f>
        <v/>
      </c>
      <c r="P352" s="575" t="str">
        <f>二年级BMI得分</f>
        <v/>
      </c>
      <c r="Q352" s="576" t="str">
        <f>二年级肺活量得分</f>
        <v/>
      </c>
      <c r="R352" s="577" t="str">
        <f>二年级等级</f>
        <v/>
      </c>
      <c r="S352" s="578" t="str">
        <f>二年级50米跑得分</f>
        <v/>
      </c>
      <c r="T352" s="567" t="str">
        <f>二年级等级</f>
        <v/>
      </c>
      <c r="U352" s="578" t="str">
        <f>二年级坐位体前屈得分</f>
        <v/>
      </c>
      <c r="V352" s="567" t="str">
        <f>二年级等级</f>
        <v/>
      </c>
      <c r="W352" s="578" t="str">
        <f>二年级一分钟跳绳得分</f>
        <v/>
      </c>
      <c r="X352" s="567" t="str">
        <f>二年级等级</f>
        <v/>
      </c>
      <c r="Y352" s="576"/>
      <c r="Z352" s="579"/>
      <c r="AA352" s="565"/>
      <c r="AB352" s="576"/>
      <c r="AC352" s="565" t="str">
        <f>二年级跳绳附加分</f>
        <v/>
      </c>
      <c r="AD352" s="566" t="str">
        <f>二年级标准分</f>
        <v/>
      </c>
      <c r="AE352" s="566" t="str">
        <f>二年级总分</f>
        <v/>
      </c>
      <c r="AF352" s="567" t="str">
        <f>二年级等级</f>
        <v/>
      </c>
    </row>
    <row r="353" ht="15.75" spans="1:32">
      <c r="A353" s="468">
        <v>206</v>
      </c>
      <c r="B353" s="469">
        <v>1</v>
      </c>
      <c r="C353" s="472"/>
      <c r="D353" s="471"/>
      <c r="E353" s="472"/>
      <c r="F353" s="473"/>
      <c r="G353" s="474"/>
      <c r="H353" s="475"/>
      <c r="I353" s="494"/>
      <c r="J353" s="495"/>
      <c r="K353" s="495"/>
      <c r="L353" s="648"/>
      <c r="M353" s="643"/>
      <c r="N353" s="498" t="str">
        <f>二年级BMI</f>
        <v/>
      </c>
      <c r="O353" s="499" t="str">
        <f>二年级BMI等级</f>
        <v/>
      </c>
      <c r="P353" s="500" t="str">
        <f>二年级BMI得分</f>
        <v/>
      </c>
      <c r="Q353" s="511" t="str">
        <f>二年级肺活量得分</f>
        <v/>
      </c>
      <c r="R353" s="512" t="str">
        <f>二年级等级</f>
        <v/>
      </c>
      <c r="S353" s="513" t="str">
        <f>二年级50米跑得分</f>
        <v/>
      </c>
      <c r="T353" s="512" t="str">
        <f>二年级等级</f>
        <v/>
      </c>
      <c r="U353" s="513" t="str">
        <f>二年级坐位体前屈得分</f>
        <v/>
      </c>
      <c r="V353" s="512" t="str">
        <f>二年级等级</f>
        <v/>
      </c>
      <c r="W353" s="513" t="str">
        <f>二年级一分钟跳绳得分</f>
        <v/>
      </c>
      <c r="X353" s="512" t="str">
        <f>二年级等级</f>
        <v/>
      </c>
      <c r="Y353" s="511"/>
      <c r="Z353" s="514"/>
      <c r="AA353" s="530"/>
      <c r="AB353" s="511"/>
      <c r="AC353" s="530" t="str">
        <f>二年级跳绳附加分</f>
        <v/>
      </c>
      <c r="AD353" s="531" t="str">
        <f>二年级标准分</f>
        <v/>
      </c>
      <c r="AE353" s="531" t="str">
        <f>二年级总分</f>
        <v/>
      </c>
      <c r="AF353" s="512" t="str">
        <f>二年级等级</f>
        <v/>
      </c>
    </row>
    <row r="354" spans="1:32">
      <c r="A354" s="476">
        <v>206</v>
      </c>
      <c r="B354" s="477">
        <v>2</v>
      </c>
      <c r="C354" s="478"/>
      <c r="D354" s="471"/>
      <c r="E354" s="472"/>
      <c r="F354" s="473"/>
      <c r="G354" s="480"/>
      <c r="H354" s="475"/>
      <c r="I354" s="501"/>
      <c r="J354" s="502"/>
      <c r="K354" s="495"/>
      <c r="L354" s="649"/>
      <c r="M354" s="644"/>
      <c r="N354" s="505" t="str">
        <f>二年级BMI</f>
        <v/>
      </c>
      <c r="O354" s="499" t="str">
        <f>二年级BMI等级</f>
        <v/>
      </c>
      <c r="P354" s="500" t="str">
        <f>二年级BMI得分</f>
        <v/>
      </c>
      <c r="Q354" s="515" t="str">
        <f>二年级肺活量得分</f>
        <v/>
      </c>
      <c r="R354" s="512" t="str">
        <f>二年级等级</f>
        <v/>
      </c>
      <c r="S354" s="516" t="str">
        <f>二年级50米跑得分</f>
        <v/>
      </c>
      <c r="T354" s="517" t="str">
        <f>二年级等级</f>
        <v/>
      </c>
      <c r="U354" s="516" t="str">
        <f>二年级坐位体前屈得分</f>
        <v/>
      </c>
      <c r="V354" s="517" t="str">
        <f>二年级等级</f>
        <v/>
      </c>
      <c r="W354" s="516" t="str">
        <f>二年级一分钟跳绳得分</f>
        <v/>
      </c>
      <c r="X354" s="517" t="str">
        <f>二年级等级</f>
        <v/>
      </c>
      <c r="Y354" s="515"/>
      <c r="Z354" s="518"/>
      <c r="AA354" s="533"/>
      <c r="AB354" s="515"/>
      <c r="AC354" s="533" t="str">
        <f>二年级跳绳附加分</f>
        <v/>
      </c>
      <c r="AD354" s="534" t="str">
        <f>二年级标准分</f>
        <v/>
      </c>
      <c r="AE354" s="534" t="str">
        <f>二年级总分</f>
        <v/>
      </c>
      <c r="AF354" s="517" t="str">
        <f>二年级等级</f>
        <v/>
      </c>
    </row>
    <row r="355" spans="1:32">
      <c r="A355" s="476">
        <v>206</v>
      </c>
      <c r="B355" s="477">
        <v>3</v>
      </c>
      <c r="C355" s="478"/>
      <c r="D355" s="471"/>
      <c r="E355" s="472"/>
      <c r="F355" s="473"/>
      <c r="G355" s="480"/>
      <c r="H355" s="475"/>
      <c r="I355" s="501"/>
      <c r="J355" s="502"/>
      <c r="K355" s="495"/>
      <c r="L355" s="649"/>
      <c r="M355" s="644"/>
      <c r="N355" s="505" t="str">
        <f>二年级BMI</f>
        <v/>
      </c>
      <c r="O355" s="499" t="str">
        <f>二年级BMI等级</f>
        <v/>
      </c>
      <c r="P355" s="500" t="str">
        <f>二年级BMI得分</f>
        <v/>
      </c>
      <c r="Q355" s="515" t="str">
        <f>二年级肺活量得分</f>
        <v/>
      </c>
      <c r="R355" s="512" t="str">
        <f>二年级等级</f>
        <v/>
      </c>
      <c r="S355" s="516" t="str">
        <f>二年级50米跑得分</f>
        <v/>
      </c>
      <c r="T355" s="517" t="str">
        <f>二年级等级</f>
        <v/>
      </c>
      <c r="U355" s="516" t="str">
        <f>二年级坐位体前屈得分</f>
        <v/>
      </c>
      <c r="V355" s="517" t="str">
        <f>二年级等级</f>
        <v/>
      </c>
      <c r="W355" s="516" t="str">
        <f>二年级一分钟跳绳得分</f>
        <v/>
      </c>
      <c r="X355" s="517" t="str">
        <f>二年级等级</f>
        <v/>
      </c>
      <c r="Y355" s="515"/>
      <c r="Z355" s="518"/>
      <c r="AA355" s="533"/>
      <c r="AB355" s="515"/>
      <c r="AC355" s="533" t="str">
        <f>二年级跳绳附加分</f>
        <v/>
      </c>
      <c r="AD355" s="534" t="str">
        <f>二年级标准分</f>
        <v/>
      </c>
      <c r="AE355" s="534" t="str">
        <f>二年级总分</f>
        <v/>
      </c>
      <c r="AF355" s="517" t="str">
        <f>二年级等级</f>
        <v/>
      </c>
    </row>
    <row r="356" spans="1:32">
      <c r="A356" s="476">
        <v>206</v>
      </c>
      <c r="B356" s="477">
        <v>4</v>
      </c>
      <c r="C356" s="478"/>
      <c r="D356" s="471"/>
      <c r="E356" s="472"/>
      <c r="F356" s="473"/>
      <c r="G356" s="480"/>
      <c r="H356" s="475"/>
      <c r="I356" s="501"/>
      <c r="J356" s="502"/>
      <c r="K356" s="495"/>
      <c r="L356" s="649"/>
      <c r="M356" s="644"/>
      <c r="N356" s="505" t="str">
        <f>二年级BMI</f>
        <v/>
      </c>
      <c r="O356" s="499" t="str">
        <f>二年级BMI等级</f>
        <v/>
      </c>
      <c r="P356" s="500" t="str">
        <f>二年级BMI得分</f>
        <v/>
      </c>
      <c r="Q356" s="515" t="str">
        <f>二年级肺活量得分</f>
        <v/>
      </c>
      <c r="R356" s="512" t="str">
        <f>二年级等级</f>
        <v/>
      </c>
      <c r="S356" s="516" t="str">
        <f>二年级50米跑得分</f>
        <v/>
      </c>
      <c r="T356" s="517" t="str">
        <f>二年级等级</f>
        <v/>
      </c>
      <c r="U356" s="516" t="str">
        <f>二年级坐位体前屈得分</f>
        <v/>
      </c>
      <c r="V356" s="517" t="str">
        <f>二年级等级</f>
        <v/>
      </c>
      <c r="W356" s="516" t="str">
        <f>二年级一分钟跳绳得分</f>
        <v/>
      </c>
      <c r="X356" s="517" t="str">
        <f>二年级等级</f>
        <v/>
      </c>
      <c r="Y356" s="515"/>
      <c r="Z356" s="518"/>
      <c r="AA356" s="533"/>
      <c r="AB356" s="515"/>
      <c r="AC356" s="533" t="str">
        <f>二年级跳绳附加分</f>
        <v/>
      </c>
      <c r="AD356" s="534" t="str">
        <f>二年级标准分</f>
        <v/>
      </c>
      <c r="AE356" s="534" t="str">
        <f>二年级总分</f>
        <v/>
      </c>
      <c r="AF356" s="517" t="str">
        <f>二年级等级</f>
        <v/>
      </c>
    </row>
    <row r="357" spans="1:32">
      <c r="A357" s="476">
        <v>206</v>
      </c>
      <c r="B357" s="477">
        <v>5</v>
      </c>
      <c r="C357" s="478"/>
      <c r="D357" s="471"/>
      <c r="E357" s="472"/>
      <c r="F357" s="473"/>
      <c r="G357" s="480"/>
      <c r="H357" s="475"/>
      <c r="I357" s="501"/>
      <c r="J357" s="502"/>
      <c r="K357" s="495"/>
      <c r="L357" s="649"/>
      <c r="M357" s="644"/>
      <c r="N357" s="505" t="str">
        <f>二年级BMI</f>
        <v/>
      </c>
      <c r="O357" s="499" t="str">
        <f>二年级BMI等级</f>
        <v/>
      </c>
      <c r="P357" s="500" t="str">
        <f>二年级BMI得分</f>
        <v/>
      </c>
      <c r="Q357" s="515" t="str">
        <f>二年级肺活量得分</f>
        <v/>
      </c>
      <c r="R357" s="512" t="str">
        <f>二年级等级</f>
        <v/>
      </c>
      <c r="S357" s="516" t="str">
        <f>二年级50米跑得分</f>
        <v/>
      </c>
      <c r="T357" s="517" t="str">
        <f>二年级等级</f>
        <v/>
      </c>
      <c r="U357" s="516" t="str">
        <f>二年级坐位体前屈得分</f>
        <v/>
      </c>
      <c r="V357" s="517" t="str">
        <f>二年级等级</f>
        <v/>
      </c>
      <c r="W357" s="516" t="str">
        <f>二年级一分钟跳绳得分</f>
        <v/>
      </c>
      <c r="X357" s="517" t="str">
        <f>二年级等级</f>
        <v/>
      </c>
      <c r="Y357" s="515"/>
      <c r="Z357" s="518"/>
      <c r="AA357" s="533"/>
      <c r="AB357" s="515"/>
      <c r="AC357" s="533" t="str">
        <f>二年级跳绳附加分</f>
        <v/>
      </c>
      <c r="AD357" s="534" t="str">
        <f>二年级标准分</f>
        <v/>
      </c>
      <c r="AE357" s="534" t="str">
        <f>二年级总分</f>
        <v/>
      </c>
      <c r="AF357" s="517" t="str">
        <f>二年级等级</f>
        <v/>
      </c>
    </row>
    <row r="358" spans="1:32">
      <c r="A358" s="476">
        <v>206</v>
      </c>
      <c r="B358" s="477">
        <v>6</v>
      </c>
      <c r="C358" s="478"/>
      <c r="D358" s="471"/>
      <c r="E358" s="472"/>
      <c r="F358" s="473"/>
      <c r="G358" s="480"/>
      <c r="H358" s="475"/>
      <c r="I358" s="501"/>
      <c r="J358" s="502"/>
      <c r="K358" s="495"/>
      <c r="L358" s="649"/>
      <c r="M358" s="644"/>
      <c r="N358" s="505" t="str">
        <f>二年级BMI</f>
        <v/>
      </c>
      <c r="O358" s="499" t="str">
        <f>二年级BMI等级</f>
        <v/>
      </c>
      <c r="P358" s="500" t="str">
        <f>二年级BMI得分</f>
        <v/>
      </c>
      <c r="Q358" s="515" t="str">
        <f>二年级肺活量得分</f>
        <v/>
      </c>
      <c r="R358" s="512" t="str">
        <f>二年级等级</f>
        <v/>
      </c>
      <c r="S358" s="516" t="str">
        <f>二年级50米跑得分</f>
        <v/>
      </c>
      <c r="T358" s="517" t="str">
        <f>二年级等级</f>
        <v/>
      </c>
      <c r="U358" s="516" t="str">
        <f>二年级坐位体前屈得分</f>
        <v/>
      </c>
      <c r="V358" s="517" t="str">
        <f>二年级等级</f>
        <v/>
      </c>
      <c r="W358" s="516" t="str">
        <f>二年级一分钟跳绳得分</f>
        <v/>
      </c>
      <c r="X358" s="517" t="str">
        <f>二年级等级</f>
        <v/>
      </c>
      <c r="Y358" s="515"/>
      <c r="Z358" s="518"/>
      <c r="AA358" s="533"/>
      <c r="AB358" s="515"/>
      <c r="AC358" s="533" t="str">
        <f>二年级跳绳附加分</f>
        <v/>
      </c>
      <c r="AD358" s="534" t="str">
        <f>二年级标准分</f>
        <v/>
      </c>
      <c r="AE358" s="534" t="str">
        <f>二年级总分</f>
        <v/>
      </c>
      <c r="AF358" s="517" t="str">
        <f>二年级等级</f>
        <v/>
      </c>
    </row>
    <row r="359" spans="1:32">
      <c r="A359" s="476">
        <v>206</v>
      </c>
      <c r="B359" s="477">
        <v>7</v>
      </c>
      <c r="C359" s="478"/>
      <c r="D359" s="471"/>
      <c r="E359" s="478"/>
      <c r="F359" s="473"/>
      <c r="G359" s="480"/>
      <c r="H359" s="475"/>
      <c r="I359" s="501"/>
      <c r="J359" s="502"/>
      <c r="K359" s="502"/>
      <c r="L359" s="649"/>
      <c r="M359" s="644"/>
      <c r="N359" s="505" t="str">
        <f>二年级BMI</f>
        <v/>
      </c>
      <c r="O359" s="499" t="str">
        <f>二年级BMI等级</f>
        <v/>
      </c>
      <c r="P359" s="500" t="str">
        <f>二年级BMI得分</f>
        <v/>
      </c>
      <c r="Q359" s="515" t="str">
        <f>二年级肺活量得分</f>
        <v/>
      </c>
      <c r="R359" s="512" t="str">
        <f>二年级等级</f>
        <v/>
      </c>
      <c r="S359" s="516" t="str">
        <f>二年级50米跑得分</f>
        <v/>
      </c>
      <c r="T359" s="517" t="str">
        <f>二年级等级</f>
        <v/>
      </c>
      <c r="U359" s="516" t="str">
        <f>二年级坐位体前屈得分</f>
        <v/>
      </c>
      <c r="V359" s="517" t="str">
        <f>二年级等级</f>
        <v/>
      </c>
      <c r="W359" s="516" t="str">
        <f>二年级一分钟跳绳得分</f>
        <v/>
      </c>
      <c r="X359" s="517" t="str">
        <f>二年级等级</f>
        <v/>
      </c>
      <c r="Y359" s="515"/>
      <c r="Z359" s="518"/>
      <c r="AA359" s="533"/>
      <c r="AB359" s="515"/>
      <c r="AC359" s="533" t="str">
        <f>二年级跳绳附加分</f>
        <v/>
      </c>
      <c r="AD359" s="534" t="str">
        <f>二年级标准分</f>
        <v/>
      </c>
      <c r="AE359" s="534" t="str">
        <f>二年级总分</f>
        <v/>
      </c>
      <c r="AF359" s="517" t="str">
        <f>二年级等级</f>
        <v/>
      </c>
    </row>
    <row r="360" spans="1:32">
      <c r="A360" s="476">
        <v>206</v>
      </c>
      <c r="B360" s="477">
        <v>8</v>
      </c>
      <c r="C360" s="478"/>
      <c r="D360" s="471"/>
      <c r="E360" s="478"/>
      <c r="F360" s="481"/>
      <c r="G360" s="480"/>
      <c r="H360" s="475"/>
      <c r="I360" s="501"/>
      <c r="J360" s="502"/>
      <c r="K360" s="502"/>
      <c r="L360" s="649"/>
      <c r="M360" s="644"/>
      <c r="N360" s="505" t="str">
        <f>二年级BMI</f>
        <v/>
      </c>
      <c r="O360" s="499" t="str">
        <f>二年级BMI等级</f>
        <v/>
      </c>
      <c r="P360" s="500" t="str">
        <f>二年级BMI得分</f>
        <v/>
      </c>
      <c r="Q360" s="515" t="str">
        <f>二年级肺活量得分</f>
        <v/>
      </c>
      <c r="R360" s="512" t="str">
        <f>二年级等级</f>
        <v/>
      </c>
      <c r="S360" s="516" t="str">
        <f>二年级50米跑得分</f>
        <v/>
      </c>
      <c r="T360" s="517" t="str">
        <f>二年级等级</f>
        <v/>
      </c>
      <c r="U360" s="516" t="str">
        <f>二年级坐位体前屈得分</f>
        <v/>
      </c>
      <c r="V360" s="517" t="str">
        <f>二年级等级</f>
        <v/>
      </c>
      <c r="W360" s="516" t="str">
        <f>二年级一分钟跳绳得分</f>
        <v/>
      </c>
      <c r="X360" s="517" t="str">
        <f>二年级等级</f>
        <v/>
      </c>
      <c r="Y360" s="515"/>
      <c r="Z360" s="518"/>
      <c r="AA360" s="533"/>
      <c r="AB360" s="515"/>
      <c r="AC360" s="533" t="str">
        <f>二年级跳绳附加分</f>
        <v/>
      </c>
      <c r="AD360" s="534" t="str">
        <f>二年级标准分</f>
        <v/>
      </c>
      <c r="AE360" s="534" t="str">
        <f>二年级总分</f>
        <v/>
      </c>
      <c r="AF360" s="517" t="str">
        <f>二年级等级</f>
        <v/>
      </c>
    </row>
    <row r="361" spans="1:32">
      <c r="A361" s="476">
        <v>206</v>
      </c>
      <c r="B361" s="477">
        <v>9</v>
      </c>
      <c r="C361" s="478"/>
      <c r="D361" s="471"/>
      <c r="E361" s="478"/>
      <c r="F361" s="481"/>
      <c r="G361" s="480"/>
      <c r="H361" s="475"/>
      <c r="I361" s="501"/>
      <c r="J361" s="502"/>
      <c r="K361" s="502"/>
      <c r="L361" s="649"/>
      <c r="M361" s="644"/>
      <c r="N361" s="505" t="str">
        <f>二年级BMI</f>
        <v/>
      </c>
      <c r="O361" s="499" t="str">
        <f>二年级BMI等级</f>
        <v/>
      </c>
      <c r="P361" s="500" t="str">
        <f>二年级BMI得分</f>
        <v/>
      </c>
      <c r="Q361" s="515" t="str">
        <f>二年级肺活量得分</f>
        <v/>
      </c>
      <c r="R361" s="512" t="str">
        <f>二年级等级</f>
        <v/>
      </c>
      <c r="S361" s="516" t="str">
        <f>二年级50米跑得分</f>
        <v/>
      </c>
      <c r="T361" s="517" t="str">
        <f>二年级等级</f>
        <v/>
      </c>
      <c r="U361" s="516" t="str">
        <f>二年级坐位体前屈得分</f>
        <v/>
      </c>
      <c r="V361" s="517" t="str">
        <f>二年级等级</f>
        <v/>
      </c>
      <c r="W361" s="516" t="str">
        <f>二年级一分钟跳绳得分</f>
        <v/>
      </c>
      <c r="X361" s="517" t="str">
        <f>二年级等级</f>
        <v/>
      </c>
      <c r="Y361" s="515"/>
      <c r="Z361" s="518"/>
      <c r="AA361" s="533"/>
      <c r="AB361" s="515"/>
      <c r="AC361" s="533" t="str">
        <f>二年级跳绳附加分</f>
        <v/>
      </c>
      <c r="AD361" s="534" t="str">
        <f>二年级标准分</f>
        <v/>
      </c>
      <c r="AE361" s="534" t="str">
        <f>二年级总分</f>
        <v/>
      </c>
      <c r="AF361" s="517" t="str">
        <f>二年级等级</f>
        <v/>
      </c>
    </row>
    <row r="362" spans="1:32">
      <c r="A362" s="476">
        <v>206</v>
      </c>
      <c r="B362" s="477">
        <v>10</v>
      </c>
      <c r="C362" s="478"/>
      <c r="D362" s="471"/>
      <c r="E362" s="478"/>
      <c r="F362" s="481"/>
      <c r="G362" s="474"/>
      <c r="H362" s="475"/>
      <c r="I362" s="501"/>
      <c r="J362" s="502"/>
      <c r="K362" s="502"/>
      <c r="L362" s="649"/>
      <c r="M362" s="644"/>
      <c r="N362" s="505" t="str">
        <f>二年级BMI</f>
        <v/>
      </c>
      <c r="O362" s="499" t="str">
        <f>二年级BMI等级</f>
        <v/>
      </c>
      <c r="P362" s="500" t="str">
        <f>二年级BMI得分</f>
        <v/>
      </c>
      <c r="Q362" s="515" t="str">
        <f>二年级肺活量得分</f>
        <v/>
      </c>
      <c r="R362" s="512" t="str">
        <f>二年级等级</f>
        <v/>
      </c>
      <c r="S362" s="516" t="str">
        <f>二年级50米跑得分</f>
        <v/>
      </c>
      <c r="T362" s="517" t="str">
        <f>二年级等级</f>
        <v/>
      </c>
      <c r="U362" s="516" t="str">
        <f>二年级坐位体前屈得分</f>
        <v/>
      </c>
      <c r="V362" s="517" t="str">
        <f>二年级等级</f>
        <v/>
      </c>
      <c r="W362" s="516" t="str">
        <f>二年级一分钟跳绳得分</f>
        <v/>
      </c>
      <c r="X362" s="517" t="str">
        <f>二年级等级</f>
        <v/>
      </c>
      <c r="Y362" s="515"/>
      <c r="Z362" s="518"/>
      <c r="AA362" s="533"/>
      <c r="AB362" s="515"/>
      <c r="AC362" s="533" t="str">
        <f>二年级跳绳附加分</f>
        <v/>
      </c>
      <c r="AD362" s="534" t="str">
        <f>二年级标准分</f>
        <v/>
      </c>
      <c r="AE362" s="534" t="str">
        <f>二年级总分</f>
        <v/>
      </c>
      <c r="AF362" s="517" t="str">
        <f>二年级等级</f>
        <v/>
      </c>
    </row>
    <row r="363" spans="1:32">
      <c r="A363" s="476">
        <v>206</v>
      </c>
      <c r="B363" s="477">
        <v>11</v>
      </c>
      <c r="C363" s="478"/>
      <c r="D363" s="471"/>
      <c r="E363" s="478"/>
      <c r="F363" s="481"/>
      <c r="G363" s="474"/>
      <c r="H363" s="475"/>
      <c r="I363" s="501"/>
      <c r="J363" s="502"/>
      <c r="K363" s="502"/>
      <c r="L363" s="649"/>
      <c r="M363" s="644"/>
      <c r="N363" s="505" t="str">
        <f>二年级BMI</f>
        <v/>
      </c>
      <c r="O363" s="499" t="str">
        <f>二年级BMI等级</f>
        <v/>
      </c>
      <c r="P363" s="500" t="str">
        <f>二年级BMI得分</f>
        <v/>
      </c>
      <c r="Q363" s="515" t="str">
        <f>二年级肺活量得分</f>
        <v/>
      </c>
      <c r="R363" s="512" t="str">
        <f>二年级等级</f>
        <v/>
      </c>
      <c r="S363" s="516" t="str">
        <f>二年级50米跑得分</f>
        <v/>
      </c>
      <c r="T363" s="517" t="str">
        <f>二年级等级</f>
        <v/>
      </c>
      <c r="U363" s="516" t="str">
        <f>二年级坐位体前屈得分</f>
        <v/>
      </c>
      <c r="V363" s="517" t="str">
        <f>二年级等级</f>
        <v/>
      </c>
      <c r="W363" s="516" t="str">
        <f>二年级一分钟跳绳得分</f>
        <v/>
      </c>
      <c r="X363" s="517" t="str">
        <f>二年级等级</f>
        <v/>
      </c>
      <c r="Y363" s="515"/>
      <c r="Z363" s="518"/>
      <c r="AA363" s="533"/>
      <c r="AB363" s="515"/>
      <c r="AC363" s="533" t="str">
        <f>二年级跳绳附加分</f>
        <v/>
      </c>
      <c r="AD363" s="534" t="str">
        <f>二年级标准分</f>
        <v/>
      </c>
      <c r="AE363" s="534" t="str">
        <f>二年级总分</f>
        <v/>
      </c>
      <c r="AF363" s="517" t="str">
        <f>二年级等级</f>
        <v/>
      </c>
    </row>
    <row r="364" spans="1:32">
      <c r="A364" s="476">
        <v>206</v>
      </c>
      <c r="B364" s="477">
        <v>12</v>
      </c>
      <c r="C364" s="478"/>
      <c r="D364" s="471"/>
      <c r="E364" s="478"/>
      <c r="F364" s="481"/>
      <c r="G364" s="480"/>
      <c r="H364" s="475"/>
      <c r="I364" s="501"/>
      <c r="J364" s="502"/>
      <c r="K364" s="502"/>
      <c r="L364" s="649"/>
      <c r="M364" s="644"/>
      <c r="N364" s="505" t="str">
        <f>二年级BMI</f>
        <v/>
      </c>
      <c r="O364" s="499" t="str">
        <f>二年级BMI等级</f>
        <v/>
      </c>
      <c r="P364" s="500" t="str">
        <f>二年级BMI得分</f>
        <v/>
      </c>
      <c r="Q364" s="515" t="str">
        <f>二年级肺活量得分</f>
        <v/>
      </c>
      <c r="R364" s="512" t="str">
        <f>二年级等级</f>
        <v/>
      </c>
      <c r="S364" s="516" t="str">
        <f>二年级50米跑得分</f>
        <v/>
      </c>
      <c r="T364" s="517" t="str">
        <f>二年级等级</f>
        <v/>
      </c>
      <c r="U364" s="516" t="str">
        <f>二年级坐位体前屈得分</f>
        <v/>
      </c>
      <c r="V364" s="517" t="str">
        <f>二年级等级</f>
        <v/>
      </c>
      <c r="W364" s="516" t="str">
        <f>二年级一分钟跳绳得分</f>
        <v/>
      </c>
      <c r="X364" s="517" t="str">
        <f>二年级等级</f>
        <v/>
      </c>
      <c r="Y364" s="515"/>
      <c r="Z364" s="518"/>
      <c r="AA364" s="533"/>
      <c r="AB364" s="515"/>
      <c r="AC364" s="533" t="str">
        <f>二年级跳绳附加分</f>
        <v/>
      </c>
      <c r="AD364" s="534" t="str">
        <f>二年级标准分</f>
        <v/>
      </c>
      <c r="AE364" s="534" t="str">
        <f>二年级总分</f>
        <v/>
      </c>
      <c r="AF364" s="517" t="str">
        <f>二年级等级</f>
        <v/>
      </c>
    </row>
    <row r="365" spans="1:32">
      <c r="A365" s="476">
        <v>206</v>
      </c>
      <c r="B365" s="477">
        <v>13</v>
      </c>
      <c r="C365" s="478"/>
      <c r="D365" s="471"/>
      <c r="E365" s="478"/>
      <c r="F365" s="481"/>
      <c r="G365" s="480"/>
      <c r="H365" s="475"/>
      <c r="I365" s="501"/>
      <c r="J365" s="502"/>
      <c r="K365" s="502"/>
      <c r="L365" s="649"/>
      <c r="M365" s="644"/>
      <c r="N365" s="505" t="str">
        <f>二年级BMI</f>
        <v/>
      </c>
      <c r="O365" s="499" t="str">
        <f>二年级BMI等级</f>
        <v/>
      </c>
      <c r="P365" s="500" t="str">
        <f>二年级BMI得分</f>
        <v/>
      </c>
      <c r="Q365" s="515" t="str">
        <f>二年级肺活量得分</f>
        <v/>
      </c>
      <c r="R365" s="512" t="str">
        <f>二年级等级</f>
        <v/>
      </c>
      <c r="S365" s="516" t="str">
        <f>二年级50米跑得分</f>
        <v/>
      </c>
      <c r="T365" s="517" t="str">
        <f>二年级等级</f>
        <v/>
      </c>
      <c r="U365" s="516" t="str">
        <f>二年级坐位体前屈得分</f>
        <v/>
      </c>
      <c r="V365" s="517" t="str">
        <f>二年级等级</f>
        <v/>
      </c>
      <c r="W365" s="516" t="str">
        <f>二年级一分钟跳绳得分</f>
        <v/>
      </c>
      <c r="X365" s="517" t="str">
        <f>二年级等级</f>
        <v/>
      </c>
      <c r="Y365" s="515"/>
      <c r="Z365" s="518"/>
      <c r="AA365" s="533"/>
      <c r="AB365" s="515"/>
      <c r="AC365" s="533" t="str">
        <f>二年级跳绳附加分</f>
        <v/>
      </c>
      <c r="AD365" s="534" t="str">
        <f>二年级标准分</f>
        <v/>
      </c>
      <c r="AE365" s="534" t="str">
        <f>二年级总分</f>
        <v/>
      </c>
      <c r="AF365" s="517" t="str">
        <f>二年级等级</f>
        <v/>
      </c>
    </row>
    <row r="366" spans="1:32">
      <c r="A366" s="476">
        <v>206</v>
      </c>
      <c r="B366" s="477">
        <v>14</v>
      </c>
      <c r="C366" s="478"/>
      <c r="D366" s="471"/>
      <c r="E366" s="478"/>
      <c r="F366" s="481"/>
      <c r="G366" s="480"/>
      <c r="H366" s="475"/>
      <c r="I366" s="501"/>
      <c r="J366" s="502"/>
      <c r="K366" s="502"/>
      <c r="L366" s="649"/>
      <c r="M366" s="644"/>
      <c r="N366" s="505" t="str">
        <f>二年级BMI</f>
        <v/>
      </c>
      <c r="O366" s="499" t="str">
        <f>二年级BMI等级</f>
        <v/>
      </c>
      <c r="P366" s="500" t="str">
        <f>二年级BMI得分</f>
        <v/>
      </c>
      <c r="Q366" s="515" t="str">
        <f>二年级肺活量得分</f>
        <v/>
      </c>
      <c r="R366" s="512" t="str">
        <f>二年级等级</f>
        <v/>
      </c>
      <c r="S366" s="516" t="str">
        <f>二年级50米跑得分</f>
        <v/>
      </c>
      <c r="T366" s="517" t="str">
        <f>二年级等级</f>
        <v/>
      </c>
      <c r="U366" s="516" t="str">
        <f>二年级坐位体前屈得分</f>
        <v/>
      </c>
      <c r="V366" s="517" t="str">
        <f>二年级等级</f>
        <v/>
      </c>
      <c r="W366" s="516" t="str">
        <f>二年级一分钟跳绳得分</f>
        <v/>
      </c>
      <c r="X366" s="517" t="str">
        <f>二年级等级</f>
        <v/>
      </c>
      <c r="Y366" s="515"/>
      <c r="Z366" s="518"/>
      <c r="AA366" s="533"/>
      <c r="AB366" s="515"/>
      <c r="AC366" s="533" t="str">
        <f>二年级跳绳附加分</f>
        <v/>
      </c>
      <c r="AD366" s="534" t="str">
        <f>二年级标准分</f>
        <v/>
      </c>
      <c r="AE366" s="534" t="str">
        <f>二年级总分</f>
        <v/>
      </c>
      <c r="AF366" s="517" t="str">
        <f>二年级等级</f>
        <v/>
      </c>
    </row>
    <row r="367" spans="1:32">
      <c r="A367" s="476">
        <v>206</v>
      </c>
      <c r="B367" s="477">
        <v>15</v>
      </c>
      <c r="C367" s="478"/>
      <c r="D367" s="471"/>
      <c r="E367" s="478"/>
      <c r="F367" s="481"/>
      <c r="G367" s="480"/>
      <c r="H367" s="475"/>
      <c r="I367" s="501"/>
      <c r="J367" s="502"/>
      <c r="K367" s="502"/>
      <c r="L367" s="649"/>
      <c r="M367" s="644"/>
      <c r="N367" s="505" t="str">
        <f>二年级BMI</f>
        <v/>
      </c>
      <c r="O367" s="499" t="str">
        <f>二年级BMI等级</f>
        <v/>
      </c>
      <c r="P367" s="500" t="str">
        <f>二年级BMI得分</f>
        <v/>
      </c>
      <c r="Q367" s="515" t="str">
        <f>二年级肺活量得分</f>
        <v/>
      </c>
      <c r="R367" s="512" t="str">
        <f>二年级等级</f>
        <v/>
      </c>
      <c r="S367" s="516" t="str">
        <f>二年级50米跑得分</f>
        <v/>
      </c>
      <c r="T367" s="517" t="str">
        <f>二年级等级</f>
        <v/>
      </c>
      <c r="U367" s="516" t="str">
        <f>二年级坐位体前屈得分</f>
        <v/>
      </c>
      <c r="V367" s="517" t="str">
        <f>二年级等级</f>
        <v/>
      </c>
      <c r="W367" s="516" t="str">
        <f>二年级一分钟跳绳得分</f>
        <v/>
      </c>
      <c r="X367" s="517" t="str">
        <f>二年级等级</f>
        <v/>
      </c>
      <c r="Y367" s="515"/>
      <c r="Z367" s="518"/>
      <c r="AA367" s="533"/>
      <c r="AB367" s="515"/>
      <c r="AC367" s="533" t="str">
        <f>二年级跳绳附加分</f>
        <v/>
      </c>
      <c r="AD367" s="534" t="str">
        <f>二年级标准分</f>
        <v/>
      </c>
      <c r="AE367" s="534" t="str">
        <f>二年级总分</f>
        <v/>
      </c>
      <c r="AF367" s="517" t="str">
        <f>二年级等级</f>
        <v/>
      </c>
    </row>
    <row r="368" spans="1:32">
      <c r="A368" s="476">
        <v>206</v>
      </c>
      <c r="B368" s="477">
        <v>16</v>
      </c>
      <c r="C368" s="478"/>
      <c r="D368" s="471"/>
      <c r="E368" s="478"/>
      <c r="F368" s="473"/>
      <c r="G368" s="480"/>
      <c r="H368" s="475"/>
      <c r="I368" s="501"/>
      <c r="J368" s="502"/>
      <c r="K368" s="502"/>
      <c r="L368" s="648"/>
      <c r="M368" s="643"/>
      <c r="N368" s="498" t="str">
        <f>二年级BMI</f>
        <v/>
      </c>
      <c r="O368" s="499" t="str">
        <f>二年级BMI等级</f>
        <v/>
      </c>
      <c r="P368" s="500" t="str">
        <f>二年级BMI得分</f>
        <v/>
      </c>
      <c r="Q368" s="515" t="str">
        <f>二年级肺活量得分</f>
        <v/>
      </c>
      <c r="R368" s="512" t="str">
        <f>二年级等级</f>
        <v/>
      </c>
      <c r="S368" s="516" t="str">
        <f>二年级50米跑得分</f>
        <v/>
      </c>
      <c r="T368" s="512" t="str">
        <f>二年级等级</f>
        <v/>
      </c>
      <c r="U368" s="516" t="str">
        <f>二年级坐位体前屈得分</f>
        <v/>
      </c>
      <c r="V368" s="512" t="str">
        <f>二年级等级</f>
        <v/>
      </c>
      <c r="W368" s="516" t="str">
        <f>二年级一分钟跳绳得分</f>
        <v/>
      </c>
      <c r="X368" s="512" t="str">
        <f>二年级等级</f>
        <v/>
      </c>
      <c r="Y368" s="511"/>
      <c r="Z368" s="514"/>
      <c r="AA368" s="530"/>
      <c r="AB368" s="511"/>
      <c r="AC368" s="530" t="str">
        <f>二年级跳绳附加分</f>
        <v/>
      </c>
      <c r="AD368" s="534" t="str">
        <f>二年级标准分</f>
        <v/>
      </c>
      <c r="AE368" s="531" t="str">
        <f>二年级总分</f>
        <v/>
      </c>
      <c r="AF368" s="512" t="str">
        <f>二年级等级</f>
        <v/>
      </c>
    </row>
    <row r="369" spans="1:32">
      <c r="A369" s="476">
        <v>206</v>
      </c>
      <c r="B369" s="477">
        <v>17</v>
      </c>
      <c r="C369" s="478"/>
      <c r="D369" s="471"/>
      <c r="E369" s="478"/>
      <c r="F369" s="473"/>
      <c r="G369" s="480"/>
      <c r="H369" s="475"/>
      <c r="I369" s="501"/>
      <c r="J369" s="502"/>
      <c r="K369" s="502"/>
      <c r="L369" s="649"/>
      <c r="M369" s="644"/>
      <c r="N369" s="505" t="str">
        <f>二年级BMI</f>
        <v/>
      </c>
      <c r="O369" s="499" t="str">
        <f>二年级BMI等级</f>
        <v/>
      </c>
      <c r="P369" s="500" t="str">
        <f>二年级BMI得分</f>
        <v/>
      </c>
      <c r="Q369" s="515" t="str">
        <f>二年级肺活量得分</f>
        <v/>
      </c>
      <c r="R369" s="512" t="str">
        <f>二年级等级</f>
        <v/>
      </c>
      <c r="S369" s="516" t="str">
        <f>二年级50米跑得分</f>
        <v/>
      </c>
      <c r="T369" s="512" t="str">
        <f>二年级等级</f>
        <v/>
      </c>
      <c r="U369" s="516" t="str">
        <f>二年级坐位体前屈得分</f>
        <v/>
      </c>
      <c r="V369" s="517" t="str">
        <f>二年级等级</f>
        <v/>
      </c>
      <c r="W369" s="516" t="str">
        <f>二年级一分钟跳绳得分</f>
        <v/>
      </c>
      <c r="X369" s="517" t="str">
        <f>二年级等级</f>
        <v/>
      </c>
      <c r="Y369" s="515"/>
      <c r="Z369" s="518"/>
      <c r="AA369" s="533"/>
      <c r="AB369" s="515"/>
      <c r="AC369" s="533" t="str">
        <f>二年级跳绳附加分</f>
        <v/>
      </c>
      <c r="AD369" s="534" t="str">
        <f>二年级标准分</f>
        <v/>
      </c>
      <c r="AE369" s="534" t="str">
        <f>二年级总分</f>
        <v/>
      </c>
      <c r="AF369" s="517" t="str">
        <f>二年级等级</f>
        <v/>
      </c>
    </row>
    <row r="370" spans="1:32">
      <c r="A370" s="476">
        <v>206</v>
      </c>
      <c r="B370" s="477">
        <v>18</v>
      </c>
      <c r="C370" s="478"/>
      <c r="D370" s="471"/>
      <c r="E370" s="478"/>
      <c r="F370" s="473"/>
      <c r="G370" s="480"/>
      <c r="H370" s="475"/>
      <c r="I370" s="501"/>
      <c r="J370" s="502"/>
      <c r="K370" s="502"/>
      <c r="L370" s="649"/>
      <c r="M370" s="644"/>
      <c r="N370" s="505" t="str">
        <f>二年级BMI</f>
        <v/>
      </c>
      <c r="O370" s="499" t="str">
        <f>二年级BMI等级</f>
        <v/>
      </c>
      <c r="P370" s="500" t="str">
        <f>二年级BMI得分</f>
        <v/>
      </c>
      <c r="Q370" s="515" t="str">
        <f>二年级肺活量得分</f>
        <v/>
      </c>
      <c r="R370" s="512" t="str">
        <f>二年级等级</f>
        <v/>
      </c>
      <c r="S370" s="516" t="str">
        <f>二年级50米跑得分</f>
        <v/>
      </c>
      <c r="T370" s="512" t="str">
        <f>二年级等级</f>
        <v/>
      </c>
      <c r="U370" s="516" t="str">
        <f>二年级坐位体前屈得分</f>
        <v/>
      </c>
      <c r="V370" s="517" t="str">
        <f>二年级等级</f>
        <v/>
      </c>
      <c r="W370" s="516" t="str">
        <f>二年级一分钟跳绳得分</f>
        <v/>
      </c>
      <c r="X370" s="517" t="str">
        <f>二年级等级</f>
        <v/>
      </c>
      <c r="Y370" s="515"/>
      <c r="Z370" s="518"/>
      <c r="AA370" s="533"/>
      <c r="AB370" s="515"/>
      <c r="AC370" s="533" t="str">
        <f>二年级跳绳附加分</f>
        <v/>
      </c>
      <c r="AD370" s="534" t="str">
        <f>二年级标准分</f>
        <v/>
      </c>
      <c r="AE370" s="534" t="str">
        <f>二年级总分</f>
        <v/>
      </c>
      <c r="AF370" s="517" t="str">
        <f>二年级等级</f>
        <v/>
      </c>
    </row>
    <row r="371" spans="1:32">
      <c r="A371" s="476">
        <v>206</v>
      </c>
      <c r="B371" s="477">
        <v>19</v>
      </c>
      <c r="C371" s="478"/>
      <c r="D371" s="471"/>
      <c r="E371" s="478"/>
      <c r="F371" s="473"/>
      <c r="G371" s="480"/>
      <c r="H371" s="475"/>
      <c r="I371" s="501"/>
      <c r="J371" s="502"/>
      <c r="K371" s="502"/>
      <c r="L371" s="649"/>
      <c r="M371" s="644"/>
      <c r="N371" s="505" t="str">
        <f>二年级BMI</f>
        <v/>
      </c>
      <c r="O371" s="499" t="str">
        <f>二年级BMI等级</f>
        <v/>
      </c>
      <c r="P371" s="500" t="str">
        <f>二年级BMI得分</f>
        <v/>
      </c>
      <c r="Q371" s="515" t="str">
        <f>二年级肺活量得分</f>
        <v/>
      </c>
      <c r="R371" s="512" t="str">
        <f>二年级等级</f>
        <v/>
      </c>
      <c r="S371" s="516" t="str">
        <f>二年级50米跑得分</f>
        <v/>
      </c>
      <c r="T371" s="512" t="str">
        <f>二年级等级</f>
        <v/>
      </c>
      <c r="U371" s="516" t="str">
        <f>二年级坐位体前屈得分</f>
        <v/>
      </c>
      <c r="V371" s="517" t="str">
        <f>二年级等级</f>
        <v/>
      </c>
      <c r="W371" s="516" t="str">
        <f>二年级一分钟跳绳得分</f>
        <v/>
      </c>
      <c r="X371" s="517" t="str">
        <f>二年级等级</f>
        <v/>
      </c>
      <c r="Y371" s="515"/>
      <c r="Z371" s="518"/>
      <c r="AA371" s="533"/>
      <c r="AB371" s="515"/>
      <c r="AC371" s="533" t="str">
        <f>二年级跳绳附加分</f>
        <v/>
      </c>
      <c r="AD371" s="534" t="str">
        <f>二年级标准分</f>
        <v/>
      </c>
      <c r="AE371" s="534" t="str">
        <f>二年级总分</f>
        <v/>
      </c>
      <c r="AF371" s="517" t="str">
        <f>二年级等级</f>
        <v/>
      </c>
    </row>
    <row r="372" spans="1:32">
      <c r="A372" s="476">
        <v>206</v>
      </c>
      <c r="B372" s="477">
        <v>20</v>
      </c>
      <c r="C372" s="478"/>
      <c r="D372" s="471"/>
      <c r="E372" s="478"/>
      <c r="F372" s="473"/>
      <c r="G372" s="480"/>
      <c r="H372" s="475"/>
      <c r="I372" s="501"/>
      <c r="J372" s="502"/>
      <c r="K372" s="502"/>
      <c r="L372" s="649"/>
      <c r="M372" s="644"/>
      <c r="N372" s="505" t="str">
        <f>二年级BMI</f>
        <v/>
      </c>
      <c r="O372" s="499" t="str">
        <f>二年级BMI等级</f>
        <v/>
      </c>
      <c r="P372" s="500" t="str">
        <f>二年级BMI得分</f>
        <v/>
      </c>
      <c r="Q372" s="515" t="str">
        <f>二年级肺活量得分</f>
        <v/>
      </c>
      <c r="R372" s="512" t="str">
        <f>二年级等级</f>
        <v/>
      </c>
      <c r="S372" s="516" t="str">
        <f>二年级50米跑得分</f>
        <v/>
      </c>
      <c r="T372" s="512" t="str">
        <f>二年级等级</f>
        <v/>
      </c>
      <c r="U372" s="516" t="str">
        <f>二年级坐位体前屈得分</f>
        <v/>
      </c>
      <c r="V372" s="517" t="str">
        <f>二年级等级</f>
        <v/>
      </c>
      <c r="W372" s="516" t="str">
        <f>二年级一分钟跳绳得分</f>
        <v/>
      </c>
      <c r="X372" s="517" t="str">
        <f>二年级等级</f>
        <v/>
      </c>
      <c r="Y372" s="515"/>
      <c r="Z372" s="518"/>
      <c r="AA372" s="533"/>
      <c r="AB372" s="515"/>
      <c r="AC372" s="533" t="str">
        <f>二年级跳绳附加分</f>
        <v/>
      </c>
      <c r="AD372" s="534" t="str">
        <f>二年级标准分</f>
        <v/>
      </c>
      <c r="AE372" s="534" t="str">
        <f>二年级总分</f>
        <v/>
      </c>
      <c r="AF372" s="517" t="str">
        <f>二年级等级</f>
        <v/>
      </c>
    </row>
    <row r="373" spans="1:32">
      <c r="A373" s="476">
        <v>206</v>
      </c>
      <c r="B373" s="477">
        <v>21</v>
      </c>
      <c r="C373" s="478"/>
      <c r="D373" s="471"/>
      <c r="E373" s="478"/>
      <c r="F373" s="473"/>
      <c r="G373" s="480"/>
      <c r="H373" s="475"/>
      <c r="I373" s="501"/>
      <c r="J373" s="502"/>
      <c r="K373" s="502"/>
      <c r="L373" s="649"/>
      <c r="M373" s="644"/>
      <c r="N373" s="505" t="str">
        <f>二年级BMI</f>
        <v/>
      </c>
      <c r="O373" s="499" t="str">
        <f>二年级BMI等级</f>
        <v/>
      </c>
      <c r="P373" s="500" t="str">
        <f>二年级BMI得分</f>
        <v/>
      </c>
      <c r="Q373" s="515" t="str">
        <f>二年级肺活量得分</f>
        <v/>
      </c>
      <c r="R373" s="512" t="str">
        <f>二年级等级</f>
        <v/>
      </c>
      <c r="S373" s="516" t="str">
        <f>二年级50米跑得分</f>
        <v/>
      </c>
      <c r="T373" s="512" t="str">
        <f>二年级等级</f>
        <v/>
      </c>
      <c r="U373" s="516" t="str">
        <f>二年级坐位体前屈得分</f>
        <v/>
      </c>
      <c r="V373" s="517" t="str">
        <f>二年级等级</f>
        <v/>
      </c>
      <c r="W373" s="516" t="str">
        <f>二年级一分钟跳绳得分</f>
        <v/>
      </c>
      <c r="X373" s="517" t="str">
        <f>二年级等级</f>
        <v/>
      </c>
      <c r="Y373" s="515"/>
      <c r="Z373" s="518"/>
      <c r="AA373" s="533"/>
      <c r="AB373" s="515"/>
      <c r="AC373" s="533" t="str">
        <f>二年级跳绳附加分</f>
        <v/>
      </c>
      <c r="AD373" s="534" t="str">
        <f>二年级标准分</f>
        <v/>
      </c>
      <c r="AE373" s="534" t="str">
        <f>二年级总分</f>
        <v/>
      </c>
      <c r="AF373" s="517" t="str">
        <f>二年级等级</f>
        <v/>
      </c>
    </row>
    <row r="374" spans="1:32">
      <c r="A374" s="476">
        <v>206</v>
      </c>
      <c r="B374" s="477">
        <v>22</v>
      </c>
      <c r="C374" s="478"/>
      <c r="D374" s="471"/>
      <c r="E374" s="478"/>
      <c r="F374" s="473"/>
      <c r="G374" s="480"/>
      <c r="H374" s="475"/>
      <c r="I374" s="501"/>
      <c r="J374" s="502"/>
      <c r="K374" s="502"/>
      <c r="L374" s="649"/>
      <c r="M374" s="644"/>
      <c r="N374" s="505" t="str">
        <f>二年级BMI</f>
        <v/>
      </c>
      <c r="O374" s="499" t="str">
        <f>二年级BMI等级</f>
        <v/>
      </c>
      <c r="P374" s="500" t="str">
        <f>二年级BMI得分</f>
        <v/>
      </c>
      <c r="Q374" s="515" t="str">
        <f>二年级肺活量得分</f>
        <v/>
      </c>
      <c r="R374" s="512" t="str">
        <f>二年级等级</f>
        <v/>
      </c>
      <c r="S374" s="516" t="str">
        <f>二年级50米跑得分</f>
        <v/>
      </c>
      <c r="T374" s="517" t="str">
        <f>二年级等级</f>
        <v/>
      </c>
      <c r="U374" s="516" t="str">
        <f>二年级坐位体前屈得分</f>
        <v/>
      </c>
      <c r="V374" s="517" t="str">
        <f>二年级等级</f>
        <v/>
      </c>
      <c r="W374" s="516" t="str">
        <f>二年级一分钟跳绳得分</f>
        <v/>
      </c>
      <c r="X374" s="517" t="str">
        <f>二年级等级</f>
        <v/>
      </c>
      <c r="Y374" s="515"/>
      <c r="Z374" s="518"/>
      <c r="AA374" s="533"/>
      <c r="AB374" s="515"/>
      <c r="AC374" s="533" t="str">
        <f>二年级跳绳附加分</f>
        <v/>
      </c>
      <c r="AD374" s="534" t="str">
        <f>二年级标准分</f>
        <v/>
      </c>
      <c r="AE374" s="534" t="str">
        <f>二年级总分</f>
        <v/>
      </c>
      <c r="AF374" s="517" t="str">
        <f>二年级等级</f>
        <v/>
      </c>
    </row>
    <row r="375" spans="1:32">
      <c r="A375" s="476">
        <v>206</v>
      </c>
      <c r="B375" s="477">
        <v>23</v>
      </c>
      <c r="C375" s="478"/>
      <c r="D375" s="471"/>
      <c r="E375" s="478"/>
      <c r="F375" s="473"/>
      <c r="G375" s="480"/>
      <c r="H375" s="475"/>
      <c r="I375" s="501"/>
      <c r="J375" s="502"/>
      <c r="K375" s="502"/>
      <c r="L375" s="649"/>
      <c r="M375" s="644"/>
      <c r="N375" s="505" t="str">
        <f>二年级BMI</f>
        <v/>
      </c>
      <c r="O375" s="499" t="str">
        <f>二年级BMI等级</f>
        <v/>
      </c>
      <c r="P375" s="500" t="str">
        <f>二年级BMI得分</f>
        <v/>
      </c>
      <c r="Q375" s="515" t="str">
        <f>二年级肺活量得分</f>
        <v/>
      </c>
      <c r="R375" s="512" t="str">
        <f>二年级等级</f>
        <v/>
      </c>
      <c r="S375" s="516" t="str">
        <f>二年级50米跑得分</f>
        <v/>
      </c>
      <c r="T375" s="517" t="str">
        <f>二年级等级</f>
        <v/>
      </c>
      <c r="U375" s="516" t="str">
        <f>二年级坐位体前屈得分</f>
        <v/>
      </c>
      <c r="V375" s="517" t="str">
        <f>二年级等级</f>
        <v/>
      </c>
      <c r="W375" s="516" t="str">
        <f>二年级一分钟跳绳得分</f>
        <v/>
      </c>
      <c r="X375" s="517" t="str">
        <f>二年级等级</f>
        <v/>
      </c>
      <c r="Y375" s="515"/>
      <c r="Z375" s="518"/>
      <c r="AA375" s="533"/>
      <c r="AB375" s="515"/>
      <c r="AC375" s="533" t="str">
        <f>二年级跳绳附加分</f>
        <v/>
      </c>
      <c r="AD375" s="534" t="str">
        <f>二年级标准分</f>
        <v/>
      </c>
      <c r="AE375" s="534" t="str">
        <f>二年级总分</f>
        <v/>
      </c>
      <c r="AF375" s="517" t="str">
        <f>二年级等级</f>
        <v/>
      </c>
    </row>
    <row r="376" spans="1:32">
      <c r="A376" s="476">
        <v>206</v>
      </c>
      <c r="B376" s="477">
        <v>24</v>
      </c>
      <c r="C376" s="478"/>
      <c r="D376" s="471"/>
      <c r="E376" s="478"/>
      <c r="F376" s="473"/>
      <c r="G376" s="480"/>
      <c r="H376" s="475"/>
      <c r="I376" s="501"/>
      <c r="J376" s="502"/>
      <c r="K376" s="502"/>
      <c r="L376" s="649"/>
      <c r="M376" s="644"/>
      <c r="N376" s="505" t="str">
        <f>二年级BMI</f>
        <v/>
      </c>
      <c r="O376" s="499" t="str">
        <f>二年级BMI等级</f>
        <v/>
      </c>
      <c r="P376" s="500" t="str">
        <f>二年级BMI得分</f>
        <v/>
      </c>
      <c r="Q376" s="515" t="str">
        <f>二年级肺活量得分</f>
        <v/>
      </c>
      <c r="R376" s="512" t="str">
        <f>二年级等级</f>
        <v/>
      </c>
      <c r="S376" s="516" t="str">
        <f>二年级50米跑得分</f>
        <v/>
      </c>
      <c r="T376" s="517" t="str">
        <f>二年级等级</f>
        <v/>
      </c>
      <c r="U376" s="516" t="str">
        <f>二年级坐位体前屈得分</f>
        <v/>
      </c>
      <c r="V376" s="517" t="str">
        <f>二年级等级</f>
        <v/>
      </c>
      <c r="W376" s="516" t="str">
        <f>二年级一分钟跳绳得分</f>
        <v/>
      </c>
      <c r="X376" s="517" t="str">
        <f>二年级等级</f>
        <v/>
      </c>
      <c r="Y376" s="515"/>
      <c r="Z376" s="518"/>
      <c r="AA376" s="533"/>
      <c r="AB376" s="515"/>
      <c r="AC376" s="533" t="str">
        <f>二年级跳绳附加分</f>
        <v/>
      </c>
      <c r="AD376" s="534" t="str">
        <f>二年级标准分</f>
        <v/>
      </c>
      <c r="AE376" s="534" t="str">
        <f>二年级总分</f>
        <v/>
      </c>
      <c r="AF376" s="517" t="str">
        <f>二年级等级</f>
        <v/>
      </c>
    </row>
    <row r="377" spans="1:32">
      <c r="A377" s="476">
        <v>206</v>
      </c>
      <c r="B377" s="477">
        <v>25</v>
      </c>
      <c r="C377" s="478"/>
      <c r="D377" s="471"/>
      <c r="E377" s="478"/>
      <c r="F377" s="473"/>
      <c r="G377" s="480"/>
      <c r="H377" s="475"/>
      <c r="I377" s="501"/>
      <c r="J377" s="502"/>
      <c r="K377" s="502"/>
      <c r="L377" s="649"/>
      <c r="M377" s="644"/>
      <c r="N377" s="505" t="str">
        <f>二年级BMI</f>
        <v/>
      </c>
      <c r="O377" s="499" t="str">
        <f>二年级BMI等级</f>
        <v/>
      </c>
      <c r="P377" s="500" t="str">
        <f>二年级BMI得分</f>
        <v/>
      </c>
      <c r="Q377" s="515" t="str">
        <f>二年级肺活量得分</f>
        <v/>
      </c>
      <c r="R377" s="512" t="str">
        <f>二年级等级</f>
        <v/>
      </c>
      <c r="S377" s="516" t="str">
        <f>二年级50米跑得分</f>
        <v/>
      </c>
      <c r="T377" s="517" t="str">
        <f>二年级等级</f>
        <v/>
      </c>
      <c r="U377" s="516" t="str">
        <f>二年级坐位体前屈得分</f>
        <v/>
      </c>
      <c r="V377" s="517" t="str">
        <f>二年级等级</f>
        <v/>
      </c>
      <c r="W377" s="516" t="str">
        <f>二年级一分钟跳绳得分</f>
        <v/>
      </c>
      <c r="X377" s="517" t="str">
        <f>二年级等级</f>
        <v/>
      </c>
      <c r="Y377" s="515"/>
      <c r="Z377" s="518"/>
      <c r="AA377" s="533"/>
      <c r="AB377" s="515"/>
      <c r="AC377" s="533" t="str">
        <f>二年级跳绳附加分</f>
        <v/>
      </c>
      <c r="AD377" s="534" t="str">
        <f>二年级标准分</f>
        <v/>
      </c>
      <c r="AE377" s="534" t="str">
        <f>二年级总分</f>
        <v/>
      </c>
      <c r="AF377" s="517" t="str">
        <f>二年级等级</f>
        <v/>
      </c>
    </row>
    <row r="378" spans="1:32">
      <c r="A378" s="476">
        <v>206</v>
      </c>
      <c r="B378" s="477">
        <v>26</v>
      </c>
      <c r="C378" s="478"/>
      <c r="D378" s="471"/>
      <c r="E378" s="478"/>
      <c r="F378" s="473"/>
      <c r="G378" s="480"/>
      <c r="H378" s="475"/>
      <c r="I378" s="501"/>
      <c r="J378" s="502"/>
      <c r="K378" s="502"/>
      <c r="L378" s="649"/>
      <c r="M378" s="644"/>
      <c r="N378" s="505" t="str">
        <f>二年级BMI</f>
        <v/>
      </c>
      <c r="O378" s="499" t="str">
        <f>二年级BMI等级</f>
        <v/>
      </c>
      <c r="P378" s="500" t="str">
        <f>二年级BMI得分</f>
        <v/>
      </c>
      <c r="Q378" s="515" t="str">
        <f>二年级肺活量得分</f>
        <v/>
      </c>
      <c r="R378" s="512" t="str">
        <f>二年级等级</f>
        <v/>
      </c>
      <c r="S378" s="516" t="str">
        <f>二年级50米跑得分</f>
        <v/>
      </c>
      <c r="T378" s="517" t="str">
        <f>二年级等级</f>
        <v/>
      </c>
      <c r="U378" s="516" t="str">
        <f>二年级坐位体前屈得分</f>
        <v/>
      </c>
      <c r="V378" s="517" t="str">
        <f>二年级等级</f>
        <v/>
      </c>
      <c r="W378" s="516" t="str">
        <f>二年级一分钟跳绳得分</f>
        <v/>
      </c>
      <c r="X378" s="517" t="str">
        <f>二年级等级</f>
        <v/>
      </c>
      <c r="Y378" s="515"/>
      <c r="Z378" s="518"/>
      <c r="AA378" s="533"/>
      <c r="AB378" s="515"/>
      <c r="AC378" s="533" t="str">
        <f>二年级跳绳附加分</f>
        <v/>
      </c>
      <c r="AD378" s="534" t="str">
        <f>二年级标准分</f>
        <v/>
      </c>
      <c r="AE378" s="534" t="str">
        <f>二年级总分</f>
        <v/>
      </c>
      <c r="AF378" s="517" t="str">
        <f>二年级等级</f>
        <v/>
      </c>
    </row>
    <row r="379" spans="1:32">
      <c r="A379" s="476">
        <v>206</v>
      </c>
      <c r="B379" s="477">
        <v>27</v>
      </c>
      <c r="C379" s="478"/>
      <c r="D379" s="471"/>
      <c r="E379" s="478"/>
      <c r="F379" s="473"/>
      <c r="G379" s="480"/>
      <c r="H379" s="475"/>
      <c r="I379" s="501"/>
      <c r="J379" s="502"/>
      <c r="K379" s="502"/>
      <c r="L379" s="649"/>
      <c r="M379" s="644"/>
      <c r="N379" s="505" t="str">
        <f>二年级BMI</f>
        <v/>
      </c>
      <c r="O379" s="499" t="str">
        <f>二年级BMI等级</f>
        <v/>
      </c>
      <c r="P379" s="500" t="str">
        <f>二年级BMI得分</f>
        <v/>
      </c>
      <c r="Q379" s="515" t="str">
        <f>二年级肺活量得分</f>
        <v/>
      </c>
      <c r="R379" s="512" t="str">
        <f>二年级等级</f>
        <v/>
      </c>
      <c r="S379" s="516" t="str">
        <f>二年级50米跑得分</f>
        <v/>
      </c>
      <c r="T379" s="517" t="str">
        <f>二年级等级</f>
        <v/>
      </c>
      <c r="U379" s="516" t="str">
        <f>二年级坐位体前屈得分</f>
        <v/>
      </c>
      <c r="V379" s="517" t="str">
        <f>二年级等级</f>
        <v/>
      </c>
      <c r="W379" s="516" t="str">
        <f>二年级一分钟跳绳得分</f>
        <v/>
      </c>
      <c r="X379" s="517" t="str">
        <f>二年级等级</f>
        <v/>
      </c>
      <c r="Y379" s="515"/>
      <c r="Z379" s="518"/>
      <c r="AA379" s="533"/>
      <c r="AB379" s="515"/>
      <c r="AC379" s="533" t="str">
        <f>二年级跳绳附加分</f>
        <v/>
      </c>
      <c r="AD379" s="534" t="str">
        <f>二年级标准分</f>
        <v/>
      </c>
      <c r="AE379" s="534" t="str">
        <f>二年级总分</f>
        <v/>
      </c>
      <c r="AF379" s="517" t="str">
        <f>二年级等级</f>
        <v/>
      </c>
    </row>
    <row r="380" spans="1:32">
      <c r="A380" s="476">
        <v>206</v>
      </c>
      <c r="B380" s="477">
        <v>28</v>
      </c>
      <c r="C380" s="478"/>
      <c r="D380" s="471"/>
      <c r="E380" s="478"/>
      <c r="F380" s="473"/>
      <c r="G380" s="480"/>
      <c r="H380" s="475"/>
      <c r="I380" s="501"/>
      <c r="J380" s="502"/>
      <c r="K380" s="502"/>
      <c r="L380" s="649"/>
      <c r="M380" s="644"/>
      <c r="N380" s="505" t="str">
        <f>二年级BMI</f>
        <v/>
      </c>
      <c r="O380" s="499" t="str">
        <f>二年级BMI等级</f>
        <v/>
      </c>
      <c r="P380" s="500" t="str">
        <f>二年级BMI得分</f>
        <v/>
      </c>
      <c r="Q380" s="515" t="str">
        <f>二年级肺活量得分</f>
        <v/>
      </c>
      <c r="R380" s="512" t="str">
        <f>二年级等级</f>
        <v/>
      </c>
      <c r="S380" s="516" t="str">
        <f>二年级50米跑得分</f>
        <v/>
      </c>
      <c r="T380" s="517" t="str">
        <f>二年级等级</f>
        <v/>
      </c>
      <c r="U380" s="516" t="str">
        <f>二年级坐位体前屈得分</f>
        <v/>
      </c>
      <c r="V380" s="517" t="str">
        <f>二年级等级</f>
        <v/>
      </c>
      <c r="W380" s="516" t="str">
        <f>二年级一分钟跳绳得分</f>
        <v/>
      </c>
      <c r="X380" s="517" t="str">
        <f>二年级等级</f>
        <v/>
      </c>
      <c r="Y380" s="515"/>
      <c r="Z380" s="518"/>
      <c r="AA380" s="533"/>
      <c r="AB380" s="515"/>
      <c r="AC380" s="533" t="str">
        <f>二年级跳绳附加分</f>
        <v/>
      </c>
      <c r="AD380" s="534" t="str">
        <f>二年级标准分</f>
        <v/>
      </c>
      <c r="AE380" s="534" t="str">
        <f>二年级总分</f>
        <v/>
      </c>
      <c r="AF380" s="517" t="str">
        <f>二年级等级</f>
        <v/>
      </c>
    </row>
    <row r="381" spans="1:32">
      <c r="A381" s="476">
        <v>206</v>
      </c>
      <c r="B381" s="477">
        <v>29</v>
      </c>
      <c r="C381" s="478"/>
      <c r="D381" s="471"/>
      <c r="E381" s="478"/>
      <c r="F381" s="473"/>
      <c r="G381" s="480"/>
      <c r="H381" s="475"/>
      <c r="I381" s="501"/>
      <c r="J381" s="502"/>
      <c r="K381" s="502"/>
      <c r="L381" s="649"/>
      <c r="M381" s="644"/>
      <c r="N381" s="505" t="str">
        <f>二年级BMI</f>
        <v/>
      </c>
      <c r="O381" s="499" t="str">
        <f>二年级BMI等级</f>
        <v/>
      </c>
      <c r="P381" s="500" t="str">
        <f>二年级BMI得分</f>
        <v/>
      </c>
      <c r="Q381" s="515" t="str">
        <f>二年级肺活量得分</f>
        <v/>
      </c>
      <c r="R381" s="512" t="str">
        <f>二年级等级</f>
        <v/>
      </c>
      <c r="S381" s="516" t="str">
        <f>二年级50米跑得分</f>
        <v/>
      </c>
      <c r="T381" s="517" t="str">
        <f>二年级等级</f>
        <v/>
      </c>
      <c r="U381" s="516" t="str">
        <f>二年级坐位体前屈得分</f>
        <v/>
      </c>
      <c r="V381" s="517" t="str">
        <f>二年级等级</f>
        <v/>
      </c>
      <c r="W381" s="516" t="str">
        <f>二年级一分钟跳绳得分</f>
        <v/>
      </c>
      <c r="X381" s="517" t="str">
        <f>二年级等级</f>
        <v/>
      </c>
      <c r="Y381" s="515"/>
      <c r="Z381" s="518"/>
      <c r="AA381" s="533"/>
      <c r="AB381" s="515"/>
      <c r="AC381" s="533" t="str">
        <f>二年级跳绳附加分</f>
        <v/>
      </c>
      <c r="AD381" s="534" t="str">
        <f>二年级标准分</f>
        <v/>
      </c>
      <c r="AE381" s="534" t="str">
        <f>二年级总分</f>
        <v/>
      </c>
      <c r="AF381" s="517" t="str">
        <f>二年级等级</f>
        <v/>
      </c>
    </row>
    <row r="382" spans="1:32">
      <c r="A382" s="476">
        <v>206</v>
      </c>
      <c r="B382" s="477">
        <v>30</v>
      </c>
      <c r="C382" s="478"/>
      <c r="D382" s="471"/>
      <c r="E382" s="478"/>
      <c r="F382" s="473"/>
      <c r="G382" s="480"/>
      <c r="H382" s="475"/>
      <c r="I382" s="501"/>
      <c r="J382" s="502"/>
      <c r="K382" s="502"/>
      <c r="L382" s="649"/>
      <c r="M382" s="644"/>
      <c r="N382" s="505" t="str">
        <f>二年级BMI</f>
        <v/>
      </c>
      <c r="O382" s="499" t="str">
        <f>二年级BMI等级</f>
        <v/>
      </c>
      <c r="P382" s="500" t="str">
        <f>二年级BMI得分</f>
        <v/>
      </c>
      <c r="Q382" s="515" t="str">
        <f>二年级肺活量得分</f>
        <v/>
      </c>
      <c r="R382" s="512" t="str">
        <f>二年级等级</f>
        <v/>
      </c>
      <c r="S382" s="516" t="str">
        <f>二年级50米跑得分</f>
        <v/>
      </c>
      <c r="T382" s="517" t="str">
        <f>二年级等级</f>
        <v/>
      </c>
      <c r="U382" s="516" t="str">
        <f>二年级坐位体前屈得分</f>
        <v/>
      </c>
      <c r="V382" s="517" t="str">
        <f>二年级等级</f>
        <v/>
      </c>
      <c r="W382" s="516" t="str">
        <f>二年级一分钟跳绳得分</f>
        <v/>
      </c>
      <c r="X382" s="517" t="str">
        <f>二年级等级</f>
        <v/>
      </c>
      <c r="Y382" s="515"/>
      <c r="Z382" s="518"/>
      <c r="AA382" s="533"/>
      <c r="AB382" s="515"/>
      <c r="AC382" s="533" t="str">
        <f>二年级跳绳附加分</f>
        <v/>
      </c>
      <c r="AD382" s="534" t="str">
        <f>二年级标准分</f>
        <v/>
      </c>
      <c r="AE382" s="534" t="str">
        <f>二年级总分</f>
        <v/>
      </c>
      <c r="AF382" s="517" t="str">
        <f>二年级等级</f>
        <v/>
      </c>
    </row>
    <row r="383" spans="1:32">
      <c r="A383" s="476">
        <v>206</v>
      </c>
      <c r="B383" s="477">
        <v>31</v>
      </c>
      <c r="C383" s="478"/>
      <c r="D383" s="471"/>
      <c r="E383" s="478"/>
      <c r="F383" s="473"/>
      <c r="G383" s="480"/>
      <c r="H383" s="475"/>
      <c r="I383" s="501"/>
      <c r="J383" s="502"/>
      <c r="K383" s="502"/>
      <c r="L383" s="649"/>
      <c r="M383" s="644"/>
      <c r="N383" s="505" t="str">
        <f>二年级BMI</f>
        <v/>
      </c>
      <c r="O383" s="499" t="str">
        <f>二年级BMI等级</f>
        <v/>
      </c>
      <c r="P383" s="500" t="str">
        <f>二年级BMI得分</f>
        <v/>
      </c>
      <c r="Q383" s="515" t="str">
        <f>二年级肺活量得分</f>
        <v/>
      </c>
      <c r="R383" s="512" t="str">
        <f>二年级等级</f>
        <v/>
      </c>
      <c r="S383" s="516" t="str">
        <f>二年级50米跑得分</f>
        <v/>
      </c>
      <c r="T383" s="517" t="str">
        <f>二年级等级</f>
        <v/>
      </c>
      <c r="U383" s="516" t="str">
        <f>二年级坐位体前屈得分</f>
        <v/>
      </c>
      <c r="V383" s="517" t="str">
        <f>二年级等级</f>
        <v/>
      </c>
      <c r="W383" s="516" t="str">
        <f>二年级一分钟跳绳得分</f>
        <v/>
      </c>
      <c r="X383" s="517" t="str">
        <f>二年级等级</f>
        <v/>
      </c>
      <c r="Y383" s="515"/>
      <c r="Z383" s="518"/>
      <c r="AA383" s="533"/>
      <c r="AB383" s="515"/>
      <c r="AC383" s="533" t="str">
        <f>二年级跳绳附加分</f>
        <v/>
      </c>
      <c r="AD383" s="534" t="str">
        <f>二年级标准分</f>
        <v/>
      </c>
      <c r="AE383" s="534" t="str">
        <f>二年级总分</f>
        <v/>
      </c>
      <c r="AF383" s="517" t="str">
        <f>二年级等级</f>
        <v/>
      </c>
    </row>
    <row r="384" spans="1:32">
      <c r="A384" s="476">
        <v>206</v>
      </c>
      <c r="B384" s="477">
        <v>32</v>
      </c>
      <c r="C384" s="478"/>
      <c r="D384" s="471"/>
      <c r="E384" s="478"/>
      <c r="F384" s="473"/>
      <c r="G384" s="480"/>
      <c r="H384" s="475"/>
      <c r="I384" s="501"/>
      <c r="J384" s="502"/>
      <c r="K384" s="502"/>
      <c r="L384" s="649"/>
      <c r="M384" s="644"/>
      <c r="N384" s="505" t="str">
        <f>二年级BMI</f>
        <v/>
      </c>
      <c r="O384" s="499" t="str">
        <f>二年级BMI等级</f>
        <v/>
      </c>
      <c r="P384" s="500" t="str">
        <f>二年级BMI得分</f>
        <v/>
      </c>
      <c r="Q384" s="515" t="str">
        <f>二年级肺活量得分</f>
        <v/>
      </c>
      <c r="R384" s="512" t="str">
        <f>二年级等级</f>
        <v/>
      </c>
      <c r="S384" s="516" t="str">
        <f>二年级50米跑得分</f>
        <v/>
      </c>
      <c r="T384" s="517" t="str">
        <f>二年级等级</f>
        <v/>
      </c>
      <c r="U384" s="516" t="str">
        <f>二年级坐位体前屈得分</f>
        <v/>
      </c>
      <c r="V384" s="517" t="str">
        <f>二年级等级</f>
        <v/>
      </c>
      <c r="W384" s="516" t="str">
        <f>二年级一分钟跳绳得分</f>
        <v/>
      </c>
      <c r="X384" s="517" t="str">
        <f>二年级等级</f>
        <v/>
      </c>
      <c r="Y384" s="515"/>
      <c r="Z384" s="518"/>
      <c r="AA384" s="533"/>
      <c r="AB384" s="515"/>
      <c r="AC384" s="533" t="str">
        <f>二年级跳绳附加分</f>
        <v/>
      </c>
      <c r="AD384" s="534" t="str">
        <f>二年级标准分</f>
        <v/>
      </c>
      <c r="AE384" s="534" t="str">
        <f>二年级总分</f>
        <v/>
      </c>
      <c r="AF384" s="517" t="str">
        <f>二年级等级</f>
        <v/>
      </c>
    </row>
    <row r="385" spans="1:32">
      <c r="A385" s="476">
        <v>206</v>
      </c>
      <c r="B385" s="477">
        <v>33</v>
      </c>
      <c r="C385" s="478"/>
      <c r="D385" s="471"/>
      <c r="E385" s="478"/>
      <c r="F385" s="473"/>
      <c r="G385" s="480"/>
      <c r="H385" s="475"/>
      <c r="I385" s="501"/>
      <c r="J385" s="502"/>
      <c r="K385" s="502"/>
      <c r="L385" s="649"/>
      <c r="M385" s="644"/>
      <c r="N385" s="505" t="str">
        <f>二年级BMI</f>
        <v/>
      </c>
      <c r="O385" s="499" t="str">
        <f>二年级BMI等级</f>
        <v/>
      </c>
      <c r="P385" s="500" t="str">
        <f>二年级BMI得分</f>
        <v/>
      </c>
      <c r="Q385" s="515" t="str">
        <f>二年级肺活量得分</f>
        <v/>
      </c>
      <c r="R385" s="512" t="str">
        <f>二年级等级</f>
        <v/>
      </c>
      <c r="S385" s="516" t="str">
        <f>二年级50米跑得分</f>
        <v/>
      </c>
      <c r="T385" s="517" t="str">
        <f>二年级等级</f>
        <v/>
      </c>
      <c r="U385" s="516" t="str">
        <f>二年级坐位体前屈得分</f>
        <v/>
      </c>
      <c r="V385" s="517" t="str">
        <f>二年级等级</f>
        <v/>
      </c>
      <c r="W385" s="516" t="str">
        <f>二年级一分钟跳绳得分</f>
        <v/>
      </c>
      <c r="X385" s="517" t="str">
        <f>二年级等级</f>
        <v/>
      </c>
      <c r="Y385" s="515"/>
      <c r="Z385" s="518"/>
      <c r="AA385" s="533"/>
      <c r="AB385" s="515"/>
      <c r="AC385" s="533" t="str">
        <f>二年级跳绳附加分</f>
        <v/>
      </c>
      <c r="AD385" s="534" t="str">
        <f>二年级标准分</f>
        <v/>
      </c>
      <c r="AE385" s="534" t="str">
        <f>二年级总分</f>
        <v/>
      </c>
      <c r="AF385" s="517" t="str">
        <f>二年级等级</f>
        <v/>
      </c>
    </row>
    <row r="386" spans="1:32">
      <c r="A386" s="476">
        <v>206</v>
      </c>
      <c r="B386" s="477">
        <v>34</v>
      </c>
      <c r="C386" s="478"/>
      <c r="D386" s="471"/>
      <c r="E386" s="478"/>
      <c r="F386" s="473"/>
      <c r="G386" s="480"/>
      <c r="H386" s="475"/>
      <c r="I386" s="501"/>
      <c r="J386" s="502"/>
      <c r="K386" s="502"/>
      <c r="L386" s="649"/>
      <c r="M386" s="644"/>
      <c r="N386" s="505" t="str">
        <f>二年级BMI</f>
        <v/>
      </c>
      <c r="O386" s="499" t="str">
        <f>二年级BMI等级</f>
        <v/>
      </c>
      <c r="P386" s="500" t="str">
        <f>二年级BMI得分</f>
        <v/>
      </c>
      <c r="Q386" s="515" t="str">
        <f>二年级肺活量得分</f>
        <v/>
      </c>
      <c r="R386" s="512" t="str">
        <f>二年级等级</f>
        <v/>
      </c>
      <c r="S386" s="516" t="str">
        <f>二年级50米跑得分</f>
        <v/>
      </c>
      <c r="T386" s="517" t="str">
        <f>二年级等级</f>
        <v/>
      </c>
      <c r="U386" s="516" t="str">
        <f>二年级坐位体前屈得分</f>
        <v/>
      </c>
      <c r="V386" s="517" t="str">
        <f>二年级等级</f>
        <v/>
      </c>
      <c r="W386" s="516" t="str">
        <f>二年级一分钟跳绳得分</f>
        <v/>
      </c>
      <c r="X386" s="517" t="str">
        <f>二年级等级</f>
        <v/>
      </c>
      <c r="Y386" s="515"/>
      <c r="Z386" s="518"/>
      <c r="AA386" s="533"/>
      <c r="AB386" s="515"/>
      <c r="AC386" s="533" t="str">
        <f>二年级跳绳附加分</f>
        <v/>
      </c>
      <c r="AD386" s="534" t="str">
        <f>二年级标准分</f>
        <v/>
      </c>
      <c r="AE386" s="534" t="str">
        <f>二年级总分</f>
        <v/>
      </c>
      <c r="AF386" s="517" t="str">
        <f>二年级等级</f>
        <v/>
      </c>
    </row>
    <row r="387" spans="1:32">
      <c r="A387" s="476">
        <v>206</v>
      </c>
      <c r="B387" s="477">
        <v>35</v>
      </c>
      <c r="C387" s="478"/>
      <c r="D387" s="471"/>
      <c r="E387" s="478"/>
      <c r="F387" s="473"/>
      <c r="G387" s="480"/>
      <c r="H387" s="475"/>
      <c r="I387" s="501"/>
      <c r="J387" s="502"/>
      <c r="K387" s="502"/>
      <c r="L387" s="649"/>
      <c r="M387" s="644"/>
      <c r="N387" s="505" t="str">
        <f>二年级BMI</f>
        <v/>
      </c>
      <c r="O387" s="499" t="str">
        <f>二年级BMI等级</f>
        <v/>
      </c>
      <c r="P387" s="500" t="str">
        <f>二年级BMI得分</f>
        <v/>
      </c>
      <c r="Q387" s="515" t="str">
        <f>二年级肺活量得分</f>
        <v/>
      </c>
      <c r="R387" s="512" t="str">
        <f>二年级等级</f>
        <v/>
      </c>
      <c r="S387" s="516" t="str">
        <f>二年级50米跑得分</f>
        <v/>
      </c>
      <c r="T387" s="517" t="str">
        <f>二年级等级</f>
        <v/>
      </c>
      <c r="U387" s="516" t="str">
        <f>二年级坐位体前屈得分</f>
        <v/>
      </c>
      <c r="V387" s="517" t="str">
        <f>二年级等级</f>
        <v/>
      </c>
      <c r="W387" s="516" t="str">
        <f>二年级一分钟跳绳得分</f>
        <v/>
      </c>
      <c r="X387" s="517" t="str">
        <f>二年级等级</f>
        <v/>
      </c>
      <c r="Y387" s="515"/>
      <c r="Z387" s="518"/>
      <c r="AA387" s="533"/>
      <c r="AB387" s="515"/>
      <c r="AC387" s="533" t="str">
        <f>二年级跳绳附加分</f>
        <v/>
      </c>
      <c r="AD387" s="534" t="str">
        <f>二年级标准分</f>
        <v/>
      </c>
      <c r="AE387" s="534" t="str">
        <f>二年级总分</f>
        <v/>
      </c>
      <c r="AF387" s="517" t="str">
        <f>二年级等级</f>
        <v/>
      </c>
    </row>
    <row r="388" spans="1:32">
      <c r="A388" s="476">
        <v>206</v>
      </c>
      <c r="B388" s="477">
        <v>36</v>
      </c>
      <c r="C388" s="478"/>
      <c r="D388" s="471"/>
      <c r="E388" s="478"/>
      <c r="F388" s="473"/>
      <c r="G388" s="480"/>
      <c r="H388" s="475"/>
      <c r="I388" s="501"/>
      <c r="J388" s="502"/>
      <c r="K388" s="502"/>
      <c r="L388" s="649"/>
      <c r="M388" s="644"/>
      <c r="N388" s="505" t="str">
        <f>二年级BMI</f>
        <v/>
      </c>
      <c r="O388" s="499" t="str">
        <f>二年级BMI等级</f>
        <v/>
      </c>
      <c r="P388" s="500" t="str">
        <f>二年级BMI得分</f>
        <v/>
      </c>
      <c r="Q388" s="515" t="str">
        <f>二年级肺活量得分</f>
        <v/>
      </c>
      <c r="R388" s="512" t="str">
        <f>二年级等级</f>
        <v/>
      </c>
      <c r="S388" s="516" t="str">
        <f>二年级50米跑得分</f>
        <v/>
      </c>
      <c r="T388" s="517" t="str">
        <f>二年级等级</f>
        <v/>
      </c>
      <c r="U388" s="516" t="str">
        <f>二年级坐位体前屈得分</f>
        <v/>
      </c>
      <c r="V388" s="517" t="str">
        <f>二年级等级</f>
        <v/>
      </c>
      <c r="W388" s="516" t="str">
        <f>二年级一分钟跳绳得分</f>
        <v/>
      </c>
      <c r="X388" s="517" t="str">
        <f>二年级等级</f>
        <v/>
      </c>
      <c r="Y388" s="515"/>
      <c r="Z388" s="518"/>
      <c r="AA388" s="533"/>
      <c r="AB388" s="515"/>
      <c r="AC388" s="533" t="str">
        <f>二年级跳绳附加分</f>
        <v/>
      </c>
      <c r="AD388" s="534" t="str">
        <f>二年级标准分</f>
        <v/>
      </c>
      <c r="AE388" s="534" t="str">
        <f>二年级总分</f>
        <v/>
      </c>
      <c r="AF388" s="517" t="str">
        <f>二年级等级</f>
        <v/>
      </c>
    </row>
    <row r="389" spans="1:32">
      <c r="A389" s="476">
        <v>206</v>
      </c>
      <c r="B389" s="477">
        <v>37</v>
      </c>
      <c r="C389" s="470"/>
      <c r="D389" s="471"/>
      <c r="E389" s="472"/>
      <c r="F389" s="473"/>
      <c r="G389" s="480"/>
      <c r="H389" s="475"/>
      <c r="I389" s="494"/>
      <c r="J389" s="495"/>
      <c r="K389" s="495"/>
      <c r="L389" s="649"/>
      <c r="M389" s="644"/>
      <c r="N389" s="505" t="str">
        <f>二年级BMI</f>
        <v/>
      </c>
      <c r="O389" s="499" t="str">
        <f>二年级BMI等级</f>
        <v/>
      </c>
      <c r="P389" s="500" t="str">
        <f>二年级BMI得分</f>
        <v/>
      </c>
      <c r="Q389" s="515" t="str">
        <f>二年级肺活量得分</f>
        <v/>
      </c>
      <c r="R389" s="512" t="str">
        <f>二年级等级</f>
        <v/>
      </c>
      <c r="S389" s="516" t="str">
        <f>二年级50米跑得分</f>
        <v/>
      </c>
      <c r="T389" s="517" t="str">
        <f>二年级等级</f>
        <v/>
      </c>
      <c r="U389" s="516" t="str">
        <f>二年级坐位体前屈得分</f>
        <v/>
      </c>
      <c r="V389" s="517" t="str">
        <f>二年级等级</f>
        <v/>
      </c>
      <c r="W389" s="516" t="str">
        <f>二年级一分钟跳绳得分</f>
        <v/>
      </c>
      <c r="X389" s="517" t="str">
        <f>二年级等级</f>
        <v/>
      </c>
      <c r="Y389" s="515"/>
      <c r="Z389" s="518"/>
      <c r="AA389" s="533"/>
      <c r="AB389" s="515"/>
      <c r="AC389" s="533" t="str">
        <f>二年级跳绳附加分</f>
        <v/>
      </c>
      <c r="AD389" s="534" t="str">
        <f>二年级标准分</f>
        <v/>
      </c>
      <c r="AE389" s="534" t="str">
        <f>二年级总分</f>
        <v/>
      </c>
      <c r="AF389" s="517" t="str">
        <f>二年级等级</f>
        <v/>
      </c>
    </row>
    <row r="390" spans="1:32">
      <c r="A390" s="476">
        <v>206</v>
      </c>
      <c r="B390" s="477">
        <v>38</v>
      </c>
      <c r="C390" s="478"/>
      <c r="D390" s="471"/>
      <c r="E390" s="472"/>
      <c r="F390" s="473"/>
      <c r="G390" s="480"/>
      <c r="H390" s="475"/>
      <c r="I390" s="501"/>
      <c r="J390" s="502"/>
      <c r="K390" s="495"/>
      <c r="L390" s="649"/>
      <c r="M390" s="644"/>
      <c r="N390" s="505" t="str">
        <f>二年级BMI</f>
        <v/>
      </c>
      <c r="O390" s="499" t="str">
        <f>二年级BMI等级</f>
        <v/>
      </c>
      <c r="P390" s="500" t="str">
        <f>二年级BMI得分</f>
        <v/>
      </c>
      <c r="Q390" s="515" t="str">
        <f>二年级肺活量得分</f>
        <v/>
      </c>
      <c r="R390" s="512" t="str">
        <f>二年级等级</f>
        <v/>
      </c>
      <c r="S390" s="516" t="str">
        <f>二年级50米跑得分</f>
        <v/>
      </c>
      <c r="T390" s="517" t="str">
        <f>二年级等级</f>
        <v/>
      </c>
      <c r="U390" s="516" t="str">
        <f>二年级坐位体前屈得分</f>
        <v/>
      </c>
      <c r="V390" s="517" t="str">
        <f>二年级等级</f>
        <v/>
      </c>
      <c r="W390" s="516" t="str">
        <f>二年级一分钟跳绳得分</f>
        <v/>
      </c>
      <c r="X390" s="517" t="str">
        <f>二年级等级</f>
        <v/>
      </c>
      <c r="Y390" s="515"/>
      <c r="Z390" s="518"/>
      <c r="AA390" s="533"/>
      <c r="AB390" s="515"/>
      <c r="AC390" s="533" t="str">
        <f>二年级跳绳附加分</f>
        <v/>
      </c>
      <c r="AD390" s="534" t="str">
        <f>二年级标准分</f>
        <v/>
      </c>
      <c r="AE390" s="534" t="str">
        <f>二年级总分</f>
        <v/>
      </c>
      <c r="AF390" s="517" t="str">
        <f>二年级等级</f>
        <v/>
      </c>
    </row>
    <row r="391" spans="1:32">
      <c r="A391" s="476">
        <v>206</v>
      </c>
      <c r="B391" s="477">
        <v>39</v>
      </c>
      <c r="C391" s="478"/>
      <c r="D391" s="471"/>
      <c r="E391" s="472"/>
      <c r="F391" s="473"/>
      <c r="G391" s="480"/>
      <c r="H391" s="475"/>
      <c r="I391" s="501"/>
      <c r="J391" s="502"/>
      <c r="K391" s="495"/>
      <c r="L391" s="649"/>
      <c r="M391" s="644"/>
      <c r="N391" s="505" t="str">
        <f>二年级BMI</f>
        <v/>
      </c>
      <c r="O391" s="499" t="str">
        <f>二年级BMI等级</f>
        <v/>
      </c>
      <c r="P391" s="500" t="str">
        <f>二年级BMI得分</f>
        <v/>
      </c>
      <c r="Q391" s="515" t="str">
        <f>二年级肺活量得分</f>
        <v/>
      </c>
      <c r="R391" s="512" t="str">
        <f>二年级等级</f>
        <v/>
      </c>
      <c r="S391" s="516" t="str">
        <f>二年级50米跑得分</f>
        <v/>
      </c>
      <c r="T391" s="517" t="str">
        <f>二年级等级</f>
        <v/>
      </c>
      <c r="U391" s="516" t="str">
        <f>二年级坐位体前屈得分</f>
        <v/>
      </c>
      <c r="V391" s="517" t="str">
        <f>二年级等级</f>
        <v/>
      </c>
      <c r="W391" s="516" t="str">
        <f>二年级一分钟跳绳得分</f>
        <v/>
      </c>
      <c r="X391" s="517" t="str">
        <f>二年级等级</f>
        <v/>
      </c>
      <c r="Y391" s="515"/>
      <c r="Z391" s="518"/>
      <c r="AA391" s="533"/>
      <c r="AB391" s="515"/>
      <c r="AC391" s="533" t="str">
        <f>二年级跳绳附加分</f>
        <v/>
      </c>
      <c r="AD391" s="534" t="str">
        <f>二年级标准分</f>
        <v/>
      </c>
      <c r="AE391" s="534" t="str">
        <f>二年级总分</f>
        <v/>
      </c>
      <c r="AF391" s="517" t="str">
        <f>二年级等级</f>
        <v/>
      </c>
    </row>
    <row r="392" spans="1:32">
      <c r="A392" s="476">
        <v>206</v>
      </c>
      <c r="B392" s="477">
        <v>40</v>
      </c>
      <c r="C392" s="478"/>
      <c r="D392" s="471"/>
      <c r="E392" s="472"/>
      <c r="F392" s="473"/>
      <c r="G392" s="474"/>
      <c r="H392" s="475"/>
      <c r="I392" s="501"/>
      <c r="J392" s="502"/>
      <c r="K392" s="495"/>
      <c r="L392" s="649"/>
      <c r="M392" s="644"/>
      <c r="N392" s="505" t="str">
        <f>二年级BMI</f>
        <v/>
      </c>
      <c r="O392" s="499" t="str">
        <f>二年级BMI等级</f>
        <v/>
      </c>
      <c r="P392" s="500" t="str">
        <f>二年级BMI得分</f>
        <v/>
      </c>
      <c r="Q392" s="515" t="str">
        <f>二年级肺活量得分</f>
        <v/>
      </c>
      <c r="R392" s="512" t="str">
        <f>二年级等级</f>
        <v/>
      </c>
      <c r="S392" s="516" t="str">
        <f>二年级50米跑得分</f>
        <v/>
      </c>
      <c r="T392" s="517" t="str">
        <f>二年级等级</f>
        <v/>
      </c>
      <c r="U392" s="516" t="str">
        <f>二年级坐位体前屈得分</f>
        <v/>
      </c>
      <c r="V392" s="517" t="str">
        <f>二年级等级</f>
        <v/>
      </c>
      <c r="W392" s="516" t="str">
        <f>二年级一分钟跳绳得分</f>
        <v/>
      </c>
      <c r="X392" s="517" t="str">
        <f>二年级等级</f>
        <v/>
      </c>
      <c r="Y392" s="515"/>
      <c r="Z392" s="518"/>
      <c r="AA392" s="533"/>
      <c r="AB392" s="515"/>
      <c r="AC392" s="533" t="str">
        <f>二年级跳绳附加分</f>
        <v/>
      </c>
      <c r="AD392" s="534" t="str">
        <f>二年级标准分</f>
        <v/>
      </c>
      <c r="AE392" s="534" t="str">
        <f>二年级总分</f>
        <v/>
      </c>
      <c r="AF392" s="517" t="str">
        <f>二年级等级</f>
        <v/>
      </c>
    </row>
    <row r="393" spans="1:32">
      <c r="A393" s="476">
        <v>206</v>
      </c>
      <c r="B393" s="477">
        <v>41</v>
      </c>
      <c r="C393" s="478"/>
      <c r="D393" s="471"/>
      <c r="E393" s="472"/>
      <c r="F393" s="473"/>
      <c r="G393" s="474"/>
      <c r="H393" s="475"/>
      <c r="I393" s="501"/>
      <c r="J393" s="502"/>
      <c r="K393" s="495"/>
      <c r="L393" s="649"/>
      <c r="M393" s="644"/>
      <c r="N393" s="505" t="str">
        <f>二年级BMI</f>
        <v/>
      </c>
      <c r="O393" s="499" t="str">
        <f>二年级BMI等级</f>
        <v/>
      </c>
      <c r="P393" s="500" t="str">
        <f>二年级BMI得分</f>
        <v/>
      </c>
      <c r="Q393" s="515" t="str">
        <f>二年级肺活量得分</f>
        <v/>
      </c>
      <c r="R393" s="512" t="str">
        <f>二年级等级</f>
        <v/>
      </c>
      <c r="S393" s="516" t="str">
        <f>二年级50米跑得分</f>
        <v/>
      </c>
      <c r="T393" s="517" t="str">
        <f>二年级等级</f>
        <v/>
      </c>
      <c r="U393" s="516" t="str">
        <f>二年级坐位体前屈得分</f>
        <v/>
      </c>
      <c r="V393" s="517" t="str">
        <f>二年级等级</f>
        <v/>
      </c>
      <c r="W393" s="516" t="str">
        <f>二年级一分钟跳绳得分</f>
        <v/>
      </c>
      <c r="X393" s="517" t="str">
        <f>二年级等级</f>
        <v/>
      </c>
      <c r="Y393" s="515"/>
      <c r="Z393" s="518"/>
      <c r="AA393" s="533"/>
      <c r="AB393" s="515"/>
      <c r="AC393" s="533" t="str">
        <f>二年级跳绳附加分</f>
        <v/>
      </c>
      <c r="AD393" s="534" t="str">
        <f>二年级标准分</f>
        <v/>
      </c>
      <c r="AE393" s="534" t="str">
        <f>二年级总分</f>
        <v/>
      </c>
      <c r="AF393" s="517" t="str">
        <f>二年级等级</f>
        <v/>
      </c>
    </row>
    <row r="394" spans="1:32">
      <c r="A394" s="476">
        <v>206</v>
      </c>
      <c r="B394" s="477">
        <v>42</v>
      </c>
      <c r="C394" s="478"/>
      <c r="D394" s="471"/>
      <c r="E394" s="472"/>
      <c r="F394" s="473"/>
      <c r="G394" s="480"/>
      <c r="H394" s="475"/>
      <c r="I394" s="501"/>
      <c r="J394" s="502"/>
      <c r="K394" s="495"/>
      <c r="L394" s="649"/>
      <c r="M394" s="644"/>
      <c r="N394" s="505" t="str">
        <f>二年级BMI</f>
        <v/>
      </c>
      <c r="O394" s="499" t="str">
        <f>二年级BMI等级</f>
        <v/>
      </c>
      <c r="P394" s="500" t="str">
        <f>二年级BMI得分</f>
        <v/>
      </c>
      <c r="Q394" s="515" t="str">
        <f>二年级肺活量得分</f>
        <v/>
      </c>
      <c r="R394" s="512" t="str">
        <f>二年级等级</f>
        <v/>
      </c>
      <c r="S394" s="516" t="str">
        <f>二年级50米跑得分</f>
        <v/>
      </c>
      <c r="T394" s="517" t="str">
        <f>二年级等级</f>
        <v/>
      </c>
      <c r="U394" s="516" t="str">
        <f>二年级坐位体前屈得分</f>
        <v/>
      </c>
      <c r="V394" s="517" t="str">
        <f>二年级等级</f>
        <v/>
      </c>
      <c r="W394" s="516" t="str">
        <f>二年级一分钟跳绳得分</f>
        <v/>
      </c>
      <c r="X394" s="517" t="str">
        <f>二年级等级</f>
        <v/>
      </c>
      <c r="Y394" s="515"/>
      <c r="Z394" s="518"/>
      <c r="AA394" s="533"/>
      <c r="AB394" s="515"/>
      <c r="AC394" s="533" t="str">
        <f>二年级跳绳附加分</f>
        <v/>
      </c>
      <c r="AD394" s="534" t="str">
        <f>二年级标准分</f>
        <v/>
      </c>
      <c r="AE394" s="534" t="str">
        <f>二年级总分</f>
        <v/>
      </c>
      <c r="AF394" s="517" t="str">
        <f>二年级等级</f>
        <v/>
      </c>
    </row>
    <row r="395" spans="1:32">
      <c r="A395" s="476">
        <v>206</v>
      </c>
      <c r="B395" s="477">
        <v>43</v>
      </c>
      <c r="C395" s="478"/>
      <c r="D395" s="471"/>
      <c r="E395" s="472"/>
      <c r="F395" s="473"/>
      <c r="G395" s="480"/>
      <c r="H395" s="475"/>
      <c r="I395" s="501"/>
      <c r="J395" s="502"/>
      <c r="K395" s="495"/>
      <c r="L395" s="649"/>
      <c r="M395" s="644"/>
      <c r="N395" s="505" t="str">
        <f>二年级BMI</f>
        <v/>
      </c>
      <c r="O395" s="499" t="str">
        <f>二年级BMI等级</f>
        <v/>
      </c>
      <c r="P395" s="500" t="str">
        <f>二年级BMI得分</f>
        <v/>
      </c>
      <c r="Q395" s="515" t="str">
        <f>二年级肺活量得分</f>
        <v/>
      </c>
      <c r="R395" s="512" t="str">
        <f>二年级等级</f>
        <v/>
      </c>
      <c r="S395" s="516" t="str">
        <f>二年级50米跑得分</f>
        <v/>
      </c>
      <c r="T395" s="517" t="str">
        <f>二年级等级</f>
        <v/>
      </c>
      <c r="U395" s="516" t="str">
        <f>二年级坐位体前屈得分</f>
        <v/>
      </c>
      <c r="V395" s="517" t="str">
        <f>二年级等级</f>
        <v/>
      </c>
      <c r="W395" s="516" t="str">
        <f>二年级一分钟跳绳得分</f>
        <v/>
      </c>
      <c r="X395" s="517" t="str">
        <f>二年级等级</f>
        <v/>
      </c>
      <c r="Y395" s="515"/>
      <c r="Z395" s="518"/>
      <c r="AA395" s="533"/>
      <c r="AB395" s="515"/>
      <c r="AC395" s="533" t="str">
        <f>二年级跳绳附加分</f>
        <v/>
      </c>
      <c r="AD395" s="534" t="str">
        <f>二年级标准分</f>
        <v/>
      </c>
      <c r="AE395" s="534" t="str">
        <f>二年级总分</f>
        <v/>
      </c>
      <c r="AF395" s="517" t="str">
        <f>二年级等级</f>
        <v/>
      </c>
    </row>
    <row r="396" spans="1:32">
      <c r="A396" s="476">
        <v>206</v>
      </c>
      <c r="B396" s="477">
        <v>44</v>
      </c>
      <c r="C396" s="478"/>
      <c r="D396" s="471"/>
      <c r="E396" s="472"/>
      <c r="F396" s="473"/>
      <c r="G396" s="480"/>
      <c r="H396" s="475"/>
      <c r="I396" s="501"/>
      <c r="J396" s="502"/>
      <c r="K396" s="495"/>
      <c r="L396" s="649"/>
      <c r="M396" s="644"/>
      <c r="N396" s="505" t="str">
        <f>二年级BMI</f>
        <v/>
      </c>
      <c r="O396" s="499" t="str">
        <f>二年级BMI等级</f>
        <v/>
      </c>
      <c r="P396" s="500" t="str">
        <f>二年级BMI得分</f>
        <v/>
      </c>
      <c r="Q396" s="515" t="str">
        <f>二年级肺活量得分</f>
        <v/>
      </c>
      <c r="R396" s="512" t="str">
        <f>二年级等级</f>
        <v/>
      </c>
      <c r="S396" s="516" t="str">
        <f>二年级50米跑得分</f>
        <v/>
      </c>
      <c r="T396" s="517" t="str">
        <f>二年级等级</f>
        <v/>
      </c>
      <c r="U396" s="516" t="str">
        <f>二年级坐位体前屈得分</f>
        <v/>
      </c>
      <c r="V396" s="517" t="str">
        <f>二年级等级</f>
        <v/>
      </c>
      <c r="W396" s="516" t="str">
        <f>二年级一分钟跳绳得分</f>
        <v/>
      </c>
      <c r="X396" s="517" t="str">
        <f>二年级等级</f>
        <v/>
      </c>
      <c r="Y396" s="515"/>
      <c r="Z396" s="518"/>
      <c r="AA396" s="533"/>
      <c r="AB396" s="515"/>
      <c r="AC396" s="533" t="str">
        <f>二年级跳绳附加分</f>
        <v/>
      </c>
      <c r="AD396" s="534" t="str">
        <f>二年级标准分</f>
        <v/>
      </c>
      <c r="AE396" s="534" t="str">
        <f>二年级总分</f>
        <v/>
      </c>
      <c r="AF396" s="517" t="str">
        <f>二年级等级</f>
        <v/>
      </c>
    </row>
    <row r="397" spans="1:32">
      <c r="A397" s="476">
        <v>206</v>
      </c>
      <c r="B397" s="477">
        <v>45</v>
      </c>
      <c r="C397" s="478"/>
      <c r="D397" s="471"/>
      <c r="E397" s="472"/>
      <c r="F397" s="473"/>
      <c r="G397" s="480"/>
      <c r="H397" s="475"/>
      <c r="I397" s="501"/>
      <c r="J397" s="502"/>
      <c r="K397" s="495"/>
      <c r="L397" s="649"/>
      <c r="M397" s="644"/>
      <c r="N397" s="505" t="str">
        <f>二年级BMI</f>
        <v/>
      </c>
      <c r="O397" s="499" t="str">
        <f>二年级BMI等级</f>
        <v/>
      </c>
      <c r="P397" s="500" t="str">
        <f>二年级BMI得分</f>
        <v/>
      </c>
      <c r="Q397" s="515" t="str">
        <f>二年级肺活量得分</f>
        <v/>
      </c>
      <c r="R397" s="512" t="str">
        <f>二年级等级</f>
        <v/>
      </c>
      <c r="S397" s="516" t="str">
        <f>二年级50米跑得分</f>
        <v/>
      </c>
      <c r="T397" s="517" t="str">
        <f>二年级等级</f>
        <v/>
      </c>
      <c r="U397" s="516" t="str">
        <f>二年级坐位体前屈得分</f>
        <v/>
      </c>
      <c r="V397" s="517" t="str">
        <f>二年级等级</f>
        <v/>
      </c>
      <c r="W397" s="516" t="str">
        <f>二年级一分钟跳绳得分</f>
        <v/>
      </c>
      <c r="X397" s="517" t="str">
        <f>二年级等级</f>
        <v/>
      </c>
      <c r="Y397" s="515"/>
      <c r="Z397" s="518"/>
      <c r="AA397" s="533"/>
      <c r="AB397" s="515"/>
      <c r="AC397" s="533" t="str">
        <f>二年级跳绳附加分</f>
        <v/>
      </c>
      <c r="AD397" s="534" t="str">
        <f>二年级标准分</f>
        <v/>
      </c>
      <c r="AE397" s="534" t="str">
        <f>二年级总分</f>
        <v/>
      </c>
      <c r="AF397" s="517" t="str">
        <f>二年级等级</f>
        <v/>
      </c>
    </row>
    <row r="398" spans="1:32">
      <c r="A398" s="476">
        <v>206</v>
      </c>
      <c r="B398" s="477">
        <v>46</v>
      </c>
      <c r="C398" s="478"/>
      <c r="D398" s="471"/>
      <c r="E398" s="472"/>
      <c r="F398" s="473"/>
      <c r="G398" s="480"/>
      <c r="H398" s="475"/>
      <c r="I398" s="501"/>
      <c r="J398" s="502"/>
      <c r="K398" s="495"/>
      <c r="L398" s="649"/>
      <c r="M398" s="644"/>
      <c r="N398" s="505" t="str">
        <f>二年级BMI</f>
        <v/>
      </c>
      <c r="O398" s="499" t="str">
        <f>二年级BMI等级</f>
        <v/>
      </c>
      <c r="P398" s="500" t="str">
        <f>二年级BMI得分</f>
        <v/>
      </c>
      <c r="Q398" s="515" t="str">
        <f>二年级肺活量得分</f>
        <v/>
      </c>
      <c r="R398" s="512" t="str">
        <f>二年级等级</f>
        <v/>
      </c>
      <c r="S398" s="516" t="str">
        <f>二年级50米跑得分</f>
        <v/>
      </c>
      <c r="T398" s="517" t="str">
        <f>二年级等级</f>
        <v/>
      </c>
      <c r="U398" s="516" t="str">
        <f>二年级坐位体前屈得分</f>
        <v/>
      </c>
      <c r="V398" s="517" t="str">
        <f>二年级等级</f>
        <v/>
      </c>
      <c r="W398" s="516" t="str">
        <f>二年级一分钟跳绳得分</f>
        <v/>
      </c>
      <c r="X398" s="517" t="str">
        <f>二年级等级</f>
        <v/>
      </c>
      <c r="Y398" s="515"/>
      <c r="Z398" s="518"/>
      <c r="AA398" s="533"/>
      <c r="AB398" s="515"/>
      <c r="AC398" s="533" t="str">
        <f>二年级跳绳附加分</f>
        <v/>
      </c>
      <c r="AD398" s="534" t="str">
        <f>二年级标准分</f>
        <v/>
      </c>
      <c r="AE398" s="534" t="str">
        <f>二年级总分</f>
        <v/>
      </c>
      <c r="AF398" s="517" t="str">
        <f>二年级等级</f>
        <v/>
      </c>
    </row>
    <row r="399" spans="1:32">
      <c r="A399" s="476">
        <v>206</v>
      </c>
      <c r="B399" s="477">
        <v>47</v>
      </c>
      <c r="C399" s="478"/>
      <c r="D399" s="471"/>
      <c r="E399" s="472"/>
      <c r="F399" s="473"/>
      <c r="G399" s="480"/>
      <c r="H399" s="475"/>
      <c r="I399" s="501"/>
      <c r="J399" s="502"/>
      <c r="K399" s="495"/>
      <c r="L399" s="649"/>
      <c r="M399" s="644"/>
      <c r="N399" s="505" t="str">
        <f>二年级BMI</f>
        <v/>
      </c>
      <c r="O399" s="499" t="str">
        <f>二年级BMI等级</f>
        <v/>
      </c>
      <c r="P399" s="500" t="str">
        <f>二年级BMI得分</f>
        <v/>
      </c>
      <c r="Q399" s="515" t="str">
        <f>二年级肺活量得分</f>
        <v/>
      </c>
      <c r="R399" s="512" t="str">
        <f>二年级等级</f>
        <v/>
      </c>
      <c r="S399" s="516" t="str">
        <f>二年级50米跑得分</f>
        <v/>
      </c>
      <c r="T399" s="517" t="str">
        <f>二年级等级</f>
        <v/>
      </c>
      <c r="U399" s="516" t="str">
        <f>二年级坐位体前屈得分</f>
        <v/>
      </c>
      <c r="V399" s="517" t="str">
        <f>二年级等级</f>
        <v/>
      </c>
      <c r="W399" s="516" t="str">
        <f>二年级一分钟跳绳得分</f>
        <v/>
      </c>
      <c r="X399" s="517" t="str">
        <f>二年级等级</f>
        <v/>
      </c>
      <c r="Y399" s="515"/>
      <c r="Z399" s="518"/>
      <c r="AA399" s="533"/>
      <c r="AB399" s="515"/>
      <c r="AC399" s="533" t="str">
        <f>二年级跳绳附加分</f>
        <v/>
      </c>
      <c r="AD399" s="534" t="str">
        <f>二年级标准分</f>
        <v/>
      </c>
      <c r="AE399" s="534" t="str">
        <f>二年级总分</f>
        <v/>
      </c>
      <c r="AF399" s="517" t="str">
        <f>二年级等级</f>
        <v/>
      </c>
    </row>
    <row r="400" spans="1:32">
      <c r="A400" s="476">
        <v>206</v>
      </c>
      <c r="B400" s="477">
        <v>48</v>
      </c>
      <c r="C400" s="478"/>
      <c r="D400" s="471"/>
      <c r="E400" s="472"/>
      <c r="F400" s="473"/>
      <c r="G400" s="480"/>
      <c r="H400" s="475"/>
      <c r="I400" s="501"/>
      <c r="J400" s="502"/>
      <c r="K400" s="495"/>
      <c r="L400" s="649"/>
      <c r="M400" s="644"/>
      <c r="N400" s="505" t="str">
        <f>二年级BMI</f>
        <v/>
      </c>
      <c r="O400" s="499" t="str">
        <f>二年级BMI等级</f>
        <v/>
      </c>
      <c r="P400" s="500" t="str">
        <f>二年级BMI得分</f>
        <v/>
      </c>
      <c r="Q400" s="515" t="str">
        <f>二年级肺活量得分</f>
        <v/>
      </c>
      <c r="R400" s="512" t="str">
        <f>二年级等级</f>
        <v/>
      </c>
      <c r="S400" s="516" t="str">
        <f>二年级50米跑得分</f>
        <v/>
      </c>
      <c r="T400" s="517" t="str">
        <f>二年级等级</f>
        <v/>
      </c>
      <c r="U400" s="516" t="str">
        <f>二年级坐位体前屈得分</f>
        <v/>
      </c>
      <c r="V400" s="517" t="str">
        <f>二年级等级</f>
        <v/>
      </c>
      <c r="W400" s="516" t="str">
        <f>二年级一分钟跳绳得分</f>
        <v/>
      </c>
      <c r="X400" s="517" t="str">
        <f>二年级等级</f>
        <v/>
      </c>
      <c r="Y400" s="515"/>
      <c r="Z400" s="518"/>
      <c r="AA400" s="533"/>
      <c r="AB400" s="515"/>
      <c r="AC400" s="533" t="str">
        <f>二年级跳绳附加分</f>
        <v/>
      </c>
      <c r="AD400" s="534" t="str">
        <f>二年级标准分</f>
        <v/>
      </c>
      <c r="AE400" s="534" t="str">
        <f>二年级总分</f>
        <v/>
      </c>
      <c r="AF400" s="517" t="str">
        <f>二年级等级</f>
        <v/>
      </c>
    </row>
    <row r="401" spans="1:32">
      <c r="A401" s="476">
        <v>206</v>
      </c>
      <c r="B401" s="477">
        <v>49</v>
      </c>
      <c r="C401" s="478"/>
      <c r="D401" s="471"/>
      <c r="E401" s="472"/>
      <c r="F401" s="473"/>
      <c r="G401" s="480"/>
      <c r="H401" s="475"/>
      <c r="I401" s="501"/>
      <c r="J401" s="502"/>
      <c r="K401" s="495"/>
      <c r="L401" s="649"/>
      <c r="M401" s="644"/>
      <c r="N401" s="505" t="str">
        <f>二年级BMI</f>
        <v/>
      </c>
      <c r="O401" s="499" t="str">
        <f>二年级BMI等级</f>
        <v/>
      </c>
      <c r="P401" s="500" t="str">
        <f>二年级BMI得分</f>
        <v/>
      </c>
      <c r="Q401" s="515" t="str">
        <f>二年级肺活量得分</f>
        <v/>
      </c>
      <c r="R401" s="512" t="str">
        <f>二年级等级</f>
        <v/>
      </c>
      <c r="S401" s="516" t="str">
        <f>二年级50米跑得分</f>
        <v/>
      </c>
      <c r="T401" s="517" t="str">
        <f>二年级等级</f>
        <v/>
      </c>
      <c r="U401" s="516" t="str">
        <f>二年级坐位体前屈得分</f>
        <v/>
      </c>
      <c r="V401" s="517" t="str">
        <f>二年级等级</f>
        <v/>
      </c>
      <c r="W401" s="516" t="str">
        <f>二年级一分钟跳绳得分</f>
        <v/>
      </c>
      <c r="X401" s="517" t="str">
        <f>二年级等级</f>
        <v/>
      </c>
      <c r="Y401" s="515"/>
      <c r="Z401" s="518"/>
      <c r="AA401" s="533"/>
      <c r="AB401" s="515"/>
      <c r="AC401" s="533" t="str">
        <f>二年级跳绳附加分</f>
        <v/>
      </c>
      <c r="AD401" s="534" t="str">
        <f>二年级标准分</f>
        <v/>
      </c>
      <c r="AE401" s="534" t="str">
        <f>二年级总分</f>
        <v/>
      </c>
      <c r="AF401" s="517" t="str">
        <f>二年级等级</f>
        <v/>
      </c>
    </row>
    <row r="402" spans="1:32">
      <c r="A402" s="476">
        <v>206</v>
      </c>
      <c r="B402" s="477">
        <v>50</v>
      </c>
      <c r="C402" s="478"/>
      <c r="D402" s="471"/>
      <c r="E402" s="472"/>
      <c r="F402" s="473"/>
      <c r="G402" s="480"/>
      <c r="H402" s="475"/>
      <c r="I402" s="501"/>
      <c r="J402" s="502"/>
      <c r="K402" s="495"/>
      <c r="L402" s="649"/>
      <c r="M402" s="644"/>
      <c r="N402" s="505" t="str">
        <f>二年级BMI</f>
        <v/>
      </c>
      <c r="O402" s="499" t="str">
        <f>二年级BMI等级</f>
        <v/>
      </c>
      <c r="P402" s="500" t="str">
        <f>二年级BMI得分</f>
        <v/>
      </c>
      <c r="Q402" s="515" t="str">
        <f>二年级肺活量得分</f>
        <v/>
      </c>
      <c r="R402" s="512" t="str">
        <f>二年级等级</f>
        <v/>
      </c>
      <c r="S402" s="516" t="str">
        <f>二年级50米跑得分</f>
        <v/>
      </c>
      <c r="T402" s="517" t="str">
        <f>二年级等级</f>
        <v/>
      </c>
      <c r="U402" s="516" t="str">
        <f>二年级坐位体前屈得分</f>
        <v/>
      </c>
      <c r="V402" s="517" t="str">
        <f>二年级等级</f>
        <v/>
      </c>
      <c r="W402" s="516" t="str">
        <f>二年级一分钟跳绳得分</f>
        <v/>
      </c>
      <c r="X402" s="517" t="str">
        <f>二年级等级</f>
        <v/>
      </c>
      <c r="Y402" s="515"/>
      <c r="Z402" s="518"/>
      <c r="AA402" s="533"/>
      <c r="AB402" s="515"/>
      <c r="AC402" s="533" t="str">
        <f>二年级跳绳附加分</f>
        <v/>
      </c>
      <c r="AD402" s="534" t="str">
        <f>二年级标准分</f>
        <v/>
      </c>
      <c r="AE402" s="534" t="str">
        <f>二年级总分</f>
        <v/>
      </c>
      <c r="AF402" s="517" t="str">
        <f>二年级等级</f>
        <v/>
      </c>
    </row>
    <row r="403" spans="1:32">
      <c r="A403" s="476">
        <v>206</v>
      </c>
      <c r="B403" s="477">
        <v>51</v>
      </c>
      <c r="C403" s="478"/>
      <c r="D403" s="471"/>
      <c r="E403" s="472"/>
      <c r="F403" s="473"/>
      <c r="G403" s="480"/>
      <c r="H403" s="475"/>
      <c r="I403" s="501"/>
      <c r="J403" s="502"/>
      <c r="K403" s="495"/>
      <c r="L403" s="649"/>
      <c r="M403" s="644"/>
      <c r="N403" s="505" t="str">
        <f>二年级BMI</f>
        <v/>
      </c>
      <c r="O403" s="499" t="str">
        <f>二年级BMI等级</f>
        <v/>
      </c>
      <c r="P403" s="500" t="str">
        <f>二年级BMI得分</f>
        <v/>
      </c>
      <c r="Q403" s="515" t="str">
        <f>二年级肺活量得分</f>
        <v/>
      </c>
      <c r="R403" s="512" t="str">
        <f>二年级等级</f>
        <v/>
      </c>
      <c r="S403" s="516" t="str">
        <f>二年级50米跑得分</f>
        <v/>
      </c>
      <c r="T403" s="517" t="str">
        <f>二年级等级</f>
        <v/>
      </c>
      <c r="U403" s="516" t="str">
        <f>二年级坐位体前屈得分</f>
        <v/>
      </c>
      <c r="V403" s="517" t="str">
        <f>二年级等级</f>
        <v/>
      </c>
      <c r="W403" s="516" t="str">
        <f>二年级一分钟跳绳得分</f>
        <v/>
      </c>
      <c r="X403" s="517" t="str">
        <f>二年级等级</f>
        <v/>
      </c>
      <c r="Y403" s="515"/>
      <c r="Z403" s="518"/>
      <c r="AA403" s="533"/>
      <c r="AB403" s="515"/>
      <c r="AC403" s="533" t="str">
        <f>二年级跳绳附加分</f>
        <v/>
      </c>
      <c r="AD403" s="534" t="str">
        <f>二年级标准分</f>
        <v/>
      </c>
      <c r="AE403" s="534" t="str">
        <f>二年级总分</f>
        <v/>
      </c>
      <c r="AF403" s="517" t="str">
        <f>二年级等级</f>
        <v/>
      </c>
    </row>
    <row r="404" spans="1:32">
      <c r="A404" s="476">
        <v>206</v>
      </c>
      <c r="B404" s="477">
        <v>52</v>
      </c>
      <c r="C404" s="478"/>
      <c r="D404" s="471"/>
      <c r="E404" s="472"/>
      <c r="F404" s="473"/>
      <c r="G404" s="480"/>
      <c r="H404" s="475"/>
      <c r="I404" s="501"/>
      <c r="J404" s="502"/>
      <c r="K404" s="495"/>
      <c r="L404" s="649"/>
      <c r="M404" s="644"/>
      <c r="N404" s="505" t="str">
        <f>二年级BMI</f>
        <v/>
      </c>
      <c r="O404" s="499" t="str">
        <f>二年级BMI等级</f>
        <v/>
      </c>
      <c r="P404" s="500" t="str">
        <f>二年级BMI得分</f>
        <v/>
      </c>
      <c r="Q404" s="515" t="str">
        <f>二年级肺活量得分</f>
        <v/>
      </c>
      <c r="R404" s="512" t="str">
        <f>二年级等级</f>
        <v/>
      </c>
      <c r="S404" s="516" t="str">
        <f>二年级50米跑得分</f>
        <v/>
      </c>
      <c r="T404" s="517" t="str">
        <f>二年级等级</f>
        <v/>
      </c>
      <c r="U404" s="516" t="str">
        <f>二年级坐位体前屈得分</f>
        <v/>
      </c>
      <c r="V404" s="517" t="str">
        <f>二年级等级</f>
        <v/>
      </c>
      <c r="W404" s="516" t="str">
        <f>二年级一分钟跳绳得分</f>
        <v/>
      </c>
      <c r="X404" s="517" t="str">
        <f>二年级等级</f>
        <v/>
      </c>
      <c r="Y404" s="515"/>
      <c r="Z404" s="518"/>
      <c r="AA404" s="533"/>
      <c r="AB404" s="515"/>
      <c r="AC404" s="533" t="str">
        <f>二年级跳绳附加分</f>
        <v/>
      </c>
      <c r="AD404" s="534" t="str">
        <f>二年级标准分</f>
        <v/>
      </c>
      <c r="AE404" s="534" t="str">
        <f>二年级总分</f>
        <v/>
      </c>
      <c r="AF404" s="517" t="str">
        <f>二年级等级</f>
        <v/>
      </c>
    </row>
    <row r="405" spans="1:32">
      <c r="A405" s="476">
        <v>206</v>
      </c>
      <c r="B405" s="477">
        <v>53</v>
      </c>
      <c r="C405" s="478"/>
      <c r="D405" s="471"/>
      <c r="E405" s="472"/>
      <c r="F405" s="473"/>
      <c r="G405" s="480"/>
      <c r="H405" s="475"/>
      <c r="I405" s="501"/>
      <c r="J405" s="502"/>
      <c r="K405" s="495"/>
      <c r="L405" s="649"/>
      <c r="M405" s="644"/>
      <c r="N405" s="505" t="str">
        <f>二年级BMI</f>
        <v/>
      </c>
      <c r="O405" s="499" t="str">
        <f>二年级BMI等级</f>
        <v/>
      </c>
      <c r="P405" s="500" t="str">
        <f>二年级BMI得分</f>
        <v/>
      </c>
      <c r="Q405" s="515" t="str">
        <f>二年级肺活量得分</f>
        <v/>
      </c>
      <c r="R405" s="512" t="str">
        <f>二年级等级</f>
        <v/>
      </c>
      <c r="S405" s="516" t="str">
        <f>二年级50米跑得分</f>
        <v/>
      </c>
      <c r="T405" s="517" t="str">
        <f>二年级等级</f>
        <v/>
      </c>
      <c r="U405" s="516" t="str">
        <f>二年级坐位体前屈得分</f>
        <v/>
      </c>
      <c r="V405" s="517" t="str">
        <f>二年级等级</f>
        <v/>
      </c>
      <c r="W405" s="516" t="str">
        <f>二年级一分钟跳绳得分</f>
        <v/>
      </c>
      <c r="X405" s="517" t="str">
        <f>二年级等级</f>
        <v/>
      </c>
      <c r="Y405" s="515"/>
      <c r="Z405" s="518"/>
      <c r="AA405" s="533"/>
      <c r="AB405" s="515"/>
      <c r="AC405" s="533" t="str">
        <f>二年级跳绳附加分</f>
        <v/>
      </c>
      <c r="AD405" s="534" t="str">
        <f>二年级标准分</f>
        <v/>
      </c>
      <c r="AE405" s="534" t="str">
        <f>二年级总分</f>
        <v/>
      </c>
      <c r="AF405" s="517" t="str">
        <f>二年级等级</f>
        <v/>
      </c>
    </row>
    <row r="406" spans="1:32">
      <c r="A406" s="476">
        <v>206</v>
      </c>
      <c r="B406" s="477">
        <v>54</v>
      </c>
      <c r="C406" s="478"/>
      <c r="D406" s="471"/>
      <c r="E406" s="472"/>
      <c r="F406" s="473"/>
      <c r="G406" s="480"/>
      <c r="H406" s="475"/>
      <c r="I406" s="501"/>
      <c r="J406" s="502"/>
      <c r="K406" s="495"/>
      <c r="L406" s="649"/>
      <c r="M406" s="644"/>
      <c r="N406" s="505" t="str">
        <f>二年级BMI</f>
        <v/>
      </c>
      <c r="O406" s="499" t="str">
        <f>二年级BMI等级</f>
        <v/>
      </c>
      <c r="P406" s="500" t="str">
        <f>二年级BMI得分</f>
        <v/>
      </c>
      <c r="Q406" s="515" t="str">
        <f>二年级肺活量得分</f>
        <v/>
      </c>
      <c r="R406" s="512" t="str">
        <f>二年级等级</f>
        <v/>
      </c>
      <c r="S406" s="516" t="str">
        <f>二年级50米跑得分</f>
        <v/>
      </c>
      <c r="T406" s="517" t="str">
        <f>二年级等级</f>
        <v/>
      </c>
      <c r="U406" s="516" t="str">
        <f>二年级坐位体前屈得分</f>
        <v/>
      </c>
      <c r="V406" s="517" t="str">
        <f>二年级等级</f>
        <v/>
      </c>
      <c r="W406" s="516" t="str">
        <f>二年级一分钟跳绳得分</f>
        <v/>
      </c>
      <c r="X406" s="517" t="str">
        <f>二年级等级</f>
        <v/>
      </c>
      <c r="Y406" s="515"/>
      <c r="Z406" s="518"/>
      <c r="AA406" s="533"/>
      <c r="AB406" s="515"/>
      <c r="AC406" s="533" t="str">
        <f>二年级跳绳附加分</f>
        <v/>
      </c>
      <c r="AD406" s="534" t="str">
        <f>二年级标准分</f>
        <v/>
      </c>
      <c r="AE406" s="534" t="str">
        <f>二年级总分</f>
        <v/>
      </c>
      <c r="AF406" s="517" t="str">
        <f>二年级等级</f>
        <v/>
      </c>
    </row>
    <row r="407" spans="1:32">
      <c r="A407" s="476">
        <v>206</v>
      </c>
      <c r="B407" s="477">
        <v>55</v>
      </c>
      <c r="C407" s="478"/>
      <c r="D407" s="471"/>
      <c r="E407" s="472"/>
      <c r="F407" s="473"/>
      <c r="G407" s="480"/>
      <c r="H407" s="475"/>
      <c r="I407" s="501"/>
      <c r="J407" s="502"/>
      <c r="K407" s="495"/>
      <c r="L407" s="649"/>
      <c r="M407" s="644"/>
      <c r="N407" s="505" t="str">
        <f>二年级BMI</f>
        <v/>
      </c>
      <c r="O407" s="499" t="str">
        <f>二年级BMI等级</f>
        <v/>
      </c>
      <c r="P407" s="500" t="str">
        <f>二年级BMI得分</f>
        <v/>
      </c>
      <c r="Q407" s="515" t="str">
        <f>二年级肺活量得分</f>
        <v/>
      </c>
      <c r="R407" s="512" t="str">
        <f>二年级等级</f>
        <v/>
      </c>
      <c r="S407" s="516" t="str">
        <f>二年级50米跑得分</f>
        <v/>
      </c>
      <c r="T407" s="517" t="str">
        <f>二年级等级</f>
        <v/>
      </c>
      <c r="U407" s="516" t="str">
        <f>二年级坐位体前屈得分</f>
        <v/>
      </c>
      <c r="V407" s="517" t="str">
        <f>二年级等级</f>
        <v/>
      </c>
      <c r="W407" s="516" t="str">
        <f>二年级一分钟跳绳得分</f>
        <v/>
      </c>
      <c r="X407" s="517" t="str">
        <f>二年级等级</f>
        <v/>
      </c>
      <c r="Y407" s="515"/>
      <c r="Z407" s="518"/>
      <c r="AA407" s="533"/>
      <c r="AB407" s="515"/>
      <c r="AC407" s="533" t="str">
        <f>二年级跳绳附加分</f>
        <v/>
      </c>
      <c r="AD407" s="534" t="str">
        <f>二年级标准分</f>
        <v/>
      </c>
      <c r="AE407" s="534" t="str">
        <f>二年级总分</f>
        <v/>
      </c>
      <c r="AF407" s="517" t="str">
        <f>二年级等级</f>
        <v/>
      </c>
    </row>
    <row r="408" spans="1:32">
      <c r="A408" s="476">
        <v>206</v>
      </c>
      <c r="B408" s="477">
        <v>56</v>
      </c>
      <c r="C408" s="478"/>
      <c r="D408" s="471"/>
      <c r="E408" s="472"/>
      <c r="F408" s="473"/>
      <c r="G408" s="480"/>
      <c r="H408" s="475"/>
      <c r="I408" s="501"/>
      <c r="J408" s="502"/>
      <c r="K408" s="495"/>
      <c r="L408" s="649"/>
      <c r="M408" s="644"/>
      <c r="N408" s="505" t="str">
        <f>二年级BMI</f>
        <v/>
      </c>
      <c r="O408" s="499" t="str">
        <f>二年级BMI等级</f>
        <v/>
      </c>
      <c r="P408" s="500" t="str">
        <f>二年级BMI得分</f>
        <v/>
      </c>
      <c r="Q408" s="515" t="str">
        <f>二年级肺活量得分</f>
        <v/>
      </c>
      <c r="R408" s="512" t="str">
        <f>二年级等级</f>
        <v/>
      </c>
      <c r="S408" s="516" t="str">
        <f>二年级50米跑得分</f>
        <v/>
      </c>
      <c r="T408" s="517" t="str">
        <f>二年级等级</f>
        <v/>
      </c>
      <c r="U408" s="516" t="str">
        <f>二年级坐位体前屈得分</f>
        <v/>
      </c>
      <c r="V408" s="517" t="str">
        <f>二年级等级</f>
        <v/>
      </c>
      <c r="W408" s="516" t="str">
        <f>二年级一分钟跳绳得分</f>
        <v/>
      </c>
      <c r="X408" s="517" t="str">
        <f>二年级等级</f>
        <v/>
      </c>
      <c r="Y408" s="515"/>
      <c r="Z408" s="518"/>
      <c r="AA408" s="533"/>
      <c r="AB408" s="515"/>
      <c r="AC408" s="533" t="str">
        <f>二年级跳绳附加分</f>
        <v/>
      </c>
      <c r="AD408" s="534" t="str">
        <f>二年级标准分</f>
        <v/>
      </c>
      <c r="AE408" s="534" t="str">
        <f>二年级总分</f>
        <v/>
      </c>
      <c r="AF408" s="517" t="str">
        <f>二年级等级</f>
        <v/>
      </c>
    </row>
    <row r="409" spans="1:32">
      <c r="A409" s="476">
        <v>206</v>
      </c>
      <c r="B409" s="477">
        <v>57</v>
      </c>
      <c r="C409" s="478"/>
      <c r="D409" s="471"/>
      <c r="E409" s="478"/>
      <c r="F409" s="473"/>
      <c r="G409" s="480"/>
      <c r="H409" s="475"/>
      <c r="I409" s="501"/>
      <c r="J409" s="502"/>
      <c r="K409" s="502"/>
      <c r="L409" s="649"/>
      <c r="M409" s="644"/>
      <c r="N409" s="505" t="str">
        <f>二年级BMI</f>
        <v/>
      </c>
      <c r="O409" s="499" t="str">
        <f>二年级BMI等级</f>
        <v/>
      </c>
      <c r="P409" s="500" t="str">
        <f>二年级BMI得分</f>
        <v/>
      </c>
      <c r="Q409" s="515" t="str">
        <f>二年级肺活量得分</f>
        <v/>
      </c>
      <c r="R409" s="512" t="str">
        <f>二年级等级</f>
        <v/>
      </c>
      <c r="S409" s="516" t="str">
        <f>二年级50米跑得分</f>
        <v/>
      </c>
      <c r="T409" s="517" t="str">
        <f>二年级等级</f>
        <v/>
      </c>
      <c r="U409" s="516" t="str">
        <f>二年级坐位体前屈得分</f>
        <v/>
      </c>
      <c r="V409" s="517" t="str">
        <f>二年级等级</f>
        <v/>
      </c>
      <c r="W409" s="516" t="str">
        <f>二年级一分钟跳绳得分</f>
        <v/>
      </c>
      <c r="X409" s="517" t="str">
        <f>二年级等级</f>
        <v/>
      </c>
      <c r="Y409" s="515"/>
      <c r="Z409" s="518"/>
      <c r="AA409" s="533"/>
      <c r="AB409" s="515"/>
      <c r="AC409" s="533" t="str">
        <f>二年级跳绳附加分</f>
        <v/>
      </c>
      <c r="AD409" s="534" t="str">
        <f>二年级标准分</f>
        <v/>
      </c>
      <c r="AE409" s="534" t="str">
        <f>二年级总分</f>
        <v/>
      </c>
      <c r="AF409" s="517" t="str">
        <f>二年级等级</f>
        <v/>
      </c>
    </row>
    <row r="410" spans="1:32">
      <c r="A410" s="476">
        <v>206</v>
      </c>
      <c r="B410" s="477">
        <v>58</v>
      </c>
      <c r="C410" s="478"/>
      <c r="D410" s="471"/>
      <c r="E410" s="478"/>
      <c r="F410" s="473"/>
      <c r="G410" s="480"/>
      <c r="H410" s="475"/>
      <c r="I410" s="501"/>
      <c r="J410" s="502"/>
      <c r="K410" s="502"/>
      <c r="L410" s="649"/>
      <c r="M410" s="644"/>
      <c r="N410" s="505" t="str">
        <f>二年级BMI</f>
        <v/>
      </c>
      <c r="O410" s="499" t="str">
        <f>二年级BMI等级</f>
        <v/>
      </c>
      <c r="P410" s="500" t="str">
        <f>二年级BMI得分</f>
        <v/>
      </c>
      <c r="Q410" s="515" t="str">
        <f>二年级肺活量得分</f>
        <v/>
      </c>
      <c r="R410" s="512" t="str">
        <f>二年级等级</f>
        <v/>
      </c>
      <c r="S410" s="516" t="str">
        <f>二年级50米跑得分</f>
        <v/>
      </c>
      <c r="T410" s="517" t="str">
        <f>二年级等级</f>
        <v/>
      </c>
      <c r="U410" s="516" t="str">
        <f>二年级坐位体前屈得分</f>
        <v/>
      </c>
      <c r="V410" s="517" t="str">
        <f>二年级等级</f>
        <v/>
      </c>
      <c r="W410" s="516" t="str">
        <f>二年级一分钟跳绳得分</f>
        <v/>
      </c>
      <c r="X410" s="517" t="str">
        <f>二年级等级</f>
        <v/>
      </c>
      <c r="Y410" s="515"/>
      <c r="Z410" s="518"/>
      <c r="AA410" s="533"/>
      <c r="AB410" s="515"/>
      <c r="AC410" s="533" t="str">
        <f>二年级跳绳附加分</f>
        <v/>
      </c>
      <c r="AD410" s="534" t="str">
        <f>二年级标准分</f>
        <v/>
      </c>
      <c r="AE410" s="534" t="str">
        <f>二年级总分</f>
        <v/>
      </c>
      <c r="AF410" s="517" t="str">
        <f>二年级等级</f>
        <v/>
      </c>
    </row>
    <row r="411" spans="1:32">
      <c r="A411" s="476">
        <v>206</v>
      </c>
      <c r="B411" s="477">
        <v>59</v>
      </c>
      <c r="C411" s="478"/>
      <c r="D411" s="471"/>
      <c r="E411" s="478"/>
      <c r="F411" s="473"/>
      <c r="G411" s="480"/>
      <c r="H411" s="475"/>
      <c r="I411" s="501"/>
      <c r="J411" s="502"/>
      <c r="K411" s="502"/>
      <c r="L411" s="649"/>
      <c r="M411" s="644"/>
      <c r="N411" s="505" t="str">
        <f>二年级BMI</f>
        <v/>
      </c>
      <c r="O411" s="499" t="str">
        <f>二年级BMI等级</f>
        <v/>
      </c>
      <c r="P411" s="500" t="str">
        <f>二年级BMI得分</f>
        <v/>
      </c>
      <c r="Q411" s="515" t="str">
        <f>二年级肺活量得分</f>
        <v/>
      </c>
      <c r="R411" s="512" t="str">
        <f>二年级等级</f>
        <v/>
      </c>
      <c r="S411" s="516" t="str">
        <f>二年级50米跑得分</f>
        <v/>
      </c>
      <c r="T411" s="517" t="str">
        <f>二年级等级</f>
        <v/>
      </c>
      <c r="U411" s="516" t="str">
        <f>二年级坐位体前屈得分</f>
        <v/>
      </c>
      <c r="V411" s="517" t="str">
        <f>二年级等级</f>
        <v/>
      </c>
      <c r="W411" s="516" t="str">
        <f>二年级一分钟跳绳得分</f>
        <v/>
      </c>
      <c r="X411" s="517" t="str">
        <f>二年级等级</f>
        <v/>
      </c>
      <c r="Y411" s="515"/>
      <c r="Z411" s="518"/>
      <c r="AA411" s="533"/>
      <c r="AB411" s="515"/>
      <c r="AC411" s="533" t="str">
        <f>二年级跳绳附加分</f>
        <v/>
      </c>
      <c r="AD411" s="534" t="str">
        <f>二年级标准分</f>
        <v/>
      </c>
      <c r="AE411" s="534" t="str">
        <f>二年级总分</f>
        <v/>
      </c>
      <c r="AF411" s="517" t="str">
        <f>二年级等级</f>
        <v/>
      </c>
    </row>
    <row r="412" spans="1:32">
      <c r="A412" s="476">
        <v>206</v>
      </c>
      <c r="B412" s="477">
        <v>60</v>
      </c>
      <c r="C412" s="478"/>
      <c r="D412" s="471"/>
      <c r="E412" s="478"/>
      <c r="F412" s="473"/>
      <c r="G412" s="474"/>
      <c r="H412" s="475"/>
      <c r="I412" s="501"/>
      <c r="J412" s="502"/>
      <c r="K412" s="502"/>
      <c r="L412" s="649"/>
      <c r="M412" s="644"/>
      <c r="N412" s="505" t="str">
        <f>二年级BMI</f>
        <v/>
      </c>
      <c r="O412" s="499" t="str">
        <f>二年级BMI等级</f>
        <v/>
      </c>
      <c r="P412" s="500" t="str">
        <f>二年级BMI得分</f>
        <v/>
      </c>
      <c r="Q412" s="515" t="str">
        <f>二年级肺活量得分</f>
        <v/>
      </c>
      <c r="R412" s="512" t="str">
        <f>二年级等级</f>
        <v/>
      </c>
      <c r="S412" s="516" t="str">
        <f>二年级50米跑得分</f>
        <v/>
      </c>
      <c r="T412" s="517" t="str">
        <f>二年级等级</f>
        <v/>
      </c>
      <c r="U412" s="516" t="str">
        <f>二年级坐位体前屈得分</f>
        <v/>
      </c>
      <c r="V412" s="517" t="str">
        <f>二年级等级</f>
        <v/>
      </c>
      <c r="W412" s="516" t="str">
        <f>二年级一分钟跳绳得分</f>
        <v/>
      </c>
      <c r="X412" s="517" t="str">
        <f>二年级等级</f>
        <v/>
      </c>
      <c r="Y412" s="515"/>
      <c r="Z412" s="518"/>
      <c r="AA412" s="533"/>
      <c r="AB412" s="515"/>
      <c r="AC412" s="533" t="str">
        <f>二年级跳绳附加分</f>
        <v/>
      </c>
      <c r="AD412" s="534" t="str">
        <f>二年级标准分</f>
        <v/>
      </c>
      <c r="AE412" s="534" t="str">
        <f>二年级总分</f>
        <v/>
      </c>
      <c r="AF412" s="517" t="str">
        <f>二年级等级</f>
        <v/>
      </c>
    </row>
    <row r="413" spans="1:32">
      <c r="A413" s="476">
        <v>206</v>
      </c>
      <c r="B413" s="477">
        <v>61</v>
      </c>
      <c r="C413" s="478"/>
      <c r="D413" s="471"/>
      <c r="E413" s="478"/>
      <c r="F413" s="473"/>
      <c r="G413" s="474"/>
      <c r="H413" s="475"/>
      <c r="I413" s="501"/>
      <c r="J413" s="502"/>
      <c r="K413" s="502"/>
      <c r="L413" s="649"/>
      <c r="M413" s="644"/>
      <c r="N413" s="505" t="str">
        <f>二年级BMI</f>
        <v/>
      </c>
      <c r="O413" s="499" t="str">
        <f>二年级BMI等级</f>
        <v/>
      </c>
      <c r="P413" s="500" t="str">
        <f>二年级BMI得分</f>
        <v/>
      </c>
      <c r="Q413" s="515" t="str">
        <f>二年级肺活量得分</f>
        <v/>
      </c>
      <c r="R413" s="512" t="str">
        <f>二年级等级</f>
        <v/>
      </c>
      <c r="S413" s="516" t="str">
        <f>二年级50米跑得分</f>
        <v/>
      </c>
      <c r="T413" s="517" t="str">
        <f>二年级等级</f>
        <v/>
      </c>
      <c r="U413" s="516" t="str">
        <f>二年级坐位体前屈得分</f>
        <v/>
      </c>
      <c r="V413" s="517" t="str">
        <f>二年级等级</f>
        <v/>
      </c>
      <c r="W413" s="516" t="str">
        <f>二年级一分钟跳绳得分</f>
        <v/>
      </c>
      <c r="X413" s="517" t="str">
        <f>二年级等级</f>
        <v/>
      </c>
      <c r="Y413" s="515"/>
      <c r="Z413" s="518"/>
      <c r="AA413" s="533"/>
      <c r="AB413" s="515"/>
      <c r="AC413" s="533" t="str">
        <f>二年级跳绳附加分</f>
        <v/>
      </c>
      <c r="AD413" s="534" t="str">
        <f>二年级标准分</f>
        <v/>
      </c>
      <c r="AE413" s="534" t="str">
        <f>二年级总分</f>
        <v/>
      </c>
      <c r="AF413" s="517" t="str">
        <f>二年级等级</f>
        <v/>
      </c>
    </row>
    <row r="414" spans="1:32">
      <c r="A414" s="476">
        <v>206</v>
      </c>
      <c r="B414" s="477">
        <v>62</v>
      </c>
      <c r="C414" s="478"/>
      <c r="D414" s="471"/>
      <c r="E414" s="478"/>
      <c r="F414" s="473"/>
      <c r="G414" s="480"/>
      <c r="H414" s="475"/>
      <c r="I414" s="501"/>
      <c r="J414" s="502"/>
      <c r="K414" s="502"/>
      <c r="L414" s="649"/>
      <c r="M414" s="644"/>
      <c r="N414" s="505" t="str">
        <f>二年级BMI</f>
        <v/>
      </c>
      <c r="O414" s="499" t="str">
        <f>二年级BMI等级</f>
        <v/>
      </c>
      <c r="P414" s="500" t="str">
        <f>二年级BMI得分</f>
        <v/>
      </c>
      <c r="Q414" s="515" t="str">
        <f>二年级肺活量得分</f>
        <v/>
      </c>
      <c r="R414" s="512" t="str">
        <f>二年级等级</f>
        <v/>
      </c>
      <c r="S414" s="516" t="str">
        <f>二年级50米跑得分</f>
        <v/>
      </c>
      <c r="T414" s="517" t="str">
        <f>二年级等级</f>
        <v/>
      </c>
      <c r="U414" s="516" t="str">
        <f>二年级坐位体前屈得分</f>
        <v/>
      </c>
      <c r="V414" s="517" t="str">
        <f>二年级等级</f>
        <v/>
      </c>
      <c r="W414" s="516" t="str">
        <f>二年级一分钟跳绳得分</f>
        <v/>
      </c>
      <c r="X414" s="517" t="str">
        <f>二年级等级</f>
        <v/>
      </c>
      <c r="Y414" s="515"/>
      <c r="Z414" s="518"/>
      <c r="AA414" s="533"/>
      <c r="AB414" s="515"/>
      <c r="AC414" s="533" t="str">
        <f>二年级跳绳附加分</f>
        <v/>
      </c>
      <c r="AD414" s="534" t="str">
        <f>二年级标准分</f>
        <v/>
      </c>
      <c r="AE414" s="534" t="str">
        <f>二年级总分</f>
        <v/>
      </c>
      <c r="AF414" s="517" t="str">
        <f>二年级等级</f>
        <v/>
      </c>
    </row>
    <row r="415" spans="1:32">
      <c r="A415" s="476">
        <v>206</v>
      </c>
      <c r="B415" s="477">
        <v>63</v>
      </c>
      <c r="C415" s="478"/>
      <c r="D415" s="471"/>
      <c r="E415" s="478"/>
      <c r="F415" s="481"/>
      <c r="G415" s="480"/>
      <c r="H415" s="475"/>
      <c r="I415" s="501"/>
      <c r="J415" s="502"/>
      <c r="K415" s="502"/>
      <c r="L415" s="649"/>
      <c r="M415" s="644"/>
      <c r="N415" s="505" t="str">
        <f>二年级BMI</f>
        <v/>
      </c>
      <c r="O415" s="499" t="str">
        <f>二年级BMI等级</f>
        <v/>
      </c>
      <c r="P415" s="500" t="str">
        <f>二年级BMI得分</f>
        <v/>
      </c>
      <c r="Q415" s="515" t="str">
        <f>二年级肺活量得分</f>
        <v/>
      </c>
      <c r="R415" s="512" t="str">
        <f>二年级等级</f>
        <v/>
      </c>
      <c r="S415" s="516" t="str">
        <f>二年级50米跑得分</f>
        <v/>
      </c>
      <c r="T415" s="517" t="str">
        <f>二年级等级</f>
        <v/>
      </c>
      <c r="U415" s="516" t="str">
        <f>二年级坐位体前屈得分</f>
        <v/>
      </c>
      <c r="V415" s="517" t="str">
        <f>二年级等级</f>
        <v/>
      </c>
      <c r="W415" s="516" t="str">
        <f>二年级一分钟跳绳得分</f>
        <v/>
      </c>
      <c r="X415" s="517" t="str">
        <f>二年级等级</f>
        <v/>
      </c>
      <c r="Y415" s="515"/>
      <c r="Z415" s="518"/>
      <c r="AA415" s="533"/>
      <c r="AB415" s="515"/>
      <c r="AC415" s="533" t="str">
        <f>二年级跳绳附加分</f>
        <v/>
      </c>
      <c r="AD415" s="534" t="str">
        <f>二年级标准分</f>
        <v/>
      </c>
      <c r="AE415" s="534" t="str">
        <f>二年级总分</f>
        <v/>
      </c>
      <c r="AF415" s="517" t="str">
        <f>二年级等级</f>
        <v/>
      </c>
    </row>
    <row r="416" spans="1:32">
      <c r="A416" s="476">
        <v>206</v>
      </c>
      <c r="B416" s="477">
        <v>64</v>
      </c>
      <c r="C416" s="478"/>
      <c r="D416" s="471"/>
      <c r="E416" s="478"/>
      <c r="F416" s="481"/>
      <c r="G416" s="480"/>
      <c r="H416" s="475"/>
      <c r="I416" s="501"/>
      <c r="J416" s="502"/>
      <c r="K416" s="502"/>
      <c r="L416" s="649"/>
      <c r="M416" s="644"/>
      <c r="N416" s="505" t="str">
        <f>二年级BMI</f>
        <v/>
      </c>
      <c r="O416" s="499" t="str">
        <f>二年级BMI等级</f>
        <v/>
      </c>
      <c r="P416" s="500" t="str">
        <f>二年级BMI得分</f>
        <v/>
      </c>
      <c r="Q416" s="515" t="str">
        <f>二年级肺活量得分</f>
        <v/>
      </c>
      <c r="R416" s="512" t="str">
        <f>二年级等级</f>
        <v/>
      </c>
      <c r="S416" s="516" t="str">
        <f>二年级50米跑得分</f>
        <v/>
      </c>
      <c r="T416" s="517" t="str">
        <f>二年级等级</f>
        <v/>
      </c>
      <c r="U416" s="516" t="str">
        <f>二年级坐位体前屈得分</f>
        <v/>
      </c>
      <c r="V416" s="517" t="str">
        <f>二年级等级</f>
        <v/>
      </c>
      <c r="W416" s="516" t="str">
        <f>二年级一分钟跳绳得分</f>
        <v/>
      </c>
      <c r="X416" s="517" t="str">
        <f>二年级等级</f>
        <v/>
      </c>
      <c r="Y416" s="515"/>
      <c r="Z416" s="518"/>
      <c r="AA416" s="533"/>
      <c r="AB416" s="515"/>
      <c r="AC416" s="533" t="str">
        <f>二年级跳绳附加分</f>
        <v/>
      </c>
      <c r="AD416" s="534" t="str">
        <f>二年级标准分</f>
        <v/>
      </c>
      <c r="AE416" s="534" t="str">
        <f>二年级总分</f>
        <v/>
      </c>
      <c r="AF416" s="517" t="str">
        <f>二年级等级</f>
        <v/>
      </c>
    </row>
    <row r="417" spans="1:32">
      <c r="A417" s="476">
        <v>206</v>
      </c>
      <c r="B417" s="477">
        <v>65</v>
      </c>
      <c r="C417" s="478"/>
      <c r="D417" s="471"/>
      <c r="E417" s="478"/>
      <c r="F417" s="481"/>
      <c r="G417" s="480"/>
      <c r="H417" s="475"/>
      <c r="I417" s="501"/>
      <c r="J417" s="502"/>
      <c r="K417" s="502"/>
      <c r="L417" s="649"/>
      <c r="M417" s="644"/>
      <c r="N417" s="505" t="str">
        <f>二年级BMI</f>
        <v/>
      </c>
      <c r="O417" s="499" t="str">
        <f>二年级BMI等级</f>
        <v/>
      </c>
      <c r="P417" s="500" t="str">
        <f>二年级BMI得分</f>
        <v/>
      </c>
      <c r="Q417" s="515" t="str">
        <f>二年级肺活量得分</f>
        <v/>
      </c>
      <c r="R417" s="512" t="str">
        <f>二年级等级</f>
        <v/>
      </c>
      <c r="S417" s="516" t="str">
        <f>二年级50米跑得分</f>
        <v/>
      </c>
      <c r="T417" s="517" t="str">
        <f>二年级等级</f>
        <v/>
      </c>
      <c r="U417" s="516" t="str">
        <f>二年级坐位体前屈得分</f>
        <v/>
      </c>
      <c r="V417" s="517" t="str">
        <f>二年级等级</f>
        <v/>
      </c>
      <c r="W417" s="516" t="str">
        <f>二年级一分钟跳绳得分</f>
        <v/>
      </c>
      <c r="X417" s="517" t="str">
        <f>二年级等级</f>
        <v/>
      </c>
      <c r="Y417" s="515"/>
      <c r="Z417" s="518"/>
      <c r="AA417" s="533"/>
      <c r="AB417" s="515"/>
      <c r="AC417" s="533" t="str">
        <f>二年级跳绳附加分</f>
        <v/>
      </c>
      <c r="AD417" s="534" t="str">
        <f>二年级标准分</f>
        <v/>
      </c>
      <c r="AE417" s="534" t="str">
        <f>二年级总分</f>
        <v/>
      </c>
      <c r="AF417" s="517" t="str">
        <f>二年级等级</f>
        <v/>
      </c>
    </row>
    <row r="418" spans="1:32">
      <c r="A418" s="476">
        <v>206</v>
      </c>
      <c r="B418" s="477">
        <v>66</v>
      </c>
      <c r="C418" s="478"/>
      <c r="D418" s="471"/>
      <c r="E418" s="478"/>
      <c r="F418" s="481"/>
      <c r="G418" s="480"/>
      <c r="H418" s="475"/>
      <c r="I418" s="501"/>
      <c r="J418" s="502"/>
      <c r="K418" s="502"/>
      <c r="L418" s="649"/>
      <c r="M418" s="644"/>
      <c r="N418" s="505" t="str">
        <f>二年级BMI</f>
        <v/>
      </c>
      <c r="O418" s="499" t="str">
        <f>二年级BMI等级</f>
        <v/>
      </c>
      <c r="P418" s="500" t="str">
        <f>二年级BMI得分</f>
        <v/>
      </c>
      <c r="Q418" s="515" t="str">
        <f>二年级肺活量得分</f>
        <v/>
      </c>
      <c r="R418" s="512" t="str">
        <f>二年级等级</f>
        <v/>
      </c>
      <c r="S418" s="516" t="str">
        <f>二年级50米跑得分</f>
        <v/>
      </c>
      <c r="T418" s="517" t="str">
        <f>二年级等级</f>
        <v/>
      </c>
      <c r="U418" s="516" t="str">
        <f>二年级坐位体前屈得分</f>
        <v/>
      </c>
      <c r="V418" s="517" t="str">
        <f>二年级等级</f>
        <v/>
      </c>
      <c r="W418" s="516" t="str">
        <f>二年级一分钟跳绳得分</f>
        <v/>
      </c>
      <c r="X418" s="517" t="str">
        <f>二年级等级</f>
        <v/>
      </c>
      <c r="Y418" s="515"/>
      <c r="Z418" s="518"/>
      <c r="AA418" s="533"/>
      <c r="AB418" s="515"/>
      <c r="AC418" s="533" t="str">
        <f>二年级跳绳附加分</f>
        <v/>
      </c>
      <c r="AD418" s="534" t="str">
        <f>二年级标准分</f>
        <v/>
      </c>
      <c r="AE418" s="534" t="str">
        <f>二年级总分</f>
        <v/>
      </c>
      <c r="AF418" s="517" t="str">
        <f>二年级等级</f>
        <v/>
      </c>
    </row>
    <row r="419" spans="1:32">
      <c r="A419" s="476">
        <v>206</v>
      </c>
      <c r="B419" s="477">
        <v>67</v>
      </c>
      <c r="C419" s="478"/>
      <c r="D419" s="471"/>
      <c r="E419" s="478"/>
      <c r="F419" s="481"/>
      <c r="G419" s="480"/>
      <c r="H419" s="475"/>
      <c r="I419" s="501"/>
      <c r="J419" s="502"/>
      <c r="K419" s="502"/>
      <c r="L419" s="649"/>
      <c r="M419" s="644"/>
      <c r="N419" s="505" t="str">
        <f>二年级BMI</f>
        <v/>
      </c>
      <c r="O419" s="499" t="str">
        <f>二年级BMI等级</f>
        <v/>
      </c>
      <c r="P419" s="500" t="str">
        <f>二年级BMI得分</f>
        <v/>
      </c>
      <c r="Q419" s="515" t="str">
        <f>二年级肺活量得分</f>
        <v/>
      </c>
      <c r="R419" s="512" t="str">
        <f>二年级等级</f>
        <v/>
      </c>
      <c r="S419" s="516" t="str">
        <f>二年级50米跑得分</f>
        <v/>
      </c>
      <c r="T419" s="517" t="str">
        <f>二年级等级</f>
        <v/>
      </c>
      <c r="U419" s="516" t="str">
        <f>二年级坐位体前屈得分</f>
        <v/>
      </c>
      <c r="V419" s="517" t="str">
        <f>二年级等级</f>
        <v/>
      </c>
      <c r="W419" s="516" t="str">
        <f>二年级一分钟跳绳得分</f>
        <v/>
      </c>
      <c r="X419" s="517" t="str">
        <f>二年级等级</f>
        <v/>
      </c>
      <c r="Y419" s="515"/>
      <c r="Z419" s="518"/>
      <c r="AA419" s="533"/>
      <c r="AB419" s="515"/>
      <c r="AC419" s="533" t="str">
        <f>二年级跳绳附加分</f>
        <v/>
      </c>
      <c r="AD419" s="534" t="str">
        <f>二年级标准分</f>
        <v/>
      </c>
      <c r="AE419" s="534" t="str">
        <f>二年级总分</f>
        <v/>
      </c>
      <c r="AF419" s="517" t="str">
        <f>二年级等级</f>
        <v/>
      </c>
    </row>
    <row r="420" spans="1:32">
      <c r="A420" s="476">
        <v>206</v>
      </c>
      <c r="B420" s="477">
        <v>68</v>
      </c>
      <c r="C420" s="478"/>
      <c r="D420" s="471"/>
      <c r="E420" s="478"/>
      <c r="F420" s="481"/>
      <c r="G420" s="480"/>
      <c r="H420" s="475"/>
      <c r="I420" s="501"/>
      <c r="J420" s="502"/>
      <c r="K420" s="502"/>
      <c r="L420" s="649"/>
      <c r="M420" s="644"/>
      <c r="N420" s="505" t="str">
        <f>二年级BMI</f>
        <v/>
      </c>
      <c r="O420" s="499" t="str">
        <f>二年级BMI等级</f>
        <v/>
      </c>
      <c r="P420" s="500" t="str">
        <f>二年级BMI得分</f>
        <v/>
      </c>
      <c r="Q420" s="515" t="str">
        <f>二年级肺活量得分</f>
        <v/>
      </c>
      <c r="R420" s="512" t="str">
        <f>二年级等级</f>
        <v/>
      </c>
      <c r="S420" s="516" t="str">
        <f>二年级50米跑得分</f>
        <v/>
      </c>
      <c r="T420" s="517" t="str">
        <f>二年级等级</f>
        <v/>
      </c>
      <c r="U420" s="516" t="str">
        <f>二年级坐位体前屈得分</f>
        <v/>
      </c>
      <c r="V420" s="517" t="str">
        <f>二年级等级</f>
        <v/>
      </c>
      <c r="W420" s="516" t="str">
        <f>二年级一分钟跳绳得分</f>
        <v/>
      </c>
      <c r="X420" s="517" t="str">
        <f>二年级等级</f>
        <v/>
      </c>
      <c r="Y420" s="515"/>
      <c r="Z420" s="518"/>
      <c r="AA420" s="533"/>
      <c r="AB420" s="515"/>
      <c r="AC420" s="533" t="str">
        <f>二年级跳绳附加分</f>
        <v/>
      </c>
      <c r="AD420" s="534" t="str">
        <f>二年级标准分</f>
        <v/>
      </c>
      <c r="AE420" s="534" t="str">
        <f>二年级总分</f>
        <v/>
      </c>
      <c r="AF420" s="517" t="str">
        <f>二年级等级</f>
        <v/>
      </c>
    </row>
    <row r="421" spans="1:32">
      <c r="A421" s="476">
        <v>206</v>
      </c>
      <c r="B421" s="477">
        <v>69</v>
      </c>
      <c r="C421" s="478"/>
      <c r="D421" s="471"/>
      <c r="E421" s="478"/>
      <c r="F421" s="481"/>
      <c r="G421" s="480"/>
      <c r="H421" s="475"/>
      <c r="I421" s="501"/>
      <c r="J421" s="502"/>
      <c r="K421" s="502"/>
      <c r="L421" s="649"/>
      <c r="M421" s="644"/>
      <c r="N421" s="505" t="str">
        <f>二年级BMI</f>
        <v/>
      </c>
      <c r="O421" s="499" t="str">
        <f>二年级BMI等级</f>
        <v/>
      </c>
      <c r="P421" s="500" t="str">
        <f>二年级BMI得分</f>
        <v/>
      </c>
      <c r="Q421" s="515" t="str">
        <f>二年级肺活量得分</f>
        <v/>
      </c>
      <c r="R421" s="512" t="str">
        <f>二年级等级</f>
        <v/>
      </c>
      <c r="S421" s="516" t="str">
        <f>二年级50米跑得分</f>
        <v/>
      </c>
      <c r="T421" s="517" t="str">
        <f>二年级等级</f>
        <v/>
      </c>
      <c r="U421" s="516" t="str">
        <f>二年级坐位体前屈得分</f>
        <v/>
      </c>
      <c r="V421" s="517" t="str">
        <f>二年级等级</f>
        <v/>
      </c>
      <c r="W421" s="516" t="str">
        <f>二年级一分钟跳绳得分</f>
        <v/>
      </c>
      <c r="X421" s="517" t="str">
        <f>二年级等级</f>
        <v/>
      </c>
      <c r="Y421" s="515"/>
      <c r="Z421" s="518"/>
      <c r="AA421" s="533"/>
      <c r="AB421" s="515"/>
      <c r="AC421" s="533" t="str">
        <f>二年级跳绳附加分</f>
        <v/>
      </c>
      <c r="AD421" s="534" t="str">
        <f>二年级标准分</f>
        <v/>
      </c>
      <c r="AE421" s="534" t="str">
        <f>二年级总分</f>
        <v/>
      </c>
      <c r="AF421" s="517" t="str">
        <f>二年级等级</f>
        <v/>
      </c>
    </row>
    <row r="422" ht="15.75" spans="1:32">
      <c r="A422" s="535">
        <v>206</v>
      </c>
      <c r="B422" s="536">
        <v>70</v>
      </c>
      <c r="C422" s="537"/>
      <c r="D422" s="538"/>
      <c r="E422" s="537"/>
      <c r="F422" s="540"/>
      <c r="G422" s="570"/>
      <c r="H422" s="542"/>
      <c r="I422" s="543"/>
      <c r="J422" s="544"/>
      <c r="K422" s="544"/>
      <c r="L422" s="650"/>
      <c r="M422" s="645"/>
      <c r="N422" s="548" t="str">
        <f>二年级BMI</f>
        <v/>
      </c>
      <c r="O422" s="549" t="str">
        <f>二年级BMI等级</f>
        <v/>
      </c>
      <c r="P422" s="550" t="str">
        <f>二年级BMI得分</f>
        <v/>
      </c>
      <c r="Q422" s="556" t="str">
        <f>二年级肺活量得分</f>
        <v/>
      </c>
      <c r="R422" s="557" t="str">
        <f>二年级等级</f>
        <v/>
      </c>
      <c r="S422" s="558" t="str">
        <f>二年级50米跑得分</f>
        <v/>
      </c>
      <c r="T422" s="559" t="str">
        <f>二年级等级</f>
        <v/>
      </c>
      <c r="U422" s="558" t="str">
        <f>二年级坐位体前屈得分</f>
        <v/>
      </c>
      <c r="V422" s="559" t="str">
        <f>二年级等级</f>
        <v/>
      </c>
      <c r="W422" s="558" t="str">
        <f>二年级一分钟跳绳得分</f>
        <v/>
      </c>
      <c r="X422" s="559" t="str">
        <f>二年级等级</f>
        <v/>
      </c>
      <c r="Y422" s="556"/>
      <c r="Z422" s="563"/>
      <c r="AA422" s="564"/>
      <c r="AB422" s="556"/>
      <c r="AC422" s="565" t="str">
        <f>二年级跳绳附加分</f>
        <v/>
      </c>
      <c r="AD422" s="566" t="str">
        <f>二年级标准分</f>
        <v/>
      </c>
      <c r="AE422" s="566" t="str">
        <f>二年级总分</f>
        <v/>
      </c>
      <c r="AF422" s="567" t="str">
        <f>二年级等级</f>
        <v/>
      </c>
    </row>
    <row r="423" ht="15.75" spans="1:32">
      <c r="A423" s="468">
        <v>207</v>
      </c>
      <c r="B423" s="469">
        <v>1</v>
      </c>
      <c r="C423" s="472"/>
      <c r="D423" s="471"/>
      <c r="E423" s="472"/>
      <c r="F423" s="473"/>
      <c r="G423" s="474"/>
      <c r="H423" s="475"/>
      <c r="I423" s="494"/>
      <c r="J423" s="495"/>
      <c r="K423" s="495"/>
      <c r="L423" s="651"/>
      <c r="M423" s="646"/>
      <c r="N423" s="553" t="str">
        <f>二年级BMI</f>
        <v/>
      </c>
      <c r="O423" s="554" t="str">
        <f>二年级BMI等级</f>
        <v/>
      </c>
      <c r="P423" s="555" t="str">
        <f>二年级BMI得分</f>
        <v/>
      </c>
      <c r="Q423" s="560" t="str">
        <f>二年级肺活量得分</f>
        <v/>
      </c>
      <c r="R423" s="561" t="str">
        <f>二年级等级</f>
        <v/>
      </c>
      <c r="S423" s="562" t="str">
        <f>二年级50米跑得分</f>
        <v/>
      </c>
      <c r="T423" s="561" t="str">
        <f>二年级等级</f>
        <v/>
      </c>
      <c r="U423" s="562" t="str">
        <f>二年级坐位体前屈得分</f>
        <v/>
      </c>
      <c r="V423" s="561" t="str">
        <f>二年级等级</f>
        <v/>
      </c>
      <c r="W423" s="562" t="str">
        <f>二年级一分钟跳绳得分</f>
        <v/>
      </c>
      <c r="X423" s="561" t="str">
        <f>二年级等级</f>
        <v/>
      </c>
      <c r="Y423" s="560"/>
      <c r="Z423" s="568"/>
      <c r="AA423" s="569"/>
      <c r="AB423" s="560"/>
      <c r="AC423" s="530" t="str">
        <f>二年级跳绳附加分</f>
        <v/>
      </c>
      <c r="AD423" s="531" t="str">
        <f>二年级标准分</f>
        <v/>
      </c>
      <c r="AE423" s="531" t="str">
        <f>二年级总分</f>
        <v/>
      </c>
      <c r="AF423" s="512" t="str">
        <f>二年级等级</f>
        <v/>
      </c>
    </row>
    <row r="424" spans="1:32">
      <c r="A424" s="476">
        <v>207</v>
      </c>
      <c r="B424" s="477">
        <v>2</v>
      </c>
      <c r="C424" s="478"/>
      <c r="D424" s="471"/>
      <c r="E424" s="478"/>
      <c r="F424" s="473"/>
      <c r="G424" s="480"/>
      <c r="H424" s="475"/>
      <c r="I424" s="501"/>
      <c r="J424" s="502"/>
      <c r="K424" s="502"/>
      <c r="L424" s="649"/>
      <c r="M424" s="644"/>
      <c r="N424" s="505" t="str">
        <f>二年级BMI</f>
        <v/>
      </c>
      <c r="O424" s="499" t="str">
        <f>二年级BMI等级</f>
        <v/>
      </c>
      <c r="P424" s="500" t="str">
        <f>二年级BMI得分</f>
        <v/>
      </c>
      <c r="Q424" s="515" t="str">
        <f>二年级肺活量得分</f>
        <v/>
      </c>
      <c r="R424" s="512" t="str">
        <f>二年级等级</f>
        <v/>
      </c>
      <c r="S424" s="516" t="str">
        <f>二年级50米跑得分</f>
        <v/>
      </c>
      <c r="T424" s="517" t="str">
        <f>二年级等级</f>
        <v/>
      </c>
      <c r="U424" s="516" t="str">
        <f>二年级坐位体前屈得分</f>
        <v/>
      </c>
      <c r="V424" s="517" t="str">
        <f>二年级等级</f>
        <v/>
      </c>
      <c r="W424" s="516" t="str">
        <f>二年级一分钟跳绳得分</f>
        <v/>
      </c>
      <c r="X424" s="517" t="str">
        <f>二年级等级</f>
        <v/>
      </c>
      <c r="Y424" s="515"/>
      <c r="Z424" s="518"/>
      <c r="AA424" s="533"/>
      <c r="AB424" s="515"/>
      <c r="AC424" s="533" t="str">
        <f>二年级跳绳附加分</f>
        <v/>
      </c>
      <c r="AD424" s="534" t="str">
        <f>二年级标准分</f>
        <v/>
      </c>
      <c r="AE424" s="534" t="str">
        <f>二年级总分</f>
        <v/>
      </c>
      <c r="AF424" s="517" t="str">
        <f>二年级等级</f>
        <v/>
      </c>
    </row>
    <row r="425" spans="1:32">
      <c r="A425" s="476">
        <v>207</v>
      </c>
      <c r="B425" s="477">
        <v>3</v>
      </c>
      <c r="C425" s="478"/>
      <c r="D425" s="471"/>
      <c r="E425" s="478"/>
      <c r="F425" s="473"/>
      <c r="G425" s="480"/>
      <c r="H425" s="475"/>
      <c r="I425" s="501"/>
      <c r="J425" s="502"/>
      <c r="K425" s="502"/>
      <c r="L425" s="649"/>
      <c r="M425" s="644"/>
      <c r="N425" s="505" t="str">
        <f>二年级BMI</f>
        <v/>
      </c>
      <c r="O425" s="499" t="str">
        <f>二年级BMI等级</f>
        <v/>
      </c>
      <c r="P425" s="500" t="str">
        <f>二年级BMI得分</f>
        <v/>
      </c>
      <c r="Q425" s="515" t="str">
        <f>二年级肺活量得分</f>
        <v/>
      </c>
      <c r="R425" s="512" t="str">
        <f>二年级等级</f>
        <v/>
      </c>
      <c r="S425" s="516" t="str">
        <f>二年级50米跑得分</f>
        <v/>
      </c>
      <c r="T425" s="517" t="str">
        <f>二年级等级</f>
        <v/>
      </c>
      <c r="U425" s="516" t="str">
        <f>二年级坐位体前屈得分</f>
        <v/>
      </c>
      <c r="V425" s="517" t="str">
        <f>二年级等级</f>
        <v/>
      </c>
      <c r="W425" s="516" t="str">
        <f>二年级一分钟跳绳得分</f>
        <v/>
      </c>
      <c r="X425" s="517" t="str">
        <f>二年级等级</f>
        <v/>
      </c>
      <c r="Y425" s="515"/>
      <c r="Z425" s="518"/>
      <c r="AA425" s="533"/>
      <c r="AB425" s="515"/>
      <c r="AC425" s="533" t="str">
        <f>二年级跳绳附加分</f>
        <v/>
      </c>
      <c r="AD425" s="534" t="str">
        <f>二年级标准分</f>
        <v/>
      </c>
      <c r="AE425" s="534" t="str">
        <f>二年级总分</f>
        <v/>
      </c>
      <c r="AF425" s="517" t="str">
        <f>二年级等级</f>
        <v/>
      </c>
    </row>
    <row r="426" spans="1:32">
      <c r="A426" s="476">
        <v>207</v>
      </c>
      <c r="B426" s="477">
        <v>4</v>
      </c>
      <c r="C426" s="478"/>
      <c r="D426" s="471"/>
      <c r="E426" s="478"/>
      <c r="F426" s="473"/>
      <c r="G426" s="480"/>
      <c r="H426" s="475"/>
      <c r="I426" s="501"/>
      <c r="J426" s="502"/>
      <c r="K426" s="502"/>
      <c r="L426" s="649"/>
      <c r="M426" s="644"/>
      <c r="N426" s="505" t="str">
        <f>二年级BMI</f>
        <v/>
      </c>
      <c r="O426" s="499" t="str">
        <f>二年级BMI等级</f>
        <v/>
      </c>
      <c r="P426" s="500" t="str">
        <f>二年级BMI得分</f>
        <v/>
      </c>
      <c r="Q426" s="515" t="str">
        <f>二年级肺活量得分</f>
        <v/>
      </c>
      <c r="R426" s="512" t="str">
        <f>二年级等级</f>
        <v/>
      </c>
      <c r="S426" s="516" t="str">
        <f>二年级50米跑得分</f>
        <v/>
      </c>
      <c r="T426" s="517" t="str">
        <f>二年级等级</f>
        <v/>
      </c>
      <c r="U426" s="516" t="str">
        <f>二年级坐位体前屈得分</f>
        <v/>
      </c>
      <c r="V426" s="517" t="str">
        <f>二年级等级</f>
        <v/>
      </c>
      <c r="W426" s="516" t="str">
        <f>二年级一分钟跳绳得分</f>
        <v/>
      </c>
      <c r="X426" s="517" t="str">
        <f>二年级等级</f>
        <v/>
      </c>
      <c r="Y426" s="515"/>
      <c r="Z426" s="518"/>
      <c r="AA426" s="533"/>
      <c r="AB426" s="515"/>
      <c r="AC426" s="533" t="str">
        <f>二年级跳绳附加分</f>
        <v/>
      </c>
      <c r="AD426" s="534" t="str">
        <f>二年级标准分</f>
        <v/>
      </c>
      <c r="AE426" s="534" t="str">
        <f>二年级总分</f>
        <v/>
      </c>
      <c r="AF426" s="517" t="str">
        <f>二年级等级</f>
        <v/>
      </c>
    </row>
    <row r="427" spans="1:32">
      <c r="A427" s="476">
        <v>207</v>
      </c>
      <c r="B427" s="477">
        <v>5</v>
      </c>
      <c r="C427" s="478"/>
      <c r="D427" s="471"/>
      <c r="E427" s="478"/>
      <c r="F427" s="473"/>
      <c r="G427" s="480"/>
      <c r="H427" s="475"/>
      <c r="I427" s="501"/>
      <c r="J427" s="502"/>
      <c r="K427" s="502"/>
      <c r="L427" s="649"/>
      <c r="M427" s="644"/>
      <c r="N427" s="505" t="str">
        <f>二年级BMI</f>
        <v/>
      </c>
      <c r="O427" s="499" t="str">
        <f>二年级BMI等级</f>
        <v/>
      </c>
      <c r="P427" s="500" t="str">
        <f>二年级BMI得分</f>
        <v/>
      </c>
      <c r="Q427" s="515" t="str">
        <f>二年级肺活量得分</f>
        <v/>
      </c>
      <c r="R427" s="512" t="str">
        <f>二年级等级</f>
        <v/>
      </c>
      <c r="S427" s="516" t="str">
        <f>二年级50米跑得分</f>
        <v/>
      </c>
      <c r="T427" s="517" t="str">
        <f>二年级等级</f>
        <v/>
      </c>
      <c r="U427" s="516" t="str">
        <f>二年级坐位体前屈得分</f>
        <v/>
      </c>
      <c r="V427" s="517" t="str">
        <f>二年级等级</f>
        <v/>
      </c>
      <c r="W427" s="516" t="str">
        <f>二年级一分钟跳绳得分</f>
        <v/>
      </c>
      <c r="X427" s="517" t="str">
        <f>二年级等级</f>
        <v/>
      </c>
      <c r="Y427" s="515"/>
      <c r="Z427" s="518"/>
      <c r="AA427" s="533"/>
      <c r="AB427" s="515"/>
      <c r="AC427" s="533" t="str">
        <f>二年级跳绳附加分</f>
        <v/>
      </c>
      <c r="AD427" s="534" t="str">
        <f>二年级标准分</f>
        <v/>
      </c>
      <c r="AE427" s="534" t="str">
        <f>二年级总分</f>
        <v/>
      </c>
      <c r="AF427" s="517" t="str">
        <f>二年级等级</f>
        <v/>
      </c>
    </row>
    <row r="428" spans="1:32">
      <c r="A428" s="476">
        <v>207</v>
      </c>
      <c r="B428" s="477">
        <v>6</v>
      </c>
      <c r="C428" s="478"/>
      <c r="D428" s="471"/>
      <c r="E428" s="478"/>
      <c r="F428" s="473"/>
      <c r="G428" s="480"/>
      <c r="H428" s="475"/>
      <c r="I428" s="501"/>
      <c r="J428" s="502"/>
      <c r="K428" s="502"/>
      <c r="L428" s="649"/>
      <c r="M428" s="644"/>
      <c r="N428" s="505" t="str">
        <f>二年级BMI</f>
        <v/>
      </c>
      <c r="O428" s="499" t="str">
        <f>二年级BMI等级</f>
        <v/>
      </c>
      <c r="P428" s="500" t="str">
        <f>二年级BMI得分</f>
        <v/>
      </c>
      <c r="Q428" s="515" t="str">
        <f>二年级肺活量得分</f>
        <v/>
      </c>
      <c r="R428" s="512" t="str">
        <f>二年级等级</f>
        <v/>
      </c>
      <c r="S428" s="516" t="str">
        <f>二年级50米跑得分</f>
        <v/>
      </c>
      <c r="T428" s="517" t="str">
        <f>二年级等级</f>
        <v/>
      </c>
      <c r="U428" s="516" t="str">
        <f>二年级坐位体前屈得分</f>
        <v/>
      </c>
      <c r="V428" s="517" t="str">
        <f>二年级等级</f>
        <v/>
      </c>
      <c r="W428" s="516" t="str">
        <f>二年级一分钟跳绳得分</f>
        <v/>
      </c>
      <c r="X428" s="517" t="str">
        <f>二年级等级</f>
        <v/>
      </c>
      <c r="Y428" s="515"/>
      <c r="Z428" s="518"/>
      <c r="AA428" s="533"/>
      <c r="AB428" s="515"/>
      <c r="AC428" s="533" t="str">
        <f>二年级跳绳附加分</f>
        <v/>
      </c>
      <c r="AD428" s="534" t="str">
        <f>二年级标准分</f>
        <v/>
      </c>
      <c r="AE428" s="534" t="str">
        <f>二年级总分</f>
        <v/>
      </c>
      <c r="AF428" s="517" t="str">
        <f>二年级等级</f>
        <v/>
      </c>
    </row>
    <row r="429" spans="1:32">
      <c r="A429" s="476">
        <v>207</v>
      </c>
      <c r="B429" s="477">
        <v>7</v>
      </c>
      <c r="C429" s="478"/>
      <c r="D429" s="471"/>
      <c r="E429" s="478"/>
      <c r="F429" s="473"/>
      <c r="G429" s="480"/>
      <c r="H429" s="475"/>
      <c r="I429" s="501"/>
      <c r="J429" s="502"/>
      <c r="K429" s="502"/>
      <c r="L429" s="649"/>
      <c r="M429" s="644"/>
      <c r="N429" s="505" t="str">
        <f>二年级BMI</f>
        <v/>
      </c>
      <c r="O429" s="499" t="str">
        <f>二年级BMI等级</f>
        <v/>
      </c>
      <c r="P429" s="500" t="str">
        <f>二年级BMI得分</f>
        <v/>
      </c>
      <c r="Q429" s="515" t="str">
        <f>二年级肺活量得分</f>
        <v/>
      </c>
      <c r="R429" s="512" t="str">
        <f>二年级等级</f>
        <v/>
      </c>
      <c r="S429" s="516" t="str">
        <f>二年级50米跑得分</f>
        <v/>
      </c>
      <c r="T429" s="517" t="str">
        <f>二年级等级</f>
        <v/>
      </c>
      <c r="U429" s="516" t="str">
        <f>二年级坐位体前屈得分</f>
        <v/>
      </c>
      <c r="V429" s="517" t="str">
        <f>二年级等级</f>
        <v/>
      </c>
      <c r="W429" s="516" t="str">
        <f>二年级一分钟跳绳得分</f>
        <v/>
      </c>
      <c r="X429" s="517" t="str">
        <f>二年级等级</f>
        <v/>
      </c>
      <c r="Y429" s="515"/>
      <c r="Z429" s="518"/>
      <c r="AA429" s="533"/>
      <c r="AB429" s="515"/>
      <c r="AC429" s="533" t="str">
        <f>二年级跳绳附加分</f>
        <v/>
      </c>
      <c r="AD429" s="534" t="str">
        <f>二年级标准分</f>
        <v/>
      </c>
      <c r="AE429" s="534" t="str">
        <f>二年级总分</f>
        <v/>
      </c>
      <c r="AF429" s="517" t="str">
        <f>二年级等级</f>
        <v/>
      </c>
    </row>
    <row r="430" spans="1:32">
      <c r="A430" s="476">
        <v>207</v>
      </c>
      <c r="B430" s="477">
        <v>8</v>
      </c>
      <c r="C430" s="478"/>
      <c r="D430" s="471"/>
      <c r="E430" s="478"/>
      <c r="F430" s="473"/>
      <c r="G430" s="480"/>
      <c r="H430" s="475"/>
      <c r="I430" s="501"/>
      <c r="J430" s="502"/>
      <c r="K430" s="502"/>
      <c r="L430" s="649"/>
      <c r="M430" s="644"/>
      <c r="N430" s="505" t="str">
        <f>二年级BMI</f>
        <v/>
      </c>
      <c r="O430" s="499" t="str">
        <f>二年级BMI等级</f>
        <v/>
      </c>
      <c r="P430" s="500" t="str">
        <f>二年级BMI得分</f>
        <v/>
      </c>
      <c r="Q430" s="515" t="str">
        <f>二年级肺活量得分</f>
        <v/>
      </c>
      <c r="R430" s="512" t="str">
        <f>二年级等级</f>
        <v/>
      </c>
      <c r="S430" s="516" t="str">
        <f>二年级50米跑得分</f>
        <v/>
      </c>
      <c r="T430" s="517" t="str">
        <f>二年级等级</f>
        <v/>
      </c>
      <c r="U430" s="516" t="str">
        <f>二年级坐位体前屈得分</f>
        <v/>
      </c>
      <c r="V430" s="517" t="str">
        <f>二年级等级</f>
        <v/>
      </c>
      <c r="W430" s="516" t="str">
        <f>二年级一分钟跳绳得分</f>
        <v/>
      </c>
      <c r="X430" s="517" t="str">
        <f>二年级等级</f>
        <v/>
      </c>
      <c r="Y430" s="515"/>
      <c r="Z430" s="518"/>
      <c r="AA430" s="533"/>
      <c r="AB430" s="515"/>
      <c r="AC430" s="533" t="str">
        <f>二年级跳绳附加分</f>
        <v/>
      </c>
      <c r="AD430" s="534" t="str">
        <f>二年级标准分</f>
        <v/>
      </c>
      <c r="AE430" s="534" t="str">
        <f>二年级总分</f>
        <v/>
      </c>
      <c r="AF430" s="517" t="str">
        <f>二年级等级</f>
        <v/>
      </c>
    </row>
    <row r="431" spans="1:32">
      <c r="A431" s="476">
        <v>207</v>
      </c>
      <c r="B431" s="477">
        <v>9</v>
      </c>
      <c r="C431" s="478"/>
      <c r="D431" s="471"/>
      <c r="E431" s="478"/>
      <c r="F431" s="473"/>
      <c r="G431" s="480"/>
      <c r="H431" s="475"/>
      <c r="I431" s="501"/>
      <c r="J431" s="502"/>
      <c r="K431" s="502"/>
      <c r="L431" s="649"/>
      <c r="M431" s="644"/>
      <c r="N431" s="505" t="str">
        <f>二年级BMI</f>
        <v/>
      </c>
      <c r="O431" s="499" t="str">
        <f>二年级BMI等级</f>
        <v/>
      </c>
      <c r="P431" s="500" t="str">
        <f>二年级BMI得分</f>
        <v/>
      </c>
      <c r="Q431" s="515" t="str">
        <f>二年级肺活量得分</f>
        <v/>
      </c>
      <c r="R431" s="512" t="str">
        <f>二年级等级</f>
        <v/>
      </c>
      <c r="S431" s="516" t="str">
        <f>二年级50米跑得分</f>
        <v/>
      </c>
      <c r="T431" s="517" t="str">
        <f>二年级等级</f>
        <v/>
      </c>
      <c r="U431" s="516" t="str">
        <f>二年级坐位体前屈得分</f>
        <v/>
      </c>
      <c r="V431" s="517" t="str">
        <f>二年级等级</f>
        <v/>
      </c>
      <c r="W431" s="516" t="str">
        <f>二年级一分钟跳绳得分</f>
        <v/>
      </c>
      <c r="X431" s="517" t="str">
        <f>二年级等级</f>
        <v/>
      </c>
      <c r="Y431" s="515"/>
      <c r="Z431" s="518"/>
      <c r="AA431" s="533"/>
      <c r="AB431" s="515"/>
      <c r="AC431" s="533" t="str">
        <f>二年级跳绳附加分</f>
        <v/>
      </c>
      <c r="AD431" s="534" t="str">
        <f>二年级标准分</f>
        <v/>
      </c>
      <c r="AE431" s="534" t="str">
        <f>二年级总分</f>
        <v/>
      </c>
      <c r="AF431" s="517" t="str">
        <f>二年级等级</f>
        <v/>
      </c>
    </row>
    <row r="432" spans="1:32">
      <c r="A432" s="476">
        <v>207</v>
      </c>
      <c r="B432" s="477">
        <v>10</v>
      </c>
      <c r="C432" s="478"/>
      <c r="D432" s="471"/>
      <c r="E432" s="478"/>
      <c r="F432" s="473"/>
      <c r="G432" s="480"/>
      <c r="H432" s="475"/>
      <c r="I432" s="501"/>
      <c r="J432" s="502"/>
      <c r="K432" s="502"/>
      <c r="L432" s="649"/>
      <c r="M432" s="644"/>
      <c r="N432" s="505" t="str">
        <f>二年级BMI</f>
        <v/>
      </c>
      <c r="O432" s="499" t="str">
        <f>二年级BMI等级</f>
        <v/>
      </c>
      <c r="P432" s="500" t="str">
        <f>二年级BMI得分</f>
        <v/>
      </c>
      <c r="Q432" s="515" t="str">
        <f>二年级肺活量得分</f>
        <v/>
      </c>
      <c r="R432" s="512" t="str">
        <f>二年级等级</f>
        <v/>
      </c>
      <c r="S432" s="516" t="str">
        <f>二年级50米跑得分</f>
        <v/>
      </c>
      <c r="T432" s="517" t="str">
        <f>二年级等级</f>
        <v/>
      </c>
      <c r="U432" s="516" t="str">
        <f>二年级坐位体前屈得分</f>
        <v/>
      </c>
      <c r="V432" s="517" t="str">
        <f>二年级等级</f>
        <v/>
      </c>
      <c r="W432" s="516" t="str">
        <f>二年级一分钟跳绳得分</f>
        <v/>
      </c>
      <c r="X432" s="517" t="str">
        <f>二年级等级</f>
        <v/>
      </c>
      <c r="Y432" s="515"/>
      <c r="Z432" s="518"/>
      <c r="AA432" s="533"/>
      <c r="AB432" s="515"/>
      <c r="AC432" s="533" t="str">
        <f>二年级跳绳附加分</f>
        <v/>
      </c>
      <c r="AD432" s="534" t="str">
        <f>二年级标准分</f>
        <v/>
      </c>
      <c r="AE432" s="534" t="str">
        <f>二年级总分</f>
        <v/>
      </c>
      <c r="AF432" s="517" t="str">
        <f>二年级等级</f>
        <v/>
      </c>
    </row>
    <row r="433" spans="1:32">
      <c r="A433" s="476">
        <v>207</v>
      </c>
      <c r="B433" s="477">
        <v>11</v>
      </c>
      <c r="C433" s="478"/>
      <c r="D433" s="471"/>
      <c r="E433" s="478"/>
      <c r="F433" s="473"/>
      <c r="G433" s="480"/>
      <c r="H433" s="475"/>
      <c r="I433" s="501"/>
      <c r="J433" s="502"/>
      <c r="K433" s="502"/>
      <c r="L433" s="649"/>
      <c r="M433" s="644"/>
      <c r="N433" s="505" t="str">
        <f>二年级BMI</f>
        <v/>
      </c>
      <c r="O433" s="499" t="str">
        <f>二年级BMI等级</f>
        <v/>
      </c>
      <c r="P433" s="500" t="str">
        <f>二年级BMI得分</f>
        <v/>
      </c>
      <c r="Q433" s="515" t="str">
        <f>二年级肺活量得分</f>
        <v/>
      </c>
      <c r="R433" s="512" t="str">
        <f>二年级等级</f>
        <v/>
      </c>
      <c r="S433" s="516" t="str">
        <f>二年级50米跑得分</f>
        <v/>
      </c>
      <c r="T433" s="517" t="str">
        <f>二年级等级</f>
        <v/>
      </c>
      <c r="U433" s="516" t="str">
        <f>二年级坐位体前屈得分</f>
        <v/>
      </c>
      <c r="V433" s="517" t="str">
        <f>二年级等级</f>
        <v/>
      </c>
      <c r="W433" s="516" t="str">
        <f>二年级一分钟跳绳得分</f>
        <v/>
      </c>
      <c r="X433" s="517" t="str">
        <f>二年级等级</f>
        <v/>
      </c>
      <c r="Y433" s="515"/>
      <c r="Z433" s="518"/>
      <c r="AA433" s="533"/>
      <c r="AB433" s="515"/>
      <c r="AC433" s="533" t="str">
        <f>二年级跳绳附加分</f>
        <v/>
      </c>
      <c r="AD433" s="534" t="str">
        <f>二年级标准分</f>
        <v/>
      </c>
      <c r="AE433" s="534" t="str">
        <f>二年级总分</f>
        <v/>
      </c>
      <c r="AF433" s="517" t="str">
        <f>二年级等级</f>
        <v/>
      </c>
    </row>
    <row r="434" spans="1:32">
      <c r="A434" s="476">
        <v>207</v>
      </c>
      <c r="B434" s="477">
        <v>12</v>
      </c>
      <c r="C434" s="470"/>
      <c r="D434" s="471"/>
      <c r="E434" s="472"/>
      <c r="F434" s="473"/>
      <c r="G434" s="480"/>
      <c r="H434" s="475"/>
      <c r="I434" s="494"/>
      <c r="J434" s="495"/>
      <c r="K434" s="495"/>
      <c r="L434" s="649"/>
      <c r="M434" s="644"/>
      <c r="N434" s="505" t="str">
        <f>二年级BMI</f>
        <v/>
      </c>
      <c r="O434" s="499" t="str">
        <f>二年级BMI等级</f>
        <v/>
      </c>
      <c r="P434" s="500" t="str">
        <f>二年级BMI得分</f>
        <v/>
      </c>
      <c r="Q434" s="515" t="str">
        <f>二年级肺活量得分</f>
        <v/>
      </c>
      <c r="R434" s="512" t="str">
        <f>二年级等级</f>
        <v/>
      </c>
      <c r="S434" s="516" t="str">
        <f>二年级50米跑得分</f>
        <v/>
      </c>
      <c r="T434" s="517" t="str">
        <f>二年级等级</f>
        <v/>
      </c>
      <c r="U434" s="516" t="str">
        <f>二年级坐位体前屈得分</f>
        <v/>
      </c>
      <c r="V434" s="517" t="str">
        <f>二年级等级</f>
        <v/>
      </c>
      <c r="W434" s="516" t="str">
        <f>二年级一分钟跳绳得分</f>
        <v/>
      </c>
      <c r="X434" s="517" t="str">
        <f>二年级等级</f>
        <v/>
      </c>
      <c r="Y434" s="515"/>
      <c r="Z434" s="518"/>
      <c r="AA434" s="533"/>
      <c r="AB434" s="515"/>
      <c r="AC434" s="533" t="str">
        <f>二年级跳绳附加分</f>
        <v/>
      </c>
      <c r="AD434" s="534" t="str">
        <f>二年级标准分</f>
        <v/>
      </c>
      <c r="AE434" s="534" t="str">
        <f>二年级总分</f>
        <v/>
      </c>
      <c r="AF434" s="517" t="str">
        <f>二年级等级</f>
        <v/>
      </c>
    </row>
    <row r="435" spans="1:32">
      <c r="A435" s="476">
        <v>207</v>
      </c>
      <c r="B435" s="477">
        <v>13</v>
      </c>
      <c r="C435" s="478"/>
      <c r="D435" s="471"/>
      <c r="E435" s="472"/>
      <c r="F435" s="473"/>
      <c r="G435" s="480"/>
      <c r="H435" s="475"/>
      <c r="I435" s="501"/>
      <c r="J435" s="502"/>
      <c r="K435" s="495"/>
      <c r="L435" s="649"/>
      <c r="M435" s="644"/>
      <c r="N435" s="505" t="str">
        <f>二年级BMI</f>
        <v/>
      </c>
      <c r="O435" s="499" t="str">
        <f>二年级BMI等级</f>
        <v/>
      </c>
      <c r="P435" s="500" t="str">
        <f>二年级BMI得分</f>
        <v/>
      </c>
      <c r="Q435" s="515" t="str">
        <f>二年级肺活量得分</f>
        <v/>
      </c>
      <c r="R435" s="512" t="str">
        <f>二年级等级</f>
        <v/>
      </c>
      <c r="S435" s="516" t="str">
        <f>二年级50米跑得分</f>
        <v/>
      </c>
      <c r="T435" s="517" t="str">
        <f>二年级等级</f>
        <v/>
      </c>
      <c r="U435" s="516" t="str">
        <f>二年级坐位体前屈得分</f>
        <v/>
      </c>
      <c r="V435" s="517" t="str">
        <f>二年级等级</f>
        <v/>
      </c>
      <c r="W435" s="516" t="str">
        <f>二年级一分钟跳绳得分</f>
        <v/>
      </c>
      <c r="X435" s="517" t="str">
        <f>二年级等级</f>
        <v/>
      </c>
      <c r="Y435" s="515"/>
      <c r="Z435" s="518"/>
      <c r="AA435" s="533"/>
      <c r="AB435" s="515"/>
      <c r="AC435" s="533" t="str">
        <f>二年级跳绳附加分</f>
        <v/>
      </c>
      <c r="AD435" s="534" t="str">
        <f>二年级标准分</f>
        <v/>
      </c>
      <c r="AE435" s="534" t="str">
        <f>二年级总分</f>
        <v/>
      </c>
      <c r="AF435" s="517" t="str">
        <f>二年级等级</f>
        <v/>
      </c>
    </row>
    <row r="436" spans="1:32">
      <c r="A436" s="476">
        <v>207</v>
      </c>
      <c r="B436" s="477">
        <v>14</v>
      </c>
      <c r="C436" s="478"/>
      <c r="D436" s="471"/>
      <c r="E436" s="472"/>
      <c r="F436" s="473"/>
      <c r="G436" s="480"/>
      <c r="H436" s="475"/>
      <c r="I436" s="501"/>
      <c r="J436" s="502"/>
      <c r="K436" s="495"/>
      <c r="L436" s="649"/>
      <c r="M436" s="644"/>
      <c r="N436" s="505" t="str">
        <f>二年级BMI</f>
        <v/>
      </c>
      <c r="O436" s="499" t="str">
        <f>二年级BMI等级</f>
        <v/>
      </c>
      <c r="P436" s="500" t="str">
        <f>二年级BMI得分</f>
        <v/>
      </c>
      <c r="Q436" s="515" t="str">
        <f>二年级肺活量得分</f>
        <v/>
      </c>
      <c r="R436" s="512" t="str">
        <f>二年级等级</f>
        <v/>
      </c>
      <c r="S436" s="516" t="str">
        <f>二年级50米跑得分</f>
        <v/>
      </c>
      <c r="T436" s="517" t="str">
        <f>二年级等级</f>
        <v/>
      </c>
      <c r="U436" s="516" t="str">
        <f>二年级坐位体前屈得分</f>
        <v/>
      </c>
      <c r="V436" s="517" t="str">
        <f>二年级等级</f>
        <v/>
      </c>
      <c r="W436" s="516" t="str">
        <f>二年级一分钟跳绳得分</f>
        <v/>
      </c>
      <c r="X436" s="517" t="str">
        <f>二年级等级</f>
        <v/>
      </c>
      <c r="Y436" s="515"/>
      <c r="Z436" s="518"/>
      <c r="AA436" s="533"/>
      <c r="AB436" s="515"/>
      <c r="AC436" s="533" t="str">
        <f>二年级跳绳附加分</f>
        <v/>
      </c>
      <c r="AD436" s="534" t="str">
        <f>二年级标准分</f>
        <v/>
      </c>
      <c r="AE436" s="534" t="str">
        <f>二年级总分</f>
        <v/>
      </c>
      <c r="AF436" s="517" t="str">
        <f>二年级等级</f>
        <v/>
      </c>
    </row>
    <row r="437" spans="1:32">
      <c r="A437" s="476">
        <v>207</v>
      </c>
      <c r="B437" s="477">
        <v>15</v>
      </c>
      <c r="C437" s="478"/>
      <c r="D437" s="471"/>
      <c r="E437" s="472"/>
      <c r="F437" s="473"/>
      <c r="G437" s="474"/>
      <c r="H437" s="475"/>
      <c r="I437" s="501"/>
      <c r="J437" s="502"/>
      <c r="K437" s="495"/>
      <c r="L437" s="649"/>
      <c r="M437" s="644"/>
      <c r="N437" s="505" t="str">
        <f>二年级BMI</f>
        <v/>
      </c>
      <c r="O437" s="499" t="str">
        <f>二年级BMI等级</f>
        <v/>
      </c>
      <c r="P437" s="500" t="str">
        <f>二年级BMI得分</f>
        <v/>
      </c>
      <c r="Q437" s="515" t="str">
        <f>二年级肺活量得分</f>
        <v/>
      </c>
      <c r="R437" s="512" t="str">
        <f>二年级等级</f>
        <v/>
      </c>
      <c r="S437" s="516" t="str">
        <f>二年级50米跑得分</f>
        <v/>
      </c>
      <c r="T437" s="517" t="str">
        <f>二年级等级</f>
        <v/>
      </c>
      <c r="U437" s="516" t="str">
        <f>二年级坐位体前屈得分</f>
        <v/>
      </c>
      <c r="V437" s="517" t="str">
        <f>二年级等级</f>
        <v/>
      </c>
      <c r="W437" s="516" t="str">
        <f>二年级一分钟跳绳得分</f>
        <v/>
      </c>
      <c r="X437" s="517" t="str">
        <f>二年级等级</f>
        <v/>
      </c>
      <c r="Y437" s="515"/>
      <c r="Z437" s="518"/>
      <c r="AA437" s="533"/>
      <c r="AB437" s="515"/>
      <c r="AC437" s="533" t="str">
        <f>二年级跳绳附加分</f>
        <v/>
      </c>
      <c r="AD437" s="534" t="str">
        <f>二年级标准分</f>
        <v/>
      </c>
      <c r="AE437" s="534" t="str">
        <f>二年级总分</f>
        <v/>
      </c>
      <c r="AF437" s="517" t="str">
        <f>二年级等级</f>
        <v/>
      </c>
    </row>
    <row r="438" spans="1:32">
      <c r="A438" s="476">
        <v>207</v>
      </c>
      <c r="B438" s="477">
        <v>16</v>
      </c>
      <c r="C438" s="478"/>
      <c r="D438" s="471"/>
      <c r="E438" s="472"/>
      <c r="F438" s="473"/>
      <c r="G438" s="474"/>
      <c r="H438" s="475"/>
      <c r="I438" s="501"/>
      <c r="J438" s="502"/>
      <c r="K438" s="495"/>
      <c r="L438" s="649"/>
      <c r="M438" s="644"/>
      <c r="N438" s="505" t="str">
        <f>二年级BMI</f>
        <v/>
      </c>
      <c r="O438" s="499" t="str">
        <f>二年级BMI等级</f>
        <v/>
      </c>
      <c r="P438" s="500" t="str">
        <f>二年级BMI得分</f>
        <v/>
      </c>
      <c r="Q438" s="515" t="str">
        <f>二年级肺活量得分</f>
        <v/>
      </c>
      <c r="R438" s="512" t="str">
        <f>二年级等级</f>
        <v/>
      </c>
      <c r="S438" s="516" t="str">
        <f>二年级50米跑得分</f>
        <v/>
      </c>
      <c r="T438" s="517" t="str">
        <f>二年级等级</f>
        <v/>
      </c>
      <c r="U438" s="516" t="str">
        <f>二年级坐位体前屈得分</f>
        <v/>
      </c>
      <c r="V438" s="517" t="str">
        <f>二年级等级</f>
        <v/>
      </c>
      <c r="W438" s="516" t="str">
        <f>二年级一分钟跳绳得分</f>
        <v/>
      </c>
      <c r="X438" s="517" t="str">
        <f>二年级等级</f>
        <v/>
      </c>
      <c r="Y438" s="515"/>
      <c r="Z438" s="518"/>
      <c r="AA438" s="533"/>
      <c r="AB438" s="515"/>
      <c r="AC438" s="533" t="str">
        <f>二年级跳绳附加分</f>
        <v/>
      </c>
      <c r="AD438" s="534" t="str">
        <f>二年级标准分</f>
        <v/>
      </c>
      <c r="AE438" s="534" t="str">
        <f>二年级总分</f>
        <v/>
      </c>
      <c r="AF438" s="517" t="str">
        <f>二年级等级</f>
        <v/>
      </c>
    </row>
    <row r="439" spans="1:32">
      <c r="A439" s="476">
        <v>207</v>
      </c>
      <c r="B439" s="477">
        <v>17</v>
      </c>
      <c r="C439" s="478"/>
      <c r="D439" s="471"/>
      <c r="E439" s="472"/>
      <c r="F439" s="473"/>
      <c r="G439" s="480"/>
      <c r="H439" s="475"/>
      <c r="I439" s="501"/>
      <c r="J439" s="502"/>
      <c r="K439" s="495"/>
      <c r="L439" s="649"/>
      <c r="M439" s="644"/>
      <c r="N439" s="505" t="str">
        <f>二年级BMI</f>
        <v/>
      </c>
      <c r="O439" s="499" t="str">
        <f>二年级BMI等级</f>
        <v/>
      </c>
      <c r="P439" s="500" t="str">
        <f>二年级BMI得分</f>
        <v/>
      </c>
      <c r="Q439" s="515" t="str">
        <f>二年级肺活量得分</f>
        <v/>
      </c>
      <c r="R439" s="512" t="str">
        <f>二年级等级</f>
        <v/>
      </c>
      <c r="S439" s="516" t="str">
        <f>二年级50米跑得分</f>
        <v/>
      </c>
      <c r="T439" s="517" t="str">
        <f>二年级等级</f>
        <v/>
      </c>
      <c r="U439" s="516" t="str">
        <f>二年级坐位体前屈得分</f>
        <v/>
      </c>
      <c r="V439" s="517" t="str">
        <f>二年级等级</f>
        <v/>
      </c>
      <c r="W439" s="516" t="str">
        <f>二年级一分钟跳绳得分</f>
        <v/>
      </c>
      <c r="X439" s="517" t="str">
        <f>二年级等级</f>
        <v/>
      </c>
      <c r="Y439" s="515"/>
      <c r="Z439" s="518"/>
      <c r="AA439" s="533"/>
      <c r="AB439" s="515"/>
      <c r="AC439" s="533" t="str">
        <f>二年级跳绳附加分</f>
        <v/>
      </c>
      <c r="AD439" s="534" t="str">
        <f>二年级标准分</f>
        <v/>
      </c>
      <c r="AE439" s="534" t="str">
        <f>二年级总分</f>
        <v/>
      </c>
      <c r="AF439" s="517" t="str">
        <f>二年级等级</f>
        <v/>
      </c>
    </row>
    <row r="440" spans="1:32">
      <c r="A440" s="476">
        <v>207</v>
      </c>
      <c r="B440" s="477">
        <v>18</v>
      </c>
      <c r="C440" s="478"/>
      <c r="D440" s="471"/>
      <c r="E440" s="472"/>
      <c r="F440" s="473"/>
      <c r="G440" s="480"/>
      <c r="H440" s="475"/>
      <c r="I440" s="501"/>
      <c r="J440" s="502"/>
      <c r="K440" s="495"/>
      <c r="L440" s="649"/>
      <c r="M440" s="644"/>
      <c r="N440" s="505" t="str">
        <f>二年级BMI</f>
        <v/>
      </c>
      <c r="O440" s="499" t="str">
        <f>二年级BMI等级</f>
        <v/>
      </c>
      <c r="P440" s="500" t="str">
        <f>二年级BMI得分</f>
        <v/>
      </c>
      <c r="Q440" s="515" t="str">
        <f>二年级肺活量得分</f>
        <v/>
      </c>
      <c r="R440" s="512" t="str">
        <f>二年级等级</f>
        <v/>
      </c>
      <c r="S440" s="516" t="str">
        <f>二年级50米跑得分</f>
        <v/>
      </c>
      <c r="T440" s="517" t="str">
        <f>二年级等级</f>
        <v/>
      </c>
      <c r="U440" s="516" t="str">
        <f>二年级坐位体前屈得分</f>
        <v/>
      </c>
      <c r="V440" s="517" t="str">
        <f>二年级等级</f>
        <v/>
      </c>
      <c r="W440" s="516" t="str">
        <f>二年级一分钟跳绳得分</f>
        <v/>
      </c>
      <c r="X440" s="517" t="str">
        <f>二年级等级</f>
        <v/>
      </c>
      <c r="Y440" s="515"/>
      <c r="Z440" s="518"/>
      <c r="AA440" s="533"/>
      <c r="AB440" s="515"/>
      <c r="AC440" s="533" t="str">
        <f>二年级跳绳附加分</f>
        <v/>
      </c>
      <c r="AD440" s="534" t="str">
        <f>二年级标准分</f>
        <v/>
      </c>
      <c r="AE440" s="534" t="str">
        <f>二年级总分</f>
        <v/>
      </c>
      <c r="AF440" s="517" t="str">
        <f>二年级等级</f>
        <v/>
      </c>
    </row>
    <row r="441" spans="1:32">
      <c r="A441" s="476">
        <v>207</v>
      </c>
      <c r="B441" s="477">
        <v>19</v>
      </c>
      <c r="C441" s="478"/>
      <c r="D441" s="471"/>
      <c r="E441" s="472"/>
      <c r="F441" s="473"/>
      <c r="G441" s="480"/>
      <c r="H441" s="475"/>
      <c r="I441" s="501"/>
      <c r="J441" s="502"/>
      <c r="K441" s="495"/>
      <c r="L441" s="649"/>
      <c r="M441" s="644"/>
      <c r="N441" s="505" t="str">
        <f>二年级BMI</f>
        <v/>
      </c>
      <c r="O441" s="499" t="str">
        <f>二年级BMI等级</f>
        <v/>
      </c>
      <c r="P441" s="500" t="str">
        <f>二年级BMI得分</f>
        <v/>
      </c>
      <c r="Q441" s="515" t="str">
        <f>二年级肺活量得分</f>
        <v/>
      </c>
      <c r="R441" s="512" t="str">
        <f>二年级等级</f>
        <v/>
      </c>
      <c r="S441" s="516" t="str">
        <f>二年级50米跑得分</f>
        <v/>
      </c>
      <c r="T441" s="517" t="str">
        <f>二年级等级</f>
        <v/>
      </c>
      <c r="U441" s="516" t="str">
        <f>二年级坐位体前屈得分</f>
        <v/>
      </c>
      <c r="V441" s="517" t="str">
        <f>二年级等级</f>
        <v/>
      </c>
      <c r="W441" s="516" t="str">
        <f>二年级一分钟跳绳得分</f>
        <v/>
      </c>
      <c r="X441" s="517" t="str">
        <f>二年级等级</f>
        <v/>
      </c>
      <c r="Y441" s="515"/>
      <c r="Z441" s="518"/>
      <c r="AA441" s="533"/>
      <c r="AB441" s="515"/>
      <c r="AC441" s="533" t="str">
        <f>二年级跳绳附加分</f>
        <v/>
      </c>
      <c r="AD441" s="534" t="str">
        <f>二年级标准分</f>
        <v/>
      </c>
      <c r="AE441" s="534" t="str">
        <f>二年级总分</f>
        <v/>
      </c>
      <c r="AF441" s="517" t="str">
        <f>二年级等级</f>
        <v/>
      </c>
    </row>
    <row r="442" spans="1:32">
      <c r="A442" s="476">
        <v>207</v>
      </c>
      <c r="B442" s="477">
        <v>20</v>
      </c>
      <c r="C442" s="478"/>
      <c r="D442" s="471"/>
      <c r="E442" s="472"/>
      <c r="F442" s="473"/>
      <c r="G442" s="480"/>
      <c r="H442" s="475"/>
      <c r="I442" s="501"/>
      <c r="J442" s="502"/>
      <c r="K442" s="495"/>
      <c r="L442" s="649"/>
      <c r="M442" s="644"/>
      <c r="N442" s="505" t="str">
        <f>二年级BMI</f>
        <v/>
      </c>
      <c r="O442" s="499" t="str">
        <f>二年级BMI等级</f>
        <v/>
      </c>
      <c r="P442" s="500" t="str">
        <f>二年级BMI得分</f>
        <v/>
      </c>
      <c r="Q442" s="515" t="str">
        <f>二年级肺活量得分</f>
        <v/>
      </c>
      <c r="R442" s="512" t="str">
        <f>二年级等级</f>
        <v/>
      </c>
      <c r="S442" s="516" t="str">
        <f>二年级50米跑得分</f>
        <v/>
      </c>
      <c r="T442" s="517" t="str">
        <f>二年级等级</f>
        <v/>
      </c>
      <c r="U442" s="516" t="str">
        <f>二年级坐位体前屈得分</f>
        <v/>
      </c>
      <c r="V442" s="517" t="str">
        <f>二年级等级</f>
        <v/>
      </c>
      <c r="W442" s="516" t="str">
        <f>二年级一分钟跳绳得分</f>
        <v/>
      </c>
      <c r="X442" s="517" t="str">
        <f>二年级等级</f>
        <v/>
      </c>
      <c r="Y442" s="515"/>
      <c r="Z442" s="518"/>
      <c r="AA442" s="533"/>
      <c r="AB442" s="515"/>
      <c r="AC442" s="533" t="str">
        <f>二年级跳绳附加分</f>
        <v/>
      </c>
      <c r="AD442" s="534" t="str">
        <f>二年级标准分</f>
        <v/>
      </c>
      <c r="AE442" s="534" t="str">
        <f>二年级总分</f>
        <v/>
      </c>
      <c r="AF442" s="517" t="str">
        <f>二年级等级</f>
        <v/>
      </c>
    </row>
    <row r="443" spans="1:32">
      <c r="A443" s="476">
        <v>207</v>
      </c>
      <c r="B443" s="477">
        <v>21</v>
      </c>
      <c r="C443" s="478"/>
      <c r="D443" s="471"/>
      <c r="E443" s="472"/>
      <c r="F443" s="473"/>
      <c r="G443" s="480"/>
      <c r="H443" s="475"/>
      <c r="I443" s="501"/>
      <c r="J443" s="502"/>
      <c r="K443" s="495"/>
      <c r="L443" s="649"/>
      <c r="M443" s="644"/>
      <c r="N443" s="505" t="str">
        <f>二年级BMI</f>
        <v/>
      </c>
      <c r="O443" s="499" t="str">
        <f>二年级BMI等级</f>
        <v/>
      </c>
      <c r="P443" s="500" t="str">
        <f>二年级BMI得分</f>
        <v/>
      </c>
      <c r="Q443" s="515" t="str">
        <f>二年级肺活量得分</f>
        <v/>
      </c>
      <c r="R443" s="512" t="str">
        <f>二年级等级</f>
        <v/>
      </c>
      <c r="S443" s="516" t="str">
        <f>二年级50米跑得分</f>
        <v/>
      </c>
      <c r="T443" s="517" t="str">
        <f>二年级等级</f>
        <v/>
      </c>
      <c r="U443" s="516" t="str">
        <f>二年级坐位体前屈得分</f>
        <v/>
      </c>
      <c r="V443" s="517" t="str">
        <f>二年级等级</f>
        <v/>
      </c>
      <c r="W443" s="516" t="str">
        <f>二年级一分钟跳绳得分</f>
        <v/>
      </c>
      <c r="X443" s="517" t="str">
        <f>二年级等级</f>
        <v/>
      </c>
      <c r="Y443" s="515"/>
      <c r="Z443" s="518"/>
      <c r="AA443" s="533"/>
      <c r="AB443" s="515"/>
      <c r="AC443" s="533" t="str">
        <f>二年级跳绳附加分</f>
        <v/>
      </c>
      <c r="AD443" s="534" t="str">
        <f>二年级标准分</f>
        <v/>
      </c>
      <c r="AE443" s="534" t="str">
        <f>二年级总分</f>
        <v/>
      </c>
      <c r="AF443" s="517" t="str">
        <f>二年级等级</f>
        <v/>
      </c>
    </row>
    <row r="444" spans="1:32">
      <c r="A444" s="476">
        <v>207</v>
      </c>
      <c r="B444" s="477">
        <v>22</v>
      </c>
      <c r="C444" s="478"/>
      <c r="D444" s="471"/>
      <c r="E444" s="472"/>
      <c r="F444" s="473"/>
      <c r="G444" s="480"/>
      <c r="H444" s="475"/>
      <c r="I444" s="501"/>
      <c r="J444" s="502"/>
      <c r="K444" s="495"/>
      <c r="L444" s="649"/>
      <c r="M444" s="644"/>
      <c r="N444" s="505" t="str">
        <f>二年级BMI</f>
        <v/>
      </c>
      <c r="O444" s="499" t="str">
        <f>二年级BMI等级</f>
        <v/>
      </c>
      <c r="P444" s="500" t="str">
        <f>二年级BMI得分</f>
        <v/>
      </c>
      <c r="Q444" s="515" t="str">
        <f>二年级肺活量得分</f>
        <v/>
      </c>
      <c r="R444" s="512" t="str">
        <f>二年级等级</f>
        <v/>
      </c>
      <c r="S444" s="516" t="str">
        <f>二年级50米跑得分</f>
        <v/>
      </c>
      <c r="T444" s="517" t="str">
        <f>二年级等级</f>
        <v/>
      </c>
      <c r="U444" s="516" t="str">
        <f>二年级坐位体前屈得分</f>
        <v/>
      </c>
      <c r="V444" s="517" t="str">
        <f>二年级等级</f>
        <v/>
      </c>
      <c r="W444" s="516" t="str">
        <f>二年级一分钟跳绳得分</f>
        <v/>
      </c>
      <c r="X444" s="517" t="str">
        <f>二年级等级</f>
        <v/>
      </c>
      <c r="Y444" s="515"/>
      <c r="Z444" s="518"/>
      <c r="AA444" s="533"/>
      <c r="AB444" s="515"/>
      <c r="AC444" s="533" t="str">
        <f>二年级跳绳附加分</f>
        <v/>
      </c>
      <c r="AD444" s="534" t="str">
        <f>二年级标准分</f>
        <v/>
      </c>
      <c r="AE444" s="534" t="str">
        <f>二年级总分</f>
        <v/>
      </c>
      <c r="AF444" s="517" t="str">
        <f>二年级等级</f>
        <v/>
      </c>
    </row>
    <row r="445" spans="1:32">
      <c r="A445" s="476">
        <v>207</v>
      </c>
      <c r="B445" s="477">
        <v>23</v>
      </c>
      <c r="C445" s="478"/>
      <c r="D445" s="471"/>
      <c r="E445" s="472"/>
      <c r="F445" s="473"/>
      <c r="G445" s="480"/>
      <c r="H445" s="475"/>
      <c r="I445" s="501"/>
      <c r="J445" s="502"/>
      <c r="K445" s="495"/>
      <c r="L445" s="649"/>
      <c r="M445" s="644"/>
      <c r="N445" s="505" t="str">
        <f>二年级BMI</f>
        <v/>
      </c>
      <c r="O445" s="499" t="str">
        <f>二年级BMI等级</f>
        <v/>
      </c>
      <c r="P445" s="500" t="str">
        <f>二年级BMI得分</f>
        <v/>
      </c>
      <c r="Q445" s="515" t="str">
        <f>二年级肺活量得分</f>
        <v/>
      </c>
      <c r="R445" s="512" t="str">
        <f>二年级等级</f>
        <v/>
      </c>
      <c r="S445" s="516" t="str">
        <f>二年级50米跑得分</f>
        <v/>
      </c>
      <c r="T445" s="517" t="str">
        <f>二年级等级</f>
        <v/>
      </c>
      <c r="U445" s="516" t="str">
        <f>二年级坐位体前屈得分</f>
        <v/>
      </c>
      <c r="V445" s="517" t="str">
        <f>二年级等级</f>
        <v/>
      </c>
      <c r="W445" s="516" t="str">
        <f>二年级一分钟跳绳得分</f>
        <v/>
      </c>
      <c r="X445" s="517" t="str">
        <f>二年级等级</f>
        <v/>
      </c>
      <c r="Y445" s="515"/>
      <c r="Z445" s="518"/>
      <c r="AA445" s="533"/>
      <c r="AB445" s="515"/>
      <c r="AC445" s="533" t="str">
        <f>二年级跳绳附加分</f>
        <v/>
      </c>
      <c r="AD445" s="534" t="str">
        <f>二年级标准分</f>
        <v/>
      </c>
      <c r="AE445" s="534" t="str">
        <f>二年级总分</f>
        <v/>
      </c>
      <c r="AF445" s="517" t="str">
        <f>二年级等级</f>
        <v/>
      </c>
    </row>
    <row r="446" spans="1:32">
      <c r="A446" s="476">
        <v>207</v>
      </c>
      <c r="B446" s="477">
        <v>24</v>
      </c>
      <c r="C446" s="478"/>
      <c r="D446" s="471"/>
      <c r="E446" s="472"/>
      <c r="F446" s="473"/>
      <c r="G446" s="480"/>
      <c r="H446" s="475"/>
      <c r="I446" s="501"/>
      <c r="J446" s="502"/>
      <c r="K446" s="495"/>
      <c r="L446" s="649"/>
      <c r="M446" s="644"/>
      <c r="N446" s="505" t="str">
        <f>二年级BMI</f>
        <v/>
      </c>
      <c r="O446" s="499" t="str">
        <f>二年级BMI等级</f>
        <v/>
      </c>
      <c r="P446" s="500" t="str">
        <f>二年级BMI得分</f>
        <v/>
      </c>
      <c r="Q446" s="515" t="str">
        <f>二年级肺活量得分</f>
        <v/>
      </c>
      <c r="R446" s="512" t="str">
        <f>二年级等级</f>
        <v/>
      </c>
      <c r="S446" s="516" t="str">
        <f>二年级50米跑得分</f>
        <v/>
      </c>
      <c r="T446" s="517" t="str">
        <f>二年级等级</f>
        <v/>
      </c>
      <c r="U446" s="516" t="str">
        <f>二年级坐位体前屈得分</f>
        <v/>
      </c>
      <c r="V446" s="517" t="str">
        <f>二年级等级</f>
        <v/>
      </c>
      <c r="W446" s="516" t="str">
        <f>二年级一分钟跳绳得分</f>
        <v/>
      </c>
      <c r="X446" s="517" t="str">
        <f>二年级等级</f>
        <v/>
      </c>
      <c r="Y446" s="515"/>
      <c r="Z446" s="518"/>
      <c r="AA446" s="533"/>
      <c r="AB446" s="515"/>
      <c r="AC446" s="533" t="str">
        <f>二年级跳绳附加分</f>
        <v/>
      </c>
      <c r="AD446" s="534" t="str">
        <f>二年级标准分</f>
        <v/>
      </c>
      <c r="AE446" s="534" t="str">
        <f>二年级总分</f>
        <v/>
      </c>
      <c r="AF446" s="517" t="str">
        <f>二年级等级</f>
        <v/>
      </c>
    </row>
    <row r="447" spans="1:32">
      <c r="A447" s="476">
        <v>207</v>
      </c>
      <c r="B447" s="477">
        <v>25</v>
      </c>
      <c r="C447" s="478"/>
      <c r="D447" s="471"/>
      <c r="E447" s="472"/>
      <c r="F447" s="473"/>
      <c r="G447" s="480"/>
      <c r="H447" s="475"/>
      <c r="I447" s="501"/>
      <c r="J447" s="502"/>
      <c r="K447" s="495"/>
      <c r="L447" s="649"/>
      <c r="M447" s="644"/>
      <c r="N447" s="505" t="str">
        <f>二年级BMI</f>
        <v/>
      </c>
      <c r="O447" s="499" t="str">
        <f>二年级BMI等级</f>
        <v/>
      </c>
      <c r="P447" s="500" t="str">
        <f>二年级BMI得分</f>
        <v/>
      </c>
      <c r="Q447" s="515" t="str">
        <f>二年级肺活量得分</f>
        <v/>
      </c>
      <c r="R447" s="512" t="str">
        <f>二年级等级</f>
        <v/>
      </c>
      <c r="S447" s="516" t="str">
        <f>二年级50米跑得分</f>
        <v/>
      </c>
      <c r="T447" s="517" t="str">
        <f>二年级等级</f>
        <v/>
      </c>
      <c r="U447" s="516" t="str">
        <f>二年级坐位体前屈得分</f>
        <v/>
      </c>
      <c r="V447" s="517" t="str">
        <f>二年级等级</f>
        <v/>
      </c>
      <c r="W447" s="516" t="str">
        <f>二年级一分钟跳绳得分</f>
        <v/>
      </c>
      <c r="X447" s="517" t="str">
        <f>二年级等级</f>
        <v/>
      </c>
      <c r="Y447" s="515"/>
      <c r="Z447" s="518"/>
      <c r="AA447" s="533"/>
      <c r="AB447" s="515"/>
      <c r="AC447" s="533" t="str">
        <f>二年级跳绳附加分</f>
        <v/>
      </c>
      <c r="AD447" s="534" t="str">
        <f>二年级标准分</f>
        <v/>
      </c>
      <c r="AE447" s="534" t="str">
        <f>二年级总分</f>
        <v/>
      </c>
      <c r="AF447" s="517" t="str">
        <f>二年级等级</f>
        <v/>
      </c>
    </row>
    <row r="448" spans="1:32">
      <c r="A448" s="476">
        <v>207</v>
      </c>
      <c r="B448" s="477">
        <v>26</v>
      </c>
      <c r="C448" s="478"/>
      <c r="D448" s="471"/>
      <c r="E448" s="472"/>
      <c r="F448" s="473"/>
      <c r="G448" s="480"/>
      <c r="H448" s="475"/>
      <c r="I448" s="501"/>
      <c r="J448" s="502"/>
      <c r="K448" s="495"/>
      <c r="L448" s="649"/>
      <c r="M448" s="644"/>
      <c r="N448" s="505" t="str">
        <f>二年级BMI</f>
        <v/>
      </c>
      <c r="O448" s="499" t="str">
        <f>二年级BMI等级</f>
        <v/>
      </c>
      <c r="P448" s="500" t="str">
        <f>二年级BMI得分</f>
        <v/>
      </c>
      <c r="Q448" s="515" t="str">
        <f>二年级肺活量得分</f>
        <v/>
      </c>
      <c r="R448" s="512" t="str">
        <f>二年级等级</f>
        <v/>
      </c>
      <c r="S448" s="516" t="str">
        <f>二年级50米跑得分</f>
        <v/>
      </c>
      <c r="T448" s="517" t="str">
        <f>二年级等级</f>
        <v/>
      </c>
      <c r="U448" s="516" t="str">
        <f>二年级坐位体前屈得分</f>
        <v/>
      </c>
      <c r="V448" s="517" t="str">
        <f>二年级等级</f>
        <v/>
      </c>
      <c r="W448" s="516" t="str">
        <f>二年级一分钟跳绳得分</f>
        <v/>
      </c>
      <c r="X448" s="517" t="str">
        <f>二年级等级</f>
        <v/>
      </c>
      <c r="Y448" s="515"/>
      <c r="Z448" s="518"/>
      <c r="AA448" s="533"/>
      <c r="AB448" s="515"/>
      <c r="AC448" s="533" t="str">
        <f>二年级跳绳附加分</f>
        <v/>
      </c>
      <c r="AD448" s="534" t="str">
        <f>二年级标准分</f>
        <v/>
      </c>
      <c r="AE448" s="534" t="str">
        <f>二年级总分</f>
        <v/>
      </c>
      <c r="AF448" s="517" t="str">
        <f>二年级等级</f>
        <v/>
      </c>
    </row>
    <row r="449" spans="1:32">
      <c r="A449" s="476">
        <v>207</v>
      </c>
      <c r="B449" s="477">
        <v>27</v>
      </c>
      <c r="C449" s="478"/>
      <c r="D449" s="471"/>
      <c r="E449" s="472"/>
      <c r="F449" s="473"/>
      <c r="G449" s="480"/>
      <c r="H449" s="475"/>
      <c r="I449" s="501"/>
      <c r="J449" s="502"/>
      <c r="K449" s="495"/>
      <c r="L449" s="649"/>
      <c r="M449" s="644"/>
      <c r="N449" s="505" t="str">
        <f>二年级BMI</f>
        <v/>
      </c>
      <c r="O449" s="499" t="str">
        <f>二年级BMI等级</f>
        <v/>
      </c>
      <c r="P449" s="500" t="str">
        <f>二年级BMI得分</f>
        <v/>
      </c>
      <c r="Q449" s="515" t="str">
        <f>二年级肺活量得分</f>
        <v/>
      </c>
      <c r="R449" s="512" t="str">
        <f>二年级等级</f>
        <v/>
      </c>
      <c r="S449" s="516" t="str">
        <f>二年级50米跑得分</f>
        <v/>
      </c>
      <c r="T449" s="517" t="str">
        <f>二年级等级</f>
        <v/>
      </c>
      <c r="U449" s="516" t="str">
        <f>二年级坐位体前屈得分</f>
        <v/>
      </c>
      <c r="V449" s="517" t="str">
        <f>二年级等级</f>
        <v/>
      </c>
      <c r="W449" s="516" t="str">
        <f>二年级一分钟跳绳得分</f>
        <v/>
      </c>
      <c r="X449" s="517" t="str">
        <f>二年级等级</f>
        <v/>
      </c>
      <c r="Y449" s="515"/>
      <c r="Z449" s="518"/>
      <c r="AA449" s="533"/>
      <c r="AB449" s="515"/>
      <c r="AC449" s="533" t="str">
        <f>二年级跳绳附加分</f>
        <v/>
      </c>
      <c r="AD449" s="534" t="str">
        <f>二年级标准分</f>
        <v/>
      </c>
      <c r="AE449" s="534" t="str">
        <f>二年级总分</f>
        <v/>
      </c>
      <c r="AF449" s="517" t="str">
        <f>二年级等级</f>
        <v/>
      </c>
    </row>
    <row r="450" spans="1:32">
      <c r="A450" s="476">
        <v>207</v>
      </c>
      <c r="B450" s="477">
        <v>28</v>
      </c>
      <c r="C450" s="478"/>
      <c r="D450" s="471"/>
      <c r="E450" s="472"/>
      <c r="F450" s="473"/>
      <c r="G450" s="480"/>
      <c r="H450" s="475"/>
      <c r="I450" s="501"/>
      <c r="J450" s="502"/>
      <c r="K450" s="495"/>
      <c r="L450" s="649"/>
      <c r="M450" s="644"/>
      <c r="N450" s="505" t="str">
        <f>二年级BMI</f>
        <v/>
      </c>
      <c r="O450" s="499" t="str">
        <f>二年级BMI等级</f>
        <v/>
      </c>
      <c r="P450" s="500" t="str">
        <f>二年级BMI得分</f>
        <v/>
      </c>
      <c r="Q450" s="515" t="str">
        <f>二年级肺活量得分</f>
        <v/>
      </c>
      <c r="R450" s="512" t="str">
        <f>二年级等级</f>
        <v/>
      </c>
      <c r="S450" s="516" t="str">
        <f>二年级50米跑得分</f>
        <v/>
      </c>
      <c r="T450" s="517" t="str">
        <f>二年级等级</f>
        <v/>
      </c>
      <c r="U450" s="516" t="str">
        <f>二年级坐位体前屈得分</f>
        <v/>
      </c>
      <c r="V450" s="517" t="str">
        <f>二年级等级</f>
        <v/>
      </c>
      <c r="W450" s="516" t="str">
        <f>二年级一分钟跳绳得分</f>
        <v/>
      </c>
      <c r="X450" s="517" t="str">
        <f>二年级等级</f>
        <v/>
      </c>
      <c r="Y450" s="515"/>
      <c r="Z450" s="518"/>
      <c r="AA450" s="533"/>
      <c r="AB450" s="515"/>
      <c r="AC450" s="533" t="str">
        <f>二年级跳绳附加分</f>
        <v/>
      </c>
      <c r="AD450" s="534" t="str">
        <f>二年级标准分</f>
        <v/>
      </c>
      <c r="AE450" s="534" t="str">
        <f>二年级总分</f>
        <v/>
      </c>
      <c r="AF450" s="517" t="str">
        <f>二年级等级</f>
        <v/>
      </c>
    </row>
    <row r="451" spans="1:32">
      <c r="A451" s="476">
        <v>207</v>
      </c>
      <c r="B451" s="477">
        <v>29</v>
      </c>
      <c r="C451" s="478"/>
      <c r="D451" s="471"/>
      <c r="E451" s="472"/>
      <c r="F451" s="473"/>
      <c r="G451" s="480"/>
      <c r="H451" s="475"/>
      <c r="I451" s="501"/>
      <c r="J451" s="502"/>
      <c r="K451" s="495"/>
      <c r="L451" s="649"/>
      <c r="M451" s="644"/>
      <c r="N451" s="505" t="str">
        <f>二年级BMI</f>
        <v/>
      </c>
      <c r="O451" s="499" t="str">
        <f>二年级BMI等级</f>
        <v/>
      </c>
      <c r="P451" s="500" t="str">
        <f>二年级BMI得分</f>
        <v/>
      </c>
      <c r="Q451" s="515" t="str">
        <f>二年级肺活量得分</f>
        <v/>
      </c>
      <c r="R451" s="512" t="str">
        <f>二年级等级</f>
        <v/>
      </c>
      <c r="S451" s="516" t="str">
        <f>二年级50米跑得分</f>
        <v/>
      </c>
      <c r="T451" s="517" t="str">
        <f>二年级等级</f>
        <v/>
      </c>
      <c r="U451" s="516" t="str">
        <f>二年级坐位体前屈得分</f>
        <v/>
      </c>
      <c r="V451" s="517" t="str">
        <f>二年级等级</f>
        <v/>
      </c>
      <c r="W451" s="516" t="str">
        <f>二年级一分钟跳绳得分</f>
        <v/>
      </c>
      <c r="X451" s="517" t="str">
        <f>二年级等级</f>
        <v/>
      </c>
      <c r="Y451" s="515"/>
      <c r="Z451" s="518"/>
      <c r="AA451" s="533"/>
      <c r="AB451" s="515"/>
      <c r="AC451" s="533" t="str">
        <f>二年级跳绳附加分</f>
        <v/>
      </c>
      <c r="AD451" s="534" t="str">
        <f>二年级标准分</f>
        <v/>
      </c>
      <c r="AE451" s="534" t="str">
        <f>二年级总分</f>
        <v/>
      </c>
      <c r="AF451" s="517" t="str">
        <f>二年级等级</f>
        <v/>
      </c>
    </row>
    <row r="452" spans="1:32">
      <c r="A452" s="476">
        <v>207</v>
      </c>
      <c r="B452" s="477">
        <v>30</v>
      </c>
      <c r="C452" s="478"/>
      <c r="D452" s="471"/>
      <c r="E452" s="472"/>
      <c r="F452" s="473"/>
      <c r="G452" s="480"/>
      <c r="H452" s="475"/>
      <c r="I452" s="501"/>
      <c r="J452" s="502"/>
      <c r="K452" s="495"/>
      <c r="L452" s="649"/>
      <c r="M452" s="644"/>
      <c r="N452" s="505" t="str">
        <f>二年级BMI</f>
        <v/>
      </c>
      <c r="O452" s="499" t="str">
        <f>二年级BMI等级</f>
        <v/>
      </c>
      <c r="P452" s="500" t="str">
        <f>二年级BMI得分</f>
        <v/>
      </c>
      <c r="Q452" s="515" t="str">
        <f>二年级肺活量得分</f>
        <v/>
      </c>
      <c r="R452" s="512" t="str">
        <f>二年级等级</f>
        <v/>
      </c>
      <c r="S452" s="516" t="str">
        <f>二年级50米跑得分</f>
        <v/>
      </c>
      <c r="T452" s="517" t="str">
        <f>二年级等级</f>
        <v/>
      </c>
      <c r="U452" s="516" t="str">
        <f>二年级坐位体前屈得分</f>
        <v/>
      </c>
      <c r="V452" s="517" t="str">
        <f>二年级等级</f>
        <v/>
      </c>
      <c r="W452" s="516" t="str">
        <f>二年级一分钟跳绳得分</f>
        <v/>
      </c>
      <c r="X452" s="517" t="str">
        <f>二年级等级</f>
        <v/>
      </c>
      <c r="Y452" s="515"/>
      <c r="Z452" s="518"/>
      <c r="AA452" s="533"/>
      <c r="AB452" s="515"/>
      <c r="AC452" s="533" t="str">
        <f>二年级跳绳附加分</f>
        <v/>
      </c>
      <c r="AD452" s="534" t="str">
        <f>二年级标准分</f>
        <v/>
      </c>
      <c r="AE452" s="534" t="str">
        <f>二年级总分</f>
        <v/>
      </c>
      <c r="AF452" s="517" t="str">
        <f>二年级等级</f>
        <v/>
      </c>
    </row>
    <row r="453" spans="1:32">
      <c r="A453" s="476">
        <v>207</v>
      </c>
      <c r="B453" s="477">
        <v>31</v>
      </c>
      <c r="C453" s="478"/>
      <c r="D453" s="471"/>
      <c r="E453" s="472"/>
      <c r="F453" s="473"/>
      <c r="G453" s="480"/>
      <c r="H453" s="475"/>
      <c r="I453" s="501"/>
      <c r="J453" s="502"/>
      <c r="K453" s="495"/>
      <c r="L453" s="649"/>
      <c r="M453" s="644"/>
      <c r="N453" s="505" t="str">
        <f>二年级BMI</f>
        <v/>
      </c>
      <c r="O453" s="499" t="str">
        <f>二年级BMI等级</f>
        <v/>
      </c>
      <c r="P453" s="500" t="str">
        <f>二年级BMI得分</f>
        <v/>
      </c>
      <c r="Q453" s="515" t="str">
        <f>二年级肺活量得分</f>
        <v/>
      </c>
      <c r="R453" s="512" t="str">
        <f>二年级等级</f>
        <v/>
      </c>
      <c r="S453" s="516" t="str">
        <f>二年级50米跑得分</f>
        <v/>
      </c>
      <c r="T453" s="517" t="str">
        <f>二年级等级</f>
        <v/>
      </c>
      <c r="U453" s="516" t="str">
        <f>二年级坐位体前屈得分</f>
        <v/>
      </c>
      <c r="V453" s="517" t="str">
        <f>二年级等级</f>
        <v/>
      </c>
      <c r="W453" s="516" t="str">
        <f>二年级一分钟跳绳得分</f>
        <v/>
      </c>
      <c r="X453" s="517" t="str">
        <f>二年级等级</f>
        <v/>
      </c>
      <c r="Y453" s="515"/>
      <c r="Z453" s="518"/>
      <c r="AA453" s="533"/>
      <c r="AB453" s="515"/>
      <c r="AC453" s="533" t="str">
        <f>二年级跳绳附加分</f>
        <v/>
      </c>
      <c r="AD453" s="534" t="str">
        <f>二年级标准分</f>
        <v/>
      </c>
      <c r="AE453" s="534" t="str">
        <f>二年级总分</f>
        <v/>
      </c>
      <c r="AF453" s="517" t="str">
        <f>二年级等级</f>
        <v/>
      </c>
    </row>
    <row r="454" spans="1:32">
      <c r="A454" s="476">
        <v>207</v>
      </c>
      <c r="B454" s="477">
        <v>32</v>
      </c>
      <c r="C454" s="478"/>
      <c r="D454" s="471"/>
      <c r="E454" s="478"/>
      <c r="F454" s="473"/>
      <c r="G454" s="480"/>
      <c r="H454" s="475"/>
      <c r="I454" s="501"/>
      <c r="J454" s="502"/>
      <c r="K454" s="502"/>
      <c r="L454" s="649"/>
      <c r="M454" s="644"/>
      <c r="N454" s="505" t="str">
        <f>二年级BMI</f>
        <v/>
      </c>
      <c r="O454" s="499" t="str">
        <f>二年级BMI等级</f>
        <v/>
      </c>
      <c r="P454" s="500" t="str">
        <f>二年级BMI得分</f>
        <v/>
      </c>
      <c r="Q454" s="515" t="str">
        <f>二年级肺活量得分</f>
        <v/>
      </c>
      <c r="R454" s="512" t="str">
        <f>二年级等级</f>
        <v/>
      </c>
      <c r="S454" s="516" t="str">
        <f>二年级50米跑得分</f>
        <v/>
      </c>
      <c r="T454" s="517" t="str">
        <f>二年级等级</f>
        <v/>
      </c>
      <c r="U454" s="516" t="str">
        <f>二年级坐位体前屈得分</f>
        <v/>
      </c>
      <c r="V454" s="517" t="str">
        <f>二年级等级</f>
        <v/>
      </c>
      <c r="W454" s="516" t="str">
        <f>二年级一分钟跳绳得分</f>
        <v/>
      </c>
      <c r="X454" s="517" t="str">
        <f>二年级等级</f>
        <v/>
      </c>
      <c r="Y454" s="515"/>
      <c r="Z454" s="518"/>
      <c r="AA454" s="533"/>
      <c r="AB454" s="515"/>
      <c r="AC454" s="533" t="str">
        <f>二年级跳绳附加分</f>
        <v/>
      </c>
      <c r="AD454" s="534" t="str">
        <f>二年级标准分</f>
        <v/>
      </c>
      <c r="AE454" s="534" t="str">
        <f>二年级总分</f>
        <v/>
      </c>
      <c r="AF454" s="517" t="str">
        <f>二年级等级</f>
        <v/>
      </c>
    </row>
    <row r="455" spans="1:32">
      <c r="A455" s="476">
        <v>207</v>
      </c>
      <c r="B455" s="477">
        <v>33</v>
      </c>
      <c r="C455" s="478"/>
      <c r="D455" s="471"/>
      <c r="E455" s="478"/>
      <c r="F455" s="473"/>
      <c r="G455" s="480"/>
      <c r="H455" s="475"/>
      <c r="I455" s="501"/>
      <c r="J455" s="502"/>
      <c r="K455" s="502"/>
      <c r="L455" s="649"/>
      <c r="M455" s="644"/>
      <c r="N455" s="505" t="str">
        <f>二年级BMI</f>
        <v/>
      </c>
      <c r="O455" s="499" t="str">
        <f>二年级BMI等级</f>
        <v/>
      </c>
      <c r="P455" s="500" t="str">
        <f>二年级BMI得分</f>
        <v/>
      </c>
      <c r="Q455" s="515" t="str">
        <f>二年级肺活量得分</f>
        <v/>
      </c>
      <c r="R455" s="512" t="str">
        <f>二年级等级</f>
        <v/>
      </c>
      <c r="S455" s="516" t="str">
        <f>二年级50米跑得分</f>
        <v/>
      </c>
      <c r="T455" s="517" t="str">
        <f>二年级等级</f>
        <v/>
      </c>
      <c r="U455" s="516" t="str">
        <f>二年级坐位体前屈得分</f>
        <v/>
      </c>
      <c r="V455" s="517" t="str">
        <f>二年级等级</f>
        <v/>
      </c>
      <c r="W455" s="516" t="str">
        <f>二年级一分钟跳绳得分</f>
        <v/>
      </c>
      <c r="X455" s="517" t="str">
        <f>二年级等级</f>
        <v/>
      </c>
      <c r="Y455" s="515"/>
      <c r="Z455" s="518"/>
      <c r="AA455" s="533"/>
      <c r="AB455" s="515"/>
      <c r="AC455" s="533" t="str">
        <f>二年级跳绳附加分</f>
        <v/>
      </c>
      <c r="AD455" s="534" t="str">
        <f>二年级标准分</f>
        <v/>
      </c>
      <c r="AE455" s="534" t="str">
        <f>二年级总分</f>
        <v/>
      </c>
      <c r="AF455" s="517" t="str">
        <f>二年级等级</f>
        <v/>
      </c>
    </row>
    <row r="456" spans="1:32">
      <c r="A456" s="476">
        <v>207</v>
      </c>
      <c r="B456" s="477">
        <v>34</v>
      </c>
      <c r="C456" s="478"/>
      <c r="D456" s="471"/>
      <c r="E456" s="478"/>
      <c r="F456" s="473"/>
      <c r="G456" s="480"/>
      <c r="H456" s="475"/>
      <c r="I456" s="501"/>
      <c r="J456" s="502"/>
      <c r="K456" s="502"/>
      <c r="L456" s="649"/>
      <c r="M456" s="644"/>
      <c r="N456" s="505" t="str">
        <f>二年级BMI</f>
        <v/>
      </c>
      <c r="O456" s="499" t="str">
        <f>二年级BMI等级</f>
        <v/>
      </c>
      <c r="P456" s="500" t="str">
        <f>二年级BMI得分</f>
        <v/>
      </c>
      <c r="Q456" s="515" t="str">
        <f>二年级肺活量得分</f>
        <v/>
      </c>
      <c r="R456" s="512" t="str">
        <f>二年级等级</f>
        <v/>
      </c>
      <c r="S456" s="516" t="str">
        <f>二年级50米跑得分</f>
        <v/>
      </c>
      <c r="T456" s="517" t="str">
        <f>二年级等级</f>
        <v/>
      </c>
      <c r="U456" s="516" t="str">
        <f>二年级坐位体前屈得分</f>
        <v/>
      </c>
      <c r="V456" s="517" t="str">
        <f>二年级等级</f>
        <v/>
      </c>
      <c r="W456" s="516" t="str">
        <f>二年级一分钟跳绳得分</f>
        <v/>
      </c>
      <c r="X456" s="517" t="str">
        <f>二年级等级</f>
        <v/>
      </c>
      <c r="Y456" s="515"/>
      <c r="Z456" s="518"/>
      <c r="AA456" s="533"/>
      <c r="AB456" s="515"/>
      <c r="AC456" s="533" t="str">
        <f>二年级跳绳附加分</f>
        <v/>
      </c>
      <c r="AD456" s="534" t="str">
        <f>二年级标准分</f>
        <v/>
      </c>
      <c r="AE456" s="534" t="str">
        <f>二年级总分</f>
        <v/>
      </c>
      <c r="AF456" s="517" t="str">
        <f>二年级等级</f>
        <v/>
      </c>
    </row>
    <row r="457" spans="1:32">
      <c r="A457" s="476">
        <v>207</v>
      </c>
      <c r="B457" s="477">
        <v>35</v>
      </c>
      <c r="C457" s="478"/>
      <c r="D457" s="471"/>
      <c r="E457" s="478"/>
      <c r="F457" s="473"/>
      <c r="G457" s="474"/>
      <c r="H457" s="475"/>
      <c r="I457" s="501"/>
      <c r="J457" s="502"/>
      <c r="K457" s="502"/>
      <c r="L457" s="649"/>
      <c r="M457" s="644"/>
      <c r="N457" s="505" t="str">
        <f>二年级BMI</f>
        <v/>
      </c>
      <c r="O457" s="499" t="str">
        <f>二年级BMI等级</f>
        <v/>
      </c>
      <c r="P457" s="500" t="str">
        <f>二年级BMI得分</f>
        <v/>
      </c>
      <c r="Q457" s="515" t="str">
        <f>二年级肺活量得分</f>
        <v/>
      </c>
      <c r="R457" s="512" t="str">
        <f>二年级等级</f>
        <v/>
      </c>
      <c r="S457" s="516" t="str">
        <f>二年级50米跑得分</f>
        <v/>
      </c>
      <c r="T457" s="517" t="str">
        <f>二年级等级</f>
        <v/>
      </c>
      <c r="U457" s="516" t="str">
        <f>二年级坐位体前屈得分</f>
        <v/>
      </c>
      <c r="V457" s="517" t="str">
        <f>二年级等级</f>
        <v/>
      </c>
      <c r="W457" s="516" t="str">
        <f>二年级一分钟跳绳得分</f>
        <v/>
      </c>
      <c r="X457" s="517" t="str">
        <f>二年级等级</f>
        <v/>
      </c>
      <c r="Y457" s="515"/>
      <c r="Z457" s="518"/>
      <c r="AA457" s="533"/>
      <c r="AB457" s="515"/>
      <c r="AC457" s="533" t="str">
        <f>二年级跳绳附加分</f>
        <v/>
      </c>
      <c r="AD457" s="534" t="str">
        <f>二年级标准分</f>
        <v/>
      </c>
      <c r="AE457" s="534" t="str">
        <f>二年级总分</f>
        <v/>
      </c>
      <c r="AF457" s="517" t="str">
        <f>二年级等级</f>
        <v/>
      </c>
    </row>
    <row r="458" spans="1:32">
      <c r="A458" s="476">
        <v>207</v>
      </c>
      <c r="B458" s="477">
        <v>36</v>
      </c>
      <c r="C458" s="478"/>
      <c r="D458" s="471"/>
      <c r="E458" s="478"/>
      <c r="F458" s="473"/>
      <c r="G458" s="474"/>
      <c r="H458" s="475"/>
      <c r="I458" s="501"/>
      <c r="J458" s="502"/>
      <c r="K458" s="502"/>
      <c r="L458" s="649"/>
      <c r="M458" s="644"/>
      <c r="N458" s="505" t="str">
        <f>二年级BMI</f>
        <v/>
      </c>
      <c r="O458" s="499" t="str">
        <f>二年级BMI等级</f>
        <v/>
      </c>
      <c r="P458" s="500" t="str">
        <f>二年级BMI得分</f>
        <v/>
      </c>
      <c r="Q458" s="515" t="str">
        <f>二年级肺活量得分</f>
        <v/>
      </c>
      <c r="R458" s="512" t="str">
        <f>二年级等级</f>
        <v/>
      </c>
      <c r="S458" s="516" t="str">
        <f>二年级50米跑得分</f>
        <v/>
      </c>
      <c r="T458" s="517" t="str">
        <f>二年级等级</f>
        <v/>
      </c>
      <c r="U458" s="516" t="str">
        <f>二年级坐位体前屈得分</f>
        <v/>
      </c>
      <c r="V458" s="517" t="str">
        <f>二年级等级</f>
        <v/>
      </c>
      <c r="W458" s="516" t="str">
        <f>二年级一分钟跳绳得分</f>
        <v/>
      </c>
      <c r="X458" s="517" t="str">
        <f>二年级等级</f>
        <v/>
      </c>
      <c r="Y458" s="515"/>
      <c r="Z458" s="518"/>
      <c r="AA458" s="533"/>
      <c r="AB458" s="515"/>
      <c r="AC458" s="533" t="str">
        <f>二年级跳绳附加分</f>
        <v/>
      </c>
      <c r="AD458" s="534" t="str">
        <f>二年级标准分</f>
        <v/>
      </c>
      <c r="AE458" s="534" t="str">
        <f>二年级总分</f>
        <v/>
      </c>
      <c r="AF458" s="517" t="str">
        <f>二年级等级</f>
        <v/>
      </c>
    </row>
    <row r="459" spans="1:32">
      <c r="A459" s="476">
        <v>207</v>
      </c>
      <c r="B459" s="477">
        <v>37</v>
      </c>
      <c r="C459" s="478"/>
      <c r="D459" s="471"/>
      <c r="E459" s="478"/>
      <c r="F459" s="473"/>
      <c r="G459" s="480"/>
      <c r="H459" s="475"/>
      <c r="I459" s="501"/>
      <c r="J459" s="502"/>
      <c r="K459" s="502"/>
      <c r="L459" s="649"/>
      <c r="M459" s="644"/>
      <c r="N459" s="505" t="str">
        <f>二年级BMI</f>
        <v/>
      </c>
      <c r="O459" s="499" t="str">
        <f>二年级BMI等级</f>
        <v/>
      </c>
      <c r="P459" s="500" t="str">
        <f>二年级BMI得分</f>
        <v/>
      </c>
      <c r="Q459" s="515" t="str">
        <f>二年级肺活量得分</f>
        <v/>
      </c>
      <c r="R459" s="512" t="str">
        <f>二年级等级</f>
        <v/>
      </c>
      <c r="S459" s="516" t="str">
        <f>二年级50米跑得分</f>
        <v/>
      </c>
      <c r="T459" s="517" t="str">
        <f>二年级等级</f>
        <v/>
      </c>
      <c r="U459" s="516" t="str">
        <f>二年级坐位体前屈得分</f>
        <v/>
      </c>
      <c r="V459" s="517" t="str">
        <f>二年级等级</f>
        <v/>
      </c>
      <c r="W459" s="516" t="str">
        <f>二年级一分钟跳绳得分</f>
        <v/>
      </c>
      <c r="X459" s="517" t="str">
        <f>二年级等级</f>
        <v/>
      </c>
      <c r="Y459" s="515"/>
      <c r="Z459" s="518"/>
      <c r="AA459" s="533"/>
      <c r="AB459" s="515"/>
      <c r="AC459" s="533" t="str">
        <f>二年级跳绳附加分</f>
        <v/>
      </c>
      <c r="AD459" s="534" t="str">
        <f>二年级标准分</f>
        <v/>
      </c>
      <c r="AE459" s="534" t="str">
        <f>二年级总分</f>
        <v/>
      </c>
      <c r="AF459" s="517" t="str">
        <f>二年级等级</f>
        <v/>
      </c>
    </row>
    <row r="460" spans="1:32">
      <c r="A460" s="476">
        <v>207</v>
      </c>
      <c r="B460" s="477">
        <v>38</v>
      </c>
      <c r="C460" s="478"/>
      <c r="D460" s="471"/>
      <c r="E460" s="478"/>
      <c r="F460" s="473"/>
      <c r="G460" s="480"/>
      <c r="H460" s="475"/>
      <c r="I460" s="501"/>
      <c r="J460" s="502"/>
      <c r="K460" s="502"/>
      <c r="L460" s="649"/>
      <c r="M460" s="644"/>
      <c r="N460" s="505" t="str">
        <f>二年级BMI</f>
        <v/>
      </c>
      <c r="O460" s="499" t="str">
        <f>二年级BMI等级</f>
        <v/>
      </c>
      <c r="P460" s="500" t="str">
        <f>二年级BMI得分</f>
        <v/>
      </c>
      <c r="Q460" s="515" t="str">
        <f>二年级肺活量得分</f>
        <v/>
      </c>
      <c r="R460" s="512" t="str">
        <f>二年级等级</f>
        <v/>
      </c>
      <c r="S460" s="516" t="str">
        <f>二年级50米跑得分</f>
        <v/>
      </c>
      <c r="T460" s="517" t="str">
        <f>二年级等级</f>
        <v/>
      </c>
      <c r="U460" s="516" t="str">
        <f>二年级坐位体前屈得分</f>
        <v/>
      </c>
      <c r="V460" s="517" t="str">
        <f>二年级等级</f>
        <v/>
      </c>
      <c r="W460" s="516" t="str">
        <f>二年级一分钟跳绳得分</f>
        <v/>
      </c>
      <c r="X460" s="517" t="str">
        <f>二年级等级</f>
        <v/>
      </c>
      <c r="Y460" s="515"/>
      <c r="Z460" s="518"/>
      <c r="AA460" s="533"/>
      <c r="AB460" s="515"/>
      <c r="AC460" s="533" t="str">
        <f>二年级跳绳附加分</f>
        <v/>
      </c>
      <c r="AD460" s="534" t="str">
        <f>二年级标准分</f>
        <v/>
      </c>
      <c r="AE460" s="534" t="str">
        <f>二年级总分</f>
        <v/>
      </c>
      <c r="AF460" s="517" t="str">
        <f>二年级等级</f>
        <v/>
      </c>
    </row>
    <row r="461" spans="1:32">
      <c r="A461" s="476">
        <v>207</v>
      </c>
      <c r="B461" s="477">
        <v>39</v>
      </c>
      <c r="C461" s="478"/>
      <c r="D461" s="471"/>
      <c r="E461" s="478"/>
      <c r="F461" s="473"/>
      <c r="G461" s="480"/>
      <c r="H461" s="475"/>
      <c r="I461" s="501"/>
      <c r="J461" s="502"/>
      <c r="K461" s="502"/>
      <c r="L461" s="649"/>
      <c r="M461" s="644"/>
      <c r="N461" s="505" t="str">
        <f>二年级BMI</f>
        <v/>
      </c>
      <c r="O461" s="499" t="str">
        <f>二年级BMI等级</f>
        <v/>
      </c>
      <c r="P461" s="500" t="str">
        <f>二年级BMI得分</f>
        <v/>
      </c>
      <c r="Q461" s="515" t="str">
        <f>二年级肺活量得分</f>
        <v/>
      </c>
      <c r="R461" s="512" t="str">
        <f>二年级等级</f>
        <v/>
      </c>
      <c r="S461" s="516" t="str">
        <f>二年级50米跑得分</f>
        <v/>
      </c>
      <c r="T461" s="517" t="str">
        <f>二年级等级</f>
        <v/>
      </c>
      <c r="U461" s="516" t="str">
        <f>二年级坐位体前屈得分</f>
        <v/>
      </c>
      <c r="V461" s="517" t="str">
        <f>二年级等级</f>
        <v/>
      </c>
      <c r="W461" s="516" t="str">
        <f>二年级一分钟跳绳得分</f>
        <v/>
      </c>
      <c r="X461" s="517" t="str">
        <f>二年级等级</f>
        <v/>
      </c>
      <c r="Y461" s="515"/>
      <c r="Z461" s="518"/>
      <c r="AA461" s="533"/>
      <c r="AB461" s="515"/>
      <c r="AC461" s="533" t="str">
        <f>二年级跳绳附加分</f>
        <v/>
      </c>
      <c r="AD461" s="534" t="str">
        <f>二年级标准分</f>
        <v/>
      </c>
      <c r="AE461" s="534" t="str">
        <f>二年级总分</f>
        <v/>
      </c>
      <c r="AF461" s="517" t="str">
        <f>二年级等级</f>
        <v/>
      </c>
    </row>
    <row r="462" spans="1:32">
      <c r="A462" s="476">
        <v>207</v>
      </c>
      <c r="B462" s="477">
        <v>40</v>
      </c>
      <c r="C462" s="478"/>
      <c r="D462" s="471"/>
      <c r="E462" s="478"/>
      <c r="F462" s="473"/>
      <c r="G462" s="480"/>
      <c r="H462" s="475"/>
      <c r="I462" s="501"/>
      <c r="J462" s="502"/>
      <c r="K462" s="502"/>
      <c r="L462" s="649"/>
      <c r="M462" s="644"/>
      <c r="N462" s="505" t="str">
        <f>二年级BMI</f>
        <v/>
      </c>
      <c r="O462" s="499" t="str">
        <f>二年级BMI等级</f>
        <v/>
      </c>
      <c r="P462" s="500" t="str">
        <f>二年级BMI得分</f>
        <v/>
      </c>
      <c r="Q462" s="515" t="str">
        <f>二年级肺活量得分</f>
        <v/>
      </c>
      <c r="R462" s="512" t="str">
        <f>二年级等级</f>
        <v/>
      </c>
      <c r="S462" s="516" t="str">
        <f>二年级50米跑得分</f>
        <v/>
      </c>
      <c r="T462" s="517" t="str">
        <f>二年级等级</f>
        <v/>
      </c>
      <c r="U462" s="516" t="str">
        <f>二年级坐位体前屈得分</f>
        <v/>
      </c>
      <c r="V462" s="517" t="str">
        <f>二年级等级</f>
        <v/>
      </c>
      <c r="W462" s="516" t="str">
        <f>二年级一分钟跳绳得分</f>
        <v/>
      </c>
      <c r="X462" s="517" t="str">
        <f>二年级等级</f>
        <v/>
      </c>
      <c r="Y462" s="515"/>
      <c r="Z462" s="518"/>
      <c r="AA462" s="533"/>
      <c r="AB462" s="515"/>
      <c r="AC462" s="533" t="str">
        <f>二年级跳绳附加分</f>
        <v/>
      </c>
      <c r="AD462" s="534" t="str">
        <f>二年级标准分</f>
        <v/>
      </c>
      <c r="AE462" s="534" t="str">
        <f>二年级总分</f>
        <v/>
      </c>
      <c r="AF462" s="517" t="str">
        <f>二年级等级</f>
        <v/>
      </c>
    </row>
    <row r="463" spans="1:32">
      <c r="A463" s="476">
        <v>207</v>
      </c>
      <c r="B463" s="477">
        <v>41</v>
      </c>
      <c r="C463" s="478"/>
      <c r="D463" s="471"/>
      <c r="E463" s="478"/>
      <c r="F463" s="473"/>
      <c r="G463" s="480"/>
      <c r="H463" s="475"/>
      <c r="I463" s="501"/>
      <c r="J463" s="502"/>
      <c r="K463" s="502"/>
      <c r="L463" s="649"/>
      <c r="M463" s="644"/>
      <c r="N463" s="505" t="str">
        <f>二年级BMI</f>
        <v/>
      </c>
      <c r="O463" s="499" t="str">
        <f>二年级BMI等级</f>
        <v/>
      </c>
      <c r="P463" s="500" t="str">
        <f>二年级BMI得分</f>
        <v/>
      </c>
      <c r="Q463" s="515" t="str">
        <f>二年级肺活量得分</f>
        <v/>
      </c>
      <c r="R463" s="512" t="str">
        <f>二年级等级</f>
        <v/>
      </c>
      <c r="S463" s="516" t="str">
        <f>二年级50米跑得分</f>
        <v/>
      </c>
      <c r="T463" s="517" t="str">
        <f>二年级等级</f>
        <v/>
      </c>
      <c r="U463" s="516" t="str">
        <f>二年级坐位体前屈得分</f>
        <v/>
      </c>
      <c r="V463" s="517" t="str">
        <f>二年级等级</f>
        <v/>
      </c>
      <c r="W463" s="516" t="str">
        <f>二年级一分钟跳绳得分</f>
        <v/>
      </c>
      <c r="X463" s="517" t="str">
        <f>二年级等级</f>
        <v/>
      </c>
      <c r="Y463" s="515"/>
      <c r="Z463" s="518"/>
      <c r="AA463" s="533"/>
      <c r="AB463" s="515"/>
      <c r="AC463" s="533" t="str">
        <f>二年级跳绳附加分</f>
        <v/>
      </c>
      <c r="AD463" s="534" t="str">
        <f>二年级标准分</f>
        <v/>
      </c>
      <c r="AE463" s="534" t="str">
        <f>二年级总分</f>
        <v/>
      </c>
      <c r="AF463" s="517" t="str">
        <f>二年级等级</f>
        <v/>
      </c>
    </row>
    <row r="464" spans="1:32">
      <c r="A464" s="476">
        <v>207</v>
      </c>
      <c r="B464" s="477">
        <v>42</v>
      </c>
      <c r="C464" s="478"/>
      <c r="D464" s="471"/>
      <c r="E464" s="478"/>
      <c r="F464" s="473"/>
      <c r="G464" s="480"/>
      <c r="H464" s="475"/>
      <c r="I464" s="501"/>
      <c r="J464" s="502"/>
      <c r="K464" s="502"/>
      <c r="L464" s="649"/>
      <c r="M464" s="644"/>
      <c r="N464" s="505" t="str">
        <f>二年级BMI</f>
        <v/>
      </c>
      <c r="O464" s="499" t="str">
        <f>二年级BMI等级</f>
        <v/>
      </c>
      <c r="P464" s="500" t="str">
        <f>二年级BMI得分</f>
        <v/>
      </c>
      <c r="Q464" s="515" t="str">
        <f>二年级肺活量得分</f>
        <v/>
      </c>
      <c r="R464" s="512" t="str">
        <f>二年级等级</f>
        <v/>
      </c>
      <c r="S464" s="516" t="str">
        <f>二年级50米跑得分</f>
        <v/>
      </c>
      <c r="T464" s="517" t="str">
        <f>二年级等级</f>
        <v/>
      </c>
      <c r="U464" s="516" t="str">
        <f>二年级坐位体前屈得分</f>
        <v/>
      </c>
      <c r="V464" s="517" t="str">
        <f>二年级等级</f>
        <v/>
      </c>
      <c r="W464" s="516" t="str">
        <f>二年级一分钟跳绳得分</f>
        <v/>
      </c>
      <c r="X464" s="517" t="str">
        <f>二年级等级</f>
        <v/>
      </c>
      <c r="Y464" s="515"/>
      <c r="Z464" s="518"/>
      <c r="AA464" s="533"/>
      <c r="AB464" s="515"/>
      <c r="AC464" s="533" t="str">
        <f>二年级跳绳附加分</f>
        <v/>
      </c>
      <c r="AD464" s="534" t="str">
        <f>二年级标准分</f>
        <v/>
      </c>
      <c r="AE464" s="534" t="str">
        <f>二年级总分</f>
        <v/>
      </c>
      <c r="AF464" s="517" t="str">
        <f>二年级等级</f>
        <v/>
      </c>
    </row>
    <row r="465" spans="1:32">
      <c r="A465" s="476">
        <v>207</v>
      </c>
      <c r="B465" s="477">
        <v>43</v>
      </c>
      <c r="C465" s="478"/>
      <c r="D465" s="471"/>
      <c r="E465" s="478"/>
      <c r="F465" s="481"/>
      <c r="G465" s="480"/>
      <c r="H465" s="475"/>
      <c r="I465" s="501"/>
      <c r="J465" s="502"/>
      <c r="K465" s="502"/>
      <c r="L465" s="649"/>
      <c r="M465" s="644"/>
      <c r="N465" s="505" t="str">
        <f>二年级BMI</f>
        <v/>
      </c>
      <c r="O465" s="499" t="str">
        <f>二年级BMI等级</f>
        <v/>
      </c>
      <c r="P465" s="500" t="str">
        <f>二年级BMI得分</f>
        <v/>
      </c>
      <c r="Q465" s="515" t="str">
        <f>二年级肺活量得分</f>
        <v/>
      </c>
      <c r="R465" s="512" t="str">
        <f>二年级等级</f>
        <v/>
      </c>
      <c r="S465" s="516" t="str">
        <f>二年级50米跑得分</f>
        <v/>
      </c>
      <c r="T465" s="517" t="str">
        <f>二年级等级</f>
        <v/>
      </c>
      <c r="U465" s="516" t="str">
        <f>二年级坐位体前屈得分</f>
        <v/>
      </c>
      <c r="V465" s="517" t="str">
        <f>二年级等级</f>
        <v/>
      </c>
      <c r="W465" s="516" t="str">
        <f>二年级一分钟跳绳得分</f>
        <v/>
      </c>
      <c r="X465" s="517" t="str">
        <f>二年级等级</f>
        <v/>
      </c>
      <c r="Y465" s="515"/>
      <c r="Z465" s="518"/>
      <c r="AA465" s="533"/>
      <c r="AB465" s="515"/>
      <c r="AC465" s="533" t="str">
        <f>二年级跳绳附加分</f>
        <v/>
      </c>
      <c r="AD465" s="534" t="str">
        <f>二年级标准分</f>
        <v/>
      </c>
      <c r="AE465" s="534" t="str">
        <f>二年级总分</f>
        <v/>
      </c>
      <c r="AF465" s="517" t="str">
        <f>二年级等级</f>
        <v/>
      </c>
    </row>
    <row r="466" spans="1:32">
      <c r="A466" s="476">
        <v>207</v>
      </c>
      <c r="B466" s="477">
        <v>44</v>
      </c>
      <c r="C466" s="478"/>
      <c r="D466" s="471"/>
      <c r="E466" s="478"/>
      <c r="F466" s="481"/>
      <c r="G466" s="480"/>
      <c r="H466" s="475"/>
      <c r="I466" s="501"/>
      <c r="J466" s="502"/>
      <c r="K466" s="502"/>
      <c r="L466" s="649"/>
      <c r="M466" s="644"/>
      <c r="N466" s="505" t="str">
        <f>二年级BMI</f>
        <v/>
      </c>
      <c r="O466" s="499" t="str">
        <f>二年级BMI等级</f>
        <v/>
      </c>
      <c r="P466" s="500" t="str">
        <f>二年级BMI得分</f>
        <v/>
      </c>
      <c r="Q466" s="515" t="str">
        <f>二年级肺活量得分</f>
        <v/>
      </c>
      <c r="R466" s="512" t="str">
        <f>二年级等级</f>
        <v/>
      </c>
      <c r="S466" s="516" t="str">
        <f>二年级50米跑得分</f>
        <v/>
      </c>
      <c r="T466" s="517" t="str">
        <f>二年级等级</f>
        <v/>
      </c>
      <c r="U466" s="516" t="str">
        <f>二年级坐位体前屈得分</f>
        <v/>
      </c>
      <c r="V466" s="517" t="str">
        <f>二年级等级</f>
        <v/>
      </c>
      <c r="W466" s="516" t="str">
        <f>二年级一分钟跳绳得分</f>
        <v/>
      </c>
      <c r="X466" s="517" t="str">
        <f>二年级等级</f>
        <v/>
      </c>
      <c r="Y466" s="515"/>
      <c r="Z466" s="518"/>
      <c r="AA466" s="533"/>
      <c r="AB466" s="515"/>
      <c r="AC466" s="533" t="str">
        <f>二年级跳绳附加分</f>
        <v/>
      </c>
      <c r="AD466" s="534" t="str">
        <f>二年级标准分</f>
        <v/>
      </c>
      <c r="AE466" s="534" t="str">
        <f>二年级总分</f>
        <v/>
      </c>
      <c r="AF466" s="517" t="str">
        <f>二年级等级</f>
        <v/>
      </c>
    </row>
    <row r="467" spans="1:32">
      <c r="A467" s="476">
        <v>207</v>
      </c>
      <c r="B467" s="477">
        <v>45</v>
      </c>
      <c r="C467" s="478"/>
      <c r="D467" s="471"/>
      <c r="E467" s="478"/>
      <c r="F467" s="481"/>
      <c r="G467" s="480"/>
      <c r="H467" s="475"/>
      <c r="I467" s="501"/>
      <c r="J467" s="502"/>
      <c r="K467" s="502"/>
      <c r="L467" s="649"/>
      <c r="M467" s="644"/>
      <c r="N467" s="505" t="str">
        <f>二年级BMI</f>
        <v/>
      </c>
      <c r="O467" s="499" t="str">
        <f>二年级BMI等级</f>
        <v/>
      </c>
      <c r="P467" s="500" t="str">
        <f>二年级BMI得分</f>
        <v/>
      </c>
      <c r="Q467" s="515" t="str">
        <f>二年级肺活量得分</f>
        <v/>
      </c>
      <c r="R467" s="512" t="str">
        <f>二年级等级</f>
        <v/>
      </c>
      <c r="S467" s="516" t="str">
        <f>二年级50米跑得分</f>
        <v/>
      </c>
      <c r="T467" s="517" t="str">
        <f>二年级等级</f>
        <v/>
      </c>
      <c r="U467" s="516" t="str">
        <f>二年级坐位体前屈得分</f>
        <v/>
      </c>
      <c r="V467" s="517" t="str">
        <f>二年级等级</f>
        <v/>
      </c>
      <c r="W467" s="516" t="str">
        <f>二年级一分钟跳绳得分</f>
        <v/>
      </c>
      <c r="X467" s="517" t="str">
        <f>二年级等级</f>
        <v/>
      </c>
      <c r="Y467" s="515"/>
      <c r="Z467" s="518"/>
      <c r="AA467" s="533"/>
      <c r="AB467" s="515"/>
      <c r="AC467" s="533" t="str">
        <f>二年级跳绳附加分</f>
        <v/>
      </c>
      <c r="AD467" s="534" t="str">
        <f>二年级标准分</f>
        <v/>
      </c>
      <c r="AE467" s="534" t="str">
        <f>二年级总分</f>
        <v/>
      </c>
      <c r="AF467" s="517" t="str">
        <f>二年级等级</f>
        <v/>
      </c>
    </row>
    <row r="468" spans="1:32">
      <c r="A468" s="476">
        <v>207</v>
      </c>
      <c r="B468" s="477">
        <v>46</v>
      </c>
      <c r="C468" s="478"/>
      <c r="D468" s="471"/>
      <c r="E468" s="478"/>
      <c r="F468" s="481"/>
      <c r="G468" s="480"/>
      <c r="H468" s="475"/>
      <c r="I468" s="501"/>
      <c r="J468" s="502"/>
      <c r="K468" s="502"/>
      <c r="L468" s="649"/>
      <c r="M468" s="644"/>
      <c r="N468" s="505" t="str">
        <f>二年级BMI</f>
        <v/>
      </c>
      <c r="O468" s="499" t="str">
        <f>二年级BMI等级</f>
        <v/>
      </c>
      <c r="P468" s="500" t="str">
        <f>二年级BMI得分</f>
        <v/>
      </c>
      <c r="Q468" s="515" t="str">
        <f>二年级肺活量得分</f>
        <v/>
      </c>
      <c r="R468" s="512" t="str">
        <f>二年级等级</f>
        <v/>
      </c>
      <c r="S468" s="516" t="str">
        <f>二年级50米跑得分</f>
        <v/>
      </c>
      <c r="T468" s="517" t="str">
        <f>二年级等级</f>
        <v/>
      </c>
      <c r="U468" s="516" t="str">
        <f>二年级坐位体前屈得分</f>
        <v/>
      </c>
      <c r="V468" s="517" t="str">
        <f>二年级等级</f>
        <v/>
      </c>
      <c r="W468" s="516" t="str">
        <f>二年级一分钟跳绳得分</f>
        <v/>
      </c>
      <c r="X468" s="517" t="str">
        <f>二年级等级</f>
        <v/>
      </c>
      <c r="Y468" s="515"/>
      <c r="Z468" s="518"/>
      <c r="AA468" s="533"/>
      <c r="AB468" s="515"/>
      <c r="AC468" s="533" t="str">
        <f>二年级跳绳附加分</f>
        <v/>
      </c>
      <c r="AD468" s="534" t="str">
        <f>二年级标准分</f>
        <v/>
      </c>
      <c r="AE468" s="534" t="str">
        <f>二年级总分</f>
        <v/>
      </c>
      <c r="AF468" s="517" t="str">
        <f>二年级等级</f>
        <v/>
      </c>
    </row>
    <row r="469" spans="1:32">
      <c r="A469" s="476">
        <v>207</v>
      </c>
      <c r="B469" s="477">
        <v>47</v>
      </c>
      <c r="C469" s="478"/>
      <c r="D469" s="471"/>
      <c r="E469" s="478"/>
      <c r="F469" s="481"/>
      <c r="G469" s="480"/>
      <c r="H469" s="475"/>
      <c r="I469" s="501"/>
      <c r="J469" s="502"/>
      <c r="K469" s="502"/>
      <c r="L469" s="649"/>
      <c r="M469" s="644"/>
      <c r="N469" s="505" t="str">
        <f>二年级BMI</f>
        <v/>
      </c>
      <c r="O469" s="499" t="str">
        <f>二年级BMI等级</f>
        <v/>
      </c>
      <c r="P469" s="500" t="str">
        <f>二年级BMI得分</f>
        <v/>
      </c>
      <c r="Q469" s="515" t="str">
        <f>二年级肺活量得分</f>
        <v/>
      </c>
      <c r="R469" s="512" t="str">
        <f>二年级等级</f>
        <v/>
      </c>
      <c r="S469" s="516" t="str">
        <f>二年级50米跑得分</f>
        <v/>
      </c>
      <c r="T469" s="517" t="str">
        <f>二年级等级</f>
        <v/>
      </c>
      <c r="U469" s="516" t="str">
        <f>二年级坐位体前屈得分</f>
        <v/>
      </c>
      <c r="V469" s="517" t="str">
        <f>二年级等级</f>
        <v/>
      </c>
      <c r="W469" s="516" t="str">
        <f>二年级一分钟跳绳得分</f>
        <v/>
      </c>
      <c r="X469" s="517" t="str">
        <f>二年级等级</f>
        <v/>
      </c>
      <c r="Y469" s="515"/>
      <c r="Z469" s="518"/>
      <c r="AA469" s="533"/>
      <c r="AB469" s="515"/>
      <c r="AC469" s="533" t="str">
        <f>二年级跳绳附加分</f>
        <v/>
      </c>
      <c r="AD469" s="534" t="str">
        <f>二年级标准分</f>
        <v/>
      </c>
      <c r="AE469" s="534" t="str">
        <f>二年级总分</f>
        <v/>
      </c>
      <c r="AF469" s="517" t="str">
        <f>二年级等级</f>
        <v/>
      </c>
    </row>
    <row r="470" spans="1:32">
      <c r="A470" s="476">
        <v>207</v>
      </c>
      <c r="B470" s="477">
        <v>48</v>
      </c>
      <c r="C470" s="478"/>
      <c r="D470" s="471"/>
      <c r="E470" s="478"/>
      <c r="F470" s="481"/>
      <c r="G470" s="480"/>
      <c r="H470" s="475"/>
      <c r="I470" s="501"/>
      <c r="J470" s="502"/>
      <c r="K470" s="502"/>
      <c r="L470" s="649"/>
      <c r="M470" s="644"/>
      <c r="N470" s="505" t="str">
        <f>二年级BMI</f>
        <v/>
      </c>
      <c r="O470" s="499" t="str">
        <f>二年级BMI等级</f>
        <v/>
      </c>
      <c r="P470" s="500" t="str">
        <f>二年级BMI得分</f>
        <v/>
      </c>
      <c r="Q470" s="515" t="str">
        <f>二年级肺活量得分</f>
        <v/>
      </c>
      <c r="R470" s="512" t="str">
        <f>二年级等级</f>
        <v/>
      </c>
      <c r="S470" s="516" t="str">
        <f>二年级50米跑得分</f>
        <v/>
      </c>
      <c r="T470" s="517" t="str">
        <f>二年级等级</f>
        <v/>
      </c>
      <c r="U470" s="516" t="str">
        <f>二年级坐位体前屈得分</f>
        <v/>
      </c>
      <c r="V470" s="517" t="str">
        <f>二年级等级</f>
        <v/>
      </c>
      <c r="W470" s="516" t="str">
        <f>二年级一分钟跳绳得分</f>
        <v/>
      </c>
      <c r="X470" s="517" t="str">
        <f>二年级等级</f>
        <v/>
      </c>
      <c r="Y470" s="515"/>
      <c r="Z470" s="518"/>
      <c r="AA470" s="533"/>
      <c r="AB470" s="515"/>
      <c r="AC470" s="533" t="str">
        <f>二年级跳绳附加分</f>
        <v/>
      </c>
      <c r="AD470" s="534" t="str">
        <f>二年级标准分</f>
        <v/>
      </c>
      <c r="AE470" s="534" t="str">
        <f>二年级总分</f>
        <v/>
      </c>
      <c r="AF470" s="517" t="str">
        <f>二年级等级</f>
        <v/>
      </c>
    </row>
    <row r="471" spans="1:32">
      <c r="A471" s="476">
        <v>207</v>
      </c>
      <c r="B471" s="477">
        <v>49</v>
      </c>
      <c r="C471" s="478"/>
      <c r="D471" s="471"/>
      <c r="E471" s="478"/>
      <c r="F471" s="481"/>
      <c r="G471" s="480"/>
      <c r="H471" s="475"/>
      <c r="I471" s="501"/>
      <c r="J471" s="502"/>
      <c r="K471" s="502"/>
      <c r="L471" s="649"/>
      <c r="M471" s="644"/>
      <c r="N471" s="505" t="str">
        <f>二年级BMI</f>
        <v/>
      </c>
      <c r="O471" s="499" t="str">
        <f>二年级BMI等级</f>
        <v/>
      </c>
      <c r="P471" s="500" t="str">
        <f>二年级BMI得分</f>
        <v/>
      </c>
      <c r="Q471" s="515" t="str">
        <f>二年级肺活量得分</f>
        <v/>
      </c>
      <c r="R471" s="512" t="str">
        <f>二年级等级</f>
        <v/>
      </c>
      <c r="S471" s="516" t="str">
        <f>二年级50米跑得分</f>
        <v/>
      </c>
      <c r="T471" s="517" t="str">
        <f>二年级等级</f>
        <v/>
      </c>
      <c r="U471" s="516" t="str">
        <f>二年级坐位体前屈得分</f>
        <v/>
      </c>
      <c r="V471" s="517" t="str">
        <f>二年级等级</f>
        <v/>
      </c>
      <c r="W471" s="516" t="str">
        <f>二年级一分钟跳绳得分</f>
        <v/>
      </c>
      <c r="X471" s="517" t="str">
        <f>二年级等级</f>
        <v/>
      </c>
      <c r="Y471" s="515"/>
      <c r="Z471" s="518"/>
      <c r="AA471" s="533"/>
      <c r="AB471" s="515"/>
      <c r="AC471" s="533" t="str">
        <f>二年级跳绳附加分</f>
        <v/>
      </c>
      <c r="AD471" s="534" t="str">
        <f>二年级标准分</f>
        <v/>
      </c>
      <c r="AE471" s="534" t="str">
        <f>二年级总分</f>
        <v/>
      </c>
      <c r="AF471" s="517" t="str">
        <f>二年级等级</f>
        <v/>
      </c>
    </row>
    <row r="472" spans="1:32">
      <c r="A472" s="476">
        <v>207</v>
      </c>
      <c r="B472" s="477">
        <v>50</v>
      </c>
      <c r="C472" s="478"/>
      <c r="D472" s="471"/>
      <c r="E472" s="478"/>
      <c r="F472" s="481"/>
      <c r="G472" s="480"/>
      <c r="H472" s="475"/>
      <c r="I472" s="501"/>
      <c r="J472" s="502"/>
      <c r="K472" s="502"/>
      <c r="L472" s="649"/>
      <c r="M472" s="644"/>
      <c r="N472" s="505" t="str">
        <f>二年级BMI</f>
        <v/>
      </c>
      <c r="O472" s="499" t="str">
        <f>二年级BMI等级</f>
        <v/>
      </c>
      <c r="P472" s="500" t="str">
        <f>二年级BMI得分</f>
        <v/>
      </c>
      <c r="Q472" s="515" t="str">
        <f>二年级肺活量得分</f>
        <v/>
      </c>
      <c r="R472" s="512" t="str">
        <f>二年级等级</f>
        <v/>
      </c>
      <c r="S472" s="516" t="str">
        <f>二年级50米跑得分</f>
        <v/>
      </c>
      <c r="T472" s="517" t="str">
        <f>二年级等级</f>
        <v/>
      </c>
      <c r="U472" s="516" t="str">
        <f>二年级坐位体前屈得分</f>
        <v/>
      </c>
      <c r="V472" s="517" t="str">
        <f>二年级等级</f>
        <v/>
      </c>
      <c r="W472" s="516" t="str">
        <f>二年级一分钟跳绳得分</f>
        <v/>
      </c>
      <c r="X472" s="517" t="str">
        <f>二年级等级</f>
        <v/>
      </c>
      <c r="Y472" s="515"/>
      <c r="Z472" s="518"/>
      <c r="AA472" s="533"/>
      <c r="AB472" s="515"/>
      <c r="AC472" s="533" t="str">
        <f>二年级跳绳附加分</f>
        <v/>
      </c>
      <c r="AD472" s="534" t="str">
        <f>二年级标准分</f>
        <v/>
      </c>
      <c r="AE472" s="534" t="str">
        <f>二年级总分</f>
        <v/>
      </c>
      <c r="AF472" s="517" t="str">
        <f>二年级等级</f>
        <v/>
      </c>
    </row>
    <row r="473" spans="1:32">
      <c r="A473" s="476">
        <v>207</v>
      </c>
      <c r="B473" s="477">
        <v>51</v>
      </c>
      <c r="C473" s="478"/>
      <c r="D473" s="471"/>
      <c r="E473" s="478"/>
      <c r="F473" s="473"/>
      <c r="G473" s="480"/>
      <c r="H473" s="475"/>
      <c r="I473" s="501"/>
      <c r="J473" s="502"/>
      <c r="K473" s="502"/>
      <c r="L473" s="648"/>
      <c r="M473" s="643"/>
      <c r="N473" s="498" t="str">
        <f>二年级BMI</f>
        <v/>
      </c>
      <c r="O473" s="499" t="str">
        <f>二年级BMI等级</f>
        <v/>
      </c>
      <c r="P473" s="500" t="str">
        <f>二年级BMI得分</f>
        <v/>
      </c>
      <c r="Q473" s="515" t="str">
        <f>二年级肺活量得分</f>
        <v/>
      </c>
      <c r="R473" s="512" t="str">
        <f>二年级等级</f>
        <v/>
      </c>
      <c r="S473" s="516" t="str">
        <f>二年级50米跑得分</f>
        <v/>
      </c>
      <c r="T473" s="512" t="str">
        <f>二年级等级</f>
        <v/>
      </c>
      <c r="U473" s="516" t="str">
        <f>二年级坐位体前屈得分</f>
        <v/>
      </c>
      <c r="V473" s="512" t="str">
        <f>二年级等级</f>
        <v/>
      </c>
      <c r="W473" s="516" t="str">
        <f>二年级一分钟跳绳得分</f>
        <v/>
      </c>
      <c r="X473" s="512" t="str">
        <f>二年级等级</f>
        <v/>
      </c>
      <c r="Y473" s="511"/>
      <c r="Z473" s="514"/>
      <c r="AA473" s="530"/>
      <c r="AB473" s="511"/>
      <c r="AC473" s="530" t="str">
        <f>二年级跳绳附加分</f>
        <v/>
      </c>
      <c r="AD473" s="534" t="str">
        <f>二年级标准分</f>
        <v/>
      </c>
      <c r="AE473" s="531" t="str">
        <f>二年级总分</f>
        <v/>
      </c>
      <c r="AF473" s="512" t="str">
        <f>二年级等级</f>
        <v/>
      </c>
    </row>
    <row r="474" spans="1:32">
      <c r="A474" s="476">
        <v>207</v>
      </c>
      <c r="B474" s="477">
        <v>52</v>
      </c>
      <c r="C474" s="478"/>
      <c r="D474" s="471"/>
      <c r="E474" s="478"/>
      <c r="F474" s="473"/>
      <c r="G474" s="480"/>
      <c r="H474" s="475"/>
      <c r="I474" s="501"/>
      <c r="J474" s="502"/>
      <c r="K474" s="502"/>
      <c r="L474" s="649"/>
      <c r="M474" s="644"/>
      <c r="N474" s="505" t="str">
        <f>二年级BMI</f>
        <v/>
      </c>
      <c r="O474" s="499" t="str">
        <f>二年级BMI等级</f>
        <v/>
      </c>
      <c r="P474" s="500" t="str">
        <f>二年级BMI得分</f>
        <v/>
      </c>
      <c r="Q474" s="515" t="str">
        <f>二年级肺活量得分</f>
        <v/>
      </c>
      <c r="R474" s="512" t="str">
        <f>二年级等级</f>
        <v/>
      </c>
      <c r="S474" s="516" t="str">
        <f>二年级50米跑得分</f>
        <v/>
      </c>
      <c r="T474" s="512" t="str">
        <f>二年级等级</f>
        <v/>
      </c>
      <c r="U474" s="516" t="str">
        <f>二年级坐位体前屈得分</f>
        <v/>
      </c>
      <c r="V474" s="517" t="str">
        <f>二年级等级</f>
        <v/>
      </c>
      <c r="W474" s="516" t="str">
        <f>二年级一分钟跳绳得分</f>
        <v/>
      </c>
      <c r="X474" s="517" t="str">
        <f>二年级等级</f>
        <v/>
      </c>
      <c r="Y474" s="515"/>
      <c r="Z474" s="518"/>
      <c r="AA474" s="533"/>
      <c r="AB474" s="515"/>
      <c r="AC474" s="533" t="str">
        <f>二年级跳绳附加分</f>
        <v/>
      </c>
      <c r="AD474" s="534" t="str">
        <f>二年级标准分</f>
        <v/>
      </c>
      <c r="AE474" s="534" t="str">
        <f>二年级总分</f>
        <v/>
      </c>
      <c r="AF474" s="517" t="str">
        <f>二年级等级</f>
        <v/>
      </c>
    </row>
    <row r="475" spans="1:32">
      <c r="A475" s="476">
        <v>207</v>
      </c>
      <c r="B475" s="477">
        <v>53</v>
      </c>
      <c r="C475" s="478"/>
      <c r="D475" s="471"/>
      <c r="E475" s="478"/>
      <c r="F475" s="473"/>
      <c r="G475" s="480"/>
      <c r="H475" s="475"/>
      <c r="I475" s="501"/>
      <c r="J475" s="502"/>
      <c r="K475" s="502"/>
      <c r="L475" s="649"/>
      <c r="M475" s="644"/>
      <c r="N475" s="505" t="str">
        <f>二年级BMI</f>
        <v/>
      </c>
      <c r="O475" s="499" t="str">
        <f>二年级BMI等级</f>
        <v/>
      </c>
      <c r="P475" s="500" t="str">
        <f>二年级BMI得分</f>
        <v/>
      </c>
      <c r="Q475" s="515" t="str">
        <f>二年级肺活量得分</f>
        <v/>
      </c>
      <c r="R475" s="512" t="str">
        <f>二年级等级</f>
        <v/>
      </c>
      <c r="S475" s="516" t="str">
        <f>二年级50米跑得分</f>
        <v/>
      </c>
      <c r="T475" s="512" t="str">
        <f>二年级等级</f>
        <v/>
      </c>
      <c r="U475" s="516" t="str">
        <f>二年级坐位体前屈得分</f>
        <v/>
      </c>
      <c r="V475" s="517" t="str">
        <f>二年级等级</f>
        <v/>
      </c>
      <c r="W475" s="516" t="str">
        <f>二年级一分钟跳绳得分</f>
        <v/>
      </c>
      <c r="X475" s="517" t="str">
        <f>二年级等级</f>
        <v/>
      </c>
      <c r="Y475" s="515"/>
      <c r="Z475" s="518"/>
      <c r="AA475" s="533"/>
      <c r="AB475" s="515"/>
      <c r="AC475" s="533" t="str">
        <f>二年级跳绳附加分</f>
        <v/>
      </c>
      <c r="AD475" s="534" t="str">
        <f>二年级标准分</f>
        <v/>
      </c>
      <c r="AE475" s="534" t="str">
        <f>二年级总分</f>
        <v/>
      </c>
      <c r="AF475" s="517" t="str">
        <f>二年级等级</f>
        <v/>
      </c>
    </row>
    <row r="476" spans="1:32">
      <c r="A476" s="476">
        <v>207</v>
      </c>
      <c r="B476" s="477">
        <v>54</v>
      </c>
      <c r="C476" s="478"/>
      <c r="D476" s="471"/>
      <c r="E476" s="478"/>
      <c r="F476" s="473"/>
      <c r="G476" s="480"/>
      <c r="H476" s="475"/>
      <c r="I476" s="501"/>
      <c r="J476" s="502"/>
      <c r="K476" s="502"/>
      <c r="L476" s="649"/>
      <c r="M476" s="644"/>
      <c r="N476" s="505" t="str">
        <f>二年级BMI</f>
        <v/>
      </c>
      <c r="O476" s="499" t="str">
        <f>二年级BMI等级</f>
        <v/>
      </c>
      <c r="P476" s="500" t="str">
        <f>二年级BMI得分</f>
        <v/>
      </c>
      <c r="Q476" s="515" t="str">
        <f>二年级肺活量得分</f>
        <v/>
      </c>
      <c r="R476" s="512" t="str">
        <f>二年级等级</f>
        <v/>
      </c>
      <c r="S476" s="516" t="str">
        <f>二年级50米跑得分</f>
        <v/>
      </c>
      <c r="T476" s="512" t="str">
        <f>二年级等级</f>
        <v/>
      </c>
      <c r="U476" s="516" t="str">
        <f>二年级坐位体前屈得分</f>
        <v/>
      </c>
      <c r="V476" s="517" t="str">
        <f>二年级等级</f>
        <v/>
      </c>
      <c r="W476" s="516" t="str">
        <f>二年级一分钟跳绳得分</f>
        <v/>
      </c>
      <c r="X476" s="517" t="str">
        <f>二年级等级</f>
        <v/>
      </c>
      <c r="Y476" s="515"/>
      <c r="Z476" s="518"/>
      <c r="AA476" s="533"/>
      <c r="AB476" s="515"/>
      <c r="AC476" s="533" t="str">
        <f>二年级跳绳附加分</f>
        <v/>
      </c>
      <c r="AD476" s="534" t="str">
        <f>二年级标准分</f>
        <v/>
      </c>
      <c r="AE476" s="534" t="str">
        <f>二年级总分</f>
        <v/>
      </c>
      <c r="AF476" s="517" t="str">
        <f>二年级等级</f>
        <v/>
      </c>
    </row>
    <row r="477" spans="1:32">
      <c r="A477" s="476">
        <v>207</v>
      </c>
      <c r="B477" s="477">
        <v>55</v>
      </c>
      <c r="C477" s="478"/>
      <c r="D477" s="471"/>
      <c r="E477" s="478"/>
      <c r="F477" s="473"/>
      <c r="G477" s="480"/>
      <c r="H477" s="475"/>
      <c r="I477" s="501"/>
      <c r="J477" s="502"/>
      <c r="K477" s="502"/>
      <c r="L477" s="649"/>
      <c r="M477" s="644"/>
      <c r="N477" s="505" t="str">
        <f>二年级BMI</f>
        <v/>
      </c>
      <c r="O477" s="499" t="str">
        <f>二年级BMI等级</f>
        <v/>
      </c>
      <c r="P477" s="500" t="str">
        <f>二年级BMI得分</f>
        <v/>
      </c>
      <c r="Q477" s="515" t="str">
        <f>二年级肺活量得分</f>
        <v/>
      </c>
      <c r="R477" s="512" t="str">
        <f>二年级等级</f>
        <v/>
      </c>
      <c r="S477" s="516" t="str">
        <f>二年级50米跑得分</f>
        <v/>
      </c>
      <c r="T477" s="512" t="str">
        <f>二年级等级</f>
        <v/>
      </c>
      <c r="U477" s="516" t="str">
        <f>二年级坐位体前屈得分</f>
        <v/>
      </c>
      <c r="V477" s="517" t="str">
        <f>二年级等级</f>
        <v/>
      </c>
      <c r="W477" s="516" t="str">
        <f>二年级一分钟跳绳得分</f>
        <v/>
      </c>
      <c r="X477" s="517" t="str">
        <f>二年级等级</f>
        <v/>
      </c>
      <c r="Y477" s="515"/>
      <c r="Z477" s="518"/>
      <c r="AA477" s="533"/>
      <c r="AB477" s="515"/>
      <c r="AC477" s="533" t="str">
        <f>二年级跳绳附加分</f>
        <v/>
      </c>
      <c r="AD477" s="534" t="str">
        <f>二年级标准分</f>
        <v/>
      </c>
      <c r="AE477" s="534" t="str">
        <f>二年级总分</f>
        <v/>
      </c>
      <c r="AF477" s="517" t="str">
        <f>二年级等级</f>
        <v/>
      </c>
    </row>
    <row r="478" spans="1:32">
      <c r="A478" s="476">
        <v>207</v>
      </c>
      <c r="B478" s="477">
        <v>56</v>
      </c>
      <c r="C478" s="478"/>
      <c r="D478" s="471"/>
      <c r="E478" s="478"/>
      <c r="F478" s="473"/>
      <c r="G478" s="480"/>
      <c r="H478" s="475"/>
      <c r="I478" s="501"/>
      <c r="J478" s="502"/>
      <c r="K478" s="502"/>
      <c r="L478" s="649"/>
      <c r="M478" s="644"/>
      <c r="N478" s="505" t="str">
        <f>二年级BMI</f>
        <v/>
      </c>
      <c r="O478" s="499" t="str">
        <f>二年级BMI等级</f>
        <v/>
      </c>
      <c r="P478" s="500" t="str">
        <f>二年级BMI得分</f>
        <v/>
      </c>
      <c r="Q478" s="515" t="str">
        <f>二年级肺活量得分</f>
        <v/>
      </c>
      <c r="R478" s="512" t="str">
        <f>二年级等级</f>
        <v/>
      </c>
      <c r="S478" s="516" t="str">
        <f>二年级50米跑得分</f>
        <v/>
      </c>
      <c r="T478" s="512" t="str">
        <f>二年级等级</f>
        <v/>
      </c>
      <c r="U478" s="516" t="str">
        <f>二年级坐位体前屈得分</f>
        <v/>
      </c>
      <c r="V478" s="517" t="str">
        <f>二年级等级</f>
        <v/>
      </c>
      <c r="W478" s="516" t="str">
        <f>二年级一分钟跳绳得分</f>
        <v/>
      </c>
      <c r="X478" s="517" t="str">
        <f>二年级等级</f>
        <v/>
      </c>
      <c r="Y478" s="515"/>
      <c r="Z478" s="518"/>
      <c r="AA478" s="533"/>
      <c r="AB478" s="515"/>
      <c r="AC478" s="533" t="str">
        <f>二年级跳绳附加分</f>
        <v/>
      </c>
      <c r="AD478" s="534" t="str">
        <f>二年级标准分</f>
        <v/>
      </c>
      <c r="AE478" s="534" t="str">
        <f>二年级总分</f>
        <v/>
      </c>
      <c r="AF478" s="517" t="str">
        <f>二年级等级</f>
        <v/>
      </c>
    </row>
    <row r="479" spans="1:32">
      <c r="A479" s="476">
        <v>207</v>
      </c>
      <c r="B479" s="477">
        <v>57</v>
      </c>
      <c r="C479" s="478"/>
      <c r="D479" s="471"/>
      <c r="E479" s="478"/>
      <c r="F479" s="473"/>
      <c r="G479" s="480"/>
      <c r="H479" s="475"/>
      <c r="I479" s="501"/>
      <c r="J479" s="502"/>
      <c r="K479" s="502"/>
      <c r="L479" s="649"/>
      <c r="M479" s="644"/>
      <c r="N479" s="505" t="str">
        <f>二年级BMI</f>
        <v/>
      </c>
      <c r="O479" s="499" t="str">
        <f>二年级BMI等级</f>
        <v/>
      </c>
      <c r="P479" s="500" t="str">
        <f>二年级BMI得分</f>
        <v/>
      </c>
      <c r="Q479" s="515" t="str">
        <f>二年级肺活量得分</f>
        <v/>
      </c>
      <c r="R479" s="512" t="str">
        <f>二年级等级</f>
        <v/>
      </c>
      <c r="S479" s="516" t="str">
        <f>二年级50米跑得分</f>
        <v/>
      </c>
      <c r="T479" s="517" t="str">
        <f>二年级等级</f>
        <v/>
      </c>
      <c r="U479" s="516" t="str">
        <f>二年级坐位体前屈得分</f>
        <v/>
      </c>
      <c r="V479" s="517" t="str">
        <f>二年级等级</f>
        <v/>
      </c>
      <c r="W479" s="516" t="str">
        <f>二年级一分钟跳绳得分</f>
        <v/>
      </c>
      <c r="X479" s="517" t="str">
        <f>二年级等级</f>
        <v/>
      </c>
      <c r="Y479" s="515"/>
      <c r="Z479" s="518"/>
      <c r="AA479" s="533"/>
      <c r="AB479" s="515"/>
      <c r="AC479" s="533" t="str">
        <f>二年级跳绳附加分</f>
        <v/>
      </c>
      <c r="AD479" s="534" t="str">
        <f>二年级标准分</f>
        <v/>
      </c>
      <c r="AE479" s="534" t="str">
        <f>二年级总分</f>
        <v/>
      </c>
      <c r="AF479" s="517" t="str">
        <f>二年级等级</f>
        <v/>
      </c>
    </row>
    <row r="480" spans="1:32">
      <c r="A480" s="476">
        <v>207</v>
      </c>
      <c r="B480" s="477">
        <v>58</v>
      </c>
      <c r="C480" s="478"/>
      <c r="D480" s="471"/>
      <c r="E480" s="478"/>
      <c r="F480" s="473"/>
      <c r="G480" s="480"/>
      <c r="H480" s="475"/>
      <c r="I480" s="501"/>
      <c r="J480" s="502"/>
      <c r="K480" s="502"/>
      <c r="L480" s="649"/>
      <c r="M480" s="644"/>
      <c r="N480" s="505" t="str">
        <f>二年级BMI</f>
        <v/>
      </c>
      <c r="O480" s="499" t="str">
        <f>二年级BMI等级</f>
        <v/>
      </c>
      <c r="P480" s="500" t="str">
        <f>二年级BMI得分</f>
        <v/>
      </c>
      <c r="Q480" s="515" t="str">
        <f>二年级肺活量得分</f>
        <v/>
      </c>
      <c r="R480" s="512" t="str">
        <f>二年级等级</f>
        <v/>
      </c>
      <c r="S480" s="516" t="str">
        <f>二年级50米跑得分</f>
        <v/>
      </c>
      <c r="T480" s="517" t="str">
        <f>二年级等级</f>
        <v/>
      </c>
      <c r="U480" s="516" t="str">
        <f>二年级坐位体前屈得分</f>
        <v/>
      </c>
      <c r="V480" s="517" t="str">
        <f>二年级等级</f>
        <v/>
      </c>
      <c r="W480" s="516" t="str">
        <f>二年级一分钟跳绳得分</f>
        <v/>
      </c>
      <c r="X480" s="517" t="str">
        <f>二年级等级</f>
        <v/>
      </c>
      <c r="Y480" s="515"/>
      <c r="Z480" s="518"/>
      <c r="AA480" s="533"/>
      <c r="AB480" s="515"/>
      <c r="AC480" s="533" t="str">
        <f>二年级跳绳附加分</f>
        <v/>
      </c>
      <c r="AD480" s="534" t="str">
        <f>二年级标准分</f>
        <v/>
      </c>
      <c r="AE480" s="534" t="str">
        <f>二年级总分</f>
        <v/>
      </c>
      <c r="AF480" s="517" t="str">
        <f>二年级等级</f>
        <v/>
      </c>
    </row>
    <row r="481" spans="1:32">
      <c r="A481" s="476">
        <v>207</v>
      </c>
      <c r="B481" s="477">
        <v>59</v>
      </c>
      <c r="C481" s="478"/>
      <c r="D481" s="471"/>
      <c r="E481" s="478"/>
      <c r="F481" s="473"/>
      <c r="G481" s="480"/>
      <c r="H481" s="475"/>
      <c r="I481" s="501"/>
      <c r="J481" s="502"/>
      <c r="K481" s="502"/>
      <c r="L481" s="649"/>
      <c r="M481" s="644"/>
      <c r="N481" s="505" t="str">
        <f>二年级BMI</f>
        <v/>
      </c>
      <c r="O481" s="499" t="str">
        <f>二年级BMI等级</f>
        <v/>
      </c>
      <c r="P481" s="500" t="str">
        <f>二年级BMI得分</f>
        <v/>
      </c>
      <c r="Q481" s="515" t="str">
        <f>二年级肺活量得分</f>
        <v/>
      </c>
      <c r="R481" s="512" t="str">
        <f>二年级等级</f>
        <v/>
      </c>
      <c r="S481" s="516" t="str">
        <f>二年级50米跑得分</f>
        <v/>
      </c>
      <c r="T481" s="517" t="str">
        <f>二年级等级</f>
        <v/>
      </c>
      <c r="U481" s="516" t="str">
        <f>二年级坐位体前屈得分</f>
        <v/>
      </c>
      <c r="V481" s="517" t="str">
        <f>二年级等级</f>
        <v/>
      </c>
      <c r="W481" s="516" t="str">
        <f>二年级一分钟跳绳得分</f>
        <v/>
      </c>
      <c r="X481" s="517" t="str">
        <f>二年级等级</f>
        <v/>
      </c>
      <c r="Y481" s="515"/>
      <c r="Z481" s="518"/>
      <c r="AA481" s="533"/>
      <c r="AB481" s="515"/>
      <c r="AC481" s="533" t="str">
        <f>二年级跳绳附加分</f>
        <v/>
      </c>
      <c r="AD481" s="534" t="str">
        <f>二年级标准分</f>
        <v/>
      </c>
      <c r="AE481" s="534" t="str">
        <f>二年级总分</f>
        <v/>
      </c>
      <c r="AF481" s="517" t="str">
        <f>二年级等级</f>
        <v/>
      </c>
    </row>
    <row r="482" spans="1:32">
      <c r="A482" s="476">
        <v>207</v>
      </c>
      <c r="B482" s="477">
        <v>60</v>
      </c>
      <c r="C482" s="478"/>
      <c r="D482" s="471"/>
      <c r="E482" s="478"/>
      <c r="F482" s="473"/>
      <c r="G482" s="480"/>
      <c r="H482" s="475"/>
      <c r="I482" s="501"/>
      <c r="J482" s="502"/>
      <c r="K482" s="502"/>
      <c r="L482" s="649"/>
      <c r="M482" s="644"/>
      <c r="N482" s="505" t="str">
        <f>二年级BMI</f>
        <v/>
      </c>
      <c r="O482" s="499" t="str">
        <f>二年级BMI等级</f>
        <v/>
      </c>
      <c r="P482" s="500" t="str">
        <f>二年级BMI得分</f>
        <v/>
      </c>
      <c r="Q482" s="515" t="str">
        <f>二年级肺活量得分</f>
        <v/>
      </c>
      <c r="R482" s="512" t="str">
        <f>二年级等级</f>
        <v/>
      </c>
      <c r="S482" s="516" t="str">
        <f>二年级50米跑得分</f>
        <v/>
      </c>
      <c r="T482" s="517" t="str">
        <f>二年级等级</f>
        <v/>
      </c>
      <c r="U482" s="516" t="str">
        <f>二年级坐位体前屈得分</f>
        <v/>
      </c>
      <c r="V482" s="517" t="str">
        <f>二年级等级</f>
        <v/>
      </c>
      <c r="W482" s="516" t="str">
        <f>二年级一分钟跳绳得分</f>
        <v/>
      </c>
      <c r="X482" s="517" t="str">
        <f>二年级等级</f>
        <v/>
      </c>
      <c r="Y482" s="515"/>
      <c r="Z482" s="518"/>
      <c r="AA482" s="533"/>
      <c r="AB482" s="515"/>
      <c r="AC482" s="533" t="str">
        <f>二年级跳绳附加分</f>
        <v/>
      </c>
      <c r="AD482" s="534" t="str">
        <f>二年级标准分</f>
        <v/>
      </c>
      <c r="AE482" s="534" t="str">
        <f>二年级总分</f>
        <v/>
      </c>
      <c r="AF482" s="517" t="str">
        <f>二年级等级</f>
        <v/>
      </c>
    </row>
    <row r="483" spans="1:32">
      <c r="A483" s="476">
        <v>207</v>
      </c>
      <c r="B483" s="477">
        <v>61</v>
      </c>
      <c r="C483" s="478"/>
      <c r="D483" s="471"/>
      <c r="E483" s="478"/>
      <c r="F483" s="473"/>
      <c r="G483" s="480"/>
      <c r="H483" s="475"/>
      <c r="I483" s="501"/>
      <c r="J483" s="502"/>
      <c r="K483" s="502"/>
      <c r="L483" s="649"/>
      <c r="M483" s="644"/>
      <c r="N483" s="505" t="str">
        <f>二年级BMI</f>
        <v/>
      </c>
      <c r="O483" s="499" t="str">
        <f>二年级BMI等级</f>
        <v/>
      </c>
      <c r="P483" s="500" t="str">
        <f>二年级BMI得分</f>
        <v/>
      </c>
      <c r="Q483" s="515" t="str">
        <f>二年级肺活量得分</f>
        <v/>
      </c>
      <c r="R483" s="512" t="str">
        <f>二年级等级</f>
        <v/>
      </c>
      <c r="S483" s="516" t="str">
        <f>二年级50米跑得分</f>
        <v/>
      </c>
      <c r="T483" s="517" t="str">
        <f>二年级等级</f>
        <v/>
      </c>
      <c r="U483" s="516" t="str">
        <f>二年级坐位体前屈得分</f>
        <v/>
      </c>
      <c r="V483" s="517" t="str">
        <f>二年级等级</f>
        <v/>
      </c>
      <c r="W483" s="516" t="str">
        <f>二年级一分钟跳绳得分</f>
        <v/>
      </c>
      <c r="X483" s="517" t="str">
        <f>二年级等级</f>
        <v/>
      </c>
      <c r="Y483" s="515"/>
      <c r="Z483" s="518"/>
      <c r="AA483" s="533"/>
      <c r="AB483" s="515"/>
      <c r="AC483" s="533" t="str">
        <f>二年级跳绳附加分</f>
        <v/>
      </c>
      <c r="AD483" s="534" t="str">
        <f>二年级标准分</f>
        <v/>
      </c>
      <c r="AE483" s="534" t="str">
        <f>二年级总分</f>
        <v/>
      </c>
      <c r="AF483" s="517" t="str">
        <f>二年级等级</f>
        <v/>
      </c>
    </row>
    <row r="484" spans="1:32">
      <c r="A484" s="476">
        <v>207</v>
      </c>
      <c r="B484" s="477">
        <v>62</v>
      </c>
      <c r="C484" s="470"/>
      <c r="D484" s="471"/>
      <c r="E484" s="472"/>
      <c r="F484" s="473"/>
      <c r="G484" s="480"/>
      <c r="H484" s="475"/>
      <c r="I484" s="494"/>
      <c r="J484" s="495"/>
      <c r="K484" s="495"/>
      <c r="L484" s="649"/>
      <c r="M484" s="644"/>
      <c r="N484" s="505" t="str">
        <f>二年级BMI</f>
        <v/>
      </c>
      <c r="O484" s="499" t="str">
        <f>二年级BMI等级</f>
        <v/>
      </c>
      <c r="P484" s="500" t="str">
        <f>二年级BMI得分</f>
        <v/>
      </c>
      <c r="Q484" s="515" t="str">
        <f>二年级肺活量得分</f>
        <v/>
      </c>
      <c r="R484" s="512" t="str">
        <f>二年级等级</f>
        <v/>
      </c>
      <c r="S484" s="516" t="str">
        <f>二年级50米跑得分</f>
        <v/>
      </c>
      <c r="T484" s="517" t="str">
        <f>二年级等级</f>
        <v/>
      </c>
      <c r="U484" s="516" t="str">
        <f>二年级坐位体前屈得分</f>
        <v/>
      </c>
      <c r="V484" s="517" t="str">
        <f>二年级等级</f>
        <v/>
      </c>
      <c r="W484" s="516" t="str">
        <f>二年级一分钟跳绳得分</f>
        <v/>
      </c>
      <c r="X484" s="517" t="str">
        <f>二年级等级</f>
        <v/>
      </c>
      <c r="Y484" s="515"/>
      <c r="Z484" s="518"/>
      <c r="AA484" s="533"/>
      <c r="AB484" s="515"/>
      <c r="AC484" s="533" t="str">
        <f>二年级跳绳附加分</f>
        <v/>
      </c>
      <c r="AD484" s="534" t="str">
        <f>二年级标准分</f>
        <v/>
      </c>
      <c r="AE484" s="534" t="str">
        <f>二年级总分</f>
        <v/>
      </c>
      <c r="AF484" s="517" t="str">
        <f>二年级等级</f>
        <v/>
      </c>
    </row>
    <row r="485" spans="1:32">
      <c r="A485" s="476">
        <v>207</v>
      </c>
      <c r="B485" s="477">
        <v>63</v>
      </c>
      <c r="C485" s="478"/>
      <c r="D485" s="471"/>
      <c r="E485" s="472"/>
      <c r="F485" s="473"/>
      <c r="G485" s="480"/>
      <c r="H485" s="475"/>
      <c r="I485" s="501"/>
      <c r="J485" s="502"/>
      <c r="K485" s="495"/>
      <c r="L485" s="649"/>
      <c r="M485" s="644"/>
      <c r="N485" s="505" t="str">
        <f>二年级BMI</f>
        <v/>
      </c>
      <c r="O485" s="499" t="str">
        <f>二年级BMI等级</f>
        <v/>
      </c>
      <c r="P485" s="500" t="str">
        <f>二年级BMI得分</f>
        <v/>
      </c>
      <c r="Q485" s="515" t="str">
        <f>二年级肺活量得分</f>
        <v/>
      </c>
      <c r="R485" s="512" t="str">
        <f>二年级等级</f>
        <v/>
      </c>
      <c r="S485" s="516" t="str">
        <f>二年级50米跑得分</f>
        <v/>
      </c>
      <c r="T485" s="517" t="str">
        <f>二年级等级</f>
        <v/>
      </c>
      <c r="U485" s="516" t="str">
        <f>二年级坐位体前屈得分</f>
        <v/>
      </c>
      <c r="V485" s="517" t="str">
        <f>二年级等级</f>
        <v/>
      </c>
      <c r="W485" s="516" t="str">
        <f>二年级一分钟跳绳得分</f>
        <v/>
      </c>
      <c r="X485" s="517" t="str">
        <f>二年级等级</f>
        <v/>
      </c>
      <c r="Y485" s="515"/>
      <c r="Z485" s="518"/>
      <c r="AA485" s="533"/>
      <c r="AB485" s="515"/>
      <c r="AC485" s="533" t="str">
        <f>二年级跳绳附加分</f>
        <v/>
      </c>
      <c r="AD485" s="534" t="str">
        <f>二年级标准分</f>
        <v/>
      </c>
      <c r="AE485" s="534" t="str">
        <f>二年级总分</f>
        <v/>
      </c>
      <c r="AF485" s="517" t="str">
        <f>二年级等级</f>
        <v/>
      </c>
    </row>
    <row r="486" spans="1:32">
      <c r="A486" s="476">
        <v>207</v>
      </c>
      <c r="B486" s="477">
        <v>64</v>
      </c>
      <c r="C486" s="478"/>
      <c r="D486" s="471"/>
      <c r="E486" s="472"/>
      <c r="F486" s="473"/>
      <c r="G486" s="480"/>
      <c r="H486" s="475"/>
      <c r="I486" s="501"/>
      <c r="J486" s="502"/>
      <c r="K486" s="495"/>
      <c r="L486" s="649"/>
      <c r="M486" s="644"/>
      <c r="N486" s="505" t="str">
        <f>二年级BMI</f>
        <v/>
      </c>
      <c r="O486" s="499" t="str">
        <f>二年级BMI等级</f>
        <v/>
      </c>
      <c r="P486" s="500" t="str">
        <f>二年级BMI得分</f>
        <v/>
      </c>
      <c r="Q486" s="515" t="str">
        <f>二年级肺活量得分</f>
        <v/>
      </c>
      <c r="R486" s="512" t="str">
        <f>二年级等级</f>
        <v/>
      </c>
      <c r="S486" s="516" t="str">
        <f>二年级50米跑得分</f>
        <v/>
      </c>
      <c r="T486" s="517" t="str">
        <f>二年级等级</f>
        <v/>
      </c>
      <c r="U486" s="516" t="str">
        <f>二年级坐位体前屈得分</f>
        <v/>
      </c>
      <c r="V486" s="517" t="str">
        <f>二年级等级</f>
        <v/>
      </c>
      <c r="W486" s="516" t="str">
        <f>二年级一分钟跳绳得分</f>
        <v/>
      </c>
      <c r="X486" s="517" t="str">
        <f>二年级等级</f>
        <v/>
      </c>
      <c r="Y486" s="515"/>
      <c r="Z486" s="518"/>
      <c r="AA486" s="533"/>
      <c r="AB486" s="515"/>
      <c r="AC486" s="533" t="str">
        <f>二年级跳绳附加分</f>
        <v/>
      </c>
      <c r="AD486" s="534" t="str">
        <f>二年级标准分</f>
        <v/>
      </c>
      <c r="AE486" s="534" t="str">
        <f>二年级总分</f>
        <v/>
      </c>
      <c r="AF486" s="517" t="str">
        <f>二年级等级</f>
        <v/>
      </c>
    </row>
    <row r="487" spans="1:32">
      <c r="A487" s="476">
        <v>207</v>
      </c>
      <c r="B487" s="477">
        <v>65</v>
      </c>
      <c r="C487" s="478"/>
      <c r="D487" s="471"/>
      <c r="E487" s="472"/>
      <c r="F487" s="473"/>
      <c r="G487" s="474"/>
      <c r="H487" s="475"/>
      <c r="I487" s="501"/>
      <c r="J487" s="502"/>
      <c r="K487" s="495"/>
      <c r="L487" s="649"/>
      <c r="M487" s="644"/>
      <c r="N487" s="505" t="str">
        <f>二年级BMI</f>
        <v/>
      </c>
      <c r="O487" s="499" t="str">
        <f>二年级BMI等级</f>
        <v/>
      </c>
      <c r="P487" s="500" t="str">
        <f>二年级BMI得分</f>
        <v/>
      </c>
      <c r="Q487" s="515" t="str">
        <f>二年级肺活量得分</f>
        <v/>
      </c>
      <c r="R487" s="512" t="str">
        <f>二年级等级</f>
        <v/>
      </c>
      <c r="S487" s="516" t="str">
        <f>二年级50米跑得分</f>
        <v/>
      </c>
      <c r="T487" s="517" t="str">
        <f>二年级等级</f>
        <v/>
      </c>
      <c r="U487" s="516" t="str">
        <f>二年级坐位体前屈得分</f>
        <v/>
      </c>
      <c r="V487" s="517" t="str">
        <f>二年级等级</f>
        <v/>
      </c>
      <c r="W487" s="516" t="str">
        <f>二年级一分钟跳绳得分</f>
        <v/>
      </c>
      <c r="X487" s="517" t="str">
        <f>二年级等级</f>
        <v/>
      </c>
      <c r="Y487" s="515"/>
      <c r="Z487" s="518"/>
      <c r="AA487" s="533"/>
      <c r="AB487" s="515"/>
      <c r="AC487" s="533" t="str">
        <f>二年级跳绳附加分</f>
        <v/>
      </c>
      <c r="AD487" s="534" t="str">
        <f>二年级标准分</f>
        <v/>
      </c>
      <c r="AE487" s="534" t="str">
        <f>二年级总分</f>
        <v/>
      </c>
      <c r="AF487" s="517" t="str">
        <f>二年级等级</f>
        <v/>
      </c>
    </row>
    <row r="488" spans="1:32">
      <c r="A488" s="476">
        <v>207</v>
      </c>
      <c r="B488" s="477">
        <v>66</v>
      </c>
      <c r="C488" s="478"/>
      <c r="D488" s="471"/>
      <c r="E488" s="472"/>
      <c r="F488" s="473"/>
      <c r="G488" s="474"/>
      <c r="H488" s="475"/>
      <c r="I488" s="501"/>
      <c r="J488" s="502"/>
      <c r="K488" s="495"/>
      <c r="L488" s="649"/>
      <c r="M488" s="644"/>
      <c r="N488" s="505" t="str">
        <f>二年级BMI</f>
        <v/>
      </c>
      <c r="O488" s="499" t="str">
        <f>二年级BMI等级</f>
        <v/>
      </c>
      <c r="P488" s="500" t="str">
        <f>二年级BMI得分</f>
        <v/>
      </c>
      <c r="Q488" s="515" t="str">
        <f>二年级肺活量得分</f>
        <v/>
      </c>
      <c r="R488" s="512" t="str">
        <f>二年级等级</f>
        <v/>
      </c>
      <c r="S488" s="516" t="str">
        <f>二年级50米跑得分</f>
        <v/>
      </c>
      <c r="T488" s="517" t="str">
        <f>二年级等级</f>
        <v/>
      </c>
      <c r="U488" s="516" t="str">
        <f>二年级坐位体前屈得分</f>
        <v/>
      </c>
      <c r="V488" s="517" t="str">
        <f>二年级等级</f>
        <v/>
      </c>
      <c r="W488" s="516" t="str">
        <f>二年级一分钟跳绳得分</f>
        <v/>
      </c>
      <c r="X488" s="517" t="str">
        <f>二年级等级</f>
        <v/>
      </c>
      <c r="Y488" s="515"/>
      <c r="Z488" s="518"/>
      <c r="AA488" s="533"/>
      <c r="AB488" s="515"/>
      <c r="AC488" s="533" t="str">
        <f>二年级跳绳附加分</f>
        <v/>
      </c>
      <c r="AD488" s="534" t="str">
        <f>二年级标准分</f>
        <v/>
      </c>
      <c r="AE488" s="534" t="str">
        <f>二年级总分</f>
        <v/>
      </c>
      <c r="AF488" s="517" t="str">
        <f>二年级等级</f>
        <v/>
      </c>
    </row>
    <row r="489" spans="1:32">
      <c r="A489" s="476">
        <v>207</v>
      </c>
      <c r="B489" s="477">
        <v>67</v>
      </c>
      <c r="C489" s="478"/>
      <c r="D489" s="471"/>
      <c r="E489" s="472"/>
      <c r="F489" s="473"/>
      <c r="G489" s="480"/>
      <c r="H489" s="475"/>
      <c r="I489" s="501"/>
      <c r="J489" s="502"/>
      <c r="K489" s="495"/>
      <c r="L489" s="649"/>
      <c r="M489" s="644"/>
      <c r="N489" s="505" t="str">
        <f>二年级BMI</f>
        <v/>
      </c>
      <c r="O489" s="499" t="str">
        <f>二年级BMI等级</f>
        <v/>
      </c>
      <c r="P489" s="500" t="str">
        <f>二年级BMI得分</f>
        <v/>
      </c>
      <c r="Q489" s="515" t="str">
        <f>二年级肺活量得分</f>
        <v/>
      </c>
      <c r="R489" s="512" t="str">
        <f>二年级等级</f>
        <v/>
      </c>
      <c r="S489" s="516" t="str">
        <f>二年级50米跑得分</f>
        <v/>
      </c>
      <c r="T489" s="517" t="str">
        <f>二年级等级</f>
        <v/>
      </c>
      <c r="U489" s="516" t="str">
        <f>二年级坐位体前屈得分</f>
        <v/>
      </c>
      <c r="V489" s="517" t="str">
        <f>二年级等级</f>
        <v/>
      </c>
      <c r="W489" s="516" t="str">
        <f>二年级一分钟跳绳得分</f>
        <v/>
      </c>
      <c r="X489" s="517" t="str">
        <f>二年级等级</f>
        <v/>
      </c>
      <c r="Y489" s="515"/>
      <c r="Z489" s="518"/>
      <c r="AA489" s="533"/>
      <c r="AB489" s="515"/>
      <c r="AC489" s="533" t="str">
        <f>二年级跳绳附加分</f>
        <v/>
      </c>
      <c r="AD489" s="534" t="str">
        <f>二年级标准分</f>
        <v/>
      </c>
      <c r="AE489" s="534" t="str">
        <f>二年级总分</f>
        <v/>
      </c>
      <c r="AF489" s="517" t="str">
        <f>二年级等级</f>
        <v/>
      </c>
    </row>
    <row r="490" spans="1:32">
      <c r="A490" s="476">
        <v>207</v>
      </c>
      <c r="B490" s="477">
        <v>68</v>
      </c>
      <c r="C490" s="478"/>
      <c r="D490" s="471"/>
      <c r="E490" s="472"/>
      <c r="F490" s="473"/>
      <c r="G490" s="480"/>
      <c r="H490" s="475"/>
      <c r="I490" s="501"/>
      <c r="J490" s="502"/>
      <c r="K490" s="495"/>
      <c r="L490" s="649"/>
      <c r="M490" s="644"/>
      <c r="N490" s="505" t="str">
        <f>二年级BMI</f>
        <v/>
      </c>
      <c r="O490" s="499" t="str">
        <f>二年级BMI等级</f>
        <v/>
      </c>
      <c r="P490" s="500" t="str">
        <f>二年级BMI得分</f>
        <v/>
      </c>
      <c r="Q490" s="515" t="str">
        <f>二年级肺活量得分</f>
        <v/>
      </c>
      <c r="R490" s="512" t="str">
        <f>二年级等级</f>
        <v/>
      </c>
      <c r="S490" s="516" t="str">
        <f>二年级50米跑得分</f>
        <v/>
      </c>
      <c r="T490" s="517" t="str">
        <f>二年级等级</f>
        <v/>
      </c>
      <c r="U490" s="516" t="str">
        <f>二年级坐位体前屈得分</f>
        <v/>
      </c>
      <c r="V490" s="517" t="str">
        <f>二年级等级</f>
        <v/>
      </c>
      <c r="W490" s="516" t="str">
        <f>二年级一分钟跳绳得分</f>
        <v/>
      </c>
      <c r="X490" s="517" t="str">
        <f>二年级等级</f>
        <v/>
      </c>
      <c r="Y490" s="515"/>
      <c r="Z490" s="518"/>
      <c r="AA490" s="533"/>
      <c r="AB490" s="515"/>
      <c r="AC490" s="533" t="str">
        <f>二年级跳绳附加分</f>
        <v/>
      </c>
      <c r="AD490" s="534" t="str">
        <f>二年级标准分</f>
        <v/>
      </c>
      <c r="AE490" s="534" t="str">
        <f>二年级总分</f>
        <v/>
      </c>
      <c r="AF490" s="517" t="str">
        <f>二年级等级</f>
        <v/>
      </c>
    </row>
    <row r="491" spans="1:32">
      <c r="A491" s="476">
        <v>207</v>
      </c>
      <c r="B491" s="477">
        <v>69</v>
      </c>
      <c r="C491" s="478"/>
      <c r="D491" s="471"/>
      <c r="E491" s="472"/>
      <c r="F491" s="473"/>
      <c r="G491" s="480"/>
      <c r="H491" s="475"/>
      <c r="I491" s="501"/>
      <c r="J491" s="502"/>
      <c r="K491" s="495"/>
      <c r="L491" s="649"/>
      <c r="M491" s="644"/>
      <c r="N491" s="505" t="str">
        <f>二年级BMI</f>
        <v/>
      </c>
      <c r="O491" s="499" t="str">
        <f>二年级BMI等级</f>
        <v/>
      </c>
      <c r="P491" s="500" t="str">
        <f>二年级BMI得分</f>
        <v/>
      </c>
      <c r="Q491" s="515" t="str">
        <f>二年级肺活量得分</f>
        <v/>
      </c>
      <c r="R491" s="512" t="str">
        <f>二年级等级</f>
        <v/>
      </c>
      <c r="S491" s="516" t="str">
        <f>二年级50米跑得分</f>
        <v/>
      </c>
      <c r="T491" s="517" t="str">
        <f>二年级等级</f>
        <v/>
      </c>
      <c r="U491" s="516" t="str">
        <f>二年级坐位体前屈得分</f>
        <v/>
      </c>
      <c r="V491" s="517" t="str">
        <f>二年级等级</f>
        <v/>
      </c>
      <c r="W491" s="516" t="str">
        <f>二年级一分钟跳绳得分</f>
        <v/>
      </c>
      <c r="X491" s="517" t="str">
        <f>二年级等级</f>
        <v/>
      </c>
      <c r="Y491" s="515"/>
      <c r="Z491" s="518"/>
      <c r="AA491" s="533"/>
      <c r="AB491" s="515"/>
      <c r="AC491" s="533" t="str">
        <f>二年级跳绳附加分</f>
        <v/>
      </c>
      <c r="AD491" s="534" t="str">
        <f>二年级标准分</f>
        <v/>
      </c>
      <c r="AE491" s="534" t="str">
        <f>二年级总分</f>
        <v/>
      </c>
      <c r="AF491" s="517" t="str">
        <f>二年级等级</f>
        <v/>
      </c>
    </row>
    <row r="492" ht="15.75" spans="1:32">
      <c r="A492" s="535">
        <v>207</v>
      </c>
      <c r="B492" s="536">
        <v>70</v>
      </c>
      <c r="C492" s="537"/>
      <c r="D492" s="538"/>
      <c r="E492" s="539"/>
      <c r="F492" s="583"/>
      <c r="G492" s="570"/>
      <c r="H492" s="542"/>
      <c r="I492" s="543"/>
      <c r="J492" s="544"/>
      <c r="K492" s="545"/>
      <c r="L492" s="652"/>
      <c r="M492" s="647"/>
      <c r="N492" s="573" t="str">
        <f>二年级BMI</f>
        <v/>
      </c>
      <c r="O492" s="574" t="str">
        <f>二年级BMI等级</f>
        <v/>
      </c>
      <c r="P492" s="575" t="str">
        <f>二年级BMI得分</f>
        <v/>
      </c>
      <c r="Q492" s="576" t="str">
        <f>二年级肺活量得分</f>
        <v/>
      </c>
      <c r="R492" s="577" t="str">
        <f>二年级等级</f>
        <v/>
      </c>
      <c r="S492" s="578" t="str">
        <f>二年级50米跑得分</f>
        <v/>
      </c>
      <c r="T492" s="567" t="str">
        <f>二年级等级</f>
        <v/>
      </c>
      <c r="U492" s="578" t="str">
        <f>二年级坐位体前屈得分</f>
        <v/>
      </c>
      <c r="V492" s="567" t="str">
        <f>二年级等级</f>
        <v/>
      </c>
      <c r="W492" s="578" t="str">
        <f>二年级一分钟跳绳得分</f>
        <v/>
      </c>
      <c r="X492" s="567" t="str">
        <f>二年级等级</f>
        <v/>
      </c>
      <c r="Y492" s="576"/>
      <c r="Z492" s="579"/>
      <c r="AA492" s="565"/>
      <c r="AB492" s="576"/>
      <c r="AC492" s="565" t="str">
        <f>二年级跳绳附加分</f>
        <v/>
      </c>
      <c r="AD492" s="566" t="str">
        <f>二年级标准分</f>
        <v/>
      </c>
      <c r="AE492" s="566" t="str">
        <f>二年级总分</f>
        <v/>
      </c>
      <c r="AF492" s="567" t="str">
        <f>二年级等级</f>
        <v/>
      </c>
    </row>
    <row r="493" ht="15.75" spans="1:32">
      <c r="A493" s="468">
        <v>208</v>
      </c>
      <c r="B493" s="469">
        <v>1</v>
      </c>
      <c r="C493" s="472"/>
      <c r="D493" s="471"/>
      <c r="E493" s="472"/>
      <c r="F493" s="473"/>
      <c r="G493" s="474"/>
      <c r="H493" s="475"/>
      <c r="I493" s="494"/>
      <c r="J493" s="495"/>
      <c r="K493" s="495"/>
      <c r="L493" s="648"/>
      <c r="M493" s="643"/>
      <c r="N493" s="498" t="str">
        <f>二年级BMI</f>
        <v/>
      </c>
      <c r="O493" s="499" t="str">
        <f>二年级BMI等级</f>
        <v/>
      </c>
      <c r="P493" s="500" t="str">
        <f>二年级BMI得分</f>
        <v/>
      </c>
      <c r="Q493" s="511" t="str">
        <f>二年级肺活量得分</f>
        <v/>
      </c>
      <c r="R493" s="512" t="str">
        <f>二年级等级</f>
        <v/>
      </c>
      <c r="S493" s="513" t="str">
        <f>二年级50米跑得分</f>
        <v/>
      </c>
      <c r="T493" s="512" t="str">
        <f>二年级等级</f>
        <v/>
      </c>
      <c r="U493" s="513" t="str">
        <f>二年级坐位体前屈得分</f>
        <v/>
      </c>
      <c r="V493" s="512" t="str">
        <f>二年级等级</f>
        <v/>
      </c>
      <c r="W493" s="513" t="str">
        <f>二年级一分钟跳绳得分</f>
        <v/>
      </c>
      <c r="X493" s="512" t="str">
        <f>二年级等级</f>
        <v/>
      </c>
      <c r="Y493" s="511"/>
      <c r="Z493" s="514"/>
      <c r="AA493" s="530"/>
      <c r="AB493" s="511"/>
      <c r="AC493" s="530" t="str">
        <f>二年级跳绳附加分</f>
        <v/>
      </c>
      <c r="AD493" s="531" t="str">
        <f>二年级标准分</f>
        <v/>
      </c>
      <c r="AE493" s="531" t="str">
        <f>二年级总分</f>
        <v/>
      </c>
      <c r="AF493" s="512" t="str">
        <f>二年级等级</f>
        <v/>
      </c>
    </row>
    <row r="494" spans="1:32">
      <c r="A494" s="476">
        <v>208</v>
      </c>
      <c r="B494" s="477">
        <v>2</v>
      </c>
      <c r="C494" s="478"/>
      <c r="D494" s="471"/>
      <c r="E494" s="472"/>
      <c r="F494" s="473"/>
      <c r="G494" s="480"/>
      <c r="H494" s="475"/>
      <c r="I494" s="501"/>
      <c r="J494" s="502"/>
      <c r="K494" s="495"/>
      <c r="L494" s="649"/>
      <c r="M494" s="644"/>
      <c r="N494" s="505" t="str">
        <f>二年级BMI</f>
        <v/>
      </c>
      <c r="O494" s="499" t="str">
        <f>二年级BMI等级</f>
        <v/>
      </c>
      <c r="P494" s="500" t="str">
        <f>二年级BMI得分</f>
        <v/>
      </c>
      <c r="Q494" s="515" t="str">
        <f>二年级肺活量得分</f>
        <v/>
      </c>
      <c r="R494" s="512" t="str">
        <f>二年级等级</f>
        <v/>
      </c>
      <c r="S494" s="516" t="str">
        <f>二年级50米跑得分</f>
        <v/>
      </c>
      <c r="T494" s="517" t="str">
        <f>二年级等级</f>
        <v/>
      </c>
      <c r="U494" s="516" t="str">
        <f>二年级坐位体前屈得分</f>
        <v/>
      </c>
      <c r="V494" s="517" t="str">
        <f>二年级等级</f>
        <v/>
      </c>
      <c r="W494" s="516" t="str">
        <f>二年级一分钟跳绳得分</f>
        <v/>
      </c>
      <c r="X494" s="517" t="str">
        <f>二年级等级</f>
        <v/>
      </c>
      <c r="Y494" s="515"/>
      <c r="Z494" s="518"/>
      <c r="AA494" s="533"/>
      <c r="AB494" s="515"/>
      <c r="AC494" s="533" t="str">
        <f>二年级跳绳附加分</f>
        <v/>
      </c>
      <c r="AD494" s="534" t="str">
        <f>二年级标准分</f>
        <v/>
      </c>
      <c r="AE494" s="534" t="str">
        <f>二年级总分</f>
        <v/>
      </c>
      <c r="AF494" s="517" t="str">
        <f>二年级等级</f>
        <v/>
      </c>
    </row>
    <row r="495" spans="1:32">
      <c r="A495" s="476">
        <v>208</v>
      </c>
      <c r="B495" s="477">
        <v>3</v>
      </c>
      <c r="C495" s="478"/>
      <c r="D495" s="471"/>
      <c r="E495" s="472"/>
      <c r="F495" s="473"/>
      <c r="G495" s="480"/>
      <c r="H495" s="475"/>
      <c r="I495" s="501"/>
      <c r="J495" s="502"/>
      <c r="K495" s="495"/>
      <c r="L495" s="649"/>
      <c r="M495" s="644"/>
      <c r="N495" s="505" t="str">
        <f>二年级BMI</f>
        <v/>
      </c>
      <c r="O495" s="499" t="str">
        <f>二年级BMI等级</f>
        <v/>
      </c>
      <c r="P495" s="500" t="str">
        <f>二年级BMI得分</f>
        <v/>
      </c>
      <c r="Q495" s="515" t="str">
        <f>二年级肺活量得分</f>
        <v/>
      </c>
      <c r="R495" s="512" t="str">
        <f>二年级等级</f>
        <v/>
      </c>
      <c r="S495" s="516" t="str">
        <f>二年级50米跑得分</f>
        <v/>
      </c>
      <c r="T495" s="517" t="str">
        <f>二年级等级</f>
        <v/>
      </c>
      <c r="U495" s="516" t="str">
        <f>二年级坐位体前屈得分</f>
        <v/>
      </c>
      <c r="V495" s="517" t="str">
        <f>二年级等级</f>
        <v/>
      </c>
      <c r="W495" s="516" t="str">
        <f>二年级一分钟跳绳得分</f>
        <v/>
      </c>
      <c r="X495" s="517" t="str">
        <f>二年级等级</f>
        <v/>
      </c>
      <c r="Y495" s="515"/>
      <c r="Z495" s="518"/>
      <c r="AA495" s="533"/>
      <c r="AB495" s="515"/>
      <c r="AC495" s="533" t="str">
        <f>二年级跳绳附加分</f>
        <v/>
      </c>
      <c r="AD495" s="534" t="str">
        <f>二年级标准分</f>
        <v/>
      </c>
      <c r="AE495" s="534" t="str">
        <f>二年级总分</f>
        <v/>
      </c>
      <c r="AF495" s="517" t="str">
        <f>二年级等级</f>
        <v/>
      </c>
    </row>
    <row r="496" spans="1:32">
      <c r="A496" s="476">
        <v>208</v>
      </c>
      <c r="B496" s="477">
        <v>4</v>
      </c>
      <c r="C496" s="478"/>
      <c r="D496" s="471"/>
      <c r="E496" s="472"/>
      <c r="F496" s="473"/>
      <c r="G496" s="480"/>
      <c r="H496" s="475"/>
      <c r="I496" s="501"/>
      <c r="J496" s="502"/>
      <c r="K496" s="495"/>
      <c r="L496" s="649"/>
      <c r="M496" s="644"/>
      <c r="N496" s="505" t="str">
        <f>二年级BMI</f>
        <v/>
      </c>
      <c r="O496" s="499" t="str">
        <f>二年级BMI等级</f>
        <v/>
      </c>
      <c r="P496" s="500" t="str">
        <f>二年级BMI得分</f>
        <v/>
      </c>
      <c r="Q496" s="515" t="str">
        <f>二年级肺活量得分</f>
        <v/>
      </c>
      <c r="R496" s="512" t="str">
        <f>二年级等级</f>
        <v/>
      </c>
      <c r="S496" s="516" t="str">
        <f>二年级50米跑得分</f>
        <v/>
      </c>
      <c r="T496" s="517" t="str">
        <f>二年级等级</f>
        <v/>
      </c>
      <c r="U496" s="516" t="str">
        <f>二年级坐位体前屈得分</f>
        <v/>
      </c>
      <c r="V496" s="517" t="str">
        <f>二年级等级</f>
        <v/>
      </c>
      <c r="W496" s="516" t="str">
        <f>二年级一分钟跳绳得分</f>
        <v/>
      </c>
      <c r="X496" s="517" t="str">
        <f>二年级等级</f>
        <v/>
      </c>
      <c r="Y496" s="515"/>
      <c r="Z496" s="518"/>
      <c r="AA496" s="533"/>
      <c r="AB496" s="515"/>
      <c r="AC496" s="533" t="str">
        <f>二年级跳绳附加分</f>
        <v/>
      </c>
      <c r="AD496" s="534" t="str">
        <f>二年级标准分</f>
        <v/>
      </c>
      <c r="AE496" s="534" t="str">
        <f>二年级总分</f>
        <v/>
      </c>
      <c r="AF496" s="517" t="str">
        <f>二年级等级</f>
        <v/>
      </c>
    </row>
    <row r="497" spans="1:32">
      <c r="A497" s="476">
        <v>208</v>
      </c>
      <c r="B497" s="477">
        <v>5</v>
      </c>
      <c r="C497" s="478"/>
      <c r="D497" s="471"/>
      <c r="E497" s="472"/>
      <c r="F497" s="473"/>
      <c r="G497" s="480"/>
      <c r="H497" s="475"/>
      <c r="I497" s="501"/>
      <c r="J497" s="502"/>
      <c r="K497" s="495"/>
      <c r="L497" s="649"/>
      <c r="M497" s="644"/>
      <c r="N497" s="505" t="str">
        <f>二年级BMI</f>
        <v/>
      </c>
      <c r="O497" s="499" t="str">
        <f>二年级BMI等级</f>
        <v/>
      </c>
      <c r="P497" s="500" t="str">
        <f>二年级BMI得分</f>
        <v/>
      </c>
      <c r="Q497" s="515" t="str">
        <f>二年级肺活量得分</f>
        <v/>
      </c>
      <c r="R497" s="512" t="str">
        <f>二年级等级</f>
        <v/>
      </c>
      <c r="S497" s="516" t="str">
        <f>二年级50米跑得分</f>
        <v/>
      </c>
      <c r="T497" s="517" t="str">
        <f>二年级等级</f>
        <v/>
      </c>
      <c r="U497" s="516" t="str">
        <f>二年级坐位体前屈得分</f>
        <v/>
      </c>
      <c r="V497" s="517" t="str">
        <f>二年级等级</f>
        <v/>
      </c>
      <c r="W497" s="516" t="str">
        <f>二年级一分钟跳绳得分</f>
        <v/>
      </c>
      <c r="X497" s="517" t="str">
        <f>二年级等级</f>
        <v/>
      </c>
      <c r="Y497" s="515"/>
      <c r="Z497" s="518"/>
      <c r="AA497" s="533"/>
      <c r="AB497" s="515"/>
      <c r="AC497" s="533" t="str">
        <f>二年级跳绳附加分</f>
        <v/>
      </c>
      <c r="AD497" s="534" t="str">
        <f>二年级标准分</f>
        <v/>
      </c>
      <c r="AE497" s="534" t="str">
        <f>二年级总分</f>
        <v/>
      </c>
      <c r="AF497" s="517" t="str">
        <f>二年级等级</f>
        <v/>
      </c>
    </row>
    <row r="498" spans="1:32">
      <c r="A498" s="476">
        <v>208</v>
      </c>
      <c r="B498" s="477">
        <v>6</v>
      </c>
      <c r="C498" s="653"/>
      <c r="D498" s="654"/>
      <c r="E498" s="639"/>
      <c r="F498" s="473"/>
      <c r="G498" s="588"/>
      <c r="H498" s="475"/>
      <c r="I498" s="595"/>
      <c r="J498" s="596"/>
      <c r="K498" s="597"/>
      <c r="L498" s="649"/>
      <c r="M498" s="644"/>
      <c r="N498" s="505" t="str">
        <f>二年级BMI</f>
        <v/>
      </c>
      <c r="O498" s="499" t="str">
        <f>二年级BMI等级</f>
        <v/>
      </c>
      <c r="P498" s="500" t="str">
        <f>二年级BMI得分</f>
        <v/>
      </c>
      <c r="Q498" s="515" t="str">
        <f>二年级肺活量得分</f>
        <v/>
      </c>
      <c r="R498" s="512" t="str">
        <f>二年级等级</f>
        <v/>
      </c>
      <c r="S498" s="516" t="str">
        <f>二年级50米跑得分</f>
        <v/>
      </c>
      <c r="T498" s="517" t="str">
        <f>二年级等级</f>
        <v/>
      </c>
      <c r="U498" s="516" t="str">
        <f>二年级坐位体前屈得分</f>
        <v/>
      </c>
      <c r="V498" s="517" t="str">
        <f>二年级等级</f>
        <v/>
      </c>
      <c r="W498" s="516" t="str">
        <f>二年级一分钟跳绳得分</f>
        <v/>
      </c>
      <c r="X498" s="517" t="str">
        <f>二年级等级</f>
        <v/>
      </c>
      <c r="Y498" s="515"/>
      <c r="Z498" s="518"/>
      <c r="AA498" s="533"/>
      <c r="AB498" s="515"/>
      <c r="AC498" s="533" t="str">
        <f>二年级跳绳附加分</f>
        <v/>
      </c>
      <c r="AD498" s="534" t="str">
        <f>二年级标准分</f>
        <v/>
      </c>
      <c r="AE498" s="534" t="str">
        <f>二年级总分</f>
        <v/>
      </c>
      <c r="AF498" s="517" t="str">
        <f>二年级等级</f>
        <v/>
      </c>
    </row>
    <row r="499" spans="1:32">
      <c r="A499" s="476">
        <v>208</v>
      </c>
      <c r="B499" s="477">
        <v>7</v>
      </c>
      <c r="C499" s="653"/>
      <c r="D499" s="654"/>
      <c r="E499" s="653"/>
      <c r="F499" s="473"/>
      <c r="G499" s="588"/>
      <c r="H499" s="475"/>
      <c r="I499" s="595"/>
      <c r="J499" s="596"/>
      <c r="K499" s="596"/>
      <c r="L499" s="649"/>
      <c r="M499" s="644"/>
      <c r="N499" s="505" t="str">
        <f>二年级BMI</f>
        <v/>
      </c>
      <c r="O499" s="499" t="str">
        <f>二年级BMI等级</f>
        <v/>
      </c>
      <c r="P499" s="500" t="str">
        <f>二年级BMI得分</f>
        <v/>
      </c>
      <c r="Q499" s="515" t="str">
        <f>二年级肺活量得分</f>
        <v/>
      </c>
      <c r="R499" s="512" t="str">
        <f>二年级等级</f>
        <v/>
      </c>
      <c r="S499" s="516" t="str">
        <f>二年级50米跑得分</f>
        <v/>
      </c>
      <c r="T499" s="517" t="str">
        <f>二年级等级</f>
        <v/>
      </c>
      <c r="U499" s="516" t="str">
        <f>二年级坐位体前屈得分</f>
        <v/>
      </c>
      <c r="V499" s="517" t="str">
        <f>二年级等级</f>
        <v/>
      </c>
      <c r="W499" s="516" t="str">
        <f>二年级一分钟跳绳得分</f>
        <v/>
      </c>
      <c r="X499" s="517" t="str">
        <f>二年级等级</f>
        <v/>
      </c>
      <c r="Y499" s="515"/>
      <c r="Z499" s="518"/>
      <c r="AA499" s="533"/>
      <c r="AB499" s="515"/>
      <c r="AC499" s="533" t="str">
        <f>二年级跳绳附加分</f>
        <v/>
      </c>
      <c r="AD499" s="534" t="str">
        <f>二年级标准分</f>
        <v/>
      </c>
      <c r="AE499" s="534" t="str">
        <f>二年级总分</f>
        <v/>
      </c>
      <c r="AF499" s="517" t="str">
        <f>二年级等级</f>
        <v/>
      </c>
    </row>
    <row r="500" spans="1:32">
      <c r="A500" s="476">
        <v>208</v>
      </c>
      <c r="B500" s="477">
        <v>8</v>
      </c>
      <c r="C500" s="653"/>
      <c r="D500" s="654"/>
      <c r="E500" s="653"/>
      <c r="F500" s="473"/>
      <c r="G500" s="588"/>
      <c r="H500" s="475"/>
      <c r="I500" s="595"/>
      <c r="J500" s="596"/>
      <c r="K500" s="596"/>
      <c r="L500" s="649"/>
      <c r="M500" s="644"/>
      <c r="N500" s="505" t="str">
        <f>二年级BMI</f>
        <v/>
      </c>
      <c r="O500" s="499" t="str">
        <f>二年级BMI等级</f>
        <v/>
      </c>
      <c r="P500" s="500" t="str">
        <f>二年级BMI得分</f>
        <v/>
      </c>
      <c r="Q500" s="515" t="str">
        <f>二年级肺活量得分</f>
        <v/>
      </c>
      <c r="R500" s="512" t="str">
        <f>二年级等级</f>
        <v/>
      </c>
      <c r="S500" s="516" t="str">
        <f>二年级50米跑得分</f>
        <v/>
      </c>
      <c r="T500" s="517" t="str">
        <f>二年级等级</f>
        <v/>
      </c>
      <c r="U500" s="516" t="str">
        <f>二年级坐位体前屈得分</f>
        <v/>
      </c>
      <c r="V500" s="517" t="str">
        <f>二年级等级</f>
        <v/>
      </c>
      <c r="W500" s="516" t="str">
        <f>二年级一分钟跳绳得分</f>
        <v/>
      </c>
      <c r="X500" s="517" t="str">
        <f>二年级等级</f>
        <v/>
      </c>
      <c r="Y500" s="515"/>
      <c r="Z500" s="518"/>
      <c r="AA500" s="533"/>
      <c r="AB500" s="515"/>
      <c r="AC500" s="533" t="str">
        <f>二年级跳绳附加分</f>
        <v/>
      </c>
      <c r="AD500" s="534" t="str">
        <f>二年级标准分</f>
        <v/>
      </c>
      <c r="AE500" s="534" t="str">
        <f>二年级总分</f>
        <v/>
      </c>
      <c r="AF500" s="517" t="str">
        <f>二年级等级</f>
        <v/>
      </c>
    </row>
    <row r="501" spans="1:32">
      <c r="A501" s="476">
        <v>208</v>
      </c>
      <c r="B501" s="477">
        <v>9</v>
      </c>
      <c r="C501" s="653"/>
      <c r="D501" s="654"/>
      <c r="E501" s="653"/>
      <c r="F501" s="473"/>
      <c r="G501" s="588"/>
      <c r="H501" s="475"/>
      <c r="I501" s="595"/>
      <c r="J501" s="596"/>
      <c r="K501" s="596"/>
      <c r="L501" s="649"/>
      <c r="M501" s="644"/>
      <c r="N501" s="505" t="str">
        <f>二年级BMI</f>
        <v/>
      </c>
      <c r="O501" s="499" t="str">
        <f>二年级BMI等级</f>
        <v/>
      </c>
      <c r="P501" s="500" t="str">
        <f>二年级BMI得分</f>
        <v/>
      </c>
      <c r="Q501" s="515" t="str">
        <f>二年级肺活量得分</f>
        <v/>
      </c>
      <c r="R501" s="512" t="str">
        <f>二年级等级</f>
        <v/>
      </c>
      <c r="S501" s="516" t="str">
        <f>二年级50米跑得分</f>
        <v/>
      </c>
      <c r="T501" s="517" t="str">
        <f>二年级等级</f>
        <v/>
      </c>
      <c r="U501" s="516" t="str">
        <f>二年级坐位体前屈得分</f>
        <v/>
      </c>
      <c r="V501" s="517" t="str">
        <f>二年级等级</f>
        <v/>
      </c>
      <c r="W501" s="516" t="str">
        <f>二年级一分钟跳绳得分</f>
        <v/>
      </c>
      <c r="X501" s="517" t="str">
        <f>二年级等级</f>
        <v/>
      </c>
      <c r="Y501" s="515"/>
      <c r="Z501" s="518"/>
      <c r="AA501" s="533"/>
      <c r="AB501" s="515"/>
      <c r="AC501" s="533" t="str">
        <f>二年级跳绳附加分</f>
        <v/>
      </c>
      <c r="AD501" s="534" t="str">
        <f>二年级标准分</f>
        <v/>
      </c>
      <c r="AE501" s="534" t="str">
        <f>二年级总分</f>
        <v/>
      </c>
      <c r="AF501" s="517" t="str">
        <f>二年级等级</f>
        <v/>
      </c>
    </row>
    <row r="502" spans="1:32">
      <c r="A502" s="476">
        <v>208</v>
      </c>
      <c r="B502" s="477">
        <v>10</v>
      </c>
      <c r="C502" s="653"/>
      <c r="D502" s="654"/>
      <c r="E502" s="653"/>
      <c r="F502" s="473"/>
      <c r="G502" s="589"/>
      <c r="H502" s="475"/>
      <c r="I502" s="595"/>
      <c r="J502" s="596"/>
      <c r="K502" s="596"/>
      <c r="L502" s="649"/>
      <c r="M502" s="644"/>
      <c r="N502" s="505" t="str">
        <f>二年级BMI</f>
        <v/>
      </c>
      <c r="O502" s="499" t="str">
        <f>二年级BMI等级</f>
        <v/>
      </c>
      <c r="P502" s="500" t="str">
        <f>二年级BMI得分</f>
        <v/>
      </c>
      <c r="Q502" s="515" t="str">
        <f>二年级肺活量得分</f>
        <v/>
      </c>
      <c r="R502" s="512" t="str">
        <f>二年级等级</f>
        <v/>
      </c>
      <c r="S502" s="516" t="str">
        <f>二年级50米跑得分</f>
        <v/>
      </c>
      <c r="T502" s="517" t="str">
        <f>二年级等级</f>
        <v/>
      </c>
      <c r="U502" s="516" t="str">
        <f>二年级坐位体前屈得分</f>
        <v/>
      </c>
      <c r="V502" s="517" t="str">
        <f>二年级等级</f>
        <v/>
      </c>
      <c r="W502" s="516" t="str">
        <f>二年级一分钟跳绳得分</f>
        <v/>
      </c>
      <c r="X502" s="517" t="str">
        <f>二年级等级</f>
        <v/>
      </c>
      <c r="Y502" s="515"/>
      <c r="Z502" s="518"/>
      <c r="AA502" s="533"/>
      <c r="AB502" s="515"/>
      <c r="AC502" s="533" t="str">
        <f>二年级跳绳附加分</f>
        <v/>
      </c>
      <c r="AD502" s="534" t="str">
        <f>二年级标准分</f>
        <v/>
      </c>
      <c r="AE502" s="534" t="str">
        <f>二年级总分</f>
        <v/>
      </c>
      <c r="AF502" s="517" t="str">
        <f>二年级等级</f>
        <v/>
      </c>
    </row>
    <row r="503" spans="1:32">
      <c r="A503" s="476">
        <v>208</v>
      </c>
      <c r="B503" s="477">
        <v>11</v>
      </c>
      <c r="C503" s="653"/>
      <c r="D503" s="654"/>
      <c r="E503" s="653"/>
      <c r="F503" s="473"/>
      <c r="G503" s="589"/>
      <c r="H503" s="475"/>
      <c r="I503" s="595"/>
      <c r="J503" s="596"/>
      <c r="K503" s="596"/>
      <c r="L503" s="649"/>
      <c r="M503" s="644"/>
      <c r="N503" s="505" t="str">
        <f>二年级BMI</f>
        <v/>
      </c>
      <c r="O503" s="499" t="str">
        <f>二年级BMI等级</f>
        <v/>
      </c>
      <c r="P503" s="500" t="str">
        <f>二年级BMI得分</f>
        <v/>
      </c>
      <c r="Q503" s="515" t="str">
        <f>二年级肺活量得分</f>
        <v/>
      </c>
      <c r="R503" s="512" t="str">
        <f>二年级等级</f>
        <v/>
      </c>
      <c r="S503" s="516" t="str">
        <f>二年级50米跑得分</f>
        <v/>
      </c>
      <c r="T503" s="517" t="str">
        <f>二年级等级</f>
        <v/>
      </c>
      <c r="U503" s="516" t="str">
        <f>二年级坐位体前屈得分</f>
        <v/>
      </c>
      <c r="V503" s="517" t="str">
        <f>二年级等级</f>
        <v/>
      </c>
      <c r="W503" s="516" t="str">
        <f>二年级一分钟跳绳得分</f>
        <v/>
      </c>
      <c r="X503" s="517" t="str">
        <f>二年级等级</f>
        <v/>
      </c>
      <c r="Y503" s="515"/>
      <c r="Z503" s="518"/>
      <c r="AA503" s="533"/>
      <c r="AB503" s="515"/>
      <c r="AC503" s="533" t="str">
        <f>二年级跳绳附加分</f>
        <v/>
      </c>
      <c r="AD503" s="534" t="str">
        <f>二年级标准分</f>
        <v/>
      </c>
      <c r="AE503" s="534" t="str">
        <f>二年级总分</f>
        <v/>
      </c>
      <c r="AF503" s="517" t="str">
        <f>二年级等级</f>
        <v/>
      </c>
    </row>
    <row r="504" spans="1:32">
      <c r="A504" s="476">
        <v>208</v>
      </c>
      <c r="B504" s="477">
        <v>12</v>
      </c>
      <c r="C504" s="653"/>
      <c r="D504" s="654"/>
      <c r="E504" s="653"/>
      <c r="F504" s="473"/>
      <c r="G504" s="588"/>
      <c r="H504" s="475"/>
      <c r="I504" s="595"/>
      <c r="J504" s="596"/>
      <c r="K504" s="596"/>
      <c r="L504" s="649"/>
      <c r="M504" s="644"/>
      <c r="N504" s="505" t="str">
        <f>二年级BMI</f>
        <v/>
      </c>
      <c r="O504" s="499" t="str">
        <f>二年级BMI等级</f>
        <v/>
      </c>
      <c r="P504" s="500" t="str">
        <f>二年级BMI得分</f>
        <v/>
      </c>
      <c r="Q504" s="515" t="str">
        <f>二年级肺活量得分</f>
        <v/>
      </c>
      <c r="R504" s="512" t="str">
        <f>二年级等级</f>
        <v/>
      </c>
      <c r="S504" s="516" t="str">
        <f>二年级50米跑得分</f>
        <v/>
      </c>
      <c r="T504" s="517" t="str">
        <f>二年级等级</f>
        <v/>
      </c>
      <c r="U504" s="516" t="str">
        <f>二年级坐位体前屈得分</f>
        <v/>
      </c>
      <c r="V504" s="517" t="str">
        <f>二年级等级</f>
        <v/>
      </c>
      <c r="W504" s="516" t="str">
        <f>二年级一分钟跳绳得分</f>
        <v/>
      </c>
      <c r="X504" s="517" t="str">
        <f>二年级等级</f>
        <v/>
      </c>
      <c r="Y504" s="515"/>
      <c r="Z504" s="518"/>
      <c r="AA504" s="533"/>
      <c r="AB504" s="515"/>
      <c r="AC504" s="533" t="str">
        <f>二年级跳绳附加分</f>
        <v/>
      </c>
      <c r="AD504" s="534" t="str">
        <f>二年级标准分</f>
        <v/>
      </c>
      <c r="AE504" s="534" t="str">
        <f>二年级总分</f>
        <v/>
      </c>
      <c r="AF504" s="517" t="str">
        <f>二年级等级</f>
        <v/>
      </c>
    </row>
    <row r="505" spans="1:32">
      <c r="A505" s="476">
        <v>208</v>
      </c>
      <c r="B505" s="477">
        <v>13</v>
      </c>
      <c r="C505" s="653"/>
      <c r="D505" s="654"/>
      <c r="E505" s="653"/>
      <c r="F505" s="473"/>
      <c r="G505" s="588"/>
      <c r="H505" s="475"/>
      <c r="I505" s="595"/>
      <c r="J505" s="596"/>
      <c r="K505" s="596"/>
      <c r="L505" s="649"/>
      <c r="M505" s="644"/>
      <c r="N505" s="505" t="str">
        <f>二年级BMI</f>
        <v/>
      </c>
      <c r="O505" s="499" t="str">
        <f>二年级BMI等级</f>
        <v/>
      </c>
      <c r="P505" s="500" t="str">
        <f>二年级BMI得分</f>
        <v/>
      </c>
      <c r="Q505" s="515" t="str">
        <f>二年级肺活量得分</f>
        <v/>
      </c>
      <c r="R505" s="512" t="str">
        <f>二年级等级</f>
        <v/>
      </c>
      <c r="S505" s="516" t="str">
        <f>二年级50米跑得分</f>
        <v/>
      </c>
      <c r="T505" s="517" t="str">
        <f>二年级等级</f>
        <v/>
      </c>
      <c r="U505" s="516" t="str">
        <f>二年级坐位体前屈得分</f>
        <v/>
      </c>
      <c r="V505" s="517" t="str">
        <f>二年级等级</f>
        <v/>
      </c>
      <c r="W505" s="516" t="str">
        <f>二年级一分钟跳绳得分</f>
        <v/>
      </c>
      <c r="X505" s="517" t="str">
        <f>二年级等级</f>
        <v/>
      </c>
      <c r="Y505" s="515"/>
      <c r="Z505" s="518"/>
      <c r="AA505" s="533"/>
      <c r="AB505" s="515"/>
      <c r="AC505" s="533" t="str">
        <f>二年级跳绳附加分</f>
        <v/>
      </c>
      <c r="AD505" s="534" t="str">
        <f>二年级标准分</f>
        <v/>
      </c>
      <c r="AE505" s="534" t="str">
        <f>二年级总分</f>
        <v/>
      </c>
      <c r="AF505" s="517" t="str">
        <f>二年级等级</f>
        <v/>
      </c>
    </row>
    <row r="506" spans="1:32">
      <c r="A506" s="476">
        <v>208</v>
      </c>
      <c r="B506" s="477">
        <v>14</v>
      </c>
      <c r="C506" s="653"/>
      <c r="D506" s="654"/>
      <c r="E506" s="653"/>
      <c r="F506" s="473"/>
      <c r="G506" s="588"/>
      <c r="H506" s="475"/>
      <c r="I506" s="595"/>
      <c r="J506" s="596"/>
      <c r="K506" s="596"/>
      <c r="L506" s="649"/>
      <c r="M506" s="644"/>
      <c r="N506" s="505" t="str">
        <f>二年级BMI</f>
        <v/>
      </c>
      <c r="O506" s="499" t="str">
        <f>二年级BMI等级</f>
        <v/>
      </c>
      <c r="P506" s="500" t="str">
        <f>二年级BMI得分</f>
        <v/>
      </c>
      <c r="Q506" s="515" t="str">
        <f>二年级肺活量得分</f>
        <v/>
      </c>
      <c r="R506" s="512" t="str">
        <f>二年级等级</f>
        <v/>
      </c>
      <c r="S506" s="516" t="str">
        <f>二年级50米跑得分</f>
        <v/>
      </c>
      <c r="T506" s="517" t="str">
        <f>二年级等级</f>
        <v/>
      </c>
      <c r="U506" s="516" t="str">
        <f>二年级坐位体前屈得分</f>
        <v/>
      </c>
      <c r="V506" s="517" t="str">
        <f>二年级等级</f>
        <v/>
      </c>
      <c r="W506" s="516" t="str">
        <f>二年级一分钟跳绳得分</f>
        <v/>
      </c>
      <c r="X506" s="517" t="str">
        <f>二年级等级</f>
        <v/>
      </c>
      <c r="Y506" s="515"/>
      <c r="Z506" s="518"/>
      <c r="AA506" s="533"/>
      <c r="AB506" s="515"/>
      <c r="AC506" s="533" t="str">
        <f>二年级跳绳附加分</f>
        <v/>
      </c>
      <c r="AD506" s="534" t="str">
        <f>二年级标准分</f>
        <v/>
      </c>
      <c r="AE506" s="534" t="str">
        <f>二年级总分</f>
        <v/>
      </c>
      <c r="AF506" s="517" t="str">
        <f>二年级等级</f>
        <v/>
      </c>
    </row>
    <row r="507" spans="1:32">
      <c r="A507" s="476">
        <v>208</v>
      </c>
      <c r="B507" s="477">
        <v>15</v>
      </c>
      <c r="C507" s="653"/>
      <c r="D507" s="654"/>
      <c r="E507" s="653"/>
      <c r="F507" s="473"/>
      <c r="G507" s="588"/>
      <c r="H507" s="475"/>
      <c r="I507" s="595"/>
      <c r="J507" s="596"/>
      <c r="K507" s="596"/>
      <c r="L507" s="649"/>
      <c r="M507" s="644"/>
      <c r="N507" s="505" t="str">
        <f>二年级BMI</f>
        <v/>
      </c>
      <c r="O507" s="499" t="str">
        <f>二年级BMI等级</f>
        <v/>
      </c>
      <c r="P507" s="500" t="str">
        <f>二年级BMI得分</f>
        <v/>
      </c>
      <c r="Q507" s="515" t="str">
        <f>二年级肺活量得分</f>
        <v/>
      </c>
      <c r="R507" s="512" t="str">
        <f>二年级等级</f>
        <v/>
      </c>
      <c r="S507" s="516" t="str">
        <f>二年级50米跑得分</f>
        <v/>
      </c>
      <c r="T507" s="517" t="str">
        <f>二年级等级</f>
        <v/>
      </c>
      <c r="U507" s="516" t="str">
        <f>二年级坐位体前屈得分</f>
        <v/>
      </c>
      <c r="V507" s="517" t="str">
        <f>二年级等级</f>
        <v/>
      </c>
      <c r="W507" s="516" t="str">
        <f>二年级一分钟跳绳得分</f>
        <v/>
      </c>
      <c r="X507" s="517" t="str">
        <f>二年级等级</f>
        <v/>
      </c>
      <c r="Y507" s="515"/>
      <c r="Z507" s="518"/>
      <c r="AA507" s="533"/>
      <c r="AB507" s="515"/>
      <c r="AC507" s="533" t="str">
        <f>二年级跳绳附加分</f>
        <v/>
      </c>
      <c r="AD507" s="534" t="str">
        <f>二年级标准分</f>
        <v/>
      </c>
      <c r="AE507" s="534" t="str">
        <f>二年级总分</f>
        <v/>
      </c>
      <c r="AF507" s="517" t="str">
        <f>二年级等级</f>
        <v/>
      </c>
    </row>
    <row r="508" spans="1:32">
      <c r="A508" s="476">
        <v>208</v>
      </c>
      <c r="B508" s="477">
        <v>16</v>
      </c>
      <c r="C508" s="653"/>
      <c r="D508" s="654"/>
      <c r="E508" s="653"/>
      <c r="F508" s="473"/>
      <c r="G508" s="588"/>
      <c r="H508" s="475"/>
      <c r="I508" s="595"/>
      <c r="J508" s="596"/>
      <c r="K508" s="596"/>
      <c r="L508" s="649"/>
      <c r="M508" s="644"/>
      <c r="N508" s="505" t="str">
        <f>二年级BMI</f>
        <v/>
      </c>
      <c r="O508" s="499" t="str">
        <f>二年级BMI等级</f>
        <v/>
      </c>
      <c r="P508" s="500" t="str">
        <f>二年级BMI得分</f>
        <v/>
      </c>
      <c r="Q508" s="515" t="str">
        <f>二年级肺活量得分</f>
        <v/>
      </c>
      <c r="R508" s="512" t="str">
        <f>二年级等级</f>
        <v/>
      </c>
      <c r="S508" s="516" t="str">
        <f>二年级50米跑得分</f>
        <v/>
      </c>
      <c r="T508" s="517" t="str">
        <f>二年级等级</f>
        <v/>
      </c>
      <c r="U508" s="516" t="str">
        <f>二年级坐位体前屈得分</f>
        <v/>
      </c>
      <c r="V508" s="517" t="str">
        <f>二年级等级</f>
        <v/>
      </c>
      <c r="W508" s="516" t="str">
        <f>二年级一分钟跳绳得分</f>
        <v/>
      </c>
      <c r="X508" s="517" t="str">
        <f>二年级等级</f>
        <v/>
      </c>
      <c r="Y508" s="515"/>
      <c r="Z508" s="518"/>
      <c r="AA508" s="533"/>
      <c r="AB508" s="515"/>
      <c r="AC508" s="533" t="str">
        <f>二年级跳绳附加分</f>
        <v/>
      </c>
      <c r="AD508" s="534" t="str">
        <f>二年级标准分</f>
        <v/>
      </c>
      <c r="AE508" s="534" t="str">
        <f>二年级总分</f>
        <v/>
      </c>
      <c r="AF508" s="517" t="str">
        <f>二年级等级</f>
        <v/>
      </c>
    </row>
    <row r="509" spans="1:32">
      <c r="A509" s="476">
        <v>208</v>
      </c>
      <c r="B509" s="477">
        <v>17</v>
      </c>
      <c r="C509" s="653"/>
      <c r="D509" s="654"/>
      <c r="E509" s="653"/>
      <c r="F509" s="473"/>
      <c r="G509" s="588"/>
      <c r="H509" s="475"/>
      <c r="I509" s="595"/>
      <c r="J509" s="596"/>
      <c r="K509" s="596"/>
      <c r="L509" s="649"/>
      <c r="M509" s="644"/>
      <c r="N509" s="505" t="str">
        <f>二年级BMI</f>
        <v/>
      </c>
      <c r="O509" s="499" t="str">
        <f>二年级BMI等级</f>
        <v/>
      </c>
      <c r="P509" s="500" t="str">
        <f>二年级BMI得分</f>
        <v/>
      </c>
      <c r="Q509" s="515" t="str">
        <f>二年级肺活量得分</f>
        <v/>
      </c>
      <c r="R509" s="512" t="str">
        <f>二年级等级</f>
        <v/>
      </c>
      <c r="S509" s="516" t="str">
        <f>二年级50米跑得分</f>
        <v/>
      </c>
      <c r="T509" s="517" t="str">
        <f>二年级等级</f>
        <v/>
      </c>
      <c r="U509" s="516" t="str">
        <f>二年级坐位体前屈得分</f>
        <v/>
      </c>
      <c r="V509" s="517" t="str">
        <f>二年级等级</f>
        <v/>
      </c>
      <c r="W509" s="516" t="str">
        <f>二年级一分钟跳绳得分</f>
        <v/>
      </c>
      <c r="X509" s="517" t="str">
        <f>二年级等级</f>
        <v/>
      </c>
      <c r="Y509" s="515"/>
      <c r="Z509" s="518"/>
      <c r="AA509" s="533"/>
      <c r="AB509" s="515"/>
      <c r="AC509" s="533" t="str">
        <f>二年级跳绳附加分</f>
        <v/>
      </c>
      <c r="AD509" s="534" t="str">
        <f>二年级标准分</f>
        <v/>
      </c>
      <c r="AE509" s="534" t="str">
        <f>二年级总分</f>
        <v/>
      </c>
      <c r="AF509" s="517" t="str">
        <f>二年级等级</f>
        <v/>
      </c>
    </row>
    <row r="510" spans="1:32">
      <c r="A510" s="476">
        <v>208</v>
      </c>
      <c r="B510" s="477">
        <v>18</v>
      </c>
      <c r="C510" s="653"/>
      <c r="D510" s="654"/>
      <c r="E510" s="653"/>
      <c r="F510" s="473"/>
      <c r="G510" s="588"/>
      <c r="H510" s="475"/>
      <c r="I510" s="595"/>
      <c r="J510" s="596"/>
      <c r="K510" s="596"/>
      <c r="L510" s="649"/>
      <c r="M510" s="644"/>
      <c r="N510" s="505" t="str">
        <f>二年级BMI</f>
        <v/>
      </c>
      <c r="O510" s="499" t="str">
        <f>二年级BMI等级</f>
        <v/>
      </c>
      <c r="P510" s="500" t="str">
        <f>二年级BMI得分</f>
        <v/>
      </c>
      <c r="Q510" s="515" t="str">
        <f>二年级肺活量得分</f>
        <v/>
      </c>
      <c r="R510" s="512" t="str">
        <f>二年级等级</f>
        <v/>
      </c>
      <c r="S510" s="516" t="str">
        <f>二年级50米跑得分</f>
        <v/>
      </c>
      <c r="T510" s="517" t="str">
        <f>二年级等级</f>
        <v/>
      </c>
      <c r="U510" s="516" t="str">
        <f>二年级坐位体前屈得分</f>
        <v/>
      </c>
      <c r="V510" s="517" t="str">
        <f>二年级等级</f>
        <v/>
      </c>
      <c r="W510" s="516" t="str">
        <f>二年级一分钟跳绳得分</f>
        <v/>
      </c>
      <c r="X510" s="517" t="str">
        <f>二年级等级</f>
        <v/>
      </c>
      <c r="Y510" s="515"/>
      <c r="Z510" s="518"/>
      <c r="AA510" s="533"/>
      <c r="AB510" s="515"/>
      <c r="AC510" s="533" t="str">
        <f>二年级跳绳附加分</f>
        <v/>
      </c>
      <c r="AD510" s="534" t="str">
        <f>二年级标准分</f>
        <v/>
      </c>
      <c r="AE510" s="534" t="str">
        <f>二年级总分</f>
        <v/>
      </c>
      <c r="AF510" s="517" t="str">
        <f>二年级等级</f>
        <v/>
      </c>
    </row>
    <row r="511" spans="1:32">
      <c r="A511" s="476">
        <v>208</v>
      </c>
      <c r="B511" s="477">
        <v>19</v>
      </c>
      <c r="C511" s="653"/>
      <c r="D511" s="654"/>
      <c r="E511" s="653"/>
      <c r="F511" s="473"/>
      <c r="G511" s="588"/>
      <c r="H511" s="475"/>
      <c r="I511" s="595"/>
      <c r="J511" s="596"/>
      <c r="K511" s="596"/>
      <c r="L511" s="649"/>
      <c r="M511" s="644"/>
      <c r="N511" s="505" t="str">
        <f>二年级BMI</f>
        <v/>
      </c>
      <c r="O511" s="499" t="str">
        <f>二年级BMI等级</f>
        <v/>
      </c>
      <c r="P511" s="500" t="str">
        <f>二年级BMI得分</f>
        <v/>
      </c>
      <c r="Q511" s="515" t="str">
        <f>二年级肺活量得分</f>
        <v/>
      </c>
      <c r="R511" s="512" t="str">
        <f>二年级等级</f>
        <v/>
      </c>
      <c r="S511" s="516" t="str">
        <f>二年级50米跑得分</f>
        <v/>
      </c>
      <c r="T511" s="517" t="str">
        <f>二年级等级</f>
        <v/>
      </c>
      <c r="U511" s="516" t="str">
        <f>二年级坐位体前屈得分</f>
        <v/>
      </c>
      <c r="V511" s="517" t="str">
        <f>二年级等级</f>
        <v/>
      </c>
      <c r="W511" s="516" t="str">
        <f>二年级一分钟跳绳得分</f>
        <v/>
      </c>
      <c r="X511" s="517" t="str">
        <f>二年级等级</f>
        <v/>
      </c>
      <c r="Y511" s="515"/>
      <c r="Z511" s="518"/>
      <c r="AA511" s="533"/>
      <c r="AB511" s="515"/>
      <c r="AC511" s="533" t="str">
        <f>二年级跳绳附加分</f>
        <v/>
      </c>
      <c r="AD511" s="534" t="str">
        <f>二年级标准分</f>
        <v/>
      </c>
      <c r="AE511" s="534" t="str">
        <f>二年级总分</f>
        <v/>
      </c>
      <c r="AF511" s="517" t="str">
        <f>二年级等级</f>
        <v/>
      </c>
    </row>
    <row r="512" spans="1:32">
      <c r="A512" s="476">
        <v>208</v>
      </c>
      <c r="B512" s="477">
        <v>20</v>
      </c>
      <c r="C512" s="653"/>
      <c r="D512" s="654"/>
      <c r="E512" s="653"/>
      <c r="F512" s="473"/>
      <c r="G512" s="588"/>
      <c r="H512" s="475"/>
      <c r="I512" s="595"/>
      <c r="J512" s="596"/>
      <c r="K512" s="596"/>
      <c r="L512" s="649"/>
      <c r="M512" s="644"/>
      <c r="N512" s="505" t="str">
        <f>二年级BMI</f>
        <v/>
      </c>
      <c r="O512" s="499" t="str">
        <f>二年级BMI等级</f>
        <v/>
      </c>
      <c r="P512" s="500" t="str">
        <f>二年级BMI得分</f>
        <v/>
      </c>
      <c r="Q512" s="515" t="str">
        <f>二年级肺活量得分</f>
        <v/>
      </c>
      <c r="R512" s="512" t="str">
        <f>二年级等级</f>
        <v/>
      </c>
      <c r="S512" s="516" t="str">
        <f>二年级50米跑得分</f>
        <v/>
      </c>
      <c r="T512" s="517" t="str">
        <f>二年级等级</f>
        <v/>
      </c>
      <c r="U512" s="516" t="str">
        <f>二年级坐位体前屈得分</f>
        <v/>
      </c>
      <c r="V512" s="517" t="str">
        <f>二年级等级</f>
        <v/>
      </c>
      <c r="W512" s="516" t="str">
        <f>二年级一分钟跳绳得分</f>
        <v/>
      </c>
      <c r="X512" s="517" t="str">
        <f>二年级等级</f>
        <v/>
      </c>
      <c r="Y512" s="515"/>
      <c r="Z512" s="518"/>
      <c r="AA512" s="533"/>
      <c r="AB512" s="515"/>
      <c r="AC512" s="533" t="str">
        <f>二年级跳绳附加分</f>
        <v/>
      </c>
      <c r="AD512" s="534" t="str">
        <f>二年级标准分</f>
        <v/>
      </c>
      <c r="AE512" s="534" t="str">
        <f>二年级总分</f>
        <v/>
      </c>
      <c r="AF512" s="517" t="str">
        <f>二年级等级</f>
        <v/>
      </c>
    </row>
    <row r="513" spans="1:32">
      <c r="A513" s="476">
        <v>208</v>
      </c>
      <c r="B513" s="477">
        <v>21</v>
      </c>
      <c r="C513" s="653"/>
      <c r="D513" s="654"/>
      <c r="E513" s="653"/>
      <c r="F513" s="473"/>
      <c r="G513" s="588"/>
      <c r="H513" s="475"/>
      <c r="I513" s="595"/>
      <c r="J513" s="596"/>
      <c r="K513" s="596"/>
      <c r="L513" s="649"/>
      <c r="M513" s="644"/>
      <c r="N513" s="505" t="str">
        <f>二年级BMI</f>
        <v/>
      </c>
      <c r="O513" s="499" t="str">
        <f>二年级BMI等级</f>
        <v/>
      </c>
      <c r="P513" s="500" t="str">
        <f>二年级BMI得分</f>
        <v/>
      </c>
      <c r="Q513" s="515" t="str">
        <f>二年级肺活量得分</f>
        <v/>
      </c>
      <c r="R513" s="512" t="str">
        <f>二年级等级</f>
        <v/>
      </c>
      <c r="S513" s="516" t="str">
        <f>二年级50米跑得分</f>
        <v/>
      </c>
      <c r="T513" s="517" t="str">
        <f>二年级等级</f>
        <v/>
      </c>
      <c r="U513" s="516" t="str">
        <f>二年级坐位体前屈得分</f>
        <v/>
      </c>
      <c r="V513" s="517" t="str">
        <f>二年级等级</f>
        <v/>
      </c>
      <c r="W513" s="516" t="str">
        <f>二年级一分钟跳绳得分</f>
        <v/>
      </c>
      <c r="X513" s="517" t="str">
        <f>二年级等级</f>
        <v/>
      </c>
      <c r="Y513" s="515"/>
      <c r="Z513" s="518"/>
      <c r="AA513" s="533"/>
      <c r="AB513" s="515"/>
      <c r="AC513" s="533" t="str">
        <f>二年级跳绳附加分</f>
        <v/>
      </c>
      <c r="AD513" s="534" t="str">
        <f>二年级标准分</f>
        <v/>
      </c>
      <c r="AE513" s="534" t="str">
        <f>二年级总分</f>
        <v/>
      </c>
      <c r="AF513" s="517" t="str">
        <f>二年级等级</f>
        <v/>
      </c>
    </row>
    <row r="514" spans="1:32">
      <c r="A514" s="476">
        <v>208</v>
      </c>
      <c r="B514" s="477">
        <v>22</v>
      </c>
      <c r="C514" s="653"/>
      <c r="D514" s="654"/>
      <c r="E514" s="653"/>
      <c r="F514" s="473"/>
      <c r="G514" s="588"/>
      <c r="H514" s="475"/>
      <c r="I514" s="595"/>
      <c r="J514" s="596"/>
      <c r="K514" s="596"/>
      <c r="L514" s="649"/>
      <c r="M514" s="644"/>
      <c r="N514" s="505" t="str">
        <f>二年级BMI</f>
        <v/>
      </c>
      <c r="O514" s="499" t="str">
        <f>二年级BMI等级</f>
        <v/>
      </c>
      <c r="P514" s="500" t="str">
        <f>二年级BMI得分</f>
        <v/>
      </c>
      <c r="Q514" s="515" t="str">
        <f>二年级肺活量得分</f>
        <v/>
      </c>
      <c r="R514" s="512" t="str">
        <f>二年级等级</f>
        <v/>
      </c>
      <c r="S514" s="516" t="str">
        <f>二年级50米跑得分</f>
        <v/>
      </c>
      <c r="T514" s="517" t="str">
        <f>二年级等级</f>
        <v/>
      </c>
      <c r="U514" s="516" t="str">
        <f>二年级坐位体前屈得分</f>
        <v/>
      </c>
      <c r="V514" s="517" t="str">
        <f>二年级等级</f>
        <v/>
      </c>
      <c r="W514" s="516" t="str">
        <f>二年级一分钟跳绳得分</f>
        <v/>
      </c>
      <c r="X514" s="517" t="str">
        <f>二年级等级</f>
        <v/>
      </c>
      <c r="Y514" s="515"/>
      <c r="Z514" s="518"/>
      <c r="AA514" s="533"/>
      <c r="AB514" s="515"/>
      <c r="AC514" s="533" t="str">
        <f>二年级跳绳附加分</f>
        <v/>
      </c>
      <c r="AD514" s="534" t="str">
        <f>二年级标准分</f>
        <v/>
      </c>
      <c r="AE514" s="534" t="str">
        <f>二年级总分</f>
        <v/>
      </c>
      <c r="AF514" s="517" t="str">
        <f>二年级等级</f>
        <v/>
      </c>
    </row>
    <row r="515" spans="1:32">
      <c r="A515" s="476">
        <v>208</v>
      </c>
      <c r="B515" s="477">
        <v>23</v>
      </c>
      <c r="C515" s="653"/>
      <c r="D515" s="654"/>
      <c r="E515" s="653"/>
      <c r="F515" s="609"/>
      <c r="G515" s="588"/>
      <c r="H515" s="475"/>
      <c r="I515" s="595"/>
      <c r="J515" s="596"/>
      <c r="K515" s="596"/>
      <c r="L515" s="649"/>
      <c r="M515" s="644"/>
      <c r="N515" s="505" t="str">
        <f>二年级BMI</f>
        <v/>
      </c>
      <c r="O515" s="499" t="str">
        <f>二年级BMI等级</f>
        <v/>
      </c>
      <c r="P515" s="500" t="str">
        <f>二年级BMI得分</f>
        <v/>
      </c>
      <c r="Q515" s="515" t="str">
        <f>二年级肺活量得分</f>
        <v/>
      </c>
      <c r="R515" s="512" t="str">
        <f>二年级等级</f>
        <v/>
      </c>
      <c r="S515" s="516" t="str">
        <f>二年级50米跑得分</f>
        <v/>
      </c>
      <c r="T515" s="517" t="str">
        <f>二年级等级</f>
        <v/>
      </c>
      <c r="U515" s="516" t="str">
        <f>二年级坐位体前屈得分</f>
        <v/>
      </c>
      <c r="V515" s="517" t="str">
        <f>二年级等级</f>
        <v/>
      </c>
      <c r="W515" s="516" t="str">
        <f>二年级一分钟跳绳得分</f>
        <v/>
      </c>
      <c r="X515" s="517" t="str">
        <f>二年级等级</f>
        <v/>
      </c>
      <c r="Y515" s="515"/>
      <c r="Z515" s="518"/>
      <c r="AA515" s="533"/>
      <c r="AB515" s="515"/>
      <c r="AC515" s="533" t="str">
        <f>二年级跳绳附加分</f>
        <v/>
      </c>
      <c r="AD515" s="534" t="str">
        <f>二年级标准分</f>
        <v/>
      </c>
      <c r="AE515" s="534" t="str">
        <f>二年级总分</f>
        <v/>
      </c>
      <c r="AF515" s="517" t="str">
        <f>二年级等级</f>
        <v/>
      </c>
    </row>
    <row r="516" spans="1:32">
      <c r="A516" s="476">
        <v>208</v>
      </c>
      <c r="B516" s="477">
        <v>24</v>
      </c>
      <c r="C516" s="653"/>
      <c r="D516" s="654"/>
      <c r="E516" s="653"/>
      <c r="F516" s="609"/>
      <c r="G516" s="588"/>
      <c r="H516" s="475"/>
      <c r="I516" s="595"/>
      <c r="J516" s="596"/>
      <c r="K516" s="596"/>
      <c r="L516" s="649"/>
      <c r="M516" s="644"/>
      <c r="N516" s="505" t="str">
        <f>二年级BMI</f>
        <v/>
      </c>
      <c r="O516" s="499" t="str">
        <f>二年级BMI等级</f>
        <v/>
      </c>
      <c r="P516" s="500" t="str">
        <f>二年级BMI得分</f>
        <v/>
      </c>
      <c r="Q516" s="515" t="str">
        <f>二年级肺活量得分</f>
        <v/>
      </c>
      <c r="R516" s="512" t="str">
        <f>二年级等级</f>
        <v/>
      </c>
      <c r="S516" s="516" t="str">
        <f>二年级50米跑得分</f>
        <v/>
      </c>
      <c r="T516" s="517" t="str">
        <f>二年级等级</f>
        <v/>
      </c>
      <c r="U516" s="516" t="str">
        <f>二年级坐位体前屈得分</f>
        <v/>
      </c>
      <c r="V516" s="517" t="str">
        <f>二年级等级</f>
        <v/>
      </c>
      <c r="W516" s="516" t="str">
        <f>二年级一分钟跳绳得分</f>
        <v/>
      </c>
      <c r="X516" s="517" t="str">
        <f>二年级等级</f>
        <v/>
      </c>
      <c r="Y516" s="515"/>
      <c r="Z516" s="518"/>
      <c r="AA516" s="533"/>
      <c r="AB516" s="515"/>
      <c r="AC516" s="533" t="str">
        <f>二年级跳绳附加分</f>
        <v/>
      </c>
      <c r="AD516" s="534" t="str">
        <f>二年级标准分</f>
        <v/>
      </c>
      <c r="AE516" s="534" t="str">
        <f>二年级总分</f>
        <v/>
      </c>
      <c r="AF516" s="517" t="str">
        <f>二年级等级</f>
        <v/>
      </c>
    </row>
    <row r="517" spans="1:32">
      <c r="A517" s="476">
        <v>208</v>
      </c>
      <c r="B517" s="477">
        <v>25</v>
      </c>
      <c r="C517" s="653"/>
      <c r="D517" s="654"/>
      <c r="E517" s="653"/>
      <c r="F517" s="609"/>
      <c r="G517" s="588"/>
      <c r="H517" s="475"/>
      <c r="I517" s="595"/>
      <c r="J517" s="596"/>
      <c r="K517" s="596"/>
      <c r="L517" s="649"/>
      <c r="M517" s="644"/>
      <c r="N517" s="505" t="str">
        <f>二年级BMI</f>
        <v/>
      </c>
      <c r="O517" s="499" t="str">
        <f>二年级BMI等级</f>
        <v/>
      </c>
      <c r="P517" s="500" t="str">
        <f>二年级BMI得分</f>
        <v/>
      </c>
      <c r="Q517" s="515" t="str">
        <f>二年级肺活量得分</f>
        <v/>
      </c>
      <c r="R517" s="512" t="str">
        <f>二年级等级</f>
        <v/>
      </c>
      <c r="S517" s="516" t="str">
        <f>二年级50米跑得分</f>
        <v/>
      </c>
      <c r="T517" s="517" t="str">
        <f>二年级等级</f>
        <v/>
      </c>
      <c r="U517" s="516" t="str">
        <f>二年级坐位体前屈得分</f>
        <v/>
      </c>
      <c r="V517" s="517" t="str">
        <f>二年级等级</f>
        <v/>
      </c>
      <c r="W517" s="516" t="str">
        <f>二年级一分钟跳绳得分</f>
        <v/>
      </c>
      <c r="X517" s="517" t="str">
        <f>二年级等级</f>
        <v/>
      </c>
      <c r="Y517" s="515"/>
      <c r="Z517" s="518"/>
      <c r="AA517" s="533"/>
      <c r="AB517" s="515"/>
      <c r="AC517" s="533" t="str">
        <f>二年级跳绳附加分</f>
        <v/>
      </c>
      <c r="AD517" s="534" t="str">
        <f>二年级标准分</f>
        <v/>
      </c>
      <c r="AE517" s="534" t="str">
        <f>二年级总分</f>
        <v/>
      </c>
      <c r="AF517" s="517" t="str">
        <f>二年级等级</f>
        <v/>
      </c>
    </row>
    <row r="518" spans="1:32">
      <c r="A518" s="476">
        <v>208</v>
      </c>
      <c r="B518" s="477">
        <v>26</v>
      </c>
      <c r="C518" s="653"/>
      <c r="D518" s="654"/>
      <c r="E518" s="653"/>
      <c r="F518" s="609"/>
      <c r="G518" s="588"/>
      <c r="H518" s="475"/>
      <c r="I518" s="595"/>
      <c r="J518" s="596"/>
      <c r="K518" s="596"/>
      <c r="L518" s="649"/>
      <c r="M518" s="644"/>
      <c r="N518" s="505" t="str">
        <f>二年级BMI</f>
        <v/>
      </c>
      <c r="O518" s="499" t="str">
        <f>二年级BMI等级</f>
        <v/>
      </c>
      <c r="P518" s="500" t="str">
        <f>二年级BMI得分</f>
        <v/>
      </c>
      <c r="Q518" s="515" t="str">
        <f>二年级肺活量得分</f>
        <v/>
      </c>
      <c r="R518" s="512" t="str">
        <f>二年级等级</f>
        <v/>
      </c>
      <c r="S518" s="516" t="str">
        <f>二年级50米跑得分</f>
        <v/>
      </c>
      <c r="T518" s="517" t="str">
        <f>二年级等级</f>
        <v/>
      </c>
      <c r="U518" s="516" t="str">
        <f>二年级坐位体前屈得分</f>
        <v/>
      </c>
      <c r="V518" s="517" t="str">
        <f>二年级等级</f>
        <v/>
      </c>
      <c r="W518" s="516" t="str">
        <f>二年级一分钟跳绳得分</f>
        <v/>
      </c>
      <c r="X518" s="517" t="str">
        <f>二年级等级</f>
        <v/>
      </c>
      <c r="Y518" s="515"/>
      <c r="Z518" s="518"/>
      <c r="AA518" s="533"/>
      <c r="AB518" s="515"/>
      <c r="AC518" s="533" t="str">
        <f>二年级跳绳附加分</f>
        <v/>
      </c>
      <c r="AD518" s="534" t="str">
        <f>二年级标准分</f>
        <v/>
      </c>
      <c r="AE518" s="534" t="str">
        <f>二年级总分</f>
        <v/>
      </c>
      <c r="AF518" s="517" t="str">
        <f>二年级等级</f>
        <v/>
      </c>
    </row>
    <row r="519" spans="1:32">
      <c r="A519" s="476">
        <v>208</v>
      </c>
      <c r="B519" s="477">
        <v>27</v>
      </c>
      <c r="C519" s="653"/>
      <c r="D519" s="654"/>
      <c r="E519" s="653"/>
      <c r="F519" s="609"/>
      <c r="G519" s="588"/>
      <c r="H519" s="475"/>
      <c r="I519" s="595"/>
      <c r="J519" s="596"/>
      <c r="K519" s="596"/>
      <c r="L519" s="649"/>
      <c r="M519" s="644"/>
      <c r="N519" s="505" t="str">
        <f>二年级BMI</f>
        <v/>
      </c>
      <c r="O519" s="499" t="str">
        <f>二年级BMI等级</f>
        <v/>
      </c>
      <c r="P519" s="500" t="str">
        <f>二年级BMI得分</f>
        <v/>
      </c>
      <c r="Q519" s="515" t="str">
        <f>二年级肺活量得分</f>
        <v/>
      </c>
      <c r="R519" s="512" t="str">
        <f>二年级等级</f>
        <v/>
      </c>
      <c r="S519" s="516" t="str">
        <f>二年级50米跑得分</f>
        <v/>
      </c>
      <c r="T519" s="517" t="str">
        <f>二年级等级</f>
        <v/>
      </c>
      <c r="U519" s="516" t="str">
        <f>二年级坐位体前屈得分</f>
        <v/>
      </c>
      <c r="V519" s="517" t="str">
        <f>二年级等级</f>
        <v/>
      </c>
      <c r="W519" s="516" t="str">
        <f>二年级一分钟跳绳得分</f>
        <v/>
      </c>
      <c r="X519" s="517" t="str">
        <f>二年级等级</f>
        <v/>
      </c>
      <c r="Y519" s="515"/>
      <c r="Z519" s="518"/>
      <c r="AA519" s="533"/>
      <c r="AB519" s="515"/>
      <c r="AC519" s="533" t="str">
        <f>二年级跳绳附加分</f>
        <v/>
      </c>
      <c r="AD519" s="534" t="str">
        <f>二年级标准分</f>
        <v/>
      </c>
      <c r="AE519" s="534" t="str">
        <f>二年级总分</f>
        <v/>
      </c>
      <c r="AF519" s="517" t="str">
        <f>二年级等级</f>
        <v/>
      </c>
    </row>
    <row r="520" spans="1:32">
      <c r="A520" s="476">
        <v>208</v>
      </c>
      <c r="B520" s="477">
        <v>28</v>
      </c>
      <c r="C520" s="653"/>
      <c r="D520" s="654"/>
      <c r="E520" s="653"/>
      <c r="F520" s="609"/>
      <c r="G520" s="588"/>
      <c r="H520" s="475"/>
      <c r="I520" s="595"/>
      <c r="J520" s="596"/>
      <c r="K520" s="596"/>
      <c r="L520" s="649"/>
      <c r="M520" s="644"/>
      <c r="N520" s="505" t="str">
        <f>二年级BMI</f>
        <v/>
      </c>
      <c r="O520" s="499" t="str">
        <f>二年级BMI等级</f>
        <v/>
      </c>
      <c r="P520" s="500" t="str">
        <f>二年级BMI得分</f>
        <v/>
      </c>
      <c r="Q520" s="515" t="str">
        <f>二年级肺活量得分</f>
        <v/>
      </c>
      <c r="R520" s="512" t="str">
        <f>二年级等级</f>
        <v/>
      </c>
      <c r="S520" s="516" t="str">
        <f>二年级50米跑得分</f>
        <v/>
      </c>
      <c r="T520" s="517" t="str">
        <f>二年级等级</f>
        <v/>
      </c>
      <c r="U520" s="516" t="str">
        <f>二年级坐位体前屈得分</f>
        <v/>
      </c>
      <c r="V520" s="517" t="str">
        <f>二年级等级</f>
        <v/>
      </c>
      <c r="W520" s="516" t="str">
        <f>二年级一分钟跳绳得分</f>
        <v/>
      </c>
      <c r="X520" s="517" t="str">
        <f>二年级等级</f>
        <v/>
      </c>
      <c r="Y520" s="515"/>
      <c r="Z520" s="518"/>
      <c r="AA520" s="533"/>
      <c r="AB520" s="515"/>
      <c r="AC520" s="533" t="str">
        <f>二年级跳绳附加分</f>
        <v/>
      </c>
      <c r="AD520" s="534" t="str">
        <f>二年级标准分</f>
        <v/>
      </c>
      <c r="AE520" s="534" t="str">
        <f>二年级总分</f>
        <v/>
      </c>
      <c r="AF520" s="517" t="str">
        <f>二年级等级</f>
        <v/>
      </c>
    </row>
    <row r="521" spans="1:32">
      <c r="A521" s="476">
        <v>208</v>
      </c>
      <c r="B521" s="477">
        <v>29</v>
      </c>
      <c r="C521" s="653"/>
      <c r="D521" s="654"/>
      <c r="E521" s="653"/>
      <c r="F521" s="609"/>
      <c r="G521" s="588"/>
      <c r="H521" s="475"/>
      <c r="I521" s="595"/>
      <c r="J521" s="596"/>
      <c r="K521" s="596"/>
      <c r="L521" s="649"/>
      <c r="M521" s="644"/>
      <c r="N521" s="505" t="str">
        <f>二年级BMI</f>
        <v/>
      </c>
      <c r="O521" s="499" t="str">
        <f>二年级BMI等级</f>
        <v/>
      </c>
      <c r="P521" s="500" t="str">
        <f>二年级BMI得分</f>
        <v/>
      </c>
      <c r="Q521" s="515" t="str">
        <f>二年级肺活量得分</f>
        <v/>
      </c>
      <c r="R521" s="512" t="str">
        <f>二年级等级</f>
        <v/>
      </c>
      <c r="S521" s="516" t="str">
        <f>二年级50米跑得分</f>
        <v/>
      </c>
      <c r="T521" s="517" t="str">
        <f>二年级等级</f>
        <v/>
      </c>
      <c r="U521" s="516" t="str">
        <f>二年级坐位体前屈得分</f>
        <v/>
      </c>
      <c r="V521" s="517" t="str">
        <f>二年级等级</f>
        <v/>
      </c>
      <c r="W521" s="516" t="str">
        <f>二年级一分钟跳绳得分</f>
        <v/>
      </c>
      <c r="X521" s="517" t="str">
        <f>二年级等级</f>
        <v/>
      </c>
      <c r="Y521" s="515"/>
      <c r="Z521" s="518"/>
      <c r="AA521" s="533"/>
      <c r="AB521" s="515"/>
      <c r="AC521" s="533" t="str">
        <f>二年级跳绳附加分</f>
        <v/>
      </c>
      <c r="AD521" s="534" t="str">
        <f>二年级标准分</f>
        <v/>
      </c>
      <c r="AE521" s="534" t="str">
        <f>二年级总分</f>
        <v/>
      </c>
      <c r="AF521" s="517" t="str">
        <f>二年级等级</f>
        <v/>
      </c>
    </row>
    <row r="522" spans="1:32">
      <c r="A522" s="476">
        <v>208</v>
      </c>
      <c r="B522" s="477">
        <v>30</v>
      </c>
      <c r="C522" s="653"/>
      <c r="D522" s="654"/>
      <c r="E522" s="653"/>
      <c r="F522" s="609"/>
      <c r="G522" s="588"/>
      <c r="H522" s="475"/>
      <c r="I522" s="595"/>
      <c r="J522" s="596"/>
      <c r="K522" s="596"/>
      <c r="L522" s="649"/>
      <c r="M522" s="644"/>
      <c r="N522" s="505" t="str">
        <f>二年级BMI</f>
        <v/>
      </c>
      <c r="O522" s="499" t="str">
        <f>二年级BMI等级</f>
        <v/>
      </c>
      <c r="P522" s="500" t="str">
        <f>二年级BMI得分</f>
        <v/>
      </c>
      <c r="Q522" s="515" t="str">
        <f>二年级肺活量得分</f>
        <v/>
      </c>
      <c r="R522" s="512" t="str">
        <f>二年级等级</f>
        <v/>
      </c>
      <c r="S522" s="516" t="str">
        <f>二年级50米跑得分</f>
        <v/>
      </c>
      <c r="T522" s="517" t="str">
        <f>二年级等级</f>
        <v/>
      </c>
      <c r="U522" s="516" t="str">
        <f>二年级坐位体前屈得分</f>
        <v/>
      </c>
      <c r="V522" s="517" t="str">
        <f>二年级等级</f>
        <v/>
      </c>
      <c r="W522" s="516" t="str">
        <f>二年级一分钟跳绳得分</f>
        <v/>
      </c>
      <c r="X522" s="517" t="str">
        <f>二年级等级</f>
        <v/>
      </c>
      <c r="Y522" s="515"/>
      <c r="Z522" s="518"/>
      <c r="AA522" s="533"/>
      <c r="AB522" s="515"/>
      <c r="AC522" s="533" t="str">
        <f>二年级跳绳附加分</f>
        <v/>
      </c>
      <c r="AD522" s="534" t="str">
        <f>二年级标准分</f>
        <v/>
      </c>
      <c r="AE522" s="534" t="str">
        <f>二年级总分</f>
        <v/>
      </c>
      <c r="AF522" s="517" t="str">
        <f>二年级等级</f>
        <v/>
      </c>
    </row>
    <row r="523" spans="1:32">
      <c r="A523" s="476">
        <v>208</v>
      </c>
      <c r="B523" s="477">
        <v>31</v>
      </c>
      <c r="C523" s="653"/>
      <c r="D523" s="654"/>
      <c r="E523" s="653"/>
      <c r="F523" s="473"/>
      <c r="G523" s="588"/>
      <c r="H523" s="475"/>
      <c r="I523" s="595"/>
      <c r="J523" s="596"/>
      <c r="K523" s="596"/>
      <c r="L523" s="648"/>
      <c r="M523" s="643"/>
      <c r="N523" s="498" t="str">
        <f>二年级BMI</f>
        <v/>
      </c>
      <c r="O523" s="499" t="str">
        <f>二年级BMI等级</f>
        <v/>
      </c>
      <c r="P523" s="500" t="str">
        <f>二年级BMI得分</f>
        <v/>
      </c>
      <c r="Q523" s="515" t="str">
        <f>二年级肺活量得分</f>
        <v/>
      </c>
      <c r="R523" s="512" t="str">
        <f>二年级等级</f>
        <v/>
      </c>
      <c r="S523" s="516" t="str">
        <f>二年级50米跑得分</f>
        <v/>
      </c>
      <c r="T523" s="512" t="str">
        <f>二年级等级</f>
        <v/>
      </c>
      <c r="U523" s="516" t="str">
        <f>二年级坐位体前屈得分</f>
        <v/>
      </c>
      <c r="V523" s="512" t="str">
        <f>二年级等级</f>
        <v/>
      </c>
      <c r="W523" s="516" t="str">
        <f>二年级一分钟跳绳得分</f>
        <v/>
      </c>
      <c r="X523" s="512" t="str">
        <f>二年级等级</f>
        <v/>
      </c>
      <c r="Y523" s="511"/>
      <c r="Z523" s="514"/>
      <c r="AA523" s="530"/>
      <c r="AB523" s="511"/>
      <c r="AC523" s="530" t="str">
        <f>二年级跳绳附加分</f>
        <v/>
      </c>
      <c r="AD523" s="534" t="str">
        <f>二年级标准分</f>
        <v/>
      </c>
      <c r="AE523" s="531" t="str">
        <f>二年级总分</f>
        <v/>
      </c>
      <c r="AF523" s="512" t="str">
        <f>二年级等级</f>
        <v/>
      </c>
    </row>
    <row r="524" spans="1:32">
      <c r="A524" s="476">
        <v>208</v>
      </c>
      <c r="B524" s="477">
        <v>32</v>
      </c>
      <c r="C524" s="653"/>
      <c r="D524" s="654"/>
      <c r="E524" s="653"/>
      <c r="F524" s="473"/>
      <c r="G524" s="588"/>
      <c r="H524" s="475"/>
      <c r="I524" s="595"/>
      <c r="J524" s="596"/>
      <c r="K524" s="596"/>
      <c r="L524" s="649"/>
      <c r="M524" s="644"/>
      <c r="N524" s="505" t="str">
        <f>二年级BMI</f>
        <v/>
      </c>
      <c r="O524" s="499" t="str">
        <f>二年级BMI等级</f>
        <v/>
      </c>
      <c r="P524" s="500" t="str">
        <f>二年级BMI得分</f>
        <v/>
      </c>
      <c r="Q524" s="515" t="str">
        <f>二年级肺活量得分</f>
        <v/>
      </c>
      <c r="R524" s="512" t="str">
        <f>二年级等级</f>
        <v/>
      </c>
      <c r="S524" s="516" t="str">
        <f>二年级50米跑得分</f>
        <v/>
      </c>
      <c r="T524" s="512" t="str">
        <f>二年级等级</f>
        <v/>
      </c>
      <c r="U524" s="516" t="str">
        <f>二年级坐位体前屈得分</f>
        <v/>
      </c>
      <c r="V524" s="517" t="str">
        <f>二年级等级</f>
        <v/>
      </c>
      <c r="W524" s="516" t="str">
        <f>二年级一分钟跳绳得分</f>
        <v/>
      </c>
      <c r="X524" s="517" t="str">
        <f>二年级等级</f>
        <v/>
      </c>
      <c r="Y524" s="515"/>
      <c r="Z524" s="518"/>
      <c r="AA524" s="533"/>
      <c r="AB524" s="515"/>
      <c r="AC524" s="533" t="str">
        <f>二年级跳绳附加分</f>
        <v/>
      </c>
      <c r="AD524" s="534" t="str">
        <f>二年级标准分</f>
        <v/>
      </c>
      <c r="AE524" s="534" t="str">
        <f>二年级总分</f>
        <v/>
      </c>
      <c r="AF524" s="517" t="str">
        <f>二年级等级</f>
        <v/>
      </c>
    </row>
    <row r="525" spans="1:32">
      <c r="A525" s="476">
        <v>208</v>
      </c>
      <c r="B525" s="477">
        <v>33</v>
      </c>
      <c r="C525" s="653"/>
      <c r="D525" s="655"/>
      <c r="E525" s="653"/>
      <c r="F525" s="473"/>
      <c r="G525" s="588"/>
      <c r="H525" s="475"/>
      <c r="I525" s="613"/>
      <c r="J525" s="614"/>
      <c r="K525" s="622"/>
      <c r="L525" s="649"/>
      <c r="M525" s="644"/>
      <c r="N525" s="505" t="str">
        <f>二年级BMI</f>
        <v/>
      </c>
      <c r="O525" s="499" t="str">
        <f>二年级BMI等级</f>
        <v/>
      </c>
      <c r="P525" s="500" t="str">
        <f>二年级BMI得分</f>
        <v/>
      </c>
      <c r="Q525" s="515" t="str">
        <f>二年级肺活量得分</f>
        <v/>
      </c>
      <c r="R525" s="512" t="str">
        <f>二年级等级</f>
        <v/>
      </c>
      <c r="S525" s="516" t="str">
        <f>二年级50米跑得分</f>
        <v/>
      </c>
      <c r="T525" s="512" t="str">
        <f>二年级等级</f>
        <v/>
      </c>
      <c r="U525" s="516" t="str">
        <f>二年级坐位体前屈得分</f>
        <v/>
      </c>
      <c r="V525" s="517" t="str">
        <f>二年级等级</f>
        <v/>
      </c>
      <c r="W525" s="516" t="str">
        <f>二年级一分钟跳绳得分</f>
        <v/>
      </c>
      <c r="X525" s="517" t="str">
        <f>二年级等级</f>
        <v/>
      </c>
      <c r="Y525" s="515"/>
      <c r="Z525" s="518"/>
      <c r="AA525" s="533"/>
      <c r="AB525" s="515"/>
      <c r="AC525" s="533" t="str">
        <f>二年级跳绳附加分</f>
        <v/>
      </c>
      <c r="AD525" s="534" t="str">
        <f>二年级标准分</f>
        <v/>
      </c>
      <c r="AE525" s="534" t="str">
        <f>二年级总分</f>
        <v/>
      </c>
      <c r="AF525" s="517" t="str">
        <f>二年级等级</f>
        <v/>
      </c>
    </row>
    <row r="526" spans="1:32">
      <c r="A526" s="476">
        <v>208</v>
      </c>
      <c r="B526" s="477">
        <v>34</v>
      </c>
      <c r="C526" s="653"/>
      <c r="D526" s="655"/>
      <c r="E526" s="653"/>
      <c r="F526" s="473"/>
      <c r="G526" s="588"/>
      <c r="H526" s="475"/>
      <c r="I526" s="613"/>
      <c r="J526" s="614"/>
      <c r="K526" s="622"/>
      <c r="L526" s="649"/>
      <c r="M526" s="644"/>
      <c r="N526" s="505" t="str">
        <f>二年级BMI</f>
        <v/>
      </c>
      <c r="O526" s="499" t="str">
        <f>二年级BMI等级</f>
        <v/>
      </c>
      <c r="P526" s="500" t="str">
        <f>二年级BMI得分</f>
        <v/>
      </c>
      <c r="Q526" s="515" t="str">
        <f>二年级肺活量得分</f>
        <v/>
      </c>
      <c r="R526" s="512" t="str">
        <f>二年级等级</f>
        <v/>
      </c>
      <c r="S526" s="516" t="str">
        <f>二年级50米跑得分</f>
        <v/>
      </c>
      <c r="T526" s="512" t="str">
        <f>二年级等级</f>
        <v/>
      </c>
      <c r="U526" s="516" t="str">
        <f>二年级坐位体前屈得分</f>
        <v/>
      </c>
      <c r="V526" s="517" t="str">
        <f>二年级等级</f>
        <v/>
      </c>
      <c r="W526" s="516" t="str">
        <f>二年级一分钟跳绳得分</f>
        <v/>
      </c>
      <c r="X526" s="517" t="str">
        <f>二年级等级</f>
        <v/>
      </c>
      <c r="Y526" s="515"/>
      <c r="Z526" s="518"/>
      <c r="AA526" s="533"/>
      <c r="AB526" s="515"/>
      <c r="AC526" s="533" t="str">
        <f>二年级跳绳附加分</f>
        <v/>
      </c>
      <c r="AD526" s="534" t="str">
        <f>二年级标准分</f>
        <v/>
      </c>
      <c r="AE526" s="534" t="str">
        <f>二年级总分</f>
        <v/>
      </c>
      <c r="AF526" s="517" t="str">
        <f>二年级等级</f>
        <v/>
      </c>
    </row>
    <row r="527" spans="1:32">
      <c r="A527" s="476">
        <v>208</v>
      </c>
      <c r="B527" s="477">
        <v>35</v>
      </c>
      <c r="C527" s="653"/>
      <c r="D527" s="655"/>
      <c r="E527" s="653"/>
      <c r="F527" s="473"/>
      <c r="G527" s="588"/>
      <c r="H527" s="475"/>
      <c r="I527" s="613"/>
      <c r="J527" s="614"/>
      <c r="K527" s="622"/>
      <c r="L527" s="649"/>
      <c r="M527" s="644"/>
      <c r="N527" s="505" t="str">
        <f>二年级BMI</f>
        <v/>
      </c>
      <c r="O527" s="499" t="str">
        <f>二年级BMI等级</f>
        <v/>
      </c>
      <c r="P527" s="500" t="str">
        <f>二年级BMI得分</f>
        <v/>
      </c>
      <c r="Q527" s="515" t="str">
        <f>二年级肺活量得分</f>
        <v/>
      </c>
      <c r="R527" s="512" t="str">
        <f>二年级等级</f>
        <v/>
      </c>
      <c r="S527" s="516" t="str">
        <f>二年级50米跑得分</f>
        <v/>
      </c>
      <c r="T527" s="512" t="str">
        <f>二年级等级</f>
        <v/>
      </c>
      <c r="U527" s="516" t="str">
        <f>二年级坐位体前屈得分</f>
        <v/>
      </c>
      <c r="V527" s="517" t="str">
        <f>二年级等级</f>
        <v/>
      </c>
      <c r="W527" s="516" t="str">
        <f>二年级一分钟跳绳得分</f>
        <v/>
      </c>
      <c r="X527" s="517" t="str">
        <f>二年级等级</f>
        <v/>
      </c>
      <c r="Y527" s="515"/>
      <c r="Z527" s="518"/>
      <c r="AA527" s="533"/>
      <c r="AB527" s="515"/>
      <c r="AC527" s="533" t="str">
        <f>二年级跳绳附加分</f>
        <v/>
      </c>
      <c r="AD527" s="534" t="str">
        <f>二年级标准分</f>
        <v/>
      </c>
      <c r="AE527" s="534" t="str">
        <f>二年级总分</f>
        <v/>
      </c>
      <c r="AF527" s="517" t="str">
        <f>二年级等级</f>
        <v/>
      </c>
    </row>
    <row r="528" spans="1:32">
      <c r="A528" s="476">
        <v>208</v>
      </c>
      <c r="B528" s="477">
        <v>36</v>
      </c>
      <c r="C528" s="586"/>
      <c r="D528" s="587"/>
      <c r="E528" s="586"/>
      <c r="F528" s="473"/>
      <c r="G528" s="608"/>
      <c r="H528" s="475"/>
      <c r="I528" s="613"/>
      <c r="J528" s="614"/>
      <c r="K528" s="622"/>
      <c r="L528" s="649"/>
      <c r="M528" s="644"/>
      <c r="N528" s="505" t="str">
        <f>二年级BMI</f>
        <v/>
      </c>
      <c r="O528" s="499" t="str">
        <f>二年级BMI等级</f>
        <v/>
      </c>
      <c r="P528" s="500" t="str">
        <f>二年级BMI得分</f>
        <v/>
      </c>
      <c r="Q528" s="515" t="str">
        <f>二年级肺活量得分</f>
        <v/>
      </c>
      <c r="R528" s="512" t="str">
        <f>二年级等级</f>
        <v/>
      </c>
      <c r="S528" s="516" t="str">
        <f>二年级50米跑得分</f>
        <v/>
      </c>
      <c r="T528" s="512" t="str">
        <f>二年级等级</f>
        <v/>
      </c>
      <c r="U528" s="516" t="str">
        <f>二年级坐位体前屈得分</f>
        <v/>
      </c>
      <c r="V528" s="517" t="str">
        <f>二年级等级</f>
        <v/>
      </c>
      <c r="W528" s="516" t="str">
        <f>二年级一分钟跳绳得分</f>
        <v/>
      </c>
      <c r="X528" s="517" t="str">
        <f>二年级等级</f>
        <v/>
      </c>
      <c r="Y528" s="515"/>
      <c r="Z528" s="518"/>
      <c r="AA528" s="533"/>
      <c r="AB528" s="515"/>
      <c r="AC528" s="533" t="str">
        <f>二年级跳绳附加分</f>
        <v/>
      </c>
      <c r="AD528" s="534" t="str">
        <f>二年级标准分</f>
        <v/>
      </c>
      <c r="AE528" s="534" t="str">
        <f>二年级总分</f>
        <v/>
      </c>
      <c r="AF528" s="517" t="str">
        <f>二年级等级</f>
        <v/>
      </c>
    </row>
    <row r="529" spans="1:32">
      <c r="A529" s="476">
        <v>208</v>
      </c>
      <c r="B529" s="477">
        <v>37</v>
      </c>
      <c r="C529" s="586"/>
      <c r="D529" s="587"/>
      <c r="E529" s="586"/>
      <c r="F529" s="473"/>
      <c r="G529" s="608"/>
      <c r="H529" s="475"/>
      <c r="I529" s="613"/>
      <c r="J529" s="614"/>
      <c r="K529" s="622"/>
      <c r="L529" s="649"/>
      <c r="M529" s="644"/>
      <c r="N529" s="505" t="str">
        <f>二年级BMI</f>
        <v/>
      </c>
      <c r="O529" s="499" t="str">
        <f>二年级BMI等级</f>
        <v/>
      </c>
      <c r="P529" s="500" t="str">
        <f>二年级BMI得分</f>
        <v/>
      </c>
      <c r="Q529" s="515" t="str">
        <f>二年级肺活量得分</f>
        <v/>
      </c>
      <c r="R529" s="512" t="str">
        <f>二年级等级</f>
        <v/>
      </c>
      <c r="S529" s="516" t="str">
        <f>二年级50米跑得分</f>
        <v/>
      </c>
      <c r="T529" s="517" t="str">
        <f>二年级等级</f>
        <v/>
      </c>
      <c r="U529" s="516" t="str">
        <f>二年级坐位体前屈得分</f>
        <v/>
      </c>
      <c r="V529" s="517" t="str">
        <f>二年级等级</f>
        <v/>
      </c>
      <c r="W529" s="516" t="str">
        <f>二年级一分钟跳绳得分</f>
        <v/>
      </c>
      <c r="X529" s="517" t="str">
        <f>二年级等级</f>
        <v/>
      </c>
      <c r="Y529" s="515"/>
      <c r="Z529" s="518"/>
      <c r="AA529" s="533"/>
      <c r="AB529" s="515"/>
      <c r="AC529" s="533" t="str">
        <f>二年级跳绳附加分</f>
        <v/>
      </c>
      <c r="AD529" s="534" t="str">
        <f>二年级标准分</f>
        <v/>
      </c>
      <c r="AE529" s="534" t="str">
        <f>二年级总分</f>
        <v/>
      </c>
      <c r="AF529" s="517" t="str">
        <f>二年级等级</f>
        <v/>
      </c>
    </row>
    <row r="530" spans="1:32">
      <c r="A530" s="476">
        <v>208</v>
      </c>
      <c r="B530" s="477">
        <v>38</v>
      </c>
      <c r="C530" s="586"/>
      <c r="D530" s="587"/>
      <c r="E530" s="586"/>
      <c r="F530" s="473"/>
      <c r="G530" s="608"/>
      <c r="H530" s="475"/>
      <c r="I530" s="613"/>
      <c r="J530" s="614"/>
      <c r="K530" s="622"/>
      <c r="L530" s="649"/>
      <c r="M530" s="644"/>
      <c r="N530" s="505" t="str">
        <f>二年级BMI</f>
        <v/>
      </c>
      <c r="O530" s="499" t="str">
        <f>二年级BMI等级</f>
        <v/>
      </c>
      <c r="P530" s="500" t="str">
        <f>二年级BMI得分</f>
        <v/>
      </c>
      <c r="Q530" s="515" t="str">
        <f>二年级肺活量得分</f>
        <v/>
      </c>
      <c r="R530" s="512" t="str">
        <f>二年级等级</f>
        <v/>
      </c>
      <c r="S530" s="516" t="str">
        <f>二年级50米跑得分</f>
        <v/>
      </c>
      <c r="T530" s="517" t="str">
        <f>二年级等级</f>
        <v/>
      </c>
      <c r="U530" s="516" t="str">
        <f>二年级坐位体前屈得分</f>
        <v/>
      </c>
      <c r="V530" s="517" t="str">
        <f>二年级等级</f>
        <v/>
      </c>
      <c r="W530" s="516" t="str">
        <f>二年级一分钟跳绳得分</f>
        <v/>
      </c>
      <c r="X530" s="517" t="str">
        <f>二年级等级</f>
        <v/>
      </c>
      <c r="Y530" s="515"/>
      <c r="Z530" s="518"/>
      <c r="AA530" s="533"/>
      <c r="AB530" s="515"/>
      <c r="AC530" s="533" t="str">
        <f>二年级跳绳附加分</f>
        <v/>
      </c>
      <c r="AD530" s="534" t="str">
        <f>二年级标准分</f>
        <v/>
      </c>
      <c r="AE530" s="534" t="str">
        <f>二年级总分</f>
        <v/>
      </c>
      <c r="AF530" s="517" t="str">
        <f>二年级等级</f>
        <v/>
      </c>
    </row>
    <row r="531" spans="1:32">
      <c r="A531" s="476">
        <v>208</v>
      </c>
      <c r="B531" s="477">
        <v>39</v>
      </c>
      <c r="C531" s="586"/>
      <c r="D531" s="587"/>
      <c r="E531" s="586"/>
      <c r="F531" s="473"/>
      <c r="G531" s="608"/>
      <c r="H531" s="475"/>
      <c r="I531" s="613"/>
      <c r="J531" s="614"/>
      <c r="K531" s="622"/>
      <c r="L531" s="649"/>
      <c r="M531" s="644"/>
      <c r="N531" s="505" t="str">
        <f>二年级BMI</f>
        <v/>
      </c>
      <c r="O531" s="499" t="str">
        <f>二年级BMI等级</f>
        <v/>
      </c>
      <c r="P531" s="500" t="str">
        <f>二年级BMI得分</f>
        <v/>
      </c>
      <c r="Q531" s="515" t="str">
        <f>二年级肺活量得分</f>
        <v/>
      </c>
      <c r="R531" s="512" t="str">
        <f>二年级等级</f>
        <v/>
      </c>
      <c r="S531" s="516" t="str">
        <f>二年级50米跑得分</f>
        <v/>
      </c>
      <c r="T531" s="517" t="str">
        <f>二年级等级</f>
        <v/>
      </c>
      <c r="U531" s="516" t="str">
        <f>二年级坐位体前屈得分</f>
        <v/>
      </c>
      <c r="V531" s="517" t="str">
        <f>二年级等级</f>
        <v/>
      </c>
      <c r="W531" s="516" t="str">
        <f>二年级一分钟跳绳得分</f>
        <v/>
      </c>
      <c r="X531" s="517" t="str">
        <f>二年级等级</f>
        <v/>
      </c>
      <c r="Y531" s="515"/>
      <c r="Z531" s="518"/>
      <c r="AA531" s="533"/>
      <c r="AB531" s="515"/>
      <c r="AC531" s="533" t="str">
        <f>二年级跳绳附加分</f>
        <v/>
      </c>
      <c r="AD531" s="534" t="str">
        <f>二年级标准分</f>
        <v/>
      </c>
      <c r="AE531" s="534" t="str">
        <f>二年级总分</f>
        <v/>
      </c>
      <c r="AF531" s="517" t="str">
        <f>二年级等级</f>
        <v/>
      </c>
    </row>
    <row r="532" spans="1:32">
      <c r="A532" s="476">
        <v>208</v>
      </c>
      <c r="B532" s="477">
        <v>40</v>
      </c>
      <c r="C532" s="586"/>
      <c r="D532" s="587"/>
      <c r="E532" s="586"/>
      <c r="F532" s="473"/>
      <c r="G532" s="608"/>
      <c r="H532" s="475"/>
      <c r="I532" s="613"/>
      <c r="J532" s="614"/>
      <c r="K532" s="622"/>
      <c r="L532" s="649"/>
      <c r="M532" s="644"/>
      <c r="N532" s="505" t="str">
        <f>二年级BMI</f>
        <v/>
      </c>
      <c r="O532" s="499" t="str">
        <f>二年级BMI等级</f>
        <v/>
      </c>
      <c r="P532" s="500" t="str">
        <f>二年级BMI得分</f>
        <v/>
      </c>
      <c r="Q532" s="515" t="str">
        <f>二年级肺活量得分</f>
        <v/>
      </c>
      <c r="R532" s="512" t="str">
        <f>二年级等级</f>
        <v/>
      </c>
      <c r="S532" s="516" t="str">
        <f>二年级50米跑得分</f>
        <v/>
      </c>
      <c r="T532" s="517" t="str">
        <f>二年级等级</f>
        <v/>
      </c>
      <c r="U532" s="516" t="str">
        <f>二年级坐位体前屈得分</f>
        <v/>
      </c>
      <c r="V532" s="517" t="str">
        <f>二年级等级</f>
        <v/>
      </c>
      <c r="W532" s="516" t="str">
        <f>二年级一分钟跳绳得分</f>
        <v/>
      </c>
      <c r="X532" s="517" t="str">
        <f>二年级等级</f>
        <v/>
      </c>
      <c r="Y532" s="515"/>
      <c r="Z532" s="518"/>
      <c r="AA532" s="533"/>
      <c r="AB532" s="515"/>
      <c r="AC532" s="533" t="str">
        <f>二年级跳绳附加分</f>
        <v/>
      </c>
      <c r="AD532" s="534" t="str">
        <f>二年级标准分</f>
        <v/>
      </c>
      <c r="AE532" s="534" t="str">
        <f>二年级总分</f>
        <v/>
      </c>
      <c r="AF532" s="517" t="str">
        <f>二年级等级</f>
        <v/>
      </c>
    </row>
    <row r="533" spans="1:32">
      <c r="A533" s="476">
        <v>208</v>
      </c>
      <c r="B533" s="477">
        <v>41</v>
      </c>
      <c r="C533" s="586"/>
      <c r="D533" s="587"/>
      <c r="E533" s="586"/>
      <c r="F533" s="473"/>
      <c r="G533" s="608"/>
      <c r="H533" s="475"/>
      <c r="I533" s="613"/>
      <c r="J533" s="614"/>
      <c r="K533" s="622"/>
      <c r="L533" s="649"/>
      <c r="M533" s="644"/>
      <c r="N533" s="505" t="str">
        <f>二年级BMI</f>
        <v/>
      </c>
      <c r="O533" s="499" t="str">
        <f>二年级BMI等级</f>
        <v/>
      </c>
      <c r="P533" s="500" t="str">
        <f>二年级BMI得分</f>
        <v/>
      </c>
      <c r="Q533" s="515" t="str">
        <f>二年级肺活量得分</f>
        <v/>
      </c>
      <c r="R533" s="512" t="str">
        <f>二年级等级</f>
        <v/>
      </c>
      <c r="S533" s="516" t="str">
        <f>二年级50米跑得分</f>
        <v/>
      </c>
      <c r="T533" s="517" t="str">
        <f>二年级等级</f>
        <v/>
      </c>
      <c r="U533" s="516" t="str">
        <f>二年级坐位体前屈得分</f>
        <v/>
      </c>
      <c r="V533" s="517" t="str">
        <f>二年级等级</f>
        <v/>
      </c>
      <c r="W533" s="516" t="str">
        <f>二年级一分钟跳绳得分</f>
        <v/>
      </c>
      <c r="X533" s="517" t="str">
        <f>二年级等级</f>
        <v/>
      </c>
      <c r="Y533" s="515"/>
      <c r="Z533" s="518"/>
      <c r="AA533" s="533"/>
      <c r="AB533" s="515"/>
      <c r="AC533" s="533" t="str">
        <f>二年级跳绳附加分</f>
        <v/>
      </c>
      <c r="AD533" s="534" t="str">
        <f>二年级标准分</f>
        <v/>
      </c>
      <c r="AE533" s="534" t="str">
        <f>二年级总分</f>
        <v/>
      </c>
      <c r="AF533" s="517" t="str">
        <f>二年级等级</f>
        <v/>
      </c>
    </row>
    <row r="534" spans="1:32">
      <c r="A534" s="476">
        <v>208</v>
      </c>
      <c r="B534" s="477">
        <v>42</v>
      </c>
      <c r="C534" s="586"/>
      <c r="D534" s="587"/>
      <c r="E534" s="586"/>
      <c r="F534" s="473"/>
      <c r="G534" s="608"/>
      <c r="H534" s="475"/>
      <c r="I534" s="613"/>
      <c r="J534" s="614"/>
      <c r="K534" s="622"/>
      <c r="L534" s="649"/>
      <c r="M534" s="644"/>
      <c r="N534" s="505" t="str">
        <f>二年级BMI</f>
        <v/>
      </c>
      <c r="O534" s="499" t="str">
        <f>二年级BMI等级</f>
        <v/>
      </c>
      <c r="P534" s="500" t="str">
        <f>二年级BMI得分</f>
        <v/>
      </c>
      <c r="Q534" s="515" t="str">
        <f>二年级肺活量得分</f>
        <v/>
      </c>
      <c r="R534" s="512" t="str">
        <f>二年级等级</f>
        <v/>
      </c>
      <c r="S534" s="516" t="str">
        <f>二年级50米跑得分</f>
        <v/>
      </c>
      <c r="T534" s="517" t="str">
        <f>二年级等级</f>
        <v/>
      </c>
      <c r="U534" s="516" t="str">
        <f>二年级坐位体前屈得分</f>
        <v/>
      </c>
      <c r="V534" s="517" t="str">
        <f>二年级等级</f>
        <v/>
      </c>
      <c r="W534" s="516" t="str">
        <f>二年级一分钟跳绳得分</f>
        <v/>
      </c>
      <c r="X534" s="517" t="str">
        <f>二年级等级</f>
        <v/>
      </c>
      <c r="Y534" s="515"/>
      <c r="Z534" s="518"/>
      <c r="AA534" s="533"/>
      <c r="AB534" s="515"/>
      <c r="AC534" s="533" t="str">
        <f>二年级跳绳附加分</f>
        <v/>
      </c>
      <c r="AD534" s="534" t="str">
        <f>二年级标准分</f>
        <v/>
      </c>
      <c r="AE534" s="534" t="str">
        <f>二年级总分</f>
        <v/>
      </c>
      <c r="AF534" s="517" t="str">
        <f>二年级等级</f>
        <v/>
      </c>
    </row>
    <row r="535" spans="1:32">
      <c r="A535" s="476">
        <v>208</v>
      </c>
      <c r="B535" s="477">
        <v>43</v>
      </c>
      <c r="C535" s="586"/>
      <c r="D535" s="587"/>
      <c r="E535" s="586"/>
      <c r="F535" s="473"/>
      <c r="G535" s="608"/>
      <c r="H535" s="475"/>
      <c r="I535" s="613"/>
      <c r="J535" s="614"/>
      <c r="K535" s="622"/>
      <c r="L535" s="649"/>
      <c r="M535" s="644"/>
      <c r="N535" s="505" t="str">
        <f>二年级BMI</f>
        <v/>
      </c>
      <c r="O535" s="499" t="str">
        <f>二年级BMI等级</f>
        <v/>
      </c>
      <c r="P535" s="500" t="str">
        <f>二年级BMI得分</f>
        <v/>
      </c>
      <c r="Q535" s="515" t="str">
        <f>二年级肺活量得分</f>
        <v/>
      </c>
      <c r="R535" s="512" t="str">
        <f>二年级等级</f>
        <v/>
      </c>
      <c r="S535" s="516" t="str">
        <f>二年级50米跑得分</f>
        <v/>
      </c>
      <c r="T535" s="517" t="str">
        <f>二年级等级</f>
        <v/>
      </c>
      <c r="U535" s="516" t="str">
        <f>二年级坐位体前屈得分</f>
        <v/>
      </c>
      <c r="V535" s="517" t="str">
        <f>二年级等级</f>
        <v/>
      </c>
      <c r="W535" s="516" t="str">
        <f>二年级一分钟跳绳得分</f>
        <v/>
      </c>
      <c r="X535" s="517" t="str">
        <f>二年级等级</f>
        <v/>
      </c>
      <c r="Y535" s="515"/>
      <c r="Z535" s="518"/>
      <c r="AA535" s="533"/>
      <c r="AB535" s="515"/>
      <c r="AC535" s="533" t="str">
        <f>二年级跳绳附加分</f>
        <v/>
      </c>
      <c r="AD535" s="534" t="str">
        <f>二年级标准分</f>
        <v/>
      </c>
      <c r="AE535" s="534" t="str">
        <f>二年级总分</f>
        <v/>
      </c>
      <c r="AF535" s="517" t="str">
        <f>二年级等级</f>
        <v/>
      </c>
    </row>
    <row r="536" spans="1:32">
      <c r="A536" s="476">
        <v>208</v>
      </c>
      <c r="B536" s="477">
        <v>44</v>
      </c>
      <c r="C536" s="586"/>
      <c r="D536" s="587"/>
      <c r="E536" s="586"/>
      <c r="F536" s="473"/>
      <c r="G536" s="608"/>
      <c r="H536" s="475"/>
      <c r="I536" s="613"/>
      <c r="J536" s="614"/>
      <c r="K536" s="622"/>
      <c r="L536" s="649"/>
      <c r="M536" s="644"/>
      <c r="N536" s="505" t="str">
        <f>二年级BMI</f>
        <v/>
      </c>
      <c r="O536" s="499" t="str">
        <f>二年级BMI等级</f>
        <v/>
      </c>
      <c r="P536" s="500" t="str">
        <f>二年级BMI得分</f>
        <v/>
      </c>
      <c r="Q536" s="515" t="str">
        <f>二年级肺活量得分</f>
        <v/>
      </c>
      <c r="R536" s="512" t="str">
        <f>二年级等级</f>
        <v/>
      </c>
      <c r="S536" s="516" t="str">
        <f>二年级50米跑得分</f>
        <v/>
      </c>
      <c r="T536" s="517" t="str">
        <f>二年级等级</f>
        <v/>
      </c>
      <c r="U536" s="516" t="str">
        <f>二年级坐位体前屈得分</f>
        <v/>
      </c>
      <c r="V536" s="517" t="str">
        <f>二年级等级</f>
        <v/>
      </c>
      <c r="W536" s="516" t="str">
        <f>二年级一分钟跳绳得分</f>
        <v/>
      </c>
      <c r="X536" s="517" t="str">
        <f>二年级等级</f>
        <v/>
      </c>
      <c r="Y536" s="515"/>
      <c r="Z536" s="518"/>
      <c r="AA536" s="533"/>
      <c r="AB536" s="515"/>
      <c r="AC536" s="533" t="str">
        <f>二年级跳绳附加分</f>
        <v/>
      </c>
      <c r="AD536" s="534" t="str">
        <f>二年级标准分</f>
        <v/>
      </c>
      <c r="AE536" s="534" t="str">
        <f>二年级总分</f>
        <v/>
      </c>
      <c r="AF536" s="517" t="str">
        <f>二年级等级</f>
        <v/>
      </c>
    </row>
    <row r="537" spans="1:32">
      <c r="A537" s="476">
        <v>208</v>
      </c>
      <c r="B537" s="477">
        <v>45</v>
      </c>
      <c r="C537" s="586"/>
      <c r="D537" s="587"/>
      <c r="E537" s="586"/>
      <c r="F537" s="473"/>
      <c r="G537" s="608"/>
      <c r="H537" s="475"/>
      <c r="I537" s="613"/>
      <c r="J537" s="614"/>
      <c r="K537" s="622"/>
      <c r="L537" s="649"/>
      <c r="M537" s="644"/>
      <c r="N537" s="505" t="str">
        <f>二年级BMI</f>
        <v/>
      </c>
      <c r="O537" s="499" t="str">
        <f>二年级BMI等级</f>
        <v/>
      </c>
      <c r="P537" s="500" t="str">
        <f>二年级BMI得分</f>
        <v/>
      </c>
      <c r="Q537" s="515" t="str">
        <f>二年级肺活量得分</f>
        <v/>
      </c>
      <c r="R537" s="512" t="str">
        <f>二年级等级</f>
        <v/>
      </c>
      <c r="S537" s="516" t="str">
        <f>二年级50米跑得分</f>
        <v/>
      </c>
      <c r="T537" s="517" t="str">
        <f>二年级等级</f>
        <v/>
      </c>
      <c r="U537" s="516" t="str">
        <f>二年级坐位体前屈得分</f>
        <v/>
      </c>
      <c r="V537" s="517" t="str">
        <f>二年级等级</f>
        <v/>
      </c>
      <c r="W537" s="516" t="str">
        <f>二年级一分钟跳绳得分</f>
        <v/>
      </c>
      <c r="X537" s="517" t="str">
        <f>二年级等级</f>
        <v/>
      </c>
      <c r="Y537" s="515"/>
      <c r="Z537" s="518"/>
      <c r="AA537" s="533"/>
      <c r="AB537" s="515"/>
      <c r="AC537" s="533" t="str">
        <f>二年级跳绳附加分</f>
        <v/>
      </c>
      <c r="AD537" s="534" t="str">
        <f>二年级标准分</f>
        <v/>
      </c>
      <c r="AE537" s="534" t="str">
        <f>二年级总分</f>
        <v/>
      </c>
      <c r="AF537" s="517" t="str">
        <f>二年级等级</f>
        <v/>
      </c>
    </row>
    <row r="538" spans="1:32">
      <c r="A538" s="476">
        <v>208</v>
      </c>
      <c r="B538" s="477">
        <v>46</v>
      </c>
      <c r="C538" s="586"/>
      <c r="D538" s="587"/>
      <c r="E538" s="586"/>
      <c r="F538" s="473"/>
      <c r="G538" s="608"/>
      <c r="H538" s="475"/>
      <c r="I538" s="613"/>
      <c r="J538" s="614"/>
      <c r="K538" s="622"/>
      <c r="L538" s="649"/>
      <c r="M538" s="644"/>
      <c r="N538" s="505" t="str">
        <f>二年级BMI</f>
        <v/>
      </c>
      <c r="O538" s="499" t="str">
        <f>二年级BMI等级</f>
        <v/>
      </c>
      <c r="P538" s="500" t="str">
        <f>二年级BMI得分</f>
        <v/>
      </c>
      <c r="Q538" s="515" t="str">
        <f>二年级肺活量得分</f>
        <v/>
      </c>
      <c r="R538" s="512" t="str">
        <f>二年级等级</f>
        <v/>
      </c>
      <c r="S538" s="516" t="str">
        <f>二年级50米跑得分</f>
        <v/>
      </c>
      <c r="T538" s="517" t="str">
        <f>二年级等级</f>
        <v/>
      </c>
      <c r="U538" s="516" t="str">
        <f>二年级坐位体前屈得分</f>
        <v/>
      </c>
      <c r="V538" s="517" t="str">
        <f>二年级等级</f>
        <v/>
      </c>
      <c r="W538" s="516" t="str">
        <f>二年级一分钟跳绳得分</f>
        <v/>
      </c>
      <c r="X538" s="517" t="str">
        <f>二年级等级</f>
        <v/>
      </c>
      <c r="Y538" s="515"/>
      <c r="Z538" s="518"/>
      <c r="AA538" s="533"/>
      <c r="AB538" s="515"/>
      <c r="AC538" s="533" t="str">
        <f>二年级跳绳附加分</f>
        <v/>
      </c>
      <c r="AD538" s="534" t="str">
        <f>二年级标准分</f>
        <v/>
      </c>
      <c r="AE538" s="534" t="str">
        <f>二年级总分</f>
        <v/>
      </c>
      <c r="AF538" s="517" t="str">
        <f>二年级等级</f>
        <v/>
      </c>
    </row>
    <row r="539" spans="1:32">
      <c r="A539" s="476">
        <v>208</v>
      </c>
      <c r="B539" s="477">
        <v>47</v>
      </c>
      <c r="C539" s="586"/>
      <c r="D539" s="587"/>
      <c r="E539" s="586"/>
      <c r="F539" s="473"/>
      <c r="G539" s="608"/>
      <c r="H539" s="475"/>
      <c r="I539" s="613"/>
      <c r="J539" s="614"/>
      <c r="K539" s="622"/>
      <c r="L539" s="649"/>
      <c r="M539" s="644"/>
      <c r="N539" s="505" t="str">
        <f>二年级BMI</f>
        <v/>
      </c>
      <c r="O539" s="499" t="str">
        <f>二年级BMI等级</f>
        <v/>
      </c>
      <c r="P539" s="500" t="str">
        <f>二年级BMI得分</f>
        <v/>
      </c>
      <c r="Q539" s="515" t="str">
        <f>二年级肺活量得分</f>
        <v/>
      </c>
      <c r="R539" s="512" t="str">
        <f>二年级等级</f>
        <v/>
      </c>
      <c r="S539" s="516" t="str">
        <f>二年级50米跑得分</f>
        <v/>
      </c>
      <c r="T539" s="517" t="str">
        <f>二年级等级</f>
        <v/>
      </c>
      <c r="U539" s="516" t="str">
        <f>二年级坐位体前屈得分</f>
        <v/>
      </c>
      <c r="V539" s="517" t="str">
        <f>二年级等级</f>
        <v/>
      </c>
      <c r="W539" s="516" t="str">
        <f>二年级一分钟跳绳得分</f>
        <v/>
      </c>
      <c r="X539" s="517" t="str">
        <f>二年级等级</f>
        <v/>
      </c>
      <c r="Y539" s="515"/>
      <c r="Z539" s="518"/>
      <c r="AA539" s="533"/>
      <c r="AB539" s="515"/>
      <c r="AC539" s="533" t="str">
        <f>二年级跳绳附加分</f>
        <v/>
      </c>
      <c r="AD539" s="534" t="str">
        <f>二年级标准分</f>
        <v/>
      </c>
      <c r="AE539" s="534" t="str">
        <f>二年级总分</f>
        <v/>
      </c>
      <c r="AF539" s="517" t="str">
        <f>二年级等级</f>
        <v/>
      </c>
    </row>
    <row r="540" spans="1:32">
      <c r="A540" s="476">
        <v>208</v>
      </c>
      <c r="B540" s="477">
        <v>48</v>
      </c>
      <c r="C540" s="586"/>
      <c r="D540" s="587"/>
      <c r="E540" s="586"/>
      <c r="F540" s="473"/>
      <c r="G540" s="608"/>
      <c r="H540" s="475"/>
      <c r="I540" s="613"/>
      <c r="J540" s="614"/>
      <c r="K540" s="622"/>
      <c r="L540" s="649"/>
      <c r="M540" s="644"/>
      <c r="N540" s="505" t="str">
        <f>二年级BMI</f>
        <v/>
      </c>
      <c r="O540" s="499" t="str">
        <f>二年级BMI等级</f>
        <v/>
      </c>
      <c r="P540" s="500" t="str">
        <f>二年级BMI得分</f>
        <v/>
      </c>
      <c r="Q540" s="515" t="str">
        <f>二年级肺活量得分</f>
        <v/>
      </c>
      <c r="R540" s="512" t="str">
        <f>二年级等级</f>
        <v/>
      </c>
      <c r="S540" s="516" t="str">
        <f>二年级50米跑得分</f>
        <v/>
      </c>
      <c r="T540" s="517" t="str">
        <f>二年级等级</f>
        <v/>
      </c>
      <c r="U540" s="516" t="str">
        <f>二年级坐位体前屈得分</f>
        <v/>
      </c>
      <c r="V540" s="517" t="str">
        <f>二年级等级</f>
        <v/>
      </c>
      <c r="W540" s="516" t="str">
        <f>二年级一分钟跳绳得分</f>
        <v/>
      </c>
      <c r="X540" s="517" t="str">
        <f>二年级等级</f>
        <v/>
      </c>
      <c r="Y540" s="515"/>
      <c r="Z540" s="518"/>
      <c r="AA540" s="533"/>
      <c r="AB540" s="515"/>
      <c r="AC540" s="533" t="str">
        <f>二年级跳绳附加分</f>
        <v/>
      </c>
      <c r="AD540" s="534" t="str">
        <f>二年级标准分</f>
        <v/>
      </c>
      <c r="AE540" s="534" t="str">
        <f>二年级总分</f>
        <v/>
      </c>
      <c r="AF540" s="517" t="str">
        <f>二年级等级</f>
        <v/>
      </c>
    </row>
    <row r="541" spans="1:32">
      <c r="A541" s="476">
        <v>208</v>
      </c>
      <c r="B541" s="477">
        <v>49</v>
      </c>
      <c r="C541" s="586"/>
      <c r="D541" s="587"/>
      <c r="E541" s="586"/>
      <c r="F541" s="473"/>
      <c r="G541" s="608"/>
      <c r="H541" s="475"/>
      <c r="I541" s="613"/>
      <c r="J541" s="614"/>
      <c r="K541" s="622"/>
      <c r="L541" s="649"/>
      <c r="M541" s="644"/>
      <c r="N541" s="505" t="str">
        <f>二年级BMI</f>
        <v/>
      </c>
      <c r="O541" s="499" t="str">
        <f>二年级BMI等级</f>
        <v/>
      </c>
      <c r="P541" s="500" t="str">
        <f>二年级BMI得分</f>
        <v/>
      </c>
      <c r="Q541" s="515" t="str">
        <f>二年级肺活量得分</f>
        <v/>
      </c>
      <c r="R541" s="512" t="str">
        <f>二年级等级</f>
        <v/>
      </c>
      <c r="S541" s="516" t="str">
        <f>二年级50米跑得分</f>
        <v/>
      </c>
      <c r="T541" s="517" t="str">
        <f>二年级等级</f>
        <v/>
      </c>
      <c r="U541" s="516" t="str">
        <f>二年级坐位体前屈得分</f>
        <v/>
      </c>
      <c r="V541" s="517" t="str">
        <f>二年级等级</f>
        <v/>
      </c>
      <c r="W541" s="516" t="str">
        <f>二年级一分钟跳绳得分</f>
        <v/>
      </c>
      <c r="X541" s="517" t="str">
        <f>二年级等级</f>
        <v/>
      </c>
      <c r="Y541" s="515"/>
      <c r="Z541" s="518"/>
      <c r="AA541" s="533"/>
      <c r="AB541" s="515"/>
      <c r="AC541" s="533" t="str">
        <f>二年级跳绳附加分</f>
        <v/>
      </c>
      <c r="AD541" s="534" t="str">
        <f>二年级标准分</f>
        <v/>
      </c>
      <c r="AE541" s="534" t="str">
        <f>二年级总分</f>
        <v/>
      </c>
      <c r="AF541" s="517" t="str">
        <f>二年级等级</f>
        <v/>
      </c>
    </row>
    <row r="542" spans="1:32">
      <c r="A542" s="476">
        <v>208</v>
      </c>
      <c r="B542" s="477">
        <v>50</v>
      </c>
      <c r="C542" s="586"/>
      <c r="D542" s="587"/>
      <c r="E542" s="586"/>
      <c r="F542" s="473"/>
      <c r="G542" s="608"/>
      <c r="H542" s="475"/>
      <c r="I542" s="613"/>
      <c r="J542" s="614"/>
      <c r="K542" s="622"/>
      <c r="L542" s="649"/>
      <c r="M542" s="644"/>
      <c r="N542" s="505" t="str">
        <f>二年级BMI</f>
        <v/>
      </c>
      <c r="O542" s="499" t="str">
        <f>二年级BMI等级</f>
        <v/>
      </c>
      <c r="P542" s="500" t="str">
        <f>二年级BMI得分</f>
        <v/>
      </c>
      <c r="Q542" s="515" t="str">
        <f>二年级肺活量得分</f>
        <v/>
      </c>
      <c r="R542" s="512" t="str">
        <f>二年级等级</f>
        <v/>
      </c>
      <c r="S542" s="516" t="str">
        <f>二年级50米跑得分</f>
        <v/>
      </c>
      <c r="T542" s="517" t="str">
        <f>二年级等级</f>
        <v/>
      </c>
      <c r="U542" s="516" t="str">
        <f>二年级坐位体前屈得分</f>
        <v/>
      </c>
      <c r="V542" s="517" t="str">
        <f>二年级等级</f>
        <v/>
      </c>
      <c r="W542" s="516" t="str">
        <f>二年级一分钟跳绳得分</f>
        <v/>
      </c>
      <c r="X542" s="517" t="str">
        <f>二年级等级</f>
        <v/>
      </c>
      <c r="Y542" s="515"/>
      <c r="Z542" s="518"/>
      <c r="AA542" s="533"/>
      <c r="AB542" s="515"/>
      <c r="AC542" s="533" t="str">
        <f>二年级跳绳附加分</f>
        <v/>
      </c>
      <c r="AD542" s="534" t="str">
        <f>二年级标准分</f>
        <v/>
      </c>
      <c r="AE542" s="534" t="str">
        <f>二年级总分</f>
        <v/>
      </c>
      <c r="AF542" s="517" t="str">
        <f>二年级等级</f>
        <v/>
      </c>
    </row>
    <row r="543" spans="1:32">
      <c r="A543" s="476">
        <v>208</v>
      </c>
      <c r="B543" s="477">
        <v>51</v>
      </c>
      <c r="C543" s="586"/>
      <c r="D543" s="587"/>
      <c r="E543" s="586"/>
      <c r="F543" s="473"/>
      <c r="G543" s="608"/>
      <c r="H543" s="475"/>
      <c r="I543" s="613"/>
      <c r="J543" s="614"/>
      <c r="K543" s="614"/>
      <c r="L543" s="649"/>
      <c r="M543" s="644"/>
      <c r="N543" s="505" t="str">
        <f>二年级BMI</f>
        <v/>
      </c>
      <c r="O543" s="499" t="str">
        <f>二年级BMI等级</f>
        <v/>
      </c>
      <c r="P543" s="500" t="str">
        <f>二年级BMI得分</f>
        <v/>
      </c>
      <c r="Q543" s="515" t="str">
        <f>二年级肺活量得分</f>
        <v/>
      </c>
      <c r="R543" s="512" t="str">
        <f>二年级等级</f>
        <v/>
      </c>
      <c r="S543" s="516" t="str">
        <f>二年级50米跑得分</f>
        <v/>
      </c>
      <c r="T543" s="517" t="str">
        <f>二年级等级</f>
        <v/>
      </c>
      <c r="U543" s="516" t="str">
        <f>二年级坐位体前屈得分</f>
        <v/>
      </c>
      <c r="V543" s="517" t="str">
        <f>二年级等级</f>
        <v/>
      </c>
      <c r="W543" s="516" t="str">
        <f>二年级一分钟跳绳得分</f>
        <v/>
      </c>
      <c r="X543" s="517" t="str">
        <f>二年级等级</f>
        <v/>
      </c>
      <c r="Y543" s="515"/>
      <c r="Z543" s="518"/>
      <c r="AA543" s="533"/>
      <c r="AB543" s="515"/>
      <c r="AC543" s="533" t="str">
        <f>二年级跳绳附加分</f>
        <v/>
      </c>
      <c r="AD543" s="534" t="str">
        <f>二年级标准分</f>
        <v/>
      </c>
      <c r="AE543" s="534" t="str">
        <f>二年级总分</f>
        <v/>
      </c>
      <c r="AF543" s="517" t="str">
        <f>二年级等级</f>
        <v/>
      </c>
    </row>
    <row r="544" spans="1:32">
      <c r="A544" s="476">
        <v>208</v>
      </c>
      <c r="B544" s="477">
        <v>52</v>
      </c>
      <c r="C544" s="586"/>
      <c r="D544" s="587"/>
      <c r="E544" s="586"/>
      <c r="F544" s="473"/>
      <c r="G544" s="608"/>
      <c r="H544" s="475"/>
      <c r="I544" s="613"/>
      <c r="J544" s="614"/>
      <c r="K544" s="614"/>
      <c r="L544" s="649"/>
      <c r="M544" s="644"/>
      <c r="N544" s="505" t="str">
        <f>二年级BMI</f>
        <v/>
      </c>
      <c r="O544" s="499" t="str">
        <f>二年级BMI等级</f>
        <v/>
      </c>
      <c r="P544" s="500" t="str">
        <f>二年级BMI得分</f>
        <v/>
      </c>
      <c r="Q544" s="515" t="str">
        <f>二年级肺活量得分</f>
        <v/>
      </c>
      <c r="R544" s="512" t="str">
        <f>二年级等级</f>
        <v/>
      </c>
      <c r="S544" s="516" t="str">
        <f>二年级50米跑得分</f>
        <v/>
      </c>
      <c r="T544" s="517" t="str">
        <f>二年级等级</f>
        <v/>
      </c>
      <c r="U544" s="516" t="str">
        <f>二年级坐位体前屈得分</f>
        <v/>
      </c>
      <c r="V544" s="517" t="str">
        <f>二年级等级</f>
        <v/>
      </c>
      <c r="W544" s="516" t="str">
        <f>二年级一分钟跳绳得分</f>
        <v/>
      </c>
      <c r="X544" s="517" t="str">
        <f>二年级等级</f>
        <v/>
      </c>
      <c r="Y544" s="515"/>
      <c r="Z544" s="518"/>
      <c r="AA544" s="533"/>
      <c r="AB544" s="515"/>
      <c r="AC544" s="533" t="str">
        <f>二年级跳绳附加分</f>
        <v/>
      </c>
      <c r="AD544" s="534" t="str">
        <f>二年级标准分</f>
        <v/>
      </c>
      <c r="AE544" s="534" t="str">
        <f>二年级总分</f>
        <v/>
      </c>
      <c r="AF544" s="517" t="str">
        <f>二年级等级</f>
        <v/>
      </c>
    </row>
    <row r="545" spans="1:32">
      <c r="A545" s="476">
        <v>208</v>
      </c>
      <c r="B545" s="477">
        <v>53</v>
      </c>
      <c r="C545" s="586"/>
      <c r="D545" s="587"/>
      <c r="E545" s="586"/>
      <c r="F545" s="473"/>
      <c r="G545" s="608"/>
      <c r="H545" s="475"/>
      <c r="I545" s="613"/>
      <c r="J545" s="614"/>
      <c r="K545" s="614"/>
      <c r="L545" s="649"/>
      <c r="M545" s="644"/>
      <c r="N545" s="505" t="str">
        <f>二年级BMI</f>
        <v/>
      </c>
      <c r="O545" s="499" t="str">
        <f>二年级BMI等级</f>
        <v/>
      </c>
      <c r="P545" s="500" t="str">
        <f>二年级BMI得分</f>
        <v/>
      </c>
      <c r="Q545" s="515" t="str">
        <f>二年级肺活量得分</f>
        <v/>
      </c>
      <c r="R545" s="512" t="str">
        <f>二年级等级</f>
        <v/>
      </c>
      <c r="S545" s="516" t="str">
        <f>二年级50米跑得分</f>
        <v/>
      </c>
      <c r="T545" s="517" t="str">
        <f>二年级等级</f>
        <v/>
      </c>
      <c r="U545" s="516" t="str">
        <f>二年级坐位体前屈得分</f>
        <v/>
      </c>
      <c r="V545" s="517" t="str">
        <f>二年级等级</f>
        <v/>
      </c>
      <c r="W545" s="516" t="str">
        <f>二年级一分钟跳绳得分</f>
        <v/>
      </c>
      <c r="X545" s="517" t="str">
        <f>二年级等级</f>
        <v/>
      </c>
      <c r="Y545" s="515"/>
      <c r="Z545" s="518"/>
      <c r="AA545" s="533"/>
      <c r="AB545" s="515"/>
      <c r="AC545" s="533" t="str">
        <f>二年级跳绳附加分</f>
        <v/>
      </c>
      <c r="AD545" s="534" t="str">
        <f>二年级标准分</f>
        <v/>
      </c>
      <c r="AE545" s="534" t="str">
        <f>二年级总分</f>
        <v/>
      </c>
      <c r="AF545" s="517" t="str">
        <f>二年级等级</f>
        <v/>
      </c>
    </row>
    <row r="546" spans="1:32">
      <c r="A546" s="476">
        <v>208</v>
      </c>
      <c r="B546" s="477">
        <v>54</v>
      </c>
      <c r="C546" s="586"/>
      <c r="D546" s="587"/>
      <c r="E546" s="586"/>
      <c r="F546" s="473"/>
      <c r="G546" s="612"/>
      <c r="H546" s="475"/>
      <c r="I546" s="613"/>
      <c r="J546" s="614"/>
      <c r="K546" s="614"/>
      <c r="L546" s="649"/>
      <c r="M546" s="644"/>
      <c r="N546" s="505" t="str">
        <f>二年级BMI</f>
        <v/>
      </c>
      <c r="O546" s="499" t="str">
        <f>二年级BMI等级</f>
        <v/>
      </c>
      <c r="P546" s="500" t="str">
        <f>二年级BMI得分</f>
        <v/>
      </c>
      <c r="Q546" s="515" t="str">
        <f>二年级肺活量得分</f>
        <v/>
      </c>
      <c r="R546" s="512" t="str">
        <f>二年级等级</f>
        <v/>
      </c>
      <c r="S546" s="516" t="str">
        <f>二年级50米跑得分</f>
        <v/>
      </c>
      <c r="T546" s="517" t="str">
        <f>二年级等级</f>
        <v/>
      </c>
      <c r="U546" s="516" t="str">
        <f>二年级坐位体前屈得分</f>
        <v/>
      </c>
      <c r="V546" s="517" t="str">
        <f>二年级等级</f>
        <v/>
      </c>
      <c r="W546" s="516" t="str">
        <f>二年级一分钟跳绳得分</f>
        <v/>
      </c>
      <c r="X546" s="517" t="str">
        <f>二年级等级</f>
        <v/>
      </c>
      <c r="Y546" s="515"/>
      <c r="Z546" s="518"/>
      <c r="AA546" s="533"/>
      <c r="AB546" s="515"/>
      <c r="AC546" s="533" t="str">
        <f>二年级跳绳附加分</f>
        <v/>
      </c>
      <c r="AD546" s="534" t="str">
        <f>二年级标准分</f>
        <v/>
      </c>
      <c r="AE546" s="534" t="str">
        <f>二年级总分</f>
        <v/>
      </c>
      <c r="AF546" s="517" t="str">
        <f>二年级等级</f>
        <v/>
      </c>
    </row>
    <row r="547" spans="1:32">
      <c r="A547" s="476">
        <v>208</v>
      </c>
      <c r="B547" s="477">
        <v>55</v>
      </c>
      <c r="C547" s="586"/>
      <c r="D547" s="587"/>
      <c r="E547" s="586"/>
      <c r="F547" s="473"/>
      <c r="G547" s="612"/>
      <c r="H547" s="475"/>
      <c r="I547" s="613"/>
      <c r="J547" s="614"/>
      <c r="K547" s="614"/>
      <c r="L547" s="649"/>
      <c r="M547" s="644"/>
      <c r="N547" s="505" t="str">
        <f>二年级BMI</f>
        <v/>
      </c>
      <c r="O547" s="499" t="str">
        <f>二年级BMI等级</f>
        <v/>
      </c>
      <c r="P547" s="500" t="str">
        <f>二年级BMI得分</f>
        <v/>
      </c>
      <c r="Q547" s="515" t="str">
        <f>二年级肺活量得分</f>
        <v/>
      </c>
      <c r="R547" s="512" t="str">
        <f>二年级等级</f>
        <v/>
      </c>
      <c r="S547" s="516" t="str">
        <f>二年级50米跑得分</f>
        <v/>
      </c>
      <c r="T547" s="517" t="str">
        <f>二年级等级</f>
        <v/>
      </c>
      <c r="U547" s="516" t="str">
        <f>二年级坐位体前屈得分</f>
        <v/>
      </c>
      <c r="V547" s="517" t="str">
        <f>二年级等级</f>
        <v/>
      </c>
      <c r="W547" s="516" t="str">
        <f>二年级一分钟跳绳得分</f>
        <v/>
      </c>
      <c r="X547" s="517" t="str">
        <f>二年级等级</f>
        <v/>
      </c>
      <c r="Y547" s="515"/>
      <c r="Z547" s="518"/>
      <c r="AA547" s="533"/>
      <c r="AB547" s="515"/>
      <c r="AC547" s="533" t="str">
        <f>二年级跳绳附加分</f>
        <v/>
      </c>
      <c r="AD547" s="534" t="str">
        <f>二年级标准分</f>
        <v/>
      </c>
      <c r="AE547" s="534" t="str">
        <f>二年级总分</f>
        <v/>
      </c>
      <c r="AF547" s="517" t="str">
        <f>二年级等级</f>
        <v/>
      </c>
    </row>
    <row r="548" spans="1:32">
      <c r="A548" s="476">
        <v>208</v>
      </c>
      <c r="B548" s="477">
        <v>56</v>
      </c>
      <c r="C548" s="586"/>
      <c r="D548" s="587"/>
      <c r="E548" s="586"/>
      <c r="F548" s="473"/>
      <c r="G548" s="608"/>
      <c r="H548" s="475"/>
      <c r="I548" s="613"/>
      <c r="J548" s="614"/>
      <c r="K548" s="614"/>
      <c r="L548" s="649"/>
      <c r="M548" s="644"/>
      <c r="N548" s="505" t="str">
        <f>二年级BMI</f>
        <v/>
      </c>
      <c r="O548" s="499" t="str">
        <f>二年级BMI等级</f>
        <v/>
      </c>
      <c r="P548" s="500" t="str">
        <f>二年级BMI得分</f>
        <v/>
      </c>
      <c r="Q548" s="515" t="str">
        <f>二年级肺活量得分</f>
        <v/>
      </c>
      <c r="R548" s="512" t="str">
        <f>二年级等级</f>
        <v/>
      </c>
      <c r="S548" s="516" t="str">
        <f>二年级50米跑得分</f>
        <v/>
      </c>
      <c r="T548" s="517" t="str">
        <f>二年级等级</f>
        <v/>
      </c>
      <c r="U548" s="516" t="str">
        <f>二年级坐位体前屈得分</f>
        <v/>
      </c>
      <c r="V548" s="517" t="str">
        <f>二年级等级</f>
        <v/>
      </c>
      <c r="W548" s="516" t="str">
        <f>二年级一分钟跳绳得分</f>
        <v/>
      </c>
      <c r="X548" s="517" t="str">
        <f>二年级等级</f>
        <v/>
      </c>
      <c r="Y548" s="515"/>
      <c r="Z548" s="518"/>
      <c r="AA548" s="533"/>
      <c r="AB548" s="515"/>
      <c r="AC548" s="533" t="str">
        <f>二年级跳绳附加分</f>
        <v/>
      </c>
      <c r="AD548" s="534" t="str">
        <f>二年级标准分</f>
        <v/>
      </c>
      <c r="AE548" s="534" t="str">
        <f>二年级总分</f>
        <v/>
      </c>
      <c r="AF548" s="517" t="str">
        <f>二年级等级</f>
        <v/>
      </c>
    </row>
    <row r="549" spans="1:32">
      <c r="A549" s="476">
        <v>208</v>
      </c>
      <c r="B549" s="477">
        <v>57</v>
      </c>
      <c r="C549" s="586"/>
      <c r="D549" s="587"/>
      <c r="E549" s="586"/>
      <c r="F549" s="473"/>
      <c r="G549" s="608"/>
      <c r="H549" s="475"/>
      <c r="I549" s="613"/>
      <c r="J549" s="614"/>
      <c r="K549" s="614"/>
      <c r="L549" s="649"/>
      <c r="M549" s="644"/>
      <c r="N549" s="505" t="str">
        <f>二年级BMI</f>
        <v/>
      </c>
      <c r="O549" s="499" t="str">
        <f>二年级BMI等级</f>
        <v/>
      </c>
      <c r="P549" s="500" t="str">
        <f>二年级BMI得分</f>
        <v/>
      </c>
      <c r="Q549" s="515" t="str">
        <f>二年级肺活量得分</f>
        <v/>
      </c>
      <c r="R549" s="512" t="str">
        <f>二年级等级</f>
        <v/>
      </c>
      <c r="S549" s="516" t="str">
        <f>二年级50米跑得分</f>
        <v/>
      </c>
      <c r="T549" s="517" t="str">
        <f>二年级等级</f>
        <v/>
      </c>
      <c r="U549" s="516" t="str">
        <f>二年级坐位体前屈得分</f>
        <v/>
      </c>
      <c r="V549" s="517" t="str">
        <f>二年级等级</f>
        <v/>
      </c>
      <c r="W549" s="516" t="str">
        <f>二年级一分钟跳绳得分</f>
        <v/>
      </c>
      <c r="X549" s="517" t="str">
        <f>二年级等级</f>
        <v/>
      </c>
      <c r="Y549" s="515"/>
      <c r="Z549" s="518"/>
      <c r="AA549" s="533"/>
      <c r="AB549" s="515"/>
      <c r="AC549" s="533" t="str">
        <f>二年级跳绳附加分</f>
        <v/>
      </c>
      <c r="AD549" s="534" t="str">
        <f>二年级标准分</f>
        <v/>
      </c>
      <c r="AE549" s="534" t="str">
        <f>二年级总分</f>
        <v/>
      </c>
      <c r="AF549" s="517" t="str">
        <f>二年级等级</f>
        <v/>
      </c>
    </row>
    <row r="550" spans="1:32">
      <c r="A550" s="476">
        <v>208</v>
      </c>
      <c r="B550" s="477">
        <v>58</v>
      </c>
      <c r="C550" s="586"/>
      <c r="D550" s="587"/>
      <c r="E550" s="586"/>
      <c r="F550" s="473"/>
      <c r="G550" s="608"/>
      <c r="H550" s="475"/>
      <c r="I550" s="613"/>
      <c r="J550" s="614"/>
      <c r="K550" s="614"/>
      <c r="L550" s="649"/>
      <c r="M550" s="644"/>
      <c r="N550" s="505" t="str">
        <f>二年级BMI</f>
        <v/>
      </c>
      <c r="O550" s="499" t="str">
        <f>二年级BMI等级</f>
        <v/>
      </c>
      <c r="P550" s="500" t="str">
        <f>二年级BMI得分</f>
        <v/>
      </c>
      <c r="Q550" s="515" t="str">
        <f>二年级肺活量得分</f>
        <v/>
      </c>
      <c r="R550" s="512" t="str">
        <f>二年级等级</f>
        <v/>
      </c>
      <c r="S550" s="516" t="str">
        <f>二年级50米跑得分</f>
        <v/>
      </c>
      <c r="T550" s="517" t="str">
        <f>二年级等级</f>
        <v/>
      </c>
      <c r="U550" s="516" t="str">
        <f>二年级坐位体前屈得分</f>
        <v/>
      </c>
      <c r="V550" s="517" t="str">
        <f>二年级等级</f>
        <v/>
      </c>
      <c r="W550" s="516" t="str">
        <f>二年级一分钟跳绳得分</f>
        <v/>
      </c>
      <c r="X550" s="517" t="str">
        <f>二年级等级</f>
        <v/>
      </c>
      <c r="Y550" s="515"/>
      <c r="Z550" s="518"/>
      <c r="AA550" s="533"/>
      <c r="AB550" s="515"/>
      <c r="AC550" s="533" t="str">
        <f>二年级跳绳附加分</f>
        <v/>
      </c>
      <c r="AD550" s="534" t="str">
        <f>二年级标准分</f>
        <v/>
      </c>
      <c r="AE550" s="534" t="str">
        <f>二年级总分</f>
        <v/>
      </c>
      <c r="AF550" s="517" t="str">
        <f>二年级等级</f>
        <v/>
      </c>
    </row>
    <row r="551" spans="1:32">
      <c r="A551" s="476">
        <v>208</v>
      </c>
      <c r="B551" s="477">
        <v>59</v>
      </c>
      <c r="C551" s="586"/>
      <c r="D551" s="587"/>
      <c r="E551" s="586"/>
      <c r="F551" s="473"/>
      <c r="G551" s="608"/>
      <c r="H551" s="475"/>
      <c r="I551" s="613"/>
      <c r="J551" s="614"/>
      <c r="K551" s="614"/>
      <c r="L551" s="649"/>
      <c r="M551" s="644"/>
      <c r="N551" s="505" t="str">
        <f>二年级BMI</f>
        <v/>
      </c>
      <c r="O551" s="499" t="str">
        <f>二年级BMI等级</f>
        <v/>
      </c>
      <c r="P551" s="500" t="str">
        <f>二年级BMI得分</f>
        <v/>
      </c>
      <c r="Q551" s="515" t="str">
        <f>二年级肺活量得分</f>
        <v/>
      </c>
      <c r="R551" s="512" t="str">
        <f>二年级等级</f>
        <v/>
      </c>
      <c r="S551" s="516" t="str">
        <f>二年级50米跑得分</f>
        <v/>
      </c>
      <c r="T551" s="517" t="str">
        <f>二年级等级</f>
        <v/>
      </c>
      <c r="U551" s="516" t="str">
        <f>二年级坐位体前屈得分</f>
        <v/>
      </c>
      <c r="V551" s="517" t="str">
        <f>二年级等级</f>
        <v/>
      </c>
      <c r="W551" s="516" t="str">
        <f>二年级一分钟跳绳得分</f>
        <v/>
      </c>
      <c r="X551" s="517" t="str">
        <f>二年级等级</f>
        <v/>
      </c>
      <c r="Y551" s="515"/>
      <c r="Z551" s="518"/>
      <c r="AA551" s="533"/>
      <c r="AB551" s="515"/>
      <c r="AC551" s="533" t="str">
        <f>二年级跳绳附加分</f>
        <v/>
      </c>
      <c r="AD551" s="534" t="str">
        <f>二年级标准分</f>
        <v/>
      </c>
      <c r="AE551" s="534" t="str">
        <f>二年级总分</f>
        <v/>
      </c>
      <c r="AF551" s="517" t="str">
        <f>二年级等级</f>
        <v/>
      </c>
    </row>
    <row r="552" spans="1:32">
      <c r="A552" s="476">
        <v>208</v>
      </c>
      <c r="B552" s="477">
        <v>60</v>
      </c>
      <c r="C552" s="586"/>
      <c r="D552" s="587"/>
      <c r="E552" s="586"/>
      <c r="F552" s="473"/>
      <c r="G552" s="608"/>
      <c r="H552" s="475"/>
      <c r="I552" s="613"/>
      <c r="J552" s="614"/>
      <c r="K552" s="614"/>
      <c r="L552" s="649"/>
      <c r="M552" s="644"/>
      <c r="N552" s="505" t="str">
        <f>二年级BMI</f>
        <v/>
      </c>
      <c r="O552" s="499" t="str">
        <f>二年级BMI等级</f>
        <v/>
      </c>
      <c r="P552" s="500" t="str">
        <f>二年级BMI得分</f>
        <v/>
      </c>
      <c r="Q552" s="515" t="str">
        <f>二年级肺活量得分</f>
        <v/>
      </c>
      <c r="R552" s="512" t="str">
        <f>二年级等级</f>
        <v/>
      </c>
      <c r="S552" s="516" t="str">
        <f>二年级50米跑得分</f>
        <v/>
      </c>
      <c r="T552" s="517" t="str">
        <f>二年级等级</f>
        <v/>
      </c>
      <c r="U552" s="516" t="str">
        <f>二年级坐位体前屈得分</f>
        <v/>
      </c>
      <c r="V552" s="517" t="str">
        <f>二年级等级</f>
        <v/>
      </c>
      <c r="W552" s="516" t="str">
        <f>二年级一分钟跳绳得分</f>
        <v/>
      </c>
      <c r="X552" s="517" t="str">
        <f>二年级等级</f>
        <v/>
      </c>
      <c r="Y552" s="515"/>
      <c r="Z552" s="518"/>
      <c r="AA552" s="533"/>
      <c r="AB552" s="515"/>
      <c r="AC552" s="533" t="str">
        <f>二年级跳绳附加分</f>
        <v/>
      </c>
      <c r="AD552" s="534" t="str">
        <f>二年级标准分</f>
        <v/>
      </c>
      <c r="AE552" s="534" t="str">
        <f>二年级总分</f>
        <v/>
      </c>
      <c r="AF552" s="517" t="str">
        <f>二年级等级</f>
        <v/>
      </c>
    </row>
    <row r="553" spans="1:32">
      <c r="A553" s="476">
        <v>208</v>
      </c>
      <c r="B553" s="477">
        <v>61</v>
      </c>
      <c r="C553" s="586"/>
      <c r="D553" s="587"/>
      <c r="E553" s="586"/>
      <c r="F553" s="473"/>
      <c r="G553" s="608"/>
      <c r="H553" s="475"/>
      <c r="I553" s="613"/>
      <c r="J553" s="614"/>
      <c r="K553" s="614"/>
      <c r="L553" s="649"/>
      <c r="M553" s="644"/>
      <c r="N553" s="505" t="str">
        <f>二年级BMI</f>
        <v/>
      </c>
      <c r="O553" s="499" t="str">
        <f>二年级BMI等级</f>
        <v/>
      </c>
      <c r="P553" s="500" t="str">
        <f>二年级BMI得分</f>
        <v/>
      </c>
      <c r="Q553" s="515" t="str">
        <f>二年级肺活量得分</f>
        <v/>
      </c>
      <c r="R553" s="512" t="str">
        <f>二年级等级</f>
        <v/>
      </c>
      <c r="S553" s="516" t="str">
        <f>二年级50米跑得分</f>
        <v/>
      </c>
      <c r="T553" s="517" t="str">
        <f>二年级等级</f>
        <v/>
      </c>
      <c r="U553" s="516" t="str">
        <f>二年级坐位体前屈得分</f>
        <v/>
      </c>
      <c r="V553" s="517" t="str">
        <f>二年级等级</f>
        <v/>
      </c>
      <c r="W553" s="516" t="str">
        <f>二年级一分钟跳绳得分</f>
        <v/>
      </c>
      <c r="X553" s="517" t="str">
        <f>二年级等级</f>
        <v/>
      </c>
      <c r="Y553" s="515"/>
      <c r="Z553" s="518"/>
      <c r="AA553" s="533"/>
      <c r="AB553" s="515"/>
      <c r="AC553" s="533" t="str">
        <f>二年级跳绳附加分</f>
        <v/>
      </c>
      <c r="AD553" s="534" t="str">
        <f>二年级标准分</f>
        <v/>
      </c>
      <c r="AE553" s="534" t="str">
        <f>二年级总分</f>
        <v/>
      </c>
      <c r="AF553" s="517" t="str">
        <f>二年级等级</f>
        <v/>
      </c>
    </row>
    <row r="554" spans="1:32">
      <c r="A554" s="476">
        <v>208</v>
      </c>
      <c r="B554" s="477">
        <v>62</v>
      </c>
      <c r="C554" s="586"/>
      <c r="D554" s="587"/>
      <c r="E554" s="586"/>
      <c r="F554" s="473"/>
      <c r="G554" s="608"/>
      <c r="H554" s="475"/>
      <c r="I554" s="613"/>
      <c r="J554" s="614"/>
      <c r="K554" s="614"/>
      <c r="L554" s="649"/>
      <c r="M554" s="644"/>
      <c r="N554" s="505" t="str">
        <f>二年级BMI</f>
        <v/>
      </c>
      <c r="O554" s="499" t="str">
        <f>二年级BMI等级</f>
        <v/>
      </c>
      <c r="P554" s="500" t="str">
        <f>二年级BMI得分</f>
        <v/>
      </c>
      <c r="Q554" s="515" t="str">
        <f>二年级肺活量得分</f>
        <v/>
      </c>
      <c r="R554" s="512" t="str">
        <f>二年级等级</f>
        <v/>
      </c>
      <c r="S554" s="516" t="str">
        <f>二年级50米跑得分</f>
        <v/>
      </c>
      <c r="T554" s="517" t="str">
        <f>二年级等级</f>
        <v/>
      </c>
      <c r="U554" s="516" t="str">
        <f>二年级坐位体前屈得分</f>
        <v/>
      </c>
      <c r="V554" s="517" t="str">
        <f>二年级等级</f>
        <v/>
      </c>
      <c r="W554" s="516" t="str">
        <f>二年级一分钟跳绳得分</f>
        <v/>
      </c>
      <c r="X554" s="517" t="str">
        <f>二年级等级</f>
        <v/>
      </c>
      <c r="Y554" s="515"/>
      <c r="Z554" s="518"/>
      <c r="AA554" s="533"/>
      <c r="AB554" s="515"/>
      <c r="AC554" s="533" t="str">
        <f>二年级跳绳附加分</f>
        <v/>
      </c>
      <c r="AD554" s="534" t="str">
        <f>二年级标准分</f>
        <v/>
      </c>
      <c r="AE554" s="534" t="str">
        <f>二年级总分</f>
        <v/>
      </c>
      <c r="AF554" s="517" t="str">
        <f>二年级等级</f>
        <v/>
      </c>
    </row>
    <row r="555" spans="1:32">
      <c r="A555" s="476">
        <v>208</v>
      </c>
      <c r="B555" s="477">
        <v>63</v>
      </c>
      <c r="C555" s="586"/>
      <c r="D555" s="587"/>
      <c r="E555" s="586"/>
      <c r="F555" s="473"/>
      <c r="G555" s="608"/>
      <c r="H555" s="475"/>
      <c r="I555" s="613"/>
      <c r="J555" s="614"/>
      <c r="K555" s="614"/>
      <c r="L555" s="649"/>
      <c r="M555" s="644"/>
      <c r="N555" s="505" t="str">
        <f>二年级BMI</f>
        <v/>
      </c>
      <c r="O555" s="499" t="str">
        <f>二年级BMI等级</f>
        <v/>
      </c>
      <c r="P555" s="500" t="str">
        <f>二年级BMI得分</f>
        <v/>
      </c>
      <c r="Q555" s="515" t="str">
        <f>二年级肺活量得分</f>
        <v/>
      </c>
      <c r="R555" s="512" t="str">
        <f>二年级等级</f>
        <v/>
      </c>
      <c r="S555" s="516" t="str">
        <f>二年级50米跑得分</f>
        <v/>
      </c>
      <c r="T555" s="517" t="str">
        <f>二年级等级</f>
        <v/>
      </c>
      <c r="U555" s="516" t="str">
        <f>二年级坐位体前屈得分</f>
        <v/>
      </c>
      <c r="V555" s="517" t="str">
        <f>二年级等级</f>
        <v/>
      </c>
      <c r="W555" s="516" t="str">
        <f>二年级一分钟跳绳得分</f>
        <v/>
      </c>
      <c r="X555" s="517" t="str">
        <f>二年级等级</f>
        <v/>
      </c>
      <c r="Y555" s="515"/>
      <c r="Z555" s="518"/>
      <c r="AA555" s="533"/>
      <c r="AB555" s="515"/>
      <c r="AC555" s="533" t="str">
        <f>二年级跳绳附加分</f>
        <v/>
      </c>
      <c r="AD555" s="534" t="str">
        <f>二年级标准分</f>
        <v/>
      </c>
      <c r="AE555" s="534" t="str">
        <f>二年级总分</f>
        <v/>
      </c>
      <c r="AF555" s="517" t="str">
        <f>二年级等级</f>
        <v/>
      </c>
    </row>
    <row r="556" spans="1:32">
      <c r="A556" s="476">
        <v>208</v>
      </c>
      <c r="B556" s="477">
        <v>64</v>
      </c>
      <c r="C556" s="586"/>
      <c r="D556" s="587"/>
      <c r="E556" s="586"/>
      <c r="F556" s="473"/>
      <c r="G556" s="608"/>
      <c r="H556" s="475"/>
      <c r="I556" s="613"/>
      <c r="J556" s="614"/>
      <c r="K556" s="614"/>
      <c r="L556" s="649"/>
      <c r="M556" s="644"/>
      <c r="N556" s="505" t="str">
        <f>二年级BMI</f>
        <v/>
      </c>
      <c r="O556" s="499" t="str">
        <f>二年级BMI等级</f>
        <v/>
      </c>
      <c r="P556" s="500" t="str">
        <f>二年级BMI得分</f>
        <v/>
      </c>
      <c r="Q556" s="515" t="str">
        <f>二年级肺活量得分</f>
        <v/>
      </c>
      <c r="R556" s="512" t="str">
        <f>二年级等级</f>
        <v/>
      </c>
      <c r="S556" s="516" t="str">
        <f>二年级50米跑得分</f>
        <v/>
      </c>
      <c r="T556" s="517" t="str">
        <f>二年级等级</f>
        <v/>
      </c>
      <c r="U556" s="516" t="str">
        <f>二年级坐位体前屈得分</f>
        <v/>
      </c>
      <c r="V556" s="517" t="str">
        <f>二年级等级</f>
        <v/>
      </c>
      <c r="W556" s="516" t="str">
        <f>二年级一分钟跳绳得分</f>
        <v/>
      </c>
      <c r="X556" s="517" t="str">
        <f>二年级等级</f>
        <v/>
      </c>
      <c r="Y556" s="515"/>
      <c r="Z556" s="518"/>
      <c r="AA556" s="533"/>
      <c r="AB556" s="515"/>
      <c r="AC556" s="533" t="str">
        <f>二年级跳绳附加分</f>
        <v/>
      </c>
      <c r="AD556" s="534" t="str">
        <f>二年级标准分</f>
        <v/>
      </c>
      <c r="AE556" s="534" t="str">
        <f>二年级总分</f>
        <v/>
      </c>
      <c r="AF556" s="517" t="str">
        <f>二年级等级</f>
        <v/>
      </c>
    </row>
    <row r="557" spans="1:32">
      <c r="A557" s="476">
        <v>208</v>
      </c>
      <c r="B557" s="477">
        <v>65</v>
      </c>
      <c r="C557" s="586"/>
      <c r="D557" s="587"/>
      <c r="E557" s="586"/>
      <c r="F557" s="473"/>
      <c r="G557" s="608"/>
      <c r="H557" s="475"/>
      <c r="I557" s="613"/>
      <c r="J557" s="614"/>
      <c r="K557" s="614"/>
      <c r="L557" s="649"/>
      <c r="M557" s="644"/>
      <c r="N557" s="505" t="str">
        <f>二年级BMI</f>
        <v/>
      </c>
      <c r="O557" s="499" t="str">
        <f>二年级BMI等级</f>
        <v/>
      </c>
      <c r="P557" s="500" t="str">
        <f>二年级BMI得分</f>
        <v/>
      </c>
      <c r="Q557" s="515" t="str">
        <f>二年级肺活量得分</f>
        <v/>
      </c>
      <c r="R557" s="512" t="str">
        <f>二年级等级</f>
        <v/>
      </c>
      <c r="S557" s="516" t="str">
        <f>二年级50米跑得分</f>
        <v/>
      </c>
      <c r="T557" s="517" t="str">
        <f>二年级等级</f>
        <v/>
      </c>
      <c r="U557" s="516" t="str">
        <f>二年级坐位体前屈得分</f>
        <v/>
      </c>
      <c r="V557" s="517" t="str">
        <f>二年级等级</f>
        <v/>
      </c>
      <c r="W557" s="516" t="str">
        <f>二年级一分钟跳绳得分</f>
        <v/>
      </c>
      <c r="X557" s="517" t="str">
        <f>二年级等级</f>
        <v/>
      </c>
      <c r="Y557" s="515"/>
      <c r="Z557" s="518"/>
      <c r="AA557" s="533"/>
      <c r="AB557" s="515"/>
      <c r="AC557" s="533" t="str">
        <f>二年级跳绳附加分</f>
        <v/>
      </c>
      <c r="AD557" s="534" t="str">
        <f>二年级标准分</f>
        <v/>
      </c>
      <c r="AE557" s="534" t="str">
        <f>二年级总分</f>
        <v/>
      </c>
      <c r="AF557" s="517" t="str">
        <f>二年级等级</f>
        <v/>
      </c>
    </row>
    <row r="558" spans="1:32">
      <c r="A558" s="476">
        <v>208</v>
      </c>
      <c r="B558" s="477">
        <v>66</v>
      </c>
      <c r="C558" s="586"/>
      <c r="D558" s="587"/>
      <c r="E558" s="586"/>
      <c r="F558" s="473"/>
      <c r="G558" s="608"/>
      <c r="H558" s="475"/>
      <c r="I558" s="613"/>
      <c r="J558" s="614"/>
      <c r="K558" s="614"/>
      <c r="L558" s="649"/>
      <c r="M558" s="644"/>
      <c r="N558" s="505" t="str">
        <f>二年级BMI</f>
        <v/>
      </c>
      <c r="O558" s="499" t="str">
        <f>二年级BMI等级</f>
        <v/>
      </c>
      <c r="P558" s="500" t="str">
        <f>二年级BMI得分</f>
        <v/>
      </c>
      <c r="Q558" s="515" t="str">
        <f>二年级肺活量得分</f>
        <v/>
      </c>
      <c r="R558" s="512" t="str">
        <f>二年级等级</f>
        <v/>
      </c>
      <c r="S558" s="516" t="str">
        <f>二年级50米跑得分</f>
        <v/>
      </c>
      <c r="T558" s="517" t="str">
        <f>二年级等级</f>
        <v/>
      </c>
      <c r="U558" s="516" t="str">
        <f>二年级坐位体前屈得分</f>
        <v/>
      </c>
      <c r="V558" s="517" t="str">
        <f>二年级等级</f>
        <v/>
      </c>
      <c r="W558" s="516" t="str">
        <f>二年级一分钟跳绳得分</f>
        <v/>
      </c>
      <c r="X558" s="517" t="str">
        <f>二年级等级</f>
        <v/>
      </c>
      <c r="Y558" s="515"/>
      <c r="Z558" s="518"/>
      <c r="AA558" s="533"/>
      <c r="AB558" s="515"/>
      <c r="AC558" s="533" t="str">
        <f>二年级跳绳附加分</f>
        <v/>
      </c>
      <c r="AD558" s="534" t="str">
        <f>二年级标准分</f>
        <v/>
      </c>
      <c r="AE558" s="534" t="str">
        <f>二年级总分</f>
        <v/>
      </c>
      <c r="AF558" s="517" t="str">
        <f>二年级等级</f>
        <v/>
      </c>
    </row>
    <row r="559" spans="1:32">
      <c r="A559" s="476">
        <v>208</v>
      </c>
      <c r="B559" s="477">
        <v>67</v>
      </c>
      <c r="C559" s="586"/>
      <c r="D559" s="587"/>
      <c r="E559" s="586"/>
      <c r="F559" s="473"/>
      <c r="G559" s="608"/>
      <c r="H559" s="475"/>
      <c r="I559" s="613"/>
      <c r="J559" s="614"/>
      <c r="K559" s="614"/>
      <c r="L559" s="649"/>
      <c r="M559" s="644"/>
      <c r="N559" s="505" t="str">
        <f>二年级BMI</f>
        <v/>
      </c>
      <c r="O559" s="499" t="str">
        <f>二年级BMI等级</f>
        <v/>
      </c>
      <c r="P559" s="500" t="str">
        <f>二年级BMI得分</f>
        <v/>
      </c>
      <c r="Q559" s="515" t="str">
        <f>二年级肺活量得分</f>
        <v/>
      </c>
      <c r="R559" s="512" t="str">
        <f>二年级等级</f>
        <v/>
      </c>
      <c r="S559" s="516" t="str">
        <f>二年级50米跑得分</f>
        <v/>
      </c>
      <c r="T559" s="517" t="str">
        <f>二年级等级</f>
        <v/>
      </c>
      <c r="U559" s="516" t="str">
        <f>二年级坐位体前屈得分</f>
        <v/>
      </c>
      <c r="V559" s="517" t="str">
        <f>二年级等级</f>
        <v/>
      </c>
      <c r="W559" s="516" t="str">
        <f>二年级一分钟跳绳得分</f>
        <v/>
      </c>
      <c r="X559" s="517" t="str">
        <f>二年级等级</f>
        <v/>
      </c>
      <c r="Y559" s="515"/>
      <c r="Z559" s="518"/>
      <c r="AA559" s="533"/>
      <c r="AB559" s="515"/>
      <c r="AC559" s="533" t="str">
        <f>二年级跳绳附加分</f>
        <v/>
      </c>
      <c r="AD559" s="534" t="str">
        <f>二年级标准分</f>
        <v/>
      </c>
      <c r="AE559" s="534" t="str">
        <f>二年级总分</f>
        <v/>
      </c>
      <c r="AF559" s="517" t="str">
        <f>二年级等级</f>
        <v/>
      </c>
    </row>
    <row r="560" spans="1:32">
      <c r="A560" s="476">
        <v>208</v>
      </c>
      <c r="B560" s="477">
        <v>68</v>
      </c>
      <c r="C560" s="586"/>
      <c r="D560" s="587"/>
      <c r="E560" s="586"/>
      <c r="F560" s="473"/>
      <c r="G560" s="608"/>
      <c r="H560" s="475"/>
      <c r="I560" s="613"/>
      <c r="J560" s="614"/>
      <c r="K560" s="614"/>
      <c r="L560" s="649"/>
      <c r="M560" s="644"/>
      <c r="N560" s="505" t="str">
        <f>二年级BMI</f>
        <v/>
      </c>
      <c r="O560" s="499" t="str">
        <f>二年级BMI等级</f>
        <v/>
      </c>
      <c r="P560" s="500" t="str">
        <f>二年级BMI得分</f>
        <v/>
      </c>
      <c r="Q560" s="515" t="str">
        <f>二年级肺活量得分</f>
        <v/>
      </c>
      <c r="R560" s="512" t="str">
        <f>二年级等级</f>
        <v/>
      </c>
      <c r="S560" s="516" t="str">
        <f>二年级50米跑得分</f>
        <v/>
      </c>
      <c r="T560" s="517" t="str">
        <f>二年级等级</f>
        <v/>
      </c>
      <c r="U560" s="516" t="str">
        <f>二年级坐位体前屈得分</f>
        <v/>
      </c>
      <c r="V560" s="517" t="str">
        <f>二年级等级</f>
        <v/>
      </c>
      <c r="W560" s="516" t="str">
        <f>二年级一分钟跳绳得分</f>
        <v/>
      </c>
      <c r="X560" s="517" t="str">
        <f>二年级等级</f>
        <v/>
      </c>
      <c r="Y560" s="515"/>
      <c r="Z560" s="518"/>
      <c r="AA560" s="533"/>
      <c r="AB560" s="515"/>
      <c r="AC560" s="533" t="str">
        <f>二年级跳绳附加分</f>
        <v/>
      </c>
      <c r="AD560" s="534" t="str">
        <f>二年级标准分</f>
        <v/>
      </c>
      <c r="AE560" s="534" t="str">
        <f>二年级总分</f>
        <v/>
      </c>
      <c r="AF560" s="517" t="str">
        <f>二年级等级</f>
        <v/>
      </c>
    </row>
    <row r="561" spans="1:32">
      <c r="A561" s="476">
        <v>208</v>
      </c>
      <c r="B561" s="477">
        <v>69</v>
      </c>
      <c r="C561" s="586"/>
      <c r="D561" s="587"/>
      <c r="E561" s="586"/>
      <c r="F561" s="473"/>
      <c r="G561" s="608"/>
      <c r="H561" s="475"/>
      <c r="I561" s="613"/>
      <c r="J561" s="614"/>
      <c r="K561" s="614"/>
      <c r="L561" s="649"/>
      <c r="M561" s="644"/>
      <c r="N561" s="505" t="str">
        <f>二年级BMI</f>
        <v/>
      </c>
      <c r="O561" s="499" t="str">
        <f>二年级BMI等级</f>
        <v/>
      </c>
      <c r="P561" s="500" t="str">
        <f>二年级BMI得分</f>
        <v/>
      </c>
      <c r="Q561" s="515" t="str">
        <f>二年级肺活量得分</f>
        <v/>
      </c>
      <c r="R561" s="512" t="str">
        <f>二年级等级</f>
        <v/>
      </c>
      <c r="S561" s="516" t="str">
        <f>二年级50米跑得分</f>
        <v/>
      </c>
      <c r="T561" s="517" t="str">
        <f>二年级等级</f>
        <v/>
      </c>
      <c r="U561" s="516" t="str">
        <f>二年级坐位体前屈得分</f>
        <v/>
      </c>
      <c r="V561" s="517" t="str">
        <f>二年级等级</f>
        <v/>
      </c>
      <c r="W561" s="516" t="str">
        <f>二年级一分钟跳绳得分</f>
        <v/>
      </c>
      <c r="X561" s="517" t="str">
        <f>二年级等级</f>
        <v/>
      </c>
      <c r="Y561" s="515"/>
      <c r="Z561" s="518"/>
      <c r="AA561" s="533"/>
      <c r="AB561" s="515"/>
      <c r="AC561" s="533" t="str">
        <f>二年级跳绳附加分</f>
        <v/>
      </c>
      <c r="AD561" s="534" t="str">
        <f>二年级标准分</f>
        <v/>
      </c>
      <c r="AE561" s="534" t="str">
        <f>二年级总分</f>
        <v/>
      </c>
      <c r="AF561" s="517" t="str">
        <f>二年级等级</f>
        <v/>
      </c>
    </row>
    <row r="562" ht="15.75" spans="1:32">
      <c r="A562" s="535">
        <v>208</v>
      </c>
      <c r="B562" s="536">
        <v>70</v>
      </c>
      <c r="C562" s="590"/>
      <c r="D562" s="591"/>
      <c r="E562" s="590"/>
      <c r="F562" s="583"/>
      <c r="G562" s="611"/>
      <c r="H562" s="542"/>
      <c r="I562" s="617"/>
      <c r="J562" s="618"/>
      <c r="K562" s="618"/>
      <c r="L562" s="650"/>
      <c r="M562" s="645"/>
      <c r="N562" s="548" t="str">
        <f>二年级BMI</f>
        <v/>
      </c>
      <c r="O562" s="549" t="str">
        <f>二年级BMI等级</f>
        <v/>
      </c>
      <c r="P562" s="550" t="str">
        <f>二年级BMI得分</f>
        <v/>
      </c>
      <c r="Q562" s="556" t="str">
        <f>二年级肺活量得分</f>
        <v/>
      </c>
      <c r="R562" s="557" t="str">
        <f>二年级等级</f>
        <v/>
      </c>
      <c r="S562" s="558" t="str">
        <f>二年级50米跑得分</f>
        <v/>
      </c>
      <c r="T562" s="559" t="str">
        <f>二年级等级</f>
        <v/>
      </c>
      <c r="U562" s="558" t="str">
        <f>二年级坐位体前屈得分</f>
        <v/>
      </c>
      <c r="V562" s="559" t="str">
        <f>二年级等级</f>
        <v/>
      </c>
      <c r="W562" s="558" t="str">
        <f>二年级一分钟跳绳得分</f>
        <v/>
      </c>
      <c r="X562" s="559" t="str">
        <f>二年级等级</f>
        <v/>
      </c>
      <c r="Y562" s="556"/>
      <c r="Z562" s="563"/>
      <c r="AA562" s="564"/>
      <c r="AB562" s="556"/>
      <c r="AC562" s="565" t="str">
        <f>二年级跳绳附加分</f>
        <v/>
      </c>
      <c r="AD562" s="566" t="str">
        <f>二年级标准分</f>
        <v/>
      </c>
      <c r="AE562" s="566" t="str">
        <f>二年级总分</f>
        <v/>
      </c>
      <c r="AF562" s="567" t="str">
        <f>二年级等级</f>
        <v/>
      </c>
    </row>
    <row r="563" ht="15.75" spans="1:32">
      <c r="A563" s="468">
        <v>209</v>
      </c>
      <c r="B563" s="469">
        <v>1</v>
      </c>
      <c r="C563" s="593"/>
      <c r="D563" s="594"/>
      <c r="E563" s="593"/>
      <c r="F563" s="473"/>
      <c r="G563" s="612"/>
      <c r="H563" s="475"/>
      <c r="I563" s="621"/>
      <c r="J563" s="622"/>
      <c r="K563" s="622"/>
      <c r="L563" s="651"/>
      <c r="M563" s="646"/>
      <c r="N563" s="553" t="str">
        <f>二年级BMI</f>
        <v/>
      </c>
      <c r="O563" s="554" t="str">
        <f>二年级BMI等级</f>
        <v/>
      </c>
      <c r="P563" s="555" t="str">
        <f>二年级BMI得分</f>
        <v/>
      </c>
      <c r="Q563" s="560" t="str">
        <f>二年级肺活量得分</f>
        <v/>
      </c>
      <c r="R563" s="561" t="str">
        <f>二年级等级</f>
        <v/>
      </c>
      <c r="S563" s="562" t="str">
        <f>二年级50米跑得分</f>
        <v/>
      </c>
      <c r="T563" s="561" t="str">
        <f>二年级等级</f>
        <v/>
      </c>
      <c r="U563" s="562" t="str">
        <f>二年级坐位体前屈得分</f>
        <v/>
      </c>
      <c r="V563" s="561" t="str">
        <f>二年级等级</f>
        <v/>
      </c>
      <c r="W563" s="562" t="str">
        <f>二年级一分钟跳绳得分</f>
        <v/>
      </c>
      <c r="X563" s="561" t="str">
        <f>二年级等级</f>
        <v/>
      </c>
      <c r="Y563" s="560"/>
      <c r="Z563" s="568"/>
      <c r="AA563" s="569"/>
      <c r="AB563" s="560"/>
      <c r="AC563" s="530" t="str">
        <f>二年级跳绳附加分</f>
        <v/>
      </c>
      <c r="AD563" s="531" t="str">
        <f>二年级标准分</f>
        <v/>
      </c>
      <c r="AE563" s="531" t="str">
        <f>二年级总分</f>
        <v/>
      </c>
      <c r="AF563" s="512" t="str">
        <f>二年级等级</f>
        <v/>
      </c>
    </row>
    <row r="564" spans="1:32">
      <c r="A564" s="476">
        <v>209</v>
      </c>
      <c r="B564" s="477">
        <v>2</v>
      </c>
      <c r="C564" s="586"/>
      <c r="D564" s="587"/>
      <c r="E564" s="586"/>
      <c r="F564" s="473"/>
      <c r="G564" s="608"/>
      <c r="H564" s="475"/>
      <c r="I564" s="613"/>
      <c r="J564" s="614"/>
      <c r="K564" s="614"/>
      <c r="L564" s="649"/>
      <c r="M564" s="644"/>
      <c r="N564" s="505" t="str">
        <f>二年级BMI</f>
        <v/>
      </c>
      <c r="O564" s="499" t="str">
        <f>二年级BMI等级</f>
        <v/>
      </c>
      <c r="P564" s="500" t="str">
        <f>二年级BMI得分</f>
        <v/>
      </c>
      <c r="Q564" s="515" t="str">
        <f>二年级肺活量得分</f>
        <v/>
      </c>
      <c r="R564" s="512" t="str">
        <f>二年级等级</f>
        <v/>
      </c>
      <c r="S564" s="516" t="str">
        <f>二年级50米跑得分</f>
        <v/>
      </c>
      <c r="T564" s="517" t="str">
        <f>二年级等级</f>
        <v/>
      </c>
      <c r="U564" s="516" t="str">
        <f>二年级坐位体前屈得分</f>
        <v/>
      </c>
      <c r="V564" s="517" t="str">
        <f>二年级等级</f>
        <v/>
      </c>
      <c r="W564" s="516" t="str">
        <f>二年级一分钟跳绳得分</f>
        <v/>
      </c>
      <c r="X564" s="517" t="str">
        <f>二年级等级</f>
        <v/>
      </c>
      <c r="Y564" s="515"/>
      <c r="Z564" s="518"/>
      <c r="AA564" s="533"/>
      <c r="AB564" s="515"/>
      <c r="AC564" s="533" t="str">
        <f>二年级跳绳附加分</f>
        <v/>
      </c>
      <c r="AD564" s="534" t="str">
        <f>二年级标准分</f>
        <v/>
      </c>
      <c r="AE564" s="534" t="str">
        <f>二年级总分</f>
        <v/>
      </c>
      <c r="AF564" s="517" t="str">
        <f>二年级等级</f>
        <v/>
      </c>
    </row>
    <row r="565" spans="1:32">
      <c r="A565" s="476">
        <v>209</v>
      </c>
      <c r="B565" s="477">
        <v>3</v>
      </c>
      <c r="C565" s="586"/>
      <c r="D565" s="587"/>
      <c r="E565" s="586"/>
      <c r="F565" s="609"/>
      <c r="G565" s="608"/>
      <c r="H565" s="475"/>
      <c r="I565" s="613"/>
      <c r="J565" s="614"/>
      <c r="K565" s="614"/>
      <c r="L565" s="649"/>
      <c r="M565" s="644"/>
      <c r="N565" s="505" t="str">
        <f>二年级BMI</f>
        <v/>
      </c>
      <c r="O565" s="499" t="str">
        <f>二年级BMI等级</f>
        <v/>
      </c>
      <c r="P565" s="500" t="str">
        <f>二年级BMI得分</f>
        <v/>
      </c>
      <c r="Q565" s="515" t="str">
        <f>二年级肺活量得分</f>
        <v/>
      </c>
      <c r="R565" s="512" t="str">
        <f>二年级等级</f>
        <v/>
      </c>
      <c r="S565" s="516" t="str">
        <f>二年级50米跑得分</f>
        <v/>
      </c>
      <c r="T565" s="517" t="str">
        <f>二年级等级</f>
        <v/>
      </c>
      <c r="U565" s="516" t="str">
        <f>二年级坐位体前屈得分</f>
        <v/>
      </c>
      <c r="V565" s="517" t="str">
        <f>二年级等级</f>
        <v/>
      </c>
      <c r="W565" s="516" t="str">
        <f>二年级一分钟跳绳得分</f>
        <v/>
      </c>
      <c r="X565" s="517" t="str">
        <f>二年级等级</f>
        <v/>
      </c>
      <c r="Y565" s="515"/>
      <c r="Z565" s="518"/>
      <c r="AA565" s="533"/>
      <c r="AB565" s="515"/>
      <c r="AC565" s="533" t="str">
        <f>二年级跳绳附加分</f>
        <v/>
      </c>
      <c r="AD565" s="534" t="str">
        <f>二年级标准分</f>
        <v/>
      </c>
      <c r="AE565" s="534" t="str">
        <f>二年级总分</f>
        <v/>
      </c>
      <c r="AF565" s="517" t="str">
        <f>二年级等级</f>
        <v/>
      </c>
    </row>
    <row r="566" spans="1:32">
      <c r="A566" s="476">
        <v>209</v>
      </c>
      <c r="B566" s="477">
        <v>4</v>
      </c>
      <c r="C566" s="586"/>
      <c r="D566" s="587"/>
      <c r="E566" s="586"/>
      <c r="F566" s="609"/>
      <c r="G566" s="608"/>
      <c r="H566" s="475"/>
      <c r="I566" s="613"/>
      <c r="J566" s="614"/>
      <c r="K566" s="614"/>
      <c r="L566" s="649"/>
      <c r="M566" s="644"/>
      <c r="N566" s="505" t="str">
        <f>二年级BMI</f>
        <v/>
      </c>
      <c r="O566" s="499" t="str">
        <f>二年级BMI等级</f>
        <v/>
      </c>
      <c r="P566" s="500" t="str">
        <f>二年级BMI得分</f>
        <v/>
      </c>
      <c r="Q566" s="515" t="str">
        <f>二年级肺活量得分</f>
        <v/>
      </c>
      <c r="R566" s="512" t="str">
        <f>二年级等级</f>
        <v/>
      </c>
      <c r="S566" s="516" t="str">
        <f>二年级50米跑得分</f>
        <v/>
      </c>
      <c r="T566" s="517" t="str">
        <f>二年级等级</f>
        <v/>
      </c>
      <c r="U566" s="516" t="str">
        <f>二年级坐位体前屈得分</f>
        <v/>
      </c>
      <c r="V566" s="517" t="str">
        <f>二年级等级</f>
        <v/>
      </c>
      <c r="W566" s="516" t="str">
        <f>二年级一分钟跳绳得分</f>
        <v/>
      </c>
      <c r="X566" s="517" t="str">
        <f>二年级等级</f>
        <v/>
      </c>
      <c r="Y566" s="515"/>
      <c r="Z566" s="518"/>
      <c r="AA566" s="533"/>
      <c r="AB566" s="515"/>
      <c r="AC566" s="533" t="str">
        <f>二年级跳绳附加分</f>
        <v/>
      </c>
      <c r="AD566" s="534" t="str">
        <f>二年级标准分</f>
        <v/>
      </c>
      <c r="AE566" s="534" t="str">
        <f>二年级总分</f>
        <v/>
      </c>
      <c r="AF566" s="517" t="str">
        <f>二年级等级</f>
        <v/>
      </c>
    </row>
    <row r="567" spans="1:32">
      <c r="A567" s="476">
        <v>209</v>
      </c>
      <c r="B567" s="477">
        <v>5</v>
      </c>
      <c r="C567" s="586"/>
      <c r="D567" s="587"/>
      <c r="E567" s="586"/>
      <c r="F567" s="609"/>
      <c r="G567" s="608"/>
      <c r="H567" s="475"/>
      <c r="I567" s="613"/>
      <c r="J567" s="614"/>
      <c r="K567" s="614"/>
      <c r="L567" s="649"/>
      <c r="M567" s="644"/>
      <c r="N567" s="505" t="str">
        <f>二年级BMI</f>
        <v/>
      </c>
      <c r="O567" s="499" t="str">
        <f>二年级BMI等级</f>
        <v/>
      </c>
      <c r="P567" s="500" t="str">
        <f>二年级BMI得分</f>
        <v/>
      </c>
      <c r="Q567" s="515" t="str">
        <f>二年级肺活量得分</f>
        <v/>
      </c>
      <c r="R567" s="512" t="str">
        <f>二年级等级</f>
        <v/>
      </c>
      <c r="S567" s="516" t="str">
        <f>二年级50米跑得分</f>
        <v/>
      </c>
      <c r="T567" s="517" t="str">
        <f>二年级等级</f>
        <v/>
      </c>
      <c r="U567" s="516" t="str">
        <f>二年级坐位体前屈得分</f>
        <v/>
      </c>
      <c r="V567" s="517" t="str">
        <f>二年级等级</f>
        <v/>
      </c>
      <c r="W567" s="516" t="str">
        <f>二年级一分钟跳绳得分</f>
        <v/>
      </c>
      <c r="X567" s="517" t="str">
        <f>二年级等级</f>
        <v/>
      </c>
      <c r="Y567" s="515"/>
      <c r="Z567" s="518"/>
      <c r="AA567" s="533"/>
      <c r="AB567" s="515"/>
      <c r="AC567" s="533" t="str">
        <f>二年级跳绳附加分</f>
        <v/>
      </c>
      <c r="AD567" s="534" t="str">
        <f>二年级标准分</f>
        <v/>
      </c>
      <c r="AE567" s="534" t="str">
        <f>二年级总分</f>
        <v/>
      </c>
      <c r="AF567" s="517" t="str">
        <f>二年级等级</f>
        <v/>
      </c>
    </row>
    <row r="568" spans="1:32">
      <c r="A568" s="476">
        <v>209</v>
      </c>
      <c r="B568" s="477">
        <v>6</v>
      </c>
      <c r="C568" s="586"/>
      <c r="D568" s="587"/>
      <c r="E568" s="586"/>
      <c r="F568" s="609"/>
      <c r="G568" s="608"/>
      <c r="H568" s="475"/>
      <c r="I568" s="613"/>
      <c r="J568" s="614"/>
      <c r="K568" s="614"/>
      <c r="L568" s="649"/>
      <c r="M568" s="644"/>
      <c r="N568" s="505" t="str">
        <f>二年级BMI</f>
        <v/>
      </c>
      <c r="O568" s="499" t="str">
        <f>二年级BMI等级</f>
        <v/>
      </c>
      <c r="P568" s="500" t="str">
        <f>二年级BMI得分</f>
        <v/>
      </c>
      <c r="Q568" s="515" t="str">
        <f>二年级肺活量得分</f>
        <v/>
      </c>
      <c r="R568" s="512" t="str">
        <f>二年级等级</f>
        <v/>
      </c>
      <c r="S568" s="516" t="str">
        <f>二年级50米跑得分</f>
        <v/>
      </c>
      <c r="T568" s="517" t="str">
        <f>二年级等级</f>
        <v/>
      </c>
      <c r="U568" s="516" t="str">
        <f>二年级坐位体前屈得分</f>
        <v/>
      </c>
      <c r="V568" s="517" t="str">
        <f>二年级等级</f>
        <v/>
      </c>
      <c r="W568" s="516" t="str">
        <f>二年级一分钟跳绳得分</f>
        <v/>
      </c>
      <c r="X568" s="517" t="str">
        <f>二年级等级</f>
        <v/>
      </c>
      <c r="Y568" s="515"/>
      <c r="Z568" s="518"/>
      <c r="AA568" s="533"/>
      <c r="AB568" s="515"/>
      <c r="AC568" s="533" t="str">
        <f>二年级跳绳附加分</f>
        <v/>
      </c>
      <c r="AD568" s="534" t="str">
        <f>二年级标准分</f>
        <v/>
      </c>
      <c r="AE568" s="534" t="str">
        <f>二年级总分</f>
        <v/>
      </c>
      <c r="AF568" s="517" t="str">
        <f>二年级等级</f>
        <v/>
      </c>
    </row>
    <row r="569" spans="1:32">
      <c r="A569" s="476">
        <v>209</v>
      </c>
      <c r="B569" s="477">
        <v>7</v>
      </c>
      <c r="C569" s="586"/>
      <c r="D569" s="587"/>
      <c r="E569" s="586"/>
      <c r="F569" s="609"/>
      <c r="G569" s="608"/>
      <c r="H569" s="475"/>
      <c r="I569" s="613"/>
      <c r="J569" s="614"/>
      <c r="K569" s="614"/>
      <c r="L569" s="649"/>
      <c r="M569" s="644"/>
      <c r="N569" s="505" t="str">
        <f>二年级BMI</f>
        <v/>
      </c>
      <c r="O569" s="499" t="str">
        <f>二年级BMI等级</f>
        <v/>
      </c>
      <c r="P569" s="500" t="str">
        <f>二年级BMI得分</f>
        <v/>
      </c>
      <c r="Q569" s="515" t="str">
        <f>二年级肺活量得分</f>
        <v/>
      </c>
      <c r="R569" s="512" t="str">
        <f>二年级等级</f>
        <v/>
      </c>
      <c r="S569" s="516" t="str">
        <f>二年级50米跑得分</f>
        <v/>
      </c>
      <c r="T569" s="517" t="str">
        <f>二年级等级</f>
        <v/>
      </c>
      <c r="U569" s="516" t="str">
        <f>二年级坐位体前屈得分</f>
        <v/>
      </c>
      <c r="V569" s="517" t="str">
        <f>二年级等级</f>
        <v/>
      </c>
      <c r="W569" s="516" t="str">
        <f>二年级一分钟跳绳得分</f>
        <v/>
      </c>
      <c r="X569" s="517" t="str">
        <f>二年级等级</f>
        <v/>
      </c>
      <c r="Y569" s="515"/>
      <c r="Z569" s="518"/>
      <c r="AA569" s="533"/>
      <c r="AB569" s="515"/>
      <c r="AC569" s="533" t="str">
        <f>二年级跳绳附加分</f>
        <v/>
      </c>
      <c r="AD569" s="534" t="str">
        <f>二年级标准分</f>
        <v/>
      </c>
      <c r="AE569" s="534" t="str">
        <f>二年级总分</f>
        <v/>
      </c>
      <c r="AF569" s="517" t="str">
        <f>二年级等级</f>
        <v/>
      </c>
    </row>
    <row r="570" spans="1:32">
      <c r="A570" s="476">
        <v>209</v>
      </c>
      <c r="B570" s="477">
        <v>8</v>
      </c>
      <c r="C570" s="586"/>
      <c r="D570" s="587"/>
      <c r="E570" s="586"/>
      <c r="F570" s="609"/>
      <c r="G570" s="608"/>
      <c r="H570" s="475"/>
      <c r="I570" s="613"/>
      <c r="J570" s="614"/>
      <c r="K570" s="614"/>
      <c r="L570" s="649"/>
      <c r="M570" s="644"/>
      <c r="N570" s="505" t="str">
        <f>二年级BMI</f>
        <v/>
      </c>
      <c r="O570" s="499" t="str">
        <f>二年级BMI等级</f>
        <v/>
      </c>
      <c r="P570" s="500" t="str">
        <f>二年级BMI得分</f>
        <v/>
      </c>
      <c r="Q570" s="515" t="str">
        <f>二年级肺活量得分</f>
        <v/>
      </c>
      <c r="R570" s="512" t="str">
        <f>二年级等级</f>
        <v/>
      </c>
      <c r="S570" s="516" t="str">
        <f>二年级50米跑得分</f>
        <v/>
      </c>
      <c r="T570" s="517" t="str">
        <f>二年级等级</f>
        <v/>
      </c>
      <c r="U570" s="516" t="str">
        <f>二年级坐位体前屈得分</f>
        <v/>
      </c>
      <c r="V570" s="517" t="str">
        <f>二年级等级</f>
        <v/>
      </c>
      <c r="W570" s="516" t="str">
        <f>二年级一分钟跳绳得分</f>
        <v/>
      </c>
      <c r="X570" s="517" t="str">
        <f>二年级等级</f>
        <v/>
      </c>
      <c r="Y570" s="515"/>
      <c r="Z570" s="518"/>
      <c r="AA570" s="533"/>
      <c r="AB570" s="515"/>
      <c r="AC570" s="533" t="str">
        <f>二年级跳绳附加分</f>
        <v/>
      </c>
      <c r="AD570" s="534" t="str">
        <f>二年级标准分</f>
        <v/>
      </c>
      <c r="AE570" s="534" t="str">
        <f>二年级总分</f>
        <v/>
      </c>
      <c r="AF570" s="517" t="str">
        <f>二年级等级</f>
        <v/>
      </c>
    </row>
    <row r="571" spans="1:32">
      <c r="A571" s="476">
        <v>209</v>
      </c>
      <c r="B571" s="477">
        <v>9</v>
      </c>
      <c r="C571" s="586"/>
      <c r="D571" s="587"/>
      <c r="E571" s="586"/>
      <c r="F571" s="609"/>
      <c r="G571" s="608"/>
      <c r="H571" s="475"/>
      <c r="I571" s="613"/>
      <c r="J571" s="614"/>
      <c r="K571" s="614"/>
      <c r="L571" s="649"/>
      <c r="M571" s="644"/>
      <c r="N571" s="505" t="str">
        <f>二年级BMI</f>
        <v/>
      </c>
      <c r="O571" s="499" t="str">
        <f>二年级BMI等级</f>
        <v/>
      </c>
      <c r="P571" s="500" t="str">
        <f>二年级BMI得分</f>
        <v/>
      </c>
      <c r="Q571" s="515" t="str">
        <f>二年级肺活量得分</f>
        <v/>
      </c>
      <c r="R571" s="512" t="str">
        <f>二年级等级</f>
        <v/>
      </c>
      <c r="S571" s="516" t="str">
        <f>二年级50米跑得分</f>
        <v/>
      </c>
      <c r="T571" s="517" t="str">
        <f>二年级等级</f>
        <v/>
      </c>
      <c r="U571" s="516" t="str">
        <f>二年级坐位体前屈得分</f>
        <v/>
      </c>
      <c r="V571" s="517" t="str">
        <f>二年级等级</f>
        <v/>
      </c>
      <c r="W571" s="516" t="str">
        <f>二年级一分钟跳绳得分</f>
        <v/>
      </c>
      <c r="X571" s="517" t="str">
        <f>二年级等级</f>
        <v/>
      </c>
      <c r="Y571" s="515"/>
      <c r="Z571" s="518"/>
      <c r="AA571" s="533"/>
      <c r="AB571" s="515"/>
      <c r="AC571" s="533" t="str">
        <f>二年级跳绳附加分</f>
        <v/>
      </c>
      <c r="AD571" s="534" t="str">
        <f>二年级标准分</f>
        <v/>
      </c>
      <c r="AE571" s="534" t="str">
        <f>二年级总分</f>
        <v/>
      </c>
      <c r="AF571" s="517" t="str">
        <f>二年级等级</f>
        <v/>
      </c>
    </row>
    <row r="572" spans="1:32">
      <c r="A572" s="476">
        <v>209</v>
      </c>
      <c r="B572" s="477">
        <v>10</v>
      </c>
      <c r="C572" s="586"/>
      <c r="D572" s="587"/>
      <c r="E572" s="586"/>
      <c r="F572" s="609"/>
      <c r="G572" s="608"/>
      <c r="H572" s="475"/>
      <c r="I572" s="613"/>
      <c r="J572" s="614"/>
      <c r="K572" s="614"/>
      <c r="L572" s="649"/>
      <c r="M572" s="644"/>
      <c r="N572" s="505" t="str">
        <f>二年级BMI</f>
        <v/>
      </c>
      <c r="O572" s="499" t="str">
        <f>二年级BMI等级</f>
        <v/>
      </c>
      <c r="P572" s="500" t="str">
        <f>二年级BMI得分</f>
        <v/>
      </c>
      <c r="Q572" s="515" t="str">
        <f>二年级肺活量得分</f>
        <v/>
      </c>
      <c r="R572" s="512" t="str">
        <f>二年级等级</f>
        <v/>
      </c>
      <c r="S572" s="516" t="str">
        <f>二年级50米跑得分</f>
        <v/>
      </c>
      <c r="T572" s="517" t="str">
        <f>二年级等级</f>
        <v/>
      </c>
      <c r="U572" s="516" t="str">
        <f>二年级坐位体前屈得分</f>
        <v/>
      </c>
      <c r="V572" s="517" t="str">
        <f>二年级等级</f>
        <v/>
      </c>
      <c r="W572" s="516" t="str">
        <f>二年级一分钟跳绳得分</f>
        <v/>
      </c>
      <c r="X572" s="517" t="str">
        <f>二年级等级</f>
        <v/>
      </c>
      <c r="Y572" s="515"/>
      <c r="Z572" s="518"/>
      <c r="AA572" s="533"/>
      <c r="AB572" s="515"/>
      <c r="AC572" s="533" t="str">
        <f>二年级跳绳附加分</f>
        <v/>
      </c>
      <c r="AD572" s="534" t="str">
        <f>二年级标准分</f>
        <v/>
      </c>
      <c r="AE572" s="534" t="str">
        <f>二年级总分</f>
        <v/>
      </c>
      <c r="AF572" s="517" t="str">
        <f>二年级等级</f>
        <v/>
      </c>
    </row>
    <row r="573" spans="1:32">
      <c r="A573" s="476">
        <v>209</v>
      </c>
      <c r="B573" s="477">
        <v>11</v>
      </c>
      <c r="C573" s="586"/>
      <c r="D573" s="587"/>
      <c r="E573" s="586"/>
      <c r="F573" s="473"/>
      <c r="G573" s="608"/>
      <c r="H573" s="475"/>
      <c r="I573" s="621"/>
      <c r="J573" s="622"/>
      <c r="K573" s="622"/>
      <c r="L573" s="648"/>
      <c r="M573" s="643"/>
      <c r="N573" s="498" t="str">
        <f>二年级BMI</f>
        <v/>
      </c>
      <c r="O573" s="499" t="str">
        <f>二年级BMI等级</f>
        <v/>
      </c>
      <c r="P573" s="500" t="str">
        <f>二年级BMI得分</f>
        <v/>
      </c>
      <c r="Q573" s="515" t="str">
        <f>二年级肺活量得分</f>
        <v/>
      </c>
      <c r="R573" s="512" t="str">
        <f>二年级等级</f>
        <v/>
      </c>
      <c r="S573" s="516" t="str">
        <f>二年级50米跑得分</f>
        <v/>
      </c>
      <c r="T573" s="512" t="str">
        <f>二年级等级</f>
        <v/>
      </c>
      <c r="U573" s="516" t="str">
        <f>二年级坐位体前屈得分</f>
        <v/>
      </c>
      <c r="V573" s="512" t="str">
        <f>二年级等级</f>
        <v/>
      </c>
      <c r="W573" s="516" t="str">
        <f>二年级一分钟跳绳得分</f>
        <v/>
      </c>
      <c r="X573" s="512" t="str">
        <f>二年级等级</f>
        <v/>
      </c>
      <c r="Y573" s="511"/>
      <c r="Z573" s="514"/>
      <c r="AA573" s="530"/>
      <c r="AB573" s="511"/>
      <c r="AC573" s="530" t="str">
        <f>二年级跳绳附加分</f>
        <v/>
      </c>
      <c r="AD573" s="534" t="str">
        <f>二年级标准分</f>
        <v/>
      </c>
      <c r="AE573" s="531" t="str">
        <f>二年级总分</f>
        <v/>
      </c>
      <c r="AF573" s="512" t="str">
        <f>二年级等级</f>
        <v/>
      </c>
    </row>
    <row r="574" spans="1:32">
      <c r="A574" s="476">
        <v>209</v>
      </c>
      <c r="B574" s="477">
        <v>12</v>
      </c>
      <c r="C574" s="586"/>
      <c r="D574" s="587"/>
      <c r="E574" s="586"/>
      <c r="F574" s="473"/>
      <c r="G574" s="608"/>
      <c r="H574" s="475"/>
      <c r="I574" s="613"/>
      <c r="J574" s="614"/>
      <c r="K574" s="622"/>
      <c r="L574" s="649"/>
      <c r="M574" s="644"/>
      <c r="N574" s="505" t="str">
        <f>二年级BMI</f>
        <v/>
      </c>
      <c r="O574" s="499" t="str">
        <f>二年级BMI等级</f>
        <v/>
      </c>
      <c r="P574" s="500" t="str">
        <f>二年级BMI得分</f>
        <v/>
      </c>
      <c r="Q574" s="515" t="str">
        <f>二年级肺活量得分</f>
        <v/>
      </c>
      <c r="R574" s="512" t="str">
        <f>二年级等级</f>
        <v/>
      </c>
      <c r="S574" s="516" t="str">
        <f>二年级50米跑得分</f>
        <v/>
      </c>
      <c r="T574" s="512" t="str">
        <f>二年级等级</f>
        <v/>
      </c>
      <c r="U574" s="516" t="str">
        <f>二年级坐位体前屈得分</f>
        <v/>
      </c>
      <c r="V574" s="517" t="str">
        <f>二年级等级</f>
        <v/>
      </c>
      <c r="W574" s="516" t="str">
        <f>二年级一分钟跳绳得分</f>
        <v/>
      </c>
      <c r="X574" s="517" t="str">
        <f>二年级等级</f>
        <v/>
      </c>
      <c r="Y574" s="515"/>
      <c r="Z574" s="518"/>
      <c r="AA574" s="533"/>
      <c r="AB574" s="515"/>
      <c r="AC574" s="533" t="str">
        <f>二年级跳绳附加分</f>
        <v/>
      </c>
      <c r="AD574" s="534" t="str">
        <f>二年级标准分</f>
        <v/>
      </c>
      <c r="AE574" s="534" t="str">
        <f>二年级总分</f>
        <v/>
      </c>
      <c r="AF574" s="517" t="str">
        <f>二年级等级</f>
        <v/>
      </c>
    </row>
    <row r="575" spans="1:32">
      <c r="A575" s="476">
        <v>209</v>
      </c>
      <c r="B575" s="477">
        <v>13</v>
      </c>
      <c r="C575" s="586"/>
      <c r="D575" s="587"/>
      <c r="E575" s="586"/>
      <c r="F575" s="473"/>
      <c r="G575" s="608"/>
      <c r="H575" s="475"/>
      <c r="I575" s="613"/>
      <c r="J575" s="614"/>
      <c r="K575" s="622"/>
      <c r="L575" s="649"/>
      <c r="M575" s="644"/>
      <c r="N575" s="505" t="str">
        <f>二年级BMI</f>
        <v/>
      </c>
      <c r="O575" s="499" t="str">
        <f>二年级BMI等级</f>
        <v/>
      </c>
      <c r="P575" s="500" t="str">
        <f>二年级BMI得分</f>
        <v/>
      </c>
      <c r="Q575" s="515" t="str">
        <f>二年级肺活量得分</f>
        <v/>
      </c>
      <c r="R575" s="512" t="str">
        <f>二年级等级</f>
        <v/>
      </c>
      <c r="S575" s="516" t="str">
        <f>二年级50米跑得分</f>
        <v/>
      </c>
      <c r="T575" s="512" t="str">
        <f>二年级等级</f>
        <v/>
      </c>
      <c r="U575" s="516" t="str">
        <f>二年级坐位体前屈得分</f>
        <v/>
      </c>
      <c r="V575" s="517" t="str">
        <f>二年级等级</f>
        <v/>
      </c>
      <c r="W575" s="516" t="str">
        <f>二年级一分钟跳绳得分</f>
        <v/>
      </c>
      <c r="X575" s="517" t="str">
        <f>二年级等级</f>
        <v/>
      </c>
      <c r="Y575" s="515"/>
      <c r="Z575" s="518"/>
      <c r="AA575" s="533"/>
      <c r="AB575" s="515"/>
      <c r="AC575" s="533" t="str">
        <f>二年级跳绳附加分</f>
        <v/>
      </c>
      <c r="AD575" s="534" t="str">
        <f>二年级标准分</f>
        <v/>
      </c>
      <c r="AE575" s="534" t="str">
        <f>二年级总分</f>
        <v/>
      </c>
      <c r="AF575" s="517" t="str">
        <f>二年级等级</f>
        <v/>
      </c>
    </row>
    <row r="576" spans="1:32">
      <c r="A576" s="476">
        <v>209</v>
      </c>
      <c r="B576" s="477">
        <v>14</v>
      </c>
      <c r="C576" s="586"/>
      <c r="D576" s="587"/>
      <c r="E576" s="586"/>
      <c r="F576" s="473"/>
      <c r="G576" s="612"/>
      <c r="H576" s="475"/>
      <c r="I576" s="613"/>
      <c r="J576" s="614"/>
      <c r="K576" s="622"/>
      <c r="L576" s="649"/>
      <c r="M576" s="644"/>
      <c r="N576" s="505" t="str">
        <f>二年级BMI</f>
        <v/>
      </c>
      <c r="O576" s="499" t="str">
        <f>二年级BMI等级</f>
        <v/>
      </c>
      <c r="P576" s="500" t="str">
        <f>二年级BMI得分</f>
        <v/>
      </c>
      <c r="Q576" s="515" t="str">
        <f>二年级肺活量得分</f>
        <v/>
      </c>
      <c r="R576" s="512" t="str">
        <f>二年级等级</f>
        <v/>
      </c>
      <c r="S576" s="516" t="str">
        <f>二年级50米跑得分</f>
        <v/>
      </c>
      <c r="T576" s="512" t="str">
        <f>二年级等级</f>
        <v/>
      </c>
      <c r="U576" s="516" t="str">
        <f>二年级坐位体前屈得分</f>
        <v/>
      </c>
      <c r="V576" s="517" t="str">
        <f>二年级等级</f>
        <v/>
      </c>
      <c r="W576" s="516" t="str">
        <f>二年级一分钟跳绳得分</f>
        <v/>
      </c>
      <c r="X576" s="517" t="str">
        <f>二年级等级</f>
        <v/>
      </c>
      <c r="Y576" s="515"/>
      <c r="Z576" s="518"/>
      <c r="AA576" s="533"/>
      <c r="AB576" s="515"/>
      <c r="AC576" s="533" t="str">
        <f>二年级跳绳附加分</f>
        <v/>
      </c>
      <c r="AD576" s="534" t="str">
        <f>二年级标准分</f>
        <v/>
      </c>
      <c r="AE576" s="534" t="str">
        <f>二年级总分</f>
        <v/>
      </c>
      <c r="AF576" s="517" t="str">
        <f>二年级等级</f>
        <v/>
      </c>
    </row>
    <row r="577" spans="1:32">
      <c r="A577" s="476">
        <v>209</v>
      </c>
      <c r="B577" s="477">
        <v>15</v>
      </c>
      <c r="C577" s="586"/>
      <c r="D577" s="587"/>
      <c r="E577" s="586"/>
      <c r="F577" s="473"/>
      <c r="G577" s="612"/>
      <c r="H577" s="475"/>
      <c r="I577" s="613"/>
      <c r="J577" s="614"/>
      <c r="K577" s="622"/>
      <c r="L577" s="649"/>
      <c r="M577" s="644"/>
      <c r="N577" s="505" t="str">
        <f>二年级BMI</f>
        <v/>
      </c>
      <c r="O577" s="499" t="str">
        <f>二年级BMI等级</f>
        <v/>
      </c>
      <c r="P577" s="500" t="str">
        <f>二年级BMI得分</f>
        <v/>
      </c>
      <c r="Q577" s="515" t="str">
        <f>二年级肺活量得分</f>
        <v/>
      </c>
      <c r="R577" s="512" t="str">
        <f>二年级等级</f>
        <v/>
      </c>
      <c r="S577" s="516" t="str">
        <f>二年级50米跑得分</f>
        <v/>
      </c>
      <c r="T577" s="512" t="str">
        <f>二年级等级</f>
        <v/>
      </c>
      <c r="U577" s="516" t="str">
        <f>二年级坐位体前屈得分</f>
        <v/>
      </c>
      <c r="V577" s="517" t="str">
        <f>二年级等级</f>
        <v/>
      </c>
      <c r="W577" s="516" t="str">
        <f>二年级一分钟跳绳得分</f>
        <v/>
      </c>
      <c r="X577" s="517" t="str">
        <f>二年级等级</f>
        <v/>
      </c>
      <c r="Y577" s="515"/>
      <c r="Z577" s="518"/>
      <c r="AA577" s="533"/>
      <c r="AB577" s="515"/>
      <c r="AC577" s="533" t="str">
        <f>二年级跳绳附加分</f>
        <v/>
      </c>
      <c r="AD577" s="534" t="str">
        <f>二年级标准分</f>
        <v/>
      </c>
      <c r="AE577" s="534" t="str">
        <f>二年级总分</f>
        <v/>
      </c>
      <c r="AF577" s="517" t="str">
        <f>二年级等级</f>
        <v/>
      </c>
    </row>
    <row r="578" spans="1:32">
      <c r="A578" s="476">
        <v>209</v>
      </c>
      <c r="B578" s="477">
        <v>16</v>
      </c>
      <c r="C578" s="586"/>
      <c r="D578" s="587"/>
      <c r="E578" s="586"/>
      <c r="F578" s="473"/>
      <c r="G578" s="608"/>
      <c r="H578" s="475"/>
      <c r="I578" s="613"/>
      <c r="J578" s="614"/>
      <c r="K578" s="622"/>
      <c r="L578" s="649"/>
      <c r="M578" s="644"/>
      <c r="N578" s="505" t="str">
        <f>二年级BMI</f>
        <v/>
      </c>
      <c r="O578" s="499" t="str">
        <f>二年级BMI等级</f>
        <v/>
      </c>
      <c r="P578" s="500" t="str">
        <f>二年级BMI得分</f>
        <v/>
      </c>
      <c r="Q578" s="515" t="str">
        <f>二年级肺活量得分</f>
        <v/>
      </c>
      <c r="R578" s="512" t="str">
        <f>二年级等级</f>
        <v/>
      </c>
      <c r="S578" s="516" t="str">
        <f>二年级50米跑得分</f>
        <v/>
      </c>
      <c r="T578" s="512" t="str">
        <f>二年级等级</f>
        <v/>
      </c>
      <c r="U578" s="516" t="str">
        <f>二年级坐位体前屈得分</f>
        <v/>
      </c>
      <c r="V578" s="517" t="str">
        <f>二年级等级</f>
        <v/>
      </c>
      <c r="W578" s="516" t="str">
        <f>二年级一分钟跳绳得分</f>
        <v/>
      </c>
      <c r="X578" s="517" t="str">
        <f>二年级等级</f>
        <v/>
      </c>
      <c r="Y578" s="515"/>
      <c r="Z578" s="518"/>
      <c r="AA578" s="533"/>
      <c r="AB578" s="515"/>
      <c r="AC578" s="533" t="str">
        <f>二年级跳绳附加分</f>
        <v/>
      </c>
      <c r="AD578" s="534" t="str">
        <f>二年级标准分</f>
        <v/>
      </c>
      <c r="AE578" s="534" t="str">
        <f>二年级总分</f>
        <v/>
      </c>
      <c r="AF578" s="517" t="str">
        <f>二年级等级</f>
        <v/>
      </c>
    </row>
    <row r="579" spans="1:32">
      <c r="A579" s="476">
        <v>209</v>
      </c>
      <c r="B579" s="477">
        <v>17</v>
      </c>
      <c r="C579" s="586"/>
      <c r="D579" s="587"/>
      <c r="E579" s="586"/>
      <c r="F579" s="473"/>
      <c r="G579" s="608"/>
      <c r="H579" s="475"/>
      <c r="I579" s="613"/>
      <c r="J579" s="614"/>
      <c r="K579" s="622"/>
      <c r="L579" s="649"/>
      <c r="M579" s="644"/>
      <c r="N579" s="505" t="str">
        <f>二年级BMI</f>
        <v/>
      </c>
      <c r="O579" s="499" t="str">
        <f>二年级BMI等级</f>
        <v/>
      </c>
      <c r="P579" s="500" t="str">
        <f>二年级BMI得分</f>
        <v/>
      </c>
      <c r="Q579" s="515" t="str">
        <f>二年级肺活量得分</f>
        <v/>
      </c>
      <c r="R579" s="512" t="str">
        <f>二年级等级</f>
        <v/>
      </c>
      <c r="S579" s="516" t="str">
        <f>二年级50米跑得分</f>
        <v/>
      </c>
      <c r="T579" s="517" t="str">
        <f>二年级等级</f>
        <v/>
      </c>
      <c r="U579" s="516" t="str">
        <f>二年级坐位体前屈得分</f>
        <v/>
      </c>
      <c r="V579" s="517" t="str">
        <f>二年级等级</f>
        <v/>
      </c>
      <c r="W579" s="516" t="str">
        <f>二年级一分钟跳绳得分</f>
        <v/>
      </c>
      <c r="X579" s="517" t="str">
        <f>二年级等级</f>
        <v/>
      </c>
      <c r="Y579" s="515"/>
      <c r="Z579" s="518"/>
      <c r="AA579" s="533"/>
      <c r="AB579" s="515"/>
      <c r="AC579" s="533" t="str">
        <f>二年级跳绳附加分</f>
        <v/>
      </c>
      <c r="AD579" s="534" t="str">
        <f>二年级标准分</f>
        <v/>
      </c>
      <c r="AE579" s="534" t="str">
        <f>二年级总分</f>
        <v/>
      </c>
      <c r="AF579" s="517" t="str">
        <f>二年级等级</f>
        <v/>
      </c>
    </row>
    <row r="580" spans="1:32">
      <c r="A580" s="476">
        <v>209</v>
      </c>
      <c r="B580" s="477">
        <v>18</v>
      </c>
      <c r="C580" s="586"/>
      <c r="D580" s="587"/>
      <c r="E580" s="586"/>
      <c r="F580" s="473"/>
      <c r="G580" s="608"/>
      <c r="H580" s="475"/>
      <c r="I580" s="613"/>
      <c r="J580" s="614"/>
      <c r="K580" s="622"/>
      <c r="L580" s="649"/>
      <c r="M580" s="644"/>
      <c r="N580" s="505" t="str">
        <f>二年级BMI</f>
        <v/>
      </c>
      <c r="O580" s="499" t="str">
        <f>二年级BMI等级</f>
        <v/>
      </c>
      <c r="P580" s="500" t="str">
        <f>二年级BMI得分</f>
        <v/>
      </c>
      <c r="Q580" s="515" t="str">
        <f>二年级肺活量得分</f>
        <v/>
      </c>
      <c r="R580" s="512" t="str">
        <f>二年级等级</f>
        <v/>
      </c>
      <c r="S580" s="516" t="str">
        <f>二年级50米跑得分</f>
        <v/>
      </c>
      <c r="T580" s="517" t="str">
        <f>二年级等级</f>
        <v/>
      </c>
      <c r="U580" s="516" t="str">
        <f>二年级坐位体前屈得分</f>
        <v/>
      </c>
      <c r="V580" s="517" t="str">
        <f>二年级等级</f>
        <v/>
      </c>
      <c r="W580" s="516" t="str">
        <f>二年级一分钟跳绳得分</f>
        <v/>
      </c>
      <c r="X580" s="517" t="str">
        <f>二年级等级</f>
        <v/>
      </c>
      <c r="Y580" s="515"/>
      <c r="Z580" s="518"/>
      <c r="AA580" s="533"/>
      <c r="AB580" s="515"/>
      <c r="AC580" s="533" t="str">
        <f>二年级跳绳附加分</f>
        <v/>
      </c>
      <c r="AD580" s="534" t="str">
        <f>二年级标准分</f>
        <v/>
      </c>
      <c r="AE580" s="534" t="str">
        <f>二年级总分</f>
        <v/>
      </c>
      <c r="AF580" s="517" t="str">
        <f>二年级等级</f>
        <v/>
      </c>
    </row>
    <row r="581" spans="1:32">
      <c r="A581" s="476">
        <v>209</v>
      </c>
      <c r="B581" s="477">
        <v>19</v>
      </c>
      <c r="C581" s="586"/>
      <c r="D581" s="587"/>
      <c r="E581" s="586"/>
      <c r="F581" s="473"/>
      <c r="G581" s="608"/>
      <c r="H581" s="475"/>
      <c r="I581" s="613"/>
      <c r="J581" s="614"/>
      <c r="K581" s="622"/>
      <c r="L581" s="649"/>
      <c r="M581" s="644"/>
      <c r="N581" s="505" t="str">
        <f>二年级BMI</f>
        <v/>
      </c>
      <c r="O581" s="499" t="str">
        <f>二年级BMI等级</f>
        <v/>
      </c>
      <c r="P581" s="500" t="str">
        <f>二年级BMI得分</f>
        <v/>
      </c>
      <c r="Q581" s="515" t="str">
        <f>二年级肺活量得分</f>
        <v/>
      </c>
      <c r="R581" s="512" t="str">
        <f>二年级等级</f>
        <v/>
      </c>
      <c r="S581" s="516" t="str">
        <f>二年级50米跑得分</f>
        <v/>
      </c>
      <c r="T581" s="517" t="str">
        <f>二年级等级</f>
        <v/>
      </c>
      <c r="U581" s="516" t="str">
        <f>二年级坐位体前屈得分</f>
        <v/>
      </c>
      <c r="V581" s="517" t="str">
        <f>二年级等级</f>
        <v/>
      </c>
      <c r="W581" s="516" t="str">
        <f>二年级一分钟跳绳得分</f>
        <v/>
      </c>
      <c r="X581" s="517" t="str">
        <f>二年级等级</f>
        <v/>
      </c>
      <c r="Y581" s="515"/>
      <c r="Z581" s="518"/>
      <c r="AA581" s="533"/>
      <c r="AB581" s="515"/>
      <c r="AC581" s="533" t="str">
        <f>二年级跳绳附加分</f>
        <v/>
      </c>
      <c r="AD581" s="534" t="str">
        <f>二年级标准分</f>
        <v/>
      </c>
      <c r="AE581" s="534" t="str">
        <f>二年级总分</f>
        <v/>
      </c>
      <c r="AF581" s="517" t="str">
        <f>二年级等级</f>
        <v/>
      </c>
    </row>
    <row r="582" spans="1:32">
      <c r="A582" s="476">
        <v>209</v>
      </c>
      <c r="B582" s="477">
        <v>20</v>
      </c>
      <c r="C582" s="586"/>
      <c r="D582" s="587"/>
      <c r="E582" s="586"/>
      <c r="F582" s="473"/>
      <c r="G582" s="608"/>
      <c r="H582" s="475"/>
      <c r="I582" s="613"/>
      <c r="J582" s="614"/>
      <c r="K582" s="622"/>
      <c r="L582" s="649"/>
      <c r="M582" s="644"/>
      <c r="N582" s="505" t="str">
        <f>二年级BMI</f>
        <v/>
      </c>
      <c r="O582" s="499" t="str">
        <f>二年级BMI等级</f>
        <v/>
      </c>
      <c r="P582" s="500" t="str">
        <f>二年级BMI得分</f>
        <v/>
      </c>
      <c r="Q582" s="515" t="str">
        <f>二年级肺活量得分</f>
        <v/>
      </c>
      <c r="R582" s="512" t="str">
        <f>二年级等级</f>
        <v/>
      </c>
      <c r="S582" s="516" t="str">
        <f>二年级50米跑得分</f>
        <v/>
      </c>
      <c r="T582" s="517" t="str">
        <f>二年级等级</f>
        <v/>
      </c>
      <c r="U582" s="516" t="str">
        <f>二年级坐位体前屈得分</f>
        <v/>
      </c>
      <c r="V582" s="517" t="str">
        <f>二年级等级</f>
        <v/>
      </c>
      <c r="W582" s="516" t="str">
        <f>二年级一分钟跳绳得分</f>
        <v/>
      </c>
      <c r="X582" s="517" t="str">
        <f>二年级等级</f>
        <v/>
      </c>
      <c r="Y582" s="515"/>
      <c r="Z582" s="518"/>
      <c r="AA582" s="533"/>
      <c r="AB582" s="515"/>
      <c r="AC582" s="533" t="str">
        <f>二年级跳绳附加分</f>
        <v/>
      </c>
      <c r="AD582" s="534" t="str">
        <f>二年级标准分</f>
        <v/>
      </c>
      <c r="AE582" s="534" t="str">
        <f>二年级总分</f>
        <v/>
      </c>
      <c r="AF582" s="517" t="str">
        <f>二年级等级</f>
        <v/>
      </c>
    </row>
    <row r="583" spans="1:32">
      <c r="A583" s="476">
        <v>209</v>
      </c>
      <c r="B583" s="477">
        <v>21</v>
      </c>
      <c r="C583" s="586"/>
      <c r="D583" s="587"/>
      <c r="E583" s="586"/>
      <c r="F583" s="473"/>
      <c r="G583" s="608"/>
      <c r="H583" s="475"/>
      <c r="I583" s="613"/>
      <c r="J583" s="614"/>
      <c r="K583" s="622"/>
      <c r="L583" s="649"/>
      <c r="M583" s="644"/>
      <c r="N583" s="505" t="str">
        <f>二年级BMI</f>
        <v/>
      </c>
      <c r="O583" s="499" t="str">
        <f>二年级BMI等级</f>
        <v/>
      </c>
      <c r="P583" s="500" t="str">
        <f>二年级BMI得分</f>
        <v/>
      </c>
      <c r="Q583" s="515" t="str">
        <f>二年级肺活量得分</f>
        <v/>
      </c>
      <c r="R583" s="512" t="str">
        <f>二年级等级</f>
        <v/>
      </c>
      <c r="S583" s="516" t="str">
        <f>二年级50米跑得分</f>
        <v/>
      </c>
      <c r="T583" s="517" t="str">
        <f>二年级等级</f>
        <v/>
      </c>
      <c r="U583" s="516" t="str">
        <f>二年级坐位体前屈得分</f>
        <v/>
      </c>
      <c r="V583" s="517" t="str">
        <f>二年级等级</f>
        <v/>
      </c>
      <c r="W583" s="516" t="str">
        <f>二年级一分钟跳绳得分</f>
        <v/>
      </c>
      <c r="X583" s="517" t="str">
        <f>二年级等级</f>
        <v/>
      </c>
      <c r="Y583" s="515"/>
      <c r="Z583" s="518"/>
      <c r="AA583" s="533"/>
      <c r="AB583" s="515"/>
      <c r="AC583" s="533" t="str">
        <f>二年级跳绳附加分</f>
        <v/>
      </c>
      <c r="AD583" s="534" t="str">
        <f>二年级标准分</f>
        <v/>
      </c>
      <c r="AE583" s="534" t="str">
        <f>二年级总分</f>
        <v/>
      </c>
      <c r="AF583" s="517" t="str">
        <f>二年级等级</f>
        <v/>
      </c>
    </row>
    <row r="584" spans="1:32">
      <c r="A584" s="476">
        <v>209</v>
      </c>
      <c r="B584" s="477">
        <v>22</v>
      </c>
      <c r="C584" s="586"/>
      <c r="D584" s="587"/>
      <c r="E584" s="586"/>
      <c r="F584" s="473"/>
      <c r="G584" s="608"/>
      <c r="H584" s="475"/>
      <c r="I584" s="613"/>
      <c r="J584" s="614"/>
      <c r="K584" s="622"/>
      <c r="L584" s="649"/>
      <c r="M584" s="644"/>
      <c r="N584" s="505" t="str">
        <f>二年级BMI</f>
        <v/>
      </c>
      <c r="O584" s="499" t="str">
        <f>二年级BMI等级</f>
        <v/>
      </c>
      <c r="P584" s="500" t="str">
        <f>二年级BMI得分</f>
        <v/>
      </c>
      <c r="Q584" s="515" t="str">
        <f>二年级肺活量得分</f>
        <v/>
      </c>
      <c r="R584" s="512" t="str">
        <f>二年级等级</f>
        <v/>
      </c>
      <c r="S584" s="516" t="str">
        <f>二年级50米跑得分</f>
        <v/>
      </c>
      <c r="T584" s="517" t="str">
        <f>二年级等级</f>
        <v/>
      </c>
      <c r="U584" s="516" t="str">
        <f>二年级坐位体前屈得分</f>
        <v/>
      </c>
      <c r="V584" s="517" t="str">
        <f>二年级等级</f>
        <v/>
      </c>
      <c r="W584" s="516" t="str">
        <f>二年级一分钟跳绳得分</f>
        <v/>
      </c>
      <c r="X584" s="517" t="str">
        <f>二年级等级</f>
        <v/>
      </c>
      <c r="Y584" s="515"/>
      <c r="Z584" s="518"/>
      <c r="AA584" s="533"/>
      <c r="AB584" s="515"/>
      <c r="AC584" s="533" t="str">
        <f>二年级跳绳附加分</f>
        <v/>
      </c>
      <c r="AD584" s="534" t="str">
        <f>二年级标准分</f>
        <v/>
      </c>
      <c r="AE584" s="534" t="str">
        <f>二年级总分</f>
        <v/>
      </c>
      <c r="AF584" s="517" t="str">
        <f>二年级等级</f>
        <v/>
      </c>
    </row>
    <row r="585" spans="1:32">
      <c r="A585" s="476">
        <v>209</v>
      </c>
      <c r="B585" s="477">
        <v>23</v>
      </c>
      <c r="C585" s="586"/>
      <c r="D585" s="587"/>
      <c r="E585" s="586"/>
      <c r="F585" s="473"/>
      <c r="G585" s="608"/>
      <c r="H585" s="475"/>
      <c r="I585" s="613"/>
      <c r="J585" s="614"/>
      <c r="K585" s="622"/>
      <c r="L585" s="649"/>
      <c r="M585" s="644"/>
      <c r="N585" s="505" t="str">
        <f>二年级BMI</f>
        <v/>
      </c>
      <c r="O585" s="499" t="str">
        <f>二年级BMI等级</f>
        <v/>
      </c>
      <c r="P585" s="500" t="str">
        <f>二年级BMI得分</f>
        <v/>
      </c>
      <c r="Q585" s="515" t="str">
        <f>二年级肺活量得分</f>
        <v/>
      </c>
      <c r="R585" s="512" t="str">
        <f>二年级等级</f>
        <v/>
      </c>
      <c r="S585" s="516" t="str">
        <f>二年级50米跑得分</f>
        <v/>
      </c>
      <c r="T585" s="517" t="str">
        <f>二年级等级</f>
        <v/>
      </c>
      <c r="U585" s="516" t="str">
        <f>二年级坐位体前屈得分</f>
        <v/>
      </c>
      <c r="V585" s="517" t="str">
        <f>二年级等级</f>
        <v/>
      </c>
      <c r="W585" s="516" t="str">
        <f>二年级一分钟跳绳得分</f>
        <v/>
      </c>
      <c r="X585" s="517" t="str">
        <f>二年级等级</f>
        <v/>
      </c>
      <c r="Y585" s="515"/>
      <c r="Z585" s="518"/>
      <c r="AA585" s="533"/>
      <c r="AB585" s="515"/>
      <c r="AC585" s="533" t="str">
        <f>二年级跳绳附加分</f>
        <v/>
      </c>
      <c r="AD585" s="534" t="str">
        <f>二年级标准分</f>
        <v/>
      </c>
      <c r="AE585" s="534" t="str">
        <f>二年级总分</f>
        <v/>
      </c>
      <c r="AF585" s="517" t="str">
        <f>二年级等级</f>
        <v/>
      </c>
    </row>
    <row r="586" spans="1:32">
      <c r="A586" s="476">
        <v>209</v>
      </c>
      <c r="B586" s="477">
        <v>24</v>
      </c>
      <c r="C586" s="586"/>
      <c r="D586" s="587"/>
      <c r="E586" s="586"/>
      <c r="F586" s="473"/>
      <c r="G586" s="608"/>
      <c r="H586" s="475"/>
      <c r="I586" s="613"/>
      <c r="J586" s="614"/>
      <c r="K586" s="622"/>
      <c r="L586" s="649"/>
      <c r="M586" s="644"/>
      <c r="N586" s="505" t="str">
        <f>二年级BMI</f>
        <v/>
      </c>
      <c r="O586" s="499" t="str">
        <f>二年级BMI等级</f>
        <v/>
      </c>
      <c r="P586" s="500" t="str">
        <f>二年级BMI得分</f>
        <v/>
      </c>
      <c r="Q586" s="515" t="str">
        <f>二年级肺活量得分</f>
        <v/>
      </c>
      <c r="R586" s="512" t="str">
        <f>二年级等级</f>
        <v/>
      </c>
      <c r="S586" s="516" t="str">
        <f>二年级50米跑得分</f>
        <v/>
      </c>
      <c r="T586" s="517" t="str">
        <f>二年级等级</f>
        <v/>
      </c>
      <c r="U586" s="516" t="str">
        <f>二年级坐位体前屈得分</f>
        <v/>
      </c>
      <c r="V586" s="517" t="str">
        <f>二年级等级</f>
        <v/>
      </c>
      <c r="W586" s="516" t="str">
        <f>二年级一分钟跳绳得分</f>
        <v/>
      </c>
      <c r="X586" s="517" t="str">
        <f>二年级等级</f>
        <v/>
      </c>
      <c r="Y586" s="515"/>
      <c r="Z586" s="518"/>
      <c r="AA586" s="533"/>
      <c r="AB586" s="515"/>
      <c r="AC586" s="533" t="str">
        <f>二年级跳绳附加分</f>
        <v/>
      </c>
      <c r="AD586" s="534" t="str">
        <f>二年级标准分</f>
        <v/>
      </c>
      <c r="AE586" s="534" t="str">
        <f>二年级总分</f>
        <v/>
      </c>
      <c r="AF586" s="517" t="str">
        <f>二年级等级</f>
        <v/>
      </c>
    </row>
    <row r="587" spans="1:32">
      <c r="A587" s="476">
        <v>209</v>
      </c>
      <c r="B587" s="477">
        <v>25</v>
      </c>
      <c r="C587" s="586"/>
      <c r="D587" s="587"/>
      <c r="E587" s="586"/>
      <c r="F587" s="473"/>
      <c r="G587" s="608"/>
      <c r="H587" s="475"/>
      <c r="I587" s="613"/>
      <c r="J587" s="614"/>
      <c r="K587" s="622"/>
      <c r="L587" s="649"/>
      <c r="M587" s="644"/>
      <c r="N587" s="505" t="str">
        <f>二年级BMI</f>
        <v/>
      </c>
      <c r="O587" s="499" t="str">
        <f>二年级BMI等级</f>
        <v/>
      </c>
      <c r="P587" s="500" t="str">
        <f>二年级BMI得分</f>
        <v/>
      </c>
      <c r="Q587" s="515" t="str">
        <f>二年级肺活量得分</f>
        <v/>
      </c>
      <c r="R587" s="512" t="str">
        <f>二年级等级</f>
        <v/>
      </c>
      <c r="S587" s="516" t="str">
        <f>二年级50米跑得分</f>
        <v/>
      </c>
      <c r="T587" s="517" t="str">
        <f>二年级等级</f>
        <v/>
      </c>
      <c r="U587" s="516" t="str">
        <f>二年级坐位体前屈得分</f>
        <v/>
      </c>
      <c r="V587" s="517" t="str">
        <f>二年级等级</f>
        <v/>
      </c>
      <c r="W587" s="516" t="str">
        <f>二年级一分钟跳绳得分</f>
        <v/>
      </c>
      <c r="X587" s="517" t="str">
        <f>二年级等级</f>
        <v/>
      </c>
      <c r="Y587" s="515"/>
      <c r="Z587" s="518"/>
      <c r="AA587" s="533"/>
      <c r="AB587" s="515"/>
      <c r="AC587" s="533" t="str">
        <f>二年级跳绳附加分</f>
        <v/>
      </c>
      <c r="AD587" s="534" t="str">
        <f>二年级标准分</f>
        <v/>
      </c>
      <c r="AE587" s="534" t="str">
        <f>二年级总分</f>
        <v/>
      </c>
      <c r="AF587" s="517" t="str">
        <f>二年级等级</f>
        <v/>
      </c>
    </row>
    <row r="588" spans="1:32">
      <c r="A588" s="476">
        <v>209</v>
      </c>
      <c r="B588" s="477">
        <v>26</v>
      </c>
      <c r="C588" s="586"/>
      <c r="D588" s="587"/>
      <c r="E588" s="586"/>
      <c r="F588" s="473"/>
      <c r="G588" s="608"/>
      <c r="H588" s="475"/>
      <c r="I588" s="613"/>
      <c r="J588" s="614"/>
      <c r="K588" s="622"/>
      <c r="L588" s="649"/>
      <c r="M588" s="644"/>
      <c r="N588" s="505" t="str">
        <f>二年级BMI</f>
        <v/>
      </c>
      <c r="O588" s="499" t="str">
        <f>二年级BMI等级</f>
        <v/>
      </c>
      <c r="P588" s="500" t="str">
        <f>二年级BMI得分</f>
        <v/>
      </c>
      <c r="Q588" s="515" t="str">
        <f>二年级肺活量得分</f>
        <v/>
      </c>
      <c r="R588" s="512" t="str">
        <f>二年级等级</f>
        <v/>
      </c>
      <c r="S588" s="516" t="str">
        <f>二年级50米跑得分</f>
        <v/>
      </c>
      <c r="T588" s="517" t="str">
        <f>二年级等级</f>
        <v/>
      </c>
      <c r="U588" s="516" t="str">
        <f>二年级坐位体前屈得分</f>
        <v/>
      </c>
      <c r="V588" s="517" t="str">
        <f>二年级等级</f>
        <v/>
      </c>
      <c r="W588" s="516" t="str">
        <f>二年级一分钟跳绳得分</f>
        <v/>
      </c>
      <c r="X588" s="517" t="str">
        <f>二年级等级</f>
        <v/>
      </c>
      <c r="Y588" s="515"/>
      <c r="Z588" s="518"/>
      <c r="AA588" s="533"/>
      <c r="AB588" s="515"/>
      <c r="AC588" s="533" t="str">
        <f>二年级跳绳附加分</f>
        <v/>
      </c>
      <c r="AD588" s="534" t="str">
        <f>二年级标准分</f>
        <v/>
      </c>
      <c r="AE588" s="534" t="str">
        <f>二年级总分</f>
        <v/>
      </c>
      <c r="AF588" s="517" t="str">
        <f>二年级等级</f>
        <v/>
      </c>
    </row>
    <row r="589" spans="1:32">
      <c r="A589" s="476">
        <v>209</v>
      </c>
      <c r="B589" s="477">
        <v>27</v>
      </c>
      <c r="C589" s="586"/>
      <c r="D589" s="587"/>
      <c r="E589" s="586"/>
      <c r="F589" s="473"/>
      <c r="G589" s="608"/>
      <c r="H589" s="475"/>
      <c r="I589" s="613"/>
      <c r="J589" s="614"/>
      <c r="K589" s="622"/>
      <c r="L589" s="649"/>
      <c r="M589" s="644"/>
      <c r="N589" s="505" t="str">
        <f>二年级BMI</f>
        <v/>
      </c>
      <c r="O589" s="499" t="str">
        <f>二年级BMI等级</f>
        <v/>
      </c>
      <c r="P589" s="500" t="str">
        <f>二年级BMI得分</f>
        <v/>
      </c>
      <c r="Q589" s="515" t="str">
        <f>二年级肺活量得分</f>
        <v/>
      </c>
      <c r="R589" s="512" t="str">
        <f>二年级等级</f>
        <v/>
      </c>
      <c r="S589" s="516" t="str">
        <f>二年级50米跑得分</f>
        <v/>
      </c>
      <c r="T589" s="517" t="str">
        <f>二年级等级</f>
        <v/>
      </c>
      <c r="U589" s="516" t="str">
        <f>二年级坐位体前屈得分</f>
        <v/>
      </c>
      <c r="V589" s="517" t="str">
        <f>二年级等级</f>
        <v/>
      </c>
      <c r="W589" s="516" t="str">
        <f>二年级一分钟跳绳得分</f>
        <v/>
      </c>
      <c r="X589" s="517" t="str">
        <f>二年级等级</f>
        <v/>
      </c>
      <c r="Y589" s="515"/>
      <c r="Z589" s="518"/>
      <c r="AA589" s="533"/>
      <c r="AB589" s="515"/>
      <c r="AC589" s="533" t="str">
        <f>二年级跳绳附加分</f>
        <v/>
      </c>
      <c r="AD589" s="534" t="str">
        <f>二年级标准分</f>
        <v/>
      </c>
      <c r="AE589" s="534" t="str">
        <f>二年级总分</f>
        <v/>
      </c>
      <c r="AF589" s="517" t="str">
        <f>二年级等级</f>
        <v/>
      </c>
    </row>
    <row r="590" spans="1:32">
      <c r="A590" s="476">
        <v>209</v>
      </c>
      <c r="B590" s="477">
        <v>28</v>
      </c>
      <c r="C590" s="586"/>
      <c r="D590" s="587"/>
      <c r="E590" s="586"/>
      <c r="F590" s="473"/>
      <c r="G590" s="608"/>
      <c r="H590" s="475"/>
      <c r="I590" s="613"/>
      <c r="J590" s="614"/>
      <c r="K590" s="622"/>
      <c r="L590" s="649"/>
      <c r="M590" s="644"/>
      <c r="N590" s="505" t="str">
        <f>二年级BMI</f>
        <v/>
      </c>
      <c r="O590" s="499" t="str">
        <f>二年级BMI等级</f>
        <v/>
      </c>
      <c r="P590" s="500" t="str">
        <f>二年级BMI得分</f>
        <v/>
      </c>
      <c r="Q590" s="515" t="str">
        <f>二年级肺活量得分</f>
        <v/>
      </c>
      <c r="R590" s="512" t="str">
        <f>二年级等级</f>
        <v/>
      </c>
      <c r="S590" s="516" t="str">
        <f>二年级50米跑得分</f>
        <v/>
      </c>
      <c r="T590" s="517" t="str">
        <f>二年级等级</f>
        <v/>
      </c>
      <c r="U590" s="516" t="str">
        <f>二年级坐位体前屈得分</f>
        <v/>
      </c>
      <c r="V590" s="517" t="str">
        <f>二年级等级</f>
        <v/>
      </c>
      <c r="W590" s="516" t="str">
        <f>二年级一分钟跳绳得分</f>
        <v/>
      </c>
      <c r="X590" s="517" t="str">
        <f>二年级等级</f>
        <v/>
      </c>
      <c r="Y590" s="515"/>
      <c r="Z590" s="518"/>
      <c r="AA590" s="533"/>
      <c r="AB590" s="515"/>
      <c r="AC590" s="533" t="str">
        <f>二年级跳绳附加分</f>
        <v/>
      </c>
      <c r="AD590" s="534" t="str">
        <f>二年级标准分</f>
        <v/>
      </c>
      <c r="AE590" s="534" t="str">
        <f>二年级总分</f>
        <v/>
      </c>
      <c r="AF590" s="517" t="str">
        <f>二年级等级</f>
        <v/>
      </c>
    </row>
    <row r="591" spans="1:32">
      <c r="A591" s="476">
        <v>209</v>
      </c>
      <c r="B591" s="477">
        <v>29</v>
      </c>
      <c r="C591" s="586"/>
      <c r="D591" s="587"/>
      <c r="E591" s="586"/>
      <c r="F591" s="473"/>
      <c r="G591" s="608"/>
      <c r="H591" s="475"/>
      <c r="I591" s="613"/>
      <c r="J591" s="614"/>
      <c r="K591" s="622"/>
      <c r="L591" s="649"/>
      <c r="M591" s="644"/>
      <c r="N591" s="505" t="str">
        <f>二年级BMI</f>
        <v/>
      </c>
      <c r="O591" s="499" t="str">
        <f>二年级BMI等级</f>
        <v/>
      </c>
      <c r="P591" s="500" t="str">
        <f>二年级BMI得分</f>
        <v/>
      </c>
      <c r="Q591" s="515" t="str">
        <f>二年级肺活量得分</f>
        <v/>
      </c>
      <c r="R591" s="512" t="str">
        <f>二年级等级</f>
        <v/>
      </c>
      <c r="S591" s="516" t="str">
        <f>二年级50米跑得分</f>
        <v/>
      </c>
      <c r="T591" s="517" t="str">
        <f>二年级等级</f>
        <v/>
      </c>
      <c r="U591" s="516" t="str">
        <f>二年级坐位体前屈得分</f>
        <v/>
      </c>
      <c r="V591" s="517" t="str">
        <f>二年级等级</f>
        <v/>
      </c>
      <c r="W591" s="516" t="str">
        <f>二年级一分钟跳绳得分</f>
        <v/>
      </c>
      <c r="X591" s="517" t="str">
        <f>二年级等级</f>
        <v/>
      </c>
      <c r="Y591" s="515"/>
      <c r="Z591" s="518"/>
      <c r="AA591" s="533"/>
      <c r="AB591" s="515"/>
      <c r="AC591" s="533" t="str">
        <f>二年级跳绳附加分</f>
        <v/>
      </c>
      <c r="AD591" s="534" t="str">
        <f>二年级标准分</f>
        <v/>
      </c>
      <c r="AE591" s="534" t="str">
        <f>二年级总分</f>
        <v/>
      </c>
      <c r="AF591" s="517" t="str">
        <f>二年级等级</f>
        <v/>
      </c>
    </row>
    <row r="592" spans="1:32">
      <c r="A592" s="476">
        <v>209</v>
      </c>
      <c r="B592" s="477">
        <v>30</v>
      </c>
      <c r="C592" s="586"/>
      <c r="D592" s="587"/>
      <c r="E592" s="586"/>
      <c r="F592" s="473"/>
      <c r="G592" s="608"/>
      <c r="H592" s="475"/>
      <c r="I592" s="613"/>
      <c r="J592" s="614"/>
      <c r="K592" s="622"/>
      <c r="L592" s="649"/>
      <c r="M592" s="644"/>
      <c r="N592" s="505" t="str">
        <f>二年级BMI</f>
        <v/>
      </c>
      <c r="O592" s="499" t="str">
        <f>二年级BMI等级</f>
        <v/>
      </c>
      <c r="P592" s="500" t="str">
        <f>二年级BMI得分</f>
        <v/>
      </c>
      <c r="Q592" s="515" t="str">
        <f>二年级肺活量得分</f>
        <v/>
      </c>
      <c r="R592" s="512" t="str">
        <f>二年级等级</f>
        <v/>
      </c>
      <c r="S592" s="516" t="str">
        <f>二年级50米跑得分</f>
        <v/>
      </c>
      <c r="T592" s="517" t="str">
        <f>二年级等级</f>
        <v/>
      </c>
      <c r="U592" s="516" t="str">
        <f>二年级坐位体前屈得分</f>
        <v/>
      </c>
      <c r="V592" s="517" t="str">
        <f>二年级等级</f>
        <v/>
      </c>
      <c r="W592" s="516" t="str">
        <f>二年级一分钟跳绳得分</f>
        <v/>
      </c>
      <c r="X592" s="517" t="str">
        <f>二年级等级</f>
        <v/>
      </c>
      <c r="Y592" s="515"/>
      <c r="Z592" s="518"/>
      <c r="AA592" s="533"/>
      <c r="AB592" s="515"/>
      <c r="AC592" s="533" t="str">
        <f>二年级跳绳附加分</f>
        <v/>
      </c>
      <c r="AD592" s="534" t="str">
        <f>二年级标准分</f>
        <v/>
      </c>
      <c r="AE592" s="534" t="str">
        <f>二年级总分</f>
        <v/>
      </c>
      <c r="AF592" s="517" t="str">
        <f>二年级等级</f>
        <v/>
      </c>
    </row>
    <row r="593" spans="1:32">
      <c r="A593" s="476">
        <v>209</v>
      </c>
      <c r="B593" s="477">
        <v>31</v>
      </c>
      <c r="C593" s="586"/>
      <c r="D593" s="587"/>
      <c r="E593" s="586"/>
      <c r="F593" s="473"/>
      <c r="G593" s="608"/>
      <c r="H593" s="475"/>
      <c r="I593" s="613"/>
      <c r="J593" s="614"/>
      <c r="K593" s="614"/>
      <c r="L593" s="649"/>
      <c r="M593" s="644"/>
      <c r="N593" s="505" t="str">
        <f>二年级BMI</f>
        <v/>
      </c>
      <c r="O593" s="499" t="str">
        <f>二年级BMI等级</f>
        <v/>
      </c>
      <c r="P593" s="500" t="str">
        <f>二年级BMI得分</f>
        <v/>
      </c>
      <c r="Q593" s="515" t="str">
        <f>二年级肺活量得分</f>
        <v/>
      </c>
      <c r="R593" s="512" t="str">
        <f>二年级等级</f>
        <v/>
      </c>
      <c r="S593" s="516" t="str">
        <f>二年级50米跑得分</f>
        <v/>
      </c>
      <c r="T593" s="517" t="str">
        <f>二年级等级</f>
        <v/>
      </c>
      <c r="U593" s="516" t="str">
        <f>二年级坐位体前屈得分</f>
        <v/>
      </c>
      <c r="V593" s="517" t="str">
        <f>二年级等级</f>
        <v/>
      </c>
      <c r="W593" s="516" t="str">
        <f>二年级一分钟跳绳得分</f>
        <v/>
      </c>
      <c r="X593" s="517" t="str">
        <f>二年级等级</f>
        <v/>
      </c>
      <c r="Y593" s="515"/>
      <c r="Z593" s="518"/>
      <c r="AA593" s="533"/>
      <c r="AB593" s="515"/>
      <c r="AC593" s="533" t="str">
        <f>二年级跳绳附加分</f>
        <v/>
      </c>
      <c r="AD593" s="534" t="str">
        <f>二年级标准分</f>
        <v/>
      </c>
      <c r="AE593" s="534" t="str">
        <f>二年级总分</f>
        <v/>
      </c>
      <c r="AF593" s="517" t="str">
        <f>二年级等级</f>
        <v/>
      </c>
    </row>
    <row r="594" spans="1:32">
      <c r="A594" s="476">
        <v>209</v>
      </c>
      <c r="B594" s="477">
        <v>32</v>
      </c>
      <c r="C594" s="586"/>
      <c r="D594" s="587"/>
      <c r="E594" s="586"/>
      <c r="F594" s="473"/>
      <c r="G594" s="608"/>
      <c r="H594" s="475"/>
      <c r="I594" s="613"/>
      <c r="J594" s="614"/>
      <c r="K594" s="614"/>
      <c r="L594" s="649"/>
      <c r="M594" s="644"/>
      <c r="N594" s="505" t="str">
        <f>二年级BMI</f>
        <v/>
      </c>
      <c r="O594" s="499" t="str">
        <f>二年级BMI等级</f>
        <v/>
      </c>
      <c r="P594" s="500" t="str">
        <f>二年级BMI得分</f>
        <v/>
      </c>
      <c r="Q594" s="515" t="str">
        <f>二年级肺活量得分</f>
        <v/>
      </c>
      <c r="R594" s="512" t="str">
        <f>二年级等级</f>
        <v/>
      </c>
      <c r="S594" s="516" t="str">
        <f>二年级50米跑得分</f>
        <v/>
      </c>
      <c r="T594" s="517" t="str">
        <f>二年级等级</f>
        <v/>
      </c>
      <c r="U594" s="516" t="str">
        <f>二年级坐位体前屈得分</f>
        <v/>
      </c>
      <c r="V594" s="517" t="str">
        <f>二年级等级</f>
        <v/>
      </c>
      <c r="W594" s="516" t="str">
        <f>二年级一分钟跳绳得分</f>
        <v/>
      </c>
      <c r="X594" s="517" t="str">
        <f>二年级等级</f>
        <v/>
      </c>
      <c r="Y594" s="515"/>
      <c r="Z594" s="518"/>
      <c r="AA594" s="533"/>
      <c r="AB594" s="515"/>
      <c r="AC594" s="533" t="str">
        <f>二年级跳绳附加分</f>
        <v/>
      </c>
      <c r="AD594" s="534" t="str">
        <f>二年级标准分</f>
        <v/>
      </c>
      <c r="AE594" s="534" t="str">
        <f>二年级总分</f>
        <v/>
      </c>
      <c r="AF594" s="517" t="str">
        <f>二年级等级</f>
        <v/>
      </c>
    </row>
    <row r="595" spans="1:32">
      <c r="A595" s="476">
        <v>209</v>
      </c>
      <c r="B595" s="477">
        <v>33</v>
      </c>
      <c r="C595" s="586"/>
      <c r="D595" s="587"/>
      <c r="E595" s="586"/>
      <c r="F595" s="473"/>
      <c r="G595" s="608"/>
      <c r="H595" s="475"/>
      <c r="I595" s="613"/>
      <c r="J595" s="614"/>
      <c r="K595" s="614"/>
      <c r="L595" s="649"/>
      <c r="M595" s="644"/>
      <c r="N595" s="505" t="str">
        <f>二年级BMI</f>
        <v/>
      </c>
      <c r="O595" s="499" t="str">
        <f>二年级BMI等级</f>
        <v/>
      </c>
      <c r="P595" s="500" t="str">
        <f>二年级BMI得分</f>
        <v/>
      </c>
      <c r="Q595" s="515" t="str">
        <f>二年级肺活量得分</f>
        <v/>
      </c>
      <c r="R595" s="512" t="str">
        <f>二年级等级</f>
        <v/>
      </c>
      <c r="S595" s="516" t="str">
        <f>二年级50米跑得分</f>
        <v/>
      </c>
      <c r="T595" s="517" t="str">
        <f>二年级等级</f>
        <v/>
      </c>
      <c r="U595" s="516" t="str">
        <f>二年级坐位体前屈得分</f>
        <v/>
      </c>
      <c r="V595" s="517" t="str">
        <f>二年级等级</f>
        <v/>
      </c>
      <c r="W595" s="516" t="str">
        <f>二年级一分钟跳绳得分</f>
        <v/>
      </c>
      <c r="X595" s="517" t="str">
        <f>二年级等级</f>
        <v/>
      </c>
      <c r="Y595" s="515"/>
      <c r="Z595" s="518"/>
      <c r="AA595" s="533"/>
      <c r="AB595" s="515"/>
      <c r="AC595" s="533" t="str">
        <f>二年级跳绳附加分</f>
        <v/>
      </c>
      <c r="AD595" s="534" t="str">
        <f>二年级标准分</f>
        <v/>
      </c>
      <c r="AE595" s="534" t="str">
        <f>二年级总分</f>
        <v/>
      </c>
      <c r="AF595" s="517" t="str">
        <f>二年级等级</f>
        <v/>
      </c>
    </row>
    <row r="596" spans="1:32">
      <c r="A596" s="476">
        <v>209</v>
      </c>
      <c r="B596" s="477">
        <v>34</v>
      </c>
      <c r="C596" s="586"/>
      <c r="D596" s="587"/>
      <c r="E596" s="586"/>
      <c r="F596" s="473"/>
      <c r="G596" s="612"/>
      <c r="H596" s="475"/>
      <c r="I596" s="613"/>
      <c r="J596" s="614"/>
      <c r="K596" s="614"/>
      <c r="L596" s="649"/>
      <c r="M596" s="644"/>
      <c r="N596" s="505" t="str">
        <f>二年级BMI</f>
        <v/>
      </c>
      <c r="O596" s="499" t="str">
        <f>二年级BMI等级</f>
        <v/>
      </c>
      <c r="P596" s="500" t="str">
        <f>二年级BMI得分</f>
        <v/>
      </c>
      <c r="Q596" s="515" t="str">
        <f>二年级肺活量得分</f>
        <v/>
      </c>
      <c r="R596" s="512" t="str">
        <f>二年级等级</f>
        <v/>
      </c>
      <c r="S596" s="516" t="str">
        <f>二年级50米跑得分</f>
        <v/>
      </c>
      <c r="T596" s="517" t="str">
        <f>二年级等级</f>
        <v/>
      </c>
      <c r="U596" s="516" t="str">
        <f>二年级坐位体前屈得分</f>
        <v/>
      </c>
      <c r="V596" s="517" t="str">
        <f>二年级等级</f>
        <v/>
      </c>
      <c r="W596" s="516" t="str">
        <f>二年级一分钟跳绳得分</f>
        <v/>
      </c>
      <c r="X596" s="517" t="str">
        <f>二年级等级</f>
        <v/>
      </c>
      <c r="Y596" s="515"/>
      <c r="Z596" s="518"/>
      <c r="AA596" s="533"/>
      <c r="AB596" s="515"/>
      <c r="AC596" s="533" t="str">
        <f>二年级跳绳附加分</f>
        <v/>
      </c>
      <c r="AD596" s="534" t="str">
        <f>二年级标准分</f>
        <v/>
      </c>
      <c r="AE596" s="534" t="str">
        <f>二年级总分</f>
        <v/>
      </c>
      <c r="AF596" s="517" t="str">
        <f>二年级等级</f>
        <v/>
      </c>
    </row>
    <row r="597" spans="1:32">
      <c r="A597" s="476">
        <v>209</v>
      </c>
      <c r="B597" s="477">
        <v>35</v>
      </c>
      <c r="C597" s="586"/>
      <c r="D597" s="587"/>
      <c r="E597" s="586"/>
      <c r="F597" s="473"/>
      <c r="G597" s="612"/>
      <c r="H597" s="475"/>
      <c r="I597" s="613"/>
      <c r="J597" s="614"/>
      <c r="K597" s="614"/>
      <c r="L597" s="649"/>
      <c r="M597" s="644"/>
      <c r="N597" s="505" t="str">
        <f>二年级BMI</f>
        <v/>
      </c>
      <c r="O597" s="499" t="str">
        <f>二年级BMI等级</f>
        <v/>
      </c>
      <c r="P597" s="500" t="str">
        <f>二年级BMI得分</f>
        <v/>
      </c>
      <c r="Q597" s="515" t="str">
        <f>二年级肺活量得分</f>
        <v/>
      </c>
      <c r="R597" s="512" t="str">
        <f>二年级等级</f>
        <v/>
      </c>
      <c r="S597" s="516" t="str">
        <f>二年级50米跑得分</f>
        <v/>
      </c>
      <c r="T597" s="517" t="str">
        <f>二年级等级</f>
        <v/>
      </c>
      <c r="U597" s="516" t="str">
        <f>二年级坐位体前屈得分</f>
        <v/>
      </c>
      <c r="V597" s="517" t="str">
        <f>二年级等级</f>
        <v/>
      </c>
      <c r="W597" s="516" t="str">
        <f>二年级一分钟跳绳得分</f>
        <v/>
      </c>
      <c r="X597" s="517" t="str">
        <f>二年级等级</f>
        <v/>
      </c>
      <c r="Y597" s="515"/>
      <c r="Z597" s="518"/>
      <c r="AA597" s="533"/>
      <c r="AB597" s="515"/>
      <c r="AC597" s="533" t="str">
        <f>二年级跳绳附加分</f>
        <v/>
      </c>
      <c r="AD597" s="534" t="str">
        <f>二年级标准分</f>
        <v/>
      </c>
      <c r="AE597" s="534" t="str">
        <f>二年级总分</f>
        <v/>
      </c>
      <c r="AF597" s="517" t="str">
        <f>二年级等级</f>
        <v/>
      </c>
    </row>
    <row r="598" spans="1:32">
      <c r="A598" s="476">
        <v>209</v>
      </c>
      <c r="B598" s="477">
        <v>36</v>
      </c>
      <c r="C598" s="586"/>
      <c r="D598" s="587"/>
      <c r="E598" s="586"/>
      <c r="F598" s="473"/>
      <c r="G598" s="608"/>
      <c r="H598" s="475"/>
      <c r="I598" s="613"/>
      <c r="J598" s="614"/>
      <c r="K598" s="614"/>
      <c r="L598" s="649"/>
      <c r="M598" s="644"/>
      <c r="N598" s="505" t="str">
        <f>二年级BMI</f>
        <v/>
      </c>
      <c r="O598" s="499" t="str">
        <f>二年级BMI等级</f>
        <v/>
      </c>
      <c r="P598" s="500" t="str">
        <f>二年级BMI得分</f>
        <v/>
      </c>
      <c r="Q598" s="515" t="str">
        <f>二年级肺活量得分</f>
        <v/>
      </c>
      <c r="R598" s="512" t="str">
        <f>二年级等级</f>
        <v/>
      </c>
      <c r="S598" s="516" t="str">
        <f>二年级50米跑得分</f>
        <v/>
      </c>
      <c r="T598" s="517" t="str">
        <f>二年级等级</f>
        <v/>
      </c>
      <c r="U598" s="516" t="str">
        <f>二年级坐位体前屈得分</f>
        <v/>
      </c>
      <c r="V598" s="517" t="str">
        <f>二年级等级</f>
        <v/>
      </c>
      <c r="W598" s="516" t="str">
        <f>二年级一分钟跳绳得分</f>
        <v/>
      </c>
      <c r="X598" s="517" t="str">
        <f>二年级等级</f>
        <v/>
      </c>
      <c r="Y598" s="515"/>
      <c r="Z598" s="518"/>
      <c r="AA598" s="533"/>
      <c r="AB598" s="515"/>
      <c r="AC598" s="533" t="str">
        <f>二年级跳绳附加分</f>
        <v/>
      </c>
      <c r="AD598" s="534" t="str">
        <f>二年级标准分</f>
        <v/>
      </c>
      <c r="AE598" s="534" t="str">
        <f>二年级总分</f>
        <v/>
      </c>
      <c r="AF598" s="517" t="str">
        <f>二年级等级</f>
        <v/>
      </c>
    </row>
    <row r="599" spans="1:32">
      <c r="A599" s="476">
        <v>209</v>
      </c>
      <c r="B599" s="477">
        <v>37</v>
      </c>
      <c r="C599" s="586"/>
      <c r="D599" s="587"/>
      <c r="E599" s="586"/>
      <c r="F599" s="473"/>
      <c r="G599" s="608"/>
      <c r="H599" s="475"/>
      <c r="I599" s="613"/>
      <c r="J599" s="614"/>
      <c r="K599" s="614"/>
      <c r="L599" s="649"/>
      <c r="M599" s="644"/>
      <c r="N599" s="505" t="str">
        <f>二年级BMI</f>
        <v/>
      </c>
      <c r="O599" s="499" t="str">
        <f>二年级BMI等级</f>
        <v/>
      </c>
      <c r="P599" s="500" t="str">
        <f>二年级BMI得分</f>
        <v/>
      </c>
      <c r="Q599" s="515" t="str">
        <f>二年级肺活量得分</f>
        <v/>
      </c>
      <c r="R599" s="512" t="str">
        <f>二年级等级</f>
        <v/>
      </c>
      <c r="S599" s="516" t="str">
        <f>二年级50米跑得分</f>
        <v/>
      </c>
      <c r="T599" s="517" t="str">
        <f>二年级等级</f>
        <v/>
      </c>
      <c r="U599" s="516" t="str">
        <f>二年级坐位体前屈得分</f>
        <v/>
      </c>
      <c r="V599" s="517" t="str">
        <f>二年级等级</f>
        <v/>
      </c>
      <c r="W599" s="516" t="str">
        <f>二年级一分钟跳绳得分</f>
        <v/>
      </c>
      <c r="X599" s="517" t="str">
        <f>二年级等级</f>
        <v/>
      </c>
      <c r="Y599" s="515"/>
      <c r="Z599" s="518"/>
      <c r="AA599" s="533"/>
      <c r="AB599" s="515"/>
      <c r="AC599" s="533" t="str">
        <f>二年级跳绳附加分</f>
        <v/>
      </c>
      <c r="AD599" s="534" t="str">
        <f>二年级标准分</f>
        <v/>
      </c>
      <c r="AE599" s="534" t="str">
        <f>二年级总分</f>
        <v/>
      </c>
      <c r="AF599" s="517" t="str">
        <f>二年级等级</f>
        <v/>
      </c>
    </row>
    <row r="600" spans="1:32">
      <c r="A600" s="476">
        <v>209</v>
      </c>
      <c r="B600" s="477">
        <v>38</v>
      </c>
      <c r="C600" s="586"/>
      <c r="D600" s="587"/>
      <c r="E600" s="586"/>
      <c r="F600" s="473"/>
      <c r="G600" s="608"/>
      <c r="H600" s="475"/>
      <c r="I600" s="613"/>
      <c r="J600" s="614"/>
      <c r="K600" s="614"/>
      <c r="L600" s="649"/>
      <c r="M600" s="644"/>
      <c r="N600" s="505" t="str">
        <f>二年级BMI</f>
        <v/>
      </c>
      <c r="O600" s="499" t="str">
        <f>二年级BMI等级</f>
        <v/>
      </c>
      <c r="P600" s="500" t="str">
        <f>二年级BMI得分</f>
        <v/>
      </c>
      <c r="Q600" s="515" t="str">
        <f>二年级肺活量得分</f>
        <v/>
      </c>
      <c r="R600" s="512" t="str">
        <f>二年级等级</f>
        <v/>
      </c>
      <c r="S600" s="516" t="str">
        <f>二年级50米跑得分</f>
        <v/>
      </c>
      <c r="T600" s="517" t="str">
        <f>二年级等级</f>
        <v/>
      </c>
      <c r="U600" s="516" t="str">
        <f>二年级坐位体前屈得分</f>
        <v/>
      </c>
      <c r="V600" s="517" t="str">
        <f>二年级等级</f>
        <v/>
      </c>
      <c r="W600" s="516" t="str">
        <f>二年级一分钟跳绳得分</f>
        <v/>
      </c>
      <c r="X600" s="517" t="str">
        <f>二年级等级</f>
        <v/>
      </c>
      <c r="Y600" s="515"/>
      <c r="Z600" s="518"/>
      <c r="AA600" s="533"/>
      <c r="AB600" s="515"/>
      <c r="AC600" s="533" t="str">
        <f>二年级跳绳附加分</f>
        <v/>
      </c>
      <c r="AD600" s="534" t="str">
        <f>二年级标准分</f>
        <v/>
      </c>
      <c r="AE600" s="534" t="str">
        <f>二年级总分</f>
        <v/>
      </c>
      <c r="AF600" s="517" t="str">
        <f>二年级等级</f>
        <v/>
      </c>
    </row>
    <row r="601" spans="1:32">
      <c r="A601" s="476">
        <v>209</v>
      </c>
      <c r="B601" s="477">
        <v>39</v>
      </c>
      <c r="C601" s="586"/>
      <c r="D601" s="587"/>
      <c r="E601" s="586"/>
      <c r="F601" s="473"/>
      <c r="G601" s="608"/>
      <c r="H601" s="475"/>
      <c r="I601" s="613"/>
      <c r="J601" s="614"/>
      <c r="K601" s="614"/>
      <c r="L601" s="649"/>
      <c r="M601" s="644"/>
      <c r="N601" s="505" t="str">
        <f>二年级BMI</f>
        <v/>
      </c>
      <c r="O601" s="499" t="str">
        <f>二年级BMI等级</f>
        <v/>
      </c>
      <c r="P601" s="500" t="str">
        <f>二年级BMI得分</f>
        <v/>
      </c>
      <c r="Q601" s="515" t="str">
        <f>二年级肺活量得分</f>
        <v/>
      </c>
      <c r="R601" s="512" t="str">
        <f>二年级等级</f>
        <v/>
      </c>
      <c r="S601" s="516" t="str">
        <f>二年级50米跑得分</f>
        <v/>
      </c>
      <c r="T601" s="517" t="str">
        <f>二年级等级</f>
        <v/>
      </c>
      <c r="U601" s="516" t="str">
        <f>二年级坐位体前屈得分</f>
        <v/>
      </c>
      <c r="V601" s="517" t="str">
        <f>二年级等级</f>
        <v/>
      </c>
      <c r="W601" s="516" t="str">
        <f>二年级一分钟跳绳得分</f>
        <v/>
      </c>
      <c r="X601" s="517" t="str">
        <f>二年级等级</f>
        <v/>
      </c>
      <c r="Y601" s="515"/>
      <c r="Z601" s="518"/>
      <c r="AA601" s="533"/>
      <c r="AB601" s="515"/>
      <c r="AC601" s="533" t="str">
        <f>二年级跳绳附加分</f>
        <v/>
      </c>
      <c r="AD601" s="534" t="str">
        <f>二年级标准分</f>
        <v/>
      </c>
      <c r="AE601" s="534" t="str">
        <f>二年级总分</f>
        <v/>
      </c>
      <c r="AF601" s="517" t="str">
        <f>二年级等级</f>
        <v/>
      </c>
    </row>
    <row r="602" spans="1:32">
      <c r="A602" s="476">
        <v>209</v>
      </c>
      <c r="B602" s="477">
        <v>40</v>
      </c>
      <c r="C602" s="586"/>
      <c r="D602" s="587"/>
      <c r="E602" s="586"/>
      <c r="F602" s="473"/>
      <c r="G602" s="608"/>
      <c r="H602" s="475"/>
      <c r="I602" s="613"/>
      <c r="J602" s="614"/>
      <c r="K602" s="614"/>
      <c r="L602" s="649"/>
      <c r="M602" s="644"/>
      <c r="N602" s="505" t="str">
        <f>二年级BMI</f>
        <v/>
      </c>
      <c r="O602" s="499" t="str">
        <f>二年级BMI等级</f>
        <v/>
      </c>
      <c r="P602" s="500" t="str">
        <f>二年级BMI得分</f>
        <v/>
      </c>
      <c r="Q602" s="515" t="str">
        <f>二年级肺活量得分</f>
        <v/>
      </c>
      <c r="R602" s="512" t="str">
        <f>二年级等级</f>
        <v/>
      </c>
      <c r="S602" s="516" t="str">
        <f>二年级50米跑得分</f>
        <v/>
      </c>
      <c r="T602" s="517" t="str">
        <f>二年级等级</f>
        <v/>
      </c>
      <c r="U602" s="516" t="str">
        <f>二年级坐位体前屈得分</f>
        <v/>
      </c>
      <c r="V602" s="517" t="str">
        <f>二年级等级</f>
        <v/>
      </c>
      <c r="W602" s="516" t="str">
        <f>二年级一分钟跳绳得分</f>
        <v/>
      </c>
      <c r="X602" s="517" t="str">
        <f>二年级等级</f>
        <v/>
      </c>
      <c r="Y602" s="515"/>
      <c r="Z602" s="518"/>
      <c r="AA602" s="533"/>
      <c r="AB602" s="515"/>
      <c r="AC602" s="533" t="str">
        <f>二年级跳绳附加分</f>
        <v/>
      </c>
      <c r="AD602" s="534" t="str">
        <f>二年级标准分</f>
        <v/>
      </c>
      <c r="AE602" s="534" t="str">
        <f>二年级总分</f>
        <v/>
      </c>
      <c r="AF602" s="517" t="str">
        <f>二年级等级</f>
        <v/>
      </c>
    </row>
    <row r="603" spans="1:32">
      <c r="A603" s="476">
        <v>209</v>
      </c>
      <c r="B603" s="477">
        <v>41</v>
      </c>
      <c r="C603" s="586"/>
      <c r="D603" s="587"/>
      <c r="E603" s="586"/>
      <c r="F603" s="473"/>
      <c r="G603" s="608"/>
      <c r="H603" s="475"/>
      <c r="I603" s="613"/>
      <c r="J603" s="614"/>
      <c r="K603" s="614"/>
      <c r="L603" s="649"/>
      <c r="M603" s="644"/>
      <c r="N603" s="505" t="str">
        <f>二年级BMI</f>
        <v/>
      </c>
      <c r="O603" s="499" t="str">
        <f>二年级BMI等级</f>
        <v/>
      </c>
      <c r="P603" s="500" t="str">
        <f>二年级BMI得分</f>
        <v/>
      </c>
      <c r="Q603" s="515" t="str">
        <f>二年级肺活量得分</f>
        <v/>
      </c>
      <c r="R603" s="512" t="str">
        <f>二年级等级</f>
        <v/>
      </c>
      <c r="S603" s="516" t="str">
        <f>二年级50米跑得分</f>
        <v/>
      </c>
      <c r="T603" s="517" t="str">
        <f>二年级等级</f>
        <v/>
      </c>
      <c r="U603" s="516" t="str">
        <f>二年级坐位体前屈得分</f>
        <v/>
      </c>
      <c r="V603" s="517" t="str">
        <f>二年级等级</f>
        <v/>
      </c>
      <c r="W603" s="516" t="str">
        <f>二年级一分钟跳绳得分</f>
        <v/>
      </c>
      <c r="X603" s="517" t="str">
        <f>二年级等级</f>
        <v/>
      </c>
      <c r="Y603" s="515"/>
      <c r="Z603" s="518"/>
      <c r="AA603" s="533"/>
      <c r="AB603" s="515"/>
      <c r="AC603" s="533" t="str">
        <f>二年级跳绳附加分</f>
        <v/>
      </c>
      <c r="AD603" s="534" t="str">
        <f>二年级标准分</f>
        <v/>
      </c>
      <c r="AE603" s="534" t="str">
        <f>二年级总分</f>
        <v/>
      </c>
      <c r="AF603" s="517" t="str">
        <f>二年级等级</f>
        <v/>
      </c>
    </row>
    <row r="604" spans="1:32">
      <c r="A604" s="476">
        <v>209</v>
      </c>
      <c r="B604" s="477">
        <v>42</v>
      </c>
      <c r="C604" s="586"/>
      <c r="D604" s="587"/>
      <c r="E604" s="586"/>
      <c r="F604" s="473"/>
      <c r="G604" s="608"/>
      <c r="H604" s="475"/>
      <c r="I604" s="613"/>
      <c r="J604" s="614"/>
      <c r="K604" s="614"/>
      <c r="L604" s="649"/>
      <c r="M604" s="644"/>
      <c r="N604" s="505" t="str">
        <f>二年级BMI</f>
        <v/>
      </c>
      <c r="O604" s="499" t="str">
        <f>二年级BMI等级</f>
        <v/>
      </c>
      <c r="P604" s="500" t="str">
        <f>二年级BMI得分</f>
        <v/>
      </c>
      <c r="Q604" s="515" t="str">
        <f>二年级肺活量得分</f>
        <v/>
      </c>
      <c r="R604" s="512" t="str">
        <f>二年级等级</f>
        <v/>
      </c>
      <c r="S604" s="516" t="str">
        <f>二年级50米跑得分</f>
        <v/>
      </c>
      <c r="T604" s="517" t="str">
        <f>二年级等级</f>
        <v/>
      </c>
      <c r="U604" s="516" t="str">
        <f>二年级坐位体前屈得分</f>
        <v/>
      </c>
      <c r="V604" s="517" t="str">
        <f>二年级等级</f>
        <v/>
      </c>
      <c r="W604" s="516" t="str">
        <f>二年级一分钟跳绳得分</f>
        <v/>
      </c>
      <c r="X604" s="517" t="str">
        <f>二年级等级</f>
        <v/>
      </c>
      <c r="Y604" s="515"/>
      <c r="Z604" s="518"/>
      <c r="AA604" s="533"/>
      <c r="AB604" s="515"/>
      <c r="AC604" s="533" t="str">
        <f>二年级跳绳附加分</f>
        <v/>
      </c>
      <c r="AD604" s="534" t="str">
        <f>二年级标准分</f>
        <v/>
      </c>
      <c r="AE604" s="534" t="str">
        <f>二年级总分</f>
        <v/>
      </c>
      <c r="AF604" s="517" t="str">
        <f>二年级等级</f>
        <v/>
      </c>
    </row>
    <row r="605" spans="1:32">
      <c r="A605" s="476">
        <v>209</v>
      </c>
      <c r="B605" s="477">
        <v>43</v>
      </c>
      <c r="C605" s="586"/>
      <c r="D605" s="587"/>
      <c r="E605" s="586"/>
      <c r="F605" s="473"/>
      <c r="G605" s="608"/>
      <c r="H605" s="475"/>
      <c r="I605" s="613"/>
      <c r="J605" s="614"/>
      <c r="K605" s="614"/>
      <c r="L605" s="649"/>
      <c r="M605" s="644"/>
      <c r="N605" s="505" t="str">
        <f>二年级BMI</f>
        <v/>
      </c>
      <c r="O605" s="499" t="str">
        <f>二年级BMI等级</f>
        <v/>
      </c>
      <c r="P605" s="500" t="str">
        <f>二年级BMI得分</f>
        <v/>
      </c>
      <c r="Q605" s="515" t="str">
        <f>二年级肺活量得分</f>
        <v/>
      </c>
      <c r="R605" s="512" t="str">
        <f>二年级等级</f>
        <v/>
      </c>
      <c r="S605" s="516" t="str">
        <f>二年级50米跑得分</f>
        <v/>
      </c>
      <c r="T605" s="517" t="str">
        <f>二年级等级</f>
        <v/>
      </c>
      <c r="U605" s="516" t="str">
        <f>二年级坐位体前屈得分</f>
        <v/>
      </c>
      <c r="V605" s="517" t="str">
        <f>二年级等级</f>
        <v/>
      </c>
      <c r="W605" s="516" t="str">
        <f>二年级一分钟跳绳得分</f>
        <v/>
      </c>
      <c r="X605" s="517" t="str">
        <f>二年级等级</f>
        <v/>
      </c>
      <c r="Y605" s="515"/>
      <c r="Z605" s="518"/>
      <c r="AA605" s="533"/>
      <c r="AB605" s="515"/>
      <c r="AC605" s="533" t="str">
        <f>二年级跳绳附加分</f>
        <v/>
      </c>
      <c r="AD605" s="534" t="str">
        <f>二年级标准分</f>
        <v/>
      </c>
      <c r="AE605" s="534" t="str">
        <f>二年级总分</f>
        <v/>
      </c>
      <c r="AF605" s="517" t="str">
        <f>二年级等级</f>
        <v/>
      </c>
    </row>
    <row r="606" spans="1:32">
      <c r="A606" s="476">
        <v>209</v>
      </c>
      <c r="B606" s="477">
        <v>44</v>
      </c>
      <c r="C606" s="586"/>
      <c r="D606" s="587"/>
      <c r="E606" s="586"/>
      <c r="F606" s="473"/>
      <c r="G606" s="608"/>
      <c r="H606" s="475"/>
      <c r="I606" s="613"/>
      <c r="J606" s="614"/>
      <c r="K606" s="614"/>
      <c r="L606" s="649"/>
      <c r="M606" s="644"/>
      <c r="N606" s="505" t="str">
        <f>二年级BMI</f>
        <v/>
      </c>
      <c r="O606" s="499" t="str">
        <f>二年级BMI等级</f>
        <v/>
      </c>
      <c r="P606" s="500" t="str">
        <f>二年级BMI得分</f>
        <v/>
      </c>
      <c r="Q606" s="515" t="str">
        <f>二年级肺活量得分</f>
        <v/>
      </c>
      <c r="R606" s="512" t="str">
        <f>二年级等级</f>
        <v/>
      </c>
      <c r="S606" s="516" t="str">
        <f>二年级50米跑得分</f>
        <v/>
      </c>
      <c r="T606" s="517" t="str">
        <f>二年级等级</f>
        <v/>
      </c>
      <c r="U606" s="516" t="str">
        <f>二年级坐位体前屈得分</f>
        <v/>
      </c>
      <c r="V606" s="517" t="str">
        <f>二年级等级</f>
        <v/>
      </c>
      <c r="W606" s="516" t="str">
        <f>二年级一分钟跳绳得分</f>
        <v/>
      </c>
      <c r="X606" s="517" t="str">
        <f>二年级等级</f>
        <v/>
      </c>
      <c r="Y606" s="515"/>
      <c r="Z606" s="518"/>
      <c r="AA606" s="533"/>
      <c r="AB606" s="515"/>
      <c r="AC606" s="533" t="str">
        <f>二年级跳绳附加分</f>
        <v/>
      </c>
      <c r="AD606" s="534" t="str">
        <f>二年级标准分</f>
        <v/>
      </c>
      <c r="AE606" s="534" t="str">
        <f>二年级总分</f>
        <v/>
      </c>
      <c r="AF606" s="517" t="str">
        <f>二年级等级</f>
        <v/>
      </c>
    </row>
    <row r="607" spans="1:32">
      <c r="A607" s="476">
        <v>209</v>
      </c>
      <c r="B607" s="477">
        <v>45</v>
      </c>
      <c r="C607" s="586"/>
      <c r="D607" s="587"/>
      <c r="E607" s="586"/>
      <c r="F607" s="473"/>
      <c r="G607" s="608"/>
      <c r="H607" s="475"/>
      <c r="I607" s="613"/>
      <c r="J607" s="614"/>
      <c r="K607" s="614"/>
      <c r="L607" s="649"/>
      <c r="M607" s="644"/>
      <c r="N607" s="505" t="str">
        <f>二年级BMI</f>
        <v/>
      </c>
      <c r="O607" s="499" t="str">
        <f>二年级BMI等级</f>
        <v/>
      </c>
      <c r="P607" s="500" t="str">
        <f>二年级BMI得分</f>
        <v/>
      </c>
      <c r="Q607" s="515" t="str">
        <f>二年级肺活量得分</f>
        <v/>
      </c>
      <c r="R607" s="512" t="str">
        <f>二年级等级</f>
        <v/>
      </c>
      <c r="S607" s="516" t="str">
        <f>二年级50米跑得分</f>
        <v/>
      </c>
      <c r="T607" s="517" t="str">
        <f>二年级等级</f>
        <v/>
      </c>
      <c r="U607" s="516" t="str">
        <f>二年级坐位体前屈得分</f>
        <v/>
      </c>
      <c r="V607" s="517" t="str">
        <f>二年级等级</f>
        <v/>
      </c>
      <c r="W607" s="516" t="str">
        <f>二年级一分钟跳绳得分</f>
        <v/>
      </c>
      <c r="X607" s="517" t="str">
        <f>二年级等级</f>
        <v/>
      </c>
      <c r="Y607" s="515"/>
      <c r="Z607" s="518"/>
      <c r="AA607" s="533"/>
      <c r="AB607" s="515"/>
      <c r="AC607" s="533" t="str">
        <f>二年级跳绳附加分</f>
        <v/>
      </c>
      <c r="AD607" s="534" t="str">
        <f>二年级标准分</f>
        <v/>
      </c>
      <c r="AE607" s="534" t="str">
        <f>二年级总分</f>
        <v/>
      </c>
      <c r="AF607" s="517" t="str">
        <f>二年级等级</f>
        <v/>
      </c>
    </row>
    <row r="608" spans="1:32">
      <c r="A608" s="476">
        <v>209</v>
      </c>
      <c r="B608" s="477">
        <v>46</v>
      </c>
      <c r="C608" s="586"/>
      <c r="D608" s="587"/>
      <c r="E608" s="586"/>
      <c r="F608" s="473"/>
      <c r="G608" s="608"/>
      <c r="H608" s="475"/>
      <c r="I608" s="613"/>
      <c r="J608" s="614"/>
      <c r="K608" s="614"/>
      <c r="L608" s="649"/>
      <c r="M608" s="644"/>
      <c r="N608" s="505" t="str">
        <f>二年级BMI</f>
        <v/>
      </c>
      <c r="O608" s="499" t="str">
        <f>二年级BMI等级</f>
        <v/>
      </c>
      <c r="P608" s="500" t="str">
        <f>二年级BMI得分</f>
        <v/>
      </c>
      <c r="Q608" s="515" t="str">
        <f>二年级肺活量得分</f>
        <v/>
      </c>
      <c r="R608" s="512" t="str">
        <f>二年级等级</f>
        <v/>
      </c>
      <c r="S608" s="516" t="str">
        <f>二年级50米跑得分</f>
        <v/>
      </c>
      <c r="T608" s="517" t="str">
        <f>二年级等级</f>
        <v/>
      </c>
      <c r="U608" s="516" t="str">
        <f>二年级坐位体前屈得分</f>
        <v/>
      </c>
      <c r="V608" s="517" t="str">
        <f>二年级等级</f>
        <v/>
      </c>
      <c r="W608" s="516" t="str">
        <f>二年级一分钟跳绳得分</f>
        <v/>
      </c>
      <c r="X608" s="517" t="str">
        <f>二年级等级</f>
        <v/>
      </c>
      <c r="Y608" s="515"/>
      <c r="Z608" s="518"/>
      <c r="AA608" s="533"/>
      <c r="AB608" s="515"/>
      <c r="AC608" s="533" t="str">
        <f>二年级跳绳附加分</f>
        <v/>
      </c>
      <c r="AD608" s="534" t="str">
        <f>二年级标准分</f>
        <v/>
      </c>
      <c r="AE608" s="534" t="str">
        <f>二年级总分</f>
        <v/>
      </c>
      <c r="AF608" s="517" t="str">
        <f>二年级等级</f>
        <v/>
      </c>
    </row>
    <row r="609" spans="1:32">
      <c r="A609" s="476">
        <v>209</v>
      </c>
      <c r="B609" s="477">
        <v>47</v>
      </c>
      <c r="C609" s="586"/>
      <c r="D609" s="587"/>
      <c r="E609" s="586"/>
      <c r="F609" s="473"/>
      <c r="G609" s="608"/>
      <c r="H609" s="475"/>
      <c r="I609" s="613"/>
      <c r="J609" s="614"/>
      <c r="K609" s="614"/>
      <c r="L609" s="649"/>
      <c r="M609" s="644"/>
      <c r="N609" s="505" t="str">
        <f>二年级BMI</f>
        <v/>
      </c>
      <c r="O609" s="499" t="str">
        <f>二年级BMI等级</f>
        <v/>
      </c>
      <c r="P609" s="500" t="str">
        <f>二年级BMI得分</f>
        <v/>
      </c>
      <c r="Q609" s="515" t="str">
        <f>二年级肺活量得分</f>
        <v/>
      </c>
      <c r="R609" s="512" t="str">
        <f>二年级等级</f>
        <v/>
      </c>
      <c r="S609" s="516" t="str">
        <f>二年级50米跑得分</f>
        <v/>
      </c>
      <c r="T609" s="517" t="str">
        <f>二年级等级</f>
        <v/>
      </c>
      <c r="U609" s="516" t="str">
        <f>二年级坐位体前屈得分</f>
        <v/>
      </c>
      <c r="V609" s="517" t="str">
        <f>二年级等级</f>
        <v/>
      </c>
      <c r="W609" s="516" t="str">
        <f>二年级一分钟跳绳得分</f>
        <v/>
      </c>
      <c r="X609" s="517" t="str">
        <f>二年级等级</f>
        <v/>
      </c>
      <c r="Y609" s="515"/>
      <c r="Z609" s="518"/>
      <c r="AA609" s="533"/>
      <c r="AB609" s="515"/>
      <c r="AC609" s="533" t="str">
        <f>二年级跳绳附加分</f>
        <v/>
      </c>
      <c r="AD609" s="534" t="str">
        <f>二年级标准分</f>
        <v/>
      </c>
      <c r="AE609" s="534" t="str">
        <f>二年级总分</f>
        <v/>
      </c>
      <c r="AF609" s="517" t="str">
        <f>二年级等级</f>
        <v/>
      </c>
    </row>
    <row r="610" spans="1:32">
      <c r="A610" s="476">
        <v>209</v>
      </c>
      <c r="B610" s="477">
        <v>48</v>
      </c>
      <c r="C610" s="586"/>
      <c r="D610" s="587"/>
      <c r="E610" s="586"/>
      <c r="F610" s="473"/>
      <c r="G610" s="608"/>
      <c r="H610" s="475"/>
      <c r="I610" s="613"/>
      <c r="J610" s="614"/>
      <c r="K610" s="614"/>
      <c r="L610" s="649"/>
      <c r="M610" s="644"/>
      <c r="N610" s="505" t="str">
        <f>二年级BMI</f>
        <v/>
      </c>
      <c r="O610" s="499" t="str">
        <f>二年级BMI等级</f>
        <v/>
      </c>
      <c r="P610" s="500" t="str">
        <f>二年级BMI得分</f>
        <v/>
      </c>
      <c r="Q610" s="515" t="str">
        <f>二年级肺活量得分</f>
        <v/>
      </c>
      <c r="R610" s="512" t="str">
        <f>二年级等级</f>
        <v/>
      </c>
      <c r="S610" s="516" t="str">
        <f>二年级50米跑得分</f>
        <v/>
      </c>
      <c r="T610" s="517" t="str">
        <f>二年级等级</f>
        <v/>
      </c>
      <c r="U610" s="516" t="str">
        <f>二年级坐位体前屈得分</f>
        <v/>
      </c>
      <c r="V610" s="517" t="str">
        <f>二年级等级</f>
        <v/>
      </c>
      <c r="W610" s="516" t="str">
        <f>二年级一分钟跳绳得分</f>
        <v/>
      </c>
      <c r="X610" s="517" t="str">
        <f>二年级等级</f>
        <v/>
      </c>
      <c r="Y610" s="515"/>
      <c r="Z610" s="518"/>
      <c r="AA610" s="533"/>
      <c r="AB610" s="515"/>
      <c r="AC610" s="533" t="str">
        <f>二年级跳绳附加分</f>
        <v/>
      </c>
      <c r="AD610" s="534" t="str">
        <f>二年级标准分</f>
        <v/>
      </c>
      <c r="AE610" s="534" t="str">
        <f>二年级总分</f>
        <v/>
      </c>
      <c r="AF610" s="517" t="str">
        <f>二年级等级</f>
        <v/>
      </c>
    </row>
    <row r="611" spans="1:32">
      <c r="A611" s="476">
        <v>209</v>
      </c>
      <c r="B611" s="477">
        <v>49</v>
      </c>
      <c r="C611" s="586"/>
      <c r="D611" s="587"/>
      <c r="E611" s="586"/>
      <c r="F611" s="473"/>
      <c r="G611" s="608"/>
      <c r="H611" s="475"/>
      <c r="I611" s="613"/>
      <c r="J611" s="614"/>
      <c r="K611" s="614"/>
      <c r="L611" s="649"/>
      <c r="M611" s="644"/>
      <c r="N611" s="505" t="str">
        <f>二年级BMI</f>
        <v/>
      </c>
      <c r="O611" s="499" t="str">
        <f>二年级BMI等级</f>
        <v/>
      </c>
      <c r="P611" s="500" t="str">
        <f>二年级BMI得分</f>
        <v/>
      </c>
      <c r="Q611" s="515" t="str">
        <f>二年级肺活量得分</f>
        <v/>
      </c>
      <c r="R611" s="512" t="str">
        <f>二年级等级</f>
        <v/>
      </c>
      <c r="S611" s="516" t="str">
        <f>二年级50米跑得分</f>
        <v/>
      </c>
      <c r="T611" s="517" t="str">
        <f>二年级等级</f>
        <v/>
      </c>
      <c r="U611" s="516" t="str">
        <f>二年级坐位体前屈得分</f>
        <v/>
      </c>
      <c r="V611" s="517" t="str">
        <f>二年级等级</f>
        <v/>
      </c>
      <c r="W611" s="516" t="str">
        <f>二年级一分钟跳绳得分</f>
        <v/>
      </c>
      <c r="X611" s="517" t="str">
        <f>二年级等级</f>
        <v/>
      </c>
      <c r="Y611" s="515"/>
      <c r="Z611" s="518"/>
      <c r="AA611" s="533"/>
      <c r="AB611" s="515"/>
      <c r="AC611" s="533" t="str">
        <f>二年级跳绳附加分</f>
        <v/>
      </c>
      <c r="AD611" s="534" t="str">
        <f>二年级标准分</f>
        <v/>
      </c>
      <c r="AE611" s="534" t="str">
        <f>二年级总分</f>
        <v/>
      </c>
      <c r="AF611" s="517" t="str">
        <f>二年级等级</f>
        <v/>
      </c>
    </row>
    <row r="612" spans="1:32">
      <c r="A612" s="476">
        <v>209</v>
      </c>
      <c r="B612" s="477">
        <v>50</v>
      </c>
      <c r="C612" s="586"/>
      <c r="D612" s="587"/>
      <c r="E612" s="586"/>
      <c r="F612" s="473"/>
      <c r="G612" s="608"/>
      <c r="H612" s="475"/>
      <c r="I612" s="613"/>
      <c r="J612" s="614"/>
      <c r="K612" s="614"/>
      <c r="L612" s="649"/>
      <c r="M612" s="644"/>
      <c r="N612" s="505" t="str">
        <f>二年级BMI</f>
        <v/>
      </c>
      <c r="O612" s="499" t="str">
        <f>二年级BMI等级</f>
        <v/>
      </c>
      <c r="P612" s="500" t="str">
        <f>二年级BMI得分</f>
        <v/>
      </c>
      <c r="Q612" s="515" t="str">
        <f>二年级肺活量得分</f>
        <v/>
      </c>
      <c r="R612" s="512" t="str">
        <f>二年级等级</f>
        <v/>
      </c>
      <c r="S612" s="516" t="str">
        <f>二年级50米跑得分</f>
        <v/>
      </c>
      <c r="T612" s="517" t="str">
        <f>二年级等级</f>
        <v/>
      </c>
      <c r="U612" s="516" t="str">
        <f>二年级坐位体前屈得分</f>
        <v/>
      </c>
      <c r="V612" s="517" t="str">
        <f>二年级等级</f>
        <v/>
      </c>
      <c r="W612" s="516" t="str">
        <f>二年级一分钟跳绳得分</f>
        <v/>
      </c>
      <c r="X612" s="517" t="str">
        <f>二年级等级</f>
        <v/>
      </c>
      <c r="Y612" s="515"/>
      <c r="Z612" s="518"/>
      <c r="AA612" s="533"/>
      <c r="AB612" s="515"/>
      <c r="AC612" s="533" t="str">
        <f>二年级跳绳附加分</f>
        <v/>
      </c>
      <c r="AD612" s="534" t="str">
        <f>二年级标准分</f>
        <v/>
      </c>
      <c r="AE612" s="534" t="str">
        <f>二年级总分</f>
        <v/>
      </c>
      <c r="AF612" s="517" t="str">
        <f>二年级等级</f>
        <v/>
      </c>
    </row>
    <row r="613" spans="1:32">
      <c r="A613" s="476">
        <v>209</v>
      </c>
      <c r="B613" s="477">
        <v>51</v>
      </c>
      <c r="C613" s="586"/>
      <c r="D613" s="587"/>
      <c r="E613" s="586"/>
      <c r="F613" s="473"/>
      <c r="G613" s="608"/>
      <c r="H613" s="475"/>
      <c r="I613" s="613"/>
      <c r="J613" s="614"/>
      <c r="K613" s="614"/>
      <c r="L613" s="649"/>
      <c r="M613" s="644"/>
      <c r="N613" s="505" t="str">
        <f>二年级BMI</f>
        <v/>
      </c>
      <c r="O613" s="499" t="str">
        <f>二年级BMI等级</f>
        <v/>
      </c>
      <c r="P613" s="500" t="str">
        <f>二年级BMI得分</f>
        <v/>
      </c>
      <c r="Q613" s="515" t="str">
        <f>二年级肺活量得分</f>
        <v/>
      </c>
      <c r="R613" s="512" t="str">
        <f>二年级等级</f>
        <v/>
      </c>
      <c r="S613" s="516" t="str">
        <f>二年级50米跑得分</f>
        <v/>
      </c>
      <c r="T613" s="517" t="str">
        <f>二年级等级</f>
        <v/>
      </c>
      <c r="U613" s="516" t="str">
        <f>二年级坐位体前屈得分</f>
        <v/>
      </c>
      <c r="V613" s="517" t="str">
        <f>二年级等级</f>
        <v/>
      </c>
      <c r="W613" s="516" t="str">
        <f>二年级一分钟跳绳得分</f>
        <v/>
      </c>
      <c r="X613" s="517" t="str">
        <f>二年级等级</f>
        <v/>
      </c>
      <c r="Y613" s="515"/>
      <c r="Z613" s="518"/>
      <c r="AA613" s="533"/>
      <c r="AB613" s="515"/>
      <c r="AC613" s="533" t="str">
        <f>二年级跳绳附加分</f>
        <v/>
      </c>
      <c r="AD613" s="534" t="str">
        <f>二年级标准分</f>
        <v/>
      </c>
      <c r="AE613" s="534" t="str">
        <f>二年级总分</f>
        <v/>
      </c>
      <c r="AF613" s="517" t="str">
        <f>二年级等级</f>
        <v/>
      </c>
    </row>
    <row r="614" spans="1:32">
      <c r="A614" s="476">
        <v>209</v>
      </c>
      <c r="B614" s="477">
        <v>52</v>
      </c>
      <c r="C614" s="586"/>
      <c r="D614" s="587"/>
      <c r="E614" s="586"/>
      <c r="F614" s="473"/>
      <c r="G614" s="608"/>
      <c r="H614" s="475"/>
      <c r="I614" s="613"/>
      <c r="J614" s="614"/>
      <c r="K614" s="614"/>
      <c r="L614" s="649"/>
      <c r="M614" s="644"/>
      <c r="N614" s="505" t="str">
        <f>二年级BMI</f>
        <v/>
      </c>
      <c r="O614" s="499" t="str">
        <f>二年级BMI等级</f>
        <v/>
      </c>
      <c r="P614" s="500" t="str">
        <f>二年级BMI得分</f>
        <v/>
      </c>
      <c r="Q614" s="515" t="str">
        <f>二年级肺活量得分</f>
        <v/>
      </c>
      <c r="R614" s="512" t="str">
        <f>二年级等级</f>
        <v/>
      </c>
      <c r="S614" s="516" t="str">
        <f>二年级50米跑得分</f>
        <v/>
      </c>
      <c r="T614" s="517" t="str">
        <f>二年级等级</f>
        <v/>
      </c>
      <c r="U614" s="516" t="str">
        <f>二年级坐位体前屈得分</f>
        <v/>
      </c>
      <c r="V614" s="517" t="str">
        <f>二年级等级</f>
        <v/>
      </c>
      <c r="W614" s="516" t="str">
        <f>二年级一分钟跳绳得分</f>
        <v/>
      </c>
      <c r="X614" s="517" t="str">
        <f>二年级等级</f>
        <v/>
      </c>
      <c r="Y614" s="515"/>
      <c r="Z614" s="518"/>
      <c r="AA614" s="533"/>
      <c r="AB614" s="515"/>
      <c r="AC614" s="533" t="str">
        <f>二年级跳绳附加分</f>
        <v/>
      </c>
      <c r="AD614" s="534" t="str">
        <f>二年级标准分</f>
        <v/>
      </c>
      <c r="AE614" s="534" t="str">
        <f>二年级总分</f>
        <v/>
      </c>
      <c r="AF614" s="517" t="str">
        <f>二年级等级</f>
        <v/>
      </c>
    </row>
    <row r="615" spans="1:32">
      <c r="A615" s="476">
        <v>209</v>
      </c>
      <c r="B615" s="477">
        <v>53</v>
      </c>
      <c r="C615" s="586"/>
      <c r="D615" s="587"/>
      <c r="E615" s="586"/>
      <c r="F615" s="473"/>
      <c r="G615" s="608"/>
      <c r="H615" s="475"/>
      <c r="I615" s="613"/>
      <c r="J615" s="614"/>
      <c r="K615" s="614"/>
      <c r="L615" s="649"/>
      <c r="M615" s="644"/>
      <c r="N615" s="505" t="str">
        <f>二年级BMI</f>
        <v/>
      </c>
      <c r="O615" s="499" t="str">
        <f>二年级BMI等级</f>
        <v/>
      </c>
      <c r="P615" s="500" t="str">
        <f>二年级BMI得分</f>
        <v/>
      </c>
      <c r="Q615" s="515" t="str">
        <f>二年级肺活量得分</f>
        <v/>
      </c>
      <c r="R615" s="512" t="str">
        <f>二年级等级</f>
        <v/>
      </c>
      <c r="S615" s="516" t="str">
        <f>二年级50米跑得分</f>
        <v/>
      </c>
      <c r="T615" s="517" t="str">
        <f>二年级等级</f>
        <v/>
      </c>
      <c r="U615" s="516" t="str">
        <f>二年级坐位体前屈得分</f>
        <v/>
      </c>
      <c r="V615" s="517" t="str">
        <f>二年级等级</f>
        <v/>
      </c>
      <c r="W615" s="516" t="str">
        <f>二年级一分钟跳绳得分</f>
        <v/>
      </c>
      <c r="X615" s="517" t="str">
        <f>二年级等级</f>
        <v/>
      </c>
      <c r="Y615" s="515"/>
      <c r="Z615" s="518"/>
      <c r="AA615" s="533"/>
      <c r="AB615" s="515"/>
      <c r="AC615" s="533" t="str">
        <f>二年级跳绳附加分</f>
        <v/>
      </c>
      <c r="AD615" s="534" t="str">
        <f>二年级标准分</f>
        <v/>
      </c>
      <c r="AE615" s="534" t="str">
        <f>二年级总分</f>
        <v/>
      </c>
      <c r="AF615" s="517" t="str">
        <f>二年级等级</f>
        <v/>
      </c>
    </row>
    <row r="616" spans="1:32">
      <c r="A616" s="476">
        <v>209</v>
      </c>
      <c r="B616" s="477">
        <v>54</v>
      </c>
      <c r="C616" s="586"/>
      <c r="D616" s="587"/>
      <c r="E616" s="586"/>
      <c r="F616" s="473"/>
      <c r="G616" s="608"/>
      <c r="H616" s="475"/>
      <c r="I616" s="613"/>
      <c r="J616" s="614"/>
      <c r="K616" s="614"/>
      <c r="L616" s="649"/>
      <c r="M616" s="644"/>
      <c r="N616" s="505" t="str">
        <f>二年级BMI</f>
        <v/>
      </c>
      <c r="O616" s="499" t="str">
        <f>二年级BMI等级</f>
        <v/>
      </c>
      <c r="P616" s="500" t="str">
        <f>二年级BMI得分</f>
        <v/>
      </c>
      <c r="Q616" s="515" t="str">
        <f>二年级肺活量得分</f>
        <v/>
      </c>
      <c r="R616" s="512" t="str">
        <f>二年级等级</f>
        <v/>
      </c>
      <c r="S616" s="516" t="str">
        <f>二年级50米跑得分</f>
        <v/>
      </c>
      <c r="T616" s="517" t="str">
        <f>二年级等级</f>
        <v/>
      </c>
      <c r="U616" s="516" t="str">
        <f>二年级坐位体前屈得分</f>
        <v/>
      </c>
      <c r="V616" s="517" t="str">
        <f>二年级等级</f>
        <v/>
      </c>
      <c r="W616" s="516" t="str">
        <f>二年级一分钟跳绳得分</f>
        <v/>
      </c>
      <c r="X616" s="517" t="str">
        <f>二年级等级</f>
        <v/>
      </c>
      <c r="Y616" s="515"/>
      <c r="Z616" s="518"/>
      <c r="AA616" s="533"/>
      <c r="AB616" s="515"/>
      <c r="AC616" s="533" t="str">
        <f>二年级跳绳附加分</f>
        <v/>
      </c>
      <c r="AD616" s="534" t="str">
        <f>二年级标准分</f>
        <v/>
      </c>
      <c r="AE616" s="534" t="str">
        <f>二年级总分</f>
        <v/>
      </c>
      <c r="AF616" s="517" t="str">
        <f>二年级等级</f>
        <v/>
      </c>
    </row>
    <row r="617" spans="1:32">
      <c r="A617" s="476">
        <v>209</v>
      </c>
      <c r="B617" s="477">
        <v>55</v>
      </c>
      <c r="C617" s="586"/>
      <c r="D617" s="587"/>
      <c r="E617" s="586"/>
      <c r="F617" s="473"/>
      <c r="G617" s="608"/>
      <c r="H617" s="475"/>
      <c r="I617" s="613"/>
      <c r="J617" s="614"/>
      <c r="K617" s="614"/>
      <c r="L617" s="649"/>
      <c r="M617" s="644"/>
      <c r="N617" s="505" t="str">
        <f>二年级BMI</f>
        <v/>
      </c>
      <c r="O617" s="499" t="str">
        <f>二年级BMI等级</f>
        <v/>
      </c>
      <c r="P617" s="500" t="str">
        <f>二年级BMI得分</f>
        <v/>
      </c>
      <c r="Q617" s="515" t="str">
        <f>二年级肺活量得分</f>
        <v/>
      </c>
      <c r="R617" s="512" t="str">
        <f>二年级等级</f>
        <v/>
      </c>
      <c r="S617" s="516" t="str">
        <f>二年级50米跑得分</f>
        <v/>
      </c>
      <c r="T617" s="517" t="str">
        <f>二年级等级</f>
        <v/>
      </c>
      <c r="U617" s="516" t="str">
        <f>二年级坐位体前屈得分</f>
        <v/>
      </c>
      <c r="V617" s="517" t="str">
        <f>二年级等级</f>
        <v/>
      </c>
      <c r="W617" s="516" t="str">
        <f>二年级一分钟跳绳得分</f>
        <v/>
      </c>
      <c r="X617" s="517" t="str">
        <f>二年级等级</f>
        <v/>
      </c>
      <c r="Y617" s="515"/>
      <c r="Z617" s="518"/>
      <c r="AA617" s="533"/>
      <c r="AB617" s="515"/>
      <c r="AC617" s="533" t="str">
        <f>二年级跳绳附加分</f>
        <v/>
      </c>
      <c r="AD617" s="534" t="str">
        <f>二年级标准分</f>
        <v/>
      </c>
      <c r="AE617" s="534" t="str">
        <f>二年级总分</f>
        <v/>
      </c>
      <c r="AF617" s="517" t="str">
        <f>二年级等级</f>
        <v/>
      </c>
    </row>
    <row r="618" spans="1:32">
      <c r="A618" s="476">
        <v>209</v>
      </c>
      <c r="B618" s="477">
        <v>56</v>
      </c>
      <c r="C618" s="586"/>
      <c r="D618" s="587"/>
      <c r="E618" s="586"/>
      <c r="F618" s="473"/>
      <c r="G618" s="608"/>
      <c r="H618" s="475"/>
      <c r="I618" s="613"/>
      <c r="J618" s="614"/>
      <c r="K618" s="614"/>
      <c r="L618" s="649"/>
      <c r="M618" s="644"/>
      <c r="N618" s="505" t="str">
        <f>二年级BMI</f>
        <v/>
      </c>
      <c r="O618" s="499" t="str">
        <f>二年级BMI等级</f>
        <v/>
      </c>
      <c r="P618" s="500" t="str">
        <f>二年级BMI得分</f>
        <v/>
      </c>
      <c r="Q618" s="515" t="str">
        <f>二年级肺活量得分</f>
        <v/>
      </c>
      <c r="R618" s="512" t="str">
        <f>二年级等级</f>
        <v/>
      </c>
      <c r="S618" s="516" t="str">
        <f>二年级50米跑得分</f>
        <v/>
      </c>
      <c r="T618" s="517" t="str">
        <f>二年级等级</f>
        <v/>
      </c>
      <c r="U618" s="516" t="str">
        <f>二年级坐位体前屈得分</f>
        <v/>
      </c>
      <c r="V618" s="517" t="str">
        <f>二年级等级</f>
        <v/>
      </c>
      <c r="W618" s="516" t="str">
        <f>二年级一分钟跳绳得分</f>
        <v/>
      </c>
      <c r="X618" s="517" t="str">
        <f>二年级等级</f>
        <v/>
      </c>
      <c r="Y618" s="515"/>
      <c r="Z618" s="518"/>
      <c r="AA618" s="533"/>
      <c r="AB618" s="515"/>
      <c r="AC618" s="533" t="str">
        <f>二年级跳绳附加分</f>
        <v/>
      </c>
      <c r="AD618" s="534" t="str">
        <f>二年级标准分</f>
        <v/>
      </c>
      <c r="AE618" s="534" t="str">
        <f>二年级总分</f>
        <v/>
      </c>
      <c r="AF618" s="517" t="str">
        <f>二年级等级</f>
        <v/>
      </c>
    </row>
    <row r="619" spans="1:32">
      <c r="A619" s="476">
        <v>209</v>
      </c>
      <c r="B619" s="477">
        <v>57</v>
      </c>
      <c r="C619" s="586"/>
      <c r="D619" s="587"/>
      <c r="E619" s="586"/>
      <c r="F619" s="473"/>
      <c r="G619" s="608"/>
      <c r="H619" s="475"/>
      <c r="I619" s="613"/>
      <c r="J619" s="614"/>
      <c r="K619" s="614"/>
      <c r="L619" s="649"/>
      <c r="M619" s="644"/>
      <c r="N619" s="505" t="str">
        <f>二年级BMI</f>
        <v/>
      </c>
      <c r="O619" s="499" t="str">
        <f>二年级BMI等级</f>
        <v/>
      </c>
      <c r="P619" s="500" t="str">
        <f>二年级BMI得分</f>
        <v/>
      </c>
      <c r="Q619" s="515" t="str">
        <f>二年级肺活量得分</f>
        <v/>
      </c>
      <c r="R619" s="512" t="str">
        <f>二年级等级</f>
        <v/>
      </c>
      <c r="S619" s="516" t="str">
        <f>二年级50米跑得分</f>
        <v/>
      </c>
      <c r="T619" s="517" t="str">
        <f>二年级等级</f>
        <v/>
      </c>
      <c r="U619" s="516" t="str">
        <f>二年级坐位体前屈得分</f>
        <v/>
      </c>
      <c r="V619" s="517" t="str">
        <f>二年级等级</f>
        <v/>
      </c>
      <c r="W619" s="516" t="str">
        <f>二年级一分钟跳绳得分</f>
        <v/>
      </c>
      <c r="X619" s="517" t="str">
        <f>二年级等级</f>
        <v/>
      </c>
      <c r="Y619" s="515"/>
      <c r="Z619" s="518"/>
      <c r="AA619" s="533"/>
      <c r="AB619" s="515"/>
      <c r="AC619" s="533" t="str">
        <f>二年级跳绳附加分</f>
        <v/>
      </c>
      <c r="AD619" s="534" t="str">
        <f>二年级标准分</f>
        <v/>
      </c>
      <c r="AE619" s="534" t="str">
        <f>二年级总分</f>
        <v/>
      </c>
      <c r="AF619" s="517" t="str">
        <f>二年级等级</f>
        <v/>
      </c>
    </row>
    <row r="620" spans="1:32">
      <c r="A620" s="476">
        <v>209</v>
      </c>
      <c r="B620" s="477">
        <v>58</v>
      </c>
      <c r="C620" s="586"/>
      <c r="D620" s="587"/>
      <c r="E620" s="586"/>
      <c r="F620" s="609"/>
      <c r="G620" s="608"/>
      <c r="H620" s="475"/>
      <c r="I620" s="613"/>
      <c r="J620" s="614"/>
      <c r="K620" s="614"/>
      <c r="L620" s="649"/>
      <c r="M620" s="644"/>
      <c r="N620" s="505" t="str">
        <f>二年级BMI</f>
        <v/>
      </c>
      <c r="O620" s="499" t="str">
        <f>二年级BMI等级</f>
        <v/>
      </c>
      <c r="P620" s="500" t="str">
        <f>二年级BMI得分</f>
        <v/>
      </c>
      <c r="Q620" s="515" t="str">
        <f>二年级肺活量得分</f>
        <v/>
      </c>
      <c r="R620" s="512" t="str">
        <f>二年级等级</f>
        <v/>
      </c>
      <c r="S620" s="516" t="str">
        <f>二年级50米跑得分</f>
        <v/>
      </c>
      <c r="T620" s="517" t="str">
        <f>二年级等级</f>
        <v/>
      </c>
      <c r="U620" s="516" t="str">
        <f>二年级坐位体前屈得分</f>
        <v/>
      </c>
      <c r="V620" s="517" t="str">
        <f>二年级等级</f>
        <v/>
      </c>
      <c r="W620" s="516" t="str">
        <f>二年级一分钟跳绳得分</f>
        <v/>
      </c>
      <c r="X620" s="517" t="str">
        <f>二年级等级</f>
        <v/>
      </c>
      <c r="Y620" s="515"/>
      <c r="Z620" s="518"/>
      <c r="AA620" s="533"/>
      <c r="AB620" s="515"/>
      <c r="AC620" s="533" t="str">
        <f>二年级跳绳附加分</f>
        <v/>
      </c>
      <c r="AD620" s="534" t="str">
        <f>二年级标准分</f>
        <v/>
      </c>
      <c r="AE620" s="534" t="str">
        <f>二年级总分</f>
        <v/>
      </c>
      <c r="AF620" s="517" t="str">
        <f>二年级等级</f>
        <v/>
      </c>
    </row>
    <row r="621" spans="1:32">
      <c r="A621" s="476">
        <v>209</v>
      </c>
      <c r="B621" s="477">
        <v>59</v>
      </c>
      <c r="C621" s="586"/>
      <c r="D621" s="587"/>
      <c r="E621" s="586"/>
      <c r="F621" s="609"/>
      <c r="G621" s="608"/>
      <c r="H621" s="475"/>
      <c r="I621" s="613"/>
      <c r="J621" s="614"/>
      <c r="K621" s="614"/>
      <c r="L621" s="649"/>
      <c r="M621" s="644"/>
      <c r="N621" s="505" t="str">
        <f>二年级BMI</f>
        <v/>
      </c>
      <c r="O621" s="499" t="str">
        <f>二年级BMI等级</f>
        <v/>
      </c>
      <c r="P621" s="500" t="str">
        <f>二年级BMI得分</f>
        <v/>
      </c>
      <c r="Q621" s="515" t="str">
        <f>二年级肺活量得分</f>
        <v/>
      </c>
      <c r="R621" s="512" t="str">
        <f>二年级等级</f>
        <v/>
      </c>
      <c r="S621" s="516" t="str">
        <f>二年级50米跑得分</f>
        <v/>
      </c>
      <c r="T621" s="517" t="str">
        <f>二年级等级</f>
        <v/>
      </c>
      <c r="U621" s="516" t="str">
        <f>二年级坐位体前屈得分</f>
        <v/>
      </c>
      <c r="V621" s="517" t="str">
        <f>二年级等级</f>
        <v/>
      </c>
      <c r="W621" s="516" t="str">
        <f>二年级一分钟跳绳得分</f>
        <v/>
      </c>
      <c r="X621" s="517" t="str">
        <f>二年级等级</f>
        <v/>
      </c>
      <c r="Y621" s="515"/>
      <c r="Z621" s="518"/>
      <c r="AA621" s="533"/>
      <c r="AB621" s="515"/>
      <c r="AC621" s="533" t="str">
        <f>二年级跳绳附加分</f>
        <v/>
      </c>
      <c r="AD621" s="534" t="str">
        <f>二年级标准分</f>
        <v/>
      </c>
      <c r="AE621" s="534" t="str">
        <f>二年级总分</f>
        <v/>
      </c>
      <c r="AF621" s="517" t="str">
        <f>二年级等级</f>
        <v/>
      </c>
    </row>
    <row r="622" spans="1:32">
      <c r="A622" s="476">
        <v>209</v>
      </c>
      <c r="B622" s="477">
        <v>60</v>
      </c>
      <c r="C622" s="586"/>
      <c r="D622" s="587"/>
      <c r="E622" s="586"/>
      <c r="F622" s="609"/>
      <c r="G622" s="608"/>
      <c r="H622" s="475"/>
      <c r="I622" s="613"/>
      <c r="J622" s="614"/>
      <c r="K622" s="614"/>
      <c r="L622" s="649"/>
      <c r="M622" s="644"/>
      <c r="N622" s="505" t="str">
        <f>二年级BMI</f>
        <v/>
      </c>
      <c r="O622" s="499" t="str">
        <f>二年级BMI等级</f>
        <v/>
      </c>
      <c r="P622" s="500" t="str">
        <f>二年级BMI得分</f>
        <v/>
      </c>
      <c r="Q622" s="515" t="str">
        <f>二年级肺活量得分</f>
        <v/>
      </c>
      <c r="R622" s="512" t="str">
        <f>二年级等级</f>
        <v/>
      </c>
      <c r="S622" s="516" t="str">
        <f>二年级50米跑得分</f>
        <v/>
      </c>
      <c r="T622" s="517" t="str">
        <f>二年级等级</f>
        <v/>
      </c>
      <c r="U622" s="516" t="str">
        <f>二年级坐位体前屈得分</f>
        <v/>
      </c>
      <c r="V622" s="517" t="str">
        <f>二年级等级</f>
        <v/>
      </c>
      <c r="W622" s="516" t="str">
        <f>二年级一分钟跳绳得分</f>
        <v/>
      </c>
      <c r="X622" s="517" t="str">
        <f>二年级等级</f>
        <v/>
      </c>
      <c r="Y622" s="515"/>
      <c r="Z622" s="518"/>
      <c r="AA622" s="533"/>
      <c r="AB622" s="515"/>
      <c r="AC622" s="533" t="str">
        <f>二年级跳绳附加分</f>
        <v/>
      </c>
      <c r="AD622" s="534" t="str">
        <f>二年级标准分</f>
        <v/>
      </c>
      <c r="AE622" s="534" t="str">
        <f>二年级总分</f>
        <v/>
      </c>
      <c r="AF622" s="517" t="str">
        <f>二年级等级</f>
        <v/>
      </c>
    </row>
    <row r="623" spans="1:32">
      <c r="A623" s="476">
        <v>209</v>
      </c>
      <c r="B623" s="477">
        <v>61</v>
      </c>
      <c r="C623" s="586"/>
      <c r="D623" s="587"/>
      <c r="E623" s="586"/>
      <c r="F623" s="609"/>
      <c r="G623" s="608"/>
      <c r="H623" s="475"/>
      <c r="I623" s="613"/>
      <c r="J623" s="614"/>
      <c r="K623" s="614"/>
      <c r="L623" s="649"/>
      <c r="M623" s="644"/>
      <c r="N623" s="505" t="str">
        <f>二年级BMI</f>
        <v/>
      </c>
      <c r="O623" s="499" t="str">
        <f>二年级BMI等级</f>
        <v/>
      </c>
      <c r="P623" s="500" t="str">
        <f>二年级BMI得分</f>
        <v/>
      </c>
      <c r="Q623" s="515" t="str">
        <f>二年级肺活量得分</f>
        <v/>
      </c>
      <c r="R623" s="512" t="str">
        <f>二年级等级</f>
        <v/>
      </c>
      <c r="S623" s="516" t="str">
        <f>二年级50米跑得分</f>
        <v/>
      </c>
      <c r="T623" s="517" t="str">
        <f>二年级等级</f>
        <v/>
      </c>
      <c r="U623" s="516" t="str">
        <f>二年级坐位体前屈得分</f>
        <v/>
      </c>
      <c r="V623" s="517" t="str">
        <f>二年级等级</f>
        <v/>
      </c>
      <c r="W623" s="516" t="str">
        <f>二年级一分钟跳绳得分</f>
        <v/>
      </c>
      <c r="X623" s="517" t="str">
        <f>二年级等级</f>
        <v/>
      </c>
      <c r="Y623" s="515"/>
      <c r="Z623" s="518"/>
      <c r="AA623" s="533"/>
      <c r="AB623" s="515"/>
      <c r="AC623" s="533" t="str">
        <f>二年级跳绳附加分</f>
        <v/>
      </c>
      <c r="AD623" s="534" t="str">
        <f>二年级标准分</f>
        <v/>
      </c>
      <c r="AE623" s="534" t="str">
        <f>二年级总分</f>
        <v/>
      </c>
      <c r="AF623" s="517" t="str">
        <f>二年级等级</f>
        <v/>
      </c>
    </row>
    <row r="624" spans="1:32">
      <c r="A624" s="476">
        <v>209</v>
      </c>
      <c r="B624" s="477">
        <v>62</v>
      </c>
      <c r="C624" s="586"/>
      <c r="D624" s="587"/>
      <c r="E624" s="586"/>
      <c r="F624" s="609"/>
      <c r="G624" s="608"/>
      <c r="H624" s="475"/>
      <c r="I624" s="613"/>
      <c r="J624" s="614"/>
      <c r="K624" s="614"/>
      <c r="L624" s="649"/>
      <c r="M624" s="644"/>
      <c r="N624" s="505" t="str">
        <f>二年级BMI</f>
        <v/>
      </c>
      <c r="O624" s="499" t="str">
        <f>二年级BMI等级</f>
        <v/>
      </c>
      <c r="P624" s="500" t="str">
        <f>二年级BMI得分</f>
        <v/>
      </c>
      <c r="Q624" s="515" t="str">
        <f>二年级肺活量得分</f>
        <v/>
      </c>
      <c r="R624" s="512" t="str">
        <f>二年级等级</f>
        <v/>
      </c>
      <c r="S624" s="516" t="str">
        <f>二年级50米跑得分</f>
        <v/>
      </c>
      <c r="T624" s="517" t="str">
        <f>二年级等级</f>
        <v/>
      </c>
      <c r="U624" s="516" t="str">
        <f>二年级坐位体前屈得分</f>
        <v/>
      </c>
      <c r="V624" s="517" t="str">
        <f>二年级等级</f>
        <v/>
      </c>
      <c r="W624" s="516" t="str">
        <f>二年级一分钟跳绳得分</f>
        <v/>
      </c>
      <c r="X624" s="517" t="str">
        <f>二年级等级</f>
        <v/>
      </c>
      <c r="Y624" s="515"/>
      <c r="Z624" s="518"/>
      <c r="AA624" s="533"/>
      <c r="AB624" s="515"/>
      <c r="AC624" s="533" t="str">
        <f>二年级跳绳附加分</f>
        <v/>
      </c>
      <c r="AD624" s="534" t="str">
        <f>二年级标准分</f>
        <v/>
      </c>
      <c r="AE624" s="534" t="str">
        <f>二年级总分</f>
        <v/>
      </c>
      <c r="AF624" s="517" t="str">
        <f>二年级等级</f>
        <v/>
      </c>
    </row>
    <row r="625" spans="1:32">
      <c r="A625" s="476">
        <v>209</v>
      </c>
      <c r="B625" s="477">
        <v>63</v>
      </c>
      <c r="C625" s="586"/>
      <c r="D625" s="587"/>
      <c r="E625" s="586"/>
      <c r="F625" s="609"/>
      <c r="G625" s="608"/>
      <c r="H625" s="475"/>
      <c r="I625" s="613"/>
      <c r="J625" s="614"/>
      <c r="K625" s="614"/>
      <c r="L625" s="649"/>
      <c r="M625" s="644"/>
      <c r="N625" s="505" t="str">
        <f>二年级BMI</f>
        <v/>
      </c>
      <c r="O625" s="499" t="str">
        <f>二年级BMI等级</f>
        <v/>
      </c>
      <c r="P625" s="500" t="str">
        <f>二年级BMI得分</f>
        <v/>
      </c>
      <c r="Q625" s="515" t="str">
        <f>二年级肺活量得分</f>
        <v/>
      </c>
      <c r="R625" s="512" t="str">
        <f>二年级等级</f>
        <v/>
      </c>
      <c r="S625" s="516" t="str">
        <f>二年级50米跑得分</f>
        <v/>
      </c>
      <c r="T625" s="517" t="str">
        <f>二年级等级</f>
        <v/>
      </c>
      <c r="U625" s="516" t="str">
        <f>二年级坐位体前屈得分</f>
        <v/>
      </c>
      <c r="V625" s="517" t="str">
        <f>二年级等级</f>
        <v/>
      </c>
      <c r="W625" s="516" t="str">
        <f>二年级一分钟跳绳得分</f>
        <v/>
      </c>
      <c r="X625" s="517" t="str">
        <f>二年级等级</f>
        <v/>
      </c>
      <c r="Y625" s="515"/>
      <c r="Z625" s="518"/>
      <c r="AA625" s="533"/>
      <c r="AB625" s="515"/>
      <c r="AC625" s="533" t="str">
        <f>二年级跳绳附加分</f>
        <v/>
      </c>
      <c r="AD625" s="534" t="str">
        <f>二年级标准分</f>
        <v/>
      </c>
      <c r="AE625" s="534" t="str">
        <f>二年级总分</f>
        <v/>
      </c>
      <c r="AF625" s="517" t="str">
        <f>二年级等级</f>
        <v/>
      </c>
    </row>
    <row r="626" spans="1:32">
      <c r="A626" s="476">
        <v>209</v>
      </c>
      <c r="B626" s="477">
        <v>64</v>
      </c>
      <c r="C626" s="586"/>
      <c r="D626" s="587"/>
      <c r="E626" s="586"/>
      <c r="F626" s="609"/>
      <c r="G626" s="608"/>
      <c r="H626" s="475"/>
      <c r="I626" s="613"/>
      <c r="J626" s="614"/>
      <c r="K626" s="614"/>
      <c r="L626" s="649"/>
      <c r="M626" s="644"/>
      <c r="N626" s="505" t="str">
        <f>二年级BMI</f>
        <v/>
      </c>
      <c r="O626" s="499" t="str">
        <f>二年级BMI等级</f>
        <v/>
      </c>
      <c r="P626" s="500" t="str">
        <f>二年级BMI得分</f>
        <v/>
      </c>
      <c r="Q626" s="515" t="str">
        <f>二年级肺活量得分</f>
        <v/>
      </c>
      <c r="R626" s="512" t="str">
        <f>二年级等级</f>
        <v/>
      </c>
      <c r="S626" s="516" t="str">
        <f>二年级50米跑得分</f>
        <v/>
      </c>
      <c r="T626" s="517" t="str">
        <f>二年级等级</f>
        <v/>
      </c>
      <c r="U626" s="516" t="str">
        <f>二年级坐位体前屈得分</f>
        <v/>
      </c>
      <c r="V626" s="517" t="str">
        <f>二年级等级</f>
        <v/>
      </c>
      <c r="W626" s="516" t="str">
        <f>二年级一分钟跳绳得分</f>
        <v/>
      </c>
      <c r="X626" s="517" t="str">
        <f>二年级等级</f>
        <v/>
      </c>
      <c r="Y626" s="515"/>
      <c r="Z626" s="518"/>
      <c r="AA626" s="533"/>
      <c r="AB626" s="515"/>
      <c r="AC626" s="533" t="str">
        <f>二年级跳绳附加分</f>
        <v/>
      </c>
      <c r="AD626" s="534" t="str">
        <f>二年级标准分</f>
        <v/>
      </c>
      <c r="AE626" s="534" t="str">
        <f>二年级总分</f>
        <v/>
      </c>
      <c r="AF626" s="517" t="str">
        <f>二年级等级</f>
        <v/>
      </c>
    </row>
    <row r="627" spans="1:32">
      <c r="A627" s="476">
        <v>209</v>
      </c>
      <c r="B627" s="477">
        <v>65</v>
      </c>
      <c r="C627" s="586"/>
      <c r="D627" s="587"/>
      <c r="E627" s="586"/>
      <c r="F627" s="609"/>
      <c r="G627" s="608"/>
      <c r="H627" s="475"/>
      <c r="I627" s="613"/>
      <c r="J627" s="614"/>
      <c r="K627" s="614"/>
      <c r="L627" s="649"/>
      <c r="M627" s="644"/>
      <c r="N627" s="505" t="str">
        <f>二年级BMI</f>
        <v/>
      </c>
      <c r="O627" s="499" t="str">
        <f>二年级BMI等级</f>
        <v/>
      </c>
      <c r="P627" s="500" t="str">
        <f>二年级BMI得分</f>
        <v/>
      </c>
      <c r="Q627" s="515" t="str">
        <f>二年级肺活量得分</f>
        <v/>
      </c>
      <c r="R627" s="512" t="str">
        <f>二年级等级</f>
        <v/>
      </c>
      <c r="S627" s="516" t="str">
        <f>二年级50米跑得分</f>
        <v/>
      </c>
      <c r="T627" s="517" t="str">
        <f>二年级等级</f>
        <v/>
      </c>
      <c r="U627" s="516" t="str">
        <f>二年级坐位体前屈得分</f>
        <v/>
      </c>
      <c r="V627" s="517" t="str">
        <f>二年级等级</f>
        <v/>
      </c>
      <c r="W627" s="516" t="str">
        <f>二年级一分钟跳绳得分</f>
        <v/>
      </c>
      <c r="X627" s="517" t="str">
        <f>二年级等级</f>
        <v/>
      </c>
      <c r="Y627" s="515"/>
      <c r="Z627" s="518"/>
      <c r="AA627" s="533"/>
      <c r="AB627" s="515"/>
      <c r="AC627" s="533" t="str">
        <f>二年级跳绳附加分</f>
        <v/>
      </c>
      <c r="AD627" s="534" t="str">
        <f>二年级标准分</f>
        <v/>
      </c>
      <c r="AE627" s="534" t="str">
        <f>二年级总分</f>
        <v/>
      </c>
      <c r="AF627" s="517" t="str">
        <f>二年级等级</f>
        <v/>
      </c>
    </row>
    <row r="628" spans="1:32">
      <c r="A628" s="476">
        <v>209</v>
      </c>
      <c r="B628" s="477">
        <v>66</v>
      </c>
      <c r="C628" s="586"/>
      <c r="D628" s="587"/>
      <c r="E628" s="586"/>
      <c r="F628" s="473"/>
      <c r="G628" s="608"/>
      <c r="H628" s="475"/>
      <c r="I628" s="621"/>
      <c r="J628" s="622"/>
      <c r="K628" s="622"/>
      <c r="L628" s="648"/>
      <c r="M628" s="643"/>
      <c r="N628" s="498" t="str">
        <f>二年级BMI</f>
        <v/>
      </c>
      <c r="O628" s="499" t="str">
        <f>二年级BMI等级</f>
        <v/>
      </c>
      <c r="P628" s="500" t="str">
        <f>二年级BMI得分</f>
        <v/>
      </c>
      <c r="Q628" s="515" t="str">
        <f>二年级肺活量得分</f>
        <v/>
      </c>
      <c r="R628" s="512" t="str">
        <f>二年级等级</f>
        <v/>
      </c>
      <c r="S628" s="516" t="str">
        <f>二年级50米跑得分</f>
        <v/>
      </c>
      <c r="T628" s="512" t="str">
        <f>二年级等级</f>
        <v/>
      </c>
      <c r="U628" s="516" t="str">
        <f>二年级坐位体前屈得分</f>
        <v/>
      </c>
      <c r="V628" s="512" t="str">
        <f>二年级等级</f>
        <v/>
      </c>
      <c r="W628" s="516" t="str">
        <f>二年级一分钟跳绳得分</f>
        <v/>
      </c>
      <c r="X628" s="512" t="str">
        <f>二年级等级</f>
        <v/>
      </c>
      <c r="Y628" s="511"/>
      <c r="Z628" s="514"/>
      <c r="AA628" s="530"/>
      <c r="AB628" s="511"/>
      <c r="AC628" s="530" t="str">
        <f>二年级跳绳附加分</f>
        <v/>
      </c>
      <c r="AD628" s="534" t="str">
        <f>二年级标准分</f>
        <v/>
      </c>
      <c r="AE628" s="531" t="str">
        <f>二年级总分</f>
        <v/>
      </c>
      <c r="AF628" s="512" t="str">
        <f>二年级等级</f>
        <v/>
      </c>
    </row>
    <row r="629" spans="1:32">
      <c r="A629" s="476">
        <v>209</v>
      </c>
      <c r="B629" s="477">
        <v>67</v>
      </c>
      <c r="C629" s="586"/>
      <c r="D629" s="587"/>
      <c r="E629" s="586"/>
      <c r="F629" s="473"/>
      <c r="G629" s="608"/>
      <c r="H629" s="475"/>
      <c r="I629" s="613"/>
      <c r="J629" s="614"/>
      <c r="K629" s="622"/>
      <c r="L629" s="649"/>
      <c r="M629" s="644"/>
      <c r="N629" s="505" t="str">
        <f>二年级BMI</f>
        <v/>
      </c>
      <c r="O629" s="499" t="str">
        <f>二年级BMI等级</f>
        <v/>
      </c>
      <c r="P629" s="500" t="str">
        <f>二年级BMI得分</f>
        <v/>
      </c>
      <c r="Q629" s="515" t="str">
        <f>二年级肺活量得分</f>
        <v/>
      </c>
      <c r="R629" s="512" t="str">
        <f>二年级等级</f>
        <v/>
      </c>
      <c r="S629" s="516" t="str">
        <f>二年级50米跑得分</f>
        <v/>
      </c>
      <c r="T629" s="512" t="str">
        <f>二年级等级</f>
        <v/>
      </c>
      <c r="U629" s="516" t="str">
        <f>二年级坐位体前屈得分</f>
        <v/>
      </c>
      <c r="V629" s="517" t="str">
        <f>二年级等级</f>
        <v/>
      </c>
      <c r="W629" s="516" t="str">
        <f>二年级一分钟跳绳得分</f>
        <v/>
      </c>
      <c r="X629" s="517" t="str">
        <f>二年级等级</f>
        <v/>
      </c>
      <c r="Y629" s="515"/>
      <c r="Z629" s="518"/>
      <c r="AA629" s="533"/>
      <c r="AB629" s="515"/>
      <c r="AC629" s="533" t="str">
        <f>二年级跳绳附加分</f>
        <v/>
      </c>
      <c r="AD629" s="534" t="str">
        <f>二年级标准分</f>
        <v/>
      </c>
      <c r="AE629" s="534" t="str">
        <f>二年级总分</f>
        <v/>
      </c>
      <c r="AF629" s="517" t="str">
        <f>二年级等级</f>
        <v/>
      </c>
    </row>
    <row r="630" spans="1:32">
      <c r="A630" s="476">
        <v>209</v>
      </c>
      <c r="B630" s="477">
        <v>68</v>
      </c>
      <c r="C630" s="586"/>
      <c r="D630" s="587"/>
      <c r="E630" s="586"/>
      <c r="F630" s="473"/>
      <c r="G630" s="608"/>
      <c r="H630" s="475"/>
      <c r="I630" s="613"/>
      <c r="J630" s="614"/>
      <c r="K630" s="622"/>
      <c r="L630" s="649"/>
      <c r="M630" s="644"/>
      <c r="N630" s="505" t="str">
        <f>二年级BMI</f>
        <v/>
      </c>
      <c r="O630" s="499" t="str">
        <f>二年级BMI等级</f>
        <v/>
      </c>
      <c r="P630" s="500" t="str">
        <f>二年级BMI得分</f>
        <v/>
      </c>
      <c r="Q630" s="515" t="str">
        <f>二年级肺活量得分</f>
        <v/>
      </c>
      <c r="R630" s="512" t="str">
        <f>二年级等级</f>
        <v/>
      </c>
      <c r="S630" s="516" t="str">
        <f>二年级50米跑得分</f>
        <v/>
      </c>
      <c r="T630" s="512" t="str">
        <f>二年级等级</f>
        <v/>
      </c>
      <c r="U630" s="516" t="str">
        <f>二年级坐位体前屈得分</f>
        <v/>
      </c>
      <c r="V630" s="517" t="str">
        <f>二年级等级</f>
        <v/>
      </c>
      <c r="W630" s="516" t="str">
        <f>二年级一分钟跳绳得分</f>
        <v/>
      </c>
      <c r="X630" s="517" t="str">
        <f>二年级等级</f>
        <v/>
      </c>
      <c r="Y630" s="515"/>
      <c r="Z630" s="518"/>
      <c r="AA630" s="533"/>
      <c r="AB630" s="515"/>
      <c r="AC630" s="533" t="str">
        <f>二年级跳绳附加分</f>
        <v/>
      </c>
      <c r="AD630" s="534" t="str">
        <f>二年级标准分</f>
        <v/>
      </c>
      <c r="AE630" s="534" t="str">
        <f>二年级总分</f>
        <v/>
      </c>
      <c r="AF630" s="517" t="str">
        <f>二年级等级</f>
        <v/>
      </c>
    </row>
    <row r="631" spans="1:32">
      <c r="A631" s="476">
        <v>209</v>
      </c>
      <c r="B631" s="477">
        <v>69</v>
      </c>
      <c r="C631" s="586"/>
      <c r="D631" s="587"/>
      <c r="E631" s="586"/>
      <c r="F631" s="473"/>
      <c r="G631" s="612"/>
      <c r="H631" s="475"/>
      <c r="I631" s="613"/>
      <c r="J631" s="614"/>
      <c r="K631" s="622"/>
      <c r="L631" s="649"/>
      <c r="M631" s="644"/>
      <c r="N631" s="505" t="str">
        <f>二年级BMI</f>
        <v/>
      </c>
      <c r="O631" s="499" t="str">
        <f>二年级BMI等级</f>
        <v/>
      </c>
      <c r="P631" s="500" t="str">
        <f>二年级BMI得分</f>
        <v/>
      </c>
      <c r="Q631" s="515" t="str">
        <f>二年级肺活量得分</f>
        <v/>
      </c>
      <c r="R631" s="512" t="str">
        <f>二年级等级</f>
        <v/>
      </c>
      <c r="S631" s="516" t="str">
        <f>二年级50米跑得分</f>
        <v/>
      </c>
      <c r="T631" s="512" t="str">
        <f>二年级等级</f>
        <v/>
      </c>
      <c r="U631" s="516" t="str">
        <f>二年级坐位体前屈得分</f>
        <v/>
      </c>
      <c r="V631" s="517" t="str">
        <f>二年级等级</f>
        <v/>
      </c>
      <c r="W631" s="516" t="str">
        <f>二年级一分钟跳绳得分</f>
        <v/>
      </c>
      <c r="X631" s="517" t="str">
        <f>二年级等级</f>
        <v/>
      </c>
      <c r="Y631" s="515"/>
      <c r="Z631" s="518"/>
      <c r="AA631" s="533"/>
      <c r="AB631" s="515"/>
      <c r="AC631" s="533" t="str">
        <f>二年级跳绳附加分</f>
        <v/>
      </c>
      <c r="AD631" s="534" t="str">
        <f>二年级标准分</f>
        <v/>
      </c>
      <c r="AE631" s="534" t="str">
        <f>二年级总分</f>
        <v/>
      </c>
      <c r="AF631" s="517" t="str">
        <f>二年级等级</f>
        <v/>
      </c>
    </row>
    <row r="632" ht="15.75" spans="1:32">
      <c r="A632" s="535">
        <v>209</v>
      </c>
      <c r="B632" s="536">
        <v>70</v>
      </c>
      <c r="C632" s="590"/>
      <c r="D632" s="591"/>
      <c r="E632" s="590"/>
      <c r="F632" s="583"/>
      <c r="G632" s="656"/>
      <c r="H632" s="542"/>
      <c r="I632" s="617"/>
      <c r="J632" s="618"/>
      <c r="K632" s="657"/>
      <c r="L632" s="652"/>
      <c r="M632" s="647"/>
      <c r="N632" s="573" t="str">
        <f>二年级BMI</f>
        <v/>
      </c>
      <c r="O632" s="574" t="str">
        <f>二年级BMI等级</f>
        <v/>
      </c>
      <c r="P632" s="575" t="str">
        <f>二年级BMI得分</f>
        <v/>
      </c>
      <c r="Q632" s="576" t="str">
        <f>二年级肺活量得分</f>
        <v/>
      </c>
      <c r="R632" s="577" t="str">
        <f>二年级等级</f>
        <v/>
      </c>
      <c r="S632" s="578" t="str">
        <f>二年级50米跑得分</f>
        <v/>
      </c>
      <c r="T632" s="577" t="str">
        <f>二年级等级</f>
        <v/>
      </c>
      <c r="U632" s="578" t="str">
        <f>二年级坐位体前屈得分</f>
        <v/>
      </c>
      <c r="V632" s="567" t="str">
        <f>二年级等级</f>
        <v/>
      </c>
      <c r="W632" s="578" t="str">
        <f>二年级一分钟跳绳得分</f>
        <v/>
      </c>
      <c r="X632" s="567" t="str">
        <f>二年级等级</f>
        <v/>
      </c>
      <c r="Y632" s="576"/>
      <c r="Z632" s="579"/>
      <c r="AA632" s="565"/>
      <c r="AB632" s="576"/>
      <c r="AC632" s="565" t="str">
        <f>二年级跳绳附加分</f>
        <v/>
      </c>
      <c r="AD632" s="566" t="str">
        <f>二年级标准分</f>
        <v/>
      </c>
      <c r="AE632" s="566" t="str">
        <f>二年级总分</f>
        <v/>
      </c>
      <c r="AF632" s="567" t="str">
        <f>二年级等级</f>
        <v/>
      </c>
    </row>
    <row r="633" ht="15.75" spans="1:32">
      <c r="A633" s="468">
        <v>210</v>
      </c>
      <c r="B633" s="469">
        <v>1</v>
      </c>
      <c r="C633" s="593"/>
      <c r="D633" s="594"/>
      <c r="E633" s="593"/>
      <c r="F633" s="473"/>
      <c r="G633" s="612"/>
      <c r="H633" s="475"/>
      <c r="I633" s="621"/>
      <c r="J633" s="622"/>
      <c r="K633" s="622"/>
      <c r="L633" s="648"/>
      <c r="M633" s="643"/>
      <c r="N633" s="498" t="str">
        <f>二年级BMI</f>
        <v/>
      </c>
      <c r="O633" s="499" t="str">
        <f>二年级BMI等级</f>
        <v/>
      </c>
      <c r="P633" s="500" t="str">
        <f>二年级BMI得分</f>
        <v/>
      </c>
      <c r="Q633" s="511" t="str">
        <f>二年级肺活量得分</f>
        <v/>
      </c>
      <c r="R633" s="512" t="str">
        <f>二年级等级</f>
        <v/>
      </c>
      <c r="S633" s="513" t="str">
        <f>二年级50米跑得分</f>
        <v/>
      </c>
      <c r="T633" s="512" t="str">
        <f>二年级等级</f>
        <v/>
      </c>
      <c r="U633" s="513" t="str">
        <f>二年级坐位体前屈得分</f>
        <v/>
      </c>
      <c r="V633" s="512" t="str">
        <f>二年级等级</f>
        <v/>
      </c>
      <c r="W633" s="513" t="str">
        <f>二年级一分钟跳绳得分</f>
        <v/>
      </c>
      <c r="X633" s="512" t="str">
        <f>二年级等级</f>
        <v/>
      </c>
      <c r="Y633" s="511"/>
      <c r="Z633" s="514"/>
      <c r="AA633" s="530"/>
      <c r="AB633" s="511"/>
      <c r="AC633" s="530" t="str">
        <f>二年级跳绳附加分</f>
        <v/>
      </c>
      <c r="AD633" s="531" t="str">
        <f>二年级标准分</f>
        <v/>
      </c>
      <c r="AE633" s="531" t="str">
        <f>二年级总分</f>
        <v/>
      </c>
      <c r="AF633" s="512" t="str">
        <f>二年级等级</f>
        <v/>
      </c>
    </row>
    <row r="634" spans="1:32">
      <c r="A634" s="476">
        <v>210</v>
      </c>
      <c r="B634" s="477">
        <v>2</v>
      </c>
      <c r="C634" s="586"/>
      <c r="D634" s="587"/>
      <c r="E634" s="586"/>
      <c r="F634" s="473"/>
      <c r="G634" s="608"/>
      <c r="H634" s="475"/>
      <c r="I634" s="613"/>
      <c r="J634" s="614"/>
      <c r="K634" s="622"/>
      <c r="L634" s="649"/>
      <c r="M634" s="644"/>
      <c r="N634" s="505" t="str">
        <f>二年级BMI</f>
        <v/>
      </c>
      <c r="O634" s="499" t="str">
        <f>二年级BMI等级</f>
        <v/>
      </c>
      <c r="P634" s="500" t="str">
        <f>二年级BMI得分</f>
        <v/>
      </c>
      <c r="Q634" s="515" t="str">
        <f>二年级肺活量得分</f>
        <v/>
      </c>
      <c r="R634" s="512" t="str">
        <f>二年级等级</f>
        <v/>
      </c>
      <c r="S634" s="516" t="str">
        <f>二年级50米跑得分</f>
        <v/>
      </c>
      <c r="T634" s="517" t="str">
        <f>二年级等级</f>
        <v/>
      </c>
      <c r="U634" s="516" t="str">
        <f>二年级坐位体前屈得分</f>
        <v/>
      </c>
      <c r="V634" s="517" t="str">
        <f>二年级等级</f>
        <v/>
      </c>
      <c r="W634" s="516" t="str">
        <f>二年级一分钟跳绳得分</f>
        <v/>
      </c>
      <c r="X634" s="517" t="str">
        <f>二年级等级</f>
        <v/>
      </c>
      <c r="Y634" s="515"/>
      <c r="Z634" s="518"/>
      <c r="AA634" s="533"/>
      <c r="AB634" s="515"/>
      <c r="AC634" s="533" t="str">
        <f>二年级跳绳附加分</f>
        <v/>
      </c>
      <c r="AD634" s="534" t="str">
        <f>二年级标准分</f>
        <v/>
      </c>
      <c r="AE634" s="534" t="str">
        <f>二年级总分</f>
        <v/>
      </c>
      <c r="AF634" s="517" t="str">
        <f>二年级等级</f>
        <v/>
      </c>
    </row>
    <row r="635" spans="1:32">
      <c r="A635" s="476">
        <v>210</v>
      </c>
      <c r="B635" s="477">
        <v>3</v>
      </c>
      <c r="C635" s="586"/>
      <c r="D635" s="587"/>
      <c r="E635" s="586"/>
      <c r="F635" s="473"/>
      <c r="G635" s="608"/>
      <c r="H635" s="475"/>
      <c r="I635" s="613"/>
      <c r="J635" s="614"/>
      <c r="K635" s="622"/>
      <c r="L635" s="649"/>
      <c r="M635" s="644"/>
      <c r="N635" s="505" t="str">
        <f>二年级BMI</f>
        <v/>
      </c>
      <c r="O635" s="499" t="str">
        <f>二年级BMI等级</f>
        <v/>
      </c>
      <c r="P635" s="500" t="str">
        <f>二年级BMI得分</f>
        <v/>
      </c>
      <c r="Q635" s="515" t="str">
        <f>二年级肺活量得分</f>
        <v/>
      </c>
      <c r="R635" s="512" t="str">
        <f>二年级等级</f>
        <v/>
      </c>
      <c r="S635" s="516" t="str">
        <f>二年级50米跑得分</f>
        <v/>
      </c>
      <c r="T635" s="517" t="str">
        <f>二年级等级</f>
        <v/>
      </c>
      <c r="U635" s="516" t="str">
        <f>二年级坐位体前屈得分</f>
        <v/>
      </c>
      <c r="V635" s="517" t="str">
        <f>二年级等级</f>
        <v/>
      </c>
      <c r="W635" s="516" t="str">
        <f>二年级一分钟跳绳得分</f>
        <v/>
      </c>
      <c r="X635" s="517" t="str">
        <f>二年级等级</f>
        <v/>
      </c>
      <c r="Y635" s="515"/>
      <c r="Z635" s="518"/>
      <c r="AA635" s="533"/>
      <c r="AB635" s="515"/>
      <c r="AC635" s="533" t="str">
        <f>二年级跳绳附加分</f>
        <v/>
      </c>
      <c r="AD635" s="534" t="str">
        <f>二年级标准分</f>
        <v/>
      </c>
      <c r="AE635" s="534" t="str">
        <f>二年级总分</f>
        <v/>
      </c>
      <c r="AF635" s="517" t="str">
        <f>二年级等级</f>
        <v/>
      </c>
    </row>
    <row r="636" spans="1:32">
      <c r="A636" s="476">
        <v>210</v>
      </c>
      <c r="B636" s="477">
        <v>4</v>
      </c>
      <c r="C636" s="586"/>
      <c r="D636" s="587"/>
      <c r="E636" s="586"/>
      <c r="F636" s="473"/>
      <c r="G636" s="608"/>
      <c r="H636" s="475"/>
      <c r="I636" s="613"/>
      <c r="J636" s="614"/>
      <c r="K636" s="622"/>
      <c r="L636" s="649"/>
      <c r="M636" s="644"/>
      <c r="N636" s="505" t="str">
        <f>二年级BMI</f>
        <v/>
      </c>
      <c r="O636" s="499" t="str">
        <f>二年级BMI等级</f>
        <v/>
      </c>
      <c r="P636" s="500" t="str">
        <f>二年级BMI得分</f>
        <v/>
      </c>
      <c r="Q636" s="515" t="str">
        <f>二年级肺活量得分</f>
        <v/>
      </c>
      <c r="R636" s="512" t="str">
        <f>二年级等级</f>
        <v/>
      </c>
      <c r="S636" s="516" t="str">
        <f>二年级50米跑得分</f>
        <v/>
      </c>
      <c r="T636" s="517" t="str">
        <f>二年级等级</f>
        <v/>
      </c>
      <c r="U636" s="516" t="str">
        <f>二年级坐位体前屈得分</f>
        <v/>
      </c>
      <c r="V636" s="517" t="str">
        <f>二年级等级</f>
        <v/>
      </c>
      <c r="W636" s="516" t="str">
        <f>二年级一分钟跳绳得分</f>
        <v/>
      </c>
      <c r="X636" s="517" t="str">
        <f>二年级等级</f>
        <v/>
      </c>
      <c r="Y636" s="515"/>
      <c r="Z636" s="518"/>
      <c r="AA636" s="533"/>
      <c r="AB636" s="515"/>
      <c r="AC636" s="533" t="str">
        <f>二年级跳绳附加分</f>
        <v/>
      </c>
      <c r="AD636" s="534" t="str">
        <f>二年级标准分</f>
        <v/>
      </c>
      <c r="AE636" s="534" t="str">
        <f>二年级总分</f>
        <v/>
      </c>
      <c r="AF636" s="517" t="str">
        <f>二年级等级</f>
        <v/>
      </c>
    </row>
    <row r="637" spans="1:32">
      <c r="A637" s="476">
        <v>210</v>
      </c>
      <c r="B637" s="477">
        <v>5</v>
      </c>
      <c r="C637" s="586"/>
      <c r="D637" s="587"/>
      <c r="E637" s="586"/>
      <c r="F637" s="473"/>
      <c r="G637" s="608"/>
      <c r="H637" s="475"/>
      <c r="I637" s="613"/>
      <c r="J637" s="614"/>
      <c r="K637" s="622"/>
      <c r="L637" s="649"/>
      <c r="M637" s="644"/>
      <c r="N637" s="505" t="str">
        <f>二年级BMI</f>
        <v/>
      </c>
      <c r="O637" s="499" t="str">
        <f>二年级BMI等级</f>
        <v/>
      </c>
      <c r="P637" s="500" t="str">
        <f>二年级BMI得分</f>
        <v/>
      </c>
      <c r="Q637" s="515" t="str">
        <f>二年级肺活量得分</f>
        <v/>
      </c>
      <c r="R637" s="512" t="str">
        <f>二年级等级</f>
        <v/>
      </c>
      <c r="S637" s="516" t="str">
        <f>二年级50米跑得分</f>
        <v/>
      </c>
      <c r="T637" s="517" t="str">
        <f>二年级等级</f>
        <v/>
      </c>
      <c r="U637" s="516" t="str">
        <f>二年级坐位体前屈得分</f>
        <v/>
      </c>
      <c r="V637" s="517" t="str">
        <f>二年级等级</f>
        <v/>
      </c>
      <c r="W637" s="516" t="str">
        <f>二年级一分钟跳绳得分</f>
        <v/>
      </c>
      <c r="X637" s="517" t="str">
        <f>二年级等级</f>
        <v/>
      </c>
      <c r="Y637" s="515"/>
      <c r="Z637" s="518"/>
      <c r="AA637" s="533"/>
      <c r="AB637" s="515"/>
      <c r="AC637" s="533" t="str">
        <f>二年级跳绳附加分</f>
        <v/>
      </c>
      <c r="AD637" s="534" t="str">
        <f>二年级标准分</f>
        <v/>
      </c>
      <c r="AE637" s="534" t="str">
        <f>二年级总分</f>
        <v/>
      </c>
      <c r="AF637" s="517" t="str">
        <f>二年级等级</f>
        <v/>
      </c>
    </row>
    <row r="638" spans="1:32">
      <c r="A638" s="476">
        <v>210</v>
      </c>
      <c r="B638" s="477">
        <v>6</v>
      </c>
      <c r="C638" s="586"/>
      <c r="D638" s="587"/>
      <c r="E638" s="586"/>
      <c r="F638" s="473"/>
      <c r="G638" s="608"/>
      <c r="H638" s="475"/>
      <c r="I638" s="613"/>
      <c r="J638" s="614"/>
      <c r="K638" s="622"/>
      <c r="L638" s="649"/>
      <c r="M638" s="644"/>
      <c r="N638" s="505" t="str">
        <f>二年级BMI</f>
        <v/>
      </c>
      <c r="O638" s="499" t="str">
        <f>二年级BMI等级</f>
        <v/>
      </c>
      <c r="P638" s="500" t="str">
        <f>二年级BMI得分</f>
        <v/>
      </c>
      <c r="Q638" s="515" t="str">
        <f>二年级肺活量得分</f>
        <v/>
      </c>
      <c r="R638" s="512" t="str">
        <f>二年级等级</f>
        <v/>
      </c>
      <c r="S638" s="516" t="str">
        <f>二年级50米跑得分</f>
        <v/>
      </c>
      <c r="T638" s="517" t="str">
        <f>二年级等级</f>
        <v/>
      </c>
      <c r="U638" s="516" t="str">
        <f>二年级坐位体前屈得分</f>
        <v/>
      </c>
      <c r="V638" s="517" t="str">
        <f>二年级等级</f>
        <v/>
      </c>
      <c r="W638" s="516" t="str">
        <f>二年级一分钟跳绳得分</f>
        <v/>
      </c>
      <c r="X638" s="517" t="str">
        <f>二年级等级</f>
        <v/>
      </c>
      <c r="Y638" s="515"/>
      <c r="Z638" s="518"/>
      <c r="AA638" s="533"/>
      <c r="AB638" s="515"/>
      <c r="AC638" s="533" t="str">
        <f>二年级跳绳附加分</f>
        <v/>
      </c>
      <c r="AD638" s="534" t="str">
        <f>二年级标准分</f>
        <v/>
      </c>
      <c r="AE638" s="534" t="str">
        <f>二年级总分</f>
        <v/>
      </c>
      <c r="AF638" s="517" t="str">
        <f>二年级等级</f>
        <v/>
      </c>
    </row>
    <row r="639" spans="1:32">
      <c r="A639" s="476">
        <v>210</v>
      </c>
      <c r="B639" s="477">
        <v>7</v>
      </c>
      <c r="C639" s="586"/>
      <c r="D639" s="587"/>
      <c r="E639" s="586"/>
      <c r="F639" s="473"/>
      <c r="G639" s="608"/>
      <c r="H639" s="475"/>
      <c r="I639" s="613"/>
      <c r="J639" s="614"/>
      <c r="K639" s="622"/>
      <c r="L639" s="649"/>
      <c r="M639" s="644"/>
      <c r="N639" s="505" t="str">
        <f>二年级BMI</f>
        <v/>
      </c>
      <c r="O639" s="499" t="str">
        <f>二年级BMI等级</f>
        <v/>
      </c>
      <c r="P639" s="500" t="str">
        <f>二年级BMI得分</f>
        <v/>
      </c>
      <c r="Q639" s="515" t="str">
        <f>二年级肺活量得分</f>
        <v/>
      </c>
      <c r="R639" s="512" t="str">
        <f>二年级等级</f>
        <v/>
      </c>
      <c r="S639" s="516" t="str">
        <f>二年级50米跑得分</f>
        <v/>
      </c>
      <c r="T639" s="517" t="str">
        <f>二年级等级</f>
        <v/>
      </c>
      <c r="U639" s="516" t="str">
        <f>二年级坐位体前屈得分</f>
        <v/>
      </c>
      <c r="V639" s="517" t="str">
        <f>二年级等级</f>
        <v/>
      </c>
      <c r="W639" s="516" t="str">
        <f>二年级一分钟跳绳得分</f>
        <v/>
      </c>
      <c r="X639" s="517" t="str">
        <f>二年级等级</f>
        <v/>
      </c>
      <c r="Y639" s="515"/>
      <c r="Z639" s="518"/>
      <c r="AA639" s="533"/>
      <c r="AB639" s="515"/>
      <c r="AC639" s="533" t="str">
        <f>二年级跳绳附加分</f>
        <v/>
      </c>
      <c r="AD639" s="534" t="str">
        <f>二年级标准分</f>
        <v/>
      </c>
      <c r="AE639" s="534" t="str">
        <f>二年级总分</f>
        <v/>
      </c>
      <c r="AF639" s="517" t="str">
        <f>二年级等级</f>
        <v/>
      </c>
    </row>
    <row r="640" spans="1:32">
      <c r="A640" s="476">
        <v>210</v>
      </c>
      <c r="B640" s="477">
        <v>8</v>
      </c>
      <c r="C640" s="586"/>
      <c r="D640" s="587"/>
      <c r="E640" s="586"/>
      <c r="F640" s="473"/>
      <c r="G640" s="608"/>
      <c r="H640" s="475"/>
      <c r="I640" s="613"/>
      <c r="J640" s="614"/>
      <c r="K640" s="622"/>
      <c r="L640" s="649"/>
      <c r="M640" s="644"/>
      <c r="N640" s="505" t="str">
        <f>二年级BMI</f>
        <v/>
      </c>
      <c r="O640" s="499" t="str">
        <f>二年级BMI等级</f>
        <v/>
      </c>
      <c r="P640" s="500" t="str">
        <f>二年级BMI得分</f>
        <v/>
      </c>
      <c r="Q640" s="515" t="str">
        <f>二年级肺活量得分</f>
        <v/>
      </c>
      <c r="R640" s="512" t="str">
        <f>二年级等级</f>
        <v/>
      </c>
      <c r="S640" s="516" t="str">
        <f>二年级50米跑得分</f>
        <v/>
      </c>
      <c r="T640" s="517" t="str">
        <f>二年级等级</f>
        <v/>
      </c>
      <c r="U640" s="516" t="str">
        <f>二年级坐位体前屈得分</f>
        <v/>
      </c>
      <c r="V640" s="517" t="str">
        <f>二年级等级</f>
        <v/>
      </c>
      <c r="W640" s="516" t="str">
        <f>二年级一分钟跳绳得分</f>
        <v/>
      </c>
      <c r="X640" s="517" t="str">
        <f>二年级等级</f>
        <v/>
      </c>
      <c r="Y640" s="515"/>
      <c r="Z640" s="518"/>
      <c r="AA640" s="533"/>
      <c r="AB640" s="515"/>
      <c r="AC640" s="533" t="str">
        <f>二年级跳绳附加分</f>
        <v/>
      </c>
      <c r="AD640" s="534" t="str">
        <f>二年级标准分</f>
        <v/>
      </c>
      <c r="AE640" s="534" t="str">
        <f>二年级总分</f>
        <v/>
      </c>
      <c r="AF640" s="517" t="str">
        <f>二年级等级</f>
        <v/>
      </c>
    </row>
    <row r="641" spans="1:32">
      <c r="A641" s="476">
        <v>210</v>
      </c>
      <c r="B641" s="477">
        <v>9</v>
      </c>
      <c r="C641" s="586"/>
      <c r="D641" s="587"/>
      <c r="E641" s="586"/>
      <c r="F641" s="473"/>
      <c r="G641" s="608"/>
      <c r="H641" s="475"/>
      <c r="I641" s="613"/>
      <c r="J641" s="614"/>
      <c r="K641" s="622"/>
      <c r="L641" s="649"/>
      <c r="M641" s="644"/>
      <c r="N641" s="505" t="str">
        <f>二年级BMI</f>
        <v/>
      </c>
      <c r="O641" s="499" t="str">
        <f>二年级BMI等级</f>
        <v/>
      </c>
      <c r="P641" s="500" t="str">
        <f>二年级BMI得分</f>
        <v/>
      </c>
      <c r="Q641" s="515" t="str">
        <f>二年级肺活量得分</f>
        <v/>
      </c>
      <c r="R641" s="512" t="str">
        <f>二年级等级</f>
        <v/>
      </c>
      <c r="S641" s="516" t="str">
        <f>二年级50米跑得分</f>
        <v/>
      </c>
      <c r="T641" s="517" t="str">
        <f>二年级等级</f>
        <v/>
      </c>
      <c r="U641" s="516" t="str">
        <f>二年级坐位体前屈得分</f>
        <v/>
      </c>
      <c r="V641" s="517" t="str">
        <f>二年级等级</f>
        <v/>
      </c>
      <c r="W641" s="516" t="str">
        <f>二年级一分钟跳绳得分</f>
        <v/>
      </c>
      <c r="X641" s="517" t="str">
        <f>二年级等级</f>
        <v/>
      </c>
      <c r="Y641" s="515"/>
      <c r="Z641" s="518"/>
      <c r="AA641" s="533"/>
      <c r="AB641" s="515"/>
      <c r="AC641" s="533" t="str">
        <f>二年级跳绳附加分</f>
        <v/>
      </c>
      <c r="AD641" s="534" t="str">
        <f>二年级标准分</f>
        <v/>
      </c>
      <c r="AE641" s="534" t="str">
        <f>二年级总分</f>
        <v/>
      </c>
      <c r="AF641" s="517" t="str">
        <f>二年级等级</f>
        <v/>
      </c>
    </row>
    <row r="642" spans="1:32">
      <c r="A642" s="476">
        <v>210</v>
      </c>
      <c r="B642" s="477">
        <v>10</v>
      </c>
      <c r="C642" s="586"/>
      <c r="D642" s="587"/>
      <c r="E642" s="586"/>
      <c r="F642" s="473"/>
      <c r="G642" s="608"/>
      <c r="H642" s="475"/>
      <c r="I642" s="613"/>
      <c r="J642" s="614"/>
      <c r="K642" s="622"/>
      <c r="L642" s="649"/>
      <c r="M642" s="644"/>
      <c r="N642" s="505" t="str">
        <f>二年级BMI</f>
        <v/>
      </c>
      <c r="O642" s="499" t="str">
        <f>二年级BMI等级</f>
        <v/>
      </c>
      <c r="P642" s="500" t="str">
        <f>二年级BMI得分</f>
        <v/>
      </c>
      <c r="Q642" s="515" t="str">
        <f>二年级肺活量得分</f>
        <v/>
      </c>
      <c r="R642" s="512" t="str">
        <f>二年级等级</f>
        <v/>
      </c>
      <c r="S642" s="516" t="str">
        <f>二年级50米跑得分</f>
        <v/>
      </c>
      <c r="T642" s="517" t="str">
        <f>二年级等级</f>
        <v/>
      </c>
      <c r="U642" s="516" t="str">
        <f>二年级坐位体前屈得分</f>
        <v/>
      </c>
      <c r="V642" s="517" t="str">
        <f>二年级等级</f>
        <v/>
      </c>
      <c r="W642" s="516" t="str">
        <f>二年级一分钟跳绳得分</f>
        <v/>
      </c>
      <c r="X642" s="517" t="str">
        <f>二年级等级</f>
        <v/>
      </c>
      <c r="Y642" s="515"/>
      <c r="Z642" s="518"/>
      <c r="AA642" s="533"/>
      <c r="AB642" s="515"/>
      <c r="AC642" s="533" t="str">
        <f>二年级跳绳附加分</f>
        <v/>
      </c>
      <c r="AD642" s="534" t="str">
        <f>二年级标准分</f>
        <v/>
      </c>
      <c r="AE642" s="534" t="str">
        <f>二年级总分</f>
        <v/>
      </c>
      <c r="AF642" s="517" t="str">
        <f>二年级等级</f>
        <v/>
      </c>
    </row>
    <row r="643" spans="1:32">
      <c r="A643" s="476">
        <v>210</v>
      </c>
      <c r="B643" s="477">
        <v>11</v>
      </c>
      <c r="C643" s="586"/>
      <c r="D643" s="587"/>
      <c r="E643" s="586"/>
      <c r="F643" s="473"/>
      <c r="G643" s="608"/>
      <c r="H643" s="475"/>
      <c r="I643" s="613"/>
      <c r="J643" s="614"/>
      <c r="K643" s="614"/>
      <c r="L643" s="649"/>
      <c r="M643" s="644"/>
      <c r="N643" s="505" t="str">
        <f>二年级BMI</f>
        <v/>
      </c>
      <c r="O643" s="499" t="str">
        <f>二年级BMI等级</f>
        <v/>
      </c>
      <c r="P643" s="500" t="str">
        <f>二年级BMI得分</f>
        <v/>
      </c>
      <c r="Q643" s="515" t="str">
        <f>二年级肺活量得分</f>
        <v/>
      </c>
      <c r="R643" s="512" t="str">
        <f>二年级等级</f>
        <v/>
      </c>
      <c r="S643" s="516" t="str">
        <f>二年级50米跑得分</f>
        <v/>
      </c>
      <c r="T643" s="517" t="str">
        <f>二年级等级</f>
        <v/>
      </c>
      <c r="U643" s="516" t="str">
        <f>二年级坐位体前屈得分</f>
        <v/>
      </c>
      <c r="V643" s="517" t="str">
        <f>二年级等级</f>
        <v/>
      </c>
      <c r="W643" s="516" t="str">
        <f>二年级一分钟跳绳得分</f>
        <v/>
      </c>
      <c r="X643" s="517" t="str">
        <f>二年级等级</f>
        <v/>
      </c>
      <c r="Y643" s="515"/>
      <c r="Z643" s="518"/>
      <c r="AA643" s="533"/>
      <c r="AB643" s="515"/>
      <c r="AC643" s="533" t="str">
        <f>二年级跳绳附加分</f>
        <v/>
      </c>
      <c r="AD643" s="534" t="str">
        <f>二年级标准分</f>
        <v/>
      </c>
      <c r="AE643" s="534" t="str">
        <f>二年级总分</f>
        <v/>
      </c>
      <c r="AF643" s="517" t="str">
        <f>二年级等级</f>
        <v/>
      </c>
    </row>
    <row r="644" spans="1:32">
      <c r="A644" s="476">
        <v>210</v>
      </c>
      <c r="B644" s="477">
        <v>12</v>
      </c>
      <c r="C644" s="586"/>
      <c r="D644" s="587"/>
      <c r="E644" s="586"/>
      <c r="F644" s="473"/>
      <c r="G644" s="608"/>
      <c r="H644" s="475"/>
      <c r="I644" s="613"/>
      <c r="J644" s="614"/>
      <c r="K644" s="614"/>
      <c r="L644" s="649"/>
      <c r="M644" s="644"/>
      <c r="N644" s="505" t="str">
        <f>二年级BMI</f>
        <v/>
      </c>
      <c r="O644" s="499" t="str">
        <f>二年级BMI等级</f>
        <v/>
      </c>
      <c r="P644" s="500" t="str">
        <f>二年级BMI得分</f>
        <v/>
      </c>
      <c r="Q644" s="515" t="str">
        <f>二年级肺活量得分</f>
        <v/>
      </c>
      <c r="R644" s="512" t="str">
        <f>二年级等级</f>
        <v/>
      </c>
      <c r="S644" s="516" t="str">
        <f>二年级50米跑得分</f>
        <v/>
      </c>
      <c r="T644" s="517" t="str">
        <f>二年级等级</f>
        <v/>
      </c>
      <c r="U644" s="516" t="str">
        <f>二年级坐位体前屈得分</f>
        <v/>
      </c>
      <c r="V644" s="517" t="str">
        <f>二年级等级</f>
        <v/>
      </c>
      <c r="W644" s="516" t="str">
        <f>二年级一分钟跳绳得分</f>
        <v/>
      </c>
      <c r="X644" s="517" t="str">
        <f>二年级等级</f>
        <v/>
      </c>
      <c r="Y644" s="515"/>
      <c r="Z644" s="518"/>
      <c r="AA644" s="533"/>
      <c r="AB644" s="515"/>
      <c r="AC644" s="533" t="str">
        <f>二年级跳绳附加分</f>
        <v/>
      </c>
      <c r="AD644" s="534" t="str">
        <f>二年级标准分</f>
        <v/>
      </c>
      <c r="AE644" s="534" t="str">
        <f>二年级总分</f>
        <v/>
      </c>
      <c r="AF644" s="517" t="str">
        <f>二年级等级</f>
        <v/>
      </c>
    </row>
    <row r="645" spans="1:32">
      <c r="A645" s="476">
        <v>210</v>
      </c>
      <c r="B645" s="477">
        <v>13</v>
      </c>
      <c r="C645" s="586"/>
      <c r="D645" s="587"/>
      <c r="E645" s="586"/>
      <c r="F645" s="473"/>
      <c r="G645" s="608"/>
      <c r="H645" s="475"/>
      <c r="I645" s="613"/>
      <c r="J645" s="614"/>
      <c r="K645" s="614"/>
      <c r="L645" s="649"/>
      <c r="M645" s="644"/>
      <c r="N645" s="505" t="str">
        <f>二年级BMI</f>
        <v/>
      </c>
      <c r="O645" s="499" t="str">
        <f>二年级BMI等级</f>
        <v/>
      </c>
      <c r="P645" s="500" t="str">
        <f>二年级BMI得分</f>
        <v/>
      </c>
      <c r="Q645" s="515" t="str">
        <f>二年级肺活量得分</f>
        <v/>
      </c>
      <c r="R645" s="512" t="str">
        <f>二年级等级</f>
        <v/>
      </c>
      <c r="S645" s="516" t="str">
        <f>二年级50米跑得分</f>
        <v/>
      </c>
      <c r="T645" s="517" t="str">
        <f>二年级等级</f>
        <v/>
      </c>
      <c r="U645" s="516" t="str">
        <f>二年级坐位体前屈得分</f>
        <v/>
      </c>
      <c r="V645" s="517" t="str">
        <f>二年级等级</f>
        <v/>
      </c>
      <c r="W645" s="516" t="str">
        <f>二年级一分钟跳绳得分</f>
        <v/>
      </c>
      <c r="X645" s="517" t="str">
        <f>二年级等级</f>
        <v/>
      </c>
      <c r="Y645" s="515"/>
      <c r="Z645" s="518"/>
      <c r="AA645" s="533"/>
      <c r="AB645" s="515"/>
      <c r="AC645" s="533" t="str">
        <f>二年级跳绳附加分</f>
        <v/>
      </c>
      <c r="AD645" s="534" t="str">
        <f>二年级标准分</f>
        <v/>
      </c>
      <c r="AE645" s="534" t="str">
        <f>二年级总分</f>
        <v/>
      </c>
      <c r="AF645" s="517" t="str">
        <f>二年级等级</f>
        <v/>
      </c>
    </row>
    <row r="646" spans="1:32">
      <c r="A646" s="476">
        <v>210</v>
      </c>
      <c r="B646" s="477">
        <v>14</v>
      </c>
      <c r="C646" s="586"/>
      <c r="D646" s="587"/>
      <c r="E646" s="586"/>
      <c r="F646" s="473"/>
      <c r="G646" s="612"/>
      <c r="H646" s="475"/>
      <c r="I646" s="613"/>
      <c r="J646" s="614"/>
      <c r="K646" s="614"/>
      <c r="L646" s="649"/>
      <c r="M646" s="644"/>
      <c r="N646" s="505" t="str">
        <f>二年级BMI</f>
        <v/>
      </c>
      <c r="O646" s="499" t="str">
        <f>二年级BMI等级</f>
        <v/>
      </c>
      <c r="P646" s="500" t="str">
        <f>二年级BMI得分</f>
        <v/>
      </c>
      <c r="Q646" s="515" t="str">
        <f>二年级肺活量得分</f>
        <v/>
      </c>
      <c r="R646" s="512" t="str">
        <f>二年级等级</f>
        <v/>
      </c>
      <c r="S646" s="516" t="str">
        <f>二年级50米跑得分</f>
        <v/>
      </c>
      <c r="T646" s="517" t="str">
        <f>二年级等级</f>
        <v/>
      </c>
      <c r="U646" s="516" t="str">
        <f>二年级坐位体前屈得分</f>
        <v/>
      </c>
      <c r="V646" s="517" t="str">
        <f>二年级等级</f>
        <v/>
      </c>
      <c r="W646" s="516" t="str">
        <f>二年级一分钟跳绳得分</f>
        <v/>
      </c>
      <c r="X646" s="517" t="str">
        <f>二年级等级</f>
        <v/>
      </c>
      <c r="Y646" s="515"/>
      <c r="Z646" s="518"/>
      <c r="AA646" s="533"/>
      <c r="AB646" s="515"/>
      <c r="AC646" s="533" t="str">
        <f>二年级跳绳附加分</f>
        <v/>
      </c>
      <c r="AD646" s="534" t="str">
        <f>二年级标准分</f>
        <v/>
      </c>
      <c r="AE646" s="534" t="str">
        <f>二年级总分</f>
        <v/>
      </c>
      <c r="AF646" s="517" t="str">
        <f>二年级等级</f>
        <v/>
      </c>
    </row>
    <row r="647" spans="1:32">
      <c r="A647" s="476">
        <v>210</v>
      </c>
      <c r="B647" s="477">
        <v>15</v>
      </c>
      <c r="C647" s="586"/>
      <c r="D647" s="587"/>
      <c r="E647" s="586"/>
      <c r="F647" s="473"/>
      <c r="G647" s="612"/>
      <c r="H647" s="475"/>
      <c r="I647" s="613"/>
      <c r="J647" s="614"/>
      <c r="K647" s="614"/>
      <c r="L647" s="649"/>
      <c r="M647" s="644"/>
      <c r="N647" s="505" t="str">
        <f>二年级BMI</f>
        <v/>
      </c>
      <c r="O647" s="499" t="str">
        <f>二年级BMI等级</f>
        <v/>
      </c>
      <c r="P647" s="500" t="str">
        <f>二年级BMI得分</f>
        <v/>
      </c>
      <c r="Q647" s="515" t="str">
        <f>二年级肺活量得分</f>
        <v/>
      </c>
      <c r="R647" s="512" t="str">
        <f>二年级等级</f>
        <v/>
      </c>
      <c r="S647" s="516" t="str">
        <f>二年级50米跑得分</f>
        <v/>
      </c>
      <c r="T647" s="517" t="str">
        <f>二年级等级</f>
        <v/>
      </c>
      <c r="U647" s="516" t="str">
        <f>二年级坐位体前屈得分</f>
        <v/>
      </c>
      <c r="V647" s="517" t="str">
        <f>二年级等级</f>
        <v/>
      </c>
      <c r="W647" s="516" t="str">
        <f>二年级一分钟跳绳得分</f>
        <v/>
      </c>
      <c r="X647" s="517" t="str">
        <f>二年级等级</f>
        <v/>
      </c>
      <c r="Y647" s="515"/>
      <c r="Z647" s="518"/>
      <c r="AA647" s="533"/>
      <c r="AB647" s="515"/>
      <c r="AC647" s="533" t="str">
        <f>二年级跳绳附加分</f>
        <v/>
      </c>
      <c r="AD647" s="534" t="str">
        <f>二年级标准分</f>
        <v/>
      </c>
      <c r="AE647" s="534" t="str">
        <f>二年级总分</f>
        <v/>
      </c>
      <c r="AF647" s="517" t="str">
        <f>二年级等级</f>
        <v/>
      </c>
    </row>
    <row r="648" spans="1:32">
      <c r="A648" s="476">
        <v>210</v>
      </c>
      <c r="B648" s="477">
        <v>16</v>
      </c>
      <c r="C648" s="586"/>
      <c r="D648" s="587"/>
      <c r="E648" s="586"/>
      <c r="F648" s="473"/>
      <c r="G648" s="608"/>
      <c r="H648" s="475"/>
      <c r="I648" s="613"/>
      <c r="J648" s="614"/>
      <c r="K648" s="614"/>
      <c r="L648" s="649"/>
      <c r="M648" s="644"/>
      <c r="N648" s="505" t="str">
        <f>二年级BMI</f>
        <v/>
      </c>
      <c r="O648" s="499" t="str">
        <f>二年级BMI等级</f>
        <v/>
      </c>
      <c r="P648" s="500" t="str">
        <f>二年级BMI得分</f>
        <v/>
      </c>
      <c r="Q648" s="515" t="str">
        <f>二年级肺活量得分</f>
        <v/>
      </c>
      <c r="R648" s="512" t="str">
        <f>二年级等级</f>
        <v/>
      </c>
      <c r="S648" s="516" t="str">
        <f>二年级50米跑得分</f>
        <v/>
      </c>
      <c r="T648" s="517" t="str">
        <f>二年级等级</f>
        <v/>
      </c>
      <c r="U648" s="516" t="str">
        <f>二年级坐位体前屈得分</f>
        <v/>
      </c>
      <c r="V648" s="517" t="str">
        <f>二年级等级</f>
        <v/>
      </c>
      <c r="W648" s="516" t="str">
        <f>二年级一分钟跳绳得分</f>
        <v/>
      </c>
      <c r="X648" s="517" t="str">
        <f>二年级等级</f>
        <v/>
      </c>
      <c r="Y648" s="515"/>
      <c r="Z648" s="518"/>
      <c r="AA648" s="533"/>
      <c r="AB648" s="515"/>
      <c r="AC648" s="533" t="str">
        <f>二年级跳绳附加分</f>
        <v/>
      </c>
      <c r="AD648" s="534" t="str">
        <f>二年级标准分</f>
        <v/>
      </c>
      <c r="AE648" s="534" t="str">
        <f>二年级总分</f>
        <v/>
      </c>
      <c r="AF648" s="517" t="str">
        <f>二年级等级</f>
        <v/>
      </c>
    </row>
    <row r="649" spans="1:32">
      <c r="A649" s="476">
        <v>210</v>
      </c>
      <c r="B649" s="477">
        <v>17</v>
      </c>
      <c r="C649" s="586"/>
      <c r="D649" s="587"/>
      <c r="E649" s="586"/>
      <c r="F649" s="473"/>
      <c r="G649" s="608"/>
      <c r="H649" s="475"/>
      <c r="I649" s="613"/>
      <c r="J649" s="614"/>
      <c r="K649" s="614"/>
      <c r="L649" s="649"/>
      <c r="M649" s="644"/>
      <c r="N649" s="505" t="str">
        <f>二年级BMI</f>
        <v/>
      </c>
      <c r="O649" s="499" t="str">
        <f>二年级BMI等级</f>
        <v/>
      </c>
      <c r="P649" s="500" t="str">
        <f>二年级BMI得分</f>
        <v/>
      </c>
      <c r="Q649" s="515" t="str">
        <f>二年级肺活量得分</f>
        <v/>
      </c>
      <c r="R649" s="512" t="str">
        <f>二年级等级</f>
        <v/>
      </c>
      <c r="S649" s="516" t="str">
        <f>二年级50米跑得分</f>
        <v/>
      </c>
      <c r="T649" s="517" t="str">
        <f>二年级等级</f>
        <v/>
      </c>
      <c r="U649" s="516" t="str">
        <f>二年级坐位体前屈得分</f>
        <v/>
      </c>
      <c r="V649" s="517" t="str">
        <f>二年级等级</f>
        <v/>
      </c>
      <c r="W649" s="516" t="str">
        <f>二年级一分钟跳绳得分</f>
        <v/>
      </c>
      <c r="X649" s="517" t="str">
        <f>二年级等级</f>
        <v/>
      </c>
      <c r="Y649" s="515"/>
      <c r="Z649" s="518"/>
      <c r="AA649" s="533"/>
      <c r="AB649" s="515"/>
      <c r="AC649" s="533" t="str">
        <f>二年级跳绳附加分</f>
        <v/>
      </c>
      <c r="AD649" s="534" t="str">
        <f>二年级标准分</f>
        <v/>
      </c>
      <c r="AE649" s="534" t="str">
        <f>二年级总分</f>
        <v/>
      </c>
      <c r="AF649" s="517" t="str">
        <f>二年级等级</f>
        <v/>
      </c>
    </row>
    <row r="650" spans="1:32">
      <c r="A650" s="476">
        <v>210</v>
      </c>
      <c r="B650" s="477">
        <v>18</v>
      </c>
      <c r="C650" s="586"/>
      <c r="D650" s="587"/>
      <c r="E650" s="586"/>
      <c r="F650" s="473"/>
      <c r="G650" s="608"/>
      <c r="H650" s="475"/>
      <c r="I650" s="613"/>
      <c r="J650" s="614"/>
      <c r="K650" s="614"/>
      <c r="L650" s="649"/>
      <c r="M650" s="644"/>
      <c r="N650" s="505" t="str">
        <f>二年级BMI</f>
        <v/>
      </c>
      <c r="O650" s="499" t="str">
        <f>二年级BMI等级</f>
        <v/>
      </c>
      <c r="P650" s="500" t="str">
        <f>二年级BMI得分</f>
        <v/>
      </c>
      <c r="Q650" s="515" t="str">
        <f>二年级肺活量得分</f>
        <v/>
      </c>
      <c r="R650" s="512" t="str">
        <f>二年级等级</f>
        <v/>
      </c>
      <c r="S650" s="516" t="str">
        <f>二年级50米跑得分</f>
        <v/>
      </c>
      <c r="T650" s="517" t="str">
        <f>二年级等级</f>
        <v/>
      </c>
      <c r="U650" s="516" t="str">
        <f>二年级坐位体前屈得分</f>
        <v/>
      </c>
      <c r="V650" s="517" t="str">
        <f>二年级等级</f>
        <v/>
      </c>
      <c r="W650" s="516" t="str">
        <f>二年级一分钟跳绳得分</f>
        <v/>
      </c>
      <c r="X650" s="517" t="str">
        <f>二年级等级</f>
        <v/>
      </c>
      <c r="Y650" s="515"/>
      <c r="Z650" s="518"/>
      <c r="AA650" s="533"/>
      <c r="AB650" s="515"/>
      <c r="AC650" s="533" t="str">
        <f>二年级跳绳附加分</f>
        <v/>
      </c>
      <c r="AD650" s="534" t="str">
        <f>二年级标准分</f>
        <v/>
      </c>
      <c r="AE650" s="534" t="str">
        <f>二年级总分</f>
        <v/>
      </c>
      <c r="AF650" s="517" t="str">
        <f>二年级等级</f>
        <v/>
      </c>
    </row>
    <row r="651" spans="1:32">
      <c r="A651" s="476">
        <v>210</v>
      </c>
      <c r="B651" s="477">
        <v>19</v>
      </c>
      <c r="C651" s="586"/>
      <c r="D651" s="587"/>
      <c r="E651" s="586"/>
      <c r="F651" s="473"/>
      <c r="G651" s="608"/>
      <c r="H651" s="475"/>
      <c r="I651" s="613"/>
      <c r="J651" s="614"/>
      <c r="K651" s="614"/>
      <c r="L651" s="649"/>
      <c r="M651" s="644"/>
      <c r="N651" s="505" t="str">
        <f>二年级BMI</f>
        <v/>
      </c>
      <c r="O651" s="499" t="str">
        <f>二年级BMI等级</f>
        <v/>
      </c>
      <c r="P651" s="500" t="str">
        <f>二年级BMI得分</f>
        <v/>
      </c>
      <c r="Q651" s="515" t="str">
        <f>二年级肺活量得分</f>
        <v/>
      </c>
      <c r="R651" s="512" t="str">
        <f>二年级等级</f>
        <v/>
      </c>
      <c r="S651" s="516" t="str">
        <f>二年级50米跑得分</f>
        <v/>
      </c>
      <c r="T651" s="517" t="str">
        <f>二年级等级</f>
        <v/>
      </c>
      <c r="U651" s="516" t="str">
        <f>二年级坐位体前屈得分</f>
        <v/>
      </c>
      <c r="V651" s="517" t="str">
        <f>二年级等级</f>
        <v/>
      </c>
      <c r="W651" s="516" t="str">
        <f>二年级一分钟跳绳得分</f>
        <v/>
      </c>
      <c r="X651" s="517" t="str">
        <f>二年级等级</f>
        <v/>
      </c>
      <c r="Y651" s="515"/>
      <c r="Z651" s="518"/>
      <c r="AA651" s="533"/>
      <c r="AB651" s="515"/>
      <c r="AC651" s="533" t="str">
        <f>二年级跳绳附加分</f>
        <v/>
      </c>
      <c r="AD651" s="534" t="str">
        <f>二年级标准分</f>
        <v/>
      </c>
      <c r="AE651" s="534" t="str">
        <f>二年级总分</f>
        <v/>
      </c>
      <c r="AF651" s="517" t="str">
        <f>二年级等级</f>
        <v/>
      </c>
    </row>
    <row r="652" spans="1:32">
      <c r="A652" s="476">
        <v>210</v>
      </c>
      <c r="B652" s="477">
        <v>20</v>
      </c>
      <c r="C652" s="586"/>
      <c r="D652" s="587"/>
      <c r="E652" s="586"/>
      <c r="F652" s="473"/>
      <c r="G652" s="608"/>
      <c r="H652" s="475"/>
      <c r="I652" s="613"/>
      <c r="J652" s="614"/>
      <c r="K652" s="614"/>
      <c r="L652" s="649"/>
      <c r="M652" s="644"/>
      <c r="N652" s="505" t="str">
        <f>二年级BMI</f>
        <v/>
      </c>
      <c r="O652" s="499" t="str">
        <f>二年级BMI等级</f>
        <v/>
      </c>
      <c r="P652" s="500" t="str">
        <f>二年级BMI得分</f>
        <v/>
      </c>
      <c r="Q652" s="515" t="str">
        <f>二年级肺活量得分</f>
        <v/>
      </c>
      <c r="R652" s="512" t="str">
        <f>二年级等级</f>
        <v/>
      </c>
      <c r="S652" s="516" t="str">
        <f>二年级50米跑得分</f>
        <v/>
      </c>
      <c r="T652" s="517" t="str">
        <f>二年级等级</f>
        <v/>
      </c>
      <c r="U652" s="516" t="str">
        <f>二年级坐位体前屈得分</f>
        <v/>
      </c>
      <c r="V652" s="517" t="str">
        <f>二年级等级</f>
        <v/>
      </c>
      <c r="W652" s="516" t="str">
        <f>二年级一分钟跳绳得分</f>
        <v/>
      </c>
      <c r="X652" s="517" t="str">
        <f>二年级等级</f>
        <v/>
      </c>
      <c r="Y652" s="515"/>
      <c r="Z652" s="518"/>
      <c r="AA652" s="533"/>
      <c r="AB652" s="515"/>
      <c r="AC652" s="533" t="str">
        <f>二年级跳绳附加分</f>
        <v/>
      </c>
      <c r="AD652" s="534" t="str">
        <f>二年级标准分</f>
        <v/>
      </c>
      <c r="AE652" s="534" t="str">
        <f>二年级总分</f>
        <v/>
      </c>
      <c r="AF652" s="517" t="str">
        <f>二年级等级</f>
        <v/>
      </c>
    </row>
    <row r="653" spans="1:32">
      <c r="A653" s="476">
        <v>210</v>
      </c>
      <c r="B653" s="477">
        <v>21</v>
      </c>
      <c r="C653" s="586"/>
      <c r="D653" s="587"/>
      <c r="E653" s="586"/>
      <c r="F653" s="473"/>
      <c r="G653" s="608"/>
      <c r="H653" s="475"/>
      <c r="I653" s="613"/>
      <c r="J653" s="614"/>
      <c r="K653" s="614"/>
      <c r="L653" s="649"/>
      <c r="M653" s="644"/>
      <c r="N653" s="505" t="str">
        <f>二年级BMI</f>
        <v/>
      </c>
      <c r="O653" s="499" t="str">
        <f>二年级BMI等级</f>
        <v/>
      </c>
      <c r="P653" s="500" t="str">
        <f>二年级BMI得分</f>
        <v/>
      </c>
      <c r="Q653" s="515" t="str">
        <f>二年级肺活量得分</f>
        <v/>
      </c>
      <c r="R653" s="512" t="str">
        <f>二年级等级</f>
        <v/>
      </c>
      <c r="S653" s="516" t="str">
        <f>二年级50米跑得分</f>
        <v/>
      </c>
      <c r="T653" s="517" t="str">
        <f>二年级等级</f>
        <v/>
      </c>
      <c r="U653" s="516" t="str">
        <f>二年级坐位体前屈得分</f>
        <v/>
      </c>
      <c r="V653" s="517" t="str">
        <f>二年级等级</f>
        <v/>
      </c>
      <c r="W653" s="516" t="str">
        <f>二年级一分钟跳绳得分</f>
        <v/>
      </c>
      <c r="X653" s="517" t="str">
        <f>二年级等级</f>
        <v/>
      </c>
      <c r="Y653" s="515"/>
      <c r="Z653" s="518"/>
      <c r="AA653" s="533"/>
      <c r="AB653" s="515"/>
      <c r="AC653" s="533" t="str">
        <f>二年级跳绳附加分</f>
        <v/>
      </c>
      <c r="AD653" s="534" t="str">
        <f>二年级标准分</f>
        <v/>
      </c>
      <c r="AE653" s="534" t="str">
        <f>二年级总分</f>
        <v/>
      </c>
      <c r="AF653" s="517" t="str">
        <f>二年级等级</f>
        <v/>
      </c>
    </row>
    <row r="654" spans="1:32">
      <c r="A654" s="476">
        <v>210</v>
      </c>
      <c r="B654" s="477">
        <v>22</v>
      </c>
      <c r="C654" s="586"/>
      <c r="D654" s="587"/>
      <c r="E654" s="586"/>
      <c r="F654" s="473"/>
      <c r="G654" s="608"/>
      <c r="H654" s="475"/>
      <c r="I654" s="613"/>
      <c r="J654" s="614"/>
      <c r="K654" s="614"/>
      <c r="L654" s="649"/>
      <c r="M654" s="644"/>
      <c r="N654" s="505" t="str">
        <f>二年级BMI</f>
        <v/>
      </c>
      <c r="O654" s="499" t="str">
        <f>二年级BMI等级</f>
        <v/>
      </c>
      <c r="P654" s="500" t="str">
        <f>二年级BMI得分</f>
        <v/>
      </c>
      <c r="Q654" s="515" t="str">
        <f>二年级肺活量得分</f>
        <v/>
      </c>
      <c r="R654" s="512" t="str">
        <f>二年级等级</f>
        <v/>
      </c>
      <c r="S654" s="516" t="str">
        <f>二年级50米跑得分</f>
        <v/>
      </c>
      <c r="T654" s="517" t="str">
        <f>二年级等级</f>
        <v/>
      </c>
      <c r="U654" s="516" t="str">
        <f>二年级坐位体前屈得分</f>
        <v/>
      </c>
      <c r="V654" s="517" t="str">
        <f>二年级等级</f>
        <v/>
      </c>
      <c r="W654" s="516" t="str">
        <f>二年级一分钟跳绳得分</f>
        <v/>
      </c>
      <c r="X654" s="517" t="str">
        <f>二年级等级</f>
        <v/>
      </c>
      <c r="Y654" s="515"/>
      <c r="Z654" s="518"/>
      <c r="AA654" s="533"/>
      <c r="AB654" s="515"/>
      <c r="AC654" s="533" t="str">
        <f>二年级跳绳附加分</f>
        <v/>
      </c>
      <c r="AD654" s="534" t="str">
        <f>二年级标准分</f>
        <v/>
      </c>
      <c r="AE654" s="534" t="str">
        <f>二年级总分</f>
        <v/>
      </c>
      <c r="AF654" s="517" t="str">
        <f>二年级等级</f>
        <v/>
      </c>
    </row>
    <row r="655" spans="1:32">
      <c r="A655" s="476">
        <v>210</v>
      </c>
      <c r="B655" s="477">
        <v>23</v>
      </c>
      <c r="C655" s="586"/>
      <c r="D655" s="587"/>
      <c r="E655" s="586"/>
      <c r="F655" s="473"/>
      <c r="G655" s="608"/>
      <c r="H655" s="475"/>
      <c r="I655" s="613"/>
      <c r="J655" s="614"/>
      <c r="K655" s="614"/>
      <c r="L655" s="649"/>
      <c r="M655" s="644"/>
      <c r="N655" s="505" t="str">
        <f>二年级BMI</f>
        <v/>
      </c>
      <c r="O655" s="499" t="str">
        <f>二年级BMI等级</f>
        <v/>
      </c>
      <c r="P655" s="500" t="str">
        <f>二年级BMI得分</f>
        <v/>
      </c>
      <c r="Q655" s="515" t="str">
        <f>二年级肺活量得分</f>
        <v/>
      </c>
      <c r="R655" s="512" t="str">
        <f>二年级等级</f>
        <v/>
      </c>
      <c r="S655" s="516" t="str">
        <f>二年级50米跑得分</f>
        <v/>
      </c>
      <c r="T655" s="517" t="str">
        <f>二年级等级</f>
        <v/>
      </c>
      <c r="U655" s="516" t="str">
        <f>二年级坐位体前屈得分</f>
        <v/>
      </c>
      <c r="V655" s="517" t="str">
        <f>二年级等级</f>
        <v/>
      </c>
      <c r="W655" s="516" t="str">
        <f>二年级一分钟跳绳得分</f>
        <v/>
      </c>
      <c r="X655" s="517" t="str">
        <f>二年级等级</f>
        <v/>
      </c>
      <c r="Y655" s="515"/>
      <c r="Z655" s="518"/>
      <c r="AA655" s="533"/>
      <c r="AB655" s="515"/>
      <c r="AC655" s="533" t="str">
        <f>二年级跳绳附加分</f>
        <v/>
      </c>
      <c r="AD655" s="534" t="str">
        <f>二年级标准分</f>
        <v/>
      </c>
      <c r="AE655" s="534" t="str">
        <f>二年级总分</f>
        <v/>
      </c>
      <c r="AF655" s="517" t="str">
        <f>二年级等级</f>
        <v/>
      </c>
    </row>
    <row r="656" spans="1:32">
      <c r="A656" s="476">
        <v>210</v>
      </c>
      <c r="B656" s="477">
        <v>24</v>
      </c>
      <c r="C656" s="586"/>
      <c r="D656" s="587"/>
      <c r="E656" s="586"/>
      <c r="F656" s="473"/>
      <c r="G656" s="608"/>
      <c r="H656" s="475"/>
      <c r="I656" s="613"/>
      <c r="J656" s="614"/>
      <c r="K656" s="614"/>
      <c r="L656" s="649"/>
      <c r="M656" s="644"/>
      <c r="N656" s="505" t="str">
        <f>二年级BMI</f>
        <v/>
      </c>
      <c r="O656" s="499" t="str">
        <f>二年级BMI等级</f>
        <v/>
      </c>
      <c r="P656" s="500" t="str">
        <f>二年级BMI得分</f>
        <v/>
      </c>
      <c r="Q656" s="515" t="str">
        <f>二年级肺活量得分</f>
        <v/>
      </c>
      <c r="R656" s="512" t="str">
        <f>二年级等级</f>
        <v/>
      </c>
      <c r="S656" s="516" t="str">
        <f>二年级50米跑得分</f>
        <v/>
      </c>
      <c r="T656" s="517" t="str">
        <f>二年级等级</f>
        <v/>
      </c>
      <c r="U656" s="516" t="str">
        <f>二年级坐位体前屈得分</f>
        <v/>
      </c>
      <c r="V656" s="517" t="str">
        <f>二年级等级</f>
        <v/>
      </c>
      <c r="W656" s="516" t="str">
        <f>二年级一分钟跳绳得分</f>
        <v/>
      </c>
      <c r="X656" s="517" t="str">
        <f>二年级等级</f>
        <v/>
      </c>
      <c r="Y656" s="515"/>
      <c r="Z656" s="518"/>
      <c r="AA656" s="533"/>
      <c r="AB656" s="515"/>
      <c r="AC656" s="533" t="str">
        <f>二年级跳绳附加分</f>
        <v/>
      </c>
      <c r="AD656" s="534" t="str">
        <f>二年级标准分</f>
        <v/>
      </c>
      <c r="AE656" s="534" t="str">
        <f>二年级总分</f>
        <v/>
      </c>
      <c r="AF656" s="517" t="str">
        <f>二年级等级</f>
        <v/>
      </c>
    </row>
    <row r="657" spans="1:32">
      <c r="A657" s="476">
        <v>210</v>
      </c>
      <c r="B657" s="477">
        <v>25</v>
      </c>
      <c r="C657" s="586"/>
      <c r="D657" s="587"/>
      <c r="E657" s="586"/>
      <c r="F657" s="473"/>
      <c r="G657" s="608"/>
      <c r="H657" s="475"/>
      <c r="I657" s="613"/>
      <c r="J657" s="614"/>
      <c r="K657" s="614"/>
      <c r="L657" s="649"/>
      <c r="M657" s="644"/>
      <c r="N657" s="505" t="str">
        <f>二年级BMI</f>
        <v/>
      </c>
      <c r="O657" s="499" t="str">
        <f>二年级BMI等级</f>
        <v/>
      </c>
      <c r="P657" s="500" t="str">
        <f>二年级BMI得分</f>
        <v/>
      </c>
      <c r="Q657" s="515" t="str">
        <f>二年级肺活量得分</f>
        <v/>
      </c>
      <c r="R657" s="512" t="str">
        <f>二年级等级</f>
        <v/>
      </c>
      <c r="S657" s="516" t="str">
        <f>二年级50米跑得分</f>
        <v/>
      </c>
      <c r="T657" s="517" t="str">
        <f>二年级等级</f>
        <v/>
      </c>
      <c r="U657" s="516" t="str">
        <f>二年级坐位体前屈得分</f>
        <v/>
      </c>
      <c r="V657" s="517" t="str">
        <f>二年级等级</f>
        <v/>
      </c>
      <c r="W657" s="516" t="str">
        <f>二年级一分钟跳绳得分</f>
        <v/>
      </c>
      <c r="X657" s="517" t="str">
        <f>二年级等级</f>
        <v/>
      </c>
      <c r="Y657" s="515"/>
      <c r="Z657" s="518"/>
      <c r="AA657" s="533"/>
      <c r="AB657" s="515"/>
      <c r="AC657" s="533" t="str">
        <f>二年级跳绳附加分</f>
        <v/>
      </c>
      <c r="AD657" s="534" t="str">
        <f>二年级标准分</f>
        <v/>
      </c>
      <c r="AE657" s="534" t="str">
        <f>二年级总分</f>
        <v/>
      </c>
      <c r="AF657" s="517" t="str">
        <f>二年级等级</f>
        <v/>
      </c>
    </row>
    <row r="658" spans="1:32">
      <c r="A658" s="476">
        <v>210</v>
      </c>
      <c r="B658" s="477">
        <v>26</v>
      </c>
      <c r="C658" s="586"/>
      <c r="D658" s="587"/>
      <c r="E658" s="586"/>
      <c r="F658" s="473"/>
      <c r="G658" s="608"/>
      <c r="H658" s="475"/>
      <c r="I658" s="613"/>
      <c r="J658" s="614"/>
      <c r="K658" s="614"/>
      <c r="L658" s="649"/>
      <c r="M658" s="644"/>
      <c r="N658" s="505" t="str">
        <f>二年级BMI</f>
        <v/>
      </c>
      <c r="O658" s="499" t="str">
        <f>二年级BMI等级</f>
        <v/>
      </c>
      <c r="P658" s="500" t="str">
        <f>二年级BMI得分</f>
        <v/>
      </c>
      <c r="Q658" s="515" t="str">
        <f>二年级肺活量得分</f>
        <v/>
      </c>
      <c r="R658" s="512" t="str">
        <f>二年级等级</f>
        <v/>
      </c>
      <c r="S658" s="516" t="str">
        <f>二年级50米跑得分</f>
        <v/>
      </c>
      <c r="T658" s="517" t="str">
        <f>二年级等级</f>
        <v/>
      </c>
      <c r="U658" s="516" t="str">
        <f>二年级坐位体前屈得分</f>
        <v/>
      </c>
      <c r="V658" s="517" t="str">
        <f>二年级等级</f>
        <v/>
      </c>
      <c r="W658" s="516" t="str">
        <f>二年级一分钟跳绳得分</f>
        <v/>
      </c>
      <c r="X658" s="517" t="str">
        <f>二年级等级</f>
        <v/>
      </c>
      <c r="Y658" s="515"/>
      <c r="Z658" s="518"/>
      <c r="AA658" s="533"/>
      <c r="AB658" s="515"/>
      <c r="AC658" s="533" t="str">
        <f>二年级跳绳附加分</f>
        <v/>
      </c>
      <c r="AD658" s="534" t="str">
        <f>二年级标准分</f>
        <v/>
      </c>
      <c r="AE658" s="534" t="str">
        <f>二年级总分</f>
        <v/>
      </c>
      <c r="AF658" s="517" t="str">
        <f>二年级等级</f>
        <v/>
      </c>
    </row>
    <row r="659" spans="1:32">
      <c r="A659" s="476">
        <v>210</v>
      </c>
      <c r="B659" s="477">
        <v>27</v>
      </c>
      <c r="C659" s="586"/>
      <c r="D659" s="587"/>
      <c r="E659" s="586"/>
      <c r="F659" s="473"/>
      <c r="G659" s="608"/>
      <c r="H659" s="475"/>
      <c r="I659" s="613"/>
      <c r="J659" s="614"/>
      <c r="K659" s="614"/>
      <c r="L659" s="649"/>
      <c r="M659" s="644"/>
      <c r="N659" s="505" t="str">
        <f>二年级BMI</f>
        <v/>
      </c>
      <c r="O659" s="499" t="str">
        <f>二年级BMI等级</f>
        <v/>
      </c>
      <c r="P659" s="500" t="str">
        <f>二年级BMI得分</f>
        <v/>
      </c>
      <c r="Q659" s="515" t="str">
        <f>二年级肺活量得分</f>
        <v/>
      </c>
      <c r="R659" s="512" t="str">
        <f>二年级等级</f>
        <v/>
      </c>
      <c r="S659" s="516" t="str">
        <f>二年级50米跑得分</f>
        <v/>
      </c>
      <c r="T659" s="517" t="str">
        <f>二年级等级</f>
        <v/>
      </c>
      <c r="U659" s="516" t="str">
        <f>二年级坐位体前屈得分</f>
        <v/>
      </c>
      <c r="V659" s="517" t="str">
        <f>二年级等级</f>
        <v/>
      </c>
      <c r="W659" s="516" t="str">
        <f>二年级一分钟跳绳得分</f>
        <v/>
      </c>
      <c r="X659" s="517" t="str">
        <f>二年级等级</f>
        <v/>
      </c>
      <c r="Y659" s="515"/>
      <c r="Z659" s="518"/>
      <c r="AA659" s="533"/>
      <c r="AB659" s="515"/>
      <c r="AC659" s="533" t="str">
        <f>二年级跳绳附加分</f>
        <v/>
      </c>
      <c r="AD659" s="534" t="str">
        <f>二年级标准分</f>
        <v/>
      </c>
      <c r="AE659" s="534" t="str">
        <f>二年级总分</f>
        <v/>
      </c>
      <c r="AF659" s="517" t="str">
        <f>二年级等级</f>
        <v/>
      </c>
    </row>
    <row r="660" spans="1:32">
      <c r="A660" s="476">
        <v>210</v>
      </c>
      <c r="B660" s="477">
        <v>28</v>
      </c>
      <c r="C660" s="586"/>
      <c r="D660" s="587"/>
      <c r="E660" s="586"/>
      <c r="F660" s="473"/>
      <c r="G660" s="608"/>
      <c r="H660" s="475"/>
      <c r="I660" s="613"/>
      <c r="J660" s="614"/>
      <c r="K660" s="614"/>
      <c r="L660" s="649"/>
      <c r="M660" s="644"/>
      <c r="N660" s="505" t="str">
        <f>二年级BMI</f>
        <v/>
      </c>
      <c r="O660" s="499" t="str">
        <f>二年级BMI等级</f>
        <v/>
      </c>
      <c r="P660" s="500" t="str">
        <f>二年级BMI得分</f>
        <v/>
      </c>
      <c r="Q660" s="515" t="str">
        <f>二年级肺活量得分</f>
        <v/>
      </c>
      <c r="R660" s="512" t="str">
        <f>二年级等级</f>
        <v/>
      </c>
      <c r="S660" s="516" t="str">
        <f>二年级50米跑得分</f>
        <v/>
      </c>
      <c r="T660" s="517" t="str">
        <f>二年级等级</f>
        <v/>
      </c>
      <c r="U660" s="516" t="str">
        <f>二年级坐位体前屈得分</f>
        <v/>
      </c>
      <c r="V660" s="517" t="str">
        <f>二年级等级</f>
        <v/>
      </c>
      <c r="W660" s="516" t="str">
        <f>二年级一分钟跳绳得分</f>
        <v/>
      </c>
      <c r="X660" s="517" t="str">
        <f>二年级等级</f>
        <v/>
      </c>
      <c r="Y660" s="515"/>
      <c r="Z660" s="518"/>
      <c r="AA660" s="533"/>
      <c r="AB660" s="515"/>
      <c r="AC660" s="533" t="str">
        <f>二年级跳绳附加分</f>
        <v/>
      </c>
      <c r="AD660" s="534" t="str">
        <f>二年级标准分</f>
        <v/>
      </c>
      <c r="AE660" s="534" t="str">
        <f>二年级总分</f>
        <v/>
      </c>
      <c r="AF660" s="517" t="str">
        <f>二年级等级</f>
        <v/>
      </c>
    </row>
    <row r="661" spans="1:32">
      <c r="A661" s="476">
        <v>210</v>
      </c>
      <c r="B661" s="477">
        <v>29</v>
      </c>
      <c r="C661" s="586"/>
      <c r="D661" s="587"/>
      <c r="E661" s="586"/>
      <c r="F661" s="473"/>
      <c r="G661" s="608"/>
      <c r="H661" s="475"/>
      <c r="I661" s="613"/>
      <c r="J661" s="614"/>
      <c r="K661" s="614"/>
      <c r="L661" s="649"/>
      <c r="M661" s="644"/>
      <c r="N661" s="505" t="str">
        <f>二年级BMI</f>
        <v/>
      </c>
      <c r="O661" s="499" t="str">
        <f>二年级BMI等级</f>
        <v/>
      </c>
      <c r="P661" s="500" t="str">
        <f>二年级BMI得分</f>
        <v/>
      </c>
      <c r="Q661" s="515" t="str">
        <f>二年级肺活量得分</f>
        <v/>
      </c>
      <c r="R661" s="512" t="str">
        <f>二年级等级</f>
        <v/>
      </c>
      <c r="S661" s="516" t="str">
        <f>二年级50米跑得分</f>
        <v/>
      </c>
      <c r="T661" s="517" t="str">
        <f>二年级等级</f>
        <v/>
      </c>
      <c r="U661" s="516" t="str">
        <f>二年级坐位体前屈得分</f>
        <v/>
      </c>
      <c r="V661" s="517" t="str">
        <f>二年级等级</f>
        <v/>
      </c>
      <c r="W661" s="516" t="str">
        <f>二年级一分钟跳绳得分</f>
        <v/>
      </c>
      <c r="X661" s="517" t="str">
        <f>二年级等级</f>
        <v/>
      </c>
      <c r="Y661" s="515"/>
      <c r="Z661" s="518"/>
      <c r="AA661" s="533"/>
      <c r="AB661" s="515"/>
      <c r="AC661" s="533" t="str">
        <f>二年级跳绳附加分</f>
        <v/>
      </c>
      <c r="AD661" s="534" t="str">
        <f>二年级标准分</f>
        <v/>
      </c>
      <c r="AE661" s="534" t="str">
        <f>二年级总分</f>
        <v/>
      </c>
      <c r="AF661" s="517" t="str">
        <f>二年级等级</f>
        <v/>
      </c>
    </row>
    <row r="662" spans="1:32">
      <c r="A662" s="476">
        <v>210</v>
      </c>
      <c r="B662" s="477">
        <v>30</v>
      </c>
      <c r="C662" s="586"/>
      <c r="D662" s="587"/>
      <c r="E662" s="586"/>
      <c r="F662" s="473"/>
      <c r="G662" s="608"/>
      <c r="H662" s="475"/>
      <c r="I662" s="613"/>
      <c r="J662" s="614"/>
      <c r="K662" s="614"/>
      <c r="L662" s="649"/>
      <c r="M662" s="644"/>
      <c r="N662" s="505" t="str">
        <f>二年级BMI</f>
        <v/>
      </c>
      <c r="O662" s="499" t="str">
        <f>二年级BMI等级</f>
        <v/>
      </c>
      <c r="P662" s="500" t="str">
        <f>二年级BMI得分</f>
        <v/>
      </c>
      <c r="Q662" s="515" t="str">
        <f>二年级肺活量得分</f>
        <v/>
      </c>
      <c r="R662" s="512" t="str">
        <f>二年级等级</f>
        <v/>
      </c>
      <c r="S662" s="516" t="str">
        <f>二年级50米跑得分</f>
        <v/>
      </c>
      <c r="T662" s="517" t="str">
        <f>二年级等级</f>
        <v/>
      </c>
      <c r="U662" s="516" t="str">
        <f>二年级坐位体前屈得分</f>
        <v/>
      </c>
      <c r="V662" s="517" t="str">
        <f>二年级等级</f>
        <v/>
      </c>
      <c r="W662" s="516" t="str">
        <f>二年级一分钟跳绳得分</f>
        <v/>
      </c>
      <c r="X662" s="517" t="str">
        <f>二年级等级</f>
        <v/>
      </c>
      <c r="Y662" s="515"/>
      <c r="Z662" s="518"/>
      <c r="AA662" s="533"/>
      <c r="AB662" s="515"/>
      <c r="AC662" s="533" t="str">
        <f>二年级跳绳附加分</f>
        <v/>
      </c>
      <c r="AD662" s="534" t="str">
        <f>二年级标准分</f>
        <v/>
      </c>
      <c r="AE662" s="534" t="str">
        <f>二年级总分</f>
        <v/>
      </c>
      <c r="AF662" s="517" t="str">
        <f>二年级等级</f>
        <v/>
      </c>
    </row>
    <row r="663" spans="1:32">
      <c r="A663" s="476">
        <v>210</v>
      </c>
      <c r="B663" s="477">
        <v>31</v>
      </c>
      <c r="C663" s="586"/>
      <c r="D663" s="587"/>
      <c r="E663" s="586"/>
      <c r="F663" s="473"/>
      <c r="G663" s="608"/>
      <c r="H663" s="475"/>
      <c r="I663" s="613"/>
      <c r="J663" s="614"/>
      <c r="K663" s="614"/>
      <c r="L663" s="649"/>
      <c r="M663" s="644"/>
      <c r="N663" s="505" t="str">
        <f>二年级BMI</f>
        <v/>
      </c>
      <c r="O663" s="499" t="str">
        <f>二年级BMI等级</f>
        <v/>
      </c>
      <c r="P663" s="500" t="str">
        <f>二年级BMI得分</f>
        <v/>
      </c>
      <c r="Q663" s="515" t="str">
        <f>二年级肺活量得分</f>
        <v/>
      </c>
      <c r="R663" s="512" t="str">
        <f>二年级等级</f>
        <v/>
      </c>
      <c r="S663" s="516" t="str">
        <f>二年级50米跑得分</f>
        <v/>
      </c>
      <c r="T663" s="517" t="str">
        <f>二年级等级</f>
        <v/>
      </c>
      <c r="U663" s="516" t="str">
        <f>二年级坐位体前屈得分</f>
        <v/>
      </c>
      <c r="V663" s="517" t="str">
        <f>二年级等级</f>
        <v/>
      </c>
      <c r="W663" s="516" t="str">
        <f>二年级一分钟跳绳得分</f>
        <v/>
      </c>
      <c r="X663" s="517" t="str">
        <f>二年级等级</f>
        <v/>
      </c>
      <c r="Y663" s="515"/>
      <c r="Z663" s="518"/>
      <c r="AA663" s="533"/>
      <c r="AB663" s="515"/>
      <c r="AC663" s="533" t="str">
        <f>二年级跳绳附加分</f>
        <v/>
      </c>
      <c r="AD663" s="534" t="str">
        <f>二年级标准分</f>
        <v/>
      </c>
      <c r="AE663" s="534" t="str">
        <f>二年级总分</f>
        <v/>
      </c>
      <c r="AF663" s="517" t="str">
        <f>二年级等级</f>
        <v/>
      </c>
    </row>
    <row r="664" spans="1:32">
      <c r="A664" s="476">
        <v>210</v>
      </c>
      <c r="B664" s="477">
        <v>32</v>
      </c>
      <c r="C664" s="586"/>
      <c r="D664" s="587"/>
      <c r="E664" s="586"/>
      <c r="F664" s="473"/>
      <c r="G664" s="608"/>
      <c r="H664" s="475"/>
      <c r="I664" s="613"/>
      <c r="J664" s="614"/>
      <c r="K664" s="614"/>
      <c r="L664" s="649"/>
      <c r="M664" s="644"/>
      <c r="N664" s="505" t="str">
        <f>二年级BMI</f>
        <v/>
      </c>
      <c r="O664" s="499" t="str">
        <f>二年级BMI等级</f>
        <v/>
      </c>
      <c r="P664" s="500" t="str">
        <f>二年级BMI得分</f>
        <v/>
      </c>
      <c r="Q664" s="515" t="str">
        <f>二年级肺活量得分</f>
        <v/>
      </c>
      <c r="R664" s="512" t="str">
        <f>二年级等级</f>
        <v/>
      </c>
      <c r="S664" s="516" t="str">
        <f>二年级50米跑得分</f>
        <v/>
      </c>
      <c r="T664" s="517" t="str">
        <f>二年级等级</f>
        <v/>
      </c>
      <c r="U664" s="516" t="str">
        <f>二年级坐位体前屈得分</f>
        <v/>
      </c>
      <c r="V664" s="517" t="str">
        <f>二年级等级</f>
        <v/>
      </c>
      <c r="W664" s="516" t="str">
        <f>二年级一分钟跳绳得分</f>
        <v/>
      </c>
      <c r="X664" s="517" t="str">
        <f>二年级等级</f>
        <v/>
      </c>
      <c r="Y664" s="515"/>
      <c r="Z664" s="518"/>
      <c r="AA664" s="533"/>
      <c r="AB664" s="515"/>
      <c r="AC664" s="533" t="str">
        <f>二年级跳绳附加分</f>
        <v/>
      </c>
      <c r="AD664" s="534" t="str">
        <f>二年级标准分</f>
        <v/>
      </c>
      <c r="AE664" s="534" t="str">
        <f>二年级总分</f>
        <v/>
      </c>
      <c r="AF664" s="517" t="str">
        <f>二年级等级</f>
        <v/>
      </c>
    </row>
    <row r="665" spans="1:32">
      <c r="A665" s="476">
        <v>210</v>
      </c>
      <c r="B665" s="477">
        <v>33</v>
      </c>
      <c r="C665" s="586"/>
      <c r="D665" s="587"/>
      <c r="E665" s="586"/>
      <c r="F665" s="473"/>
      <c r="G665" s="608"/>
      <c r="H665" s="475"/>
      <c r="I665" s="613"/>
      <c r="J665" s="614"/>
      <c r="K665" s="614"/>
      <c r="L665" s="649"/>
      <c r="M665" s="644"/>
      <c r="N665" s="505" t="str">
        <f>二年级BMI</f>
        <v/>
      </c>
      <c r="O665" s="499" t="str">
        <f>二年级BMI等级</f>
        <v/>
      </c>
      <c r="P665" s="500" t="str">
        <f>二年级BMI得分</f>
        <v/>
      </c>
      <c r="Q665" s="515" t="str">
        <f>二年级肺活量得分</f>
        <v/>
      </c>
      <c r="R665" s="512" t="str">
        <f>二年级等级</f>
        <v/>
      </c>
      <c r="S665" s="516" t="str">
        <f>二年级50米跑得分</f>
        <v/>
      </c>
      <c r="T665" s="517" t="str">
        <f>二年级等级</f>
        <v/>
      </c>
      <c r="U665" s="516" t="str">
        <f>二年级坐位体前屈得分</f>
        <v/>
      </c>
      <c r="V665" s="517" t="str">
        <f>二年级等级</f>
        <v/>
      </c>
      <c r="W665" s="516" t="str">
        <f>二年级一分钟跳绳得分</f>
        <v/>
      </c>
      <c r="X665" s="517" t="str">
        <f>二年级等级</f>
        <v/>
      </c>
      <c r="Y665" s="515"/>
      <c r="Z665" s="518"/>
      <c r="AA665" s="533"/>
      <c r="AB665" s="515"/>
      <c r="AC665" s="533" t="str">
        <f>二年级跳绳附加分</f>
        <v/>
      </c>
      <c r="AD665" s="534" t="str">
        <f>二年级标准分</f>
        <v/>
      </c>
      <c r="AE665" s="534" t="str">
        <f>二年级总分</f>
        <v/>
      </c>
      <c r="AF665" s="517" t="str">
        <f>二年级等级</f>
        <v/>
      </c>
    </row>
    <row r="666" spans="1:32">
      <c r="A666" s="476">
        <v>210</v>
      </c>
      <c r="B666" s="477">
        <v>34</v>
      </c>
      <c r="C666" s="586"/>
      <c r="D666" s="587"/>
      <c r="E666" s="586"/>
      <c r="F666" s="473"/>
      <c r="G666" s="608"/>
      <c r="H666" s="475"/>
      <c r="I666" s="613"/>
      <c r="J666" s="614"/>
      <c r="K666" s="614"/>
      <c r="L666" s="649"/>
      <c r="M666" s="644"/>
      <c r="N666" s="505" t="str">
        <f>二年级BMI</f>
        <v/>
      </c>
      <c r="O666" s="499" t="str">
        <f>二年级BMI等级</f>
        <v/>
      </c>
      <c r="P666" s="500" t="str">
        <f>二年级BMI得分</f>
        <v/>
      </c>
      <c r="Q666" s="515" t="str">
        <f>二年级肺活量得分</f>
        <v/>
      </c>
      <c r="R666" s="512" t="str">
        <f>二年级等级</f>
        <v/>
      </c>
      <c r="S666" s="516" t="str">
        <f>二年级50米跑得分</f>
        <v/>
      </c>
      <c r="T666" s="517" t="str">
        <f>二年级等级</f>
        <v/>
      </c>
      <c r="U666" s="516" t="str">
        <f>二年级坐位体前屈得分</f>
        <v/>
      </c>
      <c r="V666" s="517" t="str">
        <f>二年级等级</f>
        <v/>
      </c>
      <c r="W666" s="516" t="str">
        <f>二年级一分钟跳绳得分</f>
        <v/>
      </c>
      <c r="X666" s="517" t="str">
        <f>二年级等级</f>
        <v/>
      </c>
      <c r="Y666" s="515"/>
      <c r="Z666" s="518"/>
      <c r="AA666" s="533"/>
      <c r="AB666" s="515"/>
      <c r="AC666" s="533" t="str">
        <f>二年级跳绳附加分</f>
        <v/>
      </c>
      <c r="AD666" s="534" t="str">
        <f>二年级标准分</f>
        <v/>
      </c>
      <c r="AE666" s="534" t="str">
        <f>二年级总分</f>
        <v/>
      </c>
      <c r="AF666" s="517" t="str">
        <f>二年级等级</f>
        <v/>
      </c>
    </row>
    <row r="667" spans="1:32">
      <c r="A667" s="476">
        <v>210</v>
      </c>
      <c r="B667" s="477">
        <v>35</v>
      </c>
      <c r="C667" s="586"/>
      <c r="D667" s="587"/>
      <c r="E667" s="586"/>
      <c r="F667" s="473"/>
      <c r="G667" s="608"/>
      <c r="H667" s="475"/>
      <c r="I667" s="613"/>
      <c r="J667" s="614"/>
      <c r="K667" s="614"/>
      <c r="L667" s="649"/>
      <c r="M667" s="644"/>
      <c r="N667" s="505" t="str">
        <f>二年级BMI</f>
        <v/>
      </c>
      <c r="O667" s="499" t="str">
        <f>二年级BMI等级</f>
        <v/>
      </c>
      <c r="P667" s="500" t="str">
        <f>二年级BMI得分</f>
        <v/>
      </c>
      <c r="Q667" s="515" t="str">
        <f>二年级肺活量得分</f>
        <v/>
      </c>
      <c r="R667" s="512" t="str">
        <f>二年级等级</f>
        <v/>
      </c>
      <c r="S667" s="516" t="str">
        <f>二年级50米跑得分</f>
        <v/>
      </c>
      <c r="T667" s="517" t="str">
        <f>二年级等级</f>
        <v/>
      </c>
      <c r="U667" s="516" t="str">
        <f>二年级坐位体前屈得分</f>
        <v/>
      </c>
      <c r="V667" s="517" t="str">
        <f>二年级等级</f>
        <v/>
      </c>
      <c r="W667" s="516" t="str">
        <f>二年级一分钟跳绳得分</f>
        <v/>
      </c>
      <c r="X667" s="517" t="str">
        <f>二年级等级</f>
        <v/>
      </c>
      <c r="Y667" s="515"/>
      <c r="Z667" s="518"/>
      <c r="AA667" s="533"/>
      <c r="AB667" s="515"/>
      <c r="AC667" s="533" t="str">
        <f>二年级跳绳附加分</f>
        <v/>
      </c>
      <c r="AD667" s="534" t="str">
        <f>二年级标准分</f>
        <v/>
      </c>
      <c r="AE667" s="534" t="str">
        <f>二年级总分</f>
        <v/>
      </c>
      <c r="AF667" s="517" t="str">
        <f>二年级等级</f>
        <v/>
      </c>
    </row>
    <row r="668" spans="1:32">
      <c r="A668" s="476">
        <v>210</v>
      </c>
      <c r="B668" s="477">
        <v>36</v>
      </c>
      <c r="C668" s="586"/>
      <c r="D668" s="587"/>
      <c r="E668" s="586"/>
      <c r="F668" s="473"/>
      <c r="G668" s="608"/>
      <c r="H668" s="475"/>
      <c r="I668" s="613"/>
      <c r="J668" s="614"/>
      <c r="K668" s="614"/>
      <c r="L668" s="649"/>
      <c r="M668" s="644"/>
      <c r="N668" s="505" t="str">
        <f>二年级BMI</f>
        <v/>
      </c>
      <c r="O668" s="499" t="str">
        <f>二年级BMI等级</f>
        <v/>
      </c>
      <c r="P668" s="500" t="str">
        <f>二年级BMI得分</f>
        <v/>
      </c>
      <c r="Q668" s="515" t="str">
        <f>二年级肺活量得分</f>
        <v/>
      </c>
      <c r="R668" s="512" t="str">
        <f>二年级等级</f>
        <v/>
      </c>
      <c r="S668" s="516" t="str">
        <f>二年级50米跑得分</f>
        <v/>
      </c>
      <c r="T668" s="517" t="str">
        <f>二年级等级</f>
        <v/>
      </c>
      <c r="U668" s="516" t="str">
        <f>二年级坐位体前屈得分</f>
        <v/>
      </c>
      <c r="V668" s="517" t="str">
        <f>二年级等级</f>
        <v/>
      </c>
      <c r="W668" s="516" t="str">
        <f>二年级一分钟跳绳得分</f>
        <v/>
      </c>
      <c r="X668" s="517" t="str">
        <f>二年级等级</f>
        <v/>
      </c>
      <c r="Y668" s="515"/>
      <c r="Z668" s="518"/>
      <c r="AA668" s="533"/>
      <c r="AB668" s="515"/>
      <c r="AC668" s="533" t="str">
        <f>二年级跳绳附加分</f>
        <v/>
      </c>
      <c r="AD668" s="534" t="str">
        <f>二年级标准分</f>
        <v/>
      </c>
      <c r="AE668" s="534" t="str">
        <f>二年级总分</f>
        <v/>
      </c>
      <c r="AF668" s="517" t="str">
        <f>二年级等级</f>
        <v/>
      </c>
    </row>
    <row r="669" spans="1:32">
      <c r="A669" s="476">
        <v>210</v>
      </c>
      <c r="B669" s="477">
        <v>37</v>
      </c>
      <c r="C669" s="586"/>
      <c r="D669" s="587"/>
      <c r="E669" s="586"/>
      <c r="F669" s="473"/>
      <c r="G669" s="608"/>
      <c r="H669" s="475"/>
      <c r="I669" s="613"/>
      <c r="J669" s="614"/>
      <c r="K669" s="614"/>
      <c r="L669" s="649"/>
      <c r="M669" s="644"/>
      <c r="N669" s="505" t="str">
        <f>二年级BMI</f>
        <v/>
      </c>
      <c r="O669" s="499" t="str">
        <f>二年级BMI等级</f>
        <v/>
      </c>
      <c r="P669" s="500" t="str">
        <f>二年级BMI得分</f>
        <v/>
      </c>
      <c r="Q669" s="515" t="str">
        <f>二年级肺活量得分</f>
        <v/>
      </c>
      <c r="R669" s="512" t="str">
        <f>二年级等级</f>
        <v/>
      </c>
      <c r="S669" s="516" t="str">
        <f>二年级50米跑得分</f>
        <v/>
      </c>
      <c r="T669" s="517" t="str">
        <f>二年级等级</f>
        <v/>
      </c>
      <c r="U669" s="516" t="str">
        <f>二年级坐位体前屈得分</f>
        <v/>
      </c>
      <c r="V669" s="517" t="str">
        <f>二年级等级</f>
        <v/>
      </c>
      <c r="W669" s="516" t="str">
        <f>二年级一分钟跳绳得分</f>
        <v/>
      </c>
      <c r="X669" s="517" t="str">
        <f>二年级等级</f>
        <v/>
      </c>
      <c r="Y669" s="515"/>
      <c r="Z669" s="518"/>
      <c r="AA669" s="533"/>
      <c r="AB669" s="515"/>
      <c r="AC669" s="533" t="str">
        <f>二年级跳绳附加分</f>
        <v/>
      </c>
      <c r="AD669" s="534" t="str">
        <f>二年级标准分</f>
        <v/>
      </c>
      <c r="AE669" s="534" t="str">
        <f>二年级总分</f>
        <v/>
      </c>
      <c r="AF669" s="517" t="str">
        <f>二年级等级</f>
        <v/>
      </c>
    </row>
    <row r="670" spans="1:32">
      <c r="A670" s="476">
        <v>210</v>
      </c>
      <c r="B670" s="477">
        <v>38</v>
      </c>
      <c r="C670" s="586"/>
      <c r="D670" s="587"/>
      <c r="E670" s="586"/>
      <c r="F670" s="609"/>
      <c r="G670" s="608"/>
      <c r="H670" s="475"/>
      <c r="I670" s="613"/>
      <c r="J670" s="614"/>
      <c r="K670" s="614"/>
      <c r="L670" s="649"/>
      <c r="M670" s="644"/>
      <c r="N670" s="505" t="str">
        <f>二年级BMI</f>
        <v/>
      </c>
      <c r="O670" s="499" t="str">
        <f>二年级BMI等级</f>
        <v/>
      </c>
      <c r="P670" s="500" t="str">
        <f>二年级BMI得分</f>
        <v/>
      </c>
      <c r="Q670" s="515" t="str">
        <f>二年级肺活量得分</f>
        <v/>
      </c>
      <c r="R670" s="512" t="str">
        <f>二年级等级</f>
        <v/>
      </c>
      <c r="S670" s="516" t="str">
        <f>二年级50米跑得分</f>
        <v/>
      </c>
      <c r="T670" s="517" t="str">
        <f>二年级等级</f>
        <v/>
      </c>
      <c r="U670" s="516" t="str">
        <f>二年级坐位体前屈得分</f>
        <v/>
      </c>
      <c r="V670" s="517" t="str">
        <f>二年级等级</f>
        <v/>
      </c>
      <c r="W670" s="516" t="str">
        <f>二年级一分钟跳绳得分</f>
        <v/>
      </c>
      <c r="X670" s="517" t="str">
        <f>二年级等级</f>
        <v/>
      </c>
      <c r="Y670" s="515"/>
      <c r="Z670" s="518"/>
      <c r="AA670" s="533"/>
      <c r="AB670" s="515"/>
      <c r="AC670" s="533" t="str">
        <f>二年级跳绳附加分</f>
        <v/>
      </c>
      <c r="AD670" s="534" t="str">
        <f>二年级标准分</f>
        <v/>
      </c>
      <c r="AE670" s="534" t="str">
        <f>二年级总分</f>
        <v/>
      </c>
      <c r="AF670" s="517" t="str">
        <f>二年级等级</f>
        <v/>
      </c>
    </row>
    <row r="671" spans="1:32">
      <c r="A671" s="476">
        <v>210</v>
      </c>
      <c r="B671" s="477">
        <v>39</v>
      </c>
      <c r="C671" s="586"/>
      <c r="D671" s="587"/>
      <c r="E671" s="586"/>
      <c r="F671" s="609"/>
      <c r="G671" s="608"/>
      <c r="H671" s="475"/>
      <c r="I671" s="613"/>
      <c r="J671" s="614"/>
      <c r="K671" s="614"/>
      <c r="L671" s="649"/>
      <c r="M671" s="644"/>
      <c r="N671" s="505" t="str">
        <f>二年级BMI</f>
        <v/>
      </c>
      <c r="O671" s="499" t="str">
        <f>二年级BMI等级</f>
        <v/>
      </c>
      <c r="P671" s="500" t="str">
        <f>二年级BMI得分</f>
        <v/>
      </c>
      <c r="Q671" s="515" t="str">
        <f>二年级肺活量得分</f>
        <v/>
      </c>
      <c r="R671" s="512" t="str">
        <f>二年级等级</f>
        <v/>
      </c>
      <c r="S671" s="516" t="str">
        <f>二年级50米跑得分</f>
        <v/>
      </c>
      <c r="T671" s="517" t="str">
        <f>二年级等级</f>
        <v/>
      </c>
      <c r="U671" s="516" t="str">
        <f>二年级坐位体前屈得分</f>
        <v/>
      </c>
      <c r="V671" s="517" t="str">
        <f>二年级等级</f>
        <v/>
      </c>
      <c r="W671" s="516" t="str">
        <f>二年级一分钟跳绳得分</f>
        <v/>
      </c>
      <c r="X671" s="517" t="str">
        <f>二年级等级</f>
        <v/>
      </c>
      <c r="Y671" s="515"/>
      <c r="Z671" s="518"/>
      <c r="AA671" s="533"/>
      <c r="AB671" s="515"/>
      <c r="AC671" s="533" t="str">
        <f>二年级跳绳附加分</f>
        <v/>
      </c>
      <c r="AD671" s="534" t="str">
        <f>二年级标准分</f>
        <v/>
      </c>
      <c r="AE671" s="534" t="str">
        <f>二年级总分</f>
        <v/>
      </c>
      <c r="AF671" s="517" t="str">
        <f>二年级等级</f>
        <v/>
      </c>
    </row>
    <row r="672" spans="1:32">
      <c r="A672" s="476">
        <v>210</v>
      </c>
      <c r="B672" s="477">
        <v>40</v>
      </c>
      <c r="C672" s="586"/>
      <c r="D672" s="587"/>
      <c r="E672" s="586"/>
      <c r="F672" s="609"/>
      <c r="G672" s="608"/>
      <c r="H672" s="475"/>
      <c r="I672" s="613"/>
      <c r="J672" s="614"/>
      <c r="K672" s="614"/>
      <c r="L672" s="649"/>
      <c r="M672" s="644"/>
      <c r="N672" s="505" t="str">
        <f>二年级BMI</f>
        <v/>
      </c>
      <c r="O672" s="499" t="str">
        <f>二年级BMI等级</f>
        <v/>
      </c>
      <c r="P672" s="500" t="str">
        <f>二年级BMI得分</f>
        <v/>
      </c>
      <c r="Q672" s="515" t="str">
        <f>二年级肺活量得分</f>
        <v/>
      </c>
      <c r="R672" s="512" t="str">
        <f>二年级等级</f>
        <v/>
      </c>
      <c r="S672" s="516" t="str">
        <f>二年级50米跑得分</f>
        <v/>
      </c>
      <c r="T672" s="517" t="str">
        <f>二年级等级</f>
        <v/>
      </c>
      <c r="U672" s="516" t="str">
        <f>二年级坐位体前屈得分</f>
        <v/>
      </c>
      <c r="V672" s="517" t="str">
        <f>二年级等级</f>
        <v/>
      </c>
      <c r="W672" s="516" t="str">
        <f>二年级一分钟跳绳得分</f>
        <v/>
      </c>
      <c r="X672" s="517" t="str">
        <f>二年级等级</f>
        <v/>
      </c>
      <c r="Y672" s="515"/>
      <c r="Z672" s="518"/>
      <c r="AA672" s="533"/>
      <c r="AB672" s="515"/>
      <c r="AC672" s="533" t="str">
        <f>二年级跳绳附加分</f>
        <v/>
      </c>
      <c r="AD672" s="534" t="str">
        <f>二年级标准分</f>
        <v/>
      </c>
      <c r="AE672" s="534" t="str">
        <f>二年级总分</f>
        <v/>
      </c>
      <c r="AF672" s="517" t="str">
        <f>二年级等级</f>
        <v/>
      </c>
    </row>
    <row r="673" spans="1:32">
      <c r="A673" s="476">
        <v>210</v>
      </c>
      <c r="B673" s="477">
        <v>41</v>
      </c>
      <c r="C673" s="586"/>
      <c r="D673" s="587"/>
      <c r="E673" s="586"/>
      <c r="F673" s="609"/>
      <c r="G673" s="608"/>
      <c r="H673" s="475"/>
      <c r="I673" s="613"/>
      <c r="J673" s="614"/>
      <c r="K673" s="614"/>
      <c r="L673" s="649"/>
      <c r="M673" s="644"/>
      <c r="N673" s="505" t="str">
        <f>二年级BMI</f>
        <v/>
      </c>
      <c r="O673" s="499" t="str">
        <f>二年级BMI等级</f>
        <v/>
      </c>
      <c r="P673" s="500" t="str">
        <f>二年级BMI得分</f>
        <v/>
      </c>
      <c r="Q673" s="515" t="str">
        <f>二年级肺活量得分</f>
        <v/>
      </c>
      <c r="R673" s="512" t="str">
        <f>二年级等级</f>
        <v/>
      </c>
      <c r="S673" s="516" t="str">
        <f>二年级50米跑得分</f>
        <v/>
      </c>
      <c r="T673" s="517" t="str">
        <f>二年级等级</f>
        <v/>
      </c>
      <c r="U673" s="516" t="str">
        <f>二年级坐位体前屈得分</f>
        <v/>
      </c>
      <c r="V673" s="517" t="str">
        <f>二年级等级</f>
        <v/>
      </c>
      <c r="W673" s="516" t="str">
        <f>二年级一分钟跳绳得分</f>
        <v/>
      </c>
      <c r="X673" s="517" t="str">
        <f>二年级等级</f>
        <v/>
      </c>
      <c r="Y673" s="515"/>
      <c r="Z673" s="518"/>
      <c r="AA673" s="533"/>
      <c r="AB673" s="515"/>
      <c r="AC673" s="533" t="str">
        <f>二年级跳绳附加分</f>
        <v/>
      </c>
      <c r="AD673" s="534" t="str">
        <f>二年级标准分</f>
        <v/>
      </c>
      <c r="AE673" s="534" t="str">
        <f>二年级总分</f>
        <v/>
      </c>
      <c r="AF673" s="517" t="str">
        <f>二年级等级</f>
        <v/>
      </c>
    </row>
    <row r="674" spans="1:32">
      <c r="A674" s="476">
        <v>210</v>
      </c>
      <c r="B674" s="477">
        <v>42</v>
      </c>
      <c r="C674" s="586"/>
      <c r="D674" s="587"/>
      <c r="E674" s="586"/>
      <c r="F674" s="609"/>
      <c r="G674" s="608"/>
      <c r="H674" s="475"/>
      <c r="I674" s="613"/>
      <c r="J674" s="614"/>
      <c r="K674" s="614"/>
      <c r="L674" s="649"/>
      <c r="M674" s="644"/>
      <c r="N674" s="505" t="str">
        <f>二年级BMI</f>
        <v/>
      </c>
      <c r="O674" s="499" t="str">
        <f>二年级BMI等级</f>
        <v/>
      </c>
      <c r="P674" s="500" t="str">
        <f>二年级BMI得分</f>
        <v/>
      </c>
      <c r="Q674" s="515" t="str">
        <f>二年级肺活量得分</f>
        <v/>
      </c>
      <c r="R674" s="512" t="str">
        <f>二年级等级</f>
        <v/>
      </c>
      <c r="S674" s="516" t="str">
        <f>二年级50米跑得分</f>
        <v/>
      </c>
      <c r="T674" s="517" t="str">
        <f>二年级等级</f>
        <v/>
      </c>
      <c r="U674" s="516" t="str">
        <f>二年级坐位体前屈得分</f>
        <v/>
      </c>
      <c r="V674" s="517" t="str">
        <f>二年级等级</f>
        <v/>
      </c>
      <c r="W674" s="516" t="str">
        <f>二年级一分钟跳绳得分</f>
        <v/>
      </c>
      <c r="X674" s="517" t="str">
        <f>二年级等级</f>
        <v/>
      </c>
      <c r="Y674" s="515"/>
      <c r="Z674" s="518"/>
      <c r="AA674" s="533"/>
      <c r="AB674" s="515"/>
      <c r="AC674" s="533" t="str">
        <f>二年级跳绳附加分</f>
        <v/>
      </c>
      <c r="AD674" s="534" t="str">
        <f>二年级标准分</f>
        <v/>
      </c>
      <c r="AE674" s="534" t="str">
        <f>二年级总分</f>
        <v/>
      </c>
      <c r="AF674" s="517" t="str">
        <f>二年级等级</f>
        <v/>
      </c>
    </row>
    <row r="675" spans="1:32">
      <c r="A675" s="476">
        <v>210</v>
      </c>
      <c r="B675" s="477">
        <v>43</v>
      </c>
      <c r="C675" s="586"/>
      <c r="D675" s="587"/>
      <c r="E675" s="586"/>
      <c r="F675" s="609"/>
      <c r="G675" s="608"/>
      <c r="H675" s="475"/>
      <c r="I675" s="613"/>
      <c r="J675" s="614"/>
      <c r="K675" s="614"/>
      <c r="L675" s="649"/>
      <c r="M675" s="644"/>
      <c r="N675" s="505" t="str">
        <f>二年级BMI</f>
        <v/>
      </c>
      <c r="O675" s="499" t="str">
        <f>二年级BMI等级</f>
        <v/>
      </c>
      <c r="P675" s="500" t="str">
        <f>二年级BMI得分</f>
        <v/>
      </c>
      <c r="Q675" s="515" t="str">
        <f>二年级肺活量得分</f>
        <v/>
      </c>
      <c r="R675" s="512" t="str">
        <f>二年级等级</f>
        <v/>
      </c>
      <c r="S675" s="516" t="str">
        <f>二年级50米跑得分</f>
        <v/>
      </c>
      <c r="T675" s="517" t="str">
        <f>二年级等级</f>
        <v/>
      </c>
      <c r="U675" s="516" t="str">
        <f>二年级坐位体前屈得分</f>
        <v/>
      </c>
      <c r="V675" s="517" t="str">
        <f>二年级等级</f>
        <v/>
      </c>
      <c r="W675" s="516" t="str">
        <f>二年级一分钟跳绳得分</f>
        <v/>
      </c>
      <c r="X675" s="517" t="str">
        <f>二年级等级</f>
        <v/>
      </c>
      <c r="Y675" s="515"/>
      <c r="Z675" s="518"/>
      <c r="AA675" s="533"/>
      <c r="AB675" s="515"/>
      <c r="AC675" s="533" t="str">
        <f>二年级跳绳附加分</f>
        <v/>
      </c>
      <c r="AD675" s="534" t="str">
        <f>二年级标准分</f>
        <v/>
      </c>
      <c r="AE675" s="534" t="str">
        <f>二年级总分</f>
        <v/>
      </c>
      <c r="AF675" s="517" t="str">
        <f>二年级等级</f>
        <v/>
      </c>
    </row>
    <row r="676" spans="1:32">
      <c r="A676" s="476">
        <v>210</v>
      </c>
      <c r="B676" s="477">
        <v>44</v>
      </c>
      <c r="C676" s="586"/>
      <c r="D676" s="587"/>
      <c r="E676" s="586"/>
      <c r="F676" s="609"/>
      <c r="G676" s="608"/>
      <c r="H676" s="475"/>
      <c r="I676" s="613"/>
      <c r="J676" s="614"/>
      <c r="K676" s="614"/>
      <c r="L676" s="649"/>
      <c r="M676" s="644"/>
      <c r="N676" s="505" t="str">
        <f>二年级BMI</f>
        <v/>
      </c>
      <c r="O676" s="499" t="str">
        <f>二年级BMI等级</f>
        <v/>
      </c>
      <c r="P676" s="500" t="str">
        <f>二年级BMI得分</f>
        <v/>
      </c>
      <c r="Q676" s="515" t="str">
        <f>二年级肺活量得分</f>
        <v/>
      </c>
      <c r="R676" s="512" t="str">
        <f>二年级等级</f>
        <v/>
      </c>
      <c r="S676" s="516" t="str">
        <f>二年级50米跑得分</f>
        <v/>
      </c>
      <c r="T676" s="517" t="str">
        <f>二年级等级</f>
        <v/>
      </c>
      <c r="U676" s="516" t="str">
        <f>二年级坐位体前屈得分</f>
        <v/>
      </c>
      <c r="V676" s="517" t="str">
        <f>二年级等级</f>
        <v/>
      </c>
      <c r="W676" s="516" t="str">
        <f>二年级一分钟跳绳得分</f>
        <v/>
      </c>
      <c r="X676" s="517" t="str">
        <f>二年级等级</f>
        <v/>
      </c>
      <c r="Y676" s="515"/>
      <c r="Z676" s="518"/>
      <c r="AA676" s="533"/>
      <c r="AB676" s="515"/>
      <c r="AC676" s="533" t="str">
        <f>二年级跳绳附加分</f>
        <v/>
      </c>
      <c r="AD676" s="534" t="str">
        <f>二年级标准分</f>
        <v/>
      </c>
      <c r="AE676" s="534" t="str">
        <f>二年级总分</f>
        <v/>
      </c>
      <c r="AF676" s="517" t="str">
        <f>二年级等级</f>
        <v/>
      </c>
    </row>
    <row r="677" spans="1:32">
      <c r="A677" s="476">
        <v>210</v>
      </c>
      <c r="B677" s="477">
        <v>45</v>
      </c>
      <c r="C677" s="586"/>
      <c r="D677" s="587"/>
      <c r="E677" s="586"/>
      <c r="F677" s="609"/>
      <c r="G677" s="608"/>
      <c r="H677" s="475"/>
      <c r="I677" s="613"/>
      <c r="J677" s="614"/>
      <c r="K677" s="614"/>
      <c r="L677" s="649"/>
      <c r="M677" s="644"/>
      <c r="N677" s="505" t="str">
        <f>二年级BMI</f>
        <v/>
      </c>
      <c r="O677" s="499" t="str">
        <f>二年级BMI等级</f>
        <v/>
      </c>
      <c r="P677" s="500" t="str">
        <f>二年级BMI得分</f>
        <v/>
      </c>
      <c r="Q677" s="515" t="str">
        <f>二年级肺活量得分</f>
        <v/>
      </c>
      <c r="R677" s="512" t="str">
        <f>二年级等级</f>
        <v/>
      </c>
      <c r="S677" s="516" t="str">
        <f>二年级50米跑得分</f>
        <v/>
      </c>
      <c r="T677" s="517" t="str">
        <f>二年级等级</f>
        <v/>
      </c>
      <c r="U677" s="516" t="str">
        <f>二年级坐位体前屈得分</f>
        <v/>
      </c>
      <c r="V677" s="517" t="str">
        <f>二年级等级</f>
        <v/>
      </c>
      <c r="W677" s="516" t="str">
        <f>二年级一分钟跳绳得分</f>
        <v/>
      </c>
      <c r="X677" s="517" t="str">
        <f>二年级等级</f>
        <v/>
      </c>
      <c r="Y677" s="515"/>
      <c r="Z677" s="518"/>
      <c r="AA677" s="533"/>
      <c r="AB677" s="515"/>
      <c r="AC677" s="533" t="str">
        <f>二年级跳绳附加分</f>
        <v/>
      </c>
      <c r="AD677" s="534" t="str">
        <f>二年级标准分</f>
        <v/>
      </c>
      <c r="AE677" s="534" t="str">
        <f>二年级总分</f>
        <v/>
      </c>
      <c r="AF677" s="517" t="str">
        <f>二年级等级</f>
        <v/>
      </c>
    </row>
    <row r="678" spans="1:32">
      <c r="A678" s="476">
        <v>210</v>
      </c>
      <c r="B678" s="477">
        <v>46</v>
      </c>
      <c r="C678" s="586"/>
      <c r="D678" s="587"/>
      <c r="E678" s="586"/>
      <c r="F678" s="473"/>
      <c r="G678" s="608"/>
      <c r="H678" s="475"/>
      <c r="I678" s="621"/>
      <c r="J678" s="622"/>
      <c r="K678" s="622"/>
      <c r="L678" s="648"/>
      <c r="M678" s="643"/>
      <c r="N678" s="498" t="str">
        <f>二年级BMI</f>
        <v/>
      </c>
      <c r="O678" s="499" t="str">
        <f>二年级BMI等级</f>
        <v/>
      </c>
      <c r="P678" s="500" t="str">
        <f>二年级BMI得分</f>
        <v/>
      </c>
      <c r="Q678" s="515" t="str">
        <f>二年级肺活量得分</f>
        <v/>
      </c>
      <c r="R678" s="512" t="str">
        <f>二年级等级</f>
        <v/>
      </c>
      <c r="S678" s="516" t="str">
        <f>二年级50米跑得分</f>
        <v/>
      </c>
      <c r="T678" s="512" t="str">
        <f>二年级等级</f>
        <v/>
      </c>
      <c r="U678" s="516" t="str">
        <f>二年级坐位体前屈得分</f>
        <v/>
      </c>
      <c r="V678" s="512" t="str">
        <f>二年级等级</f>
        <v/>
      </c>
      <c r="W678" s="516" t="str">
        <f>二年级一分钟跳绳得分</f>
        <v/>
      </c>
      <c r="X678" s="512" t="str">
        <f>二年级等级</f>
        <v/>
      </c>
      <c r="Y678" s="511"/>
      <c r="Z678" s="514"/>
      <c r="AA678" s="530"/>
      <c r="AB678" s="511"/>
      <c r="AC678" s="530" t="str">
        <f>二年级跳绳附加分</f>
        <v/>
      </c>
      <c r="AD678" s="534" t="str">
        <f>二年级标准分</f>
        <v/>
      </c>
      <c r="AE678" s="531" t="str">
        <f>二年级总分</f>
        <v/>
      </c>
      <c r="AF678" s="512" t="str">
        <f>二年级等级</f>
        <v/>
      </c>
    </row>
    <row r="679" spans="1:32">
      <c r="A679" s="476">
        <v>210</v>
      </c>
      <c r="B679" s="477">
        <v>47</v>
      </c>
      <c r="C679" s="586"/>
      <c r="D679" s="587"/>
      <c r="E679" s="586"/>
      <c r="F679" s="473"/>
      <c r="G679" s="608"/>
      <c r="H679" s="475"/>
      <c r="I679" s="613"/>
      <c r="J679" s="614"/>
      <c r="K679" s="622"/>
      <c r="L679" s="649"/>
      <c r="M679" s="644"/>
      <c r="N679" s="505" t="str">
        <f>二年级BMI</f>
        <v/>
      </c>
      <c r="O679" s="499" t="str">
        <f>二年级BMI等级</f>
        <v/>
      </c>
      <c r="P679" s="500" t="str">
        <f>二年级BMI得分</f>
        <v/>
      </c>
      <c r="Q679" s="515" t="str">
        <f>二年级肺活量得分</f>
        <v/>
      </c>
      <c r="R679" s="512" t="str">
        <f>二年级等级</f>
        <v/>
      </c>
      <c r="S679" s="516" t="str">
        <f>二年级50米跑得分</f>
        <v/>
      </c>
      <c r="T679" s="512" t="str">
        <f>二年级等级</f>
        <v/>
      </c>
      <c r="U679" s="516" t="str">
        <f>二年级坐位体前屈得分</f>
        <v/>
      </c>
      <c r="V679" s="517" t="str">
        <f>二年级等级</f>
        <v/>
      </c>
      <c r="W679" s="516" t="str">
        <f>二年级一分钟跳绳得分</f>
        <v/>
      </c>
      <c r="X679" s="517" t="str">
        <f>二年级等级</f>
        <v/>
      </c>
      <c r="Y679" s="515"/>
      <c r="Z679" s="518"/>
      <c r="AA679" s="533"/>
      <c r="AB679" s="515"/>
      <c r="AC679" s="533" t="str">
        <f>二年级跳绳附加分</f>
        <v/>
      </c>
      <c r="AD679" s="534" t="str">
        <f>二年级标准分</f>
        <v/>
      </c>
      <c r="AE679" s="534" t="str">
        <f>二年级总分</f>
        <v/>
      </c>
      <c r="AF679" s="517" t="str">
        <f>二年级等级</f>
        <v/>
      </c>
    </row>
    <row r="680" spans="1:32">
      <c r="A680" s="476">
        <v>210</v>
      </c>
      <c r="B680" s="477">
        <v>48</v>
      </c>
      <c r="C680" s="586"/>
      <c r="D680" s="587"/>
      <c r="E680" s="586"/>
      <c r="F680" s="473"/>
      <c r="G680" s="608"/>
      <c r="H680" s="475"/>
      <c r="I680" s="613"/>
      <c r="J680" s="614"/>
      <c r="K680" s="622"/>
      <c r="L680" s="649"/>
      <c r="M680" s="644"/>
      <c r="N680" s="505" t="str">
        <f>二年级BMI</f>
        <v/>
      </c>
      <c r="O680" s="499" t="str">
        <f>二年级BMI等级</f>
        <v/>
      </c>
      <c r="P680" s="500" t="str">
        <f>二年级BMI得分</f>
        <v/>
      </c>
      <c r="Q680" s="515" t="str">
        <f>二年级肺活量得分</f>
        <v/>
      </c>
      <c r="R680" s="512" t="str">
        <f>二年级等级</f>
        <v/>
      </c>
      <c r="S680" s="516" t="str">
        <f>二年级50米跑得分</f>
        <v/>
      </c>
      <c r="T680" s="512" t="str">
        <f>二年级等级</f>
        <v/>
      </c>
      <c r="U680" s="516" t="str">
        <f>二年级坐位体前屈得分</f>
        <v/>
      </c>
      <c r="V680" s="517" t="str">
        <f>二年级等级</f>
        <v/>
      </c>
      <c r="W680" s="516" t="str">
        <f>二年级一分钟跳绳得分</f>
        <v/>
      </c>
      <c r="X680" s="517" t="str">
        <f>二年级等级</f>
        <v/>
      </c>
      <c r="Y680" s="515"/>
      <c r="Z680" s="518"/>
      <c r="AA680" s="533"/>
      <c r="AB680" s="515"/>
      <c r="AC680" s="533" t="str">
        <f>二年级跳绳附加分</f>
        <v/>
      </c>
      <c r="AD680" s="534" t="str">
        <f>二年级标准分</f>
        <v/>
      </c>
      <c r="AE680" s="534" t="str">
        <f>二年级总分</f>
        <v/>
      </c>
      <c r="AF680" s="517" t="str">
        <f>二年级等级</f>
        <v/>
      </c>
    </row>
    <row r="681" spans="1:32">
      <c r="A681" s="476">
        <v>210</v>
      </c>
      <c r="B681" s="477">
        <v>49</v>
      </c>
      <c r="C681" s="586"/>
      <c r="D681" s="587"/>
      <c r="E681" s="586"/>
      <c r="F681" s="473"/>
      <c r="G681" s="612"/>
      <c r="H681" s="475"/>
      <c r="I681" s="613"/>
      <c r="J681" s="614"/>
      <c r="K681" s="622"/>
      <c r="L681" s="649"/>
      <c r="M681" s="644"/>
      <c r="N681" s="505" t="str">
        <f>二年级BMI</f>
        <v/>
      </c>
      <c r="O681" s="499" t="str">
        <f>二年级BMI等级</f>
        <v/>
      </c>
      <c r="P681" s="500" t="str">
        <f>二年级BMI得分</f>
        <v/>
      </c>
      <c r="Q681" s="515" t="str">
        <f>二年级肺活量得分</f>
        <v/>
      </c>
      <c r="R681" s="512" t="str">
        <f>二年级等级</f>
        <v/>
      </c>
      <c r="S681" s="516" t="str">
        <f>二年级50米跑得分</f>
        <v/>
      </c>
      <c r="T681" s="512" t="str">
        <f>二年级等级</f>
        <v/>
      </c>
      <c r="U681" s="516" t="str">
        <f>二年级坐位体前屈得分</f>
        <v/>
      </c>
      <c r="V681" s="517" t="str">
        <f>二年级等级</f>
        <v/>
      </c>
      <c r="W681" s="516" t="str">
        <f>二年级一分钟跳绳得分</f>
        <v/>
      </c>
      <c r="X681" s="517" t="str">
        <f>二年级等级</f>
        <v/>
      </c>
      <c r="Y681" s="515"/>
      <c r="Z681" s="518"/>
      <c r="AA681" s="533"/>
      <c r="AB681" s="515"/>
      <c r="AC681" s="533" t="str">
        <f>二年级跳绳附加分</f>
        <v/>
      </c>
      <c r="AD681" s="534" t="str">
        <f>二年级标准分</f>
        <v/>
      </c>
      <c r="AE681" s="534" t="str">
        <f>二年级总分</f>
        <v/>
      </c>
      <c r="AF681" s="517" t="str">
        <f>二年级等级</f>
        <v/>
      </c>
    </row>
    <row r="682" spans="1:32">
      <c r="A682" s="476">
        <v>210</v>
      </c>
      <c r="B682" s="477">
        <v>50</v>
      </c>
      <c r="C682" s="586"/>
      <c r="D682" s="587"/>
      <c r="E682" s="586"/>
      <c r="F682" s="473"/>
      <c r="G682" s="612"/>
      <c r="H682" s="475"/>
      <c r="I682" s="613"/>
      <c r="J682" s="614"/>
      <c r="K682" s="622"/>
      <c r="L682" s="649"/>
      <c r="M682" s="644"/>
      <c r="N682" s="505" t="str">
        <f>二年级BMI</f>
        <v/>
      </c>
      <c r="O682" s="499" t="str">
        <f>二年级BMI等级</f>
        <v/>
      </c>
      <c r="P682" s="500" t="str">
        <f>二年级BMI得分</f>
        <v/>
      </c>
      <c r="Q682" s="515" t="str">
        <f>二年级肺活量得分</f>
        <v/>
      </c>
      <c r="R682" s="512" t="str">
        <f>二年级等级</f>
        <v/>
      </c>
      <c r="S682" s="516" t="str">
        <f>二年级50米跑得分</f>
        <v/>
      </c>
      <c r="T682" s="512" t="str">
        <f>二年级等级</f>
        <v/>
      </c>
      <c r="U682" s="516" t="str">
        <f>二年级坐位体前屈得分</f>
        <v/>
      </c>
      <c r="V682" s="517" t="str">
        <f>二年级等级</f>
        <v/>
      </c>
      <c r="W682" s="516" t="str">
        <f>二年级一分钟跳绳得分</f>
        <v/>
      </c>
      <c r="X682" s="517" t="str">
        <f>二年级等级</f>
        <v/>
      </c>
      <c r="Y682" s="515"/>
      <c r="Z682" s="518"/>
      <c r="AA682" s="533"/>
      <c r="AB682" s="515"/>
      <c r="AC682" s="533" t="str">
        <f>二年级跳绳附加分</f>
        <v/>
      </c>
      <c r="AD682" s="534" t="str">
        <f>二年级标准分</f>
        <v/>
      </c>
      <c r="AE682" s="534" t="str">
        <f>二年级总分</f>
        <v/>
      </c>
      <c r="AF682" s="517" t="str">
        <f>二年级等级</f>
        <v/>
      </c>
    </row>
    <row r="683" spans="1:32">
      <c r="A683" s="476">
        <v>210</v>
      </c>
      <c r="B683" s="477">
        <v>51</v>
      </c>
      <c r="C683" s="586"/>
      <c r="D683" s="587"/>
      <c r="E683" s="586"/>
      <c r="F683" s="473"/>
      <c r="G683" s="608"/>
      <c r="H683" s="475"/>
      <c r="I683" s="613"/>
      <c r="J683" s="614"/>
      <c r="K683" s="622"/>
      <c r="L683" s="649"/>
      <c r="M683" s="644"/>
      <c r="N683" s="505" t="str">
        <f>二年级BMI</f>
        <v/>
      </c>
      <c r="O683" s="499" t="str">
        <f>二年级BMI等级</f>
        <v/>
      </c>
      <c r="P683" s="500" t="str">
        <f>二年级BMI得分</f>
        <v/>
      </c>
      <c r="Q683" s="515" t="str">
        <f>二年级肺活量得分</f>
        <v/>
      </c>
      <c r="R683" s="512" t="str">
        <f>二年级等级</f>
        <v/>
      </c>
      <c r="S683" s="516" t="str">
        <f>二年级50米跑得分</f>
        <v/>
      </c>
      <c r="T683" s="512" t="str">
        <f>二年级等级</f>
        <v/>
      </c>
      <c r="U683" s="516" t="str">
        <f>二年级坐位体前屈得分</f>
        <v/>
      </c>
      <c r="V683" s="517" t="str">
        <f>二年级等级</f>
        <v/>
      </c>
      <c r="W683" s="516" t="str">
        <f>二年级一分钟跳绳得分</f>
        <v/>
      </c>
      <c r="X683" s="517" t="str">
        <f>二年级等级</f>
        <v/>
      </c>
      <c r="Y683" s="515"/>
      <c r="Z683" s="518"/>
      <c r="AA683" s="533"/>
      <c r="AB683" s="515"/>
      <c r="AC683" s="533" t="str">
        <f>二年级跳绳附加分</f>
        <v/>
      </c>
      <c r="AD683" s="534" t="str">
        <f>二年级标准分</f>
        <v/>
      </c>
      <c r="AE683" s="534" t="str">
        <f>二年级总分</f>
        <v/>
      </c>
      <c r="AF683" s="517" t="str">
        <f>二年级等级</f>
        <v/>
      </c>
    </row>
    <row r="684" spans="1:32">
      <c r="A684" s="476">
        <v>210</v>
      </c>
      <c r="B684" s="477">
        <v>52</v>
      </c>
      <c r="C684" s="586"/>
      <c r="D684" s="587"/>
      <c r="E684" s="586"/>
      <c r="F684" s="473"/>
      <c r="G684" s="608"/>
      <c r="H684" s="475"/>
      <c r="I684" s="613"/>
      <c r="J684" s="614"/>
      <c r="K684" s="622"/>
      <c r="L684" s="649"/>
      <c r="M684" s="644"/>
      <c r="N684" s="505" t="str">
        <f>二年级BMI</f>
        <v/>
      </c>
      <c r="O684" s="499" t="str">
        <f>二年级BMI等级</f>
        <v/>
      </c>
      <c r="P684" s="500" t="str">
        <f>二年级BMI得分</f>
        <v/>
      </c>
      <c r="Q684" s="515" t="str">
        <f>二年级肺活量得分</f>
        <v/>
      </c>
      <c r="R684" s="512" t="str">
        <f>二年级等级</f>
        <v/>
      </c>
      <c r="S684" s="516" t="str">
        <f>二年级50米跑得分</f>
        <v/>
      </c>
      <c r="T684" s="517" t="str">
        <f>二年级等级</f>
        <v/>
      </c>
      <c r="U684" s="516" t="str">
        <f>二年级坐位体前屈得分</f>
        <v/>
      </c>
      <c r="V684" s="517" t="str">
        <f>二年级等级</f>
        <v/>
      </c>
      <c r="W684" s="516" t="str">
        <f>二年级一分钟跳绳得分</f>
        <v/>
      </c>
      <c r="X684" s="517" t="str">
        <f>二年级等级</f>
        <v/>
      </c>
      <c r="Y684" s="515"/>
      <c r="Z684" s="518"/>
      <c r="AA684" s="533"/>
      <c r="AB684" s="515"/>
      <c r="AC684" s="533" t="str">
        <f>二年级跳绳附加分</f>
        <v/>
      </c>
      <c r="AD684" s="534" t="str">
        <f>二年级标准分</f>
        <v/>
      </c>
      <c r="AE684" s="534" t="str">
        <f>二年级总分</f>
        <v/>
      </c>
      <c r="AF684" s="517" t="str">
        <f>二年级等级</f>
        <v/>
      </c>
    </row>
    <row r="685" spans="1:32">
      <c r="A685" s="476">
        <v>210</v>
      </c>
      <c r="B685" s="477">
        <v>53</v>
      </c>
      <c r="C685" s="586"/>
      <c r="D685" s="587"/>
      <c r="E685" s="586"/>
      <c r="F685" s="473"/>
      <c r="G685" s="608"/>
      <c r="H685" s="475"/>
      <c r="I685" s="613"/>
      <c r="J685" s="614"/>
      <c r="K685" s="622"/>
      <c r="L685" s="649"/>
      <c r="M685" s="644"/>
      <c r="N685" s="505" t="str">
        <f>二年级BMI</f>
        <v/>
      </c>
      <c r="O685" s="499" t="str">
        <f>二年级BMI等级</f>
        <v/>
      </c>
      <c r="P685" s="500" t="str">
        <f>二年级BMI得分</f>
        <v/>
      </c>
      <c r="Q685" s="515" t="str">
        <f>二年级肺活量得分</f>
        <v/>
      </c>
      <c r="R685" s="512" t="str">
        <f>二年级等级</f>
        <v/>
      </c>
      <c r="S685" s="516" t="str">
        <f>二年级50米跑得分</f>
        <v/>
      </c>
      <c r="T685" s="517" t="str">
        <f>二年级等级</f>
        <v/>
      </c>
      <c r="U685" s="516" t="str">
        <f>二年级坐位体前屈得分</f>
        <v/>
      </c>
      <c r="V685" s="517" t="str">
        <f>二年级等级</f>
        <v/>
      </c>
      <c r="W685" s="516" t="str">
        <f>二年级一分钟跳绳得分</f>
        <v/>
      </c>
      <c r="X685" s="517" t="str">
        <f>二年级等级</f>
        <v/>
      </c>
      <c r="Y685" s="515"/>
      <c r="Z685" s="518"/>
      <c r="AA685" s="533"/>
      <c r="AB685" s="515"/>
      <c r="AC685" s="533" t="str">
        <f>二年级跳绳附加分</f>
        <v/>
      </c>
      <c r="AD685" s="534" t="str">
        <f>二年级标准分</f>
        <v/>
      </c>
      <c r="AE685" s="534" t="str">
        <f>二年级总分</f>
        <v/>
      </c>
      <c r="AF685" s="517" t="str">
        <f>二年级等级</f>
        <v/>
      </c>
    </row>
    <row r="686" spans="1:32">
      <c r="A686" s="476">
        <v>210</v>
      </c>
      <c r="B686" s="477">
        <v>54</v>
      </c>
      <c r="C686" s="586"/>
      <c r="D686" s="587"/>
      <c r="E686" s="586"/>
      <c r="F686" s="473"/>
      <c r="G686" s="608"/>
      <c r="H686" s="475"/>
      <c r="I686" s="613"/>
      <c r="J686" s="614"/>
      <c r="K686" s="622"/>
      <c r="L686" s="649"/>
      <c r="M686" s="644"/>
      <c r="N686" s="505" t="str">
        <f>二年级BMI</f>
        <v/>
      </c>
      <c r="O686" s="499" t="str">
        <f>二年级BMI等级</f>
        <v/>
      </c>
      <c r="P686" s="500" t="str">
        <f>二年级BMI得分</f>
        <v/>
      </c>
      <c r="Q686" s="515" t="str">
        <f>二年级肺活量得分</f>
        <v/>
      </c>
      <c r="R686" s="512" t="str">
        <f>二年级等级</f>
        <v/>
      </c>
      <c r="S686" s="516" t="str">
        <f>二年级50米跑得分</f>
        <v/>
      </c>
      <c r="T686" s="517" t="str">
        <f>二年级等级</f>
        <v/>
      </c>
      <c r="U686" s="516" t="str">
        <f>二年级坐位体前屈得分</f>
        <v/>
      </c>
      <c r="V686" s="517" t="str">
        <f>二年级等级</f>
        <v/>
      </c>
      <c r="W686" s="516" t="str">
        <f>二年级一分钟跳绳得分</f>
        <v/>
      </c>
      <c r="X686" s="517" t="str">
        <f>二年级等级</f>
        <v/>
      </c>
      <c r="Y686" s="515"/>
      <c r="Z686" s="518"/>
      <c r="AA686" s="533"/>
      <c r="AB686" s="515"/>
      <c r="AC686" s="533" t="str">
        <f>二年级跳绳附加分</f>
        <v/>
      </c>
      <c r="AD686" s="534" t="str">
        <f>二年级标准分</f>
        <v/>
      </c>
      <c r="AE686" s="534" t="str">
        <f>二年级总分</f>
        <v/>
      </c>
      <c r="AF686" s="517" t="str">
        <f>二年级等级</f>
        <v/>
      </c>
    </row>
    <row r="687" spans="1:32">
      <c r="A687" s="476">
        <v>210</v>
      </c>
      <c r="B687" s="477">
        <v>55</v>
      </c>
      <c r="C687" s="586"/>
      <c r="D687" s="587"/>
      <c r="E687" s="586"/>
      <c r="F687" s="473"/>
      <c r="G687" s="608"/>
      <c r="H687" s="475"/>
      <c r="I687" s="613"/>
      <c r="J687" s="614"/>
      <c r="K687" s="622"/>
      <c r="L687" s="649"/>
      <c r="M687" s="644"/>
      <c r="N687" s="505" t="str">
        <f>二年级BMI</f>
        <v/>
      </c>
      <c r="O687" s="499" t="str">
        <f>二年级BMI等级</f>
        <v/>
      </c>
      <c r="P687" s="500" t="str">
        <f>二年级BMI得分</f>
        <v/>
      </c>
      <c r="Q687" s="515" t="str">
        <f>二年级肺活量得分</f>
        <v/>
      </c>
      <c r="R687" s="512" t="str">
        <f>二年级等级</f>
        <v/>
      </c>
      <c r="S687" s="516" t="str">
        <f>二年级50米跑得分</f>
        <v/>
      </c>
      <c r="T687" s="517" t="str">
        <f>二年级等级</f>
        <v/>
      </c>
      <c r="U687" s="516" t="str">
        <f>二年级坐位体前屈得分</f>
        <v/>
      </c>
      <c r="V687" s="517" t="str">
        <f>二年级等级</f>
        <v/>
      </c>
      <c r="W687" s="516" t="str">
        <f>二年级一分钟跳绳得分</f>
        <v/>
      </c>
      <c r="X687" s="517" t="str">
        <f>二年级等级</f>
        <v/>
      </c>
      <c r="Y687" s="515"/>
      <c r="Z687" s="518"/>
      <c r="AA687" s="533"/>
      <c r="AB687" s="515"/>
      <c r="AC687" s="533" t="str">
        <f>二年级跳绳附加分</f>
        <v/>
      </c>
      <c r="AD687" s="534" t="str">
        <f>二年级标准分</f>
        <v/>
      </c>
      <c r="AE687" s="534" t="str">
        <f>二年级总分</f>
        <v/>
      </c>
      <c r="AF687" s="517" t="str">
        <f>二年级等级</f>
        <v/>
      </c>
    </row>
    <row r="688" spans="1:32">
      <c r="A688" s="476">
        <v>210</v>
      </c>
      <c r="B688" s="477">
        <v>56</v>
      </c>
      <c r="C688" s="586"/>
      <c r="D688" s="587"/>
      <c r="E688" s="586"/>
      <c r="F688" s="473"/>
      <c r="G688" s="608"/>
      <c r="H688" s="475"/>
      <c r="I688" s="613"/>
      <c r="J688" s="614"/>
      <c r="K688" s="622"/>
      <c r="L688" s="649"/>
      <c r="M688" s="644"/>
      <c r="N688" s="505" t="str">
        <f>二年级BMI</f>
        <v/>
      </c>
      <c r="O688" s="499" t="str">
        <f>二年级BMI等级</f>
        <v/>
      </c>
      <c r="P688" s="500" t="str">
        <f>二年级BMI得分</f>
        <v/>
      </c>
      <c r="Q688" s="515" t="str">
        <f>二年级肺活量得分</f>
        <v/>
      </c>
      <c r="R688" s="512" t="str">
        <f>二年级等级</f>
        <v/>
      </c>
      <c r="S688" s="516" t="str">
        <f>二年级50米跑得分</f>
        <v/>
      </c>
      <c r="T688" s="517" t="str">
        <f>二年级等级</f>
        <v/>
      </c>
      <c r="U688" s="516" t="str">
        <f>二年级坐位体前屈得分</f>
        <v/>
      </c>
      <c r="V688" s="517" t="str">
        <f>二年级等级</f>
        <v/>
      </c>
      <c r="W688" s="516" t="str">
        <f>二年级一分钟跳绳得分</f>
        <v/>
      </c>
      <c r="X688" s="517" t="str">
        <f>二年级等级</f>
        <v/>
      </c>
      <c r="Y688" s="515"/>
      <c r="Z688" s="518"/>
      <c r="AA688" s="533"/>
      <c r="AB688" s="515"/>
      <c r="AC688" s="533" t="str">
        <f>二年级跳绳附加分</f>
        <v/>
      </c>
      <c r="AD688" s="534" t="str">
        <f>二年级标准分</f>
        <v/>
      </c>
      <c r="AE688" s="534" t="str">
        <f>二年级总分</f>
        <v/>
      </c>
      <c r="AF688" s="517" t="str">
        <f>二年级等级</f>
        <v/>
      </c>
    </row>
    <row r="689" spans="1:32">
      <c r="A689" s="476">
        <v>210</v>
      </c>
      <c r="B689" s="477">
        <v>57</v>
      </c>
      <c r="C689" s="586"/>
      <c r="D689" s="587"/>
      <c r="E689" s="586"/>
      <c r="F689" s="473"/>
      <c r="G689" s="608"/>
      <c r="H689" s="475"/>
      <c r="I689" s="613"/>
      <c r="J689" s="614"/>
      <c r="K689" s="622"/>
      <c r="L689" s="649"/>
      <c r="M689" s="644"/>
      <c r="N689" s="505" t="str">
        <f>二年级BMI</f>
        <v/>
      </c>
      <c r="O689" s="499" t="str">
        <f>二年级BMI等级</f>
        <v/>
      </c>
      <c r="P689" s="500" t="str">
        <f>二年级BMI得分</f>
        <v/>
      </c>
      <c r="Q689" s="515" t="str">
        <f>二年级肺活量得分</f>
        <v/>
      </c>
      <c r="R689" s="512" t="str">
        <f>二年级等级</f>
        <v/>
      </c>
      <c r="S689" s="516" t="str">
        <f>二年级50米跑得分</f>
        <v/>
      </c>
      <c r="T689" s="517" t="str">
        <f>二年级等级</f>
        <v/>
      </c>
      <c r="U689" s="516" t="str">
        <f>二年级坐位体前屈得分</f>
        <v/>
      </c>
      <c r="V689" s="517" t="str">
        <f>二年级等级</f>
        <v/>
      </c>
      <c r="W689" s="516" t="str">
        <f>二年级一分钟跳绳得分</f>
        <v/>
      </c>
      <c r="X689" s="517" t="str">
        <f>二年级等级</f>
        <v/>
      </c>
      <c r="Y689" s="515"/>
      <c r="Z689" s="518"/>
      <c r="AA689" s="533"/>
      <c r="AB689" s="515"/>
      <c r="AC689" s="533" t="str">
        <f>二年级跳绳附加分</f>
        <v/>
      </c>
      <c r="AD689" s="534" t="str">
        <f>二年级标准分</f>
        <v/>
      </c>
      <c r="AE689" s="534" t="str">
        <f>二年级总分</f>
        <v/>
      </c>
      <c r="AF689" s="517" t="str">
        <f>二年级等级</f>
        <v/>
      </c>
    </row>
    <row r="690" spans="1:32">
      <c r="A690" s="476">
        <v>210</v>
      </c>
      <c r="B690" s="477">
        <v>58</v>
      </c>
      <c r="C690" s="586"/>
      <c r="D690" s="587"/>
      <c r="E690" s="586"/>
      <c r="F690" s="473"/>
      <c r="G690" s="608"/>
      <c r="H690" s="475"/>
      <c r="I690" s="613"/>
      <c r="J690" s="614"/>
      <c r="K690" s="622"/>
      <c r="L690" s="649"/>
      <c r="M690" s="644"/>
      <c r="N690" s="505" t="str">
        <f>二年级BMI</f>
        <v/>
      </c>
      <c r="O690" s="499" t="str">
        <f>二年级BMI等级</f>
        <v/>
      </c>
      <c r="P690" s="500" t="str">
        <f>二年级BMI得分</f>
        <v/>
      </c>
      <c r="Q690" s="515" t="str">
        <f>二年级肺活量得分</f>
        <v/>
      </c>
      <c r="R690" s="512" t="str">
        <f>二年级等级</f>
        <v/>
      </c>
      <c r="S690" s="516" t="str">
        <f>二年级50米跑得分</f>
        <v/>
      </c>
      <c r="T690" s="517" t="str">
        <f>二年级等级</f>
        <v/>
      </c>
      <c r="U690" s="516" t="str">
        <f>二年级坐位体前屈得分</f>
        <v/>
      </c>
      <c r="V690" s="517" t="str">
        <f>二年级等级</f>
        <v/>
      </c>
      <c r="W690" s="516" t="str">
        <f>二年级一分钟跳绳得分</f>
        <v/>
      </c>
      <c r="X690" s="517" t="str">
        <f>二年级等级</f>
        <v/>
      </c>
      <c r="Y690" s="515"/>
      <c r="Z690" s="518"/>
      <c r="AA690" s="533"/>
      <c r="AB690" s="515"/>
      <c r="AC690" s="533" t="str">
        <f>二年级跳绳附加分</f>
        <v/>
      </c>
      <c r="AD690" s="534" t="str">
        <f>二年级标准分</f>
        <v/>
      </c>
      <c r="AE690" s="534" t="str">
        <f>二年级总分</f>
        <v/>
      </c>
      <c r="AF690" s="517" t="str">
        <f>二年级等级</f>
        <v/>
      </c>
    </row>
    <row r="691" spans="1:32">
      <c r="A691" s="476">
        <v>210</v>
      </c>
      <c r="B691" s="477">
        <v>59</v>
      </c>
      <c r="C691" s="586"/>
      <c r="D691" s="587"/>
      <c r="E691" s="586"/>
      <c r="F691" s="473"/>
      <c r="G691" s="608"/>
      <c r="H691" s="475"/>
      <c r="I691" s="613"/>
      <c r="J691" s="614"/>
      <c r="K691" s="622"/>
      <c r="L691" s="649"/>
      <c r="M691" s="644"/>
      <c r="N691" s="505" t="str">
        <f>二年级BMI</f>
        <v/>
      </c>
      <c r="O691" s="499" t="str">
        <f>二年级BMI等级</f>
        <v/>
      </c>
      <c r="P691" s="500" t="str">
        <f>二年级BMI得分</f>
        <v/>
      </c>
      <c r="Q691" s="515" t="str">
        <f>二年级肺活量得分</f>
        <v/>
      </c>
      <c r="R691" s="512" t="str">
        <f>二年级等级</f>
        <v/>
      </c>
      <c r="S691" s="516" t="str">
        <f>二年级50米跑得分</f>
        <v/>
      </c>
      <c r="T691" s="517" t="str">
        <f>二年级等级</f>
        <v/>
      </c>
      <c r="U691" s="516" t="str">
        <f>二年级坐位体前屈得分</f>
        <v/>
      </c>
      <c r="V691" s="517" t="str">
        <f>二年级等级</f>
        <v/>
      </c>
      <c r="W691" s="516" t="str">
        <f>二年级一分钟跳绳得分</f>
        <v/>
      </c>
      <c r="X691" s="517" t="str">
        <f>二年级等级</f>
        <v/>
      </c>
      <c r="Y691" s="515"/>
      <c r="Z691" s="518"/>
      <c r="AA691" s="533"/>
      <c r="AB691" s="515"/>
      <c r="AC691" s="533" t="str">
        <f>二年级跳绳附加分</f>
        <v/>
      </c>
      <c r="AD691" s="534" t="str">
        <f>二年级标准分</f>
        <v/>
      </c>
      <c r="AE691" s="534" t="str">
        <f>二年级总分</f>
        <v/>
      </c>
      <c r="AF691" s="517" t="str">
        <f>二年级等级</f>
        <v/>
      </c>
    </row>
    <row r="692" spans="1:32">
      <c r="A692" s="476">
        <v>210</v>
      </c>
      <c r="B692" s="477">
        <v>60</v>
      </c>
      <c r="C692" s="586"/>
      <c r="D692" s="587"/>
      <c r="E692" s="586"/>
      <c r="F692" s="473"/>
      <c r="G692" s="608"/>
      <c r="H692" s="475"/>
      <c r="I692" s="613"/>
      <c r="J692" s="614"/>
      <c r="K692" s="622"/>
      <c r="L692" s="649"/>
      <c r="M692" s="644"/>
      <c r="N692" s="505" t="str">
        <f>二年级BMI</f>
        <v/>
      </c>
      <c r="O692" s="499" t="str">
        <f>二年级BMI等级</f>
        <v/>
      </c>
      <c r="P692" s="500" t="str">
        <f>二年级BMI得分</f>
        <v/>
      </c>
      <c r="Q692" s="515" t="str">
        <f>二年级肺活量得分</f>
        <v/>
      </c>
      <c r="R692" s="512" t="str">
        <f>二年级等级</f>
        <v/>
      </c>
      <c r="S692" s="516" t="str">
        <f>二年级50米跑得分</f>
        <v/>
      </c>
      <c r="T692" s="517" t="str">
        <f>二年级等级</f>
        <v/>
      </c>
      <c r="U692" s="516" t="str">
        <f>二年级坐位体前屈得分</f>
        <v/>
      </c>
      <c r="V692" s="517" t="str">
        <f>二年级等级</f>
        <v/>
      </c>
      <c r="W692" s="516" t="str">
        <f>二年级一分钟跳绳得分</f>
        <v/>
      </c>
      <c r="X692" s="517" t="str">
        <f>二年级等级</f>
        <v/>
      </c>
      <c r="Y692" s="515"/>
      <c r="Z692" s="518"/>
      <c r="AA692" s="533"/>
      <c r="AB692" s="515"/>
      <c r="AC692" s="533" t="str">
        <f>二年级跳绳附加分</f>
        <v/>
      </c>
      <c r="AD692" s="534" t="str">
        <f>二年级标准分</f>
        <v/>
      </c>
      <c r="AE692" s="534" t="str">
        <f>二年级总分</f>
        <v/>
      </c>
      <c r="AF692" s="517" t="str">
        <f>二年级等级</f>
        <v/>
      </c>
    </row>
    <row r="693" spans="1:32">
      <c r="A693" s="476">
        <v>210</v>
      </c>
      <c r="B693" s="477">
        <v>61</v>
      </c>
      <c r="C693" s="586"/>
      <c r="D693" s="587"/>
      <c r="E693" s="586"/>
      <c r="F693" s="473"/>
      <c r="G693" s="608"/>
      <c r="H693" s="475"/>
      <c r="I693" s="613"/>
      <c r="J693" s="614"/>
      <c r="K693" s="622"/>
      <c r="L693" s="649"/>
      <c r="M693" s="644"/>
      <c r="N693" s="505" t="str">
        <f>二年级BMI</f>
        <v/>
      </c>
      <c r="O693" s="499" t="str">
        <f>二年级BMI等级</f>
        <v/>
      </c>
      <c r="P693" s="500" t="str">
        <f>二年级BMI得分</f>
        <v/>
      </c>
      <c r="Q693" s="515" t="str">
        <f>二年级肺活量得分</f>
        <v/>
      </c>
      <c r="R693" s="512" t="str">
        <f>二年级等级</f>
        <v/>
      </c>
      <c r="S693" s="516" t="str">
        <f>二年级50米跑得分</f>
        <v/>
      </c>
      <c r="T693" s="517" t="str">
        <f>二年级等级</f>
        <v/>
      </c>
      <c r="U693" s="516" t="str">
        <f>二年级坐位体前屈得分</f>
        <v/>
      </c>
      <c r="V693" s="517" t="str">
        <f>二年级等级</f>
        <v/>
      </c>
      <c r="W693" s="516" t="str">
        <f>二年级一分钟跳绳得分</f>
        <v/>
      </c>
      <c r="X693" s="517" t="str">
        <f>二年级等级</f>
        <v/>
      </c>
      <c r="Y693" s="515"/>
      <c r="Z693" s="518"/>
      <c r="AA693" s="533"/>
      <c r="AB693" s="515"/>
      <c r="AC693" s="533" t="str">
        <f>二年级跳绳附加分</f>
        <v/>
      </c>
      <c r="AD693" s="534" t="str">
        <f>二年级标准分</f>
        <v/>
      </c>
      <c r="AE693" s="534" t="str">
        <f>二年级总分</f>
        <v/>
      </c>
      <c r="AF693" s="517" t="str">
        <f>二年级等级</f>
        <v/>
      </c>
    </row>
    <row r="694" spans="1:32">
      <c r="A694" s="476">
        <v>210</v>
      </c>
      <c r="B694" s="477">
        <v>62</v>
      </c>
      <c r="C694" s="586"/>
      <c r="D694" s="587"/>
      <c r="E694" s="586"/>
      <c r="F694" s="473"/>
      <c r="G694" s="608"/>
      <c r="H694" s="475"/>
      <c r="I694" s="613"/>
      <c r="J694" s="614"/>
      <c r="K694" s="622"/>
      <c r="L694" s="649"/>
      <c r="M694" s="644"/>
      <c r="N694" s="505" t="str">
        <f>二年级BMI</f>
        <v/>
      </c>
      <c r="O694" s="499" t="str">
        <f>二年级BMI等级</f>
        <v/>
      </c>
      <c r="P694" s="500" t="str">
        <f>二年级BMI得分</f>
        <v/>
      </c>
      <c r="Q694" s="515" t="str">
        <f>二年级肺活量得分</f>
        <v/>
      </c>
      <c r="R694" s="512" t="str">
        <f>二年级等级</f>
        <v/>
      </c>
      <c r="S694" s="516" t="str">
        <f>二年级50米跑得分</f>
        <v/>
      </c>
      <c r="T694" s="517" t="str">
        <f>二年级等级</f>
        <v/>
      </c>
      <c r="U694" s="516" t="str">
        <f>二年级坐位体前屈得分</f>
        <v/>
      </c>
      <c r="V694" s="517" t="str">
        <f>二年级等级</f>
        <v/>
      </c>
      <c r="W694" s="516" t="str">
        <f>二年级一分钟跳绳得分</f>
        <v/>
      </c>
      <c r="X694" s="517" t="str">
        <f>二年级等级</f>
        <v/>
      </c>
      <c r="Y694" s="515"/>
      <c r="Z694" s="518"/>
      <c r="AA694" s="533"/>
      <c r="AB694" s="515"/>
      <c r="AC694" s="533" t="str">
        <f>二年级跳绳附加分</f>
        <v/>
      </c>
      <c r="AD694" s="534" t="str">
        <f>二年级标准分</f>
        <v/>
      </c>
      <c r="AE694" s="534" t="str">
        <f>二年级总分</f>
        <v/>
      </c>
      <c r="AF694" s="517" t="str">
        <f>二年级等级</f>
        <v/>
      </c>
    </row>
    <row r="695" spans="1:32">
      <c r="A695" s="476">
        <v>210</v>
      </c>
      <c r="B695" s="477">
        <v>63</v>
      </c>
      <c r="C695" s="586"/>
      <c r="D695" s="587"/>
      <c r="E695" s="586"/>
      <c r="F695" s="473"/>
      <c r="G695" s="608"/>
      <c r="H695" s="475"/>
      <c r="I695" s="613"/>
      <c r="J695" s="614"/>
      <c r="K695" s="622"/>
      <c r="L695" s="649"/>
      <c r="M695" s="644"/>
      <c r="N695" s="505" t="str">
        <f>二年级BMI</f>
        <v/>
      </c>
      <c r="O695" s="499" t="str">
        <f>二年级BMI等级</f>
        <v/>
      </c>
      <c r="P695" s="500" t="str">
        <f>二年级BMI得分</f>
        <v/>
      </c>
      <c r="Q695" s="515" t="str">
        <f>二年级肺活量得分</f>
        <v/>
      </c>
      <c r="R695" s="512" t="str">
        <f>二年级等级</f>
        <v/>
      </c>
      <c r="S695" s="516" t="str">
        <f>二年级50米跑得分</f>
        <v/>
      </c>
      <c r="T695" s="517" t="str">
        <f>二年级等级</f>
        <v/>
      </c>
      <c r="U695" s="516" t="str">
        <f>二年级坐位体前屈得分</f>
        <v/>
      </c>
      <c r="V695" s="517" t="str">
        <f>二年级等级</f>
        <v/>
      </c>
      <c r="W695" s="516" t="str">
        <f>二年级一分钟跳绳得分</f>
        <v/>
      </c>
      <c r="X695" s="517" t="str">
        <f>二年级等级</f>
        <v/>
      </c>
      <c r="Y695" s="515"/>
      <c r="Z695" s="518"/>
      <c r="AA695" s="533"/>
      <c r="AB695" s="515"/>
      <c r="AC695" s="533" t="str">
        <f>二年级跳绳附加分</f>
        <v/>
      </c>
      <c r="AD695" s="534" t="str">
        <f>二年级标准分</f>
        <v/>
      </c>
      <c r="AE695" s="534" t="str">
        <f>二年级总分</f>
        <v/>
      </c>
      <c r="AF695" s="517" t="str">
        <f>二年级等级</f>
        <v/>
      </c>
    </row>
    <row r="696" spans="1:32">
      <c r="A696" s="476">
        <v>210</v>
      </c>
      <c r="B696" s="477">
        <v>64</v>
      </c>
      <c r="C696" s="586"/>
      <c r="D696" s="587"/>
      <c r="E696" s="586"/>
      <c r="F696" s="473"/>
      <c r="G696" s="608"/>
      <c r="H696" s="475"/>
      <c r="I696" s="613"/>
      <c r="J696" s="614"/>
      <c r="K696" s="622"/>
      <c r="L696" s="649"/>
      <c r="M696" s="644"/>
      <c r="N696" s="505" t="str">
        <f>二年级BMI</f>
        <v/>
      </c>
      <c r="O696" s="499" t="str">
        <f>二年级BMI等级</f>
        <v/>
      </c>
      <c r="P696" s="500" t="str">
        <f>二年级BMI得分</f>
        <v/>
      </c>
      <c r="Q696" s="515" t="str">
        <f>二年级肺活量得分</f>
        <v/>
      </c>
      <c r="R696" s="512" t="str">
        <f>二年级等级</f>
        <v/>
      </c>
      <c r="S696" s="516" t="str">
        <f>二年级50米跑得分</f>
        <v/>
      </c>
      <c r="T696" s="517" t="str">
        <f>二年级等级</f>
        <v/>
      </c>
      <c r="U696" s="516" t="str">
        <f>二年级坐位体前屈得分</f>
        <v/>
      </c>
      <c r="V696" s="517" t="str">
        <f>二年级等级</f>
        <v/>
      </c>
      <c r="W696" s="516" t="str">
        <f>二年级一分钟跳绳得分</f>
        <v/>
      </c>
      <c r="X696" s="517" t="str">
        <f>二年级等级</f>
        <v/>
      </c>
      <c r="Y696" s="515"/>
      <c r="Z696" s="518"/>
      <c r="AA696" s="533"/>
      <c r="AB696" s="515"/>
      <c r="AC696" s="533" t="str">
        <f>二年级跳绳附加分</f>
        <v/>
      </c>
      <c r="AD696" s="534" t="str">
        <f>二年级标准分</f>
        <v/>
      </c>
      <c r="AE696" s="534" t="str">
        <f>二年级总分</f>
        <v/>
      </c>
      <c r="AF696" s="517" t="str">
        <f>二年级等级</f>
        <v/>
      </c>
    </row>
    <row r="697" spans="1:32">
      <c r="A697" s="476">
        <v>210</v>
      </c>
      <c r="B697" s="477">
        <v>65</v>
      </c>
      <c r="C697" s="586"/>
      <c r="D697" s="587"/>
      <c r="E697" s="586"/>
      <c r="F697" s="473"/>
      <c r="G697" s="608"/>
      <c r="H697" s="475"/>
      <c r="I697" s="613"/>
      <c r="J697" s="614"/>
      <c r="K697" s="622"/>
      <c r="L697" s="649"/>
      <c r="M697" s="644"/>
      <c r="N697" s="505" t="str">
        <f>二年级BMI</f>
        <v/>
      </c>
      <c r="O697" s="499" t="str">
        <f>二年级BMI等级</f>
        <v/>
      </c>
      <c r="P697" s="500" t="str">
        <f>二年级BMI得分</f>
        <v/>
      </c>
      <c r="Q697" s="515" t="str">
        <f>二年级肺活量得分</f>
        <v/>
      </c>
      <c r="R697" s="512" t="str">
        <f>二年级等级</f>
        <v/>
      </c>
      <c r="S697" s="516" t="str">
        <f>二年级50米跑得分</f>
        <v/>
      </c>
      <c r="T697" s="517" t="str">
        <f>二年级等级</f>
        <v/>
      </c>
      <c r="U697" s="516" t="str">
        <f>二年级坐位体前屈得分</f>
        <v/>
      </c>
      <c r="V697" s="517" t="str">
        <f>二年级等级</f>
        <v/>
      </c>
      <c r="W697" s="516" t="str">
        <f>二年级一分钟跳绳得分</f>
        <v/>
      </c>
      <c r="X697" s="517" t="str">
        <f>二年级等级</f>
        <v/>
      </c>
      <c r="Y697" s="515"/>
      <c r="Z697" s="518"/>
      <c r="AA697" s="533"/>
      <c r="AB697" s="515"/>
      <c r="AC697" s="533" t="str">
        <f>二年级跳绳附加分</f>
        <v/>
      </c>
      <c r="AD697" s="534" t="str">
        <f>二年级标准分</f>
        <v/>
      </c>
      <c r="AE697" s="534" t="str">
        <f>二年级总分</f>
        <v/>
      </c>
      <c r="AF697" s="517" t="str">
        <f>二年级等级</f>
        <v/>
      </c>
    </row>
    <row r="698" spans="1:32">
      <c r="A698" s="476">
        <v>210</v>
      </c>
      <c r="B698" s="477">
        <v>66</v>
      </c>
      <c r="C698" s="586"/>
      <c r="D698" s="587"/>
      <c r="E698" s="586"/>
      <c r="F698" s="473"/>
      <c r="G698" s="608"/>
      <c r="H698" s="475"/>
      <c r="I698" s="613"/>
      <c r="J698" s="614"/>
      <c r="K698" s="614"/>
      <c r="L698" s="649"/>
      <c r="M698" s="644"/>
      <c r="N698" s="505" t="str">
        <f>二年级BMI</f>
        <v/>
      </c>
      <c r="O698" s="499" t="str">
        <f>二年级BMI等级</f>
        <v/>
      </c>
      <c r="P698" s="500" t="str">
        <f>二年级BMI得分</f>
        <v/>
      </c>
      <c r="Q698" s="515" t="str">
        <f>二年级肺活量得分</f>
        <v/>
      </c>
      <c r="R698" s="512" t="str">
        <f>二年级等级</f>
        <v/>
      </c>
      <c r="S698" s="516" t="str">
        <f>二年级50米跑得分</f>
        <v/>
      </c>
      <c r="T698" s="517" t="str">
        <f>二年级等级</f>
        <v/>
      </c>
      <c r="U698" s="516" t="str">
        <f>二年级坐位体前屈得分</f>
        <v/>
      </c>
      <c r="V698" s="517" t="str">
        <f>二年级等级</f>
        <v/>
      </c>
      <c r="W698" s="516" t="str">
        <f>二年级一分钟跳绳得分</f>
        <v/>
      </c>
      <c r="X698" s="517" t="str">
        <f>二年级等级</f>
        <v/>
      </c>
      <c r="Y698" s="515"/>
      <c r="Z698" s="518"/>
      <c r="AA698" s="533"/>
      <c r="AB698" s="515"/>
      <c r="AC698" s="533" t="str">
        <f>二年级跳绳附加分</f>
        <v/>
      </c>
      <c r="AD698" s="534" t="str">
        <f>二年级标准分</f>
        <v/>
      </c>
      <c r="AE698" s="534" t="str">
        <f>二年级总分</f>
        <v/>
      </c>
      <c r="AF698" s="517" t="str">
        <f>二年级等级</f>
        <v/>
      </c>
    </row>
    <row r="699" spans="1:32">
      <c r="A699" s="476">
        <v>210</v>
      </c>
      <c r="B699" s="477">
        <v>67</v>
      </c>
      <c r="C699" s="586"/>
      <c r="D699" s="587"/>
      <c r="E699" s="586"/>
      <c r="F699" s="473"/>
      <c r="G699" s="608"/>
      <c r="H699" s="475"/>
      <c r="I699" s="613"/>
      <c r="J699" s="614"/>
      <c r="K699" s="614"/>
      <c r="L699" s="649"/>
      <c r="M699" s="644"/>
      <c r="N699" s="505" t="str">
        <f>二年级BMI</f>
        <v/>
      </c>
      <c r="O699" s="499" t="str">
        <f>二年级BMI等级</f>
        <v/>
      </c>
      <c r="P699" s="500" t="str">
        <f>二年级BMI得分</f>
        <v/>
      </c>
      <c r="Q699" s="515" t="str">
        <f>二年级肺活量得分</f>
        <v/>
      </c>
      <c r="R699" s="512" t="str">
        <f>二年级等级</f>
        <v/>
      </c>
      <c r="S699" s="516" t="str">
        <f>二年级50米跑得分</f>
        <v/>
      </c>
      <c r="T699" s="517" t="str">
        <f>二年级等级</f>
        <v/>
      </c>
      <c r="U699" s="516" t="str">
        <f>二年级坐位体前屈得分</f>
        <v/>
      </c>
      <c r="V699" s="517" t="str">
        <f>二年级等级</f>
        <v/>
      </c>
      <c r="W699" s="516" t="str">
        <f>二年级一分钟跳绳得分</f>
        <v/>
      </c>
      <c r="X699" s="517" t="str">
        <f>二年级等级</f>
        <v/>
      </c>
      <c r="Y699" s="515"/>
      <c r="Z699" s="518"/>
      <c r="AA699" s="533"/>
      <c r="AB699" s="515"/>
      <c r="AC699" s="533" t="str">
        <f>二年级跳绳附加分</f>
        <v/>
      </c>
      <c r="AD699" s="534" t="str">
        <f>二年级标准分</f>
        <v/>
      </c>
      <c r="AE699" s="534" t="str">
        <f>二年级总分</f>
        <v/>
      </c>
      <c r="AF699" s="517" t="str">
        <f>二年级等级</f>
        <v/>
      </c>
    </row>
    <row r="700" spans="1:32">
      <c r="A700" s="476">
        <v>210</v>
      </c>
      <c r="B700" s="477">
        <v>68</v>
      </c>
      <c r="C700" s="586"/>
      <c r="D700" s="587"/>
      <c r="E700" s="586"/>
      <c r="F700" s="473"/>
      <c r="G700" s="608"/>
      <c r="H700" s="475"/>
      <c r="I700" s="613"/>
      <c r="J700" s="614"/>
      <c r="K700" s="614"/>
      <c r="L700" s="649"/>
      <c r="M700" s="644"/>
      <c r="N700" s="505" t="str">
        <f>二年级BMI</f>
        <v/>
      </c>
      <c r="O700" s="499" t="str">
        <f>二年级BMI等级</f>
        <v/>
      </c>
      <c r="P700" s="500" t="str">
        <f>二年级BMI得分</f>
        <v/>
      </c>
      <c r="Q700" s="515" t="str">
        <f>二年级肺活量得分</f>
        <v/>
      </c>
      <c r="R700" s="512" t="str">
        <f>二年级等级</f>
        <v/>
      </c>
      <c r="S700" s="516" t="str">
        <f>二年级50米跑得分</f>
        <v/>
      </c>
      <c r="T700" s="517" t="str">
        <f>二年级等级</f>
        <v/>
      </c>
      <c r="U700" s="516" t="str">
        <f>二年级坐位体前屈得分</f>
        <v/>
      </c>
      <c r="V700" s="517" t="str">
        <f>二年级等级</f>
        <v/>
      </c>
      <c r="W700" s="516" t="str">
        <f>二年级一分钟跳绳得分</f>
        <v/>
      </c>
      <c r="X700" s="517" t="str">
        <f>二年级等级</f>
        <v/>
      </c>
      <c r="Y700" s="515"/>
      <c r="Z700" s="518"/>
      <c r="AA700" s="533"/>
      <c r="AB700" s="515"/>
      <c r="AC700" s="533" t="str">
        <f>二年级跳绳附加分</f>
        <v/>
      </c>
      <c r="AD700" s="534" t="str">
        <f>二年级标准分</f>
        <v/>
      </c>
      <c r="AE700" s="534" t="str">
        <f>二年级总分</f>
        <v/>
      </c>
      <c r="AF700" s="517" t="str">
        <f>二年级等级</f>
        <v/>
      </c>
    </row>
    <row r="701" spans="1:32">
      <c r="A701" s="476">
        <v>210</v>
      </c>
      <c r="B701" s="477">
        <v>69</v>
      </c>
      <c r="C701" s="586"/>
      <c r="D701" s="587"/>
      <c r="E701" s="586"/>
      <c r="F701" s="473"/>
      <c r="G701" s="612"/>
      <c r="H701" s="475"/>
      <c r="I701" s="613"/>
      <c r="J701" s="614"/>
      <c r="K701" s="614"/>
      <c r="L701" s="649"/>
      <c r="M701" s="644"/>
      <c r="N701" s="505" t="str">
        <f>二年级BMI</f>
        <v/>
      </c>
      <c r="O701" s="499" t="str">
        <f>二年级BMI等级</f>
        <v/>
      </c>
      <c r="P701" s="500" t="str">
        <f>二年级BMI得分</f>
        <v/>
      </c>
      <c r="Q701" s="515" t="str">
        <f>二年级肺活量得分</f>
        <v/>
      </c>
      <c r="R701" s="512" t="str">
        <f>二年级等级</f>
        <v/>
      </c>
      <c r="S701" s="516" t="str">
        <f>二年级50米跑得分</f>
        <v/>
      </c>
      <c r="T701" s="517" t="str">
        <f>二年级等级</f>
        <v/>
      </c>
      <c r="U701" s="516" t="str">
        <f>二年级坐位体前屈得分</f>
        <v/>
      </c>
      <c r="V701" s="517" t="str">
        <f>二年级等级</f>
        <v/>
      </c>
      <c r="W701" s="516" t="str">
        <f>二年级一分钟跳绳得分</f>
        <v/>
      </c>
      <c r="X701" s="517" t="str">
        <f>二年级等级</f>
        <v/>
      </c>
      <c r="Y701" s="515"/>
      <c r="Z701" s="518"/>
      <c r="AA701" s="533"/>
      <c r="AB701" s="515"/>
      <c r="AC701" s="533" t="str">
        <f>二年级跳绳附加分</f>
        <v/>
      </c>
      <c r="AD701" s="534" t="str">
        <f>二年级标准分</f>
        <v/>
      </c>
      <c r="AE701" s="534" t="str">
        <f>二年级总分</f>
        <v/>
      </c>
      <c r="AF701" s="517" t="str">
        <f>二年级等级</f>
        <v/>
      </c>
    </row>
    <row r="702" ht="15.75" spans="1:32">
      <c r="A702" s="535">
        <v>210</v>
      </c>
      <c r="B702" s="536">
        <v>70</v>
      </c>
      <c r="C702" s="590"/>
      <c r="D702" s="591"/>
      <c r="E702" s="590"/>
      <c r="F702" s="583"/>
      <c r="G702" s="656"/>
      <c r="H702" s="542"/>
      <c r="I702" s="617"/>
      <c r="J702" s="618"/>
      <c r="K702" s="618"/>
      <c r="L702" s="652"/>
      <c r="M702" s="647"/>
      <c r="N702" s="573" t="str">
        <f>二年级BMI</f>
        <v/>
      </c>
      <c r="O702" s="574" t="str">
        <f>二年级BMI等级</f>
        <v/>
      </c>
      <c r="P702" s="575" t="str">
        <f>二年级BMI得分</f>
        <v/>
      </c>
      <c r="Q702" s="576" t="str">
        <f>二年级肺活量得分</f>
        <v/>
      </c>
      <c r="R702" s="577" t="str">
        <f>二年级等级</f>
        <v/>
      </c>
      <c r="S702" s="578" t="str">
        <f>二年级50米跑得分</f>
        <v/>
      </c>
      <c r="T702" s="567" t="str">
        <f>二年级等级</f>
        <v/>
      </c>
      <c r="U702" s="578" t="str">
        <f>二年级坐位体前屈得分</f>
        <v/>
      </c>
      <c r="V702" s="567" t="str">
        <f>二年级等级</f>
        <v/>
      </c>
      <c r="W702" s="578" t="str">
        <f>二年级一分钟跳绳得分</f>
        <v/>
      </c>
      <c r="X702" s="567" t="str">
        <f>二年级等级</f>
        <v/>
      </c>
      <c r="Y702" s="576"/>
      <c r="Z702" s="579"/>
      <c r="AA702" s="565"/>
      <c r="AB702" s="576"/>
      <c r="AC702" s="565" t="str">
        <f>二年级跳绳附加分</f>
        <v/>
      </c>
      <c r="AD702" s="566" t="str">
        <f>二年级标准分</f>
        <v/>
      </c>
      <c r="AE702" s="566" t="str">
        <f>二年级总分</f>
        <v/>
      </c>
      <c r="AF702" s="567" t="str">
        <f>二年级等级</f>
        <v/>
      </c>
    </row>
    <row r="703" ht="15.75" spans="1:32">
      <c r="A703" s="468">
        <v>211</v>
      </c>
      <c r="B703" s="469">
        <v>1</v>
      </c>
      <c r="C703" s="593"/>
      <c r="D703" s="594"/>
      <c r="E703" s="593"/>
      <c r="F703" s="473"/>
      <c r="G703" s="612"/>
      <c r="H703" s="475"/>
      <c r="I703" s="621"/>
      <c r="J703" s="622"/>
      <c r="K703" s="622"/>
      <c r="L703" s="648"/>
      <c r="M703" s="643"/>
      <c r="N703" s="498" t="str">
        <f>二年级BMI</f>
        <v/>
      </c>
      <c r="O703" s="499" t="str">
        <f>二年级BMI等级</f>
        <v/>
      </c>
      <c r="P703" s="500" t="str">
        <f>二年级BMI得分</f>
        <v/>
      </c>
      <c r="Q703" s="511" t="str">
        <f>二年级肺活量得分</f>
        <v/>
      </c>
      <c r="R703" s="512" t="str">
        <f>二年级等级</f>
        <v/>
      </c>
      <c r="S703" s="513" t="str">
        <f>二年级50米跑得分</f>
        <v/>
      </c>
      <c r="T703" s="512" t="str">
        <f>二年级等级</f>
        <v/>
      </c>
      <c r="U703" s="513" t="str">
        <f>二年级坐位体前屈得分</f>
        <v/>
      </c>
      <c r="V703" s="512" t="str">
        <f>二年级等级</f>
        <v/>
      </c>
      <c r="W703" s="513" t="str">
        <f>二年级一分钟跳绳得分</f>
        <v/>
      </c>
      <c r="X703" s="512" t="str">
        <f>二年级等级</f>
        <v/>
      </c>
      <c r="Y703" s="511"/>
      <c r="Z703" s="514"/>
      <c r="AA703" s="530"/>
      <c r="AB703" s="511"/>
      <c r="AC703" s="530" t="str">
        <f>二年级跳绳附加分</f>
        <v/>
      </c>
      <c r="AD703" s="531" t="str">
        <f>二年级标准分</f>
        <v/>
      </c>
      <c r="AE703" s="531" t="str">
        <f>二年级总分</f>
        <v/>
      </c>
      <c r="AF703" s="512" t="str">
        <f>二年级等级</f>
        <v/>
      </c>
    </row>
    <row r="704" spans="1:32">
      <c r="A704" s="476">
        <v>211</v>
      </c>
      <c r="B704" s="477">
        <v>2</v>
      </c>
      <c r="C704" s="586"/>
      <c r="D704" s="587"/>
      <c r="E704" s="586"/>
      <c r="F704" s="473"/>
      <c r="G704" s="608"/>
      <c r="H704" s="475"/>
      <c r="I704" s="613"/>
      <c r="J704" s="614"/>
      <c r="K704" s="614"/>
      <c r="L704" s="649"/>
      <c r="M704" s="644"/>
      <c r="N704" s="505" t="str">
        <f>二年级BMI</f>
        <v/>
      </c>
      <c r="O704" s="499" t="str">
        <f>二年级BMI等级</f>
        <v/>
      </c>
      <c r="P704" s="500" t="str">
        <f>二年级BMI得分</f>
        <v/>
      </c>
      <c r="Q704" s="515" t="str">
        <f>二年级肺活量得分</f>
        <v/>
      </c>
      <c r="R704" s="512" t="str">
        <f>二年级等级</f>
        <v/>
      </c>
      <c r="S704" s="516" t="str">
        <f>二年级50米跑得分</f>
        <v/>
      </c>
      <c r="T704" s="517" t="str">
        <f>二年级等级</f>
        <v/>
      </c>
      <c r="U704" s="516" t="str">
        <f>二年级坐位体前屈得分</f>
        <v/>
      </c>
      <c r="V704" s="517" t="str">
        <f>二年级等级</f>
        <v/>
      </c>
      <c r="W704" s="516" t="str">
        <f>二年级一分钟跳绳得分</f>
        <v/>
      </c>
      <c r="X704" s="517" t="str">
        <f>二年级等级</f>
        <v/>
      </c>
      <c r="Y704" s="515"/>
      <c r="Z704" s="518"/>
      <c r="AA704" s="533"/>
      <c r="AB704" s="515"/>
      <c r="AC704" s="533" t="str">
        <f>二年级跳绳附加分</f>
        <v/>
      </c>
      <c r="AD704" s="534" t="str">
        <f>二年级标准分</f>
        <v/>
      </c>
      <c r="AE704" s="534" t="str">
        <f>二年级总分</f>
        <v/>
      </c>
      <c r="AF704" s="517" t="str">
        <f>二年级等级</f>
        <v/>
      </c>
    </row>
    <row r="705" spans="1:32">
      <c r="A705" s="476">
        <v>211</v>
      </c>
      <c r="B705" s="477">
        <v>3</v>
      </c>
      <c r="C705" s="586"/>
      <c r="D705" s="587"/>
      <c r="E705" s="586"/>
      <c r="F705" s="473"/>
      <c r="G705" s="608"/>
      <c r="H705" s="475"/>
      <c r="I705" s="613"/>
      <c r="J705" s="614"/>
      <c r="K705" s="614"/>
      <c r="L705" s="649"/>
      <c r="M705" s="644"/>
      <c r="N705" s="505" t="str">
        <f>二年级BMI</f>
        <v/>
      </c>
      <c r="O705" s="499" t="str">
        <f>二年级BMI等级</f>
        <v/>
      </c>
      <c r="P705" s="500" t="str">
        <f>二年级BMI得分</f>
        <v/>
      </c>
      <c r="Q705" s="515" t="str">
        <f>二年级肺活量得分</f>
        <v/>
      </c>
      <c r="R705" s="512" t="str">
        <f>二年级等级</f>
        <v/>
      </c>
      <c r="S705" s="516" t="str">
        <f>二年级50米跑得分</f>
        <v/>
      </c>
      <c r="T705" s="517" t="str">
        <f>二年级等级</f>
        <v/>
      </c>
      <c r="U705" s="516" t="str">
        <f>二年级坐位体前屈得分</f>
        <v/>
      </c>
      <c r="V705" s="517" t="str">
        <f>二年级等级</f>
        <v/>
      </c>
      <c r="W705" s="516" t="str">
        <f>二年级一分钟跳绳得分</f>
        <v/>
      </c>
      <c r="X705" s="517" t="str">
        <f>二年级等级</f>
        <v/>
      </c>
      <c r="Y705" s="515"/>
      <c r="Z705" s="518"/>
      <c r="AA705" s="533"/>
      <c r="AB705" s="515"/>
      <c r="AC705" s="533" t="str">
        <f>二年级跳绳附加分</f>
        <v/>
      </c>
      <c r="AD705" s="534" t="str">
        <f>二年级标准分</f>
        <v/>
      </c>
      <c r="AE705" s="534" t="str">
        <f>二年级总分</f>
        <v/>
      </c>
      <c r="AF705" s="517" t="str">
        <f>二年级等级</f>
        <v/>
      </c>
    </row>
    <row r="706" spans="1:32">
      <c r="A706" s="476">
        <v>211</v>
      </c>
      <c r="B706" s="477">
        <v>4</v>
      </c>
      <c r="C706" s="586"/>
      <c r="D706" s="587"/>
      <c r="E706" s="586"/>
      <c r="F706" s="473"/>
      <c r="G706" s="608"/>
      <c r="H706" s="475"/>
      <c r="I706" s="613"/>
      <c r="J706" s="614"/>
      <c r="K706" s="614"/>
      <c r="L706" s="649"/>
      <c r="M706" s="644"/>
      <c r="N706" s="505" t="str">
        <f>二年级BMI</f>
        <v/>
      </c>
      <c r="O706" s="499" t="str">
        <f>二年级BMI等级</f>
        <v/>
      </c>
      <c r="P706" s="500" t="str">
        <f>二年级BMI得分</f>
        <v/>
      </c>
      <c r="Q706" s="515" t="str">
        <f>二年级肺活量得分</f>
        <v/>
      </c>
      <c r="R706" s="512" t="str">
        <f>二年级等级</f>
        <v/>
      </c>
      <c r="S706" s="516" t="str">
        <f>二年级50米跑得分</f>
        <v/>
      </c>
      <c r="T706" s="517" t="str">
        <f>二年级等级</f>
        <v/>
      </c>
      <c r="U706" s="516" t="str">
        <f>二年级坐位体前屈得分</f>
        <v/>
      </c>
      <c r="V706" s="517" t="str">
        <f>二年级等级</f>
        <v/>
      </c>
      <c r="W706" s="516" t="str">
        <f>二年级一分钟跳绳得分</f>
        <v/>
      </c>
      <c r="X706" s="517" t="str">
        <f>二年级等级</f>
        <v/>
      </c>
      <c r="Y706" s="515"/>
      <c r="Z706" s="518"/>
      <c r="AA706" s="533"/>
      <c r="AB706" s="515"/>
      <c r="AC706" s="533" t="str">
        <f>二年级跳绳附加分</f>
        <v/>
      </c>
      <c r="AD706" s="534" t="str">
        <f>二年级标准分</f>
        <v/>
      </c>
      <c r="AE706" s="534" t="str">
        <f>二年级总分</f>
        <v/>
      </c>
      <c r="AF706" s="517" t="str">
        <f>二年级等级</f>
        <v/>
      </c>
    </row>
    <row r="707" spans="1:32">
      <c r="A707" s="476">
        <v>211</v>
      </c>
      <c r="B707" s="477">
        <v>5</v>
      </c>
      <c r="C707" s="586"/>
      <c r="D707" s="587"/>
      <c r="E707" s="586"/>
      <c r="F707" s="473"/>
      <c r="G707" s="608"/>
      <c r="H707" s="475"/>
      <c r="I707" s="613"/>
      <c r="J707" s="614"/>
      <c r="K707" s="614"/>
      <c r="L707" s="649"/>
      <c r="M707" s="644"/>
      <c r="N707" s="505" t="str">
        <f>二年级BMI</f>
        <v/>
      </c>
      <c r="O707" s="499" t="str">
        <f>二年级BMI等级</f>
        <v/>
      </c>
      <c r="P707" s="500" t="str">
        <f>二年级BMI得分</f>
        <v/>
      </c>
      <c r="Q707" s="515" t="str">
        <f>二年级肺活量得分</f>
        <v/>
      </c>
      <c r="R707" s="512" t="str">
        <f>二年级等级</f>
        <v/>
      </c>
      <c r="S707" s="516" t="str">
        <f>二年级50米跑得分</f>
        <v/>
      </c>
      <c r="T707" s="517" t="str">
        <f>二年级等级</f>
        <v/>
      </c>
      <c r="U707" s="516" t="str">
        <f>二年级坐位体前屈得分</f>
        <v/>
      </c>
      <c r="V707" s="517" t="str">
        <f>二年级等级</f>
        <v/>
      </c>
      <c r="W707" s="516" t="str">
        <f>二年级一分钟跳绳得分</f>
        <v/>
      </c>
      <c r="X707" s="517" t="str">
        <f>二年级等级</f>
        <v/>
      </c>
      <c r="Y707" s="515"/>
      <c r="Z707" s="518"/>
      <c r="AA707" s="533"/>
      <c r="AB707" s="515"/>
      <c r="AC707" s="533" t="str">
        <f>二年级跳绳附加分</f>
        <v/>
      </c>
      <c r="AD707" s="534" t="str">
        <f>二年级标准分</f>
        <v/>
      </c>
      <c r="AE707" s="534" t="str">
        <f>二年级总分</f>
        <v/>
      </c>
      <c r="AF707" s="517" t="str">
        <f>二年级等级</f>
        <v/>
      </c>
    </row>
    <row r="708" spans="1:32">
      <c r="A708" s="476">
        <v>211</v>
      </c>
      <c r="B708" s="477">
        <v>6</v>
      </c>
      <c r="C708" s="586"/>
      <c r="D708" s="587"/>
      <c r="E708" s="586"/>
      <c r="F708" s="473"/>
      <c r="G708" s="608"/>
      <c r="H708" s="475"/>
      <c r="I708" s="613"/>
      <c r="J708" s="614"/>
      <c r="K708" s="614"/>
      <c r="L708" s="649"/>
      <c r="M708" s="644"/>
      <c r="N708" s="505" t="str">
        <f>二年级BMI</f>
        <v/>
      </c>
      <c r="O708" s="499" t="str">
        <f>二年级BMI等级</f>
        <v/>
      </c>
      <c r="P708" s="500" t="str">
        <f>二年级BMI得分</f>
        <v/>
      </c>
      <c r="Q708" s="515" t="str">
        <f>二年级肺活量得分</f>
        <v/>
      </c>
      <c r="R708" s="512" t="str">
        <f>二年级等级</f>
        <v/>
      </c>
      <c r="S708" s="516" t="str">
        <f>二年级50米跑得分</f>
        <v/>
      </c>
      <c r="T708" s="517" t="str">
        <f>二年级等级</f>
        <v/>
      </c>
      <c r="U708" s="516" t="str">
        <f>二年级坐位体前屈得分</f>
        <v/>
      </c>
      <c r="V708" s="517" t="str">
        <f>二年级等级</f>
        <v/>
      </c>
      <c r="W708" s="516" t="str">
        <f>二年级一分钟跳绳得分</f>
        <v/>
      </c>
      <c r="X708" s="517" t="str">
        <f>二年级等级</f>
        <v/>
      </c>
      <c r="Y708" s="515"/>
      <c r="Z708" s="518"/>
      <c r="AA708" s="533"/>
      <c r="AB708" s="515"/>
      <c r="AC708" s="533" t="str">
        <f>二年级跳绳附加分</f>
        <v/>
      </c>
      <c r="AD708" s="534" t="str">
        <f>二年级标准分</f>
        <v/>
      </c>
      <c r="AE708" s="534" t="str">
        <f>二年级总分</f>
        <v/>
      </c>
      <c r="AF708" s="517" t="str">
        <f>二年级等级</f>
        <v/>
      </c>
    </row>
    <row r="709" spans="1:32">
      <c r="A709" s="476">
        <v>211</v>
      </c>
      <c r="B709" s="477">
        <v>7</v>
      </c>
      <c r="C709" s="586"/>
      <c r="D709" s="587"/>
      <c r="E709" s="586"/>
      <c r="F709" s="473"/>
      <c r="G709" s="608"/>
      <c r="H709" s="475"/>
      <c r="I709" s="613"/>
      <c r="J709" s="614"/>
      <c r="K709" s="614"/>
      <c r="L709" s="649"/>
      <c r="M709" s="644"/>
      <c r="N709" s="505" t="str">
        <f>二年级BMI</f>
        <v/>
      </c>
      <c r="O709" s="499" t="str">
        <f>二年级BMI等级</f>
        <v/>
      </c>
      <c r="P709" s="500" t="str">
        <f>二年级BMI得分</f>
        <v/>
      </c>
      <c r="Q709" s="515" t="str">
        <f>二年级肺活量得分</f>
        <v/>
      </c>
      <c r="R709" s="512" t="str">
        <f>二年级等级</f>
        <v/>
      </c>
      <c r="S709" s="516" t="str">
        <f>二年级50米跑得分</f>
        <v/>
      </c>
      <c r="T709" s="517" t="str">
        <f>二年级等级</f>
        <v/>
      </c>
      <c r="U709" s="516" t="str">
        <f>二年级坐位体前屈得分</f>
        <v/>
      </c>
      <c r="V709" s="517" t="str">
        <f>二年级等级</f>
        <v/>
      </c>
      <c r="W709" s="516" t="str">
        <f>二年级一分钟跳绳得分</f>
        <v/>
      </c>
      <c r="X709" s="517" t="str">
        <f>二年级等级</f>
        <v/>
      </c>
      <c r="Y709" s="515"/>
      <c r="Z709" s="518"/>
      <c r="AA709" s="533"/>
      <c r="AB709" s="515"/>
      <c r="AC709" s="533" t="str">
        <f>二年级跳绳附加分</f>
        <v/>
      </c>
      <c r="AD709" s="534" t="str">
        <f>二年级标准分</f>
        <v/>
      </c>
      <c r="AE709" s="534" t="str">
        <f>二年级总分</f>
        <v/>
      </c>
      <c r="AF709" s="517" t="str">
        <f>二年级等级</f>
        <v/>
      </c>
    </row>
    <row r="710" spans="1:32">
      <c r="A710" s="476">
        <v>211</v>
      </c>
      <c r="B710" s="477">
        <v>8</v>
      </c>
      <c r="C710" s="586"/>
      <c r="D710" s="587"/>
      <c r="E710" s="586"/>
      <c r="F710" s="473"/>
      <c r="G710" s="608"/>
      <c r="H710" s="475"/>
      <c r="I710" s="613"/>
      <c r="J710" s="614"/>
      <c r="K710" s="614"/>
      <c r="L710" s="649"/>
      <c r="M710" s="644"/>
      <c r="N710" s="505" t="str">
        <f>二年级BMI</f>
        <v/>
      </c>
      <c r="O710" s="499" t="str">
        <f>二年级BMI等级</f>
        <v/>
      </c>
      <c r="P710" s="500" t="str">
        <f>二年级BMI得分</f>
        <v/>
      </c>
      <c r="Q710" s="515" t="str">
        <f>二年级肺活量得分</f>
        <v/>
      </c>
      <c r="R710" s="512" t="str">
        <f>二年级等级</f>
        <v/>
      </c>
      <c r="S710" s="516" t="str">
        <f>二年级50米跑得分</f>
        <v/>
      </c>
      <c r="T710" s="517" t="str">
        <f>二年级等级</f>
        <v/>
      </c>
      <c r="U710" s="516" t="str">
        <f>二年级坐位体前屈得分</f>
        <v/>
      </c>
      <c r="V710" s="517" t="str">
        <f>二年级等级</f>
        <v/>
      </c>
      <c r="W710" s="516" t="str">
        <f>二年级一分钟跳绳得分</f>
        <v/>
      </c>
      <c r="X710" s="517" t="str">
        <f>二年级等级</f>
        <v/>
      </c>
      <c r="Y710" s="515"/>
      <c r="Z710" s="518"/>
      <c r="AA710" s="533"/>
      <c r="AB710" s="515"/>
      <c r="AC710" s="533" t="str">
        <f>二年级跳绳附加分</f>
        <v/>
      </c>
      <c r="AD710" s="534" t="str">
        <f>二年级标准分</f>
        <v/>
      </c>
      <c r="AE710" s="534" t="str">
        <f>二年级总分</f>
        <v/>
      </c>
      <c r="AF710" s="517" t="str">
        <f>二年级等级</f>
        <v/>
      </c>
    </row>
    <row r="711" spans="1:32">
      <c r="A711" s="476">
        <v>211</v>
      </c>
      <c r="B711" s="477">
        <v>9</v>
      </c>
      <c r="C711" s="586"/>
      <c r="D711" s="587"/>
      <c r="E711" s="586"/>
      <c r="F711" s="473"/>
      <c r="G711" s="608"/>
      <c r="H711" s="475"/>
      <c r="I711" s="613"/>
      <c r="J711" s="614"/>
      <c r="K711" s="614"/>
      <c r="L711" s="649"/>
      <c r="M711" s="644"/>
      <c r="N711" s="505" t="str">
        <f>二年级BMI</f>
        <v/>
      </c>
      <c r="O711" s="499" t="str">
        <f>二年级BMI等级</f>
        <v/>
      </c>
      <c r="P711" s="500" t="str">
        <f>二年级BMI得分</f>
        <v/>
      </c>
      <c r="Q711" s="515" t="str">
        <f>二年级肺活量得分</f>
        <v/>
      </c>
      <c r="R711" s="512" t="str">
        <f>二年级等级</f>
        <v/>
      </c>
      <c r="S711" s="516" t="str">
        <f>二年级50米跑得分</f>
        <v/>
      </c>
      <c r="T711" s="517" t="str">
        <f>二年级等级</f>
        <v/>
      </c>
      <c r="U711" s="516" t="str">
        <f>二年级坐位体前屈得分</f>
        <v/>
      </c>
      <c r="V711" s="517" t="str">
        <f>二年级等级</f>
        <v/>
      </c>
      <c r="W711" s="516" t="str">
        <f>二年级一分钟跳绳得分</f>
        <v/>
      </c>
      <c r="X711" s="517" t="str">
        <f>二年级等级</f>
        <v/>
      </c>
      <c r="Y711" s="515"/>
      <c r="Z711" s="518"/>
      <c r="AA711" s="533"/>
      <c r="AB711" s="515"/>
      <c r="AC711" s="533" t="str">
        <f>二年级跳绳附加分</f>
        <v/>
      </c>
      <c r="AD711" s="534" t="str">
        <f>二年级标准分</f>
        <v/>
      </c>
      <c r="AE711" s="534" t="str">
        <f>二年级总分</f>
        <v/>
      </c>
      <c r="AF711" s="517" t="str">
        <f>二年级等级</f>
        <v/>
      </c>
    </row>
    <row r="712" spans="1:32">
      <c r="A712" s="476">
        <v>211</v>
      </c>
      <c r="B712" s="477">
        <v>10</v>
      </c>
      <c r="C712" s="586"/>
      <c r="D712" s="587"/>
      <c r="E712" s="586"/>
      <c r="F712" s="473"/>
      <c r="G712" s="608"/>
      <c r="H712" s="475"/>
      <c r="I712" s="613"/>
      <c r="J712" s="614"/>
      <c r="K712" s="614"/>
      <c r="L712" s="649"/>
      <c r="M712" s="644"/>
      <c r="N712" s="505" t="str">
        <f>二年级BMI</f>
        <v/>
      </c>
      <c r="O712" s="499" t="str">
        <f>二年级BMI等级</f>
        <v/>
      </c>
      <c r="P712" s="500" t="str">
        <f>二年级BMI得分</f>
        <v/>
      </c>
      <c r="Q712" s="515" t="str">
        <f>二年级肺活量得分</f>
        <v/>
      </c>
      <c r="R712" s="512" t="str">
        <f>二年级等级</f>
        <v/>
      </c>
      <c r="S712" s="516" t="str">
        <f>二年级50米跑得分</f>
        <v/>
      </c>
      <c r="T712" s="517" t="str">
        <f>二年级等级</f>
        <v/>
      </c>
      <c r="U712" s="516" t="str">
        <f>二年级坐位体前屈得分</f>
        <v/>
      </c>
      <c r="V712" s="517" t="str">
        <f>二年级等级</f>
        <v/>
      </c>
      <c r="W712" s="516" t="str">
        <f>二年级一分钟跳绳得分</f>
        <v/>
      </c>
      <c r="X712" s="517" t="str">
        <f>二年级等级</f>
        <v/>
      </c>
      <c r="Y712" s="515"/>
      <c r="Z712" s="518"/>
      <c r="AA712" s="533"/>
      <c r="AB712" s="515"/>
      <c r="AC712" s="533" t="str">
        <f>二年级跳绳附加分</f>
        <v/>
      </c>
      <c r="AD712" s="534" t="str">
        <f>二年级标准分</f>
        <v/>
      </c>
      <c r="AE712" s="534" t="str">
        <f>二年级总分</f>
        <v/>
      </c>
      <c r="AF712" s="517" t="str">
        <f>二年级等级</f>
        <v/>
      </c>
    </row>
    <row r="713" spans="1:32">
      <c r="A713" s="476">
        <v>211</v>
      </c>
      <c r="B713" s="477">
        <v>11</v>
      </c>
      <c r="C713" s="586"/>
      <c r="D713" s="587"/>
      <c r="E713" s="586"/>
      <c r="F713" s="473"/>
      <c r="G713" s="608"/>
      <c r="H713" s="475"/>
      <c r="I713" s="613"/>
      <c r="J713" s="614"/>
      <c r="K713" s="614"/>
      <c r="L713" s="649"/>
      <c r="M713" s="644"/>
      <c r="N713" s="505" t="str">
        <f>二年级BMI</f>
        <v/>
      </c>
      <c r="O713" s="499" t="str">
        <f>二年级BMI等级</f>
        <v/>
      </c>
      <c r="P713" s="500" t="str">
        <f>二年级BMI得分</f>
        <v/>
      </c>
      <c r="Q713" s="515" t="str">
        <f>二年级肺活量得分</f>
        <v/>
      </c>
      <c r="R713" s="512" t="str">
        <f>二年级等级</f>
        <v/>
      </c>
      <c r="S713" s="516" t="str">
        <f>二年级50米跑得分</f>
        <v/>
      </c>
      <c r="T713" s="517" t="str">
        <f>二年级等级</f>
        <v/>
      </c>
      <c r="U713" s="516" t="str">
        <f>二年级坐位体前屈得分</f>
        <v/>
      </c>
      <c r="V713" s="517" t="str">
        <f>二年级等级</f>
        <v/>
      </c>
      <c r="W713" s="516" t="str">
        <f>二年级一分钟跳绳得分</f>
        <v/>
      </c>
      <c r="X713" s="517" t="str">
        <f>二年级等级</f>
        <v/>
      </c>
      <c r="Y713" s="515"/>
      <c r="Z713" s="518"/>
      <c r="AA713" s="533"/>
      <c r="AB713" s="515"/>
      <c r="AC713" s="533" t="str">
        <f>二年级跳绳附加分</f>
        <v/>
      </c>
      <c r="AD713" s="534" t="str">
        <f>二年级标准分</f>
        <v/>
      </c>
      <c r="AE713" s="534" t="str">
        <f>二年级总分</f>
        <v/>
      </c>
      <c r="AF713" s="517" t="str">
        <f>二年级等级</f>
        <v/>
      </c>
    </row>
    <row r="714" spans="1:32">
      <c r="A714" s="476">
        <v>211</v>
      </c>
      <c r="B714" s="477">
        <v>12</v>
      </c>
      <c r="C714" s="586"/>
      <c r="D714" s="587"/>
      <c r="E714" s="586"/>
      <c r="F714" s="473"/>
      <c r="G714" s="608"/>
      <c r="H714" s="475"/>
      <c r="I714" s="613"/>
      <c r="J714" s="614"/>
      <c r="K714" s="614"/>
      <c r="L714" s="649"/>
      <c r="M714" s="644"/>
      <c r="N714" s="505" t="str">
        <f>二年级BMI</f>
        <v/>
      </c>
      <c r="O714" s="499" t="str">
        <f>二年级BMI等级</f>
        <v/>
      </c>
      <c r="P714" s="500" t="str">
        <f>二年级BMI得分</f>
        <v/>
      </c>
      <c r="Q714" s="515" t="str">
        <f>二年级肺活量得分</f>
        <v/>
      </c>
      <c r="R714" s="512" t="str">
        <f>二年级等级</f>
        <v/>
      </c>
      <c r="S714" s="516" t="str">
        <f>二年级50米跑得分</f>
        <v/>
      </c>
      <c r="T714" s="517" t="str">
        <f>二年级等级</f>
        <v/>
      </c>
      <c r="U714" s="516" t="str">
        <f>二年级坐位体前屈得分</f>
        <v/>
      </c>
      <c r="V714" s="517" t="str">
        <f>二年级等级</f>
        <v/>
      </c>
      <c r="W714" s="516" t="str">
        <f>二年级一分钟跳绳得分</f>
        <v/>
      </c>
      <c r="X714" s="517" t="str">
        <f>二年级等级</f>
        <v/>
      </c>
      <c r="Y714" s="515"/>
      <c r="Z714" s="518"/>
      <c r="AA714" s="533"/>
      <c r="AB714" s="515"/>
      <c r="AC714" s="533" t="str">
        <f>二年级跳绳附加分</f>
        <v/>
      </c>
      <c r="AD714" s="534" t="str">
        <f>二年级标准分</f>
        <v/>
      </c>
      <c r="AE714" s="534" t="str">
        <f>二年级总分</f>
        <v/>
      </c>
      <c r="AF714" s="517" t="str">
        <f>二年级等级</f>
        <v/>
      </c>
    </row>
    <row r="715" spans="1:32">
      <c r="A715" s="476">
        <v>211</v>
      </c>
      <c r="B715" s="477">
        <v>13</v>
      </c>
      <c r="C715" s="586"/>
      <c r="D715" s="587"/>
      <c r="E715" s="586"/>
      <c r="F715" s="473"/>
      <c r="G715" s="608"/>
      <c r="H715" s="475"/>
      <c r="I715" s="613"/>
      <c r="J715" s="614"/>
      <c r="K715" s="614"/>
      <c r="L715" s="649"/>
      <c r="M715" s="644"/>
      <c r="N715" s="505" t="str">
        <f>二年级BMI</f>
        <v/>
      </c>
      <c r="O715" s="499" t="str">
        <f>二年级BMI等级</f>
        <v/>
      </c>
      <c r="P715" s="500" t="str">
        <f>二年级BMI得分</f>
        <v/>
      </c>
      <c r="Q715" s="515" t="str">
        <f>二年级肺活量得分</f>
        <v/>
      </c>
      <c r="R715" s="512" t="str">
        <f>二年级等级</f>
        <v/>
      </c>
      <c r="S715" s="516" t="str">
        <f>二年级50米跑得分</f>
        <v/>
      </c>
      <c r="T715" s="517" t="str">
        <f>二年级等级</f>
        <v/>
      </c>
      <c r="U715" s="516" t="str">
        <f>二年级坐位体前屈得分</f>
        <v/>
      </c>
      <c r="V715" s="517" t="str">
        <f>二年级等级</f>
        <v/>
      </c>
      <c r="W715" s="516" t="str">
        <f>二年级一分钟跳绳得分</f>
        <v/>
      </c>
      <c r="X715" s="517" t="str">
        <f>二年级等级</f>
        <v/>
      </c>
      <c r="Y715" s="515"/>
      <c r="Z715" s="518"/>
      <c r="AA715" s="533"/>
      <c r="AB715" s="515"/>
      <c r="AC715" s="533" t="str">
        <f>二年级跳绳附加分</f>
        <v/>
      </c>
      <c r="AD715" s="534" t="str">
        <f>二年级标准分</f>
        <v/>
      </c>
      <c r="AE715" s="534" t="str">
        <f>二年级总分</f>
        <v/>
      </c>
      <c r="AF715" s="517" t="str">
        <f>二年级等级</f>
        <v/>
      </c>
    </row>
    <row r="716" spans="1:32">
      <c r="A716" s="476">
        <v>211</v>
      </c>
      <c r="B716" s="477">
        <v>14</v>
      </c>
      <c r="C716" s="586"/>
      <c r="D716" s="587"/>
      <c r="E716" s="586"/>
      <c r="F716" s="473"/>
      <c r="G716" s="608"/>
      <c r="H716" s="475"/>
      <c r="I716" s="613"/>
      <c r="J716" s="614"/>
      <c r="K716" s="614"/>
      <c r="L716" s="649"/>
      <c r="M716" s="644"/>
      <c r="N716" s="505" t="str">
        <f>二年级BMI</f>
        <v/>
      </c>
      <c r="O716" s="499" t="str">
        <f>二年级BMI等级</f>
        <v/>
      </c>
      <c r="P716" s="500" t="str">
        <f>二年级BMI得分</f>
        <v/>
      </c>
      <c r="Q716" s="515" t="str">
        <f>二年级肺活量得分</f>
        <v/>
      </c>
      <c r="R716" s="512" t="str">
        <f>二年级等级</f>
        <v/>
      </c>
      <c r="S716" s="516" t="str">
        <f>二年级50米跑得分</f>
        <v/>
      </c>
      <c r="T716" s="517" t="str">
        <f>二年级等级</f>
        <v/>
      </c>
      <c r="U716" s="516" t="str">
        <f>二年级坐位体前屈得分</f>
        <v/>
      </c>
      <c r="V716" s="517" t="str">
        <f>二年级等级</f>
        <v/>
      </c>
      <c r="W716" s="516" t="str">
        <f>二年级一分钟跳绳得分</f>
        <v/>
      </c>
      <c r="X716" s="517" t="str">
        <f>二年级等级</f>
        <v/>
      </c>
      <c r="Y716" s="515"/>
      <c r="Z716" s="518"/>
      <c r="AA716" s="533"/>
      <c r="AB716" s="515"/>
      <c r="AC716" s="533" t="str">
        <f>二年级跳绳附加分</f>
        <v/>
      </c>
      <c r="AD716" s="534" t="str">
        <f>二年级标准分</f>
        <v/>
      </c>
      <c r="AE716" s="534" t="str">
        <f>二年级总分</f>
        <v/>
      </c>
      <c r="AF716" s="517" t="str">
        <f>二年级等级</f>
        <v/>
      </c>
    </row>
    <row r="717" spans="1:32">
      <c r="A717" s="476">
        <v>211</v>
      </c>
      <c r="B717" s="477">
        <v>15</v>
      </c>
      <c r="C717" s="586"/>
      <c r="D717" s="587"/>
      <c r="E717" s="586"/>
      <c r="F717" s="473"/>
      <c r="G717" s="608"/>
      <c r="H717" s="475"/>
      <c r="I717" s="613"/>
      <c r="J717" s="614"/>
      <c r="K717" s="614"/>
      <c r="L717" s="649"/>
      <c r="M717" s="644"/>
      <c r="N717" s="505" t="str">
        <f>二年级BMI</f>
        <v/>
      </c>
      <c r="O717" s="499" t="str">
        <f>二年级BMI等级</f>
        <v/>
      </c>
      <c r="P717" s="500" t="str">
        <f>二年级BMI得分</f>
        <v/>
      </c>
      <c r="Q717" s="515" t="str">
        <f>二年级肺活量得分</f>
        <v/>
      </c>
      <c r="R717" s="512" t="str">
        <f>二年级等级</f>
        <v/>
      </c>
      <c r="S717" s="516" t="str">
        <f>二年级50米跑得分</f>
        <v/>
      </c>
      <c r="T717" s="517" t="str">
        <f>二年级等级</f>
        <v/>
      </c>
      <c r="U717" s="516" t="str">
        <f>二年级坐位体前屈得分</f>
        <v/>
      </c>
      <c r="V717" s="517" t="str">
        <f>二年级等级</f>
        <v/>
      </c>
      <c r="W717" s="516" t="str">
        <f>二年级一分钟跳绳得分</f>
        <v/>
      </c>
      <c r="X717" s="517" t="str">
        <f>二年级等级</f>
        <v/>
      </c>
      <c r="Y717" s="515"/>
      <c r="Z717" s="518"/>
      <c r="AA717" s="533"/>
      <c r="AB717" s="515"/>
      <c r="AC717" s="533" t="str">
        <f>二年级跳绳附加分</f>
        <v/>
      </c>
      <c r="AD717" s="534" t="str">
        <f>二年级标准分</f>
        <v/>
      </c>
      <c r="AE717" s="534" t="str">
        <f>二年级总分</f>
        <v/>
      </c>
      <c r="AF717" s="517" t="str">
        <f>二年级等级</f>
        <v/>
      </c>
    </row>
    <row r="718" spans="1:32">
      <c r="A718" s="476">
        <v>211</v>
      </c>
      <c r="B718" s="477">
        <v>16</v>
      </c>
      <c r="C718" s="586"/>
      <c r="D718" s="587"/>
      <c r="E718" s="586"/>
      <c r="F718" s="473"/>
      <c r="G718" s="608"/>
      <c r="H718" s="475"/>
      <c r="I718" s="613"/>
      <c r="J718" s="614"/>
      <c r="K718" s="614"/>
      <c r="L718" s="649"/>
      <c r="M718" s="644"/>
      <c r="N718" s="505" t="str">
        <f>二年级BMI</f>
        <v/>
      </c>
      <c r="O718" s="499" t="str">
        <f>二年级BMI等级</f>
        <v/>
      </c>
      <c r="P718" s="500" t="str">
        <f>二年级BMI得分</f>
        <v/>
      </c>
      <c r="Q718" s="515" t="str">
        <f>二年级肺活量得分</f>
        <v/>
      </c>
      <c r="R718" s="512" t="str">
        <f>二年级等级</f>
        <v/>
      </c>
      <c r="S718" s="516" t="str">
        <f>二年级50米跑得分</f>
        <v/>
      </c>
      <c r="T718" s="517" t="str">
        <f>二年级等级</f>
        <v/>
      </c>
      <c r="U718" s="516" t="str">
        <f>二年级坐位体前屈得分</f>
        <v/>
      </c>
      <c r="V718" s="517" t="str">
        <f>二年级等级</f>
        <v/>
      </c>
      <c r="W718" s="516" t="str">
        <f>二年级一分钟跳绳得分</f>
        <v/>
      </c>
      <c r="X718" s="517" t="str">
        <f>二年级等级</f>
        <v/>
      </c>
      <c r="Y718" s="515"/>
      <c r="Z718" s="518"/>
      <c r="AA718" s="533"/>
      <c r="AB718" s="515"/>
      <c r="AC718" s="533" t="str">
        <f>二年级跳绳附加分</f>
        <v/>
      </c>
      <c r="AD718" s="534" t="str">
        <f>二年级标准分</f>
        <v/>
      </c>
      <c r="AE718" s="534" t="str">
        <f>二年级总分</f>
        <v/>
      </c>
      <c r="AF718" s="517" t="str">
        <f>二年级等级</f>
        <v/>
      </c>
    </row>
    <row r="719" spans="1:32">
      <c r="A719" s="476">
        <v>211</v>
      </c>
      <c r="B719" s="477">
        <v>17</v>
      </c>
      <c r="C719" s="586"/>
      <c r="D719" s="587"/>
      <c r="E719" s="586"/>
      <c r="F719" s="473"/>
      <c r="G719" s="608"/>
      <c r="H719" s="475"/>
      <c r="I719" s="613"/>
      <c r="J719" s="614"/>
      <c r="K719" s="614"/>
      <c r="L719" s="649"/>
      <c r="M719" s="644"/>
      <c r="N719" s="505" t="str">
        <f>二年级BMI</f>
        <v/>
      </c>
      <c r="O719" s="499" t="str">
        <f>二年级BMI等级</f>
        <v/>
      </c>
      <c r="P719" s="500" t="str">
        <f>二年级BMI得分</f>
        <v/>
      </c>
      <c r="Q719" s="515" t="str">
        <f>二年级肺活量得分</f>
        <v/>
      </c>
      <c r="R719" s="512" t="str">
        <f>二年级等级</f>
        <v/>
      </c>
      <c r="S719" s="516" t="str">
        <f>二年级50米跑得分</f>
        <v/>
      </c>
      <c r="T719" s="517" t="str">
        <f>二年级等级</f>
        <v/>
      </c>
      <c r="U719" s="516" t="str">
        <f>二年级坐位体前屈得分</f>
        <v/>
      </c>
      <c r="V719" s="517" t="str">
        <f>二年级等级</f>
        <v/>
      </c>
      <c r="W719" s="516" t="str">
        <f>二年级一分钟跳绳得分</f>
        <v/>
      </c>
      <c r="X719" s="517" t="str">
        <f>二年级等级</f>
        <v/>
      </c>
      <c r="Y719" s="515"/>
      <c r="Z719" s="518"/>
      <c r="AA719" s="533"/>
      <c r="AB719" s="515"/>
      <c r="AC719" s="533" t="str">
        <f>二年级跳绳附加分</f>
        <v/>
      </c>
      <c r="AD719" s="534" t="str">
        <f>二年级标准分</f>
        <v/>
      </c>
      <c r="AE719" s="534" t="str">
        <f>二年级总分</f>
        <v/>
      </c>
      <c r="AF719" s="517" t="str">
        <f>二年级等级</f>
        <v/>
      </c>
    </row>
    <row r="720" spans="1:32">
      <c r="A720" s="476">
        <v>211</v>
      </c>
      <c r="B720" s="477">
        <v>18</v>
      </c>
      <c r="C720" s="586"/>
      <c r="D720" s="587"/>
      <c r="E720" s="586"/>
      <c r="F720" s="609"/>
      <c r="G720" s="608"/>
      <c r="H720" s="475"/>
      <c r="I720" s="613"/>
      <c r="J720" s="614"/>
      <c r="K720" s="614"/>
      <c r="L720" s="649"/>
      <c r="M720" s="644"/>
      <c r="N720" s="505" t="str">
        <f>二年级BMI</f>
        <v/>
      </c>
      <c r="O720" s="499" t="str">
        <f>二年级BMI等级</f>
        <v/>
      </c>
      <c r="P720" s="500" t="str">
        <f>二年级BMI得分</f>
        <v/>
      </c>
      <c r="Q720" s="515" t="str">
        <f>二年级肺活量得分</f>
        <v/>
      </c>
      <c r="R720" s="512" t="str">
        <f>二年级等级</f>
        <v/>
      </c>
      <c r="S720" s="516" t="str">
        <f>二年级50米跑得分</f>
        <v/>
      </c>
      <c r="T720" s="517" t="str">
        <f>二年级等级</f>
        <v/>
      </c>
      <c r="U720" s="516" t="str">
        <f>二年级坐位体前屈得分</f>
        <v/>
      </c>
      <c r="V720" s="517" t="str">
        <f>二年级等级</f>
        <v/>
      </c>
      <c r="W720" s="516" t="str">
        <f>二年级一分钟跳绳得分</f>
        <v/>
      </c>
      <c r="X720" s="517" t="str">
        <f>二年级等级</f>
        <v/>
      </c>
      <c r="Y720" s="515"/>
      <c r="Z720" s="518"/>
      <c r="AA720" s="533"/>
      <c r="AB720" s="515"/>
      <c r="AC720" s="533" t="str">
        <f>二年级跳绳附加分</f>
        <v/>
      </c>
      <c r="AD720" s="534" t="str">
        <f>二年级标准分</f>
        <v/>
      </c>
      <c r="AE720" s="534" t="str">
        <f>二年级总分</f>
        <v/>
      </c>
      <c r="AF720" s="517" t="str">
        <f>二年级等级</f>
        <v/>
      </c>
    </row>
    <row r="721" spans="1:32">
      <c r="A721" s="476">
        <v>211</v>
      </c>
      <c r="B721" s="477">
        <v>19</v>
      </c>
      <c r="C721" s="586"/>
      <c r="D721" s="587"/>
      <c r="E721" s="586"/>
      <c r="F721" s="609"/>
      <c r="G721" s="608"/>
      <c r="H721" s="475"/>
      <c r="I721" s="613"/>
      <c r="J721" s="614"/>
      <c r="K721" s="614"/>
      <c r="L721" s="649"/>
      <c r="M721" s="644"/>
      <c r="N721" s="505" t="str">
        <f>二年级BMI</f>
        <v/>
      </c>
      <c r="O721" s="499" t="str">
        <f>二年级BMI等级</f>
        <v/>
      </c>
      <c r="P721" s="500" t="str">
        <f>二年级BMI得分</f>
        <v/>
      </c>
      <c r="Q721" s="515" t="str">
        <f>二年级肺活量得分</f>
        <v/>
      </c>
      <c r="R721" s="512" t="str">
        <f>二年级等级</f>
        <v/>
      </c>
      <c r="S721" s="516" t="str">
        <f>二年级50米跑得分</f>
        <v/>
      </c>
      <c r="T721" s="517" t="str">
        <f>二年级等级</f>
        <v/>
      </c>
      <c r="U721" s="516" t="str">
        <f>二年级坐位体前屈得分</f>
        <v/>
      </c>
      <c r="V721" s="517" t="str">
        <f>二年级等级</f>
        <v/>
      </c>
      <c r="W721" s="516" t="str">
        <f>二年级一分钟跳绳得分</f>
        <v/>
      </c>
      <c r="X721" s="517" t="str">
        <f>二年级等级</f>
        <v/>
      </c>
      <c r="Y721" s="515"/>
      <c r="Z721" s="518"/>
      <c r="AA721" s="533"/>
      <c r="AB721" s="515"/>
      <c r="AC721" s="533" t="str">
        <f>二年级跳绳附加分</f>
        <v/>
      </c>
      <c r="AD721" s="534" t="str">
        <f>二年级标准分</f>
        <v/>
      </c>
      <c r="AE721" s="534" t="str">
        <f>二年级总分</f>
        <v/>
      </c>
      <c r="AF721" s="517" t="str">
        <f>二年级等级</f>
        <v/>
      </c>
    </row>
    <row r="722" spans="1:32">
      <c r="A722" s="476">
        <v>211</v>
      </c>
      <c r="B722" s="477">
        <v>20</v>
      </c>
      <c r="C722" s="586"/>
      <c r="D722" s="587"/>
      <c r="E722" s="586"/>
      <c r="F722" s="609"/>
      <c r="G722" s="608"/>
      <c r="H722" s="475"/>
      <c r="I722" s="613"/>
      <c r="J722" s="614"/>
      <c r="K722" s="614"/>
      <c r="L722" s="649"/>
      <c r="M722" s="644"/>
      <c r="N722" s="505" t="str">
        <f>二年级BMI</f>
        <v/>
      </c>
      <c r="O722" s="499" t="str">
        <f>二年级BMI等级</f>
        <v/>
      </c>
      <c r="P722" s="500" t="str">
        <f>二年级BMI得分</f>
        <v/>
      </c>
      <c r="Q722" s="515" t="str">
        <f>二年级肺活量得分</f>
        <v/>
      </c>
      <c r="R722" s="512" t="str">
        <f>二年级等级</f>
        <v/>
      </c>
      <c r="S722" s="516" t="str">
        <f>二年级50米跑得分</f>
        <v/>
      </c>
      <c r="T722" s="517" t="str">
        <f>二年级等级</f>
        <v/>
      </c>
      <c r="U722" s="516" t="str">
        <f>二年级坐位体前屈得分</f>
        <v/>
      </c>
      <c r="V722" s="517" t="str">
        <f>二年级等级</f>
        <v/>
      </c>
      <c r="W722" s="516" t="str">
        <f>二年级一分钟跳绳得分</f>
        <v/>
      </c>
      <c r="X722" s="517" t="str">
        <f>二年级等级</f>
        <v/>
      </c>
      <c r="Y722" s="515"/>
      <c r="Z722" s="518"/>
      <c r="AA722" s="533"/>
      <c r="AB722" s="515"/>
      <c r="AC722" s="533" t="str">
        <f>二年级跳绳附加分</f>
        <v/>
      </c>
      <c r="AD722" s="534" t="str">
        <f>二年级标准分</f>
        <v/>
      </c>
      <c r="AE722" s="534" t="str">
        <f>二年级总分</f>
        <v/>
      </c>
      <c r="AF722" s="517" t="str">
        <f>二年级等级</f>
        <v/>
      </c>
    </row>
    <row r="723" spans="1:32">
      <c r="A723" s="476">
        <v>211</v>
      </c>
      <c r="B723" s="477">
        <v>21</v>
      </c>
      <c r="C723" s="586"/>
      <c r="D723" s="587"/>
      <c r="E723" s="586"/>
      <c r="F723" s="609"/>
      <c r="G723" s="608"/>
      <c r="H723" s="475"/>
      <c r="I723" s="613"/>
      <c r="J723" s="614"/>
      <c r="K723" s="614"/>
      <c r="L723" s="649"/>
      <c r="M723" s="644"/>
      <c r="N723" s="505" t="str">
        <f>二年级BMI</f>
        <v/>
      </c>
      <c r="O723" s="499" t="str">
        <f>二年级BMI等级</f>
        <v/>
      </c>
      <c r="P723" s="500" t="str">
        <f>二年级BMI得分</f>
        <v/>
      </c>
      <c r="Q723" s="515" t="str">
        <f>二年级肺活量得分</f>
        <v/>
      </c>
      <c r="R723" s="512" t="str">
        <f>二年级等级</f>
        <v/>
      </c>
      <c r="S723" s="516" t="str">
        <f>二年级50米跑得分</f>
        <v/>
      </c>
      <c r="T723" s="517" t="str">
        <f>二年级等级</f>
        <v/>
      </c>
      <c r="U723" s="516" t="str">
        <f>二年级坐位体前屈得分</f>
        <v/>
      </c>
      <c r="V723" s="517" t="str">
        <f>二年级等级</f>
        <v/>
      </c>
      <c r="W723" s="516" t="str">
        <f>二年级一分钟跳绳得分</f>
        <v/>
      </c>
      <c r="X723" s="517" t="str">
        <f>二年级等级</f>
        <v/>
      </c>
      <c r="Y723" s="515"/>
      <c r="Z723" s="518"/>
      <c r="AA723" s="533"/>
      <c r="AB723" s="515"/>
      <c r="AC723" s="533" t="str">
        <f>二年级跳绳附加分</f>
        <v/>
      </c>
      <c r="AD723" s="534" t="str">
        <f>二年级标准分</f>
        <v/>
      </c>
      <c r="AE723" s="534" t="str">
        <f>二年级总分</f>
        <v/>
      </c>
      <c r="AF723" s="517" t="str">
        <f>二年级等级</f>
        <v/>
      </c>
    </row>
    <row r="724" spans="1:32">
      <c r="A724" s="476">
        <v>211</v>
      </c>
      <c r="B724" s="477">
        <v>22</v>
      </c>
      <c r="C724" s="586"/>
      <c r="D724" s="587"/>
      <c r="E724" s="586"/>
      <c r="F724" s="609"/>
      <c r="G724" s="608"/>
      <c r="H724" s="475"/>
      <c r="I724" s="613"/>
      <c r="J724" s="614"/>
      <c r="K724" s="614"/>
      <c r="L724" s="649"/>
      <c r="M724" s="644"/>
      <c r="N724" s="505" t="str">
        <f>二年级BMI</f>
        <v/>
      </c>
      <c r="O724" s="499" t="str">
        <f>二年级BMI等级</f>
        <v/>
      </c>
      <c r="P724" s="500" t="str">
        <f>二年级BMI得分</f>
        <v/>
      </c>
      <c r="Q724" s="515" t="str">
        <f>二年级肺活量得分</f>
        <v/>
      </c>
      <c r="R724" s="512" t="str">
        <f>二年级等级</f>
        <v/>
      </c>
      <c r="S724" s="516" t="str">
        <f>二年级50米跑得分</f>
        <v/>
      </c>
      <c r="T724" s="517" t="str">
        <f>二年级等级</f>
        <v/>
      </c>
      <c r="U724" s="516" t="str">
        <f>二年级坐位体前屈得分</f>
        <v/>
      </c>
      <c r="V724" s="517" t="str">
        <f>二年级等级</f>
        <v/>
      </c>
      <c r="W724" s="516" t="str">
        <f>二年级一分钟跳绳得分</f>
        <v/>
      </c>
      <c r="X724" s="517" t="str">
        <f>二年级等级</f>
        <v/>
      </c>
      <c r="Y724" s="515"/>
      <c r="Z724" s="518"/>
      <c r="AA724" s="533"/>
      <c r="AB724" s="515"/>
      <c r="AC724" s="533" t="str">
        <f>二年级跳绳附加分</f>
        <v/>
      </c>
      <c r="AD724" s="534" t="str">
        <f>二年级标准分</f>
        <v/>
      </c>
      <c r="AE724" s="534" t="str">
        <f>二年级总分</f>
        <v/>
      </c>
      <c r="AF724" s="517" t="str">
        <f>二年级等级</f>
        <v/>
      </c>
    </row>
    <row r="725" spans="1:32">
      <c r="A725" s="476">
        <v>211</v>
      </c>
      <c r="B725" s="477">
        <v>23</v>
      </c>
      <c r="C725" s="586"/>
      <c r="D725" s="587"/>
      <c r="E725" s="586"/>
      <c r="F725" s="609"/>
      <c r="G725" s="608"/>
      <c r="H725" s="475"/>
      <c r="I725" s="613"/>
      <c r="J725" s="614"/>
      <c r="K725" s="614"/>
      <c r="L725" s="649"/>
      <c r="M725" s="644"/>
      <c r="N725" s="505" t="str">
        <f>二年级BMI</f>
        <v/>
      </c>
      <c r="O725" s="499" t="str">
        <f>二年级BMI等级</f>
        <v/>
      </c>
      <c r="P725" s="500" t="str">
        <f>二年级BMI得分</f>
        <v/>
      </c>
      <c r="Q725" s="515" t="str">
        <f>二年级肺活量得分</f>
        <v/>
      </c>
      <c r="R725" s="512" t="str">
        <f>二年级等级</f>
        <v/>
      </c>
      <c r="S725" s="516" t="str">
        <f>二年级50米跑得分</f>
        <v/>
      </c>
      <c r="T725" s="517" t="str">
        <f>二年级等级</f>
        <v/>
      </c>
      <c r="U725" s="516" t="str">
        <f>二年级坐位体前屈得分</f>
        <v/>
      </c>
      <c r="V725" s="517" t="str">
        <f>二年级等级</f>
        <v/>
      </c>
      <c r="W725" s="516" t="str">
        <f>二年级一分钟跳绳得分</f>
        <v/>
      </c>
      <c r="X725" s="517" t="str">
        <f>二年级等级</f>
        <v/>
      </c>
      <c r="Y725" s="515"/>
      <c r="Z725" s="518"/>
      <c r="AA725" s="533"/>
      <c r="AB725" s="515"/>
      <c r="AC725" s="533" t="str">
        <f>二年级跳绳附加分</f>
        <v/>
      </c>
      <c r="AD725" s="534" t="str">
        <f>二年级标准分</f>
        <v/>
      </c>
      <c r="AE725" s="534" t="str">
        <f>二年级总分</f>
        <v/>
      </c>
      <c r="AF725" s="517" t="str">
        <f>二年级等级</f>
        <v/>
      </c>
    </row>
    <row r="726" spans="1:32">
      <c r="A726" s="476">
        <v>211</v>
      </c>
      <c r="B726" s="477">
        <v>24</v>
      </c>
      <c r="C726" s="586"/>
      <c r="D726" s="587"/>
      <c r="E726" s="586"/>
      <c r="F726" s="609"/>
      <c r="G726" s="608"/>
      <c r="H726" s="475"/>
      <c r="I726" s="613"/>
      <c r="J726" s="614"/>
      <c r="K726" s="614"/>
      <c r="L726" s="649"/>
      <c r="M726" s="644"/>
      <c r="N726" s="505" t="str">
        <f>二年级BMI</f>
        <v/>
      </c>
      <c r="O726" s="499" t="str">
        <f>二年级BMI等级</f>
        <v/>
      </c>
      <c r="P726" s="500" t="str">
        <f>二年级BMI得分</f>
        <v/>
      </c>
      <c r="Q726" s="515" t="str">
        <f>二年级肺活量得分</f>
        <v/>
      </c>
      <c r="R726" s="512" t="str">
        <f>二年级等级</f>
        <v/>
      </c>
      <c r="S726" s="516" t="str">
        <f>二年级50米跑得分</f>
        <v/>
      </c>
      <c r="T726" s="517" t="str">
        <f>二年级等级</f>
        <v/>
      </c>
      <c r="U726" s="516" t="str">
        <f>二年级坐位体前屈得分</f>
        <v/>
      </c>
      <c r="V726" s="517" t="str">
        <f>二年级等级</f>
        <v/>
      </c>
      <c r="W726" s="516" t="str">
        <f>二年级一分钟跳绳得分</f>
        <v/>
      </c>
      <c r="X726" s="517" t="str">
        <f>二年级等级</f>
        <v/>
      </c>
      <c r="Y726" s="515"/>
      <c r="Z726" s="518"/>
      <c r="AA726" s="533"/>
      <c r="AB726" s="515"/>
      <c r="AC726" s="533" t="str">
        <f>二年级跳绳附加分</f>
        <v/>
      </c>
      <c r="AD726" s="534" t="str">
        <f>二年级标准分</f>
        <v/>
      </c>
      <c r="AE726" s="534" t="str">
        <f>二年级总分</f>
        <v/>
      </c>
      <c r="AF726" s="517" t="str">
        <f>二年级等级</f>
        <v/>
      </c>
    </row>
    <row r="727" spans="1:32">
      <c r="A727" s="476">
        <v>211</v>
      </c>
      <c r="B727" s="477">
        <v>25</v>
      </c>
      <c r="C727" s="586"/>
      <c r="D727" s="587"/>
      <c r="E727" s="586"/>
      <c r="F727" s="609"/>
      <c r="G727" s="608"/>
      <c r="H727" s="475"/>
      <c r="I727" s="613"/>
      <c r="J727" s="614"/>
      <c r="K727" s="614"/>
      <c r="L727" s="649"/>
      <c r="M727" s="644"/>
      <c r="N727" s="505" t="str">
        <f>二年级BMI</f>
        <v/>
      </c>
      <c r="O727" s="499" t="str">
        <f>二年级BMI等级</f>
        <v/>
      </c>
      <c r="P727" s="500" t="str">
        <f>二年级BMI得分</f>
        <v/>
      </c>
      <c r="Q727" s="515" t="str">
        <f>二年级肺活量得分</f>
        <v/>
      </c>
      <c r="R727" s="512" t="str">
        <f>二年级等级</f>
        <v/>
      </c>
      <c r="S727" s="516" t="str">
        <f>二年级50米跑得分</f>
        <v/>
      </c>
      <c r="T727" s="517" t="str">
        <f>二年级等级</f>
        <v/>
      </c>
      <c r="U727" s="516" t="str">
        <f>二年级坐位体前屈得分</f>
        <v/>
      </c>
      <c r="V727" s="517" t="str">
        <f>二年级等级</f>
        <v/>
      </c>
      <c r="W727" s="516" t="str">
        <f>二年级一分钟跳绳得分</f>
        <v/>
      </c>
      <c r="X727" s="517" t="str">
        <f>二年级等级</f>
        <v/>
      </c>
      <c r="Y727" s="515"/>
      <c r="Z727" s="518"/>
      <c r="AA727" s="533"/>
      <c r="AB727" s="515"/>
      <c r="AC727" s="533" t="str">
        <f>二年级跳绳附加分</f>
        <v/>
      </c>
      <c r="AD727" s="534" t="str">
        <f>二年级标准分</f>
        <v/>
      </c>
      <c r="AE727" s="534" t="str">
        <f>二年级总分</f>
        <v/>
      </c>
      <c r="AF727" s="517" t="str">
        <f>二年级等级</f>
        <v/>
      </c>
    </row>
    <row r="728" spans="1:32">
      <c r="A728" s="476">
        <v>211</v>
      </c>
      <c r="B728" s="477">
        <v>26</v>
      </c>
      <c r="C728" s="586"/>
      <c r="D728" s="587"/>
      <c r="E728" s="586"/>
      <c r="F728" s="473"/>
      <c r="G728" s="608"/>
      <c r="H728" s="475"/>
      <c r="I728" s="621"/>
      <c r="J728" s="622"/>
      <c r="K728" s="622"/>
      <c r="L728" s="648"/>
      <c r="M728" s="643"/>
      <c r="N728" s="498" t="str">
        <f>二年级BMI</f>
        <v/>
      </c>
      <c r="O728" s="499" t="str">
        <f>二年级BMI等级</f>
        <v/>
      </c>
      <c r="P728" s="500" t="str">
        <f>二年级BMI得分</f>
        <v/>
      </c>
      <c r="Q728" s="515" t="str">
        <f>二年级肺活量得分</f>
        <v/>
      </c>
      <c r="R728" s="512" t="str">
        <f>二年级等级</f>
        <v/>
      </c>
      <c r="S728" s="516" t="str">
        <f>二年级50米跑得分</f>
        <v/>
      </c>
      <c r="T728" s="512" t="str">
        <f>二年级等级</f>
        <v/>
      </c>
      <c r="U728" s="516" t="str">
        <f>二年级坐位体前屈得分</f>
        <v/>
      </c>
      <c r="V728" s="512" t="str">
        <f>二年级等级</f>
        <v/>
      </c>
      <c r="W728" s="516" t="str">
        <f>二年级一分钟跳绳得分</f>
        <v/>
      </c>
      <c r="X728" s="512" t="str">
        <f>二年级等级</f>
        <v/>
      </c>
      <c r="Y728" s="511"/>
      <c r="Z728" s="514"/>
      <c r="AA728" s="530"/>
      <c r="AB728" s="511"/>
      <c r="AC728" s="530" t="str">
        <f>二年级跳绳附加分</f>
        <v/>
      </c>
      <c r="AD728" s="534" t="str">
        <f>二年级标准分</f>
        <v/>
      </c>
      <c r="AE728" s="531" t="str">
        <f>二年级总分</f>
        <v/>
      </c>
      <c r="AF728" s="512" t="str">
        <f>二年级等级</f>
        <v/>
      </c>
    </row>
    <row r="729" spans="1:32">
      <c r="A729" s="476">
        <v>211</v>
      </c>
      <c r="B729" s="477">
        <v>27</v>
      </c>
      <c r="C729" s="586"/>
      <c r="D729" s="587"/>
      <c r="E729" s="586"/>
      <c r="F729" s="473"/>
      <c r="G729" s="608"/>
      <c r="H729" s="475"/>
      <c r="I729" s="613"/>
      <c r="J729" s="614"/>
      <c r="K729" s="622"/>
      <c r="L729" s="649"/>
      <c r="M729" s="644"/>
      <c r="N729" s="505" t="str">
        <f>二年级BMI</f>
        <v/>
      </c>
      <c r="O729" s="499" t="str">
        <f>二年级BMI等级</f>
        <v/>
      </c>
      <c r="P729" s="500" t="str">
        <f>二年级BMI得分</f>
        <v/>
      </c>
      <c r="Q729" s="515" t="str">
        <f>二年级肺活量得分</f>
        <v/>
      </c>
      <c r="R729" s="512" t="str">
        <f>二年级等级</f>
        <v/>
      </c>
      <c r="S729" s="516" t="str">
        <f>二年级50米跑得分</f>
        <v/>
      </c>
      <c r="T729" s="512" t="str">
        <f>二年级等级</f>
        <v/>
      </c>
      <c r="U729" s="516" t="str">
        <f>二年级坐位体前屈得分</f>
        <v/>
      </c>
      <c r="V729" s="517" t="str">
        <f>二年级等级</f>
        <v/>
      </c>
      <c r="W729" s="516" t="str">
        <f>二年级一分钟跳绳得分</f>
        <v/>
      </c>
      <c r="X729" s="517" t="str">
        <f>二年级等级</f>
        <v/>
      </c>
      <c r="Y729" s="515"/>
      <c r="Z729" s="518"/>
      <c r="AA729" s="533"/>
      <c r="AB729" s="515"/>
      <c r="AC729" s="533" t="str">
        <f>二年级跳绳附加分</f>
        <v/>
      </c>
      <c r="AD729" s="534" t="str">
        <f>二年级标准分</f>
        <v/>
      </c>
      <c r="AE729" s="534" t="str">
        <f>二年级总分</f>
        <v/>
      </c>
      <c r="AF729" s="517" t="str">
        <f>二年级等级</f>
        <v/>
      </c>
    </row>
    <row r="730" spans="1:32">
      <c r="A730" s="476">
        <v>211</v>
      </c>
      <c r="B730" s="477">
        <v>28</v>
      </c>
      <c r="C730" s="586"/>
      <c r="D730" s="587"/>
      <c r="E730" s="586"/>
      <c r="F730" s="473"/>
      <c r="G730" s="608"/>
      <c r="H730" s="475"/>
      <c r="I730" s="613"/>
      <c r="J730" s="614"/>
      <c r="K730" s="622"/>
      <c r="L730" s="649"/>
      <c r="M730" s="644"/>
      <c r="N730" s="505" t="str">
        <f>二年级BMI</f>
        <v/>
      </c>
      <c r="O730" s="499" t="str">
        <f>二年级BMI等级</f>
        <v/>
      </c>
      <c r="P730" s="500" t="str">
        <f>二年级BMI得分</f>
        <v/>
      </c>
      <c r="Q730" s="515" t="str">
        <f>二年级肺活量得分</f>
        <v/>
      </c>
      <c r="R730" s="512" t="str">
        <f>二年级等级</f>
        <v/>
      </c>
      <c r="S730" s="516" t="str">
        <f>二年级50米跑得分</f>
        <v/>
      </c>
      <c r="T730" s="512" t="str">
        <f>二年级等级</f>
        <v/>
      </c>
      <c r="U730" s="516" t="str">
        <f>二年级坐位体前屈得分</f>
        <v/>
      </c>
      <c r="V730" s="517" t="str">
        <f>二年级等级</f>
        <v/>
      </c>
      <c r="W730" s="516" t="str">
        <f>二年级一分钟跳绳得分</f>
        <v/>
      </c>
      <c r="X730" s="517" t="str">
        <f>二年级等级</f>
        <v/>
      </c>
      <c r="Y730" s="515"/>
      <c r="Z730" s="518"/>
      <c r="AA730" s="533"/>
      <c r="AB730" s="515"/>
      <c r="AC730" s="533" t="str">
        <f>二年级跳绳附加分</f>
        <v/>
      </c>
      <c r="AD730" s="534" t="str">
        <f>二年级标准分</f>
        <v/>
      </c>
      <c r="AE730" s="534" t="str">
        <f>二年级总分</f>
        <v/>
      </c>
      <c r="AF730" s="517" t="str">
        <f>二年级等级</f>
        <v/>
      </c>
    </row>
    <row r="731" spans="1:32">
      <c r="A731" s="476">
        <v>211</v>
      </c>
      <c r="B731" s="477">
        <v>29</v>
      </c>
      <c r="C731" s="586"/>
      <c r="D731" s="587"/>
      <c r="E731" s="586"/>
      <c r="F731" s="473"/>
      <c r="G731" s="612"/>
      <c r="H731" s="475"/>
      <c r="I731" s="613"/>
      <c r="J731" s="614"/>
      <c r="K731" s="622"/>
      <c r="L731" s="649"/>
      <c r="M731" s="644"/>
      <c r="N731" s="505" t="str">
        <f>二年级BMI</f>
        <v/>
      </c>
      <c r="O731" s="499" t="str">
        <f>二年级BMI等级</f>
        <v/>
      </c>
      <c r="P731" s="500" t="str">
        <f>二年级BMI得分</f>
        <v/>
      </c>
      <c r="Q731" s="515" t="str">
        <f>二年级肺活量得分</f>
        <v/>
      </c>
      <c r="R731" s="512" t="str">
        <f>二年级等级</f>
        <v/>
      </c>
      <c r="S731" s="516" t="str">
        <f>二年级50米跑得分</f>
        <v/>
      </c>
      <c r="T731" s="512" t="str">
        <f>二年级等级</f>
        <v/>
      </c>
      <c r="U731" s="516" t="str">
        <f>二年级坐位体前屈得分</f>
        <v/>
      </c>
      <c r="V731" s="517" t="str">
        <f>二年级等级</f>
        <v/>
      </c>
      <c r="W731" s="516" t="str">
        <f>二年级一分钟跳绳得分</f>
        <v/>
      </c>
      <c r="X731" s="517" t="str">
        <f>二年级等级</f>
        <v/>
      </c>
      <c r="Y731" s="515"/>
      <c r="Z731" s="518"/>
      <c r="AA731" s="533"/>
      <c r="AB731" s="515"/>
      <c r="AC731" s="533" t="str">
        <f>二年级跳绳附加分</f>
        <v/>
      </c>
      <c r="AD731" s="534" t="str">
        <f>二年级标准分</f>
        <v/>
      </c>
      <c r="AE731" s="534" t="str">
        <f>二年级总分</f>
        <v/>
      </c>
      <c r="AF731" s="517" t="str">
        <f>二年级等级</f>
        <v/>
      </c>
    </row>
    <row r="732" spans="1:32">
      <c r="A732" s="476">
        <v>211</v>
      </c>
      <c r="B732" s="477">
        <v>30</v>
      </c>
      <c r="C732" s="586"/>
      <c r="D732" s="587"/>
      <c r="E732" s="586"/>
      <c r="F732" s="473"/>
      <c r="G732" s="612"/>
      <c r="H732" s="475"/>
      <c r="I732" s="613"/>
      <c r="J732" s="614"/>
      <c r="K732" s="622"/>
      <c r="L732" s="649"/>
      <c r="M732" s="644"/>
      <c r="N732" s="505" t="str">
        <f>二年级BMI</f>
        <v/>
      </c>
      <c r="O732" s="499" t="str">
        <f>二年级BMI等级</f>
        <v/>
      </c>
      <c r="P732" s="500" t="str">
        <f>二年级BMI得分</f>
        <v/>
      </c>
      <c r="Q732" s="515" t="str">
        <f>二年级肺活量得分</f>
        <v/>
      </c>
      <c r="R732" s="512" t="str">
        <f>二年级等级</f>
        <v/>
      </c>
      <c r="S732" s="516" t="str">
        <f>二年级50米跑得分</f>
        <v/>
      </c>
      <c r="T732" s="512" t="str">
        <f>二年级等级</f>
        <v/>
      </c>
      <c r="U732" s="516" t="str">
        <f>二年级坐位体前屈得分</f>
        <v/>
      </c>
      <c r="V732" s="517" t="str">
        <f>二年级等级</f>
        <v/>
      </c>
      <c r="W732" s="516" t="str">
        <f>二年级一分钟跳绳得分</f>
        <v/>
      </c>
      <c r="X732" s="517" t="str">
        <f>二年级等级</f>
        <v/>
      </c>
      <c r="Y732" s="515"/>
      <c r="Z732" s="518"/>
      <c r="AA732" s="533"/>
      <c r="AB732" s="515"/>
      <c r="AC732" s="533" t="str">
        <f>二年级跳绳附加分</f>
        <v/>
      </c>
      <c r="AD732" s="534" t="str">
        <f>二年级标准分</f>
        <v/>
      </c>
      <c r="AE732" s="534" t="str">
        <f>二年级总分</f>
        <v/>
      </c>
      <c r="AF732" s="517" t="str">
        <f>二年级等级</f>
        <v/>
      </c>
    </row>
    <row r="733" spans="1:32">
      <c r="A733" s="476">
        <v>211</v>
      </c>
      <c r="B733" s="477">
        <v>31</v>
      </c>
      <c r="C733" s="586"/>
      <c r="D733" s="587"/>
      <c r="E733" s="586"/>
      <c r="F733" s="473"/>
      <c r="G733" s="608"/>
      <c r="H733" s="475"/>
      <c r="I733" s="613"/>
      <c r="J733" s="614"/>
      <c r="K733" s="622"/>
      <c r="L733" s="649"/>
      <c r="M733" s="644"/>
      <c r="N733" s="505" t="str">
        <f>二年级BMI</f>
        <v/>
      </c>
      <c r="O733" s="499" t="str">
        <f>二年级BMI等级</f>
        <v/>
      </c>
      <c r="P733" s="500" t="str">
        <f>二年级BMI得分</f>
        <v/>
      </c>
      <c r="Q733" s="515" t="str">
        <f>二年级肺活量得分</f>
        <v/>
      </c>
      <c r="R733" s="512" t="str">
        <f>二年级等级</f>
        <v/>
      </c>
      <c r="S733" s="516" t="str">
        <f>二年级50米跑得分</f>
        <v/>
      </c>
      <c r="T733" s="512" t="str">
        <f>二年级等级</f>
        <v/>
      </c>
      <c r="U733" s="516" t="str">
        <f>二年级坐位体前屈得分</f>
        <v/>
      </c>
      <c r="V733" s="517" t="str">
        <f>二年级等级</f>
        <v/>
      </c>
      <c r="W733" s="516" t="str">
        <f>二年级一分钟跳绳得分</f>
        <v/>
      </c>
      <c r="X733" s="517" t="str">
        <f>二年级等级</f>
        <v/>
      </c>
      <c r="Y733" s="515"/>
      <c r="Z733" s="518"/>
      <c r="AA733" s="533"/>
      <c r="AB733" s="515"/>
      <c r="AC733" s="533" t="str">
        <f>二年级跳绳附加分</f>
        <v/>
      </c>
      <c r="AD733" s="534" t="str">
        <f>二年级标准分</f>
        <v/>
      </c>
      <c r="AE733" s="534" t="str">
        <f>二年级总分</f>
        <v/>
      </c>
      <c r="AF733" s="517" t="str">
        <f>二年级等级</f>
        <v/>
      </c>
    </row>
    <row r="734" spans="1:32">
      <c r="A734" s="476">
        <v>211</v>
      </c>
      <c r="B734" s="477">
        <v>32</v>
      </c>
      <c r="C734" s="586"/>
      <c r="D734" s="587"/>
      <c r="E734" s="586"/>
      <c r="F734" s="473"/>
      <c r="G734" s="608"/>
      <c r="H734" s="475"/>
      <c r="I734" s="613"/>
      <c r="J734" s="614"/>
      <c r="K734" s="622"/>
      <c r="L734" s="649"/>
      <c r="M734" s="644"/>
      <c r="N734" s="505" t="str">
        <f>二年级BMI</f>
        <v/>
      </c>
      <c r="O734" s="499" t="str">
        <f>二年级BMI等级</f>
        <v/>
      </c>
      <c r="P734" s="500" t="str">
        <f>二年级BMI得分</f>
        <v/>
      </c>
      <c r="Q734" s="515" t="str">
        <f>二年级肺活量得分</f>
        <v/>
      </c>
      <c r="R734" s="512" t="str">
        <f>二年级等级</f>
        <v/>
      </c>
      <c r="S734" s="516" t="str">
        <f>二年级50米跑得分</f>
        <v/>
      </c>
      <c r="T734" s="517" t="str">
        <f>二年级等级</f>
        <v/>
      </c>
      <c r="U734" s="516" t="str">
        <f>二年级坐位体前屈得分</f>
        <v/>
      </c>
      <c r="V734" s="517" t="str">
        <f>二年级等级</f>
        <v/>
      </c>
      <c r="W734" s="516" t="str">
        <f>二年级一分钟跳绳得分</f>
        <v/>
      </c>
      <c r="X734" s="517" t="str">
        <f>二年级等级</f>
        <v/>
      </c>
      <c r="Y734" s="515"/>
      <c r="Z734" s="518"/>
      <c r="AA734" s="533"/>
      <c r="AB734" s="515"/>
      <c r="AC734" s="533" t="str">
        <f>二年级跳绳附加分</f>
        <v/>
      </c>
      <c r="AD734" s="534" t="str">
        <f>二年级标准分</f>
        <v/>
      </c>
      <c r="AE734" s="534" t="str">
        <f>二年级总分</f>
        <v/>
      </c>
      <c r="AF734" s="517" t="str">
        <f>二年级等级</f>
        <v/>
      </c>
    </row>
    <row r="735" spans="1:32">
      <c r="A735" s="476">
        <v>211</v>
      </c>
      <c r="B735" s="477">
        <v>33</v>
      </c>
      <c r="C735" s="586"/>
      <c r="D735" s="587"/>
      <c r="E735" s="586"/>
      <c r="F735" s="473"/>
      <c r="G735" s="608"/>
      <c r="H735" s="475"/>
      <c r="I735" s="613"/>
      <c r="J735" s="614"/>
      <c r="K735" s="622"/>
      <c r="L735" s="649"/>
      <c r="M735" s="644"/>
      <c r="N735" s="505" t="str">
        <f>二年级BMI</f>
        <v/>
      </c>
      <c r="O735" s="499" t="str">
        <f>二年级BMI等级</f>
        <v/>
      </c>
      <c r="P735" s="500" t="str">
        <f>二年级BMI得分</f>
        <v/>
      </c>
      <c r="Q735" s="515" t="str">
        <f>二年级肺活量得分</f>
        <v/>
      </c>
      <c r="R735" s="512" t="str">
        <f>二年级等级</f>
        <v/>
      </c>
      <c r="S735" s="516" t="str">
        <f>二年级50米跑得分</f>
        <v/>
      </c>
      <c r="T735" s="517" t="str">
        <f>二年级等级</f>
        <v/>
      </c>
      <c r="U735" s="516" t="str">
        <f>二年级坐位体前屈得分</f>
        <v/>
      </c>
      <c r="V735" s="517" t="str">
        <f>二年级等级</f>
        <v/>
      </c>
      <c r="W735" s="516" t="str">
        <f>二年级一分钟跳绳得分</f>
        <v/>
      </c>
      <c r="X735" s="517" t="str">
        <f>二年级等级</f>
        <v/>
      </c>
      <c r="Y735" s="515"/>
      <c r="Z735" s="518"/>
      <c r="AA735" s="533"/>
      <c r="AB735" s="515"/>
      <c r="AC735" s="533" t="str">
        <f>二年级跳绳附加分</f>
        <v/>
      </c>
      <c r="AD735" s="534" t="str">
        <f>二年级标准分</f>
        <v/>
      </c>
      <c r="AE735" s="534" t="str">
        <f>二年级总分</f>
        <v/>
      </c>
      <c r="AF735" s="517" t="str">
        <f>二年级等级</f>
        <v/>
      </c>
    </row>
    <row r="736" spans="1:32">
      <c r="A736" s="476">
        <v>211</v>
      </c>
      <c r="B736" s="477">
        <v>34</v>
      </c>
      <c r="C736" s="586"/>
      <c r="D736" s="587"/>
      <c r="E736" s="586"/>
      <c r="F736" s="473"/>
      <c r="G736" s="608"/>
      <c r="H736" s="475"/>
      <c r="I736" s="613"/>
      <c r="J736" s="614"/>
      <c r="K736" s="622"/>
      <c r="L736" s="649"/>
      <c r="M736" s="644"/>
      <c r="N736" s="505" t="str">
        <f>二年级BMI</f>
        <v/>
      </c>
      <c r="O736" s="499" t="str">
        <f>二年级BMI等级</f>
        <v/>
      </c>
      <c r="P736" s="500" t="str">
        <f>二年级BMI得分</f>
        <v/>
      </c>
      <c r="Q736" s="515" t="str">
        <f>二年级肺活量得分</f>
        <v/>
      </c>
      <c r="R736" s="512" t="str">
        <f>二年级等级</f>
        <v/>
      </c>
      <c r="S736" s="516" t="str">
        <f>二年级50米跑得分</f>
        <v/>
      </c>
      <c r="T736" s="517" t="str">
        <f>二年级等级</f>
        <v/>
      </c>
      <c r="U736" s="516" t="str">
        <f>二年级坐位体前屈得分</f>
        <v/>
      </c>
      <c r="V736" s="517" t="str">
        <f>二年级等级</f>
        <v/>
      </c>
      <c r="W736" s="516" t="str">
        <f>二年级一分钟跳绳得分</f>
        <v/>
      </c>
      <c r="X736" s="517" t="str">
        <f>二年级等级</f>
        <v/>
      </c>
      <c r="Y736" s="515"/>
      <c r="Z736" s="518"/>
      <c r="AA736" s="533"/>
      <c r="AB736" s="515"/>
      <c r="AC736" s="533" t="str">
        <f>二年级跳绳附加分</f>
        <v/>
      </c>
      <c r="AD736" s="534" t="str">
        <f>二年级标准分</f>
        <v/>
      </c>
      <c r="AE736" s="534" t="str">
        <f>二年级总分</f>
        <v/>
      </c>
      <c r="AF736" s="517" t="str">
        <f>二年级等级</f>
        <v/>
      </c>
    </row>
    <row r="737" spans="1:32">
      <c r="A737" s="476">
        <v>211</v>
      </c>
      <c r="B737" s="477">
        <v>35</v>
      </c>
      <c r="C737" s="586"/>
      <c r="D737" s="587"/>
      <c r="E737" s="586"/>
      <c r="F737" s="473"/>
      <c r="G737" s="608"/>
      <c r="H737" s="475"/>
      <c r="I737" s="613"/>
      <c r="J737" s="614"/>
      <c r="K737" s="622"/>
      <c r="L737" s="649"/>
      <c r="M737" s="644"/>
      <c r="N737" s="505" t="str">
        <f>二年级BMI</f>
        <v/>
      </c>
      <c r="O737" s="499" t="str">
        <f>二年级BMI等级</f>
        <v/>
      </c>
      <c r="P737" s="500" t="str">
        <f>二年级BMI得分</f>
        <v/>
      </c>
      <c r="Q737" s="515" t="str">
        <f>二年级肺活量得分</f>
        <v/>
      </c>
      <c r="R737" s="512" t="str">
        <f>二年级等级</f>
        <v/>
      </c>
      <c r="S737" s="516" t="str">
        <f>二年级50米跑得分</f>
        <v/>
      </c>
      <c r="T737" s="517" t="str">
        <f>二年级等级</f>
        <v/>
      </c>
      <c r="U737" s="516" t="str">
        <f>二年级坐位体前屈得分</f>
        <v/>
      </c>
      <c r="V737" s="517" t="str">
        <f>二年级等级</f>
        <v/>
      </c>
      <c r="W737" s="516" t="str">
        <f>二年级一分钟跳绳得分</f>
        <v/>
      </c>
      <c r="X737" s="517" t="str">
        <f>二年级等级</f>
        <v/>
      </c>
      <c r="Y737" s="515"/>
      <c r="Z737" s="518"/>
      <c r="AA737" s="533"/>
      <c r="AB737" s="515"/>
      <c r="AC737" s="533" t="str">
        <f>二年级跳绳附加分</f>
        <v/>
      </c>
      <c r="AD737" s="534" t="str">
        <f>二年级标准分</f>
        <v/>
      </c>
      <c r="AE737" s="534" t="str">
        <f>二年级总分</f>
        <v/>
      </c>
      <c r="AF737" s="517" t="str">
        <f>二年级等级</f>
        <v/>
      </c>
    </row>
    <row r="738" spans="1:32">
      <c r="A738" s="476">
        <v>211</v>
      </c>
      <c r="B738" s="477">
        <v>36</v>
      </c>
      <c r="C738" s="586"/>
      <c r="D738" s="587"/>
      <c r="E738" s="586"/>
      <c r="F738" s="473"/>
      <c r="G738" s="608"/>
      <c r="H738" s="475"/>
      <c r="I738" s="613"/>
      <c r="J738" s="614"/>
      <c r="K738" s="622"/>
      <c r="L738" s="649"/>
      <c r="M738" s="644"/>
      <c r="N738" s="505" t="str">
        <f>二年级BMI</f>
        <v/>
      </c>
      <c r="O738" s="499" t="str">
        <f>二年级BMI等级</f>
        <v/>
      </c>
      <c r="P738" s="500" t="str">
        <f>二年级BMI得分</f>
        <v/>
      </c>
      <c r="Q738" s="515" t="str">
        <f>二年级肺活量得分</f>
        <v/>
      </c>
      <c r="R738" s="512" t="str">
        <f>二年级等级</f>
        <v/>
      </c>
      <c r="S738" s="516" t="str">
        <f>二年级50米跑得分</f>
        <v/>
      </c>
      <c r="T738" s="517" t="str">
        <f>二年级等级</f>
        <v/>
      </c>
      <c r="U738" s="516" t="str">
        <f>二年级坐位体前屈得分</f>
        <v/>
      </c>
      <c r="V738" s="517" t="str">
        <f>二年级等级</f>
        <v/>
      </c>
      <c r="W738" s="516" t="str">
        <f>二年级一分钟跳绳得分</f>
        <v/>
      </c>
      <c r="X738" s="517" t="str">
        <f>二年级等级</f>
        <v/>
      </c>
      <c r="Y738" s="515"/>
      <c r="Z738" s="518"/>
      <c r="AA738" s="533"/>
      <c r="AB738" s="515"/>
      <c r="AC738" s="533" t="str">
        <f>二年级跳绳附加分</f>
        <v/>
      </c>
      <c r="AD738" s="534" t="str">
        <f>二年级标准分</f>
        <v/>
      </c>
      <c r="AE738" s="534" t="str">
        <f>二年级总分</f>
        <v/>
      </c>
      <c r="AF738" s="517" t="str">
        <f>二年级等级</f>
        <v/>
      </c>
    </row>
    <row r="739" spans="1:32">
      <c r="A739" s="476">
        <v>211</v>
      </c>
      <c r="B739" s="477">
        <v>37</v>
      </c>
      <c r="C739" s="586"/>
      <c r="D739" s="587"/>
      <c r="E739" s="586"/>
      <c r="F739" s="473"/>
      <c r="G739" s="608"/>
      <c r="H739" s="475"/>
      <c r="I739" s="613"/>
      <c r="J739" s="614"/>
      <c r="K739" s="622"/>
      <c r="L739" s="649"/>
      <c r="M739" s="644"/>
      <c r="N739" s="505" t="str">
        <f>二年级BMI</f>
        <v/>
      </c>
      <c r="O739" s="499" t="str">
        <f>二年级BMI等级</f>
        <v/>
      </c>
      <c r="P739" s="500" t="str">
        <f>二年级BMI得分</f>
        <v/>
      </c>
      <c r="Q739" s="515" t="str">
        <f>二年级肺活量得分</f>
        <v/>
      </c>
      <c r="R739" s="512" t="str">
        <f>二年级等级</f>
        <v/>
      </c>
      <c r="S739" s="516" t="str">
        <f>二年级50米跑得分</f>
        <v/>
      </c>
      <c r="T739" s="517" t="str">
        <f>二年级等级</f>
        <v/>
      </c>
      <c r="U739" s="516" t="str">
        <f>二年级坐位体前屈得分</f>
        <v/>
      </c>
      <c r="V739" s="517" t="str">
        <f>二年级等级</f>
        <v/>
      </c>
      <c r="W739" s="516" t="str">
        <f>二年级一分钟跳绳得分</f>
        <v/>
      </c>
      <c r="X739" s="517" t="str">
        <f>二年级等级</f>
        <v/>
      </c>
      <c r="Y739" s="515"/>
      <c r="Z739" s="518"/>
      <c r="AA739" s="533"/>
      <c r="AB739" s="515"/>
      <c r="AC739" s="533" t="str">
        <f>二年级跳绳附加分</f>
        <v/>
      </c>
      <c r="AD739" s="534" t="str">
        <f>二年级标准分</f>
        <v/>
      </c>
      <c r="AE739" s="534" t="str">
        <f>二年级总分</f>
        <v/>
      </c>
      <c r="AF739" s="517" t="str">
        <f>二年级等级</f>
        <v/>
      </c>
    </row>
    <row r="740" spans="1:32">
      <c r="A740" s="476">
        <v>211</v>
      </c>
      <c r="B740" s="477">
        <v>38</v>
      </c>
      <c r="C740" s="586"/>
      <c r="D740" s="587"/>
      <c r="E740" s="586"/>
      <c r="F740" s="473"/>
      <c r="G740" s="608"/>
      <c r="H740" s="475"/>
      <c r="I740" s="613"/>
      <c r="J740" s="614"/>
      <c r="K740" s="622"/>
      <c r="L740" s="649"/>
      <c r="M740" s="644"/>
      <c r="N740" s="505" t="str">
        <f>二年级BMI</f>
        <v/>
      </c>
      <c r="O740" s="499" t="str">
        <f>二年级BMI等级</f>
        <v/>
      </c>
      <c r="P740" s="500" t="str">
        <f>二年级BMI得分</f>
        <v/>
      </c>
      <c r="Q740" s="515" t="str">
        <f>二年级肺活量得分</f>
        <v/>
      </c>
      <c r="R740" s="512" t="str">
        <f>二年级等级</f>
        <v/>
      </c>
      <c r="S740" s="516" t="str">
        <f>二年级50米跑得分</f>
        <v/>
      </c>
      <c r="T740" s="517" t="str">
        <f>二年级等级</f>
        <v/>
      </c>
      <c r="U740" s="516" t="str">
        <f>二年级坐位体前屈得分</f>
        <v/>
      </c>
      <c r="V740" s="517" t="str">
        <f>二年级等级</f>
        <v/>
      </c>
      <c r="W740" s="516" t="str">
        <f>二年级一分钟跳绳得分</f>
        <v/>
      </c>
      <c r="X740" s="517" t="str">
        <f>二年级等级</f>
        <v/>
      </c>
      <c r="Y740" s="515"/>
      <c r="Z740" s="518"/>
      <c r="AA740" s="533"/>
      <c r="AB740" s="515"/>
      <c r="AC740" s="533" t="str">
        <f>二年级跳绳附加分</f>
        <v/>
      </c>
      <c r="AD740" s="534" t="str">
        <f>二年级标准分</f>
        <v/>
      </c>
      <c r="AE740" s="534" t="str">
        <f>二年级总分</f>
        <v/>
      </c>
      <c r="AF740" s="517" t="str">
        <f>二年级等级</f>
        <v/>
      </c>
    </row>
    <row r="741" spans="1:32">
      <c r="A741" s="476">
        <v>211</v>
      </c>
      <c r="B741" s="477">
        <v>39</v>
      </c>
      <c r="C741" s="586"/>
      <c r="D741" s="587"/>
      <c r="E741" s="586"/>
      <c r="F741" s="473"/>
      <c r="G741" s="608"/>
      <c r="H741" s="475"/>
      <c r="I741" s="613"/>
      <c r="J741" s="614"/>
      <c r="K741" s="622"/>
      <c r="L741" s="649"/>
      <c r="M741" s="644"/>
      <c r="N741" s="505" t="str">
        <f>二年级BMI</f>
        <v/>
      </c>
      <c r="O741" s="499" t="str">
        <f>二年级BMI等级</f>
        <v/>
      </c>
      <c r="P741" s="500" t="str">
        <f>二年级BMI得分</f>
        <v/>
      </c>
      <c r="Q741" s="515" t="str">
        <f>二年级肺活量得分</f>
        <v/>
      </c>
      <c r="R741" s="512" t="str">
        <f>二年级等级</f>
        <v/>
      </c>
      <c r="S741" s="516" t="str">
        <f>二年级50米跑得分</f>
        <v/>
      </c>
      <c r="T741" s="517" t="str">
        <f>二年级等级</f>
        <v/>
      </c>
      <c r="U741" s="516" t="str">
        <f>二年级坐位体前屈得分</f>
        <v/>
      </c>
      <c r="V741" s="517" t="str">
        <f>二年级等级</f>
        <v/>
      </c>
      <c r="W741" s="516" t="str">
        <f>二年级一分钟跳绳得分</f>
        <v/>
      </c>
      <c r="X741" s="517" t="str">
        <f>二年级等级</f>
        <v/>
      </c>
      <c r="Y741" s="515"/>
      <c r="Z741" s="518"/>
      <c r="AA741" s="533"/>
      <c r="AB741" s="515"/>
      <c r="AC741" s="533" t="str">
        <f>二年级跳绳附加分</f>
        <v/>
      </c>
      <c r="AD741" s="534" t="str">
        <f>二年级标准分</f>
        <v/>
      </c>
      <c r="AE741" s="534" t="str">
        <f>二年级总分</f>
        <v/>
      </c>
      <c r="AF741" s="517" t="str">
        <f>二年级等级</f>
        <v/>
      </c>
    </row>
    <row r="742" spans="1:32">
      <c r="A742" s="476">
        <v>211</v>
      </c>
      <c r="B742" s="477">
        <v>40</v>
      </c>
      <c r="C742" s="586"/>
      <c r="D742" s="587"/>
      <c r="E742" s="586"/>
      <c r="F742" s="473"/>
      <c r="G742" s="608"/>
      <c r="H742" s="475"/>
      <c r="I742" s="613"/>
      <c r="J742" s="614"/>
      <c r="K742" s="622"/>
      <c r="L742" s="649"/>
      <c r="M742" s="644"/>
      <c r="N742" s="505" t="str">
        <f>二年级BMI</f>
        <v/>
      </c>
      <c r="O742" s="499" t="str">
        <f>二年级BMI等级</f>
        <v/>
      </c>
      <c r="P742" s="500" t="str">
        <f>二年级BMI得分</f>
        <v/>
      </c>
      <c r="Q742" s="515" t="str">
        <f>二年级肺活量得分</f>
        <v/>
      </c>
      <c r="R742" s="512" t="str">
        <f>二年级等级</f>
        <v/>
      </c>
      <c r="S742" s="516" t="str">
        <f>二年级50米跑得分</f>
        <v/>
      </c>
      <c r="T742" s="517" t="str">
        <f>二年级等级</f>
        <v/>
      </c>
      <c r="U742" s="516" t="str">
        <f>二年级坐位体前屈得分</f>
        <v/>
      </c>
      <c r="V742" s="517" t="str">
        <f>二年级等级</f>
        <v/>
      </c>
      <c r="W742" s="516" t="str">
        <f>二年级一分钟跳绳得分</f>
        <v/>
      </c>
      <c r="X742" s="517" t="str">
        <f>二年级等级</f>
        <v/>
      </c>
      <c r="Y742" s="515"/>
      <c r="Z742" s="518"/>
      <c r="AA742" s="533"/>
      <c r="AB742" s="515"/>
      <c r="AC742" s="533" t="str">
        <f>二年级跳绳附加分</f>
        <v/>
      </c>
      <c r="AD742" s="534" t="str">
        <f>二年级标准分</f>
        <v/>
      </c>
      <c r="AE742" s="534" t="str">
        <f>二年级总分</f>
        <v/>
      </c>
      <c r="AF742" s="517" t="str">
        <f>二年级等级</f>
        <v/>
      </c>
    </row>
    <row r="743" spans="1:32">
      <c r="A743" s="476">
        <v>211</v>
      </c>
      <c r="B743" s="477">
        <v>41</v>
      </c>
      <c r="C743" s="586"/>
      <c r="D743" s="587"/>
      <c r="E743" s="586"/>
      <c r="F743" s="473"/>
      <c r="G743" s="608"/>
      <c r="H743" s="475"/>
      <c r="I743" s="613"/>
      <c r="J743" s="614"/>
      <c r="K743" s="622"/>
      <c r="L743" s="649"/>
      <c r="M743" s="644"/>
      <c r="N743" s="505" t="str">
        <f>二年级BMI</f>
        <v/>
      </c>
      <c r="O743" s="499" t="str">
        <f>二年级BMI等级</f>
        <v/>
      </c>
      <c r="P743" s="500" t="str">
        <f>二年级BMI得分</f>
        <v/>
      </c>
      <c r="Q743" s="515" t="str">
        <f>二年级肺活量得分</f>
        <v/>
      </c>
      <c r="R743" s="512" t="str">
        <f>二年级等级</f>
        <v/>
      </c>
      <c r="S743" s="516" t="str">
        <f>二年级50米跑得分</f>
        <v/>
      </c>
      <c r="T743" s="517" t="str">
        <f>二年级等级</f>
        <v/>
      </c>
      <c r="U743" s="516" t="str">
        <f>二年级坐位体前屈得分</f>
        <v/>
      </c>
      <c r="V743" s="517" t="str">
        <f>二年级等级</f>
        <v/>
      </c>
      <c r="W743" s="516" t="str">
        <f>二年级一分钟跳绳得分</f>
        <v/>
      </c>
      <c r="X743" s="517" t="str">
        <f>二年级等级</f>
        <v/>
      </c>
      <c r="Y743" s="515"/>
      <c r="Z743" s="518"/>
      <c r="AA743" s="533"/>
      <c r="AB743" s="515"/>
      <c r="AC743" s="533" t="str">
        <f>二年级跳绳附加分</f>
        <v/>
      </c>
      <c r="AD743" s="534" t="str">
        <f>二年级标准分</f>
        <v/>
      </c>
      <c r="AE743" s="534" t="str">
        <f>二年级总分</f>
        <v/>
      </c>
      <c r="AF743" s="517" t="str">
        <f>二年级等级</f>
        <v/>
      </c>
    </row>
    <row r="744" spans="1:32">
      <c r="A744" s="476">
        <v>211</v>
      </c>
      <c r="B744" s="477">
        <v>42</v>
      </c>
      <c r="C744" s="586"/>
      <c r="D744" s="587"/>
      <c r="E744" s="586"/>
      <c r="F744" s="473"/>
      <c r="G744" s="608"/>
      <c r="H744" s="475"/>
      <c r="I744" s="613"/>
      <c r="J744" s="614"/>
      <c r="K744" s="622"/>
      <c r="L744" s="649"/>
      <c r="M744" s="644"/>
      <c r="N744" s="505" t="str">
        <f>二年级BMI</f>
        <v/>
      </c>
      <c r="O744" s="499" t="str">
        <f>二年级BMI等级</f>
        <v/>
      </c>
      <c r="P744" s="500" t="str">
        <f>二年级BMI得分</f>
        <v/>
      </c>
      <c r="Q744" s="515" t="str">
        <f>二年级肺活量得分</f>
        <v/>
      </c>
      <c r="R744" s="512" t="str">
        <f>二年级等级</f>
        <v/>
      </c>
      <c r="S744" s="516" t="str">
        <f>二年级50米跑得分</f>
        <v/>
      </c>
      <c r="T744" s="517" t="str">
        <f>二年级等级</f>
        <v/>
      </c>
      <c r="U744" s="516" t="str">
        <f>二年级坐位体前屈得分</f>
        <v/>
      </c>
      <c r="V744" s="517" t="str">
        <f>二年级等级</f>
        <v/>
      </c>
      <c r="W744" s="516" t="str">
        <f>二年级一分钟跳绳得分</f>
        <v/>
      </c>
      <c r="X744" s="517" t="str">
        <f>二年级等级</f>
        <v/>
      </c>
      <c r="Y744" s="515"/>
      <c r="Z744" s="518"/>
      <c r="AA744" s="533"/>
      <c r="AB744" s="515"/>
      <c r="AC744" s="533" t="str">
        <f>二年级跳绳附加分</f>
        <v/>
      </c>
      <c r="AD744" s="534" t="str">
        <f>二年级标准分</f>
        <v/>
      </c>
      <c r="AE744" s="534" t="str">
        <f>二年级总分</f>
        <v/>
      </c>
      <c r="AF744" s="517" t="str">
        <f>二年级等级</f>
        <v/>
      </c>
    </row>
    <row r="745" spans="1:32">
      <c r="A745" s="476">
        <v>211</v>
      </c>
      <c r="B745" s="477">
        <v>43</v>
      </c>
      <c r="C745" s="586"/>
      <c r="D745" s="587"/>
      <c r="E745" s="586"/>
      <c r="F745" s="473"/>
      <c r="G745" s="608"/>
      <c r="H745" s="475"/>
      <c r="I745" s="613"/>
      <c r="J745" s="614"/>
      <c r="K745" s="622"/>
      <c r="L745" s="649"/>
      <c r="M745" s="644"/>
      <c r="N745" s="505" t="str">
        <f>二年级BMI</f>
        <v/>
      </c>
      <c r="O745" s="499" t="str">
        <f>二年级BMI等级</f>
        <v/>
      </c>
      <c r="P745" s="500" t="str">
        <f>二年级BMI得分</f>
        <v/>
      </c>
      <c r="Q745" s="515" t="str">
        <f>二年级肺活量得分</f>
        <v/>
      </c>
      <c r="R745" s="512" t="str">
        <f>二年级等级</f>
        <v/>
      </c>
      <c r="S745" s="516" t="str">
        <f>二年级50米跑得分</f>
        <v/>
      </c>
      <c r="T745" s="517" t="str">
        <f>二年级等级</f>
        <v/>
      </c>
      <c r="U745" s="516" t="str">
        <f>二年级坐位体前屈得分</f>
        <v/>
      </c>
      <c r="V745" s="517" t="str">
        <f>二年级等级</f>
        <v/>
      </c>
      <c r="W745" s="516" t="str">
        <f>二年级一分钟跳绳得分</f>
        <v/>
      </c>
      <c r="X745" s="517" t="str">
        <f>二年级等级</f>
        <v/>
      </c>
      <c r="Y745" s="515"/>
      <c r="Z745" s="518"/>
      <c r="AA745" s="533"/>
      <c r="AB745" s="515"/>
      <c r="AC745" s="533" t="str">
        <f>二年级跳绳附加分</f>
        <v/>
      </c>
      <c r="AD745" s="534" t="str">
        <f>二年级标准分</f>
        <v/>
      </c>
      <c r="AE745" s="534" t="str">
        <f>二年级总分</f>
        <v/>
      </c>
      <c r="AF745" s="517" t="str">
        <f>二年级等级</f>
        <v/>
      </c>
    </row>
    <row r="746" spans="1:32">
      <c r="A746" s="476">
        <v>211</v>
      </c>
      <c r="B746" s="477">
        <v>44</v>
      </c>
      <c r="C746" s="586"/>
      <c r="D746" s="587"/>
      <c r="E746" s="586"/>
      <c r="F746" s="473"/>
      <c r="G746" s="608"/>
      <c r="H746" s="475"/>
      <c r="I746" s="613"/>
      <c r="J746" s="614"/>
      <c r="K746" s="622"/>
      <c r="L746" s="649"/>
      <c r="M746" s="644"/>
      <c r="N746" s="505" t="str">
        <f>二年级BMI</f>
        <v/>
      </c>
      <c r="O746" s="499" t="str">
        <f>二年级BMI等级</f>
        <v/>
      </c>
      <c r="P746" s="500" t="str">
        <f>二年级BMI得分</f>
        <v/>
      </c>
      <c r="Q746" s="515" t="str">
        <f>二年级肺活量得分</f>
        <v/>
      </c>
      <c r="R746" s="512" t="str">
        <f>二年级等级</f>
        <v/>
      </c>
      <c r="S746" s="516" t="str">
        <f>二年级50米跑得分</f>
        <v/>
      </c>
      <c r="T746" s="517" t="str">
        <f>二年级等级</f>
        <v/>
      </c>
      <c r="U746" s="516" t="str">
        <f>二年级坐位体前屈得分</f>
        <v/>
      </c>
      <c r="V746" s="517" t="str">
        <f>二年级等级</f>
        <v/>
      </c>
      <c r="W746" s="516" t="str">
        <f>二年级一分钟跳绳得分</f>
        <v/>
      </c>
      <c r="X746" s="517" t="str">
        <f>二年级等级</f>
        <v/>
      </c>
      <c r="Y746" s="515"/>
      <c r="Z746" s="518"/>
      <c r="AA746" s="533"/>
      <c r="AB746" s="515"/>
      <c r="AC746" s="533" t="str">
        <f>二年级跳绳附加分</f>
        <v/>
      </c>
      <c r="AD746" s="534" t="str">
        <f>二年级标准分</f>
        <v/>
      </c>
      <c r="AE746" s="534" t="str">
        <f>二年级总分</f>
        <v/>
      </c>
      <c r="AF746" s="517" t="str">
        <f>二年级等级</f>
        <v/>
      </c>
    </row>
    <row r="747" spans="1:32">
      <c r="A747" s="476">
        <v>211</v>
      </c>
      <c r="B747" s="477">
        <v>45</v>
      </c>
      <c r="C747" s="586"/>
      <c r="D747" s="587"/>
      <c r="E747" s="586"/>
      <c r="F747" s="473"/>
      <c r="G747" s="608"/>
      <c r="H747" s="475"/>
      <c r="I747" s="613"/>
      <c r="J747" s="614"/>
      <c r="K747" s="622"/>
      <c r="L747" s="649"/>
      <c r="M747" s="644"/>
      <c r="N747" s="505" t="str">
        <f>二年级BMI</f>
        <v/>
      </c>
      <c r="O747" s="499" t="str">
        <f>二年级BMI等级</f>
        <v/>
      </c>
      <c r="P747" s="500" t="str">
        <f>二年级BMI得分</f>
        <v/>
      </c>
      <c r="Q747" s="515" t="str">
        <f>二年级肺活量得分</f>
        <v/>
      </c>
      <c r="R747" s="512" t="str">
        <f>二年级等级</f>
        <v/>
      </c>
      <c r="S747" s="516" t="str">
        <f>二年级50米跑得分</f>
        <v/>
      </c>
      <c r="T747" s="517" t="str">
        <f>二年级等级</f>
        <v/>
      </c>
      <c r="U747" s="516" t="str">
        <f>二年级坐位体前屈得分</f>
        <v/>
      </c>
      <c r="V747" s="517" t="str">
        <f>二年级等级</f>
        <v/>
      </c>
      <c r="W747" s="516" t="str">
        <f>二年级一分钟跳绳得分</f>
        <v/>
      </c>
      <c r="X747" s="517" t="str">
        <f>二年级等级</f>
        <v/>
      </c>
      <c r="Y747" s="515"/>
      <c r="Z747" s="518"/>
      <c r="AA747" s="533"/>
      <c r="AB747" s="515"/>
      <c r="AC747" s="533" t="str">
        <f>二年级跳绳附加分</f>
        <v/>
      </c>
      <c r="AD747" s="534" t="str">
        <f>二年级标准分</f>
        <v/>
      </c>
      <c r="AE747" s="534" t="str">
        <f>二年级总分</f>
        <v/>
      </c>
      <c r="AF747" s="517" t="str">
        <f>二年级等级</f>
        <v/>
      </c>
    </row>
    <row r="748" spans="1:32">
      <c r="A748" s="476">
        <v>211</v>
      </c>
      <c r="B748" s="477">
        <v>46</v>
      </c>
      <c r="C748" s="586"/>
      <c r="D748" s="587"/>
      <c r="E748" s="586"/>
      <c r="F748" s="473"/>
      <c r="G748" s="608"/>
      <c r="H748" s="475"/>
      <c r="I748" s="613"/>
      <c r="J748" s="614"/>
      <c r="K748" s="614"/>
      <c r="L748" s="649"/>
      <c r="M748" s="644"/>
      <c r="N748" s="505" t="str">
        <f>二年级BMI</f>
        <v/>
      </c>
      <c r="O748" s="499" t="str">
        <f>二年级BMI等级</f>
        <v/>
      </c>
      <c r="P748" s="500" t="str">
        <f>二年级BMI得分</f>
        <v/>
      </c>
      <c r="Q748" s="515" t="str">
        <f>二年级肺活量得分</f>
        <v/>
      </c>
      <c r="R748" s="512" t="str">
        <f>二年级等级</f>
        <v/>
      </c>
      <c r="S748" s="516" t="str">
        <f>二年级50米跑得分</f>
        <v/>
      </c>
      <c r="T748" s="517" t="str">
        <f>二年级等级</f>
        <v/>
      </c>
      <c r="U748" s="516" t="str">
        <f>二年级坐位体前屈得分</f>
        <v/>
      </c>
      <c r="V748" s="517" t="str">
        <f>二年级等级</f>
        <v/>
      </c>
      <c r="W748" s="516" t="str">
        <f>二年级一分钟跳绳得分</f>
        <v/>
      </c>
      <c r="X748" s="517" t="str">
        <f>二年级等级</f>
        <v/>
      </c>
      <c r="Y748" s="515"/>
      <c r="Z748" s="518"/>
      <c r="AA748" s="533"/>
      <c r="AB748" s="515"/>
      <c r="AC748" s="533" t="str">
        <f>二年级跳绳附加分</f>
        <v/>
      </c>
      <c r="AD748" s="534" t="str">
        <f>二年级标准分</f>
        <v/>
      </c>
      <c r="AE748" s="534" t="str">
        <f>二年级总分</f>
        <v/>
      </c>
      <c r="AF748" s="517" t="str">
        <f>二年级等级</f>
        <v/>
      </c>
    </row>
    <row r="749" spans="1:32">
      <c r="A749" s="476">
        <v>211</v>
      </c>
      <c r="B749" s="477">
        <v>47</v>
      </c>
      <c r="C749" s="586"/>
      <c r="D749" s="587"/>
      <c r="E749" s="586"/>
      <c r="F749" s="473"/>
      <c r="G749" s="608"/>
      <c r="H749" s="475"/>
      <c r="I749" s="613"/>
      <c r="J749" s="614"/>
      <c r="K749" s="614"/>
      <c r="L749" s="649"/>
      <c r="M749" s="644"/>
      <c r="N749" s="505" t="str">
        <f>二年级BMI</f>
        <v/>
      </c>
      <c r="O749" s="499" t="str">
        <f>二年级BMI等级</f>
        <v/>
      </c>
      <c r="P749" s="500" t="str">
        <f>二年级BMI得分</f>
        <v/>
      </c>
      <c r="Q749" s="515" t="str">
        <f>二年级肺活量得分</f>
        <v/>
      </c>
      <c r="R749" s="512" t="str">
        <f>二年级等级</f>
        <v/>
      </c>
      <c r="S749" s="516" t="str">
        <f>二年级50米跑得分</f>
        <v/>
      </c>
      <c r="T749" s="517" t="str">
        <f>二年级等级</f>
        <v/>
      </c>
      <c r="U749" s="516" t="str">
        <f>二年级坐位体前屈得分</f>
        <v/>
      </c>
      <c r="V749" s="517" t="str">
        <f>二年级等级</f>
        <v/>
      </c>
      <c r="W749" s="516" t="str">
        <f>二年级一分钟跳绳得分</f>
        <v/>
      </c>
      <c r="X749" s="517" t="str">
        <f>二年级等级</f>
        <v/>
      </c>
      <c r="Y749" s="515"/>
      <c r="Z749" s="518"/>
      <c r="AA749" s="533"/>
      <c r="AB749" s="515"/>
      <c r="AC749" s="533" t="str">
        <f>二年级跳绳附加分</f>
        <v/>
      </c>
      <c r="AD749" s="534" t="str">
        <f>二年级标准分</f>
        <v/>
      </c>
      <c r="AE749" s="534" t="str">
        <f>二年级总分</f>
        <v/>
      </c>
      <c r="AF749" s="517" t="str">
        <f>二年级等级</f>
        <v/>
      </c>
    </row>
    <row r="750" spans="1:32">
      <c r="A750" s="476">
        <v>211</v>
      </c>
      <c r="B750" s="477">
        <v>48</v>
      </c>
      <c r="C750" s="586"/>
      <c r="D750" s="587"/>
      <c r="E750" s="586"/>
      <c r="F750" s="473"/>
      <c r="G750" s="608"/>
      <c r="H750" s="475"/>
      <c r="I750" s="613"/>
      <c r="J750" s="614"/>
      <c r="K750" s="614"/>
      <c r="L750" s="649"/>
      <c r="M750" s="644"/>
      <c r="N750" s="505" t="str">
        <f>二年级BMI</f>
        <v/>
      </c>
      <c r="O750" s="499" t="str">
        <f>二年级BMI等级</f>
        <v/>
      </c>
      <c r="P750" s="500" t="str">
        <f>二年级BMI得分</f>
        <v/>
      </c>
      <c r="Q750" s="515" t="str">
        <f>二年级肺活量得分</f>
        <v/>
      </c>
      <c r="R750" s="512" t="str">
        <f>二年级等级</f>
        <v/>
      </c>
      <c r="S750" s="516" t="str">
        <f>二年级50米跑得分</f>
        <v/>
      </c>
      <c r="T750" s="517" t="str">
        <f>二年级等级</f>
        <v/>
      </c>
      <c r="U750" s="516" t="str">
        <f>二年级坐位体前屈得分</f>
        <v/>
      </c>
      <c r="V750" s="517" t="str">
        <f>二年级等级</f>
        <v/>
      </c>
      <c r="W750" s="516" t="str">
        <f>二年级一分钟跳绳得分</f>
        <v/>
      </c>
      <c r="X750" s="517" t="str">
        <f>二年级等级</f>
        <v/>
      </c>
      <c r="Y750" s="515"/>
      <c r="Z750" s="518"/>
      <c r="AA750" s="533"/>
      <c r="AB750" s="515"/>
      <c r="AC750" s="533" t="str">
        <f>二年级跳绳附加分</f>
        <v/>
      </c>
      <c r="AD750" s="534" t="str">
        <f>二年级标准分</f>
        <v/>
      </c>
      <c r="AE750" s="534" t="str">
        <f>二年级总分</f>
        <v/>
      </c>
      <c r="AF750" s="517" t="str">
        <f>二年级等级</f>
        <v/>
      </c>
    </row>
    <row r="751" spans="1:32">
      <c r="A751" s="476">
        <v>211</v>
      </c>
      <c r="B751" s="477">
        <v>49</v>
      </c>
      <c r="C751" s="586"/>
      <c r="D751" s="587"/>
      <c r="E751" s="586"/>
      <c r="F751" s="473"/>
      <c r="G751" s="612"/>
      <c r="H751" s="475"/>
      <c r="I751" s="613"/>
      <c r="J751" s="614"/>
      <c r="K751" s="614"/>
      <c r="L751" s="649"/>
      <c r="M751" s="644"/>
      <c r="N751" s="505" t="str">
        <f>二年级BMI</f>
        <v/>
      </c>
      <c r="O751" s="499" t="str">
        <f>二年级BMI等级</f>
        <v/>
      </c>
      <c r="P751" s="500" t="str">
        <f>二年级BMI得分</f>
        <v/>
      </c>
      <c r="Q751" s="515" t="str">
        <f>二年级肺活量得分</f>
        <v/>
      </c>
      <c r="R751" s="512" t="str">
        <f>二年级等级</f>
        <v/>
      </c>
      <c r="S751" s="516" t="str">
        <f>二年级50米跑得分</f>
        <v/>
      </c>
      <c r="T751" s="517" t="str">
        <f>二年级等级</f>
        <v/>
      </c>
      <c r="U751" s="516" t="str">
        <f>二年级坐位体前屈得分</f>
        <v/>
      </c>
      <c r="V751" s="517" t="str">
        <f>二年级等级</f>
        <v/>
      </c>
      <c r="W751" s="516" t="str">
        <f>二年级一分钟跳绳得分</f>
        <v/>
      </c>
      <c r="X751" s="517" t="str">
        <f>二年级等级</f>
        <v/>
      </c>
      <c r="Y751" s="515"/>
      <c r="Z751" s="518"/>
      <c r="AA751" s="533"/>
      <c r="AB751" s="515"/>
      <c r="AC751" s="533" t="str">
        <f>二年级跳绳附加分</f>
        <v/>
      </c>
      <c r="AD751" s="534" t="str">
        <f>二年级标准分</f>
        <v/>
      </c>
      <c r="AE751" s="534" t="str">
        <f>二年级总分</f>
        <v/>
      </c>
      <c r="AF751" s="517" t="str">
        <f>二年级等级</f>
        <v/>
      </c>
    </row>
    <row r="752" spans="1:32">
      <c r="A752" s="476">
        <v>211</v>
      </c>
      <c r="B752" s="477">
        <v>50</v>
      </c>
      <c r="C752" s="586"/>
      <c r="D752" s="587"/>
      <c r="E752" s="586"/>
      <c r="F752" s="473"/>
      <c r="G752" s="612"/>
      <c r="H752" s="475"/>
      <c r="I752" s="613"/>
      <c r="J752" s="614"/>
      <c r="K752" s="614"/>
      <c r="L752" s="649"/>
      <c r="M752" s="644"/>
      <c r="N752" s="505" t="str">
        <f>二年级BMI</f>
        <v/>
      </c>
      <c r="O752" s="499" t="str">
        <f>二年级BMI等级</f>
        <v/>
      </c>
      <c r="P752" s="500" t="str">
        <f>二年级BMI得分</f>
        <v/>
      </c>
      <c r="Q752" s="515" t="str">
        <f>二年级肺活量得分</f>
        <v/>
      </c>
      <c r="R752" s="512" t="str">
        <f>二年级等级</f>
        <v/>
      </c>
      <c r="S752" s="516" t="str">
        <f>二年级50米跑得分</f>
        <v/>
      </c>
      <c r="T752" s="517" t="str">
        <f>二年级等级</f>
        <v/>
      </c>
      <c r="U752" s="516" t="str">
        <f>二年级坐位体前屈得分</f>
        <v/>
      </c>
      <c r="V752" s="517" t="str">
        <f>二年级等级</f>
        <v/>
      </c>
      <c r="W752" s="516" t="str">
        <f>二年级一分钟跳绳得分</f>
        <v/>
      </c>
      <c r="X752" s="517" t="str">
        <f>二年级等级</f>
        <v/>
      </c>
      <c r="Y752" s="515"/>
      <c r="Z752" s="518"/>
      <c r="AA752" s="533"/>
      <c r="AB752" s="515"/>
      <c r="AC752" s="533" t="str">
        <f>二年级跳绳附加分</f>
        <v/>
      </c>
      <c r="AD752" s="534" t="str">
        <f>二年级标准分</f>
        <v/>
      </c>
      <c r="AE752" s="534" t="str">
        <f>二年级总分</f>
        <v/>
      </c>
      <c r="AF752" s="517" t="str">
        <f>二年级等级</f>
        <v/>
      </c>
    </row>
    <row r="753" spans="1:32">
      <c r="A753" s="476">
        <v>211</v>
      </c>
      <c r="B753" s="477">
        <v>51</v>
      </c>
      <c r="C753" s="586"/>
      <c r="D753" s="587"/>
      <c r="E753" s="586"/>
      <c r="F753" s="473"/>
      <c r="G753" s="608"/>
      <c r="H753" s="475"/>
      <c r="I753" s="613"/>
      <c r="J753" s="614"/>
      <c r="K753" s="614"/>
      <c r="L753" s="649"/>
      <c r="M753" s="644"/>
      <c r="N753" s="505" t="str">
        <f>二年级BMI</f>
        <v/>
      </c>
      <c r="O753" s="499" t="str">
        <f>二年级BMI等级</f>
        <v/>
      </c>
      <c r="P753" s="500" t="str">
        <f>二年级BMI得分</f>
        <v/>
      </c>
      <c r="Q753" s="515" t="str">
        <f>二年级肺活量得分</f>
        <v/>
      </c>
      <c r="R753" s="512" t="str">
        <f>二年级等级</f>
        <v/>
      </c>
      <c r="S753" s="516" t="str">
        <f>二年级50米跑得分</f>
        <v/>
      </c>
      <c r="T753" s="517" t="str">
        <f>二年级等级</f>
        <v/>
      </c>
      <c r="U753" s="516" t="str">
        <f>二年级坐位体前屈得分</f>
        <v/>
      </c>
      <c r="V753" s="517" t="str">
        <f>二年级等级</f>
        <v/>
      </c>
      <c r="W753" s="516" t="str">
        <f>二年级一分钟跳绳得分</f>
        <v/>
      </c>
      <c r="X753" s="517" t="str">
        <f>二年级等级</f>
        <v/>
      </c>
      <c r="Y753" s="515"/>
      <c r="Z753" s="518"/>
      <c r="AA753" s="533"/>
      <c r="AB753" s="515"/>
      <c r="AC753" s="533" t="str">
        <f>二年级跳绳附加分</f>
        <v/>
      </c>
      <c r="AD753" s="534" t="str">
        <f>二年级标准分</f>
        <v/>
      </c>
      <c r="AE753" s="534" t="str">
        <f>二年级总分</f>
        <v/>
      </c>
      <c r="AF753" s="517" t="str">
        <f>二年级等级</f>
        <v/>
      </c>
    </row>
    <row r="754" spans="1:32">
      <c r="A754" s="476">
        <v>211</v>
      </c>
      <c r="B754" s="477">
        <v>52</v>
      </c>
      <c r="C754" s="586"/>
      <c r="D754" s="587"/>
      <c r="E754" s="586"/>
      <c r="F754" s="473"/>
      <c r="G754" s="608"/>
      <c r="H754" s="475"/>
      <c r="I754" s="613"/>
      <c r="J754" s="614"/>
      <c r="K754" s="614"/>
      <c r="L754" s="649"/>
      <c r="M754" s="644"/>
      <c r="N754" s="505" t="str">
        <f>二年级BMI</f>
        <v/>
      </c>
      <c r="O754" s="499" t="str">
        <f>二年级BMI等级</f>
        <v/>
      </c>
      <c r="P754" s="500" t="str">
        <f>二年级BMI得分</f>
        <v/>
      </c>
      <c r="Q754" s="515" t="str">
        <f>二年级肺活量得分</f>
        <v/>
      </c>
      <c r="R754" s="512" t="str">
        <f>二年级等级</f>
        <v/>
      </c>
      <c r="S754" s="516" t="str">
        <f>二年级50米跑得分</f>
        <v/>
      </c>
      <c r="T754" s="517" t="str">
        <f>二年级等级</f>
        <v/>
      </c>
      <c r="U754" s="516" t="str">
        <f>二年级坐位体前屈得分</f>
        <v/>
      </c>
      <c r="V754" s="517" t="str">
        <f>二年级等级</f>
        <v/>
      </c>
      <c r="W754" s="516" t="str">
        <f>二年级一分钟跳绳得分</f>
        <v/>
      </c>
      <c r="X754" s="517" t="str">
        <f>二年级等级</f>
        <v/>
      </c>
      <c r="Y754" s="515"/>
      <c r="Z754" s="518"/>
      <c r="AA754" s="533"/>
      <c r="AB754" s="515"/>
      <c r="AC754" s="533" t="str">
        <f>二年级跳绳附加分</f>
        <v/>
      </c>
      <c r="AD754" s="534" t="str">
        <f>二年级标准分</f>
        <v/>
      </c>
      <c r="AE754" s="534" t="str">
        <f>二年级总分</f>
        <v/>
      </c>
      <c r="AF754" s="517" t="str">
        <f>二年级等级</f>
        <v/>
      </c>
    </row>
    <row r="755" spans="1:32">
      <c r="A755" s="476">
        <v>211</v>
      </c>
      <c r="B755" s="477">
        <v>53</v>
      </c>
      <c r="C755" s="586"/>
      <c r="D755" s="587"/>
      <c r="E755" s="586"/>
      <c r="F755" s="473"/>
      <c r="G755" s="608"/>
      <c r="H755" s="475"/>
      <c r="I755" s="613"/>
      <c r="J755" s="614"/>
      <c r="K755" s="614"/>
      <c r="L755" s="649"/>
      <c r="M755" s="644"/>
      <c r="N755" s="505" t="str">
        <f>二年级BMI</f>
        <v/>
      </c>
      <c r="O755" s="499" t="str">
        <f>二年级BMI等级</f>
        <v/>
      </c>
      <c r="P755" s="500" t="str">
        <f>二年级BMI得分</f>
        <v/>
      </c>
      <c r="Q755" s="515" t="str">
        <f>二年级肺活量得分</f>
        <v/>
      </c>
      <c r="R755" s="512" t="str">
        <f>二年级等级</f>
        <v/>
      </c>
      <c r="S755" s="516" t="str">
        <f>二年级50米跑得分</f>
        <v/>
      </c>
      <c r="T755" s="517" t="str">
        <f>二年级等级</f>
        <v/>
      </c>
      <c r="U755" s="516" t="str">
        <f>二年级坐位体前屈得分</f>
        <v/>
      </c>
      <c r="V755" s="517" t="str">
        <f>二年级等级</f>
        <v/>
      </c>
      <c r="W755" s="516" t="str">
        <f>二年级一分钟跳绳得分</f>
        <v/>
      </c>
      <c r="X755" s="517" t="str">
        <f>二年级等级</f>
        <v/>
      </c>
      <c r="Y755" s="515"/>
      <c r="Z755" s="518"/>
      <c r="AA755" s="533"/>
      <c r="AB755" s="515"/>
      <c r="AC755" s="533" t="str">
        <f>二年级跳绳附加分</f>
        <v/>
      </c>
      <c r="AD755" s="534" t="str">
        <f>二年级标准分</f>
        <v/>
      </c>
      <c r="AE755" s="534" t="str">
        <f>二年级总分</f>
        <v/>
      </c>
      <c r="AF755" s="517" t="str">
        <f>二年级等级</f>
        <v/>
      </c>
    </row>
    <row r="756" spans="1:32">
      <c r="A756" s="476">
        <v>211</v>
      </c>
      <c r="B756" s="477">
        <v>54</v>
      </c>
      <c r="C756" s="586"/>
      <c r="D756" s="587"/>
      <c r="E756" s="586"/>
      <c r="F756" s="473"/>
      <c r="G756" s="608"/>
      <c r="H756" s="475"/>
      <c r="I756" s="613"/>
      <c r="J756" s="614"/>
      <c r="K756" s="614"/>
      <c r="L756" s="649"/>
      <c r="M756" s="644"/>
      <c r="N756" s="505" t="str">
        <f>二年级BMI</f>
        <v/>
      </c>
      <c r="O756" s="499" t="str">
        <f>二年级BMI等级</f>
        <v/>
      </c>
      <c r="P756" s="500" t="str">
        <f>二年级BMI得分</f>
        <v/>
      </c>
      <c r="Q756" s="515" t="str">
        <f>二年级肺活量得分</f>
        <v/>
      </c>
      <c r="R756" s="512" t="str">
        <f>二年级等级</f>
        <v/>
      </c>
      <c r="S756" s="516" t="str">
        <f>二年级50米跑得分</f>
        <v/>
      </c>
      <c r="T756" s="517" t="str">
        <f>二年级等级</f>
        <v/>
      </c>
      <c r="U756" s="516" t="str">
        <f>二年级坐位体前屈得分</f>
        <v/>
      </c>
      <c r="V756" s="517" t="str">
        <f>二年级等级</f>
        <v/>
      </c>
      <c r="W756" s="516" t="str">
        <f>二年级一分钟跳绳得分</f>
        <v/>
      </c>
      <c r="X756" s="517" t="str">
        <f>二年级等级</f>
        <v/>
      </c>
      <c r="Y756" s="515"/>
      <c r="Z756" s="518"/>
      <c r="AA756" s="533"/>
      <c r="AB756" s="515"/>
      <c r="AC756" s="533" t="str">
        <f>二年级跳绳附加分</f>
        <v/>
      </c>
      <c r="AD756" s="534" t="str">
        <f>二年级标准分</f>
        <v/>
      </c>
      <c r="AE756" s="534" t="str">
        <f>二年级总分</f>
        <v/>
      </c>
      <c r="AF756" s="517" t="str">
        <f>二年级等级</f>
        <v/>
      </c>
    </row>
    <row r="757" spans="1:32">
      <c r="A757" s="476">
        <v>211</v>
      </c>
      <c r="B757" s="477">
        <v>55</v>
      </c>
      <c r="C757" s="586"/>
      <c r="D757" s="587"/>
      <c r="E757" s="586"/>
      <c r="F757" s="473"/>
      <c r="G757" s="608"/>
      <c r="H757" s="475"/>
      <c r="I757" s="613"/>
      <c r="J757" s="614"/>
      <c r="K757" s="614"/>
      <c r="L757" s="649"/>
      <c r="M757" s="644"/>
      <c r="N757" s="505" t="str">
        <f>二年级BMI</f>
        <v/>
      </c>
      <c r="O757" s="499" t="str">
        <f>二年级BMI等级</f>
        <v/>
      </c>
      <c r="P757" s="500" t="str">
        <f>二年级BMI得分</f>
        <v/>
      </c>
      <c r="Q757" s="515" t="str">
        <f>二年级肺活量得分</f>
        <v/>
      </c>
      <c r="R757" s="512" t="str">
        <f>二年级等级</f>
        <v/>
      </c>
      <c r="S757" s="516" t="str">
        <f>二年级50米跑得分</f>
        <v/>
      </c>
      <c r="T757" s="517" t="str">
        <f>二年级等级</f>
        <v/>
      </c>
      <c r="U757" s="516" t="str">
        <f>二年级坐位体前屈得分</f>
        <v/>
      </c>
      <c r="V757" s="517" t="str">
        <f>二年级等级</f>
        <v/>
      </c>
      <c r="W757" s="516" t="str">
        <f>二年级一分钟跳绳得分</f>
        <v/>
      </c>
      <c r="X757" s="517" t="str">
        <f>二年级等级</f>
        <v/>
      </c>
      <c r="Y757" s="515"/>
      <c r="Z757" s="518"/>
      <c r="AA757" s="533"/>
      <c r="AB757" s="515"/>
      <c r="AC757" s="533" t="str">
        <f>二年级跳绳附加分</f>
        <v/>
      </c>
      <c r="AD757" s="534" t="str">
        <f>二年级标准分</f>
        <v/>
      </c>
      <c r="AE757" s="534" t="str">
        <f>二年级总分</f>
        <v/>
      </c>
      <c r="AF757" s="517" t="str">
        <f>二年级等级</f>
        <v/>
      </c>
    </row>
    <row r="758" spans="1:32">
      <c r="A758" s="476">
        <v>211</v>
      </c>
      <c r="B758" s="477">
        <v>56</v>
      </c>
      <c r="C758" s="586"/>
      <c r="D758" s="587"/>
      <c r="E758" s="586"/>
      <c r="F758" s="473"/>
      <c r="G758" s="608"/>
      <c r="H758" s="475"/>
      <c r="I758" s="613"/>
      <c r="J758" s="614"/>
      <c r="K758" s="614"/>
      <c r="L758" s="649"/>
      <c r="M758" s="644"/>
      <c r="N758" s="505" t="str">
        <f>二年级BMI</f>
        <v/>
      </c>
      <c r="O758" s="499" t="str">
        <f>二年级BMI等级</f>
        <v/>
      </c>
      <c r="P758" s="500" t="str">
        <f>二年级BMI得分</f>
        <v/>
      </c>
      <c r="Q758" s="515" t="str">
        <f>二年级肺活量得分</f>
        <v/>
      </c>
      <c r="R758" s="512" t="str">
        <f>二年级等级</f>
        <v/>
      </c>
      <c r="S758" s="516" t="str">
        <f>二年级50米跑得分</f>
        <v/>
      </c>
      <c r="T758" s="517" t="str">
        <f>二年级等级</f>
        <v/>
      </c>
      <c r="U758" s="516" t="str">
        <f>二年级坐位体前屈得分</f>
        <v/>
      </c>
      <c r="V758" s="517" t="str">
        <f>二年级等级</f>
        <v/>
      </c>
      <c r="W758" s="516" t="str">
        <f>二年级一分钟跳绳得分</f>
        <v/>
      </c>
      <c r="X758" s="517" t="str">
        <f>二年级等级</f>
        <v/>
      </c>
      <c r="Y758" s="515"/>
      <c r="Z758" s="518"/>
      <c r="AA758" s="533"/>
      <c r="AB758" s="515"/>
      <c r="AC758" s="533" t="str">
        <f>二年级跳绳附加分</f>
        <v/>
      </c>
      <c r="AD758" s="534" t="str">
        <f>二年级标准分</f>
        <v/>
      </c>
      <c r="AE758" s="534" t="str">
        <f>二年级总分</f>
        <v/>
      </c>
      <c r="AF758" s="517" t="str">
        <f>二年级等级</f>
        <v/>
      </c>
    </row>
    <row r="759" spans="1:32">
      <c r="A759" s="476">
        <v>211</v>
      </c>
      <c r="B759" s="477">
        <v>57</v>
      </c>
      <c r="C759" s="586"/>
      <c r="D759" s="587"/>
      <c r="E759" s="586"/>
      <c r="F759" s="473"/>
      <c r="G759" s="608"/>
      <c r="H759" s="475"/>
      <c r="I759" s="613"/>
      <c r="J759" s="614"/>
      <c r="K759" s="614"/>
      <c r="L759" s="649"/>
      <c r="M759" s="644"/>
      <c r="N759" s="505" t="str">
        <f>二年级BMI</f>
        <v/>
      </c>
      <c r="O759" s="499" t="str">
        <f>二年级BMI等级</f>
        <v/>
      </c>
      <c r="P759" s="500" t="str">
        <f>二年级BMI得分</f>
        <v/>
      </c>
      <c r="Q759" s="515" t="str">
        <f>二年级肺活量得分</f>
        <v/>
      </c>
      <c r="R759" s="512" t="str">
        <f>二年级等级</f>
        <v/>
      </c>
      <c r="S759" s="516" t="str">
        <f>二年级50米跑得分</f>
        <v/>
      </c>
      <c r="T759" s="517" t="str">
        <f>二年级等级</f>
        <v/>
      </c>
      <c r="U759" s="516" t="str">
        <f>二年级坐位体前屈得分</f>
        <v/>
      </c>
      <c r="V759" s="517" t="str">
        <f>二年级等级</f>
        <v/>
      </c>
      <c r="W759" s="516" t="str">
        <f>二年级一分钟跳绳得分</f>
        <v/>
      </c>
      <c r="X759" s="517" t="str">
        <f>二年级等级</f>
        <v/>
      </c>
      <c r="Y759" s="515"/>
      <c r="Z759" s="518"/>
      <c r="AA759" s="533"/>
      <c r="AB759" s="515"/>
      <c r="AC759" s="533" t="str">
        <f>二年级跳绳附加分</f>
        <v/>
      </c>
      <c r="AD759" s="534" t="str">
        <f>二年级标准分</f>
        <v/>
      </c>
      <c r="AE759" s="534" t="str">
        <f>二年级总分</f>
        <v/>
      </c>
      <c r="AF759" s="517" t="str">
        <f>二年级等级</f>
        <v/>
      </c>
    </row>
    <row r="760" spans="1:32">
      <c r="A760" s="476">
        <v>211</v>
      </c>
      <c r="B760" s="477">
        <v>58</v>
      </c>
      <c r="C760" s="586"/>
      <c r="D760" s="587"/>
      <c r="E760" s="586"/>
      <c r="F760" s="473"/>
      <c r="G760" s="608"/>
      <c r="H760" s="475"/>
      <c r="I760" s="613"/>
      <c r="J760" s="614"/>
      <c r="K760" s="614"/>
      <c r="L760" s="649"/>
      <c r="M760" s="644"/>
      <c r="N760" s="505" t="str">
        <f>二年级BMI</f>
        <v/>
      </c>
      <c r="O760" s="499" t="str">
        <f>二年级BMI等级</f>
        <v/>
      </c>
      <c r="P760" s="500" t="str">
        <f>二年级BMI得分</f>
        <v/>
      </c>
      <c r="Q760" s="515" t="str">
        <f>二年级肺活量得分</f>
        <v/>
      </c>
      <c r="R760" s="512" t="str">
        <f>二年级等级</f>
        <v/>
      </c>
      <c r="S760" s="516" t="str">
        <f>二年级50米跑得分</f>
        <v/>
      </c>
      <c r="T760" s="517" t="str">
        <f>二年级等级</f>
        <v/>
      </c>
      <c r="U760" s="516" t="str">
        <f>二年级坐位体前屈得分</f>
        <v/>
      </c>
      <c r="V760" s="517" t="str">
        <f>二年级等级</f>
        <v/>
      </c>
      <c r="W760" s="516" t="str">
        <f>二年级一分钟跳绳得分</f>
        <v/>
      </c>
      <c r="X760" s="517" t="str">
        <f>二年级等级</f>
        <v/>
      </c>
      <c r="Y760" s="515"/>
      <c r="Z760" s="518"/>
      <c r="AA760" s="533"/>
      <c r="AB760" s="515"/>
      <c r="AC760" s="533" t="str">
        <f>二年级跳绳附加分</f>
        <v/>
      </c>
      <c r="AD760" s="534" t="str">
        <f>二年级标准分</f>
        <v/>
      </c>
      <c r="AE760" s="534" t="str">
        <f>二年级总分</f>
        <v/>
      </c>
      <c r="AF760" s="517" t="str">
        <f>二年级等级</f>
        <v/>
      </c>
    </row>
    <row r="761" spans="1:32">
      <c r="A761" s="476">
        <v>211</v>
      </c>
      <c r="B761" s="477">
        <v>59</v>
      </c>
      <c r="C761" s="586"/>
      <c r="D761" s="587"/>
      <c r="E761" s="586"/>
      <c r="F761" s="473"/>
      <c r="G761" s="608"/>
      <c r="H761" s="475"/>
      <c r="I761" s="613"/>
      <c r="J761" s="614"/>
      <c r="K761" s="614"/>
      <c r="L761" s="649"/>
      <c r="M761" s="644"/>
      <c r="N761" s="505" t="str">
        <f>二年级BMI</f>
        <v/>
      </c>
      <c r="O761" s="499" t="str">
        <f>二年级BMI等级</f>
        <v/>
      </c>
      <c r="P761" s="500" t="str">
        <f>二年级BMI得分</f>
        <v/>
      </c>
      <c r="Q761" s="515" t="str">
        <f>二年级肺活量得分</f>
        <v/>
      </c>
      <c r="R761" s="512" t="str">
        <f>二年级等级</f>
        <v/>
      </c>
      <c r="S761" s="516" t="str">
        <f>二年级50米跑得分</f>
        <v/>
      </c>
      <c r="T761" s="517" t="str">
        <f>二年级等级</f>
        <v/>
      </c>
      <c r="U761" s="516" t="str">
        <f>二年级坐位体前屈得分</f>
        <v/>
      </c>
      <c r="V761" s="517" t="str">
        <f>二年级等级</f>
        <v/>
      </c>
      <c r="W761" s="516" t="str">
        <f>二年级一分钟跳绳得分</f>
        <v/>
      </c>
      <c r="X761" s="517" t="str">
        <f>二年级等级</f>
        <v/>
      </c>
      <c r="Y761" s="515"/>
      <c r="Z761" s="518"/>
      <c r="AA761" s="533"/>
      <c r="AB761" s="515"/>
      <c r="AC761" s="533" t="str">
        <f>二年级跳绳附加分</f>
        <v/>
      </c>
      <c r="AD761" s="534" t="str">
        <f>二年级标准分</f>
        <v/>
      </c>
      <c r="AE761" s="534" t="str">
        <f>二年级总分</f>
        <v/>
      </c>
      <c r="AF761" s="517" t="str">
        <f>二年级等级</f>
        <v/>
      </c>
    </row>
    <row r="762" spans="1:32">
      <c r="A762" s="476">
        <v>211</v>
      </c>
      <c r="B762" s="477">
        <v>60</v>
      </c>
      <c r="C762" s="586"/>
      <c r="D762" s="587"/>
      <c r="E762" s="586"/>
      <c r="F762" s="473"/>
      <c r="G762" s="608"/>
      <c r="H762" s="475"/>
      <c r="I762" s="613"/>
      <c r="J762" s="614"/>
      <c r="K762" s="614"/>
      <c r="L762" s="649"/>
      <c r="M762" s="644"/>
      <c r="N762" s="505" t="str">
        <f>二年级BMI</f>
        <v/>
      </c>
      <c r="O762" s="499" t="str">
        <f>二年级BMI等级</f>
        <v/>
      </c>
      <c r="P762" s="500" t="str">
        <f>二年级BMI得分</f>
        <v/>
      </c>
      <c r="Q762" s="515" t="str">
        <f>二年级肺活量得分</f>
        <v/>
      </c>
      <c r="R762" s="512" t="str">
        <f>二年级等级</f>
        <v/>
      </c>
      <c r="S762" s="516" t="str">
        <f>二年级50米跑得分</f>
        <v/>
      </c>
      <c r="T762" s="517" t="str">
        <f>二年级等级</f>
        <v/>
      </c>
      <c r="U762" s="516" t="str">
        <f>二年级坐位体前屈得分</f>
        <v/>
      </c>
      <c r="V762" s="517" t="str">
        <f>二年级等级</f>
        <v/>
      </c>
      <c r="W762" s="516" t="str">
        <f>二年级一分钟跳绳得分</f>
        <v/>
      </c>
      <c r="X762" s="517" t="str">
        <f>二年级等级</f>
        <v/>
      </c>
      <c r="Y762" s="515"/>
      <c r="Z762" s="518"/>
      <c r="AA762" s="533"/>
      <c r="AB762" s="515"/>
      <c r="AC762" s="533" t="str">
        <f>二年级跳绳附加分</f>
        <v/>
      </c>
      <c r="AD762" s="534" t="str">
        <f>二年级标准分</f>
        <v/>
      </c>
      <c r="AE762" s="534" t="str">
        <f>二年级总分</f>
        <v/>
      </c>
      <c r="AF762" s="517" t="str">
        <f>二年级等级</f>
        <v/>
      </c>
    </row>
    <row r="763" spans="1:32">
      <c r="A763" s="476">
        <v>211</v>
      </c>
      <c r="B763" s="477">
        <v>61</v>
      </c>
      <c r="C763" s="586"/>
      <c r="D763" s="587"/>
      <c r="E763" s="586"/>
      <c r="F763" s="473"/>
      <c r="G763" s="608"/>
      <c r="H763" s="475"/>
      <c r="I763" s="613"/>
      <c r="J763" s="614"/>
      <c r="K763" s="614"/>
      <c r="L763" s="649"/>
      <c r="M763" s="644"/>
      <c r="N763" s="505" t="str">
        <f>二年级BMI</f>
        <v/>
      </c>
      <c r="O763" s="499" t="str">
        <f>二年级BMI等级</f>
        <v/>
      </c>
      <c r="P763" s="500" t="str">
        <f>二年级BMI得分</f>
        <v/>
      </c>
      <c r="Q763" s="515" t="str">
        <f>二年级肺活量得分</f>
        <v/>
      </c>
      <c r="R763" s="512" t="str">
        <f>二年级等级</f>
        <v/>
      </c>
      <c r="S763" s="516" t="str">
        <f>二年级50米跑得分</f>
        <v/>
      </c>
      <c r="T763" s="517" t="str">
        <f>二年级等级</f>
        <v/>
      </c>
      <c r="U763" s="516" t="str">
        <f>二年级坐位体前屈得分</f>
        <v/>
      </c>
      <c r="V763" s="517" t="str">
        <f>二年级等级</f>
        <v/>
      </c>
      <c r="W763" s="516" t="str">
        <f>二年级一分钟跳绳得分</f>
        <v/>
      </c>
      <c r="X763" s="517" t="str">
        <f>二年级等级</f>
        <v/>
      </c>
      <c r="Y763" s="515"/>
      <c r="Z763" s="518"/>
      <c r="AA763" s="533"/>
      <c r="AB763" s="515"/>
      <c r="AC763" s="533" t="str">
        <f>二年级跳绳附加分</f>
        <v/>
      </c>
      <c r="AD763" s="534" t="str">
        <f>二年级标准分</f>
        <v/>
      </c>
      <c r="AE763" s="534" t="str">
        <f>二年级总分</f>
        <v/>
      </c>
      <c r="AF763" s="517" t="str">
        <f>二年级等级</f>
        <v/>
      </c>
    </row>
    <row r="764" spans="1:32">
      <c r="A764" s="476">
        <v>211</v>
      </c>
      <c r="B764" s="477">
        <v>62</v>
      </c>
      <c r="C764" s="586"/>
      <c r="D764" s="587"/>
      <c r="E764" s="586"/>
      <c r="F764" s="473"/>
      <c r="G764" s="608"/>
      <c r="H764" s="475"/>
      <c r="I764" s="613"/>
      <c r="J764" s="614"/>
      <c r="K764" s="614"/>
      <c r="L764" s="649"/>
      <c r="M764" s="644"/>
      <c r="N764" s="505" t="str">
        <f>二年级BMI</f>
        <v/>
      </c>
      <c r="O764" s="499" t="str">
        <f>二年级BMI等级</f>
        <v/>
      </c>
      <c r="P764" s="500" t="str">
        <f>二年级BMI得分</f>
        <v/>
      </c>
      <c r="Q764" s="515" t="str">
        <f>二年级肺活量得分</f>
        <v/>
      </c>
      <c r="R764" s="512" t="str">
        <f>二年级等级</f>
        <v/>
      </c>
      <c r="S764" s="516" t="str">
        <f>二年级50米跑得分</f>
        <v/>
      </c>
      <c r="T764" s="517" t="str">
        <f>二年级等级</f>
        <v/>
      </c>
      <c r="U764" s="516" t="str">
        <f>二年级坐位体前屈得分</f>
        <v/>
      </c>
      <c r="V764" s="517" t="str">
        <f>二年级等级</f>
        <v/>
      </c>
      <c r="W764" s="516" t="str">
        <f>二年级一分钟跳绳得分</f>
        <v/>
      </c>
      <c r="X764" s="517" t="str">
        <f>二年级等级</f>
        <v/>
      </c>
      <c r="Y764" s="515"/>
      <c r="Z764" s="518"/>
      <c r="AA764" s="533"/>
      <c r="AB764" s="515"/>
      <c r="AC764" s="533" t="str">
        <f>二年级跳绳附加分</f>
        <v/>
      </c>
      <c r="AD764" s="534" t="str">
        <f>二年级标准分</f>
        <v/>
      </c>
      <c r="AE764" s="534" t="str">
        <f>二年级总分</f>
        <v/>
      </c>
      <c r="AF764" s="517" t="str">
        <f>二年级等级</f>
        <v/>
      </c>
    </row>
    <row r="765" spans="1:32">
      <c r="A765" s="476">
        <v>211</v>
      </c>
      <c r="B765" s="477">
        <v>63</v>
      </c>
      <c r="C765" s="586"/>
      <c r="D765" s="587"/>
      <c r="E765" s="586"/>
      <c r="F765" s="473"/>
      <c r="G765" s="608"/>
      <c r="H765" s="475"/>
      <c r="I765" s="613"/>
      <c r="J765" s="614"/>
      <c r="K765" s="614"/>
      <c r="L765" s="649"/>
      <c r="M765" s="644"/>
      <c r="N765" s="505" t="str">
        <f>二年级BMI</f>
        <v/>
      </c>
      <c r="O765" s="499" t="str">
        <f>二年级BMI等级</f>
        <v/>
      </c>
      <c r="P765" s="500" t="str">
        <f>二年级BMI得分</f>
        <v/>
      </c>
      <c r="Q765" s="515" t="str">
        <f>二年级肺活量得分</f>
        <v/>
      </c>
      <c r="R765" s="512" t="str">
        <f>二年级等级</f>
        <v/>
      </c>
      <c r="S765" s="516" t="str">
        <f>二年级50米跑得分</f>
        <v/>
      </c>
      <c r="T765" s="517" t="str">
        <f>二年级等级</f>
        <v/>
      </c>
      <c r="U765" s="516" t="str">
        <f>二年级坐位体前屈得分</f>
        <v/>
      </c>
      <c r="V765" s="517" t="str">
        <f>二年级等级</f>
        <v/>
      </c>
      <c r="W765" s="516" t="str">
        <f>二年级一分钟跳绳得分</f>
        <v/>
      </c>
      <c r="X765" s="517" t="str">
        <f>二年级等级</f>
        <v/>
      </c>
      <c r="Y765" s="515"/>
      <c r="Z765" s="518"/>
      <c r="AA765" s="533"/>
      <c r="AB765" s="515"/>
      <c r="AC765" s="533" t="str">
        <f>二年级跳绳附加分</f>
        <v/>
      </c>
      <c r="AD765" s="534" t="str">
        <f>二年级标准分</f>
        <v/>
      </c>
      <c r="AE765" s="534" t="str">
        <f>二年级总分</f>
        <v/>
      </c>
      <c r="AF765" s="517" t="str">
        <f>二年级等级</f>
        <v/>
      </c>
    </row>
    <row r="766" spans="1:32">
      <c r="A766" s="476">
        <v>211</v>
      </c>
      <c r="B766" s="477">
        <v>64</v>
      </c>
      <c r="C766" s="586"/>
      <c r="D766" s="587"/>
      <c r="E766" s="586"/>
      <c r="F766" s="473"/>
      <c r="G766" s="608"/>
      <c r="H766" s="475"/>
      <c r="I766" s="613"/>
      <c r="J766" s="614"/>
      <c r="K766" s="614"/>
      <c r="L766" s="649"/>
      <c r="M766" s="644"/>
      <c r="N766" s="505" t="str">
        <f>二年级BMI</f>
        <v/>
      </c>
      <c r="O766" s="499" t="str">
        <f>二年级BMI等级</f>
        <v/>
      </c>
      <c r="P766" s="500" t="str">
        <f>二年级BMI得分</f>
        <v/>
      </c>
      <c r="Q766" s="515" t="str">
        <f>二年级肺活量得分</f>
        <v/>
      </c>
      <c r="R766" s="512" t="str">
        <f>二年级等级</f>
        <v/>
      </c>
      <c r="S766" s="516" t="str">
        <f>二年级50米跑得分</f>
        <v/>
      </c>
      <c r="T766" s="517" t="str">
        <f>二年级等级</f>
        <v/>
      </c>
      <c r="U766" s="516" t="str">
        <f>二年级坐位体前屈得分</f>
        <v/>
      </c>
      <c r="V766" s="517" t="str">
        <f>二年级等级</f>
        <v/>
      </c>
      <c r="W766" s="516" t="str">
        <f>二年级一分钟跳绳得分</f>
        <v/>
      </c>
      <c r="X766" s="517" t="str">
        <f>二年级等级</f>
        <v/>
      </c>
      <c r="Y766" s="515"/>
      <c r="Z766" s="518"/>
      <c r="AA766" s="533"/>
      <c r="AB766" s="515"/>
      <c r="AC766" s="533" t="str">
        <f>二年级跳绳附加分</f>
        <v/>
      </c>
      <c r="AD766" s="534" t="str">
        <f>二年级标准分</f>
        <v/>
      </c>
      <c r="AE766" s="534" t="str">
        <f>二年级总分</f>
        <v/>
      </c>
      <c r="AF766" s="517" t="str">
        <f>二年级等级</f>
        <v/>
      </c>
    </row>
    <row r="767" spans="1:32">
      <c r="A767" s="476">
        <v>211</v>
      </c>
      <c r="B767" s="477">
        <v>65</v>
      </c>
      <c r="C767" s="586"/>
      <c r="D767" s="587"/>
      <c r="E767" s="586"/>
      <c r="F767" s="473"/>
      <c r="G767" s="608"/>
      <c r="H767" s="475"/>
      <c r="I767" s="613"/>
      <c r="J767" s="614"/>
      <c r="K767" s="614"/>
      <c r="L767" s="649"/>
      <c r="M767" s="644"/>
      <c r="N767" s="505" t="str">
        <f>二年级BMI</f>
        <v/>
      </c>
      <c r="O767" s="499" t="str">
        <f>二年级BMI等级</f>
        <v/>
      </c>
      <c r="P767" s="500" t="str">
        <f>二年级BMI得分</f>
        <v/>
      </c>
      <c r="Q767" s="515" t="str">
        <f>二年级肺活量得分</f>
        <v/>
      </c>
      <c r="R767" s="512" t="str">
        <f>二年级等级</f>
        <v/>
      </c>
      <c r="S767" s="516" t="str">
        <f>二年级50米跑得分</f>
        <v/>
      </c>
      <c r="T767" s="517" t="str">
        <f>二年级等级</f>
        <v/>
      </c>
      <c r="U767" s="516" t="str">
        <f>二年级坐位体前屈得分</f>
        <v/>
      </c>
      <c r="V767" s="517" t="str">
        <f>二年级等级</f>
        <v/>
      </c>
      <c r="W767" s="516" t="str">
        <f>二年级一分钟跳绳得分</f>
        <v/>
      </c>
      <c r="X767" s="517" t="str">
        <f>二年级等级</f>
        <v/>
      </c>
      <c r="Y767" s="515"/>
      <c r="Z767" s="518"/>
      <c r="AA767" s="533"/>
      <c r="AB767" s="515"/>
      <c r="AC767" s="533" t="str">
        <f>二年级跳绳附加分</f>
        <v/>
      </c>
      <c r="AD767" s="534" t="str">
        <f>二年级标准分</f>
        <v/>
      </c>
      <c r="AE767" s="534" t="str">
        <f>二年级总分</f>
        <v/>
      </c>
      <c r="AF767" s="517" t="str">
        <f>二年级等级</f>
        <v/>
      </c>
    </row>
    <row r="768" spans="1:32">
      <c r="A768" s="476">
        <v>211</v>
      </c>
      <c r="B768" s="477">
        <v>66</v>
      </c>
      <c r="C768" s="586"/>
      <c r="D768" s="587"/>
      <c r="E768" s="586"/>
      <c r="F768" s="473"/>
      <c r="G768" s="608"/>
      <c r="H768" s="475"/>
      <c r="I768" s="613"/>
      <c r="J768" s="614"/>
      <c r="K768" s="614"/>
      <c r="L768" s="649"/>
      <c r="M768" s="644"/>
      <c r="N768" s="505" t="str">
        <f>二年级BMI</f>
        <v/>
      </c>
      <c r="O768" s="499" t="str">
        <f>二年级BMI等级</f>
        <v/>
      </c>
      <c r="P768" s="500" t="str">
        <f>二年级BMI得分</f>
        <v/>
      </c>
      <c r="Q768" s="515" t="str">
        <f>二年级肺活量得分</f>
        <v/>
      </c>
      <c r="R768" s="512" t="str">
        <f>二年级等级</f>
        <v/>
      </c>
      <c r="S768" s="516" t="str">
        <f>二年级50米跑得分</f>
        <v/>
      </c>
      <c r="T768" s="517" t="str">
        <f>二年级等级</f>
        <v/>
      </c>
      <c r="U768" s="516" t="str">
        <f>二年级坐位体前屈得分</f>
        <v/>
      </c>
      <c r="V768" s="517" t="str">
        <f>二年级等级</f>
        <v/>
      </c>
      <c r="W768" s="516" t="str">
        <f>二年级一分钟跳绳得分</f>
        <v/>
      </c>
      <c r="X768" s="517" t="str">
        <f>二年级等级</f>
        <v/>
      </c>
      <c r="Y768" s="515"/>
      <c r="Z768" s="518"/>
      <c r="AA768" s="533"/>
      <c r="AB768" s="515"/>
      <c r="AC768" s="533" t="str">
        <f>二年级跳绳附加分</f>
        <v/>
      </c>
      <c r="AD768" s="534" t="str">
        <f>二年级标准分</f>
        <v/>
      </c>
      <c r="AE768" s="534" t="str">
        <f>二年级总分</f>
        <v/>
      </c>
      <c r="AF768" s="517" t="str">
        <f>二年级等级</f>
        <v/>
      </c>
    </row>
    <row r="769" spans="1:32">
      <c r="A769" s="476">
        <v>211</v>
      </c>
      <c r="B769" s="477">
        <v>67</v>
      </c>
      <c r="C769" s="586"/>
      <c r="D769" s="587"/>
      <c r="E769" s="586"/>
      <c r="F769" s="473"/>
      <c r="G769" s="608"/>
      <c r="H769" s="475"/>
      <c r="I769" s="613"/>
      <c r="J769" s="614"/>
      <c r="K769" s="614"/>
      <c r="L769" s="649"/>
      <c r="M769" s="644"/>
      <c r="N769" s="505" t="str">
        <f>二年级BMI</f>
        <v/>
      </c>
      <c r="O769" s="499" t="str">
        <f>二年级BMI等级</f>
        <v/>
      </c>
      <c r="P769" s="500" t="str">
        <f>二年级BMI得分</f>
        <v/>
      </c>
      <c r="Q769" s="515" t="str">
        <f>二年级肺活量得分</f>
        <v/>
      </c>
      <c r="R769" s="512" t="str">
        <f>二年级等级</f>
        <v/>
      </c>
      <c r="S769" s="516" t="str">
        <f>二年级50米跑得分</f>
        <v/>
      </c>
      <c r="T769" s="517" t="str">
        <f>二年级等级</f>
        <v/>
      </c>
      <c r="U769" s="516" t="str">
        <f>二年级坐位体前屈得分</f>
        <v/>
      </c>
      <c r="V769" s="517" t="str">
        <f>二年级等级</f>
        <v/>
      </c>
      <c r="W769" s="516" t="str">
        <f>二年级一分钟跳绳得分</f>
        <v/>
      </c>
      <c r="X769" s="517" t="str">
        <f>二年级等级</f>
        <v/>
      </c>
      <c r="Y769" s="515"/>
      <c r="Z769" s="518"/>
      <c r="AA769" s="533"/>
      <c r="AB769" s="515"/>
      <c r="AC769" s="533" t="str">
        <f>二年级跳绳附加分</f>
        <v/>
      </c>
      <c r="AD769" s="534" t="str">
        <f>二年级标准分</f>
        <v/>
      </c>
      <c r="AE769" s="534" t="str">
        <f>二年级总分</f>
        <v/>
      </c>
      <c r="AF769" s="517" t="str">
        <f>二年级等级</f>
        <v/>
      </c>
    </row>
    <row r="770" spans="1:32">
      <c r="A770" s="476">
        <v>211</v>
      </c>
      <c r="B770" s="477">
        <v>68</v>
      </c>
      <c r="C770" s="586"/>
      <c r="D770" s="587"/>
      <c r="E770" s="586"/>
      <c r="F770" s="473"/>
      <c r="G770" s="608"/>
      <c r="H770" s="475"/>
      <c r="I770" s="613"/>
      <c r="J770" s="614"/>
      <c r="K770" s="614"/>
      <c r="L770" s="649"/>
      <c r="M770" s="644"/>
      <c r="N770" s="505" t="str">
        <f>二年级BMI</f>
        <v/>
      </c>
      <c r="O770" s="499" t="str">
        <f>二年级BMI等级</f>
        <v/>
      </c>
      <c r="P770" s="500" t="str">
        <f>二年级BMI得分</f>
        <v/>
      </c>
      <c r="Q770" s="515" t="str">
        <f>二年级肺活量得分</f>
        <v/>
      </c>
      <c r="R770" s="512" t="str">
        <f>二年级等级</f>
        <v/>
      </c>
      <c r="S770" s="516" t="str">
        <f>二年级50米跑得分</f>
        <v/>
      </c>
      <c r="T770" s="517" t="str">
        <f>二年级等级</f>
        <v/>
      </c>
      <c r="U770" s="516" t="str">
        <f>二年级坐位体前屈得分</f>
        <v/>
      </c>
      <c r="V770" s="517" t="str">
        <f>二年级等级</f>
        <v/>
      </c>
      <c r="W770" s="516" t="str">
        <f>二年级一分钟跳绳得分</f>
        <v/>
      </c>
      <c r="X770" s="517" t="str">
        <f>二年级等级</f>
        <v/>
      </c>
      <c r="Y770" s="515"/>
      <c r="Z770" s="518"/>
      <c r="AA770" s="533"/>
      <c r="AB770" s="515"/>
      <c r="AC770" s="533" t="str">
        <f>二年级跳绳附加分</f>
        <v/>
      </c>
      <c r="AD770" s="534" t="str">
        <f>二年级标准分</f>
        <v/>
      </c>
      <c r="AE770" s="534" t="str">
        <f>二年级总分</f>
        <v/>
      </c>
      <c r="AF770" s="517" t="str">
        <f>二年级等级</f>
        <v/>
      </c>
    </row>
    <row r="771" spans="1:32">
      <c r="A771" s="476">
        <v>211</v>
      </c>
      <c r="B771" s="477">
        <v>69</v>
      </c>
      <c r="C771" s="586"/>
      <c r="D771" s="587"/>
      <c r="E771" s="586"/>
      <c r="F771" s="473"/>
      <c r="G771" s="608"/>
      <c r="H771" s="475"/>
      <c r="I771" s="613"/>
      <c r="J771" s="614"/>
      <c r="K771" s="614"/>
      <c r="L771" s="649"/>
      <c r="M771" s="644"/>
      <c r="N771" s="505" t="str">
        <f>二年级BMI</f>
        <v/>
      </c>
      <c r="O771" s="499" t="str">
        <f>二年级BMI等级</f>
        <v/>
      </c>
      <c r="P771" s="500" t="str">
        <f>二年级BMI得分</f>
        <v/>
      </c>
      <c r="Q771" s="515" t="str">
        <f>二年级肺活量得分</f>
        <v/>
      </c>
      <c r="R771" s="512" t="str">
        <f>二年级等级</f>
        <v/>
      </c>
      <c r="S771" s="516" t="str">
        <f>二年级50米跑得分</f>
        <v/>
      </c>
      <c r="T771" s="517" t="str">
        <f>二年级等级</f>
        <v/>
      </c>
      <c r="U771" s="516" t="str">
        <f>二年级坐位体前屈得分</f>
        <v/>
      </c>
      <c r="V771" s="517" t="str">
        <f>二年级等级</f>
        <v/>
      </c>
      <c r="W771" s="516" t="str">
        <f>二年级一分钟跳绳得分</f>
        <v/>
      </c>
      <c r="X771" s="517" t="str">
        <f>二年级等级</f>
        <v/>
      </c>
      <c r="Y771" s="515"/>
      <c r="Z771" s="518"/>
      <c r="AA771" s="533"/>
      <c r="AB771" s="515"/>
      <c r="AC771" s="533" t="str">
        <f>二年级跳绳附加分</f>
        <v/>
      </c>
      <c r="AD771" s="534" t="str">
        <f>二年级标准分</f>
        <v/>
      </c>
      <c r="AE771" s="534" t="str">
        <f>二年级总分</f>
        <v/>
      </c>
      <c r="AF771" s="517" t="str">
        <f>二年级等级</f>
        <v/>
      </c>
    </row>
    <row r="772" ht="15.75" spans="1:32">
      <c r="A772" s="535">
        <v>211</v>
      </c>
      <c r="B772" s="536">
        <v>70</v>
      </c>
      <c r="C772" s="590"/>
      <c r="D772" s="591"/>
      <c r="E772" s="590"/>
      <c r="F772" s="583"/>
      <c r="G772" s="611"/>
      <c r="H772" s="542"/>
      <c r="I772" s="617"/>
      <c r="J772" s="618"/>
      <c r="K772" s="618"/>
      <c r="L772" s="650"/>
      <c r="M772" s="645"/>
      <c r="N772" s="548" t="str">
        <f>二年级BMI</f>
        <v/>
      </c>
      <c r="O772" s="549" t="str">
        <f>二年级BMI等级</f>
        <v/>
      </c>
      <c r="P772" s="550" t="str">
        <f>二年级BMI得分</f>
        <v/>
      </c>
      <c r="Q772" s="556" t="str">
        <f>二年级肺活量得分</f>
        <v/>
      </c>
      <c r="R772" s="557" t="str">
        <f>二年级等级</f>
        <v/>
      </c>
      <c r="S772" s="558" t="str">
        <f>二年级50米跑得分</f>
        <v/>
      </c>
      <c r="T772" s="559" t="str">
        <f>二年级等级</f>
        <v/>
      </c>
      <c r="U772" s="558" t="str">
        <f>二年级坐位体前屈得分</f>
        <v/>
      </c>
      <c r="V772" s="559" t="str">
        <f>二年级等级</f>
        <v/>
      </c>
      <c r="W772" s="558" t="str">
        <f>二年级一分钟跳绳得分</f>
        <v/>
      </c>
      <c r="X772" s="559" t="str">
        <f>二年级等级</f>
        <v/>
      </c>
      <c r="Y772" s="556"/>
      <c r="Z772" s="563"/>
      <c r="AA772" s="564"/>
      <c r="AB772" s="556"/>
      <c r="AC772" s="565" t="str">
        <f>二年级跳绳附加分</f>
        <v/>
      </c>
      <c r="AD772" s="566" t="str">
        <f>二年级标准分</f>
        <v/>
      </c>
      <c r="AE772" s="566" t="str">
        <f>二年级总分</f>
        <v/>
      </c>
      <c r="AF772" s="567" t="str">
        <f>二年级等级</f>
        <v/>
      </c>
    </row>
    <row r="773" ht="15.75" spans="1:32">
      <c r="A773" s="468">
        <v>212</v>
      </c>
      <c r="B773" s="469">
        <v>1</v>
      </c>
      <c r="C773" s="593"/>
      <c r="D773" s="594"/>
      <c r="E773" s="593"/>
      <c r="F773" s="658"/>
      <c r="G773" s="612"/>
      <c r="H773" s="475"/>
      <c r="I773" s="621"/>
      <c r="J773" s="622"/>
      <c r="K773" s="622"/>
      <c r="L773" s="651"/>
      <c r="M773" s="646"/>
      <c r="N773" s="553" t="str">
        <f>二年级BMI</f>
        <v/>
      </c>
      <c r="O773" s="554" t="str">
        <f>二年级BMI等级</f>
        <v/>
      </c>
      <c r="P773" s="555" t="str">
        <f>二年级BMI得分</f>
        <v/>
      </c>
      <c r="Q773" s="560" t="str">
        <f>二年级肺活量得分</f>
        <v/>
      </c>
      <c r="R773" s="561" t="str">
        <f>二年级等级</f>
        <v/>
      </c>
      <c r="S773" s="562" t="str">
        <f>二年级50米跑得分</f>
        <v/>
      </c>
      <c r="T773" s="561" t="str">
        <f>二年级等级</f>
        <v/>
      </c>
      <c r="U773" s="562" t="str">
        <f>二年级坐位体前屈得分</f>
        <v/>
      </c>
      <c r="V773" s="561" t="str">
        <f>二年级等级</f>
        <v/>
      </c>
      <c r="W773" s="562" t="str">
        <f>二年级一分钟跳绳得分</f>
        <v/>
      </c>
      <c r="X773" s="561" t="str">
        <f>二年级等级</f>
        <v/>
      </c>
      <c r="Y773" s="560"/>
      <c r="Z773" s="568"/>
      <c r="AA773" s="569"/>
      <c r="AB773" s="560"/>
      <c r="AC773" s="530" t="str">
        <f>二年级跳绳附加分</f>
        <v/>
      </c>
      <c r="AD773" s="531" t="str">
        <f>二年级标准分</f>
        <v/>
      </c>
      <c r="AE773" s="531" t="str">
        <f>二年级总分</f>
        <v/>
      </c>
      <c r="AF773" s="512" t="str">
        <f>二年级等级</f>
        <v/>
      </c>
    </row>
    <row r="774" spans="1:32">
      <c r="A774" s="476">
        <v>212</v>
      </c>
      <c r="B774" s="477">
        <v>2</v>
      </c>
      <c r="C774" s="586"/>
      <c r="D774" s="587"/>
      <c r="E774" s="586"/>
      <c r="F774" s="609"/>
      <c r="G774" s="608"/>
      <c r="H774" s="475"/>
      <c r="I774" s="613"/>
      <c r="J774" s="614"/>
      <c r="K774" s="614"/>
      <c r="L774" s="649"/>
      <c r="M774" s="644"/>
      <c r="N774" s="505" t="str">
        <f>二年级BMI</f>
        <v/>
      </c>
      <c r="O774" s="499" t="str">
        <f>二年级BMI等级</f>
        <v/>
      </c>
      <c r="P774" s="500" t="str">
        <f>二年级BMI得分</f>
        <v/>
      </c>
      <c r="Q774" s="515" t="str">
        <f>二年级肺活量得分</f>
        <v/>
      </c>
      <c r="R774" s="512" t="str">
        <f>二年级等级</f>
        <v/>
      </c>
      <c r="S774" s="516" t="str">
        <f>二年级50米跑得分</f>
        <v/>
      </c>
      <c r="T774" s="517" t="str">
        <f>二年级等级</f>
        <v/>
      </c>
      <c r="U774" s="516" t="str">
        <f>二年级坐位体前屈得分</f>
        <v/>
      </c>
      <c r="V774" s="517" t="str">
        <f>二年级等级</f>
        <v/>
      </c>
      <c r="W774" s="516" t="str">
        <f>二年级一分钟跳绳得分</f>
        <v/>
      </c>
      <c r="X774" s="517" t="str">
        <f>二年级等级</f>
        <v/>
      </c>
      <c r="Y774" s="515"/>
      <c r="Z774" s="518"/>
      <c r="AA774" s="533"/>
      <c r="AB774" s="515"/>
      <c r="AC774" s="533" t="str">
        <f>二年级跳绳附加分</f>
        <v/>
      </c>
      <c r="AD774" s="534" t="str">
        <f>二年级标准分</f>
        <v/>
      </c>
      <c r="AE774" s="534" t="str">
        <f>二年级总分</f>
        <v/>
      </c>
      <c r="AF774" s="517" t="str">
        <f>二年级等级</f>
        <v/>
      </c>
    </row>
    <row r="775" spans="1:32">
      <c r="A775" s="476">
        <v>212</v>
      </c>
      <c r="B775" s="477">
        <v>3</v>
      </c>
      <c r="C775" s="586"/>
      <c r="D775" s="587"/>
      <c r="E775" s="586"/>
      <c r="F775" s="609"/>
      <c r="G775" s="608"/>
      <c r="H775" s="475"/>
      <c r="I775" s="613"/>
      <c r="J775" s="614"/>
      <c r="K775" s="614"/>
      <c r="L775" s="649"/>
      <c r="M775" s="644"/>
      <c r="N775" s="505" t="str">
        <f>二年级BMI</f>
        <v/>
      </c>
      <c r="O775" s="499" t="str">
        <f>二年级BMI等级</f>
        <v/>
      </c>
      <c r="P775" s="500" t="str">
        <f>二年级BMI得分</f>
        <v/>
      </c>
      <c r="Q775" s="515" t="str">
        <f>二年级肺活量得分</f>
        <v/>
      </c>
      <c r="R775" s="512" t="str">
        <f>二年级等级</f>
        <v/>
      </c>
      <c r="S775" s="516" t="str">
        <f>二年级50米跑得分</f>
        <v/>
      </c>
      <c r="T775" s="517" t="str">
        <f>二年级等级</f>
        <v/>
      </c>
      <c r="U775" s="516" t="str">
        <f>二年级坐位体前屈得分</f>
        <v/>
      </c>
      <c r="V775" s="517" t="str">
        <f>二年级等级</f>
        <v/>
      </c>
      <c r="W775" s="516" t="str">
        <f>二年级一分钟跳绳得分</f>
        <v/>
      </c>
      <c r="X775" s="517" t="str">
        <f>二年级等级</f>
        <v/>
      </c>
      <c r="Y775" s="515"/>
      <c r="Z775" s="518"/>
      <c r="AA775" s="533"/>
      <c r="AB775" s="515"/>
      <c r="AC775" s="533" t="str">
        <f>二年级跳绳附加分</f>
        <v/>
      </c>
      <c r="AD775" s="534" t="str">
        <f>二年级标准分</f>
        <v/>
      </c>
      <c r="AE775" s="534" t="str">
        <f>二年级总分</f>
        <v/>
      </c>
      <c r="AF775" s="517" t="str">
        <f>二年级等级</f>
        <v/>
      </c>
    </row>
    <row r="776" spans="1:32">
      <c r="A776" s="476">
        <v>212</v>
      </c>
      <c r="B776" s="477">
        <v>4</v>
      </c>
      <c r="C776" s="586"/>
      <c r="D776" s="587"/>
      <c r="E776" s="586"/>
      <c r="F776" s="609"/>
      <c r="G776" s="608"/>
      <c r="H776" s="475"/>
      <c r="I776" s="613"/>
      <c r="J776" s="614"/>
      <c r="K776" s="614"/>
      <c r="L776" s="649"/>
      <c r="M776" s="644"/>
      <c r="N776" s="505" t="str">
        <f>二年级BMI</f>
        <v/>
      </c>
      <c r="O776" s="499" t="str">
        <f>二年级BMI等级</f>
        <v/>
      </c>
      <c r="P776" s="500" t="str">
        <f>二年级BMI得分</f>
        <v/>
      </c>
      <c r="Q776" s="515" t="str">
        <f>二年级肺活量得分</f>
        <v/>
      </c>
      <c r="R776" s="512" t="str">
        <f>二年级等级</f>
        <v/>
      </c>
      <c r="S776" s="516" t="str">
        <f>二年级50米跑得分</f>
        <v/>
      </c>
      <c r="T776" s="517" t="str">
        <f>二年级等级</f>
        <v/>
      </c>
      <c r="U776" s="516" t="str">
        <f>二年级坐位体前屈得分</f>
        <v/>
      </c>
      <c r="V776" s="517" t="str">
        <f>二年级等级</f>
        <v/>
      </c>
      <c r="W776" s="516" t="str">
        <f>二年级一分钟跳绳得分</f>
        <v/>
      </c>
      <c r="X776" s="517" t="str">
        <f>二年级等级</f>
        <v/>
      </c>
      <c r="Y776" s="515"/>
      <c r="Z776" s="518"/>
      <c r="AA776" s="533"/>
      <c r="AB776" s="515"/>
      <c r="AC776" s="533" t="str">
        <f>二年级跳绳附加分</f>
        <v/>
      </c>
      <c r="AD776" s="534" t="str">
        <f>二年级标准分</f>
        <v/>
      </c>
      <c r="AE776" s="534" t="str">
        <f>二年级总分</f>
        <v/>
      </c>
      <c r="AF776" s="517" t="str">
        <f>二年级等级</f>
        <v/>
      </c>
    </row>
    <row r="777" spans="1:32">
      <c r="A777" s="476">
        <v>212</v>
      </c>
      <c r="B777" s="477">
        <v>5</v>
      </c>
      <c r="C777" s="586"/>
      <c r="D777" s="587"/>
      <c r="E777" s="586"/>
      <c r="F777" s="609"/>
      <c r="G777" s="608"/>
      <c r="H777" s="475"/>
      <c r="I777" s="613"/>
      <c r="J777" s="614"/>
      <c r="K777" s="614"/>
      <c r="L777" s="649"/>
      <c r="M777" s="644"/>
      <c r="N777" s="505" t="str">
        <f>二年级BMI</f>
        <v/>
      </c>
      <c r="O777" s="499" t="str">
        <f>二年级BMI等级</f>
        <v/>
      </c>
      <c r="P777" s="500" t="str">
        <f>二年级BMI得分</f>
        <v/>
      </c>
      <c r="Q777" s="515" t="str">
        <f>二年级肺活量得分</f>
        <v/>
      </c>
      <c r="R777" s="512" t="str">
        <f>二年级等级</f>
        <v/>
      </c>
      <c r="S777" s="516" t="str">
        <f>二年级50米跑得分</f>
        <v/>
      </c>
      <c r="T777" s="517" t="str">
        <f>二年级等级</f>
        <v/>
      </c>
      <c r="U777" s="516" t="str">
        <f>二年级坐位体前屈得分</f>
        <v/>
      </c>
      <c r="V777" s="517" t="str">
        <f>二年级等级</f>
        <v/>
      </c>
      <c r="W777" s="516" t="str">
        <f>二年级一分钟跳绳得分</f>
        <v/>
      </c>
      <c r="X777" s="517" t="str">
        <f>二年级等级</f>
        <v/>
      </c>
      <c r="Y777" s="515"/>
      <c r="Z777" s="518"/>
      <c r="AA777" s="533"/>
      <c r="AB777" s="515"/>
      <c r="AC777" s="533" t="str">
        <f>二年级跳绳附加分</f>
        <v/>
      </c>
      <c r="AD777" s="534" t="str">
        <f>二年级标准分</f>
        <v/>
      </c>
      <c r="AE777" s="534" t="str">
        <f>二年级总分</f>
        <v/>
      </c>
      <c r="AF777" s="517" t="str">
        <f>二年级等级</f>
        <v/>
      </c>
    </row>
    <row r="778" spans="1:32">
      <c r="A778" s="476">
        <v>212</v>
      </c>
      <c r="B778" s="477">
        <v>6</v>
      </c>
      <c r="C778" s="586"/>
      <c r="D778" s="587"/>
      <c r="E778" s="586"/>
      <c r="F778" s="473"/>
      <c r="G778" s="608"/>
      <c r="H778" s="475"/>
      <c r="I778" s="621"/>
      <c r="J778" s="622"/>
      <c r="K778" s="622"/>
      <c r="L778" s="648"/>
      <c r="M778" s="643"/>
      <c r="N778" s="498" t="str">
        <f>二年级BMI</f>
        <v/>
      </c>
      <c r="O778" s="499" t="str">
        <f>二年级BMI等级</f>
        <v/>
      </c>
      <c r="P778" s="500" t="str">
        <f>二年级BMI得分</f>
        <v/>
      </c>
      <c r="Q778" s="515" t="str">
        <f>二年级肺活量得分</f>
        <v/>
      </c>
      <c r="R778" s="512" t="str">
        <f>二年级等级</f>
        <v/>
      </c>
      <c r="S778" s="516" t="str">
        <f>二年级50米跑得分</f>
        <v/>
      </c>
      <c r="T778" s="512" t="str">
        <f>二年级等级</f>
        <v/>
      </c>
      <c r="U778" s="516" t="str">
        <f>二年级坐位体前屈得分</f>
        <v/>
      </c>
      <c r="V778" s="512" t="str">
        <f>二年级等级</f>
        <v/>
      </c>
      <c r="W778" s="516" t="str">
        <f>二年级一分钟跳绳得分</f>
        <v/>
      </c>
      <c r="X778" s="512" t="str">
        <f>二年级等级</f>
        <v/>
      </c>
      <c r="Y778" s="511"/>
      <c r="Z778" s="514"/>
      <c r="AA778" s="530"/>
      <c r="AB778" s="511"/>
      <c r="AC778" s="530" t="str">
        <f>二年级跳绳附加分</f>
        <v/>
      </c>
      <c r="AD778" s="534" t="str">
        <f>二年级标准分</f>
        <v/>
      </c>
      <c r="AE778" s="531" t="str">
        <f>二年级总分</f>
        <v/>
      </c>
      <c r="AF778" s="512" t="str">
        <f>二年级等级</f>
        <v/>
      </c>
    </row>
    <row r="779" spans="1:32">
      <c r="A779" s="476">
        <v>212</v>
      </c>
      <c r="B779" s="477">
        <v>7</v>
      </c>
      <c r="C779" s="586"/>
      <c r="D779" s="587"/>
      <c r="E779" s="586"/>
      <c r="F779" s="473"/>
      <c r="G779" s="608"/>
      <c r="H779" s="475"/>
      <c r="I779" s="613"/>
      <c r="J779" s="614"/>
      <c r="K779" s="622"/>
      <c r="L779" s="649"/>
      <c r="M779" s="644"/>
      <c r="N779" s="505" t="str">
        <f>二年级BMI</f>
        <v/>
      </c>
      <c r="O779" s="499" t="str">
        <f>二年级BMI等级</f>
        <v/>
      </c>
      <c r="P779" s="500" t="str">
        <f>二年级BMI得分</f>
        <v/>
      </c>
      <c r="Q779" s="515" t="str">
        <f>二年级肺活量得分</f>
        <v/>
      </c>
      <c r="R779" s="512" t="str">
        <f>二年级等级</f>
        <v/>
      </c>
      <c r="S779" s="516" t="str">
        <f>二年级50米跑得分</f>
        <v/>
      </c>
      <c r="T779" s="512" t="str">
        <f>二年级等级</f>
        <v/>
      </c>
      <c r="U779" s="516" t="str">
        <f>二年级坐位体前屈得分</f>
        <v/>
      </c>
      <c r="V779" s="517" t="str">
        <f>二年级等级</f>
        <v/>
      </c>
      <c r="W779" s="516" t="str">
        <f>二年级一分钟跳绳得分</f>
        <v/>
      </c>
      <c r="X779" s="517" t="str">
        <f>二年级等级</f>
        <v/>
      </c>
      <c r="Y779" s="515"/>
      <c r="Z779" s="518"/>
      <c r="AA779" s="533"/>
      <c r="AB779" s="515"/>
      <c r="AC779" s="533" t="str">
        <f>二年级跳绳附加分</f>
        <v/>
      </c>
      <c r="AD779" s="534" t="str">
        <f>二年级标准分</f>
        <v/>
      </c>
      <c r="AE779" s="534" t="str">
        <f>二年级总分</f>
        <v/>
      </c>
      <c r="AF779" s="517" t="str">
        <f>二年级等级</f>
        <v/>
      </c>
    </row>
    <row r="780" spans="1:32">
      <c r="A780" s="476">
        <v>212</v>
      </c>
      <c r="B780" s="477">
        <v>8</v>
      </c>
      <c r="C780" s="586"/>
      <c r="D780" s="587"/>
      <c r="E780" s="586"/>
      <c r="F780" s="473"/>
      <c r="G780" s="608"/>
      <c r="H780" s="475"/>
      <c r="I780" s="613"/>
      <c r="J780" s="614"/>
      <c r="K780" s="622"/>
      <c r="L780" s="649"/>
      <c r="M780" s="644"/>
      <c r="N780" s="505" t="str">
        <f>二年级BMI</f>
        <v/>
      </c>
      <c r="O780" s="499" t="str">
        <f>二年级BMI等级</f>
        <v/>
      </c>
      <c r="P780" s="500" t="str">
        <f>二年级BMI得分</f>
        <v/>
      </c>
      <c r="Q780" s="515" t="str">
        <f>二年级肺活量得分</f>
        <v/>
      </c>
      <c r="R780" s="512" t="str">
        <f>二年级等级</f>
        <v/>
      </c>
      <c r="S780" s="516" t="str">
        <f>二年级50米跑得分</f>
        <v/>
      </c>
      <c r="T780" s="512" t="str">
        <f>二年级等级</f>
        <v/>
      </c>
      <c r="U780" s="516" t="str">
        <f>二年级坐位体前屈得分</f>
        <v/>
      </c>
      <c r="V780" s="517" t="str">
        <f>二年级等级</f>
        <v/>
      </c>
      <c r="W780" s="516" t="str">
        <f>二年级一分钟跳绳得分</f>
        <v/>
      </c>
      <c r="X780" s="517" t="str">
        <f>二年级等级</f>
        <v/>
      </c>
      <c r="Y780" s="515"/>
      <c r="Z780" s="518"/>
      <c r="AA780" s="533"/>
      <c r="AB780" s="515"/>
      <c r="AC780" s="533" t="str">
        <f>二年级跳绳附加分</f>
        <v/>
      </c>
      <c r="AD780" s="534" t="str">
        <f>二年级标准分</f>
        <v/>
      </c>
      <c r="AE780" s="534" t="str">
        <f>二年级总分</f>
        <v/>
      </c>
      <c r="AF780" s="517" t="str">
        <f>二年级等级</f>
        <v/>
      </c>
    </row>
    <row r="781" spans="1:32">
      <c r="A781" s="476">
        <v>212</v>
      </c>
      <c r="B781" s="477">
        <v>9</v>
      </c>
      <c r="C781" s="586"/>
      <c r="D781" s="587"/>
      <c r="E781" s="586"/>
      <c r="F781" s="473"/>
      <c r="G781" s="612"/>
      <c r="H781" s="475"/>
      <c r="I781" s="613"/>
      <c r="J781" s="614"/>
      <c r="K781" s="622"/>
      <c r="L781" s="649"/>
      <c r="M781" s="644"/>
      <c r="N781" s="505" t="str">
        <f>二年级BMI</f>
        <v/>
      </c>
      <c r="O781" s="499" t="str">
        <f>二年级BMI等级</f>
        <v/>
      </c>
      <c r="P781" s="500" t="str">
        <f>二年级BMI得分</f>
        <v/>
      </c>
      <c r="Q781" s="515" t="str">
        <f>二年级肺活量得分</f>
        <v/>
      </c>
      <c r="R781" s="512" t="str">
        <f>二年级等级</f>
        <v/>
      </c>
      <c r="S781" s="516" t="str">
        <f>二年级50米跑得分</f>
        <v/>
      </c>
      <c r="T781" s="512" t="str">
        <f>二年级等级</f>
        <v/>
      </c>
      <c r="U781" s="516" t="str">
        <f>二年级坐位体前屈得分</f>
        <v/>
      </c>
      <c r="V781" s="517" t="str">
        <f>二年级等级</f>
        <v/>
      </c>
      <c r="W781" s="516" t="str">
        <f>二年级一分钟跳绳得分</f>
        <v/>
      </c>
      <c r="X781" s="517" t="str">
        <f>二年级等级</f>
        <v/>
      </c>
      <c r="Y781" s="515"/>
      <c r="Z781" s="518"/>
      <c r="AA781" s="533"/>
      <c r="AB781" s="515"/>
      <c r="AC781" s="533" t="str">
        <f>二年级跳绳附加分</f>
        <v/>
      </c>
      <c r="AD781" s="534" t="str">
        <f>二年级标准分</f>
        <v/>
      </c>
      <c r="AE781" s="534" t="str">
        <f>二年级总分</f>
        <v/>
      </c>
      <c r="AF781" s="517" t="str">
        <f>二年级等级</f>
        <v/>
      </c>
    </row>
    <row r="782" spans="1:32">
      <c r="A782" s="476">
        <v>212</v>
      </c>
      <c r="B782" s="477">
        <v>10</v>
      </c>
      <c r="C782" s="586"/>
      <c r="D782" s="587"/>
      <c r="E782" s="586"/>
      <c r="F782" s="473"/>
      <c r="G782" s="612"/>
      <c r="H782" s="475"/>
      <c r="I782" s="613"/>
      <c r="J782" s="614"/>
      <c r="K782" s="622"/>
      <c r="L782" s="649"/>
      <c r="M782" s="644"/>
      <c r="N782" s="505" t="str">
        <f>二年级BMI</f>
        <v/>
      </c>
      <c r="O782" s="499" t="str">
        <f>二年级BMI等级</f>
        <v/>
      </c>
      <c r="P782" s="500" t="str">
        <f>二年级BMI得分</f>
        <v/>
      </c>
      <c r="Q782" s="515" t="str">
        <f>二年级肺活量得分</f>
        <v/>
      </c>
      <c r="R782" s="512" t="str">
        <f>二年级等级</f>
        <v/>
      </c>
      <c r="S782" s="516" t="str">
        <f>二年级50米跑得分</f>
        <v/>
      </c>
      <c r="T782" s="512" t="str">
        <f>二年级等级</f>
        <v/>
      </c>
      <c r="U782" s="516" t="str">
        <f>二年级坐位体前屈得分</f>
        <v/>
      </c>
      <c r="V782" s="517" t="str">
        <f>二年级等级</f>
        <v/>
      </c>
      <c r="W782" s="516" t="str">
        <f>二年级一分钟跳绳得分</f>
        <v/>
      </c>
      <c r="X782" s="517" t="str">
        <f>二年级等级</f>
        <v/>
      </c>
      <c r="Y782" s="515"/>
      <c r="Z782" s="518"/>
      <c r="AA782" s="533"/>
      <c r="AB782" s="515"/>
      <c r="AC782" s="533" t="str">
        <f>二年级跳绳附加分</f>
        <v/>
      </c>
      <c r="AD782" s="534" t="str">
        <f>二年级标准分</f>
        <v/>
      </c>
      <c r="AE782" s="534" t="str">
        <f>二年级总分</f>
        <v/>
      </c>
      <c r="AF782" s="517" t="str">
        <f>二年级等级</f>
        <v/>
      </c>
    </row>
    <row r="783" spans="1:32">
      <c r="A783" s="476">
        <v>212</v>
      </c>
      <c r="B783" s="477">
        <v>11</v>
      </c>
      <c r="C783" s="586"/>
      <c r="D783" s="587"/>
      <c r="E783" s="586"/>
      <c r="F783" s="473"/>
      <c r="G783" s="608"/>
      <c r="H783" s="475"/>
      <c r="I783" s="613"/>
      <c r="J783" s="614"/>
      <c r="K783" s="622"/>
      <c r="L783" s="649"/>
      <c r="M783" s="644"/>
      <c r="N783" s="505" t="str">
        <f>二年级BMI</f>
        <v/>
      </c>
      <c r="O783" s="499" t="str">
        <f>二年级BMI等级</f>
        <v/>
      </c>
      <c r="P783" s="500" t="str">
        <f>二年级BMI得分</f>
        <v/>
      </c>
      <c r="Q783" s="515" t="str">
        <f>二年级肺活量得分</f>
        <v/>
      </c>
      <c r="R783" s="512" t="str">
        <f>二年级等级</f>
        <v/>
      </c>
      <c r="S783" s="516" t="str">
        <f>二年级50米跑得分</f>
        <v/>
      </c>
      <c r="T783" s="512" t="str">
        <f>二年级等级</f>
        <v/>
      </c>
      <c r="U783" s="516" t="str">
        <f>二年级坐位体前屈得分</f>
        <v/>
      </c>
      <c r="V783" s="517" t="str">
        <f>二年级等级</f>
        <v/>
      </c>
      <c r="W783" s="516" t="str">
        <f>二年级一分钟跳绳得分</f>
        <v/>
      </c>
      <c r="X783" s="517" t="str">
        <f>二年级等级</f>
        <v/>
      </c>
      <c r="Y783" s="515"/>
      <c r="Z783" s="518"/>
      <c r="AA783" s="533"/>
      <c r="AB783" s="515"/>
      <c r="AC783" s="533" t="str">
        <f>二年级跳绳附加分</f>
        <v/>
      </c>
      <c r="AD783" s="534" t="str">
        <f>二年级标准分</f>
        <v/>
      </c>
      <c r="AE783" s="534" t="str">
        <f>二年级总分</f>
        <v/>
      </c>
      <c r="AF783" s="517" t="str">
        <f>二年级等级</f>
        <v/>
      </c>
    </row>
    <row r="784" spans="1:32">
      <c r="A784" s="476">
        <v>212</v>
      </c>
      <c r="B784" s="477">
        <v>12</v>
      </c>
      <c r="C784" s="586"/>
      <c r="D784" s="587"/>
      <c r="E784" s="586"/>
      <c r="F784" s="473"/>
      <c r="G784" s="608"/>
      <c r="H784" s="475"/>
      <c r="I784" s="613"/>
      <c r="J784" s="614"/>
      <c r="K784" s="622"/>
      <c r="L784" s="649"/>
      <c r="M784" s="644"/>
      <c r="N784" s="505" t="str">
        <f>二年级BMI</f>
        <v/>
      </c>
      <c r="O784" s="499" t="str">
        <f>二年级BMI等级</f>
        <v/>
      </c>
      <c r="P784" s="500" t="str">
        <f>二年级BMI得分</f>
        <v/>
      </c>
      <c r="Q784" s="515" t="str">
        <f>二年级肺活量得分</f>
        <v/>
      </c>
      <c r="R784" s="512" t="str">
        <f>二年级等级</f>
        <v/>
      </c>
      <c r="S784" s="516" t="str">
        <f>二年级50米跑得分</f>
        <v/>
      </c>
      <c r="T784" s="517" t="str">
        <f>二年级等级</f>
        <v/>
      </c>
      <c r="U784" s="516" t="str">
        <f>二年级坐位体前屈得分</f>
        <v/>
      </c>
      <c r="V784" s="517" t="str">
        <f>二年级等级</f>
        <v/>
      </c>
      <c r="W784" s="516" t="str">
        <f>二年级一分钟跳绳得分</f>
        <v/>
      </c>
      <c r="X784" s="517" t="str">
        <f>二年级等级</f>
        <v/>
      </c>
      <c r="Y784" s="515"/>
      <c r="Z784" s="518"/>
      <c r="AA784" s="533"/>
      <c r="AB784" s="515"/>
      <c r="AC784" s="533" t="str">
        <f>二年级跳绳附加分</f>
        <v/>
      </c>
      <c r="AD784" s="534" t="str">
        <f>二年级标准分</f>
        <v/>
      </c>
      <c r="AE784" s="534" t="str">
        <f>二年级总分</f>
        <v/>
      </c>
      <c r="AF784" s="517" t="str">
        <f>二年级等级</f>
        <v/>
      </c>
    </row>
    <row r="785" spans="1:32">
      <c r="A785" s="476">
        <v>212</v>
      </c>
      <c r="B785" s="477">
        <v>13</v>
      </c>
      <c r="C785" s="586"/>
      <c r="D785" s="587"/>
      <c r="E785" s="586"/>
      <c r="F785" s="473"/>
      <c r="G785" s="608"/>
      <c r="H785" s="475"/>
      <c r="I785" s="613"/>
      <c r="J785" s="614"/>
      <c r="K785" s="622"/>
      <c r="L785" s="649"/>
      <c r="M785" s="644"/>
      <c r="N785" s="505" t="str">
        <f>二年级BMI</f>
        <v/>
      </c>
      <c r="O785" s="499" t="str">
        <f>二年级BMI等级</f>
        <v/>
      </c>
      <c r="P785" s="500" t="str">
        <f>二年级BMI得分</f>
        <v/>
      </c>
      <c r="Q785" s="515" t="str">
        <f>二年级肺活量得分</f>
        <v/>
      </c>
      <c r="R785" s="512" t="str">
        <f>二年级等级</f>
        <v/>
      </c>
      <c r="S785" s="516" t="str">
        <f>二年级50米跑得分</f>
        <v/>
      </c>
      <c r="T785" s="517" t="str">
        <f>二年级等级</f>
        <v/>
      </c>
      <c r="U785" s="516" t="str">
        <f>二年级坐位体前屈得分</f>
        <v/>
      </c>
      <c r="V785" s="517" t="str">
        <f>二年级等级</f>
        <v/>
      </c>
      <c r="W785" s="516" t="str">
        <f>二年级一分钟跳绳得分</f>
        <v/>
      </c>
      <c r="X785" s="517" t="str">
        <f>二年级等级</f>
        <v/>
      </c>
      <c r="Y785" s="515"/>
      <c r="Z785" s="518"/>
      <c r="AA785" s="533"/>
      <c r="AB785" s="515"/>
      <c r="AC785" s="533" t="str">
        <f>二年级跳绳附加分</f>
        <v/>
      </c>
      <c r="AD785" s="534" t="str">
        <f>二年级标准分</f>
        <v/>
      </c>
      <c r="AE785" s="534" t="str">
        <f>二年级总分</f>
        <v/>
      </c>
      <c r="AF785" s="517" t="str">
        <f>二年级等级</f>
        <v/>
      </c>
    </row>
    <row r="786" spans="1:32">
      <c r="A786" s="476">
        <v>212</v>
      </c>
      <c r="B786" s="477">
        <v>14</v>
      </c>
      <c r="C786" s="586"/>
      <c r="D786" s="587"/>
      <c r="E786" s="586"/>
      <c r="F786" s="473"/>
      <c r="G786" s="608"/>
      <c r="H786" s="475"/>
      <c r="I786" s="613"/>
      <c r="J786" s="614"/>
      <c r="K786" s="622"/>
      <c r="L786" s="649"/>
      <c r="M786" s="644"/>
      <c r="N786" s="505" t="str">
        <f>二年级BMI</f>
        <v/>
      </c>
      <c r="O786" s="499" t="str">
        <f>二年级BMI等级</f>
        <v/>
      </c>
      <c r="P786" s="500" t="str">
        <f>二年级BMI得分</f>
        <v/>
      </c>
      <c r="Q786" s="515" t="str">
        <f>二年级肺活量得分</f>
        <v/>
      </c>
      <c r="R786" s="512" t="str">
        <f>二年级等级</f>
        <v/>
      </c>
      <c r="S786" s="516" t="str">
        <f>二年级50米跑得分</f>
        <v/>
      </c>
      <c r="T786" s="517" t="str">
        <f>二年级等级</f>
        <v/>
      </c>
      <c r="U786" s="516" t="str">
        <f>二年级坐位体前屈得分</f>
        <v/>
      </c>
      <c r="V786" s="517" t="str">
        <f>二年级等级</f>
        <v/>
      </c>
      <c r="W786" s="516" t="str">
        <f>二年级一分钟跳绳得分</f>
        <v/>
      </c>
      <c r="X786" s="517" t="str">
        <f>二年级等级</f>
        <v/>
      </c>
      <c r="Y786" s="515"/>
      <c r="Z786" s="518"/>
      <c r="AA786" s="533"/>
      <c r="AB786" s="515"/>
      <c r="AC786" s="533" t="str">
        <f>二年级跳绳附加分</f>
        <v/>
      </c>
      <c r="AD786" s="534" t="str">
        <f>二年级标准分</f>
        <v/>
      </c>
      <c r="AE786" s="534" t="str">
        <f>二年级总分</f>
        <v/>
      </c>
      <c r="AF786" s="517" t="str">
        <f>二年级等级</f>
        <v/>
      </c>
    </row>
    <row r="787" spans="1:32">
      <c r="A787" s="476">
        <v>212</v>
      </c>
      <c r="B787" s="477">
        <v>15</v>
      </c>
      <c r="C787" s="586"/>
      <c r="D787" s="587"/>
      <c r="E787" s="586"/>
      <c r="F787" s="473"/>
      <c r="G787" s="608"/>
      <c r="H787" s="475"/>
      <c r="I787" s="613"/>
      <c r="J787" s="614"/>
      <c r="K787" s="622"/>
      <c r="L787" s="649"/>
      <c r="M787" s="644"/>
      <c r="N787" s="505" t="str">
        <f>二年级BMI</f>
        <v/>
      </c>
      <c r="O787" s="499" t="str">
        <f>二年级BMI等级</f>
        <v/>
      </c>
      <c r="P787" s="500" t="str">
        <f>二年级BMI得分</f>
        <v/>
      </c>
      <c r="Q787" s="515" t="str">
        <f>二年级肺活量得分</f>
        <v/>
      </c>
      <c r="R787" s="512" t="str">
        <f>二年级等级</f>
        <v/>
      </c>
      <c r="S787" s="516" t="str">
        <f>二年级50米跑得分</f>
        <v/>
      </c>
      <c r="T787" s="517" t="str">
        <f>二年级等级</f>
        <v/>
      </c>
      <c r="U787" s="516" t="str">
        <f>二年级坐位体前屈得分</f>
        <v/>
      </c>
      <c r="V787" s="517" t="str">
        <f>二年级等级</f>
        <v/>
      </c>
      <c r="W787" s="516" t="str">
        <f>二年级一分钟跳绳得分</f>
        <v/>
      </c>
      <c r="X787" s="517" t="str">
        <f>二年级等级</f>
        <v/>
      </c>
      <c r="Y787" s="515"/>
      <c r="Z787" s="518"/>
      <c r="AA787" s="533"/>
      <c r="AB787" s="515"/>
      <c r="AC787" s="533" t="str">
        <f>二年级跳绳附加分</f>
        <v/>
      </c>
      <c r="AD787" s="534" t="str">
        <f>二年级标准分</f>
        <v/>
      </c>
      <c r="AE787" s="534" t="str">
        <f>二年级总分</f>
        <v/>
      </c>
      <c r="AF787" s="517" t="str">
        <f>二年级等级</f>
        <v/>
      </c>
    </row>
    <row r="788" spans="1:32">
      <c r="A788" s="476">
        <v>212</v>
      </c>
      <c r="B788" s="477">
        <v>16</v>
      </c>
      <c r="C788" s="586"/>
      <c r="D788" s="587"/>
      <c r="E788" s="586"/>
      <c r="F788" s="473"/>
      <c r="G788" s="608"/>
      <c r="H788" s="475"/>
      <c r="I788" s="613"/>
      <c r="J788" s="614"/>
      <c r="K788" s="622"/>
      <c r="L788" s="649"/>
      <c r="M788" s="644"/>
      <c r="N788" s="505" t="str">
        <f>二年级BMI</f>
        <v/>
      </c>
      <c r="O788" s="499" t="str">
        <f>二年级BMI等级</f>
        <v/>
      </c>
      <c r="P788" s="500" t="str">
        <f>二年级BMI得分</f>
        <v/>
      </c>
      <c r="Q788" s="515" t="str">
        <f>二年级肺活量得分</f>
        <v/>
      </c>
      <c r="R788" s="512" t="str">
        <f>二年级等级</f>
        <v/>
      </c>
      <c r="S788" s="516" t="str">
        <f>二年级50米跑得分</f>
        <v/>
      </c>
      <c r="T788" s="517" t="str">
        <f>二年级等级</f>
        <v/>
      </c>
      <c r="U788" s="516" t="str">
        <f>二年级坐位体前屈得分</f>
        <v/>
      </c>
      <c r="V788" s="517" t="str">
        <f>二年级等级</f>
        <v/>
      </c>
      <c r="W788" s="516" t="str">
        <f>二年级一分钟跳绳得分</f>
        <v/>
      </c>
      <c r="X788" s="517" t="str">
        <f>二年级等级</f>
        <v/>
      </c>
      <c r="Y788" s="515"/>
      <c r="Z788" s="518"/>
      <c r="AA788" s="533"/>
      <c r="AB788" s="515"/>
      <c r="AC788" s="533" t="str">
        <f>二年级跳绳附加分</f>
        <v/>
      </c>
      <c r="AD788" s="534" t="str">
        <f>二年级标准分</f>
        <v/>
      </c>
      <c r="AE788" s="534" t="str">
        <f>二年级总分</f>
        <v/>
      </c>
      <c r="AF788" s="517" t="str">
        <f>二年级等级</f>
        <v/>
      </c>
    </row>
    <row r="789" spans="1:32">
      <c r="A789" s="476">
        <v>212</v>
      </c>
      <c r="B789" s="477">
        <v>17</v>
      </c>
      <c r="C789" s="586"/>
      <c r="D789" s="587"/>
      <c r="E789" s="586"/>
      <c r="F789" s="473"/>
      <c r="G789" s="608"/>
      <c r="H789" s="475"/>
      <c r="I789" s="613"/>
      <c r="J789" s="614"/>
      <c r="K789" s="622"/>
      <c r="L789" s="649"/>
      <c r="M789" s="644"/>
      <c r="N789" s="505" t="str">
        <f>二年级BMI</f>
        <v/>
      </c>
      <c r="O789" s="499" t="str">
        <f>二年级BMI等级</f>
        <v/>
      </c>
      <c r="P789" s="500" t="str">
        <f>二年级BMI得分</f>
        <v/>
      </c>
      <c r="Q789" s="515" t="str">
        <f>二年级肺活量得分</f>
        <v/>
      </c>
      <c r="R789" s="512" t="str">
        <f>二年级等级</f>
        <v/>
      </c>
      <c r="S789" s="516" t="str">
        <f>二年级50米跑得分</f>
        <v/>
      </c>
      <c r="T789" s="517" t="str">
        <f>二年级等级</f>
        <v/>
      </c>
      <c r="U789" s="516" t="str">
        <f>二年级坐位体前屈得分</f>
        <v/>
      </c>
      <c r="V789" s="517" t="str">
        <f>二年级等级</f>
        <v/>
      </c>
      <c r="W789" s="516" t="str">
        <f>二年级一分钟跳绳得分</f>
        <v/>
      </c>
      <c r="X789" s="517" t="str">
        <f>二年级等级</f>
        <v/>
      </c>
      <c r="Y789" s="515"/>
      <c r="Z789" s="518"/>
      <c r="AA789" s="533"/>
      <c r="AB789" s="515"/>
      <c r="AC789" s="533" t="str">
        <f>二年级跳绳附加分</f>
        <v/>
      </c>
      <c r="AD789" s="534" t="str">
        <f>二年级标准分</f>
        <v/>
      </c>
      <c r="AE789" s="534" t="str">
        <f>二年级总分</f>
        <v/>
      </c>
      <c r="AF789" s="517" t="str">
        <f>二年级等级</f>
        <v/>
      </c>
    </row>
    <row r="790" spans="1:32">
      <c r="A790" s="476">
        <v>212</v>
      </c>
      <c r="B790" s="477">
        <v>18</v>
      </c>
      <c r="C790" s="586"/>
      <c r="D790" s="587"/>
      <c r="E790" s="586"/>
      <c r="F790" s="473"/>
      <c r="G790" s="608"/>
      <c r="H790" s="475"/>
      <c r="I790" s="613"/>
      <c r="J790" s="614"/>
      <c r="K790" s="622"/>
      <c r="L790" s="649"/>
      <c r="M790" s="644"/>
      <c r="N790" s="505" t="str">
        <f>二年级BMI</f>
        <v/>
      </c>
      <c r="O790" s="499" t="str">
        <f>二年级BMI等级</f>
        <v/>
      </c>
      <c r="P790" s="500" t="str">
        <f>二年级BMI得分</f>
        <v/>
      </c>
      <c r="Q790" s="515" t="str">
        <f>二年级肺活量得分</f>
        <v/>
      </c>
      <c r="R790" s="512" t="str">
        <f>二年级等级</f>
        <v/>
      </c>
      <c r="S790" s="516" t="str">
        <f>二年级50米跑得分</f>
        <v/>
      </c>
      <c r="T790" s="517" t="str">
        <f>二年级等级</f>
        <v/>
      </c>
      <c r="U790" s="516" t="str">
        <f>二年级坐位体前屈得分</f>
        <v/>
      </c>
      <c r="V790" s="517" t="str">
        <f>二年级等级</f>
        <v/>
      </c>
      <c r="W790" s="516" t="str">
        <f>二年级一分钟跳绳得分</f>
        <v/>
      </c>
      <c r="X790" s="517" t="str">
        <f>二年级等级</f>
        <v/>
      </c>
      <c r="Y790" s="515"/>
      <c r="Z790" s="518"/>
      <c r="AA790" s="533"/>
      <c r="AB790" s="515"/>
      <c r="AC790" s="533" t="str">
        <f>二年级跳绳附加分</f>
        <v/>
      </c>
      <c r="AD790" s="534" t="str">
        <f>二年级标准分</f>
        <v/>
      </c>
      <c r="AE790" s="534" t="str">
        <f>二年级总分</f>
        <v/>
      </c>
      <c r="AF790" s="517" t="str">
        <f>二年级等级</f>
        <v/>
      </c>
    </row>
    <row r="791" spans="1:32">
      <c r="A791" s="476">
        <v>212</v>
      </c>
      <c r="B791" s="477">
        <v>19</v>
      </c>
      <c r="C791" s="586"/>
      <c r="D791" s="587"/>
      <c r="E791" s="586"/>
      <c r="F791" s="473"/>
      <c r="G791" s="608"/>
      <c r="H791" s="475"/>
      <c r="I791" s="613"/>
      <c r="J791" s="614"/>
      <c r="K791" s="622"/>
      <c r="L791" s="649"/>
      <c r="M791" s="644"/>
      <c r="N791" s="505" t="str">
        <f>二年级BMI</f>
        <v/>
      </c>
      <c r="O791" s="499" t="str">
        <f>二年级BMI等级</f>
        <v/>
      </c>
      <c r="P791" s="500" t="str">
        <f>二年级BMI得分</f>
        <v/>
      </c>
      <c r="Q791" s="515" t="str">
        <f>二年级肺活量得分</f>
        <v/>
      </c>
      <c r="R791" s="512" t="str">
        <f>二年级等级</f>
        <v/>
      </c>
      <c r="S791" s="516" t="str">
        <f>二年级50米跑得分</f>
        <v/>
      </c>
      <c r="T791" s="517" t="str">
        <f>二年级等级</f>
        <v/>
      </c>
      <c r="U791" s="516" t="str">
        <f>二年级坐位体前屈得分</f>
        <v/>
      </c>
      <c r="V791" s="517" t="str">
        <f>二年级等级</f>
        <v/>
      </c>
      <c r="W791" s="516" t="str">
        <f>二年级一分钟跳绳得分</f>
        <v/>
      </c>
      <c r="X791" s="517" t="str">
        <f>二年级等级</f>
        <v/>
      </c>
      <c r="Y791" s="515"/>
      <c r="Z791" s="518"/>
      <c r="AA791" s="533"/>
      <c r="AB791" s="515"/>
      <c r="AC791" s="533" t="str">
        <f>二年级跳绳附加分</f>
        <v/>
      </c>
      <c r="AD791" s="534" t="str">
        <f>二年级标准分</f>
        <v/>
      </c>
      <c r="AE791" s="534" t="str">
        <f>二年级总分</f>
        <v/>
      </c>
      <c r="AF791" s="517" t="str">
        <f>二年级等级</f>
        <v/>
      </c>
    </row>
    <row r="792" spans="1:32">
      <c r="A792" s="476">
        <v>212</v>
      </c>
      <c r="B792" s="477">
        <v>20</v>
      </c>
      <c r="C792" s="586"/>
      <c r="D792" s="587"/>
      <c r="E792" s="586"/>
      <c r="F792" s="473"/>
      <c r="G792" s="608"/>
      <c r="H792" s="475"/>
      <c r="I792" s="613"/>
      <c r="J792" s="614"/>
      <c r="K792" s="622"/>
      <c r="L792" s="649"/>
      <c r="M792" s="644"/>
      <c r="N792" s="505" t="str">
        <f>二年级BMI</f>
        <v/>
      </c>
      <c r="O792" s="499" t="str">
        <f>二年级BMI等级</f>
        <v/>
      </c>
      <c r="P792" s="500" t="str">
        <f>二年级BMI得分</f>
        <v/>
      </c>
      <c r="Q792" s="515" t="str">
        <f>二年级肺活量得分</f>
        <v/>
      </c>
      <c r="R792" s="512" t="str">
        <f>二年级等级</f>
        <v/>
      </c>
      <c r="S792" s="516" t="str">
        <f>二年级50米跑得分</f>
        <v/>
      </c>
      <c r="T792" s="517" t="str">
        <f>二年级等级</f>
        <v/>
      </c>
      <c r="U792" s="516" t="str">
        <f>二年级坐位体前屈得分</f>
        <v/>
      </c>
      <c r="V792" s="517" t="str">
        <f>二年级等级</f>
        <v/>
      </c>
      <c r="W792" s="516" t="str">
        <f>二年级一分钟跳绳得分</f>
        <v/>
      </c>
      <c r="X792" s="517" t="str">
        <f>二年级等级</f>
        <v/>
      </c>
      <c r="Y792" s="515"/>
      <c r="Z792" s="518"/>
      <c r="AA792" s="533"/>
      <c r="AB792" s="515"/>
      <c r="AC792" s="533" t="str">
        <f>二年级跳绳附加分</f>
        <v/>
      </c>
      <c r="AD792" s="534" t="str">
        <f>二年级标准分</f>
        <v/>
      </c>
      <c r="AE792" s="534" t="str">
        <f>二年级总分</f>
        <v/>
      </c>
      <c r="AF792" s="517" t="str">
        <f>二年级等级</f>
        <v/>
      </c>
    </row>
    <row r="793" spans="1:32">
      <c r="A793" s="476">
        <v>212</v>
      </c>
      <c r="B793" s="477">
        <v>21</v>
      </c>
      <c r="C793" s="586"/>
      <c r="D793" s="587"/>
      <c r="E793" s="586"/>
      <c r="F793" s="473"/>
      <c r="G793" s="608"/>
      <c r="H793" s="475"/>
      <c r="I793" s="613"/>
      <c r="J793" s="614"/>
      <c r="K793" s="622"/>
      <c r="L793" s="649"/>
      <c r="M793" s="644"/>
      <c r="N793" s="505" t="str">
        <f>二年级BMI</f>
        <v/>
      </c>
      <c r="O793" s="499" t="str">
        <f>二年级BMI等级</f>
        <v/>
      </c>
      <c r="P793" s="500" t="str">
        <f>二年级BMI得分</f>
        <v/>
      </c>
      <c r="Q793" s="515" t="str">
        <f>二年级肺活量得分</f>
        <v/>
      </c>
      <c r="R793" s="512" t="str">
        <f>二年级等级</f>
        <v/>
      </c>
      <c r="S793" s="516" t="str">
        <f>二年级50米跑得分</f>
        <v/>
      </c>
      <c r="T793" s="517" t="str">
        <f>二年级等级</f>
        <v/>
      </c>
      <c r="U793" s="516" t="str">
        <f>二年级坐位体前屈得分</f>
        <v/>
      </c>
      <c r="V793" s="517" t="str">
        <f>二年级等级</f>
        <v/>
      </c>
      <c r="W793" s="516" t="str">
        <f>二年级一分钟跳绳得分</f>
        <v/>
      </c>
      <c r="X793" s="517" t="str">
        <f>二年级等级</f>
        <v/>
      </c>
      <c r="Y793" s="515"/>
      <c r="Z793" s="518"/>
      <c r="AA793" s="533"/>
      <c r="AB793" s="515"/>
      <c r="AC793" s="533" t="str">
        <f>二年级跳绳附加分</f>
        <v/>
      </c>
      <c r="AD793" s="534" t="str">
        <f>二年级标准分</f>
        <v/>
      </c>
      <c r="AE793" s="534" t="str">
        <f>二年级总分</f>
        <v/>
      </c>
      <c r="AF793" s="517" t="str">
        <f>二年级等级</f>
        <v/>
      </c>
    </row>
    <row r="794" spans="1:32">
      <c r="A794" s="476">
        <v>212</v>
      </c>
      <c r="B794" s="477">
        <v>22</v>
      </c>
      <c r="C794" s="586"/>
      <c r="D794" s="587"/>
      <c r="E794" s="586"/>
      <c r="F794" s="473"/>
      <c r="G794" s="608"/>
      <c r="H794" s="475"/>
      <c r="I794" s="613"/>
      <c r="J794" s="614"/>
      <c r="K794" s="622"/>
      <c r="L794" s="649"/>
      <c r="M794" s="644"/>
      <c r="N794" s="505" t="str">
        <f>二年级BMI</f>
        <v/>
      </c>
      <c r="O794" s="499" t="str">
        <f>二年级BMI等级</f>
        <v/>
      </c>
      <c r="P794" s="500" t="str">
        <f>二年级BMI得分</f>
        <v/>
      </c>
      <c r="Q794" s="515" t="str">
        <f>二年级肺活量得分</f>
        <v/>
      </c>
      <c r="R794" s="512" t="str">
        <f>二年级等级</f>
        <v/>
      </c>
      <c r="S794" s="516" t="str">
        <f>二年级50米跑得分</f>
        <v/>
      </c>
      <c r="T794" s="517" t="str">
        <f>二年级等级</f>
        <v/>
      </c>
      <c r="U794" s="516" t="str">
        <f>二年级坐位体前屈得分</f>
        <v/>
      </c>
      <c r="V794" s="517" t="str">
        <f>二年级等级</f>
        <v/>
      </c>
      <c r="W794" s="516" t="str">
        <f>二年级一分钟跳绳得分</f>
        <v/>
      </c>
      <c r="X794" s="517" t="str">
        <f>二年级等级</f>
        <v/>
      </c>
      <c r="Y794" s="515"/>
      <c r="Z794" s="518"/>
      <c r="AA794" s="533"/>
      <c r="AB794" s="515"/>
      <c r="AC794" s="533" t="str">
        <f>二年级跳绳附加分</f>
        <v/>
      </c>
      <c r="AD794" s="534" t="str">
        <f>二年级标准分</f>
        <v/>
      </c>
      <c r="AE794" s="534" t="str">
        <f>二年级总分</f>
        <v/>
      </c>
      <c r="AF794" s="517" t="str">
        <f>二年级等级</f>
        <v/>
      </c>
    </row>
    <row r="795" spans="1:32">
      <c r="A795" s="476">
        <v>212</v>
      </c>
      <c r="B795" s="477">
        <v>23</v>
      </c>
      <c r="C795" s="586"/>
      <c r="D795" s="587"/>
      <c r="E795" s="586"/>
      <c r="F795" s="473"/>
      <c r="G795" s="608"/>
      <c r="H795" s="475"/>
      <c r="I795" s="613"/>
      <c r="J795" s="614"/>
      <c r="K795" s="622"/>
      <c r="L795" s="649"/>
      <c r="M795" s="644"/>
      <c r="N795" s="505" t="str">
        <f>二年级BMI</f>
        <v/>
      </c>
      <c r="O795" s="499" t="str">
        <f>二年级BMI等级</f>
        <v/>
      </c>
      <c r="P795" s="500" t="str">
        <f>二年级BMI得分</f>
        <v/>
      </c>
      <c r="Q795" s="515" t="str">
        <f>二年级肺活量得分</f>
        <v/>
      </c>
      <c r="R795" s="512" t="str">
        <f>二年级等级</f>
        <v/>
      </c>
      <c r="S795" s="516" t="str">
        <f>二年级50米跑得分</f>
        <v/>
      </c>
      <c r="T795" s="517" t="str">
        <f>二年级等级</f>
        <v/>
      </c>
      <c r="U795" s="516" t="str">
        <f>二年级坐位体前屈得分</f>
        <v/>
      </c>
      <c r="V795" s="517" t="str">
        <f>二年级等级</f>
        <v/>
      </c>
      <c r="W795" s="516" t="str">
        <f>二年级一分钟跳绳得分</f>
        <v/>
      </c>
      <c r="X795" s="517" t="str">
        <f>二年级等级</f>
        <v/>
      </c>
      <c r="Y795" s="515"/>
      <c r="Z795" s="518"/>
      <c r="AA795" s="533"/>
      <c r="AB795" s="515"/>
      <c r="AC795" s="533" t="str">
        <f>二年级跳绳附加分</f>
        <v/>
      </c>
      <c r="AD795" s="534" t="str">
        <f>二年级标准分</f>
        <v/>
      </c>
      <c r="AE795" s="534" t="str">
        <f>二年级总分</f>
        <v/>
      </c>
      <c r="AF795" s="517" t="str">
        <f>二年级等级</f>
        <v/>
      </c>
    </row>
    <row r="796" spans="1:32">
      <c r="A796" s="476">
        <v>212</v>
      </c>
      <c r="B796" s="477">
        <v>24</v>
      </c>
      <c r="C796" s="586"/>
      <c r="D796" s="587"/>
      <c r="E796" s="586"/>
      <c r="F796" s="473"/>
      <c r="G796" s="608"/>
      <c r="H796" s="475"/>
      <c r="I796" s="613"/>
      <c r="J796" s="614"/>
      <c r="K796" s="622"/>
      <c r="L796" s="649"/>
      <c r="M796" s="644"/>
      <c r="N796" s="505" t="str">
        <f>二年级BMI</f>
        <v/>
      </c>
      <c r="O796" s="499" t="str">
        <f>二年级BMI等级</f>
        <v/>
      </c>
      <c r="P796" s="500" t="str">
        <f>二年级BMI得分</f>
        <v/>
      </c>
      <c r="Q796" s="515" t="str">
        <f>二年级肺活量得分</f>
        <v/>
      </c>
      <c r="R796" s="512" t="str">
        <f>二年级等级</f>
        <v/>
      </c>
      <c r="S796" s="516" t="str">
        <f>二年级50米跑得分</f>
        <v/>
      </c>
      <c r="T796" s="517" t="str">
        <f>二年级等级</f>
        <v/>
      </c>
      <c r="U796" s="516" t="str">
        <f>二年级坐位体前屈得分</f>
        <v/>
      </c>
      <c r="V796" s="517" t="str">
        <f>二年级等级</f>
        <v/>
      </c>
      <c r="W796" s="516" t="str">
        <f>二年级一分钟跳绳得分</f>
        <v/>
      </c>
      <c r="X796" s="517" t="str">
        <f>二年级等级</f>
        <v/>
      </c>
      <c r="Y796" s="515"/>
      <c r="Z796" s="518"/>
      <c r="AA796" s="533"/>
      <c r="AB796" s="515"/>
      <c r="AC796" s="533" t="str">
        <f>二年级跳绳附加分</f>
        <v/>
      </c>
      <c r="AD796" s="534" t="str">
        <f>二年级标准分</f>
        <v/>
      </c>
      <c r="AE796" s="534" t="str">
        <f>二年级总分</f>
        <v/>
      </c>
      <c r="AF796" s="517" t="str">
        <f>二年级等级</f>
        <v/>
      </c>
    </row>
    <row r="797" spans="1:32">
      <c r="A797" s="476">
        <v>212</v>
      </c>
      <c r="B797" s="477">
        <v>25</v>
      </c>
      <c r="C797" s="586"/>
      <c r="D797" s="587"/>
      <c r="E797" s="586"/>
      <c r="F797" s="473"/>
      <c r="G797" s="608"/>
      <c r="H797" s="475"/>
      <c r="I797" s="613"/>
      <c r="J797" s="614"/>
      <c r="K797" s="622"/>
      <c r="L797" s="649"/>
      <c r="M797" s="644"/>
      <c r="N797" s="505" t="str">
        <f>二年级BMI</f>
        <v/>
      </c>
      <c r="O797" s="499" t="str">
        <f>二年级BMI等级</f>
        <v/>
      </c>
      <c r="P797" s="500" t="str">
        <f>二年级BMI得分</f>
        <v/>
      </c>
      <c r="Q797" s="515" t="str">
        <f>二年级肺活量得分</f>
        <v/>
      </c>
      <c r="R797" s="512" t="str">
        <f>二年级等级</f>
        <v/>
      </c>
      <c r="S797" s="516" t="str">
        <f>二年级50米跑得分</f>
        <v/>
      </c>
      <c r="T797" s="517" t="str">
        <f>二年级等级</f>
        <v/>
      </c>
      <c r="U797" s="516" t="str">
        <f>二年级坐位体前屈得分</f>
        <v/>
      </c>
      <c r="V797" s="517" t="str">
        <f>二年级等级</f>
        <v/>
      </c>
      <c r="W797" s="516" t="str">
        <f>二年级一分钟跳绳得分</f>
        <v/>
      </c>
      <c r="X797" s="517" t="str">
        <f>二年级等级</f>
        <v/>
      </c>
      <c r="Y797" s="515"/>
      <c r="Z797" s="518"/>
      <c r="AA797" s="533"/>
      <c r="AB797" s="515"/>
      <c r="AC797" s="533" t="str">
        <f>二年级跳绳附加分</f>
        <v/>
      </c>
      <c r="AD797" s="534" t="str">
        <f>二年级标准分</f>
        <v/>
      </c>
      <c r="AE797" s="534" t="str">
        <f>二年级总分</f>
        <v/>
      </c>
      <c r="AF797" s="517" t="str">
        <f>二年级等级</f>
        <v/>
      </c>
    </row>
    <row r="798" spans="1:32">
      <c r="A798" s="476">
        <v>212</v>
      </c>
      <c r="B798" s="477">
        <v>26</v>
      </c>
      <c r="C798" s="586"/>
      <c r="D798" s="587"/>
      <c r="E798" s="586"/>
      <c r="F798" s="473"/>
      <c r="G798" s="608"/>
      <c r="H798" s="475"/>
      <c r="I798" s="613"/>
      <c r="J798" s="614"/>
      <c r="K798" s="614"/>
      <c r="L798" s="649"/>
      <c r="M798" s="644"/>
      <c r="N798" s="505" t="str">
        <f>二年级BMI</f>
        <v/>
      </c>
      <c r="O798" s="499" t="str">
        <f>二年级BMI等级</f>
        <v/>
      </c>
      <c r="P798" s="500" t="str">
        <f>二年级BMI得分</f>
        <v/>
      </c>
      <c r="Q798" s="515" t="str">
        <f>二年级肺活量得分</f>
        <v/>
      </c>
      <c r="R798" s="512" t="str">
        <f>二年级等级</f>
        <v/>
      </c>
      <c r="S798" s="516" t="str">
        <f>二年级50米跑得分</f>
        <v/>
      </c>
      <c r="T798" s="517" t="str">
        <f>二年级等级</f>
        <v/>
      </c>
      <c r="U798" s="516" t="str">
        <f>二年级坐位体前屈得分</f>
        <v/>
      </c>
      <c r="V798" s="517" t="str">
        <f>二年级等级</f>
        <v/>
      </c>
      <c r="W798" s="516" t="str">
        <f>二年级一分钟跳绳得分</f>
        <v/>
      </c>
      <c r="X798" s="517" t="str">
        <f>二年级等级</f>
        <v/>
      </c>
      <c r="Y798" s="515"/>
      <c r="Z798" s="518"/>
      <c r="AA798" s="533"/>
      <c r="AB798" s="515"/>
      <c r="AC798" s="533" t="str">
        <f>二年级跳绳附加分</f>
        <v/>
      </c>
      <c r="AD798" s="534" t="str">
        <f>二年级标准分</f>
        <v/>
      </c>
      <c r="AE798" s="534" t="str">
        <f>二年级总分</f>
        <v/>
      </c>
      <c r="AF798" s="517" t="str">
        <f>二年级等级</f>
        <v/>
      </c>
    </row>
    <row r="799" spans="1:32">
      <c r="A799" s="476">
        <v>212</v>
      </c>
      <c r="B799" s="477">
        <v>27</v>
      </c>
      <c r="C799" s="586"/>
      <c r="D799" s="587"/>
      <c r="E799" s="586"/>
      <c r="F799" s="473"/>
      <c r="G799" s="608"/>
      <c r="H799" s="475"/>
      <c r="I799" s="613"/>
      <c r="J799" s="614"/>
      <c r="K799" s="614"/>
      <c r="L799" s="649"/>
      <c r="M799" s="644"/>
      <c r="N799" s="505" t="str">
        <f>二年级BMI</f>
        <v/>
      </c>
      <c r="O799" s="499" t="str">
        <f>二年级BMI等级</f>
        <v/>
      </c>
      <c r="P799" s="500" t="str">
        <f>二年级BMI得分</f>
        <v/>
      </c>
      <c r="Q799" s="515" t="str">
        <f>二年级肺活量得分</f>
        <v/>
      </c>
      <c r="R799" s="512" t="str">
        <f>二年级等级</f>
        <v/>
      </c>
      <c r="S799" s="516" t="str">
        <f>二年级50米跑得分</f>
        <v/>
      </c>
      <c r="T799" s="517" t="str">
        <f>二年级等级</f>
        <v/>
      </c>
      <c r="U799" s="516" t="str">
        <f>二年级坐位体前屈得分</f>
        <v/>
      </c>
      <c r="V799" s="517" t="str">
        <f>二年级等级</f>
        <v/>
      </c>
      <c r="W799" s="516" t="str">
        <f>二年级一分钟跳绳得分</f>
        <v/>
      </c>
      <c r="X799" s="517" t="str">
        <f>二年级等级</f>
        <v/>
      </c>
      <c r="Y799" s="515"/>
      <c r="Z799" s="518"/>
      <c r="AA799" s="533"/>
      <c r="AB799" s="515"/>
      <c r="AC799" s="533" t="str">
        <f>二年级跳绳附加分</f>
        <v/>
      </c>
      <c r="AD799" s="534" t="str">
        <f>二年级标准分</f>
        <v/>
      </c>
      <c r="AE799" s="534" t="str">
        <f>二年级总分</f>
        <v/>
      </c>
      <c r="AF799" s="517" t="str">
        <f>二年级等级</f>
        <v/>
      </c>
    </row>
    <row r="800" spans="1:32">
      <c r="A800" s="476">
        <v>212</v>
      </c>
      <c r="B800" s="477">
        <v>28</v>
      </c>
      <c r="C800" s="586"/>
      <c r="D800" s="587"/>
      <c r="E800" s="586"/>
      <c r="F800" s="473"/>
      <c r="G800" s="608"/>
      <c r="H800" s="475"/>
      <c r="I800" s="613"/>
      <c r="J800" s="614"/>
      <c r="K800" s="614"/>
      <c r="L800" s="649"/>
      <c r="M800" s="644"/>
      <c r="N800" s="505" t="str">
        <f>二年级BMI</f>
        <v/>
      </c>
      <c r="O800" s="499" t="str">
        <f>二年级BMI等级</f>
        <v/>
      </c>
      <c r="P800" s="500" t="str">
        <f>二年级BMI得分</f>
        <v/>
      </c>
      <c r="Q800" s="515" t="str">
        <f>二年级肺活量得分</f>
        <v/>
      </c>
      <c r="R800" s="512" t="str">
        <f>二年级等级</f>
        <v/>
      </c>
      <c r="S800" s="516" t="str">
        <f>二年级50米跑得分</f>
        <v/>
      </c>
      <c r="T800" s="517" t="str">
        <f>二年级等级</f>
        <v/>
      </c>
      <c r="U800" s="516" t="str">
        <f>二年级坐位体前屈得分</f>
        <v/>
      </c>
      <c r="V800" s="517" t="str">
        <f>二年级等级</f>
        <v/>
      </c>
      <c r="W800" s="516" t="str">
        <f>二年级一分钟跳绳得分</f>
        <v/>
      </c>
      <c r="X800" s="517" t="str">
        <f>二年级等级</f>
        <v/>
      </c>
      <c r="Y800" s="515"/>
      <c r="Z800" s="518"/>
      <c r="AA800" s="533"/>
      <c r="AB800" s="515"/>
      <c r="AC800" s="533" t="str">
        <f>二年级跳绳附加分</f>
        <v/>
      </c>
      <c r="AD800" s="534" t="str">
        <f>二年级标准分</f>
        <v/>
      </c>
      <c r="AE800" s="534" t="str">
        <f>二年级总分</f>
        <v/>
      </c>
      <c r="AF800" s="517" t="str">
        <f>二年级等级</f>
        <v/>
      </c>
    </row>
    <row r="801" spans="1:32">
      <c r="A801" s="476">
        <v>212</v>
      </c>
      <c r="B801" s="477">
        <v>29</v>
      </c>
      <c r="C801" s="586"/>
      <c r="D801" s="587"/>
      <c r="E801" s="586"/>
      <c r="F801" s="473"/>
      <c r="G801" s="612"/>
      <c r="H801" s="475"/>
      <c r="I801" s="613"/>
      <c r="J801" s="614"/>
      <c r="K801" s="614"/>
      <c r="L801" s="649"/>
      <c r="M801" s="644"/>
      <c r="N801" s="505" t="str">
        <f>二年级BMI</f>
        <v/>
      </c>
      <c r="O801" s="499" t="str">
        <f>二年级BMI等级</f>
        <v/>
      </c>
      <c r="P801" s="500" t="str">
        <f>二年级BMI得分</f>
        <v/>
      </c>
      <c r="Q801" s="515" t="str">
        <f>二年级肺活量得分</f>
        <v/>
      </c>
      <c r="R801" s="512" t="str">
        <f>二年级等级</f>
        <v/>
      </c>
      <c r="S801" s="516" t="str">
        <f>二年级50米跑得分</f>
        <v/>
      </c>
      <c r="T801" s="517" t="str">
        <f>二年级等级</f>
        <v/>
      </c>
      <c r="U801" s="516" t="str">
        <f>二年级坐位体前屈得分</f>
        <v/>
      </c>
      <c r="V801" s="517" t="str">
        <f>二年级等级</f>
        <v/>
      </c>
      <c r="W801" s="516" t="str">
        <f>二年级一分钟跳绳得分</f>
        <v/>
      </c>
      <c r="X801" s="517" t="str">
        <f>二年级等级</f>
        <v/>
      </c>
      <c r="Y801" s="515"/>
      <c r="Z801" s="518"/>
      <c r="AA801" s="533"/>
      <c r="AB801" s="515"/>
      <c r="AC801" s="533" t="str">
        <f>二年级跳绳附加分</f>
        <v/>
      </c>
      <c r="AD801" s="534" t="str">
        <f>二年级标准分</f>
        <v/>
      </c>
      <c r="AE801" s="534" t="str">
        <f>二年级总分</f>
        <v/>
      </c>
      <c r="AF801" s="517" t="str">
        <f>二年级等级</f>
        <v/>
      </c>
    </row>
    <row r="802" spans="1:32">
      <c r="A802" s="476">
        <v>212</v>
      </c>
      <c r="B802" s="477">
        <v>30</v>
      </c>
      <c r="C802" s="586"/>
      <c r="D802" s="587"/>
      <c r="E802" s="586"/>
      <c r="F802" s="473"/>
      <c r="G802" s="612"/>
      <c r="H802" s="475"/>
      <c r="I802" s="613"/>
      <c r="J802" s="614"/>
      <c r="K802" s="614"/>
      <c r="L802" s="649"/>
      <c r="M802" s="644"/>
      <c r="N802" s="505" t="str">
        <f>二年级BMI</f>
        <v/>
      </c>
      <c r="O802" s="499" t="str">
        <f>二年级BMI等级</f>
        <v/>
      </c>
      <c r="P802" s="500" t="str">
        <f>二年级BMI得分</f>
        <v/>
      </c>
      <c r="Q802" s="515" t="str">
        <f>二年级肺活量得分</f>
        <v/>
      </c>
      <c r="R802" s="512" t="str">
        <f>二年级等级</f>
        <v/>
      </c>
      <c r="S802" s="516" t="str">
        <f>二年级50米跑得分</f>
        <v/>
      </c>
      <c r="T802" s="517" t="str">
        <f>二年级等级</f>
        <v/>
      </c>
      <c r="U802" s="516" t="str">
        <f>二年级坐位体前屈得分</f>
        <v/>
      </c>
      <c r="V802" s="517" t="str">
        <f>二年级等级</f>
        <v/>
      </c>
      <c r="W802" s="516" t="str">
        <f>二年级一分钟跳绳得分</f>
        <v/>
      </c>
      <c r="X802" s="517" t="str">
        <f>二年级等级</f>
        <v/>
      </c>
      <c r="Y802" s="515"/>
      <c r="Z802" s="518"/>
      <c r="AA802" s="533"/>
      <c r="AB802" s="515"/>
      <c r="AC802" s="533" t="str">
        <f>二年级跳绳附加分</f>
        <v/>
      </c>
      <c r="AD802" s="534" t="str">
        <f>二年级标准分</f>
        <v/>
      </c>
      <c r="AE802" s="534" t="str">
        <f>二年级总分</f>
        <v/>
      </c>
      <c r="AF802" s="517" t="str">
        <f>二年级等级</f>
        <v/>
      </c>
    </row>
    <row r="803" spans="1:32">
      <c r="A803" s="476">
        <v>212</v>
      </c>
      <c r="B803" s="477">
        <v>31</v>
      </c>
      <c r="C803" s="586"/>
      <c r="D803" s="587"/>
      <c r="E803" s="586"/>
      <c r="F803" s="473"/>
      <c r="G803" s="608"/>
      <c r="H803" s="475"/>
      <c r="I803" s="613"/>
      <c r="J803" s="614"/>
      <c r="K803" s="614"/>
      <c r="L803" s="649"/>
      <c r="M803" s="644"/>
      <c r="N803" s="505" t="str">
        <f>二年级BMI</f>
        <v/>
      </c>
      <c r="O803" s="499" t="str">
        <f>二年级BMI等级</f>
        <v/>
      </c>
      <c r="P803" s="500" t="str">
        <f>二年级BMI得分</f>
        <v/>
      </c>
      <c r="Q803" s="515" t="str">
        <f>二年级肺活量得分</f>
        <v/>
      </c>
      <c r="R803" s="512" t="str">
        <f>二年级等级</f>
        <v/>
      </c>
      <c r="S803" s="516" t="str">
        <f>二年级50米跑得分</f>
        <v/>
      </c>
      <c r="T803" s="517" t="str">
        <f>二年级等级</f>
        <v/>
      </c>
      <c r="U803" s="516" t="str">
        <f>二年级坐位体前屈得分</f>
        <v/>
      </c>
      <c r="V803" s="517" t="str">
        <f>二年级等级</f>
        <v/>
      </c>
      <c r="W803" s="516" t="str">
        <f>二年级一分钟跳绳得分</f>
        <v/>
      </c>
      <c r="X803" s="517" t="str">
        <f>二年级等级</f>
        <v/>
      </c>
      <c r="Y803" s="515"/>
      <c r="Z803" s="518"/>
      <c r="AA803" s="533"/>
      <c r="AB803" s="515"/>
      <c r="AC803" s="533" t="str">
        <f>二年级跳绳附加分</f>
        <v/>
      </c>
      <c r="AD803" s="534" t="str">
        <f>二年级标准分</f>
        <v/>
      </c>
      <c r="AE803" s="534" t="str">
        <f>二年级总分</f>
        <v/>
      </c>
      <c r="AF803" s="517" t="str">
        <f>二年级等级</f>
        <v/>
      </c>
    </row>
    <row r="804" spans="1:32">
      <c r="A804" s="476">
        <v>212</v>
      </c>
      <c r="B804" s="477">
        <v>32</v>
      </c>
      <c r="C804" s="586"/>
      <c r="D804" s="587"/>
      <c r="E804" s="586"/>
      <c r="F804" s="473"/>
      <c r="G804" s="608"/>
      <c r="H804" s="475"/>
      <c r="I804" s="613"/>
      <c r="J804" s="614"/>
      <c r="K804" s="614"/>
      <c r="L804" s="649"/>
      <c r="M804" s="644"/>
      <c r="N804" s="505" t="str">
        <f>二年级BMI</f>
        <v/>
      </c>
      <c r="O804" s="499" t="str">
        <f>二年级BMI等级</f>
        <v/>
      </c>
      <c r="P804" s="500" t="str">
        <f>二年级BMI得分</f>
        <v/>
      </c>
      <c r="Q804" s="515" t="str">
        <f>二年级肺活量得分</f>
        <v/>
      </c>
      <c r="R804" s="512" t="str">
        <f>二年级等级</f>
        <v/>
      </c>
      <c r="S804" s="516" t="str">
        <f>二年级50米跑得分</f>
        <v/>
      </c>
      <c r="T804" s="517" t="str">
        <f>二年级等级</f>
        <v/>
      </c>
      <c r="U804" s="516" t="str">
        <f>二年级坐位体前屈得分</f>
        <v/>
      </c>
      <c r="V804" s="517" t="str">
        <f>二年级等级</f>
        <v/>
      </c>
      <c r="W804" s="516" t="str">
        <f>二年级一分钟跳绳得分</f>
        <v/>
      </c>
      <c r="X804" s="517" t="str">
        <f>二年级等级</f>
        <v/>
      </c>
      <c r="Y804" s="515"/>
      <c r="Z804" s="518"/>
      <c r="AA804" s="533"/>
      <c r="AB804" s="515"/>
      <c r="AC804" s="533" t="str">
        <f>二年级跳绳附加分</f>
        <v/>
      </c>
      <c r="AD804" s="534" t="str">
        <f>二年级标准分</f>
        <v/>
      </c>
      <c r="AE804" s="534" t="str">
        <f>二年级总分</f>
        <v/>
      </c>
      <c r="AF804" s="517" t="str">
        <f>二年级等级</f>
        <v/>
      </c>
    </row>
    <row r="805" spans="1:32">
      <c r="A805" s="476">
        <v>212</v>
      </c>
      <c r="B805" s="477">
        <v>33</v>
      </c>
      <c r="C805" s="586"/>
      <c r="D805" s="587"/>
      <c r="E805" s="586"/>
      <c r="F805" s="473"/>
      <c r="G805" s="608"/>
      <c r="H805" s="475"/>
      <c r="I805" s="613"/>
      <c r="J805" s="614"/>
      <c r="K805" s="614"/>
      <c r="L805" s="649"/>
      <c r="M805" s="644"/>
      <c r="N805" s="505" t="str">
        <f>二年级BMI</f>
        <v/>
      </c>
      <c r="O805" s="499" t="str">
        <f>二年级BMI等级</f>
        <v/>
      </c>
      <c r="P805" s="500" t="str">
        <f>二年级BMI得分</f>
        <v/>
      </c>
      <c r="Q805" s="515" t="str">
        <f>二年级肺活量得分</f>
        <v/>
      </c>
      <c r="R805" s="512" t="str">
        <f>二年级等级</f>
        <v/>
      </c>
      <c r="S805" s="516" t="str">
        <f>二年级50米跑得分</f>
        <v/>
      </c>
      <c r="T805" s="517" t="str">
        <f>二年级等级</f>
        <v/>
      </c>
      <c r="U805" s="516" t="str">
        <f>二年级坐位体前屈得分</f>
        <v/>
      </c>
      <c r="V805" s="517" t="str">
        <f>二年级等级</f>
        <v/>
      </c>
      <c r="W805" s="516" t="str">
        <f>二年级一分钟跳绳得分</f>
        <v/>
      </c>
      <c r="X805" s="517" t="str">
        <f>二年级等级</f>
        <v/>
      </c>
      <c r="Y805" s="515"/>
      <c r="Z805" s="518"/>
      <c r="AA805" s="533"/>
      <c r="AB805" s="515"/>
      <c r="AC805" s="533" t="str">
        <f>二年级跳绳附加分</f>
        <v/>
      </c>
      <c r="AD805" s="534" t="str">
        <f>二年级标准分</f>
        <v/>
      </c>
      <c r="AE805" s="534" t="str">
        <f>二年级总分</f>
        <v/>
      </c>
      <c r="AF805" s="517" t="str">
        <f>二年级等级</f>
        <v/>
      </c>
    </row>
    <row r="806" spans="1:32">
      <c r="A806" s="476">
        <v>212</v>
      </c>
      <c r="B806" s="477">
        <v>34</v>
      </c>
      <c r="C806" s="586"/>
      <c r="D806" s="587"/>
      <c r="E806" s="586"/>
      <c r="F806" s="473"/>
      <c r="G806" s="608"/>
      <c r="H806" s="475"/>
      <c r="I806" s="613"/>
      <c r="J806" s="614"/>
      <c r="K806" s="614"/>
      <c r="L806" s="649"/>
      <c r="M806" s="644"/>
      <c r="N806" s="505" t="str">
        <f>二年级BMI</f>
        <v/>
      </c>
      <c r="O806" s="499" t="str">
        <f>二年级BMI等级</f>
        <v/>
      </c>
      <c r="P806" s="500" t="str">
        <f>二年级BMI得分</f>
        <v/>
      </c>
      <c r="Q806" s="515" t="str">
        <f>二年级肺活量得分</f>
        <v/>
      </c>
      <c r="R806" s="512" t="str">
        <f>二年级等级</f>
        <v/>
      </c>
      <c r="S806" s="516" t="str">
        <f>二年级50米跑得分</f>
        <v/>
      </c>
      <c r="T806" s="517" t="str">
        <f>二年级等级</f>
        <v/>
      </c>
      <c r="U806" s="516" t="str">
        <f>二年级坐位体前屈得分</f>
        <v/>
      </c>
      <c r="V806" s="517" t="str">
        <f>二年级等级</f>
        <v/>
      </c>
      <c r="W806" s="516" t="str">
        <f>二年级一分钟跳绳得分</f>
        <v/>
      </c>
      <c r="X806" s="517" t="str">
        <f>二年级等级</f>
        <v/>
      </c>
      <c r="Y806" s="515"/>
      <c r="Z806" s="518"/>
      <c r="AA806" s="533"/>
      <c r="AB806" s="515"/>
      <c r="AC806" s="533" t="str">
        <f>二年级跳绳附加分</f>
        <v/>
      </c>
      <c r="AD806" s="534" t="str">
        <f>二年级标准分</f>
        <v/>
      </c>
      <c r="AE806" s="534" t="str">
        <f>二年级总分</f>
        <v/>
      </c>
      <c r="AF806" s="517" t="str">
        <f>二年级等级</f>
        <v/>
      </c>
    </row>
    <row r="807" spans="1:32">
      <c r="A807" s="476">
        <v>212</v>
      </c>
      <c r="B807" s="477">
        <v>35</v>
      </c>
      <c r="C807" s="586"/>
      <c r="D807" s="587"/>
      <c r="E807" s="586"/>
      <c r="F807" s="473"/>
      <c r="G807" s="608"/>
      <c r="H807" s="475"/>
      <c r="I807" s="613"/>
      <c r="J807" s="614"/>
      <c r="K807" s="614"/>
      <c r="L807" s="649"/>
      <c r="M807" s="644"/>
      <c r="N807" s="505" t="str">
        <f>二年级BMI</f>
        <v/>
      </c>
      <c r="O807" s="499" t="str">
        <f>二年级BMI等级</f>
        <v/>
      </c>
      <c r="P807" s="500" t="str">
        <f>二年级BMI得分</f>
        <v/>
      </c>
      <c r="Q807" s="515" t="str">
        <f>二年级肺活量得分</f>
        <v/>
      </c>
      <c r="R807" s="512" t="str">
        <f>二年级等级</f>
        <v/>
      </c>
      <c r="S807" s="516" t="str">
        <f>二年级50米跑得分</f>
        <v/>
      </c>
      <c r="T807" s="517" t="str">
        <f>二年级等级</f>
        <v/>
      </c>
      <c r="U807" s="516" t="str">
        <f>二年级坐位体前屈得分</f>
        <v/>
      </c>
      <c r="V807" s="517" t="str">
        <f>二年级等级</f>
        <v/>
      </c>
      <c r="W807" s="516" t="str">
        <f>二年级一分钟跳绳得分</f>
        <v/>
      </c>
      <c r="X807" s="517" t="str">
        <f>二年级等级</f>
        <v/>
      </c>
      <c r="Y807" s="515"/>
      <c r="Z807" s="518"/>
      <c r="AA807" s="533"/>
      <c r="AB807" s="515"/>
      <c r="AC807" s="533" t="str">
        <f>二年级跳绳附加分</f>
        <v/>
      </c>
      <c r="AD807" s="534" t="str">
        <f>二年级标准分</f>
        <v/>
      </c>
      <c r="AE807" s="534" t="str">
        <f>二年级总分</f>
        <v/>
      </c>
      <c r="AF807" s="517" t="str">
        <f>二年级等级</f>
        <v/>
      </c>
    </row>
    <row r="808" spans="1:32">
      <c r="A808" s="476">
        <v>212</v>
      </c>
      <c r="B808" s="477">
        <v>36</v>
      </c>
      <c r="C808" s="586"/>
      <c r="D808" s="587"/>
      <c r="E808" s="586"/>
      <c r="F808" s="473"/>
      <c r="G808" s="608"/>
      <c r="H808" s="475"/>
      <c r="I808" s="613"/>
      <c r="J808" s="614"/>
      <c r="K808" s="614"/>
      <c r="L808" s="649"/>
      <c r="M808" s="644"/>
      <c r="N808" s="505" t="str">
        <f>二年级BMI</f>
        <v/>
      </c>
      <c r="O808" s="499" t="str">
        <f>二年级BMI等级</f>
        <v/>
      </c>
      <c r="P808" s="500" t="str">
        <f>二年级BMI得分</f>
        <v/>
      </c>
      <c r="Q808" s="515" t="str">
        <f>二年级肺活量得分</f>
        <v/>
      </c>
      <c r="R808" s="512" t="str">
        <f>二年级等级</f>
        <v/>
      </c>
      <c r="S808" s="516" t="str">
        <f>二年级50米跑得分</f>
        <v/>
      </c>
      <c r="T808" s="517" t="str">
        <f>二年级等级</f>
        <v/>
      </c>
      <c r="U808" s="516" t="str">
        <f>二年级坐位体前屈得分</f>
        <v/>
      </c>
      <c r="V808" s="517" t="str">
        <f>二年级等级</f>
        <v/>
      </c>
      <c r="W808" s="516" t="str">
        <f>二年级一分钟跳绳得分</f>
        <v/>
      </c>
      <c r="X808" s="517" t="str">
        <f>二年级等级</f>
        <v/>
      </c>
      <c r="Y808" s="515"/>
      <c r="Z808" s="518"/>
      <c r="AA808" s="533"/>
      <c r="AB808" s="515"/>
      <c r="AC808" s="533" t="str">
        <f>二年级跳绳附加分</f>
        <v/>
      </c>
      <c r="AD808" s="534" t="str">
        <f>二年级标准分</f>
        <v/>
      </c>
      <c r="AE808" s="534" t="str">
        <f>二年级总分</f>
        <v/>
      </c>
      <c r="AF808" s="517" t="str">
        <f>二年级等级</f>
        <v/>
      </c>
    </row>
    <row r="809" spans="1:32">
      <c r="A809" s="476">
        <v>212</v>
      </c>
      <c r="B809" s="477">
        <v>37</v>
      </c>
      <c r="C809" s="586"/>
      <c r="D809" s="587"/>
      <c r="E809" s="586"/>
      <c r="F809" s="473"/>
      <c r="G809" s="608"/>
      <c r="H809" s="475"/>
      <c r="I809" s="613"/>
      <c r="J809" s="614"/>
      <c r="K809" s="614"/>
      <c r="L809" s="649"/>
      <c r="M809" s="644"/>
      <c r="N809" s="505" t="str">
        <f>二年级BMI</f>
        <v/>
      </c>
      <c r="O809" s="499" t="str">
        <f>二年级BMI等级</f>
        <v/>
      </c>
      <c r="P809" s="500" t="str">
        <f>二年级BMI得分</f>
        <v/>
      </c>
      <c r="Q809" s="515" t="str">
        <f>二年级肺活量得分</f>
        <v/>
      </c>
      <c r="R809" s="512" t="str">
        <f>二年级等级</f>
        <v/>
      </c>
      <c r="S809" s="516" t="str">
        <f>二年级50米跑得分</f>
        <v/>
      </c>
      <c r="T809" s="517" t="str">
        <f>二年级等级</f>
        <v/>
      </c>
      <c r="U809" s="516" t="str">
        <f>二年级坐位体前屈得分</f>
        <v/>
      </c>
      <c r="V809" s="517" t="str">
        <f>二年级等级</f>
        <v/>
      </c>
      <c r="W809" s="516" t="str">
        <f>二年级一分钟跳绳得分</f>
        <v/>
      </c>
      <c r="X809" s="517" t="str">
        <f>二年级等级</f>
        <v/>
      </c>
      <c r="Y809" s="515"/>
      <c r="Z809" s="518"/>
      <c r="AA809" s="533"/>
      <c r="AB809" s="515"/>
      <c r="AC809" s="533" t="str">
        <f>二年级跳绳附加分</f>
        <v/>
      </c>
      <c r="AD809" s="534" t="str">
        <f>二年级标准分</f>
        <v/>
      </c>
      <c r="AE809" s="534" t="str">
        <f>二年级总分</f>
        <v/>
      </c>
      <c r="AF809" s="517" t="str">
        <f>二年级等级</f>
        <v/>
      </c>
    </row>
    <row r="810" spans="1:32">
      <c r="A810" s="476">
        <v>212</v>
      </c>
      <c r="B810" s="477">
        <v>38</v>
      </c>
      <c r="C810" s="586"/>
      <c r="D810" s="587"/>
      <c r="E810" s="586"/>
      <c r="F810" s="473"/>
      <c r="G810" s="608"/>
      <c r="H810" s="475"/>
      <c r="I810" s="613"/>
      <c r="J810" s="614"/>
      <c r="K810" s="614"/>
      <c r="L810" s="649"/>
      <c r="M810" s="644"/>
      <c r="N810" s="505" t="str">
        <f>二年级BMI</f>
        <v/>
      </c>
      <c r="O810" s="499" t="str">
        <f>二年级BMI等级</f>
        <v/>
      </c>
      <c r="P810" s="500" t="str">
        <f>二年级BMI得分</f>
        <v/>
      </c>
      <c r="Q810" s="515" t="str">
        <f>二年级肺活量得分</f>
        <v/>
      </c>
      <c r="R810" s="512" t="str">
        <f>二年级等级</f>
        <v/>
      </c>
      <c r="S810" s="516" t="str">
        <f>二年级50米跑得分</f>
        <v/>
      </c>
      <c r="T810" s="517" t="str">
        <f>二年级等级</f>
        <v/>
      </c>
      <c r="U810" s="516" t="str">
        <f>二年级坐位体前屈得分</f>
        <v/>
      </c>
      <c r="V810" s="517" t="str">
        <f>二年级等级</f>
        <v/>
      </c>
      <c r="W810" s="516" t="str">
        <f>二年级一分钟跳绳得分</f>
        <v/>
      </c>
      <c r="X810" s="517" t="str">
        <f>二年级等级</f>
        <v/>
      </c>
      <c r="Y810" s="515"/>
      <c r="Z810" s="518"/>
      <c r="AA810" s="533"/>
      <c r="AB810" s="515"/>
      <c r="AC810" s="533" t="str">
        <f>二年级跳绳附加分</f>
        <v/>
      </c>
      <c r="AD810" s="534" t="str">
        <f>二年级标准分</f>
        <v/>
      </c>
      <c r="AE810" s="534" t="str">
        <f>二年级总分</f>
        <v/>
      </c>
      <c r="AF810" s="517" t="str">
        <f>二年级等级</f>
        <v/>
      </c>
    </row>
    <row r="811" spans="1:32">
      <c r="A811" s="476">
        <v>212</v>
      </c>
      <c r="B811" s="477">
        <v>39</v>
      </c>
      <c r="C811" s="586"/>
      <c r="D811" s="587"/>
      <c r="E811" s="586"/>
      <c r="F811" s="473"/>
      <c r="G811" s="608"/>
      <c r="H811" s="475"/>
      <c r="I811" s="613"/>
      <c r="J811" s="614"/>
      <c r="K811" s="614"/>
      <c r="L811" s="649"/>
      <c r="M811" s="644"/>
      <c r="N811" s="505" t="str">
        <f>二年级BMI</f>
        <v/>
      </c>
      <c r="O811" s="499" t="str">
        <f>二年级BMI等级</f>
        <v/>
      </c>
      <c r="P811" s="500" t="str">
        <f>二年级BMI得分</f>
        <v/>
      </c>
      <c r="Q811" s="515" t="str">
        <f>二年级肺活量得分</f>
        <v/>
      </c>
      <c r="R811" s="512" t="str">
        <f>二年级等级</f>
        <v/>
      </c>
      <c r="S811" s="516" t="str">
        <f>二年级50米跑得分</f>
        <v/>
      </c>
      <c r="T811" s="517" t="str">
        <f>二年级等级</f>
        <v/>
      </c>
      <c r="U811" s="516" t="str">
        <f>二年级坐位体前屈得分</f>
        <v/>
      </c>
      <c r="V811" s="517" t="str">
        <f>二年级等级</f>
        <v/>
      </c>
      <c r="W811" s="516" t="str">
        <f>二年级一分钟跳绳得分</f>
        <v/>
      </c>
      <c r="X811" s="517" t="str">
        <f>二年级等级</f>
        <v/>
      </c>
      <c r="Y811" s="515"/>
      <c r="Z811" s="518"/>
      <c r="AA811" s="533"/>
      <c r="AB811" s="515"/>
      <c r="AC811" s="533" t="str">
        <f>二年级跳绳附加分</f>
        <v/>
      </c>
      <c r="AD811" s="534" t="str">
        <f>二年级标准分</f>
        <v/>
      </c>
      <c r="AE811" s="534" t="str">
        <f>二年级总分</f>
        <v/>
      </c>
      <c r="AF811" s="517" t="str">
        <f>二年级等级</f>
        <v/>
      </c>
    </row>
    <row r="812" spans="1:32">
      <c r="A812" s="476">
        <v>212</v>
      </c>
      <c r="B812" s="477">
        <v>40</v>
      </c>
      <c r="C812" s="586"/>
      <c r="D812" s="587"/>
      <c r="E812" s="586"/>
      <c r="F812" s="473"/>
      <c r="G812" s="608"/>
      <c r="H812" s="475"/>
      <c r="I812" s="613"/>
      <c r="J812" s="614"/>
      <c r="K812" s="614"/>
      <c r="L812" s="649"/>
      <c r="M812" s="644"/>
      <c r="N812" s="505" t="str">
        <f>二年级BMI</f>
        <v/>
      </c>
      <c r="O812" s="499" t="str">
        <f>二年级BMI等级</f>
        <v/>
      </c>
      <c r="P812" s="500" t="str">
        <f>二年级BMI得分</f>
        <v/>
      </c>
      <c r="Q812" s="515" t="str">
        <f>二年级肺活量得分</f>
        <v/>
      </c>
      <c r="R812" s="512" t="str">
        <f>二年级等级</f>
        <v/>
      </c>
      <c r="S812" s="516" t="str">
        <f>二年级50米跑得分</f>
        <v/>
      </c>
      <c r="T812" s="517" t="str">
        <f>二年级等级</f>
        <v/>
      </c>
      <c r="U812" s="516" t="str">
        <f>二年级坐位体前屈得分</f>
        <v/>
      </c>
      <c r="V812" s="517" t="str">
        <f>二年级等级</f>
        <v/>
      </c>
      <c r="W812" s="516" t="str">
        <f>二年级一分钟跳绳得分</f>
        <v/>
      </c>
      <c r="X812" s="517" t="str">
        <f>二年级等级</f>
        <v/>
      </c>
      <c r="Y812" s="515"/>
      <c r="Z812" s="518"/>
      <c r="AA812" s="533"/>
      <c r="AB812" s="515"/>
      <c r="AC812" s="533" t="str">
        <f>二年级跳绳附加分</f>
        <v/>
      </c>
      <c r="AD812" s="534" t="str">
        <f>二年级标准分</f>
        <v/>
      </c>
      <c r="AE812" s="534" t="str">
        <f>二年级总分</f>
        <v/>
      </c>
      <c r="AF812" s="517" t="str">
        <f>二年级等级</f>
        <v/>
      </c>
    </row>
    <row r="813" spans="1:32">
      <c r="A813" s="476">
        <v>212</v>
      </c>
      <c r="B813" s="477">
        <v>41</v>
      </c>
      <c r="C813" s="586"/>
      <c r="D813" s="587"/>
      <c r="E813" s="586"/>
      <c r="F813" s="473"/>
      <c r="G813" s="608"/>
      <c r="H813" s="475"/>
      <c r="I813" s="613"/>
      <c r="J813" s="614"/>
      <c r="K813" s="614"/>
      <c r="L813" s="649"/>
      <c r="M813" s="644"/>
      <c r="N813" s="505" t="str">
        <f>二年级BMI</f>
        <v/>
      </c>
      <c r="O813" s="499" t="str">
        <f>二年级BMI等级</f>
        <v/>
      </c>
      <c r="P813" s="500" t="str">
        <f>二年级BMI得分</f>
        <v/>
      </c>
      <c r="Q813" s="515" t="str">
        <f>二年级肺活量得分</f>
        <v/>
      </c>
      <c r="R813" s="512" t="str">
        <f>二年级等级</f>
        <v/>
      </c>
      <c r="S813" s="516" t="str">
        <f>二年级50米跑得分</f>
        <v/>
      </c>
      <c r="T813" s="517" t="str">
        <f>二年级等级</f>
        <v/>
      </c>
      <c r="U813" s="516" t="str">
        <f>二年级坐位体前屈得分</f>
        <v/>
      </c>
      <c r="V813" s="517" t="str">
        <f>二年级等级</f>
        <v/>
      </c>
      <c r="W813" s="516" t="str">
        <f>二年级一分钟跳绳得分</f>
        <v/>
      </c>
      <c r="X813" s="517" t="str">
        <f>二年级等级</f>
        <v/>
      </c>
      <c r="Y813" s="515"/>
      <c r="Z813" s="518"/>
      <c r="AA813" s="533"/>
      <c r="AB813" s="515"/>
      <c r="AC813" s="533" t="str">
        <f>二年级跳绳附加分</f>
        <v/>
      </c>
      <c r="AD813" s="534" t="str">
        <f>二年级标准分</f>
        <v/>
      </c>
      <c r="AE813" s="534" t="str">
        <f>二年级总分</f>
        <v/>
      </c>
      <c r="AF813" s="517" t="str">
        <f>二年级等级</f>
        <v/>
      </c>
    </row>
    <row r="814" spans="1:32">
      <c r="A814" s="476">
        <v>212</v>
      </c>
      <c r="B814" s="477">
        <v>42</v>
      </c>
      <c r="C814" s="586"/>
      <c r="D814" s="587"/>
      <c r="E814" s="586"/>
      <c r="F814" s="473"/>
      <c r="G814" s="608"/>
      <c r="H814" s="475"/>
      <c r="I814" s="613"/>
      <c r="J814" s="614"/>
      <c r="K814" s="614"/>
      <c r="L814" s="649"/>
      <c r="M814" s="644"/>
      <c r="N814" s="505" t="str">
        <f>二年级BMI</f>
        <v/>
      </c>
      <c r="O814" s="499" t="str">
        <f>二年级BMI等级</f>
        <v/>
      </c>
      <c r="P814" s="500" t="str">
        <f>二年级BMI得分</f>
        <v/>
      </c>
      <c r="Q814" s="515" t="str">
        <f>二年级肺活量得分</f>
        <v/>
      </c>
      <c r="R814" s="512" t="str">
        <f>二年级等级</f>
        <v/>
      </c>
      <c r="S814" s="516" t="str">
        <f>二年级50米跑得分</f>
        <v/>
      </c>
      <c r="T814" s="517" t="str">
        <f>二年级等级</f>
        <v/>
      </c>
      <c r="U814" s="516" t="str">
        <f>二年级坐位体前屈得分</f>
        <v/>
      </c>
      <c r="V814" s="517" t="str">
        <f>二年级等级</f>
        <v/>
      </c>
      <c r="W814" s="516" t="str">
        <f>二年级一分钟跳绳得分</f>
        <v/>
      </c>
      <c r="X814" s="517" t="str">
        <f>二年级等级</f>
        <v/>
      </c>
      <c r="Y814" s="515"/>
      <c r="Z814" s="518"/>
      <c r="AA814" s="533"/>
      <c r="AB814" s="515"/>
      <c r="AC814" s="533" t="str">
        <f>二年级跳绳附加分</f>
        <v/>
      </c>
      <c r="AD814" s="534" t="str">
        <f>二年级标准分</f>
        <v/>
      </c>
      <c r="AE814" s="534" t="str">
        <f>二年级总分</f>
        <v/>
      </c>
      <c r="AF814" s="517" t="str">
        <f>二年级等级</f>
        <v/>
      </c>
    </row>
    <row r="815" spans="1:32">
      <c r="A815" s="476">
        <v>212</v>
      </c>
      <c r="B815" s="477">
        <v>43</v>
      </c>
      <c r="C815" s="586"/>
      <c r="D815" s="587"/>
      <c r="E815" s="586"/>
      <c r="F815" s="473"/>
      <c r="G815" s="608"/>
      <c r="H815" s="475"/>
      <c r="I815" s="613"/>
      <c r="J815" s="614"/>
      <c r="K815" s="614"/>
      <c r="L815" s="649"/>
      <c r="M815" s="644"/>
      <c r="N815" s="505" t="str">
        <f>二年级BMI</f>
        <v/>
      </c>
      <c r="O815" s="499" t="str">
        <f>二年级BMI等级</f>
        <v/>
      </c>
      <c r="P815" s="500" t="str">
        <f>二年级BMI得分</f>
        <v/>
      </c>
      <c r="Q815" s="515" t="str">
        <f>二年级肺活量得分</f>
        <v/>
      </c>
      <c r="R815" s="512" t="str">
        <f>二年级等级</f>
        <v/>
      </c>
      <c r="S815" s="516" t="str">
        <f>二年级50米跑得分</f>
        <v/>
      </c>
      <c r="T815" s="517" t="str">
        <f>二年级等级</f>
        <v/>
      </c>
      <c r="U815" s="516" t="str">
        <f>二年级坐位体前屈得分</f>
        <v/>
      </c>
      <c r="V815" s="517" t="str">
        <f>二年级等级</f>
        <v/>
      </c>
      <c r="W815" s="516" t="str">
        <f>二年级一分钟跳绳得分</f>
        <v/>
      </c>
      <c r="X815" s="517" t="str">
        <f>二年级等级</f>
        <v/>
      </c>
      <c r="Y815" s="515"/>
      <c r="Z815" s="518"/>
      <c r="AA815" s="533"/>
      <c r="AB815" s="515"/>
      <c r="AC815" s="533" t="str">
        <f>二年级跳绳附加分</f>
        <v/>
      </c>
      <c r="AD815" s="534" t="str">
        <f>二年级标准分</f>
        <v/>
      </c>
      <c r="AE815" s="534" t="str">
        <f>二年级总分</f>
        <v/>
      </c>
      <c r="AF815" s="517" t="str">
        <f>二年级等级</f>
        <v/>
      </c>
    </row>
    <row r="816" spans="1:32">
      <c r="A816" s="476">
        <v>212</v>
      </c>
      <c r="B816" s="477">
        <v>44</v>
      </c>
      <c r="C816" s="586"/>
      <c r="D816" s="587"/>
      <c r="E816" s="586"/>
      <c r="F816" s="473"/>
      <c r="G816" s="608"/>
      <c r="H816" s="475"/>
      <c r="I816" s="613"/>
      <c r="J816" s="614"/>
      <c r="K816" s="614"/>
      <c r="L816" s="649"/>
      <c r="M816" s="644"/>
      <c r="N816" s="505" t="str">
        <f>二年级BMI</f>
        <v/>
      </c>
      <c r="O816" s="499" t="str">
        <f>二年级BMI等级</f>
        <v/>
      </c>
      <c r="P816" s="500" t="str">
        <f>二年级BMI得分</f>
        <v/>
      </c>
      <c r="Q816" s="515" t="str">
        <f>二年级肺活量得分</f>
        <v/>
      </c>
      <c r="R816" s="512" t="str">
        <f>二年级等级</f>
        <v/>
      </c>
      <c r="S816" s="516" t="str">
        <f>二年级50米跑得分</f>
        <v/>
      </c>
      <c r="T816" s="517" t="str">
        <f>二年级等级</f>
        <v/>
      </c>
      <c r="U816" s="516" t="str">
        <f>二年级坐位体前屈得分</f>
        <v/>
      </c>
      <c r="V816" s="517" t="str">
        <f>二年级等级</f>
        <v/>
      </c>
      <c r="W816" s="516" t="str">
        <f>二年级一分钟跳绳得分</f>
        <v/>
      </c>
      <c r="X816" s="517" t="str">
        <f>二年级等级</f>
        <v/>
      </c>
      <c r="Y816" s="515"/>
      <c r="Z816" s="518"/>
      <c r="AA816" s="533"/>
      <c r="AB816" s="515"/>
      <c r="AC816" s="533" t="str">
        <f>二年级跳绳附加分</f>
        <v/>
      </c>
      <c r="AD816" s="534" t="str">
        <f>二年级标准分</f>
        <v/>
      </c>
      <c r="AE816" s="534" t="str">
        <f>二年级总分</f>
        <v/>
      </c>
      <c r="AF816" s="517" t="str">
        <f>二年级等级</f>
        <v/>
      </c>
    </row>
    <row r="817" spans="1:32">
      <c r="A817" s="476">
        <v>212</v>
      </c>
      <c r="B817" s="477">
        <v>45</v>
      </c>
      <c r="C817" s="586"/>
      <c r="D817" s="587"/>
      <c r="E817" s="586"/>
      <c r="F817" s="473"/>
      <c r="G817" s="608"/>
      <c r="H817" s="475"/>
      <c r="I817" s="613"/>
      <c r="J817" s="614"/>
      <c r="K817" s="614"/>
      <c r="L817" s="649"/>
      <c r="M817" s="644"/>
      <c r="N817" s="505" t="str">
        <f>二年级BMI</f>
        <v/>
      </c>
      <c r="O817" s="499" t="str">
        <f>二年级BMI等级</f>
        <v/>
      </c>
      <c r="P817" s="500" t="str">
        <f>二年级BMI得分</f>
        <v/>
      </c>
      <c r="Q817" s="515" t="str">
        <f>二年级肺活量得分</f>
        <v/>
      </c>
      <c r="R817" s="512" t="str">
        <f>二年级等级</f>
        <v/>
      </c>
      <c r="S817" s="516" t="str">
        <f>二年级50米跑得分</f>
        <v/>
      </c>
      <c r="T817" s="517" t="str">
        <f>二年级等级</f>
        <v/>
      </c>
      <c r="U817" s="516" t="str">
        <f>二年级坐位体前屈得分</f>
        <v/>
      </c>
      <c r="V817" s="517" t="str">
        <f>二年级等级</f>
        <v/>
      </c>
      <c r="W817" s="516" t="str">
        <f>二年级一分钟跳绳得分</f>
        <v/>
      </c>
      <c r="X817" s="517" t="str">
        <f>二年级等级</f>
        <v/>
      </c>
      <c r="Y817" s="515"/>
      <c r="Z817" s="518"/>
      <c r="AA817" s="533"/>
      <c r="AB817" s="515"/>
      <c r="AC817" s="533" t="str">
        <f>二年级跳绳附加分</f>
        <v/>
      </c>
      <c r="AD817" s="534" t="str">
        <f>二年级标准分</f>
        <v/>
      </c>
      <c r="AE817" s="534" t="str">
        <f>二年级总分</f>
        <v/>
      </c>
      <c r="AF817" s="517" t="str">
        <f>二年级等级</f>
        <v/>
      </c>
    </row>
    <row r="818" spans="1:32">
      <c r="A818" s="476">
        <v>212</v>
      </c>
      <c r="B818" s="477">
        <v>46</v>
      </c>
      <c r="C818" s="586"/>
      <c r="D818" s="587"/>
      <c r="E818" s="586"/>
      <c r="F818" s="473"/>
      <c r="G818" s="608"/>
      <c r="H818" s="475"/>
      <c r="I818" s="613"/>
      <c r="J818" s="614"/>
      <c r="K818" s="614"/>
      <c r="L818" s="649"/>
      <c r="M818" s="644"/>
      <c r="N818" s="505" t="str">
        <f>二年级BMI</f>
        <v/>
      </c>
      <c r="O818" s="499" t="str">
        <f>二年级BMI等级</f>
        <v/>
      </c>
      <c r="P818" s="500" t="str">
        <f>二年级BMI得分</f>
        <v/>
      </c>
      <c r="Q818" s="515" t="str">
        <f>二年级肺活量得分</f>
        <v/>
      </c>
      <c r="R818" s="512" t="str">
        <f>二年级等级</f>
        <v/>
      </c>
      <c r="S818" s="516" t="str">
        <f>二年级50米跑得分</f>
        <v/>
      </c>
      <c r="T818" s="517" t="str">
        <f>二年级等级</f>
        <v/>
      </c>
      <c r="U818" s="516" t="str">
        <f>二年级坐位体前屈得分</f>
        <v/>
      </c>
      <c r="V818" s="517" t="str">
        <f>二年级等级</f>
        <v/>
      </c>
      <c r="W818" s="516" t="str">
        <f>二年级一分钟跳绳得分</f>
        <v/>
      </c>
      <c r="X818" s="517" t="str">
        <f>二年级等级</f>
        <v/>
      </c>
      <c r="Y818" s="515"/>
      <c r="Z818" s="518"/>
      <c r="AA818" s="533"/>
      <c r="AB818" s="515"/>
      <c r="AC818" s="533" t="str">
        <f>二年级跳绳附加分</f>
        <v/>
      </c>
      <c r="AD818" s="534" t="str">
        <f>二年级标准分</f>
        <v/>
      </c>
      <c r="AE818" s="534" t="str">
        <f>二年级总分</f>
        <v/>
      </c>
      <c r="AF818" s="517" t="str">
        <f>二年级等级</f>
        <v/>
      </c>
    </row>
    <row r="819" spans="1:32">
      <c r="A819" s="476">
        <v>212</v>
      </c>
      <c r="B819" s="477">
        <v>47</v>
      </c>
      <c r="C819" s="586"/>
      <c r="D819" s="587"/>
      <c r="E819" s="586"/>
      <c r="F819" s="473"/>
      <c r="G819" s="608"/>
      <c r="H819" s="475"/>
      <c r="I819" s="613"/>
      <c r="J819" s="614"/>
      <c r="K819" s="614"/>
      <c r="L819" s="649"/>
      <c r="M819" s="644"/>
      <c r="N819" s="505" t="str">
        <f>二年级BMI</f>
        <v/>
      </c>
      <c r="O819" s="499" t="str">
        <f>二年级BMI等级</f>
        <v/>
      </c>
      <c r="P819" s="500" t="str">
        <f>二年级BMI得分</f>
        <v/>
      </c>
      <c r="Q819" s="515" t="str">
        <f>二年级肺活量得分</f>
        <v/>
      </c>
      <c r="R819" s="512" t="str">
        <f>二年级等级</f>
        <v/>
      </c>
      <c r="S819" s="516" t="str">
        <f>二年级50米跑得分</f>
        <v/>
      </c>
      <c r="T819" s="517" t="str">
        <f>二年级等级</f>
        <v/>
      </c>
      <c r="U819" s="516" t="str">
        <f>二年级坐位体前屈得分</f>
        <v/>
      </c>
      <c r="V819" s="517" t="str">
        <f>二年级等级</f>
        <v/>
      </c>
      <c r="W819" s="516" t="str">
        <f>二年级一分钟跳绳得分</f>
        <v/>
      </c>
      <c r="X819" s="517" t="str">
        <f>二年级等级</f>
        <v/>
      </c>
      <c r="Y819" s="515"/>
      <c r="Z819" s="518"/>
      <c r="AA819" s="533"/>
      <c r="AB819" s="515"/>
      <c r="AC819" s="533" t="str">
        <f>二年级跳绳附加分</f>
        <v/>
      </c>
      <c r="AD819" s="534" t="str">
        <f>二年级标准分</f>
        <v/>
      </c>
      <c r="AE819" s="534" t="str">
        <f>二年级总分</f>
        <v/>
      </c>
      <c r="AF819" s="517" t="str">
        <f>二年级等级</f>
        <v/>
      </c>
    </row>
    <row r="820" spans="1:32">
      <c r="A820" s="476">
        <v>212</v>
      </c>
      <c r="B820" s="477">
        <v>48</v>
      </c>
      <c r="C820" s="586"/>
      <c r="D820" s="587"/>
      <c r="E820" s="586"/>
      <c r="F820" s="473"/>
      <c r="G820" s="608"/>
      <c r="H820" s="475"/>
      <c r="I820" s="613"/>
      <c r="J820" s="614"/>
      <c r="K820" s="614"/>
      <c r="L820" s="649"/>
      <c r="M820" s="644"/>
      <c r="N820" s="505" t="str">
        <f>二年级BMI</f>
        <v/>
      </c>
      <c r="O820" s="499" t="str">
        <f>二年级BMI等级</f>
        <v/>
      </c>
      <c r="P820" s="500" t="str">
        <f>二年级BMI得分</f>
        <v/>
      </c>
      <c r="Q820" s="515" t="str">
        <f>二年级肺活量得分</f>
        <v/>
      </c>
      <c r="R820" s="512" t="str">
        <f>二年级等级</f>
        <v/>
      </c>
      <c r="S820" s="516" t="str">
        <f>二年级50米跑得分</f>
        <v/>
      </c>
      <c r="T820" s="517" t="str">
        <f>二年级等级</f>
        <v/>
      </c>
      <c r="U820" s="516" t="str">
        <f>二年级坐位体前屈得分</f>
        <v/>
      </c>
      <c r="V820" s="517" t="str">
        <f>二年级等级</f>
        <v/>
      </c>
      <c r="W820" s="516" t="str">
        <f>二年级一分钟跳绳得分</f>
        <v/>
      </c>
      <c r="X820" s="517" t="str">
        <f>二年级等级</f>
        <v/>
      </c>
      <c r="Y820" s="515"/>
      <c r="Z820" s="518"/>
      <c r="AA820" s="533"/>
      <c r="AB820" s="515"/>
      <c r="AC820" s="533" t="str">
        <f>二年级跳绳附加分</f>
        <v/>
      </c>
      <c r="AD820" s="534" t="str">
        <f>二年级标准分</f>
        <v/>
      </c>
      <c r="AE820" s="534" t="str">
        <f>二年级总分</f>
        <v/>
      </c>
      <c r="AF820" s="517" t="str">
        <f>二年级等级</f>
        <v/>
      </c>
    </row>
    <row r="821" spans="1:32">
      <c r="A821" s="476">
        <v>212</v>
      </c>
      <c r="B821" s="477">
        <v>49</v>
      </c>
      <c r="C821" s="586"/>
      <c r="D821" s="587"/>
      <c r="E821" s="586"/>
      <c r="F821" s="473"/>
      <c r="G821" s="608"/>
      <c r="H821" s="475"/>
      <c r="I821" s="613"/>
      <c r="J821" s="614"/>
      <c r="K821" s="614"/>
      <c r="L821" s="649"/>
      <c r="M821" s="644"/>
      <c r="N821" s="505" t="str">
        <f>二年级BMI</f>
        <v/>
      </c>
      <c r="O821" s="499" t="str">
        <f>二年级BMI等级</f>
        <v/>
      </c>
      <c r="P821" s="500" t="str">
        <f>二年级BMI得分</f>
        <v/>
      </c>
      <c r="Q821" s="515" t="str">
        <f>二年级肺活量得分</f>
        <v/>
      </c>
      <c r="R821" s="512" t="str">
        <f>二年级等级</f>
        <v/>
      </c>
      <c r="S821" s="516" t="str">
        <f>二年级50米跑得分</f>
        <v/>
      </c>
      <c r="T821" s="517" t="str">
        <f>二年级等级</f>
        <v/>
      </c>
      <c r="U821" s="516" t="str">
        <f>二年级坐位体前屈得分</f>
        <v/>
      </c>
      <c r="V821" s="517" t="str">
        <f>二年级等级</f>
        <v/>
      </c>
      <c r="W821" s="516" t="str">
        <f>二年级一分钟跳绳得分</f>
        <v/>
      </c>
      <c r="X821" s="517" t="str">
        <f>二年级等级</f>
        <v/>
      </c>
      <c r="Y821" s="515"/>
      <c r="Z821" s="518"/>
      <c r="AA821" s="533"/>
      <c r="AB821" s="515"/>
      <c r="AC821" s="533" t="str">
        <f>二年级跳绳附加分</f>
        <v/>
      </c>
      <c r="AD821" s="534" t="str">
        <f>二年级标准分</f>
        <v/>
      </c>
      <c r="AE821" s="534" t="str">
        <f>二年级总分</f>
        <v/>
      </c>
      <c r="AF821" s="517" t="str">
        <f>二年级等级</f>
        <v/>
      </c>
    </row>
    <row r="822" spans="1:32">
      <c r="A822" s="476">
        <v>212</v>
      </c>
      <c r="B822" s="477">
        <v>50</v>
      </c>
      <c r="C822" s="586"/>
      <c r="D822" s="587"/>
      <c r="E822" s="586"/>
      <c r="F822" s="473"/>
      <c r="G822" s="608"/>
      <c r="H822" s="475"/>
      <c r="I822" s="613"/>
      <c r="J822" s="614"/>
      <c r="K822" s="614"/>
      <c r="L822" s="649"/>
      <c r="M822" s="644"/>
      <c r="N822" s="505" t="str">
        <f>二年级BMI</f>
        <v/>
      </c>
      <c r="O822" s="499" t="str">
        <f>二年级BMI等级</f>
        <v/>
      </c>
      <c r="P822" s="500" t="str">
        <f>二年级BMI得分</f>
        <v/>
      </c>
      <c r="Q822" s="515" t="str">
        <f>二年级肺活量得分</f>
        <v/>
      </c>
      <c r="R822" s="512" t="str">
        <f>二年级等级</f>
        <v/>
      </c>
      <c r="S822" s="516" t="str">
        <f>二年级50米跑得分</f>
        <v/>
      </c>
      <c r="T822" s="517" t="str">
        <f>二年级等级</f>
        <v/>
      </c>
      <c r="U822" s="516" t="str">
        <f>二年级坐位体前屈得分</f>
        <v/>
      </c>
      <c r="V822" s="517" t="str">
        <f>二年级等级</f>
        <v/>
      </c>
      <c r="W822" s="516" t="str">
        <f>二年级一分钟跳绳得分</f>
        <v/>
      </c>
      <c r="X822" s="517" t="str">
        <f>二年级等级</f>
        <v/>
      </c>
      <c r="Y822" s="515"/>
      <c r="Z822" s="518"/>
      <c r="AA822" s="533"/>
      <c r="AB822" s="515"/>
      <c r="AC822" s="533" t="str">
        <f>二年级跳绳附加分</f>
        <v/>
      </c>
      <c r="AD822" s="534" t="str">
        <f>二年级标准分</f>
        <v/>
      </c>
      <c r="AE822" s="534" t="str">
        <f>二年级总分</f>
        <v/>
      </c>
      <c r="AF822" s="517" t="str">
        <f>二年级等级</f>
        <v/>
      </c>
    </row>
    <row r="823" spans="1:32">
      <c r="A823" s="476">
        <v>212</v>
      </c>
      <c r="B823" s="477">
        <v>51</v>
      </c>
      <c r="C823" s="586"/>
      <c r="D823" s="587"/>
      <c r="E823" s="586"/>
      <c r="F823" s="473"/>
      <c r="G823" s="608"/>
      <c r="H823" s="475"/>
      <c r="I823" s="613"/>
      <c r="J823" s="614"/>
      <c r="K823" s="614"/>
      <c r="L823" s="649"/>
      <c r="M823" s="644"/>
      <c r="N823" s="505" t="str">
        <f>二年级BMI</f>
        <v/>
      </c>
      <c r="O823" s="499" t="str">
        <f>二年级BMI等级</f>
        <v/>
      </c>
      <c r="P823" s="500" t="str">
        <f>二年级BMI得分</f>
        <v/>
      </c>
      <c r="Q823" s="515" t="str">
        <f>二年级肺活量得分</f>
        <v/>
      </c>
      <c r="R823" s="512" t="str">
        <f>二年级等级</f>
        <v/>
      </c>
      <c r="S823" s="516" t="str">
        <f>二年级50米跑得分</f>
        <v/>
      </c>
      <c r="T823" s="517" t="str">
        <f>二年级等级</f>
        <v/>
      </c>
      <c r="U823" s="516" t="str">
        <f>二年级坐位体前屈得分</f>
        <v/>
      </c>
      <c r="V823" s="517" t="str">
        <f>二年级等级</f>
        <v/>
      </c>
      <c r="W823" s="516" t="str">
        <f>二年级一分钟跳绳得分</f>
        <v/>
      </c>
      <c r="X823" s="517" t="str">
        <f>二年级等级</f>
        <v/>
      </c>
      <c r="Y823" s="515"/>
      <c r="Z823" s="518"/>
      <c r="AA823" s="533"/>
      <c r="AB823" s="515"/>
      <c r="AC823" s="533" t="str">
        <f>二年级跳绳附加分</f>
        <v/>
      </c>
      <c r="AD823" s="534" t="str">
        <f>二年级标准分</f>
        <v/>
      </c>
      <c r="AE823" s="534" t="str">
        <f>二年级总分</f>
        <v/>
      </c>
      <c r="AF823" s="517" t="str">
        <f>二年级等级</f>
        <v/>
      </c>
    </row>
    <row r="824" spans="1:32">
      <c r="A824" s="476">
        <v>212</v>
      </c>
      <c r="B824" s="477">
        <v>52</v>
      </c>
      <c r="C824" s="586"/>
      <c r="D824" s="587"/>
      <c r="E824" s="586"/>
      <c r="F824" s="473"/>
      <c r="G824" s="608"/>
      <c r="H824" s="475"/>
      <c r="I824" s="613"/>
      <c r="J824" s="614"/>
      <c r="K824" s="614"/>
      <c r="L824" s="649"/>
      <c r="M824" s="644"/>
      <c r="N824" s="505" t="str">
        <f>二年级BMI</f>
        <v/>
      </c>
      <c r="O824" s="499" t="str">
        <f>二年级BMI等级</f>
        <v/>
      </c>
      <c r="P824" s="500" t="str">
        <f>二年级BMI得分</f>
        <v/>
      </c>
      <c r="Q824" s="515" t="str">
        <f>二年级肺活量得分</f>
        <v/>
      </c>
      <c r="R824" s="512" t="str">
        <f>二年级等级</f>
        <v/>
      </c>
      <c r="S824" s="516" t="str">
        <f>二年级50米跑得分</f>
        <v/>
      </c>
      <c r="T824" s="517" t="str">
        <f>二年级等级</f>
        <v/>
      </c>
      <c r="U824" s="516" t="str">
        <f>二年级坐位体前屈得分</f>
        <v/>
      </c>
      <c r="V824" s="517" t="str">
        <f>二年级等级</f>
        <v/>
      </c>
      <c r="W824" s="516" t="str">
        <f>二年级一分钟跳绳得分</f>
        <v/>
      </c>
      <c r="X824" s="517" t="str">
        <f>二年级等级</f>
        <v/>
      </c>
      <c r="Y824" s="515"/>
      <c r="Z824" s="518"/>
      <c r="AA824" s="533"/>
      <c r="AB824" s="515"/>
      <c r="AC824" s="533" t="str">
        <f>二年级跳绳附加分</f>
        <v/>
      </c>
      <c r="AD824" s="534" t="str">
        <f>二年级标准分</f>
        <v/>
      </c>
      <c r="AE824" s="534" t="str">
        <f>二年级总分</f>
        <v/>
      </c>
      <c r="AF824" s="517" t="str">
        <f>二年级等级</f>
        <v/>
      </c>
    </row>
    <row r="825" spans="1:32">
      <c r="A825" s="476">
        <v>212</v>
      </c>
      <c r="B825" s="477">
        <v>53</v>
      </c>
      <c r="C825" s="586"/>
      <c r="D825" s="587"/>
      <c r="E825" s="586"/>
      <c r="F825" s="609"/>
      <c r="G825" s="608"/>
      <c r="H825" s="475"/>
      <c r="I825" s="613"/>
      <c r="J825" s="614"/>
      <c r="K825" s="614"/>
      <c r="L825" s="649"/>
      <c r="M825" s="644"/>
      <c r="N825" s="505" t="str">
        <f>二年级BMI</f>
        <v/>
      </c>
      <c r="O825" s="499" t="str">
        <f>二年级BMI等级</f>
        <v/>
      </c>
      <c r="P825" s="500" t="str">
        <f>二年级BMI得分</f>
        <v/>
      </c>
      <c r="Q825" s="515" t="str">
        <f>二年级肺活量得分</f>
        <v/>
      </c>
      <c r="R825" s="512" t="str">
        <f>二年级等级</f>
        <v/>
      </c>
      <c r="S825" s="516" t="str">
        <f>二年级50米跑得分</f>
        <v/>
      </c>
      <c r="T825" s="517" t="str">
        <f>二年级等级</f>
        <v/>
      </c>
      <c r="U825" s="516" t="str">
        <f>二年级坐位体前屈得分</f>
        <v/>
      </c>
      <c r="V825" s="517" t="str">
        <f>二年级等级</f>
        <v/>
      </c>
      <c r="W825" s="516" t="str">
        <f>二年级一分钟跳绳得分</f>
        <v/>
      </c>
      <c r="X825" s="517" t="str">
        <f>二年级等级</f>
        <v/>
      </c>
      <c r="Y825" s="515"/>
      <c r="Z825" s="518"/>
      <c r="AA825" s="533"/>
      <c r="AB825" s="515"/>
      <c r="AC825" s="533" t="str">
        <f>二年级跳绳附加分</f>
        <v/>
      </c>
      <c r="AD825" s="534" t="str">
        <f>二年级标准分</f>
        <v/>
      </c>
      <c r="AE825" s="534" t="str">
        <f>二年级总分</f>
        <v/>
      </c>
      <c r="AF825" s="517" t="str">
        <f>二年级等级</f>
        <v/>
      </c>
    </row>
    <row r="826" spans="1:32">
      <c r="A826" s="476">
        <v>212</v>
      </c>
      <c r="B826" s="477">
        <v>54</v>
      </c>
      <c r="C826" s="586"/>
      <c r="D826" s="587"/>
      <c r="E826" s="586"/>
      <c r="F826" s="609"/>
      <c r="G826" s="608"/>
      <c r="H826" s="475"/>
      <c r="I826" s="613"/>
      <c r="J826" s="614"/>
      <c r="K826" s="614"/>
      <c r="L826" s="649"/>
      <c r="M826" s="644"/>
      <c r="N826" s="505" t="str">
        <f>二年级BMI</f>
        <v/>
      </c>
      <c r="O826" s="499" t="str">
        <f>二年级BMI等级</f>
        <v/>
      </c>
      <c r="P826" s="500" t="str">
        <f>二年级BMI得分</f>
        <v/>
      </c>
      <c r="Q826" s="515" t="str">
        <f>二年级肺活量得分</f>
        <v/>
      </c>
      <c r="R826" s="512" t="str">
        <f>二年级等级</f>
        <v/>
      </c>
      <c r="S826" s="516" t="str">
        <f>二年级50米跑得分</f>
        <v/>
      </c>
      <c r="T826" s="517" t="str">
        <f>二年级等级</f>
        <v/>
      </c>
      <c r="U826" s="516" t="str">
        <f>二年级坐位体前屈得分</f>
        <v/>
      </c>
      <c r="V826" s="517" t="str">
        <f>二年级等级</f>
        <v/>
      </c>
      <c r="W826" s="516" t="str">
        <f>二年级一分钟跳绳得分</f>
        <v/>
      </c>
      <c r="X826" s="517" t="str">
        <f>二年级等级</f>
        <v/>
      </c>
      <c r="Y826" s="515"/>
      <c r="Z826" s="518"/>
      <c r="AA826" s="533"/>
      <c r="AB826" s="515"/>
      <c r="AC826" s="533" t="str">
        <f>二年级跳绳附加分</f>
        <v/>
      </c>
      <c r="AD826" s="534" t="str">
        <f>二年级标准分</f>
        <v/>
      </c>
      <c r="AE826" s="534" t="str">
        <f>二年级总分</f>
        <v/>
      </c>
      <c r="AF826" s="517" t="str">
        <f>二年级等级</f>
        <v/>
      </c>
    </row>
    <row r="827" spans="1:32">
      <c r="A827" s="476">
        <v>212</v>
      </c>
      <c r="B827" s="477">
        <v>55</v>
      </c>
      <c r="C827" s="586"/>
      <c r="D827" s="587"/>
      <c r="E827" s="586"/>
      <c r="F827" s="609"/>
      <c r="G827" s="608"/>
      <c r="H827" s="475"/>
      <c r="I827" s="613"/>
      <c r="J827" s="614"/>
      <c r="K827" s="614"/>
      <c r="L827" s="649"/>
      <c r="M827" s="644"/>
      <c r="N827" s="505" t="str">
        <f>二年级BMI</f>
        <v/>
      </c>
      <c r="O827" s="499" t="str">
        <f>二年级BMI等级</f>
        <v/>
      </c>
      <c r="P827" s="500" t="str">
        <f>二年级BMI得分</f>
        <v/>
      </c>
      <c r="Q827" s="515" t="str">
        <f>二年级肺活量得分</f>
        <v/>
      </c>
      <c r="R827" s="512" t="str">
        <f>二年级等级</f>
        <v/>
      </c>
      <c r="S827" s="516" t="str">
        <f>二年级50米跑得分</f>
        <v/>
      </c>
      <c r="T827" s="517" t="str">
        <f>二年级等级</f>
        <v/>
      </c>
      <c r="U827" s="516" t="str">
        <f>二年级坐位体前屈得分</f>
        <v/>
      </c>
      <c r="V827" s="517" t="str">
        <f>二年级等级</f>
        <v/>
      </c>
      <c r="W827" s="516" t="str">
        <f>二年级一分钟跳绳得分</f>
        <v/>
      </c>
      <c r="X827" s="517" t="str">
        <f>二年级等级</f>
        <v/>
      </c>
      <c r="Y827" s="515"/>
      <c r="Z827" s="518"/>
      <c r="AA827" s="533"/>
      <c r="AB827" s="515"/>
      <c r="AC827" s="533" t="str">
        <f>二年级跳绳附加分</f>
        <v/>
      </c>
      <c r="AD827" s="534" t="str">
        <f>二年级标准分</f>
        <v/>
      </c>
      <c r="AE827" s="534" t="str">
        <f>二年级总分</f>
        <v/>
      </c>
      <c r="AF827" s="517" t="str">
        <f>二年级等级</f>
        <v/>
      </c>
    </row>
    <row r="828" spans="1:32">
      <c r="A828" s="476">
        <v>212</v>
      </c>
      <c r="B828" s="477">
        <v>56</v>
      </c>
      <c r="C828" s="586"/>
      <c r="D828" s="587"/>
      <c r="E828" s="586"/>
      <c r="F828" s="609"/>
      <c r="G828" s="608"/>
      <c r="H828" s="475"/>
      <c r="I828" s="613"/>
      <c r="J828" s="614"/>
      <c r="K828" s="614"/>
      <c r="L828" s="649"/>
      <c r="M828" s="644"/>
      <c r="N828" s="505" t="str">
        <f>二年级BMI</f>
        <v/>
      </c>
      <c r="O828" s="499" t="str">
        <f>二年级BMI等级</f>
        <v/>
      </c>
      <c r="P828" s="500" t="str">
        <f>二年级BMI得分</f>
        <v/>
      </c>
      <c r="Q828" s="515" t="str">
        <f>二年级肺活量得分</f>
        <v/>
      </c>
      <c r="R828" s="512" t="str">
        <f>二年级等级</f>
        <v/>
      </c>
      <c r="S828" s="516" t="str">
        <f>二年级50米跑得分</f>
        <v/>
      </c>
      <c r="T828" s="517" t="str">
        <f>二年级等级</f>
        <v/>
      </c>
      <c r="U828" s="516" t="str">
        <f>二年级坐位体前屈得分</f>
        <v/>
      </c>
      <c r="V828" s="517" t="str">
        <f>二年级等级</f>
        <v/>
      </c>
      <c r="W828" s="516" t="str">
        <f>二年级一分钟跳绳得分</f>
        <v/>
      </c>
      <c r="X828" s="517" t="str">
        <f>二年级等级</f>
        <v/>
      </c>
      <c r="Y828" s="515"/>
      <c r="Z828" s="518"/>
      <c r="AA828" s="533"/>
      <c r="AB828" s="515"/>
      <c r="AC828" s="533" t="str">
        <f>二年级跳绳附加分</f>
        <v/>
      </c>
      <c r="AD828" s="534" t="str">
        <f>二年级标准分</f>
        <v/>
      </c>
      <c r="AE828" s="534" t="str">
        <f>二年级总分</f>
        <v/>
      </c>
      <c r="AF828" s="517" t="str">
        <f>二年级等级</f>
        <v/>
      </c>
    </row>
    <row r="829" spans="1:32">
      <c r="A829" s="476">
        <v>212</v>
      </c>
      <c r="B829" s="477">
        <v>57</v>
      </c>
      <c r="C829" s="586"/>
      <c r="D829" s="587"/>
      <c r="E829" s="586"/>
      <c r="F829" s="609"/>
      <c r="G829" s="608"/>
      <c r="H829" s="475"/>
      <c r="I829" s="613"/>
      <c r="J829" s="614"/>
      <c r="K829" s="614"/>
      <c r="L829" s="649"/>
      <c r="M829" s="644"/>
      <c r="N829" s="505" t="str">
        <f>二年级BMI</f>
        <v/>
      </c>
      <c r="O829" s="499" t="str">
        <f>二年级BMI等级</f>
        <v/>
      </c>
      <c r="P829" s="500" t="str">
        <f>二年级BMI得分</f>
        <v/>
      </c>
      <c r="Q829" s="515" t="str">
        <f>二年级肺活量得分</f>
        <v/>
      </c>
      <c r="R829" s="512" t="str">
        <f>二年级等级</f>
        <v/>
      </c>
      <c r="S829" s="516" t="str">
        <f>二年级50米跑得分</f>
        <v/>
      </c>
      <c r="T829" s="517" t="str">
        <f>二年级等级</f>
        <v/>
      </c>
      <c r="U829" s="516" t="str">
        <f>二年级坐位体前屈得分</f>
        <v/>
      </c>
      <c r="V829" s="517" t="str">
        <f>二年级等级</f>
        <v/>
      </c>
      <c r="W829" s="516" t="str">
        <f>二年级一分钟跳绳得分</f>
        <v/>
      </c>
      <c r="X829" s="517" t="str">
        <f>二年级等级</f>
        <v/>
      </c>
      <c r="Y829" s="515"/>
      <c r="Z829" s="518"/>
      <c r="AA829" s="533"/>
      <c r="AB829" s="515"/>
      <c r="AC829" s="533" t="str">
        <f>二年级跳绳附加分</f>
        <v/>
      </c>
      <c r="AD829" s="534" t="str">
        <f>二年级标准分</f>
        <v/>
      </c>
      <c r="AE829" s="534" t="str">
        <f>二年级总分</f>
        <v/>
      </c>
      <c r="AF829" s="517" t="str">
        <f>二年级等级</f>
        <v/>
      </c>
    </row>
    <row r="830" spans="1:32">
      <c r="A830" s="476">
        <v>212</v>
      </c>
      <c r="B830" s="477">
        <v>58</v>
      </c>
      <c r="C830" s="586"/>
      <c r="D830" s="587"/>
      <c r="E830" s="586"/>
      <c r="F830" s="609"/>
      <c r="G830" s="608"/>
      <c r="H830" s="475"/>
      <c r="I830" s="613"/>
      <c r="J830" s="614"/>
      <c r="K830" s="614"/>
      <c r="L830" s="649"/>
      <c r="M830" s="644"/>
      <c r="N830" s="505" t="str">
        <f>二年级BMI</f>
        <v/>
      </c>
      <c r="O830" s="499" t="str">
        <f>二年级BMI等级</f>
        <v/>
      </c>
      <c r="P830" s="500" t="str">
        <f>二年级BMI得分</f>
        <v/>
      </c>
      <c r="Q830" s="515" t="str">
        <f>二年级肺活量得分</f>
        <v/>
      </c>
      <c r="R830" s="512" t="str">
        <f>二年级等级</f>
        <v/>
      </c>
      <c r="S830" s="516" t="str">
        <f>二年级50米跑得分</f>
        <v/>
      </c>
      <c r="T830" s="517" t="str">
        <f>二年级等级</f>
        <v/>
      </c>
      <c r="U830" s="516" t="str">
        <f>二年级坐位体前屈得分</f>
        <v/>
      </c>
      <c r="V830" s="517" t="str">
        <f>二年级等级</f>
        <v/>
      </c>
      <c r="W830" s="516" t="str">
        <f>二年级一分钟跳绳得分</f>
        <v/>
      </c>
      <c r="X830" s="517" t="str">
        <f>二年级等级</f>
        <v/>
      </c>
      <c r="Y830" s="515"/>
      <c r="Z830" s="518"/>
      <c r="AA830" s="533"/>
      <c r="AB830" s="515"/>
      <c r="AC830" s="533" t="str">
        <f>二年级跳绳附加分</f>
        <v/>
      </c>
      <c r="AD830" s="534" t="str">
        <f>二年级标准分</f>
        <v/>
      </c>
      <c r="AE830" s="534" t="str">
        <f>二年级总分</f>
        <v/>
      </c>
      <c r="AF830" s="517" t="str">
        <f>二年级等级</f>
        <v/>
      </c>
    </row>
    <row r="831" spans="1:32">
      <c r="A831" s="476">
        <v>212</v>
      </c>
      <c r="B831" s="477">
        <v>59</v>
      </c>
      <c r="C831" s="586"/>
      <c r="D831" s="587"/>
      <c r="E831" s="586"/>
      <c r="F831" s="609"/>
      <c r="G831" s="608"/>
      <c r="H831" s="475"/>
      <c r="I831" s="613"/>
      <c r="J831" s="614"/>
      <c r="K831" s="614"/>
      <c r="L831" s="649"/>
      <c r="M831" s="644"/>
      <c r="N831" s="505" t="str">
        <f>二年级BMI</f>
        <v/>
      </c>
      <c r="O831" s="499" t="str">
        <f>二年级BMI等级</f>
        <v/>
      </c>
      <c r="P831" s="500" t="str">
        <f>二年级BMI得分</f>
        <v/>
      </c>
      <c r="Q831" s="515" t="str">
        <f>二年级肺活量得分</f>
        <v/>
      </c>
      <c r="R831" s="512" t="str">
        <f>二年级等级</f>
        <v/>
      </c>
      <c r="S831" s="516" t="str">
        <f>二年级50米跑得分</f>
        <v/>
      </c>
      <c r="T831" s="517" t="str">
        <f>二年级等级</f>
        <v/>
      </c>
      <c r="U831" s="516" t="str">
        <f>二年级坐位体前屈得分</f>
        <v/>
      </c>
      <c r="V831" s="517" t="str">
        <f>二年级等级</f>
        <v/>
      </c>
      <c r="W831" s="516" t="str">
        <f>二年级一分钟跳绳得分</f>
        <v/>
      </c>
      <c r="X831" s="517" t="str">
        <f>二年级等级</f>
        <v/>
      </c>
      <c r="Y831" s="515"/>
      <c r="Z831" s="518"/>
      <c r="AA831" s="533"/>
      <c r="AB831" s="515"/>
      <c r="AC831" s="533" t="str">
        <f>二年级跳绳附加分</f>
        <v/>
      </c>
      <c r="AD831" s="534" t="str">
        <f>二年级标准分</f>
        <v/>
      </c>
      <c r="AE831" s="534" t="str">
        <f>二年级总分</f>
        <v/>
      </c>
      <c r="AF831" s="517" t="str">
        <f>二年级等级</f>
        <v/>
      </c>
    </row>
    <row r="832" spans="1:32">
      <c r="A832" s="476">
        <v>212</v>
      </c>
      <c r="B832" s="477">
        <v>60</v>
      </c>
      <c r="C832" s="586"/>
      <c r="D832" s="587"/>
      <c r="E832" s="586"/>
      <c r="F832" s="609"/>
      <c r="G832" s="608"/>
      <c r="H832" s="475"/>
      <c r="I832" s="613"/>
      <c r="J832" s="614"/>
      <c r="K832" s="614"/>
      <c r="L832" s="649"/>
      <c r="M832" s="644"/>
      <c r="N832" s="505" t="str">
        <f>二年级BMI</f>
        <v/>
      </c>
      <c r="O832" s="499" t="str">
        <f>二年级BMI等级</f>
        <v/>
      </c>
      <c r="P832" s="500" t="str">
        <f>二年级BMI得分</f>
        <v/>
      </c>
      <c r="Q832" s="515" t="str">
        <f>二年级肺活量得分</f>
        <v/>
      </c>
      <c r="R832" s="512" t="str">
        <f>二年级等级</f>
        <v/>
      </c>
      <c r="S832" s="516" t="str">
        <f>二年级50米跑得分</f>
        <v/>
      </c>
      <c r="T832" s="517" t="str">
        <f>二年级等级</f>
        <v/>
      </c>
      <c r="U832" s="516" t="str">
        <f>二年级坐位体前屈得分</f>
        <v/>
      </c>
      <c r="V832" s="517" t="str">
        <f>二年级等级</f>
        <v/>
      </c>
      <c r="W832" s="516" t="str">
        <f>二年级一分钟跳绳得分</f>
        <v/>
      </c>
      <c r="X832" s="517" t="str">
        <f>二年级等级</f>
        <v/>
      </c>
      <c r="Y832" s="515"/>
      <c r="Z832" s="518"/>
      <c r="AA832" s="533"/>
      <c r="AB832" s="515"/>
      <c r="AC832" s="533" t="str">
        <f>二年级跳绳附加分</f>
        <v/>
      </c>
      <c r="AD832" s="534" t="str">
        <f>二年级标准分</f>
        <v/>
      </c>
      <c r="AE832" s="534" t="str">
        <f>二年级总分</f>
        <v/>
      </c>
      <c r="AF832" s="517" t="str">
        <f>二年级等级</f>
        <v/>
      </c>
    </row>
    <row r="833" spans="1:32">
      <c r="A833" s="476">
        <v>212</v>
      </c>
      <c r="B833" s="477">
        <v>61</v>
      </c>
      <c r="C833" s="604"/>
      <c r="D833" s="605"/>
      <c r="E833" s="593"/>
      <c r="F833" s="473"/>
      <c r="G833" s="608"/>
      <c r="H833" s="475"/>
      <c r="I833" s="621"/>
      <c r="J833" s="622"/>
      <c r="K833" s="622"/>
      <c r="L833" s="648"/>
      <c r="M833" s="643"/>
      <c r="N833" s="498" t="str">
        <f>二年级BMI</f>
        <v/>
      </c>
      <c r="O833" s="499" t="str">
        <f>二年级BMI等级</f>
        <v/>
      </c>
      <c r="P833" s="500" t="str">
        <f>二年级BMI得分</f>
        <v/>
      </c>
      <c r="Q833" s="515" t="str">
        <f>二年级肺活量得分</f>
        <v/>
      </c>
      <c r="R833" s="512" t="str">
        <f>二年级等级</f>
        <v/>
      </c>
      <c r="S833" s="516" t="str">
        <f>二年级50米跑得分</f>
        <v/>
      </c>
      <c r="T833" s="512" t="str">
        <f>二年级等级</f>
        <v/>
      </c>
      <c r="U833" s="516" t="str">
        <f>二年级坐位体前屈得分</f>
        <v/>
      </c>
      <c r="V833" s="512" t="str">
        <f>二年级等级</f>
        <v/>
      </c>
      <c r="W833" s="516" t="str">
        <f>二年级一分钟跳绳得分</f>
        <v/>
      </c>
      <c r="X833" s="512" t="str">
        <f>二年级等级</f>
        <v/>
      </c>
      <c r="Y833" s="511"/>
      <c r="Z833" s="514"/>
      <c r="AA833" s="530"/>
      <c r="AB833" s="511"/>
      <c r="AC833" s="530" t="str">
        <f>二年级跳绳附加分</f>
        <v/>
      </c>
      <c r="AD833" s="534" t="str">
        <f>二年级标准分</f>
        <v/>
      </c>
      <c r="AE833" s="531" t="str">
        <f>二年级总分</f>
        <v/>
      </c>
      <c r="AF833" s="512" t="str">
        <f>二年级等级</f>
        <v/>
      </c>
    </row>
    <row r="834" spans="1:32">
      <c r="A834" s="476">
        <v>212</v>
      </c>
      <c r="B834" s="477">
        <v>62</v>
      </c>
      <c r="C834" s="586"/>
      <c r="D834" s="594"/>
      <c r="E834" s="593"/>
      <c r="F834" s="473"/>
      <c r="G834" s="608"/>
      <c r="H834" s="475"/>
      <c r="I834" s="613"/>
      <c r="J834" s="614"/>
      <c r="K834" s="622"/>
      <c r="L834" s="649"/>
      <c r="M834" s="644"/>
      <c r="N834" s="505" t="str">
        <f>二年级BMI</f>
        <v/>
      </c>
      <c r="O834" s="499" t="str">
        <f>二年级BMI等级</f>
        <v/>
      </c>
      <c r="P834" s="500" t="str">
        <f>二年级BMI得分</f>
        <v/>
      </c>
      <c r="Q834" s="515" t="str">
        <f>二年级肺活量得分</f>
        <v/>
      </c>
      <c r="R834" s="512" t="str">
        <f>二年级等级</f>
        <v/>
      </c>
      <c r="S834" s="516" t="str">
        <f>二年级50米跑得分</f>
        <v/>
      </c>
      <c r="T834" s="512" t="str">
        <f>二年级等级</f>
        <v/>
      </c>
      <c r="U834" s="516" t="str">
        <f>二年级坐位体前屈得分</f>
        <v/>
      </c>
      <c r="V834" s="517" t="str">
        <f>二年级等级</f>
        <v/>
      </c>
      <c r="W834" s="516" t="str">
        <f>二年级一分钟跳绳得分</f>
        <v/>
      </c>
      <c r="X834" s="517" t="str">
        <f>二年级等级</f>
        <v/>
      </c>
      <c r="Y834" s="515"/>
      <c r="Z834" s="518"/>
      <c r="AA834" s="533"/>
      <c r="AB834" s="515"/>
      <c r="AC834" s="533" t="str">
        <f>二年级跳绳附加分</f>
        <v/>
      </c>
      <c r="AD834" s="534" t="str">
        <f>二年级标准分</f>
        <v/>
      </c>
      <c r="AE834" s="534" t="str">
        <f>二年级总分</f>
        <v/>
      </c>
      <c r="AF834" s="517" t="str">
        <f>二年级等级</f>
        <v/>
      </c>
    </row>
    <row r="835" spans="1:32">
      <c r="A835" s="476">
        <v>212</v>
      </c>
      <c r="B835" s="477">
        <v>63</v>
      </c>
      <c r="C835" s="586"/>
      <c r="D835" s="594"/>
      <c r="E835" s="593"/>
      <c r="F835" s="473"/>
      <c r="G835" s="608"/>
      <c r="H835" s="475"/>
      <c r="I835" s="613"/>
      <c r="J835" s="614"/>
      <c r="K835" s="622"/>
      <c r="L835" s="649"/>
      <c r="M835" s="644"/>
      <c r="N835" s="505" t="str">
        <f>二年级BMI</f>
        <v/>
      </c>
      <c r="O835" s="499" t="str">
        <f>二年级BMI等级</f>
        <v/>
      </c>
      <c r="P835" s="500" t="str">
        <f>二年级BMI得分</f>
        <v/>
      </c>
      <c r="Q835" s="515" t="str">
        <f>二年级肺活量得分</f>
        <v/>
      </c>
      <c r="R835" s="512" t="str">
        <f>二年级等级</f>
        <v/>
      </c>
      <c r="S835" s="516" t="str">
        <f>二年级50米跑得分</f>
        <v/>
      </c>
      <c r="T835" s="512" t="str">
        <f>二年级等级</f>
        <v/>
      </c>
      <c r="U835" s="516" t="str">
        <f>二年级坐位体前屈得分</f>
        <v/>
      </c>
      <c r="V835" s="517" t="str">
        <f>二年级等级</f>
        <v/>
      </c>
      <c r="W835" s="516" t="str">
        <f>二年级一分钟跳绳得分</f>
        <v/>
      </c>
      <c r="X835" s="517" t="str">
        <f>二年级等级</f>
        <v/>
      </c>
      <c r="Y835" s="515"/>
      <c r="Z835" s="518"/>
      <c r="AA835" s="533"/>
      <c r="AB835" s="515"/>
      <c r="AC835" s="533" t="str">
        <f>二年级跳绳附加分</f>
        <v/>
      </c>
      <c r="AD835" s="534" t="str">
        <f>二年级标准分</f>
        <v/>
      </c>
      <c r="AE835" s="534" t="str">
        <f>二年级总分</f>
        <v/>
      </c>
      <c r="AF835" s="517" t="str">
        <f>二年级等级</f>
        <v/>
      </c>
    </row>
    <row r="836" spans="1:32">
      <c r="A836" s="476">
        <v>212</v>
      </c>
      <c r="B836" s="477">
        <v>64</v>
      </c>
      <c r="C836" s="586"/>
      <c r="D836" s="594"/>
      <c r="E836" s="593"/>
      <c r="F836" s="473"/>
      <c r="G836" s="612"/>
      <c r="H836" s="475"/>
      <c r="I836" s="613"/>
      <c r="J836" s="614"/>
      <c r="K836" s="622"/>
      <c r="L836" s="649"/>
      <c r="M836" s="644"/>
      <c r="N836" s="505" t="str">
        <f>二年级BMI</f>
        <v/>
      </c>
      <c r="O836" s="499" t="str">
        <f>二年级BMI等级</f>
        <v/>
      </c>
      <c r="P836" s="500" t="str">
        <f>二年级BMI得分</f>
        <v/>
      </c>
      <c r="Q836" s="515" t="str">
        <f>二年级肺活量得分</f>
        <v/>
      </c>
      <c r="R836" s="512" t="str">
        <f>二年级等级</f>
        <v/>
      </c>
      <c r="S836" s="516" t="str">
        <f>二年级50米跑得分</f>
        <v/>
      </c>
      <c r="T836" s="512" t="str">
        <f>二年级等级</f>
        <v/>
      </c>
      <c r="U836" s="516" t="str">
        <f>二年级坐位体前屈得分</f>
        <v/>
      </c>
      <c r="V836" s="517" t="str">
        <f>二年级等级</f>
        <v/>
      </c>
      <c r="W836" s="516" t="str">
        <f>二年级一分钟跳绳得分</f>
        <v/>
      </c>
      <c r="X836" s="517" t="str">
        <f>二年级等级</f>
        <v/>
      </c>
      <c r="Y836" s="515"/>
      <c r="Z836" s="518"/>
      <c r="AA836" s="533"/>
      <c r="AB836" s="515"/>
      <c r="AC836" s="533" t="str">
        <f>二年级跳绳附加分</f>
        <v/>
      </c>
      <c r="AD836" s="534" t="str">
        <f>二年级标准分</f>
        <v/>
      </c>
      <c r="AE836" s="534" t="str">
        <f>二年级总分</f>
        <v/>
      </c>
      <c r="AF836" s="517" t="str">
        <f>二年级等级</f>
        <v/>
      </c>
    </row>
    <row r="837" spans="1:32">
      <c r="A837" s="476">
        <v>212</v>
      </c>
      <c r="B837" s="477">
        <v>65</v>
      </c>
      <c r="C837" s="586"/>
      <c r="D837" s="594"/>
      <c r="E837" s="593"/>
      <c r="F837" s="473"/>
      <c r="G837" s="612"/>
      <c r="H837" s="475"/>
      <c r="I837" s="613"/>
      <c r="J837" s="614"/>
      <c r="K837" s="622"/>
      <c r="L837" s="649"/>
      <c r="M837" s="644"/>
      <c r="N837" s="505" t="str">
        <f>二年级BMI</f>
        <v/>
      </c>
      <c r="O837" s="499" t="str">
        <f>二年级BMI等级</f>
        <v/>
      </c>
      <c r="P837" s="500" t="str">
        <f>二年级BMI得分</f>
        <v/>
      </c>
      <c r="Q837" s="515" t="str">
        <f>二年级肺活量得分</f>
        <v/>
      </c>
      <c r="R837" s="512" t="str">
        <f>二年级等级</f>
        <v/>
      </c>
      <c r="S837" s="516" t="str">
        <f>二年级50米跑得分</f>
        <v/>
      </c>
      <c r="T837" s="512" t="str">
        <f>二年级等级</f>
        <v/>
      </c>
      <c r="U837" s="516" t="str">
        <f>二年级坐位体前屈得分</f>
        <v/>
      </c>
      <c r="V837" s="517" t="str">
        <f>二年级等级</f>
        <v/>
      </c>
      <c r="W837" s="516" t="str">
        <f>二年级一分钟跳绳得分</f>
        <v/>
      </c>
      <c r="X837" s="517" t="str">
        <f>二年级等级</f>
        <v/>
      </c>
      <c r="Y837" s="515"/>
      <c r="Z837" s="518"/>
      <c r="AA837" s="533"/>
      <c r="AB837" s="515"/>
      <c r="AC837" s="533" t="str">
        <f>二年级跳绳附加分</f>
        <v/>
      </c>
      <c r="AD837" s="534" t="str">
        <f>二年级标准分</f>
        <v/>
      </c>
      <c r="AE837" s="534" t="str">
        <f>二年级总分</f>
        <v/>
      </c>
      <c r="AF837" s="517" t="str">
        <f>二年级等级</f>
        <v/>
      </c>
    </row>
    <row r="838" spans="1:32">
      <c r="A838" s="476">
        <v>212</v>
      </c>
      <c r="B838" s="477">
        <v>66</v>
      </c>
      <c r="C838" s="586"/>
      <c r="D838" s="594"/>
      <c r="E838" s="593"/>
      <c r="F838" s="473"/>
      <c r="G838" s="608"/>
      <c r="H838" s="475"/>
      <c r="I838" s="613"/>
      <c r="J838" s="614"/>
      <c r="K838" s="622"/>
      <c r="L838" s="649"/>
      <c r="M838" s="644"/>
      <c r="N838" s="505" t="str">
        <f>二年级BMI</f>
        <v/>
      </c>
      <c r="O838" s="499" t="str">
        <f>二年级BMI等级</f>
        <v/>
      </c>
      <c r="P838" s="500" t="str">
        <f>二年级BMI得分</f>
        <v/>
      </c>
      <c r="Q838" s="515" t="str">
        <f>二年级肺活量得分</f>
        <v/>
      </c>
      <c r="R838" s="512" t="str">
        <f>二年级等级</f>
        <v/>
      </c>
      <c r="S838" s="516" t="str">
        <f>二年级50米跑得分</f>
        <v/>
      </c>
      <c r="T838" s="512" t="str">
        <f>二年级等级</f>
        <v/>
      </c>
      <c r="U838" s="516" t="str">
        <f>二年级坐位体前屈得分</f>
        <v/>
      </c>
      <c r="V838" s="517" t="str">
        <f>二年级等级</f>
        <v/>
      </c>
      <c r="W838" s="516" t="str">
        <f>二年级一分钟跳绳得分</f>
        <v/>
      </c>
      <c r="X838" s="517" t="str">
        <f>二年级等级</f>
        <v/>
      </c>
      <c r="Y838" s="515"/>
      <c r="Z838" s="518"/>
      <c r="AA838" s="533"/>
      <c r="AB838" s="515"/>
      <c r="AC838" s="533" t="str">
        <f>二年级跳绳附加分</f>
        <v/>
      </c>
      <c r="AD838" s="534" t="str">
        <f>二年级标准分</f>
        <v/>
      </c>
      <c r="AE838" s="534" t="str">
        <f>二年级总分</f>
        <v/>
      </c>
      <c r="AF838" s="517" t="str">
        <f>二年级等级</f>
        <v/>
      </c>
    </row>
    <row r="839" spans="1:32">
      <c r="A839" s="476">
        <v>212</v>
      </c>
      <c r="B839" s="477">
        <v>67</v>
      </c>
      <c r="C839" s="586"/>
      <c r="D839" s="594"/>
      <c r="E839" s="593"/>
      <c r="F839" s="473"/>
      <c r="G839" s="608"/>
      <c r="H839" s="475"/>
      <c r="I839" s="613"/>
      <c r="J839" s="614"/>
      <c r="K839" s="622"/>
      <c r="L839" s="649"/>
      <c r="M839" s="644"/>
      <c r="N839" s="505" t="str">
        <f>二年级BMI</f>
        <v/>
      </c>
      <c r="O839" s="499" t="str">
        <f>二年级BMI等级</f>
        <v/>
      </c>
      <c r="P839" s="500" t="str">
        <f>二年级BMI得分</f>
        <v/>
      </c>
      <c r="Q839" s="515" t="str">
        <f>二年级肺活量得分</f>
        <v/>
      </c>
      <c r="R839" s="512" t="str">
        <f>二年级等级</f>
        <v/>
      </c>
      <c r="S839" s="516" t="str">
        <f>二年级50米跑得分</f>
        <v/>
      </c>
      <c r="T839" s="517" t="str">
        <f>二年级等级</f>
        <v/>
      </c>
      <c r="U839" s="516" t="str">
        <f>二年级坐位体前屈得分</f>
        <v/>
      </c>
      <c r="V839" s="517" t="str">
        <f>二年级等级</f>
        <v/>
      </c>
      <c r="W839" s="516" t="str">
        <f>二年级一分钟跳绳得分</f>
        <v/>
      </c>
      <c r="X839" s="517" t="str">
        <f>二年级等级</f>
        <v/>
      </c>
      <c r="Y839" s="515"/>
      <c r="Z839" s="518"/>
      <c r="AA839" s="533"/>
      <c r="AB839" s="515"/>
      <c r="AC839" s="533" t="str">
        <f>二年级跳绳附加分</f>
        <v/>
      </c>
      <c r="AD839" s="534" t="str">
        <f>二年级标准分</f>
        <v/>
      </c>
      <c r="AE839" s="534" t="str">
        <f>二年级总分</f>
        <v/>
      </c>
      <c r="AF839" s="517" t="str">
        <f>二年级等级</f>
        <v/>
      </c>
    </row>
    <row r="840" spans="1:32">
      <c r="A840" s="476">
        <v>212</v>
      </c>
      <c r="B840" s="477">
        <v>68</v>
      </c>
      <c r="C840" s="586"/>
      <c r="D840" s="594"/>
      <c r="E840" s="593"/>
      <c r="F840" s="473"/>
      <c r="G840" s="608"/>
      <c r="H840" s="475"/>
      <c r="I840" s="613"/>
      <c r="J840" s="614"/>
      <c r="K840" s="622"/>
      <c r="L840" s="649"/>
      <c r="M840" s="644"/>
      <c r="N840" s="505" t="str">
        <f>二年级BMI</f>
        <v/>
      </c>
      <c r="O840" s="499" t="str">
        <f>二年级BMI等级</f>
        <v/>
      </c>
      <c r="P840" s="500" t="str">
        <f>二年级BMI得分</f>
        <v/>
      </c>
      <c r="Q840" s="515" t="str">
        <f>二年级肺活量得分</f>
        <v/>
      </c>
      <c r="R840" s="512" t="str">
        <f>二年级等级</f>
        <v/>
      </c>
      <c r="S840" s="516" t="str">
        <f>二年级50米跑得分</f>
        <v/>
      </c>
      <c r="T840" s="517" t="str">
        <f>二年级等级</f>
        <v/>
      </c>
      <c r="U840" s="516" t="str">
        <f>二年级坐位体前屈得分</f>
        <v/>
      </c>
      <c r="V840" s="517" t="str">
        <f>二年级等级</f>
        <v/>
      </c>
      <c r="W840" s="516" t="str">
        <f>二年级一分钟跳绳得分</f>
        <v/>
      </c>
      <c r="X840" s="517" t="str">
        <f>二年级等级</f>
        <v/>
      </c>
      <c r="Y840" s="515"/>
      <c r="Z840" s="518"/>
      <c r="AA840" s="533"/>
      <c r="AB840" s="515"/>
      <c r="AC840" s="533" t="str">
        <f>二年级跳绳附加分</f>
        <v/>
      </c>
      <c r="AD840" s="534" t="str">
        <f>二年级标准分</f>
        <v/>
      </c>
      <c r="AE840" s="534" t="str">
        <f>二年级总分</f>
        <v/>
      </c>
      <c r="AF840" s="517" t="str">
        <f>二年级等级</f>
        <v/>
      </c>
    </row>
    <row r="841" spans="1:32">
      <c r="A841" s="476">
        <v>212</v>
      </c>
      <c r="B841" s="477">
        <v>69</v>
      </c>
      <c r="C841" s="586"/>
      <c r="D841" s="594"/>
      <c r="E841" s="593"/>
      <c r="F841" s="473"/>
      <c r="G841" s="608"/>
      <c r="H841" s="475"/>
      <c r="I841" s="613"/>
      <c r="J841" s="614"/>
      <c r="K841" s="622"/>
      <c r="L841" s="649"/>
      <c r="M841" s="644"/>
      <c r="N841" s="505" t="str">
        <f>二年级BMI</f>
        <v/>
      </c>
      <c r="O841" s="499" t="str">
        <f>二年级BMI等级</f>
        <v/>
      </c>
      <c r="P841" s="500" t="str">
        <f>二年级BMI得分</f>
        <v/>
      </c>
      <c r="Q841" s="515" t="str">
        <f>二年级肺活量得分</f>
        <v/>
      </c>
      <c r="R841" s="512" t="str">
        <f>二年级等级</f>
        <v/>
      </c>
      <c r="S841" s="516" t="str">
        <f>二年级50米跑得分</f>
        <v/>
      </c>
      <c r="T841" s="517" t="str">
        <f>二年级等级</f>
        <v/>
      </c>
      <c r="U841" s="516" t="str">
        <f>二年级坐位体前屈得分</f>
        <v/>
      </c>
      <c r="V841" s="517" t="str">
        <f>二年级等级</f>
        <v/>
      </c>
      <c r="W841" s="516" t="str">
        <f>二年级一分钟跳绳得分</f>
        <v/>
      </c>
      <c r="X841" s="517" t="str">
        <f>二年级等级</f>
        <v/>
      </c>
      <c r="Y841" s="515"/>
      <c r="Z841" s="518"/>
      <c r="AA841" s="533"/>
      <c r="AB841" s="515"/>
      <c r="AC841" s="533" t="str">
        <f>二年级跳绳附加分</f>
        <v/>
      </c>
      <c r="AD841" s="534" t="str">
        <f>二年级标准分</f>
        <v/>
      </c>
      <c r="AE841" s="534" t="str">
        <f>二年级总分</f>
        <v/>
      </c>
      <c r="AF841" s="517" t="str">
        <f>二年级等级</f>
        <v/>
      </c>
    </row>
    <row r="842" ht="15.75" spans="1:32">
      <c r="A842" s="535">
        <v>212</v>
      </c>
      <c r="B842" s="536">
        <v>70</v>
      </c>
      <c r="C842" s="590"/>
      <c r="D842" s="606"/>
      <c r="E842" s="607"/>
      <c r="F842" s="583"/>
      <c r="G842" s="611"/>
      <c r="H842" s="542"/>
      <c r="I842" s="617"/>
      <c r="J842" s="618"/>
      <c r="K842" s="657"/>
      <c r="L842" s="652"/>
      <c r="M842" s="647"/>
      <c r="N842" s="573" t="str">
        <f>二年级BMI</f>
        <v/>
      </c>
      <c r="O842" s="574" t="str">
        <f>二年级BMI等级</f>
        <v/>
      </c>
      <c r="P842" s="575" t="str">
        <f>二年级BMI得分</f>
        <v/>
      </c>
      <c r="Q842" s="576" t="str">
        <f>二年级肺活量得分</f>
        <v/>
      </c>
      <c r="R842" s="577" t="str">
        <f>二年级等级</f>
        <v/>
      </c>
      <c r="S842" s="578" t="str">
        <f>二年级50米跑得分</f>
        <v/>
      </c>
      <c r="T842" s="567" t="str">
        <f>二年级等级</f>
        <v/>
      </c>
      <c r="U842" s="578" t="str">
        <f>二年级坐位体前屈得分</f>
        <v/>
      </c>
      <c r="V842" s="567" t="str">
        <f>二年级等级</f>
        <v/>
      </c>
      <c r="W842" s="578" t="str">
        <f>二年级一分钟跳绳得分</f>
        <v/>
      </c>
      <c r="X842" s="567" t="str">
        <f>二年级等级</f>
        <v/>
      </c>
      <c r="Y842" s="576"/>
      <c r="Z842" s="579"/>
      <c r="AA842" s="565"/>
      <c r="AB842" s="576"/>
      <c r="AC842" s="565" t="str">
        <f>二年级跳绳附加分</f>
        <v/>
      </c>
      <c r="AD842" s="566" t="str">
        <f>二年级标准分</f>
        <v/>
      </c>
      <c r="AE842" s="566" t="str">
        <f>二年级总分</f>
        <v/>
      </c>
      <c r="AF842" s="567" t="str">
        <f>二年级等级</f>
        <v/>
      </c>
    </row>
    <row r="843" ht="15.75" spans="1:32">
      <c r="A843" s="468">
        <v>213</v>
      </c>
      <c r="B843" s="469">
        <v>1</v>
      </c>
      <c r="C843" s="593"/>
      <c r="D843" s="594"/>
      <c r="E843" s="593"/>
      <c r="F843" s="473"/>
      <c r="G843" s="612"/>
      <c r="H843" s="475"/>
      <c r="I843" s="621"/>
      <c r="J843" s="622"/>
      <c r="K843" s="622"/>
      <c r="L843" s="648"/>
      <c r="M843" s="643"/>
      <c r="N843" s="498" t="str">
        <f>二年级BMI</f>
        <v/>
      </c>
      <c r="O843" s="499" t="str">
        <f>二年级BMI等级</f>
        <v/>
      </c>
      <c r="P843" s="500" t="str">
        <f>二年级BMI得分</f>
        <v/>
      </c>
      <c r="Q843" s="511" t="str">
        <f>二年级肺活量得分</f>
        <v/>
      </c>
      <c r="R843" s="512" t="str">
        <f>二年级等级</f>
        <v/>
      </c>
      <c r="S843" s="513" t="str">
        <f>二年级50米跑得分</f>
        <v/>
      </c>
      <c r="T843" s="512" t="str">
        <f>二年级等级</f>
        <v/>
      </c>
      <c r="U843" s="513" t="str">
        <f>二年级坐位体前屈得分</f>
        <v/>
      </c>
      <c r="V843" s="512" t="str">
        <f>二年级等级</f>
        <v/>
      </c>
      <c r="W843" s="513" t="str">
        <f>二年级一分钟跳绳得分</f>
        <v/>
      </c>
      <c r="X843" s="512" t="str">
        <f>二年级等级</f>
        <v/>
      </c>
      <c r="Y843" s="511"/>
      <c r="Z843" s="514"/>
      <c r="AA843" s="530"/>
      <c r="AB843" s="511"/>
      <c r="AC843" s="530" t="str">
        <f>二年级跳绳附加分</f>
        <v/>
      </c>
      <c r="AD843" s="531" t="str">
        <f>二年级标准分</f>
        <v/>
      </c>
      <c r="AE843" s="531" t="str">
        <f>二年级总分</f>
        <v/>
      </c>
      <c r="AF843" s="512" t="str">
        <f>二年级等级</f>
        <v/>
      </c>
    </row>
    <row r="844" spans="1:32">
      <c r="A844" s="476">
        <v>213</v>
      </c>
      <c r="B844" s="477">
        <v>2</v>
      </c>
      <c r="C844" s="586"/>
      <c r="D844" s="594"/>
      <c r="E844" s="593"/>
      <c r="F844" s="473"/>
      <c r="G844" s="608"/>
      <c r="H844" s="475"/>
      <c r="I844" s="613"/>
      <c r="J844" s="614"/>
      <c r="K844" s="622"/>
      <c r="L844" s="649"/>
      <c r="M844" s="644"/>
      <c r="N844" s="505" t="str">
        <f>二年级BMI</f>
        <v/>
      </c>
      <c r="O844" s="499" t="str">
        <f>二年级BMI等级</f>
        <v/>
      </c>
      <c r="P844" s="500" t="str">
        <f>二年级BMI得分</f>
        <v/>
      </c>
      <c r="Q844" s="515" t="str">
        <f>二年级肺活量得分</f>
        <v/>
      </c>
      <c r="R844" s="512" t="str">
        <f>二年级等级</f>
        <v/>
      </c>
      <c r="S844" s="516" t="str">
        <f>二年级50米跑得分</f>
        <v/>
      </c>
      <c r="T844" s="517" t="str">
        <f>二年级等级</f>
        <v/>
      </c>
      <c r="U844" s="516" t="str">
        <f>二年级坐位体前屈得分</f>
        <v/>
      </c>
      <c r="V844" s="517" t="str">
        <f>二年级等级</f>
        <v/>
      </c>
      <c r="W844" s="516" t="str">
        <f>二年级一分钟跳绳得分</f>
        <v/>
      </c>
      <c r="X844" s="517" t="str">
        <f>二年级等级</f>
        <v/>
      </c>
      <c r="Y844" s="515"/>
      <c r="Z844" s="518"/>
      <c r="AA844" s="533"/>
      <c r="AB844" s="515"/>
      <c r="AC844" s="533" t="str">
        <f>二年级跳绳附加分</f>
        <v/>
      </c>
      <c r="AD844" s="534" t="str">
        <f>二年级标准分</f>
        <v/>
      </c>
      <c r="AE844" s="534" t="str">
        <f>二年级总分</f>
        <v/>
      </c>
      <c r="AF844" s="517" t="str">
        <f>二年级等级</f>
        <v/>
      </c>
    </row>
    <row r="845" spans="1:32">
      <c r="A845" s="476">
        <v>213</v>
      </c>
      <c r="B845" s="477">
        <v>3</v>
      </c>
      <c r="C845" s="586"/>
      <c r="D845" s="594"/>
      <c r="E845" s="593"/>
      <c r="F845" s="473"/>
      <c r="G845" s="608"/>
      <c r="H845" s="475"/>
      <c r="I845" s="613"/>
      <c r="J845" s="614"/>
      <c r="K845" s="622"/>
      <c r="L845" s="649"/>
      <c r="M845" s="644"/>
      <c r="N845" s="505" t="str">
        <f>二年级BMI</f>
        <v/>
      </c>
      <c r="O845" s="499" t="str">
        <f>二年级BMI等级</f>
        <v/>
      </c>
      <c r="P845" s="500" t="str">
        <f>二年级BMI得分</f>
        <v/>
      </c>
      <c r="Q845" s="515" t="str">
        <f>二年级肺活量得分</f>
        <v/>
      </c>
      <c r="R845" s="512" t="str">
        <f>二年级等级</f>
        <v/>
      </c>
      <c r="S845" s="516" t="str">
        <f>二年级50米跑得分</f>
        <v/>
      </c>
      <c r="T845" s="517" t="str">
        <f>二年级等级</f>
        <v/>
      </c>
      <c r="U845" s="516" t="str">
        <f>二年级坐位体前屈得分</f>
        <v/>
      </c>
      <c r="V845" s="517" t="str">
        <f>二年级等级</f>
        <v/>
      </c>
      <c r="W845" s="516" t="str">
        <f>二年级一分钟跳绳得分</f>
        <v/>
      </c>
      <c r="X845" s="517" t="str">
        <f>二年级等级</f>
        <v/>
      </c>
      <c r="Y845" s="515"/>
      <c r="Z845" s="518"/>
      <c r="AA845" s="533"/>
      <c r="AB845" s="515"/>
      <c r="AC845" s="533" t="str">
        <f>二年级跳绳附加分</f>
        <v/>
      </c>
      <c r="AD845" s="534" t="str">
        <f>二年级标准分</f>
        <v/>
      </c>
      <c r="AE845" s="534" t="str">
        <f>二年级总分</f>
        <v/>
      </c>
      <c r="AF845" s="517" t="str">
        <f>二年级等级</f>
        <v/>
      </c>
    </row>
    <row r="846" spans="1:32">
      <c r="A846" s="476">
        <v>213</v>
      </c>
      <c r="B846" s="477">
        <v>4</v>
      </c>
      <c r="C846" s="586"/>
      <c r="D846" s="594"/>
      <c r="E846" s="593"/>
      <c r="F846" s="473"/>
      <c r="G846" s="608"/>
      <c r="H846" s="475"/>
      <c r="I846" s="613"/>
      <c r="J846" s="614"/>
      <c r="K846" s="622"/>
      <c r="L846" s="649"/>
      <c r="M846" s="644"/>
      <c r="N846" s="505" t="str">
        <f>二年级BMI</f>
        <v/>
      </c>
      <c r="O846" s="499" t="str">
        <f>二年级BMI等级</f>
        <v/>
      </c>
      <c r="P846" s="500" t="str">
        <f>二年级BMI得分</f>
        <v/>
      </c>
      <c r="Q846" s="515" t="str">
        <f>二年级肺活量得分</f>
        <v/>
      </c>
      <c r="R846" s="512" t="str">
        <f>二年级等级</f>
        <v/>
      </c>
      <c r="S846" s="516" t="str">
        <f>二年级50米跑得分</f>
        <v/>
      </c>
      <c r="T846" s="517" t="str">
        <f>二年级等级</f>
        <v/>
      </c>
      <c r="U846" s="516" t="str">
        <f>二年级坐位体前屈得分</f>
        <v/>
      </c>
      <c r="V846" s="517" t="str">
        <f>二年级等级</f>
        <v/>
      </c>
      <c r="W846" s="516" t="str">
        <f>二年级一分钟跳绳得分</f>
        <v/>
      </c>
      <c r="X846" s="517" t="str">
        <f>二年级等级</f>
        <v/>
      </c>
      <c r="Y846" s="515"/>
      <c r="Z846" s="518"/>
      <c r="AA846" s="533"/>
      <c r="AB846" s="515"/>
      <c r="AC846" s="533" t="str">
        <f>二年级跳绳附加分</f>
        <v/>
      </c>
      <c r="AD846" s="534" t="str">
        <f>二年级标准分</f>
        <v/>
      </c>
      <c r="AE846" s="534" t="str">
        <f>二年级总分</f>
        <v/>
      </c>
      <c r="AF846" s="517" t="str">
        <f>二年级等级</f>
        <v/>
      </c>
    </row>
    <row r="847" spans="1:32">
      <c r="A847" s="476">
        <v>213</v>
      </c>
      <c r="B847" s="477">
        <v>5</v>
      </c>
      <c r="C847" s="586"/>
      <c r="D847" s="594"/>
      <c r="E847" s="593"/>
      <c r="F847" s="473"/>
      <c r="G847" s="608"/>
      <c r="H847" s="475"/>
      <c r="I847" s="613"/>
      <c r="J847" s="614"/>
      <c r="K847" s="622"/>
      <c r="L847" s="649"/>
      <c r="M847" s="644"/>
      <c r="N847" s="505" t="str">
        <f>二年级BMI</f>
        <v/>
      </c>
      <c r="O847" s="499" t="str">
        <f>二年级BMI等级</f>
        <v/>
      </c>
      <c r="P847" s="500" t="str">
        <f>二年级BMI得分</f>
        <v/>
      </c>
      <c r="Q847" s="515" t="str">
        <f>二年级肺活量得分</f>
        <v/>
      </c>
      <c r="R847" s="512" t="str">
        <f>二年级等级</f>
        <v/>
      </c>
      <c r="S847" s="516" t="str">
        <f>二年级50米跑得分</f>
        <v/>
      </c>
      <c r="T847" s="517" t="str">
        <f>二年级等级</f>
        <v/>
      </c>
      <c r="U847" s="516" t="str">
        <f>二年级坐位体前屈得分</f>
        <v/>
      </c>
      <c r="V847" s="517" t="str">
        <f>二年级等级</f>
        <v/>
      </c>
      <c r="W847" s="516" t="str">
        <f>二年级一分钟跳绳得分</f>
        <v/>
      </c>
      <c r="X847" s="517" t="str">
        <f>二年级等级</f>
        <v/>
      </c>
      <c r="Y847" s="515"/>
      <c r="Z847" s="518"/>
      <c r="AA847" s="533"/>
      <c r="AB847" s="515"/>
      <c r="AC847" s="533" t="str">
        <f>二年级跳绳附加分</f>
        <v/>
      </c>
      <c r="AD847" s="534" t="str">
        <f>二年级标准分</f>
        <v/>
      </c>
      <c r="AE847" s="534" t="str">
        <f>二年级总分</f>
        <v/>
      </c>
      <c r="AF847" s="517" t="str">
        <f>二年级等级</f>
        <v/>
      </c>
    </row>
    <row r="848" spans="1:32">
      <c r="A848" s="476">
        <v>213</v>
      </c>
      <c r="B848" s="477">
        <v>6</v>
      </c>
      <c r="C848" s="586"/>
      <c r="D848" s="587"/>
      <c r="E848" s="586"/>
      <c r="F848" s="473"/>
      <c r="G848" s="608"/>
      <c r="H848" s="475"/>
      <c r="I848" s="613"/>
      <c r="J848" s="614"/>
      <c r="K848" s="614"/>
      <c r="L848" s="649"/>
      <c r="M848" s="644"/>
      <c r="N848" s="505" t="str">
        <f>二年级BMI</f>
        <v/>
      </c>
      <c r="O848" s="499" t="str">
        <f>二年级BMI等级</f>
        <v/>
      </c>
      <c r="P848" s="500" t="str">
        <f>二年级BMI得分</f>
        <v/>
      </c>
      <c r="Q848" s="515" t="str">
        <f>二年级肺活量得分</f>
        <v/>
      </c>
      <c r="R848" s="512" t="str">
        <f>二年级等级</f>
        <v/>
      </c>
      <c r="S848" s="516" t="str">
        <f>二年级50米跑得分</f>
        <v/>
      </c>
      <c r="T848" s="517" t="str">
        <f>二年级等级</f>
        <v/>
      </c>
      <c r="U848" s="516" t="str">
        <f>二年级坐位体前屈得分</f>
        <v/>
      </c>
      <c r="V848" s="517" t="str">
        <f>二年级等级</f>
        <v/>
      </c>
      <c r="W848" s="516" t="str">
        <f>二年级一分钟跳绳得分</f>
        <v/>
      </c>
      <c r="X848" s="517" t="str">
        <f>二年级等级</f>
        <v/>
      </c>
      <c r="Y848" s="515"/>
      <c r="Z848" s="518"/>
      <c r="AA848" s="533"/>
      <c r="AB848" s="515"/>
      <c r="AC848" s="533" t="str">
        <f>二年级跳绳附加分</f>
        <v/>
      </c>
      <c r="AD848" s="534" t="str">
        <f>二年级标准分</f>
        <v/>
      </c>
      <c r="AE848" s="534" t="str">
        <f>二年级总分</f>
        <v/>
      </c>
      <c r="AF848" s="517" t="str">
        <f>二年级等级</f>
        <v/>
      </c>
    </row>
    <row r="849" spans="1:32">
      <c r="A849" s="476">
        <v>213</v>
      </c>
      <c r="B849" s="477">
        <v>7</v>
      </c>
      <c r="C849" s="586"/>
      <c r="D849" s="587"/>
      <c r="E849" s="586"/>
      <c r="F849" s="473"/>
      <c r="G849" s="608"/>
      <c r="H849" s="475"/>
      <c r="I849" s="613"/>
      <c r="J849" s="614"/>
      <c r="K849" s="614"/>
      <c r="L849" s="649"/>
      <c r="M849" s="644"/>
      <c r="N849" s="505" t="str">
        <f>二年级BMI</f>
        <v/>
      </c>
      <c r="O849" s="499" t="str">
        <f>二年级BMI等级</f>
        <v/>
      </c>
      <c r="P849" s="500" t="str">
        <f>二年级BMI得分</f>
        <v/>
      </c>
      <c r="Q849" s="515" t="str">
        <f>二年级肺活量得分</f>
        <v/>
      </c>
      <c r="R849" s="512" t="str">
        <f>二年级等级</f>
        <v/>
      </c>
      <c r="S849" s="516" t="str">
        <f>二年级50米跑得分</f>
        <v/>
      </c>
      <c r="T849" s="517" t="str">
        <f>二年级等级</f>
        <v/>
      </c>
      <c r="U849" s="516" t="str">
        <f>二年级坐位体前屈得分</f>
        <v/>
      </c>
      <c r="V849" s="517" t="str">
        <f>二年级等级</f>
        <v/>
      </c>
      <c r="W849" s="516" t="str">
        <f>二年级一分钟跳绳得分</f>
        <v/>
      </c>
      <c r="X849" s="517" t="str">
        <f>二年级等级</f>
        <v/>
      </c>
      <c r="Y849" s="515"/>
      <c r="Z849" s="518"/>
      <c r="AA849" s="533"/>
      <c r="AB849" s="515"/>
      <c r="AC849" s="533" t="str">
        <f>二年级跳绳附加分</f>
        <v/>
      </c>
      <c r="AD849" s="534" t="str">
        <f>二年级标准分</f>
        <v/>
      </c>
      <c r="AE849" s="534" t="str">
        <f>二年级总分</f>
        <v/>
      </c>
      <c r="AF849" s="517" t="str">
        <f>二年级等级</f>
        <v/>
      </c>
    </row>
    <row r="850" spans="1:32">
      <c r="A850" s="476">
        <v>213</v>
      </c>
      <c r="B850" s="477">
        <v>8</v>
      </c>
      <c r="C850" s="586"/>
      <c r="D850" s="587"/>
      <c r="E850" s="586"/>
      <c r="F850" s="473"/>
      <c r="G850" s="608"/>
      <c r="H850" s="475"/>
      <c r="I850" s="613"/>
      <c r="J850" s="614"/>
      <c r="K850" s="614"/>
      <c r="L850" s="649"/>
      <c r="M850" s="644"/>
      <c r="N850" s="505" t="str">
        <f>二年级BMI</f>
        <v/>
      </c>
      <c r="O850" s="499" t="str">
        <f>二年级BMI等级</f>
        <v/>
      </c>
      <c r="P850" s="500" t="str">
        <f>二年级BMI得分</f>
        <v/>
      </c>
      <c r="Q850" s="515" t="str">
        <f>二年级肺活量得分</f>
        <v/>
      </c>
      <c r="R850" s="512" t="str">
        <f>二年级等级</f>
        <v/>
      </c>
      <c r="S850" s="516" t="str">
        <f>二年级50米跑得分</f>
        <v/>
      </c>
      <c r="T850" s="517" t="str">
        <f>二年级等级</f>
        <v/>
      </c>
      <c r="U850" s="516" t="str">
        <f>二年级坐位体前屈得分</f>
        <v/>
      </c>
      <c r="V850" s="517" t="str">
        <f>二年级等级</f>
        <v/>
      </c>
      <c r="W850" s="516" t="str">
        <f>二年级一分钟跳绳得分</f>
        <v/>
      </c>
      <c r="X850" s="517" t="str">
        <f>二年级等级</f>
        <v/>
      </c>
      <c r="Y850" s="515"/>
      <c r="Z850" s="518"/>
      <c r="AA850" s="533"/>
      <c r="AB850" s="515"/>
      <c r="AC850" s="533" t="str">
        <f>二年级跳绳附加分</f>
        <v/>
      </c>
      <c r="AD850" s="534" t="str">
        <f>二年级标准分</f>
        <v/>
      </c>
      <c r="AE850" s="534" t="str">
        <f>二年级总分</f>
        <v/>
      </c>
      <c r="AF850" s="517" t="str">
        <f>二年级等级</f>
        <v/>
      </c>
    </row>
    <row r="851" spans="1:32">
      <c r="A851" s="476">
        <v>213</v>
      </c>
      <c r="B851" s="477">
        <v>9</v>
      </c>
      <c r="C851" s="586"/>
      <c r="D851" s="587"/>
      <c r="E851" s="586"/>
      <c r="F851" s="473"/>
      <c r="G851" s="612"/>
      <c r="H851" s="475"/>
      <c r="I851" s="613"/>
      <c r="J851" s="614"/>
      <c r="K851" s="614"/>
      <c r="L851" s="649"/>
      <c r="M851" s="644"/>
      <c r="N851" s="505" t="str">
        <f>二年级BMI</f>
        <v/>
      </c>
      <c r="O851" s="499" t="str">
        <f>二年级BMI等级</f>
        <v/>
      </c>
      <c r="P851" s="500" t="str">
        <f>二年级BMI得分</f>
        <v/>
      </c>
      <c r="Q851" s="515" t="str">
        <f>二年级肺活量得分</f>
        <v/>
      </c>
      <c r="R851" s="512" t="str">
        <f>二年级等级</f>
        <v/>
      </c>
      <c r="S851" s="516" t="str">
        <f>二年级50米跑得分</f>
        <v/>
      </c>
      <c r="T851" s="517" t="str">
        <f>二年级等级</f>
        <v/>
      </c>
      <c r="U851" s="516" t="str">
        <f>二年级坐位体前屈得分</f>
        <v/>
      </c>
      <c r="V851" s="517" t="str">
        <f>二年级等级</f>
        <v/>
      </c>
      <c r="W851" s="516" t="str">
        <f>二年级一分钟跳绳得分</f>
        <v/>
      </c>
      <c r="X851" s="517" t="str">
        <f>二年级等级</f>
        <v/>
      </c>
      <c r="Y851" s="515"/>
      <c r="Z851" s="518"/>
      <c r="AA851" s="533"/>
      <c r="AB851" s="515"/>
      <c r="AC851" s="533" t="str">
        <f>二年级跳绳附加分</f>
        <v/>
      </c>
      <c r="AD851" s="534" t="str">
        <f>二年级标准分</f>
        <v/>
      </c>
      <c r="AE851" s="534" t="str">
        <f>二年级总分</f>
        <v/>
      </c>
      <c r="AF851" s="517" t="str">
        <f>二年级等级</f>
        <v/>
      </c>
    </row>
    <row r="852" spans="1:32">
      <c r="A852" s="476">
        <v>213</v>
      </c>
      <c r="B852" s="477">
        <v>10</v>
      </c>
      <c r="C852" s="586"/>
      <c r="D852" s="587"/>
      <c r="E852" s="586"/>
      <c r="F852" s="473"/>
      <c r="G852" s="612"/>
      <c r="H852" s="475"/>
      <c r="I852" s="613"/>
      <c r="J852" s="614"/>
      <c r="K852" s="614"/>
      <c r="L852" s="649"/>
      <c r="M852" s="644"/>
      <c r="N852" s="505" t="str">
        <f>二年级BMI</f>
        <v/>
      </c>
      <c r="O852" s="499" t="str">
        <f>二年级BMI等级</f>
        <v/>
      </c>
      <c r="P852" s="500" t="str">
        <f>二年级BMI得分</f>
        <v/>
      </c>
      <c r="Q852" s="515" t="str">
        <f>二年级肺活量得分</f>
        <v/>
      </c>
      <c r="R852" s="512" t="str">
        <f>二年级等级</f>
        <v/>
      </c>
      <c r="S852" s="516" t="str">
        <f>二年级50米跑得分</f>
        <v/>
      </c>
      <c r="T852" s="517" t="str">
        <f>二年级等级</f>
        <v/>
      </c>
      <c r="U852" s="516" t="str">
        <f>二年级坐位体前屈得分</f>
        <v/>
      </c>
      <c r="V852" s="517" t="str">
        <f>二年级等级</f>
        <v/>
      </c>
      <c r="W852" s="516" t="str">
        <f>二年级一分钟跳绳得分</f>
        <v/>
      </c>
      <c r="X852" s="517" t="str">
        <f>二年级等级</f>
        <v/>
      </c>
      <c r="Y852" s="515"/>
      <c r="Z852" s="518"/>
      <c r="AA852" s="533"/>
      <c r="AB852" s="515"/>
      <c r="AC852" s="533" t="str">
        <f>二年级跳绳附加分</f>
        <v/>
      </c>
      <c r="AD852" s="534" t="str">
        <f>二年级标准分</f>
        <v/>
      </c>
      <c r="AE852" s="534" t="str">
        <f>二年级总分</f>
        <v/>
      </c>
      <c r="AF852" s="517" t="str">
        <f>二年级等级</f>
        <v/>
      </c>
    </row>
    <row r="853" spans="1:32">
      <c r="A853" s="476">
        <v>213</v>
      </c>
      <c r="B853" s="477">
        <v>11</v>
      </c>
      <c r="C853" s="586"/>
      <c r="D853" s="587"/>
      <c r="E853" s="586"/>
      <c r="F853" s="473"/>
      <c r="G853" s="608"/>
      <c r="H853" s="475"/>
      <c r="I853" s="613"/>
      <c r="J853" s="614"/>
      <c r="K853" s="614"/>
      <c r="L853" s="649"/>
      <c r="M853" s="644"/>
      <c r="N853" s="505" t="str">
        <f>二年级BMI</f>
        <v/>
      </c>
      <c r="O853" s="499" t="str">
        <f>二年级BMI等级</f>
        <v/>
      </c>
      <c r="P853" s="500" t="str">
        <f>二年级BMI得分</f>
        <v/>
      </c>
      <c r="Q853" s="515" t="str">
        <f>二年级肺活量得分</f>
        <v/>
      </c>
      <c r="R853" s="512" t="str">
        <f>二年级等级</f>
        <v/>
      </c>
      <c r="S853" s="516" t="str">
        <f>二年级50米跑得分</f>
        <v/>
      </c>
      <c r="T853" s="517" t="str">
        <f>二年级等级</f>
        <v/>
      </c>
      <c r="U853" s="516" t="str">
        <f>二年级坐位体前屈得分</f>
        <v/>
      </c>
      <c r="V853" s="517" t="str">
        <f>二年级等级</f>
        <v/>
      </c>
      <c r="W853" s="516" t="str">
        <f>二年级一分钟跳绳得分</f>
        <v/>
      </c>
      <c r="X853" s="517" t="str">
        <f>二年级等级</f>
        <v/>
      </c>
      <c r="Y853" s="515"/>
      <c r="Z853" s="518"/>
      <c r="AA853" s="533"/>
      <c r="AB853" s="515"/>
      <c r="AC853" s="533" t="str">
        <f>二年级跳绳附加分</f>
        <v/>
      </c>
      <c r="AD853" s="534" t="str">
        <f>二年级标准分</f>
        <v/>
      </c>
      <c r="AE853" s="534" t="str">
        <f>二年级总分</f>
        <v/>
      </c>
      <c r="AF853" s="517" t="str">
        <f>二年级等级</f>
        <v/>
      </c>
    </row>
    <row r="854" spans="1:32">
      <c r="A854" s="476">
        <v>213</v>
      </c>
      <c r="B854" s="477">
        <v>12</v>
      </c>
      <c r="C854" s="586"/>
      <c r="D854" s="587"/>
      <c r="E854" s="586"/>
      <c r="F854" s="473"/>
      <c r="G854" s="608"/>
      <c r="H854" s="475"/>
      <c r="I854" s="613"/>
      <c r="J854" s="614"/>
      <c r="K854" s="614"/>
      <c r="L854" s="649"/>
      <c r="M854" s="644"/>
      <c r="N854" s="505" t="str">
        <f>二年级BMI</f>
        <v/>
      </c>
      <c r="O854" s="499" t="str">
        <f>二年级BMI等级</f>
        <v/>
      </c>
      <c r="P854" s="500" t="str">
        <f>二年级BMI得分</f>
        <v/>
      </c>
      <c r="Q854" s="515" t="str">
        <f>二年级肺活量得分</f>
        <v/>
      </c>
      <c r="R854" s="512" t="str">
        <f>二年级等级</f>
        <v/>
      </c>
      <c r="S854" s="516" t="str">
        <f>二年级50米跑得分</f>
        <v/>
      </c>
      <c r="T854" s="517" t="str">
        <f>二年级等级</f>
        <v/>
      </c>
      <c r="U854" s="516" t="str">
        <f>二年级坐位体前屈得分</f>
        <v/>
      </c>
      <c r="V854" s="517" t="str">
        <f>二年级等级</f>
        <v/>
      </c>
      <c r="W854" s="516" t="str">
        <f>二年级一分钟跳绳得分</f>
        <v/>
      </c>
      <c r="X854" s="517" t="str">
        <f>二年级等级</f>
        <v/>
      </c>
      <c r="Y854" s="515"/>
      <c r="Z854" s="518"/>
      <c r="AA854" s="533"/>
      <c r="AB854" s="515"/>
      <c r="AC854" s="533" t="str">
        <f>二年级跳绳附加分</f>
        <v/>
      </c>
      <c r="AD854" s="534" t="str">
        <f>二年级标准分</f>
        <v/>
      </c>
      <c r="AE854" s="534" t="str">
        <f>二年级总分</f>
        <v/>
      </c>
      <c r="AF854" s="517" t="str">
        <f>二年级等级</f>
        <v/>
      </c>
    </row>
    <row r="855" spans="1:32">
      <c r="A855" s="476">
        <v>213</v>
      </c>
      <c r="B855" s="477">
        <v>13</v>
      </c>
      <c r="C855" s="586"/>
      <c r="D855" s="587"/>
      <c r="E855" s="586"/>
      <c r="F855" s="473"/>
      <c r="G855" s="608"/>
      <c r="H855" s="475"/>
      <c r="I855" s="613"/>
      <c r="J855" s="614"/>
      <c r="K855" s="614"/>
      <c r="L855" s="649"/>
      <c r="M855" s="644"/>
      <c r="N855" s="505" t="str">
        <f>二年级BMI</f>
        <v/>
      </c>
      <c r="O855" s="499" t="str">
        <f>二年级BMI等级</f>
        <v/>
      </c>
      <c r="P855" s="500" t="str">
        <f>二年级BMI得分</f>
        <v/>
      </c>
      <c r="Q855" s="515" t="str">
        <f>二年级肺活量得分</f>
        <v/>
      </c>
      <c r="R855" s="512" t="str">
        <f>二年级等级</f>
        <v/>
      </c>
      <c r="S855" s="516" t="str">
        <f>二年级50米跑得分</f>
        <v/>
      </c>
      <c r="T855" s="517" t="str">
        <f>二年级等级</f>
        <v/>
      </c>
      <c r="U855" s="516" t="str">
        <f>二年级坐位体前屈得分</f>
        <v/>
      </c>
      <c r="V855" s="517" t="str">
        <f>二年级等级</f>
        <v/>
      </c>
      <c r="W855" s="516" t="str">
        <f>二年级一分钟跳绳得分</f>
        <v/>
      </c>
      <c r="X855" s="517" t="str">
        <f>二年级等级</f>
        <v/>
      </c>
      <c r="Y855" s="515"/>
      <c r="Z855" s="518"/>
      <c r="AA855" s="533"/>
      <c r="AB855" s="515"/>
      <c r="AC855" s="533" t="str">
        <f>二年级跳绳附加分</f>
        <v/>
      </c>
      <c r="AD855" s="534" t="str">
        <f>二年级标准分</f>
        <v/>
      </c>
      <c r="AE855" s="534" t="str">
        <f>二年级总分</f>
        <v/>
      </c>
      <c r="AF855" s="517" t="str">
        <f>二年级等级</f>
        <v/>
      </c>
    </row>
    <row r="856" spans="1:32">
      <c r="A856" s="476">
        <v>213</v>
      </c>
      <c r="B856" s="477">
        <v>14</v>
      </c>
      <c r="C856" s="586"/>
      <c r="D856" s="587"/>
      <c r="E856" s="586"/>
      <c r="F856" s="473"/>
      <c r="G856" s="608"/>
      <c r="H856" s="475"/>
      <c r="I856" s="613"/>
      <c r="J856" s="614"/>
      <c r="K856" s="614"/>
      <c r="L856" s="649"/>
      <c r="M856" s="644"/>
      <c r="N856" s="505" t="str">
        <f>二年级BMI</f>
        <v/>
      </c>
      <c r="O856" s="499" t="str">
        <f>二年级BMI等级</f>
        <v/>
      </c>
      <c r="P856" s="500" t="str">
        <f>二年级BMI得分</f>
        <v/>
      </c>
      <c r="Q856" s="515" t="str">
        <f>二年级肺活量得分</f>
        <v/>
      </c>
      <c r="R856" s="512" t="str">
        <f>二年级等级</f>
        <v/>
      </c>
      <c r="S856" s="516" t="str">
        <f>二年级50米跑得分</f>
        <v/>
      </c>
      <c r="T856" s="517" t="str">
        <f>二年级等级</f>
        <v/>
      </c>
      <c r="U856" s="516" t="str">
        <f>二年级坐位体前屈得分</f>
        <v/>
      </c>
      <c r="V856" s="517" t="str">
        <f>二年级等级</f>
        <v/>
      </c>
      <c r="W856" s="516" t="str">
        <f>二年级一分钟跳绳得分</f>
        <v/>
      </c>
      <c r="X856" s="517" t="str">
        <f>二年级等级</f>
        <v/>
      </c>
      <c r="Y856" s="515"/>
      <c r="Z856" s="518"/>
      <c r="AA856" s="533"/>
      <c r="AB856" s="515"/>
      <c r="AC856" s="533" t="str">
        <f>二年级跳绳附加分</f>
        <v/>
      </c>
      <c r="AD856" s="534" t="str">
        <f>二年级标准分</f>
        <v/>
      </c>
      <c r="AE856" s="534" t="str">
        <f>二年级总分</f>
        <v/>
      </c>
      <c r="AF856" s="517" t="str">
        <f>二年级等级</f>
        <v/>
      </c>
    </row>
    <row r="857" spans="1:32">
      <c r="A857" s="476">
        <v>213</v>
      </c>
      <c r="B857" s="477">
        <v>15</v>
      </c>
      <c r="C857" s="586"/>
      <c r="D857" s="587"/>
      <c r="E857" s="586"/>
      <c r="F857" s="473"/>
      <c r="G857" s="608"/>
      <c r="H857" s="475"/>
      <c r="I857" s="613"/>
      <c r="J857" s="614"/>
      <c r="K857" s="614"/>
      <c r="L857" s="649"/>
      <c r="M857" s="644"/>
      <c r="N857" s="505" t="str">
        <f>二年级BMI</f>
        <v/>
      </c>
      <c r="O857" s="499" t="str">
        <f>二年级BMI等级</f>
        <v/>
      </c>
      <c r="P857" s="500" t="str">
        <f>二年级BMI得分</f>
        <v/>
      </c>
      <c r="Q857" s="515" t="str">
        <f>二年级肺活量得分</f>
        <v/>
      </c>
      <c r="R857" s="512" t="str">
        <f>二年级等级</f>
        <v/>
      </c>
      <c r="S857" s="516" t="str">
        <f>二年级50米跑得分</f>
        <v/>
      </c>
      <c r="T857" s="517" t="str">
        <f>二年级等级</f>
        <v/>
      </c>
      <c r="U857" s="516" t="str">
        <f>二年级坐位体前屈得分</f>
        <v/>
      </c>
      <c r="V857" s="517" t="str">
        <f>二年级等级</f>
        <v/>
      </c>
      <c r="W857" s="516" t="str">
        <f>二年级一分钟跳绳得分</f>
        <v/>
      </c>
      <c r="X857" s="517" t="str">
        <f>二年级等级</f>
        <v/>
      </c>
      <c r="Y857" s="515"/>
      <c r="Z857" s="518"/>
      <c r="AA857" s="533"/>
      <c r="AB857" s="515"/>
      <c r="AC857" s="533" t="str">
        <f>二年级跳绳附加分</f>
        <v/>
      </c>
      <c r="AD857" s="534" t="str">
        <f>二年级标准分</f>
        <v/>
      </c>
      <c r="AE857" s="534" t="str">
        <f>二年级总分</f>
        <v/>
      </c>
      <c r="AF857" s="517" t="str">
        <f>二年级等级</f>
        <v/>
      </c>
    </row>
    <row r="858" spans="1:32">
      <c r="A858" s="476">
        <v>213</v>
      </c>
      <c r="B858" s="477">
        <v>16</v>
      </c>
      <c r="C858" s="586"/>
      <c r="D858" s="587"/>
      <c r="E858" s="586"/>
      <c r="F858" s="473"/>
      <c r="G858" s="608"/>
      <c r="H858" s="475"/>
      <c r="I858" s="613"/>
      <c r="J858" s="614"/>
      <c r="K858" s="614"/>
      <c r="L858" s="649"/>
      <c r="M858" s="644"/>
      <c r="N858" s="505" t="str">
        <f>二年级BMI</f>
        <v/>
      </c>
      <c r="O858" s="499" t="str">
        <f>二年级BMI等级</f>
        <v/>
      </c>
      <c r="P858" s="500" t="str">
        <f>二年级BMI得分</f>
        <v/>
      </c>
      <c r="Q858" s="515" t="str">
        <f>二年级肺活量得分</f>
        <v/>
      </c>
      <c r="R858" s="512" t="str">
        <f>二年级等级</f>
        <v/>
      </c>
      <c r="S858" s="516" t="str">
        <f>二年级50米跑得分</f>
        <v/>
      </c>
      <c r="T858" s="517" t="str">
        <f>二年级等级</f>
        <v/>
      </c>
      <c r="U858" s="516" t="str">
        <f>二年级坐位体前屈得分</f>
        <v/>
      </c>
      <c r="V858" s="517" t="str">
        <f>二年级等级</f>
        <v/>
      </c>
      <c r="W858" s="516" t="str">
        <f>二年级一分钟跳绳得分</f>
        <v/>
      </c>
      <c r="X858" s="517" t="str">
        <f>二年级等级</f>
        <v/>
      </c>
      <c r="Y858" s="515"/>
      <c r="Z858" s="518"/>
      <c r="AA858" s="533"/>
      <c r="AB858" s="515"/>
      <c r="AC858" s="533" t="str">
        <f>二年级跳绳附加分</f>
        <v/>
      </c>
      <c r="AD858" s="534" t="str">
        <f>二年级标准分</f>
        <v/>
      </c>
      <c r="AE858" s="534" t="str">
        <f>二年级总分</f>
        <v/>
      </c>
      <c r="AF858" s="517" t="str">
        <f>二年级等级</f>
        <v/>
      </c>
    </row>
    <row r="859" spans="1:32">
      <c r="A859" s="476">
        <v>213</v>
      </c>
      <c r="B859" s="477">
        <v>17</v>
      </c>
      <c r="C859" s="586"/>
      <c r="D859" s="587"/>
      <c r="E859" s="586"/>
      <c r="F859" s="473"/>
      <c r="G859" s="608"/>
      <c r="H859" s="475"/>
      <c r="I859" s="613"/>
      <c r="J859" s="614"/>
      <c r="K859" s="614"/>
      <c r="L859" s="649"/>
      <c r="M859" s="644"/>
      <c r="N859" s="505" t="str">
        <f>二年级BMI</f>
        <v/>
      </c>
      <c r="O859" s="499" t="str">
        <f>二年级BMI等级</f>
        <v/>
      </c>
      <c r="P859" s="500" t="str">
        <f>二年级BMI得分</f>
        <v/>
      </c>
      <c r="Q859" s="515" t="str">
        <f>二年级肺活量得分</f>
        <v/>
      </c>
      <c r="R859" s="512" t="str">
        <f>二年级等级</f>
        <v/>
      </c>
      <c r="S859" s="516" t="str">
        <f>二年级50米跑得分</f>
        <v/>
      </c>
      <c r="T859" s="517" t="str">
        <f>二年级等级</f>
        <v/>
      </c>
      <c r="U859" s="516" t="str">
        <f>二年级坐位体前屈得分</f>
        <v/>
      </c>
      <c r="V859" s="517" t="str">
        <f>二年级等级</f>
        <v/>
      </c>
      <c r="W859" s="516" t="str">
        <f>二年级一分钟跳绳得分</f>
        <v/>
      </c>
      <c r="X859" s="517" t="str">
        <f>二年级等级</f>
        <v/>
      </c>
      <c r="Y859" s="515"/>
      <c r="Z859" s="518"/>
      <c r="AA859" s="533"/>
      <c r="AB859" s="515"/>
      <c r="AC859" s="533" t="str">
        <f>二年级跳绳附加分</f>
        <v/>
      </c>
      <c r="AD859" s="534" t="str">
        <f>二年级标准分</f>
        <v/>
      </c>
      <c r="AE859" s="534" t="str">
        <f>二年级总分</f>
        <v/>
      </c>
      <c r="AF859" s="517" t="str">
        <f>二年级等级</f>
        <v/>
      </c>
    </row>
    <row r="860" spans="1:32">
      <c r="A860" s="476">
        <v>213</v>
      </c>
      <c r="B860" s="477">
        <v>18</v>
      </c>
      <c r="C860" s="586"/>
      <c r="D860" s="587"/>
      <c r="E860" s="586"/>
      <c r="F860" s="473"/>
      <c r="G860" s="608"/>
      <c r="H860" s="475"/>
      <c r="I860" s="613"/>
      <c r="J860" s="614"/>
      <c r="K860" s="614"/>
      <c r="L860" s="649"/>
      <c r="M860" s="644"/>
      <c r="N860" s="505" t="str">
        <f>二年级BMI</f>
        <v/>
      </c>
      <c r="O860" s="499" t="str">
        <f>二年级BMI等级</f>
        <v/>
      </c>
      <c r="P860" s="500" t="str">
        <f>二年级BMI得分</f>
        <v/>
      </c>
      <c r="Q860" s="515" t="str">
        <f>二年级肺活量得分</f>
        <v/>
      </c>
      <c r="R860" s="512" t="str">
        <f>二年级等级</f>
        <v/>
      </c>
      <c r="S860" s="516" t="str">
        <f>二年级50米跑得分</f>
        <v/>
      </c>
      <c r="T860" s="517" t="str">
        <f>二年级等级</f>
        <v/>
      </c>
      <c r="U860" s="516" t="str">
        <f>二年级坐位体前屈得分</f>
        <v/>
      </c>
      <c r="V860" s="517" t="str">
        <f>二年级等级</f>
        <v/>
      </c>
      <c r="W860" s="516" t="str">
        <f>二年级一分钟跳绳得分</f>
        <v/>
      </c>
      <c r="X860" s="517" t="str">
        <f>二年级等级</f>
        <v/>
      </c>
      <c r="Y860" s="515"/>
      <c r="Z860" s="518"/>
      <c r="AA860" s="533"/>
      <c r="AB860" s="515"/>
      <c r="AC860" s="533" t="str">
        <f>二年级跳绳附加分</f>
        <v/>
      </c>
      <c r="AD860" s="534" t="str">
        <f>二年级标准分</f>
        <v/>
      </c>
      <c r="AE860" s="534" t="str">
        <f>二年级总分</f>
        <v/>
      </c>
      <c r="AF860" s="517" t="str">
        <f>二年级等级</f>
        <v/>
      </c>
    </row>
    <row r="861" spans="1:32">
      <c r="A861" s="476">
        <v>213</v>
      </c>
      <c r="B861" s="477">
        <v>19</v>
      </c>
      <c r="C861" s="586"/>
      <c r="D861" s="587"/>
      <c r="E861" s="586"/>
      <c r="F861" s="473"/>
      <c r="G861" s="608"/>
      <c r="H861" s="475"/>
      <c r="I861" s="613"/>
      <c r="J861" s="614"/>
      <c r="K861" s="614"/>
      <c r="L861" s="649"/>
      <c r="M861" s="644"/>
      <c r="N861" s="505" t="str">
        <f>二年级BMI</f>
        <v/>
      </c>
      <c r="O861" s="499" t="str">
        <f>二年级BMI等级</f>
        <v/>
      </c>
      <c r="P861" s="500" t="str">
        <f>二年级BMI得分</f>
        <v/>
      </c>
      <c r="Q861" s="515" t="str">
        <f>二年级肺活量得分</f>
        <v/>
      </c>
      <c r="R861" s="512" t="str">
        <f>二年级等级</f>
        <v/>
      </c>
      <c r="S861" s="516" t="str">
        <f>二年级50米跑得分</f>
        <v/>
      </c>
      <c r="T861" s="517" t="str">
        <f>二年级等级</f>
        <v/>
      </c>
      <c r="U861" s="516" t="str">
        <f>二年级坐位体前屈得分</f>
        <v/>
      </c>
      <c r="V861" s="517" t="str">
        <f>二年级等级</f>
        <v/>
      </c>
      <c r="W861" s="516" t="str">
        <f>二年级一分钟跳绳得分</f>
        <v/>
      </c>
      <c r="X861" s="517" t="str">
        <f>二年级等级</f>
        <v/>
      </c>
      <c r="Y861" s="515"/>
      <c r="Z861" s="518"/>
      <c r="AA861" s="533"/>
      <c r="AB861" s="515"/>
      <c r="AC861" s="533" t="str">
        <f>二年级跳绳附加分</f>
        <v/>
      </c>
      <c r="AD861" s="534" t="str">
        <f>二年级标准分</f>
        <v/>
      </c>
      <c r="AE861" s="534" t="str">
        <f>二年级总分</f>
        <v/>
      </c>
      <c r="AF861" s="517" t="str">
        <f>二年级等级</f>
        <v/>
      </c>
    </row>
    <row r="862" spans="1:32">
      <c r="A862" s="476">
        <v>213</v>
      </c>
      <c r="B862" s="477">
        <v>20</v>
      </c>
      <c r="C862" s="586"/>
      <c r="D862" s="587"/>
      <c r="E862" s="586"/>
      <c r="F862" s="473"/>
      <c r="G862" s="608"/>
      <c r="H862" s="475"/>
      <c r="I862" s="613"/>
      <c r="J862" s="614"/>
      <c r="K862" s="614"/>
      <c r="L862" s="649"/>
      <c r="M862" s="644"/>
      <c r="N862" s="505" t="str">
        <f>二年级BMI</f>
        <v/>
      </c>
      <c r="O862" s="499" t="str">
        <f>二年级BMI等级</f>
        <v/>
      </c>
      <c r="P862" s="500" t="str">
        <f>二年级BMI得分</f>
        <v/>
      </c>
      <c r="Q862" s="515" t="str">
        <f>二年级肺活量得分</f>
        <v/>
      </c>
      <c r="R862" s="512" t="str">
        <f>二年级等级</f>
        <v/>
      </c>
      <c r="S862" s="516" t="str">
        <f>二年级50米跑得分</f>
        <v/>
      </c>
      <c r="T862" s="517" t="str">
        <f>二年级等级</f>
        <v/>
      </c>
      <c r="U862" s="516" t="str">
        <f>二年级坐位体前屈得分</f>
        <v/>
      </c>
      <c r="V862" s="517" t="str">
        <f>二年级等级</f>
        <v/>
      </c>
      <c r="W862" s="516" t="str">
        <f>二年级一分钟跳绳得分</f>
        <v/>
      </c>
      <c r="X862" s="517" t="str">
        <f>二年级等级</f>
        <v/>
      </c>
      <c r="Y862" s="515"/>
      <c r="Z862" s="518"/>
      <c r="AA862" s="533"/>
      <c r="AB862" s="515"/>
      <c r="AC862" s="533" t="str">
        <f>二年级跳绳附加分</f>
        <v/>
      </c>
      <c r="AD862" s="534" t="str">
        <f>二年级标准分</f>
        <v/>
      </c>
      <c r="AE862" s="534" t="str">
        <f>二年级总分</f>
        <v/>
      </c>
      <c r="AF862" s="517" t="str">
        <f>二年级等级</f>
        <v/>
      </c>
    </row>
    <row r="863" spans="1:32">
      <c r="A863" s="476">
        <v>213</v>
      </c>
      <c r="B863" s="477">
        <v>21</v>
      </c>
      <c r="C863" s="586"/>
      <c r="D863" s="587"/>
      <c r="E863" s="586"/>
      <c r="F863" s="473"/>
      <c r="G863" s="608"/>
      <c r="H863" s="475"/>
      <c r="I863" s="613"/>
      <c r="J863" s="614"/>
      <c r="K863" s="614"/>
      <c r="L863" s="649"/>
      <c r="M863" s="644"/>
      <c r="N863" s="505" t="str">
        <f>二年级BMI</f>
        <v/>
      </c>
      <c r="O863" s="499" t="str">
        <f>二年级BMI等级</f>
        <v/>
      </c>
      <c r="P863" s="500" t="str">
        <f>二年级BMI得分</f>
        <v/>
      </c>
      <c r="Q863" s="515" t="str">
        <f>二年级肺活量得分</f>
        <v/>
      </c>
      <c r="R863" s="512" t="str">
        <f>二年级等级</f>
        <v/>
      </c>
      <c r="S863" s="516" t="str">
        <f>二年级50米跑得分</f>
        <v/>
      </c>
      <c r="T863" s="517" t="str">
        <f>二年级等级</f>
        <v/>
      </c>
      <c r="U863" s="516" t="str">
        <f>二年级坐位体前屈得分</f>
        <v/>
      </c>
      <c r="V863" s="517" t="str">
        <f>二年级等级</f>
        <v/>
      </c>
      <c r="W863" s="516" t="str">
        <f>二年级一分钟跳绳得分</f>
        <v/>
      </c>
      <c r="X863" s="517" t="str">
        <f>二年级等级</f>
        <v/>
      </c>
      <c r="Y863" s="515"/>
      <c r="Z863" s="518"/>
      <c r="AA863" s="533"/>
      <c r="AB863" s="515"/>
      <c r="AC863" s="533" t="str">
        <f>二年级跳绳附加分</f>
        <v/>
      </c>
      <c r="AD863" s="534" t="str">
        <f>二年级标准分</f>
        <v/>
      </c>
      <c r="AE863" s="534" t="str">
        <f>二年级总分</f>
        <v/>
      </c>
      <c r="AF863" s="517" t="str">
        <f>二年级等级</f>
        <v/>
      </c>
    </row>
    <row r="864" spans="1:32">
      <c r="A864" s="476">
        <v>213</v>
      </c>
      <c r="B864" s="477">
        <v>22</v>
      </c>
      <c r="C864" s="586"/>
      <c r="D864" s="587"/>
      <c r="E864" s="586"/>
      <c r="F864" s="473"/>
      <c r="G864" s="608"/>
      <c r="H864" s="475"/>
      <c r="I864" s="613"/>
      <c r="J864" s="614"/>
      <c r="K864" s="614"/>
      <c r="L864" s="649"/>
      <c r="M864" s="644"/>
      <c r="N864" s="505" t="str">
        <f>二年级BMI</f>
        <v/>
      </c>
      <c r="O864" s="499" t="str">
        <f>二年级BMI等级</f>
        <v/>
      </c>
      <c r="P864" s="500" t="str">
        <f>二年级BMI得分</f>
        <v/>
      </c>
      <c r="Q864" s="515" t="str">
        <f>二年级肺活量得分</f>
        <v/>
      </c>
      <c r="R864" s="512" t="str">
        <f>二年级等级</f>
        <v/>
      </c>
      <c r="S864" s="516" t="str">
        <f>二年级50米跑得分</f>
        <v/>
      </c>
      <c r="T864" s="517" t="str">
        <f>二年级等级</f>
        <v/>
      </c>
      <c r="U864" s="516" t="str">
        <f>二年级坐位体前屈得分</f>
        <v/>
      </c>
      <c r="V864" s="517" t="str">
        <f>二年级等级</f>
        <v/>
      </c>
      <c r="W864" s="516" t="str">
        <f>二年级一分钟跳绳得分</f>
        <v/>
      </c>
      <c r="X864" s="517" t="str">
        <f>二年级等级</f>
        <v/>
      </c>
      <c r="Y864" s="515"/>
      <c r="Z864" s="518"/>
      <c r="AA864" s="533"/>
      <c r="AB864" s="515"/>
      <c r="AC864" s="533" t="str">
        <f>二年级跳绳附加分</f>
        <v/>
      </c>
      <c r="AD864" s="534" t="str">
        <f>二年级标准分</f>
        <v/>
      </c>
      <c r="AE864" s="534" t="str">
        <f>二年级总分</f>
        <v/>
      </c>
      <c r="AF864" s="517" t="str">
        <f>二年级等级</f>
        <v/>
      </c>
    </row>
    <row r="865" spans="1:32">
      <c r="A865" s="476">
        <v>213</v>
      </c>
      <c r="B865" s="477">
        <v>23</v>
      </c>
      <c r="C865" s="586"/>
      <c r="D865" s="587"/>
      <c r="E865" s="586"/>
      <c r="F865" s="473"/>
      <c r="G865" s="608"/>
      <c r="H865" s="475"/>
      <c r="I865" s="613"/>
      <c r="J865" s="614"/>
      <c r="K865" s="614"/>
      <c r="L865" s="649"/>
      <c r="M865" s="644"/>
      <c r="N865" s="505" t="str">
        <f>二年级BMI</f>
        <v/>
      </c>
      <c r="O865" s="499" t="str">
        <f>二年级BMI等级</f>
        <v/>
      </c>
      <c r="P865" s="500" t="str">
        <f>二年级BMI得分</f>
        <v/>
      </c>
      <c r="Q865" s="515" t="str">
        <f>二年级肺活量得分</f>
        <v/>
      </c>
      <c r="R865" s="512" t="str">
        <f>二年级等级</f>
        <v/>
      </c>
      <c r="S865" s="516" t="str">
        <f>二年级50米跑得分</f>
        <v/>
      </c>
      <c r="T865" s="517" t="str">
        <f>二年级等级</f>
        <v/>
      </c>
      <c r="U865" s="516" t="str">
        <f>二年级坐位体前屈得分</f>
        <v/>
      </c>
      <c r="V865" s="517" t="str">
        <f>二年级等级</f>
        <v/>
      </c>
      <c r="W865" s="516" t="str">
        <f>二年级一分钟跳绳得分</f>
        <v/>
      </c>
      <c r="X865" s="517" t="str">
        <f>二年级等级</f>
        <v/>
      </c>
      <c r="Y865" s="515"/>
      <c r="Z865" s="518"/>
      <c r="AA865" s="533"/>
      <c r="AB865" s="515"/>
      <c r="AC865" s="533" t="str">
        <f>二年级跳绳附加分</f>
        <v/>
      </c>
      <c r="AD865" s="534" t="str">
        <f>二年级标准分</f>
        <v/>
      </c>
      <c r="AE865" s="534" t="str">
        <f>二年级总分</f>
        <v/>
      </c>
      <c r="AF865" s="517" t="str">
        <f>二年级等级</f>
        <v/>
      </c>
    </row>
    <row r="866" spans="1:32">
      <c r="A866" s="476">
        <v>213</v>
      </c>
      <c r="B866" s="477">
        <v>24</v>
      </c>
      <c r="C866" s="586"/>
      <c r="D866" s="587"/>
      <c r="E866" s="586"/>
      <c r="F866" s="473"/>
      <c r="G866" s="608"/>
      <c r="H866" s="475"/>
      <c r="I866" s="613"/>
      <c r="J866" s="614"/>
      <c r="K866" s="614"/>
      <c r="L866" s="649"/>
      <c r="M866" s="644"/>
      <c r="N866" s="505" t="str">
        <f>二年级BMI</f>
        <v/>
      </c>
      <c r="O866" s="499" t="str">
        <f>二年级BMI等级</f>
        <v/>
      </c>
      <c r="P866" s="500" t="str">
        <f>二年级BMI得分</f>
        <v/>
      </c>
      <c r="Q866" s="515" t="str">
        <f>二年级肺活量得分</f>
        <v/>
      </c>
      <c r="R866" s="512" t="str">
        <f>二年级等级</f>
        <v/>
      </c>
      <c r="S866" s="516" t="str">
        <f>二年级50米跑得分</f>
        <v/>
      </c>
      <c r="T866" s="517" t="str">
        <f>二年级等级</f>
        <v/>
      </c>
      <c r="U866" s="516" t="str">
        <f>二年级坐位体前屈得分</f>
        <v/>
      </c>
      <c r="V866" s="517" t="str">
        <f>二年级等级</f>
        <v/>
      </c>
      <c r="W866" s="516" t="str">
        <f>二年级一分钟跳绳得分</f>
        <v/>
      </c>
      <c r="X866" s="517" t="str">
        <f>二年级等级</f>
        <v/>
      </c>
      <c r="Y866" s="515"/>
      <c r="Z866" s="518"/>
      <c r="AA866" s="533"/>
      <c r="AB866" s="515"/>
      <c r="AC866" s="533" t="str">
        <f>二年级跳绳附加分</f>
        <v/>
      </c>
      <c r="AD866" s="534" t="str">
        <f>二年级标准分</f>
        <v/>
      </c>
      <c r="AE866" s="534" t="str">
        <f>二年级总分</f>
        <v/>
      </c>
      <c r="AF866" s="517" t="str">
        <f>二年级等级</f>
        <v/>
      </c>
    </row>
    <row r="867" spans="1:32">
      <c r="A867" s="476">
        <v>213</v>
      </c>
      <c r="B867" s="477">
        <v>25</v>
      </c>
      <c r="C867" s="586"/>
      <c r="D867" s="587"/>
      <c r="E867" s="586"/>
      <c r="F867" s="473"/>
      <c r="G867" s="608"/>
      <c r="H867" s="475"/>
      <c r="I867" s="613"/>
      <c r="J867" s="614"/>
      <c r="K867" s="614"/>
      <c r="L867" s="649"/>
      <c r="M867" s="644"/>
      <c r="N867" s="505" t="str">
        <f>二年级BMI</f>
        <v/>
      </c>
      <c r="O867" s="499" t="str">
        <f>二年级BMI等级</f>
        <v/>
      </c>
      <c r="P867" s="500" t="str">
        <f>二年级BMI得分</f>
        <v/>
      </c>
      <c r="Q867" s="515" t="str">
        <f>二年级肺活量得分</f>
        <v/>
      </c>
      <c r="R867" s="512" t="str">
        <f>二年级等级</f>
        <v/>
      </c>
      <c r="S867" s="516" t="str">
        <f>二年级50米跑得分</f>
        <v/>
      </c>
      <c r="T867" s="517" t="str">
        <f>二年级等级</f>
        <v/>
      </c>
      <c r="U867" s="516" t="str">
        <f>二年级坐位体前屈得分</f>
        <v/>
      </c>
      <c r="V867" s="517" t="str">
        <f>二年级等级</f>
        <v/>
      </c>
      <c r="W867" s="516" t="str">
        <f>二年级一分钟跳绳得分</f>
        <v/>
      </c>
      <c r="X867" s="517" t="str">
        <f>二年级等级</f>
        <v/>
      </c>
      <c r="Y867" s="515"/>
      <c r="Z867" s="518"/>
      <c r="AA867" s="533"/>
      <c r="AB867" s="515"/>
      <c r="AC867" s="533" t="str">
        <f>二年级跳绳附加分</f>
        <v/>
      </c>
      <c r="AD867" s="534" t="str">
        <f>二年级标准分</f>
        <v/>
      </c>
      <c r="AE867" s="534" t="str">
        <f>二年级总分</f>
        <v/>
      </c>
      <c r="AF867" s="517" t="str">
        <f>二年级等级</f>
        <v/>
      </c>
    </row>
    <row r="868" spans="1:32">
      <c r="A868" s="476">
        <v>213</v>
      </c>
      <c r="B868" s="477">
        <v>26</v>
      </c>
      <c r="C868" s="586"/>
      <c r="D868" s="587"/>
      <c r="E868" s="586"/>
      <c r="F868" s="473"/>
      <c r="G868" s="608"/>
      <c r="H868" s="475"/>
      <c r="I868" s="613"/>
      <c r="J868" s="614"/>
      <c r="K868" s="614"/>
      <c r="L868" s="649"/>
      <c r="M868" s="644"/>
      <c r="N868" s="505" t="str">
        <f>二年级BMI</f>
        <v/>
      </c>
      <c r="O868" s="499" t="str">
        <f>二年级BMI等级</f>
        <v/>
      </c>
      <c r="P868" s="500" t="str">
        <f>二年级BMI得分</f>
        <v/>
      </c>
      <c r="Q868" s="515" t="str">
        <f>二年级肺活量得分</f>
        <v/>
      </c>
      <c r="R868" s="512" t="str">
        <f>二年级等级</f>
        <v/>
      </c>
      <c r="S868" s="516" t="str">
        <f>二年级50米跑得分</f>
        <v/>
      </c>
      <c r="T868" s="517" t="str">
        <f>二年级等级</f>
        <v/>
      </c>
      <c r="U868" s="516" t="str">
        <f>二年级坐位体前屈得分</f>
        <v/>
      </c>
      <c r="V868" s="517" t="str">
        <f>二年级等级</f>
        <v/>
      </c>
      <c r="W868" s="516" t="str">
        <f>二年级一分钟跳绳得分</f>
        <v/>
      </c>
      <c r="X868" s="517" t="str">
        <f>二年级等级</f>
        <v/>
      </c>
      <c r="Y868" s="515"/>
      <c r="Z868" s="518"/>
      <c r="AA868" s="533"/>
      <c r="AB868" s="515"/>
      <c r="AC868" s="533" t="str">
        <f>二年级跳绳附加分</f>
        <v/>
      </c>
      <c r="AD868" s="534" t="str">
        <f>二年级标准分</f>
        <v/>
      </c>
      <c r="AE868" s="534" t="str">
        <f>二年级总分</f>
        <v/>
      </c>
      <c r="AF868" s="517" t="str">
        <f>二年级等级</f>
        <v/>
      </c>
    </row>
    <row r="869" spans="1:32">
      <c r="A869" s="476">
        <v>213</v>
      </c>
      <c r="B869" s="477">
        <v>27</v>
      </c>
      <c r="C869" s="586"/>
      <c r="D869" s="587"/>
      <c r="E869" s="586"/>
      <c r="F869" s="473"/>
      <c r="G869" s="608"/>
      <c r="H869" s="475"/>
      <c r="I869" s="613"/>
      <c r="J869" s="614"/>
      <c r="K869" s="614"/>
      <c r="L869" s="649"/>
      <c r="M869" s="644"/>
      <c r="N869" s="505" t="str">
        <f>二年级BMI</f>
        <v/>
      </c>
      <c r="O869" s="499" t="str">
        <f>二年级BMI等级</f>
        <v/>
      </c>
      <c r="P869" s="500" t="str">
        <f>二年级BMI得分</f>
        <v/>
      </c>
      <c r="Q869" s="515" t="str">
        <f>二年级肺活量得分</f>
        <v/>
      </c>
      <c r="R869" s="512" t="str">
        <f>二年级等级</f>
        <v/>
      </c>
      <c r="S869" s="516" t="str">
        <f>二年级50米跑得分</f>
        <v/>
      </c>
      <c r="T869" s="517" t="str">
        <f>二年级等级</f>
        <v/>
      </c>
      <c r="U869" s="516" t="str">
        <f>二年级坐位体前屈得分</f>
        <v/>
      </c>
      <c r="V869" s="517" t="str">
        <f>二年级等级</f>
        <v/>
      </c>
      <c r="W869" s="516" t="str">
        <f>二年级一分钟跳绳得分</f>
        <v/>
      </c>
      <c r="X869" s="517" t="str">
        <f>二年级等级</f>
        <v/>
      </c>
      <c r="Y869" s="515"/>
      <c r="Z869" s="518"/>
      <c r="AA869" s="533"/>
      <c r="AB869" s="515"/>
      <c r="AC869" s="533" t="str">
        <f>二年级跳绳附加分</f>
        <v/>
      </c>
      <c r="AD869" s="534" t="str">
        <f>二年级标准分</f>
        <v/>
      </c>
      <c r="AE869" s="534" t="str">
        <f>二年级总分</f>
        <v/>
      </c>
      <c r="AF869" s="517" t="str">
        <f>二年级等级</f>
        <v/>
      </c>
    </row>
    <row r="870" spans="1:32">
      <c r="A870" s="476">
        <v>213</v>
      </c>
      <c r="B870" s="477">
        <v>28</v>
      </c>
      <c r="C870" s="586"/>
      <c r="D870" s="587"/>
      <c r="E870" s="586"/>
      <c r="F870" s="473"/>
      <c r="G870" s="608"/>
      <c r="H870" s="475"/>
      <c r="I870" s="613"/>
      <c r="J870" s="614"/>
      <c r="K870" s="614"/>
      <c r="L870" s="649"/>
      <c r="M870" s="644"/>
      <c r="N870" s="505" t="str">
        <f>二年级BMI</f>
        <v/>
      </c>
      <c r="O870" s="499" t="str">
        <f>二年级BMI等级</f>
        <v/>
      </c>
      <c r="P870" s="500" t="str">
        <f>二年级BMI得分</f>
        <v/>
      </c>
      <c r="Q870" s="515" t="str">
        <f>二年级肺活量得分</f>
        <v/>
      </c>
      <c r="R870" s="512" t="str">
        <f>二年级等级</f>
        <v/>
      </c>
      <c r="S870" s="516" t="str">
        <f>二年级50米跑得分</f>
        <v/>
      </c>
      <c r="T870" s="517" t="str">
        <f>二年级等级</f>
        <v/>
      </c>
      <c r="U870" s="516" t="str">
        <f>二年级坐位体前屈得分</f>
        <v/>
      </c>
      <c r="V870" s="517" t="str">
        <f>二年级等级</f>
        <v/>
      </c>
      <c r="W870" s="516" t="str">
        <f>二年级一分钟跳绳得分</f>
        <v/>
      </c>
      <c r="X870" s="517" t="str">
        <f>二年级等级</f>
        <v/>
      </c>
      <c r="Y870" s="515"/>
      <c r="Z870" s="518"/>
      <c r="AA870" s="533"/>
      <c r="AB870" s="515"/>
      <c r="AC870" s="533" t="str">
        <f>二年级跳绳附加分</f>
        <v/>
      </c>
      <c r="AD870" s="534" t="str">
        <f>二年级标准分</f>
        <v/>
      </c>
      <c r="AE870" s="534" t="str">
        <f>二年级总分</f>
        <v/>
      </c>
      <c r="AF870" s="517" t="str">
        <f>二年级等级</f>
        <v/>
      </c>
    </row>
    <row r="871" spans="1:32">
      <c r="A871" s="476">
        <v>213</v>
      </c>
      <c r="B871" s="477">
        <v>29</v>
      </c>
      <c r="C871" s="586"/>
      <c r="D871" s="587"/>
      <c r="E871" s="586"/>
      <c r="F871" s="473"/>
      <c r="G871" s="608"/>
      <c r="H871" s="475"/>
      <c r="I871" s="613"/>
      <c r="J871" s="614"/>
      <c r="K871" s="614"/>
      <c r="L871" s="649"/>
      <c r="M871" s="644"/>
      <c r="N871" s="505" t="str">
        <f>二年级BMI</f>
        <v/>
      </c>
      <c r="O871" s="499" t="str">
        <f>二年级BMI等级</f>
        <v/>
      </c>
      <c r="P871" s="500" t="str">
        <f>二年级BMI得分</f>
        <v/>
      </c>
      <c r="Q871" s="515" t="str">
        <f>二年级肺活量得分</f>
        <v/>
      </c>
      <c r="R871" s="512" t="str">
        <f>二年级等级</f>
        <v/>
      </c>
      <c r="S871" s="516" t="str">
        <f>二年级50米跑得分</f>
        <v/>
      </c>
      <c r="T871" s="517" t="str">
        <f>二年级等级</f>
        <v/>
      </c>
      <c r="U871" s="516" t="str">
        <f>二年级坐位体前屈得分</f>
        <v/>
      </c>
      <c r="V871" s="517" t="str">
        <f>二年级等级</f>
        <v/>
      </c>
      <c r="W871" s="516" t="str">
        <f>二年级一分钟跳绳得分</f>
        <v/>
      </c>
      <c r="X871" s="517" t="str">
        <f>二年级等级</f>
        <v/>
      </c>
      <c r="Y871" s="515"/>
      <c r="Z871" s="518"/>
      <c r="AA871" s="533"/>
      <c r="AB871" s="515"/>
      <c r="AC871" s="533" t="str">
        <f>二年级跳绳附加分</f>
        <v/>
      </c>
      <c r="AD871" s="534" t="str">
        <f>二年级标准分</f>
        <v/>
      </c>
      <c r="AE871" s="534" t="str">
        <f>二年级总分</f>
        <v/>
      </c>
      <c r="AF871" s="517" t="str">
        <f>二年级等级</f>
        <v/>
      </c>
    </row>
    <row r="872" spans="1:32">
      <c r="A872" s="476">
        <v>213</v>
      </c>
      <c r="B872" s="477">
        <v>30</v>
      </c>
      <c r="C872" s="586"/>
      <c r="D872" s="587"/>
      <c r="E872" s="586"/>
      <c r="F872" s="473"/>
      <c r="G872" s="608"/>
      <c r="H872" s="475"/>
      <c r="I872" s="613"/>
      <c r="J872" s="614"/>
      <c r="K872" s="614"/>
      <c r="L872" s="649"/>
      <c r="M872" s="644"/>
      <c r="N872" s="505" t="str">
        <f>二年级BMI</f>
        <v/>
      </c>
      <c r="O872" s="499" t="str">
        <f>二年级BMI等级</f>
        <v/>
      </c>
      <c r="P872" s="500" t="str">
        <f>二年级BMI得分</f>
        <v/>
      </c>
      <c r="Q872" s="515" t="str">
        <f>二年级肺活量得分</f>
        <v/>
      </c>
      <c r="R872" s="512" t="str">
        <f>二年级等级</f>
        <v/>
      </c>
      <c r="S872" s="516" t="str">
        <f>二年级50米跑得分</f>
        <v/>
      </c>
      <c r="T872" s="517" t="str">
        <f>二年级等级</f>
        <v/>
      </c>
      <c r="U872" s="516" t="str">
        <f>二年级坐位体前屈得分</f>
        <v/>
      </c>
      <c r="V872" s="517" t="str">
        <f>二年级等级</f>
        <v/>
      </c>
      <c r="W872" s="516" t="str">
        <f>二年级一分钟跳绳得分</f>
        <v/>
      </c>
      <c r="X872" s="517" t="str">
        <f>二年级等级</f>
        <v/>
      </c>
      <c r="Y872" s="515"/>
      <c r="Z872" s="518"/>
      <c r="AA872" s="533"/>
      <c r="AB872" s="515"/>
      <c r="AC872" s="533" t="str">
        <f>二年级跳绳附加分</f>
        <v/>
      </c>
      <c r="AD872" s="534" t="str">
        <f>二年级标准分</f>
        <v/>
      </c>
      <c r="AE872" s="534" t="str">
        <f>二年级总分</f>
        <v/>
      </c>
      <c r="AF872" s="517" t="str">
        <f>二年级等级</f>
        <v/>
      </c>
    </row>
    <row r="873" spans="1:32">
      <c r="A873" s="476">
        <v>213</v>
      </c>
      <c r="B873" s="477">
        <v>31</v>
      </c>
      <c r="C873" s="586"/>
      <c r="D873" s="587"/>
      <c r="E873" s="586"/>
      <c r="F873" s="473"/>
      <c r="G873" s="608"/>
      <c r="H873" s="475"/>
      <c r="I873" s="613"/>
      <c r="J873" s="614"/>
      <c r="K873" s="614"/>
      <c r="L873" s="649"/>
      <c r="M873" s="644"/>
      <c r="N873" s="505" t="str">
        <f>二年级BMI</f>
        <v/>
      </c>
      <c r="O873" s="499" t="str">
        <f>二年级BMI等级</f>
        <v/>
      </c>
      <c r="P873" s="500" t="str">
        <f>二年级BMI得分</f>
        <v/>
      </c>
      <c r="Q873" s="515" t="str">
        <f>二年级肺活量得分</f>
        <v/>
      </c>
      <c r="R873" s="512" t="str">
        <f>二年级等级</f>
        <v/>
      </c>
      <c r="S873" s="516" t="str">
        <f>二年级50米跑得分</f>
        <v/>
      </c>
      <c r="T873" s="517" t="str">
        <f>二年级等级</f>
        <v/>
      </c>
      <c r="U873" s="516" t="str">
        <f>二年级坐位体前屈得分</f>
        <v/>
      </c>
      <c r="V873" s="517" t="str">
        <f>二年级等级</f>
        <v/>
      </c>
      <c r="W873" s="516" t="str">
        <f>二年级一分钟跳绳得分</f>
        <v/>
      </c>
      <c r="X873" s="517" t="str">
        <f>二年级等级</f>
        <v/>
      </c>
      <c r="Y873" s="515"/>
      <c r="Z873" s="518"/>
      <c r="AA873" s="533"/>
      <c r="AB873" s="515"/>
      <c r="AC873" s="533" t="str">
        <f>二年级跳绳附加分</f>
        <v/>
      </c>
      <c r="AD873" s="534" t="str">
        <f>二年级标准分</f>
        <v/>
      </c>
      <c r="AE873" s="534" t="str">
        <f>二年级总分</f>
        <v/>
      </c>
      <c r="AF873" s="517" t="str">
        <f>二年级等级</f>
        <v/>
      </c>
    </row>
    <row r="874" spans="1:32">
      <c r="A874" s="476">
        <v>213</v>
      </c>
      <c r="B874" s="477">
        <v>32</v>
      </c>
      <c r="C874" s="586"/>
      <c r="D874" s="587"/>
      <c r="E874" s="586"/>
      <c r="F874" s="473"/>
      <c r="G874" s="608"/>
      <c r="H874" s="475"/>
      <c r="I874" s="613"/>
      <c r="J874" s="614"/>
      <c r="K874" s="614"/>
      <c r="L874" s="649"/>
      <c r="M874" s="644"/>
      <c r="N874" s="505" t="str">
        <f>二年级BMI</f>
        <v/>
      </c>
      <c r="O874" s="499" t="str">
        <f>二年级BMI等级</f>
        <v/>
      </c>
      <c r="P874" s="500" t="str">
        <f>二年级BMI得分</f>
        <v/>
      </c>
      <c r="Q874" s="515" t="str">
        <f>二年级肺活量得分</f>
        <v/>
      </c>
      <c r="R874" s="512" t="str">
        <f>二年级等级</f>
        <v/>
      </c>
      <c r="S874" s="516" t="str">
        <f>二年级50米跑得分</f>
        <v/>
      </c>
      <c r="T874" s="517" t="str">
        <f>二年级等级</f>
        <v/>
      </c>
      <c r="U874" s="516" t="str">
        <f>二年级坐位体前屈得分</f>
        <v/>
      </c>
      <c r="V874" s="517" t="str">
        <f>二年级等级</f>
        <v/>
      </c>
      <c r="W874" s="516" t="str">
        <f>二年级一分钟跳绳得分</f>
        <v/>
      </c>
      <c r="X874" s="517" t="str">
        <f>二年级等级</f>
        <v/>
      </c>
      <c r="Y874" s="515"/>
      <c r="Z874" s="518"/>
      <c r="AA874" s="533"/>
      <c r="AB874" s="515"/>
      <c r="AC874" s="533" t="str">
        <f>二年级跳绳附加分</f>
        <v/>
      </c>
      <c r="AD874" s="534" t="str">
        <f>二年级标准分</f>
        <v/>
      </c>
      <c r="AE874" s="534" t="str">
        <f>二年级总分</f>
        <v/>
      </c>
      <c r="AF874" s="517" t="str">
        <f>二年级等级</f>
        <v/>
      </c>
    </row>
    <row r="875" spans="1:32">
      <c r="A875" s="476">
        <v>213</v>
      </c>
      <c r="B875" s="477">
        <v>33</v>
      </c>
      <c r="C875" s="586"/>
      <c r="D875" s="587"/>
      <c r="E875" s="586"/>
      <c r="F875" s="609"/>
      <c r="G875" s="608"/>
      <c r="H875" s="475"/>
      <c r="I875" s="613"/>
      <c r="J875" s="614"/>
      <c r="K875" s="614"/>
      <c r="L875" s="649"/>
      <c r="M875" s="644"/>
      <c r="N875" s="505" t="str">
        <f>二年级BMI</f>
        <v/>
      </c>
      <c r="O875" s="499" t="str">
        <f>二年级BMI等级</f>
        <v/>
      </c>
      <c r="P875" s="500" t="str">
        <f>二年级BMI得分</f>
        <v/>
      </c>
      <c r="Q875" s="515" t="str">
        <f>二年级肺活量得分</f>
        <v/>
      </c>
      <c r="R875" s="512" t="str">
        <f>二年级等级</f>
        <v/>
      </c>
      <c r="S875" s="516" t="str">
        <f>二年级50米跑得分</f>
        <v/>
      </c>
      <c r="T875" s="517" t="str">
        <f>二年级等级</f>
        <v/>
      </c>
      <c r="U875" s="516" t="str">
        <f>二年级坐位体前屈得分</f>
        <v/>
      </c>
      <c r="V875" s="517" t="str">
        <f>二年级等级</f>
        <v/>
      </c>
      <c r="W875" s="516" t="str">
        <f>二年级一分钟跳绳得分</f>
        <v/>
      </c>
      <c r="X875" s="517" t="str">
        <f>二年级等级</f>
        <v/>
      </c>
      <c r="Y875" s="515"/>
      <c r="Z875" s="518"/>
      <c r="AA875" s="533"/>
      <c r="AB875" s="515"/>
      <c r="AC875" s="533" t="str">
        <f>二年级跳绳附加分</f>
        <v/>
      </c>
      <c r="AD875" s="534" t="str">
        <f>二年级标准分</f>
        <v/>
      </c>
      <c r="AE875" s="534" t="str">
        <f>二年级总分</f>
        <v/>
      </c>
      <c r="AF875" s="517" t="str">
        <f>二年级等级</f>
        <v/>
      </c>
    </row>
    <row r="876" spans="1:32">
      <c r="A876" s="476">
        <v>213</v>
      </c>
      <c r="B876" s="477">
        <v>34</v>
      </c>
      <c r="C876" s="586"/>
      <c r="D876" s="587"/>
      <c r="E876" s="586"/>
      <c r="F876" s="609"/>
      <c r="G876" s="608"/>
      <c r="H876" s="475"/>
      <c r="I876" s="613"/>
      <c r="J876" s="614"/>
      <c r="K876" s="614"/>
      <c r="L876" s="649"/>
      <c r="M876" s="644"/>
      <c r="N876" s="505" t="str">
        <f>二年级BMI</f>
        <v/>
      </c>
      <c r="O876" s="499" t="str">
        <f>二年级BMI等级</f>
        <v/>
      </c>
      <c r="P876" s="500" t="str">
        <f>二年级BMI得分</f>
        <v/>
      </c>
      <c r="Q876" s="515" t="str">
        <f>二年级肺活量得分</f>
        <v/>
      </c>
      <c r="R876" s="512" t="str">
        <f>二年级等级</f>
        <v/>
      </c>
      <c r="S876" s="516" t="str">
        <f>二年级50米跑得分</f>
        <v/>
      </c>
      <c r="T876" s="517" t="str">
        <f>二年级等级</f>
        <v/>
      </c>
      <c r="U876" s="516" t="str">
        <f>二年级坐位体前屈得分</f>
        <v/>
      </c>
      <c r="V876" s="517" t="str">
        <f>二年级等级</f>
        <v/>
      </c>
      <c r="W876" s="516" t="str">
        <f>二年级一分钟跳绳得分</f>
        <v/>
      </c>
      <c r="X876" s="517" t="str">
        <f>二年级等级</f>
        <v/>
      </c>
      <c r="Y876" s="515"/>
      <c r="Z876" s="518"/>
      <c r="AA876" s="533"/>
      <c r="AB876" s="515"/>
      <c r="AC876" s="533" t="str">
        <f>二年级跳绳附加分</f>
        <v/>
      </c>
      <c r="AD876" s="534" t="str">
        <f>二年级标准分</f>
        <v/>
      </c>
      <c r="AE876" s="534" t="str">
        <f>二年级总分</f>
        <v/>
      </c>
      <c r="AF876" s="517" t="str">
        <f>二年级等级</f>
        <v/>
      </c>
    </row>
    <row r="877" spans="1:32">
      <c r="A877" s="476">
        <v>213</v>
      </c>
      <c r="B877" s="477">
        <v>35</v>
      </c>
      <c r="C877" s="586"/>
      <c r="D877" s="587"/>
      <c r="E877" s="586"/>
      <c r="F877" s="609"/>
      <c r="G877" s="608"/>
      <c r="H877" s="475"/>
      <c r="I877" s="613"/>
      <c r="J877" s="614"/>
      <c r="K877" s="614"/>
      <c r="L877" s="649"/>
      <c r="M877" s="644"/>
      <c r="N877" s="505" t="str">
        <f>二年级BMI</f>
        <v/>
      </c>
      <c r="O877" s="499" t="str">
        <f>二年级BMI等级</f>
        <v/>
      </c>
      <c r="P877" s="500" t="str">
        <f>二年级BMI得分</f>
        <v/>
      </c>
      <c r="Q877" s="515" t="str">
        <f>二年级肺活量得分</f>
        <v/>
      </c>
      <c r="R877" s="512" t="str">
        <f>二年级等级</f>
        <v/>
      </c>
      <c r="S877" s="516" t="str">
        <f>二年级50米跑得分</f>
        <v/>
      </c>
      <c r="T877" s="517" t="str">
        <f>二年级等级</f>
        <v/>
      </c>
      <c r="U877" s="516" t="str">
        <f>二年级坐位体前屈得分</f>
        <v/>
      </c>
      <c r="V877" s="517" t="str">
        <f>二年级等级</f>
        <v/>
      </c>
      <c r="W877" s="516" t="str">
        <f>二年级一分钟跳绳得分</f>
        <v/>
      </c>
      <c r="X877" s="517" t="str">
        <f>二年级等级</f>
        <v/>
      </c>
      <c r="Y877" s="515"/>
      <c r="Z877" s="518"/>
      <c r="AA877" s="533"/>
      <c r="AB877" s="515"/>
      <c r="AC877" s="533" t="str">
        <f>二年级跳绳附加分</f>
        <v/>
      </c>
      <c r="AD877" s="534" t="str">
        <f>二年级标准分</f>
        <v/>
      </c>
      <c r="AE877" s="534" t="str">
        <f>二年级总分</f>
        <v/>
      </c>
      <c r="AF877" s="517" t="str">
        <f>二年级等级</f>
        <v/>
      </c>
    </row>
    <row r="878" spans="1:32">
      <c r="A878" s="476">
        <v>213</v>
      </c>
      <c r="B878" s="477">
        <v>36</v>
      </c>
      <c r="C878" s="586"/>
      <c r="D878" s="587"/>
      <c r="E878" s="586"/>
      <c r="F878" s="609"/>
      <c r="G878" s="608"/>
      <c r="H878" s="475"/>
      <c r="I878" s="613"/>
      <c r="J878" s="614"/>
      <c r="K878" s="614"/>
      <c r="L878" s="649"/>
      <c r="M878" s="644"/>
      <c r="N878" s="505" t="str">
        <f>二年级BMI</f>
        <v/>
      </c>
      <c r="O878" s="499" t="str">
        <f>二年级BMI等级</f>
        <v/>
      </c>
      <c r="P878" s="500" t="str">
        <f>二年级BMI得分</f>
        <v/>
      </c>
      <c r="Q878" s="515" t="str">
        <f>二年级肺活量得分</f>
        <v/>
      </c>
      <c r="R878" s="512" t="str">
        <f>二年级等级</f>
        <v/>
      </c>
      <c r="S878" s="516" t="str">
        <f>二年级50米跑得分</f>
        <v/>
      </c>
      <c r="T878" s="517" t="str">
        <f>二年级等级</f>
        <v/>
      </c>
      <c r="U878" s="516" t="str">
        <f>二年级坐位体前屈得分</f>
        <v/>
      </c>
      <c r="V878" s="517" t="str">
        <f>二年级等级</f>
        <v/>
      </c>
      <c r="W878" s="516" t="str">
        <f>二年级一分钟跳绳得分</f>
        <v/>
      </c>
      <c r="X878" s="517" t="str">
        <f>二年级等级</f>
        <v/>
      </c>
      <c r="Y878" s="515"/>
      <c r="Z878" s="518"/>
      <c r="AA878" s="533"/>
      <c r="AB878" s="515"/>
      <c r="AC878" s="533" t="str">
        <f>二年级跳绳附加分</f>
        <v/>
      </c>
      <c r="AD878" s="534" t="str">
        <f>二年级标准分</f>
        <v/>
      </c>
      <c r="AE878" s="534" t="str">
        <f>二年级总分</f>
        <v/>
      </c>
      <c r="AF878" s="517" t="str">
        <f>二年级等级</f>
        <v/>
      </c>
    </row>
    <row r="879" spans="1:32">
      <c r="A879" s="476">
        <v>213</v>
      </c>
      <c r="B879" s="477">
        <v>37</v>
      </c>
      <c r="C879" s="586"/>
      <c r="D879" s="587"/>
      <c r="E879" s="586"/>
      <c r="F879" s="609"/>
      <c r="G879" s="608"/>
      <c r="H879" s="475"/>
      <c r="I879" s="613"/>
      <c r="J879" s="614"/>
      <c r="K879" s="614"/>
      <c r="L879" s="649"/>
      <c r="M879" s="644"/>
      <c r="N879" s="505" t="str">
        <f>二年级BMI</f>
        <v/>
      </c>
      <c r="O879" s="499" t="str">
        <f>二年级BMI等级</f>
        <v/>
      </c>
      <c r="P879" s="500" t="str">
        <f>二年级BMI得分</f>
        <v/>
      </c>
      <c r="Q879" s="515" t="str">
        <f>二年级肺活量得分</f>
        <v/>
      </c>
      <c r="R879" s="512" t="str">
        <f>二年级等级</f>
        <v/>
      </c>
      <c r="S879" s="516" t="str">
        <f>二年级50米跑得分</f>
        <v/>
      </c>
      <c r="T879" s="517" t="str">
        <f>二年级等级</f>
        <v/>
      </c>
      <c r="U879" s="516" t="str">
        <f>二年级坐位体前屈得分</f>
        <v/>
      </c>
      <c r="V879" s="517" t="str">
        <f>二年级等级</f>
        <v/>
      </c>
      <c r="W879" s="516" t="str">
        <f>二年级一分钟跳绳得分</f>
        <v/>
      </c>
      <c r="X879" s="517" t="str">
        <f>二年级等级</f>
        <v/>
      </c>
      <c r="Y879" s="515"/>
      <c r="Z879" s="518"/>
      <c r="AA879" s="533"/>
      <c r="AB879" s="515"/>
      <c r="AC879" s="533" t="str">
        <f>二年级跳绳附加分</f>
        <v/>
      </c>
      <c r="AD879" s="534" t="str">
        <f>二年级标准分</f>
        <v/>
      </c>
      <c r="AE879" s="534" t="str">
        <f>二年级总分</f>
        <v/>
      </c>
      <c r="AF879" s="517" t="str">
        <f>二年级等级</f>
        <v/>
      </c>
    </row>
    <row r="880" spans="1:32">
      <c r="A880" s="476">
        <v>213</v>
      </c>
      <c r="B880" s="477">
        <v>38</v>
      </c>
      <c r="C880" s="586"/>
      <c r="D880" s="587"/>
      <c r="E880" s="586"/>
      <c r="F880" s="609"/>
      <c r="G880" s="608"/>
      <c r="H880" s="475"/>
      <c r="I880" s="613"/>
      <c r="J880" s="614"/>
      <c r="K880" s="614"/>
      <c r="L880" s="649"/>
      <c r="M880" s="644"/>
      <c r="N880" s="505" t="str">
        <f>二年级BMI</f>
        <v/>
      </c>
      <c r="O880" s="499" t="str">
        <f>二年级BMI等级</f>
        <v/>
      </c>
      <c r="P880" s="500" t="str">
        <f>二年级BMI得分</f>
        <v/>
      </c>
      <c r="Q880" s="515" t="str">
        <f>二年级肺活量得分</f>
        <v/>
      </c>
      <c r="R880" s="512" t="str">
        <f>二年级等级</f>
        <v/>
      </c>
      <c r="S880" s="516" t="str">
        <f>二年级50米跑得分</f>
        <v/>
      </c>
      <c r="T880" s="517" t="str">
        <f>二年级等级</f>
        <v/>
      </c>
      <c r="U880" s="516" t="str">
        <f>二年级坐位体前屈得分</f>
        <v/>
      </c>
      <c r="V880" s="517" t="str">
        <f>二年级等级</f>
        <v/>
      </c>
      <c r="W880" s="516" t="str">
        <f>二年级一分钟跳绳得分</f>
        <v/>
      </c>
      <c r="X880" s="517" t="str">
        <f>二年级等级</f>
        <v/>
      </c>
      <c r="Y880" s="515"/>
      <c r="Z880" s="518"/>
      <c r="AA880" s="533"/>
      <c r="AB880" s="515"/>
      <c r="AC880" s="533" t="str">
        <f>二年级跳绳附加分</f>
        <v/>
      </c>
      <c r="AD880" s="534" t="str">
        <f>二年级标准分</f>
        <v/>
      </c>
      <c r="AE880" s="534" t="str">
        <f>二年级总分</f>
        <v/>
      </c>
      <c r="AF880" s="517" t="str">
        <f>二年级等级</f>
        <v/>
      </c>
    </row>
    <row r="881" spans="1:32">
      <c r="A881" s="476">
        <v>213</v>
      </c>
      <c r="B881" s="477">
        <v>39</v>
      </c>
      <c r="C881" s="586"/>
      <c r="D881" s="587"/>
      <c r="E881" s="586"/>
      <c r="F881" s="609"/>
      <c r="G881" s="608"/>
      <c r="H881" s="475"/>
      <c r="I881" s="613"/>
      <c r="J881" s="614"/>
      <c r="K881" s="614"/>
      <c r="L881" s="649"/>
      <c r="M881" s="644"/>
      <c r="N881" s="505" t="str">
        <f>二年级BMI</f>
        <v/>
      </c>
      <c r="O881" s="499" t="str">
        <f>二年级BMI等级</f>
        <v/>
      </c>
      <c r="P881" s="500" t="str">
        <f>二年级BMI得分</f>
        <v/>
      </c>
      <c r="Q881" s="515" t="str">
        <f>二年级肺活量得分</f>
        <v/>
      </c>
      <c r="R881" s="512" t="str">
        <f>二年级等级</f>
        <v/>
      </c>
      <c r="S881" s="516" t="str">
        <f>二年级50米跑得分</f>
        <v/>
      </c>
      <c r="T881" s="517" t="str">
        <f>二年级等级</f>
        <v/>
      </c>
      <c r="U881" s="516" t="str">
        <f>二年级坐位体前屈得分</f>
        <v/>
      </c>
      <c r="V881" s="517" t="str">
        <f>二年级等级</f>
        <v/>
      </c>
      <c r="W881" s="516" t="str">
        <f>二年级一分钟跳绳得分</f>
        <v/>
      </c>
      <c r="X881" s="517" t="str">
        <f>二年级等级</f>
        <v/>
      </c>
      <c r="Y881" s="515"/>
      <c r="Z881" s="518"/>
      <c r="AA881" s="533"/>
      <c r="AB881" s="515"/>
      <c r="AC881" s="533" t="str">
        <f>二年级跳绳附加分</f>
        <v/>
      </c>
      <c r="AD881" s="534" t="str">
        <f>二年级标准分</f>
        <v/>
      </c>
      <c r="AE881" s="534" t="str">
        <f>二年级总分</f>
        <v/>
      </c>
      <c r="AF881" s="517" t="str">
        <f>二年级等级</f>
        <v/>
      </c>
    </row>
    <row r="882" spans="1:32">
      <c r="A882" s="476">
        <v>213</v>
      </c>
      <c r="B882" s="477">
        <v>40</v>
      </c>
      <c r="C882" s="586"/>
      <c r="D882" s="587"/>
      <c r="E882" s="586"/>
      <c r="F882" s="609"/>
      <c r="G882" s="608"/>
      <c r="H882" s="475"/>
      <c r="I882" s="613"/>
      <c r="J882" s="614"/>
      <c r="K882" s="614"/>
      <c r="L882" s="649"/>
      <c r="M882" s="644"/>
      <c r="N882" s="505" t="str">
        <f>二年级BMI</f>
        <v/>
      </c>
      <c r="O882" s="499" t="str">
        <f>二年级BMI等级</f>
        <v/>
      </c>
      <c r="P882" s="500" t="str">
        <f>二年级BMI得分</f>
        <v/>
      </c>
      <c r="Q882" s="515" t="str">
        <f>二年级肺活量得分</f>
        <v/>
      </c>
      <c r="R882" s="512" t="str">
        <f>二年级等级</f>
        <v/>
      </c>
      <c r="S882" s="516" t="str">
        <f>二年级50米跑得分</f>
        <v/>
      </c>
      <c r="T882" s="517" t="str">
        <f>二年级等级</f>
        <v/>
      </c>
      <c r="U882" s="516" t="str">
        <f>二年级坐位体前屈得分</f>
        <v/>
      </c>
      <c r="V882" s="517" t="str">
        <f>二年级等级</f>
        <v/>
      </c>
      <c r="W882" s="516" t="str">
        <f>二年级一分钟跳绳得分</f>
        <v/>
      </c>
      <c r="X882" s="517" t="str">
        <f>二年级等级</f>
        <v/>
      </c>
      <c r="Y882" s="515"/>
      <c r="Z882" s="518"/>
      <c r="AA882" s="533"/>
      <c r="AB882" s="515"/>
      <c r="AC882" s="533" t="str">
        <f>二年级跳绳附加分</f>
        <v/>
      </c>
      <c r="AD882" s="534" t="str">
        <f>二年级标准分</f>
        <v/>
      </c>
      <c r="AE882" s="534" t="str">
        <f>二年级总分</f>
        <v/>
      </c>
      <c r="AF882" s="517" t="str">
        <f>二年级等级</f>
        <v/>
      </c>
    </row>
    <row r="883" spans="1:32">
      <c r="A883" s="476">
        <v>213</v>
      </c>
      <c r="B883" s="477">
        <v>41</v>
      </c>
      <c r="C883" s="604"/>
      <c r="D883" s="605"/>
      <c r="E883" s="593"/>
      <c r="F883" s="473"/>
      <c r="G883" s="608"/>
      <c r="H883" s="475"/>
      <c r="I883" s="621"/>
      <c r="J883" s="622"/>
      <c r="K883" s="622"/>
      <c r="L883" s="648"/>
      <c r="M883" s="643"/>
      <c r="N883" s="498" t="str">
        <f>二年级BMI</f>
        <v/>
      </c>
      <c r="O883" s="499" t="str">
        <f>二年级BMI等级</f>
        <v/>
      </c>
      <c r="P883" s="500" t="str">
        <f>二年级BMI得分</f>
        <v/>
      </c>
      <c r="Q883" s="515" t="str">
        <f>二年级肺活量得分</f>
        <v/>
      </c>
      <c r="R883" s="512" t="str">
        <f>二年级等级</f>
        <v/>
      </c>
      <c r="S883" s="516" t="str">
        <f>二年级50米跑得分</f>
        <v/>
      </c>
      <c r="T883" s="512" t="str">
        <f>二年级等级</f>
        <v/>
      </c>
      <c r="U883" s="516" t="str">
        <f>二年级坐位体前屈得分</f>
        <v/>
      </c>
      <c r="V883" s="512" t="str">
        <f>二年级等级</f>
        <v/>
      </c>
      <c r="W883" s="516" t="str">
        <f>二年级一分钟跳绳得分</f>
        <v/>
      </c>
      <c r="X883" s="512" t="str">
        <f>二年级等级</f>
        <v/>
      </c>
      <c r="Y883" s="511"/>
      <c r="Z883" s="514"/>
      <c r="AA883" s="530"/>
      <c r="AB883" s="511"/>
      <c r="AC883" s="530" t="str">
        <f>二年级跳绳附加分</f>
        <v/>
      </c>
      <c r="AD883" s="534" t="str">
        <f>二年级标准分</f>
        <v/>
      </c>
      <c r="AE883" s="531" t="str">
        <f>二年级总分</f>
        <v/>
      </c>
      <c r="AF883" s="512" t="str">
        <f>二年级等级</f>
        <v/>
      </c>
    </row>
    <row r="884" spans="1:32">
      <c r="A884" s="476">
        <v>213</v>
      </c>
      <c r="B884" s="477">
        <v>42</v>
      </c>
      <c r="C884" s="586"/>
      <c r="D884" s="594"/>
      <c r="E884" s="593"/>
      <c r="F884" s="473"/>
      <c r="G884" s="608"/>
      <c r="H884" s="475"/>
      <c r="I884" s="613"/>
      <c r="J884" s="614"/>
      <c r="K884" s="622"/>
      <c r="L884" s="649"/>
      <c r="M884" s="644"/>
      <c r="N884" s="505" t="str">
        <f>二年级BMI</f>
        <v/>
      </c>
      <c r="O884" s="499" t="str">
        <f>二年级BMI等级</f>
        <v/>
      </c>
      <c r="P884" s="500" t="str">
        <f>二年级BMI得分</f>
        <v/>
      </c>
      <c r="Q884" s="515" t="str">
        <f>二年级肺活量得分</f>
        <v/>
      </c>
      <c r="R884" s="512" t="str">
        <f>二年级等级</f>
        <v/>
      </c>
      <c r="S884" s="516" t="str">
        <f>二年级50米跑得分</f>
        <v/>
      </c>
      <c r="T884" s="512" t="str">
        <f>二年级等级</f>
        <v/>
      </c>
      <c r="U884" s="516" t="str">
        <f>二年级坐位体前屈得分</f>
        <v/>
      </c>
      <c r="V884" s="517" t="str">
        <f>二年级等级</f>
        <v/>
      </c>
      <c r="W884" s="516" t="str">
        <f>二年级一分钟跳绳得分</f>
        <v/>
      </c>
      <c r="X884" s="517" t="str">
        <f>二年级等级</f>
        <v/>
      </c>
      <c r="Y884" s="515"/>
      <c r="Z884" s="518"/>
      <c r="AA884" s="533"/>
      <c r="AB884" s="515"/>
      <c r="AC884" s="533" t="str">
        <f>二年级跳绳附加分</f>
        <v/>
      </c>
      <c r="AD884" s="534" t="str">
        <f>二年级标准分</f>
        <v/>
      </c>
      <c r="AE884" s="534" t="str">
        <f>二年级总分</f>
        <v/>
      </c>
      <c r="AF884" s="517" t="str">
        <f>二年级等级</f>
        <v/>
      </c>
    </row>
    <row r="885" spans="1:32">
      <c r="A885" s="476">
        <v>213</v>
      </c>
      <c r="B885" s="477">
        <v>43</v>
      </c>
      <c r="C885" s="586"/>
      <c r="D885" s="594"/>
      <c r="E885" s="593"/>
      <c r="F885" s="473"/>
      <c r="G885" s="608"/>
      <c r="H885" s="475"/>
      <c r="I885" s="613"/>
      <c r="J885" s="614"/>
      <c r="K885" s="622"/>
      <c r="L885" s="649"/>
      <c r="M885" s="644"/>
      <c r="N885" s="505" t="str">
        <f>二年级BMI</f>
        <v/>
      </c>
      <c r="O885" s="499" t="str">
        <f>二年级BMI等级</f>
        <v/>
      </c>
      <c r="P885" s="500" t="str">
        <f>二年级BMI得分</f>
        <v/>
      </c>
      <c r="Q885" s="515" t="str">
        <f>二年级肺活量得分</f>
        <v/>
      </c>
      <c r="R885" s="512" t="str">
        <f>二年级等级</f>
        <v/>
      </c>
      <c r="S885" s="516" t="str">
        <f>二年级50米跑得分</f>
        <v/>
      </c>
      <c r="T885" s="512" t="str">
        <f>二年级等级</f>
        <v/>
      </c>
      <c r="U885" s="516" t="str">
        <f>二年级坐位体前屈得分</f>
        <v/>
      </c>
      <c r="V885" s="517" t="str">
        <f>二年级等级</f>
        <v/>
      </c>
      <c r="W885" s="516" t="str">
        <f>二年级一分钟跳绳得分</f>
        <v/>
      </c>
      <c r="X885" s="517" t="str">
        <f>二年级等级</f>
        <v/>
      </c>
      <c r="Y885" s="515"/>
      <c r="Z885" s="518"/>
      <c r="AA885" s="533"/>
      <c r="AB885" s="515"/>
      <c r="AC885" s="533" t="str">
        <f>二年级跳绳附加分</f>
        <v/>
      </c>
      <c r="AD885" s="534" t="str">
        <f>二年级标准分</f>
        <v/>
      </c>
      <c r="AE885" s="534" t="str">
        <f>二年级总分</f>
        <v/>
      </c>
      <c r="AF885" s="517" t="str">
        <f>二年级等级</f>
        <v/>
      </c>
    </row>
    <row r="886" spans="1:32">
      <c r="A886" s="476">
        <v>213</v>
      </c>
      <c r="B886" s="477">
        <v>44</v>
      </c>
      <c r="C886" s="586"/>
      <c r="D886" s="594"/>
      <c r="E886" s="593"/>
      <c r="F886" s="473"/>
      <c r="G886" s="612"/>
      <c r="H886" s="475"/>
      <c r="I886" s="613"/>
      <c r="J886" s="614"/>
      <c r="K886" s="622"/>
      <c r="L886" s="649"/>
      <c r="M886" s="644"/>
      <c r="N886" s="505" t="str">
        <f>二年级BMI</f>
        <v/>
      </c>
      <c r="O886" s="499" t="str">
        <f>二年级BMI等级</f>
        <v/>
      </c>
      <c r="P886" s="500" t="str">
        <f>二年级BMI得分</f>
        <v/>
      </c>
      <c r="Q886" s="515" t="str">
        <f>二年级肺活量得分</f>
        <v/>
      </c>
      <c r="R886" s="512" t="str">
        <f>二年级等级</f>
        <v/>
      </c>
      <c r="S886" s="516" t="str">
        <f>二年级50米跑得分</f>
        <v/>
      </c>
      <c r="T886" s="512" t="str">
        <f>二年级等级</f>
        <v/>
      </c>
      <c r="U886" s="516" t="str">
        <f>二年级坐位体前屈得分</f>
        <v/>
      </c>
      <c r="V886" s="517" t="str">
        <f>二年级等级</f>
        <v/>
      </c>
      <c r="W886" s="516" t="str">
        <f>二年级一分钟跳绳得分</f>
        <v/>
      </c>
      <c r="X886" s="517" t="str">
        <f>二年级等级</f>
        <v/>
      </c>
      <c r="Y886" s="515"/>
      <c r="Z886" s="518"/>
      <c r="AA886" s="533"/>
      <c r="AB886" s="515"/>
      <c r="AC886" s="533" t="str">
        <f>二年级跳绳附加分</f>
        <v/>
      </c>
      <c r="AD886" s="534" t="str">
        <f>二年级标准分</f>
        <v/>
      </c>
      <c r="AE886" s="534" t="str">
        <f>二年级总分</f>
        <v/>
      </c>
      <c r="AF886" s="517" t="str">
        <f>二年级等级</f>
        <v/>
      </c>
    </row>
    <row r="887" spans="1:32">
      <c r="A887" s="476">
        <v>213</v>
      </c>
      <c r="B887" s="477">
        <v>45</v>
      </c>
      <c r="C887" s="586"/>
      <c r="D887" s="594"/>
      <c r="E887" s="593"/>
      <c r="F887" s="473"/>
      <c r="G887" s="612"/>
      <c r="H887" s="475"/>
      <c r="I887" s="613"/>
      <c r="J887" s="614"/>
      <c r="K887" s="622"/>
      <c r="L887" s="649"/>
      <c r="M887" s="644"/>
      <c r="N887" s="505" t="str">
        <f>二年级BMI</f>
        <v/>
      </c>
      <c r="O887" s="499" t="str">
        <f>二年级BMI等级</f>
        <v/>
      </c>
      <c r="P887" s="500" t="str">
        <f>二年级BMI得分</f>
        <v/>
      </c>
      <c r="Q887" s="515" t="str">
        <f>二年级肺活量得分</f>
        <v/>
      </c>
      <c r="R887" s="512" t="str">
        <f>二年级等级</f>
        <v/>
      </c>
      <c r="S887" s="516" t="str">
        <f>二年级50米跑得分</f>
        <v/>
      </c>
      <c r="T887" s="512" t="str">
        <f>二年级等级</f>
        <v/>
      </c>
      <c r="U887" s="516" t="str">
        <f>二年级坐位体前屈得分</f>
        <v/>
      </c>
      <c r="V887" s="517" t="str">
        <f>二年级等级</f>
        <v/>
      </c>
      <c r="W887" s="516" t="str">
        <f>二年级一分钟跳绳得分</f>
        <v/>
      </c>
      <c r="X887" s="517" t="str">
        <f>二年级等级</f>
        <v/>
      </c>
      <c r="Y887" s="515"/>
      <c r="Z887" s="518"/>
      <c r="AA887" s="533"/>
      <c r="AB887" s="515"/>
      <c r="AC887" s="533" t="str">
        <f>二年级跳绳附加分</f>
        <v/>
      </c>
      <c r="AD887" s="534" t="str">
        <f>二年级标准分</f>
        <v/>
      </c>
      <c r="AE887" s="534" t="str">
        <f>二年级总分</f>
        <v/>
      </c>
      <c r="AF887" s="517" t="str">
        <f>二年级等级</f>
        <v/>
      </c>
    </row>
    <row r="888" spans="1:32">
      <c r="A888" s="476">
        <v>213</v>
      </c>
      <c r="B888" s="477">
        <v>46</v>
      </c>
      <c r="C888" s="586"/>
      <c r="D888" s="594"/>
      <c r="E888" s="593"/>
      <c r="F888" s="473"/>
      <c r="G888" s="608"/>
      <c r="H888" s="475"/>
      <c r="I888" s="613"/>
      <c r="J888" s="614"/>
      <c r="K888" s="622"/>
      <c r="L888" s="649"/>
      <c r="M888" s="644"/>
      <c r="N888" s="505" t="str">
        <f>二年级BMI</f>
        <v/>
      </c>
      <c r="O888" s="499" t="str">
        <f>二年级BMI等级</f>
        <v/>
      </c>
      <c r="P888" s="500" t="str">
        <f>二年级BMI得分</f>
        <v/>
      </c>
      <c r="Q888" s="515" t="str">
        <f>二年级肺活量得分</f>
        <v/>
      </c>
      <c r="R888" s="512" t="str">
        <f>二年级等级</f>
        <v/>
      </c>
      <c r="S888" s="516" t="str">
        <f>二年级50米跑得分</f>
        <v/>
      </c>
      <c r="T888" s="512" t="str">
        <f>二年级等级</f>
        <v/>
      </c>
      <c r="U888" s="516" t="str">
        <f>二年级坐位体前屈得分</f>
        <v/>
      </c>
      <c r="V888" s="517" t="str">
        <f>二年级等级</f>
        <v/>
      </c>
      <c r="W888" s="516" t="str">
        <f>二年级一分钟跳绳得分</f>
        <v/>
      </c>
      <c r="X888" s="517" t="str">
        <f>二年级等级</f>
        <v/>
      </c>
      <c r="Y888" s="515"/>
      <c r="Z888" s="518"/>
      <c r="AA888" s="533"/>
      <c r="AB888" s="515"/>
      <c r="AC888" s="533" t="str">
        <f>二年级跳绳附加分</f>
        <v/>
      </c>
      <c r="AD888" s="534" t="str">
        <f>二年级标准分</f>
        <v/>
      </c>
      <c r="AE888" s="534" t="str">
        <f>二年级总分</f>
        <v/>
      </c>
      <c r="AF888" s="517" t="str">
        <f>二年级等级</f>
        <v/>
      </c>
    </row>
    <row r="889" spans="1:32">
      <c r="A889" s="476">
        <v>213</v>
      </c>
      <c r="B889" s="477">
        <v>47</v>
      </c>
      <c r="C889" s="586"/>
      <c r="D889" s="594"/>
      <c r="E889" s="593"/>
      <c r="F889" s="473"/>
      <c r="G889" s="608"/>
      <c r="H889" s="475"/>
      <c r="I889" s="613"/>
      <c r="J889" s="614"/>
      <c r="K889" s="622"/>
      <c r="L889" s="649"/>
      <c r="M889" s="644"/>
      <c r="N889" s="505" t="str">
        <f>二年级BMI</f>
        <v/>
      </c>
      <c r="O889" s="499" t="str">
        <f>二年级BMI等级</f>
        <v/>
      </c>
      <c r="P889" s="500" t="str">
        <f>二年级BMI得分</f>
        <v/>
      </c>
      <c r="Q889" s="515" t="str">
        <f>二年级肺活量得分</f>
        <v/>
      </c>
      <c r="R889" s="512" t="str">
        <f>二年级等级</f>
        <v/>
      </c>
      <c r="S889" s="516" t="str">
        <f>二年级50米跑得分</f>
        <v/>
      </c>
      <c r="T889" s="517" t="str">
        <f>二年级等级</f>
        <v/>
      </c>
      <c r="U889" s="516" t="str">
        <f>二年级坐位体前屈得分</f>
        <v/>
      </c>
      <c r="V889" s="517" t="str">
        <f>二年级等级</f>
        <v/>
      </c>
      <c r="W889" s="516" t="str">
        <f>二年级一分钟跳绳得分</f>
        <v/>
      </c>
      <c r="X889" s="517" t="str">
        <f>二年级等级</f>
        <v/>
      </c>
      <c r="Y889" s="515"/>
      <c r="Z889" s="518"/>
      <c r="AA889" s="533"/>
      <c r="AB889" s="515"/>
      <c r="AC889" s="533" t="str">
        <f>二年级跳绳附加分</f>
        <v/>
      </c>
      <c r="AD889" s="534" t="str">
        <f>二年级标准分</f>
        <v/>
      </c>
      <c r="AE889" s="534" t="str">
        <f>二年级总分</f>
        <v/>
      </c>
      <c r="AF889" s="517" t="str">
        <f>二年级等级</f>
        <v/>
      </c>
    </row>
    <row r="890" spans="1:32">
      <c r="A890" s="476">
        <v>213</v>
      </c>
      <c r="B890" s="477">
        <v>48</v>
      </c>
      <c r="C890" s="586"/>
      <c r="D890" s="594"/>
      <c r="E890" s="593"/>
      <c r="F890" s="473"/>
      <c r="G890" s="608"/>
      <c r="H890" s="475"/>
      <c r="I890" s="613"/>
      <c r="J890" s="614"/>
      <c r="K890" s="622"/>
      <c r="L890" s="649"/>
      <c r="M890" s="644"/>
      <c r="N890" s="505" t="str">
        <f>二年级BMI</f>
        <v/>
      </c>
      <c r="O890" s="499" t="str">
        <f>二年级BMI等级</f>
        <v/>
      </c>
      <c r="P890" s="500" t="str">
        <f>二年级BMI得分</f>
        <v/>
      </c>
      <c r="Q890" s="515" t="str">
        <f>二年级肺活量得分</f>
        <v/>
      </c>
      <c r="R890" s="512" t="str">
        <f>二年级等级</f>
        <v/>
      </c>
      <c r="S890" s="516" t="str">
        <f>二年级50米跑得分</f>
        <v/>
      </c>
      <c r="T890" s="517" t="str">
        <f>二年级等级</f>
        <v/>
      </c>
      <c r="U890" s="516" t="str">
        <f>二年级坐位体前屈得分</f>
        <v/>
      </c>
      <c r="V890" s="517" t="str">
        <f>二年级等级</f>
        <v/>
      </c>
      <c r="W890" s="516" t="str">
        <f>二年级一分钟跳绳得分</f>
        <v/>
      </c>
      <c r="X890" s="517" t="str">
        <f>二年级等级</f>
        <v/>
      </c>
      <c r="Y890" s="515"/>
      <c r="Z890" s="518"/>
      <c r="AA890" s="533"/>
      <c r="AB890" s="515"/>
      <c r="AC890" s="533" t="str">
        <f>二年级跳绳附加分</f>
        <v/>
      </c>
      <c r="AD890" s="534" t="str">
        <f>二年级标准分</f>
        <v/>
      </c>
      <c r="AE890" s="534" t="str">
        <f>二年级总分</f>
        <v/>
      </c>
      <c r="AF890" s="517" t="str">
        <f>二年级等级</f>
        <v/>
      </c>
    </row>
    <row r="891" spans="1:32">
      <c r="A891" s="476">
        <v>213</v>
      </c>
      <c r="B891" s="477">
        <v>49</v>
      </c>
      <c r="C891" s="586"/>
      <c r="D891" s="594"/>
      <c r="E891" s="593"/>
      <c r="F891" s="473"/>
      <c r="G891" s="608"/>
      <c r="H891" s="475"/>
      <c r="I891" s="613"/>
      <c r="J891" s="614"/>
      <c r="K891" s="622"/>
      <c r="L891" s="649"/>
      <c r="M891" s="644"/>
      <c r="N891" s="505" t="str">
        <f>二年级BMI</f>
        <v/>
      </c>
      <c r="O891" s="499" t="str">
        <f>二年级BMI等级</f>
        <v/>
      </c>
      <c r="P891" s="500" t="str">
        <f>二年级BMI得分</f>
        <v/>
      </c>
      <c r="Q891" s="515" t="str">
        <f>二年级肺活量得分</f>
        <v/>
      </c>
      <c r="R891" s="512" t="str">
        <f>二年级等级</f>
        <v/>
      </c>
      <c r="S891" s="516" t="str">
        <f>二年级50米跑得分</f>
        <v/>
      </c>
      <c r="T891" s="517" t="str">
        <f>二年级等级</f>
        <v/>
      </c>
      <c r="U891" s="516" t="str">
        <f>二年级坐位体前屈得分</f>
        <v/>
      </c>
      <c r="V891" s="517" t="str">
        <f>二年级等级</f>
        <v/>
      </c>
      <c r="W891" s="516" t="str">
        <f>二年级一分钟跳绳得分</f>
        <v/>
      </c>
      <c r="X891" s="517" t="str">
        <f>二年级等级</f>
        <v/>
      </c>
      <c r="Y891" s="515"/>
      <c r="Z891" s="518"/>
      <c r="AA891" s="533"/>
      <c r="AB891" s="515"/>
      <c r="AC891" s="533" t="str">
        <f>二年级跳绳附加分</f>
        <v/>
      </c>
      <c r="AD891" s="534" t="str">
        <f>二年级标准分</f>
        <v/>
      </c>
      <c r="AE891" s="534" t="str">
        <f>二年级总分</f>
        <v/>
      </c>
      <c r="AF891" s="517" t="str">
        <f>二年级等级</f>
        <v/>
      </c>
    </row>
    <row r="892" spans="1:32">
      <c r="A892" s="476">
        <v>213</v>
      </c>
      <c r="B892" s="477">
        <v>50</v>
      </c>
      <c r="C892" s="586"/>
      <c r="D892" s="594"/>
      <c r="E892" s="593"/>
      <c r="F892" s="473"/>
      <c r="G892" s="608"/>
      <c r="H892" s="475"/>
      <c r="I892" s="613"/>
      <c r="J892" s="614"/>
      <c r="K892" s="622"/>
      <c r="L892" s="649"/>
      <c r="M892" s="644"/>
      <c r="N892" s="505" t="str">
        <f>二年级BMI</f>
        <v/>
      </c>
      <c r="O892" s="499" t="str">
        <f>二年级BMI等级</f>
        <v/>
      </c>
      <c r="P892" s="500" t="str">
        <f>二年级BMI得分</f>
        <v/>
      </c>
      <c r="Q892" s="515" t="str">
        <f>二年级肺活量得分</f>
        <v/>
      </c>
      <c r="R892" s="512" t="str">
        <f>二年级等级</f>
        <v/>
      </c>
      <c r="S892" s="516" t="str">
        <f>二年级50米跑得分</f>
        <v/>
      </c>
      <c r="T892" s="517" t="str">
        <f>二年级等级</f>
        <v/>
      </c>
      <c r="U892" s="516" t="str">
        <f>二年级坐位体前屈得分</f>
        <v/>
      </c>
      <c r="V892" s="517" t="str">
        <f>二年级等级</f>
        <v/>
      </c>
      <c r="W892" s="516" t="str">
        <f>二年级一分钟跳绳得分</f>
        <v/>
      </c>
      <c r="X892" s="517" t="str">
        <f>二年级等级</f>
        <v/>
      </c>
      <c r="Y892" s="515"/>
      <c r="Z892" s="518"/>
      <c r="AA892" s="533"/>
      <c r="AB892" s="515"/>
      <c r="AC892" s="533" t="str">
        <f>二年级跳绳附加分</f>
        <v/>
      </c>
      <c r="AD892" s="534" t="str">
        <f>二年级标准分</f>
        <v/>
      </c>
      <c r="AE892" s="534" t="str">
        <f>二年级总分</f>
        <v/>
      </c>
      <c r="AF892" s="517" t="str">
        <f>二年级等级</f>
        <v/>
      </c>
    </row>
    <row r="893" spans="1:32">
      <c r="A893" s="476">
        <v>213</v>
      </c>
      <c r="B893" s="477">
        <v>51</v>
      </c>
      <c r="C893" s="586"/>
      <c r="D893" s="594"/>
      <c r="E893" s="593"/>
      <c r="F893" s="473"/>
      <c r="G893" s="608"/>
      <c r="H893" s="475"/>
      <c r="I893" s="613"/>
      <c r="J893" s="614"/>
      <c r="K893" s="622"/>
      <c r="L893" s="649"/>
      <c r="M893" s="644"/>
      <c r="N893" s="505" t="str">
        <f>二年级BMI</f>
        <v/>
      </c>
      <c r="O893" s="499" t="str">
        <f>二年级BMI等级</f>
        <v/>
      </c>
      <c r="P893" s="500" t="str">
        <f>二年级BMI得分</f>
        <v/>
      </c>
      <c r="Q893" s="515" t="str">
        <f>二年级肺活量得分</f>
        <v/>
      </c>
      <c r="R893" s="512" t="str">
        <f>二年级等级</f>
        <v/>
      </c>
      <c r="S893" s="516" t="str">
        <f>二年级50米跑得分</f>
        <v/>
      </c>
      <c r="T893" s="517" t="str">
        <f>二年级等级</f>
        <v/>
      </c>
      <c r="U893" s="516" t="str">
        <f>二年级坐位体前屈得分</f>
        <v/>
      </c>
      <c r="V893" s="517" t="str">
        <f>二年级等级</f>
        <v/>
      </c>
      <c r="W893" s="516" t="str">
        <f>二年级一分钟跳绳得分</f>
        <v/>
      </c>
      <c r="X893" s="517" t="str">
        <f>二年级等级</f>
        <v/>
      </c>
      <c r="Y893" s="515"/>
      <c r="Z893" s="518"/>
      <c r="AA893" s="533"/>
      <c r="AB893" s="515"/>
      <c r="AC893" s="533" t="str">
        <f>二年级跳绳附加分</f>
        <v/>
      </c>
      <c r="AD893" s="534" t="str">
        <f>二年级标准分</f>
        <v/>
      </c>
      <c r="AE893" s="534" t="str">
        <f>二年级总分</f>
        <v/>
      </c>
      <c r="AF893" s="517" t="str">
        <f>二年级等级</f>
        <v/>
      </c>
    </row>
    <row r="894" spans="1:32">
      <c r="A894" s="476">
        <v>213</v>
      </c>
      <c r="B894" s="477">
        <v>52</v>
      </c>
      <c r="C894" s="586"/>
      <c r="D894" s="594"/>
      <c r="E894" s="593"/>
      <c r="F894" s="473"/>
      <c r="G894" s="608"/>
      <c r="H894" s="475"/>
      <c r="I894" s="613"/>
      <c r="J894" s="614"/>
      <c r="K894" s="622"/>
      <c r="L894" s="649"/>
      <c r="M894" s="644"/>
      <c r="N894" s="505" t="str">
        <f>二年级BMI</f>
        <v/>
      </c>
      <c r="O894" s="499" t="str">
        <f>二年级BMI等级</f>
        <v/>
      </c>
      <c r="P894" s="500" t="str">
        <f>二年级BMI得分</f>
        <v/>
      </c>
      <c r="Q894" s="515" t="str">
        <f>二年级肺活量得分</f>
        <v/>
      </c>
      <c r="R894" s="512" t="str">
        <f>二年级等级</f>
        <v/>
      </c>
      <c r="S894" s="516" t="str">
        <f>二年级50米跑得分</f>
        <v/>
      </c>
      <c r="T894" s="517" t="str">
        <f>二年级等级</f>
        <v/>
      </c>
      <c r="U894" s="516" t="str">
        <f>二年级坐位体前屈得分</f>
        <v/>
      </c>
      <c r="V894" s="517" t="str">
        <f>二年级等级</f>
        <v/>
      </c>
      <c r="W894" s="516" t="str">
        <f>二年级一分钟跳绳得分</f>
        <v/>
      </c>
      <c r="X894" s="517" t="str">
        <f>二年级等级</f>
        <v/>
      </c>
      <c r="Y894" s="515"/>
      <c r="Z894" s="518"/>
      <c r="AA894" s="533"/>
      <c r="AB894" s="515"/>
      <c r="AC894" s="533" t="str">
        <f>二年级跳绳附加分</f>
        <v/>
      </c>
      <c r="AD894" s="534" t="str">
        <f>二年级标准分</f>
        <v/>
      </c>
      <c r="AE894" s="534" t="str">
        <f>二年级总分</f>
        <v/>
      </c>
      <c r="AF894" s="517" t="str">
        <f>二年级等级</f>
        <v/>
      </c>
    </row>
    <row r="895" spans="1:32">
      <c r="A895" s="476">
        <v>213</v>
      </c>
      <c r="B895" s="477">
        <v>53</v>
      </c>
      <c r="C895" s="586"/>
      <c r="D895" s="594"/>
      <c r="E895" s="593"/>
      <c r="F895" s="473"/>
      <c r="G895" s="608"/>
      <c r="H895" s="475"/>
      <c r="I895" s="613"/>
      <c r="J895" s="614"/>
      <c r="K895" s="622"/>
      <c r="L895" s="649"/>
      <c r="M895" s="644"/>
      <c r="N895" s="505" t="str">
        <f>二年级BMI</f>
        <v/>
      </c>
      <c r="O895" s="499" t="str">
        <f>二年级BMI等级</f>
        <v/>
      </c>
      <c r="P895" s="500" t="str">
        <f>二年级BMI得分</f>
        <v/>
      </c>
      <c r="Q895" s="515" t="str">
        <f>二年级肺活量得分</f>
        <v/>
      </c>
      <c r="R895" s="512" t="str">
        <f>二年级等级</f>
        <v/>
      </c>
      <c r="S895" s="516" t="str">
        <f>二年级50米跑得分</f>
        <v/>
      </c>
      <c r="T895" s="517" t="str">
        <f>二年级等级</f>
        <v/>
      </c>
      <c r="U895" s="516" t="str">
        <f>二年级坐位体前屈得分</f>
        <v/>
      </c>
      <c r="V895" s="517" t="str">
        <f>二年级等级</f>
        <v/>
      </c>
      <c r="W895" s="516" t="str">
        <f>二年级一分钟跳绳得分</f>
        <v/>
      </c>
      <c r="X895" s="517" t="str">
        <f>二年级等级</f>
        <v/>
      </c>
      <c r="Y895" s="515"/>
      <c r="Z895" s="518"/>
      <c r="AA895" s="533"/>
      <c r="AB895" s="515"/>
      <c r="AC895" s="533" t="str">
        <f>二年级跳绳附加分</f>
        <v/>
      </c>
      <c r="AD895" s="534" t="str">
        <f>二年级标准分</f>
        <v/>
      </c>
      <c r="AE895" s="534" t="str">
        <f>二年级总分</f>
        <v/>
      </c>
      <c r="AF895" s="517" t="str">
        <f>二年级等级</f>
        <v/>
      </c>
    </row>
    <row r="896" spans="1:32">
      <c r="A896" s="476">
        <v>213</v>
      </c>
      <c r="B896" s="477">
        <v>54</v>
      </c>
      <c r="C896" s="586"/>
      <c r="D896" s="594"/>
      <c r="E896" s="593"/>
      <c r="F896" s="473"/>
      <c r="G896" s="608"/>
      <c r="H896" s="475"/>
      <c r="I896" s="613"/>
      <c r="J896" s="614"/>
      <c r="K896" s="622"/>
      <c r="L896" s="649"/>
      <c r="M896" s="644"/>
      <c r="N896" s="505" t="str">
        <f>二年级BMI</f>
        <v/>
      </c>
      <c r="O896" s="499" t="str">
        <f>二年级BMI等级</f>
        <v/>
      </c>
      <c r="P896" s="500" t="str">
        <f>二年级BMI得分</f>
        <v/>
      </c>
      <c r="Q896" s="515" t="str">
        <f>二年级肺活量得分</f>
        <v/>
      </c>
      <c r="R896" s="512" t="str">
        <f>二年级等级</f>
        <v/>
      </c>
      <c r="S896" s="516" t="str">
        <f>二年级50米跑得分</f>
        <v/>
      </c>
      <c r="T896" s="517" t="str">
        <f>二年级等级</f>
        <v/>
      </c>
      <c r="U896" s="516" t="str">
        <f>二年级坐位体前屈得分</f>
        <v/>
      </c>
      <c r="V896" s="517" t="str">
        <f>二年级等级</f>
        <v/>
      </c>
      <c r="W896" s="516" t="str">
        <f>二年级一分钟跳绳得分</f>
        <v/>
      </c>
      <c r="X896" s="517" t="str">
        <f>二年级等级</f>
        <v/>
      </c>
      <c r="Y896" s="515"/>
      <c r="Z896" s="518"/>
      <c r="AA896" s="533"/>
      <c r="AB896" s="515"/>
      <c r="AC896" s="533" t="str">
        <f>二年级跳绳附加分</f>
        <v/>
      </c>
      <c r="AD896" s="534" t="str">
        <f>二年级标准分</f>
        <v/>
      </c>
      <c r="AE896" s="534" t="str">
        <f>二年级总分</f>
        <v/>
      </c>
      <c r="AF896" s="517" t="str">
        <f>二年级等级</f>
        <v/>
      </c>
    </row>
    <row r="897" spans="1:32">
      <c r="A897" s="476">
        <v>213</v>
      </c>
      <c r="B897" s="477">
        <v>55</v>
      </c>
      <c r="C897" s="586"/>
      <c r="D897" s="594"/>
      <c r="E897" s="593"/>
      <c r="F897" s="473"/>
      <c r="G897" s="608"/>
      <c r="H897" s="475"/>
      <c r="I897" s="613"/>
      <c r="J897" s="614"/>
      <c r="K897" s="622"/>
      <c r="L897" s="649"/>
      <c r="M897" s="644"/>
      <c r="N897" s="505" t="str">
        <f>二年级BMI</f>
        <v/>
      </c>
      <c r="O897" s="499" t="str">
        <f>二年级BMI等级</f>
        <v/>
      </c>
      <c r="P897" s="500" t="str">
        <f>二年级BMI得分</f>
        <v/>
      </c>
      <c r="Q897" s="515" t="str">
        <f>二年级肺活量得分</f>
        <v/>
      </c>
      <c r="R897" s="512" t="str">
        <f>二年级等级</f>
        <v/>
      </c>
      <c r="S897" s="516" t="str">
        <f>二年级50米跑得分</f>
        <v/>
      </c>
      <c r="T897" s="517" t="str">
        <f>二年级等级</f>
        <v/>
      </c>
      <c r="U897" s="516" t="str">
        <f>二年级坐位体前屈得分</f>
        <v/>
      </c>
      <c r="V897" s="517" t="str">
        <f>二年级等级</f>
        <v/>
      </c>
      <c r="W897" s="516" t="str">
        <f>二年级一分钟跳绳得分</f>
        <v/>
      </c>
      <c r="X897" s="517" t="str">
        <f>二年级等级</f>
        <v/>
      </c>
      <c r="Y897" s="515"/>
      <c r="Z897" s="518"/>
      <c r="AA897" s="533"/>
      <c r="AB897" s="515"/>
      <c r="AC897" s="533" t="str">
        <f>二年级跳绳附加分</f>
        <v/>
      </c>
      <c r="AD897" s="534" t="str">
        <f>二年级标准分</f>
        <v/>
      </c>
      <c r="AE897" s="534" t="str">
        <f>二年级总分</f>
        <v/>
      </c>
      <c r="AF897" s="517" t="str">
        <f>二年级等级</f>
        <v/>
      </c>
    </row>
    <row r="898" spans="1:32">
      <c r="A898" s="476">
        <v>213</v>
      </c>
      <c r="B898" s="477">
        <v>56</v>
      </c>
      <c r="C898" s="586"/>
      <c r="D898" s="594"/>
      <c r="E898" s="593"/>
      <c r="F898" s="473"/>
      <c r="G898" s="608"/>
      <c r="H898" s="475"/>
      <c r="I898" s="613"/>
      <c r="J898" s="614"/>
      <c r="K898" s="622"/>
      <c r="L898" s="649"/>
      <c r="M898" s="644"/>
      <c r="N898" s="505" t="str">
        <f>二年级BMI</f>
        <v/>
      </c>
      <c r="O898" s="499" t="str">
        <f>二年级BMI等级</f>
        <v/>
      </c>
      <c r="P898" s="500" t="str">
        <f>二年级BMI得分</f>
        <v/>
      </c>
      <c r="Q898" s="515" t="str">
        <f>二年级肺活量得分</f>
        <v/>
      </c>
      <c r="R898" s="512" t="str">
        <f>二年级等级</f>
        <v/>
      </c>
      <c r="S898" s="516" t="str">
        <f>二年级50米跑得分</f>
        <v/>
      </c>
      <c r="T898" s="517" t="str">
        <f>二年级等级</f>
        <v/>
      </c>
      <c r="U898" s="516" t="str">
        <f>二年级坐位体前屈得分</f>
        <v/>
      </c>
      <c r="V898" s="517" t="str">
        <f>二年级等级</f>
        <v/>
      </c>
      <c r="W898" s="516" t="str">
        <f>二年级一分钟跳绳得分</f>
        <v/>
      </c>
      <c r="X898" s="517" t="str">
        <f>二年级等级</f>
        <v/>
      </c>
      <c r="Y898" s="515"/>
      <c r="Z898" s="518"/>
      <c r="AA898" s="533"/>
      <c r="AB898" s="515"/>
      <c r="AC898" s="533" t="str">
        <f>二年级跳绳附加分</f>
        <v/>
      </c>
      <c r="AD898" s="534" t="str">
        <f>二年级标准分</f>
        <v/>
      </c>
      <c r="AE898" s="534" t="str">
        <f>二年级总分</f>
        <v/>
      </c>
      <c r="AF898" s="517" t="str">
        <f>二年级等级</f>
        <v/>
      </c>
    </row>
    <row r="899" spans="1:32">
      <c r="A899" s="476">
        <v>213</v>
      </c>
      <c r="B899" s="477">
        <v>57</v>
      </c>
      <c r="C899" s="586"/>
      <c r="D899" s="594"/>
      <c r="E899" s="593"/>
      <c r="F899" s="473"/>
      <c r="G899" s="608"/>
      <c r="H899" s="475"/>
      <c r="I899" s="613"/>
      <c r="J899" s="614"/>
      <c r="K899" s="622"/>
      <c r="L899" s="649"/>
      <c r="M899" s="644"/>
      <c r="N899" s="505" t="str">
        <f>二年级BMI</f>
        <v/>
      </c>
      <c r="O899" s="499" t="str">
        <f>二年级BMI等级</f>
        <v/>
      </c>
      <c r="P899" s="500" t="str">
        <f>二年级BMI得分</f>
        <v/>
      </c>
      <c r="Q899" s="515" t="str">
        <f>二年级肺活量得分</f>
        <v/>
      </c>
      <c r="R899" s="512" t="str">
        <f>二年级等级</f>
        <v/>
      </c>
      <c r="S899" s="516" t="str">
        <f>二年级50米跑得分</f>
        <v/>
      </c>
      <c r="T899" s="517" t="str">
        <f>二年级等级</f>
        <v/>
      </c>
      <c r="U899" s="516" t="str">
        <f>二年级坐位体前屈得分</f>
        <v/>
      </c>
      <c r="V899" s="517" t="str">
        <f>二年级等级</f>
        <v/>
      </c>
      <c r="W899" s="516" t="str">
        <f>二年级一分钟跳绳得分</f>
        <v/>
      </c>
      <c r="X899" s="517" t="str">
        <f>二年级等级</f>
        <v/>
      </c>
      <c r="Y899" s="515"/>
      <c r="Z899" s="518"/>
      <c r="AA899" s="533"/>
      <c r="AB899" s="515"/>
      <c r="AC899" s="533" t="str">
        <f>二年级跳绳附加分</f>
        <v/>
      </c>
      <c r="AD899" s="534" t="str">
        <f>二年级标准分</f>
        <v/>
      </c>
      <c r="AE899" s="534" t="str">
        <f>二年级总分</f>
        <v/>
      </c>
      <c r="AF899" s="517" t="str">
        <f>二年级等级</f>
        <v/>
      </c>
    </row>
    <row r="900" spans="1:32">
      <c r="A900" s="476">
        <v>213</v>
      </c>
      <c r="B900" s="477">
        <v>58</v>
      </c>
      <c r="C900" s="586"/>
      <c r="D900" s="594"/>
      <c r="E900" s="593"/>
      <c r="F900" s="473"/>
      <c r="G900" s="608"/>
      <c r="H900" s="475"/>
      <c r="I900" s="613"/>
      <c r="J900" s="614"/>
      <c r="K900" s="622"/>
      <c r="L900" s="649"/>
      <c r="M900" s="644"/>
      <c r="N900" s="505" t="str">
        <f>二年级BMI</f>
        <v/>
      </c>
      <c r="O900" s="499" t="str">
        <f>二年级BMI等级</f>
        <v/>
      </c>
      <c r="P900" s="500" t="str">
        <f>二年级BMI得分</f>
        <v/>
      </c>
      <c r="Q900" s="515" t="str">
        <f>二年级肺活量得分</f>
        <v/>
      </c>
      <c r="R900" s="512" t="str">
        <f>二年级等级</f>
        <v/>
      </c>
      <c r="S900" s="516" t="str">
        <f>二年级50米跑得分</f>
        <v/>
      </c>
      <c r="T900" s="517" t="str">
        <f>二年级等级</f>
        <v/>
      </c>
      <c r="U900" s="516" t="str">
        <f>二年级坐位体前屈得分</f>
        <v/>
      </c>
      <c r="V900" s="517" t="str">
        <f>二年级等级</f>
        <v/>
      </c>
      <c r="W900" s="516" t="str">
        <f>二年级一分钟跳绳得分</f>
        <v/>
      </c>
      <c r="X900" s="517" t="str">
        <f>二年级等级</f>
        <v/>
      </c>
      <c r="Y900" s="515"/>
      <c r="Z900" s="518"/>
      <c r="AA900" s="533"/>
      <c r="AB900" s="515"/>
      <c r="AC900" s="533" t="str">
        <f>二年级跳绳附加分</f>
        <v/>
      </c>
      <c r="AD900" s="534" t="str">
        <f>二年级标准分</f>
        <v/>
      </c>
      <c r="AE900" s="534" t="str">
        <f>二年级总分</f>
        <v/>
      </c>
      <c r="AF900" s="517" t="str">
        <f>二年级等级</f>
        <v/>
      </c>
    </row>
    <row r="901" spans="1:32">
      <c r="A901" s="476">
        <v>213</v>
      </c>
      <c r="B901" s="477">
        <v>59</v>
      </c>
      <c r="C901" s="586"/>
      <c r="D901" s="594"/>
      <c r="E901" s="593"/>
      <c r="F901" s="473"/>
      <c r="G901" s="608"/>
      <c r="H901" s="475"/>
      <c r="I901" s="613"/>
      <c r="J901" s="614"/>
      <c r="K901" s="622"/>
      <c r="L901" s="649"/>
      <c r="M901" s="644"/>
      <c r="N901" s="505" t="str">
        <f>二年级BMI</f>
        <v/>
      </c>
      <c r="O901" s="499" t="str">
        <f>二年级BMI等级</f>
        <v/>
      </c>
      <c r="P901" s="500" t="str">
        <f>二年级BMI得分</f>
        <v/>
      </c>
      <c r="Q901" s="515" t="str">
        <f>二年级肺活量得分</f>
        <v/>
      </c>
      <c r="R901" s="512" t="str">
        <f>二年级等级</f>
        <v/>
      </c>
      <c r="S901" s="516" t="str">
        <f>二年级50米跑得分</f>
        <v/>
      </c>
      <c r="T901" s="517" t="str">
        <f>二年级等级</f>
        <v/>
      </c>
      <c r="U901" s="516" t="str">
        <f>二年级坐位体前屈得分</f>
        <v/>
      </c>
      <c r="V901" s="517" t="str">
        <f>二年级等级</f>
        <v/>
      </c>
      <c r="W901" s="516" t="str">
        <f>二年级一分钟跳绳得分</f>
        <v/>
      </c>
      <c r="X901" s="517" t="str">
        <f>二年级等级</f>
        <v/>
      </c>
      <c r="Y901" s="515"/>
      <c r="Z901" s="518"/>
      <c r="AA901" s="533"/>
      <c r="AB901" s="515"/>
      <c r="AC901" s="533" t="str">
        <f>二年级跳绳附加分</f>
        <v/>
      </c>
      <c r="AD901" s="534" t="str">
        <f>二年级标准分</f>
        <v/>
      </c>
      <c r="AE901" s="534" t="str">
        <f>二年级总分</f>
        <v/>
      </c>
      <c r="AF901" s="517" t="str">
        <f>二年级等级</f>
        <v/>
      </c>
    </row>
    <row r="902" spans="1:32">
      <c r="A902" s="476">
        <v>213</v>
      </c>
      <c r="B902" s="477">
        <v>60</v>
      </c>
      <c r="C902" s="586"/>
      <c r="D902" s="594"/>
      <c r="E902" s="593"/>
      <c r="F902" s="473"/>
      <c r="G902" s="608"/>
      <c r="H902" s="475"/>
      <c r="I902" s="613"/>
      <c r="J902" s="614"/>
      <c r="K902" s="622"/>
      <c r="L902" s="649"/>
      <c r="M902" s="644"/>
      <c r="N902" s="505" t="str">
        <f>二年级BMI</f>
        <v/>
      </c>
      <c r="O902" s="499" t="str">
        <f>二年级BMI等级</f>
        <v/>
      </c>
      <c r="P902" s="500" t="str">
        <f>二年级BMI得分</f>
        <v/>
      </c>
      <c r="Q902" s="515" t="str">
        <f>二年级肺活量得分</f>
        <v/>
      </c>
      <c r="R902" s="512" t="str">
        <f>二年级等级</f>
        <v/>
      </c>
      <c r="S902" s="516" t="str">
        <f>二年级50米跑得分</f>
        <v/>
      </c>
      <c r="T902" s="517" t="str">
        <f>二年级等级</f>
        <v/>
      </c>
      <c r="U902" s="516" t="str">
        <f>二年级坐位体前屈得分</f>
        <v/>
      </c>
      <c r="V902" s="517" t="str">
        <f>二年级等级</f>
        <v/>
      </c>
      <c r="W902" s="516" t="str">
        <f>二年级一分钟跳绳得分</f>
        <v/>
      </c>
      <c r="X902" s="517" t="str">
        <f>二年级等级</f>
        <v/>
      </c>
      <c r="Y902" s="515"/>
      <c r="Z902" s="518"/>
      <c r="AA902" s="533"/>
      <c r="AB902" s="515"/>
      <c r="AC902" s="533" t="str">
        <f>二年级跳绳附加分</f>
        <v/>
      </c>
      <c r="AD902" s="534" t="str">
        <f>二年级标准分</f>
        <v/>
      </c>
      <c r="AE902" s="534" t="str">
        <f>二年级总分</f>
        <v/>
      </c>
      <c r="AF902" s="517" t="str">
        <f>二年级等级</f>
        <v/>
      </c>
    </row>
    <row r="903" spans="1:32">
      <c r="A903" s="476">
        <v>213</v>
      </c>
      <c r="B903" s="477">
        <v>61</v>
      </c>
      <c r="C903" s="586"/>
      <c r="D903" s="587"/>
      <c r="E903" s="586"/>
      <c r="F903" s="473"/>
      <c r="G903" s="608"/>
      <c r="H903" s="475"/>
      <c r="I903" s="613"/>
      <c r="J903" s="614"/>
      <c r="K903" s="614"/>
      <c r="L903" s="649"/>
      <c r="M903" s="644"/>
      <c r="N903" s="505" t="str">
        <f>二年级BMI</f>
        <v/>
      </c>
      <c r="O903" s="499" t="str">
        <f>二年级BMI等级</f>
        <v/>
      </c>
      <c r="P903" s="500" t="str">
        <f>二年级BMI得分</f>
        <v/>
      </c>
      <c r="Q903" s="515" t="str">
        <f>二年级肺活量得分</f>
        <v/>
      </c>
      <c r="R903" s="512" t="str">
        <f>二年级等级</f>
        <v/>
      </c>
      <c r="S903" s="516" t="str">
        <f>二年级50米跑得分</f>
        <v/>
      </c>
      <c r="T903" s="517" t="str">
        <f>二年级等级</f>
        <v/>
      </c>
      <c r="U903" s="516" t="str">
        <f>二年级坐位体前屈得分</f>
        <v/>
      </c>
      <c r="V903" s="517" t="str">
        <f>二年级等级</f>
        <v/>
      </c>
      <c r="W903" s="516" t="str">
        <f>二年级一分钟跳绳得分</f>
        <v/>
      </c>
      <c r="X903" s="517" t="str">
        <f>二年级等级</f>
        <v/>
      </c>
      <c r="Y903" s="515"/>
      <c r="Z903" s="518"/>
      <c r="AA903" s="533"/>
      <c r="AB903" s="515"/>
      <c r="AC903" s="533" t="str">
        <f>二年级跳绳附加分</f>
        <v/>
      </c>
      <c r="AD903" s="534" t="str">
        <f>二年级标准分</f>
        <v/>
      </c>
      <c r="AE903" s="534" t="str">
        <f>二年级总分</f>
        <v/>
      </c>
      <c r="AF903" s="517" t="str">
        <f>二年级等级</f>
        <v/>
      </c>
    </row>
    <row r="904" spans="1:32">
      <c r="A904" s="476">
        <v>213</v>
      </c>
      <c r="B904" s="477">
        <v>62</v>
      </c>
      <c r="C904" s="586"/>
      <c r="D904" s="587"/>
      <c r="E904" s="586"/>
      <c r="F904" s="473"/>
      <c r="G904" s="608"/>
      <c r="H904" s="475"/>
      <c r="I904" s="613"/>
      <c r="J904" s="614"/>
      <c r="K904" s="614"/>
      <c r="L904" s="649"/>
      <c r="M904" s="644"/>
      <c r="N904" s="505" t="str">
        <f>二年级BMI</f>
        <v/>
      </c>
      <c r="O904" s="499" t="str">
        <f>二年级BMI等级</f>
        <v/>
      </c>
      <c r="P904" s="500" t="str">
        <f>二年级BMI得分</f>
        <v/>
      </c>
      <c r="Q904" s="515" t="str">
        <f>二年级肺活量得分</f>
        <v/>
      </c>
      <c r="R904" s="512" t="str">
        <f>二年级等级</f>
        <v/>
      </c>
      <c r="S904" s="516" t="str">
        <f>二年级50米跑得分</f>
        <v/>
      </c>
      <c r="T904" s="517" t="str">
        <f>二年级等级</f>
        <v/>
      </c>
      <c r="U904" s="516" t="str">
        <f>二年级坐位体前屈得分</f>
        <v/>
      </c>
      <c r="V904" s="517" t="str">
        <f>二年级等级</f>
        <v/>
      </c>
      <c r="W904" s="516" t="str">
        <f>二年级一分钟跳绳得分</f>
        <v/>
      </c>
      <c r="X904" s="517" t="str">
        <f>二年级等级</f>
        <v/>
      </c>
      <c r="Y904" s="515"/>
      <c r="Z904" s="518"/>
      <c r="AA904" s="533"/>
      <c r="AB904" s="515"/>
      <c r="AC904" s="533" t="str">
        <f>二年级跳绳附加分</f>
        <v/>
      </c>
      <c r="AD904" s="534" t="str">
        <f>二年级标准分</f>
        <v/>
      </c>
      <c r="AE904" s="534" t="str">
        <f>二年级总分</f>
        <v/>
      </c>
      <c r="AF904" s="517" t="str">
        <f>二年级等级</f>
        <v/>
      </c>
    </row>
    <row r="905" spans="1:32">
      <c r="A905" s="476">
        <v>213</v>
      </c>
      <c r="B905" s="477">
        <v>63</v>
      </c>
      <c r="C905" s="586"/>
      <c r="D905" s="587"/>
      <c r="E905" s="586"/>
      <c r="F905" s="473"/>
      <c r="G905" s="608"/>
      <c r="H905" s="475"/>
      <c r="I905" s="613"/>
      <c r="J905" s="614"/>
      <c r="K905" s="614"/>
      <c r="L905" s="649"/>
      <c r="M905" s="644"/>
      <c r="N905" s="505" t="str">
        <f>二年级BMI</f>
        <v/>
      </c>
      <c r="O905" s="499" t="str">
        <f>二年级BMI等级</f>
        <v/>
      </c>
      <c r="P905" s="500" t="str">
        <f>二年级BMI得分</f>
        <v/>
      </c>
      <c r="Q905" s="515" t="str">
        <f>二年级肺活量得分</f>
        <v/>
      </c>
      <c r="R905" s="512" t="str">
        <f>二年级等级</f>
        <v/>
      </c>
      <c r="S905" s="516" t="str">
        <f>二年级50米跑得分</f>
        <v/>
      </c>
      <c r="T905" s="517" t="str">
        <f>二年级等级</f>
        <v/>
      </c>
      <c r="U905" s="516" t="str">
        <f>二年级坐位体前屈得分</f>
        <v/>
      </c>
      <c r="V905" s="517" t="str">
        <f>二年级等级</f>
        <v/>
      </c>
      <c r="W905" s="516" t="str">
        <f>二年级一分钟跳绳得分</f>
        <v/>
      </c>
      <c r="X905" s="517" t="str">
        <f>二年级等级</f>
        <v/>
      </c>
      <c r="Y905" s="515"/>
      <c r="Z905" s="518"/>
      <c r="AA905" s="533"/>
      <c r="AB905" s="515"/>
      <c r="AC905" s="533" t="str">
        <f>二年级跳绳附加分</f>
        <v/>
      </c>
      <c r="AD905" s="534" t="str">
        <f>二年级标准分</f>
        <v/>
      </c>
      <c r="AE905" s="534" t="str">
        <f>二年级总分</f>
        <v/>
      </c>
      <c r="AF905" s="517" t="str">
        <f>二年级等级</f>
        <v/>
      </c>
    </row>
    <row r="906" spans="1:32">
      <c r="A906" s="476">
        <v>213</v>
      </c>
      <c r="B906" s="477">
        <v>64</v>
      </c>
      <c r="C906" s="586"/>
      <c r="D906" s="587"/>
      <c r="E906" s="586"/>
      <c r="F906" s="473"/>
      <c r="G906" s="612"/>
      <c r="H906" s="475"/>
      <c r="I906" s="613"/>
      <c r="J906" s="614"/>
      <c r="K906" s="614"/>
      <c r="L906" s="649"/>
      <c r="M906" s="644"/>
      <c r="N906" s="505" t="str">
        <f>二年级BMI</f>
        <v/>
      </c>
      <c r="O906" s="499" t="str">
        <f>二年级BMI等级</f>
        <v/>
      </c>
      <c r="P906" s="500" t="str">
        <f>二年级BMI得分</f>
        <v/>
      </c>
      <c r="Q906" s="515" t="str">
        <f>二年级肺活量得分</f>
        <v/>
      </c>
      <c r="R906" s="512" t="str">
        <f>二年级等级</f>
        <v/>
      </c>
      <c r="S906" s="516" t="str">
        <f>二年级50米跑得分</f>
        <v/>
      </c>
      <c r="T906" s="517" t="str">
        <f>二年级等级</f>
        <v/>
      </c>
      <c r="U906" s="516" t="str">
        <f>二年级坐位体前屈得分</f>
        <v/>
      </c>
      <c r="V906" s="517" t="str">
        <f>二年级等级</f>
        <v/>
      </c>
      <c r="W906" s="516" t="str">
        <f>二年级一分钟跳绳得分</f>
        <v/>
      </c>
      <c r="X906" s="517" t="str">
        <f>二年级等级</f>
        <v/>
      </c>
      <c r="Y906" s="515"/>
      <c r="Z906" s="518"/>
      <c r="AA906" s="533"/>
      <c r="AB906" s="515"/>
      <c r="AC906" s="533" t="str">
        <f>二年级跳绳附加分</f>
        <v/>
      </c>
      <c r="AD906" s="534" t="str">
        <f>二年级标准分</f>
        <v/>
      </c>
      <c r="AE906" s="534" t="str">
        <f>二年级总分</f>
        <v/>
      </c>
      <c r="AF906" s="517" t="str">
        <f>二年级等级</f>
        <v/>
      </c>
    </row>
    <row r="907" spans="1:32">
      <c r="A907" s="476">
        <v>213</v>
      </c>
      <c r="B907" s="477">
        <v>65</v>
      </c>
      <c r="C907" s="586"/>
      <c r="D907" s="587"/>
      <c r="E907" s="586"/>
      <c r="F907" s="473"/>
      <c r="G907" s="612"/>
      <c r="H907" s="475"/>
      <c r="I907" s="613"/>
      <c r="J907" s="614"/>
      <c r="K907" s="614"/>
      <c r="L907" s="649"/>
      <c r="M907" s="644"/>
      <c r="N907" s="505" t="str">
        <f>二年级BMI</f>
        <v/>
      </c>
      <c r="O907" s="499" t="str">
        <f>二年级BMI等级</f>
        <v/>
      </c>
      <c r="P907" s="500" t="str">
        <f>二年级BMI得分</f>
        <v/>
      </c>
      <c r="Q907" s="515" t="str">
        <f>二年级肺活量得分</f>
        <v/>
      </c>
      <c r="R907" s="512" t="str">
        <f>二年级等级</f>
        <v/>
      </c>
      <c r="S907" s="516" t="str">
        <f>二年级50米跑得分</f>
        <v/>
      </c>
      <c r="T907" s="517" t="str">
        <f>二年级等级</f>
        <v/>
      </c>
      <c r="U907" s="516" t="str">
        <f>二年级坐位体前屈得分</f>
        <v/>
      </c>
      <c r="V907" s="517" t="str">
        <f>二年级等级</f>
        <v/>
      </c>
      <c r="W907" s="516" t="str">
        <f>二年级一分钟跳绳得分</f>
        <v/>
      </c>
      <c r="X907" s="517" t="str">
        <f>二年级等级</f>
        <v/>
      </c>
      <c r="Y907" s="515"/>
      <c r="Z907" s="518"/>
      <c r="AA907" s="533"/>
      <c r="AB907" s="515"/>
      <c r="AC907" s="533" t="str">
        <f>二年级跳绳附加分</f>
        <v/>
      </c>
      <c r="AD907" s="534" t="str">
        <f>二年级标准分</f>
        <v/>
      </c>
      <c r="AE907" s="534" t="str">
        <f>二年级总分</f>
        <v/>
      </c>
      <c r="AF907" s="517" t="str">
        <f>二年级等级</f>
        <v/>
      </c>
    </row>
    <row r="908" spans="1:32">
      <c r="A908" s="476">
        <v>213</v>
      </c>
      <c r="B908" s="477">
        <v>66</v>
      </c>
      <c r="C908" s="586"/>
      <c r="D908" s="587"/>
      <c r="E908" s="586"/>
      <c r="F908" s="473"/>
      <c r="G908" s="608"/>
      <c r="H908" s="475"/>
      <c r="I908" s="613"/>
      <c r="J908" s="614"/>
      <c r="K908" s="614"/>
      <c r="L908" s="649"/>
      <c r="M908" s="644"/>
      <c r="N908" s="505" t="str">
        <f>二年级BMI</f>
        <v/>
      </c>
      <c r="O908" s="499" t="str">
        <f>二年级BMI等级</f>
        <v/>
      </c>
      <c r="P908" s="500" t="str">
        <f>二年级BMI得分</f>
        <v/>
      </c>
      <c r="Q908" s="515" t="str">
        <f>二年级肺活量得分</f>
        <v/>
      </c>
      <c r="R908" s="512" t="str">
        <f>二年级等级</f>
        <v/>
      </c>
      <c r="S908" s="516" t="str">
        <f>二年级50米跑得分</f>
        <v/>
      </c>
      <c r="T908" s="517" t="str">
        <f>二年级等级</f>
        <v/>
      </c>
      <c r="U908" s="516" t="str">
        <f>二年级坐位体前屈得分</f>
        <v/>
      </c>
      <c r="V908" s="517" t="str">
        <f>二年级等级</f>
        <v/>
      </c>
      <c r="W908" s="516" t="str">
        <f>二年级一分钟跳绳得分</f>
        <v/>
      </c>
      <c r="X908" s="517" t="str">
        <f>二年级等级</f>
        <v/>
      </c>
      <c r="Y908" s="515"/>
      <c r="Z908" s="518"/>
      <c r="AA908" s="533"/>
      <c r="AB908" s="515"/>
      <c r="AC908" s="533" t="str">
        <f>二年级跳绳附加分</f>
        <v/>
      </c>
      <c r="AD908" s="534" t="str">
        <f>二年级标准分</f>
        <v/>
      </c>
      <c r="AE908" s="534" t="str">
        <f>二年级总分</f>
        <v/>
      </c>
      <c r="AF908" s="517" t="str">
        <f>二年级等级</f>
        <v/>
      </c>
    </row>
    <row r="909" spans="1:32">
      <c r="A909" s="476">
        <v>213</v>
      </c>
      <c r="B909" s="477">
        <v>67</v>
      </c>
      <c r="C909" s="586"/>
      <c r="D909" s="587"/>
      <c r="E909" s="586"/>
      <c r="F909" s="473"/>
      <c r="G909" s="608"/>
      <c r="H909" s="475"/>
      <c r="I909" s="613"/>
      <c r="J909" s="614"/>
      <c r="K909" s="614"/>
      <c r="L909" s="649"/>
      <c r="M909" s="644"/>
      <c r="N909" s="505" t="str">
        <f>二年级BMI</f>
        <v/>
      </c>
      <c r="O909" s="499" t="str">
        <f>二年级BMI等级</f>
        <v/>
      </c>
      <c r="P909" s="500" t="str">
        <f>二年级BMI得分</f>
        <v/>
      </c>
      <c r="Q909" s="515" t="str">
        <f>二年级肺活量得分</f>
        <v/>
      </c>
      <c r="R909" s="512" t="str">
        <f>二年级等级</f>
        <v/>
      </c>
      <c r="S909" s="516" t="str">
        <f>二年级50米跑得分</f>
        <v/>
      </c>
      <c r="T909" s="517" t="str">
        <f>二年级等级</f>
        <v/>
      </c>
      <c r="U909" s="516" t="str">
        <f>二年级坐位体前屈得分</f>
        <v/>
      </c>
      <c r="V909" s="517" t="str">
        <f>二年级等级</f>
        <v/>
      </c>
      <c r="W909" s="516" t="str">
        <f>二年级一分钟跳绳得分</f>
        <v/>
      </c>
      <c r="X909" s="517" t="str">
        <f>二年级等级</f>
        <v/>
      </c>
      <c r="Y909" s="515"/>
      <c r="Z909" s="518"/>
      <c r="AA909" s="533"/>
      <c r="AB909" s="515"/>
      <c r="AC909" s="533" t="str">
        <f>二年级跳绳附加分</f>
        <v/>
      </c>
      <c r="AD909" s="534" t="str">
        <f>二年级标准分</f>
        <v/>
      </c>
      <c r="AE909" s="534" t="str">
        <f>二年级总分</f>
        <v/>
      </c>
      <c r="AF909" s="517" t="str">
        <f>二年级等级</f>
        <v/>
      </c>
    </row>
    <row r="910" spans="1:32">
      <c r="A910" s="476">
        <v>213</v>
      </c>
      <c r="B910" s="477">
        <v>68</v>
      </c>
      <c r="C910" s="586"/>
      <c r="D910" s="587"/>
      <c r="E910" s="586"/>
      <c r="F910" s="473"/>
      <c r="G910" s="608"/>
      <c r="H910" s="475"/>
      <c r="I910" s="613"/>
      <c r="J910" s="614"/>
      <c r="K910" s="614"/>
      <c r="L910" s="649"/>
      <c r="M910" s="644"/>
      <c r="N910" s="505" t="str">
        <f>二年级BMI</f>
        <v/>
      </c>
      <c r="O910" s="499" t="str">
        <f>二年级BMI等级</f>
        <v/>
      </c>
      <c r="P910" s="500" t="str">
        <f>二年级BMI得分</f>
        <v/>
      </c>
      <c r="Q910" s="515" t="str">
        <f>二年级肺活量得分</f>
        <v/>
      </c>
      <c r="R910" s="512" t="str">
        <f>二年级等级</f>
        <v/>
      </c>
      <c r="S910" s="516" t="str">
        <f>二年级50米跑得分</f>
        <v/>
      </c>
      <c r="T910" s="517" t="str">
        <f>二年级等级</f>
        <v/>
      </c>
      <c r="U910" s="516" t="str">
        <f>二年级坐位体前屈得分</f>
        <v/>
      </c>
      <c r="V910" s="517" t="str">
        <f>二年级等级</f>
        <v/>
      </c>
      <c r="W910" s="516" t="str">
        <f>二年级一分钟跳绳得分</f>
        <v/>
      </c>
      <c r="X910" s="517" t="str">
        <f>二年级等级</f>
        <v/>
      </c>
      <c r="Y910" s="515"/>
      <c r="Z910" s="518"/>
      <c r="AA910" s="533"/>
      <c r="AB910" s="515"/>
      <c r="AC910" s="533" t="str">
        <f>二年级跳绳附加分</f>
        <v/>
      </c>
      <c r="AD910" s="534" t="str">
        <f>二年级标准分</f>
        <v/>
      </c>
      <c r="AE910" s="534" t="str">
        <f>二年级总分</f>
        <v/>
      </c>
      <c r="AF910" s="517" t="str">
        <f>二年级等级</f>
        <v/>
      </c>
    </row>
    <row r="911" spans="1:32">
      <c r="A911" s="476">
        <v>213</v>
      </c>
      <c r="B911" s="477">
        <v>69</v>
      </c>
      <c r="C911" s="586"/>
      <c r="D911" s="587"/>
      <c r="E911" s="586"/>
      <c r="F911" s="473"/>
      <c r="G911" s="608"/>
      <c r="H911" s="475"/>
      <c r="I911" s="613"/>
      <c r="J911" s="614"/>
      <c r="K911" s="614"/>
      <c r="L911" s="649"/>
      <c r="M911" s="644"/>
      <c r="N911" s="505" t="str">
        <f>二年级BMI</f>
        <v/>
      </c>
      <c r="O911" s="499" t="str">
        <f>二年级BMI等级</f>
        <v/>
      </c>
      <c r="P911" s="500" t="str">
        <f>二年级BMI得分</f>
        <v/>
      </c>
      <c r="Q911" s="515" t="str">
        <f>二年级肺活量得分</f>
        <v/>
      </c>
      <c r="R911" s="512" t="str">
        <f>二年级等级</f>
        <v/>
      </c>
      <c r="S911" s="516" t="str">
        <f>二年级50米跑得分</f>
        <v/>
      </c>
      <c r="T911" s="517" t="str">
        <f>二年级等级</f>
        <v/>
      </c>
      <c r="U911" s="516" t="str">
        <f>二年级坐位体前屈得分</f>
        <v/>
      </c>
      <c r="V911" s="517" t="str">
        <f>二年级等级</f>
        <v/>
      </c>
      <c r="W911" s="516" t="str">
        <f>二年级一分钟跳绳得分</f>
        <v/>
      </c>
      <c r="X911" s="517" t="str">
        <f>二年级等级</f>
        <v/>
      </c>
      <c r="Y911" s="515"/>
      <c r="Z911" s="518"/>
      <c r="AA911" s="533"/>
      <c r="AB911" s="515"/>
      <c r="AC911" s="533" t="str">
        <f>二年级跳绳附加分</f>
        <v/>
      </c>
      <c r="AD911" s="534" t="str">
        <f>二年级标准分</f>
        <v/>
      </c>
      <c r="AE911" s="534" t="str">
        <f>二年级总分</f>
        <v/>
      </c>
      <c r="AF911" s="517" t="str">
        <f>二年级等级</f>
        <v/>
      </c>
    </row>
    <row r="912" ht="15.75" spans="1:32">
      <c r="A912" s="535">
        <v>213</v>
      </c>
      <c r="B912" s="536">
        <v>70</v>
      </c>
      <c r="C912" s="590"/>
      <c r="D912" s="591"/>
      <c r="E912" s="590"/>
      <c r="F912" s="583"/>
      <c r="G912" s="611"/>
      <c r="H912" s="542"/>
      <c r="I912" s="617"/>
      <c r="J912" s="618"/>
      <c r="K912" s="618"/>
      <c r="L912" s="652"/>
      <c r="M912" s="647"/>
      <c r="N912" s="573" t="str">
        <f>二年级BMI</f>
        <v/>
      </c>
      <c r="O912" s="574" t="str">
        <f>二年级BMI等级</f>
        <v/>
      </c>
      <c r="P912" s="575" t="str">
        <f>二年级BMI得分</f>
        <v/>
      </c>
      <c r="Q912" s="576" t="str">
        <f>二年级肺活量得分</f>
        <v/>
      </c>
      <c r="R912" s="577" t="str">
        <f>二年级等级</f>
        <v/>
      </c>
      <c r="S912" s="578" t="str">
        <f>二年级50米跑得分</f>
        <v/>
      </c>
      <c r="T912" s="567" t="str">
        <f>二年级等级</f>
        <v/>
      </c>
      <c r="U912" s="578" t="str">
        <f>二年级坐位体前屈得分</f>
        <v/>
      </c>
      <c r="V912" s="567" t="str">
        <f>二年级等级</f>
        <v/>
      </c>
      <c r="W912" s="578" t="str">
        <f>二年级一分钟跳绳得分</f>
        <v/>
      </c>
      <c r="X912" s="567" t="str">
        <f>二年级等级</f>
        <v/>
      </c>
      <c r="Y912" s="576"/>
      <c r="Z912" s="579"/>
      <c r="AA912" s="565"/>
      <c r="AB912" s="576"/>
      <c r="AC912" s="565" t="str">
        <f>二年级跳绳附加分</f>
        <v/>
      </c>
      <c r="AD912" s="566" t="str">
        <f>二年级标准分</f>
        <v/>
      </c>
      <c r="AE912" s="566" t="str">
        <f>二年级总分</f>
        <v/>
      </c>
      <c r="AF912" s="567" t="str">
        <f>二年级等级</f>
        <v/>
      </c>
    </row>
    <row r="913" ht="15.75" spans="1:32">
      <c r="A913" s="468">
        <v>214</v>
      </c>
      <c r="B913" s="469">
        <v>1</v>
      </c>
      <c r="C913" s="593"/>
      <c r="D913" s="594"/>
      <c r="E913" s="593"/>
      <c r="F913" s="473"/>
      <c r="G913" s="612"/>
      <c r="H913" s="475"/>
      <c r="I913" s="621"/>
      <c r="J913" s="622"/>
      <c r="K913" s="622"/>
      <c r="L913" s="648"/>
      <c r="M913" s="643"/>
      <c r="N913" s="498" t="str">
        <f>二年级BMI</f>
        <v/>
      </c>
      <c r="O913" s="499" t="str">
        <f>二年级BMI等级</f>
        <v/>
      </c>
      <c r="P913" s="500" t="str">
        <f>二年级BMI得分</f>
        <v/>
      </c>
      <c r="Q913" s="511" t="str">
        <f>二年级肺活量得分</f>
        <v/>
      </c>
      <c r="R913" s="512" t="str">
        <f>二年级等级</f>
        <v/>
      </c>
      <c r="S913" s="513" t="str">
        <f>二年级50米跑得分</f>
        <v/>
      </c>
      <c r="T913" s="512" t="str">
        <f>二年级等级</f>
        <v/>
      </c>
      <c r="U913" s="513" t="str">
        <f>二年级坐位体前屈得分</f>
        <v/>
      </c>
      <c r="V913" s="512" t="str">
        <f>二年级等级</f>
        <v/>
      </c>
      <c r="W913" s="513" t="str">
        <f>二年级一分钟跳绳得分</f>
        <v/>
      </c>
      <c r="X913" s="512" t="str">
        <f>二年级等级</f>
        <v/>
      </c>
      <c r="Y913" s="511"/>
      <c r="Z913" s="514"/>
      <c r="AA913" s="530"/>
      <c r="AB913" s="511"/>
      <c r="AC913" s="530" t="str">
        <f>二年级跳绳附加分</f>
        <v/>
      </c>
      <c r="AD913" s="531" t="str">
        <f>二年级标准分</f>
        <v/>
      </c>
      <c r="AE913" s="531" t="str">
        <f>二年级总分</f>
        <v/>
      </c>
      <c r="AF913" s="512" t="str">
        <f>二年级等级</f>
        <v/>
      </c>
    </row>
    <row r="914" spans="1:32">
      <c r="A914" s="476">
        <v>214</v>
      </c>
      <c r="B914" s="477">
        <v>2</v>
      </c>
      <c r="C914" s="586"/>
      <c r="D914" s="587"/>
      <c r="E914" s="586"/>
      <c r="F914" s="473"/>
      <c r="G914" s="608"/>
      <c r="H914" s="475"/>
      <c r="I914" s="613"/>
      <c r="J914" s="614"/>
      <c r="K914" s="614"/>
      <c r="L914" s="649"/>
      <c r="M914" s="644"/>
      <c r="N914" s="505" t="str">
        <f>二年级BMI</f>
        <v/>
      </c>
      <c r="O914" s="499" t="str">
        <f>二年级BMI等级</f>
        <v/>
      </c>
      <c r="P914" s="500" t="str">
        <f>二年级BMI得分</f>
        <v/>
      </c>
      <c r="Q914" s="515" t="str">
        <f>二年级肺活量得分</f>
        <v/>
      </c>
      <c r="R914" s="512" t="str">
        <f>二年级等级</f>
        <v/>
      </c>
      <c r="S914" s="516" t="str">
        <f>二年级50米跑得分</f>
        <v/>
      </c>
      <c r="T914" s="517" t="str">
        <f>二年级等级</f>
        <v/>
      </c>
      <c r="U914" s="516" t="str">
        <f>二年级坐位体前屈得分</f>
        <v/>
      </c>
      <c r="V914" s="517" t="str">
        <f>二年级等级</f>
        <v/>
      </c>
      <c r="W914" s="516" t="str">
        <f>二年级一分钟跳绳得分</f>
        <v/>
      </c>
      <c r="X914" s="517" t="str">
        <f>二年级等级</f>
        <v/>
      </c>
      <c r="Y914" s="515"/>
      <c r="Z914" s="518"/>
      <c r="AA914" s="533"/>
      <c r="AB914" s="515"/>
      <c r="AC914" s="533" t="str">
        <f>二年级跳绳附加分</f>
        <v/>
      </c>
      <c r="AD914" s="534" t="str">
        <f>二年级标准分</f>
        <v/>
      </c>
      <c r="AE914" s="534" t="str">
        <f>二年级总分</f>
        <v/>
      </c>
      <c r="AF914" s="517" t="str">
        <f>二年级等级</f>
        <v/>
      </c>
    </row>
    <row r="915" spans="1:32">
      <c r="A915" s="476">
        <v>214</v>
      </c>
      <c r="B915" s="477">
        <v>3</v>
      </c>
      <c r="C915" s="586"/>
      <c r="D915" s="587"/>
      <c r="E915" s="586"/>
      <c r="F915" s="473"/>
      <c r="G915" s="608"/>
      <c r="H915" s="475"/>
      <c r="I915" s="613"/>
      <c r="J915" s="614"/>
      <c r="K915" s="614"/>
      <c r="L915" s="649"/>
      <c r="M915" s="644"/>
      <c r="N915" s="505" t="str">
        <f>二年级BMI</f>
        <v/>
      </c>
      <c r="O915" s="499" t="str">
        <f>二年级BMI等级</f>
        <v/>
      </c>
      <c r="P915" s="500" t="str">
        <f>二年级BMI得分</f>
        <v/>
      </c>
      <c r="Q915" s="515" t="str">
        <f>二年级肺活量得分</f>
        <v/>
      </c>
      <c r="R915" s="512" t="str">
        <f>二年级等级</f>
        <v/>
      </c>
      <c r="S915" s="516" t="str">
        <f>二年级50米跑得分</f>
        <v/>
      </c>
      <c r="T915" s="517" t="str">
        <f>二年级等级</f>
        <v/>
      </c>
      <c r="U915" s="516" t="str">
        <f>二年级坐位体前屈得分</f>
        <v/>
      </c>
      <c r="V915" s="517" t="str">
        <f>二年级等级</f>
        <v/>
      </c>
      <c r="W915" s="516" t="str">
        <f>二年级一分钟跳绳得分</f>
        <v/>
      </c>
      <c r="X915" s="517" t="str">
        <f>二年级等级</f>
        <v/>
      </c>
      <c r="Y915" s="515"/>
      <c r="Z915" s="518"/>
      <c r="AA915" s="533"/>
      <c r="AB915" s="515"/>
      <c r="AC915" s="533" t="str">
        <f>二年级跳绳附加分</f>
        <v/>
      </c>
      <c r="AD915" s="534" t="str">
        <f>二年级标准分</f>
        <v/>
      </c>
      <c r="AE915" s="534" t="str">
        <f>二年级总分</f>
        <v/>
      </c>
      <c r="AF915" s="517" t="str">
        <f>二年级等级</f>
        <v/>
      </c>
    </row>
    <row r="916" spans="1:32">
      <c r="A916" s="476">
        <v>214</v>
      </c>
      <c r="B916" s="477">
        <v>4</v>
      </c>
      <c r="C916" s="586"/>
      <c r="D916" s="587"/>
      <c r="E916" s="586"/>
      <c r="F916" s="473"/>
      <c r="G916" s="608"/>
      <c r="H916" s="475"/>
      <c r="I916" s="613"/>
      <c r="J916" s="614"/>
      <c r="K916" s="614"/>
      <c r="L916" s="649"/>
      <c r="M916" s="644"/>
      <c r="N916" s="505" t="str">
        <f>二年级BMI</f>
        <v/>
      </c>
      <c r="O916" s="499" t="str">
        <f>二年级BMI等级</f>
        <v/>
      </c>
      <c r="P916" s="500" t="str">
        <f>二年级BMI得分</f>
        <v/>
      </c>
      <c r="Q916" s="515" t="str">
        <f>二年级肺活量得分</f>
        <v/>
      </c>
      <c r="R916" s="512" t="str">
        <f>二年级等级</f>
        <v/>
      </c>
      <c r="S916" s="516" t="str">
        <f>二年级50米跑得分</f>
        <v/>
      </c>
      <c r="T916" s="517" t="str">
        <f>二年级等级</f>
        <v/>
      </c>
      <c r="U916" s="516" t="str">
        <f>二年级坐位体前屈得分</f>
        <v/>
      </c>
      <c r="V916" s="517" t="str">
        <f>二年级等级</f>
        <v/>
      </c>
      <c r="W916" s="516" t="str">
        <f>二年级一分钟跳绳得分</f>
        <v/>
      </c>
      <c r="X916" s="517" t="str">
        <f>二年级等级</f>
        <v/>
      </c>
      <c r="Y916" s="515"/>
      <c r="Z916" s="518"/>
      <c r="AA916" s="533"/>
      <c r="AB916" s="515"/>
      <c r="AC916" s="533" t="str">
        <f>二年级跳绳附加分</f>
        <v/>
      </c>
      <c r="AD916" s="534" t="str">
        <f>二年级标准分</f>
        <v/>
      </c>
      <c r="AE916" s="534" t="str">
        <f>二年级总分</f>
        <v/>
      </c>
      <c r="AF916" s="517" t="str">
        <f>二年级等级</f>
        <v/>
      </c>
    </row>
    <row r="917" spans="1:32">
      <c r="A917" s="476">
        <v>214</v>
      </c>
      <c r="B917" s="477">
        <v>5</v>
      </c>
      <c r="C917" s="586"/>
      <c r="D917" s="587"/>
      <c r="E917" s="586"/>
      <c r="F917" s="473"/>
      <c r="G917" s="608"/>
      <c r="H917" s="475"/>
      <c r="I917" s="613"/>
      <c r="J917" s="614"/>
      <c r="K917" s="614"/>
      <c r="L917" s="649"/>
      <c r="M917" s="644"/>
      <c r="N917" s="505" t="str">
        <f>二年级BMI</f>
        <v/>
      </c>
      <c r="O917" s="499" t="str">
        <f>二年级BMI等级</f>
        <v/>
      </c>
      <c r="P917" s="500" t="str">
        <f>二年级BMI得分</f>
        <v/>
      </c>
      <c r="Q917" s="515" t="str">
        <f>二年级肺活量得分</f>
        <v/>
      </c>
      <c r="R917" s="512" t="str">
        <f>二年级等级</f>
        <v/>
      </c>
      <c r="S917" s="516" t="str">
        <f>二年级50米跑得分</f>
        <v/>
      </c>
      <c r="T917" s="517" t="str">
        <f>二年级等级</f>
        <v/>
      </c>
      <c r="U917" s="516" t="str">
        <f>二年级坐位体前屈得分</f>
        <v/>
      </c>
      <c r="V917" s="517" t="str">
        <f>二年级等级</f>
        <v/>
      </c>
      <c r="W917" s="516" t="str">
        <f>二年级一分钟跳绳得分</f>
        <v/>
      </c>
      <c r="X917" s="517" t="str">
        <f>二年级等级</f>
        <v/>
      </c>
      <c r="Y917" s="515"/>
      <c r="Z917" s="518"/>
      <c r="AA917" s="533"/>
      <c r="AB917" s="515"/>
      <c r="AC917" s="533" t="str">
        <f>二年级跳绳附加分</f>
        <v/>
      </c>
      <c r="AD917" s="534" t="str">
        <f>二年级标准分</f>
        <v/>
      </c>
      <c r="AE917" s="534" t="str">
        <f>二年级总分</f>
        <v/>
      </c>
      <c r="AF917" s="517" t="str">
        <f>二年级等级</f>
        <v/>
      </c>
    </row>
    <row r="918" spans="1:32">
      <c r="A918" s="476">
        <v>214</v>
      </c>
      <c r="B918" s="477">
        <v>6</v>
      </c>
      <c r="C918" s="586"/>
      <c r="D918" s="587"/>
      <c r="E918" s="586"/>
      <c r="F918" s="473"/>
      <c r="G918" s="608"/>
      <c r="H918" s="475"/>
      <c r="I918" s="613"/>
      <c r="J918" s="614"/>
      <c r="K918" s="614"/>
      <c r="L918" s="649"/>
      <c r="M918" s="644"/>
      <c r="N918" s="505" t="str">
        <f>二年级BMI</f>
        <v/>
      </c>
      <c r="O918" s="499" t="str">
        <f>二年级BMI等级</f>
        <v/>
      </c>
      <c r="P918" s="500" t="str">
        <f>二年级BMI得分</f>
        <v/>
      </c>
      <c r="Q918" s="515" t="str">
        <f>二年级肺活量得分</f>
        <v/>
      </c>
      <c r="R918" s="512" t="str">
        <f>二年级等级</f>
        <v/>
      </c>
      <c r="S918" s="516" t="str">
        <f>二年级50米跑得分</f>
        <v/>
      </c>
      <c r="T918" s="517" t="str">
        <f>二年级等级</f>
        <v/>
      </c>
      <c r="U918" s="516" t="str">
        <f>二年级坐位体前屈得分</f>
        <v/>
      </c>
      <c r="V918" s="517" t="str">
        <f>二年级等级</f>
        <v/>
      </c>
      <c r="W918" s="516" t="str">
        <f>二年级一分钟跳绳得分</f>
        <v/>
      </c>
      <c r="X918" s="517" t="str">
        <f>二年级等级</f>
        <v/>
      </c>
      <c r="Y918" s="515"/>
      <c r="Z918" s="518"/>
      <c r="AA918" s="533"/>
      <c r="AB918" s="515"/>
      <c r="AC918" s="533" t="str">
        <f>二年级跳绳附加分</f>
        <v/>
      </c>
      <c r="AD918" s="534" t="str">
        <f>二年级标准分</f>
        <v/>
      </c>
      <c r="AE918" s="534" t="str">
        <f>二年级总分</f>
        <v/>
      </c>
      <c r="AF918" s="517" t="str">
        <f>二年级等级</f>
        <v/>
      </c>
    </row>
    <row r="919" spans="1:32">
      <c r="A919" s="476">
        <v>214</v>
      </c>
      <c r="B919" s="477">
        <v>7</v>
      </c>
      <c r="C919" s="586"/>
      <c r="D919" s="587"/>
      <c r="E919" s="586"/>
      <c r="F919" s="473"/>
      <c r="G919" s="608"/>
      <c r="H919" s="475"/>
      <c r="I919" s="613"/>
      <c r="J919" s="614"/>
      <c r="K919" s="614"/>
      <c r="L919" s="649"/>
      <c r="M919" s="644"/>
      <c r="N919" s="505" t="str">
        <f>二年级BMI</f>
        <v/>
      </c>
      <c r="O919" s="499" t="str">
        <f>二年级BMI等级</f>
        <v/>
      </c>
      <c r="P919" s="500" t="str">
        <f>二年级BMI得分</f>
        <v/>
      </c>
      <c r="Q919" s="515" t="str">
        <f>二年级肺活量得分</f>
        <v/>
      </c>
      <c r="R919" s="512" t="str">
        <f>二年级等级</f>
        <v/>
      </c>
      <c r="S919" s="516" t="str">
        <f>二年级50米跑得分</f>
        <v/>
      </c>
      <c r="T919" s="517" t="str">
        <f>二年级等级</f>
        <v/>
      </c>
      <c r="U919" s="516" t="str">
        <f>二年级坐位体前屈得分</f>
        <v/>
      </c>
      <c r="V919" s="517" t="str">
        <f>二年级等级</f>
        <v/>
      </c>
      <c r="W919" s="516" t="str">
        <f>二年级一分钟跳绳得分</f>
        <v/>
      </c>
      <c r="X919" s="517" t="str">
        <f>二年级等级</f>
        <v/>
      </c>
      <c r="Y919" s="515"/>
      <c r="Z919" s="518"/>
      <c r="AA919" s="533"/>
      <c r="AB919" s="515"/>
      <c r="AC919" s="533" t="str">
        <f>二年级跳绳附加分</f>
        <v/>
      </c>
      <c r="AD919" s="534" t="str">
        <f>二年级标准分</f>
        <v/>
      </c>
      <c r="AE919" s="534" t="str">
        <f>二年级总分</f>
        <v/>
      </c>
      <c r="AF919" s="517" t="str">
        <f>二年级等级</f>
        <v/>
      </c>
    </row>
    <row r="920" spans="1:32">
      <c r="A920" s="476">
        <v>214</v>
      </c>
      <c r="B920" s="477">
        <v>8</v>
      </c>
      <c r="C920" s="586"/>
      <c r="D920" s="587"/>
      <c r="E920" s="586"/>
      <c r="F920" s="473"/>
      <c r="G920" s="608"/>
      <c r="H920" s="475"/>
      <c r="I920" s="613"/>
      <c r="J920" s="614"/>
      <c r="K920" s="614"/>
      <c r="L920" s="649"/>
      <c r="M920" s="644"/>
      <c r="N920" s="505" t="str">
        <f>二年级BMI</f>
        <v/>
      </c>
      <c r="O920" s="499" t="str">
        <f>二年级BMI等级</f>
        <v/>
      </c>
      <c r="P920" s="500" t="str">
        <f>二年级BMI得分</f>
        <v/>
      </c>
      <c r="Q920" s="515" t="str">
        <f>二年级肺活量得分</f>
        <v/>
      </c>
      <c r="R920" s="512" t="str">
        <f>二年级等级</f>
        <v/>
      </c>
      <c r="S920" s="516" t="str">
        <f>二年级50米跑得分</f>
        <v/>
      </c>
      <c r="T920" s="517" t="str">
        <f>二年级等级</f>
        <v/>
      </c>
      <c r="U920" s="516" t="str">
        <f>二年级坐位体前屈得分</f>
        <v/>
      </c>
      <c r="V920" s="517" t="str">
        <f>二年级等级</f>
        <v/>
      </c>
      <c r="W920" s="516" t="str">
        <f>二年级一分钟跳绳得分</f>
        <v/>
      </c>
      <c r="X920" s="517" t="str">
        <f>二年级等级</f>
        <v/>
      </c>
      <c r="Y920" s="515"/>
      <c r="Z920" s="518"/>
      <c r="AA920" s="533"/>
      <c r="AB920" s="515"/>
      <c r="AC920" s="533" t="str">
        <f>二年级跳绳附加分</f>
        <v/>
      </c>
      <c r="AD920" s="534" t="str">
        <f>二年级标准分</f>
        <v/>
      </c>
      <c r="AE920" s="534" t="str">
        <f>二年级总分</f>
        <v/>
      </c>
      <c r="AF920" s="517" t="str">
        <f>二年级等级</f>
        <v/>
      </c>
    </row>
    <row r="921" spans="1:32">
      <c r="A921" s="476">
        <v>214</v>
      </c>
      <c r="B921" s="477">
        <v>9</v>
      </c>
      <c r="C921" s="586"/>
      <c r="D921" s="587"/>
      <c r="E921" s="586"/>
      <c r="F921" s="473"/>
      <c r="G921" s="608"/>
      <c r="H921" s="475"/>
      <c r="I921" s="613"/>
      <c r="J921" s="614"/>
      <c r="K921" s="614"/>
      <c r="L921" s="649"/>
      <c r="M921" s="644"/>
      <c r="N921" s="505" t="str">
        <f>二年级BMI</f>
        <v/>
      </c>
      <c r="O921" s="499" t="str">
        <f>二年级BMI等级</f>
        <v/>
      </c>
      <c r="P921" s="500" t="str">
        <f>二年级BMI得分</f>
        <v/>
      </c>
      <c r="Q921" s="515" t="str">
        <f>二年级肺活量得分</f>
        <v/>
      </c>
      <c r="R921" s="512" t="str">
        <f>二年级等级</f>
        <v/>
      </c>
      <c r="S921" s="516" t="str">
        <f>二年级50米跑得分</f>
        <v/>
      </c>
      <c r="T921" s="517" t="str">
        <f>二年级等级</f>
        <v/>
      </c>
      <c r="U921" s="516" t="str">
        <f>二年级坐位体前屈得分</f>
        <v/>
      </c>
      <c r="V921" s="517" t="str">
        <f>二年级等级</f>
        <v/>
      </c>
      <c r="W921" s="516" t="str">
        <f>二年级一分钟跳绳得分</f>
        <v/>
      </c>
      <c r="X921" s="517" t="str">
        <f>二年级等级</f>
        <v/>
      </c>
      <c r="Y921" s="515"/>
      <c r="Z921" s="518"/>
      <c r="AA921" s="533"/>
      <c r="AB921" s="515"/>
      <c r="AC921" s="533" t="str">
        <f>二年级跳绳附加分</f>
        <v/>
      </c>
      <c r="AD921" s="534" t="str">
        <f>二年级标准分</f>
        <v/>
      </c>
      <c r="AE921" s="534" t="str">
        <f>二年级总分</f>
        <v/>
      </c>
      <c r="AF921" s="517" t="str">
        <f>二年级等级</f>
        <v/>
      </c>
    </row>
    <row r="922" spans="1:32">
      <c r="A922" s="476">
        <v>214</v>
      </c>
      <c r="B922" s="477">
        <v>10</v>
      </c>
      <c r="C922" s="586"/>
      <c r="D922" s="587"/>
      <c r="E922" s="586"/>
      <c r="F922" s="473"/>
      <c r="G922" s="608"/>
      <c r="H922" s="475"/>
      <c r="I922" s="613"/>
      <c r="J922" s="614"/>
      <c r="K922" s="614"/>
      <c r="L922" s="649"/>
      <c r="M922" s="644"/>
      <c r="N922" s="505" t="str">
        <f>二年级BMI</f>
        <v/>
      </c>
      <c r="O922" s="499" t="str">
        <f>二年级BMI等级</f>
        <v/>
      </c>
      <c r="P922" s="500" t="str">
        <f>二年级BMI得分</f>
        <v/>
      </c>
      <c r="Q922" s="515" t="str">
        <f>二年级肺活量得分</f>
        <v/>
      </c>
      <c r="R922" s="512" t="str">
        <f>二年级等级</f>
        <v/>
      </c>
      <c r="S922" s="516" t="str">
        <f>二年级50米跑得分</f>
        <v/>
      </c>
      <c r="T922" s="517" t="str">
        <f>二年级等级</f>
        <v/>
      </c>
      <c r="U922" s="516" t="str">
        <f>二年级坐位体前屈得分</f>
        <v/>
      </c>
      <c r="V922" s="517" t="str">
        <f>二年级等级</f>
        <v/>
      </c>
      <c r="W922" s="516" t="str">
        <f>二年级一分钟跳绳得分</f>
        <v/>
      </c>
      <c r="X922" s="517" t="str">
        <f>二年级等级</f>
        <v/>
      </c>
      <c r="Y922" s="515"/>
      <c r="Z922" s="518"/>
      <c r="AA922" s="533"/>
      <c r="AB922" s="515"/>
      <c r="AC922" s="533" t="str">
        <f>二年级跳绳附加分</f>
        <v/>
      </c>
      <c r="AD922" s="534" t="str">
        <f>二年级标准分</f>
        <v/>
      </c>
      <c r="AE922" s="534" t="str">
        <f>二年级总分</f>
        <v/>
      </c>
      <c r="AF922" s="517" t="str">
        <f>二年级等级</f>
        <v/>
      </c>
    </row>
    <row r="923" spans="1:32">
      <c r="A923" s="476">
        <v>214</v>
      </c>
      <c r="B923" s="477">
        <v>11</v>
      </c>
      <c r="C923" s="586"/>
      <c r="D923" s="587"/>
      <c r="E923" s="586"/>
      <c r="F923" s="473"/>
      <c r="G923" s="608"/>
      <c r="H923" s="475"/>
      <c r="I923" s="613"/>
      <c r="J923" s="614"/>
      <c r="K923" s="614"/>
      <c r="L923" s="649"/>
      <c r="M923" s="644"/>
      <c r="N923" s="505" t="str">
        <f>二年级BMI</f>
        <v/>
      </c>
      <c r="O923" s="499" t="str">
        <f>二年级BMI等级</f>
        <v/>
      </c>
      <c r="P923" s="500" t="str">
        <f>二年级BMI得分</f>
        <v/>
      </c>
      <c r="Q923" s="515" t="str">
        <f>二年级肺活量得分</f>
        <v/>
      </c>
      <c r="R923" s="512" t="str">
        <f>二年级等级</f>
        <v/>
      </c>
      <c r="S923" s="516" t="str">
        <f>二年级50米跑得分</f>
        <v/>
      </c>
      <c r="T923" s="517" t="str">
        <f>二年级等级</f>
        <v/>
      </c>
      <c r="U923" s="516" t="str">
        <f>二年级坐位体前屈得分</f>
        <v/>
      </c>
      <c r="V923" s="517" t="str">
        <f>二年级等级</f>
        <v/>
      </c>
      <c r="W923" s="516" t="str">
        <f>二年级一分钟跳绳得分</f>
        <v/>
      </c>
      <c r="X923" s="517" t="str">
        <f>二年级等级</f>
        <v/>
      </c>
      <c r="Y923" s="515"/>
      <c r="Z923" s="518"/>
      <c r="AA923" s="533"/>
      <c r="AB923" s="515"/>
      <c r="AC923" s="533" t="str">
        <f>二年级跳绳附加分</f>
        <v/>
      </c>
      <c r="AD923" s="534" t="str">
        <f>二年级标准分</f>
        <v/>
      </c>
      <c r="AE923" s="534" t="str">
        <f>二年级总分</f>
        <v/>
      </c>
      <c r="AF923" s="517" t="str">
        <f>二年级等级</f>
        <v/>
      </c>
    </row>
    <row r="924" spans="1:32">
      <c r="A924" s="476">
        <v>214</v>
      </c>
      <c r="B924" s="477">
        <v>12</v>
      </c>
      <c r="C924" s="586"/>
      <c r="D924" s="587"/>
      <c r="E924" s="586"/>
      <c r="F924" s="473"/>
      <c r="G924" s="608"/>
      <c r="H924" s="475"/>
      <c r="I924" s="613"/>
      <c r="J924" s="614"/>
      <c r="K924" s="614"/>
      <c r="L924" s="649"/>
      <c r="M924" s="644"/>
      <c r="N924" s="505" t="str">
        <f>二年级BMI</f>
        <v/>
      </c>
      <c r="O924" s="499" t="str">
        <f>二年级BMI等级</f>
        <v/>
      </c>
      <c r="P924" s="500" t="str">
        <f>二年级BMI得分</f>
        <v/>
      </c>
      <c r="Q924" s="515" t="str">
        <f>二年级肺活量得分</f>
        <v/>
      </c>
      <c r="R924" s="512" t="str">
        <f>二年级等级</f>
        <v/>
      </c>
      <c r="S924" s="516" t="str">
        <f>二年级50米跑得分</f>
        <v/>
      </c>
      <c r="T924" s="517" t="str">
        <f>二年级等级</f>
        <v/>
      </c>
      <c r="U924" s="516" t="str">
        <f>二年级坐位体前屈得分</f>
        <v/>
      </c>
      <c r="V924" s="517" t="str">
        <f>二年级等级</f>
        <v/>
      </c>
      <c r="W924" s="516" t="str">
        <f>二年级一分钟跳绳得分</f>
        <v/>
      </c>
      <c r="X924" s="517" t="str">
        <f>二年级等级</f>
        <v/>
      </c>
      <c r="Y924" s="515"/>
      <c r="Z924" s="518"/>
      <c r="AA924" s="533"/>
      <c r="AB924" s="515"/>
      <c r="AC924" s="533" t="str">
        <f>二年级跳绳附加分</f>
        <v/>
      </c>
      <c r="AD924" s="534" t="str">
        <f>二年级标准分</f>
        <v/>
      </c>
      <c r="AE924" s="534" t="str">
        <f>二年级总分</f>
        <v/>
      </c>
      <c r="AF924" s="517" t="str">
        <f>二年级等级</f>
        <v/>
      </c>
    </row>
    <row r="925" spans="1:32">
      <c r="A925" s="476">
        <v>214</v>
      </c>
      <c r="B925" s="477">
        <v>13</v>
      </c>
      <c r="C925" s="586"/>
      <c r="D925" s="587"/>
      <c r="E925" s="586"/>
      <c r="F925" s="609"/>
      <c r="G925" s="608"/>
      <c r="H925" s="475"/>
      <c r="I925" s="613"/>
      <c r="J925" s="614"/>
      <c r="K925" s="614"/>
      <c r="L925" s="649"/>
      <c r="M925" s="644"/>
      <c r="N925" s="505" t="str">
        <f>二年级BMI</f>
        <v/>
      </c>
      <c r="O925" s="499" t="str">
        <f>二年级BMI等级</f>
        <v/>
      </c>
      <c r="P925" s="500" t="str">
        <f>二年级BMI得分</f>
        <v/>
      </c>
      <c r="Q925" s="515" t="str">
        <f>二年级肺活量得分</f>
        <v/>
      </c>
      <c r="R925" s="512" t="str">
        <f>二年级等级</f>
        <v/>
      </c>
      <c r="S925" s="516" t="str">
        <f>二年级50米跑得分</f>
        <v/>
      </c>
      <c r="T925" s="517" t="str">
        <f>二年级等级</f>
        <v/>
      </c>
      <c r="U925" s="516" t="str">
        <f>二年级坐位体前屈得分</f>
        <v/>
      </c>
      <c r="V925" s="517" t="str">
        <f>二年级等级</f>
        <v/>
      </c>
      <c r="W925" s="516" t="str">
        <f>二年级一分钟跳绳得分</f>
        <v/>
      </c>
      <c r="X925" s="517" t="str">
        <f>二年级等级</f>
        <v/>
      </c>
      <c r="Y925" s="515"/>
      <c r="Z925" s="518"/>
      <c r="AA925" s="533"/>
      <c r="AB925" s="515"/>
      <c r="AC925" s="533" t="str">
        <f>二年级跳绳附加分</f>
        <v/>
      </c>
      <c r="AD925" s="534" t="str">
        <f>二年级标准分</f>
        <v/>
      </c>
      <c r="AE925" s="534" t="str">
        <f>二年级总分</f>
        <v/>
      </c>
      <c r="AF925" s="517" t="str">
        <f>二年级等级</f>
        <v/>
      </c>
    </row>
    <row r="926" spans="1:32">
      <c r="A926" s="476">
        <v>214</v>
      </c>
      <c r="B926" s="477">
        <v>14</v>
      </c>
      <c r="C926" s="586"/>
      <c r="D926" s="587"/>
      <c r="E926" s="586"/>
      <c r="F926" s="609"/>
      <c r="G926" s="608"/>
      <c r="H926" s="475"/>
      <c r="I926" s="613"/>
      <c r="J926" s="614"/>
      <c r="K926" s="614"/>
      <c r="L926" s="649"/>
      <c r="M926" s="644"/>
      <c r="N926" s="505" t="str">
        <f>二年级BMI</f>
        <v/>
      </c>
      <c r="O926" s="499" t="str">
        <f>二年级BMI等级</f>
        <v/>
      </c>
      <c r="P926" s="500" t="str">
        <f>二年级BMI得分</f>
        <v/>
      </c>
      <c r="Q926" s="515" t="str">
        <f>二年级肺活量得分</f>
        <v/>
      </c>
      <c r="R926" s="512" t="str">
        <f>二年级等级</f>
        <v/>
      </c>
      <c r="S926" s="516" t="str">
        <f>二年级50米跑得分</f>
        <v/>
      </c>
      <c r="T926" s="517" t="str">
        <f>二年级等级</f>
        <v/>
      </c>
      <c r="U926" s="516" t="str">
        <f>二年级坐位体前屈得分</f>
        <v/>
      </c>
      <c r="V926" s="517" t="str">
        <f>二年级等级</f>
        <v/>
      </c>
      <c r="W926" s="516" t="str">
        <f>二年级一分钟跳绳得分</f>
        <v/>
      </c>
      <c r="X926" s="517" t="str">
        <f>二年级等级</f>
        <v/>
      </c>
      <c r="Y926" s="515"/>
      <c r="Z926" s="518"/>
      <c r="AA926" s="533"/>
      <c r="AB926" s="515"/>
      <c r="AC926" s="533" t="str">
        <f>二年级跳绳附加分</f>
        <v/>
      </c>
      <c r="AD926" s="534" t="str">
        <f>二年级标准分</f>
        <v/>
      </c>
      <c r="AE926" s="534" t="str">
        <f>二年级总分</f>
        <v/>
      </c>
      <c r="AF926" s="517" t="str">
        <f>二年级等级</f>
        <v/>
      </c>
    </row>
    <row r="927" spans="1:32">
      <c r="A927" s="476">
        <v>214</v>
      </c>
      <c r="B927" s="477">
        <v>15</v>
      </c>
      <c r="C927" s="586"/>
      <c r="D927" s="587"/>
      <c r="E927" s="586"/>
      <c r="F927" s="609"/>
      <c r="G927" s="608"/>
      <c r="H927" s="475"/>
      <c r="I927" s="613"/>
      <c r="J927" s="614"/>
      <c r="K927" s="614"/>
      <c r="L927" s="649"/>
      <c r="M927" s="644"/>
      <c r="N927" s="505" t="str">
        <f>二年级BMI</f>
        <v/>
      </c>
      <c r="O927" s="499" t="str">
        <f>二年级BMI等级</f>
        <v/>
      </c>
      <c r="P927" s="500" t="str">
        <f>二年级BMI得分</f>
        <v/>
      </c>
      <c r="Q927" s="515" t="str">
        <f>二年级肺活量得分</f>
        <v/>
      </c>
      <c r="R927" s="512" t="str">
        <f>二年级等级</f>
        <v/>
      </c>
      <c r="S927" s="516" t="str">
        <f>二年级50米跑得分</f>
        <v/>
      </c>
      <c r="T927" s="517" t="str">
        <f>二年级等级</f>
        <v/>
      </c>
      <c r="U927" s="516" t="str">
        <f>二年级坐位体前屈得分</f>
        <v/>
      </c>
      <c r="V927" s="517" t="str">
        <f>二年级等级</f>
        <v/>
      </c>
      <c r="W927" s="516" t="str">
        <f>二年级一分钟跳绳得分</f>
        <v/>
      </c>
      <c r="X927" s="517" t="str">
        <f>二年级等级</f>
        <v/>
      </c>
      <c r="Y927" s="515"/>
      <c r="Z927" s="518"/>
      <c r="AA927" s="533"/>
      <c r="AB927" s="515"/>
      <c r="AC927" s="533" t="str">
        <f>二年级跳绳附加分</f>
        <v/>
      </c>
      <c r="AD927" s="534" t="str">
        <f>二年级标准分</f>
        <v/>
      </c>
      <c r="AE927" s="534" t="str">
        <f>二年级总分</f>
        <v/>
      </c>
      <c r="AF927" s="517" t="str">
        <f>二年级等级</f>
        <v/>
      </c>
    </row>
    <row r="928" spans="1:32">
      <c r="A928" s="476">
        <v>214</v>
      </c>
      <c r="B928" s="477">
        <v>16</v>
      </c>
      <c r="C928" s="586"/>
      <c r="D928" s="587"/>
      <c r="E928" s="586"/>
      <c r="F928" s="609"/>
      <c r="G928" s="608"/>
      <c r="H928" s="475"/>
      <c r="I928" s="613"/>
      <c r="J928" s="614"/>
      <c r="K928" s="614"/>
      <c r="L928" s="649"/>
      <c r="M928" s="644"/>
      <c r="N928" s="505" t="str">
        <f>二年级BMI</f>
        <v/>
      </c>
      <c r="O928" s="499" t="str">
        <f>二年级BMI等级</f>
        <v/>
      </c>
      <c r="P928" s="500" t="str">
        <f>二年级BMI得分</f>
        <v/>
      </c>
      <c r="Q928" s="515" t="str">
        <f>二年级肺活量得分</f>
        <v/>
      </c>
      <c r="R928" s="512" t="str">
        <f>二年级等级</f>
        <v/>
      </c>
      <c r="S928" s="516" t="str">
        <f>二年级50米跑得分</f>
        <v/>
      </c>
      <c r="T928" s="517" t="str">
        <f>二年级等级</f>
        <v/>
      </c>
      <c r="U928" s="516" t="str">
        <f>二年级坐位体前屈得分</f>
        <v/>
      </c>
      <c r="V928" s="517" t="str">
        <f>二年级等级</f>
        <v/>
      </c>
      <c r="W928" s="516" t="str">
        <f>二年级一分钟跳绳得分</f>
        <v/>
      </c>
      <c r="X928" s="517" t="str">
        <f>二年级等级</f>
        <v/>
      </c>
      <c r="Y928" s="515"/>
      <c r="Z928" s="518"/>
      <c r="AA928" s="533"/>
      <c r="AB928" s="515"/>
      <c r="AC928" s="533" t="str">
        <f>二年级跳绳附加分</f>
        <v/>
      </c>
      <c r="AD928" s="534" t="str">
        <f>二年级标准分</f>
        <v/>
      </c>
      <c r="AE928" s="534" t="str">
        <f>二年级总分</f>
        <v/>
      </c>
      <c r="AF928" s="517" t="str">
        <f>二年级等级</f>
        <v/>
      </c>
    </row>
    <row r="929" spans="1:32">
      <c r="A929" s="476">
        <v>214</v>
      </c>
      <c r="B929" s="477">
        <v>17</v>
      </c>
      <c r="C929" s="586"/>
      <c r="D929" s="587"/>
      <c r="E929" s="586"/>
      <c r="F929" s="609"/>
      <c r="G929" s="608"/>
      <c r="H929" s="475"/>
      <c r="I929" s="613"/>
      <c r="J929" s="614"/>
      <c r="K929" s="614"/>
      <c r="L929" s="649"/>
      <c r="M929" s="644"/>
      <c r="N929" s="505" t="str">
        <f>二年级BMI</f>
        <v/>
      </c>
      <c r="O929" s="499" t="str">
        <f>二年级BMI等级</f>
        <v/>
      </c>
      <c r="P929" s="500" t="str">
        <f>二年级BMI得分</f>
        <v/>
      </c>
      <c r="Q929" s="515" t="str">
        <f>二年级肺活量得分</f>
        <v/>
      </c>
      <c r="R929" s="512" t="str">
        <f>二年级等级</f>
        <v/>
      </c>
      <c r="S929" s="516" t="str">
        <f>二年级50米跑得分</f>
        <v/>
      </c>
      <c r="T929" s="517" t="str">
        <f>二年级等级</f>
        <v/>
      </c>
      <c r="U929" s="516" t="str">
        <f>二年级坐位体前屈得分</f>
        <v/>
      </c>
      <c r="V929" s="517" t="str">
        <f>二年级等级</f>
        <v/>
      </c>
      <c r="W929" s="516" t="str">
        <f>二年级一分钟跳绳得分</f>
        <v/>
      </c>
      <c r="X929" s="517" t="str">
        <f>二年级等级</f>
        <v/>
      </c>
      <c r="Y929" s="515"/>
      <c r="Z929" s="518"/>
      <c r="AA929" s="533"/>
      <c r="AB929" s="515"/>
      <c r="AC929" s="533" t="str">
        <f>二年级跳绳附加分</f>
        <v/>
      </c>
      <c r="AD929" s="534" t="str">
        <f>二年级标准分</f>
        <v/>
      </c>
      <c r="AE929" s="534" t="str">
        <f>二年级总分</f>
        <v/>
      </c>
      <c r="AF929" s="517" t="str">
        <f>二年级等级</f>
        <v/>
      </c>
    </row>
    <row r="930" spans="1:32">
      <c r="A930" s="476">
        <v>214</v>
      </c>
      <c r="B930" s="477">
        <v>18</v>
      </c>
      <c r="C930" s="586"/>
      <c r="D930" s="587"/>
      <c r="E930" s="586"/>
      <c r="F930" s="609"/>
      <c r="G930" s="608"/>
      <c r="H930" s="475"/>
      <c r="I930" s="613"/>
      <c r="J930" s="614"/>
      <c r="K930" s="614"/>
      <c r="L930" s="649"/>
      <c r="M930" s="644"/>
      <c r="N930" s="505" t="str">
        <f>二年级BMI</f>
        <v/>
      </c>
      <c r="O930" s="499" t="str">
        <f>二年级BMI等级</f>
        <v/>
      </c>
      <c r="P930" s="500" t="str">
        <f>二年级BMI得分</f>
        <v/>
      </c>
      <c r="Q930" s="515" t="str">
        <f>二年级肺活量得分</f>
        <v/>
      </c>
      <c r="R930" s="512" t="str">
        <f>二年级等级</f>
        <v/>
      </c>
      <c r="S930" s="516" t="str">
        <f>二年级50米跑得分</f>
        <v/>
      </c>
      <c r="T930" s="517" t="str">
        <f>二年级等级</f>
        <v/>
      </c>
      <c r="U930" s="516" t="str">
        <f>二年级坐位体前屈得分</f>
        <v/>
      </c>
      <c r="V930" s="517" t="str">
        <f>二年级等级</f>
        <v/>
      </c>
      <c r="W930" s="516" t="str">
        <f>二年级一分钟跳绳得分</f>
        <v/>
      </c>
      <c r="X930" s="517" t="str">
        <f>二年级等级</f>
        <v/>
      </c>
      <c r="Y930" s="515"/>
      <c r="Z930" s="518"/>
      <c r="AA930" s="533"/>
      <c r="AB930" s="515"/>
      <c r="AC930" s="533" t="str">
        <f>二年级跳绳附加分</f>
        <v/>
      </c>
      <c r="AD930" s="534" t="str">
        <f>二年级标准分</f>
        <v/>
      </c>
      <c r="AE930" s="534" t="str">
        <f>二年级总分</f>
        <v/>
      </c>
      <c r="AF930" s="517" t="str">
        <f>二年级等级</f>
        <v/>
      </c>
    </row>
    <row r="931" spans="1:32">
      <c r="A931" s="476">
        <v>214</v>
      </c>
      <c r="B931" s="477">
        <v>19</v>
      </c>
      <c r="C931" s="586"/>
      <c r="D931" s="587"/>
      <c r="E931" s="586"/>
      <c r="F931" s="609"/>
      <c r="G931" s="608"/>
      <c r="H931" s="475"/>
      <c r="I931" s="613"/>
      <c r="J931" s="614"/>
      <c r="K931" s="614"/>
      <c r="L931" s="649"/>
      <c r="M931" s="644"/>
      <c r="N931" s="505" t="str">
        <f>二年级BMI</f>
        <v/>
      </c>
      <c r="O931" s="499" t="str">
        <f>二年级BMI等级</f>
        <v/>
      </c>
      <c r="P931" s="500" t="str">
        <f>二年级BMI得分</f>
        <v/>
      </c>
      <c r="Q931" s="515" t="str">
        <f>二年级肺活量得分</f>
        <v/>
      </c>
      <c r="R931" s="512" t="str">
        <f>二年级等级</f>
        <v/>
      </c>
      <c r="S931" s="516" t="str">
        <f>二年级50米跑得分</f>
        <v/>
      </c>
      <c r="T931" s="517" t="str">
        <f>二年级等级</f>
        <v/>
      </c>
      <c r="U931" s="516" t="str">
        <f>二年级坐位体前屈得分</f>
        <v/>
      </c>
      <c r="V931" s="517" t="str">
        <f>二年级等级</f>
        <v/>
      </c>
      <c r="W931" s="516" t="str">
        <f>二年级一分钟跳绳得分</f>
        <v/>
      </c>
      <c r="X931" s="517" t="str">
        <f>二年级等级</f>
        <v/>
      </c>
      <c r="Y931" s="515"/>
      <c r="Z931" s="518"/>
      <c r="AA931" s="533"/>
      <c r="AB931" s="515"/>
      <c r="AC931" s="533" t="str">
        <f>二年级跳绳附加分</f>
        <v/>
      </c>
      <c r="AD931" s="534" t="str">
        <f>二年级标准分</f>
        <v/>
      </c>
      <c r="AE931" s="534" t="str">
        <f>二年级总分</f>
        <v/>
      </c>
      <c r="AF931" s="517" t="str">
        <f>二年级等级</f>
        <v/>
      </c>
    </row>
    <row r="932" spans="1:32">
      <c r="A932" s="476">
        <v>214</v>
      </c>
      <c r="B932" s="477">
        <v>20</v>
      </c>
      <c r="C932" s="586"/>
      <c r="D932" s="587"/>
      <c r="E932" s="586"/>
      <c r="F932" s="609"/>
      <c r="G932" s="608"/>
      <c r="H932" s="475"/>
      <c r="I932" s="613"/>
      <c r="J932" s="614"/>
      <c r="K932" s="614"/>
      <c r="L932" s="649"/>
      <c r="M932" s="644"/>
      <c r="N932" s="505" t="str">
        <f>二年级BMI</f>
        <v/>
      </c>
      <c r="O932" s="499" t="str">
        <f>二年级BMI等级</f>
        <v/>
      </c>
      <c r="P932" s="500" t="str">
        <f>二年级BMI得分</f>
        <v/>
      </c>
      <c r="Q932" s="515" t="str">
        <f>二年级肺活量得分</f>
        <v/>
      </c>
      <c r="R932" s="512" t="str">
        <f>二年级等级</f>
        <v/>
      </c>
      <c r="S932" s="516" t="str">
        <f>二年级50米跑得分</f>
        <v/>
      </c>
      <c r="T932" s="517" t="str">
        <f>二年级等级</f>
        <v/>
      </c>
      <c r="U932" s="516" t="str">
        <f>二年级坐位体前屈得分</f>
        <v/>
      </c>
      <c r="V932" s="517" t="str">
        <f>二年级等级</f>
        <v/>
      </c>
      <c r="W932" s="516" t="str">
        <f>二年级一分钟跳绳得分</f>
        <v/>
      </c>
      <c r="X932" s="517" t="str">
        <f>二年级等级</f>
        <v/>
      </c>
      <c r="Y932" s="515"/>
      <c r="Z932" s="518"/>
      <c r="AA932" s="533"/>
      <c r="AB932" s="515"/>
      <c r="AC932" s="533" t="str">
        <f>二年级跳绳附加分</f>
        <v/>
      </c>
      <c r="AD932" s="534" t="str">
        <f>二年级标准分</f>
        <v/>
      </c>
      <c r="AE932" s="534" t="str">
        <f>二年级总分</f>
        <v/>
      </c>
      <c r="AF932" s="517" t="str">
        <f>二年级等级</f>
        <v/>
      </c>
    </row>
    <row r="933" spans="1:32">
      <c r="A933" s="476">
        <v>214</v>
      </c>
      <c r="B933" s="477">
        <v>21</v>
      </c>
      <c r="C933" s="604"/>
      <c r="D933" s="605"/>
      <c r="E933" s="593"/>
      <c r="F933" s="473"/>
      <c r="G933" s="608"/>
      <c r="H933" s="475"/>
      <c r="I933" s="621"/>
      <c r="J933" s="622"/>
      <c r="K933" s="622"/>
      <c r="L933" s="648"/>
      <c r="M933" s="643"/>
      <c r="N933" s="498" t="str">
        <f>二年级BMI</f>
        <v/>
      </c>
      <c r="O933" s="499" t="str">
        <f>二年级BMI等级</f>
        <v/>
      </c>
      <c r="P933" s="500" t="str">
        <f>二年级BMI得分</f>
        <v/>
      </c>
      <c r="Q933" s="515" t="str">
        <f>二年级肺活量得分</f>
        <v/>
      </c>
      <c r="R933" s="512" t="str">
        <f>二年级等级</f>
        <v/>
      </c>
      <c r="S933" s="516" t="str">
        <f>二年级50米跑得分</f>
        <v/>
      </c>
      <c r="T933" s="512" t="str">
        <f>二年级等级</f>
        <v/>
      </c>
      <c r="U933" s="516" t="str">
        <f>二年级坐位体前屈得分</f>
        <v/>
      </c>
      <c r="V933" s="512" t="str">
        <f>二年级等级</f>
        <v/>
      </c>
      <c r="W933" s="516" t="str">
        <f>二年级一分钟跳绳得分</f>
        <v/>
      </c>
      <c r="X933" s="512" t="str">
        <f>二年级等级</f>
        <v/>
      </c>
      <c r="Y933" s="511"/>
      <c r="Z933" s="514"/>
      <c r="AA933" s="530"/>
      <c r="AB933" s="511"/>
      <c r="AC933" s="530" t="str">
        <f>二年级跳绳附加分</f>
        <v/>
      </c>
      <c r="AD933" s="534" t="str">
        <f>二年级标准分</f>
        <v/>
      </c>
      <c r="AE933" s="531" t="str">
        <f>二年级总分</f>
        <v/>
      </c>
      <c r="AF933" s="512" t="str">
        <f>二年级等级</f>
        <v/>
      </c>
    </row>
    <row r="934" spans="1:32">
      <c r="A934" s="476">
        <v>214</v>
      </c>
      <c r="B934" s="477">
        <v>22</v>
      </c>
      <c r="C934" s="586"/>
      <c r="D934" s="594"/>
      <c r="E934" s="593"/>
      <c r="F934" s="473"/>
      <c r="G934" s="608"/>
      <c r="H934" s="475"/>
      <c r="I934" s="613"/>
      <c r="J934" s="614"/>
      <c r="K934" s="622"/>
      <c r="L934" s="649"/>
      <c r="M934" s="644"/>
      <c r="N934" s="505" t="str">
        <f>二年级BMI</f>
        <v/>
      </c>
      <c r="O934" s="499" t="str">
        <f>二年级BMI等级</f>
        <v/>
      </c>
      <c r="P934" s="500" t="str">
        <f>二年级BMI得分</f>
        <v/>
      </c>
      <c r="Q934" s="515" t="str">
        <f>二年级肺活量得分</f>
        <v/>
      </c>
      <c r="R934" s="512" t="str">
        <f>二年级等级</f>
        <v/>
      </c>
      <c r="S934" s="516" t="str">
        <f>二年级50米跑得分</f>
        <v/>
      </c>
      <c r="T934" s="512" t="str">
        <f>二年级等级</f>
        <v/>
      </c>
      <c r="U934" s="516" t="str">
        <f>二年级坐位体前屈得分</f>
        <v/>
      </c>
      <c r="V934" s="517" t="str">
        <f>二年级等级</f>
        <v/>
      </c>
      <c r="W934" s="516" t="str">
        <f>二年级一分钟跳绳得分</f>
        <v/>
      </c>
      <c r="X934" s="517" t="str">
        <f>二年级等级</f>
        <v/>
      </c>
      <c r="Y934" s="515"/>
      <c r="Z934" s="518"/>
      <c r="AA934" s="533"/>
      <c r="AB934" s="515"/>
      <c r="AC934" s="533" t="str">
        <f>二年级跳绳附加分</f>
        <v/>
      </c>
      <c r="AD934" s="534" t="str">
        <f>二年级标准分</f>
        <v/>
      </c>
      <c r="AE934" s="534" t="str">
        <f>二年级总分</f>
        <v/>
      </c>
      <c r="AF934" s="517" t="str">
        <f>二年级等级</f>
        <v/>
      </c>
    </row>
    <row r="935" spans="1:32">
      <c r="A935" s="476">
        <v>214</v>
      </c>
      <c r="B935" s="477">
        <v>23</v>
      </c>
      <c r="C935" s="586"/>
      <c r="D935" s="594"/>
      <c r="E935" s="593"/>
      <c r="F935" s="473"/>
      <c r="G935" s="608"/>
      <c r="H935" s="475"/>
      <c r="I935" s="613"/>
      <c r="J935" s="614"/>
      <c r="K935" s="622"/>
      <c r="L935" s="649"/>
      <c r="M935" s="644"/>
      <c r="N935" s="505" t="str">
        <f>二年级BMI</f>
        <v/>
      </c>
      <c r="O935" s="499" t="str">
        <f>二年级BMI等级</f>
        <v/>
      </c>
      <c r="P935" s="500" t="str">
        <f>二年级BMI得分</f>
        <v/>
      </c>
      <c r="Q935" s="515" t="str">
        <f>二年级肺活量得分</f>
        <v/>
      </c>
      <c r="R935" s="512" t="str">
        <f>二年级等级</f>
        <v/>
      </c>
      <c r="S935" s="516" t="str">
        <f>二年级50米跑得分</f>
        <v/>
      </c>
      <c r="T935" s="512" t="str">
        <f>二年级等级</f>
        <v/>
      </c>
      <c r="U935" s="516" t="str">
        <f>二年级坐位体前屈得分</f>
        <v/>
      </c>
      <c r="V935" s="517" t="str">
        <f>二年级等级</f>
        <v/>
      </c>
      <c r="W935" s="516" t="str">
        <f>二年级一分钟跳绳得分</f>
        <v/>
      </c>
      <c r="X935" s="517" t="str">
        <f>二年级等级</f>
        <v/>
      </c>
      <c r="Y935" s="515"/>
      <c r="Z935" s="518"/>
      <c r="AA935" s="533"/>
      <c r="AB935" s="515"/>
      <c r="AC935" s="533" t="str">
        <f>二年级跳绳附加分</f>
        <v/>
      </c>
      <c r="AD935" s="534" t="str">
        <f>二年级标准分</f>
        <v/>
      </c>
      <c r="AE935" s="534" t="str">
        <f>二年级总分</f>
        <v/>
      </c>
      <c r="AF935" s="517" t="str">
        <f>二年级等级</f>
        <v/>
      </c>
    </row>
    <row r="936" spans="1:32">
      <c r="A936" s="476">
        <v>214</v>
      </c>
      <c r="B936" s="477">
        <v>24</v>
      </c>
      <c r="C936" s="586"/>
      <c r="D936" s="594"/>
      <c r="E936" s="593"/>
      <c r="F936" s="473"/>
      <c r="G936" s="612"/>
      <c r="H936" s="475"/>
      <c r="I936" s="613"/>
      <c r="J936" s="614"/>
      <c r="K936" s="622"/>
      <c r="L936" s="649"/>
      <c r="M936" s="644"/>
      <c r="N936" s="505" t="str">
        <f>二年级BMI</f>
        <v/>
      </c>
      <c r="O936" s="499" t="str">
        <f>二年级BMI等级</f>
        <v/>
      </c>
      <c r="P936" s="500" t="str">
        <f>二年级BMI得分</f>
        <v/>
      </c>
      <c r="Q936" s="515" t="str">
        <f>二年级肺活量得分</f>
        <v/>
      </c>
      <c r="R936" s="512" t="str">
        <f>二年级等级</f>
        <v/>
      </c>
      <c r="S936" s="516" t="str">
        <f>二年级50米跑得分</f>
        <v/>
      </c>
      <c r="T936" s="512" t="str">
        <f>二年级等级</f>
        <v/>
      </c>
      <c r="U936" s="516" t="str">
        <f>二年级坐位体前屈得分</f>
        <v/>
      </c>
      <c r="V936" s="517" t="str">
        <f>二年级等级</f>
        <v/>
      </c>
      <c r="W936" s="516" t="str">
        <f>二年级一分钟跳绳得分</f>
        <v/>
      </c>
      <c r="X936" s="517" t="str">
        <f>二年级等级</f>
        <v/>
      </c>
      <c r="Y936" s="515"/>
      <c r="Z936" s="518"/>
      <c r="AA936" s="533"/>
      <c r="AB936" s="515"/>
      <c r="AC936" s="533" t="str">
        <f>二年级跳绳附加分</f>
        <v/>
      </c>
      <c r="AD936" s="534" t="str">
        <f>二年级标准分</f>
        <v/>
      </c>
      <c r="AE936" s="534" t="str">
        <f>二年级总分</f>
        <v/>
      </c>
      <c r="AF936" s="517" t="str">
        <f>二年级等级</f>
        <v/>
      </c>
    </row>
    <row r="937" spans="1:32">
      <c r="A937" s="476">
        <v>214</v>
      </c>
      <c r="B937" s="477">
        <v>25</v>
      </c>
      <c r="C937" s="586"/>
      <c r="D937" s="594"/>
      <c r="E937" s="593"/>
      <c r="F937" s="473"/>
      <c r="G937" s="612"/>
      <c r="H937" s="475"/>
      <c r="I937" s="613"/>
      <c r="J937" s="614"/>
      <c r="K937" s="622"/>
      <c r="L937" s="649"/>
      <c r="M937" s="644"/>
      <c r="N937" s="505" t="str">
        <f>二年级BMI</f>
        <v/>
      </c>
      <c r="O937" s="499" t="str">
        <f>二年级BMI等级</f>
        <v/>
      </c>
      <c r="P937" s="500" t="str">
        <f>二年级BMI得分</f>
        <v/>
      </c>
      <c r="Q937" s="515" t="str">
        <f>二年级肺活量得分</f>
        <v/>
      </c>
      <c r="R937" s="512" t="str">
        <f>二年级等级</f>
        <v/>
      </c>
      <c r="S937" s="516" t="str">
        <f>二年级50米跑得分</f>
        <v/>
      </c>
      <c r="T937" s="512" t="str">
        <f>二年级等级</f>
        <v/>
      </c>
      <c r="U937" s="516" t="str">
        <f>二年级坐位体前屈得分</f>
        <v/>
      </c>
      <c r="V937" s="517" t="str">
        <f>二年级等级</f>
        <v/>
      </c>
      <c r="W937" s="516" t="str">
        <f>二年级一分钟跳绳得分</f>
        <v/>
      </c>
      <c r="X937" s="517" t="str">
        <f>二年级等级</f>
        <v/>
      </c>
      <c r="Y937" s="515"/>
      <c r="Z937" s="518"/>
      <c r="AA937" s="533"/>
      <c r="AB937" s="515"/>
      <c r="AC937" s="533" t="str">
        <f>二年级跳绳附加分</f>
        <v/>
      </c>
      <c r="AD937" s="534" t="str">
        <f>二年级标准分</f>
        <v/>
      </c>
      <c r="AE937" s="534" t="str">
        <f>二年级总分</f>
        <v/>
      </c>
      <c r="AF937" s="517" t="str">
        <f>二年级等级</f>
        <v/>
      </c>
    </row>
    <row r="938" spans="1:32">
      <c r="A938" s="476">
        <v>214</v>
      </c>
      <c r="B938" s="477">
        <v>26</v>
      </c>
      <c r="C938" s="586"/>
      <c r="D938" s="594"/>
      <c r="E938" s="593"/>
      <c r="F938" s="473"/>
      <c r="G938" s="608"/>
      <c r="H938" s="475"/>
      <c r="I938" s="613"/>
      <c r="J938" s="614"/>
      <c r="K938" s="622"/>
      <c r="L938" s="649"/>
      <c r="M938" s="644"/>
      <c r="N938" s="505" t="str">
        <f>二年级BMI</f>
        <v/>
      </c>
      <c r="O938" s="499" t="str">
        <f>二年级BMI等级</f>
        <v/>
      </c>
      <c r="P938" s="500" t="str">
        <f>二年级BMI得分</f>
        <v/>
      </c>
      <c r="Q938" s="515" t="str">
        <f>二年级肺活量得分</f>
        <v/>
      </c>
      <c r="R938" s="512" t="str">
        <f>二年级等级</f>
        <v/>
      </c>
      <c r="S938" s="516" t="str">
        <f>二年级50米跑得分</f>
        <v/>
      </c>
      <c r="T938" s="512" t="str">
        <f>二年级等级</f>
        <v/>
      </c>
      <c r="U938" s="516" t="str">
        <f>二年级坐位体前屈得分</f>
        <v/>
      </c>
      <c r="V938" s="517" t="str">
        <f>二年级等级</f>
        <v/>
      </c>
      <c r="W938" s="516" t="str">
        <f>二年级一分钟跳绳得分</f>
        <v/>
      </c>
      <c r="X938" s="517" t="str">
        <f>二年级等级</f>
        <v/>
      </c>
      <c r="Y938" s="515"/>
      <c r="Z938" s="518"/>
      <c r="AA938" s="533"/>
      <c r="AB938" s="515"/>
      <c r="AC938" s="533" t="str">
        <f>二年级跳绳附加分</f>
        <v/>
      </c>
      <c r="AD938" s="534" t="str">
        <f>二年级标准分</f>
        <v/>
      </c>
      <c r="AE938" s="534" t="str">
        <f>二年级总分</f>
        <v/>
      </c>
      <c r="AF938" s="517" t="str">
        <f>二年级等级</f>
        <v/>
      </c>
    </row>
    <row r="939" spans="1:32">
      <c r="A939" s="476">
        <v>214</v>
      </c>
      <c r="B939" s="477">
        <v>27</v>
      </c>
      <c r="C939" s="586"/>
      <c r="D939" s="594"/>
      <c r="E939" s="593"/>
      <c r="F939" s="473"/>
      <c r="G939" s="608"/>
      <c r="H939" s="475"/>
      <c r="I939" s="613"/>
      <c r="J939" s="614"/>
      <c r="K939" s="622"/>
      <c r="L939" s="649"/>
      <c r="M939" s="644"/>
      <c r="N939" s="505" t="str">
        <f>二年级BMI</f>
        <v/>
      </c>
      <c r="O939" s="499" t="str">
        <f>二年级BMI等级</f>
        <v/>
      </c>
      <c r="P939" s="500" t="str">
        <f>二年级BMI得分</f>
        <v/>
      </c>
      <c r="Q939" s="515" t="str">
        <f>二年级肺活量得分</f>
        <v/>
      </c>
      <c r="R939" s="512" t="str">
        <f>二年级等级</f>
        <v/>
      </c>
      <c r="S939" s="516" t="str">
        <f>二年级50米跑得分</f>
        <v/>
      </c>
      <c r="T939" s="517" t="str">
        <f>二年级等级</f>
        <v/>
      </c>
      <c r="U939" s="516" t="str">
        <f>二年级坐位体前屈得分</f>
        <v/>
      </c>
      <c r="V939" s="517" t="str">
        <f>二年级等级</f>
        <v/>
      </c>
      <c r="W939" s="516" t="str">
        <f>二年级一分钟跳绳得分</f>
        <v/>
      </c>
      <c r="X939" s="517" t="str">
        <f>二年级等级</f>
        <v/>
      </c>
      <c r="Y939" s="515"/>
      <c r="Z939" s="518"/>
      <c r="AA939" s="533"/>
      <c r="AB939" s="515"/>
      <c r="AC939" s="533" t="str">
        <f>二年级跳绳附加分</f>
        <v/>
      </c>
      <c r="AD939" s="534" t="str">
        <f>二年级标准分</f>
        <v/>
      </c>
      <c r="AE939" s="534" t="str">
        <f>二年级总分</f>
        <v/>
      </c>
      <c r="AF939" s="517" t="str">
        <f>二年级等级</f>
        <v/>
      </c>
    </row>
    <row r="940" spans="1:32">
      <c r="A940" s="476">
        <v>214</v>
      </c>
      <c r="B940" s="477">
        <v>28</v>
      </c>
      <c r="C940" s="586"/>
      <c r="D940" s="594"/>
      <c r="E940" s="593"/>
      <c r="F940" s="473"/>
      <c r="G940" s="608"/>
      <c r="H940" s="475"/>
      <c r="I940" s="613"/>
      <c r="J940" s="614"/>
      <c r="K940" s="622"/>
      <c r="L940" s="649"/>
      <c r="M940" s="644"/>
      <c r="N940" s="505" t="str">
        <f>二年级BMI</f>
        <v/>
      </c>
      <c r="O940" s="499" t="str">
        <f>二年级BMI等级</f>
        <v/>
      </c>
      <c r="P940" s="500" t="str">
        <f>二年级BMI得分</f>
        <v/>
      </c>
      <c r="Q940" s="515" t="str">
        <f>二年级肺活量得分</f>
        <v/>
      </c>
      <c r="R940" s="512" t="str">
        <f>二年级等级</f>
        <v/>
      </c>
      <c r="S940" s="516" t="str">
        <f>二年级50米跑得分</f>
        <v/>
      </c>
      <c r="T940" s="517" t="str">
        <f>二年级等级</f>
        <v/>
      </c>
      <c r="U940" s="516" t="str">
        <f>二年级坐位体前屈得分</f>
        <v/>
      </c>
      <c r="V940" s="517" t="str">
        <f>二年级等级</f>
        <v/>
      </c>
      <c r="W940" s="516" t="str">
        <f>二年级一分钟跳绳得分</f>
        <v/>
      </c>
      <c r="X940" s="517" t="str">
        <f>二年级等级</f>
        <v/>
      </c>
      <c r="Y940" s="515"/>
      <c r="Z940" s="518"/>
      <c r="AA940" s="533"/>
      <c r="AB940" s="515"/>
      <c r="AC940" s="533" t="str">
        <f>二年级跳绳附加分</f>
        <v/>
      </c>
      <c r="AD940" s="534" t="str">
        <f>二年级标准分</f>
        <v/>
      </c>
      <c r="AE940" s="534" t="str">
        <f>二年级总分</f>
        <v/>
      </c>
      <c r="AF940" s="517" t="str">
        <f>二年级等级</f>
        <v/>
      </c>
    </row>
    <row r="941" spans="1:32">
      <c r="A941" s="476">
        <v>214</v>
      </c>
      <c r="B941" s="477">
        <v>29</v>
      </c>
      <c r="C941" s="586"/>
      <c r="D941" s="594"/>
      <c r="E941" s="593"/>
      <c r="F941" s="473"/>
      <c r="G941" s="608"/>
      <c r="H941" s="475"/>
      <c r="I941" s="613"/>
      <c r="J941" s="614"/>
      <c r="K941" s="622"/>
      <c r="L941" s="649"/>
      <c r="M941" s="644"/>
      <c r="N941" s="505" t="str">
        <f>二年级BMI</f>
        <v/>
      </c>
      <c r="O941" s="499" t="str">
        <f>二年级BMI等级</f>
        <v/>
      </c>
      <c r="P941" s="500" t="str">
        <f>二年级BMI得分</f>
        <v/>
      </c>
      <c r="Q941" s="515" t="str">
        <f>二年级肺活量得分</f>
        <v/>
      </c>
      <c r="R941" s="512" t="str">
        <f>二年级等级</f>
        <v/>
      </c>
      <c r="S941" s="516" t="str">
        <f>二年级50米跑得分</f>
        <v/>
      </c>
      <c r="T941" s="517" t="str">
        <f>二年级等级</f>
        <v/>
      </c>
      <c r="U941" s="516" t="str">
        <f>二年级坐位体前屈得分</f>
        <v/>
      </c>
      <c r="V941" s="517" t="str">
        <f>二年级等级</f>
        <v/>
      </c>
      <c r="W941" s="516" t="str">
        <f>二年级一分钟跳绳得分</f>
        <v/>
      </c>
      <c r="X941" s="517" t="str">
        <f>二年级等级</f>
        <v/>
      </c>
      <c r="Y941" s="515"/>
      <c r="Z941" s="518"/>
      <c r="AA941" s="533"/>
      <c r="AB941" s="515"/>
      <c r="AC941" s="533" t="str">
        <f>二年级跳绳附加分</f>
        <v/>
      </c>
      <c r="AD941" s="534" t="str">
        <f>二年级标准分</f>
        <v/>
      </c>
      <c r="AE941" s="534" t="str">
        <f>二年级总分</f>
        <v/>
      </c>
      <c r="AF941" s="517" t="str">
        <f>二年级等级</f>
        <v/>
      </c>
    </row>
    <row r="942" spans="1:32">
      <c r="A942" s="476">
        <v>214</v>
      </c>
      <c r="B942" s="477">
        <v>30</v>
      </c>
      <c r="C942" s="586"/>
      <c r="D942" s="594"/>
      <c r="E942" s="593"/>
      <c r="F942" s="473"/>
      <c r="G942" s="608"/>
      <c r="H942" s="475"/>
      <c r="I942" s="613"/>
      <c r="J942" s="614"/>
      <c r="K942" s="622"/>
      <c r="L942" s="649"/>
      <c r="M942" s="644"/>
      <c r="N942" s="505" t="str">
        <f>二年级BMI</f>
        <v/>
      </c>
      <c r="O942" s="499" t="str">
        <f>二年级BMI等级</f>
        <v/>
      </c>
      <c r="P942" s="500" t="str">
        <f>二年级BMI得分</f>
        <v/>
      </c>
      <c r="Q942" s="515" t="str">
        <f>二年级肺活量得分</f>
        <v/>
      </c>
      <c r="R942" s="512" t="str">
        <f>二年级等级</f>
        <v/>
      </c>
      <c r="S942" s="516" t="str">
        <f>二年级50米跑得分</f>
        <v/>
      </c>
      <c r="T942" s="517" t="str">
        <f>二年级等级</f>
        <v/>
      </c>
      <c r="U942" s="516" t="str">
        <f>二年级坐位体前屈得分</f>
        <v/>
      </c>
      <c r="V942" s="517" t="str">
        <f>二年级等级</f>
        <v/>
      </c>
      <c r="W942" s="516" t="str">
        <f>二年级一分钟跳绳得分</f>
        <v/>
      </c>
      <c r="X942" s="517" t="str">
        <f>二年级等级</f>
        <v/>
      </c>
      <c r="Y942" s="515"/>
      <c r="Z942" s="518"/>
      <c r="AA942" s="533"/>
      <c r="AB942" s="515"/>
      <c r="AC942" s="533" t="str">
        <f>二年级跳绳附加分</f>
        <v/>
      </c>
      <c r="AD942" s="534" t="str">
        <f>二年级标准分</f>
        <v/>
      </c>
      <c r="AE942" s="534" t="str">
        <f>二年级总分</f>
        <v/>
      </c>
      <c r="AF942" s="517" t="str">
        <f>二年级等级</f>
        <v/>
      </c>
    </row>
    <row r="943" spans="1:32">
      <c r="A943" s="476">
        <v>214</v>
      </c>
      <c r="B943" s="477">
        <v>31</v>
      </c>
      <c r="C943" s="586"/>
      <c r="D943" s="594"/>
      <c r="E943" s="593"/>
      <c r="F943" s="473"/>
      <c r="G943" s="608"/>
      <c r="H943" s="475"/>
      <c r="I943" s="613"/>
      <c r="J943" s="614"/>
      <c r="K943" s="622"/>
      <c r="L943" s="649"/>
      <c r="M943" s="644"/>
      <c r="N943" s="505" t="str">
        <f>二年级BMI</f>
        <v/>
      </c>
      <c r="O943" s="499" t="str">
        <f>二年级BMI等级</f>
        <v/>
      </c>
      <c r="P943" s="500" t="str">
        <f>二年级BMI得分</f>
        <v/>
      </c>
      <c r="Q943" s="515" t="str">
        <f>二年级肺活量得分</f>
        <v/>
      </c>
      <c r="R943" s="512" t="str">
        <f>二年级等级</f>
        <v/>
      </c>
      <c r="S943" s="516" t="str">
        <f>二年级50米跑得分</f>
        <v/>
      </c>
      <c r="T943" s="517" t="str">
        <f>二年级等级</f>
        <v/>
      </c>
      <c r="U943" s="516" t="str">
        <f>二年级坐位体前屈得分</f>
        <v/>
      </c>
      <c r="V943" s="517" t="str">
        <f>二年级等级</f>
        <v/>
      </c>
      <c r="W943" s="516" t="str">
        <f>二年级一分钟跳绳得分</f>
        <v/>
      </c>
      <c r="X943" s="517" t="str">
        <f>二年级等级</f>
        <v/>
      </c>
      <c r="Y943" s="515"/>
      <c r="Z943" s="518"/>
      <c r="AA943" s="533"/>
      <c r="AB943" s="515"/>
      <c r="AC943" s="533" t="str">
        <f>二年级跳绳附加分</f>
        <v/>
      </c>
      <c r="AD943" s="534" t="str">
        <f>二年级标准分</f>
        <v/>
      </c>
      <c r="AE943" s="534" t="str">
        <f>二年级总分</f>
        <v/>
      </c>
      <c r="AF943" s="517" t="str">
        <f>二年级等级</f>
        <v/>
      </c>
    </row>
    <row r="944" spans="1:32">
      <c r="A944" s="476">
        <v>214</v>
      </c>
      <c r="B944" s="477">
        <v>32</v>
      </c>
      <c r="C944" s="586"/>
      <c r="D944" s="594"/>
      <c r="E944" s="593"/>
      <c r="F944" s="473"/>
      <c r="G944" s="608"/>
      <c r="H944" s="475"/>
      <c r="I944" s="613"/>
      <c r="J944" s="614"/>
      <c r="K944" s="622"/>
      <c r="L944" s="649"/>
      <c r="M944" s="644"/>
      <c r="N944" s="505" t="str">
        <f>二年级BMI</f>
        <v/>
      </c>
      <c r="O944" s="499" t="str">
        <f>二年级BMI等级</f>
        <v/>
      </c>
      <c r="P944" s="500" t="str">
        <f>二年级BMI得分</f>
        <v/>
      </c>
      <c r="Q944" s="515" t="str">
        <f>二年级肺活量得分</f>
        <v/>
      </c>
      <c r="R944" s="512" t="str">
        <f>二年级等级</f>
        <v/>
      </c>
      <c r="S944" s="516" t="str">
        <f>二年级50米跑得分</f>
        <v/>
      </c>
      <c r="T944" s="517" t="str">
        <f>二年级等级</f>
        <v/>
      </c>
      <c r="U944" s="516" t="str">
        <f>二年级坐位体前屈得分</f>
        <v/>
      </c>
      <c r="V944" s="517" t="str">
        <f>二年级等级</f>
        <v/>
      </c>
      <c r="W944" s="516" t="str">
        <f>二年级一分钟跳绳得分</f>
        <v/>
      </c>
      <c r="X944" s="517" t="str">
        <f>二年级等级</f>
        <v/>
      </c>
      <c r="Y944" s="515"/>
      <c r="Z944" s="518"/>
      <c r="AA944" s="533"/>
      <c r="AB944" s="515"/>
      <c r="AC944" s="533" t="str">
        <f>二年级跳绳附加分</f>
        <v/>
      </c>
      <c r="AD944" s="534" t="str">
        <f>二年级标准分</f>
        <v/>
      </c>
      <c r="AE944" s="534" t="str">
        <f>二年级总分</f>
        <v/>
      </c>
      <c r="AF944" s="517" t="str">
        <f>二年级等级</f>
        <v/>
      </c>
    </row>
    <row r="945" spans="1:32">
      <c r="A945" s="476">
        <v>214</v>
      </c>
      <c r="B945" s="477">
        <v>33</v>
      </c>
      <c r="C945" s="586"/>
      <c r="D945" s="594"/>
      <c r="E945" s="593"/>
      <c r="F945" s="473"/>
      <c r="G945" s="608"/>
      <c r="H945" s="475"/>
      <c r="I945" s="613"/>
      <c r="J945" s="614"/>
      <c r="K945" s="622"/>
      <c r="L945" s="649"/>
      <c r="M945" s="644"/>
      <c r="N945" s="505" t="str">
        <f>二年级BMI</f>
        <v/>
      </c>
      <c r="O945" s="499" t="str">
        <f>二年级BMI等级</f>
        <v/>
      </c>
      <c r="P945" s="500" t="str">
        <f>二年级BMI得分</f>
        <v/>
      </c>
      <c r="Q945" s="515" t="str">
        <f>二年级肺活量得分</f>
        <v/>
      </c>
      <c r="R945" s="512" t="str">
        <f>二年级等级</f>
        <v/>
      </c>
      <c r="S945" s="516" t="str">
        <f>二年级50米跑得分</f>
        <v/>
      </c>
      <c r="T945" s="517" t="str">
        <f>二年级等级</f>
        <v/>
      </c>
      <c r="U945" s="516" t="str">
        <f>二年级坐位体前屈得分</f>
        <v/>
      </c>
      <c r="V945" s="517" t="str">
        <f>二年级等级</f>
        <v/>
      </c>
      <c r="W945" s="516" t="str">
        <f>二年级一分钟跳绳得分</f>
        <v/>
      </c>
      <c r="X945" s="517" t="str">
        <f>二年级等级</f>
        <v/>
      </c>
      <c r="Y945" s="515"/>
      <c r="Z945" s="518"/>
      <c r="AA945" s="533"/>
      <c r="AB945" s="515"/>
      <c r="AC945" s="533" t="str">
        <f>二年级跳绳附加分</f>
        <v/>
      </c>
      <c r="AD945" s="534" t="str">
        <f>二年级标准分</f>
        <v/>
      </c>
      <c r="AE945" s="534" t="str">
        <f>二年级总分</f>
        <v/>
      </c>
      <c r="AF945" s="517" t="str">
        <f>二年级等级</f>
        <v/>
      </c>
    </row>
    <row r="946" spans="1:32">
      <c r="A946" s="476">
        <v>214</v>
      </c>
      <c r="B946" s="477">
        <v>34</v>
      </c>
      <c r="C946" s="586"/>
      <c r="D946" s="594"/>
      <c r="E946" s="593"/>
      <c r="F946" s="473"/>
      <c r="G946" s="608"/>
      <c r="H946" s="475"/>
      <c r="I946" s="613"/>
      <c r="J946" s="614"/>
      <c r="K946" s="622"/>
      <c r="L946" s="649"/>
      <c r="M946" s="644"/>
      <c r="N946" s="505" t="str">
        <f>二年级BMI</f>
        <v/>
      </c>
      <c r="O946" s="499" t="str">
        <f>二年级BMI等级</f>
        <v/>
      </c>
      <c r="P946" s="500" t="str">
        <f>二年级BMI得分</f>
        <v/>
      </c>
      <c r="Q946" s="515" t="str">
        <f>二年级肺活量得分</f>
        <v/>
      </c>
      <c r="R946" s="512" t="str">
        <f>二年级等级</f>
        <v/>
      </c>
      <c r="S946" s="516" t="str">
        <f>二年级50米跑得分</f>
        <v/>
      </c>
      <c r="T946" s="517" t="str">
        <f>二年级等级</f>
        <v/>
      </c>
      <c r="U946" s="516" t="str">
        <f>二年级坐位体前屈得分</f>
        <v/>
      </c>
      <c r="V946" s="517" t="str">
        <f>二年级等级</f>
        <v/>
      </c>
      <c r="W946" s="516" t="str">
        <f>二年级一分钟跳绳得分</f>
        <v/>
      </c>
      <c r="X946" s="517" t="str">
        <f>二年级等级</f>
        <v/>
      </c>
      <c r="Y946" s="515"/>
      <c r="Z946" s="518"/>
      <c r="AA946" s="533"/>
      <c r="AB946" s="515"/>
      <c r="AC946" s="533" t="str">
        <f>二年级跳绳附加分</f>
        <v/>
      </c>
      <c r="AD946" s="534" t="str">
        <f>二年级标准分</f>
        <v/>
      </c>
      <c r="AE946" s="534" t="str">
        <f>二年级总分</f>
        <v/>
      </c>
      <c r="AF946" s="517" t="str">
        <f>二年级等级</f>
        <v/>
      </c>
    </row>
    <row r="947" spans="1:32">
      <c r="A947" s="476">
        <v>214</v>
      </c>
      <c r="B947" s="477">
        <v>35</v>
      </c>
      <c r="C947" s="586"/>
      <c r="D947" s="594"/>
      <c r="E947" s="593"/>
      <c r="F947" s="473"/>
      <c r="G947" s="608"/>
      <c r="H947" s="475"/>
      <c r="I947" s="613"/>
      <c r="J947" s="614"/>
      <c r="K947" s="622"/>
      <c r="L947" s="649"/>
      <c r="M947" s="644"/>
      <c r="N947" s="505" t="str">
        <f>二年级BMI</f>
        <v/>
      </c>
      <c r="O947" s="499" t="str">
        <f>二年级BMI等级</f>
        <v/>
      </c>
      <c r="P947" s="500" t="str">
        <f>二年级BMI得分</f>
        <v/>
      </c>
      <c r="Q947" s="515" t="str">
        <f>二年级肺活量得分</f>
        <v/>
      </c>
      <c r="R947" s="512" t="str">
        <f>二年级等级</f>
        <v/>
      </c>
      <c r="S947" s="516" t="str">
        <f>二年级50米跑得分</f>
        <v/>
      </c>
      <c r="T947" s="517" t="str">
        <f>二年级等级</f>
        <v/>
      </c>
      <c r="U947" s="516" t="str">
        <f>二年级坐位体前屈得分</f>
        <v/>
      </c>
      <c r="V947" s="517" t="str">
        <f>二年级等级</f>
        <v/>
      </c>
      <c r="W947" s="516" t="str">
        <f>二年级一分钟跳绳得分</f>
        <v/>
      </c>
      <c r="X947" s="517" t="str">
        <f>二年级等级</f>
        <v/>
      </c>
      <c r="Y947" s="515"/>
      <c r="Z947" s="518"/>
      <c r="AA947" s="533"/>
      <c r="AB947" s="515"/>
      <c r="AC947" s="533" t="str">
        <f>二年级跳绳附加分</f>
        <v/>
      </c>
      <c r="AD947" s="534" t="str">
        <f>二年级标准分</f>
        <v/>
      </c>
      <c r="AE947" s="534" t="str">
        <f>二年级总分</f>
        <v/>
      </c>
      <c r="AF947" s="517" t="str">
        <f>二年级等级</f>
        <v/>
      </c>
    </row>
    <row r="948" spans="1:32">
      <c r="A948" s="476">
        <v>214</v>
      </c>
      <c r="B948" s="477">
        <v>36</v>
      </c>
      <c r="C948" s="586"/>
      <c r="D948" s="594"/>
      <c r="E948" s="593"/>
      <c r="F948" s="473"/>
      <c r="G948" s="608"/>
      <c r="H948" s="475"/>
      <c r="I948" s="613"/>
      <c r="J948" s="614"/>
      <c r="K948" s="622"/>
      <c r="L948" s="649"/>
      <c r="M948" s="644"/>
      <c r="N948" s="505" t="str">
        <f>二年级BMI</f>
        <v/>
      </c>
      <c r="O948" s="499" t="str">
        <f>二年级BMI等级</f>
        <v/>
      </c>
      <c r="P948" s="500" t="str">
        <f>二年级BMI得分</f>
        <v/>
      </c>
      <c r="Q948" s="515" t="str">
        <f>二年级肺活量得分</f>
        <v/>
      </c>
      <c r="R948" s="512" t="str">
        <f>二年级等级</f>
        <v/>
      </c>
      <c r="S948" s="516" t="str">
        <f>二年级50米跑得分</f>
        <v/>
      </c>
      <c r="T948" s="517" t="str">
        <f>二年级等级</f>
        <v/>
      </c>
      <c r="U948" s="516" t="str">
        <f>二年级坐位体前屈得分</f>
        <v/>
      </c>
      <c r="V948" s="517" t="str">
        <f>二年级等级</f>
        <v/>
      </c>
      <c r="W948" s="516" t="str">
        <f>二年级一分钟跳绳得分</f>
        <v/>
      </c>
      <c r="X948" s="517" t="str">
        <f>二年级等级</f>
        <v/>
      </c>
      <c r="Y948" s="515"/>
      <c r="Z948" s="518"/>
      <c r="AA948" s="533"/>
      <c r="AB948" s="515"/>
      <c r="AC948" s="533" t="str">
        <f>二年级跳绳附加分</f>
        <v/>
      </c>
      <c r="AD948" s="534" t="str">
        <f>二年级标准分</f>
        <v/>
      </c>
      <c r="AE948" s="534" t="str">
        <f>二年级总分</f>
        <v/>
      </c>
      <c r="AF948" s="517" t="str">
        <f>二年级等级</f>
        <v/>
      </c>
    </row>
    <row r="949" spans="1:32">
      <c r="A949" s="476">
        <v>214</v>
      </c>
      <c r="B949" s="477">
        <v>37</v>
      </c>
      <c r="C949" s="586"/>
      <c r="D949" s="594"/>
      <c r="E949" s="593"/>
      <c r="F949" s="473"/>
      <c r="G949" s="608"/>
      <c r="H949" s="475"/>
      <c r="I949" s="613"/>
      <c r="J949" s="614"/>
      <c r="K949" s="622"/>
      <c r="L949" s="649"/>
      <c r="M949" s="644"/>
      <c r="N949" s="505" t="str">
        <f>二年级BMI</f>
        <v/>
      </c>
      <c r="O949" s="499" t="str">
        <f>二年级BMI等级</f>
        <v/>
      </c>
      <c r="P949" s="500" t="str">
        <f>二年级BMI得分</f>
        <v/>
      </c>
      <c r="Q949" s="515" t="str">
        <f>二年级肺活量得分</f>
        <v/>
      </c>
      <c r="R949" s="512" t="str">
        <f>二年级等级</f>
        <v/>
      </c>
      <c r="S949" s="516" t="str">
        <f>二年级50米跑得分</f>
        <v/>
      </c>
      <c r="T949" s="517" t="str">
        <f>二年级等级</f>
        <v/>
      </c>
      <c r="U949" s="516" t="str">
        <f>二年级坐位体前屈得分</f>
        <v/>
      </c>
      <c r="V949" s="517" t="str">
        <f>二年级等级</f>
        <v/>
      </c>
      <c r="W949" s="516" t="str">
        <f>二年级一分钟跳绳得分</f>
        <v/>
      </c>
      <c r="X949" s="517" t="str">
        <f>二年级等级</f>
        <v/>
      </c>
      <c r="Y949" s="515"/>
      <c r="Z949" s="518"/>
      <c r="AA949" s="533"/>
      <c r="AB949" s="515"/>
      <c r="AC949" s="533" t="str">
        <f>二年级跳绳附加分</f>
        <v/>
      </c>
      <c r="AD949" s="534" t="str">
        <f>二年级标准分</f>
        <v/>
      </c>
      <c r="AE949" s="534" t="str">
        <f>二年级总分</f>
        <v/>
      </c>
      <c r="AF949" s="517" t="str">
        <f>二年级等级</f>
        <v/>
      </c>
    </row>
    <row r="950" spans="1:32">
      <c r="A950" s="476">
        <v>214</v>
      </c>
      <c r="B950" s="477">
        <v>38</v>
      </c>
      <c r="C950" s="586"/>
      <c r="D950" s="594"/>
      <c r="E950" s="593"/>
      <c r="F950" s="473"/>
      <c r="G950" s="608"/>
      <c r="H950" s="475"/>
      <c r="I950" s="613"/>
      <c r="J950" s="614"/>
      <c r="K950" s="622"/>
      <c r="L950" s="649"/>
      <c r="M950" s="644"/>
      <c r="N950" s="505" t="str">
        <f>二年级BMI</f>
        <v/>
      </c>
      <c r="O950" s="499" t="str">
        <f>二年级BMI等级</f>
        <v/>
      </c>
      <c r="P950" s="500" t="str">
        <f>二年级BMI得分</f>
        <v/>
      </c>
      <c r="Q950" s="515" t="str">
        <f>二年级肺活量得分</f>
        <v/>
      </c>
      <c r="R950" s="512" t="str">
        <f>二年级等级</f>
        <v/>
      </c>
      <c r="S950" s="516" t="str">
        <f>二年级50米跑得分</f>
        <v/>
      </c>
      <c r="T950" s="517" t="str">
        <f>二年级等级</f>
        <v/>
      </c>
      <c r="U950" s="516" t="str">
        <f>二年级坐位体前屈得分</f>
        <v/>
      </c>
      <c r="V950" s="517" t="str">
        <f>二年级等级</f>
        <v/>
      </c>
      <c r="W950" s="516" t="str">
        <f>二年级一分钟跳绳得分</f>
        <v/>
      </c>
      <c r="X950" s="517" t="str">
        <f>二年级等级</f>
        <v/>
      </c>
      <c r="Y950" s="515"/>
      <c r="Z950" s="518"/>
      <c r="AA950" s="533"/>
      <c r="AB950" s="515"/>
      <c r="AC950" s="533" t="str">
        <f>二年级跳绳附加分</f>
        <v/>
      </c>
      <c r="AD950" s="534" t="str">
        <f>二年级标准分</f>
        <v/>
      </c>
      <c r="AE950" s="534" t="str">
        <f>二年级总分</f>
        <v/>
      </c>
      <c r="AF950" s="517" t="str">
        <f>二年级等级</f>
        <v/>
      </c>
    </row>
    <row r="951" spans="1:32">
      <c r="A951" s="476">
        <v>214</v>
      </c>
      <c r="B951" s="477">
        <v>39</v>
      </c>
      <c r="C951" s="586"/>
      <c r="D951" s="594"/>
      <c r="E951" s="593"/>
      <c r="F951" s="473"/>
      <c r="G951" s="608"/>
      <c r="H951" s="475"/>
      <c r="I951" s="613"/>
      <c r="J951" s="614"/>
      <c r="K951" s="622"/>
      <c r="L951" s="649"/>
      <c r="M951" s="644"/>
      <c r="N951" s="505" t="str">
        <f>二年级BMI</f>
        <v/>
      </c>
      <c r="O951" s="499" t="str">
        <f>二年级BMI等级</f>
        <v/>
      </c>
      <c r="P951" s="500" t="str">
        <f>二年级BMI得分</f>
        <v/>
      </c>
      <c r="Q951" s="515" t="str">
        <f>二年级肺活量得分</f>
        <v/>
      </c>
      <c r="R951" s="512" t="str">
        <f>二年级等级</f>
        <v/>
      </c>
      <c r="S951" s="516" t="str">
        <f>二年级50米跑得分</f>
        <v/>
      </c>
      <c r="T951" s="517" t="str">
        <f>二年级等级</f>
        <v/>
      </c>
      <c r="U951" s="516" t="str">
        <f>二年级坐位体前屈得分</f>
        <v/>
      </c>
      <c r="V951" s="517" t="str">
        <f>二年级等级</f>
        <v/>
      </c>
      <c r="W951" s="516" t="str">
        <f>二年级一分钟跳绳得分</f>
        <v/>
      </c>
      <c r="X951" s="517" t="str">
        <f>二年级等级</f>
        <v/>
      </c>
      <c r="Y951" s="515"/>
      <c r="Z951" s="518"/>
      <c r="AA951" s="533"/>
      <c r="AB951" s="515"/>
      <c r="AC951" s="533" t="str">
        <f>二年级跳绳附加分</f>
        <v/>
      </c>
      <c r="AD951" s="534" t="str">
        <f>二年级标准分</f>
        <v/>
      </c>
      <c r="AE951" s="534" t="str">
        <f>二年级总分</f>
        <v/>
      </c>
      <c r="AF951" s="517" t="str">
        <f>二年级等级</f>
        <v/>
      </c>
    </row>
    <row r="952" spans="1:32">
      <c r="A952" s="476">
        <v>214</v>
      </c>
      <c r="B952" s="477">
        <v>40</v>
      </c>
      <c r="C952" s="586"/>
      <c r="D952" s="594"/>
      <c r="E952" s="593"/>
      <c r="F952" s="473"/>
      <c r="G952" s="608"/>
      <c r="H952" s="475"/>
      <c r="I952" s="613"/>
      <c r="J952" s="614"/>
      <c r="K952" s="622"/>
      <c r="L952" s="649"/>
      <c r="M952" s="644"/>
      <c r="N952" s="505" t="str">
        <f>二年级BMI</f>
        <v/>
      </c>
      <c r="O952" s="499" t="str">
        <f>二年级BMI等级</f>
        <v/>
      </c>
      <c r="P952" s="500" t="str">
        <f>二年级BMI得分</f>
        <v/>
      </c>
      <c r="Q952" s="515" t="str">
        <f>二年级肺活量得分</f>
        <v/>
      </c>
      <c r="R952" s="512" t="str">
        <f>二年级等级</f>
        <v/>
      </c>
      <c r="S952" s="516" t="str">
        <f>二年级50米跑得分</f>
        <v/>
      </c>
      <c r="T952" s="517" t="str">
        <f>二年级等级</f>
        <v/>
      </c>
      <c r="U952" s="516" t="str">
        <f>二年级坐位体前屈得分</f>
        <v/>
      </c>
      <c r="V952" s="517" t="str">
        <f>二年级等级</f>
        <v/>
      </c>
      <c r="W952" s="516" t="str">
        <f>二年级一分钟跳绳得分</f>
        <v/>
      </c>
      <c r="X952" s="517" t="str">
        <f>二年级等级</f>
        <v/>
      </c>
      <c r="Y952" s="515"/>
      <c r="Z952" s="518"/>
      <c r="AA952" s="533"/>
      <c r="AB952" s="515"/>
      <c r="AC952" s="533" t="str">
        <f>二年级跳绳附加分</f>
        <v/>
      </c>
      <c r="AD952" s="534" t="str">
        <f>二年级标准分</f>
        <v/>
      </c>
      <c r="AE952" s="534" t="str">
        <f>二年级总分</f>
        <v/>
      </c>
      <c r="AF952" s="517" t="str">
        <f>二年级等级</f>
        <v/>
      </c>
    </row>
    <row r="953" spans="1:32">
      <c r="A953" s="476">
        <v>214</v>
      </c>
      <c r="B953" s="477">
        <v>41</v>
      </c>
      <c r="C953" s="586"/>
      <c r="D953" s="587"/>
      <c r="E953" s="586"/>
      <c r="F953" s="473"/>
      <c r="G953" s="608"/>
      <c r="H953" s="475"/>
      <c r="I953" s="613"/>
      <c r="J953" s="614"/>
      <c r="K953" s="614"/>
      <c r="L953" s="649"/>
      <c r="M953" s="644"/>
      <c r="N953" s="505" t="str">
        <f>二年级BMI</f>
        <v/>
      </c>
      <c r="O953" s="499" t="str">
        <f>二年级BMI等级</f>
        <v/>
      </c>
      <c r="P953" s="500" t="str">
        <f>二年级BMI得分</f>
        <v/>
      </c>
      <c r="Q953" s="515" t="str">
        <f>二年级肺活量得分</f>
        <v/>
      </c>
      <c r="R953" s="512" t="str">
        <f>二年级等级</f>
        <v/>
      </c>
      <c r="S953" s="516" t="str">
        <f>二年级50米跑得分</f>
        <v/>
      </c>
      <c r="T953" s="517" t="str">
        <f>二年级等级</f>
        <v/>
      </c>
      <c r="U953" s="516" t="str">
        <f>二年级坐位体前屈得分</f>
        <v/>
      </c>
      <c r="V953" s="517" t="str">
        <f>二年级等级</f>
        <v/>
      </c>
      <c r="W953" s="516" t="str">
        <f>二年级一分钟跳绳得分</f>
        <v/>
      </c>
      <c r="X953" s="517" t="str">
        <f>二年级等级</f>
        <v/>
      </c>
      <c r="Y953" s="515"/>
      <c r="Z953" s="518"/>
      <c r="AA953" s="533"/>
      <c r="AB953" s="515"/>
      <c r="AC953" s="533" t="str">
        <f>二年级跳绳附加分</f>
        <v/>
      </c>
      <c r="AD953" s="534" t="str">
        <f>二年级标准分</f>
        <v/>
      </c>
      <c r="AE953" s="534" t="str">
        <f>二年级总分</f>
        <v/>
      </c>
      <c r="AF953" s="517" t="str">
        <f>二年级等级</f>
        <v/>
      </c>
    </row>
    <row r="954" spans="1:32">
      <c r="A954" s="476">
        <v>214</v>
      </c>
      <c r="B954" s="477">
        <v>42</v>
      </c>
      <c r="C954" s="586"/>
      <c r="D954" s="587"/>
      <c r="E954" s="586"/>
      <c r="F954" s="473"/>
      <c r="G954" s="608"/>
      <c r="H954" s="475"/>
      <c r="I954" s="613"/>
      <c r="J954" s="614"/>
      <c r="K954" s="614"/>
      <c r="L954" s="649"/>
      <c r="M954" s="644"/>
      <c r="N954" s="505" t="str">
        <f>二年级BMI</f>
        <v/>
      </c>
      <c r="O954" s="499" t="str">
        <f>二年级BMI等级</f>
        <v/>
      </c>
      <c r="P954" s="500" t="str">
        <f>二年级BMI得分</f>
        <v/>
      </c>
      <c r="Q954" s="515" t="str">
        <f>二年级肺活量得分</f>
        <v/>
      </c>
      <c r="R954" s="512" t="str">
        <f>二年级等级</f>
        <v/>
      </c>
      <c r="S954" s="516" t="str">
        <f>二年级50米跑得分</f>
        <v/>
      </c>
      <c r="T954" s="517" t="str">
        <f>二年级等级</f>
        <v/>
      </c>
      <c r="U954" s="516" t="str">
        <f>二年级坐位体前屈得分</f>
        <v/>
      </c>
      <c r="V954" s="517" t="str">
        <f>二年级等级</f>
        <v/>
      </c>
      <c r="W954" s="516" t="str">
        <f>二年级一分钟跳绳得分</f>
        <v/>
      </c>
      <c r="X954" s="517" t="str">
        <f>二年级等级</f>
        <v/>
      </c>
      <c r="Y954" s="515"/>
      <c r="Z954" s="518"/>
      <c r="AA954" s="533"/>
      <c r="AB954" s="515"/>
      <c r="AC954" s="533" t="str">
        <f>二年级跳绳附加分</f>
        <v/>
      </c>
      <c r="AD954" s="534" t="str">
        <f>二年级标准分</f>
        <v/>
      </c>
      <c r="AE954" s="534" t="str">
        <f>二年级总分</f>
        <v/>
      </c>
      <c r="AF954" s="517" t="str">
        <f>二年级等级</f>
        <v/>
      </c>
    </row>
    <row r="955" spans="1:32">
      <c r="A955" s="476">
        <v>214</v>
      </c>
      <c r="B955" s="477">
        <v>43</v>
      </c>
      <c r="C955" s="586"/>
      <c r="D955" s="587"/>
      <c r="E955" s="586"/>
      <c r="F955" s="473"/>
      <c r="G955" s="608"/>
      <c r="H955" s="475"/>
      <c r="I955" s="613"/>
      <c r="J955" s="614"/>
      <c r="K955" s="614"/>
      <c r="L955" s="649"/>
      <c r="M955" s="644"/>
      <c r="N955" s="505" t="str">
        <f>二年级BMI</f>
        <v/>
      </c>
      <c r="O955" s="499" t="str">
        <f>二年级BMI等级</f>
        <v/>
      </c>
      <c r="P955" s="500" t="str">
        <f>二年级BMI得分</f>
        <v/>
      </c>
      <c r="Q955" s="515" t="str">
        <f>二年级肺活量得分</f>
        <v/>
      </c>
      <c r="R955" s="512" t="str">
        <f>二年级等级</f>
        <v/>
      </c>
      <c r="S955" s="516" t="str">
        <f>二年级50米跑得分</f>
        <v/>
      </c>
      <c r="T955" s="517" t="str">
        <f>二年级等级</f>
        <v/>
      </c>
      <c r="U955" s="516" t="str">
        <f>二年级坐位体前屈得分</f>
        <v/>
      </c>
      <c r="V955" s="517" t="str">
        <f>二年级等级</f>
        <v/>
      </c>
      <c r="W955" s="516" t="str">
        <f>二年级一分钟跳绳得分</f>
        <v/>
      </c>
      <c r="X955" s="517" t="str">
        <f>二年级等级</f>
        <v/>
      </c>
      <c r="Y955" s="515"/>
      <c r="Z955" s="518"/>
      <c r="AA955" s="533"/>
      <c r="AB955" s="515"/>
      <c r="AC955" s="533" t="str">
        <f>二年级跳绳附加分</f>
        <v/>
      </c>
      <c r="AD955" s="534" t="str">
        <f>二年级标准分</f>
        <v/>
      </c>
      <c r="AE955" s="534" t="str">
        <f>二年级总分</f>
        <v/>
      </c>
      <c r="AF955" s="517" t="str">
        <f>二年级等级</f>
        <v/>
      </c>
    </row>
    <row r="956" spans="1:32">
      <c r="A956" s="476">
        <v>214</v>
      </c>
      <c r="B956" s="477">
        <v>44</v>
      </c>
      <c r="C956" s="586"/>
      <c r="D956" s="587"/>
      <c r="E956" s="586"/>
      <c r="F956" s="473"/>
      <c r="G956" s="612"/>
      <c r="H956" s="475"/>
      <c r="I956" s="613"/>
      <c r="J956" s="614"/>
      <c r="K956" s="614"/>
      <c r="L956" s="649"/>
      <c r="M956" s="644"/>
      <c r="N956" s="505" t="str">
        <f>二年级BMI</f>
        <v/>
      </c>
      <c r="O956" s="499" t="str">
        <f>二年级BMI等级</f>
        <v/>
      </c>
      <c r="P956" s="500" t="str">
        <f>二年级BMI得分</f>
        <v/>
      </c>
      <c r="Q956" s="515" t="str">
        <f>二年级肺活量得分</f>
        <v/>
      </c>
      <c r="R956" s="512" t="str">
        <f>二年级等级</f>
        <v/>
      </c>
      <c r="S956" s="516" t="str">
        <f>二年级50米跑得分</f>
        <v/>
      </c>
      <c r="T956" s="517" t="str">
        <f>二年级等级</f>
        <v/>
      </c>
      <c r="U956" s="516" t="str">
        <f>二年级坐位体前屈得分</f>
        <v/>
      </c>
      <c r="V956" s="517" t="str">
        <f>二年级等级</f>
        <v/>
      </c>
      <c r="W956" s="516" t="str">
        <f>二年级一分钟跳绳得分</f>
        <v/>
      </c>
      <c r="X956" s="517" t="str">
        <f>二年级等级</f>
        <v/>
      </c>
      <c r="Y956" s="515"/>
      <c r="Z956" s="518"/>
      <c r="AA956" s="533"/>
      <c r="AB956" s="515"/>
      <c r="AC956" s="533" t="str">
        <f>二年级跳绳附加分</f>
        <v/>
      </c>
      <c r="AD956" s="534" t="str">
        <f>二年级标准分</f>
        <v/>
      </c>
      <c r="AE956" s="534" t="str">
        <f>二年级总分</f>
        <v/>
      </c>
      <c r="AF956" s="517" t="str">
        <f>二年级等级</f>
        <v/>
      </c>
    </row>
    <row r="957" spans="1:32">
      <c r="A957" s="476">
        <v>214</v>
      </c>
      <c r="B957" s="477">
        <v>45</v>
      </c>
      <c r="C957" s="586"/>
      <c r="D957" s="587"/>
      <c r="E957" s="586"/>
      <c r="F957" s="473"/>
      <c r="G957" s="612"/>
      <c r="H957" s="475"/>
      <c r="I957" s="613"/>
      <c r="J957" s="614"/>
      <c r="K957" s="614"/>
      <c r="L957" s="649"/>
      <c r="M957" s="644"/>
      <c r="N957" s="505" t="str">
        <f>二年级BMI</f>
        <v/>
      </c>
      <c r="O957" s="499" t="str">
        <f>二年级BMI等级</f>
        <v/>
      </c>
      <c r="P957" s="500" t="str">
        <f>二年级BMI得分</f>
        <v/>
      </c>
      <c r="Q957" s="515" t="str">
        <f>二年级肺活量得分</f>
        <v/>
      </c>
      <c r="R957" s="512" t="str">
        <f>二年级等级</f>
        <v/>
      </c>
      <c r="S957" s="516" t="str">
        <f>二年级50米跑得分</f>
        <v/>
      </c>
      <c r="T957" s="517" t="str">
        <f>二年级等级</f>
        <v/>
      </c>
      <c r="U957" s="516" t="str">
        <f>二年级坐位体前屈得分</f>
        <v/>
      </c>
      <c r="V957" s="517" t="str">
        <f>二年级等级</f>
        <v/>
      </c>
      <c r="W957" s="516" t="str">
        <f>二年级一分钟跳绳得分</f>
        <v/>
      </c>
      <c r="X957" s="517" t="str">
        <f>二年级等级</f>
        <v/>
      </c>
      <c r="Y957" s="515"/>
      <c r="Z957" s="518"/>
      <c r="AA957" s="533"/>
      <c r="AB957" s="515"/>
      <c r="AC957" s="533" t="str">
        <f>二年级跳绳附加分</f>
        <v/>
      </c>
      <c r="AD957" s="534" t="str">
        <f>二年级标准分</f>
        <v/>
      </c>
      <c r="AE957" s="534" t="str">
        <f>二年级总分</f>
        <v/>
      </c>
      <c r="AF957" s="517" t="str">
        <f>二年级等级</f>
        <v/>
      </c>
    </row>
    <row r="958" spans="1:32">
      <c r="A958" s="476">
        <v>214</v>
      </c>
      <c r="B958" s="477">
        <v>46</v>
      </c>
      <c r="C958" s="586"/>
      <c r="D958" s="587"/>
      <c r="E958" s="586"/>
      <c r="F958" s="473"/>
      <c r="G958" s="608"/>
      <c r="H958" s="475"/>
      <c r="I958" s="613"/>
      <c r="J958" s="614"/>
      <c r="K958" s="614"/>
      <c r="L958" s="649"/>
      <c r="M958" s="644"/>
      <c r="N958" s="505" t="str">
        <f>二年级BMI</f>
        <v/>
      </c>
      <c r="O958" s="499" t="str">
        <f>二年级BMI等级</f>
        <v/>
      </c>
      <c r="P958" s="500" t="str">
        <f>二年级BMI得分</f>
        <v/>
      </c>
      <c r="Q958" s="515" t="str">
        <f>二年级肺活量得分</f>
        <v/>
      </c>
      <c r="R958" s="512" t="str">
        <f>二年级等级</f>
        <v/>
      </c>
      <c r="S958" s="516" t="str">
        <f>二年级50米跑得分</f>
        <v/>
      </c>
      <c r="T958" s="517" t="str">
        <f>二年级等级</f>
        <v/>
      </c>
      <c r="U958" s="516" t="str">
        <f>二年级坐位体前屈得分</f>
        <v/>
      </c>
      <c r="V958" s="517" t="str">
        <f>二年级等级</f>
        <v/>
      </c>
      <c r="W958" s="516" t="str">
        <f>二年级一分钟跳绳得分</f>
        <v/>
      </c>
      <c r="X958" s="517" t="str">
        <f>二年级等级</f>
        <v/>
      </c>
      <c r="Y958" s="515"/>
      <c r="Z958" s="518"/>
      <c r="AA958" s="533"/>
      <c r="AB958" s="515"/>
      <c r="AC958" s="533" t="str">
        <f>二年级跳绳附加分</f>
        <v/>
      </c>
      <c r="AD958" s="534" t="str">
        <f>二年级标准分</f>
        <v/>
      </c>
      <c r="AE958" s="534" t="str">
        <f>二年级总分</f>
        <v/>
      </c>
      <c r="AF958" s="517" t="str">
        <f>二年级等级</f>
        <v/>
      </c>
    </row>
    <row r="959" spans="1:32">
      <c r="A959" s="476">
        <v>214</v>
      </c>
      <c r="B959" s="477">
        <v>47</v>
      </c>
      <c r="C959" s="586"/>
      <c r="D959" s="587"/>
      <c r="E959" s="586"/>
      <c r="F959" s="473"/>
      <c r="G959" s="608"/>
      <c r="H959" s="475"/>
      <c r="I959" s="613"/>
      <c r="J959" s="614"/>
      <c r="K959" s="614"/>
      <c r="L959" s="649"/>
      <c r="M959" s="644"/>
      <c r="N959" s="505" t="str">
        <f>二年级BMI</f>
        <v/>
      </c>
      <c r="O959" s="499" t="str">
        <f>二年级BMI等级</f>
        <v/>
      </c>
      <c r="P959" s="500" t="str">
        <f>二年级BMI得分</f>
        <v/>
      </c>
      <c r="Q959" s="515" t="str">
        <f>二年级肺活量得分</f>
        <v/>
      </c>
      <c r="R959" s="512" t="str">
        <f>二年级等级</f>
        <v/>
      </c>
      <c r="S959" s="516" t="str">
        <f>二年级50米跑得分</f>
        <v/>
      </c>
      <c r="T959" s="517" t="str">
        <f>二年级等级</f>
        <v/>
      </c>
      <c r="U959" s="516" t="str">
        <f>二年级坐位体前屈得分</f>
        <v/>
      </c>
      <c r="V959" s="517" t="str">
        <f>二年级等级</f>
        <v/>
      </c>
      <c r="W959" s="516" t="str">
        <f>二年级一分钟跳绳得分</f>
        <v/>
      </c>
      <c r="X959" s="517" t="str">
        <f>二年级等级</f>
        <v/>
      </c>
      <c r="Y959" s="515"/>
      <c r="Z959" s="518"/>
      <c r="AA959" s="533"/>
      <c r="AB959" s="515"/>
      <c r="AC959" s="533" t="str">
        <f>二年级跳绳附加分</f>
        <v/>
      </c>
      <c r="AD959" s="534" t="str">
        <f>二年级标准分</f>
        <v/>
      </c>
      <c r="AE959" s="534" t="str">
        <f>二年级总分</f>
        <v/>
      </c>
      <c r="AF959" s="517" t="str">
        <f>二年级等级</f>
        <v/>
      </c>
    </row>
    <row r="960" spans="1:32">
      <c r="A960" s="476">
        <v>214</v>
      </c>
      <c r="B960" s="477">
        <v>48</v>
      </c>
      <c r="C960" s="586"/>
      <c r="D960" s="587"/>
      <c r="E960" s="586"/>
      <c r="F960" s="473"/>
      <c r="G960" s="608"/>
      <c r="H960" s="475"/>
      <c r="I960" s="613"/>
      <c r="J960" s="614"/>
      <c r="K960" s="614"/>
      <c r="L960" s="649"/>
      <c r="M960" s="644"/>
      <c r="N960" s="505" t="str">
        <f>二年级BMI</f>
        <v/>
      </c>
      <c r="O960" s="499" t="str">
        <f>二年级BMI等级</f>
        <v/>
      </c>
      <c r="P960" s="500" t="str">
        <f>二年级BMI得分</f>
        <v/>
      </c>
      <c r="Q960" s="515" t="str">
        <f>二年级肺活量得分</f>
        <v/>
      </c>
      <c r="R960" s="512" t="str">
        <f>二年级等级</f>
        <v/>
      </c>
      <c r="S960" s="516" t="str">
        <f>二年级50米跑得分</f>
        <v/>
      </c>
      <c r="T960" s="517" t="str">
        <f>二年级等级</f>
        <v/>
      </c>
      <c r="U960" s="516" t="str">
        <f>二年级坐位体前屈得分</f>
        <v/>
      </c>
      <c r="V960" s="517" t="str">
        <f>二年级等级</f>
        <v/>
      </c>
      <c r="W960" s="516" t="str">
        <f>二年级一分钟跳绳得分</f>
        <v/>
      </c>
      <c r="X960" s="517" t="str">
        <f>二年级等级</f>
        <v/>
      </c>
      <c r="Y960" s="515"/>
      <c r="Z960" s="518"/>
      <c r="AA960" s="533"/>
      <c r="AB960" s="515"/>
      <c r="AC960" s="533" t="str">
        <f>二年级跳绳附加分</f>
        <v/>
      </c>
      <c r="AD960" s="534" t="str">
        <f>二年级标准分</f>
        <v/>
      </c>
      <c r="AE960" s="534" t="str">
        <f>二年级总分</f>
        <v/>
      </c>
      <c r="AF960" s="517" t="str">
        <f>二年级等级</f>
        <v/>
      </c>
    </row>
    <row r="961" spans="1:32">
      <c r="A961" s="476">
        <v>214</v>
      </c>
      <c r="B961" s="477">
        <v>49</v>
      </c>
      <c r="C961" s="586"/>
      <c r="D961" s="587"/>
      <c r="E961" s="586"/>
      <c r="F961" s="473"/>
      <c r="G961" s="608"/>
      <c r="H961" s="475"/>
      <c r="I961" s="613"/>
      <c r="J961" s="614"/>
      <c r="K961" s="614"/>
      <c r="L961" s="649"/>
      <c r="M961" s="644"/>
      <c r="N961" s="505" t="str">
        <f>二年级BMI</f>
        <v/>
      </c>
      <c r="O961" s="499" t="str">
        <f>二年级BMI等级</f>
        <v/>
      </c>
      <c r="P961" s="500" t="str">
        <f>二年级BMI得分</f>
        <v/>
      </c>
      <c r="Q961" s="515" t="str">
        <f>二年级肺活量得分</f>
        <v/>
      </c>
      <c r="R961" s="512" t="str">
        <f>二年级等级</f>
        <v/>
      </c>
      <c r="S961" s="516" t="str">
        <f>二年级50米跑得分</f>
        <v/>
      </c>
      <c r="T961" s="517" t="str">
        <f>二年级等级</f>
        <v/>
      </c>
      <c r="U961" s="516" t="str">
        <f>二年级坐位体前屈得分</f>
        <v/>
      </c>
      <c r="V961" s="517" t="str">
        <f>二年级等级</f>
        <v/>
      </c>
      <c r="W961" s="516" t="str">
        <f>二年级一分钟跳绳得分</f>
        <v/>
      </c>
      <c r="X961" s="517" t="str">
        <f>二年级等级</f>
        <v/>
      </c>
      <c r="Y961" s="515"/>
      <c r="Z961" s="518"/>
      <c r="AA961" s="533"/>
      <c r="AB961" s="515"/>
      <c r="AC961" s="533" t="str">
        <f>二年级跳绳附加分</f>
        <v/>
      </c>
      <c r="AD961" s="534" t="str">
        <f>二年级标准分</f>
        <v/>
      </c>
      <c r="AE961" s="534" t="str">
        <f>二年级总分</f>
        <v/>
      </c>
      <c r="AF961" s="517" t="str">
        <f>二年级等级</f>
        <v/>
      </c>
    </row>
    <row r="962" spans="1:32">
      <c r="A962" s="476">
        <v>214</v>
      </c>
      <c r="B962" s="477">
        <v>50</v>
      </c>
      <c r="C962" s="586"/>
      <c r="D962" s="587"/>
      <c r="E962" s="586"/>
      <c r="F962" s="473"/>
      <c r="G962" s="608"/>
      <c r="H962" s="475"/>
      <c r="I962" s="613"/>
      <c r="J962" s="614"/>
      <c r="K962" s="614"/>
      <c r="L962" s="649"/>
      <c r="M962" s="644"/>
      <c r="N962" s="505" t="str">
        <f>二年级BMI</f>
        <v/>
      </c>
      <c r="O962" s="499" t="str">
        <f>二年级BMI等级</f>
        <v/>
      </c>
      <c r="P962" s="500" t="str">
        <f>二年级BMI得分</f>
        <v/>
      </c>
      <c r="Q962" s="515" t="str">
        <f>二年级肺活量得分</f>
        <v/>
      </c>
      <c r="R962" s="512" t="str">
        <f>二年级等级</f>
        <v/>
      </c>
      <c r="S962" s="516" t="str">
        <f>二年级50米跑得分</f>
        <v/>
      </c>
      <c r="T962" s="517" t="str">
        <f>二年级等级</f>
        <v/>
      </c>
      <c r="U962" s="516" t="str">
        <f>二年级坐位体前屈得分</f>
        <v/>
      </c>
      <c r="V962" s="517" t="str">
        <f>二年级等级</f>
        <v/>
      </c>
      <c r="W962" s="516" t="str">
        <f>二年级一分钟跳绳得分</f>
        <v/>
      </c>
      <c r="X962" s="517" t="str">
        <f>二年级等级</f>
        <v/>
      </c>
      <c r="Y962" s="515"/>
      <c r="Z962" s="518"/>
      <c r="AA962" s="533"/>
      <c r="AB962" s="515"/>
      <c r="AC962" s="533" t="str">
        <f>二年级跳绳附加分</f>
        <v/>
      </c>
      <c r="AD962" s="534" t="str">
        <f>二年级标准分</f>
        <v/>
      </c>
      <c r="AE962" s="534" t="str">
        <f>二年级总分</f>
        <v/>
      </c>
      <c r="AF962" s="517" t="str">
        <f>二年级等级</f>
        <v/>
      </c>
    </row>
    <row r="963" spans="1:32">
      <c r="A963" s="476">
        <v>214</v>
      </c>
      <c r="B963" s="477">
        <v>51</v>
      </c>
      <c r="C963" s="586"/>
      <c r="D963" s="587"/>
      <c r="E963" s="586"/>
      <c r="F963" s="473"/>
      <c r="G963" s="608"/>
      <c r="H963" s="475"/>
      <c r="I963" s="613"/>
      <c r="J963" s="614"/>
      <c r="K963" s="614"/>
      <c r="L963" s="649"/>
      <c r="M963" s="644"/>
      <c r="N963" s="505" t="str">
        <f>二年级BMI</f>
        <v/>
      </c>
      <c r="O963" s="499" t="str">
        <f>二年级BMI等级</f>
        <v/>
      </c>
      <c r="P963" s="500" t="str">
        <f>二年级BMI得分</f>
        <v/>
      </c>
      <c r="Q963" s="515" t="str">
        <f>二年级肺活量得分</f>
        <v/>
      </c>
      <c r="R963" s="512" t="str">
        <f>二年级等级</f>
        <v/>
      </c>
      <c r="S963" s="516" t="str">
        <f>二年级50米跑得分</f>
        <v/>
      </c>
      <c r="T963" s="517" t="str">
        <f>二年级等级</f>
        <v/>
      </c>
      <c r="U963" s="516" t="str">
        <f>二年级坐位体前屈得分</f>
        <v/>
      </c>
      <c r="V963" s="517" t="str">
        <f>二年级等级</f>
        <v/>
      </c>
      <c r="W963" s="516" t="str">
        <f>二年级一分钟跳绳得分</f>
        <v/>
      </c>
      <c r="X963" s="517" t="str">
        <f>二年级等级</f>
        <v/>
      </c>
      <c r="Y963" s="515"/>
      <c r="Z963" s="518"/>
      <c r="AA963" s="533"/>
      <c r="AB963" s="515"/>
      <c r="AC963" s="533" t="str">
        <f>二年级跳绳附加分</f>
        <v/>
      </c>
      <c r="AD963" s="534" t="str">
        <f>二年级标准分</f>
        <v/>
      </c>
      <c r="AE963" s="534" t="str">
        <f>二年级总分</f>
        <v/>
      </c>
      <c r="AF963" s="517" t="str">
        <f>二年级等级</f>
        <v/>
      </c>
    </row>
    <row r="964" spans="1:32">
      <c r="A964" s="476">
        <v>214</v>
      </c>
      <c r="B964" s="477">
        <v>52</v>
      </c>
      <c r="C964" s="586"/>
      <c r="D964" s="587"/>
      <c r="E964" s="586"/>
      <c r="F964" s="473"/>
      <c r="G964" s="608"/>
      <c r="H964" s="475"/>
      <c r="I964" s="613"/>
      <c r="J964" s="614"/>
      <c r="K964" s="614"/>
      <c r="L964" s="649"/>
      <c r="M964" s="644"/>
      <c r="N964" s="505" t="str">
        <f>二年级BMI</f>
        <v/>
      </c>
      <c r="O964" s="499" t="str">
        <f>二年级BMI等级</f>
        <v/>
      </c>
      <c r="P964" s="500" t="str">
        <f>二年级BMI得分</f>
        <v/>
      </c>
      <c r="Q964" s="515" t="str">
        <f>二年级肺活量得分</f>
        <v/>
      </c>
      <c r="R964" s="512" t="str">
        <f>二年级等级</f>
        <v/>
      </c>
      <c r="S964" s="516" t="str">
        <f>二年级50米跑得分</f>
        <v/>
      </c>
      <c r="T964" s="517" t="str">
        <f>二年级等级</f>
        <v/>
      </c>
      <c r="U964" s="516" t="str">
        <f>二年级坐位体前屈得分</f>
        <v/>
      </c>
      <c r="V964" s="517" t="str">
        <f>二年级等级</f>
        <v/>
      </c>
      <c r="W964" s="516" t="str">
        <f>二年级一分钟跳绳得分</f>
        <v/>
      </c>
      <c r="X964" s="517" t="str">
        <f>二年级等级</f>
        <v/>
      </c>
      <c r="Y964" s="515"/>
      <c r="Z964" s="518"/>
      <c r="AA964" s="533"/>
      <c r="AB964" s="515"/>
      <c r="AC964" s="533" t="str">
        <f>二年级跳绳附加分</f>
        <v/>
      </c>
      <c r="AD964" s="534" t="str">
        <f>二年级标准分</f>
        <v/>
      </c>
      <c r="AE964" s="534" t="str">
        <f>二年级总分</f>
        <v/>
      </c>
      <c r="AF964" s="517" t="str">
        <f>二年级等级</f>
        <v/>
      </c>
    </row>
    <row r="965" spans="1:32">
      <c r="A965" s="476">
        <v>214</v>
      </c>
      <c r="B965" s="477">
        <v>53</v>
      </c>
      <c r="C965" s="586"/>
      <c r="D965" s="587"/>
      <c r="E965" s="586"/>
      <c r="F965" s="473"/>
      <c r="G965" s="608"/>
      <c r="H965" s="475"/>
      <c r="I965" s="613"/>
      <c r="J965" s="614"/>
      <c r="K965" s="614"/>
      <c r="L965" s="649"/>
      <c r="M965" s="644"/>
      <c r="N965" s="505" t="str">
        <f>二年级BMI</f>
        <v/>
      </c>
      <c r="O965" s="499" t="str">
        <f>二年级BMI等级</f>
        <v/>
      </c>
      <c r="P965" s="500" t="str">
        <f>二年级BMI得分</f>
        <v/>
      </c>
      <c r="Q965" s="515" t="str">
        <f>二年级肺活量得分</f>
        <v/>
      </c>
      <c r="R965" s="512" t="str">
        <f>二年级等级</f>
        <v/>
      </c>
      <c r="S965" s="516" t="str">
        <f>二年级50米跑得分</f>
        <v/>
      </c>
      <c r="T965" s="517" t="str">
        <f>二年级等级</f>
        <v/>
      </c>
      <c r="U965" s="516" t="str">
        <f>二年级坐位体前屈得分</f>
        <v/>
      </c>
      <c r="V965" s="517" t="str">
        <f>二年级等级</f>
        <v/>
      </c>
      <c r="W965" s="516" t="str">
        <f>二年级一分钟跳绳得分</f>
        <v/>
      </c>
      <c r="X965" s="517" t="str">
        <f>二年级等级</f>
        <v/>
      </c>
      <c r="Y965" s="515"/>
      <c r="Z965" s="518"/>
      <c r="AA965" s="533"/>
      <c r="AB965" s="515"/>
      <c r="AC965" s="533" t="str">
        <f>二年级跳绳附加分</f>
        <v/>
      </c>
      <c r="AD965" s="534" t="str">
        <f>二年级标准分</f>
        <v/>
      </c>
      <c r="AE965" s="534" t="str">
        <f>二年级总分</f>
        <v/>
      </c>
      <c r="AF965" s="517" t="str">
        <f>二年级等级</f>
        <v/>
      </c>
    </row>
    <row r="966" spans="1:32">
      <c r="A966" s="476">
        <v>214</v>
      </c>
      <c r="B966" s="477">
        <v>54</v>
      </c>
      <c r="C966" s="586"/>
      <c r="D966" s="587"/>
      <c r="E966" s="586"/>
      <c r="F966" s="473"/>
      <c r="G966" s="608"/>
      <c r="H966" s="475"/>
      <c r="I966" s="613"/>
      <c r="J966" s="614"/>
      <c r="K966" s="614"/>
      <c r="L966" s="649"/>
      <c r="M966" s="644"/>
      <c r="N966" s="505" t="str">
        <f>二年级BMI</f>
        <v/>
      </c>
      <c r="O966" s="499" t="str">
        <f>二年级BMI等级</f>
        <v/>
      </c>
      <c r="P966" s="500" t="str">
        <f>二年级BMI得分</f>
        <v/>
      </c>
      <c r="Q966" s="515" t="str">
        <f>二年级肺活量得分</f>
        <v/>
      </c>
      <c r="R966" s="512" t="str">
        <f>二年级等级</f>
        <v/>
      </c>
      <c r="S966" s="516" t="str">
        <f>二年级50米跑得分</f>
        <v/>
      </c>
      <c r="T966" s="517" t="str">
        <f>二年级等级</f>
        <v/>
      </c>
      <c r="U966" s="516" t="str">
        <f>二年级坐位体前屈得分</f>
        <v/>
      </c>
      <c r="V966" s="517" t="str">
        <f>二年级等级</f>
        <v/>
      </c>
      <c r="W966" s="516" t="str">
        <f>二年级一分钟跳绳得分</f>
        <v/>
      </c>
      <c r="X966" s="517" t="str">
        <f>二年级等级</f>
        <v/>
      </c>
      <c r="Y966" s="515"/>
      <c r="Z966" s="518"/>
      <c r="AA966" s="533"/>
      <c r="AB966" s="515"/>
      <c r="AC966" s="533" t="str">
        <f>二年级跳绳附加分</f>
        <v/>
      </c>
      <c r="AD966" s="534" t="str">
        <f>二年级标准分</f>
        <v/>
      </c>
      <c r="AE966" s="534" t="str">
        <f>二年级总分</f>
        <v/>
      </c>
      <c r="AF966" s="517" t="str">
        <f>二年级等级</f>
        <v/>
      </c>
    </row>
    <row r="967" spans="1:32">
      <c r="A967" s="476">
        <v>214</v>
      </c>
      <c r="B967" s="477">
        <v>55</v>
      </c>
      <c r="C967" s="586"/>
      <c r="D967" s="587"/>
      <c r="E967" s="586"/>
      <c r="F967" s="473"/>
      <c r="G967" s="608"/>
      <c r="H967" s="475"/>
      <c r="I967" s="613"/>
      <c r="J967" s="614"/>
      <c r="K967" s="614"/>
      <c r="L967" s="649"/>
      <c r="M967" s="644"/>
      <c r="N967" s="505" t="str">
        <f>二年级BMI</f>
        <v/>
      </c>
      <c r="O967" s="499" t="str">
        <f>二年级BMI等级</f>
        <v/>
      </c>
      <c r="P967" s="500" t="str">
        <f>二年级BMI得分</f>
        <v/>
      </c>
      <c r="Q967" s="515" t="str">
        <f>二年级肺活量得分</f>
        <v/>
      </c>
      <c r="R967" s="512" t="str">
        <f>二年级等级</f>
        <v/>
      </c>
      <c r="S967" s="516" t="str">
        <f>二年级50米跑得分</f>
        <v/>
      </c>
      <c r="T967" s="517" t="str">
        <f>二年级等级</f>
        <v/>
      </c>
      <c r="U967" s="516" t="str">
        <f>二年级坐位体前屈得分</f>
        <v/>
      </c>
      <c r="V967" s="517" t="str">
        <f>二年级等级</f>
        <v/>
      </c>
      <c r="W967" s="516" t="str">
        <f>二年级一分钟跳绳得分</f>
        <v/>
      </c>
      <c r="X967" s="517" t="str">
        <f>二年级等级</f>
        <v/>
      </c>
      <c r="Y967" s="515"/>
      <c r="Z967" s="518"/>
      <c r="AA967" s="533"/>
      <c r="AB967" s="515"/>
      <c r="AC967" s="533" t="str">
        <f>二年级跳绳附加分</f>
        <v/>
      </c>
      <c r="AD967" s="534" t="str">
        <f>二年级标准分</f>
        <v/>
      </c>
      <c r="AE967" s="534" t="str">
        <f>二年级总分</f>
        <v/>
      </c>
      <c r="AF967" s="517" t="str">
        <f>二年级等级</f>
        <v/>
      </c>
    </row>
    <row r="968" spans="1:32">
      <c r="A968" s="476">
        <v>214</v>
      </c>
      <c r="B968" s="477">
        <v>56</v>
      </c>
      <c r="C968" s="586"/>
      <c r="D968" s="587"/>
      <c r="E968" s="586"/>
      <c r="F968" s="473"/>
      <c r="G968" s="608"/>
      <c r="H968" s="475"/>
      <c r="I968" s="613"/>
      <c r="J968" s="614"/>
      <c r="K968" s="614"/>
      <c r="L968" s="649"/>
      <c r="M968" s="644"/>
      <c r="N968" s="505" t="str">
        <f>二年级BMI</f>
        <v/>
      </c>
      <c r="O968" s="499" t="str">
        <f>二年级BMI等级</f>
        <v/>
      </c>
      <c r="P968" s="500" t="str">
        <f>二年级BMI得分</f>
        <v/>
      </c>
      <c r="Q968" s="515" t="str">
        <f>二年级肺活量得分</f>
        <v/>
      </c>
      <c r="R968" s="512" t="str">
        <f>二年级等级</f>
        <v/>
      </c>
      <c r="S968" s="516" t="str">
        <f>二年级50米跑得分</f>
        <v/>
      </c>
      <c r="T968" s="517" t="str">
        <f>二年级等级</f>
        <v/>
      </c>
      <c r="U968" s="516" t="str">
        <f>二年级坐位体前屈得分</f>
        <v/>
      </c>
      <c r="V968" s="517" t="str">
        <f>二年级等级</f>
        <v/>
      </c>
      <c r="W968" s="516" t="str">
        <f>二年级一分钟跳绳得分</f>
        <v/>
      </c>
      <c r="X968" s="517" t="str">
        <f>二年级等级</f>
        <v/>
      </c>
      <c r="Y968" s="515"/>
      <c r="Z968" s="518"/>
      <c r="AA968" s="533"/>
      <c r="AB968" s="515"/>
      <c r="AC968" s="533" t="str">
        <f>二年级跳绳附加分</f>
        <v/>
      </c>
      <c r="AD968" s="534" t="str">
        <f>二年级标准分</f>
        <v/>
      </c>
      <c r="AE968" s="534" t="str">
        <f>二年级总分</f>
        <v/>
      </c>
      <c r="AF968" s="517" t="str">
        <f>二年级等级</f>
        <v/>
      </c>
    </row>
    <row r="969" spans="1:32">
      <c r="A969" s="476">
        <v>214</v>
      </c>
      <c r="B969" s="477">
        <v>57</v>
      </c>
      <c r="C969" s="586"/>
      <c r="D969" s="587"/>
      <c r="E969" s="586"/>
      <c r="F969" s="473"/>
      <c r="G969" s="608"/>
      <c r="H969" s="475"/>
      <c r="I969" s="613"/>
      <c r="J969" s="614"/>
      <c r="K969" s="614"/>
      <c r="L969" s="649"/>
      <c r="M969" s="644"/>
      <c r="N969" s="505" t="str">
        <f>二年级BMI</f>
        <v/>
      </c>
      <c r="O969" s="499" t="str">
        <f>二年级BMI等级</f>
        <v/>
      </c>
      <c r="P969" s="500" t="str">
        <f>二年级BMI得分</f>
        <v/>
      </c>
      <c r="Q969" s="515" t="str">
        <f>二年级肺活量得分</f>
        <v/>
      </c>
      <c r="R969" s="512" t="str">
        <f>二年级等级</f>
        <v/>
      </c>
      <c r="S969" s="516" t="str">
        <f>二年级50米跑得分</f>
        <v/>
      </c>
      <c r="T969" s="517" t="str">
        <f>二年级等级</f>
        <v/>
      </c>
      <c r="U969" s="516" t="str">
        <f>二年级坐位体前屈得分</f>
        <v/>
      </c>
      <c r="V969" s="517" t="str">
        <f>二年级等级</f>
        <v/>
      </c>
      <c r="W969" s="516" t="str">
        <f>二年级一分钟跳绳得分</f>
        <v/>
      </c>
      <c r="X969" s="517" t="str">
        <f>二年级等级</f>
        <v/>
      </c>
      <c r="Y969" s="515"/>
      <c r="Z969" s="518"/>
      <c r="AA969" s="533"/>
      <c r="AB969" s="515"/>
      <c r="AC969" s="533" t="str">
        <f>二年级跳绳附加分</f>
        <v/>
      </c>
      <c r="AD969" s="534" t="str">
        <f>二年级标准分</f>
        <v/>
      </c>
      <c r="AE969" s="534" t="str">
        <f>二年级总分</f>
        <v/>
      </c>
      <c r="AF969" s="517" t="str">
        <f>二年级等级</f>
        <v/>
      </c>
    </row>
    <row r="970" spans="1:32">
      <c r="A970" s="476">
        <v>214</v>
      </c>
      <c r="B970" s="477">
        <v>58</v>
      </c>
      <c r="C970" s="586"/>
      <c r="D970" s="587"/>
      <c r="E970" s="586"/>
      <c r="F970" s="473"/>
      <c r="G970" s="608"/>
      <c r="H970" s="475"/>
      <c r="I970" s="613"/>
      <c r="J970" s="614"/>
      <c r="K970" s="614"/>
      <c r="L970" s="649"/>
      <c r="M970" s="644"/>
      <c r="N970" s="505" t="str">
        <f>二年级BMI</f>
        <v/>
      </c>
      <c r="O970" s="499" t="str">
        <f>二年级BMI等级</f>
        <v/>
      </c>
      <c r="P970" s="500" t="str">
        <f>二年级BMI得分</f>
        <v/>
      </c>
      <c r="Q970" s="515" t="str">
        <f>二年级肺活量得分</f>
        <v/>
      </c>
      <c r="R970" s="512" t="str">
        <f>二年级等级</f>
        <v/>
      </c>
      <c r="S970" s="516" t="str">
        <f>二年级50米跑得分</f>
        <v/>
      </c>
      <c r="T970" s="517" t="str">
        <f>二年级等级</f>
        <v/>
      </c>
      <c r="U970" s="516" t="str">
        <f>二年级坐位体前屈得分</f>
        <v/>
      </c>
      <c r="V970" s="517" t="str">
        <f>二年级等级</f>
        <v/>
      </c>
      <c r="W970" s="516" t="str">
        <f>二年级一分钟跳绳得分</f>
        <v/>
      </c>
      <c r="X970" s="517" t="str">
        <f>二年级等级</f>
        <v/>
      </c>
      <c r="Y970" s="515"/>
      <c r="Z970" s="518"/>
      <c r="AA970" s="533"/>
      <c r="AB970" s="515"/>
      <c r="AC970" s="533" t="str">
        <f>二年级跳绳附加分</f>
        <v/>
      </c>
      <c r="AD970" s="534" t="str">
        <f>二年级标准分</f>
        <v/>
      </c>
      <c r="AE970" s="534" t="str">
        <f>二年级总分</f>
        <v/>
      </c>
      <c r="AF970" s="517" t="str">
        <f>二年级等级</f>
        <v/>
      </c>
    </row>
    <row r="971" spans="1:32">
      <c r="A971" s="476">
        <v>214</v>
      </c>
      <c r="B971" s="477">
        <v>59</v>
      </c>
      <c r="C971" s="586"/>
      <c r="D971" s="587"/>
      <c r="E971" s="586"/>
      <c r="F971" s="473"/>
      <c r="G971" s="608"/>
      <c r="H971" s="475"/>
      <c r="I971" s="613"/>
      <c r="J971" s="614"/>
      <c r="K971" s="614"/>
      <c r="L971" s="649"/>
      <c r="M971" s="644"/>
      <c r="N971" s="505" t="str">
        <f>二年级BMI</f>
        <v/>
      </c>
      <c r="O971" s="499" t="str">
        <f>二年级BMI等级</f>
        <v/>
      </c>
      <c r="P971" s="500" t="str">
        <f>二年级BMI得分</f>
        <v/>
      </c>
      <c r="Q971" s="515" t="str">
        <f>二年级肺活量得分</f>
        <v/>
      </c>
      <c r="R971" s="512" t="str">
        <f>二年级等级</f>
        <v/>
      </c>
      <c r="S971" s="516" t="str">
        <f>二年级50米跑得分</f>
        <v/>
      </c>
      <c r="T971" s="517" t="str">
        <f>二年级等级</f>
        <v/>
      </c>
      <c r="U971" s="516" t="str">
        <f>二年级坐位体前屈得分</f>
        <v/>
      </c>
      <c r="V971" s="517" t="str">
        <f>二年级等级</f>
        <v/>
      </c>
      <c r="W971" s="516" t="str">
        <f>二年级一分钟跳绳得分</f>
        <v/>
      </c>
      <c r="X971" s="517" t="str">
        <f>二年级等级</f>
        <v/>
      </c>
      <c r="Y971" s="515"/>
      <c r="Z971" s="518"/>
      <c r="AA971" s="533"/>
      <c r="AB971" s="515"/>
      <c r="AC971" s="533" t="str">
        <f>二年级跳绳附加分</f>
        <v/>
      </c>
      <c r="AD971" s="534" t="str">
        <f>二年级标准分</f>
        <v/>
      </c>
      <c r="AE971" s="534" t="str">
        <f>二年级总分</f>
        <v/>
      </c>
      <c r="AF971" s="517" t="str">
        <f>二年级等级</f>
        <v/>
      </c>
    </row>
    <row r="972" spans="1:32">
      <c r="A972" s="476">
        <v>214</v>
      </c>
      <c r="B972" s="477">
        <v>60</v>
      </c>
      <c r="C972" s="586"/>
      <c r="D972" s="587"/>
      <c r="E972" s="586"/>
      <c r="F972" s="473"/>
      <c r="G972" s="608"/>
      <c r="H972" s="475"/>
      <c r="I972" s="613"/>
      <c r="J972" s="614"/>
      <c r="K972" s="614"/>
      <c r="L972" s="649"/>
      <c r="M972" s="644"/>
      <c r="N972" s="505" t="str">
        <f>二年级BMI</f>
        <v/>
      </c>
      <c r="O972" s="499" t="str">
        <f>二年级BMI等级</f>
        <v/>
      </c>
      <c r="P972" s="500" t="str">
        <f>二年级BMI得分</f>
        <v/>
      </c>
      <c r="Q972" s="515" t="str">
        <f>二年级肺活量得分</f>
        <v/>
      </c>
      <c r="R972" s="512" t="str">
        <f>二年级等级</f>
        <v/>
      </c>
      <c r="S972" s="516" t="str">
        <f>二年级50米跑得分</f>
        <v/>
      </c>
      <c r="T972" s="517" t="str">
        <f>二年级等级</f>
        <v/>
      </c>
      <c r="U972" s="516" t="str">
        <f>二年级坐位体前屈得分</f>
        <v/>
      </c>
      <c r="V972" s="517" t="str">
        <f>二年级等级</f>
        <v/>
      </c>
      <c r="W972" s="516" t="str">
        <f>二年级一分钟跳绳得分</f>
        <v/>
      </c>
      <c r="X972" s="517" t="str">
        <f>二年级等级</f>
        <v/>
      </c>
      <c r="Y972" s="515"/>
      <c r="Z972" s="518"/>
      <c r="AA972" s="533"/>
      <c r="AB972" s="515"/>
      <c r="AC972" s="533" t="str">
        <f>二年级跳绳附加分</f>
        <v/>
      </c>
      <c r="AD972" s="534" t="str">
        <f>二年级标准分</f>
        <v/>
      </c>
      <c r="AE972" s="534" t="str">
        <f>二年级总分</f>
        <v/>
      </c>
      <c r="AF972" s="517" t="str">
        <f>二年级等级</f>
        <v/>
      </c>
    </row>
    <row r="973" spans="1:32">
      <c r="A973" s="476">
        <v>214</v>
      </c>
      <c r="B973" s="477">
        <v>61</v>
      </c>
      <c r="C973" s="586"/>
      <c r="D973" s="587"/>
      <c r="E973" s="586"/>
      <c r="F973" s="473"/>
      <c r="G973" s="608"/>
      <c r="H973" s="475"/>
      <c r="I973" s="613"/>
      <c r="J973" s="614"/>
      <c r="K973" s="614"/>
      <c r="L973" s="649"/>
      <c r="M973" s="644"/>
      <c r="N973" s="505" t="str">
        <f>二年级BMI</f>
        <v/>
      </c>
      <c r="O973" s="499" t="str">
        <f>二年级BMI等级</f>
        <v/>
      </c>
      <c r="P973" s="500" t="str">
        <f>二年级BMI得分</f>
        <v/>
      </c>
      <c r="Q973" s="515" t="str">
        <f>二年级肺活量得分</f>
        <v/>
      </c>
      <c r="R973" s="512" t="str">
        <f>二年级等级</f>
        <v/>
      </c>
      <c r="S973" s="516" t="str">
        <f>二年级50米跑得分</f>
        <v/>
      </c>
      <c r="T973" s="517" t="str">
        <f>二年级等级</f>
        <v/>
      </c>
      <c r="U973" s="516" t="str">
        <f>二年级坐位体前屈得分</f>
        <v/>
      </c>
      <c r="V973" s="517" t="str">
        <f>二年级等级</f>
        <v/>
      </c>
      <c r="W973" s="516" t="str">
        <f>二年级一分钟跳绳得分</f>
        <v/>
      </c>
      <c r="X973" s="517" t="str">
        <f>二年级等级</f>
        <v/>
      </c>
      <c r="Y973" s="515"/>
      <c r="Z973" s="518"/>
      <c r="AA973" s="533"/>
      <c r="AB973" s="515"/>
      <c r="AC973" s="533" t="str">
        <f>二年级跳绳附加分</f>
        <v/>
      </c>
      <c r="AD973" s="534" t="str">
        <f>二年级标准分</f>
        <v/>
      </c>
      <c r="AE973" s="534" t="str">
        <f>二年级总分</f>
        <v/>
      </c>
      <c r="AF973" s="517" t="str">
        <f>二年级等级</f>
        <v/>
      </c>
    </row>
    <row r="974" spans="1:32">
      <c r="A974" s="476">
        <v>214</v>
      </c>
      <c r="B974" s="477">
        <v>62</v>
      </c>
      <c r="C974" s="586"/>
      <c r="D974" s="587"/>
      <c r="E974" s="586"/>
      <c r="F974" s="473"/>
      <c r="G974" s="608"/>
      <c r="H974" s="475"/>
      <c r="I974" s="613"/>
      <c r="J974" s="614"/>
      <c r="K974" s="614"/>
      <c r="L974" s="649"/>
      <c r="M974" s="644"/>
      <c r="N974" s="505" t="str">
        <f>二年级BMI</f>
        <v/>
      </c>
      <c r="O974" s="499" t="str">
        <f>二年级BMI等级</f>
        <v/>
      </c>
      <c r="P974" s="500" t="str">
        <f>二年级BMI得分</f>
        <v/>
      </c>
      <c r="Q974" s="515" t="str">
        <f>二年级肺活量得分</f>
        <v/>
      </c>
      <c r="R974" s="512" t="str">
        <f>二年级等级</f>
        <v/>
      </c>
      <c r="S974" s="516" t="str">
        <f>二年级50米跑得分</f>
        <v/>
      </c>
      <c r="T974" s="517" t="str">
        <f>二年级等级</f>
        <v/>
      </c>
      <c r="U974" s="516" t="str">
        <f>二年级坐位体前屈得分</f>
        <v/>
      </c>
      <c r="V974" s="517" t="str">
        <f>二年级等级</f>
        <v/>
      </c>
      <c r="W974" s="516" t="str">
        <f>二年级一分钟跳绳得分</f>
        <v/>
      </c>
      <c r="X974" s="517" t="str">
        <f>二年级等级</f>
        <v/>
      </c>
      <c r="Y974" s="515"/>
      <c r="Z974" s="518"/>
      <c r="AA974" s="533"/>
      <c r="AB974" s="515"/>
      <c r="AC974" s="533" t="str">
        <f>二年级跳绳附加分</f>
        <v/>
      </c>
      <c r="AD974" s="534" t="str">
        <f>二年级标准分</f>
        <v/>
      </c>
      <c r="AE974" s="534" t="str">
        <f>二年级总分</f>
        <v/>
      </c>
      <c r="AF974" s="517" t="str">
        <f>二年级等级</f>
        <v/>
      </c>
    </row>
    <row r="975" spans="1:32">
      <c r="A975" s="476">
        <v>214</v>
      </c>
      <c r="B975" s="477">
        <v>63</v>
      </c>
      <c r="C975" s="586"/>
      <c r="D975" s="587"/>
      <c r="E975" s="586"/>
      <c r="F975" s="473"/>
      <c r="G975" s="608"/>
      <c r="H975" s="475"/>
      <c r="I975" s="613"/>
      <c r="J975" s="614"/>
      <c r="K975" s="614"/>
      <c r="L975" s="649"/>
      <c r="M975" s="644"/>
      <c r="N975" s="505" t="str">
        <f>二年级BMI</f>
        <v/>
      </c>
      <c r="O975" s="499" t="str">
        <f>二年级BMI等级</f>
        <v/>
      </c>
      <c r="P975" s="500" t="str">
        <f>二年级BMI得分</f>
        <v/>
      </c>
      <c r="Q975" s="515" t="str">
        <f>二年级肺活量得分</f>
        <v/>
      </c>
      <c r="R975" s="512" t="str">
        <f>二年级等级</f>
        <v/>
      </c>
      <c r="S975" s="516" t="str">
        <f>二年级50米跑得分</f>
        <v/>
      </c>
      <c r="T975" s="517" t="str">
        <f>二年级等级</f>
        <v/>
      </c>
      <c r="U975" s="516" t="str">
        <f>二年级坐位体前屈得分</f>
        <v/>
      </c>
      <c r="V975" s="517" t="str">
        <f>二年级等级</f>
        <v/>
      </c>
      <c r="W975" s="516" t="str">
        <f>二年级一分钟跳绳得分</f>
        <v/>
      </c>
      <c r="X975" s="517" t="str">
        <f>二年级等级</f>
        <v/>
      </c>
      <c r="Y975" s="515"/>
      <c r="Z975" s="518"/>
      <c r="AA975" s="533"/>
      <c r="AB975" s="515"/>
      <c r="AC975" s="533" t="str">
        <f>二年级跳绳附加分</f>
        <v/>
      </c>
      <c r="AD975" s="534" t="str">
        <f>二年级标准分</f>
        <v/>
      </c>
      <c r="AE975" s="534" t="str">
        <f>二年级总分</f>
        <v/>
      </c>
      <c r="AF975" s="517" t="str">
        <f>二年级等级</f>
        <v/>
      </c>
    </row>
    <row r="976" spans="1:32">
      <c r="A976" s="476">
        <v>214</v>
      </c>
      <c r="B976" s="477">
        <v>64</v>
      </c>
      <c r="C976" s="586"/>
      <c r="D976" s="587"/>
      <c r="E976" s="586"/>
      <c r="F976" s="473"/>
      <c r="G976" s="608"/>
      <c r="H976" s="475"/>
      <c r="I976" s="613"/>
      <c r="J976" s="614"/>
      <c r="K976" s="614"/>
      <c r="L976" s="649"/>
      <c r="M976" s="644"/>
      <c r="N976" s="505" t="str">
        <f>二年级BMI</f>
        <v/>
      </c>
      <c r="O976" s="499" t="str">
        <f>二年级BMI等级</f>
        <v/>
      </c>
      <c r="P976" s="500" t="str">
        <f>二年级BMI得分</f>
        <v/>
      </c>
      <c r="Q976" s="515" t="str">
        <f>二年级肺活量得分</f>
        <v/>
      </c>
      <c r="R976" s="512" t="str">
        <f>二年级等级</f>
        <v/>
      </c>
      <c r="S976" s="516" t="str">
        <f>二年级50米跑得分</f>
        <v/>
      </c>
      <c r="T976" s="517" t="str">
        <f>二年级等级</f>
        <v/>
      </c>
      <c r="U976" s="516" t="str">
        <f>二年级坐位体前屈得分</f>
        <v/>
      </c>
      <c r="V976" s="517" t="str">
        <f>二年级等级</f>
        <v/>
      </c>
      <c r="W976" s="516" t="str">
        <f>二年级一分钟跳绳得分</f>
        <v/>
      </c>
      <c r="X976" s="517" t="str">
        <f>二年级等级</f>
        <v/>
      </c>
      <c r="Y976" s="515"/>
      <c r="Z976" s="518"/>
      <c r="AA976" s="533"/>
      <c r="AB976" s="515"/>
      <c r="AC976" s="533" t="str">
        <f>二年级跳绳附加分</f>
        <v/>
      </c>
      <c r="AD976" s="534" t="str">
        <f>二年级标准分</f>
        <v/>
      </c>
      <c r="AE976" s="534" t="str">
        <f>二年级总分</f>
        <v/>
      </c>
      <c r="AF976" s="517" t="str">
        <f>二年级等级</f>
        <v/>
      </c>
    </row>
    <row r="977" spans="1:32">
      <c r="A977" s="476">
        <v>214</v>
      </c>
      <c r="B977" s="477">
        <v>65</v>
      </c>
      <c r="C977" s="586"/>
      <c r="D977" s="587"/>
      <c r="E977" s="586"/>
      <c r="F977" s="473"/>
      <c r="G977" s="608"/>
      <c r="H977" s="475"/>
      <c r="I977" s="613"/>
      <c r="J977" s="614"/>
      <c r="K977" s="614"/>
      <c r="L977" s="649"/>
      <c r="M977" s="644"/>
      <c r="N977" s="505" t="str">
        <f>二年级BMI</f>
        <v/>
      </c>
      <c r="O977" s="499" t="str">
        <f>二年级BMI等级</f>
        <v/>
      </c>
      <c r="P977" s="500" t="str">
        <f>二年级BMI得分</f>
        <v/>
      </c>
      <c r="Q977" s="515" t="str">
        <f>二年级肺活量得分</f>
        <v/>
      </c>
      <c r="R977" s="512" t="str">
        <f>二年级等级</f>
        <v/>
      </c>
      <c r="S977" s="516" t="str">
        <f>二年级50米跑得分</f>
        <v/>
      </c>
      <c r="T977" s="517" t="str">
        <f>二年级等级</f>
        <v/>
      </c>
      <c r="U977" s="516" t="str">
        <f>二年级坐位体前屈得分</f>
        <v/>
      </c>
      <c r="V977" s="517" t="str">
        <f>二年级等级</f>
        <v/>
      </c>
      <c r="W977" s="516" t="str">
        <f>二年级一分钟跳绳得分</f>
        <v/>
      </c>
      <c r="X977" s="517" t="str">
        <f>二年级等级</f>
        <v/>
      </c>
      <c r="Y977" s="515"/>
      <c r="Z977" s="518"/>
      <c r="AA977" s="533"/>
      <c r="AB977" s="515"/>
      <c r="AC977" s="533" t="str">
        <f>二年级跳绳附加分</f>
        <v/>
      </c>
      <c r="AD977" s="534" t="str">
        <f>二年级标准分</f>
        <v/>
      </c>
      <c r="AE977" s="534" t="str">
        <f>二年级总分</f>
        <v/>
      </c>
      <c r="AF977" s="517" t="str">
        <f>二年级等级</f>
        <v/>
      </c>
    </row>
    <row r="978" spans="1:32">
      <c r="A978" s="476">
        <v>214</v>
      </c>
      <c r="B978" s="477">
        <v>66</v>
      </c>
      <c r="C978" s="586"/>
      <c r="D978" s="587"/>
      <c r="E978" s="586"/>
      <c r="F978" s="473"/>
      <c r="G978" s="608"/>
      <c r="H978" s="475"/>
      <c r="I978" s="613"/>
      <c r="J978" s="614"/>
      <c r="K978" s="614"/>
      <c r="L978" s="649"/>
      <c r="M978" s="644"/>
      <c r="N978" s="505" t="str">
        <f>二年级BMI</f>
        <v/>
      </c>
      <c r="O978" s="499" t="str">
        <f>二年级BMI等级</f>
        <v/>
      </c>
      <c r="P978" s="500" t="str">
        <f>二年级BMI得分</f>
        <v/>
      </c>
      <c r="Q978" s="515" t="str">
        <f>二年级肺活量得分</f>
        <v/>
      </c>
      <c r="R978" s="512" t="str">
        <f>二年级等级</f>
        <v/>
      </c>
      <c r="S978" s="516" t="str">
        <f>二年级50米跑得分</f>
        <v/>
      </c>
      <c r="T978" s="517" t="str">
        <f>二年级等级</f>
        <v/>
      </c>
      <c r="U978" s="516" t="str">
        <f>二年级坐位体前屈得分</f>
        <v/>
      </c>
      <c r="V978" s="517" t="str">
        <f>二年级等级</f>
        <v/>
      </c>
      <c r="W978" s="516" t="str">
        <f>二年级一分钟跳绳得分</f>
        <v/>
      </c>
      <c r="X978" s="517" t="str">
        <f>二年级等级</f>
        <v/>
      </c>
      <c r="Y978" s="515"/>
      <c r="Z978" s="518"/>
      <c r="AA978" s="533"/>
      <c r="AB978" s="515"/>
      <c r="AC978" s="533" t="str">
        <f>二年级跳绳附加分</f>
        <v/>
      </c>
      <c r="AD978" s="534" t="str">
        <f>二年级标准分</f>
        <v/>
      </c>
      <c r="AE978" s="534" t="str">
        <f>二年级总分</f>
        <v/>
      </c>
      <c r="AF978" s="517" t="str">
        <f>二年级等级</f>
        <v/>
      </c>
    </row>
    <row r="979" spans="1:32">
      <c r="A979" s="476">
        <v>214</v>
      </c>
      <c r="B979" s="477">
        <v>67</v>
      </c>
      <c r="C979" s="586"/>
      <c r="D979" s="587"/>
      <c r="E979" s="586"/>
      <c r="F979" s="473"/>
      <c r="G979" s="608"/>
      <c r="H979" s="475"/>
      <c r="I979" s="613"/>
      <c r="J979" s="614"/>
      <c r="K979" s="614"/>
      <c r="L979" s="649"/>
      <c r="M979" s="644"/>
      <c r="N979" s="505" t="str">
        <f>二年级BMI</f>
        <v/>
      </c>
      <c r="O979" s="499" t="str">
        <f>二年级BMI等级</f>
        <v/>
      </c>
      <c r="P979" s="500" t="str">
        <f>二年级BMI得分</f>
        <v/>
      </c>
      <c r="Q979" s="515" t="str">
        <f>二年级肺活量得分</f>
        <v/>
      </c>
      <c r="R979" s="512" t="str">
        <f>二年级等级</f>
        <v/>
      </c>
      <c r="S979" s="516" t="str">
        <f>二年级50米跑得分</f>
        <v/>
      </c>
      <c r="T979" s="517" t="str">
        <f>二年级等级</f>
        <v/>
      </c>
      <c r="U979" s="516" t="str">
        <f>二年级坐位体前屈得分</f>
        <v/>
      </c>
      <c r="V979" s="517" t="str">
        <f>二年级等级</f>
        <v/>
      </c>
      <c r="W979" s="516" t="str">
        <f>二年级一分钟跳绳得分</f>
        <v/>
      </c>
      <c r="X979" s="517" t="str">
        <f>二年级等级</f>
        <v/>
      </c>
      <c r="Y979" s="515"/>
      <c r="Z979" s="518"/>
      <c r="AA979" s="533"/>
      <c r="AB979" s="515"/>
      <c r="AC979" s="533" t="str">
        <f>二年级跳绳附加分</f>
        <v/>
      </c>
      <c r="AD979" s="534" t="str">
        <f>二年级标准分</f>
        <v/>
      </c>
      <c r="AE979" s="534" t="str">
        <f>二年级总分</f>
        <v/>
      </c>
      <c r="AF979" s="517" t="str">
        <f>二年级等级</f>
        <v/>
      </c>
    </row>
    <row r="980" spans="1:32">
      <c r="A980" s="476">
        <v>214</v>
      </c>
      <c r="B980" s="477">
        <v>68</v>
      </c>
      <c r="C980" s="586"/>
      <c r="D980" s="587"/>
      <c r="E980" s="586"/>
      <c r="F980" s="609"/>
      <c r="G980" s="608"/>
      <c r="H980" s="475"/>
      <c r="I980" s="613"/>
      <c r="J980" s="614"/>
      <c r="K980" s="614"/>
      <c r="L980" s="649"/>
      <c r="M980" s="644"/>
      <c r="N980" s="505" t="str">
        <f>二年级BMI</f>
        <v/>
      </c>
      <c r="O980" s="499" t="str">
        <f>二年级BMI等级</f>
        <v/>
      </c>
      <c r="P980" s="500" t="str">
        <f>二年级BMI得分</f>
        <v/>
      </c>
      <c r="Q980" s="515" t="str">
        <f>二年级肺活量得分</f>
        <v/>
      </c>
      <c r="R980" s="512" t="str">
        <f>二年级等级</f>
        <v/>
      </c>
      <c r="S980" s="516" t="str">
        <f>二年级50米跑得分</f>
        <v/>
      </c>
      <c r="T980" s="517" t="str">
        <f>二年级等级</f>
        <v/>
      </c>
      <c r="U980" s="516" t="str">
        <f>二年级坐位体前屈得分</f>
        <v/>
      </c>
      <c r="V980" s="517" t="str">
        <f>二年级等级</f>
        <v/>
      </c>
      <c r="W980" s="516" t="str">
        <f>二年级一分钟跳绳得分</f>
        <v/>
      </c>
      <c r="X980" s="517" t="str">
        <f>二年级等级</f>
        <v/>
      </c>
      <c r="Y980" s="515"/>
      <c r="Z980" s="518"/>
      <c r="AA980" s="533"/>
      <c r="AB980" s="515"/>
      <c r="AC980" s="533" t="str">
        <f>二年级跳绳附加分</f>
        <v/>
      </c>
      <c r="AD980" s="534" t="str">
        <f>二年级标准分</f>
        <v/>
      </c>
      <c r="AE980" s="534" t="str">
        <f>二年级总分</f>
        <v/>
      </c>
      <c r="AF980" s="517" t="str">
        <f>二年级等级</f>
        <v/>
      </c>
    </row>
    <row r="981" spans="1:32">
      <c r="A981" s="476">
        <v>214</v>
      </c>
      <c r="B981" s="477">
        <v>69</v>
      </c>
      <c r="C981" s="586"/>
      <c r="D981" s="587"/>
      <c r="E981" s="586"/>
      <c r="F981" s="609"/>
      <c r="G981" s="608"/>
      <c r="H981" s="475"/>
      <c r="I981" s="613"/>
      <c r="J981" s="614"/>
      <c r="K981" s="614"/>
      <c r="L981" s="649"/>
      <c r="M981" s="644"/>
      <c r="N981" s="505" t="str">
        <f>二年级BMI</f>
        <v/>
      </c>
      <c r="O981" s="499" t="str">
        <f>二年级BMI等级</f>
        <v/>
      </c>
      <c r="P981" s="500" t="str">
        <f>二年级BMI得分</f>
        <v/>
      </c>
      <c r="Q981" s="515" t="str">
        <f>二年级肺活量得分</f>
        <v/>
      </c>
      <c r="R981" s="512" t="str">
        <f>二年级等级</f>
        <v/>
      </c>
      <c r="S981" s="516" t="str">
        <f>二年级50米跑得分</f>
        <v/>
      </c>
      <c r="T981" s="517" t="str">
        <f>二年级等级</f>
        <v/>
      </c>
      <c r="U981" s="516" t="str">
        <f>二年级坐位体前屈得分</f>
        <v/>
      </c>
      <c r="V981" s="517" t="str">
        <f>二年级等级</f>
        <v/>
      </c>
      <c r="W981" s="516" t="str">
        <f>二年级一分钟跳绳得分</f>
        <v/>
      </c>
      <c r="X981" s="517" t="str">
        <f>二年级等级</f>
        <v/>
      </c>
      <c r="Y981" s="515"/>
      <c r="Z981" s="518"/>
      <c r="AA981" s="533"/>
      <c r="AB981" s="515"/>
      <c r="AC981" s="533" t="str">
        <f>二年级跳绳附加分</f>
        <v/>
      </c>
      <c r="AD981" s="534" t="str">
        <f>二年级标准分</f>
        <v/>
      </c>
      <c r="AE981" s="534" t="str">
        <f>二年级总分</f>
        <v/>
      </c>
      <c r="AF981" s="517" t="str">
        <f>二年级等级</f>
        <v/>
      </c>
    </row>
    <row r="982" ht="15.75" spans="1:32">
      <c r="A982" s="535">
        <v>214</v>
      </c>
      <c r="B982" s="536">
        <v>70</v>
      </c>
      <c r="C982" s="590"/>
      <c r="D982" s="591"/>
      <c r="E982" s="590"/>
      <c r="F982" s="610"/>
      <c r="G982" s="611"/>
      <c r="H982" s="542"/>
      <c r="I982" s="617"/>
      <c r="J982" s="618"/>
      <c r="K982" s="618"/>
      <c r="L982" s="652"/>
      <c r="M982" s="647"/>
      <c r="N982" s="573" t="str">
        <f>二年级BMI</f>
        <v/>
      </c>
      <c r="O982" s="574" t="str">
        <f>二年级BMI等级</f>
        <v/>
      </c>
      <c r="P982" s="575" t="str">
        <f>二年级BMI得分</f>
        <v/>
      </c>
      <c r="Q982" s="576" t="str">
        <f>二年级肺活量得分</f>
        <v/>
      </c>
      <c r="R982" s="577" t="str">
        <f>二年级等级</f>
        <v/>
      </c>
      <c r="S982" s="578" t="str">
        <f>二年级50米跑得分</f>
        <v/>
      </c>
      <c r="T982" s="567" t="str">
        <f>二年级等级</f>
        <v/>
      </c>
      <c r="U982" s="578" t="str">
        <f>二年级坐位体前屈得分</f>
        <v/>
      </c>
      <c r="V982" s="567" t="str">
        <f>二年级等级</f>
        <v/>
      </c>
      <c r="W982" s="578" t="str">
        <f>二年级一分钟跳绳得分</f>
        <v/>
      </c>
      <c r="X982" s="567" t="str">
        <f>二年级等级</f>
        <v/>
      </c>
      <c r="Y982" s="576"/>
      <c r="Z982" s="579"/>
      <c r="AA982" s="565"/>
      <c r="AB982" s="576"/>
      <c r="AC982" s="565" t="str">
        <f>二年级跳绳附加分</f>
        <v/>
      </c>
      <c r="AD982" s="566" t="str">
        <f>二年级标准分</f>
        <v/>
      </c>
      <c r="AE982" s="566" t="str">
        <f>二年级总分</f>
        <v/>
      </c>
      <c r="AF982" s="567" t="str">
        <f>二年级等级</f>
        <v/>
      </c>
    </row>
    <row r="983" ht="15.75" spans="1:32">
      <c r="A983" s="468">
        <v>215</v>
      </c>
      <c r="B983" s="469">
        <v>1</v>
      </c>
      <c r="C983" s="593"/>
      <c r="D983" s="594"/>
      <c r="E983" s="593"/>
      <c r="F983" s="473"/>
      <c r="G983" s="612"/>
      <c r="H983" s="475"/>
      <c r="I983" s="621"/>
      <c r="J983" s="622"/>
      <c r="K983" s="622"/>
      <c r="L983" s="648"/>
      <c r="M983" s="643"/>
      <c r="N983" s="498" t="str">
        <f>二年级BMI</f>
        <v/>
      </c>
      <c r="O983" s="499" t="str">
        <f>二年级BMI等级</f>
        <v/>
      </c>
      <c r="P983" s="500" t="str">
        <f>二年级BMI得分</f>
        <v/>
      </c>
      <c r="Q983" s="511" t="str">
        <f>二年级肺活量得分</f>
        <v/>
      </c>
      <c r="R983" s="512" t="str">
        <f>二年级等级</f>
        <v/>
      </c>
      <c r="S983" s="513" t="str">
        <f>二年级50米跑得分</f>
        <v/>
      </c>
      <c r="T983" s="512" t="str">
        <f>二年级等级</f>
        <v/>
      </c>
      <c r="U983" s="513" t="str">
        <f>二年级坐位体前屈得分</f>
        <v/>
      </c>
      <c r="V983" s="512" t="str">
        <f>二年级等级</f>
        <v/>
      </c>
      <c r="W983" s="513" t="str">
        <f>二年级一分钟跳绳得分</f>
        <v/>
      </c>
      <c r="X983" s="512" t="str">
        <f>二年级等级</f>
        <v/>
      </c>
      <c r="Y983" s="511"/>
      <c r="Z983" s="514"/>
      <c r="AA983" s="530"/>
      <c r="AB983" s="511"/>
      <c r="AC983" s="530" t="str">
        <f>二年级跳绳附加分</f>
        <v/>
      </c>
      <c r="AD983" s="531" t="str">
        <f>二年级标准分</f>
        <v/>
      </c>
      <c r="AE983" s="531" t="str">
        <f>二年级总分</f>
        <v/>
      </c>
      <c r="AF983" s="512" t="str">
        <f>二年级等级</f>
        <v/>
      </c>
    </row>
    <row r="984" spans="1:32">
      <c r="A984" s="476">
        <v>215</v>
      </c>
      <c r="B984" s="477">
        <v>2</v>
      </c>
      <c r="C984" s="586"/>
      <c r="D984" s="587"/>
      <c r="E984" s="586"/>
      <c r="F984" s="473"/>
      <c r="G984" s="608"/>
      <c r="H984" s="475"/>
      <c r="I984" s="613"/>
      <c r="J984" s="614"/>
      <c r="K984" s="614"/>
      <c r="L984" s="649"/>
      <c r="M984" s="644"/>
      <c r="N984" s="505" t="str">
        <f>二年级BMI</f>
        <v/>
      </c>
      <c r="O984" s="499" t="str">
        <f>二年级BMI等级</f>
        <v/>
      </c>
      <c r="P984" s="500" t="str">
        <f>二年级BMI得分</f>
        <v/>
      </c>
      <c r="Q984" s="515" t="str">
        <f>二年级肺活量得分</f>
        <v/>
      </c>
      <c r="R984" s="512" t="str">
        <f>二年级等级</f>
        <v/>
      </c>
      <c r="S984" s="516" t="str">
        <f>二年级50米跑得分</f>
        <v/>
      </c>
      <c r="T984" s="517" t="str">
        <f>二年级等级</f>
        <v/>
      </c>
      <c r="U984" s="516" t="str">
        <f>二年级坐位体前屈得分</f>
        <v/>
      </c>
      <c r="V984" s="517" t="str">
        <f>二年级等级</f>
        <v/>
      </c>
      <c r="W984" s="516" t="str">
        <f>二年级一分钟跳绳得分</f>
        <v/>
      </c>
      <c r="X984" s="517" t="str">
        <f>二年级等级</f>
        <v/>
      </c>
      <c r="Y984" s="515"/>
      <c r="Z984" s="518"/>
      <c r="AA984" s="533"/>
      <c r="AB984" s="515"/>
      <c r="AC984" s="533" t="str">
        <f>二年级跳绳附加分</f>
        <v/>
      </c>
      <c r="AD984" s="534" t="str">
        <f>二年级标准分</f>
        <v/>
      </c>
      <c r="AE984" s="534" t="str">
        <f>二年级总分</f>
        <v/>
      </c>
      <c r="AF984" s="517" t="str">
        <f>二年级等级</f>
        <v/>
      </c>
    </row>
    <row r="985" spans="1:32">
      <c r="A985" s="476">
        <v>215</v>
      </c>
      <c r="B985" s="477">
        <v>3</v>
      </c>
      <c r="C985" s="586"/>
      <c r="D985" s="587"/>
      <c r="E985" s="586"/>
      <c r="F985" s="473"/>
      <c r="G985" s="608"/>
      <c r="H985" s="475"/>
      <c r="I985" s="613"/>
      <c r="J985" s="614"/>
      <c r="K985" s="614"/>
      <c r="L985" s="649"/>
      <c r="M985" s="644"/>
      <c r="N985" s="505" t="str">
        <f>二年级BMI</f>
        <v/>
      </c>
      <c r="O985" s="499" t="str">
        <f>二年级BMI等级</f>
        <v/>
      </c>
      <c r="P985" s="500" t="str">
        <f>二年级BMI得分</f>
        <v/>
      </c>
      <c r="Q985" s="515" t="str">
        <f>二年级肺活量得分</f>
        <v/>
      </c>
      <c r="R985" s="512" t="str">
        <f>二年级等级</f>
        <v/>
      </c>
      <c r="S985" s="516" t="str">
        <f>二年级50米跑得分</f>
        <v/>
      </c>
      <c r="T985" s="517" t="str">
        <f>二年级等级</f>
        <v/>
      </c>
      <c r="U985" s="516" t="str">
        <f>二年级坐位体前屈得分</f>
        <v/>
      </c>
      <c r="V985" s="517" t="str">
        <f>二年级等级</f>
        <v/>
      </c>
      <c r="W985" s="516" t="str">
        <f>二年级一分钟跳绳得分</f>
        <v/>
      </c>
      <c r="X985" s="517" t="str">
        <f>二年级等级</f>
        <v/>
      </c>
      <c r="Y985" s="515"/>
      <c r="Z985" s="518"/>
      <c r="AA985" s="533"/>
      <c r="AB985" s="515"/>
      <c r="AC985" s="533" t="str">
        <f>二年级跳绳附加分</f>
        <v/>
      </c>
      <c r="AD985" s="534" t="str">
        <f>二年级标准分</f>
        <v/>
      </c>
      <c r="AE985" s="534" t="str">
        <f>二年级总分</f>
        <v/>
      </c>
      <c r="AF985" s="517" t="str">
        <f>二年级等级</f>
        <v/>
      </c>
    </row>
    <row r="986" spans="1:32">
      <c r="A986" s="476">
        <v>215</v>
      </c>
      <c r="B986" s="477">
        <v>4</v>
      </c>
      <c r="C986" s="586"/>
      <c r="D986" s="587"/>
      <c r="E986" s="586"/>
      <c r="F986" s="473"/>
      <c r="G986" s="608"/>
      <c r="H986" s="475"/>
      <c r="I986" s="613"/>
      <c r="J986" s="614"/>
      <c r="K986" s="614"/>
      <c r="L986" s="649"/>
      <c r="M986" s="644"/>
      <c r="N986" s="505" t="str">
        <f>二年级BMI</f>
        <v/>
      </c>
      <c r="O986" s="499" t="str">
        <f>二年级BMI等级</f>
        <v/>
      </c>
      <c r="P986" s="500" t="str">
        <f>二年级BMI得分</f>
        <v/>
      </c>
      <c r="Q986" s="515" t="str">
        <f>二年级肺活量得分</f>
        <v/>
      </c>
      <c r="R986" s="512" t="str">
        <f>二年级等级</f>
        <v/>
      </c>
      <c r="S986" s="516" t="str">
        <f>二年级50米跑得分</f>
        <v/>
      </c>
      <c r="T986" s="517" t="str">
        <f>二年级等级</f>
        <v/>
      </c>
      <c r="U986" s="516" t="str">
        <f>二年级坐位体前屈得分</f>
        <v/>
      </c>
      <c r="V986" s="517" t="str">
        <f>二年级等级</f>
        <v/>
      </c>
      <c r="W986" s="516" t="str">
        <f>二年级一分钟跳绳得分</f>
        <v/>
      </c>
      <c r="X986" s="517" t="str">
        <f>二年级等级</f>
        <v/>
      </c>
      <c r="Y986" s="515"/>
      <c r="Z986" s="518"/>
      <c r="AA986" s="533"/>
      <c r="AB986" s="515"/>
      <c r="AC986" s="533" t="str">
        <f>二年级跳绳附加分</f>
        <v/>
      </c>
      <c r="AD986" s="534" t="str">
        <f>二年级标准分</f>
        <v/>
      </c>
      <c r="AE986" s="534" t="str">
        <f>二年级总分</f>
        <v/>
      </c>
      <c r="AF986" s="517" t="str">
        <f>二年级等级</f>
        <v/>
      </c>
    </row>
    <row r="987" spans="1:32">
      <c r="A987" s="476">
        <v>215</v>
      </c>
      <c r="B987" s="477">
        <v>5</v>
      </c>
      <c r="C987" s="586"/>
      <c r="D987" s="587"/>
      <c r="E987" s="586"/>
      <c r="F987" s="473"/>
      <c r="G987" s="608"/>
      <c r="H987" s="475"/>
      <c r="I987" s="613"/>
      <c r="J987" s="614"/>
      <c r="K987" s="614"/>
      <c r="L987" s="649"/>
      <c r="M987" s="644"/>
      <c r="N987" s="505" t="str">
        <f>二年级BMI</f>
        <v/>
      </c>
      <c r="O987" s="499" t="str">
        <f>二年级BMI等级</f>
        <v/>
      </c>
      <c r="P987" s="500" t="str">
        <f>二年级BMI得分</f>
        <v/>
      </c>
      <c r="Q987" s="515" t="str">
        <f>二年级肺活量得分</f>
        <v/>
      </c>
      <c r="R987" s="512" t="str">
        <f>二年级等级</f>
        <v/>
      </c>
      <c r="S987" s="516" t="str">
        <f>二年级50米跑得分</f>
        <v/>
      </c>
      <c r="T987" s="517" t="str">
        <f>二年级等级</f>
        <v/>
      </c>
      <c r="U987" s="516" t="str">
        <f>二年级坐位体前屈得分</f>
        <v/>
      </c>
      <c r="V987" s="517" t="str">
        <f>二年级等级</f>
        <v/>
      </c>
      <c r="W987" s="516" t="str">
        <f>二年级一分钟跳绳得分</f>
        <v/>
      </c>
      <c r="X987" s="517" t="str">
        <f>二年级等级</f>
        <v/>
      </c>
      <c r="Y987" s="515"/>
      <c r="Z987" s="518"/>
      <c r="AA987" s="533"/>
      <c r="AB987" s="515"/>
      <c r="AC987" s="533" t="str">
        <f>二年级跳绳附加分</f>
        <v/>
      </c>
      <c r="AD987" s="534" t="str">
        <f>二年级标准分</f>
        <v/>
      </c>
      <c r="AE987" s="534" t="str">
        <f>二年级总分</f>
        <v/>
      </c>
      <c r="AF987" s="517" t="str">
        <f>二年级等级</f>
        <v/>
      </c>
    </row>
    <row r="988" spans="1:32">
      <c r="A988" s="476">
        <v>215</v>
      </c>
      <c r="B988" s="477">
        <v>6</v>
      </c>
      <c r="C988" s="586"/>
      <c r="D988" s="587"/>
      <c r="E988" s="586"/>
      <c r="F988" s="473"/>
      <c r="G988" s="608"/>
      <c r="H988" s="475"/>
      <c r="I988" s="613"/>
      <c r="J988" s="614"/>
      <c r="K988" s="614"/>
      <c r="L988" s="649"/>
      <c r="M988" s="644"/>
      <c r="N988" s="505" t="str">
        <f>二年级BMI</f>
        <v/>
      </c>
      <c r="O988" s="499" t="str">
        <f>二年级BMI等级</f>
        <v/>
      </c>
      <c r="P988" s="500" t="str">
        <f>二年级BMI得分</f>
        <v/>
      </c>
      <c r="Q988" s="515" t="str">
        <f>二年级肺活量得分</f>
        <v/>
      </c>
      <c r="R988" s="512" t="str">
        <f>二年级等级</f>
        <v/>
      </c>
      <c r="S988" s="516" t="str">
        <f>二年级50米跑得分</f>
        <v/>
      </c>
      <c r="T988" s="517" t="str">
        <f>二年级等级</f>
        <v/>
      </c>
      <c r="U988" s="516" t="str">
        <f>二年级坐位体前屈得分</f>
        <v/>
      </c>
      <c r="V988" s="517" t="str">
        <f>二年级等级</f>
        <v/>
      </c>
      <c r="W988" s="516" t="str">
        <f>二年级一分钟跳绳得分</f>
        <v/>
      </c>
      <c r="X988" s="517" t="str">
        <f>二年级等级</f>
        <v/>
      </c>
      <c r="Y988" s="515"/>
      <c r="Z988" s="518"/>
      <c r="AA988" s="533"/>
      <c r="AB988" s="515"/>
      <c r="AC988" s="533" t="str">
        <f>二年级跳绳附加分</f>
        <v/>
      </c>
      <c r="AD988" s="534" t="str">
        <f>二年级标准分</f>
        <v/>
      </c>
      <c r="AE988" s="534" t="str">
        <f>二年级总分</f>
        <v/>
      </c>
      <c r="AF988" s="517" t="str">
        <f>二年级等级</f>
        <v/>
      </c>
    </row>
    <row r="989" spans="1:32">
      <c r="A989" s="476">
        <v>215</v>
      </c>
      <c r="B989" s="477">
        <v>7</v>
      </c>
      <c r="C989" s="586"/>
      <c r="D989" s="587"/>
      <c r="E989" s="586"/>
      <c r="F989" s="473"/>
      <c r="G989" s="608"/>
      <c r="H989" s="475"/>
      <c r="I989" s="613"/>
      <c r="J989" s="614"/>
      <c r="K989" s="614"/>
      <c r="L989" s="649"/>
      <c r="M989" s="644"/>
      <c r="N989" s="505" t="str">
        <f>二年级BMI</f>
        <v/>
      </c>
      <c r="O989" s="499" t="str">
        <f>二年级BMI等级</f>
        <v/>
      </c>
      <c r="P989" s="500" t="str">
        <f>二年级BMI得分</f>
        <v/>
      </c>
      <c r="Q989" s="515" t="str">
        <f>二年级肺活量得分</f>
        <v/>
      </c>
      <c r="R989" s="512" t="str">
        <f>二年级等级</f>
        <v/>
      </c>
      <c r="S989" s="516" t="str">
        <f>二年级50米跑得分</f>
        <v/>
      </c>
      <c r="T989" s="517" t="str">
        <f>二年级等级</f>
        <v/>
      </c>
      <c r="U989" s="516" t="str">
        <f>二年级坐位体前屈得分</f>
        <v/>
      </c>
      <c r="V989" s="517" t="str">
        <f>二年级等级</f>
        <v/>
      </c>
      <c r="W989" s="516" t="str">
        <f>二年级一分钟跳绳得分</f>
        <v/>
      </c>
      <c r="X989" s="517" t="str">
        <f>二年级等级</f>
        <v/>
      </c>
      <c r="Y989" s="515"/>
      <c r="Z989" s="518"/>
      <c r="AA989" s="533"/>
      <c r="AB989" s="515"/>
      <c r="AC989" s="533" t="str">
        <f>二年级跳绳附加分</f>
        <v/>
      </c>
      <c r="AD989" s="534" t="str">
        <f>二年级标准分</f>
        <v/>
      </c>
      <c r="AE989" s="534" t="str">
        <f>二年级总分</f>
        <v/>
      </c>
      <c r="AF989" s="517" t="str">
        <f>二年级等级</f>
        <v/>
      </c>
    </row>
    <row r="990" spans="1:32">
      <c r="A990" s="476">
        <v>215</v>
      </c>
      <c r="B990" s="477">
        <v>8</v>
      </c>
      <c r="C990" s="586"/>
      <c r="D990" s="587"/>
      <c r="E990" s="586"/>
      <c r="F990" s="473"/>
      <c r="G990" s="608"/>
      <c r="H990" s="475"/>
      <c r="I990" s="613"/>
      <c r="J990" s="614"/>
      <c r="K990" s="614"/>
      <c r="L990" s="649"/>
      <c r="M990" s="644"/>
      <c r="N990" s="505" t="str">
        <f>二年级BMI</f>
        <v/>
      </c>
      <c r="O990" s="499" t="str">
        <f>二年级BMI等级</f>
        <v/>
      </c>
      <c r="P990" s="500" t="str">
        <f>二年级BMI得分</f>
        <v/>
      </c>
      <c r="Q990" s="515" t="str">
        <f>二年级肺活量得分</f>
        <v/>
      </c>
      <c r="R990" s="512" t="str">
        <f>二年级等级</f>
        <v/>
      </c>
      <c r="S990" s="516" t="str">
        <f>二年级50米跑得分</f>
        <v/>
      </c>
      <c r="T990" s="517" t="str">
        <f>二年级等级</f>
        <v/>
      </c>
      <c r="U990" s="516" t="str">
        <f>二年级坐位体前屈得分</f>
        <v/>
      </c>
      <c r="V990" s="517" t="str">
        <f>二年级等级</f>
        <v/>
      </c>
      <c r="W990" s="516" t="str">
        <f>二年级一分钟跳绳得分</f>
        <v/>
      </c>
      <c r="X990" s="517" t="str">
        <f>二年级等级</f>
        <v/>
      </c>
      <c r="Y990" s="515"/>
      <c r="Z990" s="518"/>
      <c r="AA990" s="533"/>
      <c r="AB990" s="515"/>
      <c r="AC990" s="533" t="str">
        <f>二年级跳绳附加分</f>
        <v/>
      </c>
      <c r="AD990" s="534" t="str">
        <f>二年级标准分</f>
        <v/>
      </c>
      <c r="AE990" s="534" t="str">
        <f>二年级总分</f>
        <v/>
      </c>
      <c r="AF990" s="517" t="str">
        <f>二年级等级</f>
        <v/>
      </c>
    </row>
    <row r="991" spans="1:32">
      <c r="A991" s="476">
        <v>215</v>
      </c>
      <c r="B991" s="477">
        <v>9</v>
      </c>
      <c r="C991" s="586"/>
      <c r="D991" s="587"/>
      <c r="E991" s="586"/>
      <c r="F991" s="473"/>
      <c r="G991" s="608"/>
      <c r="H991" s="475"/>
      <c r="I991" s="613"/>
      <c r="J991" s="614"/>
      <c r="K991" s="614"/>
      <c r="L991" s="649"/>
      <c r="M991" s="644"/>
      <c r="N991" s="505" t="str">
        <f>二年级BMI</f>
        <v/>
      </c>
      <c r="O991" s="499" t="str">
        <f>二年级BMI等级</f>
        <v/>
      </c>
      <c r="P991" s="500" t="str">
        <f>二年级BMI得分</f>
        <v/>
      </c>
      <c r="Q991" s="515" t="str">
        <f>二年级肺活量得分</f>
        <v/>
      </c>
      <c r="R991" s="512" t="str">
        <f>二年级等级</f>
        <v/>
      </c>
      <c r="S991" s="516" t="str">
        <f>二年级50米跑得分</f>
        <v/>
      </c>
      <c r="T991" s="517" t="str">
        <f>二年级等级</f>
        <v/>
      </c>
      <c r="U991" s="516" t="str">
        <f>二年级坐位体前屈得分</f>
        <v/>
      </c>
      <c r="V991" s="517" t="str">
        <f>二年级等级</f>
        <v/>
      </c>
      <c r="W991" s="516" t="str">
        <f>二年级一分钟跳绳得分</f>
        <v/>
      </c>
      <c r="X991" s="517" t="str">
        <f>二年级等级</f>
        <v/>
      </c>
      <c r="Y991" s="515"/>
      <c r="Z991" s="518"/>
      <c r="AA991" s="533"/>
      <c r="AB991" s="515"/>
      <c r="AC991" s="533" t="str">
        <f>二年级跳绳附加分</f>
        <v/>
      </c>
      <c r="AD991" s="534" t="str">
        <f>二年级标准分</f>
        <v/>
      </c>
      <c r="AE991" s="534" t="str">
        <f>二年级总分</f>
        <v/>
      </c>
      <c r="AF991" s="517" t="str">
        <f>二年级等级</f>
        <v/>
      </c>
    </row>
    <row r="992" spans="1:32">
      <c r="A992" s="476">
        <v>215</v>
      </c>
      <c r="B992" s="477">
        <v>10</v>
      </c>
      <c r="C992" s="586"/>
      <c r="D992" s="587"/>
      <c r="E992" s="586"/>
      <c r="F992" s="473"/>
      <c r="G992" s="608"/>
      <c r="H992" s="475"/>
      <c r="I992" s="613"/>
      <c r="J992" s="614"/>
      <c r="K992" s="614"/>
      <c r="L992" s="649"/>
      <c r="M992" s="644"/>
      <c r="N992" s="505" t="str">
        <f>二年级BMI</f>
        <v/>
      </c>
      <c r="O992" s="499" t="str">
        <f>二年级BMI等级</f>
        <v/>
      </c>
      <c r="P992" s="500" t="str">
        <f>二年级BMI得分</f>
        <v/>
      </c>
      <c r="Q992" s="515" t="str">
        <f>二年级肺活量得分</f>
        <v/>
      </c>
      <c r="R992" s="512" t="str">
        <f>二年级等级</f>
        <v/>
      </c>
      <c r="S992" s="516" t="str">
        <f>二年级50米跑得分</f>
        <v/>
      </c>
      <c r="T992" s="517" t="str">
        <f>二年级等级</f>
        <v/>
      </c>
      <c r="U992" s="516" t="str">
        <f>二年级坐位体前屈得分</f>
        <v/>
      </c>
      <c r="V992" s="517" t="str">
        <f>二年级等级</f>
        <v/>
      </c>
      <c r="W992" s="516" t="str">
        <f>二年级一分钟跳绳得分</f>
        <v/>
      </c>
      <c r="X992" s="517" t="str">
        <f>二年级等级</f>
        <v/>
      </c>
      <c r="Y992" s="515"/>
      <c r="Z992" s="518"/>
      <c r="AA992" s="533"/>
      <c r="AB992" s="515"/>
      <c r="AC992" s="533" t="str">
        <f>二年级跳绳附加分</f>
        <v/>
      </c>
      <c r="AD992" s="534" t="str">
        <f>二年级标准分</f>
        <v/>
      </c>
      <c r="AE992" s="534" t="str">
        <f>二年级总分</f>
        <v/>
      </c>
      <c r="AF992" s="517" t="str">
        <f>二年级等级</f>
        <v/>
      </c>
    </row>
    <row r="993" spans="1:32">
      <c r="A993" s="476">
        <v>215</v>
      </c>
      <c r="B993" s="477">
        <v>11</v>
      </c>
      <c r="C993" s="586"/>
      <c r="D993" s="587"/>
      <c r="E993" s="586"/>
      <c r="F993" s="473"/>
      <c r="G993" s="608"/>
      <c r="H993" s="475"/>
      <c r="I993" s="613"/>
      <c r="J993" s="614"/>
      <c r="K993" s="614"/>
      <c r="L993" s="649"/>
      <c r="M993" s="644"/>
      <c r="N993" s="505" t="str">
        <f>二年级BMI</f>
        <v/>
      </c>
      <c r="O993" s="499" t="str">
        <f>二年级BMI等级</f>
        <v/>
      </c>
      <c r="P993" s="500" t="str">
        <f>二年级BMI得分</f>
        <v/>
      </c>
      <c r="Q993" s="515" t="str">
        <f>二年级肺活量得分</f>
        <v/>
      </c>
      <c r="R993" s="512" t="str">
        <f>二年级等级</f>
        <v/>
      </c>
      <c r="S993" s="516" t="str">
        <f>二年级50米跑得分</f>
        <v/>
      </c>
      <c r="T993" s="517" t="str">
        <f>二年级等级</f>
        <v/>
      </c>
      <c r="U993" s="516" t="str">
        <f>二年级坐位体前屈得分</f>
        <v/>
      </c>
      <c r="V993" s="517" t="str">
        <f>二年级等级</f>
        <v/>
      </c>
      <c r="W993" s="516" t="str">
        <f>二年级一分钟跳绳得分</f>
        <v/>
      </c>
      <c r="X993" s="517" t="str">
        <f>二年级等级</f>
        <v/>
      </c>
      <c r="Y993" s="515"/>
      <c r="Z993" s="518"/>
      <c r="AA993" s="533"/>
      <c r="AB993" s="515"/>
      <c r="AC993" s="533" t="str">
        <f>二年级跳绳附加分</f>
        <v/>
      </c>
      <c r="AD993" s="534" t="str">
        <f>二年级标准分</f>
        <v/>
      </c>
      <c r="AE993" s="534" t="str">
        <f>二年级总分</f>
        <v/>
      </c>
      <c r="AF993" s="517" t="str">
        <f>二年级等级</f>
        <v/>
      </c>
    </row>
    <row r="994" spans="1:32">
      <c r="A994" s="476">
        <v>215</v>
      </c>
      <c r="B994" s="477">
        <v>12</v>
      </c>
      <c r="C994" s="586"/>
      <c r="D994" s="587"/>
      <c r="E994" s="586"/>
      <c r="F994" s="473"/>
      <c r="G994" s="608"/>
      <c r="H994" s="475"/>
      <c r="I994" s="613"/>
      <c r="J994" s="614"/>
      <c r="K994" s="614"/>
      <c r="L994" s="649"/>
      <c r="M994" s="644"/>
      <c r="N994" s="505" t="str">
        <f>二年级BMI</f>
        <v/>
      </c>
      <c r="O994" s="499" t="str">
        <f>二年级BMI等级</f>
        <v/>
      </c>
      <c r="P994" s="500" t="str">
        <f>二年级BMI得分</f>
        <v/>
      </c>
      <c r="Q994" s="515" t="str">
        <f>二年级肺活量得分</f>
        <v/>
      </c>
      <c r="R994" s="512" t="str">
        <f>二年级等级</f>
        <v/>
      </c>
      <c r="S994" s="516" t="str">
        <f>二年级50米跑得分</f>
        <v/>
      </c>
      <c r="T994" s="517" t="str">
        <f>二年级等级</f>
        <v/>
      </c>
      <c r="U994" s="516" t="str">
        <f>二年级坐位体前屈得分</f>
        <v/>
      </c>
      <c r="V994" s="517" t="str">
        <f>二年级等级</f>
        <v/>
      </c>
      <c r="W994" s="516" t="str">
        <f>二年级一分钟跳绳得分</f>
        <v/>
      </c>
      <c r="X994" s="517" t="str">
        <f>二年级等级</f>
        <v/>
      </c>
      <c r="Y994" s="515"/>
      <c r="Z994" s="518"/>
      <c r="AA994" s="533"/>
      <c r="AB994" s="515"/>
      <c r="AC994" s="533" t="str">
        <f>二年级跳绳附加分</f>
        <v/>
      </c>
      <c r="AD994" s="534" t="str">
        <f>二年级标准分</f>
        <v/>
      </c>
      <c r="AE994" s="534" t="str">
        <f>二年级总分</f>
        <v/>
      </c>
      <c r="AF994" s="517" t="str">
        <f>二年级等级</f>
        <v/>
      </c>
    </row>
    <row r="995" spans="1:32">
      <c r="A995" s="476">
        <v>215</v>
      </c>
      <c r="B995" s="477">
        <v>13</v>
      </c>
      <c r="C995" s="586"/>
      <c r="D995" s="587"/>
      <c r="E995" s="586"/>
      <c r="F995" s="473"/>
      <c r="G995" s="608"/>
      <c r="H995" s="475"/>
      <c r="I995" s="613"/>
      <c r="J995" s="614"/>
      <c r="K995" s="614"/>
      <c r="L995" s="649"/>
      <c r="M995" s="644"/>
      <c r="N995" s="505" t="str">
        <f>二年级BMI</f>
        <v/>
      </c>
      <c r="O995" s="499" t="str">
        <f>二年级BMI等级</f>
        <v/>
      </c>
      <c r="P995" s="500" t="str">
        <f>二年级BMI得分</f>
        <v/>
      </c>
      <c r="Q995" s="515" t="str">
        <f>二年级肺活量得分</f>
        <v/>
      </c>
      <c r="R995" s="512" t="str">
        <f>二年级等级</f>
        <v/>
      </c>
      <c r="S995" s="516" t="str">
        <f>二年级50米跑得分</f>
        <v/>
      </c>
      <c r="T995" s="517" t="str">
        <f>二年级等级</f>
        <v/>
      </c>
      <c r="U995" s="516" t="str">
        <f>二年级坐位体前屈得分</f>
        <v/>
      </c>
      <c r="V995" s="517" t="str">
        <f>二年级等级</f>
        <v/>
      </c>
      <c r="W995" s="516" t="str">
        <f>二年级一分钟跳绳得分</f>
        <v/>
      </c>
      <c r="X995" s="517" t="str">
        <f>二年级等级</f>
        <v/>
      </c>
      <c r="Y995" s="515"/>
      <c r="Z995" s="518"/>
      <c r="AA995" s="533"/>
      <c r="AB995" s="515"/>
      <c r="AC995" s="533" t="str">
        <f>二年级跳绳附加分</f>
        <v/>
      </c>
      <c r="AD995" s="534" t="str">
        <f>二年级标准分</f>
        <v/>
      </c>
      <c r="AE995" s="534" t="str">
        <f>二年级总分</f>
        <v/>
      </c>
      <c r="AF995" s="517" t="str">
        <f>二年级等级</f>
        <v/>
      </c>
    </row>
    <row r="996" spans="1:32">
      <c r="A996" s="476">
        <v>215</v>
      </c>
      <c r="B996" s="477">
        <v>14</v>
      </c>
      <c r="C996" s="586"/>
      <c r="D996" s="587"/>
      <c r="E996" s="586"/>
      <c r="F996" s="473"/>
      <c r="G996" s="608"/>
      <c r="H996" s="475"/>
      <c r="I996" s="613"/>
      <c r="J996" s="614"/>
      <c r="K996" s="614"/>
      <c r="L996" s="649"/>
      <c r="M996" s="644"/>
      <c r="N996" s="505" t="str">
        <f>二年级BMI</f>
        <v/>
      </c>
      <c r="O996" s="499" t="str">
        <f>二年级BMI等级</f>
        <v/>
      </c>
      <c r="P996" s="500" t="str">
        <f>二年级BMI得分</f>
        <v/>
      </c>
      <c r="Q996" s="515" t="str">
        <f>二年级肺活量得分</f>
        <v/>
      </c>
      <c r="R996" s="512" t="str">
        <f>二年级等级</f>
        <v/>
      </c>
      <c r="S996" s="516" t="str">
        <f>二年级50米跑得分</f>
        <v/>
      </c>
      <c r="T996" s="517" t="str">
        <f>二年级等级</f>
        <v/>
      </c>
      <c r="U996" s="516" t="str">
        <f>二年级坐位体前屈得分</f>
        <v/>
      </c>
      <c r="V996" s="517" t="str">
        <f>二年级等级</f>
        <v/>
      </c>
      <c r="W996" s="516" t="str">
        <f>二年级一分钟跳绳得分</f>
        <v/>
      </c>
      <c r="X996" s="517" t="str">
        <f>二年级等级</f>
        <v/>
      </c>
      <c r="Y996" s="515"/>
      <c r="Z996" s="518"/>
      <c r="AA996" s="533"/>
      <c r="AB996" s="515"/>
      <c r="AC996" s="533" t="str">
        <f>二年级跳绳附加分</f>
        <v/>
      </c>
      <c r="AD996" s="534" t="str">
        <f>二年级标准分</f>
        <v/>
      </c>
      <c r="AE996" s="534" t="str">
        <f>二年级总分</f>
        <v/>
      </c>
      <c r="AF996" s="517" t="str">
        <f>二年级等级</f>
        <v/>
      </c>
    </row>
    <row r="997" spans="1:32">
      <c r="A997" s="476">
        <v>215</v>
      </c>
      <c r="B997" s="477">
        <v>15</v>
      </c>
      <c r="C997" s="586"/>
      <c r="D997" s="587"/>
      <c r="E997" s="586"/>
      <c r="F997" s="473"/>
      <c r="G997" s="608"/>
      <c r="H997" s="475"/>
      <c r="I997" s="613"/>
      <c r="J997" s="614"/>
      <c r="K997" s="614"/>
      <c r="L997" s="649"/>
      <c r="M997" s="644"/>
      <c r="N997" s="505" t="str">
        <f>二年级BMI</f>
        <v/>
      </c>
      <c r="O997" s="499" t="str">
        <f>二年级BMI等级</f>
        <v/>
      </c>
      <c r="P997" s="500" t="str">
        <f>二年级BMI得分</f>
        <v/>
      </c>
      <c r="Q997" s="515" t="str">
        <f>二年级肺活量得分</f>
        <v/>
      </c>
      <c r="R997" s="512" t="str">
        <f>二年级等级</f>
        <v/>
      </c>
      <c r="S997" s="516" t="str">
        <f>二年级50米跑得分</f>
        <v/>
      </c>
      <c r="T997" s="517" t="str">
        <f>二年级等级</f>
        <v/>
      </c>
      <c r="U997" s="516" t="str">
        <f>二年级坐位体前屈得分</f>
        <v/>
      </c>
      <c r="V997" s="517" t="str">
        <f>二年级等级</f>
        <v/>
      </c>
      <c r="W997" s="516" t="str">
        <f>二年级一分钟跳绳得分</f>
        <v/>
      </c>
      <c r="X997" s="517" t="str">
        <f>二年级等级</f>
        <v/>
      </c>
      <c r="Y997" s="515"/>
      <c r="Z997" s="518"/>
      <c r="AA997" s="533"/>
      <c r="AB997" s="515"/>
      <c r="AC997" s="533" t="str">
        <f>二年级跳绳附加分</f>
        <v/>
      </c>
      <c r="AD997" s="534" t="str">
        <f>二年级标准分</f>
        <v/>
      </c>
      <c r="AE997" s="534" t="str">
        <f>二年级总分</f>
        <v/>
      </c>
      <c r="AF997" s="517" t="str">
        <f>二年级等级</f>
        <v/>
      </c>
    </row>
    <row r="998" spans="1:32">
      <c r="A998" s="476">
        <v>215</v>
      </c>
      <c r="B998" s="477">
        <v>16</v>
      </c>
      <c r="C998" s="586"/>
      <c r="D998" s="587"/>
      <c r="E998" s="586"/>
      <c r="F998" s="473"/>
      <c r="G998" s="608"/>
      <c r="H998" s="475"/>
      <c r="I998" s="613"/>
      <c r="J998" s="614"/>
      <c r="K998" s="614"/>
      <c r="L998" s="649"/>
      <c r="M998" s="644"/>
      <c r="N998" s="505" t="str">
        <f>二年级BMI</f>
        <v/>
      </c>
      <c r="O998" s="499" t="str">
        <f>二年级BMI等级</f>
        <v/>
      </c>
      <c r="P998" s="500" t="str">
        <f>二年级BMI得分</f>
        <v/>
      </c>
      <c r="Q998" s="515" t="str">
        <f>二年级肺活量得分</f>
        <v/>
      </c>
      <c r="R998" s="512" t="str">
        <f>二年级等级</f>
        <v/>
      </c>
      <c r="S998" s="516" t="str">
        <f>二年级50米跑得分</f>
        <v/>
      </c>
      <c r="T998" s="517" t="str">
        <f>二年级等级</f>
        <v/>
      </c>
      <c r="U998" s="516" t="str">
        <f>二年级坐位体前屈得分</f>
        <v/>
      </c>
      <c r="V998" s="517" t="str">
        <f>二年级等级</f>
        <v/>
      </c>
      <c r="W998" s="516" t="str">
        <f>二年级一分钟跳绳得分</f>
        <v/>
      </c>
      <c r="X998" s="517" t="str">
        <f>二年级等级</f>
        <v/>
      </c>
      <c r="Y998" s="515"/>
      <c r="Z998" s="518"/>
      <c r="AA998" s="533"/>
      <c r="AB998" s="515"/>
      <c r="AC998" s="533" t="str">
        <f>二年级跳绳附加分</f>
        <v/>
      </c>
      <c r="AD998" s="534" t="str">
        <f>二年级标准分</f>
        <v/>
      </c>
      <c r="AE998" s="534" t="str">
        <f>二年级总分</f>
        <v/>
      </c>
      <c r="AF998" s="517" t="str">
        <f>二年级等级</f>
        <v/>
      </c>
    </row>
    <row r="999" spans="1:32">
      <c r="A999" s="476">
        <v>215</v>
      </c>
      <c r="B999" s="477">
        <v>17</v>
      </c>
      <c r="C999" s="586"/>
      <c r="D999" s="587"/>
      <c r="E999" s="586"/>
      <c r="F999" s="473"/>
      <c r="G999" s="608"/>
      <c r="H999" s="475"/>
      <c r="I999" s="613"/>
      <c r="J999" s="614"/>
      <c r="K999" s="614"/>
      <c r="L999" s="649"/>
      <c r="M999" s="644"/>
      <c r="N999" s="505" t="str">
        <f>二年级BMI</f>
        <v/>
      </c>
      <c r="O999" s="499" t="str">
        <f>二年级BMI等级</f>
        <v/>
      </c>
      <c r="P999" s="500" t="str">
        <f>二年级BMI得分</f>
        <v/>
      </c>
      <c r="Q999" s="515" t="str">
        <f>二年级肺活量得分</f>
        <v/>
      </c>
      <c r="R999" s="512" t="str">
        <f>二年级等级</f>
        <v/>
      </c>
      <c r="S999" s="516" t="str">
        <f>二年级50米跑得分</f>
        <v/>
      </c>
      <c r="T999" s="517" t="str">
        <f>二年级等级</f>
        <v/>
      </c>
      <c r="U999" s="516" t="str">
        <f>二年级坐位体前屈得分</f>
        <v/>
      </c>
      <c r="V999" s="517" t="str">
        <f>二年级等级</f>
        <v/>
      </c>
      <c r="W999" s="516" t="str">
        <f>二年级一分钟跳绳得分</f>
        <v/>
      </c>
      <c r="X999" s="517" t="str">
        <f>二年级等级</f>
        <v/>
      </c>
      <c r="Y999" s="515"/>
      <c r="Z999" s="518"/>
      <c r="AA999" s="533"/>
      <c r="AB999" s="515"/>
      <c r="AC999" s="533" t="str">
        <f>二年级跳绳附加分</f>
        <v/>
      </c>
      <c r="AD999" s="534" t="str">
        <f>二年级标准分</f>
        <v/>
      </c>
      <c r="AE999" s="534" t="str">
        <f>二年级总分</f>
        <v/>
      </c>
      <c r="AF999" s="517" t="str">
        <f>二年级等级</f>
        <v/>
      </c>
    </row>
    <row r="1000" spans="1:32">
      <c r="A1000" s="476">
        <v>215</v>
      </c>
      <c r="B1000" s="477">
        <v>18</v>
      </c>
      <c r="C1000" s="586"/>
      <c r="D1000" s="587"/>
      <c r="E1000" s="586"/>
      <c r="F1000" s="473"/>
      <c r="G1000" s="608"/>
      <c r="H1000" s="475"/>
      <c r="I1000" s="613"/>
      <c r="J1000" s="614"/>
      <c r="K1000" s="614"/>
      <c r="L1000" s="649"/>
      <c r="M1000" s="644"/>
      <c r="N1000" s="505" t="str">
        <f>二年级BMI</f>
        <v/>
      </c>
      <c r="O1000" s="499" t="str">
        <f>二年级BMI等级</f>
        <v/>
      </c>
      <c r="P1000" s="500" t="str">
        <f>二年级BMI得分</f>
        <v/>
      </c>
      <c r="Q1000" s="515" t="str">
        <f>二年级肺活量得分</f>
        <v/>
      </c>
      <c r="R1000" s="512" t="str">
        <f>二年级等级</f>
        <v/>
      </c>
      <c r="S1000" s="516" t="str">
        <f>二年级50米跑得分</f>
        <v/>
      </c>
      <c r="T1000" s="517" t="str">
        <f>二年级等级</f>
        <v/>
      </c>
      <c r="U1000" s="516" t="str">
        <f>二年级坐位体前屈得分</f>
        <v/>
      </c>
      <c r="V1000" s="517" t="str">
        <f>二年级等级</f>
        <v/>
      </c>
      <c r="W1000" s="516" t="str">
        <f>二年级一分钟跳绳得分</f>
        <v/>
      </c>
      <c r="X1000" s="517" t="str">
        <f>二年级等级</f>
        <v/>
      </c>
      <c r="Y1000" s="515"/>
      <c r="Z1000" s="518"/>
      <c r="AA1000" s="533"/>
      <c r="AB1000" s="515"/>
      <c r="AC1000" s="533" t="str">
        <f>二年级跳绳附加分</f>
        <v/>
      </c>
      <c r="AD1000" s="534" t="str">
        <f>二年级标准分</f>
        <v/>
      </c>
      <c r="AE1000" s="534" t="str">
        <f>二年级总分</f>
        <v/>
      </c>
      <c r="AF1000" s="517" t="str">
        <f>二年级等级</f>
        <v/>
      </c>
    </row>
    <row r="1001" spans="1:32">
      <c r="A1001" s="476">
        <v>215</v>
      </c>
      <c r="B1001" s="477">
        <v>19</v>
      </c>
      <c r="C1001" s="586"/>
      <c r="D1001" s="587"/>
      <c r="E1001" s="586"/>
      <c r="F1001" s="473"/>
      <c r="G1001" s="608"/>
      <c r="H1001" s="475"/>
      <c r="I1001" s="613"/>
      <c r="J1001" s="614"/>
      <c r="K1001" s="614"/>
      <c r="L1001" s="649"/>
      <c r="M1001" s="644"/>
      <c r="N1001" s="505" t="str">
        <f>二年级BMI</f>
        <v/>
      </c>
      <c r="O1001" s="499" t="str">
        <f>二年级BMI等级</f>
        <v/>
      </c>
      <c r="P1001" s="500" t="str">
        <f>二年级BMI得分</f>
        <v/>
      </c>
      <c r="Q1001" s="515" t="str">
        <f>二年级肺活量得分</f>
        <v/>
      </c>
      <c r="R1001" s="512" t="str">
        <f>二年级等级</f>
        <v/>
      </c>
      <c r="S1001" s="516" t="str">
        <f>二年级50米跑得分</f>
        <v/>
      </c>
      <c r="T1001" s="517" t="str">
        <f>二年级等级</f>
        <v/>
      </c>
      <c r="U1001" s="516" t="str">
        <f>二年级坐位体前屈得分</f>
        <v/>
      </c>
      <c r="V1001" s="517" t="str">
        <f>二年级等级</f>
        <v/>
      </c>
      <c r="W1001" s="516" t="str">
        <f>二年级一分钟跳绳得分</f>
        <v/>
      </c>
      <c r="X1001" s="517" t="str">
        <f>二年级等级</f>
        <v/>
      </c>
      <c r="Y1001" s="515"/>
      <c r="Z1001" s="518"/>
      <c r="AA1001" s="533"/>
      <c r="AB1001" s="515"/>
      <c r="AC1001" s="533" t="str">
        <f>二年级跳绳附加分</f>
        <v/>
      </c>
      <c r="AD1001" s="534" t="str">
        <f>二年级标准分</f>
        <v/>
      </c>
      <c r="AE1001" s="534" t="str">
        <f>二年级总分</f>
        <v/>
      </c>
      <c r="AF1001" s="517" t="str">
        <f>二年级等级</f>
        <v/>
      </c>
    </row>
    <row r="1002" spans="1:32">
      <c r="A1002" s="476">
        <v>215</v>
      </c>
      <c r="B1002" s="477">
        <v>20</v>
      </c>
      <c r="C1002" s="586"/>
      <c r="D1002" s="587"/>
      <c r="E1002" s="586"/>
      <c r="F1002" s="473"/>
      <c r="G1002" s="608"/>
      <c r="H1002" s="475"/>
      <c r="I1002" s="613"/>
      <c r="J1002" s="614"/>
      <c r="K1002" s="614"/>
      <c r="L1002" s="649"/>
      <c r="M1002" s="644"/>
      <c r="N1002" s="505" t="str">
        <f>二年级BMI</f>
        <v/>
      </c>
      <c r="O1002" s="499" t="str">
        <f>二年级BMI等级</f>
        <v/>
      </c>
      <c r="P1002" s="500" t="str">
        <f>二年级BMI得分</f>
        <v/>
      </c>
      <c r="Q1002" s="515" t="str">
        <f>二年级肺活量得分</f>
        <v/>
      </c>
      <c r="R1002" s="512" t="str">
        <f>二年级等级</f>
        <v/>
      </c>
      <c r="S1002" s="516" t="str">
        <f>二年级50米跑得分</f>
        <v/>
      </c>
      <c r="T1002" s="517" t="str">
        <f>二年级等级</f>
        <v/>
      </c>
      <c r="U1002" s="516" t="str">
        <f>二年级坐位体前屈得分</f>
        <v/>
      </c>
      <c r="V1002" s="517" t="str">
        <f>二年级等级</f>
        <v/>
      </c>
      <c r="W1002" s="516" t="str">
        <f>二年级一分钟跳绳得分</f>
        <v/>
      </c>
      <c r="X1002" s="517" t="str">
        <f>二年级等级</f>
        <v/>
      </c>
      <c r="Y1002" s="515"/>
      <c r="Z1002" s="518"/>
      <c r="AA1002" s="533"/>
      <c r="AB1002" s="515"/>
      <c r="AC1002" s="533" t="str">
        <f>二年级跳绳附加分</f>
        <v/>
      </c>
      <c r="AD1002" s="534" t="str">
        <f>二年级标准分</f>
        <v/>
      </c>
      <c r="AE1002" s="534" t="str">
        <f>二年级总分</f>
        <v/>
      </c>
      <c r="AF1002" s="517" t="str">
        <f>二年级等级</f>
        <v/>
      </c>
    </row>
    <row r="1003" spans="1:32">
      <c r="A1003" s="476">
        <v>215</v>
      </c>
      <c r="B1003" s="477">
        <v>21</v>
      </c>
      <c r="C1003" s="586"/>
      <c r="D1003" s="587"/>
      <c r="E1003" s="586"/>
      <c r="F1003" s="473"/>
      <c r="G1003" s="608"/>
      <c r="H1003" s="475"/>
      <c r="I1003" s="613"/>
      <c r="J1003" s="614"/>
      <c r="K1003" s="614"/>
      <c r="L1003" s="649"/>
      <c r="M1003" s="644"/>
      <c r="N1003" s="505" t="str">
        <f>二年级BMI</f>
        <v/>
      </c>
      <c r="O1003" s="499" t="str">
        <f>二年级BMI等级</f>
        <v/>
      </c>
      <c r="P1003" s="500" t="str">
        <f>二年级BMI得分</f>
        <v/>
      </c>
      <c r="Q1003" s="515" t="str">
        <f>二年级肺活量得分</f>
        <v/>
      </c>
      <c r="R1003" s="512" t="str">
        <f>二年级等级</f>
        <v/>
      </c>
      <c r="S1003" s="516" t="str">
        <f>二年级50米跑得分</f>
        <v/>
      </c>
      <c r="T1003" s="517" t="str">
        <f>二年级等级</f>
        <v/>
      </c>
      <c r="U1003" s="516" t="str">
        <f>二年级坐位体前屈得分</f>
        <v/>
      </c>
      <c r="V1003" s="517" t="str">
        <f>二年级等级</f>
        <v/>
      </c>
      <c r="W1003" s="516" t="str">
        <f>二年级一分钟跳绳得分</f>
        <v/>
      </c>
      <c r="X1003" s="517" t="str">
        <f>二年级等级</f>
        <v/>
      </c>
      <c r="Y1003" s="515"/>
      <c r="Z1003" s="518"/>
      <c r="AA1003" s="533"/>
      <c r="AB1003" s="515"/>
      <c r="AC1003" s="533" t="str">
        <f>二年级跳绳附加分</f>
        <v/>
      </c>
      <c r="AD1003" s="534" t="str">
        <f>二年级标准分</f>
        <v/>
      </c>
      <c r="AE1003" s="534" t="str">
        <f>二年级总分</f>
        <v/>
      </c>
      <c r="AF1003" s="517" t="str">
        <f>二年级等级</f>
        <v/>
      </c>
    </row>
    <row r="1004" spans="1:32">
      <c r="A1004" s="476">
        <v>215</v>
      </c>
      <c r="B1004" s="477">
        <v>22</v>
      </c>
      <c r="C1004" s="586"/>
      <c r="D1004" s="587"/>
      <c r="E1004" s="586"/>
      <c r="F1004" s="473"/>
      <c r="G1004" s="608"/>
      <c r="H1004" s="475"/>
      <c r="I1004" s="613"/>
      <c r="J1004" s="614"/>
      <c r="K1004" s="614"/>
      <c r="L1004" s="649"/>
      <c r="M1004" s="644"/>
      <c r="N1004" s="505" t="str">
        <f>二年级BMI</f>
        <v/>
      </c>
      <c r="O1004" s="499" t="str">
        <f>二年级BMI等级</f>
        <v/>
      </c>
      <c r="P1004" s="500" t="str">
        <f>二年级BMI得分</f>
        <v/>
      </c>
      <c r="Q1004" s="515" t="str">
        <f>二年级肺活量得分</f>
        <v/>
      </c>
      <c r="R1004" s="512" t="str">
        <f>二年级等级</f>
        <v/>
      </c>
      <c r="S1004" s="516" t="str">
        <f>二年级50米跑得分</f>
        <v/>
      </c>
      <c r="T1004" s="517" t="str">
        <f>二年级等级</f>
        <v/>
      </c>
      <c r="U1004" s="516" t="str">
        <f>二年级坐位体前屈得分</f>
        <v/>
      </c>
      <c r="V1004" s="517" t="str">
        <f>二年级等级</f>
        <v/>
      </c>
      <c r="W1004" s="516" t="str">
        <f>二年级一分钟跳绳得分</f>
        <v/>
      </c>
      <c r="X1004" s="517" t="str">
        <f>二年级等级</f>
        <v/>
      </c>
      <c r="Y1004" s="515"/>
      <c r="Z1004" s="518"/>
      <c r="AA1004" s="533"/>
      <c r="AB1004" s="515"/>
      <c r="AC1004" s="533" t="str">
        <f>二年级跳绳附加分</f>
        <v/>
      </c>
      <c r="AD1004" s="534" t="str">
        <f>二年级标准分</f>
        <v/>
      </c>
      <c r="AE1004" s="534" t="str">
        <f>二年级总分</f>
        <v/>
      </c>
      <c r="AF1004" s="517" t="str">
        <f>二年级等级</f>
        <v/>
      </c>
    </row>
    <row r="1005" spans="1:32">
      <c r="A1005" s="476">
        <v>215</v>
      </c>
      <c r="B1005" s="477">
        <v>23</v>
      </c>
      <c r="C1005" s="586"/>
      <c r="D1005" s="587"/>
      <c r="E1005" s="586"/>
      <c r="F1005" s="473"/>
      <c r="G1005" s="608"/>
      <c r="H1005" s="475"/>
      <c r="I1005" s="613"/>
      <c r="J1005" s="614"/>
      <c r="K1005" s="614"/>
      <c r="L1005" s="649"/>
      <c r="M1005" s="644"/>
      <c r="N1005" s="505" t="str">
        <f>二年级BMI</f>
        <v/>
      </c>
      <c r="O1005" s="499" t="str">
        <f>二年级BMI等级</f>
        <v/>
      </c>
      <c r="P1005" s="500" t="str">
        <f>二年级BMI得分</f>
        <v/>
      </c>
      <c r="Q1005" s="515" t="str">
        <f>二年级肺活量得分</f>
        <v/>
      </c>
      <c r="R1005" s="512" t="str">
        <f>二年级等级</f>
        <v/>
      </c>
      <c r="S1005" s="516" t="str">
        <f>二年级50米跑得分</f>
        <v/>
      </c>
      <c r="T1005" s="517" t="str">
        <f>二年级等级</f>
        <v/>
      </c>
      <c r="U1005" s="516" t="str">
        <f>二年级坐位体前屈得分</f>
        <v/>
      </c>
      <c r="V1005" s="517" t="str">
        <f>二年级等级</f>
        <v/>
      </c>
      <c r="W1005" s="516" t="str">
        <f>二年级一分钟跳绳得分</f>
        <v/>
      </c>
      <c r="X1005" s="517" t="str">
        <f>二年级等级</f>
        <v/>
      </c>
      <c r="Y1005" s="515"/>
      <c r="Z1005" s="518"/>
      <c r="AA1005" s="533"/>
      <c r="AB1005" s="515"/>
      <c r="AC1005" s="533" t="str">
        <f>二年级跳绳附加分</f>
        <v/>
      </c>
      <c r="AD1005" s="534" t="str">
        <f>二年级标准分</f>
        <v/>
      </c>
      <c r="AE1005" s="534" t="str">
        <f>二年级总分</f>
        <v/>
      </c>
      <c r="AF1005" s="517" t="str">
        <f>二年级等级</f>
        <v/>
      </c>
    </row>
    <row r="1006" spans="1:32">
      <c r="A1006" s="476">
        <v>215</v>
      </c>
      <c r="B1006" s="477">
        <v>24</v>
      </c>
      <c r="C1006" s="586"/>
      <c r="D1006" s="587"/>
      <c r="E1006" s="586"/>
      <c r="F1006" s="473"/>
      <c r="G1006" s="608"/>
      <c r="H1006" s="475"/>
      <c r="I1006" s="613"/>
      <c r="J1006" s="614"/>
      <c r="K1006" s="614"/>
      <c r="L1006" s="649"/>
      <c r="M1006" s="644"/>
      <c r="N1006" s="505" t="str">
        <f>二年级BMI</f>
        <v/>
      </c>
      <c r="O1006" s="499" t="str">
        <f>二年级BMI等级</f>
        <v/>
      </c>
      <c r="P1006" s="500" t="str">
        <f>二年级BMI得分</f>
        <v/>
      </c>
      <c r="Q1006" s="515" t="str">
        <f>二年级肺活量得分</f>
        <v/>
      </c>
      <c r="R1006" s="512" t="str">
        <f>二年级等级</f>
        <v/>
      </c>
      <c r="S1006" s="516" t="str">
        <f>二年级50米跑得分</f>
        <v/>
      </c>
      <c r="T1006" s="517" t="str">
        <f>二年级等级</f>
        <v/>
      </c>
      <c r="U1006" s="516" t="str">
        <f>二年级坐位体前屈得分</f>
        <v/>
      </c>
      <c r="V1006" s="517" t="str">
        <f>二年级等级</f>
        <v/>
      </c>
      <c r="W1006" s="516" t="str">
        <f>二年级一分钟跳绳得分</f>
        <v/>
      </c>
      <c r="X1006" s="517" t="str">
        <f>二年级等级</f>
        <v/>
      </c>
      <c r="Y1006" s="515"/>
      <c r="Z1006" s="518"/>
      <c r="AA1006" s="533"/>
      <c r="AB1006" s="515"/>
      <c r="AC1006" s="533" t="str">
        <f>二年级跳绳附加分</f>
        <v/>
      </c>
      <c r="AD1006" s="534" t="str">
        <f>二年级标准分</f>
        <v/>
      </c>
      <c r="AE1006" s="534" t="str">
        <f>二年级总分</f>
        <v/>
      </c>
      <c r="AF1006" s="517" t="str">
        <f>二年级等级</f>
        <v/>
      </c>
    </row>
    <row r="1007" spans="1:32">
      <c r="A1007" s="476">
        <v>215</v>
      </c>
      <c r="B1007" s="477">
        <v>25</v>
      </c>
      <c r="C1007" s="586"/>
      <c r="D1007" s="587"/>
      <c r="E1007" s="586"/>
      <c r="F1007" s="473"/>
      <c r="G1007" s="608"/>
      <c r="H1007" s="475"/>
      <c r="I1007" s="613"/>
      <c r="J1007" s="614"/>
      <c r="K1007" s="614"/>
      <c r="L1007" s="649"/>
      <c r="M1007" s="644"/>
      <c r="N1007" s="505" t="str">
        <f>二年级BMI</f>
        <v/>
      </c>
      <c r="O1007" s="499" t="str">
        <f>二年级BMI等级</f>
        <v/>
      </c>
      <c r="P1007" s="500" t="str">
        <f>二年级BMI得分</f>
        <v/>
      </c>
      <c r="Q1007" s="515" t="str">
        <f>二年级肺活量得分</f>
        <v/>
      </c>
      <c r="R1007" s="512" t="str">
        <f>二年级等级</f>
        <v/>
      </c>
      <c r="S1007" s="516" t="str">
        <f>二年级50米跑得分</f>
        <v/>
      </c>
      <c r="T1007" s="517" t="str">
        <f>二年级等级</f>
        <v/>
      </c>
      <c r="U1007" s="516" t="str">
        <f>二年级坐位体前屈得分</f>
        <v/>
      </c>
      <c r="V1007" s="517" t="str">
        <f>二年级等级</f>
        <v/>
      </c>
      <c r="W1007" s="516" t="str">
        <f>二年级一分钟跳绳得分</f>
        <v/>
      </c>
      <c r="X1007" s="517" t="str">
        <f>二年级等级</f>
        <v/>
      </c>
      <c r="Y1007" s="515"/>
      <c r="Z1007" s="518"/>
      <c r="AA1007" s="533"/>
      <c r="AB1007" s="515"/>
      <c r="AC1007" s="533" t="str">
        <f>二年级跳绳附加分</f>
        <v/>
      </c>
      <c r="AD1007" s="534" t="str">
        <f>二年级标准分</f>
        <v/>
      </c>
      <c r="AE1007" s="534" t="str">
        <f>二年级总分</f>
        <v/>
      </c>
      <c r="AF1007" s="517" t="str">
        <f>二年级等级</f>
        <v/>
      </c>
    </row>
    <row r="1008" spans="1:32">
      <c r="A1008" s="476">
        <v>215</v>
      </c>
      <c r="B1008" s="477">
        <v>26</v>
      </c>
      <c r="C1008" s="586"/>
      <c r="D1008" s="587"/>
      <c r="E1008" s="586"/>
      <c r="F1008" s="473"/>
      <c r="G1008" s="608"/>
      <c r="H1008" s="475"/>
      <c r="I1008" s="613"/>
      <c r="J1008" s="614"/>
      <c r="K1008" s="614"/>
      <c r="L1008" s="649"/>
      <c r="M1008" s="644"/>
      <c r="N1008" s="505" t="str">
        <f>二年级BMI</f>
        <v/>
      </c>
      <c r="O1008" s="499" t="str">
        <f>二年级BMI等级</f>
        <v/>
      </c>
      <c r="P1008" s="500" t="str">
        <f>二年级BMI得分</f>
        <v/>
      </c>
      <c r="Q1008" s="515" t="str">
        <f>二年级肺活量得分</f>
        <v/>
      </c>
      <c r="R1008" s="512" t="str">
        <f>二年级等级</f>
        <v/>
      </c>
      <c r="S1008" s="516" t="str">
        <f>二年级50米跑得分</f>
        <v/>
      </c>
      <c r="T1008" s="517" t="str">
        <f>二年级等级</f>
        <v/>
      </c>
      <c r="U1008" s="516" t="str">
        <f>二年级坐位体前屈得分</f>
        <v/>
      </c>
      <c r="V1008" s="517" t="str">
        <f>二年级等级</f>
        <v/>
      </c>
      <c r="W1008" s="516" t="str">
        <f>二年级一分钟跳绳得分</f>
        <v/>
      </c>
      <c r="X1008" s="517" t="str">
        <f>二年级等级</f>
        <v/>
      </c>
      <c r="Y1008" s="515"/>
      <c r="Z1008" s="518"/>
      <c r="AA1008" s="533"/>
      <c r="AB1008" s="515"/>
      <c r="AC1008" s="533" t="str">
        <f>二年级跳绳附加分</f>
        <v/>
      </c>
      <c r="AD1008" s="534" t="str">
        <f>二年级标准分</f>
        <v/>
      </c>
      <c r="AE1008" s="534" t="str">
        <f>二年级总分</f>
        <v/>
      </c>
      <c r="AF1008" s="517" t="str">
        <f>二年级等级</f>
        <v/>
      </c>
    </row>
    <row r="1009" spans="1:32">
      <c r="A1009" s="476">
        <v>215</v>
      </c>
      <c r="B1009" s="477">
        <v>27</v>
      </c>
      <c r="C1009" s="586"/>
      <c r="D1009" s="587"/>
      <c r="E1009" s="586"/>
      <c r="F1009" s="473"/>
      <c r="G1009" s="608"/>
      <c r="H1009" s="475"/>
      <c r="I1009" s="613"/>
      <c r="J1009" s="614"/>
      <c r="K1009" s="614"/>
      <c r="L1009" s="649"/>
      <c r="M1009" s="644"/>
      <c r="N1009" s="505" t="str">
        <f>二年级BMI</f>
        <v/>
      </c>
      <c r="O1009" s="499" t="str">
        <f>二年级BMI等级</f>
        <v/>
      </c>
      <c r="P1009" s="500" t="str">
        <f>二年级BMI得分</f>
        <v/>
      </c>
      <c r="Q1009" s="515" t="str">
        <f>二年级肺活量得分</f>
        <v/>
      </c>
      <c r="R1009" s="512" t="str">
        <f>二年级等级</f>
        <v/>
      </c>
      <c r="S1009" s="516" t="str">
        <f>二年级50米跑得分</f>
        <v/>
      </c>
      <c r="T1009" s="517" t="str">
        <f>二年级等级</f>
        <v/>
      </c>
      <c r="U1009" s="516" t="str">
        <f>二年级坐位体前屈得分</f>
        <v/>
      </c>
      <c r="V1009" s="517" t="str">
        <f>二年级等级</f>
        <v/>
      </c>
      <c r="W1009" s="516" t="str">
        <f>二年级一分钟跳绳得分</f>
        <v/>
      </c>
      <c r="X1009" s="517" t="str">
        <f>二年级等级</f>
        <v/>
      </c>
      <c r="Y1009" s="515"/>
      <c r="Z1009" s="518"/>
      <c r="AA1009" s="533"/>
      <c r="AB1009" s="515"/>
      <c r="AC1009" s="533" t="str">
        <f>二年级跳绳附加分</f>
        <v/>
      </c>
      <c r="AD1009" s="534" t="str">
        <f>二年级标准分</f>
        <v/>
      </c>
      <c r="AE1009" s="534" t="str">
        <f>二年级总分</f>
        <v/>
      </c>
      <c r="AF1009" s="517" t="str">
        <f>二年级等级</f>
        <v/>
      </c>
    </row>
    <row r="1010" spans="1:32">
      <c r="A1010" s="476">
        <v>215</v>
      </c>
      <c r="B1010" s="477">
        <v>28</v>
      </c>
      <c r="C1010" s="586"/>
      <c r="D1010" s="587"/>
      <c r="E1010" s="586"/>
      <c r="F1010" s="473"/>
      <c r="G1010" s="608"/>
      <c r="H1010" s="475"/>
      <c r="I1010" s="613"/>
      <c r="J1010" s="614"/>
      <c r="K1010" s="614"/>
      <c r="L1010" s="649"/>
      <c r="M1010" s="644"/>
      <c r="N1010" s="505" t="str">
        <f>二年级BMI</f>
        <v/>
      </c>
      <c r="O1010" s="499" t="str">
        <f>二年级BMI等级</f>
        <v/>
      </c>
      <c r="P1010" s="500" t="str">
        <f>二年级BMI得分</f>
        <v/>
      </c>
      <c r="Q1010" s="515" t="str">
        <f>二年级肺活量得分</f>
        <v/>
      </c>
      <c r="R1010" s="512" t="str">
        <f>二年级等级</f>
        <v/>
      </c>
      <c r="S1010" s="516" t="str">
        <f>二年级50米跑得分</f>
        <v/>
      </c>
      <c r="T1010" s="517" t="str">
        <f>二年级等级</f>
        <v/>
      </c>
      <c r="U1010" s="516" t="str">
        <f>二年级坐位体前屈得分</f>
        <v/>
      </c>
      <c r="V1010" s="517" t="str">
        <f>二年级等级</f>
        <v/>
      </c>
      <c r="W1010" s="516" t="str">
        <f>二年级一分钟跳绳得分</f>
        <v/>
      </c>
      <c r="X1010" s="517" t="str">
        <f>二年级等级</f>
        <v/>
      </c>
      <c r="Y1010" s="515"/>
      <c r="Z1010" s="518"/>
      <c r="AA1010" s="533"/>
      <c r="AB1010" s="515"/>
      <c r="AC1010" s="533" t="str">
        <f>二年级跳绳附加分</f>
        <v/>
      </c>
      <c r="AD1010" s="534" t="str">
        <f>二年级标准分</f>
        <v/>
      </c>
      <c r="AE1010" s="534" t="str">
        <f>二年级总分</f>
        <v/>
      </c>
      <c r="AF1010" s="517" t="str">
        <f>二年级等级</f>
        <v/>
      </c>
    </row>
    <row r="1011" spans="1:32">
      <c r="A1011" s="476">
        <v>215</v>
      </c>
      <c r="B1011" s="477">
        <v>29</v>
      </c>
      <c r="C1011" s="586"/>
      <c r="D1011" s="587"/>
      <c r="E1011" s="586"/>
      <c r="F1011" s="473"/>
      <c r="G1011" s="608"/>
      <c r="H1011" s="475"/>
      <c r="I1011" s="613"/>
      <c r="J1011" s="614"/>
      <c r="K1011" s="614"/>
      <c r="L1011" s="649"/>
      <c r="M1011" s="644"/>
      <c r="N1011" s="505" t="str">
        <f>二年级BMI</f>
        <v/>
      </c>
      <c r="O1011" s="499" t="str">
        <f>二年级BMI等级</f>
        <v/>
      </c>
      <c r="P1011" s="500" t="str">
        <f>二年级BMI得分</f>
        <v/>
      </c>
      <c r="Q1011" s="515" t="str">
        <f>二年级肺活量得分</f>
        <v/>
      </c>
      <c r="R1011" s="512" t="str">
        <f>二年级等级</f>
        <v/>
      </c>
      <c r="S1011" s="516" t="str">
        <f>二年级50米跑得分</f>
        <v/>
      </c>
      <c r="T1011" s="517" t="str">
        <f>二年级等级</f>
        <v/>
      </c>
      <c r="U1011" s="516" t="str">
        <f>二年级坐位体前屈得分</f>
        <v/>
      </c>
      <c r="V1011" s="517" t="str">
        <f>二年级等级</f>
        <v/>
      </c>
      <c r="W1011" s="516" t="str">
        <f>二年级一分钟跳绳得分</f>
        <v/>
      </c>
      <c r="X1011" s="517" t="str">
        <f>二年级等级</f>
        <v/>
      </c>
      <c r="Y1011" s="515"/>
      <c r="Z1011" s="518"/>
      <c r="AA1011" s="533"/>
      <c r="AB1011" s="515"/>
      <c r="AC1011" s="533" t="str">
        <f>二年级跳绳附加分</f>
        <v/>
      </c>
      <c r="AD1011" s="534" t="str">
        <f>二年级标准分</f>
        <v/>
      </c>
      <c r="AE1011" s="534" t="str">
        <f>二年级总分</f>
        <v/>
      </c>
      <c r="AF1011" s="517" t="str">
        <f>二年级等级</f>
        <v/>
      </c>
    </row>
    <row r="1012" spans="1:32">
      <c r="A1012" s="476">
        <v>215</v>
      </c>
      <c r="B1012" s="477">
        <v>30</v>
      </c>
      <c r="C1012" s="586"/>
      <c r="D1012" s="587"/>
      <c r="E1012" s="586"/>
      <c r="F1012" s="473"/>
      <c r="G1012" s="608"/>
      <c r="H1012" s="475"/>
      <c r="I1012" s="613"/>
      <c r="J1012" s="614"/>
      <c r="K1012" s="614"/>
      <c r="L1012" s="649"/>
      <c r="M1012" s="644"/>
      <c r="N1012" s="505" t="str">
        <f>二年级BMI</f>
        <v/>
      </c>
      <c r="O1012" s="499" t="str">
        <f>二年级BMI等级</f>
        <v/>
      </c>
      <c r="P1012" s="500" t="str">
        <f>二年级BMI得分</f>
        <v/>
      </c>
      <c r="Q1012" s="515" t="str">
        <f>二年级肺活量得分</f>
        <v/>
      </c>
      <c r="R1012" s="512" t="str">
        <f>二年级等级</f>
        <v/>
      </c>
      <c r="S1012" s="516" t="str">
        <f>二年级50米跑得分</f>
        <v/>
      </c>
      <c r="T1012" s="517" t="str">
        <f>二年级等级</f>
        <v/>
      </c>
      <c r="U1012" s="516" t="str">
        <f>二年级坐位体前屈得分</f>
        <v/>
      </c>
      <c r="V1012" s="517" t="str">
        <f>二年级等级</f>
        <v/>
      </c>
      <c r="W1012" s="516" t="str">
        <f>二年级一分钟跳绳得分</f>
        <v/>
      </c>
      <c r="X1012" s="517" t="str">
        <f>二年级等级</f>
        <v/>
      </c>
      <c r="Y1012" s="515"/>
      <c r="Z1012" s="518"/>
      <c r="AA1012" s="533"/>
      <c r="AB1012" s="515"/>
      <c r="AC1012" s="533" t="str">
        <f>二年级跳绳附加分</f>
        <v/>
      </c>
      <c r="AD1012" s="534" t="str">
        <f>二年级标准分</f>
        <v/>
      </c>
      <c r="AE1012" s="534" t="str">
        <f>二年级总分</f>
        <v/>
      </c>
      <c r="AF1012" s="517" t="str">
        <f>二年级等级</f>
        <v/>
      </c>
    </row>
    <row r="1013" spans="1:32">
      <c r="A1013" s="476">
        <v>215</v>
      </c>
      <c r="B1013" s="477">
        <v>31</v>
      </c>
      <c r="C1013" s="586"/>
      <c r="D1013" s="587"/>
      <c r="E1013" s="586"/>
      <c r="F1013" s="473"/>
      <c r="G1013" s="608"/>
      <c r="H1013" s="475"/>
      <c r="I1013" s="613"/>
      <c r="J1013" s="614"/>
      <c r="K1013" s="614"/>
      <c r="L1013" s="649"/>
      <c r="M1013" s="644"/>
      <c r="N1013" s="505" t="str">
        <f>二年级BMI</f>
        <v/>
      </c>
      <c r="O1013" s="499" t="str">
        <f>二年级BMI等级</f>
        <v/>
      </c>
      <c r="P1013" s="500" t="str">
        <f>二年级BMI得分</f>
        <v/>
      </c>
      <c r="Q1013" s="515" t="str">
        <f>二年级肺活量得分</f>
        <v/>
      </c>
      <c r="R1013" s="512" t="str">
        <f>二年级等级</f>
        <v/>
      </c>
      <c r="S1013" s="516" t="str">
        <f>二年级50米跑得分</f>
        <v/>
      </c>
      <c r="T1013" s="517" t="str">
        <f>二年级等级</f>
        <v/>
      </c>
      <c r="U1013" s="516" t="str">
        <f>二年级坐位体前屈得分</f>
        <v/>
      </c>
      <c r="V1013" s="517" t="str">
        <f>二年级等级</f>
        <v/>
      </c>
      <c r="W1013" s="516" t="str">
        <f>二年级一分钟跳绳得分</f>
        <v/>
      </c>
      <c r="X1013" s="517" t="str">
        <f>二年级等级</f>
        <v/>
      </c>
      <c r="Y1013" s="515"/>
      <c r="Z1013" s="518"/>
      <c r="AA1013" s="533"/>
      <c r="AB1013" s="515"/>
      <c r="AC1013" s="533" t="str">
        <f>二年级跳绳附加分</f>
        <v/>
      </c>
      <c r="AD1013" s="534" t="str">
        <f>二年级标准分</f>
        <v/>
      </c>
      <c r="AE1013" s="534" t="str">
        <f>二年级总分</f>
        <v/>
      </c>
      <c r="AF1013" s="517" t="str">
        <f>二年级等级</f>
        <v/>
      </c>
    </row>
    <row r="1014" spans="1:32">
      <c r="A1014" s="476">
        <v>215</v>
      </c>
      <c r="B1014" s="477">
        <v>32</v>
      </c>
      <c r="C1014" s="586"/>
      <c r="D1014" s="587"/>
      <c r="E1014" s="586"/>
      <c r="F1014" s="473"/>
      <c r="G1014" s="608"/>
      <c r="H1014" s="475"/>
      <c r="I1014" s="613"/>
      <c r="J1014" s="614"/>
      <c r="K1014" s="614"/>
      <c r="L1014" s="649"/>
      <c r="M1014" s="644"/>
      <c r="N1014" s="505" t="str">
        <f>二年级BMI</f>
        <v/>
      </c>
      <c r="O1014" s="499" t="str">
        <f>二年级BMI等级</f>
        <v/>
      </c>
      <c r="P1014" s="500" t="str">
        <f>二年级BMI得分</f>
        <v/>
      </c>
      <c r="Q1014" s="515" t="str">
        <f>二年级肺活量得分</f>
        <v/>
      </c>
      <c r="R1014" s="512" t="str">
        <f>二年级等级</f>
        <v/>
      </c>
      <c r="S1014" s="516" t="str">
        <f>二年级50米跑得分</f>
        <v/>
      </c>
      <c r="T1014" s="517" t="str">
        <f>二年级等级</f>
        <v/>
      </c>
      <c r="U1014" s="516" t="str">
        <f>二年级坐位体前屈得分</f>
        <v/>
      </c>
      <c r="V1014" s="517" t="str">
        <f>二年级等级</f>
        <v/>
      </c>
      <c r="W1014" s="516" t="str">
        <f>二年级一分钟跳绳得分</f>
        <v/>
      </c>
      <c r="X1014" s="517" t="str">
        <f>二年级等级</f>
        <v/>
      </c>
      <c r="Y1014" s="515"/>
      <c r="Z1014" s="518"/>
      <c r="AA1014" s="533"/>
      <c r="AB1014" s="515"/>
      <c r="AC1014" s="533" t="str">
        <f>二年级跳绳附加分</f>
        <v/>
      </c>
      <c r="AD1014" s="534" t="str">
        <f>二年级标准分</f>
        <v/>
      </c>
      <c r="AE1014" s="534" t="str">
        <f>二年级总分</f>
        <v/>
      </c>
      <c r="AF1014" s="517" t="str">
        <f>二年级等级</f>
        <v/>
      </c>
    </row>
    <row r="1015" spans="1:32">
      <c r="A1015" s="476">
        <v>215</v>
      </c>
      <c r="B1015" s="477">
        <v>33</v>
      </c>
      <c r="C1015" s="586"/>
      <c r="D1015" s="587"/>
      <c r="E1015" s="586"/>
      <c r="F1015" s="473"/>
      <c r="G1015" s="608"/>
      <c r="H1015" s="475"/>
      <c r="I1015" s="613"/>
      <c r="J1015" s="614"/>
      <c r="K1015" s="614"/>
      <c r="L1015" s="649"/>
      <c r="M1015" s="644"/>
      <c r="N1015" s="505" t="str">
        <f>二年级BMI</f>
        <v/>
      </c>
      <c r="O1015" s="499" t="str">
        <f>二年级BMI等级</f>
        <v/>
      </c>
      <c r="P1015" s="500" t="str">
        <f>二年级BMI得分</f>
        <v/>
      </c>
      <c r="Q1015" s="515" t="str">
        <f>二年级肺活量得分</f>
        <v/>
      </c>
      <c r="R1015" s="512" t="str">
        <f>二年级等级</f>
        <v/>
      </c>
      <c r="S1015" s="516" t="str">
        <f>二年级50米跑得分</f>
        <v/>
      </c>
      <c r="T1015" s="517" t="str">
        <f>二年级等级</f>
        <v/>
      </c>
      <c r="U1015" s="516" t="str">
        <f>二年级坐位体前屈得分</f>
        <v/>
      </c>
      <c r="V1015" s="517" t="str">
        <f>二年级等级</f>
        <v/>
      </c>
      <c r="W1015" s="516" t="str">
        <f>二年级一分钟跳绳得分</f>
        <v/>
      </c>
      <c r="X1015" s="517" t="str">
        <f>二年级等级</f>
        <v/>
      </c>
      <c r="Y1015" s="515"/>
      <c r="Z1015" s="518"/>
      <c r="AA1015" s="533"/>
      <c r="AB1015" s="515"/>
      <c r="AC1015" s="533" t="str">
        <f>二年级跳绳附加分</f>
        <v/>
      </c>
      <c r="AD1015" s="534" t="str">
        <f>二年级标准分</f>
        <v/>
      </c>
      <c r="AE1015" s="534" t="str">
        <f>二年级总分</f>
        <v/>
      </c>
      <c r="AF1015" s="517" t="str">
        <f>二年级等级</f>
        <v/>
      </c>
    </row>
    <row r="1016" spans="1:32">
      <c r="A1016" s="476">
        <v>215</v>
      </c>
      <c r="B1016" s="477">
        <v>34</v>
      </c>
      <c r="C1016" s="586"/>
      <c r="D1016" s="587"/>
      <c r="E1016" s="586"/>
      <c r="F1016" s="473"/>
      <c r="G1016" s="608"/>
      <c r="H1016" s="475"/>
      <c r="I1016" s="613"/>
      <c r="J1016" s="614"/>
      <c r="K1016" s="614"/>
      <c r="L1016" s="649"/>
      <c r="M1016" s="644"/>
      <c r="N1016" s="505" t="str">
        <f>二年级BMI</f>
        <v/>
      </c>
      <c r="O1016" s="499" t="str">
        <f>二年级BMI等级</f>
        <v/>
      </c>
      <c r="P1016" s="500" t="str">
        <f>二年级BMI得分</f>
        <v/>
      </c>
      <c r="Q1016" s="515" t="str">
        <f>二年级肺活量得分</f>
        <v/>
      </c>
      <c r="R1016" s="512" t="str">
        <f>二年级等级</f>
        <v/>
      </c>
      <c r="S1016" s="516" t="str">
        <f>二年级50米跑得分</f>
        <v/>
      </c>
      <c r="T1016" s="517" t="str">
        <f>二年级等级</f>
        <v/>
      </c>
      <c r="U1016" s="516" t="str">
        <f>二年级坐位体前屈得分</f>
        <v/>
      </c>
      <c r="V1016" s="517" t="str">
        <f>二年级等级</f>
        <v/>
      </c>
      <c r="W1016" s="516" t="str">
        <f>二年级一分钟跳绳得分</f>
        <v/>
      </c>
      <c r="X1016" s="517" t="str">
        <f>二年级等级</f>
        <v/>
      </c>
      <c r="Y1016" s="515"/>
      <c r="Z1016" s="518"/>
      <c r="AA1016" s="533"/>
      <c r="AB1016" s="515"/>
      <c r="AC1016" s="533" t="str">
        <f>二年级跳绳附加分</f>
        <v/>
      </c>
      <c r="AD1016" s="534" t="str">
        <f>二年级标准分</f>
        <v/>
      </c>
      <c r="AE1016" s="534" t="str">
        <f>二年级总分</f>
        <v/>
      </c>
      <c r="AF1016" s="517" t="str">
        <f>二年级等级</f>
        <v/>
      </c>
    </row>
    <row r="1017" spans="1:32">
      <c r="A1017" s="476">
        <v>215</v>
      </c>
      <c r="B1017" s="477">
        <v>35</v>
      </c>
      <c r="C1017" s="586"/>
      <c r="D1017" s="587"/>
      <c r="E1017" s="586"/>
      <c r="F1017" s="473"/>
      <c r="G1017" s="608"/>
      <c r="H1017" s="475"/>
      <c r="I1017" s="613"/>
      <c r="J1017" s="614"/>
      <c r="K1017" s="614"/>
      <c r="L1017" s="649"/>
      <c r="M1017" s="644"/>
      <c r="N1017" s="505" t="str">
        <f>二年级BMI</f>
        <v/>
      </c>
      <c r="O1017" s="499" t="str">
        <f>二年级BMI等级</f>
        <v/>
      </c>
      <c r="P1017" s="500" t="str">
        <f>二年级BMI得分</f>
        <v/>
      </c>
      <c r="Q1017" s="515" t="str">
        <f>二年级肺活量得分</f>
        <v/>
      </c>
      <c r="R1017" s="512" t="str">
        <f>二年级等级</f>
        <v/>
      </c>
      <c r="S1017" s="516" t="str">
        <f>二年级50米跑得分</f>
        <v/>
      </c>
      <c r="T1017" s="517" t="str">
        <f>二年级等级</f>
        <v/>
      </c>
      <c r="U1017" s="516" t="str">
        <f>二年级坐位体前屈得分</f>
        <v/>
      </c>
      <c r="V1017" s="517" t="str">
        <f>二年级等级</f>
        <v/>
      </c>
      <c r="W1017" s="516" t="str">
        <f>二年级一分钟跳绳得分</f>
        <v/>
      </c>
      <c r="X1017" s="517" t="str">
        <f>二年级等级</f>
        <v/>
      </c>
      <c r="Y1017" s="515"/>
      <c r="Z1017" s="518"/>
      <c r="AA1017" s="533"/>
      <c r="AB1017" s="515"/>
      <c r="AC1017" s="533" t="str">
        <f>二年级跳绳附加分</f>
        <v/>
      </c>
      <c r="AD1017" s="534" t="str">
        <f>二年级标准分</f>
        <v/>
      </c>
      <c r="AE1017" s="534" t="str">
        <f>二年级总分</f>
        <v/>
      </c>
      <c r="AF1017" s="517" t="str">
        <f>二年级等级</f>
        <v/>
      </c>
    </row>
    <row r="1018" spans="1:32">
      <c r="A1018" s="476">
        <v>215</v>
      </c>
      <c r="B1018" s="477">
        <v>36</v>
      </c>
      <c r="C1018" s="586"/>
      <c r="D1018" s="587"/>
      <c r="E1018" s="586"/>
      <c r="F1018" s="473"/>
      <c r="G1018" s="608"/>
      <c r="H1018" s="475"/>
      <c r="I1018" s="613"/>
      <c r="J1018" s="614"/>
      <c r="K1018" s="614"/>
      <c r="L1018" s="649"/>
      <c r="M1018" s="644"/>
      <c r="N1018" s="505" t="str">
        <f>二年级BMI</f>
        <v/>
      </c>
      <c r="O1018" s="499" t="str">
        <f>二年级BMI等级</f>
        <v/>
      </c>
      <c r="P1018" s="500" t="str">
        <f>二年级BMI得分</f>
        <v/>
      </c>
      <c r="Q1018" s="515" t="str">
        <f>二年级肺活量得分</f>
        <v/>
      </c>
      <c r="R1018" s="512" t="str">
        <f>二年级等级</f>
        <v/>
      </c>
      <c r="S1018" s="516" t="str">
        <f>二年级50米跑得分</f>
        <v/>
      </c>
      <c r="T1018" s="517" t="str">
        <f>二年级等级</f>
        <v/>
      </c>
      <c r="U1018" s="516" t="str">
        <f>二年级坐位体前屈得分</f>
        <v/>
      </c>
      <c r="V1018" s="517" t="str">
        <f>二年级等级</f>
        <v/>
      </c>
      <c r="W1018" s="516" t="str">
        <f>二年级一分钟跳绳得分</f>
        <v/>
      </c>
      <c r="X1018" s="517" t="str">
        <f>二年级等级</f>
        <v/>
      </c>
      <c r="Y1018" s="515"/>
      <c r="Z1018" s="518"/>
      <c r="AA1018" s="533"/>
      <c r="AB1018" s="515"/>
      <c r="AC1018" s="533" t="str">
        <f>二年级跳绳附加分</f>
        <v/>
      </c>
      <c r="AD1018" s="534" t="str">
        <f>二年级标准分</f>
        <v/>
      </c>
      <c r="AE1018" s="534" t="str">
        <f>二年级总分</f>
        <v/>
      </c>
      <c r="AF1018" s="517" t="str">
        <f>二年级等级</f>
        <v/>
      </c>
    </row>
    <row r="1019" spans="1:32">
      <c r="A1019" s="476">
        <v>215</v>
      </c>
      <c r="B1019" s="477">
        <v>37</v>
      </c>
      <c r="C1019" s="586"/>
      <c r="D1019" s="587"/>
      <c r="E1019" s="586"/>
      <c r="F1019" s="473"/>
      <c r="G1019" s="608"/>
      <c r="H1019" s="475"/>
      <c r="I1019" s="613"/>
      <c r="J1019" s="614"/>
      <c r="K1019" s="614"/>
      <c r="L1019" s="649"/>
      <c r="M1019" s="644"/>
      <c r="N1019" s="505" t="str">
        <f>二年级BMI</f>
        <v/>
      </c>
      <c r="O1019" s="499" t="str">
        <f>二年级BMI等级</f>
        <v/>
      </c>
      <c r="P1019" s="500" t="str">
        <f>二年级BMI得分</f>
        <v/>
      </c>
      <c r="Q1019" s="515" t="str">
        <f>二年级肺活量得分</f>
        <v/>
      </c>
      <c r="R1019" s="512" t="str">
        <f>二年级等级</f>
        <v/>
      </c>
      <c r="S1019" s="516" t="str">
        <f>二年级50米跑得分</f>
        <v/>
      </c>
      <c r="T1019" s="517" t="str">
        <f>二年级等级</f>
        <v/>
      </c>
      <c r="U1019" s="516" t="str">
        <f>二年级坐位体前屈得分</f>
        <v/>
      </c>
      <c r="V1019" s="517" t="str">
        <f>二年级等级</f>
        <v/>
      </c>
      <c r="W1019" s="516" t="str">
        <f>二年级一分钟跳绳得分</f>
        <v/>
      </c>
      <c r="X1019" s="517" t="str">
        <f>二年级等级</f>
        <v/>
      </c>
      <c r="Y1019" s="515"/>
      <c r="Z1019" s="518"/>
      <c r="AA1019" s="533"/>
      <c r="AB1019" s="515"/>
      <c r="AC1019" s="533" t="str">
        <f>二年级跳绳附加分</f>
        <v/>
      </c>
      <c r="AD1019" s="534" t="str">
        <f>二年级标准分</f>
        <v/>
      </c>
      <c r="AE1019" s="534" t="str">
        <f>二年级总分</f>
        <v/>
      </c>
      <c r="AF1019" s="517" t="str">
        <f>二年级等级</f>
        <v/>
      </c>
    </row>
    <row r="1020" spans="1:32">
      <c r="A1020" s="476">
        <v>215</v>
      </c>
      <c r="B1020" s="477">
        <v>38</v>
      </c>
      <c r="C1020" s="586"/>
      <c r="D1020" s="587"/>
      <c r="E1020" s="586"/>
      <c r="F1020" s="473"/>
      <c r="G1020" s="608"/>
      <c r="H1020" s="475"/>
      <c r="I1020" s="613"/>
      <c r="J1020" s="614"/>
      <c r="K1020" s="614"/>
      <c r="L1020" s="649"/>
      <c r="M1020" s="644"/>
      <c r="N1020" s="505" t="str">
        <f>二年级BMI</f>
        <v/>
      </c>
      <c r="O1020" s="499" t="str">
        <f>二年级BMI等级</f>
        <v/>
      </c>
      <c r="P1020" s="500" t="str">
        <f>二年级BMI得分</f>
        <v/>
      </c>
      <c r="Q1020" s="515" t="str">
        <f>二年级肺活量得分</f>
        <v/>
      </c>
      <c r="R1020" s="512" t="str">
        <f>二年级等级</f>
        <v/>
      </c>
      <c r="S1020" s="516" t="str">
        <f>二年级50米跑得分</f>
        <v/>
      </c>
      <c r="T1020" s="517" t="str">
        <f>二年级等级</f>
        <v/>
      </c>
      <c r="U1020" s="516" t="str">
        <f>二年级坐位体前屈得分</f>
        <v/>
      </c>
      <c r="V1020" s="517" t="str">
        <f>二年级等级</f>
        <v/>
      </c>
      <c r="W1020" s="516" t="str">
        <f>二年级一分钟跳绳得分</f>
        <v/>
      </c>
      <c r="X1020" s="517" t="str">
        <f>二年级等级</f>
        <v/>
      </c>
      <c r="Y1020" s="515"/>
      <c r="Z1020" s="518"/>
      <c r="AA1020" s="533"/>
      <c r="AB1020" s="515"/>
      <c r="AC1020" s="533" t="str">
        <f>二年级跳绳附加分</f>
        <v/>
      </c>
      <c r="AD1020" s="534" t="str">
        <f>二年级标准分</f>
        <v/>
      </c>
      <c r="AE1020" s="534" t="str">
        <f>二年级总分</f>
        <v/>
      </c>
      <c r="AF1020" s="517" t="str">
        <f>二年级等级</f>
        <v/>
      </c>
    </row>
    <row r="1021" spans="1:32">
      <c r="A1021" s="476">
        <v>215</v>
      </c>
      <c r="B1021" s="477">
        <v>39</v>
      </c>
      <c r="C1021" s="586"/>
      <c r="D1021" s="587"/>
      <c r="E1021" s="586"/>
      <c r="F1021" s="473"/>
      <c r="G1021" s="608"/>
      <c r="H1021" s="475"/>
      <c r="I1021" s="613"/>
      <c r="J1021" s="614"/>
      <c r="K1021" s="614"/>
      <c r="L1021" s="649"/>
      <c r="M1021" s="644"/>
      <c r="N1021" s="505" t="str">
        <f>二年级BMI</f>
        <v/>
      </c>
      <c r="O1021" s="499" t="str">
        <f>二年级BMI等级</f>
        <v/>
      </c>
      <c r="P1021" s="500" t="str">
        <f>二年级BMI得分</f>
        <v/>
      </c>
      <c r="Q1021" s="515" t="str">
        <f>二年级肺活量得分</f>
        <v/>
      </c>
      <c r="R1021" s="512" t="str">
        <f>二年级等级</f>
        <v/>
      </c>
      <c r="S1021" s="516" t="str">
        <f>二年级50米跑得分</f>
        <v/>
      </c>
      <c r="T1021" s="517" t="str">
        <f>二年级等级</f>
        <v/>
      </c>
      <c r="U1021" s="516" t="str">
        <f>二年级坐位体前屈得分</f>
        <v/>
      </c>
      <c r="V1021" s="517" t="str">
        <f>二年级等级</f>
        <v/>
      </c>
      <c r="W1021" s="516" t="str">
        <f>二年级一分钟跳绳得分</f>
        <v/>
      </c>
      <c r="X1021" s="517" t="str">
        <f>二年级等级</f>
        <v/>
      </c>
      <c r="Y1021" s="515"/>
      <c r="Z1021" s="518"/>
      <c r="AA1021" s="533"/>
      <c r="AB1021" s="515"/>
      <c r="AC1021" s="533" t="str">
        <f>二年级跳绳附加分</f>
        <v/>
      </c>
      <c r="AD1021" s="534" t="str">
        <f>二年级标准分</f>
        <v/>
      </c>
      <c r="AE1021" s="534" t="str">
        <f>二年级总分</f>
        <v/>
      </c>
      <c r="AF1021" s="517" t="str">
        <f>二年级等级</f>
        <v/>
      </c>
    </row>
    <row r="1022" spans="1:32">
      <c r="A1022" s="476">
        <v>215</v>
      </c>
      <c r="B1022" s="477">
        <v>40</v>
      </c>
      <c r="C1022" s="586"/>
      <c r="D1022" s="587"/>
      <c r="E1022" s="586"/>
      <c r="F1022" s="473"/>
      <c r="G1022" s="608"/>
      <c r="H1022" s="475"/>
      <c r="I1022" s="613"/>
      <c r="J1022" s="614"/>
      <c r="K1022" s="614"/>
      <c r="L1022" s="649"/>
      <c r="M1022" s="644"/>
      <c r="N1022" s="505" t="str">
        <f>二年级BMI</f>
        <v/>
      </c>
      <c r="O1022" s="499" t="str">
        <f>二年级BMI等级</f>
        <v/>
      </c>
      <c r="P1022" s="500" t="str">
        <f>二年级BMI得分</f>
        <v/>
      </c>
      <c r="Q1022" s="515" t="str">
        <f>二年级肺活量得分</f>
        <v/>
      </c>
      <c r="R1022" s="512" t="str">
        <f>二年级等级</f>
        <v/>
      </c>
      <c r="S1022" s="516" t="str">
        <f>二年级50米跑得分</f>
        <v/>
      </c>
      <c r="T1022" s="517" t="str">
        <f>二年级等级</f>
        <v/>
      </c>
      <c r="U1022" s="516" t="str">
        <f>二年级坐位体前屈得分</f>
        <v/>
      </c>
      <c r="V1022" s="517" t="str">
        <f>二年级等级</f>
        <v/>
      </c>
      <c r="W1022" s="516" t="str">
        <f>二年级一分钟跳绳得分</f>
        <v/>
      </c>
      <c r="X1022" s="517" t="str">
        <f>二年级等级</f>
        <v/>
      </c>
      <c r="Y1022" s="515"/>
      <c r="Z1022" s="518"/>
      <c r="AA1022" s="533"/>
      <c r="AB1022" s="515"/>
      <c r="AC1022" s="533" t="str">
        <f>二年级跳绳附加分</f>
        <v/>
      </c>
      <c r="AD1022" s="534" t="str">
        <f>二年级标准分</f>
        <v/>
      </c>
      <c r="AE1022" s="534" t="str">
        <f>二年级总分</f>
        <v/>
      </c>
      <c r="AF1022" s="517" t="str">
        <f>二年级等级</f>
        <v/>
      </c>
    </row>
    <row r="1023" spans="1:32">
      <c r="A1023" s="476">
        <v>215</v>
      </c>
      <c r="B1023" s="477">
        <v>41</v>
      </c>
      <c r="C1023" s="586"/>
      <c r="D1023" s="587"/>
      <c r="E1023" s="586"/>
      <c r="F1023" s="473"/>
      <c r="G1023" s="608"/>
      <c r="H1023" s="475"/>
      <c r="I1023" s="613"/>
      <c r="J1023" s="614"/>
      <c r="K1023" s="614"/>
      <c r="L1023" s="649"/>
      <c r="M1023" s="644"/>
      <c r="N1023" s="505" t="str">
        <f>二年级BMI</f>
        <v/>
      </c>
      <c r="O1023" s="499" t="str">
        <f>二年级BMI等级</f>
        <v/>
      </c>
      <c r="P1023" s="500" t="str">
        <f>二年级BMI得分</f>
        <v/>
      </c>
      <c r="Q1023" s="515" t="str">
        <f>二年级肺活量得分</f>
        <v/>
      </c>
      <c r="R1023" s="512" t="str">
        <f>二年级等级</f>
        <v/>
      </c>
      <c r="S1023" s="516" t="str">
        <f>二年级50米跑得分</f>
        <v/>
      </c>
      <c r="T1023" s="517" t="str">
        <f>二年级等级</f>
        <v/>
      </c>
      <c r="U1023" s="516" t="str">
        <f>二年级坐位体前屈得分</f>
        <v/>
      </c>
      <c r="V1023" s="517" t="str">
        <f>二年级等级</f>
        <v/>
      </c>
      <c r="W1023" s="516" t="str">
        <f>二年级一分钟跳绳得分</f>
        <v/>
      </c>
      <c r="X1023" s="517" t="str">
        <f>二年级等级</f>
        <v/>
      </c>
      <c r="Y1023" s="515"/>
      <c r="Z1023" s="518"/>
      <c r="AA1023" s="533"/>
      <c r="AB1023" s="515"/>
      <c r="AC1023" s="533" t="str">
        <f>二年级跳绳附加分</f>
        <v/>
      </c>
      <c r="AD1023" s="534" t="str">
        <f>二年级标准分</f>
        <v/>
      </c>
      <c r="AE1023" s="534" t="str">
        <f>二年级总分</f>
        <v/>
      </c>
      <c r="AF1023" s="517" t="str">
        <f>二年级等级</f>
        <v/>
      </c>
    </row>
    <row r="1024" spans="1:32">
      <c r="A1024" s="476">
        <v>215</v>
      </c>
      <c r="B1024" s="477">
        <v>42</v>
      </c>
      <c r="C1024" s="586"/>
      <c r="D1024" s="587"/>
      <c r="E1024" s="586"/>
      <c r="F1024" s="473"/>
      <c r="G1024" s="608"/>
      <c r="H1024" s="475"/>
      <c r="I1024" s="613"/>
      <c r="J1024" s="614"/>
      <c r="K1024" s="614"/>
      <c r="L1024" s="649"/>
      <c r="M1024" s="644"/>
      <c r="N1024" s="505" t="str">
        <f>二年级BMI</f>
        <v/>
      </c>
      <c r="O1024" s="499" t="str">
        <f>二年级BMI等级</f>
        <v/>
      </c>
      <c r="P1024" s="500" t="str">
        <f>二年级BMI得分</f>
        <v/>
      </c>
      <c r="Q1024" s="515" t="str">
        <f>二年级肺活量得分</f>
        <v/>
      </c>
      <c r="R1024" s="512" t="str">
        <f>二年级等级</f>
        <v/>
      </c>
      <c r="S1024" s="516" t="str">
        <f>二年级50米跑得分</f>
        <v/>
      </c>
      <c r="T1024" s="517" t="str">
        <f>二年级等级</f>
        <v/>
      </c>
      <c r="U1024" s="516" t="str">
        <f>二年级坐位体前屈得分</f>
        <v/>
      </c>
      <c r="V1024" s="517" t="str">
        <f>二年级等级</f>
        <v/>
      </c>
      <c r="W1024" s="516" t="str">
        <f>二年级一分钟跳绳得分</f>
        <v/>
      </c>
      <c r="X1024" s="517" t="str">
        <f>二年级等级</f>
        <v/>
      </c>
      <c r="Y1024" s="515"/>
      <c r="Z1024" s="518"/>
      <c r="AA1024" s="533"/>
      <c r="AB1024" s="515"/>
      <c r="AC1024" s="533" t="str">
        <f>二年级跳绳附加分</f>
        <v/>
      </c>
      <c r="AD1024" s="534" t="str">
        <f>二年级标准分</f>
        <v/>
      </c>
      <c r="AE1024" s="534" t="str">
        <f>二年级总分</f>
        <v/>
      </c>
      <c r="AF1024" s="517" t="str">
        <f>二年级等级</f>
        <v/>
      </c>
    </row>
    <row r="1025" spans="1:32">
      <c r="A1025" s="476">
        <v>215</v>
      </c>
      <c r="B1025" s="477">
        <v>43</v>
      </c>
      <c r="C1025" s="586"/>
      <c r="D1025" s="587"/>
      <c r="E1025" s="586"/>
      <c r="F1025" s="473"/>
      <c r="G1025" s="608"/>
      <c r="H1025" s="475"/>
      <c r="I1025" s="613"/>
      <c r="J1025" s="614"/>
      <c r="K1025" s="614"/>
      <c r="L1025" s="649"/>
      <c r="M1025" s="644"/>
      <c r="N1025" s="505" t="str">
        <f>二年级BMI</f>
        <v/>
      </c>
      <c r="O1025" s="499" t="str">
        <f>二年级BMI等级</f>
        <v/>
      </c>
      <c r="P1025" s="500" t="str">
        <f>二年级BMI得分</f>
        <v/>
      </c>
      <c r="Q1025" s="515" t="str">
        <f>二年级肺活量得分</f>
        <v/>
      </c>
      <c r="R1025" s="512" t="str">
        <f>二年级等级</f>
        <v/>
      </c>
      <c r="S1025" s="516" t="str">
        <f>二年级50米跑得分</f>
        <v/>
      </c>
      <c r="T1025" s="517" t="str">
        <f>二年级等级</f>
        <v/>
      </c>
      <c r="U1025" s="516" t="str">
        <f>二年级坐位体前屈得分</f>
        <v/>
      </c>
      <c r="V1025" s="517" t="str">
        <f>二年级等级</f>
        <v/>
      </c>
      <c r="W1025" s="516" t="str">
        <f>二年级一分钟跳绳得分</f>
        <v/>
      </c>
      <c r="X1025" s="517" t="str">
        <f>二年级等级</f>
        <v/>
      </c>
      <c r="Y1025" s="515"/>
      <c r="Z1025" s="518"/>
      <c r="AA1025" s="533"/>
      <c r="AB1025" s="515"/>
      <c r="AC1025" s="533" t="str">
        <f>二年级跳绳附加分</f>
        <v/>
      </c>
      <c r="AD1025" s="534" t="str">
        <f>二年级标准分</f>
        <v/>
      </c>
      <c r="AE1025" s="534" t="str">
        <f>二年级总分</f>
        <v/>
      </c>
      <c r="AF1025" s="517" t="str">
        <f>二年级等级</f>
        <v/>
      </c>
    </row>
    <row r="1026" spans="1:32">
      <c r="A1026" s="476">
        <v>215</v>
      </c>
      <c r="B1026" s="477">
        <v>44</v>
      </c>
      <c r="C1026" s="586"/>
      <c r="D1026" s="587"/>
      <c r="E1026" s="586"/>
      <c r="F1026" s="473"/>
      <c r="G1026" s="608"/>
      <c r="H1026" s="475"/>
      <c r="I1026" s="613"/>
      <c r="J1026" s="614"/>
      <c r="K1026" s="614"/>
      <c r="L1026" s="649"/>
      <c r="M1026" s="644"/>
      <c r="N1026" s="505" t="str">
        <f>二年级BMI</f>
        <v/>
      </c>
      <c r="O1026" s="499" t="str">
        <f>二年级BMI等级</f>
        <v/>
      </c>
      <c r="P1026" s="500" t="str">
        <f>二年级BMI得分</f>
        <v/>
      </c>
      <c r="Q1026" s="515" t="str">
        <f>二年级肺活量得分</f>
        <v/>
      </c>
      <c r="R1026" s="512" t="str">
        <f>二年级等级</f>
        <v/>
      </c>
      <c r="S1026" s="516" t="str">
        <f>二年级50米跑得分</f>
        <v/>
      </c>
      <c r="T1026" s="517" t="str">
        <f>二年级等级</f>
        <v/>
      </c>
      <c r="U1026" s="516" t="str">
        <f>二年级坐位体前屈得分</f>
        <v/>
      </c>
      <c r="V1026" s="517" t="str">
        <f>二年级等级</f>
        <v/>
      </c>
      <c r="W1026" s="516" t="str">
        <f>二年级一分钟跳绳得分</f>
        <v/>
      </c>
      <c r="X1026" s="517" t="str">
        <f>二年级等级</f>
        <v/>
      </c>
      <c r="Y1026" s="515"/>
      <c r="Z1026" s="518"/>
      <c r="AA1026" s="533"/>
      <c r="AB1026" s="515"/>
      <c r="AC1026" s="533" t="str">
        <f>二年级跳绳附加分</f>
        <v/>
      </c>
      <c r="AD1026" s="534" t="str">
        <f>二年级标准分</f>
        <v/>
      </c>
      <c r="AE1026" s="534" t="str">
        <f>二年级总分</f>
        <v/>
      </c>
      <c r="AF1026" s="517" t="str">
        <f>二年级等级</f>
        <v/>
      </c>
    </row>
    <row r="1027" spans="1:32">
      <c r="A1027" s="476">
        <v>215</v>
      </c>
      <c r="B1027" s="477">
        <v>45</v>
      </c>
      <c r="C1027" s="586"/>
      <c r="D1027" s="587"/>
      <c r="E1027" s="586"/>
      <c r="F1027" s="473"/>
      <c r="G1027" s="608"/>
      <c r="H1027" s="475"/>
      <c r="I1027" s="613"/>
      <c r="J1027" s="614"/>
      <c r="K1027" s="614"/>
      <c r="L1027" s="649"/>
      <c r="M1027" s="644"/>
      <c r="N1027" s="505" t="str">
        <f>二年级BMI</f>
        <v/>
      </c>
      <c r="O1027" s="499" t="str">
        <f>二年级BMI等级</f>
        <v/>
      </c>
      <c r="P1027" s="500" t="str">
        <f>二年级BMI得分</f>
        <v/>
      </c>
      <c r="Q1027" s="515" t="str">
        <f>二年级肺活量得分</f>
        <v/>
      </c>
      <c r="R1027" s="512" t="str">
        <f>二年级等级</f>
        <v/>
      </c>
      <c r="S1027" s="516" t="str">
        <f>二年级50米跑得分</f>
        <v/>
      </c>
      <c r="T1027" s="517" t="str">
        <f>二年级等级</f>
        <v/>
      </c>
      <c r="U1027" s="516" t="str">
        <f>二年级坐位体前屈得分</f>
        <v/>
      </c>
      <c r="V1027" s="517" t="str">
        <f>二年级等级</f>
        <v/>
      </c>
      <c r="W1027" s="516" t="str">
        <f>二年级一分钟跳绳得分</f>
        <v/>
      </c>
      <c r="X1027" s="517" t="str">
        <f>二年级等级</f>
        <v/>
      </c>
      <c r="Y1027" s="515"/>
      <c r="Z1027" s="518"/>
      <c r="AA1027" s="533"/>
      <c r="AB1027" s="515"/>
      <c r="AC1027" s="533" t="str">
        <f>二年级跳绳附加分</f>
        <v/>
      </c>
      <c r="AD1027" s="534" t="str">
        <f>二年级标准分</f>
        <v/>
      </c>
      <c r="AE1027" s="534" t="str">
        <f>二年级总分</f>
        <v/>
      </c>
      <c r="AF1027" s="517" t="str">
        <f>二年级等级</f>
        <v/>
      </c>
    </row>
    <row r="1028" spans="1:32">
      <c r="A1028" s="476">
        <v>215</v>
      </c>
      <c r="B1028" s="477">
        <v>46</v>
      </c>
      <c r="C1028" s="586"/>
      <c r="D1028" s="587"/>
      <c r="E1028" s="586"/>
      <c r="F1028" s="473"/>
      <c r="G1028" s="608"/>
      <c r="H1028" s="475"/>
      <c r="I1028" s="613"/>
      <c r="J1028" s="614"/>
      <c r="K1028" s="614"/>
      <c r="L1028" s="649"/>
      <c r="M1028" s="644"/>
      <c r="N1028" s="505" t="str">
        <f>二年级BMI</f>
        <v/>
      </c>
      <c r="O1028" s="499" t="str">
        <f>二年级BMI等级</f>
        <v/>
      </c>
      <c r="P1028" s="500" t="str">
        <f>二年级BMI得分</f>
        <v/>
      </c>
      <c r="Q1028" s="515" t="str">
        <f>二年级肺活量得分</f>
        <v/>
      </c>
      <c r="R1028" s="512" t="str">
        <f>二年级等级</f>
        <v/>
      </c>
      <c r="S1028" s="516" t="str">
        <f>二年级50米跑得分</f>
        <v/>
      </c>
      <c r="T1028" s="517" t="str">
        <f>二年级等级</f>
        <v/>
      </c>
      <c r="U1028" s="516" t="str">
        <f>二年级坐位体前屈得分</f>
        <v/>
      </c>
      <c r="V1028" s="517" t="str">
        <f>二年级等级</f>
        <v/>
      </c>
      <c r="W1028" s="516" t="str">
        <f>二年级一分钟跳绳得分</f>
        <v/>
      </c>
      <c r="X1028" s="517" t="str">
        <f>二年级等级</f>
        <v/>
      </c>
      <c r="Y1028" s="515"/>
      <c r="Z1028" s="518"/>
      <c r="AA1028" s="533"/>
      <c r="AB1028" s="515"/>
      <c r="AC1028" s="533" t="str">
        <f>二年级跳绳附加分</f>
        <v/>
      </c>
      <c r="AD1028" s="534" t="str">
        <f>二年级标准分</f>
        <v/>
      </c>
      <c r="AE1028" s="534" t="str">
        <f>二年级总分</f>
        <v/>
      </c>
      <c r="AF1028" s="517" t="str">
        <f>二年级等级</f>
        <v/>
      </c>
    </row>
    <row r="1029" spans="1:32">
      <c r="A1029" s="476">
        <v>215</v>
      </c>
      <c r="B1029" s="477">
        <v>47</v>
      </c>
      <c r="C1029" s="586"/>
      <c r="D1029" s="587"/>
      <c r="E1029" s="586"/>
      <c r="F1029" s="473"/>
      <c r="G1029" s="608"/>
      <c r="H1029" s="475"/>
      <c r="I1029" s="613"/>
      <c r="J1029" s="614"/>
      <c r="K1029" s="614"/>
      <c r="L1029" s="649"/>
      <c r="M1029" s="644"/>
      <c r="N1029" s="505" t="str">
        <f>二年级BMI</f>
        <v/>
      </c>
      <c r="O1029" s="499" t="str">
        <f>二年级BMI等级</f>
        <v/>
      </c>
      <c r="P1029" s="500" t="str">
        <f>二年级BMI得分</f>
        <v/>
      </c>
      <c r="Q1029" s="515" t="str">
        <f>二年级肺活量得分</f>
        <v/>
      </c>
      <c r="R1029" s="512" t="str">
        <f>二年级等级</f>
        <v/>
      </c>
      <c r="S1029" s="516" t="str">
        <f>二年级50米跑得分</f>
        <v/>
      </c>
      <c r="T1029" s="517" t="str">
        <f>二年级等级</f>
        <v/>
      </c>
      <c r="U1029" s="516" t="str">
        <f>二年级坐位体前屈得分</f>
        <v/>
      </c>
      <c r="V1029" s="517" t="str">
        <f>二年级等级</f>
        <v/>
      </c>
      <c r="W1029" s="516" t="str">
        <f>二年级一分钟跳绳得分</f>
        <v/>
      </c>
      <c r="X1029" s="517" t="str">
        <f>二年级等级</f>
        <v/>
      </c>
      <c r="Y1029" s="515"/>
      <c r="Z1029" s="518"/>
      <c r="AA1029" s="533"/>
      <c r="AB1029" s="515"/>
      <c r="AC1029" s="533" t="str">
        <f>二年级跳绳附加分</f>
        <v/>
      </c>
      <c r="AD1029" s="534" t="str">
        <f>二年级标准分</f>
        <v/>
      </c>
      <c r="AE1029" s="534" t="str">
        <f>二年级总分</f>
        <v/>
      </c>
      <c r="AF1029" s="517" t="str">
        <f>二年级等级</f>
        <v/>
      </c>
    </row>
    <row r="1030" spans="1:32">
      <c r="A1030" s="476">
        <v>215</v>
      </c>
      <c r="B1030" s="477">
        <v>48</v>
      </c>
      <c r="C1030" s="586"/>
      <c r="D1030" s="587"/>
      <c r="E1030" s="586"/>
      <c r="F1030" s="609"/>
      <c r="G1030" s="608"/>
      <c r="H1030" s="475"/>
      <c r="I1030" s="613"/>
      <c r="J1030" s="614"/>
      <c r="K1030" s="614"/>
      <c r="L1030" s="649"/>
      <c r="M1030" s="644"/>
      <c r="N1030" s="505" t="str">
        <f>二年级BMI</f>
        <v/>
      </c>
      <c r="O1030" s="499" t="str">
        <f>二年级BMI等级</f>
        <v/>
      </c>
      <c r="P1030" s="500" t="str">
        <f>二年级BMI得分</f>
        <v/>
      </c>
      <c r="Q1030" s="515" t="str">
        <f>二年级肺活量得分</f>
        <v/>
      </c>
      <c r="R1030" s="512" t="str">
        <f>二年级等级</f>
        <v/>
      </c>
      <c r="S1030" s="516" t="str">
        <f>二年级50米跑得分</f>
        <v/>
      </c>
      <c r="T1030" s="517" t="str">
        <f>二年级等级</f>
        <v/>
      </c>
      <c r="U1030" s="516" t="str">
        <f>二年级坐位体前屈得分</f>
        <v/>
      </c>
      <c r="V1030" s="517" t="str">
        <f>二年级等级</f>
        <v/>
      </c>
      <c r="W1030" s="516" t="str">
        <f>二年级一分钟跳绳得分</f>
        <v/>
      </c>
      <c r="X1030" s="517" t="str">
        <f>二年级等级</f>
        <v/>
      </c>
      <c r="Y1030" s="515"/>
      <c r="Z1030" s="518"/>
      <c r="AA1030" s="533"/>
      <c r="AB1030" s="515"/>
      <c r="AC1030" s="533" t="str">
        <f>二年级跳绳附加分</f>
        <v/>
      </c>
      <c r="AD1030" s="534" t="str">
        <f>二年级标准分</f>
        <v/>
      </c>
      <c r="AE1030" s="534" t="str">
        <f>二年级总分</f>
        <v/>
      </c>
      <c r="AF1030" s="517" t="str">
        <f>二年级等级</f>
        <v/>
      </c>
    </row>
    <row r="1031" spans="1:32">
      <c r="A1031" s="476">
        <v>215</v>
      </c>
      <c r="B1031" s="477">
        <v>49</v>
      </c>
      <c r="C1031" s="586"/>
      <c r="D1031" s="587"/>
      <c r="E1031" s="586"/>
      <c r="F1031" s="609"/>
      <c r="G1031" s="608"/>
      <c r="H1031" s="475"/>
      <c r="I1031" s="613"/>
      <c r="J1031" s="614"/>
      <c r="K1031" s="614"/>
      <c r="L1031" s="649"/>
      <c r="M1031" s="644"/>
      <c r="N1031" s="505" t="str">
        <f>二年级BMI</f>
        <v/>
      </c>
      <c r="O1031" s="499" t="str">
        <f>二年级BMI等级</f>
        <v/>
      </c>
      <c r="P1031" s="500" t="str">
        <f>二年级BMI得分</f>
        <v/>
      </c>
      <c r="Q1031" s="515" t="str">
        <f>二年级肺活量得分</f>
        <v/>
      </c>
      <c r="R1031" s="512" t="str">
        <f>二年级等级</f>
        <v/>
      </c>
      <c r="S1031" s="516" t="str">
        <f>二年级50米跑得分</f>
        <v/>
      </c>
      <c r="T1031" s="517" t="str">
        <f>二年级等级</f>
        <v/>
      </c>
      <c r="U1031" s="516" t="str">
        <f>二年级坐位体前屈得分</f>
        <v/>
      </c>
      <c r="V1031" s="517" t="str">
        <f>二年级等级</f>
        <v/>
      </c>
      <c r="W1031" s="516" t="str">
        <f>二年级一分钟跳绳得分</f>
        <v/>
      </c>
      <c r="X1031" s="517" t="str">
        <f>二年级等级</f>
        <v/>
      </c>
      <c r="Y1031" s="515"/>
      <c r="Z1031" s="518"/>
      <c r="AA1031" s="533"/>
      <c r="AB1031" s="515"/>
      <c r="AC1031" s="533" t="str">
        <f>二年级跳绳附加分</f>
        <v/>
      </c>
      <c r="AD1031" s="534" t="str">
        <f>二年级标准分</f>
        <v/>
      </c>
      <c r="AE1031" s="534" t="str">
        <f>二年级总分</f>
        <v/>
      </c>
      <c r="AF1031" s="517" t="str">
        <f>二年级等级</f>
        <v/>
      </c>
    </row>
    <row r="1032" spans="1:32">
      <c r="A1032" s="476">
        <v>215</v>
      </c>
      <c r="B1032" s="477">
        <v>50</v>
      </c>
      <c r="C1032" s="586"/>
      <c r="D1032" s="587"/>
      <c r="E1032" s="586"/>
      <c r="F1032" s="609"/>
      <c r="G1032" s="608"/>
      <c r="H1032" s="475"/>
      <c r="I1032" s="613"/>
      <c r="J1032" s="614"/>
      <c r="K1032" s="614"/>
      <c r="L1032" s="649"/>
      <c r="M1032" s="644"/>
      <c r="N1032" s="505" t="str">
        <f>二年级BMI</f>
        <v/>
      </c>
      <c r="O1032" s="499" t="str">
        <f>二年级BMI等级</f>
        <v/>
      </c>
      <c r="P1032" s="500" t="str">
        <f>二年级BMI得分</f>
        <v/>
      </c>
      <c r="Q1032" s="515" t="str">
        <f>二年级肺活量得分</f>
        <v/>
      </c>
      <c r="R1032" s="512" t="str">
        <f>二年级等级</f>
        <v/>
      </c>
      <c r="S1032" s="516" t="str">
        <f>二年级50米跑得分</f>
        <v/>
      </c>
      <c r="T1032" s="517" t="str">
        <f>二年级等级</f>
        <v/>
      </c>
      <c r="U1032" s="516" t="str">
        <f>二年级坐位体前屈得分</f>
        <v/>
      </c>
      <c r="V1032" s="517" t="str">
        <f>二年级等级</f>
        <v/>
      </c>
      <c r="W1032" s="516" t="str">
        <f>二年级一分钟跳绳得分</f>
        <v/>
      </c>
      <c r="X1032" s="517" t="str">
        <f>二年级等级</f>
        <v/>
      </c>
      <c r="Y1032" s="515"/>
      <c r="Z1032" s="518"/>
      <c r="AA1032" s="533"/>
      <c r="AB1032" s="515"/>
      <c r="AC1032" s="533" t="str">
        <f>二年级跳绳附加分</f>
        <v/>
      </c>
      <c r="AD1032" s="534" t="str">
        <f>二年级标准分</f>
        <v/>
      </c>
      <c r="AE1032" s="534" t="str">
        <f>二年级总分</f>
        <v/>
      </c>
      <c r="AF1032" s="517" t="str">
        <f>二年级等级</f>
        <v/>
      </c>
    </row>
    <row r="1033" spans="1:32">
      <c r="A1033" s="476">
        <v>215</v>
      </c>
      <c r="B1033" s="477">
        <v>51</v>
      </c>
      <c r="C1033" s="586"/>
      <c r="D1033" s="587"/>
      <c r="E1033" s="586"/>
      <c r="F1033" s="625"/>
      <c r="G1033" s="608"/>
      <c r="H1033" s="475"/>
      <c r="I1033" s="613"/>
      <c r="J1033" s="614"/>
      <c r="K1033" s="614"/>
      <c r="L1033" s="649"/>
      <c r="M1033" s="644"/>
      <c r="N1033" s="505" t="str">
        <f>二年级BMI</f>
        <v/>
      </c>
      <c r="O1033" s="499" t="str">
        <f>二年级BMI等级</f>
        <v/>
      </c>
      <c r="P1033" s="500" t="str">
        <f>二年级BMI得分</f>
        <v/>
      </c>
      <c r="Q1033" s="515" t="str">
        <f>二年级肺活量得分</f>
        <v/>
      </c>
      <c r="R1033" s="512" t="str">
        <f>二年级等级</f>
        <v/>
      </c>
      <c r="S1033" s="516" t="str">
        <f>二年级50米跑得分</f>
        <v/>
      </c>
      <c r="T1033" s="517" t="str">
        <f>二年级等级</f>
        <v/>
      </c>
      <c r="U1033" s="516" t="str">
        <f>二年级坐位体前屈得分</f>
        <v/>
      </c>
      <c r="V1033" s="517" t="str">
        <f>二年级等级</f>
        <v/>
      </c>
      <c r="W1033" s="516" t="str">
        <f>二年级一分钟跳绳得分</f>
        <v/>
      </c>
      <c r="X1033" s="517" t="str">
        <f>二年级等级</f>
        <v/>
      </c>
      <c r="Y1033" s="515"/>
      <c r="Z1033" s="518"/>
      <c r="AA1033" s="533"/>
      <c r="AB1033" s="515"/>
      <c r="AC1033" s="533" t="str">
        <f>二年级跳绳附加分</f>
        <v/>
      </c>
      <c r="AD1033" s="534" t="str">
        <f>二年级标准分</f>
        <v/>
      </c>
      <c r="AE1033" s="534" t="str">
        <f>二年级总分</f>
        <v/>
      </c>
      <c r="AF1033" s="517" t="str">
        <f>二年级等级</f>
        <v/>
      </c>
    </row>
    <row r="1034" spans="1:32">
      <c r="A1034" s="476">
        <v>215</v>
      </c>
      <c r="B1034" s="477">
        <v>52</v>
      </c>
      <c r="C1034" s="586"/>
      <c r="D1034" s="587"/>
      <c r="E1034" s="586"/>
      <c r="F1034" s="625"/>
      <c r="G1034" s="608"/>
      <c r="H1034" s="475"/>
      <c r="I1034" s="613"/>
      <c r="J1034" s="614"/>
      <c r="K1034" s="614"/>
      <c r="L1034" s="649"/>
      <c r="M1034" s="644"/>
      <c r="N1034" s="505" t="str">
        <f>二年级BMI</f>
        <v/>
      </c>
      <c r="O1034" s="499" t="str">
        <f>二年级BMI等级</f>
        <v/>
      </c>
      <c r="P1034" s="500" t="str">
        <f>二年级BMI得分</f>
        <v/>
      </c>
      <c r="Q1034" s="515" t="str">
        <f>二年级肺活量得分</f>
        <v/>
      </c>
      <c r="R1034" s="512" t="str">
        <f>二年级等级</f>
        <v/>
      </c>
      <c r="S1034" s="516" t="str">
        <f>二年级50米跑得分</f>
        <v/>
      </c>
      <c r="T1034" s="517" t="str">
        <f>二年级等级</f>
        <v/>
      </c>
      <c r="U1034" s="516" t="str">
        <f>二年级坐位体前屈得分</f>
        <v/>
      </c>
      <c r="V1034" s="517" t="str">
        <f>二年级等级</f>
        <v/>
      </c>
      <c r="W1034" s="516" t="str">
        <f>二年级一分钟跳绳得分</f>
        <v/>
      </c>
      <c r="X1034" s="517" t="str">
        <f>二年级等级</f>
        <v/>
      </c>
      <c r="Y1034" s="515"/>
      <c r="Z1034" s="518"/>
      <c r="AA1034" s="533"/>
      <c r="AB1034" s="515"/>
      <c r="AC1034" s="533" t="str">
        <f>二年级跳绳附加分</f>
        <v/>
      </c>
      <c r="AD1034" s="534" t="str">
        <f>二年级标准分</f>
        <v/>
      </c>
      <c r="AE1034" s="534" t="str">
        <f>二年级总分</f>
        <v/>
      </c>
      <c r="AF1034" s="517" t="str">
        <f>二年级等级</f>
        <v/>
      </c>
    </row>
    <row r="1035" spans="1:32">
      <c r="A1035" s="476">
        <v>215</v>
      </c>
      <c r="B1035" s="477">
        <v>53</v>
      </c>
      <c r="C1035" s="586"/>
      <c r="D1035" s="587"/>
      <c r="E1035" s="586"/>
      <c r="F1035" s="625"/>
      <c r="G1035" s="608"/>
      <c r="H1035" s="475"/>
      <c r="I1035" s="613"/>
      <c r="J1035" s="614"/>
      <c r="K1035" s="614"/>
      <c r="L1035" s="649"/>
      <c r="M1035" s="644"/>
      <c r="N1035" s="505" t="str">
        <f>二年级BMI</f>
        <v/>
      </c>
      <c r="O1035" s="499" t="str">
        <f>二年级BMI等级</f>
        <v/>
      </c>
      <c r="P1035" s="500" t="str">
        <f>二年级BMI得分</f>
        <v/>
      </c>
      <c r="Q1035" s="515" t="str">
        <f>二年级肺活量得分</f>
        <v/>
      </c>
      <c r="R1035" s="512" t="str">
        <f>二年级等级</f>
        <v/>
      </c>
      <c r="S1035" s="516" t="str">
        <f>二年级50米跑得分</f>
        <v/>
      </c>
      <c r="T1035" s="517" t="str">
        <f>二年级等级</f>
        <v/>
      </c>
      <c r="U1035" s="516" t="str">
        <f>二年级坐位体前屈得分</f>
        <v/>
      </c>
      <c r="V1035" s="517" t="str">
        <f>二年级等级</f>
        <v/>
      </c>
      <c r="W1035" s="516" t="str">
        <f>二年级一分钟跳绳得分</f>
        <v/>
      </c>
      <c r="X1035" s="517" t="str">
        <f>二年级等级</f>
        <v/>
      </c>
      <c r="Y1035" s="515"/>
      <c r="Z1035" s="518"/>
      <c r="AA1035" s="533"/>
      <c r="AB1035" s="515"/>
      <c r="AC1035" s="533" t="str">
        <f>二年级跳绳附加分</f>
        <v/>
      </c>
      <c r="AD1035" s="534" t="str">
        <f>二年级标准分</f>
        <v/>
      </c>
      <c r="AE1035" s="534" t="str">
        <f>二年级总分</f>
        <v/>
      </c>
      <c r="AF1035" s="517" t="str">
        <f>二年级等级</f>
        <v/>
      </c>
    </row>
    <row r="1036" spans="1:32">
      <c r="A1036" s="476">
        <v>215</v>
      </c>
      <c r="B1036" s="477">
        <v>54</v>
      </c>
      <c r="C1036" s="586"/>
      <c r="D1036" s="587"/>
      <c r="E1036" s="586"/>
      <c r="F1036" s="625"/>
      <c r="G1036" s="608"/>
      <c r="H1036" s="475"/>
      <c r="I1036" s="613"/>
      <c r="J1036" s="614"/>
      <c r="K1036" s="614"/>
      <c r="L1036" s="649"/>
      <c r="M1036" s="644"/>
      <c r="N1036" s="505" t="str">
        <f>二年级BMI</f>
        <v/>
      </c>
      <c r="O1036" s="499" t="str">
        <f>二年级BMI等级</f>
        <v/>
      </c>
      <c r="P1036" s="500" t="str">
        <f>二年级BMI得分</f>
        <v/>
      </c>
      <c r="Q1036" s="515" t="str">
        <f>二年级肺活量得分</f>
        <v/>
      </c>
      <c r="R1036" s="512" t="str">
        <f>二年级等级</f>
        <v/>
      </c>
      <c r="S1036" s="516" t="str">
        <f>二年级50米跑得分</f>
        <v/>
      </c>
      <c r="T1036" s="517" t="str">
        <f>二年级等级</f>
        <v/>
      </c>
      <c r="U1036" s="516" t="str">
        <f>二年级坐位体前屈得分</f>
        <v/>
      </c>
      <c r="V1036" s="517" t="str">
        <f>二年级等级</f>
        <v/>
      </c>
      <c r="W1036" s="516" t="str">
        <f>二年级一分钟跳绳得分</f>
        <v/>
      </c>
      <c r="X1036" s="517" t="str">
        <f>二年级等级</f>
        <v/>
      </c>
      <c r="Y1036" s="515"/>
      <c r="Z1036" s="518"/>
      <c r="AA1036" s="533"/>
      <c r="AB1036" s="515"/>
      <c r="AC1036" s="533" t="str">
        <f>二年级跳绳附加分</f>
        <v/>
      </c>
      <c r="AD1036" s="534" t="str">
        <f>二年级标准分</f>
        <v/>
      </c>
      <c r="AE1036" s="534" t="str">
        <f>二年级总分</f>
        <v/>
      </c>
      <c r="AF1036" s="517" t="str">
        <f>二年级等级</f>
        <v/>
      </c>
    </row>
    <row r="1037" spans="1:32">
      <c r="A1037" s="476">
        <v>215</v>
      </c>
      <c r="B1037" s="477">
        <v>55</v>
      </c>
      <c r="C1037" s="586"/>
      <c r="D1037" s="587"/>
      <c r="E1037" s="586"/>
      <c r="F1037" s="625"/>
      <c r="G1037" s="608"/>
      <c r="H1037" s="475"/>
      <c r="I1037" s="613"/>
      <c r="J1037" s="614"/>
      <c r="K1037" s="614"/>
      <c r="L1037" s="649"/>
      <c r="M1037" s="644"/>
      <c r="N1037" s="505" t="str">
        <f>二年级BMI</f>
        <v/>
      </c>
      <c r="O1037" s="499" t="str">
        <f>二年级BMI等级</f>
        <v/>
      </c>
      <c r="P1037" s="500" t="str">
        <f>二年级BMI得分</f>
        <v/>
      </c>
      <c r="Q1037" s="515" t="str">
        <f>二年级肺活量得分</f>
        <v/>
      </c>
      <c r="R1037" s="512" t="str">
        <f>二年级等级</f>
        <v/>
      </c>
      <c r="S1037" s="516" t="str">
        <f>二年级50米跑得分</f>
        <v/>
      </c>
      <c r="T1037" s="517" t="str">
        <f>二年级等级</f>
        <v/>
      </c>
      <c r="U1037" s="516" t="str">
        <f>二年级坐位体前屈得分</f>
        <v/>
      </c>
      <c r="V1037" s="517" t="str">
        <f>二年级等级</f>
        <v/>
      </c>
      <c r="W1037" s="516" t="str">
        <f>二年级一分钟跳绳得分</f>
        <v/>
      </c>
      <c r="X1037" s="517" t="str">
        <f>二年级等级</f>
        <v/>
      </c>
      <c r="Y1037" s="515"/>
      <c r="Z1037" s="518"/>
      <c r="AA1037" s="533"/>
      <c r="AB1037" s="515"/>
      <c r="AC1037" s="533" t="str">
        <f>二年级跳绳附加分</f>
        <v/>
      </c>
      <c r="AD1037" s="534" t="str">
        <f>二年级标准分</f>
        <v/>
      </c>
      <c r="AE1037" s="534" t="str">
        <f>二年级总分</f>
        <v/>
      </c>
      <c r="AF1037" s="517" t="str">
        <f>二年级等级</f>
        <v/>
      </c>
    </row>
    <row r="1038" spans="1:32">
      <c r="A1038" s="476">
        <v>215</v>
      </c>
      <c r="B1038" s="477">
        <v>56</v>
      </c>
      <c r="C1038" s="586"/>
      <c r="D1038" s="587"/>
      <c r="E1038" s="586"/>
      <c r="F1038" s="473"/>
      <c r="G1038" s="608"/>
      <c r="H1038" s="475"/>
      <c r="I1038" s="613"/>
      <c r="J1038" s="614"/>
      <c r="K1038" s="614"/>
      <c r="L1038" s="649"/>
      <c r="M1038" s="644"/>
      <c r="N1038" s="505" t="str">
        <f>二年级BMI</f>
        <v/>
      </c>
      <c r="O1038" s="499" t="str">
        <f>二年级BMI等级</f>
        <v/>
      </c>
      <c r="P1038" s="500" t="str">
        <f>二年级BMI得分</f>
        <v/>
      </c>
      <c r="Q1038" s="515" t="str">
        <f>二年级肺活量得分</f>
        <v/>
      </c>
      <c r="R1038" s="512" t="str">
        <f>二年级等级</f>
        <v/>
      </c>
      <c r="S1038" s="516" t="str">
        <f>二年级50米跑得分</f>
        <v/>
      </c>
      <c r="T1038" s="517" t="str">
        <f>二年级等级</f>
        <v/>
      </c>
      <c r="U1038" s="516" t="str">
        <f>二年级坐位体前屈得分</f>
        <v/>
      </c>
      <c r="V1038" s="517" t="str">
        <f>二年级等级</f>
        <v/>
      </c>
      <c r="W1038" s="516" t="str">
        <f>二年级一分钟跳绳得分</f>
        <v/>
      </c>
      <c r="X1038" s="517" t="str">
        <f>二年级等级</f>
        <v/>
      </c>
      <c r="Y1038" s="515"/>
      <c r="Z1038" s="518"/>
      <c r="AA1038" s="533"/>
      <c r="AB1038" s="515"/>
      <c r="AC1038" s="533" t="str">
        <f>二年级跳绳附加分</f>
        <v/>
      </c>
      <c r="AD1038" s="534" t="str">
        <f>二年级标准分</f>
        <v/>
      </c>
      <c r="AE1038" s="534" t="str">
        <f>二年级总分</f>
        <v/>
      </c>
      <c r="AF1038" s="517" t="str">
        <f>二年级等级</f>
        <v/>
      </c>
    </row>
    <row r="1039" spans="1:32">
      <c r="A1039" s="476">
        <v>215</v>
      </c>
      <c r="B1039" s="477">
        <v>57</v>
      </c>
      <c r="C1039" s="586"/>
      <c r="D1039" s="587"/>
      <c r="E1039" s="586"/>
      <c r="F1039" s="473"/>
      <c r="G1039" s="608"/>
      <c r="H1039" s="475"/>
      <c r="I1039" s="613"/>
      <c r="J1039" s="614"/>
      <c r="K1039" s="614"/>
      <c r="L1039" s="649"/>
      <c r="M1039" s="644"/>
      <c r="N1039" s="505" t="str">
        <f>二年级BMI</f>
        <v/>
      </c>
      <c r="O1039" s="499" t="str">
        <f>二年级BMI等级</f>
        <v/>
      </c>
      <c r="P1039" s="500" t="str">
        <f>二年级BMI得分</f>
        <v/>
      </c>
      <c r="Q1039" s="515" t="str">
        <f>二年级肺活量得分</f>
        <v/>
      </c>
      <c r="R1039" s="512" t="str">
        <f>二年级等级</f>
        <v/>
      </c>
      <c r="S1039" s="516" t="str">
        <f>二年级50米跑得分</f>
        <v/>
      </c>
      <c r="T1039" s="517" t="str">
        <f>二年级等级</f>
        <v/>
      </c>
      <c r="U1039" s="516" t="str">
        <f>二年级坐位体前屈得分</f>
        <v/>
      </c>
      <c r="V1039" s="517" t="str">
        <f>二年级等级</f>
        <v/>
      </c>
      <c r="W1039" s="516" t="str">
        <f>二年级一分钟跳绳得分</f>
        <v/>
      </c>
      <c r="X1039" s="517" t="str">
        <f>二年级等级</f>
        <v/>
      </c>
      <c r="Y1039" s="515"/>
      <c r="Z1039" s="518"/>
      <c r="AA1039" s="533"/>
      <c r="AB1039" s="515"/>
      <c r="AC1039" s="533" t="str">
        <f>二年级跳绳附加分</f>
        <v/>
      </c>
      <c r="AD1039" s="534" t="str">
        <f>二年级标准分</f>
        <v/>
      </c>
      <c r="AE1039" s="534" t="str">
        <f>二年级总分</f>
        <v/>
      </c>
      <c r="AF1039" s="517" t="str">
        <f>二年级等级</f>
        <v/>
      </c>
    </row>
    <row r="1040" spans="1:32">
      <c r="A1040" s="476">
        <v>215</v>
      </c>
      <c r="B1040" s="477">
        <v>58</v>
      </c>
      <c r="C1040" s="586"/>
      <c r="D1040" s="587"/>
      <c r="E1040" s="586"/>
      <c r="F1040" s="473"/>
      <c r="G1040" s="608"/>
      <c r="H1040" s="475"/>
      <c r="I1040" s="613"/>
      <c r="J1040" s="614"/>
      <c r="K1040" s="614"/>
      <c r="L1040" s="649"/>
      <c r="M1040" s="644"/>
      <c r="N1040" s="505" t="str">
        <f>二年级BMI</f>
        <v/>
      </c>
      <c r="O1040" s="499" t="str">
        <f>二年级BMI等级</f>
        <v/>
      </c>
      <c r="P1040" s="500" t="str">
        <f>二年级BMI得分</f>
        <v/>
      </c>
      <c r="Q1040" s="515" t="str">
        <f>二年级肺活量得分</f>
        <v/>
      </c>
      <c r="R1040" s="512" t="str">
        <f>二年级等级</f>
        <v/>
      </c>
      <c r="S1040" s="516" t="str">
        <f>二年级50米跑得分</f>
        <v/>
      </c>
      <c r="T1040" s="517" t="str">
        <f>二年级等级</f>
        <v/>
      </c>
      <c r="U1040" s="516" t="str">
        <f>二年级坐位体前屈得分</f>
        <v/>
      </c>
      <c r="V1040" s="517" t="str">
        <f>二年级等级</f>
        <v/>
      </c>
      <c r="W1040" s="516" t="str">
        <f>二年级一分钟跳绳得分</f>
        <v/>
      </c>
      <c r="X1040" s="517" t="str">
        <f>二年级等级</f>
        <v/>
      </c>
      <c r="Y1040" s="515"/>
      <c r="Z1040" s="518"/>
      <c r="AA1040" s="533"/>
      <c r="AB1040" s="515"/>
      <c r="AC1040" s="533" t="str">
        <f>二年级跳绳附加分</f>
        <v/>
      </c>
      <c r="AD1040" s="534" t="str">
        <f>二年级标准分</f>
        <v/>
      </c>
      <c r="AE1040" s="534" t="str">
        <f>二年级总分</f>
        <v/>
      </c>
      <c r="AF1040" s="517" t="str">
        <f>二年级等级</f>
        <v/>
      </c>
    </row>
    <row r="1041" spans="1:32">
      <c r="A1041" s="476">
        <v>215</v>
      </c>
      <c r="B1041" s="477">
        <v>59</v>
      </c>
      <c r="C1041" s="586"/>
      <c r="D1041" s="587"/>
      <c r="E1041" s="586"/>
      <c r="F1041" s="473"/>
      <c r="G1041" s="608"/>
      <c r="H1041" s="475"/>
      <c r="I1041" s="613"/>
      <c r="J1041" s="614"/>
      <c r="K1041" s="614"/>
      <c r="L1041" s="649"/>
      <c r="M1041" s="644"/>
      <c r="N1041" s="505" t="str">
        <f>二年级BMI</f>
        <v/>
      </c>
      <c r="O1041" s="499" t="str">
        <f>二年级BMI等级</f>
        <v/>
      </c>
      <c r="P1041" s="500" t="str">
        <f>二年级BMI得分</f>
        <v/>
      </c>
      <c r="Q1041" s="515" t="str">
        <f>二年级肺活量得分</f>
        <v/>
      </c>
      <c r="R1041" s="512" t="str">
        <f>二年级等级</f>
        <v/>
      </c>
      <c r="S1041" s="516" t="str">
        <f>二年级50米跑得分</f>
        <v/>
      </c>
      <c r="T1041" s="517" t="str">
        <f>二年级等级</f>
        <v/>
      </c>
      <c r="U1041" s="516" t="str">
        <f>二年级坐位体前屈得分</f>
        <v/>
      </c>
      <c r="V1041" s="517" t="str">
        <f>二年级等级</f>
        <v/>
      </c>
      <c r="W1041" s="516" t="str">
        <f>二年级一分钟跳绳得分</f>
        <v/>
      </c>
      <c r="X1041" s="517" t="str">
        <f>二年级等级</f>
        <v/>
      </c>
      <c r="Y1041" s="515"/>
      <c r="Z1041" s="518"/>
      <c r="AA1041" s="533"/>
      <c r="AB1041" s="515"/>
      <c r="AC1041" s="533" t="str">
        <f>二年级跳绳附加分</f>
        <v/>
      </c>
      <c r="AD1041" s="534" t="str">
        <f>二年级标准分</f>
        <v/>
      </c>
      <c r="AE1041" s="534" t="str">
        <f>二年级总分</f>
        <v/>
      </c>
      <c r="AF1041" s="517" t="str">
        <f>二年级等级</f>
        <v/>
      </c>
    </row>
    <row r="1042" spans="1:32">
      <c r="A1042" s="476">
        <v>215</v>
      </c>
      <c r="B1042" s="477">
        <v>60</v>
      </c>
      <c r="C1042" s="586"/>
      <c r="D1042" s="587"/>
      <c r="E1042" s="586"/>
      <c r="F1042" s="473"/>
      <c r="G1042" s="608"/>
      <c r="H1042" s="475"/>
      <c r="I1042" s="613"/>
      <c r="J1042" s="614"/>
      <c r="K1042" s="614"/>
      <c r="L1042" s="649"/>
      <c r="M1042" s="644"/>
      <c r="N1042" s="505" t="str">
        <f>二年级BMI</f>
        <v/>
      </c>
      <c r="O1042" s="499" t="str">
        <f>二年级BMI等级</f>
        <v/>
      </c>
      <c r="P1042" s="500" t="str">
        <f>二年级BMI得分</f>
        <v/>
      </c>
      <c r="Q1042" s="515" t="str">
        <f>二年级肺活量得分</f>
        <v/>
      </c>
      <c r="R1042" s="512" t="str">
        <f>二年级等级</f>
        <v/>
      </c>
      <c r="S1042" s="516" t="str">
        <f>二年级50米跑得分</f>
        <v/>
      </c>
      <c r="T1042" s="517" t="str">
        <f>二年级等级</f>
        <v/>
      </c>
      <c r="U1042" s="516" t="str">
        <f>二年级坐位体前屈得分</f>
        <v/>
      </c>
      <c r="V1042" s="517" t="str">
        <f>二年级等级</f>
        <v/>
      </c>
      <c r="W1042" s="516" t="str">
        <f>二年级一分钟跳绳得分</f>
        <v/>
      </c>
      <c r="X1042" s="517" t="str">
        <f>二年级等级</f>
        <v/>
      </c>
      <c r="Y1042" s="515"/>
      <c r="Z1042" s="518"/>
      <c r="AA1042" s="533"/>
      <c r="AB1042" s="515"/>
      <c r="AC1042" s="533" t="str">
        <f>二年级跳绳附加分</f>
        <v/>
      </c>
      <c r="AD1042" s="534" t="str">
        <f>二年级标准分</f>
        <v/>
      </c>
      <c r="AE1042" s="534" t="str">
        <f>二年级总分</f>
        <v/>
      </c>
      <c r="AF1042" s="517" t="str">
        <f>二年级等级</f>
        <v/>
      </c>
    </row>
    <row r="1043" spans="1:32">
      <c r="A1043" s="476">
        <v>215</v>
      </c>
      <c r="B1043" s="477">
        <v>61</v>
      </c>
      <c r="C1043" s="586"/>
      <c r="D1043" s="587"/>
      <c r="E1043" s="586"/>
      <c r="F1043" s="473"/>
      <c r="G1043" s="608"/>
      <c r="H1043" s="475"/>
      <c r="I1043" s="613"/>
      <c r="J1043" s="614"/>
      <c r="K1043" s="614"/>
      <c r="L1043" s="649"/>
      <c r="M1043" s="644"/>
      <c r="N1043" s="505" t="str">
        <f>二年级BMI</f>
        <v/>
      </c>
      <c r="O1043" s="499" t="str">
        <f>二年级BMI等级</f>
        <v/>
      </c>
      <c r="P1043" s="500" t="str">
        <f>二年级BMI得分</f>
        <v/>
      </c>
      <c r="Q1043" s="515" t="str">
        <f>二年级肺活量得分</f>
        <v/>
      </c>
      <c r="R1043" s="512" t="str">
        <f>二年级等级</f>
        <v/>
      </c>
      <c r="S1043" s="516" t="str">
        <f>二年级50米跑得分</f>
        <v/>
      </c>
      <c r="T1043" s="517" t="str">
        <f>二年级等级</f>
        <v/>
      </c>
      <c r="U1043" s="516" t="str">
        <f>二年级坐位体前屈得分</f>
        <v/>
      </c>
      <c r="V1043" s="517" t="str">
        <f>二年级等级</f>
        <v/>
      </c>
      <c r="W1043" s="516" t="str">
        <f>二年级一分钟跳绳得分</f>
        <v/>
      </c>
      <c r="X1043" s="517" t="str">
        <f>二年级等级</f>
        <v/>
      </c>
      <c r="Y1043" s="515"/>
      <c r="Z1043" s="518"/>
      <c r="AA1043" s="533"/>
      <c r="AB1043" s="515"/>
      <c r="AC1043" s="533" t="str">
        <f>二年级跳绳附加分</f>
        <v/>
      </c>
      <c r="AD1043" s="534" t="str">
        <f>二年级标准分</f>
        <v/>
      </c>
      <c r="AE1043" s="534" t="str">
        <f>二年级总分</f>
        <v/>
      </c>
      <c r="AF1043" s="517" t="str">
        <f>二年级等级</f>
        <v/>
      </c>
    </row>
    <row r="1044" spans="1:32">
      <c r="A1044" s="476">
        <v>215</v>
      </c>
      <c r="B1044" s="477">
        <v>62</v>
      </c>
      <c r="C1044" s="586"/>
      <c r="D1044" s="587"/>
      <c r="E1044" s="586"/>
      <c r="F1044" s="473"/>
      <c r="G1044" s="608"/>
      <c r="H1044" s="475"/>
      <c r="I1044" s="613"/>
      <c r="J1044" s="614"/>
      <c r="K1044" s="614"/>
      <c r="L1044" s="649"/>
      <c r="M1044" s="644"/>
      <c r="N1044" s="505" t="str">
        <f>二年级BMI</f>
        <v/>
      </c>
      <c r="O1044" s="499" t="str">
        <f>二年级BMI等级</f>
        <v/>
      </c>
      <c r="P1044" s="500" t="str">
        <f>二年级BMI得分</f>
        <v/>
      </c>
      <c r="Q1044" s="515" t="str">
        <f>二年级肺活量得分</f>
        <v/>
      </c>
      <c r="R1044" s="512" t="str">
        <f>二年级等级</f>
        <v/>
      </c>
      <c r="S1044" s="516" t="str">
        <f>二年级50米跑得分</f>
        <v/>
      </c>
      <c r="T1044" s="517" t="str">
        <f>二年级等级</f>
        <v/>
      </c>
      <c r="U1044" s="516" t="str">
        <f>二年级坐位体前屈得分</f>
        <v/>
      </c>
      <c r="V1044" s="517" t="str">
        <f>二年级等级</f>
        <v/>
      </c>
      <c r="W1044" s="516" t="str">
        <f>二年级一分钟跳绳得分</f>
        <v/>
      </c>
      <c r="X1044" s="517" t="str">
        <f>二年级等级</f>
        <v/>
      </c>
      <c r="Y1044" s="515"/>
      <c r="Z1044" s="518"/>
      <c r="AA1044" s="533"/>
      <c r="AB1044" s="515"/>
      <c r="AC1044" s="533" t="str">
        <f>二年级跳绳附加分</f>
        <v/>
      </c>
      <c r="AD1044" s="534" t="str">
        <f>二年级标准分</f>
        <v/>
      </c>
      <c r="AE1044" s="534" t="str">
        <f>二年级总分</f>
        <v/>
      </c>
      <c r="AF1044" s="517" t="str">
        <f>二年级等级</f>
        <v/>
      </c>
    </row>
    <row r="1045" spans="1:32">
      <c r="A1045" s="476">
        <v>215</v>
      </c>
      <c r="B1045" s="477">
        <v>63</v>
      </c>
      <c r="C1045" s="586"/>
      <c r="D1045" s="587"/>
      <c r="E1045" s="586"/>
      <c r="F1045" s="473"/>
      <c r="G1045" s="608"/>
      <c r="H1045" s="475"/>
      <c r="I1045" s="613"/>
      <c r="J1045" s="614"/>
      <c r="K1045" s="614"/>
      <c r="L1045" s="649"/>
      <c r="M1045" s="644"/>
      <c r="N1045" s="505" t="str">
        <f>二年级BMI</f>
        <v/>
      </c>
      <c r="O1045" s="499" t="str">
        <f>二年级BMI等级</f>
        <v/>
      </c>
      <c r="P1045" s="500" t="str">
        <f>二年级BMI得分</f>
        <v/>
      </c>
      <c r="Q1045" s="515" t="str">
        <f>二年级肺活量得分</f>
        <v/>
      </c>
      <c r="R1045" s="512" t="str">
        <f>二年级等级</f>
        <v/>
      </c>
      <c r="S1045" s="516" t="str">
        <f>二年级50米跑得分</f>
        <v/>
      </c>
      <c r="T1045" s="517" t="str">
        <f>二年级等级</f>
        <v/>
      </c>
      <c r="U1045" s="516" t="str">
        <f>二年级坐位体前屈得分</f>
        <v/>
      </c>
      <c r="V1045" s="517" t="str">
        <f>二年级等级</f>
        <v/>
      </c>
      <c r="W1045" s="516" t="str">
        <f>二年级一分钟跳绳得分</f>
        <v/>
      </c>
      <c r="X1045" s="517" t="str">
        <f>二年级等级</f>
        <v/>
      </c>
      <c r="Y1045" s="515"/>
      <c r="Z1045" s="518"/>
      <c r="AA1045" s="533"/>
      <c r="AB1045" s="515"/>
      <c r="AC1045" s="533" t="str">
        <f>二年级跳绳附加分</f>
        <v/>
      </c>
      <c r="AD1045" s="534" t="str">
        <f>二年级标准分</f>
        <v/>
      </c>
      <c r="AE1045" s="534" t="str">
        <f>二年级总分</f>
        <v/>
      </c>
      <c r="AF1045" s="517" t="str">
        <f>二年级等级</f>
        <v/>
      </c>
    </row>
    <row r="1046" spans="1:32">
      <c r="A1046" s="476">
        <v>215</v>
      </c>
      <c r="B1046" s="477">
        <v>64</v>
      </c>
      <c r="C1046" s="586"/>
      <c r="D1046" s="587"/>
      <c r="E1046" s="586"/>
      <c r="F1046" s="473"/>
      <c r="G1046" s="608"/>
      <c r="H1046" s="475"/>
      <c r="I1046" s="613"/>
      <c r="J1046" s="614"/>
      <c r="K1046" s="614"/>
      <c r="L1046" s="649"/>
      <c r="M1046" s="644"/>
      <c r="N1046" s="505" t="str">
        <f>二年级BMI</f>
        <v/>
      </c>
      <c r="O1046" s="499" t="str">
        <f>二年级BMI等级</f>
        <v/>
      </c>
      <c r="P1046" s="500" t="str">
        <f>二年级BMI得分</f>
        <v/>
      </c>
      <c r="Q1046" s="515" t="str">
        <f>二年级肺活量得分</f>
        <v/>
      </c>
      <c r="R1046" s="512" t="str">
        <f>二年级等级</f>
        <v/>
      </c>
      <c r="S1046" s="516" t="str">
        <f>二年级50米跑得分</f>
        <v/>
      </c>
      <c r="T1046" s="517" t="str">
        <f>二年级等级</f>
        <v/>
      </c>
      <c r="U1046" s="516" t="str">
        <f>二年级坐位体前屈得分</f>
        <v/>
      </c>
      <c r="V1046" s="517" t="str">
        <f>二年级等级</f>
        <v/>
      </c>
      <c r="W1046" s="516" t="str">
        <f>二年级一分钟跳绳得分</f>
        <v/>
      </c>
      <c r="X1046" s="517" t="str">
        <f>二年级等级</f>
        <v/>
      </c>
      <c r="Y1046" s="515"/>
      <c r="Z1046" s="518"/>
      <c r="AA1046" s="533"/>
      <c r="AB1046" s="515"/>
      <c r="AC1046" s="533" t="str">
        <f>二年级跳绳附加分</f>
        <v/>
      </c>
      <c r="AD1046" s="534" t="str">
        <f>二年级标准分</f>
        <v/>
      </c>
      <c r="AE1046" s="534" t="str">
        <f>二年级总分</f>
        <v/>
      </c>
      <c r="AF1046" s="517" t="str">
        <f>二年级等级</f>
        <v/>
      </c>
    </row>
    <row r="1047" spans="1:32">
      <c r="A1047" s="476">
        <v>215</v>
      </c>
      <c r="B1047" s="477">
        <v>65</v>
      </c>
      <c r="C1047" s="586"/>
      <c r="D1047" s="587"/>
      <c r="E1047" s="586"/>
      <c r="F1047" s="473"/>
      <c r="G1047" s="608"/>
      <c r="H1047" s="475"/>
      <c r="I1047" s="613"/>
      <c r="J1047" s="614"/>
      <c r="K1047" s="614"/>
      <c r="L1047" s="649"/>
      <c r="M1047" s="644"/>
      <c r="N1047" s="505" t="str">
        <f>二年级BMI</f>
        <v/>
      </c>
      <c r="O1047" s="499" t="str">
        <f>二年级BMI等级</f>
        <v/>
      </c>
      <c r="P1047" s="500" t="str">
        <f>二年级BMI得分</f>
        <v/>
      </c>
      <c r="Q1047" s="515" t="str">
        <f>二年级肺活量得分</f>
        <v/>
      </c>
      <c r="R1047" s="512" t="str">
        <f>二年级等级</f>
        <v/>
      </c>
      <c r="S1047" s="516" t="str">
        <f>二年级50米跑得分</f>
        <v/>
      </c>
      <c r="T1047" s="517" t="str">
        <f>二年级等级</f>
        <v/>
      </c>
      <c r="U1047" s="516" t="str">
        <f>二年级坐位体前屈得分</f>
        <v/>
      </c>
      <c r="V1047" s="517" t="str">
        <f>二年级等级</f>
        <v/>
      </c>
      <c r="W1047" s="516" t="str">
        <f>二年级一分钟跳绳得分</f>
        <v/>
      </c>
      <c r="X1047" s="517" t="str">
        <f>二年级等级</f>
        <v/>
      </c>
      <c r="Y1047" s="515"/>
      <c r="Z1047" s="518"/>
      <c r="AA1047" s="533"/>
      <c r="AB1047" s="515"/>
      <c r="AC1047" s="533" t="str">
        <f>二年级跳绳附加分</f>
        <v/>
      </c>
      <c r="AD1047" s="534" t="str">
        <f>二年级标准分</f>
        <v/>
      </c>
      <c r="AE1047" s="534" t="str">
        <f>二年级总分</f>
        <v/>
      </c>
      <c r="AF1047" s="517" t="str">
        <f>二年级等级</f>
        <v/>
      </c>
    </row>
    <row r="1048" spans="1:32">
      <c r="A1048" s="476">
        <v>215</v>
      </c>
      <c r="B1048" s="477">
        <v>66</v>
      </c>
      <c r="C1048" s="586"/>
      <c r="D1048" s="587"/>
      <c r="E1048" s="586"/>
      <c r="F1048" s="473"/>
      <c r="G1048" s="608"/>
      <c r="H1048" s="475"/>
      <c r="I1048" s="613"/>
      <c r="J1048" s="614"/>
      <c r="K1048" s="614"/>
      <c r="L1048" s="649"/>
      <c r="M1048" s="644"/>
      <c r="N1048" s="505" t="str">
        <f>二年级BMI</f>
        <v/>
      </c>
      <c r="O1048" s="499" t="str">
        <f>二年级BMI等级</f>
        <v/>
      </c>
      <c r="P1048" s="500" t="str">
        <f>二年级BMI得分</f>
        <v/>
      </c>
      <c r="Q1048" s="515" t="str">
        <f>二年级肺活量得分</f>
        <v/>
      </c>
      <c r="R1048" s="512" t="str">
        <f>二年级等级</f>
        <v/>
      </c>
      <c r="S1048" s="516" t="str">
        <f>二年级50米跑得分</f>
        <v/>
      </c>
      <c r="T1048" s="517" t="str">
        <f>二年级等级</f>
        <v/>
      </c>
      <c r="U1048" s="516" t="str">
        <f>二年级坐位体前屈得分</f>
        <v/>
      </c>
      <c r="V1048" s="517" t="str">
        <f>二年级等级</f>
        <v/>
      </c>
      <c r="W1048" s="516" t="str">
        <f>二年级一分钟跳绳得分</f>
        <v/>
      </c>
      <c r="X1048" s="517" t="str">
        <f>二年级等级</f>
        <v/>
      </c>
      <c r="Y1048" s="515"/>
      <c r="Z1048" s="518"/>
      <c r="AA1048" s="533"/>
      <c r="AB1048" s="515"/>
      <c r="AC1048" s="533" t="str">
        <f>二年级跳绳附加分</f>
        <v/>
      </c>
      <c r="AD1048" s="534" t="str">
        <f>二年级标准分</f>
        <v/>
      </c>
      <c r="AE1048" s="534" t="str">
        <f>二年级总分</f>
        <v/>
      </c>
      <c r="AF1048" s="517" t="str">
        <f>二年级等级</f>
        <v/>
      </c>
    </row>
    <row r="1049" spans="1:32">
      <c r="A1049" s="476">
        <v>215</v>
      </c>
      <c r="B1049" s="477">
        <v>67</v>
      </c>
      <c r="C1049" s="586"/>
      <c r="D1049" s="587"/>
      <c r="E1049" s="586"/>
      <c r="F1049" s="473"/>
      <c r="G1049" s="608"/>
      <c r="H1049" s="475"/>
      <c r="I1049" s="613"/>
      <c r="J1049" s="614"/>
      <c r="K1049" s="614"/>
      <c r="L1049" s="649"/>
      <c r="M1049" s="644"/>
      <c r="N1049" s="505" t="str">
        <f>二年级BMI</f>
        <v/>
      </c>
      <c r="O1049" s="499" t="str">
        <f>二年级BMI等级</f>
        <v/>
      </c>
      <c r="P1049" s="500" t="str">
        <f>二年级BMI得分</f>
        <v/>
      </c>
      <c r="Q1049" s="515" t="str">
        <f>二年级肺活量得分</f>
        <v/>
      </c>
      <c r="R1049" s="512" t="str">
        <f>二年级等级</f>
        <v/>
      </c>
      <c r="S1049" s="516" t="str">
        <f>二年级50米跑得分</f>
        <v/>
      </c>
      <c r="T1049" s="517" t="str">
        <f>二年级等级</f>
        <v/>
      </c>
      <c r="U1049" s="516" t="str">
        <f>二年级坐位体前屈得分</f>
        <v/>
      </c>
      <c r="V1049" s="517" t="str">
        <f>二年级等级</f>
        <v/>
      </c>
      <c r="W1049" s="516" t="str">
        <f>二年级一分钟跳绳得分</f>
        <v/>
      </c>
      <c r="X1049" s="517" t="str">
        <f>二年级等级</f>
        <v/>
      </c>
      <c r="Y1049" s="515"/>
      <c r="Z1049" s="518"/>
      <c r="AA1049" s="533"/>
      <c r="AB1049" s="515"/>
      <c r="AC1049" s="533" t="str">
        <f>二年级跳绳附加分</f>
        <v/>
      </c>
      <c r="AD1049" s="534" t="str">
        <f>二年级标准分</f>
        <v/>
      </c>
      <c r="AE1049" s="534" t="str">
        <f>二年级总分</f>
        <v/>
      </c>
      <c r="AF1049" s="517" t="str">
        <f>二年级等级</f>
        <v/>
      </c>
    </row>
    <row r="1050" spans="1:32">
      <c r="A1050" s="476">
        <v>215</v>
      </c>
      <c r="B1050" s="477">
        <v>68</v>
      </c>
      <c r="C1050" s="586"/>
      <c r="D1050" s="587"/>
      <c r="E1050" s="586"/>
      <c r="F1050" s="473"/>
      <c r="G1050" s="608"/>
      <c r="H1050" s="475"/>
      <c r="I1050" s="613"/>
      <c r="J1050" s="614"/>
      <c r="K1050" s="614"/>
      <c r="L1050" s="649"/>
      <c r="M1050" s="644"/>
      <c r="N1050" s="505" t="str">
        <f>二年级BMI</f>
        <v/>
      </c>
      <c r="O1050" s="499" t="str">
        <f>二年级BMI等级</f>
        <v/>
      </c>
      <c r="P1050" s="500" t="str">
        <f>二年级BMI得分</f>
        <v/>
      </c>
      <c r="Q1050" s="515" t="str">
        <f>二年级肺活量得分</f>
        <v/>
      </c>
      <c r="R1050" s="512" t="str">
        <f>二年级等级</f>
        <v/>
      </c>
      <c r="S1050" s="516" t="str">
        <f>二年级50米跑得分</f>
        <v/>
      </c>
      <c r="T1050" s="517" t="str">
        <f>二年级等级</f>
        <v/>
      </c>
      <c r="U1050" s="516" t="str">
        <f>二年级坐位体前屈得分</f>
        <v/>
      </c>
      <c r="V1050" s="517" t="str">
        <f>二年级等级</f>
        <v/>
      </c>
      <c r="W1050" s="516" t="str">
        <f>二年级一分钟跳绳得分</f>
        <v/>
      </c>
      <c r="X1050" s="517" t="str">
        <f>二年级等级</f>
        <v/>
      </c>
      <c r="Y1050" s="515"/>
      <c r="Z1050" s="518"/>
      <c r="AA1050" s="533"/>
      <c r="AB1050" s="515"/>
      <c r="AC1050" s="533" t="str">
        <f>二年级跳绳附加分</f>
        <v/>
      </c>
      <c r="AD1050" s="534" t="str">
        <f>二年级标准分</f>
        <v/>
      </c>
      <c r="AE1050" s="534" t="str">
        <f>二年级总分</f>
        <v/>
      </c>
      <c r="AF1050" s="517" t="str">
        <f>二年级等级</f>
        <v/>
      </c>
    </row>
    <row r="1051" spans="1:32">
      <c r="A1051" s="476">
        <v>215</v>
      </c>
      <c r="B1051" s="477">
        <v>69</v>
      </c>
      <c r="C1051" s="586"/>
      <c r="D1051" s="587"/>
      <c r="E1051" s="586"/>
      <c r="F1051" s="473"/>
      <c r="G1051" s="608"/>
      <c r="H1051" s="475"/>
      <c r="I1051" s="613"/>
      <c r="J1051" s="614"/>
      <c r="K1051" s="614"/>
      <c r="L1051" s="649"/>
      <c r="M1051" s="644"/>
      <c r="N1051" s="505" t="str">
        <f>二年级BMI</f>
        <v/>
      </c>
      <c r="O1051" s="499" t="str">
        <f>二年级BMI等级</f>
        <v/>
      </c>
      <c r="P1051" s="500" t="str">
        <f>二年级BMI得分</f>
        <v/>
      </c>
      <c r="Q1051" s="515" t="str">
        <f>二年级肺活量得分</f>
        <v/>
      </c>
      <c r="R1051" s="512" t="str">
        <f>二年级等级</f>
        <v/>
      </c>
      <c r="S1051" s="516" t="str">
        <f>二年级50米跑得分</f>
        <v/>
      </c>
      <c r="T1051" s="517" t="str">
        <f>二年级等级</f>
        <v/>
      </c>
      <c r="U1051" s="516" t="str">
        <f>二年级坐位体前屈得分</f>
        <v/>
      </c>
      <c r="V1051" s="517" t="str">
        <f>二年级等级</f>
        <v/>
      </c>
      <c r="W1051" s="516" t="str">
        <f>二年级一分钟跳绳得分</f>
        <v/>
      </c>
      <c r="X1051" s="517" t="str">
        <f>二年级等级</f>
        <v/>
      </c>
      <c r="Y1051" s="515"/>
      <c r="Z1051" s="518"/>
      <c r="AA1051" s="533"/>
      <c r="AB1051" s="515"/>
      <c r="AC1051" s="533" t="str">
        <f>二年级跳绳附加分</f>
        <v/>
      </c>
      <c r="AD1051" s="534" t="str">
        <f>二年级标准分</f>
        <v/>
      </c>
      <c r="AE1051" s="534" t="str">
        <f>二年级总分</f>
        <v/>
      </c>
      <c r="AF1051" s="517" t="str">
        <f>二年级等级</f>
        <v/>
      </c>
    </row>
    <row r="1052" ht="15.75" spans="1:32">
      <c r="A1052" s="535">
        <v>215</v>
      </c>
      <c r="B1052" s="536">
        <v>70</v>
      </c>
      <c r="C1052" s="590"/>
      <c r="D1052" s="591"/>
      <c r="E1052" s="590"/>
      <c r="F1052" s="583"/>
      <c r="G1052" s="611"/>
      <c r="H1052" s="542"/>
      <c r="I1052" s="617"/>
      <c r="J1052" s="618"/>
      <c r="K1052" s="626"/>
      <c r="L1052" s="650"/>
      <c r="M1052" s="645"/>
      <c r="N1052" s="548" t="str">
        <f>二年级BMI</f>
        <v/>
      </c>
      <c r="O1052" s="549" t="str">
        <f>二年级BMI等级</f>
        <v/>
      </c>
      <c r="P1052" s="550" t="str">
        <f>二年级BMI得分</f>
        <v/>
      </c>
      <c r="Q1052" s="556" t="str">
        <f>二年级肺活量得分</f>
        <v/>
      </c>
      <c r="R1052" s="557" t="str">
        <f>二年级等级</f>
        <v/>
      </c>
      <c r="S1052" s="558" t="str">
        <f>二年级50米跑得分</f>
        <v/>
      </c>
      <c r="T1052" s="559" t="str">
        <f>二年级等级</f>
        <v/>
      </c>
      <c r="U1052" s="558" t="str">
        <f>二年级坐位体前屈得分</f>
        <v/>
      </c>
      <c r="V1052" s="559" t="str">
        <f>二年级等级</f>
        <v/>
      </c>
      <c r="W1052" s="558" t="str">
        <f>二年级一分钟跳绳得分</f>
        <v/>
      </c>
      <c r="X1052" s="559" t="str">
        <f>二年级等级</f>
        <v/>
      </c>
      <c r="Y1052" s="556"/>
      <c r="Z1052" s="563"/>
      <c r="AA1052" s="564"/>
      <c r="AB1052" s="556"/>
      <c r="AC1052" s="565" t="str">
        <f>二年级跳绳附加分</f>
        <v/>
      </c>
      <c r="AD1052" s="566" t="str">
        <f>二年级标准分</f>
        <v/>
      </c>
      <c r="AE1052" s="566" t="str">
        <f>二年级总分</f>
        <v/>
      </c>
      <c r="AF1052" s="567" t="str">
        <f>二年级等级</f>
        <v/>
      </c>
    </row>
    <row r="1053" ht="15.75" spans="1:32">
      <c r="A1053" s="468">
        <v>216</v>
      </c>
      <c r="B1053" s="469">
        <v>1</v>
      </c>
      <c r="C1053" s="593"/>
      <c r="D1053" s="594"/>
      <c r="E1053" s="593"/>
      <c r="F1053" s="473"/>
      <c r="G1053" s="612"/>
      <c r="H1053" s="475"/>
      <c r="I1053" s="621"/>
      <c r="J1053" s="622"/>
      <c r="K1053" s="629"/>
      <c r="L1053" s="651"/>
      <c r="M1053" s="646"/>
      <c r="N1053" s="553" t="str">
        <f>二年级BMI</f>
        <v/>
      </c>
      <c r="O1053" s="554" t="str">
        <f>二年级BMI等级</f>
        <v/>
      </c>
      <c r="P1053" s="555" t="str">
        <f>二年级BMI得分</f>
        <v/>
      </c>
      <c r="Q1053" s="560" t="str">
        <f>二年级肺活量得分</f>
        <v/>
      </c>
      <c r="R1053" s="561" t="str">
        <f>二年级等级</f>
        <v/>
      </c>
      <c r="S1053" s="562" t="str">
        <f>二年级50米跑得分</f>
        <v/>
      </c>
      <c r="T1053" s="561" t="str">
        <f>二年级等级</f>
        <v/>
      </c>
      <c r="U1053" s="562" t="str">
        <f>二年级坐位体前屈得分</f>
        <v/>
      </c>
      <c r="V1053" s="561" t="str">
        <f>二年级等级</f>
        <v/>
      </c>
      <c r="W1053" s="562" t="str">
        <f>二年级一分钟跳绳得分</f>
        <v/>
      </c>
      <c r="X1053" s="561" t="str">
        <f>二年级等级</f>
        <v/>
      </c>
      <c r="Y1053" s="560"/>
      <c r="Z1053" s="568"/>
      <c r="AA1053" s="569"/>
      <c r="AB1053" s="560"/>
      <c r="AC1053" s="530" t="str">
        <f>二年级跳绳附加分</f>
        <v/>
      </c>
      <c r="AD1053" s="531" t="str">
        <f>二年级标准分</f>
        <v/>
      </c>
      <c r="AE1053" s="531" t="str">
        <f>二年级总分</f>
        <v/>
      </c>
      <c r="AF1053" s="512" t="str">
        <f>二年级等级</f>
        <v/>
      </c>
    </row>
    <row r="1054" spans="1:32">
      <c r="A1054" s="476">
        <v>216</v>
      </c>
      <c r="B1054" s="477">
        <v>2</v>
      </c>
      <c r="C1054" s="586"/>
      <c r="D1054" s="587"/>
      <c r="E1054" s="586"/>
      <c r="F1054" s="473"/>
      <c r="G1054" s="608"/>
      <c r="H1054" s="475"/>
      <c r="I1054" s="613"/>
      <c r="J1054" s="614"/>
      <c r="K1054" s="614"/>
      <c r="L1054" s="649"/>
      <c r="M1054" s="644"/>
      <c r="N1054" s="505" t="str">
        <f>二年级BMI</f>
        <v/>
      </c>
      <c r="O1054" s="499" t="str">
        <f>二年级BMI等级</f>
        <v/>
      </c>
      <c r="P1054" s="500" t="str">
        <f>二年级BMI得分</f>
        <v/>
      </c>
      <c r="Q1054" s="515" t="str">
        <f>二年级肺活量得分</f>
        <v/>
      </c>
      <c r="R1054" s="512" t="str">
        <f>二年级等级</f>
        <v/>
      </c>
      <c r="S1054" s="516" t="str">
        <f>二年级50米跑得分</f>
        <v/>
      </c>
      <c r="T1054" s="517" t="str">
        <f>二年级等级</f>
        <v/>
      </c>
      <c r="U1054" s="516" t="str">
        <f>二年级坐位体前屈得分</f>
        <v/>
      </c>
      <c r="V1054" s="517" t="str">
        <f>二年级等级</f>
        <v/>
      </c>
      <c r="W1054" s="516" t="str">
        <f>二年级一分钟跳绳得分</f>
        <v/>
      </c>
      <c r="X1054" s="517" t="str">
        <f>二年级等级</f>
        <v/>
      </c>
      <c r="Y1054" s="515"/>
      <c r="Z1054" s="518"/>
      <c r="AA1054" s="533"/>
      <c r="AB1054" s="515"/>
      <c r="AC1054" s="533" t="str">
        <f>二年级跳绳附加分</f>
        <v/>
      </c>
      <c r="AD1054" s="534" t="str">
        <f>二年级标准分</f>
        <v/>
      </c>
      <c r="AE1054" s="534" t="str">
        <f>二年级总分</f>
        <v/>
      </c>
      <c r="AF1054" s="517" t="str">
        <f>二年级等级</f>
        <v/>
      </c>
    </row>
    <row r="1055" spans="1:32">
      <c r="A1055" s="476">
        <v>216</v>
      </c>
      <c r="B1055" s="477">
        <v>3</v>
      </c>
      <c r="C1055" s="586"/>
      <c r="D1055" s="587"/>
      <c r="E1055" s="586"/>
      <c r="F1055" s="473"/>
      <c r="G1055" s="608"/>
      <c r="H1055" s="475"/>
      <c r="I1055" s="613"/>
      <c r="J1055" s="614"/>
      <c r="K1055" s="614"/>
      <c r="L1055" s="649"/>
      <c r="M1055" s="644"/>
      <c r="N1055" s="505" t="str">
        <f>二年级BMI</f>
        <v/>
      </c>
      <c r="O1055" s="499" t="str">
        <f>二年级BMI等级</f>
        <v/>
      </c>
      <c r="P1055" s="500" t="str">
        <f>二年级BMI得分</f>
        <v/>
      </c>
      <c r="Q1055" s="515" t="str">
        <f>二年级肺活量得分</f>
        <v/>
      </c>
      <c r="R1055" s="512" t="str">
        <f>二年级等级</f>
        <v/>
      </c>
      <c r="S1055" s="516" t="str">
        <f>二年级50米跑得分</f>
        <v/>
      </c>
      <c r="T1055" s="517" t="str">
        <f>二年级等级</f>
        <v/>
      </c>
      <c r="U1055" s="516" t="str">
        <f>二年级坐位体前屈得分</f>
        <v/>
      </c>
      <c r="V1055" s="517" t="str">
        <f>二年级等级</f>
        <v/>
      </c>
      <c r="W1055" s="516" t="str">
        <f>二年级一分钟跳绳得分</f>
        <v/>
      </c>
      <c r="X1055" s="517" t="str">
        <f>二年级等级</f>
        <v/>
      </c>
      <c r="Y1055" s="515"/>
      <c r="Z1055" s="518"/>
      <c r="AA1055" s="533"/>
      <c r="AB1055" s="515"/>
      <c r="AC1055" s="533" t="str">
        <f>二年级跳绳附加分</f>
        <v/>
      </c>
      <c r="AD1055" s="534" t="str">
        <f>二年级标准分</f>
        <v/>
      </c>
      <c r="AE1055" s="534" t="str">
        <f>二年级总分</f>
        <v/>
      </c>
      <c r="AF1055" s="517" t="str">
        <f>二年级等级</f>
        <v/>
      </c>
    </row>
    <row r="1056" spans="1:32">
      <c r="A1056" s="476">
        <v>216</v>
      </c>
      <c r="B1056" s="477">
        <v>4</v>
      </c>
      <c r="C1056" s="586"/>
      <c r="D1056" s="587"/>
      <c r="E1056" s="586"/>
      <c r="F1056" s="473"/>
      <c r="G1056" s="608"/>
      <c r="H1056" s="475"/>
      <c r="I1056" s="613"/>
      <c r="J1056" s="614"/>
      <c r="K1056" s="614"/>
      <c r="L1056" s="649"/>
      <c r="M1056" s="644"/>
      <c r="N1056" s="505" t="str">
        <f>二年级BMI</f>
        <v/>
      </c>
      <c r="O1056" s="499" t="str">
        <f>二年级BMI等级</f>
        <v/>
      </c>
      <c r="P1056" s="500" t="str">
        <f>二年级BMI得分</f>
        <v/>
      </c>
      <c r="Q1056" s="515" t="str">
        <f>二年级肺活量得分</f>
        <v/>
      </c>
      <c r="R1056" s="512" t="str">
        <f>二年级等级</f>
        <v/>
      </c>
      <c r="S1056" s="516" t="str">
        <f>二年级50米跑得分</f>
        <v/>
      </c>
      <c r="T1056" s="517" t="str">
        <f>二年级等级</f>
        <v/>
      </c>
      <c r="U1056" s="516" t="str">
        <f>二年级坐位体前屈得分</f>
        <v/>
      </c>
      <c r="V1056" s="517" t="str">
        <f>二年级等级</f>
        <v/>
      </c>
      <c r="W1056" s="516" t="str">
        <f>二年级一分钟跳绳得分</f>
        <v/>
      </c>
      <c r="X1056" s="517" t="str">
        <f>二年级等级</f>
        <v/>
      </c>
      <c r="Y1056" s="515"/>
      <c r="Z1056" s="518"/>
      <c r="AA1056" s="533"/>
      <c r="AB1056" s="515"/>
      <c r="AC1056" s="533" t="str">
        <f>二年级跳绳附加分</f>
        <v/>
      </c>
      <c r="AD1056" s="534" t="str">
        <f>二年级标准分</f>
        <v/>
      </c>
      <c r="AE1056" s="534" t="str">
        <f>二年级总分</f>
        <v/>
      </c>
      <c r="AF1056" s="517" t="str">
        <f>二年级等级</f>
        <v/>
      </c>
    </row>
    <row r="1057" spans="1:32">
      <c r="A1057" s="476">
        <v>216</v>
      </c>
      <c r="B1057" s="477">
        <v>5</v>
      </c>
      <c r="C1057" s="586"/>
      <c r="D1057" s="587"/>
      <c r="E1057" s="586"/>
      <c r="F1057" s="473"/>
      <c r="G1057" s="608"/>
      <c r="H1057" s="475"/>
      <c r="I1057" s="613"/>
      <c r="J1057" s="614"/>
      <c r="K1057" s="614"/>
      <c r="L1057" s="649"/>
      <c r="M1057" s="644"/>
      <c r="N1057" s="505" t="str">
        <f>二年级BMI</f>
        <v/>
      </c>
      <c r="O1057" s="499" t="str">
        <f>二年级BMI等级</f>
        <v/>
      </c>
      <c r="P1057" s="500" t="str">
        <f>二年级BMI得分</f>
        <v/>
      </c>
      <c r="Q1057" s="515" t="str">
        <f>二年级肺活量得分</f>
        <v/>
      </c>
      <c r="R1057" s="512" t="str">
        <f>二年级等级</f>
        <v/>
      </c>
      <c r="S1057" s="516" t="str">
        <f>二年级50米跑得分</f>
        <v/>
      </c>
      <c r="T1057" s="517" t="str">
        <f>二年级等级</f>
        <v/>
      </c>
      <c r="U1057" s="516" t="str">
        <f>二年级坐位体前屈得分</f>
        <v/>
      </c>
      <c r="V1057" s="517" t="str">
        <f>二年级等级</f>
        <v/>
      </c>
      <c r="W1057" s="516" t="str">
        <f>二年级一分钟跳绳得分</f>
        <v/>
      </c>
      <c r="X1057" s="517" t="str">
        <f>二年级等级</f>
        <v/>
      </c>
      <c r="Y1057" s="515"/>
      <c r="Z1057" s="518"/>
      <c r="AA1057" s="533"/>
      <c r="AB1057" s="515"/>
      <c r="AC1057" s="533" t="str">
        <f>二年级跳绳附加分</f>
        <v/>
      </c>
      <c r="AD1057" s="534" t="str">
        <f>二年级标准分</f>
        <v/>
      </c>
      <c r="AE1057" s="534" t="str">
        <f>二年级总分</f>
        <v/>
      </c>
      <c r="AF1057" s="517" t="str">
        <f>二年级等级</f>
        <v/>
      </c>
    </row>
    <row r="1058" spans="1:32">
      <c r="A1058" s="476">
        <v>216</v>
      </c>
      <c r="B1058" s="477">
        <v>6</v>
      </c>
      <c r="C1058" s="586"/>
      <c r="D1058" s="587"/>
      <c r="E1058" s="586"/>
      <c r="F1058" s="473"/>
      <c r="G1058" s="608"/>
      <c r="H1058" s="475"/>
      <c r="I1058" s="613"/>
      <c r="J1058" s="614"/>
      <c r="K1058" s="614"/>
      <c r="L1058" s="649"/>
      <c r="M1058" s="644"/>
      <c r="N1058" s="505" t="str">
        <f>二年级BMI</f>
        <v/>
      </c>
      <c r="O1058" s="499" t="str">
        <f>二年级BMI等级</f>
        <v/>
      </c>
      <c r="P1058" s="500" t="str">
        <f>二年级BMI得分</f>
        <v/>
      </c>
      <c r="Q1058" s="515" t="str">
        <f>二年级肺活量得分</f>
        <v/>
      </c>
      <c r="R1058" s="512" t="str">
        <f>二年级等级</f>
        <v/>
      </c>
      <c r="S1058" s="516" t="str">
        <f>二年级50米跑得分</f>
        <v/>
      </c>
      <c r="T1058" s="517" t="str">
        <f>二年级等级</f>
        <v/>
      </c>
      <c r="U1058" s="516" t="str">
        <f>二年级坐位体前屈得分</f>
        <v/>
      </c>
      <c r="V1058" s="517" t="str">
        <f>二年级等级</f>
        <v/>
      </c>
      <c r="W1058" s="516" t="str">
        <f>二年级一分钟跳绳得分</f>
        <v/>
      </c>
      <c r="X1058" s="517" t="str">
        <f>二年级等级</f>
        <v/>
      </c>
      <c r="Y1058" s="515"/>
      <c r="Z1058" s="518"/>
      <c r="AA1058" s="533"/>
      <c r="AB1058" s="515"/>
      <c r="AC1058" s="533" t="str">
        <f>二年级跳绳附加分</f>
        <v/>
      </c>
      <c r="AD1058" s="534" t="str">
        <f>二年级标准分</f>
        <v/>
      </c>
      <c r="AE1058" s="534" t="str">
        <f>二年级总分</f>
        <v/>
      </c>
      <c r="AF1058" s="517" t="str">
        <f>二年级等级</f>
        <v/>
      </c>
    </row>
    <row r="1059" spans="1:32">
      <c r="A1059" s="476">
        <v>216</v>
      </c>
      <c r="B1059" s="477">
        <v>7</v>
      </c>
      <c r="C1059" s="586"/>
      <c r="D1059" s="587"/>
      <c r="E1059" s="586"/>
      <c r="F1059" s="473"/>
      <c r="G1059" s="608"/>
      <c r="H1059" s="475"/>
      <c r="I1059" s="613"/>
      <c r="J1059" s="614"/>
      <c r="K1059" s="614"/>
      <c r="L1059" s="649"/>
      <c r="M1059" s="644"/>
      <c r="N1059" s="505" t="str">
        <f>二年级BMI</f>
        <v/>
      </c>
      <c r="O1059" s="499" t="str">
        <f>二年级BMI等级</f>
        <v/>
      </c>
      <c r="P1059" s="500" t="str">
        <f>二年级BMI得分</f>
        <v/>
      </c>
      <c r="Q1059" s="515" t="str">
        <f>二年级肺活量得分</f>
        <v/>
      </c>
      <c r="R1059" s="512" t="str">
        <f>二年级等级</f>
        <v/>
      </c>
      <c r="S1059" s="516" t="str">
        <f>二年级50米跑得分</f>
        <v/>
      </c>
      <c r="T1059" s="517" t="str">
        <f>二年级等级</f>
        <v/>
      </c>
      <c r="U1059" s="516" t="str">
        <f>二年级坐位体前屈得分</f>
        <v/>
      </c>
      <c r="V1059" s="517" t="str">
        <f>二年级等级</f>
        <v/>
      </c>
      <c r="W1059" s="516" t="str">
        <f>二年级一分钟跳绳得分</f>
        <v/>
      </c>
      <c r="X1059" s="517" t="str">
        <f>二年级等级</f>
        <v/>
      </c>
      <c r="Y1059" s="515"/>
      <c r="Z1059" s="518"/>
      <c r="AA1059" s="533"/>
      <c r="AB1059" s="515"/>
      <c r="AC1059" s="533" t="str">
        <f>二年级跳绳附加分</f>
        <v/>
      </c>
      <c r="AD1059" s="534" t="str">
        <f>二年级标准分</f>
        <v/>
      </c>
      <c r="AE1059" s="534" t="str">
        <f>二年级总分</f>
        <v/>
      </c>
      <c r="AF1059" s="517" t="str">
        <f>二年级等级</f>
        <v/>
      </c>
    </row>
    <row r="1060" spans="1:32">
      <c r="A1060" s="476">
        <v>216</v>
      </c>
      <c r="B1060" s="477">
        <v>8</v>
      </c>
      <c r="C1060" s="586"/>
      <c r="D1060" s="587"/>
      <c r="E1060" s="586"/>
      <c r="F1060" s="473"/>
      <c r="G1060" s="608"/>
      <c r="H1060" s="475"/>
      <c r="I1060" s="613"/>
      <c r="J1060" s="614"/>
      <c r="K1060" s="614"/>
      <c r="L1060" s="649"/>
      <c r="M1060" s="644"/>
      <c r="N1060" s="505" t="str">
        <f>二年级BMI</f>
        <v/>
      </c>
      <c r="O1060" s="499" t="str">
        <f>二年级BMI等级</f>
        <v/>
      </c>
      <c r="P1060" s="500" t="str">
        <f>二年级BMI得分</f>
        <v/>
      </c>
      <c r="Q1060" s="515" t="str">
        <f>二年级肺活量得分</f>
        <v/>
      </c>
      <c r="R1060" s="512" t="str">
        <f>二年级等级</f>
        <v/>
      </c>
      <c r="S1060" s="516" t="str">
        <f>二年级50米跑得分</f>
        <v/>
      </c>
      <c r="T1060" s="517" t="str">
        <f>二年级等级</f>
        <v/>
      </c>
      <c r="U1060" s="516" t="str">
        <f>二年级坐位体前屈得分</f>
        <v/>
      </c>
      <c r="V1060" s="517" t="str">
        <f>二年级等级</f>
        <v/>
      </c>
      <c r="W1060" s="516" t="str">
        <f>二年级一分钟跳绳得分</f>
        <v/>
      </c>
      <c r="X1060" s="517" t="str">
        <f>二年级等级</f>
        <v/>
      </c>
      <c r="Y1060" s="515"/>
      <c r="Z1060" s="518"/>
      <c r="AA1060" s="533"/>
      <c r="AB1060" s="515"/>
      <c r="AC1060" s="533" t="str">
        <f>二年级跳绳附加分</f>
        <v/>
      </c>
      <c r="AD1060" s="534" t="str">
        <f>二年级标准分</f>
        <v/>
      </c>
      <c r="AE1060" s="534" t="str">
        <f>二年级总分</f>
        <v/>
      </c>
      <c r="AF1060" s="517" t="str">
        <f>二年级等级</f>
        <v/>
      </c>
    </row>
    <row r="1061" spans="1:32">
      <c r="A1061" s="476">
        <v>216</v>
      </c>
      <c r="B1061" s="477">
        <v>9</v>
      </c>
      <c r="C1061" s="586"/>
      <c r="D1061" s="587"/>
      <c r="E1061" s="586"/>
      <c r="F1061" s="473"/>
      <c r="G1061" s="608"/>
      <c r="H1061" s="475"/>
      <c r="I1061" s="613"/>
      <c r="J1061" s="614"/>
      <c r="K1061" s="614"/>
      <c r="L1061" s="649"/>
      <c r="M1061" s="644"/>
      <c r="N1061" s="505" t="str">
        <f>二年级BMI</f>
        <v/>
      </c>
      <c r="O1061" s="499" t="str">
        <f>二年级BMI等级</f>
        <v/>
      </c>
      <c r="P1061" s="500" t="str">
        <f>二年级BMI得分</f>
        <v/>
      </c>
      <c r="Q1061" s="515" t="str">
        <f>二年级肺活量得分</f>
        <v/>
      </c>
      <c r="R1061" s="512" t="str">
        <f>二年级等级</f>
        <v/>
      </c>
      <c r="S1061" s="516" t="str">
        <f>二年级50米跑得分</f>
        <v/>
      </c>
      <c r="T1061" s="517" t="str">
        <f>二年级等级</f>
        <v/>
      </c>
      <c r="U1061" s="516" t="str">
        <f>二年级坐位体前屈得分</f>
        <v/>
      </c>
      <c r="V1061" s="517" t="str">
        <f>二年级等级</f>
        <v/>
      </c>
      <c r="W1061" s="516" t="str">
        <f>二年级一分钟跳绳得分</f>
        <v/>
      </c>
      <c r="X1061" s="517" t="str">
        <f>二年级等级</f>
        <v/>
      </c>
      <c r="Y1061" s="515"/>
      <c r="Z1061" s="518"/>
      <c r="AA1061" s="533"/>
      <c r="AB1061" s="515"/>
      <c r="AC1061" s="533" t="str">
        <f>二年级跳绳附加分</f>
        <v/>
      </c>
      <c r="AD1061" s="534" t="str">
        <f>二年级标准分</f>
        <v/>
      </c>
      <c r="AE1061" s="534" t="str">
        <f>二年级总分</f>
        <v/>
      </c>
      <c r="AF1061" s="517" t="str">
        <f>二年级等级</f>
        <v/>
      </c>
    </row>
    <row r="1062" spans="1:32">
      <c r="A1062" s="476">
        <v>216</v>
      </c>
      <c r="B1062" s="477">
        <v>10</v>
      </c>
      <c r="C1062" s="586"/>
      <c r="D1062" s="587"/>
      <c r="E1062" s="586"/>
      <c r="F1062" s="473"/>
      <c r="G1062" s="608"/>
      <c r="H1062" s="475"/>
      <c r="I1062" s="613"/>
      <c r="J1062" s="614"/>
      <c r="K1062" s="614"/>
      <c r="L1062" s="649"/>
      <c r="M1062" s="644"/>
      <c r="N1062" s="505" t="str">
        <f>二年级BMI</f>
        <v/>
      </c>
      <c r="O1062" s="499" t="str">
        <f>二年级BMI等级</f>
        <v/>
      </c>
      <c r="P1062" s="500" t="str">
        <f>二年级BMI得分</f>
        <v/>
      </c>
      <c r="Q1062" s="515" t="str">
        <f>二年级肺活量得分</f>
        <v/>
      </c>
      <c r="R1062" s="512" t="str">
        <f>二年级等级</f>
        <v/>
      </c>
      <c r="S1062" s="516" t="str">
        <f>二年级50米跑得分</f>
        <v/>
      </c>
      <c r="T1062" s="517" t="str">
        <f>二年级等级</f>
        <v/>
      </c>
      <c r="U1062" s="516" t="str">
        <f>二年级坐位体前屈得分</f>
        <v/>
      </c>
      <c r="V1062" s="517" t="str">
        <f>二年级等级</f>
        <v/>
      </c>
      <c r="W1062" s="516" t="str">
        <f>二年级一分钟跳绳得分</f>
        <v/>
      </c>
      <c r="X1062" s="517" t="str">
        <f>二年级等级</f>
        <v/>
      </c>
      <c r="Y1062" s="515"/>
      <c r="Z1062" s="518"/>
      <c r="AA1062" s="533"/>
      <c r="AB1062" s="515"/>
      <c r="AC1062" s="533" t="str">
        <f>二年级跳绳附加分</f>
        <v/>
      </c>
      <c r="AD1062" s="534" t="str">
        <f>二年级标准分</f>
        <v/>
      </c>
      <c r="AE1062" s="534" t="str">
        <f>二年级总分</f>
        <v/>
      </c>
      <c r="AF1062" s="517" t="str">
        <f>二年级等级</f>
        <v/>
      </c>
    </row>
    <row r="1063" spans="1:32">
      <c r="A1063" s="476">
        <v>216</v>
      </c>
      <c r="B1063" s="477">
        <v>11</v>
      </c>
      <c r="C1063" s="586"/>
      <c r="D1063" s="587"/>
      <c r="E1063" s="586"/>
      <c r="F1063" s="473"/>
      <c r="G1063" s="608"/>
      <c r="H1063" s="475"/>
      <c r="I1063" s="613"/>
      <c r="J1063" s="614"/>
      <c r="K1063" s="614"/>
      <c r="L1063" s="649"/>
      <c r="M1063" s="644"/>
      <c r="N1063" s="505" t="str">
        <f>二年级BMI</f>
        <v/>
      </c>
      <c r="O1063" s="499" t="str">
        <f>二年级BMI等级</f>
        <v/>
      </c>
      <c r="P1063" s="500" t="str">
        <f>二年级BMI得分</f>
        <v/>
      </c>
      <c r="Q1063" s="515" t="str">
        <f>二年级肺活量得分</f>
        <v/>
      </c>
      <c r="R1063" s="512" t="str">
        <f>二年级等级</f>
        <v/>
      </c>
      <c r="S1063" s="516" t="str">
        <f>二年级50米跑得分</f>
        <v/>
      </c>
      <c r="T1063" s="517" t="str">
        <f>二年级等级</f>
        <v/>
      </c>
      <c r="U1063" s="516" t="str">
        <f>二年级坐位体前屈得分</f>
        <v/>
      </c>
      <c r="V1063" s="517" t="str">
        <f>二年级等级</f>
        <v/>
      </c>
      <c r="W1063" s="516" t="str">
        <f>二年级一分钟跳绳得分</f>
        <v/>
      </c>
      <c r="X1063" s="517" t="str">
        <f>二年级等级</f>
        <v/>
      </c>
      <c r="Y1063" s="515"/>
      <c r="Z1063" s="518"/>
      <c r="AA1063" s="533"/>
      <c r="AB1063" s="515"/>
      <c r="AC1063" s="533" t="str">
        <f>二年级跳绳附加分</f>
        <v/>
      </c>
      <c r="AD1063" s="534" t="str">
        <f>二年级标准分</f>
        <v/>
      </c>
      <c r="AE1063" s="534" t="str">
        <f>二年级总分</f>
        <v/>
      </c>
      <c r="AF1063" s="517" t="str">
        <f>二年级等级</f>
        <v/>
      </c>
    </row>
    <row r="1064" spans="1:32">
      <c r="A1064" s="476">
        <v>216</v>
      </c>
      <c r="B1064" s="477">
        <v>12</v>
      </c>
      <c r="C1064" s="586"/>
      <c r="D1064" s="587"/>
      <c r="E1064" s="586"/>
      <c r="F1064" s="473"/>
      <c r="G1064" s="608"/>
      <c r="H1064" s="475"/>
      <c r="I1064" s="613"/>
      <c r="J1064" s="614"/>
      <c r="K1064" s="614"/>
      <c r="L1064" s="649"/>
      <c r="M1064" s="644"/>
      <c r="N1064" s="505" t="str">
        <f>二年级BMI</f>
        <v/>
      </c>
      <c r="O1064" s="499" t="str">
        <f>二年级BMI等级</f>
        <v/>
      </c>
      <c r="P1064" s="500" t="str">
        <f>二年级BMI得分</f>
        <v/>
      </c>
      <c r="Q1064" s="515" t="str">
        <f>二年级肺活量得分</f>
        <v/>
      </c>
      <c r="R1064" s="512" t="str">
        <f>二年级等级</f>
        <v/>
      </c>
      <c r="S1064" s="516" t="str">
        <f>二年级50米跑得分</f>
        <v/>
      </c>
      <c r="T1064" s="517" t="str">
        <f>二年级等级</f>
        <v/>
      </c>
      <c r="U1064" s="516" t="str">
        <f>二年级坐位体前屈得分</f>
        <v/>
      </c>
      <c r="V1064" s="517" t="str">
        <f>二年级等级</f>
        <v/>
      </c>
      <c r="W1064" s="516" t="str">
        <f>二年级一分钟跳绳得分</f>
        <v/>
      </c>
      <c r="X1064" s="517" t="str">
        <f>二年级等级</f>
        <v/>
      </c>
      <c r="Y1064" s="515"/>
      <c r="Z1064" s="518"/>
      <c r="AA1064" s="533"/>
      <c r="AB1064" s="515"/>
      <c r="AC1064" s="533" t="str">
        <f>二年级跳绳附加分</f>
        <v/>
      </c>
      <c r="AD1064" s="534" t="str">
        <f>二年级标准分</f>
        <v/>
      </c>
      <c r="AE1064" s="534" t="str">
        <f>二年级总分</f>
        <v/>
      </c>
      <c r="AF1064" s="517" t="str">
        <f>二年级等级</f>
        <v/>
      </c>
    </row>
    <row r="1065" spans="1:32">
      <c r="A1065" s="476">
        <v>216</v>
      </c>
      <c r="B1065" s="477">
        <v>13</v>
      </c>
      <c r="C1065" s="586"/>
      <c r="D1065" s="587"/>
      <c r="E1065" s="586"/>
      <c r="F1065" s="473"/>
      <c r="G1065" s="608"/>
      <c r="H1065" s="475"/>
      <c r="I1065" s="613"/>
      <c r="J1065" s="614"/>
      <c r="K1065" s="614"/>
      <c r="L1065" s="649"/>
      <c r="M1065" s="644"/>
      <c r="N1065" s="505" t="str">
        <f>二年级BMI</f>
        <v/>
      </c>
      <c r="O1065" s="499" t="str">
        <f>二年级BMI等级</f>
        <v/>
      </c>
      <c r="P1065" s="500" t="str">
        <f>二年级BMI得分</f>
        <v/>
      </c>
      <c r="Q1065" s="515" t="str">
        <f>二年级肺活量得分</f>
        <v/>
      </c>
      <c r="R1065" s="512" t="str">
        <f>二年级等级</f>
        <v/>
      </c>
      <c r="S1065" s="516" t="str">
        <f>二年级50米跑得分</f>
        <v/>
      </c>
      <c r="T1065" s="517" t="str">
        <f>二年级等级</f>
        <v/>
      </c>
      <c r="U1065" s="516" t="str">
        <f>二年级坐位体前屈得分</f>
        <v/>
      </c>
      <c r="V1065" s="517" t="str">
        <f>二年级等级</f>
        <v/>
      </c>
      <c r="W1065" s="516" t="str">
        <f>二年级一分钟跳绳得分</f>
        <v/>
      </c>
      <c r="X1065" s="517" t="str">
        <f>二年级等级</f>
        <v/>
      </c>
      <c r="Y1065" s="515"/>
      <c r="Z1065" s="518"/>
      <c r="AA1065" s="533"/>
      <c r="AB1065" s="515"/>
      <c r="AC1065" s="533" t="str">
        <f>二年级跳绳附加分</f>
        <v/>
      </c>
      <c r="AD1065" s="534" t="str">
        <f>二年级标准分</f>
        <v/>
      </c>
      <c r="AE1065" s="534" t="str">
        <f>二年级总分</f>
        <v/>
      </c>
      <c r="AF1065" s="517" t="str">
        <f>二年级等级</f>
        <v/>
      </c>
    </row>
    <row r="1066" spans="1:32">
      <c r="A1066" s="476">
        <v>216</v>
      </c>
      <c r="B1066" s="477">
        <v>14</v>
      </c>
      <c r="C1066" s="586"/>
      <c r="D1066" s="587"/>
      <c r="E1066" s="586"/>
      <c r="F1066" s="473"/>
      <c r="G1066" s="608"/>
      <c r="H1066" s="475"/>
      <c r="I1066" s="613"/>
      <c r="J1066" s="614"/>
      <c r="K1066" s="614"/>
      <c r="L1066" s="649"/>
      <c r="M1066" s="644"/>
      <c r="N1066" s="505" t="str">
        <f>二年级BMI</f>
        <v/>
      </c>
      <c r="O1066" s="499" t="str">
        <f>二年级BMI等级</f>
        <v/>
      </c>
      <c r="P1066" s="500" t="str">
        <f>二年级BMI得分</f>
        <v/>
      </c>
      <c r="Q1066" s="515" t="str">
        <f>二年级肺活量得分</f>
        <v/>
      </c>
      <c r="R1066" s="512" t="str">
        <f>二年级等级</f>
        <v/>
      </c>
      <c r="S1066" s="516" t="str">
        <f>二年级50米跑得分</f>
        <v/>
      </c>
      <c r="T1066" s="517" t="str">
        <f>二年级等级</f>
        <v/>
      </c>
      <c r="U1066" s="516" t="str">
        <f>二年级坐位体前屈得分</f>
        <v/>
      </c>
      <c r="V1066" s="517" t="str">
        <f>二年级等级</f>
        <v/>
      </c>
      <c r="W1066" s="516" t="str">
        <f>二年级一分钟跳绳得分</f>
        <v/>
      </c>
      <c r="X1066" s="517" t="str">
        <f>二年级等级</f>
        <v/>
      </c>
      <c r="Y1066" s="515"/>
      <c r="Z1066" s="518"/>
      <c r="AA1066" s="533"/>
      <c r="AB1066" s="515"/>
      <c r="AC1066" s="533" t="str">
        <f>二年级跳绳附加分</f>
        <v/>
      </c>
      <c r="AD1066" s="534" t="str">
        <f>二年级标准分</f>
        <v/>
      </c>
      <c r="AE1066" s="534" t="str">
        <f>二年级总分</f>
        <v/>
      </c>
      <c r="AF1066" s="517" t="str">
        <f>二年级等级</f>
        <v/>
      </c>
    </row>
    <row r="1067" spans="1:32">
      <c r="A1067" s="476">
        <v>216</v>
      </c>
      <c r="B1067" s="477">
        <v>15</v>
      </c>
      <c r="C1067" s="586"/>
      <c r="D1067" s="587"/>
      <c r="E1067" s="586"/>
      <c r="F1067" s="473"/>
      <c r="G1067" s="608"/>
      <c r="H1067" s="475"/>
      <c r="I1067" s="613"/>
      <c r="J1067" s="614"/>
      <c r="K1067" s="614"/>
      <c r="L1067" s="649"/>
      <c r="M1067" s="644"/>
      <c r="N1067" s="505" t="str">
        <f>二年级BMI</f>
        <v/>
      </c>
      <c r="O1067" s="499" t="str">
        <f>二年级BMI等级</f>
        <v/>
      </c>
      <c r="P1067" s="500" t="str">
        <f>二年级BMI得分</f>
        <v/>
      </c>
      <c r="Q1067" s="515" t="str">
        <f>二年级肺活量得分</f>
        <v/>
      </c>
      <c r="R1067" s="512" t="str">
        <f>二年级等级</f>
        <v/>
      </c>
      <c r="S1067" s="516" t="str">
        <f>二年级50米跑得分</f>
        <v/>
      </c>
      <c r="T1067" s="517" t="str">
        <f>二年级等级</f>
        <v/>
      </c>
      <c r="U1067" s="516" t="str">
        <f>二年级坐位体前屈得分</f>
        <v/>
      </c>
      <c r="V1067" s="517" t="str">
        <f>二年级等级</f>
        <v/>
      </c>
      <c r="W1067" s="516" t="str">
        <f>二年级一分钟跳绳得分</f>
        <v/>
      </c>
      <c r="X1067" s="517" t="str">
        <f>二年级等级</f>
        <v/>
      </c>
      <c r="Y1067" s="515"/>
      <c r="Z1067" s="518"/>
      <c r="AA1067" s="533"/>
      <c r="AB1067" s="515"/>
      <c r="AC1067" s="533" t="str">
        <f>二年级跳绳附加分</f>
        <v/>
      </c>
      <c r="AD1067" s="534" t="str">
        <f>二年级标准分</f>
        <v/>
      </c>
      <c r="AE1067" s="534" t="str">
        <f>二年级总分</f>
        <v/>
      </c>
      <c r="AF1067" s="517" t="str">
        <f>二年级等级</f>
        <v/>
      </c>
    </row>
    <row r="1068" spans="1:32">
      <c r="A1068" s="476">
        <v>216</v>
      </c>
      <c r="B1068" s="477">
        <v>16</v>
      </c>
      <c r="C1068" s="586"/>
      <c r="D1068" s="587"/>
      <c r="E1068" s="586"/>
      <c r="F1068" s="473"/>
      <c r="G1068" s="608"/>
      <c r="H1068" s="475"/>
      <c r="I1068" s="613"/>
      <c r="J1068" s="614"/>
      <c r="K1068" s="614"/>
      <c r="L1068" s="649"/>
      <c r="M1068" s="644"/>
      <c r="N1068" s="505" t="str">
        <f>二年级BMI</f>
        <v/>
      </c>
      <c r="O1068" s="499" t="str">
        <f>二年级BMI等级</f>
        <v/>
      </c>
      <c r="P1068" s="500" t="str">
        <f>二年级BMI得分</f>
        <v/>
      </c>
      <c r="Q1068" s="515" t="str">
        <f>二年级肺活量得分</f>
        <v/>
      </c>
      <c r="R1068" s="512" t="str">
        <f>二年级等级</f>
        <v/>
      </c>
      <c r="S1068" s="516" t="str">
        <f>二年级50米跑得分</f>
        <v/>
      </c>
      <c r="T1068" s="517" t="str">
        <f>二年级等级</f>
        <v/>
      </c>
      <c r="U1068" s="516" t="str">
        <f>二年级坐位体前屈得分</f>
        <v/>
      </c>
      <c r="V1068" s="517" t="str">
        <f>二年级等级</f>
        <v/>
      </c>
      <c r="W1068" s="516" t="str">
        <f>二年级一分钟跳绳得分</f>
        <v/>
      </c>
      <c r="X1068" s="517" t="str">
        <f>二年级等级</f>
        <v/>
      </c>
      <c r="Y1068" s="515"/>
      <c r="Z1068" s="518"/>
      <c r="AA1068" s="533"/>
      <c r="AB1068" s="515"/>
      <c r="AC1068" s="533" t="str">
        <f>二年级跳绳附加分</f>
        <v/>
      </c>
      <c r="AD1068" s="534" t="str">
        <f>二年级标准分</f>
        <v/>
      </c>
      <c r="AE1068" s="534" t="str">
        <f>二年级总分</f>
        <v/>
      </c>
      <c r="AF1068" s="517" t="str">
        <f>二年级等级</f>
        <v/>
      </c>
    </row>
    <row r="1069" spans="1:32">
      <c r="A1069" s="476">
        <v>216</v>
      </c>
      <c r="B1069" s="477">
        <v>17</v>
      </c>
      <c r="C1069" s="586"/>
      <c r="D1069" s="587"/>
      <c r="E1069" s="586"/>
      <c r="F1069" s="473"/>
      <c r="G1069" s="608"/>
      <c r="H1069" s="475"/>
      <c r="I1069" s="613"/>
      <c r="J1069" s="614"/>
      <c r="K1069" s="614"/>
      <c r="L1069" s="649"/>
      <c r="M1069" s="644"/>
      <c r="N1069" s="505" t="str">
        <f>二年级BMI</f>
        <v/>
      </c>
      <c r="O1069" s="499" t="str">
        <f>二年级BMI等级</f>
        <v/>
      </c>
      <c r="P1069" s="500" t="str">
        <f>二年级BMI得分</f>
        <v/>
      </c>
      <c r="Q1069" s="515" t="str">
        <f>二年级肺活量得分</f>
        <v/>
      </c>
      <c r="R1069" s="512" t="str">
        <f>二年级等级</f>
        <v/>
      </c>
      <c r="S1069" s="516" t="str">
        <f>二年级50米跑得分</f>
        <v/>
      </c>
      <c r="T1069" s="517" t="str">
        <f>二年级等级</f>
        <v/>
      </c>
      <c r="U1069" s="516" t="str">
        <f>二年级坐位体前屈得分</f>
        <v/>
      </c>
      <c r="V1069" s="517" t="str">
        <f>二年级等级</f>
        <v/>
      </c>
      <c r="W1069" s="516" t="str">
        <f>二年级一分钟跳绳得分</f>
        <v/>
      </c>
      <c r="X1069" s="517" t="str">
        <f>二年级等级</f>
        <v/>
      </c>
      <c r="Y1069" s="515"/>
      <c r="Z1069" s="518"/>
      <c r="AA1069" s="533"/>
      <c r="AB1069" s="515"/>
      <c r="AC1069" s="533" t="str">
        <f>二年级跳绳附加分</f>
        <v/>
      </c>
      <c r="AD1069" s="534" t="str">
        <f>二年级标准分</f>
        <v/>
      </c>
      <c r="AE1069" s="534" t="str">
        <f>二年级总分</f>
        <v/>
      </c>
      <c r="AF1069" s="517" t="str">
        <f>二年级等级</f>
        <v/>
      </c>
    </row>
    <row r="1070" spans="1:32">
      <c r="A1070" s="476">
        <v>216</v>
      </c>
      <c r="B1070" s="477">
        <v>18</v>
      </c>
      <c r="C1070" s="586"/>
      <c r="D1070" s="587"/>
      <c r="E1070" s="586"/>
      <c r="F1070" s="473"/>
      <c r="G1070" s="608"/>
      <c r="H1070" s="475"/>
      <c r="I1070" s="613"/>
      <c r="J1070" s="614"/>
      <c r="K1070" s="614"/>
      <c r="L1070" s="649"/>
      <c r="M1070" s="644"/>
      <c r="N1070" s="505" t="str">
        <f>二年级BMI</f>
        <v/>
      </c>
      <c r="O1070" s="499" t="str">
        <f>二年级BMI等级</f>
        <v/>
      </c>
      <c r="P1070" s="500" t="str">
        <f>二年级BMI得分</f>
        <v/>
      </c>
      <c r="Q1070" s="515" t="str">
        <f>二年级肺活量得分</f>
        <v/>
      </c>
      <c r="R1070" s="512" t="str">
        <f>二年级等级</f>
        <v/>
      </c>
      <c r="S1070" s="516" t="str">
        <f>二年级50米跑得分</f>
        <v/>
      </c>
      <c r="T1070" s="517" t="str">
        <f>二年级等级</f>
        <v/>
      </c>
      <c r="U1070" s="516" t="str">
        <f>二年级坐位体前屈得分</f>
        <v/>
      </c>
      <c r="V1070" s="517" t="str">
        <f>二年级等级</f>
        <v/>
      </c>
      <c r="W1070" s="516" t="str">
        <f>二年级一分钟跳绳得分</f>
        <v/>
      </c>
      <c r="X1070" s="517" t="str">
        <f>二年级等级</f>
        <v/>
      </c>
      <c r="Y1070" s="515"/>
      <c r="Z1070" s="518"/>
      <c r="AA1070" s="533"/>
      <c r="AB1070" s="515"/>
      <c r="AC1070" s="533" t="str">
        <f>二年级跳绳附加分</f>
        <v/>
      </c>
      <c r="AD1070" s="534" t="str">
        <f>二年级标准分</f>
        <v/>
      </c>
      <c r="AE1070" s="534" t="str">
        <f>二年级总分</f>
        <v/>
      </c>
      <c r="AF1070" s="517" t="str">
        <f>二年级等级</f>
        <v/>
      </c>
    </row>
    <row r="1071" spans="1:32">
      <c r="A1071" s="476">
        <v>216</v>
      </c>
      <c r="B1071" s="477">
        <v>19</v>
      </c>
      <c r="C1071" s="586"/>
      <c r="D1071" s="587"/>
      <c r="E1071" s="586"/>
      <c r="F1071" s="473"/>
      <c r="G1071" s="608"/>
      <c r="H1071" s="475"/>
      <c r="I1071" s="613"/>
      <c r="J1071" s="614"/>
      <c r="K1071" s="614"/>
      <c r="L1071" s="649"/>
      <c r="M1071" s="644"/>
      <c r="N1071" s="505" t="str">
        <f>二年级BMI</f>
        <v/>
      </c>
      <c r="O1071" s="499" t="str">
        <f>二年级BMI等级</f>
        <v/>
      </c>
      <c r="P1071" s="500" t="str">
        <f>二年级BMI得分</f>
        <v/>
      </c>
      <c r="Q1071" s="515" t="str">
        <f>二年级肺活量得分</f>
        <v/>
      </c>
      <c r="R1071" s="512" t="str">
        <f>二年级等级</f>
        <v/>
      </c>
      <c r="S1071" s="516" t="str">
        <f>二年级50米跑得分</f>
        <v/>
      </c>
      <c r="T1071" s="517" t="str">
        <f>二年级等级</f>
        <v/>
      </c>
      <c r="U1071" s="516" t="str">
        <f>二年级坐位体前屈得分</f>
        <v/>
      </c>
      <c r="V1071" s="517" t="str">
        <f>二年级等级</f>
        <v/>
      </c>
      <c r="W1071" s="516" t="str">
        <f>二年级一分钟跳绳得分</f>
        <v/>
      </c>
      <c r="X1071" s="517" t="str">
        <f>二年级等级</f>
        <v/>
      </c>
      <c r="Y1071" s="515"/>
      <c r="Z1071" s="518"/>
      <c r="AA1071" s="533"/>
      <c r="AB1071" s="515"/>
      <c r="AC1071" s="533" t="str">
        <f>二年级跳绳附加分</f>
        <v/>
      </c>
      <c r="AD1071" s="534" t="str">
        <f>二年级标准分</f>
        <v/>
      </c>
      <c r="AE1071" s="534" t="str">
        <f>二年级总分</f>
        <v/>
      </c>
      <c r="AF1071" s="517" t="str">
        <f>二年级等级</f>
        <v/>
      </c>
    </row>
    <row r="1072" spans="1:32">
      <c r="A1072" s="476">
        <v>216</v>
      </c>
      <c r="B1072" s="477">
        <v>20</v>
      </c>
      <c r="C1072" s="586"/>
      <c r="D1072" s="587"/>
      <c r="E1072" s="586"/>
      <c r="F1072" s="473"/>
      <c r="G1072" s="608"/>
      <c r="H1072" s="475"/>
      <c r="I1072" s="613"/>
      <c r="J1072" s="614"/>
      <c r="K1072" s="614"/>
      <c r="L1072" s="649"/>
      <c r="M1072" s="644"/>
      <c r="N1072" s="505" t="str">
        <f>二年级BMI</f>
        <v/>
      </c>
      <c r="O1072" s="499" t="str">
        <f>二年级BMI等级</f>
        <v/>
      </c>
      <c r="P1072" s="500" t="str">
        <f>二年级BMI得分</f>
        <v/>
      </c>
      <c r="Q1072" s="515" t="str">
        <f>二年级肺活量得分</f>
        <v/>
      </c>
      <c r="R1072" s="512" t="str">
        <f>二年级等级</f>
        <v/>
      </c>
      <c r="S1072" s="516" t="str">
        <f>二年级50米跑得分</f>
        <v/>
      </c>
      <c r="T1072" s="517" t="str">
        <f>二年级等级</f>
        <v/>
      </c>
      <c r="U1072" s="516" t="str">
        <f>二年级坐位体前屈得分</f>
        <v/>
      </c>
      <c r="V1072" s="517" t="str">
        <f>二年级等级</f>
        <v/>
      </c>
      <c r="W1072" s="516" t="str">
        <f>二年级一分钟跳绳得分</f>
        <v/>
      </c>
      <c r="X1072" s="517" t="str">
        <f>二年级等级</f>
        <v/>
      </c>
      <c r="Y1072" s="515"/>
      <c r="Z1072" s="518"/>
      <c r="AA1072" s="533"/>
      <c r="AB1072" s="515"/>
      <c r="AC1072" s="533" t="str">
        <f>二年级跳绳附加分</f>
        <v/>
      </c>
      <c r="AD1072" s="534" t="str">
        <f>二年级标准分</f>
        <v/>
      </c>
      <c r="AE1072" s="534" t="str">
        <f>二年级总分</f>
        <v/>
      </c>
      <c r="AF1072" s="517" t="str">
        <f>二年级等级</f>
        <v/>
      </c>
    </row>
    <row r="1073" spans="1:32">
      <c r="A1073" s="476">
        <v>216</v>
      </c>
      <c r="B1073" s="477">
        <v>21</v>
      </c>
      <c r="C1073" s="586"/>
      <c r="D1073" s="587"/>
      <c r="E1073" s="586"/>
      <c r="F1073" s="473"/>
      <c r="G1073" s="608"/>
      <c r="H1073" s="475"/>
      <c r="I1073" s="613"/>
      <c r="J1073" s="614"/>
      <c r="K1073" s="614"/>
      <c r="L1073" s="649"/>
      <c r="M1073" s="644"/>
      <c r="N1073" s="505" t="str">
        <f>二年级BMI</f>
        <v/>
      </c>
      <c r="O1073" s="499" t="str">
        <f>二年级BMI等级</f>
        <v/>
      </c>
      <c r="P1073" s="500" t="str">
        <f>二年级BMI得分</f>
        <v/>
      </c>
      <c r="Q1073" s="515" t="str">
        <f>二年级肺活量得分</f>
        <v/>
      </c>
      <c r="R1073" s="512" t="str">
        <f>二年级等级</f>
        <v/>
      </c>
      <c r="S1073" s="516" t="str">
        <f>二年级50米跑得分</f>
        <v/>
      </c>
      <c r="T1073" s="517" t="str">
        <f>二年级等级</f>
        <v/>
      </c>
      <c r="U1073" s="516" t="str">
        <f>二年级坐位体前屈得分</f>
        <v/>
      </c>
      <c r="V1073" s="517" t="str">
        <f>二年级等级</f>
        <v/>
      </c>
      <c r="W1073" s="516" t="str">
        <f>二年级一分钟跳绳得分</f>
        <v/>
      </c>
      <c r="X1073" s="517" t="str">
        <f>二年级等级</f>
        <v/>
      </c>
      <c r="Y1073" s="515"/>
      <c r="Z1073" s="518"/>
      <c r="AA1073" s="533"/>
      <c r="AB1073" s="515"/>
      <c r="AC1073" s="533" t="str">
        <f>二年级跳绳附加分</f>
        <v/>
      </c>
      <c r="AD1073" s="534" t="str">
        <f>二年级标准分</f>
        <v/>
      </c>
      <c r="AE1073" s="534" t="str">
        <f>二年级总分</f>
        <v/>
      </c>
      <c r="AF1073" s="517" t="str">
        <f>二年级等级</f>
        <v/>
      </c>
    </row>
    <row r="1074" spans="1:32">
      <c r="A1074" s="476">
        <v>216</v>
      </c>
      <c r="B1074" s="477">
        <v>22</v>
      </c>
      <c r="C1074" s="586"/>
      <c r="D1074" s="587"/>
      <c r="E1074" s="586"/>
      <c r="F1074" s="473"/>
      <c r="G1074" s="608"/>
      <c r="H1074" s="475"/>
      <c r="I1074" s="613"/>
      <c r="J1074" s="614"/>
      <c r="K1074" s="614"/>
      <c r="L1074" s="649"/>
      <c r="M1074" s="644"/>
      <c r="N1074" s="505" t="str">
        <f>二年级BMI</f>
        <v/>
      </c>
      <c r="O1074" s="499" t="str">
        <f>二年级BMI等级</f>
        <v/>
      </c>
      <c r="P1074" s="500" t="str">
        <f>二年级BMI得分</f>
        <v/>
      </c>
      <c r="Q1074" s="515" t="str">
        <f>二年级肺活量得分</f>
        <v/>
      </c>
      <c r="R1074" s="512" t="str">
        <f>二年级等级</f>
        <v/>
      </c>
      <c r="S1074" s="516" t="str">
        <f>二年级50米跑得分</f>
        <v/>
      </c>
      <c r="T1074" s="517" t="str">
        <f>二年级等级</f>
        <v/>
      </c>
      <c r="U1074" s="516" t="str">
        <f>二年级坐位体前屈得分</f>
        <v/>
      </c>
      <c r="V1074" s="517" t="str">
        <f>二年级等级</f>
        <v/>
      </c>
      <c r="W1074" s="516" t="str">
        <f>二年级一分钟跳绳得分</f>
        <v/>
      </c>
      <c r="X1074" s="517" t="str">
        <f>二年级等级</f>
        <v/>
      </c>
      <c r="Y1074" s="515"/>
      <c r="Z1074" s="518"/>
      <c r="AA1074" s="533"/>
      <c r="AB1074" s="515"/>
      <c r="AC1074" s="533" t="str">
        <f>二年级跳绳附加分</f>
        <v/>
      </c>
      <c r="AD1074" s="534" t="str">
        <f>二年级标准分</f>
        <v/>
      </c>
      <c r="AE1074" s="534" t="str">
        <f>二年级总分</f>
        <v/>
      </c>
      <c r="AF1074" s="517" t="str">
        <f>二年级等级</f>
        <v/>
      </c>
    </row>
    <row r="1075" spans="1:32">
      <c r="A1075" s="476">
        <v>216</v>
      </c>
      <c r="B1075" s="477">
        <v>23</v>
      </c>
      <c r="C1075" s="586"/>
      <c r="D1075" s="587"/>
      <c r="E1075" s="586"/>
      <c r="F1075" s="473"/>
      <c r="G1075" s="608"/>
      <c r="H1075" s="475"/>
      <c r="I1075" s="613"/>
      <c r="J1075" s="614"/>
      <c r="K1075" s="614"/>
      <c r="L1075" s="649"/>
      <c r="M1075" s="644"/>
      <c r="N1075" s="505" t="str">
        <f>二年级BMI</f>
        <v/>
      </c>
      <c r="O1075" s="499" t="str">
        <f>二年级BMI等级</f>
        <v/>
      </c>
      <c r="P1075" s="500" t="str">
        <f>二年级BMI得分</f>
        <v/>
      </c>
      <c r="Q1075" s="515" t="str">
        <f>二年级肺活量得分</f>
        <v/>
      </c>
      <c r="R1075" s="512" t="str">
        <f>二年级等级</f>
        <v/>
      </c>
      <c r="S1075" s="516" t="str">
        <f>二年级50米跑得分</f>
        <v/>
      </c>
      <c r="T1075" s="517" t="str">
        <f>二年级等级</f>
        <v/>
      </c>
      <c r="U1075" s="516" t="str">
        <f>二年级坐位体前屈得分</f>
        <v/>
      </c>
      <c r="V1075" s="517" t="str">
        <f>二年级等级</f>
        <v/>
      </c>
      <c r="W1075" s="516" t="str">
        <f>二年级一分钟跳绳得分</f>
        <v/>
      </c>
      <c r="X1075" s="517" t="str">
        <f>二年级等级</f>
        <v/>
      </c>
      <c r="Y1075" s="515"/>
      <c r="Z1075" s="518"/>
      <c r="AA1075" s="533"/>
      <c r="AB1075" s="515"/>
      <c r="AC1075" s="533" t="str">
        <f>二年级跳绳附加分</f>
        <v/>
      </c>
      <c r="AD1075" s="534" t="str">
        <f>二年级标准分</f>
        <v/>
      </c>
      <c r="AE1075" s="534" t="str">
        <f>二年级总分</f>
        <v/>
      </c>
      <c r="AF1075" s="517" t="str">
        <f>二年级等级</f>
        <v/>
      </c>
    </row>
    <row r="1076" spans="1:32">
      <c r="A1076" s="476">
        <v>216</v>
      </c>
      <c r="B1076" s="477">
        <v>24</v>
      </c>
      <c r="C1076" s="586"/>
      <c r="D1076" s="587"/>
      <c r="E1076" s="586"/>
      <c r="F1076" s="473"/>
      <c r="G1076" s="608"/>
      <c r="H1076" s="475"/>
      <c r="I1076" s="613"/>
      <c r="J1076" s="614"/>
      <c r="K1076" s="614"/>
      <c r="L1076" s="649"/>
      <c r="M1076" s="644"/>
      <c r="N1076" s="505" t="str">
        <f>二年级BMI</f>
        <v/>
      </c>
      <c r="O1076" s="499" t="str">
        <f>二年级BMI等级</f>
        <v/>
      </c>
      <c r="P1076" s="500" t="str">
        <f>二年级BMI得分</f>
        <v/>
      </c>
      <c r="Q1076" s="515" t="str">
        <f>二年级肺活量得分</f>
        <v/>
      </c>
      <c r="R1076" s="512" t="str">
        <f>二年级等级</f>
        <v/>
      </c>
      <c r="S1076" s="516" t="str">
        <f>二年级50米跑得分</f>
        <v/>
      </c>
      <c r="T1076" s="517" t="str">
        <f>二年级等级</f>
        <v/>
      </c>
      <c r="U1076" s="516" t="str">
        <f>二年级坐位体前屈得分</f>
        <v/>
      </c>
      <c r="V1076" s="517" t="str">
        <f>二年级等级</f>
        <v/>
      </c>
      <c r="W1076" s="516" t="str">
        <f>二年级一分钟跳绳得分</f>
        <v/>
      </c>
      <c r="X1076" s="517" t="str">
        <f>二年级等级</f>
        <v/>
      </c>
      <c r="Y1076" s="515"/>
      <c r="Z1076" s="518"/>
      <c r="AA1076" s="533"/>
      <c r="AB1076" s="515"/>
      <c r="AC1076" s="533" t="str">
        <f>二年级跳绳附加分</f>
        <v/>
      </c>
      <c r="AD1076" s="534" t="str">
        <f>二年级标准分</f>
        <v/>
      </c>
      <c r="AE1076" s="534" t="str">
        <f>二年级总分</f>
        <v/>
      </c>
      <c r="AF1076" s="517" t="str">
        <f>二年级等级</f>
        <v/>
      </c>
    </row>
    <row r="1077" spans="1:32">
      <c r="A1077" s="476">
        <v>216</v>
      </c>
      <c r="B1077" s="477">
        <v>25</v>
      </c>
      <c r="C1077" s="586"/>
      <c r="D1077" s="587"/>
      <c r="E1077" s="586"/>
      <c r="F1077" s="473"/>
      <c r="G1077" s="608"/>
      <c r="H1077" s="475"/>
      <c r="I1077" s="613"/>
      <c r="J1077" s="614"/>
      <c r="K1077" s="614"/>
      <c r="L1077" s="649"/>
      <c r="M1077" s="644"/>
      <c r="N1077" s="505" t="str">
        <f>二年级BMI</f>
        <v/>
      </c>
      <c r="O1077" s="499" t="str">
        <f>二年级BMI等级</f>
        <v/>
      </c>
      <c r="P1077" s="500" t="str">
        <f>二年级BMI得分</f>
        <v/>
      </c>
      <c r="Q1077" s="515" t="str">
        <f>二年级肺活量得分</f>
        <v/>
      </c>
      <c r="R1077" s="512" t="str">
        <f>二年级等级</f>
        <v/>
      </c>
      <c r="S1077" s="516" t="str">
        <f>二年级50米跑得分</f>
        <v/>
      </c>
      <c r="T1077" s="517" t="str">
        <f>二年级等级</f>
        <v/>
      </c>
      <c r="U1077" s="516" t="str">
        <f>二年级坐位体前屈得分</f>
        <v/>
      </c>
      <c r="V1077" s="517" t="str">
        <f>二年级等级</f>
        <v/>
      </c>
      <c r="W1077" s="516" t="str">
        <f>二年级一分钟跳绳得分</f>
        <v/>
      </c>
      <c r="X1077" s="517" t="str">
        <f>二年级等级</f>
        <v/>
      </c>
      <c r="Y1077" s="515"/>
      <c r="Z1077" s="518"/>
      <c r="AA1077" s="533"/>
      <c r="AB1077" s="515"/>
      <c r="AC1077" s="533" t="str">
        <f>二年级跳绳附加分</f>
        <v/>
      </c>
      <c r="AD1077" s="534" t="str">
        <f>二年级标准分</f>
        <v/>
      </c>
      <c r="AE1077" s="534" t="str">
        <f>二年级总分</f>
        <v/>
      </c>
      <c r="AF1077" s="517" t="str">
        <f>二年级等级</f>
        <v/>
      </c>
    </row>
    <row r="1078" spans="1:32">
      <c r="A1078" s="476">
        <v>216</v>
      </c>
      <c r="B1078" s="477">
        <v>26</v>
      </c>
      <c r="C1078" s="586"/>
      <c r="D1078" s="587"/>
      <c r="E1078" s="586"/>
      <c r="F1078" s="473"/>
      <c r="G1078" s="608"/>
      <c r="H1078" s="475"/>
      <c r="I1078" s="613"/>
      <c r="J1078" s="614"/>
      <c r="K1078" s="614"/>
      <c r="L1078" s="649"/>
      <c r="M1078" s="644"/>
      <c r="N1078" s="505" t="str">
        <f>二年级BMI</f>
        <v/>
      </c>
      <c r="O1078" s="499" t="str">
        <f>二年级BMI等级</f>
        <v/>
      </c>
      <c r="P1078" s="500" t="str">
        <f>二年级BMI得分</f>
        <v/>
      </c>
      <c r="Q1078" s="515" t="str">
        <f>二年级肺活量得分</f>
        <v/>
      </c>
      <c r="R1078" s="512" t="str">
        <f>二年级等级</f>
        <v/>
      </c>
      <c r="S1078" s="516" t="str">
        <f>二年级50米跑得分</f>
        <v/>
      </c>
      <c r="T1078" s="517" t="str">
        <f>二年级等级</f>
        <v/>
      </c>
      <c r="U1078" s="516" t="str">
        <f>二年级坐位体前屈得分</f>
        <v/>
      </c>
      <c r="V1078" s="517" t="str">
        <f>二年级等级</f>
        <v/>
      </c>
      <c r="W1078" s="516" t="str">
        <f>二年级一分钟跳绳得分</f>
        <v/>
      </c>
      <c r="X1078" s="517" t="str">
        <f>二年级等级</f>
        <v/>
      </c>
      <c r="Y1078" s="515"/>
      <c r="Z1078" s="518"/>
      <c r="AA1078" s="533"/>
      <c r="AB1078" s="515"/>
      <c r="AC1078" s="533" t="str">
        <f>二年级跳绳附加分</f>
        <v/>
      </c>
      <c r="AD1078" s="534" t="str">
        <f>二年级标准分</f>
        <v/>
      </c>
      <c r="AE1078" s="534" t="str">
        <f>二年级总分</f>
        <v/>
      </c>
      <c r="AF1078" s="517" t="str">
        <f>二年级等级</f>
        <v/>
      </c>
    </row>
    <row r="1079" spans="1:32">
      <c r="A1079" s="476">
        <v>216</v>
      </c>
      <c r="B1079" s="477">
        <v>27</v>
      </c>
      <c r="C1079" s="586"/>
      <c r="D1079" s="587"/>
      <c r="E1079" s="586"/>
      <c r="F1079" s="473"/>
      <c r="G1079" s="608"/>
      <c r="H1079" s="475"/>
      <c r="I1079" s="613"/>
      <c r="J1079" s="614"/>
      <c r="K1079" s="614"/>
      <c r="L1079" s="649"/>
      <c r="M1079" s="644"/>
      <c r="N1079" s="505" t="str">
        <f>二年级BMI</f>
        <v/>
      </c>
      <c r="O1079" s="499" t="str">
        <f>二年级BMI等级</f>
        <v/>
      </c>
      <c r="P1079" s="500" t="str">
        <f>二年级BMI得分</f>
        <v/>
      </c>
      <c r="Q1079" s="515" t="str">
        <f>二年级肺活量得分</f>
        <v/>
      </c>
      <c r="R1079" s="512" t="str">
        <f>二年级等级</f>
        <v/>
      </c>
      <c r="S1079" s="516" t="str">
        <f>二年级50米跑得分</f>
        <v/>
      </c>
      <c r="T1079" s="517" t="str">
        <f>二年级等级</f>
        <v/>
      </c>
      <c r="U1079" s="516" t="str">
        <f>二年级坐位体前屈得分</f>
        <v/>
      </c>
      <c r="V1079" s="517" t="str">
        <f>二年级等级</f>
        <v/>
      </c>
      <c r="W1079" s="516" t="str">
        <f>二年级一分钟跳绳得分</f>
        <v/>
      </c>
      <c r="X1079" s="517" t="str">
        <f>二年级等级</f>
        <v/>
      </c>
      <c r="Y1079" s="515"/>
      <c r="Z1079" s="518"/>
      <c r="AA1079" s="533"/>
      <c r="AB1079" s="515"/>
      <c r="AC1079" s="533" t="str">
        <f>二年级跳绳附加分</f>
        <v/>
      </c>
      <c r="AD1079" s="534" t="str">
        <f>二年级标准分</f>
        <v/>
      </c>
      <c r="AE1079" s="534" t="str">
        <f>二年级总分</f>
        <v/>
      </c>
      <c r="AF1079" s="517" t="str">
        <f>二年级等级</f>
        <v/>
      </c>
    </row>
    <row r="1080" spans="1:32">
      <c r="A1080" s="476">
        <v>216</v>
      </c>
      <c r="B1080" s="477">
        <v>28</v>
      </c>
      <c r="C1080" s="586"/>
      <c r="D1080" s="587"/>
      <c r="E1080" s="586"/>
      <c r="F1080" s="625"/>
      <c r="G1080" s="608"/>
      <c r="H1080" s="475"/>
      <c r="I1080" s="613"/>
      <c r="J1080" s="614"/>
      <c r="K1080" s="614"/>
      <c r="L1080" s="649"/>
      <c r="M1080" s="644"/>
      <c r="N1080" s="505" t="str">
        <f>二年级BMI</f>
        <v/>
      </c>
      <c r="O1080" s="499" t="str">
        <f>二年级BMI等级</f>
        <v/>
      </c>
      <c r="P1080" s="500" t="str">
        <f>二年级BMI得分</f>
        <v/>
      </c>
      <c r="Q1080" s="515" t="str">
        <f>二年级肺活量得分</f>
        <v/>
      </c>
      <c r="R1080" s="512" t="str">
        <f>二年级等级</f>
        <v/>
      </c>
      <c r="S1080" s="516" t="str">
        <f>二年级50米跑得分</f>
        <v/>
      </c>
      <c r="T1080" s="517" t="str">
        <f>二年级等级</f>
        <v/>
      </c>
      <c r="U1080" s="516" t="str">
        <f>二年级坐位体前屈得分</f>
        <v/>
      </c>
      <c r="V1080" s="517" t="str">
        <f>二年级等级</f>
        <v/>
      </c>
      <c r="W1080" s="516" t="str">
        <f>二年级一分钟跳绳得分</f>
        <v/>
      </c>
      <c r="X1080" s="517" t="str">
        <f>二年级等级</f>
        <v/>
      </c>
      <c r="Y1080" s="515"/>
      <c r="Z1080" s="518"/>
      <c r="AA1080" s="533"/>
      <c r="AB1080" s="515"/>
      <c r="AC1080" s="533" t="str">
        <f>二年级跳绳附加分</f>
        <v/>
      </c>
      <c r="AD1080" s="534" t="str">
        <f>二年级标准分</f>
        <v/>
      </c>
      <c r="AE1080" s="534" t="str">
        <f>二年级总分</f>
        <v/>
      </c>
      <c r="AF1080" s="517" t="str">
        <f>二年级等级</f>
        <v/>
      </c>
    </row>
    <row r="1081" spans="1:32">
      <c r="A1081" s="476">
        <v>216</v>
      </c>
      <c r="B1081" s="477">
        <v>29</v>
      </c>
      <c r="C1081" s="586"/>
      <c r="D1081" s="587"/>
      <c r="E1081" s="586"/>
      <c r="F1081" s="625"/>
      <c r="G1081" s="608"/>
      <c r="H1081" s="475"/>
      <c r="I1081" s="613"/>
      <c r="J1081" s="614"/>
      <c r="K1081" s="614"/>
      <c r="L1081" s="649"/>
      <c r="M1081" s="644"/>
      <c r="N1081" s="505" t="str">
        <f>二年级BMI</f>
        <v/>
      </c>
      <c r="O1081" s="499" t="str">
        <f>二年级BMI等级</f>
        <v/>
      </c>
      <c r="P1081" s="500" t="str">
        <f>二年级BMI得分</f>
        <v/>
      </c>
      <c r="Q1081" s="515" t="str">
        <f>二年级肺活量得分</f>
        <v/>
      </c>
      <c r="R1081" s="512" t="str">
        <f>二年级等级</f>
        <v/>
      </c>
      <c r="S1081" s="516" t="str">
        <f>二年级50米跑得分</f>
        <v/>
      </c>
      <c r="T1081" s="517" t="str">
        <f>二年级等级</f>
        <v/>
      </c>
      <c r="U1081" s="516" t="str">
        <f>二年级坐位体前屈得分</f>
        <v/>
      </c>
      <c r="V1081" s="517" t="str">
        <f>二年级等级</f>
        <v/>
      </c>
      <c r="W1081" s="516" t="str">
        <f>二年级一分钟跳绳得分</f>
        <v/>
      </c>
      <c r="X1081" s="517" t="str">
        <f>二年级等级</f>
        <v/>
      </c>
      <c r="Y1081" s="515"/>
      <c r="Z1081" s="518"/>
      <c r="AA1081" s="533"/>
      <c r="AB1081" s="515"/>
      <c r="AC1081" s="533" t="str">
        <f>二年级跳绳附加分</f>
        <v/>
      </c>
      <c r="AD1081" s="534" t="str">
        <f>二年级标准分</f>
        <v/>
      </c>
      <c r="AE1081" s="534" t="str">
        <f>二年级总分</f>
        <v/>
      </c>
      <c r="AF1081" s="517" t="str">
        <f>二年级等级</f>
        <v/>
      </c>
    </row>
    <row r="1082" spans="1:32">
      <c r="A1082" s="476">
        <v>216</v>
      </c>
      <c r="B1082" s="477">
        <v>30</v>
      </c>
      <c r="C1082" s="586"/>
      <c r="D1082" s="587"/>
      <c r="E1082" s="586"/>
      <c r="F1082" s="625"/>
      <c r="G1082" s="608"/>
      <c r="H1082" s="475"/>
      <c r="I1082" s="613"/>
      <c r="J1082" s="614"/>
      <c r="K1082" s="614"/>
      <c r="L1082" s="649"/>
      <c r="M1082" s="644"/>
      <c r="N1082" s="505" t="str">
        <f>二年级BMI</f>
        <v/>
      </c>
      <c r="O1082" s="499" t="str">
        <f>二年级BMI等级</f>
        <v/>
      </c>
      <c r="P1082" s="500" t="str">
        <f>二年级BMI得分</f>
        <v/>
      </c>
      <c r="Q1082" s="515" t="str">
        <f>二年级肺活量得分</f>
        <v/>
      </c>
      <c r="R1082" s="512" t="str">
        <f>二年级等级</f>
        <v/>
      </c>
      <c r="S1082" s="516" t="str">
        <f>二年级50米跑得分</f>
        <v/>
      </c>
      <c r="T1082" s="517" t="str">
        <f>二年级等级</f>
        <v/>
      </c>
      <c r="U1082" s="516" t="str">
        <f>二年级坐位体前屈得分</f>
        <v/>
      </c>
      <c r="V1082" s="517" t="str">
        <f>二年级等级</f>
        <v/>
      </c>
      <c r="W1082" s="516" t="str">
        <f>二年级一分钟跳绳得分</f>
        <v/>
      </c>
      <c r="X1082" s="517" t="str">
        <f>二年级等级</f>
        <v/>
      </c>
      <c r="Y1082" s="515"/>
      <c r="Z1082" s="518"/>
      <c r="AA1082" s="533"/>
      <c r="AB1082" s="515"/>
      <c r="AC1082" s="533" t="str">
        <f>二年级跳绳附加分</f>
        <v/>
      </c>
      <c r="AD1082" s="534" t="str">
        <f>二年级标准分</f>
        <v/>
      </c>
      <c r="AE1082" s="534" t="str">
        <f>二年级总分</f>
        <v/>
      </c>
      <c r="AF1082" s="517" t="str">
        <f>二年级等级</f>
        <v/>
      </c>
    </row>
    <row r="1083" spans="1:32">
      <c r="A1083" s="476">
        <v>216</v>
      </c>
      <c r="B1083" s="477">
        <v>31</v>
      </c>
      <c r="C1083" s="586"/>
      <c r="D1083" s="587"/>
      <c r="E1083" s="586"/>
      <c r="F1083" s="625"/>
      <c r="G1083" s="608"/>
      <c r="H1083" s="475"/>
      <c r="I1083" s="613"/>
      <c r="J1083" s="614"/>
      <c r="K1083" s="614"/>
      <c r="L1083" s="649"/>
      <c r="M1083" s="644"/>
      <c r="N1083" s="505" t="str">
        <f>二年级BMI</f>
        <v/>
      </c>
      <c r="O1083" s="499" t="str">
        <f>二年级BMI等级</f>
        <v/>
      </c>
      <c r="P1083" s="500" t="str">
        <f>二年级BMI得分</f>
        <v/>
      </c>
      <c r="Q1083" s="515" t="str">
        <f>二年级肺活量得分</f>
        <v/>
      </c>
      <c r="R1083" s="512" t="str">
        <f>二年级等级</f>
        <v/>
      </c>
      <c r="S1083" s="516" t="str">
        <f>二年级50米跑得分</f>
        <v/>
      </c>
      <c r="T1083" s="517" t="str">
        <f>二年级等级</f>
        <v/>
      </c>
      <c r="U1083" s="516" t="str">
        <f>二年级坐位体前屈得分</f>
        <v/>
      </c>
      <c r="V1083" s="517" t="str">
        <f>二年级等级</f>
        <v/>
      </c>
      <c r="W1083" s="516" t="str">
        <f>二年级一分钟跳绳得分</f>
        <v/>
      </c>
      <c r="X1083" s="517" t="str">
        <f>二年级等级</f>
        <v/>
      </c>
      <c r="Y1083" s="515"/>
      <c r="Z1083" s="518"/>
      <c r="AA1083" s="533"/>
      <c r="AB1083" s="515"/>
      <c r="AC1083" s="533" t="str">
        <f>二年级跳绳附加分</f>
        <v/>
      </c>
      <c r="AD1083" s="534" t="str">
        <f>二年级标准分</f>
        <v/>
      </c>
      <c r="AE1083" s="534" t="str">
        <f>二年级总分</f>
        <v/>
      </c>
      <c r="AF1083" s="517" t="str">
        <f>二年级等级</f>
        <v/>
      </c>
    </row>
    <row r="1084" spans="1:32">
      <c r="A1084" s="476">
        <v>216</v>
      </c>
      <c r="B1084" s="477">
        <v>32</v>
      </c>
      <c r="C1084" s="586"/>
      <c r="D1084" s="587"/>
      <c r="E1084" s="586"/>
      <c r="F1084" s="625"/>
      <c r="G1084" s="608"/>
      <c r="H1084" s="475"/>
      <c r="I1084" s="613"/>
      <c r="J1084" s="614"/>
      <c r="K1084" s="614"/>
      <c r="L1084" s="649"/>
      <c r="M1084" s="644"/>
      <c r="N1084" s="505" t="str">
        <f>二年级BMI</f>
        <v/>
      </c>
      <c r="O1084" s="499" t="str">
        <f>二年级BMI等级</f>
        <v/>
      </c>
      <c r="P1084" s="500" t="str">
        <f>二年级BMI得分</f>
        <v/>
      </c>
      <c r="Q1084" s="515" t="str">
        <f>二年级肺活量得分</f>
        <v/>
      </c>
      <c r="R1084" s="512" t="str">
        <f>二年级等级</f>
        <v/>
      </c>
      <c r="S1084" s="516" t="str">
        <f>二年级50米跑得分</f>
        <v/>
      </c>
      <c r="T1084" s="517" t="str">
        <f>二年级等级</f>
        <v/>
      </c>
      <c r="U1084" s="516" t="str">
        <f>二年级坐位体前屈得分</f>
        <v/>
      </c>
      <c r="V1084" s="517" t="str">
        <f>二年级等级</f>
        <v/>
      </c>
      <c r="W1084" s="516" t="str">
        <f>二年级一分钟跳绳得分</f>
        <v/>
      </c>
      <c r="X1084" s="517" t="str">
        <f>二年级等级</f>
        <v/>
      </c>
      <c r="Y1084" s="515"/>
      <c r="Z1084" s="518"/>
      <c r="AA1084" s="533"/>
      <c r="AB1084" s="515"/>
      <c r="AC1084" s="533" t="str">
        <f>二年级跳绳附加分</f>
        <v/>
      </c>
      <c r="AD1084" s="534" t="str">
        <f>二年级标准分</f>
        <v/>
      </c>
      <c r="AE1084" s="534" t="str">
        <f>二年级总分</f>
        <v/>
      </c>
      <c r="AF1084" s="517" t="str">
        <f>二年级等级</f>
        <v/>
      </c>
    </row>
    <row r="1085" spans="1:32">
      <c r="A1085" s="476">
        <v>216</v>
      </c>
      <c r="B1085" s="477">
        <v>33</v>
      </c>
      <c r="C1085" s="586"/>
      <c r="D1085" s="587"/>
      <c r="E1085" s="586"/>
      <c r="F1085" s="625"/>
      <c r="G1085" s="608"/>
      <c r="H1085" s="475"/>
      <c r="I1085" s="613"/>
      <c r="J1085" s="614"/>
      <c r="K1085" s="614"/>
      <c r="L1085" s="649"/>
      <c r="M1085" s="644"/>
      <c r="N1085" s="505" t="str">
        <f>二年级BMI</f>
        <v/>
      </c>
      <c r="O1085" s="499" t="str">
        <f>二年级BMI等级</f>
        <v/>
      </c>
      <c r="P1085" s="500" t="str">
        <f>二年级BMI得分</f>
        <v/>
      </c>
      <c r="Q1085" s="515" t="str">
        <f>二年级肺活量得分</f>
        <v/>
      </c>
      <c r="R1085" s="512" t="str">
        <f>二年级等级</f>
        <v/>
      </c>
      <c r="S1085" s="516" t="str">
        <f>二年级50米跑得分</f>
        <v/>
      </c>
      <c r="T1085" s="517" t="str">
        <f>二年级等级</f>
        <v/>
      </c>
      <c r="U1085" s="516" t="str">
        <f>二年级坐位体前屈得分</f>
        <v/>
      </c>
      <c r="V1085" s="517" t="str">
        <f>二年级等级</f>
        <v/>
      </c>
      <c r="W1085" s="516" t="str">
        <f>二年级一分钟跳绳得分</f>
        <v/>
      </c>
      <c r="X1085" s="517" t="str">
        <f>二年级等级</f>
        <v/>
      </c>
      <c r="Y1085" s="515"/>
      <c r="Z1085" s="518"/>
      <c r="AA1085" s="533"/>
      <c r="AB1085" s="515"/>
      <c r="AC1085" s="533" t="str">
        <f>二年级跳绳附加分</f>
        <v/>
      </c>
      <c r="AD1085" s="534" t="str">
        <f>二年级标准分</f>
        <v/>
      </c>
      <c r="AE1085" s="534" t="str">
        <f>二年级总分</f>
        <v/>
      </c>
      <c r="AF1085" s="517" t="str">
        <f>二年级等级</f>
        <v/>
      </c>
    </row>
    <row r="1086" spans="1:32">
      <c r="A1086" s="476">
        <v>216</v>
      </c>
      <c r="B1086" s="477">
        <v>34</v>
      </c>
      <c r="C1086" s="586"/>
      <c r="D1086" s="587"/>
      <c r="E1086" s="586"/>
      <c r="F1086" s="625"/>
      <c r="G1086" s="608"/>
      <c r="H1086" s="475"/>
      <c r="I1086" s="613"/>
      <c r="J1086" s="614"/>
      <c r="K1086" s="614"/>
      <c r="L1086" s="649"/>
      <c r="M1086" s="644"/>
      <c r="N1086" s="505" t="str">
        <f>二年级BMI</f>
        <v/>
      </c>
      <c r="O1086" s="499" t="str">
        <f>二年级BMI等级</f>
        <v/>
      </c>
      <c r="P1086" s="500" t="str">
        <f>二年级BMI得分</f>
        <v/>
      </c>
      <c r="Q1086" s="515" t="str">
        <f>二年级肺活量得分</f>
        <v/>
      </c>
      <c r="R1086" s="512" t="str">
        <f>二年级等级</f>
        <v/>
      </c>
      <c r="S1086" s="516" t="str">
        <f>二年级50米跑得分</f>
        <v/>
      </c>
      <c r="T1086" s="517" t="str">
        <f>二年级等级</f>
        <v/>
      </c>
      <c r="U1086" s="516" t="str">
        <f>二年级坐位体前屈得分</f>
        <v/>
      </c>
      <c r="V1086" s="517" t="str">
        <f>二年级等级</f>
        <v/>
      </c>
      <c r="W1086" s="516" t="str">
        <f>二年级一分钟跳绳得分</f>
        <v/>
      </c>
      <c r="X1086" s="517" t="str">
        <f>二年级等级</f>
        <v/>
      </c>
      <c r="Y1086" s="515"/>
      <c r="Z1086" s="518"/>
      <c r="AA1086" s="533"/>
      <c r="AB1086" s="515"/>
      <c r="AC1086" s="533" t="str">
        <f>二年级跳绳附加分</f>
        <v/>
      </c>
      <c r="AD1086" s="534" t="str">
        <f>二年级标准分</f>
        <v/>
      </c>
      <c r="AE1086" s="534" t="str">
        <f>二年级总分</f>
        <v/>
      </c>
      <c r="AF1086" s="517" t="str">
        <f>二年级等级</f>
        <v/>
      </c>
    </row>
    <row r="1087" spans="1:32">
      <c r="A1087" s="476">
        <v>216</v>
      </c>
      <c r="B1087" s="477">
        <v>35</v>
      </c>
      <c r="C1087" s="586"/>
      <c r="D1087" s="587"/>
      <c r="E1087" s="586"/>
      <c r="F1087" s="625"/>
      <c r="G1087" s="608"/>
      <c r="H1087" s="475"/>
      <c r="I1087" s="613"/>
      <c r="J1087" s="614"/>
      <c r="K1087" s="614"/>
      <c r="L1087" s="649"/>
      <c r="M1087" s="644"/>
      <c r="N1087" s="505" t="str">
        <f>二年级BMI</f>
        <v/>
      </c>
      <c r="O1087" s="499" t="str">
        <f>二年级BMI等级</f>
        <v/>
      </c>
      <c r="P1087" s="500" t="str">
        <f>二年级BMI得分</f>
        <v/>
      </c>
      <c r="Q1087" s="515" t="str">
        <f>二年级肺活量得分</f>
        <v/>
      </c>
      <c r="R1087" s="512" t="str">
        <f>二年级等级</f>
        <v/>
      </c>
      <c r="S1087" s="516" t="str">
        <f>二年级50米跑得分</f>
        <v/>
      </c>
      <c r="T1087" s="517" t="str">
        <f>二年级等级</f>
        <v/>
      </c>
      <c r="U1087" s="516" t="str">
        <f>二年级坐位体前屈得分</f>
        <v/>
      </c>
      <c r="V1087" s="517" t="str">
        <f>二年级等级</f>
        <v/>
      </c>
      <c r="W1087" s="516" t="str">
        <f>二年级一分钟跳绳得分</f>
        <v/>
      </c>
      <c r="X1087" s="517" t="str">
        <f>二年级等级</f>
        <v/>
      </c>
      <c r="Y1087" s="515"/>
      <c r="Z1087" s="518"/>
      <c r="AA1087" s="533"/>
      <c r="AB1087" s="515"/>
      <c r="AC1087" s="533" t="str">
        <f>二年级跳绳附加分</f>
        <v/>
      </c>
      <c r="AD1087" s="534" t="str">
        <f>二年级标准分</f>
        <v/>
      </c>
      <c r="AE1087" s="534" t="str">
        <f>二年级总分</f>
        <v/>
      </c>
      <c r="AF1087" s="517" t="str">
        <f>二年级等级</f>
        <v/>
      </c>
    </row>
    <row r="1088" spans="1:32">
      <c r="A1088" s="476">
        <v>216</v>
      </c>
      <c r="B1088" s="477">
        <v>36</v>
      </c>
      <c r="C1088" s="586"/>
      <c r="D1088" s="587"/>
      <c r="E1088" s="586"/>
      <c r="F1088" s="473"/>
      <c r="G1088" s="608"/>
      <c r="H1088" s="475"/>
      <c r="I1088" s="613"/>
      <c r="J1088" s="614"/>
      <c r="K1088" s="614"/>
      <c r="L1088" s="649"/>
      <c r="M1088" s="644"/>
      <c r="N1088" s="505" t="str">
        <f>二年级BMI</f>
        <v/>
      </c>
      <c r="O1088" s="499" t="str">
        <f>二年级BMI等级</f>
        <v/>
      </c>
      <c r="P1088" s="500" t="str">
        <f>二年级BMI得分</f>
        <v/>
      </c>
      <c r="Q1088" s="515" t="str">
        <f>二年级肺活量得分</f>
        <v/>
      </c>
      <c r="R1088" s="512" t="str">
        <f>二年级等级</f>
        <v/>
      </c>
      <c r="S1088" s="516" t="str">
        <f>二年级50米跑得分</f>
        <v/>
      </c>
      <c r="T1088" s="517" t="str">
        <f>二年级等级</f>
        <v/>
      </c>
      <c r="U1088" s="516" t="str">
        <f>二年级坐位体前屈得分</f>
        <v/>
      </c>
      <c r="V1088" s="517" t="str">
        <f>二年级等级</f>
        <v/>
      </c>
      <c r="W1088" s="516" t="str">
        <f>二年级一分钟跳绳得分</f>
        <v/>
      </c>
      <c r="X1088" s="517" t="str">
        <f>二年级等级</f>
        <v/>
      </c>
      <c r="Y1088" s="515"/>
      <c r="Z1088" s="518"/>
      <c r="AA1088" s="533"/>
      <c r="AB1088" s="515"/>
      <c r="AC1088" s="533" t="str">
        <f>二年级跳绳附加分</f>
        <v/>
      </c>
      <c r="AD1088" s="534" t="str">
        <f>二年级标准分</f>
        <v/>
      </c>
      <c r="AE1088" s="534" t="str">
        <f>二年级总分</f>
        <v/>
      </c>
      <c r="AF1088" s="517" t="str">
        <f>二年级等级</f>
        <v/>
      </c>
    </row>
    <row r="1089" spans="1:32">
      <c r="A1089" s="476">
        <v>216</v>
      </c>
      <c r="B1089" s="477">
        <v>37</v>
      </c>
      <c r="C1089" s="586"/>
      <c r="D1089" s="587"/>
      <c r="E1089" s="586"/>
      <c r="F1089" s="473"/>
      <c r="G1089" s="608"/>
      <c r="H1089" s="475"/>
      <c r="I1089" s="613"/>
      <c r="J1089" s="614"/>
      <c r="K1089" s="614"/>
      <c r="L1089" s="649"/>
      <c r="M1089" s="644"/>
      <c r="N1089" s="505" t="str">
        <f>二年级BMI</f>
        <v/>
      </c>
      <c r="O1089" s="499" t="str">
        <f>二年级BMI等级</f>
        <v/>
      </c>
      <c r="P1089" s="500" t="str">
        <f>二年级BMI得分</f>
        <v/>
      </c>
      <c r="Q1089" s="515" t="str">
        <f>二年级肺活量得分</f>
        <v/>
      </c>
      <c r="R1089" s="512" t="str">
        <f>二年级等级</f>
        <v/>
      </c>
      <c r="S1089" s="516" t="str">
        <f>二年级50米跑得分</f>
        <v/>
      </c>
      <c r="T1089" s="517" t="str">
        <f>二年级等级</f>
        <v/>
      </c>
      <c r="U1089" s="516" t="str">
        <f>二年级坐位体前屈得分</f>
        <v/>
      </c>
      <c r="V1089" s="517" t="str">
        <f>二年级等级</f>
        <v/>
      </c>
      <c r="W1089" s="516" t="str">
        <f>二年级一分钟跳绳得分</f>
        <v/>
      </c>
      <c r="X1089" s="517" t="str">
        <f>二年级等级</f>
        <v/>
      </c>
      <c r="Y1089" s="515"/>
      <c r="Z1089" s="518"/>
      <c r="AA1089" s="533"/>
      <c r="AB1089" s="515"/>
      <c r="AC1089" s="533" t="str">
        <f>二年级跳绳附加分</f>
        <v/>
      </c>
      <c r="AD1089" s="534" t="str">
        <f>二年级标准分</f>
        <v/>
      </c>
      <c r="AE1089" s="534" t="str">
        <f>二年级总分</f>
        <v/>
      </c>
      <c r="AF1089" s="517" t="str">
        <f>二年级等级</f>
        <v/>
      </c>
    </row>
    <row r="1090" spans="1:32">
      <c r="A1090" s="476">
        <v>216</v>
      </c>
      <c r="B1090" s="477">
        <v>38</v>
      </c>
      <c r="C1090" s="586"/>
      <c r="D1090" s="587"/>
      <c r="E1090" s="586"/>
      <c r="F1090" s="473"/>
      <c r="G1090" s="608"/>
      <c r="H1090" s="475"/>
      <c r="I1090" s="613"/>
      <c r="J1090" s="614"/>
      <c r="K1090" s="614"/>
      <c r="L1090" s="649"/>
      <c r="M1090" s="644"/>
      <c r="N1090" s="505" t="str">
        <f>二年级BMI</f>
        <v/>
      </c>
      <c r="O1090" s="499" t="str">
        <f>二年级BMI等级</f>
        <v/>
      </c>
      <c r="P1090" s="500" t="str">
        <f>二年级BMI得分</f>
        <v/>
      </c>
      <c r="Q1090" s="515" t="str">
        <f>二年级肺活量得分</f>
        <v/>
      </c>
      <c r="R1090" s="512" t="str">
        <f>二年级等级</f>
        <v/>
      </c>
      <c r="S1090" s="516" t="str">
        <f>二年级50米跑得分</f>
        <v/>
      </c>
      <c r="T1090" s="517" t="str">
        <f>二年级等级</f>
        <v/>
      </c>
      <c r="U1090" s="516" t="str">
        <f>二年级坐位体前屈得分</f>
        <v/>
      </c>
      <c r="V1090" s="517" t="str">
        <f>二年级等级</f>
        <v/>
      </c>
      <c r="W1090" s="516" t="str">
        <f>二年级一分钟跳绳得分</f>
        <v/>
      </c>
      <c r="X1090" s="517" t="str">
        <f>二年级等级</f>
        <v/>
      </c>
      <c r="Y1090" s="515"/>
      <c r="Z1090" s="518"/>
      <c r="AA1090" s="533"/>
      <c r="AB1090" s="515"/>
      <c r="AC1090" s="533" t="str">
        <f>二年级跳绳附加分</f>
        <v/>
      </c>
      <c r="AD1090" s="534" t="str">
        <f>二年级标准分</f>
        <v/>
      </c>
      <c r="AE1090" s="534" t="str">
        <f>二年级总分</f>
        <v/>
      </c>
      <c r="AF1090" s="517" t="str">
        <f>二年级等级</f>
        <v/>
      </c>
    </row>
    <row r="1091" spans="1:32">
      <c r="A1091" s="476">
        <v>216</v>
      </c>
      <c r="B1091" s="477">
        <v>39</v>
      </c>
      <c r="C1091" s="586"/>
      <c r="D1091" s="587"/>
      <c r="E1091" s="586"/>
      <c r="F1091" s="473"/>
      <c r="G1091" s="608"/>
      <c r="H1091" s="475"/>
      <c r="I1091" s="613"/>
      <c r="J1091" s="614"/>
      <c r="K1091" s="614"/>
      <c r="L1091" s="649"/>
      <c r="M1091" s="644"/>
      <c r="N1091" s="505" t="str">
        <f>二年级BMI</f>
        <v/>
      </c>
      <c r="O1091" s="499" t="str">
        <f>二年级BMI等级</f>
        <v/>
      </c>
      <c r="P1091" s="500" t="str">
        <f>二年级BMI得分</f>
        <v/>
      </c>
      <c r="Q1091" s="515" t="str">
        <f>二年级肺活量得分</f>
        <v/>
      </c>
      <c r="R1091" s="512" t="str">
        <f>二年级等级</f>
        <v/>
      </c>
      <c r="S1091" s="516" t="str">
        <f>二年级50米跑得分</f>
        <v/>
      </c>
      <c r="T1091" s="517" t="str">
        <f>二年级等级</f>
        <v/>
      </c>
      <c r="U1091" s="516" t="str">
        <f>二年级坐位体前屈得分</f>
        <v/>
      </c>
      <c r="V1091" s="517" t="str">
        <f>二年级等级</f>
        <v/>
      </c>
      <c r="W1091" s="516" t="str">
        <f>二年级一分钟跳绳得分</f>
        <v/>
      </c>
      <c r="X1091" s="517" t="str">
        <f>二年级等级</f>
        <v/>
      </c>
      <c r="Y1091" s="515"/>
      <c r="Z1091" s="518"/>
      <c r="AA1091" s="533"/>
      <c r="AB1091" s="515"/>
      <c r="AC1091" s="533" t="str">
        <f>二年级跳绳附加分</f>
        <v/>
      </c>
      <c r="AD1091" s="534" t="str">
        <f>二年级标准分</f>
        <v/>
      </c>
      <c r="AE1091" s="534" t="str">
        <f>二年级总分</f>
        <v/>
      </c>
      <c r="AF1091" s="517" t="str">
        <f>二年级等级</f>
        <v/>
      </c>
    </row>
    <row r="1092" spans="1:32">
      <c r="A1092" s="476">
        <v>216</v>
      </c>
      <c r="B1092" s="477">
        <v>40</v>
      </c>
      <c r="C1092" s="586"/>
      <c r="D1092" s="587"/>
      <c r="E1092" s="586"/>
      <c r="F1092" s="473"/>
      <c r="G1092" s="608"/>
      <c r="H1092" s="475"/>
      <c r="I1092" s="613"/>
      <c r="J1092" s="614"/>
      <c r="K1092" s="614"/>
      <c r="L1092" s="649"/>
      <c r="M1092" s="644"/>
      <c r="N1092" s="505" t="str">
        <f>二年级BMI</f>
        <v/>
      </c>
      <c r="O1092" s="499" t="str">
        <f>二年级BMI等级</f>
        <v/>
      </c>
      <c r="P1092" s="500" t="str">
        <f>二年级BMI得分</f>
        <v/>
      </c>
      <c r="Q1092" s="515" t="str">
        <f>二年级肺活量得分</f>
        <v/>
      </c>
      <c r="R1092" s="512" t="str">
        <f>二年级等级</f>
        <v/>
      </c>
      <c r="S1092" s="516" t="str">
        <f>二年级50米跑得分</f>
        <v/>
      </c>
      <c r="T1092" s="517" t="str">
        <f>二年级等级</f>
        <v/>
      </c>
      <c r="U1092" s="516" t="str">
        <f>二年级坐位体前屈得分</f>
        <v/>
      </c>
      <c r="V1092" s="517" t="str">
        <f>二年级等级</f>
        <v/>
      </c>
      <c r="W1092" s="516" t="str">
        <f>二年级一分钟跳绳得分</f>
        <v/>
      </c>
      <c r="X1092" s="517" t="str">
        <f>二年级等级</f>
        <v/>
      </c>
      <c r="Y1092" s="515"/>
      <c r="Z1092" s="518"/>
      <c r="AA1092" s="533"/>
      <c r="AB1092" s="515"/>
      <c r="AC1092" s="533" t="str">
        <f>二年级跳绳附加分</f>
        <v/>
      </c>
      <c r="AD1092" s="534" t="str">
        <f>二年级标准分</f>
        <v/>
      </c>
      <c r="AE1092" s="534" t="str">
        <f>二年级总分</f>
        <v/>
      </c>
      <c r="AF1092" s="517" t="str">
        <f>二年级等级</f>
        <v/>
      </c>
    </row>
    <row r="1093" spans="1:32">
      <c r="A1093" s="476">
        <v>216</v>
      </c>
      <c r="B1093" s="477">
        <v>41</v>
      </c>
      <c r="C1093" s="586"/>
      <c r="D1093" s="587"/>
      <c r="E1093" s="586"/>
      <c r="F1093" s="473"/>
      <c r="G1093" s="608"/>
      <c r="H1093" s="475"/>
      <c r="I1093" s="613"/>
      <c r="J1093" s="614"/>
      <c r="K1093" s="614"/>
      <c r="L1093" s="649"/>
      <c r="M1093" s="644"/>
      <c r="N1093" s="505" t="str">
        <f>二年级BMI</f>
        <v/>
      </c>
      <c r="O1093" s="499" t="str">
        <f>二年级BMI等级</f>
        <v/>
      </c>
      <c r="P1093" s="500" t="str">
        <f>二年级BMI得分</f>
        <v/>
      </c>
      <c r="Q1093" s="515" t="str">
        <f>二年级肺活量得分</f>
        <v/>
      </c>
      <c r="R1093" s="512" t="str">
        <f>二年级等级</f>
        <v/>
      </c>
      <c r="S1093" s="516" t="str">
        <f>二年级50米跑得分</f>
        <v/>
      </c>
      <c r="T1093" s="517" t="str">
        <f>二年级等级</f>
        <v/>
      </c>
      <c r="U1093" s="516" t="str">
        <f>二年级坐位体前屈得分</f>
        <v/>
      </c>
      <c r="V1093" s="517" t="str">
        <f>二年级等级</f>
        <v/>
      </c>
      <c r="W1093" s="516" t="str">
        <f>二年级一分钟跳绳得分</f>
        <v/>
      </c>
      <c r="X1093" s="517" t="str">
        <f>二年级等级</f>
        <v/>
      </c>
      <c r="Y1093" s="515"/>
      <c r="Z1093" s="518"/>
      <c r="AA1093" s="533"/>
      <c r="AB1093" s="515"/>
      <c r="AC1093" s="533" t="str">
        <f>二年级跳绳附加分</f>
        <v/>
      </c>
      <c r="AD1093" s="534" t="str">
        <f>二年级标准分</f>
        <v/>
      </c>
      <c r="AE1093" s="534" t="str">
        <f>二年级总分</f>
        <v/>
      </c>
      <c r="AF1093" s="517" t="str">
        <f>二年级等级</f>
        <v/>
      </c>
    </row>
    <row r="1094" spans="1:32">
      <c r="A1094" s="476">
        <v>216</v>
      </c>
      <c r="B1094" s="477">
        <v>42</v>
      </c>
      <c r="C1094" s="586"/>
      <c r="D1094" s="587"/>
      <c r="E1094" s="586"/>
      <c r="F1094" s="473"/>
      <c r="G1094" s="608"/>
      <c r="H1094" s="475"/>
      <c r="I1094" s="613"/>
      <c r="J1094" s="614"/>
      <c r="K1094" s="614"/>
      <c r="L1094" s="649"/>
      <c r="M1094" s="644"/>
      <c r="N1094" s="505" t="str">
        <f>二年级BMI</f>
        <v/>
      </c>
      <c r="O1094" s="499" t="str">
        <f>二年级BMI等级</f>
        <v/>
      </c>
      <c r="P1094" s="500" t="str">
        <f>二年级BMI得分</f>
        <v/>
      </c>
      <c r="Q1094" s="515" t="str">
        <f>二年级肺活量得分</f>
        <v/>
      </c>
      <c r="R1094" s="512" t="str">
        <f>二年级等级</f>
        <v/>
      </c>
      <c r="S1094" s="516" t="str">
        <f>二年级50米跑得分</f>
        <v/>
      </c>
      <c r="T1094" s="517" t="str">
        <f>二年级等级</f>
        <v/>
      </c>
      <c r="U1094" s="516" t="str">
        <f>二年级坐位体前屈得分</f>
        <v/>
      </c>
      <c r="V1094" s="517" t="str">
        <f>二年级等级</f>
        <v/>
      </c>
      <c r="W1094" s="516" t="str">
        <f>二年级一分钟跳绳得分</f>
        <v/>
      </c>
      <c r="X1094" s="517" t="str">
        <f>二年级等级</f>
        <v/>
      </c>
      <c r="Y1094" s="515"/>
      <c r="Z1094" s="518"/>
      <c r="AA1094" s="533"/>
      <c r="AB1094" s="515"/>
      <c r="AC1094" s="533" t="str">
        <f>二年级跳绳附加分</f>
        <v/>
      </c>
      <c r="AD1094" s="534" t="str">
        <f>二年级标准分</f>
        <v/>
      </c>
      <c r="AE1094" s="534" t="str">
        <f>二年级总分</f>
        <v/>
      </c>
      <c r="AF1094" s="517" t="str">
        <f>二年级等级</f>
        <v/>
      </c>
    </row>
    <row r="1095" spans="1:32">
      <c r="A1095" s="476">
        <v>216</v>
      </c>
      <c r="B1095" s="477">
        <v>43</v>
      </c>
      <c r="C1095" s="586"/>
      <c r="D1095" s="587"/>
      <c r="E1095" s="586"/>
      <c r="F1095" s="473"/>
      <c r="G1095" s="608"/>
      <c r="H1095" s="475"/>
      <c r="I1095" s="613"/>
      <c r="J1095" s="614"/>
      <c r="K1095" s="614"/>
      <c r="L1095" s="649"/>
      <c r="M1095" s="644"/>
      <c r="N1095" s="505" t="str">
        <f>二年级BMI</f>
        <v/>
      </c>
      <c r="O1095" s="499" t="str">
        <f>二年级BMI等级</f>
        <v/>
      </c>
      <c r="P1095" s="500" t="str">
        <f>二年级BMI得分</f>
        <v/>
      </c>
      <c r="Q1095" s="515" t="str">
        <f>二年级肺活量得分</f>
        <v/>
      </c>
      <c r="R1095" s="512" t="str">
        <f>二年级等级</f>
        <v/>
      </c>
      <c r="S1095" s="516" t="str">
        <f>二年级50米跑得分</f>
        <v/>
      </c>
      <c r="T1095" s="517" t="str">
        <f>二年级等级</f>
        <v/>
      </c>
      <c r="U1095" s="516" t="str">
        <f>二年级坐位体前屈得分</f>
        <v/>
      </c>
      <c r="V1095" s="517" t="str">
        <f>二年级等级</f>
        <v/>
      </c>
      <c r="W1095" s="516" t="str">
        <f>二年级一分钟跳绳得分</f>
        <v/>
      </c>
      <c r="X1095" s="517" t="str">
        <f>二年级等级</f>
        <v/>
      </c>
      <c r="Y1095" s="515"/>
      <c r="Z1095" s="518"/>
      <c r="AA1095" s="533"/>
      <c r="AB1095" s="515"/>
      <c r="AC1095" s="533" t="str">
        <f>二年级跳绳附加分</f>
        <v/>
      </c>
      <c r="AD1095" s="534" t="str">
        <f>二年级标准分</f>
        <v/>
      </c>
      <c r="AE1095" s="534" t="str">
        <f>二年级总分</f>
        <v/>
      </c>
      <c r="AF1095" s="517" t="str">
        <f>二年级等级</f>
        <v/>
      </c>
    </row>
    <row r="1096" spans="1:32">
      <c r="A1096" s="476">
        <v>216</v>
      </c>
      <c r="B1096" s="477">
        <v>44</v>
      </c>
      <c r="C1096" s="586"/>
      <c r="D1096" s="587"/>
      <c r="E1096" s="586"/>
      <c r="F1096" s="473"/>
      <c r="G1096" s="608"/>
      <c r="H1096" s="475"/>
      <c r="I1096" s="613"/>
      <c r="J1096" s="614"/>
      <c r="K1096" s="614"/>
      <c r="L1096" s="649"/>
      <c r="M1096" s="644"/>
      <c r="N1096" s="505" t="str">
        <f>二年级BMI</f>
        <v/>
      </c>
      <c r="O1096" s="499" t="str">
        <f>二年级BMI等级</f>
        <v/>
      </c>
      <c r="P1096" s="500" t="str">
        <f>二年级BMI得分</f>
        <v/>
      </c>
      <c r="Q1096" s="515" t="str">
        <f>二年级肺活量得分</f>
        <v/>
      </c>
      <c r="R1096" s="512" t="str">
        <f>二年级等级</f>
        <v/>
      </c>
      <c r="S1096" s="516" t="str">
        <f>二年级50米跑得分</f>
        <v/>
      </c>
      <c r="T1096" s="517" t="str">
        <f>二年级等级</f>
        <v/>
      </c>
      <c r="U1096" s="516" t="str">
        <f>二年级坐位体前屈得分</f>
        <v/>
      </c>
      <c r="V1096" s="517" t="str">
        <f>二年级等级</f>
        <v/>
      </c>
      <c r="W1096" s="516" t="str">
        <f>二年级一分钟跳绳得分</f>
        <v/>
      </c>
      <c r="X1096" s="517" t="str">
        <f>二年级等级</f>
        <v/>
      </c>
      <c r="Y1096" s="515"/>
      <c r="Z1096" s="518"/>
      <c r="AA1096" s="533"/>
      <c r="AB1096" s="515"/>
      <c r="AC1096" s="533" t="str">
        <f>二年级跳绳附加分</f>
        <v/>
      </c>
      <c r="AD1096" s="534" t="str">
        <f>二年级标准分</f>
        <v/>
      </c>
      <c r="AE1096" s="534" t="str">
        <f>二年级总分</f>
        <v/>
      </c>
      <c r="AF1096" s="517" t="str">
        <f>二年级等级</f>
        <v/>
      </c>
    </row>
    <row r="1097" spans="1:32">
      <c r="A1097" s="476">
        <v>216</v>
      </c>
      <c r="B1097" s="477">
        <v>45</v>
      </c>
      <c r="C1097" s="586"/>
      <c r="D1097" s="587"/>
      <c r="E1097" s="586"/>
      <c r="F1097" s="473"/>
      <c r="G1097" s="608"/>
      <c r="H1097" s="475"/>
      <c r="I1097" s="613"/>
      <c r="J1097" s="614"/>
      <c r="K1097" s="614"/>
      <c r="L1097" s="649"/>
      <c r="M1097" s="644"/>
      <c r="N1097" s="505" t="str">
        <f>二年级BMI</f>
        <v/>
      </c>
      <c r="O1097" s="499" t="str">
        <f>二年级BMI等级</f>
        <v/>
      </c>
      <c r="P1097" s="500" t="str">
        <f>二年级BMI得分</f>
        <v/>
      </c>
      <c r="Q1097" s="515" t="str">
        <f>二年级肺活量得分</f>
        <v/>
      </c>
      <c r="R1097" s="512" t="str">
        <f>二年级等级</f>
        <v/>
      </c>
      <c r="S1097" s="516" t="str">
        <f>二年级50米跑得分</f>
        <v/>
      </c>
      <c r="T1097" s="517" t="str">
        <f>二年级等级</f>
        <v/>
      </c>
      <c r="U1097" s="516" t="str">
        <f>二年级坐位体前屈得分</f>
        <v/>
      </c>
      <c r="V1097" s="517" t="str">
        <f>二年级等级</f>
        <v/>
      </c>
      <c r="W1097" s="516" t="str">
        <f>二年级一分钟跳绳得分</f>
        <v/>
      </c>
      <c r="X1097" s="517" t="str">
        <f>二年级等级</f>
        <v/>
      </c>
      <c r="Y1097" s="515"/>
      <c r="Z1097" s="518"/>
      <c r="AA1097" s="533"/>
      <c r="AB1097" s="515"/>
      <c r="AC1097" s="533" t="str">
        <f>二年级跳绳附加分</f>
        <v/>
      </c>
      <c r="AD1097" s="534" t="str">
        <f>二年级标准分</f>
        <v/>
      </c>
      <c r="AE1097" s="534" t="str">
        <f>二年级总分</f>
        <v/>
      </c>
      <c r="AF1097" s="517" t="str">
        <f>二年级等级</f>
        <v/>
      </c>
    </row>
    <row r="1098" spans="1:32">
      <c r="A1098" s="476">
        <v>216</v>
      </c>
      <c r="B1098" s="477">
        <v>46</v>
      </c>
      <c r="C1098" s="586"/>
      <c r="D1098" s="587"/>
      <c r="E1098" s="586"/>
      <c r="F1098" s="473"/>
      <c r="G1098" s="608"/>
      <c r="H1098" s="475"/>
      <c r="I1098" s="613"/>
      <c r="J1098" s="614"/>
      <c r="K1098" s="614"/>
      <c r="L1098" s="649"/>
      <c r="M1098" s="644"/>
      <c r="N1098" s="505" t="str">
        <f>二年级BMI</f>
        <v/>
      </c>
      <c r="O1098" s="499" t="str">
        <f>二年级BMI等级</f>
        <v/>
      </c>
      <c r="P1098" s="500" t="str">
        <f>二年级BMI得分</f>
        <v/>
      </c>
      <c r="Q1098" s="515" t="str">
        <f>二年级肺活量得分</f>
        <v/>
      </c>
      <c r="R1098" s="512" t="str">
        <f>二年级等级</f>
        <v/>
      </c>
      <c r="S1098" s="516" t="str">
        <f>二年级50米跑得分</f>
        <v/>
      </c>
      <c r="T1098" s="517" t="str">
        <f>二年级等级</f>
        <v/>
      </c>
      <c r="U1098" s="516" t="str">
        <f>二年级坐位体前屈得分</f>
        <v/>
      </c>
      <c r="V1098" s="517" t="str">
        <f>二年级等级</f>
        <v/>
      </c>
      <c r="W1098" s="516" t="str">
        <f>二年级一分钟跳绳得分</f>
        <v/>
      </c>
      <c r="X1098" s="517" t="str">
        <f>二年级等级</f>
        <v/>
      </c>
      <c r="Y1098" s="515"/>
      <c r="Z1098" s="518"/>
      <c r="AA1098" s="533"/>
      <c r="AB1098" s="515"/>
      <c r="AC1098" s="533" t="str">
        <f>二年级跳绳附加分</f>
        <v/>
      </c>
      <c r="AD1098" s="534" t="str">
        <f>二年级标准分</f>
        <v/>
      </c>
      <c r="AE1098" s="534" t="str">
        <f>二年级总分</f>
        <v/>
      </c>
      <c r="AF1098" s="517" t="str">
        <f>二年级等级</f>
        <v/>
      </c>
    </row>
    <row r="1099" spans="1:32">
      <c r="A1099" s="476">
        <v>216</v>
      </c>
      <c r="B1099" s="477">
        <v>47</v>
      </c>
      <c r="C1099" s="586"/>
      <c r="D1099" s="587"/>
      <c r="E1099" s="586"/>
      <c r="F1099" s="473"/>
      <c r="G1099" s="608"/>
      <c r="H1099" s="475"/>
      <c r="I1099" s="613"/>
      <c r="J1099" s="614"/>
      <c r="K1099" s="614"/>
      <c r="L1099" s="649"/>
      <c r="M1099" s="644"/>
      <c r="N1099" s="505" t="str">
        <f>二年级BMI</f>
        <v/>
      </c>
      <c r="O1099" s="499" t="str">
        <f>二年级BMI等级</f>
        <v/>
      </c>
      <c r="P1099" s="500" t="str">
        <f>二年级BMI得分</f>
        <v/>
      </c>
      <c r="Q1099" s="515" t="str">
        <f>二年级肺活量得分</f>
        <v/>
      </c>
      <c r="R1099" s="512" t="str">
        <f>二年级等级</f>
        <v/>
      </c>
      <c r="S1099" s="516" t="str">
        <f>二年级50米跑得分</f>
        <v/>
      </c>
      <c r="T1099" s="517" t="str">
        <f>二年级等级</f>
        <v/>
      </c>
      <c r="U1099" s="516" t="str">
        <f>二年级坐位体前屈得分</f>
        <v/>
      </c>
      <c r="V1099" s="517" t="str">
        <f>二年级等级</f>
        <v/>
      </c>
      <c r="W1099" s="516" t="str">
        <f>二年级一分钟跳绳得分</f>
        <v/>
      </c>
      <c r="X1099" s="517" t="str">
        <f>二年级等级</f>
        <v/>
      </c>
      <c r="Y1099" s="515"/>
      <c r="Z1099" s="518"/>
      <c r="AA1099" s="533"/>
      <c r="AB1099" s="515"/>
      <c r="AC1099" s="533" t="str">
        <f>二年级跳绳附加分</f>
        <v/>
      </c>
      <c r="AD1099" s="534" t="str">
        <f>二年级标准分</f>
        <v/>
      </c>
      <c r="AE1099" s="534" t="str">
        <f>二年级总分</f>
        <v/>
      </c>
      <c r="AF1099" s="517" t="str">
        <f>二年级等级</f>
        <v/>
      </c>
    </row>
    <row r="1100" spans="1:32">
      <c r="A1100" s="476">
        <v>216</v>
      </c>
      <c r="B1100" s="477">
        <v>48</v>
      </c>
      <c r="C1100" s="586"/>
      <c r="D1100" s="587"/>
      <c r="E1100" s="586"/>
      <c r="F1100" s="473"/>
      <c r="G1100" s="608"/>
      <c r="H1100" s="475"/>
      <c r="I1100" s="613"/>
      <c r="J1100" s="614"/>
      <c r="K1100" s="614"/>
      <c r="L1100" s="649"/>
      <c r="M1100" s="644"/>
      <c r="N1100" s="505" t="str">
        <f>二年级BMI</f>
        <v/>
      </c>
      <c r="O1100" s="499" t="str">
        <f>二年级BMI等级</f>
        <v/>
      </c>
      <c r="P1100" s="500" t="str">
        <f>二年级BMI得分</f>
        <v/>
      </c>
      <c r="Q1100" s="515" t="str">
        <f>二年级肺活量得分</f>
        <v/>
      </c>
      <c r="R1100" s="512" t="str">
        <f>二年级等级</f>
        <v/>
      </c>
      <c r="S1100" s="516" t="str">
        <f>二年级50米跑得分</f>
        <v/>
      </c>
      <c r="T1100" s="517" t="str">
        <f>二年级等级</f>
        <v/>
      </c>
      <c r="U1100" s="516" t="str">
        <f>二年级坐位体前屈得分</f>
        <v/>
      </c>
      <c r="V1100" s="517" t="str">
        <f>二年级等级</f>
        <v/>
      </c>
      <c r="W1100" s="516" t="str">
        <f>二年级一分钟跳绳得分</f>
        <v/>
      </c>
      <c r="X1100" s="517" t="str">
        <f>二年级等级</f>
        <v/>
      </c>
      <c r="Y1100" s="515"/>
      <c r="Z1100" s="518"/>
      <c r="AA1100" s="533"/>
      <c r="AB1100" s="515"/>
      <c r="AC1100" s="533" t="str">
        <f>二年级跳绳附加分</f>
        <v/>
      </c>
      <c r="AD1100" s="534" t="str">
        <f>二年级标准分</f>
        <v/>
      </c>
      <c r="AE1100" s="534" t="str">
        <f>二年级总分</f>
        <v/>
      </c>
      <c r="AF1100" s="517" t="str">
        <f>二年级等级</f>
        <v/>
      </c>
    </row>
    <row r="1101" spans="1:32">
      <c r="A1101" s="476">
        <v>216</v>
      </c>
      <c r="B1101" s="477">
        <v>49</v>
      </c>
      <c r="C1101" s="586"/>
      <c r="D1101" s="587"/>
      <c r="E1101" s="586"/>
      <c r="F1101" s="473"/>
      <c r="G1101" s="608"/>
      <c r="H1101" s="475"/>
      <c r="I1101" s="613"/>
      <c r="J1101" s="614"/>
      <c r="K1101" s="614"/>
      <c r="L1101" s="649"/>
      <c r="M1101" s="644"/>
      <c r="N1101" s="505" t="str">
        <f>二年级BMI</f>
        <v/>
      </c>
      <c r="O1101" s="499" t="str">
        <f>二年级BMI等级</f>
        <v/>
      </c>
      <c r="P1101" s="500" t="str">
        <f>二年级BMI得分</f>
        <v/>
      </c>
      <c r="Q1101" s="515" t="str">
        <f>二年级肺活量得分</f>
        <v/>
      </c>
      <c r="R1101" s="512" t="str">
        <f>二年级等级</f>
        <v/>
      </c>
      <c r="S1101" s="516" t="str">
        <f>二年级50米跑得分</f>
        <v/>
      </c>
      <c r="T1101" s="517" t="str">
        <f>二年级等级</f>
        <v/>
      </c>
      <c r="U1101" s="516" t="str">
        <f>二年级坐位体前屈得分</f>
        <v/>
      </c>
      <c r="V1101" s="517" t="str">
        <f>二年级等级</f>
        <v/>
      </c>
      <c r="W1101" s="516" t="str">
        <f>二年级一分钟跳绳得分</f>
        <v/>
      </c>
      <c r="X1101" s="517" t="str">
        <f>二年级等级</f>
        <v/>
      </c>
      <c r="Y1101" s="515"/>
      <c r="Z1101" s="518"/>
      <c r="AA1101" s="533"/>
      <c r="AB1101" s="515"/>
      <c r="AC1101" s="533" t="str">
        <f>二年级跳绳附加分</f>
        <v/>
      </c>
      <c r="AD1101" s="534" t="str">
        <f>二年级标准分</f>
        <v/>
      </c>
      <c r="AE1101" s="534" t="str">
        <f>二年级总分</f>
        <v/>
      </c>
      <c r="AF1101" s="517" t="str">
        <f>二年级等级</f>
        <v/>
      </c>
    </row>
    <row r="1102" spans="1:32">
      <c r="A1102" s="476">
        <v>216</v>
      </c>
      <c r="B1102" s="477">
        <v>50</v>
      </c>
      <c r="C1102" s="586"/>
      <c r="D1102" s="587"/>
      <c r="E1102" s="586"/>
      <c r="F1102" s="473"/>
      <c r="G1102" s="608"/>
      <c r="H1102" s="475"/>
      <c r="I1102" s="613"/>
      <c r="J1102" s="614"/>
      <c r="K1102" s="614"/>
      <c r="L1102" s="649"/>
      <c r="M1102" s="644"/>
      <c r="N1102" s="505" t="str">
        <f>二年级BMI</f>
        <v/>
      </c>
      <c r="O1102" s="499" t="str">
        <f>二年级BMI等级</f>
        <v/>
      </c>
      <c r="P1102" s="500" t="str">
        <f>二年级BMI得分</f>
        <v/>
      </c>
      <c r="Q1102" s="515" t="str">
        <f>二年级肺活量得分</f>
        <v/>
      </c>
      <c r="R1102" s="512" t="str">
        <f>二年级等级</f>
        <v/>
      </c>
      <c r="S1102" s="516" t="str">
        <f>二年级50米跑得分</f>
        <v/>
      </c>
      <c r="T1102" s="517" t="str">
        <f>二年级等级</f>
        <v/>
      </c>
      <c r="U1102" s="516" t="str">
        <f>二年级坐位体前屈得分</f>
        <v/>
      </c>
      <c r="V1102" s="517" t="str">
        <f>二年级等级</f>
        <v/>
      </c>
      <c r="W1102" s="516" t="str">
        <f>二年级一分钟跳绳得分</f>
        <v/>
      </c>
      <c r="X1102" s="517" t="str">
        <f>二年级等级</f>
        <v/>
      </c>
      <c r="Y1102" s="515"/>
      <c r="Z1102" s="518"/>
      <c r="AA1102" s="533"/>
      <c r="AB1102" s="515"/>
      <c r="AC1102" s="533" t="str">
        <f>二年级跳绳附加分</f>
        <v/>
      </c>
      <c r="AD1102" s="534" t="str">
        <f>二年级标准分</f>
        <v/>
      </c>
      <c r="AE1102" s="534" t="str">
        <f>二年级总分</f>
        <v/>
      </c>
      <c r="AF1102" s="517" t="str">
        <f>二年级等级</f>
        <v/>
      </c>
    </row>
    <row r="1103" spans="1:32">
      <c r="A1103" s="476">
        <v>216</v>
      </c>
      <c r="B1103" s="477">
        <v>51</v>
      </c>
      <c r="C1103" s="586"/>
      <c r="D1103" s="587"/>
      <c r="E1103" s="586"/>
      <c r="F1103" s="473"/>
      <c r="G1103" s="608"/>
      <c r="H1103" s="475"/>
      <c r="I1103" s="613"/>
      <c r="J1103" s="614"/>
      <c r="K1103" s="614"/>
      <c r="L1103" s="649"/>
      <c r="M1103" s="644"/>
      <c r="N1103" s="505" t="str">
        <f>二年级BMI</f>
        <v/>
      </c>
      <c r="O1103" s="499" t="str">
        <f>二年级BMI等级</f>
        <v/>
      </c>
      <c r="P1103" s="500" t="str">
        <f>二年级BMI得分</f>
        <v/>
      </c>
      <c r="Q1103" s="515" t="str">
        <f>二年级肺活量得分</f>
        <v/>
      </c>
      <c r="R1103" s="512" t="str">
        <f>二年级等级</f>
        <v/>
      </c>
      <c r="S1103" s="516" t="str">
        <f>二年级50米跑得分</f>
        <v/>
      </c>
      <c r="T1103" s="517" t="str">
        <f>二年级等级</f>
        <v/>
      </c>
      <c r="U1103" s="516" t="str">
        <f>二年级坐位体前屈得分</f>
        <v/>
      </c>
      <c r="V1103" s="517" t="str">
        <f>二年级等级</f>
        <v/>
      </c>
      <c r="W1103" s="516" t="str">
        <f>二年级一分钟跳绳得分</f>
        <v/>
      </c>
      <c r="X1103" s="517" t="str">
        <f>二年级等级</f>
        <v/>
      </c>
      <c r="Y1103" s="515"/>
      <c r="Z1103" s="518"/>
      <c r="AA1103" s="533"/>
      <c r="AB1103" s="515"/>
      <c r="AC1103" s="533" t="str">
        <f>二年级跳绳附加分</f>
        <v/>
      </c>
      <c r="AD1103" s="534" t="str">
        <f>二年级标准分</f>
        <v/>
      </c>
      <c r="AE1103" s="534" t="str">
        <f>二年级总分</f>
        <v/>
      </c>
      <c r="AF1103" s="517" t="str">
        <f>二年级等级</f>
        <v/>
      </c>
    </row>
    <row r="1104" spans="1:32">
      <c r="A1104" s="476">
        <v>216</v>
      </c>
      <c r="B1104" s="477">
        <v>52</v>
      </c>
      <c r="C1104" s="586"/>
      <c r="D1104" s="587"/>
      <c r="E1104" s="586"/>
      <c r="F1104" s="473"/>
      <c r="G1104" s="608"/>
      <c r="H1104" s="475"/>
      <c r="I1104" s="613"/>
      <c r="J1104" s="614"/>
      <c r="K1104" s="614"/>
      <c r="L1104" s="649"/>
      <c r="M1104" s="644"/>
      <c r="N1104" s="505" t="str">
        <f>二年级BMI</f>
        <v/>
      </c>
      <c r="O1104" s="499" t="str">
        <f>二年级BMI等级</f>
        <v/>
      </c>
      <c r="P1104" s="500" t="str">
        <f>二年级BMI得分</f>
        <v/>
      </c>
      <c r="Q1104" s="515" t="str">
        <f>二年级肺活量得分</f>
        <v/>
      </c>
      <c r="R1104" s="512" t="str">
        <f>二年级等级</f>
        <v/>
      </c>
      <c r="S1104" s="516" t="str">
        <f>二年级50米跑得分</f>
        <v/>
      </c>
      <c r="T1104" s="517" t="str">
        <f>二年级等级</f>
        <v/>
      </c>
      <c r="U1104" s="516" t="str">
        <f>二年级坐位体前屈得分</f>
        <v/>
      </c>
      <c r="V1104" s="517" t="str">
        <f>二年级等级</f>
        <v/>
      </c>
      <c r="W1104" s="516" t="str">
        <f>二年级一分钟跳绳得分</f>
        <v/>
      </c>
      <c r="X1104" s="517" t="str">
        <f>二年级等级</f>
        <v/>
      </c>
      <c r="Y1104" s="515"/>
      <c r="Z1104" s="518"/>
      <c r="AA1104" s="533"/>
      <c r="AB1104" s="515"/>
      <c r="AC1104" s="533" t="str">
        <f>二年级跳绳附加分</f>
        <v/>
      </c>
      <c r="AD1104" s="534" t="str">
        <f>二年级标准分</f>
        <v/>
      </c>
      <c r="AE1104" s="534" t="str">
        <f>二年级总分</f>
        <v/>
      </c>
      <c r="AF1104" s="517" t="str">
        <f>二年级等级</f>
        <v/>
      </c>
    </row>
    <row r="1105" spans="1:32">
      <c r="A1105" s="476">
        <v>216</v>
      </c>
      <c r="B1105" s="477">
        <v>53</v>
      </c>
      <c r="C1105" s="586"/>
      <c r="D1105" s="587"/>
      <c r="E1105" s="586"/>
      <c r="F1105" s="473"/>
      <c r="G1105" s="608"/>
      <c r="H1105" s="475"/>
      <c r="I1105" s="613"/>
      <c r="J1105" s="614"/>
      <c r="K1105" s="614"/>
      <c r="L1105" s="649"/>
      <c r="M1105" s="644"/>
      <c r="N1105" s="505" t="str">
        <f>二年级BMI</f>
        <v/>
      </c>
      <c r="O1105" s="499" t="str">
        <f>二年级BMI等级</f>
        <v/>
      </c>
      <c r="P1105" s="500" t="str">
        <f>二年级BMI得分</f>
        <v/>
      </c>
      <c r="Q1105" s="515" t="str">
        <f>二年级肺活量得分</f>
        <v/>
      </c>
      <c r="R1105" s="512" t="str">
        <f>二年级等级</f>
        <v/>
      </c>
      <c r="S1105" s="516" t="str">
        <f>二年级50米跑得分</f>
        <v/>
      </c>
      <c r="T1105" s="517" t="str">
        <f>二年级等级</f>
        <v/>
      </c>
      <c r="U1105" s="516" t="str">
        <f>二年级坐位体前屈得分</f>
        <v/>
      </c>
      <c r="V1105" s="517" t="str">
        <f>二年级等级</f>
        <v/>
      </c>
      <c r="W1105" s="516" t="str">
        <f>二年级一分钟跳绳得分</f>
        <v/>
      </c>
      <c r="X1105" s="517" t="str">
        <f>二年级等级</f>
        <v/>
      </c>
      <c r="Y1105" s="515"/>
      <c r="Z1105" s="518"/>
      <c r="AA1105" s="533"/>
      <c r="AB1105" s="515"/>
      <c r="AC1105" s="533" t="str">
        <f>二年级跳绳附加分</f>
        <v/>
      </c>
      <c r="AD1105" s="534" t="str">
        <f>二年级标准分</f>
        <v/>
      </c>
      <c r="AE1105" s="534" t="str">
        <f>二年级总分</f>
        <v/>
      </c>
      <c r="AF1105" s="517" t="str">
        <f>二年级等级</f>
        <v/>
      </c>
    </row>
    <row r="1106" spans="1:32">
      <c r="A1106" s="476">
        <v>216</v>
      </c>
      <c r="B1106" s="477">
        <v>54</v>
      </c>
      <c r="C1106" s="586"/>
      <c r="D1106" s="587"/>
      <c r="E1106" s="586"/>
      <c r="F1106" s="473"/>
      <c r="G1106" s="608"/>
      <c r="H1106" s="475"/>
      <c r="I1106" s="613"/>
      <c r="J1106" s="614"/>
      <c r="K1106" s="614"/>
      <c r="L1106" s="649"/>
      <c r="M1106" s="644"/>
      <c r="N1106" s="505" t="str">
        <f>二年级BMI</f>
        <v/>
      </c>
      <c r="O1106" s="499" t="str">
        <f>二年级BMI等级</f>
        <v/>
      </c>
      <c r="P1106" s="500" t="str">
        <f>二年级BMI得分</f>
        <v/>
      </c>
      <c r="Q1106" s="515" t="str">
        <f>二年级肺活量得分</f>
        <v/>
      </c>
      <c r="R1106" s="512" t="str">
        <f>二年级等级</f>
        <v/>
      </c>
      <c r="S1106" s="516" t="str">
        <f>二年级50米跑得分</f>
        <v/>
      </c>
      <c r="T1106" s="517" t="str">
        <f>二年级等级</f>
        <v/>
      </c>
      <c r="U1106" s="516" t="str">
        <f>二年级坐位体前屈得分</f>
        <v/>
      </c>
      <c r="V1106" s="517" t="str">
        <f>二年级等级</f>
        <v/>
      </c>
      <c r="W1106" s="516" t="str">
        <f>二年级一分钟跳绳得分</f>
        <v/>
      </c>
      <c r="X1106" s="517" t="str">
        <f>二年级等级</f>
        <v/>
      </c>
      <c r="Y1106" s="515"/>
      <c r="Z1106" s="518"/>
      <c r="AA1106" s="533"/>
      <c r="AB1106" s="515"/>
      <c r="AC1106" s="533" t="str">
        <f>二年级跳绳附加分</f>
        <v/>
      </c>
      <c r="AD1106" s="534" t="str">
        <f>二年级标准分</f>
        <v/>
      </c>
      <c r="AE1106" s="534" t="str">
        <f>二年级总分</f>
        <v/>
      </c>
      <c r="AF1106" s="517" t="str">
        <f>二年级等级</f>
        <v/>
      </c>
    </row>
    <row r="1107" spans="1:32">
      <c r="A1107" s="476">
        <v>216</v>
      </c>
      <c r="B1107" s="477">
        <v>55</v>
      </c>
      <c r="C1107" s="586"/>
      <c r="D1107" s="587"/>
      <c r="E1107" s="586"/>
      <c r="F1107" s="473"/>
      <c r="G1107" s="608"/>
      <c r="H1107" s="475"/>
      <c r="I1107" s="613"/>
      <c r="J1107" s="614"/>
      <c r="K1107" s="614"/>
      <c r="L1107" s="649"/>
      <c r="M1107" s="644"/>
      <c r="N1107" s="505" t="str">
        <f>二年级BMI</f>
        <v/>
      </c>
      <c r="O1107" s="499" t="str">
        <f>二年级BMI等级</f>
        <v/>
      </c>
      <c r="P1107" s="500" t="str">
        <f>二年级BMI得分</f>
        <v/>
      </c>
      <c r="Q1107" s="515" t="str">
        <f>二年级肺活量得分</f>
        <v/>
      </c>
      <c r="R1107" s="512" t="str">
        <f>二年级等级</f>
        <v/>
      </c>
      <c r="S1107" s="516" t="str">
        <f>二年级50米跑得分</f>
        <v/>
      </c>
      <c r="T1107" s="517" t="str">
        <f>二年级等级</f>
        <v/>
      </c>
      <c r="U1107" s="516" t="str">
        <f>二年级坐位体前屈得分</f>
        <v/>
      </c>
      <c r="V1107" s="517" t="str">
        <f>二年级等级</f>
        <v/>
      </c>
      <c r="W1107" s="516" t="str">
        <f>二年级一分钟跳绳得分</f>
        <v/>
      </c>
      <c r="X1107" s="517" t="str">
        <f>二年级等级</f>
        <v/>
      </c>
      <c r="Y1107" s="515"/>
      <c r="Z1107" s="518"/>
      <c r="AA1107" s="533"/>
      <c r="AB1107" s="515"/>
      <c r="AC1107" s="533" t="str">
        <f>二年级跳绳附加分</f>
        <v/>
      </c>
      <c r="AD1107" s="534" t="str">
        <f>二年级标准分</f>
        <v/>
      </c>
      <c r="AE1107" s="534" t="str">
        <f>二年级总分</f>
        <v/>
      </c>
      <c r="AF1107" s="517" t="str">
        <f>二年级等级</f>
        <v/>
      </c>
    </row>
    <row r="1108" spans="1:32">
      <c r="A1108" s="476">
        <v>216</v>
      </c>
      <c r="B1108" s="477">
        <v>56</v>
      </c>
      <c r="C1108" s="586"/>
      <c r="D1108" s="587"/>
      <c r="E1108" s="586"/>
      <c r="F1108" s="473"/>
      <c r="G1108" s="608"/>
      <c r="H1108" s="475"/>
      <c r="I1108" s="613"/>
      <c r="J1108" s="614"/>
      <c r="K1108" s="614"/>
      <c r="L1108" s="649"/>
      <c r="M1108" s="644"/>
      <c r="N1108" s="505" t="str">
        <f>二年级BMI</f>
        <v/>
      </c>
      <c r="O1108" s="499" t="str">
        <f>二年级BMI等级</f>
        <v/>
      </c>
      <c r="P1108" s="500" t="str">
        <f>二年级BMI得分</f>
        <v/>
      </c>
      <c r="Q1108" s="515" t="str">
        <f>二年级肺活量得分</f>
        <v/>
      </c>
      <c r="R1108" s="512" t="str">
        <f>二年级等级</f>
        <v/>
      </c>
      <c r="S1108" s="516" t="str">
        <f>二年级50米跑得分</f>
        <v/>
      </c>
      <c r="T1108" s="517" t="str">
        <f>二年级等级</f>
        <v/>
      </c>
      <c r="U1108" s="516" t="str">
        <f>二年级坐位体前屈得分</f>
        <v/>
      </c>
      <c r="V1108" s="517" t="str">
        <f>二年级等级</f>
        <v/>
      </c>
      <c r="W1108" s="516" t="str">
        <f>二年级一分钟跳绳得分</f>
        <v/>
      </c>
      <c r="X1108" s="517" t="str">
        <f>二年级等级</f>
        <v/>
      </c>
      <c r="Y1108" s="515"/>
      <c r="Z1108" s="518"/>
      <c r="AA1108" s="533"/>
      <c r="AB1108" s="515"/>
      <c r="AC1108" s="533" t="str">
        <f>二年级跳绳附加分</f>
        <v/>
      </c>
      <c r="AD1108" s="534" t="str">
        <f>二年级标准分</f>
        <v/>
      </c>
      <c r="AE1108" s="534" t="str">
        <f>二年级总分</f>
        <v/>
      </c>
      <c r="AF1108" s="517" t="str">
        <f>二年级等级</f>
        <v/>
      </c>
    </row>
    <row r="1109" spans="1:32">
      <c r="A1109" s="476">
        <v>216</v>
      </c>
      <c r="B1109" s="477">
        <v>57</v>
      </c>
      <c r="C1109" s="586"/>
      <c r="D1109" s="587"/>
      <c r="E1109" s="586"/>
      <c r="F1109" s="473"/>
      <c r="G1109" s="608"/>
      <c r="H1109" s="475"/>
      <c r="I1109" s="613"/>
      <c r="J1109" s="614"/>
      <c r="K1109" s="614"/>
      <c r="L1109" s="649"/>
      <c r="M1109" s="644"/>
      <c r="N1109" s="505" t="str">
        <f>二年级BMI</f>
        <v/>
      </c>
      <c r="O1109" s="499" t="str">
        <f>二年级BMI等级</f>
        <v/>
      </c>
      <c r="P1109" s="500" t="str">
        <f>二年级BMI得分</f>
        <v/>
      </c>
      <c r="Q1109" s="515" t="str">
        <f>二年级肺活量得分</f>
        <v/>
      </c>
      <c r="R1109" s="512" t="str">
        <f>二年级等级</f>
        <v/>
      </c>
      <c r="S1109" s="516" t="str">
        <f>二年级50米跑得分</f>
        <v/>
      </c>
      <c r="T1109" s="517" t="str">
        <f>二年级等级</f>
        <v/>
      </c>
      <c r="U1109" s="516" t="str">
        <f>二年级坐位体前屈得分</f>
        <v/>
      </c>
      <c r="V1109" s="517" t="str">
        <f>二年级等级</f>
        <v/>
      </c>
      <c r="W1109" s="516" t="str">
        <f>二年级一分钟跳绳得分</f>
        <v/>
      </c>
      <c r="X1109" s="517" t="str">
        <f>二年级等级</f>
        <v/>
      </c>
      <c r="Y1109" s="515"/>
      <c r="Z1109" s="518"/>
      <c r="AA1109" s="533"/>
      <c r="AB1109" s="515"/>
      <c r="AC1109" s="533" t="str">
        <f>二年级跳绳附加分</f>
        <v/>
      </c>
      <c r="AD1109" s="534" t="str">
        <f>二年级标准分</f>
        <v/>
      </c>
      <c r="AE1109" s="534" t="str">
        <f>二年级总分</f>
        <v/>
      </c>
      <c r="AF1109" s="517" t="str">
        <f>二年级等级</f>
        <v/>
      </c>
    </row>
    <row r="1110" spans="1:32">
      <c r="A1110" s="476">
        <v>216</v>
      </c>
      <c r="B1110" s="477">
        <v>58</v>
      </c>
      <c r="C1110" s="586"/>
      <c r="D1110" s="587"/>
      <c r="E1110" s="586"/>
      <c r="F1110" s="473"/>
      <c r="G1110" s="608"/>
      <c r="H1110" s="475"/>
      <c r="I1110" s="613"/>
      <c r="J1110" s="614"/>
      <c r="K1110" s="614"/>
      <c r="L1110" s="649"/>
      <c r="M1110" s="644"/>
      <c r="N1110" s="505" t="str">
        <f>二年级BMI</f>
        <v/>
      </c>
      <c r="O1110" s="499" t="str">
        <f>二年级BMI等级</f>
        <v/>
      </c>
      <c r="P1110" s="500" t="str">
        <f>二年级BMI得分</f>
        <v/>
      </c>
      <c r="Q1110" s="515" t="str">
        <f>二年级肺活量得分</f>
        <v/>
      </c>
      <c r="R1110" s="512" t="str">
        <f>二年级等级</f>
        <v/>
      </c>
      <c r="S1110" s="516" t="str">
        <f>二年级50米跑得分</f>
        <v/>
      </c>
      <c r="T1110" s="517" t="str">
        <f>二年级等级</f>
        <v/>
      </c>
      <c r="U1110" s="516" t="str">
        <f>二年级坐位体前屈得分</f>
        <v/>
      </c>
      <c r="V1110" s="517" t="str">
        <f>二年级等级</f>
        <v/>
      </c>
      <c r="W1110" s="516" t="str">
        <f>二年级一分钟跳绳得分</f>
        <v/>
      </c>
      <c r="X1110" s="517" t="str">
        <f>二年级等级</f>
        <v/>
      </c>
      <c r="Y1110" s="515"/>
      <c r="Z1110" s="518"/>
      <c r="AA1110" s="533"/>
      <c r="AB1110" s="515"/>
      <c r="AC1110" s="533" t="str">
        <f>二年级跳绳附加分</f>
        <v/>
      </c>
      <c r="AD1110" s="534" t="str">
        <f>二年级标准分</f>
        <v/>
      </c>
      <c r="AE1110" s="534" t="str">
        <f>二年级总分</f>
        <v/>
      </c>
      <c r="AF1110" s="517" t="str">
        <f>二年级等级</f>
        <v/>
      </c>
    </row>
    <row r="1111" spans="1:32">
      <c r="A1111" s="476">
        <v>216</v>
      </c>
      <c r="B1111" s="477">
        <v>59</v>
      </c>
      <c r="C1111" s="586"/>
      <c r="D1111" s="587"/>
      <c r="E1111" s="586"/>
      <c r="F1111" s="473"/>
      <c r="G1111" s="608"/>
      <c r="H1111" s="475"/>
      <c r="I1111" s="613"/>
      <c r="J1111" s="614"/>
      <c r="K1111" s="614"/>
      <c r="L1111" s="649"/>
      <c r="M1111" s="644"/>
      <c r="N1111" s="505" t="str">
        <f>二年级BMI</f>
        <v/>
      </c>
      <c r="O1111" s="499" t="str">
        <f>二年级BMI等级</f>
        <v/>
      </c>
      <c r="P1111" s="500" t="str">
        <f>二年级BMI得分</f>
        <v/>
      </c>
      <c r="Q1111" s="515" t="str">
        <f>二年级肺活量得分</f>
        <v/>
      </c>
      <c r="R1111" s="512" t="str">
        <f>二年级等级</f>
        <v/>
      </c>
      <c r="S1111" s="516" t="str">
        <f>二年级50米跑得分</f>
        <v/>
      </c>
      <c r="T1111" s="517" t="str">
        <f>二年级等级</f>
        <v/>
      </c>
      <c r="U1111" s="516" t="str">
        <f>二年级坐位体前屈得分</f>
        <v/>
      </c>
      <c r="V1111" s="517" t="str">
        <f>二年级等级</f>
        <v/>
      </c>
      <c r="W1111" s="516" t="str">
        <f>二年级一分钟跳绳得分</f>
        <v/>
      </c>
      <c r="X1111" s="517" t="str">
        <f>二年级等级</f>
        <v/>
      </c>
      <c r="Y1111" s="515"/>
      <c r="Z1111" s="518"/>
      <c r="AA1111" s="533"/>
      <c r="AB1111" s="515"/>
      <c r="AC1111" s="533" t="str">
        <f>二年级跳绳附加分</f>
        <v/>
      </c>
      <c r="AD1111" s="534" t="str">
        <f>二年级标准分</f>
        <v/>
      </c>
      <c r="AE1111" s="534" t="str">
        <f>二年级总分</f>
        <v/>
      </c>
      <c r="AF1111" s="517" t="str">
        <f>二年级等级</f>
        <v/>
      </c>
    </row>
    <row r="1112" spans="1:32">
      <c r="A1112" s="476">
        <v>216</v>
      </c>
      <c r="B1112" s="477">
        <v>60</v>
      </c>
      <c r="C1112" s="586"/>
      <c r="D1112" s="587"/>
      <c r="E1112" s="586"/>
      <c r="F1112" s="473"/>
      <c r="G1112" s="608"/>
      <c r="H1112" s="475"/>
      <c r="I1112" s="613"/>
      <c r="J1112" s="614"/>
      <c r="K1112" s="614"/>
      <c r="L1112" s="649"/>
      <c r="M1112" s="644"/>
      <c r="N1112" s="505" t="str">
        <f>二年级BMI</f>
        <v/>
      </c>
      <c r="O1112" s="499" t="str">
        <f>二年级BMI等级</f>
        <v/>
      </c>
      <c r="P1112" s="500" t="str">
        <f>二年级BMI得分</f>
        <v/>
      </c>
      <c r="Q1112" s="515" t="str">
        <f>二年级肺活量得分</f>
        <v/>
      </c>
      <c r="R1112" s="512" t="str">
        <f>二年级等级</f>
        <v/>
      </c>
      <c r="S1112" s="516" t="str">
        <f>二年级50米跑得分</f>
        <v/>
      </c>
      <c r="T1112" s="517" t="str">
        <f>二年级等级</f>
        <v/>
      </c>
      <c r="U1112" s="516" t="str">
        <f>二年级坐位体前屈得分</f>
        <v/>
      </c>
      <c r="V1112" s="517" t="str">
        <f>二年级等级</f>
        <v/>
      </c>
      <c r="W1112" s="516" t="str">
        <f>二年级一分钟跳绳得分</f>
        <v/>
      </c>
      <c r="X1112" s="517" t="str">
        <f>二年级等级</f>
        <v/>
      </c>
      <c r="Y1112" s="515"/>
      <c r="Z1112" s="518"/>
      <c r="AA1112" s="533"/>
      <c r="AB1112" s="515"/>
      <c r="AC1112" s="533" t="str">
        <f>二年级跳绳附加分</f>
        <v/>
      </c>
      <c r="AD1112" s="534" t="str">
        <f>二年级标准分</f>
        <v/>
      </c>
      <c r="AE1112" s="534" t="str">
        <f>二年级总分</f>
        <v/>
      </c>
      <c r="AF1112" s="517" t="str">
        <f>二年级等级</f>
        <v/>
      </c>
    </row>
    <row r="1113" spans="1:32">
      <c r="A1113" s="476">
        <v>216</v>
      </c>
      <c r="B1113" s="477">
        <v>61</v>
      </c>
      <c r="C1113" s="586"/>
      <c r="D1113" s="587"/>
      <c r="E1113" s="586"/>
      <c r="F1113" s="473"/>
      <c r="G1113" s="608"/>
      <c r="H1113" s="475"/>
      <c r="I1113" s="613"/>
      <c r="J1113" s="614"/>
      <c r="K1113" s="614"/>
      <c r="L1113" s="649"/>
      <c r="M1113" s="644"/>
      <c r="N1113" s="505" t="str">
        <f>二年级BMI</f>
        <v/>
      </c>
      <c r="O1113" s="499" t="str">
        <f>二年级BMI等级</f>
        <v/>
      </c>
      <c r="P1113" s="500" t="str">
        <f>二年级BMI得分</f>
        <v/>
      </c>
      <c r="Q1113" s="515" t="str">
        <f>二年级肺活量得分</f>
        <v/>
      </c>
      <c r="R1113" s="512" t="str">
        <f>二年级等级</f>
        <v/>
      </c>
      <c r="S1113" s="516" t="str">
        <f>二年级50米跑得分</f>
        <v/>
      </c>
      <c r="T1113" s="517" t="str">
        <f>二年级等级</f>
        <v/>
      </c>
      <c r="U1113" s="516" t="str">
        <f>二年级坐位体前屈得分</f>
        <v/>
      </c>
      <c r="V1113" s="517" t="str">
        <f>二年级等级</f>
        <v/>
      </c>
      <c r="W1113" s="516" t="str">
        <f>二年级一分钟跳绳得分</f>
        <v/>
      </c>
      <c r="X1113" s="517" t="str">
        <f>二年级等级</f>
        <v/>
      </c>
      <c r="Y1113" s="515"/>
      <c r="Z1113" s="518"/>
      <c r="AA1113" s="533"/>
      <c r="AB1113" s="515"/>
      <c r="AC1113" s="533" t="str">
        <f>二年级跳绳附加分</f>
        <v/>
      </c>
      <c r="AD1113" s="534" t="str">
        <f>二年级标准分</f>
        <v/>
      </c>
      <c r="AE1113" s="534" t="str">
        <f>二年级总分</f>
        <v/>
      </c>
      <c r="AF1113" s="517" t="str">
        <f>二年级等级</f>
        <v/>
      </c>
    </row>
    <row r="1114" spans="1:32">
      <c r="A1114" s="476">
        <v>216</v>
      </c>
      <c r="B1114" s="477">
        <v>62</v>
      </c>
      <c r="C1114" s="586"/>
      <c r="D1114" s="587"/>
      <c r="E1114" s="586"/>
      <c r="F1114" s="473"/>
      <c r="G1114" s="608"/>
      <c r="H1114" s="475"/>
      <c r="I1114" s="613"/>
      <c r="J1114" s="614"/>
      <c r="K1114" s="614"/>
      <c r="L1114" s="649"/>
      <c r="M1114" s="644"/>
      <c r="N1114" s="505" t="str">
        <f>二年级BMI</f>
        <v/>
      </c>
      <c r="O1114" s="499" t="str">
        <f>二年级BMI等级</f>
        <v/>
      </c>
      <c r="P1114" s="500" t="str">
        <f>二年级BMI得分</f>
        <v/>
      </c>
      <c r="Q1114" s="515" t="str">
        <f>二年级肺活量得分</f>
        <v/>
      </c>
      <c r="R1114" s="512" t="str">
        <f>二年级等级</f>
        <v/>
      </c>
      <c r="S1114" s="516" t="str">
        <f>二年级50米跑得分</f>
        <v/>
      </c>
      <c r="T1114" s="517" t="str">
        <f>二年级等级</f>
        <v/>
      </c>
      <c r="U1114" s="516" t="str">
        <f>二年级坐位体前屈得分</f>
        <v/>
      </c>
      <c r="V1114" s="517" t="str">
        <f>二年级等级</f>
        <v/>
      </c>
      <c r="W1114" s="516" t="str">
        <f>二年级一分钟跳绳得分</f>
        <v/>
      </c>
      <c r="X1114" s="517" t="str">
        <f>二年级等级</f>
        <v/>
      </c>
      <c r="Y1114" s="515"/>
      <c r="Z1114" s="518"/>
      <c r="AA1114" s="533"/>
      <c r="AB1114" s="515"/>
      <c r="AC1114" s="533" t="str">
        <f>二年级跳绳附加分</f>
        <v/>
      </c>
      <c r="AD1114" s="534" t="str">
        <f>二年级标准分</f>
        <v/>
      </c>
      <c r="AE1114" s="534" t="str">
        <f>二年级总分</f>
        <v/>
      </c>
      <c r="AF1114" s="517" t="str">
        <f>二年级等级</f>
        <v/>
      </c>
    </row>
    <row r="1115" spans="1:32">
      <c r="A1115" s="476">
        <v>216</v>
      </c>
      <c r="B1115" s="477">
        <v>63</v>
      </c>
      <c r="C1115" s="586"/>
      <c r="D1115" s="587"/>
      <c r="E1115" s="586"/>
      <c r="F1115" s="473"/>
      <c r="G1115" s="608"/>
      <c r="H1115" s="475"/>
      <c r="I1115" s="613"/>
      <c r="J1115" s="614"/>
      <c r="K1115" s="614"/>
      <c r="L1115" s="649"/>
      <c r="M1115" s="644"/>
      <c r="N1115" s="505" t="str">
        <f>二年级BMI</f>
        <v/>
      </c>
      <c r="O1115" s="499" t="str">
        <f>二年级BMI等级</f>
        <v/>
      </c>
      <c r="P1115" s="500" t="str">
        <f>二年级BMI得分</f>
        <v/>
      </c>
      <c r="Q1115" s="515" t="str">
        <f>二年级肺活量得分</f>
        <v/>
      </c>
      <c r="R1115" s="512" t="str">
        <f>二年级等级</f>
        <v/>
      </c>
      <c r="S1115" s="516" t="str">
        <f>二年级50米跑得分</f>
        <v/>
      </c>
      <c r="T1115" s="517" t="str">
        <f>二年级等级</f>
        <v/>
      </c>
      <c r="U1115" s="516" t="str">
        <f>二年级坐位体前屈得分</f>
        <v/>
      </c>
      <c r="V1115" s="517" t="str">
        <f>二年级等级</f>
        <v/>
      </c>
      <c r="W1115" s="516" t="str">
        <f>二年级一分钟跳绳得分</f>
        <v/>
      </c>
      <c r="X1115" s="517" t="str">
        <f>二年级等级</f>
        <v/>
      </c>
      <c r="Y1115" s="515"/>
      <c r="Z1115" s="518"/>
      <c r="AA1115" s="533"/>
      <c r="AB1115" s="515"/>
      <c r="AC1115" s="533" t="str">
        <f>二年级跳绳附加分</f>
        <v/>
      </c>
      <c r="AD1115" s="534" t="str">
        <f>二年级标准分</f>
        <v/>
      </c>
      <c r="AE1115" s="534" t="str">
        <f>二年级总分</f>
        <v/>
      </c>
      <c r="AF1115" s="517" t="str">
        <f>二年级等级</f>
        <v/>
      </c>
    </row>
    <row r="1116" spans="1:32">
      <c r="A1116" s="476">
        <v>216</v>
      </c>
      <c r="B1116" s="477">
        <v>64</v>
      </c>
      <c r="C1116" s="586"/>
      <c r="D1116" s="587"/>
      <c r="E1116" s="586"/>
      <c r="F1116" s="473"/>
      <c r="G1116" s="608"/>
      <c r="H1116" s="475"/>
      <c r="I1116" s="613"/>
      <c r="J1116" s="614"/>
      <c r="K1116" s="614"/>
      <c r="L1116" s="649"/>
      <c r="M1116" s="644"/>
      <c r="N1116" s="505" t="str">
        <f>二年级BMI</f>
        <v/>
      </c>
      <c r="O1116" s="499" t="str">
        <f>二年级BMI等级</f>
        <v/>
      </c>
      <c r="P1116" s="500" t="str">
        <f>二年级BMI得分</f>
        <v/>
      </c>
      <c r="Q1116" s="515" t="str">
        <f>二年级肺活量得分</f>
        <v/>
      </c>
      <c r="R1116" s="512" t="str">
        <f>二年级等级</f>
        <v/>
      </c>
      <c r="S1116" s="516" t="str">
        <f>二年级50米跑得分</f>
        <v/>
      </c>
      <c r="T1116" s="517" t="str">
        <f>二年级等级</f>
        <v/>
      </c>
      <c r="U1116" s="516" t="str">
        <f>二年级坐位体前屈得分</f>
        <v/>
      </c>
      <c r="V1116" s="517" t="str">
        <f>二年级等级</f>
        <v/>
      </c>
      <c r="W1116" s="516" t="str">
        <f>二年级一分钟跳绳得分</f>
        <v/>
      </c>
      <c r="X1116" s="517" t="str">
        <f>二年级等级</f>
        <v/>
      </c>
      <c r="Y1116" s="515"/>
      <c r="Z1116" s="518"/>
      <c r="AA1116" s="533"/>
      <c r="AB1116" s="515"/>
      <c r="AC1116" s="533" t="str">
        <f>二年级跳绳附加分</f>
        <v/>
      </c>
      <c r="AD1116" s="534" t="str">
        <f>二年级标准分</f>
        <v/>
      </c>
      <c r="AE1116" s="534" t="str">
        <f>二年级总分</f>
        <v/>
      </c>
      <c r="AF1116" s="517" t="str">
        <f>二年级等级</f>
        <v/>
      </c>
    </row>
    <row r="1117" spans="1:32">
      <c r="A1117" s="476">
        <v>216</v>
      </c>
      <c r="B1117" s="477">
        <v>65</v>
      </c>
      <c r="C1117" s="586"/>
      <c r="D1117" s="587"/>
      <c r="E1117" s="586"/>
      <c r="F1117" s="473"/>
      <c r="G1117" s="608"/>
      <c r="H1117" s="475"/>
      <c r="I1117" s="613"/>
      <c r="J1117" s="614"/>
      <c r="K1117" s="614"/>
      <c r="L1117" s="649"/>
      <c r="M1117" s="644"/>
      <c r="N1117" s="505" t="str">
        <f>二年级BMI</f>
        <v/>
      </c>
      <c r="O1117" s="499" t="str">
        <f>二年级BMI等级</f>
        <v/>
      </c>
      <c r="P1117" s="500" t="str">
        <f>二年级BMI得分</f>
        <v/>
      </c>
      <c r="Q1117" s="515" t="str">
        <f>二年级肺活量得分</f>
        <v/>
      </c>
      <c r="R1117" s="512" t="str">
        <f>二年级等级</f>
        <v/>
      </c>
      <c r="S1117" s="516" t="str">
        <f>二年级50米跑得分</f>
        <v/>
      </c>
      <c r="T1117" s="517" t="str">
        <f>二年级等级</f>
        <v/>
      </c>
      <c r="U1117" s="516" t="str">
        <f>二年级坐位体前屈得分</f>
        <v/>
      </c>
      <c r="V1117" s="517" t="str">
        <f>二年级等级</f>
        <v/>
      </c>
      <c r="W1117" s="516" t="str">
        <f>二年级一分钟跳绳得分</f>
        <v/>
      </c>
      <c r="X1117" s="517" t="str">
        <f>二年级等级</f>
        <v/>
      </c>
      <c r="Y1117" s="515"/>
      <c r="Z1117" s="518"/>
      <c r="AA1117" s="533"/>
      <c r="AB1117" s="515"/>
      <c r="AC1117" s="533" t="str">
        <f>二年级跳绳附加分</f>
        <v/>
      </c>
      <c r="AD1117" s="534" t="str">
        <f>二年级标准分</f>
        <v/>
      </c>
      <c r="AE1117" s="534" t="str">
        <f>二年级总分</f>
        <v/>
      </c>
      <c r="AF1117" s="517" t="str">
        <f>二年级等级</f>
        <v/>
      </c>
    </row>
    <row r="1118" spans="1:32">
      <c r="A1118" s="476">
        <v>216</v>
      </c>
      <c r="B1118" s="477">
        <v>66</v>
      </c>
      <c r="C1118" s="586"/>
      <c r="D1118" s="587"/>
      <c r="E1118" s="586"/>
      <c r="F1118" s="473"/>
      <c r="G1118" s="608"/>
      <c r="H1118" s="475"/>
      <c r="I1118" s="613"/>
      <c r="J1118" s="614"/>
      <c r="K1118" s="614"/>
      <c r="L1118" s="649"/>
      <c r="M1118" s="644"/>
      <c r="N1118" s="505" t="str">
        <f>二年级BMI</f>
        <v/>
      </c>
      <c r="O1118" s="499" t="str">
        <f>二年级BMI等级</f>
        <v/>
      </c>
      <c r="P1118" s="500" t="str">
        <f>二年级BMI得分</f>
        <v/>
      </c>
      <c r="Q1118" s="515" t="str">
        <f>二年级肺活量得分</f>
        <v/>
      </c>
      <c r="R1118" s="512" t="str">
        <f>二年级等级</f>
        <v/>
      </c>
      <c r="S1118" s="516" t="str">
        <f>二年级50米跑得分</f>
        <v/>
      </c>
      <c r="T1118" s="517" t="str">
        <f>二年级等级</f>
        <v/>
      </c>
      <c r="U1118" s="516" t="str">
        <f>二年级坐位体前屈得分</f>
        <v/>
      </c>
      <c r="V1118" s="517" t="str">
        <f>二年级等级</f>
        <v/>
      </c>
      <c r="W1118" s="516" t="str">
        <f>二年级一分钟跳绳得分</f>
        <v/>
      </c>
      <c r="X1118" s="517" t="str">
        <f>二年级等级</f>
        <v/>
      </c>
      <c r="Y1118" s="515"/>
      <c r="Z1118" s="518"/>
      <c r="AA1118" s="533"/>
      <c r="AB1118" s="515"/>
      <c r="AC1118" s="533" t="str">
        <f>二年级跳绳附加分</f>
        <v/>
      </c>
      <c r="AD1118" s="534" t="str">
        <f>二年级标准分</f>
        <v/>
      </c>
      <c r="AE1118" s="534" t="str">
        <f>二年级总分</f>
        <v/>
      </c>
      <c r="AF1118" s="517" t="str">
        <f>二年级等级</f>
        <v/>
      </c>
    </row>
    <row r="1119" spans="1:32">
      <c r="A1119" s="476">
        <v>216</v>
      </c>
      <c r="B1119" s="477">
        <v>67</v>
      </c>
      <c r="C1119" s="586"/>
      <c r="D1119" s="587"/>
      <c r="E1119" s="586"/>
      <c r="F1119" s="473"/>
      <c r="G1119" s="608"/>
      <c r="H1119" s="475"/>
      <c r="I1119" s="613"/>
      <c r="J1119" s="614"/>
      <c r="K1119" s="614"/>
      <c r="L1119" s="649"/>
      <c r="M1119" s="644"/>
      <c r="N1119" s="505" t="str">
        <f>二年级BMI</f>
        <v/>
      </c>
      <c r="O1119" s="499" t="str">
        <f>二年级BMI等级</f>
        <v/>
      </c>
      <c r="P1119" s="500" t="str">
        <f>二年级BMI得分</f>
        <v/>
      </c>
      <c r="Q1119" s="515" t="str">
        <f>二年级肺活量得分</f>
        <v/>
      </c>
      <c r="R1119" s="512" t="str">
        <f>二年级等级</f>
        <v/>
      </c>
      <c r="S1119" s="516" t="str">
        <f>二年级50米跑得分</f>
        <v/>
      </c>
      <c r="T1119" s="517" t="str">
        <f>二年级等级</f>
        <v/>
      </c>
      <c r="U1119" s="516" t="str">
        <f>二年级坐位体前屈得分</f>
        <v/>
      </c>
      <c r="V1119" s="517" t="str">
        <f>二年级等级</f>
        <v/>
      </c>
      <c r="W1119" s="516" t="str">
        <f>二年级一分钟跳绳得分</f>
        <v/>
      </c>
      <c r="X1119" s="517" t="str">
        <f>二年级等级</f>
        <v/>
      </c>
      <c r="Y1119" s="515"/>
      <c r="Z1119" s="518"/>
      <c r="AA1119" s="533"/>
      <c r="AB1119" s="515"/>
      <c r="AC1119" s="533" t="str">
        <f>二年级跳绳附加分</f>
        <v/>
      </c>
      <c r="AD1119" s="534" t="str">
        <f>二年级标准分</f>
        <v/>
      </c>
      <c r="AE1119" s="534" t="str">
        <f>二年级总分</f>
        <v/>
      </c>
      <c r="AF1119" s="517" t="str">
        <f>二年级等级</f>
        <v/>
      </c>
    </row>
    <row r="1120" spans="1:32">
      <c r="A1120" s="476">
        <v>216</v>
      </c>
      <c r="B1120" s="477">
        <v>68</v>
      </c>
      <c r="C1120" s="586"/>
      <c r="D1120" s="587"/>
      <c r="E1120" s="586"/>
      <c r="F1120" s="473"/>
      <c r="G1120" s="608"/>
      <c r="H1120" s="475"/>
      <c r="I1120" s="613"/>
      <c r="J1120" s="614"/>
      <c r="K1120" s="614"/>
      <c r="L1120" s="649"/>
      <c r="M1120" s="644"/>
      <c r="N1120" s="505" t="str">
        <f>二年级BMI</f>
        <v/>
      </c>
      <c r="O1120" s="499" t="str">
        <f>二年级BMI等级</f>
        <v/>
      </c>
      <c r="P1120" s="500" t="str">
        <f>二年级BMI得分</f>
        <v/>
      </c>
      <c r="Q1120" s="515" t="str">
        <f>二年级肺活量得分</f>
        <v/>
      </c>
      <c r="R1120" s="512" t="str">
        <f>二年级等级</f>
        <v/>
      </c>
      <c r="S1120" s="516" t="str">
        <f>二年级50米跑得分</f>
        <v/>
      </c>
      <c r="T1120" s="517" t="str">
        <f>二年级等级</f>
        <v/>
      </c>
      <c r="U1120" s="516" t="str">
        <f>二年级坐位体前屈得分</f>
        <v/>
      </c>
      <c r="V1120" s="517" t="str">
        <f>二年级等级</f>
        <v/>
      </c>
      <c r="W1120" s="516" t="str">
        <f>二年级一分钟跳绳得分</f>
        <v/>
      </c>
      <c r="X1120" s="517" t="str">
        <f>二年级等级</f>
        <v/>
      </c>
      <c r="Y1120" s="515"/>
      <c r="Z1120" s="518"/>
      <c r="AA1120" s="533"/>
      <c r="AB1120" s="515"/>
      <c r="AC1120" s="533" t="str">
        <f>二年级跳绳附加分</f>
        <v/>
      </c>
      <c r="AD1120" s="534" t="str">
        <f>二年级标准分</f>
        <v/>
      </c>
      <c r="AE1120" s="534" t="str">
        <f>二年级总分</f>
        <v/>
      </c>
      <c r="AF1120" s="517" t="str">
        <f>二年级等级</f>
        <v/>
      </c>
    </row>
    <row r="1121" spans="1:32">
      <c r="A1121" s="476">
        <v>216</v>
      </c>
      <c r="B1121" s="477">
        <v>69</v>
      </c>
      <c r="C1121" s="586"/>
      <c r="D1121" s="587"/>
      <c r="E1121" s="586"/>
      <c r="F1121" s="473"/>
      <c r="G1121" s="608"/>
      <c r="H1121" s="475"/>
      <c r="I1121" s="613"/>
      <c r="J1121" s="614"/>
      <c r="K1121" s="614"/>
      <c r="L1121" s="649"/>
      <c r="M1121" s="644"/>
      <c r="N1121" s="505" t="str">
        <f>二年级BMI</f>
        <v/>
      </c>
      <c r="O1121" s="499" t="str">
        <f>二年级BMI等级</f>
        <v/>
      </c>
      <c r="P1121" s="500" t="str">
        <f>二年级BMI得分</f>
        <v/>
      </c>
      <c r="Q1121" s="515" t="str">
        <f>二年级肺活量得分</f>
        <v/>
      </c>
      <c r="R1121" s="512" t="str">
        <f>二年级等级</f>
        <v/>
      </c>
      <c r="S1121" s="516" t="str">
        <f>二年级50米跑得分</f>
        <v/>
      </c>
      <c r="T1121" s="517" t="str">
        <f>二年级等级</f>
        <v/>
      </c>
      <c r="U1121" s="516" t="str">
        <f>二年级坐位体前屈得分</f>
        <v/>
      </c>
      <c r="V1121" s="517" t="str">
        <f>二年级等级</f>
        <v/>
      </c>
      <c r="W1121" s="516" t="str">
        <f>二年级一分钟跳绳得分</f>
        <v/>
      </c>
      <c r="X1121" s="517" t="str">
        <f>二年级等级</f>
        <v/>
      </c>
      <c r="Y1121" s="515"/>
      <c r="Z1121" s="518"/>
      <c r="AA1121" s="533"/>
      <c r="AB1121" s="515"/>
      <c r="AC1121" s="533" t="str">
        <f>二年级跳绳附加分</f>
        <v/>
      </c>
      <c r="AD1121" s="534" t="str">
        <f>二年级标准分</f>
        <v/>
      </c>
      <c r="AE1121" s="534" t="str">
        <f>二年级总分</f>
        <v/>
      </c>
      <c r="AF1121" s="517" t="str">
        <f>二年级等级</f>
        <v/>
      </c>
    </row>
    <row r="1122" ht="15.75" spans="1:32">
      <c r="A1122" s="535">
        <v>216</v>
      </c>
      <c r="B1122" s="536">
        <v>70</v>
      </c>
      <c r="C1122" s="590"/>
      <c r="D1122" s="591"/>
      <c r="E1122" s="590"/>
      <c r="F1122" s="583"/>
      <c r="G1122" s="611"/>
      <c r="H1122" s="542"/>
      <c r="I1122" s="617"/>
      <c r="J1122" s="618"/>
      <c r="K1122" s="618"/>
      <c r="L1122" s="652"/>
      <c r="M1122" s="647"/>
      <c r="N1122" s="573" t="str">
        <f>二年级BMI</f>
        <v/>
      </c>
      <c r="O1122" s="574" t="str">
        <f>二年级BMI等级</f>
        <v/>
      </c>
      <c r="P1122" s="575" t="str">
        <f>二年级BMI得分</f>
        <v/>
      </c>
      <c r="Q1122" s="576" t="str">
        <f>二年级肺活量得分</f>
        <v/>
      </c>
      <c r="R1122" s="577" t="str">
        <f>二年级等级</f>
        <v/>
      </c>
      <c r="S1122" s="578" t="str">
        <f>二年级50米跑得分</f>
        <v/>
      </c>
      <c r="T1122" s="567" t="str">
        <f>二年级等级</f>
        <v/>
      </c>
      <c r="U1122" s="578" t="str">
        <f>二年级坐位体前屈得分</f>
        <v/>
      </c>
      <c r="V1122" s="567" t="str">
        <f>二年级等级</f>
        <v/>
      </c>
      <c r="W1122" s="578" t="str">
        <f>二年级一分钟跳绳得分</f>
        <v/>
      </c>
      <c r="X1122" s="567" t="str">
        <f>二年级等级</f>
        <v/>
      </c>
      <c r="Y1122" s="576"/>
      <c r="Z1122" s="579"/>
      <c r="AA1122" s="565"/>
      <c r="AB1122" s="576"/>
      <c r="AC1122" s="565" t="str">
        <f>二年级跳绳附加分</f>
        <v/>
      </c>
      <c r="AD1122" s="566" t="str">
        <f>二年级标准分</f>
        <v/>
      </c>
      <c r="AE1122" s="566" t="str">
        <f>二年级总分</f>
        <v/>
      </c>
      <c r="AF1122" s="567" t="str">
        <f>二年级等级</f>
        <v/>
      </c>
    </row>
    <row r="1123" ht="15.75" spans="1:32">
      <c r="A1123" s="468">
        <v>217</v>
      </c>
      <c r="B1123" s="469">
        <v>1</v>
      </c>
      <c r="C1123" s="593"/>
      <c r="D1123" s="594"/>
      <c r="E1123" s="593"/>
      <c r="F1123" s="473"/>
      <c r="G1123" s="612"/>
      <c r="H1123" s="475"/>
      <c r="I1123" s="621"/>
      <c r="J1123" s="622"/>
      <c r="K1123" s="622"/>
      <c r="L1123" s="648"/>
      <c r="M1123" s="643"/>
      <c r="N1123" s="498" t="str">
        <f>二年级BMI</f>
        <v/>
      </c>
      <c r="O1123" s="499" t="str">
        <f>二年级BMI等级</f>
        <v/>
      </c>
      <c r="P1123" s="500" t="str">
        <f>二年级BMI得分</f>
        <v/>
      </c>
      <c r="Q1123" s="511" t="str">
        <f>二年级肺活量得分</f>
        <v/>
      </c>
      <c r="R1123" s="512" t="str">
        <f>二年级等级</f>
        <v/>
      </c>
      <c r="S1123" s="513" t="str">
        <f>二年级50米跑得分</f>
        <v/>
      </c>
      <c r="T1123" s="512" t="str">
        <f>二年级等级</f>
        <v/>
      </c>
      <c r="U1123" s="513" t="str">
        <f>二年级坐位体前屈得分</f>
        <v/>
      </c>
      <c r="V1123" s="512" t="str">
        <f>二年级等级</f>
        <v/>
      </c>
      <c r="W1123" s="513" t="str">
        <f>二年级一分钟跳绳得分</f>
        <v/>
      </c>
      <c r="X1123" s="512" t="str">
        <f>二年级等级</f>
        <v/>
      </c>
      <c r="Y1123" s="511"/>
      <c r="Z1123" s="514"/>
      <c r="AA1123" s="530"/>
      <c r="AB1123" s="511"/>
      <c r="AC1123" s="530" t="str">
        <f>二年级跳绳附加分</f>
        <v/>
      </c>
      <c r="AD1123" s="531" t="str">
        <f>二年级标准分</f>
        <v/>
      </c>
      <c r="AE1123" s="531" t="str">
        <f>二年级总分</f>
        <v/>
      </c>
      <c r="AF1123" s="512" t="str">
        <f>二年级等级</f>
        <v/>
      </c>
    </row>
    <row r="1124" spans="1:32">
      <c r="A1124" s="476">
        <v>217</v>
      </c>
      <c r="B1124" s="477">
        <v>2</v>
      </c>
      <c r="C1124" s="586"/>
      <c r="D1124" s="587"/>
      <c r="E1124" s="586"/>
      <c r="F1124" s="473"/>
      <c r="G1124" s="608"/>
      <c r="H1124" s="475"/>
      <c r="I1124" s="613"/>
      <c r="J1124" s="614"/>
      <c r="K1124" s="614"/>
      <c r="L1124" s="649"/>
      <c r="M1124" s="644"/>
      <c r="N1124" s="505" t="str">
        <f>二年级BMI</f>
        <v/>
      </c>
      <c r="O1124" s="499" t="str">
        <f>二年级BMI等级</f>
        <v/>
      </c>
      <c r="P1124" s="500" t="str">
        <f>二年级BMI得分</f>
        <v/>
      </c>
      <c r="Q1124" s="515" t="str">
        <f>二年级肺活量得分</f>
        <v/>
      </c>
      <c r="R1124" s="512" t="str">
        <f>二年级等级</f>
        <v/>
      </c>
      <c r="S1124" s="516" t="str">
        <f>二年级50米跑得分</f>
        <v/>
      </c>
      <c r="T1124" s="517" t="str">
        <f>二年级等级</f>
        <v/>
      </c>
      <c r="U1124" s="516" t="str">
        <f>二年级坐位体前屈得分</f>
        <v/>
      </c>
      <c r="V1124" s="517" t="str">
        <f>二年级等级</f>
        <v/>
      </c>
      <c r="W1124" s="516" t="str">
        <f>二年级一分钟跳绳得分</f>
        <v/>
      </c>
      <c r="X1124" s="517" t="str">
        <f>二年级等级</f>
        <v/>
      </c>
      <c r="Y1124" s="515"/>
      <c r="Z1124" s="518"/>
      <c r="AA1124" s="533"/>
      <c r="AB1124" s="515"/>
      <c r="AC1124" s="533" t="str">
        <f>二年级跳绳附加分</f>
        <v/>
      </c>
      <c r="AD1124" s="534" t="str">
        <f>二年级标准分</f>
        <v/>
      </c>
      <c r="AE1124" s="534" t="str">
        <f>二年级总分</f>
        <v/>
      </c>
      <c r="AF1124" s="517" t="str">
        <f>二年级等级</f>
        <v/>
      </c>
    </row>
    <row r="1125" spans="1:32">
      <c r="A1125" s="476">
        <v>217</v>
      </c>
      <c r="B1125" s="477">
        <v>3</v>
      </c>
      <c r="C1125" s="586"/>
      <c r="D1125" s="587"/>
      <c r="E1125" s="586"/>
      <c r="F1125" s="473"/>
      <c r="G1125" s="608"/>
      <c r="H1125" s="475"/>
      <c r="I1125" s="613"/>
      <c r="J1125" s="614"/>
      <c r="K1125" s="614"/>
      <c r="L1125" s="649"/>
      <c r="M1125" s="644"/>
      <c r="N1125" s="505" t="str">
        <f>二年级BMI</f>
        <v/>
      </c>
      <c r="O1125" s="499" t="str">
        <f>二年级BMI等级</f>
        <v/>
      </c>
      <c r="P1125" s="500" t="str">
        <f>二年级BMI得分</f>
        <v/>
      </c>
      <c r="Q1125" s="515" t="str">
        <f>二年级肺活量得分</f>
        <v/>
      </c>
      <c r="R1125" s="512" t="str">
        <f>二年级等级</f>
        <v/>
      </c>
      <c r="S1125" s="516" t="str">
        <f>二年级50米跑得分</f>
        <v/>
      </c>
      <c r="T1125" s="517" t="str">
        <f>二年级等级</f>
        <v/>
      </c>
      <c r="U1125" s="516" t="str">
        <f>二年级坐位体前屈得分</f>
        <v/>
      </c>
      <c r="V1125" s="517" t="str">
        <f>二年级等级</f>
        <v/>
      </c>
      <c r="W1125" s="516" t="str">
        <f>二年级一分钟跳绳得分</f>
        <v/>
      </c>
      <c r="X1125" s="517" t="str">
        <f>二年级等级</f>
        <v/>
      </c>
      <c r="Y1125" s="515"/>
      <c r="Z1125" s="518"/>
      <c r="AA1125" s="533"/>
      <c r="AB1125" s="515"/>
      <c r="AC1125" s="533" t="str">
        <f>二年级跳绳附加分</f>
        <v/>
      </c>
      <c r="AD1125" s="534" t="str">
        <f>二年级标准分</f>
        <v/>
      </c>
      <c r="AE1125" s="534" t="str">
        <f>二年级总分</f>
        <v/>
      </c>
      <c r="AF1125" s="517" t="str">
        <f>二年级等级</f>
        <v/>
      </c>
    </row>
    <row r="1126" spans="1:32">
      <c r="A1126" s="476">
        <v>217</v>
      </c>
      <c r="B1126" s="477">
        <v>4</v>
      </c>
      <c r="C1126" s="586"/>
      <c r="D1126" s="587"/>
      <c r="E1126" s="586"/>
      <c r="F1126" s="473"/>
      <c r="G1126" s="608"/>
      <c r="H1126" s="475"/>
      <c r="I1126" s="613"/>
      <c r="J1126" s="614"/>
      <c r="K1126" s="614"/>
      <c r="L1126" s="649"/>
      <c r="M1126" s="644"/>
      <c r="N1126" s="505" t="str">
        <f>二年级BMI</f>
        <v/>
      </c>
      <c r="O1126" s="499" t="str">
        <f>二年级BMI等级</f>
        <v/>
      </c>
      <c r="P1126" s="500" t="str">
        <f>二年级BMI得分</f>
        <v/>
      </c>
      <c r="Q1126" s="515" t="str">
        <f>二年级肺活量得分</f>
        <v/>
      </c>
      <c r="R1126" s="512" t="str">
        <f>二年级等级</f>
        <v/>
      </c>
      <c r="S1126" s="516" t="str">
        <f>二年级50米跑得分</f>
        <v/>
      </c>
      <c r="T1126" s="517" t="str">
        <f>二年级等级</f>
        <v/>
      </c>
      <c r="U1126" s="516" t="str">
        <f>二年级坐位体前屈得分</f>
        <v/>
      </c>
      <c r="V1126" s="517" t="str">
        <f>二年级等级</f>
        <v/>
      </c>
      <c r="W1126" s="516" t="str">
        <f>二年级一分钟跳绳得分</f>
        <v/>
      </c>
      <c r="X1126" s="517" t="str">
        <f>二年级等级</f>
        <v/>
      </c>
      <c r="Y1126" s="515"/>
      <c r="Z1126" s="518"/>
      <c r="AA1126" s="533"/>
      <c r="AB1126" s="515"/>
      <c r="AC1126" s="533" t="str">
        <f>二年级跳绳附加分</f>
        <v/>
      </c>
      <c r="AD1126" s="534" t="str">
        <f>二年级标准分</f>
        <v/>
      </c>
      <c r="AE1126" s="534" t="str">
        <f>二年级总分</f>
        <v/>
      </c>
      <c r="AF1126" s="517" t="str">
        <f>二年级等级</f>
        <v/>
      </c>
    </row>
    <row r="1127" spans="1:32">
      <c r="A1127" s="476">
        <v>217</v>
      </c>
      <c r="B1127" s="477">
        <v>5</v>
      </c>
      <c r="C1127" s="586"/>
      <c r="D1127" s="587"/>
      <c r="E1127" s="586"/>
      <c r="F1127" s="473"/>
      <c r="G1127" s="608"/>
      <c r="H1127" s="475"/>
      <c r="I1127" s="613"/>
      <c r="J1127" s="614"/>
      <c r="K1127" s="614"/>
      <c r="L1127" s="649"/>
      <c r="M1127" s="644"/>
      <c r="N1127" s="505" t="str">
        <f>二年级BMI</f>
        <v/>
      </c>
      <c r="O1127" s="499" t="str">
        <f>二年级BMI等级</f>
        <v/>
      </c>
      <c r="P1127" s="500" t="str">
        <f>二年级BMI得分</f>
        <v/>
      </c>
      <c r="Q1127" s="515" t="str">
        <f>二年级肺活量得分</f>
        <v/>
      </c>
      <c r="R1127" s="512" t="str">
        <f>二年级等级</f>
        <v/>
      </c>
      <c r="S1127" s="516" t="str">
        <f>二年级50米跑得分</f>
        <v/>
      </c>
      <c r="T1127" s="517" t="str">
        <f>二年级等级</f>
        <v/>
      </c>
      <c r="U1127" s="516" t="str">
        <f>二年级坐位体前屈得分</f>
        <v/>
      </c>
      <c r="V1127" s="517" t="str">
        <f>二年级等级</f>
        <v/>
      </c>
      <c r="W1127" s="516" t="str">
        <f>二年级一分钟跳绳得分</f>
        <v/>
      </c>
      <c r="X1127" s="517" t="str">
        <f>二年级等级</f>
        <v/>
      </c>
      <c r="Y1127" s="515"/>
      <c r="Z1127" s="518"/>
      <c r="AA1127" s="533"/>
      <c r="AB1127" s="515"/>
      <c r="AC1127" s="533" t="str">
        <f>二年级跳绳附加分</f>
        <v/>
      </c>
      <c r="AD1127" s="534" t="str">
        <f>二年级标准分</f>
        <v/>
      </c>
      <c r="AE1127" s="534" t="str">
        <f>二年级总分</f>
        <v/>
      </c>
      <c r="AF1127" s="517" t="str">
        <f>二年级等级</f>
        <v/>
      </c>
    </row>
    <row r="1128" spans="1:32">
      <c r="A1128" s="476">
        <v>217</v>
      </c>
      <c r="B1128" s="477">
        <v>6</v>
      </c>
      <c r="C1128" s="586"/>
      <c r="D1128" s="587"/>
      <c r="E1128" s="586"/>
      <c r="F1128" s="473"/>
      <c r="G1128" s="608"/>
      <c r="H1128" s="475"/>
      <c r="I1128" s="613"/>
      <c r="J1128" s="614"/>
      <c r="K1128" s="614"/>
      <c r="L1128" s="649"/>
      <c r="M1128" s="644"/>
      <c r="N1128" s="505" t="str">
        <f>二年级BMI</f>
        <v/>
      </c>
      <c r="O1128" s="499" t="str">
        <f>二年级BMI等级</f>
        <v/>
      </c>
      <c r="P1128" s="500" t="str">
        <f>二年级BMI得分</f>
        <v/>
      </c>
      <c r="Q1128" s="515" t="str">
        <f>二年级肺活量得分</f>
        <v/>
      </c>
      <c r="R1128" s="512" t="str">
        <f>二年级等级</f>
        <v/>
      </c>
      <c r="S1128" s="516" t="str">
        <f>二年级50米跑得分</f>
        <v/>
      </c>
      <c r="T1128" s="517" t="str">
        <f>二年级等级</f>
        <v/>
      </c>
      <c r="U1128" s="516" t="str">
        <f>二年级坐位体前屈得分</f>
        <v/>
      </c>
      <c r="V1128" s="517" t="str">
        <f>二年级等级</f>
        <v/>
      </c>
      <c r="W1128" s="516" t="str">
        <f>二年级一分钟跳绳得分</f>
        <v/>
      </c>
      <c r="X1128" s="517" t="str">
        <f>二年级等级</f>
        <v/>
      </c>
      <c r="Y1128" s="515"/>
      <c r="Z1128" s="518"/>
      <c r="AA1128" s="533"/>
      <c r="AB1128" s="515"/>
      <c r="AC1128" s="533" t="str">
        <f>二年级跳绳附加分</f>
        <v/>
      </c>
      <c r="AD1128" s="534" t="str">
        <f>二年级标准分</f>
        <v/>
      </c>
      <c r="AE1128" s="534" t="str">
        <f>二年级总分</f>
        <v/>
      </c>
      <c r="AF1128" s="517" t="str">
        <f>二年级等级</f>
        <v/>
      </c>
    </row>
    <row r="1129" spans="1:32">
      <c r="A1129" s="476">
        <v>217</v>
      </c>
      <c r="B1129" s="477">
        <v>7</v>
      </c>
      <c r="C1129" s="586"/>
      <c r="D1129" s="587"/>
      <c r="E1129" s="586"/>
      <c r="F1129" s="473"/>
      <c r="G1129" s="608"/>
      <c r="H1129" s="475"/>
      <c r="I1129" s="613"/>
      <c r="J1129" s="614"/>
      <c r="K1129" s="614"/>
      <c r="L1129" s="649"/>
      <c r="M1129" s="644"/>
      <c r="N1129" s="505" t="str">
        <f>二年级BMI</f>
        <v/>
      </c>
      <c r="O1129" s="499" t="str">
        <f>二年级BMI等级</f>
        <v/>
      </c>
      <c r="P1129" s="500" t="str">
        <f>二年级BMI得分</f>
        <v/>
      </c>
      <c r="Q1129" s="515" t="str">
        <f>二年级肺活量得分</f>
        <v/>
      </c>
      <c r="R1129" s="512" t="str">
        <f>二年级等级</f>
        <v/>
      </c>
      <c r="S1129" s="516" t="str">
        <f>二年级50米跑得分</f>
        <v/>
      </c>
      <c r="T1129" s="517" t="str">
        <f>二年级等级</f>
        <v/>
      </c>
      <c r="U1129" s="516" t="str">
        <f>二年级坐位体前屈得分</f>
        <v/>
      </c>
      <c r="V1129" s="517" t="str">
        <f>二年级等级</f>
        <v/>
      </c>
      <c r="W1129" s="516" t="str">
        <f>二年级一分钟跳绳得分</f>
        <v/>
      </c>
      <c r="X1129" s="517" t="str">
        <f>二年级等级</f>
        <v/>
      </c>
      <c r="Y1129" s="515"/>
      <c r="Z1129" s="518"/>
      <c r="AA1129" s="533"/>
      <c r="AB1129" s="515"/>
      <c r="AC1129" s="533" t="str">
        <f>二年级跳绳附加分</f>
        <v/>
      </c>
      <c r="AD1129" s="534" t="str">
        <f>二年级标准分</f>
        <v/>
      </c>
      <c r="AE1129" s="534" t="str">
        <f>二年级总分</f>
        <v/>
      </c>
      <c r="AF1129" s="517" t="str">
        <f>二年级等级</f>
        <v/>
      </c>
    </row>
    <row r="1130" spans="1:32">
      <c r="A1130" s="476">
        <v>217</v>
      </c>
      <c r="B1130" s="477">
        <v>8</v>
      </c>
      <c r="C1130" s="586"/>
      <c r="D1130" s="587"/>
      <c r="E1130" s="586"/>
      <c r="F1130" s="625"/>
      <c r="G1130" s="608"/>
      <c r="H1130" s="475"/>
      <c r="I1130" s="613"/>
      <c r="J1130" s="614"/>
      <c r="K1130" s="614"/>
      <c r="L1130" s="649"/>
      <c r="M1130" s="644"/>
      <c r="N1130" s="505" t="str">
        <f>二年级BMI</f>
        <v/>
      </c>
      <c r="O1130" s="499" t="str">
        <f>二年级BMI等级</f>
        <v/>
      </c>
      <c r="P1130" s="500" t="str">
        <f>二年级BMI得分</f>
        <v/>
      </c>
      <c r="Q1130" s="515" t="str">
        <f>二年级肺活量得分</f>
        <v/>
      </c>
      <c r="R1130" s="512" t="str">
        <f>二年级等级</f>
        <v/>
      </c>
      <c r="S1130" s="516" t="str">
        <f>二年级50米跑得分</f>
        <v/>
      </c>
      <c r="T1130" s="517" t="str">
        <f>二年级等级</f>
        <v/>
      </c>
      <c r="U1130" s="516" t="str">
        <f>二年级坐位体前屈得分</f>
        <v/>
      </c>
      <c r="V1130" s="517" t="str">
        <f>二年级等级</f>
        <v/>
      </c>
      <c r="W1130" s="516" t="str">
        <f>二年级一分钟跳绳得分</f>
        <v/>
      </c>
      <c r="X1130" s="517" t="str">
        <f>二年级等级</f>
        <v/>
      </c>
      <c r="Y1130" s="515"/>
      <c r="Z1130" s="518"/>
      <c r="AA1130" s="533"/>
      <c r="AB1130" s="515"/>
      <c r="AC1130" s="533" t="str">
        <f>二年级跳绳附加分</f>
        <v/>
      </c>
      <c r="AD1130" s="534" t="str">
        <f>二年级标准分</f>
        <v/>
      </c>
      <c r="AE1130" s="534" t="str">
        <f>二年级总分</f>
        <v/>
      </c>
      <c r="AF1130" s="517" t="str">
        <f>二年级等级</f>
        <v/>
      </c>
    </row>
    <row r="1131" spans="1:32">
      <c r="A1131" s="476">
        <v>217</v>
      </c>
      <c r="B1131" s="477">
        <v>9</v>
      </c>
      <c r="C1131" s="586"/>
      <c r="D1131" s="587"/>
      <c r="E1131" s="586"/>
      <c r="F1131" s="625"/>
      <c r="G1131" s="608"/>
      <c r="H1131" s="475"/>
      <c r="I1131" s="613"/>
      <c r="J1131" s="614"/>
      <c r="K1131" s="614"/>
      <c r="L1131" s="649"/>
      <c r="M1131" s="644"/>
      <c r="N1131" s="505" t="str">
        <f>二年级BMI</f>
        <v/>
      </c>
      <c r="O1131" s="499" t="str">
        <f>二年级BMI等级</f>
        <v/>
      </c>
      <c r="P1131" s="500" t="str">
        <f>二年级BMI得分</f>
        <v/>
      </c>
      <c r="Q1131" s="515" t="str">
        <f>二年级肺活量得分</f>
        <v/>
      </c>
      <c r="R1131" s="512" t="str">
        <f>二年级等级</f>
        <v/>
      </c>
      <c r="S1131" s="516" t="str">
        <f>二年级50米跑得分</f>
        <v/>
      </c>
      <c r="T1131" s="517" t="str">
        <f>二年级等级</f>
        <v/>
      </c>
      <c r="U1131" s="516" t="str">
        <f>二年级坐位体前屈得分</f>
        <v/>
      </c>
      <c r="V1131" s="517" t="str">
        <f>二年级等级</f>
        <v/>
      </c>
      <c r="W1131" s="516" t="str">
        <f>二年级一分钟跳绳得分</f>
        <v/>
      </c>
      <c r="X1131" s="517" t="str">
        <f>二年级等级</f>
        <v/>
      </c>
      <c r="Y1131" s="515"/>
      <c r="Z1131" s="518"/>
      <c r="AA1131" s="533"/>
      <c r="AB1131" s="515"/>
      <c r="AC1131" s="533" t="str">
        <f>二年级跳绳附加分</f>
        <v/>
      </c>
      <c r="AD1131" s="534" t="str">
        <f>二年级标准分</f>
        <v/>
      </c>
      <c r="AE1131" s="534" t="str">
        <f>二年级总分</f>
        <v/>
      </c>
      <c r="AF1131" s="517" t="str">
        <f>二年级等级</f>
        <v/>
      </c>
    </row>
    <row r="1132" spans="1:32">
      <c r="A1132" s="476">
        <v>217</v>
      </c>
      <c r="B1132" s="477">
        <v>10</v>
      </c>
      <c r="C1132" s="586"/>
      <c r="D1132" s="587"/>
      <c r="E1132" s="586"/>
      <c r="F1132" s="625"/>
      <c r="G1132" s="608"/>
      <c r="H1132" s="475"/>
      <c r="I1132" s="613"/>
      <c r="J1132" s="614"/>
      <c r="K1132" s="614"/>
      <c r="L1132" s="649"/>
      <c r="M1132" s="644"/>
      <c r="N1132" s="505" t="str">
        <f>二年级BMI</f>
        <v/>
      </c>
      <c r="O1132" s="499" t="str">
        <f>二年级BMI等级</f>
        <v/>
      </c>
      <c r="P1132" s="500" t="str">
        <f>二年级BMI得分</f>
        <v/>
      </c>
      <c r="Q1132" s="515" t="str">
        <f>二年级肺活量得分</f>
        <v/>
      </c>
      <c r="R1132" s="512" t="str">
        <f>二年级等级</f>
        <v/>
      </c>
      <c r="S1132" s="516" t="str">
        <f>二年级50米跑得分</f>
        <v/>
      </c>
      <c r="T1132" s="517" t="str">
        <f>二年级等级</f>
        <v/>
      </c>
      <c r="U1132" s="516" t="str">
        <f>二年级坐位体前屈得分</f>
        <v/>
      </c>
      <c r="V1132" s="517" t="str">
        <f>二年级等级</f>
        <v/>
      </c>
      <c r="W1132" s="516" t="str">
        <f>二年级一分钟跳绳得分</f>
        <v/>
      </c>
      <c r="X1132" s="517" t="str">
        <f>二年级等级</f>
        <v/>
      </c>
      <c r="Y1132" s="515"/>
      <c r="Z1132" s="518"/>
      <c r="AA1132" s="533"/>
      <c r="AB1132" s="515"/>
      <c r="AC1132" s="533" t="str">
        <f>二年级跳绳附加分</f>
        <v/>
      </c>
      <c r="AD1132" s="534" t="str">
        <f>二年级标准分</f>
        <v/>
      </c>
      <c r="AE1132" s="534" t="str">
        <f>二年级总分</f>
        <v/>
      </c>
      <c r="AF1132" s="517" t="str">
        <f>二年级等级</f>
        <v/>
      </c>
    </row>
    <row r="1133" spans="1:32">
      <c r="A1133" s="476">
        <v>217</v>
      </c>
      <c r="B1133" s="477">
        <v>11</v>
      </c>
      <c r="C1133" s="586"/>
      <c r="D1133" s="587"/>
      <c r="E1133" s="586"/>
      <c r="F1133" s="625"/>
      <c r="G1133" s="608"/>
      <c r="H1133" s="475"/>
      <c r="I1133" s="613"/>
      <c r="J1133" s="614"/>
      <c r="K1133" s="614"/>
      <c r="L1133" s="649"/>
      <c r="M1133" s="644"/>
      <c r="N1133" s="505" t="str">
        <f>二年级BMI</f>
        <v/>
      </c>
      <c r="O1133" s="499" t="str">
        <f>二年级BMI等级</f>
        <v/>
      </c>
      <c r="P1133" s="500" t="str">
        <f>二年级BMI得分</f>
        <v/>
      </c>
      <c r="Q1133" s="515" t="str">
        <f>二年级肺活量得分</f>
        <v/>
      </c>
      <c r="R1133" s="512" t="str">
        <f>二年级等级</f>
        <v/>
      </c>
      <c r="S1133" s="516" t="str">
        <f>二年级50米跑得分</f>
        <v/>
      </c>
      <c r="T1133" s="517" t="str">
        <f>二年级等级</f>
        <v/>
      </c>
      <c r="U1133" s="516" t="str">
        <f>二年级坐位体前屈得分</f>
        <v/>
      </c>
      <c r="V1133" s="517" t="str">
        <f>二年级等级</f>
        <v/>
      </c>
      <c r="W1133" s="516" t="str">
        <f>二年级一分钟跳绳得分</f>
        <v/>
      </c>
      <c r="X1133" s="517" t="str">
        <f>二年级等级</f>
        <v/>
      </c>
      <c r="Y1133" s="515"/>
      <c r="Z1133" s="518"/>
      <c r="AA1133" s="533"/>
      <c r="AB1133" s="515"/>
      <c r="AC1133" s="533" t="str">
        <f>二年级跳绳附加分</f>
        <v/>
      </c>
      <c r="AD1133" s="534" t="str">
        <f>二年级标准分</f>
        <v/>
      </c>
      <c r="AE1133" s="534" t="str">
        <f>二年级总分</f>
        <v/>
      </c>
      <c r="AF1133" s="517" t="str">
        <f>二年级等级</f>
        <v/>
      </c>
    </row>
    <row r="1134" spans="1:32">
      <c r="A1134" s="476">
        <v>217</v>
      </c>
      <c r="B1134" s="477">
        <v>12</v>
      </c>
      <c r="C1134" s="586"/>
      <c r="D1134" s="587"/>
      <c r="E1134" s="586"/>
      <c r="F1134" s="625"/>
      <c r="G1134" s="608"/>
      <c r="H1134" s="475"/>
      <c r="I1134" s="613"/>
      <c r="J1134" s="614"/>
      <c r="K1134" s="614"/>
      <c r="L1134" s="649"/>
      <c r="M1134" s="644"/>
      <c r="N1134" s="505" t="str">
        <f>二年级BMI</f>
        <v/>
      </c>
      <c r="O1134" s="499" t="str">
        <f>二年级BMI等级</f>
        <v/>
      </c>
      <c r="P1134" s="500" t="str">
        <f>二年级BMI得分</f>
        <v/>
      </c>
      <c r="Q1134" s="515" t="str">
        <f>二年级肺活量得分</f>
        <v/>
      </c>
      <c r="R1134" s="512" t="str">
        <f>二年级等级</f>
        <v/>
      </c>
      <c r="S1134" s="516" t="str">
        <f>二年级50米跑得分</f>
        <v/>
      </c>
      <c r="T1134" s="517" t="str">
        <f>二年级等级</f>
        <v/>
      </c>
      <c r="U1134" s="516" t="str">
        <f>二年级坐位体前屈得分</f>
        <v/>
      </c>
      <c r="V1134" s="517" t="str">
        <f>二年级等级</f>
        <v/>
      </c>
      <c r="W1134" s="516" t="str">
        <f>二年级一分钟跳绳得分</f>
        <v/>
      </c>
      <c r="X1134" s="517" t="str">
        <f>二年级等级</f>
        <v/>
      </c>
      <c r="Y1134" s="515"/>
      <c r="Z1134" s="518"/>
      <c r="AA1134" s="533"/>
      <c r="AB1134" s="515"/>
      <c r="AC1134" s="533" t="str">
        <f>二年级跳绳附加分</f>
        <v/>
      </c>
      <c r="AD1134" s="534" t="str">
        <f>二年级标准分</f>
        <v/>
      </c>
      <c r="AE1134" s="534" t="str">
        <f>二年级总分</f>
        <v/>
      </c>
      <c r="AF1134" s="517" t="str">
        <f>二年级等级</f>
        <v/>
      </c>
    </row>
    <row r="1135" spans="1:32">
      <c r="A1135" s="476">
        <v>217</v>
      </c>
      <c r="B1135" s="477">
        <v>13</v>
      </c>
      <c r="C1135" s="586"/>
      <c r="D1135" s="587"/>
      <c r="E1135" s="586"/>
      <c r="F1135" s="625"/>
      <c r="G1135" s="608"/>
      <c r="H1135" s="475"/>
      <c r="I1135" s="613"/>
      <c r="J1135" s="614"/>
      <c r="K1135" s="614"/>
      <c r="L1135" s="649"/>
      <c r="M1135" s="644"/>
      <c r="N1135" s="505" t="str">
        <f>二年级BMI</f>
        <v/>
      </c>
      <c r="O1135" s="499" t="str">
        <f>二年级BMI等级</f>
        <v/>
      </c>
      <c r="P1135" s="500" t="str">
        <f>二年级BMI得分</f>
        <v/>
      </c>
      <c r="Q1135" s="515" t="str">
        <f>二年级肺活量得分</f>
        <v/>
      </c>
      <c r="R1135" s="512" t="str">
        <f>二年级等级</f>
        <v/>
      </c>
      <c r="S1135" s="516" t="str">
        <f>二年级50米跑得分</f>
        <v/>
      </c>
      <c r="T1135" s="517" t="str">
        <f>二年级等级</f>
        <v/>
      </c>
      <c r="U1135" s="516" t="str">
        <f>二年级坐位体前屈得分</f>
        <v/>
      </c>
      <c r="V1135" s="517" t="str">
        <f>二年级等级</f>
        <v/>
      </c>
      <c r="W1135" s="516" t="str">
        <f>二年级一分钟跳绳得分</f>
        <v/>
      </c>
      <c r="X1135" s="517" t="str">
        <f>二年级等级</f>
        <v/>
      </c>
      <c r="Y1135" s="515"/>
      <c r="Z1135" s="518"/>
      <c r="AA1135" s="533"/>
      <c r="AB1135" s="515"/>
      <c r="AC1135" s="533" t="str">
        <f>二年级跳绳附加分</f>
        <v/>
      </c>
      <c r="AD1135" s="534" t="str">
        <f>二年级标准分</f>
        <v/>
      </c>
      <c r="AE1135" s="534" t="str">
        <f>二年级总分</f>
        <v/>
      </c>
      <c r="AF1135" s="517" t="str">
        <f>二年级等级</f>
        <v/>
      </c>
    </row>
    <row r="1136" spans="1:32">
      <c r="A1136" s="476">
        <v>217</v>
      </c>
      <c r="B1136" s="477">
        <v>14</v>
      </c>
      <c r="C1136" s="586"/>
      <c r="D1136" s="587"/>
      <c r="E1136" s="586"/>
      <c r="F1136" s="625"/>
      <c r="G1136" s="608"/>
      <c r="H1136" s="475"/>
      <c r="I1136" s="613"/>
      <c r="J1136" s="614"/>
      <c r="K1136" s="614"/>
      <c r="L1136" s="649"/>
      <c r="M1136" s="644"/>
      <c r="N1136" s="505" t="str">
        <f>二年级BMI</f>
        <v/>
      </c>
      <c r="O1136" s="499" t="str">
        <f>二年级BMI等级</f>
        <v/>
      </c>
      <c r="P1136" s="500" t="str">
        <f>二年级BMI得分</f>
        <v/>
      </c>
      <c r="Q1136" s="515" t="str">
        <f>二年级肺活量得分</f>
        <v/>
      </c>
      <c r="R1136" s="512" t="str">
        <f>二年级等级</f>
        <v/>
      </c>
      <c r="S1136" s="516" t="str">
        <f>二年级50米跑得分</f>
        <v/>
      </c>
      <c r="T1136" s="517" t="str">
        <f>二年级等级</f>
        <v/>
      </c>
      <c r="U1136" s="516" t="str">
        <f>二年级坐位体前屈得分</f>
        <v/>
      </c>
      <c r="V1136" s="517" t="str">
        <f>二年级等级</f>
        <v/>
      </c>
      <c r="W1136" s="516" t="str">
        <f>二年级一分钟跳绳得分</f>
        <v/>
      </c>
      <c r="X1136" s="517" t="str">
        <f>二年级等级</f>
        <v/>
      </c>
      <c r="Y1136" s="515"/>
      <c r="Z1136" s="518"/>
      <c r="AA1136" s="533"/>
      <c r="AB1136" s="515"/>
      <c r="AC1136" s="533" t="str">
        <f>二年级跳绳附加分</f>
        <v/>
      </c>
      <c r="AD1136" s="534" t="str">
        <f>二年级标准分</f>
        <v/>
      </c>
      <c r="AE1136" s="534" t="str">
        <f>二年级总分</f>
        <v/>
      </c>
      <c r="AF1136" s="517" t="str">
        <f>二年级等级</f>
        <v/>
      </c>
    </row>
    <row r="1137" spans="1:32">
      <c r="A1137" s="476">
        <v>217</v>
      </c>
      <c r="B1137" s="477">
        <v>15</v>
      </c>
      <c r="C1137" s="586"/>
      <c r="D1137" s="587"/>
      <c r="E1137" s="586"/>
      <c r="F1137" s="625"/>
      <c r="G1137" s="608"/>
      <c r="H1137" s="475"/>
      <c r="I1137" s="613"/>
      <c r="J1137" s="614"/>
      <c r="K1137" s="614"/>
      <c r="L1137" s="649"/>
      <c r="M1137" s="644"/>
      <c r="N1137" s="505" t="str">
        <f>二年级BMI</f>
        <v/>
      </c>
      <c r="O1137" s="499" t="str">
        <f>二年级BMI等级</f>
        <v/>
      </c>
      <c r="P1137" s="500" t="str">
        <f>二年级BMI得分</f>
        <v/>
      </c>
      <c r="Q1137" s="515" t="str">
        <f>二年级肺活量得分</f>
        <v/>
      </c>
      <c r="R1137" s="512" t="str">
        <f>二年级等级</f>
        <v/>
      </c>
      <c r="S1137" s="516" t="str">
        <f>二年级50米跑得分</f>
        <v/>
      </c>
      <c r="T1137" s="517" t="str">
        <f>二年级等级</f>
        <v/>
      </c>
      <c r="U1137" s="516" t="str">
        <f>二年级坐位体前屈得分</f>
        <v/>
      </c>
      <c r="V1137" s="517" t="str">
        <f>二年级等级</f>
        <v/>
      </c>
      <c r="W1137" s="516" t="str">
        <f>二年级一分钟跳绳得分</f>
        <v/>
      </c>
      <c r="X1137" s="517" t="str">
        <f>二年级等级</f>
        <v/>
      </c>
      <c r="Y1137" s="515"/>
      <c r="Z1137" s="518"/>
      <c r="AA1137" s="533"/>
      <c r="AB1137" s="515"/>
      <c r="AC1137" s="533" t="str">
        <f>二年级跳绳附加分</f>
        <v/>
      </c>
      <c r="AD1137" s="534" t="str">
        <f>二年级标准分</f>
        <v/>
      </c>
      <c r="AE1137" s="534" t="str">
        <f>二年级总分</f>
        <v/>
      </c>
      <c r="AF1137" s="517" t="str">
        <f>二年级等级</f>
        <v/>
      </c>
    </row>
    <row r="1138" spans="1:32">
      <c r="A1138" s="476">
        <v>217</v>
      </c>
      <c r="B1138" s="477">
        <v>16</v>
      </c>
      <c r="C1138" s="586"/>
      <c r="D1138" s="587"/>
      <c r="E1138" s="586"/>
      <c r="F1138" s="473"/>
      <c r="G1138" s="608"/>
      <c r="H1138" s="475"/>
      <c r="I1138" s="613"/>
      <c r="J1138" s="614"/>
      <c r="K1138" s="614"/>
      <c r="L1138" s="649"/>
      <c r="M1138" s="644"/>
      <c r="N1138" s="505" t="str">
        <f>二年级BMI</f>
        <v/>
      </c>
      <c r="O1138" s="499" t="str">
        <f>二年级BMI等级</f>
        <v/>
      </c>
      <c r="P1138" s="500" t="str">
        <f>二年级BMI得分</f>
        <v/>
      </c>
      <c r="Q1138" s="515" t="str">
        <f>二年级肺活量得分</f>
        <v/>
      </c>
      <c r="R1138" s="512" t="str">
        <f>二年级等级</f>
        <v/>
      </c>
      <c r="S1138" s="516" t="str">
        <f>二年级50米跑得分</f>
        <v/>
      </c>
      <c r="T1138" s="517" t="str">
        <f>二年级等级</f>
        <v/>
      </c>
      <c r="U1138" s="516" t="str">
        <f>二年级坐位体前屈得分</f>
        <v/>
      </c>
      <c r="V1138" s="517" t="str">
        <f>二年级等级</f>
        <v/>
      </c>
      <c r="W1138" s="516" t="str">
        <f>二年级一分钟跳绳得分</f>
        <v/>
      </c>
      <c r="X1138" s="517" t="str">
        <f>二年级等级</f>
        <v/>
      </c>
      <c r="Y1138" s="515"/>
      <c r="Z1138" s="518"/>
      <c r="AA1138" s="533"/>
      <c r="AB1138" s="515"/>
      <c r="AC1138" s="533" t="str">
        <f>二年级跳绳附加分</f>
        <v/>
      </c>
      <c r="AD1138" s="534" t="str">
        <f>二年级标准分</f>
        <v/>
      </c>
      <c r="AE1138" s="534" t="str">
        <f>二年级总分</f>
        <v/>
      </c>
      <c r="AF1138" s="517" t="str">
        <f>二年级等级</f>
        <v/>
      </c>
    </row>
    <row r="1139" spans="1:32">
      <c r="A1139" s="476">
        <v>217</v>
      </c>
      <c r="B1139" s="477">
        <v>17</v>
      </c>
      <c r="C1139" s="586"/>
      <c r="D1139" s="587"/>
      <c r="E1139" s="586"/>
      <c r="F1139" s="473"/>
      <c r="G1139" s="608"/>
      <c r="H1139" s="475"/>
      <c r="I1139" s="613"/>
      <c r="J1139" s="614"/>
      <c r="K1139" s="614"/>
      <c r="L1139" s="649"/>
      <c r="M1139" s="644"/>
      <c r="N1139" s="505" t="str">
        <f>二年级BMI</f>
        <v/>
      </c>
      <c r="O1139" s="499" t="str">
        <f>二年级BMI等级</f>
        <v/>
      </c>
      <c r="P1139" s="500" t="str">
        <f>二年级BMI得分</f>
        <v/>
      </c>
      <c r="Q1139" s="515" t="str">
        <f>二年级肺活量得分</f>
        <v/>
      </c>
      <c r="R1139" s="512" t="str">
        <f>二年级等级</f>
        <v/>
      </c>
      <c r="S1139" s="516" t="str">
        <f>二年级50米跑得分</f>
        <v/>
      </c>
      <c r="T1139" s="517" t="str">
        <f>二年级等级</f>
        <v/>
      </c>
      <c r="U1139" s="516" t="str">
        <f>二年级坐位体前屈得分</f>
        <v/>
      </c>
      <c r="V1139" s="517" t="str">
        <f>二年级等级</f>
        <v/>
      </c>
      <c r="W1139" s="516" t="str">
        <f>二年级一分钟跳绳得分</f>
        <v/>
      </c>
      <c r="X1139" s="517" t="str">
        <f>二年级等级</f>
        <v/>
      </c>
      <c r="Y1139" s="515"/>
      <c r="Z1139" s="518"/>
      <c r="AA1139" s="533"/>
      <c r="AB1139" s="515"/>
      <c r="AC1139" s="533" t="str">
        <f>二年级跳绳附加分</f>
        <v/>
      </c>
      <c r="AD1139" s="534" t="str">
        <f>二年级标准分</f>
        <v/>
      </c>
      <c r="AE1139" s="534" t="str">
        <f>二年级总分</f>
        <v/>
      </c>
      <c r="AF1139" s="517" t="str">
        <f>二年级等级</f>
        <v/>
      </c>
    </row>
    <row r="1140" spans="1:32">
      <c r="A1140" s="476">
        <v>217</v>
      </c>
      <c r="B1140" s="477">
        <v>18</v>
      </c>
      <c r="C1140" s="586"/>
      <c r="D1140" s="587"/>
      <c r="E1140" s="586"/>
      <c r="F1140" s="473"/>
      <c r="G1140" s="608"/>
      <c r="H1140" s="475"/>
      <c r="I1140" s="613"/>
      <c r="J1140" s="614"/>
      <c r="K1140" s="614"/>
      <c r="L1140" s="649"/>
      <c r="M1140" s="644"/>
      <c r="N1140" s="505" t="str">
        <f>二年级BMI</f>
        <v/>
      </c>
      <c r="O1140" s="499" t="str">
        <f>二年级BMI等级</f>
        <v/>
      </c>
      <c r="P1140" s="500" t="str">
        <f>二年级BMI得分</f>
        <v/>
      </c>
      <c r="Q1140" s="515" t="str">
        <f>二年级肺活量得分</f>
        <v/>
      </c>
      <c r="R1140" s="512" t="str">
        <f>二年级等级</f>
        <v/>
      </c>
      <c r="S1140" s="516" t="str">
        <f>二年级50米跑得分</f>
        <v/>
      </c>
      <c r="T1140" s="517" t="str">
        <f>二年级等级</f>
        <v/>
      </c>
      <c r="U1140" s="516" t="str">
        <f>二年级坐位体前屈得分</f>
        <v/>
      </c>
      <c r="V1140" s="517" t="str">
        <f>二年级等级</f>
        <v/>
      </c>
      <c r="W1140" s="516" t="str">
        <f>二年级一分钟跳绳得分</f>
        <v/>
      </c>
      <c r="X1140" s="517" t="str">
        <f>二年级等级</f>
        <v/>
      </c>
      <c r="Y1140" s="515"/>
      <c r="Z1140" s="518"/>
      <c r="AA1140" s="533"/>
      <c r="AB1140" s="515"/>
      <c r="AC1140" s="533" t="str">
        <f>二年级跳绳附加分</f>
        <v/>
      </c>
      <c r="AD1140" s="534" t="str">
        <f>二年级标准分</f>
        <v/>
      </c>
      <c r="AE1140" s="534" t="str">
        <f>二年级总分</f>
        <v/>
      </c>
      <c r="AF1140" s="517" t="str">
        <f>二年级等级</f>
        <v/>
      </c>
    </row>
    <row r="1141" spans="1:32">
      <c r="A1141" s="476">
        <v>217</v>
      </c>
      <c r="B1141" s="477">
        <v>19</v>
      </c>
      <c r="C1141" s="586"/>
      <c r="D1141" s="587"/>
      <c r="E1141" s="586"/>
      <c r="F1141" s="473"/>
      <c r="G1141" s="608"/>
      <c r="H1141" s="475"/>
      <c r="I1141" s="613"/>
      <c r="J1141" s="614"/>
      <c r="K1141" s="614"/>
      <c r="L1141" s="649"/>
      <c r="M1141" s="644"/>
      <c r="N1141" s="505" t="str">
        <f>二年级BMI</f>
        <v/>
      </c>
      <c r="O1141" s="499" t="str">
        <f>二年级BMI等级</f>
        <v/>
      </c>
      <c r="P1141" s="500" t="str">
        <f>二年级BMI得分</f>
        <v/>
      </c>
      <c r="Q1141" s="515" t="str">
        <f>二年级肺活量得分</f>
        <v/>
      </c>
      <c r="R1141" s="512" t="str">
        <f>二年级等级</f>
        <v/>
      </c>
      <c r="S1141" s="516" t="str">
        <f>二年级50米跑得分</f>
        <v/>
      </c>
      <c r="T1141" s="517" t="str">
        <f>二年级等级</f>
        <v/>
      </c>
      <c r="U1141" s="516" t="str">
        <f>二年级坐位体前屈得分</f>
        <v/>
      </c>
      <c r="V1141" s="517" t="str">
        <f>二年级等级</f>
        <v/>
      </c>
      <c r="W1141" s="516" t="str">
        <f>二年级一分钟跳绳得分</f>
        <v/>
      </c>
      <c r="X1141" s="517" t="str">
        <f>二年级等级</f>
        <v/>
      </c>
      <c r="Y1141" s="515"/>
      <c r="Z1141" s="518"/>
      <c r="AA1141" s="533"/>
      <c r="AB1141" s="515"/>
      <c r="AC1141" s="533" t="str">
        <f>二年级跳绳附加分</f>
        <v/>
      </c>
      <c r="AD1141" s="534" t="str">
        <f>二年级标准分</f>
        <v/>
      </c>
      <c r="AE1141" s="534" t="str">
        <f>二年级总分</f>
        <v/>
      </c>
      <c r="AF1141" s="517" t="str">
        <f>二年级等级</f>
        <v/>
      </c>
    </row>
    <row r="1142" spans="1:32">
      <c r="A1142" s="476">
        <v>217</v>
      </c>
      <c r="B1142" s="477">
        <v>20</v>
      </c>
      <c r="C1142" s="586"/>
      <c r="D1142" s="587"/>
      <c r="E1142" s="586"/>
      <c r="F1142" s="473"/>
      <c r="G1142" s="608"/>
      <c r="H1142" s="475"/>
      <c r="I1142" s="613"/>
      <c r="J1142" s="614"/>
      <c r="K1142" s="614"/>
      <c r="L1142" s="649"/>
      <c r="M1142" s="644"/>
      <c r="N1142" s="505" t="str">
        <f>二年级BMI</f>
        <v/>
      </c>
      <c r="O1142" s="499" t="str">
        <f>二年级BMI等级</f>
        <v/>
      </c>
      <c r="P1142" s="500" t="str">
        <f>二年级BMI得分</f>
        <v/>
      </c>
      <c r="Q1142" s="515" t="str">
        <f>二年级肺活量得分</f>
        <v/>
      </c>
      <c r="R1142" s="512" t="str">
        <f>二年级等级</f>
        <v/>
      </c>
      <c r="S1142" s="516" t="str">
        <f>二年级50米跑得分</f>
        <v/>
      </c>
      <c r="T1142" s="517" t="str">
        <f>二年级等级</f>
        <v/>
      </c>
      <c r="U1142" s="516" t="str">
        <f>二年级坐位体前屈得分</f>
        <v/>
      </c>
      <c r="V1142" s="517" t="str">
        <f>二年级等级</f>
        <v/>
      </c>
      <c r="W1142" s="516" t="str">
        <f>二年级一分钟跳绳得分</f>
        <v/>
      </c>
      <c r="X1142" s="517" t="str">
        <f>二年级等级</f>
        <v/>
      </c>
      <c r="Y1142" s="515"/>
      <c r="Z1142" s="518"/>
      <c r="AA1142" s="533"/>
      <c r="AB1142" s="515"/>
      <c r="AC1142" s="533" t="str">
        <f>二年级跳绳附加分</f>
        <v/>
      </c>
      <c r="AD1142" s="534" t="str">
        <f>二年级标准分</f>
        <v/>
      </c>
      <c r="AE1142" s="534" t="str">
        <f>二年级总分</f>
        <v/>
      </c>
      <c r="AF1142" s="517" t="str">
        <f>二年级等级</f>
        <v/>
      </c>
    </row>
    <row r="1143" spans="1:32">
      <c r="A1143" s="476">
        <v>217</v>
      </c>
      <c r="B1143" s="477">
        <v>21</v>
      </c>
      <c r="C1143" s="586"/>
      <c r="D1143" s="587"/>
      <c r="E1143" s="586"/>
      <c r="F1143" s="473"/>
      <c r="G1143" s="608"/>
      <c r="H1143" s="475"/>
      <c r="I1143" s="613"/>
      <c r="J1143" s="614"/>
      <c r="K1143" s="614"/>
      <c r="L1143" s="649"/>
      <c r="M1143" s="644"/>
      <c r="N1143" s="505" t="str">
        <f>二年级BMI</f>
        <v/>
      </c>
      <c r="O1143" s="499" t="str">
        <f>二年级BMI等级</f>
        <v/>
      </c>
      <c r="P1143" s="500" t="str">
        <f>二年级BMI得分</f>
        <v/>
      </c>
      <c r="Q1143" s="515" t="str">
        <f>二年级肺活量得分</f>
        <v/>
      </c>
      <c r="R1143" s="512" t="str">
        <f>二年级等级</f>
        <v/>
      </c>
      <c r="S1143" s="516" t="str">
        <f>二年级50米跑得分</f>
        <v/>
      </c>
      <c r="T1143" s="517" t="str">
        <f>二年级等级</f>
        <v/>
      </c>
      <c r="U1143" s="516" t="str">
        <f>二年级坐位体前屈得分</f>
        <v/>
      </c>
      <c r="V1143" s="517" t="str">
        <f>二年级等级</f>
        <v/>
      </c>
      <c r="W1143" s="516" t="str">
        <f>二年级一分钟跳绳得分</f>
        <v/>
      </c>
      <c r="X1143" s="517" t="str">
        <f>二年级等级</f>
        <v/>
      </c>
      <c r="Y1143" s="515"/>
      <c r="Z1143" s="518"/>
      <c r="AA1143" s="533"/>
      <c r="AB1143" s="515"/>
      <c r="AC1143" s="533" t="str">
        <f>二年级跳绳附加分</f>
        <v/>
      </c>
      <c r="AD1143" s="534" t="str">
        <f>二年级标准分</f>
        <v/>
      </c>
      <c r="AE1143" s="534" t="str">
        <f>二年级总分</f>
        <v/>
      </c>
      <c r="AF1143" s="517" t="str">
        <f>二年级等级</f>
        <v/>
      </c>
    </row>
    <row r="1144" spans="1:32">
      <c r="A1144" s="476">
        <v>217</v>
      </c>
      <c r="B1144" s="477">
        <v>22</v>
      </c>
      <c r="C1144" s="586"/>
      <c r="D1144" s="587"/>
      <c r="E1144" s="586"/>
      <c r="F1144" s="473"/>
      <c r="G1144" s="608"/>
      <c r="H1144" s="475"/>
      <c r="I1144" s="613"/>
      <c r="J1144" s="614"/>
      <c r="K1144" s="614"/>
      <c r="L1144" s="649"/>
      <c r="M1144" s="644"/>
      <c r="N1144" s="505" t="str">
        <f>二年级BMI</f>
        <v/>
      </c>
      <c r="O1144" s="499" t="str">
        <f>二年级BMI等级</f>
        <v/>
      </c>
      <c r="P1144" s="500" t="str">
        <f>二年级BMI得分</f>
        <v/>
      </c>
      <c r="Q1144" s="515" t="str">
        <f>二年级肺活量得分</f>
        <v/>
      </c>
      <c r="R1144" s="512" t="str">
        <f>二年级等级</f>
        <v/>
      </c>
      <c r="S1144" s="516" t="str">
        <f>二年级50米跑得分</f>
        <v/>
      </c>
      <c r="T1144" s="517" t="str">
        <f>二年级等级</f>
        <v/>
      </c>
      <c r="U1144" s="516" t="str">
        <f>二年级坐位体前屈得分</f>
        <v/>
      </c>
      <c r="V1144" s="517" t="str">
        <f>二年级等级</f>
        <v/>
      </c>
      <c r="W1144" s="516" t="str">
        <f>二年级一分钟跳绳得分</f>
        <v/>
      </c>
      <c r="X1144" s="517" t="str">
        <f>二年级等级</f>
        <v/>
      </c>
      <c r="Y1144" s="515"/>
      <c r="Z1144" s="518"/>
      <c r="AA1144" s="533"/>
      <c r="AB1144" s="515"/>
      <c r="AC1144" s="533" t="str">
        <f>二年级跳绳附加分</f>
        <v/>
      </c>
      <c r="AD1144" s="534" t="str">
        <f>二年级标准分</f>
        <v/>
      </c>
      <c r="AE1144" s="534" t="str">
        <f>二年级总分</f>
        <v/>
      </c>
      <c r="AF1144" s="517" t="str">
        <f>二年级等级</f>
        <v/>
      </c>
    </row>
    <row r="1145" spans="1:32">
      <c r="A1145" s="476">
        <v>217</v>
      </c>
      <c r="B1145" s="477">
        <v>23</v>
      </c>
      <c r="C1145" s="586"/>
      <c r="D1145" s="587"/>
      <c r="E1145" s="586"/>
      <c r="F1145" s="473"/>
      <c r="G1145" s="608"/>
      <c r="H1145" s="475"/>
      <c r="I1145" s="613"/>
      <c r="J1145" s="614"/>
      <c r="K1145" s="614"/>
      <c r="L1145" s="649"/>
      <c r="M1145" s="644"/>
      <c r="N1145" s="505" t="str">
        <f>二年级BMI</f>
        <v/>
      </c>
      <c r="O1145" s="499" t="str">
        <f>二年级BMI等级</f>
        <v/>
      </c>
      <c r="P1145" s="500" t="str">
        <f>二年级BMI得分</f>
        <v/>
      </c>
      <c r="Q1145" s="515" t="str">
        <f>二年级肺活量得分</f>
        <v/>
      </c>
      <c r="R1145" s="512" t="str">
        <f>二年级等级</f>
        <v/>
      </c>
      <c r="S1145" s="516" t="str">
        <f>二年级50米跑得分</f>
        <v/>
      </c>
      <c r="T1145" s="517" t="str">
        <f>二年级等级</f>
        <v/>
      </c>
      <c r="U1145" s="516" t="str">
        <f>二年级坐位体前屈得分</f>
        <v/>
      </c>
      <c r="V1145" s="517" t="str">
        <f>二年级等级</f>
        <v/>
      </c>
      <c r="W1145" s="516" t="str">
        <f>二年级一分钟跳绳得分</f>
        <v/>
      </c>
      <c r="X1145" s="517" t="str">
        <f>二年级等级</f>
        <v/>
      </c>
      <c r="Y1145" s="515"/>
      <c r="Z1145" s="518"/>
      <c r="AA1145" s="533"/>
      <c r="AB1145" s="515"/>
      <c r="AC1145" s="533" t="str">
        <f>二年级跳绳附加分</f>
        <v/>
      </c>
      <c r="AD1145" s="534" t="str">
        <f>二年级标准分</f>
        <v/>
      </c>
      <c r="AE1145" s="534" t="str">
        <f>二年级总分</f>
        <v/>
      </c>
      <c r="AF1145" s="517" t="str">
        <f>二年级等级</f>
        <v/>
      </c>
    </row>
    <row r="1146" spans="1:32">
      <c r="A1146" s="476">
        <v>217</v>
      </c>
      <c r="B1146" s="477">
        <v>24</v>
      </c>
      <c r="C1146" s="586"/>
      <c r="D1146" s="587"/>
      <c r="E1146" s="586"/>
      <c r="F1146" s="473"/>
      <c r="G1146" s="608"/>
      <c r="H1146" s="475"/>
      <c r="I1146" s="613"/>
      <c r="J1146" s="614"/>
      <c r="K1146" s="614"/>
      <c r="L1146" s="649"/>
      <c r="M1146" s="644"/>
      <c r="N1146" s="505" t="str">
        <f>二年级BMI</f>
        <v/>
      </c>
      <c r="O1146" s="499" t="str">
        <f>二年级BMI等级</f>
        <v/>
      </c>
      <c r="P1146" s="500" t="str">
        <f>二年级BMI得分</f>
        <v/>
      </c>
      <c r="Q1146" s="515" t="str">
        <f>二年级肺活量得分</f>
        <v/>
      </c>
      <c r="R1146" s="512" t="str">
        <f>二年级等级</f>
        <v/>
      </c>
      <c r="S1146" s="516" t="str">
        <f>二年级50米跑得分</f>
        <v/>
      </c>
      <c r="T1146" s="517" t="str">
        <f>二年级等级</f>
        <v/>
      </c>
      <c r="U1146" s="516" t="str">
        <f>二年级坐位体前屈得分</f>
        <v/>
      </c>
      <c r="V1146" s="517" t="str">
        <f>二年级等级</f>
        <v/>
      </c>
      <c r="W1146" s="516" t="str">
        <f>二年级一分钟跳绳得分</f>
        <v/>
      </c>
      <c r="X1146" s="517" t="str">
        <f>二年级等级</f>
        <v/>
      </c>
      <c r="Y1146" s="515"/>
      <c r="Z1146" s="518"/>
      <c r="AA1146" s="533"/>
      <c r="AB1146" s="515"/>
      <c r="AC1146" s="533" t="str">
        <f>二年级跳绳附加分</f>
        <v/>
      </c>
      <c r="AD1146" s="534" t="str">
        <f>二年级标准分</f>
        <v/>
      </c>
      <c r="AE1146" s="534" t="str">
        <f>二年级总分</f>
        <v/>
      </c>
      <c r="AF1146" s="517" t="str">
        <f>二年级等级</f>
        <v/>
      </c>
    </row>
    <row r="1147" spans="1:32">
      <c r="A1147" s="476">
        <v>217</v>
      </c>
      <c r="B1147" s="477">
        <v>25</v>
      </c>
      <c r="C1147" s="586"/>
      <c r="D1147" s="587"/>
      <c r="E1147" s="586"/>
      <c r="F1147" s="473"/>
      <c r="G1147" s="608"/>
      <c r="H1147" s="475"/>
      <c r="I1147" s="613"/>
      <c r="J1147" s="614"/>
      <c r="K1147" s="614"/>
      <c r="L1147" s="649"/>
      <c r="M1147" s="644"/>
      <c r="N1147" s="505" t="str">
        <f>二年级BMI</f>
        <v/>
      </c>
      <c r="O1147" s="499" t="str">
        <f>二年级BMI等级</f>
        <v/>
      </c>
      <c r="P1147" s="500" t="str">
        <f>二年级BMI得分</f>
        <v/>
      </c>
      <c r="Q1147" s="515" t="str">
        <f>二年级肺活量得分</f>
        <v/>
      </c>
      <c r="R1147" s="512" t="str">
        <f>二年级等级</f>
        <v/>
      </c>
      <c r="S1147" s="516" t="str">
        <f>二年级50米跑得分</f>
        <v/>
      </c>
      <c r="T1147" s="517" t="str">
        <f>二年级等级</f>
        <v/>
      </c>
      <c r="U1147" s="516" t="str">
        <f>二年级坐位体前屈得分</f>
        <v/>
      </c>
      <c r="V1147" s="517" t="str">
        <f>二年级等级</f>
        <v/>
      </c>
      <c r="W1147" s="516" t="str">
        <f>二年级一分钟跳绳得分</f>
        <v/>
      </c>
      <c r="X1147" s="517" t="str">
        <f>二年级等级</f>
        <v/>
      </c>
      <c r="Y1147" s="515"/>
      <c r="Z1147" s="518"/>
      <c r="AA1147" s="533"/>
      <c r="AB1147" s="515"/>
      <c r="AC1147" s="533" t="str">
        <f>二年级跳绳附加分</f>
        <v/>
      </c>
      <c r="AD1147" s="534" t="str">
        <f>二年级标准分</f>
        <v/>
      </c>
      <c r="AE1147" s="534" t="str">
        <f>二年级总分</f>
        <v/>
      </c>
      <c r="AF1147" s="517" t="str">
        <f>二年级等级</f>
        <v/>
      </c>
    </row>
    <row r="1148" spans="1:32">
      <c r="A1148" s="476">
        <v>217</v>
      </c>
      <c r="B1148" s="477">
        <v>26</v>
      </c>
      <c r="C1148" s="586"/>
      <c r="D1148" s="587"/>
      <c r="E1148" s="586"/>
      <c r="F1148" s="473"/>
      <c r="G1148" s="608"/>
      <c r="H1148" s="475"/>
      <c r="I1148" s="613"/>
      <c r="J1148" s="614"/>
      <c r="K1148" s="614"/>
      <c r="L1148" s="649"/>
      <c r="M1148" s="644"/>
      <c r="N1148" s="505" t="str">
        <f>二年级BMI</f>
        <v/>
      </c>
      <c r="O1148" s="499" t="str">
        <f>二年级BMI等级</f>
        <v/>
      </c>
      <c r="P1148" s="500" t="str">
        <f>二年级BMI得分</f>
        <v/>
      </c>
      <c r="Q1148" s="515" t="str">
        <f>二年级肺活量得分</f>
        <v/>
      </c>
      <c r="R1148" s="512" t="str">
        <f>二年级等级</f>
        <v/>
      </c>
      <c r="S1148" s="516" t="str">
        <f>二年级50米跑得分</f>
        <v/>
      </c>
      <c r="T1148" s="517" t="str">
        <f>二年级等级</f>
        <v/>
      </c>
      <c r="U1148" s="516" t="str">
        <f>二年级坐位体前屈得分</f>
        <v/>
      </c>
      <c r="V1148" s="517" t="str">
        <f>二年级等级</f>
        <v/>
      </c>
      <c r="W1148" s="516" t="str">
        <f>二年级一分钟跳绳得分</f>
        <v/>
      </c>
      <c r="X1148" s="517" t="str">
        <f>二年级等级</f>
        <v/>
      </c>
      <c r="Y1148" s="515"/>
      <c r="Z1148" s="518"/>
      <c r="AA1148" s="533"/>
      <c r="AB1148" s="515"/>
      <c r="AC1148" s="533" t="str">
        <f>二年级跳绳附加分</f>
        <v/>
      </c>
      <c r="AD1148" s="534" t="str">
        <f>二年级标准分</f>
        <v/>
      </c>
      <c r="AE1148" s="534" t="str">
        <f>二年级总分</f>
        <v/>
      </c>
      <c r="AF1148" s="517" t="str">
        <f>二年级等级</f>
        <v/>
      </c>
    </row>
    <row r="1149" spans="1:32">
      <c r="A1149" s="476">
        <v>217</v>
      </c>
      <c r="B1149" s="477">
        <v>27</v>
      </c>
      <c r="C1149" s="586"/>
      <c r="D1149" s="587"/>
      <c r="E1149" s="586"/>
      <c r="F1149" s="473"/>
      <c r="G1149" s="608"/>
      <c r="H1149" s="475"/>
      <c r="I1149" s="613"/>
      <c r="J1149" s="614"/>
      <c r="K1149" s="614"/>
      <c r="L1149" s="649"/>
      <c r="M1149" s="644"/>
      <c r="N1149" s="505" t="str">
        <f>二年级BMI</f>
        <v/>
      </c>
      <c r="O1149" s="499" t="str">
        <f>二年级BMI等级</f>
        <v/>
      </c>
      <c r="P1149" s="500" t="str">
        <f>二年级BMI得分</f>
        <v/>
      </c>
      <c r="Q1149" s="515" t="str">
        <f>二年级肺活量得分</f>
        <v/>
      </c>
      <c r="R1149" s="512" t="str">
        <f>二年级等级</f>
        <v/>
      </c>
      <c r="S1149" s="516" t="str">
        <f>二年级50米跑得分</f>
        <v/>
      </c>
      <c r="T1149" s="517" t="str">
        <f>二年级等级</f>
        <v/>
      </c>
      <c r="U1149" s="516" t="str">
        <f>二年级坐位体前屈得分</f>
        <v/>
      </c>
      <c r="V1149" s="517" t="str">
        <f>二年级等级</f>
        <v/>
      </c>
      <c r="W1149" s="516" t="str">
        <f>二年级一分钟跳绳得分</f>
        <v/>
      </c>
      <c r="X1149" s="517" t="str">
        <f>二年级等级</f>
        <v/>
      </c>
      <c r="Y1149" s="515"/>
      <c r="Z1149" s="518"/>
      <c r="AA1149" s="533"/>
      <c r="AB1149" s="515"/>
      <c r="AC1149" s="533" t="str">
        <f>二年级跳绳附加分</f>
        <v/>
      </c>
      <c r="AD1149" s="534" t="str">
        <f>二年级标准分</f>
        <v/>
      </c>
      <c r="AE1149" s="534" t="str">
        <f>二年级总分</f>
        <v/>
      </c>
      <c r="AF1149" s="517" t="str">
        <f>二年级等级</f>
        <v/>
      </c>
    </row>
    <row r="1150" spans="1:32">
      <c r="A1150" s="476">
        <v>217</v>
      </c>
      <c r="B1150" s="477">
        <v>28</v>
      </c>
      <c r="C1150" s="586"/>
      <c r="D1150" s="587"/>
      <c r="E1150" s="586"/>
      <c r="F1150" s="473"/>
      <c r="G1150" s="608"/>
      <c r="H1150" s="475"/>
      <c r="I1150" s="613"/>
      <c r="J1150" s="614"/>
      <c r="K1150" s="614"/>
      <c r="L1150" s="649"/>
      <c r="M1150" s="644"/>
      <c r="N1150" s="505" t="str">
        <f>二年级BMI</f>
        <v/>
      </c>
      <c r="O1150" s="499" t="str">
        <f>二年级BMI等级</f>
        <v/>
      </c>
      <c r="P1150" s="500" t="str">
        <f>二年级BMI得分</f>
        <v/>
      </c>
      <c r="Q1150" s="515" t="str">
        <f>二年级肺活量得分</f>
        <v/>
      </c>
      <c r="R1150" s="512" t="str">
        <f>二年级等级</f>
        <v/>
      </c>
      <c r="S1150" s="516" t="str">
        <f>二年级50米跑得分</f>
        <v/>
      </c>
      <c r="T1150" s="517" t="str">
        <f>二年级等级</f>
        <v/>
      </c>
      <c r="U1150" s="516" t="str">
        <f>二年级坐位体前屈得分</f>
        <v/>
      </c>
      <c r="V1150" s="517" t="str">
        <f>二年级等级</f>
        <v/>
      </c>
      <c r="W1150" s="516" t="str">
        <f>二年级一分钟跳绳得分</f>
        <v/>
      </c>
      <c r="X1150" s="517" t="str">
        <f>二年级等级</f>
        <v/>
      </c>
      <c r="Y1150" s="515"/>
      <c r="Z1150" s="518"/>
      <c r="AA1150" s="533"/>
      <c r="AB1150" s="515"/>
      <c r="AC1150" s="533" t="str">
        <f>二年级跳绳附加分</f>
        <v/>
      </c>
      <c r="AD1150" s="534" t="str">
        <f>二年级标准分</f>
        <v/>
      </c>
      <c r="AE1150" s="534" t="str">
        <f>二年级总分</f>
        <v/>
      </c>
      <c r="AF1150" s="517" t="str">
        <f>二年级等级</f>
        <v/>
      </c>
    </row>
    <row r="1151" spans="1:32">
      <c r="A1151" s="476">
        <v>217</v>
      </c>
      <c r="B1151" s="477">
        <v>29</v>
      </c>
      <c r="C1151" s="586"/>
      <c r="D1151" s="587"/>
      <c r="E1151" s="586"/>
      <c r="F1151" s="473"/>
      <c r="G1151" s="608"/>
      <c r="H1151" s="475"/>
      <c r="I1151" s="613"/>
      <c r="J1151" s="614"/>
      <c r="K1151" s="614"/>
      <c r="L1151" s="649"/>
      <c r="M1151" s="644"/>
      <c r="N1151" s="505" t="str">
        <f>二年级BMI</f>
        <v/>
      </c>
      <c r="O1151" s="499" t="str">
        <f>二年级BMI等级</f>
        <v/>
      </c>
      <c r="P1151" s="500" t="str">
        <f>二年级BMI得分</f>
        <v/>
      </c>
      <c r="Q1151" s="515" t="str">
        <f>二年级肺活量得分</f>
        <v/>
      </c>
      <c r="R1151" s="512" t="str">
        <f>二年级等级</f>
        <v/>
      </c>
      <c r="S1151" s="516" t="str">
        <f>二年级50米跑得分</f>
        <v/>
      </c>
      <c r="T1151" s="517" t="str">
        <f>二年级等级</f>
        <v/>
      </c>
      <c r="U1151" s="516" t="str">
        <f>二年级坐位体前屈得分</f>
        <v/>
      </c>
      <c r="V1151" s="517" t="str">
        <f>二年级等级</f>
        <v/>
      </c>
      <c r="W1151" s="516" t="str">
        <f>二年级一分钟跳绳得分</f>
        <v/>
      </c>
      <c r="X1151" s="517" t="str">
        <f>二年级等级</f>
        <v/>
      </c>
      <c r="Y1151" s="515"/>
      <c r="Z1151" s="518"/>
      <c r="AA1151" s="533"/>
      <c r="AB1151" s="515"/>
      <c r="AC1151" s="533" t="str">
        <f>二年级跳绳附加分</f>
        <v/>
      </c>
      <c r="AD1151" s="534" t="str">
        <f>二年级标准分</f>
        <v/>
      </c>
      <c r="AE1151" s="534" t="str">
        <f>二年级总分</f>
        <v/>
      </c>
      <c r="AF1151" s="517" t="str">
        <f>二年级等级</f>
        <v/>
      </c>
    </row>
    <row r="1152" spans="1:32">
      <c r="A1152" s="476">
        <v>217</v>
      </c>
      <c r="B1152" s="477">
        <v>30</v>
      </c>
      <c r="C1152" s="586"/>
      <c r="D1152" s="587"/>
      <c r="E1152" s="586"/>
      <c r="F1152" s="473"/>
      <c r="G1152" s="608"/>
      <c r="H1152" s="475"/>
      <c r="I1152" s="613"/>
      <c r="J1152" s="614"/>
      <c r="K1152" s="614"/>
      <c r="L1152" s="649"/>
      <c r="M1152" s="644"/>
      <c r="N1152" s="505" t="str">
        <f>二年级BMI</f>
        <v/>
      </c>
      <c r="O1152" s="499" t="str">
        <f>二年级BMI等级</f>
        <v/>
      </c>
      <c r="P1152" s="500" t="str">
        <f>二年级BMI得分</f>
        <v/>
      </c>
      <c r="Q1152" s="515" t="str">
        <f>二年级肺活量得分</f>
        <v/>
      </c>
      <c r="R1152" s="512" t="str">
        <f>二年级等级</f>
        <v/>
      </c>
      <c r="S1152" s="516" t="str">
        <f>二年级50米跑得分</f>
        <v/>
      </c>
      <c r="T1152" s="517" t="str">
        <f>二年级等级</f>
        <v/>
      </c>
      <c r="U1152" s="516" t="str">
        <f>二年级坐位体前屈得分</f>
        <v/>
      </c>
      <c r="V1152" s="517" t="str">
        <f>二年级等级</f>
        <v/>
      </c>
      <c r="W1152" s="516" t="str">
        <f>二年级一分钟跳绳得分</f>
        <v/>
      </c>
      <c r="X1152" s="517" t="str">
        <f>二年级等级</f>
        <v/>
      </c>
      <c r="Y1152" s="515"/>
      <c r="Z1152" s="518"/>
      <c r="AA1152" s="533"/>
      <c r="AB1152" s="515"/>
      <c r="AC1152" s="533" t="str">
        <f>二年级跳绳附加分</f>
        <v/>
      </c>
      <c r="AD1152" s="534" t="str">
        <f>二年级标准分</f>
        <v/>
      </c>
      <c r="AE1152" s="534" t="str">
        <f>二年级总分</f>
        <v/>
      </c>
      <c r="AF1152" s="517" t="str">
        <f>二年级等级</f>
        <v/>
      </c>
    </row>
    <row r="1153" spans="1:32">
      <c r="A1153" s="476">
        <v>217</v>
      </c>
      <c r="B1153" s="477">
        <v>31</v>
      </c>
      <c r="C1153" s="586"/>
      <c r="D1153" s="587"/>
      <c r="E1153" s="586"/>
      <c r="F1153" s="473"/>
      <c r="G1153" s="608"/>
      <c r="H1153" s="475"/>
      <c r="I1153" s="613"/>
      <c r="J1153" s="614"/>
      <c r="K1153" s="614"/>
      <c r="L1153" s="649"/>
      <c r="M1153" s="644"/>
      <c r="N1153" s="505" t="str">
        <f>二年级BMI</f>
        <v/>
      </c>
      <c r="O1153" s="499" t="str">
        <f>二年级BMI等级</f>
        <v/>
      </c>
      <c r="P1153" s="500" t="str">
        <f>二年级BMI得分</f>
        <v/>
      </c>
      <c r="Q1153" s="515" t="str">
        <f>二年级肺活量得分</f>
        <v/>
      </c>
      <c r="R1153" s="512" t="str">
        <f>二年级等级</f>
        <v/>
      </c>
      <c r="S1153" s="516" t="str">
        <f>二年级50米跑得分</f>
        <v/>
      </c>
      <c r="T1153" s="517" t="str">
        <f>二年级等级</f>
        <v/>
      </c>
      <c r="U1153" s="516" t="str">
        <f>二年级坐位体前屈得分</f>
        <v/>
      </c>
      <c r="V1153" s="517" t="str">
        <f>二年级等级</f>
        <v/>
      </c>
      <c r="W1153" s="516" t="str">
        <f>二年级一分钟跳绳得分</f>
        <v/>
      </c>
      <c r="X1153" s="517" t="str">
        <f>二年级等级</f>
        <v/>
      </c>
      <c r="Y1153" s="515"/>
      <c r="Z1153" s="518"/>
      <c r="AA1153" s="533"/>
      <c r="AB1153" s="515"/>
      <c r="AC1153" s="533" t="str">
        <f>二年级跳绳附加分</f>
        <v/>
      </c>
      <c r="AD1153" s="534" t="str">
        <f>二年级标准分</f>
        <v/>
      </c>
      <c r="AE1153" s="534" t="str">
        <f>二年级总分</f>
        <v/>
      </c>
      <c r="AF1153" s="517" t="str">
        <f>二年级等级</f>
        <v/>
      </c>
    </row>
    <row r="1154" spans="1:32">
      <c r="A1154" s="476">
        <v>217</v>
      </c>
      <c r="B1154" s="477">
        <v>32</v>
      </c>
      <c r="C1154" s="586"/>
      <c r="D1154" s="587"/>
      <c r="E1154" s="586"/>
      <c r="F1154" s="473"/>
      <c r="G1154" s="608"/>
      <c r="H1154" s="475"/>
      <c r="I1154" s="613"/>
      <c r="J1154" s="614"/>
      <c r="K1154" s="614"/>
      <c r="L1154" s="649"/>
      <c r="M1154" s="644"/>
      <c r="N1154" s="505" t="str">
        <f>二年级BMI</f>
        <v/>
      </c>
      <c r="O1154" s="499" t="str">
        <f>二年级BMI等级</f>
        <v/>
      </c>
      <c r="P1154" s="500" t="str">
        <f>二年级BMI得分</f>
        <v/>
      </c>
      <c r="Q1154" s="515" t="str">
        <f>二年级肺活量得分</f>
        <v/>
      </c>
      <c r="R1154" s="512" t="str">
        <f>二年级等级</f>
        <v/>
      </c>
      <c r="S1154" s="516" t="str">
        <f>二年级50米跑得分</f>
        <v/>
      </c>
      <c r="T1154" s="517" t="str">
        <f>二年级等级</f>
        <v/>
      </c>
      <c r="U1154" s="516" t="str">
        <f>二年级坐位体前屈得分</f>
        <v/>
      </c>
      <c r="V1154" s="517" t="str">
        <f>二年级等级</f>
        <v/>
      </c>
      <c r="W1154" s="516" t="str">
        <f>二年级一分钟跳绳得分</f>
        <v/>
      </c>
      <c r="X1154" s="517" t="str">
        <f>二年级等级</f>
        <v/>
      </c>
      <c r="Y1154" s="515"/>
      <c r="Z1154" s="518"/>
      <c r="AA1154" s="533"/>
      <c r="AB1154" s="515"/>
      <c r="AC1154" s="533" t="str">
        <f>二年级跳绳附加分</f>
        <v/>
      </c>
      <c r="AD1154" s="534" t="str">
        <f>二年级标准分</f>
        <v/>
      </c>
      <c r="AE1154" s="534" t="str">
        <f>二年级总分</f>
        <v/>
      </c>
      <c r="AF1154" s="517" t="str">
        <f>二年级等级</f>
        <v/>
      </c>
    </row>
    <row r="1155" spans="1:32">
      <c r="A1155" s="476">
        <v>217</v>
      </c>
      <c r="B1155" s="477">
        <v>33</v>
      </c>
      <c r="C1155" s="586"/>
      <c r="D1155" s="587"/>
      <c r="E1155" s="586"/>
      <c r="F1155" s="473"/>
      <c r="G1155" s="608"/>
      <c r="H1155" s="475"/>
      <c r="I1155" s="613"/>
      <c r="J1155" s="614"/>
      <c r="K1155" s="614"/>
      <c r="L1155" s="649"/>
      <c r="M1155" s="644"/>
      <c r="N1155" s="505" t="str">
        <f>二年级BMI</f>
        <v/>
      </c>
      <c r="O1155" s="499" t="str">
        <f>二年级BMI等级</f>
        <v/>
      </c>
      <c r="P1155" s="500" t="str">
        <f>二年级BMI得分</f>
        <v/>
      </c>
      <c r="Q1155" s="515" t="str">
        <f>二年级肺活量得分</f>
        <v/>
      </c>
      <c r="R1155" s="512" t="str">
        <f>二年级等级</f>
        <v/>
      </c>
      <c r="S1155" s="516" t="str">
        <f>二年级50米跑得分</f>
        <v/>
      </c>
      <c r="T1155" s="517" t="str">
        <f>二年级等级</f>
        <v/>
      </c>
      <c r="U1155" s="516" t="str">
        <f>二年级坐位体前屈得分</f>
        <v/>
      </c>
      <c r="V1155" s="517" t="str">
        <f>二年级等级</f>
        <v/>
      </c>
      <c r="W1155" s="516" t="str">
        <f>二年级一分钟跳绳得分</f>
        <v/>
      </c>
      <c r="X1155" s="517" t="str">
        <f>二年级等级</f>
        <v/>
      </c>
      <c r="Y1155" s="515"/>
      <c r="Z1155" s="518"/>
      <c r="AA1155" s="533"/>
      <c r="AB1155" s="515"/>
      <c r="AC1155" s="533" t="str">
        <f>二年级跳绳附加分</f>
        <v/>
      </c>
      <c r="AD1155" s="534" t="str">
        <f>二年级标准分</f>
        <v/>
      </c>
      <c r="AE1155" s="534" t="str">
        <f>二年级总分</f>
        <v/>
      </c>
      <c r="AF1155" s="517" t="str">
        <f>二年级等级</f>
        <v/>
      </c>
    </row>
    <row r="1156" spans="1:32">
      <c r="A1156" s="476">
        <v>217</v>
      </c>
      <c r="B1156" s="477">
        <v>34</v>
      </c>
      <c r="C1156" s="586"/>
      <c r="D1156" s="587"/>
      <c r="E1156" s="586"/>
      <c r="F1156" s="473"/>
      <c r="G1156" s="608"/>
      <c r="H1156" s="475"/>
      <c r="I1156" s="613"/>
      <c r="J1156" s="614"/>
      <c r="K1156" s="614"/>
      <c r="L1156" s="649"/>
      <c r="M1156" s="644"/>
      <c r="N1156" s="505" t="str">
        <f>二年级BMI</f>
        <v/>
      </c>
      <c r="O1156" s="499" t="str">
        <f>二年级BMI等级</f>
        <v/>
      </c>
      <c r="P1156" s="500" t="str">
        <f>二年级BMI得分</f>
        <v/>
      </c>
      <c r="Q1156" s="515" t="str">
        <f>二年级肺活量得分</f>
        <v/>
      </c>
      <c r="R1156" s="512" t="str">
        <f>二年级等级</f>
        <v/>
      </c>
      <c r="S1156" s="516" t="str">
        <f>二年级50米跑得分</f>
        <v/>
      </c>
      <c r="T1156" s="517" t="str">
        <f>二年级等级</f>
        <v/>
      </c>
      <c r="U1156" s="516" t="str">
        <f>二年级坐位体前屈得分</f>
        <v/>
      </c>
      <c r="V1156" s="517" t="str">
        <f>二年级等级</f>
        <v/>
      </c>
      <c r="W1156" s="516" t="str">
        <f>二年级一分钟跳绳得分</f>
        <v/>
      </c>
      <c r="X1156" s="517" t="str">
        <f>二年级等级</f>
        <v/>
      </c>
      <c r="Y1156" s="515"/>
      <c r="Z1156" s="518"/>
      <c r="AA1156" s="533"/>
      <c r="AB1156" s="515"/>
      <c r="AC1156" s="533" t="str">
        <f>二年级跳绳附加分</f>
        <v/>
      </c>
      <c r="AD1156" s="534" t="str">
        <f>二年级标准分</f>
        <v/>
      </c>
      <c r="AE1156" s="534" t="str">
        <f>二年级总分</f>
        <v/>
      </c>
      <c r="AF1156" s="517" t="str">
        <f>二年级等级</f>
        <v/>
      </c>
    </row>
    <row r="1157" spans="1:32">
      <c r="A1157" s="476">
        <v>217</v>
      </c>
      <c r="B1157" s="477">
        <v>35</v>
      </c>
      <c r="C1157" s="586"/>
      <c r="D1157" s="587"/>
      <c r="E1157" s="586"/>
      <c r="F1157" s="473"/>
      <c r="G1157" s="608"/>
      <c r="H1157" s="475"/>
      <c r="I1157" s="613"/>
      <c r="J1157" s="614"/>
      <c r="K1157" s="614"/>
      <c r="L1157" s="649"/>
      <c r="M1157" s="644"/>
      <c r="N1157" s="505" t="str">
        <f>二年级BMI</f>
        <v/>
      </c>
      <c r="O1157" s="499" t="str">
        <f>二年级BMI等级</f>
        <v/>
      </c>
      <c r="P1157" s="500" t="str">
        <f>二年级BMI得分</f>
        <v/>
      </c>
      <c r="Q1157" s="515" t="str">
        <f>二年级肺活量得分</f>
        <v/>
      </c>
      <c r="R1157" s="512" t="str">
        <f>二年级等级</f>
        <v/>
      </c>
      <c r="S1157" s="516" t="str">
        <f>二年级50米跑得分</f>
        <v/>
      </c>
      <c r="T1157" s="517" t="str">
        <f>二年级等级</f>
        <v/>
      </c>
      <c r="U1157" s="516" t="str">
        <f>二年级坐位体前屈得分</f>
        <v/>
      </c>
      <c r="V1157" s="517" t="str">
        <f>二年级等级</f>
        <v/>
      </c>
      <c r="W1157" s="516" t="str">
        <f>二年级一分钟跳绳得分</f>
        <v/>
      </c>
      <c r="X1157" s="517" t="str">
        <f>二年级等级</f>
        <v/>
      </c>
      <c r="Y1157" s="515"/>
      <c r="Z1157" s="518"/>
      <c r="AA1157" s="533"/>
      <c r="AB1157" s="515"/>
      <c r="AC1157" s="533" t="str">
        <f>二年级跳绳附加分</f>
        <v/>
      </c>
      <c r="AD1157" s="534" t="str">
        <f>二年级标准分</f>
        <v/>
      </c>
      <c r="AE1157" s="534" t="str">
        <f>二年级总分</f>
        <v/>
      </c>
      <c r="AF1157" s="517" t="str">
        <f>二年级等级</f>
        <v/>
      </c>
    </row>
    <row r="1158" spans="1:32">
      <c r="A1158" s="476">
        <v>217</v>
      </c>
      <c r="B1158" s="477">
        <v>36</v>
      </c>
      <c r="C1158" s="586"/>
      <c r="D1158" s="587"/>
      <c r="E1158" s="586"/>
      <c r="F1158" s="473"/>
      <c r="G1158" s="608"/>
      <c r="H1158" s="475"/>
      <c r="I1158" s="613"/>
      <c r="J1158" s="614"/>
      <c r="K1158" s="614"/>
      <c r="L1158" s="649"/>
      <c r="M1158" s="644"/>
      <c r="N1158" s="505" t="str">
        <f>二年级BMI</f>
        <v/>
      </c>
      <c r="O1158" s="499" t="str">
        <f>二年级BMI等级</f>
        <v/>
      </c>
      <c r="P1158" s="500" t="str">
        <f>二年级BMI得分</f>
        <v/>
      </c>
      <c r="Q1158" s="515" t="str">
        <f>二年级肺活量得分</f>
        <v/>
      </c>
      <c r="R1158" s="512" t="str">
        <f>二年级等级</f>
        <v/>
      </c>
      <c r="S1158" s="516" t="str">
        <f>二年级50米跑得分</f>
        <v/>
      </c>
      <c r="T1158" s="517" t="str">
        <f>二年级等级</f>
        <v/>
      </c>
      <c r="U1158" s="516" t="str">
        <f>二年级坐位体前屈得分</f>
        <v/>
      </c>
      <c r="V1158" s="517" t="str">
        <f>二年级等级</f>
        <v/>
      </c>
      <c r="W1158" s="516" t="str">
        <f>二年级一分钟跳绳得分</f>
        <v/>
      </c>
      <c r="X1158" s="517" t="str">
        <f>二年级等级</f>
        <v/>
      </c>
      <c r="Y1158" s="515"/>
      <c r="Z1158" s="518"/>
      <c r="AA1158" s="533"/>
      <c r="AB1158" s="515"/>
      <c r="AC1158" s="533" t="str">
        <f>二年级跳绳附加分</f>
        <v/>
      </c>
      <c r="AD1158" s="534" t="str">
        <f>二年级标准分</f>
        <v/>
      </c>
      <c r="AE1158" s="534" t="str">
        <f>二年级总分</f>
        <v/>
      </c>
      <c r="AF1158" s="517" t="str">
        <f>二年级等级</f>
        <v/>
      </c>
    </row>
    <row r="1159" spans="1:32">
      <c r="A1159" s="476">
        <v>217</v>
      </c>
      <c r="B1159" s="477">
        <v>37</v>
      </c>
      <c r="C1159" s="586"/>
      <c r="D1159" s="587"/>
      <c r="E1159" s="586"/>
      <c r="F1159" s="473"/>
      <c r="G1159" s="608"/>
      <c r="H1159" s="475"/>
      <c r="I1159" s="613"/>
      <c r="J1159" s="614"/>
      <c r="K1159" s="614"/>
      <c r="L1159" s="649"/>
      <c r="M1159" s="644"/>
      <c r="N1159" s="505" t="str">
        <f>二年级BMI</f>
        <v/>
      </c>
      <c r="O1159" s="499" t="str">
        <f>二年级BMI等级</f>
        <v/>
      </c>
      <c r="P1159" s="500" t="str">
        <f>二年级BMI得分</f>
        <v/>
      </c>
      <c r="Q1159" s="515" t="str">
        <f>二年级肺活量得分</f>
        <v/>
      </c>
      <c r="R1159" s="512" t="str">
        <f>二年级等级</f>
        <v/>
      </c>
      <c r="S1159" s="516" t="str">
        <f>二年级50米跑得分</f>
        <v/>
      </c>
      <c r="T1159" s="517" t="str">
        <f>二年级等级</f>
        <v/>
      </c>
      <c r="U1159" s="516" t="str">
        <f>二年级坐位体前屈得分</f>
        <v/>
      </c>
      <c r="V1159" s="517" t="str">
        <f>二年级等级</f>
        <v/>
      </c>
      <c r="W1159" s="516" t="str">
        <f>二年级一分钟跳绳得分</f>
        <v/>
      </c>
      <c r="X1159" s="517" t="str">
        <f>二年级等级</f>
        <v/>
      </c>
      <c r="Y1159" s="515"/>
      <c r="Z1159" s="518"/>
      <c r="AA1159" s="533"/>
      <c r="AB1159" s="515"/>
      <c r="AC1159" s="533" t="str">
        <f>二年级跳绳附加分</f>
        <v/>
      </c>
      <c r="AD1159" s="534" t="str">
        <f>二年级标准分</f>
        <v/>
      </c>
      <c r="AE1159" s="534" t="str">
        <f>二年级总分</f>
        <v/>
      </c>
      <c r="AF1159" s="517" t="str">
        <f>二年级等级</f>
        <v/>
      </c>
    </row>
    <row r="1160" spans="1:32">
      <c r="A1160" s="476">
        <v>217</v>
      </c>
      <c r="B1160" s="477">
        <v>38</v>
      </c>
      <c r="C1160" s="586"/>
      <c r="D1160" s="587"/>
      <c r="E1160" s="586"/>
      <c r="F1160" s="473"/>
      <c r="G1160" s="608"/>
      <c r="H1160" s="475"/>
      <c r="I1160" s="613"/>
      <c r="J1160" s="614"/>
      <c r="K1160" s="614"/>
      <c r="L1160" s="649"/>
      <c r="M1160" s="644"/>
      <c r="N1160" s="505" t="str">
        <f>二年级BMI</f>
        <v/>
      </c>
      <c r="O1160" s="499" t="str">
        <f>二年级BMI等级</f>
        <v/>
      </c>
      <c r="P1160" s="500" t="str">
        <f>二年级BMI得分</f>
        <v/>
      </c>
      <c r="Q1160" s="515" t="str">
        <f>二年级肺活量得分</f>
        <v/>
      </c>
      <c r="R1160" s="512" t="str">
        <f>二年级等级</f>
        <v/>
      </c>
      <c r="S1160" s="516" t="str">
        <f>二年级50米跑得分</f>
        <v/>
      </c>
      <c r="T1160" s="517" t="str">
        <f>二年级等级</f>
        <v/>
      </c>
      <c r="U1160" s="516" t="str">
        <f>二年级坐位体前屈得分</f>
        <v/>
      </c>
      <c r="V1160" s="517" t="str">
        <f>二年级等级</f>
        <v/>
      </c>
      <c r="W1160" s="516" t="str">
        <f>二年级一分钟跳绳得分</f>
        <v/>
      </c>
      <c r="X1160" s="517" t="str">
        <f>二年级等级</f>
        <v/>
      </c>
      <c r="Y1160" s="515"/>
      <c r="Z1160" s="518"/>
      <c r="AA1160" s="533"/>
      <c r="AB1160" s="515"/>
      <c r="AC1160" s="533" t="str">
        <f>二年级跳绳附加分</f>
        <v/>
      </c>
      <c r="AD1160" s="534" t="str">
        <f>二年级标准分</f>
        <v/>
      </c>
      <c r="AE1160" s="534" t="str">
        <f>二年级总分</f>
        <v/>
      </c>
      <c r="AF1160" s="517" t="str">
        <f>二年级等级</f>
        <v/>
      </c>
    </row>
    <row r="1161" spans="1:32">
      <c r="A1161" s="476">
        <v>217</v>
      </c>
      <c r="B1161" s="477">
        <v>39</v>
      </c>
      <c r="C1161" s="586"/>
      <c r="D1161" s="587"/>
      <c r="E1161" s="586"/>
      <c r="F1161" s="473"/>
      <c r="G1161" s="608"/>
      <c r="H1161" s="475"/>
      <c r="I1161" s="613"/>
      <c r="J1161" s="614"/>
      <c r="K1161" s="614"/>
      <c r="L1161" s="649"/>
      <c r="M1161" s="644"/>
      <c r="N1161" s="505" t="str">
        <f>二年级BMI</f>
        <v/>
      </c>
      <c r="O1161" s="499" t="str">
        <f>二年级BMI等级</f>
        <v/>
      </c>
      <c r="P1161" s="500" t="str">
        <f>二年级BMI得分</f>
        <v/>
      </c>
      <c r="Q1161" s="515" t="str">
        <f>二年级肺活量得分</f>
        <v/>
      </c>
      <c r="R1161" s="512" t="str">
        <f>二年级等级</f>
        <v/>
      </c>
      <c r="S1161" s="516" t="str">
        <f>二年级50米跑得分</f>
        <v/>
      </c>
      <c r="T1161" s="517" t="str">
        <f>二年级等级</f>
        <v/>
      </c>
      <c r="U1161" s="516" t="str">
        <f>二年级坐位体前屈得分</f>
        <v/>
      </c>
      <c r="V1161" s="517" t="str">
        <f>二年级等级</f>
        <v/>
      </c>
      <c r="W1161" s="516" t="str">
        <f>二年级一分钟跳绳得分</f>
        <v/>
      </c>
      <c r="X1161" s="517" t="str">
        <f>二年级等级</f>
        <v/>
      </c>
      <c r="Y1161" s="515"/>
      <c r="Z1161" s="518"/>
      <c r="AA1161" s="533"/>
      <c r="AB1161" s="515"/>
      <c r="AC1161" s="533" t="str">
        <f>二年级跳绳附加分</f>
        <v/>
      </c>
      <c r="AD1161" s="534" t="str">
        <f>二年级标准分</f>
        <v/>
      </c>
      <c r="AE1161" s="534" t="str">
        <f>二年级总分</f>
        <v/>
      </c>
      <c r="AF1161" s="517" t="str">
        <f>二年级等级</f>
        <v/>
      </c>
    </row>
    <row r="1162" spans="1:32">
      <c r="A1162" s="476">
        <v>217</v>
      </c>
      <c r="B1162" s="477">
        <v>40</v>
      </c>
      <c r="C1162" s="586"/>
      <c r="D1162" s="587"/>
      <c r="E1162" s="586"/>
      <c r="F1162" s="473"/>
      <c r="G1162" s="608"/>
      <c r="H1162" s="475"/>
      <c r="I1162" s="613"/>
      <c r="J1162" s="614"/>
      <c r="K1162" s="614"/>
      <c r="L1162" s="649"/>
      <c r="M1162" s="644"/>
      <c r="N1162" s="505" t="str">
        <f>二年级BMI</f>
        <v/>
      </c>
      <c r="O1162" s="499" t="str">
        <f>二年级BMI等级</f>
        <v/>
      </c>
      <c r="P1162" s="500" t="str">
        <f>二年级BMI得分</f>
        <v/>
      </c>
      <c r="Q1162" s="515" t="str">
        <f>二年级肺活量得分</f>
        <v/>
      </c>
      <c r="R1162" s="512" t="str">
        <f>二年级等级</f>
        <v/>
      </c>
      <c r="S1162" s="516" t="str">
        <f>二年级50米跑得分</f>
        <v/>
      </c>
      <c r="T1162" s="517" t="str">
        <f>二年级等级</f>
        <v/>
      </c>
      <c r="U1162" s="516" t="str">
        <f>二年级坐位体前屈得分</f>
        <v/>
      </c>
      <c r="V1162" s="517" t="str">
        <f>二年级等级</f>
        <v/>
      </c>
      <c r="W1162" s="516" t="str">
        <f>二年级一分钟跳绳得分</f>
        <v/>
      </c>
      <c r="X1162" s="517" t="str">
        <f>二年级等级</f>
        <v/>
      </c>
      <c r="Y1162" s="515"/>
      <c r="Z1162" s="518"/>
      <c r="AA1162" s="533"/>
      <c r="AB1162" s="515"/>
      <c r="AC1162" s="533" t="str">
        <f>二年级跳绳附加分</f>
        <v/>
      </c>
      <c r="AD1162" s="534" t="str">
        <f>二年级标准分</f>
        <v/>
      </c>
      <c r="AE1162" s="534" t="str">
        <f>二年级总分</f>
        <v/>
      </c>
      <c r="AF1162" s="517" t="str">
        <f>二年级等级</f>
        <v/>
      </c>
    </row>
    <row r="1163" spans="1:32">
      <c r="A1163" s="476">
        <v>217</v>
      </c>
      <c r="B1163" s="477">
        <v>41</v>
      </c>
      <c r="C1163" s="586"/>
      <c r="D1163" s="587"/>
      <c r="E1163" s="586"/>
      <c r="F1163" s="473"/>
      <c r="G1163" s="608"/>
      <c r="H1163" s="475"/>
      <c r="I1163" s="613"/>
      <c r="J1163" s="614"/>
      <c r="K1163" s="614"/>
      <c r="L1163" s="649"/>
      <c r="M1163" s="644"/>
      <c r="N1163" s="505" t="str">
        <f>二年级BMI</f>
        <v/>
      </c>
      <c r="O1163" s="499" t="str">
        <f>二年级BMI等级</f>
        <v/>
      </c>
      <c r="P1163" s="500" t="str">
        <f>二年级BMI得分</f>
        <v/>
      </c>
      <c r="Q1163" s="515" t="str">
        <f>二年级肺活量得分</f>
        <v/>
      </c>
      <c r="R1163" s="512" t="str">
        <f>二年级等级</f>
        <v/>
      </c>
      <c r="S1163" s="516" t="str">
        <f>二年级50米跑得分</f>
        <v/>
      </c>
      <c r="T1163" s="517" t="str">
        <f>二年级等级</f>
        <v/>
      </c>
      <c r="U1163" s="516" t="str">
        <f>二年级坐位体前屈得分</f>
        <v/>
      </c>
      <c r="V1163" s="517" t="str">
        <f>二年级等级</f>
        <v/>
      </c>
      <c r="W1163" s="516" t="str">
        <f>二年级一分钟跳绳得分</f>
        <v/>
      </c>
      <c r="X1163" s="517" t="str">
        <f>二年级等级</f>
        <v/>
      </c>
      <c r="Y1163" s="515"/>
      <c r="Z1163" s="518"/>
      <c r="AA1163" s="533"/>
      <c r="AB1163" s="515"/>
      <c r="AC1163" s="533" t="str">
        <f>二年级跳绳附加分</f>
        <v/>
      </c>
      <c r="AD1163" s="534" t="str">
        <f>二年级标准分</f>
        <v/>
      </c>
      <c r="AE1163" s="534" t="str">
        <f>二年级总分</f>
        <v/>
      </c>
      <c r="AF1163" s="517" t="str">
        <f>二年级等级</f>
        <v/>
      </c>
    </row>
    <row r="1164" spans="1:32">
      <c r="A1164" s="476">
        <v>217</v>
      </c>
      <c r="B1164" s="477">
        <v>42</v>
      </c>
      <c r="C1164" s="586"/>
      <c r="D1164" s="587"/>
      <c r="E1164" s="586"/>
      <c r="F1164" s="473"/>
      <c r="G1164" s="608"/>
      <c r="H1164" s="475"/>
      <c r="I1164" s="613"/>
      <c r="J1164" s="614"/>
      <c r="K1164" s="614"/>
      <c r="L1164" s="649"/>
      <c r="M1164" s="644"/>
      <c r="N1164" s="505" t="str">
        <f>二年级BMI</f>
        <v/>
      </c>
      <c r="O1164" s="499" t="str">
        <f>二年级BMI等级</f>
        <v/>
      </c>
      <c r="P1164" s="500" t="str">
        <f>二年级BMI得分</f>
        <v/>
      </c>
      <c r="Q1164" s="515" t="str">
        <f>二年级肺活量得分</f>
        <v/>
      </c>
      <c r="R1164" s="512" t="str">
        <f>二年级等级</f>
        <v/>
      </c>
      <c r="S1164" s="516" t="str">
        <f>二年级50米跑得分</f>
        <v/>
      </c>
      <c r="T1164" s="517" t="str">
        <f>二年级等级</f>
        <v/>
      </c>
      <c r="U1164" s="516" t="str">
        <f>二年级坐位体前屈得分</f>
        <v/>
      </c>
      <c r="V1164" s="517" t="str">
        <f>二年级等级</f>
        <v/>
      </c>
      <c r="W1164" s="516" t="str">
        <f>二年级一分钟跳绳得分</f>
        <v/>
      </c>
      <c r="X1164" s="517" t="str">
        <f>二年级等级</f>
        <v/>
      </c>
      <c r="Y1164" s="515"/>
      <c r="Z1164" s="518"/>
      <c r="AA1164" s="533"/>
      <c r="AB1164" s="515"/>
      <c r="AC1164" s="533" t="str">
        <f>二年级跳绳附加分</f>
        <v/>
      </c>
      <c r="AD1164" s="534" t="str">
        <f>二年级标准分</f>
        <v/>
      </c>
      <c r="AE1164" s="534" t="str">
        <f>二年级总分</f>
        <v/>
      </c>
      <c r="AF1164" s="517" t="str">
        <f>二年级等级</f>
        <v/>
      </c>
    </row>
    <row r="1165" spans="1:32">
      <c r="A1165" s="476">
        <v>217</v>
      </c>
      <c r="B1165" s="477">
        <v>43</v>
      </c>
      <c r="C1165" s="586"/>
      <c r="D1165" s="587"/>
      <c r="E1165" s="586"/>
      <c r="F1165" s="473"/>
      <c r="G1165" s="608"/>
      <c r="H1165" s="475"/>
      <c r="I1165" s="613"/>
      <c r="J1165" s="614"/>
      <c r="K1165" s="614"/>
      <c r="L1165" s="649"/>
      <c r="M1165" s="644"/>
      <c r="N1165" s="505" t="str">
        <f>二年级BMI</f>
        <v/>
      </c>
      <c r="O1165" s="499" t="str">
        <f>二年级BMI等级</f>
        <v/>
      </c>
      <c r="P1165" s="500" t="str">
        <f>二年级BMI得分</f>
        <v/>
      </c>
      <c r="Q1165" s="515" t="str">
        <f>二年级肺活量得分</f>
        <v/>
      </c>
      <c r="R1165" s="512" t="str">
        <f>二年级等级</f>
        <v/>
      </c>
      <c r="S1165" s="516" t="str">
        <f>二年级50米跑得分</f>
        <v/>
      </c>
      <c r="T1165" s="517" t="str">
        <f>二年级等级</f>
        <v/>
      </c>
      <c r="U1165" s="516" t="str">
        <f>二年级坐位体前屈得分</f>
        <v/>
      </c>
      <c r="V1165" s="517" t="str">
        <f>二年级等级</f>
        <v/>
      </c>
      <c r="W1165" s="516" t="str">
        <f>二年级一分钟跳绳得分</f>
        <v/>
      </c>
      <c r="X1165" s="517" t="str">
        <f>二年级等级</f>
        <v/>
      </c>
      <c r="Y1165" s="515"/>
      <c r="Z1165" s="518"/>
      <c r="AA1165" s="533"/>
      <c r="AB1165" s="515"/>
      <c r="AC1165" s="533" t="str">
        <f>二年级跳绳附加分</f>
        <v/>
      </c>
      <c r="AD1165" s="534" t="str">
        <f>二年级标准分</f>
        <v/>
      </c>
      <c r="AE1165" s="534" t="str">
        <f>二年级总分</f>
        <v/>
      </c>
      <c r="AF1165" s="517" t="str">
        <f>二年级等级</f>
        <v/>
      </c>
    </row>
    <row r="1166" spans="1:32">
      <c r="A1166" s="476">
        <v>217</v>
      </c>
      <c r="B1166" s="477">
        <v>44</v>
      </c>
      <c r="C1166" s="586"/>
      <c r="D1166" s="587"/>
      <c r="E1166" s="586"/>
      <c r="F1166" s="473"/>
      <c r="G1166" s="608"/>
      <c r="H1166" s="475"/>
      <c r="I1166" s="613"/>
      <c r="J1166" s="614"/>
      <c r="K1166" s="614"/>
      <c r="L1166" s="649"/>
      <c r="M1166" s="644"/>
      <c r="N1166" s="505" t="str">
        <f>二年级BMI</f>
        <v/>
      </c>
      <c r="O1166" s="499" t="str">
        <f>二年级BMI等级</f>
        <v/>
      </c>
      <c r="P1166" s="500" t="str">
        <f>二年级BMI得分</f>
        <v/>
      </c>
      <c r="Q1166" s="515" t="str">
        <f>二年级肺活量得分</f>
        <v/>
      </c>
      <c r="R1166" s="512" t="str">
        <f>二年级等级</f>
        <v/>
      </c>
      <c r="S1166" s="516" t="str">
        <f>二年级50米跑得分</f>
        <v/>
      </c>
      <c r="T1166" s="517" t="str">
        <f>二年级等级</f>
        <v/>
      </c>
      <c r="U1166" s="516" t="str">
        <f>二年级坐位体前屈得分</f>
        <v/>
      </c>
      <c r="V1166" s="517" t="str">
        <f>二年级等级</f>
        <v/>
      </c>
      <c r="W1166" s="516" t="str">
        <f>二年级一分钟跳绳得分</f>
        <v/>
      </c>
      <c r="X1166" s="517" t="str">
        <f>二年级等级</f>
        <v/>
      </c>
      <c r="Y1166" s="515"/>
      <c r="Z1166" s="518"/>
      <c r="AA1166" s="533"/>
      <c r="AB1166" s="515"/>
      <c r="AC1166" s="533" t="str">
        <f>二年级跳绳附加分</f>
        <v/>
      </c>
      <c r="AD1166" s="534" t="str">
        <f>二年级标准分</f>
        <v/>
      </c>
      <c r="AE1166" s="534" t="str">
        <f>二年级总分</f>
        <v/>
      </c>
      <c r="AF1166" s="517" t="str">
        <f>二年级等级</f>
        <v/>
      </c>
    </row>
    <row r="1167" spans="1:32">
      <c r="A1167" s="476">
        <v>217</v>
      </c>
      <c r="B1167" s="477">
        <v>45</v>
      </c>
      <c r="C1167" s="586"/>
      <c r="D1167" s="587"/>
      <c r="E1167" s="586"/>
      <c r="F1167" s="473"/>
      <c r="G1167" s="608"/>
      <c r="H1167" s="475"/>
      <c r="I1167" s="613"/>
      <c r="J1167" s="614"/>
      <c r="K1167" s="614"/>
      <c r="L1167" s="649"/>
      <c r="M1167" s="644"/>
      <c r="N1167" s="505" t="str">
        <f>二年级BMI</f>
        <v/>
      </c>
      <c r="O1167" s="499" t="str">
        <f>二年级BMI等级</f>
        <v/>
      </c>
      <c r="P1167" s="500" t="str">
        <f>二年级BMI得分</f>
        <v/>
      </c>
      <c r="Q1167" s="515" t="str">
        <f>二年级肺活量得分</f>
        <v/>
      </c>
      <c r="R1167" s="512" t="str">
        <f>二年级等级</f>
        <v/>
      </c>
      <c r="S1167" s="516" t="str">
        <f>二年级50米跑得分</f>
        <v/>
      </c>
      <c r="T1167" s="517" t="str">
        <f>二年级等级</f>
        <v/>
      </c>
      <c r="U1167" s="516" t="str">
        <f>二年级坐位体前屈得分</f>
        <v/>
      </c>
      <c r="V1167" s="517" t="str">
        <f>二年级等级</f>
        <v/>
      </c>
      <c r="W1167" s="516" t="str">
        <f>二年级一分钟跳绳得分</f>
        <v/>
      </c>
      <c r="X1167" s="517" t="str">
        <f>二年级等级</f>
        <v/>
      </c>
      <c r="Y1167" s="515"/>
      <c r="Z1167" s="518"/>
      <c r="AA1167" s="533"/>
      <c r="AB1167" s="515"/>
      <c r="AC1167" s="533" t="str">
        <f>二年级跳绳附加分</f>
        <v/>
      </c>
      <c r="AD1167" s="534" t="str">
        <f>二年级标准分</f>
        <v/>
      </c>
      <c r="AE1167" s="534" t="str">
        <f>二年级总分</f>
        <v/>
      </c>
      <c r="AF1167" s="517" t="str">
        <f>二年级等级</f>
        <v/>
      </c>
    </row>
    <row r="1168" spans="1:32">
      <c r="A1168" s="476">
        <v>217</v>
      </c>
      <c r="B1168" s="477">
        <v>46</v>
      </c>
      <c r="C1168" s="586"/>
      <c r="D1168" s="587"/>
      <c r="E1168" s="586"/>
      <c r="F1168" s="473"/>
      <c r="G1168" s="608"/>
      <c r="H1168" s="475"/>
      <c r="I1168" s="613"/>
      <c r="J1168" s="614"/>
      <c r="K1168" s="614"/>
      <c r="L1168" s="649"/>
      <c r="M1168" s="644"/>
      <c r="N1168" s="505" t="str">
        <f>二年级BMI</f>
        <v/>
      </c>
      <c r="O1168" s="499" t="str">
        <f>二年级BMI等级</f>
        <v/>
      </c>
      <c r="P1168" s="500" t="str">
        <f>二年级BMI得分</f>
        <v/>
      </c>
      <c r="Q1168" s="515" t="str">
        <f>二年级肺活量得分</f>
        <v/>
      </c>
      <c r="R1168" s="512" t="str">
        <f>二年级等级</f>
        <v/>
      </c>
      <c r="S1168" s="516" t="str">
        <f>二年级50米跑得分</f>
        <v/>
      </c>
      <c r="T1168" s="517" t="str">
        <f>二年级等级</f>
        <v/>
      </c>
      <c r="U1168" s="516" t="str">
        <f>二年级坐位体前屈得分</f>
        <v/>
      </c>
      <c r="V1168" s="517" t="str">
        <f>二年级等级</f>
        <v/>
      </c>
      <c r="W1168" s="516" t="str">
        <f>二年级一分钟跳绳得分</f>
        <v/>
      </c>
      <c r="X1168" s="517" t="str">
        <f>二年级等级</f>
        <v/>
      </c>
      <c r="Y1168" s="515"/>
      <c r="Z1168" s="518"/>
      <c r="AA1168" s="533"/>
      <c r="AB1168" s="515"/>
      <c r="AC1168" s="533" t="str">
        <f>二年级跳绳附加分</f>
        <v/>
      </c>
      <c r="AD1168" s="534" t="str">
        <f>二年级标准分</f>
        <v/>
      </c>
      <c r="AE1168" s="534" t="str">
        <f>二年级总分</f>
        <v/>
      </c>
      <c r="AF1168" s="517" t="str">
        <f>二年级等级</f>
        <v/>
      </c>
    </row>
    <row r="1169" spans="1:32">
      <c r="A1169" s="476">
        <v>217</v>
      </c>
      <c r="B1169" s="477">
        <v>47</v>
      </c>
      <c r="C1169" s="586"/>
      <c r="D1169" s="587"/>
      <c r="E1169" s="586"/>
      <c r="F1169" s="473"/>
      <c r="G1169" s="608"/>
      <c r="H1169" s="475"/>
      <c r="I1169" s="613"/>
      <c r="J1169" s="614"/>
      <c r="K1169" s="614"/>
      <c r="L1169" s="649"/>
      <c r="M1169" s="644"/>
      <c r="N1169" s="505" t="str">
        <f>二年级BMI</f>
        <v/>
      </c>
      <c r="O1169" s="499" t="str">
        <f>二年级BMI等级</f>
        <v/>
      </c>
      <c r="P1169" s="500" t="str">
        <f>二年级BMI得分</f>
        <v/>
      </c>
      <c r="Q1169" s="515" t="str">
        <f>二年级肺活量得分</f>
        <v/>
      </c>
      <c r="R1169" s="512" t="str">
        <f>二年级等级</f>
        <v/>
      </c>
      <c r="S1169" s="516" t="str">
        <f>二年级50米跑得分</f>
        <v/>
      </c>
      <c r="T1169" s="517" t="str">
        <f>二年级等级</f>
        <v/>
      </c>
      <c r="U1169" s="516" t="str">
        <f>二年级坐位体前屈得分</f>
        <v/>
      </c>
      <c r="V1169" s="517" t="str">
        <f>二年级等级</f>
        <v/>
      </c>
      <c r="W1169" s="516" t="str">
        <f>二年级一分钟跳绳得分</f>
        <v/>
      </c>
      <c r="X1169" s="517" t="str">
        <f>二年级等级</f>
        <v/>
      </c>
      <c r="Y1169" s="515"/>
      <c r="Z1169" s="518"/>
      <c r="AA1169" s="533"/>
      <c r="AB1169" s="515"/>
      <c r="AC1169" s="533" t="str">
        <f>二年级跳绳附加分</f>
        <v/>
      </c>
      <c r="AD1169" s="534" t="str">
        <f>二年级标准分</f>
        <v/>
      </c>
      <c r="AE1169" s="534" t="str">
        <f>二年级总分</f>
        <v/>
      </c>
      <c r="AF1169" s="517" t="str">
        <f>二年级等级</f>
        <v/>
      </c>
    </row>
    <row r="1170" spans="1:32">
      <c r="A1170" s="476">
        <v>217</v>
      </c>
      <c r="B1170" s="477">
        <v>48</v>
      </c>
      <c r="C1170" s="586"/>
      <c r="D1170" s="587"/>
      <c r="E1170" s="586"/>
      <c r="F1170" s="473"/>
      <c r="G1170" s="608"/>
      <c r="H1170" s="475"/>
      <c r="I1170" s="613"/>
      <c r="J1170" s="614"/>
      <c r="K1170" s="614"/>
      <c r="L1170" s="649"/>
      <c r="M1170" s="644"/>
      <c r="N1170" s="505" t="str">
        <f>二年级BMI</f>
        <v/>
      </c>
      <c r="O1170" s="499" t="str">
        <f>二年级BMI等级</f>
        <v/>
      </c>
      <c r="P1170" s="500" t="str">
        <f>二年级BMI得分</f>
        <v/>
      </c>
      <c r="Q1170" s="515" t="str">
        <f>二年级肺活量得分</f>
        <v/>
      </c>
      <c r="R1170" s="512" t="str">
        <f>二年级等级</f>
        <v/>
      </c>
      <c r="S1170" s="516" t="str">
        <f>二年级50米跑得分</f>
        <v/>
      </c>
      <c r="T1170" s="517" t="str">
        <f>二年级等级</f>
        <v/>
      </c>
      <c r="U1170" s="516" t="str">
        <f>二年级坐位体前屈得分</f>
        <v/>
      </c>
      <c r="V1170" s="517" t="str">
        <f>二年级等级</f>
        <v/>
      </c>
      <c r="W1170" s="516" t="str">
        <f>二年级一分钟跳绳得分</f>
        <v/>
      </c>
      <c r="X1170" s="517" t="str">
        <f>二年级等级</f>
        <v/>
      </c>
      <c r="Y1170" s="515"/>
      <c r="Z1170" s="518"/>
      <c r="AA1170" s="533"/>
      <c r="AB1170" s="515"/>
      <c r="AC1170" s="533" t="str">
        <f>二年级跳绳附加分</f>
        <v/>
      </c>
      <c r="AD1170" s="534" t="str">
        <f>二年级标准分</f>
        <v/>
      </c>
      <c r="AE1170" s="534" t="str">
        <f>二年级总分</f>
        <v/>
      </c>
      <c r="AF1170" s="517" t="str">
        <f>二年级等级</f>
        <v/>
      </c>
    </row>
    <row r="1171" spans="1:32">
      <c r="A1171" s="476">
        <v>217</v>
      </c>
      <c r="B1171" s="477">
        <v>49</v>
      </c>
      <c r="C1171" s="586"/>
      <c r="D1171" s="587"/>
      <c r="E1171" s="586"/>
      <c r="F1171" s="473"/>
      <c r="G1171" s="608"/>
      <c r="H1171" s="475"/>
      <c r="I1171" s="613"/>
      <c r="J1171" s="614"/>
      <c r="K1171" s="614"/>
      <c r="L1171" s="649"/>
      <c r="M1171" s="644"/>
      <c r="N1171" s="505" t="str">
        <f>二年级BMI</f>
        <v/>
      </c>
      <c r="O1171" s="499" t="str">
        <f>二年级BMI等级</f>
        <v/>
      </c>
      <c r="P1171" s="500" t="str">
        <f>二年级BMI得分</f>
        <v/>
      </c>
      <c r="Q1171" s="515" t="str">
        <f>二年级肺活量得分</f>
        <v/>
      </c>
      <c r="R1171" s="512" t="str">
        <f>二年级等级</f>
        <v/>
      </c>
      <c r="S1171" s="516" t="str">
        <f>二年级50米跑得分</f>
        <v/>
      </c>
      <c r="T1171" s="517" t="str">
        <f>二年级等级</f>
        <v/>
      </c>
      <c r="U1171" s="516" t="str">
        <f>二年级坐位体前屈得分</f>
        <v/>
      </c>
      <c r="V1171" s="517" t="str">
        <f>二年级等级</f>
        <v/>
      </c>
      <c r="W1171" s="516" t="str">
        <f>二年级一分钟跳绳得分</f>
        <v/>
      </c>
      <c r="X1171" s="517" t="str">
        <f>二年级等级</f>
        <v/>
      </c>
      <c r="Y1171" s="515"/>
      <c r="Z1171" s="518"/>
      <c r="AA1171" s="533"/>
      <c r="AB1171" s="515"/>
      <c r="AC1171" s="533" t="str">
        <f>二年级跳绳附加分</f>
        <v/>
      </c>
      <c r="AD1171" s="534" t="str">
        <f>二年级标准分</f>
        <v/>
      </c>
      <c r="AE1171" s="534" t="str">
        <f>二年级总分</f>
        <v/>
      </c>
      <c r="AF1171" s="517" t="str">
        <f>二年级等级</f>
        <v/>
      </c>
    </row>
    <row r="1172" spans="1:32">
      <c r="A1172" s="476">
        <v>217</v>
      </c>
      <c r="B1172" s="477">
        <v>50</v>
      </c>
      <c r="C1172" s="586"/>
      <c r="D1172" s="587"/>
      <c r="E1172" s="586"/>
      <c r="F1172" s="473"/>
      <c r="G1172" s="608"/>
      <c r="H1172" s="475"/>
      <c r="I1172" s="613"/>
      <c r="J1172" s="614"/>
      <c r="K1172" s="614"/>
      <c r="L1172" s="649"/>
      <c r="M1172" s="644"/>
      <c r="N1172" s="505" t="str">
        <f>二年级BMI</f>
        <v/>
      </c>
      <c r="O1172" s="499" t="str">
        <f>二年级BMI等级</f>
        <v/>
      </c>
      <c r="P1172" s="500" t="str">
        <f>二年级BMI得分</f>
        <v/>
      </c>
      <c r="Q1172" s="515" t="str">
        <f>二年级肺活量得分</f>
        <v/>
      </c>
      <c r="R1172" s="512" t="str">
        <f>二年级等级</f>
        <v/>
      </c>
      <c r="S1172" s="516" t="str">
        <f>二年级50米跑得分</f>
        <v/>
      </c>
      <c r="T1172" s="517" t="str">
        <f>二年级等级</f>
        <v/>
      </c>
      <c r="U1172" s="516" t="str">
        <f>二年级坐位体前屈得分</f>
        <v/>
      </c>
      <c r="V1172" s="517" t="str">
        <f>二年级等级</f>
        <v/>
      </c>
      <c r="W1172" s="516" t="str">
        <f>二年级一分钟跳绳得分</f>
        <v/>
      </c>
      <c r="X1172" s="517" t="str">
        <f>二年级等级</f>
        <v/>
      </c>
      <c r="Y1172" s="515"/>
      <c r="Z1172" s="518"/>
      <c r="AA1172" s="533"/>
      <c r="AB1172" s="515"/>
      <c r="AC1172" s="533" t="str">
        <f>二年级跳绳附加分</f>
        <v/>
      </c>
      <c r="AD1172" s="534" t="str">
        <f>二年级标准分</f>
        <v/>
      </c>
      <c r="AE1172" s="534" t="str">
        <f>二年级总分</f>
        <v/>
      </c>
      <c r="AF1172" s="517" t="str">
        <f>二年级等级</f>
        <v/>
      </c>
    </row>
    <row r="1173" spans="1:32">
      <c r="A1173" s="476">
        <v>217</v>
      </c>
      <c r="B1173" s="477">
        <v>51</v>
      </c>
      <c r="C1173" s="586"/>
      <c r="D1173" s="587"/>
      <c r="E1173" s="586"/>
      <c r="F1173" s="473"/>
      <c r="G1173" s="608"/>
      <c r="H1173" s="475"/>
      <c r="I1173" s="613"/>
      <c r="J1173" s="614"/>
      <c r="K1173" s="614"/>
      <c r="L1173" s="649"/>
      <c r="M1173" s="644"/>
      <c r="N1173" s="505" t="str">
        <f>二年级BMI</f>
        <v/>
      </c>
      <c r="O1173" s="499" t="str">
        <f>二年级BMI等级</f>
        <v/>
      </c>
      <c r="P1173" s="500" t="str">
        <f>二年级BMI得分</f>
        <v/>
      </c>
      <c r="Q1173" s="515" t="str">
        <f>二年级肺活量得分</f>
        <v/>
      </c>
      <c r="R1173" s="512" t="str">
        <f>二年级等级</f>
        <v/>
      </c>
      <c r="S1173" s="516" t="str">
        <f>二年级50米跑得分</f>
        <v/>
      </c>
      <c r="T1173" s="517" t="str">
        <f>二年级等级</f>
        <v/>
      </c>
      <c r="U1173" s="516" t="str">
        <f>二年级坐位体前屈得分</f>
        <v/>
      </c>
      <c r="V1173" s="517" t="str">
        <f>二年级等级</f>
        <v/>
      </c>
      <c r="W1173" s="516" t="str">
        <f>二年级一分钟跳绳得分</f>
        <v/>
      </c>
      <c r="X1173" s="517" t="str">
        <f>二年级等级</f>
        <v/>
      </c>
      <c r="Y1173" s="515"/>
      <c r="Z1173" s="518"/>
      <c r="AA1173" s="533"/>
      <c r="AB1173" s="515"/>
      <c r="AC1173" s="533" t="str">
        <f>二年级跳绳附加分</f>
        <v/>
      </c>
      <c r="AD1173" s="534" t="str">
        <f>二年级标准分</f>
        <v/>
      </c>
      <c r="AE1173" s="534" t="str">
        <f>二年级总分</f>
        <v/>
      </c>
      <c r="AF1173" s="517" t="str">
        <f>二年级等级</f>
        <v/>
      </c>
    </row>
    <row r="1174" spans="1:32">
      <c r="A1174" s="476">
        <v>217</v>
      </c>
      <c r="B1174" s="477">
        <v>52</v>
      </c>
      <c r="C1174" s="586"/>
      <c r="D1174" s="587"/>
      <c r="E1174" s="586"/>
      <c r="F1174" s="473"/>
      <c r="G1174" s="608"/>
      <c r="H1174" s="475"/>
      <c r="I1174" s="613"/>
      <c r="J1174" s="614"/>
      <c r="K1174" s="614"/>
      <c r="L1174" s="649"/>
      <c r="M1174" s="644"/>
      <c r="N1174" s="505" t="str">
        <f>二年级BMI</f>
        <v/>
      </c>
      <c r="O1174" s="499" t="str">
        <f>二年级BMI等级</f>
        <v/>
      </c>
      <c r="P1174" s="500" t="str">
        <f>二年级BMI得分</f>
        <v/>
      </c>
      <c r="Q1174" s="515" t="str">
        <f>二年级肺活量得分</f>
        <v/>
      </c>
      <c r="R1174" s="512" t="str">
        <f>二年级等级</f>
        <v/>
      </c>
      <c r="S1174" s="516" t="str">
        <f>二年级50米跑得分</f>
        <v/>
      </c>
      <c r="T1174" s="517" t="str">
        <f>二年级等级</f>
        <v/>
      </c>
      <c r="U1174" s="516" t="str">
        <f>二年级坐位体前屈得分</f>
        <v/>
      </c>
      <c r="V1174" s="517" t="str">
        <f>二年级等级</f>
        <v/>
      </c>
      <c r="W1174" s="516" t="str">
        <f>二年级一分钟跳绳得分</f>
        <v/>
      </c>
      <c r="X1174" s="517" t="str">
        <f>二年级等级</f>
        <v/>
      </c>
      <c r="Y1174" s="515"/>
      <c r="Z1174" s="518"/>
      <c r="AA1174" s="533"/>
      <c r="AB1174" s="515"/>
      <c r="AC1174" s="533" t="str">
        <f>二年级跳绳附加分</f>
        <v/>
      </c>
      <c r="AD1174" s="534" t="str">
        <f>二年级标准分</f>
        <v/>
      </c>
      <c r="AE1174" s="534" t="str">
        <f>二年级总分</f>
        <v/>
      </c>
      <c r="AF1174" s="517" t="str">
        <f>二年级等级</f>
        <v/>
      </c>
    </row>
    <row r="1175" spans="1:32">
      <c r="A1175" s="476">
        <v>217</v>
      </c>
      <c r="B1175" s="477">
        <v>53</v>
      </c>
      <c r="C1175" s="586"/>
      <c r="D1175" s="587"/>
      <c r="E1175" s="586"/>
      <c r="F1175" s="473"/>
      <c r="G1175" s="608"/>
      <c r="H1175" s="475"/>
      <c r="I1175" s="613"/>
      <c r="J1175" s="614"/>
      <c r="K1175" s="614"/>
      <c r="L1175" s="649"/>
      <c r="M1175" s="644"/>
      <c r="N1175" s="505" t="str">
        <f>二年级BMI</f>
        <v/>
      </c>
      <c r="O1175" s="499" t="str">
        <f>二年级BMI等级</f>
        <v/>
      </c>
      <c r="P1175" s="500" t="str">
        <f>二年级BMI得分</f>
        <v/>
      </c>
      <c r="Q1175" s="515" t="str">
        <f>二年级肺活量得分</f>
        <v/>
      </c>
      <c r="R1175" s="512" t="str">
        <f>二年级等级</f>
        <v/>
      </c>
      <c r="S1175" s="516" t="str">
        <f>二年级50米跑得分</f>
        <v/>
      </c>
      <c r="T1175" s="517" t="str">
        <f>二年级等级</f>
        <v/>
      </c>
      <c r="U1175" s="516" t="str">
        <f>二年级坐位体前屈得分</f>
        <v/>
      </c>
      <c r="V1175" s="517" t="str">
        <f>二年级等级</f>
        <v/>
      </c>
      <c r="W1175" s="516" t="str">
        <f>二年级一分钟跳绳得分</f>
        <v/>
      </c>
      <c r="X1175" s="517" t="str">
        <f>二年级等级</f>
        <v/>
      </c>
      <c r="Y1175" s="515"/>
      <c r="Z1175" s="518"/>
      <c r="AA1175" s="533"/>
      <c r="AB1175" s="515"/>
      <c r="AC1175" s="533" t="str">
        <f>二年级跳绳附加分</f>
        <v/>
      </c>
      <c r="AD1175" s="534" t="str">
        <f>二年级标准分</f>
        <v/>
      </c>
      <c r="AE1175" s="534" t="str">
        <f>二年级总分</f>
        <v/>
      </c>
      <c r="AF1175" s="517" t="str">
        <f>二年级等级</f>
        <v/>
      </c>
    </row>
    <row r="1176" spans="1:32">
      <c r="A1176" s="476">
        <v>217</v>
      </c>
      <c r="B1176" s="477">
        <v>54</v>
      </c>
      <c r="C1176" s="586"/>
      <c r="D1176" s="587"/>
      <c r="E1176" s="586"/>
      <c r="F1176" s="473"/>
      <c r="G1176" s="608"/>
      <c r="H1176" s="475"/>
      <c r="I1176" s="613"/>
      <c r="J1176" s="614"/>
      <c r="K1176" s="614"/>
      <c r="L1176" s="649"/>
      <c r="M1176" s="644"/>
      <c r="N1176" s="505" t="str">
        <f>二年级BMI</f>
        <v/>
      </c>
      <c r="O1176" s="499" t="str">
        <f>二年级BMI等级</f>
        <v/>
      </c>
      <c r="P1176" s="500" t="str">
        <f>二年级BMI得分</f>
        <v/>
      </c>
      <c r="Q1176" s="515" t="str">
        <f>二年级肺活量得分</f>
        <v/>
      </c>
      <c r="R1176" s="512" t="str">
        <f>二年级等级</f>
        <v/>
      </c>
      <c r="S1176" s="516" t="str">
        <f>二年级50米跑得分</f>
        <v/>
      </c>
      <c r="T1176" s="517" t="str">
        <f>二年级等级</f>
        <v/>
      </c>
      <c r="U1176" s="516" t="str">
        <f>二年级坐位体前屈得分</f>
        <v/>
      </c>
      <c r="V1176" s="517" t="str">
        <f>二年级等级</f>
        <v/>
      </c>
      <c r="W1176" s="516" t="str">
        <f>二年级一分钟跳绳得分</f>
        <v/>
      </c>
      <c r="X1176" s="517" t="str">
        <f>二年级等级</f>
        <v/>
      </c>
      <c r="Y1176" s="515"/>
      <c r="Z1176" s="518"/>
      <c r="AA1176" s="533"/>
      <c r="AB1176" s="515"/>
      <c r="AC1176" s="533" t="str">
        <f>二年级跳绳附加分</f>
        <v/>
      </c>
      <c r="AD1176" s="534" t="str">
        <f>二年级标准分</f>
        <v/>
      </c>
      <c r="AE1176" s="534" t="str">
        <f>二年级总分</f>
        <v/>
      </c>
      <c r="AF1176" s="517" t="str">
        <f>二年级等级</f>
        <v/>
      </c>
    </row>
    <row r="1177" spans="1:32">
      <c r="A1177" s="476">
        <v>217</v>
      </c>
      <c r="B1177" s="477">
        <v>55</v>
      </c>
      <c r="C1177" s="586"/>
      <c r="D1177" s="587"/>
      <c r="E1177" s="586"/>
      <c r="F1177" s="473"/>
      <c r="G1177" s="608"/>
      <c r="H1177" s="475"/>
      <c r="I1177" s="613"/>
      <c r="J1177" s="614"/>
      <c r="K1177" s="614"/>
      <c r="L1177" s="649"/>
      <c r="M1177" s="644"/>
      <c r="N1177" s="505" t="str">
        <f>二年级BMI</f>
        <v/>
      </c>
      <c r="O1177" s="499" t="str">
        <f>二年级BMI等级</f>
        <v/>
      </c>
      <c r="P1177" s="500" t="str">
        <f>二年级BMI得分</f>
        <v/>
      </c>
      <c r="Q1177" s="515" t="str">
        <f>二年级肺活量得分</f>
        <v/>
      </c>
      <c r="R1177" s="512" t="str">
        <f>二年级等级</f>
        <v/>
      </c>
      <c r="S1177" s="516" t="str">
        <f>二年级50米跑得分</f>
        <v/>
      </c>
      <c r="T1177" s="517" t="str">
        <f>二年级等级</f>
        <v/>
      </c>
      <c r="U1177" s="516" t="str">
        <f>二年级坐位体前屈得分</f>
        <v/>
      </c>
      <c r="V1177" s="517" t="str">
        <f>二年级等级</f>
        <v/>
      </c>
      <c r="W1177" s="516" t="str">
        <f>二年级一分钟跳绳得分</f>
        <v/>
      </c>
      <c r="X1177" s="517" t="str">
        <f>二年级等级</f>
        <v/>
      </c>
      <c r="Y1177" s="515"/>
      <c r="Z1177" s="518"/>
      <c r="AA1177" s="533"/>
      <c r="AB1177" s="515"/>
      <c r="AC1177" s="533" t="str">
        <f>二年级跳绳附加分</f>
        <v/>
      </c>
      <c r="AD1177" s="534" t="str">
        <f>二年级标准分</f>
        <v/>
      </c>
      <c r="AE1177" s="534" t="str">
        <f>二年级总分</f>
        <v/>
      </c>
      <c r="AF1177" s="517" t="str">
        <f>二年级等级</f>
        <v/>
      </c>
    </row>
    <row r="1178" spans="1:32">
      <c r="A1178" s="476">
        <v>217</v>
      </c>
      <c r="B1178" s="477">
        <v>56</v>
      </c>
      <c r="C1178" s="586"/>
      <c r="D1178" s="587"/>
      <c r="E1178" s="586"/>
      <c r="F1178" s="473"/>
      <c r="G1178" s="608"/>
      <c r="H1178" s="475"/>
      <c r="I1178" s="613"/>
      <c r="J1178" s="614"/>
      <c r="K1178" s="614"/>
      <c r="L1178" s="649"/>
      <c r="M1178" s="644"/>
      <c r="N1178" s="505" t="str">
        <f>二年级BMI</f>
        <v/>
      </c>
      <c r="O1178" s="499" t="str">
        <f>二年级BMI等级</f>
        <v/>
      </c>
      <c r="P1178" s="500" t="str">
        <f>二年级BMI得分</f>
        <v/>
      </c>
      <c r="Q1178" s="515" t="str">
        <f>二年级肺活量得分</f>
        <v/>
      </c>
      <c r="R1178" s="512" t="str">
        <f>二年级等级</f>
        <v/>
      </c>
      <c r="S1178" s="516" t="str">
        <f>二年级50米跑得分</f>
        <v/>
      </c>
      <c r="T1178" s="517" t="str">
        <f>二年级等级</f>
        <v/>
      </c>
      <c r="U1178" s="516" t="str">
        <f>二年级坐位体前屈得分</f>
        <v/>
      </c>
      <c r="V1178" s="517" t="str">
        <f>二年级等级</f>
        <v/>
      </c>
      <c r="W1178" s="516" t="str">
        <f>二年级一分钟跳绳得分</f>
        <v/>
      </c>
      <c r="X1178" s="517" t="str">
        <f>二年级等级</f>
        <v/>
      </c>
      <c r="Y1178" s="515"/>
      <c r="Z1178" s="518"/>
      <c r="AA1178" s="533"/>
      <c r="AB1178" s="515"/>
      <c r="AC1178" s="533" t="str">
        <f>二年级跳绳附加分</f>
        <v/>
      </c>
      <c r="AD1178" s="534" t="str">
        <f>二年级标准分</f>
        <v/>
      </c>
      <c r="AE1178" s="534" t="str">
        <f>二年级总分</f>
        <v/>
      </c>
      <c r="AF1178" s="517" t="str">
        <f>二年级等级</f>
        <v/>
      </c>
    </row>
    <row r="1179" spans="1:32">
      <c r="A1179" s="476">
        <v>217</v>
      </c>
      <c r="B1179" s="477">
        <v>57</v>
      </c>
      <c r="C1179" s="586"/>
      <c r="D1179" s="587"/>
      <c r="E1179" s="586"/>
      <c r="F1179" s="473"/>
      <c r="G1179" s="608"/>
      <c r="H1179" s="475"/>
      <c r="I1179" s="613"/>
      <c r="J1179" s="614"/>
      <c r="K1179" s="614"/>
      <c r="L1179" s="649"/>
      <c r="M1179" s="644"/>
      <c r="N1179" s="505" t="str">
        <f>二年级BMI</f>
        <v/>
      </c>
      <c r="O1179" s="499" t="str">
        <f>二年级BMI等级</f>
        <v/>
      </c>
      <c r="P1179" s="500" t="str">
        <f>二年级BMI得分</f>
        <v/>
      </c>
      <c r="Q1179" s="515" t="str">
        <f>二年级肺活量得分</f>
        <v/>
      </c>
      <c r="R1179" s="512" t="str">
        <f>二年级等级</f>
        <v/>
      </c>
      <c r="S1179" s="516" t="str">
        <f>二年级50米跑得分</f>
        <v/>
      </c>
      <c r="T1179" s="517" t="str">
        <f>二年级等级</f>
        <v/>
      </c>
      <c r="U1179" s="516" t="str">
        <f>二年级坐位体前屈得分</f>
        <v/>
      </c>
      <c r="V1179" s="517" t="str">
        <f>二年级等级</f>
        <v/>
      </c>
      <c r="W1179" s="516" t="str">
        <f>二年级一分钟跳绳得分</f>
        <v/>
      </c>
      <c r="X1179" s="517" t="str">
        <f>二年级等级</f>
        <v/>
      </c>
      <c r="Y1179" s="515"/>
      <c r="Z1179" s="518"/>
      <c r="AA1179" s="533"/>
      <c r="AB1179" s="515"/>
      <c r="AC1179" s="533" t="str">
        <f>二年级跳绳附加分</f>
        <v/>
      </c>
      <c r="AD1179" s="534" t="str">
        <f>二年级标准分</f>
        <v/>
      </c>
      <c r="AE1179" s="534" t="str">
        <f>二年级总分</f>
        <v/>
      </c>
      <c r="AF1179" s="517" t="str">
        <f>二年级等级</f>
        <v/>
      </c>
    </row>
    <row r="1180" spans="1:32">
      <c r="A1180" s="476">
        <v>217</v>
      </c>
      <c r="B1180" s="477">
        <v>58</v>
      </c>
      <c r="C1180" s="586"/>
      <c r="D1180" s="587"/>
      <c r="E1180" s="586"/>
      <c r="F1180" s="473"/>
      <c r="G1180" s="608"/>
      <c r="H1180" s="475"/>
      <c r="I1180" s="613"/>
      <c r="J1180" s="614"/>
      <c r="K1180" s="614"/>
      <c r="L1180" s="649"/>
      <c r="M1180" s="644"/>
      <c r="N1180" s="505" t="str">
        <f>二年级BMI</f>
        <v/>
      </c>
      <c r="O1180" s="499" t="str">
        <f>二年级BMI等级</f>
        <v/>
      </c>
      <c r="P1180" s="500" t="str">
        <f>二年级BMI得分</f>
        <v/>
      </c>
      <c r="Q1180" s="515" t="str">
        <f>二年级肺活量得分</f>
        <v/>
      </c>
      <c r="R1180" s="512" t="str">
        <f>二年级等级</f>
        <v/>
      </c>
      <c r="S1180" s="516" t="str">
        <f>二年级50米跑得分</f>
        <v/>
      </c>
      <c r="T1180" s="517" t="str">
        <f>二年级等级</f>
        <v/>
      </c>
      <c r="U1180" s="516" t="str">
        <f>二年级坐位体前屈得分</f>
        <v/>
      </c>
      <c r="V1180" s="517" t="str">
        <f>二年级等级</f>
        <v/>
      </c>
      <c r="W1180" s="516" t="str">
        <f>二年级一分钟跳绳得分</f>
        <v/>
      </c>
      <c r="X1180" s="517" t="str">
        <f>二年级等级</f>
        <v/>
      </c>
      <c r="Y1180" s="515"/>
      <c r="Z1180" s="518"/>
      <c r="AA1180" s="533"/>
      <c r="AB1180" s="515"/>
      <c r="AC1180" s="533" t="str">
        <f>二年级跳绳附加分</f>
        <v/>
      </c>
      <c r="AD1180" s="534" t="str">
        <f>二年级标准分</f>
        <v/>
      </c>
      <c r="AE1180" s="534" t="str">
        <f>二年级总分</f>
        <v/>
      </c>
      <c r="AF1180" s="517" t="str">
        <f>二年级等级</f>
        <v/>
      </c>
    </row>
    <row r="1181" spans="1:32">
      <c r="A1181" s="476">
        <v>217</v>
      </c>
      <c r="B1181" s="477">
        <v>59</v>
      </c>
      <c r="C1181" s="586"/>
      <c r="D1181" s="587"/>
      <c r="E1181" s="586"/>
      <c r="F1181" s="473"/>
      <c r="G1181" s="608"/>
      <c r="H1181" s="475"/>
      <c r="I1181" s="613"/>
      <c r="J1181" s="614"/>
      <c r="K1181" s="614"/>
      <c r="L1181" s="649"/>
      <c r="M1181" s="644"/>
      <c r="N1181" s="505" t="str">
        <f>二年级BMI</f>
        <v/>
      </c>
      <c r="O1181" s="499" t="str">
        <f>二年级BMI等级</f>
        <v/>
      </c>
      <c r="P1181" s="500" t="str">
        <f>二年级BMI得分</f>
        <v/>
      </c>
      <c r="Q1181" s="515" t="str">
        <f>二年级肺活量得分</f>
        <v/>
      </c>
      <c r="R1181" s="512" t="str">
        <f>二年级等级</f>
        <v/>
      </c>
      <c r="S1181" s="516" t="str">
        <f>二年级50米跑得分</f>
        <v/>
      </c>
      <c r="T1181" s="517" t="str">
        <f>二年级等级</f>
        <v/>
      </c>
      <c r="U1181" s="516" t="str">
        <f>二年级坐位体前屈得分</f>
        <v/>
      </c>
      <c r="V1181" s="517" t="str">
        <f>二年级等级</f>
        <v/>
      </c>
      <c r="W1181" s="516" t="str">
        <f>二年级一分钟跳绳得分</f>
        <v/>
      </c>
      <c r="X1181" s="517" t="str">
        <f>二年级等级</f>
        <v/>
      </c>
      <c r="Y1181" s="515"/>
      <c r="Z1181" s="518"/>
      <c r="AA1181" s="533"/>
      <c r="AB1181" s="515"/>
      <c r="AC1181" s="533" t="str">
        <f>二年级跳绳附加分</f>
        <v/>
      </c>
      <c r="AD1181" s="534" t="str">
        <f>二年级标准分</f>
        <v/>
      </c>
      <c r="AE1181" s="534" t="str">
        <f>二年级总分</f>
        <v/>
      </c>
      <c r="AF1181" s="517" t="str">
        <f>二年级等级</f>
        <v/>
      </c>
    </row>
    <row r="1182" spans="1:32">
      <c r="A1182" s="476">
        <v>217</v>
      </c>
      <c r="B1182" s="477">
        <v>60</v>
      </c>
      <c r="C1182" s="586"/>
      <c r="D1182" s="587"/>
      <c r="E1182" s="586"/>
      <c r="F1182" s="473"/>
      <c r="G1182" s="608"/>
      <c r="H1182" s="475"/>
      <c r="I1182" s="613"/>
      <c r="J1182" s="614"/>
      <c r="K1182" s="614"/>
      <c r="L1182" s="649"/>
      <c r="M1182" s="644"/>
      <c r="N1182" s="505" t="str">
        <f>二年级BMI</f>
        <v/>
      </c>
      <c r="O1182" s="499" t="str">
        <f>二年级BMI等级</f>
        <v/>
      </c>
      <c r="P1182" s="500" t="str">
        <f>二年级BMI得分</f>
        <v/>
      </c>
      <c r="Q1182" s="515" t="str">
        <f>二年级肺活量得分</f>
        <v/>
      </c>
      <c r="R1182" s="512" t="str">
        <f>二年级等级</f>
        <v/>
      </c>
      <c r="S1182" s="516" t="str">
        <f>二年级50米跑得分</f>
        <v/>
      </c>
      <c r="T1182" s="517" t="str">
        <f>二年级等级</f>
        <v/>
      </c>
      <c r="U1182" s="516" t="str">
        <f>二年级坐位体前屈得分</f>
        <v/>
      </c>
      <c r="V1182" s="517" t="str">
        <f>二年级等级</f>
        <v/>
      </c>
      <c r="W1182" s="516" t="str">
        <f>二年级一分钟跳绳得分</f>
        <v/>
      </c>
      <c r="X1182" s="517" t="str">
        <f>二年级等级</f>
        <v/>
      </c>
      <c r="Y1182" s="515"/>
      <c r="Z1182" s="518"/>
      <c r="AA1182" s="533"/>
      <c r="AB1182" s="515"/>
      <c r="AC1182" s="533" t="str">
        <f>二年级跳绳附加分</f>
        <v/>
      </c>
      <c r="AD1182" s="534" t="str">
        <f>二年级标准分</f>
        <v/>
      </c>
      <c r="AE1182" s="534" t="str">
        <f>二年级总分</f>
        <v/>
      </c>
      <c r="AF1182" s="517" t="str">
        <f>二年级等级</f>
        <v/>
      </c>
    </row>
    <row r="1183" spans="1:32">
      <c r="A1183" s="476">
        <v>217</v>
      </c>
      <c r="B1183" s="477">
        <v>61</v>
      </c>
      <c r="C1183" s="586"/>
      <c r="D1183" s="587"/>
      <c r="E1183" s="586"/>
      <c r="F1183" s="473"/>
      <c r="G1183" s="608"/>
      <c r="H1183" s="475"/>
      <c r="I1183" s="613"/>
      <c r="J1183" s="614"/>
      <c r="K1183" s="614"/>
      <c r="L1183" s="649"/>
      <c r="M1183" s="644"/>
      <c r="N1183" s="505" t="str">
        <f>二年级BMI</f>
        <v/>
      </c>
      <c r="O1183" s="499" t="str">
        <f>二年级BMI等级</f>
        <v/>
      </c>
      <c r="P1183" s="500" t="str">
        <f>二年级BMI得分</f>
        <v/>
      </c>
      <c r="Q1183" s="515" t="str">
        <f>二年级肺活量得分</f>
        <v/>
      </c>
      <c r="R1183" s="512" t="str">
        <f>二年级等级</f>
        <v/>
      </c>
      <c r="S1183" s="516" t="str">
        <f>二年级50米跑得分</f>
        <v/>
      </c>
      <c r="T1183" s="517" t="str">
        <f>二年级等级</f>
        <v/>
      </c>
      <c r="U1183" s="516" t="str">
        <f>二年级坐位体前屈得分</f>
        <v/>
      </c>
      <c r="V1183" s="517" t="str">
        <f>二年级等级</f>
        <v/>
      </c>
      <c r="W1183" s="516" t="str">
        <f>二年级一分钟跳绳得分</f>
        <v/>
      </c>
      <c r="X1183" s="517" t="str">
        <f>二年级等级</f>
        <v/>
      </c>
      <c r="Y1183" s="515"/>
      <c r="Z1183" s="518"/>
      <c r="AA1183" s="533"/>
      <c r="AB1183" s="515"/>
      <c r="AC1183" s="533" t="str">
        <f>二年级跳绳附加分</f>
        <v/>
      </c>
      <c r="AD1183" s="534" t="str">
        <f>二年级标准分</f>
        <v/>
      </c>
      <c r="AE1183" s="534" t="str">
        <f>二年级总分</f>
        <v/>
      </c>
      <c r="AF1183" s="517" t="str">
        <f>二年级等级</f>
        <v/>
      </c>
    </row>
    <row r="1184" spans="1:32">
      <c r="A1184" s="476">
        <v>217</v>
      </c>
      <c r="B1184" s="477">
        <v>62</v>
      </c>
      <c r="C1184" s="586"/>
      <c r="D1184" s="587"/>
      <c r="E1184" s="586"/>
      <c r="F1184" s="473"/>
      <c r="G1184" s="608"/>
      <c r="H1184" s="475"/>
      <c r="I1184" s="613"/>
      <c r="J1184" s="614"/>
      <c r="K1184" s="614"/>
      <c r="L1184" s="649"/>
      <c r="M1184" s="644"/>
      <c r="N1184" s="505" t="str">
        <f>二年级BMI</f>
        <v/>
      </c>
      <c r="O1184" s="499" t="str">
        <f>二年级BMI等级</f>
        <v/>
      </c>
      <c r="P1184" s="500" t="str">
        <f>二年级BMI得分</f>
        <v/>
      </c>
      <c r="Q1184" s="515" t="str">
        <f>二年级肺活量得分</f>
        <v/>
      </c>
      <c r="R1184" s="512" t="str">
        <f>二年级等级</f>
        <v/>
      </c>
      <c r="S1184" s="516" t="str">
        <f>二年级50米跑得分</f>
        <v/>
      </c>
      <c r="T1184" s="517" t="str">
        <f>二年级等级</f>
        <v/>
      </c>
      <c r="U1184" s="516" t="str">
        <f>二年级坐位体前屈得分</f>
        <v/>
      </c>
      <c r="V1184" s="517" t="str">
        <f>二年级等级</f>
        <v/>
      </c>
      <c r="W1184" s="516" t="str">
        <f>二年级一分钟跳绳得分</f>
        <v/>
      </c>
      <c r="X1184" s="517" t="str">
        <f>二年级等级</f>
        <v/>
      </c>
      <c r="Y1184" s="515"/>
      <c r="Z1184" s="518"/>
      <c r="AA1184" s="533"/>
      <c r="AB1184" s="515"/>
      <c r="AC1184" s="533" t="str">
        <f>二年级跳绳附加分</f>
        <v/>
      </c>
      <c r="AD1184" s="534" t="str">
        <f>二年级标准分</f>
        <v/>
      </c>
      <c r="AE1184" s="534" t="str">
        <f>二年级总分</f>
        <v/>
      </c>
      <c r="AF1184" s="517" t="str">
        <f>二年级等级</f>
        <v/>
      </c>
    </row>
    <row r="1185" spans="1:32">
      <c r="A1185" s="476">
        <v>217</v>
      </c>
      <c r="B1185" s="477">
        <v>63</v>
      </c>
      <c r="C1185" s="586"/>
      <c r="D1185" s="587"/>
      <c r="E1185" s="586"/>
      <c r="F1185" s="625"/>
      <c r="G1185" s="608"/>
      <c r="H1185" s="475"/>
      <c r="I1185" s="613"/>
      <c r="J1185" s="614"/>
      <c r="K1185" s="614"/>
      <c r="L1185" s="649"/>
      <c r="M1185" s="644"/>
      <c r="N1185" s="505" t="str">
        <f>二年级BMI</f>
        <v/>
      </c>
      <c r="O1185" s="499" t="str">
        <f>二年级BMI等级</f>
        <v/>
      </c>
      <c r="P1185" s="500" t="str">
        <f>二年级BMI得分</f>
        <v/>
      </c>
      <c r="Q1185" s="515" t="str">
        <f>二年级肺活量得分</f>
        <v/>
      </c>
      <c r="R1185" s="512" t="str">
        <f>二年级等级</f>
        <v/>
      </c>
      <c r="S1185" s="516" t="str">
        <f>二年级50米跑得分</f>
        <v/>
      </c>
      <c r="T1185" s="517" t="str">
        <f>二年级等级</f>
        <v/>
      </c>
      <c r="U1185" s="516" t="str">
        <f>二年级坐位体前屈得分</f>
        <v/>
      </c>
      <c r="V1185" s="517" t="str">
        <f>二年级等级</f>
        <v/>
      </c>
      <c r="W1185" s="516" t="str">
        <f>二年级一分钟跳绳得分</f>
        <v/>
      </c>
      <c r="X1185" s="517" t="str">
        <f>二年级等级</f>
        <v/>
      </c>
      <c r="Y1185" s="515"/>
      <c r="Z1185" s="518"/>
      <c r="AA1185" s="533"/>
      <c r="AB1185" s="515"/>
      <c r="AC1185" s="533" t="str">
        <f>二年级跳绳附加分</f>
        <v/>
      </c>
      <c r="AD1185" s="534" t="str">
        <f>二年级标准分</f>
        <v/>
      </c>
      <c r="AE1185" s="534" t="str">
        <f>二年级总分</f>
        <v/>
      </c>
      <c r="AF1185" s="517" t="str">
        <f>二年级等级</f>
        <v/>
      </c>
    </row>
    <row r="1186" spans="1:32">
      <c r="A1186" s="476">
        <v>217</v>
      </c>
      <c r="B1186" s="477">
        <v>64</v>
      </c>
      <c r="C1186" s="586"/>
      <c r="D1186" s="587"/>
      <c r="E1186" s="586"/>
      <c r="F1186" s="625"/>
      <c r="G1186" s="608"/>
      <c r="H1186" s="475"/>
      <c r="I1186" s="613"/>
      <c r="J1186" s="614"/>
      <c r="K1186" s="614"/>
      <c r="L1186" s="649"/>
      <c r="M1186" s="644"/>
      <c r="N1186" s="505" t="str">
        <f>二年级BMI</f>
        <v/>
      </c>
      <c r="O1186" s="499" t="str">
        <f>二年级BMI等级</f>
        <v/>
      </c>
      <c r="P1186" s="500" t="str">
        <f>二年级BMI得分</f>
        <v/>
      </c>
      <c r="Q1186" s="515" t="str">
        <f>二年级肺活量得分</f>
        <v/>
      </c>
      <c r="R1186" s="512" t="str">
        <f>二年级等级</f>
        <v/>
      </c>
      <c r="S1186" s="516" t="str">
        <f>二年级50米跑得分</f>
        <v/>
      </c>
      <c r="T1186" s="517" t="str">
        <f>二年级等级</f>
        <v/>
      </c>
      <c r="U1186" s="516" t="str">
        <f>二年级坐位体前屈得分</f>
        <v/>
      </c>
      <c r="V1186" s="517" t="str">
        <f>二年级等级</f>
        <v/>
      </c>
      <c r="W1186" s="516" t="str">
        <f>二年级一分钟跳绳得分</f>
        <v/>
      </c>
      <c r="X1186" s="517" t="str">
        <f>二年级等级</f>
        <v/>
      </c>
      <c r="Y1186" s="515"/>
      <c r="Z1186" s="518"/>
      <c r="AA1186" s="533"/>
      <c r="AB1186" s="515"/>
      <c r="AC1186" s="533" t="str">
        <f>二年级跳绳附加分</f>
        <v/>
      </c>
      <c r="AD1186" s="534" t="str">
        <f>二年级标准分</f>
        <v/>
      </c>
      <c r="AE1186" s="534" t="str">
        <f>二年级总分</f>
        <v/>
      </c>
      <c r="AF1186" s="517" t="str">
        <f>二年级等级</f>
        <v/>
      </c>
    </row>
    <row r="1187" spans="1:32">
      <c r="A1187" s="476">
        <v>217</v>
      </c>
      <c r="B1187" s="477">
        <v>65</v>
      </c>
      <c r="C1187" s="632"/>
      <c r="D1187" s="633"/>
      <c r="E1187" s="632"/>
      <c r="F1187" s="625"/>
      <c r="G1187" s="608"/>
      <c r="H1187" s="475"/>
      <c r="I1187" s="613"/>
      <c r="J1187" s="614"/>
      <c r="K1187" s="614"/>
      <c r="L1187" s="649"/>
      <c r="M1187" s="644"/>
      <c r="N1187" s="505" t="str">
        <f>二年级BMI</f>
        <v/>
      </c>
      <c r="O1187" s="499" t="str">
        <f>二年级BMI等级</f>
        <v/>
      </c>
      <c r="P1187" s="500" t="str">
        <f>二年级BMI得分</f>
        <v/>
      </c>
      <c r="Q1187" s="515" t="str">
        <f>二年级肺活量得分</f>
        <v/>
      </c>
      <c r="R1187" s="512" t="str">
        <f>二年级等级</f>
        <v/>
      </c>
      <c r="S1187" s="516" t="str">
        <f>二年级50米跑得分</f>
        <v/>
      </c>
      <c r="T1187" s="517" t="str">
        <f>二年级等级</f>
        <v/>
      </c>
      <c r="U1187" s="516" t="str">
        <f>二年级坐位体前屈得分</f>
        <v/>
      </c>
      <c r="V1187" s="517" t="str">
        <f>二年级等级</f>
        <v/>
      </c>
      <c r="W1187" s="516" t="str">
        <f>二年级一分钟跳绳得分</f>
        <v/>
      </c>
      <c r="X1187" s="517" t="str">
        <f>二年级等级</f>
        <v/>
      </c>
      <c r="Y1187" s="515"/>
      <c r="Z1187" s="518"/>
      <c r="AA1187" s="533"/>
      <c r="AB1187" s="515"/>
      <c r="AC1187" s="533" t="str">
        <f>二年级跳绳附加分</f>
        <v/>
      </c>
      <c r="AD1187" s="534" t="str">
        <f>二年级标准分</f>
        <v/>
      </c>
      <c r="AE1187" s="534" t="str">
        <f>二年级总分</f>
        <v/>
      </c>
      <c r="AF1187" s="517" t="str">
        <f>二年级等级</f>
        <v/>
      </c>
    </row>
    <row r="1188" spans="1:32">
      <c r="A1188" s="476">
        <v>217</v>
      </c>
      <c r="B1188" s="477">
        <v>66</v>
      </c>
      <c r="C1188" s="632"/>
      <c r="D1188" s="633"/>
      <c r="E1188" s="632"/>
      <c r="F1188" s="625"/>
      <c r="G1188" s="608"/>
      <c r="H1188" s="475"/>
      <c r="I1188" s="613"/>
      <c r="J1188" s="614"/>
      <c r="K1188" s="614"/>
      <c r="L1188" s="649"/>
      <c r="M1188" s="644"/>
      <c r="N1188" s="505" t="str">
        <f>二年级BMI</f>
        <v/>
      </c>
      <c r="O1188" s="499" t="str">
        <f>二年级BMI等级</f>
        <v/>
      </c>
      <c r="P1188" s="500" t="str">
        <f>二年级BMI得分</f>
        <v/>
      </c>
      <c r="Q1188" s="515" t="str">
        <f>二年级肺活量得分</f>
        <v/>
      </c>
      <c r="R1188" s="512" t="str">
        <f>二年级等级</f>
        <v/>
      </c>
      <c r="S1188" s="516" t="str">
        <f>二年级50米跑得分</f>
        <v/>
      </c>
      <c r="T1188" s="517" t="str">
        <f>二年级等级</f>
        <v/>
      </c>
      <c r="U1188" s="516" t="str">
        <f>二年级坐位体前屈得分</f>
        <v/>
      </c>
      <c r="V1188" s="517" t="str">
        <f>二年级等级</f>
        <v/>
      </c>
      <c r="W1188" s="516" t="str">
        <f>二年级一分钟跳绳得分</f>
        <v/>
      </c>
      <c r="X1188" s="517" t="str">
        <f>二年级等级</f>
        <v/>
      </c>
      <c r="Y1188" s="515"/>
      <c r="Z1188" s="518"/>
      <c r="AA1188" s="533"/>
      <c r="AB1188" s="515"/>
      <c r="AC1188" s="533" t="str">
        <f>二年级跳绳附加分</f>
        <v/>
      </c>
      <c r="AD1188" s="534" t="str">
        <f>二年级标准分</f>
        <v/>
      </c>
      <c r="AE1188" s="534" t="str">
        <f>二年级总分</f>
        <v/>
      </c>
      <c r="AF1188" s="517" t="str">
        <f>二年级等级</f>
        <v/>
      </c>
    </row>
    <row r="1189" spans="1:32">
      <c r="A1189" s="476">
        <v>217</v>
      </c>
      <c r="B1189" s="477">
        <v>67</v>
      </c>
      <c r="C1189" s="632"/>
      <c r="D1189" s="633"/>
      <c r="E1189" s="632"/>
      <c r="F1189" s="625"/>
      <c r="G1189" s="608"/>
      <c r="H1189" s="475"/>
      <c r="I1189" s="613"/>
      <c r="J1189" s="614"/>
      <c r="K1189" s="614"/>
      <c r="L1189" s="649"/>
      <c r="M1189" s="644"/>
      <c r="N1189" s="505" t="str">
        <f>二年级BMI</f>
        <v/>
      </c>
      <c r="O1189" s="499" t="str">
        <f>二年级BMI等级</f>
        <v/>
      </c>
      <c r="P1189" s="500" t="str">
        <f>二年级BMI得分</f>
        <v/>
      </c>
      <c r="Q1189" s="515" t="str">
        <f>二年级肺活量得分</f>
        <v/>
      </c>
      <c r="R1189" s="512" t="str">
        <f>二年级等级</f>
        <v/>
      </c>
      <c r="S1189" s="516" t="str">
        <f>二年级50米跑得分</f>
        <v/>
      </c>
      <c r="T1189" s="517" t="str">
        <f>二年级等级</f>
        <v/>
      </c>
      <c r="U1189" s="516" t="str">
        <f>二年级坐位体前屈得分</f>
        <v/>
      </c>
      <c r="V1189" s="517" t="str">
        <f>二年级等级</f>
        <v/>
      </c>
      <c r="W1189" s="516" t="str">
        <f>二年级一分钟跳绳得分</f>
        <v/>
      </c>
      <c r="X1189" s="517" t="str">
        <f>二年级等级</f>
        <v/>
      </c>
      <c r="Y1189" s="515"/>
      <c r="Z1189" s="518"/>
      <c r="AA1189" s="533"/>
      <c r="AB1189" s="515"/>
      <c r="AC1189" s="533" t="str">
        <f>二年级跳绳附加分</f>
        <v/>
      </c>
      <c r="AD1189" s="534" t="str">
        <f>二年级标准分</f>
        <v/>
      </c>
      <c r="AE1189" s="534" t="str">
        <f>二年级总分</f>
        <v/>
      </c>
      <c r="AF1189" s="517" t="str">
        <f>二年级等级</f>
        <v/>
      </c>
    </row>
    <row r="1190" spans="1:32">
      <c r="A1190" s="476">
        <v>217</v>
      </c>
      <c r="B1190" s="477">
        <v>68</v>
      </c>
      <c r="C1190" s="632"/>
      <c r="D1190" s="633"/>
      <c r="E1190" s="632"/>
      <c r="F1190" s="625"/>
      <c r="G1190" s="608"/>
      <c r="H1190" s="475"/>
      <c r="I1190" s="613"/>
      <c r="J1190" s="614"/>
      <c r="K1190" s="614"/>
      <c r="L1190" s="649"/>
      <c r="M1190" s="644"/>
      <c r="N1190" s="505" t="str">
        <f>二年级BMI</f>
        <v/>
      </c>
      <c r="O1190" s="499" t="str">
        <f>二年级BMI等级</f>
        <v/>
      </c>
      <c r="P1190" s="500" t="str">
        <f>二年级BMI得分</f>
        <v/>
      </c>
      <c r="Q1190" s="515" t="str">
        <f>二年级肺活量得分</f>
        <v/>
      </c>
      <c r="R1190" s="512" t="str">
        <f>二年级等级</f>
        <v/>
      </c>
      <c r="S1190" s="516" t="str">
        <f>二年级50米跑得分</f>
        <v/>
      </c>
      <c r="T1190" s="517" t="str">
        <f>二年级等级</f>
        <v/>
      </c>
      <c r="U1190" s="516" t="str">
        <f>二年级坐位体前屈得分</f>
        <v/>
      </c>
      <c r="V1190" s="517" t="str">
        <f>二年级等级</f>
        <v/>
      </c>
      <c r="W1190" s="516" t="str">
        <f>二年级一分钟跳绳得分</f>
        <v/>
      </c>
      <c r="X1190" s="517" t="str">
        <f>二年级等级</f>
        <v/>
      </c>
      <c r="Y1190" s="515"/>
      <c r="Z1190" s="518"/>
      <c r="AA1190" s="533"/>
      <c r="AB1190" s="515"/>
      <c r="AC1190" s="533" t="str">
        <f>二年级跳绳附加分</f>
        <v/>
      </c>
      <c r="AD1190" s="534" t="str">
        <f>二年级标准分</f>
        <v/>
      </c>
      <c r="AE1190" s="534" t="str">
        <f>二年级总分</f>
        <v/>
      </c>
      <c r="AF1190" s="517" t="str">
        <f>二年级等级</f>
        <v/>
      </c>
    </row>
    <row r="1191" spans="1:32">
      <c r="A1191" s="476">
        <v>217</v>
      </c>
      <c r="B1191" s="477">
        <v>69</v>
      </c>
      <c r="C1191" s="632"/>
      <c r="D1191" s="633"/>
      <c r="E1191" s="632"/>
      <c r="F1191" s="625"/>
      <c r="G1191" s="608"/>
      <c r="H1191" s="475"/>
      <c r="I1191" s="613"/>
      <c r="J1191" s="614"/>
      <c r="K1191" s="614"/>
      <c r="L1191" s="649"/>
      <c r="M1191" s="644"/>
      <c r="N1191" s="505" t="str">
        <f>二年级BMI</f>
        <v/>
      </c>
      <c r="O1191" s="499" t="str">
        <f>二年级BMI等级</f>
        <v/>
      </c>
      <c r="P1191" s="500" t="str">
        <f>二年级BMI得分</f>
        <v/>
      </c>
      <c r="Q1191" s="515" t="str">
        <f>二年级肺活量得分</f>
        <v/>
      </c>
      <c r="R1191" s="512" t="str">
        <f>二年级等级</f>
        <v/>
      </c>
      <c r="S1191" s="516" t="str">
        <f>二年级50米跑得分</f>
        <v/>
      </c>
      <c r="T1191" s="517" t="str">
        <f>二年级等级</f>
        <v/>
      </c>
      <c r="U1191" s="516" t="str">
        <f>二年级坐位体前屈得分</f>
        <v/>
      </c>
      <c r="V1191" s="517" t="str">
        <f>二年级等级</f>
        <v/>
      </c>
      <c r="W1191" s="516" t="str">
        <f>二年级一分钟跳绳得分</f>
        <v/>
      </c>
      <c r="X1191" s="517" t="str">
        <f>二年级等级</f>
        <v/>
      </c>
      <c r="Y1191" s="515"/>
      <c r="Z1191" s="518"/>
      <c r="AA1191" s="533"/>
      <c r="AB1191" s="515"/>
      <c r="AC1191" s="533" t="str">
        <f>二年级跳绳附加分</f>
        <v/>
      </c>
      <c r="AD1191" s="534" t="str">
        <f>二年级标准分</f>
        <v/>
      </c>
      <c r="AE1191" s="534" t="str">
        <f>二年级总分</f>
        <v/>
      </c>
      <c r="AF1191" s="517" t="str">
        <f>二年级等级</f>
        <v/>
      </c>
    </row>
    <row r="1192" ht="15.75" spans="1:32">
      <c r="A1192" s="535">
        <v>217</v>
      </c>
      <c r="B1192" s="536">
        <v>70</v>
      </c>
      <c r="C1192" s="634"/>
      <c r="D1192" s="635"/>
      <c r="E1192" s="634"/>
      <c r="F1192" s="636"/>
      <c r="G1192" s="611"/>
      <c r="H1192" s="542"/>
      <c r="I1192" s="617"/>
      <c r="J1192" s="618"/>
      <c r="K1192" s="618"/>
      <c r="L1192" s="652"/>
      <c r="M1192" s="647"/>
      <c r="N1192" s="573" t="str">
        <f>二年级BMI</f>
        <v/>
      </c>
      <c r="O1192" s="574" t="str">
        <f>二年级BMI等级</f>
        <v/>
      </c>
      <c r="P1192" s="575" t="str">
        <f>二年级BMI得分</f>
        <v/>
      </c>
      <c r="Q1192" s="576" t="str">
        <f>二年级肺活量得分</f>
        <v/>
      </c>
      <c r="R1192" s="577" t="str">
        <f>二年级等级</f>
        <v/>
      </c>
      <c r="S1192" s="578" t="str">
        <f>二年级50米跑得分</f>
        <v/>
      </c>
      <c r="T1192" s="567" t="str">
        <f>二年级等级</f>
        <v/>
      </c>
      <c r="U1192" s="578" t="str">
        <f>二年级坐位体前屈得分</f>
        <v/>
      </c>
      <c r="V1192" s="567" t="str">
        <f>二年级等级</f>
        <v/>
      </c>
      <c r="W1192" s="578" t="str">
        <f>二年级一分钟跳绳得分</f>
        <v/>
      </c>
      <c r="X1192" s="567" t="str">
        <f>二年级等级</f>
        <v/>
      </c>
      <c r="Y1192" s="576"/>
      <c r="Z1192" s="579"/>
      <c r="AA1192" s="565"/>
      <c r="AB1192" s="576"/>
      <c r="AC1192" s="565" t="str">
        <f>二年级跳绳附加分</f>
        <v/>
      </c>
      <c r="AD1192" s="566" t="str">
        <f>二年级标准分</f>
        <v/>
      </c>
      <c r="AE1192" s="566" t="str">
        <f>二年级总分</f>
        <v/>
      </c>
      <c r="AF1192" s="567" t="str">
        <f>二年级等级</f>
        <v/>
      </c>
    </row>
    <row r="1193" ht="15.75" spans="1:32">
      <c r="A1193" s="468">
        <v>218</v>
      </c>
      <c r="B1193" s="469">
        <v>1</v>
      </c>
      <c r="C1193" s="637"/>
      <c r="D1193" s="638"/>
      <c r="E1193" s="637"/>
      <c r="F1193" s="473"/>
      <c r="G1193" s="612"/>
      <c r="H1193" s="475"/>
      <c r="I1193" s="621"/>
      <c r="J1193" s="622"/>
      <c r="K1193" s="622"/>
      <c r="L1193" s="648"/>
      <c r="M1193" s="643"/>
      <c r="N1193" s="498" t="str">
        <f>二年级BMI</f>
        <v/>
      </c>
      <c r="O1193" s="499" t="str">
        <f>二年级BMI等级</f>
        <v/>
      </c>
      <c r="P1193" s="500" t="str">
        <f>二年级BMI得分</f>
        <v/>
      </c>
      <c r="Q1193" s="511" t="str">
        <f>二年级肺活量得分</f>
        <v/>
      </c>
      <c r="R1193" s="512" t="str">
        <f>二年级等级</f>
        <v/>
      </c>
      <c r="S1193" s="513" t="str">
        <f>二年级50米跑得分</f>
        <v/>
      </c>
      <c r="T1193" s="512" t="str">
        <f>二年级等级</f>
        <v/>
      </c>
      <c r="U1193" s="513" t="str">
        <f>二年级坐位体前屈得分</f>
        <v/>
      </c>
      <c r="V1193" s="512" t="str">
        <f>二年级等级</f>
        <v/>
      </c>
      <c r="W1193" s="513" t="str">
        <f>二年级一分钟跳绳得分</f>
        <v/>
      </c>
      <c r="X1193" s="512" t="str">
        <f>二年级等级</f>
        <v/>
      </c>
      <c r="Y1193" s="511"/>
      <c r="Z1193" s="514"/>
      <c r="AA1193" s="530"/>
      <c r="AB1193" s="511"/>
      <c r="AC1193" s="530" t="str">
        <f>二年级跳绳附加分</f>
        <v/>
      </c>
      <c r="AD1193" s="531" t="str">
        <f>二年级标准分</f>
        <v/>
      </c>
      <c r="AE1193" s="531" t="str">
        <f>二年级总分</f>
        <v/>
      </c>
      <c r="AF1193" s="512" t="str">
        <f>二年级等级</f>
        <v/>
      </c>
    </row>
    <row r="1194" spans="1:32">
      <c r="A1194" s="476">
        <v>218</v>
      </c>
      <c r="B1194" s="477">
        <v>2</v>
      </c>
      <c r="C1194" s="632"/>
      <c r="D1194" s="633"/>
      <c r="E1194" s="632"/>
      <c r="F1194" s="473"/>
      <c r="G1194" s="608"/>
      <c r="H1194" s="475"/>
      <c r="I1194" s="613"/>
      <c r="J1194" s="614"/>
      <c r="K1194" s="614"/>
      <c r="L1194" s="649"/>
      <c r="M1194" s="644"/>
      <c r="N1194" s="505" t="str">
        <f>二年级BMI</f>
        <v/>
      </c>
      <c r="O1194" s="499" t="str">
        <f>二年级BMI等级</f>
        <v/>
      </c>
      <c r="P1194" s="500" t="str">
        <f>二年级BMI得分</f>
        <v/>
      </c>
      <c r="Q1194" s="515" t="str">
        <f>二年级肺活量得分</f>
        <v/>
      </c>
      <c r="R1194" s="512" t="str">
        <f>二年级等级</f>
        <v/>
      </c>
      <c r="S1194" s="516" t="str">
        <f>二年级50米跑得分</f>
        <v/>
      </c>
      <c r="T1194" s="517" t="str">
        <f>二年级等级</f>
        <v/>
      </c>
      <c r="U1194" s="516" t="str">
        <f>二年级坐位体前屈得分</f>
        <v/>
      </c>
      <c r="V1194" s="517" t="str">
        <f>二年级等级</f>
        <v/>
      </c>
      <c r="W1194" s="516" t="str">
        <f>二年级一分钟跳绳得分</f>
        <v/>
      </c>
      <c r="X1194" s="517" t="str">
        <f>二年级等级</f>
        <v/>
      </c>
      <c r="Y1194" s="515"/>
      <c r="Z1194" s="518"/>
      <c r="AA1194" s="533"/>
      <c r="AB1194" s="515"/>
      <c r="AC1194" s="533" t="str">
        <f>二年级跳绳附加分</f>
        <v/>
      </c>
      <c r="AD1194" s="534" t="str">
        <f>二年级标准分</f>
        <v/>
      </c>
      <c r="AE1194" s="534" t="str">
        <f>二年级总分</f>
        <v/>
      </c>
      <c r="AF1194" s="517" t="str">
        <f>二年级等级</f>
        <v/>
      </c>
    </row>
    <row r="1195" spans="1:32">
      <c r="A1195" s="476">
        <v>218</v>
      </c>
      <c r="B1195" s="477">
        <v>3</v>
      </c>
      <c r="C1195" s="632"/>
      <c r="D1195" s="633"/>
      <c r="E1195" s="632"/>
      <c r="F1195" s="473"/>
      <c r="G1195" s="608"/>
      <c r="H1195" s="475"/>
      <c r="I1195" s="613"/>
      <c r="J1195" s="614"/>
      <c r="K1195" s="614"/>
      <c r="L1195" s="649"/>
      <c r="M1195" s="644"/>
      <c r="N1195" s="505" t="str">
        <f>二年级BMI</f>
        <v/>
      </c>
      <c r="O1195" s="499" t="str">
        <f>二年级BMI等级</f>
        <v/>
      </c>
      <c r="P1195" s="500" t="str">
        <f>二年级BMI得分</f>
        <v/>
      </c>
      <c r="Q1195" s="515" t="str">
        <f>二年级肺活量得分</f>
        <v/>
      </c>
      <c r="R1195" s="512" t="str">
        <f>二年级等级</f>
        <v/>
      </c>
      <c r="S1195" s="516" t="str">
        <f>二年级50米跑得分</f>
        <v/>
      </c>
      <c r="T1195" s="517" t="str">
        <f>二年级等级</f>
        <v/>
      </c>
      <c r="U1195" s="516" t="str">
        <f>二年级坐位体前屈得分</f>
        <v/>
      </c>
      <c r="V1195" s="517" t="str">
        <f>二年级等级</f>
        <v/>
      </c>
      <c r="W1195" s="516" t="str">
        <f>二年级一分钟跳绳得分</f>
        <v/>
      </c>
      <c r="X1195" s="517" t="str">
        <f>二年级等级</f>
        <v/>
      </c>
      <c r="Y1195" s="515"/>
      <c r="Z1195" s="518"/>
      <c r="AA1195" s="533"/>
      <c r="AB1195" s="515"/>
      <c r="AC1195" s="533" t="str">
        <f>二年级跳绳附加分</f>
        <v/>
      </c>
      <c r="AD1195" s="534" t="str">
        <f>二年级标准分</f>
        <v/>
      </c>
      <c r="AE1195" s="534" t="str">
        <f>二年级总分</f>
        <v/>
      </c>
      <c r="AF1195" s="517" t="str">
        <f>二年级等级</f>
        <v/>
      </c>
    </row>
    <row r="1196" spans="1:32">
      <c r="A1196" s="476">
        <v>218</v>
      </c>
      <c r="B1196" s="477">
        <v>4</v>
      </c>
      <c r="C1196" s="632"/>
      <c r="D1196" s="633"/>
      <c r="E1196" s="632"/>
      <c r="F1196" s="473"/>
      <c r="G1196" s="608"/>
      <c r="H1196" s="475"/>
      <c r="I1196" s="613"/>
      <c r="J1196" s="614"/>
      <c r="K1196" s="614"/>
      <c r="L1196" s="649"/>
      <c r="M1196" s="644"/>
      <c r="N1196" s="505" t="str">
        <f>二年级BMI</f>
        <v/>
      </c>
      <c r="O1196" s="499" t="str">
        <f>二年级BMI等级</f>
        <v/>
      </c>
      <c r="P1196" s="500" t="str">
        <f>二年级BMI得分</f>
        <v/>
      </c>
      <c r="Q1196" s="515" t="str">
        <f>二年级肺活量得分</f>
        <v/>
      </c>
      <c r="R1196" s="512" t="str">
        <f>二年级等级</f>
        <v/>
      </c>
      <c r="S1196" s="516" t="str">
        <f>二年级50米跑得分</f>
        <v/>
      </c>
      <c r="T1196" s="517" t="str">
        <f>二年级等级</f>
        <v/>
      </c>
      <c r="U1196" s="516" t="str">
        <f>二年级坐位体前屈得分</f>
        <v/>
      </c>
      <c r="V1196" s="517" t="str">
        <f>二年级等级</f>
        <v/>
      </c>
      <c r="W1196" s="516" t="str">
        <f>二年级一分钟跳绳得分</f>
        <v/>
      </c>
      <c r="X1196" s="517" t="str">
        <f>二年级等级</f>
        <v/>
      </c>
      <c r="Y1196" s="515"/>
      <c r="Z1196" s="518"/>
      <c r="AA1196" s="533"/>
      <c r="AB1196" s="515"/>
      <c r="AC1196" s="533" t="str">
        <f>二年级跳绳附加分</f>
        <v/>
      </c>
      <c r="AD1196" s="534" t="str">
        <f>二年级标准分</f>
        <v/>
      </c>
      <c r="AE1196" s="534" t="str">
        <f>二年级总分</f>
        <v/>
      </c>
      <c r="AF1196" s="517" t="str">
        <f>二年级等级</f>
        <v/>
      </c>
    </row>
    <row r="1197" spans="1:32">
      <c r="A1197" s="476">
        <v>218</v>
      </c>
      <c r="B1197" s="477">
        <v>5</v>
      </c>
      <c r="C1197" s="632"/>
      <c r="D1197" s="633"/>
      <c r="E1197" s="632"/>
      <c r="F1197" s="473"/>
      <c r="G1197" s="608"/>
      <c r="H1197" s="475"/>
      <c r="I1197" s="613"/>
      <c r="J1197" s="614"/>
      <c r="K1197" s="614"/>
      <c r="L1197" s="649"/>
      <c r="M1197" s="644"/>
      <c r="N1197" s="505" t="str">
        <f>二年级BMI</f>
        <v/>
      </c>
      <c r="O1197" s="499" t="str">
        <f>二年级BMI等级</f>
        <v/>
      </c>
      <c r="P1197" s="500" t="str">
        <f>二年级BMI得分</f>
        <v/>
      </c>
      <c r="Q1197" s="515" t="str">
        <f>二年级肺活量得分</f>
        <v/>
      </c>
      <c r="R1197" s="512" t="str">
        <f>二年级等级</f>
        <v/>
      </c>
      <c r="S1197" s="516" t="str">
        <f>二年级50米跑得分</f>
        <v/>
      </c>
      <c r="T1197" s="517" t="str">
        <f>二年级等级</f>
        <v/>
      </c>
      <c r="U1197" s="516" t="str">
        <f>二年级坐位体前屈得分</f>
        <v/>
      </c>
      <c r="V1197" s="517" t="str">
        <f>二年级等级</f>
        <v/>
      </c>
      <c r="W1197" s="516" t="str">
        <f>二年级一分钟跳绳得分</f>
        <v/>
      </c>
      <c r="X1197" s="517" t="str">
        <f>二年级等级</f>
        <v/>
      </c>
      <c r="Y1197" s="515"/>
      <c r="Z1197" s="518"/>
      <c r="AA1197" s="533"/>
      <c r="AB1197" s="515"/>
      <c r="AC1197" s="533" t="str">
        <f>二年级跳绳附加分</f>
        <v/>
      </c>
      <c r="AD1197" s="534" t="str">
        <f>二年级标准分</f>
        <v/>
      </c>
      <c r="AE1197" s="534" t="str">
        <f>二年级总分</f>
        <v/>
      </c>
      <c r="AF1197" s="517" t="str">
        <f>二年级等级</f>
        <v/>
      </c>
    </row>
    <row r="1198" spans="1:32">
      <c r="A1198" s="476">
        <v>218</v>
      </c>
      <c r="B1198" s="477">
        <v>6</v>
      </c>
      <c r="C1198" s="632"/>
      <c r="D1198" s="633"/>
      <c r="E1198" s="632"/>
      <c r="F1198" s="473"/>
      <c r="G1198" s="608"/>
      <c r="H1198" s="475"/>
      <c r="I1198" s="613"/>
      <c r="J1198" s="614"/>
      <c r="K1198" s="614"/>
      <c r="L1198" s="649"/>
      <c r="M1198" s="644"/>
      <c r="N1198" s="505" t="str">
        <f>二年级BMI</f>
        <v/>
      </c>
      <c r="O1198" s="499" t="str">
        <f>二年级BMI等级</f>
        <v/>
      </c>
      <c r="P1198" s="500" t="str">
        <f>二年级BMI得分</f>
        <v/>
      </c>
      <c r="Q1198" s="515" t="str">
        <f>二年级肺活量得分</f>
        <v/>
      </c>
      <c r="R1198" s="512" t="str">
        <f>二年级等级</f>
        <v/>
      </c>
      <c r="S1198" s="516" t="str">
        <f>二年级50米跑得分</f>
        <v/>
      </c>
      <c r="T1198" s="517" t="str">
        <f>二年级等级</f>
        <v/>
      </c>
      <c r="U1198" s="516" t="str">
        <f>二年级坐位体前屈得分</f>
        <v/>
      </c>
      <c r="V1198" s="517" t="str">
        <f>二年级等级</f>
        <v/>
      </c>
      <c r="W1198" s="516" t="str">
        <f>二年级一分钟跳绳得分</f>
        <v/>
      </c>
      <c r="X1198" s="517" t="str">
        <f>二年级等级</f>
        <v/>
      </c>
      <c r="Y1198" s="515"/>
      <c r="Z1198" s="518"/>
      <c r="AA1198" s="533"/>
      <c r="AB1198" s="515"/>
      <c r="AC1198" s="533" t="str">
        <f>二年级跳绳附加分</f>
        <v/>
      </c>
      <c r="AD1198" s="534" t="str">
        <f>二年级标准分</f>
        <v/>
      </c>
      <c r="AE1198" s="534" t="str">
        <f>二年级总分</f>
        <v/>
      </c>
      <c r="AF1198" s="517" t="str">
        <f>二年级等级</f>
        <v/>
      </c>
    </row>
    <row r="1199" spans="1:32">
      <c r="A1199" s="476">
        <v>218</v>
      </c>
      <c r="B1199" s="477">
        <v>7</v>
      </c>
      <c r="C1199" s="632"/>
      <c r="D1199" s="633"/>
      <c r="E1199" s="632"/>
      <c r="F1199" s="473"/>
      <c r="G1199" s="608"/>
      <c r="H1199" s="475"/>
      <c r="I1199" s="613"/>
      <c r="J1199" s="614"/>
      <c r="K1199" s="614"/>
      <c r="L1199" s="649"/>
      <c r="M1199" s="644"/>
      <c r="N1199" s="505" t="str">
        <f>二年级BMI</f>
        <v/>
      </c>
      <c r="O1199" s="499" t="str">
        <f>二年级BMI等级</f>
        <v/>
      </c>
      <c r="P1199" s="500" t="str">
        <f>二年级BMI得分</f>
        <v/>
      </c>
      <c r="Q1199" s="515" t="str">
        <f>二年级肺活量得分</f>
        <v/>
      </c>
      <c r="R1199" s="512" t="str">
        <f>二年级等级</f>
        <v/>
      </c>
      <c r="S1199" s="516" t="str">
        <f>二年级50米跑得分</f>
        <v/>
      </c>
      <c r="T1199" s="517" t="str">
        <f>二年级等级</f>
        <v/>
      </c>
      <c r="U1199" s="516" t="str">
        <f>二年级坐位体前屈得分</f>
        <v/>
      </c>
      <c r="V1199" s="517" t="str">
        <f>二年级等级</f>
        <v/>
      </c>
      <c r="W1199" s="516" t="str">
        <f>二年级一分钟跳绳得分</f>
        <v/>
      </c>
      <c r="X1199" s="517" t="str">
        <f>二年级等级</f>
        <v/>
      </c>
      <c r="Y1199" s="515"/>
      <c r="Z1199" s="518"/>
      <c r="AA1199" s="533"/>
      <c r="AB1199" s="515"/>
      <c r="AC1199" s="533" t="str">
        <f>二年级跳绳附加分</f>
        <v/>
      </c>
      <c r="AD1199" s="534" t="str">
        <f>二年级标准分</f>
        <v/>
      </c>
      <c r="AE1199" s="534" t="str">
        <f>二年级总分</f>
        <v/>
      </c>
      <c r="AF1199" s="517" t="str">
        <f>二年级等级</f>
        <v/>
      </c>
    </row>
    <row r="1200" spans="1:32">
      <c r="A1200" s="476">
        <v>218</v>
      </c>
      <c r="B1200" s="477">
        <v>8</v>
      </c>
      <c r="C1200" s="632"/>
      <c r="D1200" s="633"/>
      <c r="E1200" s="632"/>
      <c r="F1200" s="473"/>
      <c r="G1200" s="608"/>
      <c r="H1200" s="475"/>
      <c r="I1200" s="613"/>
      <c r="J1200" s="614"/>
      <c r="K1200" s="614"/>
      <c r="L1200" s="649"/>
      <c r="M1200" s="644"/>
      <c r="N1200" s="505" t="str">
        <f>二年级BMI</f>
        <v/>
      </c>
      <c r="O1200" s="499" t="str">
        <f>二年级BMI等级</f>
        <v/>
      </c>
      <c r="P1200" s="500" t="str">
        <f>二年级BMI得分</f>
        <v/>
      </c>
      <c r="Q1200" s="515" t="str">
        <f>二年级肺活量得分</f>
        <v/>
      </c>
      <c r="R1200" s="512" t="str">
        <f>二年级等级</f>
        <v/>
      </c>
      <c r="S1200" s="516" t="str">
        <f>二年级50米跑得分</f>
        <v/>
      </c>
      <c r="T1200" s="517" t="str">
        <f>二年级等级</f>
        <v/>
      </c>
      <c r="U1200" s="516" t="str">
        <f>二年级坐位体前屈得分</f>
        <v/>
      </c>
      <c r="V1200" s="517" t="str">
        <f>二年级等级</f>
        <v/>
      </c>
      <c r="W1200" s="516" t="str">
        <f>二年级一分钟跳绳得分</f>
        <v/>
      </c>
      <c r="X1200" s="517" t="str">
        <f>二年级等级</f>
        <v/>
      </c>
      <c r="Y1200" s="515"/>
      <c r="Z1200" s="518"/>
      <c r="AA1200" s="533"/>
      <c r="AB1200" s="515"/>
      <c r="AC1200" s="533" t="str">
        <f>二年级跳绳附加分</f>
        <v/>
      </c>
      <c r="AD1200" s="534" t="str">
        <f>二年级标准分</f>
        <v/>
      </c>
      <c r="AE1200" s="534" t="str">
        <f>二年级总分</f>
        <v/>
      </c>
      <c r="AF1200" s="517" t="str">
        <f>二年级等级</f>
        <v/>
      </c>
    </row>
    <row r="1201" spans="1:32">
      <c r="A1201" s="476">
        <v>218</v>
      </c>
      <c r="B1201" s="477">
        <v>9</v>
      </c>
      <c r="C1201" s="632"/>
      <c r="D1201" s="633"/>
      <c r="E1201" s="632"/>
      <c r="F1201" s="473"/>
      <c r="G1201" s="608"/>
      <c r="H1201" s="475"/>
      <c r="I1201" s="613"/>
      <c r="J1201" s="614"/>
      <c r="K1201" s="614"/>
      <c r="L1201" s="649"/>
      <c r="M1201" s="644"/>
      <c r="N1201" s="505" t="str">
        <f>二年级BMI</f>
        <v/>
      </c>
      <c r="O1201" s="499" t="str">
        <f>二年级BMI等级</f>
        <v/>
      </c>
      <c r="P1201" s="500" t="str">
        <f>二年级BMI得分</f>
        <v/>
      </c>
      <c r="Q1201" s="515" t="str">
        <f>二年级肺活量得分</f>
        <v/>
      </c>
      <c r="R1201" s="512" t="str">
        <f>二年级等级</f>
        <v/>
      </c>
      <c r="S1201" s="516" t="str">
        <f>二年级50米跑得分</f>
        <v/>
      </c>
      <c r="T1201" s="517" t="str">
        <f>二年级等级</f>
        <v/>
      </c>
      <c r="U1201" s="516" t="str">
        <f>二年级坐位体前屈得分</f>
        <v/>
      </c>
      <c r="V1201" s="517" t="str">
        <f>二年级等级</f>
        <v/>
      </c>
      <c r="W1201" s="516" t="str">
        <f>二年级一分钟跳绳得分</f>
        <v/>
      </c>
      <c r="X1201" s="517" t="str">
        <f>二年级等级</f>
        <v/>
      </c>
      <c r="Y1201" s="515"/>
      <c r="Z1201" s="518"/>
      <c r="AA1201" s="533"/>
      <c r="AB1201" s="515"/>
      <c r="AC1201" s="533" t="str">
        <f>二年级跳绳附加分</f>
        <v/>
      </c>
      <c r="AD1201" s="534" t="str">
        <f>二年级标准分</f>
        <v/>
      </c>
      <c r="AE1201" s="534" t="str">
        <f>二年级总分</f>
        <v/>
      </c>
      <c r="AF1201" s="517" t="str">
        <f>二年级等级</f>
        <v/>
      </c>
    </row>
    <row r="1202" spans="1:32">
      <c r="A1202" s="476">
        <v>218</v>
      </c>
      <c r="B1202" s="477">
        <v>10</v>
      </c>
      <c r="C1202" s="632"/>
      <c r="D1202" s="633"/>
      <c r="E1202" s="632"/>
      <c r="F1202" s="473"/>
      <c r="G1202" s="608"/>
      <c r="H1202" s="475"/>
      <c r="I1202" s="613"/>
      <c r="J1202" s="614"/>
      <c r="K1202" s="614"/>
      <c r="L1202" s="649"/>
      <c r="M1202" s="644"/>
      <c r="N1202" s="505" t="str">
        <f>二年级BMI</f>
        <v/>
      </c>
      <c r="O1202" s="499" t="str">
        <f>二年级BMI等级</f>
        <v/>
      </c>
      <c r="P1202" s="500" t="str">
        <f>二年级BMI得分</f>
        <v/>
      </c>
      <c r="Q1202" s="515" t="str">
        <f>二年级肺活量得分</f>
        <v/>
      </c>
      <c r="R1202" s="512" t="str">
        <f>二年级等级</f>
        <v/>
      </c>
      <c r="S1202" s="516" t="str">
        <f>二年级50米跑得分</f>
        <v/>
      </c>
      <c r="T1202" s="517" t="str">
        <f>二年级等级</f>
        <v/>
      </c>
      <c r="U1202" s="516" t="str">
        <f>二年级坐位体前屈得分</f>
        <v/>
      </c>
      <c r="V1202" s="517" t="str">
        <f>二年级等级</f>
        <v/>
      </c>
      <c r="W1202" s="516" t="str">
        <f>二年级一分钟跳绳得分</f>
        <v/>
      </c>
      <c r="X1202" s="517" t="str">
        <f>二年级等级</f>
        <v/>
      </c>
      <c r="Y1202" s="515"/>
      <c r="Z1202" s="518"/>
      <c r="AA1202" s="533"/>
      <c r="AB1202" s="515"/>
      <c r="AC1202" s="533" t="str">
        <f>二年级跳绳附加分</f>
        <v/>
      </c>
      <c r="AD1202" s="534" t="str">
        <f>二年级标准分</f>
        <v/>
      </c>
      <c r="AE1202" s="534" t="str">
        <f>二年级总分</f>
        <v/>
      </c>
      <c r="AF1202" s="517" t="str">
        <f>二年级等级</f>
        <v/>
      </c>
    </row>
    <row r="1203" spans="1:32">
      <c r="A1203" s="476">
        <v>218</v>
      </c>
      <c r="B1203" s="477">
        <v>11</v>
      </c>
      <c r="C1203" s="632"/>
      <c r="D1203" s="633"/>
      <c r="E1203" s="632"/>
      <c r="F1203" s="473"/>
      <c r="G1203" s="608"/>
      <c r="H1203" s="475"/>
      <c r="I1203" s="613"/>
      <c r="J1203" s="614"/>
      <c r="K1203" s="614"/>
      <c r="L1203" s="649"/>
      <c r="M1203" s="644"/>
      <c r="N1203" s="505" t="str">
        <f>二年级BMI</f>
        <v/>
      </c>
      <c r="O1203" s="499" t="str">
        <f>二年级BMI等级</f>
        <v/>
      </c>
      <c r="P1203" s="500" t="str">
        <f>二年级BMI得分</f>
        <v/>
      </c>
      <c r="Q1203" s="515" t="str">
        <f>二年级肺活量得分</f>
        <v/>
      </c>
      <c r="R1203" s="512" t="str">
        <f>二年级等级</f>
        <v/>
      </c>
      <c r="S1203" s="516" t="str">
        <f>二年级50米跑得分</f>
        <v/>
      </c>
      <c r="T1203" s="517" t="str">
        <f>二年级等级</f>
        <v/>
      </c>
      <c r="U1203" s="516" t="str">
        <f>二年级坐位体前屈得分</f>
        <v/>
      </c>
      <c r="V1203" s="517" t="str">
        <f>二年级等级</f>
        <v/>
      </c>
      <c r="W1203" s="516" t="str">
        <f>二年级一分钟跳绳得分</f>
        <v/>
      </c>
      <c r="X1203" s="517" t="str">
        <f>二年级等级</f>
        <v/>
      </c>
      <c r="Y1203" s="515"/>
      <c r="Z1203" s="518"/>
      <c r="AA1203" s="533"/>
      <c r="AB1203" s="515"/>
      <c r="AC1203" s="533" t="str">
        <f>二年级跳绳附加分</f>
        <v/>
      </c>
      <c r="AD1203" s="534" t="str">
        <f>二年级标准分</f>
        <v/>
      </c>
      <c r="AE1203" s="534" t="str">
        <f>二年级总分</f>
        <v/>
      </c>
      <c r="AF1203" s="517" t="str">
        <f>二年级等级</f>
        <v/>
      </c>
    </row>
    <row r="1204" spans="1:32">
      <c r="A1204" s="476">
        <v>218</v>
      </c>
      <c r="B1204" s="477">
        <v>12</v>
      </c>
      <c r="C1204" s="632"/>
      <c r="D1204" s="633"/>
      <c r="E1204" s="632"/>
      <c r="F1204" s="473"/>
      <c r="G1204" s="608"/>
      <c r="H1204" s="475"/>
      <c r="I1204" s="613"/>
      <c r="J1204" s="614"/>
      <c r="K1204" s="614"/>
      <c r="L1204" s="649"/>
      <c r="M1204" s="644"/>
      <c r="N1204" s="505" t="str">
        <f>二年级BMI</f>
        <v/>
      </c>
      <c r="O1204" s="499" t="str">
        <f>二年级BMI等级</f>
        <v/>
      </c>
      <c r="P1204" s="500" t="str">
        <f>二年级BMI得分</f>
        <v/>
      </c>
      <c r="Q1204" s="515" t="str">
        <f>二年级肺活量得分</f>
        <v/>
      </c>
      <c r="R1204" s="512" t="str">
        <f>二年级等级</f>
        <v/>
      </c>
      <c r="S1204" s="516" t="str">
        <f>二年级50米跑得分</f>
        <v/>
      </c>
      <c r="T1204" s="517" t="str">
        <f>二年级等级</f>
        <v/>
      </c>
      <c r="U1204" s="516" t="str">
        <f>二年级坐位体前屈得分</f>
        <v/>
      </c>
      <c r="V1204" s="517" t="str">
        <f>二年级等级</f>
        <v/>
      </c>
      <c r="W1204" s="516" t="str">
        <f>二年级一分钟跳绳得分</f>
        <v/>
      </c>
      <c r="X1204" s="517" t="str">
        <f>二年级等级</f>
        <v/>
      </c>
      <c r="Y1204" s="515"/>
      <c r="Z1204" s="518"/>
      <c r="AA1204" s="533"/>
      <c r="AB1204" s="515"/>
      <c r="AC1204" s="533" t="str">
        <f>二年级跳绳附加分</f>
        <v/>
      </c>
      <c r="AD1204" s="534" t="str">
        <f>二年级标准分</f>
        <v/>
      </c>
      <c r="AE1204" s="534" t="str">
        <f>二年级总分</f>
        <v/>
      </c>
      <c r="AF1204" s="517" t="str">
        <f>二年级等级</f>
        <v/>
      </c>
    </row>
    <row r="1205" spans="1:32">
      <c r="A1205" s="476">
        <v>218</v>
      </c>
      <c r="B1205" s="477">
        <v>13</v>
      </c>
      <c r="C1205" s="632"/>
      <c r="D1205" s="633"/>
      <c r="E1205" s="632"/>
      <c r="F1205" s="473"/>
      <c r="G1205" s="608"/>
      <c r="H1205" s="475"/>
      <c r="I1205" s="613"/>
      <c r="J1205" s="614"/>
      <c r="K1205" s="614"/>
      <c r="L1205" s="649"/>
      <c r="M1205" s="644"/>
      <c r="N1205" s="505" t="str">
        <f>二年级BMI</f>
        <v/>
      </c>
      <c r="O1205" s="499" t="str">
        <f>二年级BMI等级</f>
        <v/>
      </c>
      <c r="P1205" s="500" t="str">
        <f>二年级BMI得分</f>
        <v/>
      </c>
      <c r="Q1205" s="515" t="str">
        <f>二年级肺活量得分</f>
        <v/>
      </c>
      <c r="R1205" s="512" t="str">
        <f>二年级等级</f>
        <v/>
      </c>
      <c r="S1205" s="516" t="str">
        <f>二年级50米跑得分</f>
        <v/>
      </c>
      <c r="T1205" s="517" t="str">
        <f>二年级等级</f>
        <v/>
      </c>
      <c r="U1205" s="516" t="str">
        <f>二年级坐位体前屈得分</f>
        <v/>
      </c>
      <c r="V1205" s="517" t="str">
        <f>二年级等级</f>
        <v/>
      </c>
      <c r="W1205" s="516" t="str">
        <f>二年级一分钟跳绳得分</f>
        <v/>
      </c>
      <c r="X1205" s="517" t="str">
        <f>二年级等级</f>
        <v/>
      </c>
      <c r="Y1205" s="515"/>
      <c r="Z1205" s="518"/>
      <c r="AA1205" s="533"/>
      <c r="AB1205" s="515"/>
      <c r="AC1205" s="533" t="str">
        <f>二年级跳绳附加分</f>
        <v/>
      </c>
      <c r="AD1205" s="534" t="str">
        <f>二年级标准分</f>
        <v/>
      </c>
      <c r="AE1205" s="534" t="str">
        <f>二年级总分</f>
        <v/>
      </c>
      <c r="AF1205" s="517" t="str">
        <f>二年级等级</f>
        <v/>
      </c>
    </row>
    <row r="1206" spans="1:32">
      <c r="A1206" s="476">
        <v>218</v>
      </c>
      <c r="B1206" s="477">
        <v>14</v>
      </c>
      <c r="C1206" s="632"/>
      <c r="D1206" s="633"/>
      <c r="E1206" s="632"/>
      <c r="F1206" s="473"/>
      <c r="G1206" s="608"/>
      <c r="H1206" s="475"/>
      <c r="I1206" s="613"/>
      <c r="J1206" s="614"/>
      <c r="K1206" s="614"/>
      <c r="L1206" s="649"/>
      <c r="M1206" s="644"/>
      <c r="N1206" s="505" t="str">
        <f>二年级BMI</f>
        <v/>
      </c>
      <c r="O1206" s="499" t="str">
        <f>二年级BMI等级</f>
        <v/>
      </c>
      <c r="P1206" s="500" t="str">
        <f>二年级BMI得分</f>
        <v/>
      </c>
      <c r="Q1206" s="515" t="str">
        <f>二年级肺活量得分</f>
        <v/>
      </c>
      <c r="R1206" s="512" t="str">
        <f>二年级等级</f>
        <v/>
      </c>
      <c r="S1206" s="516" t="str">
        <f>二年级50米跑得分</f>
        <v/>
      </c>
      <c r="T1206" s="517" t="str">
        <f>二年级等级</f>
        <v/>
      </c>
      <c r="U1206" s="516" t="str">
        <f>二年级坐位体前屈得分</f>
        <v/>
      </c>
      <c r="V1206" s="517" t="str">
        <f>二年级等级</f>
        <v/>
      </c>
      <c r="W1206" s="516" t="str">
        <f>二年级一分钟跳绳得分</f>
        <v/>
      </c>
      <c r="X1206" s="517" t="str">
        <f>二年级等级</f>
        <v/>
      </c>
      <c r="Y1206" s="515"/>
      <c r="Z1206" s="518"/>
      <c r="AA1206" s="533"/>
      <c r="AB1206" s="515"/>
      <c r="AC1206" s="533" t="str">
        <f>二年级跳绳附加分</f>
        <v/>
      </c>
      <c r="AD1206" s="534" t="str">
        <f>二年级标准分</f>
        <v/>
      </c>
      <c r="AE1206" s="534" t="str">
        <f>二年级总分</f>
        <v/>
      </c>
      <c r="AF1206" s="517" t="str">
        <f>二年级等级</f>
        <v/>
      </c>
    </row>
    <row r="1207" spans="1:32">
      <c r="A1207" s="476">
        <v>218</v>
      </c>
      <c r="B1207" s="477">
        <v>15</v>
      </c>
      <c r="C1207" s="632"/>
      <c r="D1207" s="633"/>
      <c r="E1207" s="632"/>
      <c r="F1207" s="473"/>
      <c r="G1207" s="608"/>
      <c r="H1207" s="475"/>
      <c r="I1207" s="613"/>
      <c r="J1207" s="614"/>
      <c r="K1207" s="614"/>
      <c r="L1207" s="649"/>
      <c r="M1207" s="644"/>
      <c r="N1207" s="505" t="str">
        <f>二年级BMI</f>
        <v/>
      </c>
      <c r="O1207" s="499" t="str">
        <f>二年级BMI等级</f>
        <v/>
      </c>
      <c r="P1207" s="500" t="str">
        <f>二年级BMI得分</f>
        <v/>
      </c>
      <c r="Q1207" s="515" t="str">
        <f>二年级肺活量得分</f>
        <v/>
      </c>
      <c r="R1207" s="512" t="str">
        <f>二年级等级</f>
        <v/>
      </c>
      <c r="S1207" s="516" t="str">
        <f>二年级50米跑得分</f>
        <v/>
      </c>
      <c r="T1207" s="517" t="str">
        <f>二年级等级</f>
        <v/>
      </c>
      <c r="U1207" s="516" t="str">
        <f>二年级坐位体前屈得分</f>
        <v/>
      </c>
      <c r="V1207" s="517" t="str">
        <f>二年级等级</f>
        <v/>
      </c>
      <c r="W1207" s="516" t="str">
        <f>二年级一分钟跳绳得分</f>
        <v/>
      </c>
      <c r="X1207" s="517" t="str">
        <f>二年级等级</f>
        <v/>
      </c>
      <c r="Y1207" s="515"/>
      <c r="Z1207" s="518"/>
      <c r="AA1207" s="533"/>
      <c r="AB1207" s="515"/>
      <c r="AC1207" s="533" t="str">
        <f>二年级跳绳附加分</f>
        <v/>
      </c>
      <c r="AD1207" s="534" t="str">
        <f>二年级标准分</f>
        <v/>
      </c>
      <c r="AE1207" s="534" t="str">
        <f>二年级总分</f>
        <v/>
      </c>
      <c r="AF1207" s="517" t="str">
        <f>二年级等级</f>
        <v/>
      </c>
    </row>
    <row r="1208" spans="1:32">
      <c r="A1208" s="476">
        <v>218</v>
      </c>
      <c r="B1208" s="477">
        <v>16</v>
      </c>
      <c r="C1208" s="632"/>
      <c r="D1208" s="633"/>
      <c r="E1208" s="632"/>
      <c r="F1208" s="473"/>
      <c r="G1208" s="608"/>
      <c r="H1208" s="475"/>
      <c r="I1208" s="613"/>
      <c r="J1208" s="614"/>
      <c r="K1208" s="614"/>
      <c r="L1208" s="649"/>
      <c r="M1208" s="644"/>
      <c r="N1208" s="505" t="str">
        <f>二年级BMI</f>
        <v/>
      </c>
      <c r="O1208" s="499" t="str">
        <f>二年级BMI等级</f>
        <v/>
      </c>
      <c r="P1208" s="500" t="str">
        <f>二年级BMI得分</f>
        <v/>
      </c>
      <c r="Q1208" s="515" t="str">
        <f>二年级肺活量得分</f>
        <v/>
      </c>
      <c r="R1208" s="512" t="str">
        <f>二年级等级</f>
        <v/>
      </c>
      <c r="S1208" s="516" t="str">
        <f>二年级50米跑得分</f>
        <v/>
      </c>
      <c r="T1208" s="517" t="str">
        <f>二年级等级</f>
        <v/>
      </c>
      <c r="U1208" s="516" t="str">
        <f>二年级坐位体前屈得分</f>
        <v/>
      </c>
      <c r="V1208" s="517" t="str">
        <f>二年级等级</f>
        <v/>
      </c>
      <c r="W1208" s="516" t="str">
        <f>二年级一分钟跳绳得分</f>
        <v/>
      </c>
      <c r="X1208" s="517" t="str">
        <f>二年级等级</f>
        <v/>
      </c>
      <c r="Y1208" s="515"/>
      <c r="Z1208" s="518"/>
      <c r="AA1208" s="533"/>
      <c r="AB1208" s="515"/>
      <c r="AC1208" s="533" t="str">
        <f>二年级跳绳附加分</f>
        <v/>
      </c>
      <c r="AD1208" s="534" t="str">
        <f>二年级标准分</f>
        <v/>
      </c>
      <c r="AE1208" s="534" t="str">
        <f>二年级总分</f>
        <v/>
      </c>
      <c r="AF1208" s="517" t="str">
        <f>二年级等级</f>
        <v/>
      </c>
    </row>
    <row r="1209" spans="1:32">
      <c r="A1209" s="476">
        <v>218</v>
      </c>
      <c r="B1209" s="477">
        <v>17</v>
      </c>
      <c r="C1209" s="632"/>
      <c r="D1209" s="633"/>
      <c r="E1209" s="632"/>
      <c r="F1209" s="473"/>
      <c r="G1209" s="608"/>
      <c r="H1209" s="475"/>
      <c r="I1209" s="613"/>
      <c r="J1209" s="614"/>
      <c r="K1209" s="614"/>
      <c r="L1209" s="649"/>
      <c r="M1209" s="644"/>
      <c r="N1209" s="505" t="str">
        <f>二年级BMI</f>
        <v/>
      </c>
      <c r="O1209" s="499" t="str">
        <f>二年级BMI等级</f>
        <v/>
      </c>
      <c r="P1209" s="500" t="str">
        <f>二年级BMI得分</f>
        <v/>
      </c>
      <c r="Q1209" s="515" t="str">
        <f>二年级肺活量得分</f>
        <v/>
      </c>
      <c r="R1209" s="512" t="str">
        <f>二年级等级</f>
        <v/>
      </c>
      <c r="S1209" s="516" t="str">
        <f>二年级50米跑得分</f>
        <v/>
      </c>
      <c r="T1209" s="517" t="str">
        <f>二年级等级</f>
        <v/>
      </c>
      <c r="U1209" s="516" t="str">
        <f>二年级坐位体前屈得分</f>
        <v/>
      </c>
      <c r="V1209" s="517" t="str">
        <f>二年级等级</f>
        <v/>
      </c>
      <c r="W1209" s="516" t="str">
        <f>二年级一分钟跳绳得分</f>
        <v/>
      </c>
      <c r="X1209" s="517" t="str">
        <f>二年级等级</f>
        <v/>
      </c>
      <c r="Y1209" s="515"/>
      <c r="Z1209" s="518"/>
      <c r="AA1209" s="533"/>
      <c r="AB1209" s="515"/>
      <c r="AC1209" s="533" t="str">
        <f>二年级跳绳附加分</f>
        <v/>
      </c>
      <c r="AD1209" s="534" t="str">
        <f>二年级标准分</f>
        <v/>
      </c>
      <c r="AE1209" s="534" t="str">
        <f>二年级总分</f>
        <v/>
      </c>
      <c r="AF1209" s="517" t="str">
        <f>二年级等级</f>
        <v/>
      </c>
    </row>
    <row r="1210" spans="1:32">
      <c r="A1210" s="476">
        <v>218</v>
      </c>
      <c r="B1210" s="477">
        <v>18</v>
      </c>
      <c r="C1210" s="632"/>
      <c r="D1210" s="633"/>
      <c r="E1210" s="632"/>
      <c r="F1210" s="473"/>
      <c r="G1210" s="608"/>
      <c r="H1210" s="475"/>
      <c r="I1210" s="613"/>
      <c r="J1210" s="614"/>
      <c r="K1210" s="614"/>
      <c r="L1210" s="649"/>
      <c r="M1210" s="644"/>
      <c r="N1210" s="505" t="str">
        <f>二年级BMI</f>
        <v/>
      </c>
      <c r="O1210" s="499" t="str">
        <f>二年级BMI等级</f>
        <v/>
      </c>
      <c r="P1210" s="500" t="str">
        <f>二年级BMI得分</f>
        <v/>
      </c>
      <c r="Q1210" s="515" t="str">
        <f>二年级肺活量得分</f>
        <v/>
      </c>
      <c r="R1210" s="512" t="str">
        <f>二年级等级</f>
        <v/>
      </c>
      <c r="S1210" s="516" t="str">
        <f>二年级50米跑得分</f>
        <v/>
      </c>
      <c r="T1210" s="517" t="str">
        <f>二年级等级</f>
        <v/>
      </c>
      <c r="U1210" s="516" t="str">
        <f>二年级坐位体前屈得分</f>
        <v/>
      </c>
      <c r="V1210" s="517" t="str">
        <f>二年级等级</f>
        <v/>
      </c>
      <c r="W1210" s="516" t="str">
        <f>二年级一分钟跳绳得分</f>
        <v/>
      </c>
      <c r="X1210" s="517" t="str">
        <f>二年级等级</f>
        <v/>
      </c>
      <c r="Y1210" s="515"/>
      <c r="Z1210" s="518"/>
      <c r="AA1210" s="533"/>
      <c r="AB1210" s="515"/>
      <c r="AC1210" s="533" t="str">
        <f>二年级跳绳附加分</f>
        <v/>
      </c>
      <c r="AD1210" s="534" t="str">
        <f>二年级标准分</f>
        <v/>
      </c>
      <c r="AE1210" s="534" t="str">
        <f>二年级总分</f>
        <v/>
      </c>
      <c r="AF1210" s="517" t="str">
        <f>二年级等级</f>
        <v/>
      </c>
    </row>
    <row r="1211" spans="1:32">
      <c r="A1211" s="476">
        <v>218</v>
      </c>
      <c r="B1211" s="477">
        <v>19</v>
      </c>
      <c r="C1211" s="632"/>
      <c r="D1211" s="633"/>
      <c r="E1211" s="632"/>
      <c r="F1211" s="473"/>
      <c r="G1211" s="608"/>
      <c r="H1211" s="475"/>
      <c r="I1211" s="613"/>
      <c r="J1211" s="614"/>
      <c r="K1211" s="614"/>
      <c r="L1211" s="649"/>
      <c r="M1211" s="644"/>
      <c r="N1211" s="505" t="str">
        <f>二年级BMI</f>
        <v/>
      </c>
      <c r="O1211" s="499" t="str">
        <f>二年级BMI等级</f>
        <v/>
      </c>
      <c r="P1211" s="500" t="str">
        <f>二年级BMI得分</f>
        <v/>
      </c>
      <c r="Q1211" s="515" t="str">
        <f>二年级肺活量得分</f>
        <v/>
      </c>
      <c r="R1211" s="512" t="str">
        <f>二年级等级</f>
        <v/>
      </c>
      <c r="S1211" s="516" t="str">
        <f>二年级50米跑得分</f>
        <v/>
      </c>
      <c r="T1211" s="517" t="str">
        <f>二年级等级</f>
        <v/>
      </c>
      <c r="U1211" s="516" t="str">
        <f>二年级坐位体前屈得分</f>
        <v/>
      </c>
      <c r="V1211" s="517" t="str">
        <f>二年级等级</f>
        <v/>
      </c>
      <c r="W1211" s="516" t="str">
        <f>二年级一分钟跳绳得分</f>
        <v/>
      </c>
      <c r="X1211" s="517" t="str">
        <f>二年级等级</f>
        <v/>
      </c>
      <c r="Y1211" s="515"/>
      <c r="Z1211" s="518"/>
      <c r="AA1211" s="533"/>
      <c r="AB1211" s="515"/>
      <c r="AC1211" s="533" t="str">
        <f>二年级跳绳附加分</f>
        <v/>
      </c>
      <c r="AD1211" s="534" t="str">
        <f>二年级标准分</f>
        <v/>
      </c>
      <c r="AE1211" s="534" t="str">
        <f>二年级总分</f>
        <v/>
      </c>
      <c r="AF1211" s="517" t="str">
        <f>二年级等级</f>
        <v/>
      </c>
    </row>
    <row r="1212" spans="1:32">
      <c r="A1212" s="476">
        <v>218</v>
      </c>
      <c r="B1212" s="477">
        <v>20</v>
      </c>
      <c r="C1212" s="632"/>
      <c r="D1212" s="633"/>
      <c r="E1212" s="632"/>
      <c r="F1212" s="473"/>
      <c r="G1212" s="608"/>
      <c r="H1212" s="475"/>
      <c r="I1212" s="613"/>
      <c r="J1212" s="614"/>
      <c r="K1212" s="614"/>
      <c r="L1212" s="649"/>
      <c r="M1212" s="644"/>
      <c r="N1212" s="505" t="str">
        <f>二年级BMI</f>
        <v/>
      </c>
      <c r="O1212" s="499" t="str">
        <f>二年级BMI等级</f>
        <v/>
      </c>
      <c r="P1212" s="500" t="str">
        <f>二年级BMI得分</f>
        <v/>
      </c>
      <c r="Q1212" s="515" t="str">
        <f>二年级肺活量得分</f>
        <v/>
      </c>
      <c r="R1212" s="512" t="str">
        <f>二年级等级</f>
        <v/>
      </c>
      <c r="S1212" s="516" t="str">
        <f>二年级50米跑得分</f>
        <v/>
      </c>
      <c r="T1212" s="517" t="str">
        <f>二年级等级</f>
        <v/>
      </c>
      <c r="U1212" s="516" t="str">
        <f>二年级坐位体前屈得分</f>
        <v/>
      </c>
      <c r="V1212" s="517" t="str">
        <f>二年级等级</f>
        <v/>
      </c>
      <c r="W1212" s="516" t="str">
        <f>二年级一分钟跳绳得分</f>
        <v/>
      </c>
      <c r="X1212" s="517" t="str">
        <f>二年级等级</f>
        <v/>
      </c>
      <c r="Y1212" s="515"/>
      <c r="Z1212" s="518"/>
      <c r="AA1212" s="533"/>
      <c r="AB1212" s="515"/>
      <c r="AC1212" s="533" t="str">
        <f>二年级跳绳附加分</f>
        <v/>
      </c>
      <c r="AD1212" s="534" t="str">
        <f>二年级标准分</f>
        <v/>
      </c>
      <c r="AE1212" s="534" t="str">
        <f>二年级总分</f>
        <v/>
      </c>
      <c r="AF1212" s="517" t="str">
        <f>二年级等级</f>
        <v/>
      </c>
    </row>
    <row r="1213" spans="1:32">
      <c r="A1213" s="476">
        <v>218</v>
      </c>
      <c r="B1213" s="477">
        <v>21</v>
      </c>
      <c r="C1213" s="632"/>
      <c r="D1213" s="633"/>
      <c r="E1213" s="632"/>
      <c r="F1213" s="473"/>
      <c r="G1213" s="608"/>
      <c r="H1213" s="475"/>
      <c r="I1213" s="613"/>
      <c r="J1213" s="614"/>
      <c r="K1213" s="614"/>
      <c r="L1213" s="649"/>
      <c r="M1213" s="644"/>
      <c r="N1213" s="505" t="str">
        <f>二年级BMI</f>
        <v/>
      </c>
      <c r="O1213" s="499" t="str">
        <f>二年级BMI等级</f>
        <v/>
      </c>
      <c r="P1213" s="500" t="str">
        <f>二年级BMI得分</f>
        <v/>
      </c>
      <c r="Q1213" s="515" t="str">
        <f>二年级肺活量得分</f>
        <v/>
      </c>
      <c r="R1213" s="512" t="str">
        <f>二年级等级</f>
        <v/>
      </c>
      <c r="S1213" s="516" t="str">
        <f>二年级50米跑得分</f>
        <v/>
      </c>
      <c r="T1213" s="517" t="str">
        <f>二年级等级</f>
        <v/>
      </c>
      <c r="U1213" s="516" t="str">
        <f>二年级坐位体前屈得分</f>
        <v/>
      </c>
      <c r="V1213" s="517" t="str">
        <f>二年级等级</f>
        <v/>
      </c>
      <c r="W1213" s="516" t="str">
        <f>二年级一分钟跳绳得分</f>
        <v/>
      </c>
      <c r="X1213" s="517" t="str">
        <f>二年级等级</f>
        <v/>
      </c>
      <c r="Y1213" s="515"/>
      <c r="Z1213" s="518"/>
      <c r="AA1213" s="533"/>
      <c r="AB1213" s="515"/>
      <c r="AC1213" s="533" t="str">
        <f>二年级跳绳附加分</f>
        <v/>
      </c>
      <c r="AD1213" s="534" t="str">
        <f>二年级标准分</f>
        <v/>
      </c>
      <c r="AE1213" s="534" t="str">
        <f>二年级总分</f>
        <v/>
      </c>
      <c r="AF1213" s="517" t="str">
        <f>二年级等级</f>
        <v/>
      </c>
    </row>
    <row r="1214" spans="1:32">
      <c r="A1214" s="476">
        <v>218</v>
      </c>
      <c r="B1214" s="477">
        <v>22</v>
      </c>
      <c r="C1214" s="632"/>
      <c r="D1214" s="633"/>
      <c r="E1214" s="632"/>
      <c r="F1214" s="473"/>
      <c r="G1214" s="608"/>
      <c r="H1214" s="475"/>
      <c r="I1214" s="613"/>
      <c r="J1214" s="614"/>
      <c r="K1214" s="614"/>
      <c r="L1214" s="649"/>
      <c r="M1214" s="644"/>
      <c r="N1214" s="505" t="str">
        <f>二年级BMI</f>
        <v/>
      </c>
      <c r="O1214" s="499" t="str">
        <f>二年级BMI等级</f>
        <v/>
      </c>
      <c r="P1214" s="500" t="str">
        <f>二年级BMI得分</f>
        <v/>
      </c>
      <c r="Q1214" s="515" t="str">
        <f>二年级肺活量得分</f>
        <v/>
      </c>
      <c r="R1214" s="512" t="str">
        <f>二年级等级</f>
        <v/>
      </c>
      <c r="S1214" s="516" t="str">
        <f>二年级50米跑得分</f>
        <v/>
      </c>
      <c r="T1214" s="517" t="str">
        <f>二年级等级</f>
        <v/>
      </c>
      <c r="U1214" s="516" t="str">
        <f>二年级坐位体前屈得分</f>
        <v/>
      </c>
      <c r="V1214" s="517" t="str">
        <f>二年级等级</f>
        <v/>
      </c>
      <c r="W1214" s="516" t="str">
        <f>二年级一分钟跳绳得分</f>
        <v/>
      </c>
      <c r="X1214" s="517" t="str">
        <f>二年级等级</f>
        <v/>
      </c>
      <c r="Y1214" s="515"/>
      <c r="Z1214" s="518"/>
      <c r="AA1214" s="533"/>
      <c r="AB1214" s="515"/>
      <c r="AC1214" s="533" t="str">
        <f>二年级跳绳附加分</f>
        <v/>
      </c>
      <c r="AD1214" s="534" t="str">
        <f>二年级标准分</f>
        <v/>
      </c>
      <c r="AE1214" s="534" t="str">
        <f>二年级总分</f>
        <v/>
      </c>
      <c r="AF1214" s="517" t="str">
        <f>二年级等级</f>
        <v/>
      </c>
    </row>
    <row r="1215" spans="1:32">
      <c r="A1215" s="476">
        <v>218</v>
      </c>
      <c r="B1215" s="477">
        <v>23</v>
      </c>
      <c r="C1215" s="632"/>
      <c r="D1215" s="633"/>
      <c r="E1215" s="632"/>
      <c r="F1215" s="473"/>
      <c r="G1215" s="608"/>
      <c r="H1215" s="475"/>
      <c r="I1215" s="613"/>
      <c r="J1215" s="614"/>
      <c r="K1215" s="614"/>
      <c r="L1215" s="649"/>
      <c r="M1215" s="644"/>
      <c r="N1215" s="505" t="str">
        <f>二年级BMI</f>
        <v/>
      </c>
      <c r="O1215" s="499" t="str">
        <f>二年级BMI等级</f>
        <v/>
      </c>
      <c r="P1215" s="500" t="str">
        <f>二年级BMI得分</f>
        <v/>
      </c>
      <c r="Q1215" s="515" t="str">
        <f>二年级肺活量得分</f>
        <v/>
      </c>
      <c r="R1215" s="512" t="str">
        <f>二年级等级</f>
        <v/>
      </c>
      <c r="S1215" s="516" t="str">
        <f>二年级50米跑得分</f>
        <v/>
      </c>
      <c r="T1215" s="517" t="str">
        <f>二年级等级</f>
        <v/>
      </c>
      <c r="U1215" s="516" t="str">
        <f>二年级坐位体前屈得分</f>
        <v/>
      </c>
      <c r="V1215" s="517" t="str">
        <f>二年级等级</f>
        <v/>
      </c>
      <c r="W1215" s="516" t="str">
        <f>二年级一分钟跳绳得分</f>
        <v/>
      </c>
      <c r="X1215" s="517" t="str">
        <f>二年级等级</f>
        <v/>
      </c>
      <c r="Y1215" s="515"/>
      <c r="Z1215" s="518"/>
      <c r="AA1215" s="533"/>
      <c r="AB1215" s="515"/>
      <c r="AC1215" s="533" t="str">
        <f>二年级跳绳附加分</f>
        <v/>
      </c>
      <c r="AD1215" s="534" t="str">
        <f>二年级标准分</f>
        <v/>
      </c>
      <c r="AE1215" s="534" t="str">
        <f>二年级总分</f>
        <v/>
      </c>
      <c r="AF1215" s="517" t="str">
        <f>二年级等级</f>
        <v/>
      </c>
    </row>
    <row r="1216" spans="1:32">
      <c r="A1216" s="476">
        <v>218</v>
      </c>
      <c r="B1216" s="477">
        <v>24</v>
      </c>
      <c r="C1216" s="632"/>
      <c r="D1216" s="633"/>
      <c r="E1216" s="632"/>
      <c r="F1216" s="473"/>
      <c r="G1216" s="608"/>
      <c r="H1216" s="475"/>
      <c r="I1216" s="613"/>
      <c r="J1216" s="614"/>
      <c r="K1216" s="614"/>
      <c r="L1216" s="649"/>
      <c r="M1216" s="644"/>
      <c r="N1216" s="505" t="str">
        <f>二年级BMI</f>
        <v/>
      </c>
      <c r="O1216" s="499" t="str">
        <f>二年级BMI等级</f>
        <v/>
      </c>
      <c r="P1216" s="500" t="str">
        <f>二年级BMI得分</f>
        <v/>
      </c>
      <c r="Q1216" s="515" t="str">
        <f>二年级肺活量得分</f>
        <v/>
      </c>
      <c r="R1216" s="512" t="str">
        <f>二年级等级</f>
        <v/>
      </c>
      <c r="S1216" s="516" t="str">
        <f>二年级50米跑得分</f>
        <v/>
      </c>
      <c r="T1216" s="517" t="str">
        <f>二年级等级</f>
        <v/>
      </c>
      <c r="U1216" s="516" t="str">
        <f>二年级坐位体前屈得分</f>
        <v/>
      </c>
      <c r="V1216" s="517" t="str">
        <f>二年级等级</f>
        <v/>
      </c>
      <c r="W1216" s="516" t="str">
        <f>二年级一分钟跳绳得分</f>
        <v/>
      </c>
      <c r="X1216" s="517" t="str">
        <f>二年级等级</f>
        <v/>
      </c>
      <c r="Y1216" s="515"/>
      <c r="Z1216" s="518"/>
      <c r="AA1216" s="533"/>
      <c r="AB1216" s="515"/>
      <c r="AC1216" s="533" t="str">
        <f>二年级跳绳附加分</f>
        <v/>
      </c>
      <c r="AD1216" s="534" t="str">
        <f>二年级标准分</f>
        <v/>
      </c>
      <c r="AE1216" s="534" t="str">
        <f>二年级总分</f>
        <v/>
      </c>
      <c r="AF1216" s="517" t="str">
        <f>二年级等级</f>
        <v/>
      </c>
    </row>
    <row r="1217" spans="1:32">
      <c r="A1217" s="476">
        <v>218</v>
      </c>
      <c r="B1217" s="477">
        <v>25</v>
      </c>
      <c r="C1217" s="632"/>
      <c r="D1217" s="633"/>
      <c r="E1217" s="632"/>
      <c r="F1217" s="473"/>
      <c r="G1217" s="608"/>
      <c r="H1217" s="475"/>
      <c r="I1217" s="613"/>
      <c r="J1217" s="614"/>
      <c r="K1217" s="614"/>
      <c r="L1217" s="649"/>
      <c r="M1217" s="644"/>
      <c r="N1217" s="505" t="str">
        <f>二年级BMI</f>
        <v/>
      </c>
      <c r="O1217" s="499" t="str">
        <f>二年级BMI等级</f>
        <v/>
      </c>
      <c r="P1217" s="500" t="str">
        <f>二年级BMI得分</f>
        <v/>
      </c>
      <c r="Q1217" s="515" t="str">
        <f>二年级肺活量得分</f>
        <v/>
      </c>
      <c r="R1217" s="512" t="str">
        <f>二年级等级</f>
        <v/>
      </c>
      <c r="S1217" s="516" t="str">
        <f>二年级50米跑得分</f>
        <v/>
      </c>
      <c r="T1217" s="517" t="str">
        <f>二年级等级</f>
        <v/>
      </c>
      <c r="U1217" s="516" t="str">
        <f>二年级坐位体前屈得分</f>
        <v/>
      </c>
      <c r="V1217" s="517" t="str">
        <f>二年级等级</f>
        <v/>
      </c>
      <c r="W1217" s="516" t="str">
        <f>二年级一分钟跳绳得分</f>
        <v/>
      </c>
      <c r="X1217" s="517" t="str">
        <f>二年级等级</f>
        <v/>
      </c>
      <c r="Y1217" s="515"/>
      <c r="Z1217" s="518"/>
      <c r="AA1217" s="533"/>
      <c r="AB1217" s="515"/>
      <c r="AC1217" s="533" t="str">
        <f>二年级跳绳附加分</f>
        <v/>
      </c>
      <c r="AD1217" s="534" t="str">
        <f>二年级标准分</f>
        <v/>
      </c>
      <c r="AE1217" s="534" t="str">
        <f>二年级总分</f>
        <v/>
      </c>
      <c r="AF1217" s="517" t="str">
        <f>二年级等级</f>
        <v/>
      </c>
    </row>
    <row r="1218" spans="1:32">
      <c r="A1218" s="476">
        <v>218</v>
      </c>
      <c r="B1218" s="477">
        <v>26</v>
      </c>
      <c r="C1218" s="632"/>
      <c r="D1218" s="633"/>
      <c r="E1218" s="632"/>
      <c r="F1218" s="473"/>
      <c r="G1218" s="608"/>
      <c r="H1218" s="475"/>
      <c r="I1218" s="613"/>
      <c r="J1218" s="614"/>
      <c r="K1218" s="614"/>
      <c r="L1218" s="649"/>
      <c r="M1218" s="644"/>
      <c r="N1218" s="505" t="str">
        <f>二年级BMI</f>
        <v/>
      </c>
      <c r="O1218" s="499" t="str">
        <f>二年级BMI等级</f>
        <v/>
      </c>
      <c r="P1218" s="500" t="str">
        <f>二年级BMI得分</f>
        <v/>
      </c>
      <c r="Q1218" s="515" t="str">
        <f>二年级肺活量得分</f>
        <v/>
      </c>
      <c r="R1218" s="512" t="str">
        <f>二年级等级</f>
        <v/>
      </c>
      <c r="S1218" s="516" t="str">
        <f>二年级50米跑得分</f>
        <v/>
      </c>
      <c r="T1218" s="517" t="str">
        <f>二年级等级</f>
        <v/>
      </c>
      <c r="U1218" s="516" t="str">
        <f>二年级坐位体前屈得分</f>
        <v/>
      </c>
      <c r="V1218" s="517" t="str">
        <f>二年级等级</f>
        <v/>
      </c>
      <c r="W1218" s="516" t="str">
        <f>二年级一分钟跳绳得分</f>
        <v/>
      </c>
      <c r="X1218" s="517" t="str">
        <f>二年级等级</f>
        <v/>
      </c>
      <c r="Y1218" s="515"/>
      <c r="Z1218" s="518"/>
      <c r="AA1218" s="533"/>
      <c r="AB1218" s="515"/>
      <c r="AC1218" s="533" t="str">
        <f>二年级跳绳附加分</f>
        <v/>
      </c>
      <c r="AD1218" s="534" t="str">
        <f>二年级标准分</f>
        <v/>
      </c>
      <c r="AE1218" s="534" t="str">
        <f>二年级总分</f>
        <v/>
      </c>
      <c r="AF1218" s="517" t="str">
        <f>二年级等级</f>
        <v/>
      </c>
    </row>
    <row r="1219" spans="1:32">
      <c r="A1219" s="476">
        <v>218</v>
      </c>
      <c r="B1219" s="477">
        <v>27</v>
      </c>
      <c r="C1219" s="632"/>
      <c r="D1219" s="633"/>
      <c r="E1219" s="632"/>
      <c r="F1219" s="473"/>
      <c r="G1219" s="608"/>
      <c r="H1219" s="475"/>
      <c r="I1219" s="613"/>
      <c r="J1219" s="614"/>
      <c r="K1219" s="614"/>
      <c r="L1219" s="649"/>
      <c r="M1219" s="644"/>
      <c r="N1219" s="505" t="str">
        <f>二年级BMI</f>
        <v/>
      </c>
      <c r="O1219" s="499" t="str">
        <f>二年级BMI等级</f>
        <v/>
      </c>
      <c r="P1219" s="500" t="str">
        <f>二年级BMI得分</f>
        <v/>
      </c>
      <c r="Q1219" s="515" t="str">
        <f>二年级肺活量得分</f>
        <v/>
      </c>
      <c r="R1219" s="512" t="str">
        <f>二年级等级</f>
        <v/>
      </c>
      <c r="S1219" s="516" t="str">
        <f>二年级50米跑得分</f>
        <v/>
      </c>
      <c r="T1219" s="517" t="str">
        <f>二年级等级</f>
        <v/>
      </c>
      <c r="U1219" s="516" t="str">
        <f>二年级坐位体前屈得分</f>
        <v/>
      </c>
      <c r="V1219" s="517" t="str">
        <f>二年级等级</f>
        <v/>
      </c>
      <c r="W1219" s="516" t="str">
        <f>二年级一分钟跳绳得分</f>
        <v/>
      </c>
      <c r="X1219" s="517" t="str">
        <f>二年级等级</f>
        <v/>
      </c>
      <c r="Y1219" s="515"/>
      <c r="Z1219" s="518"/>
      <c r="AA1219" s="533"/>
      <c r="AB1219" s="515"/>
      <c r="AC1219" s="533" t="str">
        <f>二年级跳绳附加分</f>
        <v/>
      </c>
      <c r="AD1219" s="534" t="str">
        <f>二年级标准分</f>
        <v/>
      </c>
      <c r="AE1219" s="534" t="str">
        <f>二年级总分</f>
        <v/>
      </c>
      <c r="AF1219" s="517" t="str">
        <f>二年级等级</f>
        <v/>
      </c>
    </row>
    <row r="1220" spans="1:32">
      <c r="A1220" s="476">
        <v>218</v>
      </c>
      <c r="B1220" s="477">
        <v>28</v>
      </c>
      <c r="C1220" s="632"/>
      <c r="D1220" s="633"/>
      <c r="E1220" s="632"/>
      <c r="F1220" s="473"/>
      <c r="G1220" s="608"/>
      <c r="H1220" s="475"/>
      <c r="I1220" s="613"/>
      <c r="J1220" s="614"/>
      <c r="K1220" s="614"/>
      <c r="L1220" s="649"/>
      <c r="M1220" s="644"/>
      <c r="N1220" s="505" t="str">
        <f>二年级BMI</f>
        <v/>
      </c>
      <c r="O1220" s="499" t="str">
        <f>二年级BMI等级</f>
        <v/>
      </c>
      <c r="P1220" s="500" t="str">
        <f>二年级BMI得分</f>
        <v/>
      </c>
      <c r="Q1220" s="515" t="str">
        <f>二年级肺活量得分</f>
        <v/>
      </c>
      <c r="R1220" s="512" t="str">
        <f>二年级等级</f>
        <v/>
      </c>
      <c r="S1220" s="516" t="str">
        <f>二年级50米跑得分</f>
        <v/>
      </c>
      <c r="T1220" s="517" t="str">
        <f>二年级等级</f>
        <v/>
      </c>
      <c r="U1220" s="516" t="str">
        <f>二年级坐位体前屈得分</f>
        <v/>
      </c>
      <c r="V1220" s="517" t="str">
        <f>二年级等级</f>
        <v/>
      </c>
      <c r="W1220" s="516" t="str">
        <f>二年级一分钟跳绳得分</f>
        <v/>
      </c>
      <c r="X1220" s="517" t="str">
        <f>二年级等级</f>
        <v/>
      </c>
      <c r="Y1220" s="515"/>
      <c r="Z1220" s="518"/>
      <c r="AA1220" s="533"/>
      <c r="AB1220" s="515"/>
      <c r="AC1220" s="533" t="str">
        <f>二年级跳绳附加分</f>
        <v/>
      </c>
      <c r="AD1220" s="534" t="str">
        <f>二年级标准分</f>
        <v/>
      </c>
      <c r="AE1220" s="534" t="str">
        <f>二年级总分</f>
        <v/>
      </c>
      <c r="AF1220" s="517" t="str">
        <f>二年级等级</f>
        <v/>
      </c>
    </row>
    <row r="1221" spans="1:32">
      <c r="A1221" s="476">
        <v>218</v>
      </c>
      <c r="B1221" s="477">
        <v>29</v>
      </c>
      <c r="C1221" s="632"/>
      <c r="D1221" s="633"/>
      <c r="E1221" s="632"/>
      <c r="F1221" s="473"/>
      <c r="G1221" s="608"/>
      <c r="H1221" s="475"/>
      <c r="I1221" s="613"/>
      <c r="J1221" s="614"/>
      <c r="K1221" s="614"/>
      <c r="L1221" s="649"/>
      <c r="M1221" s="644"/>
      <c r="N1221" s="505" t="str">
        <f>二年级BMI</f>
        <v/>
      </c>
      <c r="O1221" s="499" t="str">
        <f>二年级BMI等级</f>
        <v/>
      </c>
      <c r="P1221" s="500" t="str">
        <f>二年级BMI得分</f>
        <v/>
      </c>
      <c r="Q1221" s="515" t="str">
        <f>二年级肺活量得分</f>
        <v/>
      </c>
      <c r="R1221" s="512" t="str">
        <f>二年级等级</f>
        <v/>
      </c>
      <c r="S1221" s="516" t="str">
        <f>二年级50米跑得分</f>
        <v/>
      </c>
      <c r="T1221" s="517" t="str">
        <f>二年级等级</f>
        <v/>
      </c>
      <c r="U1221" s="516" t="str">
        <f>二年级坐位体前屈得分</f>
        <v/>
      </c>
      <c r="V1221" s="517" t="str">
        <f>二年级等级</f>
        <v/>
      </c>
      <c r="W1221" s="516" t="str">
        <f>二年级一分钟跳绳得分</f>
        <v/>
      </c>
      <c r="X1221" s="517" t="str">
        <f>二年级等级</f>
        <v/>
      </c>
      <c r="Y1221" s="515"/>
      <c r="Z1221" s="518"/>
      <c r="AA1221" s="533"/>
      <c r="AB1221" s="515"/>
      <c r="AC1221" s="533" t="str">
        <f>二年级跳绳附加分</f>
        <v/>
      </c>
      <c r="AD1221" s="534" t="str">
        <f>二年级标准分</f>
        <v/>
      </c>
      <c r="AE1221" s="534" t="str">
        <f>二年级总分</f>
        <v/>
      </c>
      <c r="AF1221" s="517" t="str">
        <f>二年级等级</f>
        <v/>
      </c>
    </row>
    <row r="1222" spans="1:32">
      <c r="A1222" s="476">
        <v>218</v>
      </c>
      <c r="B1222" s="477">
        <v>30</v>
      </c>
      <c r="C1222" s="632"/>
      <c r="D1222" s="633"/>
      <c r="E1222" s="632"/>
      <c r="F1222" s="473"/>
      <c r="G1222" s="608"/>
      <c r="H1222" s="475"/>
      <c r="I1222" s="613"/>
      <c r="J1222" s="614"/>
      <c r="K1222" s="614"/>
      <c r="L1222" s="649"/>
      <c r="M1222" s="644"/>
      <c r="N1222" s="505" t="str">
        <f>二年级BMI</f>
        <v/>
      </c>
      <c r="O1222" s="499" t="str">
        <f>二年级BMI等级</f>
        <v/>
      </c>
      <c r="P1222" s="500" t="str">
        <f>二年级BMI得分</f>
        <v/>
      </c>
      <c r="Q1222" s="515" t="str">
        <f>二年级肺活量得分</f>
        <v/>
      </c>
      <c r="R1222" s="512" t="str">
        <f>二年级等级</f>
        <v/>
      </c>
      <c r="S1222" s="516" t="str">
        <f>二年级50米跑得分</f>
        <v/>
      </c>
      <c r="T1222" s="517" t="str">
        <f>二年级等级</f>
        <v/>
      </c>
      <c r="U1222" s="516" t="str">
        <f>二年级坐位体前屈得分</f>
        <v/>
      </c>
      <c r="V1222" s="517" t="str">
        <f>二年级等级</f>
        <v/>
      </c>
      <c r="W1222" s="516" t="str">
        <f>二年级一分钟跳绳得分</f>
        <v/>
      </c>
      <c r="X1222" s="517" t="str">
        <f>二年级等级</f>
        <v/>
      </c>
      <c r="Y1222" s="515"/>
      <c r="Z1222" s="518"/>
      <c r="AA1222" s="533"/>
      <c r="AB1222" s="515"/>
      <c r="AC1222" s="533" t="str">
        <f>二年级跳绳附加分</f>
        <v/>
      </c>
      <c r="AD1222" s="534" t="str">
        <f>二年级标准分</f>
        <v/>
      </c>
      <c r="AE1222" s="534" t="str">
        <f>二年级总分</f>
        <v/>
      </c>
      <c r="AF1222" s="517" t="str">
        <f>二年级等级</f>
        <v/>
      </c>
    </row>
    <row r="1223" spans="1:32">
      <c r="A1223" s="476">
        <v>218</v>
      </c>
      <c r="B1223" s="477">
        <v>31</v>
      </c>
      <c r="C1223" s="632"/>
      <c r="D1223" s="633"/>
      <c r="E1223" s="632"/>
      <c r="F1223" s="473"/>
      <c r="G1223" s="608"/>
      <c r="H1223" s="475"/>
      <c r="I1223" s="613"/>
      <c r="J1223" s="614"/>
      <c r="K1223" s="614"/>
      <c r="L1223" s="649"/>
      <c r="M1223" s="644"/>
      <c r="N1223" s="505" t="str">
        <f>二年级BMI</f>
        <v/>
      </c>
      <c r="O1223" s="499" t="str">
        <f>二年级BMI等级</f>
        <v/>
      </c>
      <c r="P1223" s="500" t="str">
        <f>二年级BMI得分</f>
        <v/>
      </c>
      <c r="Q1223" s="515" t="str">
        <f>二年级肺活量得分</f>
        <v/>
      </c>
      <c r="R1223" s="512" t="str">
        <f>二年级等级</f>
        <v/>
      </c>
      <c r="S1223" s="516" t="str">
        <f>二年级50米跑得分</f>
        <v/>
      </c>
      <c r="T1223" s="517" t="str">
        <f>二年级等级</f>
        <v/>
      </c>
      <c r="U1223" s="516" t="str">
        <f>二年级坐位体前屈得分</f>
        <v/>
      </c>
      <c r="V1223" s="517" t="str">
        <f>二年级等级</f>
        <v/>
      </c>
      <c r="W1223" s="516" t="str">
        <f>二年级一分钟跳绳得分</f>
        <v/>
      </c>
      <c r="X1223" s="517" t="str">
        <f>二年级等级</f>
        <v/>
      </c>
      <c r="Y1223" s="515"/>
      <c r="Z1223" s="518"/>
      <c r="AA1223" s="533"/>
      <c r="AB1223" s="515"/>
      <c r="AC1223" s="533" t="str">
        <f>二年级跳绳附加分</f>
        <v/>
      </c>
      <c r="AD1223" s="534" t="str">
        <f>二年级标准分</f>
        <v/>
      </c>
      <c r="AE1223" s="534" t="str">
        <f>二年级总分</f>
        <v/>
      </c>
      <c r="AF1223" s="517" t="str">
        <f>二年级等级</f>
        <v/>
      </c>
    </row>
    <row r="1224" spans="1:32">
      <c r="A1224" s="476">
        <v>218</v>
      </c>
      <c r="B1224" s="477">
        <v>32</v>
      </c>
      <c r="C1224" s="632"/>
      <c r="D1224" s="633"/>
      <c r="E1224" s="632"/>
      <c r="F1224" s="473"/>
      <c r="G1224" s="608"/>
      <c r="H1224" s="475"/>
      <c r="I1224" s="613"/>
      <c r="J1224" s="614"/>
      <c r="K1224" s="614"/>
      <c r="L1224" s="649"/>
      <c r="M1224" s="644"/>
      <c r="N1224" s="505" t="str">
        <f>二年级BMI</f>
        <v/>
      </c>
      <c r="O1224" s="499" t="str">
        <f>二年级BMI等级</f>
        <v/>
      </c>
      <c r="P1224" s="500" t="str">
        <f>二年级BMI得分</f>
        <v/>
      </c>
      <c r="Q1224" s="515" t="str">
        <f>二年级肺活量得分</f>
        <v/>
      </c>
      <c r="R1224" s="512" t="str">
        <f>二年级等级</f>
        <v/>
      </c>
      <c r="S1224" s="516" t="str">
        <f>二年级50米跑得分</f>
        <v/>
      </c>
      <c r="T1224" s="517" t="str">
        <f>二年级等级</f>
        <v/>
      </c>
      <c r="U1224" s="516" t="str">
        <f>二年级坐位体前屈得分</f>
        <v/>
      </c>
      <c r="V1224" s="517" t="str">
        <f>二年级等级</f>
        <v/>
      </c>
      <c r="W1224" s="516" t="str">
        <f>二年级一分钟跳绳得分</f>
        <v/>
      </c>
      <c r="X1224" s="517" t="str">
        <f>二年级等级</f>
        <v/>
      </c>
      <c r="Y1224" s="515"/>
      <c r="Z1224" s="518"/>
      <c r="AA1224" s="533"/>
      <c r="AB1224" s="515"/>
      <c r="AC1224" s="533" t="str">
        <f>二年级跳绳附加分</f>
        <v/>
      </c>
      <c r="AD1224" s="534" t="str">
        <f>二年级标准分</f>
        <v/>
      </c>
      <c r="AE1224" s="534" t="str">
        <f>二年级总分</f>
        <v/>
      </c>
      <c r="AF1224" s="517" t="str">
        <f>二年级等级</f>
        <v/>
      </c>
    </row>
    <row r="1225" spans="1:32">
      <c r="A1225" s="476">
        <v>218</v>
      </c>
      <c r="B1225" s="477">
        <v>33</v>
      </c>
      <c r="C1225" s="632"/>
      <c r="D1225" s="633"/>
      <c r="E1225" s="632"/>
      <c r="F1225" s="473"/>
      <c r="G1225" s="608"/>
      <c r="H1225" s="475"/>
      <c r="I1225" s="613"/>
      <c r="J1225" s="614"/>
      <c r="K1225" s="614"/>
      <c r="L1225" s="649"/>
      <c r="M1225" s="644"/>
      <c r="N1225" s="505" t="str">
        <f>二年级BMI</f>
        <v/>
      </c>
      <c r="O1225" s="499" t="str">
        <f>二年级BMI等级</f>
        <v/>
      </c>
      <c r="P1225" s="500" t="str">
        <f>二年级BMI得分</f>
        <v/>
      </c>
      <c r="Q1225" s="515" t="str">
        <f>二年级肺活量得分</f>
        <v/>
      </c>
      <c r="R1225" s="512" t="str">
        <f>二年级等级</f>
        <v/>
      </c>
      <c r="S1225" s="516" t="str">
        <f>二年级50米跑得分</f>
        <v/>
      </c>
      <c r="T1225" s="517" t="str">
        <f>二年级等级</f>
        <v/>
      </c>
      <c r="U1225" s="516" t="str">
        <f>二年级坐位体前屈得分</f>
        <v/>
      </c>
      <c r="V1225" s="517" t="str">
        <f>二年级等级</f>
        <v/>
      </c>
      <c r="W1225" s="516" t="str">
        <f>二年级一分钟跳绳得分</f>
        <v/>
      </c>
      <c r="X1225" s="517" t="str">
        <f>二年级等级</f>
        <v/>
      </c>
      <c r="Y1225" s="515"/>
      <c r="Z1225" s="518"/>
      <c r="AA1225" s="533"/>
      <c r="AB1225" s="515"/>
      <c r="AC1225" s="533" t="str">
        <f>二年级跳绳附加分</f>
        <v/>
      </c>
      <c r="AD1225" s="534" t="str">
        <f>二年级标准分</f>
        <v/>
      </c>
      <c r="AE1225" s="534" t="str">
        <f>二年级总分</f>
        <v/>
      </c>
      <c r="AF1225" s="517" t="str">
        <f>二年级等级</f>
        <v/>
      </c>
    </row>
    <row r="1226" spans="1:32">
      <c r="A1226" s="476">
        <v>218</v>
      </c>
      <c r="B1226" s="477">
        <v>34</v>
      </c>
      <c r="C1226" s="632"/>
      <c r="D1226" s="633"/>
      <c r="E1226" s="632"/>
      <c r="F1226" s="473"/>
      <c r="G1226" s="608"/>
      <c r="H1226" s="475"/>
      <c r="I1226" s="613"/>
      <c r="J1226" s="614"/>
      <c r="K1226" s="614"/>
      <c r="L1226" s="649"/>
      <c r="M1226" s="644"/>
      <c r="N1226" s="505" t="str">
        <f>二年级BMI</f>
        <v/>
      </c>
      <c r="O1226" s="499" t="str">
        <f>二年级BMI等级</f>
        <v/>
      </c>
      <c r="P1226" s="500" t="str">
        <f>二年级BMI得分</f>
        <v/>
      </c>
      <c r="Q1226" s="515" t="str">
        <f>二年级肺活量得分</f>
        <v/>
      </c>
      <c r="R1226" s="512" t="str">
        <f>二年级等级</f>
        <v/>
      </c>
      <c r="S1226" s="516" t="str">
        <f>二年级50米跑得分</f>
        <v/>
      </c>
      <c r="T1226" s="517" t="str">
        <f>二年级等级</f>
        <v/>
      </c>
      <c r="U1226" s="516" t="str">
        <f>二年级坐位体前屈得分</f>
        <v/>
      </c>
      <c r="V1226" s="517" t="str">
        <f>二年级等级</f>
        <v/>
      </c>
      <c r="W1226" s="516" t="str">
        <f>二年级一分钟跳绳得分</f>
        <v/>
      </c>
      <c r="X1226" s="517" t="str">
        <f>二年级等级</f>
        <v/>
      </c>
      <c r="Y1226" s="515"/>
      <c r="Z1226" s="518"/>
      <c r="AA1226" s="533"/>
      <c r="AB1226" s="515"/>
      <c r="AC1226" s="533" t="str">
        <f>二年级跳绳附加分</f>
        <v/>
      </c>
      <c r="AD1226" s="534" t="str">
        <f>二年级标准分</f>
        <v/>
      </c>
      <c r="AE1226" s="534" t="str">
        <f>二年级总分</f>
        <v/>
      </c>
      <c r="AF1226" s="517" t="str">
        <f>二年级等级</f>
        <v/>
      </c>
    </row>
    <row r="1227" spans="1:32">
      <c r="A1227" s="476">
        <v>218</v>
      </c>
      <c r="B1227" s="477">
        <v>35</v>
      </c>
      <c r="C1227" s="632"/>
      <c r="D1227" s="633"/>
      <c r="E1227" s="632"/>
      <c r="F1227" s="473"/>
      <c r="G1227" s="608"/>
      <c r="H1227" s="475"/>
      <c r="I1227" s="613"/>
      <c r="J1227" s="614"/>
      <c r="K1227" s="614"/>
      <c r="L1227" s="649"/>
      <c r="M1227" s="644"/>
      <c r="N1227" s="505" t="str">
        <f>二年级BMI</f>
        <v/>
      </c>
      <c r="O1227" s="499" t="str">
        <f>二年级BMI等级</f>
        <v/>
      </c>
      <c r="P1227" s="500" t="str">
        <f>二年级BMI得分</f>
        <v/>
      </c>
      <c r="Q1227" s="515" t="str">
        <f>二年级肺活量得分</f>
        <v/>
      </c>
      <c r="R1227" s="512" t="str">
        <f>二年级等级</f>
        <v/>
      </c>
      <c r="S1227" s="516" t="str">
        <f>二年级50米跑得分</f>
        <v/>
      </c>
      <c r="T1227" s="517" t="str">
        <f>二年级等级</f>
        <v/>
      </c>
      <c r="U1227" s="516" t="str">
        <f>二年级坐位体前屈得分</f>
        <v/>
      </c>
      <c r="V1227" s="517" t="str">
        <f>二年级等级</f>
        <v/>
      </c>
      <c r="W1227" s="516" t="str">
        <f>二年级一分钟跳绳得分</f>
        <v/>
      </c>
      <c r="X1227" s="517" t="str">
        <f>二年级等级</f>
        <v/>
      </c>
      <c r="Y1227" s="515"/>
      <c r="Z1227" s="518"/>
      <c r="AA1227" s="533"/>
      <c r="AB1227" s="515"/>
      <c r="AC1227" s="533" t="str">
        <f>二年级跳绳附加分</f>
        <v/>
      </c>
      <c r="AD1227" s="534" t="str">
        <f>二年级标准分</f>
        <v/>
      </c>
      <c r="AE1227" s="534" t="str">
        <f>二年级总分</f>
        <v/>
      </c>
      <c r="AF1227" s="517" t="str">
        <f>二年级等级</f>
        <v/>
      </c>
    </row>
    <row r="1228" spans="1:32">
      <c r="A1228" s="476">
        <v>218</v>
      </c>
      <c r="B1228" s="477">
        <v>36</v>
      </c>
      <c r="C1228" s="632"/>
      <c r="D1228" s="633"/>
      <c r="E1228" s="632"/>
      <c r="F1228" s="473"/>
      <c r="G1228" s="608"/>
      <c r="H1228" s="475"/>
      <c r="I1228" s="613"/>
      <c r="J1228" s="614"/>
      <c r="K1228" s="614"/>
      <c r="L1228" s="649"/>
      <c r="M1228" s="644"/>
      <c r="N1228" s="505" t="str">
        <f>二年级BMI</f>
        <v/>
      </c>
      <c r="O1228" s="499" t="str">
        <f>二年级BMI等级</f>
        <v/>
      </c>
      <c r="P1228" s="500" t="str">
        <f>二年级BMI得分</f>
        <v/>
      </c>
      <c r="Q1228" s="515" t="str">
        <f>二年级肺活量得分</f>
        <v/>
      </c>
      <c r="R1228" s="512" t="str">
        <f>二年级等级</f>
        <v/>
      </c>
      <c r="S1228" s="516" t="str">
        <f>二年级50米跑得分</f>
        <v/>
      </c>
      <c r="T1228" s="517" t="str">
        <f>二年级等级</f>
        <v/>
      </c>
      <c r="U1228" s="516" t="str">
        <f>二年级坐位体前屈得分</f>
        <v/>
      </c>
      <c r="V1228" s="517" t="str">
        <f>二年级等级</f>
        <v/>
      </c>
      <c r="W1228" s="516" t="str">
        <f>二年级一分钟跳绳得分</f>
        <v/>
      </c>
      <c r="X1228" s="517" t="str">
        <f>二年级等级</f>
        <v/>
      </c>
      <c r="Y1228" s="515"/>
      <c r="Z1228" s="518"/>
      <c r="AA1228" s="533"/>
      <c r="AB1228" s="515"/>
      <c r="AC1228" s="533" t="str">
        <f>二年级跳绳附加分</f>
        <v/>
      </c>
      <c r="AD1228" s="534" t="str">
        <f>二年级标准分</f>
        <v/>
      </c>
      <c r="AE1228" s="534" t="str">
        <f>二年级总分</f>
        <v/>
      </c>
      <c r="AF1228" s="517" t="str">
        <f>二年级等级</f>
        <v/>
      </c>
    </row>
    <row r="1229" spans="1:32">
      <c r="A1229" s="476">
        <v>218</v>
      </c>
      <c r="B1229" s="477">
        <v>37</v>
      </c>
      <c r="C1229" s="632"/>
      <c r="D1229" s="633"/>
      <c r="E1229" s="632"/>
      <c r="F1229" s="473"/>
      <c r="G1229" s="608"/>
      <c r="H1229" s="475"/>
      <c r="I1229" s="613"/>
      <c r="J1229" s="614"/>
      <c r="K1229" s="614"/>
      <c r="L1229" s="649"/>
      <c r="M1229" s="644"/>
      <c r="N1229" s="505" t="str">
        <f>二年级BMI</f>
        <v/>
      </c>
      <c r="O1229" s="499" t="str">
        <f>二年级BMI等级</f>
        <v/>
      </c>
      <c r="P1229" s="500" t="str">
        <f>二年级BMI得分</f>
        <v/>
      </c>
      <c r="Q1229" s="515" t="str">
        <f>二年级肺活量得分</f>
        <v/>
      </c>
      <c r="R1229" s="512" t="str">
        <f>二年级等级</f>
        <v/>
      </c>
      <c r="S1229" s="516" t="str">
        <f>二年级50米跑得分</f>
        <v/>
      </c>
      <c r="T1229" s="517" t="str">
        <f>二年级等级</f>
        <v/>
      </c>
      <c r="U1229" s="516" t="str">
        <f>二年级坐位体前屈得分</f>
        <v/>
      </c>
      <c r="V1229" s="517" t="str">
        <f>二年级等级</f>
        <v/>
      </c>
      <c r="W1229" s="516" t="str">
        <f>二年级一分钟跳绳得分</f>
        <v/>
      </c>
      <c r="X1229" s="517" t="str">
        <f>二年级等级</f>
        <v/>
      </c>
      <c r="Y1229" s="515"/>
      <c r="Z1229" s="518"/>
      <c r="AA1229" s="533"/>
      <c r="AB1229" s="515"/>
      <c r="AC1229" s="533" t="str">
        <f>二年级跳绳附加分</f>
        <v/>
      </c>
      <c r="AD1229" s="534" t="str">
        <f>二年级标准分</f>
        <v/>
      </c>
      <c r="AE1229" s="534" t="str">
        <f>二年级总分</f>
        <v/>
      </c>
      <c r="AF1229" s="517" t="str">
        <f>二年级等级</f>
        <v/>
      </c>
    </row>
    <row r="1230" spans="1:32">
      <c r="A1230" s="476">
        <v>218</v>
      </c>
      <c r="B1230" s="477">
        <v>38</v>
      </c>
      <c r="C1230" s="632"/>
      <c r="D1230" s="633"/>
      <c r="E1230" s="632"/>
      <c r="F1230" s="473"/>
      <c r="G1230" s="608"/>
      <c r="H1230" s="475"/>
      <c r="I1230" s="613"/>
      <c r="J1230" s="614"/>
      <c r="K1230" s="614"/>
      <c r="L1230" s="649"/>
      <c r="M1230" s="644"/>
      <c r="N1230" s="505" t="str">
        <f>二年级BMI</f>
        <v/>
      </c>
      <c r="O1230" s="499" t="str">
        <f>二年级BMI等级</f>
        <v/>
      </c>
      <c r="P1230" s="500" t="str">
        <f>二年级BMI得分</f>
        <v/>
      </c>
      <c r="Q1230" s="515" t="str">
        <f>二年级肺活量得分</f>
        <v/>
      </c>
      <c r="R1230" s="512" t="str">
        <f>二年级等级</f>
        <v/>
      </c>
      <c r="S1230" s="516" t="str">
        <f>二年级50米跑得分</f>
        <v/>
      </c>
      <c r="T1230" s="517" t="str">
        <f>二年级等级</f>
        <v/>
      </c>
      <c r="U1230" s="516" t="str">
        <f>二年级坐位体前屈得分</f>
        <v/>
      </c>
      <c r="V1230" s="517" t="str">
        <f>二年级等级</f>
        <v/>
      </c>
      <c r="W1230" s="516" t="str">
        <f>二年级一分钟跳绳得分</f>
        <v/>
      </c>
      <c r="X1230" s="517" t="str">
        <f>二年级等级</f>
        <v/>
      </c>
      <c r="Y1230" s="515"/>
      <c r="Z1230" s="518"/>
      <c r="AA1230" s="533"/>
      <c r="AB1230" s="515"/>
      <c r="AC1230" s="533" t="str">
        <f>二年级跳绳附加分</f>
        <v/>
      </c>
      <c r="AD1230" s="534" t="str">
        <f>二年级标准分</f>
        <v/>
      </c>
      <c r="AE1230" s="534" t="str">
        <f>二年级总分</f>
        <v/>
      </c>
      <c r="AF1230" s="517" t="str">
        <f>二年级等级</f>
        <v/>
      </c>
    </row>
    <row r="1231" spans="1:32">
      <c r="A1231" s="476">
        <v>218</v>
      </c>
      <c r="B1231" s="477">
        <v>39</v>
      </c>
      <c r="C1231" s="632"/>
      <c r="D1231" s="633"/>
      <c r="E1231" s="632"/>
      <c r="F1231" s="473"/>
      <c r="G1231" s="608"/>
      <c r="H1231" s="475"/>
      <c r="I1231" s="613"/>
      <c r="J1231" s="614"/>
      <c r="K1231" s="614"/>
      <c r="L1231" s="649"/>
      <c r="M1231" s="644"/>
      <c r="N1231" s="505" t="str">
        <f>二年级BMI</f>
        <v/>
      </c>
      <c r="O1231" s="499" t="str">
        <f>二年级BMI等级</f>
        <v/>
      </c>
      <c r="P1231" s="500" t="str">
        <f>二年级BMI得分</f>
        <v/>
      </c>
      <c r="Q1231" s="515" t="str">
        <f>二年级肺活量得分</f>
        <v/>
      </c>
      <c r="R1231" s="512" t="str">
        <f>二年级等级</f>
        <v/>
      </c>
      <c r="S1231" s="516" t="str">
        <f>二年级50米跑得分</f>
        <v/>
      </c>
      <c r="T1231" s="517" t="str">
        <f>二年级等级</f>
        <v/>
      </c>
      <c r="U1231" s="516" t="str">
        <f>二年级坐位体前屈得分</f>
        <v/>
      </c>
      <c r="V1231" s="517" t="str">
        <f>二年级等级</f>
        <v/>
      </c>
      <c r="W1231" s="516" t="str">
        <f>二年级一分钟跳绳得分</f>
        <v/>
      </c>
      <c r="X1231" s="517" t="str">
        <f>二年级等级</f>
        <v/>
      </c>
      <c r="Y1231" s="515"/>
      <c r="Z1231" s="518"/>
      <c r="AA1231" s="533"/>
      <c r="AB1231" s="515"/>
      <c r="AC1231" s="533" t="str">
        <f>二年级跳绳附加分</f>
        <v/>
      </c>
      <c r="AD1231" s="534" t="str">
        <f>二年级标准分</f>
        <v/>
      </c>
      <c r="AE1231" s="534" t="str">
        <f>二年级总分</f>
        <v/>
      </c>
      <c r="AF1231" s="517" t="str">
        <f>二年级等级</f>
        <v/>
      </c>
    </row>
    <row r="1232" spans="1:32">
      <c r="A1232" s="476">
        <v>218</v>
      </c>
      <c r="B1232" s="477">
        <v>40</v>
      </c>
      <c r="C1232" s="632"/>
      <c r="D1232" s="633"/>
      <c r="E1232" s="632"/>
      <c r="F1232" s="473"/>
      <c r="G1232" s="608"/>
      <c r="H1232" s="475"/>
      <c r="I1232" s="613"/>
      <c r="J1232" s="614"/>
      <c r="K1232" s="614"/>
      <c r="L1232" s="649"/>
      <c r="M1232" s="644"/>
      <c r="N1232" s="505" t="str">
        <f>二年级BMI</f>
        <v/>
      </c>
      <c r="O1232" s="499" t="str">
        <f>二年级BMI等级</f>
        <v/>
      </c>
      <c r="P1232" s="500" t="str">
        <f>二年级BMI得分</f>
        <v/>
      </c>
      <c r="Q1232" s="515" t="str">
        <f>二年级肺活量得分</f>
        <v/>
      </c>
      <c r="R1232" s="512" t="str">
        <f>二年级等级</f>
        <v/>
      </c>
      <c r="S1232" s="516" t="str">
        <f>二年级50米跑得分</f>
        <v/>
      </c>
      <c r="T1232" s="517" t="str">
        <f>二年级等级</f>
        <v/>
      </c>
      <c r="U1232" s="516" t="str">
        <f>二年级坐位体前屈得分</f>
        <v/>
      </c>
      <c r="V1232" s="517" t="str">
        <f>二年级等级</f>
        <v/>
      </c>
      <c r="W1232" s="516" t="str">
        <f>二年级一分钟跳绳得分</f>
        <v/>
      </c>
      <c r="X1232" s="517" t="str">
        <f>二年级等级</f>
        <v/>
      </c>
      <c r="Y1232" s="515"/>
      <c r="Z1232" s="518"/>
      <c r="AA1232" s="533"/>
      <c r="AB1232" s="515"/>
      <c r="AC1232" s="533" t="str">
        <f>二年级跳绳附加分</f>
        <v/>
      </c>
      <c r="AD1232" s="534" t="str">
        <f>二年级标准分</f>
        <v/>
      </c>
      <c r="AE1232" s="534" t="str">
        <f>二年级总分</f>
        <v/>
      </c>
      <c r="AF1232" s="517" t="str">
        <f>二年级等级</f>
        <v/>
      </c>
    </row>
    <row r="1233" spans="1:32">
      <c r="A1233" s="476">
        <v>218</v>
      </c>
      <c r="B1233" s="477">
        <v>41</v>
      </c>
      <c r="C1233" s="632"/>
      <c r="D1233" s="633"/>
      <c r="E1233" s="632"/>
      <c r="F1233" s="473"/>
      <c r="G1233" s="608"/>
      <c r="H1233" s="475"/>
      <c r="I1233" s="613"/>
      <c r="J1233" s="614"/>
      <c r="K1233" s="614"/>
      <c r="L1233" s="649"/>
      <c r="M1233" s="644"/>
      <c r="N1233" s="505" t="str">
        <f>二年级BMI</f>
        <v/>
      </c>
      <c r="O1233" s="499" t="str">
        <f>二年级BMI等级</f>
        <v/>
      </c>
      <c r="P1233" s="500" t="str">
        <f>二年级BMI得分</f>
        <v/>
      </c>
      <c r="Q1233" s="515" t="str">
        <f>二年级肺活量得分</f>
        <v/>
      </c>
      <c r="R1233" s="512" t="str">
        <f>二年级等级</f>
        <v/>
      </c>
      <c r="S1233" s="516" t="str">
        <f>二年级50米跑得分</f>
        <v/>
      </c>
      <c r="T1233" s="517" t="str">
        <f>二年级等级</f>
        <v/>
      </c>
      <c r="U1233" s="516" t="str">
        <f>二年级坐位体前屈得分</f>
        <v/>
      </c>
      <c r="V1233" s="517" t="str">
        <f>二年级等级</f>
        <v/>
      </c>
      <c r="W1233" s="516" t="str">
        <f>二年级一分钟跳绳得分</f>
        <v/>
      </c>
      <c r="X1233" s="517" t="str">
        <f>二年级等级</f>
        <v/>
      </c>
      <c r="Y1233" s="515"/>
      <c r="Z1233" s="518"/>
      <c r="AA1233" s="533"/>
      <c r="AB1233" s="515"/>
      <c r="AC1233" s="533" t="str">
        <f>二年级跳绳附加分</f>
        <v/>
      </c>
      <c r="AD1233" s="534" t="str">
        <f>二年级标准分</f>
        <v/>
      </c>
      <c r="AE1233" s="534" t="str">
        <f>二年级总分</f>
        <v/>
      </c>
      <c r="AF1233" s="517" t="str">
        <f>二年级等级</f>
        <v/>
      </c>
    </row>
    <row r="1234" spans="1:32">
      <c r="A1234" s="476">
        <v>218</v>
      </c>
      <c r="B1234" s="477">
        <v>42</v>
      </c>
      <c r="C1234" s="632"/>
      <c r="D1234" s="633"/>
      <c r="E1234" s="632"/>
      <c r="F1234" s="473"/>
      <c r="G1234" s="608"/>
      <c r="H1234" s="475"/>
      <c r="I1234" s="613"/>
      <c r="J1234" s="614"/>
      <c r="K1234" s="614"/>
      <c r="L1234" s="649"/>
      <c r="M1234" s="644"/>
      <c r="N1234" s="505" t="str">
        <f>二年级BMI</f>
        <v/>
      </c>
      <c r="O1234" s="499" t="str">
        <f>二年级BMI等级</f>
        <v/>
      </c>
      <c r="P1234" s="500" t="str">
        <f>二年级BMI得分</f>
        <v/>
      </c>
      <c r="Q1234" s="515" t="str">
        <f>二年级肺活量得分</f>
        <v/>
      </c>
      <c r="R1234" s="512" t="str">
        <f>二年级等级</f>
        <v/>
      </c>
      <c r="S1234" s="516" t="str">
        <f>二年级50米跑得分</f>
        <v/>
      </c>
      <c r="T1234" s="517" t="str">
        <f>二年级等级</f>
        <v/>
      </c>
      <c r="U1234" s="516" t="str">
        <f>二年级坐位体前屈得分</f>
        <v/>
      </c>
      <c r="V1234" s="517" t="str">
        <f>二年级等级</f>
        <v/>
      </c>
      <c r="W1234" s="516" t="str">
        <f>二年级一分钟跳绳得分</f>
        <v/>
      </c>
      <c r="X1234" s="517" t="str">
        <f>二年级等级</f>
        <v/>
      </c>
      <c r="Y1234" s="515"/>
      <c r="Z1234" s="518"/>
      <c r="AA1234" s="533"/>
      <c r="AB1234" s="515"/>
      <c r="AC1234" s="533" t="str">
        <f>二年级跳绳附加分</f>
        <v/>
      </c>
      <c r="AD1234" s="534" t="str">
        <f>二年级标准分</f>
        <v/>
      </c>
      <c r="AE1234" s="534" t="str">
        <f>二年级总分</f>
        <v/>
      </c>
      <c r="AF1234" s="517" t="str">
        <f>二年级等级</f>
        <v/>
      </c>
    </row>
    <row r="1235" spans="1:32">
      <c r="A1235" s="476">
        <v>218</v>
      </c>
      <c r="B1235" s="477">
        <v>43</v>
      </c>
      <c r="C1235" s="632"/>
      <c r="D1235" s="633"/>
      <c r="E1235" s="632"/>
      <c r="F1235" s="625"/>
      <c r="G1235" s="608"/>
      <c r="H1235" s="475"/>
      <c r="I1235" s="613"/>
      <c r="J1235" s="614"/>
      <c r="K1235" s="614"/>
      <c r="L1235" s="649"/>
      <c r="M1235" s="644"/>
      <c r="N1235" s="505" t="str">
        <f>二年级BMI</f>
        <v/>
      </c>
      <c r="O1235" s="499" t="str">
        <f>二年级BMI等级</f>
        <v/>
      </c>
      <c r="P1235" s="500" t="str">
        <f>二年级BMI得分</f>
        <v/>
      </c>
      <c r="Q1235" s="515" t="str">
        <f>二年级肺活量得分</f>
        <v/>
      </c>
      <c r="R1235" s="512" t="str">
        <f>二年级等级</f>
        <v/>
      </c>
      <c r="S1235" s="516" t="str">
        <f>二年级50米跑得分</f>
        <v/>
      </c>
      <c r="T1235" s="517" t="str">
        <f>二年级等级</f>
        <v/>
      </c>
      <c r="U1235" s="516" t="str">
        <f>二年级坐位体前屈得分</f>
        <v/>
      </c>
      <c r="V1235" s="517" t="str">
        <f>二年级等级</f>
        <v/>
      </c>
      <c r="W1235" s="516" t="str">
        <f>二年级一分钟跳绳得分</f>
        <v/>
      </c>
      <c r="X1235" s="517" t="str">
        <f>二年级等级</f>
        <v/>
      </c>
      <c r="Y1235" s="515"/>
      <c r="Z1235" s="518"/>
      <c r="AA1235" s="533"/>
      <c r="AB1235" s="515"/>
      <c r="AC1235" s="533" t="str">
        <f>二年级跳绳附加分</f>
        <v/>
      </c>
      <c r="AD1235" s="534" t="str">
        <f>二年级标准分</f>
        <v/>
      </c>
      <c r="AE1235" s="534" t="str">
        <f>二年级总分</f>
        <v/>
      </c>
      <c r="AF1235" s="517" t="str">
        <f>二年级等级</f>
        <v/>
      </c>
    </row>
    <row r="1236" spans="1:32">
      <c r="A1236" s="476">
        <v>218</v>
      </c>
      <c r="B1236" s="477">
        <v>44</v>
      </c>
      <c r="C1236" s="632"/>
      <c r="D1236" s="633"/>
      <c r="E1236" s="632"/>
      <c r="F1236" s="625"/>
      <c r="G1236" s="608"/>
      <c r="H1236" s="475"/>
      <c r="I1236" s="613"/>
      <c r="J1236" s="614"/>
      <c r="K1236" s="614"/>
      <c r="L1236" s="649"/>
      <c r="M1236" s="644"/>
      <c r="N1236" s="505" t="str">
        <f>二年级BMI</f>
        <v/>
      </c>
      <c r="O1236" s="499" t="str">
        <f>二年级BMI等级</f>
        <v/>
      </c>
      <c r="P1236" s="500" t="str">
        <f>二年级BMI得分</f>
        <v/>
      </c>
      <c r="Q1236" s="515" t="str">
        <f>二年级肺活量得分</f>
        <v/>
      </c>
      <c r="R1236" s="512" t="str">
        <f>二年级等级</f>
        <v/>
      </c>
      <c r="S1236" s="516" t="str">
        <f>二年级50米跑得分</f>
        <v/>
      </c>
      <c r="T1236" s="517" t="str">
        <f>二年级等级</f>
        <v/>
      </c>
      <c r="U1236" s="516" t="str">
        <f>二年级坐位体前屈得分</f>
        <v/>
      </c>
      <c r="V1236" s="517" t="str">
        <f>二年级等级</f>
        <v/>
      </c>
      <c r="W1236" s="516" t="str">
        <f>二年级一分钟跳绳得分</f>
        <v/>
      </c>
      <c r="X1236" s="517" t="str">
        <f>二年级等级</f>
        <v/>
      </c>
      <c r="Y1236" s="515"/>
      <c r="Z1236" s="518"/>
      <c r="AA1236" s="533"/>
      <c r="AB1236" s="515"/>
      <c r="AC1236" s="533" t="str">
        <f>二年级跳绳附加分</f>
        <v/>
      </c>
      <c r="AD1236" s="534" t="str">
        <f>二年级标准分</f>
        <v/>
      </c>
      <c r="AE1236" s="534" t="str">
        <f>二年级总分</f>
        <v/>
      </c>
      <c r="AF1236" s="517" t="str">
        <f>二年级等级</f>
        <v/>
      </c>
    </row>
    <row r="1237" spans="1:32">
      <c r="A1237" s="476">
        <v>218</v>
      </c>
      <c r="B1237" s="477">
        <v>45</v>
      </c>
      <c r="C1237" s="632"/>
      <c r="D1237" s="633"/>
      <c r="E1237" s="632"/>
      <c r="F1237" s="625"/>
      <c r="G1237" s="608"/>
      <c r="H1237" s="475"/>
      <c r="I1237" s="613"/>
      <c r="J1237" s="614"/>
      <c r="K1237" s="614"/>
      <c r="L1237" s="649"/>
      <c r="M1237" s="644"/>
      <c r="N1237" s="505" t="str">
        <f>二年级BMI</f>
        <v/>
      </c>
      <c r="O1237" s="499" t="str">
        <f>二年级BMI等级</f>
        <v/>
      </c>
      <c r="P1237" s="500" t="str">
        <f>二年级BMI得分</f>
        <v/>
      </c>
      <c r="Q1237" s="515" t="str">
        <f>二年级肺活量得分</f>
        <v/>
      </c>
      <c r="R1237" s="512" t="str">
        <f>二年级等级</f>
        <v/>
      </c>
      <c r="S1237" s="516" t="str">
        <f>二年级50米跑得分</f>
        <v/>
      </c>
      <c r="T1237" s="517" t="str">
        <f>二年级等级</f>
        <v/>
      </c>
      <c r="U1237" s="516" t="str">
        <f>二年级坐位体前屈得分</f>
        <v/>
      </c>
      <c r="V1237" s="517" t="str">
        <f>二年级等级</f>
        <v/>
      </c>
      <c r="W1237" s="516" t="str">
        <f>二年级一分钟跳绳得分</f>
        <v/>
      </c>
      <c r="X1237" s="517" t="str">
        <f>二年级等级</f>
        <v/>
      </c>
      <c r="Y1237" s="515"/>
      <c r="Z1237" s="518"/>
      <c r="AA1237" s="533"/>
      <c r="AB1237" s="515"/>
      <c r="AC1237" s="533" t="str">
        <f>二年级跳绳附加分</f>
        <v/>
      </c>
      <c r="AD1237" s="534" t="str">
        <f>二年级标准分</f>
        <v/>
      </c>
      <c r="AE1237" s="534" t="str">
        <f>二年级总分</f>
        <v/>
      </c>
      <c r="AF1237" s="517" t="str">
        <f>二年级等级</f>
        <v/>
      </c>
    </row>
    <row r="1238" spans="1:32">
      <c r="A1238" s="476">
        <v>218</v>
      </c>
      <c r="B1238" s="477">
        <v>46</v>
      </c>
      <c r="C1238" s="632"/>
      <c r="D1238" s="633"/>
      <c r="E1238" s="632"/>
      <c r="F1238" s="625"/>
      <c r="G1238" s="608"/>
      <c r="H1238" s="475"/>
      <c r="I1238" s="613"/>
      <c r="J1238" s="614"/>
      <c r="K1238" s="614"/>
      <c r="L1238" s="649"/>
      <c r="M1238" s="644"/>
      <c r="N1238" s="505" t="str">
        <f>二年级BMI</f>
        <v/>
      </c>
      <c r="O1238" s="499" t="str">
        <f>二年级BMI等级</f>
        <v/>
      </c>
      <c r="P1238" s="500" t="str">
        <f>二年级BMI得分</f>
        <v/>
      </c>
      <c r="Q1238" s="515" t="str">
        <f>二年级肺活量得分</f>
        <v/>
      </c>
      <c r="R1238" s="512" t="str">
        <f>二年级等级</f>
        <v/>
      </c>
      <c r="S1238" s="516" t="str">
        <f>二年级50米跑得分</f>
        <v/>
      </c>
      <c r="T1238" s="517" t="str">
        <f>二年级等级</f>
        <v/>
      </c>
      <c r="U1238" s="516" t="str">
        <f>二年级坐位体前屈得分</f>
        <v/>
      </c>
      <c r="V1238" s="517" t="str">
        <f>二年级等级</f>
        <v/>
      </c>
      <c r="W1238" s="516" t="str">
        <f>二年级一分钟跳绳得分</f>
        <v/>
      </c>
      <c r="X1238" s="517" t="str">
        <f>二年级等级</f>
        <v/>
      </c>
      <c r="Y1238" s="515"/>
      <c r="Z1238" s="518"/>
      <c r="AA1238" s="533"/>
      <c r="AB1238" s="515"/>
      <c r="AC1238" s="533" t="str">
        <f>二年级跳绳附加分</f>
        <v/>
      </c>
      <c r="AD1238" s="534" t="str">
        <f>二年级标准分</f>
        <v/>
      </c>
      <c r="AE1238" s="534" t="str">
        <f>二年级总分</f>
        <v/>
      </c>
      <c r="AF1238" s="517" t="str">
        <f>二年级等级</f>
        <v/>
      </c>
    </row>
    <row r="1239" spans="1:32">
      <c r="A1239" s="476">
        <v>218</v>
      </c>
      <c r="B1239" s="477">
        <v>47</v>
      </c>
      <c r="C1239" s="632"/>
      <c r="D1239" s="633"/>
      <c r="E1239" s="632"/>
      <c r="F1239" s="625"/>
      <c r="G1239" s="608"/>
      <c r="H1239" s="475"/>
      <c r="I1239" s="613"/>
      <c r="J1239" s="614"/>
      <c r="K1239" s="614"/>
      <c r="L1239" s="649"/>
      <c r="M1239" s="644"/>
      <c r="N1239" s="505" t="str">
        <f>二年级BMI</f>
        <v/>
      </c>
      <c r="O1239" s="499" t="str">
        <f>二年级BMI等级</f>
        <v/>
      </c>
      <c r="P1239" s="500" t="str">
        <f>二年级BMI得分</f>
        <v/>
      </c>
      <c r="Q1239" s="515" t="str">
        <f>二年级肺活量得分</f>
        <v/>
      </c>
      <c r="R1239" s="512" t="str">
        <f>二年级等级</f>
        <v/>
      </c>
      <c r="S1239" s="516" t="str">
        <f>二年级50米跑得分</f>
        <v/>
      </c>
      <c r="T1239" s="517" t="str">
        <f>二年级等级</f>
        <v/>
      </c>
      <c r="U1239" s="516" t="str">
        <f>二年级坐位体前屈得分</f>
        <v/>
      </c>
      <c r="V1239" s="517" t="str">
        <f>二年级等级</f>
        <v/>
      </c>
      <c r="W1239" s="516" t="str">
        <f>二年级一分钟跳绳得分</f>
        <v/>
      </c>
      <c r="X1239" s="517" t="str">
        <f>二年级等级</f>
        <v/>
      </c>
      <c r="Y1239" s="515"/>
      <c r="Z1239" s="518"/>
      <c r="AA1239" s="533"/>
      <c r="AB1239" s="515"/>
      <c r="AC1239" s="533" t="str">
        <f>二年级跳绳附加分</f>
        <v/>
      </c>
      <c r="AD1239" s="534" t="str">
        <f>二年级标准分</f>
        <v/>
      </c>
      <c r="AE1239" s="534" t="str">
        <f>二年级总分</f>
        <v/>
      </c>
      <c r="AF1239" s="517" t="str">
        <f>二年级等级</f>
        <v/>
      </c>
    </row>
    <row r="1240" spans="1:32">
      <c r="A1240" s="476">
        <v>218</v>
      </c>
      <c r="B1240" s="477">
        <v>48</v>
      </c>
      <c r="C1240" s="632"/>
      <c r="D1240" s="633"/>
      <c r="E1240" s="632"/>
      <c r="F1240" s="625"/>
      <c r="G1240" s="608"/>
      <c r="H1240" s="475"/>
      <c r="I1240" s="613"/>
      <c r="J1240" s="614"/>
      <c r="K1240" s="614"/>
      <c r="L1240" s="649"/>
      <c r="M1240" s="644"/>
      <c r="N1240" s="505" t="str">
        <f>二年级BMI</f>
        <v/>
      </c>
      <c r="O1240" s="499" t="str">
        <f>二年级BMI等级</f>
        <v/>
      </c>
      <c r="P1240" s="500" t="str">
        <f>二年级BMI得分</f>
        <v/>
      </c>
      <c r="Q1240" s="515" t="str">
        <f>二年级肺活量得分</f>
        <v/>
      </c>
      <c r="R1240" s="512" t="str">
        <f>二年级等级</f>
        <v/>
      </c>
      <c r="S1240" s="516" t="str">
        <f>二年级50米跑得分</f>
        <v/>
      </c>
      <c r="T1240" s="517" t="str">
        <f>二年级等级</f>
        <v/>
      </c>
      <c r="U1240" s="516" t="str">
        <f>二年级坐位体前屈得分</f>
        <v/>
      </c>
      <c r="V1240" s="517" t="str">
        <f>二年级等级</f>
        <v/>
      </c>
      <c r="W1240" s="516" t="str">
        <f>二年级一分钟跳绳得分</f>
        <v/>
      </c>
      <c r="X1240" s="517" t="str">
        <f>二年级等级</f>
        <v/>
      </c>
      <c r="Y1240" s="515"/>
      <c r="Z1240" s="518"/>
      <c r="AA1240" s="533"/>
      <c r="AB1240" s="515"/>
      <c r="AC1240" s="533" t="str">
        <f>二年级跳绳附加分</f>
        <v/>
      </c>
      <c r="AD1240" s="534" t="str">
        <f>二年级标准分</f>
        <v/>
      </c>
      <c r="AE1240" s="534" t="str">
        <f>二年级总分</f>
        <v/>
      </c>
      <c r="AF1240" s="517" t="str">
        <f>二年级等级</f>
        <v/>
      </c>
    </row>
    <row r="1241" spans="1:32">
      <c r="A1241" s="476">
        <v>218</v>
      </c>
      <c r="B1241" s="477">
        <v>49</v>
      </c>
      <c r="C1241" s="632"/>
      <c r="D1241" s="633"/>
      <c r="E1241" s="632"/>
      <c r="F1241" s="625"/>
      <c r="G1241" s="608"/>
      <c r="H1241" s="475"/>
      <c r="I1241" s="613"/>
      <c r="J1241" s="614"/>
      <c r="K1241" s="614"/>
      <c r="L1241" s="649"/>
      <c r="M1241" s="644"/>
      <c r="N1241" s="505" t="str">
        <f>二年级BMI</f>
        <v/>
      </c>
      <c r="O1241" s="499" t="str">
        <f>二年级BMI等级</f>
        <v/>
      </c>
      <c r="P1241" s="500" t="str">
        <f>二年级BMI得分</f>
        <v/>
      </c>
      <c r="Q1241" s="515" t="str">
        <f>二年级肺活量得分</f>
        <v/>
      </c>
      <c r="R1241" s="512" t="str">
        <f>二年级等级</f>
        <v/>
      </c>
      <c r="S1241" s="516" t="str">
        <f>二年级50米跑得分</f>
        <v/>
      </c>
      <c r="T1241" s="517" t="str">
        <f>二年级等级</f>
        <v/>
      </c>
      <c r="U1241" s="516" t="str">
        <f>二年级坐位体前屈得分</f>
        <v/>
      </c>
      <c r="V1241" s="517" t="str">
        <f>二年级等级</f>
        <v/>
      </c>
      <c r="W1241" s="516" t="str">
        <f>二年级一分钟跳绳得分</f>
        <v/>
      </c>
      <c r="X1241" s="517" t="str">
        <f>二年级等级</f>
        <v/>
      </c>
      <c r="Y1241" s="515"/>
      <c r="Z1241" s="518"/>
      <c r="AA1241" s="533"/>
      <c r="AB1241" s="515"/>
      <c r="AC1241" s="533" t="str">
        <f>二年级跳绳附加分</f>
        <v/>
      </c>
      <c r="AD1241" s="534" t="str">
        <f>二年级标准分</f>
        <v/>
      </c>
      <c r="AE1241" s="534" t="str">
        <f>二年级总分</f>
        <v/>
      </c>
      <c r="AF1241" s="517" t="str">
        <f>二年级等级</f>
        <v/>
      </c>
    </row>
    <row r="1242" spans="1:32">
      <c r="A1242" s="476">
        <v>218</v>
      </c>
      <c r="B1242" s="477">
        <v>50</v>
      </c>
      <c r="C1242" s="632"/>
      <c r="D1242" s="633"/>
      <c r="E1242" s="632"/>
      <c r="F1242" s="625"/>
      <c r="G1242" s="608"/>
      <c r="H1242" s="475"/>
      <c r="I1242" s="613"/>
      <c r="J1242" s="614"/>
      <c r="K1242" s="614"/>
      <c r="L1242" s="649"/>
      <c r="M1242" s="644"/>
      <c r="N1242" s="505" t="str">
        <f>二年级BMI</f>
        <v/>
      </c>
      <c r="O1242" s="499" t="str">
        <f>二年级BMI等级</f>
        <v/>
      </c>
      <c r="P1242" s="500" t="str">
        <f>二年级BMI得分</f>
        <v/>
      </c>
      <c r="Q1242" s="515" t="str">
        <f>二年级肺活量得分</f>
        <v/>
      </c>
      <c r="R1242" s="512" t="str">
        <f>二年级等级</f>
        <v/>
      </c>
      <c r="S1242" s="516" t="str">
        <f>二年级50米跑得分</f>
        <v/>
      </c>
      <c r="T1242" s="517" t="str">
        <f>二年级等级</f>
        <v/>
      </c>
      <c r="U1242" s="516" t="str">
        <f>二年级坐位体前屈得分</f>
        <v/>
      </c>
      <c r="V1242" s="517" t="str">
        <f>二年级等级</f>
        <v/>
      </c>
      <c r="W1242" s="516" t="str">
        <f>二年级一分钟跳绳得分</f>
        <v/>
      </c>
      <c r="X1242" s="517" t="str">
        <f>二年级等级</f>
        <v/>
      </c>
      <c r="Y1242" s="515"/>
      <c r="Z1242" s="518"/>
      <c r="AA1242" s="533"/>
      <c r="AB1242" s="515"/>
      <c r="AC1242" s="533" t="str">
        <f>二年级跳绳附加分</f>
        <v/>
      </c>
      <c r="AD1242" s="534" t="str">
        <f>二年级标准分</f>
        <v/>
      </c>
      <c r="AE1242" s="534" t="str">
        <f>二年级总分</f>
        <v/>
      </c>
      <c r="AF1242" s="517" t="str">
        <f>二年级等级</f>
        <v/>
      </c>
    </row>
    <row r="1243" spans="1:32">
      <c r="A1243" s="476">
        <v>218</v>
      </c>
      <c r="B1243" s="477">
        <v>51</v>
      </c>
      <c r="C1243" s="632"/>
      <c r="D1243" s="633"/>
      <c r="E1243" s="632"/>
      <c r="F1243" s="473"/>
      <c r="G1243" s="608"/>
      <c r="H1243" s="475"/>
      <c r="I1243" s="613"/>
      <c r="J1243" s="614"/>
      <c r="K1243" s="614"/>
      <c r="L1243" s="649"/>
      <c r="M1243" s="644"/>
      <c r="N1243" s="505" t="str">
        <f>二年级BMI</f>
        <v/>
      </c>
      <c r="O1243" s="499" t="str">
        <f>二年级BMI等级</f>
        <v/>
      </c>
      <c r="P1243" s="500" t="str">
        <f>二年级BMI得分</f>
        <v/>
      </c>
      <c r="Q1243" s="515" t="str">
        <f>二年级肺活量得分</f>
        <v/>
      </c>
      <c r="R1243" s="512" t="str">
        <f>二年级等级</f>
        <v/>
      </c>
      <c r="S1243" s="516" t="str">
        <f>二年级50米跑得分</f>
        <v/>
      </c>
      <c r="T1243" s="517" t="str">
        <f>二年级等级</f>
        <v/>
      </c>
      <c r="U1243" s="516" t="str">
        <f>二年级坐位体前屈得分</f>
        <v/>
      </c>
      <c r="V1243" s="517" t="str">
        <f>二年级等级</f>
        <v/>
      </c>
      <c r="W1243" s="516" t="str">
        <f>二年级一分钟跳绳得分</f>
        <v/>
      </c>
      <c r="X1243" s="517" t="str">
        <f>二年级等级</f>
        <v/>
      </c>
      <c r="Y1243" s="515"/>
      <c r="Z1243" s="518"/>
      <c r="AA1243" s="533"/>
      <c r="AB1243" s="515"/>
      <c r="AC1243" s="533" t="str">
        <f>二年级跳绳附加分</f>
        <v/>
      </c>
      <c r="AD1243" s="534" t="str">
        <f>二年级标准分</f>
        <v/>
      </c>
      <c r="AE1243" s="534" t="str">
        <f>二年级总分</f>
        <v/>
      </c>
      <c r="AF1243" s="517" t="str">
        <f>二年级等级</f>
        <v/>
      </c>
    </row>
    <row r="1244" spans="1:32">
      <c r="A1244" s="476">
        <v>218</v>
      </c>
      <c r="B1244" s="477">
        <v>52</v>
      </c>
      <c r="C1244" s="632"/>
      <c r="D1244" s="633"/>
      <c r="E1244" s="632"/>
      <c r="F1244" s="473"/>
      <c r="G1244" s="608"/>
      <c r="H1244" s="475"/>
      <c r="I1244" s="613"/>
      <c r="J1244" s="614"/>
      <c r="K1244" s="614"/>
      <c r="L1244" s="649"/>
      <c r="M1244" s="644"/>
      <c r="N1244" s="505" t="str">
        <f>二年级BMI</f>
        <v/>
      </c>
      <c r="O1244" s="499" t="str">
        <f>二年级BMI等级</f>
        <v/>
      </c>
      <c r="P1244" s="500" t="str">
        <f>二年级BMI得分</f>
        <v/>
      </c>
      <c r="Q1244" s="515" t="str">
        <f>二年级肺活量得分</f>
        <v/>
      </c>
      <c r="R1244" s="512" t="str">
        <f>二年级等级</f>
        <v/>
      </c>
      <c r="S1244" s="516" t="str">
        <f>二年级50米跑得分</f>
        <v/>
      </c>
      <c r="T1244" s="517" t="str">
        <f>二年级等级</f>
        <v/>
      </c>
      <c r="U1244" s="516" t="str">
        <f>二年级坐位体前屈得分</f>
        <v/>
      </c>
      <c r="V1244" s="517" t="str">
        <f>二年级等级</f>
        <v/>
      </c>
      <c r="W1244" s="516" t="str">
        <f>二年级一分钟跳绳得分</f>
        <v/>
      </c>
      <c r="X1244" s="517" t="str">
        <f>二年级等级</f>
        <v/>
      </c>
      <c r="Y1244" s="515"/>
      <c r="Z1244" s="518"/>
      <c r="AA1244" s="533"/>
      <c r="AB1244" s="515"/>
      <c r="AC1244" s="533" t="str">
        <f>二年级跳绳附加分</f>
        <v/>
      </c>
      <c r="AD1244" s="534" t="str">
        <f>二年级标准分</f>
        <v/>
      </c>
      <c r="AE1244" s="534" t="str">
        <f>二年级总分</f>
        <v/>
      </c>
      <c r="AF1244" s="517" t="str">
        <f>二年级等级</f>
        <v/>
      </c>
    </row>
    <row r="1245" spans="1:32">
      <c r="A1245" s="476">
        <v>218</v>
      </c>
      <c r="B1245" s="477">
        <v>53</v>
      </c>
      <c r="C1245" s="632"/>
      <c r="D1245" s="633"/>
      <c r="E1245" s="632"/>
      <c r="F1245" s="473"/>
      <c r="G1245" s="608"/>
      <c r="H1245" s="475"/>
      <c r="I1245" s="613"/>
      <c r="J1245" s="614"/>
      <c r="K1245" s="614"/>
      <c r="L1245" s="649"/>
      <c r="M1245" s="644"/>
      <c r="N1245" s="505" t="str">
        <f>二年级BMI</f>
        <v/>
      </c>
      <c r="O1245" s="499" t="str">
        <f>二年级BMI等级</f>
        <v/>
      </c>
      <c r="P1245" s="500" t="str">
        <f>二年级BMI得分</f>
        <v/>
      </c>
      <c r="Q1245" s="515" t="str">
        <f>二年级肺活量得分</f>
        <v/>
      </c>
      <c r="R1245" s="512" t="str">
        <f>二年级等级</f>
        <v/>
      </c>
      <c r="S1245" s="516" t="str">
        <f>二年级50米跑得分</f>
        <v/>
      </c>
      <c r="T1245" s="517" t="str">
        <f>二年级等级</f>
        <v/>
      </c>
      <c r="U1245" s="516" t="str">
        <f>二年级坐位体前屈得分</f>
        <v/>
      </c>
      <c r="V1245" s="517" t="str">
        <f>二年级等级</f>
        <v/>
      </c>
      <c r="W1245" s="516" t="str">
        <f>二年级一分钟跳绳得分</f>
        <v/>
      </c>
      <c r="X1245" s="517" t="str">
        <f>二年级等级</f>
        <v/>
      </c>
      <c r="Y1245" s="515"/>
      <c r="Z1245" s="518"/>
      <c r="AA1245" s="533"/>
      <c r="AB1245" s="515"/>
      <c r="AC1245" s="533" t="str">
        <f>二年级跳绳附加分</f>
        <v/>
      </c>
      <c r="AD1245" s="534" t="str">
        <f>二年级标准分</f>
        <v/>
      </c>
      <c r="AE1245" s="534" t="str">
        <f>二年级总分</f>
        <v/>
      </c>
      <c r="AF1245" s="517" t="str">
        <f>二年级等级</f>
        <v/>
      </c>
    </row>
    <row r="1246" spans="1:32">
      <c r="A1246" s="476">
        <v>218</v>
      </c>
      <c r="B1246" s="477">
        <v>54</v>
      </c>
      <c r="C1246" s="632"/>
      <c r="D1246" s="633"/>
      <c r="E1246" s="632"/>
      <c r="F1246" s="473"/>
      <c r="G1246" s="608"/>
      <c r="H1246" s="475"/>
      <c r="I1246" s="613"/>
      <c r="J1246" s="614"/>
      <c r="K1246" s="614"/>
      <c r="L1246" s="649"/>
      <c r="M1246" s="644"/>
      <c r="N1246" s="505" t="str">
        <f>二年级BMI</f>
        <v/>
      </c>
      <c r="O1246" s="499" t="str">
        <f>二年级BMI等级</f>
        <v/>
      </c>
      <c r="P1246" s="500" t="str">
        <f>二年级BMI得分</f>
        <v/>
      </c>
      <c r="Q1246" s="515" t="str">
        <f>二年级肺活量得分</f>
        <v/>
      </c>
      <c r="R1246" s="512" t="str">
        <f>二年级等级</f>
        <v/>
      </c>
      <c r="S1246" s="516" t="str">
        <f>二年级50米跑得分</f>
        <v/>
      </c>
      <c r="T1246" s="517" t="str">
        <f>二年级等级</f>
        <v/>
      </c>
      <c r="U1246" s="516" t="str">
        <f>二年级坐位体前屈得分</f>
        <v/>
      </c>
      <c r="V1246" s="517" t="str">
        <f>二年级等级</f>
        <v/>
      </c>
      <c r="W1246" s="516" t="str">
        <f>二年级一分钟跳绳得分</f>
        <v/>
      </c>
      <c r="X1246" s="517" t="str">
        <f>二年级等级</f>
        <v/>
      </c>
      <c r="Y1246" s="515"/>
      <c r="Z1246" s="518"/>
      <c r="AA1246" s="533"/>
      <c r="AB1246" s="515"/>
      <c r="AC1246" s="533" t="str">
        <f>二年级跳绳附加分</f>
        <v/>
      </c>
      <c r="AD1246" s="534" t="str">
        <f>二年级标准分</f>
        <v/>
      </c>
      <c r="AE1246" s="534" t="str">
        <f>二年级总分</f>
        <v/>
      </c>
      <c r="AF1246" s="517" t="str">
        <f>二年级等级</f>
        <v/>
      </c>
    </row>
    <row r="1247" spans="1:32">
      <c r="A1247" s="476">
        <v>218</v>
      </c>
      <c r="B1247" s="477">
        <v>55</v>
      </c>
      <c r="C1247" s="632"/>
      <c r="D1247" s="633"/>
      <c r="E1247" s="632"/>
      <c r="F1247" s="473"/>
      <c r="G1247" s="608"/>
      <c r="H1247" s="475"/>
      <c r="I1247" s="613"/>
      <c r="J1247" s="614"/>
      <c r="K1247" s="614"/>
      <c r="L1247" s="649"/>
      <c r="M1247" s="644"/>
      <c r="N1247" s="505" t="str">
        <f>二年级BMI</f>
        <v/>
      </c>
      <c r="O1247" s="499" t="str">
        <f>二年级BMI等级</f>
        <v/>
      </c>
      <c r="P1247" s="500" t="str">
        <f>二年级BMI得分</f>
        <v/>
      </c>
      <c r="Q1247" s="515" t="str">
        <f>二年级肺活量得分</f>
        <v/>
      </c>
      <c r="R1247" s="512" t="str">
        <f>二年级等级</f>
        <v/>
      </c>
      <c r="S1247" s="516" t="str">
        <f>二年级50米跑得分</f>
        <v/>
      </c>
      <c r="T1247" s="517" t="str">
        <f>二年级等级</f>
        <v/>
      </c>
      <c r="U1247" s="516" t="str">
        <f>二年级坐位体前屈得分</f>
        <v/>
      </c>
      <c r="V1247" s="517" t="str">
        <f>二年级等级</f>
        <v/>
      </c>
      <c r="W1247" s="516" t="str">
        <f>二年级一分钟跳绳得分</f>
        <v/>
      </c>
      <c r="X1247" s="517" t="str">
        <f>二年级等级</f>
        <v/>
      </c>
      <c r="Y1247" s="515"/>
      <c r="Z1247" s="518"/>
      <c r="AA1247" s="533"/>
      <c r="AB1247" s="515"/>
      <c r="AC1247" s="533" t="str">
        <f>二年级跳绳附加分</f>
        <v/>
      </c>
      <c r="AD1247" s="534" t="str">
        <f>二年级标准分</f>
        <v/>
      </c>
      <c r="AE1247" s="534" t="str">
        <f>二年级总分</f>
        <v/>
      </c>
      <c r="AF1247" s="517" t="str">
        <f>二年级等级</f>
        <v/>
      </c>
    </row>
    <row r="1248" spans="1:32">
      <c r="A1248" s="476">
        <v>218</v>
      </c>
      <c r="B1248" s="477">
        <v>56</v>
      </c>
      <c r="C1248" s="632"/>
      <c r="D1248" s="633"/>
      <c r="E1248" s="632"/>
      <c r="F1248" s="473"/>
      <c r="G1248" s="608"/>
      <c r="H1248" s="475"/>
      <c r="I1248" s="613"/>
      <c r="J1248" s="614"/>
      <c r="K1248" s="614"/>
      <c r="L1248" s="649"/>
      <c r="M1248" s="644"/>
      <c r="N1248" s="505" t="str">
        <f>二年级BMI</f>
        <v/>
      </c>
      <c r="O1248" s="499" t="str">
        <f>二年级BMI等级</f>
        <v/>
      </c>
      <c r="P1248" s="500" t="str">
        <f>二年级BMI得分</f>
        <v/>
      </c>
      <c r="Q1248" s="515" t="str">
        <f>二年级肺活量得分</f>
        <v/>
      </c>
      <c r="R1248" s="512" t="str">
        <f>二年级等级</f>
        <v/>
      </c>
      <c r="S1248" s="516" t="str">
        <f>二年级50米跑得分</f>
        <v/>
      </c>
      <c r="T1248" s="517" t="str">
        <f>二年级等级</f>
        <v/>
      </c>
      <c r="U1248" s="516" t="str">
        <f>二年级坐位体前屈得分</f>
        <v/>
      </c>
      <c r="V1248" s="517" t="str">
        <f>二年级等级</f>
        <v/>
      </c>
      <c r="W1248" s="516" t="str">
        <f>二年级一分钟跳绳得分</f>
        <v/>
      </c>
      <c r="X1248" s="517" t="str">
        <f>二年级等级</f>
        <v/>
      </c>
      <c r="Y1248" s="515"/>
      <c r="Z1248" s="518"/>
      <c r="AA1248" s="533"/>
      <c r="AB1248" s="515"/>
      <c r="AC1248" s="533" t="str">
        <f>二年级跳绳附加分</f>
        <v/>
      </c>
      <c r="AD1248" s="534" t="str">
        <f>二年级标准分</f>
        <v/>
      </c>
      <c r="AE1248" s="534" t="str">
        <f>二年级总分</f>
        <v/>
      </c>
      <c r="AF1248" s="517" t="str">
        <f>二年级等级</f>
        <v/>
      </c>
    </row>
    <row r="1249" spans="1:32">
      <c r="A1249" s="476">
        <v>218</v>
      </c>
      <c r="B1249" s="477">
        <v>57</v>
      </c>
      <c r="C1249" s="632"/>
      <c r="D1249" s="633"/>
      <c r="E1249" s="632"/>
      <c r="F1249" s="473"/>
      <c r="G1249" s="608"/>
      <c r="H1249" s="475"/>
      <c r="I1249" s="613"/>
      <c r="J1249" s="614"/>
      <c r="K1249" s="614"/>
      <c r="L1249" s="649"/>
      <c r="M1249" s="644"/>
      <c r="N1249" s="505" t="str">
        <f>二年级BMI</f>
        <v/>
      </c>
      <c r="O1249" s="499" t="str">
        <f>二年级BMI等级</f>
        <v/>
      </c>
      <c r="P1249" s="500" t="str">
        <f>二年级BMI得分</f>
        <v/>
      </c>
      <c r="Q1249" s="515" t="str">
        <f>二年级肺活量得分</f>
        <v/>
      </c>
      <c r="R1249" s="512" t="str">
        <f>二年级等级</f>
        <v/>
      </c>
      <c r="S1249" s="516" t="str">
        <f>二年级50米跑得分</f>
        <v/>
      </c>
      <c r="T1249" s="517" t="str">
        <f>二年级等级</f>
        <v/>
      </c>
      <c r="U1249" s="516" t="str">
        <f>二年级坐位体前屈得分</f>
        <v/>
      </c>
      <c r="V1249" s="517" t="str">
        <f>二年级等级</f>
        <v/>
      </c>
      <c r="W1249" s="516" t="str">
        <f>二年级一分钟跳绳得分</f>
        <v/>
      </c>
      <c r="X1249" s="517" t="str">
        <f>二年级等级</f>
        <v/>
      </c>
      <c r="Y1249" s="515"/>
      <c r="Z1249" s="518"/>
      <c r="AA1249" s="533"/>
      <c r="AB1249" s="515"/>
      <c r="AC1249" s="533" t="str">
        <f>二年级跳绳附加分</f>
        <v/>
      </c>
      <c r="AD1249" s="534" t="str">
        <f>二年级标准分</f>
        <v/>
      </c>
      <c r="AE1249" s="534" t="str">
        <f>二年级总分</f>
        <v/>
      </c>
      <c r="AF1249" s="517" t="str">
        <f>二年级等级</f>
        <v/>
      </c>
    </row>
    <row r="1250" spans="1:32">
      <c r="A1250" s="476">
        <v>218</v>
      </c>
      <c r="B1250" s="477">
        <v>58</v>
      </c>
      <c r="C1250" s="632"/>
      <c r="D1250" s="633"/>
      <c r="E1250" s="632"/>
      <c r="F1250" s="473"/>
      <c r="G1250" s="608"/>
      <c r="H1250" s="475"/>
      <c r="I1250" s="613"/>
      <c r="J1250" s="614"/>
      <c r="K1250" s="614"/>
      <c r="L1250" s="649"/>
      <c r="M1250" s="644"/>
      <c r="N1250" s="505" t="str">
        <f>二年级BMI</f>
        <v/>
      </c>
      <c r="O1250" s="499" t="str">
        <f>二年级BMI等级</f>
        <v/>
      </c>
      <c r="P1250" s="500" t="str">
        <f>二年级BMI得分</f>
        <v/>
      </c>
      <c r="Q1250" s="515" t="str">
        <f>二年级肺活量得分</f>
        <v/>
      </c>
      <c r="R1250" s="512" t="str">
        <f>二年级等级</f>
        <v/>
      </c>
      <c r="S1250" s="516" t="str">
        <f>二年级50米跑得分</f>
        <v/>
      </c>
      <c r="T1250" s="517" t="str">
        <f>二年级等级</f>
        <v/>
      </c>
      <c r="U1250" s="516" t="str">
        <f>二年级坐位体前屈得分</f>
        <v/>
      </c>
      <c r="V1250" s="517" t="str">
        <f>二年级等级</f>
        <v/>
      </c>
      <c r="W1250" s="516" t="str">
        <f>二年级一分钟跳绳得分</f>
        <v/>
      </c>
      <c r="X1250" s="517" t="str">
        <f>二年级等级</f>
        <v/>
      </c>
      <c r="Y1250" s="515"/>
      <c r="Z1250" s="518"/>
      <c r="AA1250" s="533"/>
      <c r="AB1250" s="515"/>
      <c r="AC1250" s="533" t="str">
        <f>二年级跳绳附加分</f>
        <v/>
      </c>
      <c r="AD1250" s="534" t="str">
        <f>二年级标准分</f>
        <v/>
      </c>
      <c r="AE1250" s="534" t="str">
        <f>二年级总分</f>
        <v/>
      </c>
      <c r="AF1250" s="517" t="str">
        <f>二年级等级</f>
        <v/>
      </c>
    </row>
    <row r="1251" spans="1:32">
      <c r="A1251" s="476">
        <v>218</v>
      </c>
      <c r="B1251" s="477">
        <v>59</v>
      </c>
      <c r="C1251" s="632"/>
      <c r="D1251" s="633"/>
      <c r="E1251" s="632"/>
      <c r="F1251" s="473"/>
      <c r="G1251" s="608"/>
      <c r="H1251" s="475"/>
      <c r="I1251" s="613"/>
      <c r="J1251" s="614"/>
      <c r="K1251" s="614"/>
      <c r="L1251" s="649"/>
      <c r="M1251" s="644"/>
      <c r="N1251" s="505" t="str">
        <f>二年级BMI</f>
        <v/>
      </c>
      <c r="O1251" s="499" t="str">
        <f>二年级BMI等级</f>
        <v/>
      </c>
      <c r="P1251" s="500" t="str">
        <f>二年级BMI得分</f>
        <v/>
      </c>
      <c r="Q1251" s="515" t="str">
        <f>二年级肺活量得分</f>
        <v/>
      </c>
      <c r="R1251" s="512" t="str">
        <f>二年级等级</f>
        <v/>
      </c>
      <c r="S1251" s="516" t="str">
        <f>二年级50米跑得分</f>
        <v/>
      </c>
      <c r="T1251" s="517" t="str">
        <f>二年级等级</f>
        <v/>
      </c>
      <c r="U1251" s="516" t="str">
        <f>二年级坐位体前屈得分</f>
        <v/>
      </c>
      <c r="V1251" s="517" t="str">
        <f>二年级等级</f>
        <v/>
      </c>
      <c r="W1251" s="516" t="str">
        <f>二年级一分钟跳绳得分</f>
        <v/>
      </c>
      <c r="X1251" s="517" t="str">
        <f>二年级等级</f>
        <v/>
      </c>
      <c r="Y1251" s="515"/>
      <c r="Z1251" s="518"/>
      <c r="AA1251" s="533"/>
      <c r="AB1251" s="515"/>
      <c r="AC1251" s="533" t="str">
        <f>二年级跳绳附加分</f>
        <v/>
      </c>
      <c r="AD1251" s="534" t="str">
        <f>二年级标准分</f>
        <v/>
      </c>
      <c r="AE1251" s="534" t="str">
        <f>二年级总分</f>
        <v/>
      </c>
      <c r="AF1251" s="517" t="str">
        <f>二年级等级</f>
        <v/>
      </c>
    </row>
    <row r="1252" spans="1:32">
      <c r="A1252" s="476">
        <v>218</v>
      </c>
      <c r="B1252" s="477">
        <v>60</v>
      </c>
      <c r="C1252" s="632"/>
      <c r="D1252" s="633"/>
      <c r="E1252" s="632"/>
      <c r="F1252" s="473"/>
      <c r="G1252" s="608"/>
      <c r="H1252" s="475"/>
      <c r="I1252" s="613"/>
      <c r="J1252" s="614"/>
      <c r="K1252" s="614"/>
      <c r="L1252" s="649"/>
      <c r="M1252" s="644"/>
      <c r="N1252" s="505" t="str">
        <f>二年级BMI</f>
        <v/>
      </c>
      <c r="O1252" s="499" t="str">
        <f>二年级BMI等级</f>
        <v/>
      </c>
      <c r="P1252" s="500" t="str">
        <f>二年级BMI得分</f>
        <v/>
      </c>
      <c r="Q1252" s="515" t="str">
        <f>二年级肺活量得分</f>
        <v/>
      </c>
      <c r="R1252" s="512" t="str">
        <f>二年级等级</f>
        <v/>
      </c>
      <c r="S1252" s="516" t="str">
        <f>二年级50米跑得分</f>
        <v/>
      </c>
      <c r="T1252" s="517" t="str">
        <f>二年级等级</f>
        <v/>
      </c>
      <c r="U1252" s="516" t="str">
        <f>二年级坐位体前屈得分</f>
        <v/>
      </c>
      <c r="V1252" s="517" t="str">
        <f>二年级等级</f>
        <v/>
      </c>
      <c r="W1252" s="516" t="str">
        <f>二年级一分钟跳绳得分</f>
        <v/>
      </c>
      <c r="X1252" s="517" t="str">
        <f>二年级等级</f>
        <v/>
      </c>
      <c r="Y1252" s="515"/>
      <c r="Z1252" s="518"/>
      <c r="AA1252" s="533"/>
      <c r="AB1252" s="515"/>
      <c r="AC1252" s="533" t="str">
        <f>二年级跳绳附加分</f>
        <v/>
      </c>
      <c r="AD1252" s="534" t="str">
        <f>二年级标准分</f>
        <v/>
      </c>
      <c r="AE1252" s="534" t="str">
        <f>二年级总分</f>
        <v/>
      </c>
      <c r="AF1252" s="517" t="str">
        <f>二年级等级</f>
        <v/>
      </c>
    </row>
    <row r="1253" spans="1:32">
      <c r="A1253" s="476">
        <v>218</v>
      </c>
      <c r="B1253" s="477">
        <v>61</v>
      </c>
      <c r="C1253" s="632"/>
      <c r="D1253" s="633"/>
      <c r="E1253" s="632"/>
      <c r="F1253" s="473"/>
      <c r="G1253" s="608"/>
      <c r="H1253" s="475"/>
      <c r="I1253" s="613"/>
      <c r="J1253" s="614"/>
      <c r="K1253" s="614"/>
      <c r="L1253" s="649"/>
      <c r="M1253" s="644"/>
      <c r="N1253" s="505" t="str">
        <f>二年级BMI</f>
        <v/>
      </c>
      <c r="O1253" s="499" t="str">
        <f>二年级BMI等级</f>
        <v/>
      </c>
      <c r="P1253" s="500" t="str">
        <f>二年级BMI得分</f>
        <v/>
      </c>
      <c r="Q1253" s="515" t="str">
        <f>二年级肺活量得分</f>
        <v/>
      </c>
      <c r="R1253" s="512" t="str">
        <f>二年级等级</f>
        <v/>
      </c>
      <c r="S1253" s="516" t="str">
        <f>二年级50米跑得分</f>
        <v/>
      </c>
      <c r="T1253" s="517" t="str">
        <f>二年级等级</f>
        <v/>
      </c>
      <c r="U1253" s="516" t="str">
        <f>二年级坐位体前屈得分</f>
        <v/>
      </c>
      <c r="V1253" s="517" t="str">
        <f>二年级等级</f>
        <v/>
      </c>
      <c r="W1253" s="516" t="str">
        <f>二年级一分钟跳绳得分</f>
        <v/>
      </c>
      <c r="X1253" s="517" t="str">
        <f>二年级等级</f>
        <v/>
      </c>
      <c r="Y1253" s="515"/>
      <c r="Z1253" s="518"/>
      <c r="AA1253" s="533"/>
      <c r="AB1253" s="515"/>
      <c r="AC1253" s="533" t="str">
        <f>二年级跳绳附加分</f>
        <v/>
      </c>
      <c r="AD1253" s="534" t="str">
        <f>二年级标准分</f>
        <v/>
      </c>
      <c r="AE1253" s="534" t="str">
        <f>二年级总分</f>
        <v/>
      </c>
      <c r="AF1253" s="517" t="str">
        <f>二年级等级</f>
        <v/>
      </c>
    </row>
    <row r="1254" spans="1:32">
      <c r="A1254" s="476">
        <v>218</v>
      </c>
      <c r="B1254" s="477">
        <v>62</v>
      </c>
      <c r="C1254" s="632"/>
      <c r="D1254" s="633"/>
      <c r="E1254" s="632"/>
      <c r="F1254" s="473"/>
      <c r="G1254" s="608"/>
      <c r="H1254" s="475"/>
      <c r="I1254" s="613"/>
      <c r="J1254" s="614"/>
      <c r="K1254" s="614"/>
      <c r="L1254" s="649"/>
      <c r="M1254" s="644"/>
      <c r="N1254" s="505" t="str">
        <f>二年级BMI</f>
        <v/>
      </c>
      <c r="O1254" s="499" t="str">
        <f>二年级BMI等级</f>
        <v/>
      </c>
      <c r="P1254" s="500" t="str">
        <f>二年级BMI得分</f>
        <v/>
      </c>
      <c r="Q1254" s="515" t="str">
        <f>二年级肺活量得分</f>
        <v/>
      </c>
      <c r="R1254" s="512" t="str">
        <f>二年级等级</f>
        <v/>
      </c>
      <c r="S1254" s="516" t="str">
        <f>二年级50米跑得分</f>
        <v/>
      </c>
      <c r="T1254" s="517" t="str">
        <f>二年级等级</f>
        <v/>
      </c>
      <c r="U1254" s="516" t="str">
        <f>二年级坐位体前屈得分</f>
        <v/>
      </c>
      <c r="V1254" s="517" t="str">
        <f>二年级等级</f>
        <v/>
      </c>
      <c r="W1254" s="516" t="str">
        <f>二年级一分钟跳绳得分</f>
        <v/>
      </c>
      <c r="X1254" s="517" t="str">
        <f>二年级等级</f>
        <v/>
      </c>
      <c r="Y1254" s="515"/>
      <c r="Z1254" s="518"/>
      <c r="AA1254" s="533"/>
      <c r="AB1254" s="515"/>
      <c r="AC1254" s="533" t="str">
        <f>二年级跳绳附加分</f>
        <v/>
      </c>
      <c r="AD1254" s="534" t="str">
        <f>二年级标准分</f>
        <v/>
      </c>
      <c r="AE1254" s="534" t="str">
        <f>二年级总分</f>
        <v/>
      </c>
      <c r="AF1254" s="517" t="str">
        <f>二年级等级</f>
        <v/>
      </c>
    </row>
    <row r="1255" spans="1:32">
      <c r="A1255" s="476">
        <v>218</v>
      </c>
      <c r="B1255" s="477">
        <v>63</v>
      </c>
      <c r="C1255" s="632"/>
      <c r="D1255" s="633"/>
      <c r="E1255" s="632"/>
      <c r="F1255" s="473"/>
      <c r="G1255" s="608"/>
      <c r="H1255" s="475"/>
      <c r="I1255" s="613"/>
      <c r="J1255" s="614"/>
      <c r="K1255" s="614"/>
      <c r="L1255" s="649"/>
      <c r="M1255" s="644"/>
      <c r="N1255" s="505" t="str">
        <f>二年级BMI</f>
        <v/>
      </c>
      <c r="O1255" s="499" t="str">
        <f>二年级BMI等级</f>
        <v/>
      </c>
      <c r="P1255" s="500" t="str">
        <f>二年级BMI得分</f>
        <v/>
      </c>
      <c r="Q1255" s="515" t="str">
        <f>二年级肺活量得分</f>
        <v/>
      </c>
      <c r="R1255" s="512" t="str">
        <f>二年级等级</f>
        <v/>
      </c>
      <c r="S1255" s="516" t="str">
        <f>二年级50米跑得分</f>
        <v/>
      </c>
      <c r="T1255" s="517" t="str">
        <f>二年级等级</f>
        <v/>
      </c>
      <c r="U1255" s="516" t="str">
        <f>二年级坐位体前屈得分</f>
        <v/>
      </c>
      <c r="V1255" s="517" t="str">
        <f>二年级等级</f>
        <v/>
      </c>
      <c r="W1255" s="516" t="str">
        <f>二年级一分钟跳绳得分</f>
        <v/>
      </c>
      <c r="X1255" s="517" t="str">
        <f>二年级等级</f>
        <v/>
      </c>
      <c r="Y1255" s="515"/>
      <c r="Z1255" s="518"/>
      <c r="AA1255" s="533"/>
      <c r="AB1255" s="515"/>
      <c r="AC1255" s="533" t="str">
        <f>二年级跳绳附加分</f>
        <v/>
      </c>
      <c r="AD1255" s="534" t="str">
        <f>二年级标准分</f>
        <v/>
      </c>
      <c r="AE1255" s="534" t="str">
        <f>二年级总分</f>
        <v/>
      </c>
      <c r="AF1255" s="517" t="str">
        <f>二年级等级</f>
        <v/>
      </c>
    </row>
    <row r="1256" spans="1:32">
      <c r="A1256" s="476">
        <v>218</v>
      </c>
      <c r="B1256" s="477">
        <v>64</v>
      </c>
      <c r="C1256" s="632"/>
      <c r="D1256" s="633"/>
      <c r="E1256" s="632"/>
      <c r="F1256" s="473"/>
      <c r="G1256" s="608"/>
      <c r="H1256" s="475"/>
      <c r="I1256" s="613"/>
      <c r="J1256" s="614"/>
      <c r="K1256" s="614"/>
      <c r="L1256" s="649"/>
      <c r="M1256" s="644"/>
      <c r="N1256" s="505" t="str">
        <f>二年级BMI</f>
        <v/>
      </c>
      <c r="O1256" s="499" t="str">
        <f>二年级BMI等级</f>
        <v/>
      </c>
      <c r="P1256" s="500" t="str">
        <f>二年级BMI得分</f>
        <v/>
      </c>
      <c r="Q1256" s="515" t="str">
        <f>二年级肺活量得分</f>
        <v/>
      </c>
      <c r="R1256" s="512" t="str">
        <f>二年级等级</f>
        <v/>
      </c>
      <c r="S1256" s="516" t="str">
        <f>二年级50米跑得分</f>
        <v/>
      </c>
      <c r="T1256" s="517" t="str">
        <f>二年级等级</f>
        <v/>
      </c>
      <c r="U1256" s="516" t="str">
        <f>二年级坐位体前屈得分</f>
        <v/>
      </c>
      <c r="V1256" s="517" t="str">
        <f>二年级等级</f>
        <v/>
      </c>
      <c r="W1256" s="516" t="str">
        <f>二年级一分钟跳绳得分</f>
        <v/>
      </c>
      <c r="X1256" s="517" t="str">
        <f>二年级等级</f>
        <v/>
      </c>
      <c r="Y1256" s="515"/>
      <c r="Z1256" s="518"/>
      <c r="AA1256" s="533"/>
      <c r="AB1256" s="515"/>
      <c r="AC1256" s="533" t="str">
        <f>二年级跳绳附加分</f>
        <v/>
      </c>
      <c r="AD1256" s="534" t="str">
        <f>二年级标准分</f>
        <v/>
      </c>
      <c r="AE1256" s="534" t="str">
        <f>二年级总分</f>
        <v/>
      </c>
      <c r="AF1256" s="517" t="str">
        <f>二年级等级</f>
        <v/>
      </c>
    </row>
    <row r="1257" spans="1:32">
      <c r="A1257" s="476">
        <v>218</v>
      </c>
      <c r="B1257" s="477">
        <v>65</v>
      </c>
      <c r="C1257" s="632"/>
      <c r="D1257" s="633"/>
      <c r="E1257" s="632"/>
      <c r="F1257" s="473"/>
      <c r="G1257" s="608"/>
      <c r="H1257" s="475"/>
      <c r="I1257" s="613"/>
      <c r="J1257" s="614"/>
      <c r="K1257" s="614"/>
      <c r="L1257" s="649"/>
      <c r="M1257" s="644"/>
      <c r="N1257" s="505" t="str">
        <f>二年级BMI</f>
        <v/>
      </c>
      <c r="O1257" s="499" t="str">
        <f>二年级BMI等级</f>
        <v/>
      </c>
      <c r="P1257" s="500" t="str">
        <f>二年级BMI得分</f>
        <v/>
      </c>
      <c r="Q1257" s="515" t="str">
        <f>二年级肺活量得分</f>
        <v/>
      </c>
      <c r="R1257" s="512" t="str">
        <f>二年级等级</f>
        <v/>
      </c>
      <c r="S1257" s="516" t="str">
        <f>二年级50米跑得分</f>
        <v/>
      </c>
      <c r="T1257" s="517" t="str">
        <f>二年级等级</f>
        <v/>
      </c>
      <c r="U1257" s="516" t="str">
        <f>二年级坐位体前屈得分</f>
        <v/>
      </c>
      <c r="V1257" s="517" t="str">
        <f>二年级等级</f>
        <v/>
      </c>
      <c r="W1257" s="516" t="str">
        <f>二年级一分钟跳绳得分</f>
        <v/>
      </c>
      <c r="X1257" s="517" t="str">
        <f>二年级等级</f>
        <v/>
      </c>
      <c r="Y1257" s="515"/>
      <c r="Z1257" s="518"/>
      <c r="AA1257" s="533"/>
      <c r="AB1257" s="515"/>
      <c r="AC1257" s="533" t="str">
        <f>二年级跳绳附加分</f>
        <v/>
      </c>
      <c r="AD1257" s="534" t="str">
        <f>二年级标准分</f>
        <v/>
      </c>
      <c r="AE1257" s="534" t="str">
        <f>二年级总分</f>
        <v/>
      </c>
      <c r="AF1257" s="517" t="str">
        <f>二年级等级</f>
        <v/>
      </c>
    </row>
    <row r="1258" spans="1:32">
      <c r="A1258" s="476">
        <v>218</v>
      </c>
      <c r="B1258" s="477">
        <v>66</v>
      </c>
      <c r="C1258" s="632"/>
      <c r="D1258" s="633"/>
      <c r="E1258" s="632"/>
      <c r="F1258" s="473"/>
      <c r="G1258" s="608"/>
      <c r="H1258" s="475"/>
      <c r="I1258" s="613"/>
      <c r="J1258" s="614"/>
      <c r="K1258" s="614"/>
      <c r="L1258" s="649"/>
      <c r="M1258" s="644"/>
      <c r="N1258" s="505" t="str">
        <f>二年级BMI</f>
        <v/>
      </c>
      <c r="O1258" s="499" t="str">
        <f>二年级BMI等级</f>
        <v/>
      </c>
      <c r="P1258" s="500" t="str">
        <f>二年级BMI得分</f>
        <v/>
      </c>
      <c r="Q1258" s="515" t="str">
        <f>二年级肺活量得分</f>
        <v/>
      </c>
      <c r="R1258" s="512" t="str">
        <f>二年级等级</f>
        <v/>
      </c>
      <c r="S1258" s="516" t="str">
        <f>二年级50米跑得分</f>
        <v/>
      </c>
      <c r="T1258" s="517" t="str">
        <f>二年级等级</f>
        <v/>
      </c>
      <c r="U1258" s="516" t="str">
        <f>二年级坐位体前屈得分</f>
        <v/>
      </c>
      <c r="V1258" s="517" t="str">
        <f>二年级等级</f>
        <v/>
      </c>
      <c r="W1258" s="516" t="str">
        <f>二年级一分钟跳绳得分</f>
        <v/>
      </c>
      <c r="X1258" s="517" t="str">
        <f>二年级等级</f>
        <v/>
      </c>
      <c r="Y1258" s="515"/>
      <c r="Z1258" s="518"/>
      <c r="AA1258" s="533"/>
      <c r="AB1258" s="515"/>
      <c r="AC1258" s="533" t="str">
        <f>二年级跳绳附加分</f>
        <v/>
      </c>
      <c r="AD1258" s="534" t="str">
        <f>二年级标准分</f>
        <v/>
      </c>
      <c r="AE1258" s="534" t="str">
        <f>二年级总分</f>
        <v/>
      </c>
      <c r="AF1258" s="517" t="str">
        <f>二年级等级</f>
        <v/>
      </c>
    </row>
    <row r="1259" spans="1:32">
      <c r="A1259" s="476">
        <v>218</v>
      </c>
      <c r="B1259" s="477">
        <v>67</v>
      </c>
      <c r="C1259" s="632"/>
      <c r="D1259" s="633"/>
      <c r="E1259" s="632"/>
      <c r="F1259" s="473"/>
      <c r="G1259" s="608"/>
      <c r="H1259" s="475"/>
      <c r="I1259" s="613"/>
      <c r="J1259" s="614"/>
      <c r="K1259" s="614"/>
      <c r="L1259" s="649"/>
      <c r="M1259" s="644"/>
      <c r="N1259" s="505" t="str">
        <f>二年级BMI</f>
        <v/>
      </c>
      <c r="O1259" s="499" t="str">
        <f>二年级BMI等级</f>
        <v/>
      </c>
      <c r="P1259" s="500" t="str">
        <f>二年级BMI得分</f>
        <v/>
      </c>
      <c r="Q1259" s="515" t="str">
        <f>二年级肺活量得分</f>
        <v/>
      </c>
      <c r="R1259" s="512" t="str">
        <f>二年级等级</f>
        <v/>
      </c>
      <c r="S1259" s="516" t="str">
        <f>二年级50米跑得分</f>
        <v/>
      </c>
      <c r="T1259" s="517" t="str">
        <f>二年级等级</f>
        <v/>
      </c>
      <c r="U1259" s="516" t="str">
        <f>二年级坐位体前屈得分</f>
        <v/>
      </c>
      <c r="V1259" s="517" t="str">
        <f>二年级等级</f>
        <v/>
      </c>
      <c r="W1259" s="516" t="str">
        <f>二年级一分钟跳绳得分</f>
        <v/>
      </c>
      <c r="X1259" s="517" t="str">
        <f>二年级等级</f>
        <v/>
      </c>
      <c r="Y1259" s="515"/>
      <c r="Z1259" s="518"/>
      <c r="AA1259" s="533"/>
      <c r="AB1259" s="515"/>
      <c r="AC1259" s="533" t="str">
        <f>二年级跳绳附加分</f>
        <v/>
      </c>
      <c r="AD1259" s="534" t="str">
        <f>二年级标准分</f>
        <v/>
      </c>
      <c r="AE1259" s="534" t="str">
        <f>二年级总分</f>
        <v/>
      </c>
      <c r="AF1259" s="517" t="str">
        <f>二年级等级</f>
        <v/>
      </c>
    </row>
    <row r="1260" spans="1:32">
      <c r="A1260" s="476">
        <v>218</v>
      </c>
      <c r="B1260" s="477">
        <v>68</v>
      </c>
      <c r="C1260" s="632"/>
      <c r="D1260" s="633"/>
      <c r="E1260" s="632"/>
      <c r="F1260" s="473"/>
      <c r="G1260" s="608"/>
      <c r="H1260" s="475"/>
      <c r="I1260" s="613"/>
      <c r="J1260" s="614"/>
      <c r="K1260" s="614"/>
      <c r="L1260" s="649"/>
      <c r="M1260" s="644"/>
      <c r="N1260" s="505" t="str">
        <f>二年级BMI</f>
        <v/>
      </c>
      <c r="O1260" s="499" t="str">
        <f>二年级BMI等级</f>
        <v/>
      </c>
      <c r="P1260" s="500" t="str">
        <f>二年级BMI得分</f>
        <v/>
      </c>
      <c r="Q1260" s="515" t="str">
        <f>二年级肺活量得分</f>
        <v/>
      </c>
      <c r="R1260" s="512" t="str">
        <f>二年级等级</f>
        <v/>
      </c>
      <c r="S1260" s="516" t="str">
        <f>二年级50米跑得分</f>
        <v/>
      </c>
      <c r="T1260" s="517" t="str">
        <f>二年级等级</f>
        <v/>
      </c>
      <c r="U1260" s="516" t="str">
        <f>二年级坐位体前屈得分</f>
        <v/>
      </c>
      <c r="V1260" s="517" t="str">
        <f>二年级等级</f>
        <v/>
      </c>
      <c r="W1260" s="516" t="str">
        <f>二年级一分钟跳绳得分</f>
        <v/>
      </c>
      <c r="X1260" s="517" t="str">
        <f>二年级等级</f>
        <v/>
      </c>
      <c r="Y1260" s="515"/>
      <c r="Z1260" s="518"/>
      <c r="AA1260" s="533"/>
      <c r="AB1260" s="515"/>
      <c r="AC1260" s="533" t="str">
        <f>二年级跳绳附加分</f>
        <v/>
      </c>
      <c r="AD1260" s="534" t="str">
        <f>二年级标准分</f>
        <v/>
      </c>
      <c r="AE1260" s="534" t="str">
        <f>二年级总分</f>
        <v/>
      </c>
      <c r="AF1260" s="517" t="str">
        <f>二年级等级</f>
        <v/>
      </c>
    </row>
    <row r="1261" spans="1:32">
      <c r="A1261" s="476">
        <v>218</v>
      </c>
      <c r="B1261" s="477">
        <v>69</v>
      </c>
      <c r="C1261" s="632"/>
      <c r="D1261" s="633"/>
      <c r="E1261" s="632"/>
      <c r="F1261" s="473"/>
      <c r="G1261" s="608"/>
      <c r="H1261" s="475"/>
      <c r="I1261" s="613"/>
      <c r="J1261" s="614"/>
      <c r="K1261" s="614"/>
      <c r="L1261" s="649"/>
      <c r="M1261" s="644"/>
      <c r="N1261" s="505" t="str">
        <f>二年级BMI</f>
        <v/>
      </c>
      <c r="O1261" s="499" t="str">
        <f>二年级BMI等级</f>
        <v/>
      </c>
      <c r="P1261" s="500" t="str">
        <f>二年级BMI得分</f>
        <v/>
      </c>
      <c r="Q1261" s="515" t="str">
        <f>二年级肺活量得分</f>
        <v/>
      </c>
      <c r="R1261" s="512" t="str">
        <f>二年级等级</f>
        <v/>
      </c>
      <c r="S1261" s="516" t="str">
        <f>二年级50米跑得分</f>
        <v/>
      </c>
      <c r="T1261" s="517" t="str">
        <f>二年级等级</f>
        <v/>
      </c>
      <c r="U1261" s="516" t="str">
        <f>二年级坐位体前屈得分</f>
        <v/>
      </c>
      <c r="V1261" s="517" t="str">
        <f>二年级等级</f>
        <v/>
      </c>
      <c r="W1261" s="516" t="str">
        <f>二年级一分钟跳绳得分</f>
        <v/>
      </c>
      <c r="X1261" s="517" t="str">
        <f>二年级等级</f>
        <v/>
      </c>
      <c r="Y1261" s="515"/>
      <c r="Z1261" s="518"/>
      <c r="AA1261" s="533"/>
      <c r="AB1261" s="515"/>
      <c r="AC1261" s="533" t="str">
        <f>二年级跳绳附加分</f>
        <v/>
      </c>
      <c r="AD1261" s="534" t="str">
        <f>二年级标准分</f>
        <v/>
      </c>
      <c r="AE1261" s="534" t="str">
        <f>二年级总分</f>
        <v/>
      </c>
      <c r="AF1261" s="517" t="str">
        <f>二年级等级</f>
        <v/>
      </c>
    </row>
    <row r="1262" ht="15.75" spans="1:32">
      <c r="A1262" s="535">
        <v>218</v>
      </c>
      <c r="B1262" s="536">
        <v>70</v>
      </c>
      <c r="C1262" s="634"/>
      <c r="D1262" s="635"/>
      <c r="E1262" s="634"/>
      <c r="F1262" s="583"/>
      <c r="G1262" s="611"/>
      <c r="H1262" s="542"/>
      <c r="I1262" s="617"/>
      <c r="J1262" s="618"/>
      <c r="K1262" s="618"/>
      <c r="L1262" s="652"/>
      <c r="M1262" s="647"/>
      <c r="N1262" s="573" t="str">
        <f>二年级BMI</f>
        <v/>
      </c>
      <c r="O1262" s="574" t="str">
        <f>二年级BMI等级</f>
        <v/>
      </c>
      <c r="P1262" s="575" t="str">
        <f>二年级BMI得分</f>
        <v/>
      </c>
      <c r="Q1262" s="576" t="str">
        <f>二年级肺活量得分</f>
        <v/>
      </c>
      <c r="R1262" s="577" t="str">
        <f>二年级等级</f>
        <v/>
      </c>
      <c r="S1262" s="578" t="str">
        <f>二年级50米跑得分</f>
        <v/>
      </c>
      <c r="T1262" s="567" t="str">
        <f>二年级等级</f>
        <v/>
      </c>
      <c r="U1262" s="578" t="str">
        <f>二年级坐位体前屈得分</f>
        <v/>
      </c>
      <c r="V1262" s="567" t="str">
        <f>二年级等级</f>
        <v/>
      </c>
      <c r="W1262" s="578" t="str">
        <f>二年级一分钟跳绳得分</f>
        <v/>
      </c>
      <c r="X1262" s="567" t="str">
        <f>二年级等级</f>
        <v/>
      </c>
      <c r="Y1262" s="576"/>
      <c r="Z1262" s="579"/>
      <c r="AA1262" s="565"/>
      <c r="AB1262" s="576"/>
      <c r="AC1262" s="565" t="str">
        <f>二年级跳绳附加分</f>
        <v/>
      </c>
      <c r="AD1262" s="566" t="str">
        <f>二年级标准分</f>
        <v/>
      </c>
      <c r="AE1262" s="566" t="str">
        <f>二年级总分</f>
        <v/>
      </c>
      <c r="AF1262" s="567" t="str">
        <f>二年级等级</f>
        <v/>
      </c>
    </row>
    <row r="1263" ht="15.75" spans="1:32">
      <c r="A1263" s="468">
        <v>219</v>
      </c>
      <c r="B1263" s="469">
        <v>1</v>
      </c>
      <c r="C1263" s="637"/>
      <c r="D1263" s="638"/>
      <c r="E1263" s="637"/>
      <c r="F1263" s="473"/>
      <c r="G1263" s="612"/>
      <c r="H1263" s="475"/>
      <c r="I1263" s="621"/>
      <c r="J1263" s="622"/>
      <c r="K1263" s="622"/>
      <c r="L1263" s="648"/>
      <c r="M1263" s="643"/>
      <c r="N1263" s="498" t="str">
        <f>二年级BMI</f>
        <v/>
      </c>
      <c r="O1263" s="499" t="str">
        <f>二年级BMI等级</f>
        <v/>
      </c>
      <c r="P1263" s="500" t="str">
        <f>二年级BMI得分</f>
        <v/>
      </c>
      <c r="Q1263" s="511" t="str">
        <f>二年级肺活量得分</f>
        <v/>
      </c>
      <c r="R1263" s="512" t="str">
        <f>二年级等级</f>
        <v/>
      </c>
      <c r="S1263" s="513" t="str">
        <f>二年级50米跑得分</f>
        <v/>
      </c>
      <c r="T1263" s="512" t="str">
        <f>二年级等级</f>
        <v/>
      </c>
      <c r="U1263" s="513" t="str">
        <f>二年级坐位体前屈得分</f>
        <v/>
      </c>
      <c r="V1263" s="512" t="str">
        <f>二年级等级</f>
        <v/>
      </c>
      <c r="W1263" s="513" t="str">
        <f>二年级一分钟跳绳得分</f>
        <v/>
      </c>
      <c r="X1263" s="512" t="str">
        <f>二年级等级</f>
        <v/>
      </c>
      <c r="Y1263" s="511"/>
      <c r="Z1263" s="514"/>
      <c r="AA1263" s="530"/>
      <c r="AB1263" s="511"/>
      <c r="AC1263" s="530" t="str">
        <f>二年级跳绳附加分</f>
        <v/>
      </c>
      <c r="AD1263" s="531" t="str">
        <f>二年级标准分</f>
        <v/>
      </c>
      <c r="AE1263" s="531" t="str">
        <f>二年级总分</f>
        <v/>
      </c>
      <c r="AF1263" s="512" t="str">
        <f>二年级等级</f>
        <v/>
      </c>
    </row>
    <row r="1264" spans="1:32">
      <c r="A1264" s="476">
        <v>219</v>
      </c>
      <c r="B1264" s="477">
        <v>2</v>
      </c>
      <c r="C1264" s="632"/>
      <c r="D1264" s="633"/>
      <c r="E1264" s="632"/>
      <c r="F1264" s="473"/>
      <c r="G1264" s="608"/>
      <c r="H1264" s="475"/>
      <c r="I1264" s="613"/>
      <c r="J1264" s="614"/>
      <c r="K1264" s="614"/>
      <c r="L1264" s="649"/>
      <c r="M1264" s="644"/>
      <c r="N1264" s="505" t="str">
        <f>二年级BMI</f>
        <v/>
      </c>
      <c r="O1264" s="499" t="str">
        <f>二年级BMI等级</f>
        <v/>
      </c>
      <c r="P1264" s="500" t="str">
        <f>二年级BMI得分</f>
        <v/>
      </c>
      <c r="Q1264" s="515" t="str">
        <f>二年级肺活量得分</f>
        <v/>
      </c>
      <c r="R1264" s="512" t="str">
        <f>二年级等级</f>
        <v/>
      </c>
      <c r="S1264" s="516" t="str">
        <f>二年级50米跑得分</f>
        <v/>
      </c>
      <c r="T1264" s="517" t="str">
        <f>二年级等级</f>
        <v/>
      </c>
      <c r="U1264" s="516" t="str">
        <f>二年级坐位体前屈得分</f>
        <v/>
      </c>
      <c r="V1264" s="517" t="str">
        <f>二年级等级</f>
        <v/>
      </c>
      <c r="W1264" s="516" t="str">
        <f>二年级一分钟跳绳得分</f>
        <v/>
      </c>
      <c r="X1264" s="517" t="str">
        <f>二年级等级</f>
        <v/>
      </c>
      <c r="Y1264" s="515"/>
      <c r="Z1264" s="518"/>
      <c r="AA1264" s="533"/>
      <c r="AB1264" s="515"/>
      <c r="AC1264" s="533" t="str">
        <f>二年级跳绳附加分</f>
        <v/>
      </c>
      <c r="AD1264" s="534" t="str">
        <f>二年级标准分</f>
        <v/>
      </c>
      <c r="AE1264" s="534" t="str">
        <f>二年级总分</f>
        <v/>
      </c>
      <c r="AF1264" s="517" t="str">
        <f>二年级等级</f>
        <v/>
      </c>
    </row>
    <row r="1265" spans="1:32">
      <c r="A1265" s="476">
        <v>219</v>
      </c>
      <c r="B1265" s="477">
        <v>3</v>
      </c>
      <c r="C1265" s="632"/>
      <c r="D1265" s="633"/>
      <c r="E1265" s="632"/>
      <c r="F1265" s="473"/>
      <c r="G1265" s="608"/>
      <c r="H1265" s="475"/>
      <c r="I1265" s="613"/>
      <c r="J1265" s="614"/>
      <c r="K1265" s="614"/>
      <c r="L1265" s="649"/>
      <c r="M1265" s="644"/>
      <c r="N1265" s="505" t="str">
        <f>二年级BMI</f>
        <v/>
      </c>
      <c r="O1265" s="499" t="str">
        <f>二年级BMI等级</f>
        <v/>
      </c>
      <c r="P1265" s="500" t="str">
        <f>二年级BMI得分</f>
        <v/>
      </c>
      <c r="Q1265" s="515" t="str">
        <f>二年级肺活量得分</f>
        <v/>
      </c>
      <c r="R1265" s="512" t="str">
        <f>二年级等级</f>
        <v/>
      </c>
      <c r="S1265" s="516" t="str">
        <f>二年级50米跑得分</f>
        <v/>
      </c>
      <c r="T1265" s="517" t="str">
        <f>二年级等级</f>
        <v/>
      </c>
      <c r="U1265" s="516" t="str">
        <f>二年级坐位体前屈得分</f>
        <v/>
      </c>
      <c r="V1265" s="517" t="str">
        <f>二年级等级</f>
        <v/>
      </c>
      <c r="W1265" s="516" t="str">
        <f>二年级一分钟跳绳得分</f>
        <v/>
      </c>
      <c r="X1265" s="517" t="str">
        <f>二年级等级</f>
        <v/>
      </c>
      <c r="Y1265" s="515"/>
      <c r="Z1265" s="518"/>
      <c r="AA1265" s="533"/>
      <c r="AB1265" s="515"/>
      <c r="AC1265" s="533" t="str">
        <f>二年级跳绳附加分</f>
        <v/>
      </c>
      <c r="AD1265" s="534" t="str">
        <f>二年级标准分</f>
        <v/>
      </c>
      <c r="AE1265" s="534" t="str">
        <f>二年级总分</f>
        <v/>
      </c>
      <c r="AF1265" s="517" t="str">
        <f>二年级等级</f>
        <v/>
      </c>
    </row>
    <row r="1266" spans="1:32">
      <c r="A1266" s="476">
        <v>219</v>
      </c>
      <c r="B1266" s="477">
        <v>4</v>
      </c>
      <c r="C1266" s="632"/>
      <c r="D1266" s="633"/>
      <c r="E1266" s="632"/>
      <c r="F1266" s="473"/>
      <c r="G1266" s="608"/>
      <c r="H1266" s="475"/>
      <c r="I1266" s="613"/>
      <c r="J1266" s="614"/>
      <c r="K1266" s="614"/>
      <c r="L1266" s="649"/>
      <c r="M1266" s="644"/>
      <c r="N1266" s="505" t="str">
        <f>二年级BMI</f>
        <v/>
      </c>
      <c r="O1266" s="499" t="str">
        <f>二年级BMI等级</f>
        <v/>
      </c>
      <c r="P1266" s="500" t="str">
        <f>二年级BMI得分</f>
        <v/>
      </c>
      <c r="Q1266" s="515" t="str">
        <f>二年级肺活量得分</f>
        <v/>
      </c>
      <c r="R1266" s="512" t="str">
        <f>二年级等级</f>
        <v/>
      </c>
      <c r="S1266" s="516" t="str">
        <f>二年级50米跑得分</f>
        <v/>
      </c>
      <c r="T1266" s="517" t="str">
        <f>二年级等级</f>
        <v/>
      </c>
      <c r="U1266" s="516" t="str">
        <f>二年级坐位体前屈得分</f>
        <v/>
      </c>
      <c r="V1266" s="517" t="str">
        <f>二年级等级</f>
        <v/>
      </c>
      <c r="W1266" s="516" t="str">
        <f>二年级一分钟跳绳得分</f>
        <v/>
      </c>
      <c r="X1266" s="517" t="str">
        <f>二年级等级</f>
        <v/>
      </c>
      <c r="Y1266" s="515"/>
      <c r="Z1266" s="518"/>
      <c r="AA1266" s="533"/>
      <c r="AB1266" s="515"/>
      <c r="AC1266" s="533" t="str">
        <f>二年级跳绳附加分</f>
        <v/>
      </c>
      <c r="AD1266" s="534" t="str">
        <f>二年级标准分</f>
        <v/>
      </c>
      <c r="AE1266" s="534" t="str">
        <f>二年级总分</f>
        <v/>
      </c>
      <c r="AF1266" s="517" t="str">
        <f>二年级等级</f>
        <v/>
      </c>
    </row>
    <row r="1267" spans="1:32">
      <c r="A1267" s="476">
        <v>219</v>
      </c>
      <c r="B1267" s="477">
        <v>5</v>
      </c>
      <c r="C1267" s="632"/>
      <c r="D1267" s="633"/>
      <c r="E1267" s="632"/>
      <c r="F1267" s="473"/>
      <c r="G1267" s="608"/>
      <c r="H1267" s="475"/>
      <c r="I1267" s="613"/>
      <c r="J1267" s="614"/>
      <c r="K1267" s="614"/>
      <c r="L1267" s="649"/>
      <c r="M1267" s="644"/>
      <c r="N1267" s="505" t="str">
        <f>二年级BMI</f>
        <v/>
      </c>
      <c r="O1267" s="499" t="str">
        <f>二年级BMI等级</f>
        <v/>
      </c>
      <c r="P1267" s="500" t="str">
        <f>二年级BMI得分</f>
        <v/>
      </c>
      <c r="Q1267" s="515" t="str">
        <f>二年级肺活量得分</f>
        <v/>
      </c>
      <c r="R1267" s="512" t="str">
        <f>二年级等级</f>
        <v/>
      </c>
      <c r="S1267" s="516" t="str">
        <f>二年级50米跑得分</f>
        <v/>
      </c>
      <c r="T1267" s="517" t="str">
        <f>二年级等级</f>
        <v/>
      </c>
      <c r="U1267" s="516" t="str">
        <f>二年级坐位体前屈得分</f>
        <v/>
      </c>
      <c r="V1267" s="517" t="str">
        <f>二年级等级</f>
        <v/>
      </c>
      <c r="W1267" s="516" t="str">
        <f>二年级一分钟跳绳得分</f>
        <v/>
      </c>
      <c r="X1267" s="517" t="str">
        <f>二年级等级</f>
        <v/>
      </c>
      <c r="Y1267" s="515"/>
      <c r="Z1267" s="518"/>
      <c r="AA1267" s="533"/>
      <c r="AB1267" s="515"/>
      <c r="AC1267" s="533" t="str">
        <f>二年级跳绳附加分</f>
        <v/>
      </c>
      <c r="AD1267" s="534" t="str">
        <f>二年级标准分</f>
        <v/>
      </c>
      <c r="AE1267" s="534" t="str">
        <f>二年级总分</f>
        <v/>
      </c>
      <c r="AF1267" s="517" t="str">
        <f>二年级等级</f>
        <v/>
      </c>
    </row>
    <row r="1268" spans="1:32">
      <c r="A1268" s="476">
        <v>219</v>
      </c>
      <c r="B1268" s="477">
        <v>6</v>
      </c>
      <c r="C1268" s="632"/>
      <c r="D1268" s="633"/>
      <c r="E1268" s="632"/>
      <c r="F1268" s="473"/>
      <c r="G1268" s="608"/>
      <c r="H1268" s="475"/>
      <c r="I1268" s="613"/>
      <c r="J1268" s="614"/>
      <c r="K1268" s="614"/>
      <c r="L1268" s="649"/>
      <c r="M1268" s="644"/>
      <c r="N1268" s="505" t="str">
        <f>二年级BMI</f>
        <v/>
      </c>
      <c r="O1268" s="499" t="str">
        <f>二年级BMI等级</f>
        <v/>
      </c>
      <c r="P1268" s="500" t="str">
        <f>二年级BMI得分</f>
        <v/>
      </c>
      <c r="Q1268" s="515" t="str">
        <f>二年级肺活量得分</f>
        <v/>
      </c>
      <c r="R1268" s="512" t="str">
        <f>二年级等级</f>
        <v/>
      </c>
      <c r="S1268" s="516" t="str">
        <f>二年级50米跑得分</f>
        <v/>
      </c>
      <c r="T1268" s="517" t="str">
        <f>二年级等级</f>
        <v/>
      </c>
      <c r="U1268" s="516" t="str">
        <f>二年级坐位体前屈得分</f>
        <v/>
      </c>
      <c r="V1268" s="517" t="str">
        <f>二年级等级</f>
        <v/>
      </c>
      <c r="W1268" s="516" t="str">
        <f>二年级一分钟跳绳得分</f>
        <v/>
      </c>
      <c r="X1268" s="517" t="str">
        <f>二年级等级</f>
        <v/>
      </c>
      <c r="Y1268" s="515"/>
      <c r="Z1268" s="518"/>
      <c r="AA1268" s="533"/>
      <c r="AB1268" s="515"/>
      <c r="AC1268" s="533" t="str">
        <f>二年级跳绳附加分</f>
        <v/>
      </c>
      <c r="AD1268" s="534" t="str">
        <f>二年级标准分</f>
        <v/>
      </c>
      <c r="AE1268" s="534" t="str">
        <f>二年级总分</f>
        <v/>
      </c>
      <c r="AF1268" s="517" t="str">
        <f>二年级等级</f>
        <v/>
      </c>
    </row>
    <row r="1269" spans="1:32">
      <c r="A1269" s="476">
        <v>219</v>
      </c>
      <c r="B1269" s="477">
        <v>7</v>
      </c>
      <c r="C1269" s="632"/>
      <c r="D1269" s="633"/>
      <c r="E1269" s="632"/>
      <c r="F1269" s="473"/>
      <c r="G1269" s="608"/>
      <c r="H1269" s="475"/>
      <c r="I1269" s="613"/>
      <c r="J1269" s="614"/>
      <c r="K1269" s="614"/>
      <c r="L1269" s="649"/>
      <c r="M1269" s="644"/>
      <c r="N1269" s="505" t="str">
        <f>二年级BMI</f>
        <v/>
      </c>
      <c r="O1269" s="499" t="str">
        <f>二年级BMI等级</f>
        <v/>
      </c>
      <c r="P1269" s="500" t="str">
        <f>二年级BMI得分</f>
        <v/>
      </c>
      <c r="Q1269" s="515" t="str">
        <f>二年级肺活量得分</f>
        <v/>
      </c>
      <c r="R1269" s="512" t="str">
        <f>二年级等级</f>
        <v/>
      </c>
      <c r="S1269" s="516" t="str">
        <f>二年级50米跑得分</f>
        <v/>
      </c>
      <c r="T1269" s="517" t="str">
        <f>二年级等级</f>
        <v/>
      </c>
      <c r="U1269" s="516" t="str">
        <f>二年级坐位体前屈得分</f>
        <v/>
      </c>
      <c r="V1269" s="517" t="str">
        <f>二年级等级</f>
        <v/>
      </c>
      <c r="W1269" s="516" t="str">
        <f>二年级一分钟跳绳得分</f>
        <v/>
      </c>
      <c r="X1269" s="517" t="str">
        <f>二年级等级</f>
        <v/>
      </c>
      <c r="Y1269" s="515"/>
      <c r="Z1269" s="518"/>
      <c r="AA1269" s="533"/>
      <c r="AB1269" s="515"/>
      <c r="AC1269" s="533" t="str">
        <f>二年级跳绳附加分</f>
        <v/>
      </c>
      <c r="AD1269" s="534" t="str">
        <f>二年级标准分</f>
        <v/>
      </c>
      <c r="AE1269" s="534" t="str">
        <f>二年级总分</f>
        <v/>
      </c>
      <c r="AF1269" s="517" t="str">
        <f>二年级等级</f>
        <v/>
      </c>
    </row>
    <row r="1270" spans="1:32">
      <c r="A1270" s="476">
        <v>219</v>
      </c>
      <c r="B1270" s="477">
        <v>8</v>
      </c>
      <c r="C1270" s="632"/>
      <c r="D1270" s="633"/>
      <c r="E1270" s="632"/>
      <c r="F1270" s="473"/>
      <c r="G1270" s="608"/>
      <c r="H1270" s="475"/>
      <c r="I1270" s="613"/>
      <c r="J1270" s="614"/>
      <c r="K1270" s="614"/>
      <c r="L1270" s="649"/>
      <c r="M1270" s="644"/>
      <c r="N1270" s="505" t="str">
        <f>二年级BMI</f>
        <v/>
      </c>
      <c r="O1270" s="499" t="str">
        <f>二年级BMI等级</f>
        <v/>
      </c>
      <c r="P1270" s="500" t="str">
        <f>二年级BMI得分</f>
        <v/>
      </c>
      <c r="Q1270" s="515" t="str">
        <f>二年级肺活量得分</f>
        <v/>
      </c>
      <c r="R1270" s="512" t="str">
        <f>二年级等级</f>
        <v/>
      </c>
      <c r="S1270" s="516" t="str">
        <f>二年级50米跑得分</f>
        <v/>
      </c>
      <c r="T1270" s="517" t="str">
        <f>二年级等级</f>
        <v/>
      </c>
      <c r="U1270" s="516" t="str">
        <f>二年级坐位体前屈得分</f>
        <v/>
      </c>
      <c r="V1270" s="517" t="str">
        <f>二年级等级</f>
        <v/>
      </c>
      <c r="W1270" s="516" t="str">
        <f>二年级一分钟跳绳得分</f>
        <v/>
      </c>
      <c r="X1270" s="517" t="str">
        <f>二年级等级</f>
        <v/>
      </c>
      <c r="Y1270" s="515"/>
      <c r="Z1270" s="518"/>
      <c r="AA1270" s="533"/>
      <c r="AB1270" s="515"/>
      <c r="AC1270" s="533" t="str">
        <f>二年级跳绳附加分</f>
        <v/>
      </c>
      <c r="AD1270" s="534" t="str">
        <f>二年级标准分</f>
        <v/>
      </c>
      <c r="AE1270" s="534" t="str">
        <f>二年级总分</f>
        <v/>
      </c>
      <c r="AF1270" s="517" t="str">
        <f>二年级等级</f>
        <v/>
      </c>
    </row>
    <row r="1271" spans="1:32">
      <c r="A1271" s="476">
        <v>219</v>
      </c>
      <c r="B1271" s="477">
        <v>9</v>
      </c>
      <c r="C1271" s="632"/>
      <c r="D1271" s="633"/>
      <c r="E1271" s="632"/>
      <c r="F1271" s="473"/>
      <c r="G1271" s="608"/>
      <c r="H1271" s="475"/>
      <c r="I1271" s="613"/>
      <c r="J1271" s="614"/>
      <c r="K1271" s="614"/>
      <c r="L1271" s="649"/>
      <c r="M1271" s="644"/>
      <c r="N1271" s="505" t="str">
        <f>二年级BMI</f>
        <v/>
      </c>
      <c r="O1271" s="499" t="str">
        <f>二年级BMI等级</f>
        <v/>
      </c>
      <c r="P1271" s="500" t="str">
        <f>二年级BMI得分</f>
        <v/>
      </c>
      <c r="Q1271" s="515" t="str">
        <f>二年级肺活量得分</f>
        <v/>
      </c>
      <c r="R1271" s="512" t="str">
        <f>二年级等级</f>
        <v/>
      </c>
      <c r="S1271" s="516" t="str">
        <f>二年级50米跑得分</f>
        <v/>
      </c>
      <c r="T1271" s="517" t="str">
        <f>二年级等级</f>
        <v/>
      </c>
      <c r="U1271" s="516" t="str">
        <f>二年级坐位体前屈得分</f>
        <v/>
      </c>
      <c r="V1271" s="517" t="str">
        <f>二年级等级</f>
        <v/>
      </c>
      <c r="W1271" s="516" t="str">
        <f>二年级一分钟跳绳得分</f>
        <v/>
      </c>
      <c r="X1271" s="517" t="str">
        <f>二年级等级</f>
        <v/>
      </c>
      <c r="Y1271" s="515"/>
      <c r="Z1271" s="518"/>
      <c r="AA1271" s="533"/>
      <c r="AB1271" s="515"/>
      <c r="AC1271" s="533" t="str">
        <f>二年级跳绳附加分</f>
        <v/>
      </c>
      <c r="AD1271" s="534" t="str">
        <f>二年级标准分</f>
        <v/>
      </c>
      <c r="AE1271" s="534" t="str">
        <f>二年级总分</f>
        <v/>
      </c>
      <c r="AF1271" s="517" t="str">
        <f>二年级等级</f>
        <v/>
      </c>
    </row>
    <row r="1272" spans="1:32">
      <c r="A1272" s="476">
        <v>219</v>
      </c>
      <c r="B1272" s="477">
        <v>10</v>
      </c>
      <c r="C1272" s="632"/>
      <c r="D1272" s="633"/>
      <c r="E1272" s="632"/>
      <c r="F1272" s="473"/>
      <c r="G1272" s="608"/>
      <c r="H1272" s="475"/>
      <c r="I1272" s="613"/>
      <c r="J1272" s="614"/>
      <c r="K1272" s="614"/>
      <c r="L1272" s="649"/>
      <c r="M1272" s="644"/>
      <c r="N1272" s="505" t="str">
        <f>二年级BMI</f>
        <v/>
      </c>
      <c r="O1272" s="499" t="str">
        <f>二年级BMI等级</f>
        <v/>
      </c>
      <c r="P1272" s="500" t="str">
        <f>二年级BMI得分</f>
        <v/>
      </c>
      <c r="Q1272" s="515" t="str">
        <f>二年级肺活量得分</f>
        <v/>
      </c>
      <c r="R1272" s="512" t="str">
        <f>二年级等级</f>
        <v/>
      </c>
      <c r="S1272" s="516" t="str">
        <f>二年级50米跑得分</f>
        <v/>
      </c>
      <c r="T1272" s="517" t="str">
        <f>二年级等级</f>
        <v/>
      </c>
      <c r="U1272" s="516" t="str">
        <f>二年级坐位体前屈得分</f>
        <v/>
      </c>
      <c r="V1272" s="517" t="str">
        <f>二年级等级</f>
        <v/>
      </c>
      <c r="W1272" s="516" t="str">
        <f>二年级一分钟跳绳得分</f>
        <v/>
      </c>
      <c r="X1272" s="517" t="str">
        <f>二年级等级</f>
        <v/>
      </c>
      <c r="Y1272" s="515"/>
      <c r="Z1272" s="518"/>
      <c r="AA1272" s="533"/>
      <c r="AB1272" s="515"/>
      <c r="AC1272" s="533" t="str">
        <f>二年级跳绳附加分</f>
        <v/>
      </c>
      <c r="AD1272" s="534" t="str">
        <f>二年级标准分</f>
        <v/>
      </c>
      <c r="AE1272" s="534" t="str">
        <f>二年级总分</f>
        <v/>
      </c>
      <c r="AF1272" s="517" t="str">
        <f>二年级等级</f>
        <v/>
      </c>
    </row>
    <row r="1273" spans="1:32">
      <c r="A1273" s="476">
        <v>219</v>
      </c>
      <c r="B1273" s="477">
        <v>11</v>
      </c>
      <c r="C1273" s="632"/>
      <c r="D1273" s="633"/>
      <c r="E1273" s="632"/>
      <c r="F1273" s="473"/>
      <c r="G1273" s="608"/>
      <c r="H1273" s="475"/>
      <c r="I1273" s="613"/>
      <c r="J1273" s="614"/>
      <c r="K1273" s="614"/>
      <c r="L1273" s="649"/>
      <c r="M1273" s="644"/>
      <c r="N1273" s="505" t="str">
        <f>二年级BMI</f>
        <v/>
      </c>
      <c r="O1273" s="499" t="str">
        <f>二年级BMI等级</f>
        <v/>
      </c>
      <c r="P1273" s="500" t="str">
        <f>二年级BMI得分</f>
        <v/>
      </c>
      <c r="Q1273" s="515" t="str">
        <f>二年级肺活量得分</f>
        <v/>
      </c>
      <c r="R1273" s="512" t="str">
        <f>二年级等级</f>
        <v/>
      </c>
      <c r="S1273" s="516" t="str">
        <f>二年级50米跑得分</f>
        <v/>
      </c>
      <c r="T1273" s="517" t="str">
        <f>二年级等级</f>
        <v/>
      </c>
      <c r="U1273" s="516" t="str">
        <f>二年级坐位体前屈得分</f>
        <v/>
      </c>
      <c r="V1273" s="517" t="str">
        <f>二年级等级</f>
        <v/>
      </c>
      <c r="W1273" s="516" t="str">
        <f>二年级一分钟跳绳得分</f>
        <v/>
      </c>
      <c r="X1273" s="517" t="str">
        <f>二年级等级</f>
        <v/>
      </c>
      <c r="Y1273" s="515"/>
      <c r="Z1273" s="518"/>
      <c r="AA1273" s="533"/>
      <c r="AB1273" s="515"/>
      <c r="AC1273" s="533" t="str">
        <f>二年级跳绳附加分</f>
        <v/>
      </c>
      <c r="AD1273" s="534" t="str">
        <f>二年级标准分</f>
        <v/>
      </c>
      <c r="AE1273" s="534" t="str">
        <f>二年级总分</f>
        <v/>
      </c>
      <c r="AF1273" s="517" t="str">
        <f>二年级等级</f>
        <v/>
      </c>
    </row>
    <row r="1274" spans="1:32">
      <c r="A1274" s="476">
        <v>219</v>
      </c>
      <c r="B1274" s="477">
        <v>12</v>
      </c>
      <c r="C1274" s="632"/>
      <c r="D1274" s="633"/>
      <c r="E1274" s="632"/>
      <c r="F1274" s="473"/>
      <c r="G1274" s="608"/>
      <c r="H1274" s="475"/>
      <c r="I1274" s="613"/>
      <c r="J1274" s="614"/>
      <c r="K1274" s="614"/>
      <c r="L1274" s="649"/>
      <c r="M1274" s="644"/>
      <c r="N1274" s="505" t="str">
        <f>二年级BMI</f>
        <v/>
      </c>
      <c r="O1274" s="499" t="str">
        <f>二年级BMI等级</f>
        <v/>
      </c>
      <c r="P1274" s="500" t="str">
        <f>二年级BMI得分</f>
        <v/>
      </c>
      <c r="Q1274" s="515" t="str">
        <f>二年级肺活量得分</f>
        <v/>
      </c>
      <c r="R1274" s="512" t="str">
        <f>二年级等级</f>
        <v/>
      </c>
      <c r="S1274" s="516" t="str">
        <f>二年级50米跑得分</f>
        <v/>
      </c>
      <c r="T1274" s="517" t="str">
        <f>二年级等级</f>
        <v/>
      </c>
      <c r="U1274" s="516" t="str">
        <f>二年级坐位体前屈得分</f>
        <v/>
      </c>
      <c r="V1274" s="517" t="str">
        <f>二年级等级</f>
        <v/>
      </c>
      <c r="W1274" s="516" t="str">
        <f>二年级一分钟跳绳得分</f>
        <v/>
      </c>
      <c r="X1274" s="517" t="str">
        <f>二年级等级</f>
        <v/>
      </c>
      <c r="Y1274" s="515"/>
      <c r="Z1274" s="518"/>
      <c r="AA1274" s="533"/>
      <c r="AB1274" s="515"/>
      <c r="AC1274" s="533" t="str">
        <f>二年级跳绳附加分</f>
        <v/>
      </c>
      <c r="AD1274" s="534" t="str">
        <f>二年级标准分</f>
        <v/>
      </c>
      <c r="AE1274" s="534" t="str">
        <f>二年级总分</f>
        <v/>
      </c>
      <c r="AF1274" s="517" t="str">
        <f>二年级等级</f>
        <v/>
      </c>
    </row>
    <row r="1275" spans="1:32">
      <c r="A1275" s="476">
        <v>219</v>
      </c>
      <c r="B1275" s="477">
        <v>13</v>
      </c>
      <c r="C1275" s="632"/>
      <c r="D1275" s="633"/>
      <c r="E1275" s="632"/>
      <c r="F1275" s="473"/>
      <c r="G1275" s="608"/>
      <c r="H1275" s="475"/>
      <c r="I1275" s="613"/>
      <c r="J1275" s="614"/>
      <c r="K1275" s="614"/>
      <c r="L1275" s="649"/>
      <c r="M1275" s="644"/>
      <c r="N1275" s="505" t="str">
        <f>二年级BMI</f>
        <v/>
      </c>
      <c r="O1275" s="499" t="str">
        <f>二年级BMI等级</f>
        <v/>
      </c>
      <c r="P1275" s="500" t="str">
        <f>二年级BMI得分</f>
        <v/>
      </c>
      <c r="Q1275" s="515" t="str">
        <f>二年级肺活量得分</f>
        <v/>
      </c>
      <c r="R1275" s="512" t="str">
        <f>二年级等级</f>
        <v/>
      </c>
      <c r="S1275" s="516" t="str">
        <f>二年级50米跑得分</f>
        <v/>
      </c>
      <c r="T1275" s="517" t="str">
        <f>二年级等级</f>
        <v/>
      </c>
      <c r="U1275" s="516" t="str">
        <f>二年级坐位体前屈得分</f>
        <v/>
      </c>
      <c r="V1275" s="517" t="str">
        <f>二年级等级</f>
        <v/>
      </c>
      <c r="W1275" s="516" t="str">
        <f>二年级一分钟跳绳得分</f>
        <v/>
      </c>
      <c r="X1275" s="517" t="str">
        <f>二年级等级</f>
        <v/>
      </c>
      <c r="Y1275" s="515"/>
      <c r="Z1275" s="518"/>
      <c r="AA1275" s="533"/>
      <c r="AB1275" s="515"/>
      <c r="AC1275" s="533" t="str">
        <f>二年级跳绳附加分</f>
        <v/>
      </c>
      <c r="AD1275" s="534" t="str">
        <f>二年级标准分</f>
        <v/>
      </c>
      <c r="AE1275" s="534" t="str">
        <f>二年级总分</f>
        <v/>
      </c>
      <c r="AF1275" s="517" t="str">
        <f>二年级等级</f>
        <v/>
      </c>
    </row>
    <row r="1276" spans="1:32">
      <c r="A1276" s="476">
        <v>219</v>
      </c>
      <c r="B1276" s="477">
        <v>14</v>
      </c>
      <c r="C1276" s="632"/>
      <c r="D1276" s="633"/>
      <c r="E1276" s="632"/>
      <c r="F1276" s="473"/>
      <c r="G1276" s="608"/>
      <c r="H1276" s="475"/>
      <c r="I1276" s="613"/>
      <c r="J1276" s="614"/>
      <c r="K1276" s="614"/>
      <c r="L1276" s="649"/>
      <c r="M1276" s="644"/>
      <c r="N1276" s="505" t="str">
        <f>二年级BMI</f>
        <v/>
      </c>
      <c r="O1276" s="499" t="str">
        <f>二年级BMI等级</f>
        <v/>
      </c>
      <c r="P1276" s="500" t="str">
        <f>二年级BMI得分</f>
        <v/>
      </c>
      <c r="Q1276" s="515" t="str">
        <f>二年级肺活量得分</f>
        <v/>
      </c>
      <c r="R1276" s="512" t="str">
        <f>二年级等级</f>
        <v/>
      </c>
      <c r="S1276" s="516" t="str">
        <f>二年级50米跑得分</f>
        <v/>
      </c>
      <c r="T1276" s="517" t="str">
        <f>二年级等级</f>
        <v/>
      </c>
      <c r="U1276" s="516" t="str">
        <f>二年级坐位体前屈得分</f>
        <v/>
      </c>
      <c r="V1276" s="517" t="str">
        <f>二年级等级</f>
        <v/>
      </c>
      <c r="W1276" s="516" t="str">
        <f>二年级一分钟跳绳得分</f>
        <v/>
      </c>
      <c r="X1276" s="517" t="str">
        <f>二年级等级</f>
        <v/>
      </c>
      <c r="Y1276" s="515"/>
      <c r="Z1276" s="518"/>
      <c r="AA1276" s="533"/>
      <c r="AB1276" s="515"/>
      <c r="AC1276" s="533" t="str">
        <f>二年级跳绳附加分</f>
        <v/>
      </c>
      <c r="AD1276" s="534" t="str">
        <f>二年级标准分</f>
        <v/>
      </c>
      <c r="AE1276" s="534" t="str">
        <f>二年级总分</f>
        <v/>
      </c>
      <c r="AF1276" s="517" t="str">
        <f>二年级等级</f>
        <v/>
      </c>
    </row>
    <row r="1277" spans="1:32">
      <c r="A1277" s="476">
        <v>219</v>
      </c>
      <c r="B1277" s="477">
        <v>15</v>
      </c>
      <c r="C1277" s="632"/>
      <c r="D1277" s="633"/>
      <c r="E1277" s="632"/>
      <c r="F1277" s="473"/>
      <c r="G1277" s="608"/>
      <c r="H1277" s="475"/>
      <c r="I1277" s="613"/>
      <c r="J1277" s="614"/>
      <c r="K1277" s="614"/>
      <c r="L1277" s="649"/>
      <c r="M1277" s="644"/>
      <c r="N1277" s="505" t="str">
        <f>二年级BMI</f>
        <v/>
      </c>
      <c r="O1277" s="499" t="str">
        <f>二年级BMI等级</f>
        <v/>
      </c>
      <c r="P1277" s="500" t="str">
        <f>二年级BMI得分</f>
        <v/>
      </c>
      <c r="Q1277" s="515" t="str">
        <f>二年级肺活量得分</f>
        <v/>
      </c>
      <c r="R1277" s="512" t="str">
        <f>二年级等级</f>
        <v/>
      </c>
      <c r="S1277" s="516" t="str">
        <f>二年级50米跑得分</f>
        <v/>
      </c>
      <c r="T1277" s="517" t="str">
        <f>二年级等级</f>
        <v/>
      </c>
      <c r="U1277" s="516" t="str">
        <f>二年级坐位体前屈得分</f>
        <v/>
      </c>
      <c r="V1277" s="517" t="str">
        <f>二年级等级</f>
        <v/>
      </c>
      <c r="W1277" s="516" t="str">
        <f>二年级一分钟跳绳得分</f>
        <v/>
      </c>
      <c r="X1277" s="517" t="str">
        <f>二年级等级</f>
        <v/>
      </c>
      <c r="Y1277" s="515"/>
      <c r="Z1277" s="518"/>
      <c r="AA1277" s="533"/>
      <c r="AB1277" s="515"/>
      <c r="AC1277" s="533" t="str">
        <f>二年级跳绳附加分</f>
        <v/>
      </c>
      <c r="AD1277" s="534" t="str">
        <f>二年级标准分</f>
        <v/>
      </c>
      <c r="AE1277" s="534" t="str">
        <f>二年级总分</f>
        <v/>
      </c>
      <c r="AF1277" s="517" t="str">
        <f>二年级等级</f>
        <v/>
      </c>
    </row>
    <row r="1278" spans="1:32">
      <c r="A1278" s="476">
        <v>219</v>
      </c>
      <c r="B1278" s="477">
        <v>16</v>
      </c>
      <c r="C1278" s="632"/>
      <c r="D1278" s="633"/>
      <c r="E1278" s="632"/>
      <c r="F1278" s="473"/>
      <c r="G1278" s="608"/>
      <c r="H1278" s="475"/>
      <c r="I1278" s="613"/>
      <c r="J1278" s="614"/>
      <c r="K1278" s="614"/>
      <c r="L1278" s="649"/>
      <c r="M1278" s="644"/>
      <c r="N1278" s="505" t="str">
        <f>二年级BMI</f>
        <v/>
      </c>
      <c r="O1278" s="499" t="str">
        <f>二年级BMI等级</f>
        <v/>
      </c>
      <c r="P1278" s="500" t="str">
        <f>二年级BMI得分</f>
        <v/>
      </c>
      <c r="Q1278" s="515" t="str">
        <f>二年级肺活量得分</f>
        <v/>
      </c>
      <c r="R1278" s="512" t="str">
        <f>二年级等级</f>
        <v/>
      </c>
      <c r="S1278" s="516" t="str">
        <f>二年级50米跑得分</f>
        <v/>
      </c>
      <c r="T1278" s="517" t="str">
        <f>二年级等级</f>
        <v/>
      </c>
      <c r="U1278" s="516" t="str">
        <f>二年级坐位体前屈得分</f>
        <v/>
      </c>
      <c r="V1278" s="517" t="str">
        <f>二年级等级</f>
        <v/>
      </c>
      <c r="W1278" s="516" t="str">
        <f>二年级一分钟跳绳得分</f>
        <v/>
      </c>
      <c r="X1278" s="517" t="str">
        <f>二年级等级</f>
        <v/>
      </c>
      <c r="Y1278" s="515"/>
      <c r="Z1278" s="518"/>
      <c r="AA1278" s="533"/>
      <c r="AB1278" s="515"/>
      <c r="AC1278" s="533" t="str">
        <f>二年级跳绳附加分</f>
        <v/>
      </c>
      <c r="AD1278" s="534" t="str">
        <f>二年级标准分</f>
        <v/>
      </c>
      <c r="AE1278" s="534" t="str">
        <f>二年级总分</f>
        <v/>
      </c>
      <c r="AF1278" s="517" t="str">
        <f>二年级等级</f>
        <v/>
      </c>
    </row>
    <row r="1279" spans="1:32">
      <c r="A1279" s="476">
        <v>219</v>
      </c>
      <c r="B1279" s="477">
        <v>17</v>
      </c>
      <c r="C1279" s="632"/>
      <c r="D1279" s="633"/>
      <c r="E1279" s="632"/>
      <c r="F1279" s="473"/>
      <c r="G1279" s="608"/>
      <c r="H1279" s="475"/>
      <c r="I1279" s="613"/>
      <c r="J1279" s="614"/>
      <c r="K1279" s="614"/>
      <c r="L1279" s="649"/>
      <c r="M1279" s="644"/>
      <c r="N1279" s="505" t="str">
        <f>二年级BMI</f>
        <v/>
      </c>
      <c r="O1279" s="499" t="str">
        <f>二年级BMI等级</f>
        <v/>
      </c>
      <c r="P1279" s="500" t="str">
        <f>二年级BMI得分</f>
        <v/>
      </c>
      <c r="Q1279" s="515" t="str">
        <f>二年级肺活量得分</f>
        <v/>
      </c>
      <c r="R1279" s="512" t="str">
        <f>二年级等级</f>
        <v/>
      </c>
      <c r="S1279" s="516" t="str">
        <f>二年级50米跑得分</f>
        <v/>
      </c>
      <c r="T1279" s="517" t="str">
        <f>二年级等级</f>
        <v/>
      </c>
      <c r="U1279" s="516" t="str">
        <f>二年级坐位体前屈得分</f>
        <v/>
      </c>
      <c r="V1279" s="517" t="str">
        <f>二年级等级</f>
        <v/>
      </c>
      <c r="W1279" s="516" t="str">
        <f>二年级一分钟跳绳得分</f>
        <v/>
      </c>
      <c r="X1279" s="517" t="str">
        <f>二年级等级</f>
        <v/>
      </c>
      <c r="Y1279" s="515"/>
      <c r="Z1279" s="518"/>
      <c r="AA1279" s="533"/>
      <c r="AB1279" s="515"/>
      <c r="AC1279" s="533" t="str">
        <f>二年级跳绳附加分</f>
        <v/>
      </c>
      <c r="AD1279" s="534" t="str">
        <f>二年级标准分</f>
        <v/>
      </c>
      <c r="AE1279" s="534" t="str">
        <f>二年级总分</f>
        <v/>
      </c>
      <c r="AF1279" s="517" t="str">
        <f>二年级等级</f>
        <v/>
      </c>
    </row>
    <row r="1280" spans="1:32">
      <c r="A1280" s="476">
        <v>219</v>
      </c>
      <c r="B1280" s="477">
        <v>18</v>
      </c>
      <c r="C1280" s="632"/>
      <c r="D1280" s="633"/>
      <c r="E1280" s="632"/>
      <c r="F1280" s="473"/>
      <c r="G1280" s="608"/>
      <c r="H1280" s="475"/>
      <c r="I1280" s="613"/>
      <c r="J1280" s="614"/>
      <c r="K1280" s="614"/>
      <c r="L1280" s="649"/>
      <c r="M1280" s="644"/>
      <c r="N1280" s="505" t="str">
        <f>二年级BMI</f>
        <v/>
      </c>
      <c r="O1280" s="499" t="str">
        <f>二年级BMI等级</f>
        <v/>
      </c>
      <c r="P1280" s="500" t="str">
        <f>二年级BMI得分</f>
        <v/>
      </c>
      <c r="Q1280" s="515" t="str">
        <f>二年级肺活量得分</f>
        <v/>
      </c>
      <c r="R1280" s="512" t="str">
        <f>二年级等级</f>
        <v/>
      </c>
      <c r="S1280" s="516" t="str">
        <f>二年级50米跑得分</f>
        <v/>
      </c>
      <c r="T1280" s="517" t="str">
        <f>二年级等级</f>
        <v/>
      </c>
      <c r="U1280" s="516" t="str">
        <f>二年级坐位体前屈得分</f>
        <v/>
      </c>
      <c r="V1280" s="517" t="str">
        <f>二年级等级</f>
        <v/>
      </c>
      <c r="W1280" s="516" t="str">
        <f>二年级一分钟跳绳得分</f>
        <v/>
      </c>
      <c r="X1280" s="517" t="str">
        <f>二年级等级</f>
        <v/>
      </c>
      <c r="Y1280" s="515"/>
      <c r="Z1280" s="518"/>
      <c r="AA1280" s="533"/>
      <c r="AB1280" s="515"/>
      <c r="AC1280" s="533" t="str">
        <f>二年级跳绳附加分</f>
        <v/>
      </c>
      <c r="AD1280" s="534" t="str">
        <f>二年级标准分</f>
        <v/>
      </c>
      <c r="AE1280" s="534" t="str">
        <f>二年级总分</f>
        <v/>
      </c>
      <c r="AF1280" s="517" t="str">
        <f>二年级等级</f>
        <v/>
      </c>
    </row>
    <row r="1281" spans="1:32">
      <c r="A1281" s="476">
        <v>219</v>
      </c>
      <c r="B1281" s="477">
        <v>19</v>
      </c>
      <c r="C1281" s="632"/>
      <c r="D1281" s="633"/>
      <c r="E1281" s="632"/>
      <c r="F1281" s="473"/>
      <c r="G1281" s="608"/>
      <c r="H1281" s="475"/>
      <c r="I1281" s="613"/>
      <c r="J1281" s="614"/>
      <c r="K1281" s="614"/>
      <c r="L1281" s="649"/>
      <c r="M1281" s="644"/>
      <c r="N1281" s="505" t="str">
        <f>二年级BMI</f>
        <v/>
      </c>
      <c r="O1281" s="499" t="str">
        <f>二年级BMI等级</f>
        <v/>
      </c>
      <c r="P1281" s="500" t="str">
        <f>二年级BMI得分</f>
        <v/>
      </c>
      <c r="Q1281" s="515" t="str">
        <f>二年级肺活量得分</f>
        <v/>
      </c>
      <c r="R1281" s="512" t="str">
        <f>二年级等级</f>
        <v/>
      </c>
      <c r="S1281" s="516" t="str">
        <f>二年级50米跑得分</f>
        <v/>
      </c>
      <c r="T1281" s="517" t="str">
        <f>二年级等级</f>
        <v/>
      </c>
      <c r="U1281" s="516" t="str">
        <f>二年级坐位体前屈得分</f>
        <v/>
      </c>
      <c r="V1281" s="517" t="str">
        <f>二年级等级</f>
        <v/>
      </c>
      <c r="W1281" s="516" t="str">
        <f>二年级一分钟跳绳得分</f>
        <v/>
      </c>
      <c r="X1281" s="517" t="str">
        <f>二年级等级</f>
        <v/>
      </c>
      <c r="Y1281" s="515"/>
      <c r="Z1281" s="518"/>
      <c r="AA1281" s="533"/>
      <c r="AB1281" s="515"/>
      <c r="AC1281" s="533" t="str">
        <f>二年级跳绳附加分</f>
        <v/>
      </c>
      <c r="AD1281" s="534" t="str">
        <f>二年级标准分</f>
        <v/>
      </c>
      <c r="AE1281" s="534" t="str">
        <f>二年级总分</f>
        <v/>
      </c>
      <c r="AF1281" s="517" t="str">
        <f>二年级等级</f>
        <v/>
      </c>
    </row>
    <row r="1282" spans="1:32">
      <c r="A1282" s="476">
        <v>219</v>
      </c>
      <c r="B1282" s="477">
        <v>20</v>
      </c>
      <c r="C1282" s="632"/>
      <c r="D1282" s="633"/>
      <c r="E1282" s="632"/>
      <c r="F1282" s="473"/>
      <c r="G1282" s="608"/>
      <c r="H1282" s="475"/>
      <c r="I1282" s="613"/>
      <c r="J1282" s="614"/>
      <c r="K1282" s="614"/>
      <c r="L1282" s="649"/>
      <c r="M1282" s="644"/>
      <c r="N1282" s="505" t="str">
        <f>二年级BMI</f>
        <v/>
      </c>
      <c r="O1282" s="499" t="str">
        <f>二年级BMI等级</f>
        <v/>
      </c>
      <c r="P1282" s="500" t="str">
        <f>二年级BMI得分</f>
        <v/>
      </c>
      <c r="Q1282" s="515" t="str">
        <f>二年级肺活量得分</f>
        <v/>
      </c>
      <c r="R1282" s="512" t="str">
        <f>二年级等级</f>
        <v/>
      </c>
      <c r="S1282" s="516" t="str">
        <f>二年级50米跑得分</f>
        <v/>
      </c>
      <c r="T1282" s="517" t="str">
        <f>二年级等级</f>
        <v/>
      </c>
      <c r="U1282" s="516" t="str">
        <f>二年级坐位体前屈得分</f>
        <v/>
      </c>
      <c r="V1282" s="517" t="str">
        <f>二年级等级</f>
        <v/>
      </c>
      <c r="W1282" s="516" t="str">
        <f>二年级一分钟跳绳得分</f>
        <v/>
      </c>
      <c r="X1282" s="517" t="str">
        <f>二年级等级</f>
        <v/>
      </c>
      <c r="Y1282" s="515"/>
      <c r="Z1282" s="518"/>
      <c r="AA1282" s="533"/>
      <c r="AB1282" s="515"/>
      <c r="AC1282" s="533" t="str">
        <f>二年级跳绳附加分</f>
        <v/>
      </c>
      <c r="AD1282" s="534" t="str">
        <f>二年级标准分</f>
        <v/>
      </c>
      <c r="AE1282" s="534" t="str">
        <f>二年级总分</f>
        <v/>
      </c>
      <c r="AF1282" s="517" t="str">
        <f>二年级等级</f>
        <v/>
      </c>
    </row>
    <row r="1283" spans="1:32">
      <c r="A1283" s="476">
        <v>219</v>
      </c>
      <c r="B1283" s="477">
        <v>21</v>
      </c>
      <c r="C1283" s="632"/>
      <c r="D1283" s="633"/>
      <c r="E1283" s="632"/>
      <c r="F1283" s="473"/>
      <c r="G1283" s="608"/>
      <c r="H1283" s="475"/>
      <c r="I1283" s="613"/>
      <c r="J1283" s="614"/>
      <c r="K1283" s="614"/>
      <c r="L1283" s="649"/>
      <c r="M1283" s="644"/>
      <c r="N1283" s="505" t="str">
        <f>二年级BMI</f>
        <v/>
      </c>
      <c r="O1283" s="499" t="str">
        <f>二年级BMI等级</f>
        <v/>
      </c>
      <c r="P1283" s="500" t="str">
        <f>二年级BMI得分</f>
        <v/>
      </c>
      <c r="Q1283" s="515" t="str">
        <f>二年级肺活量得分</f>
        <v/>
      </c>
      <c r="R1283" s="512" t="str">
        <f>二年级等级</f>
        <v/>
      </c>
      <c r="S1283" s="516" t="str">
        <f>二年级50米跑得分</f>
        <v/>
      </c>
      <c r="T1283" s="517" t="str">
        <f>二年级等级</f>
        <v/>
      </c>
      <c r="U1283" s="516" t="str">
        <f>二年级坐位体前屈得分</f>
        <v/>
      </c>
      <c r="V1283" s="517" t="str">
        <f>二年级等级</f>
        <v/>
      </c>
      <c r="W1283" s="516" t="str">
        <f>二年级一分钟跳绳得分</f>
        <v/>
      </c>
      <c r="X1283" s="517" t="str">
        <f>二年级等级</f>
        <v/>
      </c>
      <c r="Y1283" s="515"/>
      <c r="Z1283" s="518"/>
      <c r="AA1283" s="533"/>
      <c r="AB1283" s="515"/>
      <c r="AC1283" s="533" t="str">
        <f>二年级跳绳附加分</f>
        <v/>
      </c>
      <c r="AD1283" s="534" t="str">
        <f>二年级标准分</f>
        <v/>
      </c>
      <c r="AE1283" s="534" t="str">
        <f>二年级总分</f>
        <v/>
      </c>
      <c r="AF1283" s="517" t="str">
        <f>二年级等级</f>
        <v/>
      </c>
    </row>
    <row r="1284" spans="1:32">
      <c r="A1284" s="476">
        <v>219</v>
      </c>
      <c r="B1284" s="477">
        <v>22</v>
      </c>
      <c r="C1284" s="632"/>
      <c r="D1284" s="633"/>
      <c r="E1284" s="632"/>
      <c r="F1284" s="473"/>
      <c r="G1284" s="608"/>
      <c r="H1284" s="475"/>
      <c r="I1284" s="613"/>
      <c r="J1284" s="614"/>
      <c r="K1284" s="614"/>
      <c r="L1284" s="649"/>
      <c r="M1284" s="644"/>
      <c r="N1284" s="505" t="str">
        <f>二年级BMI</f>
        <v/>
      </c>
      <c r="O1284" s="499" t="str">
        <f>二年级BMI等级</f>
        <v/>
      </c>
      <c r="P1284" s="500" t="str">
        <f>二年级BMI得分</f>
        <v/>
      </c>
      <c r="Q1284" s="515" t="str">
        <f>二年级肺活量得分</f>
        <v/>
      </c>
      <c r="R1284" s="512" t="str">
        <f>二年级等级</f>
        <v/>
      </c>
      <c r="S1284" s="516" t="str">
        <f>二年级50米跑得分</f>
        <v/>
      </c>
      <c r="T1284" s="517" t="str">
        <f>二年级等级</f>
        <v/>
      </c>
      <c r="U1284" s="516" t="str">
        <f>二年级坐位体前屈得分</f>
        <v/>
      </c>
      <c r="V1284" s="517" t="str">
        <f>二年级等级</f>
        <v/>
      </c>
      <c r="W1284" s="516" t="str">
        <f>二年级一分钟跳绳得分</f>
        <v/>
      </c>
      <c r="X1284" s="517" t="str">
        <f>二年级等级</f>
        <v/>
      </c>
      <c r="Y1284" s="515"/>
      <c r="Z1284" s="518"/>
      <c r="AA1284" s="533"/>
      <c r="AB1284" s="515"/>
      <c r="AC1284" s="533" t="str">
        <f>二年级跳绳附加分</f>
        <v/>
      </c>
      <c r="AD1284" s="534" t="str">
        <f>二年级标准分</f>
        <v/>
      </c>
      <c r="AE1284" s="534" t="str">
        <f>二年级总分</f>
        <v/>
      </c>
      <c r="AF1284" s="517" t="str">
        <f>二年级等级</f>
        <v/>
      </c>
    </row>
    <row r="1285" spans="1:32">
      <c r="A1285" s="476">
        <v>219</v>
      </c>
      <c r="B1285" s="477">
        <v>23</v>
      </c>
      <c r="C1285" s="632"/>
      <c r="D1285" s="633"/>
      <c r="E1285" s="632"/>
      <c r="F1285" s="625"/>
      <c r="G1285" s="608"/>
      <c r="H1285" s="475"/>
      <c r="I1285" s="613"/>
      <c r="J1285" s="614"/>
      <c r="K1285" s="614"/>
      <c r="L1285" s="649"/>
      <c r="M1285" s="644"/>
      <c r="N1285" s="505" t="str">
        <f>二年级BMI</f>
        <v/>
      </c>
      <c r="O1285" s="499" t="str">
        <f>二年级BMI等级</f>
        <v/>
      </c>
      <c r="P1285" s="500" t="str">
        <f>二年级BMI得分</f>
        <v/>
      </c>
      <c r="Q1285" s="515" t="str">
        <f>二年级肺活量得分</f>
        <v/>
      </c>
      <c r="R1285" s="512" t="str">
        <f>二年级等级</f>
        <v/>
      </c>
      <c r="S1285" s="516" t="str">
        <f>二年级50米跑得分</f>
        <v/>
      </c>
      <c r="T1285" s="517" t="str">
        <f>二年级等级</f>
        <v/>
      </c>
      <c r="U1285" s="516" t="str">
        <f>二年级坐位体前屈得分</f>
        <v/>
      </c>
      <c r="V1285" s="517" t="str">
        <f>二年级等级</f>
        <v/>
      </c>
      <c r="W1285" s="516" t="str">
        <f>二年级一分钟跳绳得分</f>
        <v/>
      </c>
      <c r="X1285" s="517" t="str">
        <f>二年级等级</f>
        <v/>
      </c>
      <c r="Y1285" s="515"/>
      <c r="Z1285" s="518"/>
      <c r="AA1285" s="533"/>
      <c r="AB1285" s="515"/>
      <c r="AC1285" s="533" t="str">
        <f>二年级跳绳附加分</f>
        <v/>
      </c>
      <c r="AD1285" s="534" t="str">
        <f>二年级标准分</f>
        <v/>
      </c>
      <c r="AE1285" s="534" t="str">
        <f>二年级总分</f>
        <v/>
      </c>
      <c r="AF1285" s="517" t="str">
        <f>二年级等级</f>
        <v/>
      </c>
    </row>
    <row r="1286" spans="1:32">
      <c r="A1286" s="476">
        <v>219</v>
      </c>
      <c r="B1286" s="477">
        <v>24</v>
      </c>
      <c r="C1286" s="632"/>
      <c r="D1286" s="633"/>
      <c r="E1286" s="632"/>
      <c r="F1286" s="625"/>
      <c r="G1286" s="608"/>
      <c r="H1286" s="475"/>
      <c r="I1286" s="613"/>
      <c r="J1286" s="614"/>
      <c r="K1286" s="614"/>
      <c r="L1286" s="649"/>
      <c r="M1286" s="644"/>
      <c r="N1286" s="505" t="str">
        <f>二年级BMI</f>
        <v/>
      </c>
      <c r="O1286" s="499" t="str">
        <f>二年级BMI等级</f>
        <v/>
      </c>
      <c r="P1286" s="500" t="str">
        <f>二年级BMI得分</f>
        <v/>
      </c>
      <c r="Q1286" s="515" t="str">
        <f>二年级肺活量得分</f>
        <v/>
      </c>
      <c r="R1286" s="512" t="str">
        <f>二年级等级</f>
        <v/>
      </c>
      <c r="S1286" s="516" t="str">
        <f>二年级50米跑得分</f>
        <v/>
      </c>
      <c r="T1286" s="517" t="str">
        <f>二年级等级</f>
        <v/>
      </c>
      <c r="U1286" s="516" t="str">
        <f>二年级坐位体前屈得分</f>
        <v/>
      </c>
      <c r="V1286" s="517" t="str">
        <f>二年级等级</f>
        <v/>
      </c>
      <c r="W1286" s="516" t="str">
        <f>二年级一分钟跳绳得分</f>
        <v/>
      </c>
      <c r="X1286" s="517" t="str">
        <f>二年级等级</f>
        <v/>
      </c>
      <c r="Y1286" s="515"/>
      <c r="Z1286" s="518"/>
      <c r="AA1286" s="533"/>
      <c r="AB1286" s="515"/>
      <c r="AC1286" s="533" t="str">
        <f>二年级跳绳附加分</f>
        <v/>
      </c>
      <c r="AD1286" s="534" t="str">
        <f>二年级标准分</f>
        <v/>
      </c>
      <c r="AE1286" s="534" t="str">
        <f>二年级总分</f>
        <v/>
      </c>
      <c r="AF1286" s="517" t="str">
        <f>二年级等级</f>
        <v/>
      </c>
    </row>
    <row r="1287" spans="1:32">
      <c r="A1287" s="476">
        <v>219</v>
      </c>
      <c r="B1287" s="477">
        <v>25</v>
      </c>
      <c r="C1287" s="632"/>
      <c r="D1287" s="633"/>
      <c r="E1287" s="632"/>
      <c r="F1287" s="625"/>
      <c r="G1287" s="608"/>
      <c r="H1287" s="475"/>
      <c r="I1287" s="613"/>
      <c r="J1287" s="614"/>
      <c r="K1287" s="614"/>
      <c r="L1287" s="649"/>
      <c r="M1287" s="644"/>
      <c r="N1287" s="505" t="str">
        <f>二年级BMI</f>
        <v/>
      </c>
      <c r="O1287" s="499" t="str">
        <f>二年级BMI等级</f>
        <v/>
      </c>
      <c r="P1287" s="500" t="str">
        <f>二年级BMI得分</f>
        <v/>
      </c>
      <c r="Q1287" s="515" t="str">
        <f>二年级肺活量得分</f>
        <v/>
      </c>
      <c r="R1287" s="512" t="str">
        <f>二年级等级</f>
        <v/>
      </c>
      <c r="S1287" s="516" t="str">
        <f>二年级50米跑得分</f>
        <v/>
      </c>
      <c r="T1287" s="517" t="str">
        <f>二年级等级</f>
        <v/>
      </c>
      <c r="U1287" s="516" t="str">
        <f>二年级坐位体前屈得分</f>
        <v/>
      </c>
      <c r="V1287" s="517" t="str">
        <f>二年级等级</f>
        <v/>
      </c>
      <c r="W1287" s="516" t="str">
        <f>二年级一分钟跳绳得分</f>
        <v/>
      </c>
      <c r="X1287" s="517" t="str">
        <f>二年级等级</f>
        <v/>
      </c>
      <c r="Y1287" s="515"/>
      <c r="Z1287" s="518"/>
      <c r="AA1287" s="533"/>
      <c r="AB1287" s="515"/>
      <c r="AC1287" s="533" t="str">
        <f>二年级跳绳附加分</f>
        <v/>
      </c>
      <c r="AD1287" s="534" t="str">
        <f>二年级标准分</f>
        <v/>
      </c>
      <c r="AE1287" s="534" t="str">
        <f>二年级总分</f>
        <v/>
      </c>
      <c r="AF1287" s="517" t="str">
        <f>二年级等级</f>
        <v/>
      </c>
    </row>
    <row r="1288" spans="1:32">
      <c r="A1288" s="476">
        <v>219</v>
      </c>
      <c r="B1288" s="477">
        <v>26</v>
      </c>
      <c r="C1288" s="632"/>
      <c r="D1288" s="633"/>
      <c r="E1288" s="632"/>
      <c r="F1288" s="625"/>
      <c r="G1288" s="608"/>
      <c r="H1288" s="475"/>
      <c r="I1288" s="613"/>
      <c r="J1288" s="614"/>
      <c r="K1288" s="614"/>
      <c r="L1288" s="649"/>
      <c r="M1288" s="644"/>
      <c r="N1288" s="505" t="str">
        <f>二年级BMI</f>
        <v/>
      </c>
      <c r="O1288" s="499" t="str">
        <f>二年级BMI等级</f>
        <v/>
      </c>
      <c r="P1288" s="500" t="str">
        <f>二年级BMI得分</f>
        <v/>
      </c>
      <c r="Q1288" s="515" t="str">
        <f>二年级肺活量得分</f>
        <v/>
      </c>
      <c r="R1288" s="512" t="str">
        <f>二年级等级</f>
        <v/>
      </c>
      <c r="S1288" s="516" t="str">
        <f>二年级50米跑得分</f>
        <v/>
      </c>
      <c r="T1288" s="517" t="str">
        <f>二年级等级</f>
        <v/>
      </c>
      <c r="U1288" s="516" t="str">
        <f>二年级坐位体前屈得分</f>
        <v/>
      </c>
      <c r="V1288" s="517" t="str">
        <f>二年级等级</f>
        <v/>
      </c>
      <c r="W1288" s="516" t="str">
        <f>二年级一分钟跳绳得分</f>
        <v/>
      </c>
      <c r="X1288" s="517" t="str">
        <f>二年级等级</f>
        <v/>
      </c>
      <c r="Y1288" s="515"/>
      <c r="Z1288" s="518"/>
      <c r="AA1288" s="533"/>
      <c r="AB1288" s="515"/>
      <c r="AC1288" s="533" t="str">
        <f>二年级跳绳附加分</f>
        <v/>
      </c>
      <c r="AD1288" s="534" t="str">
        <f>二年级标准分</f>
        <v/>
      </c>
      <c r="AE1288" s="534" t="str">
        <f>二年级总分</f>
        <v/>
      </c>
      <c r="AF1288" s="517" t="str">
        <f>二年级等级</f>
        <v/>
      </c>
    </row>
    <row r="1289" spans="1:32">
      <c r="A1289" s="476">
        <v>219</v>
      </c>
      <c r="B1289" s="477">
        <v>27</v>
      </c>
      <c r="C1289" s="632"/>
      <c r="D1289" s="633"/>
      <c r="E1289" s="632"/>
      <c r="F1289" s="625"/>
      <c r="G1289" s="608"/>
      <c r="H1289" s="475"/>
      <c r="I1289" s="613"/>
      <c r="J1289" s="614"/>
      <c r="K1289" s="614"/>
      <c r="L1289" s="649"/>
      <c r="M1289" s="644"/>
      <c r="N1289" s="505" t="str">
        <f>二年级BMI</f>
        <v/>
      </c>
      <c r="O1289" s="499" t="str">
        <f>二年级BMI等级</f>
        <v/>
      </c>
      <c r="P1289" s="500" t="str">
        <f>二年级BMI得分</f>
        <v/>
      </c>
      <c r="Q1289" s="515" t="str">
        <f>二年级肺活量得分</f>
        <v/>
      </c>
      <c r="R1289" s="512" t="str">
        <f>二年级等级</f>
        <v/>
      </c>
      <c r="S1289" s="516" t="str">
        <f>二年级50米跑得分</f>
        <v/>
      </c>
      <c r="T1289" s="517" t="str">
        <f>二年级等级</f>
        <v/>
      </c>
      <c r="U1289" s="516" t="str">
        <f>二年级坐位体前屈得分</f>
        <v/>
      </c>
      <c r="V1289" s="517" t="str">
        <f>二年级等级</f>
        <v/>
      </c>
      <c r="W1289" s="516" t="str">
        <f>二年级一分钟跳绳得分</f>
        <v/>
      </c>
      <c r="X1289" s="517" t="str">
        <f>二年级等级</f>
        <v/>
      </c>
      <c r="Y1289" s="515"/>
      <c r="Z1289" s="518"/>
      <c r="AA1289" s="533"/>
      <c r="AB1289" s="515"/>
      <c r="AC1289" s="533" t="str">
        <f>二年级跳绳附加分</f>
        <v/>
      </c>
      <c r="AD1289" s="534" t="str">
        <f>二年级标准分</f>
        <v/>
      </c>
      <c r="AE1289" s="534" t="str">
        <f>二年级总分</f>
        <v/>
      </c>
      <c r="AF1289" s="517" t="str">
        <f>二年级等级</f>
        <v/>
      </c>
    </row>
    <row r="1290" spans="1:32">
      <c r="A1290" s="476">
        <v>219</v>
      </c>
      <c r="B1290" s="477">
        <v>28</v>
      </c>
      <c r="C1290" s="632"/>
      <c r="D1290" s="633"/>
      <c r="E1290" s="632"/>
      <c r="F1290" s="625"/>
      <c r="G1290" s="608"/>
      <c r="H1290" s="475"/>
      <c r="I1290" s="613"/>
      <c r="J1290" s="614"/>
      <c r="K1290" s="614"/>
      <c r="L1290" s="649"/>
      <c r="M1290" s="644"/>
      <c r="N1290" s="505" t="str">
        <f>二年级BMI</f>
        <v/>
      </c>
      <c r="O1290" s="499" t="str">
        <f>二年级BMI等级</f>
        <v/>
      </c>
      <c r="P1290" s="500" t="str">
        <f>二年级BMI得分</f>
        <v/>
      </c>
      <c r="Q1290" s="515" t="str">
        <f>二年级肺活量得分</f>
        <v/>
      </c>
      <c r="R1290" s="512" t="str">
        <f>二年级等级</f>
        <v/>
      </c>
      <c r="S1290" s="516" t="str">
        <f>二年级50米跑得分</f>
        <v/>
      </c>
      <c r="T1290" s="517" t="str">
        <f>二年级等级</f>
        <v/>
      </c>
      <c r="U1290" s="516" t="str">
        <f>二年级坐位体前屈得分</f>
        <v/>
      </c>
      <c r="V1290" s="517" t="str">
        <f>二年级等级</f>
        <v/>
      </c>
      <c r="W1290" s="516" t="str">
        <f>二年级一分钟跳绳得分</f>
        <v/>
      </c>
      <c r="X1290" s="517" t="str">
        <f>二年级等级</f>
        <v/>
      </c>
      <c r="Y1290" s="515"/>
      <c r="Z1290" s="518"/>
      <c r="AA1290" s="533"/>
      <c r="AB1290" s="515"/>
      <c r="AC1290" s="533" t="str">
        <f>二年级跳绳附加分</f>
        <v/>
      </c>
      <c r="AD1290" s="534" t="str">
        <f>二年级标准分</f>
        <v/>
      </c>
      <c r="AE1290" s="534" t="str">
        <f>二年级总分</f>
        <v/>
      </c>
      <c r="AF1290" s="517" t="str">
        <f>二年级等级</f>
        <v/>
      </c>
    </row>
    <row r="1291" spans="1:32">
      <c r="A1291" s="476">
        <v>219</v>
      </c>
      <c r="B1291" s="477">
        <v>29</v>
      </c>
      <c r="C1291" s="632"/>
      <c r="D1291" s="633"/>
      <c r="E1291" s="632"/>
      <c r="F1291" s="625"/>
      <c r="G1291" s="608"/>
      <c r="H1291" s="475"/>
      <c r="I1291" s="613"/>
      <c r="J1291" s="614"/>
      <c r="K1291" s="614"/>
      <c r="L1291" s="649"/>
      <c r="M1291" s="644"/>
      <c r="N1291" s="505" t="str">
        <f>二年级BMI</f>
        <v/>
      </c>
      <c r="O1291" s="499" t="str">
        <f>二年级BMI等级</f>
        <v/>
      </c>
      <c r="P1291" s="500" t="str">
        <f>二年级BMI得分</f>
        <v/>
      </c>
      <c r="Q1291" s="515" t="str">
        <f>二年级肺活量得分</f>
        <v/>
      </c>
      <c r="R1291" s="512" t="str">
        <f>二年级等级</f>
        <v/>
      </c>
      <c r="S1291" s="516" t="str">
        <f>二年级50米跑得分</f>
        <v/>
      </c>
      <c r="T1291" s="517" t="str">
        <f>二年级等级</f>
        <v/>
      </c>
      <c r="U1291" s="516" t="str">
        <f>二年级坐位体前屈得分</f>
        <v/>
      </c>
      <c r="V1291" s="517" t="str">
        <f>二年级等级</f>
        <v/>
      </c>
      <c r="W1291" s="516" t="str">
        <f>二年级一分钟跳绳得分</f>
        <v/>
      </c>
      <c r="X1291" s="517" t="str">
        <f>二年级等级</f>
        <v/>
      </c>
      <c r="Y1291" s="515"/>
      <c r="Z1291" s="518"/>
      <c r="AA1291" s="533"/>
      <c r="AB1291" s="515"/>
      <c r="AC1291" s="533" t="str">
        <f>二年级跳绳附加分</f>
        <v/>
      </c>
      <c r="AD1291" s="534" t="str">
        <f>二年级标准分</f>
        <v/>
      </c>
      <c r="AE1291" s="534" t="str">
        <f>二年级总分</f>
        <v/>
      </c>
      <c r="AF1291" s="517" t="str">
        <f>二年级等级</f>
        <v/>
      </c>
    </row>
    <row r="1292" spans="1:32">
      <c r="A1292" s="476">
        <v>219</v>
      </c>
      <c r="B1292" s="477">
        <v>30</v>
      </c>
      <c r="C1292" s="632"/>
      <c r="D1292" s="633"/>
      <c r="E1292" s="632"/>
      <c r="F1292" s="625"/>
      <c r="G1292" s="608"/>
      <c r="H1292" s="475"/>
      <c r="I1292" s="613"/>
      <c r="J1292" s="614"/>
      <c r="K1292" s="614"/>
      <c r="L1292" s="649"/>
      <c r="M1292" s="644"/>
      <c r="N1292" s="505" t="str">
        <f>二年级BMI</f>
        <v/>
      </c>
      <c r="O1292" s="499" t="str">
        <f>二年级BMI等级</f>
        <v/>
      </c>
      <c r="P1292" s="500" t="str">
        <f>二年级BMI得分</f>
        <v/>
      </c>
      <c r="Q1292" s="515" t="str">
        <f>二年级肺活量得分</f>
        <v/>
      </c>
      <c r="R1292" s="512" t="str">
        <f>二年级等级</f>
        <v/>
      </c>
      <c r="S1292" s="516" t="str">
        <f>二年级50米跑得分</f>
        <v/>
      </c>
      <c r="T1292" s="517" t="str">
        <f>二年级等级</f>
        <v/>
      </c>
      <c r="U1292" s="516" t="str">
        <f>二年级坐位体前屈得分</f>
        <v/>
      </c>
      <c r="V1292" s="517" t="str">
        <f>二年级等级</f>
        <v/>
      </c>
      <c r="W1292" s="516" t="str">
        <f>二年级一分钟跳绳得分</f>
        <v/>
      </c>
      <c r="X1292" s="517" t="str">
        <f>二年级等级</f>
        <v/>
      </c>
      <c r="Y1292" s="515"/>
      <c r="Z1292" s="518"/>
      <c r="AA1292" s="533"/>
      <c r="AB1292" s="515"/>
      <c r="AC1292" s="533" t="str">
        <f>二年级跳绳附加分</f>
        <v/>
      </c>
      <c r="AD1292" s="534" t="str">
        <f>二年级标准分</f>
        <v/>
      </c>
      <c r="AE1292" s="534" t="str">
        <f>二年级总分</f>
        <v/>
      </c>
      <c r="AF1292" s="517" t="str">
        <f>二年级等级</f>
        <v/>
      </c>
    </row>
    <row r="1293" spans="1:32">
      <c r="A1293" s="476">
        <v>219</v>
      </c>
      <c r="B1293" s="477">
        <v>31</v>
      </c>
      <c r="C1293" s="632"/>
      <c r="D1293" s="633"/>
      <c r="E1293" s="632"/>
      <c r="F1293" s="625"/>
      <c r="G1293" s="608"/>
      <c r="H1293" s="475"/>
      <c r="I1293" s="613"/>
      <c r="J1293" s="614"/>
      <c r="K1293" s="614"/>
      <c r="L1293" s="649"/>
      <c r="M1293" s="644"/>
      <c r="N1293" s="505" t="str">
        <f>二年级BMI</f>
        <v/>
      </c>
      <c r="O1293" s="499" t="str">
        <f>二年级BMI等级</f>
        <v/>
      </c>
      <c r="P1293" s="500" t="str">
        <f>二年级BMI得分</f>
        <v/>
      </c>
      <c r="Q1293" s="515" t="str">
        <f>二年级肺活量得分</f>
        <v/>
      </c>
      <c r="R1293" s="512" t="str">
        <f>二年级等级</f>
        <v/>
      </c>
      <c r="S1293" s="516" t="str">
        <f>二年级50米跑得分</f>
        <v/>
      </c>
      <c r="T1293" s="517" t="str">
        <f>二年级等级</f>
        <v/>
      </c>
      <c r="U1293" s="516" t="str">
        <f>二年级坐位体前屈得分</f>
        <v/>
      </c>
      <c r="V1293" s="517" t="str">
        <f>二年级等级</f>
        <v/>
      </c>
      <c r="W1293" s="516" t="str">
        <f>二年级一分钟跳绳得分</f>
        <v/>
      </c>
      <c r="X1293" s="517" t="str">
        <f>二年级等级</f>
        <v/>
      </c>
      <c r="Y1293" s="515"/>
      <c r="Z1293" s="518"/>
      <c r="AA1293" s="533"/>
      <c r="AB1293" s="515"/>
      <c r="AC1293" s="533" t="str">
        <f>二年级跳绳附加分</f>
        <v/>
      </c>
      <c r="AD1293" s="534" t="str">
        <f>二年级标准分</f>
        <v/>
      </c>
      <c r="AE1293" s="534" t="str">
        <f>二年级总分</f>
        <v/>
      </c>
      <c r="AF1293" s="517" t="str">
        <f>二年级等级</f>
        <v/>
      </c>
    </row>
    <row r="1294" spans="1:32">
      <c r="A1294" s="476">
        <v>219</v>
      </c>
      <c r="B1294" s="477">
        <v>32</v>
      </c>
      <c r="C1294" s="632"/>
      <c r="D1294" s="633"/>
      <c r="E1294" s="632"/>
      <c r="F1294" s="625"/>
      <c r="G1294" s="608"/>
      <c r="H1294" s="475"/>
      <c r="I1294" s="613"/>
      <c r="J1294" s="614"/>
      <c r="K1294" s="614"/>
      <c r="L1294" s="649"/>
      <c r="M1294" s="644"/>
      <c r="N1294" s="505" t="str">
        <f>二年级BMI</f>
        <v/>
      </c>
      <c r="O1294" s="499" t="str">
        <f>二年级BMI等级</f>
        <v/>
      </c>
      <c r="P1294" s="500" t="str">
        <f>二年级BMI得分</f>
        <v/>
      </c>
      <c r="Q1294" s="515" t="str">
        <f>二年级肺活量得分</f>
        <v/>
      </c>
      <c r="R1294" s="512" t="str">
        <f>二年级等级</f>
        <v/>
      </c>
      <c r="S1294" s="516" t="str">
        <f>二年级50米跑得分</f>
        <v/>
      </c>
      <c r="T1294" s="517" t="str">
        <f>二年级等级</f>
        <v/>
      </c>
      <c r="U1294" s="516" t="str">
        <f>二年级坐位体前屈得分</f>
        <v/>
      </c>
      <c r="V1294" s="517" t="str">
        <f>二年级等级</f>
        <v/>
      </c>
      <c r="W1294" s="516" t="str">
        <f>二年级一分钟跳绳得分</f>
        <v/>
      </c>
      <c r="X1294" s="517" t="str">
        <f>二年级等级</f>
        <v/>
      </c>
      <c r="Y1294" s="515"/>
      <c r="Z1294" s="518"/>
      <c r="AA1294" s="533"/>
      <c r="AB1294" s="515"/>
      <c r="AC1294" s="533" t="str">
        <f>二年级跳绳附加分</f>
        <v/>
      </c>
      <c r="AD1294" s="534" t="str">
        <f>二年级标准分</f>
        <v/>
      </c>
      <c r="AE1294" s="534" t="str">
        <f>二年级总分</f>
        <v/>
      </c>
      <c r="AF1294" s="517" t="str">
        <f>二年级等级</f>
        <v/>
      </c>
    </row>
    <row r="1295" spans="1:32">
      <c r="A1295" s="476">
        <v>219</v>
      </c>
      <c r="B1295" s="477">
        <v>33</v>
      </c>
      <c r="C1295" s="632"/>
      <c r="D1295" s="633"/>
      <c r="E1295" s="632"/>
      <c r="F1295" s="625"/>
      <c r="G1295" s="608"/>
      <c r="H1295" s="475"/>
      <c r="I1295" s="613"/>
      <c r="J1295" s="614"/>
      <c r="K1295" s="614"/>
      <c r="L1295" s="649"/>
      <c r="M1295" s="644"/>
      <c r="N1295" s="505" t="str">
        <f>二年级BMI</f>
        <v/>
      </c>
      <c r="O1295" s="499" t="str">
        <f>二年级BMI等级</f>
        <v/>
      </c>
      <c r="P1295" s="500" t="str">
        <f>二年级BMI得分</f>
        <v/>
      </c>
      <c r="Q1295" s="515" t="str">
        <f>二年级肺活量得分</f>
        <v/>
      </c>
      <c r="R1295" s="512" t="str">
        <f>二年级等级</f>
        <v/>
      </c>
      <c r="S1295" s="516" t="str">
        <f>二年级50米跑得分</f>
        <v/>
      </c>
      <c r="T1295" s="517" t="str">
        <f>二年级等级</f>
        <v/>
      </c>
      <c r="U1295" s="516" t="str">
        <f>二年级坐位体前屈得分</f>
        <v/>
      </c>
      <c r="V1295" s="517" t="str">
        <f>二年级等级</f>
        <v/>
      </c>
      <c r="W1295" s="516" t="str">
        <f>二年级一分钟跳绳得分</f>
        <v/>
      </c>
      <c r="X1295" s="517" t="str">
        <f>二年级等级</f>
        <v/>
      </c>
      <c r="Y1295" s="515"/>
      <c r="Z1295" s="518"/>
      <c r="AA1295" s="533"/>
      <c r="AB1295" s="515"/>
      <c r="AC1295" s="533" t="str">
        <f>二年级跳绳附加分</f>
        <v/>
      </c>
      <c r="AD1295" s="534" t="str">
        <f>二年级标准分</f>
        <v/>
      </c>
      <c r="AE1295" s="534" t="str">
        <f>二年级总分</f>
        <v/>
      </c>
      <c r="AF1295" s="517" t="str">
        <f>二年级等级</f>
        <v/>
      </c>
    </row>
    <row r="1296" spans="1:32">
      <c r="A1296" s="476">
        <v>219</v>
      </c>
      <c r="B1296" s="477">
        <v>34</v>
      </c>
      <c r="C1296" s="632"/>
      <c r="D1296" s="633"/>
      <c r="E1296" s="632"/>
      <c r="F1296" s="625"/>
      <c r="G1296" s="608"/>
      <c r="H1296" s="475"/>
      <c r="I1296" s="613"/>
      <c r="J1296" s="614"/>
      <c r="K1296" s="614"/>
      <c r="L1296" s="649"/>
      <c r="M1296" s="644"/>
      <c r="N1296" s="505" t="str">
        <f>二年级BMI</f>
        <v/>
      </c>
      <c r="O1296" s="499" t="str">
        <f>二年级BMI等级</f>
        <v/>
      </c>
      <c r="P1296" s="500" t="str">
        <f>二年级BMI得分</f>
        <v/>
      </c>
      <c r="Q1296" s="515" t="str">
        <f>二年级肺活量得分</f>
        <v/>
      </c>
      <c r="R1296" s="512" t="str">
        <f>二年级等级</f>
        <v/>
      </c>
      <c r="S1296" s="516" t="str">
        <f>二年级50米跑得分</f>
        <v/>
      </c>
      <c r="T1296" s="517" t="str">
        <f>二年级等级</f>
        <v/>
      </c>
      <c r="U1296" s="516" t="str">
        <f>二年级坐位体前屈得分</f>
        <v/>
      </c>
      <c r="V1296" s="517" t="str">
        <f>二年级等级</f>
        <v/>
      </c>
      <c r="W1296" s="516" t="str">
        <f>二年级一分钟跳绳得分</f>
        <v/>
      </c>
      <c r="X1296" s="517" t="str">
        <f>二年级等级</f>
        <v/>
      </c>
      <c r="Y1296" s="515"/>
      <c r="Z1296" s="518"/>
      <c r="AA1296" s="533"/>
      <c r="AB1296" s="515"/>
      <c r="AC1296" s="533" t="str">
        <f>二年级跳绳附加分</f>
        <v/>
      </c>
      <c r="AD1296" s="534" t="str">
        <f>二年级标准分</f>
        <v/>
      </c>
      <c r="AE1296" s="534" t="str">
        <f>二年级总分</f>
        <v/>
      </c>
      <c r="AF1296" s="517" t="str">
        <f>二年级等级</f>
        <v/>
      </c>
    </row>
    <row r="1297" spans="1:32">
      <c r="A1297" s="476">
        <v>219</v>
      </c>
      <c r="B1297" s="477">
        <v>35</v>
      </c>
      <c r="C1297" s="632"/>
      <c r="D1297" s="633"/>
      <c r="E1297" s="632"/>
      <c r="F1297" s="625"/>
      <c r="G1297" s="608"/>
      <c r="H1297" s="475"/>
      <c r="I1297" s="613"/>
      <c r="J1297" s="614"/>
      <c r="K1297" s="614"/>
      <c r="L1297" s="649"/>
      <c r="M1297" s="644"/>
      <c r="N1297" s="505" t="str">
        <f>二年级BMI</f>
        <v/>
      </c>
      <c r="O1297" s="499" t="str">
        <f>二年级BMI等级</f>
        <v/>
      </c>
      <c r="P1297" s="500" t="str">
        <f>二年级BMI得分</f>
        <v/>
      </c>
      <c r="Q1297" s="515" t="str">
        <f>二年级肺活量得分</f>
        <v/>
      </c>
      <c r="R1297" s="512" t="str">
        <f>二年级等级</f>
        <v/>
      </c>
      <c r="S1297" s="516" t="str">
        <f>二年级50米跑得分</f>
        <v/>
      </c>
      <c r="T1297" s="517" t="str">
        <f>二年级等级</f>
        <v/>
      </c>
      <c r="U1297" s="516" t="str">
        <f>二年级坐位体前屈得分</f>
        <v/>
      </c>
      <c r="V1297" s="517" t="str">
        <f>二年级等级</f>
        <v/>
      </c>
      <c r="W1297" s="516" t="str">
        <f>二年级一分钟跳绳得分</f>
        <v/>
      </c>
      <c r="X1297" s="517" t="str">
        <f>二年级等级</f>
        <v/>
      </c>
      <c r="Y1297" s="515"/>
      <c r="Z1297" s="518"/>
      <c r="AA1297" s="533"/>
      <c r="AB1297" s="515"/>
      <c r="AC1297" s="533" t="str">
        <f>二年级跳绳附加分</f>
        <v/>
      </c>
      <c r="AD1297" s="534" t="str">
        <f>二年级标准分</f>
        <v/>
      </c>
      <c r="AE1297" s="534" t="str">
        <f>二年级总分</f>
        <v/>
      </c>
      <c r="AF1297" s="517" t="str">
        <f>二年级等级</f>
        <v/>
      </c>
    </row>
    <row r="1298" spans="1:32">
      <c r="A1298" s="476">
        <v>219</v>
      </c>
      <c r="B1298" s="477">
        <v>36</v>
      </c>
      <c r="C1298" s="632"/>
      <c r="D1298" s="633"/>
      <c r="E1298" s="632"/>
      <c r="F1298" s="625"/>
      <c r="G1298" s="608"/>
      <c r="H1298" s="475"/>
      <c r="I1298" s="613"/>
      <c r="J1298" s="614"/>
      <c r="K1298" s="614"/>
      <c r="L1298" s="649"/>
      <c r="M1298" s="644"/>
      <c r="N1298" s="505" t="str">
        <f>二年级BMI</f>
        <v/>
      </c>
      <c r="O1298" s="499" t="str">
        <f>二年级BMI等级</f>
        <v/>
      </c>
      <c r="P1298" s="500" t="str">
        <f>二年级BMI得分</f>
        <v/>
      </c>
      <c r="Q1298" s="515" t="str">
        <f>二年级肺活量得分</f>
        <v/>
      </c>
      <c r="R1298" s="512" t="str">
        <f>二年级等级</f>
        <v/>
      </c>
      <c r="S1298" s="516" t="str">
        <f>二年级50米跑得分</f>
        <v/>
      </c>
      <c r="T1298" s="517" t="str">
        <f>二年级等级</f>
        <v/>
      </c>
      <c r="U1298" s="516" t="str">
        <f>二年级坐位体前屈得分</f>
        <v/>
      </c>
      <c r="V1298" s="517" t="str">
        <f>二年级等级</f>
        <v/>
      </c>
      <c r="W1298" s="516" t="str">
        <f>二年级一分钟跳绳得分</f>
        <v/>
      </c>
      <c r="X1298" s="517" t="str">
        <f>二年级等级</f>
        <v/>
      </c>
      <c r="Y1298" s="515"/>
      <c r="Z1298" s="518"/>
      <c r="AA1298" s="533"/>
      <c r="AB1298" s="515"/>
      <c r="AC1298" s="533" t="str">
        <f>二年级跳绳附加分</f>
        <v/>
      </c>
      <c r="AD1298" s="534" t="str">
        <f>二年级标准分</f>
        <v/>
      </c>
      <c r="AE1298" s="534" t="str">
        <f>二年级总分</f>
        <v/>
      </c>
      <c r="AF1298" s="517" t="str">
        <f>二年级等级</f>
        <v/>
      </c>
    </row>
    <row r="1299" spans="1:32">
      <c r="A1299" s="476">
        <v>219</v>
      </c>
      <c r="B1299" s="477">
        <v>37</v>
      </c>
      <c r="C1299" s="632"/>
      <c r="D1299" s="633"/>
      <c r="E1299" s="632"/>
      <c r="F1299" s="625"/>
      <c r="G1299" s="608"/>
      <c r="H1299" s="475"/>
      <c r="I1299" s="613"/>
      <c r="J1299" s="614"/>
      <c r="K1299" s="614"/>
      <c r="L1299" s="649"/>
      <c r="M1299" s="644"/>
      <c r="N1299" s="505" t="str">
        <f>二年级BMI</f>
        <v/>
      </c>
      <c r="O1299" s="499" t="str">
        <f>二年级BMI等级</f>
        <v/>
      </c>
      <c r="P1299" s="500" t="str">
        <f>二年级BMI得分</f>
        <v/>
      </c>
      <c r="Q1299" s="515" t="str">
        <f>二年级肺活量得分</f>
        <v/>
      </c>
      <c r="R1299" s="512" t="str">
        <f>二年级等级</f>
        <v/>
      </c>
      <c r="S1299" s="516" t="str">
        <f>二年级50米跑得分</f>
        <v/>
      </c>
      <c r="T1299" s="517" t="str">
        <f>二年级等级</f>
        <v/>
      </c>
      <c r="U1299" s="516" t="str">
        <f>二年级坐位体前屈得分</f>
        <v/>
      </c>
      <c r="V1299" s="517" t="str">
        <f>二年级等级</f>
        <v/>
      </c>
      <c r="W1299" s="516" t="str">
        <f>二年级一分钟跳绳得分</f>
        <v/>
      </c>
      <c r="X1299" s="517" t="str">
        <f>二年级等级</f>
        <v/>
      </c>
      <c r="Y1299" s="515"/>
      <c r="Z1299" s="518"/>
      <c r="AA1299" s="533"/>
      <c r="AB1299" s="515"/>
      <c r="AC1299" s="533" t="str">
        <f>二年级跳绳附加分</f>
        <v/>
      </c>
      <c r="AD1299" s="534" t="str">
        <f>二年级标准分</f>
        <v/>
      </c>
      <c r="AE1299" s="534" t="str">
        <f>二年级总分</f>
        <v/>
      </c>
      <c r="AF1299" s="517" t="str">
        <f>二年级等级</f>
        <v/>
      </c>
    </row>
    <row r="1300" spans="1:32">
      <c r="A1300" s="476">
        <v>219</v>
      </c>
      <c r="B1300" s="477">
        <v>38</v>
      </c>
      <c r="C1300" s="632"/>
      <c r="D1300" s="633"/>
      <c r="E1300" s="632"/>
      <c r="F1300" s="625"/>
      <c r="G1300" s="608"/>
      <c r="H1300" s="475"/>
      <c r="I1300" s="613"/>
      <c r="J1300" s="614"/>
      <c r="K1300" s="614"/>
      <c r="L1300" s="649"/>
      <c r="M1300" s="644"/>
      <c r="N1300" s="505" t="str">
        <f>二年级BMI</f>
        <v/>
      </c>
      <c r="O1300" s="499" t="str">
        <f>二年级BMI等级</f>
        <v/>
      </c>
      <c r="P1300" s="500" t="str">
        <f>二年级BMI得分</f>
        <v/>
      </c>
      <c r="Q1300" s="515" t="str">
        <f>二年级肺活量得分</f>
        <v/>
      </c>
      <c r="R1300" s="512" t="str">
        <f>二年级等级</f>
        <v/>
      </c>
      <c r="S1300" s="516" t="str">
        <f>二年级50米跑得分</f>
        <v/>
      </c>
      <c r="T1300" s="517" t="str">
        <f>二年级等级</f>
        <v/>
      </c>
      <c r="U1300" s="516" t="str">
        <f>二年级坐位体前屈得分</f>
        <v/>
      </c>
      <c r="V1300" s="517" t="str">
        <f>二年级等级</f>
        <v/>
      </c>
      <c r="W1300" s="516" t="str">
        <f>二年级一分钟跳绳得分</f>
        <v/>
      </c>
      <c r="X1300" s="517" t="str">
        <f>二年级等级</f>
        <v/>
      </c>
      <c r="Y1300" s="515"/>
      <c r="Z1300" s="518"/>
      <c r="AA1300" s="533"/>
      <c r="AB1300" s="515"/>
      <c r="AC1300" s="533" t="str">
        <f>二年级跳绳附加分</f>
        <v/>
      </c>
      <c r="AD1300" s="534" t="str">
        <f>二年级标准分</f>
        <v/>
      </c>
      <c r="AE1300" s="534" t="str">
        <f>二年级总分</f>
        <v/>
      </c>
      <c r="AF1300" s="517" t="str">
        <f>二年级等级</f>
        <v/>
      </c>
    </row>
    <row r="1301" spans="1:32">
      <c r="A1301" s="476">
        <v>219</v>
      </c>
      <c r="B1301" s="477">
        <v>39</v>
      </c>
      <c r="C1301" s="632"/>
      <c r="D1301" s="633"/>
      <c r="E1301" s="632"/>
      <c r="F1301" s="625"/>
      <c r="G1301" s="608"/>
      <c r="H1301" s="475"/>
      <c r="I1301" s="613"/>
      <c r="J1301" s="614"/>
      <c r="K1301" s="614"/>
      <c r="L1301" s="649"/>
      <c r="M1301" s="644"/>
      <c r="N1301" s="505" t="str">
        <f>二年级BMI</f>
        <v/>
      </c>
      <c r="O1301" s="499" t="str">
        <f>二年级BMI等级</f>
        <v/>
      </c>
      <c r="P1301" s="500" t="str">
        <f>二年级BMI得分</f>
        <v/>
      </c>
      <c r="Q1301" s="515" t="str">
        <f>二年级肺活量得分</f>
        <v/>
      </c>
      <c r="R1301" s="512" t="str">
        <f>二年级等级</f>
        <v/>
      </c>
      <c r="S1301" s="516" t="str">
        <f>二年级50米跑得分</f>
        <v/>
      </c>
      <c r="T1301" s="517" t="str">
        <f>二年级等级</f>
        <v/>
      </c>
      <c r="U1301" s="516" t="str">
        <f>二年级坐位体前屈得分</f>
        <v/>
      </c>
      <c r="V1301" s="517" t="str">
        <f>二年级等级</f>
        <v/>
      </c>
      <c r="W1301" s="516" t="str">
        <f>二年级一分钟跳绳得分</f>
        <v/>
      </c>
      <c r="X1301" s="517" t="str">
        <f>二年级等级</f>
        <v/>
      </c>
      <c r="Y1301" s="515"/>
      <c r="Z1301" s="518"/>
      <c r="AA1301" s="533"/>
      <c r="AB1301" s="515"/>
      <c r="AC1301" s="533" t="str">
        <f>二年级跳绳附加分</f>
        <v/>
      </c>
      <c r="AD1301" s="534" t="str">
        <f>二年级标准分</f>
        <v/>
      </c>
      <c r="AE1301" s="534" t="str">
        <f>二年级总分</f>
        <v/>
      </c>
      <c r="AF1301" s="517" t="str">
        <f>二年级等级</f>
        <v/>
      </c>
    </row>
    <row r="1302" spans="1:32">
      <c r="A1302" s="476">
        <v>219</v>
      </c>
      <c r="B1302" s="477">
        <v>40</v>
      </c>
      <c r="C1302" s="632"/>
      <c r="D1302" s="633"/>
      <c r="E1302" s="632"/>
      <c r="F1302" s="625"/>
      <c r="G1302" s="608"/>
      <c r="H1302" s="475"/>
      <c r="I1302" s="613"/>
      <c r="J1302" s="614"/>
      <c r="K1302" s="614"/>
      <c r="L1302" s="649"/>
      <c r="M1302" s="644"/>
      <c r="N1302" s="505" t="str">
        <f>二年级BMI</f>
        <v/>
      </c>
      <c r="O1302" s="499" t="str">
        <f>二年级BMI等级</f>
        <v/>
      </c>
      <c r="P1302" s="500" t="str">
        <f>二年级BMI得分</f>
        <v/>
      </c>
      <c r="Q1302" s="515" t="str">
        <f>二年级肺活量得分</f>
        <v/>
      </c>
      <c r="R1302" s="512" t="str">
        <f>二年级等级</f>
        <v/>
      </c>
      <c r="S1302" s="516" t="str">
        <f>二年级50米跑得分</f>
        <v/>
      </c>
      <c r="T1302" s="517" t="str">
        <f>二年级等级</f>
        <v/>
      </c>
      <c r="U1302" s="516" t="str">
        <f>二年级坐位体前屈得分</f>
        <v/>
      </c>
      <c r="V1302" s="517" t="str">
        <f>二年级等级</f>
        <v/>
      </c>
      <c r="W1302" s="516" t="str">
        <f>二年级一分钟跳绳得分</f>
        <v/>
      </c>
      <c r="X1302" s="517" t="str">
        <f>二年级等级</f>
        <v/>
      </c>
      <c r="Y1302" s="515"/>
      <c r="Z1302" s="518"/>
      <c r="AA1302" s="533"/>
      <c r="AB1302" s="515"/>
      <c r="AC1302" s="533" t="str">
        <f>二年级跳绳附加分</f>
        <v/>
      </c>
      <c r="AD1302" s="534" t="str">
        <f>二年级标准分</f>
        <v/>
      </c>
      <c r="AE1302" s="534" t="str">
        <f>二年级总分</f>
        <v/>
      </c>
      <c r="AF1302" s="517" t="str">
        <f>二年级等级</f>
        <v/>
      </c>
    </row>
    <row r="1303" spans="1:32">
      <c r="A1303" s="476">
        <v>219</v>
      </c>
      <c r="B1303" s="477">
        <v>41</v>
      </c>
      <c r="C1303" s="632"/>
      <c r="D1303" s="633"/>
      <c r="E1303" s="632"/>
      <c r="F1303" s="625"/>
      <c r="G1303" s="608"/>
      <c r="H1303" s="475"/>
      <c r="I1303" s="613"/>
      <c r="J1303" s="614"/>
      <c r="K1303" s="614"/>
      <c r="L1303" s="649"/>
      <c r="M1303" s="644"/>
      <c r="N1303" s="505" t="str">
        <f>二年级BMI</f>
        <v/>
      </c>
      <c r="O1303" s="499" t="str">
        <f>二年级BMI等级</f>
        <v/>
      </c>
      <c r="P1303" s="500" t="str">
        <f>二年级BMI得分</f>
        <v/>
      </c>
      <c r="Q1303" s="515" t="str">
        <f>二年级肺活量得分</f>
        <v/>
      </c>
      <c r="R1303" s="512" t="str">
        <f>二年级等级</f>
        <v/>
      </c>
      <c r="S1303" s="516" t="str">
        <f>二年级50米跑得分</f>
        <v/>
      </c>
      <c r="T1303" s="517" t="str">
        <f>二年级等级</f>
        <v/>
      </c>
      <c r="U1303" s="516" t="str">
        <f>二年级坐位体前屈得分</f>
        <v/>
      </c>
      <c r="V1303" s="517" t="str">
        <f>二年级等级</f>
        <v/>
      </c>
      <c r="W1303" s="516" t="str">
        <f>二年级一分钟跳绳得分</f>
        <v/>
      </c>
      <c r="X1303" s="517" t="str">
        <f>二年级等级</f>
        <v/>
      </c>
      <c r="Y1303" s="515"/>
      <c r="Z1303" s="518"/>
      <c r="AA1303" s="533"/>
      <c r="AB1303" s="515"/>
      <c r="AC1303" s="533" t="str">
        <f>二年级跳绳附加分</f>
        <v/>
      </c>
      <c r="AD1303" s="534" t="str">
        <f>二年级标准分</f>
        <v/>
      </c>
      <c r="AE1303" s="534" t="str">
        <f>二年级总分</f>
        <v/>
      </c>
      <c r="AF1303" s="517" t="str">
        <f>二年级等级</f>
        <v/>
      </c>
    </row>
    <row r="1304" spans="1:32">
      <c r="A1304" s="476">
        <v>219</v>
      </c>
      <c r="B1304" s="477">
        <v>42</v>
      </c>
      <c r="C1304" s="632"/>
      <c r="D1304" s="633"/>
      <c r="E1304" s="632"/>
      <c r="F1304" s="625"/>
      <c r="G1304" s="608"/>
      <c r="H1304" s="475"/>
      <c r="I1304" s="613"/>
      <c r="J1304" s="614"/>
      <c r="K1304" s="614"/>
      <c r="L1304" s="649"/>
      <c r="M1304" s="644"/>
      <c r="N1304" s="505" t="str">
        <f>二年级BMI</f>
        <v/>
      </c>
      <c r="O1304" s="499" t="str">
        <f>二年级BMI等级</f>
        <v/>
      </c>
      <c r="P1304" s="500" t="str">
        <f>二年级BMI得分</f>
        <v/>
      </c>
      <c r="Q1304" s="515" t="str">
        <f>二年级肺活量得分</f>
        <v/>
      </c>
      <c r="R1304" s="512" t="str">
        <f>二年级等级</f>
        <v/>
      </c>
      <c r="S1304" s="516" t="str">
        <f>二年级50米跑得分</f>
        <v/>
      </c>
      <c r="T1304" s="517" t="str">
        <f>二年级等级</f>
        <v/>
      </c>
      <c r="U1304" s="516" t="str">
        <f>二年级坐位体前屈得分</f>
        <v/>
      </c>
      <c r="V1304" s="517" t="str">
        <f>二年级等级</f>
        <v/>
      </c>
      <c r="W1304" s="516" t="str">
        <f>二年级一分钟跳绳得分</f>
        <v/>
      </c>
      <c r="X1304" s="517" t="str">
        <f>二年级等级</f>
        <v/>
      </c>
      <c r="Y1304" s="515"/>
      <c r="Z1304" s="518"/>
      <c r="AA1304" s="533"/>
      <c r="AB1304" s="515"/>
      <c r="AC1304" s="533" t="str">
        <f>二年级跳绳附加分</f>
        <v/>
      </c>
      <c r="AD1304" s="534" t="str">
        <f>二年级标准分</f>
        <v/>
      </c>
      <c r="AE1304" s="534" t="str">
        <f>二年级总分</f>
        <v/>
      </c>
      <c r="AF1304" s="517" t="str">
        <f>二年级等级</f>
        <v/>
      </c>
    </row>
    <row r="1305" spans="1:32">
      <c r="A1305" s="476">
        <v>219</v>
      </c>
      <c r="B1305" s="477">
        <v>43</v>
      </c>
      <c r="C1305" s="632"/>
      <c r="D1305" s="633"/>
      <c r="E1305" s="632"/>
      <c r="F1305" s="625"/>
      <c r="G1305" s="608"/>
      <c r="H1305" s="475"/>
      <c r="I1305" s="613"/>
      <c r="J1305" s="614"/>
      <c r="K1305" s="614"/>
      <c r="L1305" s="649"/>
      <c r="M1305" s="644"/>
      <c r="N1305" s="505" t="str">
        <f>二年级BMI</f>
        <v/>
      </c>
      <c r="O1305" s="499" t="str">
        <f>二年级BMI等级</f>
        <v/>
      </c>
      <c r="P1305" s="500" t="str">
        <f>二年级BMI得分</f>
        <v/>
      </c>
      <c r="Q1305" s="515" t="str">
        <f>二年级肺活量得分</f>
        <v/>
      </c>
      <c r="R1305" s="512" t="str">
        <f>二年级等级</f>
        <v/>
      </c>
      <c r="S1305" s="516" t="str">
        <f>二年级50米跑得分</f>
        <v/>
      </c>
      <c r="T1305" s="517" t="str">
        <f>二年级等级</f>
        <v/>
      </c>
      <c r="U1305" s="516" t="str">
        <f>二年级坐位体前屈得分</f>
        <v/>
      </c>
      <c r="V1305" s="517" t="str">
        <f>二年级等级</f>
        <v/>
      </c>
      <c r="W1305" s="516" t="str">
        <f>二年级一分钟跳绳得分</f>
        <v/>
      </c>
      <c r="X1305" s="517" t="str">
        <f>二年级等级</f>
        <v/>
      </c>
      <c r="Y1305" s="515"/>
      <c r="Z1305" s="518"/>
      <c r="AA1305" s="533"/>
      <c r="AB1305" s="515"/>
      <c r="AC1305" s="533" t="str">
        <f>二年级跳绳附加分</f>
        <v/>
      </c>
      <c r="AD1305" s="534" t="str">
        <f>二年级标准分</f>
        <v/>
      </c>
      <c r="AE1305" s="534" t="str">
        <f>二年级总分</f>
        <v/>
      </c>
      <c r="AF1305" s="517" t="str">
        <f>二年级等级</f>
        <v/>
      </c>
    </row>
    <row r="1306" spans="1:32">
      <c r="A1306" s="476">
        <v>219</v>
      </c>
      <c r="B1306" s="477">
        <v>44</v>
      </c>
      <c r="C1306" s="632"/>
      <c r="D1306" s="633"/>
      <c r="E1306" s="632"/>
      <c r="F1306" s="625"/>
      <c r="G1306" s="608"/>
      <c r="H1306" s="475"/>
      <c r="I1306" s="613"/>
      <c r="J1306" s="614"/>
      <c r="K1306" s="614"/>
      <c r="L1306" s="649"/>
      <c r="M1306" s="644"/>
      <c r="N1306" s="505" t="str">
        <f>二年级BMI</f>
        <v/>
      </c>
      <c r="O1306" s="499" t="str">
        <f>二年级BMI等级</f>
        <v/>
      </c>
      <c r="P1306" s="500" t="str">
        <f>二年级BMI得分</f>
        <v/>
      </c>
      <c r="Q1306" s="515" t="str">
        <f>二年级肺活量得分</f>
        <v/>
      </c>
      <c r="R1306" s="512" t="str">
        <f>二年级等级</f>
        <v/>
      </c>
      <c r="S1306" s="516" t="str">
        <f>二年级50米跑得分</f>
        <v/>
      </c>
      <c r="T1306" s="517" t="str">
        <f>二年级等级</f>
        <v/>
      </c>
      <c r="U1306" s="516" t="str">
        <f>二年级坐位体前屈得分</f>
        <v/>
      </c>
      <c r="V1306" s="517" t="str">
        <f>二年级等级</f>
        <v/>
      </c>
      <c r="W1306" s="516" t="str">
        <f>二年级一分钟跳绳得分</f>
        <v/>
      </c>
      <c r="X1306" s="517" t="str">
        <f>二年级等级</f>
        <v/>
      </c>
      <c r="Y1306" s="515"/>
      <c r="Z1306" s="518"/>
      <c r="AA1306" s="533"/>
      <c r="AB1306" s="515"/>
      <c r="AC1306" s="533" t="str">
        <f>二年级跳绳附加分</f>
        <v/>
      </c>
      <c r="AD1306" s="534" t="str">
        <f>二年级标准分</f>
        <v/>
      </c>
      <c r="AE1306" s="534" t="str">
        <f>二年级总分</f>
        <v/>
      </c>
      <c r="AF1306" s="517" t="str">
        <f>二年级等级</f>
        <v/>
      </c>
    </row>
    <row r="1307" spans="1:32">
      <c r="A1307" s="476">
        <v>219</v>
      </c>
      <c r="B1307" s="477">
        <v>45</v>
      </c>
      <c r="C1307" s="632"/>
      <c r="D1307" s="633"/>
      <c r="E1307" s="632"/>
      <c r="F1307" s="625"/>
      <c r="G1307" s="608"/>
      <c r="H1307" s="475"/>
      <c r="I1307" s="613"/>
      <c r="J1307" s="614"/>
      <c r="K1307" s="614"/>
      <c r="L1307" s="649"/>
      <c r="M1307" s="644"/>
      <c r="N1307" s="505" t="str">
        <f>二年级BMI</f>
        <v/>
      </c>
      <c r="O1307" s="499" t="str">
        <f>二年级BMI等级</f>
        <v/>
      </c>
      <c r="P1307" s="500" t="str">
        <f>二年级BMI得分</f>
        <v/>
      </c>
      <c r="Q1307" s="515" t="str">
        <f>二年级肺活量得分</f>
        <v/>
      </c>
      <c r="R1307" s="512" t="str">
        <f>二年级等级</f>
        <v/>
      </c>
      <c r="S1307" s="516" t="str">
        <f>二年级50米跑得分</f>
        <v/>
      </c>
      <c r="T1307" s="517" t="str">
        <f>二年级等级</f>
        <v/>
      </c>
      <c r="U1307" s="516" t="str">
        <f>二年级坐位体前屈得分</f>
        <v/>
      </c>
      <c r="V1307" s="517" t="str">
        <f>二年级等级</f>
        <v/>
      </c>
      <c r="W1307" s="516" t="str">
        <f>二年级一分钟跳绳得分</f>
        <v/>
      </c>
      <c r="X1307" s="517" t="str">
        <f>二年级等级</f>
        <v/>
      </c>
      <c r="Y1307" s="515"/>
      <c r="Z1307" s="518"/>
      <c r="AA1307" s="533"/>
      <c r="AB1307" s="515"/>
      <c r="AC1307" s="533" t="str">
        <f>二年级跳绳附加分</f>
        <v/>
      </c>
      <c r="AD1307" s="534" t="str">
        <f>二年级标准分</f>
        <v/>
      </c>
      <c r="AE1307" s="534" t="str">
        <f>二年级总分</f>
        <v/>
      </c>
      <c r="AF1307" s="517" t="str">
        <f>二年级等级</f>
        <v/>
      </c>
    </row>
    <row r="1308" spans="1:32">
      <c r="A1308" s="476">
        <v>219</v>
      </c>
      <c r="B1308" s="477">
        <v>46</v>
      </c>
      <c r="C1308" s="632"/>
      <c r="D1308" s="633"/>
      <c r="E1308" s="632"/>
      <c r="F1308" s="625"/>
      <c r="G1308" s="608"/>
      <c r="H1308" s="475"/>
      <c r="I1308" s="613"/>
      <c r="J1308" s="614"/>
      <c r="K1308" s="614"/>
      <c r="L1308" s="649"/>
      <c r="M1308" s="644"/>
      <c r="N1308" s="505" t="str">
        <f>二年级BMI</f>
        <v/>
      </c>
      <c r="O1308" s="499" t="str">
        <f>二年级BMI等级</f>
        <v/>
      </c>
      <c r="P1308" s="500" t="str">
        <f>二年级BMI得分</f>
        <v/>
      </c>
      <c r="Q1308" s="515" t="str">
        <f>二年级肺活量得分</f>
        <v/>
      </c>
      <c r="R1308" s="512" t="str">
        <f>二年级等级</f>
        <v/>
      </c>
      <c r="S1308" s="516" t="str">
        <f>二年级50米跑得分</f>
        <v/>
      </c>
      <c r="T1308" s="517" t="str">
        <f>二年级等级</f>
        <v/>
      </c>
      <c r="U1308" s="516" t="str">
        <f>二年级坐位体前屈得分</f>
        <v/>
      </c>
      <c r="V1308" s="517" t="str">
        <f>二年级等级</f>
        <v/>
      </c>
      <c r="W1308" s="516" t="str">
        <f>二年级一分钟跳绳得分</f>
        <v/>
      </c>
      <c r="X1308" s="517" t="str">
        <f>二年级等级</f>
        <v/>
      </c>
      <c r="Y1308" s="515"/>
      <c r="Z1308" s="518"/>
      <c r="AA1308" s="533"/>
      <c r="AB1308" s="515"/>
      <c r="AC1308" s="533" t="str">
        <f>二年级跳绳附加分</f>
        <v/>
      </c>
      <c r="AD1308" s="534" t="str">
        <f>二年级标准分</f>
        <v/>
      </c>
      <c r="AE1308" s="534" t="str">
        <f>二年级总分</f>
        <v/>
      </c>
      <c r="AF1308" s="517" t="str">
        <f>二年级等级</f>
        <v/>
      </c>
    </row>
    <row r="1309" spans="1:32">
      <c r="A1309" s="476">
        <v>219</v>
      </c>
      <c r="B1309" s="477">
        <v>47</v>
      </c>
      <c r="C1309" s="632"/>
      <c r="D1309" s="633"/>
      <c r="E1309" s="632"/>
      <c r="F1309" s="625"/>
      <c r="G1309" s="608"/>
      <c r="H1309" s="475"/>
      <c r="I1309" s="613"/>
      <c r="J1309" s="614"/>
      <c r="K1309" s="614"/>
      <c r="L1309" s="649"/>
      <c r="M1309" s="644"/>
      <c r="N1309" s="505" t="str">
        <f>二年级BMI</f>
        <v/>
      </c>
      <c r="O1309" s="499" t="str">
        <f>二年级BMI等级</f>
        <v/>
      </c>
      <c r="P1309" s="500" t="str">
        <f>二年级BMI得分</f>
        <v/>
      </c>
      <c r="Q1309" s="515" t="str">
        <f>二年级肺活量得分</f>
        <v/>
      </c>
      <c r="R1309" s="512" t="str">
        <f>二年级等级</f>
        <v/>
      </c>
      <c r="S1309" s="516" t="str">
        <f>二年级50米跑得分</f>
        <v/>
      </c>
      <c r="T1309" s="517" t="str">
        <f>二年级等级</f>
        <v/>
      </c>
      <c r="U1309" s="516" t="str">
        <f>二年级坐位体前屈得分</f>
        <v/>
      </c>
      <c r="V1309" s="517" t="str">
        <f>二年级等级</f>
        <v/>
      </c>
      <c r="W1309" s="516" t="str">
        <f>二年级一分钟跳绳得分</f>
        <v/>
      </c>
      <c r="X1309" s="517" t="str">
        <f>二年级等级</f>
        <v/>
      </c>
      <c r="Y1309" s="515"/>
      <c r="Z1309" s="518"/>
      <c r="AA1309" s="533"/>
      <c r="AB1309" s="515"/>
      <c r="AC1309" s="533" t="str">
        <f>二年级跳绳附加分</f>
        <v/>
      </c>
      <c r="AD1309" s="534" t="str">
        <f>二年级标准分</f>
        <v/>
      </c>
      <c r="AE1309" s="534" t="str">
        <f>二年级总分</f>
        <v/>
      </c>
      <c r="AF1309" s="517" t="str">
        <f>二年级等级</f>
        <v/>
      </c>
    </row>
    <row r="1310" spans="1:32">
      <c r="A1310" s="476">
        <v>219</v>
      </c>
      <c r="B1310" s="477">
        <v>48</v>
      </c>
      <c r="C1310" s="632"/>
      <c r="D1310" s="633"/>
      <c r="E1310" s="632"/>
      <c r="F1310" s="625"/>
      <c r="G1310" s="608"/>
      <c r="H1310" s="475"/>
      <c r="I1310" s="613"/>
      <c r="J1310" s="614"/>
      <c r="K1310" s="614"/>
      <c r="L1310" s="649"/>
      <c r="M1310" s="644"/>
      <c r="N1310" s="505" t="str">
        <f>二年级BMI</f>
        <v/>
      </c>
      <c r="O1310" s="499" t="str">
        <f>二年级BMI等级</f>
        <v/>
      </c>
      <c r="P1310" s="500" t="str">
        <f>二年级BMI得分</f>
        <v/>
      </c>
      <c r="Q1310" s="515" t="str">
        <f>二年级肺活量得分</f>
        <v/>
      </c>
      <c r="R1310" s="512" t="str">
        <f>二年级等级</f>
        <v/>
      </c>
      <c r="S1310" s="516" t="str">
        <f>二年级50米跑得分</f>
        <v/>
      </c>
      <c r="T1310" s="517" t="str">
        <f>二年级等级</f>
        <v/>
      </c>
      <c r="U1310" s="516" t="str">
        <f>二年级坐位体前屈得分</f>
        <v/>
      </c>
      <c r="V1310" s="517" t="str">
        <f>二年级等级</f>
        <v/>
      </c>
      <c r="W1310" s="516" t="str">
        <f>二年级一分钟跳绳得分</f>
        <v/>
      </c>
      <c r="X1310" s="517" t="str">
        <f>二年级等级</f>
        <v/>
      </c>
      <c r="Y1310" s="515"/>
      <c r="Z1310" s="518"/>
      <c r="AA1310" s="533"/>
      <c r="AB1310" s="515"/>
      <c r="AC1310" s="533" t="str">
        <f>二年级跳绳附加分</f>
        <v/>
      </c>
      <c r="AD1310" s="534" t="str">
        <f>二年级标准分</f>
        <v/>
      </c>
      <c r="AE1310" s="534" t="str">
        <f>二年级总分</f>
        <v/>
      </c>
      <c r="AF1310" s="517" t="str">
        <f>二年级等级</f>
        <v/>
      </c>
    </row>
    <row r="1311" spans="1:32">
      <c r="A1311" s="476">
        <v>219</v>
      </c>
      <c r="B1311" s="477">
        <v>49</v>
      </c>
      <c r="C1311" s="632"/>
      <c r="D1311" s="633"/>
      <c r="E1311" s="632"/>
      <c r="F1311" s="625"/>
      <c r="G1311" s="608"/>
      <c r="H1311" s="475"/>
      <c r="I1311" s="613"/>
      <c r="J1311" s="614"/>
      <c r="K1311" s="614"/>
      <c r="L1311" s="649"/>
      <c r="M1311" s="644"/>
      <c r="N1311" s="505" t="str">
        <f>二年级BMI</f>
        <v/>
      </c>
      <c r="O1311" s="499" t="str">
        <f>二年级BMI等级</f>
        <v/>
      </c>
      <c r="P1311" s="500" t="str">
        <f>二年级BMI得分</f>
        <v/>
      </c>
      <c r="Q1311" s="515" t="str">
        <f>二年级肺活量得分</f>
        <v/>
      </c>
      <c r="R1311" s="512" t="str">
        <f>二年级等级</f>
        <v/>
      </c>
      <c r="S1311" s="516" t="str">
        <f>二年级50米跑得分</f>
        <v/>
      </c>
      <c r="T1311" s="517" t="str">
        <f>二年级等级</f>
        <v/>
      </c>
      <c r="U1311" s="516" t="str">
        <f>二年级坐位体前屈得分</f>
        <v/>
      </c>
      <c r="V1311" s="517" t="str">
        <f>二年级等级</f>
        <v/>
      </c>
      <c r="W1311" s="516" t="str">
        <f>二年级一分钟跳绳得分</f>
        <v/>
      </c>
      <c r="X1311" s="517" t="str">
        <f>二年级等级</f>
        <v/>
      </c>
      <c r="Y1311" s="515"/>
      <c r="Z1311" s="518"/>
      <c r="AA1311" s="533"/>
      <c r="AB1311" s="515"/>
      <c r="AC1311" s="533" t="str">
        <f>二年级跳绳附加分</f>
        <v/>
      </c>
      <c r="AD1311" s="534" t="str">
        <f>二年级标准分</f>
        <v/>
      </c>
      <c r="AE1311" s="534" t="str">
        <f>二年级总分</f>
        <v/>
      </c>
      <c r="AF1311" s="517" t="str">
        <f>二年级等级</f>
        <v/>
      </c>
    </row>
    <row r="1312" spans="1:32">
      <c r="A1312" s="476">
        <v>219</v>
      </c>
      <c r="B1312" s="477">
        <v>50</v>
      </c>
      <c r="C1312" s="632"/>
      <c r="D1312" s="633"/>
      <c r="E1312" s="632"/>
      <c r="F1312" s="625"/>
      <c r="G1312" s="608"/>
      <c r="H1312" s="475"/>
      <c r="I1312" s="613"/>
      <c r="J1312" s="614"/>
      <c r="K1312" s="614"/>
      <c r="L1312" s="649"/>
      <c r="M1312" s="644"/>
      <c r="N1312" s="505" t="str">
        <f>二年级BMI</f>
        <v/>
      </c>
      <c r="O1312" s="499" t="str">
        <f>二年级BMI等级</f>
        <v/>
      </c>
      <c r="P1312" s="500" t="str">
        <f>二年级BMI得分</f>
        <v/>
      </c>
      <c r="Q1312" s="515" t="str">
        <f>二年级肺活量得分</f>
        <v/>
      </c>
      <c r="R1312" s="512" t="str">
        <f>二年级等级</f>
        <v/>
      </c>
      <c r="S1312" s="516" t="str">
        <f>二年级50米跑得分</f>
        <v/>
      </c>
      <c r="T1312" s="517" t="str">
        <f>二年级等级</f>
        <v/>
      </c>
      <c r="U1312" s="516" t="str">
        <f>二年级坐位体前屈得分</f>
        <v/>
      </c>
      <c r="V1312" s="517" t="str">
        <f>二年级等级</f>
        <v/>
      </c>
      <c r="W1312" s="516" t="str">
        <f>二年级一分钟跳绳得分</f>
        <v/>
      </c>
      <c r="X1312" s="517" t="str">
        <f>二年级等级</f>
        <v/>
      </c>
      <c r="Y1312" s="515"/>
      <c r="Z1312" s="518"/>
      <c r="AA1312" s="533"/>
      <c r="AB1312" s="515"/>
      <c r="AC1312" s="533" t="str">
        <f>二年级跳绳附加分</f>
        <v/>
      </c>
      <c r="AD1312" s="534" t="str">
        <f>二年级标准分</f>
        <v/>
      </c>
      <c r="AE1312" s="534" t="str">
        <f>二年级总分</f>
        <v/>
      </c>
      <c r="AF1312" s="517" t="str">
        <f>二年级等级</f>
        <v/>
      </c>
    </row>
    <row r="1313" spans="1:32">
      <c r="A1313" s="476">
        <v>219</v>
      </c>
      <c r="B1313" s="477">
        <v>51</v>
      </c>
      <c r="C1313" s="632"/>
      <c r="D1313" s="633"/>
      <c r="E1313" s="632"/>
      <c r="F1313" s="625"/>
      <c r="G1313" s="608"/>
      <c r="H1313" s="475"/>
      <c r="I1313" s="613"/>
      <c r="J1313" s="614"/>
      <c r="K1313" s="614"/>
      <c r="L1313" s="649"/>
      <c r="M1313" s="644"/>
      <c r="N1313" s="505" t="str">
        <f>二年级BMI</f>
        <v/>
      </c>
      <c r="O1313" s="499" t="str">
        <f>二年级BMI等级</f>
        <v/>
      </c>
      <c r="P1313" s="500" t="str">
        <f>二年级BMI得分</f>
        <v/>
      </c>
      <c r="Q1313" s="515" t="str">
        <f>二年级肺活量得分</f>
        <v/>
      </c>
      <c r="R1313" s="512" t="str">
        <f>二年级等级</f>
        <v/>
      </c>
      <c r="S1313" s="516" t="str">
        <f>二年级50米跑得分</f>
        <v/>
      </c>
      <c r="T1313" s="517" t="str">
        <f>二年级等级</f>
        <v/>
      </c>
      <c r="U1313" s="516" t="str">
        <f>二年级坐位体前屈得分</f>
        <v/>
      </c>
      <c r="V1313" s="517" t="str">
        <f>二年级等级</f>
        <v/>
      </c>
      <c r="W1313" s="516" t="str">
        <f>二年级一分钟跳绳得分</f>
        <v/>
      </c>
      <c r="X1313" s="517" t="str">
        <f>二年级等级</f>
        <v/>
      </c>
      <c r="Y1313" s="515"/>
      <c r="Z1313" s="518"/>
      <c r="AA1313" s="533"/>
      <c r="AB1313" s="515"/>
      <c r="AC1313" s="533" t="str">
        <f>二年级跳绳附加分</f>
        <v/>
      </c>
      <c r="AD1313" s="534" t="str">
        <f>二年级标准分</f>
        <v/>
      </c>
      <c r="AE1313" s="534" t="str">
        <f>二年级总分</f>
        <v/>
      </c>
      <c r="AF1313" s="517" t="str">
        <f>二年级等级</f>
        <v/>
      </c>
    </row>
    <row r="1314" spans="1:32">
      <c r="A1314" s="476">
        <v>219</v>
      </c>
      <c r="B1314" s="477">
        <v>52</v>
      </c>
      <c r="C1314" s="632"/>
      <c r="D1314" s="633"/>
      <c r="E1314" s="632"/>
      <c r="F1314" s="625"/>
      <c r="G1314" s="608"/>
      <c r="H1314" s="475"/>
      <c r="I1314" s="613"/>
      <c r="J1314" s="614"/>
      <c r="K1314" s="614"/>
      <c r="L1314" s="649"/>
      <c r="M1314" s="644"/>
      <c r="N1314" s="505" t="str">
        <f>二年级BMI</f>
        <v/>
      </c>
      <c r="O1314" s="499" t="str">
        <f>二年级BMI等级</f>
        <v/>
      </c>
      <c r="P1314" s="500" t="str">
        <f>二年级BMI得分</f>
        <v/>
      </c>
      <c r="Q1314" s="515" t="str">
        <f>二年级肺活量得分</f>
        <v/>
      </c>
      <c r="R1314" s="512" t="str">
        <f>二年级等级</f>
        <v/>
      </c>
      <c r="S1314" s="516" t="str">
        <f>二年级50米跑得分</f>
        <v/>
      </c>
      <c r="T1314" s="517" t="str">
        <f>二年级等级</f>
        <v/>
      </c>
      <c r="U1314" s="516" t="str">
        <f>二年级坐位体前屈得分</f>
        <v/>
      </c>
      <c r="V1314" s="517" t="str">
        <f>二年级等级</f>
        <v/>
      </c>
      <c r="W1314" s="516" t="str">
        <f>二年级一分钟跳绳得分</f>
        <v/>
      </c>
      <c r="X1314" s="517" t="str">
        <f>二年级等级</f>
        <v/>
      </c>
      <c r="Y1314" s="515"/>
      <c r="Z1314" s="518"/>
      <c r="AA1314" s="533"/>
      <c r="AB1314" s="515"/>
      <c r="AC1314" s="533" t="str">
        <f>二年级跳绳附加分</f>
        <v/>
      </c>
      <c r="AD1314" s="534" t="str">
        <f>二年级标准分</f>
        <v/>
      </c>
      <c r="AE1314" s="534" t="str">
        <f>二年级总分</f>
        <v/>
      </c>
      <c r="AF1314" s="517" t="str">
        <f>二年级等级</f>
        <v/>
      </c>
    </row>
    <row r="1315" spans="1:32">
      <c r="A1315" s="476">
        <v>219</v>
      </c>
      <c r="B1315" s="477">
        <v>53</v>
      </c>
      <c r="C1315" s="632"/>
      <c r="D1315" s="633"/>
      <c r="E1315" s="632"/>
      <c r="F1315" s="625"/>
      <c r="G1315" s="608"/>
      <c r="H1315" s="475"/>
      <c r="I1315" s="613"/>
      <c r="J1315" s="614"/>
      <c r="K1315" s="614"/>
      <c r="L1315" s="649"/>
      <c r="M1315" s="644"/>
      <c r="N1315" s="505" t="str">
        <f>二年级BMI</f>
        <v/>
      </c>
      <c r="O1315" s="499" t="str">
        <f>二年级BMI等级</f>
        <v/>
      </c>
      <c r="P1315" s="500" t="str">
        <f>二年级BMI得分</f>
        <v/>
      </c>
      <c r="Q1315" s="515" t="str">
        <f>二年级肺活量得分</f>
        <v/>
      </c>
      <c r="R1315" s="512" t="str">
        <f>二年级等级</f>
        <v/>
      </c>
      <c r="S1315" s="516" t="str">
        <f>二年级50米跑得分</f>
        <v/>
      </c>
      <c r="T1315" s="517" t="str">
        <f>二年级等级</f>
        <v/>
      </c>
      <c r="U1315" s="516" t="str">
        <f>二年级坐位体前屈得分</f>
        <v/>
      </c>
      <c r="V1315" s="517" t="str">
        <f>二年级等级</f>
        <v/>
      </c>
      <c r="W1315" s="516" t="str">
        <f>二年级一分钟跳绳得分</f>
        <v/>
      </c>
      <c r="X1315" s="517" t="str">
        <f>二年级等级</f>
        <v/>
      </c>
      <c r="Y1315" s="515"/>
      <c r="Z1315" s="518"/>
      <c r="AA1315" s="533"/>
      <c r="AB1315" s="515"/>
      <c r="AC1315" s="533" t="str">
        <f>二年级跳绳附加分</f>
        <v/>
      </c>
      <c r="AD1315" s="534" t="str">
        <f>二年级标准分</f>
        <v/>
      </c>
      <c r="AE1315" s="534" t="str">
        <f>二年级总分</f>
        <v/>
      </c>
      <c r="AF1315" s="517" t="str">
        <f>二年级等级</f>
        <v/>
      </c>
    </row>
    <row r="1316" spans="1:32">
      <c r="A1316" s="476">
        <v>219</v>
      </c>
      <c r="B1316" s="477">
        <v>54</v>
      </c>
      <c r="C1316" s="632"/>
      <c r="D1316" s="633"/>
      <c r="E1316" s="632"/>
      <c r="F1316" s="625"/>
      <c r="G1316" s="608"/>
      <c r="H1316" s="475"/>
      <c r="I1316" s="613"/>
      <c r="J1316" s="614"/>
      <c r="K1316" s="614"/>
      <c r="L1316" s="649"/>
      <c r="M1316" s="644"/>
      <c r="N1316" s="505" t="str">
        <f>二年级BMI</f>
        <v/>
      </c>
      <c r="O1316" s="499" t="str">
        <f>二年级BMI等级</f>
        <v/>
      </c>
      <c r="P1316" s="500" t="str">
        <f>二年级BMI得分</f>
        <v/>
      </c>
      <c r="Q1316" s="515" t="str">
        <f>二年级肺活量得分</f>
        <v/>
      </c>
      <c r="R1316" s="512" t="str">
        <f>二年级等级</f>
        <v/>
      </c>
      <c r="S1316" s="516" t="str">
        <f>二年级50米跑得分</f>
        <v/>
      </c>
      <c r="T1316" s="517" t="str">
        <f>二年级等级</f>
        <v/>
      </c>
      <c r="U1316" s="516" t="str">
        <f>二年级坐位体前屈得分</f>
        <v/>
      </c>
      <c r="V1316" s="517" t="str">
        <f>二年级等级</f>
        <v/>
      </c>
      <c r="W1316" s="516" t="str">
        <f>二年级一分钟跳绳得分</f>
        <v/>
      </c>
      <c r="X1316" s="517" t="str">
        <f>二年级等级</f>
        <v/>
      </c>
      <c r="Y1316" s="515"/>
      <c r="Z1316" s="518"/>
      <c r="AA1316" s="533"/>
      <c r="AB1316" s="515"/>
      <c r="AC1316" s="533" t="str">
        <f>二年级跳绳附加分</f>
        <v/>
      </c>
      <c r="AD1316" s="534" t="str">
        <f>二年级标准分</f>
        <v/>
      </c>
      <c r="AE1316" s="534" t="str">
        <f>二年级总分</f>
        <v/>
      </c>
      <c r="AF1316" s="517" t="str">
        <f>二年级等级</f>
        <v/>
      </c>
    </row>
    <row r="1317" spans="1:32">
      <c r="A1317" s="476">
        <v>219</v>
      </c>
      <c r="B1317" s="477">
        <v>55</v>
      </c>
      <c r="C1317" s="632"/>
      <c r="D1317" s="633"/>
      <c r="E1317" s="632"/>
      <c r="F1317" s="625"/>
      <c r="G1317" s="608"/>
      <c r="H1317" s="475"/>
      <c r="I1317" s="613"/>
      <c r="J1317" s="614"/>
      <c r="K1317" s="614"/>
      <c r="L1317" s="649"/>
      <c r="M1317" s="644"/>
      <c r="N1317" s="505" t="str">
        <f>二年级BMI</f>
        <v/>
      </c>
      <c r="O1317" s="499" t="str">
        <f>二年级BMI等级</f>
        <v/>
      </c>
      <c r="P1317" s="500" t="str">
        <f>二年级BMI得分</f>
        <v/>
      </c>
      <c r="Q1317" s="515" t="str">
        <f>二年级肺活量得分</f>
        <v/>
      </c>
      <c r="R1317" s="512" t="str">
        <f>二年级等级</f>
        <v/>
      </c>
      <c r="S1317" s="516" t="str">
        <f>二年级50米跑得分</f>
        <v/>
      </c>
      <c r="T1317" s="517" t="str">
        <f>二年级等级</f>
        <v/>
      </c>
      <c r="U1317" s="516" t="str">
        <f>二年级坐位体前屈得分</f>
        <v/>
      </c>
      <c r="V1317" s="517" t="str">
        <f>二年级等级</f>
        <v/>
      </c>
      <c r="W1317" s="516" t="str">
        <f>二年级一分钟跳绳得分</f>
        <v/>
      </c>
      <c r="X1317" s="517" t="str">
        <f>二年级等级</f>
        <v/>
      </c>
      <c r="Y1317" s="515"/>
      <c r="Z1317" s="518"/>
      <c r="AA1317" s="533"/>
      <c r="AB1317" s="515"/>
      <c r="AC1317" s="533" t="str">
        <f>二年级跳绳附加分</f>
        <v/>
      </c>
      <c r="AD1317" s="534" t="str">
        <f>二年级标准分</f>
        <v/>
      </c>
      <c r="AE1317" s="534" t="str">
        <f>二年级总分</f>
        <v/>
      </c>
      <c r="AF1317" s="517" t="str">
        <f>二年级等级</f>
        <v/>
      </c>
    </row>
    <row r="1318" spans="1:32">
      <c r="A1318" s="476">
        <v>219</v>
      </c>
      <c r="B1318" s="477">
        <v>56</v>
      </c>
      <c r="C1318" s="632"/>
      <c r="D1318" s="633"/>
      <c r="E1318" s="632"/>
      <c r="F1318" s="625"/>
      <c r="G1318" s="608"/>
      <c r="H1318" s="475"/>
      <c r="I1318" s="613"/>
      <c r="J1318" s="614"/>
      <c r="K1318" s="614"/>
      <c r="L1318" s="649"/>
      <c r="M1318" s="644"/>
      <c r="N1318" s="505" t="str">
        <f>二年级BMI</f>
        <v/>
      </c>
      <c r="O1318" s="499" t="str">
        <f>二年级BMI等级</f>
        <v/>
      </c>
      <c r="P1318" s="500" t="str">
        <f>二年级BMI得分</f>
        <v/>
      </c>
      <c r="Q1318" s="515" t="str">
        <f>二年级肺活量得分</f>
        <v/>
      </c>
      <c r="R1318" s="512" t="str">
        <f>二年级等级</f>
        <v/>
      </c>
      <c r="S1318" s="516" t="str">
        <f>二年级50米跑得分</f>
        <v/>
      </c>
      <c r="T1318" s="517" t="str">
        <f>二年级等级</f>
        <v/>
      </c>
      <c r="U1318" s="516" t="str">
        <f>二年级坐位体前屈得分</f>
        <v/>
      </c>
      <c r="V1318" s="517" t="str">
        <f>二年级等级</f>
        <v/>
      </c>
      <c r="W1318" s="516" t="str">
        <f>二年级一分钟跳绳得分</f>
        <v/>
      </c>
      <c r="X1318" s="517" t="str">
        <f>二年级等级</f>
        <v/>
      </c>
      <c r="Y1318" s="515"/>
      <c r="Z1318" s="518"/>
      <c r="AA1318" s="533"/>
      <c r="AB1318" s="515"/>
      <c r="AC1318" s="533" t="str">
        <f>二年级跳绳附加分</f>
        <v/>
      </c>
      <c r="AD1318" s="534" t="str">
        <f>二年级标准分</f>
        <v/>
      </c>
      <c r="AE1318" s="534" t="str">
        <f>二年级总分</f>
        <v/>
      </c>
      <c r="AF1318" s="517" t="str">
        <f>二年级等级</f>
        <v/>
      </c>
    </row>
    <row r="1319" spans="1:32">
      <c r="A1319" s="476">
        <v>219</v>
      </c>
      <c r="B1319" s="477">
        <v>57</v>
      </c>
      <c r="C1319" s="632"/>
      <c r="D1319" s="633"/>
      <c r="E1319" s="632"/>
      <c r="F1319" s="625"/>
      <c r="G1319" s="608"/>
      <c r="H1319" s="475"/>
      <c r="I1319" s="613"/>
      <c r="J1319" s="614"/>
      <c r="K1319" s="614"/>
      <c r="L1319" s="649"/>
      <c r="M1319" s="644"/>
      <c r="N1319" s="505" t="str">
        <f>二年级BMI</f>
        <v/>
      </c>
      <c r="O1319" s="499" t="str">
        <f>二年级BMI等级</f>
        <v/>
      </c>
      <c r="P1319" s="500" t="str">
        <f>二年级BMI得分</f>
        <v/>
      </c>
      <c r="Q1319" s="515" t="str">
        <f>二年级肺活量得分</f>
        <v/>
      </c>
      <c r="R1319" s="512" t="str">
        <f>二年级等级</f>
        <v/>
      </c>
      <c r="S1319" s="516" t="str">
        <f>二年级50米跑得分</f>
        <v/>
      </c>
      <c r="T1319" s="517" t="str">
        <f>二年级等级</f>
        <v/>
      </c>
      <c r="U1319" s="516" t="str">
        <f>二年级坐位体前屈得分</f>
        <v/>
      </c>
      <c r="V1319" s="517" t="str">
        <f>二年级等级</f>
        <v/>
      </c>
      <c r="W1319" s="516" t="str">
        <f>二年级一分钟跳绳得分</f>
        <v/>
      </c>
      <c r="X1319" s="517" t="str">
        <f>二年级等级</f>
        <v/>
      </c>
      <c r="Y1319" s="515"/>
      <c r="Z1319" s="518"/>
      <c r="AA1319" s="533"/>
      <c r="AB1319" s="515"/>
      <c r="AC1319" s="533" t="str">
        <f>二年级跳绳附加分</f>
        <v/>
      </c>
      <c r="AD1319" s="534" t="str">
        <f>二年级标准分</f>
        <v/>
      </c>
      <c r="AE1319" s="534" t="str">
        <f>二年级总分</f>
        <v/>
      </c>
      <c r="AF1319" s="517" t="str">
        <f>二年级等级</f>
        <v/>
      </c>
    </row>
    <row r="1320" spans="1:32">
      <c r="A1320" s="476">
        <v>219</v>
      </c>
      <c r="B1320" s="477">
        <v>58</v>
      </c>
      <c r="C1320" s="632"/>
      <c r="D1320" s="633"/>
      <c r="E1320" s="632"/>
      <c r="F1320" s="625"/>
      <c r="G1320" s="608"/>
      <c r="H1320" s="475"/>
      <c r="I1320" s="613"/>
      <c r="J1320" s="614"/>
      <c r="K1320" s="614"/>
      <c r="L1320" s="649"/>
      <c r="M1320" s="644"/>
      <c r="N1320" s="505" t="str">
        <f>二年级BMI</f>
        <v/>
      </c>
      <c r="O1320" s="499" t="str">
        <f>二年级BMI等级</f>
        <v/>
      </c>
      <c r="P1320" s="500" t="str">
        <f>二年级BMI得分</f>
        <v/>
      </c>
      <c r="Q1320" s="515" t="str">
        <f>二年级肺活量得分</f>
        <v/>
      </c>
      <c r="R1320" s="512" t="str">
        <f>二年级等级</f>
        <v/>
      </c>
      <c r="S1320" s="516" t="str">
        <f>二年级50米跑得分</f>
        <v/>
      </c>
      <c r="T1320" s="517" t="str">
        <f>二年级等级</f>
        <v/>
      </c>
      <c r="U1320" s="516" t="str">
        <f>二年级坐位体前屈得分</f>
        <v/>
      </c>
      <c r="V1320" s="517" t="str">
        <f>二年级等级</f>
        <v/>
      </c>
      <c r="W1320" s="516" t="str">
        <f>二年级一分钟跳绳得分</f>
        <v/>
      </c>
      <c r="X1320" s="517" t="str">
        <f>二年级等级</f>
        <v/>
      </c>
      <c r="Y1320" s="515"/>
      <c r="Z1320" s="518"/>
      <c r="AA1320" s="533"/>
      <c r="AB1320" s="515"/>
      <c r="AC1320" s="533" t="str">
        <f>二年级跳绳附加分</f>
        <v/>
      </c>
      <c r="AD1320" s="534" t="str">
        <f>二年级标准分</f>
        <v/>
      </c>
      <c r="AE1320" s="534" t="str">
        <f>二年级总分</f>
        <v/>
      </c>
      <c r="AF1320" s="517" t="str">
        <f>二年级等级</f>
        <v/>
      </c>
    </row>
    <row r="1321" spans="1:32">
      <c r="A1321" s="476">
        <v>219</v>
      </c>
      <c r="B1321" s="477">
        <v>59</v>
      </c>
      <c r="C1321" s="632"/>
      <c r="D1321" s="633"/>
      <c r="E1321" s="632"/>
      <c r="F1321" s="625"/>
      <c r="G1321" s="608"/>
      <c r="H1321" s="475"/>
      <c r="I1321" s="613"/>
      <c r="J1321" s="614"/>
      <c r="K1321" s="614"/>
      <c r="L1321" s="649"/>
      <c r="M1321" s="644"/>
      <c r="N1321" s="505" t="str">
        <f>二年级BMI</f>
        <v/>
      </c>
      <c r="O1321" s="499" t="str">
        <f>二年级BMI等级</f>
        <v/>
      </c>
      <c r="P1321" s="500" t="str">
        <f>二年级BMI得分</f>
        <v/>
      </c>
      <c r="Q1321" s="515" t="str">
        <f>二年级肺活量得分</f>
        <v/>
      </c>
      <c r="R1321" s="512" t="str">
        <f>二年级等级</f>
        <v/>
      </c>
      <c r="S1321" s="516" t="str">
        <f>二年级50米跑得分</f>
        <v/>
      </c>
      <c r="T1321" s="517" t="str">
        <f>二年级等级</f>
        <v/>
      </c>
      <c r="U1321" s="516" t="str">
        <f>二年级坐位体前屈得分</f>
        <v/>
      </c>
      <c r="V1321" s="517" t="str">
        <f>二年级等级</f>
        <v/>
      </c>
      <c r="W1321" s="516" t="str">
        <f>二年级一分钟跳绳得分</f>
        <v/>
      </c>
      <c r="X1321" s="517" t="str">
        <f>二年级等级</f>
        <v/>
      </c>
      <c r="Y1321" s="515"/>
      <c r="Z1321" s="518"/>
      <c r="AA1321" s="533"/>
      <c r="AB1321" s="515"/>
      <c r="AC1321" s="533" t="str">
        <f>二年级跳绳附加分</f>
        <v/>
      </c>
      <c r="AD1321" s="534" t="str">
        <f>二年级标准分</f>
        <v/>
      </c>
      <c r="AE1321" s="534" t="str">
        <f>二年级总分</f>
        <v/>
      </c>
      <c r="AF1321" s="517" t="str">
        <f>二年级等级</f>
        <v/>
      </c>
    </row>
    <row r="1322" spans="1:32">
      <c r="A1322" s="476">
        <v>219</v>
      </c>
      <c r="B1322" s="477">
        <v>60</v>
      </c>
      <c r="C1322" s="632"/>
      <c r="D1322" s="633"/>
      <c r="E1322" s="632"/>
      <c r="F1322" s="625"/>
      <c r="G1322" s="608"/>
      <c r="H1322" s="475"/>
      <c r="I1322" s="613"/>
      <c r="J1322" s="614"/>
      <c r="K1322" s="614"/>
      <c r="L1322" s="649"/>
      <c r="M1322" s="644"/>
      <c r="N1322" s="505" t="str">
        <f>二年级BMI</f>
        <v/>
      </c>
      <c r="O1322" s="499" t="str">
        <f>二年级BMI等级</f>
        <v/>
      </c>
      <c r="P1322" s="500" t="str">
        <f>二年级BMI得分</f>
        <v/>
      </c>
      <c r="Q1322" s="515" t="str">
        <f>二年级肺活量得分</f>
        <v/>
      </c>
      <c r="R1322" s="512" t="str">
        <f>二年级等级</f>
        <v/>
      </c>
      <c r="S1322" s="516" t="str">
        <f>二年级50米跑得分</f>
        <v/>
      </c>
      <c r="T1322" s="517" t="str">
        <f>二年级等级</f>
        <v/>
      </c>
      <c r="U1322" s="516" t="str">
        <f>二年级坐位体前屈得分</f>
        <v/>
      </c>
      <c r="V1322" s="517" t="str">
        <f>二年级等级</f>
        <v/>
      </c>
      <c r="W1322" s="516" t="str">
        <f>二年级一分钟跳绳得分</f>
        <v/>
      </c>
      <c r="X1322" s="517" t="str">
        <f>二年级等级</f>
        <v/>
      </c>
      <c r="Y1322" s="515"/>
      <c r="Z1322" s="518"/>
      <c r="AA1322" s="533"/>
      <c r="AB1322" s="515"/>
      <c r="AC1322" s="533" t="str">
        <f>二年级跳绳附加分</f>
        <v/>
      </c>
      <c r="AD1322" s="534" t="str">
        <f>二年级标准分</f>
        <v/>
      </c>
      <c r="AE1322" s="534" t="str">
        <f>二年级总分</f>
        <v/>
      </c>
      <c r="AF1322" s="517" t="str">
        <f>二年级等级</f>
        <v/>
      </c>
    </row>
    <row r="1323" spans="1:32">
      <c r="A1323" s="476">
        <v>219</v>
      </c>
      <c r="B1323" s="477">
        <v>61</v>
      </c>
      <c r="C1323" s="632"/>
      <c r="D1323" s="633"/>
      <c r="E1323" s="632"/>
      <c r="F1323" s="625"/>
      <c r="G1323" s="608"/>
      <c r="H1323" s="475"/>
      <c r="I1323" s="613"/>
      <c r="J1323" s="614"/>
      <c r="K1323" s="614"/>
      <c r="L1323" s="649"/>
      <c r="M1323" s="644"/>
      <c r="N1323" s="505" t="str">
        <f>二年级BMI</f>
        <v/>
      </c>
      <c r="O1323" s="499" t="str">
        <f>二年级BMI等级</f>
        <v/>
      </c>
      <c r="P1323" s="500" t="str">
        <f>二年级BMI得分</f>
        <v/>
      </c>
      <c r="Q1323" s="515" t="str">
        <f>二年级肺活量得分</f>
        <v/>
      </c>
      <c r="R1323" s="512" t="str">
        <f>二年级等级</f>
        <v/>
      </c>
      <c r="S1323" s="516" t="str">
        <f>二年级50米跑得分</f>
        <v/>
      </c>
      <c r="T1323" s="517" t="str">
        <f>二年级等级</f>
        <v/>
      </c>
      <c r="U1323" s="516" t="str">
        <f>二年级坐位体前屈得分</f>
        <v/>
      </c>
      <c r="V1323" s="517" t="str">
        <f>二年级等级</f>
        <v/>
      </c>
      <c r="W1323" s="516" t="str">
        <f>二年级一分钟跳绳得分</f>
        <v/>
      </c>
      <c r="X1323" s="517" t="str">
        <f>二年级等级</f>
        <v/>
      </c>
      <c r="Y1323" s="515"/>
      <c r="Z1323" s="518"/>
      <c r="AA1323" s="533"/>
      <c r="AB1323" s="515"/>
      <c r="AC1323" s="533" t="str">
        <f>二年级跳绳附加分</f>
        <v/>
      </c>
      <c r="AD1323" s="534" t="str">
        <f>二年级标准分</f>
        <v/>
      </c>
      <c r="AE1323" s="534" t="str">
        <f>二年级总分</f>
        <v/>
      </c>
      <c r="AF1323" s="517" t="str">
        <f>二年级等级</f>
        <v/>
      </c>
    </row>
    <row r="1324" spans="1:32">
      <c r="A1324" s="476">
        <v>219</v>
      </c>
      <c r="B1324" s="477">
        <v>62</v>
      </c>
      <c r="C1324" s="632"/>
      <c r="D1324" s="633"/>
      <c r="E1324" s="632"/>
      <c r="F1324" s="625"/>
      <c r="G1324" s="608"/>
      <c r="H1324" s="475"/>
      <c r="I1324" s="613"/>
      <c r="J1324" s="614"/>
      <c r="K1324" s="614"/>
      <c r="L1324" s="649"/>
      <c r="M1324" s="644"/>
      <c r="N1324" s="505" t="str">
        <f>二年级BMI</f>
        <v/>
      </c>
      <c r="O1324" s="499" t="str">
        <f>二年级BMI等级</f>
        <v/>
      </c>
      <c r="P1324" s="500" t="str">
        <f>二年级BMI得分</f>
        <v/>
      </c>
      <c r="Q1324" s="515" t="str">
        <f>二年级肺活量得分</f>
        <v/>
      </c>
      <c r="R1324" s="512" t="str">
        <f>二年级等级</f>
        <v/>
      </c>
      <c r="S1324" s="516" t="str">
        <f>二年级50米跑得分</f>
        <v/>
      </c>
      <c r="T1324" s="517" t="str">
        <f>二年级等级</f>
        <v/>
      </c>
      <c r="U1324" s="516" t="str">
        <f>二年级坐位体前屈得分</f>
        <v/>
      </c>
      <c r="V1324" s="517" t="str">
        <f>二年级等级</f>
        <v/>
      </c>
      <c r="W1324" s="516" t="str">
        <f>二年级一分钟跳绳得分</f>
        <v/>
      </c>
      <c r="X1324" s="517" t="str">
        <f>二年级等级</f>
        <v/>
      </c>
      <c r="Y1324" s="515"/>
      <c r="Z1324" s="518"/>
      <c r="AA1324" s="533"/>
      <c r="AB1324" s="515"/>
      <c r="AC1324" s="533" t="str">
        <f>二年级跳绳附加分</f>
        <v/>
      </c>
      <c r="AD1324" s="534" t="str">
        <f>二年级标准分</f>
        <v/>
      </c>
      <c r="AE1324" s="534" t="str">
        <f>二年级总分</f>
        <v/>
      </c>
      <c r="AF1324" s="517" t="str">
        <f>二年级等级</f>
        <v/>
      </c>
    </row>
    <row r="1325" spans="1:32">
      <c r="A1325" s="476">
        <v>219</v>
      </c>
      <c r="B1325" s="477">
        <v>63</v>
      </c>
      <c r="C1325" s="632"/>
      <c r="D1325" s="633"/>
      <c r="E1325" s="632"/>
      <c r="F1325" s="625"/>
      <c r="G1325" s="608"/>
      <c r="H1325" s="475"/>
      <c r="I1325" s="613"/>
      <c r="J1325" s="614"/>
      <c r="K1325" s="614"/>
      <c r="L1325" s="649"/>
      <c r="M1325" s="644"/>
      <c r="N1325" s="505" t="str">
        <f>二年级BMI</f>
        <v/>
      </c>
      <c r="O1325" s="499" t="str">
        <f>二年级BMI等级</f>
        <v/>
      </c>
      <c r="P1325" s="500" t="str">
        <f>二年级BMI得分</f>
        <v/>
      </c>
      <c r="Q1325" s="515" t="str">
        <f>二年级肺活量得分</f>
        <v/>
      </c>
      <c r="R1325" s="512" t="str">
        <f>二年级等级</f>
        <v/>
      </c>
      <c r="S1325" s="516" t="str">
        <f>二年级50米跑得分</f>
        <v/>
      </c>
      <c r="T1325" s="517" t="str">
        <f>二年级等级</f>
        <v/>
      </c>
      <c r="U1325" s="516" t="str">
        <f>二年级坐位体前屈得分</f>
        <v/>
      </c>
      <c r="V1325" s="517" t="str">
        <f>二年级等级</f>
        <v/>
      </c>
      <c r="W1325" s="516" t="str">
        <f>二年级一分钟跳绳得分</f>
        <v/>
      </c>
      <c r="X1325" s="517" t="str">
        <f>二年级等级</f>
        <v/>
      </c>
      <c r="Y1325" s="515"/>
      <c r="Z1325" s="518"/>
      <c r="AA1325" s="533"/>
      <c r="AB1325" s="515"/>
      <c r="AC1325" s="533" t="str">
        <f>二年级跳绳附加分</f>
        <v/>
      </c>
      <c r="AD1325" s="534" t="str">
        <f>二年级标准分</f>
        <v/>
      </c>
      <c r="AE1325" s="534" t="str">
        <f>二年级总分</f>
        <v/>
      </c>
      <c r="AF1325" s="517" t="str">
        <f>二年级等级</f>
        <v/>
      </c>
    </row>
    <row r="1326" spans="1:32">
      <c r="A1326" s="476">
        <v>219</v>
      </c>
      <c r="B1326" s="477">
        <v>64</v>
      </c>
      <c r="C1326" s="632"/>
      <c r="D1326" s="633"/>
      <c r="E1326" s="632"/>
      <c r="F1326" s="625"/>
      <c r="G1326" s="608"/>
      <c r="H1326" s="475"/>
      <c r="I1326" s="613"/>
      <c r="J1326" s="614"/>
      <c r="K1326" s="614"/>
      <c r="L1326" s="649"/>
      <c r="M1326" s="644"/>
      <c r="N1326" s="505" t="str">
        <f>二年级BMI</f>
        <v/>
      </c>
      <c r="O1326" s="499" t="str">
        <f>二年级BMI等级</f>
        <v/>
      </c>
      <c r="P1326" s="500" t="str">
        <f>二年级BMI得分</f>
        <v/>
      </c>
      <c r="Q1326" s="515" t="str">
        <f>二年级肺活量得分</f>
        <v/>
      </c>
      <c r="R1326" s="512" t="str">
        <f>二年级等级</f>
        <v/>
      </c>
      <c r="S1326" s="516" t="str">
        <f>二年级50米跑得分</f>
        <v/>
      </c>
      <c r="T1326" s="517" t="str">
        <f>二年级等级</f>
        <v/>
      </c>
      <c r="U1326" s="516" t="str">
        <f>二年级坐位体前屈得分</f>
        <v/>
      </c>
      <c r="V1326" s="517" t="str">
        <f>二年级等级</f>
        <v/>
      </c>
      <c r="W1326" s="516" t="str">
        <f>二年级一分钟跳绳得分</f>
        <v/>
      </c>
      <c r="X1326" s="517" t="str">
        <f>二年级等级</f>
        <v/>
      </c>
      <c r="Y1326" s="515"/>
      <c r="Z1326" s="518"/>
      <c r="AA1326" s="533"/>
      <c r="AB1326" s="515"/>
      <c r="AC1326" s="533" t="str">
        <f>二年级跳绳附加分</f>
        <v/>
      </c>
      <c r="AD1326" s="534" t="str">
        <f>二年级标准分</f>
        <v/>
      </c>
      <c r="AE1326" s="534" t="str">
        <f>二年级总分</f>
        <v/>
      </c>
      <c r="AF1326" s="517" t="str">
        <f>二年级等级</f>
        <v/>
      </c>
    </row>
    <row r="1327" spans="1:32">
      <c r="A1327" s="476">
        <v>219</v>
      </c>
      <c r="B1327" s="477">
        <v>65</v>
      </c>
      <c r="C1327" s="632"/>
      <c r="D1327" s="633"/>
      <c r="E1327" s="632"/>
      <c r="F1327" s="625"/>
      <c r="G1327" s="608"/>
      <c r="H1327" s="475"/>
      <c r="I1327" s="613"/>
      <c r="J1327" s="614"/>
      <c r="K1327" s="614"/>
      <c r="L1327" s="649"/>
      <c r="M1327" s="644"/>
      <c r="N1327" s="505" t="str">
        <f>二年级BMI</f>
        <v/>
      </c>
      <c r="O1327" s="499" t="str">
        <f>二年级BMI等级</f>
        <v/>
      </c>
      <c r="P1327" s="500" t="str">
        <f>二年级BMI得分</f>
        <v/>
      </c>
      <c r="Q1327" s="515" t="str">
        <f>二年级肺活量得分</f>
        <v/>
      </c>
      <c r="R1327" s="512" t="str">
        <f>二年级等级</f>
        <v/>
      </c>
      <c r="S1327" s="516" t="str">
        <f>二年级50米跑得分</f>
        <v/>
      </c>
      <c r="T1327" s="517" t="str">
        <f>二年级等级</f>
        <v/>
      </c>
      <c r="U1327" s="516" t="str">
        <f>二年级坐位体前屈得分</f>
        <v/>
      </c>
      <c r="V1327" s="517" t="str">
        <f>二年级等级</f>
        <v/>
      </c>
      <c r="W1327" s="516" t="str">
        <f>二年级一分钟跳绳得分</f>
        <v/>
      </c>
      <c r="X1327" s="517" t="str">
        <f>二年级等级</f>
        <v/>
      </c>
      <c r="Y1327" s="515"/>
      <c r="Z1327" s="518"/>
      <c r="AA1327" s="533"/>
      <c r="AB1327" s="515"/>
      <c r="AC1327" s="533" t="str">
        <f>二年级跳绳附加分</f>
        <v/>
      </c>
      <c r="AD1327" s="534" t="str">
        <f>二年级标准分</f>
        <v/>
      </c>
      <c r="AE1327" s="534" t="str">
        <f>二年级总分</f>
        <v/>
      </c>
      <c r="AF1327" s="517" t="str">
        <f>二年级等级</f>
        <v/>
      </c>
    </row>
    <row r="1328" spans="1:32">
      <c r="A1328" s="476">
        <v>219</v>
      </c>
      <c r="B1328" s="477">
        <v>66</v>
      </c>
      <c r="C1328" s="632"/>
      <c r="D1328" s="633"/>
      <c r="E1328" s="632"/>
      <c r="F1328" s="625"/>
      <c r="G1328" s="608"/>
      <c r="H1328" s="475"/>
      <c r="I1328" s="613"/>
      <c r="J1328" s="614"/>
      <c r="K1328" s="614"/>
      <c r="L1328" s="649"/>
      <c r="M1328" s="644"/>
      <c r="N1328" s="505" t="str">
        <f>二年级BMI</f>
        <v/>
      </c>
      <c r="O1328" s="499" t="str">
        <f>二年级BMI等级</f>
        <v/>
      </c>
      <c r="P1328" s="500" t="str">
        <f>二年级BMI得分</f>
        <v/>
      </c>
      <c r="Q1328" s="515" t="str">
        <f>二年级肺活量得分</f>
        <v/>
      </c>
      <c r="R1328" s="512" t="str">
        <f>二年级等级</f>
        <v/>
      </c>
      <c r="S1328" s="516" t="str">
        <f>二年级50米跑得分</f>
        <v/>
      </c>
      <c r="T1328" s="517" t="str">
        <f>二年级等级</f>
        <v/>
      </c>
      <c r="U1328" s="516" t="str">
        <f>二年级坐位体前屈得分</f>
        <v/>
      </c>
      <c r="V1328" s="517" t="str">
        <f>二年级等级</f>
        <v/>
      </c>
      <c r="W1328" s="516" t="str">
        <f>二年级一分钟跳绳得分</f>
        <v/>
      </c>
      <c r="X1328" s="517" t="str">
        <f>二年级等级</f>
        <v/>
      </c>
      <c r="Y1328" s="515"/>
      <c r="Z1328" s="518"/>
      <c r="AA1328" s="533"/>
      <c r="AB1328" s="515"/>
      <c r="AC1328" s="533" t="str">
        <f>二年级跳绳附加分</f>
        <v/>
      </c>
      <c r="AD1328" s="534" t="str">
        <f>二年级标准分</f>
        <v/>
      </c>
      <c r="AE1328" s="534" t="str">
        <f>二年级总分</f>
        <v/>
      </c>
      <c r="AF1328" s="517" t="str">
        <f>二年级等级</f>
        <v/>
      </c>
    </row>
    <row r="1329" spans="1:32">
      <c r="A1329" s="476">
        <v>219</v>
      </c>
      <c r="B1329" s="477">
        <v>67</v>
      </c>
      <c r="C1329" s="632"/>
      <c r="D1329" s="633"/>
      <c r="E1329" s="632"/>
      <c r="F1329" s="625"/>
      <c r="G1329" s="608"/>
      <c r="H1329" s="475"/>
      <c r="I1329" s="613"/>
      <c r="J1329" s="614"/>
      <c r="K1329" s="614"/>
      <c r="L1329" s="649"/>
      <c r="M1329" s="644"/>
      <c r="N1329" s="505" t="str">
        <f>二年级BMI</f>
        <v/>
      </c>
      <c r="O1329" s="499" t="str">
        <f>二年级BMI等级</f>
        <v/>
      </c>
      <c r="P1329" s="500" t="str">
        <f>二年级BMI得分</f>
        <v/>
      </c>
      <c r="Q1329" s="515" t="str">
        <f>二年级肺活量得分</f>
        <v/>
      </c>
      <c r="R1329" s="512" t="str">
        <f>二年级等级</f>
        <v/>
      </c>
      <c r="S1329" s="516" t="str">
        <f>二年级50米跑得分</f>
        <v/>
      </c>
      <c r="T1329" s="517" t="str">
        <f>二年级等级</f>
        <v/>
      </c>
      <c r="U1329" s="516" t="str">
        <f>二年级坐位体前屈得分</f>
        <v/>
      </c>
      <c r="V1329" s="517" t="str">
        <f>二年级等级</f>
        <v/>
      </c>
      <c r="W1329" s="516" t="str">
        <f>二年级一分钟跳绳得分</f>
        <v/>
      </c>
      <c r="X1329" s="517" t="str">
        <f>二年级等级</f>
        <v/>
      </c>
      <c r="Y1329" s="515"/>
      <c r="Z1329" s="518"/>
      <c r="AA1329" s="533"/>
      <c r="AB1329" s="515"/>
      <c r="AC1329" s="533" t="str">
        <f>二年级跳绳附加分</f>
        <v/>
      </c>
      <c r="AD1329" s="534" t="str">
        <f>二年级标准分</f>
        <v/>
      </c>
      <c r="AE1329" s="534" t="str">
        <f>二年级总分</f>
        <v/>
      </c>
      <c r="AF1329" s="517" t="str">
        <f>二年级等级</f>
        <v/>
      </c>
    </row>
    <row r="1330" spans="1:32">
      <c r="A1330" s="476">
        <v>219</v>
      </c>
      <c r="B1330" s="477">
        <v>68</v>
      </c>
      <c r="C1330" s="632"/>
      <c r="D1330" s="633"/>
      <c r="E1330" s="632"/>
      <c r="F1330" s="625"/>
      <c r="G1330" s="608"/>
      <c r="H1330" s="475"/>
      <c r="I1330" s="613"/>
      <c r="J1330" s="614"/>
      <c r="K1330" s="614"/>
      <c r="L1330" s="649"/>
      <c r="M1330" s="644"/>
      <c r="N1330" s="505" t="str">
        <f>二年级BMI</f>
        <v/>
      </c>
      <c r="O1330" s="499" t="str">
        <f>二年级BMI等级</f>
        <v/>
      </c>
      <c r="P1330" s="500" t="str">
        <f>二年级BMI得分</f>
        <v/>
      </c>
      <c r="Q1330" s="515" t="str">
        <f>二年级肺活量得分</f>
        <v/>
      </c>
      <c r="R1330" s="512" t="str">
        <f>二年级等级</f>
        <v/>
      </c>
      <c r="S1330" s="516" t="str">
        <f>二年级50米跑得分</f>
        <v/>
      </c>
      <c r="T1330" s="517" t="str">
        <f>二年级等级</f>
        <v/>
      </c>
      <c r="U1330" s="516" t="str">
        <f>二年级坐位体前屈得分</f>
        <v/>
      </c>
      <c r="V1330" s="517" t="str">
        <f>二年级等级</f>
        <v/>
      </c>
      <c r="W1330" s="516" t="str">
        <f>二年级一分钟跳绳得分</f>
        <v/>
      </c>
      <c r="X1330" s="517" t="str">
        <f>二年级等级</f>
        <v/>
      </c>
      <c r="Y1330" s="515"/>
      <c r="Z1330" s="518"/>
      <c r="AA1330" s="533"/>
      <c r="AB1330" s="515"/>
      <c r="AC1330" s="533" t="str">
        <f>二年级跳绳附加分</f>
        <v/>
      </c>
      <c r="AD1330" s="534" t="str">
        <f>二年级标准分</f>
        <v/>
      </c>
      <c r="AE1330" s="534" t="str">
        <f>二年级总分</f>
        <v/>
      </c>
      <c r="AF1330" s="517" t="str">
        <f>二年级等级</f>
        <v/>
      </c>
    </row>
    <row r="1331" spans="1:32">
      <c r="A1331" s="476">
        <v>219</v>
      </c>
      <c r="B1331" s="477">
        <v>69</v>
      </c>
      <c r="C1331" s="632"/>
      <c r="D1331" s="633"/>
      <c r="E1331" s="632"/>
      <c r="F1331" s="625"/>
      <c r="G1331" s="608"/>
      <c r="H1331" s="475"/>
      <c r="I1331" s="613"/>
      <c r="J1331" s="614"/>
      <c r="K1331" s="614"/>
      <c r="L1331" s="649"/>
      <c r="M1331" s="644"/>
      <c r="N1331" s="505" t="str">
        <f>二年级BMI</f>
        <v/>
      </c>
      <c r="O1331" s="499" t="str">
        <f>二年级BMI等级</f>
        <v/>
      </c>
      <c r="P1331" s="500" t="str">
        <f>二年级BMI得分</f>
        <v/>
      </c>
      <c r="Q1331" s="515" t="str">
        <f>二年级肺活量得分</f>
        <v/>
      </c>
      <c r="R1331" s="512" t="str">
        <f>二年级等级</f>
        <v/>
      </c>
      <c r="S1331" s="516" t="str">
        <f>二年级50米跑得分</f>
        <v/>
      </c>
      <c r="T1331" s="517" t="str">
        <f>二年级等级</f>
        <v/>
      </c>
      <c r="U1331" s="516" t="str">
        <f>二年级坐位体前屈得分</f>
        <v/>
      </c>
      <c r="V1331" s="517" t="str">
        <f>二年级等级</f>
        <v/>
      </c>
      <c r="W1331" s="516" t="str">
        <f>二年级一分钟跳绳得分</f>
        <v/>
      </c>
      <c r="X1331" s="517" t="str">
        <f>二年级等级</f>
        <v/>
      </c>
      <c r="Y1331" s="515"/>
      <c r="Z1331" s="518"/>
      <c r="AA1331" s="533"/>
      <c r="AB1331" s="515"/>
      <c r="AC1331" s="533" t="str">
        <f>二年级跳绳附加分</f>
        <v/>
      </c>
      <c r="AD1331" s="534" t="str">
        <f>二年级标准分</f>
        <v/>
      </c>
      <c r="AE1331" s="534" t="str">
        <f>二年级总分</f>
        <v/>
      </c>
      <c r="AF1331" s="517" t="str">
        <f>二年级等级</f>
        <v/>
      </c>
    </row>
    <row r="1332" ht="15.75" spans="1:32">
      <c r="A1332" s="535">
        <v>219</v>
      </c>
      <c r="B1332" s="536">
        <v>70</v>
      </c>
      <c r="C1332" s="634"/>
      <c r="D1332" s="635"/>
      <c r="E1332" s="634"/>
      <c r="F1332" s="636"/>
      <c r="G1332" s="611"/>
      <c r="H1332" s="542"/>
      <c r="I1332" s="617"/>
      <c r="J1332" s="618"/>
      <c r="K1332" s="618"/>
      <c r="L1332" s="652"/>
      <c r="M1332" s="647"/>
      <c r="N1332" s="573" t="str">
        <f>二年级BMI</f>
        <v/>
      </c>
      <c r="O1332" s="574" t="str">
        <f>二年级BMI等级</f>
        <v/>
      </c>
      <c r="P1332" s="575" t="str">
        <f>二年级BMI得分</f>
        <v/>
      </c>
      <c r="Q1332" s="576" t="str">
        <f>二年级肺活量得分</f>
        <v/>
      </c>
      <c r="R1332" s="577" t="str">
        <f>二年级等级</f>
        <v/>
      </c>
      <c r="S1332" s="578" t="str">
        <f>二年级50米跑得分</f>
        <v/>
      </c>
      <c r="T1332" s="567" t="str">
        <f>二年级等级</f>
        <v/>
      </c>
      <c r="U1332" s="578" t="str">
        <f>二年级坐位体前屈得分</f>
        <v/>
      </c>
      <c r="V1332" s="567" t="str">
        <f>二年级等级</f>
        <v/>
      </c>
      <c r="W1332" s="578" t="str">
        <f>二年级一分钟跳绳得分</f>
        <v/>
      </c>
      <c r="X1332" s="567" t="str">
        <f>二年级等级</f>
        <v/>
      </c>
      <c r="Y1332" s="576"/>
      <c r="Z1332" s="579"/>
      <c r="AA1332" s="565"/>
      <c r="AB1332" s="576"/>
      <c r="AC1332" s="565" t="str">
        <f>二年级跳绳附加分</f>
        <v/>
      </c>
      <c r="AD1332" s="566" t="str">
        <f>二年级标准分</f>
        <v/>
      </c>
      <c r="AE1332" s="566" t="str">
        <f>二年级总分</f>
        <v/>
      </c>
      <c r="AF1332" s="567" t="str">
        <f>二年级等级</f>
        <v/>
      </c>
    </row>
    <row r="1333" ht="15.75" spans="1:32">
      <c r="A1333" s="468">
        <v>220</v>
      </c>
      <c r="B1333" s="469">
        <v>1</v>
      </c>
      <c r="C1333" s="637"/>
      <c r="D1333" s="638"/>
      <c r="E1333" s="637"/>
      <c r="F1333" s="640"/>
      <c r="G1333" s="612"/>
      <c r="H1333" s="475"/>
      <c r="I1333" s="621"/>
      <c r="J1333" s="622"/>
      <c r="K1333" s="622"/>
      <c r="L1333" s="648"/>
      <c r="M1333" s="643"/>
      <c r="N1333" s="498" t="str">
        <f>二年级BMI</f>
        <v/>
      </c>
      <c r="O1333" s="499" t="str">
        <f>二年级BMI等级</f>
        <v/>
      </c>
      <c r="P1333" s="500" t="str">
        <f>二年级BMI得分</f>
        <v/>
      </c>
      <c r="Q1333" s="511" t="str">
        <f>二年级肺活量得分</f>
        <v/>
      </c>
      <c r="R1333" s="512" t="str">
        <f>二年级等级</f>
        <v/>
      </c>
      <c r="S1333" s="513" t="str">
        <f>二年级50米跑得分</f>
        <v/>
      </c>
      <c r="T1333" s="512" t="str">
        <f>二年级等级</f>
        <v/>
      </c>
      <c r="U1333" s="513" t="str">
        <f>二年级坐位体前屈得分</f>
        <v/>
      </c>
      <c r="V1333" s="512" t="str">
        <f>二年级等级</f>
        <v/>
      </c>
      <c r="W1333" s="513" t="str">
        <f>二年级一分钟跳绳得分</f>
        <v/>
      </c>
      <c r="X1333" s="512" t="str">
        <f>二年级等级</f>
        <v/>
      </c>
      <c r="Y1333" s="511"/>
      <c r="Z1333" s="514"/>
      <c r="AA1333" s="530"/>
      <c r="AB1333" s="511"/>
      <c r="AC1333" s="530" t="str">
        <f>二年级跳绳附加分</f>
        <v/>
      </c>
      <c r="AD1333" s="531" t="str">
        <f>二年级标准分</f>
        <v/>
      </c>
      <c r="AE1333" s="531" t="str">
        <f>二年级总分</f>
        <v/>
      </c>
      <c r="AF1333" s="512" t="str">
        <f>二年级等级</f>
        <v/>
      </c>
    </row>
    <row r="1334" spans="1:32">
      <c r="A1334" s="476">
        <v>220</v>
      </c>
      <c r="B1334" s="477">
        <v>2</v>
      </c>
      <c r="C1334" s="632"/>
      <c r="D1334" s="633"/>
      <c r="E1334" s="632"/>
      <c r="F1334" s="625"/>
      <c r="G1334" s="608"/>
      <c r="H1334" s="475"/>
      <c r="I1334" s="613"/>
      <c r="J1334" s="614"/>
      <c r="K1334" s="614"/>
      <c r="L1334" s="649"/>
      <c r="M1334" s="644"/>
      <c r="N1334" s="505" t="str">
        <f>二年级BMI</f>
        <v/>
      </c>
      <c r="O1334" s="499" t="str">
        <f>二年级BMI等级</f>
        <v/>
      </c>
      <c r="P1334" s="500" t="str">
        <f>二年级BMI得分</f>
        <v/>
      </c>
      <c r="Q1334" s="515" t="str">
        <f>二年级肺活量得分</f>
        <v/>
      </c>
      <c r="R1334" s="512" t="str">
        <f>二年级等级</f>
        <v/>
      </c>
      <c r="S1334" s="516" t="str">
        <f>二年级50米跑得分</f>
        <v/>
      </c>
      <c r="T1334" s="517" t="str">
        <f>二年级等级</f>
        <v/>
      </c>
      <c r="U1334" s="516" t="str">
        <f>二年级坐位体前屈得分</f>
        <v/>
      </c>
      <c r="V1334" s="517" t="str">
        <f>二年级等级</f>
        <v/>
      </c>
      <c r="W1334" s="516" t="str">
        <f>二年级一分钟跳绳得分</f>
        <v/>
      </c>
      <c r="X1334" s="517" t="str">
        <f>二年级等级</f>
        <v/>
      </c>
      <c r="Y1334" s="515"/>
      <c r="Z1334" s="518"/>
      <c r="AA1334" s="533"/>
      <c r="AB1334" s="515"/>
      <c r="AC1334" s="533" t="str">
        <f>二年级跳绳附加分</f>
        <v/>
      </c>
      <c r="AD1334" s="534" t="str">
        <f>二年级标准分</f>
        <v/>
      </c>
      <c r="AE1334" s="534" t="str">
        <f>二年级总分</f>
        <v/>
      </c>
      <c r="AF1334" s="517" t="str">
        <f>二年级等级</f>
        <v/>
      </c>
    </row>
    <row r="1335" spans="1:32">
      <c r="A1335" s="476">
        <v>220</v>
      </c>
      <c r="B1335" s="477">
        <v>3</v>
      </c>
      <c r="C1335" s="632"/>
      <c r="D1335" s="633"/>
      <c r="E1335" s="632"/>
      <c r="F1335" s="625"/>
      <c r="G1335" s="608"/>
      <c r="H1335" s="475"/>
      <c r="I1335" s="613"/>
      <c r="J1335" s="614"/>
      <c r="K1335" s="614"/>
      <c r="L1335" s="649"/>
      <c r="M1335" s="644"/>
      <c r="N1335" s="505" t="str">
        <f>二年级BMI</f>
        <v/>
      </c>
      <c r="O1335" s="499" t="str">
        <f>二年级BMI等级</f>
        <v/>
      </c>
      <c r="P1335" s="500" t="str">
        <f>二年级BMI得分</f>
        <v/>
      </c>
      <c r="Q1335" s="515" t="str">
        <f>二年级肺活量得分</f>
        <v/>
      </c>
      <c r="R1335" s="512" t="str">
        <f>二年级等级</f>
        <v/>
      </c>
      <c r="S1335" s="516" t="str">
        <f>二年级50米跑得分</f>
        <v/>
      </c>
      <c r="T1335" s="517" t="str">
        <f>二年级等级</f>
        <v/>
      </c>
      <c r="U1335" s="516" t="str">
        <f>二年级坐位体前屈得分</f>
        <v/>
      </c>
      <c r="V1335" s="517" t="str">
        <f>二年级等级</f>
        <v/>
      </c>
      <c r="W1335" s="516" t="str">
        <f>二年级一分钟跳绳得分</f>
        <v/>
      </c>
      <c r="X1335" s="517" t="str">
        <f>二年级等级</f>
        <v/>
      </c>
      <c r="Y1335" s="515"/>
      <c r="Z1335" s="518"/>
      <c r="AA1335" s="533"/>
      <c r="AB1335" s="515"/>
      <c r="AC1335" s="533" t="str">
        <f>二年级跳绳附加分</f>
        <v/>
      </c>
      <c r="AD1335" s="534" t="str">
        <f>二年级标准分</f>
        <v/>
      </c>
      <c r="AE1335" s="534" t="str">
        <f>二年级总分</f>
        <v/>
      </c>
      <c r="AF1335" s="517" t="str">
        <f>二年级等级</f>
        <v/>
      </c>
    </row>
    <row r="1336" spans="1:32">
      <c r="A1336" s="476">
        <v>220</v>
      </c>
      <c r="B1336" s="477">
        <v>4</v>
      </c>
      <c r="C1336" s="632"/>
      <c r="D1336" s="633"/>
      <c r="E1336" s="632"/>
      <c r="F1336" s="625"/>
      <c r="G1336" s="608"/>
      <c r="H1336" s="475"/>
      <c r="I1336" s="613"/>
      <c r="J1336" s="614"/>
      <c r="K1336" s="614"/>
      <c r="L1336" s="649"/>
      <c r="M1336" s="644"/>
      <c r="N1336" s="505" t="str">
        <f>二年级BMI</f>
        <v/>
      </c>
      <c r="O1336" s="499" t="str">
        <f>二年级BMI等级</f>
        <v/>
      </c>
      <c r="P1336" s="500" t="str">
        <f>二年级BMI得分</f>
        <v/>
      </c>
      <c r="Q1336" s="515" t="str">
        <f>二年级肺活量得分</f>
        <v/>
      </c>
      <c r="R1336" s="512" t="str">
        <f>二年级等级</f>
        <v/>
      </c>
      <c r="S1336" s="516" t="str">
        <f>二年级50米跑得分</f>
        <v/>
      </c>
      <c r="T1336" s="517" t="str">
        <f>二年级等级</f>
        <v/>
      </c>
      <c r="U1336" s="516" t="str">
        <f>二年级坐位体前屈得分</f>
        <v/>
      </c>
      <c r="V1336" s="517" t="str">
        <f>二年级等级</f>
        <v/>
      </c>
      <c r="W1336" s="516" t="str">
        <f>二年级一分钟跳绳得分</f>
        <v/>
      </c>
      <c r="X1336" s="517" t="str">
        <f>二年级等级</f>
        <v/>
      </c>
      <c r="Y1336" s="515"/>
      <c r="Z1336" s="518"/>
      <c r="AA1336" s="533"/>
      <c r="AB1336" s="515"/>
      <c r="AC1336" s="533" t="str">
        <f>二年级跳绳附加分</f>
        <v/>
      </c>
      <c r="AD1336" s="534" t="str">
        <f>二年级标准分</f>
        <v/>
      </c>
      <c r="AE1336" s="534" t="str">
        <f>二年级总分</f>
        <v/>
      </c>
      <c r="AF1336" s="517" t="str">
        <f>二年级等级</f>
        <v/>
      </c>
    </row>
    <row r="1337" spans="1:32">
      <c r="A1337" s="476">
        <v>220</v>
      </c>
      <c r="B1337" s="477">
        <v>5</v>
      </c>
      <c r="C1337" s="632"/>
      <c r="D1337" s="633"/>
      <c r="E1337" s="632"/>
      <c r="F1337" s="625"/>
      <c r="G1337" s="608"/>
      <c r="H1337" s="475"/>
      <c r="I1337" s="613"/>
      <c r="J1337" s="614"/>
      <c r="K1337" s="614"/>
      <c r="L1337" s="649"/>
      <c r="M1337" s="644"/>
      <c r="N1337" s="505" t="str">
        <f>二年级BMI</f>
        <v/>
      </c>
      <c r="O1337" s="499" t="str">
        <f>二年级BMI等级</f>
        <v/>
      </c>
      <c r="P1337" s="500" t="str">
        <f>二年级BMI得分</f>
        <v/>
      </c>
      <c r="Q1337" s="515" t="str">
        <f>二年级肺活量得分</f>
        <v/>
      </c>
      <c r="R1337" s="512" t="str">
        <f>二年级等级</f>
        <v/>
      </c>
      <c r="S1337" s="516" t="str">
        <f>二年级50米跑得分</f>
        <v/>
      </c>
      <c r="T1337" s="517" t="str">
        <f>二年级等级</f>
        <v/>
      </c>
      <c r="U1337" s="516" t="str">
        <f>二年级坐位体前屈得分</f>
        <v/>
      </c>
      <c r="V1337" s="517" t="str">
        <f>二年级等级</f>
        <v/>
      </c>
      <c r="W1337" s="516" t="str">
        <f>二年级一分钟跳绳得分</f>
        <v/>
      </c>
      <c r="X1337" s="517" t="str">
        <f>二年级等级</f>
        <v/>
      </c>
      <c r="Y1337" s="515"/>
      <c r="Z1337" s="518"/>
      <c r="AA1337" s="533"/>
      <c r="AB1337" s="515"/>
      <c r="AC1337" s="533" t="str">
        <f>二年级跳绳附加分</f>
        <v/>
      </c>
      <c r="AD1337" s="534" t="str">
        <f>二年级标准分</f>
        <v/>
      </c>
      <c r="AE1337" s="534" t="str">
        <f>二年级总分</f>
        <v/>
      </c>
      <c r="AF1337" s="517" t="str">
        <f>二年级等级</f>
        <v/>
      </c>
    </row>
    <row r="1338" spans="1:32">
      <c r="A1338" s="476">
        <v>220</v>
      </c>
      <c r="B1338" s="477">
        <v>6</v>
      </c>
      <c r="C1338" s="632"/>
      <c r="D1338" s="633"/>
      <c r="E1338" s="632"/>
      <c r="F1338" s="625"/>
      <c r="G1338" s="608"/>
      <c r="H1338" s="475"/>
      <c r="I1338" s="613"/>
      <c r="J1338" s="614"/>
      <c r="K1338" s="614"/>
      <c r="L1338" s="649"/>
      <c r="M1338" s="644"/>
      <c r="N1338" s="505" t="str">
        <f>二年级BMI</f>
        <v/>
      </c>
      <c r="O1338" s="499" t="str">
        <f>二年级BMI等级</f>
        <v/>
      </c>
      <c r="P1338" s="500" t="str">
        <f>二年级BMI得分</f>
        <v/>
      </c>
      <c r="Q1338" s="515" t="str">
        <f>二年级肺活量得分</f>
        <v/>
      </c>
      <c r="R1338" s="512" t="str">
        <f>二年级等级</f>
        <v/>
      </c>
      <c r="S1338" s="516" t="str">
        <f>二年级50米跑得分</f>
        <v/>
      </c>
      <c r="T1338" s="517" t="str">
        <f>二年级等级</f>
        <v/>
      </c>
      <c r="U1338" s="516" t="str">
        <f>二年级坐位体前屈得分</f>
        <v/>
      </c>
      <c r="V1338" s="517" t="str">
        <f>二年级等级</f>
        <v/>
      </c>
      <c r="W1338" s="516" t="str">
        <f>二年级一分钟跳绳得分</f>
        <v/>
      </c>
      <c r="X1338" s="517" t="str">
        <f>二年级等级</f>
        <v/>
      </c>
      <c r="Y1338" s="515"/>
      <c r="Z1338" s="518"/>
      <c r="AA1338" s="533"/>
      <c r="AB1338" s="515"/>
      <c r="AC1338" s="533" t="str">
        <f>二年级跳绳附加分</f>
        <v/>
      </c>
      <c r="AD1338" s="534" t="str">
        <f>二年级标准分</f>
        <v/>
      </c>
      <c r="AE1338" s="534" t="str">
        <f>二年级总分</f>
        <v/>
      </c>
      <c r="AF1338" s="517" t="str">
        <f>二年级等级</f>
        <v/>
      </c>
    </row>
    <row r="1339" spans="1:32">
      <c r="A1339" s="476">
        <v>220</v>
      </c>
      <c r="B1339" s="477">
        <v>7</v>
      </c>
      <c r="C1339" s="632"/>
      <c r="D1339" s="633"/>
      <c r="E1339" s="632"/>
      <c r="F1339" s="625"/>
      <c r="G1339" s="608"/>
      <c r="H1339" s="475"/>
      <c r="I1339" s="613"/>
      <c r="J1339" s="614"/>
      <c r="K1339" s="614"/>
      <c r="L1339" s="649"/>
      <c r="M1339" s="644"/>
      <c r="N1339" s="505" t="str">
        <f>二年级BMI</f>
        <v/>
      </c>
      <c r="O1339" s="499" t="str">
        <f>二年级BMI等级</f>
        <v/>
      </c>
      <c r="P1339" s="500" t="str">
        <f>二年级BMI得分</f>
        <v/>
      </c>
      <c r="Q1339" s="515" t="str">
        <f>二年级肺活量得分</f>
        <v/>
      </c>
      <c r="R1339" s="512" t="str">
        <f>二年级等级</f>
        <v/>
      </c>
      <c r="S1339" s="516" t="str">
        <f>二年级50米跑得分</f>
        <v/>
      </c>
      <c r="T1339" s="517" t="str">
        <f>二年级等级</f>
        <v/>
      </c>
      <c r="U1339" s="516" t="str">
        <f>二年级坐位体前屈得分</f>
        <v/>
      </c>
      <c r="V1339" s="517" t="str">
        <f>二年级等级</f>
        <v/>
      </c>
      <c r="W1339" s="516" t="str">
        <f>二年级一分钟跳绳得分</f>
        <v/>
      </c>
      <c r="X1339" s="517" t="str">
        <f>二年级等级</f>
        <v/>
      </c>
      <c r="Y1339" s="515"/>
      <c r="Z1339" s="518"/>
      <c r="AA1339" s="533"/>
      <c r="AB1339" s="515"/>
      <c r="AC1339" s="533" t="str">
        <f>二年级跳绳附加分</f>
        <v/>
      </c>
      <c r="AD1339" s="534" t="str">
        <f>二年级标准分</f>
        <v/>
      </c>
      <c r="AE1339" s="534" t="str">
        <f>二年级总分</f>
        <v/>
      </c>
      <c r="AF1339" s="517" t="str">
        <f>二年级等级</f>
        <v/>
      </c>
    </row>
    <row r="1340" spans="1:32">
      <c r="A1340" s="476">
        <v>220</v>
      </c>
      <c r="B1340" s="477">
        <v>8</v>
      </c>
      <c r="C1340" s="632"/>
      <c r="D1340" s="633"/>
      <c r="E1340" s="632"/>
      <c r="F1340" s="625"/>
      <c r="G1340" s="608"/>
      <c r="H1340" s="475"/>
      <c r="I1340" s="613"/>
      <c r="J1340" s="614"/>
      <c r="K1340" s="614"/>
      <c r="L1340" s="649"/>
      <c r="M1340" s="644"/>
      <c r="N1340" s="505" t="str">
        <f>二年级BMI</f>
        <v/>
      </c>
      <c r="O1340" s="499" t="str">
        <f>二年级BMI等级</f>
        <v/>
      </c>
      <c r="P1340" s="500" t="str">
        <f>二年级BMI得分</f>
        <v/>
      </c>
      <c r="Q1340" s="515" t="str">
        <f>二年级肺活量得分</f>
        <v/>
      </c>
      <c r="R1340" s="512" t="str">
        <f>二年级等级</f>
        <v/>
      </c>
      <c r="S1340" s="516" t="str">
        <f>二年级50米跑得分</f>
        <v/>
      </c>
      <c r="T1340" s="517" t="str">
        <f>二年级等级</f>
        <v/>
      </c>
      <c r="U1340" s="516" t="str">
        <f>二年级坐位体前屈得分</f>
        <v/>
      </c>
      <c r="V1340" s="517" t="str">
        <f>二年级等级</f>
        <v/>
      </c>
      <c r="W1340" s="516" t="str">
        <f>二年级一分钟跳绳得分</f>
        <v/>
      </c>
      <c r="X1340" s="517" t="str">
        <f>二年级等级</f>
        <v/>
      </c>
      <c r="Y1340" s="515"/>
      <c r="Z1340" s="518"/>
      <c r="AA1340" s="533"/>
      <c r="AB1340" s="515"/>
      <c r="AC1340" s="533" t="str">
        <f>二年级跳绳附加分</f>
        <v/>
      </c>
      <c r="AD1340" s="534" t="str">
        <f>二年级标准分</f>
        <v/>
      </c>
      <c r="AE1340" s="534" t="str">
        <f>二年级总分</f>
        <v/>
      </c>
      <c r="AF1340" s="517" t="str">
        <f>二年级等级</f>
        <v/>
      </c>
    </row>
    <row r="1341" spans="1:32">
      <c r="A1341" s="476">
        <v>220</v>
      </c>
      <c r="B1341" s="477">
        <v>9</v>
      </c>
      <c r="C1341" s="632"/>
      <c r="D1341" s="633"/>
      <c r="E1341" s="632"/>
      <c r="F1341" s="625"/>
      <c r="G1341" s="608"/>
      <c r="H1341" s="475"/>
      <c r="I1341" s="613"/>
      <c r="J1341" s="614"/>
      <c r="K1341" s="614"/>
      <c r="L1341" s="649"/>
      <c r="M1341" s="644"/>
      <c r="N1341" s="505" t="str">
        <f>二年级BMI</f>
        <v/>
      </c>
      <c r="O1341" s="499" t="str">
        <f>二年级BMI等级</f>
        <v/>
      </c>
      <c r="P1341" s="500" t="str">
        <f>二年级BMI得分</f>
        <v/>
      </c>
      <c r="Q1341" s="515" t="str">
        <f>二年级肺活量得分</f>
        <v/>
      </c>
      <c r="R1341" s="512" t="str">
        <f>二年级等级</f>
        <v/>
      </c>
      <c r="S1341" s="516" t="str">
        <f>二年级50米跑得分</f>
        <v/>
      </c>
      <c r="T1341" s="517" t="str">
        <f>二年级等级</f>
        <v/>
      </c>
      <c r="U1341" s="516" t="str">
        <f>二年级坐位体前屈得分</f>
        <v/>
      </c>
      <c r="V1341" s="517" t="str">
        <f>二年级等级</f>
        <v/>
      </c>
      <c r="W1341" s="516" t="str">
        <f>二年级一分钟跳绳得分</f>
        <v/>
      </c>
      <c r="X1341" s="517" t="str">
        <f>二年级等级</f>
        <v/>
      </c>
      <c r="Y1341" s="515"/>
      <c r="Z1341" s="518"/>
      <c r="AA1341" s="533"/>
      <c r="AB1341" s="515"/>
      <c r="AC1341" s="533" t="str">
        <f>二年级跳绳附加分</f>
        <v/>
      </c>
      <c r="AD1341" s="534" t="str">
        <f>二年级标准分</f>
        <v/>
      </c>
      <c r="AE1341" s="534" t="str">
        <f>二年级总分</f>
        <v/>
      </c>
      <c r="AF1341" s="517" t="str">
        <f>二年级等级</f>
        <v/>
      </c>
    </row>
    <row r="1342" spans="1:32">
      <c r="A1342" s="476">
        <v>220</v>
      </c>
      <c r="B1342" s="477">
        <v>10</v>
      </c>
      <c r="C1342" s="632"/>
      <c r="D1342" s="633"/>
      <c r="E1342" s="632"/>
      <c r="F1342" s="625"/>
      <c r="G1342" s="608"/>
      <c r="H1342" s="475"/>
      <c r="I1342" s="613"/>
      <c r="J1342" s="614"/>
      <c r="K1342" s="614"/>
      <c r="L1342" s="649"/>
      <c r="M1342" s="644"/>
      <c r="N1342" s="505" t="str">
        <f>二年级BMI</f>
        <v/>
      </c>
      <c r="O1342" s="499" t="str">
        <f>二年级BMI等级</f>
        <v/>
      </c>
      <c r="P1342" s="500" t="str">
        <f>二年级BMI得分</f>
        <v/>
      </c>
      <c r="Q1342" s="515" t="str">
        <f>二年级肺活量得分</f>
        <v/>
      </c>
      <c r="R1342" s="512" t="str">
        <f>二年级等级</f>
        <v/>
      </c>
      <c r="S1342" s="516" t="str">
        <f>二年级50米跑得分</f>
        <v/>
      </c>
      <c r="T1342" s="517" t="str">
        <f>二年级等级</f>
        <v/>
      </c>
      <c r="U1342" s="516" t="str">
        <f>二年级坐位体前屈得分</f>
        <v/>
      </c>
      <c r="V1342" s="517" t="str">
        <f>二年级等级</f>
        <v/>
      </c>
      <c r="W1342" s="516" t="str">
        <f>二年级一分钟跳绳得分</f>
        <v/>
      </c>
      <c r="X1342" s="517" t="str">
        <f>二年级等级</f>
        <v/>
      </c>
      <c r="Y1342" s="515"/>
      <c r="Z1342" s="518"/>
      <c r="AA1342" s="533"/>
      <c r="AB1342" s="515"/>
      <c r="AC1342" s="533" t="str">
        <f>二年级跳绳附加分</f>
        <v/>
      </c>
      <c r="AD1342" s="534" t="str">
        <f>二年级标准分</f>
        <v/>
      </c>
      <c r="AE1342" s="534" t="str">
        <f>二年级总分</f>
        <v/>
      </c>
      <c r="AF1342" s="517" t="str">
        <f>二年级等级</f>
        <v/>
      </c>
    </row>
    <row r="1343" spans="1:32">
      <c r="A1343" s="476">
        <v>220</v>
      </c>
      <c r="B1343" s="477">
        <v>11</v>
      </c>
      <c r="C1343" s="632"/>
      <c r="D1343" s="633"/>
      <c r="E1343" s="632"/>
      <c r="F1343" s="625"/>
      <c r="G1343" s="608"/>
      <c r="H1343" s="475"/>
      <c r="I1343" s="613"/>
      <c r="J1343" s="614"/>
      <c r="K1343" s="614"/>
      <c r="L1343" s="649"/>
      <c r="M1343" s="644"/>
      <c r="N1343" s="505" t="str">
        <f>二年级BMI</f>
        <v/>
      </c>
      <c r="O1343" s="499" t="str">
        <f>二年级BMI等级</f>
        <v/>
      </c>
      <c r="P1343" s="500" t="str">
        <f>二年级BMI得分</f>
        <v/>
      </c>
      <c r="Q1343" s="515" t="str">
        <f>二年级肺活量得分</f>
        <v/>
      </c>
      <c r="R1343" s="512" t="str">
        <f>二年级等级</f>
        <v/>
      </c>
      <c r="S1343" s="516" t="str">
        <f>二年级50米跑得分</f>
        <v/>
      </c>
      <c r="T1343" s="517" t="str">
        <f>二年级等级</f>
        <v/>
      </c>
      <c r="U1343" s="516" t="str">
        <f>二年级坐位体前屈得分</f>
        <v/>
      </c>
      <c r="V1343" s="517" t="str">
        <f>二年级等级</f>
        <v/>
      </c>
      <c r="W1343" s="516" t="str">
        <f>二年级一分钟跳绳得分</f>
        <v/>
      </c>
      <c r="X1343" s="517" t="str">
        <f>二年级等级</f>
        <v/>
      </c>
      <c r="Y1343" s="515"/>
      <c r="Z1343" s="518"/>
      <c r="AA1343" s="533"/>
      <c r="AB1343" s="515"/>
      <c r="AC1343" s="533" t="str">
        <f>二年级跳绳附加分</f>
        <v/>
      </c>
      <c r="AD1343" s="534" t="str">
        <f>二年级标准分</f>
        <v/>
      </c>
      <c r="AE1343" s="534" t="str">
        <f>二年级总分</f>
        <v/>
      </c>
      <c r="AF1343" s="517" t="str">
        <f>二年级等级</f>
        <v/>
      </c>
    </row>
    <row r="1344" spans="1:32">
      <c r="A1344" s="476">
        <v>220</v>
      </c>
      <c r="B1344" s="477">
        <v>12</v>
      </c>
      <c r="C1344" s="632"/>
      <c r="D1344" s="633"/>
      <c r="E1344" s="632"/>
      <c r="F1344" s="625"/>
      <c r="G1344" s="608"/>
      <c r="H1344" s="475"/>
      <c r="I1344" s="613"/>
      <c r="J1344" s="614"/>
      <c r="K1344" s="614"/>
      <c r="L1344" s="649"/>
      <c r="M1344" s="644"/>
      <c r="N1344" s="505" t="str">
        <f>二年级BMI</f>
        <v/>
      </c>
      <c r="O1344" s="499" t="str">
        <f>二年级BMI等级</f>
        <v/>
      </c>
      <c r="P1344" s="500" t="str">
        <f>二年级BMI得分</f>
        <v/>
      </c>
      <c r="Q1344" s="515" t="str">
        <f>二年级肺活量得分</f>
        <v/>
      </c>
      <c r="R1344" s="512" t="str">
        <f>二年级等级</f>
        <v/>
      </c>
      <c r="S1344" s="516" t="str">
        <f>二年级50米跑得分</f>
        <v/>
      </c>
      <c r="T1344" s="517" t="str">
        <f>二年级等级</f>
        <v/>
      </c>
      <c r="U1344" s="516" t="str">
        <f>二年级坐位体前屈得分</f>
        <v/>
      </c>
      <c r="V1344" s="517" t="str">
        <f>二年级等级</f>
        <v/>
      </c>
      <c r="W1344" s="516" t="str">
        <f>二年级一分钟跳绳得分</f>
        <v/>
      </c>
      <c r="X1344" s="517" t="str">
        <f>二年级等级</f>
        <v/>
      </c>
      <c r="Y1344" s="515"/>
      <c r="Z1344" s="518"/>
      <c r="AA1344" s="533"/>
      <c r="AB1344" s="515"/>
      <c r="AC1344" s="533" t="str">
        <f>二年级跳绳附加分</f>
        <v/>
      </c>
      <c r="AD1344" s="534" t="str">
        <f>二年级标准分</f>
        <v/>
      </c>
      <c r="AE1344" s="534" t="str">
        <f>二年级总分</f>
        <v/>
      </c>
      <c r="AF1344" s="517" t="str">
        <f>二年级等级</f>
        <v/>
      </c>
    </row>
    <row r="1345" spans="1:32">
      <c r="A1345" s="476">
        <v>220</v>
      </c>
      <c r="B1345" s="477">
        <v>13</v>
      </c>
      <c r="C1345" s="632"/>
      <c r="D1345" s="633"/>
      <c r="E1345" s="632"/>
      <c r="F1345" s="625"/>
      <c r="G1345" s="608"/>
      <c r="H1345" s="475"/>
      <c r="I1345" s="613"/>
      <c r="J1345" s="614"/>
      <c r="K1345" s="614"/>
      <c r="L1345" s="649"/>
      <c r="M1345" s="644"/>
      <c r="N1345" s="505" t="str">
        <f>二年级BMI</f>
        <v/>
      </c>
      <c r="O1345" s="499" t="str">
        <f>二年级BMI等级</f>
        <v/>
      </c>
      <c r="P1345" s="500" t="str">
        <f>二年级BMI得分</f>
        <v/>
      </c>
      <c r="Q1345" s="515" t="str">
        <f>二年级肺活量得分</f>
        <v/>
      </c>
      <c r="R1345" s="512" t="str">
        <f>二年级等级</f>
        <v/>
      </c>
      <c r="S1345" s="516" t="str">
        <f>二年级50米跑得分</f>
        <v/>
      </c>
      <c r="T1345" s="517" t="str">
        <f>二年级等级</f>
        <v/>
      </c>
      <c r="U1345" s="516" t="str">
        <f>二年级坐位体前屈得分</f>
        <v/>
      </c>
      <c r="V1345" s="517" t="str">
        <f>二年级等级</f>
        <v/>
      </c>
      <c r="W1345" s="516" t="str">
        <f>二年级一分钟跳绳得分</f>
        <v/>
      </c>
      <c r="X1345" s="517" t="str">
        <f>二年级等级</f>
        <v/>
      </c>
      <c r="Y1345" s="515"/>
      <c r="Z1345" s="518"/>
      <c r="AA1345" s="533"/>
      <c r="AB1345" s="515"/>
      <c r="AC1345" s="533" t="str">
        <f>二年级跳绳附加分</f>
        <v/>
      </c>
      <c r="AD1345" s="534" t="str">
        <f>二年级标准分</f>
        <v/>
      </c>
      <c r="AE1345" s="534" t="str">
        <f>二年级总分</f>
        <v/>
      </c>
      <c r="AF1345" s="517" t="str">
        <f>二年级等级</f>
        <v/>
      </c>
    </row>
    <row r="1346" spans="1:32">
      <c r="A1346" s="476">
        <v>220</v>
      </c>
      <c r="B1346" s="477">
        <v>14</v>
      </c>
      <c r="C1346" s="632"/>
      <c r="D1346" s="633"/>
      <c r="E1346" s="632"/>
      <c r="F1346" s="625"/>
      <c r="G1346" s="608"/>
      <c r="H1346" s="475"/>
      <c r="I1346" s="613"/>
      <c r="J1346" s="614"/>
      <c r="K1346" s="614"/>
      <c r="L1346" s="649"/>
      <c r="M1346" s="644"/>
      <c r="N1346" s="505" t="str">
        <f>二年级BMI</f>
        <v/>
      </c>
      <c r="O1346" s="499" t="str">
        <f>二年级BMI等级</f>
        <v/>
      </c>
      <c r="P1346" s="500" t="str">
        <f>二年级BMI得分</f>
        <v/>
      </c>
      <c r="Q1346" s="515" t="str">
        <f>二年级肺活量得分</f>
        <v/>
      </c>
      <c r="R1346" s="512" t="str">
        <f>二年级等级</f>
        <v/>
      </c>
      <c r="S1346" s="516" t="str">
        <f>二年级50米跑得分</f>
        <v/>
      </c>
      <c r="T1346" s="517" t="str">
        <f>二年级等级</f>
        <v/>
      </c>
      <c r="U1346" s="516" t="str">
        <f>二年级坐位体前屈得分</f>
        <v/>
      </c>
      <c r="V1346" s="517" t="str">
        <f>二年级等级</f>
        <v/>
      </c>
      <c r="W1346" s="516" t="str">
        <f>二年级一分钟跳绳得分</f>
        <v/>
      </c>
      <c r="X1346" s="517" t="str">
        <f>二年级等级</f>
        <v/>
      </c>
      <c r="Y1346" s="515"/>
      <c r="Z1346" s="518"/>
      <c r="AA1346" s="533"/>
      <c r="AB1346" s="515"/>
      <c r="AC1346" s="533" t="str">
        <f>二年级跳绳附加分</f>
        <v/>
      </c>
      <c r="AD1346" s="534" t="str">
        <f>二年级标准分</f>
        <v/>
      </c>
      <c r="AE1346" s="534" t="str">
        <f>二年级总分</f>
        <v/>
      </c>
      <c r="AF1346" s="517" t="str">
        <f>二年级等级</f>
        <v/>
      </c>
    </row>
    <row r="1347" spans="1:32">
      <c r="A1347" s="476">
        <v>220</v>
      </c>
      <c r="B1347" s="477">
        <v>15</v>
      </c>
      <c r="C1347" s="632"/>
      <c r="D1347" s="633"/>
      <c r="E1347" s="632"/>
      <c r="F1347" s="625"/>
      <c r="G1347" s="608"/>
      <c r="H1347" s="475"/>
      <c r="I1347" s="613"/>
      <c r="J1347" s="614"/>
      <c r="K1347" s="614"/>
      <c r="L1347" s="649"/>
      <c r="M1347" s="644"/>
      <c r="N1347" s="505" t="str">
        <f>二年级BMI</f>
        <v/>
      </c>
      <c r="O1347" s="499" t="str">
        <f>二年级BMI等级</f>
        <v/>
      </c>
      <c r="P1347" s="500" t="str">
        <f>二年级BMI得分</f>
        <v/>
      </c>
      <c r="Q1347" s="515" t="str">
        <f>二年级肺活量得分</f>
        <v/>
      </c>
      <c r="R1347" s="512" t="str">
        <f>二年级等级</f>
        <v/>
      </c>
      <c r="S1347" s="516" t="str">
        <f>二年级50米跑得分</f>
        <v/>
      </c>
      <c r="T1347" s="517" t="str">
        <f>二年级等级</f>
        <v/>
      </c>
      <c r="U1347" s="516" t="str">
        <f>二年级坐位体前屈得分</f>
        <v/>
      </c>
      <c r="V1347" s="517" t="str">
        <f>二年级等级</f>
        <v/>
      </c>
      <c r="W1347" s="516" t="str">
        <f>二年级一分钟跳绳得分</f>
        <v/>
      </c>
      <c r="X1347" s="517" t="str">
        <f>二年级等级</f>
        <v/>
      </c>
      <c r="Y1347" s="515"/>
      <c r="Z1347" s="518"/>
      <c r="AA1347" s="533"/>
      <c r="AB1347" s="515"/>
      <c r="AC1347" s="533" t="str">
        <f>二年级跳绳附加分</f>
        <v/>
      </c>
      <c r="AD1347" s="534" t="str">
        <f>二年级标准分</f>
        <v/>
      </c>
      <c r="AE1347" s="534" t="str">
        <f>二年级总分</f>
        <v/>
      </c>
      <c r="AF1347" s="517" t="str">
        <f>二年级等级</f>
        <v/>
      </c>
    </row>
    <row r="1348" spans="1:32">
      <c r="A1348" s="476">
        <v>220</v>
      </c>
      <c r="B1348" s="477">
        <v>16</v>
      </c>
      <c r="C1348" s="632"/>
      <c r="D1348" s="633"/>
      <c r="E1348" s="632"/>
      <c r="F1348" s="625"/>
      <c r="G1348" s="608"/>
      <c r="H1348" s="475"/>
      <c r="I1348" s="613"/>
      <c r="J1348" s="614"/>
      <c r="K1348" s="614"/>
      <c r="L1348" s="649"/>
      <c r="M1348" s="644"/>
      <c r="N1348" s="505" t="str">
        <f>二年级BMI</f>
        <v/>
      </c>
      <c r="O1348" s="499" t="str">
        <f>二年级BMI等级</f>
        <v/>
      </c>
      <c r="P1348" s="500" t="str">
        <f>二年级BMI得分</f>
        <v/>
      </c>
      <c r="Q1348" s="515" t="str">
        <f>二年级肺活量得分</f>
        <v/>
      </c>
      <c r="R1348" s="512" t="str">
        <f>二年级等级</f>
        <v/>
      </c>
      <c r="S1348" s="516" t="str">
        <f>二年级50米跑得分</f>
        <v/>
      </c>
      <c r="T1348" s="517" t="str">
        <f>二年级等级</f>
        <v/>
      </c>
      <c r="U1348" s="516" t="str">
        <f>二年级坐位体前屈得分</f>
        <v/>
      </c>
      <c r="V1348" s="517" t="str">
        <f>二年级等级</f>
        <v/>
      </c>
      <c r="W1348" s="516" t="str">
        <f>二年级一分钟跳绳得分</f>
        <v/>
      </c>
      <c r="X1348" s="517" t="str">
        <f>二年级等级</f>
        <v/>
      </c>
      <c r="Y1348" s="515"/>
      <c r="Z1348" s="518"/>
      <c r="AA1348" s="533"/>
      <c r="AB1348" s="515"/>
      <c r="AC1348" s="533" t="str">
        <f>二年级跳绳附加分</f>
        <v/>
      </c>
      <c r="AD1348" s="534" t="str">
        <f>二年级标准分</f>
        <v/>
      </c>
      <c r="AE1348" s="534" t="str">
        <f>二年级总分</f>
        <v/>
      </c>
      <c r="AF1348" s="517" t="str">
        <f>二年级等级</f>
        <v/>
      </c>
    </row>
    <row r="1349" spans="1:32">
      <c r="A1349" s="476">
        <v>220</v>
      </c>
      <c r="B1349" s="477">
        <v>17</v>
      </c>
      <c r="C1349" s="632"/>
      <c r="D1349" s="633"/>
      <c r="E1349" s="632"/>
      <c r="F1349" s="625"/>
      <c r="G1349" s="608"/>
      <c r="H1349" s="475"/>
      <c r="I1349" s="613"/>
      <c r="J1349" s="614"/>
      <c r="K1349" s="614"/>
      <c r="L1349" s="649"/>
      <c r="M1349" s="644"/>
      <c r="N1349" s="505" t="str">
        <f>二年级BMI</f>
        <v/>
      </c>
      <c r="O1349" s="499" t="str">
        <f>二年级BMI等级</f>
        <v/>
      </c>
      <c r="P1349" s="500" t="str">
        <f>二年级BMI得分</f>
        <v/>
      </c>
      <c r="Q1349" s="515" t="str">
        <f>二年级肺活量得分</f>
        <v/>
      </c>
      <c r="R1349" s="512" t="str">
        <f>二年级等级</f>
        <v/>
      </c>
      <c r="S1349" s="516" t="str">
        <f>二年级50米跑得分</f>
        <v/>
      </c>
      <c r="T1349" s="517" t="str">
        <f>二年级等级</f>
        <v/>
      </c>
      <c r="U1349" s="516" t="str">
        <f>二年级坐位体前屈得分</f>
        <v/>
      </c>
      <c r="V1349" s="517" t="str">
        <f>二年级等级</f>
        <v/>
      </c>
      <c r="W1349" s="516" t="str">
        <f>二年级一分钟跳绳得分</f>
        <v/>
      </c>
      <c r="X1349" s="517" t="str">
        <f>二年级等级</f>
        <v/>
      </c>
      <c r="Y1349" s="515"/>
      <c r="Z1349" s="518"/>
      <c r="AA1349" s="533"/>
      <c r="AB1349" s="515"/>
      <c r="AC1349" s="533" t="str">
        <f>二年级跳绳附加分</f>
        <v/>
      </c>
      <c r="AD1349" s="534" t="str">
        <f>二年级标准分</f>
        <v/>
      </c>
      <c r="AE1349" s="534" t="str">
        <f>二年级总分</f>
        <v/>
      </c>
      <c r="AF1349" s="517" t="str">
        <f>二年级等级</f>
        <v/>
      </c>
    </row>
    <row r="1350" spans="1:32">
      <c r="A1350" s="476">
        <v>220</v>
      </c>
      <c r="B1350" s="477">
        <v>18</v>
      </c>
      <c r="C1350" s="632"/>
      <c r="D1350" s="633"/>
      <c r="E1350" s="632"/>
      <c r="F1350" s="625"/>
      <c r="G1350" s="608"/>
      <c r="H1350" s="475"/>
      <c r="I1350" s="613"/>
      <c r="J1350" s="614"/>
      <c r="K1350" s="614"/>
      <c r="L1350" s="649"/>
      <c r="M1350" s="644"/>
      <c r="N1350" s="505" t="str">
        <f>二年级BMI</f>
        <v/>
      </c>
      <c r="O1350" s="499" t="str">
        <f>二年级BMI等级</f>
        <v/>
      </c>
      <c r="P1350" s="500" t="str">
        <f>二年级BMI得分</f>
        <v/>
      </c>
      <c r="Q1350" s="515" t="str">
        <f>二年级肺活量得分</f>
        <v/>
      </c>
      <c r="R1350" s="512" t="str">
        <f>二年级等级</f>
        <v/>
      </c>
      <c r="S1350" s="516" t="str">
        <f>二年级50米跑得分</f>
        <v/>
      </c>
      <c r="T1350" s="517" t="str">
        <f>二年级等级</f>
        <v/>
      </c>
      <c r="U1350" s="516" t="str">
        <f>二年级坐位体前屈得分</f>
        <v/>
      </c>
      <c r="V1350" s="517" t="str">
        <f>二年级等级</f>
        <v/>
      </c>
      <c r="W1350" s="516" t="str">
        <f>二年级一分钟跳绳得分</f>
        <v/>
      </c>
      <c r="X1350" s="517" t="str">
        <f>二年级等级</f>
        <v/>
      </c>
      <c r="Y1350" s="515"/>
      <c r="Z1350" s="518"/>
      <c r="AA1350" s="533"/>
      <c r="AB1350" s="515"/>
      <c r="AC1350" s="533" t="str">
        <f>二年级跳绳附加分</f>
        <v/>
      </c>
      <c r="AD1350" s="534" t="str">
        <f>二年级标准分</f>
        <v/>
      </c>
      <c r="AE1350" s="534" t="str">
        <f>二年级总分</f>
        <v/>
      </c>
      <c r="AF1350" s="517" t="str">
        <f>二年级等级</f>
        <v/>
      </c>
    </row>
    <row r="1351" spans="1:32">
      <c r="A1351" s="476">
        <v>220</v>
      </c>
      <c r="B1351" s="477">
        <v>19</v>
      </c>
      <c r="C1351" s="632"/>
      <c r="D1351" s="633"/>
      <c r="E1351" s="632"/>
      <c r="F1351" s="625"/>
      <c r="G1351" s="608"/>
      <c r="H1351" s="475"/>
      <c r="I1351" s="613"/>
      <c r="J1351" s="614"/>
      <c r="K1351" s="614"/>
      <c r="L1351" s="649"/>
      <c r="M1351" s="644"/>
      <c r="N1351" s="505" t="str">
        <f>二年级BMI</f>
        <v/>
      </c>
      <c r="O1351" s="499" t="str">
        <f>二年级BMI等级</f>
        <v/>
      </c>
      <c r="P1351" s="500" t="str">
        <f>二年级BMI得分</f>
        <v/>
      </c>
      <c r="Q1351" s="515" t="str">
        <f>二年级肺活量得分</f>
        <v/>
      </c>
      <c r="R1351" s="512" t="str">
        <f>二年级等级</f>
        <v/>
      </c>
      <c r="S1351" s="516" t="str">
        <f>二年级50米跑得分</f>
        <v/>
      </c>
      <c r="T1351" s="517" t="str">
        <f>二年级等级</f>
        <v/>
      </c>
      <c r="U1351" s="516" t="str">
        <f>二年级坐位体前屈得分</f>
        <v/>
      </c>
      <c r="V1351" s="517" t="str">
        <f>二年级等级</f>
        <v/>
      </c>
      <c r="W1351" s="516" t="str">
        <f>二年级一分钟跳绳得分</f>
        <v/>
      </c>
      <c r="X1351" s="517" t="str">
        <f>二年级等级</f>
        <v/>
      </c>
      <c r="Y1351" s="515"/>
      <c r="Z1351" s="518"/>
      <c r="AA1351" s="533"/>
      <c r="AB1351" s="515"/>
      <c r="AC1351" s="533" t="str">
        <f>二年级跳绳附加分</f>
        <v/>
      </c>
      <c r="AD1351" s="534" t="str">
        <f>二年级标准分</f>
        <v/>
      </c>
      <c r="AE1351" s="534" t="str">
        <f>二年级总分</f>
        <v/>
      </c>
      <c r="AF1351" s="517" t="str">
        <f>二年级等级</f>
        <v/>
      </c>
    </row>
    <row r="1352" spans="1:32">
      <c r="A1352" s="476">
        <v>220</v>
      </c>
      <c r="B1352" s="477">
        <v>20</v>
      </c>
      <c r="C1352" s="632"/>
      <c r="D1352" s="633"/>
      <c r="E1352" s="632"/>
      <c r="F1352" s="625"/>
      <c r="G1352" s="608"/>
      <c r="H1352" s="475"/>
      <c r="I1352" s="613"/>
      <c r="J1352" s="614"/>
      <c r="K1352" s="614"/>
      <c r="L1352" s="649"/>
      <c r="M1352" s="644"/>
      <c r="N1352" s="505" t="str">
        <f>二年级BMI</f>
        <v/>
      </c>
      <c r="O1352" s="499" t="str">
        <f>二年级BMI等级</f>
        <v/>
      </c>
      <c r="P1352" s="500" t="str">
        <f>二年级BMI得分</f>
        <v/>
      </c>
      <c r="Q1352" s="515" t="str">
        <f>二年级肺活量得分</f>
        <v/>
      </c>
      <c r="R1352" s="512" t="str">
        <f>二年级等级</f>
        <v/>
      </c>
      <c r="S1352" s="516" t="str">
        <f>二年级50米跑得分</f>
        <v/>
      </c>
      <c r="T1352" s="517" t="str">
        <f>二年级等级</f>
        <v/>
      </c>
      <c r="U1352" s="516" t="str">
        <f>二年级坐位体前屈得分</f>
        <v/>
      </c>
      <c r="V1352" s="517" t="str">
        <f>二年级等级</f>
        <v/>
      </c>
      <c r="W1352" s="516" t="str">
        <f>二年级一分钟跳绳得分</f>
        <v/>
      </c>
      <c r="X1352" s="517" t="str">
        <f>二年级等级</f>
        <v/>
      </c>
      <c r="Y1352" s="515"/>
      <c r="Z1352" s="518"/>
      <c r="AA1352" s="533"/>
      <c r="AB1352" s="515"/>
      <c r="AC1352" s="533" t="str">
        <f>二年级跳绳附加分</f>
        <v/>
      </c>
      <c r="AD1352" s="534" t="str">
        <f>二年级标准分</f>
        <v/>
      </c>
      <c r="AE1352" s="534" t="str">
        <f>二年级总分</f>
        <v/>
      </c>
      <c r="AF1352" s="517" t="str">
        <f>二年级等级</f>
        <v/>
      </c>
    </row>
    <row r="1353" spans="1:32">
      <c r="A1353" s="476">
        <v>220</v>
      </c>
      <c r="B1353" s="477">
        <v>21</v>
      </c>
      <c r="C1353" s="632"/>
      <c r="D1353" s="633"/>
      <c r="E1353" s="632"/>
      <c r="F1353" s="625"/>
      <c r="G1353" s="608"/>
      <c r="H1353" s="475"/>
      <c r="I1353" s="613"/>
      <c r="J1353" s="614"/>
      <c r="K1353" s="614"/>
      <c r="L1353" s="649"/>
      <c r="M1353" s="644"/>
      <c r="N1353" s="505" t="str">
        <f>二年级BMI</f>
        <v/>
      </c>
      <c r="O1353" s="499" t="str">
        <f>二年级BMI等级</f>
        <v/>
      </c>
      <c r="P1353" s="500" t="str">
        <f>二年级BMI得分</f>
        <v/>
      </c>
      <c r="Q1353" s="515" t="str">
        <f>二年级肺活量得分</f>
        <v/>
      </c>
      <c r="R1353" s="512" t="str">
        <f>二年级等级</f>
        <v/>
      </c>
      <c r="S1353" s="516" t="str">
        <f>二年级50米跑得分</f>
        <v/>
      </c>
      <c r="T1353" s="517" t="str">
        <f>二年级等级</f>
        <v/>
      </c>
      <c r="U1353" s="516" t="str">
        <f>二年级坐位体前屈得分</f>
        <v/>
      </c>
      <c r="V1353" s="517" t="str">
        <f>二年级等级</f>
        <v/>
      </c>
      <c r="W1353" s="516" t="str">
        <f>二年级一分钟跳绳得分</f>
        <v/>
      </c>
      <c r="X1353" s="517" t="str">
        <f>二年级等级</f>
        <v/>
      </c>
      <c r="Y1353" s="515"/>
      <c r="Z1353" s="518"/>
      <c r="AA1353" s="533"/>
      <c r="AB1353" s="515"/>
      <c r="AC1353" s="533" t="str">
        <f>二年级跳绳附加分</f>
        <v/>
      </c>
      <c r="AD1353" s="534" t="str">
        <f>二年级标准分</f>
        <v/>
      </c>
      <c r="AE1353" s="534" t="str">
        <f>二年级总分</f>
        <v/>
      </c>
      <c r="AF1353" s="517" t="str">
        <f>二年级等级</f>
        <v/>
      </c>
    </row>
    <row r="1354" spans="1:32">
      <c r="A1354" s="476">
        <v>220</v>
      </c>
      <c r="B1354" s="477">
        <v>22</v>
      </c>
      <c r="C1354" s="632"/>
      <c r="D1354" s="633"/>
      <c r="E1354" s="632"/>
      <c r="F1354" s="625"/>
      <c r="G1354" s="608"/>
      <c r="H1354" s="475"/>
      <c r="I1354" s="613"/>
      <c r="J1354" s="614"/>
      <c r="K1354" s="614"/>
      <c r="L1354" s="649"/>
      <c r="M1354" s="644"/>
      <c r="N1354" s="505" t="str">
        <f>二年级BMI</f>
        <v/>
      </c>
      <c r="O1354" s="499" t="str">
        <f>二年级BMI等级</f>
        <v/>
      </c>
      <c r="P1354" s="500" t="str">
        <f>二年级BMI得分</f>
        <v/>
      </c>
      <c r="Q1354" s="515" t="str">
        <f>二年级肺活量得分</f>
        <v/>
      </c>
      <c r="R1354" s="512" t="str">
        <f>二年级等级</f>
        <v/>
      </c>
      <c r="S1354" s="516" t="str">
        <f>二年级50米跑得分</f>
        <v/>
      </c>
      <c r="T1354" s="517" t="str">
        <f>二年级等级</f>
        <v/>
      </c>
      <c r="U1354" s="516" t="str">
        <f>二年级坐位体前屈得分</f>
        <v/>
      </c>
      <c r="V1354" s="517" t="str">
        <f>二年级等级</f>
        <v/>
      </c>
      <c r="W1354" s="516" t="str">
        <f>二年级一分钟跳绳得分</f>
        <v/>
      </c>
      <c r="X1354" s="517" t="str">
        <f>二年级等级</f>
        <v/>
      </c>
      <c r="Y1354" s="515"/>
      <c r="Z1354" s="518"/>
      <c r="AA1354" s="533"/>
      <c r="AB1354" s="515"/>
      <c r="AC1354" s="533" t="str">
        <f>二年级跳绳附加分</f>
        <v/>
      </c>
      <c r="AD1354" s="534" t="str">
        <f>二年级标准分</f>
        <v/>
      </c>
      <c r="AE1354" s="534" t="str">
        <f>二年级总分</f>
        <v/>
      </c>
      <c r="AF1354" s="517" t="str">
        <f>二年级等级</f>
        <v/>
      </c>
    </row>
    <row r="1355" spans="1:32">
      <c r="A1355" s="476">
        <v>220</v>
      </c>
      <c r="B1355" s="477">
        <v>23</v>
      </c>
      <c r="C1355" s="632"/>
      <c r="D1355" s="633"/>
      <c r="E1355" s="632"/>
      <c r="F1355" s="625"/>
      <c r="G1355" s="608"/>
      <c r="H1355" s="475"/>
      <c r="I1355" s="613"/>
      <c r="J1355" s="614"/>
      <c r="K1355" s="614"/>
      <c r="L1355" s="649"/>
      <c r="M1355" s="644"/>
      <c r="N1355" s="505" t="str">
        <f>二年级BMI</f>
        <v/>
      </c>
      <c r="O1355" s="499" t="str">
        <f>二年级BMI等级</f>
        <v/>
      </c>
      <c r="P1355" s="500" t="str">
        <f>二年级BMI得分</f>
        <v/>
      </c>
      <c r="Q1355" s="515" t="str">
        <f>二年级肺活量得分</f>
        <v/>
      </c>
      <c r="R1355" s="512" t="str">
        <f>二年级等级</f>
        <v/>
      </c>
      <c r="S1355" s="516" t="str">
        <f>二年级50米跑得分</f>
        <v/>
      </c>
      <c r="T1355" s="517" t="str">
        <f>二年级等级</f>
        <v/>
      </c>
      <c r="U1355" s="516" t="str">
        <f>二年级坐位体前屈得分</f>
        <v/>
      </c>
      <c r="V1355" s="517" t="str">
        <f>二年级等级</f>
        <v/>
      </c>
      <c r="W1355" s="516" t="str">
        <f>二年级一分钟跳绳得分</f>
        <v/>
      </c>
      <c r="X1355" s="517" t="str">
        <f>二年级等级</f>
        <v/>
      </c>
      <c r="Y1355" s="515"/>
      <c r="Z1355" s="518"/>
      <c r="AA1355" s="533"/>
      <c r="AB1355" s="515"/>
      <c r="AC1355" s="533" t="str">
        <f>二年级跳绳附加分</f>
        <v/>
      </c>
      <c r="AD1355" s="534" t="str">
        <f>二年级标准分</f>
        <v/>
      </c>
      <c r="AE1355" s="534" t="str">
        <f>二年级总分</f>
        <v/>
      </c>
      <c r="AF1355" s="517" t="str">
        <f>二年级等级</f>
        <v/>
      </c>
    </row>
    <row r="1356" spans="1:32">
      <c r="A1356" s="476">
        <v>220</v>
      </c>
      <c r="B1356" s="477">
        <v>24</v>
      </c>
      <c r="C1356" s="632"/>
      <c r="D1356" s="633"/>
      <c r="E1356" s="632"/>
      <c r="F1356" s="625"/>
      <c r="G1356" s="608"/>
      <c r="H1356" s="475"/>
      <c r="I1356" s="613"/>
      <c r="J1356" s="614"/>
      <c r="K1356" s="614"/>
      <c r="L1356" s="649"/>
      <c r="M1356" s="644"/>
      <c r="N1356" s="505" t="str">
        <f>二年级BMI</f>
        <v/>
      </c>
      <c r="O1356" s="499" t="str">
        <f>二年级BMI等级</f>
        <v/>
      </c>
      <c r="P1356" s="500" t="str">
        <f>二年级BMI得分</f>
        <v/>
      </c>
      <c r="Q1356" s="515" t="str">
        <f>二年级肺活量得分</f>
        <v/>
      </c>
      <c r="R1356" s="512" t="str">
        <f>二年级等级</f>
        <v/>
      </c>
      <c r="S1356" s="516" t="str">
        <f>二年级50米跑得分</f>
        <v/>
      </c>
      <c r="T1356" s="517" t="str">
        <f>二年级等级</f>
        <v/>
      </c>
      <c r="U1356" s="516" t="str">
        <f>二年级坐位体前屈得分</f>
        <v/>
      </c>
      <c r="V1356" s="517" t="str">
        <f>二年级等级</f>
        <v/>
      </c>
      <c r="W1356" s="516" t="str">
        <f>二年级一分钟跳绳得分</f>
        <v/>
      </c>
      <c r="X1356" s="517" t="str">
        <f>二年级等级</f>
        <v/>
      </c>
      <c r="Y1356" s="515"/>
      <c r="Z1356" s="518"/>
      <c r="AA1356" s="533"/>
      <c r="AB1356" s="515"/>
      <c r="AC1356" s="533" t="str">
        <f>二年级跳绳附加分</f>
        <v/>
      </c>
      <c r="AD1356" s="534" t="str">
        <f>二年级标准分</f>
        <v/>
      </c>
      <c r="AE1356" s="534" t="str">
        <f>二年级总分</f>
        <v/>
      </c>
      <c r="AF1356" s="517" t="str">
        <f>二年级等级</f>
        <v/>
      </c>
    </row>
    <row r="1357" spans="1:32">
      <c r="A1357" s="476">
        <v>220</v>
      </c>
      <c r="B1357" s="477">
        <v>25</v>
      </c>
      <c r="C1357" s="632"/>
      <c r="D1357" s="633"/>
      <c r="E1357" s="632"/>
      <c r="F1357" s="625"/>
      <c r="G1357" s="608"/>
      <c r="H1357" s="475"/>
      <c r="I1357" s="613"/>
      <c r="J1357" s="614"/>
      <c r="K1357" s="614"/>
      <c r="L1357" s="649"/>
      <c r="M1357" s="644"/>
      <c r="N1357" s="505" t="str">
        <f>二年级BMI</f>
        <v/>
      </c>
      <c r="O1357" s="499" t="str">
        <f>二年级BMI等级</f>
        <v/>
      </c>
      <c r="P1357" s="500" t="str">
        <f>二年级BMI得分</f>
        <v/>
      </c>
      <c r="Q1357" s="515" t="str">
        <f>二年级肺活量得分</f>
        <v/>
      </c>
      <c r="R1357" s="512" t="str">
        <f>二年级等级</f>
        <v/>
      </c>
      <c r="S1357" s="516" t="str">
        <f>二年级50米跑得分</f>
        <v/>
      </c>
      <c r="T1357" s="517" t="str">
        <f>二年级等级</f>
        <v/>
      </c>
      <c r="U1357" s="516" t="str">
        <f>二年级坐位体前屈得分</f>
        <v/>
      </c>
      <c r="V1357" s="517" t="str">
        <f>二年级等级</f>
        <v/>
      </c>
      <c r="W1357" s="516" t="str">
        <f>二年级一分钟跳绳得分</f>
        <v/>
      </c>
      <c r="X1357" s="517" t="str">
        <f>二年级等级</f>
        <v/>
      </c>
      <c r="Y1357" s="515"/>
      <c r="Z1357" s="518"/>
      <c r="AA1357" s="533"/>
      <c r="AB1357" s="515"/>
      <c r="AC1357" s="533" t="str">
        <f>二年级跳绳附加分</f>
        <v/>
      </c>
      <c r="AD1357" s="534" t="str">
        <f>二年级标准分</f>
        <v/>
      </c>
      <c r="AE1357" s="534" t="str">
        <f>二年级总分</f>
        <v/>
      </c>
      <c r="AF1357" s="517" t="str">
        <f>二年级等级</f>
        <v/>
      </c>
    </row>
    <row r="1358" spans="1:32">
      <c r="A1358" s="476">
        <v>220</v>
      </c>
      <c r="B1358" s="477">
        <v>26</v>
      </c>
      <c r="C1358" s="632"/>
      <c r="D1358" s="633"/>
      <c r="E1358" s="632"/>
      <c r="F1358" s="625"/>
      <c r="G1358" s="608"/>
      <c r="H1358" s="475"/>
      <c r="I1358" s="613"/>
      <c r="J1358" s="614"/>
      <c r="K1358" s="614"/>
      <c r="L1358" s="649"/>
      <c r="M1358" s="644"/>
      <c r="N1358" s="505" t="str">
        <f>二年级BMI</f>
        <v/>
      </c>
      <c r="O1358" s="499" t="str">
        <f>二年级BMI等级</f>
        <v/>
      </c>
      <c r="P1358" s="500" t="str">
        <f>二年级BMI得分</f>
        <v/>
      </c>
      <c r="Q1358" s="515" t="str">
        <f>二年级肺活量得分</f>
        <v/>
      </c>
      <c r="R1358" s="512" t="str">
        <f>二年级等级</f>
        <v/>
      </c>
      <c r="S1358" s="516" t="str">
        <f>二年级50米跑得分</f>
        <v/>
      </c>
      <c r="T1358" s="517" t="str">
        <f>二年级等级</f>
        <v/>
      </c>
      <c r="U1358" s="516" t="str">
        <f>二年级坐位体前屈得分</f>
        <v/>
      </c>
      <c r="V1358" s="517" t="str">
        <f>二年级等级</f>
        <v/>
      </c>
      <c r="W1358" s="516" t="str">
        <f>二年级一分钟跳绳得分</f>
        <v/>
      </c>
      <c r="X1358" s="517" t="str">
        <f>二年级等级</f>
        <v/>
      </c>
      <c r="Y1358" s="515"/>
      <c r="Z1358" s="518"/>
      <c r="AA1358" s="533"/>
      <c r="AB1358" s="515"/>
      <c r="AC1358" s="533" t="str">
        <f>二年级跳绳附加分</f>
        <v/>
      </c>
      <c r="AD1358" s="534" t="str">
        <f>二年级标准分</f>
        <v/>
      </c>
      <c r="AE1358" s="534" t="str">
        <f>二年级总分</f>
        <v/>
      </c>
      <c r="AF1358" s="517" t="str">
        <f>二年级等级</f>
        <v/>
      </c>
    </row>
    <row r="1359" spans="1:32">
      <c r="A1359" s="476">
        <v>220</v>
      </c>
      <c r="B1359" s="477">
        <v>27</v>
      </c>
      <c r="C1359" s="632"/>
      <c r="D1359" s="633"/>
      <c r="E1359" s="632"/>
      <c r="F1359" s="625"/>
      <c r="G1359" s="608"/>
      <c r="H1359" s="475"/>
      <c r="I1359" s="613"/>
      <c r="J1359" s="614"/>
      <c r="K1359" s="614"/>
      <c r="L1359" s="649"/>
      <c r="M1359" s="644"/>
      <c r="N1359" s="505" t="str">
        <f>二年级BMI</f>
        <v/>
      </c>
      <c r="O1359" s="499" t="str">
        <f>二年级BMI等级</f>
        <v/>
      </c>
      <c r="P1359" s="500" t="str">
        <f>二年级BMI得分</f>
        <v/>
      </c>
      <c r="Q1359" s="515" t="str">
        <f>二年级肺活量得分</f>
        <v/>
      </c>
      <c r="R1359" s="512" t="str">
        <f>二年级等级</f>
        <v/>
      </c>
      <c r="S1359" s="516" t="str">
        <f>二年级50米跑得分</f>
        <v/>
      </c>
      <c r="T1359" s="517" t="str">
        <f>二年级等级</f>
        <v/>
      </c>
      <c r="U1359" s="516" t="str">
        <f>二年级坐位体前屈得分</f>
        <v/>
      </c>
      <c r="V1359" s="517" t="str">
        <f>二年级等级</f>
        <v/>
      </c>
      <c r="W1359" s="516" t="str">
        <f>二年级一分钟跳绳得分</f>
        <v/>
      </c>
      <c r="X1359" s="517" t="str">
        <f>二年级等级</f>
        <v/>
      </c>
      <c r="Y1359" s="515"/>
      <c r="Z1359" s="518"/>
      <c r="AA1359" s="533"/>
      <c r="AB1359" s="515"/>
      <c r="AC1359" s="533" t="str">
        <f>二年级跳绳附加分</f>
        <v/>
      </c>
      <c r="AD1359" s="534" t="str">
        <f>二年级标准分</f>
        <v/>
      </c>
      <c r="AE1359" s="534" t="str">
        <f>二年级总分</f>
        <v/>
      </c>
      <c r="AF1359" s="517" t="str">
        <f>二年级等级</f>
        <v/>
      </c>
    </row>
    <row r="1360" spans="1:32">
      <c r="A1360" s="476">
        <v>220</v>
      </c>
      <c r="B1360" s="477">
        <v>28</v>
      </c>
      <c r="C1360" s="632"/>
      <c r="D1360" s="633"/>
      <c r="E1360" s="632"/>
      <c r="F1360" s="625"/>
      <c r="G1360" s="608"/>
      <c r="H1360" s="475"/>
      <c r="I1360" s="613"/>
      <c r="J1360" s="614"/>
      <c r="K1360" s="614"/>
      <c r="L1360" s="649"/>
      <c r="M1360" s="644"/>
      <c r="N1360" s="505" t="str">
        <f>二年级BMI</f>
        <v/>
      </c>
      <c r="O1360" s="499" t="str">
        <f>二年级BMI等级</f>
        <v/>
      </c>
      <c r="P1360" s="500" t="str">
        <f>二年级BMI得分</f>
        <v/>
      </c>
      <c r="Q1360" s="515" t="str">
        <f>二年级肺活量得分</f>
        <v/>
      </c>
      <c r="R1360" s="512" t="str">
        <f>二年级等级</f>
        <v/>
      </c>
      <c r="S1360" s="516" t="str">
        <f>二年级50米跑得分</f>
        <v/>
      </c>
      <c r="T1360" s="517" t="str">
        <f>二年级等级</f>
        <v/>
      </c>
      <c r="U1360" s="516" t="str">
        <f>二年级坐位体前屈得分</f>
        <v/>
      </c>
      <c r="V1360" s="517" t="str">
        <f>二年级等级</f>
        <v/>
      </c>
      <c r="W1360" s="516" t="str">
        <f>二年级一分钟跳绳得分</f>
        <v/>
      </c>
      <c r="X1360" s="517" t="str">
        <f>二年级等级</f>
        <v/>
      </c>
      <c r="Y1360" s="515"/>
      <c r="Z1360" s="518"/>
      <c r="AA1360" s="533"/>
      <c r="AB1360" s="515"/>
      <c r="AC1360" s="533" t="str">
        <f>二年级跳绳附加分</f>
        <v/>
      </c>
      <c r="AD1360" s="534" t="str">
        <f>二年级标准分</f>
        <v/>
      </c>
      <c r="AE1360" s="534" t="str">
        <f>二年级总分</f>
        <v/>
      </c>
      <c r="AF1360" s="517" t="str">
        <f>二年级等级</f>
        <v/>
      </c>
    </row>
    <row r="1361" spans="1:32">
      <c r="A1361" s="476">
        <v>220</v>
      </c>
      <c r="B1361" s="477">
        <v>29</v>
      </c>
      <c r="C1361" s="632"/>
      <c r="D1361" s="633"/>
      <c r="E1361" s="632"/>
      <c r="F1361" s="625"/>
      <c r="G1361" s="608"/>
      <c r="H1361" s="475"/>
      <c r="I1361" s="613"/>
      <c r="J1361" s="614"/>
      <c r="K1361" s="614"/>
      <c r="L1361" s="649"/>
      <c r="M1361" s="644"/>
      <c r="N1361" s="505" t="str">
        <f>二年级BMI</f>
        <v/>
      </c>
      <c r="O1361" s="499" t="str">
        <f>二年级BMI等级</f>
        <v/>
      </c>
      <c r="P1361" s="500" t="str">
        <f>二年级BMI得分</f>
        <v/>
      </c>
      <c r="Q1361" s="515" t="str">
        <f>二年级肺活量得分</f>
        <v/>
      </c>
      <c r="R1361" s="512" t="str">
        <f>二年级等级</f>
        <v/>
      </c>
      <c r="S1361" s="516" t="str">
        <f>二年级50米跑得分</f>
        <v/>
      </c>
      <c r="T1361" s="517" t="str">
        <f>二年级等级</f>
        <v/>
      </c>
      <c r="U1361" s="516" t="str">
        <f>二年级坐位体前屈得分</f>
        <v/>
      </c>
      <c r="V1361" s="517" t="str">
        <f>二年级等级</f>
        <v/>
      </c>
      <c r="W1361" s="516" t="str">
        <f>二年级一分钟跳绳得分</f>
        <v/>
      </c>
      <c r="X1361" s="517" t="str">
        <f>二年级等级</f>
        <v/>
      </c>
      <c r="Y1361" s="515"/>
      <c r="Z1361" s="518"/>
      <c r="AA1361" s="533"/>
      <c r="AB1361" s="515"/>
      <c r="AC1361" s="533" t="str">
        <f>二年级跳绳附加分</f>
        <v/>
      </c>
      <c r="AD1361" s="534" t="str">
        <f>二年级标准分</f>
        <v/>
      </c>
      <c r="AE1361" s="534" t="str">
        <f>二年级总分</f>
        <v/>
      </c>
      <c r="AF1361" s="517" t="str">
        <f>二年级等级</f>
        <v/>
      </c>
    </row>
    <row r="1362" spans="1:32">
      <c r="A1362" s="476">
        <v>220</v>
      </c>
      <c r="B1362" s="477">
        <v>30</v>
      </c>
      <c r="C1362" s="632"/>
      <c r="D1362" s="633"/>
      <c r="E1362" s="632"/>
      <c r="F1362" s="625"/>
      <c r="G1362" s="608"/>
      <c r="H1362" s="475"/>
      <c r="I1362" s="613"/>
      <c r="J1362" s="614"/>
      <c r="K1362" s="614"/>
      <c r="L1362" s="649"/>
      <c r="M1362" s="644"/>
      <c r="N1362" s="505" t="str">
        <f>二年级BMI</f>
        <v/>
      </c>
      <c r="O1362" s="499" t="str">
        <f>二年级BMI等级</f>
        <v/>
      </c>
      <c r="P1362" s="500" t="str">
        <f>二年级BMI得分</f>
        <v/>
      </c>
      <c r="Q1362" s="515" t="str">
        <f>二年级肺活量得分</f>
        <v/>
      </c>
      <c r="R1362" s="512" t="str">
        <f>二年级等级</f>
        <v/>
      </c>
      <c r="S1362" s="516" t="str">
        <f>二年级50米跑得分</f>
        <v/>
      </c>
      <c r="T1362" s="517" t="str">
        <f>二年级等级</f>
        <v/>
      </c>
      <c r="U1362" s="516" t="str">
        <f>二年级坐位体前屈得分</f>
        <v/>
      </c>
      <c r="V1362" s="517" t="str">
        <f>二年级等级</f>
        <v/>
      </c>
      <c r="W1362" s="516" t="str">
        <f>二年级一分钟跳绳得分</f>
        <v/>
      </c>
      <c r="X1362" s="517" t="str">
        <f>二年级等级</f>
        <v/>
      </c>
      <c r="Y1362" s="515"/>
      <c r="Z1362" s="518"/>
      <c r="AA1362" s="533"/>
      <c r="AB1362" s="515"/>
      <c r="AC1362" s="533" t="str">
        <f>二年级跳绳附加分</f>
        <v/>
      </c>
      <c r="AD1362" s="534" t="str">
        <f>二年级标准分</f>
        <v/>
      </c>
      <c r="AE1362" s="534" t="str">
        <f>二年级总分</f>
        <v/>
      </c>
      <c r="AF1362" s="517" t="str">
        <f>二年级等级</f>
        <v/>
      </c>
    </row>
    <row r="1363" spans="1:32">
      <c r="A1363" s="476">
        <v>220</v>
      </c>
      <c r="B1363" s="477">
        <v>31</v>
      </c>
      <c r="C1363" s="632"/>
      <c r="D1363" s="633"/>
      <c r="E1363" s="632"/>
      <c r="F1363" s="625"/>
      <c r="G1363" s="608"/>
      <c r="H1363" s="475"/>
      <c r="I1363" s="613"/>
      <c r="J1363" s="614"/>
      <c r="K1363" s="614"/>
      <c r="L1363" s="649"/>
      <c r="M1363" s="644"/>
      <c r="N1363" s="505" t="str">
        <f>二年级BMI</f>
        <v/>
      </c>
      <c r="O1363" s="499" t="str">
        <f>二年级BMI等级</f>
        <v/>
      </c>
      <c r="P1363" s="500" t="str">
        <f>二年级BMI得分</f>
        <v/>
      </c>
      <c r="Q1363" s="515" t="str">
        <f>二年级肺活量得分</f>
        <v/>
      </c>
      <c r="R1363" s="512" t="str">
        <f>二年级等级</f>
        <v/>
      </c>
      <c r="S1363" s="516" t="str">
        <f>二年级50米跑得分</f>
        <v/>
      </c>
      <c r="T1363" s="517" t="str">
        <f>二年级等级</f>
        <v/>
      </c>
      <c r="U1363" s="516" t="str">
        <f>二年级坐位体前屈得分</f>
        <v/>
      </c>
      <c r="V1363" s="517" t="str">
        <f>二年级等级</f>
        <v/>
      </c>
      <c r="W1363" s="516" t="str">
        <f>二年级一分钟跳绳得分</f>
        <v/>
      </c>
      <c r="X1363" s="517" t="str">
        <f>二年级等级</f>
        <v/>
      </c>
      <c r="Y1363" s="515"/>
      <c r="Z1363" s="518"/>
      <c r="AA1363" s="533"/>
      <c r="AB1363" s="515"/>
      <c r="AC1363" s="533" t="str">
        <f>二年级跳绳附加分</f>
        <v/>
      </c>
      <c r="AD1363" s="534" t="str">
        <f>二年级标准分</f>
        <v/>
      </c>
      <c r="AE1363" s="534" t="str">
        <f>二年级总分</f>
        <v/>
      </c>
      <c r="AF1363" s="517" t="str">
        <f>二年级等级</f>
        <v/>
      </c>
    </row>
    <row r="1364" spans="1:32">
      <c r="A1364" s="476">
        <v>220</v>
      </c>
      <c r="B1364" s="477">
        <v>32</v>
      </c>
      <c r="C1364" s="632"/>
      <c r="D1364" s="633"/>
      <c r="E1364" s="632"/>
      <c r="F1364" s="625"/>
      <c r="G1364" s="608"/>
      <c r="H1364" s="475"/>
      <c r="I1364" s="613"/>
      <c r="J1364" s="614"/>
      <c r="K1364" s="614"/>
      <c r="L1364" s="649"/>
      <c r="M1364" s="644"/>
      <c r="N1364" s="505" t="str">
        <f>二年级BMI</f>
        <v/>
      </c>
      <c r="O1364" s="499" t="str">
        <f>二年级BMI等级</f>
        <v/>
      </c>
      <c r="P1364" s="500" t="str">
        <f>二年级BMI得分</f>
        <v/>
      </c>
      <c r="Q1364" s="515" t="str">
        <f>二年级肺活量得分</f>
        <v/>
      </c>
      <c r="R1364" s="512" t="str">
        <f>二年级等级</f>
        <v/>
      </c>
      <c r="S1364" s="516" t="str">
        <f>二年级50米跑得分</f>
        <v/>
      </c>
      <c r="T1364" s="517" t="str">
        <f>二年级等级</f>
        <v/>
      </c>
      <c r="U1364" s="516" t="str">
        <f>二年级坐位体前屈得分</f>
        <v/>
      </c>
      <c r="V1364" s="517" t="str">
        <f>二年级等级</f>
        <v/>
      </c>
      <c r="W1364" s="516" t="str">
        <f>二年级一分钟跳绳得分</f>
        <v/>
      </c>
      <c r="X1364" s="517" t="str">
        <f>二年级等级</f>
        <v/>
      </c>
      <c r="Y1364" s="515"/>
      <c r="Z1364" s="518"/>
      <c r="AA1364" s="533"/>
      <c r="AB1364" s="515"/>
      <c r="AC1364" s="533" t="str">
        <f>二年级跳绳附加分</f>
        <v/>
      </c>
      <c r="AD1364" s="534" t="str">
        <f>二年级标准分</f>
        <v/>
      </c>
      <c r="AE1364" s="534" t="str">
        <f>二年级总分</f>
        <v/>
      </c>
      <c r="AF1364" s="517" t="str">
        <f>二年级等级</f>
        <v/>
      </c>
    </row>
    <row r="1365" spans="1:32">
      <c r="A1365" s="476">
        <v>220</v>
      </c>
      <c r="B1365" s="477">
        <v>33</v>
      </c>
      <c r="C1365" s="632"/>
      <c r="D1365" s="633"/>
      <c r="E1365" s="632"/>
      <c r="F1365" s="625"/>
      <c r="G1365" s="608"/>
      <c r="H1365" s="475"/>
      <c r="I1365" s="613"/>
      <c r="J1365" s="614"/>
      <c r="K1365" s="614"/>
      <c r="L1365" s="649"/>
      <c r="M1365" s="644"/>
      <c r="N1365" s="505" t="str">
        <f>二年级BMI</f>
        <v/>
      </c>
      <c r="O1365" s="499" t="str">
        <f>二年级BMI等级</f>
        <v/>
      </c>
      <c r="P1365" s="500" t="str">
        <f>二年级BMI得分</f>
        <v/>
      </c>
      <c r="Q1365" s="515" t="str">
        <f>二年级肺活量得分</f>
        <v/>
      </c>
      <c r="R1365" s="512" t="str">
        <f>二年级等级</f>
        <v/>
      </c>
      <c r="S1365" s="516" t="str">
        <f>二年级50米跑得分</f>
        <v/>
      </c>
      <c r="T1365" s="517" t="str">
        <f>二年级等级</f>
        <v/>
      </c>
      <c r="U1365" s="516" t="str">
        <f>二年级坐位体前屈得分</f>
        <v/>
      </c>
      <c r="V1365" s="517" t="str">
        <f>二年级等级</f>
        <v/>
      </c>
      <c r="W1365" s="516" t="str">
        <f>二年级一分钟跳绳得分</f>
        <v/>
      </c>
      <c r="X1365" s="517" t="str">
        <f>二年级等级</f>
        <v/>
      </c>
      <c r="Y1365" s="515"/>
      <c r="Z1365" s="518"/>
      <c r="AA1365" s="533"/>
      <c r="AB1365" s="515"/>
      <c r="AC1365" s="533" t="str">
        <f>二年级跳绳附加分</f>
        <v/>
      </c>
      <c r="AD1365" s="534" t="str">
        <f>二年级标准分</f>
        <v/>
      </c>
      <c r="AE1365" s="534" t="str">
        <f>二年级总分</f>
        <v/>
      </c>
      <c r="AF1365" s="517" t="str">
        <f>二年级等级</f>
        <v/>
      </c>
    </row>
    <row r="1366" spans="1:32">
      <c r="A1366" s="476">
        <v>220</v>
      </c>
      <c r="B1366" s="477">
        <v>34</v>
      </c>
      <c r="C1366" s="632"/>
      <c r="D1366" s="633"/>
      <c r="E1366" s="632"/>
      <c r="F1366" s="625"/>
      <c r="G1366" s="608"/>
      <c r="H1366" s="475"/>
      <c r="I1366" s="613"/>
      <c r="J1366" s="614"/>
      <c r="K1366" s="614"/>
      <c r="L1366" s="649"/>
      <c r="M1366" s="644"/>
      <c r="N1366" s="505" t="str">
        <f>二年级BMI</f>
        <v/>
      </c>
      <c r="O1366" s="499" t="str">
        <f>二年级BMI等级</f>
        <v/>
      </c>
      <c r="P1366" s="500" t="str">
        <f>二年级BMI得分</f>
        <v/>
      </c>
      <c r="Q1366" s="515" t="str">
        <f>二年级肺活量得分</f>
        <v/>
      </c>
      <c r="R1366" s="512" t="str">
        <f>二年级等级</f>
        <v/>
      </c>
      <c r="S1366" s="516" t="str">
        <f>二年级50米跑得分</f>
        <v/>
      </c>
      <c r="T1366" s="517" t="str">
        <f>二年级等级</f>
        <v/>
      </c>
      <c r="U1366" s="516" t="str">
        <f>二年级坐位体前屈得分</f>
        <v/>
      </c>
      <c r="V1366" s="517" t="str">
        <f>二年级等级</f>
        <v/>
      </c>
      <c r="W1366" s="516" t="str">
        <f>二年级一分钟跳绳得分</f>
        <v/>
      </c>
      <c r="X1366" s="517" t="str">
        <f>二年级等级</f>
        <v/>
      </c>
      <c r="Y1366" s="515"/>
      <c r="Z1366" s="518"/>
      <c r="AA1366" s="533"/>
      <c r="AB1366" s="515"/>
      <c r="AC1366" s="533" t="str">
        <f>二年级跳绳附加分</f>
        <v/>
      </c>
      <c r="AD1366" s="534" t="str">
        <f>二年级标准分</f>
        <v/>
      </c>
      <c r="AE1366" s="534" t="str">
        <f>二年级总分</f>
        <v/>
      </c>
      <c r="AF1366" s="517" t="str">
        <f>二年级等级</f>
        <v/>
      </c>
    </row>
    <row r="1367" spans="1:32">
      <c r="A1367" s="476">
        <v>220</v>
      </c>
      <c r="B1367" s="477">
        <v>35</v>
      </c>
      <c r="C1367" s="632"/>
      <c r="D1367" s="633"/>
      <c r="E1367" s="632"/>
      <c r="F1367" s="625"/>
      <c r="G1367" s="608"/>
      <c r="H1367" s="475"/>
      <c r="I1367" s="613"/>
      <c r="J1367" s="614"/>
      <c r="K1367" s="614"/>
      <c r="L1367" s="649"/>
      <c r="M1367" s="644"/>
      <c r="N1367" s="505" t="str">
        <f>二年级BMI</f>
        <v/>
      </c>
      <c r="O1367" s="499" t="str">
        <f>二年级BMI等级</f>
        <v/>
      </c>
      <c r="P1367" s="500" t="str">
        <f>二年级BMI得分</f>
        <v/>
      </c>
      <c r="Q1367" s="515" t="str">
        <f>二年级肺活量得分</f>
        <v/>
      </c>
      <c r="R1367" s="512" t="str">
        <f>二年级等级</f>
        <v/>
      </c>
      <c r="S1367" s="516" t="str">
        <f>二年级50米跑得分</f>
        <v/>
      </c>
      <c r="T1367" s="517" t="str">
        <f>二年级等级</f>
        <v/>
      </c>
      <c r="U1367" s="516" t="str">
        <f>二年级坐位体前屈得分</f>
        <v/>
      </c>
      <c r="V1367" s="517" t="str">
        <f>二年级等级</f>
        <v/>
      </c>
      <c r="W1367" s="516" t="str">
        <f>二年级一分钟跳绳得分</f>
        <v/>
      </c>
      <c r="X1367" s="517" t="str">
        <f>二年级等级</f>
        <v/>
      </c>
      <c r="Y1367" s="515"/>
      <c r="Z1367" s="518"/>
      <c r="AA1367" s="533"/>
      <c r="AB1367" s="515"/>
      <c r="AC1367" s="533" t="str">
        <f>二年级跳绳附加分</f>
        <v/>
      </c>
      <c r="AD1367" s="534" t="str">
        <f>二年级标准分</f>
        <v/>
      </c>
      <c r="AE1367" s="534" t="str">
        <f>二年级总分</f>
        <v/>
      </c>
      <c r="AF1367" s="517" t="str">
        <f>二年级等级</f>
        <v/>
      </c>
    </row>
    <row r="1368" spans="1:32">
      <c r="A1368" s="476">
        <v>220</v>
      </c>
      <c r="B1368" s="477">
        <v>36</v>
      </c>
      <c r="C1368" s="632"/>
      <c r="D1368" s="633"/>
      <c r="E1368" s="632"/>
      <c r="F1368" s="625"/>
      <c r="G1368" s="608"/>
      <c r="H1368" s="475"/>
      <c r="I1368" s="613"/>
      <c r="J1368" s="614"/>
      <c r="K1368" s="614"/>
      <c r="L1368" s="649"/>
      <c r="M1368" s="644"/>
      <c r="N1368" s="505" t="str">
        <f>二年级BMI</f>
        <v/>
      </c>
      <c r="O1368" s="499" t="str">
        <f>二年级BMI等级</f>
        <v/>
      </c>
      <c r="P1368" s="500" t="str">
        <f>二年级BMI得分</f>
        <v/>
      </c>
      <c r="Q1368" s="515" t="str">
        <f>二年级肺活量得分</f>
        <v/>
      </c>
      <c r="R1368" s="512" t="str">
        <f>二年级等级</f>
        <v/>
      </c>
      <c r="S1368" s="516" t="str">
        <f>二年级50米跑得分</f>
        <v/>
      </c>
      <c r="T1368" s="517" t="str">
        <f>二年级等级</f>
        <v/>
      </c>
      <c r="U1368" s="516" t="str">
        <f>二年级坐位体前屈得分</f>
        <v/>
      </c>
      <c r="V1368" s="517" t="str">
        <f>二年级等级</f>
        <v/>
      </c>
      <c r="W1368" s="516" t="str">
        <f>二年级一分钟跳绳得分</f>
        <v/>
      </c>
      <c r="X1368" s="517" t="str">
        <f>二年级等级</f>
        <v/>
      </c>
      <c r="Y1368" s="515"/>
      <c r="Z1368" s="518"/>
      <c r="AA1368" s="533"/>
      <c r="AB1368" s="515"/>
      <c r="AC1368" s="533" t="str">
        <f>二年级跳绳附加分</f>
        <v/>
      </c>
      <c r="AD1368" s="534" t="str">
        <f>二年级标准分</f>
        <v/>
      </c>
      <c r="AE1368" s="534" t="str">
        <f>二年级总分</f>
        <v/>
      </c>
      <c r="AF1368" s="517" t="str">
        <f>二年级等级</f>
        <v/>
      </c>
    </row>
    <row r="1369" spans="1:32">
      <c r="A1369" s="476">
        <v>220</v>
      </c>
      <c r="B1369" s="477">
        <v>37</v>
      </c>
      <c r="C1369" s="632"/>
      <c r="D1369" s="633"/>
      <c r="E1369" s="632"/>
      <c r="F1369" s="625"/>
      <c r="G1369" s="608"/>
      <c r="H1369" s="475"/>
      <c r="I1369" s="613"/>
      <c r="J1369" s="614"/>
      <c r="K1369" s="614"/>
      <c r="L1369" s="649"/>
      <c r="M1369" s="644"/>
      <c r="N1369" s="505" t="str">
        <f>二年级BMI</f>
        <v/>
      </c>
      <c r="O1369" s="499" t="str">
        <f>二年级BMI等级</f>
        <v/>
      </c>
      <c r="P1369" s="500" t="str">
        <f>二年级BMI得分</f>
        <v/>
      </c>
      <c r="Q1369" s="515" t="str">
        <f>二年级肺活量得分</f>
        <v/>
      </c>
      <c r="R1369" s="512" t="str">
        <f>二年级等级</f>
        <v/>
      </c>
      <c r="S1369" s="516" t="str">
        <f>二年级50米跑得分</f>
        <v/>
      </c>
      <c r="T1369" s="517" t="str">
        <f>二年级等级</f>
        <v/>
      </c>
      <c r="U1369" s="516" t="str">
        <f>二年级坐位体前屈得分</f>
        <v/>
      </c>
      <c r="V1369" s="517" t="str">
        <f>二年级等级</f>
        <v/>
      </c>
      <c r="W1369" s="516" t="str">
        <f>二年级一分钟跳绳得分</f>
        <v/>
      </c>
      <c r="X1369" s="517" t="str">
        <f>二年级等级</f>
        <v/>
      </c>
      <c r="Y1369" s="515"/>
      <c r="Z1369" s="518"/>
      <c r="AA1369" s="533"/>
      <c r="AB1369" s="515"/>
      <c r="AC1369" s="533" t="str">
        <f>二年级跳绳附加分</f>
        <v/>
      </c>
      <c r="AD1369" s="534" t="str">
        <f>二年级标准分</f>
        <v/>
      </c>
      <c r="AE1369" s="534" t="str">
        <f>二年级总分</f>
        <v/>
      </c>
      <c r="AF1369" s="517" t="str">
        <f>二年级等级</f>
        <v/>
      </c>
    </row>
    <row r="1370" spans="1:32">
      <c r="A1370" s="476">
        <v>220</v>
      </c>
      <c r="B1370" s="477">
        <v>38</v>
      </c>
      <c r="C1370" s="632"/>
      <c r="D1370" s="633"/>
      <c r="E1370" s="632"/>
      <c r="F1370" s="625"/>
      <c r="G1370" s="608"/>
      <c r="H1370" s="475"/>
      <c r="I1370" s="613"/>
      <c r="J1370" s="614"/>
      <c r="K1370" s="614"/>
      <c r="L1370" s="649"/>
      <c r="M1370" s="644"/>
      <c r="N1370" s="505" t="str">
        <f>二年级BMI</f>
        <v/>
      </c>
      <c r="O1370" s="499" t="str">
        <f>二年级BMI等级</f>
        <v/>
      </c>
      <c r="P1370" s="500" t="str">
        <f>二年级BMI得分</f>
        <v/>
      </c>
      <c r="Q1370" s="515" t="str">
        <f>二年级肺活量得分</f>
        <v/>
      </c>
      <c r="R1370" s="512" t="str">
        <f>二年级等级</f>
        <v/>
      </c>
      <c r="S1370" s="516" t="str">
        <f>二年级50米跑得分</f>
        <v/>
      </c>
      <c r="T1370" s="517" t="str">
        <f>二年级等级</f>
        <v/>
      </c>
      <c r="U1370" s="516" t="str">
        <f>二年级坐位体前屈得分</f>
        <v/>
      </c>
      <c r="V1370" s="517" t="str">
        <f>二年级等级</f>
        <v/>
      </c>
      <c r="W1370" s="516" t="str">
        <f>二年级一分钟跳绳得分</f>
        <v/>
      </c>
      <c r="X1370" s="517" t="str">
        <f>二年级等级</f>
        <v/>
      </c>
      <c r="Y1370" s="515"/>
      <c r="Z1370" s="518"/>
      <c r="AA1370" s="533"/>
      <c r="AB1370" s="515"/>
      <c r="AC1370" s="533" t="str">
        <f>二年级跳绳附加分</f>
        <v/>
      </c>
      <c r="AD1370" s="534" t="str">
        <f>二年级标准分</f>
        <v/>
      </c>
      <c r="AE1370" s="534" t="str">
        <f>二年级总分</f>
        <v/>
      </c>
      <c r="AF1370" s="517" t="str">
        <f>二年级等级</f>
        <v/>
      </c>
    </row>
    <row r="1371" spans="1:32">
      <c r="A1371" s="476">
        <v>220</v>
      </c>
      <c r="B1371" s="477">
        <v>39</v>
      </c>
      <c r="C1371" s="632"/>
      <c r="D1371" s="633"/>
      <c r="E1371" s="632"/>
      <c r="F1371" s="625"/>
      <c r="G1371" s="608"/>
      <c r="H1371" s="475"/>
      <c r="I1371" s="613"/>
      <c r="J1371" s="614"/>
      <c r="K1371" s="614"/>
      <c r="L1371" s="649"/>
      <c r="M1371" s="644"/>
      <c r="N1371" s="505" t="str">
        <f>二年级BMI</f>
        <v/>
      </c>
      <c r="O1371" s="499" t="str">
        <f>二年级BMI等级</f>
        <v/>
      </c>
      <c r="P1371" s="500" t="str">
        <f>二年级BMI得分</f>
        <v/>
      </c>
      <c r="Q1371" s="515" t="str">
        <f>二年级肺活量得分</f>
        <v/>
      </c>
      <c r="R1371" s="512" t="str">
        <f>二年级等级</f>
        <v/>
      </c>
      <c r="S1371" s="516" t="str">
        <f>二年级50米跑得分</f>
        <v/>
      </c>
      <c r="T1371" s="517" t="str">
        <f>二年级等级</f>
        <v/>
      </c>
      <c r="U1371" s="516" t="str">
        <f>二年级坐位体前屈得分</f>
        <v/>
      </c>
      <c r="V1371" s="517" t="str">
        <f>二年级等级</f>
        <v/>
      </c>
      <c r="W1371" s="516" t="str">
        <f>二年级一分钟跳绳得分</f>
        <v/>
      </c>
      <c r="X1371" s="517" t="str">
        <f>二年级等级</f>
        <v/>
      </c>
      <c r="Y1371" s="515"/>
      <c r="Z1371" s="518"/>
      <c r="AA1371" s="533"/>
      <c r="AB1371" s="515"/>
      <c r="AC1371" s="533" t="str">
        <f>二年级跳绳附加分</f>
        <v/>
      </c>
      <c r="AD1371" s="534" t="str">
        <f>二年级标准分</f>
        <v/>
      </c>
      <c r="AE1371" s="534" t="str">
        <f>二年级总分</f>
        <v/>
      </c>
      <c r="AF1371" s="517" t="str">
        <f>二年级等级</f>
        <v/>
      </c>
    </row>
    <row r="1372" spans="1:32">
      <c r="A1372" s="476">
        <v>220</v>
      </c>
      <c r="B1372" s="477">
        <v>40</v>
      </c>
      <c r="C1372" s="632"/>
      <c r="D1372" s="633"/>
      <c r="E1372" s="632"/>
      <c r="F1372" s="625"/>
      <c r="G1372" s="608"/>
      <c r="H1372" s="475"/>
      <c r="I1372" s="613"/>
      <c r="J1372" s="614"/>
      <c r="K1372" s="614"/>
      <c r="L1372" s="649"/>
      <c r="M1372" s="644"/>
      <c r="N1372" s="505" t="str">
        <f>二年级BMI</f>
        <v/>
      </c>
      <c r="O1372" s="499" t="str">
        <f>二年级BMI等级</f>
        <v/>
      </c>
      <c r="P1372" s="500" t="str">
        <f>二年级BMI得分</f>
        <v/>
      </c>
      <c r="Q1372" s="515" t="str">
        <f>二年级肺活量得分</f>
        <v/>
      </c>
      <c r="R1372" s="512" t="str">
        <f>二年级等级</f>
        <v/>
      </c>
      <c r="S1372" s="516" t="str">
        <f>二年级50米跑得分</f>
        <v/>
      </c>
      <c r="T1372" s="517" t="str">
        <f>二年级等级</f>
        <v/>
      </c>
      <c r="U1372" s="516" t="str">
        <f>二年级坐位体前屈得分</f>
        <v/>
      </c>
      <c r="V1372" s="517" t="str">
        <f>二年级等级</f>
        <v/>
      </c>
      <c r="W1372" s="516" t="str">
        <f>二年级一分钟跳绳得分</f>
        <v/>
      </c>
      <c r="X1372" s="517" t="str">
        <f>二年级等级</f>
        <v/>
      </c>
      <c r="Y1372" s="515"/>
      <c r="Z1372" s="518"/>
      <c r="AA1372" s="533"/>
      <c r="AB1372" s="515"/>
      <c r="AC1372" s="533" t="str">
        <f>二年级跳绳附加分</f>
        <v/>
      </c>
      <c r="AD1372" s="534" t="str">
        <f>二年级标准分</f>
        <v/>
      </c>
      <c r="AE1372" s="534" t="str">
        <f>二年级总分</f>
        <v/>
      </c>
      <c r="AF1372" s="517" t="str">
        <f>二年级等级</f>
        <v/>
      </c>
    </row>
    <row r="1373" spans="1:32">
      <c r="A1373" s="476">
        <v>220</v>
      </c>
      <c r="B1373" s="477">
        <v>41</v>
      </c>
      <c r="C1373" s="632"/>
      <c r="D1373" s="633"/>
      <c r="E1373" s="632"/>
      <c r="F1373" s="625"/>
      <c r="G1373" s="608"/>
      <c r="H1373" s="475"/>
      <c r="I1373" s="613"/>
      <c r="J1373" s="614"/>
      <c r="K1373" s="614"/>
      <c r="L1373" s="649"/>
      <c r="M1373" s="644"/>
      <c r="N1373" s="505" t="str">
        <f>二年级BMI</f>
        <v/>
      </c>
      <c r="O1373" s="499" t="str">
        <f>二年级BMI等级</f>
        <v/>
      </c>
      <c r="P1373" s="500" t="str">
        <f>二年级BMI得分</f>
        <v/>
      </c>
      <c r="Q1373" s="515" t="str">
        <f>二年级肺活量得分</f>
        <v/>
      </c>
      <c r="R1373" s="512" t="str">
        <f>二年级等级</f>
        <v/>
      </c>
      <c r="S1373" s="516" t="str">
        <f>二年级50米跑得分</f>
        <v/>
      </c>
      <c r="T1373" s="517" t="str">
        <f>二年级等级</f>
        <v/>
      </c>
      <c r="U1373" s="516" t="str">
        <f>二年级坐位体前屈得分</f>
        <v/>
      </c>
      <c r="V1373" s="517" t="str">
        <f>二年级等级</f>
        <v/>
      </c>
      <c r="W1373" s="516" t="str">
        <f>二年级一分钟跳绳得分</f>
        <v/>
      </c>
      <c r="X1373" s="517" t="str">
        <f>二年级等级</f>
        <v/>
      </c>
      <c r="Y1373" s="515"/>
      <c r="Z1373" s="518"/>
      <c r="AA1373" s="533"/>
      <c r="AB1373" s="515"/>
      <c r="AC1373" s="533" t="str">
        <f>二年级跳绳附加分</f>
        <v/>
      </c>
      <c r="AD1373" s="534" t="str">
        <f>二年级标准分</f>
        <v/>
      </c>
      <c r="AE1373" s="534" t="str">
        <f>二年级总分</f>
        <v/>
      </c>
      <c r="AF1373" s="517" t="str">
        <f>二年级等级</f>
        <v/>
      </c>
    </row>
    <row r="1374" spans="1:32">
      <c r="A1374" s="476">
        <v>220</v>
      </c>
      <c r="B1374" s="477">
        <v>42</v>
      </c>
      <c r="C1374" s="632"/>
      <c r="D1374" s="633"/>
      <c r="E1374" s="632"/>
      <c r="F1374" s="625"/>
      <c r="G1374" s="608"/>
      <c r="H1374" s="475"/>
      <c r="I1374" s="613"/>
      <c r="J1374" s="614"/>
      <c r="K1374" s="614"/>
      <c r="L1374" s="649"/>
      <c r="M1374" s="644"/>
      <c r="N1374" s="505" t="str">
        <f>二年级BMI</f>
        <v/>
      </c>
      <c r="O1374" s="499" t="str">
        <f>二年级BMI等级</f>
        <v/>
      </c>
      <c r="P1374" s="500" t="str">
        <f>二年级BMI得分</f>
        <v/>
      </c>
      <c r="Q1374" s="515" t="str">
        <f>二年级肺活量得分</f>
        <v/>
      </c>
      <c r="R1374" s="512" t="str">
        <f>二年级等级</f>
        <v/>
      </c>
      <c r="S1374" s="516" t="str">
        <f>二年级50米跑得分</f>
        <v/>
      </c>
      <c r="T1374" s="517" t="str">
        <f>二年级等级</f>
        <v/>
      </c>
      <c r="U1374" s="516" t="str">
        <f>二年级坐位体前屈得分</f>
        <v/>
      </c>
      <c r="V1374" s="517" t="str">
        <f>二年级等级</f>
        <v/>
      </c>
      <c r="W1374" s="516" t="str">
        <f>二年级一分钟跳绳得分</f>
        <v/>
      </c>
      <c r="X1374" s="517" t="str">
        <f>二年级等级</f>
        <v/>
      </c>
      <c r="Y1374" s="515"/>
      <c r="Z1374" s="518"/>
      <c r="AA1374" s="533"/>
      <c r="AB1374" s="515"/>
      <c r="AC1374" s="533" t="str">
        <f>二年级跳绳附加分</f>
        <v/>
      </c>
      <c r="AD1374" s="534" t="str">
        <f>二年级标准分</f>
        <v/>
      </c>
      <c r="AE1374" s="534" t="str">
        <f>二年级总分</f>
        <v/>
      </c>
      <c r="AF1374" s="517" t="str">
        <f>二年级等级</f>
        <v/>
      </c>
    </row>
    <row r="1375" spans="1:32">
      <c r="A1375" s="476">
        <v>220</v>
      </c>
      <c r="B1375" s="477">
        <v>43</v>
      </c>
      <c r="C1375" s="632"/>
      <c r="D1375" s="633"/>
      <c r="E1375" s="632"/>
      <c r="F1375" s="625"/>
      <c r="G1375" s="608"/>
      <c r="H1375" s="475"/>
      <c r="I1375" s="613"/>
      <c r="J1375" s="614"/>
      <c r="K1375" s="614"/>
      <c r="L1375" s="649"/>
      <c r="M1375" s="644"/>
      <c r="N1375" s="505" t="str">
        <f>二年级BMI</f>
        <v/>
      </c>
      <c r="O1375" s="499" t="str">
        <f>二年级BMI等级</f>
        <v/>
      </c>
      <c r="P1375" s="500" t="str">
        <f>二年级BMI得分</f>
        <v/>
      </c>
      <c r="Q1375" s="515" t="str">
        <f>二年级肺活量得分</f>
        <v/>
      </c>
      <c r="R1375" s="512" t="str">
        <f>二年级等级</f>
        <v/>
      </c>
      <c r="S1375" s="516" t="str">
        <f>二年级50米跑得分</f>
        <v/>
      </c>
      <c r="T1375" s="517" t="str">
        <f>二年级等级</f>
        <v/>
      </c>
      <c r="U1375" s="516" t="str">
        <f>二年级坐位体前屈得分</f>
        <v/>
      </c>
      <c r="V1375" s="517" t="str">
        <f>二年级等级</f>
        <v/>
      </c>
      <c r="W1375" s="516" t="str">
        <f>二年级一分钟跳绳得分</f>
        <v/>
      </c>
      <c r="X1375" s="517" t="str">
        <f>二年级等级</f>
        <v/>
      </c>
      <c r="Y1375" s="515"/>
      <c r="Z1375" s="518"/>
      <c r="AA1375" s="533"/>
      <c r="AB1375" s="515"/>
      <c r="AC1375" s="533" t="str">
        <f>二年级跳绳附加分</f>
        <v/>
      </c>
      <c r="AD1375" s="534" t="str">
        <f>二年级标准分</f>
        <v/>
      </c>
      <c r="AE1375" s="534" t="str">
        <f>二年级总分</f>
        <v/>
      </c>
      <c r="AF1375" s="517" t="str">
        <f>二年级等级</f>
        <v/>
      </c>
    </row>
    <row r="1376" spans="1:32">
      <c r="A1376" s="476">
        <v>220</v>
      </c>
      <c r="B1376" s="477">
        <v>44</v>
      </c>
      <c r="C1376" s="632"/>
      <c r="D1376" s="633"/>
      <c r="E1376" s="632"/>
      <c r="F1376" s="625"/>
      <c r="G1376" s="608"/>
      <c r="H1376" s="475"/>
      <c r="I1376" s="613"/>
      <c r="J1376" s="614"/>
      <c r="K1376" s="614"/>
      <c r="L1376" s="649"/>
      <c r="M1376" s="644"/>
      <c r="N1376" s="505" t="str">
        <f>二年级BMI</f>
        <v/>
      </c>
      <c r="O1376" s="499" t="str">
        <f>二年级BMI等级</f>
        <v/>
      </c>
      <c r="P1376" s="500" t="str">
        <f>二年级BMI得分</f>
        <v/>
      </c>
      <c r="Q1376" s="515" t="str">
        <f>二年级肺活量得分</f>
        <v/>
      </c>
      <c r="R1376" s="512" t="str">
        <f>二年级等级</f>
        <v/>
      </c>
      <c r="S1376" s="516" t="str">
        <f>二年级50米跑得分</f>
        <v/>
      </c>
      <c r="T1376" s="517" t="str">
        <f>二年级等级</f>
        <v/>
      </c>
      <c r="U1376" s="516" t="str">
        <f>二年级坐位体前屈得分</f>
        <v/>
      </c>
      <c r="V1376" s="517" t="str">
        <f>二年级等级</f>
        <v/>
      </c>
      <c r="W1376" s="516" t="str">
        <f>二年级一分钟跳绳得分</f>
        <v/>
      </c>
      <c r="X1376" s="517" t="str">
        <f>二年级等级</f>
        <v/>
      </c>
      <c r="Y1376" s="515"/>
      <c r="Z1376" s="518"/>
      <c r="AA1376" s="533"/>
      <c r="AB1376" s="515"/>
      <c r="AC1376" s="533" t="str">
        <f>二年级跳绳附加分</f>
        <v/>
      </c>
      <c r="AD1376" s="534" t="str">
        <f>二年级标准分</f>
        <v/>
      </c>
      <c r="AE1376" s="534" t="str">
        <f>二年级总分</f>
        <v/>
      </c>
      <c r="AF1376" s="517" t="str">
        <f>二年级等级</f>
        <v/>
      </c>
    </row>
    <row r="1377" spans="1:32">
      <c r="A1377" s="476">
        <v>220</v>
      </c>
      <c r="B1377" s="477">
        <v>45</v>
      </c>
      <c r="C1377" s="632"/>
      <c r="D1377" s="633"/>
      <c r="E1377" s="632"/>
      <c r="F1377" s="625"/>
      <c r="G1377" s="608"/>
      <c r="H1377" s="475"/>
      <c r="I1377" s="613"/>
      <c r="J1377" s="614"/>
      <c r="K1377" s="614"/>
      <c r="L1377" s="649"/>
      <c r="M1377" s="644"/>
      <c r="N1377" s="505" t="str">
        <f>二年级BMI</f>
        <v/>
      </c>
      <c r="O1377" s="499" t="str">
        <f>二年级BMI等级</f>
        <v/>
      </c>
      <c r="P1377" s="500" t="str">
        <f>二年级BMI得分</f>
        <v/>
      </c>
      <c r="Q1377" s="515" t="str">
        <f>二年级肺活量得分</f>
        <v/>
      </c>
      <c r="R1377" s="512" t="str">
        <f>二年级等级</f>
        <v/>
      </c>
      <c r="S1377" s="516" t="str">
        <f>二年级50米跑得分</f>
        <v/>
      </c>
      <c r="T1377" s="517" t="str">
        <f>二年级等级</f>
        <v/>
      </c>
      <c r="U1377" s="516" t="str">
        <f>二年级坐位体前屈得分</f>
        <v/>
      </c>
      <c r="V1377" s="517" t="str">
        <f>二年级等级</f>
        <v/>
      </c>
      <c r="W1377" s="516" t="str">
        <f>二年级一分钟跳绳得分</f>
        <v/>
      </c>
      <c r="X1377" s="517" t="str">
        <f>二年级等级</f>
        <v/>
      </c>
      <c r="Y1377" s="515"/>
      <c r="Z1377" s="518"/>
      <c r="AA1377" s="533"/>
      <c r="AB1377" s="515"/>
      <c r="AC1377" s="533" t="str">
        <f>二年级跳绳附加分</f>
        <v/>
      </c>
      <c r="AD1377" s="534" t="str">
        <f>二年级标准分</f>
        <v/>
      </c>
      <c r="AE1377" s="534" t="str">
        <f>二年级总分</f>
        <v/>
      </c>
      <c r="AF1377" s="517" t="str">
        <f>二年级等级</f>
        <v/>
      </c>
    </row>
    <row r="1378" spans="1:32">
      <c r="A1378" s="476">
        <v>220</v>
      </c>
      <c r="B1378" s="477">
        <v>46</v>
      </c>
      <c r="C1378" s="632"/>
      <c r="D1378" s="633"/>
      <c r="E1378" s="632"/>
      <c r="F1378" s="625"/>
      <c r="G1378" s="608"/>
      <c r="H1378" s="475"/>
      <c r="I1378" s="613"/>
      <c r="J1378" s="614"/>
      <c r="K1378" s="614"/>
      <c r="L1378" s="649"/>
      <c r="M1378" s="644"/>
      <c r="N1378" s="505" t="str">
        <f>二年级BMI</f>
        <v/>
      </c>
      <c r="O1378" s="499" t="str">
        <f>二年级BMI等级</f>
        <v/>
      </c>
      <c r="P1378" s="500" t="str">
        <f>二年级BMI得分</f>
        <v/>
      </c>
      <c r="Q1378" s="515" t="str">
        <f>二年级肺活量得分</f>
        <v/>
      </c>
      <c r="R1378" s="512" t="str">
        <f>二年级等级</f>
        <v/>
      </c>
      <c r="S1378" s="516" t="str">
        <f>二年级50米跑得分</f>
        <v/>
      </c>
      <c r="T1378" s="517" t="str">
        <f>二年级等级</f>
        <v/>
      </c>
      <c r="U1378" s="516" t="str">
        <f>二年级坐位体前屈得分</f>
        <v/>
      </c>
      <c r="V1378" s="517" t="str">
        <f>二年级等级</f>
        <v/>
      </c>
      <c r="W1378" s="516" t="str">
        <f>二年级一分钟跳绳得分</f>
        <v/>
      </c>
      <c r="X1378" s="517" t="str">
        <f>二年级等级</f>
        <v/>
      </c>
      <c r="Y1378" s="515"/>
      <c r="Z1378" s="518"/>
      <c r="AA1378" s="533"/>
      <c r="AB1378" s="515"/>
      <c r="AC1378" s="533" t="str">
        <f>二年级跳绳附加分</f>
        <v/>
      </c>
      <c r="AD1378" s="534" t="str">
        <f>二年级标准分</f>
        <v/>
      </c>
      <c r="AE1378" s="534" t="str">
        <f>二年级总分</f>
        <v/>
      </c>
      <c r="AF1378" s="517" t="str">
        <f>二年级等级</f>
        <v/>
      </c>
    </row>
    <row r="1379" spans="1:32">
      <c r="A1379" s="476">
        <v>220</v>
      </c>
      <c r="B1379" s="477">
        <v>47</v>
      </c>
      <c r="C1379" s="632"/>
      <c r="D1379" s="633"/>
      <c r="E1379" s="632"/>
      <c r="F1379" s="625"/>
      <c r="G1379" s="608"/>
      <c r="H1379" s="475"/>
      <c r="I1379" s="613"/>
      <c r="J1379" s="614"/>
      <c r="K1379" s="614"/>
      <c r="L1379" s="649"/>
      <c r="M1379" s="644"/>
      <c r="N1379" s="505" t="str">
        <f>二年级BMI</f>
        <v/>
      </c>
      <c r="O1379" s="499" t="str">
        <f>二年级BMI等级</f>
        <v/>
      </c>
      <c r="P1379" s="500" t="str">
        <f>二年级BMI得分</f>
        <v/>
      </c>
      <c r="Q1379" s="515" t="str">
        <f>二年级肺活量得分</f>
        <v/>
      </c>
      <c r="R1379" s="512" t="str">
        <f>二年级等级</f>
        <v/>
      </c>
      <c r="S1379" s="516" t="str">
        <f>二年级50米跑得分</f>
        <v/>
      </c>
      <c r="T1379" s="517" t="str">
        <f>二年级等级</f>
        <v/>
      </c>
      <c r="U1379" s="516" t="str">
        <f>二年级坐位体前屈得分</f>
        <v/>
      </c>
      <c r="V1379" s="517" t="str">
        <f>二年级等级</f>
        <v/>
      </c>
      <c r="W1379" s="516" t="str">
        <f>二年级一分钟跳绳得分</f>
        <v/>
      </c>
      <c r="X1379" s="517" t="str">
        <f>二年级等级</f>
        <v/>
      </c>
      <c r="Y1379" s="515"/>
      <c r="Z1379" s="518"/>
      <c r="AA1379" s="533"/>
      <c r="AB1379" s="515"/>
      <c r="AC1379" s="533" t="str">
        <f>二年级跳绳附加分</f>
        <v/>
      </c>
      <c r="AD1379" s="534" t="str">
        <f>二年级标准分</f>
        <v/>
      </c>
      <c r="AE1379" s="534" t="str">
        <f>二年级总分</f>
        <v/>
      </c>
      <c r="AF1379" s="517" t="str">
        <f>二年级等级</f>
        <v/>
      </c>
    </row>
    <row r="1380" spans="1:32">
      <c r="A1380" s="476">
        <v>220</v>
      </c>
      <c r="B1380" s="477">
        <v>48</v>
      </c>
      <c r="C1380" s="632"/>
      <c r="D1380" s="633"/>
      <c r="E1380" s="632"/>
      <c r="F1380" s="625"/>
      <c r="G1380" s="608"/>
      <c r="H1380" s="475"/>
      <c r="I1380" s="613"/>
      <c r="J1380" s="614"/>
      <c r="K1380" s="614"/>
      <c r="L1380" s="649"/>
      <c r="M1380" s="644"/>
      <c r="N1380" s="505" t="str">
        <f>二年级BMI</f>
        <v/>
      </c>
      <c r="O1380" s="499" t="str">
        <f>二年级BMI等级</f>
        <v/>
      </c>
      <c r="P1380" s="500" t="str">
        <f>二年级BMI得分</f>
        <v/>
      </c>
      <c r="Q1380" s="515" t="str">
        <f>二年级肺活量得分</f>
        <v/>
      </c>
      <c r="R1380" s="512" t="str">
        <f>二年级等级</f>
        <v/>
      </c>
      <c r="S1380" s="516" t="str">
        <f>二年级50米跑得分</f>
        <v/>
      </c>
      <c r="T1380" s="517" t="str">
        <f>二年级等级</f>
        <v/>
      </c>
      <c r="U1380" s="516" t="str">
        <f>二年级坐位体前屈得分</f>
        <v/>
      </c>
      <c r="V1380" s="517" t="str">
        <f>二年级等级</f>
        <v/>
      </c>
      <c r="W1380" s="516" t="str">
        <f>二年级一分钟跳绳得分</f>
        <v/>
      </c>
      <c r="X1380" s="517" t="str">
        <f>二年级等级</f>
        <v/>
      </c>
      <c r="Y1380" s="515"/>
      <c r="Z1380" s="518"/>
      <c r="AA1380" s="533"/>
      <c r="AB1380" s="515"/>
      <c r="AC1380" s="533" t="str">
        <f>二年级跳绳附加分</f>
        <v/>
      </c>
      <c r="AD1380" s="534" t="str">
        <f>二年级标准分</f>
        <v/>
      </c>
      <c r="AE1380" s="534" t="str">
        <f>二年级总分</f>
        <v/>
      </c>
      <c r="AF1380" s="517" t="str">
        <f>二年级等级</f>
        <v/>
      </c>
    </row>
    <row r="1381" spans="1:32">
      <c r="A1381" s="476">
        <v>220</v>
      </c>
      <c r="B1381" s="477">
        <v>49</v>
      </c>
      <c r="C1381" s="632"/>
      <c r="D1381" s="633"/>
      <c r="E1381" s="632"/>
      <c r="F1381" s="625"/>
      <c r="G1381" s="608"/>
      <c r="H1381" s="475"/>
      <c r="I1381" s="613"/>
      <c r="J1381" s="614"/>
      <c r="K1381" s="614"/>
      <c r="L1381" s="649"/>
      <c r="M1381" s="644"/>
      <c r="N1381" s="505" t="str">
        <f>二年级BMI</f>
        <v/>
      </c>
      <c r="O1381" s="499" t="str">
        <f>二年级BMI等级</f>
        <v/>
      </c>
      <c r="P1381" s="500" t="str">
        <f>二年级BMI得分</f>
        <v/>
      </c>
      <c r="Q1381" s="515" t="str">
        <f>二年级肺活量得分</f>
        <v/>
      </c>
      <c r="R1381" s="512" t="str">
        <f>二年级等级</f>
        <v/>
      </c>
      <c r="S1381" s="516" t="str">
        <f>二年级50米跑得分</f>
        <v/>
      </c>
      <c r="T1381" s="517" t="str">
        <f>二年级等级</f>
        <v/>
      </c>
      <c r="U1381" s="516" t="str">
        <f>二年级坐位体前屈得分</f>
        <v/>
      </c>
      <c r="V1381" s="517" t="str">
        <f>二年级等级</f>
        <v/>
      </c>
      <c r="W1381" s="516" t="str">
        <f>二年级一分钟跳绳得分</f>
        <v/>
      </c>
      <c r="X1381" s="517" t="str">
        <f>二年级等级</f>
        <v/>
      </c>
      <c r="Y1381" s="515"/>
      <c r="Z1381" s="518"/>
      <c r="AA1381" s="533"/>
      <c r="AB1381" s="515"/>
      <c r="AC1381" s="533" t="str">
        <f>二年级跳绳附加分</f>
        <v/>
      </c>
      <c r="AD1381" s="534" t="str">
        <f>二年级标准分</f>
        <v/>
      </c>
      <c r="AE1381" s="534" t="str">
        <f>二年级总分</f>
        <v/>
      </c>
      <c r="AF1381" s="517" t="str">
        <f>二年级等级</f>
        <v/>
      </c>
    </row>
    <row r="1382" spans="1:32">
      <c r="A1382" s="476">
        <v>220</v>
      </c>
      <c r="B1382" s="477">
        <v>50</v>
      </c>
      <c r="C1382" s="632"/>
      <c r="D1382" s="633"/>
      <c r="E1382" s="632"/>
      <c r="F1382" s="625"/>
      <c r="G1382" s="608"/>
      <c r="H1382" s="475"/>
      <c r="I1382" s="613"/>
      <c r="J1382" s="614"/>
      <c r="K1382" s="614"/>
      <c r="L1382" s="649"/>
      <c r="M1382" s="644"/>
      <c r="N1382" s="505" t="str">
        <f>二年级BMI</f>
        <v/>
      </c>
      <c r="O1382" s="499" t="str">
        <f>二年级BMI等级</f>
        <v/>
      </c>
      <c r="P1382" s="500" t="str">
        <f>二年级BMI得分</f>
        <v/>
      </c>
      <c r="Q1382" s="515" t="str">
        <f>二年级肺活量得分</f>
        <v/>
      </c>
      <c r="R1382" s="512" t="str">
        <f>二年级等级</f>
        <v/>
      </c>
      <c r="S1382" s="516" t="str">
        <f>二年级50米跑得分</f>
        <v/>
      </c>
      <c r="T1382" s="517" t="str">
        <f>二年级等级</f>
        <v/>
      </c>
      <c r="U1382" s="516" t="str">
        <f>二年级坐位体前屈得分</f>
        <v/>
      </c>
      <c r="V1382" s="517" t="str">
        <f>二年级等级</f>
        <v/>
      </c>
      <c r="W1382" s="516" t="str">
        <f>二年级一分钟跳绳得分</f>
        <v/>
      </c>
      <c r="X1382" s="517" t="str">
        <f>二年级等级</f>
        <v/>
      </c>
      <c r="Y1382" s="515"/>
      <c r="Z1382" s="518"/>
      <c r="AA1382" s="533"/>
      <c r="AB1382" s="515"/>
      <c r="AC1382" s="533" t="str">
        <f>二年级跳绳附加分</f>
        <v/>
      </c>
      <c r="AD1382" s="534" t="str">
        <f>二年级标准分</f>
        <v/>
      </c>
      <c r="AE1382" s="534" t="str">
        <f>二年级总分</f>
        <v/>
      </c>
      <c r="AF1382" s="517" t="str">
        <f>二年级等级</f>
        <v/>
      </c>
    </row>
    <row r="1383" spans="1:32">
      <c r="A1383" s="476">
        <v>220</v>
      </c>
      <c r="B1383" s="477">
        <v>51</v>
      </c>
      <c r="C1383" s="632"/>
      <c r="D1383" s="633"/>
      <c r="E1383" s="632"/>
      <c r="F1383" s="625"/>
      <c r="G1383" s="608"/>
      <c r="H1383" s="475"/>
      <c r="I1383" s="613"/>
      <c r="J1383" s="614"/>
      <c r="K1383" s="614"/>
      <c r="L1383" s="649"/>
      <c r="M1383" s="644"/>
      <c r="N1383" s="505" t="str">
        <f>二年级BMI</f>
        <v/>
      </c>
      <c r="O1383" s="499" t="str">
        <f>二年级BMI等级</f>
        <v/>
      </c>
      <c r="P1383" s="500" t="str">
        <f>二年级BMI得分</f>
        <v/>
      </c>
      <c r="Q1383" s="515" t="str">
        <f>二年级肺活量得分</f>
        <v/>
      </c>
      <c r="R1383" s="512" t="str">
        <f>二年级等级</f>
        <v/>
      </c>
      <c r="S1383" s="516" t="str">
        <f>二年级50米跑得分</f>
        <v/>
      </c>
      <c r="T1383" s="517" t="str">
        <f>二年级等级</f>
        <v/>
      </c>
      <c r="U1383" s="516" t="str">
        <f>二年级坐位体前屈得分</f>
        <v/>
      </c>
      <c r="V1383" s="517" t="str">
        <f>二年级等级</f>
        <v/>
      </c>
      <c r="W1383" s="516" t="str">
        <f>二年级一分钟跳绳得分</f>
        <v/>
      </c>
      <c r="X1383" s="517" t="str">
        <f>二年级等级</f>
        <v/>
      </c>
      <c r="Y1383" s="515"/>
      <c r="Z1383" s="518"/>
      <c r="AA1383" s="533"/>
      <c r="AB1383" s="515"/>
      <c r="AC1383" s="533" t="str">
        <f>二年级跳绳附加分</f>
        <v/>
      </c>
      <c r="AD1383" s="534" t="str">
        <f>二年级标准分</f>
        <v/>
      </c>
      <c r="AE1383" s="534" t="str">
        <f>二年级总分</f>
        <v/>
      </c>
      <c r="AF1383" s="517" t="str">
        <f>二年级等级</f>
        <v/>
      </c>
    </row>
    <row r="1384" spans="1:32">
      <c r="A1384" s="476">
        <v>220</v>
      </c>
      <c r="B1384" s="477">
        <v>52</v>
      </c>
      <c r="C1384" s="632"/>
      <c r="D1384" s="633"/>
      <c r="E1384" s="632"/>
      <c r="F1384" s="625"/>
      <c r="G1384" s="608"/>
      <c r="H1384" s="475"/>
      <c r="I1384" s="613"/>
      <c r="J1384" s="614"/>
      <c r="K1384" s="614"/>
      <c r="L1384" s="649"/>
      <c r="M1384" s="644"/>
      <c r="N1384" s="505" t="str">
        <f>二年级BMI</f>
        <v/>
      </c>
      <c r="O1384" s="499" t="str">
        <f>二年级BMI等级</f>
        <v/>
      </c>
      <c r="P1384" s="500" t="str">
        <f>二年级BMI得分</f>
        <v/>
      </c>
      <c r="Q1384" s="515" t="str">
        <f>二年级肺活量得分</f>
        <v/>
      </c>
      <c r="R1384" s="512" t="str">
        <f>二年级等级</f>
        <v/>
      </c>
      <c r="S1384" s="516" t="str">
        <f>二年级50米跑得分</f>
        <v/>
      </c>
      <c r="T1384" s="517" t="str">
        <f>二年级等级</f>
        <v/>
      </c>
      <c r="U1384" s="516" t="str">
        <f>二年级坐位体前屈得分</f>
        <v/>
      </c>
      <c r="V1384" s="517" t="str">
        <f>二年级等级</f>
        <v/>
      </c>
      <c r="W1384" s="516" t="str">
        <f>二年级一分钟跳绳得分</f>
        <v/>
      </c>
      <c r="X1384" s="517" t="str">
        <f>二年级等级</f>
        <v/>
      </c>
      <c r="Y1384" s="515"/>
      <c r="Z1384" s="518"/>
      <c r="AA1384" s="533"/>
      <c r="AB1384" s="515"/>
      <c r="AC1384" s="533" t="str">
        <f>二年级跳绳附加分</f>
        <v/>
      </c>
      <c r="AD1384" s="534" t="str">
        <f>二年级标准分</f>
        <v/>
      </c>
      <c r="AE1384" s="534" t="str">
        <f>二年级总分</f>
        <v/>
      </c>
      <c r="AF1384" s="517" t="str">
        <f>二年级等级</f>
        <v/>
      </c>
    </row>
    <row r="1385" spans="1:32">
      <c r="A1385" s="476">
        <v>220</v>
      </c>
      <c r="B1385" s="477">
        <v>53</v>
      </c>
      <c r="C1385" s="632"/>
      <c r="D1385" s="633"/>
      <c r="E1385" s="632"/>
      <c r="F1385" s="625"/>
      <c r="G1385" s="608"/>
      <c r="H1385" s="475"/>
      <c r="I1385" s="613"/>
      <c r="J1385" s="614"/>
      <c r="K1385" s="614"/>
      <c r="L1385" s="649"/>
      <c r="M1385" s="644"/>
      <c r="N1385" s="505" t="str">
        <f>二年级BMI</f>
        <v/>
      </c>
      <c r="O1385" s="499" t="str">
        <f>二年级BMI等级</f>
        <v/>
      </c>
      <c r="P1385" s="500" t="str">
        <f>二年级BMI得分</f>
        <v/>
      </c>
      <c r="Q1385" s="515" t="str">
        <f>二年级肺活量得分</f>
        <v/>
      </c>
      <c r="R1385" s="512" t="str">
        <f>二年级等级</f>
        <v/>
      </c>
      <c r="S1385" s="516" t="str">
        <f>二年级50米跑得分</f>
        <v/>
      </c>
      <c r="T1385" s="517" t="str">
        <f>二年级等级</f>
        <v/>
      </c>
      <c r="U1385" s="516" t="str">
        <f>二年级坐位体前屈得分</f>
        <v/>
      </c>
      <c r="V1385" s="517" t="str">
        <f>二年级等级</f>
        <v/>
      </c>
      <c r="W1385" s="516" t="str">
        <f>二年级一分钟跳绳得分</f>
        <v/>
      </c>
      <c r="X1385" s="517" t="str">
        <f>二年级等级</f>
        <v/>
      </c>
      <c r="Y1385" s="515"/>
      <c r="Z1385" s="518"/>
      <c r="AA1385" s="533"/>
      <c r="AB1385" s="515"/>
      <c r="AC1385" s="533" t="str">
        <f>二年级跳绳附加分</f>
        <v/>
      </c>
      <c r="AD1385" s="534" t="str">
        <f>二年级标准分</f>
        <v/>
      </c>
      <c r="AE1385" s="534" t="str">
        <f>二年级总分</f>
        <v/>
      </c>
      <c r="AF1385" s="517" t="str">
        <f>二年级等级</f>
        <v/>
      </c>
    </row>
    <row r="1386" spans="1:32">
      <c r="A1386" s="476">
        <v>220</v>
      </c>
      <c r="B1386" s="477">
        <v>54</v>
      </c>
      <c r="C1386" s="632"/>
      <c r="D1386" s="633"/>
      <c r="E1386" s="632"/>
      <c r="F1386" s="625"/>
      <c r="G1386" s="608"/>
      <c r="H1386" s="475"/>
      <c r="I1386" s="613"/>
      <c r="J1386" s="614"/>
      <c r="K1386" s="614"/>
      <c r="L1386" s="649"/>
      <c r="M1386" s="644"/>
      <c r="N1386" s="505" t="str">
        <f>二年级BMI</f>
        <v/>
      </c>
      <c r="O1386" s="499" t="str">
        <f>二年级BMI等级</f>
        <v/>
      </c>
      <c r="P1386" s="500" t="str">
        <f>二年级BMI得分</f>
        <v/>
      </c>
      <c r="Q1386" s="515" t="str">
        <f>二年级肺活量得分</f>
        <v/>
      </c>
      <c r="R1386" s="512" t="str">
        <f>二年级等级</f>
        <v/>
      </c>
      <c r="S1386" s="516" t="str">
        <f>二年级50米跑得分</f>
        <v/>
      </c>
      <c r="T1386" s="517" t="str">
        <f>二年级等级</f>
        <v/>
      </c>
      <c r="U1386" s="516" t="str">
        <f>二年级坐位体前屈得分</f>
        <v/>
      </c>
      <c r="V1386" s="517" t="str">
        <f>二年级等级</f>
        <v/>
      </c>
      <c r="W1386" s="516" t="str">
        <f>二年级一分钟跳绳得分</f>
        <v/>
      </c>
      <c r="X1386" s="517" t="str">
        <f>二年级等级</f>
        <v/>
      </c>
      <c r="Y1386" s="515"/>
      <c r="Z1386" s="518"/>
      <c r="AA1386" s="533"/>
      <c r="AB1386" s="515"/>
      <c r="AC1386" s="533" t="str">
        <f>二年级跳绳附加分</f>
        <v/>
      </c>
      <c r="AD1386" s="534" t="str">
        <f>二年级标准分</f>
        <v/>
      </c>
      <c r="AE1386" s="534" t="str">
        <f>二年级总分</f>
        <v/>
      </c>
      <c r="AF1386" s="517" t="str">
        <f>二年级等级</f>
        <v/>
      </c>
    </row>
    <row r="1387" spans="1:32">
      <c r="A1387" s="476">
        <v>220</v>
      </c>
      <c r="B1387" s="477">
        <v>55</v>
      </c>
      <c r="C1387" s="632"/>
      <c r="D1387" s="633"/>
      <c r="E1387" s="632"/>
      <c r="F1387" s="625"/>
      <c r="G1387" s="608"/>
      <c r="H1387" s="475"/>
      <c r="I1387" s="613"/>
      <c r="J1387" s="614"/>
      <c r="K1387" s="614"/>
      <c r="L1387" s="649"/>
      <c r="M1387" s="644"/>
      <c r="N1387" s="505" t="str">
        <f>二年级BMI</f>
        <v/>
      </c>
      <c r="O1387" s="499" t="str">
        <f>二年级BMI等级</f>
        <v/>
      </c>
      <c r="P1387" s="500" t="str">
        <f>二年级BMI得分</f>
        <v/>
      </c>
      <c r="Q1387" s="515" t="str">
        <f>二年级肺活量得分</f>
        <v/>
      </c>
      <c r="R1387" s="512" t="str">
        <f>二年级等级</f>
        <v/>
      </c>
      <c r="S1387" s="516" t="str">
        <f>二年级50米跑得分</f>
        <v/>
      </c>
      <c r="T1387" s="517" t="str">
        <f>二年级等级</f>
        <v/>
      </c>
      <c r="U1387" s="516" t="str">
        <f>二年级坐位体前屈得分</f>
        <v/>
      </c>
      <c r="V1387" s="517" t="str">
        <f>二年级等级</f>
        <v/>
      </c>
      <c r="W1387" s="516" t="str">
        <f>二年级一分钟跳绳得分</f>
        <v/>
      </c>
      <c r="X1387" s="517" t="str">
        <f>二年级等级</f>
        <v/>
      </c>
      <c r="Y1387" s="515"/>
      <c r="Z1387" s="518"/>
      <c r="AA1387" s="533"/>
      <c r="AB1387" s="515"/>
      <c r="AC1387" s="533" t="str">
        <f>二年级跳绳附加分</f>
        <v/>
      </c>
      <c r="AD1387" s="534" t="str">
        <f>二年级标准分</f>
        <v/>
      </c>
      <c r="AE1387" s="534" t="str">
        <f>二年级总分</f>
        <v/>
      </c>
      <c r="AF1387" s="517" t="str">
        <f>二年级等级</f>
        <v/>
      </c>
    </row>
    <row r="1388" spans="1:32">
      <c r="A1388" s="476">
        <v>220</v>
      </c>
      <c r="B1388" s="477">
        <v>56</v>
      </c>
      <c r="C1388" s="632"/>
      <c r="D1388" s="633"/>
      <c r="E1388" s="632"/>
      <c r="F1388" s="625"/>
      <c r="G1388" s="608"/>
      <c r="H1388" s="475"/>
      <c r="I1388" s="613"/>
      <c r="J1388" s="614"/>
      <c r="K1388" s="614"/>
      <c r="L1388" s="649"/>
      <c r="M1388" s="644"/>
      <c r="N1388" s="505" t="str">
        <f>二年级BMI</f>
        <v/>
      </c>
      <c r="O1388" s="499" t="str">
        <f>二年级BMI等级</f>
        <v/>
      </c>
      <c r="P1388" s="500" t="str">
        <f>二年级BMI得分</f>
        <v/>
      </c>
      <c r="Q1388" s="515" t="str">
        <f>二年级肺活量得分</f>
        <v/>
      </c>
      <c r="R1388" s="512" t="str">
        <f>二年级等级</f>
        <v/>
      </c>
      <c r="S1388" s="516" t="str">
        <f>二年级50米跑得分</f>
        <v/>
      </c>
      <c r="T1388" s="517" t="str">
        <f>二年级等级</f>
        <v/>
      </c>
      <c r="U1388" s="516" t="str">
        <f>二年级坐位体前屈得分</f>
        <v/>
      </c>
      <c r="V1388" s="517" t="str">
        <f>二年级等级</f>
        <v/>
      </c>
      <c r="W1388" s="516" t="str">
        <f>二年级一分钟跳绳得分</f>
        <v/>
      </c>
      <c r="X1388" s="517" t="str">
        <f>二年级等级</f>
        <v/>
      </c>
      <c r="Y1388" s="515"/>
      <c r="Z1388" s="518"/>
      <c r="AA1388" s="533"/>
      <c r="AB1388" s="515"/>
      <c r="AC1388" s="533" t="str">
        <f>二年级跳绳附加分</f>
        <v/>
      </c>
      <c r="AD1388" s="534" t="str">
        <f>二年级标准分</f>
        <v/>
      </c>
      <c r="AE1388" s="534" t="str">
        <f>二年级总分</f>
        <v/>
      </c>
      <c r="AF1388" s="517" t="str">
        <f>二年级等级</f>
        <v/>
      </c>
    </row>
    <row r="1389" spans="1:32">
      <c r="A1389" s="476">
        <v>220</v>
      </c>
      <c r="B1389" s="477">
        <v>57</v>
      </c>
      <c r="C1389" s="632"/>
      <c r="D1389" s="633"/>
      <c r="E1389" s="632"/>
      <c r="F1389" s="625"/>
      <c r="G1389" s="608"/>
      <c r="H1389" s="475"/>
      <c r="I1389" s="613"/>
      <c r="J1389" s="614"/>
      <c r="K1389" s="614"/>
      <c r="L1389" s="649"/>
      <c r="M1389" s="644"/>
      <c r="N1389" s="505" t="str">
        <f>二年级BMI</f>
        <v/>
      </c>
      <c r="O1389" s="499" t="str">
        <f>二年级BMI等级</f>
        <v/>
      </c>
      <c r="P1389" s="500" t="str">
        <f>二年级BMI得分</f>
        <v/>
      </c>
      <c r="Q1389" s="515" t="str">
        <f>二年级肺活量得分</f>
        <v/>
      </c>
      <c r="R1389" s="512" t="str">
        <f>二年级等级</f>
        <v/>
      </c>
      <c r="S1389" s="516" t="str">
        <f>二年级50米跑得分</f>
        <v/>
      </c>
      <c r="T1389" s="517" t="str">
        <f>二年级等级</f>
        <v/>
      </c>
      <c r="U1389" s="516" t="str">
        <f>二年级坐位体前屈得分</f>
        <v/>
      </c>
      <c r="V1389" s="517" t="str">
        <f>二年级等级</f>
        <v/>
      </c>
      <c r="W1389" s="516" t="str">
        <f>二年级一分钟跳绳得分</f>
        <v/>
      </c>
      <c r="X1389" s="517" t="str">
        <f>二年级等级</f>
        <v/>
      </c>
      <c r="Y1389" s="515"/>
      <c r="Z1389" s="518"/>
      <c r="AA1389" s="533"/>
      <c r="AB1389" s="515"/>
      <c r="AC1389" s="533" t="str">
        <f>二年级跳绳附加分</f>
        <v/>
      </c>
      <c r="AD1389" s="534" t="str">
        <f>二年级标准分</f>
        <v/>
      </c>
      <c r="AE1389" s="534" t="str">
        <f>二年级总分</f>
        <v/>
      </c>
      <c r="AF1389" s="517" t="str">
        <f>二年级等级</f>
        <v/>
      </c>
    </row>
    <row r="1390" spans="1:32">
      <c r="A1390" s="476">
        <v>220</v>
      </c>
      <c r="B1390" s="477">
        <v>58</v>
      </c>
      <c r="C1390" s="632"/>
      <c r="D1390" s="633"/>
      <c r="E1390" s="632"/>
      <c r="F1390" s="625"/>
      <c r="G1390" s="608"/>
      <c r="H1390" s="475"/>
      <c r="I1390" s="613"/>
      <c r="J1390" s="614"/>
      <c r="K1390" s="614"/>
      <c r="L1390" s="649"/>
      <c r="M1390" s="644"/>
      <c r="N1390" s="505" t="str">
        <f>二年级BMI</f>
        <v/>
      </c>
      <c r="O1390" s="499" t="str">
        <f>二年级BMI等级</f>
        <v/>
      </c>
      <c r="P1390" s="500" t="str">
        <f>二年级BMI得分</f>
        <v/>
      </c>
      <c r="Q1390" s="515" t="str">
        <f>二年级肺活量得分</f>
        <v/>
      </c>
      <c r="R1390" s="512" t="str">
        <f>二年级等级</f>
        <v/>
      </c>
      <c r="S1390" s="516" t="str">
        <f>二年级50米跑得分</f>
        <v/>
      </c>
      <c r="T1390" s="517" t="str">
        <f>二年级等级</f>
        <v/>
      </c>
      <c r="U1390" s="516" t="str">
        <f>二年级坐位体前屈得分</f>
        <v/>
      </c>
      <c r="V1390" s="517" t="str">
        <f>二年级等级</f>
        <v/>
      </c>
      <c r="W1390" s="516" t="str">
        <f>二年级一分钟跳绳得分</f>
        <v/>
      </c>
      <c r="X1390" s="517" t="str">
        <f>二年级等级</f>
        <v/>
      </c>
      <c r="Y1390" s="515"/>
      <c r="Z1390" s="518"/>
      <c r="AA1390" s="533"/>
      <c r="AB1390" s="515"/>
      <c r="AC1390" s="533" t="str">
        <f>二年级跳绳附加分</f>
        <v/>
      </c>
      <c r="AD1390" s="534" t="str">
        <f>二年级标准分</f>
        <v/>
      </c>
      <c r="AE1390" s="534" t="str">
        <f>二年级总分</f>
        <v/>
      </c>
      <c r="AF1390" s="517" t="str">
        <f>二年级等级</f>
        <v/>
      </c>
    </row>
    <row r="1391" spans="1:32">
      <c r="A1391" s="476">
        <v>220</v>
      </c>
      <c r="B1391" s="477">
        <v>59</v>
      </c>
      <c r="C1391" s="632"/>
      <c r="D1391" s="633"/>
      <c r="E1391" s="632"/>
      <c r="F1391" s="625"/>
      <c r="G1391" s="608"/>
      <c r="H1391" s="475"/>
      <c r="I1391" s="613"/>
      <c r="J1391" s="614"/>
      <c r="K1391" s="614"/>
      <c r="L1391" s="649"/>
      <c r="M1391" s="644"/>
      <c r="N1391" s="505" t="str">
        <f>二年级BMI</f>
        <v/>
      </c>
      <c r="O1391" s="499" t="str">
        <f>二年级BMI等级</f>
        <v/>
      </c>
      <c r="P1391" s="500" t="str">
        <f>二年级BMI得分</f>
        <v/>
      </c>
      <c r="Q1391" s="515" t="str">
        <f>二年级肺活量得分</f>
        <v/>
      </c>
      <c r="R1391" s="512" t="str">
        <f>二年级等级</f>
        <v/>
      </c>
      <c r="S1391" s="516" t="str">
        <f>二年级50米跑得分</f>
        <v/>
      </c>
      <c r="T1391" s="517" t="str">
        <f>二年级等级</f>
        <v/>
      </c>
      <c r="U1391" s="516" t="str">
        <f>二年级坐位体前屈得分</f>
        <v/>
      </c>
      <c r="V1391" s="517" t="str">
        <f>二年级等级</f>
        <v/>
      </c>
      <c r="W1391" s="516" t="str">
        <f>二年级一分钟跳绳得分</f>
        <v/>
      </c>
      <c r="X1391" s="517" t="str">
        <f>二年级等级</f>
        <v/>
      </c>
      <c r="Y1391" s="515"/>
      <c r="Z1391" s="518"/>
      <c r="AA1391" s="533"/>
      <c r="AB1391" s="515"/>
      <c r="AC1391" s="533" t="str">
        <f>二年级跳绳附加分</f>
        <v/>
      </c>
      <c r="AD1391" s="534" t="str">
        <f>二年级标准分</f>
        <v/>
      </c>
      <c r="AE1391" s="534" t="str">
        <f>二年级总分</f>
        <v/>
      </c>
      <c r="AF1391" s="517" t="str">
        <f>二年级等级</f>
        <v/>
      </c>
    </row>
    <row r="1392" spans="1:32">
      <c r="A1392" s="476">
        <v>220</v>
      </c>
      <c r="B1392" s="477">
        <v>60</v>
      </c>
      <c r="C1392" s="632"/>
      <c r="D1392" s="633"/>
      <c r="E1392" s="632"/>
      <c r="F1392" s="625"/>
      <c r="G1392" s="608"/>
      <c r="H1392" s="475"/>
      <c r="I1392" s="613"/>
      <c r="J1392" s="614"/>
      <c r="K1392" s="614"/>
      <c r="L1392" s="649"/>
      <c r="M1392" s="644"/>
      <c r="N1392" s="505" t="str">
        <f>二年级BMI</f>
        <v/>
      </c>
      <c r="O1392" s="499" t="str">
        <f>二年级BMI等级</f>
        <v/>
      </c>
      <c r="P1392" s="500" t="str">
        <f>二年级BMI得分</f>
        <v/>
      </c>
      <c r="Q1392" s="515" t="str">
        <f>二年级肺活量得分</f>
        <v/>
      </c>
      <c r="R1392" s="512" t="str">
        <f>二年级等级</f>
        <v/>
      </c>
      <c r="S1392" s="516" t="str">
        <f>二年级50米跑得分</f>
        <v/>
      </c>
      <c r="T1392" s="517" t="str">
        <f>二年级等级</f>
        <v/>
      </c>
      <c r="U1392" s="516" t="str">
        <f>二年级坐位体前屈得分</f>
        <v/>
      </c>
      <c r="V1392" s="517" t="str">
        <f>二年级等级</f>
        <v/>
      </c>
      <c r="W1392" s="516" t="str">
        <f>二年级一分钟跳绳得分</f>
        <v/>
      </c>
      <c r="X1392" s="517" t="str">
        <f>二年级等级</f>
        <v/>
      </c>
      <c r="Y1392" s="515"/>
      <c r="Z1392" s="518"/>
      <c r="AA1392" s="533"/>
      <c r="AB1392" s="515"/>
      <c r="AC1392" s="533" t="str">
        <f>二年级跳绳附加分</f>
        <v/>
      </c>
      <c r="AD1392" s="534" t="str">
        <f>二年级标准分</f>
        <v/>
      </c>
      <c r="AE1392" s="534" t="str">
        <f>二年级总分</f>
        <v/>
      </c>
      <c r="AF1392" s="517" t="str">
        <f>二年级等级</f>
        <v/>
      </c>
    </row>
    <row r="1393" spans="1:32">
      <c r="A1393" s="476">
        <v>220</v>
      </c>
      <c r="B1393" s="477">
        <v>61</v>
      </c>
      <c r="C1393" s="632"/>
      <c r="D1393" s="633"/>
      <c r="E1393" s="632"/>
      <c r="F1393" s="625"/>
      <c r="G1393" s="608"/>
      <c r="H1393" s="475"/>
      <c r="I1393" s="613"/>
      <c r="J1393" s="614"/>
      <c r="K1393" s="614"/>
      <c r="L1393" s="649"/>
      <c r="M1393" s="644"/>
      <c r="N1393" s="505" t="str">
        <f>二年级BMI</f>
        <v/>
      </c>
      <c r="O1393" s="499" t="str">
        <f>二年级BMI等级</f>
        <v/>
      </c>
      <c r="P1393" s="500" t="str">
        <f>二年级BMI得分</f>
        <v/>
      </c>
      <c r="Q1393" s="515" t="str">
        <f>二年级肺活量得分</f>
        <v/>
      </c>
      <c r="R1393" s="512" t="str">
        <f>二年级等级</f>
        <v/>
      </c>
      <c r="S1393" s="516" t="str">
        <f>二年级50米跑得分</f>
        <v/>
      </c>
      <c r="T1393" s="517" t="str">
        <f>二年级等级</f>
        <v/>
      </c>
      <c r="U1393" s="516" t="str">
        <f>二年级坐位体前屈得分</f>
        <v/>
      </c>
      <c r="V1393" s="517" t="str">
        <f>二年级等级</f>
        <v/>
      </c>
      <c r="W1393" s="516" t="str">
        <f>二年级一分钟跳绳得分</f>
        <v/>
      </c>
      <c r="X1393" s="517" t="str">
        <f>二年级等级</f>
        <v/>
      </c>
      <c r="Y1393" s="515"/>
      <c r="Z1393" s="518"/>
      <c r="AA1393" s="533"/>
      <c r="AB1393" s="515"/>
      <c r="AC1393" s="533" t="str">
        <f>二年级跳绳附加分</f>
        <v/>
      </c>
      <c r="AD1393" s="534" t="str">
        <f>二年级标准分</f>
        <v/>
      </c>
      <c r="AE1393" s="534" t="str">
        <f>二年级总分</f>
        <v/>
      </c>
      <c r="AF1393" s="517" t="str">
        <f>二年级等级</f>
        <v/>
      </c>
    </row>
    <row r="1394" spans="1:32">
      <c r="A1394" s="476">
        <v>220</v>
      </c>
      <c r="B1394" s="477">
        <v>62</v>
      </c>
      <c r="C1394" s="632"/>
      <c r="D1394" s="633"/>
      <c r="E1394" s="632"/>
      <c r="F1394" s="625"/>
      <c r="G1394" s="608"/>
      <c r="H1394" s="475"/>
      <c r="I1394" s="613"/>
      <c r="J1394" s="614"/>
      <c r="K1394" s="614"/>
      <c r="L1394" s="649"/>
      <c r="M1394" s="644"/>
      <c r="N1394" s="505" t="str">
        <f>二年级BMI</f>
        <v/>
      </c>
      <c r="O1394" s="499" t="str">
        <f>二年级BMI等级</f>
        <v/>
      </c>
      <c r="P1394" s="500" t="str">
        <f>二年级BMI得分</f>
        <v/>
      </c>
      <c r="Q1394" s="515" t="str">
        <f>二年级肺活量得分</f>
        <v/>
      </c>
      <c r="R1394" s="512" t="str">
        <f>二年级等级</f>
        <v/>
      </c>
      <c r="S1394" s="516" t="str">
        <f>二年级50米跑得分</f>
        <v/>
      </c>
      <c r="T1394" s="517" t="str">
        <f>二年级等级</f>
        <v/>
      </c>
      <c r="U1394" s="516" t="str">
        <f>二年级坐位体前屈得分</f>
        <v/>
      </c>
      <c r="V1394" s="517" t="str">
        <f>二年级等级</f>
        <v/>
      </c>
      <c r="W1394" s="516" t="str">
        <f>二年级一分钟跳绳得分</f>
        <v/>
      </c>
      <c r="X1394" s="517" t="str">
        <f>二年级等级</f>
        <v/>
      </c>
      <c r="Y1394" s="515"/>
      <c r="Z1394" s="518"/>
      <c r="AA1394" s="533"/>
      <c r="AB1394" s="515"/>
      <c r="AC1394" s="533" t="str">
        <f>二年级跳绳附加分</f>
        <v/>
      </c>
      <c r="AD1394" s="534" t="str">
        <f>二年级标准分</f>
        <v/>
      </c>
      <c r="AE1394" s="534" t="str">
        <f>二年级总分</f>
        <v/>
      </c>
      <c r="AF1394" s="517" t="str">
        <f>二年级等级</f>
        <v/>
      </c>
    </row>
    <row r="1395" spans="1:32">
      <c r="A1395" s="476">
        <v>220</v>
      </c>
      <c r="B1395" s="477">
        <v>63</v>
      </c>
      <c r="C1395" s="632"/>
      <c r="D1395" s="633"/>
      <c r="E1395" s="632"/>
      <c r="F1395" s="625"/>
      <c r="G1395" s="608"/>
      <c r="H1395" s="475"/>
      <c r="I1395" s="613"/>
      <c r="J1395" s="614"/>
      <c r="K1395" s="614"/>
      <c r="L1395" s="649"/>
      <c r="M1395" s="644"/>
      <c r="N1395" s="505" t="str">
        <f>二年级BMI</f>
        <v/>
      </c>
      <c r="O1395" s="499" t="str">
        <f>二年级BMI等级</f>
        <v/>
      </c>
      <c r="P1395" s="500" t="str">
        <f>二年级BMI得分</f>
        <v/>
      </c>
      <c r="Q1395" s="515" t="str">
        <f>二年级肺活量得分</f>
        <v/>
      </c>
      <c r="R1395" s="512" t="str">
        <f>二年级等级</f>
        <v/>
      </c>
      <c r="S1395" s="516" t="str">
        <f>二年级50米跑得分</f>
        <v/>
      </c>
      <c r="T1395" s="517" t="str">
        <f>二年级等级</f>
        <v/>
      </c>
      <c r="U1395" s="516" t="str">
        <f>二年级坐位体前屈得分</f>
        <v/>
      </c>
      <c r="V1395" s="517" t="str">
        <f>二年级等级</f>
        <v/>
      </c>
      <c r="W1395" s="516" t="str">
        <f>二年级一分钟跳绳得分</f>
        <v/>
      </c>
      <c r="X1395" s="517" t="str">
        <f>二年级等级</f>
        <v/>
      </c>
      <c r="Y1395" s="515"/>
      <c r="Z1395" s="518"/>
      <c r="AA1395" s="533"/>
      <c r="AB1395" s="515"/>
      <c r="AC1395" s="533" t="str">
        <f>二年级跳绳附加分</f>
        <v/>
      </c>
      <c r="AD1395" s="534" t="str">
        <f>二年级标准分</f>
        <v/>
      </c>
      <c r="AE1395" s="534" t="str">
        <f>二年级总分</f>
        <v/>
      </c>
      <c r="AF1395" s="517" t="str">
        <f>二年级等级</f>
        <v/>
      </c>
    </row>
    <row r="1396" spans="1:32">
      <c r="A1396" s="476">
        <v>220</v>
      </c>
      <c r="B1396" s="477">
        <v>64</v>
      </c>
      <c r="C1396" s="632"/>
      <c r="D1396" s="633"/>
      <c r="E1396" s="632"/>
      <c r="F1396" s="625"/>
      <c r="G1396" s="608"/>
      <c r="H1396" s="475"/>
      <c r="I1396" s="613"/>
      <c r="J1396" s="614"/>
      <c r="K1396" s="614"/>
      <c r="L1396" s="649"/>
      <c r="M1396" s="644"/>
      <c r="N1396" s="505" t="str">
        <f>二年级BMI</f>
        <v/>
      </c>
      <c r="O1396" s="499" t="str">
        <f>二年级BMI等级</f>
        <v/>
      </c>
      <c r="P1396" s="500" t="str">
        <f>二年级BMI得分</f>
        <v/>
      </c>
      <c r="Q1396" s="515" t="str">
        <f>二年级肺活量得分</f>
        <v/>
      </c>
      <c r="R1396" s="512" t="str">
        <f>二年级等级</f>
        <v/>
      </c>
      <c r="S1396" s="516" t="str">
        <f>二年级50米跑得分</f>
        <v/>
      </c>
      <c r="T1396" s="517" t="str">
        <f>二年级等级</f>
        <v/>
      </c>
      <c r="U1396" s="516" t="str">
        <f>二年级坐位体前屈得分</f>
        <v/>
      </c>
      <c r="V1396" s="517" t="str">
        <f>二年级等级</f>
        <v/>
      </c>
      <c r="W1396" s="516" t="str">
        <f>二年级一分钟跳绳得分</f>
        <v/>
      </c>
      <c r="X1396" s="517" t="str">
        <f>二年级等级</f>
        <v/>
      </c>
      <c r="Y1396" s="515"/>
      <c r="Z1396" s="518"/>
      <c r="AA1396" s="533"/>
      <c r="AB1396" s="515"/>
      <c r="AC1396" s="533" t="str">
        <f>二年级跳绳附加分</f>
        <v/>
      </c>
      <c r="AD1396" s="534" t="str">
        <f>二年级标准分</f>
        <v/>
      </c>
      <c r="AE1396" s="534" t="str">
        <f>二年级总分</f>
        <v/>
      </c>
      <c r="AF1396" s="517" t="str">
        <f>二年级等级</f>
        <v/>
      </c>
    </row>
    <row r="1397" spans="1:32">
      <c r="A1397" s="476">
        <v>220</v>
      </c>
      <c r="B1397" s="477">
        <v>65</v>
      </c>
      <c r="C1397" s="632"/>
      <c r="D1397" s="633"/>
      <c r="E1397" s="632"/>
      <c r="F1397" s="625"/>
      <c r="G1397" s="608"/>
      <c r="H1397" s="475"/>
      <c r="I1397" s="613"/>
      <c r="J1397" s="614"/>
      <c r="K1397" s="614"/>
      <c r="L1397" s="649"/>
      <c r="M1397" s="644"/>
      <c r="N1397" s="505" t="str">
        <f>二年级BMI</f>
        <v/>
      </c>
      <c r="O1397" s="499" t="str">
        <f>二年级BMI等级</f>
        <v/>
      </c>
      <c r="P1397" s="500" t="str">
        <f>二年级BMI得分</f>
        <v/>
      </c>
      <c r="Q1397" s="515" t="str">
        <f>二年级肺活量得分</f>
        <v/>
      </c>
      <c r="R1397" s="512" t="str">
        <f>二年级等级</f>
        <v/>
      </c>
      <c r="S1397" s="516" t="str">
        <f>二年级50米跑得分</f>
        <v/>
      </c>
      <c r="T1397" s="517" t="str">
        <f>二年级等级</f>
        <v/>
      </c>
      <c r="U1397" s="516" t="str">
        <f>二年级坐位体前屈得分</f>
        <v/>
      </c>
      <c r="V1397" s="517" t="str">
        <f>二年级等级</f>
        <v/>
      </c>
      <c r="W1397" s="516" t="str">
        <f>二年级一分钟跳绳得分</f>
        <v/>
      </c>
      <c r="X1397" s="517" t="str">
        <f>二年级等级</f>
        <v/>
      </c>
      <c r="Y1397" s="515"/>
      <c r="Z1397" s="518"/>
      <c r="AA1397" s="533"/>
      <c r="AB1397" s="515"/>
      <c r="AC1397" s="533" t="str">
        <f>二年级跳绳附加分</f>
        <v/>
      </c>
      <c r="AD1397" s="534" t="str">
        <f>二年级标准分</f>
        <v/>
      </c>
      <c r="AE1397" s="534" t="str">
        <f>二年级总分</f>
        <v/>
      </c>
      <c r="AF1397" s="517" t="str">
        <f>二年级等级</f>
        <v/>
      </c>
    </row>
    <row r="1398" spans="1:32">
      <c r="A1398" s="476">
        <v>220</v>
      </c>
      <c r="B1398" s="477">
        <v>66</v>
      </c>
      <c r="C1398" s="632"/>
      <c r="D1398" s="633"/>
      <c r="E1398" s="632"/>
      <c r="F1398" s="625"/>
      <c r="G1398" s="608"/>
      <c r="H1398" s="475"/>
      <c r="I1398" s="613"/>
      <c r="J1398" s="614"/>
      <c r="K1398" s="614"/>
      <c r="L1398" s="649"/>
      <c r="M1398" s="644"/>
      <c r="N1398" s="505" t="str">
        <f>二年级BMI</f>
        <v/>
      </c>
      <c r="O1398" s="499" t="str">
        <f>二年级BMI等级</f>
        <v/>
      </c>
      <c r="P1398" s="500" t="str">
        <f>二年级BMI得分</f>
        <v/>
      </c>
      <c r="Q1398" s="515" t="str">
        <f>二年级肺活量得分</f>
        <v/>
      </c>
      <c r="R1398" s="512" t="str">
        <f>二年级等级</f>
        <v/>
      </c>
      <c r="S1398" s="516" t="str">
        <f>二年级50米跑得分</f>
        <v/>
      </c>
      <c r="T1398" s="517" t="str">
        <f>二年级等级</f>
        <v/>
      </c>
      <c r="U1398" s="516" t="str">
        <f>二年级坐位体前屈得分</f>
        <v/>
      </c>
      <c r="V1398" s="517" t="str">
        <f>二年级等级</f>
        <v/>
      </c>
      <c r="W1398" s="516" t="str">
        <f>二年级一分钟跳绳得分</f>
        <v/>
      </c>
      <c r="X1398" s="517" t="str">
        <f>二年级等级</f>
        <v/>
      </c>
      <c r="Y1398" s="515"/>
      <c r="Z1398" s="518"/>
      <c r="AA1398" s="533"/>
      <c r="AB1398" s="515"/>
      <c r="AC1398" s="533" t="str">
        <f>二年级跳绳附加分</f>
        <v/>
      </c>
      <c r="AD1398" s="534" t="str">
        <f>二年级标准分</f>
        <v/>
      </c>
      <c r="AE1398" s="534" t="str">
        <f>二年级总分</f>
        <v/>
      </c>
      <c r="AF1398" s="517" t="str">
        <f>二年级等级</f>
        <v/>
      </c>
    </row>
    <row r="1399" spans="1:32">
      <c r="A1399" s="476">
        <v>220</v>
      </c>
      <c r="B1399" s="477">
        <v>67</v>
      </c>
      <c r="C1399" s="632"/>
      <c r="D1399" s="633"/>
      <c r="E1399" s="632"/>
      <c r="F1399" s="625"/>
      <c r="G1399" s="608"/>
      <c r="H1399" s="475"/>
      <c r="I1399" s="613"/>
      <c r="J1399" s="614"/>
      <c r="K1399" s="614"/>
      <c r="L1399" s="649"/>
      <c r="M1399" s="644"/>
      <c r="N1399" s="505" t="str">
        <f>二年级BMI</f>
        <v/>
      </c>
      <c r="O1399" s="499" t="str">
        <f>二年级BMI等级</f>
        <v/>
      </c>
      <c r="P1399" s="500" t="str">
        <f>二年级BMI得分</f>
        <v/>
      </c>
      <c r="Q1399" s="515" t="str">
        <f>二年级肺活量得分</f>
        <v/>
      </c>
      <c r="R1399" s="512" t="str">
        <f>二年级等级</f>
        <v/>
      </c>
      <c r="S1399" s="516" t="str">
        <f>二年级50米跑得分</f>
        <v/>
      </c>
      <c r="T1399" s="517" t="str">
        <f>二年级等级</f>
        <v/>
      </c>
      <c r="U1399" s="516" t="str">
        <f>二年级坐位体前屈得分</f>
        <v/>
      </c>
      <c r="V1399" s="517" t="str">
        <f>二年级等级</f>
        <v/>
      </c>
      <c r="W1399" s="516" t="str">
        <f>二年级一分钟跳绳得分</f>
        <v/>
      </c>
      <c r="X1399" s="517" t="str">
        <f>二年级等级</f>
        <v/>
      </c>
      <c r="Y1399" s="515"/>
      <c r="Z1399" s="518"/>
      <c r="AA1399" s="533"/>
      <c r="AB1399" s="515"/>
      <c r="AC1399" s="533" t="str">
        <f>二年级跳绳附加分</f>
        <v/>
      </c>
      <c r="AD1399" s="534" t="str">
        <f>二年级标准分</f>
        <v/>
      </c>
      <c r="AE1399" s="534" t="str">
        <f>二年级总分</f>
        <v/>
      </c>
      <c r="AF1399" s="517" t="str">
        <f>二年级等级</f>
        <v/>
      </c>
    </row>
    <row r="1400" spans="1:32">
      <c r="A1400" s="476">
        <v>220</v>
      </c>
      <c r="B1400" s="477">
        <v>68</v>
      </c>
      <c r="C1400" s="632"/>
      <c r="D1400" s="633"/>
      <c r="E1400" s="632"/>
      <c r="F1400" s="625"/>
      <c r="G1400" s="608"/>
      <c r="H1400" s="475"/>
      <c r="I1400" s="613"/>
      <c r="J1400" s="614"/>
      <c r="K1400" s="614"/>
      <c r="L1400" s="649"/>
      <c r="M1400" s="644"/>
      <c r="N1400" s="505" t="str">
        <f>二年级BMI</f>
        <v/>
      </c>
      <c r="O1400" s="499" t="str">
        <f>二年级BMI等级</f>
        <v/>
      </c>
      <c r="P1400" s="500" t="str">
        <f>二年级BMI得分</f>
        <v/>
      </c>
      <c r="Q1400" s="515" t="str">
        <f>二年级肺活量得分</f>
        <v/>
      </c>
      <c r="R1400" s="512" t="str">
        <f>二年级等级</f>
        <v/>
      </c>
      <c r="S1400" s="516" t="str">
        <f>二年级50米跑得分</f>
        <v/>
      </c>
      <c r="T1400" s="517" t="str">
        <f>二年级等级</f>
        <v/>
      </c>
      <c r="U1400" s="516" t="str">
        <f>二年级坐位体前屈得分</f>
        <v/>
      </c>
      <c r="V1400" s="517" t="str">
        <f>二年级等级</f>
        <v/>
      </c>
      <c r="W1400" s="516" t="str">
        <f>二年级一分钟跳绳得分</f>
        <v/>
      </c>
      <c r="X1400" s="517" t="str">
        <f>二年级等级</f>
        <v/>
      </c>
      <c r="Y1400" s="515"/>
      <c r="Z1400" s="518"/>
      <c r="AA1400" s="533"/>
      <c r="AB1400" s="515"/>
      <c r="AC1400" s="533" t="str">
        <f>二年级跳绳附加分</f>
        <v/>
      </c>
      <c r="AD1400" s="534" t="str">
        <f>二年级标准分</f>
        <v/>
      </c>
      <c r="AE1400" s="534" t="str">
        <f>二年级总分</f>
        <v/>
      </c>
      <c r="AF1400" s="517" t="str">
        <f>二年级等级</f>
        <v/>
      </c>
    </row>
    <row r="1401" spans="1:32">
      <c r="A1401" s="476">
        <v>220</v>
      </c>
      <c r="B1401" s="477">
        <v>69</v>
      </c>
      <c r="C1401" s="632"/>
      <c r="D1401" s="633"/>
      <c r="E1401" s="632"/>
      <c r="F1401" s="625"/>
      <c r="G1401" s="608"/>
      <c r="H1401" s="475"/>
      <c r="I1401" s="613"/>
      <c r="J1401" s="614"/>
      <c r="K1401" s="614"/>
      <c r="L1401" s="649"/>
      <c r="M1401" s="644"/>
      <c r="N1401" s="505" t="str">
        <f>二年级BMI</f>
        <v/>
      </c>
      <c r="O1401" s="499" t="str">
        <f>二年级BMI等级</f>
        <v/>
      </c>
      <c r="P1401" s="500" t="str">
        <f>二年级BMI得分</f>
        <v/>
      </c>
      <c r="Q1401" s="515" t="str">
        <f>二年级肺活量得分</f>
        <v/>
      </c>
      <c r="R1401" s="512" t="str">
        <f>二年级等级</f>
        <v/>
      </c>
      <c r="S1401" s="516" t="str">
        <f>二年级50米跑得分</f>
        <v/>
      </c>
      <c r="T1401" s="517" t="str">
        <f>二年级等级</f>
        <v/>
      </c>
      <c r="U1401" s="516" t="str">
        <f>二年级坐位体前屈得分</f>
        <v/>
      </c>
      <c r="V1401" s="517" t="str">
        <f>二年级等级</f>
        <v/>
      </c>
      <c r="W1401" s="516" t="str">
        <f>二年级一分钟跳绳得分</f>
        <v/>
      </c>
      <c r="X1401" s="517" t="str">
        <f>二年级等级</f>
        <v/>
      </c>
      <c r="Y1401" s="515"/>
      <c r="Z1401" s="518"/>
      <c r="AA1401" s="533"/>
      <c r="AB1401" s="515"/>
      <c r="AC1401" s="533" t="str">
        <f>二年级跳绳附加分</f>
        <v/>
      </c>
      <c r="AD1401" s="534" t="str">
        <f>二年级标准分</f>
        <v/>
      </c>
      <c r="AE1401" s="534" t="str">
        <f>二年级总分</f>
        <v/>
      </c>
      <c r="AF1401" s="517" t="str">
        <f>二年级等级</f>
        <v/>
      </c>
    </row>
    <row r="1402" ht="15.75" spans="1:32">
      <c r="A1402" s="535">
        <v>220</v>
      </c>
      <c r="B1402" s="536">
        <v>70</v>
      </c>
      <c r="C1402" s="634"/>
      <c r="D1402" s="635"/>
      <c r="E1402" s="634"/>
      <c r="F1402" s="636"/>
      <c r="G1402" s="611"/>
      <c r="H1402" s="542"/>
      <c r="I1402" s="617"/>
      <c r="J1402" s="618"/>
      <c r="K1402" s="618"/>
      <c r="L1402" s="652"/>
      <c r="M1402" s="647"/>
      <c r="N1402" s="573" t="str">
        <f>二年级BMI</f>
        <v/>
      </c>
      <c r="O1402" s="574" t="str">
        <f>二年级BMI等级</f>
        <v/>
      </c>
      <c r="P1402" s="575" t="str">
        <f>二年级BMI得分</f>
        <v/>
      </c>
      <c r="Q1402" s="576" t="str">
        <f>二年级肺活量得分</f>
        <v/>
      </c>
      <c r="R1402" s="577" t="str">
        <f>二年级等级</f>
        <v/>
      </c>
      <c r="S1402" s="578" t="str">
        <f>二年级50米跑得分</f>
        <v/>
      </c>
      <c r="T1402" s="567" t="str">
        <f>二年级等级</f>
        <v/>
      </c>
      <c r="U1402" s="578" t="str">
        <f>二年级坐位体前屈得分</f>
        <v/>
      </c>
      <c r="V1402" s="567" t="str">
        <f>二年级等级</f>
        <v/>
      </c>
      <c r="W1402" s="578" t="str">
        <f>二年级一分钟跳绳得分</f>
        <v/>
      </c>
      <c r="X1402" s="567" t="str">
        <f>二年级等级</f>
        <v/>
      </c>
      <c r="Y1402" s="576"/>
      <c r="Z1402" s="579"/>
      <c r="AA1402" s="565"/>
      <c r="AB1402" s="576"/>
      <c r="AC1402" s="565" t="str">
        <f>二年级跳绳附加分</f>
        <v/>
      </c>
      <c r="AD1402" s="566" t="str">
        <f>二年级标准分</f>
        <v/>
      </c>
      <c r="AE1402" s="566" t="str">
        <f>二年级总分</f>
        <v/>
      </c>
      <c r="AF1402" s="567" t="str">
        <f>二年级等级</f>
        <v/>
      </c>
    </row>
    <row r="1403" ht="15.75" spans="1:32">
      <c r="A1403" s="468">
        <v>221</v>
      </c>
      <c r="B1403" s="469">
        <v>1</v>
      </c>
      <c r="C1403" s="637"/>
      <c r="D1403" s="638"/>
      <c r="E1403" s="637"/>
      <c r="F1403" s="640"/>
      <c r="G1403" s="612"/>
      <c r="H1403" s="475"/>
      <c r="I1403" s="621"/>
      <c r="J1403" s="622"/>
      <c r="K1403" s="622"/>
      <c r="L1403" s="648"/>
      <c r="M1403" s="643"/>
      <c r="N1403" s="498" t="str">
        <f>二年级BMI</f>
        <v/>
      </c>
      <c r="O1403" s="499" t="str">
        <f>二年级BMI等级</f>
        <v/>
      </c>
      <c r="P1403" s="500" t="str">
        <f>二年级BMI得分</f>
        <v/>
      </c>
      <c r="Q1403" s="511" t="str">
        <f>二年级肺活量得分</f>
        <v/>
      </c>
      <c r="R1403" s="512" t="str">
        <f>二年级等级</f>
        <v/>
      </c>
      <c r="S1403" s="513" t="str">
        <f>二年级50米跑得分</f>
        <v/>
      </c>
      <c r="T1403" s="512" t="str">
        <f>二年级等级</f>
        <v/>
      </c>
      <c r="U1403" s="513" t="str">
        <f>二年级坐位体前屈得分</f>
        <v/>
      </c>
      <c r="V1403" s="512" t="str">
        <f>二年级等级</f>
        <v/>
      </c>
      <c r="W1403" s="513" t="str">
        <f>二年级一分钟跳绳得分</f>
        <v/>
      </c>
      <c r="X1403" s="512" t="str">
        <f>二年级等级</f>
        <v/>
      </c>
      <c r="Y1403" s="511"/>
      <c r="Z1403" s="514"/>
      <c r="AA1403" s="530"/>
      <c r="AB1403" s="511"/>
      <c r="AC1403" s="530" t="str">
        <f>二年级跳绳附加分</f>
        <v/>
      </c>
      <c r="AD1403" s="531" t="str">
        <f>二年级标准分</f>
        <v/>
      </c>
      <c r="AE1403" s="531" t="str">
        <f>二年级总分</f>
        <v/>
      </c>
      <c r="AF1403" s="512" t="str">
        <f>二年级等级</f>
        <v/>
      </c>
    </row>
    <row r="1404" spans="1:32">
      <c r="A1404" s="476">
        <v>221</v>
      </c>
      <c r="B1404" s="477">
        <v>2</v>
      </c>
      <c r="C1404" s="632"/>
      <c r="D1404" s="633"/>
      <c r="E1404" s="632"/>
      <c r="F1404" s="625"/>
      <c r="G1404" s="608"/>
      <c r="H1404" s="475"/>
      <c r="I1404" s="613"/>
      <c r="J1404" s="614"/>
      <c r="K1404" s="614"/>
      <c r="L1404" s="649"/>
      <c r="M1404" s="644"/>
      <c r="N1404" s="505" t="str">
        <f>二年级BMI</f>
        <v/>
      </c>
      <c r="O1404" s="499" t="str">
        <f>二年级BMI等级</f>
        <v/>
      </c>
      <c r="P1404" s="500" t="str">
        <f>二年级BMI得分</f>
        <v/>
      </c>
      <c r="Q1404" s="515" t="str">
        <f>二年级肺活量得分</f>
        <v/>
      </c>
      <c r="R1404" s="512" t="str">
        <f>二年级等级</f>
        <v/>
      </c>
      <c r="S1404" s="516" t="str">
        <f>二年级50米跑得分</f>
        <v/>
      </c>
      <c r="T1404" s="517" t="str">
        <f>二年级等级</f>
        <v/>
      </c>
      <c r="U1404" s="516" t="str">
        <f>二年级坐位体前屈得分</f>
        <v/>
      </c>
      <c r="V1404" s="517" t="str">
        <f>二年级等级</f>
        <v/>
      </c>
      <c r="W1404" s="516" t="str">
        <f>二年级一分钟跳绳得分</f>
        <v/>
      </c>
      <c r="X1404" s="517" t="str">
        <f>二年级等级</f>
        <v/>
      </c>
      <c r="Y1404" s="515"/>
      <c r="Z1404" s="518"/>
      <c r="AA1404" s="533"/>
      <c r="AB1404" s="515"/>
      <c r="AC1404" s="533" t="str">
        <f>二年级跳绳附加分</f>
        <v/>
      </c>
      <c r="AD1404" s="534" t="str">
        <f>二年级标准分</f>
        <v/>
      </c>
      <c r="AE1404" s="534" t="str">
        <f>二年级总分</f>
        <v/>
      </c>
      <c r="AF1404" s="517" t="str">
        <f>二年级等级</f>
        <v/>
      </c>
    </row>
    <row r="1405" spans="1:32">
      <c r="A1405" s="476">
        <v>221</v>
      </c>
      <c r="B1405" s="477">
        <v>3</v>
      </c>
      <c r="C1405" s="632"/>
      <c r="D1405" s="633"/>
      <c r="E1405" s="632"/>
      <c r="F1405" s="625"/>
      <c r="G1405" s="608"/>
      <c r="H1405" s="475"/>
      <c r="I1405" s="613"/>
      <c r="J1405" s="614"/>
      <c r="K1405" s="614"/>
      <c r="L1405" s="649"/>
      <c r="M1405" s="644"/>
      <c r="N1405" s="505" t="str">
        <f>二年级BMI</f>
        <v/>
      </c>
      <c r="O1405" s="499" t="str">
        <f>二年级BMI等级</f>
        <v/>
      </c>
      <c r="P1405" s="500" t="str">
        <f>二年级BMI得分</f>
        <v/>
      </c>
      <c r="Q1405" s="515" t="str">
        <f>二年级肺活量得分</f>
        <v/>
      </c>
      <c r="R1405" s="512" t="str">
        <f>二年级等级</f>
        <v/>
      </c>
      <c r="S1405" s="516" t="str">
        <f>二年级50米跑得分</f>
        <v/>
      </c>
      <c r="T1405" s="517" t="str">
        <f>二年级等级</f>
        <v/>
      </c>
      <c r="U1405" s="516" t="str">
        <f>二年级坐位体前屈得分</f>
        <v/>
      </c>
      <c r="V1405" s="517" t="str">
        <f>二年级等级</f>
        <v/>
      </c>
      <c r="W1405" s="516" t="str">
        <f>二年级一分钟跳绳得分</f>
        <v/>
      </c>
      <c r="X1405" s="517" t="str">
        <f>二年级等级</f>
        <v/>
      </c>
      <c r="Y1405" s="515"/>
      <c r="Z1405" s="518"/>
      <c r="AA1405" s="533"/>
      <c r="AB1405" s="515"/>
      <c r="AC1405" s="533" t="str">
        <f>二年级跳绳附加分</f>
        <v/>
      </c>
      <c r="AD1405" s="534" t="str">
        <f>二年级标准分</f>
        <v/>
      </c>
      <c r="AE1405" s="534" t="str">
        <f>二年级总分</f>
        <v/>
      </c>
      <c r="AF1405" s="517" t="str">
        <f>二年级等级</f>
        <v/>
      </c>
    </row>
    <row r="1406" spans="1:32">
      <c r="A1406" s="476">
        <v>221</v>
      </c>
      <c r="B1406" s="477">
        <v>4</v>
      </c>
      <c r="C1406" s="632"/>
      <c r="D1406" s="633"/>
      <c r="E1406" s="632"/>
      <c r="F1406" s="625"/>
      <c r="G1406" s="608"/>
      <c r="H1406" s="475"/>
      <c r="I1406" s="613"/>
      <c r="J1406" s="614"/>
      <c r="K1406" s="614"/>
      <c r="L1406" s="649"/>
      <c r="M1406" s="644"/>
      <c r="N1406" s="505" t="str">
        <f>二年级BMI</f>
        <v/>
      </c>
      <c r="O1406" s="499" t="str">
        <f>二年级BMI等级</f>
        <v/>
      </c>
      <c r="P1406" s="500" t="str">
        <f>二年级BMI得分</f>
        <v/>
      </c>
      <c r="Q1406" s="515" t="str">
        <f>二年级肺活量得分</f>
        <v/>
      </c>
      <c r="R1406" s="512" t="str">
        <f>二年级等级</f>
        <v/>
      </c>
      <c r="S1406" s="516" t="str">
        <f>二年级50米跑得分</f>
        <v/>
      </c>
      <c r="T1406" s="517" t="str">
        <f>二年级等级</f>
        <v/>
      </c>
      <c r="U1406" s="516" t="str">
        <f>二年级坐位体前屈得分</f>
        <v/>
      </c>
      <c r="V1406" s="517" t="str">
        <f>二年级等级</f>
        <v/>
      </c>
      <c r="W1406" s="516" t="str">
        <f>二年级一分钟跳绳得分</f>
        <v/>
      </c>
      <c r="X1406" s="517" t="str">
        <f>二年级等级</f>
        <v/>
      </c>
      <c r="Y1406" s="515"/>
      <c r="Z1406" s="518"/>
      <c r="AA1406" s="533"/>
      <c r="AB1406" s="515"/>
      <c r="AC1406" s="533" t="str">
        <f>二年级跳绳附加分</f>
        <v/>
      </c>
      <c r="AD1406" s="534" t="str">
        <f>二年级标准分</f>
        <v/>
      </c>
      <c r="AE1406" s="534" t="str">
        <f>二年级总分</f>
        <v/>
      </c>
      <c r="AF1406" s="517" t="str">
        <f>二年级等级</f>
        <v/>
      </c>
    </row>
    <row r="1407" spans="1:32">
      <c r="A1407" s="476">
        <v>221</v>
      </c>
      <c r="B1407" s="477">
        <v>5</v>
      </c>
      <c r="C1407" s="632"/>
      <c r="D1407" s="633"/>
      <c r="E1407" s="632"/>
      <c r="F1407" s="625"/>
      <c r="G1407" s="608"/>
      <c r="H1407" s="475"/>
      <c r="I1407" s="613"/>
      <c r="J1407" s="614"/>
      <c r="K1407" s="614"/>
      <c r="L1407" s="649"/>
      <c r="M1407" s="644"/>
      <c r="N1407" s="505" t="str">
        <f>二年级BMI</f>
        <v/>
      </c>
      <c r="O1407" s="499" t="str">
        <f>二年级BMI等级</f>
        <v/>
      </c>
      <c r="P1407" s="500" t="str">
        <f>二年级BMI得分</f>
        <v/>
      </c>
      <c r="Q1407" s="515" t="str">
        <f>二年级肺活量得分</f>
        <v/>
      </c>
      <c r="R1407" s="512" t="str">
        <f>二年级等级</f>
        <v/>
      </c>
      <c r="S1407" s="516" t="str">
        <f>二年级50米跑得分</f>
        <v/>
      </c>
      <c r="T1407" s="517" t="str">
        <f>二年级等级</f>
        <v/>
      </c>
      <c r="U1407" s="516" t="str">
        <f>二年级坐位体前屈得分</f>
        <v/>
      </c>
      <c r="V1407" s="517" t="str">
        <f>二年级等级</f>
        <v/>
      </c>
      <c r="W1407" s="516" t="str">
        <f>二年级一分钟跳绳得分</f>
        <v/>
      </c>
      <c r="X1407" s="517" t="str">
        <f>二年级等级</f>
        <v/>
      </c>
      <c r="Y1407" s="515"/>
      <c r="Z1407" s="518"/>
      <c r="AA1407" s="533"/>
      <c r="AB1407" s="515"/>
      <c r="AC1407" s="533" t="str">
        <f>二年级跳绳附加分</f>
        <v/>
      </c>
      <c r="AD1407" s="534" t="str">
        <f>二年级标准分</f>
        <v/>
      </c>
      <c r="AE1407" s="534" t="str">
        <f>二年级总分</f>
        <v/>
      </c>
      <c r="AF1407" s="517" t="str">
        <f>二年级等级</f>
        <v/>
      </c>
    </row>
    <row r="1408" spans="1:32">
      <c r="A1408" s="476">
        <v>221</v>
      </c>
      <c r="B1408" s="477">
        <v>6</v>
      </c>
      <c r="C1408" s="632"/>
      <c r="D1408" s="633"/>
      <c r="E1408" s="632"/>
      <c r="F1408" s="625"/>
      <c r="G1408" s="608"/>
      <c r="H1408" s="475"/>
      <c r="I1408" s="613"/>
      <c r="J1408" s="614"/>
      <c r="K1408" s="614"/>
      <c r="L1408" s="649"/>
      <c r="M1408" s="644"/>
      <c r="N1408" s="505" t="str">
        <f>二年级BMI</f>
        <v/>
      </c>
      <c r="O1408" s="499" t="str">
        <f>二年级BMI等级</f>
        <v/>
      </c>
      <c r="P1408" s="500" t="str">
        <f>二年级BMI得分</f>
        <v/>
      </c>
      <c r="Q1408" s="515" t="str">
        <f>二年级肺活量得分</f>
        <v/>
      </c>
      <c r="R1408" s="512" t="str">
        <f>二年级等级</f>
        <v/>
      </c>
      <c r="S1408" s="516" t="str">
        <f>二年级50米跑得分</f>
        <v/>
      </c>
      <c r="T1408" s="517" t="str">
        <f>二年级等级</f>
        <v/>
      </c>
      <c r="U1408" s="516" t="str">
        <f>二年级坐位体前屈得分</f>
        <v/>
      </c>
      <c r="V1408" s="517" t="str">
        <f>二年级等级</f>
        <v/>
      </c>
      <c r="W1408" s="516" t="str">
        <f>二年级一分钟跳绳得分</f>
        <v/>
      </c>
      <c r="X1408" s="517" t="str">
        <f>二年级等级</f>
        <v/>
      </c>
      <c r="Y1408" s="515"/>
      <c r="Z1408" s="518"/>
      <c r="AA1408" s="533"/>
      <c r="AB1408" s="515"/>
      <c r="AC1408" s="533" t="str">
        <f>二年级跳绳附加分</f>
        <v/>
      </c>
      <c r="AD1408" s="534" t="str">
        <f>二年级标准分</f>
        <v/>
      </c>
      <c r="AE1408" s="534" t="str">
        <f>二年级总分</f>
        <v/>
      </c>
      <c r="AF1408" s="517" t="str">
        <f>二年级等级</f>
        <v/>
      </c>
    </row>
    <row r="1409" spans="1:32">
      <c r="A1409" s="476">
        <v>221</v>
      </c>
      <c r="B1409" s="477">
        <v>7</v>
      </c>
      <c r="C1409" s="632"/>
      <c r="D1409" s="633"/>
      <c r="E1409" s="632"/>
      <c r="F1409" s="625"/>
      <c r="G1409" s="608"/>
      <c r="H1409" s="475"/>
      <c r="I1409" s="613"/>
      <c r="J1409" s="614"/>
      <c r="K1409" s="614"/>
      <c r="L1409" s="649"/>
      <c r="M1409" s="644"/>
      <c r="N1409" s="505" t="str">
        <f>二年级BMI</f>
        <v/>
      </c>
      <c r="O1409" s="499" t="str">
        <f>二年级BMI等级</f>
        <v/>
      </c>
      <c r="P1409" s="500" t="str">
        <f>二年级BMI得分</f>
        <v/>
      </c>
      <c r="Q1409" s="515" t="str">
        <f>二年级肺活量得分</f>
        <v/>
      </c>
      <c r="R1409" s="512" t="str">
        <f>二年级等级</f>
        <v/>
      </c>
      <c r="S1409" s="516" t="str">
        <f>二年级50米跑得分</f>
        <v/>
      </c>
      <c r="T1409" s="517" t="str">
        <f>二年级等级</f>
        <v/>
      </c>
      <c r="U1409" s="516" t="str">
        <f>二年级坐位体前屈得分</f>
        <v/>
      </c>
      <c r="V1409" s="517" t="str">
        <f>二年级等级</f>
        <v/>
      </c>
      <c r="W1409" s="516" t="str">
        <f>二年级一分钟跳绳得分</f>
        <v/>
      </c>
      <c r="X1409" s="517" t="str">
        <f>二年级等级</f>
        <v/>
      </c>
      <c r="Y1409" s="515"/>
      <c r="Z1409" s="518"/>
      <c r="AA1409" s="533"/>
      <c r="AB1409" s="515"/>
      <c r="AC1409" s="533" t="str">
        <f>二年级跳绳附加分</f>
        <v/>
      </c>
      <c r="AD1409" s="534" t="str">
        <f>二年级标准分</f>
        <v/>
      </c>
      <c r="AE1409" s="534" t="str">
        <f>二年级总分</f>
        <v/>
      </c>
      <c r="AF1409" s="517" t="str">
        <f>二年级等级</f>
        <v/>
      </c>
    </row>
    <row r="1410" spans="1:32">
      <c r="A1410" s="476">
        <v>221</v>
      </c>
      <c r="B1410" s="477">
        <v>8</v>
      </c>
      <c r="C1410" s="632"/>
      <c r="D1410" s="633"/>
      <c r="E1410" s="632"/>
      <c r="F1410" s="625"/>
      <c r="G1410" s="608"/>
      <c r="H1410" s="475"/>
      <c r="I1410" s="613"/>
      <c r="J1410" s="614"/>
      <c r="K1410" s="614"/>
      <c r="L1410" s="649"/>
      <c r="M1410" s="644"/>
      <c r="N1410" s="505" t="str">
        <f>二年级BMI</f>
        <v/>
      </c>
      <c r="O1410" s="499" t="str">
        <f>二年级BMI等级</f>
        <v/>
      </c>
      <c r="P1410" s="500" t="str">
        <f>二年级BMI得分</f>
        <v/>
      </c>
      <c r="Q1410" s="515" t="str">
        <f>二年级肺活量得分</f>
        <v/>
      </c>
      <c r="R1410" s="512" t="str">
        <f>二年级等级</f>
        <v/>
      </c>
      <c r="S1410" s="516" t="str">
        <f>二年级50米跑得分</f>
        <v/>
      </c>
      <c r="T1410" s="517" t="str">
        <f>二年级等级</f>
        <v/>
      </c>
      <c r="U1410" s="516" t="str">
        <f>二年级坐位体前屈得分</f>
        <v/>
      </c>
      <c r="V1410" s="517" t="str">
        <f>二年级等级</f>
        <v/>
      </c>
      <c r="W1410" s="516" t="str">
        <f>二年级一分钟跳绳得分</f>
        <v/>
      </c>
      <c r="X1410" s="517" t="str">
        <f>二年级等级</f>
        <v/>
      </c>
      <c r="Y1410" s="515"/>
      <c r="Z1410" s="518"/>
      <c r="AA1410" s="533"/>
      <c r="AB1410" s="515"/>
      <c r="AC1410" s="533" t="str">
        <f>二年级跳绳附加分</f>
        <v/>
      </c>
      <c r="AD1410" s="534" t="str">
        <f>二年级标准分</f>
        <v/>
      </c>
      <c r="AE1410" s="534" t="str">
        <f>二年级总分</f>
        <v/>
      </c>
      <c r="AF1410" s="517" t="str">
        <f>二年级等级</f>
        <v/>
      </c>
    </row>
    <row r="1411" spans="1:32">
      <c r="A1411" s="476">
        <v>221</v>
      </c>
      <c r="B1411" s="477">
        <v>9</v>
      </c>
      <c r="C1411" s="632"/>
      <c r="D1411" s="633"/>
      <c r="E1411" s="632"/>
      <c r="F1411" s="625"/>
      <c r="G1411" s="608"/>
      <c r="H1411" s="475"/>
      <c r="I1411" s="613"/>
      <c r="J1411" s="614"/>
      <c r="K1411" s="614"/>
      <c r="L1411" s="649"/>
      <c r="M1411" s="644"/>
      <c r="N1411" s="505" t="str">
        <f>二年级BMI</f>
        <v/>
      </c>
      <c r="O1411" s="499" t="str">
        <f>二年级BMI等级</f>
        <v/>
      </c>
      <c r="P1411" s="500" t="str">
        <f>二年级BMI得分</f>
        <v/>
      </c>
      <c r="Q1411" s="515" t="str">
        <f>二年级肺活量得分</f>
        <v/>
      </c>
      <c r="R1411" s="512" t="str">
        <f>二年级等级</f>
        <v/>
      </c>
      <c r="S1411" s="516" t="str">
        <f>二年级50米跑得分</f>
        <v/>
      </c>
      <c r="T1411" s="517" t="str">
        <f>二年级等级</f>
        <v/>
      </c>
      <c r="U1411" s="516" t="str">
        <f>二年级坐位体前屈得分</f>
        <v/>
      </c>
      <c r="V1411" s="517" t="str">
        <f>二年级等级</f>
        <v/>
      </c>
      <c r="W1411" s="516" t="str">
        <f>二年级一分钟跳绳得分</f>
        <v/>
      </c>
      <c r="X1411" s="517" t="str">
        <f>二年级等级</f>
        <v/>
      </c>
      <c r="Y1411" s="515"/>
      <c r="Z1411" s="518"/>
      <c r="AA1411" s="533"/>
      <c r="AB1411" s="515"/>
      <c r="AC1411" s="533" t="str">
        <f>二年级跳绳附加分</f>
        <v/>
      </c>
      <c r="AD1411" s="534" t="str">
        <f>二年级标准分</f>
        <v/>
      </c>
      <c r="AE1411" s="534" t="str">
        <f>二年级总分</f>
        <v/>
      </c>
      <c r="AF1411" s="517" t="str">
        <f>二年级等级</f>
        <v/>
      </c>
    </row>
    <row r="1412" spans="1:32">
      <c r="A1412" s="476">
        <v>221</v>
      </c>
      <c r="B1412" s="477">
        <v>10</v>
      </c>
      <c r="C1412" s="632"/>
      <c r="D1412" s="633"/>
      <c r="E1412" s="632"/>
      <c r="F1412" s="625"/>
      <c r="G1412" s="608"/>
      <c r="H1412" s="475"/>
      <c r="I1412" s="613"/>
      <c r="J1412" s="614"/>
      <c r="K1412" s="614"/>
      <c r="L1412" s="649"/>
      <c r="M1412" s="644"/>
      <c r="N1412" s="505" t="str">
        <f>二年级BMI</f>
        <v/>
      </c>
      <c r="O1412" s="499" t="str">
        <f>二年级BMI等级</f>
        <v/>
      </c>
      <c r="P1412" s="500" t="str">
        <f>二年级BMI得分</f>
        <v/>
      </c>
      <c r="Q1412" s="515" t="str">
        <f>二年级肺活量得分</f>
        <v/>
      </c>
      <c r="R1412" s="512" t="str">
        <f>二年级等级</f>
        <v/>
      </c>
      <c r="S1412" s="516" t="str">
        <f>二年级50米跑得分</f>
        <v/>
      </c>
      <c r="T1412" s="517" t="str">
        <f>二年级等级</f>
        <v/>
      </c>
      <c r="U1412" s="516" t="str">
        <f>二年级坐位体前屈得分</f>
        <v/>
      </c>
      <c r="V1412" s="517" t="str">
        <f>二年级等级</f>
        <v/>
      </c>
      <c r="W1412" s="516" t="str">
        <f>二年级一分钟跳绳得分</f>
        <v/>
      </c>
      <c r="X1412" s="517" t="str">
        <f>二年级等级</f>
        <v/>
      </c>
      <c r="Y1412" s="515"/>
      <c r="Z1412" s="518"/>
      <c r="AA1412" s="533"/>
      <c r="AB1412" s="515"/>
      <c r="AC1412" s="533" t="str">
        <f>二年级跳绳附加分</f>
        <v/>
      </c>
      <c r="AD1412" s="534" t="str">
        <f>二年级标准分</f>
        <v/>
      </c>
      <c r="AE1412" s="534" t="str">
        <f>二年级总分</f>
        <v/>
      </c>
      <c r="AF1412" s="517" t="str">
        <f>二年级等级</f>
        <v/>
      </c>
    </row>
    <row r="1413" spans="1:32">
      <c r="A1413" s="476">
        <v>221</v>
      </c>
      <c r="B1413" s="477">
        <v>11</v>
      </c>
      <c r="C1413" s="632"/>
      <c r="D1413" s="633"/>
      <c r="E1413" s="632"/>
      <c r="F1413" s="625"/>
      <c r="G1413" s="608"/>
      <c r="H1413" s="475"/>
      <c r="I1413" s="613"/>
      <c r="J1413" s="614"/>
      <c r="K1413" s="614"/>
      <c r="L1413" s="649"/>
      <c r="M1413" s="644"/>
      <c r="N1413" s="505" t="str">
        <f>二年级BMI</f>
        <v/>
      </c>
      <c r="O1413" s="499" t="str">
        <f>二年级BMI等级</f>
        <v/>
      </c>
      <c r="P1413" s="500" t="str">
        <f>二年级BMI得分</f>
        <v/>
      </c>
      <c r="Q1413" s="515" t="str">
        <f>二年级肺活量得分</f>
        <v/>
      </c>
      <c r="R1413" s="512" t="str">
        <f>二年级等级</f>
        <v/>
      </c>
      <c r="S1413" s="516" t="str">
        <f>二年级50米跑得分</f>
        <v/>
      </c>
      <c r="T1413" s="517" t="str">
        <f>二年级等级</f>
        <v/>
      </c>
      <c r="U1413" s="516" t="str">
        <f>二年级坐位体前屈得分</f>
        <v/>
      </c>
      <c r="V1413" s="517" t="str">
        <f>二年级等级</f>
        <v/>
      </c>
      <c r="W1413" s="516" t="str">
        <f>二年级一分钟跳绳得分</f>
        <v/>
      </c>
      <c r="X1413" s="517" t="str">
        <f>二年级等级</f>
        <v/>
      </c>
      <c r="Y1413" s="515"/>
      <c r="Z1413" s="518"/>
      <c r="AA1413" s="533"/>
      <c r="AB1413" s="515"/>
      <c r="AC1413" s="533" t="str">
        <f>二年级跳绳附加分</f>
        <v/>
      </c>
      <c r="AD1413" s="534" t="str">
        <f>二年级标准分</f>
        <v/>
      </c>
      <c r="AE1413" s="534" t="str">
        <f>二年级总分</f>
        <v/>
      </c>
      <c r="AF1413" s="517" t="str">
        <f>二年级等级</f>
        <v/>
      </c>
    </row>
    <row r="1414" spans="1:32">
      <c r="A1414" s="476">
        <v>221</v>
      </c>
      <c r="B1414" s="477">
        <v>12</v>
      </c>
      <c r="C1414" s="632"/>
      <c r="D1414" s="633"/>
      <c r="E1414" s="632"/>
      <c r="F1414" s="625"/>
      <c r="G1414" s="608"/>
      <c r="H1414" s="475"/>
      <c r="I1414" s="613"/>
      <c r="J1414" s="614"/>
      <c r="K1414" s="614"/>
      <c r="L1414" s="649"/>
      <c r="M1414" s="644"/>
      <c r="N1414" s="505" t="str">
        <f>二年级BMI</f>
        <v/>
      </c>
      <c r="O1414" s="499" t="str">
        <f>二年级BMI等级</f>
        <v/>
      </c>
      <c r="P1414" s="500" t="str">
        <f>二年级BMI得分</f>
        <v/>
      </c>
      <c r="Q1414" s="515" t="str">
        <f>二年级肺活量得分</f>
        <v/>
      </c>
      <c r="R1414" s="512" t="str">
        <f>二年级等级</f>
        <v/>
      </c>
      <c r="S1414" s="516" t="str">
        <f>二年级50米跑得分</f>
        <v/>
      </c>
      <c r="T1414" s="517" t="str">
        <f>二年级等级</f>
        <v/>
      </c>
      <c r="U1414" s="516" t="str">
        <f>二年级坐位体前屈得分</f>
        <v/>
      </c>
      <c r="V1414" s="517" t="str">
        <f>二年级等级</f>
        <v/>
      </c>
      <c r="W1414" s="516" t="str">
        <f>二年级一分钟跳绳得分</f>
        <v/>
      </c>
      <c r="X1414" s="517" t="str">
        <f>二年级等级</f>
        <v/>
      </c>
      <c r="Y1414" s="515"/>
      <c r="Z1414" s="518"/>
      <c r="AA1414" s="533"/>
      <c r="AB1414" s="515"/>
      <c r="AC1414" s="533" t="str">
        <f>二年级跳绳附加分</f>
        <v/>
      </c>
      <c r="AD1414" s="534" t="str">
        <f>二年级标准分</f>
        <v/>
      </c>
      <c r="AE1414" s="534" t="str">
        <f>二年级总分</f>
        <v/>
      </c>
      <c r="AF1414" s="517" t="str">
        <f>二年级等级</f>
        <v/>
      </c>
    </row>
    <row r="1415" spans="1:32">
      <c r="A1415" s="476">
        <v>221</v>
      </c>
      <c r="B1415" s="477">
        <v>13</v>
      </c>
      <c r="C1415" s="632"/>
      <c r="D1415" s="633"/>
      <c r="E1415" s="632"/>
      <c r="F1415" s="625"/>
      <c r="G1415" s="608"/>
      <c r="H1415" s="475"/>
      <c r="I1415" s="613"/>
      <c r="J1415" s="614"/>
      <c r="K1415" s="614"/>
      <c r="L1415" s="649"/>
      <c r="M1415" s="644"/>
      <c r="N1415" s="505" t="str">
        <f>二年级BMI</f>
        <v/>
      </c>
      <c r="O1415" s="499" t="str">
        <f>二年级BMI等级</f>
        <v/>
      </c>
      <c r="P1415" s="500" t="str">
        <f>二年级BMI得分</f>
        <v/>
      </c>
      <c r="Q1415" s="515" t="str">
        <f>二年级肺活量得分</f>
        <v/>
      </c>
      <c r="R1415" s="512" t="str">
        <f>二年级等级</f>
        <v/>
      </c>
      <c r="S1415" s="516" t="str">
        <f>二年级50米跑得分</f>
        <v/>
      </c>
      <c r="T1415" s="517" t="str">
        <f>二年级等级</f>
        <v/>
      </c>
      <c r="U1415" s="516" t="str">
        <f>二年级坐位体前屈得分</f>
        <v/>
      </c>
      <c r="V1415" s="517" t="str">
        <f>二年级等级</f>
        <v/>
      </c>
      <c r="W1415" s="516" t="str">
        <f>二年级一分钟跳绳得分</f>
        <v/>
      </c>
      <c r="X1415" s="517" t="str">
        <f>二年级等级</f>
        <v/>
      </c>
      <c r="Y1415" s="515"/>
      <c r="Z1415" s="518"/>
      <c r="AA1415" s="533"/>
      <c r="AB1415" s="515"/>
      <c r="AC1415" s="533" t="str">
        <f>二年级跳绳附加分</f>
        <v/>
      </c>
      <c r="AD1415" s="534" t="str">
        <f>二年级标准分</f>
        <v/>
      </c>
      <c r="AE1415" s="534" t="str">
        <f>二年级总分</f>
        <v/>
      </c>
      <c r="AF1415" s="517" t="str">
        <f>二年级等级</f>
        <v/>
      </c>
    </row>
    <row r="1416" spans="1:32">
      <c r="A1416" s="476">
        <v>221</v>
      </c>
      <c r="B1416" s="477">
        <v>14</v>
      </c>
      <c r="C1416" s="632"/>
      <c r="D1416" s="633"/>
      <c r="E1416" s="632"/>
      <c r="F1416" s="625"/>
      <c r="G1416" s="608"/>
      <c r="H1416" s="475"/>
      <c r="I1416" s="613"/>
      <c r="J1416" s="614"/>
      <c r="K1416" s="614"/>
      <c r="L1416" s="649"/>
      <c r="M1416" s="644"/>
      <c r="N1416" s="505" t="str">
        <f>二年级BMI</f>
        <v/>
      </c>
      <c r="O1416" s="499" t="str">
        <f>二年级BMI等级</f>
        <v/>
      </c>
      <c r="P1416" s="500" t="str">
        <f>二年级BMI得分</f>
        <v/>
      </c>
      <c r="Q1416" s="515" t="str">
        <f>二年级肺活量得分</f>
        <v/>
      </c>
      <c r="R1416" s="512" t="str">
        <f>二年级等级</f>
        <v/>
      </c>
      <c r="S1416" s="516" t="str">
        <f>二年级50米跑得分</f>
        <v/>
      </c>
      <c r="T1416" s="517" t="str">
        <f>二年级等级</f>
        <v/>
      </c>
      <c r="U1416" s="516" t="str">
        <f>二年级坐位体前屈得分</f>
        <v/>
      </c>
      <c r="V1416" s="517" t="str">
        <f>二年级等级</f>
        <v/>
      </c>
      <c r="W1416" s="516" t="str">
        <f>二年级一分钟跳绳得分</f>
        <v/>
      </c>
      <c r="X1416" s="517" t="str">
        <f>二年级等级</f>
        <v/>
      </c>
      <c r="Y1416" s="515"/>
      <c r="Z1416" s="518"/>
      <c r="AA1416" s="533"/>
      <c r="AB1416" s="515"/>
      <c r="AC1416" s="533" t="str">
        <f>二年级跳绳附加分</f>
        <v/>
      </c>
      <c r="AD1416" s="534" t="str">
        <f>二年级标准分</f>
        <v/>
      </c>
      <c r="AE1416" s="534" t="str">
        <f>二年级总分</f>
        <v/>
      </c>
      <c r="AF1416" s="517" t="str">
        <f>二年级等级</f>
        <v/>
      </c>
    </row>
    <row r="1417" spans="1:32">
      <c r="A1417" s="476">
        <v>221</v>
      </c>
      <c r="B1417" s="477">
        <v>15</v>
      </c>
      <c r="C1417" s="632"/>
      <c r="D1417" s="633"/>
      <c r="E1417" s="632"/>
      <c r="F1417" s="625"/>
      <c r="G1417" s="608"/>
      <c r="H1417" s="475"/>
      <c r="I1417" s="613"/>
      <c r="J1417" s="614"/>
      <c r="K1417" s="614"/>
      <c r="L1417" s="649"/>
      <c r="M1417" s="644"/>
      <c r="N1417" s="505" t="str">
        <f>二年级BMI</f>
        <v/>
      </c>
      <c r="O1417" s="499" t="str">
        <f>二年级BMI等级</f>
        <v/>
      </c>
      <c r="P1417" s="500" t="str">
        <f>二年级BMI得分</f>
        <v/>
      </c>
      <c r="Q1417" s="515" t="str">
        <f>二年级肺活量得分</f>
        <v/>
      </c>
      <c r="R1417" s="512" t="str">
        <f>二年级等级</f>
        <v/>
      </c>
      <c r="S1417" s="516" t="str">
        <f>二年级50米跑得分</f>
        <v/>
      </c>
      <c r="T1417" s="517" t="str">
        <f>二年级等级</f>
        <v/>
      </c>
      <c r="U1417" s="516" t="str">
        <f>二年级坐位体前屈得分</f>
        <v/>
      </c>
      <c r="V1417" s="517" t="str">
        <f>二年级等级</f>
        <v/>
      </c>
      <c r="W1417" s="516" t="str">
        <f>二年级一分钟跳绳得分</f>
        <v/>
      </c>
      <c r="X1417" s="517" t="str">
        <f>二年级等级</f>
        <v/>
      </c>
      <c r="Y1417" s="515"/>
      <c r="Z1417" s="518"/>
      <c r="AA1417" s="533"/>
      <c r="AB1417" s="515"/>
      <c r="AC1417" s="533" t="str">
        <f>二年级跳绳附加分</f>
        <v/>
      </c>
      <c r="AD1417" s="534" t="str">
        <f>二年级标准分</f>
        <v/>
      </c>
      <c r="AE1417" s="534" t="str">
        <f>二年级总分</f>
        <v/>
      </c>
      <c r="AF1417" s="517" t="str">
        <f>二年级等级</f>
        <v/>
      </c>
    </row>
    <row r="1418" spans="1:32">
      <c r="A1418" s="476">
        <v>221</v>
      </c>
      <c r="B1418" s="477">
        <v>16</v>
      </c>
      <c r="C1418" s="632"/>
      <c r="D1418" s="633"/>
      <c r="E1418" s="632"/>
      <c r="F1418" s="625"/>
      <c r="G1418" s="608"/>
      <c r="H1418" s="475"/>
      <c r="I1418" s="613"/>
      <c r="J1418" s="614"/>
      <c r="K1418" s="614"/>
      <c r="L1418" s="649"/>
      <c r="M1418" s="644"/>
      <c r="N1418" s="505" t="str">
        <f>二年级BMI</f>
        <v/>
      </c>
      <c r="O1418" s="499" t="str">
        <f>二年级BMI等级</f>
        <v/>
      </c>
      <c r="P1418" s="500" t="str">
        <f>二年级BMI得分</f>
        <v/>
      </c>
      <c r="Q1418" s="515" t="str">
        <f>二年级肺活量得分</f>
        <v/>
      </c>
      <c r="R1418" s="512" t="str">
        <f>二年级等级</f>
        <v/>
      </c>
      <c r="S1418" s="516" t="str">
        <f>二年级50米跑得分</f>
        <v/>
      </c>
      <c r="T1418" s="517" t="str">
        <f>二年级等级</f>
        <v/>
      </c>
      <c r="U1418" s="516" t="str">
        <f>二年级坐位体前屈得分</f>
        <v/>
      </c>
      <c r="V1418" s="517" t="str">
        <f>二年级等级</f>
        <v/>
      </c>
      <c r="W1418" s="516" t="str">
        <f>二年级一分钟跳绳得分</f>
        <v/>
      </c>
      <c r="X1418" s="517" t="str">
        <f>二年级等级</f>
        <v/>
      </c>
      <c r="Y1418" s="515"/>
      <c r="Z1418" s="518"/>
      <c r="AA1418" s="533"/>
      <c r="AB1418" s="515"/>
      <c r="AC1418" s="533" t="str">
        <f>二年级跳绳附加分</f>
        <v/>
      </c>
      <c r="AD1418" s="534" t="str">
        <f>二年级标准分</f>
        <v/>
      </c>
      <c r="AE1418" s="534" t="str">
        <f>二年级总分</f>
        <v/>
      </c>
      <c r="AF1418" s="517" t="str">
        <f>二年级等级</f>
        <v/>
      </c>
    </row>
    <row r="1419" spans="1:32">
      <c r="A1419" s="476">
        <v>221</v>
      </c>
      <c r="B1419" s="477">
        <v>17</v>
      </c>
      <c r="C1419" s="632"/>
      <c r="D1419" s="633"/>
      <c r="E1419" s="632"/>
      <c r="F1419" s="625"/>
      <c r="G1419" s="608"/>
      <c r="H1419" s="475"/>
      <c r="I1419" s="613"/>
      <c r="J1419" s="614"/>
      <c r="K1419" s="614"/>
      <c r="L1419" s="649"/>
      <c r="M1419" s="644"/>
      <c r="N1419" s="505" t="str">
        <f>二年级BMI</f>
        <v/>
      </c>
      <c r="O1419" s="499" t="str">
        <f>二年级BMI等级</f>
        <v/>
      </c>
      <c r="P1419" s="500" t="str">
        <f>二年级BMI得分</f>
        <v/>
      </c>
      <c r="Q1419" s="515" t="str">
        <f>二年级肺活量得分</f>
        <v/>
      </c>
      <c r="R1419" s="512" t="str">
        <f>二年级等级</f>
        <v/>
      </c>
      <c r="S1419" s="516" t="str">
        <f>二年级50米跑得分</f>
        <v/>
      </c>
      <c r="T1419" s="517" t="str">
        <f>二年级等级</f>
        <v/>
      </c>
      <c r="U1419" s="516" t="str">
        <f>二年级坐位体前屈得分</f>
        <v/>
      </c>
      <c r="V1419" s="517" t="str">
        <f>二年级等级</f>
        <v/>
      </c>
      <c r="W1419" s="516" t="str">
        <f>二年级一分钟跳绳得分</f>
        <v/>
      </c>
      <c r="X1419" s="517" t="str">
        <f>二年级等级</f>
        <v/>
      </c>
      <c r="Y1419" s="515"/>
      <c r="Z1419" s="518"/>
      <c r="AA1419" s="533"/>
      <c r="AB1419" s="515"/>
      <c r="AC1419" s="533" t="str">
        <f>二年级跳绳附加分</f>
        <v/>
      </c>
      <c r="AD1419" s="534" t="str">
        <f>二年级标准分</f>
        <v/>
      </c>
      <c r="AE1419" s="534" t="str">
        <f>二年级总分</f>
        <v/>
      </c>
      <c r="AF1419" s="517" t="str">
        <f>二年级等级</f>
        <v/>
      </c>
    </row>
    <row r="1420" spans="1:32">
      <c r="A1420" s="476">
        <v>221</v>
      </c>
      <c r="B1420" s="477">
        <v>18</v>
      </c>
      <c r="C1420" s="632"/>
      <c r="D1420" s="633"/>
      <c r="E1420" s="632"/>
      <c r="F1420" s="625"/>
      <c r="G1420" s="608"/>
      <c r="H1420" s="475"/>
      <c r="I1420" s="613"/>
      <c r="J1420" s="614"/>
      <c r="K1420" s="614"/>
      <c r="L1420" s="649"/>
      <c r="M1420" s="644"/>
      <c r="N1420" s="505" t="str">
        <f>二年级BMI</f>
        <v/>
      </c>
      <c r="O1420" s="499" t="str">
        <f>二年级BMI等级</f>
        <v/>
      </c>
      <c r="P1420" s="500" t="str">
        <f>二年级BMI得分</f>
        <v/>
      </c>
      <c r="Q1420" s="515" t="str">
        <f>二年级肺活量得分</f>
        <v/>
      </c>
      <c r="R1420" s="512" t="str">
        <f>二年级等级</f>
        <v/>
      </c>
      <c r="S1420" s="516" t="str">
        <f>二年级50米跑得分</f>
        <v/>
      </c>
      <c r="T1420" s="517" t="str">
        <f>二年级等级</f>
        <v/>
      </c>
      <c r="U1420" s="516" t="str">
        <f>二年级坐位体前屈得分</f>
        <v/>
      </c>
      <c r="V1420" s="517" t="str">
        <f>二年级等级</f>
        <v/>
      </c>
      <c r="W1420" s="516" t="str">
        <f>二年级一分钟跳绳得分</f>
        <v/>
      </c>
      <c r="X1420" s="517" t="str">
        <f>二年级等级</f>
        <v/>
      </c>
      <c r="Y1420" s="515"/>
      <c r="Z1420" s="518"/>
      <c r="AA1420" s="533"/>
      <c r="AB1420" s="515"/>
      <c r="AC1420" s="533" t="str">
        <f>二年级跳绳附加分</f>
        <v/>
      </c>
      <c r="AD1420" s="534" t="str">
        <f>二年级标准分</f>
        <v/>
      </c>
      <c r="AE1420" s="534" t="str">
        <f>二年级总分</f>
        <v/>
      </c>
      <c r="AF1420" s="517" t="str">
        <f>二年级等级</f>
        <v/>
      </c>
    </row>
    <row r="1421" spans="1:32">
      <c r="A1421" s="476">
        <v>221</v>
      </c>
      <c r="B1421" s="477">
        <v>19</v>
      </c>
      <c r="C1421" s="632"/>
      <c r="D1421" s="633"/>
      <c r="E1421" s="632"/>
      <c r="F1421" s="625"/>
      <c r="G1421" s="608"/>
      <c r="H1421" s="475"/>
      <c r="I1421" s="613"/>
      <c r="J1421" s="614"/>
      <c r="K1421" s="614"/>
      <c r="L1421" s="649"/>
      <c r="M1421" s="644"/>
      <c r="N1421" s="505" t="str">
        <f>二年级BMI</f>
        <v/>
      </c>
      <c r="O1421" s="499" t="str">
        <f>二年级BMI等级</f>
        <v/>
      </c>
      <c r="P1421" s="500" t="str">
        <f>二年级BMI得分</f>
        <v/>
      </c>
      <c r="Q1421" s="515" t="str">
        <f>二年级肺活量得分</f>
        <v/>
      </c>
      <c r="R1421" s="512" t="str">
        <f>二年级等级</f>
        <v/>
      </c>
      <c r="S1421" s="516" t="str">
        <f>二年级50米跑得分</f>
        <v/>
      </c>
      <c r="T1421" s="517" t="str">
        <f>二年级等级</f>
        <v/>
      </c>
      <c r="U1421" s="516" t="str">
        <f>二年级坐位体前屈得分</f>
        <v/>
      </c>
      <c r="V1421" s="517" t="str">
        <f>二年级等级</f>
        <v/>
      </c>
      <c r="W1421" s="516" t="str">
        <f>二年级一分钟跳绳得分</f>
        <v/>
      </c>
      <c r="X1421" s="517" t="str">
        <f>二年级等级</f>
        <v/>
      </c>
      <c r="Y1421" s="515"/>
      <c r="Z1421" s="518"/>
      <c r="AA1421" s="533"/>
      <c r="AB1421" s="515"/>
      <c r="AC1421" s="533" t="str">
        <f>二年级跳绳附加分</f>
        <v/>
      </c>
      <c r="AD1421" s="534" t="str">
        <f>二年级标准分</f>
        <v/>
      </c>
      <c r="AE1421" s="534" t="str">
        <f>二年级总分</f>
        <v/>
      </c>
      <c r="AF1421" s="517" t="str">
        <f>二年级等级</f>
        <v/>
      </c>
    </row>
    <row r="1422" spans="1:32">
      <c r="A1422" s="476">
        <v>221</v>
      </c>
      <c r="B1422" s="477">
        <v>20</v>
      </c>
      <c r="C1422" s="632"/>
      <c r="D1422" s="633"/>
      <c r="E1422" s="632"/>
      <c r="F1422" s="625"/>
      <c r="G1422" s="608"/>
      <c r="H1422" s="475"/>
      <c r="I1422" s="613"/>
      <c r="J1422" s="614"/>
      <c r="K1422" s="614"/>
      <c r="L1422" s="649"/>
      <c r="M1422" s="644"/>
      <c r="N1422" s="505" t="str">
        <f>二年级BMI</f>
        <v/>
      </c>
      <c r="O1422" s="499" t="str">
        <f>二年级BMI等级</f>
        <v/>
      </c>
      <c r="P1422" s="500" t="str">
        <f>二年级BMI得分</f>
        <v/>
      </c>
      <c r="Q1422" s="515" t="str">
        <f>二年级肺活量得分</f>
        <v/>
      </c>
      <c r="R1422" s="512" t="str">
        <f>二年级等级</f>
        <v/>
      </c>
      <c r="S1422" s="516" t="str">
        <f>二年级50米跑得分</f>
        <v/>
      </c>
      <c r="T1422" s="517" t="str">
        <f>二年级等级</f>
        <v/>
      </c>
      <c r="U1422" s="516" t="str">
        <f>二年级坐位体前屈得分</f>
        <v/>
      </c>
      <c r="V1422" s="517" t="str">
        <f>二年级等级</f>
        <v/>
      </c>
      <c r="W1422" s="516" t="str">
        <f>二年级一分钟跳绳得分</f>
        <v/>
      </c>
      <c r="X1422" s="517" t="str">
        <f>二年级等级</f>
        <v/>
      </c>
      <c r="Y1422" s="515"/>
      <c r="Z1422" s="518"/>
      <c r="AA1422" s="533"/>
      <c r="AB1422" s="515"/>
      <c r="AC1422" s="533" t="str">
        <f>二年级跳绳附加分</f>
        <v/>
      </c>
      <c r="AD1422" s="534" t="str">
        <f>二年级标准分</f>
        <v/>
      </c>
      <c r="AE1422" s="534" t="str">
        <f>二年级总分</f>
        <v/>
      </c>
      <c r="AF1422" s="517" t="str">
        <f>二年级等级</f>
        <v/>
      </c>
    </row>
    <row r="1423" spans="1:32">
      <c r="A1423" s="476">
        <v>221</v>
      </c>
      <c r="B1423" s="477">
        <v>21</v>
      </c>
      <c r="C1423" s="632"/>
      <c r="D1423" s="633"/>
      <c r="E1423" s="632"/>
      <c r="F1423" s="625"/>
      <c r="G1423" s="608"/>
      <c r="H1423" s="475"/>
      <c r="I1423" s="613"/>
      <c r="J1423" s="614"/>
      <c r="K1423" s="614"/>
      <c r="L1423" s="649"/>
      <c r="M1423" s="644"/>
      <c r="N1423" s="505" t="str">
        <f>二年级BMI</f>
        <v/>
      </c>
      <c r="O1423" s="499" t="str">
        <f>二年级BMI等级</f>
        <v/>
      </c>
      <c r="P1423" s="500" t="str">
        <f>二年级BMI得分</f>
        <v/>
      </c>
      <c r="Q1423" s="515" t="str">
        <f>二年级肺活量得分</f>
        <v/>
      </c>
      <c r="R1423" s="512" t="str">
        <f>二年级等级</f>
        <v/>
      </c>
      <c r="S1423" s="516" t="str">
        <f>二年级50米跑得分</f>
        <v/>
      </c>
      <c r="T1423" s="517" t="str">
        <f>二年级等级</f>
        <v/>
      </c>
      <c r="U1423" s="516" t="str">
        <f>二年级坐位体前屈得分</f>
        <v/>
      </c>
      <c r="V1423" s="517" t="str">
        <f>二年级等级</f>
        <v/>
      </c>
      <c r="W1423" s="516" t="str">
        <f>二年级一分钟跳绳得分</f>
        <v/>
      </c>
      <c r="X1423" s="517" t="str">
        <f>二年级等级</f>
        <v/>
      </c>
      <c r="Y1423" s="515"/>
      <c r="Z1423" s="518"/>
      <c r="AA1423" s="533"/>
      <c r="AB1423" s="515"/>
      <c r="AC1423" s="533" t="str">
        <f>二年级跳绳附加分</f>
        <v/>
      </c>
      <c r="AD1423" s="534" t="str">
        <f>二年级标准分</f>
        <v/>
      </c>
      <c r="AE1423" s="534" t="str">
        <f>二年级总分</f>
        <v/>
      </c>
      <c r="AF1423" s="517" t="str">
        <f>二年级等级</f>
        <v/>
      </c>
    </row>
    <row r="1424" spans="1:32">
      <c r="A1424" s="476">
        <v>221</v>
      </c>
      <c r="B1424" s="477">
        <v>22</v>
      </c>
      <c r="C1424" s="632"/>
      <c r="D1424" s="633"/>
      <c r="E1424" s="632"/>
      <c r="F1424" s="625"/>
      <c r="G1424" s="608"/>
      <c r="H1424" s="475"/>
      <c r="I1424" s="613"/>
      <c r="J1424" s="614"/>
      <c r="K1424" s="614"/>
      <c r="L1424" s="649"/>
      <c r="M1424" s="644"/>
      <c r="N1424" s="505" t="str">
        <f>二年级BMI</f>
        <v/>
      </c>
      <c r="O1424" s="499" t="str">
        <f>二年级BMI等级</f>
        <v/>
      </c>
      <c r="P1424" s="500" t="str">
        <f>二年级BMI得分</f>
        <v/>
      </c>
      <c r="Q1424" s="515" t="str">
        <f>二年级肺活量得分</f>
        <v/>
      </c>
      <c r="R1424" s="512" t="str">
        <f>二年级等级</f>
        <v/>
      </c>
      <c r="S1424" s="516" t="str">
        <f>二年级50米跑得分</f>
        <v/>
      </c>
      <c r="T1424" s="517" t="str">
        <f>二年级等级</f>
        <v/>
      </c>
      <c r="U1424" s="516" t="str">
        <f>二年级坐位体前屈得分</f>
        <v/>
      </c>
      <c r="V1424" s="517" t="str">
        <f>二年级等级</f>
        <v/>
      </c>
      <c r="W1424" s="516" t="str">
        <f>二年级一分钟跳绳得分</f>
        <v/>
      </c>
      <c r="X1424" s="517" t="str">
        <f>二年级等级</f>
        <v/>
      </c>
      <c r="Y1424" s="515"/>
      <c r="Z1424" s="518"/>
      <c r="AA1424" s="533"/>
      <c r="AB1424" s="515"/>
      <c r="AC1424" s="533" t="str">
        <f>二年级跳绳附加分</f>
        <v/>
      </c>
      <c r="AD1424" s="534" t="str">
        <f>二年级标准分</f>
        <v/>
      </c>
      <c r="AE1424" s="534" t="str">
        <f>二年级总分</f>
        <v/>
      </c>
      <c r="AF1424" s="517" t="str">
        <f>二年级等级</f>
        <v/>
      </c>
    </row>
    <row r="1425" spans="1:32">
      <c r="A1425" s="476">
        <v>221</v>
      </c>
      <c r="B1425" s="477">
        <v>23</v>
      </c>
      <c r="C1425" s="632"/>
      <c r="D1425" s="633"/>
      <c r="E1425" s="632"/>
      <c r="F1425" s="625"/>
      <c r="G1425" s="608"/>
      <c r="H1425" s="475"/>
      <c r="I1425" s="613"/>
      <c r="J1425" s="614"/>
      <c r="K1425" s="614"/>
      <c r="L1425" s="649"/>
      <c r="M1425" s="644"/>
      <c r="N1425" s="505" t="str">
        <f>二年级BMI</f>
        <v/>
      </c>
      <c r="O1425" s="499" t="str">
        <f>二年级BMI等级</f>
        <v/>
      </c>
      <c r="P1425" s="500" t="str">
        <f>二年级BMI得分</f>
        <v/>
      </c>
      <c r="Q1425" s="515" t="str">
        <f>二年级肺活量得分</f>
        <v/>
      </c>
      <c r="R1425" s="512" t="str">
        <f>二年级等级</f>
        <v/>
      </c>
      <c r="S1425" s="516" t="str">
        <f>二年级50米跑得分</f>
        <v/>
      </c>
      <c r="T1425" s="517" t="str">
        <f>二年级等级</f>
        <v/>
      </c>
      <c r="U1425" s="516" t="str">
        <f>二年级坐位体前屈得分</f>
        <v/>
      </c>
      <c r="V1425" s="517" t="str">
        <f>二年级等级</f>
        <v/>
      </c>
      <c r="W1425" s="516" t="str">
        <f>二年级一分钟跳绳得分</f>
        <v/>
      </c>
      <c r="X1425" s="517" t="str">
        <f>二年级等级</f>
        <v/>
      </c>
      <c r="Y1425" s="515"/>
      <c r="Z1425" s="518"/>
      <c r="AA1425" s="533"/>
      <c r="AB1425" s="515"/>
      <c r="AC1425" s="533" t="str">
        <f>二年级跳绳附加分</f>
        <v/>
      </c>
      <c r="AD1425" s="534" t="str">
        <f>二年级标准分</f>
        <v/>
      </c>
      <c r="AE1425" s="534" t="str">
        <f>二年级总分</f>
        <v/>
      </c>
      <c r="AF1425" s="517" t="str">
        <f>二年级等级</f>
        <v/>
      </c>
    </row>
    <row r="1426" spans="1:32">
      <c r="A1426" s="476">
        <v>221</v>
      </c>
      <c r="B1426" s="477">
        <v>24</v>
      </c>
      <c r="C1426" s="632"/>
      <c r="D1426" s="633"/>
      <c r="E1426" s="632"/>
      <c r="F1426" s="625"/>
      <c r="G1426" s="608"/>
      <c r="H1426" s="475"/>
      <c r="I1426" s="613"/>
      <c r="J1426" s="614"/>
      <c r="K1426" s="614"/>
      <c r="L1426" s="649"/>
      <c r="M1426" s="644"/>
      <c r="N1426" s="505" t="str">
        <f>二年级BMI</f>
        <v/>
      </c>
      <c r="O1426" s="499" t="str">
        <f>二年级BMI等级</f>
        <v/>
      </c>
      <c r="P1426" s="500" t="str">
        <f>二年级BMI得分</f>
        <v/>
      </c>
      <c r="Q1426" s="515" t="str">
        <f>二年级肺活量得分</f>
        <v/>
      </c>
      <c r="R1426" s="512" t="str">
        <f>二年级等级</f>
        <v/>
      </c>
      <c r="S1426" s="516" t="str">
        <f>二年级50米跑得分</f>
        <v/>
      </c>
      <c r="T1426" s="517" t="str">
        <f>二年级等级</f>
        <v/>
      </c>
      <c r="U1426" s="516" t="str">
        <f>二年级坐位体前屈得分</f>
        <v/>
      </c>
      <c r="V1426" s="517" t="str">
        <f>二年级等级</f>
        <v/>
      </c>
      <c r="W1426" s="516" t="str">
        <f>二年级一分钟跳绳得分</f>
        <v/>
      </c>
      <c r="X1426" s="517" t="str">
        <f>二年级等级</f>
        <v/>
      </c>
      <c r="Y1426" s="515"/>
      <c r="Z1426" s="518"/>
      <c r="AA1426" s="533"/>
      <c r="AB1426" s="515"/>
      <c r="AC1426" s="533" t="str">
        <f>二年级跳绳附加分</f>
        <v/>
      </c>
      <c r="AD1426" s="534" t="str">
        <f>二年级标准分</f>
        <v/>
      </c>
      <c r="AE1426" s="534" t="str">
        <f>二年级总分</f>
        <v/>
      </c>
      <c r="AF1426" s="517" t="str">
        <f>二年级等级</f>
        <v/>
      </c>
    </row>
    <row r="1427" spans="1:32">
      <c r="A1427" s="476">
        <v>221</v>
      </c>
      <c r="B1427" s="477">
        <v>25</v>
      </c>
      <c r="C1427" s="632"/>
      <c r="D1427" s="633"/>
      <c r="E1427" s="632"/>
      <c r="F1427" s="625"/>
      <c r="G1427" s="608"/>
      <c r="H1427" s="475"/>
      <c r="I1427" s="613"/>
      <c r="J1427" s="614"/>
      <c r="K1427" s="614"/>
      <c r="L1427" s="649"/>
      <c r="M1427" s="644"/>
      <c r="N1427" s="505" t="str">
        <f>二年级BMI</f>
        <v/>
      </c>
      <c r="O1427" s="499" t="str">
        <f>二年级BMI等级</f>
        <v/>
      </c>
      <c r="P1427" s="500" t="str">
        <f>二年级BMI得分</f>
        <v/>
      </c>
      <c r="Q1427" s="515" t="str">
        <f>二年级肺活量得分</f>
        <v/>
      </c>
      <c r="R1427" s="512" t="str">
        <f>二年级等级</f>
        <v/>
      </c>
      <c r="S1427" s="516" t="str">
        <f>二年级50米跑得分</f>
        <v/>
      </c>
      <c r="T1427" s="517" t="str">
        <f>二年级等级</f>
        <v/>
      </c>
      <c r="U1427" s="516" t="str">
        <f>二年级坐位体前屈得分</f>
        <v/>
      </c>
      <c r="V1427" s="517" t="str">
        <f>二年级等级</f>
        <v/>
      </c>
      <c r="W1427" s="516" t="str">
        <f>二年级一分钟跳绳得分</f>
        <v/>
      </c>
      <c r="X1427" s="517" t="str">
        <f>二年级等级</f>
        <v/>
      </c>
      <c r="Y1427" s="515"/>
      <c r="Z1427" s="518"/>
      <c r="AA1427" s="533"/>
      <c r="AB1427" s="515"/>
      <c r="AC1427" s="533" t="str">
        <f>二年级跳绳附加分</f>
        <v/>
      </c>
      <c r="AD1427" s="534" t="str">
        <f>二年级标准分</f>
        <v/>
      </c>
      <c r="AE1427" s="534" t="str">
        <f>二年级总分</f>
        <v/>
      </c>
      <c r="AF1427" s="517" t="str">
        <f>二年级等级</f>
        <v/>
      </c>
    </row>
    <row r="1428" spans="1:32">
      <c r="A1428" s="476">
        <v>221</v>
      </c>
      <c r="B1428" s="477">
        <v>26</v>
      </c>
      <c r="C1428" s="632"/>
      <c r="D1428" s="633"/>
      <c r="E1428" s="632"/>
      <c r="F1428" s="625"/>
      <c r="G1428" s="608"/>
      <c r="H1428" s="475"/>
      <c r="I1428" s="613"/>
      <c r="J1428" s="614"/>
      <c r="K1428" s="614"/>
      <c r="L1428" s="649"/>
      <c r="M1428" s="644"/>
      <c r="N1428" s="505" t="str">
        <f>二年级BMI</f>
        <v/>
      </c>
      <c r="O1428" s="499" t="str">
        <f>二年级BMI等级</f>
        <v/>
      </c>
      <c r="P1428" s="500" t="str">
        <f>二年级BMI得分</f>
        <v/>
      </c>
      <c r="Q1428" s="515" t="str">
        <f>二年级肺活量得分</f>
        <v/>
      </c>
      <c r="R1428" s="512" t="str">
        <f>二年级等级</f>
        <v/>
      </c>
      <c r="S1428" s="516" t="str">
        <f>二年级50米跑得分</f>
        <v/>
      </c>
      <c r="T1428" s="517" t="str">
        <f>二年级等级</f>
        <v/>
      </c>
      <c r="U1428" s="516" t="str">
        <f>二年级坐位体前屈得分</f>
        <v/>
      </c>
      <c r="V1428" s="517" t="str">
        <f>二年级等级</f>
        <v/>
      </c>
      <c r="W1428" s="516" t="str">
        <f>二年级一分钟跳绳得分</f>
        <v/>
      </c>
      <c r="X1428" s="517" t="str">
        <f>二年级等级</f>
        <v/>
      </c>
      <c r="Y1428" s="515"/>
      <c r="Z1428" s="518"/>
      <c r="AA1428" s="533"/>
      <c r="AB1428" s="515"/>
      <c r="AC1428" s="533" t="str">
        <f>二年级跳绳附加分</f>
        <v/>
      </c>
      <c r="AD1428" s="534" t="str">
        <f>二年级标准分</f>
        <v/>
      </c>
      <c r="AE1428" s="534" t="str">
        <f>二年级总分</f>
        <v/>
      </c>
      <c r="AF1428" s="517" t="str">
        <f>二年级等级</f>
        <v/>
      </c>
    </row>
    <row r="1429" spans="1:32">
      <c r="A1429" s="476">
        <v>221</v>
      </c>
      <c r="B1429" s="477">
        <v>27</v>
      </c>
      <c r="C1429" s="632"/>
      <c r="D1429" s="633"/>
      <c r="E1429" s="632"/>
      <c r="F1429" s="625"/>
      <c r="G1429" s="608"/>
      <c r="H1429" s="475"/>
      <c r="I1429" s="613"/>
      <c r="J1429" s="614"/>
      <c r="K1429" s="614"/>
      <c r="L1429" s="649"/>
      <c r="M1429" s="644"/>
      <c r="N1429" s="505" t="str">
        <f>二年级BMI</f>
        <v/>
      </c>
      <c r="O1429" s="499" t="str">
        <f>二年级BMI等级</f>
        <v/>
      </c>
      <c r="P1429" s="500" t="str">
        <f>二年级BMI得分</f>
        <v/>
      </c>
      <c r="Q1429" s="515" t="str">
        <f>二年级肺活量得分</f>
        <v/>
      </c>
      <c r="R1429" s="512" t="str">
        <f>二年级等级</f>
        <v/>
      </c>
      <c r="S1429" s="516" t="str">
        <f>二年级50米跑得分</f>
        <v/>
      </c>
      <c r="T1429" s="517" t="str">
        <f>二年级等级</f>
        <v/>
      </c>
      <c r="U1429" s="516" t="str">
        <f>二年级坐位体前屈得分</f>
        <v/>
      </c>
      <c r="V1429" s="517" t="str">
        <f>二年级等级</f>
        <v/>
      </c>
      <c r="W1429" s="516" t="str">
        <f>二年级一分钟跳绳得分</f>
        <v/>
      </c>
      <c r="X1429" s="517" t="str">
        <f>二年级等级</f>
        <v/>
      </c>
      <c r="Y1429" s="515"/>
      <c r="Z1429" s="518"/>
      <c r="AA1429" s="533"/>
      <c r="AB1429" s="515"/>
      <c r="AC1429" s="533" t="str">
        <f>二年级跳绳附加分</f>
        <v/>
      </c>
      <c r="AD1429" s="534" t="str">
        <f>二年级标准分</f>
        <v/>
      </c>
      <c r="AE1429" s="534" t="str">
        <f>二年级总分</f>
        <v/>
      </c>
      <c r="AF1429" s="517" t="str">
        <f>二年级等级</f>
        <v/>
      </c>
    </row>
    <row r="1430" spans="1:32">
      <c r="A1430" s="476">
        <v>221</v>
      </c>
      <c r="B1430" s="477">
        <v>28</v>
      </c>
      <c r="C1430" s="632"/>
      <c r="D1430" s="633"/>
      <c r="E1430" s="632"/>
      <c r="F1430" s="625"/>
      <c r="G1430" s="608"/>
      <c r="H1430" s="475"/>
      <c r="I1430" s="613"/>
      <c r="J1430" s="614"/>
      <c r="K1430" s="614"/>
      <c r="L1430" s="649"/>
      <c r="M1430" s="644"/>
      <c r="N1430" s="505" t="str">
        <f>二年级BMI</f>
        <v/>
      </c>
      <c r="O1430" s="499" t="str">
        <f>二年级BMI等级</f>
        <v/>
      </c>
      <c r="P1430" s="500" t="str">
        <f>二年级BMI得分</f>
        <v/>
      </c>
      <c r="Q1430" s="515" t="str">
        <f>二年级肺活量得分</f>
        <v/>
      </c>
      <c r="R1430" s="512" t="str">
        <f>二年级等级</f>
        <v/>
      </c>
      <c r="S1430" s="516" t="str">
        <f>二年级50米跑得分</f>
        <v/>
      </c>
      <c r="T1430" s="517" t="str">
        <f>二年级等级</f>
        <v/>
      </c>
      <c r="U1430" s="516" t="str">
        <f>二年级坐位体前屈得分</f>
        <v/>
      </c>
      <c r="V1430" s="517" t="str">
        <f>二年级等级</f>
        <v/>
      </c>
      <c r="W1430" s="516" t="str">
        <f>二年级一分钟跳绳得分</f>
        <v/>
      </c>
      <c r="X1430" s="517" t="str">
        <f>二年级等级</f>
        <v/>
      </c>
      <c r="Y1430" s="515"/>
      <c r="Z1430" s="518"/>
      <c r="AA1430" s="533"/>
      <c r="AB1430" s="515"/>
      <c r="AC1430" s="533" t="str">
        <f>二年级跳绳附加分</f>
        <v/>
      </c>
      <c r="AD1430" s="534" t="str">
        <f>二年级标准分</f>
        <v/>
      </c>
      <c r="AE1430" s="534" t="str">
        <f>二年级总分</f>
        <v/>
      </c>
      <c r="AF1430" s="517" t="str">
        <f>二年级等级</f>
        <v/>
      </c>
    </row>
    <row r="1431" spans="1:32">
      <c r="A1431" s="476">
        <v>221</v>
      </c>
      <c r="B1431" s="477">
        <v>29</v>
      </c>
      <c r="C1431" s="632"/>
      <c r="D1431" s="633"/>
      <c r="E1431" s="632"/>
      <c r="F1431" s="625"/>
      <c r="G1431" s="608"/>
      <c r="H1431" s="475"/>
      <c r="I1431" s="613"/>
      <c r="J1431" s="614"/>
      <c r="K1431" s="614"/>
      <c r="L1431" s="649"/>
      <c r="M1431" s="644"/>
      <c r="N1431" s="505" t="str">
        <f>二年级BMI</f>
        <v/>
      </c>
      <c r="O1431" s="499" t="str">
        <f>二年级BMI等级</f>
        <v/>
      </c>
      <c r="P1431" s="500" t="str">
        <f>二年级BMI得分</f>
        <v/>
      </c>
      <c r="Q1431" s="515" t="str">
        <f>二年级肺活量得分</f>
        <v/>
      </c>
      <c r="R1431" s="512" t="str">
        <f>二年级等级</f>
        <v/>
      </c>
      <c r="S1431" s="516" t="str">
        <f>二年级50米跑得分</f>
        <v/>
      </c>
      <c r="T1431" s="517" t="str">
        <f>二年级等级</f>
        <v/>
      </c>
      <c r="U1431" s="516" t="str">
        <f>二年级坐位体前屈得分</f>
        <v/>
      </c>
      <c r="V1431" s="517" t="str">
        <f>二年级等级</f>
        <v/>
      </c>
      <c r="W1431" s="516" t="str">
        <f>二年级一分钟跳绳得分</f>
        <v/>
      </c>
      <c r="X1431" s="517" t="str">
        <f>二年级等级</f>
        <v/>
      </c>
      <c r="Y1431" s="515"/>
      <c r="Z1431" s="518"/>
      <c r="AA1431" s="533"/>
      <c r="AB1431" s="515"/>
      <c r="AC1431" s="533" t="str">
        <f>二年级跳绳附加分</f>
        <v/>
      </c>
      <c r="AD1431" s="534" t="str">
        <f>二年级标准分</f>
        <v/>
      </c>
      <c r="AE1431" s="534" t="str">
        <f>二年级总分</f>
        <v/>
      </c>
      <c r="AF1431" s="517" t="str">
        <f>二年级等级</f>
        <v/>
      </c>
    </row>
    <row r="1432" spans="1:32">
      <c r="A1432" s="476">
        <v>221</v>
      </c>
      <c r="B1432" s="477">
        <v>30</v>
      </c>
      <c r="C1432" s="632"/>
      <c r="D1432" s="633"/>
      <c r="E1432" s="632"/>
      <c r="F1432" s="625"/>
      <c r="G1432" s="608"/>
      <c r="H1432" s="475"/>
      <c r="I1432" s="613"/>
      <c r="J1432" s="614"/>
      <c r="K1432" s="614"/>
      <c r="L1432" s="649"/>
      <c r="M1432" s="644"/>
      <c r="N1432" s="505" t="str">
        <f>二年级BMI</f>
        <v/>
      </c>
      <c r="O1432" s="499" t="str">
        <f>二年级BMI等级</f>
        <v/>
      </c>
      <c r="P1432" s="500" t="str">
        <f>二年级BMI得分</f>
        <v/>
      </c>
      <c r="Q1432" s="515" t="str">
        <f>二年级肺活量得分</f>
        <v/>
      </c>
      <c r="R1432" s="512" t="str">
        <f>二年级等级</f>
        <v/>
      </c>
      <c r="S1432" s="516" t="str">
        <f>二年级50米跑得分</f>
        <v/>
      </c>
      <c r="T1432" s="517" t="str">
        <f>二年级等级</f>
        <v/>
      </c>
      <c r="U1432" s="516" t="str">
        <f>二年级坐位体前屈得分</f>
        <v/>
      </c>
      <c r="V1432" s="517" t="str">
        <f>二年级等级</f>
        <v/>
      </c>
      <c r="W1432" s="516" t="str">
        <f>二年级一分钟跳绳得分</f>
        <v/>
      </c>
      <c r="X1432" s="517" t="str">
        <f>二年级等级</f>
        <v/>
      </c>
      <c r="Y1432" s="515"/>
      <c r="Z1432" s="518"/>
      <c r="AA1432" s="533"/>
      <c r="AB1432" s="515"/>
      <c r="AC1432" s="533" t="str">
        <f>二年级跳绳附加分</f>
        <v/>
      </c>
      <c r="AD1432" s="534" t="str">
        <f>二年级标准分</f>
        <v/>
      </c>
      <c r="AE1432" s="534" t="str">
        <f>二年级总分</f>
        <v/>
      </c>
      <c r="AF1432" s="517" t="str">
        <f>二年级等级</f>
        <v/>
      </c>
    </row>
    <row r="1433" spans="1:32">
      <c r="A1433" s="476">
        <v>221</v>
      </c>
      <c r="B1433" s="477">
        <v>31</v>
      </c>
      <c r="C1433" s="632"/>
      <c r="D1433" s="633"/>
      <c r="E1433" s="632"/>
      <c r="F1433" s="625"/>
      <c r="G1433" s="608"/>
      <c r="H1433" s="475"/>
      <c r="I1433" s="613"/>
      <c r="J1433" s="614"/>
      <c r="K1433" s="614"/>
      <c r="L1433" s="649"/>
      <c r="M1433" s="644"/>
      <c r="N1433" s="505" t="str">
        <f>二年级BMI</f>
        <v/>
      </c>
      <c r="O1433" s="499" t="str">
        <f>二年级BMI等级</f>
        <v/>
      </c>
      <c r="P1433" s="500" t="str">
        <f>二年级BMI得分</f>
        <v/>
      </c>
      <c r="Q1433" s="515" t="str">
        <f>二年级肺活量得分</f>
        <v/>
      </c>
      <c r="R1433" s="512" t="str">
        <f>二年级等级</f>
        <v/>
      </c>
      <c r="S1433" s="516" t="str">
        <f>二年级50米跑得分</f>
        <v/>
      </c>
      <c r="T1433" s="517" t="str">
        <f>二年级等级</f>
        <v/>
      </c>
      <c r="U1433" s="516" t="str">
        <f>二年级坐位体前屈得分</f>
        <v/>
      </c>
      <c r="V1433" s="517" t="str">
        <f>二年级等级</f>
        <v/>
      </c>
      <c r="W1433" s="516" t="str">
        <f>二年级一分钟跳绳得分</f>
        <v/>
      </c>
      <c r="X1433" s="517" t="str">
        <f>二年级等级</f>
        <v/>
      </c>
      <c r="Y1433" s="515"/>
      <c r="Z1433" s="518"/>
      <c r="AA1433" s="533"/>
      <c r="AB1433" s="515"/>
      <c r="AC1433" s="533" t="str">
        <f>二年级跳绳附加分</f>
        <v/>
      </c>
      <c r="AD1433" s="534" t="str">
        <f>二年级标准分</f>
        <v/>
      </c>
      <c r="AE1433" s="534" t="str">
        <f>二年级总分</f>
        <v/>
      </c>
      <c r="AF1433" s="517" t="str">
        <f>二年级等级</f>
        <v/>
      </c>
    </row>
    <row r="1434" spans="1:32">
      <c r="A1434" s="476">
        <v>221</v>
      </c>
      <c r="B1434" s="477">
        <v>32</v>
      </c>
      <c r="C1434" s="632"/>
      <c r="D1434" s="633"/>
      <c r="E1434" s="632"/>
      <c r="F1434" s="625"/>
      <c r="G1434" s="608"/>
      <c r="H1434" s="475"/>
      <c r="I1434" s="613"/>
      <c r="J1434" s="614"/>
      <c r="K1434" s="614"/>
      <c r="L1434" s="649"/>
      <c r="M1434" s="644"/>
      <c r="N1434" s="505" t="str">
        <f>二年级BMI</f>
        <v/>
      </c>
      <c r="O1434" s="499" t="str">
        <f>二年级BMI等级</f>
        <v/>
      </c>
      <c r="P1434" s="500" t="str">
        <f>二年级BMI得分</f>
        <v/>
      </c>
      <c r="Q1434" s="515" t="str">
        <f>二年级肺活量得分</f>
        <v/>
      </c>
      <c r="R1434" s="512" t="str">
        <f>二年级等级</f>
        <v/>
      </c>
      <c r="S1434" s="516" t="str">
        <f>二年级50米跑得分</f>
        <v/>
      </c>
      <c r="T1434" s="517" t="str">
        <f>二年级等级</f>
        <v/>
      </c>
      <c r="U1434" s="516" t="str">
        <f>二年级坐位体前屈得分</f>
        <v/>
      </c>
      <c r="V1434" s="517" t="str">
        <f>二年级等级</f>
        <v/>
      </c>
      <c r="W1434" s="516" t="str">
        <f>二年级一分钟跳绳得分</f>
        <v/>
      </c>
      <c r="X1434" s="517" t="str">
        <f>二年级等级</f>
        <v/>
      </c>
      <c r="Y1434" s="515"/>
      <c r="Z1434" s="518"/>
      <c r="AA1434" s="533"/>
      <c r="AB1434" s="515"/>
      <c r="AC1434" s="533" t="str">
        <f>二年级跳绳附加分</f>
        <v/>
      </c>
      <c r="AD1434" s="534" t="str">
        <f>二年级标准分</f>
        <v/>
      </c>
      <c r="AE1434" s="534" t="str">
        <f>二年级总分</f>
        <v/>
      </c>
      <c r="AF1434" s="517" t="str">
        <f>二年级等级</f>
        <v/>
      </c>
    </row>
    <row r="1435" spans="1:32">
      <c r="A1435" s="476">
        <v>221</v>
      </c>
      <c r="B1435" s="477">
        <v>33</v>
      </c>
      <c r="C1435" s="632"/>
      <c r="D1435" s="633"/>
      <c r="E1435" s="632"/>
      <c r="F1435" s="625"/>
      <c r="G1435" s="608"/>
      <c r="H1435" s="475"/>
      <c r="I1435" s="613"/>
      <c r="J1435" s="614"/>
      <c r="K1435" s="614"/>
      <c r="L1435" s="649"/>
      <c r="M1435" s="644"/>
      <c r="N1435" s="505" t="str">
        <f>二年级BMI</f>
        <v/>
      </c>
      <c r="O1435" s="499" t="str">
        <f>二年级BMI等级</f>
        <v/>
      </c>
      <c r="P1435" s="500" t="str">
        <f>二年级BMI得分</f>
        <v/>
      </c>
      <c r="Q1435" s="515" t="str">
        <f>二年级肺活量得分</f>
        <v/>
      </c>
      <c r="R1435" s="512" t="str">
        <f>二年级等级</f>
        <v/>
      </c>
      <c r="S1435" s="516" t="str">
        <f>二年级50米跑得分</f>
        <v/>
      </c>
      <c r="T1435" s="517" t="str">
        <f>二年级等级</f>
        <v/>
      </c>
      <c r="U1435" s="516" t="str">
        <f>二年级坐位体前屈得分</f>
        <v/>
      </c>
      <c r="V1435" s="517" t="str">
        <f>二年级等级</f>
        <v/>
      </c>
      <c r="W1435" s="516" t="str">
        <f>二年级一分钟跳绳得分</f>
        <v/>
      </c>
      <c r="X1435" s="517" t="str">
        <f>二年级等级</f>
        <v/>
      </c>
      <c r="Y1435" s="515"/>
      <c r="Z1435" s="518"/>
      <c r="AA1435" s="533"/>
      <c r="AB1435" s="515"/>
      <c r="AC1435" s="533" t="str">
        <f>二年级跳绳附加分</f>
        <v/>
      </c>
      <c r="AD1435" s="534" t="str">
        <f>二年级标准分</f>
        <v/>
      </c>
      <c r="AE1435" s="534" t="str">
        <f>二年级总分</f>
        <v/>
      </c>
      <c r="AF1435" s="517" t="str">
        <f>二年级等级</f>
        <v/>
      </c>
    </row>
    <row r="1436" spans="1:32">
      <c r="A1436" s="476">
        <v>221</v>
      </c>
      <c r="B1436" s="477">
        <v>34</v>
      </c>
      <c r="C1436" s="632"/>
      <c r="D1436" s="633"/>
      <c r="E1436" s="632"/>
      <c r="F1436" s="625"/>
      <c r="G1436" s="608"/>
      <c r="H1436" s="475"/>
      <c r="I1436" s="613"/>
      <c r="J1436" s="614"/>
      <c r="K1436" s="614"/>
      <c r="L1436" s="649"/>
      <c r="M1436" s="644"/>
      <c r="N1436" s="505" t="str">
        <f>二年级BMI</f>
        <v/>
      </c>
      <c r="O1436" s="499" t="str">
        <f>二年级BMI等级</f>
        <v/>
      </c>
      <c r="P1436" s="500" t="str">
        <f>二年级BMI得分</f>
        <v/>
      </c>
      <c r="Q1436" s="515" t="str">
        <f>二年级肺活量得分</f>
        <v/>
      </c>
      <c r="R1436" s="512" t="str">
        <f>二年级等级</f>
        <v/>
      </c>
      <c r="S1436" s="516" t="str">
        <f>二年级50米跑得分</f>
        <v/>
      </c>
      <c r="T1436" s="517" t="str">
        <f>二年级等级</f>
        <v/>
      </c>
      <c r="U1436" s="516" t="str">
        <f>二年级坐位体前屈得分</f>
        <v/>
      </c>
      <c r="V1436" s="517" t="str">
        <f>二年级等级</f>
        <v/>
      </c>
      <c r="W1436" s="516" t="str">
        <f>二年级一分钟跳绳得分</f>
        <v/>
      </c>
      <c r="X1436" s="517" t="str">
        <f>二年级等级</f>
        <v/>
      </c>
      <c r="Y1436" s="515"/>
      <c r="Z1436" s="518"/>
      <c r="AA1436" s="533"/>
      <c r="AB1436" s="515"/>
      <c r="AC1436" s="533" t="str">
        <f>二年级跳绳附加分</f>
        <v/>
      </c>
      <c r="AD1436" s="534" t="str">
        <f>二年级标准分</f>
        <v/>
      </c>
      <c r="AE1436" s="534" t="str">
        <f>二年级总分</f>
        <v/>
      </c>
      <c r="AF1436" s="517" t="str">
        <f>二年级等级</f>
        <v/>
      </c>
    </row>
    <row r="1437" spans="1:32">
      <c r="A1437" s="476">
        <v>221</v>
      </c>
      <c r="B1437" s="477">
        <v>35</v>
      </c>
      <c r="C1437" s="632"/>
      <c r="D1437" s="633"/>
      <c r="E1437" s="632"/>
      <c r="F1437" s="625"/>
      <c r="G1437" s="608"/>
      <c r="H1437" s="475"/>
      <c r="I1437" s="613"/>
      <c r="J1437" s="614"/>
      <c r="K1437" s="614"/>
      <c r="L1437" s="649"/>
      <c r="M1437" s="644"/>
      <c r="N1437" s="505" t="str">
        <f>二年级BMI</f>
        <v/>
      </c>
      <c r="O1437" s="499" t="str">
        <f>二年级BMI等级</f>
        <v/>
      </c>
      <c r="P1437" s="500" t="str">
        <f>二年级BMI得分</f>
        <v/>
      </c>
      <c r="Q1437" s="515" t="str">
        <f>二年级肺活量得分</f>
        <v/>
      </c>
      <c r="R1437" s="512" t="str">
        <f>二年级等级</f>
        <v/>
      </c>
      <c r="S1437" s="516" t="str">
        <f>二年级50米跑得分</f>
        <v/>
      </c>
      <c r="T1437" s="517" t="str">
        <f>二年级等级</f>
        <v/>
      </c>
      <c r="U1437" s="516" t="str">
        <f>二年级坐位体前屈得分</f>
        <v/>
      </c>
      <c r="V1437" s="517" t="str">
        <f>二年级等级</f>
        <v/>
      </c>
      <c r="W1437" s="516" t="str">
        <f>二年级一分钟跳绳得分</f>
        <v/>
      </c>
      <c r="X1437" s="517" t="str">
        <f>二年级等级</f>
        <v/>
      </c>
      <c r="Y1437" s="515"/>
      <c r="Z1437" s="518"/>
      <c r="AA1437" s="533"/>
      <c r="AB1437" s="515"/>
      <c r="AC1437" s="533" t="str">
        <f>二年级跳绳附加分</f>
        <v/>
      </c>
      <c r="AD1437" s="534" t="str">
        <f>二年级标准分</f>
        <v/>
      </c>
      <c r="AE1437" s="534" t="str">
        <f>二年级总分</f>
        <v/>
      </c>
      <c r="AF1437" s="517" t="str">
        <f>二年级等级</f>
        <v/>
      </c>
    </row>
    <row r="1438" spans="1:32">
      <c r="A1438" s="476">
        <v>221</v>
      </c>
      <c r="B1438" s="477">
        <v>36</v>
      </c>
      <c r="C1438" s="632"/>
      <c r="D1438" s="633"/>
      <c r="E1438" s="632"/>
      <c r="F1438" s="625"/>
      <c r="G1438" s="608"/>
      <c r="H1438" s="475"/>
      <c r="I1438" s="613"/>
      <c r="J1438" s="614"/>
      <c r="K1438" s="614"/>
      <c r="L1438" s="649"/>
      <c r="M1438" s="644"/>
      <c r="N1438" s="505" t="str">
        <f>二年级BMI</f>
        <v/>
      </c>
      <c r="O1438" s="499" t="str">
        <f>二年级BMI等级</f>
        <v/>
      </c>
      <c r="P1438" s="500" t="str">
        <f>二年级BMI得分</f>
        <v/>
      </c>
      <c r="Q1438" s="515" t="str">
        <f>二年级肺活量得分</f>
        <v/>
      </c>
      <c r="R1438" s="512" t="str">
        <f>二年级等级</f>
        <v/>
      </c>
      <c r="S1438" s="516" t="str">
        <f>二年级50米跑得分</f>
        <v/>
      </c>
      <c r="T1438" s="517" t="str">
        <f>二年级等级</f>
        <v/>
      </c>
      <c r="U1438" s="516" t="str">
        <f>二年级坐位体前屈得分</f>
        <v/>
      </c>
      <c r="V1438" s="517" t="str">
        <f>二年级等级</f>
        <v/>
      </c>
      <c r="W1438" s="516" t="str">
        <f>二年级一分钟跳绳得分</f>
        <v/>
      </c>
      <c r="X1438" s="517" t="str">
        <f>二年级等级</f>
        <v/>
      </c>
      <c r="Y1438" s="515"/>
      <c r="Z1438" s="518"/>
      <c r="AA1438" s="533"/>
      <c r="AB1438" s="515"/>
      <c r="AC1438" s="533" t="str">
        <f>二年级跳绳附加分</f>
        <v/>
      </c>
      <c r="AD1438" s="534" t="str">
        <f>二年级标准分</f>
        <v/>
      </c>
      <c r="AE1438" s="534" t="str">
        <f>二年级总分</f>
        <v/>
      </c>
      <c r="AF1438" s="517" t="str">
        <f>二年级等级</f>
        <v/>
      </c>
    </row>
    <row r="1439" spans="1:32">
      <c r="A1439" s="476">
        <v>221</v>
      </c>
      <c r="B1439" s="477">
        <v>37</v>
      </c>
      <c r="C1439" s="632"/>
      <c r="D1439" s="633"/>
      <c r="E1439" s="632"/>
      <c r="F1439" s="625"/>
      <c r="G1439" s="608"/>
      <c r="H1439" s="475"/>
      <c r="I1439" s="613"/>
      <c r="J1439" s="614"/>
      <c r="K1439" s="614"/>
      <c r="L1439" s="649"/>
      <c r="M1439" s="644"/>
      <c r="N1439" s="505" t="str">
        <f>二年级BMI</f>
        <v/>
      </c>
      <c r="O1439" s="499" t="str">
        <f>二年级BMI等级</f>
        <v/>
      </c>
      <c r="P1439" s="500" t="str">
        <f>二年级BMI得分</f>
        <v/>
      </c>
      <c r="Q1439" s="515" t="str">
        <f>二年级肺活量得分</f>
        <v/>
      </c>
      <c r="R1439" s="512" t="str">
        <f>二年级等级</f>
        <v/>
      </c>
      <c r="S1439" s="516" t="str">
        <f>二年级50米跑得分</f>
        <v/>
      </c>
      <c r="T1439" s="517" t="str">
        <f>二年级等级</f>
        <v/>
      </c>
      <c r="U1439" s="516" t="str">
        <f>二年级坐位体前屈得分</f>
        <v/>
      </c>
      <c r="V1439" s="517" t="str">
        <f>二年级等级</f>
        <v/>
      </c>
      <c r="W1439" s="516" t="str">
        <f>二年级一分钟跳绳得分</f>
        <v/>
      </c>
      <c r="X1439" s="517" t="str">
        <f>二年级等级</f>
        <v/>
      </c>
      <c r="Y1439" s="515"/>
      <c r="Z1439" s="518"/>
      <c r="AA1439" s="533"/>
      <c r="AB1439" s="515"/>
      <c r="AC1439" s="533" t="str">
        <f>二年级跳绳附加分</f>
        <v/>
      </c>
      <c r="AD1439" s="534" t="str">
        <f>二年级标准分</f>
        <v/>
      </c>
      <c r="AE1439" s="534" t="str">
        <f>二年级总分</f>
        <v/>
      </c>
      <c r="AF1439" s="517" t="str">
        <f>二年级等级</f>
        <v/>
      </c>
    </row>
    <row r="1440" spans="1:32">
      <c r="A1440" s="476">
        <v>221</v>
      </c>
      <c r="B1440" s="477">
        <v>38</v>
      </c>
      <c r="C1440" s="632"/>
      <c r="D1440" s="633"/>
      <c r="E1440" s="632"/>
      <c r="F1440" s="625"/>
      <c r="G1440" s="608"/>
      <c r="H1440" s="475"/>
      <c r="I1440" s="613"/>
      <c r="J1440" s="614"/>
      <c r="K1440" s="614"/>
      <c r="L1440" s="649"/>
      <c r="M1440" s="644"/>
      <c r="N1440" s="505" t="str">
        <f>二年级BMI</f>
        <v/>
      </c>
      <c r="O1440" s="499" t="str">
        <f>二年级BMI等级</f>
        <v/>
      </c>
      <c r="P1440" s="500" t="str">
        <f>二年级BMI得分</f>
        <v/>
      </c>
      <c r="Q1440" s="515" t="str">
        <f>二年级肺活量得分</f>
        <v/>
      </c>
      <c r="R1440" s="512" t="str">
        <f>二年级等级</f>
        <v/>
      </c>
      <c r="S1440" s="516" t="str">
        <f>二年级50米跑得分</f>
        <v/>
      </c>
      <c r="T1440" s="517" t="str">
        <f>二年级等级</f>
        <v/>
      </c>
      <c r="U1440" s="516" t="str">
        <f>二年级坐位体前屈得分</f>
        <v/>
      </c>
      <c r="V1440" s="517" t="str">
        <f>二年级等级</f>
        <v/>
      </c>
      <c r="W1440" s="516" t="str">
        <f>二年级一分钟跳绳得分</f>
        <v/>
      </c>
      <c r="X1440" s="517" t="str">
        <f>二年级等级</f>
        <v/>
      </c>
      <c r="Y1440" s="515"/>
      <c r="Z1440" s="518"/>
      <c r="AA1440" s="533"/>
      <c r="AB1440" s="515"/>
      <c r="AC1440" s="533" t="str">
        <f>二年级跳绳附加分</f>
        <v/>
      </c>
      <c r="AD1440" s="534" t="str">
        <f>二年级标准分</f>
        <v/>
      </c>
      <c r="AE1440" s="534" t="str">
        <f>二年级总分</f>
        <v/>
      </c>
      <c r="AF1440" s="517" t="str">
        <f>二年级等级</f>
        <v/>
      </c>
    </row>
    <row r="1441" spans="1:32">
      <c r="A1441" s="476">
        <v>221</v>
      </c>
      <c r="B1441" s="477">
        <v>39</v>
      </c>
      <c r="C1441" s="632"/>
      <c r="D1441" s="633"/>
      <c r="E1441" s="632"/>
      <c r="F1441" s="625"/>
      <c r="G1441" s="608"/>
      <c r="H1441" s="475"/>
      <c r="I1441" s="613"/>
      <c r="J1441" s="614"/>
      <c r="K1441" s="614"/>
      <c r="L1441" s="649"/>
      <c r="M1441" s="644"/>
      <c r="N1441" s="505" t="str">
        <f>二年级BMI</f>
        <v/>
      </c>
      <c r="O1441" s="499" t="str">
        <f>二年级BMI等级</f>
        <v/>
      </c>
      <c r="P1441" s="500" t="str">
        <f>二年级BMI得分</f>
        <v/>
      </c>
      <c r="Q1441" s="515" t="str">
        <f>二年级肺活量得分</f>
        <v/>
      </c>
      <c r="R1441" s="512" t="str">
        <f>二年级等级</f>
        <v/>
      </c>
      <c r="S1441" s="516" t="str">
        <f>二年级50米跑得分</f>
        <v/>
      </c>
      <c r="T1441" s="517" t="str">
        <f>二年级等级</f>
        <v/>
      </c>
      <c r="U1441" s="516" t="str">
        <f>二年级坐位体前屈得分</f>
        <v/>
      </c>
      <c r="V1441" s="517" t="str">
        <f>二年级等级</f>
        <v/>
      </c>
      <c r="W1441" s="516" t="str">
        <f>二年级一分钟跳绳得分</f>
        <v/>
      </c>
      <c r="X1441" s="517" t="str">
        <f>二年级等级</f>
        <v/>
      </c>
      <c r="Y1441" s="515"/>
      <c r="Z1441" s="518"/>
      <c r="AA1441" s="533"/>
      <c r="AB1441" s="515"/>
      <c r="AC1441" s="533" t="str">
        <f>二年级跳绳附加分</f>
        <v/>
      </c>
      <c r="AD1441" s="534" t="str">
        <f>二年级标准分</f>
        <v/>
      </c>
      <c r="AE1441" s="534" t="str">
        <f>二年级总分</f>
        <v/>
      </c>
      <c r="AF1441" s="517" t="str">
        <f>二年级等级</f>
        <v/>
      </c>
    </row>
    <row r="1442" spans="1:32">
      <c r="A1442" s="476">
        <v>221</v>
      </c>
      <c r="B1442" s="477">
        <v>40</v>
      </c>
      <c r="C1442" s="632"/>
      <c r="D1442" s="633"/>
      <c r="E1442" s="632"/>
      <c r="F1442" s="625"/>
      <c r="G1442" s="608"/>
      <c r="H1442" s="475"/>
      <c r="I1442" s="613"/>
      <c r="J1442" s="614"/>
      <c r="K1442" s="614"/>
      <c r="L1442" s="649"/>
      <c r="M1442" s="644"/>
      <c r="N1442" s="505" t="str">
        <f>二年级BMI</f>
        <v/>
      </c>
      <c r="O1442" s="499" t="str">
        <f>二年级BMI等级</f>
        <v/>
      </c>
      <c r="P1442" s="500" t="str">
        <f>二年级BMI得分</f>
        <v/>
      </c>
      <c r="Q1442" s="515" t="str">
        <f>二年级肺活量得分</f>
        <v/>
      </c>
      <c r="R1442" s="512" t="str">
        <f>二年级等级</f>
        <v/>
      </c>
      <c r="S1442" s="516" t="str">
        <f>二年级50米跑得分</f>
        <v/>
      </c>
      <c r="T1442" s="517" t="str">
        <f>二年级等级</f>
        <v/>
      </c>
      <c r="U1442" s="516" t="str">
        <f>二年级坐位体前屈得分</f>
        <v/>
      </c>
      <c r="V1442" s="517" t="str">
        <f>二年级等级</f>
        <v/>
      </c>
      <c r="W1442" s="516" t="str">
        <f>二年级一分钟跳绳得分</f>
        <v/>
      </c>
      <c r="X1442" s="517" t="str">
        <f>二年级等级</f>
        <v/>
      </c>
      <c r="Y1442" s="515"/>
      <c r="Z1442" s="518"/>
      <c r="AA1442" s="533"/>
      <c r="AB1442" s="515"/>
      <c r="AC1442" s="533" t="str">
        <f>二年级跳绳附加分</f>
        <v/>
      </c>
      <c r="AD1442" s="534" t="str">
        <f>二年级标准分</f>
        <v/>
      </c>
      <c r="AE1442" s="534" t="str">
        <f>二年级总分</f>
        <v/>
      </c>
      <c r="AF1442" s="517" t="str">
        <f>二年级等级</f>
        <v/>
      </c>
    </row>
    <row r="1443" spans="1:32">
      <c r="A1443" s="476">
        <v>221</v>
      </c>
      <c r="B1443" s="477">
        <v>41</v>
      </c>
      <c r="C1443" s="632"/>
      <c r="D1443" s="633"/>
      <c r="E1443" s="632"/>
      <c r="F1443" s="625"/>
      <c r="G1443" s="608"/>
      <c r="H1443" s="475"/>
      <c r="I1443" s="613"/>
      <c r="J1443" s="614"/>
      <c r="K1443" s="614"/>
      <c r="L1443" s="649"/>
      <c r="M1443" s="644"/>
      <c r="N1443" s="505" t="str">
        <f>二年级BMI</f>
        <v/>
      </c>
      <c r="O1443" s="499" t="str">
        <f>二年级BMI等级</f>
        <v/>
      </c>
      <c r="P1443" s="500" t="str">
        <f>二年级BMI得分</f>
        <v/>
      </c>
      <c r="Q1443" s="515" t="str">
        <f>二年级肺活量得分</f>
        <v/>
      </c>
      <c r="R1443" s="512" t="str">
        <f>二年级等级</f>
        <v/>
      </c>
      <c r="S1443" s="516" t="str">
        <f>二年级50米跑得分</f>
        <v/>
      </c>
      <c r="T1443" s="517" t="str">
        <f>二年级等级</f>
        <v/>
      </c>
      <c r="U1443" s="516" t="str">
        <f>二年级坐位体前屈得分</f>
        <v/>
      </c>
      <c r="V1443" s="517" t="str">
        <f>二年级等级</f>
        <v/>
      </c>
      <c r="W1443" s="516" t="str">
        <f>二年级一分钟跳绳得分</f>
        <v/>
      </c>
      <c r="X1443" s="517" t="str">
        <f>二年级等级</f>
        <v/>
      </c>
      <c r="Y1443" s="515"/>
      <c r="Z1443" s="518"/>
      <c r="AA1443" s="533"/>
      <c r="AB1443" s="515"/>
      <c r="AC1443" s="533" t="str">
        <f>二年级跳绳附加分</f>
        <v/>
      </c>
      <c r="AD1443" s="534" t="str">
        <f>二年级标准分</f>
        <v/>
      </c>
      <c r="AE1443" s="534" t="str">
        <f>二年级总分</f>
        <v/>
      </c>
      <c r="AF1443" s="517" t="str">
        <f>二年级等级</f>
        <v/>
      </c>
    </row>
    <row r="1444" spans="1:32">
      <c r="A1444" s="476">
        <v>221</v>
      </c>
      <c r="B1444" s="477">
        <v>42</v>
      </c>
      <c r="C1444" s="632"/>
      <c r="D1444" s="633"/>
      <c r="E1444" s="632"/>
      <c r="F1444" s="625"/>
      <c r="G1444" s="608"/>
      <c r="H1444" s="475"/>
      <c r="I1444" s="613"/>
      <c r="J1444" s="614"/>
      <c r="K1444" s="614"/>
      <c r="L1444" s="649"/>
      <c r="M1444" s="644"/>
      <c r="N1444" s="505" t="str">
        <f>二年级BMI</f>
        <v/>
      </c>
      <c r="O1444" s="499" t="str">
        <f>二年级BMI等级</f>
        <v/>
      </c>
      <c r="P1444" s="500" t="str">
        <f>二年级BMI得分</f>
        <v/>
      </c>
      <c r="Q1444" s="515" t="str">
        <f>二年级肺活量得分</f>
        <v/>
      </c>
      <c r="R1444" s="512" t="str">
        <f>二年级等级</f>
        <v/>
      </c>
      <c r="S1444" s="516" t="str">
        <f>二年级50米跑得分</f>
        <v/>
      </c>
      <c r="T1444" s="517" t="str">
        <f>二年级等级</f>
        <v/>
      </c>
      <c r="U1444" s="516" t="str">
        <f>二年级坐位体前屈得分</f>
        <v/>
      </c>
      <c r="V1444" s="517" t="str">
        <f>二年级等级</f>
        <v/>
      </c>
      <c r="W1444" s="516" t="str">
        <f>二年级一分钟跳绳得分</f>
        <v/>
      </c>
      <c r="X1444" s="517" t="str">
        <f>二年级等级</f>
        <v/>
      </c>
      <c r="Y1444" s="515"/>
      <c r="Z1444" s="518"/>
      <c r="AA1444" s="533"/>
      <c r="AB1444" s="515"/>
      <c r="AC1444" s="533" t="str">
        <f>二年级跳绳附加分</f>
        <v/>
      </c>
      <c r="AD1444" s="534" t="str">
        <f>二年级标准分</f>
        <v/>
      </c>
      <c r="AE1444" s="534" t="str">
        <f>二年级总分</f>
        <v/>
      </c>
      <c r="AF1444" s="517" t="str">
        <f>二年级等级</f>
        <v/>
      </c>
    </row>
    <row r="1445" spans="1:32">
      <c r="A1445" s="476">
        <v>221</v>
      </c>
      <c r="B1445" s="477">
        <v>43</v>
      </c>
      <c r="C1445" s="632"/>
      <c r="D1445" s="633"/>
      <c r="E1445" s="632"/>
      <c r="F1445" s="625"/>
      <c r="G1445" s="608"/>
      <c r="H1445" s="475"/>
      <c r="I1445" s="613"/>
      <c r="J1445" s="614"/>
      <c r="K1445" s="614"/>
      <c r="L1445" s="649"/>
      <c r="M1445" s="644"/>
      <c r="N1445" s="505" t="str">
        <f>二年级BMI</f>
        <v/>
      </c>
      <c r="O1445" s="499" t="str">
        <f>二年级BMI等级</f>
        <v/>
      </c>
      <c r="P1445" s="500" t="str">
        <f>二年级BMI得分</f>
        <v/>
      </c>
      <c r="Q1445" s="515" t="str">
        <f>二年级肺活量得分</f>
        <v/>
      </c>
      <c r="R1445" s="512" t="str">
        <f>二年级等级</f>
        <v/>
      </c>
      <c r="S1445" s="516" t="str">
        <f>二年级50米跑得分</f>
        <v/>
      </c>
      <c r="T1445" s="517" t="str">
        <f>二年级等级</f>
        <v/>
      </c>
      <c r="U1445" s="516" t="str">
        <f>二年级坐位体前屈得分</f>
        <v/>
      </c>
      <c r="V1445" s="517" t="str">
        <f>二年级等级</f>
        <v/>
      </c>
      <c r="W1445" s="516" t="str">
        <f>二年级一分钟跳绳得分</f>
        <v/>
      </c>
      <c r="X1445" s="517" t="str">
        <f>二年级等级</f>
        <v/>
      </c>
      <c r="Y1445" s="515"/>
      <c r="Z1445" s="518"/>
      <c r="AA1445" s="533"/>
      <c r="AB1445" s="515"/>
      <c r="AC1445" s="533" t="str">
        <f>二年级跳绳附加分</f>
        <v/>
      </c>
      <c r="AD1445" s="534" t="str">
        <f>二年级标准分</f>
        <v/>
      </c>
      <c r="AE1445" s="534" t="str">
        <f>二年级总分</f>
        <v/>
      </c>
      <c r="AF1445" s="517" t="str">
        <f>二年级等级</f>
        <v/>
      </c>
    </row>
    <row r="1446" spans="1:32">
      <c r="A1446" s="476">
        <v>221</v>
      </c>
      <c r="B1446" s="477">
        <v>44</v>
      </c>
      <c r="C1446" s="632"/>
      <c r="D1446" s="633"/>
      <c r="E1446" s="632"/>
      <c r="F1446" s="625"/>
      <c r="G1446" s="608"/>
      <c r="H1446" s="475"/>
      <c r="I1446" s="613"/>
      <c r="J1446" s="614"/>
      <c r="K1446" s="614"/>
      <c r="L1446" s="649"/>
      <c r="M1446" s="644"/>
      <c r="N1446" s="505" t="str">
        <f>二年级BMI</f>
        <v/>
      </c>
      <c r="O1446" s="499" t="str">
        <f>二年级BMI等级</f>
        <v/>
      </c>
      <c r="P1446" s="500" t="str">
        <f>二年级BMI得分</f>
        <v/>
      </c>
      <c r="Q1446" s="515" t="str">
        <f>二年级肺活量得分</f>
        <v/>
      </c>
      <c r="R1446" s="512" t="str">
        <f>二年级等级</f>
        <v/>
      </c>
      <c r="S1446" s="516" t="str">
        <f>二年级50米跑得分</f>
        <v/>
      </c>
      <c r="T1446" s="517" t="str">
        <f>二年级等级</f>
        <v/>
      </c>
      <c r="U1446" s="516" t="str">
        <f>二年级坐位体前屈得分</f>
        <v/>
      </c>
      <c r="V1446" s="517" t="str">
        <f>二年级等级</f>
        <v/>
      </c>
      <c r="W1446" s="516" t="str">
        <f>二年级一分钟跳绳得分</f>
        <v/>
      </c>
      <c r="X1446" s="517" t="str">
        <f>二年级等级</f>
        <v/>
      </c>
      <c r="Y1446" s="515"/>
      <c r="Z1446" s="518"/>
      <c r="AA1446" s="533"/>
      <c r="AB1446" s="515"/>
      <c r="AC1446" s="533" t="str">
        <f>二年级跳绳附加分</f>
        <v/>
      </c>
      <c r="AD1446" s="534" t="str">
        <f>二年级标准分</f>
        <v/>
      </c>
      <c r="AE1446" s="534" t="str">
        <f>二年级总分</f>
        <v/>
      </c>
      <c r="AF1446" s="517" t="str">
        <f>二年级等级</f>
        <v/>
      </c>
    </row>
    <row r="1447" spans="1:32">
      <c r="A1447" s="476">
        <v>221</v>
      </c>
      <c r="B1447" s="477">
        <v>45</v>
      </c>
      <c r="C1447" s="632"/>
      <c r="D1447" s="633"/>
      <c r="E1447" s="632"/>
      <c r="F1447" s="625"/>
      <c r="G1447" s="608"/>
      <c r="H1447" s="475"/>
      <c r="I1447" s="613"/>
      <c r="J1447" s="614"/>
      <c r="K1447" s="614"/>
      <c r="L1447" s="649"/>
      <c r="M1447" s="644"/>
      <c r="N1447" s="505" t="str">
        <f>二年级BMI</f>
        <v/>
      </c>
      <c r="O1447" s="499" t="str">
        <f>二年级BMI等级</f>
        <v/>
      </c>
      <c r="P1447" s="500" t="str">
        <f>二年级BMI得分</f>
        <v/>
      </c>
      <c r="Q1447" s="515" t="str">
        <f>二年级肺活量得分</f>
        <v/>
      </c>
      <c r="R1447" s="512" t="str">
        <f>二年级等级</f>
        <v/>
      </c>
      <c r="S1447" s="516" t="str">
        <f>二年级50米跑得分</f>
        <v/>
      </c>
      <c r="T1447" s="517" t="str">
        <f>二年级等级</f>
        <v/>
      </c>
      <c r="U1447" s="516" t="str">
        <f>二年级坐位体前屈得分</f>
        <v/>
      </c>
      <c r="V1447" s="517" t="str">
        <f>二年级等级</f>
        <v/>
      </c>
      <c r="W1447" s="516" t="str">
        <f>二年级一分钟跳绳得分</f>
        <v/>
      </c>
      <c r="X1447" s="517" t="str">
        <f>二年级等级</f>
        <v/>
      </c>
      <c r="Y1447" s="515"/>
      <c r="Z1447" s="518"/>
      <c r="AA1447" s="533"/>
      <c r="AB1447" s="515"/>
      <c r="AC1447" s="533" t="str">
        <f>二年级跳绳附加分</f>
        <v/>
      </c>
      <c r="AD1447" s="534" t="str">
        <f>二年级标准分</f>
        <v/>
      </c>
      <c r="AE1447" s="534" t="str">
        <f>二年级总分</f>
        <v/>
      </c>
      <c r="AF1447" s="517" t="str">
        <f>二年级等级</f>
        <v/>
      </c>
    </row>
    <row r="1448" spans="1:32">
      <c r="A1448" s="476">
        <v>221</v>
      </c>
      <c r="B1448" s="477">
        <v>46</v>
      </c>
      <c r="C1448" s="632"/>
      <c r="D1448" s="633"/>
      <c r="E1448" s="632"/>
      <c r="F1448" s="625"/>
      <c r="G1448" s="608"/>
      <c r="H1448" s="475"/>
      <c r="I1448" s="613"/>
      <c r="J1448" s="614"/>
      <c r="K1448" s="614"/>
      <c r="L1448" s="649"/>
      <c r="M1448" s="644"/>
      <c r="N1448" s="505" t="str">
        <f>二年级BMI</f>
        <v/>
      </c>
      <c r="O1448" s="499" t="str">
        <f>二年级BMI等级</f>
        <v/>
      </c>
      <c r="P1448" s="500" t="str">
        <f>二年级BMI得分</f>
        <v/>
      </c>
      <c r="Q1448" s="515" t="str">
        <f>二年级肺活量得分</f>
        <v/>
      </c>
      <c r="R1448" s="512" t="str">
        <f>二年级等级</f>
        <v/>
      </c>
      <c r="S1448" s="516" t="str">
        <f>二年级50米跑得分</f>
        <v/>
      </c>
      <c r="T1448" s="517" t="str">
        <f>二年级等级</f>
        <v/>
      </c>
      <c r="U1448" s="516" t="str">
        <f>二年级坐位体前屈得分</f>
        <v/>
      </c>
      <c r="V1448" s="517" t="str">
        <f>二年级等级</f>
        <v/>
      </c>
      <c r="W1448" s="516" t="str">
        <f>二年级一分钟跳绳得分</f>
        <v/>
      </c>
      <c r="X1448" s="517" t="str">
        <f>二年级等级</f>
        <v/>
      </c>
      <c r="Y1448" s="515"/>
      <c r="Z1448" s="518"/>
      <c r="AA1448" s="533"/>
      <c r="AB1448" s="515"/>
      <c r="AC1448" s="533" t="str">
        <f>二年级跳绳附加分</f>
        <v/>
      </c>
      <c r="AD1448" s="534" t="str">
        <f>二年级标准分</f>
        <v/>
      </c>
      <c r="AE1448" s="534" t="str">
        <f>二年级总分</f>
        <v/>
      </c>
      <c r="AF1448" s="517" t="str">
        <f>二年级等级</f>
        <v/>
      </c>
    </row>
    <row r="1449" spans="1:32">
      <c r="A1449" s="476">
        <v>221</v>
      </c>
      <c r="B1449" s="477">
        <v>47</v>
      </c>
      <c r="C1449" s="632"/>
      <c r="D1449" s="633"/>
      <c r="E1449" s="632"/>
      <c r="F1449" s="625"/>
      <c r="G1449" s="608"/>
      <c r="H1449" s="475"/>
      <c r="I1449" s="613"/>
      <c r="J1449" s="614"/>
      <c r="K1449" s="614"/>
      <c r="L1449" s="649"/>
      <c r="M1449" s="644"/>
      <c r="N1449" s="505" t="str">
        <f>二年级BMI</f>
        <v/>
      </c>
      <c r="O1449" s="499" t="str">
        <f>二年级BMI等级</f>
        <v/>
      </c>
      <c r="P1449" s="500" t="str">
        <f>二年级BMI得分</f>
        <v/>
      </c>
      <c r="Q1449" s="515" t="str">
        <f>二年级肺活量得分</f>
        <v/>
      </c>
      <c r="R1449" s="512" t="str">
        <f>二年级等级</f>
        <v/>
      </c>
      <c r="S1449" s="516" t="str">
        <f>二年级50米跑得分</f>
        <v/>
      </c>
      <c r="T1449" s="517" t="str">
        <f>二年级等级</f>
        <v/>
      </c>
      <c r="U1449" s="516" t="str">
        <f>二年级坐位体前屈得分</f>
        <v/>
      </c>
      <c r="V1449" s="517" t="str">
        <f>二年级等级</f>
        <v/>
      </c>
      <c r="W1449" s="516" t="str">
        <f>二年级一分钟跳绳得分</f>
        <v/>
      </c>
      <c r="X1449" s="517" t="str">
        <f>二年级等级</f>
        <v/>
      </c>
      <c r="Y1449" s="515"/>
      <c r="Z1449" s="518"/>
      <c r="AA1449" s="533"/>
      <c r="AB1449" s="515"/>
      <c r="AC1449" s="533" t="str">
        <f>二年级跳绳附加分</f>
        <v/>
      </c>
      <c r="AD1449" s="534" t="str">
        <f>二年级标准分</f>
        <v/>
      </c>
      <c r="AE1449" s="534" t="str">
        <f>二年级总分</f>
        <v/>
      </c>
      <c r="AF1449" s="517" t="str">
        <f>二年级等级</f>
        <v/>
      </c>
    </row>
    <row r="1450" spans="1:32">
      <c r="A1450" s="476">
        <v>221</v>
      </c>
      <c r="B1450" s="477">
        <v>48</v>
      </c>
      <c r="C1450" s="632"/>
      <c r="D1450" s="633"/>
      <c r="E1450" s="632"/>
      <c r="F1450" s="625"/>
      <c r="G1450" s="608"/>
      <c r="H1450" s="475"/>
      <c r="I1450" s="613"/>
      <c r="J1450" s="614"/>
      <c r="K1450" s="614"/>
      <c r="L1450" s="649"/>
      <c r="M1450" s="644"/>
      <c r="N1450" s="505" t="str">
        <f>二年级BMI</f>
        <v/>
      </c>
      <c r="O1450" s="499" t="str">
        <f>二年级BMI等级</f>
        <v/>
      </c>
      <c r="P1450" s="500" t="str">
        <f>二年级BMI得分</f>
        <v/>
      </c>
      <c r="Q1450" s="515" t="str">
        <f>二年级肺活量得分</f>
        <v/>
      </c>
      <c r="R1450" s="512" t="str">
        <f>二年级等级</f>
        <v/>
      </c>
      <c r="S1450" s="516" t="str">
        <f>二年级50米跑得分</f>
        <v/>
      </c>
      <c r="T1450" s="517" t="str">
        <f>二年级等级</f>
        <v/>
      </c>
      <c r="U1450" s="516" t="str">
        <f>二年级坐位体前屈得分</f>
        <v/>
      </c>
      <c r="V1450" s="517" t="str">
        <f>二年级等级</f>
        <v/>
      </c>
      <c r="W1450" s="516" t="str">
        <f>二年级一分钟跳绳得分</f>
        <v/>
      </c>
      <c r="X1450" s="517" t="str">
        <f>二年级等级</f>
        <v/>
      </c>
      <c r="Y1450" s="515"/>
      <c r="Z1450" s="518"/>
      <c r="AA1450" s="533"/>
      <c r="AB1450" s="515"/>
      <c r="AC1450" s="533" t="str">
        <f>二年级跳绳附加分</f>
        <v/>
      </c>
      <c r="AD1450" s="534" t="str">
        <f>二年级标准分</f>
        <v/>
      </c>
      <c r="AE1450" s="534" t="str">
        <f>二年级总分</f>
        <v/>
      </c>
      <c r="AF1450" s="517" t="str">
        <f>二年级等级</f>
        <v/>
      </c>
    </row>
    <row r="1451" spans="1:32">
      <c r="A1451" s="476">
        <v>221</v>
      </c>
      <c r="B1451" s="477">
        <v>49</v>
      </c>
      <c r="C1451" s="632"/>
      <c r="D1451" s="633"/>
      <c r="E1451" s="632"/>
      <c r="F1451" s="625"/>
      <c r="G1451" s="608"/>
      <c r="H1451" s="475"/>
      <c r="I1451" s="613"/>
      <c r="J1451" s="614"/>
      <c r="K1451" s="614"/>
      <c r="L1451" s="649"/>
      <c r="M1451" s="644"/>
      <c r="N1451" s="505" t="str">
        <f>二年级BMI</f>
        <v/>
      </c>
      <c r="O1451" s="499" t="str">
        <f>二年级BMI等级</f>
        <v/>
      </c>
      <c r="P1451" s="500" t="str">
        <f>二年级BMI得分</f>
        <v/>
      </c>
      <c r="Q1451" s="515" t="str">
        <f>二年级肺活量得分</f>
        <v/>
      </c>
      <c r="R1451" s="512" t="str">
        <f>二年级等级</f>
        <v/>
      </c>
      <c r="S1451" s="516" t="str">
        <f>二年级50米跑得分</f>
        <v/>
      </c>
      <c r="T1451" s="517" t="str">
        <f>二年级等级</f>
        <v/>
      </c>
      <c r="U1451" s="516" t="str">
        <f>二年级坐位体前屈得分</f>
        <v/>
      </c>
      <c r="V1451" s="517" t="str">
        <f>二年级等级</f>
        <v/>
      </c>
      <c r="W1451" s="516" t="str">
        <f>二年级一分钟跳绳得分</f>
        <v/>
      </c>
      <c r="X1451" s="517" t="str">
        <f>二年级等级</f>
        <v/>
      </c>
      <c r="Y1451" s="515"/>
      <c r="Z1451" s="518"/>
      <c r="AA1451" s="533"/>
      <c r="AB1451" s="515"/>
      <c r="AC1451" s="533" t="str">
        <f>二年级跳绳附加分</f>
        <v/>
      </c>
      <c r="AD1451" s="534" t="str">
        <f>二年级标准分</f>
        <v/>
      </c>
      <c r="AE1451" s="534" t="str">
        <f>二年级总分</f>
        <v/>
      </c>
      <c r="AF1451" s="517" t="str">
        <f>二年级等级</f>
        <v/>
      </c>
    </row>
    <row r="1452" spans="1:32">
      <c r="A1452" s="476">
        <v>221</v>
      </c>
      <c r="B1452" s="477">
        <v>50</v>
      </c>
      <c r="C1452" s="632"/>
      <c r="D1452" s="633"/>
      <c r="E1452" s="632"/>
      <c r="F1452" s="625"/>
      <c r="G1452" s="608"/>
      <c r="H1452" s="475"/>
      <c r="I1452" s="613"/>
      <c r="J1452" s="614"/>
      <c r="K1452" s="614"/>
      <c r="L1452" s="649"/>
      <c r="M1452" s="644"/>
      <c r="N1452" s="505" t="str">
        <f>二年级BMI</f>
        <v/>
      </c>
      <c r="O1452" s="499" t="str">
        <f>二年级BMI等级</f>
        <v/>
      </c>
      <c r="P1452" s="500" t="str">
        <f>二年级BMI得分</f>
        <v/>
      </c>
      <c r="Q1452" s="515" t="str">
        <f>二年级肺活量得分</f>
        <v/>
      </c>
      <c r="R1452" s="512" t="str">
        <f>二年级等级</f>
        <v/>
      </c>
      <c r="S1452" s="516" t="str">
        <f>二年级50米跑得分</f>
        <v/>
      </c>
      <c r="T1452" s="517" t="str">
        <f>二年级等级</f>
        <v/>
      </c>
      <c r="U1452" s="516" t="str">
        <f>二年级坐位体前屈得分</f>
        <v/>
      </c>
      <c r="V1452" s="517" t="str">
        <f>二年级等级</f>
        <v/>
      </c>
      <c r="W1452" s="516" t="str">
        <f>二年级一分钟跳绳得分</f>
        <v/>
      </c>
      <c r="X1452" s="517" t="str">
        <f>二年级等级</f>
        <v/>
      </c>
      <c r="Y1452" s="515"/>
      <c r="Z1452" s="518"/>
      <c r="AA1452" s="533"/>
      <c r="AB1452" s="515"/>
      <c r="AC1452" s="533" t="str">
        <f>二年级跳绳附加分</f>
        <v/>
      </c>
      <c r="AD1452" s="534" t="str">
        <f>二年级标准分</f>
        <v/>
      </c>
      <c r="AE1452" s="534" t="str">
        <f>二年级总分</f>
        <v/>
      </c>
      <c r="AF1452" s="517" t="str">
        <f>二年级等级</f>
        <v/>
      </c>
    </row>
    <row r="1453" spans="1:32">
      <c r="A1453" s="476">
        <v>221</v>
      </c>
      <c r="B1453" s="477">
        <v>51</v>
      </c>
      <c r="C1453" s="632"/>
      <c r="D1453" s="633"/>
      <c r="E1453" s="632"/>
      <c r="F1453" s="625"/>
      <c r="G1453" s="608"/>
      <c r="H1453" s="475"/>
      <c r="I1453" s="613"/>
      <c r="J1453" s="614"/>
      <c r="K1453" s="614"/>
      <c r="L1453" s="649"/>
      <c r="M1453" s="644"/>
      <c r="N1453" s="505" t="str">
        <f>二年级BMI</f>
        <v/>
      </c>
      <c r="O1453" s="499" t="str">
        <f>二年级BMI等级</f>
        <v/>
      </c>
      <c r="P1453" s="500" t="str">
        <f>二年级BMI得分</f>
        <v/>
      </c>
      <c r="Q1453" s="515" t="str">
        <f>二年级肺活量得分</f>
        <v/>
      </c>
      <c r="R1453" s="512" t="str">
        <f>二年级等级</f>
        <v/>
      </c>
      <c r="S1453" s="516" t="str">
        <f>二年级50米跑得分</f>
        <v/>
      </c>
      <c r="T1453" s="517" t="str">
        <f>二年级等级</f>
        <v/>
      </c>
      <c r="U1453" s="516" t="str">
        <f>二年级坐位体前屈得分</f>
        <v/>
      </c>
      <c r="V1453" s="517" t="str">
        <f>二年级等级</f>
        <v/>
      </c>
      <c r="W1453" s="516" t="str">
        <f>二年级一分钟跳绳得分</f>
        <v/>
      </c>
      <c r="X1453" s="517" t="str">
        <f>二年级等级</f>
        <v/>
      </c>
      <c r="Y1453" s="515"/>
      <c r="Z1453" s="518"/>
      <c r="AA1453" s="533"/>
      <c r="AB1453" s="515"/>
      <c r="AC1453" s="533" t="str">
        <f>二年级跳绳附加分</f>
        <v/>
      </c>
      <c r="AD1453" s="534" t="str">
        <f>二年级标准分</f>
        <v/>
      </c>
      <c r="AE1453" s="534" t="str">
        <f>二年级总分</f>
        <v/>
      </c>
      <c r="AF1453" s="517" t="str">
        <f>二年级等级</f>
        <v/>
      </c>
    </row>
    <row r="1454" spans="1:32">
      <c r="A1454" s="476">
        <v>221</v>
      </c>
      <c r="B1454" s="477">
        <v>52</v>
      </c>
      <c r="C1454" s="632"/>
      <c r="D1454" s="633"/>
      <c r="E1454" s="632"/>
      <c r="F1454" s="625"/>
      <c r="G1454" s="608"/>
      <c r="H1454" s="475"/>
      <c r="I1454" s="613"/>
      <c r="J1454" s="614"/>
      <c r="K1454" s="614"/>
      <c r="L1454" s="649"/>
      <c r="M1454" s="644"/>
      <c r="N1454" s="505" t="str">
        <f>二年级BMI</f>
        <v/>
      </c>
      <c r="O1454" s="499" t="str">
        <f>二年级BMI等级</f>
        <v/>
      </c>
      <c r="P1454" s="500" t="str">
        <f>二年级BMI得分</f>
        <v/>
      </c>
      <c r="Q1454" s="515" t="str">
        <f>二年级肺活量得分</f>
        <v/>
      </c>
      <c r="R1454" s="512" t="str">
        <f>二年级等级</f>
        <v/>
      </c>
      <c r="S1454" s="516" t="str">
        <f>二年级50米跑得分</f>
        <v/>
      </c>
      <c r="T1454" s="517" t="str">
        <f>二年级等级</f>
        <v/>
      </c>
      <c r="U1454" s="516" t="str">
        <f>二年级坐位体前屈得分</f>
        <v/>
      </c>
      <c r="V1454" s="517" t="str">
        <f>二年级等级</f>
        <v/>
      </c>
      <c r="W1454" s="516" t="str">
        <f>二年级一分钟跳绳得分</f>
        <v/>
      </c>
      <c r="X1454" s="517" t="str">
        <f>二年级等级</f>
        <v/>
      </c>
      <c r="Y1454" s="515"/>
      <c r="Z1454" s="518"/>
      <c r="AA1454" s="533"/>
      <c r="AB1454" s="515"/>
      <c r="AC1454" s="533" t="str">
        <f>二年级跳绳附加分</f>
        <v/>
      </c>
      <c r="AD1454" s="534" t="str">
        <f>二年级标准分</f>
        <v/>
      </c>
      <c r="AE1454" s="534" t="str">
        <f>二年级总分</f>
        <v/>
      </c>
      <c r="AF1454" s="517" t="str">
        <f>二年级等级</f>
        <v/>
      </c>
    </row>
    <row r="1455" spans="1:32">
      <c r="A1455" s="476">
        <v>221</v>
      </c>
      <c r="B1455" s="477">
        <v>53</v>
      </c>
      <c r="C1455" s="632"/>
      <c r="D1455" s="633"/>
      <c r="E1455" s="632"/>
      <c r="F1455" s="625"/>
      <c r="G1455" s="608"/>
      <c r="H1455" s="475"/>
      <c r="I1455" s="613"/>
      <c r="J1455" s="614"/>
      <c r="K1455" s="614"/>
      <c r="L1455" s="649"/>
      <c r="M1455" s="644"/>
      <c r="N1455" s="505" t="str">
        <f>二年级BMI</f>
        <v/>
      </c>
      <c r="O1455" s="499" t="str">
        <f>二年级BMI等级</f>
        <v/>
      </c>
      <c r="P1455" s="500" t="str">
        <f>二年级BMI得分</f>
        <v/>
      </c>
      <c r="Q1455" s="515" t="str">
        <f>二年级肺活量得分</f>
        <v/>
      </c>
      <c r="R1455" s="512" t="str">
        <f>二年级等级</f>
        <v/>
      </c>
      <c r="S1455" s="516" t="str">
        <f>二年级50米跑得分</f>
        <v/>
      </c>
      <c r="T1455" s="517" t="str">
        <f>二年级等级</f>
        <v/>
      </c>
      <c r="U1455" s="516" t="str">
        <f>二年级坐位体前屈得分</f>
        <v/>
      </c>
      <c r="V1455" s="517" t="str">
        <f>二年级等级</f>
        <v/>
      </c>
      <c r="W1455" s="516" t="str">
        <f>二年级一分钟跳绳得分</f>
        <v/>
      </c>
      <c r="X1455" s="517" t="str">
        <f>二年级等级</f>
        <v/>
      </c>
      <c r="Y1455" s="515"/>
      <c r="Z1455" s="518"/>
      <c r="AA1455" s="533"/>
      <c r="AB1455" s="515"/>
      <c r="AC1455" s="533" t="str">
        <f>二年级跳绳附加分</f>
        <v/>
      </c>
      <c r="AD1455" s="534" t="str">
        <f>二年级标准分</f>
        <v/>
      </c>
      <c r="AE1455" s="534" t="str">
        <f>二年级总分</f>
        <v/>
      </c>
      <c r="AF1455" s="517" t="str">
        <f>二年级等级</f>
        <v/>
      </c>
    </row>
    <row r="1456" spans="1:32">
      <c r="A1456" s="476">
        <v>221</v>
      </c>
      <c r="B1456" s="477">
        <v>54</v>
      </c>
      <c r="C1456" s="632"/>
      <c r="D1456" s="633"/>
      <c r="E1456" s="632"/>
      <c r="F1456" s="625"/>
      <c r="G1456" s="608"/>
      <c r="H1456" s="475"/>
      <c r="I1456" s="613"/>
      <c r="J1456" s="614"/>
      <c r="K1456" s="614"/>
      <c r="L1456" s="649"/>
      <c r="M1456" s="644"/>
      <c r="N1456" s="505" t="str">
        <f>二年级BMI</f>
        <v/>
      </c>
      <c r="O1456" s="499" t="str">
        <f>二年级BMI等级</f>
        <v/>
      </c>
      <c r="P1456" s="500" t="str">
        <f>二年级BMI得分</f>
        <v/>
      </c>
      <c r="Q1456" s="515" t="str">
        <f>二年级肺活量得分</f>
        <v/>
      </c>
      <c r="R1456" s="512" t="str">
        <f>二年级等级</f>
        <v/>
      </c>
      <c r="S1456" s="516" t="str">
        <f>二年级50米跑得分</f>
        <v/>
      </c>
      <c r="T1456" s="517" t="str">
        <f>二年级等级</f>
        <v/>
      </c>
      <c r="U1456" s="516" t="str">
        <f>二年级坐位体前屈得分</f>
        <v/>
      </c>
      <c r="V1456" s="517" t="str">
        <f>二年级等级</f>
        <v/>
      </c>
      <c r="W1456" s="516" t="str">
        <f>二年级一分钟跳绳得分</f>
        <v/>
      </c>
      <c r="X1456" s="517" t="str">
        <f>二年级等级</f>
        <v/>
      </c>
      <c r="Y1456" s="515"/>
      <c r="Z1456" s="518"/>
      <c r="AA1456" s="533"/>
      <c r="AB1456" s="515"/>
      <c r="AC1456" s="533" t="str">
        <f>二年级跳绳附加分</f>
        <v/>
      </c>
      <c r="AD1456" s="534" t="str">
        <f>二年级标准分</f>
        <v/>
      </c>
      <c r="AE1456" s="534" t="str">
        <f>二年级总分</f>
        <v/>
      </c>
      <c r="AF1456" s="517" t="str">
        <f>二年级等级</f>
        <v/>
      </c>
    </row>
    <row r="1457" spans="1:32">
      <c r="A1457" s="476">
        <v>221</v>
      </c>
      <c r="B1457" s="477">
        <v>55</v>
      </c>
      <c r="C1457" s="632"/>
      <c r="D1457" s="633"/>
      <c r="E1457" s="632"/>
      <c r="F1457" s="625"/>
      <c r="G1457" s="608"/>
      <c r="H1457" s="475"/>
      <c r="I1457" s="613"/>
      <c r="J1457" s="614"/>
      <c r="K1457" s="614"/>
      <c r="L1457" s="649"/>
      <c r="M1457" s="644"/>
      <c r="N1457" s="505" t="str">
        <f>二年级BMI</f>
        <v/>
      </c>
      <c r="O1457" s="499" t="str">
        <f>二年级BMI等级</f>
        <v/>
      </c>
      <c r="P1457" s="500" t="str">
        <f>二年级BMI得分</f>
        <v/>
      </c>
      <c r="Q1457" s="515" t="str">
        <f>二年级肺活量得分</f>
        <v/>
      </c>
      <c r="R1457" s="512" t="str">
        <f>二年级等级</f>
        <v/>
      </c>
      <c r="S1457" s="516" t="str">
        <f>二年级50米跑得分</f>
        <v/>
      </c>
      <c r="T1457" s="517" t="str">
        <f>二年级等级</f>
        <v/>
      </c>
      <c r="U1457" s="516" t="str">
        <f>二年级坐位体前屈得分</f>
        <v/>
      </c>
      <c r="V1457" s="517" t="str">
        <f>二年级等级</f>
        <v/>
      </c>
      <c r="W1457" s="516" t="str">
        <f>二年级一分钟跳绳得分</f>
        <v/>
      </c>
      <c r="X1457" s="517" t="str">
        <f>二年级等级</f>
        <v/>
      </c>
      <c r="Y1457" s="515"/>
      <c r="Z1457" s="518"/>
      <c r="AA1457" s="533"/>
      <c r="AB1457" s="515"/>
      <c r="AC1457" s="533" t="str">
        <f>二年级跳绳附加分</f>
        <v/>
      </c>
      <c r="AD1457" s="534" t="str">
        <f>二年级标准分</f>
        <v/>
      </c>
      <c r="AE1457" s="534" t="str">
        <f>二年级总分</f>
        <v/>
      </c>
      <c r="AF1457" s="517" t="str">
        <f>二年级等级</f>
        <v/>
      </c>
    </row>
    <row r="1458" spans="1:32">
      <c r="A1458" s="476">
        <v>221</v>
      </c>
      <c r="B1458" s="477">
        <v>56</v>
      </c>
      <c r="C1458" s="632"/>
      <c r="D1458" s="633"/>
      <c r="E1458" s="632"/>
      <c r="F1458" s="625"/>
      <c r="G1458" s="608"/>
      <c r="H1458" s="475"/>
      <c r="I1458" s="613"/>
      <c r="J1458" s="614"/>
      <c r="K1458" s="614"/>
      <c r="L1458" s="649"/>
      <c r="M1458" s="644"/>
      <c r="N1458" s="505" t="str">
        <f>二年级BMI</f>
        <v/>
      </c>
      <c r="O1458" s="499" t="str">
        <f>二年级BMI等级</f>
        <v/>
      </c>
      <c r="P1458" s="500" t="str">
        <f>二年级BMI得分</f>
        <v/>
      </c>
      <c r="Q1458" s="515" t="str">
        <f>二年级肺活量得分</f>
        <v/>
      </c>
      <c r="R1458" s="512" t="str">
        <f>二年级等级</f>
        <v/>
      </c>
      <c r="S1458" s="516" t="str">
        <f>二年级50米跑得分</f>
        <v/>
      </c>
      <c r="T1458" s="517" t="str">
        <f>二年级等级</f>
        <v/>
      </c>
      <c r="U1458" s="516" t="str">
        <f>二年级坐位体前屈得分</f>
        <v/>
      </c>
      <c r="V1458" s="517" t="str">
        <f>二年级等级</f>
        <v/>
      </c>
      <c r="W1458" s="516" t="str">
        <f>二年级一分钟跳绳得分</f>
        <v/>
      </c>
      <c r="X1458" s="517" t="str">
        <f>二年级等级</f>
        <v/>
      </c>
      <c r="Y1458" s="515"/>
      <c r="Z1458" s="518"/>
      <c r="AA1458" s="533"/>
      <c r="AB1458" s="515"/>
      <c r="AC1458" s="533" t="str">
        <f>二年级跳绳附加分</f>
        <v/>
      </c>
      <c r="AD1458" s="534" t="str">
        <f>二年级标准分</f>
        <v/>
      </c>
      <c r="AE1458" s="534" t="str">
        <f>二年级总分</f>
        <v/>
      </c>
      <c r="AF1458" s="517" t="str">
        <f>二年级等级</f>
        <v/>
      </c>
    </row>
    <row r="1459" spans="1:32">
      <c r="A1459" s="476">
        <v>221</v>
      </c>
      <c r="B1459" s="477">
        <v>57</v>
      </c>
      <c r="C1459" s="632"/>
      <c r="D1459" s="633"/>
      <c r="E1459" s="632"/>
      <c r="F1459" s="625"/>
      <c r="G1459" s="608"/>
      <c r="H1459" s="475"/>
      <c r="I1459" s="613"/>
      <c r="J1459" s="614"/>
      <c r="K1459" s="614"/>
      <c r="L1459" s="649"/>
      <c r="M1459" s="644"/>
      <c r="N1459" s="505" t="str">
        <f>二年级BMI</f>
        <v/>
      </c>
      <c r="O1459" s="499" t="str">
        <f>二年级BMI等级</f>
        <v/>
      </c>
      <c r="P1459" s="500" t="str">
        <f>二年级BMI得分</f>
        <v/>
      </c>
      <c r="Q1459" s="515" t="str">
        <f>二年级肺活量得分</f>
        <v/>
      </c>
      <c r="R1459" s="512" t="str">
        <f>二年级等级</f>
        <v/>
      </c>
      <c r="S1459" s="516" t="str">
        <f>二年级50米跑得分</f>
        <v/>
      </c>
      <c r="T1459" s="517" t="str">
        <f>二年级等级</f>
        <v/>
      </c>
      <c r="U1459" s="516" t="str">
        <f>二年级坐位体前屈得分</f>
        <v/>
      </c>
      <c r="V1459" s="517" t="str">
        <f>二年级等级</f>
        <v/>
      </c>
      <c r="W1459" s="516" t="str">
        <f>二年级一分钟跳绳得分</f>
        <v/>
      </c>
      <c r="X1459" s="517" t="str">
        <f>二年级等级</f>
        <v/>
      </c>
      <c r="Y1459" s="515"/>
      <c r="Z1459" s="518"/>
      <c r="AA1459" s="533"/>
      <c r="AB1459" s="515"/>
      <c r="AC1459" s="533" t="str">
        <f>二年级跳绳附加分</f>
        <v/>
      </c>
      <c r="AD1459" s="534" t="str">
        <f>二年级标准分</f>
        <v/>
      </c>
      <c r="AE1459" s="534" t="str">
        <f>二年级总分</f>
        <v/>
      </c>
      <c r="AF1459" s="517" t="str">
        <f>二年级等级</f>
        <v/>
      </c>
    </row>
    <row r="1460" spans="1:32">
      <c r="A1460" s="476">
        <v>221</v>
      </c>
      <c r="B1460" s="477">
        <v>58</v>
      </c>
      <c r="C1460" s="632"/>
      <c r="D1460" s="633"/>
      <c r="E1460" s="632"/>
      <c r="F1460" s="625"/>
      <c r="G1460" s="608"/>
      <c r="H1460" s="475"/>
      <c r="I1460" s="613"/>
      <c r="J1460" s="614"/>
      <c r="K1460" s="614"/>
      <c r="L1460" s="649"/>
      <c r="M1460" s="644"/>
      <c r="N1460" s="505" t="str">
        <f>二年级BMI</f>
        <v/>
      </c>
      <c r="O1460" s="499" t="str">
        <f>二年级BMI等级</f>
        <v/>
      </c>
      <c r="P1460" s="500" t="str">
        <f>二年级BMI得分</f>
        <v/>
      </c>
      <c r="Q1460" s="515" t="str">
        <f>二年级肺活量得分</f>
        <v/>
      </c>
      <c r="R1460" s="512" t="str">
        <f>二年级等级</f>
        <v/>
      </c>
      <c r="S1460" s="516" t="str">
        <f>二年级50米跑得分</f>
        <v/>
      </c>
      <c r="T1460" s="517" t="str">
        <f>二年级等级</f>
        <v/>
      </c>
      <c r="U1460" s="516" t="str">
        <f>二年级坐位体前屈得分</f>
        <v/>
      </c>
      <c r="V1460" s="517" t="str">
        <f>二年级等级</f>
        <v/>
      </c>
      <c r="W1460" s="516" t="str">
        <f>二年级一分钟跳绳得分</f>
        <v/>
      </c>
      <c r="X1460" s="517" t="str">
        <f>二年级等级</f>
        <v/>
      </c>
      <c r="Y1460" s="515"/>
      <c r="Z1460" s="518"/>
      <c r="AA1460" s="533"/>
      <c r="AB1460" s="515"/>
      <c r="AC1460" s="533" t="str">
        <f>二年级跳绳附加分</f>
        <v/>
      </c>
      <c r="AD1460" s="534" t="str">
        <f>二年级标准分</f>
        <v/>
      </c>
      <c r="AE1460" s="534" t="str">
        <f>二年级总分</f>
        <v/>
      </c>
      <c r="AF1460" s="517" t="str">
        <f>二年级等级</f>
        <v/>
      </c>
    </row>
    <row r="1461" spans="1:32">
      <c r="A1461" s="476">
        <v>221</v>
      </c>
      <c r="B1461" s="477">
        <v>59</v>
      </c>
      <c r="C1461" s="632"/>
      <c r="D1461" s="633"/>
      <c r="E1461" s="632"/>
      <c r="F1461" s="625"/>
      <c r="G1461" s="608"/>
      <c r="H1461" s="475"/>
      <c r="I1461" s="613"/>
      <c r="J1461" s="614"/>
      <c r="K1461" s="614"/>
      <c r="L1461" s="649"/>
      <c r="M1461" s="644"/>
      <c r="N1461" s="505" t="str">
        <f>二年级BMI</f>
        <v/>
      </c>
      <c r="O1461" s="499" t="str">
        <f>二年级BMI等级</f>
        <v/>
      </c>
      <c r="P1461" s="500" t="str">
        <f>二年级BMI得分</f>
        <v/>
      </c>
      <c r="Q1461" s="515" t="str">
        <f>二年级肺活量得分</f>
        <v/>
      </c>
      <c r="R1461" s="512" t="str">
        <f>二年级等级</f>
        <v/>
      </c>
      <c r="S1461" s="516" t="str">
        <f>二年级50米跑得分</f>
        <v/>
      </c>
      <c r="T1461" s="517" t="str">
        <f>二年级等级</f>
        <v/>
      </c>
      <c r="U1461" s="516" t="str">
        <f>二年级坐位体前屈得分</f>
        <v/>
      </c>
      <c r="V1461" s="517" t="str">
        <f>二年级等级</f>
        <v/>
      </c>
      <c r="W1461" s="516" t="str">
        <f>二年级一分钟跳绳得分</f>
        <v/>
      </c>
      <c r="X1461" s="517" t="str">
        <f>二年级等级</f>
        <v/>
      </c>
      <c r="Y1461" s="515"/>
      <c r="Z1461" s="518"/>
      <c r="AA1461" s="533"/>
      <c r="AB1461" s="515"/>
      <c r="AC1461" s="533" t="str">
        <f>二年级跳绳附加分</f>
        <v/>
      </c>
      <c r="AD1461" s="534" t="str">
        <f>二年级标准分</f>
        <v/>
      </c>
      <c r="AE1461" s="534" t="str">
        <f>二年级总分</f>
        <v/>
      </c>
      <c r="AF1461" s="517" t="str">
        <f>二年级等级</f>
        <v/>
      </c>
    </row>
    <row r="1462" spans="1:32">
      <c r="A1462" s="476">
        <v>221</v>
      </c>
      <c r="B1462" s="477">
        <v>60</v>
      </c>
      <c r="C1462" s="632"/>
      <c r="D1462" s="633"/>
      <c r="E1462" s="632"/>
      <c r="F1462" s="625"/>
      <c r="G1462" s="608"/>
      <c r="H1462" s="475"/>
      <c r="I1462" s="613"/>
      <c r="J1462" s="614"/>
      <c r="K1462" s="614"/>
      <c r="L1462" s="649"/>
      <c r="M1462" s="644"/>
      <c r="N1462" s="505" t="str">
        <f>二年级BMI</f>
        <v/>
      </c>
      <c r="O1462" s="499" t="str">
        <f>二年级BMI等级</f>
        <v/>
      </c>
      <c r="P1462" s="500" t="str">
        <f>二年级BMI得分</f>
        <v/>
      </c>
      <c r="Q1462" s="515" t="str">
        <f>二年级肺活量得分</f>
        <v/>
      </c>
      <c r="R1462" s="512" t="str">
        <f>二年级等级</f>
        <v/>
      </c>
      <c r="S1462" s="516" t="str">
        <f>二年级50米跑得分</f>
        <v/>
      </c>
      <c r="T1462" s="517" t="str">
        <f>二年级等级</f>
        <v/>
      </c>
      <c r="U1462" s="516" t="str">
        <f>二年级坐位体前屈得分</f>
        <v/>
      </c>
      <c r="V1462" s="517" t="str">
        <f>二年级等级</f>
        <v/>
      </c>
      <c r="W1462" s="516" t="str">
        <f>二年级一分钟跳绳得分</f>
        <v/>
      </c>
      <c r="X1462" s="517" t="str">
        <f>二年级等级</f>
        <v/>
      </c>
      <c r="Y1462" s="515"/>
      <c r="Z1462" s="518"/>
      <c r="AA1462" s="533"/>
      <c r="AB1462" s="515"/>
      <c r="AC1462" s="533" t="str">
        <f>二年级跳绳附加分</f>
        <v/>
      </c>
      <c r="AD1462" s="534" t="str">
        <f>二年级标准分</f>
        <v/>
      </c>
      <c r="AE1462" s="534" t="str">
        <f>二年级总分</f>
        <v/>
      </c>
      <c r="AF1462" s="517" t="str">
        <f>二年级等级</f>
        <v/>
      </c>
    </row>
    <row r="1463" spans="1:32">
      <c r="A1463" s="476">
        <v>221</v>
      </c>
      <c r="B1463" s="477">
        <v>61</v>
      </c>
      <c r="C1463" s="632"/>
      <c r="D1463" s="633"/>
      <c r="E1463" s="632"/>
      <c r="F1463" s="625"/>
      <c r="G1463" s="608"/>
      <c r="H1463" s="475"/>
      <c r="I1463" s="613"/>
      <c r="J1463" s="614"/>
      <c r="K1463" s="614"/>
      <c r="L1463" s="649"/>
      <c r="M1463" s="644"/>
      <c r="N1463" s="505" t="str">
        <f>二年级BMI</f>
        <v/>
      </c>
      <c r="O1463" s="499" t="str">
        <f>二年级BMI等级</f>
        <v/>
      </c>
      <c r="P1463" s="500" t="str">
        <f>二年级BMI得分</f>
        <v/>
      </c>
      <c r="Q1463" s="515" t="str">
        <f>二年级肺活量得分</f>
        <v/>
      </c>
      <c r="R1463" s="512" t="str">
        <f>二年级等级</f>
        <v/>
      </c>
      <c r="S1463" s="516" t="str">
        <f>二年级50米跑得分</f>
        <v/>
      </c>
      <c r="T1463" s="517" t="str">
        <f>二年级等级</f>
        <v/>
      </c>
      <c r="U1463" s="516" t="str">
        <f>二年级坐位体前屈得分</f>
        <v/>
      </c>
      <c r="V1463" s="517" t="str">
        <f>二年级等级</f>
        <v/>
      </c>
      <c r="W1463" s="516" t="str">
        <f>二年级一分钟跳绳得分</f>
        <v/>
      </c>
      <c r="X1463" s="517" t="str">
        <f>二年级等级</f>
        <v/>
      </c>
      <c r="Y1463" s="515"/>
      <c r="Z1463" s="518"/>
      <c r="AA1463" s="533"/>
      <c r="AB1463" s="515"/>
      <c r="AC1463" s="533" t="str">
        <f>二年级跳绳附加分</f>
        <v/>
      </c>
      <c r="AD1463" s="534" t="str">
        <f>二年级标准分</f>
        <v/>
      </c>
      <c r="AE1463" s="534" t="str">
        <f>二年级总分</f>
        <v/>
      </c>
      <c r="AF1463" s="517" t="str">
        <f>二年级等级</f>
        <v/>
      </c>
    </row>
    <row r="1464" spans="1:32">
      <c r="A1464" s="476">
        <v>221</v>
      </c>
      <c r="B1464" s="477">
        <v>62</v>
      </c>
      <c r="C1464" s="632"/>
      <c r="D1464" s="633"/>
      <c r="E1464" s="632"/>
      <c r="F1464" s="625"/>
      <c r="G1464" s="608"/>
      <c r="H1464" s="475"/>
      <c r="I1464" s="613"/>
      <c r="J1464" s="614"/>
      <c r="K1464" s="614"/>
      <c r="L1464" s="649"/>
      <c r="M1464" s="644"/>
      <c r="N1464" s="505" t="str">
        <f>二年级BMI</f>
        <v/>
      </c>
      <c r="O1464" s="499" t="str">
        <f>二年级BMI等级</f>
        <v/>
      </c>
      <c r="P1464" s="500" t="str">
        <f>二年级BMI得分</f>
        <v/>
      </c>
      <c r="Q1464" s="515" t="str">
        <f>二年级肺活量得分</f>
        <v/>
      </c>
      <c r="R1464" s="512" t="str">
        <f>二年级等级</f>
        <v/>
      </c>
      <c r="S1464" s="516" t="str">
        <f>二年级50米跑得分</f>
        <v/>
      </c>
      <c r="T1464" s="517" t="str">
        <f>二年级等级</f>
        <v/>
      </c>
      <c r="U1464" s="516" t="str">
        <f>二年级坐位体前屈得分</f>
        <v/>
      </c>
      <c r="V1464" s="517" t="str">
        <f>二年级等级</f>
        <v/>
      </c>
      <c r="W1464" s="516" t="str">
        <f>二年级一分钟跳绳得分</f>
        <v/>
      </c>
      <c r="X1464" s="517" t="str">
        <f>二年级等级</f>
        <v/>
      </c>
      <c r="Y1464" s="515"/>
      <c r="Z1464" s="518"/>
      <c r="AA1464" s="533"/>
      <c r="AB1464" s="515"/>
      <c r="AC1464" s="533" t="str">
        <f>二年级跳绳附加分</f>
        <v/>
      </c>
      <c r="AD1464" s="534" t="str">
        <f>二年级标准分</f>
        <v/>
      </c>
      <c r="AE1464" s="534" t="str">
        <f>二年级总分</f>
        <v/>
      </c>
      <c r="AF1464" s="517" t="str">
        <f>二年级等级</f>
        <v/>
      </c>
    </row>
    <row r="1465" spans="1:32">
      <c r="A1465" s="476">
        <v>221</v>
      </c>
      <c r="B1465" s="477">
        <v>63</v>
      </c>
      <c r="C1465" s="632"/>
      <c r="D1465" s="633"/>
      <c r="E1465" s="632"/>
      <c r="F1465" s="625"/>
      <c r="G1465" s="608"/>
      <c r="H1465" s="475"/>
      <c r="I1465" s="613"/>
      <c r="J1465" s="614"/>
      <c r="K1465" s="614"/>
      <c r="L1465" s="649"/>
      <c r="M1465" s="644"/>
      <c r="N1465" s="505" t="str">
        <f>二年级BMI</f>
        <v/>
      </c>
      <c r="O1465" s="499" t="str">
        <f>二年级BMI等级</f>
        <v/>
      </c>
      <c r="P1465" s="500" t="str">
        <f>二年级BMI得分</f>
        <v/>
      </c>
      <c r="Q1465" s="515" t="str">
        <f>二年级肺活量得分</f>
        <v/>
      </c>
      <c r="R1465" s="512" t="str">
        <f>二年级等级</f>
        <v/>
      </c>
      <c r="S1465" s="516" t="str">
        <f>二年级50米跑得分</f>
        <v/>
      </c>
      <c r="T1465" s="517" t="str">
        <f>二年级等级</f>
        <v/>
      </c>
      <c r="U1465" s="516" t="str">
        <f>二年级坐位体前屈得分</f>
        <v/>
      </c>
      <c r="V1465" s="517" t="str">
        <f>二年级等级</f>
        <v/>
      </c>
      <c r="W1465" s="516" t="str">
        <f>二年级一分钟跳绳得分</f>
        <v/>
      </c>
      <c r="X1465" s="517" t="str">
        <f>二年级等级</f>
        <v/>
      </c>
      <c r="Y1465" s="515"/>
      <c r="Z1465" s="518"/>
      <c r="AA1465" s="533"/>
      <c r="AB1465" s="515"/>
      <c r="AC1465" s="533" t="str">
        <f>二年级跳绳附加分</f>
        <v/>
      </c>
      <c r="AD1465" s="534" t="str">
        <f>二年级标准分</f>
        <v/>
      </c>
      <c r="AE1465" s="534" t="str">
        <f>二年级总分</f>
        <v/>
      </c>
      <c r="AF1465" s="517" t="str">
        <f>二年级等级</f>
        <v/>
      </c>
    </row>
    <row r="1466" spans="1:32">
      <c r="A1466" s="476">
        <v>221</v>
      </c>
      <c r="B1466" s="477">
        <v>64</v>
      </c>
      <c r="C1466" s="632"/>
      <c r="D1466" s="633"/>
      <c r="E1466" s="632"/>
      <c r="F1466" s="625"/>
      <c r="G1466" s="608"/>
      <c r="H1466" s="475"/>
      <c r="I1466" s="613"/>
      <c r="J1466" s="614"/>
      <c r="K1466" s="614"/>
      <c r="L1466" s="649"/>
      <c r="M1466" s="644"/>
      <c r="N1466" s="505" t="str">
        <f>二年级BMI</f>
        <v/>
      </c>
      <c r="O1466" s="499" t="str">
        <f>二年级BMI等级</f>
        <v/>
      </c>
      <c r="P1466" s="500" t="str">
        <f>二年级BMI得分</f>
        <v/>
      </c>
      <c r="Q1466" s="515" t="str">
        <f>二年级肺活量得分</f>
        <v/>
      </c>
      <c r="R1466" s="512" t="str">
        <f>二年级等级</f>
        <v/>
      </c>
      <c r="S1466" s="516" t="str">
        <f>二年级50米跑得分</f>
        <v/>
      </c>
      <c r="T1466" s="517" t="str">
        <f>二年级等级</f>
        <v/>
      </c>
      <c r="U1466" s="516" t="str">
        <f>二年级坐位体前屈得分</f>
        <v/>
      </c>
      <c r="V1466" s="517" t="str">
        <f>二年级等级</f>
        <v/>
      </c>
      <c r="W1466" s="516" t="str">
        <f>二年级一分钟跳绳得分</f>
        <v/>
      </c>
      <c r="X1466" s="517" t="str">
        <f>二年级等级</f>
        <v/>
      </c>
      <c r="Y1466" s="515"/>
      <c r="Z1466" s="518"/>
      <c r="AA1466" s="533"/>
      <c r="AB1466" s="515"/>
      <c r="AC1466" s="533" t="str">
        <f>二年级跳绳附加分</f>
        <v/>
      </c>
      <c r="AD1466" s="534" t="str">
        <f>二年级标准分</f>
        <v/>
      </c>
      <c r="AE1466" s="534" t="str">
        <f>二年级总分</f>
        <v/>
      </c>
      <c r="AF1466" s="517" t="str">
        <f>二年级等级</f>
        <v/>
      </c>
    </row>
    <row r="1467" spans="1:32">
      <c r="A1467" s="476">
        <v>221</v>
      </c>
      <c r="B1467" s="477">
        <v>65</v>
      </c>
      <c r="C1467" s="632"/>
      <c r="D1467" s="633"/>
      <c r="E1467" s="632"/>
      <c r="F1467" s="625"/>
      <c r="G1467" s="608"/>
      <c r="H1467" s="475"/>
      <c r="I1467" s="613"/>
      <c r="J1467" s="614"/>
      <c r="K1467" s="614"/>
      <c r="L1467" s="649"/>
      <c r="M1467" s="644"/>
      <c r="N1467" s="505" t="str">
        <f>二年级BMI</f>
        <v/>
      </c>
      <c r="O1467" s="499" t="str">
        <f>二年级BMI等级</f>
        <v/>
      </c>
      <c r="P1467" s="500" t="str">
        <f>二年级BMI得分</f>
        <v/>
      </c>
      <c r="Q1467" s="515" t="str">
        <f>二年级肺活量得分</f>
        <v/>
      </c>
      <c r="R1467" s="512" t="str">
        <f>二年级等级</f>
        <v/>
      </c>
      <c r="S1467" s="516" t="str">
        <f>二年级50米跑得分</f>
        <v/>
      </c>
      <c r="T1467" s="517" t="str">
        <f>二年级等级</f>
        <v/>
      </c>
      <c r="U1467" s="516" t="str">
        <f>二年级坐位体前屈得分</f>
        <v/>
      </c>
      <c r="V1467" s="517" t="str">
        <f>二年级等级</f>
        <v/>
      </c>
      <c r="W1467" s="516" t="str">
        <f>二年级一分钟跳绳得分</f>
        <v/>
      </c>
      <c r="X1467" s="517" t="str">
        <f>二年级等级</f>
        <v/>
      </c>
      <c r="Y1467" s="515"/>
      <c r="Z1467" s="518"/>
      <c r="AA1467" s="533"/>
      <c r="AB1467" s="515"/>
      <c r="AC1467" s="533" t="str">
        <f>二年级跳绳附加分</f>
        <v/>
      </c>
      <c r="AD1467" s="534" t="str">
        <f>二年级标准分</f>
        <v/>
      </c>
      <c r="AE1467" s="534" t="str">
        <f>二年级总分</f>
        <v/>
      </c>
      <c r="AF1467" s="517" t="str">
        <f>二年级等级</f>
        <v/>
      </c>
    </row>
    <row r="1468" spans="1:32">
      <c r="A1468" s="476">
        <v>221</v>
      </c>
      <c r="B1468" s="477">
        <v>66</v>
      </c>
      <c r="C1468" s="632"/>
      <c r="D1468" s="633"/>
      <c r="E1468" s="632"/>
      <c r="F1468" s="625"/>
      <c r="G1468" s="608"/>
      <c r="H1468" s="475"/>
      <c r="I1468" s="613"/>
      <c r="J1468" s="614"/>
      <c r="K1468" s="614"/>
      <c r="L1468" s="649"/>
      <c r="M1468" s="644"/>
      <c r="N1468" s="505" t="str">
        <f>二年级BMI</f>
        <v/>
      </c>
      <c r="O1468" s="499" t="str">
        <f>二年级BMI等级</f>
        <v/>
      </c>
      <c r="P1468" s="500" t="str">
        <f>二年级BMI得分</f>
        <v/>
      </c>
      <c r="Q1468" s="515" t="str">
        <f>二年级肺活量得分</f>
        <v/>
      </c>
      <c r="R1468" s="512" t="str">
        <f>二年级等级</f>
        <v/>
      </c>
      <c r="S1468" s="516" t="str">
        <f>二年级50米跑得分</f>
        <v/>
      </c>
      <c r="T1468" s="517" t="str">
        <f>二年级等级</f>
        <v/>
      </c>
      <c r="U1468" s="516" t="str">
        <f>二年级坐位体前屈得分</f>
        <v/>
      </c>
      <c r="V1468" s="517" t="str">
        <f>二年级等级</f>
        <v/>
      </c>
      <c r="W1468" s="516" t="str">
        <f>二年级一分钟跳绳得分</f>
        <v/>
      </c>
      <c r="X1468" s="517" t="str">
        <f>二年级等级</f>
        <v/>
      </c>
      <c r="Y1468" s="515"/>
      <c r="Z1468" s="518"/>
      <c r="AA1468" s="533"/>
      <c r="AB1468" s="515"/>
      <c r="AC1468" s="533" t="str">
        <f>二年级跳绳附加分</f>
        <v/>
      </c>
      <c r="AD1468" s="534" t="str">
        <f>二年级标准分</f>
        <v/>
      </c>
      <c r="AE1468" s="534" t="str">
        <f>二年级总分</f>
        <v/>
      </c>
      <c r="AF1468" s="517" t="str">
        <f>二年级等级</f>
        <v/>
      </c>
    </row>
    <row r="1469" spans="1:32">
      <c r="A1469" s="476">
        <v>221</v>
      </c>
      <c r="B1469" s="477">
        <v>67</v>
      </c>
      <c r="C1469" s="632"/>
      <c r="D1469" s="633"/>
      <c r="E1469" s="632"/>
      <c r="F1469" s="625"/>
      <c r="G1469" s="608"/>
      <c r="H1469" s="475"/>
      <c r="I1469" s="613"/>
      <c r="J1469" s="614"/>
      <c r="K1469" s="614"/>
      <c r="L1469" s="649"/>
      <c r="M1469" s="644"/>
      <c r="N1469" s="505" t="str">
        <f>二年级BMI</f>
        <v/>
      </c>
      <c r="O1469" s="499" t="str">
        <f>二年级BMI等级</f>
        <v/>
      </c>
      <c r="P1469" s="500" t="str">
        <f>二年级BMI得分</f>
        <v/>
      </c>
      <c r="Q1469" s="515" t="str">
        <f>二年级肺活量得分</f>
        <v/>
      </c>
      <c r="R1469" s="512" t="str">
        <f>二年级等级</f>
        <v/>
      </c>
      <c r="S1469" s="516" t="str">
        <f>二年级50米跑得分</f>
        <v/>
      </c>
      <c r="T1469" s="517" t="str">
        <f>二年级等级</f>
        <v/>
      </c>
      <c r="U1469" s="516" t="str">
        <f>二年级坐位体前屈得分</f>
        <v/>
      </c>
      <c r="V1469" s="517" t="str">
        <f>二年级等级</f>
        <v/>
      </c>
      <c r="W1469" s="516" t="str">
        <f>二年级一分钟跳绳得分</f>
        <v/>
      </c>
      <c r="X1469" s="517" t="str">
        <f>二年级等级</f>
        <v/>
      </c>
      <c r="Y1469" s="515"/>
      <c r="Z1469" s="518"/>
      <c r="AA1469" s="533"/>
      <c r="AB1469" s="515"/>
      <c r="AC1469" s="533" t="str">
        <f>二年级跳绳附加分</f>
        <v/>
      </c>
      <c r="AD1469" s="534" t="str">
        <f>二年级标准分</f>
        <v/>
      </c>
      <c r="AE1469" s="534" t="str">
        <f>二年级总分</f>
        <v/>
      </c>
      <c r="AF1469" s="517" t="str">
        <f>二年级等级</f>
        <v/>
      </c>
    </row>
    <row r="1470" spans="1:32">
      <c r="A1470" s="476">
        <v>221</v>
      </c>
      <c r="B1470" s="477">
        <v>68</v>
      </c>
      <c r="C1470" s="632"/>
      <c r="D1470" s="633"/>
      <c r="E1470" s="632"/>
      <c r="F1470" s="625"/>
      <c r="G1470" s="608"/>
      <c r="H1470" s="475"/>
      <c r="I1470" s="613"/>
      <c r="J1470" s="614"/>
      <c r="K1470" s="614"/>
      <c r="L1470" s="649"/>
      <c r="M1470" s="644"/>
      <c r="N1470" s="505" t="str">
        <f>二年级BMI</f>
        <v/>
      </c>
      <c r="O1470" s="499" t="str">
        <f>二年级BMI等级</f>
        <v/>
      </c>
      <c r="P1470" s="500" t="str">
        <f>二年级BMI得分</f>
        <v/>
      </c>
      <c r="Q1470" s="515" t="str">
        <f>二年级肺活量得分</f>
        <v/>
      </c>
      <c r="R1470" s="512" t="str">
        <f>二年级等级</f>
        <v/>
      </c>
      <c r="S1470" s="516" t="str">
        <f>二年级50米跑得分</f>
        <v/>
      </c>
      <c r="T1470" s="517" t="str">
        <f>二年级等级</f>
        <v/>
      </c>
      <c r="U1470" s="516" t="str">
        <f>二年级坐位体前屈得分</f>
        <v/>
      </c>
      <c r="V1470" s="517" t="str">
        <f>二年级等级</f>
        <v/>
      </c>
      <c r="W1470" s="516" t="str">
        <f>二年级一分钟跳绳得分</f>
        <v/>
      </c>
      <c r="X1470" s="517" t="str">
        <f>二年级等级</f>
        <v/>
      </c>
      <c r="Y1470" s="515"/>
      <c r="Z1470" s="518"/>
      <c r="AA1470" s="533"/>
      <c r="AB1470" s="515"/>
      <c r="AC1470" s="533" t="str">
        <f>二年级跳绳附加分</f>
        <v/>
      </c>
      <c r="AD1470" s="534" t="str">
        <f>二年级标准分</f>
        <v/>
      </c>
      <c r="AE1470" s="534" t="str">
        <f>二年级总分</f>
        <v/>
      </c>
      <c r="AF1470" s="517" t="str">
        <f>二年级等级</f>
        <v/>
      </c>
    </row>
    <row r="1471" spans="1:32">
      <c r="A1471" s="476">
        <v>221</v>
      </c>
      <c r="B1471" s="477">
        <v>69</v>
      </c>
      <c r="C1471" s="632"/>
      <c r="D1471" s="633"/>
      <c r="E1471" s="632"/>
      <c r="F1471" s="625"/>
      <c r="G1471" s="608"/>
      <c r="H1471" s="475"/>
      <c r="I1471" s="613"/>
      <c r="J1471" s="614"/>
      <c r="K1471" s="614"/>
      <c r="L1471" s="649"/>
      <c r="M1471" s="644"/>
      <c r="N1471" s="505" t="str">
        <f>二年级BMI</f>
        <v/>
      </c>
      <c r="O1471" s="499" t="str">
        <f>二年级BMI等级</f>
        <v/>
      </c>
      <c r="P1471" s="500" t="str">
        <f>二年级BMI得分</f>
        <v/>
      </c>
      <c r="Q1471" s="515" t="str">
        <f>二年级肺活量得分</f>
        <v/>
      </c>
      <c r="R1471" s="512" t="str">
        <f>二年级等级</f>
        <v/>
      </c>
      <c r="S1471" s="516" t="str">
        <f>二年级50米跑得分</f>
        <v/>
      </c>
      <c r="T1471" s="517" t="str">
        <f>二年级等级</f>
        <v/>
      </c>
      <c r="U1471" s="516" t="str">
        <f>二年级坐位体前屈得分</f>
        <v/>
      </c>
      <c r="V1471" s="517" t="str">
        <f>二年级等级</f>
        <v/>
      </c>
      <c r="W1471" s="516" t="str">
        <f>二年级一分钟跳绳得分</f>
        <v/>
      </c>
      <c r="X1471" s="517" t="str">
        <f>二年级等级</f>
        <v/>
      </c>
      <c r="Y1471" s="515"/>
      <c r="Z1471" s="518"/>
      <c r="AA1471" s="533"/>
      <c r="AB1471" s="515"/>
      <c r="AC1471" s="533" t="str">
        <f>二年级跳绳附加分</f>
        <v/>
      </c>
      <c r="AD1471" s="534" t="str">
        <f>二年级标准分</f>
        <v/>
      </c>
      <c r="AE1471" s="534" t="str">
        <f>二年级总分</f>
        <v/>
      </c>
      <c r="AF1471" s="517" t="str">
        <f>二年级等级</f>
        <v/>
      </c>
    </row>
    <row r="1472" ht="15.75" spans="1:32">
      <c r="A1472" s="535">
        <v>221</v>
      </c>
      <c r="B1472" s="536">
        <v>70</v>
      </c>
      <c r="C1472" s="634"/>
      <c r="D1472" s="635"/>
      <c r="E1472" s="634"/>
      <c r="F1472" s="636"/>
      <c r="G1472" s="611"/>
      <c r="H1472" s="542"/>
      <c r="I1472" s="617"/>
      <c r="J1472" s="618"/>
      <c r="K1472" s="626"/>
      <c r="L1472" s="650"/>
      <c r="M1472" s="645"/>
      <c r="N1472" s="548" t="str">
        <f>二年级BMI</f>
        <v/>
      </c>
      <c r="O1472" s="549" t="str">
        <f>二年级BMI等级</f>
        <v/>
      </c>
      <c r="P1472" s="550" t="str">
        <f>二年级BMI得分</f>
        <v/>
      </c>
      <c r="Q1472" s="556" t="str">
        <f>二年级肺活量得分</f>
        <v/>
      </c>
      <c r="R1472" s="557" t="str">
        <f>二年级等级</f>
        <v/>
      </c>
      <c r="S1472" s="558" t="str">
        <f>二年级50米跑得分</f>
        <v/>
      </c>
      <c r="T1472" s="559" t="str">
        <f>二年级等级</f>
        <v/>
      </c>
      <c r="U1472" s="558" t="str">
        <f>二年级坐位体前屈得分</f>
        <v/>
      </c>
      <c r="V1472" s="559" t="str">
        <f>二年级等级</f>
        <v/>
      </c>
      <c r="W1472" s="558" t="str">
        <f>二年级一分钟跳绳得分</f>
        <v/>
      </c>
      <c r="X1472" s="559" t="str">
        <f>二年级等级</f>
        <v/>
      </c>
      <c r="Y1472" s="556"/>
      <c r="Z1472" s="563"/>
      <c r="AA1472" s="564"/>
      <c r="AB1472" s="556"/>
      <c r="AC1472" s="564" t="str">
        <f>二年级跳绳附加分</f>
        <v/>
      </c>
      <c r="AD1472" s="566" t="str">
        <f>二年级标准分</f>
        <v/>
      </c>
      <c r="AE1472" s="566" t="str">
        <f>二年级总分</f>
        <v/>
      </c>
      <c r="AF1472" s="567" t="str">
        <f>二年级等级</f>
        <v/>
      </c>
    </row>
    <row r="1473" ht="15.75" spans="1:32">
      <c r="A1473" s="468">
        <v>222</v>
      </c>
      <c r="B1473" s="469">
        <v>1</v>
      </c>
      <c r="C1473" s="637"/>
      <c r="D1473" s="638"/>
      <c r="E1473" s="637"/>
      <c r="F1473" s="640"/>
      <c r="G1473" s="612"/>
      <c r="H1473" s="475"/>
      <c r="I1473" s="621"/>
      <c r="J1473" s="622"/>
      <c r="K1473" s="629"/>
      <c r="L1473" s="651"/>
      <c r="M1473" s="646"/>
      <c r="N1473" s="553" t="str">
        <f>二年级BMI</f>
        <v/>
      </c>
      <c r="O1473" s="554" t="str">
        <f>二年级BMI等级</f>
        <v/>
      </c>
      <c r="P1473" s="555" t="str">
        <f>二年级BMI得分</f>
        <v/>
      </c>
      <c r="Q1473" s="560" t="str">
        <f>二年级肺活量得分</f>
        <v/>
      </c>
      <c r="R1473" s="561" t="str">
        <f>二年级等级</f>
        <v/>
      </c>
      <c r="S1473" s="562" t="str">
        <f>二年级50米跑得分</f>
        <v/>
      </c>
      <c r="T1473" s="561" t="str">
        <f>二年级等级</f>
        <v/>
      </c>
      <c r="U1473" s="562" t="str">
        <f>二年级坐位体前屈得分</f>
        <v/>
      </c>
      <c r="V1473" s="561" t="str">
        <f>二年级等级</f>
        <v/>
      </c>
      <c r="W1473" s="562" t="str">
        <f>二年级一分钟跳绳得分</f>
        <v/>
      </c>
      <c r="X1473" s="561" t="str">
        <f>二年级等级</f>
        <v/>
      </c>
      <c r="Y1473" s="560"/>
      <c r="Z1473" s="568"/>
      <c r="AA1473" s="569"/>
      <c r="AB1473" s="560"/>
      <c r="AC1473" s="569" t="str">
        <f>二年级跳绳附加分</f>
        <v/>
      </c>
      <c r="AD1473" s="531" t="str">
        <f>二年级标准分</f>
        <v/>
      </c>
      <c r="AE1473" s="531" t="str">
        <f>二年级总分</f>
        <v/>
      </c>
      <c r="AF1473" s="512" t="str">
        <f>二年级等级</f>
        <v/>
      </c>
    </row>
    <row r="1474" spans="1:32">
      <c r="A1474" s="476">
        <v>222</v>
      </c>
      <c r="B1474" s="477">
        <v>2</v>
      </c>
      <c r="C1474" s="632"/>
      <c r="D1474" s="633"/>
      <c r="E1474" s="632"/>
      <c r="F1474" s="625"/>
      <c r="G1474" s="608"/>
      <c r="H1474" s="475"/>
      <c r="I1474" s="613"/>
      <c r="J1474" s="614"/>
      <c r="K1474" s="614"/>
      <c r="L1474" s="649"/>
      <c r="M1474" s="644"/>
      <c r="N1474" s="505" t="str">
        <f>二年级BMI</f>
        <v/>
      </c>
      <c r="O1474" s="499" t="str">
        <f>二年级BMI等级</f>
        <v/>
      </c>
      <c r="P1474" s="500" t="str">
        <f>二年级BMI得分</f>
        <v/>
      </c>
      <c r="Q1474" s="515" t="str">
        <f>二年级肺活量得分</f>
        <v/>
      </c>
      <c r="R1474" s="512" t="str">
        <f>二年级等级</f>
        <v/>
      </c>
      <c r="S1474" s="516" t="str">
        <f>二年级50米跑得分</f>
        <v/>
      </c>
      <c r="T1474" s="517" t="str">
        <f>二年级等级</f>
        <v/>
      </c>
      <c r="U1474" s="516" t="str">
        <f>二年级坐位体前屈得分</f>
        <v/>
      </c>
      <c r="V1474" s="517" t="str">
        <f>二年级等级</f>
        <v/>
      </c>
      <c r="W1474" s="516" t="str">
        <f>二年级一分钟跳绳得分</f>
        <v/>
      </c>
      <c r="X1474" s="517" t="str">
        <f>二年级等级</f>
        <v/>
      </c>
      <c r="Y1474" s="515"/>
      <c r="Z1474" s="518"/>
      <c r="AA1474" s="533"/>
      <c r="AB1474" s="515"/>
      <c r="AC1474" s="533" t="str">
        <f>二年级跳绳附加分</f>
        <v/>
      </c>
      <c r="AD1474" s="534" t="str">
        <f>二年级标准分</f>
        <v/>
      </c>
      <c r="AE1474" s="534" t="str">
        <f>二年级总分</f>
        <v/>
      </c>
      <c r="AF1474" s="517" t="str">
        <f>二年级等级</f>
        <v/>
      </c>
    </row>
    <row r="1475" spans="1:32">
      <c r="A1475" s="476">
        <v>222</v>
      </c>
      <c r="B1475" s="477">
        <v>3</v>
      </c>
      <c r="C1475" s="632"/>
      <c r="D1475" s="633"/>
      <c r="E1475" s="632"/>
      <c r="F1475" s="625"/>
      <c r="G1475" s="608"/>
      <c r="H1475" s="475"/>
      <c r="I1475" s="613"/>
      <c r="J1475" s="614"/>
      <c r="K1475" s="614"/>
      <c r="L1475" s="649"/>
      <c r="M1475" s="644"/>
      <c r="N1475" s="505" t="str">
        <f>二年级BMI</f>
        <v/>
      </c>
      <c r="O1475" s="499" t="str">
        <f>二年级BMI等级</f>
        <v/>
      </c>
      <c r="P1475" s="500" t="str">
        <f>二年级BMI得分</f>
        <v/>
      </c>
      <c r="Q1475" s="515" t="str">
        <f>二年级肺活量得分</f>
        <v/>
      </c>
      <c r="R1475" s="512" t="str">
        <f>二年级等级</f>
        <v/>
      </c>
      <c r="S1475" s="516" t="str">
        <f>二年级50米跑得分</f>
        <v/>
      </c>
      <c r="T1475" s="517" t="str">
        <f>二年级等级</f>
        <v/>
      </c>
      <c r="U1475" s="516" t="str">
        <f>二年级坐位体前屈得分</f>
        <v/>
      </c>
      <c r="V1475" s="517" t="str">
        <f>二年级等级</f>
        <v/>
      </c>
      <c r="W1475" s="516" t="str">
        <f>二年级一分钟跳绳得分</f>
        <v/>
      </c>
      <c r="X1475" s="517" t="str">
        <f>二年级等级</f>
        <v/>
      </c>
      <c r="Y1475" s="515"/>
      <c r="Z1475" s="518"/>
      <c r="AA1475" s="533"/>
      <c r="AB1475" s="515"/>
      <c r="AC1475" s="533" t="str">
        <f>二年级跳绳附加分</f>
        <v/>
      </c>
      <c r="AD1475" s="534" t="str">
        <f>二年级标准分</f>
        <v/>
      </c>
      <c r="AE1475" s="534" t="str">
        <f>二年级总分</f>
        <v/>
      </c>
      <c r="AF1475" s="517" t="str">
        <f>二年级等级</f>
        <v/>
      </c>
    </row>
    <row r="1476" spans="1:32">
      <c r="A1476" s="476">
        <v>222</v>
      </c>
      <c r="B1476" s="477">
        <v>4</v>
      </c>
      <c r="C1476" s="632"/>
      <c r="D1476" s="633"/>
      <c r="E1476" s="632"/>
      <c r="F1476" s="625"/>
      <c r="G1476" s="608"/>
      <c r="H1476" s="475"/>
      <c r="I1476" s="613"/>
      <c r="J1476" s="614"/>
      <c r="K1476" s="614"/>
      <c r="L1476" s="649"/>
      <c r="M1476" s="644"/>
      <c r="N1476" s="505" t="str">
        <f>二年级BMI</f>
        <v/>
      </c>
      <c r="O1476" s="499" t="str">
        <f>二年级BMI等级</f>
        <v/>
      </c>
      <c r="P1476" s="500" t="str">
        <f>二年级BMI得分</f>
        <v/>
      </c>
      <c r="Q1476" s="515" t="str">
        <f>二年级肺活量得分</f>
        <v/>
      </c>
      <c r="R1476" s="512" t="str">
        <f>二年级等级</f>
        <v/>
      </c>
      <c r="S1476" s="516" t="str">
        <f>二年级50米跑得分</f>
        <v/>
      </c>
      <c r="T1476" s="517" t="str">
        <f>二年级等级</f>
        <v/>
      </c>
      <c r="U1476" s="516" t="str">
        <f>二年级坐位体前屈得分</f>
        <v/>
      </c>
      <c r="V1476" s="517" t="str">
        <f>二年级等级</f>
        <v/>
      </c>
      <c r="W1476" s="516" t="str">
        <f>二年级一分钟跳绳得分</f>
        <v/>
      </c>
      <c r="X1476" s="517" t="str">
        <f>二年级等级</f>
        <v/>
      </c>
      <c r="Y1476" s="515"/>
      <c r="Z1476" s="518"/>
      <c r="AA1476" s="533"/>
      <c r="AB1476" s="515"/>
      <c r="AC1476" s="533" t="str">
        <f>二年级跳绳附加分</f>
        <v/>
      </c>
      <c r="AD1476" s="534" t="str">
        <f>二年级标准分</f>
        <v/>
      </c>
      <c r="AE1476" s="534" t="str">
        <f>二年级总分</f>
        <v/>
      </c>
      <c r="AF1476" s="517" t="str">
        <f>二年级等级</f>
        <v/>
      </c>
    </row>
    <row r="1477" spans="1:32">
      <c r="A1477" s="476">
        <v>222</v>
      </c>
      <c r="B1477" s="477">
        <v>5</v>
      </c>
      <c r="C1477" s="632"/>
      <c r="D1477" s="633"/>
      <c r="E1477" s="632"/>
      <c r="F1477" s="625"/>
      <c r="G1477" s="608"/>
      <c r="H1477" s="475"/>
      <c r="I1477" s="613"/>
      <c r="J1477" s="614"/>
      <c r="K1477" s="614"/>
      <c r="L1477" s="649"/>
      <c r="M1477" s="644"/>
      <c r="N1477" s="505" t="str">
        <f>二年级BMI</f>
        <v/>
      </c>
      <c r="O1477" s="499" t="str">
        <f>二年级BMI等级</f>
        <v/>
      </c>
      <c r="P1477" s="500" t="str">
        <f>二年级BMI得分</f>
        <v/>
      </c>
      <c r="Q1477" s="515" t="str">
        <f>二年级肺活量得分</f>
        <v/>
      </c>
      <c r="R1477" s="512" t="str">
        <f>二年级等级</f>
        <v/>
      </c>
      <c r="S1477" s="516" t="str">
        <f>二年级50米跑得分</f>
        <v/>
      </c>
      <c r="T1477" s="517" t="str">
        <f>二年级等级</f>
        <v/>
      </c>
      <c r="U1477" s="516" t="str">
        <f>二年级坐位体前屈得分</f>
        <v/>
      </c>
      <c r="V1477" s="517" t="str">
        <f>二年级等级</f>
        <v/>
      </c>
      <c r="W1477" s="516" t="str">
        <f>二年级一分钟跳绳得分</f>
        <v/>
      </c>
      <c r="X1477" s="517" t="str">
        <f>二年级等级</f>
        <v/>
      </c>
      <c r="Y1477" s="515"/>
      <c r="Z1477" s="518"/>
      <c r="AA1477" s="533"/>
      <c r="AB1477" s="515"/>
      <c r="AC1477" s="533" t="str">
        <f>二年级跳绳附加分</f>
        <v/>
      </c>
      <c r="AD1477" s="534" t="str">
        <f>二年级标准分</f>
        <v/>
      </c>
      <c r="AE1477" s="534" t="str">
        <f>二年级总分</f>
        <v/>
      </c>
      <c r="AF1477" s="517" t="str">
        <f>二年级等级</f>
        <v/>
      </c>
    </row>
    <row r="1478" spans="1:32">
      <c r="A1478" s="476">
        <v>222</v>
      </c>
      <c r="B1478" s="477">
        <v>6</v>
      </c>
      <c r="C1478" s="632"/>
      <c r="D1478" s="633"/>
      <c r="E1478" s="632"/>
      <c r="F1478" s="625"/>
      <c r="G1478" s="608"/>
      <c r="H1478" s="475"/>
      <c r="I1478" s="613"/>
      <c r="J1478" s="614"/>
      <c r="K1478" s="614"/>
      <c r="L1478" s="649"/>
      <c r="M1478" s="644"/>
      <c r="N1478" s="505" t="str">
        <f>二年级BMI</f>
        <v/>
      </c>
      <c r="O1478" s="499" t="str">
        <f>二年级BMI等级</f>
        <v/>
      </c>
      <c r="P1478" s="500" t="str">
        <f>二年级BMI得分</f>
        <v/>
      </c>
      <c r="Q1478" s="515" t="str">
        <f>二年级肺活量得分</f>
        <v/>
      </c>
      <c r="R1478" s="512" t="str">
        <f>二年级等级</f>
        <v/>
      </c>
      <c r="S1478" s="516" t="str">
        <f>二年级50米跑得分</f>
        <v/>
      </c>
      <c r="T1478" s="517" t="str">
        <f>二年级等级</f>
        <v/>
      </c>
      <c r="U1478" s="516" t="str">
        <f>二年级坐位体前屈得分</f>
        <v/>
      </c>
      <c r="V1478" s="517" t="str">
        <f>二年级等级</f>
        <v/>
      </c>
      <c r="W1478" s="516" t="str">
        <f>二年级一分钟跳绳得分</f>
        <v/>
      </c>
      <c r="X1478" s="517" t="str">
        <f>二年级等级</f>
        <v/>
      </c>
      <c r="Y1478" s="515"/>
      <c r="Z1478" s="518"/>
      <c r="AA1478" s="533"/>
      <c r="AB1478" s="515"/>
      <c r="AC1478" s="533" t="str">
        <f>二年级跳绳附加分</f>
        <v/>
      </c>
      <c r="AD1478" s="534" t="str">
        <f>二年级标准分</f>
        <v/>
      </c>
      <c r="AE1478" s="534" t="str">
        <f>二年级总分</f>
        <v/>
      </c>
      <c r="AF1478" s="517" t="str">
        <f>二年级等级</f>
        <v/>
      </c>
    </row>
    <row r="1479" spans="1:32">
      <c r="A1479" s="476">
        <v>222</v>
      </c>
      <c r="B1479" s="477">
        <v>7</v>
      </c>
      <c r="C1479" s="632"/>
      <c r="D1479" s="633"/>
      <c r="E1479" s="632"/>
      <c r="F1479" s="625"/>
      <c r="G1479" s="608"/>
      <c r="H1479" s="475"/>
      <c r="I1479" s="613"/>
      <c r="J1479" s="614"/>
      <c r="K1479" s="614"/>
      <c r="L1479" s="649"/>
      <c r="M1479" s="644"/>
      <c r="N1479" s="505" t="str">
        <f>二年级BMI</f>
        <v/>
      </c>
      <c r="O1479" s="499" t="str">
        <f>二年级BMI等级</f>
        <v/>
      </c>
      <c r="P1479" s="500" t="str">
        <f>二年级BMI得分</f>
        <v/>
      </c>
      <c r="Q1479" s="515" t="str">
        <f>二年级肺活量得分</f>
        <v/>
      </c>
      <c r="R1479" s="512" t="str">
        <f>二年级等级</f>
        <v/>
      </c>
      <c r="S1479" s="516" t="str">
        <f>二年级50米跑得分</f>
        <v/>
      </c>
      <c r="T1479" s="517" t="str">
        <f>二年级等级</f>
        <v/>
      </c>
      <c r="U1479" s="516" t="str">
        <f>二年级坐位体前屈得分</f>
        <v/>
      </c>
      <c r="V1479" s="517" t="str">
        <f>二年级等级</f>
        <v/>
      </c>
      <c r="W1479" s="516" t="str">
        <f>二年级一分钟跳绳得分</f>
        <v/>
      </c>
      <c r="X1479" s="517" t="str">
        <f>二年级等级</f>
        <v/>
      </c>
      <c r="Y1479" s="515"/>
      <c r="Z1479" s="518"/>
      <c r="AA1479" s="533"/>
      <c r="AB1479" s="515"/>
      <c r="AC1479" s="533" t="str">
        <f>二年级跳绳附加分</f>
        <v/>
      </c>
      <c r="AD1479" s="534" t="str">
        <f>二年级标准分</f>
        <v/>
      </c>
      <c r="AE1479" s="534" t="str">
        <f>二年级总分</f>
        <v/>
      </c>
      <c r="AF1479" s="517" t="str">
        <f>二年级等级</f>
        <v/>
      </c>
    </row>
    <row r="1480" spans="1:32">
      <c r="A1480" s="476">
        <v>222</v>
      </c>
      <c r="B1480" s="477">
        <v>8</v>
      </c>
      <c r="C1480" s="632"/>
      <c r="D1480" s="633"/>
      <c r="E1480" s="632"/>
      <c r="F1480" s="625"/>
      <c r="G1480" s="608"/>
      <c r="H1480" s="475"/>
      <c r="I1480" s="613"/>
      <c r="J1480" s="614"/>
      <c r="K1480" s="614"/>
      <c r="L1480" s="649"/>
      <c r="M1480" s="644"/>
      <c r="N1480" s="505" t="str">
        <f>二年级BMI</f>
        <v/>
      </c>
      <c r="O1480" s="499" t="str">
        <f>二年级BMI等级</f>
        <v/>
      </c>
      <c r="P1480" s="500" t="str">
        <f>二年级BMI得分</f>
        <v/>
      </c>
      <c r="Q1480" s="515" t="str">
        <f>二年级肺活量得分</f>
        <v/>
      </c>
      <c r="R1480" s="512" t="str">
        <f>二年级等级</f>
        <v/>
      </c>
      <c r="S1480" s="516" t="str">
        <f>二年级50米跑得分</f>
        <v/>
      </c>
      <c r="T1480" s="517" t="str">
        <f>二年级等级</f>
        <v/>
      </c>
      <c r="U1480" s="516" t="str">
        <f>二年级坐位体前屈得分</f>
        <v/>
      </c>
      <c r="V1480" s="517" t="str">
        <f>二年级等级</f>
        <v/>
      </c>
      <c r="W1480" s="516" t="str">
        <f>二年级一分钟跳绳得分</f>
        <v/>
      </c>
      <c r="X1480" s="517" t="str">
        <f>二年级等级</f>
        <v/>
      </c>
      <c r="Y1480" s="515"/>
      <c r="Z1480" s="518"/>
      <c r="AA1480" s="533"/>
      <c r="AB1480" s="515"/>
      <c r="AC1480" s="533" t="str">
        <f>二年级跳绳附加分</f>
        <v/>
      </c>
      <c r="AD1480" s="534" t="str">
        <f>二年级标准分</f>
        <v/>
      </c>
      <c r="AE1480" s="534" t="str">
        <f>二年级总分</f>
        <v/>
      </c>
      <c r="AF1480" s="517" t="str">
        <f>二年级等级</f>
        <v/>
      </c>
    </row>
    <row r="1481" spans="1:32">
      <c r="A1481" s="476">
        <v>222</v>
      </c>
      <c r="B1481" s="477">
        <v>9</v>
      </c>
      <c r="C1481" s="632"/>
      <c r="D1481" s="633"/>
      <c r="E1481" s="632"/>
      <c r="F1481" s="625"/>
      <c r="G1481" s="608"/>
      <c r="H1481" s="475"/>
      <c r="I1481" s="613"/>
      <c r="J1481" s="614"/>
      <c r="K1481" s="614"/>
      <c r="L1481" s="649"/>
      <c r="M1481" s="644"/>
      <c r="N1481" s="505" t="str">
        <f>二年级BMI</f>
        <v/>
      </c>
      <c r="O1481" s="499" t="str">
        <f>二年级BMI等级</f>
        <v/>
      </c>
      <c r="P1481" s="500" t="str">
        <f>二年级BMI得分</f>
        <v/>
      </c>
      <c r="Q1481" s="515" t="str">
        <f>二年级肺活量得分</f>
        <v/>
      </c>
      <c r="R1481" s="512" t="str">
        <f>二年级等级</f>
        <v/>
      </c>
      <c r="S1481" s="516" t="str">
        <f>二年级50米跑得分</f>
        <v/>
      </c>
      <c r="T1481" s="517" t="str">
        <f>二年级等级</f>
        <v/>
      </c>
      <c r="U1481" s="516" t="str">
        <f>二年级坐位体前屈得分</f>
        <v/>
      </c>
      <c r="V1481" s="517" t="str">
        <f>二年级等级</f>
        <v/>
      </c>
      <c r="W1481" s="516" t="str">
        <f>二年级一分钟跳绳得分</f>
        <v/>
      </c>
      <c r="X1481" s="517" t="str">
        <f>二年级等级</f>
        <v/>
      </c>
      <c r="Y1481" s="515"/>
      <c r="Z1481" s="518"/>
      <c r="AA1481" s="533"/>
      <c r="AB1481" s="515"/>
      <c r="AC1481" s="533" t="str">
        <f>二年级跳绳附加分</f>
        <v/>
      </c>
      <c r="AD1481" s="534" t="str">
        <f>二年级标准分</f>
        <v/>
      </c>
      <c r="AE1481" s="534" t="str">
        <f>二年级总分</f>
        <v/>
      </c>
      <c r="AF1481" s="517" t="str">
        <f>二年级等级</f>
        <v/>
      </c>
    </row>
    <row r="1482" spans="1:32">
      <c r="A1482" s="476">
        <v>222</v>
      </c>
      <c r="B1482" s="477">
        <v>10</v>
      </c>
      <c r="C1482" s="632"/>
      <c r="D1482" s="633"/>
      <c r="E1482" s="632"/>
      <c r="F1482" s="625"/>
      <c r="G1482" s="608"/>
      <c r="H1482" s="475"/>
      <c r="I1482" s="613"/>
      <c r="J1482" s="614"/>
      <c r="K1482" s="614"/>
      <c r="L1482" s="649"/>
      <c r="M1482" s="644"/>
      <c r="N1482" s="505" t="str">
        <f>二年级BMI</f>
        <v/>
      </c>
      <c r="O1482" s="499" t="str">
        <f>二年级BMI等级</f>
        <v/>
      </c>
      <c r="P1482" s="500" t="str">
        <f>二年级BMI得分</f>
        <v/>
      </c>
      <c r="Q1482" s="515" t="str">
        <f>二年级肺活量得分</f>
        <v/>
      </c>
      <c r="R1482" s="512" t="str">
        <f>二年级等级</f>
        <v/>
      </c>
      <c r="S1482" s="516" t="str">
        <f>二年级50米跑得分</f>
        <v/>
      </c>
      <c r="T1482" s="517" t="str">
        <f>二年级等级</f>
        <v/>
      </c>
      <c r="U1482" s="516" t="str">
        <f>二年级坐位体前屈得分</f>
        <v/>
      </c>
      <c r="V1482" s="517" t="str">
        <f>二年级等级</f>
        <v/>
      </c>
      <c r="W1482" s="516" t="str">
        <f>二年级一分钟跳绳得分</f>
        <v/>
      </c>
      <c r="X1482" s="517" t="str">
        <f>二年级等级</f>
        <v/>
      </c>
      <c r="Y1482" s="515"/>
      <c r="Z1482" s="518"/>
      <c r="AA1482" s="533"/>
      <c r="AB1482" s="515"/>
      <c r="AC1482" s="533" t="str">
        <f>二年级跳绳附加分</f>
        <v/>
      </c>
      <c r="AD1482" s="534" t="str">
        <f>二年级标准分</f>
        <v/>
      </c>
      <c r="AE1482" s="534" t="str">
        <f>二年级总分</f>
        <v/>
      </c>
      <c r="AF1482" s="517" t="str">
        <f>二年级等级</f>
        <v/>
      </c>
    </row>
    <row r="1483" spans="1:32">
      <c r="A1483" s="476">
        <v>222</v>
      </c>
      <c r="B1483" s="477">
        <v>11</v>
      </c>
      <c r="C1483" s="632"/>
      <c r="D1483" s="633"/>
      <c r="E1483" s="632"/>
      <c r="F1483" s="625"/>
      <c r="G1483" s="608"/>
      <c r="H1483" s="475"/>
      <c r="I1483" s="613"/>
      <c r="J1483" s="614"/>
      <c r="K1483" s="614"/>
      <c r="L1483" s="649"/>
      <c r="M1483" s="644"/>
      <c r="N1483" s="505" t="str">
        <f>二年级BMI</f>
        <v/>
      </c>
      <c r="O1483" s="499" t="str">
        <f>二年级BMI等级</f>
        <v/>
      </c>
      <c r="P1483" s="500" t="str">
        <f>二年级BMI得分</f>
        <v/>
      </c>
      <c r="Q1483" s="515" t="str">
        <f>二年级肺活量得分</f>
        <v/>
      </c>
      <c r="R1483" s="512" t="str">
        <f>二年级等级</f>
        <v/>
      </c>
      <c r="S1483" s="516" t="str">
        <f>二年级50米跑得分</f>
        <v/>
      </c>
      <c r="T1483" s="517" t="str">
        <f>二年级等级</f>
        <v/>
      </c>
      <c r="U1483" s="516" t="str">
        <f>二年级坐位体前屈得分</f>
        <v/>
      </c>
      <c r="V1483" s="517" t="str">
        <f>二年级等级</f>
        <v/>
      </c>
      <c r="W1483" s="516" t="str">
        <f>二年级一分钟跳绳得分</f>
        <v/>
      </c>
      <c r="X1483" s="517" t="str">
        <f>二年级等级</f>
        <v/>
      </c>
      <c r="Y1483" s="515"/>
      <c r="Z1483" s="518"/>
      <c r="AA1483" s="533"/>
      <c r="AB1483" s="515"/>
      <c r="AC1483" s="533" t="str">
        <f>二年级跳绳附加分</f>
        <v/>
      </c>
      <c r="AD1483" s="534" t="str">
        <f>二年级标准分</f>
        <v/>
      </c>
      <c r="AE1483" s="534" t="str">
        <f>二年级总分</f>
        <v/>
      </c>
      <c r="AF1483" s="517" t="str">
        <f>二年级等级</f>
        <v/>
      </c>
    </row>
    <row r="1484" spans="1:32">
      <c r="A1484" s="476">
        <v>222</v>
      </c>
      <c r="B1484" s="477">
        <v>12</v>
      </c>
      <c r="C1484" s="632"/>
      <c r="D1484" s="633"/>
      <c r="E1484" s="632"/>
      <c r="F1484" s="625"/>
      <c r="G1484" s="608"/>
      <c r="H1484" s="475"/>
      <c r="I1484" s="613"/>
      <c r="J1484" s="614"/>
      <c r="K1484" s="614"/>
      <c r="L1484" s="649"/>
      <c r="M1484" s="644"/>
      <c r="N1484" s="505" t="str">
        <f>二年级BMI</f>
        <v/>
      </c>
      <c r="O1484" s="499" t="str">
        <f>二年级BMI等级</f>
        <v/>
      </c>
      <c r="P1484" s="500" t="str">
        <f>二年级BMI得分</f>
        <v/>
      </c>
      <c r="Q1484" s="515" t="str">
        <f>二年级肺活量得分</f>
        <v/>
      </c>
      <c r="R1484" s="512" t="str">
        <f>二年级等级</f>
        <v/>
      </c>
      <c r="S1484" s="516" t="str">
        <f>二年级50米跑得分</f>
        <v/>
      </c>
      <c r="T1484" s="517" t="str">
        <f>二年级等级</f>
        <v/>
      </c>
      <c r="U1484" s="516" t="str">
        <f>二年级坐位体前屈得分</f>
        <v/>
      </c>
      <c r="V1484" s="517" t="str">
        <f>二年级等级</f>
        <v/>
      </c>
      <c r="W1484" s="516" t="str">
        <f>二年级一分钟跳绳得分</f>
        <v/>
      </c>
      <c r="X1484" s="517" t="str">
        <f>二年级等级</f>
        <v/>
      </c>
      <c r="Y1484" s="515"/>
      <c r="Z1484" s="518"/>
      <c r="AA1484" s="533"/>
      <c r="AB1484" s="515"/>
      <c r="AC1484" s="533" t="str">
        <f>二年级跳绳附加分</f>
        <v/>
      </c>
      <c r="AD1484" s="534" t="str">
        <f>二年级标准分</f>
        <v/>
      </c>
      <c r="AE1484" s="534" t="str">
        <f>二年级总分</f>
        <v/>
      </c>
      <c r="AF1484" s="517" t="str">
        <f>二年级等级</f>
        <v/>
      </c>
    </row>
    <row r="1485" spans="1:32">
      <c r="A1485" s="476">
        <v>222</v>
      </c>
      <c r="B1485" s="477">
        <v>13</v>
      </c>
      <c r="C1485" s="632"/>
      <c r="D1485" s="633"/>
      <c r="E1485" s="632"/>
      <c r="F1485" s="625"/>
      <c r="G1485" s="608"/>
      <c r="H1485" s="475"/>
      <c r="I1485" s="613"/>
      <c r="J1485" s="614"/>
      <c r="K1485" s="614"/>
      <c r="L1485" s="649"/>
      <c r="M1485" s="644"/>
      <c r="N1485" s="505" t="str">
        <f>二年级BMI</f>
        <v/>
      </c>
      <c r="O1485" s="499" t="str">
        <f>二年级BMI等级</f>
        <v/>
      </c>
      <c r="P1485" s="500" t="str">
        <f>二年级BMI得分</f>
        <v/>
      </c>
      <c r="Q1485" s="515" t="str">
        <f>二年级肺活量得分</f>
        <v/>
      </c>
      <c r="R1485" s="512" t="str">
        <f>二年级等级</f>
        <v/>
      </c>
      <c r="S1485" s="516" t="str">
        <f>二年级50米跑得分</f>
        <v/>
      </c>
      <c r="T1485" s="517" t="str">
        <f>二年级等级</f>
        <v/>
      </c>
      <c r="U1485" s="516" t="str">
        <f>二年级坐位体前屈得分</f>
        <v/>
      </c>
      <c r="V1485" s="517" t="str">
        <f>二年级等级</f>
        <v/>
      </c>
      <c r="W1485" s="516" t="str">
        <f>二年级一分钟跳绳得分</f>
        <v/>
      </c>
      <c r="X1485" s="517" t="str">
        <f>二年级等级</f>
        <v/>
      </c>
      <c r="Y1485" s="515"/>
      <c r="Z1485" s="518"/>
      <c r="AA1485" s="533"/>
      <c r="AB1485" s="515"/>
      <c r="AC1485" s="533" t="str">
        <f>二年级跳绳附加分</f>
        <v/>
      </c>
      <c r="AD1485" s="534" t="str">
        <f>二年级标准分</f>
        <v/>
      </c>
      <c r="AE1485" s="534" t="str">
        <f>二年级总分</f>
        <v/>
      </c>
      <c r="AF1485" s="517" t="str">
        <f>二年级等级</f>
        <v/>
      </c>
    </row>
    <row r="1486" spans="1:32">
      <c r="A1486" s="476">
        <v>222</v>
      </c>
      <c r="B1486" s="477">
        <v>14</v>
      </c>
      <c r="C1486" s="632"/>
      <c r="D1486" s="633"/>
      <c r="E1486" s="632"/>
      <c r="F1486" s="625"/>
      <c r="G1486" s="608"/>
      <c r="H1486" s="475"/>
      <c r="I1486" s="613"/>
      <c r="J1486" s="614"/>
      <c r="K1486" s="614"/>
      <c r="L1486" s="649"/>
      <c r="M1486" s="644"/>
      <c r="N1486" s="505" t="str">
        <f>二年级BMI</f>
        <v/>
      </c>
      <c r="O1486" s="499" t="str">
        <f>二年级BMI等级</f>
        <v/>
      </c>
      <c r="P1486" s="500" t="str">
        <f>二年级BMI得分</f>
        <v/>
      </c>
      <c r="Q1486" s="515" t="str">
        <f>二年级肺活量得分</f>
        <v/>
      </c>
      <c r="R1486" s="512" t="str">
        <f>二年级等级</f>
        <v/>
      </c>
      <c r="S1486" s="516" t="str">
        <f>二年级50米跑得分</f>
        <v/>
      </c>
      <c r="T1486" s="517" t="str">
        <f>二年级等级</f>
        <v/>
      </c>
      <c r="U1486" s="516" t="str">
        <f>二年级坐位体前屈得分</f>
        <v/>
      </c>
      <c r="V1486" s="517" t="str">
        <f>二年级等级</f>
        <v/>
      </c>
      <c r="W1486" s="516" t="str">
        <f>二年级一分钟跳绳得分</f>
        <v/>
      </c>
      <c r="X1486" s="517" t="str">
        <f>二年级等级</f>
        <v/>
      </c>
      <c r="Y1486" s="515"/>
      <c r="Z1486" s="518"/>
      <c r="AA1486" s="533"/>
      <c r="AB1486" s="515"/>
      <c r="AC1486" s="533" t="str">
        <f>二年级跳绳附加分</f>
        <v/>
      </c>
      <c r="AD1486" s="534" t="str">
        <f>二年级标准分</f>
        <v/>
      </c>
      <c r="AE1486" s="534" t="str">
        <f>二年级总分</f>
        <v/>
      </c>
      <c r="AF1486" s="517" t="str">
        <f>二年级等级</f>
        <v/>
      </c>
    </row>
    <row r="1487" spans="1:32">
      <c r="A1487" s="476">
        <v>222</v>
      </c>
      <c r="B1487" s="477">
        <v>15</v>
      </c>
      <c r="C1487" s="632"/>
      <c r="D1487" s="633"/>
      <c r="E1487" s="632"/>
      <c r="F1487" s="625"/>
      <c r="G1487" s="608"/>
      <c r="H1487" s="475"/>
      <c r="I1487" s="613"/>
      <c r="J1487" s="614"/>
      <c r="K1487" s="614"/>
      <c r="L1487" s="649"/>
      <c r="M1487" s="644"/>
      <c r="N1487" s="505" t="str">
        <f>二年级BMI</f>
        <v/>
      </c>
      <c r="O1487" s="499" t="str">
        <f>二年级BMI等级</f>
        <v/>
      </c>
      <c r="P1487" s="500" t="str">
        <f>二年级BMI得分</f>
        <v/>
      </c>
      <c r="Q1487" s="515" t="str">
        <f>二年级肺活量得分</f>
        <v/>
      </c>
      <c r="R1487" s="512" t="str">
        <f>二年级等级</f>
        <v/>
      </c>
      <c r="S1487" s="516" t="str">
        <f>二年级50米跑得分</f>
        <v/>
      </c>
      <c r="T1487" s="517" t="str">
        <f>二年级等级</f>
        <v/>
      </c>
      <c r="U1487" s="516" t="str">
        <f>二年级坐位体前屈得分</f>
        <v/>
      </c>
      <c r="V1487" s="517" t="str">
        <f>二年级等级</f>
        <v/>
      </c>
      <c r="W1487" s="516" t="str">
        <f>二年级一分钟跳绳得分</f>
        <v/>
      </c>
      <c r="X1487" s="517" t="str">
        <f>二年级等级</f>
        <v/>
      </c>
      <c r="Y1487" s="515"/>
      <c r="Z1487" s="518"/>
      <c r="AA1487" s="533"/>
      <c r="AB1487" s="515"/>
      <c r="AC1487" s="533" t="str">
        <f>二年级跳绳附加分</f>
        <v/>
      </c>
      <c r="AD1487" s="534" t="str">
        <f>二年级标准分</f>
        <v/>
      </c>
      <c r="AE1487" s="534" t="str">
        <f>二年级总分</f>
        <v/>
      </c>
      <c r="AF1487" s="517" t="str">
        <f>二年级等级</f>
        <v/>
      </c>
    </row>
    <row r="1488" spans="1:32">
      <c r="A1488" s="476">
        <v>222</v>
      </c>
      <c r="B1488" s="477">
        <v>16</v>
      </c>
      <c r="C1488" s="632"/>
      <c r="D1488" s="633"/>
      <c r="E1488" s="632"/>
      <c r="F1488" s="625"/>
      <c r="G1488" s="608"/>
      <c r="H1488" s="475"/>
      <c r="I1488" s="613"/>
      <c r="J1488" s="614"/>
      <c r="K1488" s="614"/>
      <c r="L1488" s="649"/>
      <c r="M1488" s="644"/>
      <c r="N1488" s="505" t="str">
        <f>二年级BMI</f>
        <v/>
      </c>
      <c r="O1488" s="499" t="str">
        <f>二年级BMI等级</f>
        <v/>
      </c>
      <c r="P1488" s="500" t="str">
        <f>二年级BMI得分</f>
        <v/>
      </c>
      <c r="Q1488" s="515" t="str">
        <f>二年级肺活量得分</f>
        <v/>
      </c>
      <c r="R1488" s="512" t="str">
        <f>二年级等级</f>
        <v/>
      </c>
      <c r="S1488" s="516" t="str">
        <f>二年级50米跑得分</f>
        <v/>
      </c>
      <c r="T1488" s="517" t="str">
        <f>二年级等级</f>
        <v/>
      </c>
      <c r="U1488" s="516" t="str">
        <f>二年级坐位体前屈得分</f>
        <v/>
      </c>
      <c r="V1488" s="517" t="str">
        <f>二年级等级</f>
        <v/>
      </c>
      <c r="W1488" s="516" t="str">
        <f>二年级一分钟跳绳得分</f>
        <v/>
      </c>
      <c r="X1488" s="517" t="str">
        <f>二年级等级</f>
        <v/>
      </c>
      <c r="Y1488" s="515"/>
      <c r="Z1488" s="518"/>
      <c r="AA1488" s="533"/>
      <c r="AB1488" s="515"/>
      <c r="AC1488" s="533" t="str">
        <f>二年级跳绳附加分</f>
        <v/>
      </c>
      <c r="AD1488" s="534" t="str">
        <f>二年级标准分</f>
        <v/>
      </c>
      <c r="AE1488" s="534" t="str">
        <f>二年级总分</f>
        <v/>
      </c>
      <c r="AF1488" s="517" t="str">
        <f>二年级等级</f>
        <v/>
      </c>
    </row>
    <row r="1489" spans="1:32">
      <c r="A1489" s="476">
        <v>222</v>
      </c>
      <c r="B1489" s="477">
        <v>17</v>
      </c>
      <c r="C1489" s="632"/>
      <c r="D1489" s="633"/>
      <c r="E1489" s="632"/>
      <c r="F1489" s="625"/>
      <c r="G1489" s="608"/>
      <c r="H1489" s="475"/>
      <c r="I1489" s="613"/>
      <c r="J1489" s="614"/>
      <c r="K1489" s="614"/>
      <c r="L1489" s="649"/>
      <c r="M1489" s="644"/>
      <c r="N1489" s="505" t="str">
        <f>二年级BMI</f>
        <v/>
      </c>
      <c r="O1489" s="499" t="str">
        <f>二年级BMI等级</f>
        <v/>
      </c>
      <c r="P1489" s="500" t="str">
        <f>二年级BMI得分</f>
        <v/>
      </c>
      <c r="Q1489" s="515" t="str">
        <f>二年级肺活量得分</f>
        <v/>
      </c>
      <c r="R1489" s="512" t="str">
        <f>二年级等级</f>
        <v/>
      </c>
      <c r="S1489" s="516" t="str">
        <f>二年级50米跑得分</f>
        <v/>
      </c>
      <c r="T1489" s="517" t="str">
        <f>二年级等级</f>
        <v/>
      </c>
      <c r="U1489" s="516" t="str">
        <f>二年级坐位体前屈得分</f>
        <v/>
      </c>
      <c r="V1489" s="517" t="str">
        <f>二年级等级</f>
        <v/>
      </c>
      <c r="W1489" s="516" t="str">
        <f>二年级一分钟跳绳得分</f>
        <v/>
      </c>
      <c r="X1489" s="517" t="str">
        <f>二年级等级</f>
        <v/>
      </c>
      <c r="Y1489" s="515"/>
      <c r="Z1489" s="518"/>
      <c r="AA1489" s="533"/>
      <c r="AB1489" s="515"/>
      <c r="AC1489" s="533" t="str">
        <f>二年级跳绳附加分</f>
        <v/>
      </c>
      <c r="AD1489" s="534" t="str">
        <f>二年级标准分</f>
        <v/>
      </c>
      <c r="AE1489" s="534" t="str">
        <f>二年级总分</f>
        <v/>
      </c>
      <c r="AF1489" s="517" t="str">
        <f>二年级等级</f>
        <v/>
      </c>
    </row>
    <row r="1490" spans="1:32">
      <c r="A1490" s="476">
        <v>222</v>
      </c>
      <c r="B1490" s="477">
        <v>18</v>
      </c>
      <c r="C1490" s="632"/>
      <c r="D1490" s="633"/>
      <c r="E1490" s="632"/>
      <c r="F1490" s="625"/>
      <c r="G1490" s="608"/>
      <c r="H1490" s="475"/>
      <c r="I1490" s="613"/>
      <c r="J1490" s="614"/>
      <c r="K1490" s="614"/>
      <c r="L1490" s="649"/>
      <c r="M1490" s="644"/>
      <c r="N1490" s="505" t="str">
        <f>二年级BMI</f>
        <v/>
      </c>
      <c r="O1490" s="499" t="str">
        <f>二年级BMI等级</f>
        <v/>
      </c>
      <c r="P1490" s="500" t="str">
        <f>二年级BMI得分</f>
        <v/>
      </c>
      <c r="Q1490" s="515" t="str">
        <f>二年级肺活量得分</f>
        <v/>
      </c>
      <c r="R1490" s="512" t="str">
        <f>二年级等级</f>
        <v/>
      </c>
      <c r="S1490" s="516" t="str">
        <f>二年级50米跑得分</f>
        <v/>
      </c>
      <c r="T1490" s="517" t="str">
        <f>二年级等级</f>
        <v/>
      </c>
      <c r="U1490" s="516" t="str">
        <f>二年级坐位体前屈得分</f>
        <v/>
      </c>
      <c r="V1490" s="517" t="str">
        <f>二年级等级</f>
        <v/>
      </c>
      <c r="W1490" s="516" t="str">
        <f>二年级一分钟跳绳得分</f>
        <v/>
      </c>
      <c r="X1490" s="517" t="str">
        <f>二年级等级</f>
        <v/>
      </c>
      <c r="Y1490" s="515"/>
      <c r="Z1490" s="518"/>
      <c r="AA1490" s="533"/>
      <c r="AB1490" s="515"/>
      <c r="AC1490" s="533" t="str">
        <f>二年级跳绳附加分</f>
        <v/>
      </c>
      <c r="AD1490" s="534" t="str">
        <f>二年级标准分</f>
        <v/>
      </c>
      <c r="AE1490" s="534" t="str">
        <f>二年级总分</f>
        <v/>
      </c>
      <c r="AF1490" s="517" t="str">
        <f>二年级等级</f>
        <v/>
      </c>
    </row>
    <row r="1491" spans="1:32">
      <c r="A1491" s="476">
        <v>222</v>
      </c>
      <c r="B1491" s="477">
        <v>19</v>
      </c>
      <c r="C1491" s="632"/>
      <c r="D1491" s="633"/>
      <c r="E1491" s="632"/>
      <c r="F1491" s="625"/>
      <c r="G1491" s="608"/>
      <c r="H1491" s="475"/>
      <c r="I1491" s="613"/>
      <c r="J1491" s="614"/>
      <c r="K1491" s="614"/>
      <c r="L1491" s="649"/>
      <c r="M1491" s="644"/>
      <c r="N1491" s="505" t="str">
        <f>二年级BMI</f>
        <v/>
      </c>
      <c r="O1491" s="499" t="str">
        <f>二年级BMI等级</f>
        <v/>
      </c>
      <c r="P1491" s="500" t="str">
        <f>二年级BMI得分</f>
        <v/>
      </c>
      <c r="Q1491" s="515" t="str">
        <f>二年级肺活量得分</f>
        <v/>
      </c>
      <c r="R1491" s="512" t="str">
        <f>二年级等级</f>
        <v/>
      </c>
      <c r="S1491" s="516" t="str">
        <f>二年级50米跑得分</f>
        <v/>
      </c>
      <c r="T1491" s="517" t="str">
        <f>二年级等级</f>
        <v/>
      </c>
      <c r="U1491" s="516" t="str">
        <f>二年级坐位体前屈得分</f>
        <v/>
      </c>
      <c r="V1491" s="517" t="str">
        <f>二年级等级</f>
        <v/>
      </c>
      <c r="W1491" s="516" t="str">
        <f>二年级一分钟跳绳得分</f>
        <v/>
      </c>
      <c r="X1491" s="517" t="str">
        <f>二年级等级</f>
        <v/>
      </c>
      <c r="Y1491" s="515"/>
      <c r="Z1491" s="518"/>
      <c r="AA1491" s="533"/>
      <c r="AB1491" s="515"/>
      <c r="AC1491" s="533" t="str">
        <f>二年级跳绳附加分</f>
        <v/>
      </c>
      <c r="AD1491" s="534" t="str">
        <f>二年级标准分</f>
        <v/>
      </c>
      <c r="AE1491" s="534" t="str">
        <f>二年级总分</f>
        <v/>
      </c>
      <c r="AF1491" s="517" t="str">
        <f>二年级等级</f>
        <v/>
      </c>
    </row>
    <row r="1492" spans="1:32">
      <c r="A1492" s="476">
        <v>222</v>
      </c>
      <c r="B1492" s="477">
        <v>20</v>
      </c>
      <c r="C1492" s="632"/>
      <c r="D1492" s="633"/>
      <c r="E1492" s="632"/>
      <c r="F1492" s="625"/>
      <c r="G1492" s="608"/>
      <c r="H1492" s="475"/>
      <c r="I1492" s="613"/>
      <c r="J1492" s="614"/>
      <c r="K1492" s="614"/>
      <c r="L1492" s="649"/>
      <c r="M1492" s="644"/>
      <c r="N1492" s="505" t="str">
        <f>二年级BMI</f>
        <v/>
      </c>
      <c r="O1492" s="499" t="str">
        <f>二年级BMI等级</f>
        <v/>
      </c>
      <c r="P1492" s="500" t="str">
        <f>二年级BMI得分</f>
        <v/>
      </c>
      <c r="Q1492" s="515" t="str">
        <f>二年级肺活量得分</f>
        <v/>
      </c>
      <c r="R1492" s="512" t="str">
        <f>二年级等级</f>
        <v/>
      </c>
      <c r="S1492" s="516" t="str">
        <f>二年级50米跑得分</f>
        <v/>
      </c>
      <c r="T1492" s="517" t="str">
        <f>二年级等级</f>
        <v/>
      </c>
      <c r="U1492" s="516" t="str">
        <f>二年级坐位体前屈得分</f>
        <v/>
      </c>
      <c r="V1492" s="517" t="str">
        <f>二年级等级</f>
        <v/>
      </c>
      <c r="W1492" s="516" t="str">
        <f>二年级一分钟跳绳得分</f>
        <v/>
      </c>
      <c r="X1492" s="517" t="str">
        <f>二年级等级</f>
        <v/>
      </c>
      <c r="Y1492" s="515"/>
      <c r="Z1492" s="518"/>
      <c r="AA1492" s="533"/>
      <c r="AB1492" s="515"/>
      <c r="AC1492" s="533" t="str">
        <f>二年级跳绳附加分</f>
        <v/>
      </c>
      <c r="AD1492" s="534" t="str">
        <f>二年级标准分</f>
        <v/>
      </c>
      <c r="AE1492" s="534" t="str">
        <f>二年级总分</f>
        <v/>
      </c>
      <c r="AF1492" s="517" t="str">
        <f>二年级等级</f>
        <v/>
      </c>
    </row>
    <row r="1493" spans="1:32">
      <c r="A1493" s="476">
        <v>222</v>
      </c>
      <c r="B1493" s="477">
        <v>21</v>
      </c>
      <c r="C1493" s="632"/>
      <c r="D1493" s="633"/>
      <c r="E1493" s="632"/>
      <c r="F1493" s="625"/>
      <c r="G1493" s="608"/>
      <c r="H1493" s="475"/>
      <c r="I1493" s="613"/>
      <c r="J1493" s="614"/>
      <c r="K1493" s="614"/>
      <c r="L1493" s="649"/>
      <c r="M1493" s="644"/>
      <c r="N1493" s="505" t="str">
        <f>二年级BMI</f>
        <v/>
      </c>
      <c r="O1493" s="499" t="str">
        <f>二年级BMI等级</f>
        <v/>
      </c>
      <c r="P1493" s="500" t="str">
        <f>二年级BMI得分</f>
        <v/>
      </c>
      <c r="Q1493" s="515" t="str">
        <f>二年级肺活量得分</f>
        <v/>
      </c>
      <c r="R1493" s="512" t="str">
        <f>二年级等级</f>
        <v/>
      </c>
      <c r="S1493" s="516" t="str">
        <f>二年级50米跑得分</f>
        <v/>
      </c>
      <c r="T1493" s="517" t="str">
        <f>二年级等级</f>
        <v/>
      </c>
      <c r="U1493" s="516" t="str">
        <f>二年级坐位体前屈得分</f>
        <v/>
      </c>
      <c r="V1493" s="517" t="str">
        <f>二年级等级</f>
        <v/>
      </c>
      <c r="W1493" s="516" t="str">
        <f>二年级一分钟跳绳得分</f>
        <v/>
      </c>
      <c r="X1493" s="517" t="str">
        <f>二年级等级</f>
        <v/>
      </c>
      <c r="Y1493" s="515"/>
      <c r="Z1493" s="518"/>
      <c r="AA1493" s="533"/>
      <c r="AB1493" s="515"/>
      <c r="AC1493" s="533" t="str">
        <f>二年级跳绳附加分</f>
        <v/>
      </c>
      <c r="AD1493" s="534" t="str">
        <f>二年级标准分</f>
        <v/>
      </c>
      <c r="AE1493" s="534" t="str">
        <f>二年级总分</f>
        <v/>
      </c>
      <c r="AF1493" s="517" t="str">
        <f>二年级等级</f>
        <v/>
      </c>
    </row>
    <row r="1494" spans="1:32">
      <c r="A1494" s="476">
        <v>222</v>
      </c>
      <c r="B1494" s="477">
        <v>22</v>
      </c>
      <c r="C1494" s="632"/>
      <c r="D1494" s="633"/>
      <c r="E1494" s="632"/>
      <c r="F1494" s="625"/>
      <c r="G1494" s="608"/>
      <c r="H1494" s="475"/>
      <c r="I1494" s="613"/>
      <c r="J1494" s="614"/>
      <c r="K1494" s="614"/>
      <c r="L1494" s="649"/>
      <c r="M1494" s="644"/>
      <c r="N1494" s="505" t="str">
        <f>二年级BMI</f>
        <v/>
      </c>
      <c r="O1494" s="499" t="str">
        <f>二年级BMI等级</f>
        <v/>
      </c>
      <c r="P1494" s="500" t="str">
        <f>二年级BMI得分</f>
        <v/>
      </c>
      <c r="Q1494" s="515" t="str">
        <f>二年级肺活量得分</f>
        <v/>
      </c>
      <c r="R1494" s="512" t="str">
        <f>二年级等级</f>
        <v/>
      </c>
      <c r="S1494" s="516" t="str">
        <f>二年级50米跑得分</f>
        <v/>
      </c>
      <c r="T1494" s="517" t="str">
        <f>二年级等级</f>
        <v/>
      </c>
      <c r="U1494" s="516" t="str">
        <f>二年级坐位体前屈得分</f>
        <v/>
      </c>
      <c r="V1494" s="517" t="str">
        <f>二年级等级</f>
        <v/>
      </c>
      <c r="W1494" s="516" t="str">
        <f>二年级一分钟跳绳得分</f>
        <v/>
      </c>
      <c r="X1494" s="517" t="str">
        <f>二年级等级</f>
        <v/>
      </c>
      <c r="Y1494" s="515"/>
      <c r="Z1494" s="518"/>
      <c r="AA1494" s="533"/>
      <c r="AB1494" s="515"/>
      <c r="AC1494" s="533" t="str">
        <f>二年级跳绳附加分</f>
        <v/>
      </c>
      <c r="AD1494" s="534" t="str">
        <f>二年级标准分</f>
        <v/>
      </c>
      <c r="AE1494" s="534" t="str">
        <f>二年级总分</f>
        <v/>
      </c>
      <c r="AF1494" s="517" t="str">
        <f>二年级等级</f>
        <v/>
      </c>
    </row>
    <row r="1495" spans="1:32">
      <c r="A1495" s="476">
        <v>222</v>
      </c>
      <c r="B1495" s="477">
        <v>23</v>
      </c>
      <c r="C1495" s="632"/>
      <c r="D1495" s="633"/>
      <c r="E1495" s="632"/>
      <c r="F1495" s="625"/>
      <c r="G1495" s="608"/>
      <c r="H1495" s="475"/>
      <c r="I1495" s="613"/>
      <c r="J1495" s="614"/>
      <c r="K1495" s="614"/>
      <c r="L1495" s="649"/>
      <c r="M1495" s="644"/>
      <c r="N1495" s="505" t="str">
        <f>二年级BMI</f>
        <v/>
      </c>
      <c r="O1495" s="499" t="str">
        <f>二年级BMI等级</f>
        <v/>
      </c>
      <c r="P1495" s="500" t="str">
        <f>二年级BMI得分</f>
        <v/>
      </c>
      <c r="Q1495" s="515" t="str">
        <f>二年级肺活量得分</f>
        <v/>
      </c>
      <c r="R1495" s="512" t="str">
        <f>二年级等级</f>
        <v/>
      </c>
      <c r="S1495" s="516" t="str">
        <f>二年级50米跑得分</f>
        <v/>
      </c>
      <c r="T1495" s="517" t="str">
        <f>二年级等级</f>
        <v/>
      </c>
      <c r="U1495" s="516" t="str">
        <f>二年级坐位体前屈得分</f>
        <v/>
      </c>
      <c r="V1495" s="517" t="str">
        <f>二年级等级</f>
        <v/>
      </c>
      <c r="W1495" s="516" t="str">
        <f>二年级一分钟跳绳得分</f>
        <v/>
      </c>
      <c r="X1495" s="517" t="str">
        <f>二年级等级</f>
        <v/>
      </c>
      <c r="Y1495" s="515"/>
      <c r="Z1495" s="518"/>
      <c r="AA1495" s="533"/>
      <c r="AB1495" s="515"/>
      <c r="AC1495" s="533" t="str">
        <f>二年级跳绳附加分</f>
        <v/>
      </c>
      <c r="AD1495" s="534" t="str">
        <f>二年级标准分</f>
        <v/>
      </c>
      <c r="AE1495" s="534" t="str">
        <f>二年级总分</f>
        <v/>
      </c>
      <c r="AF1495" s="517" t="str">
        <f>二年级等级</f>
        <v/>
      </c>
    </row>
    <row r="1496" spans="1:32">
      <c r="A1496" s="476">
        <v>222</v>
      </c>
      <c r="B1496" s="477">
        <v>24</v>
      </c>
      <c r="C1496" s="632"/>
      <c r="D1496" s="633"/>
      <c r="E1496" s="632"/>
      <c r="F1496" s="625"/>
      <c r="G1496" s="608"/>
      <c r="H1496" s="475"/>
      <c r="I1496" s="613"/>
      <c r="J1496" s="614"/>
      <c r="K1496" s="614"/>
      <c r="L1496" s="649"/>
      <c r="M1496" s="644"/>
      <c r="N1496" s="505" t="str">
        <f>二年级BMI</f>
        <v/>
      </c>
      <c r="O1496" s="499" t="str">
        <f>二年级BMI等级</f>
        <v/>
      </c>
      <c r="P1496" s="500" t="str">
        <f>二年级BMI得分</f>
        <v/>
      </c>
      <c r="Q1496" s="515" t="str">
        <f>二年级肺活量得分</f>
        <v/>
      </c>
      <c r="R1496" s="512" t="str">
        <f>二年级等级</f>
        <v/>
      </c>
      <c r="S1496" s="516" t="str">
        <f>二年级50米跑得分</f>
        <v/>
      </c>
      <c r="T1496" s="517" t="str">
        <f>二年级等级</f>
        <v/>
      </c>
      <c r="U1496" s="516" t="str">
        <f>二年级坐位体前屈得分</f>
        <v/>
      </c>
      <c r="V1496" s="517" t="str">
        <f>二年级等级</f>
        <v/>
      </c>
      <c r="W1496" s="516" t="str">
        <f>二年级一分钟跳绳得分</f>
        <v/>
      </c>
      <c r="X1496" s="517" t="str">
        <f>二年级等级</f>
        <v/>
      </c>
      <c r="Y1496" s="515"/>
      <c r="Z1496" s="518"/>
      <c r="AA1496" s="533"/>
      <c r="AB1496" s="515"/>
      <c r="AC1496" s="533" t="str">
        <f>二年级跳绳附加分</f>
        <v/>
      </c>
      <c r="AD1496" s="534" t="str">
        <f>二年级标准分</f>
        <v/>
      </c>
      <c r="AE1496" s="534" t="str">
        <f>二年级总分</f>
        <v/>
      </c>
      <c r="AF1496" s="517" t="str">
        <f>二年级等级</f>
        <v/>
      </c>
    </row>
    <row r="1497" spans="1:32">
      <c r="A1497" s="476">
        <v>222</v>
      </c>
      <c r="B1497" s="477">
        <v>25</v>
      </c>
      <c r="C1497" s="632"/>
      <c r="D1497" s="633"/>
      <c r="E1497" s="632"/>
      <c r="F1497" s="625"/>
      <c r="G1497" s="608"/>
      <c r="H1497" s="475"/>
      <c r="I1497" s="613"/>
      <c r="J1497" s="614"/>
      <c r="K1497" s="614"/>
      <c r="L1497" s="649"/>
      <c r="M1497" s="644"/>
      <c r="N1497" s="505" t="str">
        <f>二年级BMI</f>
        <v/>
      </c>
      <c r="O1497" s="499" t="str">
        <f>二年级BMI等级</f>
        <v/>
      </c>
      <c r="P1497" s="500" t="str">
        <f>二年级BMI得分</f>
        <v/>
      </c>
      <c r="Q1497" s="515" t="str">
        <f>二年级肺活量得分</f>
        <v/>
      </c>
      <c r="R1497" s="512" t="str">
        <f>二年级等级</f>
        <v/>
      </c>
      <c r="S1497" s="516" t="str">
        <f>二年级50米跑得分</f>
        <v/>
      </c>
      <c r="T1497" s="517" t="str">
        <f>二年级等级</f>
        <v/>
      </c>
      <c r="U1497" s="516" t="str">
        <f>二年级坐位体前屈得分</f>
        <v/>
      </c>
      <c r="V1497" s="517" t="str">
        <f>二年级等级</f>
        <v/>
      </c>
      <c r="W1497" s="516" t="str">
        <f>二年级一分钟跳绳得分</f>
        <v/>
      </c>
      <c r="X1497" s="517" t="str">
        <f>二年级等级</f>
        <v/>
      </c>
      <c r="Y1497" s="515"/>
      <c r="Z1497" s="518"/>
      <c r="AA1497" s="533"/>
      <c r="AB1497" s="515"/>
      <c r="AC1497" s="533" t="str">
        <f>二年级跳绳附加分</f>
        <v/>
      </c>
      <c r="AD1497" s="534" t="str">
        <f>二年级标准分</f>
        <v/>
      </c>
      <c r="AE1497" s="534" t="str">
        <f>二年级总分</f>
        <v/>
      </c>
      <c r="AF1497" s="517" t="str">
        <f>二年级等级</f>
        <v/>
      </c>
    </row>
    <row r="1498" spans="1:32">
      <c r="A1498" s="476">
        <v>222</v>
      </c>
      <c r="B1498" s="477">
        <v>26</v>
      </c>
      <c r="C1498" s="632"/>
      <c r="D1498" s="633"/>
      <c r="E1498" s="632"/>
      <c r="F1498" s="625"/>
      <c r="G1498" s="608"/>
      <c r="H1498" s="475"/>
      <c r="I1498" s="613"/>
      <c r="J1498" s="614"/>
      <c r="K1498" s="614"/>
      <c r="L1498" s="649"/>
      <c r="M1498" s="644"/>
      <c r="N1498" s="505" t="str">
        <f>二年级BMI</f>
        <v/>
      </c>
      <c r="O1498" s="499" t="str">
        <f>二年级BMI等级</f>
        <v/>
      </c>
      <c r="P1498" s="500" t="str">
        <f>二年级BMI得分</f>
        <v/>
      </c>
      <c r="Q1498" s="515" t="str">
        <f>二年级肺活量得分</f>
        <v/>
      </c>
      <c r="R1498" s="512" t="str">
        <f>二年级等级</f>
        <v/>
      </c>
      <c r="S1498" s="516" t="str">
        <f>二年级50米跑得分</f>
        <v/>
      </c>
      <c r="T1498" s="517" t="str">
        <f>二年级等级</f>
        <v/>
      </c>
      <c r="U1498" s="516" t="str">
        <f>二年级坐位体前屈得分</f>
        <v/>
      </c>
      <c r="V1498" s="517" t="str">
        <f>二年级等级</f>
        <v/>
      </c>
      <c r="W1498" s="516" t="str">
        <f>二年级一分钟跳绳得分</f>
        <v/>
      </c>
      <c r="X1498" s="517" t="str">
        <f>二年级等级</f>
        <v/>
      </c>
      <c r="Y1498" s="515"/>
      <c r="Z1498" s="518"/>
      <c r="AA1498" s="533"/>
      <c r="AB1498" s="515"/>
      <c r="AC1498" s="533" t="str">
        <f>二年级跳绳附加分</f>
        <v/>
      </c>
      <c r="AD1498" s="534" t="str">
        <f>二年级标准分</f>
        <v/>
      </c>
      <c r="AE1498" s="534" t="str">
        <f>二年级总分</f>
        <v/>
      </c>
      <c r="AF1498" s="517" t="str">
        <f>二年级等级</f>
        <v/>
      </c>
    </row>
    <row r="1499" spans="1:32">
      <c r="A1499" s="476">
        <v>222</v>
      </c>
      <c r="B1499" s="477">
        <v>27</v>
      </c>
      <c r="C1499" s="632"/>
      <c r="D1499" s="633"/>
      <c r="E1499" s="632"/>
      <c r="F1499" s="625"/>
      <c r="G1499" s="608"/>
      <c r="H1499" s="475"/>
      <c r="I1499" s="613"/>
      <c r="J1499" s="614"/>
      <c r="K1499" s="614"/>
      <c r="L1499" s="649"/>
      <c r="M1499" s="644"/>
      <c r="N1499" s="505" t="str">
        <f>二年级BMI</f>
        <v/>
      </c>
      <c r="O1499" s="499" t="str">
        <f>二年级BMI等级</f>
        <v/>
      </c>
      <c r="P1499" s="500" t="str">
        <f>二年级BMI得分</f>
        <v/>
      </c>
      <c r="Q1499" s="515" t="str">
        <f>二年级肺活量得分</f>
        <v/>
      </c>
      <c r="R1499" s="512" t="str">
        <f>二年级等级</f>
        <v/>
      </c>
      <c r="S1499" s="516" t="str">
        <f>二年级50米跑得分</f>
        <v/>
      </c>
      <c r="T1499" s="517" t="str">
        <f>二年级等级</f>
        <v/>
      </c>
      <c r="U1499" s="516" t="str">
        <f>二年级坐位体前屈得分</f>
        <v/>
      </c>
      <c r="V1499" s="517" t="str">
        <f>二年级等级</f>
        <v/>
      </c>
      <c r="W1499" s="516" t="str">
        <f>二年级一分钟跳绳得分</f>
        <v/>
      </c>
      <c r="X1499" s="517" t="str">
        <f>二年级等级</f>
        <v/>
      </c>
      <c r="Y1499" s="515"/>
      <c r="Z1499" s="518"/>
      <c r="AA1499" s="533"/>
      <c r="AB1499" s="515"/>
      <c r="AC1499" s="533" t="str">
        <f>二年级跳绳附加分</f>
        <v/>
      </c>
      <c r="AD1499" s="534" t="str">
        <f>二年级标准分</f>
        <v/>
      </c>
      <c r="AE1499" s="534" t="str">
        <f>二年级总分</f>
        <v/>
      </c>
      <c r="AF1499" s="517" t="str">
        <f>二年级等级</f>
        <v/>
      </c>
    </row>
    <row r="1500" spans="1:32">
      <c r="A1500" s="476">
        <v>222</v>
      </c>
      <c r="B1500" s="477">
        <v>28</v>
      </c>
      <c r="C1500" s="632"/>
      <c r="D1500" s="633"/>
      <c r="E1500" s="632"/>
      <c r="F1500" s="625"/>
      <c r="G1500" s="608"/>
      <c r="H1500" s="475"/>
      <c r="I1500" s="613"/>
      <c r="J1500" s="614"/>
      <c r="K1500" s="614"/>
      <c r="L1500" s="649"/>
      <c r="M1500" s="644"/>
      <c r="N1500" s="505" t="str">
        <f>二年级BMI</f>
        <v/>
      </c>
      <c r="O1500" s="499" t="str">
        <f>二年级BMI等级</f>
        <v/>
      </c>
      <c r="P1500" s="500" t="str">
        <f>二年级BMI得分</f>
        <v/>
      </c>
      <c r="Q1500" s="515" t="str">
        <f>二年级肺活量得分</f>
        <v/>
      </c>
      <c r="R1500" s="512" t="str">
        <f>二年级等级</f>
        <v/>
      </c>
      <c r="S1500" s="516" t="str">
        <f>二年级50米跑得分</f>
        <v/>
      </c>
      <c r="T1500" s="517" t="str">
        <f>二年级等级</f>
        <v/>
      </c>
      <c r="U1500" s="516" t="str">
        <f>二年级坐位体前屈得分</f>
        <v/>
      </c>
      <c r="V1500" s="517" t="str">
        <f>二年级等级</f>
        <v/>
      </c>
      <c r="W1500" s="516" t="str">
        <f>二年级一分钟跳绳得分</f>
        <v/>
      </c>
      <c r="X1500" s="517" t="str">
        <f>二年级等级</f>
        <v/>
      </c>
      <c r="Y1500" s="515"/>
      <c r="Z1500" s="518"/>
      <c r="AA1500" s="533"/>
      <c r="AB1500" s="515"/>
      <c r="AC1500" s="533" t="str">
        <f>二年级跳绳附加分</f>
        <v/>
      </c>
      <c r="AD1500" s="534" t="str">
        <f>二年级标准分</f>
        <v/>
      </c>
      <c r="AE1500" s="534" t="str">
        <f>二年级总分</f>
        <v/>
      </c>
      <c r="AF1500" s="517" t="str">
        <f>二年级等级</f>
        <v/>
      </c>
    </row>
    <row r="1501" spans="1:32">
      <c r="A1501" s="476">
        <v>222</v>
      </c>
      <c r="B1501" s="477">
        <v>29</v>
      </c>
      <c r="C1501" s="632"/>
      <c r="D1501" s="633"/>
      <c r="E1501" s="632"/>
      <c r="F1501" s="625"/>
      <c r="G1501" s="608"/>
      <c r="H1501" s="475"/>
      <c r="I1501" s="613"/>
      <c r="J1501" s="614"/>
      <c r="K1501" s="614"/>
      <c r="L1501" s="649"/>
      <c r="M1501" s="644"/>
      <c r="N1501" s="505" t="str">
        <f>二年级BMI</f>
        <v/>
      </c>
      <c r="O1501" s="499" t="str">
        <f>二年级BMI等级</f>
        <v/>
      </c>
      <c r="P1501" s="500" t="str">
        <f>二年级BMI得分</f>
        <v/>
      </c>
      <c r="Q1501" s="515" t="str">
        <f>二年级肺活量得分</f>
        <v/>
      </c>
      <c r="R1501" s="512" t="str">
        <f>二年级等级</f>
        <v/>
      </c>
      <c r="S1501" s="516" t="str">
        <f>二年级50米跑得分</f>
        <v/>
      </c>
      <c r="T1501" s="517" t="str">
        <f>二年级等级</f>
        <v/>
      </c>
      <c r="U1501" s="516" t="str">
        <f>二年级坐位体前屈得分</f>
        <v/>
      </c>
      <c r="V1501" s="517" t="str">
        <f>二年级等级</f>
        <v/>
      </c>
      <c r="W1501" s="516" t="str">
        <f>二年级一分钟跳绳得分</f>
        <v/>
      </c>
      <c r="X1501" s="517" t="str">
        <f>二年级等级</f>
        <v/>
      </c>
      <c r="Y1501" s="515"/>
      <c r="Z1501" s="518"/>
      <c r="AA1501" s="533"/>
      <c r="AB1501" s="515"/>
      <c r="AC1501" s="533" t="str">
        <f>二年级跳绳附加分</f>
        <v/>
      </c>
      <c r="AD1501" s="534" t="str">
        <f>二年级标准分</f>
        <v/>
      </c>
      <c r="AE1501" s="534" t="str">
        <f>二年级总分</f>
        <v/>
      </c>
      <c r="AF1501" s="517" t="str">
        <f>二年级等级</f>
        <v/>
      </c>
    </row>
    <row r="1502" spans="1:32">
      <c r="A1502" s="476">
        <v>222</v>
      </c>
      <c r="B1502" s="477">
        <v>30</v>
      </c>
      <c r="C1502" s="632"/>
      <c r="D1502" s="633"/>
      <c r="E1502" s="632"/>
      <c r="F1502" s="625"/>
      <c r="G1502" s="608"/>
      <c r="H1502" s="475"/>
      <c r="I1502" s="613"/>
      <c r="J1502" s="614"/>
      <c r="K1502" s="614"/>
      <c r="L1502" s="649"/>
      <c r="M1502" s="644"/>
      <c r="N1502" s="505" t="str">
        <f>二年级BMI</f>
        <v/>
      </c>
      <c r="O1502" s="499" t="str">
        <f>二年级BMI等级</f>
        <v/>
      </c>
      <c r="P1502" s="500" t="str">
        <f>二年级BMI得分</f>
        <v/>
      </c>
      <c r="Q1502" s="515" t="str">
        <f>二年级肺活量得分</f>
        <v/>
      </c>
      <c r="R1502" s="512" t="str">
        <f>二年级等级</f>
        <v/>
      </c>
      <c r="S1502" s="516" t="str">
        <f>二年级50米跑得分</f>
        <v/>
      </c>
      <c r="T1502" s="517" t="str">
        <f>二年级等级</f>
        <v/>
      </c>
      <c r="U1502" s="516" t="str">
        <f>二年级坐位体前屈得分</f>
        <v/>
      </c>
      <c r="V1502" s="517" t="str">
        <f>二年级等级</f>
        <v/>
      </c>
      <c r="W1502" s="516" t="str">
        <f>二年级一分钟跳绳得分</f>
        <v/>
      </c>
      <c r="X1502" s="517" t="str">
        <f>二年级等级</f>
        <v/>
      </c>
      <c r="Y1502" s="515"/>
      <c r="Z1502" s="518"/>
      <c r="AA1502" s="533"/>
      <c r="AB1502" s="515"/>
      <c r="AC1502" s="533" t="str">
        <f>二年级跳绳附加分</f>
        <v/>
      </c>
      <c r="AD1502" s="534" t="str">
        <f>二年级标准分</f>
        <v/>
      </c>
      <c r="AE1502" s="534" t="str">
        <f>二年级总分</f>
        <v/>
      </c>
      <c r="AF1502" s="517" t="str">
        <f>二年级等级</f>
        <v/>
      </c>
    </row>
    <row r="1503" spans="1:32">
      <c r="A1503" s="476">
        <v>222</v>
      </c>
      <c r="B1503" s="477">
        <v>31</v>
      </c>
      <c r="C1503" s="632"/>
      <c r="D1503" s="633"/>
      <c r="E1503" s="632"/>
      <c r="F1503" s="625"/>
      <c r="G1503" s="608"/>
      <c r="H1503" s="475"/>
      <c r="I1503" s="613"/>
      <c r="J1503" s="614"/>
      <c r="K1503" s="614"/>
      <c r="L1503" s="649"/>
      <c r="M1503" s="644"/>
      <c r="N1503" s="505" t="str">
        <f>二年级BMI</f>
        <v/>
      </c>
      <c r="O1503" s="499" t="str">
        <f>二年级BMI等级</f>
        <v/>
      </c>
      <c r="P1503" s="500" t="str">
        <f>二年级BMI得分</f>
        <v/>
      </c>
      <c r="Q1503" s="515" t="str">
        <f>二年级肺活量得分</f>
        <v/>
      </c>
      <c r="R1503" s="512" t="str">
        <f>二年级等级</f>
        <v/>
      </c>
      <c r="S1503" s="516" t="str">
        <f>二年级50米跑得分</f>
        <v/>
      </c>
      <c r="T1503" s="517" t="str">
        <f>二年级等级</f>
        <v/>
      </c>
      <c r="U1503" s="516" t="str">
        <f>二年级坐位体前屈得分</f>
        <v/>
      </c>
      <c r="V1503" s="517" t="str">
        <f>二年级等级</f>
        <v/>
      </c>
      <c r="W1503" s="516" t="str">
        <f>二年级一分钟跳绳得分</f>
        <v/>
      </c>
      <c r="X1503" s="517" t="str">
        <f>二年级等级</f>
        <v/>
      </c>
      <c r="Y1503" s="515"/>
      <c r="Z1503" s="518"/>
      <c r="AA1503" s="533"/>
      <c r="AB1503" s="515"/>
      <c r="AC1503" s="533" t="str">
        <f>二年级跳绳附加分</f>
        <v/>
      </c>
      <c r="AD1503" s="534" t="str">
        <f>二年级标准分</f>
        <v/>
      </c>
      <c r="AE1503" s="534" t="str">
        <f>二年级总分</f>
        <v/>
      </c>
      <c r="AF1503" s="517" t="str">
        <f>二年级等级</f>
        <v/>
      </c>
    </row>
    <row r="1504" spans="1:32">
      <c r="A1504" s="476">
        <v>222</v>
      </c>
      <c r="B1504" s="477">
        <v>32</v>
      </c>
      <c r="C1504" s="632"/>
      <c r="D1504" s="633"/>
      <c r="E1504" s="632"/>
      <c r="F1504" s="625"/>
      <c r="G1504" s="608"/>
      <c r="H1504" s="475"/>
      <c r="I1504" s="613"/>
      <c r="J1504" s="614"/>
      <c r="K1504" s="614"/>
      <c r="L1504" s="649"/>
      <c r="M1504" s="644"/>
      <c r="N1504" s="505" t="str">
        <f>二年级BMI</f>
        <v/>
      </c>
      <c r="O1504" s="499" t="str">
        <f>二年级BMI等级</f>
        <v/>
      </c>
      <c r="P1504" s="500" t="str">
        <f>二年级BMI得分</f>
        <v/>
      </c>
      <c r="Q1504" s="515" t="str">
        <f>二年级肺活量得分</f>
        <v/>
      </c>
      <c r="R1504" s="512" t="str">
        <f>二年级等级</f>
        <v/>
      </c>
      <c r="S1504" s="516" t="str">
        <f>二年级50米跑得分</f>
        <v/>
      </c>
      <c r="T1504" s="517" t="str">
        <f>二年级等级</f>
        <v/>
      </c>
      <c r="U1504" s="516" t="str">
        <f>二年级坐位体前屈得分</f>
        <v/>
      </c>
      <c r="V1504" s="517" t="str">
        <f>二年级等级</f>
        <v/>
      </c>
      <c r="W1504" s="516" t="str">
        <f>二年级一分钟跳绳得分</f>
        <v/>
      </c>
      <c r="X1504" s="517" t="str">
        <f>二年级等级</f>
        <v/>
      </c>
      <c r="Y1504" s="515"/>
      <c r="Z1504" s="518"/>
      <c r="AA1504" s="533"/>
      <c r="AB1504" s="515"/>
      <c r="AC1504" s="533" t="str">
        <f>二年级跳绳附加分</f>
        <v/>
      </c>
      <c r="AD1504" s="534" t="str">
        <f>二年级标准分</f>
        <v/>
      </c>
      <c r="AE1504" s="534" t="str">
        <f>二年级总分</f>
        <v/>
      </c>
      <c r="AF1504" s="517" t="str">
        <f>二年级等级</f>
        <v/>
      </c>
    </row>
    <row r="1505" spans="1:32">
      <c r="A1505" s="476">
        <v>222</v>
      </c>
      <c r="B1505" s="477">
        <v>33</v>
      </c>
      <c r="C1505" s="632"/>
      <c r="D1505" s="633"/>
      <c r="E1505" s="632"/>
      <c r="F1505" s="625"/>
      <c r="G1505" s="608"/>
      <c r="H1505" s="475"/>
      <c r="I1505" s="613"/>
      <c r="J1505" s="614"/>
      <c r="K1505" s="614"/>
      <c r="L1505" s="649"/>
      <c r="M1505" s="644"/>
      <c r="N1505" s="505" t="str">
        <f>二年级BMI</f>
        <v/>
      </c>
      <c r="O1505" s="499" t="str">
        <f>二年级BMI等级</f>
        <v/>
      </c>
      <c r="P1505" s="500" t="str">
        <f>二年级BMI得分</f>
        <v/>
      </c>
      <c r="Q1505" s="515" t="str">
        <f>二年级肺活量得分</f>
        <v/>
      </c>
      <c r="R1505" s="512" t="str">
        <f>二年级等级</f>
        <v/>
      </c>
      <c r="S1505" s="516" t="str">
        <f>二年级50米跑得分</f>
        <v/>
      </c>
      <c r="T1505" s="517" t="str">
        <f>二年级等级</f>
        <v/>
      </c>
      <c r="U1505" s="516" t="str">
        <f>二年级坐位体前屈得分</f>
        <v/>
      </c>
      <c r="V1505" s="517" t="str">
        <f>二年级等级</f>
        <v/>
      </c>
      <c r="W1505" s="516" t="str">
        <f>二年级一分钟跳绳得分</f>
        <v/>
      </c>
      <c r="X1505" s="517" t="str">
        <f>二年级等级</f>
        <v/>
      </c>
      <c r="Y1505" s="515"/>
      <c r="Z1505" s="518"/>
      <c r="AA1505" s="533"/>
      <c r="AB1505" s="515"/>
      <c r="AC1505" s="533" t="str">
        <f>二年级跳绳附加分</f>
        <v/>
      </c>
      <c r="AD1505" s="534" t="str">
        <f>二年级标准分</f>
        <v/>
      </c>
      <c r="AE1505" s="534" t="str">
        <f>二年级总分</f>
        <v/>
      </c>
      <c r="AF1505" s="517" t="str">
        <f>二年级等级</f>
        <v/>
      </c>
    </row>
    <row r="1506" spans="1:32">
      <c r="A1506" s="476">
        <v>222</v>
      </c>
      <c r="B1506" s="477">
        <v>34</v>
      </c>
      <c r="C1506" s="632"/>
      <c r="D1506" s="633"/>
      <c r="E1506" s="632"/>
      <c r="F1506" s="625"/>
      <c r="G1506" s="608"/>
      <c r="H1506" s="475"/>
      <c r="I1506" s="613"/>
      <c r="J1506" s="614"/>
      <c r="K1506" s="614"/>
      <c r="L1506" s="649"/>
      <c r="M1506" s="644"/>
      <c r="N1506" s="505" t="str">
        <f>二年级BMI</f>
        <v/>
      </c>
      <c r="O1506" s="499" t="str">
        <f>二年级BMI等级</f>
        <v/>
      </c>
      <c r="P1506" s="500" t="str">
        <f>二年级BMI得分</f>
        <v/>
      </c>
      <c r="Q1506" s="515" t="str">
        <f>二年级肺活量得分</f>
        <v/>
      </c>
      <c r="R1506" s="512" t="str">
        <f>二年级等级</f>
        <v/>
      </c>
      <c r="S1506" s="516" t="str">
        <f>二年级50米跑得分</f>
        <v/>
      </c>
      <c r="T1506" s="517" t="str">
        <f>二年级等级</f>
        <v/>
      </c>
      <c r="U1506" s="516" t="str">
        <f>二年级坐位体前屈得分</f>
        <v/>
      </c>
      <c r="V1506" s="517" t="str">
        <f>二年级等级</f>
        <v/>
      </c>
      <c r="W1506" s="516" t="str">
        <f>二年级一分钟跳绳得分</f>
        <v/>
      </c>
      <c r="X1506" s="517" t="str">
        <f>二年级等级</f>
        <v/>
      </c>
      <c r="Y1506" s="515"/>
      <c r="Z1506" s="518"/>
      <c r="AA1506" s="533"/>
      <c r="AB1506" s="515"/>
      <c r="AC1506" s="533" t="str">
        <f>二年级跳绳附加分</f>
        <v/>
      </c>
      <c r="AD1506" s="534" t="str">
        <f>二年级标准分</f>
        <v/>
      </c>
      <c r="AE1506" s="534" t="str">
        <f>二年级总分</f>
        <v/>
      </c>
      <c r="AF1506" s="517" t="str">
        <f>二年级等级</f>
        <v/>
      </c>
    </row>
    <row r="1507" spans="1:32">
      <c r="A1507" s="476">
        <v>222</v>
      </c>
      <c r="B1507" s="477">
        <v>35</v>
      </c>
      <c r="C1507" s="632"/>
      <c r="D1507" s="633"/>
      <c r="E1507" s="632"/>
      <c r="F1507" s="625"/>
      <c r="G1507" s="608"/>
      <c r="H1507" s="475"/>
      <c r="I1507" s="613"/>
      <c r="J1507" s="614"/>
      <c r="K1507" s="614"/>
      <c r="L1507" s="649"/>
      <c r="M1507" s="644"/>
      <c r="N1507" s="505" t="str">
        <f>二年级BMI</f>
        <v/>
      </c>
      <c r="O1507" s="499" t="str">
        <f>二年级BMI等级</f>
        <v/>
      </c>
      <c r="P1507" s="500" t="str">
        <f>二年级BMI得分</f>
        <v/>
      </c>
      <c r="Q1507" s="515" t="str">
        <f>二年级肺活量得分</f>
        <v/>
      </c>
      <c r="R1507" s="512" t="str">
        <f>二年级等级</f>
        <v/>
      </c>
      <c r="S1507" s="516" t="str">
        <f>二年级50米跑得分</f>
        <v/>
      </c>
      <c r="T1507" s="517" t="str">
        <f>二年级等级</f>
        <v/>
      </c>
      <c r="U1507" s="516" t="str">
        <f>二年级坐位体前屈得分</f>
        <v/>
      </c>
      <c r="V1507" s="517" t="str">
        <f>二年级等级</f>
        <v/>
      </c>
      <c r="W1507" s="516" t="str">
        <f>二年级一分钟跳绳得分</f>
        <v/>
      </c>
      <c r="X1507" s="517" t="str">
        <f>二年级等级</f>
        <v/>
      </c>
      <c r="Y1507" s="515"/>
      <c r="Z1507" s="518"/>
      <c r="AA1507" s="533"/>
      <c r="AB1507" s="515"/>
      <c r="AC1507" s="533" t="str">
        <f>二年级跳绳附加分</f>
        <v/>
      </c>
      <c r="AD1507" s="534" t="str">
        <f>二年级标准分</f>
        <v/>
      </c>
      <c r="AE1507" s="534" t="str">
        <f>二年级总分</f>
        <v/>
      </c>
      <c r="AF1507" s="517" t="str">
        <f>二年级等级</f>
        <v/>
      </c>
    </row>
    <row r="1508" spans="1:32">
      <c r="A1508" s="476">
        <v>222</v>
      </c>
      <c r="B1508" s="477">
        <v>36</v>
      </c>
      <c r="C1508" s="632"/>
      <c r="D1508" s="633"/>
      <c r="E1508" s="632"/>
      <c r="F1508" s="625"/>
      <c r="G1508" s="608"/>
      <c r="H1508" s="475"/>
      <c r="I1508" s="613"/>
      <c r="J1508" s="614"/>
      <c r="K1508" s="614"/>
      <c r="L1508" s="649"/>
      <c r="M1508" s="644"/>
      <c r="N1508" s="505" t="str">
        <f>二年级BMI</f>
        <v/>
      </c>
      <c r="O1508" s="499" t="str">
        <f>二年级BMI等级</f>
        <v/>
      </c>
      <c r="P1508" s="500" t="str">
        <f>二年级BMI得分</f>
        <v/>
      </c>
      <c r="Q1508" s="515" t="str">
        <f>二年级肺活量得分</f>
        <v/>
      </c>
      <c r="R1508" s="512" t="str">
        <f>二年级等级</f>
        <v/>
      </c>
      <c r="S1508" s="516" t="str">
        <f>二年级50米跑得分</f>
        <v/>
      </c>
      <c r="T1508" s="517" t="str">
        <f>二年级等级</f>
        <v/>
      </c>
      <c r="U1508" s="516" t="str">
        <f>二年级坐位体前屈得分</f>
        <v/>
      </c>
      <c r="V1508" s="517" t="str">
        <f>二年级等级</f>
        <v/>
      </c>
      <c r="W1508" s="516" t="str">
        <f>二年级一分钟跳绳得分</f>
        <v/>
      </c>
      <c r="X1508" s="517" t="str">
        <f>二年级等级</f>
        <v/>
      </c>
      <c r="Y1508" s="515"/>
      <c r="Z1508" s="518"/>
      <c r="AA1508" s="533"/>
      <c r="AB1508" s="515"/>
      <c r="AC1508" s="533" t="str">
        <f>二年级跳绳附加分</f>
        <v/>
      </c>
      <c r="AD1508" s="534" t="str">
        <f>二年级标准分</f>
        <v/>
      </c>
      <c r="AE1508" s="534" t="str">
        <f>二年级总分</f>
        <v/>
      </c>
      <c r="AF1508" s="517" t="str">
        <f>二年级等级</f>
        <v/>
      </c>
    </row>
    <row r="1509" spans="1:32">
      <c r="A1509" s="476">
        <v>222</v>
      </c>
      <c r="B1509" s="477">
        <v>37</v>
      </c>
      <c r="C1509" s="632"/>
      <c r="D1509" s="633"/>
      <c r="E1509" s="632"/>
      <c r="F1509" s="625"/>
      <c r="G1509" s="608"/>
      <c r="H1509" s="475"/>
      <c r="I1509" s="613"/>
      <c r="J1509" s="614"/>
      <c r="K1509" s="614"/>
      <c r="L1509" s="649"/>
      <c r="M1509" s="644"/>
      <c r="N1509" s="505" t="str">
        <f>二年级BMI</f>
        <v/>
      </c>
      <c r="O1509" s="499" t="str">
        <f>二年级BMI等级</f>
        <v/>
      </c>
      <c r="P1509" s="500" t="str">
        <f>二年级BMI得分</f>
        <v/>
      </c>
      <c r="Q1509" s="515" t="str">
        <f>二年级肺活量得分</f>
        <v/>
      </c>
      <c r="R1509" s="512" t="str">
        <f>二年级等级</f>
        <v/>
      </c>
      <c r="S1509" s="516" t="str">
        <f>二年级50米跑得分</f>
        <v/>
      </c>
      <c r="T1509" s="517" t="str">
        <f>二年级等级</f>
        <v/>
      </c>
      <c r="U1509" s="516" t="str">
        <f>二年级坐位体前屈得分</f>
        <v/>
      </c>
      <c r="V1509" s="517" t="str">
        <f>二年级等级</f>
        <v/>
      </c>
      <c r="W1509" s="516" t="str">
        <f>二年级一分钟跳绳得分</f>
        <v/>
      </c>
      <c r="X1509" s="517" t="str">
        <f>二年级等级</f>
        <v/>
      </c>
      <c r="Y1509" s="515"/>
      <c r="Z1509" s="518"/>
      <c r="AA1509" s="533"/>
      <c r="AB1509" s="515"/>
      <c r="AC1509" s="533" t="str">
        <f>二年级跳绳附加分</f>
        <v/>
      </c>
      <c r="AD1509" s="534" t="str">
        <f>二年级标准分</f>
        <v/>
      </c>
      <c r="AE1509" s="534" t="str">
        <f>二年级总分</f>
        <v/>
      </c>
      <c r="AF1509" s="517" t="str">
        <f>二年级等级</f>
        <v/>
      </c>
    </row>
    <row r="1510" spans="1:32">
      <c r="A1510" s="476">
        <v>222</v>
      </c>
      <c r="B1510" s="477">
        <v>38</v>
      </c>
      <c r="C1510" s="632"/>
      <c r="D1510" s="633"/>
      <c r="E1510" s="632"/>
      <c r="F1510" s="625"/>
      <c r="G1510" s="608"/>
      <c r="H1510" s="475"/>
      <c r="I1510" s="613"/>
      <c r="J1510" s="614"/>
      <c r="K1510" s="614"/>
      <c r="L1510" s="649"/>
      <c r="M1510" s="644"/>
      <c r="N1510" s="505" t="str">
        <f>二年级BMI</f>
        <v/>
      </c>
      <c r="O1510" s="499" t="str">
        <f>二年级BMI等级</f>
        <v/>
      </c>
      <c r="P1510" s="500" t="str">
        <f>二年级BMI得分</f>
        <v/>
      </c>
      <c r="Q1510" s="515" t="str">
        <f>二年级肺活量得分</f>
        <v/>
      </c>
      <c r="R1510" s="512" t="str">
        <f>二年级等级</f>
        <v/>
      </c>
      <c r="S1510" s="516" t="str">
        <f>二年级50米跑得分</f>
        <v/>
      </c>
      <c r="T1510" s="517" t="str">
        <f>二年级等级</f>
        <v/>
      </c>
      <c r="U1510" s="516" t="str">
        <f>二年级坐位体前屈得分</f>
        <v/>
      </c>
      <c r="V1510" s="517" t="str">
        <f>二年级等级</f>
        <v/>
      </c>
      <c r="W1510" s="516" t="str">
        <f>二年级一分钟跳绳得分</f>
        <v/>
      </c>
      <c r="X1510" s="517" t="str">
        <f>二年级等级</f>
        <v/>
      </c>
      <c r="Y1510" s="515"/>
      <c r="Z1510" s="518"/>
      <c r="AA1510" s="533"/>
      <c r="AB1510" s="515"/>
      <c r="AC1510" s="533" t="str">
        <f>二年级跳绳附加分</f>
        <v/>
      </c>
      <c r="AD1510" s="534" t="str">
        <f>二年级标准分</f>
        <v/>
      </c>
      <c r="AE1510" s="534" t="str">
        <f>二年级总分</f>
        <v/>
      </c>
      <c r="AF1510" s="517" t="str">
        <f>二年级等级</f>
        <v/>
      </c>
    </row>
    <row r="1511" spans="1:32">
      <c r="A1511" s="476">
        <v>222</v>
      </c>
      <c r="B1511" s="477">
        <v>39</v>
      </c>
      <c r="C1511" s="632"/>
      <c r="D1511" s="633"/>
      <c r="E1511" s="632"/>
      <c r="F1511" s="625"/>
      <c r="G1511" s="608"/>
      <c r="H1511" s="475"/>
      <c r="I1511" s="613"/>
      <c r="J1511" s="614"/>
      <c r="K1511" s="614"/>
      <c r="L1511" s="649"/>
      <c r="M1511" s="644"/>
      <c r="N1511" s="505" t="str">
        <f>二年级BMI</f>
        <v/>
      </c>
      <c r="O1511" s="499" t="str">
        <f>二年级BMI等级</f>
        <v/>
      </c>
      <c r="P1511" s="500" t="str">
        <f>二年级BMI得分</f>
        <v/>
      </c>
      <c r="Q1511" s="515" t="str">
        <f>二年级肺活量得分</f>
        <v/>
      </c>
      <c r="R1511" s="512" t="str">
        <f>二年级等级</f>
        <v/>
      </c>
      <c r="S1511" s="516" t="str">
        <f>二年级50米跑得分</f>
        <v/>
      </c>
      <c r="T1511" s="517" t="str">
        <f>二年级等级</f>
        <v/>
      </c>
      <c r="U1511" s="516" t="str">
        <f>二年级坐位体前屈得分</f>
        <v/>
      </c>
      <c r="V1511" s="517" t="str">
        <f>二年级等级</f>
        <v/>
      </c>
      <c r="W1511" s="516" t="str">
        <f>二年级一分钟跳绳得分</f>
        <v/>
      </c>
      <c r="X1511" s="517" t="str">
        <f>二年级等级</f>
        <v/>
      </c>
      <c r="Y1511" s="515"/>
      <c r="Z1511" s="518"/>
      <c r="AA1511" s="533"/>
      <c r="AB1511" s="515"/>
      <c r="AC1511" s="533" t="str">
        <f>二年级跳绳附加分</f>
        <v/>
      </c>
      <c r="AD1511" s="534" t="str">
        <f>二年级标准分</f>
        <v/>
      </c>
      <c r="AE1511" s="534" t="str">
        <f>二年级总分</f>
        <v/>
      </c>
      <c r="AF1511" s="517" t="str">
        <f>二年级等级</f>
        <v/>
      </c>
    </row>
    <row r="1512" spans="1:32">
      <c r="A1512" s="476">
        <v>222</v>
      </c>
      <c r="B1512" s="477">
        <v>40</v>
      </c>
      <c r="C1512" s="632"/>
      <c r="D1512" s="633"/>
      <c r="E1512" s="632"/>
      <c r="F1512" s="625"/>
      <c r="G1512" s="608"/>
      <c r="H1512" s="475"/>
      <c r="I1512" s="613"/>
      <c r="J1512" s="614"/>
      <c r="K1512" s="614"/>
      <c r="L1512" s="649"/>
      <c r="M1512" s="644"/>
      <c r="N1512" s="505" t="str">
        <f>二年级BMI</f>
        <v/>
      </c>
      <c r="O1512" s="499" t="str">
        <f>二年级BMI等级</f>
        <v/>
      </c>
      <c r="P1512" s="500" t="str">
        <f>二年级BMI得分</f>
        <v/>
      </c>
      <c r="Q1512" s="515" t="str">
        <f>二年级肺活量得分</f>
        <v/>
      </c>
      <c r="R1512" s="512" t="str">
        <f>二年级等级</f>
        <v/>
      </c>
      <c r="S1512" s="516" t="str">
        <f>二年级50米跑得分</f>
        <v/>
      </c>
      <c r="T1512" s="517" t="str">
        <f>二年级等级</f>
        <v/>
      </c>
      <c r="U1512" s="516" t="str">
        <f>二年级坐位体前屈得分</f>
        <v/>
      </c>
      <c r="V1512" s="517" t="str">
        <f>二年级等级</f>
        <v/>
      </c>
      <c r="W1512" s="516" t="str">
        <f>二年级一分钟跳绳得分</f>
        <v/>
      </c>
      <c r="X1512" s="517" t="str">
        <f>二年级等级</f>
        <v/>
      </c>
      <c r="Y1512" s="515"/>
      <c r="Z1512" s="518"/>
      <c r="AA1512" s="533"/>
      <c r="AB1512" s="515"/>
      <c r="AC1512" s="533" t="str">
        <f>二年级跳绳附加分</f>
        <v/>
      </c>
      <c r="AD1512" s="534" t="str">
        <f>二年级标准分</f>
        <v/>
      </c>
      <c r="AE1512" s="534" t="str">
        <f>二年级总分</f>
        <v/>
      </c>
      <c r="AF1512" s="517" t="str">
        <f>二年级等级</f>
        <v/>
      </c>
    </row>
    <row r="1513" spans="1:32">
      <c r="A1513" s="476">
        <v>222</v>
      </c>
      <c r="B1513" s="477">
        <v>41</v>
      </c>
      <c r="C1513" s="632"/>
      <c r="D1513" s="633"/>
      <c r="E1513" s="632"/>
      <c r="F1513" s="625"/>
      <c r="G1513" s="608"/>
      <c r="H1513" s="475"/>
      <c r="I1513" s="613"/>
      <c r="J1513" s="614"/>
      <c r="K1513" s="614"/>
      <c r="L1513" s="649"/>
      <c r="M1513" s="644"/>
      <c r="N1513" s="505" t="str">
        <f>二年级BMI</f>
        <v/>
      </c>
      <c r="O1513" s="499" t="str">
        <f>二年级BMI等级</f>
        <v/>
      </c>
      <c r="P1513" s="500" t="str">
        <f>二年级BMI得分</f>
        <v/>
      </c>
      <c r="Q1513" s="515" t="str">
        <f>二年级肺活量得分</f>
        <v/>
      </c>
      <c r="R1513" s="512" t="str">
        <f>二年级等级</f>
        <v/>
      </c>
      <c r="S1513" s="516" t="str">
        <f>二年级50米跑得分</f>
        <v/>
      </c>
      <c r="T1513" s="517" t="str">
        <f>二年级等级</f>
        <v/>
      </c>
      <c r="U1513" s="516" t="str">
        <f>二年级坐位体前屈得分</f>
        <v/>
      </c>
      <c r="V1513" s="517" t="str">
        <f>二年级等级</f>
        <v/>
      </c>
      <c r="W1513" s="516" t="str">
        <f>二年级一分钟跳绳得分</f>
        <v/>
      </c>
      <c r="X1513" s="517" t="str">
        <f>二年级等级</f>
        <v/>
      </c>
      <c r="Y1513" s="515"/>
      <c r="Z1513" s="518"/>
      <c r="AA1513" s="533"/>
      <c r="AB1513" s="515"/>
      <c r="AC1513" s="533" t="str">
        <f>二年级跳绳附加分</f>
        <v/>
      </c>
      <c r="AD1513" s="534" t="str">
        <f>二年级标准分</f>
        <v/>
      </c>
      <c r="AE1513" s="534" t="str">
        <f>二年级总分</f>
        <v/>
      </c>
      <c r="AF1513" s="517" t="str">
        <f>二年级等级</f>
        <v/>
      </c>
    </row>
    <row r="1514" spans="1:32">
      <c r="A1514" s="476">
        <v>222</v>
      </c>
      <c r="B1514" s="477">
        <v>42</v>
      </c>
      <c r="C1514" s="632"/>
      <c r="D1514" s="633"/>
      <c r="E1514" s="632"/>
      <c r="F1514" s="625"/>
      <c r="G1514" s="608"/>
      <c r="H1514" s="475"/>
      <c r="I1514" s="613"/>
      <c r="J1514" s="614"/>
      <c r="K1514" s="614"/>
      <c r="L1514" s="649"/>
      <c r="M1514" s="644"/>
      <c r="N1514" s="505" t="str">
        <f>二年级BMI</f>
        <v/>
      </c>
      <c r="O1514" s="499" t="str">
        <f>二年级BMI等级</f>
        <v/>
      </c>
      <c r="P1514" s="500" t="str">
        <f>二年级BMI得分</f>
        <v/>
      </c>
      <c r="Q1514" s="515" t="str">
        <f>二年级肺活量得分</f>
        <v/>
      </c>
      <c r="R1514" s="512" t="str">
        <f>二年级等级</f>
        <v/>
      </c>
      <c r="S1514" s="516" t="str">
        <f>二年级50米跑得分</f>
        <v/>
      </c>
      <c r="T1514" s="517" t="str">
        <f>二年级等级</f>
        <v/>
      </c>
      <c r="U1514" s="516" t="str">
        <f>二年级坐位体前屈得分</f>
        <v/>
      </c>
      <c r="V1514" s="517" t="str">
        <f>二年级等级</f>
        <v/>
      </c>
      <c r="W1514" s="516" t="str">
        <f>二年级一分钟跳绳得分</f>
        <v/>
      </c>
      <c r="X1514" s="517" t="str">
        <f>二年级等级</f>
        <v/>
      </c>
      <c r="Y1514" s="515"/>
      <c r="Z1514" s="518"/>
      <c r="AA1514" s="533"/>
      <c r="AB1514" s="515"/>
      <c r="AC1514" s="533" t="str">
        <f>二年级跳绳附加分</f>
        <v/>
      </c>
      <c r="AD1514" s="534" t="str">
        <f>二年级标准分</f>
        <v/>
      </c>
      <c r="AE1514" s="534" t="str">
        <f>二年级总分</f>
        <v/>
      </c>
      <c r="AF1514" s="517" t="str">
        <f>二年级等级</f>
        <v/>
      </c>
    </row>
    <row r="1515" spans="1:32">
      <c r="A1515" s="476">
        <v>222</v>
      </c>
      <c r="B1515" s="477">
        <v>43</v>
      </c>
      <c r="C1515" s="632"/>
      <c r="D1515" s="633"/>
      <c r="E1515" s="632"/>
      <c r="F1515" s="625"/>
      <c r="G1515" s="608"/>
      <c r="H1515" s="475"/>
      <c r="I1515" s="613"/>
      <c r="J1515" s="614"/>
      <c r="K1515" s="614"/>
      <c r="L1515" s="649"/>
      <c r="M1515" s="644"/>
      <c r="N1515" s="505" t="str">
        <f>二年级BMI</f>
        <v/>
      </c>
      <c r="O1515" s="499" t="str">
        <f>二年级BMI等级</f>
        <v/>
      </c>
      <c r="P1515" s="500" t="str">
        <f>二年级BMI得分</f>
        <v/>
      </c>
      <c r="Q1515" s="515" t="str">
        <f>二年级肺活量得分</f>
        <v/>
      </c>
      <c r="R1515" s="512" t="str">
        <f>二年级等级</f>
        <v/>
      </c>
      <c r="S1515" s="516" t="str">
        <f>二年级50米跑得分</f>
        <v/>
      </c>
      <c r="T1515" s="517" t="str">
        <f>二年级等级</f>
        <v/>
      </c>
      <c r="U1515" s="516" t="str">
        <f>二年级坐位体前屈得分</f>
        <v/>
      </c>
      <c r="V1515" s="517" t="str">
        <f>二年级等级</f>
        <v/>
      </c>
      <c r="W1515" s="516" t="str">
        <f>二年级一分钟跳绳得分</f>
        <v/>
      </c>
      <c r="X1515" s="517" t="str">
        <f>二年级等级</f>
        <v/>
      </c>
      <c r="Y1515" s="515"/>
      <c r="Z1515" s="518"/>
      <c r="AA1515" s="533"/>
      <c r="AB1515" s="515"/>
      <c r="AC1515" s="533" t="str">
        <f>二年级跳绳附加分</f>
        <v/>
      </c>
      <c r="AD1515" s="534" t="str">
        <f>二年级标准分</f>
        <v/>
      </c>
      <c r="AE1515" s="534" t="str">
        <f>二年级总分</f>
        <v/>
      </c>
      <c r="AF1515" s="517" t="str">
        <f>二年级等级</f>
        <v/>
      </c>
    </row>
    <row r="1516" spans="1:32">
      <c r="A1516" s="476">
        <v>222</v>
      </c>
      <c r="B1516" s="477">
        <v>44</v>
      </c>
      <c r="C1516" s="632"/>
      <c r="D1516" s="633"/>
      <c r="E1516" s="632"/>
      <c r="F1516" s="625"/>
      <c r="G1516" s="608"/>
      <c r="H1516" s="475"/>
      <c r="I1516" s="613"/>
      <c r="J1516" s="614"/>
      <c r="K1516" s="614"/>
      <c r="L1516" s="649"/>
      <c r="M1516" s="644"/>
      <c r="N1516" s="505" t="str">
        <f>二年级BMI</f>
        <v/>
      </c>
      <c r="O1516" s="499" t="str">
        <f>二年级BMI等级</f>
        <v/>
      </c>
      <c r="P1516" s="500" t="str">
        <f>二年级BMI得分</f>
        <v/>
      </c>
      <c r="Q1516" s="515" t="str">
        <f>二年级肺活量得分</f>
        <v/>
      </c>
      <c r="R1516" s="512" t="str">
        <f>二年级等级</f>
        <v/>
      </c>
      <c r="S1516" s="516" t="str">
        <f>二年级50米跑得分</f>
        <v/>
      </c>
      <c r="T1516" s="517" t="str">
        <f>二年级等级</f>
        <v/>
      </c>
      <c r="U1516" s="516" t="str">
        <f>二年级坐位体前屈得分</f>
        <v/>
      </c>
      <c r="V1516" s="517" t="str">
        <f>二年级等级</f>
        <v/>
      </c>
      <c r="W1516" s="516" t="str">
        <f>二年级一分钟跳绳得分</f>
        <v/>
      </c>
      <c r="X1516" s="517" t="str">
        <f>二年级等级</f>
        <v/>
      </c>
      <c r="Y1516" s="515"/>
      <c r="Z1516" s="518"/>
      <c r="AA1516" s="533"/>
      <c r="AB1516" s="515"/>
      <c r="AC1516" s="533" t="str">
        <f>二年级跳绳附加分</f>
        <v/>
      </c>
      <c r="AD1516" s="534" t="str">
        <f>二年级标准分</f>
        <v/>
      </c>
      <c r="AE1516" s="534" t="str">
        <f>二年级总分</f>
        <v/>
      </c>
      <c r="AF1516" s="517" t="str">
        <f>二年级等级</f>
        <v/>
      </c>
    </row>
    <row r="1517" spans="1:32">
      <c r="A1517" s="476">
        <v>222</v>
      </c>
      <c r="B1517" s="477">
        <v>45</v>
      </c>
      <c r="C1517" s="632"/>
      <c r="D1517" s="633"/>
      <c r="E1517" s="632"/>
      <c r="F1517" s="625"/>
      <c r="G1517" s="608"/>
      <c r="H1517" s="475"/>
      <c r="I1517" s="613"/>
      <c r="J1517" s="614"/>
      <c r="K1517" s="614"/>
      <c r="L1517" s="649"/>
      <c r="M1517" s="644"/>
      <c r="N1517" s="505" t="str">
        <f>二年级BMI</f>
        <v/>
      </c>
      <c r="O1517" s="499" t="str">
        <f>二年级BMI等级</f>
        <v/>
      </c>
      <c r="P1517" s="500" t="str">
        <f>二年级BMI得分</f>
        <v/>
      </c>
      <c r="Q1517" s="515" t="str">
        <f>二年级肺活量得分</f>
        <v/>
      </c>
      <c r="R1517" s="512" t="str">
        <f>二年级等级</f>
        <v/>
      </c>
      <c r="S1517" s="516" t="str">
        <f>二年级50米跑得分</f>
        <v/>
      </c>
      <c r="T1517" s="517" t="str">
        <f>二年级等级</f>
        <v/>
      </c>
      <c r="U1517" s="516" t="str">
        <f>二年级坐位体前屈得分</f>
        <v/>
      </c>
      <c r="V1517" s="517" t="str">
        <f>二年级等级</f>
        <v/>
      </c>
      <c r="W1517" s="516" t="str">
        <f>二年级一分钟跳绳得分</f>
        <v/>
      </c>
      <c r="X1517" s="517" t="str">
        <f>二年级等级</f>
        <v/>
      </c>
      <c r="Y1517" s="515"/>
      <c r="Z1517" s="518"/>
      <c r="AA1517" s="533"/>
      <c r="AB1517" s="515"/>
      <c r="AC1517" s="533" t="str">
        <f>二年级跳绳附加分</f>
        <v/>
      </c>
      <c r="AD1517" s="534" t="str">
        <f>二年级标准分</f>
        <v/>
      </c>
      <c r="AE1517" s="534" t="str">
        <f>二年级总分</f>
        <v/>
      </c>
      <c r="AF1517" s="517" t="str">
        <f>二年级等级</f>
        <v/>
      </c>
    </row>
    <row r="1518" spans="1:32">
      <c r="A1518" s="476">
        <v>222</v>
      </c>
      <c r="B1518" s="477">
        <v>46</v>
      </c>
      <c r="C1518" s="632"/>
      <c r="D1518" s="633"/>
      <c r="E1518" s="632"/>
      <c r="F1518" s="625"/>
      <c r="G1518" s="608"/>
      <c r="H1518" s="475"/>
      <c r="I1518" s="613"/>
      <c r="J1518" s="614"/>
      <c r="K1518" s="614"/>
      <c r="L1518" s="649"/>
      <c r="M1518" s="644"/>
      <c r="N1518" s="505" t="str">
        <f>二年级BMI</f>
        <v/>
      </c>
      <c r="O1518" s="499" t="str">
        <f>二年级BMI等级</f>
        <v/>
      </c>
      <c r="P1518" s="500" t="str">
        <f>二年级BMI得分</f>
        <v/>
      </c>
      <c r="Q1518" s="515" t="str">
        <f>二年级肺活量得分</f>
        <v/>
      </c>
      <c r="R1518" s="512" t="str">
        <f>二年级等级</f>
        <v/>
      </c>
      <c r="S1518" s="516" t="str">
        <f>二年级50米跑得分</f>
        <v/>
      </c>
      <c r="T1518" s="517" t="str">
        <f>二年级等级</f>
        <v/>
      </c>
      <c r="U1518" s="516" t="str">
        <f>二年级坐位体前屈得分</f>
        <v/>
      </c>
      <c r="V1518" s="517" t="str">
        <f>二年级等级</f>
        <v/>
      </c>
      <c r="W1518" s="516" t="str">
        <f>二年级一分钟跳绳得分</f>
        <v/>
      </c>
      <c r="X1518" s="517" t="str">
        <f>二年级等级</f>
        <v/>
      </c>
      <c r="Y1518" s="515"/>
      <c r="Z1518" s="518"/>
      <c r="AA1518" s="533"/>
      <c r="AB1518" s="515"/>
      <c r="AC1518" s="533" t="str">
        <f>二年级跳绳附加分</f>
        <v/>
      </c>
      <c r="AD1518" s="534" t="str">
        <f>二年级标准分</f>
        <v/>
      </c>
      <c r="AE1518" s="534" t="str">
        <f>二年级总分</f>
        <v/>
      </c>
      <c r="AF1518" s="517" t="str">
        <f>二年级等级</f>
        <v/>
      </c>
    </row>
    <row r="1519" spans="1:32">
      <c r="A1519" s="476">
        <v>222</v>
      </c>
      <c r="B1519" s="477">
        <v>47</v>
      </c>
      <c r="C1519" s="632"/>
      <c r="D1519" s="633"/>
      <c r="E1519" s="632"/>
      <c r="F1519" s="625"/>
      <c r="G1519" s="608"/>
      <c r="H1519" s="475"/>
      <c r="I1519" s="613"/>
      <c r="J1519" s="614"/>
      <c r="K1519" s="614"/>
      <c r="L1519" s="649"/>
      <c r="M1519" s="644"/>
      <c r="N1519" s="505" t="str">
        <f>二年级BMI</f>
        <v/>
      </c>
      <c r="O1519" s="499" t="str">
        <f>二年级BMI等级</f>
        <v/>
      </c>
      <c r="P1519" s="500" t="str">
        <f>二年级BMI得分</f>
        <v/>
      </c>
      <c r="Q1519" s="515" t="str">
        <f>二年级肺活量得分</f>
        <v/>
      </c>
      <c r="R1519" s="512" t="str">
        <f>二年级等级</f>
        <v/>
      </c>
      <c r="S1519" s="516" t="str">
        <f>二年级50米跑得分</f>
        <v/>
      </c>
      <c r="T1519" s="517" t="str">
        <f>二年级等级</f>
        <v/>
      </c>
      <c r="U1519" s="516" t="str">
        <f>二年级坐位体前屈得分</f>
        <v/>
      </c>
      <c r="V1519" s="517" t="str">
        <f>二年级等级</f>
        <v/>
      </c>
      <c r="W1519" s="516" t="str">
        <f>二年级一分钟跳绳得分</f>
        <v/>
      </c>
      <c r="X1519" s="517" t="str">
        <f>二年级等级</f>
        <v/>
      </c>
      <c r="Y1519" s="515"/>
      <c r="Z1519" s="518"/>
      <c r="AA1519" s="533"/>
      <c r="AB1519" s="515"/>
      <c r="AC1519" s="533" t="str">
        <f>二年级跳绳附加分</f>
        <v/>
      </c>
      <c r="AD1519" s="534" t="str">
        <f>二年级标准分</f>
        <v/>
      </c>
      <c r="AE1519" s="534" t="str">
        <f>二年级总分</f>
        <v/>
      </c>
      <c r="AF1519" s="517" t="str">
        <f>二年级等级</f>
        <v/>
      </c>
    </row>
    <row r="1520" spans="1:32">
      <c r="A1520" s="476">
        <v>222</v>
      </c>
      <c r="B1520" s="477">
        <v>48</v>
      </c>
      <c r="C1520" s="632"/>
      <c r="D1520" s="633"/>
      <c r="E1520" s="632"/>
      <c r="F1520" s="625"/>
      <c r="G1520" s="608"/>
      <c r="H1520" s="475"/>
      <c r="I1520" s="613"/>
      <c r="J1520" s="614"/>
      <c r="K1520" s="614"/>
      <c r="L1520" s="649"/>
      <c r="M1520" s="644"/>
      <c r="N1520" s="505" t="str">
        <f>二年级BMI</f>
        <v/>
      </c>
      <c r="O1520" s="499" t="str">
        <f>二年级BMI等级</f>
        <v/>
      </c>
      <c r="P1520" s="500" t="str">
        <f>二年级BMI得分</f>
        <v/>
      </c>
      <c r="Q1520" s="515" t="str">
        <f>二年级肺活量得分</f>
        <v/>
      </c>
      <c r="R1520" s="512" t="str">
        <f>二年级等级</f>
        <v/>
      </c>
      <c r="S1520" s="516" t="str">
        <f>二年级50米跑得分</f>
        <v/>
      </c>
      <c r="T1520" s="517" t="str">
        <f>二年级等级</f>
        <v/>
      </c>
      <c r="U1520" s="516" t="str">
        <f>二年级坐位体前屈得分</f>
        <v/>
      </c>
      <c r="V1520" s="517" t="str">
        <f>二年级等级</f>
        <v/>
      </c>
      <c r="W1520" s="516" t="str">
        <f>二年级一分钟跳绳得分</f>
        <v/>
      </c>
      <c r="X1520" s="517" t="str">
        <f>二年级等级</f>
        <v/>
      </c>
      <c r="Y1520" s="515"/>
      <c r="Z1520" s="518"/>
      <c r="AA1520" s="533"/>
      <c r="AB1520" s="515"/>
      <c r="AC1520" s="533" t="str">
        <f>二年级跳绳附加分</f>
        <v/>
      </c>
      <c r="AD1520" s="534" t="str">
        <f>二年级标准分</f>
        <v/>
      </c>
      <c r="AE1520" s="534" t="str">
        <f>二年级总分</f>
        <v/>
      </c>
      <c r="AF1520" s="517" t="str">
        <f>二年级等级</f>
        <v/>
      </c>
    </row>
    <row r="1521" spans="1:32">
      <c r="A1521" s="476">
        <v>222</v>
      </c>
      <c r="B1521" s="477">
        <v>49</v>
      </c>
      <c r="C1521" s="632"/>
      <c r="D1521" s="633"/>
      <c r="E1521" s="632"/>
      <c r="F1521" s="625"/>
      <c r="G1521" s="608"/>
      <c r="H1521" s="475"/>
      <c r="I1521" s="613"/>
      <c r="J1521" s="614"/>
      <c r="K1521" s="614"/>
      <c r="L1521" s="649"/>
      <c r="M1521" s="644"/>
      <c r="N1521" s="505" t="str">
        <f>二年级BMI</f>
        <v/>
      </c>
      <c r="O1521" s="499" t="str">
        <f>二年级BMI等级</f>
        <v/>
      </c>
      <c r="P1521" s="500" t="str">
        <f>二年级BMI得分</f>
        <v/>
      </c>
      <c r="Q1521" s="515" t="str">
        <f>二年级肺活量得分</f>
        <v/>
      </c>
      <c r="R1521" s="512" t="str">
        <f>二年级等级</f>
        <v/>
      </c>
      <c r="S1521" s="516" t="str">
        <f>二年级50米跑得分</f>
        <v/>
      </c>
      <c r="T1521" s="517" t="str">
        <f>二年级等级</f>
        <v/>
      </c>
      <c r="U1521" s="516" t="str">
        <f>二年级坐位体前屈得分</f>
        <v/>
      </c>
      <c r="V1521" s="517" t="str">
        <f>二年级等级</f>
        <v/>
      </c>
      <c r="W1521" s="516" t="str">
        <f>二年级一分钟跳绳得分</f>
        <v/>
      </c>
      <c r="X1521" s="517" t="str">
        <f>二年级等级</f>
        <v/>
      </c>
      <c r="Y1521" s="515"/>
      <c r="Z1521" s="518"/>
      <c r="AA1521" s="533"/>
      <c r="AB1521" s="515"/>
      <c r="AC1521" s="533" t="str">
        <f>二年级跳绳附加分</f>
        <v/>
      </c>
      <c r="AD1521" s="534" t="str">
        <f>二年级标准分</f>
        <v/>
      </c>
      <c r="AE1521" s="534" t="str">
        <f>二年级总分</f>
        <v/>
      </c>
      <c r="AF1521" s="517" t="str">
        <f>二年级等级</f>
        <v/>
      </c>
    </row>
    <row r="1522" spans="1:32">
      <c r="A1522" s="476">
        <v>222</v>
      </c>
      <c r="B1522" s="477">
        <v>50</v>
      </c>
      <c r="C1522" s="632"/>
      <c r="D1522" s="633"/>
      <c r="E1522" s="632"/>
      <c r="F1522" s="625"/>
      <c r="G1522" s="608"/>
      <c r="H1522" s="475"/>
      <c r="I1522" s="613"/>
      <c r="J1522" s="614"/>
      <c r="K1522" s="614"/>
      <c r="L1522" s="649"/>
      <c r="M1522" s="644"/>
      <c r="N1522" s="505" t="str">
        <f>二年级BMI</f>
        <v/>
      </c>
      <c r="O1522" s="499" t="str">
        <f>二年级BMI等级</f>
        <v/>
      </c>
      <c r="P1522" s="500" t="str">
        <f>二年级BMI得分</f>
        <v/>
      </c>
      <c r="Q1522" s="515" t="str">
        <f>二年级肺活量得分</f>
        <v/>
      </c>
      <c r="R1522" s="512" t="str">
        <f>二年级等级</f>
        <v/>
      </c>
      <c r="S1522" s="516" t="str">
        <f>二年级50米跑得分</f>
        <v/>
      </c>
      <c r="T1522" s="517" t="str">
        <f>二年级等级</f>
        <v/>
      </c>
      <c r="U1522" s="516" t="str">
        <f>二年级坐位体前屈得分</f>
        <v/>
      </c>
      <c r="V1522" s="517" t="str">
        <f>二年级等级</f>
        <v/>
      </c>
      <c r="W1522" s="516" t="str">
        <f>二年级一分钟跳绳得分</f>
        <v/>
      </c>
      <c r="X1522" s="517" t="str">
        <f>二年级等级</f>
        <v/>
      </c>
      <c r="Y1522" s="515"/>
      <c r="Z1522" s="518"/>
      <c r="AA1522" s="533"/>
      <c r="AB1522" s="515"/>
      <c r="AC1522" s="533" t="str">
        <f>二年级跳绳附加分</f>
        <v/>
      </c>
      <c r="AD1522" s="534" t="str">
        <f>二年级标准分</f>
        <v/>
      </c>
      <c r="AE1522" s="534" t="str">
        <f>二年级总分</f>
        <v/>
      </c>
      <c r="AF1522" s="517" t="str">
        <f>二年级等级</f>
        <v/>
      </c>
    </row>
    <row r="1523" spans="1:32">
      <c r="A1523" s="476">
        <v>222</v>
      </c>
      <c r="B1523" s="477">
        <v>51</v>
      </c>
      <c r="C1523" s="632"/>
      <c r="D1523" s="633"/>
      <c r="E1523" s="632"/>
      <c r="F1523" s="625"/>
      <c r="G1523" s="608"/>
      <c r="H1523" s="475"/>
      <c r="I1523" s="613"/>
      <c r="J1523" s="614"/>
      <c r="K1523" s="614"/>
      <c r="L1523" s="649"/>
      <c r="M1523" s="644"/>
      <c r="N1523" s="505" t="str">
        <f>二年级BMI</f>
        <v/>
      </c>
      <c r="O1523" s="499" t="str">
        <f>二年级BMI等级</f>
        <v/>
      </c>
      <c r="P1523" s="500" t="str">
        <f>二年级BMI得分</f>
        <v/>
      </c>
      <c r="Q1523" s="515" t="str">
        <f>二年级肺活量得分</f>
        <v/>
      </c>
      <c r="R1523" s="512" t="str">
        <f>二年级等级</f>
        <v/>
      </c>
      <c r="S1523" s="516" t="str">
        <f>二年级50米跑得分</f>
        <v/>
      </c>
      <c r="T1523" s="517" t="str">
        <f>二年级等级</f>
        <v/>
      </c>
      <c r="U1523" s="516" t="str">
        <f>二年级坐位体前屈得分</f>
        <v/>
      </c>
      <c r="V1523" s="517" t="str">
        <f>二年级等级</f>
        <v/>
      </c>
      <c r="W1523" s="516" t="str">
        <f>二年级一分钟跳绳得分</f>
        <v/>
      </c>
      <c r="X1523" s="517" t="str">
        <f>二年级等级</f>
        <v/>
      </c>
      <c r="Y1523" s="515"/>
      <c r="Z1523" s="518"/>
      <c r="AA1523" s="533"/>
      <c r="AB1523" s="515"/>
      <c r="AC1523" s="533" t="str">
        <f>二年级跳绳附加分</f>
        <v/>
      </c>
      <c r="AD1523" s="534" t="str">
        <f>二年级标准分</f>
        <v/>
      </c>
      <c r="AE1523" s="534" t="str">
        <f>二年级总分</f>
        <v/>
      </c>
      <c r="AF1523" s="517" t="str">
        <f>二年级等级</f>
        <v/>
      </c>
    </row>
    <row r="1524" spans="1:32">
      <c r="A1524" s="476">
        <v>222</v>
      </c>
      <c r="B1524" s="477">
        <v>52</v>
      </c>
      <c r="C1524" s="632"/>
      <c r="D1524" s="633"/>
      <c r="E1524" s="632"/>
      <c r="F1524" s="625"/>
      <c r="G1524" s="608"/>
      <c r="H1524" s="475"/>
      <c r="I1524" s="613"/>
      <c r="J1524" s="614"/>
      <c r="K1524" s="614"/>
      <c r="L1524" s="649"/>
      <c r="M1524" s="644"/>
      <c r="N1524" s="505" t="str">
        <f>二年级BMI</f>
        <v/>
      </c>
      <c r="O1524" s="499" t="str">
        <f>二年级BMI等级</f>
        <v/>
      </c>
      <c r="P1524" s="500" t="str">
        <f>二年级BMI得分</f>
        <v/>
      </c>
      <c r="Q1524" s="515" t="str">
        <f>二年级肺活量得分</f>
        <v/>
      </c>
      <c r="R1524" s="512" t="str">
        <f>二年级等级</f>
        <v/>
      </c>
      <c r="S1524" s="516" t="str">
        <f>二年级50米跑得分</f>
        <v/>
      </c>
      <c r="T1524" s="517" t="str">
        <f>二年级等级</f>
        <v/>
      </c>
      <c r="U1524" s="516" t="str">
        <f>二年级坐位体前屈得分</f>
        <v/>
      </c>
      <c r="V1524" s="517" t="str">
        <f>二年级等级</f>
        <v/>
      </c>
      <c r="W1524" s="516" t="str">
        <f>二年级一分钟跳绳得分</f>
        <v/>
      </c>
      <c r="X1524" s="517" t="str">
        <f>二年级等级</f>
        <v/>
      </c>
      <c r="Y1524" s="515"/>
      <c r="Z1524" s="518"/>
      <c r="AA1524" s="533"/>
      <c r="AB1524" s="515"/>
      <c r="AC1524" s="533" t="str">
        <f>二年级跳绳附加分</f>
        <v/>
      </c>
      <c r="AD1524" s="534" t="str">
        <f>二年级标准分</f>
        <v/>
      </c>
      <c r="AE1524" s="534" t="str">
        <f>二年级总分</f>
        <v/>
      </c>
      <c r="AF1524" s="517" t="str">
        <f>二年级等级</f>
        <v/>
      </c>
    </row>
    <row r="1525" spans="1:32">
      <c r="A1525" s="476">
        <v>222</v>
      </c>
      <c r="B1525" s="477">
        <v>53</v>
      </c>
      <c r="C1525" s="632"/>
      <c r="D1525" s="633"/>
      <c r="E1525" s="632"/>
      <c r="F1525" s="625"/>
      <c r="G1525" s="608"/>
      <c r="H1525" s="475"/>
      <c r="I1525" s="613"/>
      <c r="J1525" s="614"/>
      <c r="K1525" s="614"/>
      <c r="L1525" s="649"/>
      <c r="M1525" s="644"/>
      <c r="N1525" s="505" t="str">
        <f>二年级BMI</f>
        <v/>
      </c>
      <c r="O1525" s="499" t="str">
        <f>二年级BMI等级</f>
        <v/>
      </c>
      <c r="P1525" s="500" t="str">
        <f>二年级BMI得分</f>
        <v/>
      </c>
      <c r="Q1525" s="515" t="str">
        <f>二年级肺活量得分</f>
        <v/>
      </c>
      <c r="R1525" s="512" t="str">
        <f>二年级等级</f>
        <v/>
      </c>
      <c r="S1525" s="516" t="str">
        <f>二年级50米跑得分</f>
        <v/>
      </c>
      <c r="T1525" s="517" t="str">
        <f>二年级等级</f>
        <v/>
      </c>
      <c r="U1525" s="516" t="str">
        <f>二年级坐位体前屈得分</f>
        <v/>
      </c>
      <c r="V1525" s="517" t="str">
        <f>二年级等级</f>
        <v/>
      </c>
      <c r="W1525" s="516" t="str">
        <f>二年级一分钟跳绳得分</f>
        <v/>
      </c>
      <c r="X1525" s="517" t="str">
        <f>二年级等级</f>
        <v/>
      </c>
      <c r="Y1525" s="515"/>
      <c r="Z1525" s="518"/>
      <c r="AA1525" s="533"/>
      <c r="AB1525" s="515"/>
      <c r="AC1525" s="533" t="str">
        <f>二年级跳绳附加分</f>
        <v/>
      </c>
      <c r="AD1525" s="534" t="str">
        <f>二年级标准分</f>
        <v/>
      </c>
      <c r="AE1525" s="534" t="str">
        <f>二年级总分</f>
        <v/>
      </c>
      <c r="AF1525" s="517" t="str">
        <f>二年级等级</f>
        <v/>
      </c>
    </row>
    <row r="1526" spans="1:32">
      <c r="A1526" s="476">
        <v>222</v>
      </c>
      <c r="B1526" s="477">
        <v>54</v>
      </c>
      <c r="C1526" s="632"/>
      <c r="D1526" s="633"/>
      <c r="E1526" s="632"/>
      <c r="F1526" s="625"/>
      <c r="G1526" s="608"/>
      <c r="H1526" s="475"/>
      <c r="I1526" s="613"/>
      <c r="J1526" s="614"/>
      <c r="K1526" s="614"/>
      <c r="L1526" s="649"/>
      <c r="M1526" s="644"/>
      <c r="N1526" s="505" t="str">
        <f>二年级BMI</f>
        <v/>
      </c>
      <c r="O1526" s="499" t="str">
        <f>二年级BMI等级</f>
        <v/>
      </c>
      <c r="P1526" s="500" t="str">
        <f>二年级BMI得分</f>
        <v/>
      </c>
      <c r="Q1526" s="515" t="str">
        <f>二年级肺活量得分</f>
        <v/>
      </c>
      <c r="R1526" s="512" t="str">
        <f>二年级等级</f>
        <v/>
      </c>
      <c r="S1526" s="516" t="str">
        <f>二年级50米跑得分</f>
        <v/>
      </c>
      <c r="T1526" s="517" t="str">
        <f>二年级等级</f>
        <v/>
      </c>
      <c r="U1526" s="516" t="str">
        <f>二年级坐位体前屈得分</f>
        <v/>
      </c>
      <c r="V1526" s="517" t="str">
        <f>二年级等级</f>
        <v/>
      </c>
      <c r="W1526" s="516" t="str">
        <f>二年级一分钟跳绳得分</f>
        <v/>
      </c>
      <c r="X1526" s="517" t="str">
        <f>二年级等级</f>
        <v/>
      </c>
      <c r="Y1526" s="515"/>
      <c r="Z1526" s="518"/>
      <c r="AA1526" s="533"/>
      <c r="AB1526" s="515"/>
      <c r="AC1526" s="533" t="str">
        <f>二年级跳绳附加分</f>
        <v/>
      </c>
      <c r="AD1526" s="534" t="str">
        <f>二年级标准分</f>
        <v/>
      </c>
      <c r="AE1526" s="534" t="str">
        <f>二年级总分</f>
        <v/>
      </c>
      <c r="AF1526" s="517" t="str">
        <f>二年级等级</f>
        <v/>
      </c>
    </row>
    <row r="1527" spans="1:32">
      <c r="A1527" s="476">
        <v>222</v>
      </c>
      <c r="B1527" s="477">
        <v>55</v>
      </c>
      <c r="C1527" s="632"/>
      <c r="D1527" s="633"/>
      <c r="E1527" s="632"/>
      <c r="F1527" s="625"/>
      <c r="G1527" s="608"/>
      <c r="H1527" s="475"/>
      <c r="I1527" s="613"/>
      <c r="J1527" s="614"/>
      <c r="K1527" s="614"/>
      <c r="L1527" s="649"/>
      <c r="M1527" s="644"/>
      <c r="N1527" s="505" t="str">
        <f>二年级BMI</f>
        <v/>
      </c>
      <c r="O1527" s="499" t="str">
        <f>二年级BMI等级</f>
        <v/>
      </c>
      <c r="P1527" s="500" t="str">
        <f>二年级BMI得分</f>
        <v/>
      </c>
      <c r="Q1527" s="515" t="str">
        <f>二年级肺活量得分</f>
        <v/>
      </c>
      <c r="R1527" s="512" t="str">
        <f>二年级等级</f>
        <v/>
      </c>
      <c r="S1527" s="516" t="str">
        <f>二年级50米跑得分</f>
        <v/>
      </c>
      <c r="T1527" s="517" t="str">
        <f>二年级等级</f>
        <v/>
      </c>
      <c r="U1527" s="516" t="str">
        <f>二年级坐位体前屈得分</f>
        <v/>
      </c>
      <c r="V1527" s="517" t="str">
        <f>二年级等级</f>
        <v/>
      </c>
      <c r="W1527" s="516" t="str">
        <f>二年级一分钟跳绳得分</f>
        <v/>
      </c>
      <c r="X1527" s="517" t="str">
        <f>二年级等级</f>
        <v/>
      </c>
      <c r="Y1527" s="515"/>
      <c r="Z1527" s="518"/>
      <c r="AA1527" s="533"/>
      <c r="AB1527" s="515"/>
      <c r="AC1527" s="533" t="str">
        <f>二年级跳绳附加分</f>
        <v/>
      </c>
      <c r="AD1527" s="534" t="str">
        <f>二年级标准分</f>
        <v/>
      </c>
      <c r="AE1527" s="534" t="str">
        <f>二年级总分</f>
        <v/>
      </c>
      <c r="AF1527" s="517" t="str">
        <f>二年级等级</f>
        <v/>
      </c>
    </row>
    <row r="1528" spans="1:32">
      <c r="A1528" s="476">
        <v>222</v>
      </c>
      <c r="B1528" s="477">
        <v>56</v>
      </c>
      <c r="C1528" s="632"/>
      <c r="D1528" s="633"/>
      <c r="E1528" s="632"/>
      <c r="F1528" s="625"/>
      <c r="G1528" s="608"/>
      <c r="H1528" s="475"/>
      <c r="I1528" s="613"/>
      <c r="J1528" s="614"/>
      <c r="K1528" s="614"/>
      <c r="L1528" s="649"/>
      <c r="M1528" s="644"/>
      <c r="N1528" s="505" t="str">
        <f>二年级BMI</f>
        <v/>
      </c>
      <c r="O1528" s="499" t="str">
        <f>二年级BMI等级</f>
        <v/>
      </c>
      <c r="P1528" s="500" t="str">
        <f>二年级BMI得分</f>
        <v/>
      </c>
      <c r="Q1528" s="515" t="str">
        <f>二年级肺活量得分</f>
        <v/>
      </c>
      <c r="R1528" s="512" t="str">
        <f>二年级等级</f>
        <v/>
      </c>
      <c r="S1528" s="516" t="str">
        <f>二年级50米跑得分</f>
        <v/>
      </c>
      <c r="T1528" s="517" t="str">
        <f>二年级等级</f>
        <v/>
      </c>
      <c r="U1528" s="516" t="str">
        <f>二年级坐位体前屈得分</f>
        <v/>
      </c>
      <c r="V1528" s="517" t="str">
        <f>二年级等级</f>
        <v/>
      </c>
      <c r="W1528" s="516" t="str">
        <f>二年级一分钟跳绳得分</f>
        <v/>
      </c>
      <c r="X1528" s="517" t="str">
        <f>二年级等级</f>
        <v/>
      </c>
      <c r="Y1528" s="515"/>
      <c r="Z1528" s="518"/>
      <c r="AA1528" s="533"/>
      <c r="AB1528" s="515"/>
      <c r="AC1528" s="533" t="str">
        <f>二年级跳绳附加分</f>
        <v/>
      </c>
      <c r="AD1528" s="534" t="str">
        <f>二年级标准分</f>
        <v/>
      </c>
      <c r="AE1528" s="534" t="str">
        <f>二年级总分</f>
        <v/>
      </c>
      <c r="AF1528" s="517" t="str">
        <f>二年级等级</f>
        <v/>
      </c>
    </row>
    <row r="1529" spans="1:32">
      <c r="A1529" s="476">
        <v>222</v>
      </c>
      <c r="B1529" s="477">
        <v>57</v>
      </c>
      <c r="C1529" s="632"/>
      <c r="D1529" s="633"/>
      <c r="E1529" s="632"/>
      <c r="F1529" s="625"/>
      <c r="G1529" s="608"/>
      <c r="H1529" s="475"/>
      <c r="I1529" s="613"/>
      <c r="J1529" s="614"/>
      <c r="K1529" s="614"/>
      <c r="L1529" s="649"/>
      <c r="M1529" s="644"/>
      <c r="N1529" s="505" t="str">
        <f>二年级BMI</f>
        <v/>
      </c>
      <c r="O1529" s="499" t="str">
        <f>二年级BMI等级</f>
        <v/>
      </c>
      <c r="P1529" s="500" t="str">
        <f>二年级BMI得分</f>
        <v/>
      </c>
      <c r="Q1529" s="515" t="str">
        <f>二年级肺活量得分</f>
        <v/>
      </c>
      <c r="R1529" s="512" t="str">
        <f>二年级等级</f>
        <v/>
      </c>
      <c r="S1529" s="516" t="str">
        <f>二年级50米跑得分</f>
        <v/>
      </c>
      <c r="T1529" s="517" t="str">
        <f>二年级等级</f>
        <v/>
      </c>
      <c r="U1529" s="516" t="str">
        <f>二年级坐位体前屈得分</f>
        <v/>
      </c>
      <c r="V1529" s="517" t="str">
        <f>二年级等级</f>
        <v/>
      </c>
      <c r="W1529" s="516" t="str">
        <f>二年级一分钟跳绳得分</f>
        <v/>
      </c>
      <c r="X1529" s="517" t="str">
        <f>二年级等级</f>
        <v/>
      </c>
      <c r="Y1529" s="515"/>
      <c r="Z1529" s="518"/>
      <c r="AA1529" s="533"/>
      <c r="AB1529" s="515"/>
      <c r="AC1529" s="533" t="str">
        <f>二年级跳绳附加分</f>
        <v/>
      </c>
      <c r="AD1529" s="534" t="str">
        <f>二年级标准分</f>
        <v/>
      </c>
      <c r="AE1529" s="534" t="str">
        <f>二年级总分</f>
        <v/>
      </c>
      <c r="AF1529" s="517" t="str">
        <f>二年级等级</f>
        <v/>
      </c>
    </row>
    <row r="1530" spans="1:32">
      <c r="A1530" s="476">
        <v>222</v>
      </c>
      <c r="B1530" s="477">
        <v>58</v>
      </c>
      <c r="C1530" s="632"/>
      <c r="D1530" s="633"/>
      <c r="E1530" s="632"/>
      <c r="F1530" s="625"/>
      <c r="G1530" s="608"/>
      <c r="H1530" s="475"/>
      <c r="I1530" s="613"/>
      <c r="J1530" s="614"/>
      <c r="K1530" s="614"/>
      <c r="L1530" s="649"/>
      <c r="M1530" s="644"/>
      <c r="N1530" s="505" t="str">
        <f>二年级BMI</f>
        <v/>
      </c>
      <c r="O1530" s="499" t="str">
        <f>二年级BMI等级</f>
        <v/>
      </c>
      <c r="P1530" s="500" t="str">
        <f>二年级BMI得分</f>
        <v/>
      </c>
      <c r="Q1530" s="515" t="str">
        <f>二年级肺活量得分</f>
        <v/>
      </c>
      <c r="R1530" s="512" t="str">
        <f>二年级等级</f>
        <v/>
      </c>
      <c r="S1530" s="516" t="str">
        <f>二年级50米跑得分</f>
        <v/>
      </c>
      <c r="T1530" s="517" t="str">
        <f>二年级等级</f>
        <v/>
      </c>
      <c r="U1530" s="516" t="str">
        <f>二年级坐位体前屈得分</f>
        <v/>
      </c>
      <c r="V1530" s="517" t="str">
        <f>二年级等级</f>
        <v/>
      </c>
      <c r="W1530" s="516" t="str">
        <f>二年级一分钟跳绳得分</f>
        <v/>
      </c>
      <c r="X1530" s="517" t="str">
        <f>二年级等级</f>
        <v/>
      </c>
      <c r="Y1530" s="515"/>
      <c r="Z1530" s="518"/>
      <c r="AA1530" s="533"/>
      <c r="AB1530" s="515"/>
      <c r="AC1530" s="533" t="str">
        <f>二年级跳绳附加分</f>
        <v/>
      </c>
      <c r="AD1530" s="534" t="str">
        <f>二年级标准分</f>
        <v/>
      </c>
      <c r="AE1530" s="534" t="str">
        <f>二年级总分</f>
        <v/>
      </c>
      <c r="AF1530" s="517" t="str">
        <f>二年级等级</f>
        <v/>
      </c>
    </row>
    <row r="1531" spans="1:32">
      <c r="A1531" s="476">
        <v>222</v>
      </c>
      <c r="B1531" s="477">
        <v>59</v>
      </c>
      <c r="C1531" s="632"/>
      <c r="D1531" s="633"/>
      <c r="E1531" s="632"/>
      <c r="F1531" s="625"/>
      <c r="G1531" s="608"/>
      <c r="H1531" s="475"/>
      <c r="I1531" s="613"/>
      <c r="J1531" s="614"/>
      <c r="K1531" s="614"/>
      <c r="L1531" s="649"/>
      <c r="M1531" s="644"/>
      <c r="N1531" s="505" t="str">
        <f>二年级BMI</f>
        <v/>
      </c>
      <c r="O1531" s="499" t="str">
        <f>二年级BMI等级</f>
        <v/>
      </c>
      <c r="P1531" s="500" t="str">
        <f>二年级BMI得分</f>
        <v/>
      </c>
      <c r="Q1531" s="515" t="str">
        <f>二年级肺活量得分</f>
        <v/>
      </c>
      <c r="R1531" s="512" t="str">
        <f>二年级等级</f>
        <v/>
      </c>
      <c r="S1531" s="516" t="str">
        <f>二年级50米跑得分</f>
        <v/>
      </c>
      <c r="T1531" s="517" t="str">
        <f>二年级等级</f>
        <v/>
      </c>
      <c r="U1531" s="516" t="str">
        <f>二年级坐位体前屈得分</f>
        <v/>
      </c>
      <c r="V1531" s="517" t="str">
        <f>二年级等级</f>
        <v/>
      </c>
      <c r="W1531" s="516" t="str">
        <f>二年级一分钟跳绳得分</f>
        <v/>
      </c>
      <c r="X1531" s="517" t="str">
        <f>二年级等级</f>
        <v/>
      </c>
      <c r="Y1531" s="515"/>
      <c r="Z1531" s="518"/>
      <c r="AA1531" s="533"/>
      <c r="AB1531" s="515"/>
      <c r="AC1531" s="533" t="str">
        <f>二年级跳绳附加分</f>
        <v/>
      </c>
      <c r="AD1531" s="534" t="str">
        <f>二年级标准分</f>
        <v/>
      </c>
      <c r="AE1531" s="534" t="str">
        <f>二年级总分</f>
        <v/>
      </c>
      <c r="AF1531" s="517" t="str">
        <f>二年级等级</f>
        <v/>
      </c>
    </row>
    <row r="1532" spans="1:32">
      <c r="A1532" s="476">
        <v>222</v>
      </c>
      <c r="B1532" s="477">
        <v>60</v>
      </c>
      <c r="C1532" s="632"/>
      <c r="D1532" s="633"/>
      <c r="E1532" s="632"/>
      <c r="F1532" s="625"/>
      <c r="G1532" s="608"/>
      <c r="H1532" s="475"/>
      <c r="I1532" s="613"/>
      <c r="J1532" s="614"/>
      <c r="K1532" s="614"/>
      <c r="L1532" s="649"/>
      <c r="M1532" s="644"/>
      <c r="N1532" s="505" t="str">
        <f>二年级BMI</f>
        <v/>
      </c>
      <c r="O1532" s="499" t="str">
        <f>二年级BMI等级</f>
        <v/>
      </c>
      <c r="P1532" s="500" t="str">
        <f>二年级BMI得分</f>
        <v/>
      </c>
      <c r="Q1532" s="515" t="str">
        <f>二年级肺活量得分</f>
        <v/>
      </c>
      <c r="R1532" s="512" t="str">
        <f>二年级等级</f>
        <v/>
      </c>
      <c r="S1532" s="516" t="str">
        <f>二年级50米跑得分</f>
        <v/>
      </c>
      <c r="T1532" s="517" t="str">
        <f>二年级等级</f>
        <v/>
      </c>
      <c r="U1532" s="516" t="str">
        <f>二年级坐位体前屈得分</f>
        <v/>
      </c>
      <c r="V1532" s="517" t="str">
        <f>二年级等级</f>
        <v/>
      </c>
      <c r="W1532" s="516" t="str">
        <f>二年级一分钟跳绳得分</f>
        <v/>
      </c>
      <c r="X1532" s="517" t="str">
        <f>二年级等级</f>
        <v/>
      </c>
      <c r="Y1532" s="515"/>
      <c r="Z1532" s="518"/>
      <c r="AA1532" s="533"/>
      <c r="AB1532" s="515"/>
      <c r="AC1532" s="533" t="str">
        <f>二年级跳绳附加分</f>
        <v/>
      </c>
      <c r="AD1532" s="534" t="str">
        <f>二年级标准分</f>
        <v/>
      </c>
      <c r="AE1532" s="534" t="str">
        <f>二年级总分</f>
        <v/>
      </c>
      <c r="AF1532" s="517" t="str">
        <f>二年级等级</f>
        <v/>
      </c>
    </row>
    <row r="1533" spans="1:32">
      <c r="A1533" s="476">
        <v>222</v>
      </c>
      <c r="B1533" s="477">
        <v>61</v>
      </c>
      <c r="C1533" s="632"/>
      <c r="D1533" s="633"/>
      <c r="E1533" s="632"/>
      <c r="F1533" s="625"/>
      <c r="G1533" s="608"/>
      <c r="H1533" s="475"/>
      <c r="I1533" s="613"/>
      <c r="J1533" s="614"/>
      <c r="K1533" s="614"/>
      <c r="L1533" s="649"/>
      <c r="M1533" s="644"/>
      <c r="N1533" s="505" t="str">
        <f>二年级BMI</f>
        <v/>
      </c>
      <c r="O1533" s="499" t="str">
        <f>二年级BMI等级</f>
        <v/>
      </c>
      <c r="P1533" s="500" t="str">
        <f>二年级BMI得分</f>
        <v/>
      </c>
      <c r="Q1533" s="515" t="str">
        <f>二年级肺活量得分</f>
        <v/>
      </c>
      <c r="R1533" s="512" t="str">
        <f>二年级等级</f>
        <v/>
      </c>
      <c r="S1533" s="516" t="str">
        <f>二年级50米跑得分</f>
        <v/>
      </c>
      <c r="T1533" s="517" t="str">
        <f>二年级等级</f>
        <v/>
      </c>
      <c r="U1533" s="516" t="str">
        <f>二年级坐位体前屈得分</f>
        <v/>
      </c>
      <c r="V1533" s="517" t="str">
        <f>二年级等级</f>
        <v/>
      </c>
      <c r="W1533" s="516" t="str">
        <f>二年级一分钟跳绳得分</f>
        <v/>
      </c>
      <c r="X1533" s="517" t="str">
        <f>二年级等级</f>
        <v/>
      </c>
      <c r="Y1533" s="515"/>
      <c r="Z1533" s="518"/>
      <c r="AA1533" s="533"/>
      <c r="AB1533" s="515"/>
      <c r="AC1533" s="533" t="str">
        <f>二年级跳绳附加分</f>
        <v/>
      </c>
      <c r="AD1533" s="534" t="str">
        <f>二年级标准分</f>
        <v/>
      </c>
      <c r="AE1533" s="534" t="str">
        <f>二年级总分</f>
        <v/>
      </c>
      <c r="AF1533" s="517" t="str">
        <f>二年级等级</f>
        <v/>
      </c>
    </row>
    <row r="1534" spans="1:32">
      <c r="A1534" s="476">
        <v>222</v>
      </c>
      <c r="B1534" s="477">
        <v>62</v>
      </c>
      <c r="C1534" s="632"/>
      <c r="D1534" s="633"/>
      <c r="E1534" s="632"/>
      <c r="F1534" s="625"/>
      <c r="G1534" s="608"/>
      <c r="H1534" s="475"/>
      <c r="I1534" s="613"/>
      <c r="J1534" s="614"/>
      <c r="K1534" s="614"/>
      <c r="L1534" s="649"/>
      <c r="M1534" s="644"/>
      <c r="N1534" s="505" t="str">
        <f>二年级BMI</f>
        <v/>
      </c>
      <c r="O1534" s="499" t="str">
        <f>二年级BMI等级</f>
        <v/>
      </c>
      <c r="P1534" s="500" t="str">
        <f>二年级BMI得分</f>
        <v/>
      </c>
      <c r="Q1534" s="515" t="str">
        <f>二年级肺活量得分</f>
        <v/>
      </c>
      <c r="R1534" s="512" t="str">
        <f>二年级等级</f>
        <v/>
      </c>
      <c r="S1534" s="516" t="str">
        <f>二年级50米跑得分</f>
        <v/>
      </c>
      <c r="T1534" s="517" t="str">
        <f>二年级等级</f>
        <v/>
      </c>
      <c r="U1534" s="516" t="str">
        <f>二年级坐位体前屈得分</f>
        <v/>
      </c>
      <c r="V1534" s="517" t="str">
        <f>二年级等级</f>
        <v/>
      </c>
      <c r="W1534" s="516" t="str">
        <f>二年级一分钟跳绳得分</f>
        <v/>
      </c>
      <c r="X1534" s="517" t="str">
        <f>二年级等级</f>
        <v/>
      </c>
      <c r="Y1534" s="515"/>
      <c r="Z1534" s="518"/>
      <c r="AA1534" s="533"/>
      <c r="AB1534" s="515"/>
      <c r="AC1534" s="533" t="str">
        <f>二年级跳绳附加分</f>
        <v/>
      </c>
      <c r="AD1534" s="534" t="str">
        <f>二年级标准分</f>
        <v/>
      </c>
      <c r="AE1534" s="534" t="str">
        <f>二年级总分</f>
        <v/>
      </c>
      <c r="AF1534" s="517" t="str">
        <f>二年级等级</f>
        <v/>
      </c>
    </row>
    <row r="1535" spans="1:32">
      <c r="A1535" s="476">
        <v>222</v>
      </c>
      <c r="B1535" s="477">
        <v>63</v>
      </c>
      <c r="C1535" s="632"/>
      <c r="D1535" s="633"/>
      <c r="E1535" s="632"/>
      <c r="F1535" s="625"/>
      <c r="G1535" s="608"/>
      <c r="H1535" s="475"/>
      <c r="I1535" s="613"/>
      <c r="J1535" s="614"/>
      <c r="K1535" s="614"/>
      <c r="L1535" s="649"/>
      <c r="M1535" s="644"/>
      <c r="N1535" s="505" t="str">
        <f>二年级BMI</f>
        <v/>
      </c>
      <c r="O1535" s="499" t="str">
        <f>二年级BMI等级</f>
        <v/>
      </c>
      <c r="P1535" s="500" t="str">
        <f>二年级BMI得分</f>
        <v/>
      </c>
      <c r="Q1535" s="515" t="str">
        <f>二年级肺活量得分</f>
        <v/>
      </c>
      <c r="R1535" s="512" t="str">
        <f>二年级等级</f>
        <v/>
      </c>
      <c r="S1535" s="516" t="str">
        <f>二年级50米跑得分</f>
        <v/>
      </c>
      <c r="T1535" s="517" t="str">
        <f>二年级等级</f>
        <v/>
      </c>
      <c r="U1535" s="516" t="str">
        <f>二年级坐位体前屈得分</f>
        <v/>
      </c>
      <c r="V1535" s="517" t="str">
        <f>二年级等级</f>
        <v/>
      </c>
      <c r="W1535" s="516" t="str">
        <f>二年级一分钟跳绳得分</f>
        <v/>
      </c>
      <c r="X1535" s="517" t="str">
        <f>二年级等级</f>
        <v/>
      </c>
      <c r="Y1535" s="515"/>
      <c r="Z1535" s="518"/>
      <c r="AA1535" s="533"/>
      <c r="AB1535" s="515"/>
      <c r="AC1535" s="533" t="str">
        <f>二年级跳绳附加分</f>
        <v/>
      </c>
      <c r="AD1535" s="534" t="str">
        <f>二年级标准分</f>
        <v/>
      </c>
      <c r="AE1535" s="534" t="str">
        <f>二年级总分</f>
        <v/>
      </c>
      <c r="AF1535" s="517" t="str">
        <f>二年级等级</f>
        <v/>
      </c>
    </row>
    <row r="1536" spans="1:32">
      <c r="A1536" s="476">
        <v>222</v>
      </c>
      <c r="B1536" s="477">
        <v>64</v>
      </c>
      <c r="C1536" s="632"/>
      <c r="D1536" s="633"/>
      <c r="E1536" s="632"/>
      <c r="F1536" s="625"/>
      <c r="G1536" s="608"/>
      <c r="H1536" s="475"/>
      <c r="I1536" s="613"/>
      <c r="J1536" s="614"/>
      <c r="K1536" s="614"/>
      <c r="L1536" s="649"/>
      <c r="M1536" s="644"/>
      <c r="N1536" s="505" t="str">
        <f>二年级BMI</f>
        <v/>
      </c>
      <c r="O1536" s="499" t="str">
        <f>二年级BMI等级</f>
        <v/>
      </c>
      <c r="P1536" s="500" t="str">
        <f>二年级BMI得分</f>
        <v/>
      </c>
      <c r="Q1536" s="515" t="str">
        <f>二年级肺活量得分</f>
        <v/>
      </c>
      <c r="R1536" s="512" t="str">
        <f>二年级等级</f>
        <v/>
      </c>
      <c r="S1536" s="516" t="str">
        <f>二年级50米跑得分</f>
        <v/>
      </c>
      <c r="T1536" s="517" t="str">
        <f>二年级等级</f>
        <v/>
      </c>
      <c r="U1536" s="516" t="str">
        <f>二年级坐位体前屈得分</f>
        <v/>
      </c>
      <c r="V1536" s="517" t="str">
        <f>二年级等级</f>
        <v/>
      </c>
      <c r="W1536" s="516" t="str">
        <f>二年级一分钟跳绳得分</f>
        <v/>
      </c>
      <c r="X1536" s="517" t="str">
        <f>二年级等级</f>
        <v/>
      </c>
      <c r="Y1536" s="515"/>
      <c r="Z1536" s="518"/>
      <c r="AA1536" s="533"/>
      <c r="AB1536" s="515"/>
      <c r="AC1536" s="533" t="str">
        <f>二年级跳绳附加分</f>
        <v/>
      </c>
      <c r="AD1536" s="534" t="str">
        <f>二年级标准分</f>
        <v/>
      </c>
      <c r="AE1536" s="534" t="str">
        <f>二年级总分</f>
        <v/>
      </c>
      <c r="AF1536" s="517" t="str">
        <f>二年级等级</f>
        <v/>
      </c>
    </row>
    <row r="1537" spans="1:32">
      <c r="A1537" s="476">
        <v>222</v>
      </c>
      <c r="B1537" s="477">
        <v>65</v>
      </c>
      <c r="C1537" s="632"/>
      <c r="D1537" s="633"/>
      <c r="E1537" s="632"/>
      <c r="F1537" s="625"/>
      <c r="G1537" s="608"/>
      <c r="H1537" s="475"/>
      <c r="I1537" s="613"/>
      <c r="J1537" s="614"/>
      <c r="K1537" s="614"/>
      <c r="L1537" s="649"/>
      <c r="M1537" s="644"/>
      <c r="N1537" s="505" t="str">
        <f>二年级BMI</f>
        <v/>
      </c>
      <c r="O1537" s="499" t="str">
        <f>二年级BMI等级</f>
        <v/>
      </c>
      <c r="P1537" s="500" t="str">
        <f>二年级BMI得分</f>
        <v/>
      </c>
      <c r="Q1537" s="515" t="str">
        <f>二年级肺活量得分</f>
        <v/>
      </c>
      <c r="R1537" s="512" t="str">
        <f>二年级等级</f>
        <v/>
      </c>
      <c r="S1537" s="516" t="str">
        <f>二年级50米跑得分</f>
        <v/>
      </c>
      <c r="T1537" s="517" t="str">
        <f>二年级等级</f>
        <v/>
      </c>
      <c r="U1537" s="516" t="str">
        <f>二年级坐位体前屈得分</f>
        <v/>
      </c>
      <c r="V1537" s="517" t="str">
        <f>二年级等级</f>
        <v/>
      </c>
      <c r="W1537" s="516" t="str">
        <f>二年级一分钟跳绳得分</f>
        <v/>
      </c>
      <c r="X1537" s="517" t="str">
        <f>二年级等级</f>
        <v/>
      </c>
      <c r="Y1537" s="515"/>
      <c r="Z1537" s="518"/>
      <c r="AA1537" s="533"/>
      <c r="AB1537" s="515"/>
      <c r="AC1537" s="533" t="str">
        <f>二年级跳绳附加分</f>
        <v/>
      </c>
      <c r="AD1537" s="534" t="str">
        <f>二年级标准分</f>
        <v/>
      </c>
      <c r="AE1537" s="534" t="str">
        <f>二年级总分</f>
        <v/>
      </c>
      <c r="AF1537" s="517" t="str">
        <f>二年级等级</f>
        <v/>
      </c>
    </row>
    <row r="1538" spans="1:32">
      <c r="A1538" s="476">
        <v>222</v>
      </c>
      <c r="B1538" s="477">
        <v>66</v>
      </c>
      <c r="C1538" s="632"/>
      <c r="D1538" s="633"/>
      <c r="E1538" s="632"/>
      <c r="F1538" s="625"/>
      <c r="G1538" s="608"/>
      <c r="H1538" s="475"/>
      <c r="I1538" s="613"/>
      <c r="J1538" s="614"/>
      <c r="K1538" s="614"/>
      <c r="L1538" s="649"/>
      <c r="M1538" s="644"/>
      <c r="N1538" s="505" t="str">
        <f>二年级BMI</f>
        <v/>
      </c>
      <c r="O1538" s="499" t="str">
        <f>二年级BMI等级</f>
        <v/>
      </c>
      <c r="P1538" s="500" t="str">
        <f>二年级BMI得分</f>
        <v/>
      </c>
      <c r="Q1538" s="515" t="str">
        <f>二年级肺活量得分</f>
        <v/>
      </c>
      <c r="R1538" s="512" t="str">
        <f>二年级等级</f>
        <v/>
      </c>
      <c r="S1538" s="516" t="str">
        <f>二年级50米跑得分</f>
        <v/>
      </c>
      <c r="T1538" s="517" t="str">
        <f>二年级等级</f>
        <v/>
      </c>
      <c r="U1538" s="516" t="str">
        <f>二年级坐位体前屈得分</f>
        <v/>
      </c>
      <c r="V1538" s="517" t="str">
        <f>二年级等级</f>
        <v/>
      </c>
      <c r="W1538" s="516" t="str">
        <f>二年级一分钟跳绳得分</f>
        <v/>
      </c>
      <c r="X1538" s="517" t="str">
        <f>二年级等级</f>
        <v/>
      </c>
      <c r="Y1538" s="515"/>
      <c r="Z1538" s="518"/>
      <c r="AA1538" s="533"/>
      <c r="AB1538" s="515"/>
      <c r="AC1538" s="533" t="str">
        <f>二年级跳绳附加分</f>
        <v/>
      </c>
      <c r="AD1538" s="534" t="str">
        <f>二年级标准分</f>
        <v/>
      </c>
      <c r="AE1538" s="534" t="str">
        <f>二年级总分</f>
        <v/>
      </c>
      <c r="AF1538" s="517" t="str">
        <f>二年级等级</f>
        <v/>
      </c>
    </row>
    <row r="1539" spans="1:32">
      <c r="A1539" s="476">
        <v>222</v>
      </c>
      <c r="B1539" s="477">
        <v>67</v>
      </c>
      <c r="C1539" s="632"/>
      <c r="D1539" s="633"/>
      <c r="E1539" s="632"/>
      <c r="F1539" s="625"/>
      <c r="G1539" s="608"/>
      <c r="H1539" s="475"/>
      <c r="I1539" s="613"/>
      <c r="J1539" s="614"/>
      <c r="K1539" s="614"/>
      <c r="L1539" s="649"/>
      <c r="M1539" s="644"/>
      <c r="N1539" s="505" t="str">
        <f>二年级BMI</f>
        <v/>
      </c>
      <c r="O1539" s="499" t="str">
        <f>二年级BMI等级</f>
        <v/>
      </c>
      <c r="P1539" s="500" t="str">
        <f>二年级BMI得分</f>
        <v/>
      </c>
      <c r="Q1539" s="515" t="str">
        <f>二年级肺活量得分</f>
        <v/>
      </c>
      <c r="R1539" s="512" t="str">
        <f>二年级等级</f>
        <v/>
      </c>
      <c r="S1539" s="516" t="str">
        <f>二年级50米跑得分</f>
        <v/>
      </c>
      <c r="T1539" s="517" t="str">
        <f>二年级等级</f>
        <v/>
      </c>
      <c r="U1539" s="516" t="str">
        <f>二年级坐位体前屈得分</f>
        <v/>
      </c>
      <c r="V1539" s="517" t="str">
        <f>二年级等级</f>
        <v/>
      </c>
      <c r="W1539" s="516" t="str">
        <f>二年级一分钟跳绳得分</f>
        <v/>
      </c>
      <c r="X1539" s="517" t="str">
        <f>二年级等级</f>
        <v/>
      </c>
      <c r="Y1539" s="515"/>
      <c r="Z1539" s="518"/>
      <c r="AA1539" s="533"/>
      <c r="AB1539" s="515"/>
      <c r="AC1539" s="533" t="str">
        <f>二年级跳绳附加分</f>
        <v/>
      </c>
      <c r="AD1539" s="534" t="str">
        <f>二年级标准分</f>
        <v/>
      </c>
      <c r="AE1539" s="534" t="str">
        <f>二年级总分</f>
        <v/>
      </c>
      <c r="AF1539" s="517" t="str">
        <f>二年级等级</f>
        <v/>
      </c>
    </row>
    <row r="1540" spans="1:32">
      <c r="A1540" s="476">
        <v>222</v>
      </c>
      <c r="B1540" s="477">
        <v>68</v>
      </c>
      <c r="C1540" s="632"/>
      <c r="D1540" s="633"/>
      <c r="E1540" s="632"/>
      <c r="F1540" s="625"/>
      <c r="G1540" s="608"/>
      <c r="H1540" s="475"/>
      <c r="I1540" s="613"/>
      <c r="J1540" s="614"/>
      <c r="K1540" s="614"/>
      <c r="L1540" s="649"/>
      <c r="M1540" s="644"/>
      <c r="N1540" s="505" t="str">
        <f>二年级BMI</f>
        <v/>
      </c>
      <c r="O1540" s="499" t="str">
        <f>二年级BMI等级</f>
        <v/>
      </c>
      <c r="P1540" s="500" t="str">
        <f>二年级BMI得分</f>
        <v/>
      </c>
      <c r="Q1540" s="515" t="str">
        <f>二年级肺活量得分</f>
        <v/>
      </c>
      <c r="R1540" s="512" t="str">
        <f>二年级等级</f>
        <v/>
      </c>
      <c r="S1540" s="516" t="str">
        <f>二年级50米跑得分</f>
        <v/>
      </c>
      <c r="T1540" s="517" t="str">
        <f>二年级等级</f>
        <v/>
      </c>
      <c r="U1540" s="516" t="str">
        <f>二年级坐位体前屈得分</f>
        <v/>
      </c>
      <c r="V1540" s="517" t="str">
        <f>二年级等级</f>
        <v/>
      </c>
      <c r="W1540" s="516" t="str">
        <f>二年级一分钟跳绳得分</f>
        <v/>
      </c>
      <c r="X1540" s="517" t="str">
        <f>二年级等级</f>
        <v/>
      </c>
      <c r="Y1540" s="515"/>
      <c r="Z1540" s="518"/>
      <c r="AA1540" s="533"/>
      <c r="AB1540" s="515"/>
      <c r="AC1540" s="533" t="str">
        <f>二年级跳绳附加分</f>
        <v/>
      </c>
      <c r="AD1540" s="534" t="str">
        <f>二年级标准分</f>
        <v/>
      </c>
      <c r="AE1540" s="534" t="str">
        <f>二年级总分</f>
        <v/>
      </c>
      <c r="AF1540" s="517" t="str">
        <f>二年级等级</f>
        <v/>
      </c>
    </row>
    <row r="1541" spans="1:32">
      <c r="A1541" s="476">
        <v>222</v>
      </c>
      <c r="B1541" s="477">
        <v>69</v>
      </c>
      <c r="C1541" s="632"/>
      <c r="D1541" s="633"/>
      <c r="E1541" s="632"/>
      <c r="F1541" s="625"/>
      <c r="G1541" s="608"/>
      <c r="H1541" s="475"/>
      <c r="I1541" s="613"/>
      <c r="J1541" s="614"/>
      <c r="K1541" s="614"/>
      <c r="L1541" s="649"/>
      <c r="M1541" s="644"/>
      <c r="N1541" s="505" t="str">
        <f>二年级BMI</f>
        <v/>
      </c>
      <c r="O1541" s="499" t="str">
        <f>二年级BMI等级</f>
        <v/>
      </c>
      <c r="P1541" s="500" t="str">
        <f>二年级BMI得分</f>
        <v/>
      </c>
      <c r="Q1541" s="515" t="str">
        <f>二年级肺活量得分</f>
        <v/>
      </c>
      <c r="R1541" s="512" t="str">
        <f>二年级等级</f>
        <v/>
      </c>
      <c r="S1541" s="516" t="str">
        <f>二年级50米跑得分</f>
        <v/>
      </c>
      <c r="T1541" s="517" t="str">
        <f>二年级等级</f>
        <v/>
      </c>
      <c r="U1541" s="516" t="str">
        <f>二年级坐位体前屈得分</f>
        <v/>
      </c>
      <c r="V1541" s="517" t="str">
        <f>二年级等级</f>
        <v/>
      </c>
      <c r="W1541" s="516" t="str">
        <f>二年级一分钟跳绳得分</f>
        <v/>
      </c>
      <c r="X1541" s="517" t="str">
        <f>二年级等级</f>
        <v/>
      </c>
      <c r="Y1541" s="515"/>
      <c r="Z1541" s="518"/>
      <c r="AA1541" s="533"/>
      <c r="AB1541" s="515"/>
      <c r="AC1541" s="533" t="str">
        <f>二年级跳绳附加分</f>
        <v/>
      </c>
      <c r="AD1541" s="534" t="str">
        <f>二年级标准分</f>
        <v/>
      </c>
      <c r="AE1541" s="534" t="str">
        <f>二年级总分</f>
        <v/>
      </c>
      <c r="AF1541" s="517" t="str">
        <f>二年级等级</f>
        <v/>
      </c>
    </row>
    <row r="1542" ht="15.75" spans="1:32">
      <c r="A1542" s="535">
        <v>222</v>
      </c>
      <c r="B1542" s="536">
        <v>70</v>
      </c>
      <c r="C1542" s="634"/>
      <c r="D1542" s="635"/>
      <c r="E1542" s="634"/>
      <c r="F1542" s="636"/>
      <c r="G1542" s="611"/>
      <c r="H1542" s="542"/>
      <c r="I1542" s="617"/>
      <c r="J1542" s="618"/>
      <c r="K1542" s="618"/>
      <c r="L1542" s="652"/>
      <c r="M1542" s="647"/>
      <c r="N1542" s="573" t="str">
        <f>二年级BMI</f>
        <v/>
      </c>
      <c r="O1542" s="574" t="str">
        <f>二年级BMI等级</f>
        <v/>
      </c>
      <c r="P1542" s="575" t="str">
        <f>二年级BMI得分</f>
        <v/>
      </c>
      <c r="Q1542" s="576" t="str">
        <f>二年级肺活量得分</f>
        <v/>
      </c>
      <c r="R1542" s="577" t="str">
        <f>二年级等级</f>
        <v/>
      </c>
      <c r="S1542" s="578" t="str">
        <f>二年级50米跑得分</f>
        <v/>
      </c>
      <c r="T1542" s="567" t="str">
        <f>二年级等级</f>
        <v/>
      </c>
      <c r="U1542" s="578" t="str">
        <f>二年级坐位体前屈得分</f>
        <v/>
      </c>
      <c r="V1542" s="567" t="str">
        <f>二年级等级</f>
        <v/>
      </c>
      <c r="W1542" s="578" t="str">
        <f>二年级一分钟跳绳得分</f>
        <v/>
      </c>
      <c r="X1542" s="567" t="str">
        <f>二年级等级</f>
        <v/>
      </c>
      <c r="Y1542" s="576"/>
      <c r="Z1542" s="579"/>
      <c r="AA1542" s="565"/>
      <c r="AB1542" s="576"/>
      <c r="AC1542" s="565" t="str">
        <f>二年级跳绳附加分</f>
        <v/>
      </c>
      <c r="AD1542" s="566" t="str">
        <f>二年级标准分</f>
        <v/>
      </c>
      <c r="AE1542" s="566" t="str">
        <f>二年级总分</f>
        <v/>
      </c>
      <c r="AF1542" s="567" t="str">
        <f>二年级等级</f>
        <v/>
      </c>
    </row>
    <row r="1543" ht="15.75" spans="1:32">
      <c r="A1543" s="468">
        <v>223</v>
      </c>
      <c r="B1543" s="469">
        <v>1</v>
      </c>
      <c r="C1543" s="637"/>
      <c r="D1543" s="638"/>
      <c r="E1543" s="637"/>
      <c r="F1543" s="640"/>
      <c r="G1543" s="612"/>
      <c r="H1543" s="475"/>
      <c r="I1543" s="621"/>
      <c r="J1543" s="622"/>
      <c r="K1543" s="622"/>
      <c r="L1543" s="648"/>
      <c r="M1543" s="643"/>
      <c r="N1543" s="498" t="str">
        <f>二年级BMI</f>
        <v/>
      </c>
      <c r="O1543" s="499" t="str">
        <f>二年级BMI等级</f>
        <v/>
      </c>
      <c r="P1543" s="500" t="str">
        <f>二年级BMI得分</f>
        <v/>
      </c>
      <c r="Q1543" s="511" t="str">
        <f>二年级肺活量得分</f>
        <v/>
      </c>
      <c r="R1543" s="512" t="str">
        <f>二年级等级</f>
        <v/>
      </c>
      <c r="S1543" s="513" t="str">
        <f>二年级50米跑得分</f>
        <v/>
      </c>
      <c r="T1543" s="512" t="str">
        <f>二年级等级</f>
        <v/>
      </c>
      <c r="U1543" s="513" t="str">
        <f>二年级坐位体前屈得分</f>
        <v/>
      </c>
      <c r="V1543" s="512" t="str">
        <f>二年级等级</f>
        <v/>
      </c>
      <c r="W1543" s="513" t="str">
        <f>二年级一分钟跳绳得分</f>
        <v/>
      </c>
      <c r="X1543" s="512" t="str">
        <f>二年级等级</f>
        <v/>
      </c>
      <c r="Y1543" s="511"/>
      <c r="Z1543" s="514"/>
      <c r="AA1543" s="530"/>
      <c r="AB1543" s="511"/>
      <c r="AC1543" s="530" t="str">
        <f>二年级跳绳附加分</f>
        <v/>
      </c>
      <c r="AD1543" s="531" t="str">
        <f>二年级标准分</f>
        <v/>
      </c>
      <c r="AE1543" s="531" t="str">
        <f>二年级总分</f>
        <v/>
      </c>
      <c r="AF1543" s="512" t="str">
        <f>二年级等级</f>
        <v/>
      </c>
    </row>
    <row r="1544" spans="1:32">
      <c r="A1544" s="476">
        <v>223</v>
      </c>
      <c r="B1544" s="477">
        <v>2</v>
      </c>
      <c r="C1544" s="632"/>
      <c r="D1544" s="633"/>
      <c r="E1544" s="632"/>
      <c r="F1544" s="625"/>
      <c r="G1544" s="608"/>
      <c r="H1544" s="475"/>
      <c r="I1544" s="613"/>
      <c r="J1544" s="614"/>
      <c r="K1544" s="614"/>
      <c r="L1544" s="649"/>
      <c r="M1544" s="644"/>
      <c r="N1544" s="505" t="str">
        <f>二年级BMI</f>
        <v/>
      </c>
      <c r="O1544" s="499" t="str">
        <f>二年级BMI等级</f>
        <v/>
      </c>
      <c r="P1544" s="500" t="str">
        <f>二年级BMI得分</f>
        <v/>
      </c>
      <c r="Q1544" s="515" t="str">
        <f>二年级肺活量得分</f>
        <v/>
      </c>
      <c r="R1544" s="512" t="str">
        <f>二年级等级</f>
        <v/>
      </c>
      <c r="S1544" s="516" t="str">
        <f>二年级50米跑得分</f>
        <v/>
      </c>
      <c r="T1544" s="517" t="str">
        <f>二年级等级</f>
        <v/>
      </c>
      <c r="U1544" s="516" t="str">
        <f>二年级坐位体前屈得分</f>
        <v/>
      </c>
      <c r="V1544" s="517" t="str">
        <f>二年级等级</f>
        <v/>
      </c>
      <c r="W1544" s="516" t="str">
        <f>二年级一分钟跳绳得分</f>
        <v/>
      </c>
      <c r="X1544" s="517" t="str">
        <f>二年级等级</f>
        <v/>
      </c>
      <c r="Y1544" s="515"/>
      <c r="Z1544" s="518"/>
      <c r="AA1544" s="533"/>
      <c r="AB1544" s="515"/>
      <c r="AC1544" s="533" t="str">
        <f>二年级跳绳附加分</f>
        <v/>
      </c>
      <c r="AD1544" s="534" t="str">
        <f>二年级标准分</f>
        <v/>
      </c>
      <c r="AE1544" s="534" t="str">
        <f>二年级总分</f>
        <v/>
      </c>
      <c r="AF1544" s="517" t="str">
        <f>二年级等级</f>
        <v/>
      </c>
    </row>
    <row r="1545" spans="1:32">
      <c r="A1545" s="476">
        <v>223</v>
      </c>
      <c r="B1545" s="477">
        <v>3</v>
      </c>
      <c r="C1545" s="632"/>
      <c r="D1545" s="633"/>
      <c r="E1545" s="632"/>
      <c r="F1545" s="625"/>
      <c r="G1545" s="608"/>
      <c r="H1545" s="475"/>
      <c r="I1545" s="613"/>
      <c r="J1545" s="614"/>
      <c r="K1545" s="614"/>
      <c r="L1545" s="649"/>
      <c r="M1545" s="644"/>
      <c r="N1545" s="505" t="str">
        <f>二年级BMI</f>
        <v/>
      </c>
      <c r="O1545" s="499" t="str">
        <f>二年级BMI等级</f>
        <v/>
      </c>
      <c r="P1545" s="500" t="str">
        <f>二年级BMI得分</f>
        <v/>
      </c>
      <c r="Q1545" s="515" t="str">
        <f>二年级肺活量得分</f>
        <v/>
      </c>
      <c r="R1545" s="512" t="str">
        <f>二年级等级</f>
        <v/>
      </c>
      <c r="S1545" s="516" t="str">
        <f>二年级50米跑得分</f>
        <v/>
      </c>
      <c r="T1545" s="517" t="str">
        <f>二年级等级</f>
        <v/>
      </c>
      <c r="U1545" s="516" t="str">
        <f>二年级坐位体前屈得分</f>
        <v/>
      </c>
      <c r="V1545" s="517" t="str">
        <f>二年级等级</f>
        <v/>
      </c>
      <c r="W1545" s="516" t="str">
        <f>二年级一分钟跳绳得分</f>
        <v/>
      </c>
      <c r="X1545" s="517" t="str">
        <f>二年级等级</f>
        <v/>
      </c>
      <c r="Y1545" s="515"/>
      <c r="Z1545" s="518"/>
      <c r="AA1545" s="533"/>
      <c r="AB1545" s="515"/>
      <c r="AC1545" s="533" t="str">
        <f>二年级跳绳附加分</f>
        <v/>
      </c>
      <c r="AD1545" s="534" t="str">
        <f>二年级标准分</f>
        <v/>
      </c>
      <c r="AE1545" s="534" t="str">
        <f>二年级总分</f>
        <v/>
      </c>
      <c r="AF1545" s="517" t="str">
        <f>二年级等级</f>
        <v/>
      </c>
    </row>
    <row r="1546" spans="1:32">
      <c r="A1546" s="476">
        <v>223</v>
      </c>
      <c r="B1546" s="477">
        <v>4</v>
      </c>
      <c r="C1546" s="632"/>
      <c r="D1546" s="633"/>
      <c r="E1546" s="632"/>
      <c r="F1546" s="625"/>
      <c r="G1546" s="608"/>
      <c r="H1546" s="475"/>
      <c r="I1546" s="613"/>
      <c r="J1546" s="614"/>
      <c r="K1546" s="614"/>
      <c r="L1546" s="649"/>
      <c r="M1546" s="644"/>
      <c r="N1546" s="505" t="str">
        <f>二年级BMI</f>
        <v/>
      </c>
      <c r="O1546" s="499" t="str">
        <f>二年级BMI等级</f>
        <v/>
      </c>
      <c r="P1546" s="500" t="str">
        <f>二年级BMI得分</f>
        <v/>
      </c>
      <c r="Q1546" s="515" t="str">
        <f>二年级肺活量得分</f>
        <v/>
      </c>
      <c r="R1546" s="512" t="str">
        <f>二年级等级</f>
        <v/>
      </c>
      <c r="S1546" s="516" t="str">
        <f>二年级50米跑得分</f>
        <v/>
      </c>
      <c r="T1546" s="517" t="str">
        <f>二年级等级</f>
        <v/>
      </c>
      <c r="U1546" s="516" t="str">
        <f>二年级坐位体前屈得分</f>
        <v/>
      </c>
      <c r="V1546" s="517" t="str">
        <f>二年级等级</f>
        <v/>
      </c>
      <c r="W1546" s="516" t="str">
        <f>二年级一分钟跳绳得分</f>
        <v/>
      </c>
      <c r="X1546" s="517" t="str">
        <f>二年级等级</f>
        <v/>
      </c>
      <c r="Y1546" s="515"/>
      <c r="Z1546" s="518"/>
      <c r="AA1546" s="533"/>
      <c r="AB1546" s="515"/>
      <c r="AC1546" s="533" t="str">
        <f>二年级跳绳附加分</f>
        <v/>
      </c>
      <c r="AD1546" s="534" t="str">
        <f>二年级标准分</f>
        <v/>
      </c>
      <c r="AE1546" s="534" t="str">
        <f>二年级总分</f>
        <v/>
      </c>
      <c r="AF1546" s="517" t="str">
        <f>二年级等级</f>
        <v/>
      </c>
    </row>
    <row r="1547" spans="1:32">
      <c r="A1547" s="476">
        <v>223</v>
      </c>
      <c r="B1547" s="477">
        <v>5</v>
      </c>
      <c r="C1547" s="632"/>
      <c r="D1547" s="633"/>
      <c r="E1547" s="632"/>
      <c r="F1547" s="625"/>
      <c r="G1547" s="608"/>
      <c r="H1547" s="475"/>
      <c r="I1547" s="613"/>
      <c r="J1547" s="614"/>
      <c r="K1547" s="614"/>
      <c r="L1547" s="649"/>
      <c r="M1547" s="644"/>
      <c r="N1547" s="505" t="str">
        <f>二年级BMI</f>
        <v/>
      </c>
      <c r="O1547" s="499" t="str">
        <f>二年级BMI等级</f>
        <v/>
      </c>
      <c r="P1547" s="500" t="str">
        <f>二年级BMI得分</f>
        <v/>
      </c>
      <c r="Q1547" s="515" t="str">
        <f>二年级肺活量得分</f>
        <v/>
      </c>
      <c r="R1547" s="512" t="str">
        <f>二年级等级</f>
        <v/>
      </c>
      <c r="S1547" s="516" t="str">
        <f>二年级50米跑得分</f>
        <v/>
      </c>
      <c r="T1547" s="517" t="str">
        <f>二年级等级</f>
        <v/>
      </c>
      <c r="U1547" s="516" t="str">
        <f>二年级坐位体前屈得分</f>
        <v/>
      </c>
      <c r="V1547" s="517" t="str">
        <f>二年级等级</f>
        <v/>
      </c>
      <c r="W1547" s="516" t="str">
        <f>二年级一分钟跳绳得分</f>
        <v/>
      </c>
      <c r="X1547" s="517" t="str">
        <f>二年级等级</f>
        <v/>
      </c>
      <c r="Y1547" s="515"/>
      <c r="Z1547" s="518"/>
      <c r="AA1547" s="533"/>
      <c r="AB1547" s="515"/>
      <c r="AC1547" s="533" t="str">
        <f>二年级跳绳附加分</f>
        <v/>
      </c>
      <c r="AD1547" s="534" t="str">
        <f>二年级标准分</f>
        <v/>
      </c>
      <c r="AE1547" s="534" t="str">
        <f>二年级总分</f>
        <v/>
      </c>
      <c r="AF1547" s="517" t="str">
        <f>二年级等级</f>
        <v/>
      </c>
    </row>
    <row r="1548" spans="1:32">
      <c r="A1548" s="476">
        <v>223</v>
      </c>
      <c r="B1548" s="477">
        <v>6</v>
      </c>
      <c r="C1548" s="632"/>
      <c r="D1548" s="633"/>
      <c r="E1548" s="632"/>
      <c r="F1548" s="625"/>
      <c r="G1548" s="608"/>
      <c r="H1548" s="475"/>
      <c r="I1548" s="613"/>
      <c r="J1548" s="614"/>
      <c r="K1548" s="614"/>
      <c r="L1548" s="649"/>
      <c r="M1548" s="644"/>
      <c r="N1548" s="505" t="str">
        <f>二年级BMI</f>
        <v/>
      </c>
      <c r="O1548" s="499" t="str">
        <f>二年级BMI等级</f>
        <v/>
      </c>
      <c r="P1548" s="500" t="str">
        <f>二年级BMI得分</f>
        <v/>
      </c>
      <c r="Q1548" s="515" t="str">
        <f>二年级肺活量得分</f>
        <v/>
      </c>
      <c r="R1548" s="512" t="str">
        <f>二年级等级</f>
        <v/>
      </c>
      <c r="S1548" s="516" t="str">
        <f>二年级50米跑得分</f>
        <v/>
      </c>
      <c r="T1548" s="517" t="str">
        <f>二年级等级</f>
        <v/>
      </c>
      <c r="U1548" s="516" t="str">
        <f>二年级坐位体前屈得分</f>
        <v/>
      </c>
      <c r="V1548" s="517" t="str">
        <f>二年级等级</f>
        <v/>
      </c>
      <c r="W1548" s="516" t="str">
        <f>二年级一分钟跳绳得分</f>
        <v/>
      </c>
      <c r="X1548" s="517" t="str">
        <f>二年级等级</f>
        <v/>
      </c>
      <c r="Y1548" s="515"/>
      <c r="Z1548" s="518"/>
      <c r="AA1548" s="533"/>
      <c r="AB1548" s="515"/>
      <c r="AC1548" s="533" t="str">
        <f>二年级跳绳附加分</f>
        <v/>
      </c>
      <c r="AD1548" s="534" t="str">
        <f>二年级标准分</f>
        <v/>
      </c>
      <c r="AE1548" s="534" t="str">
        <f>二年级总分</f>
        <v/>
      </c>
      <c r="AF1548" s="517" t="str">
        <f>二年级等级</f>
        <v/>
      </c>
    </row>
    <row r="1549" spans="1:32">
      <c r="A1549" s="476">
        <v>223</v>
      </c>
      <c r="B1549" s="477">
        <v>7</v>
      </c>
      <c r="C1549" s="632"/>
      <c r="D1549" s="633"/>
      <c r="E1549" s="632"/>
      <c r="F1549" s="625"/>
      <c r="G1549" s="608"/>
      <c r="H1549" s="475"/>
      <c r="I1549" s="613"/>
      <c r="J1549" s="614"/>
      <c r="K1549" s="614"/>
      <c r="L1549" s="649"/>
      <c r="M1549" s="644"/>
      <c r="N1549" s="505" t="str">
        <f>二年级BMI</f>
        <v/>
      </c>
      <c r="O1549" s="499" t="str">
        <f>二年级BMI等级</f>
        <v/>
      </c>
      <c r="P1549" s="500" t="str">
        <f>二年级BMI得分</f>
        <v/>
      </c>
      <c r="Q1549" s="515" t="str">
        <f>二年级肺活量得分</f>
        <v/>
      </c>
      <c r="R1549" s="512" t="str">
        <f>二年级等级</f>
        <v/>
      </c>
      <c r="S1549" s="516" t="str">
        <f>二年级50米跑得分</f>
        <v/>
      </c>
      <c r="T1549" s="517" t="str">
        <f>二年级等级</f>
        <v/>
      </c>
      <c r="U1549" s="516" t="str">
        <f>二年级坐位体前屈得分</f>
        <v/>
      </c>
      <c r="V1549" s="517" t="str">
        <f>二年级等级</f>
        <v/>
      </c>
      <c r="W1549" s="516" t="str">
        <f>二年级一分钟跳绳得分</f>
        <v/>
      </c>
      <c r="X1549" s="517" t="str">
        <f>二年级等级</f>
        <v/>
      </c>
      <c r="Y1549" s="515"/>
      <c r="Z1549" s="518"/>
      <c r="AA1549" s="533"/>
      <c r="AB1549" s="515"/>
      <c r="AC1549" s="533" t="str">
        <f>二年级跳绳附加分</f>
        <v/>
      </c>
      <c r="AD1549" s="534" t="str">
        <f>二年级标准分</f>
        <v/>
      </c>
      <c r="AE1549" s="534" t="str">
        <f>二年级总分</f>
        <v/>
      </c>
      <c r="AF1549" s="517" t="str">
        <f>二年级等级</f>
        <v/>
      </c>
    </row>
    <row r="1550" spans="1:32">
      <c r="A1550" s="476">
        <v>223</v>
      </c>
      <c r="B1550" s="477">
        <v>8</v>
      </c>
      <c r="C1550" s="632"/>
      <c r="D1550" s="633"/>
      <c r="E1550" s="632"/>
      <c r="F1550" s="625"/>
      <c r="G1550" s="608"/>
      <c r="H1550" s="475"/>
      <c r="I1550" s="613"/>
      <c r="J1550" s="614"/>
      <c r="K1550" s="614"/>
      <c r="L1550" s="649"/>
      <c r="M1550" s="644"/>
      <c r="N1550" s="505" t="str">
        <f>二年级BMI</f>
        <v/>
      </c>
      <c r="O1550" s="499" t="str">
        <f>二年级BMI等级</f>
        <v/>
      </c>
      <c r="P1550" s="500" t="str">
        <f>二年级BMI得分</f>
        <v/>
      </c>
      <c r="Q1550" s="515" t="str">
        <f>二年级肺活量得分</f>
        <v/>
      </c>
      <c r="R1550" s="512" t="str">
        <f>二年级等级</f>
        <v/>
      </c>
      <c r="S1550" s="516" t="str">
        <f>二年级50米跑得分</f>
        <v/>
      </c>
      <c r="T1550" s="517" t="str">
        <f>二年级等级</f>
        <v/>
      </c>
      <c r="U1550" s="516" t="str">
        <f>二年级坐位体前屈得分</f>
        <v/>
      </c>
      <c r="V1550" s="517" t="str">
        <f>二年级等级</f>
        <v/>
      </c>
      <c r="W1550" s="516" t="str">
        <f>二年级一分钟跳绳得分</f>
        <v/>
      </c>
      <c r="X1550" s="517" t="str">
        <f>二年级等级</f>
        <v/>
      </c>
      <c r="Y1550" s="515"/>
      <c r="Z1550" s="518"/>
      <c r="AA1550" s="533"/>
      <c r="AB1550" s="515"/>
      <c r="AC1550" s="533" t="str">
        <f>二年级跳绳附加分</f>
        <v/>
      </c>
      <c r="AD1550" s="534" t="str">
        <f>二年级标准分</f>
        <v/>
      </c>
      <c r="AE1550" s="534" t="str">
        <f>二年级总分</f>
        <v/>
      </c>
      <c r="AF1550" s="517" t="str">
        <f>二年级等级</f>
        <v/>
      </c>
    </row>
    <row r="1551" spans="1:32">
      <c r="A1551" s="476">
        <v>223</v>
      </c>
      <c r="B1551" s="477">
        <v>9</v>
      </c>
      <c r="C1551" s="632"/>
      <c r="D1551" s="633"/>
      <c r="E1551" s="632"/>
      <c r="F1551" s="625"/>
      <c r="G1551" s="608"/>
      <c r="H1551" s="475"/>
      <c r="I1551" s="613"/>
      <c r="J1551" s="614"/>
      <c r="K1551" s="614"/>
      <c r="L1551" s="649"/>
      <c r="M1551" s="644"/>
      <c r="N1551" s="505" t="str">
        <f>二年级BMI</f>
        <v/>
      </c>
      <c r="O1551" s="499" t="str">
        <f>二年级BMI等级</f>
        <v/>
      </c>
      <c r="P1551" s="500" t="str">
        <f>二年级BMI得分</f>
        <v/>
      </c>
      <c r="Q1551" s="515" t="str">
        <f>二年级肺活量得分</f>
        <v/>
      </c>
      <c r="R1551" s="512" t="str">
        <f>二年级等级</f>
        <v/>
      </c>
      <c r="S1551" s="516" t="str">
        <f>二年级50米跑得分</f>
        <v/>
      </c>
      <c r="T1551" s="517" t="str">
        <f>二年级等级</f>
        <v/>
      </c>
      <c r="U1551" s="516" t="str">
        <f>二年级坐位体前屈得分</f>
        <v/>
      </c>
      <c r="V1551" s="517" t="str">
        <f>二年级等级</f>
        <v/>
      </c>
      <c r="W1551" s="516" t="str">
        <f>二年级一分钟跳绳得分</f>
        <v/>
      </c>
      <c r="X1551" s="517" t="str">
        <f>二年级等级</f>
        <v/>
      </c>
      <c r="Y1551" s="515"/>
      <c r="Z1551" s="518"/>
      <c r="AA1551" s="533"/>
      <c r="AB1551" s="515"/>
      <c r="AC1551" s="533" t="str">
        <f>二年级跳绳附加分</f>
        <v/>
      </c>
      <c r="AD1551" s="534" t="str">
        <f>二年级标准分</f>
        <v/>
      </c>
      <c r="AE1551" s="534" t="str">
        <f>二年级总分</f>
        <v/>
      </c>
      <c r="AF1551" s="517" t="str">
        <f>二年级等级</f>
        <v/>
      </c>
    </row>
    <row r="1552" spans="1:32">
      <c r="A1552" s="476">
        <v>223</v>
      </c>
      <c r="B1552" s="477">
        <v>10</v>
      </c>
      <c r="C1552" s="632"/>
      <c r="D1552" s="633"/>
      <c r="E1552" s="632"/>
      <c r="F1552" s="625"/>
      <c r="G1552" s="608"/>
      <c r="H1552" s="475"/>
      <c r="I1552" s="613"/>
      <c r="J1552" s="614"/>
      <c r="K1552" s="614"/>
      <c r="L1552" s="649"/>
      <c r="M1552" s="644"/>
      <c r="N1552" s="505" t="str">
        <f>二年级BMI</f>
        <v/>
      </c>
      <c r="O1552" s="499" t="str">
        <f>二年级BMI等级</f>
        <v/>
      </c>
      <c r="P1552" s="500" t="str">
        <f>二年级BMI得分</f>
        <v/>
      </c>
      <c r="Q1552" s="515" t="str">
        <f>二年级肺活量得分</f>
        <v/>
      </c>
      <c r="R1552" s="512" t="str">
        <f>二年级等级</f>
        <v/>
      </c>
      <c r="S1552" s="516" t="str">
        <f>二年级50米跑得分</f>
        <v/>
      </c>
      <c r="T1552" s="517" t="str">
        <f>二年级等级</f>
        <v/>
      </c>
      <c r="U1552" s="516" t="str">
        <f>二年级坐位体前屈得分</f>
        <v/>
      </c>
      <c r="V1552" s="517" t="str">
        <f>二年级等级</f>
        <v/>
      </c>
      <c r="W1552" s="516" t="str">
        <f>二年级一分钟跳绳得分</f>
        <v/>
      </c>
      <c r="X1552" s="517" t="str">
        <f>二年级等级</f>
        <v/>
      </c>
      <c r="Y1552" s="515"/>
      <c r="Z1552" s="518"/>
      <c r="AA1552" s="533"/>
      <c r="AB1552" s="515"/>
      <c r="AC1552" s="533" t="str">
        <f>二年级跳绳附加分</f>
        <v/>
      </c>
      <c r="AD1552" s="534" t="str">
        <f>二年级标准分</f>
        <v/>
      </c>
      <c r="AE1552" s="534" t="str">
        <f>二年级总分</f>
        <v/>
      </c>
      <c r="AF1552" s="517" t="str">
        <f>二年级等级</f>
        <v/>
      </c>
    </row>
    <row r="1553" spans="1:32">
      <c r="A1553" s="476">
        <v>223</v>
      </c>
      <c r="B1553" s="477">
        <v>11</v>
      </c>
      <c r="C1553" s="632"/>
      <c r="D1553" s="633"/>
      <c r="E1553" s="632"/>
      <c r="F1553" s="625"/>
      <c r="G1553" s="608"/>
      <c r="H1553" s="475"/>
      <c r="I1553" s="613"/>
      <c r="J1553" s="614"/>
      <c r="K1553" s="614"/>
      <c r="L1553" s="649"/>
      <c r="M1553" s="644"/>
      <c r="N1553" s="505" t="str">
        <f>二年级BMI</f>
        <v/>
      </c>
      <c r="O1553" s="499" t="str">
        <f>二年级BMI等级</f>
        <v/>
      </c>
      <c r="P1553" s="500" t="str">
        <f>二年级BMI得分</f>
        <v/>
      </c>
      <c r="Q1553" s="515" t="str">
        <f>二年级肺活量得分</f>
        <v/>
      </c>
      <c r="R1553" s="512" t="str">
        <f>二年级等级</f>
        <v/>
      </c>
      <c r="S1553" s="516" t="str">
        <f>二年级50米跑得分</f>
        <v/>
      </c>
      <c r="T1553" s="517" t="str">
        <f>二年级等级</f>
        <v/>
      </c>
      <c r="U1553" s="516" t="str">
        <f>二年级坐位体前屈得分</f>
        <v/>
      </c>
      <c r="V1553" s="517" t="str">
        <f>二年级等级</f>
        <v/>
      </c>
      <c r="W1553" s="516" t="str">
        <f>二年级一分钟跳绳得分</f>
        <v/>
      </c>
      <c r="X1553" s="517" t="str">
        <f>二年级等级</f>
        <v/>
      </c>
      <c r="Y1553" s="515"/>
      <c r="Z1553" s="518"/>
      <c r="AA1553" s="533"/>
      <c r="AB1553" s="515"/>
      <c r="AC1553" s="533" t="str">
        <f>二年级跳绳附加分</f>
        <v/>
      </c>
      <c r="AD1553" s="534" t="str">
        <f>二年级标准分</f>
        <v/>
      </c>
      <c r="AE1553" s="534" t="str">
        <f>二年级总分</f>
        <v/>
      </c>
      <c r="AF1553" s="517" t="str">
        <f>二年级等级</f>
        <v/>
      </c>
    </row>
    <row r="1554" spans="1:32">
      <c r="A1554" s="476">
        <v>223</v>
      </c>
      <c r="B1554" s="477">
        <v>12</v>
      </c>
      <c r="C1554" s="632"/>
      <c r="D1554" s="633"/>
      <c r="E1554" s="632"/>
      <c r="F1554" s="625"/>
      <c r="G1554" s="608"/>
      <c r="H1554" s="475"/>
      <c r="I1554" s="613"/>
      <c r="J1554" s="614"/>
      <c r="K1554" s="614"/>
      <c r="L1554" s="649"/>
      <c r="M1554" s="644"/>
      <c r="N1554" s="505" t="str">
        <f>二年级BMI</f>
        <v/>
      </c>
      <c r="O1554" s="499" t="str">
        <f>二年级BMI等级</f>
        <v/>
      </c>
      <c r="P1554" s="500" t="str">
        <f>二年级BMI得分</f>
        <v/>
      </c>
      <c r="Q1554" s="515" t="str">
        <f>二年级肺活量得分</f>
        <v/>
      </c>
      <c r="R1554" s="512" t="str">
        <f>二年级等级</f>
        <v/>
      </c>
      <c r="S1554" s="516" t="str">
        <f>二年级50米跑得分</f>
        <v/>
      </c>
      <c r="T1554" s="517" t="str">
        <f>二年级等级</f>
        <v/>
      </c>
      <c r="U1554" s="516" t="str">
        <f>二年级坐位体前屈得分</f>
        <v/>
      </c>
      <c r="V1554" s="517" t="str">
        <f>二年级等级</f>
        <v/>
      </c>
      <c r="W1554" s="516" t="str">
        <f>二年级一分钟跳绳得分</f>
        <v/>
      </c>
      <c r="X1554" s="517" t="str">
        <f>二年级等级</f>
        <v/>
      </c>
      <c r="Y1554" s="515"/>
      <c r="Z1554" s="518"/>
      <c r="AA1554" s="533"/>
      <c r="AB1554" s="515"/>
      <c r="AC1554" s="533" t="str">
        <f>二年级跳绳附加分</f>
        <v/>
      </c>
      <c r="AD1554" s="534" t="str">
        <f>二年级标准分</f>
        <v/>
      </c>
      <c r="AE1554" s="534" t="str">
        <f>二年级总分</f>
        <v/>
      </c>
      <c r="AF1554" s="517" t="str">
        <f>二年级等级</f>
        <v/>
      </c>
    </row>
    <row r="1555" spans="1:32">
      <c r="A1555" s="476">
        <v>223</v>
      </c>
      <c r="B1555" s="477">
        <v>13</v>
      </c>
      <c r="C1555" s="632"/>
      <c r="D1555" s="633"/>
      <c r="E1555" s="632"/>
      <c r="F1555" s="625"/>
      <c r="G1555" s="608"/>
      <c r="H1555" s="475"/>
      <c r="I1555" s="613"/>
      <c r="J1555" s="614"/>
      <c r="K1555" s="614"/>
      <c r="L1555" s="649"/>
      <c r="M1555" s="644"/>
      <c r="N1555" s="505" t="str">
        <f>二年级BMI</f>
        <v/>
      </c>
      <c r="O1555" s="499" t="str">
        <f>二年级BMI等级</f>
        <v/>
      </c>
      <c r="P1555" s="500" t="str">
        <f>二年级BMI得分</f>
        <v/>
      </c>
      <c r="Q1555" s="515" t="str">
        <f>二年级肺活量得分</f>
        <v/>
      </c>
      <c r="R1555" s="512" t="str">
        <f>二年级等级</f>
        <v/>
      </c>
      <c r="S1555" s="516" t="str">
        <f>二年级50米跑得分</f>
        <v/>
      </c>
      <c r="T1555" s="517" t="str">
        <f>二年级等级</f>
        <v/>
      </c>
      <c r="U1555" s="516" t="str">
        <f>二年级坐位体前屈得分</f>
        <v/>
      </c>
      <c r="V1555" s="517" t="str">
        <f>二年级等级</f>
        <v/>
      </c>
      <c r="W1555" s="516" t="str">
        <f>二年级一分钟跳绳得分</f>
        <v/>
      </c>
      <c r="X1555" s="517" t="str">
        <f>二年级等级</f>
        <v/>
      </c>
      <c r="Y1555" s="515"/>
      <c r="Z1555" s="518"/>
      <c r="AA1555" s="533"/>
      <c r="AB1555" s="515"/>
      <c r="AC1555" s="533" t="str">
        <f>二年级跳绳附加分</f>
        <v/>
      </c>
      <c r="AD1555" s="534" t="str">
        <f>二年级标准分</f>
        <v/>
      </c>
      <c r="AE1555" s="534" t="str">
        <f>二年级总分</f>
        <v/>
      </c>
      <c r="AF1555" s="517" t="str">
        <f>二年级等级</f>
        <v/>
      </c>
    </row>
    <row r="1556" spans="1:32">
      <c r="A1556" s="476">
        <v>223</v>
      </c>
      <c r="B1556" s="477">
        <v>14</v>
      </c>
      <c r="C1556" s="632"/>
      <c r="D1556" s="633"/>
      <c r="E1556" s="632"/>
      <c r="F1556" s="625"/>
      <c r="G1556" s="608"/>
      <c r="H1556" s="475"/>
      <c r="I1556" s="613"/>
      <c r="J1556" s="614"/>
      <c r="K1556" s="614"/>
      <c r="L1556" s="649"/>
      <c r="M1556" s="644"/>
      <c r="N1556" s="505" t="str">
        <f>二年级BMI</f>
        <v/>
      </c>
      <c r="O1556" s="499" t="str">
        <f>二年级BMI等级</f>
        <v/>
      </c>
      <c r="P1556" s="500" t="str">
        <f>二年级BMI得分</f>
        <v/>
      </c>
      <c r="Q1556" s="515" t="str">
        <f>二年级肺活量得分</f>
        <v/>
      </c>
      <c r="R1556" s="512" t="str">
        <f>二年级等级</f>
        <v/>
      </c>
      <c r="S1556" s="516" t="str">
        <f>二年级50米跑得分</f>
        <v/>
      </c>
      <c r="T1556" s="517" t="str">
        <f>二年级等级</f>
        <v/>
      </c>
      <c r="U1556" s="516" t="str">
        <f>二年级坐位体前屈得分</f>
        <v/>
      </c>
      <c r="V1556" s="517" t="str">
        <f>二年级等级</f>
        <v/>
      </c>
      <c r="W1556" s="516" t="str">
        <f>二年级一分钟跳绳得分</f>
        <v/>
      </c>
      <c r="X1556" s="517" t="str">
        <f>二年级等级</f>
        <v/>
      </c>
      <c r="Y1556" s="515"/>
      <c r="Z1556" s="518"/>
      <c r="AA1556" s="533"/>
      <c r="AB1556" s="515"/>
      <c r="AC1556" s="533" t="str">
        <f>二年级跳绳附加分</f>
        <v/>
      </c>
      <c r="AD1556" s="534" t="str">
        <f>二年级标准分</f>
        <v/>
      </c>
      <c r="AE1556" s="534" t="str">
        <f>二年级总分</f>
        <v/>
      </c>
      <c r="AF1556" s="517" t="str">
        <f>二年级等级</f>
        <v/>
      </c>
    </row>
    <row r="1557" spans="1:32">
      <c r="A1557" s="476">
        <v>223</v>
      </c>
      <c r="B1557" s="477">
        <v>15</v>
      </c>
      <c r="C1557" s="632"/>
      <c r="D1557" s="633"/>
      <c r="E1557" s="632"/>
      <c r="F1557" s="625"/>
      <c r="G1557" s="608"/>
      <c r="H1557" s="475"/>
      <c r="I1557" s="613"/>
      <c r="J1557" s="614"/>
      <c r="K1557" s="614"/>
      <c r="L1557" s="649"/>
      <c r="M1557" s="644"/>
      <c r="N1557" s="505" t="str">
        <f>二年级BMI</f>
        <v/>
      </c>
      <c r="O1557" s="499" t="str">
        <f>二年级BMI等级</f>
        <v/>
      </c>
      <c r="P1557" s="500" t="str">
        <f>二年级BMI得分</f>
        <v/>
      </c>
      <c r="Q1557" s="515" t="str">
        <f>二年级肺活量得分</f>
        <v/>
      </c>
      <c r="R1557" s="512" t="str">
        <f>二年级等级</f>
        <v/>
      </c>
      <c r="S1557" s="516" t="str">
        <f>二年级50米跑得分</f>
        <v/>
      </c>
      <c r="T1557" s="517" t="str">
        <f>二年级等级</f>
        <v/>
      </c>
      <c r="U1557" s="516" t="str">
        <f>二年级坐位体前屈得分</f>
        <v/>
      </c>
      <c r="V1557" s="517" t="str">
        <f>二年级等级</f>
        <v/>
      </c>
      <c r="W1557" s="516" t="str">
        <f>二年级一分钟跳绳得分</f>
        <v/>
      </c>
      <c r="X1557" s="517" t="str">
        <f>二年级等级</f>
        <v/>
      </c>
      <c r="Y1557" s="515"/>
      <c r="Z1557" s="518"/>
      <c r="AA1557" s="533"/>
      <c r="AB1557" s="515"/>
      <c r="AC1557" s="533" t="str">
        <f>二年级跳绳附加分</f>
        <v/>
      </c>
      <c r="AD1557" s="534" t="str">
        <f>二年级标准分</f>
        <v/>
      </c>
      <c r="AE1557" s="534" t="str">
        <f>二年级总分</f>
        <v/>
      </c>
      <c r="AF1557" s="517" t="str">
        <f>二年级等级</f>
        <v/>
      </c>
    </row>
    <row r="1558" spans="1:32">
      <c r="A1558" s="476">
        <v>223</v>
      </c>
      <c r="B1558" s="477">
        <v>16</v>
      </c>
      <c r="C1558" s="632"/>
      <c r="D1558" s="633"/>
      <c r="E1558" s="632"/>
      <c r="F1558" s="625"/>
      <c r="G1558" s="608"/>
      <c r="H1558" s="475"/>
      <c r="I1558" s="613"/>
      <c r="J1558" s="614"/>
      <c r="K1558" s="614"/>
      <c r="L1558" s="649"/>
      <c r="M1558" s="644"/>
      <c r="N1558" s="505" t="str">
        <f>二年级BMI</f>
        <v/>
      </c>
      <c r="O1558" s="499" t="str">
        <f>二年级BMI等级</f>
        <v/>
      </c>
      <c r="P1558" s="500" t="str">
        <f>二年级BMI得分</f>
        <v/>
      </c>
      <c r="Q1558" s="515" t="str">
        <f>二年级肺活量得分</f>
        <v/>
      </c>
      <c r="R1558" s="512" t="str">
        <f>二年级等级</f>
        <v/>
      </c>
      <c r="S1558" s="516" t="str">
        <f>二年级50米跑得分</f>
        <v/>
      </c>
      <c r="T1558" s="517" t="str">
        <f>二年级等级</f>
        <v/>
      </c>
      <c r="U1558" s="516" t="str">
        <f>二年级坐位体前屈得分</f>
        <v/>
      </c>
      <c r="V1558" s="517" t="str">
        <f>二年级等级</f>
        <v/>
      </c>
      <c r="W1558" s="516" t="str">
        <f>二年级一分钟跳绳得分</f>
        <v/>
      </c>
      <c r="X1558" s="517" t="str">
        <f>二年级等级</f>
        <v/>
      </c>
      <c r="Y1558" s="515"/>
      <c r="Z1558" s="518"/>
      <c r="AA1558" s="533"/>
      <c r="AB1558" s="515"/>
      <c r="AC1558" s="533" t="str">
        <f>二年级跳绳附加分</f>
        <v/>
      </c>
      <c r="AD1558" s="534" t="str">
        <f>二年级标准分</f>
        <v/>
      </c>
      <c r="AE1558" s="534" t="str">
        <f>二年级总分</f>
        <v/>
      </c>
      <c r="AF1558" s="517" t="str">
        <f>二年级等级</f>
        <v/>
      </c>
    </row>
    <row r="1559" spans="1:32">
      <c r="A1559" s="476">
        <v>223</v>
      </c>
      <c r="B1559" s="477">
        <v>17</v>
      </c>
      <c r="C1559" s="632"/>
      <c r="D1559" s="633"/>
      <c r="E1559" s="632"/>
      <c r="F1559" s="625"/>
      <c r="G1559" s="608"/>
      <c r="H1559" s="475"/>
      <c r="I1559" s="613"/>
      <c r="J1559" s="614"/>
      <c r="K1559" s="614"/>
      <c r="L1559" s="649"/>
      <c r="M1559" s="644"/>
      <c r="N1559" s="505" t="str">
        <f>二年级BMI</f>
        <v/>
      </c>
      <c r="O1559" s="499" t="str">
        <f>二年级BMI等级</f>
        <v/>
      </c>
      <c r="P1559" s="500" t="str">
        <f>二年级BMI得分</f>
        <v/>
      </c>
      <c r="Q1559" s="515" t="str">
        <f>二年级肺活量得分</f>
        <v/>
      </c>
      <c r="R1559" s="512" t="str">
        <f>二年级等级</f>
        <v/>
      </c>
      <c r="S1559" s="516" t="str">
        <f>二年级50米跑得分</f>
        <v/>
      </c>
      <c r="T1559" s="517" t="str">
        <f>二年级等级</f>
        <v/>
      </c>
      <c r="U1559" s="516" t="str">
        <f>二年级坐位体前屈得分</f>
        <v/>
      </c>
      <c r="V1559" s="517" t="str">
        <f>二年级等级</f>
        <v/>
      </c>
      <c r="W1559" s="516" t="str">
        <f>二年级一分钟跳绳得分</f>
        <v/>
      </c>
      <c r="X1559" s="517" t="str">
        <f>二年级等级</f>
        <v/>
      </c>
      <c r="Y1559" s="515"/>
      <c r="Z1559" s="518"/>
      <c r="AA1559" s="533"/>
      <c r="AB1559" s="515"/>
      <c r="AC1559" s="533" t="str">
        <f>二年级跳绳附加分</f>
        <v/>
      </c>
      <c r="AD1559" s="534" t="str">
        <f>二年级标准分</f>
        <v/>
      </c>
      <c r="AE1559" s="534" t="str">
        <f>二年级总分</f>
        <v/>
      </c>
      <c r="AF1559" s="517" t="str">
        <f>二年级等级</f>
        <v/>
      </c>
    </row>
    <row r="1560" spans="1:32">
      <c r="A1560" s="476">
        <v>223</v>
      </c>
      <c r="B1560" s="477">
        <v>18</v>
      </c>
      <c r="C1560" s="632"/>
      <c r="D1560" s="633"/>
      <c r="E1560" s="632"/>
      <c r="F1560" s="625"/>
      <c r="G1560" s="608"/>
      <c r="H1560" s="475"/>
      <c r="I1560" s="613"/>
      <c r="J1560" s="614"/>
      <c r="K1560" s="614"/>
      <c r="L1560" s="649"/>
      <c r="M1560" s="644"/>
      <c r="N1560" s="505" t="str">
        <f>二年级BMI</f>
        <v/>
      </c>
      <c r="O1560" s="499" t="str">
        <f>二年级BMI等级</f>
        <v/>
      </c>
      <c r="P1560" s="500" t="str">
        <f>二年级BMI得分</f>
        <v/>
      </c>
      <c r="Q1560" s="515" t="str">
        <f>二年级肺活量得分</f>
        <v/>
      </c>
      <c r="R1560" s="512" t="str">
        <f>二年级等级</f>
        <v/>
      </c>
      <c r="S1560" s="516" t="str">
        <f>二年级50米跑得分</f>
        <v/>
      </c>
      <c r="T1560" s="517" t="str">
        <f>二年级等级</f>
        <v/>
      </c>
      <c r="U1560" s="516" t="str">
        <f>二年级坐位体前屈得分</f>
        <v/>
      </c>
      <c r="V1560" s="517" t="str">
        <f>二年级等级</f>
        <v/>
      </c>
      <c r="W1560" s="516" t="str">
        <f>二年级一分钟跳绳得分</f>
        <v/>
      </c>
      <c r="X1560" s="517" t="str">
        <f>二年级等级</f>
        <v/>
      </c>
      <c r="Y1560" s="515"/>
      <c r="Z1560" s="518"/>
      <c r="AA1560" s="533"/>
      <c r="AB1560" s="515"/>
      <c r="AC1560" s="533" t="str">
        <f>二年级跳绳附加分</f>
        <v/>
      </c>
      <c r="AD1560" s="534" t="str">
        <f>二年级标准分</f>
        <v/>
      </c>
      <c r="AE1560" s="534" t="str">
        <f>二年级总分</f>
        <v/>
      </c>
      <c r="AF1560" s="517" t="str">
        <f>二年级等级</f>
        <v/>
      </c>
    </row>
    <row r="1561" spans="1:32">
      <c r="A1561" s="476">
        <v>223</v>
      </c>
      <c r="B1561" s="477">
        <v>19</v>
      </c>
      <c r="C1561" s="632"/>
      <c r="D1561" s="633"/>
      <c r="E1561" s="632"/>
      <c r="F1561" s="625"/>
      <c r="G1561" s="608"/>
      <c r="H1561" s="475"/>
      <c r="I1561" s="613"/>
      <c r="J1561" s="614"/>
      <c r="K1561" s="614"/>
      <c r="L1561" s="649"/>
      <c r="M1561" s="644"/>
      <c r="N1561" s="505" t="str">
        <f>二年级BMI</f>
        <v/>
      </c>
      <c r="O1561" s="499" t="str">
        <f>二年级BMI等级</f>
        <v/>
      </c>
      <c r="P1561" s="500" t="str">
        <f>二年级BMI得分</f>
        <v/>
      </c>
      <c r="Q1561" s="515" t="str">
        <f>二年级肺活量得分</f>
        <v/>
      </c>
      <c r="R1561" s="512" t="str">
        <f>二年级等级</f>
        <v/>
      </c>
      <c r="S1561" s="516" t="str">
        <f>二年级50米跑得分</f>
        <v/>
      </c>
      <c r="T1561" s="517" t="str">
        <f>二年级等级</f>
        <v/>
      </c>
      <c r="U1561" s="516" t="str">
        <f>二年级坐位体前屈得分</f>
        <v/>
      </c>
      <c r="V1561" s="517" t="str">
        <f>二年级等级</f>
        <v/>
      </c>
      <c r="W1561" s="516" t="str">
        <f>二年级一分钟跳绳得分</f>
        <v/>
      </c>
      <c r="X1561" s="517" t="str">
        <f>二年级等级</f>
        <v/>
      </c>
      <c r="Y1561" s="515"/>
      <c r="Z1561" s="518"/>
      <c r="AA1561" s="533"/>
      <c r="AB1561" s="515"/>
      <c r="AC1561" s="533" t="str">
        <f>二年级跳绳附加分</f>
        <v/>
      </c>
      <c r="AD1561" s="534" t="str">
        <f>二年级标准分</f>
        <v/>
      </c>
      <c r="AE1561" s="534" t="str">
        <f>二年级总分</f>
        <v/>
      </c>
      <c r="AF1561" s="517" t="str">
        <f>二年级等级</f>
        <v/>
      </c>
    </row>
    <row r="1562" spans="1:32">
      <c r="A1562" s="476">
        <v>223</v>
      </c>
      <c r="B1562" s="477">
        <v>20</v>
      </c>
      <c r="C1562" s="632"/>
      <c r="D1562" s="633"/>
      <c r="E1562" s="632"/>
      <c r="F1562" s="625"/>
      <c r="G1562" s="608"/>
      <c r="H1562" s="475"/>
      <c r="I1562" s="613"/>
      <c r="J1562" s="614"/>
      <c r="K1562" s="614"/>
      <c r="L1562" s="649"/>
      <c r="M1562" s="644"/>
      <c r="N1562" s="505" t="str">
        <f>二年级BMI</f>
        <v/>
      </c>
      <c r="O1562" s="499" t="str">
        <f>二年级BMI等级</f>
        <v/>
      </c>
      <c r="P1562" s="500" t="str">
        <f>二年级BMI得分</f>
        <v/>
      </c>
      <c r="Q1562" s="515" t="str">
        <f>二年级肺活量得分</f>
        <v/>
      </c>
      <c r="R1562" s="512" t="str">
        <f>二年级等级</f>
        <v/>
      </c>
      <c r="S1562" s="516" t="str">
        <f>二年级50米跑得分</f>
        <v/>
      </c>
      <c r="T1562" s="517" t="str">
        <f>二年级等级</f>
        <v/>
      </c>
      <c r="U1562" s="516" t="str">
        <f>二年级坐位体前屈得分</f>
        <v/>
      </c>
      <c r="V1562" s="517" t="str">
        <f>二年级等级</f>
        <v/>
      </c>
      <c r="W1562" s="516" t="str">
        <f>二年级一分钟跳绳得分</f>
        <v/>
      </c>
      <c r="X1562" s="517" t="str">
        <f>二年级等级</f>
        <v/>
      </c>
      <c r="Y1562" s="515"/>
      <c r="Z1562" s="518"/>
      <c r="AA1562" s="533"/>
      <c r="AB1562" s="515"/>
      <c r="AC1562" s="533" t="str">
        <f>二年级跳绳附加分</f>
        <v/>
      </c>
      <c r="AD1562" s="534" t="str">
        <f>二年级标准分</f>
        <v/>
      </c>
      <c r="AE1562" s="534" t="str">
        <f>二年级总分</f>
        <v/>
      </c>
      <c r="AF1562" s="517" t="str">
        <f>二年级等级</f>
        <v/>
      </c>
    </row>
    <row r="1563" spans="1:32">
      <c r="A1563" s="476">
        <v>223</v>
      </c>
      <c r="B1563" s="477">
        <v>21</v>
      </c>
      <c r="C1563" s="632"/>
      <c r="D1563" s="633"/>
      <c r="E1563" s="632"/>
      <c r="F1563" s="625"/>
      <c r="G1563" s="608"/>
      <c r="H1563" s="475"/>
      <c r="I1563" s="613"/>
      <c r="J1563" s="614"/>
      <c r="K1563" s="614"/>
      <c r="L1563" s="649"/>
      <c r="M1563" s="644"/>
      <c r="N1563" s="505" t="str">
        <f>二年级BMI</f>
        <v/>
      </c>
      <c r="O1563" s="499" t="str">
        <f>二年级BMI等级</f>
        <v/>
      </c>
      <c r="P1563" s="500" t="str">
        <f>二年级BMI得分</f>
        <v/>
      </c>
      <c r="Q1563" s="515" t="str">
        <f>二年级肺活量得分</f>
        <v/>
      </c>
      <c r="R1563" s="512" t="str">
        <f>二年级等级</f>
        <v/>
      </c>
      <c r="S1563" s="516" t="str">
        <f>二年级50米跑得分</f>
        <v/>
      </c>
      <c r="T1563" s="517" t="str">
        <f>二年级等级</f>
        <v/>
      </c>
      <c r="U1563" s="516" t="str">
        <f>二年级坐位体前屈得分</f>
        <v/>
      </c>
      <c r="V1563" s="517" t="str">
        <f>二年级等级</f>
        <v/>
      </c>
      <c r="W1563" s="516" t="str">
        <f>二年级一分钟跳绳得分</f>
        <v/>
      </c>
      <c r="X1563" s="517" t="str">
        <f>二年级等级</f>
        <v/>
      </c>
      <c r="Y1563" s="515"/>
      <c r="Z1563" s="518"/>
      <c r="AA1563" s="533"/>
      <c r="AB1563" s="515"/>
      <c r="AC1563" s="533" t="str">
        <f>二年级跳绳附加分</f>
        <v/>
      </c>
      <c r="AD1563" s="534" t="str">
        <f>二年级标准分</f>
        <v/>
      </c>
      <c r="AE1563" s="534" t="str">
        <f>二年级总分</f>
        <v/>
      </c>
      <c r="AF1563" s="517" t="str">
        <f>二年级等级</f>
        <v/>
      </c>
    </row>
    <row r="1564" spans="1:32">
      <c r="A1564" s="476">
        <v>223</v>
      </c>
      <c r="B1564" s="477">
        <v>22</v>
      </c>
      <c r="C1564" s="632"/>
      <c r="D1564" s="633"/>
      <c r="E1564" s="632"/>
      <c r="F1564" s="625"/>
      <c r="G1564" s="608"/>
      <c r="H1564" s="475"/>
      <c r="I1564" s="613"/>
      <c r="J1564" s="614"/>
      <c r="K1564" s="614"/>
      <c r="L1564" s="649"/>
      <c r="M1564" s="644"/>
      <c r="N1564" s="505" t="str">
        <f>二年级BMI</f>
        <v/>
      </c>
      <c r="O1564" s="499" t="str">
        <f>二年级BMI等级</f>
        <v/>
      </c>
      <c r="P1564" s="500" t="str">
        <f>二年级BMI得分</f>
        <v/>
      </c>
      <c r="Q1564" s="515" t="str">
        <f>二年级肺活量得分</f>
        <v/>
      </c>
      <c r="R1564" s="512" t="str">
        <f>二年级等级</f>
        <v/>
      </c>
      <c r="S1564" s="516" t="str">
        <f>二年级50米跑得分</f>
        <v/>
      </c>
      <c r="T1564" s="517" t="str">
        <f>二年级等级</f>
        <v/>
      </c>
      <c r="U1564" s="516" t="str">
        <f>二年级坐位体前屈得分</f>
        <v/>
      </c>
      <c r="V1564" s="517" t="str">
        <f>二年级等级</f>
        <v/>
      </c>
      <c r="W1564" s="516" t="str">
        <f>二年级一分钟跳绳得分</f>
        <v/>
      </c>
      <c r="X1564" s="517" t="str">
        <f>二年级等级</f>
        <v/>
      </c>
      <c r="Y1564" s="515"/>
      <c r="Z1564" s="518"/>
      <c r="AA1564" s="533"/>
      <c r="AB1564" s="515"/>
      <c r="AC1564" s="533" t="str">
        <f>二年级跳绳附加分</f>
        <v/>
      </c>
      <c r="AD1564" s="534" t="str">
        <f>二年级标准分</f>
        <v/>
      </c>
      <c r="AE1564" s="534" t="str">
        <f>二年级总分</f>
        <v/>
      </c>
      <c r="AF1564" s="517" t="str">
        <f>二年级等级</f>
        <v/>
      </c>
    </row>
    <row r="1565" spans="1:32">
      <c r="A1565" s="476">
        <v>223</v>
      </c>
      <c r="B1565" s="477">
        <v>23</v>
      </c>
      <c r="C1565" s="632"/>
      <c r="D1565" s="633"/>
      <c r="E1565" s="632"/>
      <c r="F1565" s="625"/>
      <c r="G1565" s="608"/>
      <c r="H1565" s="475"/>
      <c r="I1565" s="613"/>
      <c r="J1565" s="614"/>
      <c r="K1565" s="614"/>
      <c r="L1565" s="649"/>
      <c r="M1565" s="644"/>
      <c r="N1565" s="505" t="str">
        <f>二年级BMI</f>
        <v/>
      </c>
      <c r="O1565" s="499" t="str">
        <f>二年级BMI等级</f>
        <v/>
      </c>
      <c r="P1565" s="500" t="str">
        <f>二年级BMI得分</f>
        <v/>
      </c>
      <c r="Q1565" s="515" t="str">
        <f>二年级肺活量得分</f>
        <v/>
      </c>
      <c r="R1565" s="512" t="str">
        <f>二年级等级</f>
        <v/>
      </c>
      <c r="S1565" s="516" t="str">
        <f>二年级50米跑得分</f>
        <v/>
      </c>
      <c r="T1565" s="517" t="str">
        <f>二年级等级</f>
        <v/>
      </c>
      <c r="U1565" s="516" t="str">
        <f>二年级坐位体前屈得分</f>
        <v/>
      </c>
      <c r="V1565" s="517" t="str">
        <f>二年级等级</f>
        <v/>
      </c>
      <c r="W1565" s="516" t="str">
        <f>二年级一分钟跳绳得分</f>
        <v/>
      </c>
      <c r="X1565" s="517" t="str">
        <f>二年级等级</f>
        <v/>
      </c>
      <c r="Y1565" s="515"/>
      <c r="Z1565" s="518"/>
      <c r="AA1565" s="533"/>
      <c r="AB1565" s="515"/>
      <c r="AC1565" s="533" t="str">
        <f>二年级跳绳附加分</f>
        <v/>
      </c>
      <c r="AD1565" s="534" t="str">
        <f>二年级标准分</f>
        <v/>
      </c>
      <c r="AE1565" s="534" t="str">
        <f>二年级总分</f>
        <v/>
      </c>
      <c r="AF1565" s="517" t="str">
        <f>二年级等级</f>
        <v/>
      </c>
    </row>
    <row r="1566" spans="1:32">
      <c r="A1566" s="476">
        <v>223</v>
      </c>
      <c r="B1566" s="477">
        <v>24</v>
      </c>
      <c r="C1566" s="632"/>
      <c r="D1566" s="633"/>
      <c r="E1566" s="632"/>
      <c r="F1566" s="625"/>
      <c r="G1566" s="608"/>
      <c r="H1566" s="475"/>
      <c r="I1566" s="613"/>
      <c r="J1566" s="614"/>
      <c r="K1566" s="614"/>
      <c r="L1566" s="649"/>
      <c r="M1566" s="644"/>
      <c r="N1566" s="505" t="str">
        <f>二年级BMI</f>
        <v/>
      </c>
      <c r="O1566" s="499" t="str">
        <f>二年级BMI等级</f>
        <v/>
      </c>
      <c r="P1566" s="500" t="str">
        <f>二年级BMI得分</f>
        <v/>
      </c>
      <c r="Q1566" s="515" t="str">
        <f>二年级肺活量得分</f>
        <v/>
      </c>
      <c r="R1566" s="512" t="str">
        <f>二年级等级</f>
        <v/>
      </c>
      <c r="S1566" s="516" t="str">
        <f>二年级50米跑得分</f>
        <v/>
      </c>
      <c r="T1566" s="517" t="str">
        <f>二年级等级</f>
        <v/>
      </c>
      <c r="U1566" s="516" t="str">
        <f>二年级坐位体前屈得分</f>
        <v/>
      </c>
      <c r="V1566" s="517" t="str">
        <f>二年级等级</f>
        <v/>
      </c>
      <c r="W1566" s="516" t="str">
        <f>二年级一分钟跳绳得分</f>
        <v/>
      </c>
      <c r="X1566" s="517" t="str">
        <f>二年级等级</f>
        <v/>
      </c>
      <c r="Y1566" s="515"/>
      <c r="Z1566" s="518"/>
      <c r="AA1566" s="533"/>
      <c r="AB1566" s="515"/>
      <c r="AC1566" s="533" t="str">
        <f>二年级跳绳附加分</f>
        <v/>
      </c>
      <c r="AD1566" s="534" t="str">
        <f>二年级标准分</f>
        <v/>
      </c>
      <c r="AE1566" s="534" t="str">
        <f>二年级总分</f>
        <v/>
      </c>
      <c r="AF1566" s="517" t="str">
        <f>二年级等级</f>
        <v/>
      </c>
    </row>
    <row r="1567" spans="1:32">
      <c r="A1567" s="476">
        <v>223</v>
      </c>
      <c r="B1567" s="477">
        <v>25</v>
      </c>
      <c r="C1567" s="632"/>
      <c r="D1567" s="633"/>
      <c r="E1567" s="632"/>
      <c r="F1567" s="625"/>
      <c r="G1567" s="608"/>
      <c r="H1567" s="475"/>
      <c r="I1567" s="613"/>
      <c r="J1567" s="614"/>
      <c r="K1567" s="614"/>
      <c r="L1567" s="649"/>
      <c r="M1567" s="644"/>
      <c r="N1567" s="505" t="str">
        <f>二年级BMI</f>
        <v/>
      </c>
      <c r="O1567" s="499" t="str">
        <f>二年级BMI等级</f>
        <v/>
      </c>
      <c r="P1567" s="500" t="str">
        <f>二年级BMI得分</f>
        <v/>
      </c>
      <c r="Q1567" s="515" t="str">
        <f>二年级肺活量得分</f>
        <v/>
      </c>
      <c r="R1567" s="512" t="str">
        <f>二年级等级</f>
        <v/>
      </c>
      <c r="S1567" s="516" t="str">
        <f>二年级50米跑得分</f>
        <v/>
      </c>
      <c r="T1567" s="517" t="str">
        <f>二年级等级</f>
        <v/>
      </c>
      <c r="U1567" s="516" t="str">
        <f>二年级坐位体前屈得分</f>
        <v/>
      </c>
      <c r="V1567" s="517" t="str">
        <f>二年级等级</f>
        <v/>
      </c>
      <c r="W1567" s="516" t="str">
        <f>二年级一分钟跳绳得分</f>
        <v/>
      </c>
      <c r="X1567" s="517" t="str">
        <f>二年级等级</f>
        <v/>
      </c>
      <c r="Y1567" s="515"/>
      <c r="Z1567" s="518"/>
      <c r="AA1567" s="533"/>
      <c r="AB1567" s="515"/>
      <c r="AC1567" s="533" t="str">
        <f>二年级跳绳附加分</f>
        <v/>
      </c>
      <c r="AD1567" s="534" t="str">
        <f>二年级标准分</f>
        <v/>
      </c>
      <c r="AE1567" s="534" t="str">
        <f>二年级总分</f>
        <v/>
      </c>
      <c r="AF1567" s="517" t="str">
        <f>二年级等级</f>
        <v/>
      </c>
    </row>
    <row r="1568" spans="1:32">
      <c r="A1568" s="476">
        <v>223</v>
      </c>
      <c r="B1568" s="477">
        <v>26</v>
      </c>
      <c r="C1568" s="632"/>
      <c r="D1568" s="633"/>
      <c r="E1568" s="632"/>
      <c r="F1568" s="625"/>
      <c r="G1568" s="608"/>
      <c r="H1568" s="475"/>
      <c r="I1568" s="613"/>
      <c r="J1568" s="614"/>
      <c r="K1568" s="614"/>
      <c r="L1568" s="649"/>
      <c r="M1568" s="644"/>
      <c r="N1568" s="505" t="str">
        <f>二年级BMI</f>
        <v/>
      </c>
      <c r="O1568" s="499" t="str">
        <f>二年级BMI等级</f>
        <v/>
      </c>
      <c r="P1568" s="500" t="str">
        <f>二年级BMI得分</f>
        <v/>
      </c>
      <c r="Q1568" s="515" t="str">
        <f>二年级肺活量得分</f>
        <v/>
      </c>
      <c r="R1568" s="512" t="str">
        <f>二年级等级</f>
        <v/>
      </c>
      <c r="S1568" s="516" t="str">
        <f>二年级50米跑得分</f>
        <v/>
      </c>
      <c r="T1568" s="517" t="str">
        <f>二年级等级</f>
        <v/>
      </c>
      <c r="U1568" s="516" t="str">
        <f>二年级坐位体前屈得分</f>
        <v/>
      </c>
      <c r="V1568" s="517" t="str">
        <f>二年级等级</f>
        <v/>
      </c>
      <c r="W1568" s="516" t="str">
        <f>二年级一分钟跳绳得分</f>
        <v/>
      </c>
      <c r="X1568" s="517" t="str">
        <f>二年级等级</f>
        <v/>
      </c>
      <c r="Y1568" s="515"/>
      <c r="Z1568" s="518"/>
      <c r="AA1568" s="533"/>
      <c r="AB1568" s="515"/>
      <c r="AC1568" s="533" t="str">
        <f>二年级跳绳附加分</f>
        <v/>
      </c>
      <c r="AD1568" s="534" t="str">
        <f>二年级标准分</f>
        <v/>
      </c>
      <c r="AE1568" s="534" t="str">
        <f>二年级总分</f>
        <v/>
      </c>
      <c r="AF1568" s="517" t="str">
        <f>二年级等级</f>
        <v/>
      </c>
    </row>
    <row r="1569" spans="1:32">
      <c r="A1569" s="476">
        <v>223</v>
      </c>
      <c r="B1569" s="477">
        <v>27</v>
      </c>
      <c r="C1569" s="632"/>
      <c r="D1569" s="633"/>
      <c r="E1569" s="632"/>
      <c r="F1569" s="625"/>
      <c r="G1569" s="608"/>
      <c r="H1569" s="475"/>
      <c r="I1569" s="613"/>
      <c r="J1569" s="614"/>
      <c r="K1569" s="614"/>
      <c r="L1569" s="649"/>
      <c r="M1569" s="644"/>
      <c r="N1569" s="505" t="str">
        <f>二年级BMI</f>
        <v/>
      </c>
      <c r="O1569" s="499" t="str">
        <f>二年级BMI等级</f>
        <v/>
      </c>
      <c r="P1569" s="500" t="str">
        <f>二年级BMI得分</f>
        <v/>
      </c>
      <c r="Q1569" s="515" t="str">
        <f>二年级肺活量得分</f>
        <v/>
      </c>
      <c r="R1569" s="512" t="str">
        <f>二年级等级</f>
        <v/>
      </c>
      <c r="S1569" s="516" t="str">
        <f>二年级50米跑得分</f>
        <v/>
      </c>
      <c r="T1569" s="517" t="str">
        <f>二年级等级</f>
        <v/>
      </c>
      <c r="U1569" s="516" t="str">
        <f>二年级坐位体前屈得分</f>
        <v/>
      </c>
      <c r="V1569" s="517" t="str">
        <f>二年级等级</f>
        <v/>
      </c>
      <c r="W1569" s="516" t="str">
        <f>二年级一分钟跳绳得分</f>
        <v/>
      </c>
      <c r="X1569" s="517" t="str">
        <f>二年级等级</f>
        <v/>
      </c>
      <c r="Y1569" s="515"/>
      <c r="Z1569" s="518"/>
      <c r="AA1569" s="533"/>
      <c r="AB1569" s="515"/>
      <c r="AC1569" s="533" t="str">
        <f>二年级跳绳附加分</f>
        <v/>
      </c>
      <c r="AD1569" s="534" t="str">
        <f>二年级标准分</f>
        <v/>
      </c>
      <c r="AE1569" s="534" t="str">
        <f>二年级总分</f>
        <v/>
      </c>
      <c r="AF1569" s="517" t="str">
        <f>二年级等级</f>
        <v/>
      </c>
    </row>
    <row r="1570" spans="1:32">
      <c r="A1570" s="476">
        <v>223</v>
      </c>
      <c r="B1570" s="477">
        <v>28</v>
      </c>
      <c r="C1570" s="632"/>
      <c r="D1570" s="633"/>
      <c r="E1570" s="632"/>
      <c r="F1570" s="625"/>
      <c r="G1570" s="608"/>
      <c r="H1570" s="475"/>
      <c r="I1570" s="613"/>
      <c r="J1570" s="614"/>
      <c r="K1570" s="614"/>
      <c r="L1570" s="649"/>
      <c r="M1570" s="644"/>
      <c r="N1570" s="505" t="str">
        <f>二年级BMI</f>
        <v/>
      </c>
      <c r="O1570" s="499" t="str">
        <f>二年级BMI等级</f>
        <v/>
      </c>
      <c r="P1570" s="500" t="str">
        <f>二年级BMI得分</f>
        <v/>
      </c>
      <c r="Q1570" s="515" t="str">
        <f>二年级肺活量得分</f>
        <v/>
      </c>
      <c r="R1570" s="512" t="str">
        <f>二年级等级</f>
        <v/>
      </c>
      <c r="S1570" s="516" t="str">
        <f>二年级50米跑得分</f>
        <v/>
      </c>
      <c r="T1570" s="517" t="str">
        <f>二年级等级</f>
        <v/>
      </c>
      <c r="U1570" s="516" t="str">
        <f>二年级坐位体前屈得分</f>
        <v/>
      </c>
      <c r="V1570" s="517" t="str">
        <f>二年级等级</f>
        <v/>
      </c>
      <c r="W1570" s="516" t="str">
        <f>二年级一分钟跳绳得分</f>
        <v/>
      </c>
      <c r="X1570" s="517" t="str">
        <f>二年级等级</f>
        <v/>
      </c>
      <c r="Y1570" s="515"/>
      <c r="Z1570" s="518"/>
      <c r="AA1570" s="533"/>
      <c r="AB1570" s="515"/>
      <c r="AC1570" s="533" t="str">
        <f>二年级跳绳附加分</f>
        <v/>
      </c>
      <c r="AD1570" s="534" t="str">
        <f>二年级标准分</f>
        <v/>
      </c>
      <c r="AE1570" s="534" t="str">
        <f>二年级总分</f>
        <v/>
      </c>
      <c r="AF1570" s="517" t="str">
        <f>二年级等级</f>
        <v/>
      </c>
    </row>
    <row r="1571" spans="1:32">
      <c r="A1571" s="476">
        <v>223</v>
      </c>
      <c r="B1571" s="477">
        <v>29</v>
      </c>
      <c r="C1571" s="632"/>
      <c r="D1571" s="633"/>
      <c r="E1571" s="632"/>
      <c r="F1571" s="625"/>
      <c r="G1571" s="608"/>
      <c r="H1571" s="475"/>
      <c r="I1571" s="613"/>
      <c r="J1571" s="614"/>
      <c r="K1571" s="614"/>
      <c r="L1571" s="649"/>
      <c r="M1571" s="644"/>
      <c r="N1571" s="505" t="str">
        <f>二年级BMI</f>
        <v/>
      </c>
      <c r="O1571" s="499" t="str">
        <f>二年级BMI等级</f>
        <v/>
      </c>
      <c r="P1571" s="500" t="str">
        <f>二年级BMI得分</f>
        <v/>
      </c>
      <c r="Q1571" s="515" t="str">
        <f>二年级肺活量得分</f>
        <v/>
      </c>
      <c r="R1571" s="512" t="str">
        <f>二年级等级</f>
        <v/>
      </c>
      <c r="S1571" s="516" t="str">
        <f>二年级50米跑得分</f>
        <v/>
      </c>
      <c r="T1571" s="517" t="str">
        <f>二年级等级</f>
        <v/>
      </c>
      <c r="U1571" s="516" t="str">
        <f>二年级坐位体前屈得分</f>
        <v/>
      </c>
      <c r="V1571" s="517" t="str">
        <f>二年级等级</f>
        <v/>
      </c>
      <c r="W1571" s="516" t="str">
        <f>二年级一分钟跳绳得分</f>
        <v/>
      </c>
      <c r="X1571" s="517" t="str">
        <f>二年级等级</f>
        <v/>
      </c>
      <c r="Y1571" s="515"/>
      <c r="Z1571" s="518"/>
      <c r="AA1571" s="533"/>
      <c r="AB1571" s="515"/>
      <c r="AC1571" s="533" t="str">
        <f>二年级跳绳附加分</f>
        <v/>
      </c>
      <c r="AD1571" s="534" t="str">
        <f>二年级标准分</f>
        <v/>
      </c>
      <c r="AE1571" s="534" t="str">
        <f>二年级总分</f>
        <v/>
      </c>
      <c r="AF1571" s="517" t="str">
        <f>二年级等级</f>
        <v/>
      </c>
    </row>
    <row r="1572" spans="1:32">
      <c r="A1572" s="476">
        <v>223</v>
      </c>
      <c r="B1572" s="477">
        <v>30</v>
      </c>
      <c r="C1572" s="632"/>
      <c r="D1572" s="633"/>
      <c r="E1572" s="632"/>
      <c r="F1572" s="625"/>
      <c r="G1572" s="608"/>
      <c r="H1572" s="475"/>
      <c r="I1572" s="613"/>
      <c r="J1572" s="614"/>
      <c r="K1572" s="614"/>
      <c r="L1572" s="649"/>
      <c r="M1572" s="644"/>
      <c r="N1572" s="505" t="str">
        <f>二年级BMI</f>
        <v/>
      </c>
      <c r="O1572" s="499" t="str">
        <f>二年级BMI等级</f>
        <v/>
      </c>
      <c r="P1572" s="500" t="str">
        <f>二年级BMI得分</f>
        <v/>
      </c>
      <c r="Q1572" s="515" t="str">
        <f>二年级肺活量得分</f>
        <v/>
      </c>
      <c r="R1572" s="512" t="str">
        <f>二年级等级</f>
        <v/>
      </c>
      <c r="S1572" s="516" t="str">
        <f>二年级50米跑得分</f>
        <v/>
      </c>
      <c r="T1572" s="517" t="str">
        <f>二年级等级</f>
        <v/>
      </c>
      <c r="U1572" s="516" t="str">
        <f>二年级坐位体前屈得分</f>
        <v/>
      </c>
      <c r="V1572" s="517" t="str">
        <f>二年级等级</f>
        <v/>
      </c>
      <c r="W1572" s="516" t="str">
        <f>二年级一分钟跳绳得分</f>
        <v/>
      </c>
      <c r="X1572" s="517" t="str">
        <f>二年级等级</f>
        <v/>
      </c>
      <c r="Y1572" s="515"/>
      <c r="Z1572" s="518"/>
      <c r="AA1572" s="533"/>
      <c r="AB1572" s="515"/>
      <c r="AC1572" s="533" t="str">
        <f>二年级跳绳附加分</f>
        <v/>
      </c>
      <c r="AD1572" s="534" t="str">
        <f>二年级标准分</f>
        <v/>
      </c>
      <c r="AE1572" s="534" t="str">
        <f>二年级总分</f>
        <v/>
      </c>
      <c r="AF1572" s="517" t="str">
        <f>二年级等级</f>
        <v/>
      </c>
    </row>
    <row r="1573" spans="1:32">
      <c r="A1573" s="476">
        <v>223</v>
      </c>
      <c r="B1573" s="477">
        <v>31</v>
      </c>
      <c r="C1573" s="632"/>
      <c r="D1573" s="633"/>
      <c r="E1573" s="632"/>
      <c r="F1573" s="625"/>
      <c r="G1573" s="608"/>
      <c r="H1573" s="475"/>
      <c r="I1573" s="613"/>
      <c r="J1573" s="614"/>
      <c r="K1573" s="614"/>
      <c r="L1573" s="649"/>
      <c r="M1573" s="644"/>
      <c r="N1573" s="505" t="str">
        <f>二年级BMI</f>
        <v/>
      </c>
      <c r="O1573" s="499" t="str">
        <f>二年级BMI等级</f>
        <v/>
      </c>
      <c r="P1573" s="500" t="str">
        <f>二年级BMI得分</f>
        <v/>
      </c>
      <c r="Q1573" s="515" t="str">
        <f>二年级肺活量得分</f>
        <v/>
      </c>
      <c r="R1573" s="512" t="str">
        <f>二年级等级</f>
        <v/>
      </c>
      <c r="S1573" s="516" t="str">
        <f>二年级50米跑得分</f>
        <v/>
      </c>
      <c r="T1573" s="517" t="str">
        <f>二年级等级</f>
        <v/>
      </c>
      <c r="U1573" s="516" t="str">
        <f>二年级坐位体前屈得分</f>
        <v/>
      </c>
      <c r="V1573" s="517" t="str">
        <f>二年级等级</f>
        <v/>
      </c>
      <c r="W1573" s="516" t="str">
        <f>二年级一分钟跳绳得分</f>
        <v/>
      </c>
      <c r="X1573" s="517" t="str">
        <f>二年级等级</f>
        <v/>
      </c>
      <c r="Y1573" s="515"/>
      <c r="Z1573" s="518"/>
      <c r="AA1573" s="533"/>
      <c r="AB1573" s="515"/>
      <c r="AC1573" s="533" t="str">
        <f>二年级跳绳附加分</f>
        <v/>
      </c>
      <c r="AD1573" s="534" t="str">
        <f>二年级标准分</f>
        <v/>
      </c>
      <c r="AE1573" s="534" t="str">
        <f>二年级总分</f>
        <v/>
      </c>
      <c r="AF1573" s="517" t="str">
        <f>二年级等级</f>
        <v/>
      </c>
    </row>
    <row r="1574" spans="1:32">
      <c r="A1574" s="476">
        <v>223</v>
      </c>
      <c r="B1574" s="477">
        <v>32</v>
      </c>
      <c r="C1574" s="632"/>
      <c r="D1574" s="633"/>
      <c r="E1574" s="632"/>
      <c r="F1574" s="625"/>
      <c r="G1574" s="608"/>
      <c r="H1574" s="475"/>
      <c r="I1574" s="613"/>
      <c r="J1574" s="614"/>
      <c r="K1574" s="614"/>
      <c r="L1574" s="649"/>
      <c r="M1574" s="644"/>
      <c r="N1574" s="505" t="str">
        <f>二年级BMI</f>
        <v/>
      </c>
      <c r="O1574" s="499" t="str">
        <f>二年级BMI等级</f>
        <v/>
      </c>
      <c r="P1574" s="500" t="str">
        <f>二年级BMI得分</f>
        <v/>
      </c>
      <c r="Q1574" s="515" t="str">
        <f>二年级肺活量得分</f>
        <v/>
      </c>
      <c r="R1574" s="512" t="str">
        <f>二年级等级</f>
        <v/>
      </c>
      <c r="S1574" s="516" t="str">
        <f>二年级50米跑得分</f>
        <v/>
      </c>
      <c r="T1574" s="517" t="str">
        <f>二年级等级</f>
        <v/>
      </c>
      <c r="U1574" s="516" t="str">
        <f>二年级坐位体前屈得分</f>
        <v/>
      </c>
      <c r="V1574" s="517" t="str">
        <f>二年级等级</f>
        <v/>
      </c>
      <c r="W1574" s="516" t="str">
        <f>二年级一分钟跳绳得分</f>
        <v/>
      </c>
      <c r="X1574" s="517" t="str">
        <f>二年级等级</f>
        <v/>
      </c>
      <c r="Y1574" s="515"/>
      <c r="Z1574" s="518"/>
      <c r="AA1574" s="533"/>
      <c r="AB1574" s="515"/>
      <c r="AC1574" s="533" t="str">
        <f>二年级跳绳附加分</f>
        <v/>
      </c>
      <c r="AD1574" s="534" t="str">
        <f>二年级标准分</f>
        <v/>
      </c>
      <c r="AE1574" s="534" t="str">
        <f>二年级总分</f>
        <v/>
      </c>
      <c r="AF1574" s="517" t="str">
        <f>二年级等级</f>
        <v/>
      </c>
    </row>
    <row r="1575" spans="1:32">
      <c r="A1575" s="476">
        <v>223</v>
      </c>
      <c r="B1575" s="477">
        <v>33</v>
      </c>
      <c r="C1575" s="632"/>
      <c r="D1575" s="633"/>
      <c r="E1575" s="632"/>
      <c r="F1575" s="625"/>
      <c r="G1575" s="608"/>
      <c r="H1575" s="475"/>
      <c r="I1575" s="613"/>
      <c r="J1575" s="614"/>
      <c r="K1575" s="614"/>
      <c r="L1575" s="649"/>
      <c r="M1575" s="644"/>
      <c r="N1575" s="505" t="str">
        <f>二年级BMI</f>
        <v/>
      </c>
      <c r="O1575" s="499" t="str">
        <f>二年级BMI等级</f>
        <v/>
      </c>
      <c r="P1575" s="500" t="str">
        <f>二年级BMI得分</f>
        <v/>
      </c>
      <c r="Q1575" s="515" t="str">
        <f>二年级肺活量得分</f>
        <v/>
      </c>
      <c r="R1575" s="512" t="str">
        <f>二年级等级</f>
        <v/>
      </c>
      <c r="S1575" s="516" t="str">
        <f>二年级50米跑得分</f>
        <v/>
      </c>
      <c r="T1575" s="517" t="str">
        <f>二年级等级</f>
        <v/>
      </c>
      <c r="U1575" s="516" t="str">
        <f>二年级坐位体前屈得分</f>
        <v/>
      </c>
      <c r="V1575" s="517" t="str">
        <f>二年级等级</f>
        <v/>
      </c>
      <c r="W1575" s="516" t="str">
        <f>二年级一分钟跳绳得分</f>
        <v/>
      </c>
      <c r="X1575" s="517" t="str">
        <f>二年级等级</f>
        <v/>
      </c>
      <c r="Y1575" s="515"/>
      <c r="Z1575" s="518"/>
      <c r="AA1575" s="533"/>
      <c r="AB1575" s="515"/>
      <c r="AC1575" s="533" t="str">
        <f>二年级跳绳附加分</f>
        <v/>
      </c>
      <c r="AD1575" s="534" t="str">
        <f>二年级标准分</f>
        <v/>
      </c>
      <c r="AE1575" s="534" t="str">
        <f>二年级总分</f>
        <v/>
      </c>
      <c r="AF1575" s="517" t="str">
        <f>二年级等级</f>
        <v/>
      </c>
    </row>
    <row r="1576" spans="1:32">
      <c r="A1576" s="476">
        <v>223</v>
      </c>
      <c r="B1576" s="477">
        <v>34</v>
      </c>
      <c r="C1576" s="632"/>
      <c r="D1576" s="633"/>
      <c r="E1576" s="632"/>
      <c r="F1576" s="625"/>
      <c r="G1576" s="608"/>
      <c r="H1576" s="475"/>
      <c r="I1576" s="613"/>
      <c r="J1576" s="614"/>
      <c r="K1576" s="614"/>
      <c r="L1576" s="649"/>
      <c r="M1576" s="644"/>
      <c r="N1576" s="505" t="str">
        <f>二年级BMI</f>
        <v/>
      </c>
      <c r="O1576" s="499" t="str">
        <f>二年级BMI等级</f>
        <v/>
      </c>
      <c r="P1576" s="500" t="str">
        <f>二年级BMI得分</f>
        <v/>
      </c>
      <c r="Q1576" s="515" t="str">
        <f>二年级肺活量得分</f>
        <v/>
      </c>
      <c r="R1576" s="512" t="str">
        <f>二年级等级</f>
        <v/>
      </c>
      <c r="S1576" s="516" t="str">
        <f>二年级50米跑得分</f>
        <v/>
      </c>
      <c r="T1576" s="517" t="str">
        <f>二年级等级</f>
        <v/>
      </c>
      <c r="U1576" s="516" t="str">
        <f>二年级坐位体前屈得分</f>
        <v/>
      </c>
      <c r="V1576" s="517" t="str">
        <f>二年级等级</f>
        <v/>
      </c>
      <c r="W1576" s="516" t="str">
        <f>二年级一分钟跳绳得分</f>
        <v/>
      </c>
      <c r="X1576" s="517" t="str">
        <f>二年级等级</f>
        <v/>
      </c>
      <c r="Y1576" s="515"/>
      <c r="Z1576" s="518"/>
      <c r="AA1576" s="533"/>
      <c r="AB1576" s="515"/>
      <c r="AC1576" s="533" t="str">
        <f>二年级跳绳附加分</f>
        <v/>
      </c>
      <c r="AD1576" s="534" t="str">
        <f>二年级标准分</f>
        <v/>
      </c>
      <c r="AE1576" s="534" t="str">
        <f>二年级总分</f>
        <v/>
      </c>
      <c r="AF1576" s="517" t="str">
        <f>二年级等级</f>
        <v/>
      </c>
    </row>
    <row r="1577" spans="1:32">
      <c r="A1577" s="476">
        <v>223</v>
      </c>
      <c r="B1577" s="477">
        <v>35</v>
      </c>
      <c r="C1577" s="632"/>
      <c r="D1577" s="633"/>
      <c r="E1577" s="632"/>
      <c r="F1577" s="625"/>
      <c r="G1577" s="608"/>
      <c r="H1577" s="475"/>
      <c r="I1577" s="613"/>
      <c r="J1577" s="614"/>
      <c r="K1577" s="614"/>
      <c r="L1577" s="649"/>
      <c r="M1577" s="644"/>
      <c r="N1577" s="505" t="str">
        <f>二年级BMI</f>
        <v/>
      </c>
      <c r="O1577" s="499" t="str">
        <f>二年级BMI等级</f>
        <v/>
      </c>
      <c r="P1577" s="500" t="str">
        <f>二年级BMI得分</f>
        <v/>
      </c>
      <c r="Q1577" s="515" t="str">
        <f>二年级肺活量得分</f>
        <v/>
      </c>
      <c r="R1577" s="512" t="str">
        <f>二年级等级</f>
        <v/>
      </c>
      <c r="S1577" s="516" t="str">
        <f>二年级50米跑得分</f>
        <v/>
      </c>
      <c r="T1577" s="517" t="str">
        <f>二年级等级</f>
        <v/>
      </c>
      <c r="U1577" s="516" t="str">
        <f>二年级坐位体前屈得分</f>
        <v/>
      </c>
      <c r="V1577" s="517" t="str">
        <f>二年级等级</f>
        <v/>
      </c>
      <c r="W1577" s="516" t="str">
        <f>二年级一分钟跳绳得分</f>
        <v/>
      </c>
      <c r="X1577" s="517" t="str">
        <f>二年级等级</f>
        <v/>
      </c>
      <c r="Y1577" s="515"/>
      <c r="Z1577" s="518"/>
      <c r="AA1577" s="533"/>
      <c r="AB1577" s="515"/>
      <c r="AC1577" s="533" t="str">
        <f>二年级跳绳附加分</f>
        <v/>
      </c>
      <c r="AD1577" s="534" t="str">
        <f>二年级标准分</f>
        <v/>
      </c>
      <c r="AE1577" s="534" t="str">
        <f>二年级总分</f>
        <v/>
      </c>
      <c r="AF1577" s="517" t="str">
        <f>二年级等级</f>
        <v/>
      </c>
    </row>
    <row r="1578" spans="1:32">
      <c r="A1578" s="476">
        <v>223</v>
      </c>
      <c r="B1578" s="477">
        <v>36</v>
      </c>
      <c r="C1578" s="632"/>
      <c r="D1578" s="633"/>
      <c r="E1578" s="632"/>
      <c r="F1578" s="625"/>
      <c r="G1578" s="608"/>
      <c r="H1578" s="475"/>
      <c r="I1578" s="613"/>
      <c r="J1578" s="614"/>
      <c r="K1578" s="614"/>
      <c r="L1578" s="649"/>
      <c r="M1578" s="644"/>
      <c r="N1578" s="505" t="str">
        <f>二年级BMI</f>
        <v/>
      </c>
      <c r="O1578" s="499" t="str">
        <f>二年级BMI等级</f>
        <v/>
      </c>
      <c r="P1578" s="500" t="str">
        <f>二年级BMI得分</f>
        <v/>
      </c>
      <c r="Q1578" s="515" t="str">
        <f>二年级肺活量得分</f>
        <v/>
      </c>
      <c r="R1578" s="512" t="str">
        <f>二年级等级</f>
        <v/>
      </c>
      <c r="S1578" s="516" t="str">
        <f>二年级50米跑得分</f>
        <v/>
      </c>
      <c r="T1578" s="517" t="str">
        <f>二年级等级</f>
        <v/>
      </c>
      <c r="U1578" s="516" t="str">
        <f>二年级坐位体前屈得分</f>
        <v/>
      </c>
      <c r="V1578" s="517" t="str">
        <f>二年级等级</f>
        <v/>
      </c>
      <c r="W1578" s="516" t="str">
        <f>二年级一分钟跳绳得分</f>
        <v/>
      </c>
      <c r="X1578" s="517" t="str">
        <f>二年级等级</f>
        <v/>
      </c>
      <c r="Y1578" s="515"/>
      <c r="Z1578" s="518"/>
      <c r="AA1578" s="533"/>
      <c r="AB1578" s="515"/>
      <c r="AC1578" s="533" t="str">
        <f>二年级跳绳附加分</f>
        <v/>
      </c>
      <c r="AD1578" s="534" t="str">
        <f>二年级标准分</f>
        <v/>
      </c>
      <c r="AE1578" s="534" t="str">
        <f>二年级总分</f>
        <v/>
      </c>
      <c r="AF1578" s="517" t="str">
        <f>二年级等级</f>
        <v/>
      </c>
    </row>
    <row r="1579" spans="1:32">
      <c r="A1579" s="476">
        <v>223</v>
      </c>
      <c r="B1579" s="477">
        <v>37</v>
      </c>
      <c r="C1579" s="632"/>
      <c r="D1579" s="633"/>
      <c r="E1579" s="632"/>
      <c r="F1579" s="625"/>
      <c r="G1579" s="608"/>
      <c r="H1579" s="475"/>
      <c r="I1579" s="613"/>
      <c r="J1579" s="614"/>
      <c r="K1579" s="614"/>
      <c r="L1579" s="649"/>
      <c r="M1579" s="644"/>
      <c r="N1579" s="505" t="str">
        <f>二年级BMI</f>
        <v/>
      </c>
      <c r="O1579" s="499" t="str">
        <f>二年级BMI等级</f>
        <v/>
      </c>
      <c r="P1579" s="500" t="str">
        <f>二年级BMI得分</f>
        <v/>
      </c>
      <c r="Q1579" s="515" t="str">
        <f>二年级肺活量得分</f>
        <v/>
      </c>
      <c r="R1579" s="512" t="str">
        <f>二年级等级</f>
        <v/>
      </c>
      <c r="S1579" s="516" t="str">
        <f>二年级50米跑得分</f>
        <v/>
      </c>
      <c r="T1579" s="517" t="str">
        <f>二年级等级</f>
        <v/>
      </c>
      <c r="U1579" s="516" t="str">
        <f>二年级坐位体前屈得分</f>
        <v/>
      </c>
      <c r="V1579" s="517" t="str">
        <f>二年级等级</f>
        <v/>
      </c>
      <c r="W1579" s="516" t="str">
        <f>二年级一分钟跳绳得分</f>
        <v/>
      </c>
      <c r="X1579" s="517" t="str">
        <f>二年级等级</f>
        <v/>
      </c>
      <c r="Y1579" s="515"/>
      <c r="Z1579" s="518"/>
      <c r="AA1579" s="533"/>
      <c r="AB1579" s="515"/>
      <c r="AC1579" s="533" t="str">
        <f>二年级跳绳附加分</f>
        <v/>
      </c>
      <c r="AD1579" s="534" t="str">
        <f>二年级标准分</f>
        <v/>
      </c>
      <c r="AE1579" s="534" t="str">
        <f>二年级总分</f>
        <v/>
      </c>
      <c r="AF1579" s="517" t="str">
        <f>二年级等级</f>
        <v/>
      </c>
    </row>
    <row r="1580" spans="1:32">
      <c r="A1580" s="476">
        <v>223</v>
      </c>
      <c r="B1580" s="477">
        <v>38</v>
      </c>
      <c r="C1580" s="632"/>
      <c r="D1580" s="633"/>
      <c r="E1580" s="632"/>
      <c r="F1580" s="625"/>
      <c r="G1580" s="608"/>
      <c r="H1580" s="475"/>
      <c r="I1580" s="613"/>
      <c r="J1580" s="614"/>
      <c r="K1580" s="614"/>
      <c r="L1580" s="649"/>
      <c r="M1580" s="644"/>
      <c r="N1580" s="505" t="str">
        <f>二年级BMI</f>
        <v/>
      </c>
      <c r="O1580" s="499" t="str">
        <f>二年级BMI等级</f>
        <v/>
      </c>
      <c r="P1580" s="500" t="str">
        <f>二年级BMI得分</f>
        <v/>
      </c>
      <c r="Q1580" s="515" t="str">
        <f>二年级肺活量得分</f>
        <v/>
      </c>
      <c r="R1580" s="512" t="str">
        <f>二年级等级</f>
        <v/>
      </c>
      <c r="S1580" s="516" t="str">
        <f>二年级50米跑得分</f>
        <v/>
      </c>
      <c r="T1580" s="517" t="str">
        <f>二年级等级</f>
        <v/>
      </c>
      <c r="U1580" s="516" t="str">
        <f>二年级坐位体前屈得分</f>
        <v/>
      </c>
      <c r="V1580" s="517" t="str">
        <f>二年级等级</f>
        <v/>
      </c>
      <c r="W1580" s="516" t="str">
        <f>二年级一分钟跳绳得分</f>
        <v/>
      </c>
      <c r="X1580" s="517" t="str">
        <f>二年级等级</f>
        <v/>
      </c>
      <c r="Y1580" s="515"/>
      <c r="Z1580" s="518"/>
      <c r="AA1580" s="533"/>
      <c r="AB1580" s="515"/>
      <c r="AC1580" s="533" t="str">
        <f>二年级跳绳附加分</f>
        <v/>
      </c>
      <c r="AD1580" s="534" t="str">
        <f>二年级标准分</f>
        <v/>
      </c>
      <c r="AE1580" s="534" t="str">
        <f>二年级总分</f>
        <v/>
      </c>
      <c r="AF1580" s="517" t="str">
        <f>二年级等级</f>
        <v/>
      </c>
    </row>
    <row r="1581" spans="1:32">
      <c r="A1581" s="476">
        <v>223</v>
      </c>
      <c r="B1581" s="477">
        <v>39</v>
      </c>
      <c r="C1581" s="632"/>
      <c r="D1581" s="633"/>
      <c r="E1581" s="632"/>
      <c r="F1581" s="625"/>
      <c r="G1581" s="608"/>
      <c r="H1581" s="475"/>
      <c r="I1581" s="613"/>
      <c r="J1581" s="614"/>
      <c r="K1581" s="614"/>
      <c r="L1581" s="649"/>
      <c r="M1581" s="644"/>
      <c r="N1581" s="505" t="str">
        <f>二年级BMI</f>
        <v/>
      </c>
      <c r="O1581" s="499" t="str">
        <f>二年级BMI等级</f>
        <v/>
      </c>
      <c r="P1581" s="500" t="str">
        <f>二年级BMI得分</f>
        <v/>
      </c>
      <c r="Q1581" s="515" t="str">
        <f>二年级肺活量得分</f>
        <v/>
      </c>
      <c r="R1581" s="512" t="str">
        <f>二年级等级</f>
        <v/>
      </c>
      <c r="S1581" s="516" t="str">
        <f>二年级50米跑得分</f>
        <v/>
      </c>
      <c r="T1581" s="517" t="str">
        <f>二年级等级</f>
        <v/>
      </c>
      <c r="U1581" s="516" t="str">
        <f>二年级坐位体前屈得分</f>
        <v/>
      </c>
      <c r="V1581" s="517" t="str">
        <f>二年级等级</f>
        <v/>
      </c>
      <c r="W1581" s="516" t="str">
        <f>二年级一分钟跳绳得分</f>
        <v/>
      </c>
      <c r="X1581" s="517" t="str">
        <f>二年级等级</f>
        <v/>
      </c>
      <c r="Y1581" s="515"/>
      <c r="Z1581" s="518"/>
      <c r="AA1581" s="533"/>
      <c r="AB1581" s="515"/>
      <c r="AC1581" s="533" t="str">
        <f>二年级跳绳附加分</f>
        <v/>
      </c>
      <c r="AD1581" s="534" t="str">
        <f>二年级标准分</f>
        <v/>
      </c>
      <c r="AE1581" s="534" t="str">
        <f>二年级总分</f>
        <v/>
      </c>
      <c r="AF1581" s="517" t="str">
        <f>二年级等级</f>
        <v/>
      </c>
    </row>
    <row r="1582" spans="1:32">
      <c r="A1582" s="476">
        <v>223</v>
      </c>
      <c r="B1582" s="477">
        <v>40</v>
      </c>
      <c r="C1582" s="632"/>
      <c r="D1582" s="633"/>
      <c r="E1582" s="632"/>
      <c r="F1582" s="625"/>
      <c r="G1582" s="608"/>
      <c r="H1582" s="475"/>
      <c r="I1582" s="613"/>
      <c r="J1582" s="614"/>
      <c r="K1582" s="614"/>
      <c r="L1582" s="649"/>
      <c r="M1582" s="644"/>
      <c r="N1582" s="505" t="str">
        <f>二年级BMI</f>
        <v/>
      </c>
      <c r="O1582" s="499" t="str">
        <f>二年级BMI等级</f>
        <v/>
      </c>
      <c r="P1582" s="500" t="str">
        <f>二年级BMI得分</f>
        <v/>
      </c>
      <c r="Q1582" s="515" t="str">
        <f>二年级肺活量得分</f>
        <v/>
      </c>
      <c r="R1582" s="512" t="str">
        <f>二年级等级</f>
        <v/>
      </c>
      <c r="S1582" s="516" t="str">
        <f>二年级50米跑得分</f>
        <v/>
      </c>
      <c r="T1582" s="517" t="str">
        <f>二年级等级</f>
        <v/>
      </c>
      <c r="U1582" s="516" t="str">
        <f>二年级坐位体前屈得分</f>
        <v/>
      </c>
      <c r="V1582" s="517" t="str">
        <f>二年级等级</f>
        <v/>
      </c>
      <c r="W1582" s="516" t="str">
        <f>二年级一分钟跳绳得分</f>
        <v/>
      </c>
      <c r="X1582" s="517" t="str">
        <f>二年级等级</f>
        <v/>
      </c>
      <c r="Y1582" s="515"/>
      <c r="Z1582" s="518"/>
      <c r="AA1582" s="533"/>
      <c r="AB1582" s="515"/>
      <c r="AC1582" s="533" t="str">
        <f>二年级跳绳附加分</f>
        <v/>
      </c>
      <c r="AD1582" s="534" t="str">
        <f>二年级标准分</f>
        <v/>
      </c>
      <c r="AE1582" s="534" t="str">
        <f>二年级总分</f>
        <v/>
      </c>
      <c r="AF1582" s="517" t="str">
        <f>二年级等级</f>
        <v/>
      </c>
    </row>
    <row r="1583" spans="1:32">
      <c r="A1583" s="476">
        <v>223</v>
      </c>
      <c r="B1583" s="477">
        <v>41</v>
      </c>
      <c r="C1583" s="632"/>
      <c r="D1583" s="633"/>
      <c r="E1583" s="632"/>
      <c r="F1583" s="625"/>
      <c r="G1583" s="608"/>
      <c r="H1583" s="475"/>
      <c r="I1583" s="613"/>
      <c r="J1583" s="614"/>
      <c r="K1583" s="614"/>
      <c r="L1583" s="649"/>
      <c r="M1583" s="644"/>
      <c r="N1583" s="505" t="str">
        <f>二年级BMI</f>
        <v/>
      </c>
      <c r="O1583" s="499" t="str">
        <f>二年级BMI等级</f>
        <v/>
      </c>
      <c r="P1583" s="500" t="str">
        <f>二年级BMI得分</f>
        <v/>
      </c>
      <c r="Q1583" s="515" t="str">
        <f>二年级肺活量得分</f>
        <v/>
      </c>
      <c r="R1583" s="512" t="str">
        <f>二年级等级</f>
        <v/>
      </c>
      <c r="S1583" s="516" t="str">
        <f>二年级50米跑得分</f>
        <v/>
      </c>
      <c r="T1583" s="517" t="str">
        <f>二年级等级</f>
        <v/>
      </c>
      <c r="U1583" s="516" t="str">
        <f>二年级坐位体前屈得分</f>
        <v/>
      </c>
      <c r="V1583" s="517" t="str">
        <f>二年级等级</f>
        <v/>
      </c>
      <c r="W1583" s="516" t="str">
        <f>二年级一分钟跳绳得分</f>
        <v/>
      </c>
      <c r="X1583" s="517" t="str">
        <f>二年级等级</f>
        <v/>
      </c>
      <c r="Y1583" s="515"/>
      <c r="Z1583" s="518"/>
      <c r="AA1583" s="533"/>
      <c r="AB1583" s="515"/>
      <c r="AC1583" s="533" t="str">
        <f>二年级跳绳附加分</f>
        <v/>
      </c>
      <c r="AD1583" s="534" t="str">
        <f>二年级标准分</f>
        <v/>
      </c>
      <c r="AE1583" s="534" t="str">
        <f>二年级总分</f>
        <v/>
      </c>
      <c r="AF1583" s="517" t="str">
        <f>二年级等级</f>
        <v/>
      </c>
    </row>
    <row r="1584" spans="1:32">
      <c r="A1584" s="476">
        <v>223</v>
      </c>
      <c r="B1584" s="477">
        <v>42</v>
      </c>
      <c r="C1584" s="632"/>
      <c r="D1584" s="633"/>
      <c r="E1584" s="632"/>
      <c r="F1584" s="625"/>
      <c r="G1584" s="608"/>
      <c r="H1584" s="475"/>
      <c r="I1584" s="613"/>
      <c r="J1584" s="614"/>
      <c r="K1584" s="614"/>
      <c r="L1584" s="649"/>
      <c r="M1584" s="644"/>
      <c r="N1584" s="505" t="str">
        <f>二年级BMI</f>
        <v/>
      </c>
      <c r="O1584" s="499" t="str">
        <f>二年级BMI等级</f>
        <v/>
      </c>
      <c r="P1584" s="500" t="str">
        <f>二年级BMI得分</f>
        <v/>
      </c>
      <c r="Q1584" s="515" t="str">
        <f>二年级肺活量得分</f>
        <v/>
      </c>
      <c r="R1584" s="512" t="str">
        <f>二年级等级</f>
        <v/>
      </c>
      <c r="S1584" s="516" t="str">
        <f>二年级50米跑得分</f>
        <v/>
      </c>
      <c r="T1584" s="517" t="str">
        <f>二年级等级</f>
        <v/>
      </c>
      <c r="U1584" s="516" t="str">
        <f>二年级坐位体前屈得分</f>
        <v/>
      </c>
      <c r="V1584" s="517" t="str">
        <f>二年级等级</f>
        <v/>
      </c>
      <c r="W1584" s="516" t="str">
        <f>二年级一分钟跳绳得分</f>
        <v/>
      </c>
      <c r="X1584" s="517" t="str">
        <f>二年级等级</f>
        <v/>
      </c>
      <c r="Y1584" s="515"/>
      <c r="Z1584" s="518"/>
      <c r="AA1584" s="533"/>
      <c r="AB1584" s="515"/>
      <c r="AC1584" s="533" t="str">
        <f>二年级跳绳附加分</f>
        <v/>
      </c>
      <c r="AD1584" s="534" t="str">
        <f>二年级标准分</f>
        <v/>
      </c>
      <c r="AE1584" s="534" t="str">
        <f>二年级总分</f>
        <v/>
      </c>
      <c r="AF1584" s="517" t="str">
        <f>二年级等级</f>
        <v/>
      </c>
    </row>
    <row r="1585" spans="1:32">
      <c r="A1585" s="476">
        <v>223</v>
      </c>
      <c r="B1585" s="477">
        <v>43</v>
      </c>
      <c r="C1585" s="632"/>
      <c r="D1585" s="633"/>
      <c r="E1585" s="632"/>
      <c r="F1585" s="625"/>
      <c r="G1585" s="608"/>
      <c r="H1585" s="475"/>
      <c r="I1585" s="613"/>
      <c r="J1585" s="614"/>
      <c r="K1585" s="614"/>
      <c r="L1585" s="649"/>
      <c r="M1585" s="644"/>
      <c r="N1585" s="505" t="str">
        <f>二年级BMI</f>
        <v/>
      </c>
      <c r="O1585" s="499" t="str">
        <f>二年级BMI等级</f>
        <v/>
      </c>
      <c r="P1585" s="500" t="str">
        <f>二年级BMI得分</f>
        <v/>
      </c>
      <c r="Q1585" s="515" t="str">
        <f>二年级肺活量得分</f>
        <v/>
      </c>
      <c r="R1585" s="512" t="str">
        <f>二年级等级</f>
        <v/>
      </c>
      <c r="S1585" s="516" t="str">
        <f>二年级50米跑得分</f>
        <v/>
      </c>
      <c r="T1585" s="517" t="str">
        <f>二年级等级</f>
        <v/>
      </c>
      <c r="U1585" s="516" t="str">
        <f>二年级坐位体前屈得分</f>
        <v/>
      </c>
      <c r="V1585" s="517" t="str">
        <f>二年级等级</f>
        <v/>
      </c>
      <c r="W1585" s="516" t="str">
        <f>二年级一分钟跳绳得分</f>
        <v/>
      </c>
      <c r="X1585" s="517" t="str">
        <f>二年级等级</f>
        <v/>
      </c>
      <c r="Y1585" s="515"/>
      <c r="Z1585" s="518"/>
      <c r="AA1585" s="533"/>
      <c r="AB1585" s="515"/>
      <c r="AC1585" s="533" t="str">
        <f>二年级跳绳附加分</f>
        <v/>
      </c>
      <c r="AD1585" s="534" t="str">
        <f>二年级标准分</f>
        <v/>
      </c>
      <c r="AE1585" s="534" t="str">
        <f>二年级总分</f>
        <v/>
      </c>
      <c r="AF1585" s="517" t="str">
        <f>二年级等级</f>
        <v/>
      </c>
    </row>
    <row r="1586" spans="1:32">
      <c r="A1586" s="476">
        <v>223</v>
      </c>
      <c r="B1586" s="477">
        <v>44</v>
      </c>
      <c r="C1586" s="632"/>
      <c r="D1586" s="633"/>
      <c r="E1586" s="632"/>
      <c r="F1586" s="625"/>
      <c r="G1586" s="608"/>
      <c r="H1586" s="475"/>
      <c r="I1586" s="613"/>
      <c r="J1586" s="614"/>
      <c r="K1586" s="614"/>
      <c r="L1586" s="649"/>
      <c r="M1586" s="644"/>
      <c r="N1586" s="505" t="str">
        <f>二年级BMI</f>
        <v/>
      </c>
      <c r="O1586" s="499" t="str">
        <f>二年级BMI等级</f>
        <v/>
      </c>
      <c r="P1586" s="500" t="str">
        <f>二年级BMI得分</f>
        <v/>
      </c>
      <c r="Q1586" s="515" t="str">
        <f>二年级肺活量得分</f>
        <v/>
      </c>
      <c r="R1586" s="512" t="str">
        <f>二年级等级</f>
        <v/>
      </c>
      <c r="S1586" s="516" t="str">
        <f>二年级50米跑得分</f>
        <v/>
      </c>
      <c r="T1586" s="517" t="str">
        <f>二年级等级</f>
        <v/>
      </c>
      <c r="U1586" s="516" t="str">
        <f>二年级坐位体前屈得分</f>
        <v/>
      </c>
      <c r="V1586" s="517" t="str">
        <f>二年级等级</f>
        <v/>
      </c>
      <c r="W1586" s="516" t="str">
        <f>二年级一分钟跳绳得分</f>
        <v/>
      </c>
      <c r="X1586" s="517" t="str">
        <f>二年级等级</f>
        <v/>
      </c>
      <c r="Y1586" s="515"/>
      <c r="Z1586" s="518"/>
      <c r="AA1586" s="533"/>
      <c r="AB1586" s="515"/>
      <c r="AC1586" s="533" t="str">
        <f>二年级跳绳附加分</f>
        <v/>
      </c>
      <c r="AD1586" s="534" t="str">
        <f>二年级标准分</f>
        <v/>
      </c>
      <c r="AE1586" s="534" t="str">
        <f>二年级总分</f>
        <v/>
      </c>
      <c r="AF1586" s="517" t="str">
        <f>二年级等级</f>
        <v/>
      </c>
    </row>
    <row r="1587" spans="1:32">
      <c r="A1587" s="476">
        <v>223</v>
      </c>
      <c r="B1587" s="477">
        <v>45</v>
      </c>
      <c r="C1587" s="632"/>
      <c r="D1587" s="633"/>
      <c r="E1587" s="632"/>
      <c r="F1587" s="625"/>
      <c r="G1587" s="608"/>
      <c r="H1587" s="475"/>
      <c r="I1587" s="613"/>
      <c r="J1587" s="614"/>
      <c r="K1587" s="614"/>
      <c r="L1587" s="649"/>
      <c r="M1587" s="644"/>
      <c r="N1587" s="505" t="str">
        <f>二年级BMI</f>
        <v/>
      </c>
      <c r="O1587" s="499" t="str">
        <f>二年级BMI等级</f>
        <v/>
      </c>
      <c r="P1587" s="500" t="str">
        <f>二年级BMI得分</f>
        <v/>
      </c>
      <c r="Q1587" s="515" t="str">
        <f>二年级肺活量得分</f>
        <v/>
      </c>
      <c r="R1587" s="512" t="str">
        <f>二年级等级</f>
        <v/>
      </c>
      <c r="S1587" s="516" t="str">
        <f>二年级50米跑得分</f>
        <v/>
      </c>
      <c r="T1587" s="517" t="str">
        <f>二年级等级</f>
        <v/>
      </c>
      <c r="U1587" s="516" t="str">
        <f>二年级坐位体前屈得分</f>
        <v/>
      </c>
      <c r="V1587" s="517" t="str">
        <f>二年级等级</f>
        <v/>
      </c>
      <c r="W1587" s="516" t="str">
        <f>二年级一分钟跳绳得分</f>
        <v/>
      </c>
      <c r="X1587" s="517" t="str">
        <f>二年级等级</f>
        <v/>
      </c>
      <c r="Y1587" s="515"/>
      <c r="Z1587" s="518"/>
      <c r="AA1587" s="533"/>
      <c r="AB1587" s="515"/>
      <c r="AC1587" s="533" t="str">
        <f>二年级跳绳附加分</f>
        <v/>
      </c>
      <c r="AD1587" s="534" t="str">
        <f>二年级标准分</f>
        <v/>
      </c>
      <c r="AE1587" s="534" t="str">
        <f>二年级总分</f>
        <v/>
      </c>
      <c r="AF1587" s="517" t="str">
        <f>二年级等级</f>
        <v/>
      </c>
    </row>
    <row r="1588" spans="1:32">
      <c r="A1588" s="476">
        <v>223</v>
      </c>
      <c r="B1588" s="477">
        <v>46</v>
      </c>
      <c r="C1588" s="632"/>
      <c r="D1588" s="633"/>
      <c r="E1588" s="632"/>
      <c r="F1588" s="625"/>
      <c r="G1588" s="608"/>
      <c r="H1588" s="475"/>
      <c r="I1588" s="613"/>
      <c r="J1588" s="614"/>
      <c r="K1588" s="614"/>
      <c r="L1588" s="649"/>
      <c r="M1588" s="644"/>
      <c r="N1588" s="505" t="str">
        <f>二年级BMI</f>
        <v/>
      </c>
      <c r="O1588" s="499" t="str">
        <f>二年级BMI等级</f>
        <v/>
      </c>
      <c r="P1588" s="500" t="str">
        <f>二年级BMI得分</f>
        <v/>
      </c>
      <c r="Q1588" s="515" t="str">
        <f>二年级肺活量得分</f>
        <v/>
      </c>
      <c r="R1588" s="512" t="str">
        <f>二年级等级</f>
        <v/>
      </c>
      <c r="S1588" s="516" t="str">
        <f>二年级50米跑得分</f>
        <v/>
      </c>
      <c r="T1588" s="517" t="str">
        <f>二年级等级</f>
        <v/>
      </c>
      <c r="U1588" s="516" t="str">
        <f>二年级坐位体前屈得分</f>
        <v/>
      </c>
      <c r="V1588" s="517" t="str">
        <f>二年级等级</f>
        <v/>
      </c>
      <c r="W1588" s="516" t="str">
        <f>二年级一分钟跳绳得分</f>
        <v/>
      </c>
      <c r="X1588" s="517" t="str">
        <f>二年级等级</f>
        <v/>
      </c>
      <c r="Y1588" s="515"/>
      <c r="Z1588" s="518"/>
      <c r="AA1588" s="533"/>
      <c r="AB1588" s="515"/>
      <c r="AC1588" s="533" t="str">
        <f>二年级跳绳附加分</f>
        <v/>
      </c>
      <c r="AD1588" s="534" t="str">
        <f>二年级标准分</f>
        <v/>
      </c>
      <c r="AE1588" s="534" t="str">
        <f>二年级总分</f>
        <v/>
      </c>
      <c r="AF1588" s="517" t="str">
        <f>二年级等级</f>
        <v/>
      </c>
    </row>
    <row r="1589" spans="1:32">
      <c r="A1589" s="476">
        <v>223</v>
      </c>
      <c r="B1589" s="477">
        <v>47</v>
      </c>
      <c r="C1589" s="632"/>
      <c r="D1589" s="633"/>
      <c r="E1589" s="632"/>
      <c r="F1589" s="625"/>
      <c r="G1589" s="608"/>
      <c r="H1589" s="475"/>
      <c r="I1589" s="613"/>
      <c r="J1589" s="614"/>
      <c r="K1589" s="614"/>
      <c r="L1589" s="649"/>
      <c r="M1589" s="644"/>
      <c r="N1589" s="505" t="str">
        <f>二年级BMI</f>
        <v/>
      </c>
      <c r="O1589" s="499" t="str">
        <f>二年级BMI等级</f>
        <v/>
      </c>
      <c r="P1589" s="500" t="str">
        <f>二年级BMI得分</f>
        <v/>
      </c>
      <c r="Q1589" s="515" t="str">
        <f>二年级肺活量得分</f>
        <v/>
      </c>
      <c r="R1589" s="512" t="str">
        <f>二年级等级</f>
        <v/>
      </c>
      <c r="S1589" s="516" t="str">
        <f>二年级50米跑得分</f>
        <v/>
      </c>
      <c r="T1589" s="517" t="str">
        <f>二年级等级</f>
        <v/>
      </c>
      <c r="U1589" s="516" t="str">
        <f>二年级坐位体前屈得分</f>
        <v/>
      </c>
      <c r="V1589" s="517" t="str">
        <f>二年级等级</f>
        <v/>
      </c>
      <c r="W1589" s="516" t="str">
        <f>二年级一分钟跳绳得分</f>
        <v/>
      </c>
      <c r="X1589" s="517" t="str">
        <f>二年级等级</f>
        <v/>
      </c>
      <c r="Y1589" s="515"/>
      <c r="Z1589" s="518"/>
      <c r="AA1589" s="533"/>
      <c r="AB1589" s="515"/>
      <c r="AC1589" s="533" t="str">
        <f>二年级跳绳附加分</f>
        <v/>
      </c>
      <c r="AD1589" s="534" t="str">
        <f>二年级标准分</f>
        <v/>
      </c>
      <c r="AE1589" s="534" t="str">
        <f>二年级总分</f>
        <v/>
      </c>
      <c r="AF1589" s="517" t="str">
        <f>二年级等级</f>
        <v/>
      </c>
    </row>
    <row r="1590" spans="1:32">
      <c r="A1590" s="476">
        <v>223</v>
      </c>
      <c r="B1590" s="477">
        <v>48</v>
      </c>
      <c r="C1590" s="632"/>
      <c r="D1590" s="633"/>
      <c r="E1590" s="632"/>
      <c r="F1590" s="625"/>
      <c r="G1590" s="608"/>
      <c r="H1590" s="475"/>
      <c r="I1590" s="613"/>
      <c r="J1590" s="614"/>
      <c r="K1590" s="614"/>
      <c r="L1590" s="649"/>
      <c r="M1590" s="644"/>
      <c r="N1590" s="505" t="str">
        <f>二年级BMI</f>
        <v/>
      </c>
      <c r="O1590" s="499" t="str">
        <f>二年级BMI等级</f>
        <v/>
      </c>
      <c r="P1590" s="500" t="str">
        <f>二年级BMI得分</f>
        <v/>
      </c>
      <c r="Q1590" s="515" t="str">
        <f>二年级肺活量得分</f>
        <v/>
      </c>
      <c r="R1590" s="512" t="str">
        <f>二年级等级</f>
        <v/>
      </c>
      <c r="S1590" s="516" t="str">
        <f>二年级50米跑得分</f>
        <v/>
      </c>
      <c r="T1590" s="517" t="str">
        <f>二年级等级</f>
        <v/>
      </c>
      <c r="U1590" s="516" t="str">
        <f>二年级坐位体前屈得分</f>
        <v/>
      </c>
      <c r="V1590" s="517" t="str">
        <f>二年级等级</f>
        <v/>
      </c>
      <c r="W1590" s="516" t="str">
        <f>二年级一分钟跳绳得分</f>
        <v/>
      </c>
      <c r="X1590" s="517" t="str">
        <f>二年级等级</f>
        <v/>
      </c>
      <c r="Y1590" s="515"/>
      <c r="Z1590" s="518"/>
      <c r="AA1590" s="533"/>
      <c r="AB1590" s="515"/>
      <c r="AC1590" s="533" t="str">
        <f>二年级跳绳附加分</f>
        <v/>
      </c>
      <c r="AD1590" s="534" t="str">
        <f>二年级标准分</f>
        <v/>
      </c>
      <c r="AE1590" s="534" t="str">
        <f>二年级总分</f>
        <v/>
      </c>
      <c r="AF1590" s="517" t="str">
        <f>二年级等级</f>
        <v/>
      </c>
    </row>
    <row r="1591" spans="1:32">
      <c r="A1591" s="476">
        <v>223</v>
      </c>
      <c r="B1591" s="477">
        <v>49</v>
      </c>
      <c r="C1591" s="632"/>
      <c r="D1591" s="633"/>
      <c r="E1591" s="632"/>
      <c r="F1591" s="625"/>
      <c r="G1591" s="608"/>
      <c r="H1591" s="475"/>
      <c r="I1591" s="613"/>
      <c r="J1591" s="614"/>
      <c r="K1591" s="614"/>
      <c r="L1591" s="649"/>
      <c r="M1591" s="644"/>
      <c r="N1591" s="505" t="str">
        <f>二年级BMI</f>
        <v/>
      </c>
      <c r="O1591" s="499" t="str">
        <f>二年级BMI等级</f>
        <v/>
      </c>
      <c r="P1591" s="500" t="str">
        <f>二年级BMI得分</f>
        <v/>
      </c>
      <c r="Q1591" s="515" t="str">
        <f>二年级肺活量得分</f>
        <v/>
      </c>
      <c r="R1591" s="512" t="str">
        <f>二年级等级</f>
        <v/>
      </c>
      <c r="S1591" s="516" t="str">
        <f>二年级50米跑得分</f>
        <v/>
      </c>
      <c r="T1591" s="517" t="str">
        <f>二年级等级</f>
        <v/>
      </c>
      <c r="U1591" s="516" t="str">
        <f>二年级坐位体前屈得分</f>
        <v/>
      </c>
      <c r="V1591" s="517" t="str">
        <f>二年级等级</f>
        <v/>
      </c>
      <c r="W1591" s="516" t="str">
        <f>二年级一分钟跳绳得分</f>
        <v/>
      </c>
      <c r="X1591" s="517" t="str">
        <f>二年级等级</f>
        <v/>
      </c>
      <c r="Y1591" s="515"/>
      <c r="Z1591" s="518"/>
      <c r="AA1591" s="533"/>
      <c r="AB1591" s="515"/>
      <c r="AC1591" s="533" t="str">
        <f>二年级跳绳附加分</f>
        <v/>
      </c>
      <c r="AD1591" s="534" t="str">
        <f>二年级标准分</f>
        <v/>
      </c>
      <c r="AE1591" s="534" t="str">
        <f>二年级总分</f>
        <v/>
      </c>
      <c r="AF1591" s="517" t="str">
        <f>二年级等级</f>
        <v/>
      </c>
    </row>
    <row r="1592" spans="1:32">
      <c r="A1592" s="476">
        <v>223</v>
      </c>
      <c r="B1592" s="477">
        <v>50</v>
      </c>
      <c r="C1592" s="632"/>
      <c r="D1592" s="633"/>
      <c r="E1592" s="632"/>
      <c r="F1592" s="625"/>
      <c r="G1592" s="608"/>
      <c r="H1592" s="475"/>
      <c r="I1592" s="613"/>
      <c r="J1592" s="614"/>
      <c r="K1592" s="614"/>
      <c r="L1592" s="649"/>
      <c r="M1592" s="644"/>
      <c r="N1592" s="505" t="str">
        <f>二年级BMI</f>
        <v/>
      </c>
      <c r="O1592" s="499" t="str">
        <f>二年级BMI等级</f>
        <v/>
      </c>
      <c r="P1592" s="500" t="str">
        <f>二年级BMI得分</f>
        <v/>
      </c>
      <c r="Q1592" s="515" t="str">
        <f>二年级肺活量得分</f>
        <v/>
      </c>
      <c r="R1592" s="512" t="str">
        <f>二年级等级</f>
        <v/>
      </c>
      <c r="S1592" s="516" t="str">
        <f>二年级50米跑得分</f>
        <v/>
      </c>
      <c r="T1592" s="517" t="str">
        <f>二年级等级</f>
        <v/>
      </c>
      <c r="U1592" s="516" t="str">
        <f>二年级坐位体前屈得分</f>
        <v/>
      </c>
      <c r="V1592" s="517" t="str">
        <f>二年级等级</f>
        <v/>
      </c>
      <c r="W1592" s="516" t="str">
        <f>二年级一分钟跳绳得分</f>
        <v/>
      </c>
      <c r="X1592" s="517" t="str">
        <f>二年级等级</f>
        <v/>
      </c>
      <c r="Y1592" s="515"/>
      <c r="Z1592" s="518"/>
      <c r="AA1592" s="533"/>
      <c r="AB1592" s="515"/>
      <c r="AC1592" s="533" t="str">
        <f>二年级跳绳附加分</f>
        <v/>
      </c>
      <c r="AD1592" s="534" t="str">
        <f>二年级标准分</f>
        <v/>
      </c>
      <c r="AE1592" s="534" t="str">
        <f>二年级总分</f>
        <v/>
      </c>
      <c r="AF1592" s="517" t="str">
        <f>二年级等级</f>
        <v/>
      </c>
    </row>
    <row r="1593" spans="1:32">
      <c r="A1593" s="476">
        <v>223</v>
      </c>
      <c r="B1593" s="477">
        <v>51</v>
      </c>
      <c r="C1593" s="632"/>
      <c r="D1593" s="633"/>
      <c r="E1593" s="632"/>
      <c r="F1593" s="625"/>
      <c r="G1593" s="608"/>
      <c r="H1593" s="475"/>
      <c r="I1593" s="613"/>
      <c r="J1593" s="614"/>
      <c r="K1593" s="614"/>
      <c r="L1593" s="649"/>
      <c r="M1593" s="644"/>
      <c r="N1593" s="505" t="str">
        <f>二年级BMI</f>
        <v/>
      </c>
      <c r="O1593" s="499" t="str">
        <f>二年级BMI等级</f>
        <v/>
      </c>
      <c r="P1593" s="500" t="str">
        <f>二年级BMI得分</f>
        <v/>
      </c>
      <c r="Q1593" s="515" t="str">
        <f>二年级肺活量得分</f>
        <v/>
      </c>
      <c r="R1593" s="512" t="str">
        <f>二年级等级</f>
        <v/>
      </c>
      <c r="S1593" s="516" t="str">
        <f>二年级50米跑得分</f>
        <v/>
      </c>
      <c r="T1593" s="517" t="str">
        <f>二年级等级</f>
        <v/>
      </c>
      <c r="U1593" s="516" t="str">
        <f>二年级坐位体前屈得分</f>
        <v/>
      </c>
      <c r="V1593" s="517" t="str">
        <f>二年级等级</f>
        <v/>
      </c>
      <c r="W1593" s="516" t="str">
        <f>二年级一分钟跳绳得分</f>
        <v/>
      </c>
      <c r="X1593" s="517" t="str">
        <f>二年级等级</f>
        <v/>
      </c>
      <c r="Y1593" s="515"/>
      <c r="Z1593" s="518"/>
      <c r="AA1593" s="533"/>
      <c r="AB1593" s="515"/>
      <c r="AC1593" s="533" t="str">
        <f>二年级跳绳附加分</f>
        <v/>
      </c>
      <c r="AD1593" s="534" t="str">
        <f>二年级标准分</f>
        <v/>
      </c>
      <c r="AE1593" s="534" t="str">
        <f>二年级总分</f>
        <v/>
      </c>
      <c r="AF1593" s="517" t="str">
        <f>二年级等级</f>
        <v/>
      </c>
    </row>
    <row r="1594" spans="1:32">
      <c r="A1594" s="476">
        <v>223</v>
      </c>
      <c r="B1594" s="477">
        <v>52</v>
      </c>
      <c r="C1594" s="632"/>
      <c r="D1594" s="633"/>
      <c r="E1594" s="632"/>
      <c r="F1594" s="625"/>
      <c r="G1594" s="608"/>
      <c r="H1594" s="475"/>
      <c r="I1594" s="613"/>
      <c r="J1594" s="614"/>
      <c r="K1594" s="614"/>
      <c r="L1594" s="649"/>
      <c r="M1594" s="644"/>
      <c r="N1594" s="505" t="str">
        <f>二年级BMI</f>
        <v/>
      </c>
      <c r="O1594" s="499" t="str">
        <f>二年级BMI等级</f>
        <v/>
      </c>
      <c r="P1594" s="500" t="str">
        <f>二年级BMI得分</f>
        <v/>
      </c>
      <c r="Q1594" s="515" t="str">
        <f>二年级肺活量得分</f>
        <v/>
      </c>
      <c r="R1594" s="512" t="str">
        <f>二年级等级</f>
        <v/>
      </c>
      <c r="S1594" s="516" t="str">
        <f>二年级50米跑得分</f>
        <v/>
      </c>
      <c r="T1594" s="517" t="str">
        <f>二年级等级</f>
        <v/>
      </c>
      <c r="U1594" s="516" t="str">
        <f>二年级坐位体前屈得分</f>
        <v/>
      </c>
      <c r="V1594" s="517" t="str">
        <f>二年级等级</f>
        <v/>
      </c>
      <c r="W1594" s="516" t="str">
        <f>二年级一分钟跳绳得分</f>
        <v/>
      </c>
      <c r="X1594" s="517" t="str">
        <f>二年级等级</f>
        <v/>
      </c>
      <c r="Y1594" s="515"/>
      <c r="Z1594" s="518"/>
      <c r="AA1594" s="533"/>
      <c r="AB1594" s="515"/>
      <c r="AC1594" s="533" t="str">
        <f>二年级跳绳附加分</f>
        <v/>
      </c>
      <c r="AD1594" s="534" t="str">
        <f>二年级标准分</f>
        <v/>
      </c>
      <c r="AE1594" s="534" t="str">
        <f>二年级总分</f>
        <v/>
      </c>
      <c r="AF1594" s="517" t="str">
        <f>二年级等级</f>
        <v/>
      </c>
    </row>
    <row r="1595" spans="1:32">
      <c r="A1595" s="476">
        <v>223</v>
      </c>
      <c r="B1595" s="477">
        <v>53</v>
      </c>
      <c r="C1595" s="632"/>
      <c r="D1595" s="633"/>
      <c r="E1595" s="632"/>
      <c r="F1595" s="625"/>
      <c r="G1595" s="608"/>
      <c r="H1595" s="475"/>
      <c r="I1595" s="613"/>
      <c r="J1595" s="614"/>
      <c r="K1595" s="614"/>
      <c r="L1595" s="649"/>
      <c r="M1595" s="644"/>
      <c r="N1595" s="505" t="str">
        <f>二年级BMI</f>
        <v/>
      </c>
      <c r="O1595" s="499" t="str">
        <f>二年级BMI等级</f>
        <v/>
      </c>
      <c r="P1595" s="500" t="str">
        <f>二年级BMI得分</f>
        <v/>
      </c>
      <c r="Q1595" s="515" t="str">
        <f>二年级肺活量得分</f>
        <v/>
      </c>
      <c r="R1595" s="512" t="str">
        <f>二年级等级</f>
        <v/>
      </c>
      <c r="S1595" s="516" t="str">
        <f>二年级50米跑得分</f>
        <v/>
      </c>
      <c r="T1595" s="517" t="str">
        <f>二年级等级</f>
        <v/>
      </c>
      <c r="U1595" s="516" t="str">
        <f>二年级坐位体前屈得分</f>
        <v/>
      </c>
      <c r="V1595" s="517" t="str">
        <f>二年级等级</f>
        <v/>
      </c>
      <c r="W1595" s="516" t="str">
        <f>二年级一分钟跳绳得分</f>
        <v/>
      </c>
      <c r="X1595" s="517" t="str">
        <f>二年级等级</f>
        <v/>
      </c>
      <c r="Y1595" s="515"/>
      <c r="Z1595" s="518"/>
      <c r="AA1595" s="533"/>
      <c r="AB1595" s="515"/>
      <c r="AC1595" s="533" t="str">
        <f>二年级跳绳附加分</f>
        <v/>
      </c>
      <c r="AD1595" s="534" t="str">
        <f>二年级标准分</f>
        <v/>
      </c>
      <c r="AE1595" s="534" t="str">
        <f>二年级总分</f>
        <v/>
      </c>
      <c r="AF1595" s="517" t="str">
        <f>二年级等级</f>
        <v/>
      </c>
    </row>
    <row r="1596" spans="1:32">
      <c r="A1596" s="476">
        <v>223</v>
      </c>
      <c r="B1596" s="477">
        <v>54</v>
      </c>
      <c r="C1596" s="632"/>
      <c r="D1596" s="633"/>
      <c r="E1596" s="632"/>
      <c r="F1596" s="625"/>
      <c r="G1596" s="608"/>
      <c r="H1596" s="475"/>
      <c r="I1596" s="613"/>
      <c r="J1596" s="614"/>
      <c r="K1596" s="614"/>
      <c r="L1596" s="649"/>
      <c r="M1596" s="644"/>
      <c r="N1596" s="505" t="str">
        <f>二年级BMI</f>
        <v/>
      </c>
      <c r="O1596" s="499" t="str">
        <f>二年级BMI等级</f>
        <v/>
      </c>
      <c r="P1596" s="500" t="str">
        <f>二年级BMI得分</f>
        <v/>
      </c>
      <c r="Q1596" s="515" t="str">
        <f>二年级肺活量得分</f>
        <v/>
      </c>
      <c r="R1596" s="512" t="str">
        <f>二年级等级</f>
        <v/>
      </c>
      <c r="S1596" s="516" t="str">
        <f>二年级50米跑得分</f>
        <v/>
      </c>
      <c r="T1596" s="517" t="str">
        <f>二年级等级</f>
        <v/>
      </c>
      <c r="U1596" s="516" t="str">
        <f>二年级坐位体前屈得分</f>
        <v/>
      </c>
      <c r="V1596" s="517" t="str">
        <f>二年级等级</f>
        <v/>
      </c>
      <c r="W1596" s="516" t="str">
        <f>二年级一分钟跳绳得分</f>
        <v/>
      </c>
      <c r="X1596" s="517" t="str">
        <f>二年级等级</f>
        <v/>
      </c>
      <c r="Y1596" s="515"/>
      <c r="Z1596" s="518"/>
      <c r="AA1596" s="533"/>
      <c r="AB1596" s="515"/>
      <c r="AC1596" s="533" t="str">
        <f>二年级跳绳附加分</f>
        <v/>
      </c>
      <c r="AD1596" s="534" t="str">
        <f>二年级标准分</f>
        <v/>
      </c>
      <c r="AE1596" s="534" t="str">
        <f>二年级总分</f>
        <v/>
      </c>
      <c r="AF1596" s="517" t="str">
        <f>二年级等级</f>
        <v/>
      </c>
    </row>
    <row r="1597" spans="1:32">
      <c r="A1597" s="476">
        <v>223</v>
      </c>
      <c r="B1597" s="477">
        <v>55</v>
      </c>
      <c r="C1597" s="632"/>
      <c r="D1597" s="633"/>
      <c r="E1597" s="632"/>
      <c r="F1597" s="625"/>
      <c r="G1597" s="608"/>
      <c r="H1597" s="475"/>
      <c r="I1597" s="613"/>
      <c r="J1597" s="614"/>
      <c r="K1597" s="614"/>
      <c r="L1597" s="649"/>
      <c r="M1597" s="644"/>
      <c r="N1597" s="505" t="str">
        <f>二年级BMI</f>
        <v/>
      </c>
      <c r="O1597" s="499" t="str">
        <f>二年级BMI等级</f>
        <v/>
      </c>
      <c r="P1597" s="500" t="str">
        <f>二年级BMI得分</f>
        <v/>
      </c>
      <c r="Q1597" s="515" t="str">
        <f>二年级肺活量得分</f>
        <v/>
      </c>
      <c r="R1597" s="512" t="str">
        <f>二年级等级</f>
        <v/>
      </c>
      <c r="S1597" s="516" t="str">
        <f>二年级50米跑得分</f>
        <v/>
      </c>
      <c r="T1597" s="517" t="str">
        <f>二年级等级</f>
        <v/>
      </c>
      <c r="U1597" s="516" t="str">
        <f>二年级坐位体前屈得分</f>
        <v/>
      </c>
      <c r="V1597" s="517" t="str">
        <f>二年级等级</f>
        <v/>
      </c>
      <c r="W1597" s="516" t="str">
        <f>二年级一分钟跳绳得分</f>
        <v/>
      </c>
      <c r="X1597" s="517" t="str">
        <f>二年级等级</f>
        <v/>
      </c>
      <c r="Y1597" s="515"/>
      <c r="Z1597" s="518"/>
      <c r="AA1597" s="533"/>
      <c r="AB1597" s="515"/>
      <c r="AC1597" s="533" t="str">
        <f>二年级跳绳附加分</f>
        <v/>
      </c>
      <c r="AD1597" s="534" t="str">
        <f>二年级标准分</f>
        <v/>
      </c>
      <c r="AE1597" s="534" t="str">
        <f>二年级总分</f>
        <v/>
      </c>
      <c r="AF1597" s="517" t="str">
        <f>二年级等级</f>
        <v/>
      </c>
    </row>
    <row r="1598" spans="1:32">
      <c r="A1598" s="476">
        <v>223</v>
      </c>
      <c r="B1598" s="477">
        <v>56</v>
      </c>
      <c r="C1598" s="632"/>
      <c r="D1598" s="633"/>
      <c r="E1598" s="632"/>
      <c r="F1598" s="625"/>
      <c r="G1598" s="608"/>
      <c r="H1598" s="475"/>
      <c r="I1598" s="613"/>
      <c r="J1598" s="614"/>
      <c r="K1598" s="614"/>
      <c r="L1598" s="649"/>
      <c r="M1598" s="644"/>
      <c r="N1598" s="505" t="str">
        <f>二年级BMI</f>
        <v/>
      </c>
      <c r="O1598" s="499" t="str">
        <f>二年级BMI等级</f>
        <v/>
      </c>
      <c r="P1598" s="500" t="str">
        <f>二年级BMI得分</f>
        <v/>
      </c>
      <c r="Q1598" s="515" t="str">
        <f>二年级肺活量得分</f>
        <v/>
      </c>
      <c r="R1598" s="512" t="str">
        <f>二年级等级</f>
        <v/>
      </c>
      <c r="S1598" s="516" t="str">
        <f>二年级50米跑得分</f>
        <v/>
      </c>
      <c r="T1598" s="517" t="str">
        <f>二年级等级</f>
        <v/>
      </c>
      <c r="U1598" s="516" t="str">
        <f>二年级坐位体前屈得分</f>
        <v/>
      </c>
      <c r="V1598" s="517" t="str">
        <f>二年级等级</f>
        <v/>
      </c>
      <c r="W1598" s="516" t="str">
        <f>二年级一分钟跳绳得分</f>
        <v/>
      </c>
      <c r="X1598" s="517" t="str">
        <f>二年级等级</f>
        <v/>
      </c>
      <c r="Y1598" s="515"/>
      <c r="Z1598" s="518"/>
      <c r="AA1598" s="533"/>
      <c r="AB1598" s="515"/>
      <c r="AC1598" s="533" t="str">
        <f>二年级跳绳附加分</f>
        <v/>
      </c>
      <c r="AD1598" s="534" t="str">
        <f>二年级标准分</f>
        <v/>
      </c>
      <c r="AE1598" s="534" t="str">
        <f>二年级总分</f>
        <v/>
      </c>
      <c r="AF1598" s="517" t="str">
        <f>二年级等级</f>
        <v/>
      </c>
    </row>
    <row r="1599" spans="1:32">
      <c r="A1599" s="476">
        <v>223</v>
      </c>
      <c r="B1599" s="477">
        <v>57</v>
      </c>
      <c r="C1599" s="632"/>
      <c r="D1599" s="633"/>
      <c r="E1599" s="632"/>
      <c r="F1599" s="625"/>
      <c r="G1599" s="608"/>
      <c r="H1599" s="475"/>
      <c r="I1599" s="613"/>
      <c r="J1599" s="614"/>
      <c r="K1599" s="614"/>
      <c r="L1599" s="649"/>
      <c r="M1599" s="644"/>
      <c r="N1599" s="505" t="str">
        <f>二年级BMI</f>
        <v/>
      </c>
      <c r="O1599" s="499" t="str">
        <f>二年级BMI等级</f>
        <v/>
      </c>
      <c r="P1599" s="500" t="str">
        <f>二年级BMI得分</f>
        <v/>
      </c>
      <c r="Q1599" s="515" t="str">
        <f>二年级肺活量得分</f>
        <v/>
      </c>
      <c r="R1599" s="512" t="str">
        <f>二年级等级</f>
        <v/>
      </c>
      <c r="S1599" s="516" t="str">
        <f>二年级50米跑得分</f>
        <v/>
      </c>
      <c r="T1599" s="517" t="str">
        <f>二年级等级</f>
        <v/>
      </c>
      <c r="U1599" s="516" t="str">
        <f>二年级坐位体前屈得分</f>
        <v/>
      </c>
      <c r="V1599" s="517" t="str">
        <f>二年级等级</f>
        <v/>
      </c>
      <c r="W1599" s="516" t="str">
        <f>二年级一分钟跳绳得分</f>
        <v/>
      </c>
      <c r="X1599" s="517" t="str">
        <f>二年级等级</f>
        <v/>
      </c>
      <c r="Y1599" s="515"/>
      <c r="Z1599" s="518"/>
      <c r="AA1599" s="533"/>
      <c r="AB1599" s="515"/>
      <c r="AC1599" s="533" t="str">
        <f>二年级跳绳附加分</f>
        <v/>
      </c>
      <c r="AD1599" s="534" t="str">
        <f>二年级标准分</f>
        <v/>
      </c>
      <c r="AE1599" s="534" t="str">
        <f>二年级总分</f>
        <v/>
      </c>
      <c r="AF1599" s="517" t="str">
        <f>二年级等级</f>
        <v/>
      </c>
    </row>
    <row r="1600" spans="1:32">
      <c r="A1600" s="476">
        <v>223</v>
      </c>
      <c r="B1600" s="477">
        <v>58</v>
      </c>
      <c r="C1600" s="632"/>
      <c r="D1600" s="633"/>
      <c r="E1600" s="632"/>
      <c r="F1600" s="625"/>
      <c r="G1600" s="608"/>
      <c r="H1600" s="475"/>
      <c r="I1600" s="613"/>
      <c r="J1600" s="614"/>
      <c r="K1600" s="614"/>
      <c r="L1600" s="649"/>
      <c r="M1600" s="644"/>
      <c r="N1600" s="505" t="str">
        <f>二年级BMI</f>
        <v/>
      </c>
      <c r="O1600" s="499" t="str">
        <f>二年级BMI等级</f>
        <v/>
      </c>
      <c r="P1600" s="500" t="str">
        <f>二年级BMI得分</f>
        <v/>
      </c>
      <c r="Q1600" s="515" t="str">
        <f>二年级肺活量得分</f>
        <v/>
      </c>
      <c r="R1600" s="512" t="str">
        <f>二年级等级</f>
        <v/>
      </c>
      <c r="S1600" s="516" t="str">
        <f>二年级50米跑得分</f>
        <v/>
      </c>
      <c r="T1600" s="517" t="str">
        <f>二年级等级</f>
        <v/>
      </c>
      <c r="U1600" s="516" t="str">
        <f>二年级坐位体前屈得分</f>
        <v/>
      </c>
      <c r="V1600" s="517" t="str">
        <f>二年级等级</f>
        <v/>
      </c>
      <c r="W1600" s="516" t="str">
        <f>二年级一分钟跳绳得分</f>
        <v/>
      </c>
      <c r="X1600" s="517" t="str">
        <f>二年级等级</f>
        <v/>
      </c>
      <c r="Y1600" s="515"/>
      <c r="Z1600" s="518"/>
      <c r="AA1600" s="533"/>
      <c r="AB1600" s="515"/>
      <c r="AC1600" s="533" t="str">
        <f>二年级跳绳附加分</f>
        <v/>
      </c>
      <c r="AD1600" s="534" t="str">
        <f>二年级标准分</f>
        <v/>
      </c>
      <c r="AE1600" s="534" t="str">
        <f>二年级总分</f>
        <v/>
      </c>
      <c r="AF1600" s="517" t="str">
        <f>二年级等级</f>
        <v/>
      </c>
    </row>
    <row r="1601" spans="1:32">
      <c r="A1601" s="476">
        <v>223</v>
      </c>
      <c r="B1601" s="477">
        <v>59</v>
      </c>
      <c r="C1601" s="632"/>
      <c r="D1601" s="633"/>
      <c r="E1601" s="632"/>
      <c r="F1601" s="625"/>
      <c r="G1601" s="608"/>
      <c r="H1601" s="475"/>
      <c r="I1601" s="613"/>
      <c r="J1601" s="614"/>
      <c r="K1601" s="614"/>
      <c r="L1601" s="649"/>
      <c r="M1601" s="644"/>
      <c r="N1601" s="505" t="str">
        <f>二年级BMI</f>
        <v/>
      </c>
      <c r="O1601" s="499" t="str">
        <f>二年级BMI等级</f>
        <v/>
      </c>
      <c r="P1601" s="500" t="str">
        <f>二年级BMI得分</f>
        <v/>
      </c>
      <c r="Q1601" s="515" t="str">
        <f>二年级肺活量得分</f>
        <v/>
      </c>
      <c r="R1601" s="512" t="str">
        <f>二年级等级</f>
        <v/>
      </c>
      <c r="S1601" s="516" t="str">
        <f>二年级50米跑得分</f>
        <v/>
      </c>
      <c r="T1601" s="517" t="str">
        <f>二年级等级</f>
        <v/>
      </c>
      <c r="U1601" s="516" t="str">
        <f>二年级坐位体前屈得分</f>
        <v/>
      </c>
      <c r="V1601" s="517" t="str">
        <f>二年级等级</f>
        <v/>
      </c>
      <c r="W1601" s="516" t="str">
        <f>二年级一分钟跳绳得分</f>
        <v/>
      </c>
      <c r="X1601" s="517" t="str">
        <f>二年级等级</f>
        <v/>
      </c>
      <c r="Y1601" s="515"/>
      <c r="Z1601" s="518"/>
      <c r="AA1601" s="533"/>
      <c r="AB1601" s="515"/>
      <c r="AC1601" s="533" t="str">
        <f>二年级跳绳附加分</f>
        <v/>
      </c>
      <c r="AD1601" s="534" t="str">
        <f>二年级标准分</f>
        <v/>
      </c>
      <c r="AE1601" s="534" t="str">
        <f>二年级总分</f>
        <v/>
      </c>
      <c r="AF1601" s="517" t="str">
        <f>二年级等级</f>
        <v/>
      </c>
    </row>
    <row r="1602" spans="1:32">
      <c r="A1602" s="476">
        <v>223</v>
      </c>
      <c r="B1602" s="477">
        <v>60</v>
      </c>
      <c r="C1602" s="632"/>
      <c r="D1602" s="633"/>
      <c r="E1602" s="632"/>
      <c r="F1602" s="625"/>
      <c r="G1602" s="608"/>
      <c r="H1602" s="475"/>
      <c r="I1602" s="613"/>
      <c r="J1602" s="614"/>
      <c r="K1602" s="614"/>
      <c r="L1602" s="649"/>
      <c r="M1602" s="644"/>
      <c r="N1602" s="505" t="str">
        <f>二年级BMI</f>
        <v/>
      </c>
      <c r="O1602" s="499" t="str">
        <f>二年级BMI等级</f>
        <v/>
      </c>
      <c r="P1602" s="500" t="str">
        <f>二年级BMI得分</f>
        <v/>
      </c>
      <c r="Q1602" s="515" t="str">
        <f>二年级肺活量得分</f>
        <v/>
      </c>
      <c r="R1602" s="512" t="str">
        <f>二年级等级</f>
        <v/>
      </c>
      <c r="S1602" s="516" t="str">
        <f>二年级50米跑得分</f>
        <v/>
      </c>
      <c r="T1602" s="517" t="str">
        <f>二年级等级</f>
        <v/>
      </c>
      <c r="U1602" s="516" t="str">
        <f>二年级坐位体前屈得分</f>
        <v/>
      </c>
      <c r="V1602" s="517" t="str">
        <f>二年级等级</f>
        <v/>
      </c>
      <c r="W1602" s="516" t="str">
        <f>二年级一分钟跳绳得分</f>
        <v/>
      </c>
      <c r="X1602" s="517" t="str">
        <f>二年级等级</f>
        <v/>
      </c>
      <c r="Y1602" s="515"/>
      <c r="Z1602" s="518"/>
      <c r="AA1602" s="533"/>
      <c r="AB1602" s="515"/>
      <c r="AC1602" s="533" t="str">
        <f>二年级跳绳附加分</f>
        <v/>
      </c>
      <c r="AD1602" s="534" t="str">
        <f>二年级标准分</f>
        <v/>
      </c>
      <c r="AE1602" s="534" t="str">
        <f>二年级总分</f>
        <v/>
      </c>
      <c r="AF1602" s="517" t="str">
        <f>二年级等级</f>
        <v/>
      </c>
    </row>
    <row r="1603" spans="1:32">
      <c r="A1603" s="476">
        <v>223</v>
      </c>
      <c r="B1603" s="477">
        <v>61</v>
      </c>
      <c r="C1603" s="632"/>
      <c r="D1603" s="633"/>
      <c r="E1603" s="632"/>
      <c r="F1603" s="625"/>
      <c r="G1603" s="608"/>
      <c r="H1603" s="475"/>
      <c r="I1603" s="613"/>
      <c r="J1603" s="614"/>
      <c r="K1603" s="614"/>
      <c r="L1603" s="649"/>
      <c r="M1603" s="644"/>
      <c r="N1603" s="505" t="str">
        <f>二年级BMI</f>
        <v/>
      </c>
      <c r="O1603" s="499" t="str">
        <f>二年级BMI等级</f>
        <v/>
      </c>
      <c r="P1603" s="500" t="str">
        <f>二年级BMI得分</f>
        <v/>
      </c>
      <c r="Q1603" s="515" t="str">
        <f>二年级肺活量得分</f>
        <v/>
      </c>
      <c r="R1603" s="512" t="str">
        <f>二年级等级</f>
        <v/>
      </c>
      <c r="S1603" s="516" t="str">
        <f>二年级50米跑得分</f>
        <v/>
      </c>
      <c r="T1603" s="517" t="str">
        <f>二年级等级</f>
        <v/>
      </c>
      <c r="U1603" s="516" t="str">
        <f>二年级坐位体前屈得分</f>
        <v/>
      </c>
      <c r="V1603" s="517" t="str">
        <f>二年级等级</f>
        <v/>
      </c>
      <c r="W1603" s="516" t="str">
        <f>二年级一分钟跳绳得分</f>
        <v/>
      </c>
      <c r="X1603" s="517" t="str">
        <f>二年级等级</f>
        <v/>
      </c>
      <c r="Y1603" s="515"/>
      <c r="Z1603" s="518"/>
      <c r="AA1603" s="533"/>
      <c r="AB1603" s="515"/>
      <c r="AC1603" s="533" t="str">
        <f>二年级跳绳附加分</f>
        <v/>
      </c>
      <c r="AD1603" s="534" t="str">
        <f>二年级标准分</f>
        <v/>
      </c>
      <c r="AE1603" s="534" t="str">
        <f>二年级总分</f>
        <v/>
      </c>
      <c r="AF1603" s="517" t="str">
        <f>二年级等级</f>
        <v/>
      </c>
    </row>
    <row r="1604" spans="1:32">
      <c r="A1604" s="476">
        <v>223</v>
      </c>
      <c r="B1604" s="477">
        <v>62</v>
      </c>
      <c r="C1604" s="632"/>
      <c r="D1604" s="633"/>
      <c r="E1604" s="632"/>
      <c r="F1604" s="625"/>
      <c r="G1604" s="608"/>
      <c r="H1604" s="475"/>
      <c r="I1604" s="613"/>
      <c r="J1604" s="614"/>
      <c r="K1604" s="614"/>
      <c r="L1604" s="649"/>
      <c r="M1604" s="644"/>
      <c r="N1604" s="505" t="str">
        <f>二年级BMI</f>
        <v/>
      </c>
      <c r="O1604" s="499" t="str">
        <f>二年级BMI等级</f>
        <v/>
      </c>
      <c r="P1604" s="500" t="str">
        <f>二年级BMI得分</f>
        <v/>
      </c>
      <c r="Q1604" s="515" t="str">
        <f>二年级肺活量得分</f>
        <v/>
      </c>
      <c r="R1604" s="512" t="str">
        <f>二年级等级</f>
        <v/>
      </c>
      <c r="S1604" s="516" t="str">
        <f>二年级50米跑得分</f>
        <v/>
      </c>
      <c r="T1604" s="517" t="str">
        <f>二年级等级</f>
        <v/>
      </c>
      <c r="U1604" s="516" t="str">
        <f>二年级坐位体前屈得分</f>
        <v/>
      </c>
      <c r="V1604" s="517" t="str">
        <f>二年级等级</f>
        <v/>
      </c>
      <c r="W1604" s="516" t="str">
        <f>二年级一分钟跳绳得分</f>
        <v/>
      </c>
      <c r="X1604" s="517" t="str">
        <f>二年级等级</f>
        <v/>
      </c>
      <c r="Y1604" s="515"/>
      <c r="Z1604" s="518"/>
      <c r="AA1604" s="533"/>
      <c r="AB1604" s="515"/>
      <c r="AC1604" s="533" t="str">
        <f>二年级跳绳附加分</f>
        <v/>
      </c>
      <c r="AD1604" s="534" t="str">
        <f>二年级标准分</f>
        <v/>
      </c>
      <c r="AE1604" s="534" t="str">
        <f>二年级总分</f>
        <v/>
      </c>
      <c r="AF1604" s="517" t="str">
        <f>二年级等级</f>
        <v/>
      </c>
    </row>
    <row r="1605" spans="1:32">
      <c r="A1605" s="476">
        <v>223</v>
      </c>
      <c r="B1605" s="477">
        <v>63</v>
      </c>
      <c r="C1605" s="632"/>
      <c r="D1605" s="633"/>
      <c r="E1605" s="632"/>
      <c r="F1605" s="625"/>
      <c r="G1605" s="608"/>
      <c r="H1605" s="475"/>
      <c r="I1605" s="613"/>
      <c r="J1605" s="614"/>
      <c r="K1605" s="614"/>
      <c r="L1605" s="649"/>
      <c r="M1605" s="644"/>
      <c r="N1605" s="505" t="str">
        <f>二年级BMI</f>
        <v/>
      </c>
      <c r="O1605" s="499" t="str">
        <f>二年级BMI等级</f>
        <v/>
      </c>
      <c r="P1605" s="500" t="str">
        <f>二年级BMI得分</f>
        <v/>
      </c>
      <c r="Q1605" s="515" t="str">
        <f>二年级肺活量得分</f>
        <v/>
      </c>
      <c r="R1605" s="512" t="str">
        <f>二年级等级</f>
        <v/>
      </c>
      <c r="S1605" s="516" t="str">
        <f>二年级50米跑得分</f>
        <v/>
      </c>
      <c r="T1605" s="517" t="str">
        <f>二年级等级</f>
        <v/>
      </c>
      <c r="U1605" s="516" t="str">
        <f>二年级坐位体前屈得分</f>
        <v/>
      </c>
      <c r="V1605" s="517" t="str">
        <f>二年级等级</f>
        <v/>
      </c>
      <c r="W1605" s="516" t="str">
        <f>二年级一分钟跳绳得分</f>
        <v/>
      </c>
      <c r="X1605" s="517" t="str">
        <f>二年级等级</f>
        <v/>
      </c>
      <c r="Y1605" s="515"/>
      <c r="Z1605" s="518"/>
      <c r="AA1605" s="533"/>
      <c r="AB1605" s="515"/>
      <c r="AC1605" s="533" t="str">
        <f>二年级跳绳附加分</f>
        <v/>
      </c>
      <c r="AD1605" s="534" t="str">
        <f>二年级标准分</f>
        <v/>
      </c>
      <c r="AE1605" s="534" t="str">
        <f>二年级总分</f>
        <v/>
      </c>
      <c r="AF1605" s="517" t="str">
        <f>二年级等级</f>
        <v/>
      </c>
    </row>
    <row r="1606" spans="1:32">
      <c r="A1606" s="476">
        <v>223</v>
      </c>
      <c r="B1606" s="477">
        <v>64</v>
      </c>
      <c r="C1606" s="632"/>
      <c r="D1606" s="633"/>
      <c r="E1606" s="632"/>
      <c r="F1606" s="625"/>
      <c r="G1606" s="608"/>
      <c r="H1606" s="475"/>
      <c r="I1606" s="613"/>
      <c r="J1606" s="614"/>
      <c r="K1606" s="614"/>
      <c r="L1606" s="649"/>
      <c r="M1606" s="644"/>
      <c r="N1606" s="505" t="str">
        <f>二年级BMI</f>
        <v/>
      </c>
      <c r="O1606" s="499" t="str">
        <f>二年级BMI等级</f>
        <v/>
      </c>
      <c r="P1606" s="500" t="str">
        <f>二年级BMI得分</f>
        <v/>
      </c>
      <c r="Q1606" s="515" t="str">
        <f>二年级肺活量得分</f>
        <v/>
      </c>
      <c r="R1606" s="512" t="str">
        <f>二年级等级</f>
        <v/>
      </c>
      <c r="S1606" s="516" t="str">
        <f>二年级50米跑得分</f>
        <v/>
      </c>
      <c r="T1606" s="517" t="str">
        <f>二年级等级</f>
        <v/>
      </c>
      <c r="U1606" s="516" t="str">
        <f>二年级坐位体前屈得分</f>
        <v/>
      </c>
      <c r="V1606" s="517" t="str">
        <f>二年级等级</f>
        <v/>
      </c>
      <c r="W1606" s="516" t="str">
        <f>二年级一分钟跳绳得分</f>
        <v/>
      </c>
      <c r="X1606" s="517" t="str">
        <f>二年级等级</f>
        <v/>
      </c>
      <c r="Y1606" s="515"/>
      <c r="Z1606" s="518"/>
      <c r="AA1606" s="533"/>
      <c r="AB1606" s="515"/>
      <c r="AC1606" s="533" t="str">
        <f>二年级跳绳附加分</f>
        <v/>
      </c>
      <c r="AD1606" s="534" t="str">
        <f>二年级标准分</f>
        <v/>
      </c>
      <c r="AE1606" s="534" t="str">
        <f>二年级总分</f>
        <v/>
      </c>
      <c r="AF1606" s="517" t="str">
        <f>二年级等级</f>
        <v/>
      </c>
    </row>
    <row r="1607" spans="1:32">
      <c r="A1607" s="476">
        <v>223</v>
      </c>
      <c r="B1607" s="477">
        <v>65</v>
      </c>
      <c r="C1607" s="632"/>
      <c r="D1607" s="633"/>
      <c r="E1607" s="632"/>
      <c r="F1607" s="625"/>
      <c r="G1607" s="608"/>
      <c r="H1607" s="475"/>
      <c r="I1607" s="613"/>
      <c r="J1607" s="614"/>
      <c r="K1607" s="614"/>
      <c r="L1607" s="649"/>
      <c r="M1607" s="644"/>
      <c r="N1607" s="505" t="str">
        <f>二年级BMI</f>
        <v/>
      </c>
      <c r="O1607" s="499" t="str">
        <f>二年级BMI等级</f>
        <v/>
      </c>
      <c r="P1607" s="500" t="str">
        <f>二年级BMI得分</f>
        <v/>
      </c>
      <c r="Q1607" s="515" t="str">
        <f>二年级肺活量得分</f>
        <v/>
      </c>
      <c r="R1607" s="512" t="str">
        <f>二年级等级</f>
        <v/>
      </c>
      <c r="S1607" s="516" t="str">
        <f>二年级50米跑得分</f>
        <v/>
      </c>
      <c r="T1607" s="517" t="str">
        <f>二年级等级</f>
        <v/>
      </c>
      <c r="U1607" s="516" t="str">
        <f>二年级坐位体前屈得分</f>
        <v/>
      </c>
      <c r="V1607" s="517" t="str">
        <f>二年级等级</f>
        <v/>
      </c>
      <c r="W1607" s="516" t="str">
        <f>二年级一分钟跳绳得分</f>
        <v/>
      </c>
      <c r="X1607" s="517" t="str">
        <f>二年级等级</f>
        <v/>
      </c>
      <c r="Y1607" s="515"/>
      <c r="Z1607" s="518"/>
      <c r="AA1607" s="533"/>
      <c r="AB1607" s="515"/>
      <c r="AC1607" s="533" t="str">
        <f>二年级跳绳附加分</f>
        <v/>
      </c>
      <c r="AD1607" s="534" t="str">
        <f>二年级标准分</f>
        <v/>
      </c>
      <c r="AE1607" s="534" t="str">
        <f>二年级总分</f>
        <v/>
      </c>
      <c r="AF1607" s="517" t="str">
        <f>二年级等级</f>
        <v/>
      </c>
    </row>
    <row r="1608" spans="1:32">
      <c r="A1608" s="476">
        <v>223</v>
      </c>
      <c r="B1608" s="477">
        <v>66</v>
      </c>
      <c r="C1608" s="632"/>
      <c r="D1608" s="633"/>
      <c r="E1608" s="632"/>
      <c r="F1608" s="625"/>
      <c r="G1608" s="608"/>
      <c r="H1608" s="475"/>
      <c r="I1608" s="613"/>
      <c r="J1608" s="614"/>
      <c r="K1608" s="614"/>
      <c r="L1608" s="649"/>
      <c r="M1608" s="644"/>
      <c r="N1608" s="505" t="str">
        <f>二年级BMI</f>
        <v/>
      </c>
      <c r="O1608" s="499" t="str">
        <f>二年级BMI等级</f>
        <v/>
      </c>
      <c r="P1608" s="500" t="str">
        <f>二年级BMI得分</f>
        <v/>
      </c>
      <c r="Q1608" s="515" t="str">
        <f>二年级肺活量得分</f>
        <v/>
      </c>
      <c r="R1608" s="512" t="str">
        <f>二年级等级</f>
        <v/>
      </c>
      <c r="S1608" s="516" t="str">
        <f>二年级50米跑得分</f>
        <v/>
      </c>
      <c r="T1608" s="517" t="str">
        <f>二年级等级</f>
        <v/>
      </c>
      <c r="U1608" s="516" t="str">
        <f>二年级坐位体前屈得分</f>
        <v/>
      </c>
      <c r="V1608" s="517" t="str">
        <f>二年级等级</f>
        <v/>
      </c>
      <c r="W1608" s="516" t="str">
        <f>二年级一分钟跳绳得分</f>
        <v/>
      </c>
      <c r="X1608" s="517" t="str">
        <f>二年级等级</f>
        <v/>
      </c>
      <c r="Y1608" s="515"/>
      <c r="Z1608" s="518"/>
      <c r="AA1608" s="533"/>
      <c r="AB1608" s="515"/>
      <c r="AC1608" s="533" t="str">
        <f>二年级跳绳附加分</f>
        <v/>
      </c>
      <c r="AD1608" s="534" t="str">
        <f>二年级标准分</f>
        <v/>
      </c>
      <c r="AE1608" s="534" t="str">
        <f>二年级总分</f>
        <v/>
      </c>
      <c r="AF1608" s="517" t="str">
        <f>二年级等级</f>
        <v/>
      </c>
    </row>
    <row r="1609" spans="1:32">
      <c r="A1609" s="476">
        <v>223</v>
      </c>
      <c r="B1609" s="477">
        <v>67</v>
      </c>
      <c r="C1609" s="632"/>
      <c r="D1609" s="633"/>
      <c r="E1609" s="632"/>
      <c r="F1609" s="625"/>
      <c r="G1609" s="608"/>
      <c r="H1609" s="475"/>
      <c r="I1609" s="613"/>
      <c r="J1609" s="614"/>
      <c r="K1609" s="614"/>
      <c r="L1609" s="649"/>
      <c r="M1609" s="644"/>
      <c r="N1609" s="505" t="str">
        <f>二年级BMI</f>
        <v/>
      </c>
      <c r="O1609" s="499" t="str">
        <f>二年级BMI等级</f>
        <v/>
      </c>
      <c r="P1609" s="500" t="str">
        <f>二年级BMI得分</f>
        <v/>
      </c>
      <c r="Q1609" s="515" t="str">
        <f>二年级肺活量得分</f>
        <v/>
      </c>
      <c r="R1609" s="512" t="str">
        <f>二年级等级</f>
        <v/>
      </c>
      <c r="S1609" s="516" t="str">
        <f>二年级50米跑得分</f>
        <v/>
      </c>
      <c r="T1609" s="517" t="str">
        <f>二年级等级</f>
        <v/>
      </c>
      <c r="U1609" s="516" t="str">
        <f>二年级坐位体前屈得分</f>
        <v/>
      </c>
      <c r="V1609" s="517" t="str">
        <f>二年级等级</f>
        <v/>
      </c>
      <c r="W1609" s="516" t="str">
        <f>二年级一分钟跳绳得分</f>
        <v/>
      </c>
      <c r="X1609" s="517" t="str">
        <f>二年级等级</f>
        <v/>
      </c>
      <c r="Y1609" s="515"/>
      <c r="Z1609" s="518"/>
      <c r="AA1609" s="533"/>
      <c r="AB1609" s="515"/>
      <c r="AC1609" s="533" t="str">
        <f>二年级跳绳附加分</f>
        <v/>
      </c>
      <c r="AD1609" s="534" t="str">
        <f>二年级标准分</f>
        <v/>
      </c>
      <c r="AE1609" s="534" t="str">
        <f>二年级总分</f>
        <v/>
      </c>
      <c r="AF1609" s="517" t="str">
        <f>二年级等级</f>
        <v/>
      </c>
    </row>
    <row r="1610" spans="1:32">
      <c r="A1610" s="476">
        <v>223</v>
      </c>
      <c r="B1610" s="477">
        <v>68</v>
      </c>
      <c r="C1610" s="632"/>
      <c r="D1610" s="633"/>
      <c r="E1610" s="632"/>
      <c r="F1610" s="625"/>
      <c r="G1610" s="608"/>
      <c r="H1610" s="475"/>
      <c r="I1610" s="613"/>
      <c r="J1610" s="614"/>
      <c r="K1610" s="614"/>
      <c r="L1610" s="649"/>
      <c r="M1610" s="644"/>
      <c r="N1610" s="505" t="str">
        <f>二年级BMI</f>
        <v/>
      </c>
      <c r="O1610" s="499" t="str">
        <f>二年级BMI等级</f>
        <v/>
      </c>
      <c r="P1610" s="500" t="str">
        <f>二年级BMI得分</f>
        <v/>
      </c>
      <c r="Q1610" s="515" t="str">
        <f>二年级肺活量得分</f>
        <v/>
      </c>
      <c r="R1610" s="512" t="str">
        <f>二年级等级</f>
        <v/>
      </c>
      <c r="S1610" s="516" t="str">
        <f>二年级50米跑得分</f>
        <v/>
      </c>
      <c r="T1610" s="517" t="str">
        <f>二年级等级</f>
        <v/>
      </c>
      <c r="U1610" s="516" t="str">
        <f>二年级坐位体前屈得分</f>
        <v/>
      </c>
      <c r="V1610" s="517" t="str">
        <f>二年级等级</f>
        <v/>
      </c>
      <c r="W1610" s="516" t="str">
        <f>二年级一分钟跳绳得分</f>
        <v/>
      </c>
      <c r="X1610" s="517" t="str">
        <f>二年级等级</f>
        <v/>
      </c>
      <c r="Y1610" s="515"/>
      <c r="Z1610" s="518"/>
      <c r="AA1610" s="533"/>
      <c r="AB1610" s="515"/>
      <c r="AC1610" s="533" t="str">
        <f>二年级跳绳附加分</f>
        <v/>
      </c>
      <c r="AD1610" s="534" t="str">
        <f>二年级标准分</f>
        <v/>
      </c>
      <c r="AE1610" s="534" t="str">
        <f>二年级总分</f>
        <v/>
      </c>
      <c r="AF1610" s="517" t="str">
        <f>二年级等级</f>
        <v/>
      </c>
    </row>
    <row r="1611" spans="1:32">
      <c r="A1611" s="476">
        <v>223</v>
      </c>
      <c r="B1611" s="477">
        <v>69</v>
      </c>
      <c r="C1611" s="632"/>
      <c r="D1611" s="633"/>
      <c r="E1611" s="632"/>
      <c r="F1611" s="625"/>
      <c r="G1611" s="608"/>
      <c r="H1611" s="475"/>
      <c r="I1611" s="613"/>
      <c r="J1611" s="614"/>
      <c r="K1611" s="614"/>
      <c r="L1611" s="649"/>
      <c r="M1611" s="644"/>
      <c r="N1611" s="505" t="str">
        <f>二年级BMI</f>
        <v/>
      </c>
      <c r="O1611" s="499" t="str">
        <f>二年级BMI等级</f>
        <v/>
      </c>
      <c r="P1611" s="500" t="str">
        <f>二年级BMI得分</f>
        <v/>
      </c>
      <c r="Q1611" s="515" t="str">
        <f>二年级肺活量得分</f>
        <v/>
      </c>
      <c r="R1611" s="512" t="str">
        <f>二年级等级</f>
        <v/>
      </c>
      <c r="S1611" s="516" t="str">
        <f>二年级50米跑得分</f>
        <v/>
      </c>
      <c r="T1611" s="517" t="str">
        <f>二年级等级</f>
        <v/>
      </c>
      <c r="U1611" s="516" t="str">
        <f>二年级坐位体前屈得分</f>
        <v/>
      </c>
      <c r="V1611" s="517" t="str">
        <f>二年级等级</f>
        <v/>
      </c>
      <c r="W1611" s="516" t="str">
        <f>二年级一分钟跳绳得分</f>
        <v/>
      </c>
      <c r="X1611" s="517" t="str">
        <f>二年级等级</f>
        <v/>
      </c>
      <c r="Y1611" s="515"/>
      <c r="Z1611" s="518"/>
      <c r="AA1611" s="533"/>
      <c r="AB1611" s="515"/>
      <c r="AC1611" s="533" t="str">
        <f>二年级跳绳附加分</f>
        <v/>
      </c>
      <c r="AD1611" s="534" t="str">
        <f>二年级标准分</f>
        <v/>
      </c>
      <c r="AE1611" s="534" t="str">
        <f>二年级总分</f>
        <v/>
      </c>
      <c r="AF1611" s="517" t="str">
        <f>二年级等级</f>
        <v/>
      </c>
    </row>
    <row r="1612" ht="15.75" spans="1:32">
      <c r="A1612" s="535">
        <v>223</v>
      </c>
      <c r="B1612" s="536">
        <v>70</v>
      </c>
      <c r="C1612" s="634"/>
      <c r="D1612" s="635"/>
      <c r="E1612" s="634"/>
      <c r="F1612" s="636"/>
      <c r="G1612" s="611"/>
      <c r="H1612" s="542"/>
      <c r="I1612" s="617"/>
      <c r="J1612" s="618"/>
      <c r="K1612" s="626"/>
      <c r="L1612" s="650"/>
      <c r="M1612" s="645"/>
      <c r="N1612" s="548" t="str">
        <f>二年级BMI</f>
        <v/>
      </c>
      <c r="O1612" s="549" t="str">
        <f>二年级BMI等级</f>
        <v/>
      </c>
      <c r="P1612" s="550" t="str">
        <f>二年级BMI得分</f>
        <v/>
      </c>
      <c r="Q1612" s="556" t="str">
        <f>二年级肺活量得分</f>
        <v/>
      </c>
      <c r="R1612" s="557" t="str">
        <f>二年级等级</f>
        <v/>
      </c>
      <c r="S1612" s="558" t="str">
        <f>二年级50米跑得分</f>
        <v/>
      </c>
      <c r="T1612" s="559" t="str">
        <f>二年级等级</f>
        <v/>
      </c>
      <c r="U1612" s="558" t="str">
        <f>二年级坐位体前屈得分</f>
        <v/>
      </c>
      <c r="V1612" s="559" t="str">
        <f>二年级等级</f>
        <v/>
      </c>
      <c r="W1612" s="558" t="str">
        <f>二年级一分钟跳绳得分</f>
        <v/>
      </c>
      <c r="X1612" s="559" t="str">
        <f>二年级等级</f>
        <v/>
      </c>
      <c r="Y1612" s="556"/>
      <c r="Z1612" s="563"/>
      <c r="AA1612" s="564"/>
      <c r="AB1612" s="556"/>
      <c r="AC1612" s="565" t="str">
        <f>二年级跳绳附加分</f>
        <v/>
      </c>
      <c r="AD1612" s="566" t="str">
        <f>二年级标准分</f>
        <v/>
      </c>
      <c r="AE1612" s="566" t="str">
        <f>二年级总分</f>
        <v/>
      </c>
      <c r="AF1612" s="567" t="str">
        <f>二年级等级</f>
        <v/>
      </c>
    </row>
    <row r="1613" ht="15.75" spans="1:32">
      <c r="A1613" s="468">
        <v>224</v>
      </c>
      <c r="B1613" s="469">
        <v>1</v>
      </c>
      <c r="C1613" s="637"/>
      <c r="D1613" s="638"/>
      <c r="E1613" s="637"/>
      <c r="F1613" s="640"/>
      <c r="G1613" s="612"/>
      <c r="H1613" s="475"/>
      <c r="I1613" s="621"/>
      <c r="J1613" s="622"/>
      <c r="K1613" s="629"/>
      <c r="L1613" s="651"/>
      <c r="M1613" s="646"/>
      <c r="N1613" s="553" t="str">
        <f>二年级BMI</f>
        <v/>
      </c>
      <c r="O1613" s="554" t="str">
        <f>二年级BMI等级</f>
        <v/>
      </c>
      <c r="P1613" s="555" t="str">
        <f>二年级BMI得分</f>
        <v/>
      </c>
      <c r="Q1613" s="560" t="str">
        <f>二年级肺活量得分</f>
        <v/>
      </c>
      <c r="R1613" s="561" t="str">
        <f>二年级等级</f>
        <v/>
      </c>
      <c r="S1613" s="562" t="str">
        <f>二年级50米跑得分</f>
        <v/>
      </c>
      <c r="T1613" s="561" t="str">
        <f>二年级等级</f>
        <v/>
      </c>
      <c r="U1613" s="562" t="str">
        <f>二年级坐位体前屈得分</f>
        <v/>
      </c>
      <c r="V1613" s="561" t="str">
        <f>二年级等级</f>
        <v/>
      </c>
      <c r="W1613" s="562" t="str">
        <f>二年级一分钟跳绳得分</f>
        <v/>
      </c>
      <c r="X1613" s="561" t="str">
        <f>二年级等级</f>
        <v/>
      </c>
      <c r="Y1613" s="560"/>
      <c r="Z1613" s="568"/>
      <c r="AA1613" s="569"/>
      <c r="AB1613" s="560"/>
      <c r="AC1613" s="530" t="str">
        <f>二年级跳绳附加分</f>
        <v/>
      </c>
      <c r="AD1613" s="531" t="str">
        <f>二年级标准分</f>
        <v/>
      </c>
      <c r="AE1613" s="531" t="str">
        <f>二年级总分</f>
        <v/>
      </c>
      <c r="AF1613" s="512" t="str">
        <f>二年级等级</f>
        <v/>
      </c>
    </row>
    <row r="1614" spans="1:32">
      <c r="A1614" s="476">
        <v>224</v>
      </c>
      <c r="B1614" s="477">
        <v>2</v>
      </c>
      <c r="C1614" s="632"/>
      <c r="D1614" s="633"/>
      <c r="E1614" s="632"/>
      <c r="F1614" s="625"/>
      <c r="G1614" s="608"/>
      <c r="H1614" s="475"/>
      <c r="I1614" s="613"/>
      <c r="J1614" s="614"/>
      <c r="K1614" s="614"/>
      <c r="L1614" s="649"/>
      <c r="M1614" s="644"/>
      <c r="N1614" s="505" t="str">
        <f>二年级BMI</f>
        <v/>
      </c>
      <c r="O1614" s="499" t="str">
        <f>二年级BMI等级</f>
        <v/>
      </c>
      <c r="P1614" s="500" t="str">
        <f>二年级BMI得分</f>
        <v/>
      </c>
      <c r="Q1614" s="515" t="str">
        <f>二年级肺活量得分</f>
        <v/>
      </c>
      <c r="R1614" s="512" t="str">
        <f>二年级等级</f>
        <v/>
      </c>
      <c r="S1614" s="516" t="str">
        <f>二年级50米跑得分</f>
        <v/>
      </c>
      <c r="T1614" s="517" t="str">
        <f>二年级等级</f>
        <v/>
      </c>
      <c r="U1614" s="516" t="str">
        <f>二年级坐位体前屈得分</f>
        <v/>
      </c>
      <c r="V1614" s="517" t="str">
        <f>二年级等级</f>
        <v/>
      </c>
      <c r="W1614" s="516" t="str">
        <f>二年级一分钟跳绳得分</f>
        <v/>
      </c>
      <c r="X1614" s="517" t="str">
        <f>二年级等级</f>
        <v/>
      </c>
      <c r="Y1614" s="515"/>
      <c r="Z1614" s="518"/>
      <c r="AA1614" s="533"/>
      <c r="AB1614" s="515"/>
      <c r="AC1614" s="533" t="str">
        <f>二年级跳绳附加分</f>
        <v/>
      </c>
      <c r="AD1614" s="534" t="str">
        <f>二年级标准分</f>
        <v/>
      </c>
      <c r="AE1614" s="534" t="str">
        <f>二年级总分</f>
        <v/>
      </c>
      <c r="AF1614" s="517" t="str">
        <f>二年级等级</f>
        <v/>
      </c>
    </row>
    <row r="1615" spans="1:32">
      <c r="A1615" s="476">
        <v>224</v>
      </c>
      <c r="B1615" s="477">
        <v>3</v>
      </c>
      <c r="C1615" s="632"/>
      <c r="D1615" s="633"/>
      <c r="E1615" s="632"/>
      <c r="F1615" s="625"/>
      <c r="G1615" s="608"/>
      <c r="H1615" s="475"/>
      <c r="I1615" s="613"/>
      <c r="J1615" s="614"/>
      <c r="K1615" s="614"/>
      <c r="L1615" s="649"/>
      <c r="M1615" s="644"/>
      <c r="N1615" s="505" t="str">
        <f>二年级BMI</f>
        <v/>
      </c>
      <c r="O1615" s="499" t="str">
        <f>二年级BMI等级</f>
        <v/>
      </c>
      <c r="P1615" s="500" t="str">
        <f>二年级BMI得分</f>
        <v/>
      </c>
      <c r="Q1615" s="515" t="str">
        <f>二年级肺活量得分</f>
        <v/>
      </c>
      <c r="R1615" s="512" t="str">
        <f>二年级等级</f>
        <v/>
      </c>
      <c r="S1615" s="516" t="str">
        <f>二年级50米跑得分</f>
        <v/>
      </c>
      <c r="T1615" s="517" t="str">
        <f>二年级等级</f>
        <v/>
      </c>
      <c r="U1615" s="516" t="str">
        <f>二年级坐位体前屈得分</f>
        <v/>
      </c>
      <c r="V1615" s="517" t="str">
        <f>二年级等级</f>
        <v/>
      </c>
      <c r="W1615" s="516" t="str">
        <f>二年级一分钟跳绳得分</f>
        <v/>
      </c>
      <c r="X1615" s="517" t="str">
        <f>二年级等级</f>
        <v/>
      </c>
      <c r="Y1615" s="515"/>
      <c r="Z1615" s="518"/>
      <c r="AA1615" s="533"/>
      <c r="AB1615" s="515"/>
      <c r="AC1615" s="533" t="str">
        <f>二年级跳绳附加分</f>
        <v/>
      </c>
      <c r="AD1615" s="534" t="str">
        <f>二年级标准分</f>
        <v/>
      </c>
      <c r="AE1615" s="534" t="str">
        <f>二年级总分</f>
        <v/>
      </c>
      <c r="AF1615" s="517" t="str">
        <f>二年级等级</f>
        <v/>
      </c>
    </row>
    <row r="1616" spans="1:32">
      <c r="A1616" s="476">
        <v>224</v>
      </c>
      <c r="B1616" s="477">
        <v>4</v>
      </c>
      <c r="C1616" s="632"/>
      <c r="D1616" s="633"/>
      <c r="E1616" s="632"/>
      <c r="F1616" s="625"/>
      <c r="G1616" s="608"/>
      <c r="H1616" s="475"/>
      <c r="I1616" s="613"/>
      <c r="J1616" s="614"/>
      <c r="K1616" s="614"/>
      <c r="L1616" s="649"/>
      <c r="M1616" s="644"/>
      <c r="N1616" s="505" t="str">
        <f>二年级BMI</f>
        <v/>
      </c>
      <c r="O1616" s="499" t="str">
        <f>二年级BMI等级</f>
        <v/>
      </c>
      <c r="P1616" s="500" t="str">
        <f>二年级BMI得分</f>
        <v/>
      </c>
      <c r="Q1616" s="515" t="str">
        <f>二年级肺活量得分</f>
        <v/>
      </c>
      <c r="R1616" s="512" t="str">
        <f>二年级等级</f>
        <v/>
      </c>
      <c r="S1616" s="516" t="str">
        <f>二年级50米跑得分</f>
        <v/>
      </c>
      <c r="T1616" s="517" t="str">
        <f>二年级等级</f>
        <v/>
      </c>
      <c r="U1616" s="516" t="str">
        <f>二年级坐位体前屈得分</f>
        <v/>
      </c>
      <c r="V1616" s="517" t="str">
        <f>二年级等级</f>
        <v/>
      </c>
      <c r="W1616" s="516" t="str">
        <f>二年级一分钟跳绳得分</f>
        <v/>
      </c>
      <c r="X1616" s="517" t="str">
        <f>二年级等级</f>
        <v/>
      </c>
      <c r="Y1616" s="515"/>
      <c r="Z1616" s="518"/>
      <c r="AA1616" s="533"/>
      <c r="AB1616" s="515"/>
      <c r="AC1616" s="533" t="str">
        <f>二年级跳绳附加分</f>
        <v/>
      </c>
      <c r="AD1616" s="534" t="str">
        <f>二年级标准分</f>
        <v/>
      </c>
      <c r="AE1616" s="534" t="str">
        <f>二年级总分</f>
        <v/>
      </c>
      <c r="AF1616" s="517" t="str">
        <f>二年级等级</f>
        <v/>
      </c>
    </row>
    <row r="1617" spans="1:32">
      <c r="A1617" s="476">
        <v>224</v>
      </c>
      <c r="B1617" s="477">
        <v>5</v>
      </c>
      <c r="C1617" s="632"/>
      <c r="D1617" s="633"/>
      <c r="E1617" s="632"/>
      <c r="F1617" s="625"/>
      <c r="G1617" s="608"/>
      <c r="H1617" s="475"/>
      <c r="I1617" s="613"/>
      <c r="J1617" s="614"/>
      <c r="K1617" s="614"/>
      <c r="L1617" s="649"/>
      <c r="M1617" s="644"/>
      <c r="N1617" s="505" t="str">
        <f>二年级BMI</f>
        <v/>
      </c>
      <c r="O1617" s="499" t="str">
        <f>二年级BMI等级</f>
        <v/>
      </c>
      <c r="P1617" s="500" t="str">
        <f>二年级BMI得分</f>
        <v/>
      </c>
      <c r="Q1617" s="515" t="str">
        <f>二年级肺活量得分</f>
        <v/>
      </c>
      <c r="R1617" s="512" t="str">
        <f>二年级等级</f>
        <v/>
      </c>
      <c r="S1617" s="516" t="str">
        <f>二年级50米跑得分</f>
        <v/>
      </c>
      <c r="T1617" s="517" t="str">
        <f>二年级等级</f>
        <v/>
      </c>
      <c r="U1617" s="516" t="str">
        <f>二年级坐位体前屈得分</f>
        <v/>
      </c>
      <c r="V1617" s="517" t="str">
        <f>二年级等级</f>
        <v/>
      </c>
      <c r="W1617" s="516" t="str">
        <f>二年级一分钟跳绳得分</f>
        <v/>
      </c>
      <c r="X1617" s="517" t="str">
        <f>二年级等级</f>
        <v/>
      </c>
      <c r="Y1617" s="515"/>
      <c r="Z1617" s="518"/>
      <c r="AA1617" s="533"/>
      <c r="AB1617" s="515"/>
      <c r="AC1617" s="533" t="str">
        <f>二年级跳绳附加分</f>
        <v/>
      </c>
      <c r="AD1617" s="534" t="str">
        <f>二年级标准分</f>
        <v/>
      </c>
      <c r="AE1617" s="534" t="str">
        <f>二年级总分</f>
        <v/>
      </c>
      <c r="AF1617" s="517" t="str">
        <f>二年级等级</f>
        <v/>
      </c>
    </row>
    <row r="1618" spans="1:32">
      <c r="A1618" s="476">
        <v>224</v>
      </c>
      <c r="B1618" s="477">
        <v>6</v>
      </c>
      <c r="C1618" s="632"/>
      <c r="D1618" s="633"/>
      <c r="E1618" s="632"/>
      <c r="F1618" s="625"/>
      <c r="G1618" s="608"/>
      <c r="H1618" s="475"/>
      <c r="I1618" s="613"/>
      <c r="J1618" s="614"/>
      <c r="K1618" s="614"/>
      <c r="L1618" s="649"/>
      <c r="M1618" s="644"/>
      <c r="N1618" s="505" t="str">
        <f>二年级BMI</f>
        <v/>
      </c>
      <c r="O1618" s="499" t="str">
        <f>二年级BMI等级</f>
        <v/>
      </c>
      <c r="P1618" s="500" t="str">
        <f>二年级BMI得分</f>
        <v/>
      </c>
      <c r="Q1618" s="515" t="str">
        <f>二年级肺活量得分</f>
        <v/>
      </c>
      <c r="R1618" s="512" t="str">
        <f>二年级等级</f>
        <v/>
      </c>
      <c r="S1618" s="516" t="str">
        <f>二年级50米跑得分</f>
        <v/>
      </c>
      <c r="T1618" s="517" t="str">
        <f>二年级等级</f>
        <v/>
      </c>
      <c r="U1618" s="516" t="str">
        <f>二年级坐位体前屈得分</f>
        <v/>
      </c>
      <c r="V1618" s="517" t="str">
        <f>二年级等级</f>
        <v/>
      </c>
      <c r="W1618" s="516" t="str">
        <f>二年级一分钟跳绳得分</f>
        <v/>
      </c>
      <c r="X1618" s="517" t="str">
        <f>二年级等级</f>
        <v/>
      </c>
      <c r="Y1618" s="515"/>
      <c r="Z1618" s="518"/>
      <c r="AA1618" s="533"/>
      <c r="AB1618" s="515"/>
      <c r="AC1618" s="533" t="str">
        <f>二年级跳绳附加分</f>
        <v/>
      </c>
      <c r="AD1618" s="534" t="str">
        <f>二年级标准分</f>
        <v/>
      </c>
      <c r="AE1618" s="534" t="str">
        <f>二年级总分</f>
        <v/>
      </c>
      <c r="AF1618" s="517" t="str">
        <f>二年级等级</f>
        <v/>
      </c>
    </row>
    <row r="1619" spans="1:32">
      <c r="A1619" s="476">
        <v>224</v>
      </c>
      <c r="B1619" s="477">
        <v>7</v>
      </c>
      <c r="C1619" s="632"/>
      <c r="D1619" s="633"/>
      <c r="E1619" s="632"/>
      <c r="F1619" s="625"/>
      <c r="G1619" s="608"/>
      <c r="H1619" s="475"/>
      <c r="I1619" s="613"/>
      <c r="J1619" s="614"/>
      <c r="K1619" s="614"/>
      <c r="L1619" s="649"/>
      <c r="M1619" s="644"/>
      <c r="N1619" s="505" t="str">
        <f>二年级BMI</f>
        <v/>
      </c>
      <c r="O1619" s="499" t="str">
        <f>二年级BMI等级</f>
        <v/>
      </c>
      <c r="P1619" s="500" t="str">
        <f>二年级BMI得分</f>
        <v/>
      </c>
      <c r="Q1619" s="515" t="str">
        <f>二年级肺活量得分</f>
        <v/>
      </c>
      <c r="R1619" s="512" t="str">
        <f>二年级等级</f>
        <v/>
      </c>
      <c r="S1619" s="516" t="str">
        <f>二年级50米跑得分</f>
        <v/>
      </c>
      <c r="T1619" s="517" t="str">
        <f>二年级等级</f>
        <v/>
      </c>
      <c r="U1619" s="516" t="str">
        <f>二年级坐位体前屈得分</f>
        <v/>
      </c>
      <c r="V1619" s="517" t="str">
        <f>二年级等级</f>
        <v/>
      </c>
      <c r="W1619" s="516" t="str">
        <f>二年级一分钟跳绳得分</f>
        <v/>
      </c>
      <c r="X1619" s="517" t="str">
        <f>二年级等级</f>
        <v/>
      </c>
      <c r="Y1619" s="515"/>
      <c r="Z1619" s="518"/>
      <c r="AA1619" s="533"/>
      <c r="AB1619" s="515"/>
      <c r="AC1619" s="533" t="str">
        <f>二年级跳绳附加分</f>
        <v/>
      </c>
      <c r="AD1619" s="534" t="str">
        <f>二年级标准分</f>
        <v/>
      </c>
      <c r="AE1619" s="534" t="str">
        <f>二年级总分</f>
        <v/>
      </c>
      <c r="AF1619" s="517" t="str">
        <f>二年级等级</f>
        <v/>
      </c>
    </row>
    <row r="1620" spans="1:32">
      <c r="A1620" s="476">
        <v>224</v>
      </c>
      <c r="B1620" s="477">
        <v>8</v>
      </c>
      <c r="C1620" s="632"/>
      <c r="D1620" s="633"/>
      <c r="E1620" s="632"/>
      <c r="F1620" s="625"/>
      <c r="G1620" s="608"/>
      <c r="H1620" s="475"/>
      <c r="I1620" s="613"/>
      <c r="J1620" s="614"/>
      <c r="K1620" s="614"/>
      <c r="L1620" s="649"/>
      <c r="M1620" s="644"/>
      <c r="N1620" s="505" t="str">
        <f>二年级BMI</f>
        <v/>
      </c>
      <c r="O1620" s="499" t="str">
        <f>二年级BMI等级</f>
        <v/>
      </c>
      <c r="P1620" s="500" t="str">
        <f>二年级BMI得分</f>
        <v/>
      </c>
      <c r="Q1620" s="515" t="str">
        <f>二年级肺活量得分</f>
        <v/>
      </c>
      <c r="R1620" s="512" t="str">
        <f>二年级等级</f>
        <v/>
      </c>
      <c r="S1620" s="516" t="str">
        <f>二年级50米跑得分</f>
        <v/>
      </c>
      <c r="T1620" s="517" t="str">
        <f>二年级等级</f>
        <v/>
      </c>
      <c r="U1620" s="516" t="str">
        <f>二年级坐位体前屈得分</f>
        <v/>
      </c>
      <c r="V1620" s="517" t="str">
        <f>二年级等级</f>
        <v/>
      </c>
      <c r="W1620" s="516" t="str">
        <f>二年级一分钟跳绳得分</f>
        <v/>
      </c>
      <c r="X1620" s="517" t="str">
        <f>二年级等级</f>
        <v/>
      </c>
      <c r="Y1620" s="515"/>
      <c r="Z1620" s="518"/>
      <c r="AA1620" s="533"/>
      <c r="AB1620" s="515"/>
      <c r="AC1620" s="533" t="str">
        <f>二年级跳绳附加分</f>
        <v/>
      </c>
      <c r="AD1620" s="534" t="str">
        <f>二年级标准分</f>
        <v/>
      </c>
      <c r="AE1620" s="534" t="str">
        <f>二年级总分</f>
        <v/>
      </c>
      <c r="AF1620" s="517" t="str">
        <f>二年级等级</f>
        <v/>
      </c>
    </row>
    <row r="1621" spans="1:32">
      <c r="A1621" s="476">
        <v>224</v>
      </c>
      <c r="B1621" s="477">
        <v>9</v>
      </c>
      <c r="C1621" s="632"/>
      <c r="D1621" s="633"/>
      <c r="E1621" s="632"/>
      <c r="F1621" s="625"/>
      <c r="G1621" s="608"/>
      <c r="H1621" s="475"/>
      <c r="I1621" s="613"/>
      <c r="J1621" s="614"/>
      <c r="K1621" s="614"/>
      <c r="L1621" s="649"/>
      <c r="M1621" s="644"/>
      <c r="N1621" s="505" t="str">
        <f>二年级BMI</f>
        <v/>
      </c>
      <c r="O1621" s="499" t="str">
        <f>二年级BMI等级</f>
        <v/>
      </c>
      <c r="P1621" s="500" t="str">
        <f>二年级BMI得分</f>
        <v/>
      </c>
      <c r="Q1621" s="515" t="str">
        <f>二年级肺活量得分</f>
        <v/>
      </c>
      <c r="R1621" s="512" t="str">
        <f>二年级等级</f>
        <v/>
      </c>
      <c r="S1621" s="516" t="str">
        <f>二年级50米跑得分</f>
        <v/>
      </c>
      <c r="T1621" s="517" t="str">
        <f>二年级等级</f>
        <v/>
      </c>
      <c r="U1621" s="516" t="str">
        <f>二年级坐位体前屈得分</f>
        <v/>
      </c>
      <c r="V1621" s="517" t="str">
        <f>二年级等级</f>
        <v/>
      </c>
      <c r="W1621" s="516" t="str">
        <f>二年级一分钟跳绳得分</f>
        <v/>
      </c>
      <c r="X1621" s="517" t="str">
        <f>二年级等级</f>
        <v/>
      </c>
      <c r="Y1621" s="515"/>
      <c r="Z1621" s="518"/>
      <c r="AA1621" s="533"/>
      <c r="AB1621" s="515"/>
      <c r="AC1621" s="533" t="str">
        <f>二年级跳绳附加分</f>
        <v/>
      </c>
      <c r="AD1621" s="534" t="str">
        <f>二年级标准分</f>
        <v/>
      </c>
      <c r="AE1621" s="534" t="str">
        <f>二年级总分</f>
        <v/>
      </c>
      <c r="AF1621" s="517" t="str">
        <f>二年级等级</f>
        <v/>
      </c>
    </row>
    <row r="1622" spans="1:32">
      <c r="A1622" s="476">
        <v>224</v>
      </c>
      <c r="B1622" s="477">
        <v>10</v>
      </c>
      <c r="C1622" s="632"/>
      <c r="D1622" s="633"/>
      <c r="E1622" s="632"/>
      <c r="F1622" s="625"/>
      <c r="G1622" s="608"/>
      <c r="H1622" s="475"/>
      <c r="I1622" s="613"/>
      <c r="J1622" s="614"/>
      <c r="K1622" s="614"/>
      <c r="L1622" s="649"/>
      <c r="M1622" s="644"/>
      <c r="N1622" s="505" t="str">
        <f>二年级BMI</f>
        <v/>
      </c>
      <c r="O1622" s="499" t="str">
        <f>二年级BMI等级</f>
        <v/>
      </c>
      <c r="P1622" s="500" t="str">
        <f>二年级BMI得分</f>
        <v/>
      </c>
      <c r="Q1622" s="515" t="str">
        <f>二年级肺活量得分</f>
        <v/>
      </c>
      <c r="R1622" s="512" t="str">
        <f>二年级等级</f>
        <v/>
      </c>
      <c r="S1622" s="516" t="str">
        <f>二年级50米跑得分</f>
        <v/>
      </c>
      <c r="T1622" s="517" t="str">
        <f>二年级等级</f>
        <v/>
      </c>
      <c r="U1622" s="516" t="str">
        <f>二年级坐位体前屈得分</f>
        <v/>
      </c>
      <c r="V1622" s="517" t="str">
        <f>二年级等级</f>
        <v/>
      </c>
      <c r="W1622" s="516" t="str">
        <f>二年级一分钟跳绳得分</f>
        <v/>
      </c>
      <c r="X1622" s="517" t="str">
        <f>二年级等级</f>
        <v/>
      </c>
      <c r="Y1622" s="515"/>
      <c r="Z1622" s="518"/>
      <c r="AA1622" s="533"/>
      <c r="AB1622" s="515"/>
      <c r="AC1622" s="533" t="str">
        <f>二年级跳绳附加分</f>
        <v/>
      </c>
      <c r="AD1622" s="534" t="str">
        <f>二年级标准分</f>
        <v/>
      </c>
      <c r="AE1622" s="534" t="str">
        <f>二年级总分</f>
        <v/>
      </c>
      <c r="AF1622" s="517" t="str">
        <f>二年级等级</f>
        <v/>
      </c>
    </row>
    <row r="1623" spans="1:32">
      <c r="A1623" s="476">
        <v>224</v>
      </c>
      <c r="B1623" s="477">
        <v>11</v>
      </c>
      <c r="C1623" s="632"/>
      <c r="D1623" s="633"/>
      <c r="E1623" s="632"/>
      <c r="F1623" s="625"/>
      <c r="G1623" s="608"/>
      <c r="H1623" s="475"/>
      <c r="I1623" s="613"/>
      <c r="J1623" s="614"/>
      <c r="K1623" s="614"/>
      <c r="L1623" s="649"/>
      <c r="M1623" s="644"/>
      <c r="N1623" s="505" t="str">
        <f>二年级BMI</f>
        <v/>
      </c>
      <c r="O1623" s="499" t="str">
        <f>二年级BMI等级</f>
        <v/>
      </c>
      <c r="P1623" s="500" t="str">
        <f>二年级BMI得分</f>
        <v/>
      </c>
      <c r="Q1623" s="515" t="str">
        <f>二年级肺活量得分</f>
        <v/>
      </c>
      <c r="R1623" s="512" t="str">
        <f>二年级等级</f>
        <v/>
      </c>
      <c r="S1623" s="516" t="str">
        <f>二年级50米跑得分</f>
        <v/>
      </c>
      <c r="T1623" s="517" t="str">
        <f>二年级等级</f>
        <v/>
      </c>
      <c r="U1623" s="516" t="str">
        <f>二年级坐位体前屈得分</f>
        <v/>
      </c>
      <c r="V1623" s="517" t="str">
        <f>二年级等级</f>
        <v/>
      </c>
      <c r="W1623" s="516" t="str">
        <f>二年级一分钟跳绳得分</f>
        <v/>
      </c>
      <c r="X1623" s="517" t="str">
        <f>二年级等级</f>
        <v/>
      </c>
      <c r="Y1623" s="515"/>
      <c r="Z1623" s="518"/>
      <c r="AA1623" s="533"/>
      <c r="AB1623" s="515"/>
      <c r="AC1623" s="533" t="str">
        <f>二年级跳绳附加分</f>
        <v/>
      </c>
      <c r="AD1623" s="534" t="str">
        <f>二年级标准分</f>
        <v/>
      </c>
      <c r="AE1623" s="534" t="str">
        <f>二年级总分</f>
        <v/>
      </c>
      <c r="AF1623" s="517" t="str">
        <f>二年级等级</f>
        <v/>
      </c>
    </row>
    <row r="1624" spans="1:32">
      <c r="A1624" s="476">
        <v>224</v>
      </c>
      <c r="B1624" s="477">
        <v>12</v>
      </c>
      <c r="C1624" s="632"/>
      <c r="D1624" s="633"/>
      <c r="E1624" s="632"/>
      <c r="F1624" s="625"/>
      <c r="G1624" s="608"/>
      <c r="H1624" s="475"/>
      <c r="I1624" s="613"/>
      <c r="J1624" s="614"/>
      <c r="K1624" s="614"/>
      <c r="L1624" s="649"/>
      <c r="M1624" s="644"/>
      <c r="N1624" s="505" t="str">
        <f>二年级BMI</f>
        <v/>
      </c>
      <c r="O1624" s="499" t="str">
        <f>二年级BMI等级</f>
        <v/>
      </c>
      <c r="P1624" s="500" t="str">
        <f>二年级BMI得分</f>
        <v/>
      </c>
      <c r="Q1624" s="515" t="str">
        <f>二年级肺活量得分</f>
        <v/>
      </c>
      <c r="R1624" s="512" t="str">
        <f>二年级等级</f>
        <v/>
      </c>
      <c r="S1624" s="516" t="str">
        <f>二年级50米跑得分</f>
        <v/>
      </c>
      <c r="T1624" s="517" t="str">
        <f>二年级等级</f>
        <v/>
      </c>
      <c r="U1624" s="516" t="str">
        <f>二年级坐位体前屈得分</f>
        <v/>
      </c>
      <c r="V1624" s="517" t="str">
        <f>二年级等级</f>
        <v/>
      </c>
      <c r="W1624" s="516" t="str">
        <f>二年级一分钟跳绳得分</f>
        <v/>
      </c>
      <c r="X1624" s="517" t="str">
        <f>二年级等级</f>
        <v/>
      </c>
      <c r="Y1624" s="515"/>
      <c r="Z1624" s="518"/>
      <c r="AA1624" s="533"/>
      <c r="AB1624" s="515"/>
      <c r="AC1624" s="533" t="str">
        <f>二年级跳绳附加分</f>
        <v/>
      </c>
      <c r="AD1624" s="534" t="str">
        <f>二年级标准分</f>
        <v/>
      </c>
      <c r="AE1624" s="534" t="str">
        <f>二年级总分</f>
        <v/>
      </c>
      <c r="AF1624" s="517" t="str">
        <f>二年级等级</f>
        <v/>
      </c>
    </row>
    <row r="1625" spans="1:32">
      <c r="A1625" s="476">
        <v>224</v>
      </c>
      <c r="B1625" s="477">
        <v>13</v>
      </c>
      <c r="C1625" s="632"/>
      <c r="D1625" s="633"/>
      <c r="E1625" s="632"/>
      <c r="F1625" s="625"/>
      <c r="G1625" s="608"/>
      <c r="H1625" s="475"/>
      <c r="I1625" s="613"/>
      <c r="J1625" s="614"/>
      <c r="K1625" s="614"/>
      <c r="L1625" s="649"/>
      <c r="M1625" s="644"/>
      <c r="N1625" s="505" t="str">
        <f>二年级BMI</f>
        <v/>
      </c>
      <c r="O1625" s="499" t="str">
        <f>二年级BMI等级</f>
        <v/>
      </c>
      <c r="P1625" s="500" t="str">
        <f>二年级BMI得分</f>
        <v/>
      </c>
      <c r="Q1625" s="515" t="str">
        <f>二年级肺活量得分</f>
        <v/>
      </c>
      <c r="R1625" s="512" t="str">
        <f>二年级等级</f>
        <v/>
      </c>
      <c r="S1625" s="516" t="str">
        <f>二年级50米跑得分</f>
        <v/>
      </c>
      <c r="T1625" s="517" t="str">
        <f>二年级等级</f>
        <v/>
      </c>
      <c r="U1625" s="516" t="str">
        <f>二年级坐位体前屈得分</f>
        <v/>
      </c>
      <c r="V1625" s="517" t="str">
        <f>二年级等级</f>
        <v/>
      </c>
      <c r="W1625" s="516" t="str">
        <f>二年级一分钟跳绳得分</f>
        <v/>
      </c>
      <c r="X1625" s="517" t="str">
        <f>二年级等级</f>
        <v/>
      </c>
      <c r="Y1625" s="515"/>
      <c r="Z1625" s="518"/>
      <c r="AA1625" s="533"/>
      <c r="AB1625" s="515"/>
      <c r="AC1625" s="533" t="str">
        <f>二年级跳绳附加分</f>
        <v/>
      </c>
      <c r="AD1625" s="534" t="str">
        <f>二年级标准分</f>
        <v/>
      </c>
      <c r="AE1625" s="534" t="str">
        <f>二年级总分</f>
        <v/>
      </c>
      <c r="AF1625" s="517" t="str">
        <f>二年级等级</f>
        <v/>
      </c>
    </row>
    <row r="1626" spans="1:32">
      <c r="A1626" s="476">
        <v>224</v>
      </c>
      <c r="B1626" s="477">
        <v>14</v>
      </c>
      <c r="C1626" s="632"/>
      <c r="D1626" s="633"/>
      <c r="E1626" s="632"/>
      <c r="F1626" s="625"/>
      <c r="G1626" s="608"/>
      <c r="H1626" s="475"/>
      <c r="I1626" s="613"/>
      <c r="J1626" s="614"/>
      <c r="K1626" s="614"/>
      <c r="L1626" s="649"/>
      <c r="M1626" s="644"/>
      <c r="N1626" s="505" t="str">
        <f>二年级BMI</f>
        <v/>
      </c>
      <c r="O1626" s="499" t="str">
        <f>二年级BMI等级</f>
        <v/>
      </c>
      <c r="P1626" s="500" t="str">
        <f>二年级BMI得分</f>
        <v/>
      </c>
      <c r="Q1626" s="515" t="str">
        <f>二年级肺活量得分</f>
        <v/>
      </c>
      <c r="R1626" s="512" t="str">
        <f>二年级等级</f>
        <v/>
      </c>
      <c r="S1626" s="516" t="str">
        <f>二年级50米跑得分</f>
        <v/>
      </c>
      <c r="T1626" s="517" t="str">
        <f>二年级等级</f>
        <v/>
      </c>
      <c r="U1626" s="516" t="str">
        <f>二年级坐位体前屈得分</f>
        <v/>
      </c>
      <c r="V1626" s="517" t="str">
        <f>二年级等级</f>
        <v/>
      </c>
      <c r="W1626" s="516" t="str">
        <f>二年级一分钟跳绳得分</f>
        <v/>
      </c>
      <c r="X1626" s="517" t="str">
        <f>二年级等级</f>
        <v/>
      </c>
      <c r="Y1626" s="515"/>
      <c r="Z1626" s="518"/>
      <c r="AA1626" s="533"/>
      <c r="AB1626" s="515"/>
      <c r="AC1626" s="533" t="str">
        <f>二年级跳绳附加分</f>
        <v/>
      </c>
      <c r="AD1626" s="534" t="str">
        <f>二年级标准分</f>
        <v/>
      </c>
      <c r="AE1626" s="534" t="str">
        <f>二年级总分</f>
        <v/>
      </c>
      <c r="AF1626" s="517" t="str">
        <f>二年级等级</f>
        <v/>
      </c>
    </row>
    <row r="1627" spans="1:32">
      <c r="A1627" s="476">
        <v>224</v>
      </c>
      <c r="B1627" s="477">
        <v>15</v>
      </c>
      <c r="C1627" s="632"/>
      <c r="D1627" s="633"/>
      <c r="E1627" s="632"/>
      <c r="F1627" s="625"/>
      <c r="G1627" s="608"/>
      <c r="H1627" s="475"/>
      <c r="I1627" s="613"/>
      <c r="J1627" s="614"/>
      <c r="K1627" s="614"/>
      <c r="L1627" s="649"/>
      <c r="M1627" s="644"/>
      <c r="N1627" s="505" t="str">
        <f>二年级BMI</f>
        <v/>
      </c>
      <c r="O1627" s="499" t="str">
        <f>二年级BMI等级</f>
        <v/>
      </c>
      <c r="P1627" s="500" t="str">
        <f>二年级BMI得分</f>
        <v/>
      </c>
      <c r="Q1627" s="515" t="str">
        <f>二年级肺活量得分</f>
        <v/>
      </c>
      <c r="R1627" s="512" t="str">
        <f>二年级等级</f>
        <v/>
      </c>
      <c r="S1627" s="516" t="str">
        <f>二年级50米跑得分</f>
        <v/>
      </c>
      <c r="T1627" s="517" t="str">
        <f>二年级等级</f>
        <v/>
      </c>
      <c r="U1627" s="516" t="str">
        <f>二年级坐位体前屈得分</f>
        <v/>
      </c>
      <c r="V1627" s="517" t="str">
        <f>二年级等级</f>
        <v/>
      </c>
      <c r="W1627" s="516" t="str">
        <f>二年级一分钟跳绳得分</f>
        <v/>
      </c>
      <c r="X1627" s="517" t="str">
        <f>二年级等级</f>
        <v/>
      </c>
      <c r="Y1627" s="515"/>
      <c r="Z1627" s="518"/>
      <c r="AA1627" s="533"/>
      <c r="AB1627" s="515"/>
      <c r="AC1627" s="533" t="str">
        <f>二年级跳绳附加分</f>
        <v/>
      </c>
      <c r="AD1627" s="534" t="str">
        <f>二年级标准分</f>
        <v/>
      </c>
      <c r="AE1627" s="534" t="str">
        <f>二年级总分</f>
        <v/>
      </c>
      <c r="AF1627" s="517" t="str">
        <f>二年级等级</f>
        <v/>
      </c>
    </row>
    <row r="1628" spans="1:32">
      <c r="A1628" s="476">
        <v>224</v>
      </c>
      <c r="B1628" s="477">
        <v>16</v>
      </c>
      <c r="C1628" s="632"/>
      <c r="D1628" s="633"/>
      <c r="E1628" s="632"/>
      <c r="F1628" s="625"/>
      <c r="G1628" s="608"/>
      <c r="H1628" s="475"/>
      <c r="I1628" s="613"/>
      <c r="J1628" s="614"/>
      <c r="K1628" s="614"/>
      <c r="L1628" s="649"/>
      <c r="M1628" s="644"/>
      <c r="N1628" s="505" t="str">
        <f>二年级BMI</f>
        <v/>
      </c>
      <c r="O1628" s="499" t="str">
        <f>二年级BMI等级</f>
        <v/>
      </c>
      <c r="P1628" s="500" t="str">
        <f>二年级BMI得分</f>
        <v/>
      </c>
      <c r="Q1628" s="515" t="str">
        <f>二年级肺活量得分</f>
        <v/>
      </c>
      <c r="R1628" s="512" t="str">
        <f>二年级等级</f>
        <v/>
      </c>
      <c r="S1628" s="516" t="str">
        <f>二年级50米跑得分</f>
        <v/>
      </c>
      <c r="T1628" s="517" t="str">
        <f>二年级等级</f>
        <v/>
      </c>
      <c r="U1628" s="516" t="str">
        <f>二年级坐位体前屈得分</f>
        <v/>
      </c>
      <c r="V1628" s="517" t="str">
        <f>二年级等级</f>
        <v/>
      </c>
      <c r="W1628" s="516" t="str">
        <f>二年级一分钟跳绳得分</f>
        <v/>
      </c>
      <c r="X1628" s="517" t="str">
        <f>二年级等级</f>
        <v/>
      </c>
      <c r="Y1628" s="515"/>
      <c r="Z1628" s="518"/>
      <c r="AA1628" s="533"/>
      <c r="AB1628" s="515"/>
      <c r="AC1628" s="533" t="str">
        <f>二年级跳绳附加分</f>
        <v/>
      </c>
      <c r="AD1628" s="534" t="str">
        <f>二年级标准分</f>
        <v/>
      </c>
      <c r="AE1628" s="534" t="str">
        <f>二年级总分</f>
        <v/>
      </c>
      <c r="AF1628" s="517" t="str">
        <f>二年级等级</f>
        <v/>
      </c>
    </row>
    <row r="1629" spans="1:32">
      <c r="A1629" s="476">
        <v>224</v>
      </c>
      <c r="B1629" s="477">
        <v>17</v>
      </c>
      <c r="C1629" s="632"/>
      <c r="D1629" s="633"/>
      <c r="E1629" s="632"/>
      <c r="F1629" s="625"/>
      <c r="G1629" s="608"/>
      <c r="H1629" s="475"/>
      <c r="I1629" s="613"/>
      <c r="J1629" s="614"/>
      <c r="K1629" s="614"/>
      <c r="L1629" s="649"/>
      <c r="M1629" s="644"/>
      <c r="N1629" s="505" t="str">
        <f>二年级BMI</f>
        <v/>
      </c>
      <c r="O1629" s="499" t="str">
        <f>二年级BMI等级</f>
        <v/>
      </c>
      <c r="P1629" s="500" t="str">
        <f>二年级BMI得分</f>
        <v/>
      </c>
      <c r="Q1629" s="515" t="str">
        <f>二年级肺活量得分</f>
        <v/>
      </c>
      <c r="R1629" s="512" t="str">
        <f>二年级等级</f>
        <v/>
      </c>
      <c r="S1629" s="516" t="str">
        <f>二年级50米跑得分</f>
        <v/>
      </c>
      <c r="T1629" s="517" t="str">
        <f>二年级等级</f>
        <v/>
      </c>
      <c r="U1629" s="516" t="str">
        <f>二年级坐位体前屈得分</f>
        <v/>
      </c>
      <c r="V1629" s="517" t="str">
        <f>二年级等级</f>
        <v/>
      </c>
      <c r="W1629" s="516" t="str">
        <f>二年级一分钟跳绳得分</f>
        <v/>
      </c>
      <c r="X1629" s="517" t="str">
        <f>二年级等级</f>
        <v/>
      </c>
      <c r="Y1629" s="515"/>
      <c r="Z1629" s="518"/>
      <c r="AA1629" s="533"/>
      <c r="AB1629" s="515"/>
      <c r="AC1629" s="533" t="str">
        <f>二年级跳绳附加分</f>
        <v/>
      </c>
      <c r="AD1629" s="534" t="str">
        <f>二年级标准分</f>
        <v/>
      </c>
      <c r="AE1629" s="534" t="str">
        <f>二年级总分</f>
        <v/>
      </c>
      <c r="AF1629" s="517" t="str">
        <f>二年级等级</f>
        <v/>
      </c>
    </row>
    <row r="1630" spans="1:32">
      <c r="A1630" s="476">
        <v>224</v>
      </c>
      <c r="B1630" s="477">
        <v>18</v>
      </c>
      <c r="C1630" s="632"/>
      <c r="D1630" s="633"/>
      <c r="E1630" s="632"/>
      <c r="F1630" s="625"/>
      <c r="G1630" s="608"/>
      <c r="H1630" s="475"/>
      <c r="I1630" s="613"/>
      <c r="J1630" s="614"/>
      <c r="K1630" s="614"/>
      <c r="L1630" s="649"/>
      <c r="M1630" s="644"/>
      <c r="N1630" s="505" t="str">
        <f>二年级BMI</f>
        <v/>
      </c>
      <c r="O1630" s="499" t="str">
        <f>二年级BMI等级</f>
        <v/>
      </c>
      <c r="P1630" s="500" t="str">
        <f>二年级BMI得分</f>
        <v/>
      </c>
      <c r="Q1630" s="515" t="str">
        <f>二年级肺活量得分</f>
        <v/>
      </c>
      <c r="R1630" s="512" t="str">
        <f>二年级等级</f>
        <v/>
      </c>
      <c r="S1630" s="516" t="str">
        <f>二年级50米跑得分</f>
        <v/>
      </c>
      <c r="T1630" s="517" t="str">
        <f>二年级等级</f>
        <v/>
      </c>
      <c r="U1630" s="516" t="str">
        <f>二年级坐位体前屈得分</f>
        <v/>
      </c>
      <c r="V1630" s="517" t="str">
        <f>二年级等级</f>
        <v/>
      </c>
      <c r="W1630" s="516" t="str">
        <f>二年级一分钟跳绳得分</f>
        <v/>
      </c>
      <c r="X1630" s="517" t="str">
        <f>二年级等级</f>
        <v/>
      </c>
      <c r="Y1630" s="515"/>
      <c r="Z1630" s="518"/>
      <c r="AA1630" s="533"/>
      <c r="AB1630" s="515"/>
      <c r="AC1630" s="533" t="str">
        <f>二年级跳绳附加分</f>
        <v/>
      </c>
      <c r="AD1630" s="534" t="str">
        <f>二年级标准分</f>
        <v/>
      </c>
      <c r="AE1630" s="534" t="str">
        <f>二年级总分</f>
        <v/>
      </c>
      <c r="AF1630" s="517" t="str">
        <f>二年级等级</f>
        <v/>
      </c>
    </row>
    <row r="1631" spans="1:32">
      <c r="A1631" s="476">
        <v>224</v>
      </c>
      <c r="B1631" s="477">
        <v>19</v>
      </c>
      <c r="C1631" s="632"/>
      <c r="D1631" s="633"/>
      <c r="E1631" s="632"/>
      <c r="F1631" s="625"/>
      <c r="G1631" s="608"/>
      <c r="H1631" s="475"/>
      <c r="I1631" s="613"/>
      <c r="J1631" s="614"/>
      <c r="K1631" s="614"/>
      <c r="L1631" s="649"/>
      <c r="M1631" s="644"/>
      <c r="N1631" s="505" t="str">
        <f>二年级BMI</f>
        <v/>
      </c>
      <c r="O1631" s="499" t="str">
        <f>二年级BMI等级</f>
        <v/>
      </c>
      <c r="P1631" s="500" t="str">
        <f>二年级BMI得分</f>
        <v/>
      </c>
      <c r="Q1631" s="515" t="str">
        <f>二年级肺活量得分</f>
        <v/>
      </c>
      <c r="R1631" s="512" t="str">
        <f>二年级等级</f>
        <v/>
      </c>
      <c r="S1631" s="516" t="str">
        <f>二年级50米跑得分</f>
        <v/>
      </c>
      <c r="T1631" s="517" t="str">
        <f>二年级等级</f>
        <v/>
      </c>
      <c r="U1631" s="516" t="str">
        <f>二年级坐位体前屈得分</f>
        <v/>
      </c>
      <c r="V1631" s="517" t="str">
        <f>二年级等级</f>
        <v/>
      </c>
      <c r="W1631" s="516" t="str">
        <f>二年级一分钟跳绳得分</f>
        <v/>
      </c>
      <c r="X1631" s="517" t="str">
        <f>二年级等级</f>
        <v/>
      </c>
      <c r="Y1631" s="515"/>
      <c r="Z1631" s="518"/>
      <c r="AA1631" s="533"/>
      <c r="AB1631" s="515"/>
      <c r="AC1631" s="533" t="str">
        <f>二年级跳绳附加分</f>
        <v/>
      </c>
      <c r="AD1631" s="534" t="str">
        <f>二年级标准分</f>
        <v/>
      </c>
      <c r="AE1631" s="534" t="str">
        <f>二年级总分</f>
        <v/>
      </c>
      <c r="AF1631" s="517" t="str">
        <f>二年级等级</f>
        <v/>
      </c>
    </row>
    <row r="1632" spans="1:32">
      <c r="A1632" s="476">
        <v>224</v>
      </c>
      <c r="B1632" s="477">
        <v>20</v>
      </c>
      <c r="C1632" s="632"/>
      <c r="D1632" s="633"/>
      <c r="E1632" s="632"/>
      <c r="F1632" s="625"/>
      <c r="G1632" s="608"/>
      <c r="H1632" s="475"/>
      <c r="I1632" s="613"/>
      <c r="J1632" s="614"/>
      <c r="K1632" s="614"/>
      <c r="L1632" s="649"/>
      <c r="M1632" s="644"/>
      <c r="N1632" s="505" t="str">
        <f>二年级BMI</f>
        <v/>
      </c>
      <c r="O1632" s="499" t="str">
        <f>二年级BMI等级</f>
        <v/>
      </c>
      <c r="P1632" s="500" t="str">
        <f>二年级BMI得分</f>
        <v/>
      </c>
      <c r="Q1632" s="515" t="str">
        <f>二年级肺活量得分</f>
        <v/>
      </c>
      <c r="R1632" s="512" t="str">
        <f>二年级等级</f>
        <v/>
      </c>
      <c r="S1632" s="516" t="str">
        <f>二年级50米跑得分</f>
        <v/>
      </c>
      <c r="T1632" s="517" t="str">
        <f>二年级等级</f>
        <v/>
      </c>
      <c r="U1632" s="516" t="str">
        <f>二年级坐位体前屈得分</f>
        <v/>
      </c>
      <c r="V1632" s="517" t="str">
        <f>二年级等级</f>
        <v/>
      </c>
      <c r="W1632" s="516" t="str">
        <f>二年级一分钟跳绳得分</f>
        <v/>
      </c>
      <c r="X1632" s="517" t="str">
        <f>二年级等级</f>
        <v/>
      </c>
      <c r="Y1632" s="515"/>
      <c r="Z1632" s="518"/>
      <c r="AA1632" s="533"/>
      <c r="AB1632" s="515"/>
      <c r="AC1632" s="533" t="str">
        <f>二年级跳绳附加分</f>
        <v/>
      </c>
      <c r="AD1632" s="534" t="str">
        <f>二年级标准分</f>
        <v/>
      </c>
      <c r="AE1632" s="534" t="str">
        <f>二年级总分</f>
        <v/>
      </c>
      <c r="AF1632" s="517" t="str">
        <f>二年级等级</f>
        <v/>
      </c>
    </row>
    <row r="1633" spans="1:32">
      <c r="A1633" s="476">
        <v>224</v>
      </c>
      <c r="B1633" s="477">
        <v>21</v>
      </c>
      <c r="C1633" s="632"/>
      <c r="D1633" s="633"/>
      <c r="E1633" s="632"/>
      <c r="F1633" s="625"/>
      <c r="G1633" s="608"/>
      <c r="H1633" s="475"/>
      <c r="I1633" s="613"/>
      <c r="J1633" s="614"/>
      <c r="K1633" s="614"/>
      <c r="L1633" s="649"/>
      <c r="M1633" s="644"/>
      <c r="N1633" s="505" t="str">
        <f>二年级BMI</f>
        <v/>
      </c>
      <c r="O1633" s="499" t="str">
        <f>二年级BMI等级</f>
        <v/>
      </c>
      <c r="P1633" s="500" t="str">
        <f>二年级BMI得分</f>
        <v/>
      </c>
      <c r="Q1633" s="515" t="str">
        <f>二年级肺活量得分</f>
        <v/>
      </c>
      <c r="R1633" s="512" t="str">
        <f>二年级等级</f>
        <v/>
      </c>
      <c r="S1633" s="516" t="str">
        <f>二年级50米跑得分</f>
        <v/>
      </c>
      <c r="T1633" s="517" t="str">
        <f>二年级等级</f>
        <v/>
      </c>
      <c r="U1633" s="516" t="str">
        <f>二年级坐位体前屈得分</f>
        <v/>
      </c>
      <c r="V1633" s="517" t="str">
        <f>二年级等级</f>
        <v/>
      </c>
      <c r="W1633" s="516" t="str">
        <f>二年级一分钟跳绳得分</f>
        <v/>
      </c>
      <c r="X1633" s="517" t="str">
        <f>二年级等级</f>
        <v/>
      </c>
      <c r="Y1633" s="515"/>
      <c r="Z1633" s="518"/>
      <c r="AA1633" s="533"/>
      <c r="AB1633" s="515"/>
      <c r="AC1633" s="533" t="str">
        <f>二年级跳绳附加分</f>
        <v/>
      </c>
      <c r="AD1633" s="534" t="str">
        <f>二年级标准分</f>
        <v/>
      </c>
      <c r="AE1633" s="534" t="str">
        <f>二年级总分</f>
        <v/>
      </c>
      <c r="AF1633" s="517" t="str">
        <f>二年级等级</f>
        <v/>
      </c>
    </row>
    <row r="1634" spans="1:32">
      <c r="A1634" s="476">
        <v>224</v>
      </c>
      <c r="B1634" s="477">
        <v>22</v>
      </c>
      <c r="C1634" s="632"/>
      <c r="D1634" s="633"/>
      <c r="E1634" s="632"/>
      <c r="F1634" s="625"/>
      <c r="G1634" s="608"/>
      <c r="H1634" s="475"/>
      <c r="I1634" s="613"/>
      <c r="J1634" s="614"/>
      <c r="K1634" s="614"/>
      <c r="L1634" s="649"/>
      <c r="M1634" s="644"/>
      <c r="N1634" s="505" t="str">
        <f>二年级BMI</f>
        <v/>
      </c>
      <c r="O1634" s="499" t="str">
        <f>二年级BMI等级</f>
        <v/>
      </c>
      <c r="P1634" s="500" t="str">
        <f>二年级BMI得分</f>
        <v/>
      </c>
      <c r="Q1634" s="515" t="str">
        <f>二年级肺活量得分</f>
        <v/>
      </c>
      <c r="R1634" s="512" t="str">
        <f>二年级等级</f>
        <v/>
      </c>
      <c r="S1634" s="516" t="str">
        <f>二年级50米跑得分</f>
        <v/>
      </c>
      <c r="T1634" s="517" t="str">
        <f>二年级等级</f>
        <v/>
      </c>
      <c r="U1634" s="516" t="str">
        <f>二年级坐位体前屈得分</f>
        <v/>
      </c>
      <c r="V1634" s="517" t="str">
        <f>二年级等级</f>
        <v/>
      </c>
      <c r="W1634" s="516" t="str">
        <f>二年级一分钟跳绳得分</f>
        <v/>
      </c>
      <c r="X1634" s="517" t="str">
        <f>二年级等级</f>
        <v/>
      </c>
      <c r="Y1634" s="515"/>
      <c r="Z1634" s="518"/>
      <c r="AA1634" s="533"/>
      <c r="AB1634" s="515"/>
      <c r="AC1634" s="533" t="str">
        <f>二年级跳绳附加分</f>
        <v/>
      </c>
      <c r="AD1634" s="534" t="str">
        <f>二年级标准分</f>
        <v/>
      </c>
      <c r="AE1634" s="534" t="str">
        <f>二年级总分</f>
        <v/>
      </c>
      <c r="AF1634" s="517" t="str">
        <f>二年级等级</f>
        <v/>
      </c>
    </row>
    <row r="1635" spans="1:32">
      <c r="A1635" s="476">
        <v>224</v>
      </c>
      <c r="B1635" s="477">
        <v>23</v>
      </c>
      <c r="C1635" s="632"/>
      <c r="D1635" s="633"/>
      <c r="E1635" s="632"/>
      <c r="F1635" s="625"/>
      <c r="G1635" s="608"/>
      <c r="H1635" s="475"/>
      <c r="I1635" s="613"/>
      <c r="J1635" s="614"/>
      <c r="K1635" s="614"/>
      <c r="L1635" s="649"/>
      <c r="M1635" s="644"/>
      <c r="N1635" s="505" t="str">
        <f>二年级BMI</f>
        <v/>
      </c>
      <c r="O1635" s="499" t="str">
        <f>二年级BMI等级</f>
        <v/>
      </c>
      <c r="P1635" s="500" t="str">
        <f>二年级BMI得分</f>
        <v/>
      </c>
      <c r="Q1635" s="515" t="str">
        <f>二年级肺活量得分</f>
        <v/>
      </c>
      <c r="R1635" s="512" t="str">
        <f>二年级等级</f>
        <v/>
      </c>
      <c r="S1635" s="516" t="str">
        <f>二年级50米跑得分</f>
        <v/>
      </c>
      <c r="T1635" s="517" t="str">
        <f>二年级等级</f>
        <v/>
      </c>
      <c r="U1635" s="516" t="str">
        <f>二年级坐位体前屈得分</f>
        <v/>
      </c>
      <c r="V1635" s="517" t="str">
        <f>二年级等级</f>
        <v/>
      </c>
      <c r="W1635" s="516" t="str">
        <f>二年级一分钟跳绳得分</f>
        <v/>
      </c>
      <c r="X1635" s="517" t="str">
        <f>二年级等级</f>
        <v/>
      </c>
      <c r="Y1635" s="515"/>
      <c r="Z1635" s="518"/>
      <c r="AA1635" s="533"/>
      <c r="AB1635" s="515"/>
      <c r="AC1635" s="533" t="str">
        <f>二年级跳绳附加分</f>
        <v/>
      </c>
      <c r="AD1635" s="534" t="str">
        <f>二年级标准分</f>
        <v/>
      </c>
      <c r="AE1635" s="534" t="str">
        <f>二年级总分</f>
        <v/>
      </c>
      <c r="AF1635" s="517" t="str">
        <f>二年级等级</f>
        <v/>
      </c>
    </row>
    <row r="1636" spans="1:32">
      <c r="A1636" s="476">
        <v>224</v>
      </c>
      <c r="B1636" s="477">
        <v>24</v>
      </c>
      <c r="C1636" s="632"/>
      <c r="D1636" s="633"/>
      <c r="E1636" s="632"/>
      <c r="F1636" s="625"/>
      <c r="G1636" s="608"/>
      <c r="H1636" s="475"/>
      <c r="I1636" s="613"/>
      <c r="J1636" s="614"/>
      <c r="K1636" s="614"/>
      <c r="L1636" s="649"/>
      <c r="M1636" s="644"/>
      <c r="N1636" s="505" t="str">
        <f>二年级BMI</f>
        <v/>
      </c>
      <c r="O1636" s="499" t="str">
        <f>二年级BMI等级</f>
        <v/>
      </c>
      <c r="P1636" s="500" t="str">
        <f>二年级BMI得分</f>
        <v/>
      </c>
      <c r="Q1636" s="515" t="str">
        <f>二年级肺活量得分</f>
        <v/>
      </c>
      <c r="R1636" s="512" t="str">
        <f>二年级等级</f>
        <v/>
      </c>
      <c r="S1636" s="516" t="str">
        <f>二年级50米跑得分</f>
        <v/>
      </c>
      <c r="T1636" s="517" t="str">
        <f>二年级等级</f>
        <v/>
      </c>
      <c r="U1636" s="516" t="str">
        <f>二年级坐位体前屈得分</f>
        <v/>
      </c>
      <c r="V1636" s="517" t="str">
        <f>二年级等级</f>
        <v/>
      </c>
      <c r="W1636" s="516" t="str">
        <f>二年级一分钟跳绳得分</f>
        <v/>
      </c>
      <c r="X1636" s="517" t="str">
        <f>二年级等级</f>
        <v/>
      </c>
      <c r="Y1636" s="515"/>
      <c r="Z1636" s="518"/>
      <c r="AA1636" s="533"/>
      <c r="AB1636" s="515"/>
      <c r="AC1636" s="533" t="str">
        <f>二年级跳绳附加分</f>
        <v/>
      </c>
      <c r="AD1636" s="534" t="str">
        <f>二年级标准分</f>
        <v/>
      </c>
      <c r="AE1636" s="534" t="str">
        <f>二年级总分</f>
        <v/>
      </c>
      <c r="AF1636" s="517" t="str">
        <f>二年级等级</f>
        <v/>
      </c>
    </row>
    <row r="1637" spans="1:32">
      <c r="A1637" s="476">
        <v>224</v>
      </c>
      <c r="B1637" s="477">
        <v>25</v>
      </c>
      <c r="C1637" s="632"/>
      <c r="D1637" s="633"/>
      <c r="E1637" s="632"/>
      <c r="F1637" s="625"/>
      <c r="G1637" s="608"/>
      <c r="H1637" s="475"/>
      <c r="I1637" s="613"/>
      <c r="J1637" s="614"/>
      <c r="K1637" s="614"/>
      <c r="L1637" s="649"/>
      <c r="M1637" s="644"/>
      <c r="N1637" s="505" t="str">
        <f>二年级BMI</f>
        <v/>
      </c>
      <c r="O1637" s="499" t="str">
        <f>二年级BMI等级</f>
        <v/>
      </c>
      <c r="P1637" s="500" t="str">
        <f>二年级BMI得分</f>
        <v/>
      </c>
      <c r="Q1637" s="515" t="str">
        <f>二年级肺活量得分</f>
        <v/>
      </c>
      <c r="R1637" s="512" t="str">
        <f>二年级等级</f>
        <v/>
      </c>
      <c r="S1637" s="516" t="str">
        <f>二年级50米跑得分</f>
        <v/>
      </c>
      <c r="T1637" s="517" t="str">
        <f>二年级等级</f>
        <v/>
      </c>
      <c r="U1637" s="516" t="str">
        <f>二年级坐位体前屈得分</f>
        <v/>
      </c>
      <c r="V1637" s="517" t="str">
        <f>二年级等级</f>
        <v/>
      </c>
      <c r="W1637" s="516" t="str">
        <f>二年级一分钟跳绳得分</f>
        <v/>
      </c>
      <c r="X1637" s="517" t="str">
        <f>二年级等级</f>
        <v/>
      </c>
      <c r="Y1637" s="515"/>
      <c r="Z1637" s="518"/>
      <c r="AA1637" s="533"/>
      <c r="AB1637" s="515"/>
      <c r="AC1637" s="533" t="str">
        <f>二年级跳绳附加分</f>
        <v/>
      </c>
      <c r="AD1637" s="534" t="str">
        <f>二年级标准分</f>
        <v/>
      </c>
      <c r="AE1637" s="534" t="str">
        <f>二年级总分</f>
        <v/>
      </c>
      <c r="AF1637" s="517" t="str">
        <f>二年级等级</f>
        <v/>
      </c>
    </row>
    <row r="1638" spans="1:32">
      <c r="A1638" s="476">
        <v>224</v>
      </c>
      <c r="B1638" s="477">
        <v>26</v>
      </c>
      <c r="C1638" s="632"/>
      <c r="D1638" s="633"/>
      <c r="E1638" s="632"/>
      <c r="F1638" s="625"/>
      <c r="G1638" s="608"/>
      <c r="H1638" s="475"/>
      <c r="I1638" s="613"/>
      <c r="J1638" s="614"/>
      <c r="K1638" s="614"/>
      <c r="L1638" s="649"/>
      <c r="M1638" s="644"/>
      <c r="N1638" s="505" t="str">
        <f>二年级BMI</f>
        <v/>
      </c>
      <c r="O1638" s="499" t="str">
        <f>二年级BMI等级</f>
        <v/>
      </c>
      <c r="P1638" s="500" t="str">
        <f>二年级BMI得分</f>
        <v/>
      </c>
      <c r="Q1638" s="515" t="str">
        <f>二年级肺活量得分</f>
        <v/>
      </c>
      <c r="R1638" s="512" t="str">
        <f>二年级等级</f>
        <v/>
      </c>
      <c r="S1638" s="516" t="str">
        <f>二年级50米跑得分</f>
        <v/>
      </c>
      <c r="T1638" s="517" t="str">
        <f>二年级等级</f>
        <v/>
      </c>
      <c r="U1638" s="516" t="str">
        <f>二年级坐位体前屈得分</f>
        <v/>
      </c>
      <c r="V1638" s="517" t="str">
        <f>二年级等级</f>
        <v/>
      </c>
      <c r="W1638" s="516" t="str">
        <f>二年级一分钟跳绳得分</f>
        <v/>
      </c>
      <c r="X1638" s="517" t="str">
        <f>二年级等级</f>
        <v/>
      </c>
      <c r="Y1638" s="515"/>
      <c r="Z1638" s="518"/>
      <c r="AA1638" s="533"/>
      <c r="AB1638" s="515"/>
      <c r="AC1638" s="533" t="str">
        <f>二年级跳绳附加分</f>
        <v/>
      </c>
      <c r="AD1638" s="534" t="str">
        <f>二年级标准分</f>
        <v/>
      </c>
      <c r="AE1638" s="534" t="str">
        <f>二年级总分</f>
        <v/>
      </c>
      <c r="AF1638" s="517" t="str">
        <f>二年级等级</f>
        <v/>
      </c>
    </row>
    <row r="1639" spans="1:32">
      <c r="A1639" s="476">
        <v>224</v>
      </c>
      <c r="B1639" s="477">
        <v>27</v>
      </c>
      <c r="C1639" s="632"/>
      <c r="D1639" s="633"/>
      <c r="E1639" s="632"/>
      <c r="F1639" s="625"/>
      <c r="G1639" s="608"/>
      <c r="H1639" s="475"/>
      <c r="I1639" s="613"/>
      <c r="J1639" s="614"/>
      <c r="K1639" s="614"/>
      <c r="L1639" s="649"/>
      <c r="M1639" s="644"/>
      <c r="N1639" s="505" t="str">
        <f>二年级BMI</f>
        <v/>
      </c>
      <c r="O1639" s="499" t="str">
        <f>二年级BMI等级</f>
        <v/>
      </c>
      <c r="P1639" s="500" t="str">
        <f>二年级BMI得分</f>
        <v/>
      </c>
      <c r="Q1639" s="515" t="str">
        <f>二年级肺活量得分</f>
        <v/>
      </c>
      <c r="R1639" s="512" t="str">
        <f>二年级等级</f>
        <v/>
      </c>
      <c r="S1639" s="516" t="str">
        <f>二年级50米跑得分</f>
        <v/>
      </c>
      <c r="T1639" s="517" t="str">
        <f>二年级等级</f>
        <v/>
      </c>
      <c r="U1639" s="516" t="str">
        <f>二年级坐位体前屈得分</f>
        <v/>
      </c>
      <c r="V1639" s="517" t="str">
        <f>二年级等级</f>
        <v/>
      </c>
      <c r="W1639" s="516" t="str">
        <f>二年级一分钟跳绳得分</f>
        <v/>
      </c>
      <c r="X1639" s="517" t="str">
        <f>二年级等级</f>
        <v/>
      </c>
      <c r="Y1639" s="515"/>
      <c r="Z1639" s="518"/>
      <c r="AA1639" s="533"/>
      <c r="AB1639" s="515"/>
      <c r="AC1639" s="533" t="str">
        <f>二年级跳绳附加分</f>
        <v/>
      </c>
      <c r="AD1639" s="534" t="str">
        <f>二年级标准分</f>
        <v/>
      </c>
      <c r="AE1639" s="534" t="str">
        <f>二年级总分</f>
        <v/>
      </c>
      <c r="AF1639" s="517" t="str">
        <f>二年级等级</f>
        <v/>
      </c>
    </row>
    <row r="1640" spans="1:32">
      <c r="A1640" s="476">
        <v>224</v>
      </c>
      <c r="B1640" s="477">
        <v>28</v>
      </c>
      <c r="C1640" s="632"/>
      <c r="D1640" s="633"/>
      <c r="E1640" s="632"/>
      <c r="F1640" s="625"/>
      <c r="G1640" s="608"/>
      <c r="H1640" s="475"/>
      <c r="I1640" s="613"/>
      <c r="J1640" s="614"/>
      <c r="K1640" s="614"/>
      <c r="L1640" s="649"/>
      <c r="M1640" s="644"/>
      <c r="N1640" s="505" t="str">
        <f>二年级BMI</f>
        <v/>
      </c>
      <c r="O1640" s="499" t="str">
        <f>二年级BMI等级</f>
        <v/>
      </c>
      <c r="P1640" s="500" t="str">
        <f>二年级BMI得分</f>
        <v/>
      </c>
      <c r="Q1640" s="515" t="str">
        <f>二年级肺活量得分</f>
        <v/>
      </c>
      <c r="R1640" s="512" t="str">
        <f>二年级等级</f>
        <v/>
      </c>
      <c r="S1640" s="516" t="str">
        <f>二年级50米跑得分</f>
        <v/>
      </c>
      <c r="T1640" s="517" t="str">
        <f>二年级等级</f>
        <v/>
      </c>
      <c r="U1640" s="516" t="str">
        <f>二年级坐位体前屈得分</f>
        <v/>
      </c>
      <c r="V1640" s="517" t="str">
        <f>二年级等级</f>
        <v/>
      </c>
      <c r="W1640" s="516" t="str">
        <f>二年级一分钟跳绳得分</f>
        <v/>
      </c>
      <c r="X1640" s="517" t="str">
        <f>二年级等级</f>
        <v/>
      </c>
      <c r="Y1640" s="515"/>
      <c r="Z1640" s="518"/>
      <c r="AA1640" s="533"/>
      <c r="AB1640" s="515"/>
      <c r="AC1640" s="533" t="str">
        <f>二年级跳绳附加分</f>
        <v/>
      </c>
      <c r="AD1640" s="534" t="str">
        <f>二年级标准分</f>
        <v/>
      </c>
      <c r="AE1640" s="534" t="str">
        <f>二年级总分</f>
        <v/>
      </c>
      <c r="AF1640" s="517" t="str">
        <f>二年级等级</f>
        <v/>
      </c>
    </row>
    <row r="1641" spans="1:32">
      <c r="A1641" s="476">
        <v>224</v>
      </c>
      <c r="B1641" s="477">
        <v>29</v>
      </c>
      <c r="C1641" s="632"/>
      <c r="D1641" s="633"/>
      <c r="E1641" s="632"/>
      <c r="F1641" s="625"/>
      <c r="G1641" s="608"/>
      <c r="H1641" s="475"/>
      <c r="I1641" s="613"/>
      <c r="J1641" s="614"/>
      <c r="K1641" s="614"/>
      <c r="L1641" s="649"/>
      <c r="M1641" s="644"/>
      <c r="N1641" s="505" t="str">
        <f>二年级BMI</f>
        <v/>
      </c>
      <c r="O1641" s="499" t="str">
        <f>二年级BMI等级</f>
        <v/>
      </c>
      <c r="P1641" s="500" t="str">
        <f>二年级BMI得分</f>
        <v/>
      </c>
      <c r="Q1641" s="515" t="str">
        <f>二年级肺活量得分</f>
        <v/>
      </c>
      <c r="R1641" s="512" t="str">
        <f>二年级等级</f>
        <v/>
      </c>
      <c r="S1641" s="516" t="str">
        <f>二年级50米跑得分</f>
        <v/>
      </c>
      <c r="T1641" s="517" t="str">
        <f>二年级等级</f>
        <v/>
      </c>
      <c r="U1641" s="516" t="str">
        <f>二年级坐位体前屈得分</f>
        <v/>
      </c>
      <c r="V1641" s="517" t="str">
        <f>二年级等级</f>
        <v/>
      </c>
      <c r="W1641" s="516" t="str">
        <f>二年级一分钟跳绳得分</f>
        <v/>
      </c>
      <c r="X1641" s="517" t="str">
        <f>二年级等级</f>
        <v/>
      </c>
      <c r="Y1641" s="515"/>
      <c r="Z1641" s="518"/>
      <c r="AA1641" s="533"/>
      <c r="AB1641" s="515"/>
      <c r="AC1641" s="533" t="str">
        <f>二年级跳绳附加分</f>
        <v/>
      </c>
      <c r="AD1641" s="534" t="str">
        <f>二年级标准分</f>
        <v/>
      </c>
      <c r="AE1641" s="534" t="str">
        <f>二年级总分</f>
        <v/>
      </c>
      <c r="AF1641" s="517" t="str">
        <f>二年级等级</f>
        <v/>
      </c>
    </row>
    <row r="1642" spans="1:32">
      <c r="A1642" s="476">
        <v>224</v>
      </c>
      <c r="B1642" s="477">
        <v>30</v>
      </c>
      <c r="C1642" s="632"/>
      <c r="D1642" s="633"/>
      <c r="E1642" s="632"/>
      <c r="F1642" s="625"/>
      <c r="G1642" s="608"/>
      <c r="H1642" s="475"/>
      <c r="I1642" s="613"/>
      <c r="J1642" s="614"/>
      <c r="K1642" s="614"/>
      <c r="L1642" s="649"/>
      <c r="M1642" s="644"/>
      <c r="N1642" s="505" t="str">
        <f>二年级BMI</f>
        <v/>
      </c>
      <c r="O1642" s="499" t="str">
        <f>二年级BMI等级</f>
        <v/>
      </c>
      <c r="P1642" s="500" t="str">
        <f>二年级BMI得分</f>
        <v/>
      </c>
      <c r="Q1642" s="515" t="str">
        <f>二年级肺活量得分</f>
        <v/>
      </c>
      <c r="R1642" s="512" t="str">
        <f>二年级等级</f>
        <v/>
      </c>
      <c r="S1642" s="516" t="str">
        <f>二年级50米跑得分</f>
        <v/>
      </c>
      <c r="T1642" s="517" t="str">
        <f>二年级等级</f>
        <v/>
      </c>
      <c r="U1642" s="516" t="str">
        <f>二年级坐位体前屈得分</f>
        <v/>
      </c>
      <c r="V1642" s="517" t="str">
        <f>二年级等级</f>
        <v/>
      </c>
      <c r="W1642" s="516" t="str">
        <f>二年级一分钟跳绳得分</f>
        <v/>
      </c>
      <c r="X1642" s="517" t="str">
        <f>二年级等级</f>
        <v/>
      </c>
      <c r="Y1642" s="515"/>
      <c r="Z1642" s="518"/>
      <c r="AA1642" s="533"/>
      <c r="AB1642" s="515"/>
      <c r="AC1642" s="533" t="str">
        <f>二年级跳绳附加分</f>
        <v/>
      </c>
      <c r="AD1642" s="534" t="str">
        <f>二年级标准分</f>
        <v/>
      </c>
      <c r="AE1642" s="534" t="str">
        <f>二年级总分</f>
        <v/>
      </c>
      <c r="AF1642" s="517" t="str">
        <f>二年级等级</f>
        <v/>
      </c>
    </row>
    <row r="1643" spans="1:32">
      <c r="A1643" s="476">
        <v>224</v>
      </c>
      <c r="B1643" s="477">
        <v>31</v>
      </c>
      <c r="C1643" s="632"/>
      <c r="D1643" s="633"/>
      <c r="E1643" s="632"/>
      <c r="F1643" s="625"/>
      <c r="G1643" s="608"/>
      <c r="H1643" s="475"/>
      <c r="I1643" s="613"/>
      <c r="J1643" s="614"/>
      <c r="K1643" s="614"/>
      <c r="L1643" s="649"/>
      <c r="M1643" s="644"/>
      <c r="N1643" s="505" t="str">
        <f>二年级BMI</f>
        <v/>
      </c>
      <c r="O1643" s="499" t="str">
        <f>二年级BMI等级</f>
        <v/>
      </c>
      <c r="P1643" s="500" t="str">
        <f>二年级BMI得分</f>
        <v/>
      </c>
      <c r="Q1643" s="515" t="str">
        <f>二年级肺活量得分</f>
        <v/>
      </c>
      <c r="R1643" s="512" t="str">
        <f>二年级等级</f>
        <v/>
      </c>
      <c r="S1643" s="516" t="str">
        <f>二年级50米跑得分</f>
        <v/>
      </c>
      <c r="T1643" s="517" t="str">
        <f>二年级等级</f>
        <v/>
      </c>
      <c r="U1643" s="516" t="str">
        <f>二年级坐位体前屈得分</f>
        <v/>
      </c>
      <c r="V1643" s="517" t="str">
        <f>二年级等级</f>
        <v/>
      </c>
      <c r="W1643" s="516" t="str">
        <f>二年级一分钟跳绳得分</f>
        <v/>
      </c>
      <c r="X1643" s="517" t="str">
        <f>二年级等级</f>
        <v/>
      </c>
      <c r="Y1643" s="515"/>
      <c r="Z1643" s="518"/>
      <c r="AA1643" s="533"/>
      <c r="AB1643" s="515"/>
      <c r="AC1643" s="533" t="str">
        <f>二年级跳绳附加分</f>
        <v/>
      </c>
      <c r="AD1643" s="534" t="str">
        <f>二年级标准分</f>
        <v/>
      </c>
      <c r="AE1643" s="534" t="str">
        <f>二年级总分</f>
        <v/>
      </c>
      <c r="AF1643" s="517" t="str">
        <f>二年级等级</f>
        <v/>
      </c>
    </row>
    <row r="1644" spans="1:32">
      <c r="A1644" s="476">
        <v>224</v>
      </c>
      <c r="B1644" s="477">
        <v>32</v>
      </c>
      <c r="C1644" s="632"/>
      <c r="D1644" s="633"/>
      <c r="E1644" s="632"/>
      <c r="F1644" s="625"/>
      <c r="G1644" s="608"/>
      <c r="H1644" s="475"/>
      <c r="I1644" s="613"/>
      <c r="J1644" s="614"/>
      <c r="K1644" s="614"/>
      <c r="L1644" s="649"/>
      <c r="M1644" s="644"/>
      <c r="N1644" s="505" t="str">
        <f>二年级BMI</f>
        <v/>
      </c>
      <c r="O1644" s="499" t="str">
        <f>二年级BMI等级</f>
        <v/>
      </c>
      <c r="P1644" s="500" t="str">
        <f>二年级BMI得分</f>
        <v/>
      </c>
      <c r="Q1644" s="515" t="str">
        <f>二年级肺活量得分</f>
        <v/>
      </c>
      <c r="R1644" s="512" t="str">
        <f>二年级等级</f>
        <v/>
      </c>
      <c r="S1644" s="516" t="str">
        <f>二年级50米跑得分</f>
        <v/>
      </c>
      <c r="T1644" s="517" t="str">
        <f>二年级等级</f>
        <v/>
      </c>
      <c r="U1644" s="516" t="str">
        <f>二年级坐位体前屈得分</f>
        <v/>
      </c>
      <c r="V1644" s="517" t="str">
        <f>二年级等级</f>
        <v/>
      </c>
      <c r="W1644" s="516" t="str">
        <f>二年级一分钟跳绳得分</f>
        <v/>
      </c>
      <c r="X1644" s="517" t="str">
        <f>二年级等级</f>
        <v/>
      </c>
      <c r="Y1644" s="515"/>
      <c r="Z1644" s="518"/>
      <c r="AA1644" s="533"/>
      <c r="AB1644" s="515"/>
      <c r="AC1644" s="533" t="str">
        <f>二年级跳绳附加分</f>
        <v/>
      </c>
      <c r="AD1644" s="534" t="str">
        <f>二年级标准分</f>
        <v/>
      </c>
      <c r="AE1644" s="534" t="str">
        <f>二年级总分</f>
        <v/>
      </c>
      <c r="AF1644" s="517" t="str">
        <f>二年级等级</f>
        <v/>
      </c>
    </row>
    <row r="1645" spans="1:32">
      <c r="A1645" s="476">
        <v>224</v>
      </c>
      <c r="B1645" s="477">
        <v>33</v>
      </c>
      <c r="C1645" s="632"/>
      <c r="D1645" s="633"/>
      <c r="E1645" s="632"/>
      <c r="F1645" s="625"/>
      <c r="G1645" s="608"/>
      <c r="H1645" s="475"/>
      <c r="I1645" s="613"/>
      <c r="J1645" s="614"/>
      <c r="K1645" s="614"/>
      <c r="L1645" s="649"/>
      <c r="M1645" s="644"/>
      <c r="N1645" s="505" t="str">
        <f>二年级BMI</f>
        <v/>
      </c>
      <c r="O1645" s="499" t="str">
        <f>二年级BMI等级</f>
        <v/>
      </c>
      <c r="P1645" s="500" t="str">
        <f>二年级BMI得分</f>
        <v/>
      </c>
      <c r="Q1645" s="515" t="str">
        <f>二年级肺活量得分</f>
        <v/>
      </c>
      <c r="R1645" s="512" t="str">
        <f>二年级等级</f>
        <v/>
      </c>
      <c r="S1645" s="516" t="str">
        <f>二年级50米跑得分</f>
        <v/>
      </c>
      <c r="T1645" s="517" t="str">
        <f>二年级等级</f>
        <v/>
      </c>
      <c r="U1645" s="516" t="str">
        <f>二年级坐位体前屈得分</f>
        <v/>
      </c>
      <c r="V1645" s="517" t="str">
        <f>二年级等级</f>
        <v/>
      </c>
      <c r="W1645" s="516" t="str">
        <f>二年级一分钟跳绳得分</f>
        <v/>
      </c>
      <c r="X1645" s="517" t="str">
        <f>二年级等级</f>
        <v/>
      </c>
      <c r="Y1645" s="515"/>
      <c r="Z1645" s="518"/>
      <c r="AA1645" s="533"/>
      <c r="AB1645" s="515"/>
      <c r="AC1645" s="533" t="str">
        <f>二年级跳绳附加分</f>
        <v/>
      </c>
      <c r="AD1645" s="534" t="str">
        <f>二年级标准分</f>
        <v/>
      </c>
      <c r="AE1645" s="534" t="str">
        <f>二年级总分</f>
        <v/>
      </c>
      <c r="AF1645" s="517" t="str">
        <f>二年级等级</f>
        <v/>
      </c>
    </row>
    <row r="1646" spans="1:32">
      <c r="A1646" s="476">
        <v>224</v>
      </c>
      <c r="B1646" s="477">
        <v>34</v>
      </c>
      <c r="C1646" s="632"/>
      <c r="D1646" s="633"/>
      <c r="E1646" s="632"/>
      <c r="F1646" s="625"/>
      <c r="G1646" s="608"/>
      <c r="H1646" s="475"/>
      <c r="I1646" s="613"/>
      <c r="J1646" s="614"/>
      <c r="K1646" s="614"/>
      <c r="L1646" s="649"/>
      <c r="M1646" s="644"/>
      <c r="N1646" s="505" t="str">
        <f>二年级BMI</f>
        <v/>
      </c>
      <c r="O1646" s="499" t="str">
        <f>二年级BMI等级</f>
        <v/>
      </c>
      <c r="P1646" s="500" t="str">
        <f>二年级BMI得分</f>
        <v/>
      </c>
      <c r="Q1646" s="515" t="str">
        <f>二年级肺活量得分</f>
        <v/>
      </c>
      <c r="R1646" s="512" t="str">
        <f>二年级等级</f>
        <v/>
      </c>
      <c r="S1646" s="516" t="str">
        <f>二年级50米跑得分</f>
        <v/>
      </c>
      <c r="T1646" s="517" t="str">
        <f>二年级等级</f>
        <v/>
      </c>
      <c r="U1646" s="516" t="str">
        <f>二年级坐位体前屈得分</f>
        <v/>
      </c>
      <c r="V1646" s="517" t="str">
        <f>二年级等级</f>
        <v/>
      </c>
      <c r="W1646" s="516" t="str">
        <f>二年级一分钟跳绳得分</f>
        <v/>
      </c>
      <c r="X1646" s="517" t="str">
        <f>二年级等级</f>
        <v/>
      </c>
      <c r="Y1646" s="515"/>
      <c r="Z1646" s="518"/>
      <c r="AA1646" s="533"/>
      <c r="AB1646" s="515"/>
      <c r="AC1646" s="533" t="str">
        <f>二年级跳绳附加分</f>
        <v/>
      </c>
      <c r="AD1646" s="534" t="str">
        <f>二年级标准分</f>
        <v/>
      </c>
      <c r="AE1646" s="534" t="str">
        <f>二年级总分</f>
        <v/>
      </c>
      <c r="AF1646" s="517" t="str">
        <f>二年级等级</f>
        <v/>
      </c>
    </row>
    <row r="1647" spans="1:32">
      <c r="A1647" s="476">
        <v>224</v>
      </c>
      <c r="B1647" s="477">
        <v>35</v>
      </c>
      <c r="C1647" s="632"/>
      <c r="D1647" s="633"/>
      <c r="E1647" s="632"/>
      <c r="F1647" s="625"/>
      <c r="G1647" s="608"/>
      <c r="H1647" s="475"/>
      <c r="I1647" s="613"/>
      <c r="J1647" s="614"/>
      <c r="K1647" s="614"/>
      <c r="L1647" s="649"/>
      <c r="M1647" s="644"/>
      <c r="N1647" s="505" t="str">
        <f>二年级BMI</f>
        <v/>
      </c>
      <c r="O1647" s="499" t="str">
        <f>二年级BMI等级</f>
        <v/>
      </c>
      <c r="P1647" s="500" t="str">
        <f>二年级BMI得分</f>
        <v/>
      </c>
      <c r="Q1647" s="515" t="str">
        <f>二年级肺活量得分</f>
        <v/>
      </c>
      <c r="R1647" s="512" t="str">
        <f>二年级等级</f>
        <v/>
      </c>
      <c r="S1647" s="516" t="str">
        <f>二年级50米跑得分</f>
        <v/>
      </c>
      <c r="T1647" s="517" t="str">
        <f>二年级等级</f>
        <v/>
      </c>
      <c r="U1647" s="516" t="str">
        <f>二年级坐位体前屈得分</f>
        <v/>
      </c>
      <c r="V1647" s="517" t="str">
        <f>二年级等级</f>
        <v/>
      </c>
      <c r="W1647" s="516" t="str">
        <f>二年级一分钟跳绳得分</f>
        <v/>
      </c>
      <c r="X1647" s="517" t="str">
        <f>二年级等级</f>
        <v/>
      </c>
      <c r="Y1647" s="515"/>
      <c r="Z1647" s="518"/>
      <c r="AA1647" s="533"/>
      <c r="AB1647" s="515"/>
      <c r="AC1647" s="533" t="str">
        <f>二年级跳绳附加分</f>
        <v/>
      </c>
      <c r="AD1647" s="534" t="str">
        <f>二年级标准分</f>
        <v/>
      </c>
      <c r="AE1647" s="534" t="str">
        <f>二年级总分</f>
        <v/>
      </c>
      <c r="AF1647" s="517" t="str">
        <f>二年级等级</f>
        <v/>
      </c>
    </row>
    <row r="1648" spans="1:32">
      <c r="A1648" s="476">
        <v>224</v>
      </c>
      <c r="B1648" s="477">
        <v>36</v>
      </c>
      <c r="C1648" s="632"/>
      <c r="D1648" s="633"/>
      <c r="E1648" s="632"/>
      <c r="F1648" s="625"/>
      <c r="G1648" s="608"/>
      <c r="H1648" s="475"/>
      <c r="I1648" s="613"/>
      <c r="J1648" s="614"/>
      <c r="K1648" s="614"/>
      <c r="L1648" s="649"/>
      <c r="M1648" s="644"/>
      <c r="N1648" s="505" t="str">
        <f>二年级BMI</f>
        <v/>
      </c>
      <c r="O1648" s="499" t="str">
        <f>二年级BMI等级</f>
        <v/>
      </c>
      <c r="P1648" s="500" t="str">
        <f>二年级BMI得分</f>
        <v/>
      </c>
      <c r="Q1648" s="515" t="str">
        <f>二年级肺活量得分</f>
        <v/>
      </c>
      <c r="R1648" s="512" t="str">
        <f>二年级等级</f>
        <v/>
      </c>
      <c r="S1648" s="516" t="str">
        <f>二年级50米跑得分</f>
        <v/>
      </c>
      <c r="T1648" s="517" t="str">
        <f>二年级等级</f>
        <v/>
      </c>
      <c r="U1648" s="516" t="str">
        <f>二年级坐位体前屈得分</f>
        <v/>
      </c>
      <c r="V1648" s="517" t="str">
        <f>二年级等级</f>
        <v/>
      </c>
      <c r="W1648" s="516" t="str">
        <f>二年级一分钟跳绳得分</f>
        <v/>
      </c>
      <c r="X1648" s="517" t="str">
        <f>二年级等级</f>
        <v/>
      </c>
      <c r="Y1648" s="515"/>
      <c r="Z1648" s="518"/>
      <c r="AA1648" s="533"/>
      <c r="AB1648" s="515"/>
      <c r="AC1648" s="533" t="str">
        <f>二年级跳绳附加分</f>
        <v/>
      </c>
      <c r="AD1648" s="534" t="str">
        <f>二年级标准分</f>
        <v/>
      </c>
      <c r="AE1648" s="534" t="str">
        <f>二年级总分</f>
        <v/>
      </c>
      <c r="AF1648" s="517" t="str">
        <f>二年级等级</f>
        <v/>
      </c>
    </row>
    <row r="1649" spans="1:32">
      <c r="A1649" s="476">
        <v>224</v>
      </c>
      <c r="B1649" s="477">
        <v>37</v>
      </c>
      <c r="C1649" s="632"/>
      <c r="D1649" s="633"/>
      <c r="E1649" s="632"/>
      <c r="F1649" s="625"/>
      <c r="G1649" s="608"/>
      <c r="H1649" s="475"/>
      <c r="I1649" s="613"/>
      <c r="J1649" s="614"/>
      <c r="K1649" s="614"/>
      <c r="L1649" s="649"/>
      <c r="M1649" s="644"/>
      <c r="N1649" s="505" t="str">
        <f>二年级BMI</f>
        <v/>
      </c>
      <c r="O1649" s="499" t="str">
        <f>二年级BMI等级</f>
        <v/>
      </c>
      <c r="P1649" s="500" t="str">
        <f>二年级BMI得分</f>
        <v/>
      </c>
      <c r="Q1649" s="515" t="str">
        <f>二年级肺活量得分</f>
        <v/>
      </c>
      <c r="R1649" s="512" t="str">
        <f>二年级等级</f>
        <v/>
      </c>
      <c r="S1649" s="516" t="str">
        <f>二年级50米跑得分</f>
        <v/>
      </c>
      <c r="T1649" s="517" t="str">
        <f>二年级等级</f>
        <v/>
      </c>
      <c r="U1649" s="516" t="str">
        <f>二年级坐位体前屈得分</f>
        <v/>
      </c>
      <c r="V1649" s="517" t="str">
        <f>二年级等级</f>
        <v/>
      </c>
      <c r="W1649" s="516" t="str">
        <f>二年级一分钟跳绳得分</f>
        <v/>
      </c>
      <c r="X1649" s="517" t="str">
        <f>二年级等级</f>
        <v/>
      </c>
      <c r="Y1649" s="515"/>
      <c r="Z1649" s="518"/>
      <c r="AA1649" s="533"/>
      <c r="AB1649" s="515"/>
      <c r="AC1649" s="533" t="str">
        <f>二年级跳绳附加分</f>
        <v/>
      </c>
      <c r="AD1649" s="534" t="str">
        <f>二年级标准分</f>
        <v/>
      </c>
      <c r="AE1649" s="534" t="str">
        <f>二年级总分</f>
        <v/>
      </c>
      <c r="AF1649" s="517" t="str">
        <f>二年级等级</f>
        <v/>
      </c>
    </row>
    <row r="1650" spans="1:32">
      <c r="A1650" s="476">
        <v>224</v>
      </c>
      <c r="B1650" s="477">
        <v>38</v>
      </c>
      <c r="C1650" s="632"/>
      <c r="D1650" s="633"/>
      <c r="E1650" s="632"/>
      <c r="F1650" s="625"/>
      <c r="G1650" s="608"/>
      <c r="H1650" s="475"/>
      <c r="I1650" s="613"/>
      <c r="J1650" s="614"/>
      <c r="K1650" s="614"/>
      <c r="L1650" s="649"/>
      <c r="M1650" s="644"/>
      <c r="N1650" s="505" t="str">
        <f>二年级BMI</f>
        <v/>
      </c>
      <c r="O1650" s="499" t="str">
        <f>二年级BMI等级</f>
        <v/>
      </c>
      <c r="P1650" s="500" t="str">
        <f>二年级BMI得分</f>
        <v/>
      </c>
      <c r="Q1650" s="515" t="str">
        <f>二年级肺活量得分</f>
        <v/>
      </c>
      <c r="R1650" s="512" t="str">
        <f>二年级等级</f>
        <v/>
      </c>
      <c r="S1650" s="516" t="str">
        <f>二年级50米跑得分</f>
        <v/>
      </c>
      <c r="T1650" s="517" t="str">
        <f>二年级等级</f>
        <v/>
      </c>
      <c r="U1650" s="516" t="str">
        <f>二年级坐位体前屈得分</f>
        <v/>
      </c>
      <c r="V1650" s="517" t="str">
        <f>二年级等级</f>
        <v/>
      </c>
      <c r="W1650" s="516" t="str">
        <f>二年级一分钟跳绳得分</f>
        <v/>
      </c>
      <c r="X1650" s="517" t="str">
        <f>二年级等级</f>
        <v/>
      </c>
      <c r="Y1650" s="515"/>
      <c r="Z1650" s="518"/>
      <c r="AA1650" s="533"/>
      <c r="AB1650" s="515"/>
      <c r="AC1650" s="533" t="str">
        <f>二年级跳绳附加分</f>
        <v/>
      </c>
      <c r="AD1650" s="534" t="str">
        <f>二年级标准分</f>
        <v/>
      </c>
      <c r="AE1650" s="534" t="str">
        <f>二年级总分</f>
        <v/>
      </c>
      <c r="AF1650" s="517" t="str">
        <f>二年级等级</f>
        <v/>
      </c>
    </row>
    <row r="1651" spans="1:32">
      <c r="A1651" s="476">
        <v>224</v>
      </c>
      <c r="B1651" s="477">
        <v>39</v>
      </c>
      <c r="C1651" s="632"/>
      <c r="D1651" s="633"/>
      <c r="E1651" s="632"/>
      <c r="F1651" s="625"/>
      <c r="G1651" s="608"/>
      <c r="H1651" s="475"/>
      <c r="I1651" s="613"/>
      <c r="J1651" s="614"/>
      <c r="K1651" s="614"/>
      <c r="L1651" s="649"/>
      <c r="M1651" s="644"/>
      <c r="N1651" s="505" t="str">
        <f>二年级BMI</f>
        <v/>
      </c>
      <c r="O1651" s="499" t="str">
        <f>二年级BMI等级</f>
        <v/>
      </c>
      <c r="P1651" s="500" t="str">
        <f>二年级BMI得分</f>
        <v/>
      </c>
      <c r="Q1651" s="515" t="str">
        <f>二年级肺活量得分</f>
        <v/>
      </c>
      <c r="R1651" s="512" t="str">
        <f>二年级等级</f>
        <v/>
      </c>
      <c r="S1651" s="516" t="str">
        <f>二年级50米跑得分</f>
        <v/>
      </c>
      <c r="T1651" s="517" t="str">
        <f>二年级等级</f>
        <v/>
      </c>
      <c r="U1651" s="516" t="str">
        <f>二年级坐位体前屈得分</f>
        <v/>
      </c>
      <c r="V1651" s="517" t="str">
        <f>二年级等级</f>
        <v/>
      </c>
      <c r="W1651" s="516" t="str">
        <f>二年级一分钟跳绳得分</f>
        <v/>
      </c>
      <c r="X1651" s="517" t="str">
        <f>二年级等级</f>
        <v/>
      </c>
      <c r="Y1651" s="515"/>
      <c r="Z1651" s="518"/>
      <c r="AA1651" s="533"/>
      <c r="AB1651" s="515"/>
      <c r="AC1651" s="533" t="str">
        <f>二年级跳绳附加分</f>
        <v/>
      </c>
      <c r="AD1651" s="534" t="str">
        <f>二年级标准分</f>
        <v/>
      </c>
      <c r="AE1651" s="534" t="str">
        <f>二年级总分</f>
        <v/>
      </c>
      <c r="AF1651" s="517" t="str">
        <f>二年级等级</f>
        <v/>
      </c>
    </row>
    <row r="1652" spans="1:32">
      <c r="A1652" s="476">
        <v>224</v>
      </c>
      <c r="B1652" s="477">
        <v>40</v>
      </c>
      <c r="C1652" s="632"/>
      <c r="D1652" s="633"/>
      <c r="E1652" s="632"/>
      <c r="F1652" s="625"/>
      <c r="G1652" s="608"/>
      <c r="H1652" s="475"/>
      <c r="I1652" s="613"/>
      <c r="J1652" s="614"/>
      <c r="K1652" s="614"/>
      <c r="L1652" s="649"/>
      <c r="M1652" s="644"/>
      <c r="N1652" s="505" t="str">
        <f>二年级BMI</f>
        <v/>
      </c>
      <c r="O1652" s="499" t="str">
        <f>二年级BMI等级</f>
        <v/>
      </c>
      <c r="P1652" s="500" t="str">
        <f>二年级BMI得分</f>
        <v/>
      </c>
      <c r="Q1652" s="515" t="str">
        <f>二年级肺活量得分</f>
        <v/>
      </c>
      <c r="R1652" s="512" t="str">
        <f>二年级等级</f>
        <v/>
      </c>
      <c r="S1652" s="516" t="str">
        <f>二年级50米跑得分</f>
        <v/>
      </c>
      <c r="T1652" s="517" t="str">
        <f>二年级等级</f>
        <v/>
      </c>
      <c r="U1652" s="516" t="str">
        <f>二年级坐位体前屈得分</f>
        <v/>
      </c>
      <c r="V1652" s="517" t="str">
        <f>二年级等级</f>
        <v/>
      </c>
      <c r="W1652" s="516" t="str">
        <f>二年级一分钟跳绳得分</f>
        <v/>
      </c>
      <c r="X1652" s="517" t="str">
        <f>二年级等级</f>
        <v/>
      </c>
      <c r="Y1652" s="515"/>
      <c r="Z1652" s="518"/>
      <c r="AA1652" s="533"/>
      <c r="AB1652" s="515"/>
      <c r="AC1652" s="533" t="str">
        <f>二年级跳绳附加分</f>
        <v/>
      </c>
      <c r="AD1652" s="534" t="str">
        <f>二年级标准分</f>
        <v/>
      </c>
      <c r="AE1652" s="534" t="str">
        <f>二年级总分</f>
        <v/>
      </c>
      <c r="AF1652" s="517" t="str">
        <f>二年级等级</f>
        <v/>
      </c>
    </row>
    <row r="1653" spans="1:32">
      <c r="A1653" s="476">
        <v>224</v>
      </c>
      <c r="B1653" s="477">
        <v>41</v>
      </c>
      <c r="C1653" s="632"/>
      <c r="D1653" s="633"/>
      <c r="E1653" s="632"/>
      <c r="F1653" s="625"/>
      <c r="G1653" s="608"/>
      <c r="H1653" s="475"/>
      <c r="I1653" s="613"/>
      <c r="J1653" s="614"/>
      <c r="K1653" s="614"/>
      <c r="L1653" s="649"/>
      <c r="M1653" s="644"/>
      <c r="N1653" s="505" t="str">
        <f>二年级BMI</f>
        <v/>
      </c>
      <c r="O1653" s="499" t="str">
        <f>二年级BMI等级</f>
        <v/>
      </c>
      <c r="P1653" s="500" t="str">
        <f>二年级BMI得分</f>
        <v/>
      </c>
      <c r="Q1653" s="515" t="str">
        <f>二年级肺活量得分</f>
        <v/>
      </c>
      <c r="R1653" s="512" t="str">
        <f>二年级等级</f>
        <v/>
      </c>
      <c r="S1653" s="516" t="str">
        <f>二年级50米跑得分</f>
        <v/>
      </c>
      <c r="T1653" s="517" t="str">
        <f>二年级等级</f>
        <v/>
      </c>
      <c r="U1653" s="516" t="str">
        <f>二年级坐位体前屈得分</f>
        <v/>
      </c>
      <c r="V1653" s="517" t="str">
        <f>二年级等级</f>
        <v/>
      </c>
      <c r="W1653" s="516" t="str">
        <f>二年级一分钟跳绳得分</f>
        <v/>
      </c>
      <c r="X1653" s="517" t="str">
        <f>二年级等级</f>
        <v/>
      </c>
      <c r="Y1653" s="515"/>
      <c r="Z1653" s="518"/>
      <c r="AA1653" s="533"/>
      <c r="AB1653" s="515"/>
      <c r="AC1653" s="533" t="str">
        <f>二年级跳绳附加分</f>
        <v/>
      </c>
      <c r="AD1653" s="534" t="str">
        <f>二年级标准分</f>
        <v/>
      </c>
      <c r="AE1653" s="534" t="str">
        <f>二年级总分</f>
        <v/>
      </c>
      <c r="AF1653" s="517" t="str">
        <f>二年级等级</f>
        <v/>
      </c>
    </row>
    <row r="1654" spans="1:32">
      <c r="A1654" s="476">
        <v>224</v>
      </c>
      <c r="B1654" s="477">
        <v>42</v>
      </c>
      <c r="C1654" s="632"/>
      <c r="D1654" s="633"/>
      <c r="E1654" s="632"/>
      <c r="F1654" s="625"/>
      <c r="G1654" s="608"/>
      <c r="H1654" s="475"/>
      <c r="I1654" s="613"/>
      <c r="J1654" s="614"/>
      <c r="K1654" s="614"/>
      <c r="L1654" s="649"/>
      <c r="M1654" s="644"/>
      <c r="N1654" s="505" t="str">
        <f>二年级BMI</f>
        <v/>
      </c>
      <c r="O1654" s="499" t="str">
        <f>二年级BMI等级</f>
        <v/>
      </c>
      <c r="P1654" s="500" t="str">
        <f>二年级BMI得分</f>
        <v/>
      </c>
      <c r="Q1654" s="515" t="str">
        <f>二年级肺活量得分</f>
        <v/>
      </c>
      <c r="R1654" s="512" t="str">
        <f>二年级等级</f>
        <v/>
      </c>
      <c r="S1654" s="516" t="str">
        <f>二年级50米跑得分</f>
        <v/>
      </c>
      <c r="T1654" s="517" t="str">
        <f>二年级等级</f>
        <v/>
      </c>
      <c r="U1654" s="516" t="str">
        <f>二年级坐位体前屈得分</f>
        <v/>
      </c>
      <c r="V1654" s="517" t="str">
        <f>二年级等级</f>
        <v/>
      </c>
      <c r="W1654" s="516" t="str">
        <f>二年级一分钟跳绳得分</f>
        <v/>
      </c>
      <c r="X1654" s="517" t="str">
        <f>二年级等级</f>
        <v/>
      </c>
      <c r="Y1654" s="515"/>
      <c r="Z1654" s="518"/>
      <c r="AA1654" s="533"/>
      <c r="AB1654" s="515"/>
      <c r="AC1654" s="533" t="str">
        <f>二年级跳绳附加分</f>
        <v/>
      </c>
      <c r="AD1654" s="534" t="str">
        <f>二年级标准分</f>
        <v/>
      </c>
      <c r="AE1654" s="534" t="str">
        <f>二年级总分</f>
        <v/>
      </c>
      <c r="AF1654" s="517" t="str">
        <f>二年级等级</f>
        <v/>
      </c>
    </row>
    <row r="1655" spans="1:32">
      <c r="A1655" s="476">
        <v>224</v>
      </c>
      <c r="B1655" s="477">
        <v>43</v>
      </c>
      <c r="C1655" s="632"/>
      <c r="D1655" s="633"/>
      <c r="E1655" s="632"/>
      <c r="F1655" s="625"/>
      <c r="G1655" s="608"/>
      <c r="H1655" s="475"/>
      <c r="I1655" s="613"/>
      <c r="J1655" s="614"/>
      <c r="K1655" s="614"/>
      <c r="L1655" s="649"/>
      <c r="M1655" s="644"/>
      <c r="N1655" s="505" t="str">
        <f>二年级BMI</f>
        <v/>
      </c>
      <c r="O1655" s="499" t="str">
        <f>二年级BMI等级</f>
        <v/>
      </c>
      <c r="P1655" s="500" t="str">
        <f>二年级BMI得分</f>
        <v/>
      </c>
      <c r="Q1655" s="515" t="str">
        <f>二年级肺活量得分</f>
        <v/>
      </c>
      <c r="R1655" s="512" t="str">
        <f>二年级等级</f>
        <v/>
      </c>
      <c r="S1655" s="516" t="str">
        <f>二年级50米跑得分</f>
        <v/>
      </c>
      <c r="T1655" s="517" t="str">
        <f>二年级等级</f>
        <v/>
      </c>
      <c r="U1655" s="516" t="str">
        <f>二年级坐位体前屈得分</f>
        <v/>
      </c>
      <c r="V1655" s="517" t="str">
        <f>二年级等级</f>
        <v/>
      </c>
      <c r="W1655" s="516" t="str">
        <f>二年级一分钟跳绳得分</f>
        <v/>
      </c>
      <c r="X1655" s="517" t="str">
        <f>二年级等级</f>
        <v/>
      </c>
      <c r="Y1655" s="515"/>
      <c r="Z1655" s="518"/>
      <c r="AA1655" s="533"/>
      <c r="AB1655" s="515"/>
      <c r="AC1655" s="533" t="str">
        <f>二年级跳绳附加分</f>
        <v/>
      </c>
      <c r="AD1655" s="534" t="str">
        <f>二年级标准分</f>
        <v/>
      </c>
      <c r="AE1655" s="534" t="str">
        <f>二年级总分</f>
        <v/>
      </c>
      <c r="AF1655" s="517" t="str">
        <f>二年级等级</f>
        <v/>
      </c>
    </row>
    <row r="1656" spans="1:32">
      <c r="A1656" s="476">
        <v>224</v>
      </c>
      <c r="B1656" s="477">
        <v>44</v>
      </c>
      <c r="C1656" s="632"/>
      <c r="D1656" s="633"/>
      <c r="E1656" s="632"/>
      <c r="F1656" s="625"/>
      <c r="G1656" s="608"/>
      <c r="H1656" s="475"/>
      <c r="I1656" s="613"/>
      <c r="J1656" s="614"/>
      <c r="K1656" s="614"/>
      <c r="L1656" s="649"/>
      <c r="M1656" s="644"/>
      <c r="N1656" s="505" t="str">
        <f>二年级BMI</f>
        <v/>
      </c>
      <c r="O1656" s="499" t="str">
        <f>二年级BMI等级</f>
        <v/>
      </c>
      <c r="P1656" s="500" t="str">
        <f>二年级BMI得分</f>
        <v/>
      </c>
      <c r="Q1656" s="515" t="str">
        <f>二年级肺活量得分</f>
        <v/>
      </c>
      <c r="R1656" s="512" t="str">
        <f>二年级等级</f>
        <v/>
      </c>
      <c r="S1656" s="516" t="str">
        <f>二年级50米跑得分</f>
        <v/>
      </c>
      <c r="T1656" s="517" t="str">
        <f>二年级等级</f>
        <v/>
      </c>
      <c r="U1656" s="516" t="str">
        <f>二年级坐位体前屈得分</f>
        <v/>
      </c>
      <c r="V1656" s="517" t="str">
        <f>二年级等级</f>
        <v/>
      </c>
      <c r="W1656" s="516" t="str">
        <f>二年级一分钟跳绳得分</f>
        <v/>
      </c>
      <c r="X1656" s="517" t="str">
        <f>二年级等级</f>
        <v/>
      </c>
      <c r="Y1656" s="515"/>
      <c r="Z1656" s="518"/>
      <c r="AA1656" s="533"/>
      <c r="AB1656" s="515"/>
      <c r="AC1656" s="533" t="str">
        <f>二年级跳绳附加分</f>
        <v/>
      </c>
      <c r="AD1656" s="534" t="str">
        <f>二年级标准分</f>
        <v/>
      </c>
      <c r="AE1656" s="534" t="str">
        <f>二年级总分</f>
        <v/>
      </c>
      <c r="AF1656" s="517" t="str">
        <f>二年级等级</f>
        <v/>
      </c>
    </row>
    <row r="1657" spans="1:32">
      <c r="A1657" s="476">
        <v>224</v>
      </c>
      <c r="B1657" s="477">
        <v>45</v>
      </c>
      <c r="C1657" s="632"/>
      <c r="D1657" s="633"/>
      <c r="E1657" s="632"/>
      <c r="F1657" s="625"/>
      <c r="G1657" s="608"/>
      <c r="H1657" s="475"/>
      <c r="I1657" s="613"/>
      <c r="J1657" s="614"/>
      <c r="K1657" s="614"/>
      <c r="L1657" s="649"/>
      <c r="M1657" s="644"/>
      <c r="N1657" s="505" t="str">
        <f>二年级BMI</f>
        <v/>
      </c>
      <c r="O1657" s="499" t="str">
        <f>二年级BMI等级</f>
        <v/>
      </c>
      <c r="P1657" s="500" t="str">
        <f>二年级BMI得分</f>
        <v/>
      </c>
      <c r="Q1657" s="515" t="str">
        <f>二年级肺活量得分</f>
        <v/>
      </c>
      <c r="R1657" s="512" t="str">
        <f>二年级等级</f>
        <v/>
      </c>
      <c r="S1657" s="516" t="str">
        <f>二年级50米跑得分</f>
        <v/>
      </c>
      <c r="T1657" s="517" t="str">
        <f>二年级等级</f>
        <v/>
      </c>
      <c r="U1657" s="516" t="str">
        <f>二年级坐位体前屈得分</f>
        <v/>
      </c>
      <c r="V1657" s="517" t="str">
        <f>二年级等级</f>
        <v/>
      </c>
      <c r="W1657" s="516" t="str">
        <f>二年级一分钟跳绳得分</f>
        <v/>
      </c>
      <c r="X1657" s="517" t="str">
        <f>二年级等级</f>
        <v/>
      </c>
      <c r="Y1657" s="515"/>
      <c r="Z1657" s="518"/>
      <c r="AA1657" s="533"/>
      <c r="AB1657" s="515"/>
      <c r="AC1657" s="533" t="str">
        <f>二年级跳绳附加分</f>
        <v/>
      </c>
      <c r="AD1657" s="534" t="str">
        <f>二年级标准分</f>
        <v/>
      </c>
      <c r="AE1657" s="534" t="str">
        <f>二年级总分</f>
        <v/>
      </c>
      <c r="AF1657" s="517" t="str">
        <f>二年级等级</f>
        <v/>
      </c>
    </row>
    <row r="1658" spans="1:32">
      <c r="A1658" s="476">
        <v>224</v>
      </c>
      <c r="B1658" s="477">
        <v>46</v>
      </c>
      <c r="C1658" s="632"/>
      <c r="D1658" s="633"/>
      <c r="E1658" s="632"/>
      <c r="F1658" s="625"/>
      <c r="G1658" s="608"/>
      <c r="H1658" s="475"/>
      <c r="I1658" s="613"/>
      <c r="J1658" s="614"/>
      <c r="K1658" s="614"/>
      <c r="L1658" s="649"/>
      <c r="M1658" s="644"/>
      <c r="N1658" s="505" t="str">
        <f>二年级BMI</f>
        <v/>
      </c>
      <c r="O1658" s="499" t="str">
        <f>二年级BMI等级</f>
        <v/>
      </c>
      <c r="P1658" s="500" t="str">
        <f>二年级BMI得分</f>
        <v/>
      </c>
      <c r="Q1658" s="515" t="str">
        <f>二年级肺活量得分</f>
        <v/>
      </c>
      <c r="R1658" s="512" t="str">
        <f>二年级等级</f>
        <v/>
      </c>
      <c r="S1658" s="516" t="str">
        <f>二年级50米跑得分</f>
        <v/>
      </c>
      <c r="T1658" s="517" t="str">
        <f>二年级等级</f>
        <v/>
      </c>
      <c r="U1658" s="516" t="str">
        <f>二年级坐位体前屈得分</f>
        <v/>
      </c>
      <c r="V1658" s="517" t="str">
        <f>二年级等级</f>
        <v/>
      </c>
      <c r="W1658" s="516" t="str">
        <f>二年级一分钟跳绳得分</f>
        <v/>
      </c>
      <c r="X1658" s="517" t="str">
        <f>二年级等级</f>
        <v/>
      </c>
      <c r="Y1658" s="515"/>
      <c r="Z1658" s="518"/>
      <c r="AA1658" s="533"/>
      <c r="AB1658" s="515"/>
      <c r="AC1658" s="533" t="str">
        <f>二年级跳绳附加分</f>
        <v/>
      </c>
      <c r="AD1658" s="534" t="str">
        <f>二年级标准分</f>
        <v/>
      </c>
      <c r="AE1658" s="534" t="str">
        <f>二年级总分</f>
        <v/>
      </c>
      <c r="AF1658" s="517" t="str">
        <f>二年级等级</f>
        <v/>
      </c>
    </row>
    <row r="1659" spans="1:32">
      <c r="A1659" s="476">
        <v>224</v>
      </c>
      <c r="B1659" s="477">
        <v>47</v>
      </c>
      <c r="C1659" s="632"/>
      <c r="D1659" s="633"/>
      <c r="E1659" s="632"/>
      <c r="F1659" s="625"/>
      <c r="G1659" s="608"/>
      <c r="H1659" s="475"/>
      <c r="I1659" s="613"/>
      <c r="J1659" s="614"/>
      <c r="K1659" s="614"/>
      <c r="L1659" s="649"/>
      <c r="M1659" s="644"/>
      <c r="N1659" s="505" t="str">
        <f>二年级BMI</f>
        <v/>
      </c>
      <c r="O1659" s="499" t="str">
        <f>二年级BMI等级</f>
        <v/>
      </c>
      <c r="P1659" s="500" t="str">
        <f>二年级BMI得分</f>
        <v/>
      </c>
      <c r="Q1659" s="515" t="str">
        <f>二年级肺活量得分</f>
        <v/>
      </c>
      <c r="R1659" s="512" t="str">
        <f>二年级等级</f>
        <v/>
      </c>
      <c r="S1659" s="516" t="str">
        <f>二年级50米跑得分</f>
        <v/>
      </c>
      <c r="T1659" s="517" t="str">
        <f>二年级等级</f>
        <v/>
      </c>
      <c r="U1659" s="516" t="str">
        <f>二年级坐位体前屈得分</f>
        <v/>
      </c>
      <c r="V1659" s="517" t="str">
        <f>二年级等级</f>
        <v/>
      </c>
      <c r="W1659" s="516" t="str">
        <f>二年级一分钟跳绳得分</f>
        <v/>
      </c>
      <c r="X1659" s="517" t="str">
        <f>二年级等级</f>
        <v/>
      </c>
      <c r="Y1659" s="515"/>
      <c r="Z1659" s="518"/>
      <c r="AA1659" s="533"/>
      <c r="AB1659" s="515"/>
      <c r="AC1659" s="533" t="str">
        <f>二年级跳绳附加分</f>
        <v/>
      </c>
      <c r="AD1659" s="534" t="str">
        <f>二年级标准分</f>
        <v/>
      </c>
      <c r="AE1659" s="534" t="str">
        <f>二年级总分</f>
        <v/>
      </c>
      <c r="AF1659" s="517" t="str">
        <f>二年级等级</f>
        <v/>
      </c>
    </row>
    <row r="1660" spans="1:32">
      <c r="A1660" s="476">
        <v>224</v>
      </c>
      <c r="B1660" s="477">
        <v>48</v>
      </c>
      <c r="C1660" s="632"/>
      <c r="D1660" s="633"/>
      <c r="E1660" s="632"/>
      <c r="F1660" s="625"/>
      <c r="G1660" s="608"/>
      <c r="H1660" s="475"/>
      <c r="I1660" s="613"/>
      <c r="J1660" s="614"/>
      <c r="K1660" s="614"/>
      <c r="L1660" s="649"/>
      <c r="M1660" s="644"/>
      <c r="N1660" s="505" t="str">
        <f>二年级BMI</f>
        <v/>
      </c>
      <c r="O1660" s="499" t="str">
        <f>二年级BMI等级</f>
        <v/>
      </c>
      <c r="P1660" s="500" t="str">
        <f>二年级BMI得分</f>
        <v/>
      </c>
      <c r="Q1660" s="515" t="str">
        <f>二年级肺活量得分</f>
        <v/>
      </c>
      <c r="R1660" s="512" t="str">
        <f>二年级等级</f>
        <v/>
      </c>
      <c r="S1660" s="516" t="str">
        <f>二年级50米跑得分</f>
        <v/>
      </c>
      <c r="T1660" s="517" t="str">
        <f>二年级等级</f>
        <v/>
      </c>
      <c r="U1660" s="516" t="str">
        <f>二年级坐位体前屈得分</f>
        <v/>
      </c>
      <c r="V1660" s="517" t="str">
        <f>二年级等级</f>
        <v/>
      </c>
      <c r="W1660" s="516" t="str">
        <f>二年级一分钟跳绳得分</f>
        <v/>
      </c>
      <c r="X1660" s="517" t="str">
        <f>二年级等级</f>
        <v/>
      </c>
      <c r="Y1660" s="515"/>
      <c r="Z1660" s="518"/>
      <c r="AA1660" s="533"/>
      <c r="AB1660" s="515"/>
      <c r="AC1660" s="533" t="str">
        <f>二年级跳绳附加分</f>
        <v/>
      </c>
      <c r="AD1660" s="534" t="str">
        <f>二年级标准分</f>
        <v/>
      </c>
      <c r="AE1660" s="534" t="str">
        <f>二年级总分</f>
        <v/>
      </c>
      <c r="AF1660" s="517" t="str">
        <f>二年级等级</f>
        <v/>
      </c>
    </row>
    <row r="1661" spans="1:32">
      <c r="A1661" s="476">
        <v>224</v>
      </c>
      <c r="B1661" s="477">
        <v>49</v>
      </c>
      <c r="C1661" s="632"/>
      <c r="D1661" s="633"/>
      <c r="E1661" s="632"/>
      <c r="F1661" s="625"/>
      <c r="G1661" s="608"/>
      <c r="H1661" s="475"/>
      <c r="I1661" s="613"/>
      <c r="J1661" s="614"/>
      <c r="K1661" s="614"/>
      <c r="L1661" s="649"/>
      <c r="M1661" s="644"/>
      <c r="N1661" s="505" t="str">
        <f>二年级BMI</f>
        <v/>
      </c>
      <c r="O1661" s="499" t="str">
        <f>二年级BMI等级</f>
        <v/>
      </c>
      <c r="P1661" s="500" t="str">
        <f>二年级BMI得分</f>
        <v/>
      </c>
      <c r="Q1661" s="515" t="str">
        <f>二年级肺活量得分</f>
        <v/>
      </c>
      <c r="R1661" s="512" t="str">
        <f>二年级等级</f>
        <v/>
      </c>
      <c r="S1661" s="516" t="str">
        <f>二年级50米跑得分</f>
        <v/>
      </c>
      <c r="T1661" s="517" t="str">
        <f>二年级等级</f>
        <v/>
      </c>
      <c r="U1661" s="516" t="str">
        <f>二年级坐位体前屈得分</f>
        <v/>
      </c>
      <c r="V1661" s="517" t="str">
        <f>二年级等级</f>
        <v/>
      </c>
      <c r="W1661" s="516" t="str">
        <f>二年级一分钟跳绳得分</f>
        <v/>
      </c>
      <c r="X1661" s="517" t="str">
        <f>二年级等级</f>
        <v/>
      </c>
      <c r="Y1661" s="515"/>
      <c r="Z1661" s="518"/>
      <c r="AA1661" s="533"/>
      <c r="AB1661" s="515"/>
      <c r="AC1661" s="533" t="str">
        <f>二年级跳绳附加分</f>
        <v/>
      </c>
      <c r="AD1661" s="534" t="str">
        <f>二年级标准分</f>
        <v/>
      </c>
      <c r="AE1661" s="534" t="str">
        <f>二年级总分</f>
        <v/>
      </c>
      <c r="AF1661" s="517" t="str">
        <f>二年级等级</f>
        <v/>
      </c>
    </row>
    <row r="1662" spans="1:32">
      <c r="A1662" s="476">
        <v>224</v>
      </c>
      <c r="B1662" s="477">
        <v>50</v>
      </c>
      <c r="C1662" s="632"/>
      <c r="D1662" s="633"/>
      <c r="E1662" s="632"/>
      <c r="F1662" s="625"/>
      <c r="G1662" s="608"/>
      <c r="H1662" s="475"/>
      <c r="I1662" s="613"/>
      <c r="J1662" s="614"/>
      <c r="K1662" s="614"/>
      <c r="L1662" s="649"/>
      <c r="M1662" s="644"/>
      <c r="N1662" s="505" t="str">
        <f>二年级BMI</f>
        <v/>
      </c>
      <c r="O1662" s="499" t="str">
        <f>二年级BMI等级</f>
        <v/>
      </c>
      <c r="P1662" s="500" t="str">
        <f>二年级BMI得分</f>
        <v/>
      </c>
      <c r="Q1662" s="515" t="str">
        <f>二年级肺活量得分</f>
        <v/>
      </c>
      <c r="R1662" s="512" t="str">
        <f>二年级等级</f>
        <v/>
      </c>
      <c r="S1662" s="516" t="str">
        <f>二年级50米跑得分</f>
        <v/>
      </c>
      <c r="T1662" s="517" t="str">
        <f>二年级等级</f>
        <v/>
      </c>
      <c r="U1662" s="516" t="str">
        <f>二年级坐位体前屈得分</f>
        <v/>
      </c>
      <c r="V1662" s="517" t="str">
        <f>二年级等级</f>
        <v/>
      </c>
      <c r="W1662" s="516" t="str">
        <f>二年级一分钟跳绳得分</f>
        <v/>
      </c>
      <c r="X1662" s="517" t="str">
        <f>二年级等级</f>
        <v/>
      </c>
      <c r="Y1662" s="515"/>
      <c r="Z1662" s="518"/>
      <c r="AA1662" s="533"/>
      <c r="AB1662" s="515"/>
      <c r="AC1662" s="533" t="str">
        <f>二年级跳绳附加分</f>
        <v/>
      </c>
      <c r="AD1662" s="534" t="str">
        <f>二年级标准分</f>
        <v/>
      </c>
      <c r="AE1662" s="534" t="str">
        <f>二年级总分</f>
        <v/>
      </c>
      <c r="AF1662" s="517" t="str">
        <f>二年级等级</f>
        <v/>
      </c>
    </row>
    <row r="1663" spans="1:32">
      <c r="A1663" s="476">
        <v>224</v>
      </c>
      <c r="B1663" s="477">
        <v>51</v>
      </c>
      <c r="C1663" s="632"/>
      <c r="D1663" s="633"/>
      <c r="E1663" s="632"/>
      <c r="F1663" s="625"/>
      <c r="G1663" s="608"/>
      <c r="H1663" s="475"/>
      <c r="I1663" s="613"/>
      <c r="J1663" s="614"/>
      <c r="K1663" s="614"/>
      <c r="L1663" s="649"/>
      <c r="M1663" s="644"/>
      <c r="N1663" s="505" t="str">
        <f>二年级BMI</f>
        <v/>
      </c>
      <c r="O1663" s="499" t="str">
        <f>二年级BMI等级</f>
        <v/>
      </c>
      <c r="P1663" s="500" t="str">
        <f>二年级BMI得分</f>
        <v/>
      </c>
      <c r="Q1663" s="515" t="str">
        <f>二年级肺活量得分</f>
        <v/>
      </c>
      <c r="R1663" s="512" t="str">
        <f>二年级等级</f>
        <v/>
      </c>
      <c r="S1663" s="516" t="str">
        <f>二年级50米跑得分</f>
        <v/>
      </c>
      <c r="T1663" s="517" t="str">
        <f>二年级等级</f>
        <v/>
      </c>
      <c r="U1663" s="516" t="str">
        <f>二年级坐位体前屈得分</f>
        <v/>
      </c>
      <c r="V1663" s="517" t="str">
        <f>二年级等级</f>
        <v/>
      </c>
      <c r="W1663" s="516" t="str">
        <f>二年级一分钟跳绳得分</f>
        <v/>
      </c>
      <c r="X1663" s="517" t="str">
        <f>二年级等级</f>
        <v/>
      </c>
      <c r="Y1663" s="515"/>
      <c r="Z1663" s="518"/>
      <c r="AA1663" s="533"/>
      <c r="AB1663" s="515"/>
      <c r="AC1663" s="533" t="str">
        <f>二年级跳绳附加分</f>
        <v/>
      </c>
      <c r="AD1663" s="534" t="str">
        <f>二年级标准分</f>
        <v/>
      </c>
      <c r="AE1663" s="534" t="str">
        <f>二年级总分</f>
        <v/>
      </c>
      <c r="AF1663" s="517" t="str">
        <f>二年级等级</f>
        <v/>
      </c>
    </row>
    <row r="1664" spans="1:32">
      <c r="A1664" s="476">
        <v>224</v>
      </c>
      <c r="B1664" s="477">
        <v>52</v>
      </c>
      <c r="C1664" s="632"/>
      <c r="D1664" s="633"/>
      <c r="E1664" s="632"/>
      <c r="F1664" s="625"/>
      <c r="G1664" s="608"/>
      <c r="H1664" s="475"/>
      <c r="I1664" s="613"/>
      <c r="J1664" s="614"/>
      <c r="K1664" s="614"/>
      <c r="L1664" s="649"/>
      <c r="M1664" s="644"/>
      <c r="N1664" s="505" t="str">
        <f>二年级BMI</f>
        <v/>
      </c>
      <c r="O1664" s="499" t="str">
        <f>二年级BMI等级</f>
        <v/>
      </c>
      <c r="P1664" s="500" t="str">
        <f>二年级BMI得分</f>
        <v/>
      </c>
      <c r="Q1664" s="515" t="str">
        <f>二年级肺活量得分</f>
        <v/>
      </c>
      <c r="R1664" s="512" t="str">
        <f>二年级等级</f>
        <v/>
      </c>
      <c r="S1664" s="516" t="str">
        <f>二年级50米跑得分</f>
        <v/>
      </c>
      <c r="T1664" s="517" t="str">
        <f>二年级等级</f>
        <v/>
      </c>
      <c r="U1664" s="516" t="str">
        <f>二年级坐位体前屈得分</f>
        <v/>
      </c>
      <c r="V1664" s="517" t="str">
        <f>二年级等级</f>
        <v/>
      </c>
      <c r="W1664" s="516" t="str">
        <f>二年级一分钟跳绳得分</f>
        <v/>
      </c>
      <c r="X1664" s="517" t="str">
        <f>二年级等级</f>
        <v/>
      </c>
      <c r="Y1664" s="515"/>
      <c r="Z1664" s="518"/>
      <c r="AA1664" s="533"/>
      <c r="AB1664" s="515"/>
      <c r="AC1664" s="533" t="str">
        <f>二年级跳绳附加分</f>
        <v/>
      </c>
      <c r="AD1664" s="534" t="str">
        <f>二年级标准分</f>
        <v/>
      </c>
      <c r="AE1664" s="534" t="str">
        <f>二年级总分</f>
        <v/>
      </c>
      <c r="AF1664" s="517" t="str">
        <f>二年级等级</f>
        <v/>
      </c>
    </row>
    <row r="1665" spans="1:32">
      <c r="A1665" s="476">
        <v>224</v>
      </c>
      <c r="B1665" s="477">
        <v>53</v>
      </c>
      <c r="C1665" s="632"/>
      <c r="D1665" s="633"/>
      <c r="E1665" s="632"/>
      <c r="F1665" s="625"/>
      <c r="G1665" s="608"/>
      <c r="H1665" s="475"/>
      <c r="I1665" s="613"/>
      <c r="J1665" s="614"/>
      <c r="K1665" s="614"/>
      <c r="L1665" s="649"/>
      <c r="M1665" s="644"/>
      <c r="N1665" s="505" t="str">
        <f>二年级BMI</f>
        <v/>
      </c>
      <c r="O1665" s="499" t="str">
        <f>二年级BMI等级</f>
        <v/>
      </c>
      <c r="P1665" s="500" t="str">
        <f>二年级BMI得分</f>
        <v/>
      </c>
      <c r="Q1665" s="515" t="str">
        <f>二年级肺活量得分</f>
        <v/>
      </c>
      <c r="R1665" s="512" t="str">
        <f>二年级等级</f>
        <v/>
      </c>
      <c r="S1665" s="516" t="str">
        <f>二年级50米跑得分</f>
        <v/>
      </c>
      <c r="T1665" s="517" t="str">
        <f>二年级等级</f>
        <v/>
      </c>
      <c r="U1665" s="516" t="str">
        <f>二年级坐位体前屈得分</f>
        <v/>
      </c>
      <c r="V1665" s="517" t="str">
        <f>二年级等级</f>
        <v/>
      </c>
      <c r="W1665" s="516" t="str">
        <f>二年级一分钟跳绳得分</f>
        <v/>
      </c>
      <c r="X1665" s="517" t="str">
        <f>二年级等级</f>
        <v/>
      </c>
      <c r="Y1665" s="515"/>
      <c r="Z1665" s="518"/>
      <c r="AA1665" s="533"/>
      <c r="AB1665" s="515"/>
      <c r="AC1665" s="533" t="str">
        <f>二年级跳绳附加分</f>
        <v/>
      </c>
      <c r="AD1665" s="534" t="str">
        <f>二年级标准分</f>
        <v/>
      </c>
      <c r="AE1665" s="534" t="str">
        <f>二年级总分</f>
        <v/>
      </c>
      <c r="AF1665" s="517" t="str">
        <f>二年级等级</f>
        <v/>
      </c>
    </row>
    <row r="1666" spans="1:32">
      <c r="A1666" s="476">
        <v>224</v>
      </c>
      <c r="B1666" s="477">
        <v>54</v>
      </c>
      <c r="C1666" s="632"/>
      <c r="D1666" s="633"/>
      <c r="E1666" s="632"/>
      <c r="F1666" s="625"/>
      <c r="G1666" s="608"/>
      <c r="H1666" s="475"/>
      <c r="I1666" s="613"/>
      <c r="J1666" s="614"/>
      <c r="K1666" s="614"/>
      <c r="L1666" s="649"/>
      <c r="M1666" s="644"/>
      <c r="N1666" s="505" t="str">
        <f>二年级BMI</f>
        <v/>
      </c>
      <c r="O1666" s="499" t="str">
        <f>二年级BMI等级</f>
        <v/>
      </c>
      <c r="P1666" s="500" t="str">
        <f>二年级BMI得分</f>
        <v/>
      </c>
      <c r="Q1666" s="515" t="str">
        <f>二年级肺活量得分</f>
        <v/>
      </c>
      <c r="R1666" s="512" t="str">
        <f>二年级等级</f>
        <v/>
      </c>
      <c r="S1666" s="516" t="str">
        <f>二年级50米跑得分</f>
        <v/>
      </c>
      <c r="T1666" s="517" t="str">
        <f>二年级等级</f>
        <v/>
      </c>
      <c r="U1666" s="516" t="str">
        <f>二年级坐位体前屈得分</f>
        <v/>
      </c>
      <c r="V1666" s="517" t="str">
        <f>二年级等级</f>
        <v/>
      </c>
      <c r="W1666" s="516" t="str">
        <f>二年级一分钟跳绳得分</f>
        <v/>
      </c>
      <c r="X1666" s="517" t="str">
        <f>二年级等级</f>
        <v/>
      </c>
      <c r="Y1666" s="515"/>
      <c r="Z1666" s="518"/>
      <c r="AA1666" s="533"/>
      <c r="AB1666" s="515"/>
      <c r="AC1666" s="533" t="str">
        <f>二年级跳绳附加分</f>
        <v/>
      </c>
      <c r="AD1666" s="534" t="str">
        <f>二年级标准分</f>
        <v/>
      </c>
      <c r="AE1666" s="534" t="str">
        <f>二年级总分</f>
        <v/>
      </c>
      <c r="AF1666" s="517" t="str">
        <f>二年级等级</f>
        <v/>
      </c>
    </row>
    <row r="1667" spans="1:32">
      <c r="A1667" s="476">
        <v>224</v>
      </c>
      <c r="B1667" s="477">
        <v>55</v>
      </c>
      <c r="C1667" s="632"/>
      <c r="D1667" s="633"/>
      <c r="E1667" s="632"/>
      <c r="F1667" s="625"/>
      <c r="G1667" s="608"/>
      <c r="H1667" s="475"/>
      <c r="I1667" s="613"/>
      <c r="J1667" s="614"/>
      <c r="K1667" s="614"/>
      <c r="L1667" s="649"/>
      <c r="M1667" s="644"/>
      <c r="N1667" s="505" t="str">
        <f>二年级BMI</f>
        <v/>
      </c>
      <c r="O1667" s="499" t="str">
        <f>二年级BMI等级</f>
        <v/>
      </c>
      <c r="P1667" s="500" t="str">
        <f>二年级BMI得分</f>
        <v/>
      </c>
      <c r="Q1667" s="515" t="str">
        <f>二年级肺活量得分</f>
        <v/>
      </c>
      <c r="R1667" s="512" t="str">
        <f>二年级等级</f>
        <v/>
      </c>
      <c r="S1667" s="516" t="str">
        <f>二年级50米跑得分</f>
        <v/>
      </c>
      <c r="T1667" s="517" t="str">
        <f>二年级等级</f>
        <v/>
      </c>
      <c r="U1667" s="516" t="str">
        <f>二年级坐位体前屈得分</f>
        <v/>
      </c>
      <c r="V1667" s="517" t="str">
        <f>二年级等级</f>
        <v/>
      </c>
      <c r="W1667" s="516" t="str">
        <f>二年级一分钟跳绳得分</f>
        <v/>
      </c>
      <c r="X1667" s="517" t="str">
        <f>二年级等级</f>
        <v/>
      </c>
      <c r="Y1667" s="515"/>
      <c r="Z1667" s="518"/>
      <c r="AA1667" s="533"/>
      <c r="AB1667" s="515"/>
      <c r="AC1667" s="533" t="str">
        <f>二年级跳绳附加分</f>
        <v/>
      </c>
      <c r="AD1667" s="534" t="str">
        <f>二年级标准分</f>
        <v/>
      </c>
      <c r="AE1667" s="534" t="str">
        <f>二年级总分</f>
        <v/>
      </c>
      <c r="AF1667" s="517" t="str">
        <f>二年级等级</f>
        <v/>
      </c>
    </row>
    <row r="1668" spans="1:32">
      <c r="A1668" s="476">
        <v>224</v>
      </c>
      <c r="B1668" s="477">
        <v>56</v>
      </c>
      <c r="C1668" s="632"/>
      <c r="D1668" s="633"/>
      <c r="E1668" s="632"/>
      <c r="F1668" s="625"/>
      <c r="G1668" s="608"/>
      <c r="H1668" s="475"/>
      <c r="I1668" s="613"/>
      <c r="J1668" s="614"/>
      <c r="K1668" s="614"/>
      <c r="L1668" s="649"/>
      <c r="M1668" s="644"/>
      <c r="N1668" s="505" t="str">
        <f>二年级BMI</f>
        <v/>
      </c>
      <c r="O1668" s="499" t="str">
        <f>二年级BMI等级</f>
        <v/>
      </c>
      <c r="P1668" s="500" t="str">
        <f>二年级BMI得分</f>
        <v/>
      </c>
      <c r="Q1668" s="515" t="str">
        <f>二年级肺活量得分</f>
        <v/>
      </c>
      <c r="R1668" s="512" t="str">
        <f>二年级等级</f>
        <v/>
      </c>
      <c r="S1668" s="516" t="str">
        <f>二年级50米跑得分</f>
        <v/>
      </c>
      <c r="T1668" s="517" t="str">
        <f>二年级等级</f>
        <v/>
      </c>
      <c r="U1668" s="516" t="str">
        <f>二年级坐位体前屈得分</f>
        <v/>
      </c>
      <c r="V1668" s="517" t="str">
        <f>二年级等级</f>
        <v/>
      </c>
      <c r="W1668" s="516" t="str">
        <f>二年级一分钟跳绳得分</f>
        <v/>
      </c>
      <c r="X1668" s="517" t="str">
        <f>二年级等级</f>
        <v/>
      </c>
      <c r="Y1668" s="515"/>
      <c r="Z1668" s="518"/>
      <c r="AA1668" s="533"/>
      <c r="AB1668" s="515"/>
      <c r="AC1668" s="533" t="str">
        <f>二年级跳绳附加分</f>
        <v/>
      </c>
      <c r="AD1668" s="534" t="str">
        <f>二年级标准分</f>
        <v/>
      </c>
      <c r="AE1668" s="534" t="str">
        <f>二年级总分</f>
        <v/>
      </c>
      <c r="AF1668" s="517" t="str">
        <f>二年级等级</f>
        <v/>
      </c>
    </row>
    <row r="1669" spans="1:32">
      <c r="A1669" s="476">
        <v>224</v>
      </c>
      <c r="B1669" s="477">
        <v>57</v>
      </c>
      <c r="C1669" s="632"/>
      <c r="D1669" s="633"/>
      <c r="E1669" s="632"/>
      <c r="F1669" s="625"/>
      <c r="G1669" s="608"/>
      <c r="H1669" s="475"/>
      <c r="I1669" s="613"/>
      <c r="J1669" s="614"/>
      <c r="K1669" s="614"/>
      <c r="L1669" s="649"/>
      <c r="M1669" s="644"/>
      <c r="N1669" s="505" t="str">
        <f>二年级BMI</f>
        <v/>
      </c>
      <c r="O1669" s="499" t="str">
        <f>二年级BMI等级</f>
        <v/>
      </c>
      <c r="P1669" s="500" t="str">
        <f>二年级BMI得分</f>
        <v/>
      </c>
      <c r="Q1669" s="515" t="str">
        <f>二年级肺活量得分</f>
        <v/>
      </c>
      <c r="R1669" s="512" t="str">
        <f>二年级等级</f>
        <v/>
      </c>
      <c r="S1669" s="516" t="str">
        <f>二年级50米跑得分</f>
        <v/>
      </c>
      <c r="T1669" s="517" t="str">
        <f>二年级等级</f>
        <v/>
      </c>
      <c r="U1669" s="516" t="str">
        <f>二年级坐位体前屈得分</f>
        <v/>
      </c>
      <c r="V1669" s="517" t="str">
        <f>二年级等级</f>
        <v/>
      </c>
      <c r="W1669" s="516" t="str">
        <f>二年级一分钟跳绳得分</f>
        <v/>
      </c>
      <c r="X1669" s="517" t="str">
        <f>二年级等级</f>
        <v/>
      </c>
      <c r="Y1669" s="515"/>
      <c r="Z1669" s="518"/>
      <c r="AA1669" s="533"/>
      <c r="AB1669" s="515"/>
      <c r="AC1669" s="533" t="str">
        <f>二年级跳绳附加分</f>
        <v/>
      </c>
      <c r="AD1669" s="534" t="str">
        <f>二年级标准分</f>
        <v/>
      </c>
      <c r="AE1669" s="534" t="str">
        <f>二年级总分</f>
        <v/>
      </c>
      <c r="AF1669" s="517" t="str">
        <f>二年级等级</f>
        <v/>
      </c>
    </row>
    <row r="1670" spans="1:32">
      <c r="A1670" s="476">
        <v>224</v>
      </c>
      <c r="B1670" s="477">
        <v>58</v>
      </c>
      <c r="C1670" s="632"/>
      <c r="D1670" s="633"/>
      <c r="E1670" s="632"/>
      <c r="F1670" s="625"/>
      <c r="G1670" s="608"/>
      <c r="H1670" s="475"/>
      <c r="I1670" s="613"/>
      <c r="J1670" s="614"/>
      <c r="K1670" s="614"/>
      <c r="L1670" s="649"/>
      <c r="M1670" s="644"/>
      <c r="N1670" s="505" t="str">
        <f>二年级BMI</f>
        <v/>
      </c>
      <c r="O1670" s="499" t="str">
        <f>二年级BMI等级</f>
        <v/>
      </c>
      <c r="P1670" s="500" t="str">
        <f>二年级BMI得分</f>
        <v/>
      </c>
      <c r="Q1670" s="515" t="str">
        <f>二年级肺活量得分</f>
        <v/>
      </c>
      <c r="R1670" s="512" t="str">
        <f>二年级等级</f>
        <v/>
      </c>
      <c r="S1670" s="516" t="str">
        <f>二年级50米跑得分</f>
        <v/>
      </c>
      <c r="T1670" s="517" t="str">
        <f>二年级等级</f>
        <v/>
      </c>
      <c r="U1670" s="516" t="str">
        <f>二年级坐位体前屈得分</f>
        <v/>
      </c>
      <c r="V1670" s="517" t="str">
        <f>二年级等级</f>
        <v/>
      </c>
      <c r="W1670" s="516" t="str">
        <f>二年级一分钟跳绳得分</f>
        <v/>
      </c>
      <c r="X1670" s="517" t="str">
        <f>二年级等级</f>
        <v/>
      </c>
      <c r="Y1670" s="515"/>
      <c r="Z1670" s="518"/>
      <c r="AA1670" s="533"/>
      <c r="AB1670" s="515"/>
      <c r="AC1670" s="533" t="str">
        <f>二年级跳绳附加分</f>
        <v/>
      </c>
      <c r="AD1670" s="534" t="str">
        <f>二年级标准分</f>
        <v/>
      </c>
      <c r="AE1670" s="534" t="str">
        <f>二年级总分</f>
        <v/>
      </c>
      <c r="AF1670" s="517" t="str">
        <f>二年级等级</f>
        <v/>
      </c>
    </row>
    <row r="1671" spans="1:32">
      <c r="A1671" s="476">
        <v>224</v>
      </c>
      <c r="B1671" s="477">
        <v>59</v>
      </c>
      <c r="C1671" s="632"/>
      <c r="D1671" s="633"/>
      <c r="E1671" s="632"/>
      <c r="F1671" s="625"/>
      <c r="G1671" s="608"/>
      <c r="H1671" s="475"/>
      <c r="I1671" s="613"/>
      <c r="J1671" s="614"/>
      <c r="K1671" s="614"/>
      <c r="L1671" s="649"/>
      <c r="M1671" s="644"/>
      <c r="N1671" s="505" t="str">
        <f>二年级BMI</f>
        <v/>
      </c>
      <c r="O1671" s="499" t="str">
        <f>二年级BMI等级</f>
        <v/>
      </c>
      <c r="P1671" s="500" t="str">
        <f>二年级BMI得分</f>
        <v/>
      </c>
      <c r="Q1671" s="515" t="str">
        <f>二年级肺活量得分</f>
        <v/>
      </c>
      <c r="R1671" s="512" t="str">
        <f>二年级等级</f>
        <v/>
      </c>
      <c r="S1671" s="516" t="str">
        <f>二年级50米跑得分</f>
        <v/>
      </c>
      <c r="T1671" s="517" t="str">
        <f>二年级等级</f>
        <v/>
      </c>
      <c r="U1671" s="516" t="str">
        <f>二年级坐位体前屈得分</f>
        <v/>
      </c>
      <c r="V1671" s="517" t="str">
        <f>二年级等级</f>
        <v/>
      </c>
      <c r="W1671" s="516" t="str">
        <f>二年级一分钟跳绳得分</f>
        <v/>
      </c>
      <c r="X1671" s="517" t="str">
        <f>二年级等级</f>
        <v/>
      </c>
      <c r="Y1671" s="515"/>
      <c r="Z1671" s="518"/>
      <c r="AA1671" s="533"/>
      <c r="AB1671" s="515"/>
      <c r="AC1671" s="533" t="str">
        <f>二年级跳绳附加分</f>
        <v/>
      </c>
      <c r="AD1671" s="534" t="str">
        <f>二年级标准分</f>
        <v/>
      </c>
      <c r="AE1671" s="534" t="str">
        <f>二年级总分</f>
        <v/>
      </c>
      <c r="AF1671" s="517" t="str">
        <f>二年级等级</f>
        <v/>
      </c>
    </row>
    <row r="1672" spans="1:32">
      <c r="A1672" s="476">
        <v>224</v>
      </c>
      <c r="B1672" s="477">
        <v>60</v>
      </c>
      <c r="C1672" s="632"/>
      <c r="D1672" s="633"/>
      <c r="E1672" s="632"/>
      <c r="F1672" s="625"/>
      <c r="G1672" s="608"/>
      <c r="H1672" s="475"/>
      <c r="I1672" s="613"/>
      <c r="J1672" s="614"/>
      <c r="K1672" s="614"/>
      <c r="L1672" s="649"/>
      <c r="M1672" s="644"/>
      <c r="N1672" s="505" t="str">
        <f>二年级BMI</f>
        <v/>
      </c>
      <c r="O1672" s="499" t="str">
        <f>二年级BMI等级</f>
        <v/>
      </c>
      <c r="P1672" s="500" t="str">
        <f>二年级BMI得分</f>
        <v/>
      </c>
      <c r="Q1672" s="515" t="str">
        <f>二年级肺活量得分</f>
        <v/>
      </c>
      <c r="R1672" s="512" t="str">
        <f>二年级等级</f>
        <v/>
      </c>
      <c r="S1672" s="516" t="str">
        <f>二年级50米跑得分</f>
        <v/>
      </c>
      <c r="T1672" s="517" t="str">
        <f>二年级等级</f>
        <v/>
      </c>
      <c r="U1672" s="516" t="str">
        <f>二年级坐位体前屈得分</f>
        <v/>
      </c>
      <c r="V1672" s="517" t="str">
        <f>二年级等级</f>
        <v/>
      </c>
      <c r="W1672" s="516" t="str">
        <f>二年级一分钟跳绳得分</f>
        <v/>
      </c>
      <c r="X1672" s="517" t="str">
        <f>二年级等级</f>
        <v/>
      </c>
      <c r="Y1672" s="515"/>
      <c r="Z1672" s="518"/>
      <c r="AA1672" s="533"/>
      <c r="AB1672" s="515"/>
      <c r="AC1672" s="533" t="str">
        <f>二年级跳绳附加分</f>
        <v/>
      </c>
      <c r="AD1672" s="534" t="str">
        <f>二年级标准分</f>
        <v/>
      </c>
      <c r="AE1672" s="534" t="str">
        <f>二年级总分</f>
        <v/>
      </c>
      <c r="AF1672" s="517" t="str">
        <f>二年级等级</f>
        <v/>
      </c>
    </row>
    <row r="1673" spans="1:32">
      <c r="A1673" s="476">
        <v>224</v>
      </c>
      <c r="B1673" s="477">
        <v>61</v>
      </c>
      <c r="C1673" s="632"/>
      <c r="D1673" s="633"/>
      <c r="E1673" s="632"/>
      <c r="F1673" s="625"/>
      <c r="G1673" s="608"/>
      <c r="H1673" s="475"/>
      <c r="I1673" s="613"/>
      <c r="J1673" s="614"/>
      <c r="K1673" s="614"/>
      <c r="L1673" s="649"/>
      <c r="M1673" s="644"/>
      <c r="N1673" s="505" t="str">
        <f>二年级BMI</f>
        <v/>
      </c>
      <c r="O1673" s="499" t="str">
        <f>二年级BMI等级</f>
        <v/>
      </c>
      <c r="P1673" s="500" t="str">
        <f>二年级BMI得分</f>
        <v/>
      </c>
      <c r="Q1673" s="515" t="str">
        <f>二年级肺活量得分</f>
        <v/>
      </c>
      <c r="R1673" s="512" t="str">
        <f>二年级等级</f>
        <v/>
      </c>
      <c r="S1673" s="516" t="str">
        <f>二年级50米跑得分</f>
        <v/>
      </c>
      <c r="T1673" s="517" t="str">
        <f>二年级等级</f>
        <v/>
      </c>
      <c r="U1673" s="516" t="str">
        <f>二年级坐位体前屈得分</f>
        <v/>
      </c>
      <c r="V1673" s="517" t="str">
        <f>二年级等级</f>
        <v/>
      </c>
      <c r="W1673" s="516" t="str">
        <f>二年级一分钟跳绳得分</f>
        <v/>
      </c>
      <c r="X1673" s="517" t="str">
        <f>二年级等级</f>
        <v/>
      </c>
      <c r="Y1673" s="515"/>
      <c r="Z1673" s="518"/>
      <c r="AA1673" s="533"/>
      <c r="AB1673" s="515"/>
      <c r="AC1673" s="533" t="str">
        <f>二年级跳绳附加分</f>
        <v/>
      </c>
      <c r="AD1673" s="534" t="str">
        <f>二年级标准分</f>
        <v/>
      </c>
      <c r="AE1673" s="534" t="str">
        <f>二年级总分</f>
        <v/>
      </c>
      <c r="AF1673" s="517" t="str">
        <f>二年级等级</f>
        <v/>
      </c>
    </row>
    <row r="1674" spans="1:32">
      <c r="A1674" s="476">
        <v>224</v>
      </c>
      <c r="B1674" s="477">
        <v>62</v>
      </c>
      <c r="C1674" s="632"/>
      <c r="D1674" s="633"/>
      <c r="E1674" s="632"/>
      <c r="F1674" s="625"/>
      <c r="G1674" s="608"/>
      <c r="H1674" s="475"/>
      <c r="I1674" s="613"/>
      <c r="J1674" s="614"/>
      <c r="K1674" s="614"/>
      <c r="L1674" s="649"/>
      <c r="M1674" s="644"/>
      <c r="N1674" s="505" t="str">
        <f>二年级BMI</f>
        <v/>
      </c>
      <c r="O1674" s="499" t="str">
        <f>二年级BMI等级</f>
        <v/>
      </c>
      <c r="P1674" s="500" t="str">
        <f>二年级BMI得分</f>
        <v/>
      </c>
      <c r="Q1674" s="515" t="str">
        <f>二年级肺活量得分</f>
        <v/>
      </c>
      <c r="R1674" s="512" t="str">
        <f>二年级等级</f>
        <v/>
      </c>
      <c r="S1674" s="516" t="str">
        <f>二年级50米跑得分</f>
        <v/>
      </c>
      <c r="T1674" s="517" t="str">
        <f>二年级等级</f>
        <v/>
      </c>
      <c r="U1674" s="516" t="str">
        <f>二年级坐位体前屈得分</f>
        <v/>
      </c>
      <c r="V1674" s="517" t="str">
        <f>二年级等级</f>
        <v/>
      </c>
      <c r="W1674" s="516" t="str">
        <f>二年级一分钟跳绳得分</f>
        <v/>
      </c>
      <c r="X1674" s="517" t="str">
        <f>二年级等级</f>
        <v/>
      </c>
      <c r="Y1674" s="515"/>
      <c r="Z1674" s="518"/>
      <c r="AA1674" s="533"/>
      <c r="AB1674" s="515"/>
      <c r="AC1674" s="533" t="str">
        <f>二年级跳绳附加分</f>
        <v/>
      </c>
      <c r="AD1674" s="534" t="str">
        <f>二年级标准分</f>
        <v/>
      </c>
      <c r="AE1674" s="534" t="str">
        <f>二年级总分</f>
        <v/>
      </c>
      <c r="AF1674" s="517" t="str">
        <f>二年级等级</f>
        <v/>
      </c>
    </row>
    <row r="1675" spans="1:32">
      <c r="A1675" s="476">
        <v>224</v>
      </c>
      <c r="B1675" s="477">
        <v>63</v>
      </c>
      <c r="C1675" s="632"/>
      <c r="D1675" s="633"/>
      <c r="E1675" s="632"/>
      <c r="F1675" s="625"/>
      <c r="G1675" s="608"/>
      <c r="H1675" s="475"/>
      <c r="I1675" s="613"/>
      <c r="J1675" s="614"/>
      <c r="K1675" s="614"/>
      <c r="L1675" s="649"/>
      <c r="M1675" s="644"/>
      <c r="N1675" s="505" t="str">
        <f>二年级BMI</f>
        <v/>
      </c>
      <c r="O1675" s="499" t="str">
        <f>二年级BMI等级</f>
        <v/>
      </c>
      <c r="P1675" s="500" t="str">
        <f>二年级BMI得分</f>
        <v/>
      </c>
      <c r="Q1675" s="515" t="str">
        <f>二年级肺活量得分</f>
        <v/>
      </c>
      <c r="R1675" s="512" t="str">
        <f>二年级等级</f>
        <v/>
      </c>
      <c r="S1675" s="516" t="str">
        <f>二年级50米跑得分</f>
        <v/>
      </c>
      <c r="T1675" s="517" t="str">
        <f>二年级等级</f>
        <v/>
      </c>
      <c r="U1675" s="516" t="str">
        <f>二年级坐位体前屈得分</f>
        <v/>
      </c>
      <c r="V1675" s="517" t="str">
        <f>二年级等级</f>
        <v/>
      </c>
      <c r="W1675" s="516" t="str">
        <f>二年级一分钟跳绳得分</f>
        <v/>
      </c>
      <c r="X1675" s="517" t="str">
        <f>二年级等级</f>
        <v/>
      </c>
      <c r="Y1675" s="515"/>
      <c r="Z1675" s="518"/>
      <c r="AA1675" s="533"/>
      <c r="AB1675" s="515"/>
      <c r="AC1675" s="533" t="str">
        <f>二年级跳绳附加分</f>
        <v/>
      </c>
      <c r="AD1675" s="534" t="str">
        <f>二年级标准分</f>
        <v/>
      </c>
      <c r="AE1675" s="534" t="str">
        <f>二年级总分</f>
        <v/>
      </c>
      <c r="AF1675" s="517" t="str">
        <f>二年级等级</f>
        <v/>
      </c>
    </row>
    <row r="1676" spans="1:32">
      <c r="A1676" s="476">
        <v>224</v>
      </c>
      <c r="B1676" s="477">
        <v>64</v>
      </c>
      <c r="C1676" s="632"/>
      <c r="D1676" s="633"/>
      <c r="E1676" s="632"/>
      <c r="F1676" s="625"/>
      <c r="G1676" s="608"/>
      <c r="H1676" s="475"/>
      <c r="I1676" s="613"/>
      <c r="J1676" s="614"/>
      <c r="K1676" s="614"/>
      <c r="L1676" s="649"/>
      <c r="M1676" s="644"/>
      <c r="N1676" s="505" t="str">
        <f>二年级BMI</f>
        <v/>
      </c>
      <c r="O1676" s="499" t="str">
        <f>二年级BMI等级</f>
        <v/>
      </c>
      <c r="P1676" s="500" t="str">
        <f>二年级BMI得分</f>
        <v/>
      </c>
      <c r="Q1676" s="515" t="str">
        <f>二年级肺活量得分</f>
        <v/>
      </c>
      <c r="R1676" s="512" t="str">
        <f>二年级等级</f>
        <v/>
      </c>
      <c r="S1676" s="516" t="str">
        <f>二年级50米跑得分</f>
        <v/>
      </c>
      <c r="T1676" s="517" t="str">
        <f>二年级等级</f>
        <v/>
      </c>
      <c r="U1676" s="516" t="str">
        <f>二年级坐位体前屈得分</f>
        <v/>
      </c>
      <c r="V1676" s="517" t="str">
        <f>二年级等级</f>
        <v/>
      </c>
      <c r="W1676" s="516" t="str">
        <f>二年级一分钟跳绳得分</f>
        <v/>
      </c>
      <c r="X1676" s="517" t="str">
        <f>二年级等级</f>
        <v/>
      </c>
      <c r="Y1676" s="515"/>
      <c r="Z1676" s="518"/>
      <c r="AA1676" s="533"/>
      <c r="AB1676" s="515"/>
      <c r="AC1676" s="533" t="str">
        <f>二年级跳绳附加分</f>
        <v/>
      </c>
      <c r="AD1676" s="534" t="str">
        <f>二年级标准分</f>
        <v/>
      </c>
      <c r="AE1676" s="534" t="str">
        <f>二年级总分</f>
        <v/>
      </c>
      <c r="AF1676" s="517" t="str">
        <f>二年级等级</f>
        <v/>
      </c>
    </row>
    <row r="1677" spans="1:32">
      <c r="A1677" s="476">
        <v>224</v>
      </c>
      <c r="B1677" s="477">
        <v>65</v>
      </c>
      <c r="C1677" s="632"/>
      <c r="D1677" s="633"/>
      <c r="E1677" s="632"/>
      <c r="F1677" s="625"/>
      <c r="G1677" s="608"/>
      <c r="H1677" s="475"/>
      <c r="I1677" s="613"/>
      <c r="J1677" s="614"/>
      <c r="K1677" s="614"/>
      <c r="L1677" s="649"/>
      <c r="M1677" s="644"/>
      <c r="N1677" s="505" t="str">
        <f>二年级BMI</f>
        <v/>
      </c>
      <c r="O1677" s="499" t="str">
        <f>二年级BMI等级</f>
        <v/>
      </c>
      <c r="P1677" s="500" t="str">
        <f>二年级BMI得分</f>
        <v/>
      </c>
      <c r="Q1677" s="515" t="str">
        <f>二年级肺活量得分</f>
        <v/>
      </c>
      <c r="R1677" s="512" t="str">
        <f>二年级等级</f>
        <v/>
      </c>
      <c r="S1677" s="516" t="str">
        <f>二年级50米跑得分</f>
        <v/>
      </c>
      <c r="T1677" s="517" t="str">
        <f>二年级等级</f>
        <v/>
      </c>
      <c r="U1677" s="516" t="str">
        <f>二年级坐位体前屈得分</f>
        <v/>
      </c>
      <c r="V1677" s="517" t="str">
        <f>二年级等级</f>
        <v/>
      </c>
      <c r="W1677" s="516" t="str">
        <f>二年级一分钟跳绳得分</f>
        <v/>
      </c>
      <c r="X1677" s="517" t="str">
        <f>二年级等级</f>
        <v/>
      </c>
      <c r="Y1677" s="515"/>
      <c r="Z1677" s="518"/>
      <c r="AA1677" s="533"/>
      <c r="AB1677" s="515"/>
      <c r="AC1677" s="533" t="str">
        <f>二年级跳绳附加分</f>
        <v/>
      </c>
      <c r="AD1677" s="534" t="str">
        <f>二年级标准分</f>
        <v/>
      </c>
      <c r="AE1677" s="534" t="str">
        <f>二年级总分</f>
        <v/>
      </c>
      <c r="AF1677" s="517" t="str">
        <f>二年级等级</f>
        <v/>
      </c>
    </row>
    <row r="1678" spans="1:32">
      <c r="A1678" s="476">
        <v>224</v>
      </c>
      <c r="B1678" s="477">
        <v>66</v>
      </c>
      <c r="C1678" s="632"/>
      <c r="D1678" s="633"/>
      <c r="E1678" s="632"/>
      <c r="F1678" s="625"/>
      <c r="G1678" s="608"/>
      <c r="H1678" s="475"/>
      <c r="I1678" s="613"/>
      <c r="J1678" s="614"/>
      <c r="K1678" s="614"/>
      <c r="L1678" s="649"/>
      <c r="M1678" s="644"/>
      <c r="N1678" s="505" t="str">
        <f>二年级BMI</f>
        <v/>
      </c>
      <c r="O1678" s="499" t="str">
        <f>二年级BMI等级</f>
        <v/>
      </c>
      <c r="P1678" s="500" t="str">
        <f>二年级BMI得分</f>
        <v/>
      </c>
      <c r="Q1678" s="515" t="str">
        <f>二年级肺活量得分</f>
        <v/>
      </c>
      <c r="R1678" s="512" t="str">
        <f>二年级等级</f>
        <v/>
      </c>
      <c r="S1678" s="516" t="str">
        <f>二年级50米跑得分</f>
        <v/>
      </c>
      <c r="T1678" s="517" t="str">
        <f>二年级等级</f>
        <v/>
      </c>
      <c r="U1678" s="516" t="str">
        <f>二年级坐位体前屈得分</f>
        <v/>
      </c>
      <c r="V1678" s="517" t="str">
        <f>二年级等级</f>
        <v/>
      </c>
      <c r="W1678" s="516" t="str">
        <f>二年级一分钟跳绳得分</f>
        <v/>
      </c>
      <c r="X1678" s="517" t="str">
        <f>二年级等级</f>
        <v/>
      </c>
      <c r="Y1678" s="515"/>
      <c r="Z1678" s="518"/>
      <c r="AA1678" s="533"/>
      <c r="AB1678" s="515"/>
      <c r="AC1678" s="533" t="str">
        <f>二年级跳绳附加分</f>
        <v/>
      </c>
      <c r="AD1678" s="534" t="str">
        <f>二年级标准分</f>
        <v/>
      </c>
      <c r="AE1678" s="534" t="str">
        <f>二年级总分</f>
        <v/>
      </c>
      <c r="AF1678" s="517" t="str">
        <f>二年级等级</f>
        <v/>
      </c>
    </row>
    <row r="1679" spans="1:32">
      <c r="A1679" s="476">
        <v>224</v>
      </c>
      <c r="B1679" s="477">
        <v>67</v>
      </c>
      <c r="C1679" s="632"/>
      <c r="D1679" s="633"/>
      <c r="E1679" s="632"/>
      <c r="F1679" s="625"/>
      <c r="G1679" s="608"/>
      <c r="H1679" s="475"/>
      <c r="I1679" s="613"/>
      <c r="J1679" s="614"/>
      <c r="K1679" s="614"/>
      <c r="L1679" s="649"/>
      <c r="M1679" s="644"/>
      <c r="N1679" s="505" t="str">
        <f>二年级BMI</f>
        <v/>
      </c>
      <c r="O1679" s="499" t="str">
        <f>二年级BMI等级</f>
        <v/>
      </c>
      <c r="P1679" s="500" t="str">
        <f>二年级BMI得分</f>
        <v/>
      </c>
      <c r="Q1679" s="515" t="str">
        <f>二年级肺活量得分</f>
        <v/>
      </c>
      <c r="R1679" s="512" t="str">
        <f>二年级等级</f>
        <v/>
      </c>
      <c r="S1679" s="516" t="str">
        <f>二年级50米跑得分</f>
        <v/>
      </c>
      <c r="T1679" s="517" t="str">
        <f>二年级等级</f>
        <v/>
      </c>
      <c r="U1679" s="516" t="str">
        <f>二年级坐位体前屈得分</f>
        <v/>
      </c>
      <c r="V1679" s="517" t="str">
        <f>二年级等级</f>
        <v/>
      </c>
      <c r="W1679" s="516" t="str">
        <f>二年级一分钟跳绳得分</f>
        <v/>
      </c>
      <c r="X1679" s="517" t="str">
        <f>二年级等级</f>
        <v/>
      </c>
      <c r="Y1679" s="515"/>
      <c r="Z1679" s="518"/>
      <c r="AA1679" s="533"/>
      <c r="AB1679" s="515"/>
      <c r="AC1679" s="533" t="str">
        <f>二年级跳绳附加分</f>
        <v/>
      </c>
      <c r="AD1679" s="534" t="str">
        <f>二年级标准分</f>
        <v/>
      </c>
      <c r="AE1679" s="534" t="str">
        <f>二年级总分</f>
        <v/>
      </c>
      <c r="AF1679" s="517" t="str">
        <f>二年级等级</f>
        <v/>
      </c>
    </row>
    <row r="1680" spans="1:32">
      <c r="A1680" s="476">
        <v>224</v>
      </c>
      <c r="B1680" s="477">
        <v>68</v>
      </c>
      <c r="C1680" s="632"/>
      <c r="D1680" s="633"/>
      <c r="E1680" s="632"/>
      <c r="F1680" s="625"/>
      <c r="G1680" s="608"/>
      <c r="H1680" s="475"/>
      <c r="I1680" s="613"/>
      <c r="J1680" s="614"/>
      <c r="K1680" s="614"/>
      <c r="L1680" s="649"/>
      <c r="M1680" s="644"/>
      <c r="N1680" s="505" t="str">
        <f>二年级BMI</f>
        <v/>
      </c>
      <c r="O1680" s="499" t="str">
        <f>二年级BMI等级</f>
        <v/>
      </c>
      <c r="P1680" s="500" t="str">
        <f>二年级BMI得分</f>
        <v/>
      </c>
      <c r="Q1680" s="515" t="str">
        <f>二年级肺活量得分</f>
        <v/>
      </c>
      <c r="R1680" s="512" t="str">
        <f>二年级等级</f>
        <v/>
      </c>
      <c r="S1680" s="516" t="str">
        <f>二年级50米跑得分</f>
        <v/>
      </c>
      <c r="T1680" s="517" t="str">
        <f>二年级等级</f>
        <v/>
      </c>
      <c r="U1680" s="516" t="str">
        <f>二年级坐位体前屈得分</f>
        <v/>
      </c>
      <c r="V1680" s="517" t="str">
        <f>二年级等级</f>
        <v/>
      </c>
      <c r="W1680" s="516" t="str">
        <f>二年级一分钟跳绳得分</f>
        <v/>
      </c>
      <c r="X1680" s="517" t="str">
        <f>二年级等级</f>
        <v/>
      </c>
      <c r="Y1680" s="515"/>
      <c r="Z1680" s="518"/>
      <c r="AA1680" s="533"/>
      <c r="AB1680" s="515"/>
      <c r="AC1680" s="533" t="str">
        <f>二年级跳绳附加分</f>
        <v/>
      </c>
      <c r="AD1680" s="534" t="str">
        <f>二年级标准分</f>
        <v/>
      </c>
      <c r="AE1680" s="534" t="str">
        <f>二年级总分</f>
        <v/>
      </c>
      <c r="AF1680" s="517" t="str">
        <f>二年级等级</f>
        <v/>
      </c>
    </row>
    <row r="1681" spans="1:32">
      <c r="A1681" s="476">
        <v>224</v>
      </c>
      <c r="B1681" s="477">
        <v>69</v>
      </c>
      <c r="C1681" s="632"/>
      <c r="D1681" s="633"/>
      <c r="E1681" s="632"/>
      <c r="F1681" s="625"/>
      <c r="G1681" s="608"/>
      <c r="H1681" s="475"/>
      <c r="I1681" s="613"/>
      <c r="J1681" s="614"/>
      <c r="K1681" s="614"/>
      <c r="L1681" s="649"/>
      <c r="M1681" s="644"/>
      <c r="N1681" s="505" t="str">
        <f>二年级BMI</f>
        <v/>
      </c>
      <c r="O1681" s="499" t="str">
        <f>二年级BMI等级</f>
        <v/>
      </c>
      <c r="P1681" s="500" t="str">
        <f>二年级BMI得分</f>
        <v/>
      </c>
      <c r="Q1681" s="515" t="str">
        <f>二年级肺活量得分</f>
        <v/>
      </c>
      <c r="R1681" s="512" t="str">
        <f>二年级等级</f>
        <v/>
      </c>
      <c r="S1681" s="516" t="str">
        <f>二年级50米跑得分</f>
        <v/>
      </c>
      <c r="T1681" s="517" t="str">
        <f>二年级等级</f>
        <v/>
      </c>
      <c r="U1681" s="516" t="str">
        <f>二年级坐位体前屈得分</f>
        <v/>
      </c>
      <c r="V1681" s="517" t="str">
        <f>二年级等级</f>
        <v/>
      </c>
      <c r="W1681" s="516" t="str">
        <f>二年级一分钟跳绳得分</f>
        <v/>
      </c>
      <c r="X1681" s="517" t="str">
        <f>二年级等级</f>
        <v/>
      </c>
      <c r="Y1681" s="515"/>
      <c r="Z1681" s="518"/>
      <c r="AA1681" s="533"/>
      <c r="AB1681" s="515"/>
      <c r="AC1681" s="533" t="str">
        <f>二年级跳绳附加分</f>
        <v/>
      </c>
      <c r="AD1681" s="534" t="str">
        <f>二年级标准分</f>
        <v/>
      </c>
      <c r="AE1681" s="534" t="str">
        <f>二年级总分</f>
        <v/>
      </c>
      <c r="AF1681" s="517" t="str">
        <f>二年级等级</f>
        <v/>
      </c>
    </row>
    <row r="1682" ht="15.75" spans="1:32">
      <c r="A1682" s="535">
        <v>224</v>
      </c>
      <c r="B1682" s="536">
        <v>70</v>
      </c>
      <c r="C1682" s="634"/>
      <c r="D1682" s="635"/>
      <c r="E1682" s="634"/>
      <c r="F1682" s="636"/>
      <c r="G1682" s="611"/>
      <c r="H1682" s="542"/>
      <c r="I1682" s="617"/>
      <c r="J1682" s="618"/>
      <c r="K1682" s="618"/>
      <c r="L1682" s="652"/>
      <c r="M1682" s="647"/>
      <c r="N1682" s="573" t="str">
        <f>二年级BMI</f>
        <v/>
      </c>
      <c r="O1682" s="574" t="str">
        <f>二年级BMI等级</f>
        <v/>
      </c>
      <c r="P1682" s="575" t="str">
        <f>二年级BMI得分</f>
        <v/>
      </c>
      <c r="Q1682" s="576" t="str">
        <f>二年级肺活量得分</f>
        <v/>
      </c>
      <c r="R1682" s="577" t="str">
        <f>二年级等级</f>
        <v/>
      </c>
      <c r="S1682" s="578" t="str">
        <f>二年级50米跑得分</f>
        <v/>
      </c>
      <c r="T1682" s="567" t="str">
        <f>二年级等级</f>
        <v/>
      </c>
      <c r="U1682" s="578" t="str">
        <f>二年级坐位体前屈得分</f>
        <v/>
      </c>
      <c r="V1682" s="567" t="str">
        <f>二年级等级</f>
        <v/>
      </c>
      <c r="W1682" s="578" t="str">
        <f>二年级一分钟跳绳得分</f>
        <v/>
      </c>
      <c r="X1682" s="567" t="str">
        <f>二年级等级</f>
        <v/>
      </c>
      <c r="Y1682" s="556"/>
      <c r="Z1682" s="563"/>
      <c r="AA1682" s="564"/>
      <c r="AB1682" s="556"/>
      <c r="AC1682" s="565" t="str">
        <f>二年级跳绳附加分</f>
        <v/>
      </c>
      <c r="AD1682" s="566" t="str">
        <f>二年级标准分</f>
        <v/>
      </c>
      <c r="AE1682" s="566" t="str">
        <f>二年级总分</f>
        <v/>
      </c>
      <c r="AF1682" s="567" t="str">
        <f>二年级等级</f>
        <v/>
      </c>
    </row>
    <row r="1683" ht="15.75" spans="1:32">
      <c r="A1683" s="468">
        <v>225</v>
      </c>
      <c r="B1683" s="469">
        <v>1</v>
      </c>
      <c r="C1683" s="637"/>
      <c r="D1683" s="638"/>
      <c r="E1683" s="637"/>
      <c r="F1683" s="640"/>
      <c r="G1683" s="612"/>
      <c r="H1683" s="475"/>
      <c r="I1683" s="621"/>
      <c r="J1683" s="622"/>
      <c r="K1683" s="622"/>
      <c r="L1683" s="648"/>
      <c r="M1683" s="643"/>
      <c r="N1683" s="498" t="str">
        <f>二年级BMI</f>
        <v/>
      </c>
      <c r="O1683" s="499" t="str">
        <f>二年级BMI等级</f>
        <v/>
      </c>
      <c r="P1683" s="500" t="str">
        <f>二年级BMI得分</f>
        <v/>
      </c>
      <c r="Q1683" s="511" t="str">
        <f>二年级肺活量得分</f>
        <v/>
      </c>
      <c r="R1683" s="512" t="str">
        <f>二年级等级</f>
        <v/>
      </c>
      <c r="S1683" s="513" t="str">
        <f>二年级50米跑得分</f>
        <v/>
      </c>
      <c r="T1683" s="512" t="str">
        <f>二年级等级</f>
        <v/>
      </c>
      <c r="U1683" s="513" t="str">
        <f>二年级坐位体前屈得分</f>
        <v/>
      </c>
      <c r="V1683" s="512" t="str">
        <f>二年级等级</f>
        <v/>
      </c>
      <c r="W1683" s="513" t="str">
        <f>二年级一分钟跳绳得分</f>
        <v/>
      </c>
      <c r="X1683" s="512" t="str">
        <f>二年级等级</f>
        <v/>
      </c>
      <c r="Y1683" s="560"/>
      <c r="Z1683" s="568"/>
      <c r="AA1683" s="569"/>
      <c r="AB1683" s="560"/>
      <c r="AC1683" s="530" t="str">
        <f>二年级跳绳附加分</f>
        <v/>
      </c>
      <c r="AD1683" s="531" t="str">
        <f>二年级标准分</f>
        <v/>
      </c>
      <c r="AE1683" s="531" t="str">
        <f>二年级总分</f>
        <v/>
      </c>
      <c r="AF1683" s="512" t="str">
        <f>二年级等级</f>
        <v/>
      </c>
    </row>
    <row r="1684" spans="1:32">
      <c r="A1684" s="476">
        <v>225</v>
      </c>
      <c r="B1684" s="477">
        <v>2</v>
      </c>
      <c r="C1684" s="632"/>
      <c r="D1684" s="633"/>
      <c r="E1684" s="632"/>
      <c r="F1684" s="625"/>
      <c r="G1684" s="608"/>
      <c r="H1684" s="475"/>
      <c r="I1684" s="613"/>
      <c r="J1684" s="614"/>
      <c r="K1684" s="614"/>
      <c r="L1684" s="649"/>
      <c r="M1684" s="644"/>
      <c r="N1684" s="505" t="str">
        <f>二年级BMI</f>
        <v/>
      </c>
      <c r="O1684" s="499" t="str">
        <f>二年级BMI等级</f>
        <v/>
      </c>
      <c r="P1684" s="500" t="str">
        <f>二年级BMI得分</f>
        <v/>
      </c>
      <c r="Q1684" s="515" t="str">
        <f>二年级肺活量得分</f>
        <v/>
      </c>
      <c r="R1684" s="512" t="str">
        <f>二年级等级</f>
        <v/>
      </c>
      <c r="S1684" s="516" t="str">
        <f>二年级50米跑得分</f>
        <v/>
      </c>
      <c r="T1684" s="517" t="str">
        <f>二年级等级</f>
        <v/>
      </c>
      <c r="U1684" s="516" t="str">
        <f>二年级坐位体前屈得分</f>
        <v/>
      </c>
      <c r="V1684" s="517" t="str">
        <f>二年级等级</f>
        <v/>
      </c>
      <c r="W1684" s="516" t="str">
        <f>二年级一分钟跳绳得分</f>
        <v/>
      </c>
      <c r="X1684" s="517" t="str">
        <f>二年级等级</f>
        <v/>
      </c>
      <c r="Y1684" s="515"/>
      <c r="Z1684" s="518"/>
      <c r="AA1684" s="533"/>
      <c r="AB1684" s="515"/>
      <c r="AC1684" s="533" t="str">
        <f>二年级跳绳附加分</f>
        <v/>
      </c>
      <c r="AD1684" s="534" t="str">
        <f>二年级标准分</f>
        <v/>
      </c>
      <c r="AE1684" s="534" t="str">
        <f>二年级总分</f>
        <v/>
      </c>
      <c r="AF1684" s="517" t="str">
        <f>二年级等级</f>
        <v/>
      </c>
    </row>
    <row r="1685" spans="1:32">
      <c r="A1685" s="476">
        <v>225</v>
      </c>
      <c r="B1685" s="477">
        <v>3</v>
      </c>
      <c r="C1685" s="632"/>
      <c r="D1685" s="633"/>
      <c r="E1685" s="632"/>
      <c r="F1685" s="625"/>
      <c r="G1685" s="608"/>
      <c r="H1685" s="475"/>
      <c r="I1685" s="613"/>
      <c r="J1685" s="614"/>
      <c r="K1685" s="614"/>
      <c r="L1685" s="649"/>
      <c r="M1685" s="644"/>
      <c r="N1685" s="505" t="str">
        <f>二年级BMI</f>
        <v/>
      </c>
      <c r="O1685" s="499" t="str">
        <f>二年级BMI等级</f>
        <v/>
      </c>
      <c r="P1685" s="500" t="str">
        <f>二年级BMI得分</f>
        <v/>
      </c>
      <c r="Q1685" s="515" t="str">
        <f>二年级肺活量得分</f>
        <v/>
      </c>
      <c r="R1685" s="512" t="str">
        <f>二年级等级</f>
        <v/>
      </c>
      <c r="S1685" s="516" t="str">
        <f>二年级50米跑得分</f>
        <v/>
      </c>
      <c r="T1685" s="517" t="str">
        <f>二年级等级</f>
        <v/>
      </c>
      <c r="U1685" s="516" t="str">
        <f>二年级坐位体前屈得分</f>
        <v/>
      </c>
      <c r="V1685" s="517" t="str">
        <f>二年级等级</f>
        <v/>
      </c>
      <c r="W1685" s="516" t="str">
        <f>二年级一分钟跳绳得分</f>
        <v/>
      </c>
      <c r="X1685" s="517" t="str">
        <f>二年级等级</f>
        <v/>
      </c>
      <c r="Y1685" s="515"/>
      <c r="Z1685" s="518"/>
      <c r="AA1685" s="533"/>
      <c r="AB1685" s="515"/>
      <c r="AC1685" s="533" t="str">
        <f>二年级跳绳附加分</f>
        <v/>
      </c>
      <c r="AD1685" s="534" t="str">
        <f>二年级标准分</f>
        <v/>
      </c>
      <c r="AE1685" s="534" t="str">
        <f>二年级总分</f>
        <v/>
      </c>
      <c r="AF1685" s="517" t="str">
        <f>二年级等级</f>
        <v/>
      </c>
    </row>
    <row r="1686" spans="1:32">
      <c r="A1686" s="476">
        <v>225</v>
      </c>
      <c r="B1686" s="477">
        <v>4</v>
      </c>
      <c r="C1686" s="632"/>
      <c r="D1686" s="633"/>
      <c r="E1686" s="632"/>
      <c r="F1686" s="625"/>
      <c r="G1686" s="608"/>
      <c r="H1686" s="475"/>
      <c r="I1686" s="613"/>
      <c r="J1686" s="614"/>
      <c r="K1686" s="614"/>
      <c r="L1686" s="649"/>
      <c r="M1686" s="644"/>
      <c r="N1686" s="505" t="str">
        <f>二年级BMI</f>
        <v/>
      </c>
      <c r="O1686" s="499" t="str">
        <f>二年级BMI等级</f>
        <v/>
      </c>
      <c r="P1686" s="500" t="str">
        <f>二年级BMI得分</f>
        <v/>
      </c>
      <c r="Q1686" s="515" t="str">
        <f>二年级肺活量得分</f>
        <v/>
      </c>
      <c r="R1686" s="512" t="str">
        <f>二年级等级</f>
        <v/>
      </c>
      <c r="S1686" s="516" t="str">
        <f>二年级50米跑得分</f>
        <v/>
      </c>
      <c r="T1686" s="517" t="str">
        <f>二年级等级</f>
        <v/>
      </c>
      <c r="U1686" s="516" t="str">
        <f>二年级坐位体前屈得分</f>
        <v/>
      </c>
      <c r="V1686" s="517" t="str">
        <f>二年级等级</f>
        <v/>
      </c>
      <c r="W1686" s="516" t="str">
        <f>二年级一分钟跳绳得分</f>
        <v/>
      </c>
      <c r="X1686" s="517" t="str">
        <f>二年级等级</f>
        <v/>
      </c>
      <c r="Y1686" s="515"/>
      <c r="Z1686" s="518"/>
      <c r="AA1686" s="533"/>
      <c r="AB1686" s="515"/>
      <c r="AC1686" s="533" t="str">
        <f>二年级跳绳附加分</f>
        <v/>
      </c>
      <c r="AD1686" s="534" t="str">
        <f>二年级标准分</f>
        <v/>
      </c>
      <c r="AE1686" s="534" t="str">
        <f>二年级总分</f>
        <v/>
      </c>
      <c r="AF1686" s="517" t="str">
        <f>二年级等级</f>
        <v/>
      </c>
    </row>
    <row r="1687" spans="1:32">
      <c r="A1687" s="476">
        <v>225</v>
      </c>
      <c r="B1687" s="477">
        <v>5</v>
      </c>
      <c r="C1687" s="632"/>
      <c r="D1687" s="633"/>
      <c r="E1687" s="632"/>
      <c r="F1687" s="625"/>
      <c r="G1687" s="608"/>
      <c r="H1687" s="475"/>
      <c r="I1687" s="613"/>
      <c r="J1687" s="614"/>
      <c r="K1687" s="614"/>
      <c r="L1687" s="649"/>
      <c r="M1687" s="644"/>
      <c r="N1687" s="505" t="str">
        <f>二年级BMI</f>
        <v/>
      </c>
      <c r="O1687" s="499" t="str">
        <f>二年级BMI等级</f>
        <v/>
      </c>
      <c r="P1687" s="500" t="str">
        <f>二年级BMI得分</f>
        <v/>
      </c>
      <c r="Q1687" s="515" t="str">
        <f>二年级肺活量得分</f>
        <v/>
      </c>
      <c r="R1687" s="512" t="str">
        <f>二年级等级</f>
        <v/>
      </c>
      <c r="S1687" s="516" t="str">
        <f>二年级50米跑得分</f>
        <v/>
      </c>
      <c r="T1687" s="517" t="str">
        <f>二年级等级</f>
        <v/>
      </c>
      <c r="U1687" s="516" t="str">
        <f>二年级坐位体前屈得分</f>
        <v/>
      </c>
      <c r="V1687" s="517" t="str">
        <f>二年级等级</f>
        <v/>
      </c>
      <c r="W1687" s="516" t="str">
        <f>二年级一分钟跳绳得分</f>
        <v/>
      </c>
      <c r="X1687" s="517" t="str">
        <f>二年级等级</f>
        <v/>
      </c>
      <c r="Y1687" s="515"/>
      <c r="Z1687" s="518"/>
      <c r="AA1687" s="533"/>
      <c r="AB1687" s="515"/>
      <c r="AC1687" s="533" t="str">
        <f>二年级跳绳附加分</f>
        <v/>
      </c>
      <c r="AD1687" s="534" t="str">
        <f>二年级标准分</f>
        <v/>
      </c>
      <c r="AE1687" s="534" t="str">
        <f>二年级总分</f>
        <v/>
      </c>
      <c r="AF1687" s="517" t="str">
        <f>二年级等级</f>
        <v/>
      </c>
    </row>
    <row r="1688" spans="1:32">
      <c r="A1688" s="476">
        <v>225</v>
      </c>
      <c r="B1688" s="477">
        <v>6</v>
      </c>
      <c r="C1688" s="632"/>
      <c r="D1688" s="633"/>
      <c r="E1688" s="632"/>
      <c r="F1688" s="625"/>
      <c r="G1688" s="608"/>
      <c r="H1688" s="475"/>
      <c r="I1688" s="613"/>
      <c r="J1688" s="614"/>
      <c r="K1688" s="614"/>
      <c r="L1688" s="649"/>
      <c r="M1688" s="644"/>
      <c r="N1688" s="505" t="str">
        <f>二年级BMI</f>
        <v/>
      </c>
      <c r="O1688" s="499" t="str">
        <f>二年级BMI等级</f>
        <v/>
      </c>
      <c r="P1688" s="500" t="str">
        <f>二年级BMI得分</f>
        <v/>
      </c>
      <c r="Q1688" s="515" t="str">
        <f>二年级肺活量得分</f>
        <v/>
      </c>
      <c r="R1688" s="512" t="str">
        <f>二年级等级</f>
        <v/>
      </c>
      <c r="S1688" s="516" t="str">
        <f>二年级50米跑得分</f>
        <v/>
      </c>
      <c r="T1688" s="517" t="str">
        <f>二年级等级</f>
        <v/>
      </c>
      <c r="U1688" s="516" t="str">
        <f>二年级坐位体前屈得分</f>
        <v/>
      </c>
      <c r="V1688" s="517" t="str">
        <f>二年级等级</f>
        <v/>
      </c>
      <c r="W1688" s="516" t="str">
        <f>二年级一分钟跳绳得分</f>
        <v/>
      </c>
      <c r="X1688" s="517" t="str">
        <f>二年级等级</f>
        <v/>
      </c>
      <c r="Y1688" s="515"/>
      <c r="Z1688" s="518"/>
      <c r="AA1688" s="533"/>
      <c r="AB1688" s="515"/>
      <c r="AC1688" s="533" t="str">
        <f>二年级跳绳附加分</f>
        <v/>
      </c>
      <c r="AD1688" s="534" t="str">
        <f>二年级标准分</f>
        <v/>
      </c>
      <c r="AE1688" s="534" t="str">
        <f>二年级总分</f>
        <v/>
      </c>
      <c r="AF1688" s="517" t="str">
        <f>二年级等级</f>
        <v/>
      </c>
    </row>
    <row r="1689" spans="1:32">
      <c r="A1689" s="476">
        <v>225</v>
      </c>
      <c r="B1689" s="477">
        <v>7</v>
      </c>
      <c r="C1689" s="632"/>
      <c r="D1689" s="633"/>
      <c r="E1689" s="632"/>
      <c r="F1689" s="625"/>
      <c r="G1689" s="608"/>
      <c r="H1689" s="475"/>
      <c r="I1689" s="613"/>
      <c r="J1689" s="614"/>
      <c r="K1689" s="614"/>
      <c r="L1689" s="649"/>
      <c r="M1689" s="644"/>
      <c r="N1689" s="505" t="str">
        <f>二年级BMI</f>
        <v/>
      </c>
      <c r="O1689" s="499" t="str">
        <f>二年级BMI等级</f>
        <v/>
      </c>
      <c r="P1689" s="500" t="str">
        <f>二年级BMI得分</f>
        <v/>
      </c>
      <c r="Q1689" s="515" t="str">
        <f>二年级肺活量得分</f>
        <v/>
      </c>
      <c r="R1689" s="512" t="str">
        <f>二年级等级</f>
        <v/>
      </c>
      <c r="S1689" s="516" t="str">
        <f>二年级50米跑得分</f>
        <v/>
      </c>
      <c r="T1689" s="517" t="str">
        <f>二年级等级</f>
        <v/>
      </c>
      <c r="U1689" s="516" t="str">
        <f>二年级坐位体前屈得分</f>
        <v/>
      </c>
      <c r="V1689" s="517" t="str">
        <f>二年级等级</f>
        <v/>
      </c>
      <c r="W1689" s="516" t="str">
        <f>二年级一分钟跳绳得分</f>
        <v/>
      </c>
      <c r="X1689" s="517" t="str">
        <f>二年级等级</f>
        <v/>
      </c>
      <c r="Y1689" s="515"/>
      <c r="Z1689" s="518"/>
      <c r="AA1689" s="533"/>
      <c r="AB1689" s="515"/>
      <c r="AC1689" s="533" t="str">
        <f>二年级跳绳附加分</f>
        <v/>
      </c>
      <c r="AD1689" s="534" t="str">
        <f>二年级标准分</f>
        <v/>
      </c>
      <c r="AE1689" s="534" t="str">
        <f>二年级总分</f>
        <v/>
      </c>
      <c r="AF1689" s="517" t="str">
        <f>二年级等级</f>
        <v/>
      </c>
    </row>
    <row r="1690" spans="1:32">
      <c r="A1690" s="476">
        <v>225</v>
      </c>
      <c r="B1690" s="477">
        <v>8</v>
      </c>
      <c r="C1690" s="632"/>
      <c r="D1690" s="633"/>
      <c r="E1690" s="632"/>
      <c r="F1690" s="625"/>
      <c r="G1690" s="608"/>
      <c r="H1690" s="475"/>
      <c r="I1690" s="613"/>
      <c r="J1690" s="614"/>
      <c r="K1690" s="614"/>
      <c r="L1690" s="649"/>
      <c r="M1690" s="644"/>
      <c r="N1690" s="505" t="str">
        <f>二年级BMI</f>
        <v/>
      </c>
      <c r="O1690" s="499" t="str">
        <f>二年级BMI等级</f>
        <v/>
      </c>
      <c r="P1690" s="500" t="str">
        <f>二年级BMI得分</f>
        <v/>
      </c>
      <c r="Q1690" s="515" t="str">
        <f>二年级肺活量得分</f>
        <v/>
      </c>
      <c r="R1690" s="512" t="str">
        <f>二年级等级</f>
        <v/>
      </c>
      <c r="S1690" s="516" t="str">
        <f>二年级50米跑得分</f>
        <v/>
      </c>
      <c r="T1690" s="517" t="str">
        <f>二年级等级</f>
        <v/>
      </c>
      <c r="U1690" s="516" t="str">
        <f>二年级坐位体前屈得分</f>
        <v/>
      </c>
      <c r="V1690" s="517" t="str">
        <f>二年级等级</f>
        <v/>
      </c>
      <c r="W1690" s="516" t="str">
        <f>二年级一分钟跳绳得分</f>
        <v/>
      </c>
      <c r="X1690" s="517" t="str">
        <f>二年级等级</f>
        <v/>
      </c>
      <c r="Y1690" s="515"/>
      <c r="Z1690" s="518"/>
      <c r="AA1690" s="533"/>
      <c r="AB1690" s="515"/>
      <c r="AC1690" s="533" t="str">
        <f>二年级跳绳附加分</f>
        <v/>
      </c>
      <c r="AD1690" s="534" t="str">
        <f>二年级标准分</f>
        <v/>
      </c>
      <c r="AE1690" s="534" t="str">
        <f>二年级总分</f>
        <v/>
      </c>
      <c r="AF1690" s="517" t="str">
        <f>二年级等级</f>
        <v/>
      </c>
    </row>
    <row r="1691" spans="1:32">
      <c r="A1691" s="476">
        <v>225</v>
      </c>
      <c r="B1691" s="477">
        <v>9</v>
      </c>
      <c r="C1691" s="632"/>
      <c r="D1691" s="633"/>
      <c r="E1691" s="632"/>
      <c r="F1691" s="625"/>
      <c r="G1691" s="608"/>
      <c r="H1691" s="475"/>
      <c r="I1691" s="613"/>
      <c r="J1691" s="614"/>
      <c r="K1691" s="614"/>
      <c r="L1691" s="649"/>
      <c r="M1691" s="644"/>
      <c r="N1691" s="505" t="str">
        <f>二年级BMI</f>
        <v/>
      </c>
      <c r="O1691" s="499" t="str">
        <f>二年级BMI等级</f>
        <v/>
      </c>
      <c r="P1691" s="500" t="str">
        <f>二年级BMI得分</f>
        <v/>
      </c>
      <c r="Q1691" s="515" t="str">
        <f>二年级肺活量得分</f>
        <v/>
      </c>
      <c r="R1691" s="512" t="str">
        <f>二年级等级</f>
        <v/>
      </c>
      <c r="S1691" s="516" t="str">
        <f>二年级50米跑得分</f>
        <v/>
      </c>
      <c r="T1691" s="517" t="str">
        <f>二年级等级</f>
        <v/>
      </c>
      <c r="U1691" s="516" t="str">
        <f>二年级坐位体前屈得分</f>
        <v/>
      </c>
      <c r="V1691" s="517" t="str">
        <f>二年级等级</f>
        <v/>
      </c>
      <c r="W1691" s="516" t="str">
        <f>二年级一分钟跳绳得分</f>
        <v/>
      </c>
      <c r="X1691" s="517" t="str">
        <f>二年级等级</f>
        <v/>
      </c>
      <c r="Y1691" s="515"/>
      <c r="Z1691" s="518"/>
      <c r="AA1691" s="533"/>
      <c r="AB1691" s="515"/>
      <c r="AC1691" s="533" t="str">
        <f>二年级跳绳附加分</f>
        <v/>
      </c>
      <c r="AD1691" s="534" t="str">
        <f>二年级标准分</f>
        <v/>
      </c>
      <c r="AE1691" s="534" t="str">
        <f>二年级总分</f>
        <v/>
      </c>
      <c r="AF1691" s="517" t="str">
        <f>二年级等级</f>
        <v/>
      </c>
    </row>
    <row r="1692" spans="1:32">
      <c r="A1692" s="476">
        <v>225</v>
      </c>
      <c r="B1692" s="477">
        <v>10</v>
      </c>
      <c r="C1692" s="632"/>
      <c r="D1692" s="633"/>
      <c r="E1692" s="632"/>
      <c r="F1692" s="625"/>
      <c r="G1692" s="608"/>
      <c r="H1692" s="475"/>
      <c r="I1692" s="613"/>
      <c r="J1692" s="614"/>
      <c r="K1692" s="614"/>
      <c r="L1692" s="649"/>
      <c r="M1692" s="644"/>
      <c r="N1692" s="505" t="str">
        <f>二年级BMI</f>
        <v/>
      </c>
      <c r="O1692" s="499" t="str">
        <f>二年级BMI等级</f>
        <v/>
      </c>
      <c r="P1692" s="500" t="str">
        <f>二年级BMI得分</f>
        <v/>
      </c>
      <c r="Q1692" s="515" t="str">
        <f>二年级肺活量得分</f>
        <v/>
      </c>
      <c r="R1692" s="512" t="str">
        <f>二年级等级</f>
        <v/>
      </c>
      <c r="S1692" s="516" t="str">
        <f>二年级50米跑得分</f>
        <v/>
      </c>
      <c r="T1692" s="517" t="str">
        <f>二年级等级</f>
        <v/>
      </c>
      <c r="U1692" s="516" t="str">
        <f>二年级坐位体前屈得分</f>
        <v/>
      </c>
      <c r="V1692" s="517" t="str">
        <f>二年级等级</f>
        <v/>
      </c>
      <c r="W1692" s="516" t="str">
        <f>二年级一分钟跳绳得分</f>
        <v/>
      </c>
      <c r="X1692" s="517" t="str">
        <f>二年级等级</f>
        <v/>
      </c>
      <c r="Y1692" s="515"/>
      <c r="Z1692" s="518"/>
      <c r="AA1692" s="533"/>
      <c r="AB1692" s="515"/>
      <c r="AC1692" s="533" t="str">
        <f>二年级跳绳附加分</f>
        <v/>
      </c>
      <c r="AD1692" s="534" t="str">
        <f>二年级标准分</f>
        <v/>
      </c>
      <c r="AE1692" s="534" t="str">
        <f>二年级总分</f>
        <v/>
      </c>
      <c r="AF1692" s="517" t="str">
        <f>二年级等级</f>
        <v/>
      </c>
    </row>
    <row r="1693" spans="1:32">
      <c r="A1693" s="476">
        <v>225</v>
      </c>
      <c r="B1693" s="477">
        <v>11</v>
      </c>
      <c r="C1693" s="632"/>
      <c r="D1693" s="633"/>
      <c r="E1693" s="632"/>
      <c r="F1693" s="625"/>
      <c r="G1693" s="608"/>
      <c r="H1693" s="475"/>
      <c r="I1693" s="613"/>
      <c r="J1693" s="614"/>
      <c r="K1693" s="614"/>
      <c r="L1693" s="649"/>
      <c r="M1693" s="644"/>
      <c r="N1693" s="505" t="str">
        <f>二年级BMI</f>
        <v/>
      </c>
      <c r="O1693" s="499" t="str">
        <f>二年级BMI等级</f>
        <v/>
      </c>
      <c r="P1693" s="500" t="str">
        <f>二年级BMI得分</f>
        <v/>
      </c>
      <c r="Q1693" s="515" t="str">
        <f>二年级肺活量得分</f>
        <v/>
      </c>
      <c r="R1693" s="512" t="str">
        <f>二年级等级</f>
        <v/>
      </c>
      <c r="S1693" s="516" t="str">
        <f>二年级50米跑得分</f>
        <v/>
      </c>
      <c r="T1693" s="517" t="str">
        <f>二年级等级</f>
        <v/>
      </c>
      <c r="U1693" s="516" t="str">
        <f>二年级坐位体前屈得分</f>
        <v/>
      </c>
      <c r="V1693" s="517" t="str">
        <f>二年级等级</f>
        <v/>
      </c>
      <c r="W1693" s="516" t="str">
        <f>二年级一分钟跳绳得分</f>
        <v/>
      </c>
      <c r="X1693" s="517" t="str">
        <f>二年级等级</f>
        <v/>
      </c>
      <c r="Y1693" s="515"/>
      <c r="Z1693" s="518"/>
      <c r="AA1693" s="533"/>
      <c r="AB1693" s="515"/>
      <c r="AC1693" s="533" t="str">
        <f>二年级跳绳附加分</f>
        <v/>
      </c>
      <c r="AD1693" s="534" t="str">
        <f>二年级标准分</f>
        <v/>
      </c>
      <c r="AE1693" s="534" t="str">
        <f>二年级总分</f>
        <v/>
      </c>
      <c r="AF1693" s="517" t="str">
        <f>二年级等级</f>
        <v/>
      </c>
    </row>
    <row r="1694" spans="1:32">
      <c r="A1694" s="476">
        <v>225</v>
      </c>
      <c r="B1694" s="477">
        <v>12</v>
      </c>
      <c r="C1694" s="632"/>
      <c r="D1694" s="633"/>
      <c r="E1694" s="632"/>
      <c r="F1694" s="625"/>
      <c r="G1694" s="608"/>
      <c r="H1694" s="475"/>
      <c r="I1694" s="613"/>
      <c r="J1694" s="614"/>
      <c r="K1694" s="614"/>
      <c r="L1694" s="649"/>
      <c r="M1694" s="644"/>
      <c r="N1694" s="505" t="str">
        <f>二年级BMI</f>
        <v/>
      </c>
      <c r="O1694" s="499" t="str">
        <f>二年级BMI等级</f>
        <v/>
      </c>
      <c r="P1694" s="500" t="str">
        <f>二年级BMI得分</f>
        <v/>
      </c>
      <c r="Q1694" s="515" t="str">
        <f>二年级肺活量得分</f>
        <v/>
      </c>
      <c r="R1694" s="512" t="str">
        <f>二年级等级</f>
        <v/>
      </c>
      <c r="S1694" s="516" t="str">
        <f>二年级50米跑得分</f>
        <v/>
      </c>
      <c r="T1694" s="517" t="str">
        <f>二年级等级</f>
        <v/>
      </c>
      <c r="U1694" s="516" t="str">
        <f>二年级坐位体前屈得分</f>
        <v/>
      </c>
      <c r="V1694" s="517" t="str">
        <f>二年级等级</f>
        <v/>
      </c>
      <c r="W1694" s="516" t="str">
        <f>二年级一分钟跳绳得分</f>
        <v/>
      </c>
      <c r="X1694" s="517" t="str">
        <f>二年级等级</f>
        <v/>
      </c>
      <c r="Y1694" s="515"/>
      <c r="Z1694" s="518"/>
      <c r="AA1694" s="533"/>
      <c r="AB1694" s="515"/>
      <c r="AC1694" s="533" t="str">
        <f>二年级跳绳附加分</f>
        <v/>
      </c>
      <c r="AD1694" s="534" t="str">
        <f>二年级标准分</f>
        <v/>
      </c>
      <c r="AE1694" s="534" t="str">
        <f>二年级总分</f>
        <v/>
      </c>
      <c r="AF1694" s="517" t="str">
        <f>二年级等级</f>
        <v/>
      </c>
    </row>
    <row r="1695" spans="1:32">
      <c r="A1695" s="476">
        <v>225</v>
      </c>
      <c r="B1695" s="477">
        <v>13</v>
      </c>
      <c r="C1695" s="632"/>
      <c r="D1695" s="633"/>
      <c r="E1695" s="632"/>
      <c r="F1695" s="625"/>
      <c r="G1695" s="608"/>
      <c r="H1695" s="475"/>
      <c r="I1695" s="613"/>
      <c r="J1695" s="614"/>
      <c r="K1695" s="614"/>
      <c r="L1695" s="649"/>
      <c r="M1695" s="644"/>
      <c r="N1695" s="505" t="str">
        <f>二年级BMI</f>
        <v/>
      </c>
      <c r="O1695" s="499" t="str">
        <f>二年级BMI等级</f>
        <v/>
      </c>
      <c r="P1695" s="500" t="str">
        <f>二年级BMI得分</f>
        <v/>
      </c>
      <c r="Q1695" s="515" t="str">
        <f>二年级肺活量得分</f>
        <v/>
      </c>
      <c r="R1695" s="512" t="str">
        <f>二年级等级</f>
        <v/>
      </c>
      <c r="S1695" s="516" t="str">
        <f>二年级50米跑得分</f>
        <v/>
      </c>
      <c r="T1695" s="517" t="str">
        <f>二年级等级</f>
        <v/>
      </c>
      <c r="U1695" s="516" t="str">
        <f>二年级坐位体前屈得分</f>
        <v/>
      </c>
      <c r="V1695" s="517" t="str">
        <f>二年级等级</f>
        <v/>
      </c>
      <c r="W1695" s="516" t="str">
        <f>二年级一分钟跳绳得分</f>
        <v/>
      </c>
      <c r="X1695" s="517" t="str">
        <f>二年级等级</f>
        <v/>
      </c>
      <c r="Y1695" s="515"/>
      <c r="Z1695" s="518"/>
      <c r="AA1695" s="533"/>
      <c r="AB1695" s="515"/>
      <c r="AC1695" s="533" t="str">
        <f>二年级跳绳附加分</f>
        <v/>
      </c>
      <c r="AD1695" s="534" t="str">
        <f>二年级标准分</f>
        <v/>
      </c>
      <c r="AE1695" s="534" t="str">
        <f>二年级总分</f>
        <v/>
      </c>
      <c r="AF1695" s="517" t="str">
        <f>二年级等级</f>
        <v/>
      </c>
    </row>
    <row r="1696" spans="1:32">
      <c r="A1696" s="476">
        <v>225</v>
      </c>
      <c r="B1696" s="477">
        <v>14</v>
      </c>
      <c r="C1696" s="632"/>
      <c r="D1696" s="633"/>
      <c r="E1696" s="632"/>
      <c r="F1696" s="625"/>
      <c r="G1696" s="608"/>
      <c r="H1696" s="475"/>
      <c r="I1696" s="613"/>
      <c r="J1696" s="614"/>
      <c r="K1696" s="614"/>
      <c r="L1696" s="649"/>
      <c r="M1696" s="644"/>
      <c r="N1696" s="505" t="str">
        <f>二年级BMI</f>
        <v/>
      </c>
      <c r="O1696" s="499" t="str">
        <f>二年级BMI等级</f>
        <v/>
      </c>
      <c r="P1696" s="500" t="str">
        <f>二年级BMI得分</f>
        <v/>
      </c>
      <c r="Q1696" s="515" t="str">
        <f>二年级肺活量得分</f>
        <v/>
      </c>
      <c r="R1696" s="512" t="str">
        <f>二年级等级</f>
        <v/>
      </c>
      <c r="S1696" s="516" t="str">
        <f>二年级50米跑得分</f>
        <v/>
      </c>
      <c r="T1696" s="517" t="str">
        <f>二年级等级</f>
        <v/>
      </c>
      <c r="U1696" s="516" t="str">
        <f>二年级坐位体前屈得分</f>
        <v/>
      </c>
      <c r="V1696" s="517" t="str">
        <f>二年级等级</f>
        <v/>
      </c>
      <c r="W1696" s="516" t="str">
        <f>二年级一分钟跳绳得分</f>
        <v/>
      </c>
      <c r="X1696" s="517" t="str">
        <f>二年级等级</f>
        <v/>
      </c>
      <c r="Y1696" s="515"/>
      <c r="Z1696" s="518"/>
      <c r="AA1696" s="533"/>
      <c r="AB1696" s="515"/>
      <c r="AC1696" s="533" t="str">
        <f>二年级跳绳附加分</f>
        <v/>
      </c>
      <c r="AD1696" s="534" t="str">
        <f>二年级标准分</f>
        <v/>
      </c>
      <c r="AE1696" s="534" t="str">
        <f>二年级总分</f>
        <v/>
      </c>
      <c r="AF1696" s="517" t="str">
        <f>二年级等级</f>
        <v/>
      </c>
    </row>
    <row r="1697" spans="1:32">
      <c r="A1697" s="476">
        <v>225</v>
      </c>
      <c r="B1697" s="477">
        <v>15</v>
      </c>
      <c r="C1697" s="632"/>
      <c r="D1697" s="633"/>
      <c r="E1697" s="632"/>
      <c r="F1697" s="625"/>
      <c r="G1697" s="608"/>
      <c r="H1697" s="475"/>
      <c r="I1697" s="613"/>
      <c r="J1697" s="614"/>
      <c r="K1697" s="614"/>
      <c r="L1697" s="649"/>
      <c r="M1697" s="644"/>
      <c r="N1697" s="505" t="str">
        <f>二年级BMI</f>
        <v/>
      </c>
      <c r="O1697" s="499" t="str">
        <f>二年级BMI等级</f>
        <v/>
      </c>
      <c r="P1697" s="500" t="str">
        <f>二年级BMI得分</f>
        <v/>
      </c>
      <c r="Q1697" s="515" t="str">
        <f>二年级肺活量得分</f>
        <v/>
      </c>
      <c r="R1697" s="512" t="str">
        <f>二年级等级</f>
        <v/>
      </c>
      <c r="S1697" s="516" t="str">
        <f>二年级50米跑得分</f>
        <v/>
      </c>
      <c r="T1697" s="517" t="str">
        <f>二年级等级</f>
        <v/>
      </c>
      <c r="U1697" s="516" t="str">
        <f>二年级坐位体前屈得分</f>
        <v/>
      </c>
      <c r="V1697" s="517" t="str">
        <f>二年级等级</f>
        <v/>
      </c>
      <c r="W1697" s="516" t="str">
        <f>二年级一分钟跳绳得分</f>
        <v/>
      </c>
      <c r="X1697" s="517" t="str">
        <f>二年级等级</f>
        <v/>
      </c>
      <c r="Y1697" s="515"/>
      <c r="Z1697" s="518"/>
      <c r="AA1697" s="533"/>
      <c r="AB1697" s="515"/>
      <c r="AC1697" s="533" t="str">
        <f>二年级跳绳附加分</f>
        <v/>
      </c>
      <c r="AD1697" s="534" t="str">
        <f>二年级标准分</f>
        <v/>
      </c>
      <c r="AE1697" s="534" t="str">
        <f>二年级总分</f>
        <v/>
      </c>
      <c r="AF1697" s="517" t="str">
        <f>二年级等级</f>
        <v/>
      </c>
    </row>
    <row r="1698" spans="1:32">
      <c r="A1698" s="476">
        <v>225</v>
      </c>
      <c r="B1698" s="477">
        <v>16</v>
      </c>
      <c r="C1698" s="632"/>
      <c r="D1698" s="633"/>
      <c r="E1698" s="632"/>
      <c r="F1698" s="625"/>
      <c r="G1698" s="608"/>
      <c r="H1698" s="475"/>
      <c r="I1698" s="613"/>
      <c r="J1698" s="614"/>
      <c r="K1698" s="614"/>
      <c r="L1698" s="649"/>
      <c r="M1698" s="644"/>
      <c r="N1698" s="505" t="str">
        <f>二年级BMI</f>
        <v/>
      </c>
      <c r="O1698" s="499" t="str">
        <f>二年级BMI等级</f>
        <v/>
      </c>
      <c r="P1698" s="500" t="str">
        <f>二年级BMI得分</f>
        <v/>
      </c>
      <c r="Q1698" s="515" t="str">
        <f>二年级肺活量得分</f>
        <v/>
      </c>
      <c r="R1698" s="512" t="str">
        <f>二年级等级</f>
        <v/>
      </c>
      <c r="S1698" s="516" t="str">
        <f>二年级50米跑得分</f>
        <v/>
      </c>
      <c r="T1698" s="517" t="str">
        <f>二年级等级</f>
        <v/>
      </c>
      <c r="U1698" s="516" t="str">
        <f>二年级坐位体前屈得分</f>
        <v/>
      </c>
      <c r="V1698" s="517" t="str">
        <f>二年级等级</f>
        <v/>
      </c>
      <c r="W1698" s="516" t="str">
        <f>二年级一分钟跳绳得分</f>
        <v/>
      </c>
      <c r="X1698" s="517" t="str">
        <f>二年级等级</f>
        <v/>
      </c>
      <c r="Y1698" s="515"/>
      <c r="Z1698" s="518"/>
      <c r="AA1698" s="533"/>
      <c r="AB1698" s="515"/>
      <c r="AC1698" s="533" t="str">
        <f>二年级跳绳附加分</f>
        <v/>
      </c>
      <c r="AD1698" s="534" t="str">
        <f>二年级标准分</f>
        <v/>
      </c>
      <c r="AE1698" s="534" t="str">
        <f>二年级总分</f>
        <v/>
      </c>
      <c r="AF1698" s="517" t="str">
        <f>二年级等级</f>
        <v/>
      </c>
    </row>
    <row r="1699" spans="1:32">
      <c r="A1699" s="476">
        <v>225</v>
      </c>
      <c r="B1699" s="477">
        <v>17</v>
      </c>
      <c r="C1699" s="632"/>
      <c r="D1699" s="633"/>
      <c r="E1699" s="632"/>
      <c r="F1699" s="625"/>
      <c r="G1699" s="608"/>
      <c r="H1699" s="475"/>
      <c r="I1699" s="613"/>
      <c r="J1699" s="614"/>
      <c r="K1699" s="614"/>
      <c r="L1699" s="649"/>
      <c r="M1699" s="644"/>
      <c r="N1699" s="505" t="str">
        <f>二年级BMI</f>
        <v/>
      </c>
      <c r="O1699" s="499" t="str">
        <f>二年级BMI等级</f>
        <v/>
      </c>
      <c r="P1699" s="500" t="str">
        <f>二年级BMI得分</f>
        <v/>
      </c>
      <c r="Q1699" s="515" t="str">
        <f>二年级肺活量得分</f>
        <v/>
      </c>
      <c r="R1699" s="512" t="str">
        <f>二年级等级</f>
        <v/>
      </c>
      <c r="S1699" s="516" t="str">
        <f>二年级50米跑得分</f>
        <v/>
      </c>
      <c r="T1699" s="517" t="str">
        <f>二年级等级</f>
        <v/>
      </c>
      <c r="U1699" s="516" t="str">
        <f>二年级坐位体前屈得分</f>
        <v/>
      </c>
      <c r="V1699" s="517" t="str">
        <f>二年级等级</f>
        <v/>
      </c>
      <c r="W1699" s="516" t="str">
        <f>二年级一分钟跳绳得分</f>
        <v/>
      </c>
      <c r="X1699" s="517" t="str">
        <f>二年级等级</f>
        <v/>
      </c>
      <c r="Y1699" s="515"/>
      <c r="Z1699" s="518"/>
      <c r="AA1699" s="533"/>
      <c r="AB1699" s="515"/>
      <c r="AC1699" s="533" t="str">
        <f>二年级跳绳附加分</f>
        <v/>
      </c>
      <c r="AD1699" s="534" t="str">
        <f>二年级标准分</f>
        <v/>
      </c>
      <c r="AE1699" s="534" t="str">
        <f>二年级总分</f>
        <v/>
      </c>
      <c r="AF1699" s="517" t="str">
        <f>二年级等级</f>
        <v/>
      </c>
    </row>
    <row r="1700" spans="1:32">
      <c r="A1700" s="476">
        <v>225</v>
      </c>
      <c r="B1700" s="477">
        <v>18</v>
      </c>
      <c r="C1700" s="632"/>
      <c r="D1700" s="633"/>
      <c r="E1700" s="632"/>
      <c r="F1700" s="625"/>
      <c r="G1700" s="608"/>
      <c r="H1700" s="475"/>
      <c r="I1700" s="613"/>
      <c r="J1700" s="614"/>
      <c r="K1700" s="614"/>
      <c r="L1700" s="649"/>
      <c r="M1700" s="644"/>
      <c r="N1700" s="505" t="str">
        <f>二年级BMI</f>
        <v/>
      </c>
      <c r="O1700" s="499" t="str">
        <f>二年级BMI等级</f>
        <v/>
      </c>
      <c r="P1700" s="500" t="str">
        <f>二年级BMI得分</f>
        <v/>
      </c>
      <c r="Q1700" s="515" t="str">
        <f>二年级肺活量得分</f>
        <v/>
      </c>
      <c r="R1700" s="512" t="str">
        <f>二年级等级</f>
        <v/>
      </c>
      <c r="S1700" s="516" t="str">
        <f>二年级50米跑得分</f>
        <v/>
      </c>
      <c r="T1700" s="517" t="str">
        <f>二年级等级</f>
        <v/>
      </c>
      <c r="U1700" s="516" t="str">
        <f>二年级坐位体前屈得分</f>
        <v/>
      </c>
      <c r="V1700" s="517" t="str">
        <f>二年级等级</f>
        <v/>
      </c>
      <c r="W1700" s="516" t="str">
        <f>二年级一分钟跳绳得分</f>
        <v/>
      </c>
      <c r="X1700" s="517" t="str">
        <f>二年级等级</f>
        <v/>
      </c>
      <c r="Y1700" s="515"/>
      <c r="Z1700" s="518"/>
      <c r="AA1700" s="533"/>
      <c r="AB1700" s="515"/>
      <c r="AC1700" s="533" t="str">
        <f>二年级跳绳附加分</f>
        <v/>
      </c>
      <c r="AD1700" s="534" t="str">
        <f>二年级标准分</f>
        <v/>
      </c>
      <c r="AE1700" s="534" t="str">
        <f>二年级总分</f>
        <v/>
      </c>
      <c r="AF1700" s="517" t="str">
        <f>二年级等级</f>
        <v/>
      </c>
    </row>
    <row r="1701" spans="1:32">
      <c r="A1701" s="476">
        <v>225</v>
      </c>
      <c r="B1701" s="477">
        <v>19</v>
      </c>
      <c r="C1701" s="632"/>
      <c r="D1701" s="633"/>
      <c r="E1701" s="632"/>
      <c r="F1701" s="625"/>
      <c r="G1701" s="608"/>
      <c r="H1701" s="475"/>
      <c r="I1701" s="613"/>
      <c r="J1701" s="614"/>
      <c r="K1701" s="614"/>
      <c r="L1701" s="649"/>
      <c r="M1701" s="644"/>
      <c r="N1701" s="505" t="str">
        <f>二年级BMI</f>
        <v/>
      </c>
      <c r="O1701" s="499" t="str">
        <f>二年级BMI等级</f>
        <v/>
      </c>
      <c r="P1701" s="500" t="str">
        <f>二年级BMI得分</f>
        <v/>
      </c>
      <c r="Q1701" s="515" t="str">
        <f>二年级肺活量得分</f>
        <v/>
      </c>
      <c r="R1701" s="512" t="str">
        <f>二年级等级</f>
        <v/>
      </c>
      <c r="S1701" s="516" t="str">
        <f>二年级50米跑得分</f>
        <v/>
      </c>
      <c r="T1701" s="517" t="str">
        <f>二年级等级</f>
        <v/>
      </c>
      <c r="U1701" s="516" t="str">
        <f>二年级坐位体前屈得分</f>
        <v/>
      </c>
      <c r="V1701" s="517" t="str">
        <f>二年级等级</f>
        <v/>
      </c>
      <c r="W1701" s="516" t="str">
        <f>二年级一分钟跳绳得分</f>
        <v/>
      </c>
      <c r="X1701" s="517" t="str">
        <f>二年级等级</f>
        <v/>
      </c>
      <c r="Y1701" s="515"/>
      <c r="Z1701" s="518"/>
      <c r="AA1701" s="533"/>
      <c r="AB1701" s="515"/>
      <c r="AC1701" s="533" t="str">
        <f>二年级跳绳附加分</f>
        <v/>
      </c>
      <c r="AD1701" s="534" t="str">
        <f>二年级标准分</f>
        <v/>
      </c>
      <c r="AE1701" s="534" t="str">
        <f>二年级总分</f>
        <v/>
      </c>
      <c r="AF1701" s="517" t="str">
        <f>二年级等级</f>
        <v/>
      </c>
    </row>
    <row r="1702" spans="1:32">
      <c r="A1702" s="476">
        <v>225</v>
      </c>
      <c r="B1702" s="477">
        <v>20</v>
      </c>
      <c r="C1702" s="632"/>
      <c r="D1702" s="633"/>
      <c r="E1702" s="632"/>
      <c r="F1702" s="625"/>
      <c r="G1702" s="608"/>
      <c r="H1702" s="475"/>
      <c r="I1702" s="613"/>
      <c r="J1702" s="614"/>
      <c r="K1702" s="614"/>
      <c r="L1702" s="649"/>
      <c r="M1702" s="644"/>
      <c r="N1702" s="505" t="str">
        <f>二年级BMI</f>
        <v/>
      </c>
      <c r="O1702" s="499" t="str">
        <f>二年级BMI等级</f>
        <v/>
      </c>
      <c r="P1702" s="500" t="str">
        <f>二年级BMI得分</f>
        <v/>
      </c>
      <c r="Q1702" s="515" t="str">
        <f>二年级肺活量得分</f>
        <v/>
      </c>
      <c r="R1702" s="512" t="str">
        <f>二年级等级</f>
        <v/>
      </c>
      <c r="S1702" s="516" t="str">
        <f>二年级50米跑得分</f>
        <v/>
      </c>
      <c r="T1702" s="517" t="str">
        <f>二年级等级</f>
        <v/>
      </c>
      <c r="U1702" s="516" t="str">
        <f>二年级坐位体前屈得分</f>
        <v/>
      </c>
      <c r="V1702" s="517" t="str">
        <f>二年级等级</f>
        <v/>
      </c>
      <c r="W1702" s="516" t="str">
        <f>二年级一分钟跳绳得分</f>
        <v/>
      </c>
      <c r="X1702" s="517" t="str">
        <f>二年级等级</f>
        <v/>
      </c>
      <c r="Y1702" s="515"/>
      <c r="Z1702" s="518"/>
      <c r="AA1702" s="533"/>
      <c r="AB1702" s="515"/>
      <c r="AC1702" s="533" t="str">
        <f>二年级跳绳附加分</f>
        <v/>
      </c>
      <c r="AD1702" s="534" t="str">
        <f>二年级标准分</f>
        <v/>
      </c>
      <c r="AE1702" s="534" t="str">
        <f>二年级总分</f>
        <v/>
      </c>
      <c r="AF1702" s="517" t="str">
        <f>二年级等级</f>
        <v/>
      </c>
    </row>
    <row r="1703" spans="1:32">
      <c r="A1703" s="476">
        <v>225</v>
      </c>
      <c r="B1703" s="477">
        <v>21</v>
      </c>
      <c r="C1703" s="632"/>
      <c r="D1703" s="633"/>
      <c r="E1703" s="632"/>
      <c r="F1703" s="625"/>
      <c r="G1703" s="608"/>
      <c r="H1703" s="475"/>
      <c r="I1703" s="613"/>
      <c r="J1703" s="614"/>
      <c r="K1703" s="614"/>
      <c r="L1703" s="649"/>
      <c r="M1703" s="644"/>
      <c r="N1703" s="505" t="str">
        <f>二年级BMI</f>
        <v/>
      </c>
      <c r="O1703" s="499" t="str">
        <f>二年级BMI等级</f>
        <v/>
      </c>
      <c r="P1703" s="500" t="str">
        <f>二年级BMI得分</f>
        <v/>
      </c>
      <c r="Q1703" s="515" t="str">
        <f>二年级肺活量得分</f>
        <v/>
      </c>
      <c r="R1703" s="512" t="str">
        <f>二年级等级</f>
        <v/>
      </c>
      <c r="S1703" s="516" t="str">
        <f>二年级50米跑得分</f>
        <v/>
      </c>
      <c r="T1703" s="517" t="str">
        <f>二年级等级</f>
        <v/>
      </c>
      <c r="U1703" s="516" t="str">
        <f>二年级坐位体前屈得分</f>
        <v/>
      </c>
      <c r="V1703" s="517" t="str">
        <f>二年级等级</f>
        <v/>
      </c>
      <c r="W1703" s="516" t="str">
        <f>二年级一分钟跳绳得分</f>
        <v/>
      </c>
      <c r="X1703" s="517" t="str">
        <f>二年级等级</f>
        <v/>
      </c>
      <c r="Y1703" s="515"/>
      <c r="Z1703" s="518"/>
      <c r="AA1703" s="533"/>
      <c r="AB1703" s="515"/>
      <c r="AC1703" s="533" t="str">
        <f>二年级跳绳附加分</f>
        <v/>
      </c>
      <c r="AD1703" s="534" t="str">
        <f>二年级标准分</f>
        <v/>
      </c>
      <c r="AE1703" s="534" t="str">
        <f>二年级总分</f>
        <v/>
      </c>
      <c r="AF1703" s="517" t="str">
        <f>二年级等级</f>
        <v/>
      </c>
    </row>
    <row r="1704" spans="1:32">
      <c r="A1704" s="476">
        <v>225</v>
      </c>
      <c r="B1704" s="477">
        <v>22</v>
      </c>
      <c r="C1704" s="632"/>
      <c r="D1704" s="633"/>
      <c r="E1704" s="632"/>
      <c r="F1704" s="625"/>
      <c r="G1704" s="608"/>
      <c r="H1704" s="475"/>
      <c r="I1704" s="613"/>
      <c r="J1704" s="614"/>
      <c r="K1704" s="614"/>
      <c r="L1704" s="649"/>
      <c r="M1704" s="644"/>
      <c r="N1704" s="505" t="str">
        <f>二年级BMI</f>
        <v/>
      </c>
      <c r="O1704" s="499" t="str">
        <f>二年级BMI等级</f>
        <v/>
      </c>
      <c r="P1704" s="500" t="str">
        <f>二年级BMI得分</f>
        <v/>
      </c>
      <c r="Q1704" s="515" t="str">
        <f>二年级肺活量得分</f>
        <v/>
      </c>
      <c r="R1704" s="512" t="str">
        <f>二年级等级</f>
        <v/>
      </c>
      <c r="S1704" s="516" t="str">
        <f>二年级50米跑得分</f>
        <v/>
      </c>
      <c r="T1704" s="517" t="str">
        <f>二年级等级</f>
        <v/>
      </c>
      <c r="U1704" s="516" t="str">
        <f>二年级坐位体前屈得分</f>
        <v/>
      </c>
      <c r="V1704" s="517" t="str">
        <f>二年级等级</f>
        <v/>
      </c>
      <c r="W1704" s="516" t="str">
        <f>二年级一分钟跳绳得分</f>
        <v/>
      </c>
      <c r="X1704" s="517" t="str">
        <f>二年级等级</f>
        <v/>
      </c>
      <c r="Y1704" s="515"/>
      <c r="Z1704" s="518"/>
      <c r="AA1704" s="533"/>
      <c r="AB1704" s="515"/>
      <c r="AC1704" s="533" t="str">
        <f>二年级跳绳附加分</f>
        <v/>
      </c>
      <c r="AD1704" s="534" t="str">
        <f>二年级标准分</f>
        <v/>
      </c>
      <c r="AE1704" s="534" t="str">
        <f>二年级总分</f>
        <v/>
      </c>
      <c r="AF1704" s="517" t="str">
        <f>二年级等级</f>
        <v/>
      </c>
    </row>
    <row r="1705" spans="1:32">
      <c r="A1705" s="476">
        <v>225</v>
      </c>
      <c r="B1705" s="477">
        <v>23</v>
      </c>
      <c r="C1705" s="632"/>
      <c r="D1705" s="633"/>
      <c r="E1705" s="632"/>
      <c r="F1705" s="625"/>
      <c r="G1705" s="608"/>
      <c r="H1705" s="475"/>
      <c r="I1705" s="613"/>
      <c r="J1705" s="614"/>
      <c r="K1705" s="614"/>
      <c r="L1705" s="649"/>
      <c r="M1705" s="644"/>
      <c r="N1705" s="505" t="str">
        <f>二年级BMI</f>
        <v/>
      </c>
      <c r="O1705" s="499" t="str">
        <f>二年级BMI等级</f>
        <v/>
      </c>
      <c r="P1705" s="500" t="str">
        <f>二年级BMI得分</f>
        <v/>
      </c>
      <c r="Q1705" s="515" t="str">
        <f>二年级肺活量得分</f>
        <v/>
      </c>
      <c r="R1705" s="512" t="str">
        <f>二年级等级</f>
        <v/>
      </c>
      <c r="S1705" s="516" t="str">
        <f>二年级50米跑得分</f>
        <v/>
      </c>
      <c r="T1705" s="517" t="str">
        <f>二年级等级</f>
        <v/>
      </c>
      <c r="U1705" s="516" t="str">
        <f>二年级坐位体前屈得分</f>
        <v/>
      </c>
      <c r="V1705" s="517" t="str">
        <f>二年级等级</f>
        <v/>
      </c>
      <c r="W1705" s="516" t="str">
        <f>二年级一分钟跳绳得分</f>
        <v/>
      </c>
      <c r="X1705" s="517" t="str">
        <f>二年级等级</f>
        <v/>
      </c>
      <c r="Y1705" s="515"/>
      <c r="Z1705" s="518"/>
      <c r="AA1705" s="533"/>
      <c r="AB1705" s="515"/>
      <c r="AC1705" s="533" t="str">
        <f>二年级跳绳附加分</f>
        <v/>
      </c>
      <c r="AD1705" s="534" t="str">
        <f>二年级标准分</f>
        <v/>
      </c>
      <c r="AE1705" s="534" t="str">
        <f>二年级总分</f>
        <v/>
      </c>
      <c r="AF1705" s="517" t="str">
        <f>二年级等级</f>
        <v/>
      </c>
    </row>
    <row r="1706" spans="1:32">
      <c r="A1706" s="476">
        <v>225</v>
      </c>
      <c r="B1706" s="477">
        <v>24</v>
      </c>
      <c r="C1706" s="632"/>
      <c r="D1706" s="633"/>
      <c r="E1706" s="632"/>
      <c r="F1706" s="625"/>
      <c r="G1706" s="608"/>
      <c r="H1706" s="475"/>
      <c r="I1706" s="613"/>
      <c r="J1706" s="614"/>
      <c r="K1706" s="614"/>
      <c r="L1706" s="649"/>
      <c r="M1706" s="644"/>
      <c r="N1706" s="505" t="str">
        <f>二年级BMI</f>
        <v/>
      </c>
      <c r="O1706" s="499" t="str">
        <f>二年级BMI等级</f>
        <v/>
      </c>
      <c r="P1706" s="500" t="str">
        <f>二年级BMI得分</f>
        <v/>
      </c>
      <c r="Q1706" s="515" t="str">
        <f>二年级肺活量得分</f>
        <v/>
      </c>
      <c r="R1706" s="512" t="str">
        <f>二年级等级</f>
        <v/>
      </c>
      <c r="S1706" s="516" t="str">
        <f>二年级50米跑得分</f>
        <v/>
      </c>
      <c r="T1706" s="517" t="str">
        <f>二年级等级</f>
        <v/>
      </c>
      <c r="U1706" s="516" t="str">
        <f>二年级坐位体前屈得分</f>
        <v/>
      </c>
      <c r="V1706" s="517" t="str">
        <f>二年级等级</f>
        <v/>
      </c>
      <c r="W1706" s="516" t="str">
        <f>二年级一分钟跳绳得分</f>
        <v/>
      </c>
      <c r="X1706" s="517" t="str">
        <f>二年级等级</f>
        <v/>
      </c>
      <c r="Y1706" s="515"/>
      <c r="Z1706" s="518"/>
      <c r="AA1706" s="533"/>
      <c r="AB1706" s="515"/>
      <c r="AC1706" s="533" t="str">
        <f>二年级跳绳附加分</f>
        <v/>
      </c>
      <c r="AD1706" s="534" t="str">
        <f>二年级标准分</f>
        <v/>
      </c>
      <c r="AE1706" s="534" t="str">
        <f>二年级总分</f>
        <v/>
      </c>
      <c r="AF1706" s="517" t="str">
        <f>二年级等级</f>
        <v/>
      </c>
    </row>
    <row r="1707" spans="1:32">
      <c r="A1707" s="476">
        <v>225</v>
      </c>
      <c r="B1707" s="477">
        <v>25</v>
      </c>
      <c r="C1707" s="632"/>
      <c r="D1707" s="633"/>
      <c r="E1707" s="632"/>
      <c r="F1707" s="625"/>
      <c r="G1707" s="608"/>
      <c r="H1707" s="475"/>
      <c r="I1707" s="613"/>
      <c r="J1707" s="614"/>
      <c r="K1707" s="614"/>
      <c r="L1707" s="649"/>
      <c r="M1707" s="644"/>
      <c r="N1707" s="505" t="str">
        <f>二年级BMI</f>
        <v/>
      </c>
      <c r="O1707" s="499" t="str">
        <f>二年级BMI等级</f>
        <v/>
      </c>
      <c r="P1707" s="500" t="str">
        <f>二年级BMI得分</f>
        <v/>
      </c>
      <c r="Q1707" s="515" t="str">
        <f>二年级肺活量得分</f>
        <v/>
      </c>
      <c r="R1707" s="512" t="str">
        <f>二年级等级</f>
        <v/>
      </c>
      <c r="S1707" s="516" t="str">
        <f>二年级50米跑得分</f>
        <v/>
      </c>
      <c r="T1707" s="517" t="str">
        <f>二年级等级</f>
        <v/>
      </c>
      <c r="U1707" s="516" t="str">
        <f>二年级坐位体前屈得分</f>
        <v/>
      </c>
      <c r="V1707" s="517" t="str">
        <f>二年级等级</f>
        <v/>
      </c>
      <c r="W1707" s="516" t="str">
        <f>二年级一分钟跳绳得分</f>
        <v/>
      </c>
      <c r="X1707" s="517" t="str">
        <f>二年级等级</f>
        <v/>
      </c>
      <c r="Y1707" s="515"/>
      <c r="Z1707" s="518"/>
      <c r="AA1707" s="533"/>
      <c r="AB1707" s="515"/>
      <c r="AC1707" s="533" t="str">
        <f>二年级跳绳附加分</f>
        <v/>
      </c>
      <c r="AD1707" s="534" t="str">
        <f>二年级标准分</f>
        <v/>
      </c>
      <c r="AE1707" s="534" t="str">
        <f>二年级总分</f>
        <v/>
      </c>
      <c r="AF1707" s="517" t="str">
        <f>二年级等级</f>
        <v/>
      </c>
    </row>
    <row r="1708" spans="1:32">
      <c r="A1708" s="476">
        <v>225</v>
      </c>
      <c r="B1708" s="477">
        <v>26</v>
      </c>
      <c r="C1708" s="632"/>
      <c r="D1708" s="633"/>
      <c r="E1708" s="632"/>
      <c r="F1708" s="625"/>
      <c r="G1708" s="608"/>
      <c r="H1708" s="475"/>
      <c r="I1708" s="613"/>
      <c r="J1708" s="614"/>
      <c r="K1708" s="614"/>
      <c r="L1708" s="649"/>
      <c r="M1708" s="644"/>
      <c r="N1708" s="505" t="str">
        <f>二年级BMI</f>
        <v/>
      </c>
      <c r="O1708" s="499" t="str">
        <f>二年级BMI等级</f>
        <v/>
      </c>
      <c r="P1708" s="500" t="str">
        <f>二年级BMI得分</f>
        <v/>
      </c>
      <c r="Q1708" s="515" t="str">
        <f>二年级肺活量得分</f>
        <v/>
      </c>
      <c r="R1708" s="512" t="str">
        <f>二年级等级</f>
        <v/>
      </c>
      <c r="S1708" s="516" t="str">
        <f>二年级50米跑得分</f>
        <v/>
      </c>
      <c r="T1708" s="517" t="str">
        <f>二年级等级</f>
        <v/>
      </c>
      <c r="U1708" s="516" t="str">
        <f>二年级坐位体前屈得分</f>
        <v/>
      </c>
      <c r="V1708" s="517" t="str">
        <f>二年级等级</f>
        <v/>
      </c>
      <c r="W1708" s="516" t="str">
        <f>二年级一分钟跳绳得分</f>
        <v/>
      </c>
      <c r="X1708" s="517" t="str">
        <f>二年级等级</f>
        <v/>
      </c>
      <c r="Y1708" s="515"/>
      <c r="Z1708" s="518"/>
      <c r="AA1708" s="533"/>
      <c r="AB1708" s="515"/>
      <c r="AC1708" s="533" t="str">
        <f>二年级跳绳附加分</f>
        <v/>
      </c>
      <c r="AD1708" s="534" t="str">
        <f>二年级标准分</f>
        <v/>
      </c>
      <c r="AE1708" s="534" t="str">
        <f>二年级总分</f>
        <v/>
      </c>
      <c r="AF1708" s="517" t="str">
        <f>二年级等级</f>
        <v/>
      </c>
    </row>
    <row r="1709" spans="1:32">
      <c r="A1709" s="476">
        <v>225</v>
      </c>
      <c r="B1709" s="477">
        <v>27</v>
      </c>
      <c r="C1709" s="632"/>
      <c r="D1709" s="633"/>
      <c r="E1709" s="632"/>
      <c r="F1709" s="625"/>
      <c r="G1709" s="608"/>
      <c r="H1709" s="475"/>
      <c r="I1709" s="613"/>
      <c r="J1709" s="614"/>
      <c r="K1709" s="614"/>
      <c r="L1709" s="649"/>
      <c r="M1709" s="644"/>
      <c r="N1709" s="505" t="str">
        <f>二年级BMI</f>
        <v/>
      </c>
      <c r="O1709" s="499" t="str">
        <f>二年级BMI等级</f>
        <v/>
      </c>
      <c r="P1709" s="500" t="str">
        <f>二年级BMI得分</f>
        <v/>
      </c>
      <c r="Q1709" s="515" t="str">
        <f>二年级肺活量得分</f>
        <v/>
      </c>
      <c r="R1709" s="512" t="str">
        <f>二年级等级</f>
        <v/>
      </c>
      <c r="S1709" s="516" t="str">
        <f>二年级50米跑得分</f>
        <v/>
      </c>
      <c r="T1709" s="517" t="str">
        <f>二年级等级</f>
        <v/>
      </c>
      <c r="U1709" s="516" t="str">
        <f>二年级坐位体前屈得分</f>
        <v/>
      </c>
      <c r="V1709" s="517" t="str">
        <f>二年级等级</f>
        <v/>
      </c>
      <c r="W1709" s="516" t="str">
        <f>二年级一分钟跳绳得分</f>
        <v/>
      </c>
      <c r="X1709" s="517" t="str">
        <f>二年级等级</f>
        <v/>
      </c>
      <c r="Y1709" s="515"/>
      <c r="Z1709" s="518"/>
      <c r="AA1709" s="533"/>
      <c r="AB1709" s="515"/>
      <c r="AC1709" s="533" t="str">
        <f>二年级跳绳附加分</f>
        <v/>
      </c>
      <c r="AD1709" s="534" t="str">
        <f>二年级标准分</f>
        <v/>
      </c>
      <c r="AE1709" s="534" t="str">
        <f>二年级总分</f>
        <v/>
      </c>
      <c r="AF1709" s="517" t="str">
        <f>二年级等级</f>
        <v/>
      </c>
    </row>
    <row r="1710" spans="1:32">
      <c r="A1710" s="476">
        <v>225</v>
      </c>
      <c r="B1710" s="477">
        <v>28</v>
      </c>
      <c r="C1710" s="632"/>
      <c r="D1710" s="633"/>
      <c r="E1710" s="632"/>
      <c r="F1710" s="625"/>
      <c r="G1710" s="608"/>
      <c r="H1710" s="475"/>
      <c r="I1710" s="613"/>
      <c r="J1710" s="614"/>
      <c r="K1710" s="614"/>
      <c r="L1710" s="649"/>
      <c r="M1710" s="644"/>
      <c r="N1710" s="505" t="str">
        <f>二年级BMI</f>
        <v/>
      </c>
      <c r="O1710" s="499" t="str">
        <f>二年级BMI等级</f>
        <v/>
      </c>
      <c r="P1710" s="500" t="str">
        <f>二年级BMI得分</f>
        <v/>
      </c>
      <c r="Q1710" s="515" t="str">
        <f>二年级肺活量得分</f>
        <v/>
      </c>
      <c r="R1710" s="512" t="str">
        <f>二年级等级</f>
        <v/>
      </c>
      <c r="S1710" s="516" t="str">
        <f>二年级50米跑得分</f>
        <v/>
      </c>
      <c r="T1710" s="517" t="str">
        <f>二年级等级</f>
        <v/>
      </c>
      <c r="U1710" s="516" t="str">
        <f>二年级坐位体前屈得分</f>
        <v/>
      </c>
      <c r="V1710" s="517" t="str">
        <f>二年级等级</f>
        <v/>
      </c>
      <c r="W1710" s="516" t="str">
        <f>二年级一分钟跳绳得分</f>
        <v/>
      </c>
      <c r="X1710" s="517" t="str">
        <f>二年级等级</f>
        <v/>
      </c>
      <c r="Y1710" s="515"/>
      <c r="Z1710" s="518"/>
      <c r="AA1710" s="533"/>
      <c r="AB1710" s="515"/>
      <c r="AC1710" s="533" t="str">
        <f>二年级跳绳附加分</f>
        <v/>
      </c>
      <c r="AD1710" s="534" t="str">
        <f>二年级标准分</f>
        <v/>
      </c>
      <c r="AE1710" s="534" t="str">
        <f>二年级总分</f>
        <v/>
      </c>
      <c r="AF1710" s="517" t="str">
        <f>二年级等级</f>
        <v/>
      </c>
    </row>
    <row r="1711" spans="1:32">
      <c r="A1711" s="476">
        <v>225</v>
      </c>
      <c r="B1711" s="477">
        <v>29</v>
      </c>
      <c r="C1711" s="632"/>
      <c r="D1711" s="633"/>
      <c r="E1711" s="632"/>
      <c r="F1711" s="625"/>
      <c r="G1711" s="608"/>
      <c r="H1711" s="475"/>
      <c r="I1711" s="613"/>
      <c r="J1711" s="614"/>
      <c r="K1711" s="614"/>
      <c r="L1711" s="649"/>
      <c r="M1711" s="644"/>
      <c r="N1711" s="505" t="str">
        <f>二年级BMI</f>
        <v/>
      </c>
      <c r="O1711" s="499" t="str">
        <f>二年级BMI等级</f>
        <v/>
      </c>
      <c r="P1711" s="500" t="str">
        <f>二年级BMI得分</f>
        <v/>
      </c>
      <c r="Q1711" s="515" t="str">
        <f>二年级肺活量得分</f>
        <v/>
      </c>
      <c r="R1711" s="512" t="str">
        <f>二年级等级</f>
        <v/>
      </c>
      <c r="S1711" s="516" t="str">
        <f>二年级50米跑得分</f>
        <v/>
      </c>
      <c r="T1711" s="517" t="str">
        <f>二年级等级</f>
        <v/>
      </c>
      <c r="U1711" s="516" t="str">
        <f>二年级坐位体前屈得分</f>
        <v/>
      </c>
      <c r="V1711" s="517" t="str">
        <f>二年级等级</f>
        <v/>
      </c>
      <c r="W1711" s="516" t="str">
        <f>二年级一分钟跳绳得分</f>
        <v/>
      </c>
      <c r="X1711" s="517" t="str">
        <f>二年级等级</f>
        <v/>
      </c>
      <c r="Y1711" s="515"/>
      <c r="Z1711" s="518"/>
      <c r="AA1711" s="533"/>
      <c r="AB1711" s="515"/>
      <c r="AC1711" s="533" t="str">
        <f>二年级跳绳附加分</f>
        <v/>
      </c>
      <c r="AD1711" s="534" t="str">
        <f>二年级标准分</f>
        <v/>
      </c>
      <c r="AE1711" s="534" t="str">
        <f>二年级总分</f>
        <v/>
      </c>
      <c r="AF1711" s="517" t="str">
        <f>二年级等级</f>
        <v/>
      </c>
    </row>
    <row r="1712" spans="1:32">
      <c r="A1712" s="476">
        <v>225</v>
      </c>
      <c r="B1712" s="477">
        <v>30</v>
      </c>
      <c r="C1712" s="632"/>
      <c r="D1712" s="633"/>
      <c r="E1712" s="632"/>
      <c r="F1712" s="625"/>
      <c r="G1712" s="608"/>
      <c r="H1712" s="475"/>
      <c r="I1712" s="613"/>
      <c r="J1712" s="614"/>
      <c r="K1712" s="614"/>
      <c r="L1712" s="649"/>
      <c r="M1712" s="644"/>
      <c r="N1712" s="505" t="str">
        <f>二年级BMI</f>
        <v/>
      </c>
      <c r="O1712" s="499" t="str">
        <f>二年级BMI等级</f>
        <v/>
      </c>
      <c r="P1712" s="500" t="str">
        <f>二年级BMI得分</f>
        <v/>
      </c>
      <c r="Q1712" s="515" t="str">
        <f>二年级肺活量得分</f>
        <v/>
      </c>
      <c r="R1712" s="512" t="str">
        <f>二年级等级</f>
        <v/>
      </c>
      <c r="S1712" s="516" t="str">
        <f>二年级50米跑得分</f>
        <v/>
      </c>
      <c r="T1712" s="517" t="str">
        <f>二年级等级</f>
        <v/>
      </c>
      <c r="U1712" s="516" t="str">
        <f>二年级坐位体前屈得分</f>
        <v/>
      </c>
      <c r="V1712" s="517" t="str">
        <f>二年级等级</f>
        <v/>
      </c>
      <c r="W1712" s="516" t="str">
        <f>二年级一分钟跳绳得分</f>
        <v/>
      </c>
      <c r="X1712" s="517" t="str">
        <f>二年级等级</f>
        <v/>
      </c>
      <c r="Y1712" s="515"/>
      <c r="Z1712" s="518"/>
      <c r="AA1712" s="533"/>
      <c r="AB1712" s="515"/>
      <c r="AC1712" s="533" t="str">
        <f>二年级跳绳附加分</f>
        <v/>
      </c>
      <c r="AD1712" s="534" t="str">
        <f>二年级标准分</f>
        <v/>
      </c>
      <c r="AE1712" s="534" t="str">
        <f>二年级总分</f>
        <v/>
      </c>
      <c r="AF1712" s="517" t="str">
        <f>二年级等级</f>
        <v/>
      </c>
    </row>
    <row r="1713" spans="1:32">
      <c r="A1713" s="476">
        <v>225</v>
      </c>
      <c r="B1713" s="477">
        <v>31</v>
      </c>
      <c r="C1713" s="632"/>
      <c r="D1713" s="633"/>
      <c r="E1713" s="632"/>
      <c r="F1713" s="625"/>
      <c r="G1713" s="608"/>
      <c r="H1713" s="475"/>
      <c r="I1713" s="613"/>
      <c r="J1713" s="614"/>
      <c r="K1713" s="614"/>
      <c r="L1713" s="649"/>
      <c r="M1713" s="644"/>
      <c r="N1713" s="505" t="str">
        <f>二年级BMI</f>
        <v/>
      </c>
      <c r="O1713" s="499" t="str">
        <f>二年级BMI等级</f>
        <v/>
      </c>
      <c r="P1713" s="500" t="str">
        <f>二年级BMI得分</f>
        <v/>
      </c>
      <c r="Q1713" s="515" t="str">
        <f>二年级肺活量得分</f>
        <v/>
      </c>
      <c r="R1713" s="512" t="str">
        <f>二年级等级</f>
        <v/>
      </c>
      <c r="S1713" s="516" t="str">
        <f>二年级50米跑得分</f>
        <v/>
      </c>
      <c r="T1713" s="517" t="str">
        <f>二年级等级</f>
        <v/>
      </c>
      <c r="U1713" s="516" t="str">
        <f>二年级坐位体前屈得分</f>
        <v/>
      </c>
      <c r="V1713" s="517" t="str">
        <f>二年级等级</f>
        <v/>
      </c>
      <c r="W1713" s="516" t="str">
        <f>二年级一分钟跳绳得分</f>
        <v/>
      </c>
      <c r="X1713" s="517" t="str">
        <f>二年级等级</f>
        <v/>
      </c>
      <c r="Y1713" s="515"/>
      <c r="Z1713" s="518"/>
      <c r="AA1713" s="533"/>
      <c r="AB1713" s="515"/>
      <c r="AC1713" s="533" t="str">
        <f>二年级跳绳附加分</f>
        <v/>
      </c>
      <c r="AD1713" s="534" t="str">
        <f>二年级标准分</f>
        <v/>
      </c>
      <c r="AE1713" s="534" t="str">
        <f>二年级总分</f>
        <v/>
      </c>
      <c r="AF1713" s="517" t="str">
        <f>二年级等级</f>
        <v/>
      </c>
    </row>
    <row r="1714" spans="1:32">
      <c r="A1714" s="476">
        <v>225</v>
      </c>
      <c r="B1714" s="477">
        <v>32</v>
      </c>
      <c r="C1714" s="632"/>
      <c r="D1714" s="633"/>
      <c r="E1714" s="632"/>
      <c r="F1714" s="625"/>
      <c r="G1714" s="608"/>
      <c r="H1714" s="475"/>
      <c r="I1714" s="613"/>
      <c r="J1714" s="614"/>
      <c r="K1714" s="614"/>
      <c r="L1714" s="649"/>
      <c r="M1714" s="644"/>
      <c r="N1714" s="505" t="str">
        <f>二年级BMI</f>
        <v/>
      </c>
      <c r="O1714" s="499" t="str">
        <f>二年级BMI等级</f>
        <v/>
      </c>
      <c r="P1714" s="500" t="str">
        <f>二年级BMI得分</f>
        <v/>
      </c>
      <c r="Q1714" s="515" t="str">
        <f>二年级肺活量得分</f>
        <v/>
      </c>
      <c r="R1714" s="512" t="str">
        <f>二年级等级</f>
        <v/>
      </c>
      <c r="S1714" s="516" t="str">
        <f>二年级50米跑得分</f>
        <v/>
      </c>
      <c r="T1714" s="517" t="str">
        <f>二年级等级</f>
        <v/>
      </c>
      <c r="U1714" s="516" t="str">
        <f>二年级坐位体前屈得分</f>
        <v/>
      </c>
      <c r="V1714" s="517" t="str">
        <f>二年级等级</f>
        <v/>
      </c>
      <c r="W1714" s="516" t="str">
        <f>二年级一分钟跳绳得分</f>
        <v/>
      </c>
      <c r="X1714" s="517" t="str">
        <f>二年级等级</f>
        <v/>
      </c>
      <c r="Y1714" s="515"/>
      <c r="Z1714" s="518"/>
      <c r="AA1714" s="533"/>
      <c r="AB1714" s="515"/>
      <c r="AC1714" s="533" t="str">
        <f>二年级跳绳附加分</f>
        <v/>
      </c>
      <c r="AD1714" s="534" t="str">
        <f>二年级标准分</f>
        <v/>
      </c>
      <c r="AE1714" s="534" t="str">
        <f>二年级总分</f>
        <v/>
      </c>
      <c r="AF1714" s="517" t="str">
        <f>二年级等级</f>
        <v/>
      </c>
    </row>
    <row r="1715" spans="1:32">
      <c r="A1715" s="476">
        <v>225</v>
      </c>
      <c r="B1715" s="477">
        <v>33</v>
      </c>
      <c r="C1715" s="632"/>
      <c r="D1715" s="633"/>
      <c r="E1715" s="632"/>
      <c r="F1715" s="625"/>
      <c r="G1715" s="608"/>
      <c r="H1715" s="475"/>
      <c r="I1715" s="613"/>
      <c r="J1715" s="614"/>
      <c r="K1715" s="614"/>
      <c r="L1715" s="649"/>
      <c r="M1715" s="644"/>
      <c r="N1715" s="505" t="str">
        <f>二年级BMI</f>
        <v/>
      </c>
      <c r="O1715" s="499" t="str">
        <f>二年级BMI等级</f>
        <v/>
      </c>
      <c r="P1715" s="500" t="str">
        <f>二年级BMI得分</f>
        <v/>
      </c>
      <c r="Q1715" s="515" t="str">
        <f>二年级肺活量得分</f>
        <v/>
      </c>
      <c r="R1715" s="512" t="str">
        <f>二年级等级</f>
        <v/>
      </c>
      <c r="S1715" s="516" t="str">
        <f>二年级50米跑得分</f>
        <v/>
      </c>
      <c r="T1715" s="517" t="str">
        <f>二年级等级</f>
        <v/>
      </c>
      <c r="U1715" s="516" t="str">
        <f>二年级坐位体前屈得分</f>
        <v/>
      </c>
      <c r="V1715" s="517" t="str">
        <f>二年级等级</f>
        <v/>
      </c>
      <c r="W1715" s="516" t="str">
        <f>二年级一分钟跳绳得分</f>
        <v/>
      </c>
      <c r="X1715" s="517" t="str">
        <f>二年级等级</f>
        <v/>
      </c>
      <c r="Y1715" s="515"/>
      <c r="Z1715" s="518"/>
      <c r="AA1715" s="533"/>
      <c r="AB1715" s="515"/>
      <c r="AC1715" s="533" t="str">
        <f>二年级跳绳附加分</f>
        <v/>
      </c>
      <c r="AD1715" s="534" t="str">
        <f>二年级标准分</f>
        <v/>
      </c>
      <c r="AE1715" s="534" t="str">
        <f>二年级总分</f>
        <v/>
      </c>
      <c r="AF1715" s="517" t="str">
        <f>二年级等级</f>
        <v/>
      </c>
    </row>
    <row r="1716" spans="1:32">
      <c r="A1716" s="476">
        <v>225</v>
      </c>
      <c r="B1716" s="477">
        <v>34</v>
      </c>
      <c r="C1716" s="632"/>
      <c r="D1716" s="633"/>
      <c r="E1716" s="632"/>
      <c r="F1716" s="625"/>
      <c r="G1716" s="608"/>
      <c r="H1716" s="475"/>
      <c r="I1716" s="613"/>
      <c r="J1716" s="614"/>
      <c r="K1716" s="614"/>
      <c r="L1716" s="649"/>
      <c r="M1716" s="644"/>
      <c r="N1716" s="505" t="str">
        <f>二年级BMI</f>
        <v/>
      </c>
      <c r="O1716" s="499" t="str">
        <f>二年级BMI等级</f>
        <v/>
      </c>
      <c r="P1716" s="500" t="str">
        <f>二年级BMI得分</f>
        <v/>
      </c>
      <c r="Q1716" s="515" t="str">
        <f>二年级肺活量得分</f>
        <v/>
      </c>
      <c r="R1716" s="512" t="str">
        <f>二年级等级</f>
        <v/>
      </c>
      <c r="S1716" s="516" t="str">
        <f>二年级50米跑得分</f>
        <v/>
      </c>
      <c r="T1716" s="517" t="str">
        <f>二年级等级</f>
        <v/>
      </c>
      <c r="U1716" s="516" t="str">
        <f>二年级坐位体前屈得分</f>
        <v/>
      </c>
      <c r="V1716" s="517" t="str">
        <f>二年级等级</f>
        <v/>
      </c>
      <c r="W1716" s="516" t="str">
        <f>二年级一分钟跳绳得分</f>
        <v/>
      </c>
      <c r="X1716" s="517" t="str">
        <f>二年级等级</f>
        <v/>
      </c>
      <c r="Y1716" s="515"/>
      <c r="Z1716" s="518"/>
      <c r="AA1716" s="533"/>
      <c r="AB1716" s="515"/>
      <c r="AC1716" s="533" t="str">
        <f>二年级跳绳附加分</f>
        <v/>
      </c>
      <c r="AD1716" s="534" t="str">
        <f>二年级标准分</f>
        <v/>
      </c>
      <c r="AE1716" s="534" t="str">
        <f>二年级总分</f>
        <v/>
      </c>
      <c r="AF1716" s="517" t="str">
        <f>二年级等级</f>
        <v/>
      </c>
    </row>
    <row r="1717" spans="1:32">
      <c r="A1717" s="476">
        <v>225</v>
      </c>
      <c r="B1717" s="477">
        <v>35</v>
      </c>
      <c r="C1717" s="632"/>
      <c r="D1717" s="633"/>
      <c r="E1717" s="632"/>
      <c r="F1717" s="625"/>
      <c r="G1717" s="608"/>
      <c r="H1717" s="475"/>
      <c r="I1717" s="613"/>
      <c r="J1717" s="614"/>
      <c r="K1717" s="614"/>
      <c r="L1717" s="649"/>
      <c r="M1717" s="644"/>
      <c r="N1717" s="505" t="str">
        <f>二年级BMI</f>
        <v/>
      </c>
      <c r="O1717" s="499" t="str">
        <f>二年级BMI等级</f>
        <v/>
      </c>
      <c r="P1717" s="500" t="str">
        <f>二年级BMI得分</f>
        <v/>
      </c>
      <c r="Q1717" s="515" t="str">
        <f>二年级肺活量得分</f>
        <v/>
      </c>
      <c r="R1717" s="512" t="str">
        <f>二年级等级</f>
        <v/>
      </c>
      <c r="S1717" s="516" t="str">
        <f>二年级50米跑得分</f>
        <v/>
      </c>
      <c r="T1717" s="517" t="str">
        <f>二年级等级</f>
        <v/>
      </c>
      <c r="U1717" s="516" t="str">
        <f>二年级坐位体前屈得分</f>
        <v/>
      </c>
      <c r="V1717" s="517" t="str">
        <f>二年级等级</f>
        <v/>
      </c>
      <c r="W1717" s="516" t="str">
        <f>二年级一分钟跳绳得分</f>
        <v/>
      </c>
      <c r="X1717" s="517" t="str">
        <f>二年级等级</f>
        <v/>
      </c>
      <c r="Y1717" s="515"/>
      <c r="Z1717" s="518"/>
      <c r="AA1717" s="533"/>
      <c r="AB1717" s="515"/>
      <c r="AC1717" s="533" t="str">
        <f>二年级跳绳附加分</f>
        <v/>
      </c>
      <c r="AD1717" s="534" t="str">
        <f>二年级标准分</f>
        <v/>
      </c>
      <c r="AE1717" s="534" t="str">
        <f>二年级总分</f>
        <v/>
      </c>
      <c r="AF1717" s="517" t="str">
        <f>二年级等级</f>
        <v/>
      </c>
    </row>
    <row r="1718" spans="1:32">
      <c r="A1718" s="476">
        <v>225</v>
      </c>
      <c r="B1718" s="477">
        <v>36</v>
      </c>
      <c r="C1718" s="632"/>
      <c r="D1718" s="633"/>
      <c r="E1718" s="632"/>
      <c r="F1718" s="625"/>
      <c r="G1718" s="608"/>
      <c r="H1718" s="475"/>
      <c r="I1718" s="613"/>
      <c r="J1718" s="614"/>
      <c r="K1718" s="614"/>
      <c r="L1718" s="649"/>
      <c r="M1718" s="644"/>
      <c r="N1718" s="505" t="str">
        <f>二年级BMI</f>
        <v/>
      </c>
      <c r="O1718" s="499" t="str">
        <f>二年级BMI等级</f>
        <v/>
      </c>
      <c r="P1718" s="500" t="str">
        <f>二年级BMI得分</f>
        <v/>
      </c>
      <c r="Q1718" s="515" t="str">
        <f>二年级肺活量得分</f>
        <v/>
      </c>
      <c r="R1718" s="512" t="str">
        <f>二年级等级</f>
        <v/>
      </c>
      <c r="S1718" s="516" t="str">
        <f>二年级50米跑得分</f>
        <v/>
      </c>
      <c r="T1718" s="517" t="str">
        <f>二年级等级</f>
        <v/>
      </c>
      <c r="U1718" s="516" t="str">
        <f>二年级坐位体前屈得分</f>
        <v/>
      </c>
      <c r="V1718" s="517" t="str">
        <f>二年级等级</f>
        <v/>
      </c>
      <c r="W1718" s="516" t="str">
        <f>二年级一分钟跳绳得分</f>
        <v/>
      </c>
      <c r="X1718" s="517" t="str">
        <f>二年级等级</f>
        <v/>
      </c>
      <c r="Y1718" s="515"/>
      <c r="Z1718" s="518"/>
      <c r="AA1718" s="533"/>
      <c r="AB1718" s="515"/>
      <c r="AC1718" s="533" t="str">
        <f>二年级跳绳附加分</f>
        <v/>
      </c>
      <c r="AD1718" s="534" t="str">
        <f>二年级标准分</f>
        <v/>
      </c>
      <c r="AE1718" s="534" t="str">
        <f>二年级总分</f>
        <v/>
      </c>
      <c r="AF1718" s="517" t="str">
        <f>二年级等级</f>
        <v/>
      </c>
    </row>
    <row r="1719" spans="1:32">
      <c r="A1719" s="476">
        <v>225</v>
      </c>
      <c r="B1719" s="477">
        <v>37</v>
      </c>
      <c r="C1719" s="632"/>
      <c r="D1719" s="633"/>
      <c r="E1719" s="632"/>
      <c r="F1719" s="625"/>
      <c r="G1719" s="608"/>
      <c r="H1719" s="475"/>
      <c r="I1719" s="613"/>
      <c r="J1719" s="614"/>
      <c r="K1719" s="614"/>
      <c r="L1719" s="649"/>
      <c r="M1719" s="644"/>
      <c r="N1719" s="505" t="str">
        <f>二年级BMI</f>
        <v/>
      </c>
      <c r="O1719" s="499" t="str">
        <f>二年级BMI等级</f>
        <v/>
      </c>
      <c r="P1719" s="500" t="str">
        <f>二年级BMI得分</f>
        <v/>
      </c>
      <c r="Q1719" s="515" t="str">
        <f>二年级肺活量得分</f>
        <v/>
      </c>
      <c r="R1719" s="512" t="str">
        <f>二年级等级</f>
        <v/>
      </c>
      <c r="S1719" s="516" t="str">
        <f>二年级50米跑得分</f>
        <v/>
      </c>
      <c r="T1719" s="517" t="str">
        <f>二年级等级</f>
        <v/>
      </c>
      <c r="U1719" s="516" t="str">
        <f>二年级坐位体前屈得分</f>
        <v/>
      </c>
      <c r="V1719" s="517" t="str">
        <f>二年级等级</f>
        <v/>
      </c>
      <c r="W1719" s="516" t="str">
        <f>二年级一分钟跳绳得分</f>
        <v/>
      </c>
      <c r="X1719" s="517" t="str">
        <f>二年级等级</f>
        <v/>
      </c>
      <c r="Y1719" s="515"/>
      <c r="Z1719" s="518"/>
      <c r="AA1719" s="533"/>
      <c r="AB1719" s="515"/>
      <c r="AC1719" s="533" t="str">
        <f>二年级跳绳附加分</f>
        <v/>
      </c>
      <c r="AD1719" s="534" t="str">
        <f>二年级标准分</f>
        <v/>
      </c>
      <c r="AE1719" s="534" t="str">
        <f>二年级总分</f>
        <v/>
      </c>
      <c r="AF1719" s="517" t="str">
        <f>二年级等级</f>
        <v/>
      </c>
    </row>
    <row r="1720" spans="1:32">
      <c r="A1720" s="476">
        <v>225</v>
      </c>
      <c r="B1720" s="477">
        <v>38</v>
      </c>
      <c r="C1720" s="632"/>
      <c r="D1720" s="633"/>
      <c r="E1720" s="632"/>
      <c r="F1720" s="625"/>
      <c r="G1720" s="608"/>
      <c r="H1720" s="475"/>
      <c r="I1720" s="613"/>
      <c r="J1720" s="614"/>
      <c r="K1720" s="614"/>
      <c r="L1720" s="649"/>
      <c r="M1720" s="644"/>
      <c r="N1720" s="505" t="str">
        <f>二年级BMI</f>
        <v/>
      </c>
      <c r="O1720" s="499" t="str">
        <f>二年级BMI等级</f>
        <v/>
      </c>
      <c r="P1720" s="500" t="str">
        <f>二年级BMI得分</f>
        <v/>
      </c>
      <c r="Q1720" s="515" t="str">
        <f>二年级肺活量得分</f>
        <v/>
      </c>
      <c r="R1720" s="512" t="str">
        <f>二年级等级</f>
        <v/>
      </c>
      <c r="S1720" s="516" t="str">
        <f>二年级50米跑得分</f>
        <v/>
      </c>
      <c r="T1720" s="517" t="str">
        <f>二年级等级</f>
        <v/>
      </c>
      <c r="U1720" s="516" t="str">
        <f>二年级坐位体前屈得分</f>
        <v/>
      </c>
      <c r="V1720" s="517" t="str">
        <f>二年级等级</f>
        <v/>
      </c>
      <c r="W1720" s="516" t="str">
        <f>二年级一分钟跳绳得分</f>
        <v/>
      </c>
      <c r="X1720" s="517" t="str">
        <f>二年级等级</f>
        <v/>
      </c>
      <c r="Y1720" s="515"/>
      <c r="Z1720" s="518"/>
      <c r="AA1720" s="533"/>
      <c r="AB1720" s="515"/>
      <c r="AC1720" s="533" t="str">
        <f>二年级跳绳附加分</f>
        <v/>
      </c>
      <c r="AD1720" s="534" t="str">
        <f>二年级标准分</f>
        <v/>
      </c>
      <c r="AE1720" s="534" t="str">
        <f>二年级总分</f>
        <v/>
      </c>
      <c r="AF1720" s="517" t="str">
        <f>二年级等级</f>
        <v/>
      </c>
    </row>
    <row r="1721" spans="1:32">
      <c r="A1721" s="476">
        <v>225</v>
      </c>
      <c r="B1721" s="477">
        <v>39</v>
      </c>
      <c r="C1721" s="632"/>
      <c r="D1721" s="633"/>
      <c r="E1721" s="632"/>
      <c r="F1721" s="625"/>
      <c r="G1721" s="608"/>
      <c r="H1721" s="475"/>
      <c r="I1721" s="613"/>
      <c r="J1721" s="614"/>
      <c r="K1721" s="614"/>
      <c r="L1721" s="649"/>
      <c r="M1721" s="644"/>
      <c r="N1721" s="505" t="str">
        <f>二年级BMI</f>
        <v/>
      </c>
      <c r="O1721" s="499" t="str">
        <f>二年级BMI等级</f>
        <v/>
      </c>
      <c r="P1721" s="500" t="str">
        <f>二年级BMI得分</f>
        <v/>
      </c>
      <c r="Q1721" s="515" t="str">
        <f>二年级肺活量得分</f>
        <v/>
      </c>
      <c r="R1721" s="512" t="str">
        <f>二年级等级</f>
        <v/>
      </c>
      <c r="S1721" s="516" t="str">
        <f>二年级50米跑得分</f>
        <v/>
      </c>
      <c r="T1721" s="517" t="str">
        <f>二年级等级</f>
        <v/>
      </c>
      <c r="U1721" s="516" t="str">
        <f>二年级坐位体前屈得分</f>
        <v/>
      </c>
      <c r="V1721" s="517" t="str">
        <f>二年级等级</f>
        <v/>
      </c>
      <c r="W1721" s="516" t="str">
        <f>二年级一分钟跳绳得分</f>
        <v/>
      </c>
      <c r="X1721" s="517" t="str">
        <f>二年级等级</f>
        <v/>
      </c>
      <c r="Y1721" s="515"/>
      <c r="Z1721" s="518"/>
      <c r="AA1721" s="533"/>
      <c r="AB1721" s="515"/>
      <c r="AC1721" s="533" t="str">
        <f>二年级跳绳附加分</f>
        <v/>
      </c>
      <c r="AD1721" s="534" t="str">
        <f>二年级标准分</f>
        <v/>
      </c>
      <c r="AE1721" s="534" t="str">
        <f>二年级总分</f>
        <v/>
      </c>
      <c r="AF1721" s="517" t="str">
        <f>二年级等级</f>
        <v/>
      </c>
    </row>
    <row r="1722" spans="1:32">
      <c r="A1722" s="476">
        <v>225</v>
      </c>
      <c r="B1722" s="477">
        <v>40</v>
      </c>
      <c r="C1722" s="632"/>
      <c r="D1722" s="633"/>
      <c r="E1722" s="632"/>
      <c r="F1722" s="625"/>
      <c r="G1722" s="608"/>
      <c r="H1722" s="475"/>
      <c r="I1722" s="613"/>
      <c r="J1722" s="614"/>
      <c r="K1722" s="614"/>
      <c r="L1722" s="649"/>
      <c r="M1722" s="644"/>
      <c r="N1722" s="505" t="str">
        <f>二年级BMI</f>
        <v/>
      </c>
      <c r="O1722" s="499" t="str">
        <f>二年级BMI等级</f>
        <v/>
      </c>
      <c r="P1722" s="500" t="str">
        <f>二年级BMI得分</f>
        <v/>
      </c>
      <c r="Q1722" s="515" t="str">
        <f>二年级肺活量得分</f>
        <v/>
      </c>
      <c r="R1722" s="512" t="str">
        <f>二年级等级</f>
        <v/>
      </c>
      <c r="S1722" s="516" t="str">
        <f>二年级50米跑得分</f>
        <v/>
      </c>
      <c r="T1722" s="517" t="str">
        <f>二年级等级</f>
        <v/>
      </c>
      <c r="U1722" s="516" t="str">
        <f>二年级坐位体前屈得分</f>
        <v/>
      </c>
      <c r="V1722" s="517" t="str">
        <f>二年级等级</f>
        <v/>
      </c>
      <c r="W1722" s="516" t="str">
        <f>二年级一分钟跳绳得分</f>
        <v/>
      </c>
      <c r="X1722" s="517" t="str">
        <f>二年级等级</f>
        <v/>
      </c>
      <c r="Y1722" s="515"/>
      <c r="Z1722" s="518"/>
      <c r="AA1722" s="533"/>
      <c r="AB1722" s="515"/>
      <c r="AC1722" s="533" t="str">
        <f>二年级跳绳附加分</f>
        <v/>
      </c>
      <c r="AD1722" s="534" t="str">
        <f>二年级标准分</f>
        <v/>
      </c>
      <c r="AE1722" s="534" t="str">
        <f>二年级总分</f>
        <v/>
      </c>
      <c r="AF1722" s="517" t="str">
        <f>二年级等级</f>
        <v/>
      </c>
    </row>
    <row r="1723" spans="1:32">
      <c r="A1723" s="476">
        <v>225</v>
      </c>
      <c r="B1723" s="477">
        <v>41</v>
      </c>
      <c r="C1723" s="632"/>
      <c r="D1723" s="633"/>
      <c r="E1723" s="632"/>
      <c r="F1723" s="625"/>
      <c r="G1723" s="608"/>
      <c r="H1723" s="475"/>
      <c r="I1723" s="613"/>
      <c r="J1723" s="614"/>
      <c r="K1723" s="614"/>
      <c r="L1723" s="649"/>
      <c r="M1723" s="644"/>
      <c r="N1723" s="505" t="str">
        <f>二年级BMI</f>
        <v/>
      </c>
      <c r="O1723" s="499" t="str">
        <f>二年级BMI等级</f>
        <v/>
      </c>
      <c r="P1723" s="500" t="str">
        <f>二年级BMI得分</f>
        <v/>
      </c>
      <c r="Q1723" s="515" t="str">
        <f>二年级肺活量得分</f>
        <v/>
      </c>
      <c r="R1723" s="512" t="str">
        <f>二年级等级</f>
        <v/>
      </c>
      <c r="S1723" s="516" t="str">
        <f>二年级50米跑得分</f>
        <v/>
      </c>
      <c r="T1723" s="517" t="str">
        <f>二年级等级</f>
        <v/>
      </c>
      <c r="U1723" s="516" t="str">
        <f>二年级坐位体前屈得分</f>
        <v/>
      </c>
      <c r="V1723" s="517" t="str">
        <f>二年级等级</f>
        <v/>
      </c>
      <c r="W1723" s="516" t="str">
        <f>二年级一分钟跳绳得分</f>
        <v/>
      </c>
      <c r="X1723" s="517" t="str">
        <f>二年级等级</f>
        <v/>
      </c>
      <c r="Y1723" s="515"/>
      <c r="Z1723" s="518"/>
      <c r="AA1723" s="533"/>
      <c r="AB1723" s="515"/>
      <c r="AC1723" s="533" t="str">
        <f>二年级跳绳附加分</f>
        <v/>
      </c>
      <c r="AD1723" s="534" t="str">
        <f>二年级标准分</f>
        <v/>
      </c>
      <c r="AE1723" s="534" t="str">
        <f>二年级总分</f>
        <v/>
      </c>
      <c r="AF1723" s="517" t="str">
        <f>二年级等级</f>
        <v/>
      </c>
    </row>
    <row r="1724" spans="1:32">
      <c r="A1724" s="476">
        <v>225</v>
      </c>
      <c r="B1724" s="477">
        <v>42</v>
      </c>
      <c r="C1724" s="632"/>
      <c r="D1724" s="633"/>
      <c r="E1724" s="632"/>
      <c r="F1724" s="625"/>
      <c r="G1724" s="608"/>
      <c r="H1724" s="475"/>
      <c r="I1724" s="613"/>
      <c r="J1724" s="614"/>
      <c r="K1724" s="614"/>
      <c r="L1724" s="649"/>
      <c r="M1724" s="644"/>
      <c r="N1724" s="505" t="str">
        <f>二年级BMI</f>
        <v/>
      </c>
      <c r="O1724" s="499" t="str">
        <f>二年级BMI等级</f>
        <v/>
      </c>
      <c r="P1724" s="500" t="str">
        <f>二年级BMI得分</f>
        <v/>
      </c>
      <c r="Q1724" s="515" t="str">
        <f>二年级肺活量得分</f>
        <v/>
      </c>
      <c r="R1724" s="512" t="str">
        <f>二年级等级</f>
        <v/>
      </c>
      <c r="S1724" s="516" t="str">
        <f>二年级50米跑得分</f>
        <v/>
      </c>
      <c r="T1724" s="517" t="str">
        <f>二年级等级</f>
        <v/>
      </c>
      <c r="U1724" s="516" t="str">
        <f>二年级坐位体前屈得分</f>
        <v/>
      </c>
      <c r="V1724" s="517" t="str">
        <f>二年级等级</f>
        <v/>
      </c>
      <c r="W1724" s="516" t="str">
        <f>二年级一分钟跳绳得分</f>
        <v/>
      </c>
      <c r="X1724" s="517" t="str">
        <f>二年级等级</f>
        <v/>
      </c>
      <c r="Y1724" s="515"/>
      <c r="Z1724" s="518"/>
      <c r="AA1724" s="533"/>
      <c r="AB1724" s="515"/>
      <c r="AC1724" s="533" t="str">
        <f>二年级跳绳附加分</f>
        <v/>
      </c>
      <c r="AD1724" s="534" t="str">
        <f>二年级标准分</f>
        <v/>
      </c>
      <c r="AE1724" s="534" t="str">
        <f>二年级总分</f>
        <v/>
      </c>
      <c r="AF1724" s="517" t="str">
        <f>二年级等级</f>
        <v/>
      </c>
    </row>
    <row r="1725" spans="1:32">
      <c r="A1725" s="476">
        <v>225</v>
      </c>
      <c r="B1725" s="477">
        <v>43</v>
      </c>
      <c r="C1725" s="632"/>
      <c r="D1725" s="633"/>
      <c r="E1725" s="632"/>
      <c r="F1725" s="625"/>
      <c r="G1725" s="608"/>
      <c r="H1725" s="475"/>
      <c r="I1725" s="613"/>
      <c r="J1725" s="614"/>
      <c r="K1725" s="614"/>
      <c r="L1725" s="649"/>
      <c r="M1725" s="644"/>
      <c r="N1725" s="505" t="str">
        <f>二年级BMI</f>
        <v/>
      </c>
      <c r="O1725" s="499" t="str">
        <f>二年级BMI等级</f>
        <v/>
      </c>
      <c r="P1725" s="500" t="str">
        <f>二年级BMI得分</f>
        <v/>
      </c>
      <c r="Q1725" s="515" t="str">
        <f>二年级肺活量得分</f>
        <v/>
      </c>
      <c r="R1725" s="512" t="str">
        <f>二年级等级</f>
        <v/>
      </c>
      <c r="S1725" s="516" t="str">
        <f>二年级50米跑得分</f>
        <v/>
      </c>
      <c r="T1725" s="517" t="str">
        <f>二年级等级</f>
        <v/>
      </c>
      <c r="U1725" s="516" t="str">
        <f>二年级坐位体前屈得分</f>
        <v/>
      </c>
      <c r="V1725" s="517" t="str">
        <f>二年级等级</f>
        <v/>
      </c>
      <c r="W1725" s="516" t="str">
        <f>二年级一分钟跳绳得分</f>
        <v/>
      </c>
      <c r="X1725" s="517" t="str">
        <f>二年级等级</f>
        <v/>
      </c>
      <c r="Y1725" s="515"/>
      <c r="Z1725" s="518"/>
      <c r="AA1725" s="533"/>
      <c r="AB1725" s="515"/>
      <c r="AC1725" s="533" t="str">
        <f>二年级跳绳附加分</f>
        <v/>
      </c>
      <c r="AD1725" s="534" t="str">
        <f>二年级标准分</f>
        <v/>
      </c>
      <c r="AE1725" s="534" t="str">
        <f>二年级总分</f>
        <v/>
      </c>
      <c r="AF1725" s="517" t="str">
        <f>二年级等级</f>
        <v/>
      </c>
    </row>
    <row r="1726" spans="1:32">
      <c r="A1726" s="476">
        <v>225</v>
      </c>
      <c r="B1726" s="477">
        <v>44</v>
      </c>
      <c r="C1726" s="632"/>
      <c r="D1726" s="633"/>
      <c r="E1726" s="632"/>
      <c r="F1726" s="625"/>
      <c r="G1726" s="608"/>
      <c r="H1726" s="475"/>
      <c r="I1726" s="613"/>
      <c r="J1726" s="614"/>
      <c r="K1726" s="614"/>
      <c r="L1726" s="649"/>
      <c r="M1726" s="644"/>
      <c r="N1726" s="505" t="str">
        <f>二年级BMI</f>
        <v/>
      </c>
      <c r="O1726" s="499" t="str">
        <f>二年级BMI等级</f>
        <v/>
      </c>
      <c r="P1726" s="500" t="str">
        <f>二年级BMI得分</f>
        <v/>
      </c>
      <c r="Q1726" s="515" t="str">
        <f>二年级肺活量得分</f>
        <v/>
      </c>
      <c r="R1726" s="512" t="str">
        <f>二年级等级</f>
        <v/>
      </c>
      <c r="S1726" s="516" t="str">
        <f>二年级50米跑得分</f>
        <v/>
      </c>
      <c r="T1726" s="517" t="str">
        <f>二年级等级</f>
        <v/>
      </c>
      <c r="U1726" s="516" t="str">
        <f>二年级坐位体前屈得分</f>
        <v/>
      </c>
      <c r="V1726" s="517" t="str">
        <f>二年级等级</f>
        <v/>
      </c>
      <c r="W1726" s="516" t="str">
        <f>二年级一分钟跳绳得分</f>
        <v/>
      </c>
      <c r="X1726" s="517" t="str">
        <f>二年级等级</f>
        <v/>
      </c>
      <c r="Y1726" s="515"/>
      <c r="Z1726" s="518"/>
      <c r="AA1726" s="533"/>
      <c r="AB1726" s="515"/>
      <c r="AC1726" s="533" t="str">
        <f>二年级跳绳附加分</f>
        <v/>
      </c>
      <c r="AD1726" s="534" t="str">
        <f>二年级标准分</f>
        <v/>
      </c>
      <c r="AE1726" s="534" t="str">
        <f>二年级总分</f>
        <v/>
      </c>
      <c r="AF1726" s="517" t="str">
        <f>二年级等级</f>
        <v/>
      </c>
    </row>
    <row r="1727" spans="1:32">
      <c r="A1727" s="476">
        <v>225</v>
      </c>
      <c r="B1727" s="477">
        <v>45</v>
      </c>
      <c r="C1727" s="632"/>
      <c r="D1727" s="633"/>
      <c r="E1727" s="632"/>
      <c r="F1727" s="625"/>
      <c r="G1727" s="608"/>
      <c r="H1727" s="475"/>
      <c r="I1727" s="613"/>
      <c r="J1727" s="614"/>
      <c r="K1727" s="614"/>
      <c r="L1727" s="649"/>
      <c r="M1727" s="644"/>
      <c r="N1727" s="505" t="str">
        <f>二年级BMI</f>
        <v/>
      </c>
      <c r="O1727" s="499" t="str">
        <f>二年级BMI等级</f>
        <v/>
      </c>
      <c r="P1727" s="500" t="str">
        <f>二年级BMI得分</f>
        <v/>
      </c>
      <c r="Q1727" s="515" t="str">
        <f>二年级肺活量得分</f>
        <v/>
      </c>
      <c r="R1727" s="512" t="str">
        <f>二年级等级</f>
        <v/>
      </c>
      <c r="S1727" s="516" t="str">
        <f>二年级50米跑得分</f>
        <v/>
      </c>
      <c r="T1727" s="517" t="str">
        <f>二年级等级</f>
        <v/>
      </c>
      <c r="U1727" s="516" t="str">
        <f>二年级坐位体前屈得分</f>
        <v/>
      </c>
      <c r="V1727" s="517" t="str">
        <f>二年级等级</f>
        <v/>
      </c>
      <c r="W1727" s="516" t="str">
        <f>二年级一分钟跳绳得分</f>
        <v/>
      </c>
      <c r="X1727" s="517" t="str">
        <f>二年级等级</f>
        <v/>
      </c>
      <c r="Y1727" s="515"/>
      <c r="Z1727" s="518"/>
      <c r="AA1727" s="533"/>
      <c r="AB1727" s="515"/>
      <c r="AC1727" s="533" t="str">
        <f>二年级跳绳附加分</f>
        <v/>
      </c>
      <c r="AD1727" s="534" t="str">
        <f>二年级标准分</f>
        <v/>
      </c>
      <c r="AE1727" s="534" t="str">
        <f>二年级总分</f>
        <v/>
      </c>
      <c r="AF1727" s="517" t="str">
        <f>二年级等级</f>
        <v/>
      </c>
    </row>
    <row r="1728" spans="1:32">
      <c r="A1728" s="476">
        <v>225</v>
      </c>
      <c r="B1728" s="477">
        <v>46</v>
      </c>
      <c r="C1728" s="632"/>
      <c r="D1728" s="633"/>
      <c r="E1728" s="632"/>
      <c r="F1728" s="625"/>
      <c r="G1728" s="608"/>
      <c r="H1728" s="475"/>
      <c r="I1728" s="613"/>
      <c r="J1728" s="614"/>
      <c r="K1728" s="614"/>
      <c r="L1728" s="649"/>
      <c r="M1728" s="644"/>
      <c r="N1728" s="505" t="str">
        <f>二年级BMI</f>
        <v/>
      </c>
      <c r="O1728" s="499" t="str">
        <f>二年级BMI等级</f>
        <v/>
      </c>
      <c r="P1728" s="500" t="str">
        <f>二年级BMI得分</f>
        <v/>
      </c>
      <c r="Q1728" s="515" t="str">
        <f>二年级肺活量得分</f>
        <v/>
      </c>
      <c r="R1728" s="512" t="str">
        <f>二年级等级</f>
        <v/>
      </c>
      <c r="S1728" s="516" t="str">
        <f>二年级50米跑得分</f>
        <v/>
      </c>
      <c r="T1728" s="517" t="str">
        <f>二年级等级</f>
        <v/>
      </c>
      <c r="U1728" s="516" t="str">
        <f>二年级坐位体前屈得分</f>
        <v/>
      </c>
      <c r="V1728" s="517" t="str">
        <f>二年级等级</f>
        <v/>
      </c>
      <c r="W1728" s="516" t="str">
        <f>二年级一分钟跳绳得分</f>
        <v/>
      </c>
      <c r="X1728" s="517" t="str">
        <f>二年级等级</f>
        <v/>
      </c>
      <c r="Y1728" s="515"/>
      <c r="Z1728" s="518"/>
      <c r="AA1728" s="533"/>
      <c r="AB1728" s="515"/>
      <c r="AC1728" s="533" t="str">
        <f>二年级跳绳附加分</f>
        <v/>
      </c>
      <c r="AD1728" s="534" t="str">
        <f>二年级标准分</f>
        <v/>
      </c>
      <c r="AE1728" s="534" t="str">
        <f>二年级总分</f>
        <v/>
      </c>
      <c r="AF1728" s="517" t="str">
        <f>二年级等级</f>
        <v/>
      </c>
    </row>
    <row r="1729" spans="1:32">
      <c r="A1729" s="476">
        <v>225</v>
      </c>
      <c r="B1729" s="477">
        <v>47</v>
      </c>
      <c r="C1729" s="632"/>
      <c r="D1729" s="633"/>
      <c r="E1729" s="632"/>
      <c r="F1729" s="625"/>
      <c r="G1729" s="608"/>
      <c r="H1729" s="475"/>
      <c r="I1729" s="613"/>
      <c r="J1729" s="614"/>
      <c r="K1729" s="614"/>
      <c r="L1729" s="649"/>
      <c r="M1729" s="644"/>
      <c r="N1729" s="505" t="str">
        <f>二年级BMI</f>
        <v/>
      </c>
      <c r="O1729" s="499" t="str">
        <f>二年级BMI等级</f>
        <v/>
      </c>
      <c r="P1729" s="500" t="str">
        <f>二年级BMI得分</f>
        <v/>
      </c>
      <c r="Q1729" s="515" t="str">
        <f>二年级肺活量得分</f>
        <v/>
      </c>
      <c r="R1729" s="512" t="str">
        <f>二年级等级</f>
        <v/>
      </c>
      <c r="S1729" s="516" t="str">
        <f>二年级50米跑得分</f>
        <v/>
      </c>
      <c r="T1729" s="517" t="str">
        <f>二年级等级</f>
        <v/>
      </c>
      <c r="U1729" s="516" t="str">
        <f>二年级坐位体前屈得分</f>
        <v/>
      </c>
      <c r="V1729" s="517" t="str">
        <f>二年级等级</f>
        <v/>
      </c>
      <c r="W1729" s="516" t="str">
        <f>二年级一分钟跳绳得分</f>
        <v/>
      </c>
      <c r="X1729" s="517" t="str">
        <f>二年级等级</f>
        <v/>
      </c>
      <c r="Y1729" s="515"/>
      <c r="Z1729" s="518"/>
      <c r="AA1729" s="533"/>
      <c r="AB1729" s="515"/>
      <c r="AC1729" s="533" t="str">
        <f>二年级跳绳附加分</f>
        <v/>
      </c>
      <c r="AD1729" s="534" t="str">
        <f>二年级标准分</f>
        <v/>
      </c>
      <c r="AE1729" s="534" t="str">
        <f>二年级总分</f>
        <v/>
      </c>
      <c r="AF1729" s="517" t="str">
        <f>二年级等级</f>
        <v/>
      </c>
    </row>
    <row r="1730" spans="1:32">
      <c r="A1730" s="476">
        <v>225</v>
      </c>
      <c r="B1730" s="477">
        <v>48</v>
      </c>
      <c r="C1730" s="632"/>
      <c r="D1730" s="633"/>
      <c r="E1730" s="632"/>
      <c r="F1730" s="625"/>
      <c r="G1730" s="608"/>
      <c r="H1730" s="475"/>
      <c r="I1730" s="613"/>
      <c r="J1730" s="614"/>
      <c r="K1730" s="614"/>
      <c r="L1730" s="649"/>
      <c r="M1730" s="644"/>
      <c r="N1730" s="505" t="str">
        <f>二年级BMI</f>
        <v/>
      </c>
      <c r="O1730" s="499" t="str">
        <f>二年级BMI等级</f>
        <v/>
      </c>
      <c r="P1730" s="500" t="str">
        <f>二年级BMI得分</f>
        <v/>
      </c>
      <c r="Q1730" s="515" t="str">
        <f>二年级肺活量得分</f>
        <v/>
      </c>
      <c r="R1730" s="512" t="str">
        <f>二年级等级</f>
        <v/>
      </c>
      <c r="S1730" s="516" t="str">
        <f>二年级50米跑得分</f>
        <v/>
      </c>
      <c r="T1730" s="517" t="str">
        <f>二年级等级</f>
        <v/>
      </c>
      <c r="U1730" s="516" t="str">
        <f>二年级坐位体前屈得分</f>
        <v/>
      </c>
      <c r="V1730" s="517" t="str">
        <f>二年级等级</f>
        <v/>
      </c>
      <c r="W1730" s="516" t="str">
        <f>二年级一分钟跳绳得分</f>
        <v/>
      </c>
      <c r="X1730" s="517" t="str">
        <f>二年级等级</f>
        <v/>
      </c>
      <c r="Y1730" s="515"/>
      <c r="Z1730" s="518"/>
      <c r="AA1730" s="533"/>
      <c r="AB1730" s="515"/>
      <c r="AC1730" s="533" t="str">
        <f>二年级跳绳附加分</f>
        <v/>
      </c>
      <c r="AD1730" s="534" t="str">
        <f>二年级标准分</f>
        <v/>
      </c>
      <c r="AE1730" s="534" t="str">
        <f>二年级总分</f>
        <v/>
      </c>
      <c r="AF1730" s="517" t="str">
        <f>二年级等级</f>
        <v/>
      </c>
    </row>
    <row r="1731" spans="1:32">
      <c r="A1731" s="476">
        <v>225</v>
      </c>
      <c r="B1731" s="477">
        <v>49</v>
      </c>
      <c r="C1731" s="632"/>
      <c r="D1731" s="633"/>
      <c r="E1731" s="632"/>
      <c r="F1731" s="625"/>
      <c r="G1731" s="608"/>
      <c r="H1731" s="475"/>
      <c r="I1731" s="613"/>
      <c r="J1731" s="614"/>
      <c r="K1731" s="614"/>
      <c r="L1731" s="649"/>
      <c r="M1731" s="644"/>
      <c r="N1731" s="505" t="str">
        <f>二年级BMI</f>
        <v/>
      </c>
      <c r="O1731" s="499" t="str">
        <f>二年级BMI等级</f>
        <v/>
      </c>
      <c r="P1731" s="500" t="str">
        <f>二年级BMI得分</f>
        <v/>
      </c>
      <c r="Q1731" s="515" t="str">
        <f>二年级肺活量得分</f>
        <v/>
      </c>
      <c r="R1731" s="512" t="str">
        <f>二年级等级</f>
        <v/>
      </c>
      <c r="S1731" s="516" t="str">
        <f>二年级50米跑得分</f>
        <v/>
      </c>
      <c r="T1731" s="517" t="str">
        <f>二年级等级</f>
        <v/>
      </c>
      <c r="U1731" s="516" t="str">
        <f>二年级坐位体前屈得分</f>
        <v/>
      </c>
      <c r="V1731" s="517" t="str">
        <f>二年级等级</f>
        <v/>
      </c>
      <c r="W1731" s="516" t="str">
        <f>二年级一分钟跳绳得分</f>
        <v/>
      </c>
      <c r="X1731" s="517" t="str">
        <f>二年级等级</f>
        <v/>
      </c>
      <c r="Y1731" s="515"/>
      <c r="Z1731" s="518"/>
      <c r="AA1731" s="533"/>
      <c r="AB1731" s="515"/>
      <c r="AC1731" s="533" t="str">
        <f>二年级跳绳附加分</f>
        <v/>
      </c>
      <c r="AD1731" s="534" t="str">
        <f>二年级标准分</f>
        <v/>
      </c>
      <c r="AE1731" s="534" t="str">
        <f>二年级总分</f>
        <v/>
      </c>
      <c r="AF1731" s="517" t="str">
        <f>二年级等级</f>
        <v/>
      </c>
    </row>
    <row r="1732" spans="1:32">
      <c r="A1732" s="476">
        <v>225</v>
      </c>
      <c r="B1732" s="477">
        <v>50</v>
      </c>
      <c r="C1732" s="632"/>
      <c r="D1732" s="633"/>
      <c r="E1732" s="632"/>
      <c r="F1732" s="625"/>
      <c r="G1732" s="608"/>
      <c r="H1732" s="475"/>
      <c r="I1732" s="613"/>
      <c r="J1732" s="614"/>
      <c r="K1732" s="614"/>
      <c r="L1732" s="649"/>
      <c r="M1732" s="644"/>
      <c r="N1732" s="505" t="str">
        <f>二年级BMI</f>
        <v/>
      </c>
      <c r="O1732" s="499" t="str">
        <f>二年级BMI等级</f>
        <v/>
      </c>
      <c r="P1732" s="500" t="str">
        <f>二年级BMI得分</f>
        <v/>
      </c>
      <c r="Q1732" s="515" t="str">
        <f>二年级肺活量得分</f>
        <v/>
      </c>
      <c r="R1732" s="512" t="str">
        <f>二年级等级</f>
        <v/>
      </c>
      <c r="S1732" s="516" t="str">
        <f>二年级50米跑得分</f>
        <v/>
      </c>
      <c r="T1732" s="517" t="str">
        <f>二年级等级</f>
        <v/>
      </c>
      <c r="U1732" s="516" t="str">
        <f>二年级坐位体前屈得分</f>
        <v/>
      </c>
      <c r="V1732" s="517" t="str">
        <f>二年级等级</f>
        <v/>
      </c>
      <c r="W1732" s="516" t="str">
        <f>二年级一分钟跳绳得分</f>
        <v/>
      </c>
      <c r="X1732" s="517" t="str">
        <f>二年级等级</f>
        <v/>
      </c>
      <c r="Y1732" s="515"/>
      <c r="Z1732" s="518"/>
      <c r="AA1732" s="533"/>
      <c r="AB1732" s="515"/>
      <c r="AC1732" s="533" t="str">
        <f>二年级跳绳附加分</f>
        <v/>
      </c>
      <c r="AD1732" s="534" t="str">
        <f>二年级标准分</f>
        <v/>
      </c>
      <c r="AE1732" s="534" t="str">
        <f>二年级总分</f>
        <v/>
      </c>
      <c r="AF1732" s="517" t="str">
        <f>二年级等级</f>
        <v/>
      </c>
    </row>
    <row r="1733" spans="1:32">
      <c r="A1733" s="476">
        <v>225</v>
      </c>
      <c r="B1733" s="477">
        <v>51</v>
      </c>
      <c r="C1733" s="632"/>
      <c r="D1733" s="633"/>
      <c r="E1733" s="632"/>
      <c r="F1733" s="625"/>
      <c r="G1733" s="608"/>
      <c r="H1733" s="475"/>
      <c r="I1733" s="613"/>
      <c r="J1733" s="614"/>
      <c r="K1733" s="614"/>
      <c r="L1733" s="649"/>
      <c r="M1733" s="644"/>
      <c r="N1733" s="505" t="str">
        <f>二年级BMI</f>
        <v/>
      </c>
      <c r="O1733" s="499" t="str">
        <f>二年级BMI等级</f>
        <v/>
      </c>
      <c r="P1733" s="500" t="str">
        <f>二年级BMI得分</f>
        <v/>
      </c>
      <c r="Q1733" s="515" t="str">
        <f>二年级肺活量得分</f>
        <v/>
      </c>
      <c r="R1733" s="512" t="str">
        <f>二年级等级</f>
        <v/>
      </c>
      <c r="S1733" s="516" t="str">
        <f>二年级50米跑得分</f>
        <v/>
      </c>
      <c r="T1733" s="517" t="str">
        <f>二年级等级</f>
        <v/>
      </c>
      <c r="U1733" s="516" t="str">
        <f>二年级坐位体前屈得分</f>
        <v/>
      </c>
      <c r="V1733" s="517" t="str">
        <f>二年级等级</f>
        <v/>
      </c>
      <c r="W1733" s="516" t="str">
        <f>二年级一分钟跳绳得分</f>
        <v/>
      </c>
      <c r="X1733" s="517" t="str">
        <f>二年级等级</f>
        <v/>
      </c>
      <c r="Y1733" s="515"/>
      <c r="Z1733" s="518"/>
      <c r="AA1733" s="533"/>
      <c r="AB1733" s="515"/>
      <c r="AC1733" s="533" t="str">
        <f>二年级跳绳附加分</f>
        <v/>
      </c>
      <c r="AD1733" s="534" t="str">
        <f>二年级标准分</f>
        <v/>
      </c>
      <c r="AE1733" s="534" t="str">
        <f>二年级总分</f>
        <v/>
      </c>
      <c r="AF1733" s="517" t="str">
        <f>二年级等级</f>
        <v/>
      </c>
    </row>
    <row r="1734" spans="1:32">
      <c r="A1734" s="476">
        <v>225</v>
      </c>
      <c r="B1734" s="477">
        <v>52</v>
      </c>
      <c r="C1734" s="632"/>
      <c r="D1734" s="633"/>
      <c r="E1734" s="632"/>
      <c r="F1734" s="625"/>
      <c r="G1734" s="608"/>
      <c r="H1734" s="475"/>
      <c r="I1734" s="613"/>
      <c r="J1734" s="614"/>
      <c r="K1734" s="614"/>
      <c r="L1734" s="649"/>
      <c r="M1734" s="644"/>
      <c r="N1734" s="505" t="str">
        <f>二年级BMI</f>
        <v/>
      </c>
      <c r="O1734" s="499" t="str">
        <f>二年级BMI等级</f>
        <v/>
      </c>
      <c r="P1734" s="500" t="str">
        <f>二年级BMI得分</f>
        <v/>
      </c>
      <c r="Q1734" s="515" t="str">
        <f>二年级肺活量得分</f>
        <v/>
      </c>
      <c r="R1734" s="512" t="str">
        <f>二年级等级</f>
        <v/>
      </c>
      <c r="S1734" s="516" t="str">
        <f>二年级50米跑得分</f>
        <v/>
      </c>
      <c r="T1734" s="517" t="str">
        <f>二年级等级</f>
        <v/>
      </c>
      <c r="U1734" s="516" t="str">
        <f>二年级坐位体前屈得分</f>
        <v/>
      </c>
      <c r="V1734" s="517" t="str">
        <f>二年级等级</f>
        <v/>
      </c>
      <c r="W1734" s="516" t="str">
        <f>二年级一分钟跳绳得分</f>
        <v/>
      </c>
      <c r="X1734" s="517" t="str">
        <f>二年级等级</f>
        <v/>
      </c>
      <c r="Y1734" s="515"/>
      <c r="Z1734" s="518"/>
      <c r="AA1734" s="533"/>
      <c r="AB1734" s="515"/>
      <c r="AC1734" s="533" t="str">
        <f>二年级跳绳附加分</f>
        <v/>
      </c>
      <c r="AD1734" s="534" t="str">
        <f>二年级标准分</f>
        <v/>
      </c>
      <c r="AE1734" s="534" t="str">
        <f>二年级总分</f>
        <v/>
      </c>
      <c r="AF1734" s="517" t="str">
        <f>二年级等级</f>
        <v/>
      </c>
    </row>
    <row r="1735" spans="1:32">
      <c r="A1735" s="476">
        <v>225</v>
      </c>
      <c r="B1735" s="477">
        <v>53</v>
      </c>
      <c r="C1735" s="632"/>
      <c r="D1735" s="633"/>
      <c r="E1735" s="632"/>
      <c r="F1735" s="625"/>
      <c r="G1735" s="608"/>
      <c r="H1735" s="475"/>
      <c r="I1735" s="613"/>
      <c r="J1735" s="614"/>
      <c r="K1735" s="614"/>
      <c r="L1735" s="649"/>
      <c r="M1735" s="644"/>
      <c r="N1735" s="505" t="str">
        <f>二年级BMI</f>
        <v/>
      </c>
      <c r="O1735" s="499" t="str">
        <f>二年级BMI等级</f>
        <v/>
      </c>
      <c r="P1735" s="500" t="str">
        <f>二年级BMI得分</f>
        <v/>
      </c>
      <c r="Q1735" s="515" t="str">
        <f>二年级肺活量得分</f>
        <v/>
      </c>
      <c r="R1735" s="512" t="str">
        <f>二年级等级</f>
        <v/>
      </c>
      <c r="S1735" s="516" t="str">
        <f>二年级50米跑得分</f>
        <v/>
      </c>
      <c r="T1735" s="517" t="str">
        <f>二年级等级</f>
        <v/>
      </c>
      <c r="U1735" s="516" t="str">
        <f>二年级坐位体前屈得分</f>
        <v/>
      </c>
      <c r="V1735" s="517" t="str">
        <f>二年级等级</f>
        <v/>
      </c>
      <c r="W1735" s="516" t="str">
        <f>二年级一分钟跳绳得分</f>
        <v/>
      </c>
      <c r="X1735" s="517" t="str">
        <f>二年级等级</f>
        <v/>
      </c>
      <c r="Y1735" s="515"/>
      <c r="Z1735" s="518"/>
      <c r="AA1735" s="533"/>
      <c r="AB1735" s="515"/>
      <c r="AC1735" s="533" t="str">
        <f>二年级跳绳附加分</f>
        <v/>
      </c>
      <c r="AD1735" s="534" t="str">
        <f>二年级标准分</f>
        <v/>
      </c>
      <c r="AE1735" s="534" t="str">
        <f>二年级总分</f>
        <v/>
      </c>
      <c r="AF1735" s="517" t="str">
        <f>二年级等级</f>
        <v/>
      </c>
    </row>
    <row r="1736" spans="1:32">
      <c r="A1736" s="476">
        <v>225</v>
      </c>
      <c r="B1736" s="477">
        <v>54</v>
      </c>
      <c r="C1736" s="632"/>
      <c r="D1736" s="633"/>
      <c r="E1736" s="632"/>
      <c r="F1736" s="625"/>
      <c r="G1736" s="608"/>
      <c r="H1736" s="475"/>
      <c r="I1736" s="613"/>
      <c r="J1736" s="614"/>
      <c r="K1736" s="614"/>
      <c r="L1736" s="649"/>
      <c r="M1736" s="644"/>
      <c r="N1736" s="505" t="str">
        <f>二年级BMI</f>
        <v/>
      </c>
      <c r="O1736" s="499" t="str">
        <f>二年级BMI等级</f>
        <v/>
      </c>
      <c r="P1736" s="500" t="str">
        <f>二年级BMI得分</f>
        <v/>
      </c>
      <c r="Q1736" s="515" t="str">
        <f>二年级肺活量得分</f>
        <v/>
      </c>
      <c r="R1736" s="512" t="str">
        <f>二年级等级</f>
        <v/>
      </c>
      <c r="S1736" s="516" t="str">
        <f>二年级50米跑得分</f>
        <v/>
      </c>
      <c r="T1736" s="517" t="str">
        <f>二年级等级</f>
        <v/>
      </c>
      <c r="U1736" s="516" t="str">
        <f>二年级坐位体前屈得分</f>
        <v/>
      </c>
      <c r="V1736" s="517" t="str">
        <f>二年级等级</f>
        <v/>
      </c>
      <c r="W1736" s="516" t="str">
        <f>二年级一分钟跳绳得分</f>
        <v/>
      </c>
      <c r="X1736" s="517" t="str">
        <f>二年级等级</f>
        <v/>
      </c>
      <c r="Y1736" s="515"/>
      <c r="Z1736" s="518"/>
      <c r="AA1736" s="533"/>
      <c r="AB1736" s="515"/>
      <c r="AC1736" s="533" t="str">
        <f>二年级跳绳附加分</f>
        <v/>
      </c>
      <c r="AD1736" s="534" t="str">
        <f>二年级标准分</f>
        <v/>
      </c>
      <c r="AE1736" s="534" t="str">
        <f>二年级总分</f>
        <v/>
      </c>
      <c r="AF1736" s="517" t="str">
        <f>二年级等级</f>
        <v/>
      </c>
    </row>
    <row r="1737" spans="1:32">
      <c r="A1737" s="476">
        <v>225</v>
      </c>
      <c r="B1737" s="477">
        <v>55</v>
      </c>
      <c r="C1737" s="632"/>
      <c r="D1737" s="633"/>
      <c r="E1737" s="632"/>
      <c r="F1737" s="625"/>
      <c r="G1737" s="608"/>
      <c r="H1737" s="475"/>
      <c r="I1737" s="613"/>
      <c r="J1737" s="614"/>
      <c r="K1737" s="614"/>
      <c r="L1737" s="649"/>
      <c r="M1737" s="644"/>
      <c r="N1737" s="505" t="str">
        <f>二年级BMI</f>
        <v/>
      </c>
      <c r="O1737" s="499" t="str">
        <f>二年级BMI等级</f>
        <v/>
      </c>
      <c r="P1737" s="500" t="str">
        <f>二年级BMI得分</f>
        <v/>
      </c>
      <c r="Q1737" s="515" t="str">
        <f>二年级肺活量得分</f>
        <v/>
      </c>
      <c r="R1737" s="512" t="str">
        <f>二年级等级</f>
        <v/>
      </c>
      <c r="S1737" s="516" t="str">
        <f>二年级50米跑得分</f>
        <v/>
      </c>
      <c r="T1737" s="517" t="str">
        <f>二年级等级</f>
        <v/>
      </c>
      <c r="U1737" s="516" t="str">
        <f>二年级坐位体前屈得分</f>
        <v/>
      </c>
      <c r="V1737" s="517" t="str">
        <f>二年级等级</f>
        <v/>
      </c>
      <c r="W1737" s="516" t="str">
        <f>二年级一分钟跳绳得分</f>
        <v/>
      </c>
      <c r="X1737" s="517" t="str">
        <f>二年级等级</f>
        <v/>
      </c>
      <c r="Y1737" s="515"/>
      <c r="Z1737" s="518"/>
      <c r="AA1737" s="533"/>
      <c r="AB1737" s="515"/>
      <c r="AC1737" s="533" t="str">
        <f>二年级跳绳附加分</f>
        <v/>
      </c>
      <c r="AD1737" s="534" t="str">
        <f>二年级标准分</f>
        <v/>
      </c>
      <c r="AE1737" s="534" t="str">
        <f>二年级总分</f>
        <v/>
      </c>
      <c r="AF1737" s="517" t="str">
        <f>二年级等级</f>
        <v/>
      </c>
    </row>
    <row r="1738" spans="1:32">
      <c r="A1738" s="476">
        <v>225</v>
      </c>
      <c r="B1738" s="477">
        <v>56</v>
      </c>
      <c r="C1738" s="632"/>
      <c r="D1738" s="633"/>
      <c r="E1738" s="632"/>
      <c r="F1738" s="625"/>
      <c r="G1738" s="608"/>
      <c r="H1738" s="475"/>
      <c r="I1738" s="613"/>
      <c r="J1738" s="614"/>
      <c r="K1738" s="614"/>
      <c r="L1738" s="649"/>
      <c r="M1738" s="644"/>
      <c r="N1738" s="505" t="str">
        <f>二年级BMI</f>
        <v/>
      </c>
      <c r="O1738" s="499" t="str">
        <f>二年级BMI等级</f>
        <v/>
      </c>
      <c r="P1738" s="500" t="str">
        <f>二年级BMI得分</f>
        <v/>
      </c>
      <c r="Q1738" s="515" t="str">
        <f>二年级肺活量得分</f>
        <v/>
      </c>
      <c r="R1738" s="512" t="str">
        <f>二年级等级</f>
        <v/>
      </c>
      <c r="S1738" s="516" t="str">
        <f>二年级50米跑得分</f>
        <v/>
      </c>
      <c r="T1738" s="517" t="str">
        <f>二年级等级</f>
        <v/>
      </c>
      <c r="U1738" s="516" t="str">
        <f>二年级坐位体前屈得分</f>
        <v/>
      </c>
      <c r="V1738" s="517" t="str">
        <f>二年级等级</f>
        <v/>
      </c>
      <c r="W1738" s="516" t="str">
        <f>二年级一分钟跳绳得分</f>
        <v/>
      </c>
      <c r="X1738" s="517" t="str">
        <f>二年级等级</f>
        <v/>
      </c>
      <c r="Y1738" s="515"/>
      <c r="Z1738" s="518"/>
      <c r="AA1738" s="533"/>
      <c r="AB1738" s="515"/>
      <c r="AC1738" s="533" t="str">
        <f>二年级跳绳附加分</f>
        <v/>
      </c>
      <c r="AD1738" s="534" t="str">
        <f>二年级标准分</f>
        <v/>
      </c>
      <c r="AE1738" s="534" t="str">
        <f>二年级总分</f>
        <v/>
      </c>
      <c r="AF1738" s="517" t="str">
        <f>二年级等级</f>
        <v/>
      </c>
    </row>
    <row r="1739" spans="1:32">
      <c r="A1739" s="476">
        <v>225</v>
      </c>
      <c r="B1739" s="477">
        <v>57</v>
      </c>
      <c r="C1739" s="632"/>
      <c r="D1739" s="633"/>
      <c r="E1739" s="632"/>
      <c r="F1739" s="625"/>
      <c r="G1739" s="608"/>
      <c r="H1739" s="475"/>
      <c r="I1739" s="613"/>
      <c r="J1739" s="614"/>
      <c r="K1739" s="614"/>
      <c r="L1739" s="649"/>
      <c r="M1739" s="644"/>
      <c r="N1739" s="505" t="str">
        <f>二年级BMI</f>
        <v/>
      </c>
      <c r="O1739" s="499" t="str">
        <f>二年级BMI等级</f>
        <v/>
      </c>
      <c r="P1739" s="500" t="str">
        <f>二年级BMI得分</f>
        <v/>
      </c>
      <c r="Q1739" s="515" t="str">
        <f>二年级肺活量得分</f>
        <v/>
      </c>
      <c r="R1739" s="512" t="str">
        <f>二年级等级</f>
        <v/>
      </c>
      <c r="S1739" s="516" t="str">
        <f>二年级50米跑得分</f>
        <v/>
      </c>
      <c r="T1739" s="517" t="str">
        <f>二年级等级</f>
        <v/>
      </c>
      <c r="U1739" s="516" t="str">
        <f>二年级坐位体前屈得分</f>
        <v/>
      </c>
      <c r="V1739" s="517" t="str">
        <f>二年级等级</f>
        <v/>
      </c>
      <c r="W1739" s="516" t="str">
        <f>二年级一分钟跳绳得分</f>
        <v/>
      </c>
      <c r="X1739" s="517" t="str">
        <f>二年级等级</f>
        <v/>
      </c>
      <c r="Y1739" s="515"/>
      <c r="Z1739" s="518"/>
      <c r="AA1739" s="533"/>
      <c r="AB1739" s="515"/>
      <c r="AC1739" s="533" t="str">
        <f>二年级跳绳附加分</f>
        <v/>
      </c>
      <c r="AD1739" s="534" t="str">
        <f>二年级标准分</f>
        <v/>
      </c>
      <c r="AE1739" s="534" t="str">
        <f>二年级总分</f>
        <v/>
      </c>
      <c r="AF1739" s="517" t="str">
        <f>二年级等级</f>
        <v/>
      </c>
    </row>
    <row r="1740" spans="1:32">
      <c r="A1740" s="476">
        <v>225</v>
      </c>
      <c r="B1740" s="477">
        <v>58</v>
      </c>
      <c r="C1740" s="632"/>
      <c r="D1740" s="633"/>
      <c r="E1740" s="632"/>
      <c r="F1740" s="625"/>
      <c r="G1740" s="608"/>
      <c r="H1740" s="475"/>
      <c r="I1740" s="613"/>
      <c r="J1740" s="614"/>
      <c r="K1740" s="614"/>
      <c r="L1740" s="649"/>
      <c r="M1740" s="644"/>
      <c r="N1740" s="505" t="str">
        <f>二年级BMI</f>
        <v/>
      </c>
      <c r="O1740" s="499" t="str">
        <f>二年级BMI等级</f>
        <v/>
      </c>
      <c r="P1740" s="500" t="str">
        <f>二年级BMI得分</f>
        <v/>
      </c>
      <c r="Q1740" s="515" t="str">
        <f>二年级肺活量得分</f>
        <v/>
      </c>
      <c r="R1740" s="512" t="str">
        <f>二年级等级</f>
        <v/>
      </c>
      <c r="S1740" s="516" t="str">
        <f>二年级50米跑得分</f>
        <v/>
      </c>
      <c r="T1740" s="517" t="str">
        <f>二年级等级</f>
        <v/>
      </c>
      <c r="U1740" s="516" t="str">
        <f>二年级坐位体前屈得分</f>
        <v/>
      </c>
      <c r="V1740" s="517" t="str">
        <f>二年级等级</f>
        <v/>
      </c>
      <c r="W1740" s="516" t="str">
        <f>二年级一分钟跳绳得分</f>
        <v/>
      </c>
      <c r="X1740" s="517" t="str">
        <f>二年级等级</f>
        <v/>
      </c>
      <c r="Y1740" s="515"/>
      <c r="Z1740" s="518"/>
      <c r="AA1740" s="533"/>
      <c r="AB1740" s="515"/>
      <c r="AC1740" s="533" t="str">
        <f>二年级跳绳附加分</f>
        <v/>
      </c>
      <c r="AD1740" s="534" t="str">
        <f>二年级标准分</f>
        <v/>
      </c>
      <c r="AE1740" s="534" t="str">
        <f>二年级总分</f>
        <v/>
      </c>
      <c r="AF1740" s="517" t="str">
        <f>二年级等级</f>
        <v/>
      </c>
    </row>
    <row r="1741" spans="1:32">
      <c r="A1741" s="476">
        <v>225</v>
      </c>
      <c r="B1741" s="477">
        <v>59</v>
      </c>
      <c r="C1741" s="632"/>
      <c r="D1741" s="633"/>
      <c r="E1741" s="632"/>
      <c r="F1741" s="625"/>
      <c r="G1741" s="608"/>
      <c r="H1741" s="475"/>
      <c r="I1741" s="613"/>
      <c r="J1741" s="614"/>
      <c r="K1741" s="614"/>
      <c r="L1741" s="649"/>
      <c r="M1741" s="644"/>
      <c r="N1741" s="505" t="str">
        <f>二年级BMI</f>
        <v/>
      </c>
      <c r="O1741" s="499" t="str">
        <f>二年级BMI等级</f>
        <v/>
      </c>
      <c r="P1741" s="500" t="str">
        <f>二年级BMI得分</f>
        <v/>
      </c>
      <c r="Q1741" s="515" t="str">
        <f>二年级肺活量得分</f>
        <v/>
      </c>
      <c r="R1741" s="512" t="str">
        <f>二年级等级</f>
        <v/>
      </c>
      <c r="S1741" s="516" t="str">
        <f>二年级50米跑得分</f>
        <v/>
      </c>
      <c r="T1741" s="517" t="str">
        <f>二年级等级</f>
        <v/>
      </c>
      <c r="U1741" s="516" t="str">
        <f>二年级坐位体前屈得分</f>
        <v/>
      </c>
      <c r="V1741" s="517" t="str">
        <f>二年级等级</f>
        <v/>
      </c>
      <c r="W1741" s="516" t="str">
        <f>二年级一分钟跳绳得分</f>
        <v/>
      </c>
      <c r="X1741" s="517" t="str">
        <f>二年级等级</f>
        <v/>
      </c>
      <c r="Y1741" s="515"/>
      <c r="Z1741" s="518"/>
      <c r="AA1741" s="533"/>
      <c r="AB1741" s="515"/>
      <c r="AC1741" s="533" t="str">
        <f>二年级跳绳附加分</f>
        <v/>
      </c>
      <c r="AD1741" s="534" t="str">
        <f>二年级标准分</f>
        <v/>
      </c>
      <c r="AE1741" s="534" t="str">
        <f>二年级总分</f>
        <v/>
      </c>
      <c r="AF1741" s="517" t="str">
        <f>二年级等级</f>
        <v/>
      </c>
    </row>
    <row r="1742" spans="1:32">
      <c r="A1742" s="476">
        <v>225</v>
      </c>
      <c r="B1742" s="477">
        <v>60</v>
      </c>
      <c r="C1742" s="632"/>
      <c r="D1742" s="633"/>
      <c r="E1742" s="632"/>
      <c r="F1742" s="625"/>
      <c r="G1742" s="608"/>
      <c r="H1742" s="475"/>
      <c r="I1742" s="613"/>
      <c r="J1742" s="614"/>
      <c r="K1742" s="614"/>
      <c r="L1742" s="649"/>
      <c r="M1742" s="644"/>
      <c r="N1742" s="505" t="str">
        <f>二年级BMI</f>
        <v/>
      </c>
      <c r="O1742" s="499" t="str">
        <f>二年级BMI等级</f>
        <v/>
      </c>
      <c r="P1742" s="500" t="str">
        <f>二年级BMI得分</f>
        <v/>
      </c>
      <c r="Q1742" s="515" t="str">
        <f>二年级肺活量得分</f>
        <v/>
      </c>
      <c r="R1742" s="512" t="str">
        <f>二年级等级</f>
        <v/>
      </c>
      <c r="S1742" s="516" t="str">
        <f>二年级50米跑得分</f>
        <v/>
      </c>
      <c r="T1742" s="517" t="str">
        <f>二年级等级</f>
        <v/>
      </c>
      <c r="U1742" s="516" t="str">
        <f>二年级坐位体前屈得分</f>
        <v/>
      </c>
      <c r="V1742" s="517" t="str">
        <f>二年级等级</f>
        <v/>
      </c>
      <c r="W1742" s="516" t="str">
        <f>二年级一分钟跳绳得分</f>
        <v/>
      </c>
      <c r="X1742" s="517" t="str">
        <f>二年级等级</f>
        <v/>
      </c>
      <c r="Y1742" s="515"/>
      <c r="Z1742" s="518"/>
      <c r="AA1742" s="533"/>
      <c r="AB1742" s="515"/>
      <c r="AC1742" s="533" t="str">
        <f>二年级跳绳附加分</f>
        <v/>
      </c>
      <c r="AD1742" s="534" t="str">
        <f>二年级标准分</f>
        <v/>
      </c>
      <c r="AE1742" s="534" t="str">
        <f>二年级总分</f>
        <v/>
      </c>
      <c r="AF1742" s="517" t="str">
        <f>二年级等级</f>
        <v/>
      </c>
    </row>
    <row r="1743" spans="1:32">
      <c r="A1743" s="476">
        <v>225</v>
      </c>
      <c r="B1743" s="477">
        <v>61</v>
      </c>
      <c r="C1743" s="632"/>
      <c r="D1743" s="633"/>
      <c r="E1743" s="632"/>
      <c r="F1743" s="625"/>
      <c r="G1743" s="608"/>
      <c r="H1743" s="475"/>
      <c r="I1743" s="613"/>
      <c r="J1743" s="614"/>
      <c r="K1743" s="614"/>
      <c r="L1743" s="649"/>
      <c r="M1743" s="644"/>
      <c r="N1743" s="505" t="str">
        <f>二年级BMI</f>
        <v/>
      </c>
      <c r="O1743" s="499" t="str">
        <f>二年级BMI等级</f>
        <v/>
      </c>
      <c r="P1743" s="500" t="str">
        <f>二年级BMI得分</f>
        <v/>
      </c>
      <c r="Q1743" s="515" t="str">
        <f>二年级肺活量得分</f>
        <v/>
      </c>
      <c r="R1743" s="512" t="str">
        <f>二年级等级</f>
        <v/>
      </c>
      <c r="S1743" s="516" t="str">
        <f>二年级50米跑得分</f>
        <v/>
      </c>
      <c r="T1743" s="517" t="str">
        <f>二年级等级</f>
        <v/>
      </c>
      <c r="U1743" s="516" t="str">
        <f>二年级坐位体前屈得分</f>
        <v/>
      </c>
      <c r="V1743" s="517" t="str">
        <f>二年级等级</f>
        <v/>
      </c>
      <c r="W1743" s="516" t="str">
        <f>二年级一分钟跳绳得分</f>
        <v/>
      </c>
      <c r="X1743" s="517" t="str">
        <f>二年级等级</f>
        <v/>
      </c>
      <c r="Y1743" s="515"/>
      <c r="Z1743" s="518"/>
      <c r="AA1743" s="533"/>
      <c r="AB1743" s="515"/>
      <c r="AC1743" s="533" t="str">
        <f>二年级跳绳附加分</f>
        <v/>
      </c>
      <c r="AD1743" s="534" t="str">
        <f>二年级标准分</f>
        <v/>
      </c>
      <c r="AE1743" s="534" t="str">
        <f>二年级总分</f>
        <v/>
      </c>
      <c r="AF1743" s="517" t="str">
        <f>二年级等级</f>
        <v/>
      </c>
    </row>
    <row r="1744" spans="1:32">
      <c r="A1744" s="476">
        <v>225</v>
      </c>
      <c r="B1744" s="477">
        <v>62</v>
      </c>
      <c r="C1744" s="632"/>
      <c r="D1744" s="633"/>
      <c r="E1744" s="632"/>
      <c r="F1744" s="625"/>
      <c r="G1744" s="608"/>
      <c r="H1744" s="475"/>
      <c r="I1744" s="613"/>
      <c r="J1744" s="614"/>
      <c r="K1744" s="614"/>
      <c r="L1744" s="649"/>
      <c r="M1744" s="644"/>
      <c r="N1744" s="505" t="str">
        <f>二年级BMI</f>
        <v/>
      </c>
      <c r="O1744" s="499" t="str">
        <f>二年级BMI等级</f>
        <v/>
      </c>
      <c r="P1744" s="500" t="str">
        <f>二年级BMI得分</f>
        <v/>
      </c>
      <c r="Q1744" s="515" t="str">
        <f>二年级肺活量得分</f>
        <v/>
      </c>
      <c r="R1744" s="512" t="str">
        <f>二年级等级</f>
        <v/>
      </c>
      <c r="S1744" s="516" t="str">
        <f>二年级50米跑得分</f>
        <v/>
      </c>
      <c r="T1744" s="517" t="str">
        <f>二年级等级</f>
        <v/>
      </c>
      <c r="U1744" s="516" t="str">
        <f>二年级坐位体前屈得分</f>
        <v/>
      </c>
      <c r="V1744" s="517" t="str">
        <f>二年级等级</f>
        <v/>
      </c>
      <c r="W1744" s="516" t="str">
        <f>二年级一分钟跳绳得分</f>
        <v/>
      </c>
      <c r="X1744" s="517" t="str">
        <f>二年级等级</f>
        <v/>
      </c>
      <c r="Y1744" s="515"/>
      <c r="Z1744" s="518"/>
      <c r="AA1744" s="533"/>
      <c r="AB1744" s="515"/>
      <c r="AC1744" s="533" t="str">
        <f>二年级跳绳附加分</f>
        <v/>
      </c>
      <c r="AD1744" s="534" t="str">
        <f>二年级标准分</f>
        <v/>
      </c>
      <c r="AE1744" s="534" t="str">
        <f>二年级总分</f>
        <v/>
      </c>
      <c r="AF1744" s="517" t="str">
        <f>二年级等级</f>
        <v/>
      </c>
    </row>
    <row r="1745" spans="1:32">
      <c r="A1745" s="476">
        <v>225</v>
      </c>
      <c r="B1745" s="477">
        <v>63</v>
      </c>
      <c r="C1745" s="632"/>
      <c r="D1745" s="633"/>
      <c r="E1745" s="632"/>
      <c r="F1745" s="625"/>
      <c r="G1745" s="608"/>
      <c r="H1745" s="475"/>
      <c r="I1745" s="613"/>
      <c r="J1745" s="614"/>
      <c r="K1745" s="614"/>
      <c r="L1745" s="649"/>
      <c r="M1745" s="644"/>
      <c r="N1745" s="505" t="str">
        <f>二年级BMI</f>
        <v/>
      </c>
      <c r="O1745" s="499" t="str">
        <f>二年级BMI等级</f>
        <v/>
      </c>
      <c r="P1745" s="500" t="str">
        <f>二年级BMI得分</f>
        <v/>
      </c>
      <c r="Q1745" s="515" t="str">
        <f>二年级肺活量得分</f>
        <v/>
      </c>
      <c r="R1745" s="512" t="str">
        <f>二年级等级</f>
        <v/>
      </c>
      <c r="S1745" s="516" t="str">
        <f>二年级50米跑得分</f>
        <v/>
      </c>
      <c r="T1745" s="517" t="str">
        <f>二年级等级</f>
        <v/>
      </c>
      <c r="U1745" s="516" t="str">
        <f>二年级坐位体前屈得分</f>
        <v/>
      </c>
      <c r="V1745" s="517" t="str">
        <f>二年级等级</f>
        <v/>
      </c>
      <c r="W1745" s="516" t="str">
        <f>二年级一分钟跳绳得分</f>
        <v/>
      </c>
      <c r="X1745" s="517" t="str">
        <f>二年级等级</f>
        <v/>
      </c>
      <c r="Y1745" s="515"/>
      <c r="Z1745" s="518"/>
      <c r="AA1745" s="533"/>
      <c r="AB1745" s="515"/>
      <c r="AC1745" s="533" t="str">
        <f>二年级跳绳附加分</f>
        <v/>
      </c>
      <c r="AD1745" s="534" t="str">
        <f>二年级标准分</f>
        <v/>
      </c>
      <c r="AE1745" s="534" t="str">
        <f>二年级总分</f>
        <v/>
      </c>
      <c r="AF1745" s="517" t="str">
        <f>二年级等级</f>
        <v/>
      </c>
    </row>
    <row r="1746" spans="1:32">
      <c r="A1746" s="476">
        <v>225</v>
      </c>
      <c r="B1746" s="477">
        <v>64</v>
      </c>
      <c r="C1746" s="632"/>
      <c r="D1746" s="633"/>
      <c r="E1746" s="632"/>
      <c r="F1746" s="625"/>
      <c r="G1746" s="608"/>
      <c r="H1746" s="475"/>
      <c r="I1746" s="613"/>
      <c r="J1746" s="614"/>
      <c r="K1746" s="614"/>
      <c r="L1746" s="649"/>
      <c r="M1746" s="644"/>
      <c r="N1746" s="505" t="str">
        <f>二年级BMI</f>
        <v/>
      </c>
      <c r="O1746" s="499" t="str">
        <f>二年级BMI等级</f>
        <v/>
      </c>
      <c r="P1746" s="500" t="str">
        <f>二年级BMI得分</f>
        <v/>
      </c>
      <c r="Q1746" s="515" t="str">
        <f>二年级肺活量得分</f>
        <v/>
      </c>
      <c r="R1746" s="512" t="str">
        <f>二年级等级</f>
        <v/>
      </c>
      <c r="S1746" s="516" t="str">
        <f>二年级50米跑得分</f>
        <v/>
      </c>
      <c r="T1746" s="517" t="str">
        <f>二年级等级</f>
        <v/>
      </c>
      <c r="U1746" s="516" t="str">
        <f>二年级坐位体前屈得分</f>
        <v/>
      </c>
      <c r="V1746" s="517" t="str">
        <f>二年级等级</f>
        <v/>
      </c>
      <c r="W1746" s="516" t="str">
        <f>二年级一分钟跳绳得分</f>
        <v/>
      </c>
      <c r="X1746" s="517" t="str">
        <f>二年级等级</f>
        <v/>
      </c>
      <c r="Y1746" s="515"/>
      <c r="Z1746" s="518"/>
      <c r="AA1746" s="533"/>
      <c r="AB1746" s="515"/>
      <c r="AC1746" s="533" t="str">
        <f>二年级跳绳附加分</f>
        <v/>
      </c>
      <c r="AD1746" s="534" t="str">
        <f>二年级标准分</f>
        <v/>
      </c>
      <c r="AE1746" s="534" t="str">
        <f>二年级总分</f>
        <v/>
      </c>
      <c r="AF1746" s="517" t="str">
        <f>二年级等级</f>
        <v/>
      </c>
    </row>
    <row r="1747" spans="1:32">
      <c r="A1747" s="476">
        <v>225</v>
      </c>
      <c r="B1747" s="477">
        <v>65</v>
      </c>
      <c r="C1747" s="632"/>
      <c r="D1747" s="633"/>
      <c r="E1747" s="632"/>
      <c r="F1747" s="625"/>
      <c r="G1747" s="608"/>
      <c r="H1747" s="475"/>
      <c r="I1747" s="613"/>
      <c r="J1747" s="614"/>
      <c r="K1747" s="614"/>
      <c r="L1747" s="649"/>
      <c r="M1747" s="644"/>
      <c r="N1747" s="505" t="str">
        <f>二年级BMI</f>
        <v/>
      </c>
      <c r="O1747" s="499" t="str">
        <f>二年级BMI等级</f>
        <v/>
      </c>
      <c r="P1747" s="500" t="str">
        <f>二年级BMI得分</f>
        <v/>
      </c>
      <c r="Q1747" s="515" t="str">
        <f>二年级肺活量得分</f>
        <v/>
      </c>
      <c r="R1747" s="512" t="str">
        <f>二年级等级</f>
        <v/>
      </c>
      <c r="S1747" s="516" t="str">
        <f>二年级50米跑得分</f>
        <v/>
      </c>
      <c r="T1747" s="517" t="str">
        <f>二年级等级</f>
        <v/>
      </c>
      <c r="U1747" s="516" t="str">
        <f>二年级坐位体前屈得分</f>
        <v/>
      </c>
      <c r="V1747" s="517" t="str">
        <f>二年级等级</f>
        <v/>
      </c>
      <c r="W1747" s="516" t="str">
        <f>二年级一分钟跳绳得分</f>
        <v/>
      </c>
      <c r="X1747" s="517" t="str">
        <f>二年级等级</f>
        <v/>
      </c>
      <c r="Y1747" s="515"/>
      <c r="Z1747" s="518"/>
      <c r="AA1747" s="533"/>
      <c r="AB1747" s="515"/>
      <c r="AC1747" s="533" t="str">
        <f>二年级跳绳附加分</f>
        <v/>
      </c>
      <c r="AD1747" s="534" t="str">
        <f>二年级标准分</f>
        <v/>
      </c>
      <c r="AE1747" s="534" t="str">
        <f>二年级总分</f>
        <v/>
      </c>
      <c r="AF1747" s="517" t="str">
        <f>二年级等级</f>
        <v/>
      </c>
    </row>
    <row r="1748" spans="1:32">
      <c r="A1748" s="476">
        <v>225</v>
      </c>
      <c r="B1748" s="477">
        <v>66</v>
      </c>
      <c r="C1748" s="632"/>
      <c r="D1748" s="633"/>
      <c r="E1748" s="632"/>
      <c r="F1748" s="625"/>
      <c r="G1748" s="608"/>
      <c r="H1748" s="475"/>
      <c r="I1748" s="613"/>
      <c r="J1748" s="614"/>
      <c r="K1748" s="614"/>
      <c r="L1748" s="649"/>
      <c r="M1748" s="644"/>
      <c r="N1748" s="505" t="str">
        <f>二年级BMI</f>
        <v/>
      </c>
      <c r="O1748" s="499" t="str">
        <f>二年级BMI等级</f>
        <v/>
      </c>
      <c r="P1748" s="500" t="str">
        <f>二年级BMI得分</f>
        <v/>
      </c>
      <c r="Q1748" s="515" t="str">
        <f>二年级肺活量得分</f>
        <v/>
      </c>
      <c r="R1748" s="512" t="str">
        <f>二年级等级</f>
        <v/>
      </c>
      <c r="S1748" s="516" t="str">
        <f>二年级50米跑得分</f>
        <v/>
      </c>
      <c r="T1748" s="517" t="str">
        <f>二年级等级</f>
        <v/>
      </c>
      <c r="U1748" s="516" t="str">
        <f>二年级坐位体前屈得分</f>
        <v/>
      </c>
      <c r="V1748" s="517" t="str">
        <f>二年级等级</f>
        <v/>
      </c>
      <c r="W1748" s="516" t="str">
        <f>二年级一分钟跳绳得分</f>
        <v/>
      </c>
      <c r="X1748" s="517" t="str">
        <f>二年级等级</f>
        <v/>
      </c>
      <c r="Y1748" s="515"/>
      <c r="Z1748" s="518"/>
      <c r="AA1748" s="533"/>
      <c r="AB1748" s="515"/>
      <c r="AC1748" s="533" t="str">
        <f>二年级跳绳附加分</f>
        <v/>
      </c>
      <c r="AD1748" s="534" t="str">
        <f>二年级标准分</f>
        <v/>
      </c>
      <c r="AE1748" s="534" t="str">
        <f>二年级总分</f>
        <v/>
      </c>
      <c r="AF1748" s="517" t="str">
        <f>二年级等级</f>
        <v/>
      </c>
    </row>
    <row r="1749" spans="1:32">
      <c r="A1749" s="476">
        <v>225</v>
      </c>
      <c r="B1749" s="477">
        <v>67</v>
      </c>
      <c r="C1749" s="632"/>
      <c r="D1749" s="633"/>
      <c r="E1749" s="632"/>
      <c r="F1749" s="625"/>
      <c r="G1749" s="608"/>
      <c r="H1749" s="475"/>
      <c r="I1749" s="613"/>
      <c r="J1749" s="614"/>
      <c r="K1749" s="614"/>
      <c r="L1749" s="649"/>
      <c r="M1749" s="644"/>
      <c r="N1749" s="505" t="str">
        <f>二年级BMI</f>
        <v/>
      </c>
      <c r="O1749" s="499" t="str">
        <f>二年级BMI等级</f>
        <v/>
      </c>
      <c r="P1749" s="500" t="str">
        <f>二年级BMI得分</f>
        <v/>
      </c>
      <c r="Q1749" s="515" t="str">
        <f>二年级肺活量得分</f>
        <v/>
      </c>
      <c r="R1749" s="512" t="str">
        <f>二年级等级</f>
        <v/>
      </c>
      <c r="S1749" s="516" t="str">
        <f>二年级50米跑得分</f>
        <v/>
      </c>
      <c r="T1749" s="517" t="str">
        <f>二年级等级</f>
        <v/>
      </c>
      <c r="U1749" s="516" t="str">
        <f>二年级坐位体前屈得分</f>
        <v/>
      </c>
      <c r="V1749" s="517" t="str">
        <f>二年级等级</f>
        <v/>
      </c>
      <c r="W1749" s="516" t="str">
        <f>二年级一分钟跳绳得分</f>
        <v/>
      </c>
      <c r="X1749" s="517" t="str">
        <f>二年级等级</f>
        <v/>
      </c>
      <c r="Y1749" s="515"/>
      <c r="Z1749" s="518"/>
      <c r="AA1749" s="533"/>
      <c r="AB1749" s="515"/>
      <c r="AC1749" s="533" t="str">
        <f>二年级跳绳附加分</f>
        <v/>
      </c>
      <c r="AD1749" s="534" t="str">
        <f>二年级标准分</f>
        <v/>
      </c>
      <c r="AE1749" s="534" t="str">
        <f>二年级总分</f>
        <v/>
      </c>
      <c r="AF1749" s="517" t="str">
        <f>二年级等级</f>
        <v/>
      </c>
    </row>
    <row r="1750" spans="1:32">
      <c r="A1750" s="476">
        <v>225</v>
      </c>
      <c r="B1750" s="477">
        <v>68</v>
      </c>
      <c r="C1750" s="632"/>
      <c r="D1750" s="633"/>
      <c r="E1750" s="632"/>
      <c r="F1750" s="625"/>
      <c r="G1750" s="608"/>
      <c r="H1750" s="475"/>
      <c r="I1750" s="613"/>
      <c r="J1750" s="614"/>
      <c r="K1750" s="614"/>
      <c r="L1750" s="649"/>
      <c r="M1750" s="644"/>
      <c r="N1750" s="505" t="str">
        <f>二年级BMI</f>
        <v/>
      </c>
      <c r="O1750" s="499" t="str">
        <f>二年级BMI等级</f>
        <v/>
      </c>
      <c r="P1750" s="500" t="str">
        <f>二年级BMI得分</f>
        <v/>
      </c>
      <c r="Q1750" s="515" t="str">
        <f>二年级肺活量得分</f>
        <v/>
      </c>
      <c r="R1750" s="512" t="str">
        <f>二年级等级</f>
        <v/>
      </c>
      <c r="S1750" s="516" t="str">
        <f>二年级50米跑得分</f>
        <v/>
      </c>
      <c r="T1750" s="517" t="str">
        <f>二年级等级</f>
        <v/>
      </c>
      <c r="U1750" s="516" t="str">
        <f>二年级坐位体前屈得分</f>
        <v/>
      </c>
      <c r="V1750" s="517" t="str">
        <f>二年级等级</f>
        <v/>
      </c>
      <c r="W1750" s="516" t="str">
        <f>二年级一分钟跳绳得分</f>
        <v/>
      </c>
      <c r="X1750" s="517" t="str">
        <f>二年级等级</f>
        <v/>
      </c>
      <c r="Y1750" s="515"/>
      <c r="Z1750" s="518"/>
      <c r="AA1750" s="533"/>
      <c r="AB1750" s="515"/>
      <c r="AC1750" s="533" t="str">
        <f>二年级跳绳附加分</f>
        <v/>
      </c>
      <c r="AD1750" s="534" t="str">
        <f>二年级标准分</f>
        <v/>
      </c>
      <c r="AE1750" s="534" t="str">
        <f>二年级总分</f>
        <v/>
      </c>
      <c r="AF1750" s="517" t="str">
        <f>二年级等级</f>
        <v/>
      </c>
    </row>
    <row r="1751" spans="1:32">
      <c r="A1751" s="476">
        <v>225</v>
      </c>
      <c r="B1751" s="477">
        <v>69</v>
      </c>
      <c r="C1751" s="632"/>
      <c r="D1751" s="633"/>
      <c r="E1751" s="632"/>
      <c r="F1751" s="625"/>
      <c r="G1751" s="608"/>
      <c r="H1751" s="475"/>
      <c r="I1751" s="613"/>
      <c r="J1751" s="614"/>
      <c r="K1751" s="614"/>
      <c r="L1751" s="649"/>
      <c r="M1751" s="644"/>
      <c r="N1751" s="505" t="str">
        <f>二年级BMI</f>
        <v/>
      </c>
      <c r="O1751" s="499" t="str">
        <f>二年级BMI等级</f>
        <v/>
      </c>
      <c r="P1751" s="500" t="str">
        <f>二年级BMI得分</f>
        <v/>
      </c>
      <c r="Q1751" s="515" t="str">
        <f>二年级肺活量得分</f>
        <v/>
      </c>
      <c r="R1751" s="512" t="str">
        <f>二年级等级</f>
        <v/>
      </c>
      <c r="S1751" s="516" t="str">
        <f>二年级50米跑得分</f>
        <v/>
      </c>
      <c r="T1751" s="517" t="str">
        <f>二年级等级</f>
        <v/>
      </c>
      <c r="U1751" s="516" t="str">
        <f>二年级坐位体前屈得分</f>
        <v/>
      </c>
      <c r="V1751" s="517" t="str">
        <f>二年级等级</f>
        <v/>
      </c>
      <c r="W1751" s="516" t="str">
        <f>二年级一分钟跳绳得分</f>
        <v/>
      </c>
      <c r="X1751" s="517" t="str">
        <f>二年级等级</f>
        <v/>
      </c>
      <c r="Y1751" s="515"/>
      <c r="Z1751" s="518"/>
      <c r="AA1751" s="533"/>
      <c r="AB1751" s="515"/>
      <c r="AC1751" s="533" t="str">
        <f>二年级跳绳附加分</f>
        <v/>
      </c>
      <c r="AD1751" s="534" t="str">
        <f>二年级标准分</f>
        <v/>
      </c>
      <c r="AE1751" s="534" t="str">
        <f>二年级总分</f>
        <v/>
      </c>
      <c r="AF1751" s="517" t="str">
        <f>二年级等级</f>
        <v/>
      </c>
    </row>
    <row r="1752" ht="15.75" spans="1:32">
      <c r="A1752" s="535">
        <v>225</v>
      </c>
      <c r="B1752" s="536">
        <v>70</v>
      </c>
      <c r="C1752" s="634"/>
      <c r="D1752" s="635"/>
      <c r="E1752" s="634"/>
      <c r="F1752" s="636"/>
      <c r="G1752" s="611"/>
      <c r="H1752" s="542"/>
      <c r="I1752" s="617"/>
      <c r="J1752" s="618"/>
      <c r="K1752" s="618"/>
      <c r="L1752" s="652"/>
      <c r="M1752" s="647"/>
      <c r="N1752" s="573" t="str">
        <f>二年级BMI</f>
        <v/>
      </c>
      <c r="O1752" s="574" t="str">
        <f>二年级BMI等级</f>
        <v/>
      </c>
      <c r="P1752" s="575" t="str">
        <f>二年级BMI得分</f>
        <v/>
      </c>
      <c r="Q1752" s="576" t="str">
        <f>二年级肺活量得分</f>
        <v/>
      </c>
      <c r="R1752" s="577" t="str">
        <f>二年级等级</f>
        <v/>
      </c>
      <c r="S1752" s="578" t="str">
        <f>二年级50米跑得分</f>
        <v/>
      </c>
      <c r="T1752" s="567" t="str">
        <f>二年级等级</f>
        <v/>
      </c>
      <c r="U1752" s="578" t="str">
        <f>二年级坐位体前屈得分</f>
        <v/>
      </c>
      <c r="V1752" s="567" t="str">
        <f>二年级等级</f>
        <v/>
      </c>
      <c r="W1752" s="578" t="str">
        <f>二年级一分钟跳绳得分</f>
        <v/>
      </c>
      <c r="X1752" s="567" t="str">
        <f>二年级等级</f>
        <v/>
      </c>
      <c r="Y1752" s="576"/>
      <c r="Z1752" s="579"/>
      <c r="AA1752" s="565"/>
      <c r="AB1752" s="576"/>
      <c r="AC1752" s="565" t="str">
        <f>二年级跳绳附加分</f>
        <v/>
      </c>
      <c r="AD1752" s="566" t="str">
        <f>二年级标准分</f>
        <v/>
      </c>
      <c r="AE1752" s="566" t="str">
        <f>二年级总分</f>
        <v/>
      </c>
      <c r="AF1752" s="567" t="str">
        <f>二年级等级</f>
        <v/>
      </c>
    </row>
    <row r="1753" ht="15.75"/>
  </sheetData>
  <sheetProtection password="A3AE" sheet="1" formatCells="0" formatColumns="0" formatRows="0" insertRows="0" insertHyperlinks="0" deleteRows="0" sort="0" autoFilter="0" pivotTables="0" objects="1"/>
  <autoFilter xmlns:etc="http://www.wps.cn/officeDocument/2017/etCustomData" ref="A2:AF1752" etc:filterBottomFollowUsedRange="0">
    <extLst/>
  </autoFilter>
  <mergeCells count="24">
    <mergeCell ref="N1:P1"/>
    <mergeCell ref="Q1:R1"/>
    <mergeCell ref="S1:T1"/>
    <mergeCell ref="U1:V1"/>
    <mergeCell ref="W1:X1"/>
    <mergeCell ref="Y1:Z1"/>
    <mergeCell ref="AA1:AB1"/>
    <mergeCell ref="A1:A2"/>
    <mergeCell ref="B1:B2"/>
    <mergeCell ref="C1:C2"/>
    <mergeCell ref="D1:D2"/>
    <mergeCell ref="E1:E2"/>
    <mergeCell ref="F1:F2"/>
    <mergeCell ref="G1:G2"/>
    <mergeCell ref="H1:H2"/>
    <mergeCell ref="I1:I2"/>
    <mergeCell ref="J1:J2"/>
    <mergeCell ref="K1:K2"/>
    <mergeCell ref="L1:L2"/>
    <mergeCell ref="M1:M2"/>
    <mergeCell ref="AC1:AC2"/>
    <mergeCell ref="AD1:AD2"/>
    <mergeCell ref="AE1:AE2"/>
    <mergeCell ref="AF1:AF2"/>
  </mergeCells>
  <conditionalFormatting sqref="AF1">
    <cfRule type="cellIs" dxfId="1" priority="395" operator="equal">
      <formula>"及格"</formula>
    </cfRule>
  </conditionalFormatting>
  <conditionalFormatting sqref="O2">
    <cfRule type="cellIs" dxfId="1" priority="394" operator="equal">
      <formula>"超重"</formula>
    </cfRule>
    <cfRule type="cellIs" dxfId="0" priority="393" operator="equal">
      <formula>"正常"</formula>
    </cfRule>
  </conditionalFormatting>
  <conditionalFormatting sqref="R2">
    <cfRule type="cellIs" dxfId="1" priority="392" operator="equal">
      <formula>"及格"</formula>
    </cfRule>
  </conditionalFormatting>
  <conditionalFormatting sqref="T2">
    <cfRule type="cellIs" dxfId="1" priority="391" operator="equal">
      <formula>"及格"</formula>
    </cfRule>
  </conditionalFormatting>
  <conditionalFormatting sqref="V2">
    <cfRule type="cellIs" dxfId="1" priority="390" operator="equal">
      <formula>"及格"</formula>
    </cfRule>
  </conditionalFormatting>
  <conditionalFormatting sqref="X2">
    <cfRule type="cellIs" dxfId="1" priority="389" operator="equal">
      <formula>"及格"</formula>
    </cfRule>
  </conditionalFormatting>
  <conditionalFormatting sqref="Z2">
    <cfRule type="cellIs" dxfId="1" priority="388" operator="equal">
      <formula>"及格"</formula>
    </cfRule>
  </conditionalFormatting>
  <conditionalFormatting sqref="AB2">
    <cfRule type="cellIs" dxfId="1" priority="387" operator="equal">
      <formula>"及格"</formula>
    </cfRule>
  </conditionalFormatting>
  <conditionalFormatting sqref="L1336:M1336">
    <cfRule type="cellIs" dxfId="0" priority="152" operator="equal">
      <formula>"优秀"</formula>
    </cfRule>
    <cfRule type="cellIs" dxfId="6" priority="146" operator="equal">
      <formula>"良好"</formula>
    </cfRule>
    <cfRule type="cellIs" dxfId="5" priority="140" operator="equal">
      <formula>"及格"</formula>
    </cfRule>
    <cfRule type="cellIs" dxfId="4" priority="134" operator="equal">
      <formula>"不及格"</formula>
    </cfRule>
    <cfRule type="cellIs" dxfId="3" priority="128" operator="equal">
      <formula>"及格"</formula>
    </cfRule>
  </conditionalFormatting>
  <conditionalFormatting sqref="L1337:M1337">
    <cfRule type="cellIs" dxfId="0" priority="151" operator="equal">
      <formula>"优秀"</formula>
    </cfRule>
    <cfRule type="cellIs" dxfId="6" priority="145" operator="equal">
      <formula>"良好"</formula>
    </cfRule>
    <cfRule type="cellIs" dxfId="5" priority="139" operator="equal">
      <formula>"及格"</formula>
    </cfRule>
    <cfRule type="cellIs" dxfId="4" priority="133" operator="equal">
      <formula>"不及格"</formula>
    </cfRule>
    <cfRule type="cellIs" dxfId="3" priority="127" operator="equal">
      <formula>"及格"</formula>
    </cfRule>
  </conditionalFormatting>
  <conditionalFormatting sqref="L1338:M1338">
    <cfRule type="cellIs" dxfId="0" priority="150" operator="equal">
      <formula>"优秀"</formula>
    </cfRule>
    <cfRule type="cellIs" dxfId="6" priority="144" operator="equal">
      <formula>"良好"</formula>
    </cfRule>
    <cfRule type="cellIs" dxfId="5" priority="138" operator="equal">
      <formula>"及格"</formula>
    </cfRule>
    <cfRule type="cellIs" dxfId="4" priority="132" operator="equal">
      <formula>"不及格"</formula>
    </cfRule>
    <cfRule type="cellIs" dxfId="3" priority="126" operator="equal">
      <formula>"及格"</formula>
    </cfRule>
  </conditionalFormatting>
  <conditionalFormatting sqref="L1339:M1339">
    <cfRule type="cellIs" dxfId="0" priority="149" operator="equal">
      <formula>"优秀"</formula>
    </cfRule>
    <cfRule type="cellIs" dxfId="6" priority="143" operator="equal">
      <formula>"良好"</formula>
    </cfRule>
    <cfRule type="cellIs" dxfId="5" priority="137" operator="equal">
      <formula>"及格"</formula>
    </cfRule>
    <cfRule type="cellIs" dxfId="4" priority="131" operator="equal">
      <formula>"不及格"</formula>
    </cfRule>
    <cfRule type="cellIs" dxfId="3" priority="125" operator="equal">
      <formula>"及格"</formula>
    </cfRule>
  </conditionalFormatting>
  <conditionalFormatting sqref="L1340:M1340">
    <cfRule type="cellIs" dxfId="0" priority="148" operator="equal">
      <formula>"优秀"</formula>
    </cfRule>
    <cfRule type="cellIs" dxfId="6" priority="142" operator="equal">
      <formula>"良好"</formula>
    </cfRule>
    <cfRule type="cellIs" dxfId="5" priority="136" operator="equal">
      <formula>"及格"</formula>
    </cfRule>
    <cfRule type="cellIs" dxfId="4" priority="130" operator="equal">
      <formula>"不及格"</formula>
    </cfRule>
    <cfRule type="cellIs" dxfId="3" priority="124" operator="equal">
      <formula>"及格"</formula>
    </cfRule>
  </conditionalFormatting>
  <conditionalFormatting sqref="E3:E11">
    <cfRule type="expression" dxfId="7" priority="1">
      <formula>IF(OR($E3=1,$E3=2,$E3=""),FALSE,TRUE)</formula>
    </cfRule>
  </conditionalFormatting>
  <conditionalFormatting sqref="E12:E1205">
    <cfRule type="expression" dxfId="7" priority="8">
      <formula>IF(OR($E12=1,$E12=2,$E12=""),FALSE,TRUE)</formula>
    </cfRule>
  </conditionalFormatting>
  <conditionalFormatting sqref="E1206:E1752">
    <cfRule type="expression" dxfId="7" priority="66">
      <formula>IF(OR($E1206=1,$E1206=2,$E1206=""),FALSE,TRUE)</formula>
    </cfRule>
  </conditionalFormatting>
  <conditionalFormatting sqref="F3:F1205">
    <cfRule type="cellIs" dxfId="2" priority="7" operator="greaterThan">
      <formula>400</formula>
    </cfRule>
  </conditionalFormatting>
  <conditionalFormatting sqref="F1206:F1752">
    <cfRule type="cellIs" dxfId="2" priority="64" operator="greaterThan">
      <formula>400</formula>
    </cfRule>
  </conditionalFormatting>
  <conditionalFormatting sqref="G3:G1205">
    <cfRule type="cellIs" dxfId="2" priority="6" operator="greaterThan">
      <formula>200</formula>
    </cfRule>
  </conditionalFormatting>
  <conditionalFormatting sqref="G1206:G1752">
    <cfRule type="cellIs" dxfId="2" priority="63" operator="greaterThan">
      <formula>200</formula>
    </cfRule>
  </conditionalFormatting>
  <conditionalFormatting sqref="H3:H1205">
    <cfRule type="cellIs" dxfId="2" priority="5" operator="greaterThan">
      <formula>9999</formula>
    </cfRule>
  </conditionalFormatting>
  <conditionalFormatting sqref="H1206:H1752">
    <cfRule type="cellIs" dxfId="2" priority="62" operator="greaterThan">
      <formula>9999</formula>
    </cfRule>
  </conditionalFormatting>
  <conditionalFormatting sqref="I3:I1205">
    <cfRule type="cellIs" dxfId="2" priority="4" operator="greaterThan">
      <formula>20</formula>
    </cfRule>
  </conditionalFormatting>
  <conditionalFormatting sqref="I1206:I1752">
    <cfRule type="cellIs" dxfId="2" priority="61" operator="greaterThan">
      <formula>20</formula>
    </cfRule>
  </conditionalFormatting>
  <conditionalFormatting sqref="J3:J1205">
    <cfRule type="cellIs" dxfId="2" priority="3" operator="greaterThan">
      <formula>100</formula>
    </cfRule>
  </conditionalFormatting>
  <conditionalFormatting sqref="J1206:J1752">
    <cfRule type="cellIs" dxfId="2" priority="60" operator="greaterThan">
      <formula>100</formula>
    </cfRule>
  </conditionalFormatting>
  <conditionalFormatting sqref="K3:K1205">
    <cfRule type="cellIs" dxfId="2" priority="2" operator="greaterThan">
      <formula>400</formula>
    </cfRule>
  </conditionalFormatting>
  <conditionalFormatting sqref="K1206:K1752">
    <cfRule type="cellIs" dxfId="2" priority="59" operator="greaterThan">
      <formula>400</formula>
    </cfRule>
  </conditionalFormatting>
  <conditionalFormatting sqref="O3:O1752">
    <cfRule type="cellIs" dxfId="0" priority="74" operator="equal">
      <formula>"正常"</formula>
    </cfRule>
    <cfRule type="cellIs" dxfId="1" priority="73" operator="equal">
      <formula>"超重"</formula>
    </cfRule>
    <cfRule type="cellIs" dxfId="6" priority="72" operator="equal">
      <formula>"低体重"</formula>
    </cfRule>
    <cfRule type="cellIs" dxfId="8" priority="71" operator="equal">
      <formula>"肥胖"</formula>
    </cfRule>
  </conditionalFormatting>
  <conditionalFormatting sqref="O1753:O1048576">
    <cfRule type="cellIs" dxfId="1" priority="767" operator="equal">
      <formula>"超重"</formula>
    </cfRule>
    <cfRule type="cellIs" dxfId="0" priority="768" operator="equal">
      <formula>"正常"</formula>
    </cfRule>
  </conditionalFormatting>
  <conditionalFormatting sqref="L983:M1335 L3:M72">
    <cfRule type="cellIs" dxfId="0" priority="386" operator="equal">
      <formula>"优秀"</formula>
    </cfRule>
    <cfRule type="cellIs" dxfId="6" priority="385" operator="equal">
      <formula>"良好"</formula>
    </cfRule>
    <cfRule type="cellIs" dxfId="5" priority="384" operator="equal">
      <formula>"及格"</formula>
    </cfRule>
    <cfRule type="cellIs" dxfId="4" priority="383" operator="equal">
      <formula>"不及格"</formula>
    </cfRule>
    <cfRule type="cellIs" dxfId="3" priority="382" operator="equal">
      <formula>"及格"</formula>
    </cfRule>
  </conditionalFormatting>
  <conditionalFormatting sqref="R3:R1752 T3:T1752 V3:V1752 X3:X1752 Z3:Z1752 AB3:AB1752 AF3:AF1752">
    <cfRule type="cellIs" dxfId="0" priority="70" operator="equal">
      <formula>"优秀"</formula>
    </cfRule>
    <cfRule type="cellIs" dxfId="6" priority="69" operator="equal">
      <formula>"良好"</formula>
    </cfRule>
    <cfRule type="cellIs" dxfId="1" priority="68" operator="equal">
      <formula>"及格"</formula>
    </cfRule>
    <cfRule type="cellIs" dxfId="8" priority="67" operator="equal">
      <formula>"不及格"</formula>
    </cfRule>
  </conditionalFormatting>
  <conditionalFormatting sqref="L73:M142">
    <cfRule type="cellIs" dxfId="0" priority="373" operator="equal">
      <formula>"优秀"</formula>
    </cfRule>
    <cfRule type="cellIs" dxfId="6" priority="356" operator="equal">
      <formula>"良好"</formula>
    </cfRule>
    <cfRule type="cellIs" dxfId="5" priority="339" operator="equal">
      <formula>"及格"</formula>
    </cfRule>
    <cfRule type="cellIs" dxfId="4" priority="322" operator="equal">
      <formula>"不及格"</formula>
    </cfRule>
    <cfRule type="cellIs" dxfId="3" priority="305" operator="equal">
      <formula>"及格"</formula>
    </cfRule>
  </conditionalFormatting>
  <conditionalFormatting sqref="L143:M212">
    <cfRule type="cellIs" dxfId="0" priority="372" operator="equal">
      <formula>"优秀"</formula>
    </cfRule>
    <cfRule type="cellIs" dxfId="6" priority="355" operator="equal">
      <formula>"良好"</formula>
    </cfRule>
    <cfRule type="cellIs" dxfId="5" priority="338" operator="equal">
      <formula>"及格"</formula>
    </cfRule>
    <cfRule type="cellIs" dxfId="4" priority="321" operator="equal">
      <formula>"不及格"</formula>
    </cfRule>
    <cfRule type="cellIs" dxfId="3" priority="304" operator="equal">
      <formula>"及格"</formula>
    </cfRule>
  </conditionalFormatting>
  <conditionalFormatting sqref="L213:M267">
    <cfRule type="cellIs" dxfId="0" priority="371" operator="equal">
      <formula>"优秀"</formula>
    </cfRule>
    <cfRule type="cellIs" dxfId="6" priority="354" operator="equal">
      <formula>"良好"</formula>
    </cfRule>
    <cfRule type="cellIs" dxfId="5" priority="337" operator="equal">
      <formula>"及格"</formula>
    </cfRule>
    <cfRule type="cellIs" dxfId="4" priority="320" operator="equal">
      <formula>"不及格"</formula>
    </cfRule>
    <cfRule type="cellIs" dxfId="3" priority="303" operator="equal">
      <formula>"及格"</formula>
    </cfRule>
  </conditionalFormatting>
  <conditionalFormatting sqref="L268:M317">
    <cfRule type="cellIs" dxfId="0" priority="370" operator="equal">
      <formula>"优秀"</formula>
    </cfRule>
    <cfRule type="cellIs" dxfId="6" priority="353" operator="equal">
      <formula>"良好"</formula>
    </cfRule>
    <cfRule type="cellIs" dxfId="5" priority="336" operator="equal">
      <formula>"及格"</formula>
    </cfRule>
    <cfRule type="cellIs" dxfId="4" priority="319" operator="equal">
      <formula>"不及格"</formula>
    </cfRule>
    <cfRule type="cellIs" dxfId="3" priority="302" operator="equal">
      <formula>"及格"</formula>
    </cfRule>
  </conditionalFormatting>
  <conditionalFormatting sqref="L318:M367">
    <cfRule type="cellIs" dxfId="0" priority="369" operator="equal">
      <formula>"优秀"</formula>
    </cfRule>
    <cfRule type="cellIs" dxfId="6" priority="352" operator="equal">
      <formula>"良好"</formula>
    </cfRule>
    <cfRule type="cellIs" dxfId="5" priority="335" operator="equal">
      <formula>"及格"</formula>
    </cfRule>
    <cfRule type="cellIs" dxfId="4" priority="318" operator="equal">
      <formula>"不及格"</formula>
    </cfRule>
    <cfRule type="cellIs" dxfId="3" priority="301" operator="equal">
      <formula>"及格"</formula>
    </cfRule>
  </conditionalFormatting>
  <conditionalFormatting sqref="L368:M422">
    <cfRule type="cellIs" dxfId="0" priority="368" operator="equal">
      <formula>"优秀"</formula>
    </cfRule>
    <cfRule type="cellIs" dxfId="6" priority="351" operator="equal">
      <formula>"良好"</formula>
    </cfRule>
    <cfRule type="cellIs" dxfId="5" priority="334" operator="equal">
      <formula>"及格"</formula>
    </cfRule>
    <cfRule type="cellIs" dxfId="4" priority="317" operator="equal">
      <formula>"不及格"</formula>
    </cfRule>
    <cfRule type="cellIs" dxfId="3" priority="300" operator="equal">
      <formula>"及格"</formula>
    </cfRule>
  </conditionalFormatting>
  <conditionalFormatting sqref="L423:M472">
    <cfRule type="cellIs" dxfId="0" priority="367" operator="equal">
      <formula>"优秀"</formula>
    </cfRule>
    <cfRule type="cellIs" dxfId="6" priority="350" operator="equal">
      <formula>"良好"</formula>
    </cfRule>
    <cfRule type="cellIs" dxfId="5" priority="333" operator="equal">
      <formula>"及格"</formula>
    </cfRule>
    <cfRule type="cellIs" dxfId="4" priority="316" operator="equal">
      <formula>"不及格"</formula>
    </cfRule>
    <cfRule type="cellIs" dxfId="3" priority="299" operator="equal">
      <formula>"及格"</formula>
    </cfRule>
  </conditionalFormatting>
  <conditionalFormatting sqref="L473:M522">
    <cfRule type="cellIs" dxfId="0" priority="366" operator="equal">
      <formula>"优秀"</formula>
    </cfRule>
    <cfRule type="cellIs" dxfId="6" priority="349" operator="equal">
      <formula>"良好"</formula>
    </cfRule>
    <cfRule type="cellIs" dxfId="5" priority="332" operator="equal">
      <formula>"及格"</formula>
    </cfRule>
    <cfRule type="cellIs" dxfId="4" priority="315" operator="equal">
      <formula>"不及格"</formula>
    </cfRule>
    <cfRule type="cellIs" dxfId="3" priority="298" operator="equal">
      <formula>"及格"</formula>
    </cfRule>
  </conditionalFormatting>
  <conditionalFormatting sqref="L523:M572">
    <cfRule type="cellIs" dxfId="0" priority="365" operator="equal">
      <formula>"优秀"</formula>
    </cfRule>
    <cfRule type="cellIs" dxfId="6" priority="348" operator="equal">
      <formula>"良好"</formula>
    </cfRule>
    <cfRule type="cellIs" dxfId="5" priority="331" operator="equal">
      <formula>"及格"</formula>
    </cfRule>
    <cfRule type="cellIs" dxfId="4" priority="314" operator="equal">
      <formula>"不及格"</formula>
    </cfRule>
    <cfRule type="cellIs" dxfId="3" priority="297" operator="equal">
      <formula>"及格"</formula>
    </cfRule>
  </conditionalFormatting>
  <conditionalFormatting sqref="L573:M627">
    <cfRule type="cellIs" dxfId="0" priority="364" operator="equal">
      <formula>"优秀"</formula>
    </cfRule>
    <cfRule type="cellIs" dxfId="6" priority="347" operator="equal">
      <formula>"良好"</formula>
    </cfRule>
    <cfRule type="cellIs" dxfId="5" priority="330" operator="equal">
      <formula>"及格"</formula>
    </cfRule>
    <cfRule type="cellIs" dxfId="4" priority="313" operator="equal">
      <formula>"不及格"</formula>
    </cfRule>
    <cfRule type="cellIs" dxfId="3" priority="296" operator="equal">
      <formula>"及格"</formula>
    </cfRule>
  </conditionalFormatting>
  <conditionalFormatting sqref="L628:M677">
    <cfRule type="cellIs" dxfId="0" priority="363" operator="equal">
      <formula>"优秀"</formula>
    </cfRule>
    <cfRule type="cellIs" dxfId="6" priority="346" operator="equal">
      <formula>"良好"</formula>
    </cfRule>
    <cfRule type="cellIs" dxfId="5" priority="329" operator="equal">
      <formula>"及格"</formula>
    </cfRule>
    <cfRule type="cellIs" dxfId="4" priority="312" operator="equal">
      <formula>"不及格"</formula>
    </cfRule>
    <cfRule type="cellIs" dxfId="3" priority="295" operator="equal">
      <formula>"及格"</formula>
    </cfRule>
  </conditionalFormatting>
  <conditionalFormatting sqref="L678:M727">
    <cfRule type="cellIs" dxfId="0" priority="362" operator="equal">
      <formula>"优秀"</formula>
    </cfRule>
    <cfRule type="cellIs" dxfId="6" priority="345" operator="equal">
      <formula>"良好"</formula>
    </cfRule>
    <cfRule type="cellIs" dxfId="5" priority="328" operator="equal">
      <formula>"及格"</formula>
    </cfRule>
    <cfRule type="cellIs" dxfId="4" priority="311" operator="equal">
      <formula>"不及格"</formula>
    </cfRule>
    <cfRule type="cellIs" dxfId="3" priority="294" operator="equal">
      <formula>"及格"</formula>
    </cfRule>
  </conditionalFormatting>
  <conditionalFormatting sqref="L728:M777">
    <cfRule type="cellIs" dxfId="0" priority="361" operator="equal">
      <formula>"优秀"</formula>
    </cfRule>
    <cfRule type="cellIs" dxfId="6" priority="344" operator="equal">
      <formula>"良好"</formula>
    </cfRule>
    <cfRule type="cellIs" dxfId="5" priority="327" operator="equal">
      <formula>"及格"</formula>
    </cfRule>
    <cfRule type="cellIs" dxfId="4" priority="310" operator="equal">
      <formula>"不及格"</formula>
    </cfRule>
    <cfRule type="cellIs" dxfId="3" priority="293" operator="equal">
      <formula>"及格"</formula>
    </cfRule>
  </conditionalFormatting>
  <conditionalFormatting sqref="L778:M832">
    <cfRule type="cellIs" dxfId="0" priority="360" operator="equal">
      <formula>"优秀"</formula>
    </cfRule>
    <cfRule type="cellIs" dxfId="6" priority="343" operator="equal">
      <formula>"良好"</formula>
    </cfRule>
    <cfRule type="cellIs" dxfId="5" priority="326" operator="equal">
      <formula>"及格"</formula>
    </cfRule>
    <cfRule type="cellIs" dxfId="4" priority="309" operator="equal">
      <formula>"不及格"</formula>
    </cfRule>
    <cfRule type="cellIs" dxfId="3" priority="292" operator="equal">
      <formula>"及格"</formula>
    </cfRule>
  </conditionalFormatting>
  <conditionalFormatting sqref="L833:M882">
    <cfRule type="cellIs" dxfId="0" priority="359" operator="equal">
      <formula>"优秀"</formula>
    </cfRule>
    <cfRule type="cellIs" dxfId="6" priority="342" operator="equal">
      <formula>"良好"</formula>
    </cfRule>
    <cfRule type="cellIs" dxfId="5" priority="325" operator="equal">
      <formula>"及格"</formula>
    </cfRule>
    <cfRule type="cellIs" dxfId="4" priority="308" operator="equal">
      <formula>"不及格"</formula>
    </cfRule>
    <cfRule type="cellIs" dxfId="3" priority="291" operator="equal">
      <formula>"及格"</formula>
    </cfRule>
  </conditionalFormatting>
  <conditionalFormatting sqref="L883:M932">
    <cfRule type="cellIs" dxfId="0" priority="358" operator="equal">
      <formula>"优秀"</formula>
    </cfRule>
    <cfRule type="cellIs" dxfId="6" priority="341" operator="equal">
      <formula>"良好"</formula>
    </cfRule>
    <cfRule type="cellIs" dxfId="5" priority="324" operator="equal">
      <formula>"及格"</formula>
    </cfRule>
    <cfRule type="cellIs" dxfId="4" priority="307" operator="equal">
      <formula>"不及格"</formula>
    </cfRule>
    <cfRule type="cellIs" dxfId="3" priority="290" operator="equal">
      <formula>"及格"</formula>
    </cfRule>
  </conditionalFormatting>
  <conditionalFormatting sqref="L933:M982">
    <cfRule type="cellIs" dxfId="0" priority="357" operator="equal">
      <formula>"优秀"</formula>
    </cfRule>
    <cfRule type="cellIs" dxfId="6" priority="340" operator="equal">
      <formula>"良好"</formula>
    </cfRule>
    <cfRule type="cellIs" dxfId="5" priority="323" operator="equal">
      <formula>"及格"</formula>
    </cfRule>
    <cfRule type="cellIs" dxfId="4" priority="306" operator="equal">
      <formula>"不及格"</formula>
    </cfRule>
    <cfRule type="cellIs" dxfId="3" priority="289" operator="equal">
      <formula>"及格"</formula>
    </cfRule>
  </conditionalFormatting>
  <conditionalFormatting sqref="L1341:M1752">
    <cfRule type="cellIs" dxfId="0" priority="147" operator="equal">
      <formula>"优秀"</formula>
    </cfRule>
    <cfRule type="cellIs" dxfId="6" priority="141" operator="equal">
      <formula>"良好"</formula>
    </cfRule>
    <cfRule type="cellIs" dxfId="5" priority="135" operator="equal">
      <formula>"及格"</formula>
    </cfRule>
    <cfRule type="cellIs" dxfId="4" priority="129" operator="equal">
      <formula>"不及格"</formula>
    </cfRule>
    <cfRule type="cellIs" dxfId="3" priority="123" operator="equal">
      <formula>"及格"</formula>
    </cfRule>
  </conditionalFormatting>
  <conditionalFormatting sqref="AF1753:AF1048576 X1753:X1048576 T1753:T1048576 R1753:R1048576 V1753:V1048576">
    <cfRule type="cellIs" dxfId="1" priority="769" operator="equal">
      <formula>"及格"</formula>
    </cfRule>
  </conditionalFormatting>
  <dataValidations count="10">
    <dataValidation type="whole" operator="between" allowBlank="1" showInputMessage="1" showErrorMessage="1" errorTitle="填写错误" error="请按要求填写：&#10;男生以  1  表示&#10;女生以  2  表示" sqref="E3:E1752">
      <formula1>1</formula1>
      <formula2>2</formula2>
    </dataValidation>
    <dataValidation type="custom" allowBlank="1" showInputMessage="1" showErrorMessage="1" errorTitle="填写错误" error="请按要求填写：&#10;男生以  男  或  1  表示&#10;女生以  女  或  2  表示" sqref="E1753:E1048576">
      <formula1>SUM(COUNTIF(E1753,1),COUNTIF(E1753,2),COUNTIF(E1753,"男"),COUNTIF(E1753,"女"))</formula1>
    </dataValidation>
    <dataValidation type="whole" operator="between" allowBlank="1" showInputMessage="1" showErrorMessage="1" errorTitle="填写错误" error="数值范围在0-400之间，单位为cm" sqref="F2:F1752">
      <formula1>0</formula1>
      <formula2>400</formula2>
    </dataValidation>
    <dataValidation type="decimal" operator="between" allowBlank="1" showInputMessage="1" showErrorMessage="1" errorTitle="填写错误" error="数值范围在0-400之间，单位为cm" sqref="F1753:F1048576">
      <formula1>0</formula1>
      <formula2>400</formula2>
    </dataValidation>
    <dataValidation type="decimal" operator="between" allowBlank="1" showInputMessage="1" showErrorMessage="1" errorTitle="填写错误" error="数值范围在0~200之间，单位为Kg" sqref="G2:G1048576">
      <formula1>0</formula1>
      <formula2>200</formula2>
    </dataValidation>
    <dataValidation type="whole" operator="between" allowBlank="1" showInputMessage="1" showErrorMessage="1" errorTitle="填写错误" error="数值范围在500-9999之间，单位为ml" sqref="H2:H1752">
      <formula1>500</formula1>
      <formula2>9999</formula2>
    </dataValidation>
    <dataValidation type="whole" operator="between" allowBlank="1" showInputMessage="1" showErrorMessage="1" errorTitle="填写错误" error="数值范围在500~9999之间" sqref="H1753:H1048576">
      <formula1>500</formula1>
      <formula2>9999</formula2>
    </dataValidation>
    <dataValidation type="decimal" operator="between" allowBlank="1" showInputMessage="1" showErrorMessage="1" errorTitle="填写错误" error="值范围5.0~20.0，可以是小数" sqref="I2:I1048576">
      <formula1>5</formula1>
      <formula2>20</formula2>
    </dataValidation>
    <dataValidation type="decimal" operator="between" allowBlank="1" showInputMessage="1" showErrorMessage="1" errorTitle="填写错误" error="值范围-30~40，可以是小数" sqref="J2:J1048576">
      <formula1>-30</formula1>
      <formula2>40</formula2>
    </dataValidation>
    <dataValidation type="whole" operator="between" allowBlank="1" showInputMessage="1" showErrorMessage="1" errorTitle="填写错误" error="值范围0~300整数" sqref="K2:K1048576">
      <formula1>0</formula1>
      <formula2>300</formula2>
    </dataValidation>
  </dataValidations>
  <pageMargins left="0.75" right="0.75" top="1" bottom="1" header="0.511805555555556" footer="0.511805555555556"/>
  <pageSetup paperSize="9" orientation="portrait"/>
  <headerFooter alignWithMargins="0" scaleWithDoc="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dimension ref="A1:AF1753"/>
  <sheetViews>
    <sheetView workbookViewId="0">
      <pane xSplit="12" ySplit="2" topLeftCell="M3" activePane="bottomRight" state="frozen"/>
      <selection/>
      <selection pane="topRight"/>
      <selection pane="bottomLeft"/>
      <selection pane="bottomRight" activeCell="O4" sqref="O4"/>
    </sheetView>
  </sheetViews>
  <sheetFormatPr defaultColWidth="9" defaultRowHeight="15"/>
  <cols>
    <col min="1" max="1" width="4.375" style="444" customWidth="1"/>
    <col min="2" max="2" width="5.125" style="444" customWidth="1"/>
    <col min="3" max="3" width="8.875" style="445" customWidth="1"/>
    <col min="4" max="4" width="8.625" style="446" customWidth="1"/>
    <col min="5" max="7" width="5.125" style="445" customWidth="1"/>
    <col min="8" max="8" width="6.25" style="445" customWidth="1"/>
    <col min="9" max="9" width="6.375" style="447" customWidth="1"/>
    <col min="10" max="11" width="6.25" style="445" customWidth="1"/>
    <col min="12" max="12" width="7" style="445" customWidth="1"/>
    <col min="13" max="13" width="7" style="445" hidden="1" customWidth="1"/>
    <col min="14" max="14" width="7.5" style="449" customWidth="1"/>
    <col min="15" max="26" width="7.5" style="444" customWidth="1"/>
    <col min="27" max="28" width="7.5" style="444" hidden="1" customWidth="1"/>
    <col min="29" max="29" width="7.5" style="444" customWidth="1"/>
    <col min="30" max="30" width="7.5" style="449" customWidth="1"/>
    <col min="31" max="31" width="8.5" style="449" customWidth="1"/>
    <col min="32" max="32" width="7.5" style="444" customWidth="1"/>
    <col min="33" max="33" width="9.375" style="450" customWidth="1"/>
    <col min="34" max="16384" width="9" style="450"/>
  </cols>
  <sheetData>
    <row r="1" s="1" customFormat="1" ht="32.1" customHeight="1" spans="1:32">
      <c r="A1" s="454" t="s">
        <v>295</v>
      </c>
      <c r="B1" s="455" t="s">
        <v>296</v>
      </c>
      <c r="C1" s="456" t="s">
        <v>297</v>
      </c>
      <c r="D1" s="457" t="s">
        <v>298</v>
      </c>
      <c r="E1" s="458" t="s">
        <v>299</v>
      </c>
      <c r="F1" s="459" t="s">
        <v>300</v>
      </c>
      <c r="G1" s="458" t="s">
        <v>301</v>
      </c>
      <c r="H1" s="460" t="s">
        <v>302</v>
      </c>
      <c r="I1" s="482" t="s">
        <v>303</v>
      </c>
      <c r="J1" s="460" t="s">
        <v>304</v>
      </c>
      <c r="K1" s="460" t="s">
        <v>305</v>
      </c>
      <c r="L1" s="483" t="s">
        <v>306</v>
      </c>
      <c r="M1" s="484" t="s">
        <v>307</v>
      </c>
      <c r="N1" s="485" t="s">
        <v>308</v>
      </c>
      <c r="O1" s="486"/>
      <c r="P1" s="487"/>
      <c r="Q1" s="506" t="s">
        <v>309</v>
      </c>
      <c r="R1" s="493"/>
      <c r="S1" s="506" t="s">
        <v>310</v>
      </c>
      <c r="T1" s="493"/>
      <c r="U1" s="506" t="s">
        <v>318</v>
      </c>
      <c r="V1" s="493"/>
      <c r="W1" s="506" t="s">
        <v>312</v>
      </c>
      <c r="X1" s="507"/>
      <c r="Y1" s="519" t="s">
        <v>319</v>
      </c>
      <c r="Z1" s="507"/>
      <c r="AA1" s="519" t="s">
        <v>307</v>
      </c>
      <c r="AB1" s="493"/>
      <c r="AC1" s="520" t="s">
        <v>314</v>
      </c>
      <c r="AD1" s="521" t="s">
        <v>315</v>
      </c>
      <c r="AE1" s="521" t="s">
        <v>316</v>
      </c>
      <c r="AF1" s="522" t="s">
        <v>21</v>
      </c>
    </row>
    <row r="2" customFormat="1" ht="32.1" customHeight="1" spans="1:32">
      <c r="A2" s="461"/>
      <c r="B2" s="462"/>
      <c r="C2" s="463"/>
      <c r="D2" s="464"/>
      <c r="E2" s="465"/>
      <c r="F2" s="466"/>
      <c r="G2" s="465"/>
      <c r="H2" s="467"/>
      <c r="I2" s="488"/>
      <c r="J2" s="467"/>
      <c r="K2" s="467"/>
      <c r="L2" s="489"/>
      <c r="M2" s="490"/>
      <c r="N2" s="491" t="s">
        <v>317</v>
      </c>
      <c r="O2" s="492" t="s">
        <v>21</v>
      </c>
      <c r="P2" s="493" t="s">
        <v>30</v>
      </c>
      <c r="Q2" s="507" t="s">
        <v>30</v>
      </c>
      <c r="R2" s="508" t="s">
        <v>21</v>
      </c>
      <c r="S2" s="509" t="s">
        <v>30</v>
      </c>
      <c r="T2" s="493" t="s">
        <v>21</v>
      </c>
      <c r="U2" s="509" t="s">
        <v>30</v>
      </c>
      <c r="V2" s="493" t="s">
        <v>21</v>
      </c>
      <c r="W2" s="509" t="s">
        <v>30</v>
      </c>
      <c r="X2" s="510" t="s">
        <v>21</v>
      </c>
      <c r="Y2" s="523" t="s">
        <v>30</v>
      </c>
      <c r="Z2" s="524" t="s">
        <v>21</v>
      </c>
      <c r="AA2" s="525" t="s">
        <v>30</v>
      </c>
      <c r="AB2" s="493" t="s">
        <v>21</v>
      </c>
      <c r="AC2" s="526"/>
      <c r="AD2" s="527"/>
      <c r="AE2" s="527"/>
      <c r="AF2" s="528"/>
    </row>
    <row r="3" ht="15.75" spans="1:32">
      <c r="A3" s="468">
        <v>301</v>
      </c>
      <c r="B3" s="469">
        <v>1</v>
      </c>
      <c r="C3" s="470"/>
      <c r="D3" s="471"/>
      <c r="E3" s="472"/>
      <c r="F3" s="473"/>
      <c r="G3" s="474"/>
      <c r="H3" s="475"/>
      <c r="I3" s="494"/>
      <c r="J3" s="495"/>
      <c r="K3" s="495"/>
      <c r="L3" s="496"/>
      <c r="M3" s="643"/>
      <c r="N3" s="498" t="str">
        <f>三年级BMI</f>
        <v/>
      </c>
      <c r="O3" s="499" t="str">
        <f>IFERROR(IF(三年级!三年级BMI="","",IF(三年级!三年级性别=1,IF(三年级!N3&lt;13.85,"低体重",IF(三年级!N3&lt;19.45,"正常",IF(三年级!N3&gt;=22.15,"肥胖","超重"))),IF(三年级!三年级性别=2,IF(三年级!N3&lt;13.55,"低体重",IF(三年级!N3&lt;18.65,"正常",IF(三年级!N3&gt;=21.15,"肥胖","超重")))))),"")</f>
        <v/>
      </c>
      <c r="P3" s="500" t="str">
        <f>三年级BMI得分</f>
        <v/>
      </c>
      <c r="Q3" s="511" t="str" cm="1">
        <f t="array" ref="Q3">IFERROR(IF(三年级!$H3="","",IF(三年级!三年级性别=1,VLOOKUP(三年级!$H3,{0,0;600,10;660,20;720,30;780,40;840,50;900,60;980,62;1060,64;1140,66;1220,68;1300,70;1380,72;1460,74;1540,76;1620,78;1700,80;1900,85;2100,90;2200,95;2300,100},2,TRUE),IF(三年级!三年级性别=2,VLOOKUP(三年级!$H3,{0,0;700,10;720,20;740,30;760,40;780,50;800,60;860,62;920,64;980,66;1040,68;1100,70;1160,72;1220,74;1280,76;1340,78;1400,80;1500,85;1600,90;1700,95;1800,100},2,TRUE),""))),"")</f>
        <v/>
      </c>
      <c r="R3" s="512" t="str">
        <f>三年级等级</f>
        <v/>
      </c>
      <c r="S3" s="513" t="str" cm="1">
        <f t="array" ref="S3">IFERROR(IF(三年级!$I3="","",IF(三年级!三年级性别=1,VLOOKUP(三年级!$I3,{0,100;9.11,95;9.21,90;9.31,85;9.41,80;9.51,78;9.71,76;9.91,74;10.11,72;10.31,70;10.51,68;10.71,66;10.91,64;11.11,62;11.31,60;11.51,50;11.71,40;11.91,30;12.11,20;12.31,10;12.51,0},2,TRUE),IF(三年级!三年级性别=2,VLOOKUP(三年级!$I3,{0,100;9.21,95;9.31,90;9.41,85;9.71,80;10.01,78;10.21,76;10.41,74;10.61,72;10.81,70;11.01,68;11.21,66;11.41,64;11.61,62;11.81,60;12.01,50;12.21,40;12.41,30;12.61,20;12.81,10;13.01,0},2,TRUE),""))),"")</f>
        <v/>
      </c>
      <c r="T3" s="512" t="str">
        <f>三年级等级</f>
        <v/>
      </c>
      <c r="U3" s="513" t="str">
        <f t="array" ref="U3">IFERROR(IF(三年级!$J3="","",IF(三年级!三年级性别=1,VLOOKUP(三年级!$J3,{-30,0;-4.8,10;-4,20;-3.2,30;-2.4,40;-1.6,50;-0.8,60;0.3,62;1.4,64;2.5,66;3.6,68;4.7,70;5.8,72;6.9,74;8,76;9.1,78;10.2,80;11.8,85;13.4,90;14.9,95;16.3,100},2,TRUE),IF(三年级!三年级性别=2,VLOOKUP(三年级!$J3,{-30,0;-1.8,10;-1,20;-0.2,30;0.6,40;1.4,50;2.2,60;3.3,62;4.4,64;5.5,66;6.6,68;7.7,70;8.8,72;9.9,74;11,76;12.1,78;13.2,80;14.9,85;16.6,90;17.9,95;19.2,100},2,TRUE),""))),"")</f>
        <v/>
      </c>
      <c r="V3" s="512" t="str">
        <f>三年级等级</f>
        <v/>
      </c>
      <c r="W3" s="513" t="str">
        <f t="array" ref="W3">IF(三年级!$K3="","",IF(三年级!三年级性别=1,VLOOKUP(三年级!$K3,{0,0;19,10;22,20;25,30;28,40;31,50;34,60;41,62;48,64;55,66;62,68;69,70;76,72;83,74;90,76;97,78;104,80;110,85;116,90;121,95;126,100},2,TRUE),IF(三年级!三年级性别=2,VLOOKUP(三年级!$K3,{0,0;24,10;27,20;30,30;33,40;36,50;39,60;46,62;53,64;60,66;67,68;74,70;81,72;88,74;95,76;102,78;109,80;117,85;125,90;132,95;139,100},2,TRUE),"")))</f>
        <v/>
      </c>
      <c r="X3" s="514" t="str">
        <f>三年级等级</f>
        <v/>
      </c>
      <c r="Y3" s="529" t="str">
        <f t="array" ref="Y3">IF(三年级!$L3="","",IFERROR(IF(三年级!三年级性别=1,VLOOKUP(三年级!$L3,{0,0;6,10;8,20;10,30;12,40;14,50;16,60;18,62;20,64;22,66;24,68;26,70;28,72;30,74;32,76;34,78;36,80;39,85;42,90;45,95;48,100},2,TRUE),IF(三年级!三年级性别=2,VLOOKUP(三年级!$L3,{0,0;6,10;8,20;10,30;12,40;14,50;16,60;18,62;20,64;22,66;24,68;26,70;28,72;30,74;32,76;34,78;36,80;39,85;42,90;44,95;46,100},2,TRUE),"")),""))</f>
        <v/>
      </c>
      <c r="Z3" s="514" t="str">
        <f>三年级等级</f>
        <v/>
      </c>
      <c r="AA3" s="530"/>
      <c r="AB3" s="511"/>
      <c r="AC3" s="530" t="str">
        <f>三年级跳绳附加分</f>
        <v/>
      </c>
      <c r="AD3" s="531" t="str">
        <f>IFERROR($P3*0.15+$Q3*0.15+$S3*0.2+$U3*0.2+$W3*0.2+$Y3*0.1,"")</f>
        <v/>
      </c>
      <c r="AE3" s="531" t="str">
        <f>三年级总分</f>
        <v/>
      </c>
      <c r="AF3" s="512" t="str">
        <f>三年级等级</f>
        <v/>
      </c>
    </row>
    <row r="4" spans="1:32">
      <c r="A4" s="476">
        <v>301</v>
      </c>
      <c r="B4" s="477">
        <v>2</v>
      </c>
      <c r="C4" s="478"/>
      <c r="D4" s="471"/>
      <c r="E4" s="479"/>
      <c r="F4" s="473"/>
      <c r="G4" s="480"/>
      <c r="H4" s="475"/>
      <c r="I4" s="501"/>
      <c r="J4" s="502"/>
      <c r="K4" s="495"/>
      <c r="L4" s="503"/>
      <c r="M4" s="644"/>
      <c r="N4" s="505" t="str">
        <f>三年级BMI</f>
        <v/>
      </c>
      <c r="O4" s="499" t="str">
        <f>三年级BMI等级</f>
        <v/>
      </c>
      <c r="P4" s="500" t="str">
        <f>三年级BMI得分</f>
        <v/>
      </c>
      <c r="Q4" s="515" t="str">
        <f>三年级肺活量得分</f>
        <v/>
      </c>
      <c r="R4" s="512" t="str">
        <f>三年级等级</f>
        <v/>
      </c>
      <c r="S4" s="516" t="str">
        <f>三年级50米跑得分</f>
        <v/>
      </c>
      <c r="T4" s="512" t="str">
        <f>三年级等级</f>
        <v/>
      </c>
      <c r="U4" s="516" t="str">
        <f>三年级坐位体前屈得分</f>
        <v/>
      </c>
      <c r="V4" s="517" t="str">
        <f>三年级等级</f>
        <v/>
      </c>
      <c r="W4" s="516" t="str">
        <f>三年级一分钟跳绳得分</f>
        <v/>
      </c>
      <c r="X4" s="518" t="str">
        <f>三年级等级</f>
        <v/>
      </c>
      <c r="Y4" s="532" t="str">
        <f>三年级仰卧起坐得分</f>
        <v/>
      </c>
      <c r="Z4" s="518" t="str">
        <f>三年级等级</f>
        <v/>
      </c>
      <c r="AA4" s="533"/>
      <c r="AB4" s="515"/>
      <c r="AC4" s="533" t="str">
        <f>三年级跳绳附加分</f>
        <v/>
      </c>
      <c r="AD4" s="534" t="str">
        <f>三年级标准分</f>
        <v/>
      </c>
      <c r="AE4" s="534" t="str">
        <f>三年级总分</f>
        <v/>
      </c>
      <c r="AF4" s="517" t="str">
        <f>三年级等级</f>
        <v/>
      </c>
    </row>
    <row r="5" spans="1:32">
      <c r="A5" s="476">
        <v>301</v>
      </c>
      <c r="B5" s="477">
        <v>3</v>
      </c>
      <c r="C5" s="478"/>
      <c r="D5" s="471"/>
      <c r="E5" s="472"/>
      <c r="F5" s="473"/>
      <c r="G5" s="480"/>
      <c r="H5" s="475"/>
      <c r="I5" s="501"/>
      <c r="J5" s="502"/>
      <c r="K5" s="495"/>
      <c r="L5" s="503"/>
      <c r="M5" s="644"/>
      <c r="N5" s="505" t="str">
        <f>三年级BMI</f>
        <v/>
      </c>
      <c r="O5" s="499" t="str">
        <f>三年级BMI等级</f>
        <v/>
      </c>
      <c r="P5" s="500" t="str">
        <f>三年级BMI得分</f>
        <v/>
      </c>
      <c r="Q5" s="515" t="str">
        <f>三年级肺活量得分</f>
        <v/>
      </c>
      <c r="R5" s="512" t="str">
        <f>三年级等级</f>
        <v/>
      </c>
      <c r="S5" s="516" t="str">
        <f>三年级50米跑得分</f>
        <v/>
      </c>
      <c r="T5" s="512" t="str">
        <f>三年级等级</f>
        <v/>
      </c>
      <c r="U5" s="516" t="str">
        <f>三年级坐位体前屈得分</f>
        <v/>
      </c>
      <c r="V5" s="517" t="str">
        <f>三年级等级</f>
        <v/>
      </c>
      <c r="W5" s="516" t="str">
        <f>三年级一分钟跳绳得分</f>
        <v/>
      </c>
      <c r="X5" s="518" t="str">
        <f>三年级等级</f>
        <v/>
      </c>
      <c r="Y5" s="532" t="str">
        <f>三年级仰卧起坐得分</f>
        <v/>
      </c>
      <c r="Z5" s="518" t="str">
        <f>三年级等级</f>
        <v/>
      </c>
      <c r="AA5" s="533"/>
      <c r="AB5" s="515"/>
      <c r="AC5" s="533" t="str">
        <f>三年级跳绳附加分</f>
        <v/>
      </c>
      <c r="AD5" s="534" t="str">
        <f>三年级标准分</f>
        <v/>
      </c>
      <c r="AE5" s="534" t="str">
        <f>三年级总分</f>
        <v/>
      </c>
      <c r="AF5" s="517" t="str">
        <f>三年级等级</f>
        <v/>
      </c>
    </row>
    <row r="6" spans="1:32">
      <c r="A6" s="476">
        <v>301</v>
      </c>
      <c r="B6" s="477">
        <v>4</v>
      </c>
      <c r="C6" s="478"/>
      <c r="D6" s="471"/>
      <c r="E6" s="472"/>
      <c r="F6" s="473"/>
      <c r="G6" s="474"/>
      <c r="H6" s="475"/>
      <c r="I6" s="501"/>
      <c r="J6" s="502"/>
      <c r="K6" s="495"/>
      <c r="L6" s="503"/>
      <c r="M6" s="644"/>
      <c r="N6" s="505" t="str">
        <f>三年级BMI</f>
        <v/>
      </c>
      <c r="O6" s="499" t="str">
        <f>三年级BMI等级</f>
        <v/>
      </c>
      <c r="P6" s="500" t="str">
        <f>三年级BMI得分</f>
        <v/>
      </c>
      <c r="Q6" s="515" t="str">
        <f>三年级肺活量得分</f>
        <v/>
      </c>
      <c r="R6" s="512" t="str">
        <f>三年级等级</f>
        <v/>
      </c>
      <c r="S6" s="516" t="str">
        <f>三年级50米跑得分</f>
        <v/>
      </c>
      <c r="T6" s="512" t="str">
        <f>三年级等级</f>
        <v/>
      </c>
      <c r="U6" s="516" t="str">
        <f>三年级坐位体前屈得分</f>
        <v/>
      </c>
      <c r="V6" s="517" t="str">
        <f>三年级等级</f>
        <v/>
      </c>
      <c r="W6" s="516" t="str">
        <f>三年级一分钟跳绳得分</f>
        <v/>
      </c>
      <c r="X6" s="518" t="str">
        <f>三年级等级</f>
        <v/>
      </c>
      <c r="Y6" s="532" t="str">
        <f>三年级仰卧起坐得分</f>
        <v/>
      </c>
      <c r="Z6" s="518" t="str">
        <f>三年级等级</f>
        <v/>
      </c>
      <c r="AA6" s="533"/>
      <c r="AB6" s="515"/>
      <c r="AC6" s="533" t="str">
        <f>三年级跳绳附加分</f>
        <v/>
      </c>
      <c r="AD6" s="534" t="str">
        <f>三年级标准分</f>
        <v/>
      </c>
      <c r="AE6" s="534" t="str">
        <f>三年级总分</f>
        <v/>
      </c>
      <c r="AF6" s="517" t="str">
        <f>三年级等级</f>
        <v/>
      </c>
    </row>
    <row r="7" spans="1:32">
      <c r="A7" s="476">
        <v>301</v>
      </c>
      <c r="B7" s="477">
        <v>5</v>
      </c>
      <c r="C7" s="478"/>
      <c r="D7" s="471"/>
      <c r="E7" s="472"/>
      <c r="F7" s="473"/>
      <c r="G7" s="474"/>
      <c r="H7" s="475"/>
      <c r="I7" s="501"/>
      <c r="J7" s="502"/>
      <c r="K7" s="495"/>
      <c r="L7" s="503"/>
      <c r="M7" s="644"/>
      <c r="N7" s="505" t="str">
        <f>三年级BMI</f>
        <v/>
      </c>
      <c r="O7" s="499" t="str">
        <f>三年级BMI等级</f>
        <v/>
      </c>
      <c r="P7" s="500" t="str">
        <f>三年级BMI得分</f>
        <v/>
      </c>
      <c r="Q7" s="515" t="str">
        <f>三年级肺活量得分</f>
        <v/>
      </c>
      <c r="R7" s="512" t="str">
        <f>三年级等级</f>
        <v/>
      </c>
      <c r="S7" s="516" t="str">
        <f>三年级50米跑得分</f>
        <v/>
      </c>
      <c r="T7" s="512" t="str">
        <f>三年级等级</f>
        <v/>
      </c>
      <c r="U7" s="516" t="str">
        <f>三年级坐位体前屈得分</f>
        <v/>
      </c>
      <c r="V7" s="517" t="str">
        <f>三年级等级</f>
        <v/>
      </c>
      <c r="W7" s="516" t="str">
        <f>三年级一分钟跳绳得分</f>
        <v/>
      </c>
      <c r="X7" s="518" t="str">
        <f>三年级等级</f>
        <v/>
      </c>
      <c r="Y7" s="532" t="str">
        <f>三年级仰卧起坐得分</f>
        <v/>
      </c>
      <c r="Z7" s="518" t="str">
        <f>三年级等级</f>
        <v/>
      </c>
      <c r="AA7" s="533"/>
      <c r="AB7" s="515"/>
      <c r="AC7" s="533" t="str">
        <f>三年级跳绳附加分</f>
        <v/>
      </c>
      <c r="AD7" s="534" t="str">
        <f>三年级标准分</f>
        <v/>
      </c>
      <c r="AE7" s="534" t="str">
        <f>三年级总分</f>
        <v/>
      </c>
      <c r="AF7" s="517" t="str">
        <f>三年级等级</f>
        <v/>
      </c>
    </row>
    <row r="8" spans="1:32">
      <c r="A8" s="476">
        <v>301</v>
      </c>
      <c r="B8" s="477">
        <v>6</v>
      </c>
      <c r="C8" s="478"/>
      <c r="D8" s="471"/>
      <c r="E8" s="472"/>
      <c r="F8" s="473"/>
      <c r="G8" s="480"/>
      <c r="H8" s="475"/>
      <c r="I8" s="501"/>
      <c r="J8" s="502"/>
      <c r="K8" s="495"/>
      <c r="L8" s="503"/>
      <c r="M8" s="644"/>
      <c r="N8" s="505" t="str">
        <f>三年级BMI</f>
        <v/>
      </c>
      <c r="O8" s="499" t="str">
        <f>三年级BMI等级</f>
        <v/>
      </c>
      <c r="P8" s="500" t="str">
        <f>三年级BMI得分</f>
        <v/>
      </c>
      <c r="Q8" s="515" t="str">
        <f>三年级肺活量得分</f>
        <v/>
      </c>
      <c r="R8" s="512" t="str">
        <f>三年级等级</f>
        <v/>
      </c>
      <c r="S8" s="516" t="str">
        <f>三年级50米跑得分</f>
        <v/>
      </c>
      <c r="T8" s="512" t="str">
        <f>三年级等级</f>
        <v/>
      </c>
      <c r="U8" s="516" t="str">
        <f>三年级坐位体前屈得分</f>
        <v/>
      </c>
      <c r="V8" s="517" t="str">
        <f>三年级等级</f>
        <v/>
      </c>
      <c r="W8" s="516" t="str">
        <f>三年级一分钟跳绳得分</f>
        <v/>
      </c>
      <c r="X8" s="518" t="str">
        <f>三年级等级</f>
        <v/>
      </c>
      <c r="Y8" s="532" t="str">
        <f>三年级仰卧起坐得分</f>
        <v/>
      </c>
      <c r="Z8" s="518" t="str">
        <f>三年级等级</f>
        <v/>
      </c>
      <c r="AA8" s="533"/>
      <c r="AB8" s="515"/>
      <c r="AC8" s="533" t="str">
        <f>三年级跳绳附加分</f>
        <v/>
      </c>
      <c r="AD8" s="534" t="str">
        <f>三年级标准分</f>
        <v/>
      </c>
      <c r="AE8" s="534" t="str">
        <f>三年级总分</f>
        <v/>
      </c>
      <c r="AF8" s="517" t="str">
        <f>三年级等级</f>
        <v/>
      </c>
    </row>
    <row r="9" spans="1:32">
      <c r="A9" s="476">
        <v>301</v>
      </c>
      <c r="B9" s="477">
        <v>7</v>
      </c>
      <c r="C9" s="478"/>
      <c r="D9" s="471"/>
      <c r="E9" s="472"/>
      <c r="F9" s="473"/>
      <c r="G9" s="480"/>
      <c r="H9" s="475"/>
      <c r="I9" s="501"/>
      <c r="J9" s="502"/>
      <c r="K9" s="495"/>
      <c r="L9" s="503"/>
      <c r="M9" s="644"/>
      <c r="N9" s="505" t="str">
        <f>三年级BMI</f>
        <v/>
      </c>
      <c r="O9" s="499" t="str">
        <f>三年级BMI等级</f>
        <v/>
      </c>
      <c r="P9" s="500" t="str">
        <f>三年级BMI得分</f>
        <v/>
      </c>
      <c r="Q9" s="515" t="str">
        <f>三年级肺活量得分</f>
        <v/>
      </c>
      <c r="R9" s="512" t="str">
        <f>三年级等级</f>
        <v/>
      </c>
      <c r="S9" s="516" t="str">
        <f>三年级50米跑得分</f>
        <v/>
      </c>
      <c r="T9" s="517" t="str">
        <f>三年级等级</f>
        <v/>
      </c>
      <c r="U9" s="516" t="str">
        <f>三年级坐位体前屈得分</f>
        <v/>
      </c>
      <c r="V9" s="517" t="str">
        <f>三年级等级</f>
        <v/>
      </c>
      <c r="W9" s="516" t="str">
        <f>三年级一分钟跳绳得分</f>
        <v/>
      </c>
      <c r="X9" s="518" t="str">
        <f>三年级等级</f>
        <v/>
      </c>
      <c r="Y9" s="532" t="str">
        <f>三年级仰卧起坐得分</f>
        <v/>
      </c>
      <c r="Z9" s="518" t="str">
        <f>三年级等级</f>
        <v/>
      </c>
      <c r="AA9" s="533"/>
      <c r="AB9" s="515"/>
      <c r="AC9" s="533" t="str">
        <f>三年级跳绳附加分</f>
        <v/>
      </c>
      <c r="AD9" s="534" t="str">
        <f>三年级标准分</f>
        <v/>
      </c>
      <c r="AE9" s="534" t="str">
        <f>三年级总分</f>
        <v/>
      </c>
      <c r="AF9" s="517" t="str">
        <f>三年级等级</f>
        <v/>
      </c>
    </row>
    <row r="10" spans="1:32">
      <c r="A10" s="476">
        <v>301</v>
      </c>
      <c r="B10" s="477">
        <v>8</v>
      </c>
      <c r="C10" s="478"/>
      <c r="D10" s="471"/>
      <c r="E10" s="472"/>
      <c r="F10" s="473"/>
      <c r="G10" s="480"/>
      <c r="H10" s="475"/>
      <c r="I10" s="501"/>
      <c r="J10" s="502"/>
      <c r="K10" s="495"/>
      <c r="L10" s="503"/>
      <c r="M10" s="644"/>
      <c r="N10" s="505" t="str">
        <f>三年级BMI</f>
        <v/>
      </c>
      <c r="O10" s="499" t="str">
        <f>三年级BMI等级</f>
        <v/>
      </c>
      <c r="P10" s="500" t="str">
        <f>三年级BMI得分</f>
        <v/>
      </c>
      <c r="Q10" s="515" t="str">
        <f>三年级肺活量得分</f>
        <v/>
      </c>
      <c r="R10" s="512" t="str">
        <f>三年级等级</f>
        <v/>
      </c>
      <c r="S10" s="516" t="str">
        <f>三年级50米跑得分</f>
        <v/>
      </c>
      <c r="T10" s="517" t="str">
        <f>三年级等级</f>
        <v/>
      </c>
      <c r="U10" s="516" t="str">
        <f>三年级坐位体前屈得分</f>
        <v/>
      </c>
      <c r="V10" s="517" t="str">
        <f>三年级等级</f>
        <v/>
      </c>
      <c r="W10" s="516" t="str">
        <f>三年级一分钟跳绳得分</f>
        <v/>
      </c>
      <c r="X10" s="518" t="str">
        <f>三年级等级</f>
        <v/>
      </c>
      <c r="Y10" s="532" t="str">
        <f>三年级仰卧起坐得分</f>
        <v/>
      </c>
      <c r="Z10" s="518" t="str">
        <f>三年级等级</f>
        <v/>
      </c>
      <c r="AA10" s="533"/>
      <c r="AB10" s="515"/>
      <c r="AC10" s="533" t="str">
        <f>三年级跳绳附加分</f>
        <v/>
      </c>
      <c r="AD10" s="534" t="str">
        <f>三年级标准分</f>
        <v/>
      </c>
      <c r="AE10" s="534" t="str">
        <f>三年级总分</f>
        <v/>
      </c>
      <c r="AF10" s="517" t="str">
        <f>三年级等级</f>
        <v/>
      </c>
    </row>
    <row r="11" spans="1:32">
      <c r="A11" s="476">
        <v>301</v>
      </c>
      <c r="B11" s="477">
        <v>9</v>
      </c>
      <c r="C11" s="478"/>
      <c r="D11" s="471"/>
      <c r="E11" s="472"/>
      <c r="F11" s="473"/>
      <c r="G11" s="480"/>
      <c r="H11" s="475"/>
      <c r="I11" s="501"/>
      <c r="J11" s="502"/>
      <c r="K11" s="495"/>
      <c r="L11" s="503"/>
      <c r="M11" s="644"/>
      <c r="N11" s="505" t="str">
        <f>三年级BMI</f>
        <v/>
      </c>
      <c r="O11" s="499" t="str">
        <f>三年级BMI等级</f>
        <v/>
      </c>
      <c r="P11" s="500" t="str">
        <f>三年级BMI得分</f>
        <v/>
      </c>
      <c r="Q11" s="515" t="str">
        <f>三年级肺活量得分</f>
        <v/>
      </c>
      <c r="R11" s="512" t="str">
        <f>三年级等级</f>
        <v/>
      </c>
      <c r="S11" s="516" t="str">
        <f>三年级50米跑得分</f>
        <v/>
      </c>
      <c r="T11" s="517" t="str">
        <f>三年级等级</f>
        <v/>
      </c>
      <c r="U11" s="516" t="str">
        <f>三年级坐位体前屈得分</f>
        <v/>
      </c>
      <c r="V11" s="517" t="str">
        <f>三年级等级</f>
        <v/>
      </c>
      <c r="W11" s="516" t="str">
        <f>三年级一分钟跳绳得分</f>
        <v/>
      </c>
      <c r="X11" s="518" t="str">
        <f>三年级等级</f>
        <v/>
      </c>
      <c r="Y11" s="532" t="str">
        <f>三年级仰卧起坐得分</f>
        <v/>
      </c>
      <c r="Z11" s="518" t="str">
        <f>三年级等级</f>
        <v/>
      </c>
      <c r="AA11" s="533"/>
      <c r="AB11" s="515"/>
      <c r="AC11" s="533" t="str">
        <f>三年级跳绳附加分</f>
        <v/>
      </c>
      <c r="AD11" s="534" t="str">
        <f>三年级标准分</f>
        <v/>
      </c>
      <c r="AE11" s="534" t="str">
        <f>三年级总分</f>
        <v/>
      </c>
      <c r="AF11" s="517" t="str">
        <f>三年级等级</f>
        <v/>
      </c>
    </row>
    <row r="12" spans="1:32">
      <c r="A12" s="476">
        <v>301</v>
      </c>
      <c r="B12" s="477">
        <v>10</v>
      </c>
      <c r="C12" s="478"/>
      <c r="D12" s="471"/>
      <c r="E12" s="472"/>
      <c r="F12" s="473"/>
      <c r="G12" s="480"/>
      <c r="H12" s="475"/>
      <c r="I12" s="501"/>
      <c r="J12" s="502"/>
      <c r="K12" s="495"/>
      <c r="L12" s="503"/>
      <c r="M12" s="644"/>
      <c r="N12" s="505" t="str">
        <f>三年级BMI</f>
        <v/>
      </c>
      <c r="O12" s="499" t="str">
        <f>三年级BMI等级</f>
        <v/>
      </c>
      <c r="P12" s="500" t="str">
        <f>三年级BMI得分</f>
        <v/>
      </c>
      <c r="Q12" s="515" t="str">
        <f>三年级肺活量得分</f>
        <v/>
      </c>
      <c r="R12" s="512" t="str">
        <f>三年级等级</f>
        <v/>
      </c>
      <c r="S12" s="516" t="str">
        <f>三年级50米跑得分</f>
        <v/>
      </c>
      <c r="T12" s="517" t="str">
        <f>三年级等级</f>
        <v/>
      </c>
      <c r="U12" s="516" t="str">
        <f>三年级坐位体前屈得分</f>
        <v/>
      </c>
      <c r="V12" s="517" t="str">
        <f>三年级等级</f>
        <v/>
      </c>
      <c r="W12" s="516" t="str">
        <f>三年级一分钟跳绳得分</f>
        <v/>
      </c>
      <c r="X12" s="518" t="str">
        <f>三年级等级</f>
        <v/>
      </c>
      <c r="Y12" s="532" t="str">
        <f>三年级仰卧起坐得分</f>
        <v/>
      </c>
      <c r="Z12" s="518" t="str">
        <f>三年级等级</f>
        <v/>
      </c>
      <c r="AA12" s="533"/>
      <c r="AB12" s="515"/>
      <c r="AC12" s="533" t="str">
        <f>三年级跳绳附加分</f>
        <v/>
      </c>
      <c r="AD12" s="534" t="str">
        <f>三年级标准分</f>
        <v/>
      </c>
      <c r="AE12" s="534" t="str">
        <f>三年级总分</f>
        <v/>
      </c>
      <c r="AF12" s="517" t="str">
        <f>三年级等级</f>
        <v/>
      </c>
    </row>
    <row r="13" spans="1:32">
      <c r="A13" s="476">
        <v>301</v>
      </c>
      <c r="B13" s="477">
        <v>11</v>
      </c>
      <c r="C13" s="478"/>
      <c r="D13" s="471"/>
      <c r="E13" s="472"/>
      <c r="F13" s="473"/>
      <c r="G13" s="480"/>
      <c r="H13" s="475"/>
      <c r="I13" s="501"/>
      <c r="J13" s="502"/>
      <c r="K13" s="495"/>
      <c r="L13" s="503"/>
      <c r="M13" s="644"/>
      <c r="N13" s="505" t="str">
        <f>三年级BMI</f>
        <v/>
      </c>
      <c r="O13" s="499" t="str">
        <f>三年级BMI等级</f>
        <v/>
      </c>
      <c r="P13" s="500" t="str">
        <f>三年级BMI得分</f>
        <v/>
      </c>
      <c r="Q13" s="515" t="str">
        <f>三年级肺活量得分</f>
        <v/>
      </c>
      <c r="R13" s="512" t="str">
        <f>三年级等级</f>
        <v/>
      </c>
      <c r="S13" s="516" t="str">
        <f>三年级50米跑得分</f>
        <v/>
      </c>
      <c r="T13" s="517" t="str">
        <f>三年级等级</f>
        <v/>
      </c>
      <c r="U13" s="516" t="str">
        <f>三年级坐位体前屈得分</f>
        <v/>
      </c>
      <c r="V13" s="517" t="str">
        <f>三年级等级</f>
        <v/>
      </c>
      <c r="W13" s="516" t="str">
        <f>三年级一分钟跳绳得分</f>
        <v/>
      </c>
      <c r="X13" s="518" t="str">
        <f>三年级等级</f>
        <v/>
      </c>
      <c r="Y13" s="532" t="str">
        <f>三年级仰卧起坐得分</f>
        <v/>
      </c>
      <c r="Z13" s="518" t="str">
        <f>三年级等级</f>
        <v/>
      </c>
      <c r="AA13" s="533"/>
      <c r="AB13" s="515"/>
      <c r="AC13" s="533" t="str">
        <f>三年级跳绳附加分</f>
        <v/>
      </c>
      <c r="AD13" s="534" t="str">
        <f>三年级标准分</f>
        <v/>
      </c>
      <c r="AE13" s="534" t="str">
        <f>三年级总分</f>
        <v/>
      </c>
      <c r="AF13" s="517" t="str">
        <f>三年级等级</f>
        <v/>
      </c>
    </row>
    <row r="14" spans="1:32">
      <c r="A14" s="476">
        <v>301</v>
      </c>
      <c r="B14" s="477">
        <v>12</v>
      </c>
      <c r="C14" s="478"/>
      <c r="D14" s="471"/>
      <c r="E14" s="472"/>
      <c r="F14" s="473"/>
      <c r="G14" s="480"/>
      <c r="H14" s="475"/>
      <c r="I14" s="501"/>
      <c r="J14" s="502"/>
      <c r="K14" s="495"/>
      <c r="L14" s="503"/>
      <c r="M14" s="644"/>
      <c r="N14" s="505" t="str">
        <f>三年级BMI</f>
        <v/>
      </c>
      <c r="O14" s="499" t="str">
        <f>三年级BMI等级</f>
        <v/>
      </c>
      <c r="P14" s="500" t="str">
        <f>三年级BMI得分</f>
        <v/>
      </c>
      <c r="Q14" s="515" t="str">
        <f>三年级肺活量得分</f>
        <v/>
      </c>
      <c r="R14" s="512" t="str">
        <f>三年级等级</f>
        <v/>
      </c>
      <c r="S14" s="516" t="str">
        <f>三年级50米跑得分</f>
        <v/>
      </c>
      <c r="T14" s="517" t="str">
        <f>三年级等级</f>
        <v/>
      </c>
      <c r="U14" s="516" t="str">
        <f>三年级坐位体前屈得分</f>
        <v/>
      </c>
      <c r="V14" s="517" t="str">
        <f>三年级等级</f>
        <v/>
      </c>
      <c r="W14" s="516" t="str">
        <f>三年级一分钟跳绳得分</f>
        <v/>
      </c>
      <c r="X14" s="518" t="str">
        <f>三年级等级</f>
        <v/>
      </c>
      <c r="Y14" s="532" t="str">
        <f>三年级仰卧起坐得分</f>
        <v/>
      </c>
      <c r="Z14" s="518" t="str">
        <f>三年级等级</f>
        <v/>
      </c>
      <c r="AA14" s="533"/>
      <c r="AB14" s="515"/>
      <c r="AC14" s="533" t="str">
        <f>三年级跳绳附加分</f>
        <v/>
      </c>
      <c r="AD14" s="534" t="str">
        <f>三年级标准分</f>
        <v/>
      </c>
      <c r="AE14" s="534" t="str">
        <f>三年级总分</f>
        <v/>
      </c>
      <c r="AF14" s="517" t="str">
        <f>三年级等级</f>
        <v/>
      </c>
    </row>
    <row r="15" spans="1:32">
      <c r="A15" s="476">
        <v>301</v>
      </c>
      <c r="B15" s="477">
        <v>13</v>
      </c>
      <c r="C15" s="478"/>
      <c r="D15" s="471"/>
      <c r="E15" s="472"/>
      <c r="F15" s="473"/>
      <c r="G15" s="480"/>
      <c r="H15" s="475"/>
      <c r="I15" s="501"/>
      <c r="J15" s="502"/>
      <c r="K15" s="495"/>
      <c r="L15" s="503"/>
      <c r="M15" s="644"/>
      <c r="N15" s="505" t="str">
        <f>三年级BMI</f>
        <v/>
      </c>
      <c r="O15" s="499" t="str">
        <f>三年级BMI等级</f>
        <v/>
      </c>
      <c r="P15" s="500" t="str">
        <f>三年级BMI得分</f>
        <v/>
      </c>
      <c r="Q15" s="515" t="str">
        <f>三年级肺活量得分</f>
        <v/>
      </c>
      <c r="R15" s="512" t="str">
        <f>三年级等级</f>
        <v/>
      </c>
      <c r="S15" s="516" t="str">
        <f>三年级50米跑得分</f>
        <v/>
      </c>
      <c r="T15" s="517" t="str">
        <f>三年级等级</f>
        <v/>
      </c>
      <c r="U15" s="516" t="str">
        <f>三年级坐位体前屈得分</f>
        <v/>
      </c>
      <c r="V15" s="517" t="str">
        <f>三年级等级</f>
        <v/>
      </c>
      <c r="W15" s="516" t="str">
        <f>三年级一分钟跳绳得分</f>
        <v/>
      </c>
      <c r="X15" s="518" t="str">
        <f>三年级等级</f>
        <v/>
      </c>
      <c r="Y15" s="532" t="str">
        <f>三年级仰卧起坐得分</f>
        <v/>
      </c>
      <c r="Z15" s="518" t="str">
        <f>三年级等级</f>
        <v/>
      </c>
      <c r="AA15" s="533"/>
      <c r="AB15" s="515"/>
      <c r="AC15" s="533" t="str">
        <f>三年级跳绳附加分</f>
        <v/>
      </c>
      <c r="AD15" s="534" t="str">
        <f>三年级标准分</f>
        <v/>
      </c>
      <c r="AE15" s="534" t="str">
        <f>三年级总分</f>
        <v/>
      </c>
      <c r="AF15" s="517" t="str">
        <f>三年级等级</f>
        <v/>
      </c>
    </row>
    <row r="16" spans="1:32">
      <c r="A16" s="476">
        <v>301</v>
      </c>
      <c r="B16" s="477">
        <v>14</v>
      </c>
      <c r="C16" s="478"/>
      <c r="D16" s="471"/>
      <c r="E16" s="472"/>
      <c r="F16" s="473"/>
      <c r="G16" s="480"/>
      <c r="H16" s="475"/>
      <c r="I16" s="501"/>
      <c r="J16" s="502"/>
      <c r="K16" s="495"/>
      <c r="L16" s="503"/>
      <c r="M16" s="644"/>
      <c r="N16" s="505" t="str">
        <f>三年级BMI</f>
        <v/>
      </c>
      <c r="O16" s="499" t="str">
        <f>三年级BMI等级</f>
        <v/>
      </c>
      <c r="P16" s="500" t="str">
        <f>三年级BMI得分</f>
        <v/>
      </c>
      <c r="Q16" s="515" t="str">
        <f>三年级肺活量得分</f>
        <v/>
      </c>
      <c r="R16" s="512" t="str">
        <f>三年级等级</f>
        <v/>
      </c>
      <c r="S16" s="516" t="str">
        <f>三年级50米跑得分</f>
        <v/>
      </c>
      <c r="T16" s="517" t="str">
        <f>三年级等级</f>
        <v/>
      </c>
      <c r="U16" s="516" t="str">
        <f>三年级坐位体前屈得分</f>
        <v/>
      </c>
      <c r="V16" s="517" t="str">
        <f>三年级等级</f>
        <v/>
      </c>
      <c r="W16" s="516" t="str">
        <f>三年级一分钟跳绳得分</f>
        <v/>
      </c>
      <c r="X16" s="518" t="str">
        <f>三年级等级</f>
        <v/>
      </c>
      <c r="Y16" s="532" t="str">
        <f>三年级仰卧起坐得分</f>
        <v/>
      </c>
      <c r="Z16" s="518" t="str">
        <f>三年级等级</f>
        <v/>
      </c>
      <c r="AA16" s="533"/>
      <c r="AB16" s="515"/>
      <c r="AC16" s="533" t="str">
        <f>三年级跳绳附加分</f>
        <v/>
      </c>
      <c r="AD16" s="534" t="str">
        <f>三年级标准分</f>
        <v/>
      </c>
      <c r="AE16" s="534" t="str">
        <f>三年级总分</f>
        <v/>
      </c>
      <c r="AF16" s="517" t="str">
        <f>三年级等级</f>
        <v/>
      </c>
    </row>
    <row r="17" spans="1:32">
      <c r="A17" s="476">
        <v>301</v>
      </c>
      <c r="B17" s="477">
        <v>15</v>
      </c>
      <c r="C17" s="478"/>
      <c r="D17" s="471"/>
      <c r="E17" s="472"/>
      <c r="F17" s="473"/>
      <c r="G17" s="480"/>
      <c r="H17" s="475"/>
      <c r="I17" s="501"/>
      <c r="J17" s="502"/>
      <c r="K17" s="495"/>
      <c r="L17" s="503"/>
      <c r="M17" s="644"/>
      <c r="N17" s="505" t="str">
        <f>三年级BMI</f>
        <v/>
      </c>
      <c r="O17" s="499" t="str">
        <f>三年级BMI等级</f>
        <v/>
      </c>
      <c r="P17" s="500" t="str">
        <f>三年级BMI得分</f>
        <v/>
      </c>
      <c r="Q17" s="515" t="str">
        <f>三年级肺活量得分</f>
        <v/>
      </c>
      <c r="R17" s="512" t="str">
        <f>三年级等级</f>
        <v/>
      </c>
      <c r="S17" s="516" t="str">
        <f>三年级50米跑得分</f>
        <v/>
      </c>
      <c r="T17" s="517" t="str">
        <f>三年级等级</f>
        <v/>
      </c>
      <c r="U17" s="516" t="str">
        <f>三年级坐位体前屈得分</f>
        <v/>
      </c>
      <c r="V17" s="517" t="str">
        <f>三年级等级</f>
        <v/>
      </c>
      <c r="W17" s="516" t="str">
        <f>三年级一分钟跳绳得分</f>
        <v/>
      </c>
      <c r="X17" s="518" t="str">
        <f>三年级等级</f>
        <v/>
      </c>
      <c r="Y17" s="532" t="str">
        <f>三年级仰卧起坐得分</f>
        <v/>
      </c>
      <c r="Z17" s="518" t="str">
        <f>三年级等级</f>
        <v/>
      </c>
      <c r="AA17" s="533"/>
      <c r="AB17" s="515"/>
      <c r="AC17" s="533" t="str">
        <f>三年级跳绳附加分</f>
        <v/>
      </c>
      <c r="AD17" s="534" t="str">
        <f>三年级标准分</f>
        <v/>
      </c>
      <c r="AE17" s="534" t="str">
        <f>三年级总分</f>
        <v/>
      </c>
      <c r="AF17" s="517" t="str">
        <f>三年级等级</f>
        <v/>
      </c>
    </row>
    <row r="18" spans="1:32">
      <c r="A18" s="476">
        <v>301</v>
      </c>
      <c r="B18" s="477">
        <v>16</v>
      </c>
      <c r="C18" s="478"/>
      <c r="D18" s="471"/>
      <c r="E18" s="472"/>
      <c r="F18" s="473"/>
      <c r="G18" s="480"/>
      <c r="H18" s="475"/>
      <c r="I18" s="501"/>
      <c r="J18" s="502"/>
      <c r="K18" s="495"/>
      <c r="L18" s="503"/>
      <c r="M18" s="644"/>
      <c r="N18" s="505" t="str">
        <f>三年级BMI</f>
        <v/>
      </c>
      <c r="O18" s="499" t="str">
        <f>三年级BMI等级</f>
        <v/>
      </c>
      <c r="P18" s="500" t="str">
        <f>三年级BMI得分</f>
        <v/>
      </c>
      <c r="Q18" s="515" t="str">
        <f>三年级肺活量得分</f>
        <v/>
      </c>
      <c r="R18" s="512" t="str">
        <f>三年级等级</f>
        <v/>
      </c>
      <c r="S18" s="516" t="str">
        <f>三年级50米跑得分</f>
        <v/>
      </c>
      <c r="T18" s="517" t="str">
        <f>三年级等级</f>
        <v/>
      </c>
      <c r="U18" s="516" t="str">
        <f>三年级坐位体前屈得分</f>
        <v/>
      </c>
      <c r="V18" s="517" t="str">
        <f>三年级等级</f>
        <v/>
      </c>
      <c r="W18" s="516" t="str">
        <f>三年级一分钟跳绳得分</f>
        <v/>
      </c>
      <c r="X18" s="518" t="str">
        <f>三年级等级</f>
        <v/>
      </c>
      <c r="Y18" s="532" t="str">
        <f>三年级仰卧起坐得分</f>
        <v/>
      </c>
      <c r="Z18" s="518" t="str">
        <f>三年级等级</f>
        <v/>
      </c>
      <c r="AA18" s="533"/>
      <c r="AB18" s="515"/>
      <c r="AC18" s="533" t="str">
        <f>三年级跳绳附加分</f>
        <v/>
      </c>
      <c r="AD18" s="534" t="str">
        <f>三年级标准分</f>
        <v/>
      </c>
      <c r="AE18" s="534" t="str">
        <f>三年级总分</f>
        <v/>
      </c>
      <c r="AF18" s="517" t="str">
        <f>三年级等级</f>
        <v/>
      </c>
    </row>
    <row r="19" spans="1:32">
      <c r="A19" s="476">
        <v>301</v>
      </c>
      <c r="B19" s="477">
        <v>17</v>
      </c>
      <c r="C19" s="478"/>
      <c r="D19" s="471"/>
      <c r="E19" s="472"/>
      <c r="F19" s="473"/>
      <c r="G19" s="480"/>
      <c r="H19" s="475"/>
      <c r="I19" s="501"/>
      <c r="J19" s="502"/>
      <c r="K19" s="495"/>
      <c r="L19" s="503"/>
      <c r="M19" s="644"/>
      <c r="N19" s="505" t="str">
        <f>三年级BMI</f>
        <v/>
      </c>
      <c r="O19" s="499" t="str">
        <f>三年级BMI等级</f>
        <v/>
      </c>
      <c r="P19" s="500" t="str">
        <f>三年级BMI得分</f>
        <v/>
      </c>
      <c r="Q19" s="515" t="str">
        <f>三年级肺活量得分</f>
        <v/>
      </c>
      <c r="R19" s="512" t="str">
        <f>三年级等级</f>
        <v/>
      </c>
      <c r="S19" s="516" t="str">
        <f>三年级50米跑得分</f>
        <v/>
      </c>
      <c r="T19" s="517" t="str">
        <f>三年级等级</f>
        <v/>
      </c>
      <c r="U19" s="516" t="str">
        <f>三年级坐位体前屈得分</f>
        <v/>
      </c>
      <c r="V19" s="517" t="str">
        <f>三年级等级</f>
        <v/>
      </c>
      <c r="W19" s="516" t="str">
        <f>三年级一分钟跳绳得分</f>
        <v/>
      </c>
      <c r="X19" s="518" t="str">
        <f>三年级等级</f>
        <v/>
      </c>
      <c r="Y19" s="532" t="str">
        <f>三年级仰卧起坐得分</f>
        <v/>
      </c>
      <c r="Z19" s="518" t="str">
        <f>三年级等级</f>
        <v/>
      </c>
      <c r="AA19" s="533"/>
      <c r="AB19" s="515"/>
      <c r="AC19" s="533" t="str">
        <f>三年级跳绳附加分</f>
        <v/>
      </c>
      <c r="AD19" s="534" t="str">
        <f>三年级标准分</f>
        <v/>
      </c>
      <c r="AE19" s="534" t="str">
        <f>三年级总分</f>
        <v/>
      </c>
      <c r="AF19" s="517" t="str">
        <f>三年级等级</f>
        <v/>
      </c>
    </row>
    <row r="20" spans="1:32">
      <c r="A20" s="476">
        <v>301</v>
      </c>
      <c r="B20" s="477">
        <v>18</v>
      </c>
      <c r="C20" s="478"/>
      <c r="D20" s="471"/>
      <c r="E20" s="472"/>
      <c r="F20" s="473"/>
      <c r="G20" s="480"/>
      <c r="H20" s="475"/>
      <c r="I20" s="501"/>
      <c r="J20" s="502"/>
      <c r="K20" s="495"/>
      <c r="L20" s="503"/>
      <c r="M20" s="644"/>
      <c r="N20" s="505" t="str">
        <f>三年级BMI</f>
        <v/>
      </c>
      <c r="O20" s="499" t="str">
        <f>三年级BMI等级</f>
        <v/>
      </c>
      <c r="P20" s="500" t="str">
        <f>三年级BMI得分</f>
        <v/>
      </c>
      <c r="Q20" s="515" t="str">
        <f>三年级肺活量得分</f>
        <v/>
      </c>
      <c r="R20" s="512" t="str">
        <f>三年级等级</f>
        <v/>
      </c>
      <c r="S20" s="516" t="str">
        <f>三年级50米跑得分</f>
        <v/>
      </c>
      <c r="T20" s="517" t="str">
        <f>三年级等级</f>
        <v/>
      </c>
      <c r="U20" s="516" t="str">
        <f>三年级坐位体前屈得分</f>
        <v/>
      </c>
      <c r="V20" s="517" t="str">
        <f>三年级等级</f>
        <v/>
      </c>
      <c r="W20" s="516" t="str">
        <f>三年级一分钟跳绳得分</f>
        <v/>
      </c>
      <c r="X20" s="518" t="str">
        <f>三年级等级</f>
        <v/>
      </c>
      <c r="Y20" s="532" t="str">
        <f>三年级仰卧起坐得分</f>
        <v/>
      </c>
      <c r="Z20" s="518" t="str">
        <f>三年级等级</f>
        <v/>
      </c>
      <c r="AA20" s="533"/>
      <c r="AB20" s="515"/>
      <c r="AC20" s="533" t="str">
        <f>三年级跳绳附加分</f>
        <v/>
      </c>
      <c r="AD20" s="534" t="str">
        <f>三年级标准分</f>
        <v/>
      </c>
      <c r="AE20" s="534" t="str">
        <f>三年级总分</f>
        <v/>
      </c>
      <c r="AF20" s="517" t="str">
        <f>三年级等级</f>
        <v/>
      </c>
    </row>
    <row r="21" spans="1:32">
      <c r="A21" s="476">
        <v>301</v>
      </c>
      <c r="B21" s="477">
        <v>19</v>
      </c>
      <c r="C21" s="478"/>
      <c r="D21" s="471"/>
      <c r="E21" s="472"/>
      <c r="F21" s="473"/>
      <c r="G21" s="480"/>
      <c r="H21" s="475"/>
      <c r="I21" s="501"/>
      <c r="J21" s="502"/>
      <c r="K21" s="495"/>
      <c r="L21" s="503"/>
      <c r="M21" s="644"/>
      <c r="N21" s="505" t="str">
        <f>三年级BMI</f>
        <v/>
      </c>
      <c r="O21" s="499" t="str">
        <f>三年级BMI等级</f>
        <v/>
      </c>
      <c r="P21" s="500" t="str">
        <f>三年级BMI得分</f>
        <v/>
      </c>
      <c r="Q21" s="515" t="str">
        <f>三年级肺活量得分</f>
        <v/>
      </c>
      <c r="R21" s="512" t="str">
        <f>三年级等级</f>
        <v/>
      </c>
      <c r="S21" s="516" t="str">
        <f>三年级50米跑得分</f>
        <v/>
      </c>
      <c r="T21" s="517" t="str">
        <f>三年级等级</f>
        <v/>
      </c>
      <c r="U21" s="516" t="str">
        <f>三年级坐位体前屈得分</f>
        <v/>
      </c>
      <c r="V21" s="517" t="str">
        <f>三年级等级</f>
        <v/>
      </c>
      <c r="W21" s="516" t="str">
        <f>三年级一分钟跳绳得分</f>
        <v/>
      </c>
      <c r="X21" s="518" t="str">
        <f>三年级等级</f>
        <v/>
      </c>
      <c r="Y21" s="532" t="str">
        <f>三年级仰卧起坐得分</f>
        <v/>
      </c>
      <c r="Z21" s="518" t="str">
        <f>三年级等级</f>
        <v/>
      </c>
      <c r="AA21" s="533"/>
      <c r="AB21" s="515"/>
      <c r="AC21" s="533" t="str">
        <f>三年级跳绳附加分</f>
        <v/>
      </c>
      <c r="AD21" s="534" t="str">
        <f>三年级标准分</f>
        <v/>
      </c>
      <c r="AE21" s="534" t="str">
        <f>三年级总分</f>
        <v/>
      </c>
      <c r="AF21" s="517" t="str">
        <f>三年级等级</f>
        <v/>
      </c>
    </row>
    <row r="22" spans="1:32">
      <c r="A22" s="476">
        <v>301</v>
      </c>
      <c r="B22" s="477">
        <v>20</v>
      </c>
      <c r="C22" s="478"/>
      <c r="D22" s="471"/>
      <c r="E22" s="472"/>
      <c r="F22" s="473"/>
      <c r="G22" s="480"/>
      <c r="H22" s="475"/>
      <c r="I22" s="501"/>
      <c r="J22" s="502"/>
      <c r="K22" s="495"/>
      <c r="L22" s="503"/>
      <c r="M22" s="644"/>
      <c r="N22" s="505" t="str">
        <f>三年级BMI</f>
        <v/>
      </c>
      <c r="O22" s="499" t="str">
        <f>三年级BMI等级</f>
        <v/>
      </c>
      <c r="P22" s="500" t="str">
        <f>三年级BMI得分</f>
        <v/>
      </c>
      <c r="Q22" s="515" t="str">
        <f>三年级肺活量得分</f>
        <v/>
      </c>
      <c r="R22" s="512" t="str">
        <f>三年级等级</f>
        <v/>
      </c>
      <c r="S22" s="516" t="str">
        <f>三年级50米跑得分</f>
        <v/>
      </c>
      <c r="T22" s="517" t="str">
        <f>三年级等级</f>
        <v/>
      </c>
      <c r="U22" s="516" t="str">
        <f>三年级坐位体前屈得分</f>
        <v/>
      </c>
      <c r="V22" s="517" t="str">
        <f>三年级等级</f>
        <v/>
      </c>
      <c r="W22" s="516" t="str">
        <f>三年级一分钟跳绳得分</f>
        <v/>
      </c>
      <c r="X22" s="517" t="str">
        <f>三年级等级</f>
        <v/>
      </c>
      <c r="Y22" s="515" t="str">
        <f>三年级仰卧起坐得分</f>
        <v/>
      </c>
      <c r="Z22" s="518" t="str">
        <f>三年级等级</f>
        <v/>
      </c>
      <c r="AA22" s="533"/>
      <c r="AB22" s="515"/>
      <c r="AC22" s="533" t="str">
        <f>三年级跳绳附加分</f>
        <v/>
      </c>
      <c r="AD22" s="534" t="str">
        <f>三年级标准分</f>
        <v/>
      </c>
      <c r="AE22" s="534" t="str">
        <f>三年级总分</f>
        <v/>
      </c>
      <c r="AF22" s="517" t="str">
        <f>三年级等级</f>
        <v/>
      </c>
    </row>
    <row r="23" spans="1:32">
      <c r="A23" s="476">
        <v>301</v>
      </c>
      <c r="B23" s="477">
        <v>21</v>
      </c>
      <c r="C23" s="478"/>
      <c r="D23" s="471"/>
      <c r="E23" s="478"/>
      <c r="F23" s="473"/>
      <c r="G23" s="480"/>
      <c r="H23" s="475"/>
      <c r="I23" s="501"/>
      <c r="J23" s="502"/>
      <c r="K23" s="502"/>
      <c r="L23" s="503"/>
      <c r="M23" s="644"/>
      <c r="N23" s="505" t="str">
        <f>三年级BMI</f>
        <v/>
      </c>
      <c r="O23" s="499" t="str">
        <f>三年级BMI等级</f>
        <v/>
      </c>
      <c r="P23" s="500" t="str">
        <f>三年级BMI得分</f>
        <v/>
      </c>
      <c r="Q23" s="515" t="str">
        <f>三年级肺活量得分</f>
        <v/>
      </c>
      <c r="R23" s="512" t="str">
        <f>三年级等级</f>
        <v/>
      </c>
      <c r="S23" s="516" t="str">
        <f>三年级50米跑得分</f>
        <v/>
      </c>
      <c r="T23" s="517" t="str">
        <f>三年级等级</f>
        <v/>
      </c>
      <c r="U23" s="516" t="str">
        <f>三年级坐位体前屈得分</f>
        <v/>
      </c>
      <c r="V23" s="517" t="str">
        <f>三年级等级</f>
        <v/>
      </c>
      <c r="W23" s="516" t="str">
        <f>三年级一分钟跳绳得分</f>
        <v/>
      </c>
      <c r="X23" s="517" t="str">
        <f>三年级等级</f>
        <v/>
      </c>
      <c r="Y23" s="515" t="str">
        <f>三年级仰卧起坐得分</f>
        <v/>
      </c>
      <c r="Z23" s="518" t="str">
        <f>三年级等级</f>
        <v/>
      </c>
      <c r="AA23" s="533"/>
      <c r="AB23" s="515"/>
      <c r="AC23" s="533" t="str">
        <f>三年级跳绳附加分</f>
        <v/>
      </c>
      <c r="AD23" s="534" t="str">
        <f>三年级标准分</f>
        <v/>
      </c>
      <c r="AE23" s="534" t="str">
        <f>三年级总分</f>
        <v/>
      </c>
      <c r="AF23" s="517" t="str">
        <f>三年级等级</f>
        <v/>
      </c>
    </row>
    <row r="24" spans="1:32">
      <c r="A24" s="476">
        <v>301</v>
      </c>
      <c r="B24" s="477">
        <v>22</v>
      </c>
      <c r="C24" s="478"/>
      <c r="D24" s="471"/>
      <c r="E24" s="478"/>
      <c r="F24" s="473"/>
      <c r="G24" s="480"/>
      <c r="H24" s="475"/>
      <c r="I24" s="501"/>
      <c r="J24" s="502"/>
      <c r="K24" s="502"/>
      <c r="L24" s="503"/>
      <c r="M24" s="644"/>
      <c r="N24" s="505" t="str">
        <f>三年级BMI</f>
        <v/>
      </c>
      <c r="O24" s="499" t="str">
        <f>三年级BMI等级</f>
        <v/>
      </c>
      <c r="P24" s="500" t="str">
        <f>三年级BMI得分</f>
        <v/>
      </c>
      <c r="Q24" s="515" t="str">
        <f>三年级肺活量得分</f>
        <v/>
      </c>
      <c r="R24" s="512" t="str">
        <f>三年级等级</f>
        <v/>
      </c>
      <c r="S24" s="516" t="str">
        <f>三年级50米跑得分</f>
        <v/>
      </c>
      <c r="T24" s="517" t="str">
        <f>三年级等级</f>
        <v/>
      </c>
      <c r="U24" s="516" t="str">
        <f>三年级坐位体前屈得分</f>
        <v/>
      </c>
      <c r="V24" s="517" t="str">
        <f>三年级等级</f>
        <v/>
      </c>
      <c r="W24" s="516" t="str">
        <f>三年级一分钟跳绳得分</f>
        <v/>
      </c>
      <c r="X24" s="517" t="str">
        <f>三年级等级</f>
        <v/>
      </c>
      <c r="Y24" s="515" t="str">
        <f>三年级仰卧起坐得分</f>
        <v/>
      </c>
      <c r="Z24" s="518" t="str">
        <f>三年级等级</f>
        <v/>
      </c>
      <c r="AA24" s="533"/>
      <c r="AB24" s="515"/>
      <c r="AC24" s="533" t="str">
        <f>三年级跳绳附加分</f>
        <v/>
      </c>
      <c r="AD24" s="534" t="str">
        <f>三年级标准分</f>
        <v/>
      </c>
      <c r="AE24" s="534" t="str">
        <f>三年级总分</f>
        <v/>
      </c>
      <c r="AF24" s="517" t="str">
        <f>三年级等级</f>
        <v/>
      </c>
    </row>
    <row r="25" spans="1:32">
      <c r="A25" s="476">
        <v>301</v>
      </c>
      <c r="B25" s="477">
        <v>23</v>
      </c>
      <c r="C25" s="478"/>
      <c r="D25" s="471"/>
      <c r="E25" s="478"/>
      <c r="F25" s="473"/>
      <c r="G25" s="480"/>
      <c r="H25" s="475"/>
      <c r="I25" s="501"/>
      <c r="J25" s="502"/>
      <c r="K25" s="502"/>
      <c r="L25" s="503"/>
      <c r="M25" s="644"/>
      <c r="N25" s="505" t="str">
        <f>三年级BMI</f>
        <v/>
      </c>
      <c r="O25" s="499" t="str">
        <f>三年级BMI等级</f>
        <v/>
      </c>
      <c r="P25" s="500" t="str">
        <f>三年级BMI得分</f>
        <v/>
      </c>
      <c r="Q25" s="515" t="str">
        <f>三年级肺活量得分</f>
        <v/>
      </c>
      <c r="R25" s="512" t="str">
        <f>三年级等级</f>
        <v/>
      </c>
      <c r="S25" s="516" t="str">
        <f>三年级50米跑得分</f>
        <v/>
      </c>
      <c r="T25" s="517" t="str">
        <f>三年级等级</f>
        <v/>
      </c>
      <c r="U25" s="516" t="str">
        <f>三年级坐位体前屈得分</f>
        <v/>
      </c>
      <c r="V25" s="517" t="str">
        <f>三年级等级</f>
        <v/>
      </c>
      <c r="W25" s="516" t="str">
        <f>三年级一分钟跳绳得分</f>
        <v/>
      </c>
      <c r="X25" s="517" t="str">
        <f>三年级等级</f>
        <v/>
      </c>
      <c r="Y25" s="515" t="str">
        <f>三年级仰卧起坐得分</f>
        <v/>
      </c>
      <c r="Z25" s="518" t="str">
        <f>三年级等级</f>
        <v/>
      </c>
      <c r="AA25" s="533"/>
      <c r="AB25" s="515"/>
      <c r="AC25" s="533" t="str">
        <f>三年级跳绳附加分</f>
        <v/>
      </c>
      <c r="AD25" s="534" t="str">
        <f>三年级标准分</f>
        <v/>
      </c>
      <c r="AE25" s="534" t="str">
        <f>三年级总分</f>
        <v/>
      </c>
      <c r="AF25" s="517" t="str">
        <f>三年级等级</f>
        <v/>
      </c>
    </row>
    <row r="26" spans="1:32">
      <c r="A26" s="476">
        <v>301</v>
      </c>
      <c r="B26" s="477">
        <v>24</v>
      </c>
      <c r="C26" s="478"/>
      <c r="D26" s="471"/>
      <c r="E26" s="478"/>
      <c r="F26" s="473"/>
      <c r="G26" s="474"/>
      <c r="H26" s="475"/>
      <c r="I26" s="501"/>
      <c r="J26" s="502"/>
      <c r="K26" s="502"/>
      <c r="L26" s="503"/>
      <c r="M26" s="644"/>
      <c r="N26" s="505" t="str">
        <f>三年级BMI</f>
        <v/>
      </c>
      <c r="O26" s="499" t="str">
        <f>三年级BMI等级</f>
        <v/>
      </c>
      <c r="P26" s="500" t="str">
        <f>三年级BMI得分</f>
        <v/>
      </c>
      <c r="Q26" s="515" t="str">
        <f>三年级肺活量得分</f>
        <v/>
      </c>
      <c r="R26" s="512" t="str">
        <f>三年级等级</f>
        <v/>
      </c>
      <c r="S26" s="516" t="str">
        <f>三年级50米跑得分</f>
        <v/>
      </c>
      <c r="T26" s="517" t="str">
        <f>三年级等级</f>
        <v/>
      </c>
      <c r="U26" s="516" t="str">
        <f>三年级坐位体前屈得分</f>
        <v/>
      </c>
      <c r="V26" s="517" t="str">
        <f>三年级等级</f>
        <v/>
      </c>
      <c r="W26" s="516" t="str">
        <f>三年级一分钟跳绳得分</f>
        <v/>
      </c>
      <c r="X26" s="517" t="str">
        <f>三年级等级</f>
        <v/>
      </c>
      <c r="Y26" s="515" t="str">
        <f>三年级仰卧起坐得分</f>
        <v/>
      </c>
      <c r="Z26" s="518" t="str">
        <f>三年级等级</f>
        <v/>
      </c>
      <c r="AA26" s="533"/>
      <c r="AB26" s="515"/>
      <c r="AC26" s="533" t="str">
        <f>三年级跳绳附加分</f>
        <v/>
      </c>
      <c r="AD26" s="534" t="str">
        <f>三年级标准分</f>
        <v/>
      </c>
      <c r="AE26" s="534" t="str">
        <f>三年级总分</f>
        <v/>
      </c>
      <c r="AF26" s="517" t="str">
        <f>三年级等级</f>
        <v/>
      </c>
    </row>
    <row r="27" spans="1:32">
      <c r="A27" s="476">
        <v>301</v>
      </c>
      <c r="B27" s="477">
        <v>25</v>
      </c>
      <c r="C27" s="478"/>
      <c r="D27" s="471"/>
      <c r="E27" s="478"/>
      <c r="F27" s="473"/>
      <c r="G27" s="474"/>
      <c r="H27" s="475"/>
      <c r="I27" s="501"/>
      <c r="J27" s="502"/>
      <c r="K27" s="502"/>
      <c r="L27" s="503"/>
      <c r="M27" s="644"/>
      <c r="N27" s="505" t="str">
        <f>三年级BMI</f>
        <v/>
      </c>
      <c r="O27" s="499" t="str">
        <f>三年级BMI等级</f>
        <v/>
      </c>
      <c r="P27" s="500" t="str">
        <f>三年级BMI得分</f>
        <v/>
      </c>
      <c r="Q27" s="515" t="str">
        <f>三年级肺活量得分</f>
        <v/>
      </c>
      <c r="R27" s="512" t="str">
        <f>三年级等级</f>
        <v/>
      </c>
      <c r="S27" s="516" t="str">
        <f>三年级50米跑得分</f>
        <v/>
      </c>
      <c r="T27" s="517" t="str">
        <f>三年级等级</f>
        <v/>
      </c>
      <c r="U27" s="516" t="str">
        <f>三年级坐位体前屈得分</f>
        <v/>
      </c>
      <c r="V27" s="517" t="str">
        <f>三年级等级</f>
        <v/>
      </c>
      <c r="W27" s="516" t="str">
        <f>三年级一分钟跳绳得分</f>
        <v/>
      </c>
      <c r="X27" s="517" t="str">
        <f>三年级等级</f>
        <v/>
      </c>
      <c r="Y27" s="515" t="str">
        <f>三年级仰卧起坐得分</f>
        <v/>
      </c>
      <c r="Z27" s="518" t="str">
        <f>三年级等级</f>
        <v/>
      </c>
      <c r="AA27" s="533"/>
      <c r="AB27" s="515"/>
      <c r="AC27" s="533" t="str">
        <f>三年级跳绳附加分</f>
        <v/>
      </c>
      <c r="AD27" s="534" t="str">
        <f>三年级标准分</f>
        <v/>
      </c>
      <c r="AE27" s="534" t="str">
        <f>三年级总分</f>
        <v/>
      </c>
      <c r="AF27" s="517" t="str">
        <f>三年级等级</f>
        <v/>
      </c>
    </row>
    <row r="28" spans="1:32">
      <c r="A28" s="476">
        <v>301</v>
      </c>
      <c r="B28" s="477">
        <v>26</v>
      </c>
      <c r="C28" s="478"/>
      <c r="D28" s="471"/>
      <c r="E28" s="478"/>
      <c r="F28" s="473"/>
      <c r="G28" s="480"/>
      <c r="H28" s="475"/>
      <c r="I28" s="501"/>
      <c r="J28" s="502"/>
      <c r="K28" s="502"/>
      <c r="L28" s="503"/>
      <c r="M28" s="644"/>
      <c r="N28" s="505" t="str">
        <f>三年级BMI</f>
        <v/>
      </c>
      <c r="O28" s="499" t="str">
        <f>三年级BMI等级</f>
        <v/>
      </c>
      <c r="P28" s="500" t="str">
        <f>三年级BMI得分</f>
        <v/>
      </c>
      <c r="Q28" s="515" t="str">
        <f>三年级肺活量得分</f>
        <v/>
      </c>
      <c r="R28" s="512" t="str">
        <f>三年级等级</f>
        <v/>
      </c>
      <c r="S28" s="516" t="str">
        <f>三年级50米跑得分</f>
        <v/>
      </c>
      <c r="T28" s="517" t="str">
        <f>三年级等级</f>
        <v/>
      </c>
      <c r="U28" s="516" t="str">
        <f>三年级坐位体前屈得分</f>
        <v/>
      </c>
      <c r="V28" s="517" t="str">
        <f>三年级等级</f>
        <v/>
      </c>
      <c r="W28" s="516" t="str">
        <f>三年级一分钟跳绳得分</f>
        <v/>
      </c>
      <c r="X28" s="517" t="str">
        <f>三年级等级</f>
        <v/>
      </c>
      <c r="Y28" s="515" t="str">
        <f>三年级仰卧起坐得分</f>
        <v/>
      </c>
      <c r="Z28" s="518" t="str">
        <f>三年级等级</f>
        <v/>
      </c>
      <c r="AA28" s="533"/>
      <c r="AB28" s="515"/>
      <c r="AC28" s="533" t="str">
        <f>三年级跳绳附加分</f>
        <v/>
      </c>
      <c r="AD28" s="534" t="str">
        <f>三年级标准分</f>
        <v/>
      </c>
      <c r="AE28" s="534" t="str">
        <f>三年级总分</f>
        <v/>
      </c>
      <c r="AF28" s="517" t="str">
        <f>三年级等级</f>
        <v/>
      </c>
    </row>
    <row r="29" spans="1:32">
      <c r="A29" s="476">
        <v>301</v>
      </c>
      <c r="B29" s="477">
        <v>27</v>
      </c>
      <c r="C29" s="478"/>
      <c r="D29" s="471"/>
      <c r="E29" s="478"/>
      <c r="F29" s="473"/>
      <c r="G29" s="480"/>
      <c r="H29" s="475"/>
      <c r="I29" s="501"/>
      <c r="J29" s="502"/>
      <c r="K29" s="502"/>
      <c r="L29" s="503"/>
      <c r="M29" s="644"/>
      <c r="N29" s="505" t="str">
        <f>三年级BMI</f>
        <v/>
      </c>
      <c r="O29" s="499" t="str">
        <f>三年级BMI等级</f>
        <v/>
      </c>
      <c r="P29" s="500" t="str">
        <f>三年级BMI得分</f>
        <v/>
      </c>
      <c r="Q29" s="515" t="str">
        <f>三年级肺活量得分</f>
        <v/>
      </c>
      <c r="R29" s="512" t="str">
        <f>三年级等级</f>
        <v/>
      </c>
      <c r="S29" s="516" t="str">
        <f>三年级50米跑得分</f>
        <v/>
      </c>
      <c r="T29" s="517" t="str">
        <f>三年级等级</f>
        <v/>
      </c>
      <c r="U29" s="516" t="str">
        <f>三年级坐位体前屈得分</f>
        <v/>
      </c>
      <c r="V29" s="517" t="str">
        <f>三年级等级</f>
        <v/>
      </c>
      <c r="W29" s="516" t="str">
        <f>三年级一分钟跳绳得分</f>
        <v/>
      </c>
      <c r="X29" s="517" t="str">
        <f>三年级等级</f>
        <v/>
      </c>
      <c r="Y29" s="515" t="str">
        <f>三年级仰卧起坐得分</f>
        <v/>
      </c>
      <c r="Z29" s="518" t="str">
        <f>三年级等级</f>
        <v/>
      </c>
      <c r="AA29" s="533"/>
      <c r="AB29" s="515"/>
      <c r="AC29" s="533" t="str">
        <f>三年级跳绳附加分</f>
        <v/>
      </c>
      <c r="AD29" s="534" t="str">
        <f>三年级标准分</f>
        <v/>
      </c>
      <c r="AE29" s="534" t="str">
        <f>三年级总分</f>
        <v/>
      </c>
      <c r="AF29" s="517" t="str">
        <f>三年级等级</f>
        <v/>
      </c>
    </row>
    <row r="30" spans="1:32">
      <c r="A30" s="476">
        <v>301</v>
      </c>
      <c r="B30" s="477">
        <v>28</v>
      </c>
      <c r="C30" s="478"/>
      <c r="D30" s="471"/>
      <c r="E30" s="478"/>
      <c r="F30" s="473"/>
      <c r="G30" s="480"/>
      <c r="H30" s="475"/>
      <c r="I30" s="501"/>
      <c r="J30" s="502"/>
      <c r="K30" s="502"/>
      <c r="L30" s="503"/>
      <c r="M30" s="644"/>
      <c r="N30" s="505" t="str">
        <f>三年级BMI</f>
        <v/>
      </c>
      <c r="O30" s="499" t="str">
        <f>三年级BMI等级</f>
        <v/>
      </c>
      <c r="P30" s="500" t="str">
        <f>三年级BMI得分</f>
        <v/>
      </c>
      <c r="Q30" s="515" t="str">
        <f>三年级肺活量得分</f>
        <v/>
      </c>
      <c r="R30" s="512" t="str">
        <f>三年级等级</f>
        <v/>
      </c>
      <c r="S30" s="516" t="str">
        <f>三年级50米跑得分</f>
        <v/>
      </c>
      <c r="T30" s="517" t="str">
        <f>三年级等级</f>
        <v/>
      </c>
      <c r="U30" s="516" t="str">
        <f>三年级坐位体前屈得分</f>
        <v/>
      </c>
      <c r="V30" s="517" t="str">
        <f>三年级等级</f>
        <v/>
      </c>
      <c r="W30" s="516" t="str">
        <f>三年级一分钟跳绳得分</f>
        <v/>
      </c>
      <c r="X30" s="517" t="str">
        <f>三年级等级</f>
        <v/>
      </c>
      <c r="Y30" s="515" t="str">
        <f>三年级仰卧起坐得分</f>
        <v/>
      </c>
      <c r="Z30" s="518" t="str">
        <f>三年级等级</f>
        <v/>
      </c>
      <c r="AA30" s="533"/>
      <c r="AB30" s="515"/>
      <c r="AC30" s="533" t="str">
        <f>三年级跳绳附加分</f>
        <v/>
      </c>
      <c r="AD30" s="534" t="str">
        <f>三年级标准分</f>
        <v/>
      </c>
      <c r="AE30" s="534" t="str">
        <f>三年级总分</f>
        <v/>
      </c>
      <c r="AF30" s="517" t="str">
        <f>三年级等级</f>
        <v/>
      </c>
    </row>
    <row r="31" spans="1:32">
      <c r="A31" s="476">
        <v>301</v>
      </c>
      <c r="B31" s="477">
        <v>29</v>
      </c>
      <c r="C31" s="478"/>
      <c r="D31" s="471"/>
      <c r="E31" s="478"/>
      <c r="F31" s="473"/>
      <c r="G31" s="480"/>
      <c r="H31" s="475"/>
      <c r="I31" s="501"/>
      <c r="J31" s="502"/>
      <c r="K31" s="502"/>
      <c r="L31" s="503"/>
      <c r="M31" s="644"/>
      <c r="N31" s="505" t="str">
        <f>三年级BMI</f>
        <v/>
      </c>
      <c r="O31" s="499" t="str">
        <f>三年级BMI等级</f>
        <v/>
      </c>
      <c r="P31" s="500" t="str">
        <f>三年级BMI得分</f>
        <v/>
      </c>
      <c r="Q31" s="515" t="str">
        <f>三年级肺活量得分</f>
        <v/>
      </c>
      <c r="R31" s="512" t="str">
        <f>三年级等级</f>
        <v/>
      </c>
      <c r="S31" s="516" t="str">
        <f>三年级50米跑得分</f>
        <v/>
      </c>
      <c r="T31" s="517" t="str">
        <f>三年级等级</f>
        <v/>
      </c>
      <c r="U31" s="516" t="str">
        <f>三年级坐位体前屈得分</f>
        <v/>
      </c>
      <c r="V31" s="517" t="str">
        <f>三年级等级</f>
        <v/>
      </c>
      <c r="W31" s="516" t="str">
        <f>三年级一分钟跳绳得分</f>
        <v/>
      </c>
      <c r="X31" s="517" t="str">
        <f>三年级等级</f>
        <v/>
      </c>
      <c r="Y31" s="515" t="str">
        <f>三年级仰卧起坐得分</f>
        <v/>
      </c>
      <c r="Z31" s="518" t="str">
        <f>三年级等级</f>
        <v/>
      </c>
      <c r="AA31" s="533"/>
      <c r="AB31" s="515"/>
      <c r="AC31" s="533" t="str">
        <f>三年级跳绳附加分</f>
        <v/>
      </c>
      <c r="AD31" s="534" t="str">
        <f>三年级标准分</f>
        <v/>
      </c>
      <c r="AE31" s="534" t="str">
        <f>三年级总分</f>
        <v/>
      </c>
      <c r="AF31" s="517" t="str">
        <f>三年级等级</f>
        <v/>
      </c>
    </row>
    <row r="32" spans="1:32">
      <c r="A32" s="476">
        <v>301</v>
      </c>
      <c r="B32" s="477">
        <v>30</v>
      </c>
      <c r="C32" s="478"/>
      <c r="D32" s="471"/>
      <c r="E32" s="478"/>
      <c r="F32" s="473"/>
      <c r="G32" s="480"/>
      <c r="H32" s="475"/>
      <c r="I32" s="501"/>
      <c r="J32" s="502"/>
      <c r="K32" s="502"/>
      <c r="L32" s="503"/>
      <c r="M32" s="644"/>
      <c r="N32" s="505" t="str">
        <f>三年级BMI</f>
        <v/>
      </c>
      <c r="O32" s="499" t="str">
        <f>三年级BMI等级</f>
        <v/>
      </c>
      <c r="P32" s="500" t="str">
        <f>三年级BMI得分</f>
        <v/>
      </c>
      <c r="Q32" s="515" t="str">
        <f>三年级肺活量得分</f>
        <v/>
      </c>
      <c r="R32" s="512" t="str">
        <f>三年级等级</f>
        <v/>
      </c>
      <c r="S32" s="516" t="str">
        <f>三年级50米跑得分</f>
        <v/>
      </c>
      <c r="T32" s="517" t="str">
        <f>三年级等级</f>
        <v/>
      </c>
      <c r="U32" s="516" t="str">
        <f>三年级坐位体前屈得分</f>
        <v/>
      </c>
      <c r="V32" s="517" t="str">
        <f>三年级等级</f>
        <v/>
      </c>
      <c r="W32" s="516" t="str">
        <f>三年级一分钟跳绳得分</f>
        <v/>
      </c>
      <c r="X32" s="517" t="str">
        <f>三年级等级</f>
        <v/>
      </c>
      <c r="Y32" s="515" t="str">
        <f>三年级仰卧起坐得分</f>
        <v/>
      </c>
      <c r="Z32" s="518" t="str">
        <f>三年级等级</f>
        <v/>
      </c>
      <c r="AA32" s="533"/>
      <c r="AB32" s="515"/>
      <c r="AC32" s="533" t="str">
        <f>三年级跳绳附加分</f>
        <v/>
      </c>
      <c r="AD32" s="534" t="str">
        <f>三年级标准分</f>
        <v/>
      </c>
      <c r="AE32" s="534" t="str">
        <f>三年级总分</f>
        <v/>
      </c>
      <c r="AF32" s="517" t="str">
        <f>三年级等级</f>
        <v/>
      </c>
    </row>
    <row r="33" spans="1:32">
      <c r="A33" s="476">
        <v>301</v>
      </c>
      <c r="B33" s="477">
        <v>31</v>
      </c>
      <c r="C33" s="478"/>
      <c r="D33" s="471"/>
      <c r="E33" s="478"/>
      <c r="F33" s="473"/>
      <c r="G33" s="480"/>
      <c r="H33" s="475"/>
      <c r="I33" s="501"/>
      <c r="J33" s="502"/>
      <c r="K33" s="502"/>
      <c r="L33" s="503"/>
      <c r="M33" s="644"/>
      <c r="N33" s="505" t="str">
        <f>三年级BMI</f>
        <v/>
      </c>
      <c r="O33" s="499" t="str">
        <f>三年级BMI等级</f>
        <v/>
      </c>
      <c r="P33" s="500" t="str">
        <f>三年级BMI得分</f>
        <v/>
      </c>
      <c r="Q33" s="515" t="str">
        <f>三年级肺活量得分</f>
        <v/>
      </c>
      <c r="R33" s="512" t="str">
        <f>三年级等级</f>
        <v/>
      </c>
      <c r="S33" s="516" t="str">
        <f>三年级50米跑得分</f>
        <v/>
      </c>
      <c r="T33" s="517" t="str">
        <f>三年级等级</f>
        <v/>
      </c>
      <c r="U33" s="516" t="str">
        <f>三年级坐位体前屈得分</f>
        <v/>
      </c>
      <c r="V33" s="517" t="str">
        <f>三年级等级</f>
        <v/>
      </c>
      <c r="W33" s="516" t="str">
        <f>三年级一分钟跳绳得分</f>
        <v/>
      </c>
      <c r="X33" s="517" t="str">
        <f>三年级等级</f>
        <v/>
      </c>
      <c r="Y33" s="515" t="str">
        <f>三年级仰卧起坐得分</f>
        <v/>
      </c>
      <c r="Z33" s="518" t="str">
        <f>三年级等级</f>
        <v/>
      </c>
      <c r="AA33" s="533"/>
      <c r="AB33" s="515"/>
      <c r="AC33" s="533" t="str">
        <f>三年级跳绳附加分</f>
        <v/>
      </c>
      <c r="AD33" s="534" t="str">
        <f>三年级标准分</f>
        <v/>
      </c>
      <c r="AE33" s="534" t="str">
        <f>三年级总分</f>
        <v/>
      </c>
      <c r="AF33" s="517" t="str">
        <f>三年级等级</f>
        <v/>
      </c>
    </row>
    <row r="34" spans="1:32">
      <c r="A34" s="476">
        <v>301</v>
      </c>
      <c r="B34" s="477">
        <v>32</v>
      </c>
      <c r="C34" s="478"/>
      <c r="D34" s="471"/>
      <c r="E34" s="478"/>
      <c r="F34" s="473"/>
      <c r="G34" s="480"/>
      <c r="H34" s="475"/>
      <c r="I34" s="501"/>
      <c r="J34" s="502"/>
      <c r="K34" s="502"/>
      <c r="L34" s="503"/>
      <c r="M34" s="644"/>
      <c r="N34" s="505" t="str">
        <f>三年级BMI</f>
        <v/>
      </c>
      <c r="O34" s="499" t="str">
        <f>三年级BMI等级</f>
        <v/>
      </c>
      <c r="P34" s="500" t="str">
        <f>三年级BMI得分</f>
        <v/>
      </c>
      <c r="Q34" s="515" t="str">
        <f>三年级肺活量得分</f>
        <v/>
      </c>
      <c r="R34" s="512" t="str">
        <f>三年级等级</f>
        <v/>
      </c>
      <c r="S34" s="516" t="str">
        <f>三年级50米跑得分</f>
        <v/>
      </c>
      <c r="T34" s="517" t="str">
        <f>三年级等级</f>
        <v/>
      </c>
      <c r="U34" s="516" t="str">
        <f>三年级坐位体前屈得分</f>
        <v/>
      </c>
      <c r="V34" s="517" t="str">
        <f>三年级等级</f>
        <v/>
      </c>
      <c r="W34" s="516" t="str">
        <f>三年级一分钟跳绳得分</f>
        <v/>
      </c>
      <c r="X34" s="517" t="str">
        <f>三年级等级</f>
        <v/>
      </c>
      <c r="Y34" s="515" t="str">
        <f>三年级仰卧起坐得分</f>
        <v/>
      </c>
      <c r="Z34" s="518" t="str">
        <f>三年级等级</f>
        <v/>
      </c>
      <c r="AA34" s="533"/>
      <c r="AB34" s="515"/>
      <c r="AC34" s="533" t="str">
        <f>三年级跳绳附加分</f>
        <v/>
      </c>
      <c r="AD34" s="534" t="str">
        <f>三年级标准分</f>
        <v/>
      </c>
      <c r="AE34" s="534" t="str">
        <f>三年级总分</f>
        <v/>
      </c>
      <c r="AF34" s="517" t="str">
        <f>三年级等级</f>
        <v/>
      </c>
    </row>
    <row r="35" spans="1:32">
      <c r="A35" s="476">
        <v>301</v>
      </c>
      <c r="B35" s="477">
        <v>33</v>
      </c>
      <c r="C35" s="478"/>
      <c r="D35" s="471"/>
      <c r="E35" s="478"/>
      <c r="F35" s="473"/>
      <c r="G35" s="480"/>
      <c r="H35" s="475"/>
      <c r="I35" s="501"/>
      <c r="J35" s="502"/>
      <c r="K35" s="502"/>
      <c r="L35" s="503"/>
      <c r="M35" s="644"/>
      <c r="N35" s="505" t="str">
        <f>三年级BMI</f>
        <v/>
      </c>
      <c r="O35" s="499" t="str">
        <f>三年级BMI等级</f>
        <v/>
      </c>
      <c r="P35" s="500" t="str">
        <f>三年级BMI得分</f>
        <v/>
      </c>
      <c r="Q35" s="515" t="str">
        <f>三年级肺活量得分</f>
        <v/>
      </c>
      <c r="R35" s="512" t="str">
        <f>三年级等级</f>
        <v/>
      </c>
      <c r="S35" s="516" t="str">
        <f>三年级50米跑得分</f>
        <v/>
      </c>
      <c r="T35" s="517" t="str">
        <f>三年级等级</f>
        <v/>
      </c>
      <c r="U35" s="516" t="str">
        <f>三年级坐位体前屈得分</f>
        <v/>
      </c>
      <c r="V35" s="517" t="str">
        <f>三年级等级</f>
        <v/>
      </c>
      <c r="W35" s="516" t="str">
        <f>三年级一分钟跳绳得分</f>
        <v/>
      </c>
      <c r="X35" s="517" t="str">
        <f>三年级等级</f>
        <v/>
      </c>
      <c r="Y35" s="515" t="str">
        <f>三年级仰卧起坐得分</f>
        <v/>
      </c>
      <c r="Z35" s="518" t="str">
        <f>三年级等级</f>
        <v/>
      </c>
      <c r="AA35" s="533"/>
      <c r="AB35" s="515"/>
      <c r="AC35" s="533" t="str">
        <f>三年级跳绳附加分</f>
        <v/>
      </c>
      <c r="AD35" s="534" t="str">
        <f>三年级标准分</f>
        <v/>
      </c>
      <c r="AE35" s="534" t="str">
        <f>三年级总分</f>
        <v/>
      </c>
      <c r="AF35" s="517" t="str">
        <f>三年级等级</f>
        <v/>
      </c>
    </row>
    <row r="36" spans="1:32">
      <c r="A36" s="476">
        <v>301</v>
      </c>
      <c r="B36" s="477">
        <v>34</v>
      </c>
      <c r="C36" s="478"/>
      <c r="D36" s="471"/>
      <c r="E36" s="478"/>
      <c r="F36" s="473"/>
      <c r="G36" s="480"/>
      <c r="H36" s="475"/>
      <c r="I36" s="501"/>
      <c r="J36" s="502"/>
      <c r="K36" s="502"/>
      <c r="L36" s="503"/>
      <c r="M36" s="644"/>
      <c r="N36" s="505" t="str">
        <f>三年级BMI</f>
        <v/>
      </c>
      <c r="O36" s="499" t="str">
        <f>三年级BMI等级</f>
        <v/>
      </c>
      <c r="P36" s="500" t="str">
        <f>三年级BMI得分</f>
        <v/>
      </c>
      <c r="Q36" s="515" t="str">
        <f>三年级肺活量得分</f>
        <v/>
      </c>
      <c r="R36" s="512" t="str">
        <f>三年级等级</f>
        <v/>
      </c>
      <c r="S36" s="516" t="str">
        <f>三年级50米跑得分</f>
        <v/>
      </c>
      <c r="T36" s="517" t="str">
        <f>三年级等级</f>
        <v/>
      </c>
      <c r="U36" s="516" t="str">
        <f>三年级坐位体前屈得分</f>
        <v/>
      </c>
      <c r="V36" s="517" t="str">
        <f>三年级等级</f>
        <v/>
      </c>
      <c r="W36" s="516" t="str">
        <f>三年级一分钟跳绳得分</f>
        <v/>
      </c>
      <c r="X36" s="517" t="str">
        <f>三年级等级</f>
        <v/>
      </c>
      <c r="Y36" s="515" t="str">
        <f>三年级仰卧起坐得分</f>
        <v/>
      </c>
      <c r="Z36" s="518" t="str">
        <f>三年级等级</f>
        <v/>
      </c>
      <c r="AA36" s="533"/>
      <c r="AB36" s="515"/>
      <c r="AC36" s="533" t="str">
        <f>三年级跳绳附加分</f>
        <v/>
      </c>
      <c r="AD36" s="534" t="str">
        <f>三年级标准分</f>
        <v/>
      </c>
      <c r="AE36" s="534" t="str">
        <f>三年级总分</f>
        <v/>
      </c>
      <c r="AF36" s="517" t="str">
        <f>三年级等级</f>
        <v/>
      </c>
    </row>
    <row r="37" spans="1:32">
      <c r="A37" s="476">
        <v>301</v>
      </c>
      <c r="B37" s="477">
        <v>35</v>
      </c>
      <c r="C37" s="478"/>
      <c r="D37" s="471"/>
      <c r="E37" s="478"/>
      <c r="F37" s="473"/>
      <c r="G37" s="480"/>
      <c r="H37" s="475"/>
      <c r="I37" s="501"/>
      <c r="J37" s="502"/>
      <c r="K37" s="502"/>
      <c r="L37" s="503"/>
      <c r="M37" s="644"/>
      <c r="N37" s="505" t="str">
        <f>三年级BMI</f>
        <v/>
      </c>
      <c r="O37" s="499" t="str">
        <f>三年级BMI等级</f>
        <v/>
      </c>
      <c r="P37" s="500" t="str">
        <f>三年级BMI得分</f>
        <v/>
      </c>
      <c r="Q37" s="515" t="str">
        <f>三年级肺活量得分</f>
        <v/>
      </c>
      <c r="R37" s="512" t="str">
        <f>三年级等级</f>
        <v/>
      </c>
      <c r="S37" s="516" t="str">
        <f>三年级50米跑得分</f>
        <v/>
      </c>
      <c r="T37" s="517" t="str">
        <f>三年级等级</f>
        <v/>
      </c>
      <c r="U37" s="516" t="str">
        <f>三年级坐位体前屈得分</f>
        <v/>
      </c>
      <c r="V37" s="517" t="str">
        <f>三年级等级</f>
        <v/>
      </c>
      <c r="W37" s="516" t="str">
        <f>三年级一分钟跳绳得分</f>
        <v/>
      </c>
      <c r="X37" s="517" t="str">
        <f>三年级等级</f>
        <v/>
      </c>
      <c r="Y37" s="515" t="str">
        <f>三年级仰卧起坐得分</f>
        <v/>
      </c>
      <c r="Z37" s="518" t="str">
        <f>三年级等级</f>
        <v/>
      </c>
      <c r="AA37" s="533"/>
      <c r="AB37" s="515"/>
      <c r="AC37" s="533" t="str">
        <f>三年级跳绳附加分</f>
        <v/>
      </c>
      <c r="AD37" s="534" t="str">
        <f>三年级标准分</f>
        <v/>
      </c>
      <c r="AE37" s="534" t="str">
        <f>三年级总分</f>
        <v/>
      </c>
      <c r="AF37" s="517" t="str">
        <f>三年级等级</f>
        <v/>
      </c>
    </row>
    <row r="38" spans="1:32">
      <c r="A38" s="476">
        <v>301</v>
      </c>
      <c r="B38" s="477">
        <v>36</v>
      </c>
      <c r="C38" s="478"/>
      <c r="D38" s="471"/>
      <c r="E38" s="478"/>
      <c r="F38" s="473"/>
      <c r="G38" s="480"/>
      <c r="H38" s="475"/>
      <c r="I38" s="501"/>
      <c r="J38" s="502"/>
      <c r="K38" s="502"/>
      <c r="L38" s="503"/>
      <c r="M38" s="644"/>
      <c r="N38" s="505" t="str">
        <f>三年级BMI</f>
        <v/>
      </c>
      <c r="O38" s="499" t="str">
        <f>三年级BMI等级</f>
        <v/>
      </c>
      <c r="P38" s="500" t="str">
        <f>三年级BMI得分</f>
        <v/>
      </c>
      <c r="Q38" s="515" t="str">
        <f>三年级肺活量得分</f>
        <v/>
      </c>
      <c r="R38" s="512" t="str">
        <f>三年级等级</f>
        <v/>
      </c>
      <c r="S38" s="516" t="str">
        <f>三年级50米跑得分</f>
        <v/>
      </c>
      <c r="T38" s="517" t="str">
        <f>三年级等级</f>
        <v/>
      </c>
      <c r="U38" s="516" t="str">
        <f>三年级坐位体前屈得分</f>
        <v/>
      </c>
      <c r="V38" s="517" t="str">
        <f>三年级等级</f>
        <v/>
      </c>
      <c r="W38" s="516" t="str">
        <f>三年级一分钟跳绳得分</f>
        <v/>
      </c>
      <c r="X38" s="517" t="str">
        <f>三年级等级</f>
        <v/>
      </c>
      <c r="Y38" s="515" t="str">
        <f>三年级仰卧起坐得分</f>
        <v/>
      </c>
      <c r="Z38" s="518" t="str">
        <f>三年级等级</f>
        <v/>
      </c>
      <c r="AA38" s="533"/>
      <c r="AB38" s="515"/>
      <c r="AC38" s="533" t="str">
        <f>三年级跳绳附加分</f>
        <v/>
      </c>
      <c r="AD38" s="534" t="str">
        <f>三年级标准分</f>
        <v/>
      </c>
      <c r="AE38" s="534" t="str">
        <f>三年级总分</f>
        <v/>
      </c>
      <c r="AF38" s="517" t="str">
        <f>三年级等级</f>
        <v/>
      </c>
    </row>
    <row r="39" spans="1:32">
      <c r="A39" s="476">
        <v>301</v>
      </c>
      <c r="B39" s="477">
        <v>37</v>
      </c>
      <c r="C39" s="478"/>
      <c r="D39" s="471"/>
      <c r="E39" s="478"/>
      <c r="F39" s="473"/>
      <c r="G39" s="480"/>
      <c r="H39" s="475"/>
      <c r="I39" s="501"/>
      <c r="J39" s="502"/>
      <c r="K39" s="502"/>
      <c r="L39" s="503"/>
      <c r="M39" s="644"/>
      <c r="N39" s="505" t="str">
        <f>三年级BMI</f>
        <v/>
      </c>
      <c r="O39" s="499" t="str">
        <f>三年级BMI等级</f>
        <v/>
      </c>
      <c r="P39" s="500" t="str">
        <f>三年级BMI得分</f>
        <v/>
      </c>
      <c r="Q39" s="515" t="str">
        <f>三年级肺活量得分</f>
        <v/>
      </c>
      <c r="R39" s="512" t="str">
        <f>三年级等级</f>
        <v/>
      </c>
      <c r="S39" s="516" t="str">
        <f>三年级50米跑得分</f>
        <v/>
      </c>
      <c r="T39" s="517" t="str">
        <f>三年级等级</f>
        <v/>
      </c>
      <c r="U39" s="516" t="str">
        <f>三年级坐位体前屈得分</f>
        <v/>
      </c>
      <c r="V39" s="517" t="str">
        <f>三年级等级</f>
        <v/>
      </c>
      <c r="W39" s="516" t="str">
        <f>三年级一分钟跳绳得分</f>
        <v/>
      </c>
      <c r="X39" s="517" t="str">
        <f>三年级等级</f>
        <v/>
      </c>
      <c r="Y39" s="515" t="str">
        <f>三年级仰卧起坐得分</f>
        <v/>
      </c>
      <c r="Z39" s="518" t="str">
        <f>三年级等级</f>
        <v/>
      </c>
      <c r="AA39" s="533"/>
      <c r="AB39" s="515"/>
      <c r="AC39" s="533" t="str">
        <f>三年级跳绳附加分</f>
        <v/>
      </c>
      <c r="AD39" s="534" t="str">
        <f>三年级标准分</f>
        <v/>
      </c>
      <c r="AE39" s="534" t="str">
        <f>三年级总分</f>
        <v/>
      </c>
      <c r="AF39" s="517" t="str">
        <f>三年级等级</f>
        <v/>
      </c>
    </row>
    <row r="40" spans="1:32">
      <c r="A40" s="476">
        <v>301</v>
      </c>
      <c r="B40" s="477">
        <v>38</v>
      </c>
      <c r="C40" s="478"/>
      <c r="D40" s="471"/>
      <c r="E40" s="478"/>
      <c r="F40" s="473"/>
      <c r="G40" s="480"/>
      <c r="H40" s="475"/>
      <c r="I40" s="501"/>
      <c r="J40" s="502"/>
      <c r="K40" s="502"/>
      <c r="L40" s="503"/>
      <c r="M40" s="644"/>
      <c r="N40" s="505" t="str">
        <f>三年级BMI</f>
        <v/>
      </c>
      <c r="O40" s="499" t="str">
        <f>三年级BMI等级</f>
        <v/>
      </c>
      <c r="P40" s="500" t="str">
        <f>三年级BMI得分</f>
        <v/>
      </c>
      <c r="Q40" s="515" t="str">
        <f>三年级肺活量得分</f>
        <v/>
      </c>
      <c r="R40" s="512" t="str">
        <f>三年级等级</f>
        <v/>
      </c>
      <c r="S40" s="516" t="str">
        <f>三年级50米跑得分</f>
        <v/>
      </c>
      <c r="T40" s="517" t="str">
        <f>三年级等级</f>
        <v/>
      </c>
      <c r="U40" s="516" t="str">
        <f>三年级坐位体前屈得分</f>
        <v/>
      </c>
      <c r="V40" s="517" t="str">
        <f>三年级等级</f>
        <v/>
      </c>
      <c r="W40" s="516" t="str">
        <f>三年级一分钟跳绳得分</f>
        <v/>
      </c>
      <c r="X40" s="517" t="str">
        <f>三年级等级</f>
        <v/>
      </c>
      <c r="Y40" s="515" t="str">
        <f>三年级仰卧起坐得分</f>
        <v/>
      </c>
      <c r="Z40" s="518" t="str">
        <f>三年级等级</f>
        <v/>
      </c>
      <c r="AA40" s="533"/>
      <c r="AB40" s="515"/>
      <c r="AC40" s="533" t="str">
        <f>三年级跳绳附加分</f>
        <v/>
      </c>
      <c r="AD40" s="534" t="str">
        <f>三年级标准分</f>
        <v/>
      </c>
      <c r="AE40" s="534" t="str">
        <f>三年级总分</f>
        <v/>
      </c>
      <c r="AF40" s="517" t="str">
        <f>三年级等级</f>
        <v/>
      </c>
    </row>
    <row r="41" spans="1:32">
      <c r="A41" s="476">
        <v>301</v>
      </c>
      <c r="B41" s="477">
        <v>39</v>
      </c>
      <c r="C41" s="478"/>
      <c r="D41" s="471"/>
      <c r="E41" s="478"/>
      <c r="F41" s="473"/>
      <c r="G41" s="480"/>
      <c r="H41" s="475"/>
      <c r="I41" s="501"/>
      <c r="J41" s="502"/>
      <c r="K41" s="502"/>
      <c r="L41" s="503"/>
      <c r="M41" s="644"/>
      <c r="N41" s="505" t="str">
        <f>三年级BMI</f>
        <v/>
      </c>
      <c r="O41" s="499" t="str">
        <f>三年级BMI等级</f>
        <v/>
      </c>
      <c r="P41" s="500" t="str">
        <f>三年级BMI得分</f>
        <v/>
      </c>
      <c r="Q41" s="515" t="str">
        <f>三年级肺活量得分</f>
        <v/>
      </c>
      <c r="R41" s="512" t="str">
        <f>三年级等级</f>
        <v/>
      </c>
      <c r="S41" s="516" t="str">
        <f>三年级50米跑得分</f>
        <v/>
      </c>
      <c r="T41" s="517" t="str">
        <f>三年级等级</f>
        <v/>
      </c>
      <c r="U41" s="516" t="str">
        <f>三年级坐位体前屈得分</f>
        <v/>
      </c>
      <c r="V41" s="517" t="str">
        <f>三年级等级</f>
        <v/>
      </c>
      <c r="W41" s="516" t="str">
        <f>三年级一分钟跳绳得分</f>
        <v/>
      </c>
      <c r="X41" s="517" t="str">
        <f>三年级等级</f>
        <v/>
      </c>
      <c r="Y41" s="515" t="str">
        <f>三年级仰卧起坐得分</f>
        <v/>
      </c>
      <c r="Z41" s="518" t="str">
        <f>三年级等级</f>
        <v/>
      </c>
      <c r="AA41" s="533"/>
      <c r="AB41" s="515"/>
      <c r="AC41" s="533" t="str">
        <f>三年级跳绳附加分</f>
        <v/>
      </c>
      <c r="AD41" s="534" t="str">
        <f>三年级标准分</f>
        <v/>
      </c>
      <c r="AE41" s="534" t="str">
        <f>三年级总分</f>
        <v/>
      </c>
      <c r="AF41" s="517" t="str">
        <f>三年级等级</f>
        <v/>
      </c>
    </row>
    <row r="42" spans="1:32">
      <c r="A42" s="476">
        <v>301</v>
      </c>
      <c r="B42" s="477">
        <v>40</v>
      </c>
      <c r="C42" s="478"/>
      <c r="D42" s="471"/>
      <c r="E42" s="478"/>
      <c r="F42" s="473"/>
      <c r="G42" s="480"/>
      <c r="H42" s="475"/>
      <c r="I42" s="501"/>
      <c r="J42" s="502"/>
      <c r="K42" s="502"/>
      <c r="L42" s="503"/>
      <c r="M42" s="644"/>
      <c r="N42" s="505" t="str">
        <f>三年级BMI</f>
        <v/>
      </c>
      <c r="O42" s="499" t="str">
        <f>三年级BMI等级</f>
        <v/>
      </c>
      <c r="P42" s="500" t="str">
        <f>三年级BMI得分</f>
        <v/>
      </c>
      <c r="Q42" s="515" t="str">
        <f>三年级肺活量得分</f>
        <v/>
      </c>
      <c r="R42" s="512" t="str">
        <f>三年级等级</f>
        <v/>
      </c>
      <c r="S42" s="516" t="str">
        <f>三年级50米跑得分</f>
        <v/>
      </c>
      <c r="T42" s="517" t="str">
        <f>三年级等级</f>
        <v/>
      </c>
      <c r="U42" s="516" t="str">
        <f>三年级坐位体前屈得分</f>
        <v/>
      </c>
      <c r="V42" s="517" t="str">
        <f>三年级等级</f>
        <v/>
      </c>
      <c r="W42" s="516" t="str">
        <f>三年级一分钟跳绳得分</f>
        <v/>
      </c>
      <c r="X42" s="517" t="str">
        <f>三年级等级</f>
        <v/>
      </c>
      <c r="Y42" s="515" t="str">
        <f>三年级仰卧起坐得分</f>
        <v/>
      </c>
      <c r="Z42" s="518" t="str">
        <f>三年级等级</f>
        <v/>
      </c>
      <c r="AA42" s="533"/>
      <c r="AB42" s="515"/>
      <c r="AC42" s="533" t="str">
        <f>三年级跳绳附加分</f>
        <v/>
      </c>
      <c r="AD42" s="534" t="str">
        <f>三年级标准分</f>
        <v/>
      </c>
      <c r="AE42" s="534" t="str">
        <f>三年级总分</f>
        <v/>
      </c>
      <c r="AF42" s="517" t="str">
        <f>三年级等级</f>
        <v/>
      </c>
    </row>
    <row r="43" spans="1:32">
      <c r="A43" s="476">
        <v>301</v>
      </c>
      <c r="B43" s="477">
        <v>41</v>
      </c>
      <c r="C43" s="478"/>
      <c r="D43" s="471"/>
      <c r="E43" s="478"/>
      <c r="F43" s="473"/>
      <c r="G43" s="480"/>
      <c r="H43" s="475"/>
      <c r="I43" s="501"/>
      <c r="J43" s="502"/>
      <c r="K43" s="502"/>
      <c r="L43" s="503"/>
      <c r="M43" s="644"/>
      <c r="N43" s="505" t="str">
        <f>三年级BMI</f>
        <v/>
      </c>
      <c r="O43" s="499" t="str">
        <f>三年级BMI等级</f>
        <v/>
      </c>
      <c r="P43" s="500" t="str">
        <f>三年级BMI得分</f>
        <v/>
      </c>
      <c r="Q43" s="515" t="str">
        <f>三年级肺活量得分</f>
        <v/>
      </c>
      <c r="R43" s="512" t="str">
        <f>三年级等级</f>
        <v/>
      </c>
      <c r="S43" s="516" t="str">
        <f>三年级50米跑得分</f>
        <v/>
      </c>
      <c r="T43" s="517" t="str">
        <f>三年级等级</f>
        <v/>
      </c>
      <c r="U43" s="516" t="str">
        <f>三年级坐位体前屈得分</f>
        <v/>
      </c>
      <c r="V43" s="517" t="str">
        <f>三年级等级</f>
        <v/>
      </c>
      <c r="W43" s="516" t="str">
        <f>三年级一分钟跳绳得分</f>
        <v/>
      </c>
      <c r="X43" s="517" t="str">
        <f>三年级等级</f>
        <v/>
      </c>
      <c r="Y43" s="515" t="str">
        <f>三年级仰卧起坐得分</f>
        <v/>
      </c>
      <c r="Z43" s="518" t="str">
        <f>三年级等级</f>
        <v/>
      </c>
      <c r="AA43" s="533"/>
      <c r="AB43" s="515"/>
      <c r="AC43" s="533" t="str">
        <f>三年级跳绳附加分</f>
        <v/>
      </c>
      <c r="AD43" s="534" t="str">
        <f>三年级标准分</f>
        <v/>
      </c>
      <c r="AE43" s="534" t="str">
        <f>三年级总分</f>
        <v/>
      </c>
      <c r="AF43" s="517" t="str">
        <f>三年级等级</f>
        <v/>
      </c>
    </row>
    <row r="44" spans="1:32">
      <c r="A44" s="476">
        <v>301</v>
      </c>
      <c r="B44" s="477">
        <v>42</v>
      </c>
      <c r="C44" s="478"/>
      <c r="D44" s="471"/>
      <c r="E44" s="478"/>
      <c r="F44" s="473"/>
      <c r="G44" s="480"/>
      <c r="H44" s="475"/>
      <c r="I44" s="501"/>
      <c r="J44" s="502"/>
      <c r="K44" s="502"/>
      <c r="L44" s="503"/>
      <c r="M44" s="644"/>
      <c r="N44" s="505" t="str">
        <f>三年级BMI</f>
        <v/>
      </c>
      <c r="O44" s="499" t="str">
        <f>三年级BMI等级</f>
        <v/>
      </c>
      <c r="P44" s="500" t="str">
        <f>三年级BMI得分</f>
        <v/>
      </c>
      <c r="Q44" s="515" t="str">
        <f>三年级肺活量得分</f>
        <v/>
      </c>
      <c r="R44" s="512" t="str">
        <f>三年级等级</f>
        <v/>
      </c>
      <c r="S44" s="516" t="str">
        <f>三年级50米跑得分</f>
        <v/>
      </c>
      <c r="T44" s="517" t="str">
        <f>三年级等级</f>
        <v/>
      </c>
      <c r="U44" s="516" t="str">
        <f>三年级坐位体前屈得分</f>
        <v/>
      </c>
      <c r="V44" s="517" t="str">
        <f>三年级等级</f>
        <v/>
      </c>
      <c r="W44" s="516" t="str">
        <f>三年级一分钟跳绳得分</f>
        <v/>
      </c>
      <c r="X44" s="517" t="str">
        <f>三年级等级</f>
        <v/>
      </c>
      <c r="Y44" s="515" t="str">
        <f>三年级仰卧起坐得分</f>
        <v/>
      </c>
      <c r="Z44" s="518" t="str">
        <f>三年级等级</f>
        <v/>
      </c>
      <c r="AA44" s="533"/>
      <c r="AB44" s="515"/>
      <c r="AC44" s="533" t="str">
        <f>三年级跳绳附加分</f>
        <v/>
      </c>
      <c r="AD44" s="534" t="str">
        <f>三年级标准分</f>
        <v/>
      </c>
      <c r="AE44" s="534" t="str">
        <f>三年级总分</f>
        <v/>
      </c>
      <c r="AF44" s="517" t="str">
        <f>三年级等级</f>
        <v/>
      </c>
    </row>
    <row r="45" spans="1:32">
      <c r="A45" s="476">
        <v>301</v>
      </c>
      <c r="B45" s="477">
        <v>43</v>
      </c>
      <c r="C45" s="478"/>
      <c r="D45" s="471"/>
      <c r="E45" s="478"/>
      <c r="F45" s="473"/>
      <c r="G45" s="480"/>
      <c r="H45" s="475"/>
      <c r="I45" s="501"/>
      <c r="J45" s="502"/>
      <c r="K45" s="502"/>
      <c r="L45" s="503"/>
      <c r="M45" s="644"/>
      <c r="N45" s="505" t="str">
        <f>三年级BMI</f>
        <v/>
      </c>
      <c r="O45" s="499" t="str">
        <f>三年级BMI等级</f>
        <v/>
      </c>
      <c r="P45" s="500" t="str">
        <f>三年级BMI得分</f>
        <v/>
      </c>
      <c r="Q45" s="515" t="str">
        <f>三年级肺活量得分</f>
        <v/>
      </c>
      <c r="R45" s="512" t="str">
        <f>三年级等级</f>
        <v/>
      </c>
      <c r="S45" s="516" t="str">
        <f>三年级50米跑得分</f>
        <v/>
      </c>
      <c r="T45" s="517" t="str">
        <f>三年级等级</f>
        <v/>
      </c>
      <c r="U45" s="516" t="str">
        <f>三年级坐位体前屈得分</f>
        <v/>
      </c>
      <c r="V45" s="517" t="str">
        <f>三年级等级</f>
        <v/>
      </c>
      <c r="W45" s="516" t="str">
        <f>三年级一分钟跳绳得分</f>
        <v/>
      </c>
      <c r="X45" s="517" t="str">
        <f>三年级等级</f>
        <v/>
      </c>
      <c r="Y45" s="515" t="str">
        <f>三年级仰卧起坐得分</f>
        <v/>
      </c>
      <c r="Z45" s="518" t="str">
        <f>三年级等级</f>
        <v/>
      </c>
      <c r="AA45" s="533"/>
      <c r="AB45" s="515"/>
      <c r="AC45" s="533" t="str">
        <f>三年级跳绳附加分</f>
        <v/>
      </c>
      <c r="AD45" s="534" t="str">
        <f>三年级标准分</f>
        <v/>
      </c>
      <c r="AE45" s="534" t="str">
        <f>三年级总分</f>
        <v/>
      </c>
      <c r="AF45" s="517" t="str">
        <f>三年级等级</f>
        <v/>
      </c>
    </row>
    <row r="46" spans="1:32">
      <c r="A46" s="476">
        <v>301</v>
      </c>
      <c r="B46" s="477">
        <v>44</v>
      </c>
      <c r="C46" s="478"/>
      <c r="D46" s="471"/>
      <c r="E46" s="478"/>
      <c r="F46" s="473"/>
      <c r="G46" s="480"/>
      <c r="H46" s="475"/>
      <c r="I46" s="501"/>
      <c r="J46" s="502"/>
      <c r="K46" s="502"/>
      <c r="L46" s="503"/>
      <c r="M46" s="644"/>
      <c r="N46" s="505" t="str">
        <f>三年级BMI</f>
        <v/>
      </c>
      <c r="O46" s="499" t="str">
        <f>三年级BMI等级</f>
        <v/>
      </c>
      <c r="P46" s="500" t="str">
        <f>三年级BMI得分</f>
        <v/>
      </c>
      <c r="Q46" s="515" t="str">
        <f>三年级肺活量得分</f>
        <v/>
      </c>
      <c r="R46" s="512" t="str">
        <f>三年级等级</f>
        <v/>
      </c>
      <c r="S46" s="516" t="str">
        <f>三年级50米跑得分</f>
        <v/>
      </c>
      <c r="T46" s="517" t="str">
        <f>三年级等级</f>
        <v/>
      </c>
      <c r="U46" s="516" t="str">
        <f>三年级坐位体前屈得分</f>
        <v/>
      </c>
      <c r="V46" s="517" t="str">
        <f>三年级等级</f>
        <v/>
      </c>
      <c r="W46" s="516" t="str">
        <f>三年级一分钟跳绳得分</f>
        <v/>
      </c>
      <c r="X46" s="517" t="str">
        <f>三年级等级</f>
        <v/>
      </c>
      <c r="Y46" s="515" t="str">
        <f>三年级仰卧起坐得分</f>
        <v/>
      </c>
      <c r="Z46" s="518" t="str">
        <f>三年级等级</f>
        <v/>
      </c>
      <c r="AA46" s="533"/>
      <c r="AB46" s="515"/>
      <c r="AC46" s="533" t="str">
        <f>三年级跳绳附加分</f>
        <v/>
      </c>
      <c r="AD46" s="534" t="str">
        <f>三年级标准分</f>
        <v/>
      </c>
      <c r="AE46" s="534" t="str">
        <f>三年级总分</f>
        <v/>
      </c>
      <c r="AF46" s="517" t="str">
        <f>三年级等级</f>
        <v/>
      </c>
    </row>
    <row r="47" spans="1:32">
      <c r="A47" s="476">
        <v>301</v>
      </c>
      <c r="B47" s="477">
        <v>45</v>
      </c>
      <c r="C47" s="478"/>
      <c r="D47" s="471"/>
      <c r="E47" s="478"/>
      <c r="F47" s="473"/>
      <c r="G47" s="480"/>
      <c r="H47" s="475"/>
      <c r="I47" s="501"/>
      <c r="J47" s="502"/>
      <c r="K47" s="502"/>
      <c r="L47" s="503"/>
      <c r="M47" s="644"/>
      <c r="N47" s="505" t="str">
        <f>三年级BMI</f>
        <v/>
      </c>
      <c r="O47" s="499" t="str">
        <f>三年级BMI等级</f>
        <v/>
      </c>
      <c r="P47" s="500" t="str">
        <f>三年级BMI得分</f>
        <v/>
      </c>
      <c r="Q47" s="515" t="str">
        <f>三年级肺活量得分</f>
        <v/>
      </c>
      <c r="R47" s="512" t="str">
        <f>三年级等级</f>
        <v/>
      </c>
      <c r="S47" s="516" t="str">
        <f>三年级50米跑得分</f>
        <v/>
      </c>
      <c r="T47" s="517" t="str">
        <f>三年级等级</f>
        <v/>
      </c>
      <c r="U47" s="516" t="str">
        <f>三年级坐位体前屈得分</f>
        <v/>
      </c>
      <c r="V47" s="517" t="str">
        <f>三年级等级</f>
        <v/>
      </c>
      <c r="W47" s="516" t="str">
        <f>三年级一分钟跳绳得分</f>
        <v/>
      </c>
      <c r="X47" s="517" t="str">
        <f>三年级等级</f>
        <v/>
      </c>
      <c r="Y47" s="515" t="str">
        <f>三年级仰卧起坐得分</f>
        <v/>
      </c>
      <c r="Z47" s="518" t="str">
        <f>三年级等级</f>
        <v/>
      </c>
      <c r="AA47" s="533"/>
      <c r="AB47" s="515"/>
      <c r="AC47" s="533" t="str">
        <f>三年级跳绳附加分</f>
        <v/>
      </c>
      <c r="AD47" s="534" t="str">
        <f>三年级标准分</f>
        <v/>
      </c>
      <c r="AE47" s="534" t="str">
        <f>三年级总分</f>
        <v/>
      </c>
      <c r="AF47" s="517" t="str">
        <f>三年级等级</f>
        <v/>
      </c>
    </row>
    <row r="48" spans="1:32">
      <c r="A48" s="476">
        <v>301</v>
      </c>
      <c r="B48" s="477">
        <v>46</v>
      </c>
      <c r="C48" s="478"/>
      <c r="D48" s="471"/>
      <c r="E48" s="478"/>
      <c r="F48" s="473"/>
      <c r="G48" s="480"/>
      <c r="H48" s="475"/>
      <c r="I48" s="501"/>
      <c r="J48" s="502"/>
      <c r="K48" s="502"/>
      <c r="L48" s="503"/>
      <c r="M48" s="644"/>
      <c r="N48" s="505" t="str">
        <f>三年级BMI</f>
        <v/>
      </c>
      <c r="O48" s="499" t="str">
        <f>三年级BMI等级</f>
        <v/>
      </c>
      <c r="P48" s="500" t="str">
        <f>三年级BMI得分</f>
        <v/>
      </c>
      <c r="Q48" s="515" t="str">
        <f>三年级肺活量得分</f>
        <v/>
      </c>
      <c r="R48" s="512" t="str">
        <f>三年级等级</f>
        <v/>
      </c>
      <c r="S48" s="516" t="str">
        <f>三年级50米跑得分</f>
        <v/>
      </c>
      <c r="T48" s="517" t="str">
        <f>三年级等级</f>
        <v/>
      </c>
      <c r="U48" s="516" t="str">
        <f>三年级坐位体前屈得分</f>
        <v/>
      </c>
      <c r="V48" s="517" t="str">
        <f>三年级等级</f>
        <v/>
      </c>
      <c r="W48" s="516" t="str">
        <f>三年级一分钟跳绳得分</f>
        <v/>
      </c>
      <c r="X48" s="517" t="str">
        <f>三年级等级</f>
        <v/>
      </c>
      <c r="Y48" s="515" t="str">
        <f>三年级仰卧起坐得分</f>
        <v/>
      </c>
      <c r="Z48" s="518" t="str">
        <f>三年级等级</f>
        <v/>
      </c>
      <c r="AA48" s="533"/>
      <c r="AB48" s="515"/>
      <c r="AC48" s="533" t="str">
        <f>三年级跳绳附加分</f>
        <v/>
      </c>
      <c r="AD48" s="534" t="str">
        <f>三年级标准分</f>
        <v/>
      </c>
      <c r="AE48" s="534" t="str">
        <f>三年级总分</f>
        <v/>
      </c>
      <c r="AF48" s="517" t="str">
        <f>三年级等级</f>
        <v/>
      </c>
    </row>
    <row r="49" spans="1:32">
      <c r="A49" s="476">
        <v>301</v>
      </c>
      <c r="B49" s="477">
        <v>47</v>
      </c>
      <c r="C49" s="478"/>
      <c r="D49" s="471"/>
      <c r="E49" s="478"/>
      <c r="F49" s="473"/>
      <c r="G49" s="480"/>
      <c r="H49" s="475"/>
      <c r="I49" s="501"/>
      <c r="J49" s="502"/>
      <c r="K49" s="502"/>
      <c r="L49" s="503"/>
      <c r="M49" s="644"/>
      <c r="N49" s="505" t="str">
        <f>三年级BMI</f>
        <v/>
      </c>
      <c r="O49" s="499" t="str">
        <f>三年级BMI等级</f>
        <v/>
      </c>
      <c r="P49" s="500" t="str">
        <f>三年级BMI得分</f>
        <v/>
      </c>
      <c r="Q49" s="515" t="str">
        <f>三年级肺活量得分</f>
        <v/>
      </c>
      <c r="R49" s="512" t="str">
        <f>三年级等级</f>
        <v/>
      </c>
      <c r="S49" s="516" t="str">
        <f>三年级50米跑得分</f>
        <v/>
      </c>
      <c r="T49" s="517" t="str">
        <f>三年级等级</f>
        <v/>
      </c>
      <c r="U49" s="516" t="str">
        <f>三年级坐位体前屈得分</f>
        <v/>
      </c>
      <c r="V49" s="517" t="str">
        <f>三年级等级</f>
        <v/>
      </c>
      <c r="W49" s="516" t="str">
        <f>三年级一分钟跳绳得分</f>
        <v/>
      </c>
      <c r="X49" s="517" t="str">
        <f>三年级等级</f>
        <v/>
      </c>
      <c r="Y49" s="515" t="str">
        <f>三年级仰卧起坐得分</f>
        <v/>
      </c>
      <c r="Z49" s="518" t="str">
        <f>三年级等级</f>
        <v/>
      </c>
      <c r="AA49" s="533"/>
      <c r="AB49" s="515"/>
      <c r="AC49" s="533" t="str">
        <f>三年级跳绳附加分</f>
        <v/>
      </c>
      <c r="AD49" s="534" t="str">
        <f>三年级标准分</f>
        <v/>
      </c>
      <c r="AE49" s="534" t="str">
        <f>三年级总分</f>
        <v/>
      </c>
      <c r="AF49" s="517" t="str">
        <f>三年级等级</f>
        <v/>
      </c>
    </row>
    <row r="50" spans="1:32">
      <c r="A50" s="476">
        <v>301</v>
      </c>
      <c r="B50" s="477">
        <v>48</v>
      </c>
      <c r="C50" s="478"/>
      <c r="D50" s="471"/>
      <c r="E50" s="478"/>
      <c r="F50" s="481"/>
      <c r="G50" s="480"/>
      <c r="H50" s="475"/>
      <c r="I50" s="501"/>
      <c r="J50" s="502"/>
      <c r="K50" s="502"/>
      <c r="L50" s="503"/>
      <c r="M50" s="644"/>
      <c r="N50" s="505" t="str">
        <f>三年级BMI</f>
        <v/>
      </c>
      <c r="O50" s="499" t="str">
        <f>三年级BMI等级</f>
        <v/>
      </c>
      <c r="P50" s="500" t="str">
        <f>三年级BMI得分</f>
        <v/>
      </c>
      <c r="Q50" s="515" t="str">
        <f>三年级肺活量得分</f>
        <v/>
      </c>
      <c r="R50" s="512" t="str">
        <f>三年级等级</f>
        <v/>
      </c>
      <c r="S50" s="516" t="str">
        <f>三年级50米跑得分</f>
        <v/>
      </c>
      <c r="T50" s="517" t="str">
        <f>三年级等级</f>
        <v/>
      </c>
      <c r="U50" s="516" t="str">
        <f>三年级坐位体前屈得分</f>
        <v/>
      </c>
      <c r="V50" s="517" t="str">
        <f>三年级等级</f>
        <v/>
      </c>
      <c r="W50" s="516" t="str">
        <f>三年级一分钟跳绳得分</f>
        <v/>
      </c>
      <c r="X50" s="517" t="str">
        <f>三年级等级</f>
        <v/>
      </c>
      <c r="Y50" s="515" t="str">
        <f>三年级仰卧起坐得分</f>
        <v/>
      </c>
      <c r="Z50" s="518" t="str">
        <f>三年级等级</f>
        <v/>
      </c>
      <c r="AA50" s="533"/>
      <c r="AB50" s="515"/>
      <c r="AC50" s="533" t="str">
        <f>三年级跳绳附加分</f>
        <v/>
      </c>
      <c r="AD50" s="534" t="str">
        <f>三年级标准分</f>
        <v/>
      </c>
      <c r="AE50" s="534" t="str">
        <f>三年级总分</f>
        <v/>
      </c>
      <c r="AF50" s="517" t="str">
        <f>三年级等级</f>
        <v/>
      </c>
    </row>
    <row r="51" spans="1:32">
      <c r="A51" s="476">
        <v>301</v>
      </c>
      <c r="B51" s="477">
        <v>49</v>
      </c>
      <c r="C51" s="478"/>
      <c r="D51" s="471"/>
      <c r="E51" s="478"/>
      <c r="F51" s="481"/>
      <c r="G51" s="480"/>
      <c r="H51" s="475"/>
      <c r="I51" s="501"/>
      <c r="J51" s="502"/>
      <c r="K51" s="502"/>
      <c r="L51" s="503"/>
      <c r="M51" s="644"/>
      <c r="N51" s="505" t="str">
        <f>三年级BMI</f>
        <v/>
      </c>
      <c r="O51" s="499" t="str">
        <f>三年级BMI等级</f>
        <v/>
      </c>
      <c r="P51" s="500" t="str">
        <f>三年级BMI得分</f>
        <v/>
      </c>
      <c r="Q51" s="515" t="str">
        <f>三年级肺活量得分</f>
        <v/>
      </c>
      <c r="R51" s="512" t="str">
        <f>三年级等级</f>
        <v/>
      </c>
      <c r="S51" s="516" t="str">
        <f>三年级50米跑得分</f>
        <v/>
      </c>
      <c r="T51" s="517" t="str">
        <f>三年级等级</f>
        <v/>
      </c>
      <c r="U51" s="516" t="str">
        <f>三年级坐位体前屈得分</f>
        <v/>
      </c>
      <c r="V51" s="517" t="str">
        <f>三年级等级</f>
        <v/>
      </c>
      <c r="W51" s="516" t="str">
        <f>三年级一分钟跳绳得分</f>
        <v/>
      </c>
      <c r="X51" s="517" t="str">
        <f>三年级等级</f>
        <v/>
      </c>
      <c r="Y51" s="515" t="str">
        <f>三年级仰卧起坐得分</f>
        <v/>
      </c>
      <c r="Z51" s="518" t="str">
        <f>三年级等级</f>
        <v/>
      </c>
      <c r="AA51" s="533"/>
      <c r="AB51" s="515"/>
      <c r="AC51" s="533" t="str">
        <f>三年级跳绳附加分</f>
        <v/>
      </c>
      <c r="AD51" s="534" t="str">
        <f>三年级标准分</f>
        <v/>
      </c>
      <c r="AE51" s="534" t="str">
        <f>三年级总分</f>
        <v/>
      </c>
      <c r="AF51" s="517" t="str">
        <f>三年级等级</f>
        <v/>
      </c>
    </row>
    <row r="52" spans="1:32">
      <c r="A52" s="476">
        <v>301</v>
      </c>
      <c r="B52" s="477">
        <v>50</v>
      </c>
      <c r="C52" s="478"/>
      <c r="D52" s="471"/>
      <c r="E52" s="478"/>
      <c r="F52" s="481"/>
      <c r="G52" s="480"/>
      <c r="H52" s="475"/>
      <c r="I52" s="501"/>
      <c r="J52" s="502"/>
      <c r="K52" s="502"/>
      <c r="L52" s="503"/>
      <c r="M52" s="644"/>
      <c r="N52" s="505" t="str">
        <f>三年级BMI</f>
        <v/>
      </c>
      <c r="O52" s="499" t="str">
        <f>三年级BMI等级</f>
        <v/>
      </c>
      <c r="P52" s="500" t="str">
        <f>三年级BMI得分</f>
        <v/>
      </c>
      <c r="Q52" s="515" t="str">
        <f>三年级肺活量得分</f>
        <v/>
      </c>
      <c r="R52" s="512" t="str">
        <f>三年级等级</f>
        <v/>
      </c>
      <c r="S52" s="516" t="str">
        <f>三年级50米跑得分</f>
        <v/>
      </c>
      <c r="T52" s="517" t="str">
        <f>三年级等级</f>
        <v/>
      </c>
      <c r="U52" s="516" t="str">
        <f>三年级坐位体前屈得分</f>
        <v/>
      </c>
      <c r="V52" s="517" t="str">
        <f>三年级等级</f>
        <v/>
      </c>
      <c r="W52" s="516" t="str">
        <f>三年级一分钟跳绳得分</f>
        <v/>
      </c>
      <c r="X52" s="517" t="str">
        <f>三年级等级</f>
        <v/>
      </c>
      <c r="Y52" s="515" t="str">
        <f>三年级仰卧起坐得分</f>
        <v/>
      </c>
      <c r="Z52" s="518" t="str">
        <f>三年级等级</f>
        <v/>
      </c>
      <c r="AA52" s="533"/>
      <c r="AB52" s="515"/>
      <c r="AC52" s="533" t="str">
        <f>三年级跳绳附加分</f>
        <v/>
      </c>
      <c r="AD52" s="534" t="str">
        <f>三年级标准分</f>
        <v/>
      </c>
      <c r="AE52" s="534" t="str">
        <f>三年级总分</f>
        <v/>
      </c>
      <c r="AF52" s="517" t="str">
        <f>三年级等级</f>
        <v/>
      </c>
    </row>
    <row r="53" spans="1:32">
      <c r="A53" s="476">
        <v>301</v>
      </c>
      <c r="B53" s="477">
        <v>51</v>
      </c>
      <c r="C53" s="478"/>
      <c r="D53" s="471"/>
      <c r="E53" s="472"/>
      <c r="F53" s="481"/>
      <c r="G53" s="474"/>
      <c r="H53" s="475"/>
      <c r="I53" s="501"/>
      <c r="J53" s="502"/>
      <c r="K53" s="495"/>
      <c r="L53" s="503"/>
      <c r="M53" s="644"/>
      <c r="N53" s="505" t="str">
        <f>三年级BMI</f>
        <v/>
      </c>
      <c r="O53" s="499" t="str">
        <f>三年级BMI等级</f>
        <v/>
      </c>
      <c r="P53" s="500" t="str">
        <f>三年级BMI得分</f>
        <v/>
      </c>
      <c r="Q53" s="515" t="str">
        <f>三年级肺活量得分</f>
        <v/>
      </c>
      <c r="R53" s="512" t="str">
        <f>三年级等级</f>
        <v/>
      </c>
      <c r="S53" s="516" t="str">
        <f>三年级50米跑得分</f>
        <v/>
      </c>
      <c r="T53" s="517" t="str">
        <f>三年级等级</f>
        <v/>
      </c>
      <c r="U53" s="516" t="str">
        <f>三年级坐位体前屈得分</f>
        <v/>
      </c>
      <c r="V53" s="517" t="str">
        <f>三年级等级</f>
        <v/>
      </c>
      <c r="W53" s="516" t="str">
        <f>三年级一分钟跳绳得分</f>
        <v/>
      </c>
      <c r="X53" s="517" t="str">
        <f>三年级等级</f>
        <v/>
      </c>
      <c r="Y53" s="515" t="str">
        <f>三年级仰卧起坐得分</f>
        <v/>
      </c>
      <c r="Z53" s="518" t="str">
        <f>三年级等级</f>
        <v/>
      </c>
      <c r="AA53" s="533"/>
      <c r="AB53" s="515"/>
      <c r="AC53" s="533" t="str">
        <f>三年级跳绳附加分</f>
        <v/>
      </c>
      <c r="AD53" s="534" t="str">
        <f>三年级标准分</f>
        <v/>
      </c>
      <c r="AE53" s="534" t="str">
        <f>三年级总分</f>
        <v/>
      </c>
      <c r="AF53" s="517" t="str">
        <f>三年级等级</f>
        <v/>
      </c>
    </row>
    <row r="54" spans="1:32">
      <c r="A54" s="476">
        <v>301</v>
      </c>
      <c r="B54" s="477">
        <v>52</v>
      </c>
      <c r="C54" s="470"/>
      <c r="D54" s="471"/>
      <c r="E54" s="472"/>
      <c r="F54" s="481"/>
      <c r="G54" s="480"/>
      <c r="H54" s="475"/>
      <c r="I54" s="494"/>
      <c r="J54" s="495"/>
      <c r="K54" s="495"/>
      <c r="L54" s="503"/>
      <c r="M54" s="644"/>
      <c r="N54" s="505" t="str">
        <f>三年级BMI</f>
        <v/>
      </c>
      <c r="O54" s="499" t="str">
        <f>三年级BMI等级</f>
        <v/>
      </c>
      <c r="P54" s="500" t="str">
        <f>三年级BMI得分</f>
        <v/>
      </c>
      <c r="Q54" s="515" t="str">
        <f>三年级肺活量得分</f>
        <v/>
      </c>
      <c r="R54" s="512" t="str">
        <f>三年级等级</f>
        <v/>
      </c>
      <c r="S54" s="516" t="str">
        <f>三年级50米跑得分</f>
        <v/>
      </c>
      <c r="T54" s="517" t="str">
        <f>三年级等级</f>
        <v/>
      </c>
      <c r="U54" s="516" t="str">
        <f>三年级坐位体前屈得分</f>
        <v/>
      </c>
      <c r="V54" s="517" t="str">
        <f>三年级等级</f>
        <v/>
      </c>
      <c r="W54" s="516" t="str">
        <f>三年级一分钟跳绳得分</f>
        <v/>
      </c>
      <c r="X54" s="517" t="str">
        <f>三年级等级</f>
        <v/>
      </c>
      <c r="Y54" s="515" t="str">
        <f>三年级仰卧起坐得分</f>
        <v/>
      </c>
      <c r="Z54" s="518" t="str">
        <f>三年级等级</f>
        <v/>
      </c>
      <c r="AA54" s="533"/>
      <c r="AB54" s="515"/>
      <c r="AC54" s="533" t="str">
        <f>三年级跳绳附加分</f>
        <v/>
      </c>
      <c r="AD54" s="534" t="str">
        <f>三年级标准分</f>
        <v/>
      </c>
      <c r="AE54" s="534" t="str">
        <f>三年级总分</f>
        <v/>
      </c>
      <c r="AF54" s="517" t="str">
        <f>三年级等级</f>
        <v/>
      </c>
    </row>
    <row r="55" spans="1:32">
      <c r="A55" s="476">
        <v>301</v>
      </c>
      <c r="B55" s="477">
        <v>53</v>
      </c>
      <c r="C55" s="478"/>
      <c r="D55" s="471"/>
      <c r="E55" s="472"/>
      <c r="F55" s="481"/>
      <c r="G55" s="480"/>
      <c r="H55" s="475"/>
      <c r="I55" s="501"/>
      <c r="J55" s="502"/>
      <c r="K55" s="495"/>
      <c r="L55" s="503"/>
      <c r="M55" s="644"/>
      <c r="N55" s="505" t="str">
        <f>三年级BMI</f>
        <v/>
      </c>
      <c r="O55" s="499" t="str">
        <f>三年级BMI等级</f>
        <v/>
      </c>
      <c r="P55" s="500" t="str">
        <f>三年级BMI得分</f>
        <v/>
      </c>
      <c r="Q55" s="515" t="str">
        <f>三年级肺活量得分</f>
        <v/>
      </c>
      <c r="R55" s="512" t="str">
        <f>三年级等级</f>
        <v/>
      </c>
      <c r="S55" s="516" t="str">
        <f>三年级50米跑得分</f>
        <v/>
      </c>
      <c r="T55" s="517" t="str">
        <f>三年级等级</f>
        <v/>
      </c>
      <c r="U55" s="516" t="str">
        <f>三年级坐位体前屈得分</f>
        <v/>
      </c>
      <c r="V55" s="517" t="str">
        <f>三年级等级</f>
        <v/>
      </c>
      <c r="W55" s="516" t="str">
        <f>三年级一分钟跳绳得分</f>
        <v/>
      </c>
      <c r="X55" s="517" t="str">
        <f>三年级等级</f>
        <v/>
      </c>
      <c r="Y55" s="515" t="str">
        <f>三年级仰卧起坐得分</f>
        <v/>
      </c>
      <c r="Z55" s="518" t="str">
        <f>三年级等级</f>
        <v/>
      </c>
      <c r="AA55" s="533"/>
      <c r="AB55" s="515"/>
      <c r="AC55" s="533" t="str">
        <f>三年级跳绳附加分</f>
        <v/>
      </c>
      <c r="AD55" s="534" t="str">
        <f>三年级标准分</f>
        <v/>
      </c>
      <c r="AE55" s="534" t="str">
        <f>三年级总分</f>
        <v/>
      </c>
      <c r="AF55" s="517" t="str">
        <f>三年级等级</f>
        <v/>
      </c>
    </row>
    <row r="56" spans="1:32">
      <c r="A56" s="476">
        <v>301</v>
      </c>
      <c r="B56" s="477">
        <v>54</v>
      </c>
      <c r="C56" s="478"/>
      <c r="D56" s="471"/>
      <c r="E56" s="472"/>
      <c r="F56" s="481"/>
      <c r="G56" s="480"/>
      <c r="H56" s="475"/>
      <c r="I56" s="501"/>
      <c r="J56" s="502"/>
      <c r="K56" s="495"/>
      <c r="L56" s="503"/>
      <c r="M56" s="644"/>
      <c r="N56" s="505" t="str">
        <f>三年级BMI</f>
        <v/>
      </c>
      <c r="O56" s="499" t="str">
        <f>三年级BMI等级</f>
        <v/>
      </c>
      <c r="P56" s="500" t="str">
        <f>三年级BMI得分</f>
        <v/>
      </c>
      <c r="Q56" s="515" t="str">
        <f>三年级肺活量得分</f>
        <v/>
      </c>
      <c r="R56" s="512" t="str">
        <f>三年级等级</f>
        <v/>
      </c>
      <c r="S56" s="516" t="str">
        <f>三年级50米跑得分</f>
        <v/>
      </c>
      <c r="T56" s="517" t="str">
        <f>三年级等级</f>
        <v/>
      </c>
      <c r="U56" s="516" t="str">
        <f>三年级坐位体前屈得分</f>
        <v/>
      </c>
      <c r="V56" s="517" t="str">
        <f>三年级等级</f>
        <v/>
      </c>
      <c r="W56" s="516" t="str">
        <f>三年级一分钟跳绳得分</f>
        <v/>
      </c>
      <c r="X56" s="517" t="str">
        <f>三年级等级</f>
        <v/>
      </c>
      <c r="Y56" s="515" t="str">
        <f>三年级仰卧起坐得分</f>
        <v/>
      </c>
      <c r="Z56" s="518" t="str">
        <f>三年级等级</f>
        <v/>
      </c>
      <c r="AA56" s="533"/>
      <c r="AB56" s="515"/>
      <c r="AC56" s="533" t="str">
        <f>三年级跳绳附加分</f>
        <v/>
      </c>
      <c r="AD56" s="534" t="str">
        <f>三年级标准分</f>
        <v/>
      </c>
      <c r="AE56" s="534" t="str">
        <f>三年级总分</f>
        <v/>
      </c>
      <c r="AF56" s="517" t="str">
        <f>三年级等级</f>
        <v/>
      </c>
    </row>
    <row r="57" spans="1:32">
      <c r="A57" s="476">
        <v>301</v>
      </c>
      <c r="B57" s="477">
        <v>55</v>
      </c>
      <c r="C57" s="478"/>
      <c r="D57" s="471"/>
      <c r="E57" s="472"/>
      <c r="F57" s="481"/>
      <c r="G57" s="474"/>
      <c r="H57" s="475"/>
      <c r="I57" s="501"/>
      <c r="J57" s="502"/>
      <c r="K57" s="495"/>
      <c r="L57" s="503"/>
      <c r="M57" s="644"/>
      <c r="N57" s="505" t="str">
        <f>三年级BMI</f>
        <v/>
      </c>
      <c r="O57" s="499" t="str">
        <f>三年级BMI等级</f>
        <v/>
      </c>
      <c r="P57" s="500" t="str">
        <f>三年级BMI得分</f>
        <v/>
      </c>
      <c r="Q57" s="515" t="str">
        <f>三年级肺活量得分</f>
        <v/>
      </c>
      <c r="R57" s="512" t="str">
        <f>三年级等级</f>
        <v/>
      </c>
      <c r="S57" s="516" t="str">
        <f>三年级50米跑得分</f>
        <v/>
      </c>
      <c r="T57" s="517" t="str">
        <f>三年级等级</f>
        <v/>
      </c>
      <c r="U57" s="516" t="str">
        <f>三年级坐位体前屈得分</f>
        <v/>
      </c>
      <c r="V57" s="517" t="str">
        <f>三年级等级</f>
        <v/>
      </c>
      <c r="W57" s="516" t="str">
        <f>三年级一分钟跳绳得分</f>
        <v/>
      </c>
      <c r="X57" s="517" t="str">
        <f>三年级等级</f>
        <v/>
      </c>
      <c r="Y57" s="515" t="str">
        <f>三年级仰卧起坐得分</f>
        <v/>
      </c>
      <c r="Z57" s="518" t="str">
        <f>三年级等级</f>
        <v/>
      </c>
      <c r="AA57" s="533"/>
      <c r="AB57" s="515"/>
      <c r="AC57" s="533" t="str">
        <f>三年级跳绳附加分</f>
        <v/>
      </c>
      <c r="AD57" s="534" t="str">
        <f>三年级标准分</f>
        <v/>
      </c>
      <c r="AE57" s="534" t="str">
        <f>三年级总分</f>
        <v/>
      </c>
      <c r="AF57" s="517" t="str">
        <f>三年级等级</f>
        <v/>
      </c>
    </row>
    <row r="58" spans="1:32">
      <c r="A58" s="476">
        <v>301</v>
      </c>
      <c r="B58" s="477">
        <v>56</v>
      </c>
      <c r="C58" s="478"/>
      <c r="D58" s="471"/>
      <c r="E58" s="472"/>
      <c r="F58" s="481"/>
      <c r="G58" s="474"/>
      <c r="H58" s="475"/>
      <c r="I58" s="501"/>
      <c r="J58" s="502"/>
      <c r="K58" s="495"/>
      <c r="L58" s="503"/>
      <c r="M58" s="644"/>
      <c r="N58" s="505" t="str">
        <f>三年级BMI</f>
        <v/>
      </c>
      <c r="O58" s="499" t="str">
        <f>三年级BMI等级</f>
        <v/>
      </c>
      <c r="P58" s="500" t="str">
        <f>三年级BMI得分</f>
        <v/>
      </c>
      <c r="Q58" s="515" t="str">
        <f>三年级肺活量得分</f>
        <v/>
      </c>
      <c r="R58" s="512" t="str">
        <f>三年级等级</f>
        <v/>
      </c>
      <c r="S58" s="516" t="str">
        <f>三年级50米跑得分</f>
        <v/>
      </c>
      <c r="T58" s="517" t="str">
        <f>三年级等级</f>
        <v/>
      </c>
      <c r="U58" s="516" t="str">
        <f>三年级坐位体前屈得分</f>
        <v/>
      </c>
      <c r="V58" s="517" t="str">
        <f>三年级等级</f>
        <v/>
      </c>
      <c r="W58" s="516" t="str">
        <f>三年级一分钟跳绳得分</f>
        <v/>
      </c>
      <c r="X58" s="517" t="str">
        <f>三年级等级</f>
        <v/>
      </c>
      <c r="Y58" s="515" t="str">
        <f>三年级仰卧起坐得分</f>
        <v/>
      </c>
      <c r="Z58" s="518" t="str">
        <f>三年级等级</f>
        <v/>
      </c>
      <c r="AA58" s="533"/>
      <c r="AB58" s="515"/>
      <c r="AC58" s="533" t="str">
        <f>三年级跳绳附加分</f>
        <v/>
      </c>
      <c r="AD58" s="534" t="str">
        <f>三年级标准分</f>
        <v/>
      </c>
      <c r="AE58" s="534" t="str">
        <f>三年级总分</f>
        <v/>
      </c>
      <c r="AF58" s="517" t="str">
        <f>三年级等级</f>
        <v/>
      </c>
    </row>
    <row r="59" spans="1:32">
      <c r="A59" s="476">
        <v>301</v>
      </c>
      <c r="B59" s="477">
        <v>57</v>
      </c>
      <c r="C59" s="478"/>
      <c r="D59" s="471"/>
      <c r="E59" s="472"/>
      <c r="F59" s="481"/>
      <c r="G59" s="474"/>
      <c r="H59" s="475"/>
      <c r="I59" s="501"/>
      <c r="J59" s="502"/>
      <c r="K59" s="495"/>
      <c r="L59" s="503"/>
      <c r="M59" s="644"/>
      <c r="N59" s="505" t="str">
        <f>三年级BMI</f>
        <v/>
      </c>
      <c r="O59" s="499" t="str">
        <f>三年级BMI等级</f>
        <v/>
      </c>
      <c r="P59" s="500" t="str">
        <f>三年级BMI得分</f>
        <v/>
      </c>
      <c r="Q59" s="515" t="str">
        <f>三年级肺活量得分</f>
        <v/>
      </c>
      <c r="R59" s="512" t="str">
        <f>三年级等级</f>
        <v/>
      </c>
      <c r="S59" s="516" t="str">
        <f>三年级50米跑得分</f>
        <v/>
      </c>
      <c r="T59" s="517" t="str">
        <f>三年级等级</f>
        <v/>
      </c>
      <c r="U59" s="516" t="str">
        <f>三年级坐位体前屈得分</f>
        <v/>
      </c>
      <c r="V59" s="517" t="str">
        <f>三年级等级</f>
        <v/>
      </c>
      <c r="W59" s="516" t="str">
        <f>三年级一分钟跳绳得分</f>
        <v/>
      </c>
      <c r="X59" s="517" t="str">
        <f>三年级等级</f>
        <v/>
      </c>
      <c r="Y59" s="515" t="str">
        <f>三年级仰卧起坐得分</f>
        <v/>
      </c>
      <c r="Z59" s="518" t="str">
        <f>三年级等级</f>
        <v/>
      </c>
      <c r="AA59" s="533"/>
      <c r="AB59" s="515"/>
      <c r="AC59" s="533" t="str">
        <f>三年级跳绳附加分</f>
        <v/>
      </c>
      <c r="AD59" s="534" t="str">
        <f>三年级标准分</f>
        <v/>
      </c>
      <c r="AE59" s="534" t="str">
        <f>三年级总分</f>
        <v/>
      </c>
      <c r="AF59" s="517" t="str">
        <f>三年级等级</f>
        <v/>
      </c>
    </row>
    <row r="60" spans="1:32">
      <c r="A60" s="476">
        <v>301</v>
      </c>
      <c r="B60" s="477">
        <v>58</v>
      </c>
      <c r="C60" s="478"/>
      <c r="D60" s="471"/>
      <c r="E60" s="472"/>
      <c r="F60" s="481"/>
      <c r="G60" s="474"/>
      <c r="H60" s="475"/>
      <c r="I60" s="501"/>
      <c r="J60" s="502"/>
      <c r="K60" s="495"/>
      <c r="L60" s="503"/>
      <c r="M60" s="644"/>
      <c r="N60" s="505" t="str">
        <f>三年级BMI</f>
        <v/>
      </c>
      <c r="O60" s="499" t="str">
        <f>三年级BMI等级</f>
        <v/>
      </c>
      <c r="P60" s="500" t="str">
        <f>三年级BMI得分</f>
        <v/>
      </c>
      <c r="Q60" s="515" t="str">
        <f>三年级肺活量得分</f>
        <v/>
      </c>
      <c r="R60" s="512" t="str">
        <f>三年级等级</f>
        <v/>
      </c>
      <c r="S60" s="516" t="str">
        <f>三年级50米跑得分</f>
        <v/>
      </c>
      <c r="T60" s="517" t="str">
        <f>三年级等级</f>
        <v/>
      </c>
      <c r="U60" s="516" t="str">
        <f>三年级坐位体前屈得分</f>
        <v/>
      </c>
      <c r="V60" s="517" t="str">
        <f>三年级等级</f>
        <v/>
      </c>
      <c r="W60" s="516" t="str">
        <f>三年级一分钟跳绳得分</f>
        <v/>
      </c>
      <c r="X60" s="517" t="str">
        <f>三年级等级</f>
        <v/>
      </c>
      <c r="Y60" s="515" t="str">
        <f>三年级仰卧起坐得分</f>
        <v/>
      </c>
      <c r="Z60" s="518" t="str">
        <f>三年级等级</f>
        <v/>
      </c>
      <c r="AA60" s="533"/>
      <c r="AB60" s="515"/>
      <c r="AC60" s="533" t="str">
        <f>三年级跳绳附加分</f>
        <v/>
      </c>
      <c r="AD60" s="534" t="str">
        <f>三年级标准分</f>
        <v/>
      </c>
      <c r="AE60" s="534" t="str">
        <f>三年级总分</f>
        <v/>
      </c>
      <c r="AF60" s="517" t="str">
        <f>三年级等级</f>
        <v/>
      </c>
    </row>
    <row r="61" spans="1:32">
      <c r="A61" s="476">
        <v>301</v>
      </c>
      <c r="B61" s="477">
        <v>59</v>
      </c>
      <c r="C61" s="478"/>
      <c r="D61" s="471"/>
      <c r="E61" s="472"/>
      <c r="F61" s="481"/>
      <c r="G61" s="474"/>
      <c r="H61" s="475"/>
      <c r="I61" s="501"/>
      <c r="J61" s="502"/>
      <c r="K61" s="495"/>
      <c r="L61" s="503"/>
      <c r="M61" s="644"/>
      <c r="N61" s="505" t="str">
        <f>三年级BMI</f>
        <v/>
      </c>
      <c r="O61" s="499" t="str">
        <f>三年级BMI等级</f>
        <v/>
      </c>
      <c r="P61" s="500" t="str">
        <f>三年级BMI得分</f>
        <v/>
      </c>
      <c r="Q61" s="515" t="str">
        <f>三年级肺活量得分</f>
        <v/>
      </c>
      <c r="R61" s="512" t="str">
        <f>三年级等级</f>
        <v/>
      </c>
      <c r="S61" s="516" t="str">
        <f>三年级50米跑得分</f>
        <v/>
      </c>
      <c r="T61" s="517" t="str">
        <f>三年级等级</f>
        <v/>
      </c>
      <c r="U61" s="516" t="str">
        <f>三年级坐位体前屈得分</f>
        <v/>
      </c>
      <c r="V61" s="517" t="str">
        <f>三年级等级</f>
        <v/>
      </c>
      <c r="W61" s="516" t="str">
        <f>三年级一分钟跳绳得分</f>
        <v/>
      </c>
      <c r="X61" s="517" t="str">
        <f>三年级等级</f>
        <v/>
      </c>
      <c r="Y61" s="515" t="str">
        <f>三年级仰卧起坐得分</f>
        <v/>
      </c>
      <c r="Z61" s="518" t="str">
        <f>三年级等级</f>
        <v/>
      </c>
      <c r="AA61" s="533"/>
      <c r="AB61" s="515"/>
      <c r="AC61" s="533" t="str">
        <f>三年级跳绳附加分</f>
        <v/>
      </c>
      <c r="AD61" s="534" t="str">
        <f>三年级标准分</f>
        <v/>
      </c>
      <c r="AE61" s="534" t="str">
        <f>三年级总分</f>
        <v/>
      </c>
      <c r="AF61" s="517" t="str">
        <f>三年级等级</f>
        <v/>
      </c>
    </row>
    <row r="62" spans="1:32">
      <c r="A62" s="476">
        <v>301</v>
      </c>
      <c r="B62" s="477">
        <v>60</v>
      </c>
      <c r="C62" s="478"/>
      <c r="D62" s="471"/>
      <c r="E62" s="472"/>
      <c r="F62" s="481"/>
      <c r="G62" s="474"/>
      <c r="H62" s="475"/>
      <c r="I62" s="501"/>
      <c r="J62" s="502"/>
      <c r="K62" s="495"/>
      <c r="L62" s="503"/>
      <c r="M62" s="644"/>
      <c r="N62" s="505" t="str">
        <f>三年级BMI</f>
        <v/>
      </c>
      <c r="O62" s="499" t="str">
        <f>三年级BMI等级</f>
        <v/>
      </c>
      <c r="P62" s="500" t="str">
        <f>三年级BMI得分</f>
        <v/>
      </c>
      <c r="Q62" s="515" t="str">
        <f>三年级肺活量得分</f>
        <v/>
      </c>
      <c r="R62" s="512" t="str">
        <f>三年级等级</f>
        <v/>
      </c>
      <c r="S62" s="516" t="str">
        <f>三年级50米跑得分</f>
        <v/>
      </c>
      <c r="T62" s="517" t="str">
        <f>三年级等级</f>
        <v/>
      </c>
      <c r="U62" s="516" t="str">
        <f>三年级坐位体前屈得分</f>
        <v/>
      </c>
      <c r="V62" s="517" t="str">
        <f>三年级等级</f>
        <v/>
      </c>
      <c r="W62" s="516" t="str">
        <f>三年级一分钟跳绳得分</f>
        <v/>
      </c>
      <c r="X62" s="517" t="str">
        <f>三年级等级</f>
        <v/>
      </c>
      <c r="Y62" s="515" t="str">
        <f>三年级仰卧起坐得分</f>
        <v/>
      </c>
      <c r="Z62" s="518" t="str">
        <f>三年级等级</f>
        <v/>
      </c>
      <c r="AA62" s="533"/>
      <c r="AB62" s="515"/>
      <c r="AC62" s="533" t="str">
        <f>三年级跳绳附加分</f>
        <v/>
      </c>
      <c r="AD62" s="534" t="str">
        <f>三年级标准分</f>
        <v/>
      </c>
      <c r="AE62" s="534" t="str">
        <f>三年级总分</f>
        <v/>
      </c>
      <c r="AF62" s="517" t="str">
        <f>三年级等级</f>
        <v/>
      </c>
    </row>
    <row r="63" spans="1:32">
      <c r="A63" s="476">
        <v>301</v>
      </c>
      <c r="B63" s="477">
        <v>61</v>
      </c>
      <c r="C63" s="478"/>
      <c r="D63" s="471"/>
      <c r="E63" s="472"/>
      <c r="F63" s="481"/>
      <c r="G63" s="474"/>
      <c r="H63" s="475"/>
      <c r="I63" s="501"/>
      <c r="J63" s="502"/>
      <c r="K63" s="495"/>
      <c r="L63" s="503"/>
      <c r="M63" s="644"/>
      <c r="N63" s="505" t="str">
        <f>三年级BMI</f>
        <v/>
      </c>
      <c r="O63" s="499" t="str">
        <f>三年级BMI等级</f>
        <v/>
      </c>
      <c r="P63" s="500" t="str">
        <f>三年级BMI得分</f>
        <v/>
      </c>
      <c r="Q63" s="515" t="str">
        <f>三年级肺活量得分</f>
        <v/>
      </c>
      <c r="R63" s="512" t="str">
        <f>三年级等级</f>
        <v/>
      </c>
      <c r="S63" s="516" t="str">
        <f>三年级50米跑得分</f>
        <v/>
      </c>
      <c r="T63" s="517" t="str">
        <f>三年级等级</f>
        <v/>
      </c>
      <c r="U63" s="516" t="str">
        <f>三年级坐位体前屈得分</f>
        <v/>
      </c>
      <c r="V63" s="517" t="str">
        <f>三年级等级</f>
        <v/>
      </c>
      <c r="W63" s="516" t="str">
        <f>三年级一分钟跳绳得分</f>
        <v/>
      </c>
      <c r="X63" s="517" t="str">
        <f>三年级等级</f>
        <v/>
      </c>
      <c r="Y63" s="515" t="str">
        <f>三年级仰卧起坐得分</f>
        <v/>
      </c>
      <c r="Z63" s="518" t="str">
        <f>三年级等级</f>
        <v/>
      </c>
      <c r="AA63" s="533"/>
      <c r="AB63" s="515"/>
      <c r="AC63" s="533" t="str">
        <f>三年级跳绳附加分</f>
        <v/>
      </c>
      <c r="AD63" s="534" t="str">
        <f>三年级标准分</f>
        <v/>
      </c>
      <c r="AE63" s="534" t="str">
        <f>三年级总分</f>
        <v/>
      </c>
      <c r="AF63" s="517" t="str">
        <f>三年级等级</f>
        <v/>
      </c>
    </row>
    <row r="64" spans="1:32">
      <c r="A64" s="476">
        <v>301</v>
      </c>
      <c r="B64" s="477">
        <v>62</v>
      </c>
      <c r="C64" s="478"/>
      <c r="D64" s="471"/>
      <c r="E64" s="472"/>
      <c r="F64" s="481"/>
      <c r="G64" s="474"/>
      <c r="H64" s="475"/>
      <c r="I64" s="501"/>
      <c r="J64" s="502"/>
      <c r="K64" s="495"/>
      <c r="L64" s="503"/>
      <c r="M64" s="644"/>
      <c r="N64" s="505" t="str">
        <f>三年级BMI</f>
        <v/>
      </c>
      <c r="O64" s="499" t="str">
        <f>三年级BMI等级</f>
        <v/>
      </c>
      <c r="P64" s="500" t="str">
        <f>三年级BMI得分</f>
        <v/>
      </c>
      <c r="Q64" s="515" t="str">
        <f>三年级肺活量得分</f>
        <v/>
      </c>
      <c r="R64" s="512" t="str">
        <f>三年级等级</f>
        <v/>
      </c>
      <c r="S64" s="516" t="str">
        <f>三年级50米跑得分</f>
        <v/>
      </c>
      <c r="T64" s="517" t="str">
        <f>三年级等级</f>
        <v/>
      </c>
      <c r="U64" s="516" t="str">
        <f>三年级坐位体前屈得分</f>
        <v/>
      </c>
      <c r="V64" s="517" t="str">
        <f>三年级等级</f>
        <v/>
      </c>
      <c r="W64" s="516" t="str">
        <f>三年级一分钟跳绳得分</f>
        <v/>
      </c>
      <c r="X64" s="517" t="str">
        <f>三年级等级</f>
        <v/>
      </c>
      <c r="Y64" s="515" t="str">
        <f>三年级仰卧起坐得分</f>
        <v/>
      </c>
      <c r="Z64" s="518" t="str">
        <f>三年级等级</f>
        <v/>
      </c>
      <c r="AA64" s="533"/>
      <c r="AB64" s="515"/>
      <c r="AC64" s="533" t="str">
        <f>三年级跳绳附加分</f>
        <v/>
      </c>
      <c r="AD64" s="534" t="str">
        <f>三年级标准分</f>
        <v/>
      </c>
      <c r="AE64" s="534" t="str">
        <f>三年级总分</f>
        <v/>
      </c>
      <c r="AF64" s="517" t="str">
        <f>三年级等级</f>
        <v/>
      </c>
    </row>
    <row r="65" spans="1:32">
      <c r="A65" s="476">
        <v>301</v>
      </c>
      <c r="B65" s="477">
        <v>63</v>
      </c>
      <c r="C65" s="478"/>
      <c r="D65" s="471"/>
      <c r="E65" s="472"/>
      <c r="F65" s="481"/>
      <c r="G65" s="474"/>
      <c r="H65" s="475"/>
      <c r="I65" s="501"/>
      <c r="J65" s="502"/>
      <c r="K65" s="495"/>
      <c r="L65" s="503"/>
      <c r="M65" s="644"/>
      <c r="N65" s="505" t="str">
        <f>三年级BMI</f>
        <v/>
      </c>
      <c r="O65" s="499" t="str">
        <f>三年级BMI等级</f>
        <v/>
      </c>
      <c r="P65" s="500" t="str">
        <f>三年级BMI得分</f>
        <v/>
      </c>
      <c r="Q65" s="515" t="str">
        <f>三年级肺活量得分</f>
        <v/>
      </c>
      <c r="R65" s="512" t="str">
        <f>三年级等级</f>
        <v/>
      </c>
      <c r="S65" s="516" t="str">
        <f>三年级50米跑得分</f>
        <v/>
      </c>
      <c r="T65" s="517" t="str">
        <f>三年级等级</f>
        <v/>
      </c>
      <c r="U65" s="516" t="str">
        <f>三年级坐位体前屈得分</f>
        <v/>
      </c>
      <c r="V65" s="517" t="str">
        <f>三年级等级</f>
        <v/>
      </c>
      <c r="W65" s="516" t="str">
        <f>三年级一分钟跳绳得分</f>
        <v/>
      </c>
      <c r="X65" s="517" t="str">
        <f>三年级等级</f>
        <v/>
      </c>
      <c r="Y65" s="515" t="str">
        <f>三年级仰卧起坐得分</f>
        <v/>
      </c>
      <c r="Z65" s="518" t="str">
        <f>三年级等级</f>
        <v/>
      </c>
      <c r="AA65" s="533"/>
      <c r="AB65" s="515"/>
      <c r="AC65" s="533" t="str">
        <f>三年级跳绳附加分</f>
        <v/>
      </c>
      <c r="AD65" s="534" t="str">
        <f>三年级标准分</f>
        <v/>
      </c>
      <c r="AE65" s="534" t="str">
        <f>三年级总分</f>
        <v/>
      </c>
      <c r="AF65" s="517" t="str">
        <f>三年级等级</f>
        <v/>
      </c>
    </row>
    <row r="66" spans="1:32">
      <c r="A66" s="476">
        <v>301</v>
      </c>
      <c r="B66" s="477">
        <v>64</v>
      </c>
      <c r="C66" s="478"/>
      <c r="D66" s="471"/>
      <c r="E66" s="472"/>
      <c r="F66" s="481"/>
      <c r="G66" s="474"/>
      <c r="H66" s="475"/>
      <c r="I66" s="501"/>
      <c r="J66" s="502"/>
      <c r="K66" s="495"/>
      <c r="L66" s="503"/>
      <c r="M66" s="644"/>
      <c r="N66" s="505" t="str">
        <f>三年级BMI</f>
        <v/>
      </c>
      <c r="O66" s="499" t="str">
        <f>三年级BMI等级</f>
        <v/>
      </c>
      <c r="P66" s="500" t="str">
        <f>三年级BMI得分</f>
        <v/>
      </c>
      <c r="Q66" s="515" t="str">
        <f>三年级肺活量得分</f>
        <v/>
      </c>
      <c r="R66" s="512" t="str">
        <f>三年级等级</f>
        <v/>
      </c>
      <c r="S66" s="516" t="str">
        <f>三年级50米跑得分</f>
        <v/>
      </c>
      <c r="T66" s="517" t="str">
        <f>三年级等级</f>
        <v/>
      </c>
      <c r="U66" s="516" t="str">
        <f>三年级坐位体前屈得分</f>
        <v/>
      </c>
      <c r="V66" s="517" t="str">
        <f>三年级等级</f>
        <v/>
      </c>
      <c r="W66" s="516" t="str">
        <f>三年级一分钟跳绳得分</f>
        <v/>
      </c>
      <c r="X66" s="517" t="str">
        <f>三年级等级</f>
        <v/>
      </c>
      <c r="Y66" s="515" t="str">
        <f>三年级仰卧起坐得分</f>
        <v/>
      </c>
      <c r="Z66" s="518" t="str">
        <f>三年级等级</f>
        <v/>
      </c>
      <c r="AA66" s="533"/>
      <c r="AB66" s="515"/>
      <c r="AC66" s="533" t="str">
        <f>三年级跳绳附加分</f>
        <v/>
      </c>
      <c r="AD66" s="534" t="str">
        <f>三年级标准分</f>
        <v/>
      </c>
      <c r="AE66" s="534" t="str">
        <f>三年级总分</f>
        <v/>
      </c>
      <c r="AF66" s="517" t="str">
        <f>三年级等级</f>
        <v/>
      </c>
    </row>
    <row r="67" spans="1:32">
      <c r="A67" s="476">
        <v>301</v>
      </c>
      <c r="B67" s="477">
        <v>65</v>
      </c>
      <c r="C67" s="478"/>
      <c r="D67" s="471"/>
      <c r="E67" s="472"/>
      <c r="F67" s="481"/>
      <c r="G67" s="474"/>
      <c r="H67" s="475"/>
      <c r="I67" s="501"/>
      <c r="J67" s="502"/>
      <c r="K67" s="495"/>
      <c r="L67" s="503"/>
      <c r="M67" s="644"/>
      <c r="N67" s="505" t="str">
        <f>三年级BMI</f>
        <v/>
      </c>
      <c r="O67" s="499" t="str">
        <f>三年级BMI等级</f>
        <v/>
      </c>
      <c r="P67" s="500" t="str">
        <f>三年级BMI得分</f>
        <v/>
      </c>
      <c r="Q67" s="515" t="str">
        <f>三年级肺活量得分</f>
        <v/>
      </c>
      <c r="R67" s="512" t="str">
        <f>三年级等级</f>
        <v/>
      </c>
      <c r="S67" s="516" t="str">
        <f>三年级50米跑得分</f>
        <v/>
      </c>
      <c r="T67" s="517" t="str">
        <f>三年级等级</f>
        <v/>
      </c>
      <c r="U67" s="516" t="str">
        <f>三年级坐位体前屈得分</f>
        <v/>
      </c>
      <c r="V67" s="517" t="str">
        <f>三年级等级</f>
        <v/>
      </c>
      <c r="W67" s="516" t="str">
        <f>三年级一分钟跳绳得分</f>
        <v/>
      </c>
      <c r="X67" s="517" t="str">
        <f>三年级等级</f>
        <v/>
      </c>
      <c r="Y67" s="515" t="str">
        <f>三年级仰卧起坐得分</f>
        <v/>
      </c>
      <c r="Z67" s="518" t="str">
        <f>三年级等级</f>
        <v/>
      </c>
      <c r="AA67" s="533"/>
      <c r="AB67" s="515"/>
      <c r="AC67" s="533" t="str">
        <f>三年级跳绳附加分</f>
        <v/>
      </c>
      <c r="AD67" s="534" t="str">
        <f>三年级标准分</f>
        <v/>
      </c>
      <c r="AE67" s="534" t="str">
        <f>三年级总分</f>
        <v/>
      </c>
      <c r="AF67" s="517" t="str">
        <f>三年级等级</f>
        <v/>
      </c>
    </row>
    <row r="68" spans="1:32">
      <c r="A68" s="476">
        <v>301</v>
      </c>
      <c r="B68" s="477">
        <v>66</v>
      </c>
      <c r="C68" s="478"/>
      <c r="D68" s="471"/>
      <c r="E68" s="472"/>
      <c r="F68" s="481"/>
      <c r="G68" s="474"/>
      <c r="H68" s="475"/>
      <c r="I68" s="501"/>
      <c r="J68" s="502"/>
      <c r="K68" s="495"/>
      <c r="L68" s="503"/>
      <c r="M68" s="644"/>
      <c r="N68" s="505" t="str">
        <f>三年级BMI</f>
        <v/>
      </c>
      <c r="O68" s="499" t="str">
        <f>三年级BMI等级</f>
        <v/>
      </c>
      <c r="P68" s="500" t="str">
        <f>三年级BMI得分</f>
        <v/>
      </c>
      <c r="Q68" s="515" t="str">
        <f>三年级肺活量得分</f>
        <v/>
      </c>
      <c r="R68" s="512" t="str">
        <f>三年级等级</f>
        <v/>
      </c>
      <c r="S68" s="516" t="str">
        <f>三年级50米跑得分</f>
        <v/>
      </c>
      <c r="T68" s="517" t="str">
        <f>三年级等级</f>
        <v/>
      </c>
      <c r="U68" s="516" t="str">
        <f>三年级坐位体前屈得分</f>
        <v/>
      </c>
      <c r="V68" s="517" t="str">
        <f>三年级等级</f>
        <v/>
      </c>
      <c r="W68" s="516" t="str">
        <f>三年级一分钟跳绳得分</f>
        <v/>
      </c>
      <c r="X68" s="517" t="str">
        <f>三年级等级</f>
        <v/>
      </c>
      <c r="Y68" s="515" t="str">
        <f>三年级仰卧起坐得分</f>
        <v/>
      </c>
      <c r="Z68" s="518" t="str">
        <f>三年级等级</f>
        <v/>
      </c>
      <c r="AA68" s="533"/>
      <c r="AB68" s="515"/>
      <c r="AC68" s="533" t="str">
        <f>三年级跳绳附加分</f>
        <v/>
      </c>
      <c r="AD68" s="534" t="str">
        <f>三年级标准分</f>
        <v/>
      </c>
      <c r="AE68" s="534" t="str">
        <f>三年级总分</f>
        <v/>
      </c>
      <c r="AF68" s="517" t="str">
        <f>三年级等级</f>
        <v/>
      </c>
    </row>
    <row r="69" spans="1:32">
      <c r="A69" s="476">
        <v>301</v>
      </c>
      <c r="B69" s="477">
        <v>67</v>
      </c>
      <c r="C69" s="478"/>
      <c r="D69" s="471"/>
      <c r="E69" s="472"/>
      <c r="F69" s="481"/>
      <c r="G69" s="474"/>
      <c r="H69" s="475"/>
      <c r="I69" s="501"/>
      <c r="J69" s="502"/>
      <c r="K69" s="495"/>
      <c r="L69" s="503"/>
      <c r="M69" s="644"/>
      <c r="N69" s="505" t="str">
        <f>三年级BMI</f>
        <v/>
      </c>
      <c r="O69" s="499" t="str">
        <f>三年级BMI等级</f>
        <v/>
      </c>
      <c r="P69" s="500" t="str">
        <f>三年级BMI得分</f>
        <v/>
      </c>
      <c r="Q69" s="515" t="str">
        <f>三年级肺活量得分</f>
        <v/>
      </c>
      <c r="R69" s="512" t="str">
        <f>三年级等级</f>
        <v/>
      </c>
      <c r="S69" s="516" t="str">
        <f>三年级50米跑得分</f>
        <v/>
      </c>
      <c r="T69" s="517" t="str">
        <f>三年级等级</f>
        <v/>
      </c>
      <c r="U69" s="516" t="str">
        <f>三年级坐位体前屈得分</f>
        <v/>
      </c>
      <c r="V69" s="517" t="str">
        <f>三年级等级</f>
        <v/>
      </c>
      <c r="W69" s="516" t="str">
        <f>三年级一分钟跳绳得分</f>
        <v/>
      </c>
      <c r="X69" s="517" t="str">
        <f>三年级等级</f>
        <v/>
      </c>
      <c r="Y69" s="515" t="str">
        <f>三年级仰卧起坐得分</f>
        <v/>
      </c>
      <c r="Z69" s="518" t="str">
        <f>三年级等级</f>
        <v/>
      </c>
      <c r="AA69" s="533"/>
      <c r="AB69" s="515"/>
      <c r="AC69" s="533" t="str">
        <f>三年级跳绳附加分</f>
        <v/>
      </c>
      <c r="AD69" s="534" t="str">
        <f>三年级标准分</f>
        <v/>
      </c>
      <c r="AE69" s="534" t="str">
        <f>三年级总分</f>
        <v/>
      </c>
      <c r="AF69" s="517" t="str">
        <f>三年级等级</f>
        <v/>
      </c>
    </row>
    <row r="70" spans="1:32">
      <c r="A70" s="476">
        <v>301</v>
      </c>
      <c r="B70" s="477">
        <v>68</v>
      </c>
      <c r="C70" s="478"/>
      <c r="D70" s="471"/>
      <c r="E70" s="472"/>
      <c r="F70" s="481"/>
      <c r="G70" s="474"/>
      <c r="H70" s="475"/>
      <c r="I70" s="501"/>
      <c r="J70" s="502"/>
      <c r="K70" s="495"/>
      <c r="L70" s="503"/>
      <c r="M70" s="644"/>
      <c r="N70" s="505" t="str">
        <f>三年级BMI</f>
        <v/>
      </c>
      <c r="O70" s="499" t="str">
        <f>三年级BMI等级</f>
        <v/>
      </c>
      <c r="P70" s="500" t="str">
        <f>三年级BMI得分</f>
        <v/>
      </c>
      <c r="Q70" s="515" t="str">
        <f>三年级肺活量得分</f>
        <v/>
      </c>
      <c r="R70" s="512" t="str">
        <f>三年级等级</f>
        <v/>
      </c>
      <c r="S70" s="516" t="str">
        <f>三年级50米跑得分</f>
        <v/>
      </c>
      <c r="T70" s="517" t="str">
        <f>三年级等级</f>
        <v/>
      </c>
      <c r="U70" s="516" t="str">
        <f>三年级坐位体前屈得分</f>
        <v/>
      </c>
      <c r="V70" s="517" t="str">
        <f>三年级等级</f>
        <v/>
      </c>
      <c r="W70" s="516" t="str">
        <f>三年级一分钟跳绳得分</f>
        <v/>
      </c>
      <c r="X70" s="517" t="str">
        <f>三年级等级</f>
        <v/>
      </c>
      <c r="Y70" s="515" t="str">
        <f>三年级仰卧起坐得分</f>
        <v/>
      </c>
      <c r="Z70" s="518" t="str">
        <f>三年级等级</f>
        <v/>
      </c>
      <c r="AA70" s="533"/>
      <c r="AB70" s="515"/>
      <c r="AC70" s="533" t="str">
        <f>三年级跳绳附加分</f>
        <v/>
      </c>
      <c r="AD70" s="534" t="str">
        <f>三年级标准分</f>
        <v/>
      </c>
      <c r="AE70" s="534" t="str">
        <f>三年级总分</f>
        <v/>
      </c>
      <c r="AF70" s="517" t="str">
        <f>三年级等级</f>
        <v/>
      </c>
    </row>
    <row r="71" spans="1:32">
      <c r="A71" s="476">
        <v>301</v>
      </c>
      <c r="B71" s="477">
        <v>69</v>
      </c>
      <c r="C71" s="478"/>
      <c r="D71" s="471"/>
      <c r="E71" s="472"/>
      <c r="F71" s="481"/>
      <c r="G71" s="474"/>
      <c r="H71" s="475"/>
      <c r="I71" s="501"/>
      <c r="J71" s="502"/>
      <c r="K71" s="495"/>
      <c r="L71" s="503"/>
      <c r="M71" s="644"/>
      <c r="N71" s="505" t="str">
        <f>三年级BMI</f>
        <v/>
      </c>
      <c r="O71" s="499" t="str">
        <f>三年级BMI等级</f>
        <v/>
      </c>
      <c r="P71" s="500" t="str">
        <f>三年级BMI得分</f>
        <v/>
      </c>
      <c r="Q71" s="515" t="str">
        <f>三年级肺活量得分</f>
        <v/>
      </c>
      <c r="R71" s="512" t="str">
        <f>三年级等级</f>
        <v/>
      </c>
      <c r="S71" s="516" t="str">
        <f>三年级50米跑得分</f>
        <v/>
      </c>
      <c r="T71" s="517" t="str">
        <f>三年级等级</f>
        <v/>
      </c>
      <c r="U71" s="516" t="str">
        <f>三年级坐位体前屈得分</f>
        <v/>
      </c>
      <c r="V71" s="517" t="str">
        <f>三年级等级</f>
        <v/>
      </c>
      <c r="W71" s="516" t="str">
        <f>三年级一分钟跳绳得分</f>
        <v/>
      </c>
      <c r="X71" s="517" t="str">
        <f>三年级等级</f>
        <v/>
      </c>
      <c r="Y71" s="515" t="str">
        <f>三年级仰卧起坐得分</f>
        <v/>
      </c>
      <c r="Z71" s="518" t="str">
        <f>三年级等级</f>
        <v/>
      </c>
      <c r="AA71" s="533"/>
      <c r="AB71" s="515"/>
      <c r="AC71" s="533" t="str">
        <f>三年级跳绳附加分</f>
        <v/>
      </c>
      <c r="AD71" s="534" t="str">
        <f>三年级标准分</f>
        <v/>
      </c>
      <c r="AE71" s="534" t="str">
        <f>三年级总分</f>
        <v/>
      </c>
      <c r="AF71" s="517" t="str">
        <f>三年级等级</f>
        <v/>
      </c>
    </row>
    <row r="72" ht="15.75" spans="1:32">
      <c r="A72" s="535">
        <v>301</v>
      </c>
      <c r="B72" s="536">
        <v>70</v>
      </c>
      <c r="C72" s="537"/>
      <c r="D72" s="538"/>
      <c r="E72" s="539"/>
      <c r="F72" s="540"/>
      <c r="G72" s="541"/>
      <c r="H72" s="542"/>
      <c r="I72" s="543"/>
      <c r="J72" s="544"/>
      <c r="K72" s="545"/>
      <c r="L72" s="546"/>
      <c r="M72" s="645"/>
      <c r="N72" s="548" t="str">
        <f>三年级BMI</f>
        <v/>
      </c>
      <c r="O72" s="549" t="str">
        <f>三年级BMI等级</f>
        <v/>
      </c>
      <c r="P72" s="550" t="str">
        <f>三年级BMI得分</f>
        <v/>
      </c>
      <c r="Q72" s="556" t="str">
        <f>三年级肺活量得分</f>
        <v/>
      </c>
      <c r="R72" s="557" t="str">
        <f>三年级等级</f>
        <v/>
      </c>
      <c r="S72" s="558" t="str">
        <f>三年级50米跑得分</f>
        <v/>
      </c>
      <c r="T72" s="559" t="str">
        <f>三年级等级</f>
        <v/>
      </c>
      <c r="U72" s="558" t="str">
        <f>三年级坐位体前屈得分</f>
        <v/>
      </c>
      <c r="V72" s="559" t="str">
        <f>三年级等级</f>
        <v/>
      </c>
      <c r="W72" s="558" t="str">
        <f>三年级一分钟跳绳得分</f>
        <v/>
      </c>
      <c r="X72" s="559" t="str">
        <f>三年级等级</f>
        <v/>
      </c>
      <c r="Y72" s="556" t="str">
        <f>三年级仰卧起坐得分</f>
        <v/>
      </c>
      <c r="Z72" s="563" t="str">
        <f>三年级等级</f>
        <v/>
      </c>
      <c r="AA72" s="564"/>
      <c r="AB72" s="556"/>
      <c r="AC72" s="565" t="str">
        <f>三年级跳绳附加分</f>
        <v/>
      </c>
      <c r="AD72" s="566" t="str">
        <f>三年级标准分</f>
        <v/>
      </c>
      <c r="AE72" s="566" t="str">
        <f>三年级总分</f>
        <v/>
      </c>
      <c r="AF72" s="567" t="str">
        <f>三年级等级</f>
        <v/>
      </c>
    </row>
    <row r="73" ht="15.75" spans="1:32">
      <c r="A73" s="468">
        <v>302</v>
      </c>
      <c r="B73" s="469">
        <v>1</v>
      </c>
      <c r="C73" s="472"/>
      <c r="D73" s="471"/>
      <c r="E73" s="472"/>
      <c r="F73" s="473"/>
      <c r="G73" s="474"/>
      <c r="H73" s="475"/>
      <c r="I73" s="494"/>
      <c r="J73" s="495"/>
      <c r="K73" s="495"/>
      <c r="L73" s="551"/>
      <c r="M73" s="646"/>
      <c r="N73" s="553" t="str">
        <f>三年级BMI</f>
        <v/>
      </c>
      <c r="O73" s="554" t="str">
        <f>三年级BMI等级</f>
        <v/>
      </c>
      <c r="P73" s="555" t="str">
        <f>三年级BMI得分</f>
        <v/>
      </c>
      <c r="Q73" s="560" t="str">
        <f>三年级肺活量得分</f>
        <v/>
      </c>
      <c r="R73" s="561" t="str">
        <f>三年级等级</f>
        <v/>
      </c>
      <c r="S73" s="562" t="str">
        <f>三年级50米跑得分</f>
        <v/>
      </c>
      <c r="T73" s="561" t="str">
        <f>三年级等级</f>
        <v/>
      </c>
      <c r="U73" s="562" t="str">
        <f>三年级坐位体前屈得分</f>
        <v/>
      </c>
      <c r="V73" s="561" t="str">
        <f>三年级等级</f>
        <v/>
      </c>
      <c r="W73" s="562" t="str">
        <f>三年级一分钟跳绳得分</f>
        <v/>
      </c>
      <c r="X73" s="561" t="str">
        <f>三年级等级</f>
        <v/>
      </c>
      <c r="Y73" s="560" t="str">
        <f>三年级仰卧起坐得分</f>
        <v/>
      </c>
      <c r="Z73" s="568" t="str">
        <f>三年级等级</f>
        <v/>
      </c>
      <c r="AA73" s="569"/>
      <c r="AB73" s="560"/>
      <c r="AC73" s="530" t="str">
        <f>三年级跳绳附加分</f>
        <v/>
      </c>
      <c r="AD73" s="531" t="str">
        <f>三年级标准分</f>
        <v/>
      </c>
      <c r="AE73" s="531" t="str">
        <f>三年级总分</f>
        <v/>
      </c>
      <c r="AF73" s="512" t="str">
        <f>三年级等级</f>
        <v/>
      </c>
    </row>
    <row r="74" spans="1:32">
      <c r="A74" s="476">
        <v>302</v>
      </c>
      <c r="B74" s="477">
        <v>2</v>
      </c>
      <c r="C74" s="478"/>
      <c r="D74" s="471"/>
      <c r="E74" s="472"/>
      <c r="F74" s="473"/>
      <c r="G74" s="480"/>
      <c r="H74" s="475"/>
      <c r="I74" s="501"/>
      <c r="J74" s="502"/>
      <c r="K74" s="495"/>
      <c r="L74" s="503"/>
      <c r="M74" s="644"/>
      <c r="N74" s="505" t="str">
        <f>三年级BMI</f>
        <v/>
      </c>
      <c r="O74" s="499" t="str">
        <f>三年级BMI等级</f>
        <v/>
      </c>
      <c r="P74" s="500" t="str">
        <f>三年级BMI得分</f>
        <v/>
      </c>
      <c r="Q74" s="515" t="str">
        <f>三年级肺活量得分</f>
        <v/>
      </c>
      <c r="R74" s="512" t="str">
        <f>三年级等级</f>
        <v/>
      </c>
      <c r="S74" s="516" t="str">
        <f>三年级50米跑得分</f>
        <v/>
      </c>
      <c r="T74" s="512" t="str">
        <f>三年级等级</f>
        <v/>
      </c>
      <c r="U74" s="516" t="str">
        <f>三年级坐位体前屈得分</f>
        <v/>
      </c>
      <c r="V74" s="517" t="str">
        <f>三年级等级</f>
        <v/>
      </c>
      <c r="W74" s="516" t="str">
        <f>三年级一分钟跳绳得分</f>
        <v/>
      </c>
      <c r="X74" s="517" t="str">
        <f>三年级等级</f>
        <v/>
      </c>
      <c r="Y74" s="515" t="str">
        <f>三年级仰卧起坐得分</f>
        <v/>
      </c>
      <c r="Z74" s="518" t="str">
        <f>三年级等级</f>
        <v/>
      </c>
      <c r="AA74" s="533"/>
      <c r="AB74" s="515"/>
      <c r="AC74" s="533" t="str">
        <f>三年级跳绳附加分</f>
        <v/>
      </c>
      <c r="AD74" s="534" t="str">
        <f>三年级标准分</f>
        <v/>
      </c>
      <c r="AE74" s="534" t="str">
        <f>三年级总分</f>
        <v/>
      </c>
      <c r="AF74" s="517" t="str">
        <f>三年级等级</f>
        <v/>
      </c>
    </row>
    <row r="75" spans="1:32">
      <c r="A75" s="476">
        <v>302</v>
      </c>
      <c r="B75" s="477">
        <v>3</v>
      </c>
      <c r="C75" s="478"/>
      <c r="D75" s="471"/>
      <c r="E75" s="472"/>
      <c r="F75" s="473"/>
      <c r="G75" s="480"/>
      <c r="H75" s="475"/>
      <c r="I75" s="501"/>
      <c r="J75" s="502"/>
      <c r="K75" s="495"/>
      <c r="L75" s="503"/>
      <c r="M75" s="644"/>
      <c r="N75" s="505" t="str">
        <f>三年级BMI</f>
        <v/>
      </c>
      <c r="O75" s="499" t="str">
        <f>三年级BMI等级</f>
        <v/>
      </c>
      <c r="P75" s="500" t="str">
        <f>三年级BMI得分</f>
        <v/>
      </c>
      <c r="Q75" s="515" t="str">
        <f>三年级肺活量得分</f>
        <v/>
      </c>
      <c r="R75" s="512" t="str">
        <f>三年级等级</f>
        <v/>
      </c>
      <c r="S75" s="516" t="str">
        <f>三年级50米跑得分</f>
        <v/>
      </c>
      <c r="T75" s="512" t="str">
        <f>三年级等级</f>
        <v/>
      </c>
      <c r="U75" s="516" t="str">
        <f>三年级坐位体前屈得分</f>
        <v/>
      </c>
      <c r="V75" s="517" t="str">
        <f>三年级等级</f>
        <v/>
      </c>
      <c r="W75" s="516" t="str">
        <f>三年级一分钟跳绳得分</f>
        <v/>
      </c>
      <c r="X75" s="517" t="str">
        <f>三年级等级</f>
        <v/>
      </c>
      <c r="Y75" s="515" t="str">
        <f>三年级仰卧起坐得分</f>
        <v/>
      </c>
      <c r="Z75" s="518" t="str">
        <f>三年级等级</f>
        <v/>
      </c>
      <c r="AA75" s="533"/>
      <c r="AB75" s="515"/>
      <c r="AC75" s="533" t="str">
        <f>三年级跳绳附加分</f>
        <v/>
      </c>
      <c r="AD75" s="534" t="str">
        <f>三年级标准分</f>
        <v/>
      </c>
      <c r="AE75" s="534" t="str">
        <f>三年级总分</f>
        <v/>
      </c>
      <c r="AF75" s="517" t="str">
        <f>三年级等级</f>
        <v/>
      </c>
    </row>
    <row r="76" spans="1:32">
      <c r="A76" s="476">
        <v>302</v>
      </c>
      <c r="B76" s="477">
        <v>4</v>
      </c>
      <c r="C76" s="478"/>
      <c r="D76" s="471"/>
      <c r="E76" s="472"/>
      <c r="F76" s="473"/>
      <c r="G76" s="480"/>
      <c r="H76" s="475"/>
      <c r="I76" s="501"/>
      <c r="J76" s="502"/>
      <c r="K76" s="495"/>
      <c r="L76" s="503"/>
      <c r="M76" s="644"/>
      <c r="N76" s="505" t="str">
        <f>三年级BMI</f>
        <v/>
      </c>
      <c r="O76" s="499" t="str">
        <f>三年级BMI等级</f>
        <v/>
      </c>
      <c r="P76" s="500" t="str">
        <f>三年级BMI得分</f>
        <v/>
      </c>
      <c r="Q76" s="515" t="str">
        <f>三年级肺活量得分</f>
        <v/>
      </c>
      <c r="R76" s="512" t="str">
        <f>三年级等级</f>
        <v/>
      </c>
      <c r="S76" s="516" t="str">
        <f>三年级50米跑得分</f>
        <v/>
      </c>
      <c r="T76" s="512" t="str">
        <f>三年级等级</f>
        <v/>
      </c>
      <c r="U76" s="516" t="str">
        <f>三年级坐位体前屈得分</f>
        <v/>
      </c>
      <c r="V76" s="517" t="str">
        <f>三年级等级</f>
        <v/>
      </c>
      <c r="W76" s="516" t="str">
        <f>三年级一分钟跳绳得分</f>
        <v/>
      </c>
      <c r="X76" s="517" t="str">
        <f>三年级等级</f>
        <v/>
      </c>
      <c r="Y76" s="515" t="str">
        <f>三年级仰卧起坐得分</f>
        <v/>
      </c>
      <c r="Z76" s="518" t="str">
        <f>三年级等级</f>
        <v/>
      </c>
      <c r="AA76" s="533"/>
      <c r="AB76" s="515"/>
      <c r="AC76" s="533" t="str">
        <f>三年级跳绳附加分</f>
        <v/>
      </c>
      <c r="AD76" s="534" t="str">
        <f>三年级标准分</f>
        <v/>
      </c>
      <c r="AE76" s="534" t="str">
        <f>三年级总分</f>
        <v/>
      </c>
      <c r="AF76" s="517" t="str">
        <f>三年级等级</f>
        <v/>
      </c>
    </row>
    <row r="77" spans="1:32">
      <c r="A77" s="476">
        <v>302</v>
      </c>
      <c r="B77" s="477">
        <v>5</v>
      </c>
      <c r="C77" s="478"/>
      <c r="D77" s="471"/>
      <c r="E77" s="472"/>
      <c r="F77" s="473"/>
      <c r="G77" s="480"/>
      <c r="H77" s="475"/>
      <c r="I77" s="501"/>
      <c r="J77" s="502"/>
      <c r="K77" s="495"/>
      <c r="L77" s="503"/>
      <c r="M77" s="644"/>
      <c r="N77" s="505" t="str">
        <f>三年级BMI</f>
        <v/>
      </c>
      <c r="O77" s="499" t="str">
        <f>三年级BMI等级</f>
        <v/>
      </c>
      <c r="P77" s="500" t="str">
        <f>三年级BMI得分</f>
        <v/>
      </c>
      <c r="Q77" s="515" t="str">
        <f>三年级肺活量得分</f>
        <v/>
      </c>
      <c r="R77" s="512" t="str">
        <f>三年级等级</f>
        <v/>
      </c>
      <c r="S77" s="516" t="str">
        <f>三年级50米跑得分</f>
        <v/>
      </c>
      <c r="T77" s="512" t="str">
        <f>三年级等级</f>
        <v/>
      </c>
      <c r="U77" s="516" t="str">
        <f>三年级坐位体前屈得分</f>
        <v/>
      </c>
      <c r="V77" s="517" t="str">
        <f>三年级等级</f>
        <v/>
      </c>
      <c r="W77" s="516" t="str">
        <f>三年级一分钟跳绳得分</f>
        <v/>
      </c>
      <c r="X77" s="517" t="str">
        <f>三年级等级</f>
        <v/>
      </c>
      <c r="Y77" s="515" t="str">
        <f>三年级仰卧起坐得分</f>
        <v/>
      </c>
      <c r="Z77" s="518" t="str">
        <f>三年级等级</f>
        <v/>
      </c>
      <c r="AA77" s="533"/>
      <c r="AB77" s="515"/>
      <c r="AC77" s="533" t="str">
        <f>三年级跳绳附加分</f>
        <v/>
      </c>
      <c r="AD77" s="534" t="str">
        <f>三年级标准分</f>
        <v/>
      </c>
      <c r="AE77" s="534" t="str">
        <f>三年级总分</f>
        <v/>
      </c>
      <c r="AF77" s="517" t="str">
        <f>三年级等级</f>
        <v/>
      </c>
    </row>
    <row r="78" spans="1:32">
      <c r="A78" s="476">
        <v>302</v>
      </c>
      <c r="B78" s="477">
        <v>6</v>
      </c>
      <c r="C78" s="478"/>
      <c r="D78" s="471"/>
      <c r="E78" s="472"/>
      <c r="F78" s="473"/>
      <c r="G78" s="480"/>
      <c r="H78" s="475"/>
      <c r="I78" s="501"/>
      <c r="J78" s="502"/>
      <c r="K78" s="495"/>
      <c r="L78" s="503"/>
      <c r="M78" s="644"/>
      <c r="N78" s="505" t="str">
        <f>三年级BMI</f>
        <v/>
      </c>
      <c r="O78" s="499" t="str">
        <f>三年级BMI等级</f>
        <v/>
      </c>
      <c r="P78" s="500" t="str">
        <f>三年级BMI得分</f>
        <v/>
      </c>
      <c r="Q78" s="515" t="str">
        <f>三年级肺活量得分</f>
        <v/>
      </c>
      <c r="R78" s="512" t="str">
        <f>三年级等级</f>
        <v/>
      </c>
      <c r="S78" s="516" t="str">
        <f>三年级50米跑得分</f>
        <v/>
      </c>
      <c r="T78" s="512" t="str">
        <f>三年级等级</f>
        <v/>
      </c>
      <c r="U78" s="516" t="str">
        <f>三年级坐位体前屈得分</f>
        <v/>
      </c>
      <c r="V78" s="517" t="str">
        <f>三年级等级</f>
        <v/>
      </c>
      <c r="W78" s="516" t="str">
        <f>三年级一分钟跳绳得分</f>
        <v/>
      </c>
      <c r="X78" s="517" t="str">
        <f>三年级等级</f>
        <v/>
      </c>
      <c r="Y78" s="515" t="str">
        <f>三年级仰卧起坐得分</f>
        <v/>
      </c>
      <c r="Z78" s="518" t="str">
        <f>三年级等级</f>
        <v/>
      </c>
      <c r="AA78" s="533"/>
      <c r="AB78" s="515"/>
      <c r="AC78" s="533" t="str">
        <f>三年级跳绳附加分</f>
        <v/>
      </c>
      <c r="AD78" s="534" t="str">
        <f>三年级标准分</f>
        <v/>
      </c>
      <c r="AE78" s="534" t="str">
        <f>三年级总分</f>
        <v/>
      </c>
      <c r="AF78" s="517" t="str">
        <f>三年级等级</f>
        <v/>
      </c>
    </row>
    <row r="79" spans="1:32">
      <c r="A79" s="476">
        <v>302</v>
      </c>
      <c r="B79" s="477">
        <v>7</v>
      </c>
      <c r="C79" s="478"/>
      <c r="D79" s="471"/>
      <c r="E79" s="472"/>
      <c r="F79" s="473"/>
      <c r="G79" s="480"/>
      <c r="H79" s="475"/>
      <c r="I79" s="501"/>
      <c r="J79" s="502"/>
      <c r="K79" s="495"/>
      <c r="L79" s="503"/>
      <c r="M79" s="644"/>
      <c r="N79" s="505" t="str">
        <f>三年级BMI</f>
        <v/>
      </c>
      <c r="O79" s="499" t="str">
        <f>三年级BMI等级</f>
        <v/>
      </c>
      <c r="P79" s="500" t="str">
        <f>三年级BMI得分</f>
        <v/>
      </c>
      <c r="Q79" s="515" t="str">
        <f>三年级肺活量得分</f>
        <v/>
      </c>
      <c r="R79" s="512" t="str">
        <f>三年级等级</f>
        <v/>
      </c>
      <c r="S79" s="516" t="str">
        <f>三年级50米跑得分</f>
        <v/>
      </c>
      <c r="T79" s="517" t="str">
        <f>三年级等级</f>
        <v/>
      </c>
      <c r="U79" s="516" t="str">
        <f>三年级坐位体前屈得分</f>
        <v/>
      </c>
      <c r="V79" s="517" t="str">
        <f>三年级等级</f>
        <v/>
      </c>
      <c r="W79" s="516" t="str">
        <f>三年级一分钟跳绳得分</f>
        <v/>
      </c>
      <c r="X79" s="517" t="str">
        <f>三年级等级</f>
        <v/>
      </c>
      <c r="Y79" s="515" t="str">
        <f>三年级仰卧起坐得分</f>
        <v/>
      </c>
      <c r="Z79" s="518" t="str">
        <f>三年级等级</f>
        <v/>
      </c>
      <c r="AA79" s="533"/>
      <c r="AB79" s="515"/>
      <c r="AC79" s="533" t="str">
        <f>三年级跳绳附加分</f>
        <v/>
      </c>
      <c r="AD79" s="534" t="str">
        <f>三年级标准分</f>
        <v/>
      </c>
      <c r="AE79" s="534" t="str">
        <f>三年级总分</f>
        <v/>
      </c>
      <c r="AF79" s="517" t="str">
        <f>三年级等级</f>
        <v/>
      </c>
    </row>
    <row r="80" spans="1:32">
      <c r="A80" s="476">
        <v>302</v>
      </c>
      <c r="B80" s="477">
        <v>8</v>
      </c>
      <c r="C80" s="478"/>
      <c r="D80" s="471"/>
      <c r="E80" s="472"/>
      <c r="F80" s="473"/>
      <c r="G80" s="480"/>
      <c r="H80" s="475"/>
      <c r="I80" s="501"/>
      <c r="J80" s="502"/>
      <c r="K80" s="495"/>
      <c r="L80" s="503"/>
      <c r="M80" s="644"/>
      <c r="N80" s="505" t="str">
        <f>三年级BMI</f>
        <v/>
      </c>
      <c r="O80" s="499" t="str">
        <f>三年级BMI等级</f>
        <v/>
      </c>
      <c r="P80" s="500" t="str">
        <f>三年级BMI得分</f>
        <v/>
      </c>
      <c r="Q80" s="515" t="str">
        <f>三年级肺活量得分</f>
        <v/>
      </c>
      <c r="R80" s="512" t="str">
        <f>三年级等级</f>
        <v/>
      </c>
      <c r="S80" s="516" t="str">
        <f>三年级50米跑得分</f>
        <v/>
      </c>
      <c r="T80" s="517" t="str">
        <f>三年级等级</f>
        <v/>
      </c>
      <c r="U80" s="516" t="str">
        <f>三年级坐位体前屈得分</f>
        <v/>
      </c>
      <c r="V80" s="517" t="str">
        <f>三年级等级</f>
        <v/>
      </c>
      <c r="W80" s="516" t="str">
        <f>三年级一分钟跳绳得分</f>
        <v/>
      </c>
      <c r="X80" s="517" t="str">
        <f>三年级等级</f>
        <v/>
      </c>
      <c r="Y80" s="515" t="str">
        <f>三年级仰卧起坐得分</f>
        <v/>
      </c>
      <c r="Z80" s="518" t="str">
        <f>三年级等级</f>
        <v/>
      </c>
      <c r="AA80" s="533"/>
      <c r="AB80" s="515"/>
      <c r="AC80" s="533" t="str">
        <f>三年级跳绳附加分</f>
        <v/>
      </c>
      <c r="AD80" s="534" t="str">
        <f>三年级标准分</f>
        <v/>
      </c>
      <c r="AE80" s="534" t="str">
        <f>三年级总分</f>
        <v/>
      </c>
      <c r="AF80" s="517" t="str">
        <f>三年级等级</f>
        <v/>
      </c>
    </row>
    <row r="81" spans="1:32">
      <c r="A81" s="476">
        <v>302</v>
      </c>
      <c r="B81" s="477">
        <v>9</v>
      </c>
      <c r="C81" s="478"/>
      <c r="D81" s="471"/>
      <c r="E81" s="472"/>
      <c r="F81" s="473"/>
      <c r="G81" s="480"/>
      <c r="H81" s="475"/>
      <c r="I81" s="501"/>
      <c r="J81" s="502"/>
      <c r="K81" s="495"/>
      <c r="L81" s="503"/>
      <c r="M81" s="644"/>
      <c r="N81" s="505" t="str">
        <f>三年级BMI</f>
        <v/>
      </c>
      <c r="O81" s="499" t="str">
        <f>三年级BMI等级</f>
        <v/>
      </c>
      <c r="P81" s="500" t="str">
        <f>三年级BMI得分</f>
        <v/>
      </c>
      <c r="Q81" s="515" t="str">
        <f>三年级肺活量得分</f>
        <v/>
      </c>
      <c r="R81" s="512" t="str">
        <f>三年级等级</f>
        <v/>
      </c>
      <c r="S81" s="516" t="str">
        <f>三年级50米跑得分</f>
        <v/>
      </c>
      <c r="T81" s="517" t="str">
        <f>三年级等级</f>
        <v/>
      </c>
      <c r="U81" s="516" t="str">
        <f>三年级坐位体前屈得分</f>
        <v/>
      </c>
      <c r="V81" s="517" t="str">
        <f>三年级等级</f>
        <v/>
      </c>
      <c r="W81" s="516" t="str">
        <f>三年级一分钟跳绳得分</f>
        <v/>
      </c>
      <c r="X81" s="517" t="str">
        <f>三年级等级</f>
        <v/>
      </c>
      <c r="Y81" s="515" t="str">
        <f>三年级仰卧起坐得分</f>
        <v/>
      </c>
      <c r="Z81" s="518" t="str">
        <f>三年级等级</f>
        <v/>
      </c>
      <c r="AA81" s="533"/>
      <c r="AB81" s="515"/>
      <c r="AC81" s="533" t="str">
        <f>三年级跳绳附加分</f>
        <v/>
      </c>
      <c r="AD81" s="534" t="str">
        <f>三年级标准分</f>
        <v/>
      </c>
      <c r="AE81" s="534" t="str">
        <f>三年级总分</f>
        <v/>
      </c>
      <c r="AF81" s="517" t="str">
        <f>三年级等级</f>
        <v/>
      </c>
    </row>
    <row r="82" spans="1:32">
      <c r="A82" s="476">
        <v>302</v>
      </c>
      <c r="B82" s="477">
        <v>10</v>
      </c>
      <c r="C82" s="478"/>
      <c r="D82" s="471"/>
      <c r="E82" s="472"/>
      <c r="F82" s="473"/>
      <c r="G82" s="480"/>
      <c r="H82" s="475"/>
      <c r="I82" s="501"/>
      <c r="J82" s="502"/>
      <c r="K82" s="495"/>
      <c r="L82" s="503"/>
      <c r="M82" s="644"/>
      <c r="N82" s="505" t="str">
        <f>三年级BMI</f>
        <v/>
      </c>
      <c r="O82" s="499" t="str">
        <f>三年级BMI等级</f>
        <v/>
      </c>
      <c r="P82" s="500" t="str">
        <f>三年级BMI得分</f>
        <v/>
      </c>
      <c r="Q82" s="515" t="str">
        <f>三年级肺活量得分</f>
        <v/>
      </c>
      <c r="R82" s="512" t="str">
        <f>三年级等级</f>
        <v/>
      </c>
      <c r="S82" s="516" t="str">
        <f>三年级50米跑得分</f>
        <v/>
      </c>
      <c r="T82" s="517" t="str">
        <f>三年级等级</f>
        <v/>
      </c>
      <c r="U82" s="516" t="str">
        <f>三年级坐位体前屈得分</f>
        <v/>
      </c>
      <c r="V82" s="517" t="str">
        <f>三年级等级</f>
        <v/>
      </c>
      <c r="W82" s="516" t="str">
        <f>三年级一分钟跳绳得分</f>
        <v/>
      </c>
      <c r="X82" s="517" t="str">
        <f>三年级等级</f>
        <v/>
      </c>
      <c r="Y82" s="515" t="str">
        <f>三年级仰卧起坐得分</f>
        <v/>
      </c>
      <c r="Z82" s="518" t="str">
        <f>三年级等级</f>
        <v/>
      </c>
      <c r="AA82" s="533"/>
      <c r="AB82" s="515"/>
      <c r="AC82" s="533" t="str">
        <f>三年级跳绳附加分</f>
        <v/>
      </c>
      <c r="AD82" s="534" t="str">
        <f>三年级标准分</f>
        <v/>
      </c>
      <c r="AE82" s="534" t="str">
        <f>三年级总分</f>
        <v/>
      </c>
      <c r="AF82" s="517" t="str">
        <f>三年级等级</f>
        <v/>
      </c>
    </row>
    <row r="83" spans="1:32">
      <c r="A83" s="476">
        <v>302</v>
      </c>
      <c r="B83" s="477">
        <v>11</v>
      </c>
      <c r="C83" s="478"/>
      <c r="D83" s="471"/>
      <c r="E83" s="472"/>
      <c r="F83" s="473"/>
      <c r="G83" s="480"/>
      <c r="H83" s="475"/>
      <c r="I83" s="501"/>
      <c r="J83" s="502"/>
      <c r="K83" s="495"/>
      <c r="L83" s="503"/>
      <c r="M83" s="644"/>
      <c r="N83" s="505" t="str">
        <f>三年级BMI</f>
        <v/>
      </c>
      <c r="O83" s="499" t="str">
        <f>三年级BMI等级</f>
        <v/>
      </c>
      <c r="P83" s="500" t="str">
        <f>三年级BMI得分</f>
        <v/>
      </c>
      <c r="Q83" s="515" t="str">
        <f>三年级肺活量得分</f>
        <v/>
      </c>
      <c r="R83" s="512" t="str">
        <f>三年级等级</f>
        <v/>
      </c>
      <c r="S83" s="516" t="str">
        <f>三年级50米跑得分</f>
        <v/>
      </c>
      <c r="T83" s="517" t="str">
        <f>三年级等级</f>
        <v/>
      </c>
      <c r="U83" s="516" t="str">
        <f>三年级坐位体前屈得分</f>
        <v/>
      </c>
      <c r="V83" s="517" t="str">
        <f>三年级等级</f>
        <v/>
      </c>
      <c r="W83" s="516" t="str">
        <f>三年级一分钟跳绳得分</f>
        <v/>
      </c>
      <c r="X83" s="517" t="str">
        <f>三年级等级</f>
        <v/>
      </c>
      <c r="Y83" s="515" t="str">
        <f>三年级仰卧起坐得分</f>
        <v/>
      </c>
      <c r="Z83" s="518" t="str">
        <f>三年级等级</f>
        <v/>
      </c>
      <c r="AA83" s="533"/>
      <c r="AB83" s="515"/>
      <c r="AC83" s="533" t="str">
        <f>三年级跳绳附加分</f>
        <v/>
      </c>
      <c r="AD83" s="534" t="str">
        <f>三年级标准分</f>
        <v/>
      </c>
      <c r="AE83" s="534" t="str">
        <f>三年级总分</f>
        <v/>
      </c>
      <c r="AF83" s="517" t="str">
        <f>三年级等级</f>
        <v/>
      </c>
    </row>
    <row r="84" spans="1:32">
      <c r="A84" s="476">
        <v>302</v>
      </c>
      <c r="B84" s="477">
        <v>12</v>
      </c>
      <c r="C84" s="478"/>
      <c r="D84" s="471"/>
      <c r="E84" s="472"/>
      <c r="F84" s="473"/>
      <c r="G84" s="480"/>
      <c r="H84" s="475"/>
      <c r="I84" s="501"/>
      <c r="J84" s="502"/>
      <c r="K84" s="495"/>
      <c r="L84" s="503"/>
      <c r="M84" s="644"/>
      <c r="N84" s="505" t="str">
        <f>三年级BMI</f>
        <v/>
      </c>
      <c r="O84" s="499" t="str">
        <f>三年级BMI等级</f>
        <v/>
      </c>
      <c r="P84" s="500" t="str">
        <f>三年级BMI得分</f>
        <v/>
      </c>
      <c r="Q84" s="515" t="str">
        <f>三年级肺活量得分</f>
        <v/>
      </c>
      <c r="R84" s="512" t="str">
        <f>三年级等级</f>
        <v/>
      </c>
      <c r="S84" s="516" t="str">
        <f>三年级50米跑得分</f>
        <v/>
      </c>
      <c r="T84" s="517" t="str">
        <f>三年级等级</f>
        <v/>
      </c>
      <c r="U84" s="516" t="str">
        <f>三年级坐位体前屈得分</f>
        <v/>
      </c>
      <c r="V84" s="517" t="str">
        <f>三年级等级</f>
        <v/>
      </c>
      <c r="W84" s="516" t="str">
        <f>三年级一分钟跳绳得分</f>
        <v/>
      </c>
      <c r="X84" s="517" t="str">
        <f>三年级等级</f>
        <v/>
      </c>
      <c r="Y84" s="515" t="str">
        <f>三年级仰卧起坐得分</f>
        <v/>
      </c>
      <c r="Z84" s="518" t="str">
        <f>三年级等级</f>
        <v/>
      </c>
      <c r="AA84" s="533"/>
      <c r="AB84" s="515"/>
      <c r="AC84" s="533" t="str">
        <f>三年级跳绳附加分</f>
        <v/>
      </c>
      <c r="AD84" s="534" t="str">
        <f>三年级标准分</f>
        <v/>
      </c>
      <c r="AE84" s="534" t="str">
        <f>三年级总分</f>
        <v/>
      </c>
      <c r="AF84" s="517" t="str">
        <f>三年级等级</f>
        <v/>
      </c>
    </row>
    <row r="85" spans="1:32">
      <c r="A85" s="476">
        <v>302</v>
      </c>
      <c r="B85" s="477">
        <v>13</v>
      </c>
      <c r="C85" s="478"/>
      <c r="D85" s="471"/>
      <c r="E85" s="472"/>
      <c r="F85" s="473"/>
      <c r="G85" s="480"/>
      <c r="H85" s="475"/>
      <c r="I85" s="501"/>
      <c r="J85" s="502"/>
      <c r="K85" s="495"/>
      <c r="L85" s="503"/>
      <c r="M85" s="644"/>
      <c r="N85" s="505" t="str">
        <f>三年级BMI</f>
        <v/>
      </c>
      <c r="O85" s="499" t="str">
        <f>三年级BMI等级</f>
        <v/>
      </c>
      <c r="P85" s="500" t="str">
        <f>三年级BMI得分</f>
        <v/>
      </c>
      <c r="Q85" s="515" t="str">
        <f>三年级肺活量得分</f>
        <v/>
      </c>
      <c r="R85" s="512" t="str">
        <f>三年级等级</f>
        <v/>
      </c>
      <c r="S85" s="516" t="str">
        <f>三年级50米跑得分</f>
        <v/>
      </c>
      <c r="T85" s="517" t="str">
        <f>三年级等级</f>
        <v/>
      </c>
      <c r="U85" s="516" t="str">
        <f>三年级坐位体前屈得分</f>
        <v/>
      </c>
      <c r="V85" s="517" t="str">
        <f>三年级等级</f>
        <v/>
      </c>
      <c r="W85" s="516" t="str">
        <f>三年级一分钟跳绳得分</f>
        <v/>
      </c>
      <c r="X85" s="517" t="str">
        <f>三年级等级</f>
        <v/>
      </c>
      <c r="Y85" s="515" t="str">
        <f>三年级仰卧起坐得分</f>
        <v/>
      </c>
      <c r="Z85" s="518" t="str">
        <f>三年级等级</f>
        <v/>
      </c>
      <c r="AA85" s="533"/>
      <c r="AB85" s="515"/>
      <c r="AC85" s="533" t="str">
        <f>三年级跳绳附加分</f>
        <v/>
      </c>
      <c r="AD85" s="534" t="str">
        <f>三年级标准分</f>
        <v/>
      </c>
      <c r="AE85" s="534" t="str">
        <f>三年级总分</f>
        <v/>
      </c>
      <c r="AF85" s="517" t="str">
        <f>三年级等级</f>
        <v/>
      </c>
    </row>
    <row r="86" spans="1:32">
      <c r="A86" s="476">
        <v>302</v>
      </c>
      <c r="B86" s="477">
        <v>14</v>
      </c>
      <c r="C86" s="478"/>
      <c r="D86" s="471"/>
      <c r="E86" s="472"/>
      <c r="F86" s="473"/>
      <c r="G86" s="480"/>
      <c r="H86" s="475"/>
      <c r="I86" s="501"/>
      <c r="J86" s="502"/>
      <c r="K86" s="495"/>
      <c r="L86" s="503"/>
      <c r="M86" s="644"/>
      <c r="N86" s="505" t="str">
        <f>三年级BMI</f>
        <v/>
      </c>
      <c r="O86" s="499" t="str">
        <f>三年级BMI等级</f>
        <v/>
      </c>
      <c r="P86" s="500" t="str">
        <f>三年级BMI得分</f>
        <v/>
      </c>
      <c r="Q86" s="515" t="str">
        <f>三年级肺活量得分</f>
        <v/>
      </c>
      <c r="R86" s="512" t="str">
        <f>三年级等级</f>
        <v/>
      </c>
      <c r="S86" s="516" t="str">
        <f>三年级50米跑得分</f>
        <v/>
      </c>
      <c r="T86" s="517" t="str">
        <f>三年级等级</f>
        <v/>
      </c>
      <c r="U86" s="516" t="str">
        <f>三年级坐位体前屈得分</f>
        <v/>
      </c>
      <c r="V86" s="517" t="str">
        <f>三年级等级</f>
        <v/>
      </c>
      <c r="W86" s="516" t="str">
        <f>三年级一分钟跳绳得分</f>
        <v/>
      </c>
      <c r="X86" s="517" t="str">
        <f>三年级等级</f>
        <v/>
      </c>
      <c r="Y86" s="515" t="str">
        <f>三年级仰卧起坐得分</f>
        <v/>
      </c>
      <c r="Z86" s="518" t="str">
        <f>三年级等级</f>
        <v/>
      </c>
      <c r="AA86" s="533"/>
      <c r="AB86" s="515"/>
      <c r="AC86" s="533" t="str">
        <f>三年级跳绳附加分</f>
        <v/>
      </c>
      <c r="AD86" s="534" t="str">
        <f>三年级标准分</f>
        <v/>
      </c>
      <c r="AE86" s="534" t="str">
        <f>三年级总分</f>
        <v/>
      </c>
      <c r="AF86" s="517" t="str">
        <f>三年级等级</f>
        <v/>
      </c>
    </row>
    <row r="87" spans="1:32">
      <c r="A87" s="476">
        <v>302</v>
      </c>
      <c r="B87" s="477">
        <v>15</v>
      </c>
      <c r="C87" s="478"/>
      <c r="D87" s="471"/>
      <c r="E87" s="472"/>
      <c r="F87" s="473"/>
      <c r="G87" s="480"/>
      <c r="H87" s="475"/>
      <c r="I87" s="501"/>
      <c r="J87" s="502"/>
      <c r="K87" s="495"/>
      <c r="L87" s="503"/>
      <c r="M87" s="644"/>
      <c r="N87" s="505" t="str">
        <f>三年级BMI</f>
        <v/>
      </c>
      <c r="O87" s="499" t="str">
        <f>三年级BMI等级</f>
        <v/>
      </c>
      <c r="P87" s="500" t="str">
        <f>三年级BMI得分</f>
        <v/>
      </c>
      <c r="Q87" s="515" t="str">
        <f>三年级肺活量得分</f>
        <v/>
      </c>
      <c r="R87" s="512" t="str">
        <f>三年级等级</f>
        <v/>
      </c>
      <c r="S87" s="516" t="str">
        <f>三年级50米跑得分</f>
        <v/>
      </c>
      <c r="T87" s="517" t="str">
        <f>三年级等级</f>
        <v/>
      </c>
      <c r="U87" s="516" t="str">
        <f>三年级坐位体前屈得分</f>
        <v/>
      </c>
      <c r="V87" s="517" t="str">
        <f>三年级等级</f>
        <v/>
      </c>
      <c r="W87" s="516" t="str">
        <f>三年级一分钟跳绳得分</f>
        <v/>
      </c>
      <c r="X87" s="517" t="str">
        <f>三年级等级</f>
        <v/>
      </c>
      <c r="Y87" s="515" t="str">
        <f>三年级仰卧起坐得分</f>
        <v/>
      </c>
      <c r="Z87" s="518" t="str">
        <f>三年级等级</f>
        <v/>
      </c>
      <c r="AA87" s="533"/>
      <c r="AB87" s="515"/>
      <c r="AC87" s="533" t="str">
        <f>三年级跳绳附加分</f>
        <v/>
      </c>
      <c r="AD87" s="534" t="str">
        <f>三年级标准分</f>
        <v/>
      </c>
      <c r="AE87" s="534" t="str">
        <f>三年级总分</f>
        <v/>
      </c>
      <c r="AF87" s="517" t="str">
        <f>三年级等级</f>
        <v/>
      </c>
    </row>
    <row r="88" spans="1:32">
      <c r="A88" s="476">
        <v>302</v>
      </c>
      <c r="B88" s="477">
        <v>16</v>
      </c>
      <c r="C88" s="478"/>
      <c r="D88" s="471"/>
      <c r="E88" s="478"/>
      <c r="F88" s="473"/>
      <c r="G88" s="480"/>
      <c r="H88" s="475"/>
      <c r="I88" s="501"/>
      <c r="J88" s="502"/>
      <c r="K88" s="502"/>
      <c r="L88" s="503"/>
      <c r="M88" s="644"/>
      <c r="N88" s="505" t="str">
        <f>三年级BMI</f>
        <v/>
      </c>
      <c r="O88" s="499" t="str">
        <f>三年级BMI等级</f>
        <v/>
      </c>
      <c r="P88" s="500" t="str">
        <f>三年级BMI得分</f>
        <v/>
      </c>
      <c r="Q88" s="515" t="str">
        <f>三年级肺活量得分</f>
        <v/>
      </c>
      <c r="R88" s="512" t="str">
        <f>三年级等级</f>
        <v/>
      </c>
      <c r="S88" s="516" t="str">
        <f>三年级50米跑得分</f>
        <v/>
      </c>
      <c r="T88" s="517" t="str">
        <f>三年级等级</f>
        <v/>
      </c>
      <c r="U88" s="516" t="str">
        <f>三年级坐位体前屈得分</f>
        <v/>
      </c>
      <c r="V88" s="517" t="str">
        <f>三年级等级</f>
        <v/>
      </c>
      <c r="W88" s="516" t="str">
        <f>三年级一分钟跳绳得分</f>
        <v/>
      </c>
      <c r="X88" s="517" t="str">
        <f>三年级等级</f>
        <v/>
      </c>
      <c r="Y88" s="515" t="str">
        <f>三年级仰卧起坐得分</f>
        <v/>
      </c>
      <c r="Z88" s="518" t="str">
        <f>三年级等级</f>
        <v/>
      </c>
      <c r="AA88" s="533"/>
      <c r="AB88" s="515"/>
      <c r="AC88" s="533" t="str">
        <f>三年级跳绳附加分</f>
        <v/>
      </c>
      <c r="AD88" s="534" t="str">
        <f>三年级标准分</f>
        <v/>
      </c>
      <c r="AE88" s="534" t="str">
        <f>三年级总分</f>
        <v/>
      </c>
      <c r="AF88" s="517" t="str">
        <f>三年级等级</f>
        <v/>
      </c>
    </row>
    <row r="89" spans="1:32">
      <c r="A89" s="476">
        <v>302</v>
      </c>
      <c r="B89" s="477">
        <v>17</v>
      </c>
      <c r="C89" s="478"/>
      <c r="D89" s="471"/>
      <c r="E89" s="478"/>
      <c r="F89" s="473"/>
      <c r="G89" s="480"/>
      <c r="H89" s="475"/>
      <c r="I89" s="501"/>
      <c r="J89" s="502"/>
      <c r="K89" s="502"/>
      <c r="L89" s="503"/>
      <c r="M89" s="644"/>
      <c r="N89" s="505" t="str">
        <f>三年级BMI</f>
        <v/>
      </c>
      <c r="O89" s="499" t="str">
        <f>三年级BMI等级</f>
        <v/>
      </c>
      <c r="P89" s="500" t="str">
        <f>三年级BMI得分</f>
        <v/>
      </c>
      <c r="Q89" s="515" t="str">
        <f>三年级肺活量得分</f>
        <v/>
      </c>
      <c r="R89" s="512" t="str">
        <f>三年级等级</f>
        <v/>
      </c>
      <c r="S89" s="516" t="str">
        <f>三年级50米跑得分</f>
        <v/>
      </c>
      <c r="T89" s="517" t="str">
        <f>三年级等级</f>
        <v/>
      </c>
      <c r="U89" s="516" t="str">
        <f>三年级坐位体前屈得分</f>
        <v/>
      </c>
      <c r="V89" s="517" t="str">
        <f>三年级等级</f>
        <v/>
      </c>
      <c r="W89" s="516" t="str">
        <f>三年级一分钟跳绳得分</f>
        <v/>
      </c>
      <c r="X89" s="517" t="str">
        <f>三年级等级</f>
        <v/>
      </c>
      <c r="Y89" s="515" t="str">
        <f>三年级仰卧起坐得分</f>
        <v/>
      </c>
      <c r="Z89" s="518" t="str">
        <f>三年级等级</f>
        <v/>
      </c>
      <c r="AA89" s="533"/>
      <c r="AB89" s="515"/>
      <c r="AC89" s="533" t="str">
        <f>三年级跳绳附加分</f>
        <v/>
      </c>
      <c r="AD89" s="534" t="str">
        <f>三年级标准分</f>
        <v/>
      </c>
      <c r="AE89" s="534" t="str">
        <f>三年级总分</f>
        <v/>
      </c>
      <c r="AF89" s="517" t="str">
        <f>三年级等级</f>
        <v/>
      </c>
    </row>
    <row r="90" spans="1:32">
      <c r="A90" s="476">
        <v>302</v>
      </c>
      <c r="B90" s="477">
        <v>18</v>
      </c>
      <c r="C90" s="478"/>
      <c r="D90" s="471"/>
      <c r="E90" s="478"/>
      <c r="F90" s="473"/>
      <c r="G90" s="480"/>
      <c r="H90" s="475"/>
      <c r="I90" s="501"/>
      <c r="J90" s="502"/>
      <c r="K90" s="502"/>
      <c r="L90" s="503"/>
      <c r="M90" s="644"/>
      <c r="N90" s="505" t="str">
        <f>三年级BMI</f>
        <v/>
      </c>
      <c r="O90" s="499" t="str">
        <f>三年级BMI等级</f>
        <v/>
      </c>
      <c r="P90" s="500" t="str">
        <f>三年级BMI得分</f>
        <v/>
      </c>
      <c r="Q90" s="515" t="str">
        <f>三年级肺活量得分</f>
        <v/>
      </c>
      <c r="R90" s="512" t="str">
        <f>三年级等级</f>
        <v/>
      </c>
      <c r="S90" s="516" t="str">
        <f>三年级50米跑得分</f>
        <v/>
      </c>
      <c r="T90" s="517" t="str">
        <f>三年级等级</f>
        <v/>
      </c>
      <c r="U90" s="516" t="str">
        <f>三年级坐位体前屈得分</f>
        <v/>
      </c>
      <c r="V90" s="517" t="str">
        <f>三年级等级</f>
        <v/>
      </c>
      <c r="W90" s="516" t="str">
        <f>三年级一分钟跳绳得分</f>
        <v/>
      </c>
      <c r="X90" s="517" t="str">
        <f>三年级等级</f>
        <v/>
      </c>
      <c r="Y90" s="515" t="str">
        <f>三年级仰卧起坐得分</f>
        <v/>
      </c>
      <c r="Z90" s="518" t="str">
        <f>三年级等级</f>
        <v/>
      </c>
      <c r="AA90" s="533"/>
      <c r="AB90" s="515"/>
      <c r="AC90" s="533" t="str">
        <f>三年级跳绳附加分</f>
        <v/>
      </c>
      <c r="AD90" s="534" t="str">
        <f>三年级标准分</f>
        <v/>
      </c>
      <c r="AE90" s="534" t="str">
        <f>三年级总分</f>
        <v/>
      </c>
      <c r="AF90" s="517" t="str">
        <f>三年级等级</f>
        <v/>
      </c>
    </row>
    <row r="91" spans="1:32">
      <c r="A91" s="476">
        <v>302</v>
      </c>
      <c r="B91" s="477">
        <v>19</v>
      </c>
      <c r="C91" s="478"/>
      <c r="D91" s="471"/>
      <c r="E91" s="478"/>
      <c r="F91" s="473"/>
      <c r="G91" s="474"/>
      <c r="H91" s="475"/>
      <c r="I91" s="501"/>
      <c r="J91" s="502"/>
      <c r="K91" s="502"/>
      <c r="L91" s="503"/>
      <c r="M91" s="644"/>
      <c r="N91" s="505" t="str">
        <f>三年级BMI</f>
        <v/>
      </c>
      <c r="O91" s="499" t="str">
        <f>三年级BMI等级</f>
        <v/>
      </c>
      <c r="P91" s="500" t="str">
        <f>三年级BMI得分</f>
        <v/>
      </c>
      <c r="Q91" s="515" t="str">
        <f>三年级肺活量得分</f>
        <v/>
      </c>
      <c r="R91" s="512" t="str">
        <f>三年级等级</f>
        <v/>
      </c>
      <c r="S91" s="516" t="str">
        <f>三年级50米跑得分</f>
        <v/>
      </c>
      <c r="T91" s="517" t="str">
        <f>三年级等级</f>
        <v/>
      </c>
      <c r="U91" s="516" t="str">
        <f>三年级坐位体前屈得分</f>
        <v/>
      </c>
      <c r="V91" s="517" t="str">
        <f>三年级等级</f>
        <v/>
      </c>
      <c r="W91" s="516" t="str">
        <f>三年级一分钟跳绳得分</f>
        <v/>
      </c>
      <c r="X91" s="517" t="str">
        <f>三年级等级</f>
        <v/>
      </c>
      <c r="Y91" s="515" t="str">
        <f>三年级仰卧起坐得分</f>
        <v/>
      </c>
      <c r="Z91" s="518" t="str">
        <f>三年级等级</f>
        <v/>
      </c>
      <c r="AA91" s="533"/>
      <c r="AB91" s="515"/>
      <c r="AC91" s="533" t="str">
        <f>三年级跳绳附加分</f>
        <v/>
      </c>
      <c r="AD91" s="534" t="str">
        <f>三年级标准分</f>
        <v/>
      </c>
      <c r="AE91" s="534" t="str">
        <f>三年级总分</f>
        <v/>
      </c>
      <c r="AF91" s="517" t="str">
        <f>三年级等级</f>
        <v/>
      </c>
    </row>
    <row r="92" spans="1:32">
      <c r="A92" s="476">
        <v>302</v>
      </c>
      <c r="B92" s="477">
        <v>20</v>
      </c>
      <c r="C92" s="478"/>
      <c r="D92" s="471"/>
      <c r="E92" s="478"/>
      <c r="F92" s="473"/>
      <c r="G92" s="474"/>
      <c r="H92" s="475"/>
      <c r="I92" s="501"/>
      <c r="J92" s="502"/>
      <c r="K92" s="502"/>
      <c r="L92" s="503"/>
      <c r="M92" s="644"/>
      <c r="N92" s="505" t="str">
        <f>三年级BMI</f>
        <v/>
      </c>
      <c r="O92" s="499" t="str">
        <f>三年级BMI等级</f>
        <v/>
      </c>
      <c r="P92" s="500" t="str">
        <f>三年级BMI得分</f>
        <v/>
      </c>
      <c r="Q92" s="515" t="str">
        <f>三年级肺活量得分</f>
        <v/>
      </c>
      <c r="R92" s="512" t="str">
        <f>三年级等级</f>
        <v/>
      </c>
      <c r="S92" s="516" t="str">
        <f>三年级50米跑得分</f>
        <v/>
      </c>
      <c r="T92" s="517" t="str">
        <f>三年级等级</f>
        <v/>
      </c>
      <c r="U92" s="516" t="str">
        <f>三年级坐位体前屈得分</f>
        <v/>
      </c>
      <c r="V92" s="517" t="str">
        <f>三年级等级</f>
        <v/>
      </c>
      <c r="W92" s="516" t="str">
        <f>三年级一分钟跳绳得分</f>
        <v/>
      </c>
      <c r="X92" s="517" t="str">
        <f>三年级等级</f>
        <v/>
      </c>
      <c r="Y92" s="515" t="str">
        <f>三年级仰卧起坐得分</f>
        <v/>
      </c>
      <c r="Z92" s="518" t="str">
        <f>三年级等级</f>
        <v/>
      </c>
      <c r="AA92" s="533"/>
      <c r="AB92" s="515"/>
      <c r="AC92" s="533" t="str">
        <f>三年级跳绳附加分</f>
        <v/>
      </c>
      <c r="AD92" s="534" t="str">
        <f>三年级标准分</f>
        <v/>
      </c>
      <c r="AE92" s="534" t="str">
        <f>三年级总分</f>
        <v/>
      </c>
      <c r="AF92" s="517" t="str">
        <f>三年级等级</f>
        <v/>
      </c>
    </row>
    <row r="93" spans="1:32">
      <c r="A93" s="476">
        <v>302</v>
      </c>
      <c r="B93" s="477">
        <v>21</v>
      </c>
      <c r="C93" s="478"/>
      <c r="D93" s="471"/>
      <c r="E93" s="478"/>
      <c r="F93" s="473"/>
      <c r="G93" s="480"/>
      <c r="H93" s="475"/>
      <c r="I93" s="501"/>
      <c r="J93" s="502"/>
      <c r="K93" s="502"/>
      <c r="L93" s="503"/>
      <c r="M93" s="644"/>
      <c r="N93" s="505" t="str">
        <f>三年级BMI</f>
        <v/>
      </c>
      <c r="O93" s="499" t="str">
        <f>三年级BMI等级</f>
        <v/>
      </c>
      <c r="P93" s="500" t="str">
        <f>三年级BMI得分</f>
        <v/>
      </c>
      <c r="Q93" s="515" t="str">
        <f>三年级肺活量得分</f>
        <v/>
      </c>
      <c r="R93" s="512" t="str">
        <f>三年级等级</f>
        <v/>
      </c>
      <c r="S93" s="516" t="str">
        <f>三年级50米跑得分</f>
        <v/>
      </c>
      <c r="T93" s="517" t="str">
        <f>三年级等级</f>
        <v/>
      </c>
      <c r="U93" s="516" t="str">
        <f>三年级坐位体前屈得分</f>
        <v/>
      </c>
      <c r="V93" s="517" t="str">
        <f>三年级等级</f>
        <v/>
      </c>
      <c r="W93" s="516" t="str">
        <f>三年级一分钟跳绳得分</f>
        <v/>
      </c>
      <c r="X93" s="517" t="str">
        <f>三年级等级</f>
        <v/>
      </c>
      <c r="Y93" s="515" t="str">
        <f>三年级仰卧起坐得分</f>
        <v/>
      </c>
      <c r="Z93" s="518" t="str">
        <f>三年级等级</f>
        <v/>
      </c>
      <c r="AA93" s="533"/>
      <c r="AB93" s="515"/>
      <c r="AC93" s="533" t="str">
        <f>三年级跳绳附加分</f>
        <v/>
      </c>
      <c r="AD93" s="534" t="str">
        <f>三年级标准分</f>
        <v/>
      </c>
      <c r="AE93" s="534" t="str">
        <f>三年级总分</f>
        <v/>
      </c>
      <c r="AF93" s="517" t="str">
        <f>三年级等级</f>
        <v/>
      </c>
    </row>
    <row r="94" spans="1:32">
      <c r="A94" s="476">
        <v>302</v>
      </c>
      <c r="B94" s="477">
        <v>22</v>
      </c>
      <c r="C94" s="478"/>
      <c r="D94" s="471"/>
      <c r="E94" s="478"/>
      <c r="F94" s="473"/>
      <c r="G94" s="480"/>
      <c r="H94" s="475"/>
      <c r="I94" s="501"/>
      <c r="J94" s="502"/>
      <c r="K94" s="502"/>
      <c r="L94" s="503"/>
      <c r="M94" s="644"/>
      <c r="N94" s="505" t="str">
        <f>三年级BMI</f>
        <v/>
      </c>
      <c r="O94" s="499" t="str">
        <f>三年级BMI等级</f>
        <v/>
      </c>
      <c r="P94" s="500" t="str">
        <f>三年级BMI得分</f>
        <v/>
      </c>
      <c r="Q94" s="515" t="str">
        <f>三年级肺活量得分</f>
        <v/>
      </c>
      <c r="R94" s="512" t="str">
        <f>三年级等级</f>
        <v/>
      </c>
      <c r="S94" s="516" t="str">
        <f>三年级50米跑得分</f>
        <v/>
      </c>
      <c r="T94" s="517" t="str">
        <f>三年级等级</f>
        <v/>
      </c>
      <c r="U94" s="516" t="str">
        <f>三年级坐位体前屈得分</f>
        <v/>
      </c>
      <c r="V94" s="517" t="str">
        <f>三年级等级</f>
        <v/>
      </c>
      <c r="W94" s="516" t="str">
        <f>三年级一分钟跳绳得分</f>
        <v/>
      </c>
      <c r="X94" s="517" t="str">
        <f>三年级等级</f>
        <v/>
      </c>
      <c r="Y94" s="515" t="str">
        <f>三年级仰卧起坐得分</f>
        <v/>
      </c>
      <c r="Z94" s="518" t="str">
        <f>三年级等级</f>
        <v/>
      </c>
      <c r="AA94" s="533"/>
      <c r="AB94" s="515"/>
      <c r="AC94" s="533" t="str">
        <f>三年级跳绳附加分</f>
        <v/>
      </c>
      <c r="AD94" s="534" t="str">
        <f>三年级标准分</f>
        <v/>
      </c>
      <c r="AE94" s="534" t="str">
        <f>三年级总分</f>
        <v/>
      </c>
      <c r="AF94" s="517" t="str">
        <f>三年级等级</f>
        <v/>
      </c>
    </row>
    <row r="95" spans="1:32">
      <c r="A95" s="476">
        <v>302</v>
      </c>
      <c r="B95" s="477">
        <v>23</v>
      </c>
      <c r="C95" s="478"/>
      <c r="D95" s="471"/>
      <c r="E95" s="478"/>
      <c r="F95" s="473"/>
      <c r="G95" s="480"/>
      <c r="H95" s="475"/>
      <c r="I95" s="501"/>
      <c r="J95" s="502"/>
      <c r="K95" s="502"/>
      <c r="L95" s="503"/>
      <c r="M95" s="644"/>
      <c r="N95" s="505" t="str">
        <f>三年级BMI</f>
        <v/>
      </c>
      <c r="O95" s="499" t="str">
        <f>三年级BMI等级</f>
        <v/>
      </c>
      <c r="P95" s="500" t="str">
        <f>三年级BMI得分</f>
        <v/>
      </c>
      <c r="Q95" s="515" t="str">
        <f>三年级肺活量得分</f>
        <v/>
      </c>
      <c r="R95" s="512" t="str">
        <f>三年级等级</f>
        <v/>
      </c>
      <c r="S95" s="516" t="str">
        <f>三年级50米跑得分</f>
        <v/>
      </c>
      <c r="T95" s="517" t="str">
        <f>三年级等级</f>
        <v/>
      </c>
      <c r="U95" s="516" t="str">
        <f>三年级坐位体前屈得分</f>
        <v/>
      </c>
      <c r="V95" s="517" t="str">
        <f>三年级等级</f>
        <v/>
      </c>
      <c r="W95" s="516" t="str">
        <f>三年级一分钟跳绳得分</f>
        <v/>
      </c>
      <c r="X95" s="517" t="str">
        <f>三年级等级</f>
        <v/>
      </c>
      <c r="Y95" s="515" t="str">
        <f>三年级仰卧起坐得分</f>
        <v/>
      </c>
      <c r="Z95" s="518" t="str">
        <f>三年级等级</f>
        <v/>
      </c>
      <c r="AA95" s="533"/>
      <c r="AB95" s="515"/>
      <c r="AC95" s="533" t="str">
        <f>三年级跳绳附加分</f>
        <v/>
      </c>
      <c r="AD95" s="534" t="str">
        <f>三年级标准分</f>
        <v/>
      </c>
      <c r="AE95" s="534" t="str">
        <f>三年级总分</f>
        <v/>
      </c>
      <c r="AF95" s="517" t="str">
        <f>三年级等级</f>
        <v/>
      </c>
    </row>
    <row r="96" spans="1:32">
      <c r="A96" s="476">
        <v>302</v>
      </c>
      <c r="B96" s="477">
        <v>24</v>
      </c>
      <c r="C96" s="478"/>
      <c r="D96" s="471"/>
      <c r="E96" s="478"/>
      <c r="F96" s="473"/>
      <c r="G96" s="480"/>
      <c r="H96" s="475"/>
      <c r="I96" s="501"/>
      <c r="J96" s="502"/>
      <c r="K96" s="502"/>
      <c r="L96" s="503"/>
      <c r="M96" s="644"/>
      <c r="N96" s="505" t="str">
        <f>三年级BMI</f>
        <v/>
      </c>
      <c r="O96" s="499" t="str">
        <f>三年级BMI等级</f>
        <v/>
      </c>
      <c r="P96" s="500" t="str">
        <f>三年级BMI得分</f>
        <v/>
      </c>
      <c r="Q96" s="515" t="str">
        <f>三年级肺活量得分</f>
        <v/>
      </c>
      <c r="R96" s="512" t="str">
        <f>三年级等级</f>
        <v/>
      </c>
      <c r="S96" s="516" t="str">
        <f>三年级50米跑得分</f>
        <v/>
      </c>
      <c r="T96" s="517" t="str">
        <f>三年级等级</f>
        <v/>
      </c>
      <c r="U96" s="516" t="str">
        <f>三年级坐位体前屈得分</f>
        <v/>
      </c>
      <c r="V96" s="517" t="str">
        <f>三年级等级</f>
        <v/>
      </c>
      <c r="W96" s="516" t="str">
        <f>三年级一分钟跳绳得分</f>
        <v/>
      </c>
      <c r="X96" s="517" t="str">
        <f>三年级等级</f>
        <v/>
      </c>
      <c r="Y96" s="515" t="str">
        <f>三年级仰卧起坐得分</f>
        <v/>
      </c>
      <c r="Z96" s="518" t="str">
        <f>三年级等级</f>
        <v/>
      </c>
      <c r="AA96" s="533"/>
      <c r="AB96" s="515"/>
      <c r="AC96" s="533" t="str">
        <f>三年级跳绳附加分</f>
        <v/>
      </c>
      <c r="AD96" s="534" t="str">
        <f>三年级标准分</f>
        <v/>
      </c>
      <c r="AE96" s="534" t="str">
        <f>三年级总分</f>
        <v/>
      </c>
      <c r="AF96" s="517" t="str">
        <f>三年级等级</f>
        <v/>
      </c>
    </row>
    <row r="97" spans="1:32">
      <c r="A97" s="476">
        <v>302</v>
      </c>
      <c r="B97" s="477">
        <v>25</v>
      </c>
      <c r="C97" s="478"/>
      <c r="D97" s="471"/>
      <c r="E97" s="478"/>
      <c r="F97" s="473"/>
      <c r="G97" s="480"/>
      <c r="H97" s="475"/>
      <c r="I97" s="501"/>
      <c r="J97" s="502"/>
      <c r="K97" s="502"/>
      <c r="L97" s="503"/>
      <c r="M97" s="644"/>
      <c r="N97" s="505" t="str">
        <f>三年级BMI</f>
        <v/>
      </c>
      <c r="O97" s="499" t="str">
        <f>三年级BMI等级</f>
        <v/>
      </c>
      <c r="P97" s="500" t="str">
        <f>三年级BMI得分</f>
        <v/>
      </c>
      <c r="Q97" s="515" t="str">
        <f>三年级肺活量得分</f>
        <v/>
      </c>
      <c r="R97" s="512" t="str">
        <f>三年级等级</f>
        <v/>
      </c>
      <c r="S97" s="516" t="str">
        <f>三年级50米跑得分</f>
        <v/>
      </c>
      <c r="T97" s="517" t="str">
        <f>三年级等级</f>
        <v/>
      </c>
      <c r="U97" s="516" t="str">
        <f>三年级坐位体前屈得分</f>
        <v/>
      </c>
      <c r="V97" s="517" t="str">
        <f>三年级等级</f>
        <v/>
      </c>
      <c r="W97" s="516" t="str">
        <f>三年级一分钟跳绳得分</f>
        <v/>
      </c>
      <c r="X97" s="517" t="str">
        <f>三年级等级</f>
        <v/>
      </c>
      <c r="Y97" s="515" t="str">
        <f>三年级仰卧起坐得分</f>
        <v/>
      </c>
      <c r="Z97" s="518" t="str">
        <f>三年级等级</f>
        <v/>
      </c>
      <c r="AA97" s="533"/>
      <c r="AB97" s="515"/>
      <c r="AC97" s="533" t="str">
        <f>三年级跳绳附加分</f>
        <v/>
      </c>
      <c r="AD97" s="534" t="str">
        <f>三年级标准分</f>
        <v/>
      </c>
      <c r="AE97" s="534" t="str">
        <f>三年级总分</f>
        <v/>
      </c>
      <c r="AF97" s="517" t="str">
        <f>三年级等级</f>
        <v/>
      </c>
    </row>
    <row r="98" spans="1:32">
      <c r="A98" s="476">
        <v>302</v>
      </c>
      <c r="B98" s="477">
        <v>26</v>
      </c>
      <c r="C98" s="478"/>
      <c r="D98" s="471"/>
      <c r="E98" s="478"/>
      <c r="F98" s="473"/>
      <c r="G98" s="480"/>
      <c r="H98" s="475"/>
      <c r="I98" s="501"/>
      <c r="J98" s="502"/>
      <c r="K98" s="502"/>
      <c r="L98" s="503"/>
      <c r="M98" s="644"/>
      <c r="N98" s="505" t="str">
        <f>三年级BMI</f>
        <v/>
      </c>
      <c r="O98" s="499" t="str">
        <f>三年级BMI等级</f>
        <v/>
      </c>
      <c r="P98" s="500" t="str">
        <f>三年级BMI得分</f>
        <v/>
      </c>
      <c r="Q98" s="515" t="str">
        <f>三年级肺活量得分</f>
        <v/>
      </c>
      <c r="R98" s="512" t="str">
        <f>三年级等级</f>
        <v/>
      </c>
      <c r="S98" s="516" t="str">
        <f>三年级50米跑得分</f>
        <v/>
      </c>
      <c r="T98" s="517" t="str">
        <f>三年级等级</f>
        <v/>
      </c>
      <c r="U98" s="516" t="str">
        <f>三年级坐位体前屈得分</f>
        <v/>
      </c>
      <c r="V98" s="517" t="str">
        <f>三年级等级</f>
        <v/>
      </c>
      <c r="W98" s="516" t="str">
        <f>三年级一分钟跳绳得分</f>
        <v/>
      </c>
      <c r="X98" s="517" t="str">
        <f>三年级等级</f>
        <v/>
      </c>
      <c r="Y98" s="515" t="str">
        <f>三年级仰卧起坐得分</f>
        <v/>
      </c>
      <c r="Z98" s="518" t="str">
        <f>三年级等级</f>
        <v/>
      </c>
      <c r="AA98" s="533"/>
      <c r="AB98" s="515"/>
      <c r="AC98" s="533" t="str">
        <f>三年级跳绳附加分</f>
        <v/>
      </c>
      <c r="AD98" s="534" t="str">
        <f>三年级标准分</f>
        <v/>
      </c>
      <c r="AE98" s="534" t="str">
        <f>三年级总分</f>
        <v/>
      </c>
      <c r="AF98" s="517" t="str">
        <f>三年级等级</f>
        <v/>
      </c>
    </row>
    <row r="99" spans="1:32">
      <c r="A99" s="476">
        <v>302</v>
      </c>
      <c r="B99" s="477">
        <v>27</v>
      </c>
      <c r="C99" s="478"/>
      <c r="D99" s="471"/>
      <c r="E99" s="478"/>
      <c r="F99" s="473"/>
      <c r="G99" s="480"/>
      <c r="H99" s="475"/>
      <c r="I99" s="501"/>
      <c r="J99" s="502"/>
      <c r="K99" s="502"/>
      <c r="L99" s="503"/>
      <c r="M99" s="644"/>
      <c r="N99" s="505" t="str">
        <f>三年级BMI</f>
        <v/>
      </c>
      <c r="O99" s="499" t="str">
        <f>三年级BMI等级</f>
        <v/>
      </c>
      <c r="P99" s="500" t="str">
        <f>三年级BMI得分</f>
        <v/>
      </c>
      <c r="Q99" s="515" t="str">
        <f>三年级肺活量得分</f>
        <v/>
      </c>
      <c r="R99" s="512" t="str">
        <f>三年级等级</f>
        <v/>
      </c>
      <c r="S99" s="516" t="str">
        <f>三年级50米跑得分</f>
        <v/>
      </c>
      <c r="T99" s="517" t="str">
        <f>三年级等级</f>
        <v/>
      </c>
      <c r="U99" s="516" t="str">
        <f>三年级坐位体前屈得分</f>
        <v/>
      </c>
      <c r="V99" s="517" t="str">
        <f>三年级等级</f>
        <v/>
      </c>
      <c r="W99" s="516" t="str">
        <f>三年级一分钟跳绳得分</f>
        <v/>
      </c>
      <c r="X99" s="517" t="str">
        <f>三年级等级</f>
        <v/>
      </c>
      <c r="Y99" s="515" t="str">
        <f>三年级仰卧起坐得分</f>
        <v/>
      </c>
      <c r="Z99" s="518" t="str">
        <f>三年级等级</f>
        <v/>
      </c>
      <c r="AA99" s="533"/>
      <c r="AB99" s="515"/>
      <c r="AC99" s="533" t="str">
        <f>三年级跳绳附加分</f>
        <v/>
      </c>
      <c r="AD99" s="534" t="str">
        <f>三年级标准分</f>
        <v/>
      </c>
      <c r="AE99" s="534" t="str">
        <f>三年级总分</f>
        <v/>
      </c>
      <c r="AF99" s="517" t="str">
        <f>三年级等级</f>
        <v/>
      </c>
    </row>
    <row r="100" spans="1:32">
      <c r="A100" s="476">
        <v>302</v>
      </c>
      <c r="B100" s="477">
        <v>28</v>
      </c>
      <c r="C100" s="478"/>
      <c r="D100" s="471"/>
      <c r="E100" s="478"/>
      <c r="F100" s="473"/>
      <c r="G100" s="480"/>
      <c r="H100" s="475"/>
      <c r="I100" s="501"/>
      <c r="J100" s="502"/>
      <c r="K100" s="502"/>
      <c r="L100" s="503"/>
      <c r="M100" s="644"/>
      <c r="N100" s="505" t="str">
        <f>三年级BMI</f>
        <v/>
      </c>
      <c r="O100" s="499" t="str">
        <f>三年级BMI等级</f>
        <v/>
      </c>
      <c r="P100" s="500" t="str">
        <f>三年级BMI得分</f>
        <v/>
      </c>
      <c r="Q100" s="515" t="str">
        <f>三年级肺活量得分</f>
        <v/>
      </c>
      <c r="R100" s="512" t="str">
        <f>三年级等级</f>
        <v/>
      </c>
      <c r="S100" s="516" t="str">
        <f>三年级50米跑得分</f>
        <v/>
      </c>
      <c r="T100" s="517" t="str">
        <f>三年级等级</f>
        <v/>
      </c>
      <c r="U100" s="516" t="str">
        <f>三年级坐位体前屈得分</f>
        <v/>
      </c>
      <c r="V100" s="517" t="str">
        <f>三年级等级</f>
        <v/>
      </c>
      <c r="W100" s="516" t="str">
        <f>三年级一分钟跳绳得分</f>
        <v/>
      </c>
      <c r="X100" s="517" t="str">
        <f>三年级等级</f>
        <v/>
      </c>
      <c r="Y100" s="515" t="str">
        <f>三年级仰卧起坐得分</f>
        <v/>
      </c>
      <c r="Z100" s="518" t="str">
        <f>三年级等级</f>
        <v/>
      </c>
      <c r="AA100" s="533"/>
      <c r="AB100" s="515"/>
      <c r="AC100" s="533" t="str">
        <f>三年级跳绳附加分</f>
        <v/>
      </c>
      <c r="AD100" s="534" t="str">
        <f>三年级标准分</f>
        <v/>
      </c>
      <c r="AE100" s="534" t="str">
        <f>三年级总分</f>
        <v/>
      </c>
      <c r="AF100" s="517" t="str">
        <f>三年级等级</f>
        <v/>
      </c>
    </row>
    <row r="101" spans="1:32">
      <c r="A101" s="476">
        <v>302</v>
      </c>
      <c r="B101" s="477">
        <v>29</v>
      </c>
      <c r="C101" s="478"/>
      <c r="D101" s="471"/>
      <c r="E101" s="478"/>
      <c r="F101" s="473"/>
      <c r="G101" s="480"/>
      <c r="H101" s="475"/>
      <c r="I101" s="501"/>
      <c r="J101" s="502"/>
      <c r="K101" s="502"/>
      <c r="L101" s="503"/>
      <c r="M101" s="644"/>
      <c r="N101" s="505" t="str">
        <f>三年级BMI</f>
        <v/>
      </c>
      <c r="O101" s="499" t="str">
        <f>三年级BMI等级</f>
        <v/>
      </c>
      <c r="P101" s="500" t="str">
        <f>三年级BMI得分</f>
        <v/>
      </c>
      <c r="Q101" s="515" t="str">
        <f>三年级肺活量得分</f>
        <v/>
      </c>
      <c r="R101" s="512" t="str">
        <f>三年级等级</f>
        <v/>
      </c>
      <c r="S101" s="516" t="str">
        <f>三年级50米跑得分</f>
        <v/>
      </c>
      <c r="T101" s="517" t="str">
        <f>三年级等级</f>
        <v/>
      </c>
      <c r="U101" s="516" t="str">
        <f>三年级坐位体前屈得分</f>
        <v/>
      </c>
      <c r="V101" s="517" t="str">
        <f>三年级等级</f>
        <v/>
      </c>
      <c r="W101" s="516" t="str">
        <f>三年级一分钟跳绳得分</f>
        <v/>
      </c>
      <c r="X101" s="517" t="str">
        <f>三年级等级</f>
        <v/>
      </c>
      <c r="Y101" s="515" t="str">
        <f>三年级仰卧起坐得分</f>
        <v/>
      </c>
      <c r="Z101" s="518" t="str">
        <f>三年级等级</f>
        <v/>
      </c>
      <c r="AA101" s="533"/>
      <c r="AB101" s="515"/>
      <c r="AC101" s="533" t="str">
        <f>三年级跳绳附加分</f>
        <v/>
      </c>
      <c r="AD101" s="534" t="str">
        <f>三年级标准分</f>
        <v/>
      </c>
      <c r="AE101" s="534" t="str">
        <f>三年级总分</f>
        <v/>
      </c>
      <c r="AF101" s="517" t="str">
        <f>三年级等级</f>
        <v/>
      </c>
    </row>
    <row r="102" spans="1:32">
      <c r="A102" s="476">
        <v>302</v>
      </c>
      <c r="B102" s="477">
        <v>30</v>
      </c>
      <c r="C102" s="478"/>
      <c r="D102" s="471"/>
      <c r="E102" s="478"/>
      <c r="F102" s="473"/>
      <c r="G102" s="480"/>
      <c r="H102" s="475"/>
      <c r="I102" s="501"/>
      <c r="J102" s="502"/>
      <c r="K102" s="502"/>
      <c r="L102" s="503"/>
      <c r="M102" s="644"/>
      <c r="N102" s="505" t="str">
        <f>三年级BMI</f>
        <v/>
      </c>
      <c r="O102" s="499" t="str">
        <f>三年级BMI等级</f>
        <v/>
      </c>
      <c r="P102" s="500" t="str">
        <f>三年级BMI得分</f>
        <v/>
      </c>
      <c r="Q102" s="515" t="str">
        <f>三年级肺活量得分</f>
        <v/>
      </c>
      <c r="R102" s="512" t="str">
        <f>三年级等级</f>
        <v/>
      </c>
      <c r="S102" s="516" t="str">
        <f>三年级50米跑得分</f>
        <v/>
      </c>
      <c r="T102" s="517" t="str">
        <f>三年级等级</f>
        <v/>
      </c>
      <c r="U102" s="516" t="str">
        <f>三年级坐位体前屈得分</f>
        <v/>
      </c>
      <c r="V102" s="517" t="str">
        <f>三年级等级</f>
        <v/>
      </c>
      <c r="W102" s="516" t="str">
        <f>三年级一分钟跳绳得分</f>
        <v/>
      </c>
      <c r="X102" s="517" t="str">
        <f>三年级等级</f>
        <v/>
      </c>
      <c r="Y102" s="515" t="str">
        <f>三年级仰卧起坐得分</f>
        <v/>
      </c>
      <c r="Z102" s="518" t="str">
        <f>三年级等级</f>
        <v/>
      </c>
      <c r="AA102" s="533"/>
      <c r="AB102" s="515"/>
      <c r="AC102" s="533" t="str">
        <f>三年级跳绳附加分</f>
        <v/>
      </c>
      <c r="AD102" s="534" t="str">
        <f>三年级标准分</f>
        <v/>
      </c>
      <c r="AE102" s="534" t="str">
        <f>三年级总分</f>
        <v/>
      </c>
      <c r="AF102" s="517" t="str">
        <f>三年级等级</f>
        <v/>
      </c>
    </row>
    <row r="103" spans="1:32">
      <c r="A103" s="476">
        <v>302</v>
      </c>
      <c r="B103" s="477">
        <v>31</v>
      </c>
      <c r="C103" s="478"/>
      <c r="D103" s="471"/>
      <c r="E103" s="478"/>
      <c r="F103" s="473"/>
      <c r="G103" s="480"/>
      <c r="H103" s="475"/>
      <c r="I103" s="501"/>
      <c r="J103" s="502"/>
      <c r="K103" s="502"/>
      <c r="L103" s="503"/>
      <c r="M103" s="644"/>
      <c r="N103" s="505" t="str">
        <f>三年级BMI</f>
        <v/>
      </c>
      <c r="O103" s="499" t="str">
        <f>三年级BMI等级</f>
        <v/>
      </c>
      <c r="P103" s="500" t="str">
        <f>三年级BMI得分</f>
        <v/>
      </c>
      <c r="Q103" s="515" t="str">
        <f>三年级肺活量得分</f>
        <v/>
      </c>
      <c r="R103" s="512" t="str">
        <f>三年级等级</f>
        <v/>
      </c>
      <c r="S103" s="516" t="str">
        <f>三年级50米跑得分</f>
        <v/>
      </c>
      <c r="T103" s="517" t="str">
        <f>三年级等级</f>
        <v/>
      </c>
      <c r="U103" s="516" t="str">
        <f>三年级坐位体前屈得分</f>
        <v/>
      </c>
      <c r="V103" s="517" t="str">
        <f>三年级等级</f>
        <v/>
      </c>
      <c r="W103" s="516" t="str">
        <f>三年级一分钟跳绳得分</f>
        <v/>
      </c>
      <c r="X103" s="517" t="str">
        <f>三年级等级</f>
        <v/>
      </c>
      <c r="Y103" s="515" t="str">
        <f>三年级仰卧起坐得分</f>
        <v/>
      </c>
      <c r="Z103" s="518" t="str">
        <f>三年级等级</f>
        <v/>
      </c>
      <c r="AA103" s="533"/>
      <c r="AB103" s="515"/>
      <c r="AC103" s="533" t="str">
        <f>三年级跳绳附加分</f>
        <v/>
      </c>
      <c r="AD103" s="534" t="str">
        <f>三年级标准分</f>
        <v/>
      </c>
      <c r="AE103" s="534" t="str">
        <f>三年级总分</f>
        <v/>
      </c>
      <c r="AF103" s="517" t="str">
        <f>三年级等级</f>
        <v/>
      </c>
    </row>
    <row r="104" spans="1:32">
      <c r="A104" s="476">
        <v>302</v>
      </c>
      <c r="B104" s="477">
        <v>32</v>
      </c>
      <c r="C104" s="478"/>
      <c r="D104" s="471"/>
      <c r="E104" s="478"/>
      <c r="F104" s="473"/>
      <c r="G104" s="480"/>
      <c r="H104" s="475"/>
      <c r="I104" s="501"/>
      <c r="J104" s="502"/>
      <c r="K104" s="502"/>
      <c r="L104" s="503"/>
      <c r="M104" s="644"/>
      <c r="N104" s="505" t="str">
        <f>三年级BMI</f>
        <v/>
      </c>
      <c r="O104" s="499" t="str">
        <f>三年级BMI等级</f>
        <v/>
      </c>
      <c r="P104" s="500" t="str">
        <f>三年级BMI得分</f>
        <v/>
      </c>
      <c r="Q104" s="515" t="str">
        <f>三年级肺活量得分</f>
        <v/>
      </c>
      <c r="R104" s="512" t="str">
        <f>三年级等级</f>
        <v/>
      </c>
      <c r="S104" s="516" t="str">
        <f>三年级50米跑得分</f>
        <v/>
      </c>
      <c r="T104" s="517" t="str">
        <f>三年级等级</f>
        <v/>
      </c>
      <c r="U104" s="516" t="str">
        <f>三年级坐位体前屈得分</f>
        <v/>
      </c>
      <c r="V104" s="517" t="str">
        <f>三年级等级</f>
        <v/>
      </c>
      <c r="W104" s="516" t="str">
        <f>三年级一分钟跳绳得分</f>
        <v/>
      </c>
      <c r="X104" s="517" t="str">
        <f>三年级等级</f>
        <v/>
      </c>
      <c r="Y104" s="515" t="str">
        <f>三年级仰卧起坐得分</f>
        <v/>
      </c>
      <c r="Z104" s="518" t="str">
        <f>三年级等级</f>
        <v/>
      </c>
      <c r="AA104" s="533"/>
      <c r="AB104" s="515"/>
      <c r="AC104" s="533" t="str">
        <f>三年级跳绳附加分</f>
        <v/>
      </c>
      <c r="AD104" s="534" t="str">
        <f>三年级标准分</f>
        <v/>
      </c>
      <c r="AE104" s="534" t="str">
        <f>三年级总分</f>
        <v/>
      </c>
      <c r="AF104" s="517" t="str">
        <f>三年级等级</f>
        <v/>
      </c>
    </row>
    <row r="105" spans="1:32">
      <c r="A105" s="476">
        <v>302</v>
      </c>
      <c r="B105" s="477">
        <v>33</v>
      </c>
      <c r="C105" s="478"/>
      <c r="D105" s="471"/>
      <c r="E105" s="478"/>
      <c r="F105" s="473"/>
      <c r="G105" s="480"/>
      <c r="H105" s="475"/>
      <c r="I105" s="501"/>
      <c r="J105" s="502"/>
      <c r="K105" s="502"/>
      <c r="L105" s="503"/>
      <c r="M105" s="644"/>
      <c r="N105" s="505" t="str">
        <f>三年级BMI</f>
        <v/>
      </c>
      <c r="O105" s="499" t="str">
        <f>三年级BMI等级</f>
        <v/>
      </c>
      <c r="P105" s="500" t="str">
        <f>三年级BMI得分</f>
        <v/>
      </c>
      <c r="Q105" s="515" t="str">
        <f>三年级肺活量得分</f>
        <v/>
      </c>
      <c r="R105" s="512" t="str">
        <f>三年级等级</f>
        <v/>
      </c>
      <c r="S105" s="516" t="str">
        <f>三年级50米跑得分</f>
        <v/>
      </c>
      <c r="T105" s="517" t="str">
        <f>三年级等级</f>
        <v/>
      </c>
      <c r="U105" s="516" t="str">
        <f>三年级坐位体前屈得分</f>
        <v/>
      </c>
      <c r="V105" s="517" t="str">
        <f>三年级等级</f>
        <v/>
      </c>
      <c r="W105" s="516" t="str">
        <f>三年级一分钟跳绳得分</f>
        <v/>
      </c>
      <c r="X105" s="517" t="str">
        <f>三年级等级</f>
        <v/>
      </c>
      <c r="Y105" s="515" t="str">
        <f>三年级仰卧起坐得分</f>
        <v/>
      </c>
      <c r="Z105" s="518" t="str">
        <f>三年级等级</f>
        <v/>
      </c>
      <c r="AA105" s="533"/>
      <c r="AB105" s="515"/>
      <c r="AC105" s="533" t="str">
        <f>三年级跳绳附加分</f>
        <v/>
      </c>
      <c r="AD105" s="534" t="str">
        <f>三年级标准分</f>
        <v/>
      </c>
      <c r="AE105" s="534" t="str">
        <f>三年级总分</f>
        <v/>
      </c>
      <c r="AF105" s="517" t="str">
        <f>三年级等级</f>
        <v/>
      </c>
    </row>
    <row r="106" spans="1:32">
      <c r="A106" s="476">
        <v>302</v>
      </c>
      <c r="B106" s="477">
        <v>34</v>
      </c>
      <c r="C106" s="478"/>
      <c r="D106" s="471"/>
      <c r="E106" s="478"/>
      <c r="F106" s="473"/>
      <c r="G106" s="480"/>
      <c r="H106" s="475"/>
      <c r="I106" s="501"/>
      <c r="J106" s="502"/>
      <c r="K106" s="502"/>
      <c r="L106" s="503"/>
      <c r="M106" s="644"/>
      <c r="N106" s="505" t="str">
        <f>三年级BMI</f>
        <v/>
      </c>
      <c r="O106" s="499" t="str">
        <f>三年级BMI等级</f>
        <v/>
      </c>
      <c r="P106" s="500" t="str">
        <f>三年级BMI得分</f>
        <v/>
      </c>
      <c r="Q106" s="515" t="str">
        <f>三年级肺活量得分</f>
        <v/>
      </c>
      <c r="R106" s="512" t="str">
        <f>三年级等级</f>
        <v/>
      </c>
      <c r="S106" s="516" t="str">
        <f>三年级50米跑得分</f>
        <v/>
      </c>
      <c r="T106" s="517" t="str">
        <f>三年级等级</f>
        <v/>
      </c>
      <c r="U106" s="516" t="str">
        <f>三年级坐位体前屈得分</f>
        <v/>
      </c>
      <c r="V106" s="517" t="str">
        <f>三年级等级</f>
        <v/>
      </c>
      <c r="W106" s="516" t="str">
        <f>三年级一分钟跳绳得分</f>
        <v/>
      </c>
      <c r="X106" s="517" t="str">
        <f>三年级等级</f>
        <v/>
      </c>
      <c r="Y106" s="515" t="str">
        <f>三年级仰卧起坐得分</f>
        <v/>
      </c>
      <c r="Z106" s="518" t="str">
        <f>三年级等级</f>
        <v/>
      </c>
      <c r="AA106" s="533"/>
      <c r="AB106" s="515"/>
      <c r="AC106" s="533" t="str">
        <f>三年级跳绳附加分</f>
        <v/>
      </c>
      <c r="AD106" s="534" t="str">
        <f>三年级标准分</f>
        <v/>
      </c>
      <c r="AE106" s="534" t="str">
        <f>三年级总分</f>
        <v/>
      </c>
      <c r="AF106" s="517" t="str">
        <f>三年级等级</f>
        <v/>
      </c>
    </row>
    <row r="107" spans="1:32">
      <c r="A107" s="476">
        <v>302</v>
      </c>
      <c r="B107" s="477">
        <v>35</v>
      </c>
      <c r="C107" s="478"/>
      <c r="D107" s="471"/>
      <c r="E107" s="478"/>
      <c r="F107" s="473"/>
      <c r="G107" s="480"/>
      <c r="H107" s="475"/>
      <c r="I107" s="501"/>
      <c r="J107" s="502"/>
      <c r="K107" s="502"/>
      <c r="L107" s="503"/>
      <c r="M107" s="644"/>
      <c r="N107" s="505" t="str">
        <f>三年级BMI</f>
        <v/>
      </c>
      <c r="O107" s="499" t="str">
        <f>三年级BMI等级</f>
        <v/>
      </c>
      <c r="P107" s="500" t="str">
        <f>三年级BMI得分</f>
        <v/>
      </c>
      <c r="Q107" s="515" t="str">
        <f>三年级肺活量得分</f>
        <v/>
      </c>
      <c r="R107" s="512" t="str">
        <f>三年级等级</f>
        <v/>
      </c>
      <c r="S107" s="516" t="str">
        <f>三年级50米跑得分</f>
        <v/>
      </c>
      <c r="T107" s="517" t="str">
        <f>三年级等级</f>
        <v/>
      </c>
      <c r="U107" s="516" t="str">
        <f>三年级坐位体前屈得分</f>
        <v/>
      </c>
      <c r="V107" s="517" t="str">
        <f>三年级等级</f>
        <v/>
      </c>
      <c r="W107" s="516" t="str">
        <f>三年级一分钟跳绳得分</f>
        <v/>
      </c>
      <c r="X107" s="517" t="str">
        <f>三年级等级</f>
        <v/>
      </c>
      <c r="Y107" s="515" t="str">
        <f>三年级仰卧起坐得分</f>
        <v/>
      </c>
      <c r="Z107" s="518" t="str">
        <f>三年级等级</f>
        <v/>
      </c>
      <c r="AA107" s="533"/>
      <c r="AB107" s="515"/>
      <c r="AC107" s="533" t="str">
        <f>三年级跳绳附加分</f>
        <v/>
      </c>
      <c r="AD107" s="534" t="str">
        <f>三年级标准分</f>
        <v/>
      </c>
      <c r="AE107" s="534" t="str">
        <f>三年级总分</f>
        <v/>
      </c>
      <c r="AF107" s="517" t="str">
        <f>三年级等级</f>
        <v/>
      </c>
    </row>
    <row r="108" spans="1:32">
      <c r="A108" s="476">
        <v>302</v>
      </c>
      <c r="B108" s="477">
        <v>36</v>
      </c>
      <c r="C108" s="478"/>
      <c r="D108" s="471"/>
      <c r="E108" s="478"/>
      <c r="F108" s="473"/>
      <c r="G108" s="480"/>
      <c r="H108" s="475"/>
      <c r="I108" s="501"/>
      <c r="J108" s="502"/>
      <c r="K108" s="502"/>
      <c r="L108" s="503"/>
      <c r="M108" s="644"/>
      <c r="N108" s="505" t="str">
        <f>三年级BMI</f>
        <v/>
      </c>
      <c r="O108" s="499" t="str">
        <f>三年级BMI等级</f>
        <v/>
      </c>
      <c r="P108" s="500" t="str">
        <f>三年级BMI得分</f>
        <v/>
      </c>
      <c r="Q108" s="515" t="str">
        <f>三年级肺活量得分</f>
        <v/>
      </c>
      <c r="R108" s="512" t="str">
        <f>三年级等级</f>
        <v/>
      </c>
      <c r="S108" s="516" t="str">
        <f>三年级50米跑得分</f>
        <v/>
      </c>
      <c r="T108" s="517" t="str">
        <f>三年级等级</f>
        <v/>
      </c>
      <c r="U108" s="516" t="str">
        <f>三年级坐位体前屈得分</f>
        <v/>
      </c>
      <c r="V108" s="517" t="str">
        <f>三年级等级</f>
        <v/>
      </c>
      <c r="W108" s="516" t="str">
        <f>三年级一分钟跳绳得分</f>
        <v/>
      </c>
      <c r="X108" s="517" t="str">
        <f>三年级等级</f>
        <v/>
      </c>
      <c r="Y108" s="515" t="str">
        <f>三年级仰卧起坐得分</f>
        <v/>
      </c>
      <c r="Z108" s="518" t="str">
        <f>三年级等级</f>
        <v/>
      </c>
      <c r="AA108" s="533"/>
      <c r="AB108" s="515"/>
      <c r="AC108" s="533" t="str">
        <f>三年级跳绳附加分</f>
        <v/>
      </c>
      <c r="AD108" s="534" t="str">
        <f>三年级标准分</f>
        <v/>
      </c>
      <c r="AE108" s="534" t="str">
        <f>三年级总分</f>
        <v/>
      </c>
      <c r="AF108" s="517" t="str">
        <f>三年级等级</f>
        <v/>
      </c>
    </row>
    <row r="109" spans="1:32">
      <c r="A109" s="476">
        <v>302</v>
      </c>
      <c r="B109" s="477">
        <v>37</v>
      </c>
      <c r="C109" s="478"/>
      <c r="D109" s="471"/>
      <c r="E109" s="478"/>
      <c r="F109" s="473"/>
      <c r="G109" s="480"/>
      <c r="H109" s="475"/>
      <c r="I109" s="501"/>
      <c r="J109" s="502"/>
      <c r="K109" s="502"/>
      <c r="L109" s="503"/>
      <c r="M109" s="644"/>
      <c r="N109" s="505" t="str">
        <f>三年级BMI</f>
        <v/>
      </c>
      <c r="O109" s="499" t="str">
        <f>三年级BMI等级</f>
        <v/>
      </c>
      <c r="P109" s="500" t="str">
        <f>三年级BMI得分</f>
        <v/>
      </c>
      <c r="Q109" s="515" t="str">
        <f>三年级肺活量得分</f>
        <v/>
      </c>
      <c r="R109" s="512" t="str">
        <f>三年级等级</f>
        <v/>
      </c>
      <c r="S109" s="516" t="str">
        <f>三年级50米跑得分</f>
        <v/>
      </c>
      <c r="T109" s="517" t="str">
        <f>三年级等级</f>
        <v/>
      </c>
      <c r="U109" s="516" t="str">
        <f>三年级坐位体前屈得分</f>
        <v/>
      </c>
      <c r="V109" s="517" t="str">
        <f>三年级等级</f>
        <v/>
      </c>
      <c r="W109" s="516" t="str">
        <f>三年级一分钟跳绳得分</f>
        <v/>
      </c>
      <c r="X109" s="517" t="str">
        <f>三年级等级</f>
        <v/>
      </c>
      <c r="Y109" s="515" t="str">
        <f>三年级仰卧起坐得分</f>
        <v/>
      </c>
      <c r="Z109" s="518" t="str">
        <f>三年级等级</f>
        <v/>
      </c>
      <c r="AA109" s="533"/>
      <c r="AB109" s="515"/>
      <c r="AC109" s="533" t="str">
        <f>三年级跳绳附加分</f>
        <v/>
      </c>
      <c r="AD109" s="534" t="str">
        <f>三年级标准分</f>
        <v/>
      </c>
      <c r="AE109" s="534" t="str">
        <f>三年级总分</f>
        <v/>
      </c>
      <c r="AF109" s="517" t="str">
        <f>三年级等级</f>
        <v/>
      </c>
    </row>
    <row r="110" spans="1:32">
      <c r="A110" s="476">
        <v>302</v>
      </c>
      <c r="B110" s="477">
        <v>38</v>
      </c>
      <c r="C110" s="478"/>
      <c r="D110" s="471"/>
      <c r="E110" s="478"/>
      <c r="F110" s="473"/>
      <c r="G110" s="480"/>
      <c r="H110" s="475"/>
      <c r="I110" s="501"/>
      <c r="J110" s="502"/>
      <c r="K110" s="502"/>
      <c r="L110" s="503"/>
      <c r="M110" s="644"/>
      <c r="N110" s="505" t="str">
        <f>三年级BMI</f>
        <v/>
      </c>
      <c r="O110" s="499" t="str">
        <f>三年级BMI等级</f>
        <v/>
      </c>
      <c r="P110" s="500" t="str">
        <f>三年级BMI得分</f>
        <v/>
      </c>
      <c r="Q110" s="515" t="str">
        <f>三年级肺活量得分</f>
        <v/>
      </c>
      <c r="R110" s="512" t="str">
        <f>三年级等级</f>
        <v/>
      </c>
      <c r="S110" s="516" t="str">
        <f>三年级50米跑得分</f>
        <v/>
      </c>
      <c r="T110" s="517" t="str">
        <f>三年级等级</f>
        <v/>
      </c>
      <c r="U110" s="516" t="str">
        <f>三年级坐位体前屈得分</f>
        <v/>
      </c>
      <c r="V110" s="517" t="str">
        <f>三年级等级</f>
        <v/>
      </c>
      <c r="W110" s="516" t="str">
        <f>三年级一分钟跳绳得分</f>
        <v/>
      </c>
      <c r="X110" s="517" t="str">
        <f>三年级等级</f>
        <v/>
      </c>
      <c r="Y110" s="515" t="str">
        <f>三年级仰卧起坐得分</f>
        <v/>
      </c>
      <c r="Z110" s="518" t="str">
        <f>三年级等级</f>
        <v/>
      </c>
      <c r="AA110" s="533"/>
      <c r="AB110" s="515"/>
      <c r="AC110" s="533" t="str">
        <f>三年级跳绳附加分</f>
        <v/>
      </c>
      <c r="AD110" s="534" t="str">
        <f>三年级标准分</f>
        <v/>
      </c>
      <c r="AE110" s="534" t="str">
        <f>三年级总分</f>
        <v/>
      </c>
      <c r="AF110" s="517" t="str">
        <f>三年级等级</f>
        <v/>
      </c>
    </row>
    <row r="111" spans="1:32">
      <c r="A111" s="476">
        <v>302</v>
      </c>
      <c r="B111" s="477">
        <v>39</v>
      </c>
      <c r="C111" s="478"/>
      <c r="D111" s="471"/>
      <c r="E111" s="478"/>
      <c r="F111" s="473"/>
      <c r="G111" s="480"/>
      <c r="H111" s="475"/>
      <c r="I111" s="501"/>
      <c r="J111" s="502"/>
      <c r="K111" s="502"/>
      <c r="L111" s="503"/>
      <c r="M111" s="644"/>
      <c r="N111" s="505" t="str">
        <f>三年级BMI</f>
        <v/>
      </c>
      <c r="O111" s="499" t="str">
        <f>三年级BMI等级</f>
        <v/>
      </c>
      <c r="P111" s="500" t="str">
        <f>三年级BMI得分</f>
        <v/>
      </c>
      <c r="Q111" s="515" t="str">
        <f>三年级肺活量得分</f>
        <v/>
      </c>
      <c r="R111" s="512" t="str">
        <f>三年级等级</f>
        <v/>
      </c>
      <c r="S111" s="516" t="str">
        <f>三年级50米跑得分</f>
        <v/>
      </c>
      <c r="T111" s="517" t="str">
        <f>三年级等级</f>
        <v/>
      </c>
      <c r="U111" s="516" t="str">
        <f>三年级坐位体前屈得分</f>
        <v/>
      </c>
      <c r="V111" s="517" t="str">
        <f>三年级等级</f>
        <v/>
      </c>
      <c r="W111" s="516" t="str">
        <f>三年级一分钟跳绳得分</f>
        <v/>
      </c>
      <c r="X111" s="517" t="str">
        <f>三年级等级</f>
        <v/>
      </c>
      <c r="Y111" s="515" t="str">
        <f>三年级仰卧起坐得分</f>
        <v/>
      </c>
      <c r="Z111" s="518" t="str">
        <f>三年级等级</f>
        <v/>
      </c>
      <c r="AA111" s="533"/>
      <c r="AB111" s="515"/>
      <c r="AC111" s="533" t="str">
        <f>三年级跳绳附加分</f>
        <v/>
      </c>
      <c r="AD111" s="534" t="str">
        <f>三年级标准分</f>
        <v/>
      </c>
      <c r="AE111" s="534" t="str">
        <f>三年级总分</f>
        <v/>
      </c>
      <c r="AF111" s="517" t="str">
        <f>三年级等级</f>
        <v/>
      </c>
    </row>
    <row r="112" spans="1:32">
      <c r="A112" s="476">
        <v>302</v>
      </c>
      <c r="B112" s="477">
        <v>40</v>
      </c>
      <c r="C112" s="478"/>
      <c r="D112" s="471"/>
      <c r="E112" s="478"/>
      <c r="F112" s="473"/>
      <c r="G112" s="480"/>
      <c r="H112" s="475"/>
      <c r="I112" s="501"/>
      <c r="J112" s="502"/>
      <c r="K112" s="502"/>
      <c r="L112" s="503"/>
      <c r="M112" s="644"/>
      <c r="N112" s="505" t="str">
        <f>三年级BMI</f>
        <v/>
      </c>
      <c r="O112" s="499" t="str">
        <f>三年级BMI等级</f>
        <v/>
      </c>
      <c r="P112" s="500" t="str">
        <f>三年级BMI得分</f>
        <v/>
      </c>
      <c r="Q112" s="515" t="str">
        <f>三年级肺活量得分</f>
        <v/>
      </c>
      <c r="R112" s="512" t="str">
        <f>三年级等级</f>
        <v/>
      </c>
      <c r="S112" s="516" t="str">
        <f>三年级50米跑得分</f>
        <v/>
      </c>
      <c r="T112" s="517" t="str">
        <f>三年级等级</f>
        <v/>
      </c>
      <c r="U112" s="516" t="str">
        <f>三年级坐位体前屈得分</f>
        <v/>
      </c>
      <c r="V112" s="517" t="str">
        <f>三年级等级</f>
        <v/>
      </c>
      <c r="W112" s="516" t="str">
        <f>三年级一分钟跳绳得分</f>
        <v/>
      </c>
      <c r="X112" s="517" t="str">
        <f>三年级等级</f>
        <v/>
      </c>
      <c r="Y112" s="515" t="str">
        <f>三年级仰卧起坐得分</f>
        <v/>
      </c>
      <c r="Z112" s="518" t="str">
        <f>三年级等级</f>
        <v/>
      </c>
      <c r="AA112" s="533"/>
      <c r="AB112" s="515"/>
      <c r="AC112" s="533" t="str">
        <f>三年级跳绳附加分</f>
        <v/>
      </c>
      <c r="AD112" s="534" t="str">
        <f>三年级标准分</f>
        <v/>
      </c>
      <c r="AE112" s="534" t="str">
        <f>三年级总分</f>
        <v/>
      </c>
      <c r="AF112" s="517" t="str">
        <f>三年级等级</f>
        <v/>
      </c>
    </row>
    <row r="113" spans="1:32">
      <c r="A113" s="476">
        <v>302</v>
      </c>
      <c r="B113" s="477">
        <v>41</v>
      </c>
      <c r="C113" s="478"/>
      <c r="D113" s="471"/>
      <c r="E113" s="478"/>
      <c r="F113" s="473"/>
      <c r="G113" s="480"/>
      <c r="H113" s="475"/>
      <c r="I113" s="501"/>
      <c r="J113" s="502"/>
      <c r="K113" s="502"/>
      <c r="L113" s="503"/>
      <c r="M113" s="644"/>
      <c r="N113" s="505" t="str">
        <f>三年级BMI</f>
        <v/>
      </c>
      <c r="O113" s="499" t="str">
        <f>三年级BMI等级</f>
        <v/>
      </c>
      <c r="P113" s="500" t="str">
        <f>三年级BMI得分</f>
        <v/>
      </c>
      <c r="Q113" s="515" t="str">
        <f>三年级肺活量得分</f>
        <v/>
      </c>
      <c r="R113" s="512" t="str">
        <f>三年级等级</f>
        <v/>
      </c>
      <c r="S113" s="516" t="str">
        <f>三年级50米跑得分</f>
        <v/>
      </c>
      <c r="T113" s="517" t="str">
        <f>三年级等级</f>
        <v/>
      </c>
      <c r="U113" s="516" t="str">
        <f>三年级坐位体前屈得分</f>
        <v/>
      </c>
      <c r="V113" s="517" t="str">
        <f>三年级等级</f>
        <v/>
      </c>
      <c r="W113" s="516" t="str">
        <f>三年级一分钟跳绳得分</f>
        <v/>
      </c>
      <c r="X113" s="517" t="str">
        <f>三年级等级</f>
        <v/>
      </c>
      <c r="Y113" s="515" t="str">
        <f>三年级仰卧起坐得分</f>
        <v/>
      </c>
      <c r="Z113" s="518" t="str">
        <f>三年级等级</f>
        <v/>
      </c>
      <c r="AA113" s="533"/>
      <c r="AB113" s="515"/>
      <c r="AC113" s="533" t="str">
        <f>三年级跳绳附加分</f>
        <v/>
      </c>
      <c r="AD113" s="534" t="str">
        <f>三年级标准分</f>
        <v/>
      </c>
      <c r="AE113" s="534" t="str">
        <f>三年级总分</f>
        <v/>
      </c>
      <c r="AF113" s="517" t="str">
        <f>三年级等级</f>
        <v/>
      </c>
    </row>
    <row r="114" spans="1:32">
      <c r="A114" s="476">
        <v>302</v>
      </c>
      <c r="B114" s="477">
        <v>42</v>
      </c>
      <c r="C114" s="478"/>
      <c r="D114" s="471"/>
      <c r="E114" s="478"/>
      <c r="F114" s="473"/>
      <c r="G114" s="480"/>
      <c r="H114" s="475"/>
      <c r="I114" s="501"/>
      <c r="J114" s="502"/>
      <c r="K114" s="502"/>
      <c r="L114" s="503"/>
      <c r="M114" s="644"/>
      <c r="N114" s="505" t="str">
        <f>三年级BMI</f>
        <v/>
      </c>
      <c r="O114" s="499" t="str">
        <f>三年级BMI等级</f>
        <v/>
      </c>
      <c r="P114" s="500" t="str">
        <f>三年级BMI得分</f>
        <v/>
      </c>
      <c r="Q114" s="515" t="str">
        <f>三年级肺活量得分</f>
        <v/>
      </c>
      <c r="R114" s="512" t="str">
        <f>三年级等级</f>
        <v/>
      </c>
      <c r="S114" s="516" t="str">
        <f>三年级50米跑得分</f>
        <v/>
      </c>
      <c r="T114" s="517" t="str">
        <f>三年级等级</f>
        <v/>
      </c>
      <c r="U114" s="516" t="str">
        <f>三年级坐位体前屈得分</f>
        <v/>
      </c>
      <c r="V114" s="517" t="str">
        <f>三年级等级</f>
        <v/>
      </c>
      <c r="W114" s="516" t="str">
        <f>三年级一分钟跳绳得分</f>
        <v/>
      </c>
      <c r="X114" s="517" t="str">
        <f>三年级等级</f>
        <v/>
      </c>
      <c r="Y114" s="515" t="str">
        <f>三年级仰卧起坐得分</f>
        <v/>
      </c>
      <c r="Z114" s="518" t="str">
        <f>三年级等级</f>
        <v/>
      </c>
      <c r="AA114" s="533"/>
      <c r="AB114" s="515"/>
      <c r="AC114" s="533" t="str">
        <f>三年级跳绳附加分</f>
        <v/>
      </c>
      <c r="AD114" s="534" t="str">
        <f>三年级标准分</f>
        <v/>
      </c>
      <c r="AE114" s="534" t="str">
        <f>三年级总分</f>
        <v/>
      </c>
      <c r="AF114" s="517" t="str">
        <f>三年级等级</f>
        <v/>
      </c>
    </row>
    <row r="115" spans="1:32">
      <c r="A115" s="476">
        <v>302</v>
      </c>
      <c r="B115" s="477">
        <v>43</v>
      </c>
      <c r="C115" s="478"/>
      <c r="D115" s="471"/>
      <c r="E115" s="478"/>
      <c r="F115" s="473"/>
      <c r="G115" s="480"/>
      <c r="H115" s="475"/>
      <c r="I115" s="501"/>
      <c r="J115" s="502"/>
      <c r="K115" s="502"/>
      <c r="L115" s="503"/>
      <c r="M115" s="644"/>
      <c r="N115" s="505" t="str">
        <f>三年级BMI</f>
        <v/>
      </c>
      <c r="O115" s="499" t="str">
        <f>三年级BMI等级</f>
        <v/>
      </c>
      <c r="P115" s="500" t="str">
        <f>三年级BMI得分</f>
        <v/>
      </c>
      <c r="Q115" s="515" t="str">
        <f>三年级肺活量得分</f>
        <v/>
      </c>
      <c r="R115" s="512" t="str">
        <f>三年级等级</f>
        <v/>
      </c>
      <c r="S115" s="516" t="str">
        <f>三年级50米跑得分</f>
        <v/>
      </c>
      <c r="T115" s="517" t="str">
        <f>三年级等级</f>
        <v/>
      </c>
      <c r="U115" s="516" t="str">
        <f>三年级坐位体前屈得分</f>
        <v/>
      </c>
      <c r="V115" s="517" t="str">
        <f>三年级等级</f>
        <v/>
      </c>
      <c r="W115" s="516" t="str">
        <f>三年级一分钟跳绳得分</f>
        <v/>
      </c>
      <c r="X115" s="517" t="str">
        <f>三年级等级</f>
        <v/>
      </c>
      <c r="Y115" s="515" t="str">
        <f>三年级仰卧起坐得分</f>
        <v/>
      </c>
      <c r="Z115" s="518" t="str">
        <f>三年级等级</f>
        <v/>
      </c>
      <c r="AA115" s="533"/>
      <c r="AB115" s="515"/>
      <c r="AC115" s="533" t="str">
        <f>三年级跳绳附加分</f>
        <v/>
      </c>
      <c r="AD115" s="534" t="str">
        <f>三年级标准分</f>
        <v/>
      </c>
      <c r="AE115" s="534" t="str">
        <f>三年级总分</f>
        <v/>
      </c>
      <c r="AF115" s="517" t="str">
        <f>三年级等级</f>
        <v/>
      </c>
    </row>
    <row r="116" spans="1:32">
      <c r="A116" s="476">
        <v>302</v>
      </c>
      <c r="B116" s="477">
        <v>44</v>
      </c>
      <c r="C116" s="478"/>
      <c r="D116" s="471"/>
      <c r="E116" s="478"/>
      <c r="F116" s="473"/>
      <c r="G116" s="480"/>
      <c r="H116" s="475"/>
      <c r="I116" s="501"/>
      <c r="J116" s="502"/>
      <c r="K116" s="502"/>
      <c r="L116" s="503"/>
      <c r="M116" s="644"/>
      <c r="N116" s="505" t="str">
        <f>三年级BMI</f>
        <v/>
      </c>
      <c r="O116" s="499" t="str">
        <f>三年级BMI等级</f>
        <v/>
      </c>
      <c r="P116" s="500" t="str">
        <f>三年级BMI得分</f>
        <v/>
      </c>
      <c r="Q116" s="515" t="str">
        <f>三年级肺活量得分</f>
        <v/>
      </c>
      <c r="R116" s="512" t="str">
        <f>三年级等级</f>
        <v/>
      </c>
      <c r="S116" s="516" t="str">
        <f>三年级50米跑得分</f>
        <v/>
      </c>
      <c r="T116" s="517" t="str">
        <f>三年级等级</f>
        <v/>
      </c>
      <c r="U116" s="516" t="str">
        <f>三年级坐位体前屈得分</f>
        <v/>
      </c>
      <c r="V116" s="517" t="str">
        <f>三年级等级</f>
        <v/>
      </c>
      <c r="W116" s="516" t="str">
        <f>三年级一分钟跳绳得分</f>
        <v/>
      </c>
      <c r="X116" s="517" t="str">
        <f>三年级等级</f>
        <v/>
      </c>
      <c r="Y116" s="515" t="str">
        <f>三年级仰卧起坐得分</f>
        <v/>
      </c>
      <c r="Z116" s="518" t="str">
        <f>三年级等级</f>
        <v/>
      </c>
      <c r="AA116" s="533"/>
      <c r="AB116" s="515"/>
      <c r="AC116" s="533" t="str">
        <f>三年级跳绳附加分</f>
        <v/>
      </c>
      <c r="AD116" s="534" t="str">
        <f>三年级标准分</f>
        <v/>
      </c>
      <c r="AE116" s="534" t="str">
        <f>三年级总分</f>
        <v/>
      </c>
      <c r="AF116" s="517" t="str">
        <f>三年级等级</f>
        <v/>
      </c>
    </row>
    <row r="117" spans="1:32">
      <c r="A117" s="476">
        <v>302</v>
      </c>
      <c r="B117" s="477">
        <v>45</v>
      </c>
      <c r="C117" s="478"/>
      <c r="D117" s="471"/>
      <c r="E117" s="478"/>
      <c r="F117" s="473"/>
      <c r="G117" s="480"/>
      <c r="H117" s="475"/>
      <c r="I117" s="501"/>
      <c r="J117" s="502"/>
      <c r="K117" s="502"/>
      <c r="L117" s="503"/>
      <c r="M117" s="644"/>
      <c r="N117" s="505" t="str">
        <f>三年级BMI</f>
        <v/>
      </c>
      <c r="O117" s="499" t="str">
        <f>三年级BMI等级</f>
        <v/>
      </c>
      <c r="P117" s="500" t="str">
        <f>三年级BMI得分</f>
        <v/>
      </c>
      <c r="Q117" s="515" t="str">
        <f>三年级肺活量得分</f>
        <v/>
      </c>
      <c r="R117" s="512" t="str">
        <f>三年级等级</f>
        <v/>
      </c>
      <c r="S117" s="516" t="str">
        <f>三年级50米跑得分</f>
        <v/>
      </c>
      <c r="T117" s="517" t="str">
        <f>三年级等级</f>
        <v/>
      </c>
      <c r="U117" s="516" t="str">
        <f>三年级坐位体前屈得分</f>
        <v/>
      </c>
      <c r="V117" s="517" t="str">
        <f>三年级等级</f>
        <v/>
      </c>
      <c r="W117" s="516" t="str">
        <f>三年级一分钟跳绳得分</f>
        <v/>
      </c>
      <c r="X117" s="517" t="str">
        <f>三年级等级</f>
        <v/>
      </c>
      <c r="Y117" s="515" t="str">
        <f>三年级仰卧起坐得分</f>
        <v/>
      </c>
      <c r="Z117" s="518" t="str">
        <f>三年级等级</f>
        <v/>
      </c>
      <c r="AA117" s="533"/>
      <c r="AB117" s="515"/>
      <c r="AC117" s="533" t="str">
        <f>三年级跳绳附加分</f>
        <v/>
      </c>
      <c r="AD117" s="534" t="str">
        <f>三年级标准分</f>
        <v/>
      </c>
      <c r="AE117" s="534" t="str">
        <f>三年级总分</f>
        <v/>
      </c>
      <c r="AF117" s="517" t="str">
        <f>三年级等级</f>
        <v/>
      </c>
    </row>
    <row r="118" spans="1:32">
      <c r="A118" s="476">
        <v>302</v>
      </c>
      <c r="B118" s="477">
        <v>46</v>
      </c>
      <c r="C118" s="478"/>
      <c r="D118" s="471"/>
      <c r="E118" s="472"/>
      <c r="F118" s="473"/>
      <c r="G118" s="480"/>
      <c r="H118" s="475"/>
      <c r="I118" s="501"/>
      <c r="J118" s="502"/>
      <c r="K118" s="495"/>
      <c r="L118" s="503"/>
      <c r="M118" s="644"/>
      <c r="N118" s="505" t="str">
        <f>三年级BMI</f>
        <v/>
      </c>
      <c r="O118" s="499" t="str">
        <f>三年级BMI等级</f>
        <v/>
      </c>
      <c r="P118" s="500" t="str">
        <f>三年级BMI得分</f>
        <v/>
      </c>
      <c r="Q118" s="515" t="str">
        <f>三年级肺活量得分</f>
        <v/>
      </c>
      <c r="R118" s="512" t="str">
        <f>三年级等级</f>
        <v/>
      </c>
      <c r="S118" s="516" t="str">
        <f>三年级50米跑得分</f>
        <v/>
      </c>
      <c r="T118" s="517" t="str">
        <f>三年级等级</f>
        <v/>
      </c>
      <c r="U118" s="516" t="str">
        <f>三年级坐位体前屈得分</f>
        <v/>
      </c>
      <c r="V118" s="517" t="str">
        <f>三年级等级</f>
        <v/>
      </c>
      <c r="W118" s="516" t="str">
        <f>三年级一分钟跳绳得分</f>
        <v/>
      </c>
      <c r="X118" s="517" t="str">
        <f>三年级等级</f>
        <v/>
      </c>
      <c r="Y118" s="515" t="str">
        <f>三年级仰卧起坐得分</f>
        <v/>
      </c>
      <c r="Z118" s="518" t="str">
        <f>三年级等级</f>
        <v/>
      </c>
      <c r="AA118" s="533"/>
      <c r="AB118" s="515"/>
      <c r="AC118" s="533" t="str">
        <f>三年级跳绳附加分</f>
        <v/>
      </c>
      <c r="AD118" s="534" t="str">
        <f>三年级标准分</f>
        <v/>
      </c>
      <c r="AE118" s="534" t="str">
        <f>三年级总分</f>
        <v/>
      </c>
      <c r="AF118" s="517" t="str">
        <f>三年级等级</f>
        <v/>
      </c>
    </row>
    <row r="119" spans="1:32">
      <c r="A119" s="476">
        <v>302</v>
      </c>
      <c r="B119" s="477">
        <v>47</v>
      </c>
      <c r="C119" s="470"/>
      <c r="D119" s="471"/>
      <c r="E119" s="472"/>
      <c r="F119" s="473"/>
      <c r="G119" s="480"/>
      <c r="H119" s="475"/>
      <c r="I119" s="494"/>
      <c r="J119" s="495"/>
      <c r="K119" s="495"/>
      <c r="L119" s="503"/>
      <c r="M119" s="644"/>
      <c r="N119" s="505" t="str">
        <f>三年级BMI</f>
        <v/>
      </c>
      <c r="O119" s="499" t="str">
        <f>三年级BMI等级</f>
        <v/>
      </c>
      <c r="P119" s="500" t="str">
        <f>三年级BMI得分</f>
        <v/>
      </c>
      <c r="Q119" s="515" t="str">
        <f>三年级肺活量得分</f>
        <v/>
      </c>
      <c r="R119" s="512" t="str">
        <f>三年级等级</f>
        <v/>
      </c>
      <c r="S119" s="516" t="str">
        <f>三年级50米跑得分</f>
        <v/>
      </c>
      <c r="T119" s="517" t="str">
        <f>三年级等级</f>
        <v/>
      </c>
      <c r="U119" s="516" t="str">
        <f>三年级坐位体前屈得分</f>
        <v/>
      </c>
      <c r="V119" s="517" t="str">
        <f>三年级等级</f>
        <v/>
      </c>
      <c r="W119" s="516" t="str">
        <f>三年级一分钟跳绳得分</f>
        <v/>
      </c>
      <c r="X119" s="517" t="str">
        <f>三年级等级</f>
        <v/>
      </c>
      <c r="Y119" s="515" t="str">
        <f>三年级仰卧起坐得分</f>
        <v/>
      </c>
      <c r="Z119" s="518" t="str">
        <f>三年级等级</f>
        <v/>
      </c>
      <c r="AA119" s="533"/>
      <c r="AB119" s="515"/>
      <c r="AC119" s="533" t="str">
        <f>三年级跳绳附加分</f>
        <v/>
      </c>
      <c r="AD119" s="534" t="str">
        <f>三年级标准分</f>
        <v/>
      </c>
      <c r="AE119" s="534" t="str">
        <f>三年级总分</f>
        <v/>
      </c>
      <c r="AF119" s="517" t="str">
        <f>三年级等级</f>
        <v/>
      </c>
    </row>
    <row r="120" spans="1:32">
      <c r="A120" s="476">
        <v>302</v>
      </c>
      <c r="B120" s="477">
        <v>48</v>
      </c>
      <c r="C120" s="478"/>
      <c r="D120" s="471"/>
      <c r="E120" s="472"/>
      <c r="F120" s="481"/>
      <c r="G120" s="480"/>
      <c r="H120" s="475"/>
      <c r="I120" s="501"/>
      <c r="J120" s="502"/>
      <c r="K120" s="495"/>
      <c r="L120" s="503"/>
      <c r="M120" s="644"/>
      <c r="N120" s="505" t="str">
        <f>三年级BMI</f>
        <v/>
      </c>
      <c r="O120" s="499" t="str">
        <f>三年级BMI等级</f>
        <v/>
      </c>
      <c r="P120" s="500" t="str">
        <f>三年级BMI得分</f>
        <v/>
      </c>
      <c r="Q120" s="515" t="str">
        <f>三年级肺活量得分</f>
        <v/>
      </c>
      <c r="R120" s="512" t="str">
        <f>三年级等级</f>
        <v/>
      </c>
      <c r="S120" s="516" t="str">
        <f>三年级50米跑得分</f>
        <v/>
      </c>
      <c r="T120" s="517" t="str">
        <f>三年级等级</f>
        <v/>
      </c>
      <c r="U120" s="516" t="str">
        <f>三年级坐位体前屈得分</f>
        <v/>
      </c>
      <c r="V120" s="517" t="str">
        <f>三年级等级</f>
        <v/>
      </c>
      <c r="W120" s="516" t="str">
        <f>三年级一分钟跳绳得分</f>
        <v/>
      </c>
      <c r="X120" s="517" t="str">
        <f>三年级等级</f>
        <v/>
      </c>
      <c r="Y120" s="515" t="str">
        <f>三年级仰卧起坐得分</f>
        <v/>
      </c>
      <c r="Z120" s="518" t="str">
        <f>三年级等级</f>
        <v/>
      </c>
      <c r="AA120" s="533"/>
      <c r="AB120" s="515"/>
      <c r="AC120" s="533" t="str">
        <f>三年级跳绳附加分</f>
        <v/>
      </c>
      <c r="AD120" s="534" t="str">
        <f>三年级标准分</f>
        <v/>
      </c>
      <c r="AE120" s="534" t="str">
        <f>三年级总分</f>
        <v/>
      </c>
      <c r="AF120" s="517" t="str">
        <f>三年级等级</f>
        <v/>
      </c>
    </row>
    <row r="121" spans="1:32">
      <c r="A121" s="476">
        <v>302</v>
      </c>
      <c r="B121" s="477">
        <v>49</v>
      </c>
      <c r="C121" s="478"/>
      <c r="D121" s="471"/>
      <c r="E121" s="472"/>
      <c r="F121" s="481"/>
      <c r="G121" s="480"/>
      <c r="H121" s="475"/>
      <c r="I121" s="501"/>
      <c r="J121" s="502"/>
      <c r="K121" s="495"/>
      <c r="L121" s="503"/>
      <c r="M121" s="644"/>
      <c r="N121" s="505" t="str">
        <f>三年级BMI</f>
        <v/>
      </c>
      <c r="O121" s="499" t="str">
        <f>三年级BMI等级</f>
        <v/>
      </c>
      <c r="P121" s="500" t="str">
        <f>三年级BMI得分</f>
        <v/>
      </c>
      <c r="Q121" s="515" t="str">
        <f>三年级肺活量得分</f>
        <v/>
      </c>
      <c r="R121" s="512" t="str">
        <f>三年级等级</f>
        <v/>
      </c>
      <c r="S121" s="516" t="str">
        <f>三年级50米跑得分</f>
        <v/>
      </c>
      <c r="T121" s="517" t="str">
        <f>三年级等级</f>
        <v/>
      </c>
      <c r="U121" s="516" t="str">
        <f>三年级坐位体前屈得分</f>
        <v/>
      </c>
      <c r="V121" s="517" t="str">
        <f>三年级等级</f>
        <v/>
      </c>
      <c r="W121" s="516" t="str">
        <f>三年级一分钟跳绳得分</f>
        <v/>
      </c>
      <c r="X121" s="517" t="str">
        <f>三年级等级</f>
        <v/>
      </c>
      <c r="Y121" s="515" t="str">
        <f>三年级仰卧起坐得分</f>
        <v/>
      </c>
      <c r="Z121" s="518" t="str">
        <f>三年级等级</f>
        <v/>
      </c>
      <c r="AA121" s="533"/>
      <c r="AB121" s="515"/>
      <c r="AC121" s="533" t="str">
        <f>三年级跳绳附加分</f>
        <v/>
      </c>
      <c r="AD121" s="534" t="str">
        <f>三年级标准分</f>
        <v/>
      </c>
      <c r="AE121" s="534" t="str">
        <f>三年级总分</f>
        <v/>
      </c>
      <c r="AF121" s="517" t="str">
        <f>三年级等级</f>
        <v/>
      </c>
    </row>
    <row r="122" spans="1:32">
      <c r="A122" s="476">
        <v>302</v>
      </c>
      <c r="B122" s="477">
        <v>50</v>
      </c>
      <c r="C122" s="478"/>
      <c r="D122" s="471"/>
      <c r="E122" s="472"/>
      <c r="F122" s="481"/>
      <c r="G122" s="474"/>
      <c r="H122" s="475"/>
      <c r="I122" s="501"/>
      <c r="J122" s="502"/>
      <c r="K122" s="495"/>
      <c r="L122" s="503"/>
      <c r="M122" s="644"/>
      <c r="N122" s="505" t="str">
        <f>三年级BMI</f>
        <v/>
      </c>
      <c r="O122" s="499" t="str">
        <f>三年级BMI等级</f>
        <v/>
      </c>
      <c r="P122" s="500" t="str">
        <f>三年级BMI得分</f>
        <v/>
      </c>
      <c r="Q122" s="515" t="str">
        <f>三年级肺活量得分</f>
        <v/>
      </c>
      <c r="R122" s="512" t="str">
        <f>三年级等级</f>
        <v/>
      </c>
      <c r="S122" s="516" t="str">
        <f>三年级50米跑得分</f>
        <v/>
      </c>
      <c r="T122" s="517" t="str">
        <f>三年级等级</f>
        <v/>
      </c>
      <c r="U122" s="516" t="str">
        <f>三年级坐位体前屈得分</f>
        <v/>
      </c>
      <c r="V122" s="517" t="str">
        <f>三年级等级</f>
        <v/>
      </c>
      <c r="W122" s="516" t="str">
        <f>三年级一分钟跳绳得分</f>
        <v/>
      </c>
      <c r="X122" s="517" t="str">
        <f>三年级等级</f>
        <v/>
      </c>
      <c r="Y122" s="515" t="str">
        <f>三年级仰卧起坐得分</f>
        <v/>
      </c>
      <c r="Z122" s="518" t="str">
        <f>三年级等级</f>
        <v/>
      </c>
      <c r="AA122" s="533"/>
      <c r="AB122" s="515"/>
      <c r="AC122" s="533" t="str">
        <f>三年级跳绳附加分</f>
        <v/>
      </c>
      <c r="AD122" s="534" t="str">
        <f>三年级标准分</f>
        <v/>
      </c>
      <c r="AE122" s="534" t="str">
        <f>三年级总分</f>
        <v/>
      </c>
      <c r="AF122" s="517" t="str">
        <f>三年级等级</f>
        <v/>
      </c>
    </row>
    <row r="123" spans="1:32">
      <c r="A123" s="476">
        <v>302</v>
      </c>
      <c r="B123" s="477">
        <v>51</v>
      </c>
      <c r="C123" s="478"/>
      <c r="D123" s="471"/>
      <c r="E123" s="472"/>
      <c r="F123" s="481"/>
      <c r="G123" s="474"/>
      <c r="H123" s="475"/>
      <c r="I123" s="501"/>
      <c r="J123" s="502"/>
      <c r="K123" s="495"/>
      <c r="L123" s="503"/>
      <c r="M123" s="644"/>
      <c r="N123" s="505" t="str">
        <f>三年级BMI</f>
        <v/>
      </c>
      <c r="O123" s="499" t="str">
        <f>三年级BMI等级</f>
        <v/>
      </c>
      <c r="P123" s="500" t="str">
        <f>三年级BMI得分</f>
        <v/>
      </c>
      <c r="Q123" s="515" t="str">
        <f>三年级肺活量得分</f>
        <v/>
      </c>
      <c r="R123" s="512" t="str">
        <f>三年级等级</f>
        <v/>
      </c>
      <c r="S123" s="516" t="str">
        <f>三年级50米跑得分</f>
        <v/>
      </c>
      <c r="T123" s="517" t="str">
        <f>三年级等级</f>
        <v/>
      </c>
      <c r="U123" s="516" t="str">
        <f>三年级坐位体前屈得分</f>
        <v/>
      </c>
      <c r="V123" s="517" t="str">
        <f>三年级等级</f>
        <v/>
      </c>
      <c r="W123" s="516" t="str">
        <f>三年级一分钟跳绳得分</f>
        <v/>
      </c>
      <c r="X123" s="517" t="str">
        <f>三年级等级</f>
        <v/>
      </c>
      <c r="Y123" s="515" t="str">
        <f>三年级仰卧起坐得分</f>
        <v/>
      </c>
      <c r="Z123" s="518" t="str">
        <f>三年级等级</f>
        <v/>
      </c>
      <c r="AA123" s="533"/>
      <c r="AB123" s="515"/>
      <c r="AC123" s="533" t="str">
        <f>三年级跳绳附加分</f>
        <v/>
      </c>
      <c r="AD123" s="534" t="str">
        <f>三年级标准分</f>
        <v/>
      </c>
      <c r="AE123" s="534" t="str">
        <f>三年级总分</f>
        <v/>
      </c>
      <c r="AF123" s="517" t="str">
        <f>三年级等级</f>
        <v/>
      </c>
    </row>
    <row r="124" spans="1:32">
      <c r="A124" s="476">
        <v>302</v>
      </c>
      <c r="B124" s="477">
        <v>52</v>
      </c>
      <c r="C124" s="478"/>
      <c r="D124" s="471"/>
      <c r="E124" s="472"/>
      <c r="F124" s="481"/>
      <c r="G124" s="480"/>
      <c r="H124" s="475"/>
      <c r="I124" s="501"/>
      <c r="J124" s="502"/>
      <c r="K124" s="495"/>
      <c r="L124" s="503"/>
      <c r="M124" s="644"/>
      <c r="N124" s="505" t="str">
        <f>三年级BMI</f>
        <v/>
      </c>
      <c r="O124" s="499" t="str">
        <f>三年级BMI等级</f>
        <v/>
      </c>
      <c r="P124" s="500" t="str">
        <f>三年级BMI得分</f>
        <v/>
      </c>
      <c r="Q124" s="515" t="str">
        <f>三年级肺活量得分</f>
        <v/>
      </c>
      <c r="R124" s="512" t="str">
        <f>三年级等级</f>
        <v/>
      </c>
      <c r="S124" s="516" t="str">
        <f>三年级50米跑得分</f>
        <v/>
      </c>
      <c r="T124" s="517" t="str">
        <f>三年级等级</f>
        <v/>
      </c>
      <c r="U124" s="516" t="str">
        <f>三年级坐位体前屈得分</f>
        <v/>
      </c>
      <c r="V124" s="517" t="str">
        <f>三年级等级</f>
        <v/>
      </c>
      <c r="W124" s="516" t="str">
        <f>三年级一分钟跳绳得分</f>
        <v/>
      </c>
      <c r="X124" s="517" t="str">
        <f>三年级等级</f>
        <v/>
      </c>
      <c r="Y124" s="515" t="str">
        <f>三年级仰卧起坐得分</f>
        <v/>
      </c>
      <c r="Z124" s="518" t="str">
        <f>三年级等级</f>
        <v/>
      </c>
      <c r="AA124" s="533"/>
      <c r="AB124" s="515"/>
      <c r="AC124" s="533" t="str">
        <f>三年级跳绳附加分</f>
        <v/>
      </c>
      <c r="AD124" s="534" t="str">
        <f>三年级标准分</f>
        <v/>
      </c>
      <c r="AE124" s="534" t="str">
        <f>三年级总分</f>
        <v/>
      </c>
      <c r="AF124" s="517" t="str">
        <f>三年级等级</f>
        <v/>
      </c>
    </row>
    <row r="125" spans="1:32">
      <c r="A125" s="476">
        <v>302</v>
      </c>
      <c r="B125" s="477">
        <v>53</v>
      </c>
      <c r="C125" s="478"/>
      <c r="D125" s="471"/>
      <c r="E125" s="472"/>
      <c r="F125" s="481"/>
      <c r="G125" s="480"/>
      <c r="H125" s="475"/>
      <c r="I125" s="501"/>
      <c r="J125" s="502"/>
      <c r="K125" s="495"/>
      <c r="L125" s="503"/>
      <c r="M125" s="644"/>
      <c r="N125" s="505" t="str">
        <f>三年级BMI</f>
        <v/>
      </c>
      <c r="O125" s="499" t="str">
        <f>三年级BMI等级</f>
        <v/>
      </c>
      <c r="P125" s="500" t="str">
        <f>三年级BMI得分</f>
        <v/>
      </c>
      <c r="Q125" s="515" t="str">
        <f>三年级肺活量得分</f>
        <v/>
      </c>
      <c r="R125" s="512" t="str">
        <f>三年级等级</f>
        <v/>
      </c>
      <c r="S125" s="516" t="str">
        <f>三年级50米跑得分</f>
        <v/>
      </c>
      <c r="T125" s="517" t="str">
        <f>三年级等级</f>
        <v/>
      </c>
      <c r="U125" s="516" t="str">
        <f>三年级坐位体前屈得分</f>
        <v/>
      </c>
      <c r="V125" s="517" t="str">
        <f>三年级等级</f>
        <v/>
      </c>
      <c r="W125" s="516" t="str">
        <f>三年级一分钟跳绳得分</f>
        <v/>
      </c>
      <c r="X125" s="517" t="str">
        <f>三年级等级</f>
        <v/>
      </c>
      <c r="Y125" s="515" t="str">
        <f>三年级仰卧起坐得分</f>
        <v/>
      </c>
      <c r="Z125" s="518" t="str">
        <f>三年级等级</f>
        <v/>
      </c>
      <c r="AA125" s="533"/>
      <c r="AB125" s="515"/>
      <c r="AC125" s="533" t="str">
        <f>三年级跳绳附加分</f>
        <v/>
      </c>
      <c r="AD125" s="534" t="str">
        <f>三年级标准分</f>
        <v/>
      </c>
      <c r="AE125" s="534" t="str">
        <f>三年级总分</f>
        <v/>
      </c>
      <c r="AF125" s="517" t="str">
        <f>三年级等级</f>
        <v/>
      </c>
    </row>
    <row r="126" spans="1:32">
      <c r="A126" s="476">
        <v>302</v>
      </c>
      <c r="B126" s="477">
        <v>54</v>
      </c>
      <c r="C126" s="478"/>
      <c r="D126" s="471"/>
      <c r="E126" s="472"/>
      <c r="F126" s="481"/>
      <c r="G126" s="480"/>
      <c r="H126" s="475"/>
      <c r="I126" s="501"/>
      <c r="J126" s="502"/>
      <c r="K126" s="495"/>
      <c r="L126" s="503"/>
      <c r="M126" s="644"/>
      <c r="N126" s="505" t="str">
        <f>三年级BMI</f>
        <v/>
      </c>
      <c r="O126" s="499" t="str">
        <f>三年级BMI等级</f>
        <v/>
      </c>
      <c r="P126" s="500" t="str">
        <f>三年级BMI得分</f>
        <v/>
      </c>
      <c r="Q126" s="515" t="str">
        <f>三年级肺活量得分</f>
        <v/>
      </c>
      <c r="R126" s="512" t="str">
        <f>三年级等级</f>
        <v/>
      </c>
      <c r="S126" s="516" t="str">
        <f>三年级50米跑得分</f>
        <v/>
      </c>
      <c r="T126" s="517" t="str">
        <f>三年级等级</f>
        <v/>
      </c>
      <c r="U126" s="516" t="str">
        <f>三年级坐位体前屈得分</f>
        <v/>
      </c>
      <c r="V126" s="517" t="str">
        <f>三年级等级</f>
        <v/>
      </c>
      <c r="W126" s="516" t="str">
        <f>三年级一分钟跳绳得分</f>
        <v/>
      </c>
      <c r="X126" s="517" t="str">
        <f>三年级等级</f>
        <v/>
      </c>
      <c r="Y126" s="515" t="str">
        <f>三年级仰卧起坐得分</f>
        <v/>
      </c>
      <c r="Z126" s="518" t="str">
        <f>三年级等级</f>
        <v/>
      </c>
      <c r="AA126" s="533"/>
      <c r="AB126" s="515"/>
      <c r="AC126" s="533" t="str">
        <f>三年级跳绳附加分</f>
        <v/>
      </c>
      <c r="AD126" s="534" t="str">
        <f>三年级标准分</f>
        <v/>
      </c>
      <c r="AE126" s="534" t="str">
        <f>三年级总分</f>
        <v/>
      </c>
      <c r="AF126" s="517" t="str">
        <f>三年级等级</f>
        <v/>
      </c>
    </row>
    <row r="127" spans="1:32">
      <c r="A127" s="476">
        <v>302</v>
      </c>
      <c r="B127" s="477">
        <v>55</v>
      </c>
      <c r="C127" s="478"/>
      <c r="D127" s="471"/>
      <c r="E127" s="472"/>
      <c r="F127" s="481"/>
      <c r="G127" s="480"/>
      <c r="H127" s="475"/>
      <c r="I127" s="501"/>
      <c r="J127" s="502"/>
      <c r="K127" s="495"/>
      <c r="L127" s="503"/>
      <c r="M127" s="644"/>
      <c r="N127" s="505" t="str">
        <f>三年级BMI</f>
        <v/>
      </c>
      <c r="O127" s="499" t="str">
        <f>三年级BMI等级</f>
        <v/>
      </c>
      <c r="P127" s="500" t="str">
        <f>三年级BMI得分</f>
        <v/>
      </c>
      <c r="Q127" s="515" t="str">
        <f>三年级肺活量得分</f>
        <v/>
      </c>
      <c r="R127" s="512" t="str">
        <f>三年级等级</f>
        <v/>
      </c>
      <c r="S127" s="516" t="str">
        <f>三年级50米跑得分</f>
        <v/>
      </c>
      <c r="T127" s="517" t="str">
        <f>三年级等级</f>
        <v/>
      </c>
      <c r="U127" s="516" t="str">
        <f>三年级坐位体前屈得分</f>
        <v/>
      </c>
      <c r="V127" s="517" t="str">
        <f>三年级等级</f>
        <v/>
      </c>
      <c r="W127" s="516" t="str">
        <f>三年级一分钟跳绳得分</f>
        <v/>
      </c>
      <c r="X127" s="517" t="str">
        <f>三年级等级</f>
        <v/>
      </c>
      <c r="Y127" s="515" t="str">
        <f>三年级仰卧起坐得分</f>
        <v/>
      </c>
      <c r="Z127" s="518" t="str">
        <f>三年级等级</f>
        <v/>
      </c>
      <c r="AA127" s="533"/>
      <c r="AB127" s="515"/>
      <c r="AC127" s="533" t="str">
        <f>三年级跳绳附加分</f>
        <v/>
      </c>
      <c r="AD127" s="534" t="str">
        <f>三年级标准分</f>
        <v/>
      </c>
      <c r="AE127" s="534" t="str">
        <f>三年级总分</f>
        <v/>
      </c>
      <c r="AF127" s="517" t="str">
        <f>三年级等级</f>
        <v/>
      </c>
    </row>
    <row r="128" spans="1:32">
      <c r="A128" s="476">
        <v>302</v>
      </c>
      <c r="B128" s="477">
        <v>56</v>
      </c>
      <c r="C128" s="478"/>
      <c r="D128" s="471"/>
      <c r="E128" s="472"/>
      <c r="F128" s="481"/>
      <c r="G128" s="480"/>
      <c r="H128" s="475"/>
      <c r="I128" s="501"/>
      <c r="J128" s="502"/>
      <c r="K128" s="495"/>
      <c r="L128" s="503"/>
      <c r="M128" s="644"/>
      <c r="N128" s="505" t="str">
        <f>三年级BMI</f>
        <v/>
      </c>
      <c r="O128" s="499" t="str">
        <f>三年级BMI等级</f>
        <v/>
      </c>
      <c r="P128" s="500" t="str">
        <f>三年级BMI得分</f>
        <v/>
      </c>
      <c r="Q128" s="515" t="str">
        <f>三年级肺活量得分</f>
        <v/>
      </c>
      <c r="R128" s="512" t="str">
        <f>三年级等级</f>
        <v/>
      </c>
      <c r="S128" s="516" t="str">
        <f>三年级50米跑得分</f>
        <v/>
      </c>
      <c r="T128" s="517" t="str">
        <f>三年级等级</f>
        <v/>
      </c>
      <c r="U128" s="516" t="str">
        <f>三年级坐位体前屈得分</f>
        <v/>
      </c>
      <c r="V128" s="517" t="str">
        <f>三年级等级</f>
        <v/>
      </c>
      <c r="W128" s="516" t="str">
        <f>三年级一分钟跳绳得分</f>
        <v/>
      </c>
      <c r="X128" s="517" t="str">
        <f>三年级等级</f>
        <v/>
      </c>
      <c r="Y128" s="515" t="str">
        <f>三年级仰卧起坐得分</f>
        <v/>
      </c>
      <c r="Z128" s="518" t="str">
        <f>三年级等级</f>
        <v/>
      </c>
      <c r="AA128" s="533"/>
      <c r="AB128" s="515"/>
      <c r="AC128" s="533" t="str">
        <f>三年级跳绳附加分</f>
        <v/>
      </c>
      <c r="AD128" s="534" t="str">
        <f>三年级标准分</f>
        <v/>
      </c>
      <c r="AE128" s="534" t="str">
        <f>三年级总分</f>
        <v/>
      </c>
      <c r="AF128" s="517" t="str">
        <f>三年级等级</f>
        <v/>
      </c>
    </row>
    <row r="129" spans="1:32">
      <c r="A129" s="476">
        <v>302</v>
      </c>
      <c r="B129" s="477">
        <v>57</v>
      </c>
      <c r="C129" s="478"/>
      <c r="D129" s="471"/>
      <c r="E129" s="472"/>
      <c r="F129" s="481"/>
      <c r="G129" s="480"/>
      <c r="H129" s="475"/>
      <c r="I129" s="501"/>
      <c r="J129" s="502"/>
      <c r="K129" s="495"/>
      <c r="L129" s="503"/>
      <c r="M129" s="644"/>
      <c r="N129" s="505" t="str">
        <f>三年级BMI</f>
        <v/>
      </c>
      <c r="O129" s="499" t="str">
        <f>三年级BMI等级</f>
        <v/>
      </c>
      <c r="P129" s="500" t="str">
        <f>三年级BMI得分</f>
        <v/>
      </c>
      <c r="Q129" s="515" t="str">
        <f>三年级肺活量得分</f>
        <v/>
      </c>
      <c r="R129" s="512" t="str">
        <f>三年级等级</f>
        <v/>
      </c>
      <c r="S129" s="516" t="str">
        <f>三年级50米跑得分</f>
        <v/>
      </c>
      <c r="T129" s="517" t="str">
        <f>三年级等级</f>
        <v/>
      </c>
      <c r="U129" s="516" t="str">
        <f>三年级坐位体前屈得分</f>
        <v/>
      </c>
      <c r="V129" s="517" t="str">
        <f>三年级等级</f>
        <v/>
      </c>
      <c r="W129" s="516" t="str">
        <f>三年级一分钟跳绳得分</f>
        <v/>
      </c>
      <c r="X129" s="517" t="str">
        <f>三年级等级</f>
        <v/>
      </c>
      <c r="Y129" s="515" t="str">
        <f>三年级仰卧起坐得分</f>
        <v/>
      </c>
      <c r="Z129" s="518" t="str">
        <f>三年级等级</f>
        <v/>
      </c>
      <c r="AA129" s="533"/>
      <c r="AB129" s="515"/>
      <c r="AC129" s="533" t="str">
        <f>三年级跳绳附加分</f>
        <v/>
      </c>
      <c r="AD129" s="534" t="str">
        <f>三年级标准分</f>
        <v/>
      </c>
      <c r="AE129" s="534" t="str">
        <f>三年级总分</f>
        <v/>
      </c>
      <c r="AF129" s="517" t="str">
        <f>三年级等级</f>
        <v/>
      </c>
    </row>
    <row r="130" spans="1:32">
      <c r="A130" s="476">
        <v>302</v>
      </c>
      <c r="B130" s="477">
        <v>58</v>
      </c>
      <c r="C130" s="478"/>
      <c r="D130" s="471"/>
      <c r="E130" s="472"/>
      <c r="F130" s="481"/>
      <c r="G130" s="480"/>
      <c r="H130" s="475"/>
      <c r="I130" s="501"/>
      <c r="J130" s="502"/>
      <c r="K130" s="495"/>
      <c r="L130" s="503"/>
      <c r="M130" s="644"/>
      <c r="N130" s="505" t="str">
        <f>三年级BMI</f>
        <v/>
      </c>
      <c r="O130" s="499" t="str">
        <f>三年级BMI等级</f>
        <v/>
      </c>
      <c r="P130" s="500" t="str">
        <f>三年级BMI得分</f>
        <v/>
      </c>
      <c r="Q130" s="515" t="str">
        <f>三年级肺活量得分</f>
        <v/>
      </c>
      <c r="R130" s="512" t="str">
        <f>三年级等级</f>
        <v/>
      </c>
      <c r="S130" s="516" t="str">
        <f>三年级50米跑得分</f>
        <v/>
      </c>
      <c r="T130" s="517" t="str">
        <f>三年级等级</f>
        <v/>
      </c>
      <c r="U130" s="516" t="str">
        <f>三年级坐位体前屈得分</f>
        <v/>
      </c>
      <c r="V130" s="517" t="str">
        <f>三年级等级</f>
        <v/>
      </c>
      <c r="W130" s="516" t="str">
        <f>三年级一分钟跳绳得分</f>
        <v/>
      </c>
      <c r="X130" s="517" t="str">
        <f>三年级等级</f>
        <v/>
      </c>
      <c r="Y130" s="515" t="str">
        <f>三年级仰卧起坐得分</f>
        <v/>
      </c>
      <c r="Z130" s="518" t="str">
        <f>三年级等级</f>
        <v/>
      </c>
      <c r="AA130" s="533"/>
      <c r="AB130" s="515"/>
      <c r="AC130" s="533" t="str">
        <f>三年级跳绳附加分</f>
        <v/>
      </c>
      <c r="AD130" s="534" t="str">
        <f>三年级标准分</f>
        <v/>
      </c>
      <c r="AE130" s="534" t="str">
        <f>三年级总分</f>
        <v/>
      </c>
      <c r="AF130" s="517" t="str">
        <f>三年级等级</f>
        <v/>
      </c>
    </row>
    <row r="131" spans="1:32">
      <c r="A131" s="476">
        <v>302</v>
      </c>
      <c r="B131" s="477">
        <v>59</v>
      </c>
      <c r="C131" s="478"/>
      <c r="D131" s="471"/>
      <c r="E131" s="472"/>
      <c r="F131" s="481"/>
      <c r="G131" s="480"/>
      <c r="H131" s="475"/>
      <c r="I131" s="501"/>
      <c r="J131" s="502"/>
      <c r="K131" s="495"/>
      <c r="L131" s="503"/>
      <c r="M131" s="644"/>
      <c r="N131" s="505" t="str">
        <f>三年级BMI</f>
        <v/>
      </c>
      <c r="O131" s="499" t="str">
        <f>三年级BMI等级</f>
        <v/>
      </c>
      <c r="P131" s="500" t="str">
        <f>三年级BMI得分</f>
        <v/>
      </c>
      <c r="Q131" s="515" t="str">
        <f>三年级肺活量得分</f>
        <v/>
      </c>
      <c r="R131" s="512" t="str">
        <f>三年级等级</f>
        <v/>
      </c>
      <c r="S131" s="516" t="str">
        <f>三年级50米跑得分</f>
        <v/>
      </c>
      <c r="T131" s="517" t="str">
        <f>三年级等级</f>
        <v/>
      </c>
      <c r="U131" s="516" t="str">
        <f>三年级坐位体前屈得分</f>
        <v/>
      </c>
      <c r="V131" s="517" t="str">
        <f>三年级等级</f>
        <v/>
      </c>
      <c r="W131" s="516" t="str">
        <f>三年级一分钟跳绳得分</f>
        <v/>
      </c>
      <c r="X131" s="517" t="str">
        <f>三年级等级</f>
        <v/>
      </c>
      <c r="Y131" s="515" t="str">
        <f>三年级仰卧起坐得分</f>
        <v/>
      </c>
      <c r="Z131" s="518" t="str">
        <f>三年级等级</f>
        <v/>
      </c>
      <c r="AA131" s="533"/>
      <c r="AB131" s="515"/>
      <c r="AC131" s="533" t="str">
        <f>三年级跳绳附加分</f>
        <v/>
      </c>
      <c r="AD131" s="534" t="str">
        <f>三年级标准分</f>
        <v/>
      </c>
      <c r="AE131" s="534" t="str">
        <f>三年级总分</f>
        <v/>
      </c>
      <c r="AF131" s="517" t="str">
        <f>三年级等级</f>
        <v/>
      </c>
    </row>
    <row r="132" spans="1:32">
      <c r="A132" s="476">
        <v>302</v>
      </c>
      <c r="B132" s="477">
        <v>60</v>
      </c>
      <c r="C132" s="478"/>
      <c r="D132" s="471"/>
      <c r="E132" s="472"/>
      <c r="F132" s="481"/>
      <c r="G132" s="480"/>
      <c r="H132" s="475"/>
      <c r="I132" s="501"/>
      <c r="J132" s="502"/>
      <c r="K132" s="495"/>
      <c r="L132" s="503"/>
      <c r="M132" s="644"/>
      <c r="N132" s="505" t="str">
        <f>三年级BMI</f>
        <v/>
      </c>
      <c r="O132" s="499" t="str">
        <f>三年级BMI等级</f>
        <v/>
      </c>
      <c r="P132" s="500" t="str">
        <f>三年级BMI得分</f>
        <v/>
      </c>
      <c r="Q132" s="515" t="str">
        <f>三年级肺活量得分</f>
        <v/>
      </c>
      <c r="R132" s="512" t="str">
        <f>三年级等级</f>
        <v/>
      </c>
      <c r="S132" s="516" t="str">
        <f>三年级50米跑得分</f>
        <v/>
      </c>
      <c r="T132" s="517" t="str">
        <f>三年级等级</f>
        <v/>
      </c>
      <c r="U132" s="516" t="str">
        <f>三年级坐位体前屈得分</f>
        <v/>
      </c>
      <c r="V132" s="517" t="str">
        <f>三年级等级</f>
        <v/>
      </c>
      <c r="W132" s="516" t="str">
        <f>三年级一分钟跳绳得分</f>
        <v/>
      </c>
      <c r="X132" s="517" t="str">
        <f>三年级等级</f>
        <v/>
      </c>
      <c r="Y132" s="515" t="str">
        <f>三年级仰卧起坐得分</f>
        <v/>
      </c>
      <c r="Z132" s="518" t="str">
        <f>三年级等级</f>
        <v/>
      </c>
      <c r="AA132" s="533"/>
      <c r="AB132" s="515"/>
      <c r="AC132" s="533" t="str">
        <f>三年级跳绳附加分</f>
        <v/>
      </c>
      <c r="AD132" s="534" t="str">
        <f>三年级标准分</f>
        <v/>
      </c>
      <c r="AE132" s="534" t="str">
        <f>三年级总分</f>
        <v/>
      </c>
      <c r="AF132" s="517" t="str">
        <f>三年级等级</f>
        <v/>
      </c>
    </row>
    <row r="133" spans="1:32">
      <c r="A133" s="476">
        <v>302</v>
      </c>
      <c r="B133" s="477">
        <v>61</v>
      </c>
      <c r="C133" s="478"/>
      <c r="D133" s="471"/>
      <c r="E133" s="472"/>
      <c r="F133" s="481"/>
      <c r="G133" s="480"/>
      <c r="H133" s="475"/>
      <c r="I133" s="501"/>
      <c r="J133" s="502"/>
      <c r="K133" s="495"/>
      <c r="L133" s="503"/>
      <c r="M133" s="644"/>
      <c r="N133" s="505" t="str">
        <f>三年级BMI</f>
        <v/>
      </c>
      <c r="O133" s="499" t="str">
        <f>三年级BMI等级</f>
        <v/>
      </c>
      <c r="P133" s="500" t="str">
        <f>三年级BMI得分</f>
        <v/>
      </c>
      <c r="Q133" s="515" t="str">
        <f>三年级肺活量得分</f>
        <v/>
      </c>
      <c r="R133" s="512" t="str">
        <f>三年级等级</f>
        <v/>
      </c>
      <c r="S133" s="516" t="str">
        <f>三年级50米跑得分</f>
        <v/>
      </c>
      <c r="T133" s="517" t="str">
        <f>三年级等级</f>
        <v/>
      </c>
      <c r="U133" s="516" t="str">
        <f>三年级坐位体前屈得分</f>
        <v/>
      </c>
      <c r="V133" s="517" t="str">
        <f>三年级等级</f>
        <v/>
      </c>
      <c r="W133" s="516" t="str">
        <f>三年级一分钟跳绳得分</f>
        <v/>
      </c>
      <c r="X133" s="517" t="str">
        <f>三年级等级</f>
        <v/>
      </c>
      <c r="Y133" s="515" t="str">
        <f>三年级仰卧起坐得分</f>
        <v/>
      </c>
      <c r="Z133" s="518" t="str">
        <f>三年级等级</f>
        <v/>
      </c>
      <c r="AA133" s="533"/>
      <c r="AB133" s="515"/>
      <c r="AC133" s="533" t="str">
        <f>三年级跳绳附加分</f>
        <v/>
      </c>
      <c r="AD133" s="534" t="str">
        <f>三年级标准分</f>
        <v/>
      </c>
      <c r="AE133" s="534" t="str">
        <f>三年级总分</f>
        <v/>
      </c>
      <c r="AF133" s="517" t="str">
        <f>三年级等级</f>
        <v/>
      </c>
    </row>
    <row r="134" spans="1:32">
      <c r="A134" s="476">
        <v>302</v>
      </c>
      <c r="B134" s="477">
        <v>62</v>
      </c>
      <c r="C134" s="478"/>
      <c r="D134" s="471"/>
      <c r="E134" s="472"/>
      <c r="F134" s="481"/>
      <c r="G134" s="480"/>
      <c r="H134" s="475"/>
      <c r="I134" s="501"/>
      <c r="J134" s="502"/>
      <c r="K134" s="495"/>
      <c r="L134" s="503"/>
      <c r="M134" s="644"/>
      <c r="N134" s="505" t="str">
        <f>三年级BMI</f>
        <v/>
      </c>
      <c r="O134" s="499" t="str">
        <f>三年级BMI等级</f>
        <v/>
      </c>
      <c r="P134" s="500" t="str">
        <f>三年级BMI得分</f>
        <v/>
      </c>
      <c r="Q134" s="515" t="str">
        <f>三年级肺活量得分</f>
        <v/>
      </c>
      <c r="R134" s="512" t="str">
        <f>三年级等级</f>
        <v/>
      </c>
      <c r="S134" s="516" t="str">
        <f>三年级50米跑得分</f>
        <v/>
      </c>
      <c r="T134" s="517" t="str">
        <f>三年级等级</f>
        <v/>
      </c>
      <c r="U134" s="516" t="str">
        <f>三年级坐位体前屈得分</f>
        <v/>
      </c>
      <c r="V134" s="517" t="str">
        <f>三年级等级</f>
        <v/>
      </c>
      <c r="W134" s="516" t="str">
        <f>三年级一分钟跳绳得分</f>
        <v/>
      </c>
      <c r="X134" s="517" t="str">
        <f>三年级等级</f>
        <v/>
      </c>
      <c r="Y134" s="515" t="str">
        <f>三年级仰卧起坐得分</f>
        <v/>
      </c>
      <c r="Z134" s="518" t="str">
        <f>三年级等级</f>
        <v/>
      </c>
      <c r="AA134" s="533"/>
      <c r="AB134" s="515"/>
      <c r="AC134" s="533" t="str">
        <f>三年级跳绳附加分</f>
        <v/>
      </c>
      <c r="AD134" s="534" t="str">
        <f>三年级标准分</f>
        <v/>
      </c>
      <c r="AE134" s="534" t="str">
        <f>三年级总分</f>
        <v/>
      </c>
      <c r="AF134" s="517" t="str">
        <f>三年级等级</f>
        <v/>
      </c>
    </row>
    <row r="135" spans="1:32">
      <c r="A135" s="476">
        <v>302</v>
      </c>
      <c r="B135" s="477">
        <v>63</v>
      </c>
      <c r="C135" s="478"/>
      <c r="D135" s="471"/>
      <c r="E135" s="472"/>
      <c r="F135" s="481"/>
      <c r="G135" s="480"/>
      <c r="H135" s="475"/>
      <c r="I135" s="501"/>
      <c r="J135" s="502"/>
      <c r="K135" s="495"/>
      <c r="L135" s="503"/>
      <c r="M135" s="644"/>
      <c r="N135" s="505" t="str">
        <f>三年级BMI</f>
        <v/>
      </c>
      <c r="O135" s="499" t="str">
        <f>三年级BMI等级</f>
        <v/>
      </c>
      <c r="P135" s="500" t="str">
        <f>三年级BMI得分</f>
        <v/>
      </c>
      <c r="Q135" s="515" t="str">
        <f>三年级肺活量得分</f>
        <v/>
      </c>
      <c r="R135" s="512" t="str">
        <f>三年级等级</f>
        <v/>
      </c>
      <c r="S135" s="516" t="str">
        <f>三年级50米跑得分</f>
        <v/>
      </c>
      <c r="T135" s="517" t="str">
        <f>三年级等级</f>
        <v/>
      </c>
      <c r="U135" s="516" t="str">
        <f>三年级坐位体前屈得分</f>
        <v/>
      </c>
      <c r="V135" s="517" t="str">
        <f>三年级等级</f>
        <v/>
      </c>
      <c r="W135" s="516" t="str">
        <f>三年级一分钟跳绳得分</f>
        <v/>
      </c>
      <c r="X135" s="517" t="str">
        <f>三年级等级</f>
        <v/>
      </c>
      <c r="Y135" s="515" t="str">
        <f>三年级仰卧起坐得分</f>
        <v/>
      </c>
      <c r="Z135" s="518" t="str">
        <f>三年级等级</f>
        <v/>
      </c>
      <c r="AA135" s="533"/>
      <c r="AB135" s="515"/>
      <c r="AC135" s="533" t="str">
        <f>三年级跳绳附加分</f>
        <v/>
      </c>
      <c r="AD135" s="534" t="str">
        <f>三年级标准分</f>
        <v/>
      </c>
      <c r="AE135" s="534" t="str">
        <f>三年级总分</f>
        <v/>
      </c>
      <c r="AF135" s="517" t="str">
        <f>三年级等级</f>
        <v/>
      </c>
    </row>
    <row r="136" spans="1:32">
      <c r="A136" s="476">
        <v>302</v>
      </c>
      <c r="B136" s="477">
        <v>64</v>
      </c>
      <c r="C136" s="478"/>
      <c r="D136" s="471"/>
      <c r="E136" s="472"/>
      <c r="F136" s="481"/>
      <c r="G136" s="480"/>
      <c r="H136" s="475"/>
      <c r="I136" s="501"/>
      <c r="J136" s="502"/>
      <c r="K136" s="495"/>
      <c r="L136" s="503"/>
      <c r="M136" s="644"/>
      <c r="N136" s="505" t="str">
        <f>三年级BMI</f>
        <v/>
      </c>
      <c r="O136" s="499" t="str">
        <f>三年级BMI等级</f>
        <v/>
      </c>
      <c r="P136" s="500" t="str">
        <f>三年级BMI得分</f>
        <v/>
      </c>
      <c r="Q136" s="515" t="str">
        <f>三年级肺活量得分</f>
        <v/>
      </c>
      <c r="R136" s="512" t="str">
        <f>三年级等级</f>
        <v/>
      </c>
      <c r="S136" s="516" t="str">
        <f>三年级50米跑得分</f>
        <v/>
      </c>
      <c r="T136" s="517" t="str">
        <f>三年级等级</f>
        <v/>
      </c>
      <c r="U136" s="516" t="str">
        <f>三年级坐位体前屈得分</f>
        <v/>
      </c>
      <c r="V136" s="517" t="str">
        <f>三年级等级</f>
        <v/>
      </c>
      <c r="W136" s="516" t="str">
        <f>三年级一分钟跳绳得分</f>
        <v/>
      </c>
      <c r="X136" s="517" t="str">
        <f>三年级等级</f>
        <v/>
      </c>
      <c r="Y136" s="515" t="str">
        <f>三年级仰卧起坐得分</f>
        <v/>
      </c>
      <c r="Z136" s="518" t="str">
        <f>三年级等级</f>
        <v/>
      </c>
      <c r="AA136" s="533"/>
      <c r="AB136" s="515"/>
      <c r="AC136" s="533" t="str">
        <f>三年级跳绳附加分</f>
        <v/>
      </c>
      <c r="AD136" s="534" t="str">
        <f>三年级标准分</f>
        <v/>
      </c>
      <c r="AE136" s="534" t="str">
        <f>三年级总分</f>
        <v/>
      </c>
      <c r="AF136" s="517" t="str">
        <f>三年级等级</f>
        <v/>
      </c>
    </row>
    <row r="137" spans="1:32">
      <c r="A137" s="476">
        <v>302</v>
      </c>
      <c r="B137" s="477">
        <v>65</v>
      </c>
      <c r="C137" s="478"/>
      <c r="D137" s="471"/>
      <c r="E137" s="472"/>
      <c r="F137" s="481"/>
      <c r="G137" s="480"/>
      <c r="H137" s="475"/>
      <c r="I137" s="501"/>
      <c r="J137" s="502"/>
      <c r="K137" s="495"/>
      <c r="L137" s="503"/>
      <c r="M137" s="644"/>
      <c r="N137" s="505" t="str">
        <f>三年级BMI</f>
        <v/>
      </c>
      <c r="O137" s="499" t="str">
        <f>三年级BMI等级</f>
        <v/>
      </c>
      <c r="P137" s="500" t="str">
        <f>三年级BMI得分</f>
        <v/>
      </c>
      <c r="Q137" s="515" t="str">
        <f>三年级肺活量得分</f>
        <v/>
      </c>
      <c r="R137" s="512" t="str">
        <f>三年级等级</f>
        <v/>
      </c>
      <c r="S137" s="516" t="str">
        <f>三年级50米跑得分</f>
        <v/>
      </c>
      <c r="T137" s="517" t="str">
        <f>三年级等级</f>
        <v/>
      </c>
      <c r="U137" s="516" t="str">
        <f>三年级坐位体前屈得分</f>
        <v/>
      </c>
      <c r="V137" s="517" t="str">
        <f>三年级等级</f>
        <v/>
      </c>
      <c r="W137" s="516" t="str">
        <f>三年级一分钟跳绳得分</f>
        <v/>
      </c>
      <c r="X137" s="517" t="str">
        <f>三年级等级</f>
        <v/>
      </c>
      <c r="Y137" s="515" t="str">
        <f>三年级仰卧起坐得分</f>
        <v/>
      </c>
      <c r="Z137" s="518" t="str">
        <f>三年级等级</f>
        <v/>
      </c>
      <c r="AA137" s="533"/>
      <c r="AB137" s="515"/>
      <c r="AC137" s="533" t="str">
        <f>三年级跳绳附加分</f>
        <v/>
      </c>
      <c r="AD137" s="534" t="str">
        <f>三年级标准分</f>
        <v/>
      </c>
      <c r="AE137" s="534" t="str">
        <f>三年级总分</f>
        <v/>
      </c>
      <c r="AF137" s="517" t="str">
        <f>三年级等级</f>
        <v/>
      </c>
    </row>
    <row r="138" spans="1:32">
      <c r="A138" s="476">
        <v>302</v>
      </c>
      <c r="B138" s="477">
        <v>66</v>
      </c>
      <c r="C138" s="478"/>
      <c r="D138" s="471"/>
      <c r="E138" s="472"/>
      <c r="F138" s="481"/>
      <c r="G138" s="480"/>
      <c r="H138" s="475"/>
      <c r="I138" s="501"/>
      <c r="J138" s="502"/>
      <c r="K138" s="495"/>
      <c r="L138" s="503"/>
      <c r="M138" s="644"/>
      <c r="N138" s="505" t="str">
        <f>三年级BMI</f>
        <v/>
      </c>
      <c r="O138" s="499" t="str">
        <f>三年级BMI等级</f>
        <v/>
      </c>
      <c r="P138" s="500" t="str">
        <f>三年级BMI得分</f>
        <v/>
      </c>
      <c r="Q138" s="515" t="str">
        <f>三年级肺活量得分</f>
        <v/>
      </c>
      <c r="R138" s="512" t="str">
        <f>三年级等级</f>
        <v/>
      </c>
      <c r="S138" s="516" t="str">
        <f>三年级50米跑得分</f>
        <v/>
      </c>
      <c r="T138" s="517" t="str">
        <f>三年级等级</f>
        <v/>
      </c>
      <c r="U138" s="516" t="str">
        <f>三年级坐位体前屈得分</f>
        <v/>
      </c>
      <c r="V138" s="517" t="str">
        <f>三年级等级</f>
        <v/>
      </c>
      <c r="W138" s="516" t="str">
        <f>三年级一分钟跳绳得分</f>
        <v/>
      </c>
      <c r="X138" s="517" t="str">
        <f>三年级等级</f>
        <v/>
      </c>
      <c r="Y138" s="515" t="str">
        <f>三年级仰卧起坐得分</f>
        <v/>
      </c>
      <c r="Z138" s="518" t="str">
        <f>三年级等级</f>
        <v/>
      </c>
      <c r="AA138" s="533"/>
      <c r="AB138" s="515"/>
      <c r="AC138" s="533" t="str">
        <f>三年级跳绳附加分</f>
        <v/>
      </c>
      <c r="AD138" s="534" t="str">
        <f>三年级标准分</f>
        <v/>
      </c>
      <c r="AE138" s="534" t="str">
        <f>三年级总分</f>
        <v/>
      </c>
      <c r="AF138" s="517" t="str">
        <f>三年级等级</f>
        <v/>
      </c>
    </row>
    <row r="139" spans="1:32">
      <c r="A139" s="476">
        <v>302</v>
      </c>
      <c r="B139" s="477">
        <v>67</v>
      </c>
      <c r="C139" s="478"/>
      <c r="D139" s="471"/>
      <c r="E139" s="472"/>
      <c r="F139" s="481"/>
      <c r="G139" s="480"/>
      <c r="H139" s="475"/>
      <c r="I139" s="501"/>
      <c r="J139" s="502"/>
      <c r="K139" s="495"/>
      <c r="L139" s="503"/>
      <c r="M139" s="644"/>
      <c r="N139" s="505" t="str">
        <f>三年级BMI</f>
        <v/>
      </c>
      <c r="O139" s="499" t="str">
        <f>三年级BMI等级</f>
        <v/>
      </c>
      <c r="P139" s="500" t="str">
        <f>三年级BMI得分</f>
        <v/>
      </c>
      <c r="Q139" s="515" t="str">
        <f>三年级肺活量得分</f>
        <v/>
      </c>
      <c r="R139" s="512" t="str">
        <f>三年级等级</f>
        <v/>
      </c>
      <c r="S139" s="516" t="str">
        <f>三年级50米跑得分</f>
        <v/>
      </c>
      <c r="T139" s="517" t="str">
        <f>三年级等级</f>
        <v/>
      </c>
      <c r="U139" s="516" t="str">
        <f>三年级坐位体前屈得分</f>
        <v/>
      </c>
      <c r="V139" s="517" t="str">
        <f>三年级等级</f>
        <v/>
      </c>
      <c r="W139" s="516" t="str">
        <f>三年级一分钟跳绳得分</f>
        <v/>
      </c>
      <c r="X139" s="517" t="str">
        <f>三年级等级</f>
        <v/>
      </c>
      <c r="Y139" s="515" t="str">
        <f>三年级仰卧起坐得分</f>
        <v/>
      </c>
      <c r="Z139" s="518" t="str">
        <f>三年级等级</f>
        <v/>
      </c>
      <c r="AA139" s="533"/>
      <c r="AB139" s="515"/>
      <c r="AC139" s="533" t="str">
        <f>三年级跳绳附加分</f>
        <v/>
      </c>
      <c r="AD139" s="534" t="str">
        <f>三年级标准分</f>
        <v/>
      </c>
      <c r="AE139" s="534" t="str">
        <f>三年级总分</f>
        <v/>
      </c>
      <c r="AF139" s="517" t="str">
        <f>三年级等级</f>
        <v/>
      </c>
    </row>
    <row r="140" spans="1:32">
      <c r="A140" s="476">
        <v>302</v>
      </c>
      <c r="B140" s="477">
        <v>68</v>
      </c>
      <c r="C140" s="478"/>
      <c r="D140" s="471"/>
      <c r="E140" s="472"/>
      <c r="F140" s="481"/>
      <c r="G140" s="480"/>
      <c r="H140" s="475"/>
      <c r="I140" s="501"/>
      <c r="J140" s="502"/>
      <c r="K140" s="495"/>
      <c r="L140" s="503"/>
      <c r="M140" s="644"/>
      <c r="N140" s="505" t="str">
        <f>三年级BMI</f>
        <v/>
      </c>
      <c r="O140" s="499" t="str">
        <f>三年级BMI等级</f>
        <v/>
      </c>
      <c r="P140" s="500" t="str">
        <f>三年级BMI得分</f>
        <v/>
      </c>
      <c r="Q140" s="515" t="str">
        <f>三年级肺活量得分</f>
        <v/>
      </c>
      <c r="R140" s="512" t="str">
        <f>三年级等级</f>
        <v/>
      </c>
      <c r="S140" s="516" t="str">
        <f>三年级50米跑得分</f>
        <v/>
      </c>
      <c r="T140" s="517" t="str">
        <f>三年级等级</f>
        <v/>
      </c>
      <c r="U140" s="516" t="str">
        <f>三年级坐位体前屈得分</f>
        <v/>
      </c>
      <c r="V140" s="517" t="str">
        <f>三年级等级</f>
        <v/>
      </c>
      <c r="W140" s="516" t="str">
        <f>三年级一分钟跳绳得分</f>
        <v/>
      </c>
      <c r="X140" s="517" t="str">
        <f>三年级等级</f>
        <v/>
      </c>
      <c r="Y140" s="515" t="str">
        <f>三年级仰卧起坐得分</f>
        <v/>
      </c>
      <c r="Z140" s="518" t="str">
        <f>三年级等级</f>
        <v/>
      </c>
      <c r="AA140" s="533"/>
      <c r="AB140" s="515"/>
      <c r="AC140" s="533" t="str">
        <f>三年级跳绳附加分</f>
        <v/>
      </c>
      <c r="AD140" s="534" t="str">
        <f>三年级标准分</f>
        <v/>
      </c>
      <c r="AE140" s="534" t="str">
        <f>三年级总分</f>
        <v/>
      </c>
      <c r="AF140" s="517" t="str">
        <f>三年级等级</f>
        <v/>
      </c>
    </row>
    <row r="141" spans="1:32">
      <c r="A141" s="476">
        <v>302</v>
      </c>
      <c r="B141" s="477">
        <v>69</v>
      </c>
      <c r="C141" s="478"/>
      <c r="D141" s="471"/>
      <c r="E141" s="472"/>
      <c r="F141" s="481"/>
      <c r="G141" s="480"/>
      <c r="H141" s="475"/>
      <c r="I141" s="501"/>
      <c r="J141" s="502"/>
      <c r="K141" s="495"/>
      <c r="L141" s="503"/>
      <c r="M141" s="644"/>
      <c r="N141" s="505" t="str">
        <f>三年级BMI</f>
        <v/>
      </c>
      <c r="O141" s="499" t="str">
        <f>三年级BMI等级</f>
        <v/>
      </c>
      <c r="P141" s="500" t="str">
        <f>三年级BMI得分</f>
        <v/>
      </c>
      <c r="Q141" s="515" t="str">
        <f>三年级肺活量得分</f>
        <v/>
      </c>
      <c r="R141" s="512" t="str">
        <f>三年级等级</f>
        <v/>
      </c>
      <c r="S141" s="516" t="str">
        <f>三年级50米跑得分</f>
        <v/>
      </c>
      <c r="T141" s="517" t="str">
        <f>三年级等级</f>
        <v/>
      </c>
      <c r="U141" s="516" t="str">
        <f>三年级坐位体前屈得分</f>
        <v/>
      </c>
      <c r="V141" s="517" t="str">
        <f>三年级等级</f>
        <v/>
      </c>
      <c r="W141" s="516" t="str">
        <f>三年级一分钟跳绳得分</f>
        <v/>
      </c>
      <c r="X141" s="517" t="str">
        <f>三年级等级</f>
        <v/>
      </c>
      <c r="Y141" s="515" t="str">
        <f>三年级仰卧起坐得分</f>
        <v/>
      </c>
      <c r="Z141" s="518" t="str">
        <f>三年级等级</f>
        <v/>
      </c>
      <c r="AA141" s="533"/>
      <c r="AB141" s="515"/>
      <c r="AC141" s="533" t="str">
        <f>三年级跳绳附加分</f>
        <v/>
      </c>
      <c r="AD141" s="534" t="str">
        <f>三年级标准分</f>
        <v/>
      </c>
      <c r="AE141" s="534" t="str">
        <f>三年级总分</f>
        <v/>
      </c>
      <c r="AF141" s="517" t="str">
        <f>三年级等级</f>
        <v/>
      </c>
    </row>
    <row r="142" ht="15.75" spans="1:32">
      <c r="A142" s="535">
        <v>302</v>
      </c>
      <c r="B142" s="536">
        <v>70</v>
      </c>
      <c r="C142" s="537"/>
      <c r="D142" s="538"/>
      <c r="E142" s="539"/>
      <c r="F142" s="540"/>
      <c r="G142" s="570"/>
      <c r="H142" s="542"/>
      <c r="I142" s="543"/>
      <c r="J142" s="544"/>
      <c r="K142" s="545"/>
      <c r="L142" s="571"/>
      <c r="M142" s="647"/>
      <c r="N142" s="573" t="str">
        <f>三年级BMI</f>
        <v/>
      </c>
      <c r="O142" s="574" t="str">
        <f>三年级BMI等级</f>
        <v/>
      </c>
      <c r="P142" s="575" t="str">
        <f>三年级BMI得分</f>
        <v/>
      </c>
      <c r="Q142" s="576" t="str">
        <f>三年级肺活量得分</f>
        <v/>
      </c>
      <c r="R142" s="577" t="str">
        <f>三年级等级</f>
        <v/>
      </c>
      <c r="S142" s="578" t="str">
        <f>三年级50米跑得分</f>
        <v/>
      </c>
      <c r="T142" s="567" t="str">
        <f>三年级等级</f>
        <v/>
      </c>
      <c r="U142" s="578" t="str">
        <f>三年级坐位体前屈得分</f>
        <v/>
      </c>
      <c r="V142" s="567" t="str">
        <f>三年级等级</f>
        <v/>
      </c>
      <c r="W142" s="578" t="str">
        <f>三年级一分钟跳绳得分</f>
        <v/>
      </c>
      <c r="X142" s="567" t="str">
        <f>三年级等级</f>
        <v/>
      </c>
      <c r="Y142" s="576" t="str">
        <f>三年级仰卧起坐得分</f>
        <v/>
      </c>
      <c r="Z142" s="579" t="str">
        <f>三年级等级</f>
        <v/>
      </c>
      <c r="AA142" s="565"/>
      <c r="AB142" s="576"/>
      <c r="AC142" s="565" t="str">
        <f>三年级跳绳附加分</f>
        <v/>
      </c>
      <c r="AD142" s="566" t="str">
        <f>三年级标准分</f>
        <v/>
      </c>
      <c r="AE142" s="566" t="str">
        <f>三年级总分</f>
        <v/>
      </c>
      <c r="AF142" s="567" t="str">
        <f>三年级等级</f>
        <v/>
      </c>
    </row>
    <row r="143" ht="15.75" spans="1:32">
      <c r="A143" s="468">
        <v>303</v>
      </c>
      <c r="B143" s="469">
        <v>1</v>
      </c>
      <c r="C143" s="472"/>
      <c r="D143" s="471"/>
      <c r="E143" s="472"/>
      <c r="F143" s="473"/>
      <c r="G143" s="474"/>
      <c r="H143" s="475"/>
      <c r="I143" s="494"/>
      <c r="J143" s="495"/>
      <c r="K143" s="495"/>
      <c r="L143" s="496"/>
      <c r="M143" s="643"/>
      <c r="N143" s="498" t="str">
        <f>三年级BMI</f>
        <v/>
      </c>
      <c r="O143" s="499" t="str">
        <f>三年级BMI等级</f>
        <v/>
      </c>
      <c r="P143" s="500" t="str">
        <f>三年级BMI得分</f>
        <v/>
      </c>
      <c r="Q143" s="511" t="str">
        <f>三年级肺活量得分</f>
        <v/>
      </c>
      <c r="R143" s="512" t="str">
        <f>三年级等级</f>
        <v/>
      </c>
      <c r="S143" s="513" t="str">
        <f>三年级50米跑得分</f>
        <v/>
      </c>
      <c r="T143" s="512" t="str">
        <f>三年级等级</f>
        <v/>
      </c>
      <c r="U143" s="513" t="str">
        <f>三年级坐位体前屈得分</f>
        <v/>
      </c>
      <c r="V143" s="512" t="str">
        <f>三年级等级</f>
        <v/>
      </c>
      <c r="W143" s="513" t="str">
        <f>三年级一分钟跳绳得分</f>
        <v/>
      </c>
      <c r="X143" s="512" t="str">
        <f>三年级等级</f>
        <v/>
      </c>
      <c r="Y143" s="511" t="str">
        <f>三年级仰卧起坐得分</f>
        <v/>
      </c>
      <c r="Z143" s="514" t="str">
        <f>三年级等级</f>
        <v/>
      </c>
      <c r="AA143" s="530"/>
      <c r="AB143" s="511"/>
      <c r="AC143" s="530" t="str">
        <f>三年级跳绳附加分</f>
        <v/>
      </c>
      <c r="AD143" s="531" t="str">
        <f>三年级标准分</f>
        <v/>
      </c>
      <c r="AE143" s="531" t="str">
        <f>三年级总分</f>
        <v/>
      </c>
      <c r="AF143" s="512" t="str">
        <f>三年级等级</f>
        <v/>
      </c>
    </row>
    <row r="144" spans="1:32">
      <c r="A144" s="476">
        <v>303</v>
      </c>
      <c r="B144" s="477">
        <v>2</v>
      </c>
      <c r="C144" s="478"/>
      <c r="D144" s="471"/>
      <c r="E144" s="472"/>
      <c r="F144" s="473"/>
      <c r="G144" s="480"/>
      <c r="H144" s="475"/>
      <c r="I144" s="501"/>
      <c r="J144" s="502"/>
      <c r="K144" s="495"/>
      <c r="L144" s="503"/>
      <c r="M144" s="644"/>
      <c r="N144" s="505" t="str">
        <f>三年级BMI</f>
        <v/>
      </c>
      <c r="O144" s="499" t="str">
        <f>三年级BMI等级</f>
        <v/>
      </c>
      <c r="P144" s="500" t="str">
        <f>三年级BMI得分</f>
        <v/>
      </c>
      <c r="Q144" s="515" t="str">
        <f>三年级肺活量得分</f>
        <v/>
      </c>
      <c r="R144" s="512" t="str">
        <f>三年级等级</f>
        <v/>
      </c>
      <c r="S144" s="516" t="str">
        <f>三年级50米跑得分</f>
        <v/>
      </c>
      <c r="T144" s="512" t="str">
        <f>三年级等级</f>
        <v/>
      </c>
      <c r="U144" s="516" t="str">
        <f>三年级坐位体前屈得分</f>
        <v/>
      </c>
      <c r="V144" s="517" t="str">
        <f>三年级等级</f>
        <v/>
      </c>
      <c r="W144" s="516" t="str">
        <f>三年级一分钟跳绳得分</f>
        <v/>
      </c>
      <c r="X144" s="517" t="str">
        <f>三年级等级</f>
        <v/>
      </c>
      <c r="Y144" s="515" t="str">
        <f>三年级仰卧起坐得分</f>
        <v/>
      </c>
      <c r="Z144" s="518" t="str">
        <f>三年级等级</f>
        <v/>
      </c>
      <c r="AA144" s="533"/>
      <c r="AB144" s="515"/>
      <c r="AC144" s="533" t="str">
        <f>三年级跳绳附加分</f>
        <v/>
      </c>
      <c r="AD144" s="534" t="str">
        <f>三年级标准分</f>
        <v/>
      </c>
      <c r="AE144" s="534" t="str">
        <f>三年级总分</f>
        <v/>
      </c>
      <c r="AF144" s="517" t="str">
        <f>三年级等级</f>
        <v/>
      </c>
    </row>
    <row r="145" spans="1:32">
      <c r="A145" s="476">
        <v>303</v>
      </c>
      <c r="B145" s="477">
        <v>3</v>
      </c>
      <c r="C145" s="478"/>
      <c r="D145" s="471"/>
      <c r="E145" s="472"/>
      <c r="F145" s="473"/>
      <c r="G145" s="480"/>
      <c r="H145" s="475"/>
      <c r="I145" s="501"/>
      <c r="J145" s="502"/>
      <c r="K145" s="495"/>
      <c r="L145" s="503"/>
      <c r="M145" s="644"/>
      <c r="N145" s="505" t="str">
        <f>三年级BMI</f>
        <v/>
      </c>
      <c r="O145" s="499" t="str">
        <f>三年级BMI等级</f>
        <v/>
      </c>
      <c r="P145" s="500" t="str">
        <f>三年级BMI得分</f>
        <v/>
      </c>
      <c r="Q145" s="515" t="str">
        <f>三年级肺活量得分</f>
        <v/>
      </c>
      <c r="R145" s="512" t="str">
        <f>三年级等级</f>
        <v/>
      </c>
      <c r="S145" s="516" t="str">
        <f>三年级50米跑得分</f>
        <v/>
      </c>
      <c r="T145" s="512" t="str">
        <f>三年级等级</f>
        <v/>
      </c>
      <c r="U145" s="516" t="str">
        <f>三年级坐位体前屈得分</f>
        <v/>
      </c>
      <c r="V145" s="517" t="str">
        <f>三年级等级</f>
        <v/>
      </c>
      <c r="W145" s="516" t="str">
        <f>三年级一分钟跳绳得分</f>
        <v/>
      </c>
      <c r="X145" s="517" t="str">
        <f>三年级等级</f>
        <v/>
      </c>
      <c r="Y145" s="515" t="str">
        <f>三年级仰卧起坐得分</f>
        <v/>
      </c>
      <c r="Z145" s="518" t="str">
        <f>三年级等级</f>
        <v/>
      </c>
      <c r="AA145" s="533"/>
      <c r="AB145" s="515"/>
      <c r="AC145" s="533" t="str">
        <f>三年级跳绳附加分</f>
        <v/>
      </c>
      <c r="AD145" s="534" t="str">
        <f>三年级标准分</f>
        <v/>
      </c>
      <c r="AE145" s="534" t="str">
        <f>三年级总分</f>
        <v/>
      </c>
      <c r="AF145" s="517" t="str">
        <f>三年级等级</f>
        <v/>
      </c>
    </row>
    <row r="146" spans="1:32">
      <c r="A146" s="476">
        <v>303</v>
      </c>
      <c r="B146" s="477">
        <v>4</v>
      </c>
      <c r="C146" s="478"/>
      <c r="D146" s="471"/>
      <c r="E146" s="472"/>
      <c r="F146" s="473"/>
      <c r="G146" s="480"/>
      <c r="H146" s="475"/>
      <c r="I146" s="501"/>
      <c r="J146" s="502"/>
      <c r="K146" s="495"/>
      <c r="L146" s="503"/>
      <c r="M146" s="644"/>
      <c r="N146" s="505" t="str">
        <f>三年级BMI</f>
        <v/>
      </c>
      <c r="O146" s="499" t="str">
        <f>三年级BMI等级</f>
        <v/>
      </c>
      <c r="P146" s="500" t="str">
        <f>三年级BMI得分</f>
        <v/>
      </c>
      <c r="Q146" s="515" t="str">
        <f>三年级肺活量得分</f>
        <v/>
      </c>
      <c r="R146" s="512" t="str">
        <f>三年级等级</f>
        <v/>
      </c>
      <c r="S146" s="516" t="str">
        <f>三年级50米跑得分</f>
        <v/>
      </c>
      <c r="T146" s="512" t="str">
        <f>三年级等级</f>
        <v/>
      </c>
      <c r="U146" s="516" t="str">
        <f>三年级坐位体前屈得分</f>
        <v/>
      </c>
      <c r="V146" s="517" t="str">
        <f>三年级等级</f>
        <v/>
      </c>
      <c r="W146" s="516" t="str">
        <f>三年级一分钟跳绳得分</f>
        <v/>
      </c>
      <c r="X146" s="517" t="str">
        <f>三年级等级</f>
        <v/>
      </c>
      <c r="Y146" s="515" t="str">
        <f>三年级仰卧起坐得分</f>
        <v/>
      </c>
      <c r="Z146" s="518" t="str">
        <f>三年级等级</f>
        <v/>
      </c>
      <c r="AA146" s="533"/>
      <c r="AB146" s="515"/>
      <c r="AC146" s="533" t="str">
        <f>三年级跳绳附加分</f>
        <v/>
      </c>
      <c r="AD146" s="534" t="str">
        <f>三年级标准分</f>
        <v/>
      </c>
      <c r="AE146" s="534" t="str">
        <f>三年级总分</f>
        <v/>
      </c>
      <c r="AF146" s="517" t="str">
        <f>三年级等级</f>
        <v/>
      </c>
    </row>
    <row r="147" spans="1:32">
      <c r="A147" s="476">
        <v>303</v>
      </c>
      <c r="B147" s="477">
        <v>5</v>
      </c>
      <c r="C147" s="478"/>
      <c r="D147" s="471"/>
      <c r="E147" s="472"/>
      <c r="F147" s="473"/>
      <c r="G147" s="480"/>
      <c r="H147" s="475"/>
      <c r="I147" s="501"/>
      <c r="J147" s="502"/>
      <c r="K147" s="495"/>
      <c r="L147" s="503"/>
      <c r="M147" s="644"/>
      <c r="N147" s="505" t="str">
        <f>三年级BMI</f>
        <v/>
      </c>
      <c r="O147" s="499" t="str">
        <f>三年级BMI等级</f>
        <v/>
      </c>
      <c r="P147" s="500" t="str">
        <f>三年级BMI得分</f>
        <v/>
      </c>
      <c r="Q147" s="515" t="str">
        <f>三年级肺活量得分</f>
        <v/>
      </c>
      <c r="R147" s="512" t="str">
        <f>三年级等级</f>
        <v/>
      </c>
      <c r="S147" s="516" t="str">
        <f>三年级50米跑得分</f>
        <v/>
      </c>
      <c r="T147" s="512" t="str">
        <f>三年级等级</f>
        <v/>
      </c>
      <c r="U147" s="516" t="str">
        <f>三年级坐位体前屈得分</f>
        <v/>
      </c>
      <c r="V147" s="517" t="str">
        <f>三年级等级</f>
        <v/>
      </c>
      <c r="W147" s="516" t="str">
        <f>三年级一分钟跳绳得分</f>
        <v/>
      </c>
      <c r="X147" s="517" t="str">
        <f>三年级等级</f>
        <v/>
      </c>
      <c r="Y147" s="515" t="str">
        <f>三年级仰卧起坐得分</f>
        <v/>
      </c>
      <c r="Z147" s="518" t="str">
        <f>三年级等级</f>
        <v/>
      </c>
      <c r="AA147" s="533"/>
      <c r="AB147" s="515"/>
      <c r="AC147" s="533" t="str">
        <f>三年级跳绳附加分</f>
        <v/>
      </c>
      <c r="AD147" s="534" t="str">
        <f>三年级标准分</f>
        <v/>
      </c>
      <c r="AE147" s="534" t="str">
        <f>三年级总分</f>
        <v/>
      </c>
      <c r="AF147" s="517" t="str">
        <f>三年级等级</f>
        <v/>
      </c>
    </row>
    <row r="148" spans="1:32">
      <c r="A148" s="476">
        <v>303</v>
      </c>
      <c r="B148" s="477">
        <v>6</v>
      </c>
      <c r="C148" s="478"/>
      <c r="D148" s="471"/>
      <c r="E148" s="472"/>
      <c r="F148" s="473"/>
      <c r="G148" s="480"/>
      <c r="H148" s="475"/>
      <c r="I148" s="501"/>
      <c r="J148" s="502"/>
      <c r="K148" s="495"/>
      <c r="L148" s="503"/>
      <c r="M148" s="644"/>
      <c r="N148" s="505" t="str">
        <f>三年级BMI</f>
        <v/>
      </c>
      <c r="O148" s="499" t="str">
        <f>三年级BMI等级</f>
        <v/>
      </c>
      <c r="P148" s="500" t="str">
        <f>三年级BMI得分</f>
        <v/>
      </c>
      <c r="Q148" s="515" t="str">
        <f>三年级肺活量得分</f>
        <v/>
      </c>
      <c r="R148" s="512" t="str">
        <f>三年级等级</f>
        <v/>
      </c>
      <c r="S148" s="516" t="str">
        <f>三年级50米跑得分</f>
        <v/>
      </c>
      <c r="T148" s="512" t="str">
        <f>三年级等级</f>
        <v/>
      </c>
      <c r="U148" s="516" t="str">
        <f>三年级坐位体前屈得分</f>
        <v/>
      </c>
      <c r="V148" s="517" t="str">
        <f>三年级等级</f>
        <v/>
      </c>
      <c r="W148" s="516" t="str">
        <f>三年级一分钟跳绳得分</f>
        <v/>
      </c>
      <c r="X148" s="517" t="str">
        <f>三年级等级</f>
        <v/>
      </c>
      <c r="Y148" s="515" t="str">
        <f>三年级仰卧起坐得分</f>
        <v/>
      </c>
      <c r="Z148" s="518" t="str">
        <f>三年级等级</f>
        <v/>
      </c>
      <c r="AA148" s="533"/>
      <c r="AB148" s="515"/>
      <c r="AC148" s="533" t="str">
        <f>三年级跳绳附加分</f>
        <v/>
      </c>
      <c r="AD148" s="534" t="str">
        <f>三年级标准分</f>
        <v/>
      </c>
      <c r="AE148" s="534" t="str">
        <f>三年级总分</f>
        <v/>
      </c>
      <c r="AF148" s="517" t="str">
        <f>三年级等级</f>
        <v/>
      </c>
    </row>
    <row r="149" spans="1:32">
      <c r="A149" s="476">
        <v>303</v>
      </c>
      <c r="B149" s="477">
        <v>7</v>
      </c>
      <c r="C149" s="478"/>
      <c r="D149" s="471"/>
      <c r="E149" s="472"/>
      <c r="F149" s="473"/>
      <c r="G149" s="480"/>
      <c r="H149" s="475"/>
      <c r="I149" s="501"/>
      <c r="J149" s="502"/>
      <c r="K149" s="495"/>
      <c r="L149" s="503"/>
      <c r="M149" s="644"/>
      <c r="N149" s="505" t="str">
        <f>三年级BMI</f>
        <v/>
      </c>
      <c r="O149" s="499" t="str">
        <f>三年级BMI等级</f>
        <v/>
      </c>
      <c r="P149" s="500" t="str">
        <f>三年级BMI得分</f>
        <v/>
      </c>
      <c r="Q149" s="515" t="str">
        <f>三年级肺活量得分</f>
        <v/>
      </c>
      <c r="R149" s="512" t="str">
        <f>三年级等级</f>
        <v/>
      </c>
      <c r="S149" s="516" t="str">
        <f>三年级50米跑得分</f>
        <v/>
      </c>
      <c r="T149" s="517" t="str">
        <f>三年级等级</f>
        <v/>
      </c>
      <c r="U149" s="516" t="str">
        <f>三年级坐位体前屈得分</f>
        <v/>
      </c>
      <c r="V149" s="517" t="str">
        <f>三年级等级</f>
        <v/>
      </c>
      <c r="W149" s="516" t="str">
        <f>三年级一分钟跳绳得分</f>
        <v/>
      </c>
      <c r="X149" s="517" t="str">
        <f>三年级等级</f>
        <v/>
      </c>
      <c r="Y149" s="515" t="str">
        <f>三年级仰卧起坐得分</f>
        <v/>
      </c>
      <c r="Z149" s="518" t="str">
        <f>三年级等级</f>
        <v/>
      </c>
      <c r="AA149" s="533"/>
      <c r="AB149" s="515"/>
      <c r="AC149" s="533" t="str">
        <f>三年级跳绳附加分</f>
        <v/>
      </c>
      <c r="AD149" s="534" t="str">
        <f>三年级标准分</f>
        <v/>
      </c>
      <c r="AE149" s="534" t="str">
        <f>三年级总分</f>
        <v/>
      </c>
      <c r="AF149" s="517" t="str">
        <f>三年级等级</f>
        <v/>
      </c>
    </row>
    <row r="150" spans="1:32">
      <c r="A150" s="476">
        <v>303</v>
      </c>
      <c r="B150" s="477">
        <v>8</v>
      </c>
      <c r="C150" s="478"/>
      <c r="D150" s="471"/>
      <c r="E150" s="472"/>
      <c r="F150" s="473"/>
      <c r="G150" s="480"/>
      <c r="H150" s="475"/>
      <c r="I150" s="501"/>
      <c r="J150" s="502"/>
      <c r="K150" s="495"/>
      <c r="L150" s="503"/>
      <c r="M150" s="644"/>
      <c r="N150" s="505" t="str">
        <f>三年级BMI</f>
        <v/>
      </c>
      <c r="O150" s="499" t="str">
        <f>三年级BMI等级</f>
        <v/>
      </c>
      <c r="P150" s="500" t="str">
        <f>三年级BMI得分</f>
        <v/>
      </c>
      <c r="Q150" s="515" t="str">
        <f>三年级肺活量得分</f>
        <v/>
      </c>
      <c r="R150" s="512" t="str">
        <f>三年级等级</f>
        <v/>
      </c>
      <c r="S150" s="516" t="str">
        <f>三年级50米跑得分</f>
        <v/>
      </c>
      <c r="T150" s="517" t="str">
        <f>三年级等级</f>
        <v/>
      </c>
      <c r="U150" s="516" t="str">
        <f>三年级坐位体前屈得分</f>
        <v/>
      </c>
      <c r="V150" s="517" t="str">
        <f>三年级等级</f>
        <v/>
      </c>
      <c r="W150" s="516" t="str">
        <f>三年级一分钟跳绳得分</f>
        <v/>
      </c>
      <c r="X150" s="517" t="str">
        <f>三年级等级</f>
        <v/>
      </c>
      <c r="Y150" s="515" t="str">
        <f>三年级仰卧起坐得分</f>
        <v/>
      </c>
      <c r="Z150" s="518" t="str">
        <f>三年级等级</f>
        <v/>
      </c>
      <c r="AA150" s="533"/>
      <c r="AB150" s="515"/>
      <c r="AC150" s="533" t="str">
        <f>三年级跳绳附加分</f>
        <v/>
      </c>
      <c r="AD150" s="534" t="str">
        <f>三年级标准分</f>
        <v/>
      </c>
      <c r="AE150" s="534" t="str">
        <f>三年级总分</f>
        <v/>
      </c>
      <c r="AF150" s="517" t="str">
        <f>三年级等级</f>
        <v/>
      </c>
    </row>
    <row r="151" spans="1:32">
      <c r="A151" s="476">
        <v>303</v>
      </c>
      <c r="B151" s="477">
        <v>9</v>
      </c>
      <c r="C151" s="478"/>
      <c r="D151" s="471"/>
      <c r="E151" s="472"/>
      <c r="F151" s="473"/>
      <c r="G151" s="480"/>
      <c r="H151" s="475"/>
      <c r="I151" s="501"/>
      <c r="J151" s="502"/>
      <c r="K151" s="495"/>
      <c r="L151" s="503"/>
      <c r="M151" s="644"/>
      <c r="N151" s="505" t="str">
        <f>三年级BMI</f>
        <v/>
      </c>
      <c r="O151" s="499" t="str">
        <f>三年级BMI等级</f>
        <v/>
      </c>
      <c r="P151" s="500" t="str">
        <f>三年级BMI得分</f>
        <v/>
      </c>
      <c r="Q151" s="515" t="str">
        <f>三年级肺活量得分</f>
        <v/>
      </c>
      <c r="R151" s="512" t="str">
        <f>三年级等级</f>
        <v/>
      </c>
      <c r="S151" s="516" t="str">
        <f>三年级50米跑得分</f>
        <v/>
      </c>
      <c r="T151" s="517" t="str">
        <f>三年级等级</f>
        <v/>
      </c>
      <c r="U151" s="516" t="str">
        <f>三年级坐位体前屈得分</f>
        <v/>
      </c>
      <c r="V151" s="517" t="str">
        <f>三年级等级</f>
        <v/>
      </c>
      <c r="W151" s="516" t="str">
        <f>三年级一分钟跳绳得分</f>
        <v/>
      </c>
      <c r="X151" s="517" t="str">
        <f>三年级等级</f>
        <v/>
      </c>
      <c r="Y151" s="515" t="str">
        <f>三年级仰卧起坐得分</f>
        <v/>
      </c>
      <c r="Z151" s="518" t="str">
        <f>三年级等级</f>
        <v/>
      </c>
      <c r="AA151" s="533"/>
      <c r="AB151" s="515"/>
      <c r="AC151" s="533" t="str">
        <f>三年级跳绳附加分</f>
        <v/>
      </c>
      <c r="AD151" s="534" t="str">
        <f>三年级标准分</f>
        <v/>
      </c>
      <c r="AE151" s="534" t="str">
        <f>三年级总分</f>
        <v/>
      </c>
      <c r="AF151" s="517" t="str">
        <f>三年级等级</f>
        <v/>
      </c>
    </row>
    <row r="152" spans="1:32">
      <c r="A152" s="476">
        <v>303</v>
      </c>
      <c r="B152" s="477">
        <v>10</v>
      </c>
      <c r="C152" s="478"/>
      <c r="D152" s="471"/>
      <c r="E152" s="472"/>
      <c r="F152" s="473"/>
      <c r="G152" s="480"/>
      <c r="H152" s="475"/>
      <c r="I152" s="501"/>
      <c r="J152" s="502"/>
      <c r="K152" s="495"/>
      <c r="L152" s="503"/>
      <c r="M152" s="644"/>
      <c r="N152" s="505" t="str">
        <f>三年级BMI</f>
        <v/>
      </c>
      <c r="O152" s="499" t="str">
        <f>三年级BMI等级</f>
        <v/>
      </c>
      <c r="P152" s="500" t="str">
        <f>三年级BMI得分</f>
        <v/>
      </c>
      <c r="Q152" s="515" t="str">
        <f>三年级肺活量得分</f>
        <v/>
      </c>
      <c r="R152" s="512" t="str">
        <f>三年级等级</f>
        <v/>
      </c>
      <c r="S152" s="516" t="str">
        <f>三年级50米跑得分</f>
        <v/>
      </c>
      <c r="T152" s="517" t="str">
        <f>三年级等级</f>
        <v/>
      </c>
      <c r="U152" s="516" t="str">
        <f>三年级坐位体前屈得分</f>
        <v/>
      </c>
      <c r="V152" s="517" t="str">
        <f>三年级等级</f>
        <v/>
      </c>
      <c r="W152" s="516" t="str">
        <f>三年级一分钟跳绳得分</f>
        <v/>
      </c>
      <c r="X152" s="517" t="str">
        <f>三年级等级</f>
        <v/>
      </c>
      <c r="Y152" s="515" t="str">
        <f>三年级仰卧起坐得分</f>
        <v/>
      </c>
      <c r="Z152" s="518" t="str">
        <f>三年级等级</f>
        <v/>
      </c>
      <c r="AA152" s="533"/>
      <c r="AB152" s="515"/>
      <c r="AC152" s="533" t="str">
        <f>三年级跳绳附加分</f>
        <v/>
      </c>
      <c r="AD152" s="534" t="str">
        <f>三年级标准分</f>
        <v/>
      </c>
      <c r="AE152" s="534" t="str">
        <f>三年级总分</f>
        <v/>
      </c>
      <c r="AF152" s="517" t="str">
        <f>三年级等级</f>
        <v/>
      </c>
    </row>
    <row r="153" spans="1:32">
      <c r="A153" s="476">
        <v>303</v>
      </c>
      <c r="B153" s="477">
        <v>11</v>
      </c>
      <c r="C153" s="478"/>
      <c r="D153" s="471"/>
      <c r="E153" s="478"/>
      <c r="F153" s="473"/>
      <c r="G153" s="480"/>
      <c r="H153" s="475"/>
      <c r="I153" s="501"/>
      <c r="J153" s="502"/>
      <c r="K153" s="502"/>
      <c r="L153" s="503"/>
      <c r="M153" s="644"/>
      <c r="N153" s="505" t="str">
        <f>三年级BMI</f>
        <v/>
      </c>
      <c r="O153" s="499" t="str">
        <f>三年级BMI等级</f>
        <v/>
      </c>
      <c r="P153" s="500" t="str">
        <f>三年级BMI得分</f>
        <v/>
      </c>
      <c r="Q153" s="515" t="str">
        <f>三年级肺活量得分</f>
        <v/>
      </c>
      <c r="R153" s="512" t="str">
        <f>三年级等级</f>
        <v/>
      </c>
      <c r="S153" s="516" t="str">
        <f>三年级50米跑得分</f>
        <v/>
      </c>
      <c r="T153" s="517" t="str">
        <f>三年级等级</f>
        <v/>
      </c>
      <c r="U153" s="516" t="str">
        <f>三年级坐位体前屈得分</f>
        <v/>
      </c>
      <c r="V153" s="517" t="str">
        <f>三年级等级</f>
        <v/>
      </c>
      <c r="W153" s="516" t="str">
        <f>三年级一分钟跳绳得分</f>
        <v/>
      </c>
      <c r="X153" s="517" t="str">
        <f>三年级等级</f>
        <v/>
      </c>
      <c r="Y153" s="515" t="str">
        <f>三年级仰卧起坐得分</f>
        <v/>
      </c>
      <c r="Z153" s="518" t="str">
        <f>三年级等级</f>
        <v/>
      </c>
      <c r="AA153" s="533"/>
      <c r="AB153" s="515"/>
      <c r="AC153" s="533" t="str">
        <f>三年级跳绳附加分</f>
        <v/>
      </c>
      <c r="AD153" s="534" t="str">
        <f>三年级标准分</f>
        <v/>
      </c>
      <c r="AE153" s="534" t="str">
        <f>三年级总分</f>
        <v/>
      </c>
      <c r="AF153" s="517" t="str">
        <f>三年级等级</f>
        <v/>
      </c>
    </row>
    <row r="154" spans="1:32">
      <c r="A154" s="476">
        <v>303</v>
      </c>
      <c r="B154" s="477">
        <v>12</v>
      </c>
      <c r="C154" s="478"/>
      <c r="D154" s="471"/>
      <c r="E154" s="478"/>
      <c r="F154" s="473"/>
      <c r="G154" s="480"/>
      <c r="H154" s="475"/>
      <c r="I154" s="501"/>
      <c r="J154" s="502"/>
      <c r="K154" s="502"/>
      <c r="L154" s="503"/>
      <c r="M154" s="644"/>
      <c r="N154" s="505" t="str">
        <f>三年级BMI</f>
        <v/>
      </c>
      <c r="O154" s="499" t="str">
        <f>三年级BMI等级</f>
        <v/>
      </c>
      <c r="P154" s="500" t="str">
        <f>三年级BMI得分</f>
        <v/>
      </c>
      <c r="Q154" s="515" t="str">
        <f>三年级肺活量得分</f>
        <v/>
      </c>
      <c r="R154" s="512" t="str">
        <f>三年级等级</f>
        <v/>
      </c>
      <c r="S154" s="516" t="str">
        <f>三年级50米跑得分</f>
        <v/>
      </c>
      <c r="T154" s="517" t="str">
        <f>三年级等级</f>
        <v/>
      </c>
      <c r="U154" s="516" t="str">
        <f>三年级坐位体前屈得分</f>
        <v/>
      </c>
      <c r="V154" s="517" t="str">
        <f>三年级等级</f>
        <v/>
      </c>
      <c r="W154" s="516" t="str">
        <f>三年级一分钟跳绳得分</f>
        <v/>
      </c>
      <c r="X154" s="517" t="str">
        <f>三年级等级</f>
        <v/>
      </c>
      <c r="Y154" s="515" t="str">
        <f>三年级仰卧起坐得分</f>
        <v/>
      </c>
      <c r="Z154" s="518" t="str">
        <f>三年级等级</f>
        <v/>
      </c>
      <c r="AA154" s="533"/>
      <c r="AB154" s="515"/>
      <c r="AC154" s="533" t="str">
        <f>三年级跳绳附加分</f>
        <v/>
      </c>
      <c r="AD154" s="534" t="str">
        <f>三年级标准分</f>
        <v/>
      </c>
      <c r="AE154" s="534" t="str">
        <f>三年级总分</f>
        <v/>
      </c>
      <c r="AF154" s="517" t="str">
        <f>三年级等级</f>
        <v/>
      </c>
    </row>
    <row r="155" spans="1:32">
      <c r="A155" s="476">
        <v>303</v>
      </c>
      <c r="B155" s="477">
        <v>13</v>
      </c>
      <c r="C155" s="478"/>
      <c r="D155" s="471"/>
      <c r="E155" s="478"/>
      <c r="F155" s="473"/>
      <c r="G155" s="480"/>
      <c r="H155" s="475"/>
      <c r="I155" s="501"/>
      <c r="J155" s="502"/>
      <c r="K155" s="502"/>
      <c r="L155" s="503"/>
      <c r="M155" s="644"/>
      <c r="N155" s="505" t="str">
        <f>三年级BMI</f>
        <v/>
      </c>
      <c r="O155" s="499" t="str">
        <f>三年级BMI等级</f>
        <v/>
      </c>
      <c r="P155" s="500" t="str">
        <f>三年级BMI得分</f>
        <v/>
      </c>
      <c r="Q155" s="515" t="str">
        <f>三年级肺活量得分</f>
        <v/>
      </c>
      <c r="R155" s="512" t="str">
        <f>三年级等级</f>
        <v/>
      </c>
      <c r="S155" s="516" t="str">
        <f>三年级50米跑得分</f>
        <v/>
      </c>
      <c r="T155" s="517" t="str">
        <f>三年级等级</f>
        <v/>
      </c>
      <c r="U155" s="516" t="str">
        <f>三年级坐位体前屈得分</f>
        <v/>
      </c>
      <c r="V155" s="517" t="str">
        <f>三年级等级</f>
        <v/>
      </c>
      <c r="W155" s="516" t="str">
        <f>三年级一分钟跳绳得分</f>
        <v/>
      </c>
      <c r="X155" s="517" t="str">
        <f>三年级等级</f>
        <v/>
      </c>
      <c r="Y155" s="515" t="str">
        <f>三年级仰卧起坐得分</f>
        <v/>
      </c>
      <c r="Z155" s="518" t="str">
        <f>三年级等级</f>
        <v/>
      </c>
      <c r="AA155" s="533"/>
      <c r="AB155" s="515"/>
      <c r="AC155" s="533" t="str">
        <f>三年级跳绳附加分</f>
        <v/>
      </c>
      <c r="AD155" s="534" t="str">
        <f>三年级标准分</f>
        <v/>
      </c>
      <c r="AE155" s="534" t="str">
        <f>三年级总分</f>
        <v/>
      </c>
      <c r="AF155" s="517" t="str">
        <f>三年级等级</f>
        <v/>
      </c>
    </row>
    <row r="156" spans="1:32">
      <c r="A156" s="476">
        <v>303</v>
      </c>
      <c r="B156" s="477">
        <v>14</v>
      </c>
      <c r="C156" s="478"/>
      <c r="D156" s="471"/>
      <c r="E156" s="478"/>
      <c r="F156" s="473"/>
      <c r="G156" s="474"/>
      <c r="H156" s="475"/>
      <c r="I156" s="501"/>
      <c r="J156" s="502"/>
      <c r="K156" s="502"/>
      <c r="L156" s="503"/>
      <c r="M156" s="644"/>
      <c r="N156" s="505" t="str">
        <f>三年级BMI</f>
        <v/>
      </c>
      <c r="O156" s="499" t="str">
        <f>三年级BMI等级</f>
        <v/>
      </c>
      <c r="P156" s="500" t="str">
        <f>三年级BMI得分</f>
        <v/>
      </c>
      <c r="Q156" s="515" t="str">
        <f>三年级肺活量得分</f>
        <v/>
      </c>
      <c r="R156" s="512" t="str">
        <f>三年级等级</f>
        <v/>
      </c>
      <c r="S156" s="516" t="str">
        <f>三年级50米跑得分</f>
        <v/>
      </c>
      <c r="T156" s="517" t="str">
        <f>三年级等级</f>
        <v/>
      </c>
      <c r="U156" s="516" t="str">
        <f>三年级坐位体前屈得分</f>
        <v/>
      </c>
      <c r="V156" s="517" t="str">
        <f>三年级等级</f>
        <v/>
      </c>
      <c r="W156" s="516" t="str">
        <f>三年级一分钟跳绳得分</f>
        <v/>
      </c>
      <c r="X156" s="517" t="str">
        <f>三年级等级</f>
        <v/>
      </c>
      <c r="Y156" s="515" t="str">
        <f>三年级仰卧起坐得分</f>
        <v/>
      </c>
      <c r="Z156" s="518" t="str">
        <f>三年级等级</f>
        <v/>
      </c>
      <c r="AA156" s="533"/>
      <c r="AB156" s="515"/>
      <c r="AC156" s="533" t="str">
        <f>三年级跳绳附加分</f>
        <v/>
      </c>
      <c r="AD156" s="534" t="str">
        <f>三年级标准分</f>
        <v/>
      </c>
      <c r="AE156" s="534" t="str">
        <f>三年级总分</f>
        <v/>
      </c>
      <c r="AF156" s="517" t="str">
        <f>三年级等级</f>
        <v/>
      </c>
    </row>
    <row r="157" spans="1:32">
      <c r="A157" s="476">
        <v>303</v>
      </c>
      <c r="B157" s="477">
        <v>15</v>
      </c>
      <c r="C157" s="478"/>
      <c r="D157" s="471"/>
      <c r="E157" s="478"/>
      <c r="F157" s="473"/>
      <c r="G157" s="474"/>
      <c r="H157" s="475"/>
      <c r="I157" s="501"/>
      <c r="J157" s="502"/>
      <c r="K157" s="502"/>
      <c r="L157" s="503"/>
      <c r="M157" s="644"/>
      <c r="N157" s="505" t="str">
        <f>三年级BMI</f>
        <v/>
      </c>
      <c r="O157" s="499" t="str">
        <f>三年级BMI等级</f>
        <v/>
      </c>
      <c r="P157" s="500" t="str">
        <f>三年级BMI得分</f>
        <v/>
      </c>
      <c r="Q157" s="515" t="str">
        <f>三年级肺活量得分</f>
        <v/>
      </c>
      <c r="R157" s="512" t="str">
        <f>三年级等级</f>
        <v/>
      </c>
      <c r="S157" s="516" t="str">
        <f>三年级50米跑得分</f>
        <v/>
      </c>
      <c r="T157" s="517" t="str">
        <f>三年级等级</f>
        <v/>
      </c>
      <c r="U157" s="516" t="str">
        <f>三年级坐位体前屈得分</f>
        <v/>
      </c>
      <c r="V157" s="517" t="str">
        <f>三年级等级</f>
        <v/>
      </c>
      <c r="W157" s="516" t="str">
        <f>三年级一分钟跳绳得分</f>
        <v/>
      </c>
      <c r="X157" s="517" t="str">
        <f>三年级等级</f>
        <v/>
      </c>
      <c r="Y157" s="515" t="str">
        <f>三年级仰卧起坐得分</f>
        <v/>
      </c>
      <c r="Z157" s="518" t="str">
        <f>三年级等级</f>
        <v/>
      </c>
      <c r="AA157" s="533"/>
      <c r="AB157" s="515"/>
      <c r="AC157" s="533" t="str">
        <f>三年级跳绳附加分</f>
        <v/>
      </c>
      <c r="AD157" s="534" t="str">
        <f>三年级标准分</f>
        <v/>
      </c>
      <c r="AE157" s="534" t="str">
        <f>三年级总分</f>
        <v/>
      </c>
      <c r="AF157" s="517" t="str">
        <f>三年级等级</f>
        <v/>
      </c>
    </row>
    <row r="158" spans="1:32">
      <c r="A158" s="476">
        <v>303</v>
      </c>
      <c r="B158" s="477">
        <v>16</v>
      </c>
      <c r="C158" s="478"/>
      <c r="D158" s="471"/>
      <c r="E158" s="478"/>
      <c r="F158" s="473"/>
      <c r="G158" s="480"/>
      <c r="H158" s="475"/>
      <c r="I158" s="501"/>
      <c r="J158" s="502"/>
      <c r="K158" s="502"/>
      <c r="L158" s="503"/>
      <c r="M158" s="644"/>
      <c r="N158" s="505" t="str">
        <f>三年级BMI</f>
        <v/>
      </c>
      <c r="O158" s="499" t="str">
        <f>三年级BMI等级</f>
        <v/>
      </c>
      <c r="P158" s="500" t="str">
        <f>三年级BMI得分</f>
        <v/>
      </c>
      <c r="Q158" s="515" t="str">
        <f>三年级肺活量得分</f>
        <v/>
      </c>
      <c r="R158" s="512" t="str">
        <f>三年级等级</f>
        <v/>
      </c>
      <c r="S158" s="516" t="str">
        <f>三年级50米跑得分</f>
        <v/>
      </c>
      <c r="T158" s="517" t="str">
        <f>三年级等级</f>
        <v/>
      </c>
      <c r="U158" s="516" t="str">
        <f>三年级坐位体前屈得分</f>
        <v/>
      </c>
      <c r="V158" s="517" t="str">
        <f>三年级等级</f>
        <v/>
      </c>
      <c r="W158" s="516" t="str">
        <f>三年级一分钟跳绳得分</f>
        <v/>
      </c>
      <c r="X158" s="517" t="str">
        <f>三年级等级</f>
        <v/>
      </c>
      <c r="Y158" s="515" t="str">
        <f>三年级仰卧起坐得分</f>
        <v/>
      </c>
      <c r="Z158" s="518" t="str">
        <f>三年级等级</f>
        <v/>
      </c>
      <c r="AA158" s="533"/>
      <c r="AB158" s="515"/>
      <c r="AC158" s="533" t="str">
        <f>三年级跳绳附加分</f>
        <v/>
      </c>
      <c r="AD158" s="534" t="str">
        <f>三年级标准分</f>
        <v/>
      </c>
      <c r="AE158" s="534" t="str">
        <f>三年级总分</f>
        <v/>
      </c>
      <c r="AF158" s="517" t="str">
        <f>三年级等级</f>
        <v/>
      </c>
    </row>
    <row r="159" spans="1:32">
      <c r="A159" s="476">
        <v>303</v>
      </c>
      <c r="B159" s="477">
        <v>17</v>
      </c>
      <c r="C159" s="478"/>
      <c r="D159" s="471"/>
      <c r="E159" s="478"/>
      <c r="F159" s="473"/>
      <c r="G159" s="480"/>
      <c r="H159" s="475"/>
      <c r="I159" s="501"/>
      <c r="J159" s="502"/>
      <c r="K159" s="502"/>
      <c r="L159" s="503"/>
      <c r="M159" s="644"/>
      <c r="N159" s="505" t="str">
        <f>三年级BMI</f>
        <v/>
      </c>
      <c r="O159" s="499" t="str">
        <f>三年级BMI等级</f>
        <v/>
      </c>
      <c r="P159" s="500" t="str">
        <f>三年级BMI得分</f>
        <v/>
      </c>
      <c r="Q159" s="515" t="str">
        <f>三年级肺活量得分</f>
        <v/>
      </c>
      <c r="R159" s="512" t="str">
        <f>三年级等级</f>
        <v/>
      </c>
      <c r="S159" s="516" t="str">
        <f>三年级50米跑得分</f>
        <v/>
      </c>
      <c r="T159" s="517" t="str">
        <f>三年级等级</f>
        <v/>
      </c>
      <c r="U159" s="516" t="str">
        <f>三年级坐位体前屈得分</f>
        <v/>
      </c>
      <c r="V159" s="517" t="str">
        <f>三年级等级</f>
        <v/>
      </c>
      <c r="W159" s="516" t="str">
        <f>三年级一分钟跳绳得分</f>
        <v/>
      </c>
      <c r="X159" s="517" t="str">
        <f>三年级等级</f>
        <v/>
      </c>
      <c r="Y159" s="515" t="str">
        <f>三年级仰卧起坐得分</f>
        <v/>
      </c>
      <c r="Z159" s="518" t="str">
        <f>三年级等级</f>
        <v/>
      </c>
      <c r="AA159" s="533"/>
      <c r="AB159" s="515"/>
      <c r="AC159" s="533" t="str">
        <f>三年级跳绳附加分</f>
        <v/>
      </c>
      <c r="AD159" s="534" t="str">
        <f>三年级标准分</f>
        <v/>
      </c>
      <c r="AE159" s="534" t="str">
        <f>三年级总分</f>
        <v/>
      </c>
      <c r="AF159" s="517" t="str">
        <f>三年级等级</f>
        <v/>
      </c>
    </row>
    <row r="160" spans="1:32">
      <c r="A160" s="476">
        <v>303</v>
      </c>
      <c r="B160" s="477">
        <v>18</v>
      </c>
      <c r="C160" s="478"/>
      <c r="D160" s="471"/>
      <c r="E160" s="478"/>
      <c r="F160" s="473"/>
      <c r="G160" s="480"/>
      <c r="H160" s="475"/>
      <c r="I160" s="501"/>
      <c r="J160" s="502"/>
      <c r="K160" s="502"/>
      <c r="L160" s="503"/>
      <c r="M160" s="644"/>
      <c r="N160" s="505" t="str">
        <f>三年级BMI</f>
        <v/>
      </c>
      <c r="O160" s="499" t="str">
        <f>三年级BMI等级</f>
        <v/>
      </c>
      <c r="P160" s="500" t="str">
        <f>三年级BMI得分</f>
        <v/>
      </c>
      <c r="Q160" s="515" t="str">
        <f>三年级肺活量得分</f>
        <v/>
      </c>
      <c r="R160" s="512" t="str">
        <f>三年级等级</f>
        <v/>
      </c>
      <c r="S160" s="516" t="str">
        <f>三年级50米跑得分</f>
        <v/>
      </c>
      <c r="T160" s="517" t="str">
        <f>三年级等级</f>
        <v/>
      </c>
      <c r="U160" s="516" t="str">
        <f>三年级坐位体前屈得分</f>
        <v/>
      </c>
      <c r="V160" s="517" t="str">
        <f>三年级等级</f>
        <v/>
      </c>
      <c r="W160" s="516" t="str">
        <f>三年级一分钟跳绳得分</f>
        <v/>
      </c>
      <c r="X160" s="517" t="str">
        <f>三年级等级</f>
        <v/>
      </c>
      <c r="Y160" s="515" t="str">
        <f>三年级仰卧起坐得分</f>
        <v/>
      </c>
      <c r="Z160" s="518" t="str">
        <f>三年级等级</f>
        <v/>
      </c>
      <c r="AA160" s="533"/>
      <c r="AB160" s="515"/>
      <c r="AC160" s="533" t="str">
        <f>三年级跳绳附加分</f>
        <v/>
      </c>
      <c r="AD160" s="534" t="str">
        <f>三年级标准分</f>
        <v/>
      </c>
      <c r="AE160" s="534" t="str">
        <f>三年级总分</f>
        <v/>
      </c>
      <c r="AF160" s="517" t="str">
        <f>三年级等级</f>
        <v/>
      </c>
    </row>
    <row r="161" spans="1:32">
      <c r="A161" s="476">
        <v>303</v>
      </c>
      <c r="B161" s="477">
        <v>19</v>
      </c>
      <c r="C161" s="478"/>
      <c r="D161" s="471"/>
      <c r="E161" s="478"/>
      <c r="F161" s="473"/>
      <c r="G161" s="480"/>
      <c r="H161" s="475"/>
      <c r="I161" s="501"/>
      <c r="J161" s="502"/>
      <c r="K161" s="502"/>
      <c r="L161" s="503"/>
      <c r="M161" s="644"/>
      <c r="N161" s="505" t="str">
        <f>三年级BMI</f>
        <v/>
      </c>
      <c r="O161" s="499" t="str">
        <f>三年级BMI等级</f>
        <v/>
      </c>
      <c r="P161" s="500" t="str">
        <f>三年级BMI得分</f>
        <v/>
      </c>
      <c r="Q161" s="515" t="str">
        <f>三年级肺活量得分</f>
        <v/>
      </c>
      <c r="R161" s="512" t="str">
        <f>三年级等级</f>
        <v/>
      </c>
      <c r="S161" s="516" t="str">
        <f>三年级50米跑得分</f>
        <v/>
      </c>
      <c r="T161" s="517" t="str">
        <f>三年级等级</f>
        <v/>
      </c>
      <c r="U161" s="516" t="str">
        <f>三年级坐位体前屈得分</f>
        <v/>
      </c>
      <c r="V161" s="517" t="str">
        <f>三年级等级</f>
        <v/>
      </c>
      <c r="W161" s="516" t="str">
        <f>三年级一分钟跳绳得分</f>
        <v/>
      </c>
      <c r="X161" s="517" t="str">
        <f>三年级等级</f>
        <v/>
      </c>
      <c r="Y161" s="515" t="str">
        <f>三年级仰卧起坐得分</f>
        <v/>
      </c>
      <c r="Z161" s="518" t="str">
        <f>三年级等级</f>
        <v/>
      </c>
      <c r="AA161" s="533"/>
      <c r="AB161" s="515"/>
      <c r="AC161" s="533" t="str">
        <f>三年级跳绳附加分</f>
        <v/>
      </c>
      <c r="AD161" s="534" t="str">
        <f>三年级标准分</f>
        <v/>
      </c>
      <c r="AE161" s="534" t="str">
        <f>三年级总分</f>
        <v/>
      </c>
      <c r="AF161" s="517" t="str">
        <f>三年级等级</f>
        <v/>
      </c>
    </row>
    <row r="162" spans="1:32">
      <c r="A162" s="476">
        <v>303</v>
      </c>
      <c r="B162" s="477">
        <v>20</v>
      </c>
      <c r="C162" s="478"/>
      <c r="D162" s="471"/>
      <c r="E162" s="478"/>
      <c r="F162" s="473"/>
      <c r="G162" s="480"/>
      <c r="H162" s="475"/>
      <c r="I162" s="501"/>
      <c r="J162" s="502"/>
      <c r="K162" s="502"/>
      <c r="L162" s="503"/>
      <c r="M162" s="644"/>
      <c r="N162" s="505" t="str">
        <f>三年级BMI</f>
        <v/>
      </c>
      <c r="O162" s="499" t="str">
        <f>三年级BMI等级</f>
        <v/>
      </c>
      <c r="P162" s="500" t="str">
        <f>三年级BMI得分</f>
        <v/>
      </c>
      <c r="Q162" s="515" t="str">
        <f>三年级肺活量得分</f>
        <v/>
      </c>
      <c r="R162" s="512" t="str">
        <f>三年级等级</f>
        <v/>
      </c>
      <c r="S162" s="516" t="str">
        <f>三年级50米跑得分</f>
        <v/>
      </c>
      <c r="T162" s="517" t="str">
        <f>三年级等级</f>
        <v/>
      </c>
      <c r="U162" s="516" t="str">
        <f>三年级坐位体前屈得分</f>
        <v/>
      </c>
      <c r="V162" s="517" t="str">
        <f>三年级等级</f>
        <v/>
      </c>
      <c r="W162" s="516" t="str">
        <f>三年级一分钟跳绳得分</f>
        <v/>
      </c>
      <c r="X162" s="517" t="str">
        <f>三年级等级</f>
        <v/>
      </c>
      <c r="Y162" s="515" t="str">
        <f>三年级仰卧起坐得分</f>
        <v/>
      </c>
      <c r="Z162" s="518" t="str">
        <f>三年级等级</f>
        <v/>
      </c>
      <c r="AA162" s="533"/>
      <c r="AB162" s="515"/>
      <c r="AC162" s="533" t="str">
        <f>三年级跳绳附加分</f>
        <v/>
      </c>
      <c r="AD162" s="534" t="str">
        <f>三年级标准分</f>
        <v/>
      </c>
      <c r="AE162" s="534" t="str">
        <f>三年级总分</f>
        <v/>
      </c>
      <c r="AF162" s="517" t="str">
        <f>三年级等级</f>
        <v/>
      </c>
    </row>
    <row r="163" spans="1:32">
      <c r="A163" s="476">
        <v>303</v>
      </c>
      <c r="B163" s="477">
        <v>21</v>
      </c>
      <c r="C163" s="478"/>
      <c r="D163" s="471"/>
      <c r="E163" s="478"/>
      <c r="F163" s="473"/>
      <c r="G163" s="480"/>
      <c r="H163" s="475"/>
      <c r="I163" s="501"/>
      <c r="J163" s="502"/>
      <c r="K163" s="502"/>
      <c r="L163" s="503"/>
      <c r="M163" s="644"/>
      <c r="N163" s="505" t="str">
        <f>三年级BMI</f>
        <v/>
      </c>
      <c r="O163" s="499" t="str">
        <f>三年级BMI等级</f>
        <v/>
      </c>
      <c r="P163" s="500" t="str">
        <f>三年级BMI得分</f>
        <v/>
      </c>
      <c r="Q163" s="515" t="str">
        <f>三年级肺活量得分</f>
        <v/>
      </c>
      <c r="R163" s="512" t="str">
        <f>三年级等级</f>
        <v/>
      </c>
      <c r="S163" s="516" t="str">
        <f>三年级50米跑得分</f>
        <v/>
      </c>
      <c r="T163" s="517" t="str">
        <f>三年级等级</f>
        <v/>
      </c>
      <c r="U163" s="516" t="str">
        <f>三年级坐位体前屈得分</f>
        <v/>
      </c>
      <c r="V163" s="517" t="str">
        <f>三年级等级</f>
        <v/>
      </c>
      <c r="W163" s="516" t="str">
        <f>三年级一分钟跳绳得分</f>
        <v/>
      </c>
      <c r="X163" s="517" t="str">
        <f>三年级等级</f>
        <v/>
      </c>
      <c r="Y163" s="515" t="str">
        <f>三年级仰卧起坐得分</f>
        <v/>
      </c>
      <c r="Z163" s="518" t="str">
        <f>三年级等级</f>
        <v/>
      </c>
      <c r="AA163" s="533"/>
      <c r="AB163" s="515"/>
      <c r="AC163" s="533" t="str">
        <f>三年级跳绳附加分</f>
        <v/>
      </c>
      <c r="AD163" s="534" t="str">
        <f>三年级标准分</f>
        <v/>
      </c>
      <c r="AE163" s="534" t="str">
        <f>三年级总分</f>
        <v/>
      </c>
      <c r="AF163" s="517" t="str">
        <f>三年级等级</f>
        <v/>
      </c>
    </row>
    <row r="164" spans="1:32">
      <c r="A164" s="476">
        <v>303</v>
      </c>
      <c r="B164" s="477">
        <v>22</v>
      </c>
      <c r="C164" s="478"/>
      <c r="D164" s="471"/>
      <c r="E164" s="478"/>
      <c r="F164" s="473"/>
      <c r="G164" s="480"/>
      <c r="H164" s="475"/>
      <c r="I164" s="501"/>
      <c r="J164" s="502"/>
      <c r="K164" s="502"/>
      <c r="L164" s="503"/>
      <c r="M164" s="644"/>
      <c r="N164" s="505" t="str">
        <f>三年级BMI</f>
        <v/>
      </c>
      <c r="O164" s="499" t="str">
        <f>三年级BMI等级</f>
        <v/>
      </c>
      <c r="P164" s="500" t="str">
        <f>三年级BMI得分</f>
        <v/>
      </c>
      <c r="Q164" s="515" t="str">
        <f>三年级肺活量得分</f>
        <v/>
      </c>
      <c r="R164" s="512" t="str">
        <f>三年级等级</f>
        <v/>
      </c>
      <c r="S164" s="516" t="str">
        <f>三年级50米跑得分</f>
        <v/>
      </c>
      <c r="T164" s="517" t="str">
        <f>三年级等级</f>
        <v/>
      </c>
      <c r="U164" s="516" t="str">
        <f>三年级坐位体前屈得分</f>
        <v/>
      </c>
      <c r="V164" s="517" t="str">
        <f>三年级等级</f>
        <v/>
      </c>
      <c r="W164" s="516" t="str">
        <f>三年级一分钟跳绳得分</f>
        <v/>
      </c>
      <c r="X164" s="517" t="str">
        <f>三年级等级</f>
        <v/>
      </c>
      <c r="Y164" s="515" t="str">
        <f>三年级仰卧起坐得分</f>
        <v/>
      </c>
      <c r="Z164" s="518" t="str">
        <f>三年级等级</f>
        <v/>
      </c>
      <c r="AA164" s="533"/>
      <c r="AB164" s="515"/>
      <c r="AC164" s="533" t="str">
        <f>三年级跳绳附加分</f>
        <v/>
      </c>
      <c r="AD164" s="534" t="str">
        <f>三年级标准分</f>
        <v/>
      </c>
      <c r="AE164" s="534" t="str">
        <f>三年级总分</f>
        <v/>
      </c>
      <c r="AF164" s="517" t="str">
        <f>三年级等级</f>
        <v/>
      </c>
    </row>
    <row r="165" spans="1:32">
      <c r="A165" s="476">
        <v>303</v>
      </c>
      <c r="B165" s="477">
        <v>23</v>
      </c>
      <c r="C165" s="478"/>
      <c r="D165" s="471"/>
      <c r="E165" s="478"/>
      <c r="F165" s="473"/>
      <c r="G165" s="480"/>
      <c r="H165" s="475"/>
      <c r="I165" s="501"/>
      <c r="J165" s="502"/>
      <c r="K165" s="502"/>
      <c r="L165" s="503"/>
      <c r="M165" s="644"/>
      <c r="N165" s="505" t="str">
        <f>三年级BMI</f>
        <v/>
      </c>
      <c r="O165" s="499" t="str">
        <f>三年级BMI等级</f>
        <v/>
      </c>
      <c r="P165" s="500" t="str">
        <f>三年级BMI得分</f>
        <v/>
      </c>
      <c r="Q165" s="515" t="str">
        <f>三年级肺活量得分</f>
        <v/>
      </c>
      <c r="R165" s="512" t="str">
        <f>三年级等级</f>
        <v/>
      </c>
      <c r="S165" s="516" t="str">
        <f>三年级50米跑得分</f>
        <v/>
      </c>
      <c r="T165" s="517" t="str">
        <f>三年级等级</f>
        <v/>
      </c>
      <c r="U165" s="516" t="str">
        <f>三年级坐位体前屈得分</f>
        <v/>
      </c>
      <c r="V165" s="517" t="str">
        <f>三年级等级</f>
        <v/>
      </c>
      <c r="W165" s="516" t="str">
        <f>三年级一分钟跳绳得分</f>
        <v/>
      </c>
      <c r="X165" s="517" t="str">
        <f>三年级等级</f>
        <v/>
      </c>
      <c r="Y165" s="515" t="str">
        <f>三年级仰卧起坐得分</f>
        <v/>
      </c>
      <c r="Z165" s="518" t="str">
        <f>三年级等级</f>
        <v/>
      </c>
      <c r="AA165" s="533"/>
      <c r="AB165" s="515"/>
      <c r="AC165" s="533" t="str">
        <f>三年级跳绳附加分</f>
        <v/>
      </c>
      <c r="AD165" s="534" t="str">
        <f>三年级标准分</f>
        <v/>
      </c>
      <c r="AE165" s="534" t="str">
        <f>三年级总分</f>
        <v/>
      </c>
      <c r="AF165" s="517" t="str">
        <f>三年级等级</f>
        <v/>
      </c>
    </row>
    <row r="166" spans="1:32">
      <c r="A166" s="476">
        <v>303</v>
      </c>
      <c r="B166" s="477">
        <v>24</v>
      </c>
      <c r="C166" s="478"/>
      <c r="D166" s="471"/>
      <c r="E166" s="478"/>
      <c r="F166" s="473"/>
      <c r="G166" s="480"/>
      <c r="H166" s="475"/>
      <c r="I166" s="501"/>
      <c r="J166" s="502"/>
      <c r="K166" s="502"/>
      <c r="L166" s="503"/>
      <c r="M166" s="644"/>
      <c r="N166" s="505" t="str">
        <f>三年级BMI</f>
        <v/>
      </c>
      <c r="O166" s="499" t="str">
        <f>三年级BMI等级</f>
        <v/>
      </c>
      <c r="P166" s="500" t="str">
        <f>三年级BMI得分</f>
        <v/>
      </c>
      <c r="Q166" s="515" t="str">
        <f>三年级肺活量得分</f>
        <v/>
      </c>
      <c r="R166" s="512" t="str">
        <f>三年级等级</f>
        <v/>
      </c>
      <c r="S166" s="516" t="str">
        <f>三年级50米跑得分</f>
        <v/>
      </c>
      <c r="T166" s="517" t="str">
        <f>三年级等级</f>
        <v/>
      </c>
      <c r="U166" s="516" t="str">
        <f>三年级坐位体前屈得分</f>
        <v/>
      </c>
      <c r="V166" s="517" t="str">
        <f>三年级等级</f>
        <v/>
      </c>
      <c r="W166" s="516" t="str">
        <f>三年级一分钟跳绳得分</f>
        <v/>
      </c>
      <c r="X166" s="517" t="str">
        <f>三年级等级</f>
        <v/>
      </c>
      <c r="Y166" s="515" t="str">
        <f>三年级仰卧起坐得分</f>
        <v/>
      </c>
      <c r="Z166" s="518" t="str">
        <f>三年级等级</f>
        <v/>
      </c>
      <c r="AA166" s="533"/>
      <c r="AB166" s="515"/>
      <c r="AC166" s="533" t="str">
        <f>三年级跳绳附加分</f>
        <v/>
      </c>
      <c r="AD166" s="534" t="str">
        <f>三年级标准分</f>
        <v/>
      </c>
      <c r="AE166" s="534" t="str">
        <f>三年级总分</f>
        <v/>
      </c>
      <c r="AF166" s="517" t="str">
        <f>三年级等级</f>
        <v/>
      </c>
    </row>
    <row r="167" spans="1:32">
      <c r="A167" s="476">
        <v>303</v>
      </c>
      <c r="B167" s="477">
        <v>25</v>
      </c>
      <c r="C167" s="478"/>
      <c r="D167" s="471"/>
      <c r="E167" s="478"/>
      <c r="F167" s="473"/>
      <c r="G167" s="480"/>
      <c r="H167" s="475"/>
      <c r="I167" s="501"/>
      <c r="J167" s="502"/>
      <c r="K167" s="502"/>
      <c r="L167" s="503"/>
      <c r="M167" s="644"/>
      <c r="N167" s="505" t="str">
        <f>三年级BMI</f>
        <v/>
      </c>
      <c r="O167" s="499" t="str">
        <f>三年级BMI等级</f>
        <v/>
      </c>
      <c r="P167" s="500" t="str">
        <f>三年级BMI得分</f>
        <v/>
      </c>
      <c r="Q167" s="515" t="str">
        <f>三年级肺活量得分</f>
        <v/>
      </c>
      <c r="R167" s="512" t="str">
        <f>三年级等级</f>
        <v/>
      </c>
      <c r="S167" s="516" t="str">
        <f>三年级50米跑得分</f>
        <v/>
      </c>
      <c r="T167" s="517" t="str">
        <f>三年级等级</f>
        <v/>
      </c>
      <c r="U167" s="516" t="str">
        <f>三年级坐位体前屈得分</f>
        <v/>
      </c>
      <c r="V167" s="517" t="str">
        <f>三年级等级</f>
        <v/>
      </c>
      <c r="W167" s="516" t="str">
        <f>三年级一分钟跳绳得分</f>
        <v/>
      </c>
      <c r="X167" s="517" t="str">
        <f>三年级等级</f>
        <v/>
      </c>
      <c r="Y167" s="515" t="str">
        <f>三年级仰卧起坐得分</f>
        <v/>
      </c>
      <c r="Z167" s="518" t="str">
        <f>三年级等级</f>
        <v/>
      </c>
      <c r="AA167" s="533"/>
      <c r="AB167" s="515"/>
      <c r="AC167" s="533" t="str">
        <f>三年级跳绳附加分</f>
        <v/>
      </c>
      <c r="AD167" s="534" t="str">
        <f>三年级标准分</f>
        <v/>
      </c>
      <c r="AE167" s="534" t="str">
        <f>三年级总分</f>
        <v/>
      </c>
      <c r="AF167" s="517" t="str">
        <f>三年级等级</f>
        <v/>
      </c>
    </row>
    <row r="168" spans="1:32">
      <c r="A168" s="476">
        <v>303</v>
      </c>
      <c r="B168" s="477">
        <v>26</v>
      </c>
      <c r="C168" s="478"/>
      <c r="D168" s="471"/>
      <c r="E168" s="478"/>
      <c r="F168" s="473"/>
      <c r="G168" s="480"/>
      <c r="H168" s="475"/>
      <c r="I168" s="501"/>
      <c r="J168" s="502"/>
      <c r="K168" s="502"/>
      <c r="L168" s="503"/>
      <c r="M168" s="644"/>
      <c r="N168" s="505" t="str">
        <f>三年级BMI</f>
        <v/>
      </c>
      <c r="O168" s="499" t="str">
        <f>三年级BMI等级</f>
        <v/>
      </c>
      <c r="P168" s="500" t="str">
        <f>三年级BMI得分</f>
        <v/>
      </c>
      <c r="Q168" s="515" t="str">
        <f>三年级肺活量得分</f>
        <v/>
      </c>
      <c r="R168" s="512" t="str">
        <f>三年级等级</f>
        <v/>
      </c>
      <c r="S168" s="516" t="str">
        <f>三年级50米跑得分</f>
        <v/>
      </c>
      <c r="T168" s="517" t="str">
        <f>三年级等级</f>
        <v/>
      </c>
      <c r="U168" s="516" t="str">
        <f>三年级坐位体前屈得分</f>
        <v/>
      </c>
      <c r="V168" s="517" t="str">
        <f>三年级等级</f>
        <v/>
      </c>
      <c r="W168" s="516" t="str">
        <f>三年级一分钟跳绳得分</f>
        <v/>
      </c>
      <c r="X168" s="517" t="str">
        <f>三年级等级</f>
        <v/>
      </c>
      <c r="Y168" s="515" t="str">
        <f>三年级仰卧起坐得分</f>
        <v/>
      </c>
      <c r="Z168" s="518" t="str">
        <f>三年级等级</f>
        <v/>
      </c>
      <c r="AA168" s="533"/>
      <c r="AB168" s="515"/>
      <c r="AC168" s="533" t="str">
        <f>三年级跳绳附加分</f>
        <v/>
      </c>
      <c r="AD168" s="534" t="str">
        <f>三年级标准分</f>
        <v/>
      </c>
      <c r="AE168" s="534" t="str">
        <f>三年级总分</f>
        <v/>
      </c>
      <c r="AF168" s="517" t="str">
        <f>三年级等级</f>
        <v/>
      </c>
    </row>
    <row r="169" spans="1:32">
      <c r="A169" s="476">
        <v>303</v>
      </c>
      <c r="B169" s="477">
        <v>27</v>
      </c>
      <c r="C169" s="478"/>
      <c r="D169" s="471"/>
      <c r="E169" s="478"/>
      <c r="F169" s="473"/>
      <c r="G169" s="480"/>
      <c r="H169" s="475"/>
      <c r="I169" s="501"/>
      <c r="J169" s="502"/>
      <c r="K169" s="502"/>
      <c r="L169" s="503"/>
      <c r="M169" s="644"/>
      <c r="N169" s="505" t="str">
        <f>三年级BMI</f>
        <v/>
      </c>
      <c r="O169" s="499" t="str">
        <f>三年级BMI等级</f>
        <v/>
      </c>
      <c r="P169" s="500" t="str">
        <f>三年级BMI得分</f>
        <v/>
      </c>
      <c r="Q169" s="515" t="str">
        <f>三年级肺活量得分</f>
        <v/>
      </c>
      <c r="R169" s="512" t="str">
        <f>三年级等级</f>
        <v/>
      </c>
      <c r="S169" s="516" t="str">
        <f>三年级50米跑得分</f>
        <v/>
      </c>
      <c r="T169" s="517" t="str">
        <f>三年级等级</f>
        <v/>
      </c>
      <c r="U169" s="516" t="str">
        <f>三年级坐位体前屈得分</f>
        <v/>
      </c>
      <c r="V169" s="517" t="str">
        <f>三年级等级</f>
        <v/>
      </c>
      <c r="W169" s="516" t="str">
        <f>三年级一分钟跳绳得分</f>
        <v/>
      </c>
      <c r="X169" s="517" t="str">
        <f>三年级等级</f>
        <v/>
      </c>
      <c r="Y169" s="515" t="str">
        <f>三年级仰卧起坐得分</f>
        <v/>
      </c>
      <c r="Z169" s="518" t="str">
        <f>三年级等级</f>
        <v/>
      </c>
      <c r="AA169" s="533"/>
      <c r="AB169" s="515"/>
      <c r="AC169" s="533" t="str">
        <f>三年级跳绳附加分</f>
        <v/>
      </c>
      <c r="AD169" s="534" t="str">
        <f>三年级标准分</f>
        <v/>
      </c>
      <c r="AE169" s="534" t="str">
        <f>三年级总分</f>
        <v/>
      </c>
      <c r="AF169" s="517" t="str">
        <f>三年级等级</f>
        <v/>
      </c>
    </row>
    <row r="170" spans="1:32">
      <c r="A170" s="476">
        <v>303</v>
      </c>
      <c r="B170" s="477">
        <v>28</v>
      </c>
      <c r="C170" s="478"/>
      <c r="D170" s="471"/>
      <c r="E170" s="478"/>
      <c r="F170" s="473"/>
      <c r="G170" s="480"/>
      <c r="H170" s="475"/>
      <c r="I170" s="501"/>
      <c r="J170" s="502"/>
      <c r="K170" s="502"/>
      <c r="L170" s="503"/>
      <c r="M170" s="644"/>
      <c r="N170" s="505" t="str">
        <f>三年级BMI</f>
        <v/>
      </c>
      <c r="O170" s="499" t="str">
        <f>三年级BMI等级</f>
        <v/>
      </c>
      <c r="P170" s="500" t="str">
        <f>三年级BMI得分</f>
        <v/>
      </c>
      <c r="Q170" s="515" t="str">
        <f>三年级肺活量得分</f>
        <v/>
      </c>
      <c r="R170" s="512" t="str">
        <f>三年级等级</f>
        <v/>
      </c>
      <c r="S170" s="516" t="str">
        <f>三年级50米跑得分</f>
        <v/>
      </c>
      <c r="T170" s="517" t="str">
        <f>三年级等级</f>
        <v/>
      </c>
      <c r="U170" s="516" t="str">
        <f>三年级坐位体前屈得分</f>
        <v/>
      </c>
      <c r="V170" s="517" t="str">
        <f>三年级等级</f>
        <v/>
      </c>
      <c r="W170" s="516" t="str">
        <f>三年级一分钟跳绳得分</f>
        <v/>
      </c>
      <c r="X170" s="517" t="str">
        <f>三年级等级</f>
        <v/>
      </c>
      <c r="Y170" s="515" t="str">
        <f>三年级仰卧起坐得分</f>
        <v/>
      </c>
      <c r="Z170" s="518" t="str">
        <f>三年级等级</f>
        <v/>
      </c>
      <c r="AA170" s="533"/>
      <c r="AB170" s="515"/>
      <c r="AC170" s="533" t="str">
        <f>三年级跳绳附加分</f>
        <v/>
      </c>
      <c r="AD170" s="534" t="str">
        <f>三年级标准分</f>
        <v/>
      </c>
      <c r="AE170" s="534" t="str">
        <f>三年级总分</f>
        <v/>
      </c>
      <c r="AF170" s="517" t="str">
        <f>三年级等级</f>
        <v/>
      </c>
    </row>
    <row r="171" spans="1:32">
      <c r="A171" s="476">
        <v>303</v>
      </c>
      <c r="B171" s="477">
        <v>29</v>
      </c>
      <c r="C171" s="478"/>
      <c r="D171" s="471"/>
      <c r="E171" s="478"/>
      <c r="F171" s="473"/>
      <c r="G171" s="480"/>
      <c r="H171" s="475"/>
      <c r="I171" s="501"/>
      <c r="J171" s="502"/>
      <c r="K171" s="502"/>
      <c r="L171" s="503"/>
      <c r="M171" s="644"/>
      <c r="N171" s="505" t="str">
        <f>三年级BMI</f>
        <v/>
      </c>
      <c r="O171" s="499" t="str">
        <f>三年级BMI等级</f>
        <v/>
      </c>
      <c r="P171" s="500" t="str">
        <f>三年级BMI得分</f>
        <v/>
      </c>
      <c r="Q171" s="515" t="str">
        <f>三年级肺活量得分</f>
        <v/>
      </c>
      <c r="R171" s="512" t="str">
        <f>三年级等级</f>
        <v/>
      </c>
      <c r="S171" s="516" t="str">
        <f>三年级50米跑得分</f>
        <v/>
      </c>
      <c r="T171" s="517" t="str">
        <f>三年级等级</f>
        <v/>
      </c>
      <c r="U171" s="516" t="str">
        <f>三年级坐位体前屈得分</f>
        <v/>
      </c>
      <c r="V171" s="517" t="str">
        <f>三年级等级</f>
        <v/>
      </c>
      <c r="W171" s="516" t="str">
        <f>三年级一分钟跳绳得分</f>
        <v/>
      </c>
      <c r="X171" s="517" t="str">
        <f>三年级等级</f>
        <v/>
      </c>
      <c r="Y171" s="515" t="str">
        <f>三年级仰卧起坐得分</f>
        <v/>
      </c>
      <c r="Z171" s="518" t="str">
        <f>三年级等级</f>
        <v/>
      </c>
      <c r="AA171" s="533"/>
      <c r="AB171" s="515"/>
      <c r="AC171" s="533" t="str">
        <f>三年级跳绳附加分</f>
        <v/>
      </c>
      <c r="AD171" s="534" t="str">
        <f>三年级标准分</f>
        <v/>
      </c>
      <c r="AE171" s="534" t="str">
        <f>三年级总分</f>
        <v/>
      </c>
      <c r="AF171" s="517" t="str">
        <f>三年级等级</f>
        <v/>
      </c>
    </row>
    <row r="172" spans="1:32">
      <c r="A172" s="476">
        <v>303</v>
      </c>
      <c r="B172" s="477">
        <v>30</v>
      </c>
      <c r="C172" s="478"/>
      <c r="D172" s="471"/>
      <c r="E172" s="478"/>
      <c r="F172" s="473"/>
      <c r="G172" s="480"/>
      <c r="H172" s="475"/>
      <c r="I172" s="501"/>
      <c r="J172" s="502"/>
      <c r="K172" s="502"/>
      <c r="L172" s="503"/>
      <c r="M172" s="644"/>
      <c r="N172" s="505" t="str">
        <f>三年级BMI</f>
        <v/>
      </c>
      <c r="O172" s="499" t="str">
        <f>三年级BMI等级</f>
        <v/>
      </c>
      <c r="P172" s="500" t="str">
        <f>三年级BMI得分</f>
        <v/>
      </c>
      <c r="Q172" s="515" t="str">
        <f>三年级肺活量得分</f>
        <v/>
      </c>
      <c r="R172" s="512" t="str">
        <f>三年级等级</f>
        <v/>
      </c>
      <c r="S172" s="516" t="str">
        <f>三年级50米跑得分</f>
        <v/>
      </c>
      <c r="T172" s="517" t="str">
        <f>三年级等级</f>
        <v/>
      </c>
      <c r="U172" s="516" t="str">
        <f>三年级坐位体前屈得分</f>
        <v/>
      </c>
      <c r="V172" s="517" t="str">
        <f>三年级等级</f>
        <v/>
      </c>
      <c r="W172" s="516" t="str">
        <f>三年级一分钟跳绳得分</f>
        <v/>
      </c>
      <c r="X172" s="517" t="str">
        <f>三年级等级</f>
        <v/>
      </c>
      <c r="Y172" s="515" t="str">
        <f>三年级仰卧起坐得分</f>
        <v/>
      </c>
      <c r="Z172" s="518" t="str">
        <f>三年级等级</f>
        <v/>
      </c>
      <c r="AA172" s="533"/>
      <c r="AB172" s="515"/>
      <c r="AC172" s="533" t="str">
        <f>三年级跳绳附加分</f>
        <v/>
      </c>
      <c r="AD172" s="534" t="str">
        <f>三年级标准分</f>
        <v/>
      </c>
      <c r="AE172" s="534" t="str">
        <f>三年级总分</f>
        <v/>
      </c>
      <c r="AF172" s="517" t="str">
        <f>三年级等级</f>
        <v/>
      </c>
    </row>
    <row r="173" spans="1:32">
      <c r="A173" s="476">
        <v>303</v>
      </c>
      <c r="B173" s="477">
        <v>31</v>
      </c>
      <c r="C173" s="478"/>
      <c r="D173" s="471"/>
      <c r="E173" s="478"/>
      <c r="F173" s="473"/>
      <c r="G173" s="480"/>
      <c r="H173" s="475"/>
      <c r="I173" s="501"/>
      <c r="J173" s="502"/>
      <c r="K173" s="502"/>
      <c r="L173" s="503"/>
      <c r="M173" s="644"/>
      <c r="N173" s="505" t="str">
        <f>三年级BMI</f>
        <v/>
      </c>
      <c r="O173" s="499" t="str">
        <f>三年级BMI等级</f>
        <v/>
      </c>
      <c r="P173" s="500" t="str">
        <f>三年级BMI得分</f>
        <v/>
      </c>
      <c r="Q173" s="515" t="str">
        <f>三年级肺活量得分</f>
        <v/>
      </c>
      <c r="R173" s="512" t="str">
        <f>三年级等级</f>
        <v/>
      </c>
      <c r="S173" s="516" t="str">
        <f>三年级50米跑得分</f>
        <v/>
      </c>
      <c r="T173" s="517" t="str">
        <f>三年级等级</f>
        <v/>
      </c>
      <c r="U173" s="516" t="str">
        <f>三年级坐位体前屈得分</f>
        <v/>
      </c>
      <c r="V173" s="517" t="str">
        <f>三年级等级</f>
        <v/>
      </c>
      <c r="W173" s="516" t="str">
        <f>三年级一分钟跳绳得分</f>
        <v/>
      </c>
      <c r="X173" s="517" t="str">
        <f>三年级等级</f>
        <v/>
      </c>
      <c r="Y173" s="515" t="str">
        <f>三年级仰卧起坐得分</f>
        <v/>
      </c>
      <c r="Z173" s="518" t="str">
        <f>三年级等级</f>
        <v/>
      </c>
      <c r="AA173" s="533"/>
      <c r="AB173" s="515"/>
      <c r="AC173" s="533" t="str">
        <f>三年级跳绳附加分</f>
        <v/>
      </c>
      <c r="AD173" s="534" t="str">
        <f>三年级标准分</f>
        <v/>
      </c>
      <c r="AE173" s="534" t="str">
        <f>三年级总分</f>
        <v/>
      </c>
      <c r="AF173" s="517" t="str">
        <f>三年级等级</f>
        <v/>
      </c>
    </row>
    <row r="174" spans="1:32">
      <c r="A174" s="476">
        <v>303</v>
      </c>
      <c r="B174" s="477">
        <v>32</v>
      </c>
      <c r="C174" s="478"/>
      <c r="D174" s="471"/>
      <c r="E174" s="478"/>
      <c r="F174" s="473"/>
      <c r="G174" s="480"/>
      <c r="H174" s="475"/>
      <c r="I174" s="501"/>
      <c r="J174" s="502"/>
      <c r="K174" s="502"/>
      <c r="L174" s="503"/>
      <c r="M174" s="644"/>
      <c r="N174" s="505" t="str">
        <f>三年级BMI</f>
        <v/>
      </c>
      <c r="O174" s="499" t="str">
        <f>三年级BMI等级</f>
        <v/>
      </c>
      <c r="P174" s="500" t="str">
        <f>三年级BMI得分</f>
        <v/>
      </c>
      <c r="Q174" s="515" t="str">
        <f>三年级肺活量得分</f>
        <v/>
      </c>
      <c r="R174" s="512" t="str">
        <f>三年级等级</f>
        <v/>
      </c>
      <c r="S174" s="516" t="str">
        <f>三年级50米跑得分</f>
        <v/>
      </c>
      <c r="T174" s="517" t="str">
        <f>三年级等级</f>
        <v/>
      </c>
      <c r="U174" s="516" t="str">
        <f>三年级坐位体前屈得分</f>
        <v/>
      </c>
      <c r="V174" s="517" t="str">
        <f>三年级等级</f>
        <v/>
      </c>
      <c r="W174" s="516" t="str">
        <f>三年级一分钟跳绳得分</f>
        <v/>
      </c>
      <c r="X174" s="517" t="str">
        <f>三年级等级</f>
        <v/>
      </c>
      <c r="Y174" s="515" t="str">
        <f>三年级仰卧起坐得分</f>
        <v/>
      </c>
      <c r="Z174" s="518" t="str">
        <f>三年级等级</f>
        <v/>
      </c>
      <c r="AA174" s="533"/>
      <c r="AB174" s="515"/>
      <c r="AC174" s="533" t="str">
        <f>三年级跳绳附加分</f>
        <v/>
      </c>
      <c r="AD174" s="534" t="str">
        <f>三年级标准分</f>
        <v/>
      </c>
      <c r="AE174" s="534" t="str">
        <f>三年级总分</f>
        <v/>
      </c>
      <c r="AF174" s="517" t="str">
        <f>三年级等级</f>
        <v/>
      </c>
    </row>
    <row r="175" spans="1:32">
      <c r="A175" s="476">
        <v>303</v>
      </c>
      <c r="B175" s="477">
        <v>33</v>
      </c>
      <c r="C175" s="478"/>
      <c r="D175" s="471"/>
      <c r="E175" s="478"/>
      <c r="F175" s="473"/>
      <c r="G175" s="480"/>
      <c r="H175" s="475"/>
      <c r="I175" s="501"/>
      <c r="J175" s="502"/>
      <c r="K175" s="502"/>
      <c r="L175" s="503"/>
      <c r="M175" s="644"/>
      <c r="N175" s="505" t="str">
        <f>三年级BMI</f>
        <v/>
      </c>
      <c r="O175" s="499" t="str">
        <f>三年级BMI等级</f>
        <v/>
      </c>
      <c r="P175" s="500" t="str">
        <f>三年级BMI得分</f>
        <v/>
      </c>
      <c r="Q175" s="515" t="str">
        <f>三年级肺活量得分</f>
        <v/>
      </c>
      <c r="R175" s="512" t="str">
        <f>三年级等级</f>
        <v/>
      </c>
      <c r="S175" s="516" t="str">
        <f>三年级50米跑得分</f>
        <v/>
      </c>
      <c r="T175" s="517" t="str">
        <f>三年级等级</f>
        <v/>
      </c>
      <c r="U175" s="516" t="str">
        <f>三年级坐位体前屈得分</f>
        <v/>
      </c>
      <c r="V175" s="517" t="str">
        <f>三年级等级</f>
        <v/>
      </c>
      <c r="W175" s="516" t="str">
        <f>三年级一分钟跳绳得分</f>
        <v/>
      </c>
      <c r="X175" s="517" t="str">
        <f>三年级等级</f>
        <v/>
      </c>
      <c r="Y175" s="515" t="str">
        <f>三年级仰卧起坐得分</f>
        <v/>
      </c>
      <c r="Z175" s="518" t="str">
        <f>三年级等级</f>
        <v/>
      </c>
      <c r="AA175" s="533"/>
      <c r="AB175" s="515"/>
      <c r="AC175" s="533" t="str">
        <f>三年级跳绳附加分</f>
        <v/>
      </c>
      <c r="AD175" s="534" t="str">
        <f>三年级标准分</f>
        <v/>
      </c>
      <c r="AE175" s="534" t="str">
        <f>三年级总分</f>
        <v/>
      </c>
      <c r="AF175" s="517" t="str">
        <f>三年级等级</f>
        <v/>
      </c>
    </row>
    <row r="176" spans="1:32">
      <c r="A176" s="476">
        <v>303</v>
      </c>
      <c r="B176" s="477">
        <v>34</v>
      </c>
      <c r="C176" s="478"/>
      <c r="D176" s="471"/>
      <c r="E176" s="478"/>
      <c r="F176" s="473"/>
      <c r="G176" s="480"/>
      <c r="H176" s="475"/>
      <c r="I176" s="501"/>
      <c r="J176" s="502"/>
      <c r="K176" s="502"/>
      <c r="L176" s="503"/>
      <c r="M176" s="644"/>
      <c r="N176" s="505" t="str">
        <f>三年级BMI</f>
        <v/>
      </c>
      <c r="O176" s="499" t="str">
        <f>三年级BMI等级</f>
        <v/>
      </c>
      <c r="P176" s="500" t="str">
        <f>三年级BMI得分</f>
        <v/>
      </c>
      <c r="Q176" s="515" t="str">
        <f>三年级肺活量得分</f>
        <v/>
      </c>
      <c r="R176" s="512" t="str">
        <f>三年级等级</f>
        <v/>
      </c>
      <c r="S176" s="516" t="str">
        <f>三年级50米跑得分</f>
        <v/>
      </c>
      <c r="T176" s="517" t="str">
        <f>三年级等级</f>
        <v/>
      </c>
      <c r="U176" s="516" t="str">
        <f>三年级坐位体前屈得分</f>
        <v/>
      </c>
      <c r="V176" s="517" t="str">
        <f>三年级等级</f>
        <v/>
      </c>
      <c r="W176" s="516" t="str">
        <f>三年级一分钟跳绳得分</f>
        <v/>
      </c>
      <c r="X176" s="517" t="str">
        <f>三年级等级</f>
        <v/>
      </c>
      <c r="Y176" s="515" t="str">
        <f>三年级仰卧起坐得分</f>
        <v/>
      </c>
      <c r="Z176" s="518" t="str">
        <f>三年级等级</f>
        <v/>
      </c>
      <c r="AA176" s="533"/>
      <c r="AB176" s="515"/>
      <c r="AC176" s="533" t="str">
        <f>三年级跳绳附加分</f>
        <v/>
      </c>
      <c r="AD176" s="534" t="str">
        <f>三年级标准分</f>
        <v/>
      </c>
      <c r="AE176" s="534" t="str">
        <f>三年级总分</f>
        <v/>
      </c>
      <c r="AF176" s="517" t="str">
        <f>三年级等级</f>
        <v/>
      </c>
    </row>
    <row r="177" spans="1:32">
      <c r="A177" s="476">
        <v>303</v>
      </c>
      <c r="B177" s="477">
        <v>35</v>
      </c>
      <c r="C177" s="478"/>
      <c r="D177" s="471"/>
      <c r="E177" s="478"/>
      <c r="F177" s="473"/>
      <c r="G177" s="480"/>
      <c r="H177" s="475"/>
      <c r="I177" s="501"/>
      <c r="J177" s="502"/>
      <c r="K177" s="502"/>
      <c r="L177" s="503"/>
      <c r="M177" s="644"/>
      <c r="N177" s="505" t="str">
        <f>三年级BMI</f>
        <v/>
      </c>
      <c r="O177" s="499" t="str">
        <f>三年级BMI等级</f>
        <v/>
      </c>
      <c r="P177" s="500" t="str">
        <f>三年级BMI得分</f>
        <v/>
      </c>
      <c r="Q177" s="515" t="str">
        <f>三年级肺活量得分</f>
        <v/>
      </c>
      <c r="R177" s="512" t="str">
        <f>三年级等级</f>
        <v/>
      </c>
      <c r="S177" s="516" t="str">
        <f>三年级50米跑得分</f>
        <v/>
      </c>
      <c r="T177" s="517" t="str">
        <f>三年级等级</f>
        <v/>
      </c>
      <c r="U177" s="516" t="str">
        <f>三年级坐位体前屈得分</f>
        <v/>
      </c>
      <c r="V177" s="517" t="str">
        <f>三年级等级</f>
        <v/>
      </c>
      <c r="W177" s="516" t="str">
        <f>三年级一分钟跳绳得分</f>
        <v/>
      </c>
      <c r="X177" s="517" t="str">
        <f>三年级等级</f>
        <v/>
      </c>
      <c r="Y177" s="515" t="str">
        <f>三年级仰卧起坐得分</f>
        <v/>
      </c>
      <c r="Z177" s="518" t="str">
        <f>三年级等级</f>
        <v/>
      </c>
      <c r="AA177" s="533"/>
      <c r="AB177" s="515"/>
      <c r="AC177" s="533" t="str">
        <f>三年级跳绳附加分</f>
        <v/>
      </c>
      <c r="AD177" s="534" t="str">
        <f>三年级标准分</f>
        <v/>
      </c>
      <c r="AE177" s="534" t="str">
        <f>三年级总分</f>
        <v/>
      </c>
      <c r="AF177" s="517" t="str">
        <f>三年级等级</f>
        <v/>
      </c>
    </row>
    <row r="178" spans="1:32">
      <c r="A178" s="476">
        <v>303</v>
      </c>
      <c r="B178" s="477">
        <v>36</v>
      </c>
      <c r="C178" s="478"/>
      <c r="D178" s="471"/>
      <c r="E178" s="478"/>
      <c r="F178" s="473"/>
      <c r="G178" s="480"/>
      <c r="H178" s="475"/>
      <c r="I178" s="501"/>
      <c r="J178" s="502"/>
      <c r="K178" s="502"/>
      <c r="L178" s="503"/>
      <c r="M178" s="644"/>
      <c r="N178" s="505" t="str">
        <f>三年级BMI</f>
        <v/>
      </c>
      <c r="O178" s="499" t="str">
        <f>三年级BMI等级</f>
        <v/>
      </c>
      <c r="P178" s="500" t="str">
        <f>三年级BMI得分</f>
        <v/>
      </c>
      <c r="Q178" s="515" t="str">
        <f>三年级肺活量得分</f>
        <v/>
      </c>
      <c r="R178" s="512" t="str">
        <f>三年级等级</f>
        <v/>
      </c>
      <c r="S178" s="516" t="str">
        <f>三年级50米跑得分</f>
        <v/>
      </c>
      <c r="T178" s="517" t="str">
        <f>三年级等级</f>
        <v/>
      </c>
      <c r="U178" s="516" t="str">
        <f>三年级坐位体前屈得分</f>
        <v/>
      </c>
      <c r="V178" s="517" t="str">
        <f>三年级等级</f>
        <v/>
      </c>
      <c r="W178" s="516" t="str">
        <f>三年级一分钟跳绳得分</f>
        <v/>
      </c>
      <c r="X178" s="517" t="str">
        <f>三年级等级</f>
        <v/>
      </c>
      <c r="Y178" s="515" t="str">
        <f>三年级仰卧起坐得分</f>
        <v/>
      </c>
      <c r="Z178" s="518" t="str">
        <f>三年级等级</f>
        <v/>
      </c>
      <c r="AA178" s="533"/>
      <c r="AB178" s="515"/>
      <c r="AC178" s="533" t="str">
        <f>三年级跳绳附加分</f>
        <v/>
      </c>
      <c r="AD178" s="534" t="str">
        <f>三年级标准分</f>
        <v/>
      </c>
      <c r="AE178" s="534" t="str">
        <f>三年级总分</f>
        <v/>
      </c>
      <c r="AF178" s="517" t="str">
        <f>三年级等级</f>
        <v/>
      </c>
    </row>
    <row r="179" spans="1:32">
      <c r="A179" s="476">
        <v>303</v>
      </c>
      <c r="B179" s="477">
        <v>37</v>
      </c>
      <c r="C179" s="478"/>
      <c r="D179" s="471"/>
      <c r="E179" s="478"/>
      <c r="F179" s="473"/>
      <c r="G179" s="480"/>
      <c r="H179" s="475"/>
      <c r="I179" s="501"/>
      <c r="J179" s="502"/>
      <c r="K179" s="502"/>
      <c r="L179" s="503"/>
      <c r="M179" s="644"/>
      <c r="N179" s="505" t="str">
        <f>三年级BMI</f>
        <v/>
      </c>
      <c r="O179" s="499" t="str">
        <f>三年级BMI等级</f>
        <v/>
      </c>
      <c r="P179" s="500" t="str">
        <f>三年级BMI得分</f>
        <v/>
      </c>
      <c r="Q179" s="515" t="str">
        <f>三年级肺活量得分</f>
        <v/>
      </c>
      <c r="R179" s="512" t="str">
        <f>三年级等级</f>
        <v/>
      </c>
      <c r="S179" s="516" t="str">
        <f>三年级50米跑得分</f>
        <v/>
      </c>
      <c r="T179" s="517" t="str">
        <f>三年级等级</f>
        <v/>
      </c>
      <c r="U179" s="516" t="str">
        <f>三年级坐位体前屈得分</f>
        <v/>
      </c>
      <c r="V179" s="517" t="str">
        <f>三年级等级</f>
        <v/>
      </c>
      <c r="W179" s="516" t="str">
        <f>三年级一分钟跳绳得分</f>
        <v/>
      </c>
      <c r="X179" s="517" t="str">
        <f>三年级等级</f>
        <v/>
      </c>
      <c r="Y179" s="515" t="str">
        <f>三年级仰卧起坐得分</f>
        <v/>
      </c>
      <c r="Z179" s="518" t="str">
        <f>三年级等级</f>
        <v/>
      </c>
      <c r="AA179" s="533"/>
      <c r="AB179" s="515"/>
      <c r="AC179" s="533" t="str">
        <f>三年级跳绳附加分</f>
        <v/>
      </c>
      <c r="AD179" s="534" t="str">
        <f>三年级标准分</f>
        <v/>
      </c>
      <c r="AE179" s="534" t="str">
        <f>三年级总分</f>
        <v/>
      </c>
      <c r="AF179" s="517" t="str">
        <f>三年级等级</f>
        <v/>
      </c>
    </row>
    <row r="180" spans="1:32">
      <c r="A180" s="476">
        <v>303</v>
      </c>
      <c r="B180" s="477">
        <v>38</v>
      </c>
      <c r="C180" s="478"/>
      <c r="D180" s="471"/>
      <c r="E180" s="478"/>
      <c r="F180" s="473"/>
      <c r="G180" s="480"/>
      <c r="H180" s="475"/>
      <c r="I180" s="501"/>
      <c r="J180" s="502"/>
      <c r="K180" s="502"/>
      <c r="L180" s="503"/>
      <c r="M180" s="644"/>
      <c r="N180" s="505" t="str">
        <f>三年级BMI</f>
        <v/>
      </c>
      <c r="O180" s="499" t="str">
        <f>三年级BMI等级</f>
        <v/>
      </c>
      <c r="P180" s="500" t="str">
        <f>三年级BMI得分</f>
        <v/>
      </c>
      <c r="Q180" s="515" t="str">
        <f>三年级肺活量得分</f>
        <v/>
      </c>
      <c r="R180" s="512" t="str">
        <f>三年级等级</f>
        <v/>
      </c>
      <c r="S180" s="516" t="str">
        <f>三年级50米跑得分</f>
        <v/>
      </c>
      <c r="T180" s="517" t="str">
        <f>三年级等级</f>
        <v/>
      </c>
      <c r="U180" s="516" t="str">
        <f>三年级坐位体前屈得分</f>
        <v/>
      </c>
      <c r="V180" s="517" t="str">
        <f>三年级等级</f>
        <v/>
      </c>
      <c r="W180" s="516" t="str">
        <f>三年级一分钟跳绳得分</f>
        <v/>
      </c>
      <c r="X180" s="517" t="str">
        <f>三年级等级</f>
        <v/>
      </c>
      <c r="Y180" s="515" t="str">
        <f>三年级仰卧起坐得分</f>
        <v/>
      </c>
      <c r="Z180" s="518" t="str">
        <f>三年级等级</f>
        <v/>
      </c>
      <c r="AA180" s="533"/>
      <c r="AB180" s="515"/>
      <c r="AC180" s="533" t="str">
        <f>三年级跳绳附加分</f>
        <v/>
      </c>
      <c r="AD180" s="534" t="str">
        <f>三年级标准分</f>
        <v/>
      </c>
      <c r="AE180" s="534" t="str">
        <f>三年级总分</f>
        <v/>
      </c>
      <c r="AF180" s="517" t="str">
        <f>三年级等级</f>
        <v/>
      </c>
    </row>
    <row r="181" spans="1:32">
      <c r="A181" s="476">
        <v>303</v>
      </c>
      <c r="B181" s="477">
        <v>39</v>
      </c>
      <c r="C181" s="478"/>
      <c r="D181" s="471"/>
      <c r="E181" s="478"/>
      <c r="F181" s="473"/>
      <c r="G181" s="480"/>
      <c r="H181" s="475"/>
      <c r="I181" s="501"/>
      <c r="J181" s="502"/>
      <c r="K181" s="502"/>
      <c r="L181" s="503"/>
      <c r="M181" s="644"/>
      <c r="N181" s="505" t="str">
        <f>三年级BMI</f>
        <v/>
      </c>
      <c r="O181" s="499" t="str">
        <f>三年级BMI等级</f>
        <v/>
      </c>
      <c r="P181" s="500" t="str">
        <f>三年级BMI得分</f>
        <v/>
      </c>
      <c r="Q181" s="515" t="str">
        <f>三年级肺活量得分</f>
        <v/>
      </c>
      <c r="R181" s="512" t="str">
        <f>三年级等级</f>
        <v/>
      </c>
      <c r="S181" s="516" t="str">
        <f>三年级50米跑得分</f>
        <v/>
      </c>
      <c r="T181" s="517" t="str">
        <f>三年级等级</f>
        <v/>
      </c>
      <c r="U181" s="516" t="str">
        <f>三年级坐位体前屈得分</f>
        <v/>
      </c>
      <c r="V181" s="517" t="str">
        <f>三年级等级</f>
        <v/>
      </c>
      <c r="W181" s="516" t="str">
        <f>三年级一分钟跳绳得分</f>
        <v/>
      </c>
      <c r="X181" s="517" t="str">
        <f>三年级等级</f>
        <v/>
      </c>
      <c r="Y181" s="515" t="str">
        <f>三年级仰卧起坐得分</f>
        <v/>
      </c>
      <c r="Z181" s="518" t="str">
        <f>三年级等级</f>
        <v/>
      </c>
      <c r="AA181" s="533"/>
      <c r="AB181" s="515"/>
      <c r="AC181" s="533" t="str">
        <f>三年级跳绳附加分</f>
        <v/>
      </c>
      <c r="AD181" s="534" t="str">
        <f>三年级标准分</f>
        <v/>
      </c>
      <c r="AE181" s="534" t="str">
        <f>三年级总分</f>
        <v/>
      </c>
      <c r="AF181" s="517" t="str">
        <f>三年级等级</f>
        <v/>
      </c>
    </row>
    <row r="182" spans="1:32">
      <c r="A182" s="476">
        <v>303</v>
      </c>
      <c r="B182" s="477">
        <v>40</v>
      </c>
      <c r="C182" s="478"/>
      <c r="D182" s="471"/>
      <c r="E182" s="478"/>
      <c r="F182" s="473"/>
      <c r="G182" s="480"/>
      <c r="H182" s="475"/>
      <c r="I182" s="501"/>
      <c r="J182" s="502"/>
      <c r="K182" s="502"/>
      <c r="L182" s="503"/>
      <c r="M182" s="644"/>
      <c r="N182" s="505" t="str">
        <f>三年级BMI</f>
        <v/>
      </c>
      <c r="O182" s="499" t="str">
        <f>三年级BMI等级</f>
        <v/>
      </c>
      <c r="P182" s="500" t="str">
        <f>三年级BMI得分</f>
        <v/>
      </c>
      <c r="Q182" s="515" t="str">
        <f>三年级肺活量得分</f>
        <v/>
      </c>
      <c r="R182" s="512" t="str">
        <f>三年级等级</f>
        <v/>
      </c>
      <c r="S182" s="516" t="str">
        <f>三年级50米跑得分</f>
        <v/>
      </c>
      <c r="T182" s="517" t="str">
        <f>三年级等级</f>
        <v/>
      </c>
      <c r="U182" s="516" t="str">
        <f>三年级坐位体前屈得分</f>
        <v/>
      </c>
      <c r="V182" s="517" t="str">
        <f>三年级等级</f>
        <v/>
      </c>
      <c r="W182" s="516" t="str">
        <f>三年级一分钟跳绳得分</f>
        <v/>
      </c>
      <c r="X182" s="517" t="str">
        <f>三年级等级</f>
        <v/>
      </c>
      <c r="Y182" s="515" t="str">
        <f>三年级仰卧起坐得分</f>
        <v/>
      </c>
      <c r="Z182" s="518" t="str">
        <f>三年级等级</f>
        <v/>
      </c>
      <c r="AA182" s="533"/>
      <c r="AB182" s="515"/>
      <c r="AC182" s="533" t="str">
        <f>三年级跳绳附加分</f>
        <v/>
      </c>
      <c r="AD182" s="534" t="str">
        <f>三年级标准分</f>
        <v/>
      </c>
      <c r="AE182" s="534" t="str">
        <f>三年级总分</f>
        <v/>
      </c>
      <c r="AF182" s="517" t="str">
        <f>三年级等级</f>
        <v/>
      </c>
    </row>
    <row r="183" spans="1:32">
      <c r="A183" s="476">
        <v>303</v>
      </c>
      <c r="B183" s="477">
        <v>41</v>
      </c>
      <c r="C183" s="478"/>
      <c r="D183" s="471"/>
      <c r="E183" s="472"/>
      <c r="F183" s="473"/>
      <c r="G183" s="480"/>
      <c r="H183" s="475"/>
      <c r="I183" s="501"/>
      <c r="J183" s="502"/>
      <c r="K183" s="495"/>
      <c r="L183" s="503"/>
      <c r="M183" s="644"/>
      <c r="N183" s="505" t="str">
        <f>三年级BMI</f>
        <v/>
      </c>
      <c r="O183" s="499" t="str">
        <f>三年级BMI等级</f>
        <v/>
      </c>
      <c r="P183" s="500" t="str">
        <f>三年级BMI得分</f>
        <v/>
      </c>
      <c r="Q183" s="515" t="str">
        <f>三年级肺活量得分</f>
        <v/>
      </c>
      <c r="R183" s="512" t="str">
        <f>三年级等级</f>
        <v/>
      </c>
      <c r="S183" s="516" t="str">
        <f>三年级50米跑得分</f>
        <v/>
      </c>
      <c r="T183" s="517" t="str">
        <f>三年级等级</f>
        <v/>
      </c>
      <c r="U183" s="516" t="str">
        <f>三年级坐位体前屈得分</f>
        <v/>
      </c>
      <c r="V183" s="517" t="str">
        <f>三年级等级</f>
        <v/>
      </c>
      <c r="W183" s="516" t="str">
        <f>三年级一分钟跳绳得分</f>
        <v/>
      </c>
      <c r="X183" s="517" t="str">
        <f>三年级等级</f>
        <v/>
      </c>
      <c r="Y183" s="515" t="str">
        <f>三年级仰卧起坐得分</f>
        <v/>
      </c>
      <c r="Z183" s="518" t="str">
        <f>三年级等级</f>
        <v/>
      </c>
      <c r="AA183" s="533"/>
      <c r="AB183" s="515"/>
      <c r="AC183" s="533" t="str">
        <f>三年级跳绳附加分</f>
        <v/>
      </c>
      <c r="AD183" s="534" t="str">
        <f>三年级标准分</f>
        <v/>
      </c>
      <c r="AE183" s="534" t="str">
        <f>三年级总分</f>
        <v/>
      </c>
      <c r="AF183" s="517" t="str">
        <f>三年级等级</f>
        <v/>
      </c>
    </row>
    <row r="184" spans="1:32">
      <c r="A184" s="476">
        <v>303</v>
      </c>
      <c r="B184" s="477">
        <v>42</v>
      </c>
      <c r="C184" s="470"/>
      <c r="D184" s="471"/>
      <c r="E184" s="472"/>
      <c r="F184" s="473"/>
      <c r="G184" s="480"/>
      <c r="H184" s="475"/>
      <c r="I184" s="494"/>
      <c r="J184" s="495"/>
      <c r="K184" s="495"/>
      <c r="L184" s="503"/>
      <c r="M184" s="644"/>
      <c r="N184" s="505" t="str">
        <f>三年级BMI</f>
        <v/>
      </c>
      <c r="O184" s="499" t="str">
        <f>三年级BMI等级</f>
        <v/>
      </c>
      <c r="P184" s="500" t="str">
        <f>三年级BMI得分</f>
        <v/>
      </c>
      <c r="Q184" s="515" t="str">
        <f>三年级肺活量得分</f>
        <v/>
      </c>
      <c r="R184" s="512" t="str">
        <f>三年级等级</f>
        <v/>
      </c>
      <c r="S184" s="516" t="str">
        <f>三年级50米跑得分</f>
        <v/>
      </c>
      <c r="T184" s="517" t="str">
        <f>三年级等级</f>
        <v/>
      </c>
      <c r="U184" s="516" t="str">
        <f>三年级坐位体前屈得分</f>
        <v/>
      </c>
      <c r="V184" s="517" t="str">
        <f>三年级等级</f>
        <v/>
      </c>
      <c r="W184" s="516" t="str">
        <f>三年级一分钟跳绳得分</f>
        <v/>
      </c>
      <c r="X184" s="517" t="str">
        <f>三年级等级</f>
        <v/>
      </c>
      <c r="Y184" s="515" t="str">
        <f>三年级仰卧起坐得分</f>
        <v/>
      </c>
      <c r="Z184" s="518" t="str">
        <f>三年级等级</f>
        <v/>
      </c>
      <c r="AA184" s="533"/>
      <c r="AB184" s="515"/>
      <c r="AC184" s="533" t="str">
        <f>三年级跳绳附加分</f>
        <v/>
      </c>
      <c r="AD184" s="534" t="str">
        <f>三年级标准分</f>
        <v/>
      </c>
      <c r="AE184" s="534" t="str">
        <f>三年级总分</f>
        <v/>
      </c>
      <c r="AF184" s="517" t="str">
        <f>三年级等级</f>
        <v/>
      </c>
    </row>
    <row r="185" spans="1:32">
      <c r="A185" s="476">
        <v>303</v>
      </c>
      <c r="B185" s="477">
        <v>43</v>
      </c>
      <c r="C185" s="478"/>
      <c r="D185" s="471"/>
      <c r="E185" s="472"/>
      <c r="F185" s="473"/>
      <c r="G185" s="480"/>
      <c r="H185" s="475"/>
      <c r="I185" s="501"/>
      <c r="J185" s="502"/>
      <c r="K185" s="495"/>
      <c r="L185" s="503"/>
      <c r="M185" s="644"/>
      <c r="N185" s="505" t="str">
        <f>三年级BMI</f>
        <v/>
      </c>
      <c r="O185" s="499" t="str">
        <f>三年级BMI等级</f>
        <v/>
      </c>
      <c r="P185" s="500" t="str">
        <f>三年级BMI得分</f>
        <v/>
      </c>
      <c r="Q185" s="515" t="str">
        <f>三年级肺活量得分</f>
        <v/>
      </c>
      <c r="R185" s="512" t="str">
        <f>三年级等级</f>
        <v/>
      </c>
      <c r="S185" s="516" t="str">
        <f>三年级50米跑得分</f>
        <v/>
      </c>
      <c r="T185" s="517" t="str">
        <f>三年级等级</f>
        <v/>
      </c>
      <c r="U185" s="516" t="str">
        <f>三年级坐位体前屈得分</f>
        <v/>
      </c>
      <c r="V185" s="517" t="str">
        <f>三年级等级</f>
        <v/>
      </c>
      <c r="W185" s="516" t="str">
        <f>三年级一分钟跳绳得分</f>
        <v/>
      </c>
      <c r="X185" s="517" t="str">
        <f>三年级等级</f>
        <v/>
      </c>
      <c r="Y185" s="515" t="str">
        <f>三年级仰卧起坐得分</f>
        <v/>
      </c>
      <c r="Z185" s="518" t="str">
        <f>三年级等级</f>
        <v/>
      </c>
      <c r="AA185" s="533"/>
      <c r="AB185" s="515"/>
      <c r="AC185" s="533" t="str">
        <f>三年级跳绳附加分</f>
        <v/>
      </c>
      <c r="AD185" s="534" t="str">
        <f>三年级标准分</f>
        <v/>
      </c>
      <c r="AE185" s="534" t="str">
        <f>三年级总分</f>
        <v/>
      </c>
      <c r="AF185" s="517" t="str">
        <f>三年级等级</f>
        <v/>
      </c>
    </row>
    <row r="186" spans="1:32">
      <c r="A186" s="476">
        <v>303</v>
      </c>
      <c r="B186" s="477">
        <v>44</v>
      </c>
      <c r="C186" s="478"/>
      <c r="D186" s="471"/>
      <c r="E186" s="472"/>
      <c r="F186" s="473"/>
      <c r="G186" s="480"/>
      <c r="H186" s="475"/>
      <c r="I186" s="501"/>
      <c r="J186" s="502"/>
      <c r="K186" s="495"/>
      <c r="L186" s="503"/>
      <c r="M186" s="644"/>
      <c r="N186" s="505" t="str">
        <f>三年级BMI</f>
        <v/>
      </c>
      <c r="O186" s="499" t="str">
        <f>三年级BMI等级</f>
        <v/>
      </c>
      <c r="P186" s="500" t="str">
        <f>三年级BMI得分</f>
        <v/>
      </c>
      <c r="Q186" s="515" t="str">
        <f>三年级肺活量得分</f>
        <v/>
      </c>
      <c r="R186" s="512" t="str">
        <f>三年级等级</f>
        <v/>
      </c>
      <c r="S186" s="516" t="str">
        <f>三年级50米跑得分</f>
        <v/>
      </c>
      <c r="T186" s="517" t="str">
        <f>三年级等级</f>
        <v/>
      </c>
      <c r="U186" s="516" t="str">
        <f>三年级坐位体前屈得分</f>
        <v/>
      </c>
      <c r="V186" s="517" t="str">
        <f>三年级等级</f>
        <v/>
      </c>
      <c r="W186" s="516" t="str">
        <f>三年级一分钟跳绳得分</f>
        <v/>
      </c>
      <c r="X186" s="517" t="str">
        <f>三年级等级</f>
        <v/>
      </c>
      <c r="Y186" s="515" t="str">
        <f>三年级仰卧起坐得分</f>
        <v/>
      </c>
      <c r="Z186" s="518" t="str">
        <f>三年级等级</f>
        <v/>
      </c>
      <c r="AA186" s="533"/>
      <c r="AB186" s="515"/>
      <c r="AC186" s="533" t="str">
        <f>三年级跳绳附加分</f>
        <v/>
      </c>
      <c r="AD186" s="534" t="str">
        <f>三年级标准分</f>
        <v/>
      </c>
      <c r="AE186" s="534" t="str">
        <f>三年级总分</f>
        <v/>
      </c>
      <c r="AF186" s="517" t="str">
        <f>三年级等级</f>
        <v/>
      </c>
    </row>
    <row r="187" spans="1:32">
      <c r="A187" s="476">
        <v>303</v>
      </c>
      <c r="B187" s="477">
        <v>45</v>
      </c>
      <c r="C187" s="478"/>
      <c r="D187" s="471"/>
      <c r="E187" s="472"/>
      <c r="F187" s="473"/>
      <c r="G187" s="474"/>
      <c r="H187" s="475"/>
      <c r="I187" s="501"/>
      <c r="J187" s="502"/>
      <c r="K187" s="495"/>
      <c r="L187" s="503"/>
      <c r="M187" s="644"/>
      <c r="N187" s="505" t="str">
        <f>三年级BMI</f>
        <v/>
      </c>
      <c r="O187" s="499" t="str">
        <f>三年级BMI等级</f>
        <v/>
      </c>
      <c r="P187" s="500" t="str">
        <f>三年级BMI得分</f>
        <v/>
      </c>
      <c r="Q187" s="515" t="str">
        <f>三年级肺活量得分</f>
        <v/>
      </c>
      <c r="R187" s="512" t="str">
        <f>三年级等级</f>
        <v/>
      </c>
      <c r="S187" s="516" t="str">
        <f>三年级50米跑得分</f>
        <v/>
      </c>
      <c r="T187" s="517" t="str">
        <f>三年级等级</f>
        <v/>
      </c>
      <c r="U187" s="516" t="str">
        <f>三年级坐位体前屈得分</f>
        <v/>
      </c>
      <c r="V187" s="517" t="str">
        <f>三年级等级</f>
        <v/>
      </c>
      <c r="W187" s="516" t="str">
        <f>三年级一分钟跳绳得分</f>
        <v/>
      </c>
      <c r="X187" s="517" t="str">
        <f>三年级等级</f>
        <v/>
      </c>
      <c r="Y187" s="515" t="str">
        <f>三年级仰卧起坐得分</f>
        <v/>
      </c>
      <c r="Z187" s="518" t="str">
        <f>三年级等级</f>
        <v/>
      </c>
      <c r="AA187" s="533"/>
      <c r="AB187" s="515"/>
      <c r="AC187" s="533" t="str">
        <f>三年级跳绳附加分</f>
        <v/>
      </c>
      <c r="AD187" s="534" t="str">
        <f>三年级标准分</f>
        <v/>
      </c>
      <c r="AE187" s="534" t="str">
        <f>三年级总分</f>
        <v/>
      </c>
      <c r="AF187" s="517" t="str">
        <f>三年级等级</f>
        <v/>
      </c>
    </row>
    <row r="188" spans="1:32">
      <c r="A188" s="476">
        <v>303</v>
      </c>
      <c r="B188" s="477">
        <v>46</v>
      </c>
      <c r="C188" s="478"/>
      <c r="D188" s="471"/>
      <c r="E188" s="472"/>
      <c r="F188" s="473"/>
      <c r="G188" s="474"/>
      <c r="H188" s="475"/>
      <c r="I188" s="501"/>
      <c r="J188" s="502"/>
      <c r="K188" s="495"/>
      <c r="L188" s="503"/>
      <c r="M188" s="644"/>
      <c r="N188" s="505" t="str">
        <f>三年级BMI</f>
        <v/>
      </c>
      <c r="O188" s="499" t="str">
        <f>三年级BMI等级</f>
        <v/>
      </c>
      <c r="P188" s="500" t="str">
        <f>三年级BMI得分</f>
        <v/>
      </c>
      <c r="Q188" s="515" t="str">
        <f>三年级肺活量得分</f>
        <v/>
      </c>
      <c r="R188" s="512" t="str">
        <f>三年级等级</f>
        <v/>
      </c>
      <c r="S188" s="516" t="str">
        <f>三年级50米跑得分</f>
        <v/>
      </c>
      <c r="T188" s="517" t="str">
        <f>三年级等级</f>
        <v/>
      </c>
      <c r="U188" s="516" t="str">
        <f>三年级坐位体前屈得分</f>
        <v/>
      </c>
      <c r="V188" s="517" t="str">
        <f>三年级等级</f>
        <v/>
      </c>
      <c r="W188" s="516" t="str">
        <f>三年级一分钟跳绳得分</f>
        <v/>
      </c>
      <c r="X188" s="517" t="str">
        <f>三年级等级</f>
        <v/>
      </c>
      <c r="Y188" s="515" t="str">
        <f>三年级仰卧起坐得分</f>
        <v/>
      </c>
      <c r="Z188" s="518" t="str">
        <f>三年级等级</f>
        <v/>
      </c>
      <c r="AA188" s="533"/>
      <c r="AB188" s="515"/>
      <c r="AC188" s="533" t="str">
        <f>三年级跳绳附加分</f>
        <v/>
      </c>
      <c r="AD188" s="534" t="str">
        <f>三年级标准分</f>
        <v/>
      </c>
      <c r="AE188" s="534" t="str">
        <f>三年级总分</f>
        <v/>
      </c>
      <c r="AF188" s="517" t="str">
        <f>三年级等级</f>
        <v/>
      </c>
    </row>
    <row r="189" spans="1:32">
      <c r="A189" s="476">
        <v>303</v>
      </c>
      <c r="B189" s="477">
        <v>47</v>
      </c>
      <c r="C189" s="478"/>
      <c r="D189" s="471"/>
      <c r="E189" s="472"/>
      <c r="F189" s="473"/>
      <c r="G189" s="480"/>
      <c r="H189" s="475"/>
      <c r="I189" s="501"/>
      <c r="J189" s="502"/>
      <c r="K189" s="495"/>
      <c r="L189" s="503"/>
      <c r="M189" s="644"/>
      <c r="N189" s="505" t="str">
        <f>三年级BMI</f>
        <v/>
      </c>
      <c r="O189" s="499" t="str">
        <f>三年级BMI等级</f>
        <v/>
      </c>
      <c r="P189" s="500" t="str">
        <f>三年级BMI得分</f>
        <v/>
      </c>
      <c r="Q189" s="515" t="str">
        <f>三年级肺活量得分</f>
        <v/>
      </c>
      <c r="R189" s="512" t="str">
        <f>三年级等级</f>
        <v/>
      </c>
      <c r="S189" s="516" t="str">
        <f>三年级50米跑得分</f>
        <v/>
      </c>
      <c r="T189" s="517" t="str">
        <f>三年级等级</f>
        <v/>
      </c>
      <c r="U189" s="516" t="str">
        <f>三年级坐位体前屈得分</f>
        <v/>
      </c>
      <c r="V189" s="517" t="str">
        <f>三年级等级</f>
        <v/>
      </c>
      <c r="W189" s="516" t="str">
        <f>三年级一分钟跳绳得分</f>
        <v/>
      </c>
      <c r="X189" s="517" t="str">
        <f>三年级等级</f>
        <v/>
      </c>
      <c r="Y189" s="515" t="str">
        <f>三年级仰卧起坐得分</f>
        <v/>
      </c>
      <c r="Z189" s="518" t="str">
        <f>三年级等级</f>
        <v/>
      </c>
      <c r="AA189" s="533"/>
      <c r="AB189" s="515"/>
      <c r="AC189" s="533" t="str">
        <f>三年级跳绳附加分</f>
        <v/>
      </c>
      <c r="AD189" s="534" t="str">
        <f>三年级标准分</f>
        <v/>
      </c>
      <c r="AE189" s="534" t="str">
        <f>三年级总分</f>
        <v/>
      </c>
      <c r="AF189" s="517" t="str">
        <f>三年级等级</f>
        <v/>
      </c>
    </row>
    <row r="190" spans="1:32">
      <c r="A190" s="476">
        <v>303</v>
      </c>
      <c r="B190" s="477">
        <v>48</v>
      </c>
      <c r="C190" s="478"/>
      <c r="D190" s="471"/>
      <c r="E190" s="472"/>
      <c r="F190" s="481"/>
      <c r="G190" s="480"/>
      <c r="H190" s="475"/>
      <c r="I190" s="501"/>
      <c r="J190" s="502"/>
      <c r="K190" s="495"/>
      <c r="L190" s="503"/>
      <c r="M190" s="644"/>
      <c r="N190" s="505" t="str">
        <f>三年级BMI</f>
        <v/>
      </c>
      <c r="O190" s="499" t="str">
        <f>三年级BMI等级</f>
        <v/>
      </c>
      <c r="P190" s="500" t="str">
        <f>三年级BMI得分</f>
        <v/>
      </c>
      <c r="Q190" s="515" t="str">
        <f>三年级肺活量得分</f>
        <v/>
      </c>
      <c r="R190" s="512" t="str">
        <f>三年级等级</f>
        <v/>
      </c>
      <c r="S190" s="516" t="str">
        <f>三年级50米跑得分</f>
        <v/>
      </c>
      <c r="T190" s="517" t="str">
        <f>三年级等级</f>
        <v/>
      </c>
      <c r="U190" s="516" t="str">
        <f>三年级坐位体前屈得分</f>
        <v/>
      </c>
      <c r="V190" s="517" t="str">
        <f>三年级等级</f>
        <v/>
      </c>
      <c r="W190" s="516" t="str">
        <f>三年级一分钟跳绳得分</f>
        <v/>
      </c>
      <c r="X190" s="517" t="str">
        <f>三年级等级</f>
        <v/>
      </c>
      <c r="Y190" s="515" t="str">
        <f>三年级仰卧起坐得分</f>
        <v/>
      </c>
      <c r="Z190" s="518" t="str">
        <f>三年级等级</f>
        <v/>
      </c>
      <c r="AA190" s="533"/>
      <c r="AB190" s="515"/>
      <c r="AC190" s="533" t="str">
        <f>三年级跳绳附加分</f>
        <v/>
      </c>
      <c r="AD190" s="534" t="str">
        <f>三年级标准分</f>
        <v/>
      </c>
      <c r="AE190" s="534" t="str">
        <f>三年级总分</f>
        <v/>
      </c>
      <c r="AF190" s="517" t="str">
        <f>三年级等级</f>
        <v/>
      </c>
    </row>
    <row r="191" spans="1:32">
      <c r="A191" s="476">
        <v>303</v>
      </c>
      <c r="B191" s="477">
        <v>49</v>
      </c>
      <c r="C191" s="478"/>
      <c r="D191" s="471"/>
      <c r="E191" s="472"/>
      <c r="F191" s="481"/>
      <c r="G191" s="480"/>
      <c r="H191" s="475"/>
      <c r="I191" s="501"/>
      <c r="J191" s="502"/>
      <c r="K191" s="495"/>
      <c r="L191" s="503"/>
      <c r="M191" s="644"/>
      <c r="N191" s="505" t="str">
        <f>三年级BMI</f>
        <v/>
      </c>
      <c r="O191" s="499" t="str">
        <f>三年级BMI等级</f>
        <v/>
      </c>
      <c r="P191" s="500" t="str">
        <f>三年级BMI得分</f>
        <v/>
      </c>
      <c r="Q191" s="515" t="str">
        <f>三年级肺活量得分</f>
        <v/>
      </c>
      <c r="R191" s="512" t="str">
        <f>三年级等级</f>
        <v/>
      </c>
      <c r="S191" s="516" t="str">
        <f>三年级50米跑得分</f>
        <v/>
      </c>
      <c r="T191" s="517" t="str">
        <f>三年级等级</f>
        <v/>
      </c>
      <c r="U191" s="516" t="str">
        <f>三年级坐位体前屈得分</f>
        <v/>
      </c>
      <c r="V191" s="517" t="str">
        <f>三年级等级</f>
        <v/>
      </c>
      <c r="W191" s="516" t="str">
        <f>三年级一分钟跳绳得分</f>
        <v/>
      </c>
      <c r="X191" s="517" t="str">
        <f>三年级等级</f>
        <v/>
      </c>
      <c r="Y191" s="515" t="str">
        <f>三年级仰卧起坐得分</f>
        <v/>
      </c>
      <c r="Z191" s="518" t="str">
        <f>三年级等级</f>
        <v/>
      </c>
      <c r="AA191" s="533"/>
      <c r="AB191" s="515"/>
      <c r="AC191" s="533" t="str">
        <f>三年级跳绳附加分</f>
        <v/>
      </c>
      <c r="AD191" s="534" t="str">
        <f>三年级标准分</f>
        <v/>
      </c>
      <c r="AE191" s="534" t="str">
        <f>三年级总分</f>
        <v/>
      </c>
      <c r="AF191" s="517" t="str">
        <f>三年级等级</f>
        <v/>
      </c>
    </row>
    <row r="192" spans="1:32">
      <c r="A192" s="476">
        <v>303</v>
      </c>
      <c r="B192" s="477">
        <v>50</v>
      </c>
      <c r="C192" s="478"/>
      <c r="D192" s="471"/>
      <c r="E192" s="472"/>
      <c r="F192" s="481"/>
      <c r="G192" s="480"/>
      <c r="H192" s="475"/>
      <c r="I192" s="501"/>
      <c r="J192" s="502"/>
      <c r="K192" s="495"/>
      <c r="L192" s="503"/>
      <c r="M192" s="644"/>
      <c r="N192" s="505" t="str">
        <f>三年级BMI</f>
        <v/>
      </c>
      <c r="O192" s="499" t="str">
        <f>三年级BMI等级</f>
        <v/>
      </c>
      <c r="P192" s="500" t="str">
        <f>三年级BMI得分</f>
        <v/>
      </c>
      <c r="Q192" s="515" t="str">
        <f>三年级肺活量得分</f>
        <v/>
      </c>
      <c r="R192" s="512" t="str">
        <f>三年级等级</f>
        <v/>
      </c>
      <c r="S192" s="516" t="str">
        <f>三年级50米跑得分</f>
        <v/>
      </c>
      <c r="T192" s="517" t="str">
        <f>三年级等级</f>
        <v/>
      </c>
      <c r="U192" s="516" t="str">
        <f>三年级坐位体前屈得分</f>
        <v/>
      </c>
      <c r="V192" s="517" t="str">
        <f>三年级等级</f>
        <v/>
      </c>
      <c r="W192" s="516" t="str">
        <f>三年级一分钟跳绳得分</f>
        <v/>
      </c>
      <c r="X192" s="517" t="str">
        <f>三年级等级</f>
        <v/>
      </c>
      <c r="Y192" s="515" t="str">
        <f>三年级仰卧起坐得分</f>
        <v/>
      </c>
      <c r="Z192" s="518" t="str">
        <f>三年级等级</f>
        <v/>
      </c>
      <c r="AA192" s="533"/>
      <c r="AB192" s="515"/>
      <c r="AC192" s="533" t="str">
        <f>三年级跳绳附加分</f>
        <v/>
      </c>
      <c r="AD192" s="534" t="str">
        <f>三年级标准分</f>
        <v/>
      </c>
      <c r="AE192" s="534" t="str">
        <f>三年级总分</f>
        <v/>
      </c>
      <c r="AF192" s="517" t="str">
        <f>三年级等级</f>
        <v/>
      </c>
    </row>
    <row r="193" spans="1:32">
      <c r="A193" s="476">
        <v>303</v>
      </c>
      <c r="B193" s="477">
        <v>51</v>
      </c>
      <c r="C193" s="478"/>
      <c r="D193" s="471"/>
      <c r="E193" s="472"/>
      <c r="F193" s="481"/>
      <c r="G193" s="480"/>
      <c r="H193" s="475"/>
      <c r="I193" s="501"/>
      <c r="J193" s="502"/>
      <c r="K193" s="495"/>
      <c r="L193" s="503"/>
      <c r="M193" s="644"/>
      <c r="N193" s="505" t="str">
        <f>三年级BMI</f>
        <v/>
      </c>
      <c r="O193" s="499" t="str">
        <f>三年级BMI等级</f>
        <v/>
      </c>
      <c r="P193" s="500" t="str">
        <f>三年级BMI得分</f>
        <v/>
      </c>
      <c r="Q193" s="515" t="str">
        <f>三年级肺活量得分</f>
        <v/>
      </c>
      <c r="R193" s="512" t="str">
        <f>三年级等级</f>
        <v/>
      </c>
      <c r="S193" s="516" t="str">
        <f>三年级50米跑得分</f>
        <v/>
      </c>
      <c r="T193" s="517" t="str">
        <f>三年级等级</f>
        <v/>
      </c>
      <c r="U193" s="516" t="str">
        <f>三年级坐位体前屈得分</f>
        <v/>
      </c>
      <c r="V193" s="517" t="str">
        <f>三年级等级</f>
        <v/>
      </c>
      <c r="W193" s="516" t="str">
        <f>三年级一分钟跳绳得分</f>
        <v/>
      </c>
      <c r="X193" s="517" t="str">
        <f>三年级等级</f>
        <v/>
      </c>
      <c r="Y193" s="515" t="str">
        <f>三年级仰卧起坐得分</f>
        <v/>
      </c>
      <c r="Z193" s="518" t="str">
        <f>三年级等级</f>
        <v/>
      </c>
      <c r="AA193" s="533"/>
      <c r="AB193" s="515"/>
      <c r="AC193" s="533" t="str">
        <f>三年级跳绳附加分</f>
        <v/>
      </c>
      <c r="AD193" s="534" t="str">
        <f>三年级标准分</f>
        <v/>
      </c>
      <c r="AE193" s="534" t="str">
        <f>三年级总分</f>
        <v/>
      </c>
      <c r="AF193" s="517" t="str">
        <f>三年级等级</f>
        <v/>
      </c>
    </row>
    <row r="194" spans="1:32">
      <c r="A194" s="476">
        <v>303</v>
      </c>
      <c r="B194" s="477">
        <v>52</v>
      </c>
      <c r="C194" s="478"/>
      <c r="D194" s="471"/>
      <c r="E194" s="472"/>
      <c r="F194" s="481"/>
      <c r="G194" s="480"/>
      <c r="H194" s="475"/>
      <c r="I194" s="501"/>
      <c r="J194" s="502"/>
      <c r="K194" s="495"/>
      <c r="L194" s="503"/>
      <c r="M194" s="644"/>
      <c r="N194" s="505" t="str">
        <f>三年级BMI</f>
        <v/>
      </c>
      <c r="O194" s="499" t="str">
        <f>三年级BMI等级</f>
        <v/>
      </c>
      <c r="P194" s="500" t="str">
        <f>三年级BMI得分</f>
        <v/>
      </c>
      <c r="Q194" s="515" t="str">
        <f>三年级肺活量得分</f>
        <v/>
      </c>
      <c r="R194" s="512" t="str">
        <f>三年级等级</f>
        <v/>
      </c>
      <c r="S194" s="516" t="str">
        <f>三年级50米跑得分</f>
        <v/>
      </c>
      <c r="T194" s="517" t="str">
        <f>三年级等级</f>
        <v/>
      </c>
      <c r="U194" s="516" t="str">
        <f>三年级坐位体前屈得分</f>
        <v/>
      </c>
      <c r="V194" s="517" t="str">
        <f>三年级等级</f>
        <v/>
      </c>
      <c r="W194" s="516" t="str">
        <f>三年级一分钟跳绳得分</f>
        <v/>
      </c>
      <c r="X194" s="517" t="str">
        <f>三年级等级</f>
        <v/>
      </c>
      <c r="Y194" s="515" t="str">
        <f>三年级仰卧起坐得分</f>
        <v/>
      </c>
      <c r="Z194" s="518" t="str">
        <f>三年级等级</f>
        <v/>
      </c>
      <c r="AA194" s="533"/>
      <c r="AB194" s="515"/>
      <c r="AC194" s="533" t="str">
        <f>三年级跳绳附加分</f>
        <v/>
      </c>
      <c r="AD194" s="534" t="str">
        <f>三年级标准分</f>
        <v/>
      </c>
      <c r="AE194" s="534" t="str">
        <f>三年级总分</f>
        <v/>
      </c>
      <c r="AF194" s="517" t="str">
        <f>三年级等级</f>
        <v/>
      </c>
    </row>
    <row r="195" spans="1:32">
      <c r="A195" s="476">
        <v>303</v>
      </c>
      <c r="B195" s="477">
        <v>53</v>
      </c>
      <c r="C195" s="478"/>
      <c r="D195" s="471"/>
      <c r="E195" s="472"/>
      <c r="F195" s="481"/>
      <c r="G195" s="480"/>
      <c r="H195" s="475"/>
      <c r="I195" s="501"/>
      <c r="J195" s="502"/>
      <c r="K195" s="495"/>
      <c r="L195" s="503"/>
      <c r="M195" s="644"/>
      <c r="N195" s="505" t="str">
        <f>三年级BMI</f>
        <v/>
      </c>
      <c r="O195" s="499" t="str">
        <f>三年级BMI等级</f>
        <v/>
      </c>
      <c r="P195" s="500" t="str">
        <f>三年级BMI得分</f>
        <v/>
      </c>
      <c r="Q195" s="515" t="str">
        <f>三年级肺活量得分</f>
        <v/>
      </c>
      <c r="R195" s="512" t="str">
        <f>三年级等级</f>
        <v/>
      </c>
      <c r="S195" s="516" t="str">
        <f>三年级50米跑得分</f>
        <v/>
      </c>
      <c r="T195" s="517" t="str">
        <f>三年级等级</f>
        <v/>
      </c>
      <c r="U195" s="516" t="str">
        <f>三年级坐位体前屈得分</f>
        <v/>
      </c>
      <c r="V195" s="517" t="str">
        <f>三年级等级</f>
        <v/>
      </c>
      <c r="W195" s="516" t="str">
        <f>三年级一分钟跳绳得分</f>
        <v/>
      </c>
      <c r="X195" s="517" t="str">
        <f>三年级等级</f>
        <v/>
      </c>
      <c r="Y195" s="515" t="str">
        <f>三年级仰卧起坐得分</f>
        <v/>
      </c>
      <c r="Z195" s="518" t="str">
        <f>三年级等级</f>
        <v/>
      </c>
      <c r="AA195" s="533"/>
      <c r="AB195" s="515"/>
      <c r="AC195" s="533" t="str">
        <f>三年级跳绳附加分</f>
        <v/>
      </c>
      <c r="AD195" s="534" t="str">
        <f>三年级标准分</f>
        <v/>
      </c>
      <c r="AE195" s="534" t="str">
        <f>三年级总分</f>
        <v/>
      </c>
      <c r="AF195" s="517" t="str">
        <f>三年级等级</f>
        <v/>
      </c>
    </row>
    <row r="196" spans="1:32">
      <c r="A196" s="476">
        <v>303</v>
      </c>
      <c r="B196" s="477">
        <v>54</v>
      </c>
      <c r="C196" s="478"/>
      <c r="D196" s="471"/>
      <c r="E196" s="472"/>
      <c r="F196" s="481"/>
      <c r="G196" s="480"/>
      <c r="H196" s="475"/>
      <c r="I196" s="501"/>
      <c r="J196" s="502"/>
      <c r="K196" s="495"/>
      <c r="L196" s="503"/>
      <c r="M196" s="644"/>
      <c r="N196" s="505" t="str">
        <f>三年级BMI</f>
        <v/>
      </c>
      <c r="O196" s="499" t="str">
        <f>三年级BMI等级</f>
        <v/>
      </c>
      <c r="P196" s="500" t="str">
        <f>三年级BMI得分</f>
        <v/>
      </c>
      <c r="Q196" s="515" t="str">
        <f>三年级肺活量得分</f>
        <v/>
      </c>
      <c r="R196" s="512" t="str">
        <f>三年级等级</f>
        <v/>
      </c>
      <c r="S196" s="516" t="str">
        <f>三年级50米跑得分</f>
        <v/>
      </c>
      <c r="T196" s="517" t="str">
        <f>三年级等级</f>
        <v/>
      </c>
      <c r="U196" s="516" t="str">
        <f>三年级坐位体前屈得分</f>
        <v/>
      </c>
      <c r="V196" s="517" t="str">
        <f>三年级等级</f>
        <v/>
      </c>
      <c r="W196" s="516" t="str">
        <f>三年级一分钟跳绳得分</f>
        <v/>
      </c>
      <c r="X196" s="517" t="str">
        <f>三年级等级</f>
        <v/>
      </c>
      <c r="Y196" s="515" t="str">
        <f>三年级仰卧起坐得分</f>
        <v/>
      </c>
      <c r="Z196" s="518" t="str">
        <f>三年级等级</f>
        <v/>
      </c>
      <c r="AA196" s="533"/>
      <c r="AB196" s="515"/>
      <c r="AC196" s="533" t="str">
        <f>三年级跳绳附加分</f>
        <v/>
      </c>
      <c r="AD196" s="534" t="str">
        <f>三年级标准分</f>
        <v/>
      </c>
      <c r="AE196" s="534" t="str">
        <f>三年级总分</f>
        <v/>
      </c>
      <c r="AF196" s="517" t="str">
        <f>三年级等级</f>
        <v/>
      </c>
    </row>
    <row r="197" spans="1:32">
      <c r="A197" s="476">
        <v>303</v>
      </c>
      <c r="B197" s="477">
        <v>55</v>
      </c>
      <c r="C197" s="478"/>
      <c r="D197" s="471"/>
      <c r="E197" s="472"/>
      <c r="F197" s="481"/>
      <c r="G197" s="480"/>
      <c r="H197" s="475"/>
      <c r="I197" s="501"/>
      <c r="J197" s="502"/>
      <c r="K197" s="495"/>
      <c r="L197" s="503"/>
      <c r="M197" s="644"/>
      <c r="N197" s="505" t="str">
        <f>三年级BMI</f>
        <v/>
      </c>
      <c r="O197" s="499" t="str">
        <f>三年级BMI等级</f>
        <v/>
      </c>
      <c r="P197" s="500" t="str">
        <f>三年级BMI得分</f>
        <v/>
      </c>
      <c r="Q197" s="515" t="str">
        <f>三年级肺活量得分</f>
        <v/>
      </c>
      <c r="R197" s="512" t="str">
        <f>三年级等级</f>
        <v/>
      </c>
      <c r="S197" s="516" t="str">
        <f>三年级50米跑得分</f>
        <v/>
      </c>
      <c r="T197" s="517" t="str">
        <f>三年级等级</f>
        <v/>
      </c>
      <c r="U197" s="516" t="str">
        <f>三年级坐位体前屈得分</f>
        <v/>
      </c>
      <c r="V197" s="517" t="str">
        <f>三年级等级</f>
        <v/>
      </c>
      <c r="W197" s="516" t="str">
        <f>三年级一分钟跳绳得分</f>
        <v/>
      </c>
      <c r="X197" s="517" t="str">
        <f>三年级等级</f>
        <v/>
      </c>
      <c r="Y197" s="515" t="str">
        <f>三年级仰卧起坐得分</f>
        <v/>
      </c>
      <c r="Z197" s="518" t="str">
        <f>三年级等级</f>
        <v/>
      </c>
      <c r="AA197" s="533"/>
      <c r="AB197" s="515"/>
      <c r="AC197" s="533" t="str">
        <f>三年级跳绳附加分</f>
        <v/>
      </c>
      <c r="AD197" s="534" t="str">
        <f>三年级标准分</f>
        <v/>
      </c>
      <c r="AE197" s="534" t="str">
        <f>三年级总分</f>
        <v/>
      </c>
      <c r="AF197" s="517" t="str">
        <f>三年级等级</f>
        <v/>
      </c>
    </row>
    <row r="198" spans="1:32">
      <c r="A198" s="476">
        <v>303</v>
      </c>
      <c r="B198" s="477">
        <v>56</v>
      </c>
      <c r="C198" s="478"/>
      <c r="D198" s="471"/>
      <c r="E198" s="472"/>
      <c r="F198" s="481"/>
      <c r="G198" s="480"/>
      <c r="H198" s="475"/>
      <c r="I198" s="501"/>
      <c r="J198" s="502"/>
      <c r="K198" s="495"/>
      <c r="L198" s="503"/>
      <c r="M198" s="644"/>
      <c r="N198" s="505" t="str">
        <f>三年级BMI</f>
        <v/>
      </c>
      <c r="O198" s="499" t="str">
        <f>三年级BMI等级</f>
        <v/>
      </c>
      <c r="P198" s="500" t="str">
        <f>三年级BMI得分</f>
        <v/>
      </c>
      <c r="Q198" s="515" t="str">
        <f>三年级肺活量得分</f>
        <v/>
      </c>
      <c r="R198" s="512" t="str">
        <f>三年级等级</f>
        <v/>
      </c>
      <c r="S198" s="516" t="str">
        <f>三年级50米跑得分</f>
        <v/>
      </c>
      <c r="T198" s="517" t="str">
        <f>三年级等级</f>
        <v/>
      </c>
      <c r="U198" s="516" t="str">
        <f>三年级坐位体前屈得分</f>
        <v/>
      </c>
      <c r="V198" s="517" t="str">
        <f>三年级等级</f>
        <v/>
      </c>
      <c r="W198" s="516" t="str">
        <f>三年级一分钟跳绳得分</f>
        <v/>
      </c>
      <c r="X198" s="517" t="str">
        <f>三年级等级</f>
        <v/>
      </c>
      <c r="Y198" s="515" t="str">
        <f>三年级仰卧起坐得分</f>
        <v/>
      </c>
      <c r="Z198" s="518" t="str">
        <f>三年级等级</f>
        <v/>
      </c>
      <c r="AA198" s="533"/>
      <c r="AB198" s="515"/>
      <c r="AC198" s="533" t="str">
        <f>三年级跳绳附加分</f>
        <v/>
      </c>
      <c r="AD198" s="534" t="str">
        <f>三年级标准分</f>
        <v/>
      </c>
      <c r="AE198" s="534" t="str">
        <f>三年级总分</f>
        <v/>
      </c>
      <c r="AF198" s="517" t="str">
        <f>三年级等级</f>
        <v/>
      </c>
    </row>
    <row r="199" spans="1:32">
      <c r="A199" s="476">
        <v>303</v>
      </c>
      <c r="B199" s="477">
        <v>57</v>
      </c>
      <c r="C199" s="478"/>
      <c r="D199" s="471"/>
      <c r="E199" s="472"/>
      <c r="F199" s="481"/>
      <c r="G199" s="480"/>
      <c r="H199" s="475"/>
      <c r="I199" s="501"/>
      <c r="J199" s="502"/>
      <c r="K199" s="495"/>
      <c r="L199" s="503"/>
      <c r="M199" s="644"/>
      <c r="N199" s="505" t="str">
        <f>三年级BMI</f>
        <v/>
      </c>
      <c r="O199" s="499" t="str">
        <f>三年级BMI等级</f>
        <v/>
      </c>
      <c r="P199" s="500" t="str">
        <f>三年级BMI得分</f>
        <v/>
      </c>
      <c r="Q199" s="515" t="str">
        <f>三年级肺活量得分</f>
        <v/>
      </c>
      <c r="R199" s="512" t="str">
        <f>三年级等级</f>
        <v/>
      </c>
      <c r="S199" s="516" t="str">
        <f>三年级50米跑得分</f>
        <v/>
      </c>
      <c r="T199" s="517" t="str">
        <f>三年级等级</f>
        <v/>
      </c>
      <c r="U199" s="516" t="str">
        <f>三年级坐位体前屈得分</f>
        <v/>
      </c>
      <c r="V199" s="517" t="str">
        <f>三年级等级</f>
        <v/>
      </c>
      <c r="W199" s="516" t="str">
        <f>三年级一分钟跳绳得分</f>
        <v/>
      </c>
      <c r="X199" s="517" t="str">
        <f>三年级等级</f>
        <v/>
      </c>
      <c r="Y199" s="515" t="str">
        <f>三年级仰卧起坐得分</f>
        <v/>
      </c>
      <c r="Z199" s="518" t="str">
        <f>三年级等级</f>
        <v/>
      </c>
      <c r="AA199" s="533"/>
      <c r="AB199" s="515"/>
      <c r="AC199" s="533" t="str">
        <f>三年级跳绳附加分</f>
        <v/>
      </c>
      <c r="AD199" s="534" t="str">
        <f>三年级标准分</f>
        <v/>
      </c>
      <c r="AE199" s="534" t="str">
        <f>三年级总分</f>
        <v/>
      </c>
      <c r="AF199" s="517" t="str">
        <f>三年级等级</f>
        <v/>
      </c>
    </row>
    <row r="200" spans="1:32">
      <c r="A200" s="476">
        <v>303</v>
      </c>
      <c r="B200" s="477">
        <v>58</v>
      </c>
      <c r="C200" s="478"/>
      <c r="D200" s="471"/>
      <c r="E200" s="472"/>
      <c r="F200" s="481"/>
      <c r="G200" s="480"/>
      <c r="H200" s="475"/>
      <c r="I200" s="501"/>
      <c r="J200" s="502"/>
      <c r="K200" s="495"/>
      <c r="L200" s="503"/>
      <c r="M200" s="644"/>
      <c r="N200" s="505" t="str">
        <f>三年级BMI</f>
        <v/>
      </c>
      <c r="O200" s="499" t="str">
        <f>三年级BMI等级</f>
        <v/>
      </c>
      <c r="P200" s="500" t="str">
        <f>三年级BMI得分</f>
        <v/>
      </c>
      <c r="Q200" s="515" t="str">
        <f>三年级肺活量得分</f>
        <v/>
      </c>
      <c r="R200" s="512" t="str">
        <f>三年级等级</f>
        <v/>
      </c>
      <c r="S200" s="516" t="str">
        <f>三年级50米跑得分</f>
        <v/>
      </c>
      <c r="T200" s="517" t="str">
        <f>三年级等级</f>
        <v/>
      </c>
      <c r="U200" s="516" t="str">
        <f>三年级坐位体前屈得分</f>
        <v/>
      </c>
      <c r="V200" s="517" t="str">
        <f>三年级等级</f>
        <v/>
      </c>
      <c r="W200" s="516" t="str">
        <f>三年级一分钟跳绳得分</f>
        <v/>
      </c>
      <c r="X200" s="517" t="str">
        <f>三年级等级</f>
        <v/>
      </c>
      <c r="Y200" s="515" t="str">
        <f>三年级仰卧起坐得分</f>
        <v/>
      </c>
      <c r="Z200" s="518" t="str">
        <f>三年级等级</f>
        <v/>
      </c>
      <c r="AA200" s="533"/>
      <c r="AB200" s="515"/>
      <c r="AC200" s="533" t="str">
        <f>三年级跳绳附加分</f>
        <v/>
      </c>
      <c r="AD200" s="534" t="str">
        <f>三年级标准分</f>
        <v/>
      </c>
      <c r="AE200" s="534" t="str">
        <f>三年级总分</f>
        <v/>
      </c>
      <c r="AF200" s="517" t="str">
        <f>三年级等级</f>
        <v/>
      </c>
    </row>
    <row r="201" spans="1:32">
      <c r="A201" s="476">
        <v>303</v>
      </c>
      <c r="B201" s="477">
        <v>59</v>
      </c>
      <c r="C201" s="478"/>
      <c r="D201" s="471"/>
      <c r="E201" s="472"/>
      <c r="F201" s="481"/>
      <c r="G201" s="480"/>
      <c r="H201" s="475"/>
      <c r="I201" s="501"/>
      <c r="J201" s="502"/>
      <c r="K201" s="495"/>
      <c r="L201" s="503"/>
      <c r="M201" s="644"/>
      <c r="N201" s="505" t="str">
        <f>三年级BMI</f>
        <v/>
      </c>
      <c r="O201" s="499" t="str">
        <f>三年级BMI等级</f>
        <v/>
      </c>
      <c r="P201" s="500" t="str">
        <f>三年级BMI得分</f>
        <v/>
      </c>
      <c r="Q201" s="515" t="str">
        <f>三年级肺活量得分</f>
        <v/>
      </c>
      <c r="R201" s="512" t="str">
        <f>三年级等级</f>
        <v/>
      </c>
      <c r="S201" s="516" t="str">
        <f>三年级50米跑得分</f>
        <v/>
      </c>
      <c r="T201" s="517" t="str">
        <f>三年级等级</f>
        <v/>
      </c>
      <c r="U201" s="516" t="str">
        <f>三年级坐位体前屈得分</f>
        <v/>
      </c>
      <c r="V201" s="517" t="str">
        <f>三年级等级</f>
        <v/>
      </c>
      <c r="W201" s="516" t="str">
        <f>三年级一分钟跳绳得分</f>
        <v/>
      </c>
      <c r="X201" s="517" t="str">
        <f>三年级等级</f>
        <v/>
      </c>
      <c r="Y201" s="515" t="str">
        <f>三年级仰卧起坐得分</f>
        <v/>
      </c>
      <c r="Z201" s="518" t="str">
        <f>三年级等级</f>
        <v/>
      </c>
      <c r="AA201" s="533"/>
      <c r="AB201" s="515"/>
      <c r="AC201" s="533" t="str">
        <f>三年级跳绳附加分</f>
        <v/>
      </c>
      <c r="AD201" s="534" t="str">
        <f>三年级标准分</f>
        <v/>
      </c>
      <c r="AE201" s="534" t="str">
        <f>三年级总分</f>
        <v/>
      </c>
      <c r="AF201" s="517" t="str">
        <f>三年级等级</f>
        <v/>
      </c>
    </row>
    <row r="202" spans="1:32">
      <c r="A202" s="476">
        <v>303</v>
      </c>
      <c r="B202" s="477">
        <v>60</v>
      </c>
      <c r="C202" s="478"/>
      <c r="D202" s="471"/>
      <c r="E202" s="472"/>
      <c r="F202" s="481"/>
      <c r="G202" s="480"/>
      <c r="H202" s="475"/>
      <c r="I202" s="501"/>
      <c r="J202" s="502"/>
      <c r="K202" s="495"/>
      <c r="L202" s="503"/>
      <c r="M202" s="644"/>
      <c r="N202" s="505" t="str">
        <f>三年级BMI</f>
        <v/>
      </c>
      <c r="O202" s="499" t="str">
        <f>三年级BMI等级</f>
        <v/>
      </c>
      <c r="P202" s="500" t="str">
        <f>三年级BMI得分</f>
        <v/>
      </c>
      <c r="Q202" s="515" t="str">
        <f>三年级肺活量得分</f>
        <v/>
      </c>
      <c r="R202" s="512" t="str">
        <f>三年级等级</f>
        <v/>
      </c>
      <c r="S202" s="516" t="str">
        <f>三年级50米跑得分</f>
        <v/>
      </c>
      <c r="T202" s="517" t="str">
        <f>三年级等级</f>
        <v/>
      </c>
      <c r="U202" s="516" t="str">
        <f>三年级坐位体前屈得分</f>
        <v/>
      </c>
      <c r="V202" s="517" t="str">
        <f>三年级等级</f>
        <v/>
      </c>
      <c r="W202" s="516" t="str">
        <f>三年级一分钟跳绳得分</f>
        <v/>
      </c>
      <c r="X202" s="517" t="str">
        <f>三年级等级</f>
        <v/>
      </c>
      <c r="Y202" s="515" t="str">
        <f>三年级仰卧起坐得分</f>
        <v/>
      </c>
      <c r="Z202" s="518" t="str">
        <f>三年级等级</f>
        <v/>
      </c>
      <c r="AA202" s="533"/>
      <c r="AB202" s="515"/>
      <c r="AC202" s="533" t="str">
        <f>三年级跳绳附加分</f>
        <v/>
      </c>
      <c r="AD202" s="534" t="str">
        <f>三年级标准分</f>
        <v/>
      </c>
      <c r="AE202" s="534" t="str">
        <f>三年级总分</f>
        <v/>
      </c>
      <c r="AF202" s="517" t="str">
        <f>三年级等级</f>
        <v/>
      </c>
    </row>
    <row r="203" spans="1:32">
      <c r="A203" s="476">
        <v>303</v>
      </c>
      <c r="B203" s="477">
        <v>61</v>
      </c>
      <c r="C203" s="478"/>
      <c r="D203" s="471"/>
      <c r="E203" s="472"/>
      <c r="F203" s="481"/>
      <c r="G203" s="480"/>
      <c r="H203" s="475"/>
      <c r="I203" s="501"/>
      <c r="J203" s="502"/>
      <c r="K203" s="495"/>
      <c r="L203" s="503"/>
      <c r="M203" s="644"/>
      <c r="N203" s="505" t="str">
        <f>三年级BMI</f>
        <v/>
      </c>
      <c r="O203" s="499" t="str">
        <f>三年级BMI等级</f>
        <v/>
      </c>
      <c r="P203" s="500" t="str">
        <f>三年级BMI得分</f>
        <v/>
      </c>
      <c r="Q203" s="515" t="str">
        <f>三年级肺活量得分</f>
        <v/>
      </c>
      <c r="R203" s="512" t="str">
        <f>三年级等级</f>
        <v/>
      </c>
      <c r="S203" s="516" t="str">
        <f>三年级50米跑得分</f>
        <v/>
      </c>
      <c r="T203" s="517" t="str">
        <f>三年级等级</f>
        <v/>
      </c>
      <c r="U203" s="516" t="str">
        <f>三年级坐位体前屈得分</f>
        <v/>
      </c>
      <c r="V203" s="517" t="str">
        <f>三年级等级</f>
        <v/>
      </c>
      <c r="W203" s="516" t="str">
        <f>三年级一分钟跳绳得分</f>
        <v/>
      </c>
      <c r="X203" s="517" t="str">
        <f>三年级等级</f>
        <v/>
      </c>
      <c r="Y203" s="515" t="str">
        <f>三年级仰卧起坐得分</f>
        <v/>
      </c>
      <c r="Z203" s="518" t="str">
        <f>三年级等级</f>
        <v/>
      </c>
      <c r="AA203" s="533"/>
      <c r="AB203" s="515"/>
      <c r="AC203" s="533" t="str">
        <f>三年级跳绳附加分</f>
        <v/>
      </c>
      <c r="AD203" s="534" t="str">
        <f>三年级标准分</f>
        <v/>
      </c>
      <c r="AE203" s="534" t="str">
        <f>三年级总分</f>
        <v/>
      </c>
      <c r="AF203" s="517" t="str">
        <f>三年级等级</f>
        <v/>
      </c>
    </row>
    <row r="204" spans="1:32">
      <c r="A204" s="476">
        <v>303</v>
      </c>
      <c r="B204" s="477">
        <v>62</v>
      </c>
      <c r="C204" s="478"/>
      <c r="D204" s="471"/>
      <c r="E204" s="472"/>
      <c r="F204" s="481"/>
      <c r="G204" s="480"/>
      <c r="H204" s="475"/>
      <c r="I204" s="501"/>
      <c r="J204" s="502"/>
      <c r="K204" s="495"/>
      <c r="L204" s="503"/>
      <c r="M204" s="644"/>
      <c r="N204" s="505" t="str">
        <f>三年级BMI</f>
        <v/>
      </c>
      <c r="O204" s="499" t="str">
        <f>三年级BMI等级</f>
        <v/>
      </c>
      <c r="P204" s="500" t="str">
        <f>三年级BMI得分</f>
        <v/>
      </c>
      <c r="Q204" s="515" t="str">
        <f>三年级肺活量得分</f>
        <v/>
      </c>
      <c r="R204" s="512" t="str">
        <f>三年级等级</f>
        <v/>
      </c>
      <c r="S204" s="516" t="str">
        <f>三年级50米跑得分</f>
        <v/>
      </c>
      <c r="T204" s="517" t="str">
        <f>三年级等级</f>
        <v/>
      </c>
      <c r="U204" s="516" t="str">
        <f>三年级坐位体前屈得分</f>
        <v/>
      </c>
      <c r="V204" s="517" t="str">
        <f>三年级等级</f>
        <v/>
      </c>
      <c r="W204" s="516" t="str">
        <f>三年级一分钟跳绳得分</f>
        <v/>
      </c>
      <c r="X204" s="517" t="str">
        <f>三年级等级</f>
        <v/>
      </c>
      <c r="Y204" s="515" t="str">
        <f>三年级仰卧起坐得分</f>
        <v/>
      </c>
      <c r="Z204" s="518" t="str">
        <f>三年级等级</f>
        <v/>
      </c>
      <c r="AA204" s="533"/>
      <c r="AB204" s="515"/>
      <c r="AC204" s="533" t="str">
        <f>三年级跳绳附加分</f>
        <v/>
      </c>
      <c r="AD204" s="534" t="str">
        <f>三年级标准分</f>
        <v/>
      </c>
      <c r="AE204" s="534" t="str">
        <f>三年级总分</f>
        <v/>
      </c>
      <c r="AF204" s="517" t="str">
        <f>三年级等级</f>
        <v/>
      </c>
    </row>
    <row r="205" spans="1:32">
      <c r="A205" s="476">
        <v>303</v>
      </c>
      <c r="B205" s="477">
        <v>63</v>
      </c>
      <c r="C205" s="478"/>
      <c r="D205" s="471"/>
      <c r="E205" s="472"/>
      <c r="F205" s="481"/>
      <c r="G205" s="480"/>
      <c r="H205" s="475"/>
      <c r="I205" s="501"/>
      <c r="J205" s="502"/>
      <c r="K205" s="495"/>
      <c r="L205" s="503"/>
      <c r="M205" s="644"/>
      <c r="N205" s="505" t="str">
        <f>三年级BMI</f>
        <v/>
      </c>
      <c r="O205" s="499" t="str">
        <f>三年级BMI等级</f>
        <v/>
      </c>
      <c r="P205" s="500" t="str">
        <f>三年级BMI得分</f>
        <v/>
      </c>
      <c r="Q205" s="515" t="str">
        <f>三年级肺活量得分</f>
        <v/>
      </c>
      <c r="R205" s="512" t="str">
        <f>三年级等级</f>
        <v/>
      </c>
      <c r="S205" s="516" t="str">
        <f>三年级50米跑得分</f>
        <v/>
      </c>
      <c r="T205" s="517" t="str">
        <f>三年级等级</f>
        <v/>
      </c>
      <c r="U205" s="516" t="str">
        <f>三年级坐位体前屈得分</f>
        <v/>
      </c>
      <c r="V205" s="517" t="str">
        <f>三年级等级</f>
        <v/>
      </c>
      <c r="W205" s="516" t="str">
        <f>三年级一分钟跳绳得分</f>
        <v/>
      </c>
      <c r="X205" s="517" t="str">
        <f>三年级等级</f>
        <v/>
      </c>
      <c r="Y205" s="515" t="str">
        <f>三年级仰卧起坐得分</f>
        <v/>
      </c>
      <c r="Z205" s="518" t="str">
        <f>三年级等级</f>
        <v/>
      </c>
      <c r="AA205" s="533"/>
      <c r="AB205" s="515"/>
      <c r="AC205" s="533" t="str">
        <f>三年级跳绳附加分</f>
        <v/>
      </c>
      <c r="AD205" s="534" t="str">
        <f>三年级标准分</f>
        <v/>
      </c>
      <c r="AE205" s="534" t="str">
        <f>三年级总分</f>
        <v/>
      </c>
      <c r="AF205" s="517" t="str">
        <f>三年级等级</f>
        <v/>
      </c>
    </row>
    <row r="206" spans="1:32">
      <c r="A206" s="476">
        <v>303</v>
      </c>
      <c r="B206" s="477">
        <v>64</v>
      </c>
      <c r="C206" s="478"/>
      <c r="D206" s="471"/>
      <c r="E206" s="472"/>
      <c r="F206" s="481"/>
      <c r="G206" s="480"/>
      <c r="H206" s="475"/>
      <c r="I206" s="501"/>
      <c r="J206" s="502"/>
      <c r="K206" s="495"/>
      <c r="L206" s="503"/>
      <c r="M206" s="644"/>
      <c r="N206" s="505" t="str">
        <f>三年级BMI</f>
        <v/>
      </c>
      <c r="O206" s="499" t="str">
        <f>三年级BMI等级</f>
        <v/>
      </c>
      <c r="P206" s="500" t="str">
        <f>三年级BMI得分</f>
        <v/>
      </c>
      <c r="Q206" s="515" t="str">
        <f>三年级肺活量得分</f>
        <v/>
      </c>
      <c r="R206" s="512" t="str">
        <f>三年级等级</f>
        <v/>
      </c>
      <c r="S206" s="516" t="str">
        <f>三年级50米跑得分</f>
        <v/>
      </c>
      <c r="T206" s="517" t="str">
        <f>三年级等级</f>
        <v/>
      </c>
      <c r="U206" s="516" t="str">
        <f>三年级坐位体前屈得分</f>
        <v/>
      </c>
      <c r="V206" s="517" t="str">
        <f>三年级等级</f>
        <v/>
      </c>
      <c r="W206" s="516" t="str">
        <f>三年级一分钟跳绳得分</f>
        <v/>
      </c>
      <c r="X206" s="517" t="str">
        <f>三年级等级</f>
        <v/>
      </c>
      <c r="Y206" s="515" t="str">
        <f>三年级仰卧起坐得分</f>
        <v/>
      </c>
      <c r="Z206" s="518" t="str">
        <f>三年级等级</f>
        <v/>
      </c>
      <c r="AA206" s="533"/>
      <c r="AB206" s="515"/>
      <c r="AC206" s="533" t="str">
        <f>三年级跳绳附加分</f>
        <v/>
      </c>
      <c r="AD206" s="534" t="str">
        <f>三年级标准分</f>
        <v/>
      </c>
      <c r="AE206" s="534" t="str">
        <f>三年级总分</f>
        <v/>
      </c>
      <c r="AF206" s="517" t="str">
        <f>三年级等级</f>
        <v/>
      </c>
    </row>
    <row r="207" spans="1:32">
      <c r="A207" s="476">
        <v>303</v>
      </c>
      <c r="B207" s="477">
        <v>65</v>
      </c>
      <c r="C207" s="478"/>
      <c r="D207" s="471"/>
      <c r="E207" s="472"/>
      <c r="F207" s="481"/>
      <c r="G207" s="480"/>
      <c r="H207" s="475"/>
      <c r="I207" s="501"/>
      <c r="J207" s="502"/>
      <c r="K207" s="495"/>
      <c r="L207" s="503"/>
      <c r="M207" s="644"/>
      <c r="N207" s="505" t="str">
        <f>三年级BMI</f>
        <v/>
      </c>
      <c r="O207" s="499" t="str">
        <f>三年级BMI等级</f>
        <v/>
      </c>
      <c r="P207" s="500" t="str">
        <f>三年级BMI得分</f>
        <v/>
      </c>
      <c r="Q207" s="515" t="str">
        <f>三年级肺活量得分</f>
        <v/>
      </c>
      <c r="R207" s="512" t="str">
        <f>三年级等级</f>
        <v/>
      </c>
      <c r="S207" s="516" t="str">
        <f>三年级50米跑得分</f>
        <v/>
      </c>
      <c r="T207" s="517" t="str">
        <f>三年级等级</f>
        <v/>
      </c>
      <c r="U207" s="516" t="str">
        <f>三年级坐位体前屈得分</f>
        <v/>
      </c>
      <c r="V207" s="517" t="str">
        <f>三年级等级</f>
        <v/>
      </c>
      <c r="W207" s="516" t="str">
        <f>三年级一分钟跳绳得分</f>
        <v/>
      </c>
      <c r="X207" s="517" t="str">
        <f>三年级等级</f>
        <v/>
      </c>
      <c r="Y207" s="515" t="str">
        <f>三年级仰卧起坐得分</f>
        <v/>
      </c>
      <c r="Z207" s="518" t="str">
        <f>三年级等级</f>
        <v/>
      </c>
      <c r="AA207" s="533"/>
      <c r="AB207" s="515"/>
      <c r="AC207" s="533" t="str">
        <f>三年级跳绳附加分</f>
        <v/>
      </c>
      <c r="AD207" s="534" t="str">
        <f>三年级标准分</f>
        <v/>
      </c>
      <c r="AE207" s="534" t="str">
        <f>三年级总分</f>
        <v/>
      </c>
      <c r="AF207" s="517" t="str">
        <f>三年级等级</f>
        <v/>
      </c>
    </row>
    <row r="208" spans="1:32">
      <c r="A208" s="476">
        <v>303</v>
      </c>
      <c r="B208" s="477">
        <v>66</v>
      </c>
      <c r="C208" s="478"/>
      <c r="D208" s="471"/>
      <c r="E208" s="472"/>
      <c r="F208" s="481"/>
      <c r="G208" s="480"/>
      <c r="H208" s="475"/>
      <c r="I208" s="501"/>
      <c r="J208" s="502"/>
      <c r="K208" s="495"/>
      <c r="L208" s="503"/>
      <c r="M208" s="644"/>
      <c r="N208" s="505" t="str">
        <f>三年级BMI</f>
        <v/>
      </c>
      <c r="O208" s="499" t="str">
        <f>三年级BMI等级</f>
        <v/>
      </c>
      <c r="P208" s="500" t="str">
        <f>三年级BMI得分</f>
        <v/>
      </c>
      <c r="Q208" s="515" t="str">
        <f>三年级肺活量得分</f>
        <v/>
      </c>
      <c r="R208" s="512" t="str">
        <f>三年级等级</f>
        <v/>
      </c>
      <c r="S208" s="516" t="str">
        <f>三年级50米跑得分</f>
        <v/>
      </c>
      <c r="T208" s="517" t="str">
        <f>三年级等级</f>
        <v/>
      </c>
      <c r="U208" s="516" t="str">
        <f>三年级坐位体前屈得分</f>
        <v/>
      </c>
      <c r="V208" s="517" t="str">
        <f>三年级等级</f>
        <v/>
      </c>
      <c r="W208" s="516" t="str">
        <f>三年级一分钟跳绳得分</f>
        <v/>
      </c>
      <c r="X208" s="517" t="str">
        <f>三年级等级</f>
        <v/>
      </c>
      <c r="Y208" s="515" t="str">
        <f>三年级仰卧起坐得分</f>
        <v/>
      </c>
      <c r="Z208" s="518" t="str">
        <f>三年级等级</f>
        <v/>
      </c>
      <c r="AA208" s="533"/>
      <c r="AB208" s="515"/>
      <c r="AC208" s="533" t="str">
        <f>三年级跳绳附加分</f>
        <v/>
      </c>
      <c r="AD208" s="534" t="str">
        <f>三年级标准分</f>
        <v/>
      </c>
      <c r="AE208" s="534" t="str">
        <f>三年级总分</f>
        <v/>
      </c>
      <c r="AF208" s="517" t="str">
        <f>三年级等级</f>
        <v/>
      </c>
    </row>
    <row r="209" spans="1:32">
      <c r="A209" s="476">
        <v>303</v>
      </c>
      <c r="B209" s="477">
        <v>67</v>
      </c>
      <c r="C209" s="478"/>
      <c r="D209" s="471"/>
      <c r="E209" s="472"/>
      <c r="F209" s="481"/>
      <c r="G209" s="480"/>
      <c r="H209" s="475"/>
      <c r="I209" s="501"/>
      <c r="J209" s="502"/>
      <c r="K209" s="495"/>
      <c r="L209" s="503"/>
      <c r="M209" s="644"/>
      <c r="N209" s="505" t="str">
        <f>三年级BMI</f>
        <v/>
      </c>
      <c r="O209" s="499" t="str">
        <f>三年级BMI等级</f>
        <v/>
      </c>
      <c r="P209" s="500" t="str">
        <f>三年级BMI得分</f>
        <v/>
      </c>
      <c r="Q209" s="515" t="str">
        <f>三年级肺活量得分</f>
        <v/>
      </c>
      <c r="R209" s="512" t="str">
        <f>三年级等级</f>
        <v/>
      </c>
      <c r="S209" s="516" t="str">
        <f>三年级50米跑得分</f>
        <v/>
      </c>
      <c r="T209" s="517" t="str">
        <f>三年级等级</f>
        <v/>
      </c>
      <c r="U209" s="516" t="str">
        <f>三年级坐位体前屈得分</f>
        <v/>
      </c>
      <c r="V209" s="517" t="str">
        <f>三年级等级</f>
        <v/>
      </c>
      <c r="W209" s="516" t="str">
        <f>三年级一分钟跳绳得分</f>
        <v/>
      </c>
      <c r="X209" s="517" t="str">
        <f>三年级等级</f>
        <v/>
      </c>
      <c r="Y209" s="515" t="str">
        <f>三年级仰卧起坐得分</f>
        <v/>
      </c>
      <c r="Z209" s="518" t="str">
        <f>三年级等级</f>
        <v/>
      </c>
      <c r="AA209" s="533"/>
      <c r="AB209" s="515"/>
      <c r="AC209" s="533" t="str">
        <f>三年级跳绳附加分</f>
        <v/>
      </c>
      <c r="AD209" s="534" t="str">
        <f>三年级标准分</f>
        <v/>
      </c>
      <c r="AE209" s="534" t="str">
        <f>三年级总分</f>
        <v/>
      </c>
      <c r="AF209" s="517" t="str">
        <f>三年级等级</f>
        <v/>
      </c>
    </row>
    <row r="210" spans="1:32">
      <c r="A210" s="476">
        <v>303</v>
      </c>
      <c r="B210" s="477">
        <v>68</v>
      </c>
      <c r="C210" s="478"/>
      <c r="D210" s="471"/>
      <c r="E210" s="472"/>
      <c r="F210" s="481"/>
      <c r="G210" s="480"/>
      <c r="H210" s="475"/>
      <c r="I210" s="501"/>
      <c r="J210" s="502"/>
      <c r="K210" s="495"/>
      <c r="L210" s="503"/>
      <c r="M210" s="644"/>
      <c r="N210" s="505" t="str">
        <f>三年级BMI</f>
        <v/>
      </c>
      <c r="O210" s="499" t="str">
        <f>三年级BMI等级</f>
        <v/>
      </c>
      <c r="P210" s="500" t="str">
        <f>三年级BMI得分</f>
        <v/>
      </c>
      <c r="Q210" s="515" t="str">
        <f>三年级肺活量得分</f>
        <v/>
      </c>
      <c r="R210" s="512" t="str">
        <f>三年级等级</f>
        <v/>
      </c>
      <c r="S210" s="516" t="str">
        <f>三年级50米跑得分</f>
        <v/>
      </c>
      <c r="T210" s="517" t="str">
        <f>三年级等级</f>
        <v/>
      </c>
      <c r="U210" s="516" t="str">
        <f>三年级坐位体前屈得分</f>
        <v/>
      </c>
      <c r="V210" s="517" t="str">
        <f>三年级等级</f>
        <v/>
      </c>
      <c r="W210" s="516" t="str">
        <f>三年级一分钟跳绳得分</f>
        <v/>
      </c>
      <c r="X210" s="517" t="str">
        <f>三年级等级</f>
        <v/>
      </c>
      <c r="Y210" s="515" t="str">
        <f>三年级仰卧起坐得分</f>
        <v/>
      </c>
      <c r="Z210" s="518" t="str">
        <f>三年级等级</f>
        <v/>
      </c>
      <c r="AA210" s="533"/>
      <c r="AB210" s="515"/>
      <c r="AC210" s="533" t="str">
        <f>三年级跳绳附加分</f>
        <v/>
      </c>
      <c r="AD210" s="534" t="str">
        <f>三年级标准分</f>
        <v/>
      </c>
      <c r="AE210" s="534" t="str">
        <f>三年级总分</f>
        <v/>
      </c>
      <c r="AF210" s="517" t="str">
        <f>三年级等级</f>
        <v/>
      </c>
    </row>
    <row r="211" spans="1:32">
      <c r="A211" s="476">
        <v>303</v>
      </c>
      <c r="B211" s="477">
        <v>69</v>
      </c>
      <c r="C211" s="478"/>
      <c r="D211" s="471"/>
      <c r="E211" s="472"/>
      <c r="F211" s="481"/>
      <c r="G211" s="480"/>
      <c r="H211" s="475"/>
      <c r="I211" s="501"/>
      <c r="J211" s="502"/>
      <c r="K211" s="495"/>
      <c r="L211" s="503"/>
      <c r="M211" s="644"/>
      <c r="N211" s="505" t="str">
        <f>三年级BMI</f>
        <v/>
      </c>
      <c r="O211" s="499" t="str">
        <f>三年级BMI等级</f>
        <v/>
      </c>
      <c r="P211" s="500" t="str">
        <f>三年级BMI得分</f>
        <v/>
      </c>
      <c r="Q211" s="515" t="str">
        <f>三年级肺活量得分</f>
        <v/>
      </c>
      <c r="R211" s="512" t="str">
        <f>三年级等级</f>
        <v/>
      </c>
      <c r="S211" s="516" t="str">
        <f>三年级50米跑得分</f>
        <v/>
      </c>
      <c r="T211" s="517" t="str">
        <f>三年级等级</f>
        <v/>
      </c>
      <c r="U211" s="516" t="str">
        <f>三年级坐位体前屈得分</f>
        <v/>
      </c>
      <c r="V211" s="517" t="str">
        <f>三年级等级</f>
        <v/>
      </c>
      <c r="W211" s="516" t="str">
        <f>三年级一分钟跳绳得分</f>
        <v/>
      </c>
      <c r="X211" s="517" t="str">
        <f>三年级等级</f>
        <v/>
      </c>
      <c r="Y211" s="515" t="str">
        <f>三年级仰卧起坐得分</f>
        <v/>
      </c>
      <c r="Z211" s="518" t="str">
        <f>三年级等级</f>
        <v/>
      </c>
      <c r="AA211" s="533"/>
      <c r="AB211" s="515"/>
      <c r="AC211" s="533" t="str">
        <f>三年级跳绳附加分</f>
        <v/>
      </c>
      <c r="AD211" s="534" t="str">
        <f>三年级标准分</f>
        <v/>
      </c>
      <c r="AE211" s="534" t="str">
        <f>三年级总分</f>
        <v/>
      </c>
      <c r="AF211" s="517" t="str">
        <f>三年级等级</f>
        <v/>
      </c>
    </row>
    <row r="212" ht="15.75" spans="1:32">
      <c r="A212" s="535">
        <v>303</v>
      </c>
      <c r="B212" s="536">
        <v>70</v>
      </c>
      <c r="C212" s="537"/>
      <c r="D212" s="538"/>
      <c r="E212" s="539"/>
      <c r="F212" s="540"/>
      <c r="G212" s="570"/>
      <c r="H212" s="542"/>
      <c r="I212" s="543"/>
      <c r="J212" s="544"/>
      <c r="K212" s="580"/>
      <c r="L212" s="546"/>
      <c r="M212" s="645"/>
      <c r="N212" s="548" t="str">
        <f>三年级BMI</f>
        <v/>
      </c>
      <c r="O212" s="549" t="str">
        <f>三年级BMI等级</f>
        <v/>
      </c>
      <c r="P212" s="550" t="str">
        <f>三年级BMI得分</f>
        <v/>
      </c>
      <c r="Q212" s="556" t="str">
        <f>三年级肺活量得分</f>
        <v/>
      </c>
      <c r="R212" s="557" t="str">
        <f>三年级等级</f>
        <v/>
      </c>
      <c r="S212" s="558" t="str">
        <f>三年级50米跑得分</f>
        <v/>
      </c>
      <c r="T212" s="559" t="str">
        <f>三年级等级</f>
        <v/>
      </c>
      <c r="U212" s="558" t="str">
        <f>三年级坐位体前屈得分</f>
        <v/>
      </c>
      <c r="V212" s="559" t="str">
        <f>三年级等级</f>
        <v/>
      </c>
      <c r="W212" s="558" t="str">
        <f>三年级一分钟跳绳得分</f>
        <v/>
      </c>
      <c r="X212" s="559" t="str">
        <f>三年级等级</f>
        <v/>
      </c>
      <c r="Y212" s="556" t="str">
        <f>三年级仰卧起坐得分</f>
        <v/>
      </c>
      <c r="Z212" s="563" t="str">
        <f>三年级等级</f>
        <v/>
      </c>
      <c r="AA212" s="564"/>
      <c r="AB212" s="556"/>
      <c r="AC212" s="565" t="str">
        <f>三年级跳绳附加分</f>
        <v/>
      </c>
      <c r="AD212" s="566" t="str">
        <f>三年级标准分</f>
        <v/>
      </c>
      <c r="AE212" s="566" t="str">
        <f>三年级总分</f>
        <v/>
      </c>
      <c r="AF212" s="567" t="str">
        <f>三年级等级</f>
        <v/>
      </c>
    </row>
    <row r="213" ht="15.75" spans="1:32">
      <c r="A213" s="468">
        <v>304</v>
      </c>
      <c r="B213" s="469">
        <v>1</v>
      </c>
      <c r="C213" s="472"/>
      <c r="D213" s="471"/>
      <c r="E213" s="472"/>
      <c r="F213" s="473"/>
      <c r="G213" s="474"/>
      <c r="H213" s="475"/>
      <c r="I213" s="494"/>
      <c r="J213" s="495"/>
      <c r="K213" s="581"/>
      <c r="L213" s="551"/>
      <c r="M213" s="646"/>
      <c r="N213" s="553" t="str">
        <f>三年级BMI</f>
        <v/>
      </c>
      <c r="O213" s="554" t="str">
        <f>三年级BMI等级</f>
        <v/>
      </c>
      <c r="P213" s="555" t="str">
        <f>三年级BMI得分</f>
        <v/>
      </c>
      <c r="Q213" s="560" t="str">
        <f>三年级肺活量得分</f>
        <v/>
      </c>
      <c r="R213" s="561" t="str">
        <f>三年级等级</f>
        <v/>
      </c>
      <c r="S213" s="562" t="str">
        <f>三年级50米跑得分</f>
        <v/>
      </c>
      <c r="T213" s="561" t="str">
        <f>三年级等级</f>
        <v/>
      </c>
      <c r="U213" s="562" t="str">
        <f>三年级坐位体前屈得分</f>
        <v/>
      </c>
      <c r="V213" s="561" t="str">
        <f>三年级等级</f>
        <v/>
      </c>
      <c r="W213" s="562" t="str">
        <f>三年级一分钟跳绳得分</f>
        <v/>
      </c>
      <c r="X213" s="561" t="str">
        <f>三年级等级</f>
        <v/>
      </c>
      <c r="Y213" s="560" t="str">
        <f>三年级仰卧起坐得分</f>
        <v/>
      </c>
      <c r="Z213" s="568" t="str">
        <f>三年级等级</f>
        <v/>
      </c>
      <c r="AA213" s="569"/>
      <c r="AB213" s="560"/>
      <c r="AC213" s="530" t="str">
        <f>三年级跳绳附加分</f>
        <v/>
      </c>
      <c r="AD213" s="531" t="str">
        <f>三年级标准分</f>
        <v/>
      </c>
      <c r="AE213" s="531" t="str">
        <f>三年级总分</f>
        <v/>
      </c>
      <c r="AF213" s="512" t="str">
        <f>三年级等级</f>
        <v/>
      </c>
    </row>
    <row r="214" spans="1:32">
      <c r="A214" s="476">
        <v>304</v>
      </c>
      <c r="B214" s="477">
        <v>2</v>
      </c>
      <c r="C214" s="478"/>
      <c r="D214" s="471"/>
      <c r="E214" s="472"/>
      <c r="F214" s="473"/>
      <c r="G214" s="480"/>
      <c r="H214" s="475"/>
      <c r="I214" s="501"/>
      <c r="J214" s="502"/>
      <c r="K214" s="495"/>
      <c r="L214" s="503"/>
      <c r="M214" s="644"/>
      <c r="N214" s="505" t="str">
        <f>三年级BMI</f>
        <v/>
      </c>
      <c r="O214" s="499" t="str">
        <f>三年级BMI等级</f>
        <v/>
      </c>
      <c r="P214" s="500" t="str">
        <f>三年级BMI得分</f>
        <v/>
      </c>
      <c r="Q214" s="515" t="str">
        <f>三年级肺活量得分</f>
        <v/>
      </c>
      <c r="R214" s="512" t="str">
        <f>三年级等级</f>
        <v/>
      </c>
      <c r="S214" s="516" t="str">
        <f>三年级50米跑得分</f>
        <v/>
      </c>
      <c r="T214" s="512" t="str">
        <f>三年级等级</f>
        <v/>
      </c>
      <c r="U214" s="516" t="str">
        <f>三年级坐位体前屈得分</f>
        <v/>
      </c>
      <c r="V214" s="517" t="str">
        <f>三年级等级</f>
        <v/>
      </c>
      <c r="W214" s="516" t="str">
        <f>三年级一分钟跳绳得分</f>
        <v/>
      </c>
      <c r="X214" s="517" t="str">
        <f>三年级等级</f>
        <v/>
      </c>
      <c r="Y214" s="515" t="str">
        <f>三年级仰卧起坐得分</f>
        <v/>
      </c>
      <c r="Z214" s="518" t="str">
        <f>三年级等级</f>
        <v/>
      </c>
      <c r="AA214" s="533"/>
      <c r="AB214" s="515"/>
      <c r="AC214" s="533" t="str">
        <f>三年级跳绳附加分</f>
        <v/>
      </c>
      <c r="AD214" s="534" t="str">
        <f>三年级标准分</f>
        <v/>
      </c>
      <c r="AE214" s="534" t="str">
        <f>三年级总分</f>
        <v/>
      </c>
      <c r="AF214" s="517" t="str">
        <f>三年级等级</f>
        <v/>
      </c>
    </row>
    <row r="215" spans="1:32">
      <c r="A215" s="476">
        <v>304</v>
      </c>
      <c r="B215" s="477">
        <v>3</v>
      </c>
      <c r="C215" s="478"/>
      <c r="D215" s="471"/>
      <c r="E215" s="472"/>
      <c r="F215" s="473"/>
      <c r="G215" s="480"/>
      <c r="H215" s="475"/>
      <c r="I215" s="501"/>
      <c r="J215" s="502"/>
      <c r="K215" s="495"/>
      <c r="L215" s="503"/>
      <c r="M215" s="644"/>
      <c r="N215" s="505" t="str">
        <f>三年级BMI</f>
        <v/>
      </c>
      <c r="O215" s="499" t="str">
        <f>三年级BMI等级</f>
        <v/>
      </c>
      <c r="P215" s="500" t="str">
        <f>三年级BMI得分</f>
        <v/>
      </c>
      <c r="Q215" s="515" t="str">
        <f>三年级肺活量得分</f>
        <v/>
      </c>
      <c r="R215" s="512" t="str">
        <f>三年级等级</f>
        <v/>
      </c>
      <c r="S215" s="516" t="str">
        <f>三年级50米跑得分</f>
        <v/>
      </c>
      <c r="T215" s="512" t="str">
        <f>三年级等级</f>
        <v/>
      </c>
      <c r="U215" s="516" t="str">
        <f>三年级坐位体前屈得分</f>
        <v/>
      </c>
      <c r="V215" s="517" t="str">
        <f>三年级等级</f>
        <v/>
      </c>
      <c r="W215" s="516" t="str">
        <f>三年级一分钟跳绳得分</f>
        <v/>
      </c>
      <c r="X215" s="517" t="str">
        <f>三年级等级</f>
        <v/>
      </c>
      <c r="Y215" s="515" t="str">
        <f>三年级仰卧起坐得分</f>
        <v/>
      </c>
      <c r="Z215" s="518" t="str">
        <f>三年级等级</f>
        <v/>
      </c>
      <c r="AA215" s="533"/>
      <c r="AB215" s="515"/>
      <c r="AC215" s="533" t="str">
        <f>三年级跳绳附加分</f>
        <v/>
      </c>
      <c r="AD215" s="534" t="str">
        <f>三年级标准分</f>
        <v/>
      </c>
      <c r="AE215" s="534" t="str">
        <f>三年级总分</f>
        <v/>
      </c>
      <c r="AF215" s="517" t="str">
        <f>三年级等级</f>
        <v/>
      </c>
    </row>
    <row r="216" spans="1:32">
      <c r="A216" s="476">
        <v>304</v>
      </c>
      <c r="B216" s="477">
        <v>4</v>
      </c>
      <c r="C216" s="478"/>
      <c r="D216" s="471"/>
      <c r="E216" s="472"/>
      <c r="F216" s="473"/>
      <c r="G216" s="480"/>
      <c r="H216" s="475"/>
      <c r="I216" s="501"/>
      <c r="J216" s="502"/>
      <c r="K216" s="495"/>
      <c r="L216" s="503"/>
      <c r="M216" s="644"/>
      <c r="N216" s="505" t="str">
        <f>三年级BMI</f>
        <v/>
      </c>
      <c r="O216" s="499" t="str">
        <f>三年级BMI等级</f>
        <v/>
      </c>
      <c r="P216" s="500" t="str">
        <f>三年级BMI得分</f>
        <v/>
      </c>
      <c r="Q216" s="515" t="str">
        <f>三年级肺活量得分</f>
        <v/>
      </c>
      <c r="R216" s="512" t="str">
        <f>三年级等级</f>
        <v/>
      </c>
      <c r="S216" s="516" t="str">
        <f>三年级50米跑得分</f>
        <v/>
      </c>
      <c r="T216" s="512" t="str">
        <f>三年级等级</f>
        <v/>
      </c>
      <c r="U216" s="516" t="str">
        <f>三年级坐位体前屈得分</f>
        <v/>
      </c>
      <c r="V216" s="517" t="str">
        <f>三年级等级</f>
        <v/>
      </c>
      <c r="W216" s="516" t="str">
        <f>三年级一分钟跳绳得分</f>
        <v/>
      </c>
      <c r="X216" s="517" t="str">
        <f>三年级等级</f>
        <v/>
      </c>
      <c r="Y216" s="515" t="str">
        <f>三年级仰卧起坐得分</f>
        <v/>
      </c>
      <c r="Z216" s="518" t="str">
        <f>三年级等级</f>
        <v/>
      </c>
      <c r="AA216" s="533"/>
      <c r="AB216" s="515"/>
      <c r="AC216" s="533" t="str">
        <f>三年级跳绳附加分</f>
        <v/>
      </c>
      <c r="AD216" s="534" t="str">
        <f>三年级标准分</f>
        <v/>
      </c>
      <c r="AE216" s="534" t="str">
        <f>三年级总分</f>
        <v/>
      </c>
      <c r="AF216" s="517" t="str">
        <f>三年级等级</f>
        <v/>
      </c>
    </row>
    <row r="217" spans="1:32">
      <c r="A217" s="476">
        <v>304</v>
      </c>
      <c r="B217" s="477">
        <v>5</v>
      </c>
      <c r="C217" s="478"/>
      <c r="D217" s="471"/>
      <c r="E217" s="472"/>
      <c r="F217" s="473"/>
      <c r="G217" s="480"/>
      <c r="H217" s="475"/>
      <c r="I217" s="501"/>
      <c r="J217" s="502"/>
      <c r="K217" s="495"/>
      <c r="L217" s="503"/>
      <c r="M217" s="644"/>
      <c r="N217" s="505" t="str">
        <f>三年级BMI</f>
        <v/>
      </c>
      <c r="O217" s="499" t="str">
        <f>三年级BMI等级</f>
        <v/>
      </c>
      <c r="P217" s="500" t="str">
        <f>三年级BMI得分</f>
        <v/>
      </c>
      <c r="Q217" s="515" t="str">
        <f>三年级肺活量得分</f>
        <v/>
      </c>
      <c r="R217" s="512" t="str">
        <f>三年级等级</f>
        <v/>
      </c>
      <c r="S217" s="516" t="str">
        <f>三年级50米跑得分</f>
        <v/>
      </c>
      <c r="T217" s="512" t="str">
        <f>三年级等级</f>
        <v/>
      </c>
      <c r="U217" s="516" t="str">
        <f>三年级坐位体前屈得分</f>
        <v/>
      </c>
      <c r="V217" s="517" t="str">
        <f>三年级等级</f>
        <v/>
      </c>
      <c r="W217" s="516" t="str">
        <f>三年级一分钟跳绳得分</f>
        <v/>
      </c>
      <c r="X217" s="517" t="str">
        <f>三年级等级</f>
        <v/>
      </c>
      <c r="Y217" s="515" t="str">
        <f>三年级仰卧起坐得分</f>
        <v/>
      </c>
      <c r="Z217" s="518" t="str">
        <f>三年级等级</f>
        <v/>
      </c>
      <c r="AA217" s="533"/>
      <c r="AB217" s="515"/>
      <c r="AC217" s="533" t="str">
        <f>三年级跳绳附加分</f>
        <v/>
      </c>
      <c r="AD217" s="534" t="str">
        <f>三年级标准分</f>
        <v/>
      </c>
      <c r="AE217" s="534" t="str">
        <f>三年级总分</f>
        <v/>
      </c>
      <c r="AF217" s="517" t="str">
        <f>三年级等级</f>
        <v/>
      </c>
    </row>
    <row r="218" spans="1:32">
      <c r="A218" s="476">
        <v>304</v>
      </c>
      <c r="B218" s="477">
        <v>6</v>
      </c>
      <c r="C218" s="478"/>
      <c r="D218" s="471"/>
      <c r="E218" s="478"/>
      <c r="F218" s="473"/>
      <c r="G218" s="480"/>
      <c r="H218" s="475"/>
      <c r="I218" s="501"/>
      <c r="J218" s="502"/>
      <c r="K218" s="502"/>
      <c r="L218" s="503"/>
      <c r="M218" s="644"/>
      <c r="N218" s="505" t="str">
        <f>三年级BMI</f>
        <v/>
      </c>
      <c r="O218" s="499" t="str">
        <f>三年级BMI等级</f>
        <v/>
      </c>
      <c r="P218" s="500" t="str">
        <f>三年级BMI得分</f>
        <v/>
      </c>
      <c r="Q218" s="515" t="str">
        <f>三年级肺活量得分</f>
        <v/>
      </c>
      <c r="R218" s="512" t="str">
        <f>三年级等级</f>
        <v/>
      </c>
      <c r="S218" s="516" t="str">
        <f>三年级50米跑得分</f>
        <v/>
      </c>
      <c r="T218" s="512" t="str">
        <f>三年级等级</f>
        <v/>
      </c>
      <c r="U218" s="516" t="str">
        <f>三年级坐位体前屈得分</f>
        <v/>
      </c>
      <c r="V218" s="517" t="str">
        <f>三年级等级</f>
        <v/>
      </c>
      <c r="W218" s="516" t="str">
        <f>三年级一分钟跳绳得分</f>
        <v/>
      </c>
      <c r="X218" s="517" t="str">
        <f>三年级等级</f>
        <v/>
      </c>
      <c r="Y218" s="515" t="str">
        <f>三年级仰卧起坐得分</f>
        <v/>
      </c>
      <c r="Z218" s="518" t="str">
        <f>三年级等级</f>
        <v/>
      </c>
      <c r="AA218" s="533"/>
      <c r="AB218" s="515"/>
      <c r="AC218" s="533" t="str">
        <f>三年级跳绳附加分</f>
        <v/>
      </c>
      <c r="AD218" s="534" t="str">
        <f>三年级标准分</f>
        <v/>
      </c>
      <c r="AE218" s="534" t="str">
        <f>三年级总分</f>
        <v/>
      </c>
      <c r="AF218" s="517" t="str">
        <f>三年级等级</f>
        <v/>
      </c>
    </row>
    <row r="219" spans="1:32">
      <c r="A219" s="476">
        <v>304</v>
      </c>
      <c r="B219" s="477">
        <v>7</v>
      </c>
      <c r="C219" s="478"/>
      <c r="D219" s="471"/>
      <c r="E219" s="478"/>
      <c r="F219" s="473"/>
      <c r="G219" s="480"/>
      <c r="H219" s="475"/>
      <c r="I219" s="501"/>
      <c r="J219" s="502"/>
      <c r="K219" s="502"/>
      <c r="L219" s="503"/>
      <c r="M219" s="644"/>
      <c r="N219" s="505" t="str">
        <f>三年级BMI</f>
        <v/>
      </c>
      <c r="O219" s="499" t="str">
        <f>三年级BMI等级</f>
        <v/>
      </c>
      <c r="P219" s="500" t="str">
        <f>三年级BMI得分</f>
        <v/>
      </c>
      <c r="Q219" s="515" t="str">
        <f>三年级肺活量得分</f>
        <v/>
      </c>
      <c r="R219" s="512" t="str">
        <f>三年级等级</f>
        <v/>
      </c>
      <c r="S219" s="516" t="str">
        <f>三年级50米跑得分</f>
        <v/>
      </c>
      <c r="T219" s="517" t="str">
        <f>三年级等级</f>
        <v/>
      </c>
      <c r="U219" s="516" t="str">
        <f>三年级坐位体前屈得分</f>
        <v/>
      </c>
      <c r="V219" s="517" t="str">
        <f>三年级等级</f>
        <v/>
      </c>
      <c r="W219" s="516" t="str">
        <f>三年级一分钟跳绳得分</f>
        <v/>
      </c>
      <c r="X219" s="517" t="str">
        <f>三年级等级</f>
        <v/>
      </c>
      <c r="Y219" s="515" t="str">
        <f>三年级仰卧起坐得分</f>
        <v/>
      </c>
      <c r="Z219" s="518" t="str">
        <f>三年级等级</f>
        <v/>
      </c>
      <c r="AA219" s="533"/>
      <c r="AB219" s="515"/>
      <c r="AC219" s="533" t="str">
        <f>三年级跳绳附加分</f>
        <v/>
      </c>
      <c r="AD219" s="534" t="str">
        <f>三年级标准分</f>
        <v/>
      </c>
      <c r="AE219" s="534" t="str">
        <f>三年级总分</f>
        <v/>
      </c>
      <c r="AF219" s="517" t="str">
        <f>三年级等级</f>
        <v/>
      </c>
    </row>
    <row r="220" spans="1:32">
      <c r="A220" s="476">
        <v>304</v>
      </c>
      <c r="B220" s="477">
        <v>8</v>
      </c>
      <c r="C220" s="478"/>
      <c r="D220" s="471"/>
      <c r="E220" s="478"/>
      <c r="F220" s="473"/>
      <c r="G220" s="480"/>
      <c r="H220" s="475"/>
      <c r="I220" s="501"/>
      <c r="J220" s="502"/>
      <c r="K220" s="502"/>
      <c r="L220" s="503"/>
      <c r="M220" s="644"/>
      <c r="N220" s="505" t="str">
        <f>三年级BMI</f>
        <v/>
      </c>
      <c r="O220" s="499" t="str">
        <f>三年级BMI等级</f>
        <v/>
      </c>
      <c r="P220" s="500" t="str">
        <f>三年级BMI得分</f>
        <v/>
      </c>
      <c r="Q220" s="515" t="str">
        <f>三年级肺活量得分</f>
        <v/>
      </c>
      <c r="R220" s="512" t="str">
        <f>三年级等级</f>
        <v/>
      </c>
      <c r="S220" s="516" t="str">
        <f>三年级50米跑得分</f>
        <v/>
      </c>
      <c r="T220" s="517" t="str">
        <f>三年级等级</f>
        <v/>
      </c>
      <c r="U220" s="516" t="str">
        <f>三年级坐位体前屈得分</f>
        <v/>
      </c>
      <c r="V220" s="517" t="str">
        <f>三年级等级</f>
        <v/>
      </c>
      <c r="W220" s="516" t="str">
        <f>三年级一分钟跳绳得分</f>
        <v/>
      </c>
      <c r="X220" s="517" t="str">
        <f>三年级等级</f>
        <v/>
      </c>
      <c r="Y220" s="515" t="str">
        <f>三年级仰卧起坐得分</f>
        <v/>
      </c>
      <c r="Z220" s="518" t="str">
        <f>三年级等级</f>
        <v/>
      </c>
      <c r="AA220" s="533"/>
      <c r="AB220" s="515"/>
      <c r="AC220" s="533" t="str">
        <f>三年级跳绳附加分</f>
        <v/>
      </c>
      <c r="AD220" s="534" t="str">
        <f>三年级标准分</f>
        <v/>
      </c>
      <c r="AE220" s="534" t="str">
        <f>三年级总分</f>
        <v/>
      </c>
      <c r="AF220" s="517" t="str">
        <f>三年级等级</f>
        <v/>
      </c>
    </row>
    <row r="221" spans="1:32">
      <c r="A221" s="476">
        <v>304</v>
      </c>
      <c r="B221" s="477">
        <v>9</v>
      </c>
      <c r="C221" s="478"/>
      <c r="D221" s="471"/>
      <c r="E221" s="478"/>
      <c r="F221" s="473"/>
      <c r="G221" s="474"/>
      <c r="H221" s="475"/>
      <c r="I221" s="501"/>
      <c r="J221" s="502"/>
      <c r="K221" s="502"/>
      <c r="L221" s="503"/>
      <c r="M221" s="644"/>
      <c r="N221" s="505" t="str">
        <f>三年级BMI</f>
        <v/>
      </c>
      <c r="O221" s="499" t="str">
        <f>三年级BMI等级</f>
        <v/>
      </c>
      <c r="P221" s="500" t="str">
        <f>三年级BMI得分</f>
        <v/>
      </c>
      <c r="Q221" s="515" t="str">
        <f>三年级肺活量得分</f>
        <v/>
      </c>
      <c r="R221" s="512" t="str">
        <f>三年级等级</f>
        <v/>
      </c>
      <c r="S221" s="516" t="str">
        <f>三年级50米跑得分</f>
        <v/>
      </c>
      <c r="T221" s="517" t="str">
        <f>三年级等级</f>
        <v/>
      </c>
      <c r="U221" s="516" t="str">
        <f>三年级坐位体前屈得分</f>
        <v/>
      </c>
      <c r="V221" s="517" t="str">
        <f>三年级等级</f>
        <v/>
      </c>
      <c r="W221" s="516" t="str">
        <f>三年级一分钟跳绳得分</f>
        <v/>
      </c>
      <c r="X221" s="517" t="str">
        <f>三年级等级</f>
        <v/>
      </c>
      <c r="Y221" s="515" t="str">
        <f>三年级仰卧起坐得分</f>
        <v/>
      </c>
      <c r="Z221" s="518" t="str">
        <f>三年级等级</f>
        <v/>
      </c>
      <c r="AA221" s="533"/>
      <c r="AB221" s="515"/>
      <c r="AC221" s="533" t="str">
        <f>三年级跳绳附加分</f>
        <v/>
      </c>
      <c r="AD221" s="534" t="str">
        <f>三年级标准分</f>
        <v/>
      </c>
      <c r="AE221" s="534" t="str">
        <f>三年级总分</f>
        <v/>
      </c>
      <c r="AF221" s="517" t="str">
        <f>三年级等级</f>
        <v/>
      </c>
    </row>
    <row r="222" spans="1:32">
      <c r="A222" s="476">
        <v>304</v>
      </c>
      <c r="B222" s="477">
        <v>10</v>
      </c>
      <c r="C222" s="478"/>
      <c r="D222" s="471"/>
      <c r="E222" s="478"/>
      <c r="F222" s="473"/>
      <c r="G222" s="474"/>
      <c r="H222" s="475"/>
      <c r="I222" s="501"/>
      <c r="J222" s="502"/>
      <c r="K222" s="502"/>
      <c r="L222" s="503"/>
      <c r="M222" s="644"/>
      <c r="N222" s="505" t="str">
        <f>三年级BMI</f>
        <v/>
      </c>
      <c r="O222" s="499" t="str">
        <f>三年级BMI等级</f>
        <v/>
      </c>
      <c r="P222" s="500" t="str">
        <f>三年级BMI得分</f>
        <v/>
      </c>
      <c r="Q222" s="515" t="str">
        <f>三年级肺活量得分</f>
        <v/>
      </c>
      <c r="R222" s="512" t="str">
        <f>三年级等级</f>
        <v/>
      </c>
      <c r="S222" s="516" t="str">
        <f>三年级50米跑得分</f>
        <v/>
      </c>
      <c r="T222" s="517" t="str">
        <f>三年级等级</f>
        <v/>
      </c>
      <c r="U222" s="516" t="str">
        <f>三年级坐位体前屈得分</f>
        <v/>
      </c>
      <c r="V222" s="517" t="str">
        <f>三年级等级</f>
        <v/>
      </c>
      <c r="W222" s="516" t="str">
        <f>三年级一分钟跳绳得分</f>
        <v/>
      </c>
      <c r="X222" s="517" t="str">
        <f>三年级等级</f>
        <v/>
      </c>
      <c r="Y222" s="515" t="str">
        <f>三年级仰卧起坐得分</f>
        <v/>
      </c>
      <c r="Z222" s="518" t="str">
        <f>三年级等级</f>
        <v/>
      </c>
      <c r="AA222" s="533"/>
      <c r="AB222" s="515"/>
      <c r="AC222" s="533" t="str">
        <f>三年级跳绳附加分</f>
        <v/>
      </c>
      <c r="AD222" s="534" t="str">
        <f>三年级标准分</f>
        <v/>
      </c>
      <c r="AE222" s="534" t="str">
        <f>三年级总分</f>
        <v/>
      </c>
      <c r="AF222" s="517" t="str">
        <f>三年级等级</f>
        <v/>
      </c>
    </row>
    <row r="223" spans="1:32">
      <c r="A223" s="476">
        <v>304</v>
      </c>
      <c r="B223" s="477">
        <v>11</v>
      </c>
      <c r="C223" s="478"/>
      <c r="D223" s="471"/>
      <c r="E223" s="478"/>
      <c r="F223" s="473"/>
      <c r="G223" s="480"/>
      <c r="H223" s="475"/>
      <c r="I223" s="501"/>
      <c r="J223" s="502"/>
      <c r="K223" s="502"/>
      <c r="L223" s="503"/>
      <c r="M223" s="644"/>
      <c r="N223" s="505" t="str">
        <f>三年级BMI</f>
        <v/>
      </c>
      <c r="O223" s="499" t="str">
        <f>三年级BMI等级</f>
        <v/>
      </c>
      <c r="P223" s="500" t="str">
        <f>三年级BMI得分</f>
        <v/>
      </c>
      <c r="Q223" s="515" t="str">
        <f>三年级肺活量得分</f>
        <v/>
      </c>
      <c r="R223" s="512" t="str">
        <f>三年级等级</f>
        <v/>
      </c>
      <c r="S223" s="516" t="str">
        <f>三年级50米跑得分</f>
        <v/>
      </c>
      <c r="T223" s="517" t="str">
        <f>三年级等级</f>
        <v/>
      </c>
      <c r="U223" s="516" t="str">
        <f>三年级坐位体前屈得分</f>
        <v/>
      </c>
      <c r="V223" s="517" t="str">
        <f>三年级等级</f>
        <v/>
      </c>
      <c r="W223" s="516" t="str">
        <f>三年级一分钟跳绳得分</f>
        <v/>
      </c>
      <c r="X223" s="517" t="str">
        <f>三年级等级</f>
        <v/>
      </c>
      <c r="Y223" s="515" t="str">
        <f>三年级仰卧起坐得分</f>
        <v/>
      </c>
      <c r="Z223" s="518" t="str">
        <f>三年级等级</f>
        <v/>
      </c>
      <c r="AA223" s="533"/>
      <c r="AB223" s="515"/>
      <c r="AC223" s="533" t="str">
        <f>三年级跳绳附加分</f>
        <v/>
      </c>
      <c r="AD223" s="534" t="str">
        <f>三年级标准分</f>
        <v/>
      </c>
      <c r="AE223" s="534" t="str">
        <f>三年级总分</f>
        <v/>
      </c>
      <c r="AF223" s="517" t="str">
        <f>三年级等级</f>
        <v/>
      </c>
    </row>
    <row r="224" spans="1:32">
      <c r="A224" s="476">
        <v>304</v>
      </c>
      <c r="B224" s="477">
        <v>12</v>
      </c>
      <c r="C224" s="478"/>
      <c r="D224" s="471"/>
      <c r="E224" s="478"/>
      <c r="F224" s="473"/>
      <c r="G224" s="480"/>
      <c r="H224" s="475"/>
      <c r="I224" s="501"/>
      <c r="J224" s="502"/>
      <c r="K224" s="502"/>
      <c r="L224" s="503"/>
      <c r="M224" s="644"/>
      <c r="N224" s="505" t="str">
        <f>三年级BMI</f>
        <v/>
      </c>
      <c r="O224" s="499" t="str">
        <f>三年级BMI等级</f>
        <v/>
      </c>
      <c r="P224" s="500" t="str">
        <f>三年级BMI得分</f>
        <v/>
      </c>
      <c r="Q224" s="515" t="str">
        <f>三年级肺活量得分</f>
        <v/>
      </c>
      <c r="R224" s="512" t="str">
        <f>三年级等级</f>
        <v/>
      </c>
      <c r="S224" s="516" t="str">
        <f>三年级50米跑得分</f>
        <v/>
      </c>
      <c r="T224" s="517" t="str">
        <f>三年级等级</f>
        <v/>
      </c>
      <c r="U224" s="516" t="str">
        <f>三年级坐位体前屈得分</f>
        <v/>
      </c>
      <c r="V224" s="517" t="str">
        <f>三年级等级</f>
        <v/>
      </c>
      <c r="W224" s="516" t="str">
        <f>三年级一分钟跳绳得分</f>
        <v/>
      </c>
      <c r="X224" s="517" t="str">
        <f>三年级等级</f>
        <v/>
      </c>
      <c r="Y224" s="515" t="str">
        <f>三年级仰卧起坐得分</f>
        <v/>
      </c>
      <c r="Z224" s="518" t="str">
        <f>三年级等级</f>
        <v/>
      </c>
      <c r="AA224" s="533"/>
      <c r="AB224" s="515"/>
      <c r="AC224" s="533" t="str">
        <f>三年级跳绳附加分</f>
        <v/>
      </c>
      <c r="AD224" s="534" t="str">
        <f>三年级标准分</f>
        <v/>
      </c>
      <c r="AE224" s="534" t="str">
        <f>三年级总分</f>
        <v/>
      </c>
      <c r="AF224" s="517" t="str">
        <f>三年级等级</f>
        <v/>
      </c>
    </row>
    <row r="225" spans="1:32">
      <c r="A225" s="476">
        <v>304</v>
      </c>
      <c r="B225" s="477">
        <v>13</v>
      </c>
      <c r="C225" s="478"/>
      <c r="D225" s="471"/>
      <c r="E225" s="478"/>
      <c r="F225" s="473"/>
      <c r="G225" s="480"/>
      <c r="H225" s="475"/>
      <c r="I225" s="501"/>
      <c r="J225" s="502"/>
      <c r="K225" s="502"/>
      <c r="L225" s="503"/>
      <c r="M225" s="644"/>
      <c r="N225" s="505" t="str">
        <f>三年级BMI</f>
        <v/>
      </c>
      <c r="O225" s="499" t="str">
        <f>三年级BMI等级</f>
        <v/>
      </c>
      <c r="P225" s="500" t="str">
        <f>三年级BMI得分</f>
        <v/>
      </c>
      <c r="Q225" s="515" t="str">
        <f>三年级肺活量得分</f>
        <v/>
      </c>
      <c r="R225" s="512" t="str">
        <f>三年级等级</f>
        <v/>
      </c>
      <c r="S225" s="516" t="str">
        <f>三年级50米跑得分</f>
        <v/>
      </c>
      <c r="T225" s="517" t="str">
        <f>三年级等级</f>
        <v/>
      </c>
      <c r="U225" s="516" t="str">
        <f>三年级坐位体前屈得分</f>
        <v/>
      </c>
      <c r="V225" s="517" t="str">
        <f>三年级等级</f>
        <v/>
      </c>
      <c r="W225" s="516" t="str">
        <f>三年级一分钟跳绳得分</f>
        <v/>
      </c>
      <c r="X225" s="517" t="str">
        <f>三年级等级</f>
        <v/>
      </c>
      <c r="Y225" s="515" t="str">
        <f>三年级仰卧起坐得分</f>
        <v/>
      </c>
      <c r="Z225" s="518" t="str">
        <f>三年级等级</f>
        <v/>
      </c>
      <c r="AA225" s="533"/>
      <c r="AB225" s="515"/>
      <c r="AC225" s="533" t="str">
        <f>三年级跳绳附加分</f>
        <v/>
      </c>
      <c r="AD225" s="534" t="str">
        <f>三年级标准分</f>
        <v/>
      </c>
      <c r="AE225" s="534" t="str">
        <f>三年级总分</f>
        <v/>
      </c>
      <c r="AF225" s="517" t="str">
        <f>三年级等级</f>
        <v/>
      </c>
    </row>
    <row r="226" spans="1:32">
      <c r="A226" s="476">
        <v>304</v>
      </c>
      <c r="B226" s="477">
        <v>14</v>
      </c>
      <c r="C226" s="478"/>
      <c r="D226" s="471"/>
      <c r="E226" s="478"/>
      <c r="F226" s="473"/>
      <c r="G226" s="480"/>
      <c r="H226" s="475"/>
      <c r="I226" s="501"/>
      <c r="J226" s="502"/>
      <c r="K226" s="502"/>
      <c r="L226" s="503"/>
      <c r="M226" s="644"/>
      <c r="N226" s="505" t="str">
        <f>三年级BMI</f>
        <v/>
      </c>
      <c r="O226" s="499" t="str">
        <f>三年级BMI等级</f>
        <v/>
      </c>
      <c r="P226" s="500" t="str">
        <f>三年级BMI得分</f>
        <v/>
      </c>
      <c r="Q226" s="515" t="str">
        <f>三年级肺活量得分</f>
        <v/>
      </c>
      <c r="R226" s="512" t="str">
        <f>三年级等级</f>
        <v/>
      </c>
      <c r="S226" s="516" t="str">
        <f>三年级50米跑得分</f>
        <v/>
      </c>
      <c r="T226" s="517" t="str">
        <f>三年级等级</f>
        <v/>
      </c>
      <c r="U226" s="516" t="str">
        <f>三年级坐位体前屈得分</f>
        <v/>
      </c>
      <c r="V226" s="517" t="str">
        <f>三年级等级</f>
        <v/>
      </c>
      <c r="W226" s="516" t="str">
        <f>三年级一分钟跳绳得分</f>
        <v/>
      </c>
      <c r="X226" s="517" t="str">
        <f>三年级等级</f>
        <v/>
      </c>
      <c r="Y226" s="515" t="str">
        <f>三年级仰卧起坐得分</f>
        <v/>
      </c>
      <c r="Z226" s="518" t="str">
        <f>三年级等级</f>
        <v/>
      </c>
      <c r="AA226" s="533"/>
      <c r="AB226" s="515"/>
      <c r="AC226" s="533" t="str">
        <f>三年级跳绳附加分</f>
        <v/>
      </c>
      <c r="AD226" s="534" t="str">
        <f>三年级标准分</f>
        <v/>
      </c>
      <c r="AE226" s="534" t="str">
        <f>三年级总分</f>
        <v/>
      </c>
      <c r="AF226" s="517" t="str">
        <f>三年级等级</f>
        <v/>
      </c>
    </row>
    <row r="227" spans="1:32">
      <c r="A227" s="476">
        <v>304</v>
      </c>
      <c r="B227" s="477">
        <v>15</v>
      </c>
      <c r="C227" s="478"/>
      <c r="D227" s="471"/>
      <c r="E227" s="478"/>
      <c r="F227" s="473"/>
      <c r="G227" s="480"/>
      <c r="H227" s="475"/>
      <c r="I227" s="501"/>
      <c r="J227" s="502"/>
      <c r="K227" s="502"/>
      <c r="L227" s="503"/>
      <c r="M227" s="644"/>
      <c r="N227" s="505" t="str">
        <f>三年级BMI</f>
        <v/>
      </c>
      <c r="O227" s="499" t="str">
        <f>三年级BMI等级</f>
        <v/>
      </c>
      <c r="P227" s="500" t="str">
        <f>三年级BMI得分</f>
        <v/>
      </c>
      <c r="Q227" s="515" t="str">
        <f>三年级肺活量得分</f>
        <v/>
      </c>
      <c r="R227" s="512" t="str">
        <f>三年级等级</f>
        <v/>
      </c>
      <c r="S227" s="516" t="str">
        <f>三年级50米跑得分</f>
        <v/>
      </c>
      <c r="T227" s="517" t="str">
        <f>三年级等级</f>
        <v/>
      </c>
      <c r="U227" s="516" t="str">
        <f>三年级坐位体前屈得分</f>
        <v/>
      </c>
      <c r="V227" s="517" t="str">
        <f>三年级等级</f>
        <v/>
      </c>
      <c r="W227" s="516" t="str">
        <f>三年级一分钟跳绳得分</f>
        <v/>
      </c>
      <c r="X227" s="517" t="str">
        <f>三年级等级</f>
        <v/>
      </c>
      <c r="Y227" s="515" t="str">
        <f>三年级仰卧起坐得分</f>
        <v/>
      </c>
      <c r="Z227" s="518" t="str">
        <f>三年级等级</f>
        <v/>
      </c>
      <c r="AA227" s="533"/>
      <c r="AB227" s="515"/>
      <c r="AC227" s="533" t="str">
        <f>三年级跳绳附加分</f>
        <v/>
      </c>
      <c r="AD227" s="534" t="str">
        <f>三年级标准分</f>
        <v/>
      </c>
      <c r="AE227" s="534" t="str">
        <f>三年级总分</f>
        <v/>
      </c>
      <c r="AF227" s="517" t="str">
        <f>三年级等级</f>
        <v/>
      </c>
    </row>
    <row r="228" spans="1:32">
      <c r="A228" s="476">
        <v>304</v>
      </c>
      <c r="B228" s="477">
        <v>16</v>
      </c>
      <c r="C228" s="478"/>
      <c r="D228" s="471"/>
      <c r="E228" s="478"/>
      <c r="F228" s="473"/>
      <c r="G228" s="480"/>
      <c r="H228" s="475"/>
      <c r="I228" s="501"/>
      <c r="J228" s="502"/>
      <c r="K228" s="502"/>
      <c r="L228" s="503"/>
      <c r="M228" s="644"/>
      <c r="N228" s="505" t="str">
        <f>三年级BMI</f>
        <v/>
      </c>
      <c r="O228" s="499" t="str">
        <f>三年级BMI等级</f>
        <v/>
      </c>
      <c r="P228" s="500" t="str">
        <f>三年级BMI得分</f>
        <v/>
      </c>
      <c r="Q228" s="515" t="str">
        <f>三年级肺活量得分</f>
        <v/>
      </c>
      <c r="R228" s="512" t="str">
        <f>三年级等级</f>
        <v/>
      </c>
      <c r="S228" s="516" t="str">
        <f>三年级50米跑得分</f>
        <v/>
      </c>
      <c r="T228" s="517" t="str">
        <f>三年级等级</f>
        <v/>
      </c>
      <c r="U228" s="516" t="str">
        <f>三年级坐位体前屈得分</f>
        <v/>
      </c>
      <c r="V228" s="517" t="str">
        <f>三年级等级</f>
        <v/>
      </c>
      <c r="W228" s="516" t="str">
        <f>三年级一分钟跳绳得分</f>
        <v/>
      </c>
      <c r="X228" s="517" t="str">
        <f>三年级等级</f>
        <v/>
      </c>
      <c r="Y228" s="515" t="str">
        <f>三年级仰卧起坐得分</f>
        <v/>
      </c>
      <c r="Z228" s="518" t="str">
        <f>三年级等级</f>
        <v/>
      </c>
      <c r="AA228" s="533"/>
      <c r="AB228" s="515"/>
      <c r="AC228" s="533" t="str">
        <f>三年级跳绳附加分</f>
        <v/>
      </c>
      <c r="AD228" s="534" t="str">
        <f>三年级标准分</f>
        <v/>
      </c>
      <c r="AE228" s="534" t="str">
        <f>三年级总分</f>
        <v/>
      </c>
      <c r="AF228" s="517" t="str">
        <f>三年级等级</f>
        <v/>
      </c>
    </row>
    <row r="229" spans="1:32">
      <c r="A229" s="476">
        <v>304</v>
      </c>
      <c r="B229" s="477">
        <v>17</v>
      </c>
      <c r="C229" s="478"/>
      <c r="D229" s="471"/>
      <c r="E229" s="478"/>
      <c r="F229" s="473"/>
      <c r="G229" s="480"/>
      <c r="H229" s="475"/>
      <c r="I229" s="501"/>
      <c r="J229" s="502"/>
      <c r="K229" s="502"/>
      <c r="L229" s="503"/>
      <c r="M229" s="644"/>
      <c r="N229" s="505" t="str">
        <f>三年级BMI</f>
        <v/>
      </c>
      <c r="O229" s="499" t="str">
        <f>三年级BMI等级</f>
        <v/>
      </c>
      <c r="P229" s="500" t="str">
        <f>三年级BMI得分</f>
        <v/>
      </c>
      <c r="Q229" s="515" t="str">
        <f>三年级肺活量得分</f>
        <v/>
      </c>
      <c r="R229" s="512" t="str">
        <f>三年级等级</f>
        <v/>
      </c>
      <c r="S229" s="516" t="str">
        <f>三年级50米跑得分</f>
        <v/>
      </c>
      <c r="T229" s="517" t="str">
        <f>三年级等级</f>
        <v/>
      </c>
      <c r="U229" s="516" t="str">
        <f>三年级坐位体前屈得分</f>
        <v/>
      </c>
      <c r="V229" s="517" t="str">
        <f>三年级等级</f>
        <v/>
      </c>
      <c r="W229" s="516" t="str">
        <f>三年级一分钟跳绳得分</f>
        <v/>
      </c>
      <c r="X229" s="517" t="str">
        <f>三年级等级</f>
        <v/>
      </c>
      <c r="Y229" s="515" t="str">
        <f>三年级仰卧起坐得分</f>
        <v/>
      </c>
      <c r="Z229" s="518" t="str">
        <f>三年级等级</f>
        <v/>
      </c>
      <c r="AA229" s="533"/>
      <c r="AB229" s="515"/>
      <c r="AC229" s="533" t="str">
        <f>三年级跳绳附加分</f>
        <v/>
      </c>
      <c r="AD229" s="534" t="str">
        <f>三年级标准分</f>
        <v/>
      </c>
      <c r="AE229" s="534" t="str">
        <f>三年级总分</f>
        <v/>
      </c>
      <c r="AF229" s="517" t="str">
        <f>三年级等级</f>
        <v/>
      </c>
    </row>
    <row r="230" spans="1:32">
      <c r="A230" s="476">
        <v>304</v>
      </c>
      <c r="B230" s="477">
        <v>18</v>
      </c>
      <c r="C230" s="478"/>
      <c r="D230" s="471"/>
      <c r="E230" s="478"/>
      <c r="F230" s="473"/>
      <c r="G230" s="480"/>
      <c r="H230" s="475"/>
      <c r="I230" s="501"/>
      <c r="J230" s="502"/>
      <c r="K230" s="502"/>
      <c r="L230" s="503"/>
      <c r="M230" s="644"/>
      <c r="N230" s="505" t="str">
        <f>三年级BMI</f>
        <v/>
      </c>
      <c r="O230" s="499" t="str">
        <f>三年级BMI等级</f>
        <v/>
      </c>
      <c r="P230" s="500" t="str">
        <f>三年级BMI得分</f>
        <v/>
      </c>
      <c r="Q230" s="515" t="str">
        <f>三年级肺活量得分</f>
        <v/>
      </c>
      <c r="R230" s="512" t="str">
        <f>三年级等级</f>
        <v/>
      </c>
      <c r="S230" s="516" t="str">
        <f>三年级50米跑得分</f>
        <v/>
      </c>
      <c r="T230" s="517" t="str">
        <f>三年级等级</f>
        <v/>
      </c>
      <c r="U230" s="516" t="str">
        <f>三年级坐位体前屈得分</f>
        <v/>
      </c>
      <c r="V230" s="517" t="str">
        <f>三年级等级</f>
        <v/>
      </c>
      <c r="W230" s="516" t="str">
        <f>三年级一分钟跳绳得分</f>
        <v/>
      </c>
      <c r="X230" s="517" t="str">
        <f>三年级等级</f>
        <v/>
      </c>
      <c r="Y230" s="515" t="str">
        <f>三年级仰卧起坐得分</f>
        <v/>
      </c>
      <c r="Z230" s="518" t="str">
        <f>三年级等级</f>
        <v/>
      </c>
      <c r="AA230" s="533"/>
      <c r="AB230" s="515"/>
      <c r="AC230" s="533" t="str">
        <f>三年级跳绳附加分</f>
        <v/>
      </c>
      <c r="AD230" s="534" t="str">
        <f>三年级标准分</f>
        <v/>
      </c>
      <c r="AE230" s="534" t="str">
        <f>三年级总分</f>
        <v/>
      </c>
      <c r="AF230" s="517" t="str">
        <f>三年级等级</f>
        <v/>
      </c>
    </row>
    <row r="231" spans="1:32">
      <c r="A231" s="476">
        <v>304</v>
      </c>
      <c r="B231" s="477">
        <v>19</v>
      </c>
      <c r="C231" s="478"/>
      <c r="D231" s="471"/>
      <c r="E231" s="478"/>
      <c r="F231" s="473"/>
      <c r="G231" s="480"/>
      <c r="H231" s="475"/>
      <c r="I231" s="501"/>
      <c r="J231" s="502"/>
      <c r="K231" s="502"/>
      <c r="L231" s="503"/>
      <c r="M231" s="644"/>
      <c r="N231" s="505" t="str">
        <f>三年级BMI</f>
        <v/>
      </c>
      <c r="O231" s="499" t="str">
        <f>三年级BMI等级</f>
        <v/>
      </c>
      <c r="P231" s="500" t="str">
        <f>三年级BMI得分</f>
        <v/>
      </c>
      <c r="Q231" s="515" t="str">
        <f>三年级肺活量得分</f>
        <v/>
      </c>
      <c r="R231" s="512" t="str">
        <f>三年级等级</f>
        <v/>
      </c>
      <c r="S231" s="516" t="str">
        <f>三年级50米跑得分</f>
        <v/>
      </c>
      <c r="T231" s="517" t="str">
        <f>三年级等级</f>
        <v/>
      </c>
      <c r="U231" s="516" t="str">
        <f>三年级坐位体前屈得分</f>
        <v/>
      </c>
      <c r="V231" s="517" t="str">
        <f>三年级等级</f>
        <v/>
      </c>
      <c r="W231" s="516" t="str">
        <f>三年级一分钟跳绳得分</f>
        <v/>
      </c>
      <c r="X231" s="517" t="str">
        <f>三年级等级</f>
        <v/>
      </c>
      <c r="Y231" s="515" t="str">
        <f>三年级仰卧起坐得分</f>
        <v/>
      </c>
      <c r="Z231" s="518" t="str">
        <f>三年级等级</f>
        <v/>
      </c>
      <c r="AA231" s="533"/>
      <c r="AB231" s="515"/>
      <c r="AC231" s="533" t="str">
        <f>三年级跳绳附加分</f>
        <v/>
      </c>
      <c r="AD231" s="534" t="str">
        <f>三年级标准分</f>
        <v/>
      </c>
      <c r="AE231" s="534" t="str">
        <f>三年级总分</f>
        <v/>
      </c>
      <c r="AF231" s="517" t="str">
        <f>三年级等级</f>
        <v/>
      </c>
    </row>
    <row r="232" spans="1:32">
      <c r="A232" s="476">
        <v>304</v>
      </c>
      <c r="B232" s="477">
        <v>20</v>
      </c>
      <c r="C232" s="478"/>
      <c r="D232" s="471"/>
      <c r="E232" s="478"/>
      <c r="F232" s="473"/>
      <c r="G232" s="480"/>
      <c r="H232" s="475"/>
      <c r="I232" s="501"/>
      <c r="J232" s="502"/>
      <c r="K232" s="502"/>
      <c r="L232" s="503"/>
      <c r="M232" s="644"/>
      <c r="N232" s="505" t="str">
        <f>三年级BMI</f>
        <v/>
      </c>
      <c r="O232" s="499" t="str">
        <f>三年级BMI等级</f>
        <v/>
      </c>
      <c r="P232" s="500" t="str">
        <f>三年级BMI得分</f>
        <v/>
      </c>
      <c r="Q232" s="515" t="str">
        <f>三年级肺活量得分</f>
        <v/>
      </c>
      <c r="R232" s="512" t="str">
        <f>三年级等级</f>
        <v/>
      </c>
      <c r="S232" s="516" t="str">
        <f>三年级50米跑得分</f>
        <v/>
      </c>
      <c r="T232" s="517" t="str">
        <f>三年级等级</f>
        <v/>
      </c>
      <c r="U232" s="516" t="str">
        <f>三年级坐位体前屈得分</f>
        <v/>
      </c>
      <c r="V232" s="517" t="str">
        <f>三年级等级</f>
        <v/>
      </c>
      <c r="W232" s="516" t="str">
        <f>三年级一分钟跳绳得分</f>
        <v/>
      </c>
      <c r="X232" s="517" t="str">
        <f>三年级等级</f>
        <v/>
      </c>
      <c r="Y232" s="515" t="str">
        <f>三年级仰卧起坐得分</f>
        <v/>
      </c>
      <c r="Z232" s="518" t="str">
        <f>三年级等级</f>
        <v/>
      </c>
      <c r="AA232" s="533"/>
      <c r="AB232" s="515"/>
      <c r="AC232" s="533" t="str">
        <f>三年级跳绳附加分</f>
        <v/>
      </c>
      <c r="AD232" s="534" t="str">
        <f>三年级标准分</f>
        <v/>
      </c>
      <c r="AE232" s="534" t="str">
        <f>三年级总分</f>
        <v/>
      </c>
      <c r="AF232" s="517" t="str">
        <f>三年级等级</f>
        <v/>
      </c>
    </row>
    <row r="233" spans="1:32">
      <c r="A233" s="476">
        <v>304</v>
      </c>
      <c r="B233" s="477">
        <v>21</v>
      </c>
      <c r="C233" s="478"/>
      <c r="D233" s="471"/>
      <c r="E233" s="478"/>
      <c r="F233" s="473"/>
      <c r="G233" s="480"/>
      <c r="H233" s="475"/>
      <c r="I233" s="501"/>
      <c r="J233" s="502"/>
      <c r="K233" s="502"/>
      <c r="L233" s="503"/>
      <c r="M233" s="644"/>
      <c r="N233" s="505" t="str">
        <f>三年级BMI</f>
        <v/>
      </c>
      <c r="O233" s="499" t="str">
        <f>三年级BMI等级</f>
        <v/>
      </c>
      <c r="P233" s="500" t="str">
        <f>三年级BMI得分</f>
        <v/>
      </c>
      <c r="Q233" s="515" t="str">
        <f>三年级肺活量得分</f>
        <v/>
      </c>
      <c r="R233" s="512" t="str">
        <f>三年级等级</f>
        <v/>
      </c>
      <c r="S233" s="516" t="str">
        <f>三年级50米跑得分</f>
        <v/>
      </c>
      <c r="T233" s="517" t="str">
        <f>三年级等级</f>
        <v/>
      </c>
      <c r="U233" s="516" t="str">
        <f>三年级坐位体前屈得分</f>
        <v/>
      </c>
      <c r="V233" s="517" t="str">
        <f>三年级等级</f>
        <v/>
      </c>
      <c r="W233" s="516" t="str">
        <f>三年级一分钟跳绳得分</f>
        <v/>
      </c>
      <c r="X233" s="517" t="str">
        <f>三年级等级</f>
        <v/>
      </c>
      <c r="Y233" s="515" t="str">
        <f>三年级仰卧起坐得分</f>
        <v/>
      </c>
      <c r="Z233" s="518" t="str">
        <f>三年级等级</f>
        <v/>
      </c>
      <c r="AA233" s="533"/>
      <c r="AB233" s="515"/>
      <c r="AC233" s="533" t="str">
        <f>三年级跳绳附加分</f>
        <v/>
      </c>
      <c r="AD233" s="534" t="str">
        <f>三年级标准分</f>
        <v/>
      </c>
      <c r="AE233" s="534" t="str">
        <f>三年级总分</f>
        <v/>
      </c>
      <c r="AF233" s="517" t="str">
        <f>三年级等级</f>
        <v/>
      </c>
    </row>
    <row r="234" spans="1:32">
      <c r="A234" s="476">
        <v>304</v>
      </c>
      <c r="B234" s="477">
        <v>22</v>
      </c>
      <c r="C234" s="478"/>
      <c r="D234" s="471"/>
      <c r="E234" s="478"/>
      <c r="F234" s="473"/>
      <c r="G234" s="480"/>
      <c r="H234" s="475"/>
      <c r="I234" s="501"/>
      <c r="J234" s="502"/>
      <c r="K234" s="502"/>
      <c r="L234" s="503"/>
      <c r="M234" s="644"/>
      <c r="N234" s="505" t="str">
        <f>三年级BMI</f>
        <v/>
      </c>
      <c r="O234" s="499" t="str">
        <f>三年级BMI等级</f>
        <v/>
      </c>
      <c r="P234" s="500" t="str">
        <f>三年级BMI得分</f>
        <v/>
      </c>
      <c r="Q234" s="515" t="str">
        <f>三年级肺活量得分</f>
        <v/>
      </c>
      <c r="R234" s="512" t="str">
        <f>三年级等级</f>
        <v/>
      </c>
      <c r="S234" s="516" t="str">
        <f>三年级50米跑得分</f>
        <v/>
      </c>
      <c r="T234" s="517" t="str">
        <f>三年级等级</f>
        <v/>
      </c>
      <c r="U234" s="516" t="str">
        <f>三年级坐位体前屈得分</f>
        <v/>
      </c>
      <c r="V234" s="517" t="str">
        <f>三年级等级</f>
        <v/>
      </c>
      <c r="W234" s="516" t="str">
        <f>三年级一分钟跳绳得分</f>
        <v/>
      </c>
      <c r="X234" s="517" t="str">
        <f>三年级等级</f>
        <v/>
      </c>
      <c r="Y234" s="515" t="str">
        <f>三年级仰卧起坐得分</f>
        <v/>
      </c>
      <c r="Z234" s="518" t="str">
        <f>三年级等级</f>
        <v/>
      </c>
      <c r="AA234" s="533"/>
      <c r="AB234" s="515"/>
      <c r="AC234" s="533" t="str">
        <f>三年级跳绳附加分</f>
        <v/>
      </c>
      <c r="AD234" s="534" t="str">
        <f>三年级标准分</f>
        <v/>
      </c>
      <c r="AE234" s="534" t="str">
        <f>三年级总分</f>
        <v/>
      </c>
      <c r="AF234" s="517" t="str">
        <f>三年级等级</f>
        <v/>
      </c>
    </row>
    <row r="235" spans="1:32">
      <c r="A235" s="476">
        <v>304</v>
      </c>
      <c r="B235" s="477">
        <v>23</v>
      </c>
      <c r="C235" s="478"/>
      <c r="D235" s="471"/>
      <c r="E235" s="478"/>
      <c r="F235" s="473"/>
      <c r="G235" s="480"/>
      <c r="H235" s="475"/>
      <c r="I235" s="501"/>
      <c r="J235" s="502"/>
      <c r="K235" s="502"/>
      <c r="L235" s="503"/>
      <c r="M235" s="644"/>
      <c r="N235" s="505" t="str">
        <f>三年级BMI</f>
        <v/>
      </c>
      <c r="O235" s="499" t="str">
        <f>三年级BMI等级</f>
        <v/>
      </c>
      <c r="P235" s="500" t="str">
        <f>三年级BMI得分</f>
        <v/>
      </c>
      <c r="Q235" s="515" t="str">
        <f>三年级肺活量得分</f>
        <v/>
      </c>
      <c r="R235" s="512" t="str">
        <f>三年级等级</f>
        <v/>
      </c>
      <c r="S235" s="516" t="str">
        <f>三年级50米跑得分</f>
        <v/>
      </c>
      <c r="T235" s="517" t="str">
        <f>三年级等级</f>
        <v/>
      </c>
      <c r="U235" s="516" t="str">
        <f>三年级坐位体前屈得分</f>
        <v/>
      </c>
      <c r="V235" s="517" t="str">
        <f>三年级等级</f>
        <v/>
      </c>
      <c r="W235" s="516" t="str">
        <f>三年级一分钟跳绳得分</f>
        <v/>
      </c>
      <c r="X235" s="517" t="str">
        <f>三年级等级</f>
        <v/>
      </c>
      <c r="Y235" s="515" t="str">
        <f>三年级仰卧起坐得分</f>
        <v/>
      </c>
      <c r="Z235" s="518" t="str">
        <f>三年级等级</f>
        <v/>
      </c>
      <c r="AA235" s="533"/>
      <c r="AB235" s="515"/>
      <c r="AC235" s="533" t="str">
        <f>三年级跳绳附加分</f>
        <v/>
      </c>
      <c r="AD235" s="534" t="str">
        <f>三年级标准分</f>
        <v/>
      </c>
      <c r="AE235" s="534" t="str">
        <f>三年级总分</f>
        <v/>
      </c>
      <c r="AF235" s="517" t="str">
        <f>三年级等级</f>
        <v/>
      </c>
    </row>
    <row r="236" spans="1:32">
      <c r="A236" s="476">
        <v>304</v>
      </c>
      <c r="B236" s="477">
        <v>24</v>
      </c>
      <c r="C236" s="478"/>
      <c r="D236" s="471"/>
      <c r="E236" s="478"/>
      <c r="F236" s="473"/>
      <c r="G236" s="480"/>
      <c r="H236" s="475"/>
      <c r="I236" s="501"/>
      <c r="J236" s="502"/>
      <c r="K236" s="502"/>
      <c r="L236" s="503"/>
      <c r="M236" s="644"/>
      <c r="N236" s="505" t="str">
        <f>三年级BMI</f>
        <v/>
      </c>
      <c r="O236" s="499" t="str">
        <f>三年级BMI等级</f>
        <v/>
      </c>
      <c r="P236" s="500" t="str">
        <f>三年级BMI得分</f>
        <v/>
      </c>
      <c r="Q236" s="515" t="str">
        <f>三年级肺活量得分</f>
        <v/>
      </c>
      <c r="R236" s="512" t="str">
        <f>三年级等级</f>
        <v/>
      </c>
      <c r="S236" s="516" t="str">
        <f>三年级50米跑得分</f>
        <v/>
      </c>
      <c r="T236" s="517" t="str">
        <f>三年级等级</f>
        <v/>
      </c>
      <c r="U236" s="516" t="str">
        <f>三年级坐位体前屈得分</f>
        <v/>
      </c>
      <c r="V236" s="517" t="str">
        <f>三年级等级</f>
        <v/>
      </c>
      <c r="W236" s="516" t="str">
        <f>三年级一分钟跳绳得分</f>
        <v/>
      </c>
      <c r="X236" s="517" t="str">
        <f>三年级等级</f>
        <v/>
      </c>
      <c r="Y236" s="515" t="str">
        <f>三年级仰卧起坐得分</f>
        <v/>
      </c>
      <c r="Z236" s="518" t="str">
        <f>三年级等级</f>
        <v/>
      </c>
      <c r="AA236" s="533"/>
      <c r="AB236" s="515"/>
      <c r="AC236" s="533" t="str">
        <f>三年级跳绳附加分</f>
        <v/>
      </c>
      <c r="AD236" s="534" t="str">
        <f>三年级标准分</f>
        <v/>
      </c>
      <c r="AE236" s="534" t="str">
        <f>三年级总分</f>
        <v/>
      </c>
      <c r="AF236" s="517" t="str">
        <f>三年级等级</f>
        <v/>
      </c>
    </row>
    <row r="237" spans="1:32">
      <c r="A237" s="476">
        <v>304</v>
      </c>
      <c r="B237" s="477">
        <v>25</v>
      </c>
      <c r="C237" s="478"/>
      <c r="D237" s="471"/>
      <c r="E237" s="478"/>
      <c r="F237" s="473"/>
      <c r="G237" s="480"/>
      <c r="H237" s="475"/>
      <c r="I237" s="501"/>
      <c r="J237" s="502"/>
      <c r="K237" s="502"/>
      <c r="L237" s="503"/>
      <c r="M237" s="644"/>
      <c r="N237" s="505" t="str">
        <f>三年级BMI</f>
        <v/>
      </c>
      <c r="O237" s="499" t="str">
        <f>三年级BMI等级</f>
        <v/>
      </c>
      <c r="P237" s="500" t="str">
        <f>三年级BMI得分</f>
        <v/>
      </c>
      <c r="Q237" s="515" t="str">
        <f>三年级肺活量得分</f>
        <v/>
      </c>
      <c r="R237" s="512" t="str">
        <f>三年级等级</f>
        <v/>
      </c>
      <c r="S237" s="516" t="str">
        <f>三年级50米跑得分</f>
        <v/>
      </c>
      <c r="T237" s="517" t="str">
        <f>三年级等级</f>
        <v/>
      </c>
      <c r="U237" s="516" t="str">
        <f>三年级坐位体前屈得分</f>
        <v/>
      </c>
      <c r="V237" s="517" t="str">
        <f>三年级等级</f>
        <v/>
      </c>
      <c r="W237" s="516" t="str">
        <f>三年级一分钟跳绳得分</f>
        <v/>
      </c>
      <c r="X237" s="517" t="str">
        <f>三年级等级</f>
        <v/>
      </c>
      <c r="Y237" s="515" t="str">
        <f>三年级仰卧起坐得分</f>
        <v/>
      </c>
      <c r="Z237" s="518" t="str">
        <f>三年级等级</f>
        <v/>
      </c>
      <c r="AA237" s="533"/>
      <c r="AB237" s="515"/>
      <c r="AC237" s="533" t="str">
        <f>三年级跳绳附加分</f>
        <v/>
      </c>
      <c r="AD237" s="534" t="str">
        <f>三年级标准分</f>
        <v/>
      </c>
      <c r="AE237" s="534" t="str">
        <f>三年级总分</f>
        <v/>
      </c>
      <c r="AF237" s="517" t="str">
        <f>三年级等级</f>
        <v/>
      </c>
    </row>
    <row r="238" spans="1:32">
      <c r="A238" s="476">
        <v>304</v>
      </c>
      <c r="B238" s="477">
        <v>26</v>
      </c>
      <c r="C238" s="478"/>
      <c r="D238" s="471"/>
      <c r="E238" s="478"/>
      <c r="F238" s="473"/>
      <c r="G238" s="480"/>
      <c r="H238" s="475"/>
      <c r="I238" s="501"/>
      <c r="J238" s="502"/>
      <c r="K238" s="502"/>
      <c r="L238" s="503"/>
      <c r="M238" s="644"/>
      <c r="N238" s="505" t="str">
        <f>三年级BMI</f>
        <v/>
      </c>
      <c r="O238" s="499" t="str">
        <f>三年级BMI等级</f>
        <v/>
      </c>
      <c r="P238" s="500" t="str">
        <f>三年级BMI得分</f>
        <v/>
      </c>
      <c r="Q238" s="515" t="str">
        <f>三年级肺活量得分</f>
        <v/>
      </c>
      <c r="R238" s="512" t="str">
        <f>三年级等级</f>
        <v/>
      </c>
      <c r="S238" s="516" t="str">
        <f>三年级50米跑得分</f>
        <v/>
      </c>
      <c r="T238" s="517" t="str">
        <f>三年级等级</f>
        <v/>
      </c>
      <c r="U238" s="516" t="str">
        <f>三年级坐位体前屈得分</f>
        <v/>
      </c>
      <c r="V238" s="517" t="str">
        <f>三年级等级</f>
        <v/>
      </c>
      <c r="W238" s="516" t="str">
        <f>三年级一分钟跳绳得分</f>
        <v/>
      </c>
      <c r="X238" s="517" t="str">
        <f>三年级等级</f>
        <v/>
      </c>
      <c r="Y238" s="515" t="str">
        <f>三年级仰卧起坐得分</f>
        <v/>
      </c>
      <c r="Z238" s="518" t="str">
        <f>三年级等级</f>
        <v/>
      </c>
      <c r="AA238" s="533"/>
      <c r="AB238" s="515"/>
      <c r="AC238" s="533" t="str">
        <f>三年级跳绳附加分</f>
        <v/>
      </c>
      <c r="AD238" s="534" t="str">
        <f>三年级标准分</f>
        <v/>
      </c>
      <c r="AE238" s="534" t="str">
        <f>三年级总分</f>
        <v/>
      </c>
      <c r="AF238" s="517" t="str">
        <f>三年级等级</f>
        <v/>
      </c>
    </row>
    <row r="239" spans="1:32">
      <c r="A239" s="476">
        <v>304</v>
      </c>
      <c r="B239" s="477">
        <v>27</v>
      </c>
      <c r="C239" s="478"/>
      <c r="D239" s="471"/>
      <c r="E239" s="478"/>
      <c r="F239" s="473"/>
      <c r="G239" s="480"/>
      <c r="H239" s="475"/>
      <c r="I239" s="501"/>
      <c r="J239" s="502"/>
      <c r="K239" s="502"/>
      <c r="L239" s="503"/>
      <c r="M239" s="644"/>
      <c r="N239" s="505" t="str">
        <f>三年级BMI</f>
        <v/>
      </c>
      <c r="O239" s="499" t="str">
        <f>三年级BMI等级</f>
        <v/>
      </c>
      <c r="P239" s="500" t="str">
        <f>三年级BMI得分</f>
        <v/>
      </c>
      <c r="Q239" s="515" t="str">
        <f>三年级肺活量得分</f>
        <v/>
      </c>
      <c r="R239" s="512" t="str">
        <f>三年级等级</f>
        <v/>
      </c>
      <c r="S239" s="516" t="str">
        <f>三年级50米跑得分</f>
        <v/>
      </c>
      <c r="T239" s="517" t="str">
        <f>三年级等级</f>
        <v/>
      </c>
      <c r="U239" s="516" t="str">
        <f>三年级坐位体前屈得分</f>
        <v/>
      </c>
      <c r="V239" s="517" t="str">
        <f>三年级等级</f>
        <v/>
      </c>
      <c r="W239" s="516" t="str">
        <f>三年级一分钟跳绳得分</f>
        <v/>
      </c>
      <c r="X239" s="517" t="str">
        <f>三年级等级</f>
        <v/>
      </c>
      <c r="Y239" s="515" t="str">
        <f>三年级仰卧起坐得分</f>
        <v/>
      </c>
      <c r="Z239" s="518" t="str">
        <f>三年级等级</f>
        <v/>
      </c>
      <c r="AA239" s="533"/>
      <c r="AB239" s="515"/>
      <c r="AC239" s="533" t="str">
        <f>三年级跳绳附加分</f>
        <v/>
      </c>
      <c r="AD239" s="534" t="str">
        <f>三年级标准分</f>
        <v/>
      </c>
      <c r="AE239" s="534" t="str">
        <f>三年级总分</f>
        <v/>
      </c>
      <c r="AF239" s="517" t="str">
        <f>三年级等级</f>
        <v/>
      </c>
    </row>
    <row r="240" spans="1:32">
      <c r="A240" s="476">
        <v>304</v>
      </c>
      <c r="B240" s="477">
        <v>28</v>
      </c>
      <c r="C240" s="478"/>
      <c r="D240" s="471"/>
      <c r="E240" s="478"/>
      <c r="F240" s="473"/>
      <c r="G240" s="480"/>
      <c r="H240" s="475"/>
      <c r="I240" s="501"/>
      <c r="J240" s="502"/>
      <c r="K240" s="502"/>
      <c r="L240" s="503"/>
      <c r="M240" s="644"/>
      <c r="N240" s="505" t="str">
        <f>三年级BMI</f>
        <v/>
      </c>
      <c r="O240" s="499" t="str">
        <f>三年级BMI等级</f>
        <v/>
      </c>
      <c r="P240" s="500" t="str">
        <f>三年级BMI得分</f>
        <v/>
      </c>
      <c r="Q240" s="515" t="str">
        <f>三年级肺活量得分</f>
        <v/>
      </c>
      <c r="R240" s="512" t="str">
        <f>三年级等级</f>
        <v/>
      </c>
      <c r="S240" s="516" t="str">
        <f>三年级50米跑得分</f>
        <v/>
      </c>
      <c r="T240" s="517" t="str">
        <f>三年级等级</f>
        <v/>
      </c>
      <c r="U240" s="516" t="str">
        <f>三年级坐位体前屈得分</f>
        <v/>
      </c>
      <c r="V240" s="517" t="str">
        <f>三年级等级</f>
        <v/>
      </c>
      <c r="W240" s="516" t="str">
        <f>三年级一分钟跳绳得分</f>
        <v/>
      </c>
      <c r="X240" s="517" t="str">
        <f>三年级等级</f>
        <v/>
      </c>
      <c r="Y240" s="515" t="str">
        <f>三年级仰卧起坐得分</f>
        <v/>
      </c>
      <c r="Z240" s="518" t="str">
        <f>三年级等级</f>
        <v/>
      </c>
      <c r="AA240" s="533"/>
      <c r="AB240" s="515"/>
      <c r="AC240" s="533" t="str">
        <f>三年级跳绳附加分</f>
        <v/>
      </c>
      <c r="AD240" s="534" t="str">
        <f>三年级标准分</f>
        <v/>
      </c>
      <c r="AE240" s="534" t="str">
        <f>三年级总分</f>
        <v/>
      </c>
      <c r="AF240" s="517" t="str">
        <f>三年级等级</f>
        <v/>
      </c>
    </row>
    <row r="241" spans="1:32">
      <c r="A241" s="476">
        <v>304</v>
      </c>
      <c r="B241" s="477">
        <v>29</v>
      </c>
      <c r="C241" s="478"/>
      <c r="D241" s="471"/>
      <c r="E241" s="478"/>
      <c r="F241" s="473"/>
      <c r="G241" s="480"/>
      <c r="H241" s="475"/>
      <c r="I241" s="501"/>
      <c r="J241" s="502"/>
      <c r="K241" s="502"/>
      <c r="L241" s="503"/>
      <c r="M241" s="644"/>
      <c r="N241" s="505" t="str">
        <f>三年级BMI</f>
        <v/>
      </c>
      <c r="O241" s="499" t="str">
        <f>三年级BMI等级</f>
        <v/>
      </c>
      <c r="P241" s="500" t="str">
        <f>三年级BMI得分</f>
        <v/>
      </c>
      <c r="Q241" s="515" t="str">
        <f>三年级肺活量得分</f>
        <v/>
      </c>
      <c r="R241" s="512" t="str">
        <f>三年级等级</f>
        <v/>
      </c>
      <c r="S241" s="516" t="str">
        <f>三年级50米跑得分</f>
        <v/>
      </c>
      <c r="T241" s="517" t="str">
        <f>三年级等级</f>
        <v/>
      </c>
      <c r="U241" s="516" t="str">
        <f>三年级坐位体前屈得分</f>
        <v/>
      </c>
      <c r="V241" s="517" t="str">
        <f>三年级等级</f>
        <v/>
      </c>
      <c r="W241" s="516" t="str">
        <f>三年级一分钟跳绳得分</f>
        <v/>
      </c>
      <c r="X241" s="517" t="str">
        <f>三年级等级</f>
        <v/>
      </c>
      <c r="Y241" s="515" t="str">
        <f>三年级仰卧起坐得分</f>
        <v/>
      </c>
      <c r="Z241" s="518" t="str">
        <f>三年级等级</f>
        <v/>
      </c>
      <c r="AA241" s="533"/>
      <c r="AB241" s="515"/>
      <c r="AC241" s="533" t="str">
        <f>三年级跳绳附加分</f>
        <v/>
      </c>
      <c r="AD241" s="534" t="str">
        <f>三年级标准分</f>
        <v/>
      </c>
      <c r="AE241" s="534" t="str">
        <f>三年级总分</f>
        <v/>
      </c>
      <c r="AF241" s="517" t="str">
        <f>三年级等级</f>
        <v/>
      </c>
    </row>
    <row r="242" spans="1:32">
      <c r="A242" s="476">
        <v>304</v>
      </c>
      <c r="B242" s="477">
        <v>30</v>
      </c>
      <c r="C242" s="478"/>
      <c r="D242" s="471"/>
      <c r="E242" s="478"/>
      <c r="F242" s="473"/>
      <c r="G242" s="480"/>
      <c r="H242" s="475"/>
      <c r="I242" s="501"/>
      <c r="J242" s="502"/>
      <c r="K242" s="502"/>
      <c r="L242" s="503"/>
      <c r="M242" s="644"/>
      <c r="N242" s="505" t="str">
        <f>三年级BMI</f>
        <v/>
      </c>
      <c r="O242" s="499" t="str">
        <f>三年级BMI等级</f>
        <v/>
      </c>
      <c r="P242" s="500" t="str">
        <f>三年级BMI得分</f>
        <v/>
      </c>
      <c r="Q242" s="515" t="str">
        <f>三年级肺活量得分</f>
        <v/>
      </c>
      <c r="R242" s="512" t="str">
        <f>三年级等级</f>
        <v/>
      </c>
      <c r="S242" s="516" t="str">
        <f>三年级50米跑得分</f>
        <v/>
      </c>
      <c r="T242" s="517" t="str">
        <f>三年级等级</f>
        <v/>
      </c>
      <c r="U242" s="516" t="str">
        <f>三年级坐位体前屈得分</f>
        <v/>
      </c>
      <c r="V242" s="517" t="str">
        <f>三年级等级</f>
        <v/>
      </c>
      <c r="W242" s="516" t="str">
        <f>三年级一分钟跳绳得分</f>
        <v/>
      </c>
      <c r="X242" s="517" t="str">
        <f>三年级等级</f>
        <v/>
      </c>
      <c r="Y242" s="515" t="str">
        <f>三年级仰卧起坐得分</f>
        <v/>
      </c>
      <c r="Z242" s="518" t="str">
        <f>三年级等级</f>
        <v/>
      </c>
      <c r="AA242" s="533"/>
      <c r="AB242" s="515"/>
      <c r="AC242" s="533" t="str">
        <f>三年级跳绳附加分</f>
        <v/>
      </c>
      <c r="AD242" s="534" t="str">
        <f>三年级标准分</f>
        <v/>
      </c>
      <c r="AE242" s="534" t="str">
        <f>三年级总分</f>
        <v/>
      </c>
      <c r="AF242" s="517" t="str">
        <f>三年级等级</f>
        <v/>
      </c>
    </row>
    <row r="243" spans="1:32">
      <c r="A243" s="476">
        <v>304</v>
      </c>
      <c r="B243" s="477">
        <v>31</v>
      </c>
      <c r="C243" s="478"/>
      <c r="D243" s="471"/>
      <c r="E243" s="478"/>
      <c r="F243" s="473"/>
      <c r="G243" s="480"/>
      <c r="H243" s="475"/>
      <c r="I243" s="501"/>
      <c r="J243" s="502"/>
      <c r="K243" s="502"/>
      <c r="L243" s="503"/>
      <c r="M243" s="644"/>
      <c r="N243" s="505" t="str">
        <f>三年级BMI</f>
        <v/>
      </c>
      <c r="O243" s="499" t="str">
        <f>三年级BMI等级</f>
        <v/>
      </c>
      <c r="P243" s="500" t="str">
        <f>三年级BMI得分</f>
        <v/>
      </c>
      <c r="Q243" s="515" t="str">
        <f>三年级肺活量得分</f>
        <v/>
      </c>
      <c r="R243" s="512" t="str">
        <f>三年级等级</f>
        <v/>
      </c>
      <c r="S243" s="516" t="str">
        <f>三年级50米跑得分</f>
        <v/>
      </c>
      <c r="T243" s="517" t="str">
        <f>三年级等级</f>
        <v/>
      </c>
      <c r="U243" s="516" t="str">
        <f>三年级坐位体前屈得分</f>
        <v/>
      </c>
      <c r="V243" s="517" t="str">
        <f>三年级等级</f>
        <v/>
      </c>
      <c r="W243" s="516" t="str">
        <f>三年级一分钟跳绳得分</f>
        <v/>
      </c>
      <c r="X243" s="517" t="str">
        <f>三年级等级</f>
        <v/>
      </c>
      <c r="Y243" s="515" t="str">
        <f>三年级仰卧起坐得分</f>
        <v/>
      </c>
      <c r="Z243" s="518" t="str">
        <f>三年级等级</f>
        <v/>
      </c>
      <c r="AA243" s="533"/>
      <c r="AB243" s="515"/>
      <c r="AC243" s="533" t="str">
        <f>三年级跳绳附加分</f>
        <v/>
      </c>
      <c r="AD243" s="534" t="str">
        <f>三年级标准分</f>
        <v/>
      </c>
      <c r="AE243" s="534" t="str">
        <f>三年级总分</f>
        <v/>
      </c>
      <c r="AF243" s="517" t="str">
        <f>三年级等级</f>
        <v/>
      </c>
    </row>
    <row r="244" spans="1:32">
      <c r="A244" s="476">
        <v>304</v>
      </c>
      <c r="B244" s="477">
        <v>32</v>
      </c>
      <c r="C244" s="478"/>
      <c r="D244" s="471"/>
      <c r="E244" s="478"/>
      <c r="F244" s="473"/>
      <c r="G244" s="480"/>
      <c r="H244" s="475"/>
      <c r="I244" s="501"/>
      <c r="J244" s="502"/>
      <c r="K244" s="502"/>
      <c r="L244" s="503"/>
      <c r="M244" s="644"/>
      <c r="N244" s="505" t="str">
        <f>三年级BMI</f>
        <v/>
      </c>
      <c r="O244" s="499" t="str">
        <f>三年级BMI等级</f>
        <v/>
      </c>
      <c r="P244" s="500" t="str">
        <f>三年级BMI得分</f>
        <v/>
      </c>
      <c r="Q244" s="515" t="str">
        <f>三年级肺活量得分</f>
        <v/>
      </c>
      <c r="R244" s="512" t="str">
        <f>三年级等级</f>
        <v/>
      </c>
      <c r="S244" s="516" t="str">
        <f>三年级50米跑得分</f>
        <v/>
      </c>
      <c r="T244" s="517" t="str">
        <f>三年级等级</f>
        <v/>
      </c>
      <c r="U244" s="516" t="str">
        <f>三年级坐位体前屈得分</f>
        <v/>
      </c>
      <c r="V244" s="517" t="str">
        <f>三年级等级</f>
        <v/>
      </c>
      <c r="W244" s="516" t="str">
        <f>三年级一分钟跳绳得分</f>
        <v/>
      </c>
      <c r="X244" s="517" t="str">
        <f>三年级等级</f>
        <v/>
      </c>
      <c r="Y244" s="515" t="str">
        <f>三年级仰卧起坐得分</f>
        <v/>
      </c>
      <c r="Z244" s="518" t="str">
        <f>三年级等级</f>
        <v/>
      </c>
      <c r="AA244" s="533"/>
      <c r="AB244" s="515"/>
      <c r="AC244" s="533" t="str">
        <f>三年级跳绳附加分</f>
        <v/>
      </c>
      <c r="AD244" s="534" t="str">
        <f>三年级标准分</f>
        <v/>
      </c>
      <c r="AE244" s="534" t="str">
        <f>三年级总分</f>
        <v/>
      </c>
      <c r="AF244" s="517" t="str">
        <f>三年级等级</f>
        <v/>
      </c>
    </row>
    <row r="245" spans="1:32">
      <c r="A245" s="476">
        <v>304</v>
      </c>
      <c r="B245" s="477">
        <v>33</v>
      </c>
      <c r="C245" s="478"/>
      <c r="D245" s="471"/>
      <c r="E245" s="478"/>
      <c r="F245" s="473"/>
      <c r="G245" s="480"/>
      <c r="H245" s="475"/>
      <c r="I245" s="501"/>
      <c r="J245" s="502"/>
      <c r="K245" s="502"/>
      <c r="L245" s="503"/>
      <c r="M245" s="644"/>
      <c r="N245" s="505" t="str">
        <f>三年级BMI</f>
        <v/>
      </c>
      <c r="O245" s="499" t="str">
        <f>三年级BMI等级</f>
        <v/>
      </c>
      <c r="P245" s="500" t="str">
        <f>三年级BMI得分</f>
        <v/>
      </c>
      <c r="Q245" s="515" t="str">
        <f>三年级肺活量得分</f>
        <v/>
      </c>
      <c r="R245" s="512" t="str">
        <f>三年级等级</f>
        <v/>
      </c>
      <c r="S245" s="516" t="str">
        <f>三年级50米跑得分</f>
        <v/>
      </c>
      <c r="T245" s="517" t="str">
        <f>三年级等级</f>
        <v/>
      </c>
      <c r="U245" s="516" t="str">
        <f>三年级坐位体前屈得分</f>
        <v/>
      </c>
      <c r="V245" s="517" t="str">
        <f>三年级等级</f>
        <v/>
      </c>
      <c r="W245" s="516" t="str">
        <f>三年级一分钟跳绳得分</f>
        <v/>
      </c>
      <c r="X245" s="517" t="str">
        <f>三年级等级</f>
        <v/>
      </c>
      <c r="Y245" s="515" t="str">
        <f>三年级仰卧起坐得分</f>
        <v/>
      </c>
      <c r="Z245" s="518" t="str">
        <f>三年级等级</f>
        <v/>
      </c>
      <c r="AA245" s="533"/>
      <c r="AB245" s="515"/>
      <c r="AC245" s="533" t="str">
        <f>三年级跳绳附加分</f>
        <v/>
      </c>
      <c r="AD245" s="534" t="str">
        <f>三年级标准分</f>
        <v/>
      </c>
      <c r="AE245" s="534" t="str">
        <f>三年级总分</f>
        <v/>
      </c>
      <c r="AF245" s="517" t="str">
        <f>三年级等级</f>
        <v/>
      </c>
    </row>
    <row r="246" spans="1:32">
      <c r="A246" s="476">
        <v>304</v>
      </c>
      <c r="B246" s="477">
        <v>34</v>
      </c>
      <c r="C246" s="478"/>
      <c r="D246" s="471"/>
      <c r="E246" s="478"/>
      <c r="F246" s="473"/>
      <c r="G246" s="480"/>
      <c r="H246" s="475"/>
      <c r="I246" s="501"/>
      <c r="J246" s="502"/>
      <c r="K246" s="502"/>
      <c r="L246" s="503"/>
      <c r="M246" s="644"/>
      <c r="N246" s="505" t="str">
        <f>三年级BMI</f>
        <v/>
      </c>
      <c r="O246" s="499" t="str">
        <f>三年级BMI等级</f>
        <v/>
      </c>
      <c r="P246" s="500" t="str">
        <f>三年级BMI得分</f>
        <v/>
      </c>
      <c r="Q246" s="515" t="str">
        <f>三年级肺活量得分</f>
        <v/>
      </c>
      <c r="R246" s="512" t="str">
        <f>三年级等级</f>
        <v/>
      </c>
      <c r="S246" s="516" t="str">
        <f>三年级50米跑得分</f>
        <v/>
      </c>
      <c r="T246" s="517" t="str">
        <f>三年级等级</f>
        <v/>
      </c>
      <c r="U246" s="516" t="str">
        <f>三年级坐位体前屈得分</f>
        <v/>
      </c>
      <c r="V246" s="517" t="str">
        <f>三年级等级</f>
        <v/>
      </c>
      <c r="W246" s="516" t="str">
        <f>三年级一分钟跳绳得分</f>
        <v/>
      </c>
      <c r="X246" s="517" t="str">
        <f>三年级等级</f>
        <v/>
      </c>
      <c r="Y246" s="515" t="str">
        <f>三年级仰卧起坐得分</f>
        <v/>
      </c>
      <c r="Z246" s="518" t="str">
        <f>三年级等级</f>
        <v/>
      </c>
      <c r="AA246" s="533"/>
      <c r="AB246" s="515"/>
      <c r="AC246" s="533" t="str">
        <f>三年级跳绳附加分</f>
        <v/>
      </c>
      <c r="AD246" s="534" t="str">
        <f>三年级标准分</f>
        <v/>
      </c>
      <c r="AE246" s="534" t="str">
        <f>三年级总分</f>
        <v/>
      </c>
      <c r="AF246" s="517" t="str">
        <f>三年级等级</f>
        <v/>
      </c>
    </row>
    <row r="247" spans="1:32">
      <c r="A247" s="476">
        <v>304</v>
      </c>
      <c r="B247" s="477">
        <v>35</v>
      </c>
      <c r="C247" s="478"/>
      <c r="D247" s="471"/>
      <c r="E247" s="478"/>
      <c r="F247" s="473"/>
      <c r="G247" s="480"/>
      <c r="H247" s="475"/>
      <c r="I247" s="501"/>
      <c r="J247" s="502"/>
      <c r="K247" s="502"/>
      <c r="L247" s="503"/>
      <c r="M247" s="644"/>
      <c r="N247" s="505" t="str">
        <f>三年级BMI</f>
        <v/>
      </c>
      <c r="O247" s="499" t="str">
        <f>三年级BMI等级</f>
        <v/>
      </c>
      <c r="P247" s="500" t="str">
        <f>三年级BMI得分</f>
        <v/>
      </c>
      <c r="Q247" s="515" t="str">
        <f>三年级肺活量得分</f>
        <v/>
      </c>
      <c r="R247" s="512" t="str">
        <f>三年级等级</f>
        <v/>
      </c>
      <c r="S247" s="516" t="str">
        <f>三年级50米跑得分</f>
        <v/>
      </c>
      <c r="T247" s="517" t="str">
        <f>三年级等级</f>
        <v/>
      </c>
      <c r="U247" s="516" t="str">
        <f>三年级坐位体前屈得分</f>
        <v/>
      </c>
      <c r="V247" s="517" t="str">
        <f>三年级等级</f>
        <v/>
      </c>
      <c r="W247" s="516" t="str">
        <f>三年级一分钟跳绳得分</f>
        <v/>
      </c>
      <c r="X247" s="517" t="str">
        <f>三年级等级</f>
        <v/>
      </c>
      <c r="Y247" s="515" t="str">
        <f>三年级仰卧起坐得分</f>
        <v/>
      </c>
      <c r="Z247" s="518" t="str">
        <f>三年级等级</f>
        <v/>
      </c>
      <c r="AA247" s="533"/>
      <c r="AB247" s="515"/>
      <c r="AC247" s="533" t="str">
        <f>三年级跳绳附加分</f>
        <v/>
      </c>
      <c r="AD247" s="534" t="str">
        <f>三年级标准分</f>
        <v/>
      </c>
      <c r="AE247" s="534" t="str">
        <f>三年级总分</f>
        <v/>
      </c>
      <c r="AF247" s="517" t="str">
        <f>三年级等级</f>
        <v/>
      </c>
    </row>
    <row r="248" spans="1:32">
      <c r="A248" s="476">
        <v>304</v>
      </c>
      <c r="B248" s="477">
        <v>36</v>
      </c>
      <c r="C248" s="478"/>
      <c r="D248" s="471"/>
      <c r="E248" s="472"/>
      <c r="F248" s="473"/>
      <c r="G248" s="480"/>
      <c r="H248" s="475"/>
      <c r="I248" s="501"/>
      <c r="J248" s="502"/>
      <c r="K248" s="495"/>
      <c r="L248" s="503"/>
      <c r="M248" s="644"/>
      <c r="N248" s="505" t="str">
        <f>三年级BMI</f>
        <v/>
      </c>
      <c r="O248" s="499" t="str">
        <f>三年级BMI等级</f>
        <v/>
      </c>
      <c r="P248" s="500" t="str">
        <f>三年级BMI得分</f>
        <v/>
      </c>
      <c r="Q248" s="515" t="str">
        <f>三年级肺活量得分</f>
        <v/>
      </c>
      <c r="R248" s="512" t="str">
        <f>三年级等级</f>
        <v/>
      </c>
      <c r="S248" s="516" t="str">
        <f>三年级50米跑得分</f>
        <v/>
      </c>
      <c r="T248" s="517" t="str">
        <f>三年级等级</f>
        <v/>
      </c>
      <c r="U248" s="516" t="str">
        <f>三年级坐位体前屈得分</f>
        <v/>
      </c>
      <c r="V248" s="517" t="str">
        <f>三年级等级</f>
        <v/>
      </c>
      <c r="W248" s="516" t="str">
        <f>三年级一分钟跳绳得分</f>
        <v/>
      </c>
      <c r="X248" s="517" t="str">
        <f>三年级等级</f>
        <v/>
      </c>
      <c r="Y248" s="515" t="str">
        <f>三年级仰卧起坐得分</f>
        <v/>
      </c>
      <c r="Z248" s="518" t="str">
        <f>三年级等级</f>
        <v/>
      </c>
      <c r="AA248" s="533"/>
      <c r="AB248" s="515"/>
      <c r="AC248" s="533" t="str">
        <f>三年级跳绳附加分</f>
        <v/>
      </c>
      <c r="AD248" s="534" t="str">
        <f>三年级标准分</f>
        <v/>
      </c>
      <c r="AE248" s="534" t="str">
        <f>三年级总分</f>
        <v/>
      </c>
      <c r="AF248" s="517" t="str">
        <f>三年级等级</f>
        <v/>
      </c>
    </row>
    <row r="249" spans="1:32">
      <c r="A249" s="476">
        <v>304</v>
      </c>
      <c r="B249" s="477">
        <v>37</v>
      </c>
      <c r="C249" s="470"/>
      <c r="D249" s="471"/>
      <c r="E249" s="472"/>
      <c r="F249" s="473"/>
      <c r="G249" s="480"/>
      <c r="H249" s="475"/>
      <c r="I249" s="494"/>
      <c r="J249" s="495"/>
      <c r="K249" s="495"/>
      <c r="L249" s="503"/>
      <c r="M249" s="644"/>
      <c r="N249" s="505" t="str">
        <f>三年级BMI</f>
        <v/>
      </c>
      <c r="O249" s="499" t="str">
        <f>三年级BMI等级</f>
        <v/>
      </c>
      <c r="P249" s="500" t="str">
        <f>三年级BMI得分</f>
        <v/>
      </c>
      <c r="Q249" s="515" t="str">
        <f>三年级肺活量得分</f>
        <v/>
      </c>
      <c r="R249" s="512" t="str">
        <f>三年级等级</f>
        <v/>
      </c>
      <c r="S249" s="516" t="str">
        <f>三年级50米跑得分</f>
        <v/>
      </c>
      <c r="T249" s="517" t="str">
        <f>三年级等级</f>
        <v/>
      </c>
      <c r="U249" s="516" t="str">
        <f>三年级坐位体前屈得分</f>
        <v/>
      </c>
      <c r="V249" s="517" t="str">
        <f>三年级等级</f>
        <v/>
      </c>
      <c r="W249" s="516" t="str">
        <f>三年级一分钟跳绳得分</f>
        <v/>
      </c>
      <c r="X249" s="517" t="str">
        <f>三年级等级</f>
        <v/>
      </c>
      <c r="Y249" s="515" t="str">
        <f>三年级仰卧起坐得分</f>
        <v/>
      </c>
      <c r="Z249" s="518" t="str">
        <f>三年级等级</f>
        <v/>
      </c>
      <c r="AA249" s="533"/>
      <c r="AB249" s="515"/>
      <c r="AC249" s="533" t="str">
        <f>三年级跳绳附加分</f>
        <v/>
      </c>
      <c r="AD249" s="534" t="str">
        <f>三年级标准分</f>
        <v/>
      </c>
      <c r="AE249" s="534" t="str">
        <f>三年级总分</f>
        <v/>
      </c>
      <c r="AF249" s="517" t="str">
        <f>三年级等级</f>
        <v/>
      </c>
    </row>
    <row r="250" spans="1:32">
      <c r="A250" s="476">
        <v>304</v>
      </c>
      <c r="B250" s="477">
        <v>38</v>
      </c>
      <c r="C250" s="478"/>
      <c r="D250" s="471"/>
      <c r="E250" s="472"/>
      <c r="F250" s="473"/>
      <c r="G250" s="480"/>
      <c r="H250" s="475"/>
      <c r="I250" s="501"/>
      <c r="J250" s="502"/>
      <c r="K250" s="495"/>
      <c r="L250" s="503"/>
      <c r="M250" s="644"/>
      <c r="N250" s="505" t="str">
        <f>三年级BMI</f>
        <v/>
      </c>
      <c r="O250" s="499" t="str">
        <f>三年级BMI等级</f>
        <v/>
      </c>
      <c r="P250" s="500" t="str">
        <f>三年级BMI得分</f>
        <v/>
      </c>
      <c r="Q250" s="515" t="str">
        <f>三年级肺活量得分</f>
        <v/>
      </c>
      <c r="R250" s="512" t="str">
        <f>三年级等级</f>
        <v/>
      </c>
      <c r="S250" s="516" t="str">
        <f>三年级50米跑得分</f>
        <v/>
      </c>
      <c r="T250" s="517" t="str">
        <f>三年级等级</f>
        <v/>
      </c>
      <c r="U250" s="516" t="str">
        <f>三年级坐位体前屈得分</f>
        <v/>
      </c>
      <c r="V250" s="517" t="str">
        <f>三年级等级</f>
        <v/>
      </c>
      <c r="W250" s="516" t="str">
        <f>三年级一分钟跳绳得分</f>
        <v/>
      </c>
      <c r="X250" s="517" t="str">
        <f>三年级等级</f>
        <v/>
      </c>
      <c r="Y250" s="515" t="str">
        <f>三年级仰卧起坐得分</f>
        <v/>
      </c>
      <c r="Z250" s="518" t="str">
        <f>三年级等级</f>
        <v/>
      </c>
      <c r="AA250" s="533"/>
      <c r="AB250" s="515"/>
      <c r="AC250" s="533" t="str">
        <f>三年级跳绳附加分</f>
        <v/>
      </c>
      <c r="AD250" s="534" t="str">
        <f>三年级标准分</f>
        <v/>
      </c>
      <c r="AE250" s="534" t="str">
        <f>三年级总分</f>
        <v/>
      </c>
      <c r="AF250" s="517" t="str">
        <f>三年级等级</f>
        <v/>
      </c>
    </row>
    <row r="251" spans="1:32">
      <c r="A251" s="476">
        <v>304</v>
      </c>
      <c r="B251" s="477">
        <v>39</v>
      </c>
      <c r="C251" s="478"/>
      <c r="D251" s="471"/>
      <c r="E251" s="472"/>
      <c r="F251" s="473"/>
      <c r="G251" s="480"/>
      <c r="H251" s="475"/>
      <c r="I251" s="501"/>
      <c r="J251" s="502"/>
      <c r="K251" s="495"/>
      <c r="L251" s="503"/>
      <c r="M251" s="644"/>
      <c r="N251" s="505" t="str">
        <f>三年级BMI</f>
        <v/>
      </c>
      <c r="O251" s="499" t="str">
        <f>三年级BMI等级</f>
        <v/>
      </c>
      <c r="P251" s="500" t="str">
        <f>三年级BMI得分</f>
        <v/>
      </c>
      <c r="Q251" s="515" t="str">
        <f>三年级肺活量得分</f>
        <v/>
      </c>
      <c r="R251" s="512" t="str">
        <f>三年级等级</f>
        <v/>
      </c>
      <c r="S251" s="516" t="str">
        <f>三年级50米跑得分</f>
        <v/>
      </c>
      <c r="T251" s="517" t="str">
        <f>三年级等级</f>
        <v/>
      </c>
      <c r="U251" s="516" t="str">
        <f>三年级坐位体前屈得分</f>
        <v/>
      </c>
      <c r="V251" s="517" t="str">
        <f>三年级等级</f>
        <v/>
      </c>
      <c r="W251" s="516" t="str">
        <f>三年级一分钟跳绳得分</f>
        <v/>
      </c>
      <c r="X251" s="517" t="str">
        <f>三年级等级</f>
        <v/>
      </c>
      <c r="Y251" s="515" t="str">
        <f>三年级仰卧起坐得分</f>
        <v/>
      </c>
      <c r="Z251" s="518" t="str">
        <f>三年级等级</f>
        <v/>
      </c>
      <c r="AA251" s="533"/>
      <c r="AB251" s="515"/>
      <c r="AC251" s="533" t="str">
        <f>三年级跳绳附加分</f>
        <v/>
      </c>
      <c r="AD251" s="534" t="str">
        <f>三年级标准分</f>
        <v/>
      </c>
      <c r="AE251" s="534" t="str">
        <f>三年级总分</f>
        <v/>
      </c>
      <c r="AF251" s="517" t="str">
        <f>三年级等级</f>
        <v/>
      </c>
    </row>
    <row r="252" spans="1:32">
      <c r="A252" s="476">
        <v>304</v>
      </c>
      <c r="B252" s="477">
        <v>40</v>
      </c>
      <c r="C252" s="478"/>
      <c r="D252" s="471"/>
      <c r="E252" s="472"/>
      <c r="F252" s="473"/>
      <c r="G252" s="474"/>
      <c r="H252" s="475"/>
      <c r="I252" s="501"/>
      <c r="J252" s="502"/>
      <c r="K252" s="495"/>
      <c r="L252" s="503"/>
      <c r="M252" s="644"/>
      <c r="N252" s="505" t="str">
        <f>三年级BMI</f>
        <v/>
      </c>
      <c r="O252" s="499" t="str">
        <f>三年级BMI等级</f>
        <v/>
      </c>
      <c r="P252" s="500" t="str">
        <f>三年级BMI得分</f>
        <v/>
      </c>
      <c r="Q252" s="515" t="str">
        <f>三年级肺活量得分</f>
        <v/>
      </c>
      <c r="R252" s="512" t="str">
        <f>三年级等级</f>
        <v/>
      </c>
      <c r="S252" s="516" t="str">
        <f>三年级50米跑得分</f>
        <v/>
      </c>
      <c r="T252" s="517" t="str">
        <f>三年级等级</f>
        <v/>
      </c>
      <c r="U252" s="516" t="str">
        <f>三年级坐位体前屈得分</f>
        <v/>
      </c>
      <c r="V252" s="517" t="str">
        <f>三年级等级</f>
        <v/>
      </c>
      <c r="W252" s="516" t="str">
        <f>三年级一分钟跳绳得分</f>
        <v/>
      </c>
      <c r="X252" s="517" t="str">
        <f>三年级等级</f>
        <v/>
      </c>
      <c r="Y252" s="515" t="str">
        <f>三年级仰卧起坐得分</f>
        <v/>
      </c>
      <c r="Z252" s="518" t="str">
        <f>三年级等级</f>
        <v/>
      </c>
      <c r="AA252" s="533"/>
      <c r="AB252" s="515"/>
      <c r="AC252" s="533" t="str">
        <f>三年级跳绳附加分</f>
        <v/>
      </c>
      <c r="AD252" s="534" t="str">
        <f>三年级标准分</f>
        <v/>
      </c>
      <c r="AE252" s="534" t="str">
        <f>三年级总分</f>
        <v/>
      </c>
      <c r="AF252" s="517" t="str">
        <f>三年级等级</f>
        <v/>
      </c>
    </row>
    <row r="253" spans="1:32">
      <c r="A253" s="476">
        <v>304</v>
      </c>
      <c r="B253" s="477">
        <v>41</v>
      </c>
      <c r="C253" s="478"/>
      <c r="D253" s="471"/>
      <c r="E253" s="472"/>
      <c r="F253" s="473"/>
      <c r="G253" s="474"/>
      <c r="H253" s="475"/>
      <c r="I253" s="501"/>
      <c r="J253" s="502"/>
      <c r="K253" s="495"/>
      <c r="L253" s="503"/>
      <c r="M253" s="644"/>
      <c r="N253" s="505" t="str">
        <f>三年级BMI</f>
        <v/>
      </c>
      <c r="O253" s="499" t="str">
        <f>三年级BMI等级</f>
        <v/>
      </c>
      <c r="P253" s="500" t="str">
        <f>三年级BMI得分</f>
        <v/>
      </c>
      <c r="Q253" s="515" t="str">
        <f>三年级肺活量得分</f>
        <v/>
      </c>
      <c r="R253" s="512" t="str">
        <f>三年级等级</f>
        <v/>
      </c>
      <c r="S253" s="516" t="str">
        <f>三年级50米跑得分</f>
        <v/>
      </c>
      <c r="T253" s="517" t="str">
        <f>三年级等级</f>
        <v/>
      </c>
      <c r="U253" s="516" t="str">
        <f>三年级坐位体前屈得分</f>
        <v/>
      </c>
      <c r="V253" s="517" t="str">
        <f>三年级等级</f>
        <v/>
      </c>
      <c r="W253" s="516" t="str">
        <f>三年级一分钟跳绳得分</f>
        <v/>
      </c>
      <c r="X253" s="517" t="str">
        <f>三年级等级</f>
        <v/>
      </c>
      <c r="Y253" s="515" t="str">
        <f>三年级仰卧起坐得分</f>
        <v/>
      </c>
      <c r="Z253" s="518" t="str">
        <f>三年级等级</f>
        <v/>
      </c>
      <c r="AA253" s="533"/>
      <c r="AB253" s="515"/>
      <c r="AC253" s="533" t="str">
        <f>三年级跳绳附加分</f>
        <v/>
      </c>
      <c r="AD253" s="534" t="str">
        <f>三年级标准分</f>
        <v/>
      </c>
      <c r="AE253" s="534" t="str">
        <f>三年级总分</f>
        <v/>
      </c>
      <c r="AF253" s="517" t="str">
        <f>三年级等级</f>
        <v/>
      </c>
    </row>
    <row r="254" spans="1:32">
      <c r="A254" s="476">
        <v>304</v>
      </c>
      <c r="B254" s="477">
        <v>42</v>
      </c>
      <c r="C254" s="478"/>
      <c r="D254" s="471"/>
      <c r="E254" s="472"/>
      <c r="F254" s="473"/>
      <c r="G254" s="480"/>
      <c r="H254" s="475"/>
      <c r="I254" s="501"/>
      <c r="J254" s="502"/>
      <c r="K254" s="495"/>
      <c r="L254" s="503"/>
      <c r="M254" s="644"/>
      <c r="N254" s="505" t="str">
        <f>三年级BMI</f>
        <v/>
      </c>
      <c r="O254" s="499" t="str">
        <f>三年级BMI等级</f>
        <v/>
      </c>
      <c r="P254" s="500" t="str">
        <f>三年级BMI得分</f>
        <v/>
      </c>
      <c r="Q254" s="515" t="str">
        <f>三年级肺活量得分</f>
        <v/>
      </c>
      <c r="R254" s="512" t="str">
        <f>三年级等级</f>
        <v/>
      </c>
      <c r="S254" s="516" t="str">
        <f>三年级50米跑得分</f>
        <v/>
      </c>
      <c r="T254" s="517" t="str">
        <f>三年级等级</f>
        <v/>
      </c>
      <c r="U254" s="516" t="str">
        <f>三年级坐位体前屈得分</f>
        <v/>
      </c>
      <c r="V254" s="517" t="str">
        <f>三年级等级</f>
        <v/>
      </c>
      <c r="W254" s="516" t="str">
        <f>三年级一分钟跳绳得分</f>
        <v/>
      </c>
      <c r="X254" s="517" t="str">
        <f>三年级等级</f>
        <v/>
      </c>
      <c r="Y254" s="515" t="str">
        <f>三年级仰卧起坐得分</f>
        <v/>
      </c>
      <c r="Z254" s="518" t="str">
        <f>三年级等级</f>
        <v/>
      </c>
      <c r="AA254" s="533"/>
      <c r="AB254" s="515"/>
      <c r="AC254" s="533" t="str">
        <f>三年级跳绳附加分</f>
        <v/>
      </c>
      <c r="AD254" s="534" t="str">
        <f>三年级标准分</f>
        <v/>
      </c>
      <c r="AE254" s="534" t="str">
        <f>三年级总分</f>
        <v/>
      </c>
      <c r="AF254" s="517" t="str">
        <f>三年级等级</f>
        <v/>
      </c>
    </row>
    <row r="255" spans="1:32">
      <c r="A255" s="476">
        <v>304</v>
      </c>
      <c r="B255" s="477">
        <v>43</v>
      </c>
      <c r="C255" s="478"/>
      <c r="D255" s="471"/>
      <c r="E255" s="472"/>
      <c r="F255" s="473"/>
      <c r="G255" s="480"/>
      <c r="H255" s="475"/>
      <c r="I255" s="501"/>
      <c r="J255" s="502"/>
      <c r="K255" s="495"/>
      <c r="L255" s="503"/>
      <c r="M255" s="644"/>
      <c r="N255" s="505" t="str">
        <f>三年级BMI</f>
        <v/>
      </c>
      <c r="O255" s="499" t="str">
        <f>三年级BMI等级</f>
        <v/>
      </c>
      <c r="P255" s="500" t="str">
        <f>三年级BMI得分</f>
        <v/>
      </c>
      <c r="Q255" s="515" t="str">
        <f>三年级肺活量得分</f>
        <v/>
      </c>
      <c r="R255" s="512" t="str">
        <f>三年级等级</f>
        <v/>
      </c>
      <c r="S255" s="516" t="str">
        <f>三年级50米跑得分</f>
        <v/>
      </c>
      <c r="T255" s="517" t="str">
        <f>三年级等级</f>
        <v/>
      </c>
      <c r="U255" s="516" t="str">
        <f>三年级坐位体前屈得分</f>
        <v/>
      </c>
      <c r="V255" s="517" t="str">
        <f>三年级等级</f>
        <v/>
      </c>
      <c r="W255" s="516" t="str">
        <f>三年级一分钟跳绳得分</f>
        <v/>
      </c>
      <c r="X255" s="517" t="str">
        <f>三年级等级</f>
        <v/>
      </c>
      <c r="Y255" s="515" t="str">
        <f>三年级仰卧起坐得分</f>
        <v/>
      </c>
      <c r="Z255" s="518" t="str">
        <f>三年级等级</f>
        <v/>
      </c>
      <c r="AA255" s="533"/>
      <c r="AB255" s="515"/>
      <c r="AC255" s="533" t="str">
        <f>三年级跳绳附加分</f>
        <v/>
      </c>
      <c r="AD255" s="534" t="str">
        <f>三年级标准分</f>
        <v/>
      </c>
      <c r="AE255" s="534" t="str">
        <f>三年级总分</f>
        <v/>
      </c>
      <c r="AF255" s="517" t="str">
        <f>三年级等级</f>
        <v/>
      </c>
    </row>
    <row r="256" spans="1:32">
      <c r="A256" s="476">
        <v>304</v>
      </c>
      <c r="B256" s="477">
        <v>44</v>
      </c>
      <c r="C256" s="478"/>
      <c r="D256" s="471"/>
      <c r="E256" s="472"/>
      <c r="F256" s="473"/>
      <c r="G256" s="480"/>
      <c r="H256" s="475"/>
      <c r="I256" s="501"/>
      <c r="J256" s="502"/>
      <c r="K256" s="495"/>
      <c r="L256" s="503"/>
      <c r="M256" s="644"/>
      <c r="N256" s="505" t="str">
        <f>三年级BMI</f>
        <v/>
      </c>
      <c r="O256" s="499" t="str">
        <f>三年级BMI等级</f>
        <v/>
      </c>
      <c r="P256" s="500" t="str">
        <f>三年级BMI得分</f>
        <v/>
      </c>
      <c r="Q256" s="515" t="str">
        <f>三年级肺活量得分</f>
        <v/>
      </c>
      <c r="R256" s="512" t="str">
        <f>三年级等级</f>
        <v/>
      </c>
      <c r="S256" s="516" t="str">
        <f>三年级50米跑得分</f>
        <v/>
      </c>
      <c r="T256" s="517" t="str">
        <f>三年级等级</f>
        <v/>
      </c>
      <c r="U256" s="516" t="str">
        <f>三年级坐位体前屈得分</f>
        <v/>
      </c>
      <c r="V256" s="517" t="str">
        <f>三年级等级</f>
        <v/>
      </c>
      <c r="W256" s="516" t="str">
        <f>三年级一分钟跳绳得分</f>
        <v/>
      </c>
      <c r="X256" s="517" t="str">
        <f>三年级等级</f>
        <v/>
      </c>
      <c r="Y256" s="515" t="str">
        <f>三年级仰卧起坐得分</f>
        <v/>
      </c>
      <c r="Z256" s="518" t="str">
        <f>三年级等级</f>
        <v/>
      </c>
      <c r="AA256" s="533"/>
      <c r="AB256" s="515"/>
      <c r="AC256" s="533" t="str">
        <f>三年级跳绳附加分</f>
        <v/>
      </c>
      <c r="AD256" s="534" t="str">
        <f>三年级标准分</f>
        <v/>
      </c>
      <c r="AE256" s="534" t="str">
        <f>三年级总分</f>
        <v/>
      </c>
      <c r="AF256" s="517" t="str">
        <f>三年级等级</f>
        <v/>
      </c>
    </row>
    <row r="257" spans="1:32">
      <c r="A257" s="476">
        <v>304</v>
      </c>
      <c r="B257" s="477">
        <v>45</v>
      </c>
      <c r="C257" s="478"/>
      <c r="D257" s="471"/>
      <c r="E257" s="472"/>
      <c r="F257" s="473"/>
      <c r="G257" s="480"/>
      <c r="H257" s="475"/>
      <c r="I257" s="501"/>
      <c r="J257" s="502"/>
      <c r="K257" s="495"/>
      <c r="L257" s="503"/>
      <c r="M257" s="644"/>
      <c r="N257" s="505" t="str">
        <f>三年级BMI</f>
        <v/>
      </c>
      <c r="O257" s="499" t="str">
        <f>三年级BMI等级</f>
        <v/>
      </c>
      <c r="P257" s="500" t="str">
        <f>三年级BMI得分</f>
        <v/>
      </c>
      <c r="Q257" s="515" t="str">
        <f>三年级肺活量得分</f>
        <v/>
      </c>
      <c r="R257" s="512" t="str">
        <f>三年级等级</f>
        <v/>
      </c>
      <c r="S257" s="516" t="str">
        <f>三年级50米跑得分</f>
        <v/>
      </c>
      <c r="T257" s="517" t="str">
        <f>三年级等级</f>
        <v/>
      </c>
      <c r="U257" s="516" t="str">
        <f>三年级坐位体前屈得分</f>
        <v/>
      </c>
      <c r="V257" s="517" t="str">
        <f>三年级等级</f>
        <v/>
      </c>
      <c r="W257" s="516" t="str">
        <f>三年级一分钟跳绳得分</f>
        <v/>
      </c>
      <c r="X257" s="517" t="str">
        <f>三年级等级</f>
        <v/>
      </c>
      <c r="Y257" s="515" t="str">
        <f>三年级仰卧起坐得分</f>
        <v/>
      </c>
      <c r="Z257" s="518" t="str">
        <f>三年级等级</f>
        <v/>
      </c>
      <c r="AA257" s="533"/>
      <c r="AB257" s="515"/>
      <c r="AC257" s="533" t="str">
        <f>三年级跳绳附加分</f>
        <v/>
      </c>
      <c r="AD257" s="534" t="str">
        <f>三年级标准分</f>
        <v/>
      </c>
      <c r="AE257" s="534" t="str">
        <f>三年级总分</f>
        <v/>
      </c>
      <c r="AF257" s="517" t="str">
        <f>三年级等级</f>
        <v/>
      </c>
    </row>
    <row r="258" spans="1:32">
      <c r="A258" s="476">
        <v>304</v>
      </c>
      <c r="B258" s="477">
        <v>46</v>
      </c>
      <c r="C258" s="478"/>
      <c r="D258" s="471"/>
      <c r="E258" s="472"/>
      <c r="F258" s="473"/>
      <c r="G258" s="480"/>
      <c r="H258" s="475"/>
      <c r="I258" s="501"/>
      <c r="J258" s="502"/>
      <c r="K258" s="495"/>
      <c r="L258" s="503"/>
      <c r="M258" s="644"/>
      <c r="N258" s="505" t="str">
        <f>三年级BMI</f>
        <v/>
      </c>
      <c r="O258" s="499" t="str">
        <f>三年级BMI等级</f>
        <v/>
      </c>
      <c r="P258" s="500" t="str">
        <f>三年级BMI得分</f>
        <v/>
      </c>
      <c r="Q258" s="515" t="str">
        <f>三年级肺活量得分</f>
        <v/>
      </c>
      <c r="R258" s="512" t="str">
        <f>三年级等级</f>
        <v/>
      </c>
      <c r="S258" s="516" t="str">
        <f>三年级50米跑得分</f>
        <v/>
      </c>
      <c r="T258" s="517" t="str">
        <f>三年级等级</f>
        <v/>
      </c>
      <c r="U258" s="516" t="str">
        <f>三年级坐位体前屈得分</f>
        <v/>
      </c>
      <c r="V258" s="517" t="str">
        <f>三年级等级</f>
        <v/>
      </c>
      <c r="W258" s="516" t="str">
        <f>三年级一分钟跳绳得分</f>
        <v/>
      </c>
      <c r="X258" s="517" t="str">
        <f>三年级等级</f>
        <v/>
      </c>
      <c r="Y258" s="515" t="str">
        <f>三年级仰卧起坐得分</f>
        <v/>
      </c>
      <c r="Z258" s="518" t="str">
        <f>三年级等级</f>
        <v/>
      </c>
      <c r="AA258" s="533"/>
      <c r="AB258" s="515"/>
      <c r="AC258" s="533" t="str">
        <f>三年级跳绳附加分</f>
        <v/>
      </c>
      <c r="AD258" s="534" t="str">
        <f>三年级标准分</f>
        <v/>
      </c>
      <c r="AE258" s="534" t="str">
        <f>三年级总分</f>
        <v/>
      </c>
      <c r="AF258" s="517" t="str">
        <f>三年级等级</f>
        <v/>
      </c>
    </row>
    <row r="259" spans="1:32">
      <c r="A259" s="476">
        <v>304</v>
      </c>
      <c r="B259" s="477">
        <v>47</v>
      </c>
      <c r="C259" s="478"/>
      <c r="D259" s="471"/>
      <c r="E259" s="472"/>
      <c r="F259" s="473"/>
      <c r="G259" s="480"/>
      <c r="H259" s="475"/>
      <c r="I259" s="501"/>
      <c r="J259" s="502"/>
      <c r="K259" s="495"/>
      <c r="L259" s="503"/>
      <c r="M259" s="644"/>
      <c r="N259" s="505" t="str">
        <f>三年级BMI</f>
        <v/>
      </c>
      <c r="O259" s="499" t="str">
        <f>三年级BMI等级</f>
        <v/>
      </c>
      <c r="P259" s="500" t="str">
        <f>三年级BMI得分</f>
        <v/>
      </c>
      <c r="Q259" s="515" t="str">
        <f>三年级肺活量得分</f>
        <v/>
      </c>
      <c r="R259" s="512" t="str">
        <f>三年级等级</f>
        <v/>
      </c>
      <c r="S259" s="516" t="str">
        <f>三年级50米跑得分</f>
        <v/>
      </c>
      <c r="T259" s="517" t="str">
        <f>三年级等级</f>
        <v/>
      </c>
      <c r="U259" s="516" t="str">
        <f>三年级坐位体前屈得分</f>
        <v/>
      </c>
      <c r="V259" s="517" t="str">
        <f>三年级等级</f>
        <v/>
      </c>
      <c r="W259" s="516" t="str">
        <f>三年级一分钟跳绳得分</f>
        <v/>
      </c>
      <c r="X259" s="517" t="str">
        <f>三年级等级</f>
        <v/>
      </c>
      <c r="Y259" s="515" t="str">
        <f>三年级仰卧起坐得分</f>
        <v/>
      </c>
      <c r="Z259" s="518" t="str">
        <f>三年级等级</f>
        <v/>
      </c>
      <c r="AA259" s="533"/>
      <c r="AB259" s="515"/>
      <c r="AC259" s="533" t="str">
        <f>三年级跳绳附加分</f>
        <v/>
      </c>
      <c r="AD259" s="534" t="str">
        <f>三年级标准分</f>
        <v/>
      </c>
      <c r="AE259" s="534" t="str">
        <f>三年级总分</f>
        <v/>
      </c>
      <c r="AF259" s="517" t="str">
        <f>三年级等级</f>
        <v/>
      </c>
    </row>
    <row r="260" spans="1:32">
      <c r="A260" s="476">
        <v>304</v>
      </c>
      <c r="B260" s="477">
        <v>48</v>
      </c>
      <c r="C260" s="478"/>
      <c r="D260" s="471"/>
      <c r="E260" s="472"/>
      <c r="F260" s="481"/>
      <c r="G260" s="480"/>
      <c r="H260" s="475"/>
      <c r="I260" s="501"/>
      <c r="J260" s="502"/>
      <c r="K260" s="495"/>
      <c r="L260" s="503"/>
      <c r="M260" s="644"/>
      <c r="N260" s="505" t="str">
        <f>三年级BMI</f>
        <v/>
      </c>
      <c r="O260" s="499" t="str">
        <f>三年级BMI等级</f>
        <v/>
      </c>
      <c r="P260" s="500" t="str">
        <f>三年级BMI得分</f>
        <v/>
      </c>
      <c r="Q260" s="515" t="str">
        <f>三年级肺活量得分</f>
        <v/>
      </c>
      <c r="R260" s="512" t="str">
        <f>三年级等级</f>
        <v/>
      </c>
      <c r="S260" s="516" t="str">
        <f>三年级50米跑得分</f>
        <v/>
      </c>
      <c r="T260" s="517" t="str">
        <f>三年级等级</f>
        <v/>
      </c>
      <c r="U260" s="516" t="str">
        <f>三年级坐位体前屈得分</f>
        <v/>
      </c>
      <c r="V260" s="517" t="str">
        <f>三年级等级</f>
        <v/>
      </c>
      <c r="W260" s="516" t="str">
        <f>三年级一分钟跳绳得分</f>
        <v/>
      </c>
      <c r="X260" s="517" t="str">
        <f>三年级等级</f>
        <v/>
      </c>
      <c r="Y260" s="515" t="str">
        <f>三年级仰卧起坐得分</f>
        <v/>
      </c>
      <c r="Z260" s="518" t="str">
        <f>三年级等级</f>
        <v/>
      </c>
      <c r="AA260" s="533"/>
      <c r="AB260" s="515"/>
      <c r="AC260" s="533" t="str">
        <f>三年级跳绳附加分</f>
        <v/>
      </c>
      <c r="AD260" s="534" t="str">
        <f>三年级标准分</f>
        <v/>
      </c>
      <c r="AE260" s="534" t="str">
        <f>三年级总分</f>
        <v/>
      </c>
      <c r="AF260" s="517" t="str">
        <f>三年级等级</f>
        <v/>
      </c>
    </row>
    <row r="261" spans="1:32">
      <c r="A261" s="476">
        <v>304</v>
      </c>
      <c r="B261" s="477">
        <v>49</v>
      </c>
      <c r="C261" s="478"/>
      <c r="D261" s="471"/>
      <c r="E261" s="472"/>
      <c r="F261" s="481"/>
      <c r="G261" s="480"/>
      <c r="H261" s="475"/>
      <c r="I261" s="501"/>
      <c r="J261" s="502"/>
      <c r="K261" s="495"/>
      <c r="L261" s="503"/>
      <c r="M261" s="644"/>
      <c r="N261" s="505" t="str">
        <f>三年级BMI</f>
        <v/>
      </c>
      <c r="O261" s="499" t="str">
        <f>三年级BMI等级</f>
        <v/>
      </c>
      <c r="P261" s="500" t="str">
        <f>三年级BMI得分</f>
        <v/>
      </c>
      <c r="Q261" s="515" t="str">
        <f>三年级肺活量得分</f>
        <v/>
      </c>
      <c r="R261" s="512" t="str">
        <f>三年级等级</f>
        <v/>
      </c>
      <c r="S261" s="516" t="str">
        <f>三年级50米跑得分</f>
        <v/>
      </c>
      <c r="T261" s="517" t="str">
        <f>三年级等级</f>
        <v/>
      </c>
      <c r="U261" s="516" t="str">
        <f>三年级坐位体前屈得分</f>
        <v/>
      </c>
      <c r="V261" s="517" t="str">
        <f>三年级等级</f>
        <v/>
      </c>
      <c r="W261" s="516" t="str">
        <f>三年级一分钟跳绳得分</f>
        <v/>
      </c>
      <c r="X261" s="517" t="str">
        <f>三年级等级</f>
        <v/>
      </c>
      <c r="Y261" s="515" t="str">
        <f>三年级仰卧起坐得分</f>
        <v/>
      </c>
      <c r="Z261" s="518" t="str">
        <f>三年级等级</f>
        <v/>
      </c>
      <c r="AA261" s="533"/>
      <c r="AB261" s="515"/>
      <c r="AC261" s="533" t="str">
        <f>三年级跳绳附加分</f>
        <v/>
      </c>
      <c r="AD261" s="534" t="str">
        <f>三年级标准分</f>
        <v/>
      </c>
      <c r="AE261" s="534" t="str">
        <f>三年级总分</f>
        <v/>
      </c>
      <c r="AF261" s="517" t="str">
        <f>三年级等级</f>
        <v/>
      </c>
    </row>
    <row r="262" spans="1:32">
      <c r="A262" s="476">
        <v>304</v>
      </c>
      <c r="B262" s="477">
        <v>50</v>
      </c>
      <c r="C262" s="478"/>
      <c r="D262" s="471"/>
      <c r="E262" s="472"/>
      <c r="F262" s="481"/>
      <c r="G262" s="480"/>
      <c r="H262" s="475"/>
      <c r="I262" s="501"/>
      <c r="J262" s="502"/>
      <c r="K262" s="495"/>
      <c r="L262" s="503"/>
      <c r="M262" s="644"/>
      <c r="N262" s="505" t="str">
        <f>三年级BMI</f>
        <v/>
      </c>
      <c r="O262" s="499" t="str">
        <f>三年级BMI等级</f>
        <v/>
      </c>
      <c r="P262" s="500" t="str">
        <f>三年级BMI得分</f>
        <v/>
      </c>
      <c r="Q262" s="515" t="str">
        <f>三年级肺活量得分</f>
        <v/>
      </c>
      <c r="R262" s="512" t="str">
        <f>三年级等级</f>
        <v/>
      </c>
      <c r="S262" s="516" t="str">
        <f>三年级50米跑得分</f>
        <v/>
      </c>
      <c r="T262" s="517" t="str">
        <f>三年级等级</f>
        <v/>
      </c>
      <c r="U262" s="516" t="str">
        <f>三年级坐位体前屈得分</f>
        <v/>
      </c>
      <c r="V262" s="517" t="str">
        <f>三年级等级</f>
        <v/>
      </c>
      <c r="W262" s="516" t="str">
        <f>三年级一分钟跳绳得分</f>
        <v/>
      </c>
      <c r="X262" s="517" t="str">
        <f>三年级等级</f>
        <v/>
      </c>
      <c r="Y262" s="515" t="str">
        <f>三年级仰卧起坐得分</f>
        <v/>
      </c>
      <c r="Z262" s="518" t="str">
        <f>三年级等级</f>
        <v/>
      </c>
      <c r="AA262" s="533"/>
      <c r="AB262" s="515"/>
      <c r="AC262" s="533" t="str">
        <f>三年级跳绳附加分</f>
        <v/>
      </c>
      <c r="AD262" s="534" t="str">
        <f>三年级标准分</f>
        <v/>
      </c>
      <c r="AE262" s="534" t="str">
        <f>三年级总分</f>
        <v/>
      </c>
      <c r="AF262" s="517" t="str">
        <f>三年级等级</f>
        <v/>
      </c>
    </row>
    <row r="263" spans="1:32">
      <c r="A263" s="476">
        <v>304</v>
      </c>
      <c r="B263" s="477">
        <v>51</v>
      </c>
      <c r="C263" s="478"/>
      <c r="D263" s="471"/>
      <c r="E263" s="472"/>
      <c r="F263" s="481"/>
      <c r="G263" s="480"/>
      <c r="H263" s="475"/>
      <c r="I263" s="501"/>
      <c r="J263" s="502"/>
      <c r="K263" s="495"/>
      <c r="L263" s="503"/>
      <c r="M263" s="644"/>
      <c r="N263" s="505" t="str">
        <f>三年级BMI</f>
        <v/>
      </c>
      <c r="O263" s="499" t="str">
        <f>三年级BMI等级</f>
        <v/>
      </c>
      <c r="P263" s="500" t="str">
        <f>三年级BMI得分</f>
        <v/>
      </c>
      <c r="Q263" s="515" t="str">
        <f>三年级肺活量得分</f>
        <v/>
      </c>
      <c r="R263" s="512" t="str">
        <f>三年级等级</f>
        <v/>
      </c>
      <c r="S263" s="516" t="str">
        <f>三年级50米跑得分</f>
        <v/>
      </c>
      <c r="T263" s="517" t="str">
        <f>三年级等级</f>
        <v/>
      </c>
      <c r="U263" s="516" t="str">
        <f>三年级坐位体前屈得分</f>
        <v/>
      </c>
      <c r="V263" s="517" t="str">
        <f>三年级等级</f>
        <v/>
      </c>
      <c r="W263" s="516" t="str">
        <f>三年级一分钟跳绳得分</f>
        <v/>
      </c>
      <c r="X263" s="517" t="str">
        <f>三年级等级</f>
        <v/>
      </c>
      <c r="Y263" s="515" t="str">
        <f>三年级仰卧起坐得分</f>
        <v/>
      </c>
      <c r="Z263" s="518" t="str">
        <f>三年级等级</f>
        <v/>
      </c>
      <c r="AA263" s="533"/>
      <c r="AB263" s="515"/>
      <c r="AC263" s="533" t="str">
        <f>三年级跳绳附加分</f>
        <v/>
      </c>
      <c r="AD263" s="534" t="str">
        <f>三年级标准分</f>
        <v/>
      </c>
      <c r="AE263" s="534" t="str">
        <f>三年级总分</f>
        <v/>
      </c>
      <c r="AF263" s="517" t="str">
        <f>三年级等级</f>
        <v/>
      </c>
    </row>
    <row r="264" spans="1:32">
      <c r="A264" s="476">
        <v>304</v>
      </c>
      <c r="B264" s="477">
        <v>52</v>
      </c>
      <c r="C264" s="478"/>
      <c r="D264" s="471"/>
      <c r="E264" s="472"/>
      <c r="F264" s="481"/>
      <c r="G264" s="480"/>
      <c r="H264" s="475"/>
      <c r="I264" s="501"/>
      <c r="J264" s="502"/>
      <c r="K264" s="495"/>
      <c r="L264" s="503"/>
      <c r="M264" s="644"/>
      <c r="N264" s="505" t="str">
        <f>三年级BMI</f>
        <v/>
      </c>
      <c r="O264" s="499" t="str">
        <f>三年级BMI等级</f>
        <v/>
      </c>
      <c r="P264" s="500" t="str">
        <f>三年级BMI得分</f>
        <v/>
      </c>
      <c r="Q264" s="515" t="str">
        <f>三年级肺活量得分</f>
        <v/>
      </c>
      <c r="R264" s="512" t="str">
        <f>三年级等级</f>
        <v/>
      </c>
      <c r="S264" s="516" t="str">
        <f>三年级50米跑得分</f>
        <v/>
      </c>
      <c r="T264" s="517" t="str">
        <f>三年级等级</f>
        <v/>
      </c>
      <c r="U264" s="516" t="str">
        <f>三年级坐位体前屈得分</f>
        <v/>
      </c>
      <c r="V264" s="517" t="str">
        <f>三年级等级</f>
        <v/>
      </c>
      <c r="W264" s="516" t="str">
        <f>三年级一分钟跳绳得分</f>
        <v/>
      </c>
      <c r="X264" s="517" t="str">
        <f>三年级等级</f>
        <v/>
      </c>
      <c r="Y264" s="515" t="str">
        <f>三年级仰卧起坐得分</f>
        <v/>
      </c>
      <c r="Z264" s="518" t="str">
        <f>三年级等级</f>
        <v/>
      </c>
      <c r="AA264" s="533"/>
      <c r="AB264" s="515"/>
      <c r="AC264" s="533" t="str">
        <f>三年级跳绳附加分</f>
        <v/>
      </c>
      <c r="AD264" s="534" t="str">
        <f>三年级标准分</f>
        <v/>
      </c>
      <c r="AE264" s="534" t="str">
        <f>三年级总分</f>
        <v/>
      </c>
      <c r="AF264" s="517" t="str">
        <f>三年级等级</f>
        <v/>
      </c>
    </row>
    <row r="265" spans="1:32">
      <c r="A265" s="476">
        <v>304</v>
      </c>
      <c r="B265" s="477">
        <v>53</v>
      </c>
      <c r="C265" s="478"/>
      <c r="D265" s="471"/>
      <c r="E265" s="472"/>
      <c r="F265" s="481"/>
      <c r="G265" s="480"/>
      <c r="H265" s="475"/>
      <c r="I265" s="501"/>
      <c r="J265" s="502"/>
      <c r="K265" s="495"/>
      <c r="L265" s="503"/>
      <c r="M265" s="644"/>
      <c r="N265" s="505" t="str">
        <f>三年级BMI</f>
        <v/>
      </c>
      <c r="O265" s="499" t="str">
        <f>三年级BMI等级</f>
        <v/>
      </c>
      <c r="P265" s="500" t="str">
        <f>三年级BMI得分</f>
        <v/>
      </c>
      <c r="Q265" s="515" t="str">
        <f>三年级肺活量得分</f>
        <v/>
      </c>
      <c r="R265" s="512" t="str">
        <f>三年级等级</f>
        <v/>
      </c>
      <c r="S265" s="516" t="str">
        <f>三年级50米跑得分</f>
        <v/>
      </c>
      <c r="T265" s="517" t="str">
        <f>三年级等级</f>
        <v/>
      </c>
      <c r="U265" s="516" t="str">
        <f>三年级坐位体前屈得分</f>
        <v/>
      </c>
      <c r="V265" s="517" t="str">
        <f>三年级等级</f>
        <v/>
      </c>
      <c r="W265" s="516" t="str">
        <f>三年级一分钟跳绳得分</f>
        <v/>
      </c>
      <c r="X265" s="517" t="str">
        <f>三年级等级</f>
        <v/>
      </c>
      <c r="Y265" s="515" t="str">
        <f>三年级仰卧起坐得分</f>
        <v/>
      </c>
      <c r="Z265" s="518" t="str">
        <f>三年级等级</f>
        <v/>
      </c>
      <c r="AA265" s="533"/>
      <c r="AB265" s="515"/>
      <c r="AC265" s="533" t="str">
        <f>三年级跳绳附加分</f>
        <v/>
      </c>
      <c r="AD265" s="534" t="str">
        <f>三年级标准分</f>
        <v/>
      </c>
      <c r="AE265" s="534" t="str">
        <f>三年级总分</f>
        <v/>
      </c>
      <c r="AF265" s="517" t="str">
        <f>三年级等级</f>
        <v/>
      </c>
    </row>
    <row r="266" spans="1:32">
      <c r="A266" s="476">
        <v>304</v>
      </c>
      <c r="B266" s="477">
        <v>54</v>
      </c>
      <c r="C266" s="478"/>
      <c r="D266" s="471"/>
      <c r="E266" s="472"/>
      <c r="F266" s="481"/>
      <c r="G266" s="480"/>
      <c r="H266" s="475"/>
      <c r="I266" s="501"/>
      <c r="J266" s="502"/>
      <c r="K266" s="495"/>
      <c r="L266" s="503"/>
      <c r="M266" s="644"/>
      <c r="N266" s="505" t="str">
        <f>三年级BMI</f>
        <v/>
      </c>
      <c r="O266" s="499" t="str">
        <f>三年级BMI等级</f>
        <v/>
      </c>
      <c r="P266" s="500" t="str">
        <f>三年级BMI得分</f>
        <v/>
      </c>
      <c r="Q266" s="515" t="str">
        <f>三年级肺活量得分</f>
        <v/>
      </c>
      <c r="R266" s="512" t="str">
        <f>三年级等级</f>
        <v/>
      </c>
      <c r="S266" s="516" t="str">
        <f>三年级50米跑得分</f>
        <v/>
      </c>
      <c r="T266" s="517" t="str">
        <f>三年级等级</f>
        <v/>
      </c>
      <c r="U266" s="516" t="str">
        <f>三年级坐位体前屈得分</f>
        <v/>
      </c>
      <c r="V266" s="517" t="str">
        <f>三年级等级</f>
        <v/>
      </c>
      <c r="W266" s="516" t="str">
        <f>三年级一分钟跳绳得分</f>
        <v/>
      </c>
      <c r="X266" s="517" t="str">
        <f>三年级等级</f>
        <v/>
      </c>
      <c r="Y266" s="515" t="str">
        <f>三年级仰卧起坐得分</f>
        <v/>
      </c>
      <c r="Z266" s="518" t="str">
        <f>三年级等级</f>
        <v/>
      </c>
      <c r="AA266" s="533"/>
      <c r="AB266" s="515"/>
      <c r="AC266" s="533" t="str">
        <f>三年级跳绳附加分</f>
        <v/>
      </c>
      <c r="AD266" s="534" t="str">
        <f>三年级标准分</f>
        <v/>
      </c>
      <c r="AE266" s="534" t="str">
        <f>三年级总分</f>
        <v/>
      </c>
      <c r="AF266" s="517" t="str">
        <f>三年级等级</f>
        <v/>
      </c>
    </row>
    <row r="267" spans="1:32">
      <c r="A267" s="476">
        <v>304</v>
      </c>
      <c r="B267" s="477">
        <v>55</v>
      </c>
      <c r="C267" s="478"/>
      <c r="D267" s="471"/>
      <c r="E267" s="472"/>
      <c r="F267" s="481"/>
      <c r="G267" s="480"/>
      <c r="H267" s="475"/>
      <c r="I267" s="501"/>
      <c r="J267" s="502"/>
      <c r="K267" s="495"/>
      <c r="L267" s="503"/>
      <c r="M267" s="644"/>
      <c r="N267" s="505" t="str">
        <f>三年级BMI</f>
        <v/>
      </c>
      <c r="O267" s="499" t="str">
        <f>三年级BMI等级</f>
        <v/>
      </c>
      <c r="P267" s="500" t="str">
        <f>三年级BMI得分</f>
        <v/>
      </c>
      <c r="Q267" s="515" t="str">
        <f>三年级肺活量得分</f>
        <v/>
      </c>
      <c r="R267" s="512" t="str">
        <f>三年级等级</f>
        <v/>
      </c>
      <c r="S267" s="516" t="str">
        <f>三年级50米跑得分</f>
        <v/>
      </c>
      <c r="T267" s="517" t="str">
        <f>三年级等级</f>
        <v/>
      </c>
      <c r="U267" s="516" t="str">
        <f>三年级坐位体前屈得分</f>
        <v/>
      </c>
      <c r="V267" s="517" t="str">
        <f>三年级等级</f>
        <v/>
      </c>
      <c r="W267" s="516" t="str">
        <f>三年级一分钟跳绳得分</f>
        <v/>
      </c>
      <c r="X267" s="517" t="str">
        <f>三年级等级</f>
        <v/>
      </c>
      <c r="Y267" s="515" t="str">
        <f>三年级仰卧起坐得分</f>
        <v/>
      </c>
      <c r="Z267" s="518" t="str">
        <f>三年级等级</f>
        <v/>
      </c>
      <c r="AA267" s="533"/>
      <c r="AB267" s="515"/>
      <c r="AC267" s="533" t="str">
        <f>三年级跳绳附加分</f>
        <v/>
      </c>
      <c r="AD267" s="534" t="str">
        <f>三年级标准分</f>
        <v/>
      </c>
      <c r="AE267" s="534" t="str">
        <f>三年级总分</f>
        <v/>
      </c>
      <c r="AF267" s="517" t="str">
        <f>三年级等级</f>
        <v/>
      </c>
    </row>
    <row r="268" spans="1:32">
      <c r="A268" s="476">
        <v>304</v>
      </c>
      <c r="B268" s="477">
        <v>56</v>
      </c>
      <c r="C268" s="478"/>
      <c r="D268" s="471"/>
      <c r="E268" s="478"/>
      <c r="F268" s="473"/>
      <c r="G268" s="480"/>
      <c r="H268" s="475"/>
      <c r="I268" s="501"/>
      <c r="J268" s="502"/>
      <c r="K268" s="502"/>
      <c r="L268" s="496"/>
      <c r="M268" s="643"/>
      <c r="N268" s="498" t="str">
        <f>三年级BMI</f>
        <v/>
      </c>
      <c r="O268" s="499" t="str">
        <f>三年级BMI等级</f>
        <v/>
      </c>
      <c r="P268" s="500" t="str">
        <f>三年级BMI得分</f>
        <v/>
      </c>
      <c r="Q268" s="515" t="str">
        <f>三年级肺活量得分</f>
        <v/>
      </c>
      <c r="R268" s="512" t="str">
        <f>三年级等级</f>
        <v/>
      </c>
      <c r="S268" s="516" t="str">
        <f>三年级50米跑得分</f>
        <v/>
      </c>
      <c r="T268" s="512" t="str">
        <f>三年级等级</f>
        <v/>
      </c>
      <c r="U268" s="516" t="str">
        <f>三年级坐位体前屈得分</f>
        <v/>
      </c>
      <c r="V268" s="512" t="str">
        <f>三年级等级</f>
        <v/>
      </c>
      <c r="W268" s="516" t="str">
        <f>三年级一分钟跳绳得分</f>
        <v/>
      </c>
      <c r="X268" s="512" t="str">
        <f>三年级等级</f>
        <v/>
      </c>
      <c r="Y268" s="511" t="str">
        <f>三年级仰卧起坐得分</f>
        <v/>
      </c>
      <c r="Z268" s="514" t="str">
        <f>三年级等级</f>
        <v/>
      </c>
      <c r="AA268" s="530"/>
      <c r="AB268" s="511"/>
      <c r="AC268" s="530" t="str">
        <f>三年级跳绳附加分</f>
        <v/>
      </c>
      <c r="AD268" s="534" t="str">
        <f>三年级标准分</f>
        <v/>
      </c>
      <c r="AE268" s="531" t="str">
        <f>三年级总分</f>
        <v/>
      </c>
      <c r="AF268" s="512" t="str">
        <f>三年级等级</f>
        <v/>
      </c>
    </row>
    <row r="269" spans="1:32">
      <c r="A269" s="476">
        <v>304</v>
      </c>
      <c r="B269" s="477">
        <v>57</v>
      </c>
      <c r="C269" s="478"/>
      <c r="D269" s="471"/>
      <c r="E269" s="478"/>
      <c r="F269" s="473"/>
      <c r="G269" s="480"/>
      <c r="H269" s="475"/>
      <c r="I269" s="501"/>
      <c r="J269" s="502"/>
      <c r="K269" s="502"/>
      <c r="L269" s="503"/>
      <c r="M269" s="644"/>
      <c r="N269" s="505" t="str">
        <f>三年级BMI</f>
        <v/>
      </c>
      <c r="O269" s="499" t="str">
        <f>三年级BMI等级</f>
        <v/>
      </c>
      <c r="P269" s="500" t="str">
        <f>三年级BMI得分</f>
        <v/>
      </c>
      <c r="Q269" s="515" t="str">
        <f>三年级肺活量得分</f>
        <v/>
      </c>
      <c r="R269" s="512" t="str">
        <f>三年级等级</f>
        <v/>
      </c>
      <c r="S269" s="516" t="str">
        <f>三年级50米跑得分</f>
        <v/>
      </c>
      <c r="T269" s="512" t="str">
        <f>三年级等级</f>
        <v/>
      </c>
      <c r="U269" s="516" t="str">
        <f>三年级坐位体前屈得分</f>
        <v/>
      </c>
      <c r="V269" s="517" t="str">
        <f>三年级等级</f>
        <v/>
      </c>
      <c r="W269" s="516" t="str">
        <f>三年级一分钟跳绳得分</f>
        <v/>
      </c>
      <c r="X269" s="517" t="str">
        <f>三年级等级</f>
        <v/>
      </c>
      <c r="Y269" s="515" t="str">
        <f>三年级仰卧起坐得分</f>
        <v/>
      </c>
      <c r="Z269" s="518" t="str">
        <f>三年级等级</f>
        <v/>
      </c>
      <c r="AA269" s="533"/>
      <c r="AB269" s="515"/>
      <c r="AC269" s="533" t="str">
        <f>三年级跳绳附加分</f>
        <v/>
      </c>
      <c r="AD269" s="534" t="str">
        <f>三年级标准分</f>
        <v/>
      </c>
      <c r="AE269" s="534" t="str">
        <f>三年级总分</f>
        <v/>
      </c>
      <c r="AF269" s="517" t="str">
        <f>三年级等级</f>
        <v/>
      </c>
    </row>
    <row r="270" spans="1:32">
      <c r="A270" s="476">
        <v>304</v>
      </c>
      <c r="B270" s="477">
        <v>58</v>
      </c>
      <c r="C270" s="478"/>
      <c r="D270" s="471"/>
      <c r="E270" s="478"/>
      <c r="F270" s="473"/>
      <c r="G270" s="480"/>
      <c r="H270" s="475"/>
      <c r="I270" s="501"/>
      <c r="J270" s="502"/>
      <c r="K270" s="502"/>
      <c r="L270" s="503"/>
      <c r="M270" s="644"/>
      <c r="N270" s="505" t="str">
        <f>三年级BMI</f>
        <v/>
      </c>
      <c r="O270" s="499" t="str">
        <f>三年级BMI等级</f>
        <v/>
      </c>
      <c r="P270" s="500" t="str">
        <f>三年级BMI得分</f>
        <v/>
      </c>
      <c r="Q270" s="515" t="str">
        <f>三年级肺活量得分</f>
        <v/>
      </c>
      <c r="R270" s="512" t="str">
        <f>三年级等级</f>
        <v/>
      </c>
      <c r="S270" s="516" t="str">
        <f>三年级50米跑得分</f>
        <v/>
      </c>
      <c r="T270" s="512" t="str">
        <f>三年级等级</f>
        <v/>
      </c>
      <c r="U270" s="516" t="str">
        <f>三年级坐位体前屈得分</f>
        <v/>
      </c>
      <c r="V270" s="517" t="str">
        <f>三年级等级</f>
        <v/>
      </c>
      <c r="W270" s="516" t="str">
        <f>三年级一分钟跳绳得分</f>
        <v/>
      </c>
      <c r="X270" s="517" t="str">
        <f>三年级等级</f>
        <v/>
      </c>
      <c r="Y270" s="515" t="str">
        <f>三年级仰卧起坐得分</f>
        <v/>
      </c>
      <c r="Z270" s="518" t="str">
        <f>三年级等级</f>
        <v/>
      </c>
      <c r="AA270" s="533"/>
      <c r="AB270" s="515"/>
      <c r="AC270" s="533" t="str">
        <f>三年级跳绳附加分</f>
        <v/>
      </c>
      <c r="AD270" s="534" t="str">
        <f>三年级标准分</f>
        <v/>
      </c>
      <c r="AE270" s="534" t="str">
        <f>三年级总分</f>
        <v/>
      </c>
      <c r="AF270" s="517" t="str">
        <f>三年级等级</f>
        <v/>
      </c>
    </row>
    <row r="271" spans="1:32">
      <c r="A271" s="476">
        <v>304</v>
      </c>
      <c r="B271" s="477">
        <v>59</v>
      </c>
      <c r="C271" s="478"/>
      <c r="D271" s="471"/>
      <c r="E271" s="478"/>
      <c r="F271" s="473"/>
      <c r="G271" s="474"/>
      <c r="H271" s="475"/>
      <c r="I271" s="501"/>
      <c r="J271" s="502"/>
      <c r="K271" s="502"/>
      <c r="L271" s="503"/>
      <c r="M271" s="644"/>
      <c r="N271" s="505" t="str">
        <f>三年级BMI</f>
        <v/>
      </c>
      <c r="O271" s="499" t="str">
        <f>三年级BMI等级</f>
        <v/>
      </c>
      <c r="P271" s="500" t="str">
        <f>三年级BMI得分</f>
        <v/>
      </c>
      <c r="Q271" s="515" t="str">
        <f>三年级肺活量得分</f>
        <v/>
      </c>
      <c r="R271" s="512" t="str">
        <f>三年级等级</f>
        <v/>
      </c>
      <c r="S271" s="516" t="str">
        <f>三年级50米跑得分</f>
        <v/>
      </c>
      <c r="T271" s="512" t="str">
        <f>三年级等级</f>
        <v/>
      </c>
      <c r="U271" s="516" t="str">
        <f>三年级坐位体前屈得分</f>
        <v/>
      </c>
      <c r="V271" s="517" t="str">
        <f>三年级等级</f>
        <v/>
      </c>
      <c r="W271" s="516" t="str">
        <f>三年级一分钟跳绳得分</f>
        <v/>
      </c>
      <c r="X271" s="517" t="str">
        <f>三年级等级</f>
        <v/>
      </c>
      <c r="Y271" s="515" t="str">
        <f>三年级仰卧起坐得分</f>
        <v/>
      </c>
      <c r="Z271" s="518" t="str">
        <f>三年级等级</f>
        <v/>
      </c>
      <c r="AA271" s="533"/>
      <c r="AB271" s="515"/>
      <c r="AC271" s="533" t="str">
        <f>三年级跳绳附加分</f>
        <v/>
      </c>
      <c r="AD271" s="534" t="str">
        <f>三年级标准分</f>
        <v/>
      </c>
      <c r="AE271" s="534" t="str">
        <f>三年级总分</f>
        <v/>
      </c>
      <c r="AF271" s="517" t="str">
        <f>三年级等级</f>
        <v/>
      </c>
    </row>
    <row r="272" spans="1:32">
      <c r="A272" s="476">
        <v>304</v>
      </c>
      <c r="B272" s="477">
        <v>60</v>
      </c>
      <c r="C272" s="478"/>
      <c r="D272" s="471"/>
      <c r="E272" s="478"/>
      <c r="F272" s="473"/>
      <c r="G272" s="474"/>
      <c r="H272" s="475"/>
      <c r="I272" s="501"/>
      <c r="J272" s="502"/>
      <c r="K272" s="502"/>
      <c r="L272" s="503"/>
      <c r="M272" s="644"/>
      <c r="N272" s="505" t="str">
        <f>三年级BMI</f>
        <v/>
      </c>
      <c r="O272" s="499" t="str">
        <f>三年级BMI等级</f>
        <v/>
      </c>
      <c r="P272" s="500" t="str">
        <f>三年级BMI得分</f>
        <v/>
      </c>
      <c r="Q272" s="515" t="str">
        <f>三年级肺活量得分</f>
        <v/>
      </c>
      <c r="R272" s="512" t="str">
        <f>三年级等级</f>
        <v/>
      </c>
      <c r="S272" s="516" t="str">
        <f>三年级50米跑得分</f>
        <v/>
      </c>
      <c r="T272" s="512" t="str">
        <f>三年级等级</f>
        <v/>
      </c>
      <c r="U272" s="516" t="str">
        <f>三年级坐位体前屈得分</f>
        <v/>
      </c>
      <c r="V272" s="517" t="str">
        <f>三年级等级</f>
        <v/>
      </c>
      <c r="W272" s="516" t="str">
        <f>三年级一分钟跳绳得分</f>
        <v/>
      </c>
      <c r="X272" s="517" t="str">
        <f>三年级等级</f>
        <v/>
      </c>
      <c r="Y272" s="515" t="str">
        <f>三年级仰卧起坐得分</f>
        <v/>
      </c>
      <c r="Z272" s="518" t="str">
        <f>三年级等级</f>
        <v/>
      </c>
      <c r="AA272" s="533"/>
      <c r="AB272" s="515"/>
      <c r="AC272" s="533" t="str">
        <f>三年级跳绳附加分</f>
        <v/>
      </c>
      <c r="AD272" s="534" t="str">
        <f>三年级标准分</f>
        <v/>
      </c>
      <c r="AE272" s="534" t="str">
        <f>三年级总分</f>
        <v/>
      </c>
      <c r="AF272" s="517" t="str">
        <f>三年级等级</f>
        <v/>
      </c>
    </row>
    <row r="273" spans="1:32">
      <c r="A273" s="476">
        <v>304</v>
      </c>
      <c r="B273" s="477">
        <v>61</v>
      </c>
      <c r="C273" s="478"/>
      <c r="D273" s="471"/>
      <c r="E273" s="478"/>
      <c r="F273" s="473"/>
      <c r="G273" s="480"/>
      <c r="H273" s="475"/>
      <c r="I273" s="501"/>
      <c r="J273" s="502"/>
      <c r="K273" s="502"/>
      <c r="L273" s="503"/>
      <c r="M273" s="644"/>
      <c r="N273" s="505" t="str">
        <f>三年级BMI</f>
        <v/>
      </c>
      <c r="O273" s="499" t="str">
        <f>三年级BMI等级</f>
        <v/>
      </c>
      <c r="P273" s="500" t="str">
        <f>三年级BMI得分</f>
        <v/>
      </c>
      <c r="Q273" s="515" t="str">
        <f>三年级肺活量得分</f>
        <v/>
      </c>
      <c r="R273" s="512" t="str">
        <f>三年级等级</f>
        <v/>
      </c>
      <c r="S273" s="516" t="str">
        <f>三年级50米跑得分</f>
        <v/>
      </c>
      <c r="T273" s="512" t="str">
        <f>三年级等级</f>
        <v/>
      </c>
      <c r="U273" s="516" t="str">
        <f>三年级坐位体前屈得分</f>
        <v/>
      </c>
      <c r="V273" s="517" t="str">
        <f>三年级等级</f>
        <v/>
      </c>
      <c r="W273" s="516" t="str">
        <f>三年级一分钟跳绳得分</f>
        <v/>
      </c>
      <c r="X273" s="517" t="str">
        <f>三年级等级</f>
        <v/>
      </c>
      <c r="Y273" s="515" t="str">
        <f>三年级仰卧起坐得分</f>
        <v/>
      </c>
      <c r="Z273" s="518" t="str">
        <f>三年级等级</f>
        <v/>
      </c>
      <c r="AA273" s="533"/>
      <c r="AB273" s="515"/>
      <c r="AC273" s="533" t="str">
        <f>三年级跳绳附加分</f>
        <v/>
      </c>
      <c r="AD273" s="534" t="str">
        <f>三年级标准分</f>
        <v/>
      </c>
      <c r="AE273" s="534" t="str">
        <f>三年级总分</f>
        <v/>
      </c>
      <c r="AF273" s="517" t="str">
        <f>三年级等级</f>
        <v/>
      </c>
    </row>
    <row r="274" spans="1:32">
      <c r="A274" s="476">
        <v>304</v>
      </c>
      <c r="B274" s="477">
        <v>62</v>
      </c>
      <c r="C274" s="478"/>
      <c r="D274" s="471"/>
      <c r="E274" s="478"/>
      <c r="F274" s="473"/>
      <c r="G274" s="480"/>
      <c r="H274" s="475"/>
      <c r="I274" s="501"/>
      <c r="J274" s="502"/>
      <c r="K274" s="502"/>
      <c r="L274" s="503"/>
      <c r="M274" s="644"/>
      <c r="N274" s="505" t="str">
        <f>三年级BMI</f>
        <v/>
      </c>
      <c r="O274" s="499" t="str">
        <f>三年级BMI等级</f>
        <v/>
      </c>
      <c r="P274" s="500" t="str">
        <f>三年级BMI得分</f>
        <v/>
      </c>
      <c r="Q274" s="515" t="str">
        <f>三年级肺活量得分</f>
        <v/>
      </c>
      <c r="R274" s="512" t="str">
        <f>三年级等级</f>
        <v/>
      </c>
      <c r="S274" s="516" t="str">
        <f>三年级50米跑得分</f>
        <v/>
      </c>
      <c r="T274" s="517" t="str">
        <f>三年级等级</f>
        <v/>
      </c>
      <c r="U274" s="516" t="str">
        <f>三年级坐位体前屈得分</f>
        <v/>
      </c>
      <c r="V274" s="517" t="str">
        <f>三年级等级</f>
        <v/>
      </c>
      <c r="W274" s="516" t="str">
        <f>三年级一分钟跳绳得分</f>
        <v/>
      </c>
      <c r="X274" s="517" t="str">
        <f>三年级等级</f>
        <v/>
      </c>
      <c r="Y274" s="515" t="str">
        <f>三年级仰卧起坐得分</f>
        <v/>
      </c>
      <c r="Z274" s="518" t="str">
        <f>三年级等级</f>
        <v/>
      </c>
      <c r="AA274" s="533"/>
      <c r="AB274" s="515"/>
      <c r="AC274" s="533" t="str">
        <f>三年级跳绳附加分</f>
        <v/>
      </c>
      <c r="AD274" s="534" t="str">
        <f>三年级标准分</f>
        <v/>
      </c>
      <c r="AE274" s="534" t="str">
        <f>三年级总分</f>
        <v/>
      </c>
      <c r="AF274" s="517" t="str">
        <f>三年级等级</f>
        <v/>
      </c>
    </row>
    <row r="275" spans="1:32">
      <c r="A275" s="476">
        <v>304</v>
      </c>
      <c r="B275" s="477">
        <v>63</v>
      </c>
      <c r="C275" s="478"/>
      <c r="D275" s="471"/>
      <c r="E275" s="478"/>
      <c r="F275" s="473"/>
      <c r="G275" s="480"/>
      <c r="H275" s="475"/>
      <c r="I275" s="501"/>
      <c r="J275" s="502"/>
      <c r="K275" s="502"/>
      <c r="L275" s="503"/>
      <c r="M275" s="644"/>
      <c r="N275" s="505" t="str">
        <f>三年级BMI</f>
        <v/>
      </c>
      <c r="O275" s="499" t="str">
        <f>三年级BMI等级</f>
        <v/>
      </c>
      <c r="P275" s="500" t="str">
        <f>三年级BMI得分</f>
        <v/>
      </c>
      <c r="Q275" s="515" t="str">
        <f>三年级肺活量得分</f>
        <v/>
      </c>
      <c r="R275" s="512" t="str">
        <f>三年级等级</f>
        <v/>
      </c>
      <c r="S275" s="516" t="str">
        <f>三年级50米跑得分</f>
        <v/>
      </c>
      <c r="T275" s="517" t="str">
        <f>三年级等级</f>
        <v/>
      </c>
      <c r="U275" s="516" t="str">
        <f>三年级坐位体前屈得分</f>
        <v/>
      </c>
      <c r="V275" s="517" t="str">
        <f>三年级等级</f>
        <v/>
      </c>
      <c r="W275" s="516" t="str">
        <f>三年级一分钟跳绳得分</f>
        <v/>
      </c>
      <c r="X275" s="517" t="str">
        <f>三年级等级</f>
        <v/>
      </c>
      <c r="Y275" s="515" t="str">
        <f>三年级仰卧起坐得分</f>
        <v/>
      </c>
      <c r="Z275" s="518" t="str">
        <f>三年级等级</f>
        <v/>
      </c>
      <c r="AA275" s="533"/>
      <c r="AB275" s="515"/>
      <c r="AC275" s="533" t="str">
        <f>三年级跳绳附加分</f>
        <v/>
      </c>
      <c r="AD275" s="534" t="str">
        <f>三年级标准分</f>
        <v/>
      </c>
      <c r="AE275" s="534" t="str">
        <f>三年级总分</f>
        <v/>
      </c>
      <c r="AF275" s="517" t="str">
        <f>三年级等级</f>
        <v/>
      </c>
    </row>
    <row r="276" spans="1:32">
      <c r="A276" s="476">
        <v>304</v>
      </c>
      <c r="B276" s="477">
        <v>64</v>
      </c>
      <c r="C276" s="478"/>
      <c r="D276" s="471"/>
      <c r="E276" s="478"/>
      <c r="F276" s="473"/>
      <c r="G276" s="480"/>
      <c r="H276" s="475"/>
      <c r="I276" s="501"/>
      <c r="J276" s="502"/>
      <c r="K276" s="502"/>
      <c r="L276" s="503"/>
      <c r="M276" s="644"/>
      <c r="N276" s="505" t="str">
        <f>三年级BMI</f>
        <v/>
      </c>
      <c r="O276" s="499" t="str">
        <f>三年级BMI等级</f>
        <v/>
      </c>
      <c r="P276" s="500" t="str">
        <f>三年级BMI得分</f>
        <v/>
      </c>
      <c r="Q276" s="515" t="str">
        <f>三年级肺活量得分</f>
        <v/>
      </c>
      <c r="R276" s="512" t="str">
        <f>三年级等级</f>
        <v/>
      </c>
      <c r="S276" s="516" t="str">
        <f>三年级50米跑得分</f>
        <v/>
      </c>
      <c r="T276" s="517" t="str">
        <f>三年级等级</f>
        <v/>
      </c>
      <c r="U276" s="516" t="str">
        <f>三年级坐位体前屈得分</f>
        <v/>
      </c>
      <c r="V276" s="517" t="str">
        <f>三年级等级</f>
        <v/>
      </c>
      <c r="W276" s="516" t="str">
        <f>三年级一分钟跳绳得分</f>
        <v/>
      </c>
      <c r="X276" s="517" t="str">
        <f>三年级等级</f>
        <v/>
      </c>
      <c r="Y276" s="515" t="str">
        <f>三年级仰卧起坐得分</f>
        <v/>
      </c>
      <c r="Z276" s="518" t="str">
        <f>三年级等级</f>
        <v/>
      </c>
      <c r="AA276" s="533"/>
      <c r="AB276" s="515"/>
      <c r="AC276" s="533" t="str">
        <f>三年级跳绳附加分</f>
        <v/>
      </c>
      <c r="AD276" s="534" t="str">
        <f>三年级标准分</f>
        <v/>
      </c>
      <c r="AE276" s="534" t="str">
        <f>三年级总分</f>
        <v/>
      </c>
      <c r="AF276" s="517" t="str">
        <f>三年级等级</f>
        <v/>
      </c>
    </row>
    <row r="277" spans="1:32">
      <c r="A277" s="476">
        <v>304</v>
      </c>
      <c r="B277" s="477">
        <v>65</v>
      </c>
      <c r="C277" s="478"/>
      <c r="D277" s="471"/>
      <c r="E277" s="478"/>
      <c r="F277" s="473"/>
      <c r="G277" s="480"/>
      <c r="H277" s="475"/>
      <c r="I277" s="501"/>
      <c r="J277" s="502"/>
      <c r="K277" s="502"/>
      <c r="L277" s="503"/>
      <c r="M277" s="644"/>
      <c r="N277" s="505" t="str">
        <f>三年级BMI</f>
        <v/>
      </c>
      <c r="O277" s="499" t="str">
        <f>三年级BMI等级</f>
        <v/>
      </c>
      <c r="P277" s="500" t="str">
        <f>三年级BMI得分</f>
        <v/>
      </c>
      <c r="Q277" s="515" t="str">
        <f>三年级肺活量得分</f>
        <v/>
      </c>
      <c r="R277" s="512" t="str">
        <f>三年级等级</f>
        <v/>
      </c>
      <c r="S277" s="516" t="str">
        <f>三年级50米跑得分</f>
        <v/>
      </c>
      <c r="T277" s="517" t="str">
        <f>三年级等级</f>
        <v/>
      </c>
      <c r="U277" s="516" t="str">
        <f>三年级坐位体前屈得分</f>
        <v/>
      </c>
      <c r="V277" s="517" t="str">
        <f>三年级等级</f>
        <v/>
      </c>
      <c r="W277" s="516" t="str">
        <f>三年级一分钟跳绳得分</f>
        <v/>
      </c>
      <c r="X277" s="517" t="str">
        <f>三年级等级</f>
        <v/>
      </c>
      <c r="Y277" s="515" t="str">
        <f>三年级仰卧起坐得分</f>
        <v/>
      </c>
      <c r="Z277" s="518" t="str">
        <f>三年级等级</f>
        <v/>
      </c>
      <c r="AA277" s="533"/>
      <c r="AB277" s="515"/>
      <c r="AC277" s="533" t="str">
        <f>三年级跳绳附加分</f>
        <v/>
      </c>
      <c r="AD277" s="534" t="str">
        <f>三年级标准分</f>
        <v/>
      </c>
      <c r="AE277" s="534" t="str">
        <f>三年级总分</f>
        <v/>
      </c>
      <c r="AF277" s="517" t="str">
        <f>三年级等级</f>
        <v/>
      </c>
    </row>
    <row r="278" spans="1:32">
      <c r="A278" s="476">
        <v>304</v>
      </c>
      <c r="B278" s="477">
        <v>66</v>
      </c>
      <c r="C278" s="478"/>
      <c r="D278" s="471"/>
      <c r="E278" s="478"/>
      <c r="F278" s="473"/>
      <c r="G278" s="480"/>
      <c r="H278" s="475"/>
      <c r="I278" s="501"/>
      <c r="J278" s="502"/>
      <c r="K278" s="502"/>
      <c r="L278" s="503"/>
      <c r="M278" s="644"/>
      <c r="N278" s="505" t="str">
        <f>三年级BMI</f>
        <v/>
      </c>
      <c r="O278" s="499" t="str">
        <f>三年级BMI等级</f>
        <v/>
      </c>
      <c r="P278" s="500" t="str">
        <f>三年级BMI得分</f>
        <v/>
      </c>
      <c r="Q278" s="515" t="str">
        <f>三年级肺活量得分</f>
        <v/>
      </c>
      <c r="R278" s="512" t="str">
        <f>三年级等级</f>
        <v/>
      </c>
      <c r="S278" s="516" t="str">
        <f>三年级50米跑得分</f>
        <v/>
      </c>
      <c r="T278" s="517" t="str">
        <f>三年级等级</f>
        <v/>
      </c>
      <c r="U278" s="516" t="str">
        <f>三年级坐位体前屈得分</f>
        <v/>
      </c>
      <c r="V278" s="517" t="str">
        <f>三年级等级</f>
        <v/>
      </c>
      <c r="W278" s="516" t="str">
        <f>三年级一分钟跳绳得分</f>
        <v/>
      </c>
      <c r="X278" s="517" t="str">
        <f>三年级等级</f>
        <v/>
      </c>
      <c r="Y278" s="515" t="str">
        <f>三年级仰卧起坐得分</f>
        <v/>
      </c>
      <c r="Z278" s="518" t="str">
        <f>三年级等级</f>
        <v/>
      </c>
      <c r="AA278" s="533"/>
      <c r="AB278" s="515"/>
      <c r="AC278" s="533" t="str">
        <f>三年级跳绳附加分</f>
        <v/>
      </c>
      <c r="AD278" s="534" t="str">
        <f>三年级标准分</f>
        <v/>
      </c>
      <c r="AE278" s="534" t="str">
        <f>三年级总分</f>
        <v/>
      </c>
      <c r="AF278" s="517" t="str">
        <f>三年级等级</f>
        <v/>
      </c>
    </row>
    <row r="279" spans="1:32">
      <c r="A279" s="476">
        <v>304</v>
      </c>
      <c r="B279" s="477">
        <v>67</v>
      </c>
      <c r="C279" s="478"/>
      <c r="D279" s="471"/>
      <c r="E279" s="478"/>
      <c r="F279" s="473"/>
      <c r="G279" s="480"/>
      <c r="H279" s="475"/>
      <c r="I279" s="501"/>
      <c r="J279" s="502"/>
      <c r="K279" s="502"/>
      <c r="L279" s="503"/>
      <c r="M279" s="644"/>
      <c r="N279" s="505" t="str">
        <f>三年级BMI</f>
        <v/>
      </c>
      <c r="O279" s="499" t="str">
        <f>三年级BMI等级</f>
        <v/>
      </c>
      <c r="P279" s="500" t="str">
        <f>三年级BMI得分</f>
        <v/>
      </c>
      <c r="Q279" s="515" t="str">
        <f>三年级肺活量得分</f>
        <v/>
      </c>
      <c r="R279" s="512" t="str">
        <f>三年级等级</f>
        <v/>
      </c>
      <c r="S279" s="516" t="str">
        <f>三年级50米跑得分</f>
        <v/>
      </c>
      <c r="T279" s="517" t="str">
        <f>三年级等级</f>
        <v/>
      </c>
      <c r="U279" s="516" t="str">
        <f>三年级坐位体前屈得分</f>
        <v/>
      </c>
      <c r="V279" s="517" t="str">
        <f>三年级等级</f>
        <v/>
      </c>
      <c r="W279" s="516" t="str">
        <f>三年级一分钟跳绳得分</f>
        <v/>
      </c>
      <c r="X279" s="517" t="str">
        <f>三年级等级</f>
        <v/>
      </c>
      <c r="Y279" s="515" t="str">
        <f>三年级仰卧起坐得分</f>
        <v/>
      </c>
      <c r="Z279" s="518" t="str">
        <f>三年级等级</f>
        <v/>
      </c>
      <c r="AA279" s="533"/>
      <c r="AB279" s="515"/>
      <c r="AC279" s="533" t="str">
        <f>三年级跳绳附加分</f>
        <v/>
      </c>
      <c r="AD279" s="534" t="str">
        <f>三年级标准分</f>
        <v/>
      </c>
      <c r="AE279" s="534" t="str">
        <f>三年级总分</f>
        <v/>
      </c>
      <c r="AF279" s="517" t="str">
        <f>三年级等级</f>
        <v/>
      </c>
    </row>
    <row r="280" spans="1:32">
      <c r="A280" s="476">
        <v>304</v>
      </c>
      <c r="B280" s="477">
        <v>68</v>
      </c>
      <c r="C280" s="478"/>
      <c r="D280" s="471"/>
      <c r="E280" s="478"/>
      <c r="F280" s="473"/>
      <c r="G280" s="480"/>
      <c r="H280" s="475"/>
      <c r="I280" s="501"/>
      <c r="J280" s="502"/>
      <c r="K280" s="502"/>
      <c r="L280" s="503"/>
      <c r="M280" s="644"/>
      <c r="N280" s="505" t="str">
        <f>三年级BMI</f>
        <v/>
      </c>
      <c r="O280" s="499" t="str">
        <f>三年级BMI等级</f>
        <v/>
      </c>
      <c r="P280" s="500" t="str">
        <f>三年级BMI得分</f>
        <v/>
      </c>
      <c r="Q280" s="515" t="str">
        <f>三年级肺活量得分</f>
        <v/>
      </c>
      <c r="R280" s="512" t="str">
        <f>三年级等级</f>
        <v/>
      </c>
      <c r="S280" s="516" t="str">
        <f>三年级50米跑得分</f>
        <v/>
      </c>
      <c r="T280" s="517" t="str">
        <f>三年级等级</f>
        <v/>
      </c>
      <c r="U280" s="516" t="str">
        <f>三年级坐位体前屈得分</f>
        <v/>
      </c>
      <c r="V280" s="517" t="str">
        <f>三年级等级</f>
        <v/>
      </c>
      <c r="W280" s="516" t="str">
        <f>三年级一分钟跳绳得分</f>
        <v/>
      </c>
      <c r="X280" s="517" t="str">
        <f>三年级等级</f>
        <v/>
      </c>
      <c r="Y280" s="515" t="str">
        <f>三年级仰卧起坐得分</f>
        <v/>
      </c>
      <c r="Z280" s="518" t="str">
        <f>三年级等级</f>
        <v/>
      </c>
      <c r="AA280" s="533"/>
      <c r="AB280" s="515"/>
      <c r="AC280" s="533" t="str">
        <f>三年级跳绳附加分</f>
        <v/>
      </c>
      <c r="AD280" s="534" t="str">
        <f>三年级标准分</f>
        <v/>
      </c>
      <c r="AE280" s="534" t="str">
        <f>三年级总分</f>
        <v/>
      </c>
      <c r="AF280" s="517" t="str">
        <f>三年级等级</f>
        <v/>
      </c>
    </row>
    <row r="281" spans="1:32">
      <c r="A281" s="476">
        <v>304</v>
      </c>
      <c r="B281" s="477">
        <v>69</v>
      </c>
      <c r="C281" s="478"/>
      <c r="D281" s="471"/>
      <c r="E281" s="478"/>
      <c r="F281" s="473"/>
      <c r="G281" s="480"/>
      <c r="H281" s="475"/>
      <c r="I281" s="501"/>
      <c r="J281" s="502"/>
      <c r="K281" s="502"/>
      <c r="L281" s="503"/>
      <c r="M281" s="644"/>
      <c r="N281" s="505" t="str">
        <f>三年级BMI</f>
        <v/>
      </c>
      <c r="O281" s="499" t="str">
        <f>三年级BMI等级</f>
        <v/>
      </c>
      <c r="P281" s="500" t="str">
        <f>三年级BMI得分</f>
        <v/>
      </c>
      <c r="Q281" s="515" t="str">
        <f>三年级肺活量得分</f>
        <v/>
      </c>
      <c r="R281" s="512" t="str">
        <f>三年级等级</f>
        <v/>
      </c>
      <c r="S281" s="516" t="str">
        <f>三年级50米跑得分</f>
        <v/>
      </c>
      <c r="T281" s="517" t="str">
        <f>三年级等级</f>
        <v/>
      </c>
      <c r="U281" s="516" t="str">
        <f>三年级坐位体前屈得分</f>
        <v/>
      </c>
      <c r="V281" s="517" t="str">
        <f>三年级等级</f>
        <v/>
      </c>
      <c r="W281" s="516" t="str">
        <f>三年级一分钟跳绳得分</f>
        <v/>
      </c>
      <c r="X281" s="517" t="str">
        <f>三年级等级</f>
        <v/>
      </c>
      <c r="Y281" s="515" t="str">
        <f>三年级仰卧起坐得分</f>
        <v/>
      </c>
      <c r="Z281" s="518" t="str">
        <f>三年级等级</f>
        <v/>
      </c>
      <c r="AA281" s="533"/>
      <c r="AB281" s="515"/>
      <c r="AC281" s="533" t="str">
        <f>三年级跳绳附加分</f>
        <v/>
      </c>
      <c r="AD281" s="534" t="str">
        <f>三年级标准分</f>
        <v/>
      </c>
      <c r="AE281" s="534" t="str">
        <f>三年级总分</f>
        <v/>
      </c>
      <c r="AF281" s="517" t="str">
        <f>三年级等级</f>
        <v/>
      </c>
    </row>
    <row r="282" ht="15.75" spans="1:32">
      <c r="A282" s="535">
        <v>304</v>
      </c>
      <c r="B282" s="536">
        <v>70</v>
      </c>
      <c r="C282" s="537"/>
      <c r="D282" s="538"/>
      <c r="E282" s="537"/>
      <c r="F282" s="583"/>
      <c r="G282" s="570"/>
      <c r="H282" s="542"/>
      <c r="I282" s="543"/>
      <c r="J282" s="544"/>
      <c r="K282" s="584"/>
      <c r="L282" s="546"/>
      <c r="M282" s="645"/>
      <c r="N282" s="548" t="str">
        <f>三年级BMI</f>
        <v/>
      </c>
      <c r="O282" s="549" t="str">
        <f>三年级BMI等级</f>
        <v/>
      </c>
      <c r="P282" s="550" t="str">
        <f>三年级BMI得分</f>
        <v/>
      </c>
      <c r="Q282" s="556" t="str">
        <f>三年级肺活量得分</f>
        <v/>
      </c>
      <c r="R282" s="557" t="str">
        <f>三年级等级</f>
        <v/>
      </c>
      <c r="S282" s="558" t="str">
        <f>三年级50米跑得分</f>
        <v/>
      </c>
      <c r="T282" s="559" t="str">
        <f>三年级等级</f>
        <v/>
      </c>
      <c r="U282" s="558" t="str">
        <f>三年级坐位体前屈得分</f>
        <v/>
      </c>
      <c r="V282" s="559" t="str">
        <f>三年级等级</f>
        <v/>
      </c>
      <c r="W282" s="558" t="str">
        <f>三年级一分钟跳绳得分</f>
        <v/>
      </c>
      <c r="X282" s="559" t="str">
        <f>三年级等级</f>
        <v/>
      </c>
      <c r="Y282" s="556" t="str">
        <f>三年级仰卧起坐得分</f>
        <v/>
      </c>
      <c r="Z282" s="563" t="str">
        <f>三年级等级</f>
        <v/>
      </c>
      <c r="AA282" s="564"/>
      <c r="AB282" s="556"/>
      <c r="AC282" s="565" t="str">
        <f>三年级跳绳附加分</f>
        <v/>
      </c>
      <c r="AD282" s="566" t="str">
        <f>三年级标准分</f>
        <v/>
      </c>
      <c r="AE282" s="566" t="str">
        <f>三年级总分</f>
        <v/>
      </c>
      <c r="AF282" s="567" t="str">
        <f>三年级等级</f>
        <v/>
      </c>
    </row>
    <row r="283" ht="15.75" spans="1:32">
      <c r="A283" s="468">
        <v>305</v>
      </c>
      <c r="B283" s="469">
        <v>1</v>
      </c>
      <c r="C283" s="472"/>
      <c r="D283" s="471"/>
      <c r="E283" s="472"/>
      <c r="F283" s="473"/>
      <c r="G283" s="474"/>
      <c r="H283" s="475"/>
      <c r="I283" s="494"/>
      <c r="J283" s="495"/>
      <c r="K283" s="581"/>
      <c r="L283" s="551"/>
      <c r="M283" s="646"/>
      <c r="N283" s="553" t="str">
        <f>三年级BMI</f>
        <v/>
      </c>
      <c r="O283" s="554" t="str">
        <f>三年级BMI等级</f>
        <v/>
      </c>
      <c r="P283" s="555" t="str">
        <f>三年级BMI得分</f>
        <v/>
      </c>
      <c r="Q283" s="560" t="str">
        <f>三年级肺活量得分</f>
        <v/>
      </c>
      <c r="R283" s="561" t="str">
        <f>三年级等级</f>
        <v/>
      </c>
      <c r="S283" s="562" t="str">
        <f>三年级50米跑得分</f>
        <v/>
      </c>
      <c r="T283" s="561" t="str">
        <f>三年级等级</f>
        <v/>
      </c>
      <c r="U283" s="562" t="str">
        <f>三年级坐位体前屈得分</f>
        <v/>
      </c>
      <c r="V283" s="561" t="str">
        <f>三年级等级</f>
        <v/>
      </c>
      <c r="W283" s="562" t="str">
        <f>三年级一分钟跳绳得分</f>
        <v/>
      </c>
      <c r="X283" s="561" t="str">
        <f>三年级等级</f>
        <v/>
      </c>
      <c r="Y283" s="560" t="str">
        <f>三年级仰卧起坐得分</f>
        <v/>
      </c>
      <c r="Z283" s="568" t="str">
        <f>三年级等级</f>
        <v/>
      </c>
      <c r="AA283" s="569"/>
      <c r="AB283" s="560"/>
      <c r="AC283" s="530" t="str">
        <f>三年级跳绳附加分</f>
        <v/>
      </c>
      <c r="AD283" s="531" t="str">
        <f>三年级标准分</f>
        <v/>
      </c>
      <c r="AE283" s="531" t="str">
        <f>三年级总分</f>
        <v/>
      </c>
      <c r="AF283" s="512" t="str">
        <f>三年级等级</f>
        <v/>
      </c>
    </row>
    <row r="284" spans="1:32">
      <c r="A284" s="476">
        <v>305</v>
      </c>
      <c r="B284" s="477">
        <v>2</v>
      </c>
      <c r="C284" s="478"/>
      <c r="D284" s="471"/>
      <c r="E284" s="478"/>
      <c r="F284" s="473"/>
      <c r="G284" s="480"/>
      <c r="H284" s="475"/>
      <c r="I284" s="501"/>
      <c r="J284" s="502"/>
      <c r="K284" s="502"/>
      <c r="L284" s="503"/>
      <c r="M284" s="644"/>
      <c r="N284" s="505" t="str">
        <f>三年级BMI</f>
        <v/>
      </c>
      <c r="O284" s="499" t="str">
        <f>三年级BMI等级</f>
        <v/>
      </c>
      <c r="P284" s="500" t="str">
        <f>三年级BMI得分</f>
        <v/>
      </c>
      <c r="Q284" s="515" t="str">
        <f>三年级肺活量得分</f>
        <v/>
      </c>
      <c r="R284" s="512" t="str">
        <f>三年级等级</f>
        <v/>
      </c>
      <c r="S284" s="516" t="str">
        <f>三年级50米跑得分</f>
        <v/>
      </c>
      <c r="T284" s="517" t="str">
        <f>三年级等级</f>
        <v/>
      </c>
      <c r="U284" s="516" t="str">
        <f>三年级坐位体前屈得分</f>
        <v/>
      </c>
      <c r="V284" s="517" t="str">
        <f>三年级等级</f>
        <v/>
      </c>
      <c r="W284" s="516" t="str">
        <f>三年级一分钟跳绳得分</f>
        <v/>
      </c>
      <c r="X284" s="517" t="str">
        <f>三年级等级</f>
        <v/>
      </c>
      <c r="Y284" s="515" t="str">
        <f>三年级仰卧起坐得分</f>
        <v/>
      </c>
      <c r="Z284" s="518" t="str">
        <f>三年级等级</f>
        <v/>
      </c>
      <c r="AA284" s="533"/>
      <c r="AB284" s="515"/>
      <c r="AC284" s="533" t="str">
        <f>三年级跳绳附加分</f>
        <v/>
      </c>
      <c r="AD284" s="534" t="str">
        <f>三年级标准分</f>
        <v/>
      </c>
      <c r="AE284" s="534" t="str">
        <f>三年级总分</f>
        <v/>
      </c>
      <c r="AF284" s="517" t="str">
        <f>三年级等级</f>
        <v/>
      </c>
    </row>
    <row r="285" spans="1:32">
      <c r="A285" s="476">
        <v>305</v>
      </c>
      <c r="B285" s="477">
        <v>3</v>
      </c>
      <c r="C285" s="478"/>
      <c r="D285" s="471"/>
      <c r="E285" s="478"/>
      <c r="F285" s="473"/>
      <c r="G285" s="480"/>
      <c r="H285" s="475"/>
      <c r="I285" s="501"/>
      <c r="J285" s="502"/>
      <c r="K285" s="502"/>
      <c r="L285" s="503"/>
      <c r="M285" s="644"/>
      <c r="N285" s="505" t="str">
        <f>三年级BMI</f>
        <v/>
      </c>
      <c r="O285" s="499" t="str">
        <f>三年级BMI等级</f>
        <v/>
      </c>
      <c r="P285" s="500" t="str">
        <f>三年级BMI得分</f>
        <v/>
      </c>
      <c r="Q285" s="515" t="str">
        <f>三年级肺活量得分</f>
        <v/>
      </c>
      <c r="R285" s="512" t="str">
        <f>三年级等级</f>
        <v/>
      </c>
      <c r="S285" s="516" t="str">
        <f>三年级50米跑得分</f>
        <v/>
      </c>
      <c r="T285" s="517" t="str">
        <f>三年级等级</f>
        <v/>
      </c>
      <c r="U285" s="516" t="str">
        <f>三年级坐位体前屈得分</f>
        <v/>
      </c>
      <c r="V285" s="517" t="str">
        <f>三年级等级</f>
        <v/>
      </c>
      <c r="W285" s="516" t="str">
        <f>三年级一分钟跳绳得分</f>
        <v/>
      </c>
      <c r="X285" s="517" t="str">
        <f>三年级等级</f>
        <v/>
      </c>
      <c r="Y285" s="515" t="str">
        <f>三年级仰卧起坐得分</f>
        <v/>
      </c>
      <c r="Z285" s="518" t="str">
        <f>三年级等级</f>
        <v/>
      </c>
      <c r="AA285" s="533"/>
      <c r="AB285" s="515"/>
      <c r="AC285" s="533" t="str">
        <f>三年级跳绳附加分</f>
        <v/>
      </c>
      <c r="AD285" s="534" t="str">
        <f>三年级标准分</f>
        <v/>
      </c>
      <c r="AE285" s="534" t="str">
        <f>三年级总分</f>
        <v/>
      </c>
      <c r="AF285" s="517" t="str">
        <f>三年级等级</f>
        <v/>
      </c>
    </row>
    <row r="286" spans="1:32">
      <c r="A286" s="476">
        <v>305</v>
      </c>
      <c r="B286" s="477">
        <v>4</v>
      </c>
      <c r="C286" s="478"/>
      <c r="D286" s="471"/>
      <c r="E286" s="478"/>
      <c r="F286" s="473"/>
      <c r="G286" s="480"/>
      <c r="H286" s="475"/>
      <c r="I286" s="501"/>
      <c r="J286" s="502"/>
      <c r="K286" s="502"/>
      <c r="L286" s="503"/>
      <c r="M286" s="644"/>
      <c r="N286" s="505" t="str">
        <f>三年级BMI</f>
        <v/>
      </c>
      <c r="O286" s="499" t="str">
        <f>三年级BMI等级</f>
        <v/>
      </c>
      <c r="P286" s="500" t="str">
        <f>三年级BMI得分</f>
        <v/>
      </c>
      <c r="Q286" s="515" t="str">
        <f>三年级肺活量得分</f>
        <v/>
      </c>
      <c r="R286" s="512" t="str">
        <f>三年级等级</f>
        <v/>
      </c>
      <c r="S286" s="516" t="str">
        <f>三年级50米跑得分</f>
        <v/>
      </c>
      <c r="T286" s="517" t="str">
        <f>三年级等级</f>
        <v/>
      </c>
      <c r="U286" s="516" t="str">
        <f>三年级坐位体前屈得分</f>
        <v/>
      </c>
      <c r="V286" s="517" t="str">
        <f>三年级等级</f>
        <v/>
      </c>
      <c r="W286" s="516" t="str">
        <f>三年级一分钟跳绳得分</f>
        <v/>
      </c>
      <c r="X286" s="517" t="str">
        <f>三年级等级</f>
        <v/>
      </c>
      <c r="Y286" s="515" t="str">
        <f>三年级仰卧起坐得分</f>
        <v/>
      </c>
      <c r="Z286" s="518" t="str">
        <f>三年级等级</f>
        <v/>
      </c>
      <c r="AA286" s="533"/>
      <c r="AB286" s="515"/>
      <c r="AC286" s="533" t="str">
        <f>三年级跳绳附加分</f>
        <v/>
      </c>
      <c r="AD286" s="534" t="str">
        <f>三年级标准分</f>
        <v/>
      </c>
      <c r="AE286" s="534" t="str">
        <f>三年级总分</f>
        <v/>
      </c>
      <c r="AF286" s="517" t="str">
        <f>三年级等级</f>
        <v/>
      </c>
    </row>
    <row r="287" spans="1:32">
      <c r="A287" s="476">
        <v>305</v>
      </c>
      <c r="B287" s="477">
        <v>5</v>
      </c>
      <c r="C287" s="478"/>
      <c r="D287" s="471"/>
      <c r="E287" s="478"/>
      <c r="F287" s="473"/>
      <c r="G287" s="480"/>
      <c r="H287" s="475"/>
      <c r="I287" s="501"/>
      <c r="J287" s="502"/>
      <c r="K287" s="502"/>
      <c r="L287" s="503"/>
      <c r="M287" s="644"/>
      <c r="N287" s="505" t="str">
        <f>三年级BMI</f>
        <v/>
      </c>
      <c r="O287" s="499" t="str">
        <f>三年级BMI等级</f>
        <v/>
      </c>
      <c r="P287" s="500" t="str">
        <f>三年级BMI得分</f>
        <v/>
      </c>
      <c r="Q287" s="515" t="str">
        <f>三年级肺活量得分</f>
        <v/>
      </c>
      <c r="R287" s="512" t="str">
        <f>三年级等级</f>
        <v/>
      </c>
      <c r="S287" s="516" t="str">
        <f>三年级50米跑得分</f>
        <v/>
      </c>
      <c r="T287" s="517" t="str">
        <f>三年级等级</f>
        <v/>
      </c>
      <c r="U287" s="516" t="str">
        <f>三年级坐位体前屈得分</f>
        <v/>
      </c>
      <c r="V287" s="517" t="str">
        <f>三年级等级</f>
        <v/>
      </c>
      <c r="W287" s="516" t="str">
        <f>三年级一分钟跳绳得分</f>
        <v/>
      </c>
      <c r="X287" s="517" t="str">
        <f>三年级等级</f>
        <v/>
      </c>
      <c r="Y287" s="515" t="str">
        <f>三年级仰卧起坐得分</f>
        <v/>
      </c>
      <c r="Z287" s="518" t="str">
        <f>三年级等级</f>
        <v/>
      </c>
      <c r="AA287" s="533"/>
      <c r="AB287" s="515"/>
      <c r="AC287" s="533" t="str">
        <f>三年级跳绳附加分</f>
        <v/>
      </c>
      <c r="AD287" s="534" t="str">
        <f>三年级标准分</f>
        <v/>
      </c>
      <c r="AE287" s="534" t="str">
        <f>三年级总分</f>
        <v/>
      </c>
      <c r="AF287" s="517" t="str">
        <f>三年级等级</f>
        <v/>
      </c>
    </row>
    <row r="288" spans="1:32">
      <c r="A288" s="476">
        <v>305</v>
      </c>
      <c r="B288" s="477">
        <v>6</v>
      </c>
      <c r="C288" s="478"/>
      <c r="D288" s="471"/>
      <c r="E288" s="478"/>
      <c r="F288" s="473"/>
      <c r="G288" s="480"/>
      <c r="H288" s="475"/>
      <c r="I288" s="501"/>
      <c r="J288" s="502"/>
      <c r="K288" s="502"/>
      <c r="L288" s="503"/>
      <c r="M288" s="644"/>
      <c r="N288" s="505" t="str">
        <f>三年级BMI</f>
        <v/>
      </c>
      <c r="O288" s="499" t="str">
        <f>三年级BMI等级</f>
        <v/>
      </c>
      <c r="P288" s="500" t="str">
        <f>三年级BMI得分</f>
        <v/>
      </c>
      <c r="Q288" s="515" t="str">
        <f>三年级肺活量得分</f>
        <v/>
      </c>
      <c r="R288" s="512" t="str">
        <f>三年级等级</f>
        <v/>
      </c>
      <c r="S288" s="516" t="str">
        <f>三年级50米跑得分</f>
        <v/>
      </c>
      <c r="T288" s="517" t="str">
        <f>三年级等级</f>
        <v/>
      </c>
      <c r="U288" s="516" t="str">
        <f>三年级坐位体前屈得分</f>
        <v/>
      </c>
      <c r="V288" s="517" t="str">
        <f>三年级等级</f>
        <v/>
      </c>
      <c r="W288" s="516" t="str">
        <f>三年级一分钟跳绳得分</f>
        <v/>
      </c>
      <c r="X288" s="517" t="str">
        <f>三年级等级</f>
        <v/>
      </c>
      <c r="Y288" s="515" t="str">
        <f>三年级仰卧起坐得分</f>
        <v/>
      </c>
      <c r="Z288" s="518" t="str">
        <f>三年级等级</f>
        <v/>
      </c>
      <c r="AA288" s="533"/>
      <c r="AB288" s="515"/>
      <c r="AC288" s="533" t="str">
        <f>三年级跳绳附加分</f>
        <v/>
      </c>
      <c r="AD288" s="534" t="str">
        <f>三年级标准分</f>
        <v/>
      </c>
      <c r="AE288" s="534" t="str">
        <f>三年级总分</f>
        <v/>
      </c>
      <c r="AF288" s="517" t="str">
        <f>三年级等级</f>
        <v/>
      </c>
    </row>
    <row r="289" spans="1:32">
      <c r="A289" s="476">
        <v>305</v>
      </c>
      <c r="B289" s="477">
        <v>7</v>
      </c>
      <c r="C289" s="478"/>
      <c r="D289" s="471"/>
      <c r="E289" s="478"/>
      <c r="F289" s="473"/>
      <c r="G289" s="480"/>
      <c r="H289" s="475"/>
      <c r="I289" s="501"/>
      <c r="J289" s="502"/>
      <c r="K289" s="502"/>
      <c r="L289" s="503"/>
      <c r="M289" s="644"/>
      <c r="N289" s="505" t="str">
        <f>三年级BMI</f>
        <v/>
      </c>
      <c r="O289" s="499" t="str">
        <f>三年级BMI等级</f>
        <v/>
      </c>
      <c r="P289" s="500" t="str">
        <f>三年级BMI得分</f>
        <v/>
      </c>
      <c r="Q289" s="515" t="str">
        <f>三年级肺活量得分</f>
        <v/>
      </c>
      <c r="R289" s="512" t="str">
        <f>三年级等级</f>
        <v/>
      </c>
      <c r="S289" s="516" t="str">
        <f>三年级50米跑得分</f>
        <v/>
      </c>
      <c r="T289" s="517" t="str">
        <f>三年级等级</f>
        <v/>
      </c>
      <c r="U289" s="516" t="str">
        <f>三年级坐位体前屈得分</f>
        <v/>
      </c>
      <c r="V289" s="517" t="str">
        <f>三年级等级</f>
        <v/>
      </c>
      <c r="W289" s="516" t="str">
        <f>三年级一分钟跳绳得分</f>
        <v/>
      </c>
      <c r="X289" s="517" t="str">
        <f>三年级等级</f>
        <v/>
      </c>
      <c r="Y289" s="515" t="str">
        <f>三年级仰卧起坐得分</f>
        <v/>
      </c>
      <c r="Z289" s="518" t="str">
        <f>三年级等级</f>
        <v/>
      </c>
      <c r="AA289" s="533"/>
      <c r="AB289" s="515"/>
      <c r="AC289" s="533" t="str">
        <f>三年级跳绳附加分</f>
        <v/>
      </c>
      <c r="AD289" s="534" t="str">
        <f>三年级标准分</f>
        <v/>
      </c>
      <c r="AE289" s="534" t="str">
        <f>三年级总分</f>
        <v/>
      </c>
      <c r="AF289" s="517" t="str">
        <f>三年级等级</f>
        <v/>
      </c>
    </row>
    <row r="290" spans="1:32">
      <c r="A290" s="476">
        <v>305</v>
      </c>
      <c r="B290" s="477">
        <v>8</v>
      </c>
      <c r="C290" s="478"/>
      <c r="D290" s="471"/>
      <c r="E290" s="478"/>
      <c r="F290" s="473"/>
      <c r="G290" s="480"/>
      <c r="H290" s="475"/>
      <c r="I290" s="501"/>
      <c r="J290" s="502"/>
      <c r="K290" s="502"/>
      <c r="L290" s="503"/>
      <c r="M290" s="644"/>
      <c r="N290" s="505" t="str">
        <f>三年级BMI</f>
        <v/>
      </c>
      <c r="O290" s="499" t="str">
        <f>三年级BMI等级</f>
        <v/>
      </c>
      <c r="P290" s="500" t="str">
        <f>三年级BMI得分</f>
        <v/>
      </c>
      <c r="Q290" s="515" t="str">
        <f>三年级肺活量得分</f>
        <v/>
      </c>
      <c r="R290" s="512" t="str">
        <f>三年级等级</f>
        <v/>
      </c>
      <c r="S290" s="516" t="str">
        <f>三年级50米跑得分</f>
        <v/>
      </c>
      <c r="T290" s="517" t="str">
        <f>三年级等级</f>
        <v/>
      </c>
      <c r="U290" s="516" t="str">
        <f>三年级坐位体前屈得分</f>
        <v/>
      </c>
      <c r="V290" s="517" t="str">
        <f>三年级等级</f>
        <v/>
      </c>
      <c r="W290" s="516" t="str">
        <f>三年级一分钟跳绳得分</f>
        <v/>
      </c>
      <c r="X290" s="517" t="str">
        <f>三年级等级</f>
        <v/>
      </c>
      <c r="Y290" s="515" t="str">
        <f>三年级仰卧起坐得分</f>
        <v/>
      </c>
      <c r="Z290" s="518" t="str">
        <f>三年级等级</f>
        <v/>
      </c>
      <c r="AA290" s="533"/>
      <c r="AB290" s="515"/>
      <c r="AC290" s="533" t="str">
        <f>三年级跳绳附加分</f>
        <v/>
      </c>
      <c r="AD290" s="534" t="str">
        <f>三年级标准分</f>
        <v/>
      </c>
      <c r="AE290" s="534" t="str">
        <f>三年级总分</f>
        <v/>
      </c>
      <c r="AF290" s="517" t="str">
        <f>三年级等级</f>
        <v/>
      </c>
    </row>
    <row r="291" spans="1:32">
      <c r="A291" s="476">
        <v>305</v>
      </c>
      <c r="B291" s="477">
        <v>9</v>
      </c>
      <c r="C291" s="478"/>
      <c r="D291" s="471"/>
      <c r="E291" s="478"/>
      <c r="F291" s="473"/>
      <c r="G291" s="480"/>
      <c r="H291" s="475"/>
      <c r="I291" s="501"/>
      <c r="J291" s="502"/>
      <c r="K291" s="502"/>
      <c r="L291" s="503"/>
      <c r="M291" s="644"/>
      <c r="N291" s="505" t="str">
        <f>三年级BMI</f>
        <v/>
      </c>
      <c r="O291" s="499" t="str">
        <f>三年级BMI等级</f>
        <v/>
      </c>
      <c r="P291" s="500" t="str">
        <f>三年级BMI得分</f>
        <v/>
      </c>
      <c r="Q291" s="515" t="str">
        <f>三年级肺活量得分</f>
        <v/>
      </c>
      <c r="R291" s="512" t="str">
        <f>三年级等级</f>
        <v/>
      </c>
      <c r="S291" s="516" t="str">
        <f>三年级50米跑得分</f>
        <v/>
      </c>
      <c r="T291" s="517" t="str">
        <f>三年级等级</f>
        <v/>
      </c>
      <c r="U291" s="516" t="str">
        <f>三年级坐位体前屈得分</f>
        <v/>
      </c>
      <c r="V291" s="517" t="str">
        <f>三年级等级</f>
        <v/>
      </c>
      <c r="W291" s="516" t="str">
        <f>三年级一分钟跳绳得分</f>
        <v/>
      </c>
      <c r="X291" s="517" t="str">
        <f>三年级等级</f>
        <v/>
      </c>
      <c r="Y291" s="515" t="str">
        <f>三年级仰卧起坐得分</f>
        <v/>
      </c>
      <c r="Z291" s="518" t="str">
        <f>三年级等级</f>
        <v/>
      </c>
      <c r="AA291" s="533"/>
      <c r="AB291" s="515"/>
      <c r="AC291" s="533" t="str">
        <f>三年级跳绳附加分</f>
        <v/>
      </c>
      <c r="AD291" s="534" t="str">
        <f>三年级标准分</f>
        <v/>
      </c>
      <c r="AE291" s="534" t="str">
        <f>三年级总分</f>
        <v/>
      </c>
      <c r="AF291" s="517" t="str">
        <f>三年级等级</f>
        <v/>
      </c>
    </row>
    <row r="292" spans="1:32">
      <c r="A292" s="476">
        <v>305</v>
      </c>
      <c r="B292" s="477">
        <v>10</v>
      </c>
      <c r="C292" s="478"/>
      <c r="D292" s="471"/>
      <c r="E292" s="478"/>
      <c r="F292" s="473"/>
      <c r="G292" s="480"/>
      <c r="H292" s="475"/>
      <c r="I292" s="501"/>
      <c r="J292" s="502"/>
      <c r="K292" s="502"/>
      <c r="L292" s="503"/>
      <c r="M292" s="644"/>
      <c r="N292" s="505" t="str">
        <f>三年级BMI</f>
        <v/>
      </c>
      <c r="O292" s="499" t="str">
        <f>三年级BMI等级</f>
        <v/>
      </c>
      <c r="P292" s="500" t="str">
        <f>三年级BMI得分</f>
        <v/>
      </c>
      <c r="Q292" s="515" t="str">
        <f>三年级肺活量得分</f>
        <v/>
      </c>
      <c r="R292" s="512" t="str">
        <f>三年级等级</f>
        <v/>
      </c>
      <c r="S292" s="516" t="str">
        <f>三年级50米跑得分</f>
        <v/>
      </c>
      <c r="T292" s="517" t="str">
        <f>三年级等级</f>
        <v/>
      </c>
      <c r="U292" s="516" t="str">
        <f>三年级坐位体前屈得分</f>
        <v/>
      </c>
      <c r="V292" s="517" t="str">
        <f>三年级等级</f>
        <v/>
      </c>
      <c r="W292" s="516" t="str">
        <f>三年级一分钟跳绳得分</f>
        <v/>
      </c>
      <c r="X292" s="517" t="str">
        <f>三年级等级</f>
        <v/>
      </c>
      <c r="Y292" s="515" t="str">
        <f>三年级仰卧起坐得分</f>
        <v/>
      </c>
      <c r="Z292" s="518" t="str">
        <f>三年级等级</f>
        <v/>
      </c>
      <c r="AA292" s="533"/>
      <c r="AB292" s="515"/>
      <c r="AC292" s="533" t="str">
        <f>三年级跳绳附加分</f>
        <v/>
      </c>
      <c r="AD292" s="534" t="str">
        <f>三年级标准分</f>
        <v/>
      </c>
      <c r="AE292" s="534" t="str">
        <f>三年级总分</f>
        <v/>
      </c>
      <c r="AF292" s="517" t="str">
        <f>三年级等级</f>
        <v/>
      </c>
    </row>
    <row r="293" spans="1:32">
      <c r="A293" s="476">
        <v>305</v>
      </c>
      <c r="B293" s="477">
        <v>11</v>
      </c>
      <c r="C293" s="478"/>
      <c r="D293" s="471"/>
      <c r="E293" s="478"/>
      <c r="F293" s="473"/>
      <c r="G293" s="474"/>
      <c r="H293" s="475"/>
      <c r="I293" s="501"/>
      <c r="J293" s="502"/>
      <c r="K293" s="502"/>
      <c r="L293" s="503"/>
      <c r="M293" s="644"/>
      <c r="N293" s="505" t="str">
        <f>三年级BMI</f>
        <v/>
      </c>
      <c r="O293" s="499" t="str">
        <f>三年级BMI等级</f>
        <v/>
      </c>
      <c r="P293" s="500" t="str">
        <f>三年级BMI得分</f>
        <v/>
      </c>
      <c r="Q293" s="515" t="str">
        <f>三年级肺活量得分</f>
        <v/>
      </c>
      <c r="R293" s="512" t="str">
        <f>三年级等级</f>
        <v/>
      </c>
      <c r="S293" s="516" t="str">
        <f>三年级50米跑得分</f>
        <v/>
      </c>
      <c r="T293" s="517" t="str">
        <f>三年级等级</f>
        <v/>
      </c>
      <c r="U293" s="516" t="str">
        <f>三年级坐位体前屈得分</f>
        <v/>
      </c>
      <c r="V293" s="517" t="str">
        <f>三年级等级</f>
        <v/>
      </c>
      <c r="W293" s="516" t="str">
        <f>三年级一分钟跳绳得分</f>
        <v/>
      </c>
      <c r="X293" s="517" t="str">
        <f>三年级等级</f>
        <v/>
      </c>
      <c r="Y293" s="515" t="str">
        <f>三年级仰卧起坐得分</f>
        <v/>
      </c>
      <c r="Z293" s="518" t="str">
        <f>三年级等级</f>
        <v/>
      </c>
      <c r="AA293" s="533"/>
      <c r="AB293" s="515"/>
      <c r="AC293" s="533" t="str">
        <f>三年级跳绳附加分</f>
        <v/>
      </c>
      <c r="AD293" s="534" t="str">
        <f>三年级标准分</f>
        <v/>
      </c>
      <c r="AE293" s="534" t="str">
        <f>三年级总分</f>
        <v/>
      </c>
      <c r="AF293" s="517" t="str">
        <f>三年级等级</f>
        <v/>
      </c>
    </row>
    <row r="294" spans="1:32">
      <c r="A294" s="476">
        <v>305</v>
      </c>
      <c r="B294" s="477">
        <v>12</v>
      </c>
      <c r="C294" s="470"/>
      <c r="D294" s="471"/>
      <c r="E294" s="472"/>
      <c r="F294" s="473"/>
      <c r="G294" s="480"/>
      <c r="H294" s="475"/>
      <c r="I294" s="494"/>
      <c r="J294" s="495"/>
      <c r="K294" s="495"/>
      <c r="L294" s="503"/>
      <c r="M294" s="644"/>
      <c r="N294" s="505" t="str">
        <f>三年级BMI</f>
        <v/>
      </c>
      <c r="O294" s="499" t="str">
        <f>三年级BMI等级</f>
        <v/>
      </c>
      <c r="P294" s="500" t="str">
        <f>三年级BMI得分</f>
        <v/>
      </c>
      <c r="Q294" s="515" t="str">
        <f>三年级肺活量得分</f>
        <v/>
      </c>
      <c r="R294" s="512" t="str">
        <f>三年级等级</f>
        <v/>
      </c>
      <c r="S294" s="516" t="str">
        <f>三年级50米跑得分</f>
        <v/>
      </c>
      <c r="T294" s="517" t="str">
        <f>三年级等级</f>
        <v/>
      </c>
      <c r="U294" s="516" t="str">
        <f>三年级坐位体前屈得分</f>
        <v/>
      </c>
      <c r="V294" s="517" t="str">
        <f>三年级等级</f>
        <v/>
      </c>
      <c r="W294" s="516" t="str">
        <f>三年级一分钟跳绳得分</f>
        <v/>
      </c>
      <c r="X294" s="517" t="str">
        <f>三年级等级</f>
        <v/>
      </c>
      <c r="Y294" s="515" t="str">
        <f>三年级仰卧起坐得分</f>
        <v/>
      </c>
      <c r="Z294" s="518" t="str">
        <f>三年级等级</f>
        <v/>
      </c>
      <c r="AA294" s="533"/>
      <c r="AB294" s="515"/>
      <c r="AC294" s="533" t="str">
        <f>三年级跳绳附加分</f>
        <v/>
      </c>
      <c r="AD294" s="534" t="str">
        <f>三年级标准分</f>
        <v/>
      </c>
      <c r="AE294" s="534" t="str">
        <f>三年级总分</f>
        <v/>
      </c>
      <c r="AF294" s="517" t="str">
        <f>三年级等级</f>
        <v/>
      </c>
    </row>
    <row r="295" spans="1:32">
      <c r="A295" s="476">
        <v>305</v>
      </c>
      <c r="B295" s="477">
        <v>13</v>
      </c>
      <c r="C295" s="478"/>
      <c r="D295" s="471"/>
      <c r="E295" s="472"/>
      <c r="F295" s="473"/>
      <c r="G295" s="480"/>
      <c r="H295" s="475"/>
      <c r="I295" s="501"/>
      <c r="J295" s="502"/>
      <c r="K295" s="495"/>
      <c r="L295" s="503"/>
      <c r="M295" s="644"/>
      <c r="N295" s="505" t="str">
        <f>三年级BMI</f>
        <v/>
      </c>
      <c r="O295" s="499" t="str">
        <f>三年级BMI等级</f>
        <v/>
      </c>
      <c r="P295" s="500" t="str">
        <f>三年级BMI得分</f>
        <v/>
      </c>
      <c r="Q295" s="515" t="str">
        <f>三年级肺活量得分</f>
        <v/>
      </c>
      <c r="R295" s="512" t="str">
        <f>三年级等级</f>
        <v/>
      </c>
      <c r="S295" s="516" t="str">
        <f>三年级50米跑得分</f>
        <v/>
      </c>
      <c r="T295" s="517" t="str">
        <f>三年级等级</f>
        <v/>
      </c>
      <c r="U295" s="516" t="str">
        <f>三年级坐位体前屈得分</f>
        <v/>
      </c>
      <c r="V295" s="517" t="str">
        <f>三年级等级</f>
        <v/>
      </c>
      <c r="W295" s="516" t="str">
        <f>三年级一分钟跳绳得分</f>
        <v/>
      </c>
      <c r="X295" s="517" t="str">
        <f>三年级等级</f>
        <v/>
      </c>
      <c r="Y295" s="515" t="str">
        <f>三年级仰卧起坐得分</f>
        <v/>
      </c>
      <c r="Z295" s="518" t="str">
        <f>三年级等级</f>
        <v/>
      </c>
      <c r="AA295" s="533"/>
      <c r="AB295" s="515"/>
      <c r="AC295" s="533" t="str">
        <f>三年级跳绳附加分</f>
        <v/>
      </c>
      <c r="AD295" s="534" t="str">
        <f>三年级标准分</f>
        <v/>
      </c>
      <c r="AE295" s="534" t="str">
        <f>三年级总分</f>
        <v/>
      </c>
      <c r="AF295" s="517" t="str">
        <f>三年级等级</f>
        <v/>
      </c>
    </row>
    <row r="296" spans="1:32">
      <c r="A296" s="476">
        <v>305</v>
      </c>
      <c r="B296" s="477">
        <v>14</v>
      </c>
      <c r="C296" s="478"/>
      <c r="D296" s="471"/>
      <c r="E296" s="472"/>
      <c r="F296" s="473"/>
      <c r="G296" s="480"/>
      <c r="H296" s="475"/>
      <c r="I296" s="501"/>
      <c r="J296" s="502"/>
      <c r="K296" s="495"/>
      <c r="L296" s="503"/>
      <c r="M296" s="644"/>
      <c r="N296" s="505" t="str">
        <f>三年级BMI</f>
        <v/>
      </c>
      <c r="O296" s="499" t="str">
        <f>三年级BMI等级</f>
        <v/>
      </c>
      <c r="P296" s="500" t="str">
        <f>三年级BMI得分</f>
        <v/>
      </c>
      <c r="Q296" s="515" t="str">
        <f>三年级肺活量得分</f>
        <v/>
      </c>
      <c r="R296" s="512" t="str">
        <f>三年级等级</f>
        <v/>
      </c>
      <c r="S296" s="516" t="str">
        <f>三年级50米跑得分</f>
        <v/>
      </c>
      <c r="T296" s="517" t="str">
        <f>三年级等级</f>
        <v/>
      </c>
      <c r="U296" s="516" t="str">
        <f>三年级坐位体前屈得分</f>
        <v/>
      </c>
      <c r="V296" s="517" t="str">
        <f>三年级等级</f>
        <v/>
      </c>
      <c r="W296" s="516" t="str">
        <f>三年级一分钟跳绳得分</f>
        <v/>
      </c>
      <c r="X296" s="517" t="str">
        <f>三年级等级</f>
        <v/>
      </c>
      <c r="Y296" s="515" t="str">
        <f>三年级仰卧起坐得分</f>
        <v/>
      </c>
      <c r="Z296" s="518" t="str">
        <f>三年级等级</f>
        <v/>
      </c>
      <c r="AA296" s="533"/>
      <c r="AB296" s="515"/>
      <c r="AC296" s="533" t="str">
        <f>三年级跳绳附加分</f>
        <v/>
      </c>
      <c r="AD296" s="534" t="str">
        <f>三年级标准分</f>
        <v/>
      </c>
      <c r="AE296" s="534" t="str">
        <f>三年级总分</f>
        <v/>
      </c>
      <c r="AF296" s="517" t="str">
        <f>三年级等级</f>
        <v/>
      </c>
    </row>
    <row r="297" spans="1:32">
      <c r="A297" s="476">
        <v>305</v>
      </c>
      <c r="B297" s="477">
        <v>15</v>
      </c>
      <c r="C297" s="478"/>
      <c r="D297" s="471"/>
      <c r="E297" s="472"/>
      <c r="F297" s="473"/>
      <c r="G297" s="474"/>
      <c r="H297" s="475"/>
      <c r="I297" s="501"/>
      <c r="J297" s="502"/>
      <c r="K297" s="495"/>
      <c r="L297" s="503"/>
      <c r="M297" s="644"/>
      <c r="N297" s="505" t="str">
        <f>三年级BMI</f>
        <v/>
      </c>
      <c r="O297" s="499" t="str">
        <f>三年级BMI等级</f>
        <v/>
      </c>
      <c r="P297" s="500" t="str">
        <f>三年级BMI得分</f>
        <v/>
      </c>
      <c r="Q297" s="515" t="str">
        <f>三年级肺活量得分</f>
        <v/>
      </c>
      <c r="R297" s="512" t="str">
        <f>三年级等级</f>
        <v/>
      </c>
      <c r="S297" s="516" t="str">
        <f>三年级50米跑得分</f>
        <v/>
      </c>
      <c r="T297" s="517" t="str">
        <f>三年级等级</f>
        <v/>
      </c>
      <c r="U297" s="516" t="str">
        <f>三年级坐位体前屈得分</f>
        <v/>
      </c>
      <c r="V297" s="517" t="str">
        <f>三年级等级</f>
        <v/>
      </c>
      <c r="W297" s="516" t="str">
        <f>三年级一分钟跳绳得分</f>
        <v/>
      </c>
      <c r="X297" s="517" t="str">
        <f>三年级等级</f>
        <v/>
      </c>
      <c r="Y297" s="515" t="str">
        <f>三年级仰卧起坐得分</f>
        <v/>
      </c>
      <c r="Z297" s="518" t="str">
        <f>三年级等级</f>
        <v/>
      </c>
      <c r="AA297" s="533"/>
      <c r="AB297" s="515"/>
      <c r="AC297" s="533" t="str">
        <f>三年级跳绳附加分</f>
        <v/>
      </c>
      <c r="AD297" s="534" t="str">
        <f>三年级标准分</f>
        <v/>
      </c>
      <c r="AE297" s="534" t="str">
        <f>三年级总分</f>
        <v/>
      </c>
      <c r="AF297" s="517" t="str">
        <f>三年级等级</f>
        <v/>
      </c>
    </row>
    <row r="298" spans="1:32">
      <c r="A298" s="476">
        <v>305</v>
      </c>
      <c r="B298" s="477">
        <v>16</v>
      </c>
      <c r="C298" s="478"/>
      <c r="D298" s="471"/>
      <c r="E298" s="472"/>
      <c r="F298" s="473"/>
      <c r="G298" s="474"/>
      <c r="H298" s="475"/>
      <c r="I298" s="501"/>
      <c r="J298" s="502"/>
      <c r="K298" s="495"/>
      <c r="L298" s="503"/>
      <c r="M298" s="644"/>
      <c r="N298" s="505" t="str">
        <f>三年级BMI</f>
        <v/>
      </c>
      <c r="O298" s="499" t="str">
        <f>三年级BMI等级</f>
        <v/>
      </c>
      <c r="P298" s="500" t="str">
        <f>三年级BMI得分</f>
        <v/>
      </c>
      <c r="Q298" s="515" t="str">
        <f>三年级肺活量得分</f>
        <v/>
      </c>
      <c r="R298" s="512" t="str">
        <f>三年级等级</f>
        <v/>
      </c>
      <c r="S298" s="516" t="str">
        <f>三年级50米跑得分</f>
        <v/>
      </c>
      <c r="T298" s="517" t="str">
        <f>三年级等级</f>
        <v/>
      </c>
      <c r="U298" s="516" t="str">
        <f>三年级坐位体前屈得分</f>
        <v/>
      </c>
      <c r="V298" s="517" t="str">
        <f>三年级等级</f>
        <v/>
      </c>
      <c r="W298" s="516" t="str">
        <f>三年级一分钟跳绳得分</f>
        <v/>
      </c>
      <c r="X298" s="517" t="str">
        <f>三年级等级</f>
        <v/>
      </c>
      <c r="Y298" s="515" t="str">
        <f>三年级仰卧起坐得分</f>
        <v/>
      </c>
      <c r="Z298" s="518" t="str">
        <f>三年级等级</f>
        <v/>
      </c>
      <c r="AA298" s="533"/>
      <c r="AB298" s="515"/>
      <c r="AC298" s="533" t="str">
        <f>三年级跳绳附加分</f>
        <v/>
      </c>
      <c r="AD298" s="534" t="str">
        <f>三年级标准分</f>
        <v/>
      </c>
      <c r="AE298" s="534" t="str">
        <f>三年级总分</f>
        <v/>
      </c>
      <c r="AF298" s="517" t="str">
        <f>三年级等级</f>
        <v/>
      </c>
    </row>
    <row r="299" spans="1:32">
      <c r="A299" s="476">
        <v>305</v>
      </c>
      <c r="B299" s="477">
        <v>17</v>
      </c>
      <c r="C299" s="478"/>
      <c r="D299" s="471"/>
      <c r="E299" s="472"/>
      <c r="F299" s="473"/>
      <c r="G299" s="480"/>
      <c r="H299" s="475"/>
      <c r="I299" s="501"/>
      <c r="J299" s="502"/>
      <c r="K299" s="495"/>
      <c r="L299" s="503"/>
      <c r="M299" s="644"/>
      <c r="N299" s="505" t="str">
        <f>三年级BMI</f>
        <v/>
      </c>
      <c r="O299" s="499" t="str">
        <f>三年级BMI等级</f>
        <v/>
      </c>
      <c r="P299" s="500" t="str">
        <f>三年级BMI得分</f>
        <v/>
      </c>
      <c r="Q299" s="515" t="str">
        <f>三年级肺活量得分</f>
        <v/>
      </c>
      <c r="R299" s="512" t="str">
        <f>三年级等级</f>
        <v/>
      </c>
      <c r="S299" s="516" t="str">
        <f>三年级50米跑得分</f>
        <v/>
      </c>
      <c r="T299" s="517" t="str">
        <f>三年级等级</f>
        <v/>
      </c>
      <c r="U299" s="516" t="str">
        <f>三年级坐位体前屈得分</f>
        <v/>
      </c>
      <c r="V299" s="517" t="str">
        <f>三年级等级</f>
        <v/>
      </c>
      <c r="W299" s="516" t="str">
        <f>三年级一分钟跳绳得分</f>
        <v/>
      </c>
      <c r="X299" s="517" t="str">
        <f>三年级等级</f>
        <v/>
      </c>
      <c r="Y299" s="515" t="str">
        <f>三年级仰卧起坐得分</f>
        <v/>
      </c>
      <c r="Z299" s="518" t="str">
        <f>三年级等级</f>
        <v/>
      </c>
      <c r="AA299" s="533"/>
      <c r="AB299" s="515"/>
      <c r="AC299" s="533" t="str">
        <f>三年级跳绳附加分</f>
        <v/>
      </c>
      <c r="AD299" s="534" t="str">
        <f>三年级标准分</f>
        <v/>
      </c>
      <c r="AE299" s="534" t="str">
        <f>三年级总分</f>
        <v/>
      </c>
      <c r="AF299" s="517" t="str">
        <f>三年级等级</f>
        <v/>
      </c>
    </row>
    <row r="300" spans="1:32">
      <c r="A300" s="476">
        <v>305</v>
      </c>
      <c r="B300" s="477">
        <v>18</v>
      </c>
      <c r="C300" s="478"/>
      <c r="D300" s="471"/>
      <c r="E300" s="472"/>
      <c r="F300" s="473"/>
      <c r="G300" s="480"/>
      <c r="H300" s="475"/>
      <c r="I300" s="501"/>
      <c r="J300" s="502"/>
      <c r="K300" s="495"/>
      <c r="L300" s="503"/>
      <c r="M300" s="644"/>
      <c r="N300" s="505" t="str">
        <f>三年级BMI</f>
        <v/>
      </c>
      <c r="O300" s="499" t="str">
        <f>三年级BMI等级</f>
        <v/>
      </c>
      <c r="P300" s="500" t="str">
        <f>三年级BMI得分</f>
        <v/>
      </c>
      <c r="Q300" s="515" t="str">
        <f>三年级肺活量得分</f>
        <v/>
      </c>
      <c r="R300" s="512" t="str">
        <f>三年级等级</f>
        <v/>
      </c>
      <c r="S300" s="516" t="str">
        <f>三年级50米跑得分</f>
        <v/>
      </c>
      <c r="T300" s="517" t="str">
        <f>三年级等级</f>
        <v/>
      </c>
      <c r="U300" s="516" t="str">
        <f>三年级坐位体前屈得分</f>
        <v/>
      </c>
      <c r="V300" s="517" t="str">
        <f>三年级等级</f>
        <v/>
      </c>
      <c r="W300" s="516" t="str">
        <f>三年级一分钟跳绳得分</f>
        <v/>
      </c>
      <c r="X300" s="517" t="str">
        <f>三年级等级</f>
        <v/>
      </c>
      <c r="Y300" s="515" t="str">
        <f>三年级仰卧起坐得分</f>
        <v/>
      </c>
      <c r="Z300" s="518" t="str">
        <f>三年级等级</f>
        <v/>
      </c>
      <c r="AA300" s="533"/>
      <c r="AB300" s="515"/>
      <c r="AC300" s="533" t="str">
        <f>三年级跳绳附加分</f>
        <v/>
      </c>
      <c r="AD300" s="534" t="str">
        <f>三年级标准分</f>
        <v/>
      </c>
      <c r="AE300" s="534" t="str">
        <f>三年级总分</f>
        <v/>
      </c>
      <c r="AF300" s="517" t="str">
        <f>三年级等级</f>
        <v/>
      </c>
    </row>
    <row r="301" spans="1:32">
      <c r="A301" s="476">
        <v>305</v>
      </c>
      <c r="B301" s="477">
        <v>19</v>
      </c>
      <c r="C301" s="478"/>
      <c r="D301" s="471"/>
      <c r="E301" s="472"/>
      <c r="F301" s="473"/>
      <c r="G301" s="480"/>
      <c r="H301" s="475"/>
      <c r="I301" s="501"/>
      <c r="J301" s="502"/>
      <c r="K301" s="495"/>
      <c r="L301" s="503"/>
      <c r="M301" s="644"/>
      <c r="N301" s="505" t="str">
        <f>三年级BMI</f>
        <v/>
      </c>
      <c r="O301" s="499" t="str">
        <f>三年级BMI等级</f>
        <v/>
      </c>
      <c r="P301" s="500" t="str">
        <f>三年级BMI得分</f>
        <v/>
      </c>
      <c r="Q301" s="515" t="str">
        <f>三年级肺活量得分</f>
        <v/>
      </c>
      <c r="R301" s="512" t="str">
        <f>三年级等级</f>
        <v/>
      </c>
      <c r="S301" s="516" t="str">
        <f>三年级50米跑得分</f>
        <v/>
      </c>
      <c r="T301" s="517" t="str">
        <f>三年级等级</f>
        <v/>
      </c>
      <c r="U301" s="516" t="str">
        <f>三年级坐位体前屈得分</f>
        <v/>
      </c>
      <c r="V301" s="517" t="str">
        <f>三年级等级</f>
        <v/>
      </c>
      <c r="W301" s="516" t="str">
        <f>三年级一分钟跳绳得分</f>
        <v/>
      </c>
      <c r="X301" s="517" t="str">
        <f>三年级等级</f>
        <v/>
      </c>
      <c r="Y301" s="515" t="str">
        <f>三年级仰卧起坐得分</f>
        <v/>
      </c>
      <c r="Z301" s="518" t="str">
        <f>三年级等级</f>
        <v/>
      </c>
      <c r="AA301" s="533"/>
      <c r="AB301" s="515"/>
      <c r="AC301" s="533" t="str">
        <f>三年级跳绳附加分</f>
        <v/>
      </c>
      <c r="AD301" s="534" t="str">
        <f>三年级标准分</f>
        <v/>
      </c>
      <c r="AE301" s="534" t="str">
        <f>三年级总分</f>
        <v/>
      </c>
      <c r="AF301" s="517" t="str">
        <f>三年级等级</f>
        <v/>
      </c>
    </row>
    <row r="302" spans="1:32">
      <c r="A302" s="476">
        <v>305</v>
      </c>
      <c r="B302" s="477">
        <v>20</v>
      </c>
      <c r="C302" s="478"/>
      <c r="D302" s="471"/>
      <c r="E302" s="472"/>
      <c r="F302" s="473"/>
      <c r="G302" s="480"/>
      <c r="H302" s="475"/>
      <c r="I302" s="501"/>
      <c r="J302" s="502"/>
      <c r="K302" s="495"/>
      <c r="L302" s="503"/>
      <c r="M302" s="644"/>
      <c r="N302" s="505" t="str">
        <f>三年级BMI</f>
        <v/>
      </c>
      <c r="O302" s="499" t="str">
        <f>三年级BMI等级</f>
        <v/>
      </c>
      <c r="P302" s="500" t="str">
        <f>三年级BMI得分</f>
        <v/>
      </c>
      <c r="Q302" s="515" t="str">
        <f>三年级肺活量得分</f>
        <v/>
      </c>
      <c r="R302" s="512" t="str">
        <f>三年级等级</f>
        <v/>
      </c>
      <c r="S302" s="516" t="str">
        <f>三年级50米跑得分</f>
        <v/>
      </c>
      <c r="T302" s="517" t="str">
        <f>三年级等级</f>
        <v/>
      </c>
      <c r="U302" s="516" t="str">
        <f>三年级坐位体前屈得分</f>
        <v/>
      </c>
      <c r="V302" s="517" t="str">
        <f>三年级等级</f>
        <v/>
      </c>
      <c r="W302" s="516" t="str">
        <f>三年级一分钟跳绳得分</f>
        <v/>
      </c>
      <c r="X302" s="517" t="str">
        <f>三年级等级</f>
        <v/>
      </c>
      <c r="Y302" s="515" t="str">
        <f>三年级仰卧起坐得分</f>
        <v/>
      </c>
      <c r="Z302" s="518" t="str">
        <f>三年级等级</f>
        <v/>
      </c>
      <c r="AA302" s="533"/>
      <c r="AB302" s="515"/>
      <c r="AC302" s="533" t="str">
        <f>三年级跳绳附加分</f>
        <v/>
      </c>
      <c r="AD302" s="534" t="str">
        <f>三年级标准分</f>
        <v/>
      </c>
      <c r="AE302" s="534" t="str">
        <f>三年级总分</f>
        <v/>
      </c>
      <c r="AF302" s="517" t="str">
        <f>三年级等级</f>
        <v/>
      </c>
    </row>
    <row r="303" spans="1:32">
      <c r="A303" s="476">
        <v>305</v>
      </c>
      <c r="B303" s="477">
        <v>21</v>
      </c>
      <c r="C303" s="478"/>
      <c r="D303" s="471"/>
      <c r="E303" s="472"/>
      <c r="F303" s="473"/>
      <c r="G303" s="480"/>
      <c r="H303" s="475"/>
      <c r="I303" s="501"/>
      <c r="J303" s="502"/>
      <c r="K303" s="495"/>
      <c r="L303" s="503"/>
      <c r="M303" s="644"/>
      <c r="N303" s="505" t="str">
        <f>三年级BMI</f>
        <v/>
      </c>
      <c r="O303" s="499" t="str">
        <f>三年级BMI等级</f>
        <v/>
      </c>
      <c r="P303" s="500" t="str">
        <f>三年级BMI得分</f>
        <v/>
      </c>
      <c r="Q303" s="515" t="str">
        <f>三年级肺活量得分</f>
        <v/>
      </c>
      <c r="R303" s="512" t="str">
        <f>三年级等级</f>
        <v/>
      </c>
      <c r="S303" s="516" t="str">
        <f>三年级50米跑得分</f>
        <v/>
      </c>
      <c r="T303" s="517" t="str">
        <f>三年级等级</f>
        <v/>
      </c>
      <c r="U303" s="516" t="str">
        <f>三年级坐位体前屈得分</f>
        <v/>
      </c>
      <c r="V303" s="517" t="str">
        <f>三年级等级</f>
        <v/>
      </c>
      <c r="W303" s="516" t="str">
        <f>三年级一分钟跳绳得分</f>
        <v/>
      </c>
      <c r="X303" s="517" t="str">
        <f>三年级等级</f>
        <v/>
      </c>
      <c r="Y303" s="515" t="str">
        <f>三年级仰卧起坐得分</f>
        <v/>
      </c>
      <c r="Z303" s="518" t="str">
        <f>三年级等级</f>
        <v/>
      </c>
      <c r="AA303" s="533"/>
      <c r="AB303" s="515"/>
      <c r="AC303" s="533" t="str">
        <f>三年级跳绳附加分</f>
        <v/>
      </c>
      <c r="AD303" s="534" t="str">
        <f>三年级标准分</f>
        <v/>
      </c>
      <c r="AE303" s="534" t="str">
        <f>三年级总分</f>
        <v/>
      </c>
      <c r="AF303" s="517" t="str">
        <f>三年级等级</f>
        <v/>
      </c>
    </row>
    <row r="304" spans="1:32">
      <c r="A304" s="476">
        <v>305</v>
      </c>
      <c r="B304" s="477">
        <v>22</v>
      </c>
      <c r="C304" s="478"/>
      <c r="D304" s="471"/>
      <c r="E304" s="472"/>
      <c r="F304" s="473"/>
      <c r="G304" s="480"/>
      <c r="H304" s="475"/>
      <c r="I304" s="501"/>
      <c r="J304" s="502"/>
      <c r="K304" s="495"/>
      <c r="L304" s="503"/>
      <c r="M304" s="644"/>
      <c r="N304" s="505" t="str">
        <f>三年级BMI</f>
        <v/>
      </c>
      <c r="O304" s="499" t="str">
        <f>三年级BMI等级</f>
        <v/>
      </c>
      <c r="P304" s="500" t="str">
        <f>三年级BMI得分</f>
        <v/>
      </c>
      <c r="Q304" s="515" t="str">
        <f>三年级肺活量得分</f>
        <v/>
      </c>
      <c r="R304" s="512" t="str">
        <f>三年级等级</f>
        <v/>
      </c>
      <c r="S304" s="516" t="str">
        <f>三年级50米跑得分</f>
        <v/>
      </c>
      <c r="T304" s="517" t="str">
        <f>三年级等级</f>
        <v/>
      </c>
      <c r="U304" s="516" t="str">
        <f>三年级坐位体前屈得分</f>
        <v/>
      </c>
      <c r="V304" s="517" t="str">
        <f>三年级等级</f>
        <v/>
      </c>
      <c r="W304" s="516" t="str">
        <f>三年级一分钟跳绳得分</f>
        <v/>
      </c>
      <c r="X304" s="517" t="str">
        <f>三年级等级</f>
        <v/>
      </c>
      <c r="Y304" s="515" t="str">
        <f>三年级仰卧起坐得分</f>
        <v/>
      </c>
      <c r="Z304" s="518" t="str">
        <f>三年级等级</f>
        <v/>
      </c>
      <c r="AA304" s="533"/>
      <c r="AB304" s="515"/>
      <c r="AC304" s="533" t="str">
        <f>三年级跳绳附加分</f>
        <v/>
      </c>
      <c r="AD304" s="534" t="str">
        <f>三年级标准分</f>
        <v/>
      </c>
      <c r="AE304" s="534" t="str">
        <f>三年级总分</f>
        <v/>
      </c>
      <c r="AF304" s="517" t="str">
        <f>三年级等级</f>
        <v/>
      </c>
    </row>
    <row r="305" spans="1:32">
      <c r="A305" s="476">
        <v>305</v>
      </c>
      <c r="B305" s="477">
        <v>23</v>
      </c>
      <c r="C305" s="478"/>
      <c r="D305" s="471"/>
      <c r="E305" s="472"/>
      <c r="F305" s="473"/>
      <c r="G305" s="480"/>
      <c r="H305" s="475"/>
      <c r="I305" s="501"/>
      <c r="J305" s="502"/>
      <c r="K305" s="495"/>
      <c r="L305" s="503"/>
      <c r="M305" s="644"/>
      <c r="N305" s="505" t="str">
        <f>三年级BMI</f>
        <v/>
      </c>
      <c r="O305" s="499" t="str">
        <f>三年级BMI等级</f>
        <v/>
      </c>
      <c r="P305" s="500" t="str">
        <f>三年级BMI得分</f>
        <v/>
      </c>
      <c r="Q305" s="515" t="str">
        <f>三年级肺活量得分</f>
        <v/>
      </c>
      <c r="R305" s="512" t="str">
        <f>三年级等级</f>
        <v/>
      </c>
      <c r="S305" s="516" t="str">
        <f>三年级50米跑得分</f>
        <v/>
      </c>
      <c r="T305" s="517" t="str">
        <f>三年级等级</f>
        <v/>
      </c>
      <c r="U305" s="516" t="str">
        <f>三年级坐位体前屈得分</f>
        <v/>
      </c>
      <c r="V305" s="517" t="str">
        <f>三年级等级</f>
        <v/>
      </c>
      <c r="W305" s="516" t="str">
        <f>三年级一分钟跳绳得分</f>
        <v/>
      </c>
      <c r="X305" s="517" t="str">
        <f>三年级等级</f>
        <v/>
      </c>
      <c r="Y305" s="515" t="str">
        <f>三年级仰卧起坐得分</f>
        <v/>
      </c>
      <c r="Z305" s="518" t="str">
        <f>三年级等级</f>
        <v/>
      </c>
      <c r="AA305" s="533"/>
      <c r="AB305" s="515"/>
      <c r="AC305" s="533" t="str">
        <f>三年级跳绳附加分</f>
        <v/>
      </c>
      <c r="AD305" s="534" t="str">
        <f>三年级标准分</f>
        <v/>
      </c>
      <c r="AE305" s="534" t="str">
        <f>三年级总分</f>
        <v/>
      </c>
      <c r="AF305" s="517" t="str">
        <f>三年级等级</f>
        <v/>
      </c>
    </row>
    <row r="306" spans="1:32">
      <c r="A306" s="476">
        <v>305</v>
      </c>
      <c r="B306" s="477">
        <v>24</v>
      </c>
      <c r="C306" s="478"/>
      <c r="D306" s="471"/>
      <c r="E306" s="472"/>
      <c r="F306" s="473"/>
      <c r="G306" s="480"/>
      <c r="H306" s="475"/>
      <c r="I306" s="501"/>
      <c r="J306" s="502"/>
      <c r="K306" s="495"/>
      <c r="L306" s="503"/>
      <c r="M306" s="644"/>
      <c r="N306" s="505" t="str">
        <f>三年级BMI</f>
        <v/>
      </c>
      <c r="O306" s="499" t="str">
        <f>三年级BMI等级</f>
        <v/>
      </c>
      <c r="P306" s="500" t="str">
        <f>三年级BMI得分</f>
        <v/>
      </c>
      <c r="Q306" s="515" t="str">
        <f>三年级肺活量得分</f>
        <v/>
      </c>
      <c r="R306" s="512" t="str">
        <f>三年级等级</f>
        <v/>
      </c>
      <c r="S306" s="516" t="str">
        <f>三年级50米跑得分</f>
        <v/>
      </c>
      <c r="T306" s="517" t="str">
        <f>三年级等级</f>
        <v/>
      </c>
      <c r="U306" s="516" t="str">
        <f>三年级坐位体前屈得分</f>
        <v/>
      </c>
      <c r="V306" s="517" t="str">
        <f>三年级等级</f>
        <v/>
      </c>
      <c r="W306" s="516" t="str">
        <f>三年级一分钟跳绳得分</f>
        <v/>
      </c>
      <c r="X306" s="517" t="str">
        <f>三年级等级</f>
        <v/>
      </c>
      <c r="Y306" s="515" t="str">
        <f>三年级仰卧起坐得分</f>
        <v/>
      </c>
      <c r="Z306" s="518" t="str">
        <f>三年级等级</f>
        <v/>
      </c>
      <c r="AA306" s="533"/>
      <c r="AB306" s="515"/>
      <c r="AC306" s="533" t="str">
        <f>三年级跳绳附加分</f>
        <v/>
      </c>
      <c r="AD306" s="534" t="str">
        <f>三年级标准分</f>
        <v/>
      </c>
      <c r="AE306" s="534" t="str">
        <f>三年级总分</f>
        <v/>
      </c>
      <c r="AF306" s="517" t="str">
        <f>三年级等级</f>
        <v/>
      </c>
    </row>
    <row r="307" spans="1:32">
      <c r="A307" s="476">
        <v>305</v>
      </c>
      <c r="B307" s="477">
        <v>25</v>
      </c>
      <c r="C307" s="478"/>
      <c r="D307" s="471"/>
      <c r="E307" s="472"/>
      <c r="F307" s="473"/>
      <c r="G307" s="480"/>
      <c r="H307" s="475"/>
      <c r="I307" s="501"/>
      <c r="J307" s="502"/>
      <c r="K307" s="495"/>
      <c r="L307" s="503"/>
      <c r="M307" s="644"/>
      <c r="N307" s="505" t="str">
        <f>三年级BMI</f>
        <v/>
      </c>
      <c r="O307" s="499" t="str">
        <f>三年级BMI等级</f>
        <v/>
      </c>
      <c r="P307" s="500" t="str">
        <f>三年级BMI得分</f>
        <v/>
      </c>
      <c r="Q307" s="515" t="str">
        <f>三年级肺活量得分</f>
        <v/>
      </c>
      <c r="R307" s="512" t="str">
        <f>三年级等级</f>
        <v/>
      </c>
      <c r="S307" s="516" t="str">
        <f>三年级50米跑得分</f>
        <v/>
      </c>
      <c r="T307" s="517" t="str">
        <f>三年级等级</f>
        <v/>
      </c>
      <c r="U307" s="516" t="str">
        <f>三年级坐位体前屈得分</f>
        <v/>
      </c>
      <c r="V307" s="517" t="str">
        <f>三年级等级</f>
        <v/>
      </c>
      <c r="W307" s="516" t="str">
        <f>三年级一分钟跳绳得分</f>
        <v/>
      </c>
      <c r="X307" s="517" t="str">
        <f>三年级等级</f>
        <v/>
      </c>
      <c r="Y307" s="515" t="str">
        <f>三年级仰卧起坐得分</f>
        <v/>
      </c>
      <c r="Z307" s="518" t="str">
        <f>三年级等级</f>
        <v/>
      </c>
      <c r="AA307" s="533"/>
      <c r="AB307" s="515"/>
      <c r="AC307" s="533" t="str">
        <f>三年级跳绳附加分</f>
        <v/>
      </c>
      <c r="AD307" s="534" t="str">
        <f>三年级标准分</f>
        <v/>
      </c>
      <c r="AE307" s="534" t="str">
        <f>三年级总分</f>
        <v/>
      </c>
      <c r="AF307" s="517" t="str">
        <f>三年级等级</f>
        <v/>
      </c>
    </row>
    <row r="308" spans="1:32">
      <c r="A308" s="476">
        <v>305</v>
      </c>
      <c r="B308" s="477">
        <v>26</v>
      </c>
      <c r="C308" s="478"/>
      <c r="D308" s="471"/>
      <c r="E308" s="472"/>
      <c r="F308" s="473"/>
      <c r="G308" s="480"/>
      <c r="H308" s="475"/>
      <c r="I308" s="501"/>
      <c r="J308" s="502"/>
      <c r="K308" s="495"/>
      <c r="L308" s="503"/>
      <c r="M308" s="644"/>
      <c r="N308" s="505" t="str">
        <f>三年级BMI</f>
        <v/>
      </c>
      <c r="O308" s="499" t="str">
        <f>三年级BMI等级</f>
        <v/>
      </c>
      <c r="P308" s="500" t="str">
        <f>三年级BMI得分</f>
        <v/>
      </c>
      <c r="Q308" s="515" t="str">
        <f>三年级肺活量得分</f>
        <v/>
      </c>
      <c r="R308" s="512" t="str">
        <f>三年级等级</f>
        <v/>
      </c>
      <c r="S308" s="516" t="str">
        <f>三年级50米跑得分</f>
        <v/>
      </c>
      <c r="T308" s="517" t="str">
        <f>三年级等级</f>
        <v/>
      </c>
      <c r="U308" s="516" t="str">
        <f>三年级坐位体前屈得分</f>
        <v/>
      </c>
      <c r="V308" s="517" t="str">
        <f>三年级等级</f>
        <v/>
      </c>
      <c r="W308" s="516" t="str">
        <f>三年级一分钟跳绳得分</f>
        <v/>
      </c>
      <c r="X308" s="517" t="str">
        <f>三年级等级</f>
        <v/>
      </c>
      <c r="Y308" s="515" t="str">
        <f>三年级仰卧起坐得分</f>
        <v/>
      </c>
      <c r="Z308" s="518" t="str">
        <f>三年级等级</f>
        <v/>
      </c>
      <c r="AA308" s="533"/>
      <c r="AB308" s="515"/>
      <c r="AC308" s="533" t="str">
        <f>三年级跳绳附加分</f>
        <v/>
      </c>
      <c r="AD308" s="534" t="str">
        <f>三年级标准分</f>
        <v/>
      </c>
      <c r="AE308" s="534" t="str">
        <f>三年级总分</f>
        <v/>
      </c>
      <c r="AF308" s="517" t="str">
        <f>三年级等级</f>
        <v/>
      </c>
    </row>
    <row r="309" spans="1:32">
      <c r="A309" s="476">
        <v>305</v>
      </c>
      <c r="B309" s="477">
        <v>27</v>
      </c>
      <c r="C309" s="478"/>
      <c r="D309" s="471"/>
      <c r="E309" s="472"/>
      <c r="F309" s="473"/>
      <c r="G309" s="480"/>
      <c r="H309" s="475"/>
      <c r="I309" s="501"/>
      <c r="J309" s="502"/>
      <c r="K309" s="495"/>
      <c r="L309" s="503"/>
      <c r="M309" s="644"/>
      <c r="N309" s="505" t="str">
        <f>三年级BMI</f>
        <v/>
      </c>
      <c r="O309" s="499" t="str">
        <f>三年级BMI等级</f>
        <v/>
      </c>
      <c r="P309" s="500" t="str">
        <f>三年级BMI得分</f>
        <v/>
      </c>
      <c r="Q309" s="515" t="str">
        <f>三年级肺活量得分</f>
        <v/>
      </c>
      <c r="R309" s="512" t="str">
        <f>三年级等级</f>
        <v/>
      </c>
      <c r="S309" s="516" t="str">
        <f>三年级50米跑得分</f>
        <v/>
      </c>
      <c r="T309" s="517" t="str">
        <f>三年级等级</f>
        <v/>
      </c>
      <c r="U309" s="516" t="str">
        <f>三年级坐位体前屈得分</f>
        <v/>
      </c>
      <c r="V309" s="517" t="str">
        <f>三年级等级</f>
        <v/>
      </c>
      <c r="W309" s="516" t="str">
        <f>三年级一分钟跳绳得分</f>
        <v/>
      </c>
      <c r="X309" s="517" t="str">
        <f>三年级等级</f>
        <v/>
      </c>
      <c r="Y309" s="515" t="str">
        <f>三年级仰卧起坐得分</f>
        <v/>
      </c>
      <c r="Z309" s="518" t="str">
        <f>三年级等级</f>
        <v/>
      </c>
      <c r="AA309" s="533"/>
      <c r="AB309" s="515"/>
      <c r="AC309" s="533" t="str">
        <f>三年级跳绳附加分</f>
        <v/>
      </c>
      <c r="AD309" s="534" t="str">
        <f>三年级标准分</f>
        <v/>
      </c>
      <c r="AE309" s="534" t="str">
        <f>三年级总分</f>
        <v/>
      </c>
      <c r="AF309" s="517" t="str">
        <f>三年级等级</f>
        <v/>
      </c>
    </row>
    <row r="310" spans="1:32">
      <c r="A310" s="476">
        <v>305</v>
      </c>
      <c r="B310" s="477">
        <v>28</v>
      </c>
      <c r="C310" s="478"/>
      <c r="D310" s="471"/>
      <c r="E310" s="472"/>
      <c r="F310" s="481"/>
      <c r="G310" s="480"/>
      <c r="H310" s="475"/>
      <c r="I310" s="501"/>
      <c r="J310" s="502"/>
      <c r="K310" s="495"/>
      <c r="L310" s="503"/>
      <c r="M310" s="644"/>
      <c r="N310" s="505" t="str">
        <f>三年级BMI</f>
        <v/>
      </c>
      <c r="O310" s="499" t="str">
        <f>三年级BMI等级</f>
        <v/>
      </c>
      <c r="P310" s="500" t="str">
        <f>三年级BMI得分</f>
        <v/>
      </c>
      <c r="Q310" s="515" t="str">
        <f>三年级肺活量得分</f>
        <v/>
      </c>
      <c r="R310" s="512" t="str">
        <f>三年级等级</f>
        <v/>
      </c>
      <c r="S310" s="516" t="str">
        <f>三年级50米跑得分</f>
        <v/>
      </c>
      <c r="T310" s="517" t="str">
        <f>三年级等级</f>
        <v/>
      </c>
      <c r="U310" s="516" t="str">
        <f>三年级坐位体前屈得分</f>
        <v/>
      </c>
      <c r="V310" s="517" t="str">
        <f>三年级等级</f>
        <v/>
      </c>
      <c r="W310" s="516" t="str">
        <f>三年级一分钟跳绳得分</f>
        <v/>
      </c>
      <c r="X310" s="517" t="str">
        <f>三年级等级</f>
        <v/>
      </c>
      <c r="Y310" s="515" t="str">
        <f>三年级仰卧起坐得分</f>
        <v/>
      </c>
      <c r="Z310" s="518" t="str">
        <f>三年级等级</f>
        <v/>
      </c>
      <c r="AA310" s="533"/>
      <c r="AB310" s="515"/>
      <c r="AC310" s="533" t="str">
        <f>三年级跳绳附加分</f>
        <v/>
      </c>
      <c r="AD310" s="534" t="str">
        <f>三年级标准分</f>
        <v/>
      </c>
      <c r="AE310" s="534" t="str">
        <f>三年级总分</f>
        <v/>
      </c>
      <c r="AF310" s="517" t="str">
        <f>三年级等级</f>
        <v/>
      </c>
    </row>
    <row r="311" spans="1:32">
      <c r="A311" s="476">
        <v>305</v>
      </c>
      <c r="B311" s="477">
        <v>29</v>
      </c>
      <c r="C311" s="478"/>
      <c r="D311" s="471"/>
      <c r="E311" s="472"/>
      <c r="F311" s="481"/>
      <c r="G311" s="480"/>
      <c r="H311" s="475"/>
      <c r="I311" s="501"/>
      <c r="J311" s="502"/>
      <c r="K311" s="495"/>
      <c r="L311" s="503"/>
      <c r="M311" s="644"/>
      <c r="N311" s="505" t="str">
        <f>三年级BMI</f>
        <v/>
      </c>
      <c r="O311" s="499" t="str">
        <f>三年级BMI等级</f>
        <v/>
      </c>
      <c r="P311" s="500" t="str">
        <f>三年级BMI得分</f>
        <v/>
      </c>
      <c r="Q311" s="515" t="str">
        <f>三年级肺活量得分</f>
        <v/>
      </c>
      <c r="R311" s="512" t="str">
        <f>三年级等级</f>
        <v/>
      </c>
      <c r="S311" s="516" t="str">
        <f>三年级50米跑得分</f>
        <v/>
      </c>
      <c r="T311" s="517" t="str">
        <f>三年级等级</f>
        <v/>
      </c>
      <c r="U311" s="516" t="str">
        <f>三年级坐位体前屈得分</f>
        <v/>
      </c>
      <c r="V311" s="517" t="str">
        <f>三年级等级</f>
        <v/>
      </c>
      <c r="W311" s="516" t="str">
        <f>三年级一分钟跳绳得分</f>
        <v/>
      </c>
      <c r="X311" s="517" t="str">
        <f>三年级等级</f>
        <v/>
      </c>
      <c r="Y311" s="515" t="str">
        <f>三年级仰卧起坐得分</f>
        <v/>
      </c>
      <c r="Z311" s="518" t="str">
        <f>三年级等级</f>
        <v/>
      </c>
      <c r="AA311" s="533"/>
      <c r="AB311" s="515"/>
      <c r="AC311" s="533" t="str">
        <f>三年级跳绳附加分</f>
        <v/>
      </c>
      <c r="AD311" s="534" t="str">
        <f>三年级标准分</f>
        <v/>
      </c>
      <c r="AE311" s="534" t="str">
        <f>三年级总分</f>
        <v/>
      </c>
      <c r="AF311" s="517" t="str">
        <f>三年级等级</f>
        <v/>
      </c>
    </row>
    <row r="312" spans="1:32">
      <c r="A312" s="476">
        <v>305</v>
      </c>
      <c r="B312" s="477">
        <v>30</v>
      </c>
      <c r="C312" s="478"/>
      <c r="D312" s="471"/>
      <c r="E312" s="472"/>
      <c r="F312" s="481"/>
      <c r="G312" s="480"/>
      <c r="H312" s="475"/>
      <c r="I312" s="501"/>
      <c r="J312" s="502"/>
      <c r="K312" s="495"/>
      <c r="L312" s="503"/>
      <c r="M312" s="644"/>
      <c r="N312" s="505" t="str">
        <f>三年级BMI</f>
        <v/>
      </c>
      <c r="O312" s="499" t="str">
        <f>三年级BMI等级</f>
        <v/>
      </c>
      <c r="P312" s="500" t="str">
        <f>三年级BMI得分</f>
        <v/>
      </c>
      <c r="Q312" s="515" t="str">
        <f>三年级肺活量得分</f>
        <v/>
      </c>
      <c r="R312" s="512" t="str">
        <f>三年级等级</f>
        <v/>
      </c>
      <c r="S312" s="516" t="str">
        <f>三年级50米跑得分</f>
        <v/>
      </c>
      <c r="T312" s="517" t="str">
        <f>三年级等级</f>
        <v/>
      </c>
      <c r="U312" s="516" t="str">
        <f>三年级坐位体前屈得分</f>
        <v/>
      </c>
      <c r="V312" s="517" t="str">
        <f>三年级等级</f>
        <v/>
      </c>
      <c r="W312" s="516" t="str">
        <f>三年级一分钟跳绳得分</f>
        <v/>
      </c>
      <c r="X312" s="517" t="str">
        <f>三年级等级</f>
        <v/>
      </c>
      <c r="Y312" s="515" t="str">
        <f>三年级仰卧起坐得分</f>
        <v/>
      </c>
      <c r="Z312" s="518" t="str">
        <f>三年级等级</f>
        <v/>
      </c>
      <c r="AA312" s="533"/>
      <c r="AB312" s="515"/>
      <c r="AC312" s="533" t="str">
        <f>三年级跳绳附加分</f>
        <v/>
      </c>
      <c r="AD312" s="534" t="str">
        <f>三年级标准分</f>
        <v/>
      </c>
      <c r="AE312" s="534" t="str">
        <f>三年级总分</f>
        <v/>
      </c>
      <c r="AF312" s="517" t="str">
        <f>三年级等级</f>
        <v/>
      </c>
    </row>
    <row r="313" spans="1:32">
      <c r="A313" s="476">
        <v>305</v>
      </c>
      <c r="B313" s="477">
        <v>31</v>
      </c>
      <c r="C313" s="478"/>
      <c r="D313" s="471"/>
      <c r="E313" s="472"/>
      <c r="F313" s="481"/>
      <c r="G313" s="480"/>
      <c r="H313" s="475"/>
      <c r="I313" s="501"/>
      <c r="J313" s="502"/>
      <c r="K313" s="495"/>
      <c r="L313" s="503"/>
      <c r="M313" s="644"/>
      <c r="N313" s="505" t="str">
        <f>三年级BMI</f>
        <v/>
      </c>
      <c r="O313" s="499" t="str">
        <f>三年级BMI等级</f>
        <v/>
      </c>
      <c r="P313" s="500" t="str">
        <f>三年级BMI得分</f>
        <v/>
      </c>
      <c r="Q313" s="515" t="str">
        <f>三年级肺活量得分</f>
        <v/>
      </c>
      <c r="R313" s="512" t="str">
        <f>三年级等级</f>
        <v/>
      </c>
      <c r="S313" s="516" t="str">
        <f>三年级50米跑得分</f>
        <v/>
      </c>
      <c r="T313" s="517" t="str">
        <f>三年级等级</f>
        <v/>
      </c>
      <c r="U313" s="516" t="str">
        <f>三年级坐位体前屈得分</f>
        <v/>
      </c>
      <c r="V313" s="517" t="str">
        <f>三年级等级</f>
        <v/>
      </c>
      <c r="W313" s="516" t="str">
        <f>三年级一分钟跳绳得分</f>
        <v/>
      </c>
      <c r="X313" s="517" t="str">
        <f>三年级等级</f>
        <v/>
      </c>
      <c r="Y313" s="515" t="str">
        <f>三年级仰卧起坐得分</f>
        <v/>
      </c>
      <c r="Z313" s="518" t="str">
        <f>三年级等级</f>
        <v/>
      </c>
      <c r="AA313" s="533"/>
      <c r="AB313" s="515"/>
      <c r="AC313" s="533" t="str">
        <f>三年级跳绳附加分</f>
        <v/>
      </c>
      <c r="AD313" s="534" t="str">
        <f>三年级标准分</f>
        <v/>
      </c>
      <c r="AE313" s="534" t="str">
        <f>三年级总分</f>
        <v/>
      </c>
      <c r="AF313" s="517" t="str">
        <f>三年级等级</f>
        <v/>
      </c>
    </row>
    <row r="314" spans="1:32">
      <c r="A314" s="476">
        <v>305</v>
      </c>
      <c r="B314" s="477">
        <v>32</v>
      </c>
      <c r="C314" s="478"/>
      <c r="D314" s="471"/>
      <c r="E314" s="478"/>
      <c r="F314" s="481"/>
      <c r="G314" s="480"/>
      <c r="H314" s="475"/>
      <c r="I314" s="501"/>
      <c r="J314" s="502"/>
      <c r="K314" s="502"/>
      <c r="L314" s="503"/>
      <c r="M314" s="644"/>
      <c r="N314" s="505" t="str">
        <f>三年级BMI</f>
        <v/>
      </c>
      <c r="O314" s="499" t="str">
        <f>三年级BMI等级</f>
        <v/>
      </c>
      <c r="P314" s="500" t="str">
        <f>三年级BMI得分</f>
        <v/>
      </c>
      <c r="Q314" s="515" t="str">
        <f>三年级肺活量得分</f>
        <v/>
      </c>
      <c r="R314" s="512" t="str">
        <f>三年级等级</f>
        <v/>
      </c>
      <c r="S314" s="516" t="str">
        <f>三年级50米跑得分</f>
        <v/>
      </c>
      <c r="T314" s="517" t="str">
        <f>三年级等级</f>
        <v/>
      </c>
      <c r="U314" s="516" t="str">
        <f>三年级坐位体前屈得分</f>
        <v/>
      </c>
      <c r="V314" s="517" t="str">
        <f>三年级等级</f>
        <v/>
      </c>
      <c r="W314" s="516" t="str">
        <f>三年级一分钟跳绳得分</f>
        <v/>
      </c>
      <c r="X314" s="517" t="str">
        <f>三年级等级</f>
        <v/>
      </c>
      <c r="Y314" s="515" t="str">
        <f>三年级仰卧起坐得分</f>
        <v/>
      </c>
      <c r="Z314" s="518" t="str">
        <f>三年级等级</f>
        <v/>
      </c>
      <c r="AA314" s="533"/>
      <c r="AB314" s="515"/>
      <c r="AC314" s="533" t="str">
        <f>三年级跳绳附加分</f>
        <v/>
      </c>
      <c r="AD314" s="534" t="str">
        <f>三年级标准分</f>
        <v/>
      </c>
      <c r="AE314" s="534" t="str">
        <f>三年级总分</f>
        <v/>
      </c>
      <c r="AF314" s="517" t="str">
        <f>三年级等级</f>
        <v/>
      </c>
    </row>
    <row r="315" spans="1:32">
      <c r="A315" s="476">
        <v>305</v>
      </c>
      <c r="B315" s="477">
        <v>33</v>
      </c>
      <c r="C315" s="478"/>
      <c r="D315" s="471"/>
      <c r="E315" s="478"/>
      <c r="F315" s="481"/>
      <c r="G315" s="480"/>
      <c r="H315" s="475"/>
      <c r="I315" s="501"/>
      <c r="J315" s="502"/>
      <c r="K315" s="502"/>
      <c r="L315" s="503"/>
      <c r="M315" s="644"/>
      <c r="N315" s="505" t="str">
        <f>三年级BMI</f>
        <v/>
      </c>
      <c r="O315" s="499" t="str">
        <f>三年级BMI等级</f>
        <v/>
      </c>
      <c r="P315" s="500" t="str">
        <f>三年级BMI得分</f>
        <v/>
      </c>
      <c r="Q315" s="515" t="str">
        <f>三年级肺活量得分</f>
        <v/>
      </c>
      <c r="R315" s="512" t="str">
        <f>三年级等级</f>
        <v/>
      </c>
      <c r="S315" s="516" t="str">
        <f>三年级50米跑得分</f>
        <v/>
      </c>
      <c r="T315" s="517" t="str">
        <f>三年级等级</f>
        <v/>
      </c>
      <c r="U315" s="516" t="str">
        <f>三年级坐位体前屈得分</f>
        <v/>
      </c>
      <c r="V315" s="517" t="str">
        <f>三年级等级</f>
        <v/>
      </c>
      <c r="W315" s="516" t="str">
        <f>三年级一分钟跳绳得分</f>
        <v/>
      </c>
      <c r="X315" s="517" t="str">
        <f>三年级等级</f>
        <v/>
      </c>
      <c r="Y315" s="515" t="str">
        <f>三年级仰卧起坐得分</f>
        <v/>
      </c>
      <c r="Z315" s="518" t="str">
        <f>三年级等级</f>
        <v/>
      </c>
      <c r="AA315" s="533"/>
      <c r="AB315" s="515"/>
      <c r="AC315" s="533" t="str">
        <f>三年级跳绳附加分</f>
        <v/>
      </c>
      <c r="AD315" s="534" t="str">
        <f>三年级标准分</f>
        <v/>
      </c>
      <c r="AE315" s="534" t="str">
        <f>三年级总分</f>
        <v/>
      </c>
      <c r="AF315" s="517" t="str">
        <f>三年级等级</f>
        <v/>
      </c>
    </row>
    <row r="316" spans="1:32">
      <c r="A316" s="476">
        <v>305</v>
      </c>
      <c r="B316" s="477">
        <v>34</v>
      </c>
      <c r="C316" s="478"/>
      <c r="D316" s="471"/>
      <c r="E316" s="478"/>
      <c r="F316" s="481"/>
      <c r="G316" s="480"/>
      <c r="H316" s="475"/>
      <c r="I316" s="501"/>
      <c r="J316" s="502"/>
      <c r="K316" s="502"/>
      <c r="L316" s="503"/>
      <c r="M316" s="644"/>
      <c r="N316" s="505" t="str">
        <f>三年级BMI</f>
        <v/>
      </c>
      <c r="O316" s="499" t="str">
        <f>三年级BMI等级</f>
        <v/>
      </c>
      <c r="P316" s="500" t="str">
        <f>三年级BMI得分</f>
        <v/>
      </c>
      <c r="Q316" s="515" t="str">
        <f>三年级肺活量得分</f>
        <v/>
      </c>
      <c r="R316" s="512" t="str">
        <f>三年级等级</f>
        <v/>
      </c>
      <c r="S316" s="516" t="str">
        <f>三年级50米跑得分</f>
        <v/>
      </c>
      <c r="T316" s="517" t="str">
        <f>三年级等级</f>
        <v/>
      </c>
      <c r="U316" s="516" t="str">
        <f>三年级坐位体前屈得分</f>
        <v/>
      </c>
      <c r="V316" s="517" t="str">
        <f>三年级等级</f>
        <v/>
      </c>
      <c r="W316" s="516" t="str">
        <f>三年级一分钟跳绳得分</f>
        <v/>
      </c>
      <c r="X316" s="517" t="str">
        <f>三年级等级</f>
        <v/>
      </c>
      <c r="Y316" s="515" t="str">
        <f>三年级仰卧起坐得分</f>
        <v/>
      </c>
      <c r="Z316" s="518" t="str">
        <f>三年级等级</f>
        <v/>
      </c>
      <c r="AA316" s="533"/>
      <c r="AB316" s="515"/>
      <c r="AC316" s="533" t="str">
        <f>三年级跳绳附加分</f>
        <v/>
      </c>
      <c r="AD316" s="534" t="str">
        <f>三年级标准分</f>
        <v/>
      </c>
      <c r="AE316" s="534" t="str">
        <f>三年级总分</f>
        <v/>
      </c>
      <c r="AF316" s="517" t="str">
        <f>三年级等级</f>
        <v/>
      </c>
    </row>
    <row r="317" spans="1:32">
      <c r="A317" s="476">
        <v>305</v>
      </c>
      <c r="B317" s="477">
        <v>35</v>
      </c>
      <c r="C317" s="478"/>
      <c r="D317" s="471"/>
      <c r="E317" s="478"/>
      <c r="F317" s="481"/>
      <c r="G317" s="474"/>
      <c r="H317" s="475"/>
      <c r="I317" s="501"/>
      <c r="J317" s="502"/>
      <c r="K317" s="502"/>
      <c r="L317" s="503"/>
      <c r="M317" s="644"/>
      <c r="N317" s="505" t="str">
        <f>三年级BMI</f>
        <v/>
      </c>
      <c r="O317" s="499" t="str">
        <f>三年级BMI等级</f>
        <v/>
      </c>
      <c r="P317" s="500" t="str">
        <f>三年级BMI得分</f>
        <v/>
      </c>
      <c r="Q317" s="515" t="str">
        <f>三年级肺活量得分</f>
        <v/>
      </c>
      <c r="R317" s="512" t="str">
        <f>三年级等级</f>
        <v/>
      </c>
      <c r="S317" s="516" t="str">
        <f>三年级50米跑得分</f>
        <v/>
      </c>
      <c r="T317" s="517" t="str">
        <f>三年级等级</f>
        <v/>
      </c>
      <c r="U317" s="516" t="str">
        <f>三年级坐位体前屈得分</f>
        <v/>
      </c>
      <c r="V317" s="517" t="str">
        <f>三年级等级</f>
        <v/>
      </c>
      <c r="W317" s="516" t="str">
        <f>三年级一分钟跳绳得分</f>
        <v/>
      </c>
      <c r="X317" s="517" t="str">
        <f>三年级等级</f>
        <v/>
      </c>
      <c r="Y317" s="515" t="str">
        <f>三年级仰卧起坐得分</f>
        <v/>
      </c>
      <c r="Z317" s="518" t="str">
        <f>三年级等级</f>
        <v/>
      </c>
      <c r="AA317" s="533"/>
      <c r="AB317" s="515"/>
      <c r="AC317" s="533" t="str">
        <f>三年级跳绳附加分</f>
        <v/>
      </c>
      <c r="AD317" s="534" t="str">
        <f>三年级标准分</f>
        <v/>
      </c>
      <c r="AE317" s="534" t="str">
        <f>三年级总分</f>
        <v/>
      </c>
      <c r="AF317" s="517" t="str">
        <f>三年级等级</f>
        <v/>
      </c>
    </row>
    <row r="318" spans="1:32">
      <c r="A318" s="476">
        <v>305</v>
      </c>
      <c r="B318" s="477">
        <v>36</v>
      </c>
      <c r="C318" s="478"/>
      <c r="D318" s="471"/>
      <c r="E318" s="478"/>
      <c r="F318" s="473"/>
      <c r="G318" s="480"/>
      <c r="H318" s="475"/>
      <c r="I318" s="501"/>
      <c r="J318" s="502"/>
      <c r="K318" s="502"/>
      <c r="L318" s="496"/>
      <c r="M318" s="643"/>
      <c r="N318" s="498" t="str">
        <f>三年级BMI</f>
        <v/>
      </c>
      <c r="O318" s="499" t="str">
        <f>三年级BMI等级</f>
        <v/>
      </c>
      <c r="P318" s="500" t="str">
        <f>三年级BMI得分</f>
        <v/>
      </c>
      <c r="Q318" s="515" t="str">
        <f>三年级肺活量得分</f>
        <v/>
      </c>
      <c r="R318" s="512" t="str">
        <f>三年级等级</f>
        <v/>
      </c>
      <c r="S318" s="516" t="str">
        <f>三年级50米跑得分</f>
        <v/>
      </c>
      <c r="T318" s="512" t="str">
        <f>三年级等级</f>
        <v/>
      </c>
      <c r="U318" s="516" t="str">
        <f>三年级坐位体前屈得分</f>
        <v/>
      </c>
      <c r="V318" s="512" t="str">
        <f>三年级等级</f>
        <v/>
      </c>
      <c r="W318" s="516" t="str">
        <f>三年级一分钟跳绳得分</f>
        <v/>
      </c>
      <c r="X318" s="512" t="str">
        <f>三年级等级</f>
        <v/>
      </c>
      <c r="Y318" s="511" t="str">
        <f>三年级仰卧起坐得分</f>
        <v/>
      </c>
      <c r="Z318" s="514" t="str">
        <f>三年级等级</f>
        <v/>
      </c>
      <c r="AA318" s="530"/>
      <c r="AB318" s="511"/>
      <c r="AC318" s="530" t="str">
        <f>三年级跳绳附加分</f>
        <v/>
      </c>
      <c r="AD318" s="534" t="str">
        <f>三年级标准分</f>
        <v/>
      </c>
      <c r="AE318" s="531" t="str">
        <f>三年级总分</f>
        <v/>
      </c>
      <c r="AF318" s="512" t="str">
        <f>三年级等级</f>
        <v/>
      </c>
    </row>
    <row r="319" spans="1:32">
      <c r="A319" s="476">
        <v>305</v>
      </c>
      <c r="B319" s="477">
        <v>37</v>
      </c>
      <c r="C319" s="478"/>
      <c r="D319" s="471"/>
      <c r="E319" s="478"/>
      <c r="F319" s="473"/>
      <c r="G319" s="480"/>
      <c r="H319" s="475"/>
      <c r="I319" s="501"/>
      <c r="J319" s="502"/>
      <c r="K319" s="502"/>
      <c r="L319" s="503"/>
      <c r="M319" s="644"/>
      <c r="N319" s="505" t="str">
        <f>三年级BMI</f>
        <v/>
      </c>
      <c r="O319" s="499" t="str">
        <f>三年级BMI等级</f>
        <v/>
      </c>
      <c r="P319" s="500" t="str">
        <f>三年级BMI得分</f>
        <v/>
      </c>
      <c r="Q319" s="515" t="str">
        <f>三年级肺活量得分</f>
        <v/>
      </c>
      <c r="R319" s="512" t="str">
        <f>三年级等级</f>
        <v/>
      </c>
      <c r="S319" s="516" t="str">
        <f>三年级50米跑得分</f>
        <v/>
      </c>
      <c r="T319" s="512" t="str">
        <f>三年级等级</f>
        <v/>
      </c>
      <c r="U319" s="516" t="str">
        <f>三年级坐位体前屈得分</f>
        <v/>
      </c>
      <c r="V319" s="517" t="str">
        <f>三年级等级</f>
        <v/>
      </c>
      <c r="W319" s="516" t="str">
        <f>三年级一分钟跳绳得分</f>
        <v/>
      </c>
      <c r="X319" s="517" t="str">
        <f>三年级等级</f>
        <v/>
      </c>
      <c r="Y319" s="515" t="str">
        <f>三年级仰卧起坐得分</f>
        <v/>
      </c>
      <c r="Z319" s="518" t="str">
        <f>三年级等级</f>
        <v/>
      </c>
      <c r="AA319" s="533"/>
      <c r="AB319" s="515"/>
      <c r="AC319" s="533" t="str">
        <f>三年级跳绳附加分</f>
        <v/>
      </c>
      <c r="AD319" s="534" t="str">
        <f>三年级标准分</f>
        <v/>
      </c>
      <c r="AE319" s="534" t="str">
        <f>三年级总分</f>
        <v/>
      </c>
      <c r="AF319" s="517" t="str">
        <f>三年级等级</f>
        <v/>
      </c>
    </row>
    <row r="320" spans="1:32">
      <c r="A320" s="476">
        <v>305</v>
      </c>
      <c r="B320" s="477">
        <v>38</v>
      </c>
      <c r="C320" s="478"/>
      <c r="D320" s="471"/>
      <c r="E320" s="478"/>
      <c r="F320" s="473"/>
      <c r="G320" s="480"/>
      <c r="H320" s="475"/>
      <c r="I320" s="501"/>
      <c r="J320" s="502"/>
      <c r="K320" s="502"/>
      <c r="L320" s="503"/>
      <c r="M320" s="644"/>
      <c r="N320" s="505" t="str">
        <f>三年级BMI</f>
        <v/>
      </c>
      <c r="O320" s="499" t="str">
        <f>三年级BMI等级</f>
        <v/>
      </c>
      <c r="P320" s="500" t="str">
        <f>三年级BMI得分</f>
        <v/>
      </c>
      <c r="Q320" s="515" t="str">
        <f>三年级肺活量得分</f>
        <v/>
      </c>
      <c r="R320" s="512" t="str">
        <f>三年级等级</f>
        <v/>
      </c>
      <c r="S320" s="516" t="str">
        <f>三年级50米跑得分</f>
        <v/>
      </c>
      <c r="T320" s="512" t="str">
        <f>三年级等级</f>
        <v/>
      </c>
      <c r="U320" s="516" t="str">
        <f>三年级坐位体前屈得分</f>
        <v/>
      </c>
      <c r="V320" s="517" t="str">
        <f>三年级等级</f>
        <v/>
      </c>
      <c r="W320" s="516" t="str">
        <f>三年级一分钟跳绳得分</f>
        <v/>
      </c>
      <c r="X320" s="517" t="str">
        <f>三年级等级</f>
        <v/>
      </c>
      <c r="Y320" s="515" t="str">
        <f>三年级仰卧起坐得分</f>
        <v/>
      </c>
      <c r="Z320" s="518" t="str">
        <f>三年级等级</f>
        <v/>
      </c>
      <c r="AA320" s="533"/>
      <c r="AB320" s="515"/>
      <c r="AC320" s="533" t="str">
        <f>三年级跳绳附加分</f>
        <v/>
      </c>
      <c r="AD320" s="534" t="str">
        <f>三年级标准分</f>
        <v/>
      </c>
      <c r="AE320" s="534" t="str">
        <f>三年级总分</f>
        <v/>
      </c>
      <c r="AF320" s="517" t="str">
        <f>三年级等级</f>
        <v/>
      </c>
    </row>
    <row r="321" spans="1:32">
      <c r="A321" s="476">
        <v>305</v>
      </c>
      <c r="B321" s="477">
        <v>39</v>
      </c>
      <c r="C321" s="478"/>
      <c r="D321" s="471"/>
      <c r="E321" s="478"/>
      <c r="F321" s="473"/>
      <c r="G321" s="480"/>
      <c r="H321" s="475"/>
      <c r="I321" s="501"/>
      <c r="J321" s="502"/>
      <c r="K321" s="502"/>
      <c r="L321" s="503"/>
      <c r="M321" s="644"/>
      <c r="N321" s="505" t="str">
        <f>三年级BMI</f>
        <v/>
      </c>
      <c r="O321" s="499" t="str">
        <f>三年级BMI等级</f>
        <v/>
      </c>
      <c r="P321" s="500" t="str">
        <f>三年级BMI得分</f>
        <v/>
      </c>
      <c r="Q321" s="515" t="str">
        <f>三年级肺活量得分</f>
        <v/>
      </c>
      <c r="R321" s="512" t="str">
        <f>三年级等级</f>
        <v/>
      </c>
      <c r="S321" s="516" t="str">
        <f>三年级50米跑得分</f>
        <v/>
      </c>
      <c r="T321" s="512" t="str">
        <f>三年级等级</f>
        <v/>
      </c>
      <c r="U321" s="516" t="str">
        <f>三年级坐位体前屈得分</f>
        <v/>
      </c>
      <c r="V321" s="517" t="str">
        <f>三年级等级</f>
        <v/>
      </c>
      <c r="W321" s="516" t="str">
        <f>三年级一分钟跳绳得分</f>
        <v/>
      </c>
      <c r="X321" s="517" t="str">
        <f>三年级等级</f>
        <v/>
      </c>
      <c r="Y321" s="515" t="str">
        <f>三年级仰卧起坐得分</f>
        <v/>
      </c>
      <c r="Z321" s="518" t="str">
        <f>三年级等级</f>
        <v/>
      </c>
      <c r="AA321" s="533"/>
      <c r="AB321" s="515"/>
      <c r="AC321" s="533" t="str">
        <f>三年级跳绳附加分</f>
        <v/>
      </c>
      <c r="AD321" s="534" t="str">
        <f>三年级标准分</f>
        <v/>
      </c>
      <c r="AE321" s="534" t="str">
        <f>三年级总分</f>
        <v/>
      </c>
      <c r="AF321" s="517" t="str">
        <f>三年级等级</f>
        <v/>
      </c>
    </row>
    <row r="322" spans="1:32">
      <c r="A322" s="476">
        <v>305</v>
      </c>
      <c r="B322" s="477">
        <v>40</v>
      </c>
      <c r="C322" s="478"/>
      <c r="D322" s="471"/>
      <c r="E322" s="478"/>
      <c r="F322" s="473"/>
      <c r="G322" s="480"/>
      <c r="H322" s="475"/>
      <c r="I322" s="501"/>
      <c r="J322" s="502"/>
      <c r="K322" s="502"/>
      <c r="L322" s="503"/>
      <c r="M322" s="644"/>
      <c r="N322" s="505" t="str">
        <f>三年级BMI</f>
        <v/>
      </c>
      <c r="O322" s="499" t="str">
        <f>三年级BMI等级</f>
        <v/>
      </c>
      <c r="P322" s="500" t="str">
        <f>三年级BMI得分</f>
        <v/>
      </c>
      <c r="Q322" s="515" t="str">
        <f>三年级肺活量得分</f>
        <v/>
      </c>
      <c r="R322" s="512" t="str">
        <f>三年级等级</f>
        <v/>
      </c>
      <c r="S322" s="516" t="str">
        <f>三年级50米跑得分</f>
        <v/>
      </c>
      <c r="T322" s="512" t="str">
        <f>三年级等级</f>
        <v/>
      </c>
      <c r="U322" s="516" t="str">
        <f>三年级坐位体前屈得分</f>
        <v/>
      </c>
      <c r="V322" s="517" t="str">
        <f>三年级等级</f>
        <v/>
      </c>
      <c r="W322" s="516" t="str">
        <f>三年级一分钟跳绳得分</f>
        <v/>
      </c>
      <c r="X322" s="517" t="str">
        <f>三年级等级</f>
        <v/>
      </c>
      <c r="Y322" s="515" t="str">
        <f>三年级仰卧起坐得分</f>
        <v/>
      </c>
      <c r="Z322" s="518" t="str">
        <f>三年级等级</f>
        <v/>
      </c>
      <c r="AA322" s="533"/>
      <c r="AB322" s="515"/>
      <c r="AC322" s="533" t="str">
        <f>三年级跳绳附加分</f>
        <v/>
      </c>
      <c r="AD322" s="534" t="str">
        <f>三年级标准分</f>
        <v/>
      </c>
      <c r="AE322" s="534" t="str">
        <f>三年级总分</f>
        <v/>
      </c>
      <c r="AF322" s="517" t="str">
        <f>三年级等级</f>
        <v/>
      </c>
    </row>
    <row r="323" spans="1:32">
      <c r="A323" s="476">
        <v>305</v>
      </c>
      <c r="B323" s="477">
        <v>41</v>
      </c>
      <c r="C323" s="478"/>
      <c r="D323" s="471"/>
      <c r="E323" s="478"/>
      <c r="F323" s="473"/>
      <c r="G323" s="480"/>
      <c r="H323" s="475"/>
      <c r="I323" s="501"/>
      <c r="J323" s="502"/>
      <c r="K323" s="502"/>
      <c r="L323" s="503"/>
      <c r="M323" s="644"/>
      <c r="N323" s="505" t="str">
        <f>三年级BMI</f>
        <v/>
      </c>
      <c r="O323" s="499" t="str">
        <f>三年级BMI等级</f>
        <v/>
      </c>
      <c r="P323" s="500" t="str">
        <f>三年级BMI得分</f>
        <v/>
      </c>
      <c r="Q323" s="515" t="str">
        <f>三年级肺活量得分</f>
        <v/>
      </c>
      <c r="R323" s="512" t="str">
        <f>三年级等级</f>
        <v/>
      </c>
      <c r="S323" s="516" t="str">
        <f>三年级50米跑得分</f>
        <v/>
      </c>
      <c r="T323" s="512" t="str">
        <f>三年级等级</f>
        <v/>
      </c>
      <c r="U323" s="516" t="str">
        <f>三年级坐位体前屈得分</f>
        <v/>
      </c>
      <c r="V323" s="517" t="str">
        <f>三年级等级</f>
        <v/>
      </c>
      <c r="W323" s="516" t="str">
        <f>三年级一分钟跳绳得分</f>
        <v/>
      </c>
      <c r="X323" s="517" t="str">
        <f>三年级等级</f>
        <v/>
      </c>
      <c r="Y323" s="515" t="str">
        <f>三年级仰卧起坐得分</f>
        <v/>
      </c>
      <c r="Z323" s="518" t="str">
        <f>三年级等级</f>
        <v/>
      </c>
      <c r="AA323" s="533"/>
      <c r="AB323" s="515"/>
      <c r="AC323" s="533" t="str">
        <f>三年级跳绳附加分</f>
        <v/>
      </c>
      <c r="AD323" s="534" t="str">
        <f>三年级标准分</f>
        <v/>
      </c>
      <c r="AE323" s="534" t="str">
        <f>三年级总分</f>
        <v/>
      </c>
      <c r="AF323" s="517" t="str">
        <f>三年级等级</f>
        <v/>
      </c>
    </row>
    <row r="324" spans="1:32">
      <c r="A324" s="476">
        <v>305</v>
      </c>
      <c r="B324" s="477">
        <v>42</v>
      </c>
      <c r="C324" s="478"/>
      <c r="D324" s="471"/>
      <c r="E324" s="478"/>
      <c r="F324" s="473"/>
      <c r="G324" s="480"/>
      <c r="H324" s="475"/>
      <c r="I324" s="501"/>
      <c r="J324" s="502"/>
      <c r="K324" s="502"/>
      <c r="L324" s="503"/>
      <c r="M324" s="644"/>
      <c r="N324" s="505" t="str">
        <f>三年级BMI</f>
        <v/>
      </c>
      <c r="O324" s="499" t="str">
        <f>三年级BMI等级</f>
        <v/>
      </c>
      <c r="P324" s="500" t="str">
        <f>三年级BMI得分</f>
        <v/>
      </c>
      <c r="Q324" s="515" t="str">
        <f>三年级肺活量得分</f>
        <v/>
      </c>
      <c r="R324" s="512" t="str">
        <f>三年级等级</f>
        <v/>
      </c>
      <c r="S324" s="516" t="str">
        <f>三年级50米跑得分</f>
        <v/>
      </c>
      <c r="T324" s="517" t="str">
        <f>三年级等级</f>
        <v/>
      </c>
      <c r="U324" s="516" t="str">
        <f>三年级坐位体前屈得分</f>
        <v/>
      </c>
      <c r="V324" s="517" t="str">
        <f>三年级等级</f>
        <v/>
      </c>
      <c r="W324" s="516" t="str">
        <f>三年级一分钟跳绳得分</f>
        <v/>
      </c>
      <c r="X324" s="517" t="str">
        <f>三年级等级</f>
        <v/>
      </c>
      <c r="Y324" s="515" t="str">
        <f>三年级仰卧起坐得分</f>
        <v/>
      </c>
      <c r="Z324" s="518" t="str">
        <f>三年级等级</f>
        <v/>
      </c>
      <c r="AA324" s="533"/>
      <c r="AB324" s="515"/>
      <c r="AC324" s="533" t="str">
        <f>三年级跳绳附加分</f>
        <v/>
      </c>
      <c r="AD324" s="534" t="str">
        <f>三年级标准分</f>
        <v/>
      </c>
      <c r="AE324" s="534" t="str">
        <f>三年级总分</f>
        <v/>
      </c>
      <c r="AF324" s="517" t="str">
        <f>三年级等级</f>
        <v/>
      </c>
    </row>
    <row r="325" spans="1:32">
      <c r="A325" s="476">
        <v>305</v>
      </c>
      <c r="B325" s="477">
        <v>43</v>
      </c>
      <c r="C325" s="478"/>
      <c r="D325" s="471"/>
      <c r="E325" s="478"/>
      <c r="F325" s="473"/>
      <c r="G325" s="480"/>
      <c r="H325" s="475"/>
      <c r="I325" s="501"/>
      <c r="J325" s="502"/>
      <c r="K325" s="502"/>
      <c r="L325" s="503"/>
      <c r="M325" s="644"/>
      <c r="N325" s="505" t="str">
        <f>三年级BMI</f>
        <v/>
      </c>
      <c r="O325" s="499" t="str">
        <f>三年级BMI等级</f>
        <v/>
      </c>
      <c r="P325" s="500" t="str">
        <f>三年级BMI得分</f>
        <v/>
      </c>
      <c r="Q325" s="515" t="str">
        <f>三年级肺活量得分</f>
        <v/>
      </c>
      <c r="R325" s="512" t="str">
        <f>三年级等级</f>
        <v/>
      </c>
      <c r="S325" s="516" t="str">
        <f>三年级50米跑得分</f>
        <v/>
      </c>
      <c r="T325" s="517" t="str">
        <f>三年级等级</f>
        <v/>
      </c>
      <c r="U325" s="516" t="str">
        <f>三年级坐位体前屈得分</f>
        <v/>
      </c>
      <c r="V325" s="517" t="str">
        <f>三年级等级</f>
        <v/>
      </c>
      <c r="W325" s="516" t="str">
        <f>三年级一分钟跳绳得分</f>
        <v/>
      </c>
      <c r="X325" s="517" t="str">
        <f>三年级等级</f>
        <v/>
      </c>
      <c r="Y325" s="515" t="str">
        <f>三年级仰卧起坐得分</f>
        <v/>
      </c>
      <c r="Z325" s="518" t="str">
        <f>三年级等级</f>
        <v/>
      </c>
      <c r="AA325" s="533"/>
      <c r="AB325" s="515"/>
      <c r="AC325" s="533" t="str">
        <f>三年级跳绳附加分</f>
        <v/>
      </c>
      <c r="AD325" s="534" t="str">
        <f>三年级标准分</f>
        <v/>
      </c>
      <c r="AE325" s="534" t="str">
        <f>三年级总分</f>
        <v/>
      </c>
      <c r="AF325" s="517" t="str">
        <f>三年级等级</f>
        <v/>
      </c>
    </row>
    <row r="326" spans="1:32">
      <c r="A326" s="476">
        <v>305</v>
      </c>
      <c r="B326" s="477">
        <v>44</v>
      </c>
      <c r="C326" s="478"/>
      <c r="D326" s="471"/>
      <c r="E326" s="478"/>
      <c r="F326" s="473"/>
      <c r="G326" s="480"/>
      <c r="H326" s="475"/>
      <c r="I326" s="501"/>
      <c r="J326" s="502"/>
      <c r="K326" s="502"/>
      <c r="L326" s="503"/>
      <c r="M326" s="644"/>
      <c r="N326" s="505" t="str">
        <f>三年级BMI</f>
        <v/>
      </c>
      <c r="O326" s="499" t="str">
        <f>三年级BMI等级</f>
        <v/>
      </c>
      <c r="P326" s="500" t="str">
        <f>三年级BMI得分</f>
        <v/>
      </c>
      <c r="Q326" s="515" t="str">
        <f>三年级肺活量得分</f>
        <v/>
      </c>
      <c r="R326" s="512" t="str">
        <f>三年级等级</f>
        <v/>
      </c>
      <c r="S326" s="516" t="str">
        <f>三年级50米跑得分</f>
        <v/>
      </c>
      <c r="T326" s="517" t="str">
        <f>三年级等级</f>
        <v/>
      </c>
      <c r="U326" s="516" t="str">
        <f>三年级坐位体前屈得分</f>
        <v/>
      </c>
      <c r="V326" s="517" t="str">
        <f>三年级等级</f>
        <v/>
      </c>
      <c r="W326" s="516" t="str">
        <f>三年级一分钟跳绳得分</f>
        <v/>
      </c>
      <c r="X326" s="517" t="str">
        <f>三年级等级</f>
        <v/>
      </c>
      <c r="Y326" s="515" t="str">
        <f>三年级仰卧起坐得分</f>
        <v/>
      </c>
      <c r="Z326" s="518" t="str">
        <f>三年级等级</f>
        <v/>
      </c>
      <c r="AA326" s="533"/>
      <c r="AB326" s="515"/>
      <c r="AC326" s="533" t="str">
        <f>三年级跳绳附加分</f>
        <v/>
      </c>
      <c r="AD326" s="534" t="str">
        <f>三年级标准分</f>
        <v/>
      </c>
      <c r="AE326" s="534" t="str">
        <f>三年级总分</f>
        <v/>
      </c>
      <c r="AF326" s="517" t="str">
        <f>三年级等级</f>
        <v/>
      </c>
    </row>
    <row r="327" spans="1:32">
      <c r="A327" s="476">
        <v>305</v>
      </c>
      <c r="B327" s="477">
        <v>45</v>
      </c>
      <c r="C327" s="478"/>
      <c r="D327" s="471"/>
      <c r="E327" s="478"/>
      <c r="F327" s="473"/>
      <c r="G327" s="480"/>
      <c r="H327" s="475"/>
      <c r="I327" s="501"/>
      <c r="J327" s="502"/>
      <c r="K327" s="502"/>
      <c r="L327" s="503"/>
      <c r="M327" s="644"/>
      <c r="N327" s="505" t="str">
        <f>三年级BMI</f>
        <v/>
      </c>
      <c r="O327" s="499" t="str">
        <f>三年级BMI等级</f>
        <v/>
      </c>
      <c r="P327" s="500" t="str">
        <f>三年级BMI得分</f>
        <v/>
      </c>
      <c r="Q327" s="515" t="str">
        <f>三年级肺活量得分</f>
        <v/>
      </c>
      <c r="R327" s="512" t="str">
        <f>三年级等级</f>
        <v/>
      </c>
      <c r="S327" s="516" t="str">
        <f>三年级50米跑得分</f>
        <v/>
      </c>
      <c r="T327" s="517" t="str">
        <f>三年级等级</f>
        <v/>
      </c>
      <c r="U327" s="516" t="str">
        <f>三年级坐位体前屈得分</f>
        <v/>
      </c>
      <c r="V327" s="517" t="str">
        <f>三年级等级</f>
        <v/>
      </c>
      <c r="W327" s="516" t="str">
        <f>三年级一分钟跳绳得分</f>
        <v/>
      </c>
      <c r="X327" s="517" t="str">
        <f>三年级等级</f>
        <v/>
      </c>
      <c r="Y327" s="515" t="str">
        <f>三年级仰卧起坐得分</f>
        <v/>
      </c>
      <c r="Z327" s="518" t="str">
        <f>三年级等级</f>
        <v/>
      </c>
      <c r="AA327" s="533"/>
      <c r="AB327" s="515"/>
      <c r="AC327" s="533" t="str">
        <f>三年级跳绳附加分</f>
        <v/>
      </c>
      <c r="AD327" s="534" t="str">
        <f>三年级标准分</f>
        <v/>
      </c>
      <c r="AE327" s="534" t="str">
        <f>三年级总分</f>
        <v/>
      </c>
      <c r="AF327" s="517" t="str">
        <f>三年级等级</f>
        <v/>
      </c>
    </row>
    <row r="328" spans="1:32">
      <c r="A328" s="476">
        <v>305</v>
      </c>
      <c r="B328" s="477">
        <v>46</v>
      </c>
      <c r="C328" s="478"/>
      <c r="D328" s="471"/>
      <c r="E328" s="478"/>
      <c r="F328" s="473"/>
      <c r="G328" s="480"/>
      <c r="H328" s="475"/>
      <c r="I328" s="501"/>
      <c r="J328" s="502"/>
      <c r="K328" s="502"/>
      <c r="L328" s="503"/>
      <c r="M328" s="644"/>
      <c r="N328" s="505" t="str">
        <f>三年级BMI</f>
        <v/>
      </c>
      <c r="O328" s="499" t="str">
        <f>三年级BMI等级</f>
        <v/>
      </c>
      <c r="P328" s="500" t="str">
        <f>三年级BMI得分</f>
        <v/>
      </c>
      <c r="Q328" s="515" t="str">
        <f>三年级肺活量得分</f>
        <v/>
      </c>
      <c r="R328" s="512" t="str">
        <f>三年级等级</f>
        <v/>
      </c>
      <c r="S328" s="516" t="str">
        <f>三年级50米跑得分</f>
        <v/>
      </c>
      <c r="T328" s="517" t="str">
        <f>三年级等级</f>
        <v/>
      </c>
      <c r="U328" s="516" t="str">
        <f>三年级坐位体前屈得分</f>
        <v/>
      </c>
      <c r="V328" s="517" t="str">
        <f>三年级等级</f>
        <v/>
      </c>
      <c r="W328" s="516" t="str">
        <f>三年级一分钟跳绳得分</f>
        <v/>
      </c>
      <c r="X328" s="517" t="str">
        <f>三年级等级</f>
        <v/>
      </c>
      <c r="Y328" s="515" t="str">
        <f>三年级仰卧起坐得分</f>
        <v/>
      </c>
      <c r="Z328" s="518" t="str">
        <f>三年级等级</f>
        <v/>
      </c>
      <c r="AA328" s="533"/>
      <c r="AB328" s="515"/>
      <c r="AC328" s="533" t="str">
        <f>三年级跳绳附加分</f>
        <v/>
      </c>
      <c r="AD328" s="534" t="str">
        <f>三年级标准分</f>
        <v/>
      </c>
      <c r="AE328" s="534" t="str">
        <f>三年级总分</f>
        <v/>
      </c>
      <c r="AF328" s="517" t="str">
        <f>三年级等级</f>
        <v/>
      </c>
    </row>
    <row r="329" spans="1:32">
      <c r="A329" s="476">
        <v>305</v>
      </c>
      <c r="B329" s="477">
        <v>47</v>
      </c>
      <c r="C329" s="478"/>
      <c r="D329" s="471"/>
      <c r="E329" s="478"/>
      <c r="F329" s="473"/>
      <c r="G329" s="480"/>
      <c r="H329" s="475"/>
      <c r="I329" s="501"/>
      <c r="J329" s="502"/>
      <c r="K329" s="502"/>
      <c r="L329" s="503"/>
      <c r="M329" s="644"/>
      <c r="N329" s="505" t="str">
        <f>三年级BMI</f>
        <v/>
      </c>
      <c r="O329" s="499" t="str">
        <f>三年级BMI等级</f>
        <v/>
      </c>
      <c r="P329" s="500" t="str">
        <f>三年级BMI得分</f>
        <v/>
      </c>
      <c r="Q329" s="515" t="str">
        <f>三年级肺活量得分</f>
        <v/>
      </c>
      <c r="R329" s="512" t="str">
        <f>三年级等级</f>
        <v/>
      </c>
      <c r="S329" s="516" t="str">
        <f>三年级50米跑得分</f>
        <v/>
      </c>
      <c r="T329" s="517" t="str">
        <f>三年级等级</f>
        <v/>
      </c>
      <c r="U329" s="516" t="str">
        <f>三年级坐位体前屈得分</f>
        <v/>
      </c>
      <c r="V329" s="517" t="str">
        <f>三年级等级</f>
        <v/>
      </c>
      <c r="W329" s="516" t="str">
        <f>三年级一分钟跳绳得分</f>
        <v/>
      </c>
      <c r="X329" s="517" t="str">
        <f>三年级等级</f>
        <v/>
      </c>
      <c r="Y329" s="515" t="str">
        <f>三年级仰卧起坐得分</f>
        <v/>
      </c>
      <c r="Z329" s="518" t="str">
        <f>三年级等级</f>
        <v/>
      </c>
      <c r="AA329" s="533"/>
      <c r="AB329" s="515"/>
      <c r="AC329" s="533" t="str">
        <f>三年级跳绳附加分</f>
        <v/>
      </c>
      <c r="AD329" s="534" t="str">
        <f>三年级标准分</f>
        <v/>
      </c>
      <c r="AE329" s="534" t="str">
        <f>三年级总分</f>
        <v/>
      </c>
      <c r="AF329" s="517" t="str">
        <f>三年级等级</f>
        <v/>
      </c>
    </row>
    <row r="330" spans="1:32">
      <c r="A330" s="476">
        <v>305</v>
      </c>
      <c r="B330" s="477">
        <v>48</v>
      </c>
      <c r="C330" s="478"/>
      <c r="D330" s="471"/>
      <c r="E330" s="478"/>
      <c r="F330" s="473"/>
      <c r="G330" s="480"/>
      <c r="H330" s="475"/>
      <c r="I330" s="501"/>
      <c r="J330" s="502"/>
      <c r="K330" s="502"/>
      <c r="L330" s="503"/>
      <c r="M330" s="644"/>
      <c r="N330" s="505" t="str">
        <f>三年级BMI</f>
        <v/>
      </c>
      <c r="O330" s="499" t="str">
        <f>三年级BMI等级</f>
        <v/>
      </c>
      <c r="P330" s="500" t="str">
        <f>三年级BMI得分</f>
        <v/>
      </c>
      <c r="Q330" s="515" t="str">
        <f>三年级肺活量得分</f>
        <v/>
      </c>
      <c r="R330" s="512" t="str">
        <f>三年级等级</f>
        <v/>
      </c>
      <c r="S330" s="516" t="str">
        <f>三年级50米跑得分</f>
        <v/>
      </c>
      <c r="T330" s="517" t="str">
        <f>三年级等级</f>
        <v/>
      </c>
      <c r="U330" s="516" t="str">
        <f>三年级坐位体前屈得分</f>
        <v/>
      </c>
      <c r="V330" s="517" t="str">
        <f>三年级等级</f>
        <v/>
      </c>
      <c r="W330" s="516" t="str">
        <f>三年级一分钟跳绳得分</f>
        <v/>
      </c>
      <c r="X330" s="517" t="str">
        <f>三年级等级</f>
        <v/>
      </c>
      <c r="Y330" s="515" t="str">
        <f>三年级仰卧起坐得分</f>
        <v/>
      </c>
      <c r="Z330" s="518" t="str">
        <f>三年级等级</f>
        <v/>
      </c>
      <c r="AA330" s="533"/>
      <c r="AB330" s="515"/>
      <c r="AC330" s="533" t="str">
        <f>三年级跳绳附加分</f>
        <v/>
      </c>
      <c r="AD330" s="534" t="str">
        <f>三年级标准分</f>
        <v/>
      </c>
      <c r="AE330" s="534" t="str">
        <f>三年级总分</f>
        <v/>
      </c>
      <c r="AF330" s="517" t="str">
        <f>三年级等级</f>
        <v/>
      </c>
    </row>
    <row r="331" spans="1:32">
      <c r="A331" s="476">
        <v>305</v>
      </c>
      <c r="B331" s="477">
        <v>49</v>
      </c>
      <c r="C331" s="478"/>
      <c r="D331" s="471"/>
      <c r="E331" s="478"/>
      <c r="F331" s="473"/>
      <c r="G331" s="480"/>
      <c r="H331" s="475"/>
      <c r="I331" s="501"/>
      <c r="J331" s="502"/>
      <c r="K331" s="502"/>
      <c r="L331" s="503"/>
      <c r="M331" s="644"/>
      <c r="N331" s="505" t="str">
        <f>三年级BMI</f>
        <v/>
      </c>
      <c r="O331" s="499" t="str">
        <f>三年级BMI等级</f>
        <v/>
      </c>
      <c r="P331" s="500" t="str">
        <f>三年级BMI得分</f>
        <v/>
      </c>
      <c r="Q331" s="515" t="str">
        <f>三年级肺活量得分</f>
        <v/>
      </c>
      <c r="R331" s="512" t="str">
        <f>三年级等级</f>
        <v/>
      </c>
      <c r="S331" s="516" t="str">
        <f>三年级50米跑得分</f>
        <v/>
      </c>
      <c r="T331" s="517" t="str">
        <f>三年级等级</f>
        <v/>
      </c>
      <c r="U331" s="516" t="str">
        <f>三年级坐位体前屈得分</f>
        <v/>
      </c>
      <c r="V331" s="517" t="str">
        <f>三年级等级</f>
        <v/>
      </c>
      <c r="W331" s="516" t="str">
        <f>三年级一分钟跳绳得分</f>
        <v/>
      </c>
      <c r="X331" s="517" t="str">
        <f>三年级等级</f>
        <v/>
      </c>
      <c r="Y331" s="515" t="str">
        <f>三年级仰卧起坐得分</f>
        <v/>
      </c>
      <c r="Z331" s="518" t="str">
        <f>三年级等级</f>
        <v/>
      </c>
      <c r="AA331" s="533"/>
      <c r="AB331" s="515"/>
      <c r="AC331" s="533" t="str">
        <f>三年级跳绳附加分</f>
        <v/>
      </c>
      <c r="AD331" s="534" t="str">
        <f>三年级标准分</f>
        <v/>
      </c>
      <c r="AE331" s="534" t="str">
        <f>三年级总分</f>
        <v/>
      </c>
      <c r="AF331" s="517" t="str">
        <f>三年级等级</f>
        <v/>
      </c>
    </row>
    <row r="332" spans="1:32">
      <c r="A332" s="476">
        <v>305</v>
      </c>
      <c r="B332" s="477">
        <v>50</v>
      </c>
      <c r="C332" s="478"/>
      <c r="D332" s="471"/>
      <c r="E332" s="478"/>
      <c r="F332" s="473"/>
      <c r="G332" s="480"/>
      <c r="H332" s="475"/>
      <c r="I332" s="501"/>
      <c r="J332" s="502"/>
      <c r="K332" s="502"/>
      <c r="L332" s="503"/>
      <c r="M332" s="644"/>
      <c r="N332" s="505" t="str">
        <f>三年级BMI</f>
        <v/>
      </c>
      <c r="O332" s="499" t="str">
        <f>三年级BMI等级</f>
        <v/>
      </c>
      <c r="P332" s="500" t="str">
        <f>三年级BMI得分</f>
        <v/>
      </c>
      <c r="Q332" s="515" t="str">
        <f>三年级肺活量得分</f>
        <v/>
      </c>
      <c r="R332" s="512" t="str">
        <f>三年级等级</f>
        <v/>
      </c>
      <c r="S332" s="516" t="str">
        <f>三年级50米跑得分</f>
        <v/>
      </c>
      <c r="T332" s="517" t="str">
        <f>三年级等级</f>
        <v/>
      </c>
      <c r="U332" s="516" t="str">
        <f>三年级坐位体前屈得分</f>
        <v/>
      </c>
      <c r="V332" s="517" t="str">
        <f>三年级等级</f>
        <v/>
      </c>
      <c r="W332" s="516" t="str">
        <f>三年级一分钟跳绳得分</f>
        <v/>
      </c>
      <c r="X332" s="517" t="str">
        <f>三年级等级</f>
        <v/>
      </c>
      <c r="Y332" s="515" t="str">
        <f>三年级仰卧起坐得分</f>
        <v/>
      </c>
      <c r="Z332" s="518" t="str">
        <f>三年级等级</f>
        <v/>
      </c>
      <c r="AA332" s="533"/>
      <c r="AB332" s="515"/>
      <c r="AC332" s="533" t="str">
        <f>三年级跳绳附加分</f>
        <v/>
      </c>
      <c r="AD332" s="534" t="str">
        <f>三年级标准分</f>
        <v/>
      </c>
      <c r="AE332" s="534" t="str">
        <f>三年级总分</f>
        <v/>
      </c>
      <c r="AF332" s="517" t="str">
        <f>三年级等级</f>
        <v/>
      </c>
    </row>
    <row r="333" spans="1:32">
      <c r="A333" s="476">
        <v>305</v>
      </c>
      <c r="B333" s="477">
        <v>51</v>
      </c>
      <c r="C333" s="478"/>
      <c r="D333" s="471"/>
      <c r="E333" s="478"/>
      <c r="F333" s="473"/>
      <c r="G333" s="480"/>
      <c r="H333" s="475"/>
      <c r="I333" s="501"/>
      <c r="J333" s="502"/>
      <c r="K333" s="502"/>
      <c r="L333" s="503"/>
      <c r="M333" s="644"/>
      <c r="N333" s="505" t="str">
        <f>三年级BMI</f>
        <v/>
      </c>
      <c r="O333" s="499" t="str">
        <f>三年级BMI等级</f>
        <v/>
      </c>
      <c r="P333" s="500" t="str">
        <f>三年级BMI得分</f>
        <v/>
      </c>
      <c r="Q333" s="515" t="str">
        <f>三年级肺活量得分</f>
        <v/>
      </c>
      <c r="R333" s="512" t="str">
        <f>三年级等级</f>
        <v/>
      </c>
      <c r="S333" s="516" t="str">
        <f>三年级50米跑得分</f>
        <v/>
      </c>
      <c r="T333" s="517" t="str">
        <f>三年级等级</f>
        <v/>
      </c>
      <c r="U333" s="516" t="str">
        <f>三年级坐位体前屈得分</f>
        <v/>
      </c>
      <c r="V333" s="517" t="str">
        <f>三年级等级</f>
        <v/>
      </c>
      <c r="W333" s="516" t="str">
        <f>三年级一分钟跳绳得分</f>
        <v/>
      </c>
      <c r="X333" s="517" t="str">
        <f>三年级等级</f>
        <v/>
      </c>
      <c r="Y333" s="515" t="str">
        <f>三年级仰卧起坐得分</f>
        <v/>
      </c>
      <c r="Z333" s="518" t="str">
        <f>三年级等级</f>
        <v/>
      </c>
      <c r="AA333" s="533"/>
      <c r="AB333" s="515"/>
      <c r="AC333" s="533" t="str">
        <f>三年级跳绳附加分</f>
        <v/>
      </c>
      <c r="AD333" s="534" t="str">
        <f>三年级标准分</f>
        <v/>
      </c>
      <c r="AE333" s="534" t="str">
        <f>三年级总分</f>
        <v/>
      </c>
      <c r="AF333" s="517" t="str">
        <f>三年级等级</f>
        <v/>
      </c>
    </row>
    <row r="334" spans="1:32">
      <c r="A334" s="476">
        <v>305</v>
      </c>
      <c r="B334" s="477">
        <v>52</v>
      </c>
      <c r="C334" s="478"/>
      <c r="D334" s="471"/>
      <c r="E334" s="478"/>
      <c r="F334" s="473"/>
      <c r="G334" s="480"/>
      <c r="H334" s="475"/>
      <c r="I334" s="501"/>
      <c r="J334" s="502"/>
      <c r="K334" s="502"/>
      <c r="L334" s="503"/>
      <c r="M334" s="644"/>
      <c r="N334" s="505" t="str">
        <f>三年级BMI</f>
        <v/>
      </c>
      <c r="O334" s="499" t="str">
        <f>三年级BMI等级</f>
        <v/>
      </c>
      <c r="P334" s="500" t="str">
        <f>三年级BMI得分</f>
        <v/>
      </c>
      <c r="Q334" s="515" t="str">
        <f>三年级肺活量得分</f>
        <v/>
      </c>
      <c r="R334" s="512" t="str">
        <f>三年级等级</f>
        <v/>
      </c>
      <c r="S334" s="516" t="str">
        <f>三年级50米跑得分</f>
        <v/>
      </c>
      <c r="T334" s="517" t="str">
        <f>三年级等级</f>
        <v/>
      </c>
      <c r="U334" s="516" t="str">
        <f>三年级坐位体前屈得分</f>
        <v/>
      </c>
      <c r="V334" s="517" t="str">
        <f>三年级等级</f>
        <v/>
      </c>
      <c r="W334" s="516" t="str">
        <f>三年级一分钟跳绳得分</f>
        <v/>
      </c>
      <c r="X334" s="517" t="str">
        <f>三年级等级</f>
        <v/>
      </c>
      <c r="Y334" s="515" t="str">
        <f>三年级仰卧起坐得分</f>
        <v/>
      </c>
      <c r="Z334" s="518" t="str">
        <f>三年级等级</f>
        <v/>
      </c>
      <c r="AA334" s="533"/>
      <c r="AB334" s="515"/>
      <c r="AC334" s="533" t="str">
        <f>三年级跳绳附加分</f>
        <v/>
      </c>
      <c r="AD334" s="534" t="str">
        <f>三年级标准分</f>
        <v/>
      </c>
      <c r="AE334" s="534" t="str">
        <f>三年级总分</f>
        <v/>
      </c>
      <c r="AF334" s="517" t="str">
        <f>三年级等级</f>
        <v/>
      </c>
    </row>
    <row r="335" spans="1:32">
      <c r="A335" s="476">
        <v>305</v>
      </c>
      <c r="B335" s="477">
        <v>53</v>
      </c>
      <c r="C335" s="478"/>
      <c r="D335" s="471"/>
      <c r="E335" s="478"/>
      <c r="F335" s="473"/>
      <c r="G335" s="480"/>
      <c r="H335" s="475"/>
      <c r="I335" s="501"/>
      <c r="J335" s="502"/>
      <c r="K335" s="502"/>
      <c r="L335" s="503"/>
      <c r="M335" s="644"/>
      <c r="N335" s="505" t="str">
        <f>三年级BMI</f>
        <v/>
      </c>
      <c r="O335" s="499" t="str">
        <f>三年级BMI等级</f>
        <v/>
      </c>
      <c r="P335" s="500" t="str">
        <f>三年级BMI得分</f>
        <v/>
      </c>
      <c r="Q335" s="515" t="str">
        <f>三年级肺活量得分</f>
        <v/>
      </c>
      <c r="R335" s="512" t="str">
        <f>三年级等级</f>
        <v/>
      </c>
      <c r="S335" s="516" t="str">
        <f>三年级50米跑得分</f>
        <v/>
      </c>
      <c r="T335" s="517" t="str">
        <f>三年级等级</f>
        <v/>
      </c>
      <c r="U335" s="516" t="str">
        <f>三年级坐位体前屈得分</f>
        <v/>
      </c>
      <c r="V335" s="517" t="str">
        <f>三年级等级</f>
        <v/>
      </c>
      <c r="W335" s="516" t="str">
        <f>三年级一分钟跳绳得分</f>
        <v/>
      </c>
      <c r="X335" s="517" t="str">
        <f>三年级等级</f>
        <v/>
      </c>
      <c r="Y335" s="515" t="str">
        <f>三年级仰卧起坐得分</f>
        <v/>
      </c>
      <c r="Z335" s="518" t="str">
        <f>三年级等级</f>
        <v/>
      </c>
      <c r="AA335" s="533"/>
      <c r="AB335" s="515"/>
      <c r="AC335" s="533" t="str">
        <f>三年级跳绳附加分</f>
        <v/>
      </c>
      <c r="AD335" s="534" t="str">
        <f>三年级标准分</f>
        <v/>
      </c>
      <c r="AE335" s="534" t="str">
        <f>三年级总分</f>
        <v/>
      </c>
      <c r="AF335" s="517" t="str">
        <f>三年级等级</f>
        <v/>
      </c>
    </row>
    <row r="336" spans="1:32">
      <c r="A336" s="476">
        <v>305</v>
      </c>
      <c r="B336" s="477">
        <v>54</v>
      </c>
      <c r="C336" s="478"/>
      <c r="D336" s="471"/>
      <c r="E336" s="478"/>
      <c r="F336" s="473"/>
      <c r="G336" s="480"/>
      <c r="H336" s="475"/>
      <c r="I336" s="501"/>
      <c r="J336" s="502"/>
      <c r="K336" s="502"/>
      <c r="L336" s="503"/>
      <c r="M336" s="644"/>
      <c r="N336" s="505" t="str">
        <f>三年级BMI</f>
        <v/>
      </c>
      <c r="O336" s="499" t="str">
        <f>三年级BMI等级</f>
        <v/>
      </c>
      <c r="P336" s="500" t="str">
        <f>三年级BMI得分</f>
        <v/>
      </c>
      <c r="Q336" s="515" t="str">
        <f>三年级肺活量得分</f>
        <v/>
      </c>
      <c r="R336" s="512" t="str">
        <f>三年级等级</f>
        <v/>
      </c>
      <c r="S336" s="516" t="str">
        <f>三年级50米跑得分</f>
        <v/>
      </c>
      <c r="T336" s="517" t="str">
        <f>三年级等级</f>
        <v/>
      </c>
      <c r="U336" s="516" t="str">
        <f>三年级坐位体前屈得分</f>
        <v/>
      </c>
      <c r="V336" s="517" t="str">
        <f>三年级等级</f>
        <v/>
      </c>
      <c r="W336" s="516" t="str">
        <f>三年级一分钟跳绳得分</f>
        <v/>
      </c>
      <c r="X336" s="517" t="str">
        <f>三年级等级</f>
        <v/>
      </c>
      <c r="Y336" s="515" t="str">
        <f>三年级仰卧起坐得分</f>
        <v/>
      </c>
      <c r="Z336" s="518" t="str">
        <f>三年级等级</f>
        <v/>
      </c>
      <c r="AA336" s="533"/>
      <c r="AB336" s="515"/>
      <c r="AC336" s="533" t="str">
        <f>三年级跳绳附加分</f>
        <v/>
      </c>
      <c r="AD336" s="534" t="str">
        <f>三年级标准分</f>
        <v/>
      </c>
      <c r="AE336" s="534" t="str">
        <f>三年级总分</f>
        <v/>
      </c>
      <c r="AF336" s="517" t="str">
        <f>三年级等级</f>
        <v/>
      </c>
    </row>
    <row r="337" spans="1:32">
      <c r="A337" s="476">
        <v>305</v>
      </c>
      <c r="B337" s="477">
        <v>55</v>
      </c>
      <c r="C337" s="478"/>
      <c r="D337" s="471"/>
      <c r="E337" s="478"/>
      <c r="F337" s="473"/>
      <c r="G337" s="480"/>
      <c r="H337" s="475"/>
      <c r="I337" s="501"/>
      <c r="J337" s="502"/>
      <c r="K337" s="502"/>
      <c r="L337" s="503"/>
      <c r="M337" s="644"/>
      <c r="N337" s="505" t="str">
        <f>三年级BMI</f>
        <v/>
      </c>
      <c r="O337" s="499" t="str">
        <f>三年级BMI等级</f>
        <v/>
      </c>
      <c r="P337" s="500" t="str">
        <f>三年级BMI得分</f>
        <v/>
      </c>
      <c r="Q337" s="515" t="str">
        <f>三年级肺活量得分</f>
        <v/>
      </c>
      <c r="R337" s="512" t="str">
        <f>三年级等级</f>
        <v/>
      </c>
      <c r="S337" s="516" t="str">
        <f>三年级50米跑得分</f>
        <v/>
      </c>
      <c r="T337" s="517" t="str">
        <f>三年级等级</f>
        <v/>
      </c>
      <c r="U337" s="516" t="str">
        <f>三年级坐位体前屈得分</f>
        <v/>
      </c>
      <c r="V337" s="517" t="str">
        <f>三年级等级</f>
        <v/>
      </c>
      <c r="W337" s="516" t="str">
        <f>三年级一分钟跳绳得分</f>
        <v/>
      </c>
      <c r="X337" s="517" t="str">
        <f>三年级等级</f>
        <v/>
      </c>
      <c r="Y337" s="515" t="str">
        <f>三年级仰卧起坐得分</f>
        <v/>
      </c>
      <c r="Z337" s="518" t="str">
        <f>三年级等级</f>
        <v/>
      </c>
      <c r="AA337" s="533"/>
      <c r="AB337" s="515"/>
      <c r="AC337" s="533" t="str">
        <f>三年级跳绳附加分</f>
        <v/>
      </c>
      <c r="AD337" s="534" t="str">
        <f>三年级标准分</f>
        <v/>
      </c>
      <c r="AE337" s="534" t="str">
        <f>三年级总分</f>
        <v/>
      </c>
      <c r="AF337" s="517" t="str">
        <f>三年级等级</f>
        <v/>
      </c>
    </row>
    <row r="338" spans="1:32">
      <c r="A338" s="476">
        <v>305</v>
      </c>
      <c r="B338" s="477">
        <v>56</v>
      </c>
      <c r="C338" s="478"/>
      <c r="D338" s="471"/>
      <c r="E338" s="478"/>
      <c r="F338" s="473"/>
      <c r="G338" s="480"/>
      <c r="H338" s="475"/>
      <c r="I338" s="501"/>
      <c r="J338" s="502"/>
      <c r="K338" s="502"/>
      <c r="L338" s="503"/>
      <c r="M338" s="644"/>
      <c r="N338" s="505" t="str">
        <f>三年级BMI</f>
        <v/>
      </c>
      <c r="O338" s="499" t="str">
        <f>三年级BMI等级</f>
        <v/>
      </c>
      <c r="P338" s="500" t="str">
        <f>三年级BMI得分</f>
        <v/>
      </c>
      <c r="Q338" s="515" t="str">
        <f>三年级肺活量得分</f>
        <v/>
      </c>
      <c r="R338" s="512" t="str">
        <f>三年级等级</f>
        <v/>
      </c>
      <c r="S338" s="516" t="str">
        <f>三年级50米跑得分</f>
        <v/>
      </c>
      <c r="T338" s="517" t="str">
        <f>三年级等级</f>
        <v/>
      </c>
      <c r="U338" s="516" t="str">
        <f>三年级坐位体前屈得分</f>
        <v/>
      </c>
      <c r="V338" s="517" t="str">
        <f>三年级等级</f>
        <v/>
      </c>
      <c r="W338" s="516" t="str">
        <f>三年级一分钟跳绳得分</f>
        <v/>
      </c>
      <c r="X338" s="517" t="str">
        <f>三年级等级</f>
        <v/>
      </c>
      <c r="Y338" s="515" t="str">
        <f>三年级仰卧起坐得分</f>
        <v/>
      </c>
      <c r="Z338" s="518" t="str">
        <f>三年级等级</f>
        <v/>
      </c>
      <c r="AA338" s="533"/>
      <c r="AB338" s="515"/>
      <c r="AC338" s="533" t="str">
        <f>三年级跳绳附加分</f>
        <v/>
      </c>
      <c r="AD338" s="534" t="str">
        <f>三年级标准分</f>
        <v/>
      </c>
      <c r="AE338" s="534" t="str">
        <f>三年级总分</f>
        <v/>
      </c>
      <c r="AF338" s="517" t="str">
        <f>三年级等级</f>
        <v/>
      </c>
    </row>
    <row r="339" spans="1:32">
      <c r="A339" s="476">
        <v>305</v>
      </c>
      <c r="B339" s="477">
        <v>57</v>
      </c>
      <c r="C339" s="478"/>
      <c r="D339" s="471"/>
      <c r="E339" s="478"/>
      <c r="F339" s="473"/>
      <c r="G339" s="480"/>
      <c r="H339" s="475"/>
      <c r="I339" s="501"/>
      <c r="J339" s="502"/>
      <c r="K339" s="502"/>
      <c r="L339" s="503"/>
      <c r="M339" s="644"/>
      <c r="N339" s="505" t="str">
        <f>三年级BMI</f>
        <v/>
      </c>
      <c r="O339" s="499" t="str">
        <f>三年级BMI等级</f>
        <v/>
      </c>
      <c r="P339" s="500" t="str">
        <f>三年级BMI得分</f>
        <v/>
      </c>
      <c r="Q339" s="515" t="str">
        <f>三年级肺活量得分</f>
        <v/>
      </c>
      <c r="R339" s="512" t="str">
        <f>三年级等级</f>
        <v/>
      </c>
      <c r="S339" s="516" t="str">
        <f>三年级50米跑得分</f>
        <v/>
      </c>
      <c r="T339" s="517" t="str">
        <f>三年级等级</f>
        <v/>
      </c>
      <c r="U339" s="516" t="str">
        <f>三年级坐位体前屈得分</f>
        <v/>
      </c>
      <c r="V339" s="517" t="str">
        <f>三年级等级</f>
        <v/>
      </c>
      <c r="W339" s="516" t="str">
        <f>三年级一分钟跳绳得分</f>
        <v/>
      </c>
      <c r="X339" s="517" t="str">
        <f>三年级等级</f>
        <v/>
      </c>
      <c r="Y339" s="515" t="str">
        <f>三年级仰卧起坐得分</f>
        <v/>
      </c>
      <c r="Z339" s="518" t="str">
        <f>三年级等级</f>
        <v/>
      </c>
      <c r="AA339" s="533"/>
      <c r="AB339" s="515"/>
      <c r="AC339" s="533" t="str">
        <f>三年级跳绳附加分</f>
        <v/>
      </c>
      <c r="AD339" s="534" t="str">
        <f>三年级标准分</f>
        <v/>
      </c>
      <c r="AE339" s="534" t="str">
        <f>三年级总分</f>
        <v/>
      </c>
      <c r="AF339" s="517" t="str">
        <f>三年级等级</f>
        <v/>
      </c>
    </row>
    <row r="340" spans="1:32">
      <c r="A340" s="476">
        <v>305</v>
      </c>
      <c r="B340" s="477">
        <v>58</v>
      </c>
      <c r="C340" s="478"/>
      <c r="D340" s="471"/>
      <c r="E340" s="478"/>
      <c r="F340" s="473"/>
      <c r="G340" s="480"/>
      <c r="H340" s="475"/>
      <c r="I340" s="501"/>
      <c r="J340" s="502"/>
      <c r="K340" s="502"/>
      <c r="L340" s="503"/>
      <c r="M340" s="644"/>
      <c r="N340" s="505" t="str">
        <f>三年级BMI</f>
        <v/>
      </c>
      <c r="O340" s="499" t="str">
        <f>三年级BMI等级</f>
        <v/>
      </c>
      <c r="P340" s="500" t="str">
        <f>三年级BMI得分</f>
        <v/>
      </c>
      <c r="Q340" s="515" t="str">
        <f>三年级肺活量得分</f>
        <v/>
      </c>
      <c r="R340" s="512" t="str">
        <f>三年级等级</f>
        <v/>
      </c>
      <c r="S340" s="516" t="str">
        <f>三年级50米跑得分</f>
        <v/>
      </c>
      <c r="T340" s="517" t="str">
        <f>三年级等级</f>
        <v/>
      </c>
      <c r="U340" s="516" t="str">
        <f>三年级坐位体前屈得分</f>
        <v/>
      </c>
      <c r="V340" s="517" t="str">
        <f>三年级等级</f>
        <v/>
      </c>
      <c r="W340" s="516" t="str">
        <f>三年级一分钟跳绳得分</f>
        <v/>
      </c>
      <c r="X340" s="517" t="str">
        <f>三年级等级</f>
        <v/>
      </c>
      <c r="Y340" s="515" t="str">
        <f>三年级仰卧起坐得分</f>
        <v/>
      </c>
      <c r="Z340" s="518" t="str">
        <f>三年级等级</f>
        <v/>
      </c>
      <c r="AA340" s="533"/>
      <c r="AB340" s="515"/>
      <c r="AC340" s="533" t="str">
        <f>三年级跳绳附加分</f>
        <v/>
      </c>
      <c r="AD340" s="534" t="str">
        <f>三年级标准分</f>
        <v/>
      </c>
      <c r="AE340" s="534" t="str">
        <f>三年级总分</f>
        <v/>
      </c>
      <c r="AF340" s="517" t="str">
        <f>三年级等级</f>
        <v/>
      </c>
    </row>
    <row r="341" spans="1:32">
      <c r="A341" s="476">
        <v>305</v>
      </c>
      <c r="B341" s="477">
        <v>59</v>
      </c>
      <c r="C341" s="478"/>
      <c r="D341" s="471"/>
      <c r="E341" s="478"/>
      <c r="F341" s="473"/>
      <c r="G341" s="480"/>
      <c r="H341" s="475"/>
      <c r="I341" s="501"/>
      <c r="J341" s="502"/>
      <c r="K341" s="502"/>
      <c r="L341" s="503"/>
      <c r="M341" s="644"/>
      <c r="N341" s="505" t="str">
        <f>三年级BMI</f>
        <v/>
      </c>
      <c r="O341" s="499" t="str">
        <f>三年级BMI等级</f>
        <v/>
      </c>
      <c r="P341" s="500" t="str">
        <f>三年级BMI得分</f>
        <v/>
      </c>
      <c r="Q341" s="515" t="str">
        <f>三年级肺活量得分</f>
        <v/>
      </c>
      <c r="R341" s="512" t="str">
        <f>三年级等级</f>
        <v/>
      </c>
      <c r="S341" s="516" t="str">
        <f>三年级50米跑得分</f>
        <v/>
      </c>
      <c r="T341" s="517" t="str">
        <f>三年级等级</f>
        <v/>
      </c>
      <c r="U341" s="516" t="str">
        <f>三年级坐位体前屈得分</f>
        <v/>
      </c>
      <c r="V341" s="517" t="str">
        <f>三年级等级</f>
        <v/>
      </c>
      <c r="W341" s="516" t="str">
        <f>三年级一分钟跳绳得分</f>
        <v/>
      </c>
      <c r="X341" s="517" t="str">
        <f>三年级等级</f>
        <v/>
      </c>
      <c r="Y341" s="515" t="str">
        <f>三年级仰卧起坐得分</f>
        <v/>
      </c>
      <c r="Z341" s="518" t="str">
        <f>三年级等级</f>
        <v/>
      </c>
      <c r="AA341" s="533"/>
      <c r="AB341" s="515"/>
      <c r="AC341" s="533" t="str">
        <f>三年级跳绳附加分</f>
        <v/>
      </c>
      <c r="AD341" s="534" t="str">
        <f>三年级标准分</f>
        <v/>
      </c>
      <c r="AE341" s="534" t="str">
        <f>三年级总分</f>
        <v/>
      </c>
      <c r="AF341" s="517" t="str">
        <f>三年级等级</f>
        <v/>
      </c>
    </row>
    <row r="342" spans="1:32">
      <c r="A342" s="476">
        <v>305</v>
      </c>
      <c r="B342" s="477">
        <v>60</v>
      </c>
      <c r="C342" s="478"/>
      <c r="D342" s="471"/>
      <c r="E342" s="478"/>
      <c r="F342" s="473"/>
      <c r="G342" s="480"/>
      <c r="H342" s="475"/>
      <c r="I342" s="501"/>
      <c r="J342" s="502"/>
      <c r="K342" s="502"/>
      <c r="L342" s="503"/>
      <c r="M342" s="644"/>
      <c r="N342" s="505" t="str">
        <f>三年级BMI</f>
        <v/>
      </c>
      <c r="O342" s="499" t="str">
        <f>三年级BMI等级</f>
        <v/>
      </c>
      <c r="P342" s="500" t="str">
        <f>三年级BMI得分</f>
        <v/>
      </c>
      <c r="Q342" s="515" t="str">
        <f>三年级肺活量得分</f>
        <v/>
      </c>
      <c r="R342" s="512" t="str">
        <f>三年级等级</f>
        <v/>
      </c>
      <c r="S342" s="516" t="str">
        <f>三年级50米跑得分</f>
        <v/>
      </c>
      <c r="T342" s="517" t="str">
        <f>三年级等级</f>
        <v/>
      </c>
      <c r="U342" s="516" t="str">
        <f>三年级坐位体前屈得分</f>
        <v/>
      </c>
      <c r="V342" s="517" t="str">
        <f>三年级等级</f>
        <v/>
      </c>
      <c r="W342" s="516" t="str">
        <f>三年级一分钟跳绳得分</f>
        <v/>
      </c>
      <c r="X342" s="517" t="str">
        <f>三年级等级</f>
        <v/>
      </c>
      <c r="Y342" s="515" t="str">
        <f>三年级仰卧起坐得分</f>
        <v/>
      </c>
      <c r="Z342" s="518" t="str">
        <f>三年级等级</f>
        <v/>
      </c>
      <c r="AA342" s="533"/>
      <c r="AB342" s="515"/>
      <c r="AC342" s="533" t="str">
        <f>三年级跳绳附加分</f>
        <v/>
      </c>
      <c r="AD342" s="534" t="str">
        <f>三年级标准分</f>
        <v/>
      </c>
      <c r="AE342" s="534" t="str">
        <f>三年级总分</f>
        <v/>
      </c>
      <c r="AF342" s="517" t="str">
        <f>三年级等级</f>
        <v/>
      </c>
    </row>
    <row r="343" spans="1:32">
      <c r="A343" s="476">
        <v>305</v>
      </c>
      <c r="B343" s="477">
        <v>61</v>
      </c>
      <c r="C343" s="478"/>
      <c r="D343" s="471"/>
      <c r="E343" s="478"/>
      <c r="F343" s="473"/>
      <c r="G343" s="480"/>
      <c r="H343" s="475"/>
      <c r="I343" s="501"/>
      <c r="J343" s="502"/>
      <c r="K343" s="502"/>
      <c r="L343" s="503"/>
      <c r="M343" s="644"/>
      <c r="N343" s="505" t="str">
        <f>三年级BMI</f>
        <v/>
      </c>
      <c r="O343" s="499" t="str">
        <f>三年级BMI等级</f>
        <v/>
      </c>
      <c r="P343" s="500" t="str">
        <f>三年级BMI得分</f>
        <v/>
      </c>
      <c r="Q343" s="515" t="str">
        <f>三年级肺活量得分</f>
        <v/>
      </c>
      <c r="R343" s="512" t="str">
        <f>三年级等级</f>
        <v/>
      </c>
      <c r="S343" s="516" t="str">
        <f>三年级50米跑得分</f>
        <v/>
      </c>
      <c r="T343" s="517" t="str">
        <f>三年级等级</f>
        <v/>
      </c>
      <c r="U343" s="516" t="str">
        <f>三年级坐位体前屈得分</f>
        <v/>
      </c>
      <c r="V343" s="517" t="str">
        <f>三年级等级</f>
        <v/>
      </c>
      <c r="W343" s="516" t="str">
        <f>三年级一分钟跳绳得分</f>
        <v/>
      </c>
      <c r="X343" s="517" t="str">
        <f>三年级等级</f>
        <v/>
      </c>
      <c r="Y343" s="515" t="str">
        <f>三年级仰卧起坐得分</f>
        <v/>
      </c>
      <c r="Z343" s="518" t="str">
        <f>三年级等级</f>
        <v/>
      </c>
      <c r="AA343" s="533"/>
      <c r="AB343" s="515"/>
      <c r="AC343" s="533" t="str">
        <f>三年级跳绳附加分</f>
        <v/>
      </c>
      <c r="AD343" s="534" t="str">
        <f>三年级标准分</f>
        <v/>
      </c>
      <c r="AE343" s="534" t="str">
        <f>三年级总分</f>
        <v/>
      </c>
      <c r="AF343" s="517" t="str">
        <f>三年级等级</f>
        <v/>
      </c>
    </row>
    <row r="344" spans="1:32">
      <c r="A344" s="476">
        <v>305</v>
      </c>
      <c r="B344" s="477">
        <v>62</v>
      </c>
      <c r="C344" s="470"/>
      <c r="D344" s="471"/>
      <c r="E344" s="472"/>
      <c r="F344" s="473"/>
      <c r="G344" s="480"/>
      <c r="H344" s="475"/>
      <c r="I344" s="494"/>
      <c r="J344" s="495"/>
      <c r="K344" s="495"/>
      <c r="L344" s="503"/>
      <c r="M344" s="644"/>
      <c r="N344" s="505" t="str">
        <f>三年级BMI</f>
        <v/>
      </c>
      <c r="O344" s="499" t="str">
        <f>三年级BMI等级</f>
        <v/>
      </c>
      <c r="P344" s="500" t="str">
        <f>三年级BMI得分</f>
        <v/>
      </c>
      <c r="Q344" s="515" t="str">
        <f>三年级肺活量得分</f>
        <v/>
      </c>
      <c r="R344" s="512" t="str">
        <f>三年级等级</f>
        <v/>
      </c>
      <c r="S344" s="516" t="str">
        <f>三年级50米跑得分</f>
        <v/>
      </c>
      <c r="T344" s="517" t="str">
        <f>三年级等级</f>
        <v/>
      </c>
      <c r="U344" s="516" t="str">
        <f>三年级坐位体前屈得分</f>
        <v/>
      </c>
      <c r="V344" s="517" t="str">
        <f>三年级等级</f>
        <v/>
      </c>
      <c r="W344" s="516" t="str">
        <f>三年级一分钟跳绳得分</f>
        <v/>
      </c>
      <c r="X344" s="517" t="str">
        <f>三年级等级</f>
        <v/>
      </c>
      <c r="Y344" s="515" t="str">
        <f>三年级仰卧起坐得分</f>
        <v/>
      </c>
      <c r="Z344" s="518" t="str">
        <f>三年级等级</f>
        <v/>
      </c>
      <c r="AA344" s="533"/>
      <c r="AB344" s="515"/>
      <c r="AC344" s="533" t="str">
        <f>三年级跳绳附加分</f>
        <v/>
      </c>
      <c r="AD344" s="534" t="str">
        <f>三年级标准分</f>
        <v/>
      </c>
      <c r="AE344" s="534" t="str">
        <f>三年级总分</f>
        <v/>
      </c>
      <c r="AF344" s="517" t="str">
        <f>三年级等级</f>
        <v/>
      </c>
    </row>
    <row r="345" spans="1:32">
      <c r="A345" s="476">
        <v>305</v>
      </c>
      <c r="B345" s="477">
        <v>63</v>
      </c>
      <c r="C345" s="478"/>
      <c r="D345" s="471"/>
      <c r="E345" s="472"/>
      <c r="F345" s="473"/>
      <c r="G345" s="480"/>
      <c r="H345" s="475"/>
      <c r="I345" s="501"/>
      <c r="J345" s="502"/>
      <c r="K345" s="495"/>
      <c r="L345" s="503"/>
      <c r="M345" s="644"/>
      <c r="N345" s="505" t="str">
        <f>三年级BMI</f>
        <v/>
      </c>
      <c r="O345" s="499" t="str">
        <f>三年级BMI等级</f>
        <v/>
      </c>
      <c r="P345" s="500" t="str">
        <f>三年级BMI得分</f>
        <v/>
      </c>
      <c r="Q345" s="515" t="str">
        <f>三年级肺活量得分</f>
        <v/>
      </c>
      <c r="R345" s="512" t="str">
        <f>三年级等级</f>
        <v/>
      </c>
      <c r="S345" s="516" t="str">
        <f>三年级50米跑得分</f>
        <v/>
      </c>
      <c r="T345" s="517" t="str">
        <f>三年级等级</f>
        <v/>
      </c>
      <c r="U345" s="516" t="str">
        <f>三年级坐位体前屈得分</f>
        <v/>
      </c>
      <c r="V345" s="517" t="str">
        <f>三年级等级</f>
        <v/>
      </c>
      <c r="W345" s="516" t="str">
        <f>三年级一分钟跳绳得分</f>
        <v/>
      </c>
      <c r="X345" s="517" t="str">
        <f>三年级等级</f>
        <v/>
      </c>
      <c r="Y345" s="515" t="str">
        <f>三年级仰卧起坐得分</f>
        <v/>
      </c>
      <c r="Z345" s="518" t="str">
        <f>三年级等级</f>
        <v/>
      </c>
      <c r="AA345" s="533"/>
      <c r="AB345" s="515"/>
      <c r="AC345" s="533" t="str">
        <f>三年级跳绳附加分</f>
        <v/>
      </c>
      <c r="AD345" s="534" t="str">
        <f>三年级标准分</f>
        <v/>
      </c>
      <c r="AE345" s="534" t="str">
        <f>三年级总分</f>
        <v/>
      </c>
      <c r="AF345" s="517" t="str">
        <f>三年级等级</f>
        <v/>
      </c>
    </row>
    <row r="346" spans="1:32">
      <c r="A346" s="476">
        <v>305</v>
      </c>
      <c r="B346" s="477">
        <v>64</v>
      </c>
      <c r="C346" s="478"/>
      <c r="D346" s="471"/>
      <c r="E346" s="472"/>
      <c r="F346" s="473"/>
      <c r="G346" s="480"/>
      <c r="H346" s="475"/>
      <c r="I346" s="501"/>
      <c r="J346" s="502"/>
      <c r="K346" s="495"/>
      <c r="L346" s="503"/>
      <c r="M346" s="644"/>
      <c r="N346" s="505" t="str">
        <f>三年级BMI</f>
        <v/>
      </c>
      <c r="O346" s="499" t="str">
        <f>三年级BMI等级</f>
        <v/>
      </c>
      <c r="P346" s="500" t="str">
        <f>三年级BMI得分</f>
        <v/>
      </c>
      <c r="Q346" s="515" t="str">
        <f>三年级肺活量得分</f>
        <v/>
      </c>
      <c r="R346" s="512" t="str">
        <f>三年级等级</f>
        <v/>
      </c>
      <c r="S346" s="516" t="str">
        <f>三年级50米跑得分</f>
        <v/>
      </c>
      <c r="T346" s="517" t="str">
        <f>三年级等级</f>
        <v/>
      </c>
      <c r="U346" s="516" t="str">
        <f>三年级坐位体前屈得分</f>
        <v/>
      </c>
      <c r="V346" s="517" t="str">
        <f>三年级等级</f>
        <v/>
      </c>
      <c r="W346" s="516" t="str">
        <f>三年级一分钟跳绳得分</f>
        <v/>
      </c>
      <c r="X346" s="517" t="str">
        <f>三年级等级</f>
        <v/>
      </c>
      <c r="Y346" s="515" t="str">
        <f>三年级仰卧起坐得分</f>
        <v/>
      </c>
      <c r="Z346" s="518" t="str">
        <f>三年级等级</f>
        <v/>
      </c>
      <c r="AA346" s="533"/>
      <c r="AB346" s="515"/>
      <c r="AC346" s="533" t="str">
        <f>三年级跳绳附加分</f>
        <v/>
      </c>
      <c r="AD346" s="534" t="str">
        <f>三年级标准分</f>
        <v/>
      </c>
      <c r="AE346" s="534" t="str">
        <f>三年级总分</f>
        <v/>
      </c>
      <c r="AF346" s="517" t="str">
        <f>三年级等级</f>
        <v/>
      </c>
    </row>
    <row r="347" spans="1:32">
      <c r="A347" s="476">
        <v>305</v>
      </c>
      <c r="B347" s="477">
        <v>65</v>
      </c>
      <c r="C347" s="478"/>
      <c r="D347" s="471"/>
      <c r="E347" s="472"/>
      <c r="F347" s="473"/>
      <c r="G347" s="474"/>
      <c r="H347" s="475"/>
      <c r="I347" s="501"/>
      <c r="J347" s="502"/>
      <c r="K347" s="495"/>
      <c r="L347" s="503"/>
      <c r="M347" s="644"/>
      <c r="N347" s="505" t="str">
        <f>三年级BMI</f>
        <v/>
      </c>
      <c r="O347" s="499" t="str">
        <f>三年级BMI等级</f>
        <v/>
      </c>
      <c r="P347" s="500" t="str">
        <f>三年级BMI得分</f>
        <v/>
      </c>
      <c r="Q347" s="515" t="str">
        <f>三年级肺活量得分</f>
        <v/>
      </c>
      <c r="R347" s="512" t="str">
        <f>三年级等级</f>
        <v/>
      </c>
      <c r="S347" s="516" t="str">
        <f>三年级50米跑得分</f>
        <v/>
      </c>
      <c r="T347" s="517" t="str">
        <f>三年级等级</f>
        <v/>
      </c>
      <c r="U347" s="516" t="str">
        <f>三年级坐位体前屈得分</f>
        <v/>
      </c>
      <c r="V347" s="517" t="str">
        <f>三年级等级</f>
        <v/>
      </c>
      <c r="W347" s="516" t="str">
        <f>三年级一分钟跳绳得分</f>
        <v/>
      </c>
      <c r="X347" s="517" t="str">
        <f>三年级等级</f>
        <v/>
      </c>
      <c r="Y347" s="515" t="str">
        <f>三年级仰卧起坐得分</f>
        <v/>
      </c>
      <c r="Z347" s="518" t="str">
        <f>三年级等级</f>
        <v/>
      </c>
      <c r="AA347" s="533"/>
      <c r="AB347" s="515"/>
      <c r="AC347" s="533" t="str">
        <f>三年级跳绳附加分</f>
        <v/>
      </c>
      <c r="AD347" s="534" t="str">
        <f>三年级标准分</f>
        <v/>
      </c>
      <c r="AE347" s="534" t="str">
        <f>三年级总分</f>
        <v/>
      </c>
      <c r="AF347" s="517" t="str">
        <f>三年级等级</f>
        <v/>
      </c>
    </row>
    <row r="348" spans="1:32">
      <c r="A348" s="476">
        <v>305</v>
      </c>
      <c r="B348" s="477">
        <v>66</v>
      </c>
      <c r="C348" s="478"/>
      <c r="D348" s="471"/>
      <c r="E348" s="472"/>
      <c r="F348" s="473"/>
      <c r="G348" s="474"/>
      <c r="H348" s="475"/>
      <c r="I348" s="501"/>
      <c r="J348" s="502"/>
      <c r="K348" s="495"/>
      <c r="L348" s="503"/>
      <c r="M348" s="644"/>
      <c r="N348" s="505" t="str">
        <f>三年级BMI</f>
        <v/>
      </c>
      <c r="O348" s="499" t="str">
        <f>三年级BMI等级</f>
        <v/>
      </c>
      <c r="P348" s="500" t="str">
        <f>三年级BMI得分</f>
        <v/>
      </c>
      <c r="Q348" s="515" t="str">
        <f>三年级肺活量得分</f>
        <v/>
      </c>
      <c r="R348" s="512" t="str">
        <f>三年级等级</f>
        <v/>
      </c>
      <c r="S348" s="516" t="str">
        <f>三年级50米跑得分</f>
        <v/>
      </c>
      <c r="T348" s="517" t="str">
        <f>三年级等级</f>
        <v/>
      </c>
      <c r="U348" s="516" t="str">
        <f>三年级坐位体前屈得分</f>
        <v/>
      </c>
      <c r="V348" s="517" t="str">
        <f>三年级等级</f>
        <v/>
      </c>
      <c r="W348" s="516" t="str">
        <f>三年级一分钟跳绳得分</f>
        <v/>
      </c>
      <c r="X348" s="517" t="str">
        <f>三年级等级</f>
        <v/>
      </c>
      <c r="Y348" s="515" t="str">
        <f>三年级仰卧起坐得分</f>
        <v/>
      </c>
      <c r="Z348" s="518" t="str">
        <f>三年级等级</f>
        <v/>
      </c>
      <c r="AA348" s="533"/>
      <c r="AB348" s="515"/>
      <c r="AC348" s="533" t="str">
        <f>三年级跳绳附加分</f>
        <v/>
      </c>
      <c r="AD348" s="534" t="str">
        <f>三年级标准分</f>
        <v/>
      </c>
      <c r="AE348" s="534" t="str">
        <f>三年级总分</f>
        <v/>
      </c>
      <c r="AF348" s="517" t="str">
        <f>三年级等级</f>
        <v/>
      </c>
    </row>
    <row r="349" spans="1:32">
      <c r="A349" s="476">
        <v>305</v>
      </c>
      <c r="B349" s="477">
        <v>67</v>
      </c>
      <c r="C349" s="478"/>
      <c r="D349" s="471"/>
      <c r="E349" s="472"/>
      <c r="F349" s="473"/>
      <c r="G349" s="480"/>
      <c r="H349" s="475"/>
      <c r="I349" s="501"/>
      <c r="J349" s="502"/>
      <c r="K349" s="495"/>
      <c r="L349" s="503"/>
      <c r="M349" s="644"/>
      <c r="N349" s="505" t="str">
        <f>三年级BMI</f>
        <v/>
      </c>
      <c r="O349" s="499" t="str">
        <f>三年级BMI等级</f>
        <v/>
      </c>
      <c r="P349" s="500" t="str">
        <f>三年级BMI得分</f>
        <v/>
      </c>
      <c r="Q349" s="515" t="str">
        <f>三年级肺活量得分</f>
        <v/>
      </c>
      <c r="R349" s="512" t="str">
        <f>三年级等级</f>
        <v/>
      </c>
      <c r="S349" s="516" t="str">
        <f>三年级50米跑得分</f>
        <v/>
      </c>
      <c r="T349" s="517" t="str">
        <f>三年级等级</f>
        <v/>
      </c>
      <c r="U349" s="516" t="str">
        <f>三年级坐位体前屈得分</f>
        <v/>
      </c>
      <c r="V349" s="517" t="str">
        <f>三年级等级</f>
        <v/>
      </c>
      <c r="W349" s="516" t="str">
        <f>三年级一分钟跳绳得分</f>
        <v/>
      </c>
      <c r="X349" s="517" t="str">
        <f>三年级等级</f>
        <v/>
      </c>
      <c r="Y349" s="515" t="str">
        <f>三年级仰卧起坐得分</f>
        <v/>
      </c>
      <c r="Z349" s="518" t="str">
        <f>三年级等级</f>
        <v/>
      </c>
      <c r="AA349" s="533"/>
      <c r="AB349" s="515"/>
      <c r="AC349" s="533" t="str">
        <f>三年级跳绳附加分</f>
        <v/>
      </c>
      <c r="AD349" s="534" t="str">
        <f>三年级标准分</f>
        <v/>
      </c>
      <c r="AE349" s="534" t="str">
        <f>三年级总分</f>
        <v/>
      </c>
      <c r="AF349" s="517" t="str">
        <f>三年级等级</f>
        <v/>
      </c>
    </row>
    <row r="350" spans="1:32">
      <c r="A350" s="476">
        <v>305</v>
      </c>
      <c r="B350" s="477">
        <v>68</v>
      </c>
      <c r="C350" s="478"/>
      <c r="D350" s="471"/>
      <c r="E350" s="472"/>
      <c r="F350" s="473"/>
      <c r="G350" s="480"/>
      <c r="H350" s="475"/>
      <c r="I350" s="501"/>
      <c r="J350" s="502"/>
      <c r="K350" s="495"/>
      <c r="L350" s="503"/>
      <c r="M350" s="644"/>
      <c r="N350" s="505" t="str">
        <f>三年级BMI</f>
        <v/>
      </c>
      <c r="O350" s="499" t="str">
        <f>三年级BMI等级</f>
        <v/>
      </c>
      <c r="P350" s="500" t="str">
        <f>三年级BMI得分</f>
        <v/>
      </c>
      <c r="Q350" s="515" t="str">
        <f>三年级肺活量得分</f>
        <v/>
      </c>
      <c r="R350" s="512" t="str">
        <f>三年级等级</f>
        <v/>
      </c>
      <c r="S350" s="516" t="str">
        <f>三年级50米跑得分</f>
        <v/>
      </c>
      <c r="T350" s="517" t="str">
        <f>三年级等级</f>
        <v/>
      </c>
      <c r="U350" s="516" t="str">
        <f>三年级坐位体前屈得分</f>
        <v/>
      </c>
      <c r="V350" s="517" t="str">
        <f>三年级等级</f>
        <v/>
      </c>
      <c r="W350" s="516" t="str">
        <f>三年级一分钟跳绳得分</f>
        <v/>
      </c>
      <c r="X350" s="517" t="str">
        <f>三年级等级</f>
        <v/>
      </c>
      <c r="Y350" s="515" t="str">
        <f>三年级仰卧起坐得分</f>
        <v/>
      </c>
      <c r="Z350" s="518" t="str">
        <f>三年级等级</f>
        <v/>
      </c>
      <c r="AA350" s="533"/>
      <c r="AB350" s="515"/>
      <c r="AC350" s="533" t="str">
        <f>三年级跳绳附加分</f>
        <v/>
      </c>
      <c r="AD350" s="534" t="str">
        <f>三年级标准分</f>
        <v/>
      </c>
      <c r="AE350" s="534" t="str">
        <f>三年级总分</f>
        <v/>
      </c>
      <c r="AF350" s="517" t="str">
        <f>三年级等级</f>
        <v/>
      </c>
    </row>
    <row r="351" spans="1:32">
      <c r="A351" s="476">
        <v>305</v>
      </c>
      <c r="B351" s="477">
        <v>69</v>
      </c>
      <c r="C351" s="478"/>
      <c r="D351" s="471"/>
      <c r="E351" s="472"/>
      <c r="F351" s="473"/>
      <c r="G351" s="480"/>
      <c r="H351" s="475"/>
      <c r="I351" s="501"/>
      <c r="J351" s="502"/>
      <c r="K351" s="495"/>
      <c r="L351" s="503"/>
      <c r="M351" s="644"/>
      <c r="N351" s="505" t="str">
        <f>三年级BMI</f>
        <v/>
      </c>
      <c r="O351" s="499" t="str">
        <f>三年级BMI等级</f>
        <v/>
      </c>
      <c r="P351" s="500" t="str">
        <f>三年级BMI得分</f>
        <v/>
      </c>
      <c r="Q351" s="515" t="str">
        <f>三年级肺活量得分</f>
        <v/>
      </c>
      <c r="R351" s="512" t="str">
        <f>三年级等级</f>
        <v/>
      </c>
      <c r="S351" s="516" t="str">
        <f>三年级50米跑得分</f>
        <v/>
      </c>
      <c r="T351" s="517" t="str">
        <f>三年级等级</f>
        <v/>
      </c>
      <c r="U351" s="516" t="str">
        <f>三年级坐位体前屈得分</f>
        <v/>
      </c>
      <c r="V351" s="517" t="str">
        <f>三年级等级</f>
        <v/>
      </c>
      <c r="W351" s="516" t="str">
        <f>三年级一分钟跳绳得分</f>
        <v/>
      </c>
      <c r="X351" s="517" t="str">
        <f>三年级等级</f>
        <v/>
      </c>
      <c r="Y351" s="515" t="str">
        <f>三年级仰卧起坐得分</f>
        <v/>
      </c>
      <c r="Z351" s="518" t="str">
        <f>三年级等级</f>
        <v/>
      </c>
      <c r="AA351" s="533"/>
      <c r="AB351" s="515"/>
      <c r="AC351" s="533" t="str">
        <f>三年级跳绳附加分</f>
        <v/>
      </c>
      <c r="AD351" s="534" t="str">
        <f>三年级标准分</f>
        <v/>
      </c>
      <c r="AE351" s="534" t="str">
        <f>三年级总分</f>
        <v/>
      </c>
      <c r="AF351" s="517" t="str">
        <f>三年级等级</f>
        <v/>
      </c>
    </row>
    <row r="352" ht="15.75" spans="1:32">
      <c r="A352" s="535">
        <v>305</v>
      </c>
      <c r="B352" s="536">
        <v>70</v>
      </c>
      <c r="C352" s="537"/>
      <c r="D352" s="538"/>
      <c r="E352" s="539"/>
      <c r="F352" s="583"/>
      <c r="G352" s="570"/>
      <c r="H352" s="542"/>
      <c r="I352" s="543"/>
      <c r="J352" s="544"/>
      <c r="K352" s="545"/>
      <c r="L352" s="571"/>
      <c r="M352" s="647"/>
      <c r="N352" s="573" t="str">
        <f>三年级BMI</f>
        <v/>
      </c>
      <c r="O352" s="574" t="str">
        <f>三年级BMI等级</f>
        <v/>
      </c>
      <c r="P352" s="575" t="str">
        <f>三年级BMI得分</f>
        <v/>
      </c>
      <c r="Q352" s="576" t="str">
        <f>三年级肺活量得分</f>
        <v/>
      </c>
      <c r="R352" s="577" t="str">
        <f>三年级等级</f>
        <v/>
      </c>
      <c r="S352" s="578" t="str">
        <f>三年级50米跑得分</f>
        <v/>
      </c>
      <c r="T352" s="567" t="str">
        <f>三年级等级</f>
        <v/>
      </c>
      <c r="U352" s="578" t="str">
        <f>三年级坐位体前屈得分</f>
        <v/>
      </c>
      <c r="V352" s="567" t="str">
        <f>三年级等级</f>
        <v/>
      </c>
      <c r="W352" s="578" t="str">
        <f>三年级一分钟跳绳得分</f>
        <v/>
      </c>
      <c r="X352" s="567" t="str">
        <f>三年级等级</f>
        <v/>
      </c>
      <c r="Y352" s="576" t="str">
        <f>三年级仰卧起坐得分</f>
        <v/>
      </c>
      <c r="Z352" s="579" t="str">
        <f>三年级等级</f>
        <v/>
      </c>
      <c r="AA352" s="565"/>
      <c r="AB352" s="576"/>
      <c r="AC352" s="565" t="str">
        <f>三年级跳绳附加分</f>
        <v/>
      </c>
      <c r="AD352" s="566" t="str">
        <f>三年级标准分</f>
        <v/>
      </c>
      <c r="AE352" s="566" t="str">
        <f>三年级总分</f>
        <v/>
      </c>
      <c r="AF352" s="567" t="str">
        <f>三年级等级</f>
        <v/>
      </c>
    </row>
    <row r="353" ht="15.75" spans="1:32">
      <c r="A353" s="468">
        <v>306</v>
      </c>
      <c r="B353" s="469">
        <v>1</v>
      </c>
      <c r="C353" s="472"/>
      <c r="D353" s="471"/>
      <c r="E353" s="472"/>
      <c r="F353" s="473"/>
      <c r="G353" s="474"/>
      <c r="H353" s="475"/>
      <c r="I353" s="494"/>
      <c r="J353" s="495"/>
      <c r="K353" s="495"/>
      <c r="L353" s="496"/>
      <c r="M353" s="643"/>
      <c r="N353" s="498" t="str">
        <f>三年级BMI</f>
        <v/>
      </c>
      <c r="O353" s="499" t="str">
        <f>三年级BMI等级</f>
        <v/>
      </c>
      <c r="P353" s="500" t="str">
        <f>三年级BMI得分</f>
        <v/>
      </c>
      <c r="Q353" s="511" t="str">
        <f>三年级肺活量得分</f>
        <v/>
      </c>
      <c r="R353" s="512" t="str">
        <f>三年级等级</f>
        <v/>
      </c>
      <c r="S353" s="513" t="str">
        <f>三年级50米跑得分</f>
        <v/>
      </c>
      <c r="T353" s="512" t="str">
        <f>三年级等级</f>
        <v/>
      </c>
      <c r="U353" s="513" t="str">
        <f>三年级坐位体前屈得分</f>
        <v/>
      </c>
      <c r="V353" s="512" t="str">
        <f>三年级等级</f>
        <v/>
      </c>
      <c r="W353" s="513" t="str">
        <f>三年级一分钟跳绳得分</f>
        <v/>
      </c>
      <c r="X353" s="512" t="str">
        <f>三年级等级</f>
        <v/>
      </c>
      <c r="Y353" s="511" t="str">
        <f>三年级仰卧起坐得分</f>
        <v/>
      </c>
      <c r="Z353" s="514" t="str">
        <f>三年级等级</f>
        <v/>
      </c>
      <c r="AA353" s="530"/>
      <c r="AB353" s="511"/>
      <c r="AC353" s="530" t="str">
        <f>三年级跳绳附加分</f>
        <v/>
      </c>
      <c r="AD353" s="531" t="str">
        <f>三年级标准分</f>
        <v/>
      </c>
      <c r="AE353" s="531" t="str">
        <f>三年级总分</f>
        <v/>
      </c>
      <c r="AF353" s="512" t="str">
        <f>三年级等级</f>
        <v/>
      </c>
    </row>
    <row r="354" spans="1:32">
      <c r="A354" s="476">
        <v>306</v>
      </c>
      <c r="B354" s="477">
        <v>2</v>
      </c>
      <c r="C354" s="478"/>
      <c r="D354" s="471"/>
      <c r="E354" s="472"/>
      <c r="F354" s="473"/>
      <c r="G354" s="480"/>
      <c r="H354" s="475"/>
      <c r="I354" s="501"/>
      <c r="J354" s="502"/>
      <c r="K354" s="495"/>
      <c r="L354" s="503"/>
      <c r="M354" s="644"/>
      <c r="N354" s="505" t="str">
        <f>三年级BMI</f>
        <v/>
      </c>
      <c r="O354" s="499" t="str">
        <f>三年级BMI等级</f>
        <v/>
      </c>
      <c r="P354" s="500" t="str">
        <f>三年级BMI得分</f>
        <v/>
      </c>
      <c r="Q354" s="515" t="str">
        <f>三年级肺活量得分</f>
        <v/>
      </c>
      <c r="R354" s="512" t="str">
        <f>三年级等级</f>
        <v/>
      </c>
      <c r="S354" s="516" t="str">
        <f>三年级50米跑得分</f>
        <v/>
      </c>
      <c r="T354" s="517" t="str">
        <f>三年级等级</f>
        <v/>
      </c>
      <c r="U354" s="516" t="str">
        <f>三年级坐位体前屈得分</f>
        <v/>
      </c>
      <c r="V354" s="517" t="str">
        <f>三年级等级</f>
        <v/>
      </c>
      <c r="W354" s="516" t="str">
        <f>三年级一分钟跳绳得分</f>
        <v/>
      </c>
      <c r="X354" s="517" t="str">
        <f>三年级等级</f>
        <v/>
      </c>
      <c r="Y354" s="515" t="str">
        <f>三年级仰卧起坐得分</f>
        <v/>
      </c>
      <c r="Z354" s="518" t="str">
        <f>三年级等级</f>
        <v/>
      </c>
      <c r="AA354" s="533"/>
      <c r="AB354" s="515"/>
      <c r="AC354" s="533" t="str">
        <f>三年级跳绳附加分</f>
        <v/>
      </c>
      <c r="AD354" s="534" t="str">
        <f>三年级标准分</f>
        <v/>
      </c>
      <c r="AE354" s="534" t="str">
        <f>三年级总分</f>
        <v/>
      </c>
      <c r="AF354" s="517" t="str">
        <f>三年级等级</f>
        <v/>
      </c>
    </row>
    <row r="355" spans="1:32">
      <c r="A355" s="476">
        <v>306</v>
      </c>
      <c r="B355" s="477">
        <v>3</v>
      </c>
      <c r="C355" s="478"/>
      <c r="D355" s="471"/>
      <c r="E355" s="472"/>
      <c r="F355" s="473"/>
      <c r="G355" s="480"/>
      <c r="H355" s="475"/>
      <c r="I355" s="501"/>
      <c r="J355" s="502"/>
      <c r="K355" s="495"/>
      <c r="L355" s="503"/>
      <c r="M355" s="644"/>
      <c r="N355" s="505" t="str">
        <f>三年级BMI</f>
        <v/>
      </c>
      <c r="O355" s="499" t="str">
        <f>三年级BMI等级</f>
        <v/>
      </c>
      <c r="P355" s="500" t="str">
        <f>三年级BMI得分</f>
        <v/>
      </c>
      <c r="Q355" s="515" t="str">
        <f>三年级肺活量得分</f>
        <v/>
      </c>
      <c r="R355" s="512" t="str">
        <f>三年级等级</f>
        <v/>
      </c>
      <c r="S355" s="516" t="str">
        <f>三年级50米跑得分</f>
        <v/>
      </c>
      <c r="T355" s="517" t="str">
        <f>三年级等级</f>
        <v/>
      </c>
      <c r="U355" s="516" t="str">
        <f>三年级坐位体前屈得分</f>
        <v/>
      </c>
      <c r="V355" s="517" t="str">
        <f>三年级等级</f>
        <v/>
      </c>
      <c r="W355" s="516" t="str">
        <f>三年级一分钟跳绳得分</f>
        <v/>
      </c>
      <c r="X355" s="517" t="str">
        <f>三年级等级</f>
        <v/>
      </c>
      <c r="Y355" s="515" t="str">
        <f>三年级仰卧起坐得分</f>
        <v/>
      </c>
      <c r="Z355" s="518" t="str">
        <f>三年级等级</f>
        <v/>
      </c>
      <c r="AA355" s="533"/>
      <c r="AB355" s="515"/>
      <c r="AC355" s="533" t="str">
        <f>三年级跳绳附加分</f>
        <v/>
      </c>
      <c r="AD355" s="534" t="str">
        <f>三年级标准分</f>
        <v/>
      </c>
      <c r="AE355" s="534" t="str">
        <f>三年级总分</f>
        <v/>
      </c>
      <c r="AF355" s="517" t="str">
        <f>三年级等级</f>
        <v/>
      </c>
    </row>
    <row r="356" spans="1:32">
      <c r="A356" s="476">
        <v>306</v>
      </c>
      <c r="B356" s="477">
        <v>4</v>
      </c>
      <c r="C356" s="478"/>
      <c r="D356" s="471"/>
      <c r="E356" s="472"/>
      <c r="F356" s="473"/>
      <c r="G356" s="480"/>
      <c r="H356" s="475"/>
      <c r="I356" s="501"/>
      <c r="J356" s="502"/>
      <c r="K356" s="495"/>
      <c r="L356" s="503"/>
      <c r="M356" s="644"/>
      <c r="N356" s="505" t="str">
        <f>三年级BMI</f>
        <v/>
      </c>
      <c r="O356" s="499" t="str">
        <f>三年级BMI等级</f>
        <v/>
      </c>
      <c r="P356" s="500" t="str">
        <f>三年级BMI得分</f>
        <v/>
      </c>
      <c r="Q356" s="515" t="str">
        <f>三年级肺活量得分</f>
        <v/>
      </c>
      <c r="R356" s="512" t="str">
        <f>三年级等级</f>
        <v/>
      </c>
      <c r="S356" s="516" t="str">
        <f>三年级50米跑得分</f>
        <v/>
      </c>
      <c r="T356" s="517" t="str">
        <f>三年级等级</f>
        <v/>
      </c>
      <c r="U356" s="516" t="str">
        <f>三年级坐位体前屈得分</f>
        <v/>
      </c>
      <c r="V356" s="517" t="str">
        <f>三年级等级</f>
        <v/>
      </c>
      <c r="W356" s="516" t="str">
        <f>三年级一分钟跳绳得分</f>
        <v/>
      </c>
      <c r="X356" s="517" t="str">
        <f>三年级等级</f>
        <v/>
      </c>
      <c r="Y356" s="515" t="str">
        <f>三年级仰卧起坐得分</f>
        <v/>
      </c>
      <c r="Z356" s="518" t="str">
        <f>三年级等级</f>
        <v/>
      </c>
      <c r="AA356" s="533"/>
      <c r="AB356" s="515"/>
      <c r="AC356" s="533" t="str">
        <f>三年级跳绳附加分</f>
        <v/>
      </c>
      <c r="AD356" s="534" t="str">
        <f>三年级标准分</f>
        <v/>
      </c>
      <c r="AE356" s="534" t="str">
        <f>三年级总分</f>
        <v/>
      </c>
      <c r="AF356" s="517" t="str">
        <f>三年级等级</f>
        <v/>
      </c>
    </row>
    <row r="357" spans="1:32">
      <c r="A357" s="476">
        <v>306</v>
      </c>
      <c r="B357" s="477">
        <v>5</v>
      </c>
      <c r="C357" s="478"/>
      <c r="D357" s="471"/>
      <c r="E357" s="472"/>
      <c r="F357" s="473"/>
      <c r="G357" s="480"/>
      <c r="H357" s="475"/>
      <c r="I357" s="501"/>
      <c r="J357" s="502"/>
      <c r="K357" s="495"/>
      <c r="L357" s="503"/>
      <c r="M357" s="644"/>
      <c r="N357" s="505" t="str">
        <f>三年级BMI</f>
        <v/>
      </c>
      <c r="O357" s="499" t="str">
        <f>三年级BMI等级</f>
        <v/>
      </c>
      <c r="P357" s="500" t="str">
        <f>三年级BMI得分</f>
        <v/>
      </c>
      <c r="Q357" s="515" t="str">
        <f>三年级肺活量得分</f>
        <v/>
      </c>
      <c r="R357" s="512" t="str">
        <f>三年级等级</f>
        <v/>
      </c>
      <c r="S357" s="516" t="str">
        <f>三年级50米跑得分</f>
        <v/>
      </c>
      <c r="T357" s="517" t="str">
        <f>三年级等级</f>
        <v/>
      </c>
      <c r="U357" s="516" t="str">
        <f>三年级坐位体前屈得分</f>
        <v/>
      </c>
      <c r="V357" s="517" t="str">
        <f>三年级等级</f>
        <v/>
      </c>
      <c r="W357" s="516" t="str">
        <f>三年级一分钟跳绳得分</f>
        <v/>
      </c>
      <c r="X357" s="517" t="str">
        <f>三年级等级</f>
        <v/>
      </c>
      <c r="Y357" s="515" t="str">
        <f>三年级仰卧起坐得分</f>
        <v/>
      </c>
      <c r="Z357" s="518" t="str">
        <f>三年级等级</f>
        <v/>
      </c>
      <c r="AA357" s="533"/>
      <c r="AB357" s="515"/>
      <c r="AC357" s="533" t="str">
        <f>三年级跳绳附加分</f>
        <v/>
      </c>
      <c r="AD357" s="534" t="str">
        <f>三年级标准分</f>
        <v/>
      </c>
      <c r="AE357" s="534" t="str">
        <f>三年级总分</f>
        <v/>
      </c>
      <c r="AF357" s="517" t="str">
        <f>三年级等级</f>
        <v/>
      </c>
    </row>
    <row r="358" spans="1:32">
      <c r="A358" s="476">
        <v>306</v>
      </c>
      <c r="B358" s="477">
        <v>6</v>
      </c>
      <c r="C358" s="478"/>
      <c r="D358" s="471"/>
      <c r="E358" s="472"/>
      <c r="F358" s="473"/>
      <c r="G358" s="480"/>
      <c r="H358" s="475"/>
      <c r="I358" s="501"/>
      <c r="J358" s="502"/>
      <c r="K358" s="495"/>
      <c r="L358" s="503"/>
      <c r="M358" s="644"/>
      <c r="N358" s="505" t="str">
        <f>三年级BMI</f>
        <v/>
      </c>
      <c r="O358" s="499" t="str">
        <f>三年级BMI等级</f>
        <v/>
      </c>
      <c r="P358" s="500" t="str">
        <f>三年级BMI得分</f>
        <v/>
      </c>
      <c r="Q358" s="515" t="str">
        <f>三年级肺活量得分</f>
        <v/>
      </c>
      <c r="R358" s="512" t="str">
        <f>三年级等级</f>
        <v/>
      </c>
      <c r="S358" s="516" t="str">
        <f>三年级50米跑得分</f>
        <v/>
      </c>
      <c r="T358" s="517" t="str">
        <f>三年级等级</f>
        <v/>
      </c>
      <c r="U358" s="516" t="str">
        <f>三年级坐位体前屈得分</f>
        <v/>
      </c>
      <c r="V358" s="517" t="str">
        <f>三年级等级</f>
        <v/>
      </c>
      <c r="W358" s="516" t="str">
        <f>三年级一分钟跳绳得分</f>
        <v/>
      </c>
      <c r="X358" s="517" t="str">
        <f>三年级等级</f>
        <v/>
      </c>
      <c r="Y358" s="515" t="str">
        <f>三年级仰卧起坐得分</f>
        <v/>
      </c>
      <c r="Z358" s="518" t="str">
        <f>三年级等级</f>
        <v/>
      </c>
      <c r="AA358" s="533"/>
      <c r="AB358" s="515"/>
      <c r="AC358" s="533" t="str">
        <f>三年级跳绳附加分</f>
        <v/>
      </c>
      <c r="AD358" s="534" t="str">
        <f>三年级标准分</f>
        <v/>
      </c>
      <c r="AE358" s="534" t="str">
        <f>三年级总分</f>
        <v/>
      </c>
      <c r="AF358" s="517" t="str">
        <f>三年级等级</f>
        <v/>
      </c>
    </row>
    <row r="359" spans="1:32">
      <c r="A359" s="476">
        <v>306</v>
      </c>
      <c r="B359" s="477">
        <v>7</v>
      </c>
      <c r="C359" s="478"/>
      <c r="D359" s="471"/>
      <c r="E359" s="478"/>
      <c r="F359" s="473"/>
      <c r="G359" s="480"/>
      <c r="H359" s="475"/>
      <c r="I359" s="501"/>
      <c r="J359" s="502"/>
      <c r="K359" s="502"/>
      <c r="L359" s="503"/>
      <c r="M359" s="644"/>
      <c r="N359" s="505" t="str">
        <f>三年级BMI</f>
        <v/>
      </c>
      <c r="O359" s="499" t="str">
        <f>三年级BMI等级</f>
        <v/>
      </c>
      <c r="P359" s="500" t="str">
        <f>三年级BMI得分</f>
        <v/>
      </c>
      <c r="Q359" s="515" t="str">
        <f>三年级肺活量得分</f>
        <v/>
      </c>
      <c r="R359" s="512" t="str">
        <f>三年级等级</f>
        <v/>
      </c>
      <c r="S359" s="516" t="str">
        <f>三年级50米跑得分</f>
        <v/>
      </c>
      <c r="T359" s="517" t="str">
        <f>三年级等级</f>
        <v/>
      </c>
      <c r="U359" s="516" t="str">
        <f>三年级坐位体前屈得分</f>
        <v/>
      </c>
      <c r="V359" s="517" t="str">
        <f>三年级等级</f>
        <v/>
      </c>
      <c r="W359" s="516" t="str">
        <f>三年级一分钟跳绳得分</f>
        <v/>
      </c>
      <c r="X359" s="517" t="str">
        <f>三年级等级</f>
        <v/>
      </c>
      <c r="Y359" s="515" t="str">
        <f>三年级仰卧起坐得分</f>
        <v/>
      </c>
      <c r="Z359" s="518" t="str">
        <f>三年级等级</f>
        <v/>
      </c>
      <c r="AA359" s="533"/>
      <c r="AB359" s="515"/>
      <c r="AC359" s="533" t="str">
        <f>三年级跳绳附加分</f>
        <v/>
      </c>
      <c r="AD359" s="534" t="str">
        <f>三年级标准分</f>
        <v/>
      </c>
      <c r="AE359" s="534" t="str">
        <f>三年级总分</f>
        <v/>
      </c>
      <c r="AF359" s="517" t="str">
        <f>三年级等级</f>
        <v/>
      </c>
    </row>
    <row r="360" spans="1:32">
      <c r="A360" s="476">
        <v>306</v>
      </c>
      <c r="B360" s="477">
        <v>8</v>
      </c>
      <c r="C360" s="478"/>
      <c r="D360" s="471"/>
      <c r="E360" s="478"/>
      <c r="F360" s="481"/>
      <c r="G360" s="480"/>
      <c r="H360" s="475"/>
      <c r="I360" s="501"/>
      <c r="J360" s="502"/>
      <c r="K360" s="502"/>
      <c r="L360" s="503"/>
      <c r="M360" s="644"/>
      <c r="N360" s="505" t="str">
        <f>三年级BMI</f>
        <v/>
      </c>
      <c r="O360" s="499" t="str">
        <f>三年级BMI等级</f>
        <v/>
      </c>
      <c r="P360" s="500" t="str">
        <f>三年级BMI得分</f>
        <v/>
      </c>
      <c r="Q360" s="515" t="str">
        <f>三年级肺活量得分</f>
        <v/>
      </c>
      <c r="R360" s="512" t="str">
        <f>三年级等级</f>
        <v/>
      </c>
      <c r="S360" s="516" t="str">
        <f>三年级50米跑得分</f>
        <v/>
      </c>
      <c r="T360" s="517" t="str">
        <f>三年级等级</f>
        <v/>
      </c>
      <c r="U360" s="516" t="str">
        <f>三年级坐位体前屈得分</f>
        <v/>
      </c>
      <c r="V360" s="517" t="str">
        <f>三年级等级</f>
        <v/>
      </c>
      <c r="W360" s="516" t="str">
        <f>三年级一分钟跳绳得分</f>
        <v/>
      </c>
      <c r="X360" s="517" t="str">
        <f>三年级等级</f>
        <v/>
      </c>
      <c r="Y360" s="515" t="str">
        <f>三年级仰卧起坐得分</f>
        <v/>
      </c>
      <c r="Z360" s="518" t="str">
        <f>三年级等级</f>
        <v/>
      </c>
      <c r="AA360" s="533"/>
      <c r="AB360" s="515"/>
      <c r="AC360" s="533" t="str">
        <f>三年级跳绳附加分</f>
        <v/>
      </c>
      <c r="AD360" s="534" t="str">
        <f>三年级标准分</f>
        <v/>
      </c>
      <c r="AE360" s="534" t="str">
        <f>三年级总分</f>
        <v/>
      </c>
      <c r="AF360" s="517" t="str">
        <f>三年级等级</f>
        <v/>
      </c>
    </row>
    <row r="361" spans="1:32">
      <c r="A361" s="476">
        <v>306</v>
      </c>
      <c r="B361" s="477">
        <v>9</v>
      </c>
      <c r="C361" s="478"/>
      <c r="D361" s="471"/>
      <c r="E361" s="478"/>
      <c r="F361" s="481"/>
      <c r="G361" s="480"/>
      <c r="H361" s="475"/>
      <c r="I361" s="501"/>
      <c r="J361" s="502"/>
      <c r="K361" s="502"/>
      <c r="L361" s="503"/>
      <c r="M361" s="644"/>
      <c r="N361" s="505" t="str">
        <f>三年级BMI</f>
        <v/>
      </c>
      <c r="O361" s="499" t="str">
        <f>三年级BMI等级</f>
        <v/>
      </c>
      <c r="P361" s="500" t="str">
        <f>三年级BMI得分</f>
        <v/>
      </c>
      <c r="Q361" s="515" t="str">
        <f>三年级肺活量得分</f>
        <v/>
      </c>
      <c r="R361" s="512" t="str">
        <f>三年级等级</f>
        <v/>
      </c>
      <c r="S361" s="516" t="str">
        <f>三年级50米跑得分</f>
        <v/>
      </c>
      <c r="T361" s="517" t="str">
        <f>三年级等级</f>
        <v/>
      </c>
      <c r="U361" s="516" t="str">
        <f>三年级坐位体前屈得分</f>
        <v/>
      </c>
      <c r="V361" s="517" t="str">
        <f>三年级等级</f>
        <v/>
      </c>
      <c r="W361" s="516" t="str">
        <f>三年级一分钟跳绳得分</f>
        <v/>
      </c>
      <c r="X361" s="517" t="str">
        <f>三年级等级</f>
        <v/>
      </c>
      <c r="Y361" s="515" t="str">
        <f>三年级仰卧起坐得分</f>
        <v/>
      </c>
      <c r="Z361" s="518" t="str">
        <f>三年级等级</f>
        <v/>
      </c>
      <c r="AA361" s="533"/>
      <c r="AB361" s="515"/>
      <c r="AC361" s="533" t="str">
        <f>三年级跳绳附加分</f>
        <v/>
      </c>
      <c r="AD361" s="534" t="str">
        <f>三年级标准分</f>
        <v/>
      </c>
      <c r="AE361" s="534" t="str">
        <f>三年级总分</f>
        <v/>
      </c>
      <c r="AF361" s="517" t="str">
        <f>三年级等级</f>
        <v/>
      </c>
    </row>
    <row r="362" spans="1:32">
      <c r="A362" s="476">
        <v>306</v>
      </c>
      <c r="B362" s="477">
        <v>10</v>
      </c>
      <c r="C362" s="478"/>
      <c r="D362" s="471"/>
      <c r="E362" s="478"/>
      <c r="F362" s="481"/>
      <c r="G362" s="474"/>
      <c r="H362" s="475"/>
      <c r="I362" s="501"/>
      <c r="J362" s="502"/>
      <c r="K362" s="502"/>
      <c r="L362" s="503"/>
      <c r="M362" s="644"/>
      <c r="N362" s="505" t="str">
        <f>三年级BMI</f>
        <v/>
      </c>
      <c r="O362" s="499" t="str">
        <f>三年级BMI等级</f>
        <v/>
      </c>
      <c r="P362" s="500" t="str">
        <f>三年级BMI得分</f>
        <v/>
      </c>
      <c r="Q362" s="515" t="str">
        <f>三年级肺活量得分</f>
        <v/>
      </c>
      <c r="R362" s="512" t="str">
        <f>三年级等级</f>
        <v/>
      </c>
      <c r="S362" s="516" t="str">
        <f>三年级50米跑得分</f>
        <v/>
      </c>
      <c r="T362" s="517" t="str">
        <f>三年级等级</f>
        <v/>
      </c>
      <c r="U362" s="516" t="str">
        <f>三年级坐位体前屈得分</f>
        <v/>
      </c>
      <c r="V362" s="517" t="str">
        <f>三年级等级</f>
        <v/>
      </c>
      <c r="W362" s="516" t="str">
        <f>三年级一分钟跳绳得分</f>
        <v/>
      </c>
      <c r="X362" s="517" t="str">
        <f>三年级等级</f>
        <v/>
      </c>
      <c r="Y362" s="515" t="str">
        <f>三年级仰卧起坐得分</f>
        <v/>
      </c>
      <c r="Z362" s="518" t="str">
        <f>三年级等级</f>
        <v/>
      </c>
      <c r="AA362" s="533"/>
      <c r="AB362" s="515"/>
      <c r="AC362" s="533" t="str">
        <f>三年级跳绳附加分</f>
        <v/>
      </c>
      <c r="AD362" s="534" t="str">
        <f>三年级标准分</f>
        <v/>
      </c>
      <c r="AE362" s="534" t="str">
        <f>三年级总分</f>
        <v/>
      </c>
      <c r="AF362" s="517" t="str">
        <f>三年级等级</f>
        <v/>
      </c>
    </row>
    <row r="363" spans="1:32">
      <c r="A363" s="476">
        <v>306</v>
      </c>
      <c r="B363" s="477">
        <v>11</v>
      </c>
      <c r="C363" s="478"/>
      <c r="D363" s="471"/>
      <c r="E363" s="478"/>
      <c r="F363" s="481"/>
      <c r="G363" s="474"/>
      <c r="H363" s="475"/>
      <c r="I363" s="501"/>
      <c r="J363" s="502"/>
      <c r="K363" s="502"/>
      <c r="L363" s="503"/>
      <c r="M363" s="644"/>
      <c r="N363" s="505" t="str">
        <f>三年级BMI</f>
        <v/>
      </c>
      <c r="O363" s="499" t="str">
        <f>三年级BMI等级</f>
        <v/>
      </c>
      <c r="P363" s="500" t="str">
        <f>三年级BMI得分</f>
        <v/>
      </c>
      <c r="Q363" s="515" t="str">
        <f>三年级肺活量得分</f>
        <v/>
      </c>
      <c r="R363" s="512" t="str">
        <f>三年级等级</f>
        <v/>
      </c>
      <c r="S363" s="516" t="str">
        <f>三年级50米跑得分</f>
        <v/>
      </c>
      <c r="T363" s="517" t="str">
        <f>三年级等级</f>
        <v/>
      </c>
      <c r="U363" s="516" t="str">
        <f>三年级坐位体前屈得分</f>
        <v/>
      </c>
      <c r="V363" s="517" t="str">
        <f>三年级等级</f>
        <v/>
      </c>
      <c r="W363" s="516" t="str">
        <f>三年级一分钟跳绳得分</f>
        <v/>
      </c>
      <c r="X363" s="517" t="str">
        <f>三年级等级</f>
        <v/>
      </c>
      <c r="Y363" s="515" t="str">
        <f>三年级仰卧起坐得分</f>
        <v/>
      </c>
      <c r="Z363" s="518" t="str">
        <f>三年级等级</f>
        <v/>
      </c>
      <c r="AA363" s="533"/>
      <c r="AB363" s="515"/>
      <c r="AC363" s="533" t="str">
        <f>三年级跳绳附加分</f>
        <v/>
      </c>
      <c r="AD363" s="534" t="str">
        <f>三年级标准分</f>
        <v/>
      </c>
      <c r="AE363" s="534" t="str">
        <f>三年级总分</f>
        <v/>
      </c>
      <c r="AF363" s="517" t="str">
        <f>三年级等级</f>
        <v/>
      </c>
    </row>
    <row r="364" spans="1:32">
      <c r="A364" s="476">
        <v>306</v>
      </c>
      <c r="B364" s="477">
        <v>12</v>
      </c>
      <c r="C364" s="478"/>
      <c r="D364" s="471"/>
      <c r="E364" s="478"/>
      <c r="F364" s="481"/>
      <c r="G364" s="480"/>
      <c r="H364" s="475"/>
      <c r="I364" s="501"/>
      <c r="J364" s="502"/>
      <c r="K364" s="502"/>
      <c r="L364" s="503"/>
      <c r="M364" s="644"/>
      <c r="N364" s="505" t="str">
        <f>三年级BMI</f>
        <v/>
      </c>
      <c r="O364" s="499" t="str">
        <f>三年级BMI等级</f>
        <v/>
      </c>
      <c r="P364" s="500" t="str">
        <f>三年级BMI得分</f>
        <v/>
      </c>
      <c r="Q364" s="515" t="str">
        <f>三年级肺活量得分</f>
        <v/>
      </c>
      <c r="R364" s="512" t="str">
        <f>三年级等级</f>
        <v/>
      </c>
      <c r="S364" s="516" t="str">
        <f>三年级50米跑得分</f>
        <v/>
      </c>
      <c r="T364" s="517" t="str">
        <f>三年级等级</f>
        <v/>
      </c>
      <c r="U364" s="516" t="str">
        <f>三年级坐位体前屈得分</f>
        <v/>
      </c>
      <c r="V364" s="517" t="str">
        <f>三年级等级</f>
        <v/>
      </c>
      <c r="W364" s="516" t="str">
        <f>三年级一分钟跳绳得分</f>
        <v/>
      </c>
      <c r="X364" s="517" t="str">
        <f>三年级等级</f>
        <v/>
      </c>
      <c r="Y364" s="515" t="str">
        <f>三年级仰卧起坐得分</f>
        <v/>
      </c>
      <c r="Z364" s="518" t="str">
        <f>三年级等级</f>
        <v/>
      </c>
      <c r="AA364" s="533"/>
      <c r="AB364" s="515"/>
      <c r="AC364" s="533" t="str">
        <f>三年级跳绳附加分</f>
        <v/>
      </c>
      <c r="AD364" s="534" t="str">
        <f>三年级标准分</f>
        <v/>
      </c>
      <c r="AE364" s="534" t="str">
        <f>三年级总分</f>
        <v/>
      </c>
      <c r="AF364" s="517" t="str">
        <f>三年级等级</f>
        <v/>
      </c>
    </row>
    <row r="365" spans="1:32">
      <c r="A365" s="476">
        <v>306</v>
      </c>
      <c r="B365" s="477">
        <v>13</v>
      </c>
      <c r="C365" s="478"/>
      <c r="D365" s="471"/>
      <c r="E365" s="478"/>
      <c r="F365" s="481"/>
      <c r="G365" s="480"/>
      <c r="H365" s="475"/>
      <c r="I365" s="501"/>
      <c r="J365" s="502"/>
      <c r="K365" s="502"/>
      <c r="L365" s="503"/>
      <c r="M365" s="644"/>
      <c r="N365" s="505" t="str">
        <f>三年级BMI</f>
        <v/>
      </c>
      <c r="O365" s="499" t="str">
        <f>三年级BMI等级</f>
        <v/>
      </c>
      <c r="P365" s="500" t="str">
        <f>三年级BMI得分</f>
        <v/>
      </c>
      <c r="Q365" s="515" t="str">
        <f>三年级肺活量得分</f>
        <v/>
      </c>
      <c r="R365" s="512" t="str">
        <f>三年级等级</f>
        <v/>
      </c>
      <c r="S365" s="516" t="str">
        <f>三年级50米跑得分</f>
        <v/>
      </c>
      <c r="T365" s="517" t="str">
        <f>三年级等级</f>
        <v/>
      </c>
      <c r="U365" s="516" t="str">
        <f>三年级坐位体前屈得分</f>
        <v/>
      </c>
      <c r="V365" s="517" t="str">
        <f>三年级等级</f>
        <v/>
      </c>
      <c r="W365" s="516" t="str">
        <f>三年级一分钟跳绳得分</f>
        <v/>
      </c>
      <c r="X365" s="517" t="str">
        <f>三年级等级</f>
        <v/>
      </c>
      <c r="Y365" s="515" t="str">
        <f>三年级仰卧起坐得分</f>
        <v/>
      </c>
      <c r="Z365" s="518" t="str">
        <f>三年级等级</f>
        <v/>
      </c>
      <c r="AA365" s="533"/>
      <c r="AB365" s="515"/>
      <c r="AC365" s="533" t="str">
        <f>三年级跳绳附加分</f>
        <v/>
      </c>
      <c r="AD365" s="534" t="str">
        <f>三年级标准分</f>
        <v/>
      </c>
      <c r="AE365" s="534" t="str">
        <f>三年级总分</f>
        <v/>
      </c>
      <c r="AF365" s="517" t="str">
        <f>三年级等级</f>
        <v/>
      </c>
    </row>
    <row r="366" spans="1:32">
      <c r="A366" s="476">
        <v>306</v>
      </c>
      <c r="B366" s="477">
        <v>14</v>
      </c>
      <c r="C366" s="478"/>
      <c r="D366" s="471"/>
      <c r="E366" s="478"/>
      <c r="F366" s="481"/>
      <c r="G366" s="480"/>
      <c r="H366" s="475"/>
      <c r="I366" s="501"/>
      <c r="J366" s="502"/>
      <c r="K366" s="502"/>
      <c r="L366" s="503"/>
      <c r="M366" s="644"/>
      <c r="N366" s="505" t="str">
        <f>三年级BMI</f>
        <v/>
      </c>
      <c r="O366" s="499" t="str">
        <f>三年级BMI等级</f>
        <v/>
      </c>
      <c r="P366" s="500" t="str">
        <f>三年级BMI得分</f>
        <v/>
      </c>
      <c r="Q366" s="515" t="str">
        <f>三年级肺活量得分</f>
        <v/>
      </c>
      <c r="R366" s="512" t="str">
        <f>三年级等级</f>
        <v/>
      </c>
      <c r="S366" s="516" t="str">
        <f>三年级50米跑得分</f>
        <v/>
      </c>
      <c r="T366" s="517" t="str">
        <f>三年级等级</f>
        <v/>
      </c>
      <c r="U366" s="516" t="str">
        <f>三年级坐位体前屈得分</f>
        <v/>
      </c>
      <c r="V366" s="517" t="str">
        <f>三年级等级</f>
        <v/>
      </c>
      <c r="W366" s="516" t="str">
        <f>三年级一分钟跳绳得分</f>
        <v/>
      </c>
      <c r="X366" s="517" t="str">
        <f>三年级等级</f>
        <v/>
      </c>
      <c r="Y366" s="515" t="str">
        <f>三年级仰卧起坐得分</f>
        <v/>
      </c>
      <c r="Z366" s="518" t="str">
        <f>三年级等级</f>
        <v/>
      </c>
      <c r="AA366" s="533"/>
      <c r="AB366" s="515"/>
      <c r="AC366" s="533" t="str">
        <f>三年级跳绳附加分</f>
        <v/>
      </c>
      <c r="AD366" s="534" t="str">
        <f>三年级标准分</f>
        <v/>
      </c>
      <c r="AE366" s="534" t="str">
        <f>三年级总分</f>
        <v/>
      </c>
      <c r="AF366" s="517" t="str">
        <f>三年级等级</f>
        <v/>
      </c>
    </row>
    <row r="367" spans="1:32">
      <c r="A367" s="476">
        <v>306</v>
      </c>
      <c r="B367" s="477">
        <v>15</v>
      </c>
      <c r="C367" s="478"/>
      <c r="D367" s="471"/>
      <c r="E367" s="478"/>
      <c r="F367" s="481"/>
      <c r="G367" s="480"/>
      <c r="H367" s="475"/>
      <c r="I367" s="501"/>
      <c r="J367" s="502"/>
      <c r="K367" s="502"/>
      <c r="L367" s="503"/>
      <c r="M367" s="644"/>
      <c r="N367" s="505" t="str">
        <f>三年级BMI</f>
        <v/>
      </c>
      <c r="O367" s="499" t="str">
        <f>三年级BMI等级</f>
        <v/>
      </c>
      <c r="P367" s="500" t="str">
        <f>三年级BMI得分</f>
        <v/>
      </c>
      <c r="Q367" s="515" t="str">
        <f>三年级肺活量得分</f>
        <v/>
      </c>
      <c r="R367" s="512" t="str">
        <f>三年级等级</f>
        <v/>
      </c>
      <c r="S367" s="516" t="str">
        <f>三年级50米跑得分</f>
        <v/>
      </c>
      <c r="T367" s="517" t="str">
        <f>三年级等级</f>
        <v/>
      </c>
      <c r="U367" s="516" t="str">
        <f>三年级坐位体前屈得分</f>
        <v/>
      </c>
      <c r="V367" s="517" t="str">
        <f>三年级等级</f>
        <v/>
      </c>
      <c r="W367" s="516" t="str">
        <f>三年级一分钟跳绳得分</f>
        <v/>
      </c>
      <c r="X367" s="517" t="str">
        <f>三年级等级</f>
        <v/>
      </c>
      <c r="Y367" s="515" t="str">
        <f>三年级仰卧起坐得分</f>
        <v/>
      </c>
      <c r="Z367" s="518" t="str">
        <f>三年级等级</f>
        <v/>
      </c>
      <c r="AA367" s="533"/>
      <c r="AB367" s="515"/>
      <c r="AC367" s="533" t="str">
        <f>三年级跳绳附加分</f>
        <v/>
      </c>
      <c r="AD367" s="534" t="str">
        <f>三年级标准分</f>
        <v/>
      </c>
      <c r="AE367" s="534" t="str">
        <f>三年级总分</f>
        <v/>
      </c>
      <c r="AF367" s="517" t="str">
        <f>三年级等级</f>
        <v/>
      </c>
    </row>
    <row r="368" spans="1:32">
      <c r="A368" s="476">
        <v>306</v>
      </c>
      <c r="B368" s="477">
        <v>16</v>
      </c>
      <c r="C368" s="478"/>
      <c r="D368" s="471"/>
      <c r="E368" s="478"/>
      <c r="F368" s="473"/>
      <c r="G368" s="480"/>
      <c r="H368" s="475"/>
      <c r="I368" s="501"/>
      <c r="J368" s="502"/>
      <c r="K368" s="502"/>
      <c r="L368" s="496"/>
      <c r="M368" s="643"/>
      <c r="N368" s="498" t="str">
        <f>三年级BMI</f>
        <v/>
      </c>
      <c r="O368" s="499" t="str">
        <f>三年级BMI等级</f>
        <v/>
      </c>
      <c r="P368" s="500" t="str">
        <f>三年级BMI得分</f>
        <v/>
      </c>
      <c r="Q368" s="515" t="str">
        <f>三年级肺活量得分</f>
        <v/>
      </c>
      <c r="R368" s="512" t="str">
        <f>三年级等级</f>
        <v/>
      </c>
      <c r="S368" s="516" t="str">
        <f>三年级50米跑得分</f>
        <v/>
      </c>
      <c r="T368" s="512" t="str">
        <f>三年级等级</f>
        <v/>
      </c>
      <c r="U368" s="516" t="str">
        <f>三年级坐位体前屈得分</f>
        <v/>
      </c>
      <c r="V368" s="512" t="str">
        <f>三年级等级</f>
        <v/>
      </c>
      <c r="W368" s="516" t="str">
        <f>三年级一分钟跳绳得分</f>
        <v/>
      </c>
      <c r="X368" s="512" t="str">
        <f>三年级等级</f>
        <v/>
      </c>
      <c r="Y368" s="511" t="str">
        <f>三年级仰卧起坐得分</f>
        <v/>
      </c>
      <c r="Z368" s="514" t="str">
        <f>三年级等级</f>
        <v/>
      </c>
      <c r="AA368" s="530"/>
      <c r="AB368" s="511"/>
      <c r="AC368" s="530" t="str">
        <f>三年级跳绳附加分</f>
        <v/>
      </c>
      <c r="AD368" s="534" t="str">
        <f>三年级标准分</f>
        <v/>
      </c>
      <c r="AE368" s="531" t="str">
        <f>三年级总分</f>
        <v/>
      </c>
      <c r="AF368" s="512" t="str">
        <f>三年级等级</f>
        <v/>
      </c>
    </row>
    <row r="369" spans="1:32">
      <c r="A369" s="476">
        <v>306</v>
      </c>
      <c r="B369" s="477">
        <v>17</v>
      </c>
      <c r="C369" s="478"/>
      <c r="D369" s="471"/>
      <c r="E369" s="478"/>
      <c r="F369" s="473"/>
      <c r="G369" s="480"/>
      <c r="H369" s="475"/>
      <c r="I369" s="501"/>
      <c r="J369" s="502"/>
      <c r="K369" s="502"/>
      <c r="L369" s="503"/>
      <c r="M369" s="644"/>
      <c r="N369" s="505" t="str">
        <f>三年级BMI</f>
        <v/>
      </c>
      <c r="O369" s="499" t="str">
        <f>三年级BMI等级</f>
        <v/>
      </c>
      <c r="P369" s="500" t="str">
        <f>三年级BMI得分</f>
        <v/>
      </c>
      <c r="Q369" s="515" t="str">
        <f>三年级肺活量得分</f>
        <v/>
      </c>
      <c r="R369" s="512" t="str">
        <f>三年级等级</f>
        <v/>
      </c>
      <c r="S369" s="516" t="str">
        <f>三年级50米跑得分</f>
        <v/>
      </c>
      <c r="T369" s="512" t="str">
        <f>三年级等级</f>
        <v/>
      </c>
      <c r="U369" s="516" t="str">
        <f>三年级坐位体前屈得分</f>
        <v/>
      </c>
      <c r="V369" s="517" t="str">
        <f>三年级等级</f>
        <v/>
      </c>
      <c r="W369" s="516" t="str">
        <f>三年级一分钟跳绳得分</f>
        <v/>
      </c>
      <c r="X369" s="517" t="str">
        <f>三年级等级</f>
        <v/>
      </c>
      <c r="Y369" s="515" t="str">
        <f>三年级仰卧起坐得分</f>
        <v/>
      </c>
      <c r="Z369" s="518" t="str">
        <f>三年级等级</f>
        <v/>
      </c>
      <c r="AA369" s="533"/>
      <c r="AB369" s="515"/>
      <c r="AC369" s="533" t="str">
        <f>三年级跳绳附加分</f>
        <v/>
      </c>
      <c r="AD369" s="534" t="str">
        <f>三年级标准分</f>
        <v/>
      </c>
      <c r="AE369" s="534" t="str">
        <f>三年级总分</f>
        <v/>
      </c>
      <c r="AF369" s="517" t="str">
        <f>三年级等级</f>
        <v/>
      </c>
    </row>
    <row r="370" spans="1:32">
      <c r="A370" s="476">
        <v>306</v>
      </c>
      <c r="B370" s="477">
        <v>18</v>
      </c>
      <c r="C370" s="478"/>
      <c r="D370" s="471"/>
      <c r="E370" s="478"/>
      <c r="F370" s="473"/>
      <c r="G370" s="480"/>
      <c r="H370" s="475"/>
      <c r="I370" s="501"/>
      <c r="J370" s="502"/>
      <c r="K370" s="502"/>
      <c r="L370" s="503"/>
      <c r="M370" s="644"/>
      <c r="N370" s="505" t="str">
        <f>三年级BMI</f>
        <v/>
      </c>
      <c r="O370" s="499" t="str">
        <f>三年级BMI等级</f>
        <v/>
      </c>
      <c r="P370" s="500" t="str">
        <f>三年级BMI得分</f>
        <v/>
      </c>
      <c r="Q370" s="515" t="str">
        <f>三年级肺活量得分</f>
        <v/>
      </c>
      <c r="R370" s="512" t="str">
        <f>三年级等级</f>
        <v/>
      </c>
      <c r="S370" s="516" t="str">
        <f>三年级50米跑得分</f>
        <v/>
      </c>
      <c r="T370" s="512" t="str">
        <f>三年级等级</f>
        <v/>
      </c>
      <c r="U370" s="516" t="str">
        <f>三年级坐位体前屈得分</f>
        <v/>
      </c>
      <c r="V370" s="517" t="str">
        <f>三年级等级</f>
        <v/>
      </c>
      <c r="W370" s="516" t="str">
        <f>三年级一分钟跳绳得分</f>
        <v/>
      </c>
      <c r="X370" s="517" t="str">
        <f>三年级等级</f>
        <v/>
      </c>
      <c r="Y370" s="515" t="str">
        <f>三年级仰卧起坐得分</f>
        <v/>
      </c>
      <c r="Z370" s="518" t="str">
        <f>三年级等级</f>
        <v/>
      </c>
      <c r="AA370" s="533"/>
      <c r="AB370" s="515"/>
      <c r="AC370" s="533" t="str">
        <f>三年级跳绳附加分</f>
        <v/>
      </c>
      <c r="AD370" s="534" t="str">
        <f>三年级标准分</f>
        <v/>
      </c>
      <c r="AE370" s="534" t="str">
        <f>三年级总分</f>
        <v/>
      </c>
      <c r="AF370" s="517" t="str">
        <f>三年级等级</f>
        <v/>
      </c>
    </row>
    <row r="371" spans="1:32">
      <c r="A371" s="476">
        <v>306</v>
      </c>
      <c r="B371" s="477">
        <v>19</v>
      </c>
      <c r="C371" s="478"/>
      <c r="D371" s="471"/>
      <c r="E371" s="478"/>
      <c r="F371" s="473"/>
      <c r="G371" s="480"/>
      <c r="H371" s="475"/>
      <c r="I371" s="501"/>
      <c r="J371" s="502"/>
      <c r="K371" s="502"/>
      <c r="L371" s="503"/>
      <c r="M371" s="644"/>
      <c r="N371" s="505" t="str">
        <f>三年级BMI</f>
        <v/>
      </c>
      <c r="O371" s="499" t="str">
        <f>三年级BMI等级</f>
        <v/>
      </c>
      <c r="P371" s="500" t="str">
        <f>三年级BMI得分</f>
        <v/>
      </c>
      <c r="Q371" s="515" t="str">
        <f>三年级肺活量得分</f>
        <v/>
      </c>
      <c r="R371" s="512" t="str">
        <f>三年级等级</f>
        <v/>
      </c>
      <c r="S371" s="516" t="str">
        <f>三年级50米跑得分</f>
        <v/>
      </c>
      <c r="T371" s="512" t="str">
        <f>三年级等级</f>
        <v/>
      </c>
      <c r="U371" s="516" t="str">
        <f>三年级坐位体前屈得分</f>
        <v/>
      </c>
      <c r="V371" s="517" t="str">
        <f>三年级等级</f>
        <v/>
      </c>
      <c r="W371" s="516" t="str">
        <f>三年级一分钟跳绳得分</f>
        <v/>
      </c>
      <c r="X371" s="517" t="str">
        <f>三年级等级</f>
        <v/>
      </c>
      <c r="Y371" s="515" t="str">
        <f>三年级仰卧起坐得分</f>
        <v/>
      </c>
      <c r="Z371" s="518" t="str">
        <f>三年级等级</f>
        <v/>
      </c>
      <c r="AA371" s="533"/>
      <c r="AB371" s="515"/>
      <c r="AC371" s="533" t="str">
        <f>三年级跳绳附加分</f>
        <v/>
      </c>
      <c r="AD371" s="534" t="str">
        <f>三年级标准分</f>
        <v/>
      </c>
      <c r="AE371" s="534" t="str">
        <f>三年级总分</f>
        <v/>
      </c>
      <c r="AF371" s="517" t="str">
        <f>三年级等级</f>
        <v/>
      </c>
    </row>
    <row r="372" spans="1:32">
      <c r="A372" s="476">
        <v>306</v>
      </c>
      <c r="B372" s="477">
        <v>20</v>
      </c>
      <c r="C372" s="478"/>
      <c r="D372" s="471"/>
      <c r="E372" s="478"/>
      <c r="F372" s="473"/>
      <c r="G372" s="480"/>
      <c r="H372" s="475"/>
      <c r="I372" s="501"/>
      <c r="J372" s="502"/>
      <c r="K372" s="502"/>
      <c r="L372" s="503"/>
      <c r="M372" s="644"/>
      <c r="N372" s="505" t="str">
        <f>三年级BMI</f>
        <v/>
      </c>
      <c r="O372" s="499" t="str">
        <f>三年级BMI等级</f>
        <v/>
      </c>
      <c r="P372" s="500" t="str">
        <f>三年级BMI得分</f>
        <v/>
      </c>
      <c r="Q372" s="515" t="str">
        <f>三年级肺活量得分</f>
        <v/>
      </c>
      <c r="R372" s="512" t="str">
        <f>三年级等级</f>
        <v/>
      </c>
      <c r="S372" s="516" t="str">
        <f>三年级50米跑得分</f>
        <v/>
      </c>
      <c r="T372" s="512" t="str">
        <f>三年级等级</f>
        <v/>
      </c>
      <c r="U372" s="516" t="str">
        <f>三年级坐位体前屈得分</f>
        <v/>
      </c>
      <c r="V372" s="517" t="str">
        <f>三年级等级</f>
        <v/>
      </c>
      <c r="W372" s="516" t="str">
        <f>三年级一分钟跳绳得分</f>
        <v/>
      </c>
      <c r="X372" s="517" t="str">
        <f>三年级等级</f>
        <v/>
      </c>
      <c r="Y372" s="515" t="str">
        <f>三年级仰卧起坐得分</f>
        <v/>
      </c>
      <c r="Z372" s="518" t="str">
        <f>三年级等级</f>
        <v/>
      </c>
      <c r="AA372" s="533"/>
      <c r="AB372" s="515"/>
      <c r="AC372" s="533" t="str">
        <f>三年级跳绳附加分</f>
        <v/>
      </c>
      <c r="AD372" s="534" t="str">
        <f>三年级标准分</f>
        <v/>
      </c>
      <c r="AE372" s="534" t="str">
        <f>三年级总分</f>
        <v/>
      </c>
      <c r="AF372" s="517" t="str">
        <f>三年级等级</f>
        <v/>
      </c>
    </row>
    <row r="373" spans="1:32">
      <c r="A373" s="476">
        <v>306</v>
      </c>
      <c r="B373" s="477">
        <v>21</v>
      </c>
      <c r="C373" s="478"/>
      <c r="D373" s="471"/>
      <c r="E373" s="478"/>
      <c r="F373" s="473"/>
      <c r="G373" s="480"/>
      <c r="H373" s="475"/>
      <c r="I373" s="501"/>
      <c r="J373" s="502"/>
      <c r="K373" s="502"/>
      <c r="L373" s="503"/>
      <c r="M373" s="644"/>
      <c r="N373" s="505" t="str">
        <f>三年级BMI</f>
        <v/>
      </c>
      <c r="O373" s="499" t="str">
        <f>三年级BMI等级</f>
        <v/>
      </c>
      <c r="P373" s="500" t="str">
        <f>三年级BMI得分</f>
        <v/>
      </c>
      <c r="Q373" s="515" t="str">
        <f>三年级肺活量得分</f>
        <v/>
      </c>
      <c r="R373" s="512" t="str">
        <f>三年级等级</f>
        <v/>
      </c>
      <c r="S373" s="516" t="str">
        <f>三年级50米跑得分</f>
        <v/>
      </c>
      <c r="T373" s="512" t="str">
        <f>三年级等级</f>
        <v/>
      </c>
      <c r="U373" s="516" t="str">
        <f>三年级坐位体前屈得分</f>
        <v/>
      </c>
      <c r="V373" s="517" t="str">
        <f>三年级等级</f>
        <v/>
      </c>
      <c r="W373" s="516" t="str">
        <f>三年级一分钟跳绳得分</f>
        <v/>
      </c>
      <c r="X373" s="517" t="str">
        <f>三年级等级</f>
        <v/>
      </c>
      <c r="Y373" s="515" t="str">
        <f>三年级仰卧起坐得分</f>
        <v/>
      </c>
      <c r="Z373" s="518" t="str">
        <f>三年级等级</f>
        <v/>
      </c>
      <c r="AA373" s="533"/>
      <c r="AB373" s="515"/>
      <c r="AC373" s="533" t="str">
        <f>三年级跳绳附加分</f>
        <v/>
      </c>
      <c r="AD373" s="534" t="str">
        <f>三年级标准分</f>
        <v/>
      </c>
      <c r="AE373" s="534" t="str">
        <f>三年级总分</f>
        <v/>
      </c>
      <c r="AF373" s="517" t="str">
        <f>三年级等级</f>
        <v/>
      </c>
    </row>
    <row r="374" spans="1:32">
      <c r="A374" s="476">
        <v>306</v>
      </c>
      <c r="B374" s="477">
        <v>22</v>
      </c>
      <c r="C374" s="478"/>
      <c r="D374" s="471"/>
      <c r="E374" s="478"/>
      <c r="F374" s="473"/>
      <c r="G374" s="480"/>
      <c r="H374" s="475"/>
      <c r="I374" s="501"/>
      <c r="J374" s="502"/>
      <c r="K374" s="502"/>
      <c r="L374" s="503"/>
      <c r="M374" s="644"/>
      <c r="N374" s="505" t="str">
        <f>三年级BMI</f>
        <v/>
      </c>
      <c r="O374" s="499" t="str">
        <f>三年级BMI等级</f>
        <v/>
      </c>
      <c r="P374" s="500" t="str">
        <f>三年级BMI得分</f>
        <v/>
      </c>
      <c r="Q374" s="515" t="str">
        <f>三年级肺活量得分</f>
        <v/>
      </c>
      <c r="R374" s="512" t="str">
        <f>三年级等级</f>
        <v/>
      </c>
      <c r="S374" s="516" t="str">
        <f>三年级50米跑得分</f>
        <v/>
      </c>
      <c r="T374" s="517" t="str">
        <f>三年级等级</f>
        <v/>
      </c>
      <c r="U374" s="516" t="str">
        <f>三年级坐位体前屈得分</f>
        <v/>
      </c>
      <c r="V374" s="517" t="str">
        <f>三年级等级</f>
        <v/>
      </c>
      <c r="W374" s="516" t="str">
        <f>三年级一分钟跳绳得分</f>
        <v/>
      </c>
      <c r="X374" s="517" t="str">
        <f>三年级等级</f>
        <v/>
      </c>
      <c r="Y374" s="515" t="str">
        <f>三年级仰卧起坐得分</f>
        <v/>
      </c>
      <c r="Z374" s="518" t="str">
        <f>三年级等级</f>
        <v/>
      </c>
      <c r="AA374" s="533"/>
      <c r="AB374" s="515"/>
      <c r="AC374" s="533" t="str">
        <f>三年级跳绳附加分</f>
        <v/>
      </c>
      <c r="AD374" s="534" t="str">
        <f>三年级标准分</f>
        <v/>
      </c>
      <c r="AE374" s="534" t="str">
        <f>三年级总分</f>
        <v/>
      </c>
      <c r="AF374" s="517" t="str">
        <f>三年级等级</f>
        <v/>
      </c>
    </row>
    <row r="375" spans="1:32">
      <c r="A375" s="476">
        <v>306</v>
      </c>
      <c r="B375" s="477">
        <v>23</v>
      </c>
      <c r="C375" s="478"/>
      <c r="D375" s="471"/>
      <c r="E375" s="478"/>
      <c r="F375" s="473"/>
      <c r="G375" s="480"/>
      <c r="H375" s="475"/>
      <c r="I375" s="501"/>
      <c r="J375" s="502"/>
      <c r="K375" s="502"/>
      <c r="L375" s="503"/>
      <c r="M375" s="644"/>
      <c r="N375" s="505" t="str">
        <f>三年级BMI</f>
        <v/>
      </c>
      <c r="O375" s="499" t="str">
        <f>三年级BMI等级</f>
        <v/>
      </c>
      <c r="P375" s="500" t="str">
        <f>三年级BMI得分</f>
        <v/>
      </c>
      <c r="Q375" s="515" t="str">
        <f>三年级肺活量得分</f>
        <v/>
      </c>
      <c r="R375" s="512" t="str">
        <f>三年级等级</f>
        <v/>
      </c>
      <c r="S375" s="516" t="str">
        <f>三年级50米跑得分</f>
        <v/>
      </c>
      <c r="T375" s="517" t="str">
        <f>三年级等级</f>
        <v/>
      </c>
      <c r="U375" s="516" t="str">
        <f>三年级坐位体前屈得分</f>
        <v/>
      </c>
      <c r="V375" s="517" t="str">
        <f>三年级等级</f>
        <v/>
      </c>
      <c r="W375" s="516" t="str">
        <f>三年级一分钟跳绳得分</f>
        <v/>
      </c>
      <c r="X375" s="517" t="str">
        <f>三年级等级</f>
        <v/>
      </c>
      <c r="Y375" s="515" t="str">
        <f>三年级仰卧起坐得分</f>
        <v/>
      </c>
      <c r="Z375" s="518" t="str">
        <f>三年级等级</f>
        <v/>
      </c>
      <c r="AA375" s="533"/>
      <c r="AB375" s="515"/>
      <c r="AC375" s="533" t="str">
        <f>三年级跳绳附加分</f>
        <v/>
      </c>
      <c r="AD375" s="534" t="str">
        <f>三年级标准分</f>
        <v/>
      </c>
      <c r="AE375" s="534" t="str">
        <f>三年级总分</f>
        <v/>
      </c>
      <c r="AF375" s="517" t="str">
        <f>三年级等级</f>
        <v/>
      </c>
    </row>
    <row r="376" spans="1:32">
      <c r="A376" s="476">
        <v>306</v>
      </c>
      <c r="B376" s="477">
        <v>24</v>
      </c>
      <c r="C376" s="478"/>
      <c r="D376" s="471"/>
      <c r="E376" s="478"/>
      <c r="F376" s="473"/>
      <c r="G376" s="480"/>
      <c r="H376" s="475"/>
      <c r="I376" s="501"/>
      <c r="J376" s="502"/>
      <c r="K376" s="502"/>
      <c r="L376" s="503"/>
      <c r="M376" s="644"/>
      <c r="N376" s="505" t="str">
        <f>三年级BMI</f>
        <v/>
      </c>
      <c r="O376" s="499" t="str">
        <f>三年级BMI等级</f>
        <v/>
      </c>
      <c r="P376" s="500" t="str">
        <f>三年级BMI得分</f>
        <v/>
      </c>
      <c r="Q376" s="515" t="str">
        <f>三年级肺活量得分</f>
        <v/>
      </c>
      <c r="R376" s="512" t="str">
        <f>三年级等级</f>
        <v/>
      </c>
      <c r="S376" s="516" t="str">
        <f>三年级50米跑得分</f>
        <v/>
      </c>
      <c r="T376" s="517" t="str">
        <f>三年级等级</f>
        <v/>
      </c>
      <c r="U376" s="516" t="str">
        <f>三年级坐位体前屈得分</f>
        <v/>
      </c>
      <c r="V376" s="517" t="str">
        <f>三年级等级</f>
        <v/>
      </c>
      <c r="W376" s="516" t="str">
        <f>三年级一分钟跳绳得分</f>
        <v/>
      </c>
      <c r="X376" s="517" t="str">
        <f>三年级等级</f>
        <v/>
      </c>
      <c r="Y376" s="515" t="str">
        <f>三年级仰卧起坐得分</f>
        <v/>
      </c>
      <c r="Z376" s="518" t="str">
        <f>三年级等级</f>
        <v/>
      </c>
      <c r="AA376" s="533"/>
      <c r="AB376" s="515"/>
      <c r="AC376" s="533" t="str">
        <f>三年级跳绳附加分</f>
        <v/>
      </c>
      <c r="AD376" s="534" t="str">
        <f>三年级标准分</f>
        <v/>
      </c>
      <c r="AE376" s="534" t="str">
        <f>三年级总分</f>
        <v/>
      </c>
      <c r="AF376" s="517" t="str">
        <f>三年级等级</f>
        <v/>
      </c>
    </row>
    <row r="377" spans="1:32">
      <c r="A377" s="476">
        <v>306</v>
      </c>
      <c r="B377" s="477">
        <v>25</v>
      </c>
      <c r="C377" s="478"/>
      <c r="D377" s="471"/>
      <c r="E377" s="478"/>
      <c r="F377" s="473"/>
      <c r="G377" s="480"/>
      <c r="H377" s="475"/>
      <c r="I377" s="501"/>
      <c r="J377" s="502"/>
      <c r="K377" s="502"/>
      <c r="L377" s="503"/>
      <c r="M377" s="644"/>
      <c r="N377" s="505" t="str">
        <f>三年级BMI</f>
        <v/>
      </c>
      <c r="O377" s="499" t="str">
        <f>三年级BMI等级</f>
        <v/>
      </c>
      <c r="P377" s="500" t="str">
        <f>三年级BMI得分</f>
        <v/>
      </c>
      <c r="Q377" s="515" t="str">
        <f>三年级肺活量得分</f>
        <v/>
      </c>
      <c r="R377" s="512" t="str">
        <f>三年级等级</f>
        <v/>
      </c>
      <c r="S377" s="516" t="str">
        <f>三年级50米跑得分</f>
        <v/>
      </c>
      <c r="T377" s="517" t="str">
        <f>三年级等级</f>
        <v/>
      </c>
      <c r="U377" s="516" t="str">
        <f>三年级坐位体前屈得分</f>
        <v/>
      </c>
      <c r="V377" s="517" t="str">
        <f>三年级等级</f>
        <v/>
      </c>
      <c r="W377" s="516" t="str">
        <f>三年级一分钟跳绳得分</f>
        <v/>
      </c>
      <c r="X377" s="517" t="str">
        <f>三年级等级</f>
        <v/>
      </c>
      <c r="Y377" s="515" t="str">
        <f>三年级仰卧起坐得分</f>
        <v/>
      </c>
      <c r="Z377" s="518" t="str">
        <f>三年级等级</f>
        <v/>
      </c>
      <c r="AA377" s="533"/>
      <c r="AB377" s="515"/>
      <c r="AC377" s="533" t="str">
        <f>三年级跳绳附加分</f>
        <v/>
      </c>
      <c r="AD377" s="534" t="str">
        <f>三年级标准分</f>
        <v/>
      </c>
      <c r="AE377" s="534" t="str">
        <f>三年级总分</f>
        <v/>
      </c>
      <c r="AF377" s="517" t="str">
        <f>三年级等级</f>
        <v/>
      </c>
    </row>
    <row r="378" spans="1:32">
      <c r="A378" s="476">
        <v>306</v>
      </c>
      <c r="B378" s="477">
        <v>26</v>
      </c>
      <c r="C378" s="478"/>
      <c r="D378" s="471"/>
      <c r="E378" s="478"/>
      <c r="F378" s="473"/>
      <c r="G378" s="480"/>
      <c r="H378" s="475"/>
      <c r="I378" s="501"/>
      <c r="J378" s="502"/>
      <c r="K378" s="502"/>
      <c r="L378" s="503"/>
      <c r="M378" s="644"/>
      <c r="N378" s="505" t="str">
        <f>三年级BMI</f>
        <v/>
      </c>
      <c r="O378" s="499" t="str">
        <f>三年级BMI等级</f>
        <v/>
      </c>
      <c r="P378" s="500" t="str">
        <f>三年级BMI得分</f>
        <v/>
      </c>
      <c r="Q378" s="515" t="str">
        <f>三年级肺活量得分</f>
        <v/>
      </c>
      <c r="R378" s="512" t="str">
        <f>三年级等级</f>
        <v/>
      </c>
      <c r="S378" s="516" t="str">
        <f>三年级50米跑得分</f>
        <v/>
      </c>
      <c r="T378" s="517" t="str">
        <f>三年级等级</f>
        <v/>
      </c>
      <c r="U378" s="516" t="str">
        <f>三年级坐位体前屈得分</f>
        <v/>
      </c>
      <c r="V378" s="517" t="str">
        <f>三年级等级</f>
        <v/>
      </c>
      <c r="W378" s="516" t="str">
        <f>三年级一分钟跳绳得分</f>
        <v/>
      </c>
      <c r="X378" s="517" t="str">
        <f>三年级等级</f>
        <v/>
      </c>
      <c r="Y378" s="515" t="str">
        <f>三年级仰卧起坐得分</f>
        <v/>
      </c>
      <c r="Z378" s="518" t="str">
        <f>三年级等级</f>
        <v/>
      </c>
      <c r="AA378" s="533"/>
      <c r="AB378" s="515"/>
      <c r="AC378" s="533" t="str">
        <f>三年级跳绳附加分</f>
        <v/>
      </c>
      <c r="AD378" s="534" t="str">
        <f>三年级标准分</f>
        <v/>
      </c>
      <c r="AE378" s="534" t="str">
        <f>三年级总分</f>
        <v/>
      </c>
      <c r="AF378" s="517" t="str">
        <f>三年级等级</f>
        <v/>
      </c>
    </row>
    <row r="379" spans="1:32">
      <c r="A379" s="476">
        <v>306</v>
      </c>
      <c r="B379" s="477">
        <v>27</v>
      </c>
      <c r="C379" s="478"/>
      <c r="D379" s="471"/>
      <c r="E379" s="478"/>
      <c r="F379" s="473"/>
      <c r="G379" s="480"/>
      <c r="H379" s="475"/>
      <c r="I379" s="501"/>
      <c r="J379" s="502"/>
      <c r="K379" s="502"/>
      <c r="L379" s="503"/>
      <c r="M379" s="644"/>
      <c r="N379" s="505" t="str">
        <f>三年级BMI</f>
        <v/>
      </c>
      <c r="O379" s="499" t="str">
        <f>三年级BMI等级</f>
        <v/>
      </c>
      <c r="P379" s="500" t="str">
        <f>三年级BMI得分</f>
        <v/>
      </c>
      <c r="Q379" s="515" t="str">
        <f>三年级肺活量得分</f>
        <v/>
      </c>
      <c r="R379" s="512" t="str">
        <f>三年级等级</f>
        <v/>
      </c>
      <c r="S379" s="516" t="str">
        <f>三年级50米跑得分</f>
        <v/>
      </c>
      <c r="T379" s="517" t="str">
        <f>三年级等级</f>
        <v/>
      </c>
      <c r="U379" s="516" t="str">
        <f>三年级坐位体前屈得分</f>
        <v/>
      </c>
      <c r="V379" s="517" t="str">
        <f>三年级等级</f>
        <v/>
      </c>
      <c r="W379" s="516" t="str">
        <f>三年级一分钟跳绳得分</f>
        <v/>
      </c>
      <c r="X379" s="517" t="str">
        <f>三年级等级</f>
        <v/>
      </c>
      <c r="Y379" s="515" t="str">
        <f>三年级仰卧起坐得分</f>
        <v/>
      </c>
      <c r="Z379" s="518" t="str">
        <f>三年级等级</f>
        <v/>
      </c>
      <c r="AA379" s="533"/>
      <c r="AB379" s="515"/>
      <c r="AC379" s="533" t="str">
        <f>三年级跳绳附加分</f>
        <v/>
      </c>
      <c r="AD379" s="534" t="str">
        <f>三年级标准分</f>
        <v/>
      </c>
      <c r="AE379" s="534" t="str">
        <f>三年级总分</f>
        <v/>
      </c>
      <c r="AF379" s="517" t="str">
        <f>三年级等级</f>
        <v/>
      </c>
    </row>
    <row r="380" spans="1:32">
      <c r="A380" s="476">
        <v>306</v>
      </c>
      <c r="B380" s="477">
        <v>28</v>
      </c>
      <c r="C380" s="478"/>
      <c r="D380" s="471"/>
      <c r="E380" s="478"/>
      <c r="F380" s="473"/>
      <c r="G380" s="480"/>
      <c r="H380" s="475"/>
      <c r="I380" s="501"/>
      <c r="J380" s="502"/>
      <c r="K380" s="502"/>
      <c r="L380" s="503"/>
      <c r="M380" s="644"/>
      <c r="N380" s="505" t="str">
        <f>三年级BMI</f>
        <v/>
      </c>
      <c r="O380" s="499" t="str">
        <f>三年级BMI等级</f>
        <v/>
      </c>
      <c r="P380" s="500" t="str">
        <f>三年级BMI得分</f>
        <v/>
      </c>
      <c r="Q380" s="515" t="str">
        <f>三年级肺活量得分</f>
        <v/>
      </c>
      <c r="R380" s="512" t="str">
        <f>三年级等级</f>
        <v/>
      </c>
      <c r="S380" s="516" t="str">
        <f>三年级50米跑得分</f>
        <v/>
      </c>
      <c r="T380" s="517" t="str">
        <f>三年级等级</f>
        <v/>
      </c>
      <c r="U380" s="516" t="str">
        <f>三年级坐位体前屈得分</f>
        <v/>
      </c>
      <c r="V380" s="517" t="str">
        <f>三年级等级</f>
        <v/>
      </c>
      <c r="W380" s="516" t="str">
        <f>三年级一分钟跳绳得分</f>
        <v/>
      </c>
      <c r="X380" s="517" t="str">
        <f>三年级等级</f>
        <v/>
      </c>
      <c r="Y380" s="515" t="str">
        <f>三年级仰卧起坐得分</f>
        <v/>
      </c>
      <c r="Z380" s="518" t="str">
        <f>三年级等级</f>
        <v/>
      </c>
      <c r="AA380" s="533"/>
      <c r="AB380" s="515"/>
      <c r="AC380" s="533" t="str">
        <f>三年级跳绳附加分</f>
        <v/>
      </c>
      <c r="AD380" s="534" t="str">
        <f>三年级标准分</f>
        <v/>
      </c>
      <c r="AE380" s="534" t="str">
        <f>三年级总分</f>
        <v/>
      </c>
      <c r="AF380" s="517" t="str">
        <f>三年级等级</f>
        <v/>
      </c>
    </row>
    <row r="381" spans="1:32">
      <c r="A381" s="476">
        <v>306</v>
      </c>
      <c r="B381" s="477">
        <v>29</v>
      </c>
      <c r="C381" s="478"/>
      <c r="D381" s="471"/>
      <c r="E381" s="478"/>
      <c r="F381" s="473"/>
      <c r="G381" s="480"/>
      <c r="H381" s="475"/>
      <c r="I381" s="501"/>
      <c r="J381" s="502"/>
      <c r="K381" s="502"/>
      <c r="L381" s="503"/>
      <c r="M381" s="644"/>
      <c r="N381" s="505" t="str">
        <f>三年级BMI</f>
        <v/>
      </c>
      <c r="O381" s="499" t="str">
        <f>三年级BMI等级</f>
        <v/>
      </c>
      <c r="P381" s="500" t="str">
        <f>三年级BMI得分</f>
        <v/>
      </c>
      <c r="Q381" s="515" t="str">
        <f>三年级肺活量得分</f>
        <v/>
      </c>
      <c r="R381" s="512" t="str">
        <f>三年级等级</f>
        <v/>
      </c>
      <c r="S381" s="516" t="str">
        <f>三年级50米跑得分</f>
        <v/>
      </c>
      <c r="T381" s="517" t="str">
        <f>三年级等级</f>
        <v/>
      </c>
      <c r="U381" s="516" t="str">
        <f>三年级坐位体前屈得分</f>
        <v/>
      </c>
      <c r="V381" s="517" t="str">
        <f>三年级等级</f>
        <v/>
      </c>
      <c r="W381" s="516" t="str">
        <f>三年级一分钟跳绳得分</f>
        <v/>
      </c>
      <c r="X381" s="517" t="str">
        <f>三年级等级</f>
        <v/>
      </c>
      <c r="Y381" s="515" t="str">
        <f>三年级仰卧起坐得分</f>
        <v/>
      </c>
      <c r="Z381" s="518" t="str">
        <f>三年级等级</f>
        <v/>
      </c>
      <c r="AA381" s="533"/>
      <c r="AB381" s="515"/>
      <c r="AC381" s="533" t="str">
        <f>三年级跳绳附加分</f>
        <v/>
      </c>
      <c r="AD381" s="534" t="str">
        <f>三年级标准分</f>
        <v/>
      </c>
      <c r="AE381" s="534" t="str">
        <f>三年级总分</f>
        <v/>
      </c>
      <c r="AF381" s="517" t="str">
        <f>三年级等级</f>
        <v/>
      </c>
    </row>
    <row r="382" spans="1:32">
      <c r="A382" s="476">
        <v>306</v>
      </c>
      <c r="B382" s="477">
        <v>30</v>
      </c>
      <c r="C382" s="478"/>
      <c r="D382" s="471"/>
      <c r="E382" s="478"/>
      <c r="F382" s="473"/>
      <c r="G382" s="480"/>
      <c r="H382" s="475"/>
      <c r="I382" s="501"/>
      <c r="J382" s="502"/>
      <c r="K382" s="502"/>
      <c r="L382" s="503"/>
      <c r="M382" s="644"/>
      <c r="N382" s="505" t="str">
        <f>三年级BMI</f>
        <v/>
      </c>
      <c r="O382" s="499" t="str">
        <f>三年级BMI等级</f>
        <v/>
      </c>
      <c r="P382" s="500" t="str">
        <f>三年级BMI得分</f>
        <v/>
      </c>
      <c r="Q382" s="515" t="str">
        <f>三年级肺活量得分</f>
        <v/>
      </c>
      <c r="R382" s="512" t="str">
        <f>三年级等级</f>
        <v/>
      </c>
      <c r="S382" s="516" t="str">
        <f>三年级50米跑得分</f>
        <v/>
      </c>
      <c r="T382" s="517" t="str">
        <f>三年级等级</f>
        <v/>
      </c>
      <c r="U382" s="516" t="str">
        <f>三年级坐位体前屈得分</f>
        <v/>
      </c>
      <c r="V382" s="517" t="str">
        <f>三年级等级</f>
        <v/>
      </c>
      <c r="W382" s="516" t="str">
        <f>三年级一分钟跳绳得分</f>
        <v/>
      </c>
      <c r="X382" s="517" t="str">
        <f>三年级等级</f>
        <v/>
      </c>
      <c r="Y382" s="515" t="str">
        <f>三年级仰卧起坐得分</f>
        <v/>
      </c>
      <c r="Z382" s="518" t="str">
        <f>三年级等级</f>
        <v/>
      </c>
      <c r="AA382" s="533"/>
      <c r="AB382" s="515"/>
      <c r="AC382" s="533" t="str">
        <f>三年级跳绳附加分</f>
        <v/>
      </c>
      <c r="AD382" s="534" t="str">
        <f>三年级标准分</f>
        <v/>
      </c>
      <c r="AE382" s="534" t="str">
        <f>三年级总分</f>
        <v/>
      </c>
      <c r="AF382" s="517" t="str">
        <f>三年级等级</f>
        <v/>
      </c>
    </row>
    <row r="383" spans="1:32">
      <c r="A383" s="476">
        <v>306</v>
      </c>
      <c r="B383" s="477">
        <v>31</v>
      </c>
      <c r="C383" s="478"/>
      <c r="D383" s="471"/>
      <c r="E383" s="478"/>
      <c r="F383" s="473"/>
      <c r="G383" s="480"/>
      <c r="H383" s="475"/>
      <c r="I383" s="501"/>
      <c r="J383" s="502"/>
      <c r="K383" s="502"/>
      <c r="L383" s="503"/>
      <c r="M383" s="644"/>
      <c r="N383" s="505" t="str">
        <f>三年级BMI</f>
        <v/>
      </c>
      <c r="O383" s="499" t="str">
        <f>三年级BMI等级</f>
        <v/>
      </c>
      <c r="P383" s="500" t="str">
        <f>三年级BMI得分</f>
        <v/>
      </c>
      <c r="Q383" s="515" t="str">
        <f>三年级肺活量得分</f>
        <v/>
      </c>
      <c r="R383" s="512" t="str">
        <f>三年级等级</f>
        <v/>
      </c>
      <c r="S383" s="516" t="str">
        <f>三年级50米跑得分</f>
        <v/>
      </c>
      <c r="T383" s="517" t="str">
        <f>三年级等级</f>
        <v/>
      </c>
      <c r="U383" s="516" t="str">
        <f>三年级坐位体前屈得分</f>
        <v/>
      </c>
      <c r="V383" s="517" t="str">
        <f>三年级等级</f>
        <v/>
      </c>
      <c r="W383" s="516" t="str">
        <f>三年级一分钟跳绳得分</f>
        <v/>
      </c>
      <c r="X383" s="517" t="str">
        <f>三年级等级</f>
        <v/>
      </c>
      <c r="Y383" s="515" t="str">
        <f>三年级仰卧起坐得分</f>
        <v/>
      </c>
      <c r="Z383" s="518" t="str">
        <f>三年级等级</f>
        <v/>
      </c>
      <c r="AA383" s="533"/>
      <c r="AB383" s="515"/>
      <c r="AC383" s="533" t="str">
        <f>三年级跳绳附加分</f>
        <v/>
      </c>
      <c r="AD383" s="534" t="str">
        <f>三年级标准分</f>
        <v/>
      </c>
      <c r="AE383" s="534" t="str">
        <f>三年级总分</f>
        <v/>
      </c>
      <c r="AF383" s="517" t="str">
        <f>三年级等级</f>
        <v/>
      </c>
    </row>
    <row r="384" spans="1:32">
      <c r="A384" s="476">
        <v>306</v>
      </c>
      <c r="B384" s="477">
        <v>32</v>
      </c>
      <c r="C384" s="478"/>
      <c r="D384" s="471"/>
      <c r="E384" s="478"/>
      <c r="F384" s="473"/>
      <c r="G384" s="480"/>
      <c r="H384" s="475"/>
      <c r="I384" s="501"/>
      <c r="J384" s="502"/>
      <c r="K384" s="502"/>
      <c r="L384" s="503"/>
      <c r="M384" s="644"/>
      <c r="N384" s="505" t="str">
        <f>三年级BMI</f>
        <v/>
      </c>
      <c r="O384" s="499" t="str">
        <f>三年级BMI等级</f>
        <v/>
      </c>
      <c r="P384" s="500" t="str">
        <f>三年级BMI得分</f>
        <v/>
      </c>
      <c r="Q384" s="515" t="str">
        <f>三年级肺活量得分</f>
        <v/>
      </c>
      <c r="R384" s="512" t="str">
        <f>三年级等级</f>
        <v/>
      </c>
      <c r="S384" s="516" t="str">
        <f>三年级50米跑得分</f>
        <v/>
      </c>
      <c r="T384" s="517" t="str">
        <f>三年级等级</f>
        <v/>
      </c>
      <c r="U384" s="516" t="str">
        <f>三年级坐位体前屈得分</f>
        <v/>
      </c>
      <c r="V384" s="517" t="str">
        <f>三年级等级</f>
        <v/>
      </c>
      <c r="W384" s="516" t="str">
        <f>三年级一分钟跳绳得分</f>
        <v/>
      </c>
      <c r="X384" s="517" t="str">
        <f>三年级等级</f>
        <v/>
      </c>
      <c r="Y384" s="515" t="str">
        <f>三年级仰卧起坐得分</f>
        <v/>
      </c>
      <c r="Z384" s="518" t="str">
        <f>三年级等级</f>
        <v/>
      </c>
      <c r="AA384" s="533"/>
      <c r="AB384" s="515"/>
      <c r="AC384" s="533" t="str">
        <f>三年级跳绳附加分</f>
        <v/>
      </c>
      <c r="AD384" s="534" t="str">
        <f>三年级标准分</f>
        <v/>
      </c>
      <c r="AE384" s="534" t="str">
        <f>三年级总分</f>
        <v/>
      </c>
      <c r="AF384" s="517" t="str">
        <f>三年级等级</f>
        <v/>
      </c>
    </row>
    <row r="385" spans="1:32">
      <c r="A385" s="476">
        <v>306</v>
      </c>
      <c r="B385" s="477">
        <v>33</v>
      </c>
      <c r="C385" s="478"/>
      <c r="D385" s="471"/>
      <c r="E385" s="478"/>
      <c r="F385" s="473"/>
      <c r="G385" s="480"/>
      <c r="H385" s="475"/>
      <c r="I385" s="501"/>
      <c r="J385" s="502"/>
      <c r="K385" s="502"/>
      <c r="L385" s="503"/>
      <c r="M385" s="644"/>
      <c r="N385" s="505" t="str">
        <f>三年级BMI</f>
        <v/>
      </c>
      <c r="O385" s="499" t="str">
        <f>三年级BMI等级</f>
        <v/>
      </c>
      <c r="P385" s="500" t="str">
        <f>三年级BMI得分</f>
        <v/>
      </c>
      <c r="Q385" s="515" t="str">
        <f>三年级肺活量得分</f>
        <v/>
      </c>
      <c r="R385" s="512" t="str">
        <f>三年级等级</f>
        <v/>
      </c>
      <c r="S385" s="516" t="str">
        <f>三年级50米跑得分</f>
        <v/>
      </c>
      <c r="T385" s="517" t="str">
        <f>三年级等级</f>
        <v/>
      </c>
      <c r="U385" s="516" t="str">
        <f>三年级坐位体前屈得分</f>
        <v/>
      </c>
      <c r="V385" s="517" t="str">
        <f>三年级等级</f>
        <v/>
      </c>
      <c r="W385" s="516" t="str">
        <f>三年级一分钟跳绳得分</f>
        <v/>
      </c>
      <c r="X385" s="517" t="str">
        <f>三年级等级</f>
        <v/>
      </c>
      <c r="Y385" s="515" t="str">
        <f>三年级仰卧起坐得分</f>
        <v/>
      </c>
      <c r="Z385" s="518" t="str">
        <f>三年级等级</f>
        <v/>
      </c>
      <c r="AA385" s="533"/>
      <c r="AB385" s="515"/>
      <c r="AC385" s="533" t="str">
        <f>三年级跳绳附加分</f>
        <v/>
      </c>
      <c r="AD385" s="534" t="str">
        <f>三年级标准分</f>
        <v/>
      </c>
      <c r="AE385" s="534" t="str">
        <f>三年级总分</f>
        <v/>
      </c>
      <c r="AF385" s="517" t="str">
        <f>三年级等级</f>
        <v/>
      </c>
    </row>
    <row r="386" spans="1:32">
      <c r="A386" s="476">
        <v>306</v>
      </c>
      <c r="B386" s="477">
        <v>34</v>
      </c>
      <c r="C386" s="478"/>
      <c r="D386" s="471"/>
      <c r="E386" s="478"/>
      <c r="F386" s="473"/>
      <c r="G386" s="480"/>
      <c r="H386" s="475"/>
      <c r="I386" s="501"/>
      <c r="J386" s="502"/>
      <c r="K386" s="502"/>
      <c r="L386" s="503"/>
      <c r="M386" s="644"/>
      <c r="N386" s="505" t="str">
        <f>三年级BMI</f>
        <v/>
      </c>
      <c r="O386" s="499" t="str">
        <f>三年级BMI等级</f>
        <v/>
      </c>
      <c r="P386" s="500" t="str">
        <f>三年级BMI得分</f>
        <v/>
      </c>
      <c r="Q386" s="515" t="str">
        <f>三年级肺活量得分</f>
        <v/>
      </c>
      <c r="R386" s="512" t="str">
        <f>三年级等级</f>
        <v/>
      </c>
      <c r="S386" s="516" t="str">
        <f>三年级50米跑得分</f>
        <v/>
      </c>
      <c r="T386" s="517" t="str">
        <f>三年级等级</f>
        <v/>
      </c>
      <c r="U386" s="516" t="str">
        <f>三年级坐位体前屈得分</f>
        <v/>
      </c>
      <c r="V386" s="517" t="str">
        <f>三年级等级</f>
        <v/>
      </c>
      <c r="W386" s="516" t="str">
        <f>三年级一分钟跳绳得分</f>
        <v/>
      </c>
      <c r="X386" s="517" t="str">
        <f>三年级等级</f>
        <v/>
      </c>
      <c r="Y386" s="515" t="str">
        <f>三年级仰卧起坐得分</f>
        <v/>
      </c>
      <c r="Z386" s="518" t="str">
        <f>三年级等级</f>
        <v/>
      </c>
      <c r="AA386" s="533"/>
      <c r="AB386" s="515"/>
      <c r="AC386" s="533" t="str">
        <f>三年级跳绳附加分</f>
        <v/>
      </c>
      <c r="AD386" s="534" t="str">
        <f>三年级标准分</f>
        <v/>
      </c>
      <c r="AE386" s="534" t="str">
        <f>三年级总分</f>
        <v/>
      </c>
      <c r="AF386" s="517" t="str">
        <f>三年级等级</f>
        <v/>
      </c>
    </row>
    <row r="387" spans="1:32">
      <c r="A387" s="476">
        <v>306</v>
      </c>
      <c r="B387" s="477">
        <v>35</v>
      </c>
      <c r="C387" s="478"/>
      <c r="D387" s="471"/>
      <c r="E387" s="478"/>
      <c r="F387" s="473"/>
      <c r="G387" s="480"/>
      <c r="H387" s="475"/>
      <c r="I387" s="501"/>
      <c r="J387" s="502"/>
      <c r="K387" s="502"/>
      <c r="L387" s="503"/>
      <c r="M387" s="644"/>
      <c r="N387" s="505" t="str">
        <f>三年级BMI</f>
        <v/>
      </c>
      <c r="O387" s="499" t="str">
        <f>三年级BMI等级</f>
        <v/>
      </c>
      <c r="P387" s="500" t="str">
        <f>三年级BMI得分</f>
        <v/>
      </c>
      <c r="Q387" s="515" t="str">
        <f>三年级肺活量得分</f>
        <v/>
      </c>
      <c r="R387" s="512" t="str">
        <f>三年级等级</f>
        <v/>
      </c>
      <c r="S387" s="516" t="str">
        <f>三年级50米跑得分</f>
        <v/>
      </c>
      <c r="T387" s="517" t="str">
        <f>三年级等级</f>
        <v/>
      </c>
      <c r="U387" s="516" t="str">
        <f>三年级坐位体前屈得分</f>
        <v/>
      </c>
      <c r="V387" s="517" t="str">
        <f>三年级等级</f>
        <v/>
      </c>
      <c r="W387" s="516" t="str">
        <f>三年级一分钟跳绳得分</f>
        <v/>
      </c>
      <c r="X387" s="517" t="str">
        <f>三年级等级</f>
        <v/>
      </c>
      <c r="Y387" s="515" t="str">
        <f>三年级仰卧起坐得分</f>
        <v/>
      </c>
      <c r="Z387" s="518" t="str">
        <f>三年级等级</f>
        <v/>
      </c>
      <c r="AA387" s="533"/>
      <c r="AB387" s="515"/>
      <c r="AC387" s="533" t="str">
        <f>三年级跳绳附加分</f>
        <v/>
      </c>
      <c r="AD387" s="534" t="str">
        <f>三年级标准分</f>
        <v/>
      </c>
      <c r="AE387" s="534" t="str">
        <f>三年级总分</f>
        <v/>
      </c>
      <c r="AF387" s="517" t="str">
        <f>三年级等级</f>
        <v/>
      </c>
    </row>
    <row r="388" spans="1:32">
      <c r="A388" s="476">
        <v>306</v>
      </c>
      <c r="B388" s="477">
        <v>36</v>
      </c>
      <c r="C388" s="478"/>
      <c r="D388" s="471"/>
      <c r="E388" s="478"/>
      <c r="F388" s="473"/>
      <c r="G388" s="480"/>
      <c r="H388" s="475"/>
      <c r="I388" s="501"/>
      <c r="J388" s="502"/>
      <c r="K388" s="502"/>
      <c r="L388" s="503"/>
      <c r="M388" s="644"/>
      <c r="N388" s="505" t="str">
        <f>三年级BMI</f>
        <v/>
      </c>
      <c r="O388" s="499" t="str">
        <f>三年级BMI等级</f>
        <v/>
      </c>
      <c r="P388" s="500" t="str">
        <f>三年级BMI得分</f>
        <v/>
      </c>
      <c r="Q388" s="515" t="str">
        <f>三年级肺活量得分</f>
        <v/>
      </c>
      <c r="R388" s="512" t="str">
        <f>三年级等级</f>
        <v/>
      </c>
      <c r="S388" s="516" t="str">
        <f>三年级50米跑得分</f>
        <v/>
      </c>
      <c r="T388" s="517" t="str">
        <f>三年级等级</f>
        <v/>
      </c>
      <c r="U388" s="516" t="str">
        <f>三年级坐位体前屈得分</f>
        <v/>
      </c>
      <c r="V388" s="517" t="str">
        <f>三年级等级</f>
        <v/>
      </c>
      <c r="W388" s="516" t="str">
        <f>三年级一分钟跳绳得分</f>
        <v/>
      </c>
      <c r="X388" s="517" t="str">
        <f>三年级等级</f>
        <v/>
      </c>
      <c r="Y388" s="515" t="str">
        <f>三年级仰卧起坐得分</f>
        <v/>
      </c>
      <c r="Z388" s="518" t="str">
        <f>三年级等级</f>
        <v/>
      </c>
      <c r="AA388" s="533"/>
      <c r="AB388" s="515"/>
      <c r="AC388" s="533" t="str">
        <f>三年级跳绳附加分</f>
        <v/>
      </c>
      <c r="AD388" s="534" t="str">
        <f>三年级标准分</f>
        <v/>
      </c>
      <c r="AE388" s="534" t="str">
        <f>三年级总分</f>
        <v/>
      </c>
      <c r="AF388" s="517" t="str">
        <f>三年级等级</f>
        <v/>
      </c>
    </row>
    <row r="389" spans="1:32">
      <c r="A389" s="476">
        <v>306</v>
      </c>
      <c r="B389" s="477">
        <v>37</v>
      </c>
      <c r="C389" s="470"/>
      <c r="D389" s="471"/>
      <c r="E389" s="472"/>
      <c r="F389" s="473"/>
      <c r="G389" s="480"/>
      <c r="H389" s="475"/>
      <c r="I389" s="494"/>
      <c r="J389" s="495"/>
      <c r="K389" s="495"/>
      <c r="L389" s="503"/>
      <c r="M389" s="644"/>
      <c r="N389" s="505" t="str">
        <f>三年级BMI</f>
        <v/>
      </c>
      <c r="O389" s="499" t="str">
        <f>三年级BMI等级</f>
        <v/>
      </c>
      <c r="P389" s="500" t="str">
        <f>三年级BMI得分</f>
        <v/>
      </c>
      <c r="Q389" s="515" t="str">
        <f>三年级肺活量得分</f>
        <v/>
      </c>
      <c r="R389" s="512" t="str">
        <f>三年级等级</f>
        <v/>
      </c>
      <c r="S389" s="516" t="str">
        <f>三年级50米跑得分</f>
        <v/>
      </c>
      <c r="T389" s="517" t="str">
        <f>三年级等级</f>
        <v/>
      </c>
      <c r="U389" s="516" t="str">
        <f>三年级坐位体前屈得分</f>
        <v/>
      </c>
      <c r="V389" s="517" t="str">
        <f>三年级等级</f>
        <v/>
      </c>
      <c r="W389" s="516" t="str">
        <f>三年级一分钟跳绳得分</f>
        <v/>
      </c>
      <c r="X389" s="517" t="str">
        <f>三年级等级</f>
        <v/>
      </c>
      <c r="Y389" s="515" t="str">
        <f>三年级仰卧起坐得分</f>
        <v/>
      </c>
      <c r="Z389" s="518" t="str">
        <f>三年级等级</f>
        <v/>
      </c>
      <c r="AA389" s="533"/>
      <c r="AB389" s="515"/>
      <c r="AC389" s="533" t="str">
        <f>三年级跳绳附加分</f>
        <v/>
      </c>
      <c r="AD389" s="534" t="str">
        <f>三年级标准分</f>
        <v/>
      </c>
      <c r="AE389" s="534" t="str">
        <f>三年级总分</f>
        <v/>
      </c>
      <c r="AF389" s="517" t="str">
        <f>三年级等级</f>
        <v/>
      </c>
    </row>
    <row r="390" spans="1:32">
      <c r="A390" s="476">
        <v>306</v>
      </c>
      <c r="B390" s="477">
        <v>38</v>
      </c>
      <c r="C390" s="478"/>
      <c r="D390" s="471"/>
      <c r="E390" s="472"/>
      <c r="F390" s="473"/>
      <c r="G390" s="480"/>
      <c r="H390" s="475"/>
      <c r="I390" s="501"/>
      <c r="J390" s="502"/>
      <c r="K390" s="495"/>
      <c r="L390" s="503"/>
      <c r="M390" s="644"/>
      <c r="N390" s="505" t="str">
        <f>三年级BMI</f>
        <v/>
      </c>
      <c r="O390" s="499" t="str">
        <f>三年级BMI等级</f>
        <v/>
      </c>
      <c r="P390" s="500" t="str">
        <f>三年级BMI得分</f>
        <v/>
      </c>
      <c r="Q390" s="515" t="str">
        <f>三年级肺活量得分</f>
        <v/>
      </c>
      <c r="R390" s="512" t="str">
        <f>三年级等级</f>
        <v/>
      </c>
      <c r="S390" s="516" t="str">
        <f>三年级50米跑得分</f>
        <v/>
      </c>
      <c r="T390" s="517" t="str">
        <f>三年级等级</f>
        <v/>
      </c>
      <c r="U390" s="516" t="str">
        <f>三年级坐位体前屈得分</f>
        <v/>
      </c>
      <c r="V390" s="517" t="str">
        <f>三年级等级</f>
        <v/>
      </c>
      <c r="W390" s="516" t="str">
        <f>三年级一分钟跳绳得分</f>
        <v/>
      </c>
      <c r="X390" s="517" t="str">
        <f>三年级等级</f>
        <v/>
      </c>
      <c r="Y390" s="515" t="str">
        <f>三年级仰卧起坐得分</f>
        <v/>
      </c>
      <c r="Z390" s="518" t="str">
        <f>三年级等级</f>
        <v/>
      </c>
      <c r="AA390" s="533"/>
      <c r="AB390" s="515"/>
      <c r="AC390" s="533" t="str">
        <f>三年级跳绳附加分</f>
        <v/>
      </c>
      <c r="AD390" s="534" t="str">
        <f>三年级标准分</f>
        <v/>
      </c>
      <c r="AE390" s="534" t="str">
        <f>三年级总分</f>
        <v/>
      </c>
      <c r="AF390" s="517" t="str">
        <f>三年级等级</f>
        <v/>
      </c>
    </row>
    <row r="391" spans="1:32">
      <c r="A391" s="476">
        <v>306</v>
      </c>
      <c r="B391" s="477">
        <v>39</v>
      </c>
      <c r="C391" s="478"/>
      <c r="D391" s="471"/>
      <c r="E391" s="472"/>
      <c r="F391" s="473"/>
      <c r="G391" s="480"/>
      <c r="H391" s="475"/>
      <c r="I391" s="501"/>
      <c r="J391" s="502"/>
      <c r="K391" s="495"/>
      <c r="L391" s="503"/>
      <c r="M391" s="644"/>
      <c r="N391" s="505" t="str">
        <f>三年级BMI</f>
        <v/>
      </c>
      <c r="O391" s="499" t="str">
        <f>三年级BMI等级</f>
        <v/>
      </c>
      <c r="P391" s="500" t="str">
        <f>三年级BMI得分</f>
        <v/>
      </c>
      <c r="Q391" s="515" t="str">
        <f>三年级肺活量得分</f>
        <v/>
      </c>
      <c r="R391" s="512" t="str">
        <f>三年级等级</f>
        <v/>
      </c>
      <c r="S391" s="516" t="str">
        <f>三年级50米跑得分</f>
        <v/>
      </c>
      <c r="T391" s="517" t="str">
        <f>三年级等级</f>
        <v/>
      </c>
      <c r="U391" s="516" t="str">
        <f>三年级坐位体前屈得分</f>
        <v/>
      </c>
      <c r="V391" s="517" t="str">
        <f>三年级等级</f>
        <v/>
      </c>
      <c r="W391" s="516" t="str">
        <f>三年级一分钟跳绳得分</f>
        <v/>
      </c>
      <c r="X391" s="517" t="str">
        <f>三年级等级</f>
        <v/>
      </c>
      <c r="Y391" s="515" t="str">
        <f>三年级仰卧起坐得分</f>
        <v/>
      </c>
      <c r="Z391" s="518" t="str">
        <f>三年级等级</f>
        <v/>
      </c>
      <c r="AA391" s="533"/>
      <c r="AB391" s="515"/>
      <c r="AC391" s="533" t="str">
        <f>三年级跳绳附加分</f>
        <v/>
      </c>
      <c r="AD391" s="534" t="str">
        <f>三年级标准分</f>
        <v/>
      </c>
      <c r="AE391" s="534" t="str">
        <f>三年级总分</f>
        <v/>
      </c>
      <c r="AF391" s="517" t="str">
        <f>三年级等级</f>
        <v/>
      </c>
    </row>
    <row r="392" spans="1:32">
      <c r="A392" s="476">
        <v>306</v>
      </c>
      <c r="B392" s="477">
        <v>40</v>
      </c>
      <c r="C392" s="478"/>
      <c r="D392" s="471"/>
      <c r="E392" s="472"/>
      <c r="F392" s="473"/>
      <c r="G392" s="474"/>
      <c r="H392" s="475"/>
      <c r="I392" s="501"/>
      <c r="J392" s="502"/>
      <c r="K392" s="495"/>
      <c r="L392" s="503"/>
      <c r="M392" s="644"/>
      <c r="N392" s="505" t="str">
        <f>三年级BMI</f>
        <v/>
      </c>
      <c r="O392" s="499" t="str">
        <f>三年级BMI等级</f>
        <v/>
      </c>
      <c r="P392" s="500" t="str">
        <f>三年级BMI得分</f>
        <v/>
      </c>
      <c r="Q392" s="515" t="str">
        <f>三年级肺活量得分</f>
        <v/>
      </c>
      <c r="R392" s="512" t="str">
        <f>三年级等级</f>
        <v/>
      </c>
      <c r="S392" s="516" t="str">
        <f>三年级50米跑得分</f>
        <v/>
      </c>
      <c r="T392" s="517" t="str">
        <f>三年级等级</f>
        <v/>
      </c>
      <c r="U392" s="516" t="str">
        <f>三年级坐位体前屈得分</f>
        <v/>
      </c>
      <c r="V392" s="517" t="str">
        <f>三年级等级</f>
        <v/>
      </c>
      <c r="W392" s="516" t="str">
        <f>三年级一分钟跳绳得分</f>
        <v/>
      </c>
      <c r="X392" s="517" t="str">
        <f>三年级等级</f>
        <v/>
      </c>
      <c r="Y392" s="515" t="str">
        <f>三年级仰卧起坐得分</f>
        <v/>
      </c>
      <c r="Z392" s="518" t="str">
        <f>三年级等级</f>
        <v/>
      </c>
      <c r="AA392" s="533"/>
      <c r="AB392" s="515"/>
      <c r="AC392" s="533" t="str">
        <f>三年级跳绳附加分</f>
        <v/>
      </c>
      <c r="AD392" s="534" t="str">
        <f>三年级标准分</f>
        <v/>
      </c>
      <c r="AE392" s="534" t="str">
        <f>三年级总分</f>
        <v/>
      </c>
      <c r="AF392" s="517" t="str">
        <f>三年级等级</f>
        <v/>
      </c>
    </row>
    <row r="393" spans="1:32">
      <c r="A393" s="476">
        <v>306</v>
      </c>
      <c r="B393" s="477">
        <v>41</v>
      </c>
      <c r="C393" s="478"/>
      <c r="D393" s="471"/>
      <c r="E393" s="472"/>
      <c r="F393" s="473"/>
      <c r="G393" s="474"/>
      <c r="H393" s="475"/>
      <c r="I393" s="501"/>
      <c r="J393" s="502"/>
      <c r="K393" s="495"/>
      <c r="L393" s="503"/>
      <c r="M393" s="644"/>
      <c r="N393" s="505" t="str">
        <f>三年级BMI</f>
        <v/>
      </c>
      <c r="O393" s="499" t="str">
        <f>三年级BMI等级</f>
        <v/>
      </c>
      <c r="P393" s="500" t="str">
        <f>三年级BMI得分</f>
        <v/>
      </c>
      <c r="Q393" s="515" t="str">
        <f>三年级肺活量得分</f>
        <v/>
      </c>
      <c r="R393" s="512" t="str">
        <f>三年级等级</f>
        <v/>
      </c>
      <c r="S393" s="516" t="str">
        <f>三年级50米跑得分</f>
        <v/>
      </c>
      <c r="T393" s="517" t="str">
        <f>三年级等级</f>
        <v/>
      </c>
      <c r="U393" s="516" t="str">
        <f>三年级坐位体前屈得分</f>
        <v/>
      </c>
      <c r="V393" s="517" t="str">
        <f>三年级等级</f>
        <v/>
      </c>
      <c r="W393" s="516" t="str">
        <f>三年级一分钟跳绳得分</f>
        <v/>
      </c>
      <c r="X393" s="517" t="str">
        <f>三年级等级</f>
        <v/>
      </c>
      <c r="Y393" s="515" t="str">
        <f>三年级仰卧起坐得分</f>
        <v/>
      </c>
      <c r="Z393" s="518" t="str">
        <f>三年级等级</f>
        <v/>
      </c>
      <c r="AA393" s="533"/>
      <c r="AB393" s="515"/>
      <c r="AC393" s="533" t="str">
        <f>三年级跳绳附加分</f>
        <v/>
      </c>
      <c r="AD393" s="534" t="str">
        <f>三年级标准分</f>
        <v/>
      </c>
      <c r="AE393" s="534" t="str">
        <f>三年级总分</f>
        <v/>
      </c>
      <c r="AF393" s="517" t="str">
        <f>三年级等级</f>
        <v/>
      </c>
    </row>
    <row r="394" spans="1:32">
      <c r="A394" s="476">
        <v>306</v>
      </c>
      <c r="B394" s="477">
        <v>42</v>
      </c>
      <c r="C394" s="478"/>
      <c r="D394" s="471"/>
      <c r="E394" s="472"/>
      <c r="F394" s="473"/>
      <c r="G394" s="480"/>
      <c r="H394" s="475"/>
      <c r="I394" s="501"/>
      <c r="J394" s="502"/>
      <c r="K394" s="495"/>
      <c r="L394" s="503"/>
      <c r="M394" s="644"/>
      <c r="N394" s="505" t="str">
        <f>三年级BMI</f>
        <v/>
      </c>
      <c r="O394" s="499" t="str">
        <f>三年级BMI等级</f>
        <v/>
      </c>
      <c r="P394" s="500" t="str">
        <f>三年级BMI得分</f>
        <v/>
      </c>
      <c r="Q394" s="515" t="str">
        <f>三年级肺活量得分</f>
        <v/>
      </c>
      <c r="R394" s="512" t="str">
        <f>三年级等级</f>
        <v/>
      </c>
      <c r="S394" s="516" t="str">
        <f>三年级50米跑得分</f>
        <v/>
      </c>
      <c r="T394" s="517" t="str">
        <f>三年级等级</f>
        <v/>
      </c>
      <c r="U394" s="516" t="str">
        <f>三年级坐位体前屈得分</f>
        <v/>
      </c>
      <c r="V394" s="517" t="str">
        <f>三年级等级</f>
        <v/>
      </c>
      <c r="W394" s="516" t="str">
        <f>三年级一分钟跳绳得分</f>
        <v/>
      </c>
      <c r="X394" s="517" t="str">
        <f>三年级等级</f>
        <v/>
      </c>
      <c r="Y394" s="515" t="str">
        <f>三年级仰卧起坐得分</f>
        <v/>
      </c>
      <c r="Z394" s="518" t="str">
        <f>三年级等级</f>
        <v/>
      </c>
      <c r="AA394" s="533"/>
      <c r="AB394" s="515"/>
      <c r="AC394" s="533" t="str">
        <f>三年级跳绳附加分</f>
        <v/>
      </c>
      <c r="AD394" s="534" t="str">
        <f>三年级标准分</f>
        <v/>
      </c>
      <c r="AE394" s="534" t="str">
        <f>三年级总分</f>
        <v/>
      </c>
      <c r="AF394" s="517" t="str">
        <f>三年级等级</f>
        <v/>
      </c>
    </row>
    <row r="395" spans="1:32">
      <c r="A395" s="476">
        <v>306</v>
      </c>
      <c r="B395" s="477">
        <v>43</v>
      </c>
      <c r="C395" s="478"/>
      <c r="D395" s="471"/>
      <c r="E395" s="472"/>
      <c r="F395" s="473"/>
      <c r="G395" s="480"/>
      <c r="H395" s="475"/>
      <c r="I395" s="501"/>
      <c r="J395" s="502"/>
      <c r="K395" s="495"/>
      <c r="L395" s="503"/>
      <c r="M395" s="644"/>
      <c r="N395" s="505" t="str">
        <f>三年级BMI</f>
        <v/>
      </c>
      <c r="O395" s="499" t="str">
        <f>三年级BMI等级</f>
        <v/>
      </c>
      <c r="P395" s="500" t="str">
        <f>三年级BMI得分</f>
        <v/>
      </c>
      <c r="Q395" s="515" t="str">
        <f>三年级肺活量得分</f>
        <v/>
      </c>
      <c r="R395" s="512" t="str">
        <f>三年级等级</f>
        <v/>
      </c>
      <c r="S395" s="516" t="str">
        <f>三年级50米跑得分</f>
        <v/>
      </c>
      <c r="T395" s="517" t="str">
        <f>三年级等级</f>
        <v/>
      </c>
      <c r="U395" s="516" t="str">
        <f>三年级坐位体前屈得分</f>
        <v/>
      </c>
      <c r="V395" s="517" t="str">
        <f>三年级等级</f>
        <v/>
      </c>
      <c r="W395" s="516" t="str">
        <f>三年级一分钟跳绳得分</f>
        <v/>
      </c>
      <c r="X395" s="517" t="str">
        <f>三年级等级</f>
        <v/>
      </c>
      <c r="Y395" s="515" t="str">
        <f>三年级仰卧起坐得分</f>
        <v/>
      </c>
      <c r="Z395" s="518" t="str">
        <f>三年级等级</f>
        <v/>
      </c>
      <c r="AA395" s="533"/>
      <c r="AB395" s="515"/>
      <c r="AC395" s="533" t="str">
        <f>三年级跳绳附加分</f>
        <v/>
      </c>
      <c r="AD395" s="534" t="str">
        <f>三年级标准分</f>
        <v/>
      </c>
      <c r="AE395" s="534" t="str">
        <f>三年级总分</f>
        <v/>
      </c>
      <c r="AF395" s="517" t="str">
        <f>三年级等级</f>
        <v/>
      </c>
    </row>
    <row r="396" spans="1:32">
      <c r="A396" s="476">
        <v>306</v>
      </c>
      <c r="B396" s="477">
        <v>44</v>
      </c>
      <c r="C396" s="478"/>
      <c r="D396" s="471"/>
      <c r="E396" s="472"/>
      <c r="F396" s="473"/>
      <c r="G396" s="480"/>
      <c r="H396" s="475"/>
      <c r="I396" s="501"/>
      <c r="J396" s="502"/>
      <c r="K396" s="495"/>
      <c r="L396" s="503"/>
      <c r="M396" s="644"/>
      <c r="N396" s="505" t="str">
        <f>三年级BMI</f>
        <v/>
      </c>
      <c r="O396" s="499" t="str">
        <f>三年级BMI等级</f>
        <v/>
      </c>
      <c r="P396" s="500" t="str">
        <f>三年级BMI得分</f>
        <v/>
      </c>
      <c r="Q396" s="515" t="str">
        <f>三年级肺活量得分</f>
        <v/>
      </c>
      <c r="R396" s="512" t="str">
        <f>三年级等级</f>
        <v/>
      </c>
      <c r="S396" s="516" t="str">
        <f>三年级50米跑得分</f>
        <v/>
      </c>
      <c r="T396" s="517" t="str">
        <f>三年级等级</f>
        <v/>
      </c>
      <c r="U396" s="516" t="str">
        <f>三年级坐位体前屈得分</f>
        <v/>
      </c>
      <c r="V396" s="517" t="str">
        <f>三年级等级</f>
        <v/>
      </c>
      <c r="W396" s="516" t="str">
        <f>三年级一分钟跳绳得分</f>
        <v/>
      </c>
      <c r="X396" s="517" t="str">
        <f>三年级等级</f>
        <v/>
      </c>
      <c r="Y396" s="515" t="str">
        <f>三年级仰卧起坐得分</f>
        <v/>
      </c>
      <c r="Z396" s="518" t="str">
        <f>三年级等级</f>
        <v/>
      </c>
      <c r="AA396" s="533"/>
      <c r="AB396" s="515"/>
      <c r="AC396" s="533" t="str">
        <f>三年级跳绳附加分</f>
        <v/>
      </c>
      <c r="AD396" s="534" t="str">
        <f>三年级标准分</f>
        <v/>
      </c>
      <c r="AE396" s="534" t="str">
        <f>三年级总分</f>
        <v/>
      </c>
      <c r="AF396" s="517" t="str">
        <f>三年级等级</f>
        <v/>
      </c>
    </row>
    <row r="397" spans="1:32">
      <c r="A397" s="476">
        <v>306</v>
      </c>
      <c r="B397" s="477">
        <v>45</v>
      </c>
      <c r="C397" s="478"/>
      <c r="D397" s="471"/>
      <c r="E397" s="472"/>
      <c r="F397" s="473"/>
      <c r="G397" s="480"/>
      <c r="H397" s="475"/>
      <c r="I397" s="501"/>
      <c r="J397" s="502"/>
      <c r="K397" s="495"/>
      <c r="L397" s="503"/>
      <c r="M397" s="644"/>
      <c r="N397" s="505" t="str">
        <f>三年级BMI</f>
        <v/>
      </c>
      <c r="O397" s="499" t="str">
        <f>三年级BMI等级</f>
        <v/>
      </c>
      <c r="P397" s="500" t="str">
        <f>三年级BMI得分</f>
        <v/>
      </c>
      <c r="Q397" s="515" t="str">
        <f>三年级肺活量得分</f>
        <v/>
      </c>
      <c r="R397" s="512" t="str">
        <f>三年级等级</f>
        <v/>
      </c>
      <c r="S397" s="516" t="str">
        <f>三年级50米跑得分</f>
        <v/>
      </c>
      <c r="T397" s="517" t="str">
        <f>三年级等级</f>
        <v/>
      </c>
      <c r="U397" s="516" t="str">
        <f>三年级坐位体前屈得分</f>
        <v/>
      </c>
      <c r="V397" s="517" t="str">
        <f>三年级等级</f>
        <v/>
      </c>
      <c r="W397" s="516" t="str">
        <f>三年级一分钟跳绳得分</f>
        <v/>
      </c>
      <c r="X397" s="517" t="str">
        <f>三年级等级</f>
        <v/>
      </c>
      <c r="Y397" s="515" t="str">
        <f>三年级仰卧起坐得分</f>
        <v/>
      </c>
      <c r="Z397" s="518" t="str">
        <f>三年级等级</f>
        <v/>
      </c>
      <c r="AA397" s="533"/>
      <c r="AB397" s="515"/>
      <c r="AC397" s="533" t="str">
        <f>三年级跳绳附加分</f>
        <v/>
      </c>
      <c r="AD397" s="534" t="str">
        <f>三年级标准分</f>
        <v/>
      </c>
      <c r="AE397" s="534" t="str">
        <f>三年级总分</f>
        <v/>
      </c>
      <c r="AF397" s="517" t="str">
        <f>三年级等级</f>
        <v/>
      </c>
    </row>
    <row r="398" spans="1:32">
      <c r="A398" s="476">
        <v>306</v>
      </c>
      <c r="B398" s="477">
        <v>46</v>
      </c>
      <c r="C398" s="478"/>
      <c r="D398" s="471"/>
      <c r="E398" s="472"/>
      <c r="F398" s="473"/>
      <c r="G398" s="480"/>
      <c r="H398" s="475"/>
      <c r="I398" s="501"/>
      <c r="J398" s="502"/>
      <c r="K398" s="495"/>
      <c r="L398" s="503"/>
      <c r="M398" s="644"/>
      <c r="N398" s="505" t="str">
        <f>三年级BMI</f>
        <v/>
      </c>
      <c r="O398" s="499" t="str">
        <f>三年级BMI等级</f>
        <v/>
      </c>
      <c r="P398" s="500" t="str">
        <f>三年级BMI得分</f>
        <v/>
      </c>
      <c r="Q398" s="515" t="str">
        <f>三年级肺活量得分</f>
        <v/>
      </c>
      <c r="R398" s="512" t="str">
        <f>三年级等级</f>
        <v/>
      </c>
      <c r="S398" s="516" t="str">
        <f>三年级50米跑得分</f>
        <v/>
      </c>
      <c r="T398" s="517" t="str">
        <f>三年级等级</f>
        <v/>
      </c>
      <c r="U398" s="516" t="str">
        <f>三年级坐位体前屈得分</f>
        <v/>
      </c>
      <c r="V398" s="517" t="str">
        <f>三年级等级</f>
        <v/>
      </c>
      <c r="W398" s="516" t="str">
        <f>三年级一分钟跳绳得分</f>
        <v/>
      </c>
      <c r="X398" s="517" t="str">
        <f>三年级等级</f>
        <v/>
      </c>
      <c r="Y398" s="515" t="str">
        <f>三年级仰卧起坐得分</f>
        <v/>
      </c>
      <c r="Z398" s="518" t="str">
        <f>三年级等级</f>
        <v/>
      </c>
      <c r="AA398" s="533"/>
      <c r="AB398" s="515"/>
      <c r="AC398" s="533" t="str">
        <f>三年级跳绳附加分</f>
        <v/>
      </c>
      <c r="AD398" s="534" t="str">
        <f>三年级标准分</f>
        <v/>
      </c>
      <c r="AE398" s="534" t="str">
        <f>三年级总分</f>
        <v/>
      </c>
      <c r="AF398" s="517" t="str">
        <f>三年级等级</f>
        <v/>
      </c>
    </row>
    <row r="399" spans="1:32">
      <c r="A399" s="476">
        <v>306</v>
      </c>
      <c r="B399" s="477">
        <v>47</v>
      </c>
      <c r="C399" s="478"/>
      <c r="D399" s="471"/>
      <c r="E399" s="472"/>
      <c r="F399" s="473"/>
      <c r="G399" s="480"/>
      <c r="H399" s="475"/>
      <c r="I399" s="501"/>
      <c r="J399" s="502"/>
      <c r="K399" s="495"/>
      <c r="L399" s="503"/>
      <c r="M399" s="644"/>
      <c r="N399" s="505" t="str">
        <f>三年级BMI</f>
        <v/>
      </c>
      <c r="O399" s="499" t="str">
        <f>三年级BMI等级</f>
        <v/>
      </c>
      <c r="P399" s="500" t="str">
        <f>三年级BMI得分</f>
        <v/>
      </c>
      <c r="Q399" s="515" t="str">
        <f>三年级肺活量得分</f>
        <v/>
      </c>
      <c r="R399" s="512" t="str">
        <f>三年级等级</f>
        <v/>
      </c>
      <c r="S399" s="516" t="str">
        <f>三年级50米跑得分</f>
        <v/>
      </c>
      <c r="T399" s="517" t="str">
        <f>三年级等级</f>
        <v/>
      </c>
      <c r="U399" s="516" t="str">
        <f>三年级坐位体前屈得分</f>
        <v/>
      </c>
      <c r="V399" s="517" t="str">
        <f>三年级等级</f>
        <v/>
      </c>
      <c r="W399" s="516" t="str">
        <f>三年级一分钟跳绳得分</f>
        <v/>
      </c>
      <c r="X399" s="517" t="str">
        <f>三年级等级</f>
        <v/>
      </c>
      <c r="Y399" s="515" t="str">
        <f>三年级仰卧起坐得分</f>
        <v/>
      </c>
      <c r="Z399" s="518" t="str">
        <f>三年级等级</f>
        <v/>
      </c>
      <c r="AA399" s="533"/>
      <c r="AB399" s="515"/>
      <c r="AC399" s="533" t="str">
        <f>三年级跳绳附加分</f>
        <v/>
      </c>
      <c r="AD399" s="534" t="str">
        <f>三年级标准分</f>
        <v/>
      </c>
      <c r="AE399" s="534" t="str">
        <f>三年级总分</f>
        <v/>
      </c>
      <c r="AF399" s="517" t="str">
        <f>三年级等级</f>
        <v/>
      </c>
    </row>
    <row r="400" spans="1:32">
      <c r="A400" s="476">
        <v>306</v>
      </c>
      <c r="B400" s="477">
        <v>48</v>
      </c>
      <c r="C400" s="478"/>
      <c r="D400" s="471"/>
      <c r="E400" s="472"/>
      <c r="F400" s="473"/>
      <c r="G400" s="480"/>
      <c r="H400" s="475"/>
      <c r="I400" s="501"/>
      <c r="J400" s="502"/>
      <c r="K400" s="495"/>
      <c r="L400" s="503"/>
      <c r="M400" s="644"/>
      <c r="N400" s="505" t="str">
        <f>三年级BMI</f>
        <v/>
      </c>
      <c r="O400" s="499" t="str">
        <f>三年级BMI等级</f>
        <v/>
      </c>
      <c r="P400" s="500" t="str">
        <f>三年级BMI得分</f>
        <v/>
      </c>
      <c r="Q400" s="515" t="str">
        <f>三年级肺活量得分</f>
        <v/>
      </c>
      <c r="R400" s="512" t="str">
        <f>三年级等级</f>
        <v/>
      </c>
      <c r="S400" s="516" t="str">
        <f>三年级50米跑得分</f>
        <v/>
      </c>
      <c r="T400" s="517" t="str">
        <f>三年级等级</f>
        <v/>
      </c>
      <c r="U400" s="516" t="str">
        <f>三年级坐位体前屈得分</f>
        <v/>
      </c>
      <c r="V400" s="517" t="str">
        <f>三年级等级</f>
        <v/>
      </c>
      <c r="W400" s="516" t="str">
        <f>三年级一分钟跳绳得分</f>
        <v/>
      </c>
      <c r="X400" s="517" t="str">
        <f>三年级等级</f>
        <v/>
      </c>
      <c r="Y400" s="515" t="str">
        <f>三年级仰卧起坐得分</f>
        <v/>
      </c>
      <c r="Z400" s="518" t="str">
        <f>三年级等级</f>
        <v/>
      </c>
      <c r="AA400" s="533"/>
      <c r="AB400" s="515"/>
      <c r="AC400" s="533" t="str">
        <f>三年级跳绳附加分</f>
        <v/>
      </c>
      <c r="AD400" s="534" t="str">
        <f>三年级标准分</f>
        <v/>
      </c>
      <c r="AE400" s="534" t="str">
        <f>三年级总分</f>
        <v/>
      </c>
      <c r="AF400" s="517" t="str">
        <f>三年级等级</f>
        <v/>
      </c>
    </row>
    <row r="401" spans="1:32">
      <c r="A401" s="476">
        <v>306</v>
      </c>
      <c r="B401" s="477">
        <v>49</v>
      </c>
      <c r="C401" s="478"/>
      <c r="D401" s="471"/>
      <c r="E401" s="472"/>
      <c r="F401" s="473"/>
      <c r="G401" s="480"/>
      <c r="H401" s="475"/>
      <c r="I401" s="501"/>
      <c r="J401" s="502"/>
      <c r="K401" s="495"/>
      <c r="L401" s="503"/>
      <c r="M401" s="644"/>
      <c r="N401" s="505" t="str">
        <f>三年级BMI</f>
        <v/>
      </c>
      <c r="O401" s="499" t="str">
        <f>三年级BMI等级</f>
        <v/>
      </c>
      <c r="P401" s="500" t="str">
        <f>三年级BMI得分</f>
        <v/>
      </c>
      <c r="Q401" s="515" t="str">
        <f>三年级肺活量得分</f>
        <v/>
      </c>
      <c r="R401" s="512" t="str">
        <f>三年级等级</f>
        <v/>
      </c>
      <c r="S401" s="516" t="str">
        <f>三年级50米跑得分</f>
        <v/>
      </c>
      <c r="T401" s="517" t="str">
        <f>三年级等级</f>
        <v/>
      </c>
      <c r="U401" s="516" t="str">
        <f>三年级坐位体前屈得分</f>
        <v/>
      </c>
      <c r="V401" s="517" t="str">
        <f>三年级等级</f>
        <v/>
      </c>
      <c r="W401" s="516" t="str">
        <f>三年级一分钟跳绳得分</f>
        <v/>
      </c>
      <c r="X401" s="517" t="str">
        <f>三年级等级</f>
        <v/>
      </c>
      <c r="Y401" s="515" t="str">
        <f>三年级仰卧起坐得分</f>
        <v/>
      </c>
      <c r="Z401" s="518" t="str">
        <f>三年级等级</f>
        <v/>
      </c>
      <c r="AA401" s="533"/>
      <c r="AB401" s="515"/>
      <c r="AC401" s="533" t="str">
        <f>三年级跳绳附加分</f>
        <v/>
      </c>
      <c r="AD401" s="534" t="str">
        <f>三年级标准分</f>
        <v/>
      </c>
      <c r="AE401" s="534" t="str">
        <f>三年级总分</f>
        <v/>
      </c>
      <c r="AF401" s="517" t="str">
        <f>三年级等级</f>
        <v/>
      </c>
    </row>
    <row r="402" spans="1:32">
      <c r="A402" s="476">
        <v>306</v>
      </c>
      <c r="B402" s="477">
        <v>50</v>
      </c>
      <c r="C402" s="478"/>
      <c r="D402" s="471"/>
      <c r="E402" s="472"/>
      <c r="F402" s="473"/>
      <c r="G402" s="480"/>
      <c r="H402" s="475"/>
      <c r="I402" s="501"/>
      <c r="J402" s="502"/>
      <c r="K402" s="495"/>
      <c r="L402" s="503"/>
      <c r="M402" s="644"/>
      <c r="N402" s="505" t="str">
        <f>三年级BMI</f>
        <v/>
      </c>
      <c r="O402" s="499" t="str">
        <f>三年级BMI等级</f>
        <v/>
      </c>
      <c r="P402" s="500" t="str">
        <f>三年级BMI得分</f>
        <v/>
      </c>
      <c r="Q402" s="515" t="str">
        <f>三年级肺活量得分</f>
        <v/>
      </c>
      <c r="R402" s="512" t="str">
        <f>三年级等级</f>
        <v/>
      </c>
      <c r="S402" s="516" t="str">
        <f>三年级50米跑得分</f>
        <v/>
      </c>
      <c r="T402" s="517" t="str">
        <f>三年级等级</f>
        <v/>
      </c>
      <c r="U402" s="516" t="str">
        <f>三年级坐位体前屈得分</f>
        <v/>
      </c>
      <c r="V402" s="517" t="str">
        <f>三年级等级</f>
        <v/>
      </c>
      <c r="W402" s="516" t="str">
        <f>三年级一分钟跳绳得分</f>
        <v/>
      </c>
      <c r="X402" s="517" t="str">
        <f>三年级等级</f>
        <v/>
      </c>
      <c r="Y402" s="515" t="str">
        <f>三年级仰卧起坐得分</f>
        <v/>
      </c>
      <c r="Z402" s="518" t="str">
        <f>三年级等级</f>
        <v/>
      </c>
      <c r="AA402" s="533"/>
      <c r="AB402" s="515"/>
      <c r="AC402" s="533" t="str">
        <f>三年级跳绳附加分</f>
        <v/>
      </c>
      <c r="AD402" s="534" t="str">
        <f>三年级标准分</f>
        <v/>
      </c>
      <c r="AE402" s="534" t="str">
        <f>三年级总分</f>
        <v/>
      </c>
      <c r="AF402" s="517" t="str">
        <f>三年级等级</f>
        <v/>
      </c>
    </row>
    <row r="403" spans="1:32">
      <c r="A403" s="476">
        <v>306</v>
      </c>
      <c r="B403" s="477">
        <v>51</v>
      </c>
      <c r="C403" s="478"/>
      <c r="D403" s="471"/>
      <c r="E403" s="472"/>
      <c r="F403" s="473"/>
      <c r="G403" s="480"/>
      <c r="H403" s="475"/>
      <c r="I403" s="501"/>
      <c r="J403" s="502"/>
      <c r="K403" s="495"/>
      <c r="L403" s="503"/>
      <c r="M403" s="644"/>
      <c r="N403" s="505" t="str">
        <f>三年级BMI</f>
        <v/>
      </c>
      <c r="O403" s="499" t="str">
        <f>三年级BMI等级</f>
        <v/>
      </c>
      <c r="P403" s="500" t="str">
        <f>三年级BMI得分</f>
        <v/>
      </c>
      <c r="Q403" s="515" t="str">
        <f>三年级肺活量得分</f>
        <v/>
      </c>
      <c r="R403" s="512" t="str">
        <f>三年级等级</f>
        <v/>
      </c>
      <c r="S403" s="516" t="str">
        <f>三年级50米跑得分</f>
        <v/>
      </c>
      <c r="T403" s="517" t="str">
        <f>三年级等级</f>
        <v/>
      </c>
      <c r="U403" s="516" t="str">
        <f>三年级坐位体前屈得分</f>
        <v/>
      </c>
      <c r="V403" s="517" t="str">
        <f>三年级等级</f>
        <v/>
      </c>
      <c r="W403" s="516" t="str">
        <f>三年级一分钟跳绳得分</f>
        <v/>
      </c>
      <c r="X403" s="517" t="str">
        <f>三年级等级</f>
        <v/>
      </c>
      <c r="Y403" s="515" t="str">
        <f>三年级仰卧起坐得分</f>
        <v/>
      </c>
      <c r="Z403" s="518" t="str">
        <f>三年级等级</f>
        <v/>
      </c>
      <c r="AA403" s="533"/>
      <c r="AB403" s="515"/>
      <c r="AC403" s="533" t="str">
        <f>三年级跳绳附加分</f>
        <v/>
      </c>
      <c r="AD403" s="534" t="str">
        <f>三年级标准分</f>
        <v/>
      </c>
      <c r="AE403" s="534" t="str">
        <f>三年级总分</f>
        <v/>
      </c>
      <c r="AF403" s="517" t="str">
        <f>三年级等级</f>
        <v/>
      </c>
    </row>
    <row r="404" spans="1:32">
      <c r="A404" s="476">
        <v>306</v>
      </c>
      <c r="B404" s="477">
        <v>52</v>
      </c>
      <c r="C404" s="478"/>
      <c r="D404" s="471"/>
      <c r="E404" s="472"/>
      <c r="F404" s="473"/>
      <c r="G404" s="480"/>
      <c r="H404" s="475"/>
      <c r="I404" s="501"/>
      <c r="J404" s="502"/>
      <c r="K404" s="495"/>
      <c r="L404" s="503"/>
      <c r="M404" s="644"/>
      <c r="N404" s="505" t="str">
        <f>三年级BMI</f>
        <v/>
      </c>
      <c r="O404" s="499" t="str">
        <f>三年级BMI等级</f>
        <v/>
      </c>
      <c r="P404" s="500" t="str">
        <f>三年级BMI得分</f>
        <v/>
      </c>
      <c r="Q404" s="515" t="str">
        <f>三年级肺活量得分</f>
        <v/>
      </c>
      <c r="R404" s="512" t="str">
        <f>三年级等级</f>
        <v/>
      </c>
      <c r="S404" s="516" t="str">
        <f>三年级50米跑得分</f>
        <v/>
      </c>
      <c r="T404" s="517" t="str">
        <f>三年级等级</f>
        <v/>
      </c>
      <c r="U404" s="516" t="str">
        <f>三年级坐位体前屈得分</f>
        <v/>
      </c>
      <c r="V404" s="517" t="str">
        <f>三年级等级</f>
        <v/>
      </c>
      <c r="W404" s="516" t="str">
        <f>三年级一分钟跳绳得分</f>
        <v/>
      </c>
      <c r="X404" s="517" t="str">
        <f>三年级等级</f>
        <v/>
      </c>
      <c r="Y404" s="515" t="str">
        <f>三年级仰卧起坐得分</f>
        <v/>
      </c>
      <c r="Z404" s="518" t="str">
        <f>三年级等级</f>
        <v/>
      </c>
      <c r="AA404" s="533"/>
      <c r="AB404" s="515"/>
      <c r="AC404" s="533" t="str">
        <f>三年级跳绳附加分</f>
        <v/>
      </c>
      <c r="AD404" s="534" t="str">
        <f>三年级标准分</f>
        <v/>
      </c>
      <c r="AE404" s="534" t="str">
        <f>三年级总分</f>
        <v/>
      </c>
      <c r="AF404" s="517" t="str">
        <f>三年级等级</f>
        <v/>
      </c>
    </row>
    <row r="405" spans="1:32">
      <c r="A405" s="476">
        <v>306</v>
      </c>
      <c r="B405" s="477">
        <v>53</v>
      </c>
      <c r="C405" s="478"/>
      <c r="D405" s="471"/>
      <c r="E405" s="472"/>
      <c r="F405" s="473"/>
      <c r="G405" s="480"/>
      <c r="H405" s="475"/>
      <c r="I405" s="501"/>
      <c r="J405" s="502"/>
      <c r="K405" s="495"/>
      <c r="L405" s="503"/>
      <c r="M405" s="644"/>
      <c r="N405" s="505" t="str">
        <f>三年级BMI</f>
        <v/>
      </c>
      <c r="O405" s="499" t="str">
        <f>三年级BMI等级</f>
        <v/>
      </c>
      <c r="P405" s="500" t="str">
        <f>三年级BMI得分</f>
        <v/>
      </c>
      <c r="Q405" s="515" t="str">
        <f>三年级肺活量得分</f>
        <v/>
      </c>
      <c r="R405" s="512" t="str">
        <f>三年级等级</f>
        <v/>
      </c>
      <c r="S405" s="516" t="str">
        <f>三年级50米跑得分</f>
        <v/>
      </c>
      <c r="T405" s="517" t="str">
        <f>三年级等级</f>
        <v/>
      </c>
      <c r="U405" s="516" t="str">
        <f>三年级坐位体前屈得分</f>
        <v/>
      </c>
      <c r="V405" s="517" t="str">
        <f>三年级等级</f>
        <v/>
      </c>
      <c r="W405" s="516" t="str">
        <f>三年级一分钟跳绳得分</f>
        <v/>
      </c>
      <c r="X405" s="517" t="str">
        <f>三年级等级</f>
        <v/>
      </c>
      <c r="Y405" s="515" t="str">
        <f>三年级仰卧起坐得分</f>
        <v/>
      </c>
      <c r="Z405" s="518" t="str">
        <f>三年级等级</f>
        <v/>
      </c>
      <c r="AA405" s="533"/>
      <c r="AB405" s="515"/>
      <c r="AC405" s="533" t="str">
        <f>三年级跳绳附加分</f>
        <v/>
      </c>
      <c r="AD405" s="534" t="str">
        <f>三年级标准分</f>
        <v/>
      </c>
      <c r="AE405" s="534" t="str">
        <f>三年级总分</f>
        <v/>
      </c>
      <c r="AF405" s="517" t="str">
        <f>三年级等级</f>
        <v/>
      </c>
    </row>
    <row r="406" spans="1:32">
      <c r="A406" s="476">
        <v>306</v>
      </c>
      <c r="B406" s="477">
        <v>54</v>
      </c>
      <c r="C406" s="478"/>
      <c r="D406" s="471"/>
      <c r="E406" s="472"/>
      <c r="F406" s="473"/>
      <c r="G406" s="480"/>
      <c r="H406" s="475"/>
      <c r="I406" s="501"/>
      <c r="J406" s="502"/>
      <c r="K406" s="495"/>
      <c r="L406" s="503"/>
      <c r="M406" s="644"/>
      <c r="N406" s="505" t="str">
        <f>三年级BMI</f>
        <v/>
      </c>
      <c r="O406" s="499" t="str">
        <f>三年级BMI等级</f>
        <v/>
      </c>
      <c r="P406" s="500" t="str">
        <f>三年级BMI得分</f>
        <v/>
      </c>
      <c r="Q406" s="515" t="str">
        <f>三年级肺活量得分</f>
        <v/>
      </c>
      <c r="R406" s="512" t="str">
        <f>三年级等级</f>
        <v/>
      </c>
      <c r="S406" s="516" t="str">
        <f>三年级50米跑得分</f>
        <v/>
      </c>
      <c r="T406" s="517" t="str">
        <f>三年级等级</f>
        <v/>
      </c>
      <c r="U406" s="516" t="str">
        <f>三年级坐位体前屈得分</f>
        <v/>
      </c>
      <c r="V406" s="517" t="str">
        <f>三年级等级</f>
        <v/>
      </c>
      <c r="W406" s="516" t="str">
        <f>三年级一分钟跳绳得分</f>
        <v/>
      </c>
      <c r="X406" s="517" t="str">
        <f>三年级等级</f>
        <v/>
      </c>
      <c r="Y406" s="515" t="str">
        <f>三年级仰卧起坐得分</f>
        <v/>
      </c>
      <c r="Z406" s="518" t="str">
        <f>三年级等级</f>
        <v/>
      </c>
      <c r="AA406" s="533"/>
      <c r="AB406" s="515"/>
      <c r="AC406" s="533" t="str">
        <f>三年级跳绳附加分</f>
        <v/>
      </c>
      <c r="AD406" s="534" t="str">
        <f>三年级标准分</f>
        <v/>
      </c>
      <c r="AE406" s="534" t="str">
        <f>三年级总分</f>
        <v/>
      </c>
      <c r="AF406" s="517" t="str">
        <f>三年级等级</f>
        <v/>
      </c>
    </row>
    <row r="407" spans="1:32">
      <c r="A407" s="476">
        <v>306</v>
      </c>
      <c r="B407" s="477">
        <v>55</v>
      </c>
      <c r="C407" s="478"/>
      <c r="D407" s="471"/>
      <c r="E407" s="472"/>
      <c r="F407" s="473"/>
      <c r="G407" s="480"/>
      <c r="H407" s="475"/>
      <c r="I407" s="501"/>
      <c r="J407" s="502"/>
      <c r="K407" s="495"/>
      <c r="L407" s="503"/>
      <c r="M407" s="644"/>
      <c r="N407" s="505" t="str">
        <f>三年级BMI</f>
        <v/>
      </c>
      <c r="O407" s="499" t="str">
        <f>三年级BMI等级</f>
        <v/>
      </c>
      <c r="P407" s="500" t="str">
        <f>三年级BMI得分</f>
        <v/>
      </c>
      <c r="Q407" s="515" t="str">
        <f>三年级肺活量得分</f>
        <v/>
      </c>
      <c r="R407" s="512" t="str">
        <f>三年级等级</f>
        <v/>
      </c>
      <c r="S407" s="516" t="str">
        <f>三年级50米跑得分</f>
        <v/>
      </c>
      <c r="T407" s="517" t="str">
        <f>三年级等级</f>
        <v/>
      </c>
      <c r="U407" s="516" t="str">
        <f>三年级坐位体前屈得分</f>
        <v/>
      </c>
      <c r="V407" s="517" t="str">
        <f>三年级等级</f>
        <v/>
      </c>
      <c r="W407" s="516" t="str">
        <f>三年级一分钟跳绳得分</f>
        <v/>
      </c>
      <c r="X407" s="517" t="str">
        <f>三年级等级</f>
        <v/>
      </c>
      <c r="Y407" s="515" t="str">
        <f>三年级仰卧起坐得分</f>
        <v/>
      </c>
      <c r="Z407" s="518" t="str">
        <f>三年级等级</f>
        <v/>
      </c>
      <c r="AA407" s="533"/>
      <c r="AB407" s="515"/>
      <c r="AC407" s="533" t="str">
        <f>三年级跳绳附加分</f>
        <v/>
      </c>
      <c r="AD407" s="534" t="str">
        <f>三年级标准分</f>
        <v/>
      </c>
      <c r="AE407" s="534" t="str">
        <f>三年级总分</f>
        <v/>
      </c>
      <c r="AF407" s="517" t="str">
        <f>三年级等级</f>
        <v/>
      </c>
    </row>
    <row r="408" spans="1:32">
      <c r="A408" s="476">
        <v>306</v>
      </c>
      <c r="B408" s="477">
        <v>56</v>
      </c>
      <c r="C408" s="478"/>
      <c r="D408" s="471"/>
      <c r="E408" s="472"/>
      <c r="F408" s="473"/>
      <c r="G408" s="480"/>
      <c r="H408" s="475"/>
      <c r="I408" s="501"/>
      <c r="J408" s="502"/>
      <c r="K408" s="495"/>
      <c r="L408" s="503"/>
      <c r="M408" s="644"/>
      <c r="N408" s="505" t="str">
        <f>三年级BMI</f>
        <v/>
      </c>
      <c r="O408" s="499" t="str">
        <f>三年级BMI等级</f>
        <v/>
      </c>
      <c r="P408" s="500" t="str">
        <f>三年级BMI得分</f>
        <v/>
      </c>
      <c r="Q408" s="515" t="str">
        <f>三年级肺活量得分</f>
        <v/>
      </c>
      <c r="R408" s="512" t="str">
        <f>三年级等级</f>
        <v/>
      </c>
      <c r="S408" s="516" t="str">
        <f>三年级50米跑得分</f>
        <v/>
      </c>
      <c r="T408" s="517" t="str">
        <f>三年级等级</f>
        <v/>
      </c>
      <c r="U408" s="516" t="str">
        <f>三年级坐位体前屈得分</f>
        <v/>
      </c>
      <c r="V408" s="517" t="str">
        <f>三年级等级</f>
        <v/>
      </c>
      <c r="W408" s="516" t="str">
        <f>三年级一分钟跳绳得分</f>
        <v/>
      </c>
      <c r="X408" s="517" t="str">
        <f>三年级等级</f>
        <v/>
      </c>
      <c r="Y408" s="515" t="str">
        <f>三年级仰卧起坐得分</f>
        <v/>
      </c>
      <c r="Z408" s="518" t="str">
        <f>三年级等级</f>
        <v/>
      </c>
      <c r="AA408" s="533"/>
      <c r="AB408" s="515"/>
      <c r="AC408" s="533" t="str">
        <f>三年级跳绳附加分</f>
        <v/>
      </c>
      <c r="AD408" s="534" t="str">
        <f>三年级标准分</f>
        <v/>
      </c>
      <c r="AE408" s="534" t="str">
        <f>三年级总分</f>
        <v/>
      </c>
      <c r="AF408" s="517" t="str">
        <f>三年级等级</f>
        <v/>
      </c>
    </row>
    <row r="409" spans="1:32">
      <c r="A409" s="476">
        <v>306</v>
      </c>
      <c r="B409" s="477">
        <v>57</v>
      </c>
      <c r="C409" s="478"/>
      <c r="D409" s="471"/>
      <c r="E409" s="478"/>
      <c r="F409" s="473"/>
      <c r="G409" s="480"/>
      <c r="H409" s="475"/>
      <c r="I409" s="501"/>
      <c r="J409" s="502"/>
      <c r="K409" s="502"/>
      <c r="L409" s="503"/>
      <c r="M409" s="644"/>
      <c r="N409" s="505" t="str">
        <f>三年级BMI</f>
        <v/>
      </c>
      <c r="O409" s="499" t="str">
        <f>三年级BMI等级</f>
        <v/>
      </c>
      <c r="P409" s="500" t="str">
        <f>三年级BMI得分</f>
        <v/>
      </c>
      <c r="Q409" s="515" t="str">
        <f>三年级肺活量得分</f>
        <v/>
      </c>
      <c r="R409" s="512" t="str">
        <f>三年级等级</f>
        <v/>
      </c>
      <c r="S409" s="516" t="str">
        <f>三年级50米跑得分</f>
        <v/>
      </c>
      <c r="T409" s="517" t="str">
        <f>三年级等级</f>
        <v/>
      </c>
      <c r="U409" s="516" t="str">
        <f>三年级坐位体前屈得分</f>
        <v/>
      </c>
      <c r="V409" s="517" t="str">
        <f>三年级等级</f>
        <v/>
      </c>
      <c r="W409" s="516" t="str">
        <f>三年级一分钟跳绳得分</f>
        <v/>
      </c>
      <c r="X409" s="517" t="str">
        <f>三年级等级</f>
        <v/>
      </c>
      <c r="Y409" s="515" t="str">
        <f>三年级仰卧起坐得分</f>
        <v/>
      </c>
      <c r="Z409" s="518" t="str">
        <f>三年级等级</f>
        <v/>
      </c>
      <c r="AA409" s="533"/>
      <c r="AB409" s="515"/>
      <c r="AC409" s="533" t="str">
        <f>三年级跳绳附加分</f>
        <v/>
      </c>
      <c r="AD409" s="534" t="str">
        <f>三年级标准分</f>
        <v/>
      </c>
      <c r="AE409" s="534" t="str">
        <f>三年级总分</f>
        <v/>
      </c>
      <c r="AF409" s="517" t="str">
        <f>三年级等级</f>
        <v/>
      </c>
    </row>
    <row r="410" spans="1:32">
      <c r="A410" s="476">
        <v>306</v>
      </c>
      <c r="B410" s="477">
        <v>58</v>
      </c>
      <c r="C410" s="478"/>
      <c r="D410" s="471"/>
      <c r="E410" s="478"/>
      <c r="F410" s="473"/>
      <c r="G410" s="480"/>
      <c r="H410" s="475"/>
      <c r="I410" s="501"/>
      <c r="J410" s="502"/>
      <c r="K410" s="502"/>
      <c r="L410" s="503"/>
      <c r="M410" s="644"/>
      <c r="N410" s="505" t="str">
        <f>三年级BMI</f>
        <v/>
      </c>
      <c r="O410" s="499" t="str">
        <f>三年级BMI等级</f>
        <v/>
      </c>
      <c r="P410" s="500" t="str">
        <f>三年级BMI得分</f>
        <v/>
      </c>
      <c r="Q410" s="515" t="str">
        <f>三年级肺活量得分</f>
        <v/>
      </c>
      <c r="R410" s="512" t="str">
        <f>三年级等级</f>
        <v/>
      </c>
      <c r="S410" s="516" t="str">
        <f>三年级50米跑得分</f>
        <v/>
      </c>
      <c r="T410" s="517" t="str">
        <f>三年级等级</f>
        <v/>
      </c>
      <c r="U410" s="516" t="str">
        <f>三年级坐位体前屈得分</f>
        <v/>
      </c>
      <c r="V410" s="517" t="str">
        <f>三年级等级</f>
        <v/>
      </c>
      <c r="W410" s="516" t="str">
        <f>三年级一分钟跳绳得分</f>
        <v/>
      </c>
      <c r="X410" s="517" t="str">
        <f>三年级等级</f>
        <v/>
      </c>
      <c r="Y410" s="515" t="str">
        <f>三年级仰卧起坐得分</f>
        <v/>
      </c>
      <c r="Z410" s="518" t="str">
        <f>三年级等级</f>
        <v/>
      </c>
      <c r="AA410" s="533"/>
      <c r="AB410" s="515"/>
      <c r="AC410" s="533" t="str">
        <f>三年级跳绳附加分</f>
        <v/>
      </c>
      <c r="AD410" s="534" t="str">
        <f>三年级标准分</f>
        <v/>
      </c>
      <c r="AE410" s="534" t="str">
        <f>三年级总分</f>
        <v/>
      </c>
      <c r="AF410" s="517" t="str">
        <f>三年级等级</f>
        <v/>
      </c>
    </row>
    <row r="411" spans="1:32">
      <c r="A411" s="476">
        <v>306</v>
      </c>
      <c r="B411" s="477">
        <v>59</v>
      </c>
      <c r="C411" s="478"/>
      <c r="D411" s="471"/>
      <c r="E411" s="478"/>
      <c r="F411" s="473"/>
      <c r="G411" s="480"/>
      <c r="H411" s="475"/>
      <c r="I411" s="501"/>
      <c r="J411" s="502"/>
      <c r="K411" s="502"/>
      <c r="L411" s="503"/>
      <c r="M411" s="644"/>
      <c r="N411" s="505" t="str">
        <f>三年级BMI</f>
        <v/>
      </c>
      <c r="O411" s="499" t="str">
        <f>三年级BMI等级</f>
        <v/>
      </c>
      <c r="P411" s="500" t="str">
        <f>三年级BMI得分</f>
        <v/>
      </c>
      <c r="Q411" s="515" t="str">
        <f>三年级肺活量得分</f>
        <v/>
      </c>
      <c r="R411" s="512" t="str">
        <f>三年级等级</f>
        <v/>
      </c>
      <c r="S411" s="516" t="str">
        <f>三年级50米跑得分</f>
        <v/>
      </c>
      <c r="T411" s="517" t="str">
        <f>三年级等级</f>
        <v/>
      </c>
      <c r="U411" s="516" t="str">
        <f>三年级坐位体前屈得分</f>
        <v/>
      </c>
      <c r="V411" s="517" t="str">
        <f>三年级等级</f>
        <v/>
      </c>
      <c r="W411" s="516" t="str">
        <f>三年级一分钟跳绳得分</f>
        <v/>
      </c>
      <c r="X411" s="517" t="str">
        <f>三年级等级</f>
        <v/>
      </c>
      <c r="Y411" s="515" t="str">
        <f>三年级仰卧起坐得分</f>
        <v/>
      </c>
      <c r="Z411" s="518" t="str">
        <f>三年级等级</f>
        <v/>
      </c>
      <c r="AA411" s="533"/>
      <c r="AB411" s="515"/>
      <c r="AC411" s="533" t="str">
        <f>三年级跳绳附加分</f>
        <v/>
      </c>
      <c r="AD411" s="534" t="str">
        <f>三年级标准分</f>
        <v/>
      </c>
      <c r="AE411" s="534" t="str">
        <f>三年级总分</f>
        <v/>
      </c>
      <c r="AF411" s="517" t="str">
        <f>三年级等级</f>
        <v/>
      </c>
    </row>
    <row r="412" spans="1:32">
      <c r="A412" s="476">
        <v>306</v>
      </c>
      <c r="B412" s="477">
        <v>60</v>
      </c>
      <c r="C412" s="478"/>
      <c r="D412" s="471"/>
      <c r="E412" s="478"/>
      <c r="F412" s="473"/>
      <c r="G412" s="474"/>
      <c r="H412" s="475"/>
      <c r="I412" s="501"/>
      <c r="J412" s="502"/>
      <c r="K412" s="502"/>
      <c r="L412" s="503"/>
      <c r="M412" s="644"/>
      <c r="N412" s="505" t="str">
        <f>三年级BMI</f>
        <v/>
      </c>
      <c r="O412" s="499" t="str">
        <f>三年级BMI等级</f>
        <v/>
      </c>
      <c r="P412" s="500" t="str">
        <f>三年级BMI得分</f>
        <v/>
      </c>
      <c r="Q412" s="515" t="str">
        <f>三年级肺活量得分</f>
        <v/>
      </c>
      <c r="R412" s="512" t="str">
        <f>三年级等级</f>
        <v/>
      </c>
      <c r="S412" s="516" t="str">
        <f>三年级50米跑得分</f>
        <v/>
      </c>
      <c r="T412" s="517" t="str">
        <f>三年级等级</f>
        <v/>
      </c>
      <c r="U412" s="516" t="str">
        <f>三年级坐位体前屈得分</f>
        <v/>
      </c>
      <c r="V412" s="517" t="str">
        <f>三年级等级</f>
        <v/>
      </c>
      <c r="W412" s="516" t="str">
        <f>三年级一分钟跳绳得分</f>
        <v/>
      </c>
      <c r="X412" s="517" t="str">
        <f>三年级等级</f>
        <v/>
      </c>
      <c r="Y412" s="515" t="str">
        <f>三年级仰卧起坐得分</f>
        <v/>
      </c>
      <c r="Z412" s="518" t="str">
        <f>三年级等级</f>
        <v/>
      </c>
      <c r="AA412" s="533"/>
      <c r="AB412" s="515"/>
      <c r="AC412" s="533" t="str">
        <f>三年级跳绳附加分</f>
        <v/>
      </c>
      <c r="AD412" s="534" t="str">
        <f>三年级标准分</f>
        <v/>
      </c>
      <c r="AE412" s="534" t="str">
        <f>三年级总分</f>
        <v/>
      </c>
      <c r="AF412" s="517" t="str">
        <f>三年级等级</f>
        <v/>
      </c>
    </row>
    <row r="413" spans="1:32">
      <c r="A413" s="476">
        <v>306</v>
      </c>
      <c r="B413" s="477">
        <v>61</v>
      </c>
      <c r="C413" s="478"/>
      <c r="D413" s="471"/>
      <c r="E413" s="478"/>
      <c r="F413" s="473"/>
      <c r="G413" s="474"/>
      <c r="H413" s="475"/>
      <c r="I413" s="501"/>
      <c r="J413" s="502"/>
      <c r="K413" s="502"/>
      <c r="L413" s="503"/>
      <c r="M413" s="644"/>
      <c r="N413" s="505" t="str">
        <f>三年级BMI</f>
        <v/>
      </c>
      <c r="O413" s="499" t="str">
        <f>三年级BMI等级</f>
        <v/>
      </c>
      <c r="P413" s="500" t="str">
        <f>三年级BMI得分</f>
        <v/>
      </c>
      <c r="Q413" s="515" t="str">
        <f>三年级肺活量得分</f>
        <v/>
      </c>
      <c r="R413" s="512" t="str">
        <f>三年级等级</f>
        <v/>
      </c>
      <c r="S413" s="516" t="str">
        <f>三年级50米跑得分</f>
        <v/>
      </c>
      <c r="T413" s="517" t="str">
        <f>三年级等级</f>
        <v/>
      </c>
      <c r="U413" s="516" t="str">
        <f>三年级坐位体前屈得分</f>
        <v/>
      </c>
      <c r="V413" s="517" t="str">
        <f>三年级等级</f>
        <v/>
      </c>
      <c r="W413" s="516" t="str">
        <f>三年级一分钟跳绳得分</f>
        <v/>
      </c>
      <c r="X413" s="517" t="str">
        <f>三年级等级</f>
        <v/>
      </c>
      <c r="Y413" s="515" t="str">
        <f>三年级仰卧起坐得分</f>
        <v/>
      </c>
      <c r="Z413" s="518" t="str">
        <f>三年级等级</f>
        <v/>
      </c>
      <c r="AA413" s="533"/>
      <c r="AB413" s="515"/>
      <c r="AC413" s="533" t="str">
        <f>三年级跳绳附加分</f>
        <v/>
      </c>
      <c r="AD413" s="534" t="str">
        <f>三年级标准分</f>
        <v/>
      </c>
      <c r="AE413" s="534" t="str">
        <f>三年级总分</f>
        <v/>
      </c>
      <c r="AF413" s="517" t="str">
        <f>三年级等级</f>
        <v/>
      </c>
    </row>
    <row r="414" spans="1:32">
      <c r="A414" s="476">
        <v>306</v>
      </c>
      <c r="B414" s="477">
        <v>62</v>
      </c>
      <c r="C414" s="478"/>
      <c r="D414" s="471"/>
      <c r="E414" s="478"/>
      <c r="F414" s="473"/>
      <c r="G414" s="480"/>
      <c r="H414" s="475"/>
      <c r="I414" s="501"/>
      <c r="J414" s="502"/>
      <c r="K414" s="502"/>
      <c r="L414" s="503"/>
      <c r="M414" s="644"/>
      <c r="N414" s="505" t="str">
        <f>三年级BMI</f>
        <v/>
      </c>
      <c r="O414" s="499" t="str">
        <f>三年级BMI等级</f>
        <v/>
      </c>
      <c r="P414" s="500" t="str">
        <f>三年级BMI得分</f>
        <v/>
      </c>
      <c r="Q414" s="515" t="str">
        <f>三年级肺活量得分</f>
        <v/>
      </c>
      <c r="R414" s="512" t="str">
        <f>三年级等级</f>
        <v/>
      </c>
      <c r="S414" s="516" t="str">
        <f>三年级50米跑得分</f>
        <v/>
      </c>
      <c r="T414" s="517" t="str">
        <f>三年级等级</f>
        <v/>
      </c>
      <c r="U414" s="516" t="str">
        <f>三年级坐位体前屈得分</f>
        <v/>
      </c>
      <c r="V414" s="517" t="str">
        <f>三年级等级</f>
        <v/>
      </c>
      <c r="W414" s="516" t="str">
        <f>三年级一分钟跳绳得分</f>
        <v/>
      </c>
      <c r="X414" s="517" t="str">
        <f>三年级等级</f>
        <v/>
      </c>
      <c r="Y414" s="515" t="str">
        <f>三年级仰卧起坐得分</f>
        <v/>
      </c>
      <c r="Z414" s="518" t="str">
        <f>三年级等级</f>
        <v/>
      </c>
      <c r="AA414" s="533"/>
      <c r="AB414" s="515"/>
      <c r="AC414" s="533" t="str">
        <f>三年级跳绳附加分</f>
        <v/>
      </c>
      <c r="AD414" s="534" t="str">
        <f>三年级标准分</f>
        <v/>
      </c>
      <c r="AE414" s="534" t="str">
        <f>三年级总分</f>
        <v/>
      </c>
      <c r="AF414" s="517" t="str">
        <f>三年级等级</f>
        <v/>
      </c>
    </row>
    <row r="415" spans="1:32">
      <c r="A415" s="476">
        <v>306</v>
      </c>
      <c r="B415" s="477">
        <v>63</v>
      </c>
      <c r="C415" s="478"/>
      <c r="D415" s="471"/>
      <c r="E415" s="478"/>
      <c r="F415" s="481"/>
      <c r="G415" s="480"/>
      <c r="H415" s="475"/>
      <c r="I415" s="501"/>
      <c r="J415" s="502"/>
      <c r="K415" s="502"/>
      <c r="L415" s="503"/>
      <c r="M415" s="644"/>
      <c r="N415" s="505" t="str">
        <f>三年级BMI</f>
        <v/>
      </c>
      <c r="O415" s="499" t="str">
        <f>三年级BMI等级</f>
        <v/>
      </c>
      <c r="P415" s="500" t="str">
        <f>三年级BMI得分</f>
        <v/>
      </c>
      <c r="Q415" s="515" t="str">
        <f>三年级肺活量得分</f>
        <v/>
      </c>
      <c r="R415" s="512" t="str">
        <f>三年级等级</f>
        <v/>
      </c>
      <c r="S415" s="516" t="str">
        <f>三年级50米跑得分</f>
        <v/>
      </c>
      <c r="T415" s="517" t="str">
        <f>三年级等级</f>
        <v/>
      </c>
      <c r="U415" s="516" t="str">
        <f>三年级坐位体前屈得分</f>
        <v/>
      </c>
      <c r="V415" s="517" t="str">
        <f>三年级等级</f>
        <v/>
      </c>
      <c r="W415" s="516" t="str">
        <f>三年级一分钟跳绳得分</f>
        <v/>
      </c>
      <c r="X415" s="517" t="str">
        <f>三年级等级</f>
        <v/>
      </c>
      <c r="Y415" s="515" t="str">
        <f>三年级仰卧起坐得分</f>
        <v/>
      </c>
      <c r="Z415" s="518" t="str">
        <f>三年级等级</f>
        <v/>
      </c>
      <c r="AA415" s="533"/>
      <c r="AB415" s="515"/>
      <c r="AC415" s="533" t="str">
        <f>三年级跳绳附加分</f>
        <v/>
      </c>
      <c r="AD415" s="534" t="str">
        <f>三年级标准分</f>
        <v/>
      </c>
      <c r="AE415" s="534" t="str">
        <f>三年级总分</f>
        <v/>
      </c>
      <c r="AF415" s="517" t="str">
        <f>三年级等级</f>
        <v/>
      </c>
    </row>
    <row r="416" spans="1:32">
      <c r="A416" s="476">
        <v>306</v>
      </c>
      <c r="B416" s="477">
        <v>64</v>
      </c>
      <c r="C416" s="478"/>
      <c r="D416" s="471"/>
      <c r="E416" s="478"/>
      <c r="F416" s="481"/>
      <c r="G416" s="480"/>
      <c r="H416" s="475"/>
      <c r="I416" s="501"/>
      <c r="J416" s="502"/>
      <c r="K416" s="502"/>
      <c r="L416" s="503"/>
      <c r="M416" s="644"/>
      <c r="N416" s="505" t="str">
        <f>三年级BMI</f>
        <v/>
      </c>
      <c r="O416" s="499" t="str">
        <f>三年级BMI等级</f>
        <v/>
      </c>
      <c r="P416" s="500" t="str">
        <f>三年级BMI得分</f>
        <v/>
      </c>
      <c r="Q416" s="515" t="str">
        <f>三年级肺活量得分</f>
        <v/>
      </c>
      <c r="R416" s="512" t="str">
        <f>三年级等级</f>
        <v/>
      </c>
      <c r="S416" s="516" t="str">
        <f>三年级50米跑得分</f>
        <v/>
      </c>
      <c r="T416" s="517" t="str">
        <f>三年级等级</f>
        <v/>
      </c>
      <c r="U416" s="516" t="str">
        <f>三年级坐位体前屈得分</f>
        <v/>
      </c>
      <c r="V416" s="517" t="str">
        <f>三年级等级</f>
        <v/>
      </c>
      <c r="W416" s="516" t="str">
        <f>三年级一分钟跳绳得分</f>
        <v/>
      </c>
      <c r="X416" s="517" t="str">
        <f>三年级等级</f>
        <v/>
      </c>
      <c r="Y416" s="515" t="str">
        <f>三年级仰卧起坐得分</f>
        <v/>
      </c>
      <c r="Z416" s="518" t="str">
        <f>三年级等级</f>
        <v/>
      </c>
      <c r="AA416" s="533"/>
      <c r="AB416" s="515"/>
      <c r="AC416" s="533" t="str">
        <f>三年级跳绳附加分</f>
        <v/>
      </c>
      <c r="AD416" s="534" t="str">
        <f>三年级标准分</f>
        <v/>
      </c>
      <c r="AE416" s="534" t="str">
        <f>三年级总分</f>
        <v/>
      </c>
      <c r="AF416" s="517" t="str">
        <f>三年级等级</f>
        <v/>
      </c>
    </row>
    <row r="417" spans="1:32">
      <c r="A417" s="476">
        <v>306</v>
      </c>
      <c r="B417" s="477">
        <v>65</v>
      </c>
      <c r="C417" s="478"/>
      <c r="D417" s="471"/>
      <c r="E417" s="478"/>
      <c r="F417" s="481"/>
      <c r="G417" s="480"/>
      <c r="H417" s="475"/>
      <c r="I417" s="501"/>
      <c r="J417" s="502"/>
      <c r="K417" s="502"/>
      <c r="L417" s="503"/>
      <c r="M417" s="644"/>
      <c r="N417" s="505" t="str">
        <f>三年级BMI</f>
        <v/>
      </c>
      <c r="O417" s="499" t="str">
        <f>三年级BMI等级</f>
        <v/>
      </c>
      <c r="P417" s="500" t="str">
        <f>三年级BMI得分</f>
        <v/>
      </c>
      <c r="Q417" s="515" t="str">
        <f>三年级肺活量得分</f>
        <v/>
      </c>
      <c r="R417" s="512" t="str">
        <f>三年级等级</f>
        <v/>
      </c>
      <c r="S417" s="516" t="str">
        <f>三年级50米跑得分</f>
        <v/>
      </c>
      <c r="T417" s="517" t="str">
        <f>三年级等级</f>
        <v/>
      </c>
      <c r="U417" s="516" t="str">
        <f>三年级坐位体前屈得分</f>
        <v/>
      </c>
      <c r="V417" s="517" t="str">
        <f>三年级等级</f>
        <v/>
      </c>
      <c r="W417" s="516" t="str">
        <f>三年级一分钟跳绳得分</f>
        <v/>
      </c>
      <c r="X417" s="517" t="str">
        <f>三年级等级</f>
        <v/>
      </c>
      <c r="Y417" s="515" t="str">
        <f>三年级仰卧起坐得分</f>
        <v/>
      </c>
      <c r="Z417" s="518" t="str">
        <f>三年级等级</f>
        <v/>
      </c>
      <c r="AA417" s="533"/>
      <c r="AB417" s="515"/>
      <c r="AC417" s="533" t="str">
        <f>三年级跳绳附加分</f>
        <v/>
      </c>
      <c r="AD417" s="534" t="str">
        <f>三年级标准分</f>
        <v/>
      </c>
      <c r="AE417" s="534" t="str">
        <f>三年级总分</f>
        <v/>
      </c>
      <c r="AF417" s="517" t="str">
        <f>三年级等级</f>
        <v/>
      </c>
    </row>
    <row r="418" spans="1:32">
      <c r="A418" s="476">
        <v>306</v>
      </c>
      <c r="B418" s="477">
        <v>66</v>
      </c>
      <c r="C418" s="478"/>
      <c r="D418" s="471"/>
      <c r="E418" s="478"/>
      <c r="F418" s="481"/>
      <c r="G418" s="480"/>
      <c r="H418" s="475"/>
      <c r="I418" s="501"/>
      <c r="J418" s="502"/>
      <c r="K418" s="502"/>
      <c r="L418" s="503"/>
      <c r="M418" s="644"/>
      <c r="N418" s="505" t="str">
        <f>三年级BMI</f>
        <v/>
      </c>
      <c r="O418" s="499" t="str">
        <f>三年级BMI等级</f>
        <v/>
      </c>
      <c r="P418" s="500" t="str">
        <f>三年级BMI得分</f>
        <v/>
      </c>
      <c r="Q418" s="515" t="str">
        <f>三年级肺活量得分</f>
        <v/>
      </c>
      <c r="R418" s="512" t="str">
        <f>三年级等级</f>
        <v/>
      </c>
      <c r="S418" s="516" t="str">
        <f>三年级50米跑得分</f>
        <v/>
      </c>
      <c r="T418" s="517" t="str">
        <f>三年级等级</f>
        <v/>
      </c>
      <c r="U418" s="516" t="str">
        <f>三年级坐位体前屈得分</f>
        <v/>
      </c>
      <c r="V418" s="517" t="str">
        <f>三年级等级</f>
        <v/>
      </c>
      <c r="W418" s="516" t="str">
        <f>三年级一分钟跳绳得分</f>
        <v/>
      </c>
      <c r="X418" s="517" t="str">
        <f>三年级等级</f>
        <v/>
      </c>
      <c r="Y418" s="515" t="str">
        <f>三年级仰卧起坐得分</f>
        <v/>
      </c>
      <c r="Z418" s="518" t="str">
        <f>三年级等级</f>
        <v/>
      </c>
      <c r="AA418" s="533"/>
      <c r="AB418" s="515"/>
      <c r="AC418" s="533" t="str">
        <f>三年级跳绳附加分</f>
        <v/>
      </c>
      <c r="AD418" s="534" t="str">
        <f>三年级标准分</f>
        <v/>
      </c>
      <c r="AE418" s="534" t="str">
        <f>三年级总分</f>
        <v/>
      </c>
      <c r="AF418" s="517" t="str">
        <f>三年级等级</f>
        <v/>
      </c>
    </row>
    <row r="419" spans="1:32">
      <c r="A419" s="476">
        <v>306</v>
      </c>
      <c r="B419" s="477">
        <v>67</v>
      </c>
      <c r="C419" s="478"/>
      <c r="D419" s="471"/>
      <c r="E419" s="478"/>
      <c r="F419" s="481"/>
      <c r="G419" s="480"/>
      <c r="H419" s="475"/>
      <c r="I419" s="501"/>
      <c r="J419" s="502"/>
      <c r="K419" s="502"/>
      <c r="L419" s="503"/>
      <c r="M419" s="644"/>
      <c r="N419" s="505" t="str">
        <f>三年级BMI</f>
        <v/>
      </c>
      <c r="O419" s="499" t="str">
        <f>三年级BMI等级</f>
        <v/>
      </c>
      <c r="P419" s="500" t="str">
        <f>三年级BMI得分</f>
        <v/>
      </c>
      <c r="Q419" s="515" t="str">
        <f>三年级肺活量得分</f>
        <v/>
      </c>
      <c r="R419" s="512" t="str">
        <f>三年级等级</f>
        <v/>
      </c>
      <c r="S419" s="516" t="str">
        <f>三年级50米跑得分</f>
        <v/>
      </c>
      <c r="T419" s="517" t="str">
        <f>三年级等级</f>
        <v/>
      </c>
      <c r="U419" s="516" t="str">
        <f>三年级坐位体前屈得分</f>
        <v/>
      </c>
      <c r="V419" s="517" t="str">
        <f>三年级等级</f>
        <v/>
      </c>
      <c r="W419" s="516" t="str">
        <f>三年级一分钟跳绳得分</f>
        <v/>
      </c>
      <c r="X419" s="517" t="str">
        <f>三年级等级</f>
        <v/>
      </c>
      <c r="Y419" s="515" t="str">
        <f>三年级仰卧起坐得分</f>
        <v/>
      </c>
      <c r="Z419" s="518" t="str">
        <f>三年级等级</f>
        <v/>
      </c>
      <c r="AA419" s="533"/>
      <c r="AB419" s="515"/>
      <c r="AC419" s="533" t="str">
        <f>三年级跳绳附加分</f>
        <v/>
      </c>
      <c r="AD419" s="534" t="str">
        <f>三年级标准分</f>
        <v/>
      </c>
      <c r="AE419" s="534" t="str">
        <f>三年级总分</f>
        <v/>
      </c>
      <c r="AF419" s="517" t="str">
        <f>三年级等级</f>
        <v/>
      </c>
    </row>
    <row r="420" spans="1:32">
      <c r="A420" s="476">
        <v>306</v>
      </c>
      <c r="B420" s="477">
        <v>68</v>
      </c>
      <c r="C420" s="478"/>
      <c r="D420" s="471"/>
      <c r="E420" s="478"/>
      <c r="F420" s="481"/>
      <c r="G420" s="480"/>
      <c r="H420" s="475"/>
      <c r="I420" s="501"/>
      <c r="J420" s="502"/>
      <c r="K420" s="502"/>
      <c r="L420" s="503"/>
      <c r="M420" s="644"/>
      <c r="N420" s="505" t="str">
        <f>三年级BMI</f>
        <v/>
      </c>
      <c r="O420" s="499" t="str">
        <f>三年级BMI等级</f>
        <v/>
      </c>
      <c r="P420" s="500" t="str">
        <f>三年级BMI得分</f>
        <v/>
      </c>
      <c r="Q420" s="515" t="str">
        <f>三年级肺活量得分</f>
        <v/>
      </c>
      <c r="R420" s="512" t="str">
        <f>三年级等级</f>
        <v/>
      </c>
      <c r="S420" s="516" t="str">
        <f>三年级50米跑得分</f>
        <v/>
      </c>
      <c r="T420" s="517" t="str">
        <f>三年级等级</f>
        <v/>
      </c>
      <c r="U420" s="516" t="str">
        <f>三年级坐位体前屈得分</f>
        <v/>
      </c>
      <c r="V420" s="517" t="str">
        <f>三年级等级</f>
        <v/>
      </c>
      <c r="W420" s="516" t="str">
        <f>三年级一分钟跳绳得分</f>
        <v/>
      </c>
      <c r="X420" s="517" t="str">
        <f>三年级等级</f>
        <v/>
      </c>
      <c r="Y420" s="515" t="str">
        <f>三年级仰卧起坐得分</f>
        <v/>
      </c>
      <c r="Z420" s="518" t="str">
        <f>三年级等级</f>
        <v/>
      </c>
      <c r="AA420" s="533"/>
      <c r="AB420" s="515"/>
      <c r="AC420" s="533" t="str">
        <f>三年级跳绳附加分</f>
        <v/>
      </c>
      <c r="AD420" s="534" t="str">
        <f>三年级标准分</f>
        <v/>
      </c>
      <c r="AE420" s="534" t="str">
        <f>三年级总分</f>
        <v/>
      </c>
      <c r="AF420" s="517" t="str">
        <f>三年级等级</f>
        <v/>
      </c>
    </row>
    <row r="421" spans="1:32">
      <c r="A421" s="476">
        <v>306</v>
      </c>
      <c r="B421" s="477">
        <v>69</v>
      </c>
      <c r="C421" s="478"/>
      <c r="D421" s="471"/>
      <c r="E421" s="478"/>
      <c r="F421" s="481"/>
      <c r="G421" s="480"/>
      <c r="H421" s="475"/>
      <c r="I421" s="501"/>
      <c r="J421" s="502"/>
      <c r="K421" s="502"/>
      <c r="L421" s="503"/>
      <c r="M421" s="644"/>
      <c r="N421" s="505" t="str">
        <f>三年级BMI</f>
        <v/>
      </c>
      <c r="O421" s="499" t="str">
        <f>三年级BMI等级</f>
        <v/>
      </c>
      <c r="P421" s="500" t="str">
        <f>三年级BMI得分</f>
        <v/>
      </c>
      <c r="Q421" s="515" t="str">
        <f>三年级肺活量得分</f>
        <v/>
      </c>
      <c r="R421" s="512" t="str">
        <f>三年级等级</f>
        <v/>
      </c>
      <c r="S421" s="516" t="str">
        <f>三年级50米跑得分</f>
        <v/>
      </c>
      <c r="T421" s="517" t="str">
        <f>三年级等级</f>
        <v/>
      </c>
      <c r="U421" s="516" t="str">
        <f>三年级坐位体前屈得分</f>
        <v/>
      </c>
      <c r="V421" s="517" t="str">
        <f>三年级等级</f>
        <v/>
      </c>
      <c r="W421" s="516" t="str">
        <f>三年级一分钟跳绳得分</f>
        <v/>
      </c>
      <c r="X421" s="517" t="str">
        <f>三年级等级</f>
        <v/>
      </c>
      <c r="Y421" s="515" t="str">
        <f>三年级仰卧起坐得分</f>
        <v/>
      </c>
      <c r="Z421" s="518" t="str">
        <f>三年级等级</f>
        <v/>
      </c>
      <c r="AA421" s="533"/>
      <c r="AB421" s="515"/>
      <c r="AC421" s="533" t="str">
        <f>三年级跳绳附加分</f>
        <v/>
      </c>
      <c r="AD421" s="534" t="str">
        <f>三年级标准分</f>
        <v/>
      </c>
      <c r="AE421" s="534" t="str">
        <f>三年级总分</f>
        <v/>
      </c>
      <c r="AF421" s="517" t="str">
        <f>三年级等级</f>
        <v/>
      </c>
    </row>
    <row r="422" ht="15.75" spans="1:32">
      <c r="A422" s="535">
        <v>306</v>
      </c>
      <c r="B422" s="536">
        <v>70</v>
      </c>
      <c r="C422" s="537"/>
      <c r="D422" s="538"/>
      <c r="E422" s="537"/>
      <c r="F422" s="540"/>
      <c r="G422" s="570"/>
      <c r="H422" s="542"/>
      <c r="I422" s="543"/>
      <c r="J422" s="544"/>
      <c r="K422" s="544"/>
      <c r="L422" s="546"/>
      <c r="M422" s="645"/>
      <c r="N422" s="548" t="str">
        <f>三年级BMI</f>
        <v/>
      </c>
      <c r="O422" s="549" t="str">
        <f>三年级BMI等级</f>
        <v/>
      </c>
      <c r="P422" s="550" t="str">
        <f>三年级BMI得分</f>
        <v/>
      </c>
      <c r="Q422" s="556" t="str">
        <f>三年级肺活量得分</f>
        <v/>
      </c>
      <c r="R422" s="557" t="str">
        <f>三年级等级</f>
        <v/>
      </c>
      <c r="S422" s="558" t="str">
        <f>三年级50米跑得分</f>
        <v/>
      </c>
      <c r="T422" s="559" t="str">
        <f>三年级等级</f>
        <v/>
      </c>
      <c r="U422" s="558" t="str">
        <f>三年级坐位体前屈得分</f>
        <v/>
      </c>
      <c r="V422" s="559" t="str">
        <f>三年级等级</f>
        <v/>
      </c>
      <c r="W422" s="558" t="str">
        <f>三年级一分钟跳绳得分</f>
        <v/>
      </c>
      <c r="X422" s="559" t="str">
        <f>三年级等级</f>
        <v/>
      </c>
      <c r="Y422" s="556" t="str">
        <f>三年级仰卧起坐得分</f>
        <v/>
      </c>
      <c r="Z422" s="563" t="str">
        <f>三年级等级</f>
        <v/>
      </c>
      <c r="AA422" s="564"/>
      <c r="AB422" s="556"/>
      <c r="AC422" s="565" t="str">
        <f>三年级跳绳附加分</f>
        <v/>
      </c>
      <c r="AD422" s="566" t="str">
        <f>三年级标准分</f>
        <v/>
      </c>
      <c r="AE422" s="566" t="str">
        <f>三年级总分</f>
        <v/>
      </c>
      <c r="AF422" s="567" t="str">
        <f>三年级等级</f>
        <v/>
      </c>
    </row>
    <row r="423" ht="15.75" spans="1:32">
      <c r="A423" s="468">
        <v>307</v>
      </c>
      <c r="B423" s="469">
        <v>1</v>
      </c>
      <c r="C423" s="472"/>
      <c r="D423" s="471"/>
      <c r="E423" s="472"/>
      <c r="F423" s="473"/>
      <c r="G423" s="474"/>
      <c r="H423" s="475"/>
      <c r="I423" s="494"/>
      <c r="J423" s="495"/>
      <c r="K423" s="495"/>
      <c r="L423" s="551"/>
      <c r="M423" s="646"/>
      <c r="N423" s="553" t="str">
        <f>三年级BMI</f>
        <v/>
      </c>
      <c r="O423" s="554" t="str">
        <f>三年级BMI等级</f>
        <v/>
      </c>
      <c r="P423" s="555" t="str">
        <f>三年级BMI得分</f>
        <v/>
      </c>
      <c r="Q423" s="560" t="str">
        <f>三年级肺活量得分</f>
        <v/>
      </c>
      <c r="R423" s="561" t="str">
        <f>三年级等级</f>
        <v/>
      </c>
      <c r="S423" s="562" t="str">
        <f>三年级50米跑得分</f>
        <v/>
      </c>
      <c r="T423" s="561" t="str">
        <f>三年级等级</f>
        <v/>
      </c>
      <c r="U423" s="562" t="str">
        <f>三年级坐位体前屈得分</f>
        <v/>
      </c>
      <c r="V423" s="561" t="str">
        <f>三年级等级</f>
        <v/>
      </c>
      <c r="W423" s="562" t="str">
        <f>三年级一分钟跳绳得分</f>
        <v/>
      </c>
      <c r="X423" s="561" t="str">
        <f>三年级等级</f>
        <v/>
      </c>
      <c r="Y423" s="560" t="str">
        <f>三年级仰卧起坐得分</f>
        <v/>
      </c>
      <c r="Z423" s="568" t="str">
        <f>三年级等级</f>
        <v/>
      </c>
      <c r="AA423" s="569"/>
      <c r="AB423" s="560"/>
      <c r="AC423" s="530" t="str">
        <f>三年级跳绳附加分</f>
        <v/>
      </c>
      <c r="AD423" s="531" t="str">
        <f>三年级标准分</f>
        <v/>
      </c>
      <c r="AE423" s="531" t="str">
        <f>三年级总分</f>
        <v/>
      </c>
      <c r="AF423" s="512" t="str">
        <f>三年级等级</f>
        <v/>
      </c>
    </row>
    <row r="424" spans="1:32">
      <c r="A424" s="476">
        <v>307</v>
      </c>
      <c r="B424" s="477">
        <v>2</v>
      </c>
      <c r="C424" s="478"/>
      <c r="D424" s="471"/>
      <c r="E424" s="478"/>
      <c r="F424" s="473"/>
      <c r="G424" s="480"/>
      <c r="H424" s="475"/>
      <c r="I424" s="501"/>
      <c r="J424" s="502"/>
      <c r="K424" s="502"/>
      <c r="L424" s="503"/>
      <c r="M424" s="644"/>
      <c r="N424" s="505" t="str">
        <f>三年级BMI</f>
        <v/>
      </c>
      <c r="O424" s="499" t="str">
        <f>三年级BMI等级</f>
        <v/>
      </c>
      <c r="P424" s="500" t="str">
        <f>三年级BMI得分</f>
        <v/>
      </c>
      <c r="Q424" s="515" t="str">
        <f>三年级肺活量得分</f>
        <v/>
      </c>
      <c r="R424" s="512" t="str">
        <f>三年级等级</f>
        <v/>
      </c>
      <c r="S424" s="516" t="str">
        <f>三年级50米跑得分</f>
        <v/>
      </c>
      <c r="T424" s="517" t="str">
        <f>三年级等级</f>
        <v/>
      </c>
      <c r="U424" s="516" t="str">
        <f>三年级坐位体前屈得分</f>
        <v/>
      </c>
      <c r="V424" s="517" t="str">
        <f>三年级等级</f>
        <v/>
      </c>
      <c r="W424" s="516" t="str">
        <f>三年级一分钟跳绳得分</f>
        <v/>
      </c>
      <c r="X424" s="517" t="str">
        <f>三年级等级</f>
        <v/>
      </c>
      <c r="Y424" s="515" t="str">
        <f>三年级仰卧起坐得分</f>
        <v/>
      </c>
      <c r="Z424" s="518" t="str">
        <f>三年级等级</f>
        <v/>
      </c>
      <c r="AA424" s="533"/>
      <c r="AB424" s="515"/>
      <c r="AC424" s="533" t="str">
        <f>三年级跳绳附加分</f>
        <v/>
      </c>
      <c r="AD424" s="534" t="str">
        <f>三年级标准分</f>
        <v/>
      </c>
      <c r="AE424" s="534" t="str">
        <f>三年级总分</f>
        <v/>
      </c>
      <c r="AF424" s="517" t="str">
        <f>三年级等级</f>
        <v/>
      </c>
    </row>
    <row r="425" spans="1:32">
      <c r="A425" s="476">
        <v>307</v>
      </c>
      <c r="B425" s="477">
        <v>3</v>
      </c>
      <c r="C425" s="478"/>
      <c r="D425" s="471"/>
      <c r="E425" s="478"/>
      <c r="F425" s="473"/>
      <c r="G425" s="480"/>
      <c r="H425" s="475"/>
      <c r="I425" s="501"/>
      <c r="J425" s="502"/>
      <c r="K425" s="502"/>
      <c r="L425" s="503"/>
      <c r="M425" s="644"/>
      <c r="N425" s="505" t="str">
        <f>三年级BMI</f>
        <v/>
      </c>
      <c r="O425" s="499" t="str">
        <f>三年级BMI等级</f>
        <v/>
      </c>
      <c r="P425" s="500" t="str">
        <f>三年级BMI得分</f>
        <v/>
      </c>
      <c r="Q425" s="515" t="str">
        <f>三年级肺活量得分</f>
        <v/>
      </c>
      <c r="R425" s="512" t="str">
        <f>三年级等级</f>
        <v/>
      </c>
      <c r="S425" s="516" t="str">
        <f>三年级50米跑得分</f>
        <v/>
      </c>
      <c r="T425" s="517" t="str">
        <f>三年级等级</f>
        <v/>
      </c>
      <c r="U425" s="516" t="str">
        <f>三年级坐位体前屈得分</f>
        <v/>
      </c>
      <c r="V425" s="517" t="str">
        <f>三年级等级</f>
        <v/>
      </c>
      <c r="W425" s="516" t="str">
        <f>三年级一分钟跳绳得分</f>
        <v/>
      </c>
      <c r="X425" s="517" t="str">
        <f>三年级等级</f>
        <v/>
      </c>
      <c r="Y425" s="515" t="str">
        <f>三年级仰卧起坐得分</f>
        <v/>
      </c>
      <c r="Z425" s="518" t="str">
        <f>三年级等级</f>
        <v/>
      </c>
      <c r="AA425" s="533"/>
      <c r="AB425" s="515"/>
      <c r="AC425" s="533" t="str">
        <f>三年级跳绳附加分</f>
        <v/>
      </c>
      <c r="AD425" s="534" t="str">
        <f>三年级标准分</f>
        <v/>
      </c>
      <c r="AE425" s="534" t="str">
        <f>三年级总分</f>
        <v/>
      </c>
      <c r="AF425" s="517" t="str">
        <f>三年级等级</f>
        <v/>
      </c>
    </row>
    <row r="426" spans="1:32">
      <c r="A426" s="476">
        <v>307</v>
      </c>
      <c r="B426" s="477">
        <v>4</v>
      </c>
      <c r="C426" s="478"/>
      <c r="D426" s="471"/>
      <c r="E426" s="478"/>
      <c r="F426" s="473"/>
      <c r="G426" s="480"/>
      <c r="H426" s="475"/>
      <c r="I426" s="501"/>
      <c r="J426" s="502"/>
      <c r="K426" s="502"/>
      <c r="L426" s="503"/>
      <c r="M426" s="644"/>
      <c r="N426" s="505" t="str">
        <f>三年级BMI</f>
        <v/>
      </c>
      <c r="O426" s="499" t="str">
        <f>三年级BMI等级</f>
        <v/>
      </c>
      <c r="P426" s="500" t="str">
        <f>三年级BMI得分</f>
        <v/>
      </c>
      <c r="Q426" s="515" t="str">
        <f>三年级肺活量得分</f>
        <v/>
      </c>
      <c r="R426" s="512" t="str">
        <f>三年级等级</f>
        <v/>
      </c>
      <c r="S426" s="516" t="str">
        <f>三年级50米跑得分</f>
        <v/>
      </c>
      <c r="T426" s="517" t="str">
        <f>三年级等级</f>
        <v/>
      </c>
      <c r="U426" s="516" t="str">
        <f>三年级坐位体前屈得分</f>
        <v/>
      </c>
      <c r="V426" s="517" t="str">
        <f>三年级等级</f>
        <v/>
      </c>
      <c r="W426" s="516" t="str">
        <f>三年级一分钟跳绳得分</f>
        <v/>
      </c>
      <c r="X426" s="517" t="str">
        <f>三年级等级</f>
        <v/>
      </c>
      <c r="Y426" s="515" t="str">
        <f>三年级仰卧起坐得分</f>
        <v/>
      </c>
      <c r="Z426" s="518" t="str">
        <f>三年级等级</f>
        <v/>
      </c>
      <c r="AA426" s="533"/>
      <c r="AB426" s="515"/>
      <c r="AC426" s="533" t="str">
        <f>三年级跳绳附加分</f>
        <v/>
      </c>
      <c r="AD426" s="534" t="str">
        <f>三年级标准分</f>
        <v/>
      </c>
      <c r="AE426" s="534" t="str">
        <f>三年级总分</f>
        <v/>
      </c>
      <c r="AF426" s="517" t="str">
        <f>三年级等级</f>
        <v/>
      </c>
    </row>
    <row r="427" spans="1:32">
      <c r="A427" s="476">
        <v>307</v>
      </c>
      <c r="B427" s="477">
        <v>5</v>
      </c>
      <c r="C427" s="478"/>
      <c r="D427" s="471"/>
      <c r="E427" s="478"/>
      <c r="F427" s="473"/>
      <c r="G427" s="480"/>
      <c r="H427" s="475"/>
      <c r="I427" s="501"/>
      <c r="J427" s="502"/>
      <c r="K427" s="502"/>
      <c r="L427" s="503"/>
      <c r="M427" s="644"/>
      <c r="N427" s="505" t="str">
        <f>三年级BMI</f>
        <v/>
      </c>
      <c r="O427" s="499" t="str">
        <f>三年级BMI等级</f>
        <v/>
      </c>
      <c r="P427" s="500" t="str">
        <f>三年级BMI得分</f>
        <v/>
      </c>
      <c r="Q427" s="515" t="str">
        <f>三年级肺活量得分</f>
        <v/>
      </c>
      <c r="R427" s="512" t="str">
        <f>三年级等级</f>
        <v/>
      </c>
      <c r="S427" s="516" t="str">
        <f>三年级50米跑得分</f>
        <v/>
      </c>
      <c r="T427" s="517" t="str">
        <f>三年级等级</f>
        <v/>
      </c>
      <c r="U427" s="516" t="str">
        <f>三年级坐位体前屈得分</f>
        <v/>
      </c>
      <c r="V427" s="517" t="str">
        <f>三年级等级</f>
        <v/>
      </c>
      <c r="W427" s="516" t="str">
        <f>三年级一分钟跳绳得分</f>
        <v/>
      </c>
      <c r="X427" s="517" t="str">
        <f>三年级等级</f>
        <v/>
      </c>
      <c r="Y427" s="515" t="str">
        <f>三年级仰卧起坐得分</f>
        <v/>
      </c>
      <c r="Z427" s="518" t="str">
        <f>三年级等级</f>
        <v/>
      </c>
      <c r="AA427" s="533"/>
      <c r="AB427" s="515"/>
      <c r="AC427" s="533" t="str">
        <f>三年级跳绳附加分</f>
        <v/>
      </c>
      <c r="AD427" s="534" t="str">
        <f>三年级标准分</f>
        <v/>
      </c>
      <c r="AE427" s="534" t="str">
        <f>三年级总分</f>
        <v/>
      </c>
      <c r="AF427" s="517" t="str">
        <f>三年级等级</f>
        <v/>
      </c>
    </row>
    <row r="428" spans="1:32">
      <c r="A428" s="476">
        <v>307</v>
      </c>
      <c r="B428" s="477">
        <v>6</v>
      </c>
      <c r="C428" s="478"/>
      <c r="D428" s="471"/>
      <c r="E428" s="478"/>
      <c r="F428" s="473"/>
      <c r="G428" s="480"/>
      <c r="H428" s="475"/>
      <c r="I428" s="501"/>
      <c r="J428" s="502"/>
      <c r="K428" s="502"/>
      <c r="L428" s="503"/>
      <c r="M428" s="644"/>
      <c r="N428" s="505" t="str">
        <f>三年级BMI</f>
        <v/>
      </c>
      <c r="O428" s="499" t="str">
        <f>三年级BMI等级</f>
        <v/>
      </c>
      <c r="P428" s="500" t="str">
        <f>三年级BMI得分</f>
        <v/>
      </c>
      <c r="Q428" s="515" t="str">
        <f>三年级肺活量得分</f>
        <v/>
      </c>
      <c r="R428" s="512" t="str">
        <f>三年级等级</f>
        <v/>
      </c>
      <c r="S428" s="516" t="str">
        <f>三年级50米跑得分</f>
        <v/>
      </c>
      <c r="T428" s="517" t="str">
        <f>三年级等级</f>
        <v/>
      </c>
      <c r="U428" s="516" t="str">
        <f>三年级坐位体前屈得分</f>
        <v/>
      </c>
      <c r="V428" s="517" t="str">
        <f>三年级等级</f>
        <v/>
      </c>
      <c r="W428" s="516" t="str">
        <f>三年级一分钟跳绳得分</f>
        <v/>
      </c>
      <c r="X428" s="517" t="str">
        <f>三年级等级</f>
        <v/>
      </c>
      <c r="Y428" s="515" t="str">
        <f>三年级仰卧起坐得分</f>
        <v/>
      </c>
      <c r="Z428" s="518" t="str">
        <f>三年级等级</f>
        <v/>
      </c>
      <c r="AA428" s="533"/>
      <c r="AB428" s="515"/>
      <c r="AC428" s="533" t="str">
        <f>三年级跳绳附加分</f>
        <v/>
      </c>
      <c r="AD428" s="534" t="str">
        <f>三年级标准分</f>
        <v/>
      </c>
      <c r="AE428" s="534" t="str">
        <f>三年级总分</f>
        <v/>
      </c>
      <c r="AF428" s="517" t="str">
        <f>三年级等级</f>
        <v/>
      </c>
    </row>
    <row r="429" spans="1:32">
      <c r="A429" s="476">
        <v>307</v>
      </c>
      <c r="B429" s="477">
        <v>7</v>
      </c>
      <c r="C429" s="478"/>
      <c r="D429" s="471"/>
      <c r="E429" s="478"/>
      <c r="F429" s="473"/>
      <c r="G429" s="480"/>
      <c r="H429" s="475"/>
      <c r="I429" s="501"/>
      <c r="J429" s="502"/>
      <c r="K429" s="502"/>
      <c r="L429" s="503"/>
      <c r="M429" s="644"/>
      <c r="N429" s="505" t="str">
        <f>三年级BMI</f>
        <v/>
      </c>
      <c r="O429" s="499" t="str">
        <f>三年级BMI等级</f>
        <v/>
      </c>
      <c r="P429" s="500" t="str">
        <f>三年级BMI得分</f>
        <v/>
      </c>
      <c r="Q429" s="515" t="str">
        <f>三年级肺活量得分</f>
        <v/>
      </c>
      <c r="R429" s="512" t="str">
        <f>三年级等级</f>
        <v/>
      </c>
      <c r="S429" s="516" t="str">
        <f>三年级50米跑得分</f>
        <v/>
      </c>
      <c r="T429" s="517" t="str">
        <f>三年级等级</f>
        <v/>
      </c>
      <c r="U429" s="516" t="str">
        <f>三年级坐位体前屈得分</f>
        <v/>
      </c>
      <c r="V429" s="517" t="str">
        <f>三年级等级</f>
        <v/>
      </c>
      <c r="W429" s="516" t="str">
        <f>三年级一分钟跳绳得分</f>
        <v/>
      </c>
      <c r="X429" s="517" t="str">
        <f>三年级等级</f>
        <v/>
      </c>
      <c r="Y429" s="515" t="str">
        <f>三年级仰卧起坐得分</f>
        <v/>
      </c>
      <c r="Z429" s="518" t="str">
        <f>三年级等级</f>
        <v/>
      </c>
      <c r="AA429" s="533"/>
      <c r="AB429" s="515"/>
      <c r="AC429" s="533" t="str">
        <f>三年级跳绳附加分</f>
        <v/>
      </c>
      <c r="AD429" s="534" t="str">
        <f>三年级标准分</f>
        <v/>
      </c>
      <c r="AE429" s="534" t="str">
        <f>三年级总分</f>
        <v/>
      </c>
      <c r="AF429" s="517" t="str">
        <f>三年级等级</f>
        <v/>
      </c>
    </row>
    <row r="430" spans="1:32">
      <c r="A430" s="476">
        <v>307</v>
      </c>
      <c r="B430" s="477">
        <v>8</v>
      </c>
      <c r="C430" s="478"/>
      <c r="D430" s="471"/>
      <c r="E430" s="478"/>
      <c r="F430" s="473"/>
      <c r="G430" s="480"/>
      <c r="H430" s="475"/>
      <c r="I430" s="501"/>
      <c r="J430" s="502"/>
      <c r="K430" s="502"/>
      <c r="L430" s="503"/>
      <c r="M430" s="644"/>
      <c r="N430" s="505" t="str">
        <f>三年级BMI</f>
        <v/>
      </c>
      <c r="O430" s="499" t="str">
        <f>三年级BMI等级</f>
        <v/>
      </c>
      <c r="P430" s="500" t="str">
        <f>三年级BMI得分</f>
        <v/>
      </c>
      <c r="Q430" s="515" t="str">
        <f>三年级肺活量得分</f>
        <v/>
      </c>
      <c r="R430" s="512" t="str">
        <f>三年级等级</f>
        <v/>
      </c>
      <c r="S430" s="516" t="str">
        <f>三年级50米跑得分</f>
        <v/>
      </c>
      <c r="T430" s="517" t="str">
        <f>三年级等级</f>
        <v/>
      </c>
      <c r="U430" s="516" t="str">
        <f>三年级坐位体前屈得分</f>
        <v/>
      </c>
      <c r="V430" s="517" t="str">
        <f>三年级等级</f>
        <v/>
      </c>
      <c r="W430" s="516" t="str">
        <f>三年级一分钟跳绳得分</f>
        <v/>
      </c>
      <c r="X430" s="517" t="str">
        <f>三年级等级</f>
        <v/>
      </c>
      <c r="Y430" s="515" t="str">
        <f>三年级仰卧起坐得分</f>
        <v/>
      </c>
      <c r="Z430" s="518" t="str">
        <f>三年级等级</f>
        <v/>
      </c>
      <c r="AA430" s="533"/>
      <c r="AB430" s="515"/>
      <c r="AC430" s="533" t="str">
        <f>三年级跳绳附加分</f>
        <v/>
      </c>
      <c r="AD430" s="534" t="str">
        <f>三年级标准分</f>
        <v/>
      </c>
      <c r="AE430" s="534" t="str">
        <f>三年级总分</f>
        <v/>
      </c>
      <c r="AF430" s="517" t="str">
        <f>三年级等级</f>
        <v/>
      </c>
    </row>
    <row r="431" spans="1:32">
      <c r="A431" s="476">
        <v>307</v>
      </c>
      <c r="B431" s="477">
        <v>9</v>
      </c>
      <c r="C431" s="478"/>
      <c r="D431" s="471"/>
      <c r="E431" s="478"/>
      <c r="F431" s="473"/>
      <c r="G431" s="480"/>
      <c r="H431" s="475"/>
      <c r="I431" s="501"/>
      <c r="J431" s="502"/>
      <c r="K431" s="502"/>
      <c r="L431" s="503"/>
      <c r="M431" s="644"/>
      <c r="N431" s="505" t="str">
        <f>三年级BMI</f>
        <v/>
      </c>
      <c r="O431" s="499" t="str">
        <f>三年级BMI等级</f>
        <v/>
      </c>
      <c r="P431" s="500" t="str">
        <f>三年级BMI得分</f>
        <v/>
      </c>
      <c r="Q431" s="515" t="str">
        <f>三年级肺活量得分</f>
        <v/>
      </c>
      <c r="R431" s="512" t="str">
        <f>三年级等级</f>
        <v/>
      </c>
      <c r="S431" s="516" t="str">
        <f>三年级50米跑得分</f>
        <v/>
      </c>
      <c r="T431" s="517" t="str">
        <f>三年级等级</f>
        <v/>
      </c>
      <c r="U431" s="516" t="str">
        <f>三年级坐位体前屈得分</f>
        <v/>
      </c>
      <c r="V431" s="517" t="str">
        <f>三年级等级</f>
        <v/>
      </c>
      <c r="W431" s="516" t="str">
        <f>三年级一分钟跳绳得分</f>
        <v/>
      </c>
      <c r="X431" s="517" t="str">
        <f>三年级等级</f>
        <v/>
      </c>
      <c r="Y431" s="515" t="str">
        <f>三年级仰卧起坐得分</f>
        <v/>
      </c>
      <c r="Z431" s="518" t="str">
        <f>三年级等级</f>
        <v/>
      </c>
      <c r="AA431" s="533"/>
      <c r="AB431" s="515"/>
      <c r="AC431" s="533" t="str">
        <f>三年级跳绳附加分</f>
        <v/>
      </c>
      <c r="AD431" s="534" t="str">
        <f>三年级标准分</f>
        <v/>
      </c>
      <c r="AE431" s="534" t="str">
        <f>三年级总分</f>
        <v/>
      </c>
      <c r="AF431" s="517" t="str">
        <f>三年级等级</f>
        <v/>
      </c>
    </row>
    <row r="432" spans="1:32">
      <c r="A432" s="476">
        <v>307</v>
      </c>
      <c r="B432" s="477">
        <v>10</v>
      </c>
      <c r="C432" s="478"/>
      <c r="D432" s="471"/>
      <c r="E432" s="478"/>
      <c r="F432" s="473"/>
      <c r="G432" s="480"/>
      <c r="H432" s="475"/>
      <c r="I432" s="501"/>
      <c r="J432" s="502"/>
      <c r="K432" s="502"/>
      <c r="L432" s="503"/>
      <c r="M432" s="644"/>
      <c r="N432" s="505" t="str">
        <f>三年级BMI</f>
        <v/>
      </c>
      <c r="O432" s="499" t="str">
        <f>三年级BMI等级</f>
        <v/>
      </c>
      <c r="P432" s="500" t="str">
        <f>三年级BMI得分</f>
        <v/>
      </c>
      <c r="Q432" s="515" t="str">
        <f>三年级肺活量得分</f>
        <v/>
      </c>
      <c r="R432" s="512" t="str">
        <f>三年级等级</f>
        <v/>
      </c>
      <c r="S432" s="516" t="str">
        <f>三年级50米跑得分</f>
        <v/>
      </c>
      <c r="T432" s="517" t="str">
        <f>三年级等级</f>
        <v/>
      </c>
      <c r="U432" s="516" t="str">
        <f>三年级坐位体前屈得分</f>
        <v/>
      </c>
      <c r="V432" s="517" t="str">
        <f>三年级等级</f>
        <v/>
      </c>
      <c r="W432" s="516" t="str">
        <f>三年级一分钟跳绳得分</f>
        <v/>
      </c>
      <c r="X432" s="517" t="str">
        <f>三年级等级</f>
        <v/>
      </c>
      <c r="Y432" s="515" t="str">
        <f>三年级仰卧起坐得分</f>
        <v/>
      </c>
      <c r="Z432" s="518" t="str">
        <f>三年级等级</f>
        <v/>
      </c>
      <c r="AA432" s="533"/>
      <c r="AB432" s="515"/>
      <c r="AC432" s="533" t="str">
        <f>三年级跳绳附加分</f>
        <v/>
      </c>
      <c r="AD432" s="534" t="str">
        <f>三年级标准分</f>
        <v/>
      </c>
      <c r="AE432" s="534" t="str">
        <f>三年级总分</f>
        <v/>
      </c>
      <c r="AF432" s="517" t="str">
        <f>三年级等级</f>
        <v/>
      </c>
    </row>
    <row r="433" spans="1:32">
      <c r="A433" s="476">
        <v>307</v>
      </c>
      <c r="B433" s="477">
        <v>11</v>
      </c>
      <c r="C433" s="478"/>
      <c r="D433" s="471"/>
      <c r="E433" s="478"/>
      <c r="F433" s="473"/>
      <c r="G433" s="480"/>
      <c r="H433" s="475"/>
      <c r="I433" s="501"/>
      <c r="J433" s="502"/>
      <c r="K433" s="502"/>
      <c r="L433" s="503"/>
      <c r="M433" s="644"/>
      <c r="N433" s="505" t="str">
        <f>三年级BMI</f>
        <v/>
      </c>
      <c r="O433" s="499" t="str">
        <f>三年级BMI等级</f>
        <v/>
      </c>
      <c r="P433" s="500" t="str">
        <f>三年级BMI得分</f>
        <v/>
      </c>
      <c r="Q433" s="515" t="str">
        <f>三年级肺活量得分</f>
        <v/>
      </c>
      <c r="R433" s="512" t="str">
        <f>三年级等级</f>
        <v/>
      </c>
      <c r="S433" s="516" t="str">
        <f>三年级50米跑得分</f>
        <v/>
      </c>
      <c r="T433" s="517" t="str">
        <f>三年级等级</f>
        <v/>
      </c>
      <c r="U433" s="516" t="str">
        <f>三年级坐位体前屈得分</f>
        <v/>
      </c>
      <c r="V433" s="517" t="str">
        <f>三年级等级</f>
        <v/>
      </c>
      <c r="W433" s="516" t="str">
        <f>三年级一分钟跳绳得分</f>
        <v/>
      </c>
      <c r="X433" s="517" t="str">
        <f>三年级等级</f>
        <v/>
      </c>
      <c r="Y433" s="515" t="str">
        <f>三年级仰卧起坐得分</f>
        <v/>
      </c>
      <c r="Z433" s="518" t="str">
        <f>三年级等级</f>
        <v/>
      </c>
      <c r="AA433" s="533"/>
      <c r="AB433" s="515"/>
      <c r="AC433" s="533" t="str">
        <f>三年级跳绳附加分</f>
        <v/>
      </c>
      <c r="AD433" s="534" t="str">
        <f>三年级标准分</f>
        <v/>
      </c>
      <c r="AE433" s="534" t="str">
        <f>三年级总分</f>
        <v/>
      </c>
      <c r="AF433" s="517" t="str">
        <f>三年级等级</f>
        <v/>
      </c>
    </row>
    <row r="434" spans="1:32">
      <c r="A434" s="476">
        <v>307</v>
      </c>
      <c r="B434" s="477">
        <v>12</v>
      </c>
      <c r="C434" s="470"/>
      <c r="D434" s="471"/>
      <c r="E434" s="472"/>
      <c r="F434" s="473"/>
      <c r="G434" s="480"/>
      <c r="H434" s="475"/>
      <c r="I434" s="494"/>
      <c r="J434" s="495"/>
      <c r="K434" s="495"/>
      <c r="L434" s="503"/>
      <c r="M434" s="644"/>
      <c r="N434" s="505" t="str">
        <f>三年级BMI</f>
        <v/>
      </c>
      <c r="O434" s="499" t="str">
        <f>三年级BMI等级</f>
        <v/>
      </c>
      <c r="P434" s="500" t="str">
        <f>三年级BMI得分</f>
        <v/>
      </c>
      <c r="Q434" s="515" t="str">
        <f>三年级肺活量得分</f>
        <v/>
      </c>
      <c r="R434" s="512" t="str">
        <f>三年级等级</f>
        <v/>
      </c>
      <c r="S434" s="516" t="str">
        <f>三年级50米跑得分</f>
        <v/>
      </c>
      <c r="T434" s="517" t="str">
        <f>三年级等级</f>
        <v/>
      </c>
      <c r="U434" s="516" t="str">
        <f>三年级坐位体前屈得分</f>
        <v/>
      </c>
      <c r="V434" s="517" t="str">
        <f>三年级等级</f>
        <v/>
      </c>
      <c r="W434" s="516" t="str">
        <f>三年级一分钟跳绳得分</f>
        <v/>
      </c>
      <c r="X434" s="517" t="str">
        <f>三年级等级</f>
        <v/>
      </c>
      <c r="Y434" s="515" t="str">
        <f>三年级仰卧起坐得分</f>
        <v/>
      </c>
      <c r="Z434" s="518" t="str">
        <f>三年级等级</f>
        <v/>
      </c>
      <c r="AA434" s="533"/>
      <c r="AB434" s="515"/>
      <c r="AC434" s="533" t="str">
        <f>三年级跳绳附加分</f>
        <v/>
      </c>
      <c r="AD434" s="534" t="str">
        <f>三年级标准分</f>
        <v/>
      </c>
      <c r="AE434" s="534" t="str">
        <f>三年级总分</f>
        <v/>
      </c>
      <c r="AF434" s="517" t="str">
        <f>三年级等级</f>
        <v/>
      </c>
    </row>
    <row r="435" spans="1:32">
      <c r="A435" s="476">
        <v>307</v>
      </c>
      <c r="B435" s="477">
        <v>13</v>
      </c>
      <c r="C435" s="478"/>
      <c r="D435" s="471"/>
      <c r="E435" s="472"/>
      <c r="F435" s="473"/>
      <c r="G435" s="480"/>
      <c r="H435" s="475"/>
      <c r="I435" s="501"/>
      <c r="J435" s="502"/>
      <c r="K435" s="495"/>
      <c r="L435" s="503"/>
      <c r="M435" s="644"/>
      <c r="N435" s="505" t="str">
        <f>三年级BMI</f>
        <v/>
      </c>
      <c r="O435" s="499" t="str">
        <f>三年级BMI等级</f>
        <v/>
      </c>
      <c r="P435" s="500" t="str">
        <f>三年级BMI得分</f>
        <v/>
      </c>
      <c r="Q435" s="515" t="str">
        <f>三年级肺活量得分</f>
        <v/>
      </c>
      <c r="R435" s="512" t="str">
        <f>三年级等级</f>
        <v/>
      </c>
      <c r="S435" s="516" t="str">
        <f>三年级50米跑得分</f>
        <v/>
      </c>
      <c r="T435" s="517" t="str">
        <f>三年级等级</f>
        <v/>
      </c>
      <c r="U435" s="516" t="str">
        <f>三年级坐位体前屈得分</f>
        <v/>
      </c>
      <c r="V435" s="517" t="str">
        <f>三年级等级</f>
        <v/>
      </c>
      <c r="W435" s="516" t="str">
        <f>三年级一分钟跳绳得分</f>
        <v/>
      </c>
      <c r="X435" s="517" t="str">
        <f>三年级等级</f>
        <v/>
      </c>
      <c r="Y435" s="515" t="str">
        <f>三年级仰卧起坐得分</f>
        <v/>
      </c>
      <c r="Z435" s="518" t="str">
        <f>三年级等级</f>
        <v/>
      </c>
      <c r="AA435" s="533"/>
      <c r="AB435" s="515"/>
      <c r="AC435" s="533" t="str">
        <f>三年级跳绳附加分</f>
        <v/>
      </c>
      <c r="AD435" s="534" t="str">
        <f>三年级标准分</f>
        <v/>
      </c>
      <c r="AE435" s="534" t="str">
        <f>三年级总分</f>
        <v/>
      </c>
      <c r="AF435" s="517" t="str">
        <f>三年级等级</f>
        <v/>
      </c>
    </row>
    <row r="436" spans="1:32">
      <c r="A436" s="476">
        <v>307</v>
      </c>
      <c r="B436" s="477">
        <v>14</v>
      </c>
      <c r="C436" s="478"/>
      <c r="D436" s="471"/>
      <c r="E436" s="472"/>
      <c r="F436" s="473"/>
      <c r="G436" s="480"/>
      <c r="H436" s="475"/>
      <c r="I436" s="501"/>
      <c r="J436" s="502"/>
      <c r="K436" s="495"/>
      <c r="L436" s="503"/>
      <c r="M436" s="644"/>
      <c r="N436" s="505" t="str">
        <f>三年级BMI</f>
        <v/>
      </c>
      <c r="O436" s="499" t="str">
        <f>三年级BMI等级</f>
        <v/>
      </c>
      <c r="P436" s="500" t="str">
        <f>三年级BMI得分</f>
        <v/>
      </c>
      <c r="Q436" s="515" t="str">
        <f>三年级肺活量得分</f>
        <v/>
      </c>
      <c r="R436" s="512" t="str">
        <f>三年级等级</f>
        <v/>
      </c>
      <c r="S436" s="516" t="str">
        <f>三年级50米跑得分</f>
        <v/>
      </c>
      <c r="T436" s="517" t="str">
        <f>三年级等级</f>
        <v/>
      </c>
      <c r="U436" s="516" t="str">
        <f>三年级坐位体前屈得分</f>
        <v/>
      </c>
      <c r="V436" s="517" t="str">
        <f>三年级等级</f>
        <v/>
      </c>
      <c r="W436" s="516" t="str">
        <f>三年级一分钟跳绳得分</f>
        <v/>
      </c>
      <c r="X436" s="517" t="str">
        <f>三年级等级</f>
        <v/>
      </c>
      <c r="Y436" s="515" t="str">
        <f>三年级仰卧起坐得分</f>
        <v/>
      </c>
      <c r="Z436" s="518" t="str">
        <f>三年级等级</f>
        <v/>
      </c>
      <c r="AA436" s="533"/>
      <c r="AB436" s="515"/>
      <c r="AC436" s="533" t="str">
        <f>三年级跳绳附加分</f>
        <v/>
      </c>
      <c r="AD436" s="534" t="str">
        <f>三年级标准分</f>
        <v/>
      </c>
      <c r="AE436" s="534" t="str">
        <f>三年级总分</f>
        <v/>
      </c>
      <c r="AF436" s="517" t="str">
        <f>三年级等级</f>
        <v/>
      </c>
    </row>
    <row r="437" spans="1:32">
      <c r="A437" s="476">
        <v>307</v>
      </c>
      <c r="B437" s="477">
        <v>15</v>
      </c>
      <c r="C437" s="478"/>
      <c r="D437" s="471"/>
      <c r="E437" s="472"/>
      <c r="F437" s="473"/>
      <c r="G437" s="474"/>
      <c r="H437" s="475"/>
      <c r="I437" s="501"/>
      <c r="J437" s="502"/>
      <c r="K437" s="495"/>
      <c r="L437" s="503"/>
      <c r="M437" s="644"/>
      <c r="N437" s="505" t="str">
        <f>三年级BMI</f>
        <v/>
      </c>
      <c r="O437" s="499" t="str">
        <f>三年级BMI等级</f>
        <v/>
      </c>
      <c r="P437" s="500" t="str">
        <f>三年级BMI得分</f>
        <v/>
      </c>
      <c r="Q437" s="515" t="str">
        <f>三年级肺活量得分</f>
        <v/>
      </c>
      <c r="R437" s="512" t="str">
        <f>三年级等级</f>
        <v/>
      </c>
      <c r="S437" s="516" t="str">
        <f>三年级50米跑得分</f>
        <v/>
      </c>
      <c r="T437" s="517" t="str">
        <f>三年级等级</f>
        <v/>
      </c>
      <c r="U437" s="516" t="str">
        <f>三年级坐位体前屈得分</f>
        <v/>
      </c>
      <c r="V437" s="517" t="str">
        <f>三年级等级</f>
        <v/>
      </c>
      <c r="W437" s="516" t="str">
        <f>三年级一分钟跳绳得分</f>
        <v/>
      </c>
      <c r="X437" s="517" t="str">
        <f>三年级等级</f>
        <v/>
      </c>
      <c r="Y437" s="515" t="str">
        <f>三年级仰卧起坐得分</f>
        <v/>
      </c>
      <c r="Z437" s="518" t="str">
        <f>三年级等级</f>
        <v/>
      </c>
      <c r="AA437" s="533"/>
      <c r="AB437" s="515"/>
      <c r="AC437" s="533" t="str">
        <f>三年级跳绳附加分</f>
        <v/>
      </c>
      <c r="AD437" s="534" t="str">
        <f>三年级标准分</f>
        <v/>
      </c>
      <c r="AE437" s="534" t="str">
        <f>三年级总分</f>
        <v/>
      </c>
      <c r="AF437" s="517" t="str">
        <f>三年级等级</f>
        <v/>
      </c>
    </row>
    <row r="438" spans="1:32">
      <c r="A438" s="476">
        <v>307</v>
      </c>
      <c r="B438" s="477">
        <v>16</v>
      </c>
      <c r="C438" s="478"/>
      <c r="D438" s="471"/>
      <c r="E438" s="472"/>
      <c r="F438" s="473"/>
      <c r="G438" s="474"/>
      <c r="H438" s="475"/>
      <c r="I438" s="501"/>
      <c r="J438" s="502"/>
      <c r="K438" s="495"/>
      <c r="L438" s="503"/>
      <c r="M438" s="644"/>
      <c r="N438" s="505" t="str">
        <f>三年级BMI</f>
        <v/>
      </c>
      <c r="O438" s="499" t="str">
        <f>三年级BMI等级</f>
        <v/>
      </c>
      <c r="P438" s="500" t="str">
        <f>三年级BMI得分</f>
        <v/>
      </c>
      <c r="Q438" s="515" t="str">
        <f>三年级肺活量得分</f>
        <v/>
      </c>
      <c r="R438" s="512" t="str">
        <f>三年级等级</f>
        <v/>
      </c>
      <c r="S438" s="516" t="str">
        <f>三年级50米跑得分</f>
        <v/>
      </c>
      <c r="T438" s="517" t="str">
        <f>三年级等级</f>
        <v/>
      </c>
      <c r="U438" s="516" t="str">
        <f>三年级坐位体前屈得分</f>
        <v/>
      </c>
      <c r="V438" s="517" t="str">
        <f>三年级等级</f>
        <v/>
      </c>
      <c r="W438" s="516" t="str">
        <f>三年级一分钟跳绳得分</f>
        <v/>
      </c>
      <c r="X438" s="517" t="str">
        <f>三年级等级</f>
        <v/>
      </c>
      <c r="Y438" s="515" t="str">
        <f>三年级仰卧起坐得分</f>
        <v/>
      </c>
      <c r="Z438" s="518" t="str">
        <f>三年级等级</f>
        <v/>
      </c>
      <c r="AA438" s="533"/>
      <c r="AB438" s="515"/>
      <c r="AC438" s="533" t="str">
        <f>三年级跳绳附加分</f>
        <v/>
      </c>
      <c r="AD438" s="534" t="str">
        <f>三年级标准分</f>
        <v/>
      </c>
      <c r="AE438" s="534" t="str">
        <f>三年级总分</f>
        <v/>
      </c>
      <c r="AF438" s="517" t="str">
        <f>三年级等级</f>
        <v/>
      </c>
    </row>
    <row r="439" spans="1:32">
      <c r="A439" s="476">
        <v>307</v>
      </c>
      <c r="B439" s="477">
        <v>17</v>
      </c>
      <c r="C439" s="478"/>
      <c r="D439" s="471"/>
      <c r="E439" s="472"/>
      <c r="F439" s="473"/>
      <c r="G439" s="480"/>
      <c r="H439" s="475"/>
      <c r="I439" s="501"/>
      <c r="J439" s="502"/>
      <c r="K439" s="495"/>
      <c r="L439" s="503"/>
      <c r="M439" s="644"/>
      <c r="N439" s="505" t="str">
        <f>三年级BMI</f>
        <v/>
      </c>
      <c r="O439" s="499" t="str">
        <f>三年级BMI等级</f>
        <v/>
      </c>
      <c r="P439" s="500" t="str">
        <f>三年级BMI得分</f>
        <v/>
      </c>
      <c r="Q439" s="515" t="str">
        <f>三年级肺活量得分</f>
        <v/>
      </c>
      <c r="R439" s="512" t="str">
        <f>三年级等级</f>
        <v/>
      </c>
      <c r="S439" s="516" t="str">
        <f>三年级50米跑得分</f>
        <v/>
      </c>
      <c r="T439" s="517" t="str">
        <f>三年级等级</f>
        <v/>
      </c>
      <c r="U439" s="516" t="str">
        <f>三年级坐位体前屈得分</f>
        <v/>
      </c>
      <c r="V439" s="517" t="str">
        <f>三年级等级</f>
        <v/>
      </c>
      <c r="W439" s="516" t="str">
        <f>三年级一分钟跳绳得分</f>
        <v/>
      </c>
      <c r="X439" s="517" t="str">
        <f>三年级等级</f>
        <v/>
      </c>
      <c r="Y439" s="515" t="str">
        <f>三年级仰卧起坐得分</f>
        <v/>
      </c>
      <c r="Z439" s="518" t="str">
        <f>三年级等级</f>
        <v/>
      </c>
      <c r="AA439" s="533"/>
      <c r="AB439" s="515"/>
      <c r="AC439" s="533" t="str">
        <f>三年级跳绳附加分</f>
        <v/>
      </c>
      <c r="AD439" s="534" t="str">
        <f>三年级标准分</f>
        <v/>
      </c>
      <c r="AE439" s="534" t="str">
        <f>三年级总分</f>
        <v/>
      </c>
      <c r="AF439" s="517" t="str">
        <f>三年级等级</f>
        <v/>
      </c>
    </row>
    <row r="440" spans="1:32">
      <c r="A440" s="476">
        <v>307</v>
      </c>
      <c r="B440" s="477">
        <v>18</v>
      </c>
      <c r="C440" s="478"/>
      <c r="D440" s="471"/>
      <c r="E440" s="472"/>
      <c r="F440" s="473"/>
      <c r="G440" s="480"/>
      <c r="H440" s="475"/>
      <c r="I440" s="501"/>
      <c r="J440" s="502"/>
      <c r="K440" s="495"/>
      <c r="L440" s="503"/>
      <c r="M440" s="644"/>
      <c r="N440" s="505" t="str">
        <f>三年级BMI</f>
        <v/>
      </c>
      <c r="O440" s="499" t="str">
        <f>三年级BMI等级</f>
        <v/>
      </c>
      <c r="P440" s="500" t="str">
        <f>三年级BMI得分</f>
        <v/>
      </c>
      <c r="Q440" s="515" t="str">
        <f>三年级肺活量得分</f>
        <v/>
      </c>
      <c r="R440" s="512" t="str">
        <f>三年级等级</f>
        <v/>
      </c>
      <c r="S440" s="516" t="str">
        <f>三年级50米跑得分</f>
        <v/>
      </c>
      <c r="T440" s="517" t="str">
        <f>三年级等级</f>
        <v/>
      </c>
      <c r="U440" s="516" t="str">
        <f>三年级坐位体前屈得分</f>
        <v/>
      </c>
      <c r="V440" s="517" t="str">
        <f>三年级等级</f>
        <v/>
      </c>
      <c r="W440" s="516" t="str">
        <f>三年级一分钟跳绳得分</f>
        <v/>
      </c>
      <c r="X440" s="517" t="str">
        <f>三年级等级</f>
        <v/>
      </c>
      <c r="Y440" s="515" t="str">
        <f>三年级仰卧起坐得分</f>
        <v/>
      </c>
      <c r="Z440" s="518" t="str">
        <f>三年级等级</f>
        <v/>
      </c>
      <c r="AA440" s="533"/>
      <c r="AB440" s="515"/>
      <c r="AC440" s="533" t="str">
        <f>三年级跳绳附加分</f>
        <v/>
      </c>
      <c r="AD440" s="534" t="str">
        <f>三年级标准分</f>
        <v/>
      </c>
      <c r="AE440" s="534" t="str">
        <f>三年级总分</f>
        <v/>
      </c>
      <c r="AF440" s="517" t="str">
        <f>三年级等级</f>
        <v/>
      </c>
    </row>
    <row r="441" spans="1:32">
      <c r="A441" s="476">
        <v>307</v>
      </c>
      <c r="B441" s="477">
        <v>19</v>
      </c>
      <c r="C441" s="478"/>
      <c r="D441" s="471"/>
      <c r="E441" s="472"/>
      <c r="F441" s="473"/>
      <c r="G441" s="480"/>
      <c r="H441" s="475"/>
      <c r="I441" s="501"/>
      <c r="J441" s="502"/>
      <c r="K441" s="495"/>
      <c r="L441" s="503"/>
      <c r="M441" s="644"/>
      <c r="N441" s="505" t="str">
        <f>三年级BMI</f>
        <v/>
      </c>
      <c r="O441" s="499" t="str">
        <f>三年级BMI等级</f>
        <v/>
      </c>
      <c r="P441" s="500" t="str">
        <f>三年级BMI得分</f>
        <v/>
      </c>
      <c r="Q441" s="515" t="str">
        <f>三年级肺活量得分</f>
        <v/>
      </c>
      <c r="R441" s="512" t="str">
        <f>三年级等级</f>
        <v/>
      </c>
      <c r="S441" s="516" t="str">
        <f>三年级50米跑得分</f>
        <v/>
      </c>
      <c r="T441" s="517" t="str">
        <f>三年级等级</f>
        <v/>
      </c>
      <c r="U441" s="516" t="str">
        <f>三年级坐位体前屈得分</f>
        <v/>
      </c>
      <c r="V441" s="517" t="str">
        <f>三年级等级</f>
        <v/>
      </c>
      <c r="W441" s="516" t="str">
        <f>三年级一分钟跳绳得分</f>
        <v/>
      </c>
      <c r="X441" s="517" t="str">
        <f>三年级等级</f>
        <v/>
      </c>
      <c r="Y441" s="515" t="str">
        <f>三年级仰卧起坐得分</f>
        <v/>
      </c>
      <c r="Z441" s="518" t="str">
        <f>三年级等级</f>
        <v/>
      </c>
      <c r="AA441" s="533"/>
      <c r="AB441" s="515"/>
      <c r="AC441" s="533" t="str">
        <f>三年级跳绳附加分</f>
        <v/>
      </c>
      <c r="AD441" s="534" t="str">
        <f>三年级标准分</f>
        <v/>
      </c>
      <c r="AE441" s="534" t="str">
        <f>三年级总分</f>
        <v/>
      </c>
      <c r="AF441" s="517" t="str">
        <f>三年级等级</f>
        <v/>
      </c>
    </row>
    <row r="442" spans="1:32">
      <c r="A442" s="476">
        <v>307</v>
      </c>
      <c r="B442" s="477">
        <v>20</v>
      </c>
      <c r="C442" s="478"/>
      <c r="D442" s="471"/>
      <c r="E442" s="472"/>
      <c r="F442" s="473"/>
      <c r="G442" s="480"/>
      <c r="H442" s="475"/>
      <c r="I442" s="501"/>
      <c r="J442" s="502"/>
      <c r="K442" s="495"/>
      <c r="L442" s="503"/>
      <c r="M442" s="644"/>
      <c r="N442" s="505" t="str">
        <f>三年级BMI</f>
        <v/>
      </c>
      <c r="O442" s="499" t="str">
        <f>三年级BMI等级</f>
        <v/>
      </c>
      <c r="P442" s="500" t="str">
        <f>三年级BMI得分</f>
        <v/>
      </c>
      <c r="Q442" s="515" t="str">
        <f>三年级肺活量得分</f>
        <v/>
      </c>
      <c r="R442" s="512" t="str">
        <f>三年级等级</f>
        <v/>
      </c>
      <c r="S442" s="516" t="str">
        <f>三年级50米跑得分</f>
        <v/>
      </c>
      <c r="T442" s="517" t="str">
        <f>三年级等级</f>
        <v/>
      </c>
      <c r="U442" s="516" t="str">
        <f>三年级坐位体前屈得分</f>
        <v/>
      </c>
      <c r="V442" s="517" t="str">
        <f>三年级等级</f>
        <v/>
      </c>
      <c r="W442" s="516" t="str">
        <f>三年级一分钟跳绳得分</f>
        <v/>
      </c>
      <c r="X442" s="517" t="str">
        <f>三年级等级</f>
        <v/>
      </c>
      <c r="Y442" s="515" t="str">
        <f>三年级仰卧起坐得分</f>
        <v/>
      </c>
      <c r="Z442" s="518" t="str">
        <f>三年级等级</f>
        <v/>
      </c>
      <c r="AA442" s="533"/>
      <c r="AB442" s="515"/>
      <c r="AC442" s="533" t="str">
        <f>三年级跳绳附加分</f>
        <v/>
      </c>
      <c r="AD442" s="534" t="str">
        <f>三年级标准分</f>
        <v/>
      </c>
      <c r="AE442" s="534" t="str">
        <f>三年级总分</f>
        <v/>
      </c>
      <c r="AF442" s="517" t="str">
        <f>三年级等级</f>
        <v/>
      </c>
    </row>
    <row r="443" spans="1:32">
      <c r="A443" s="476">
        <v>307</v>
      </c>
      <c r="B443" s="477">
        <v>21</v>
      </c>
      <c r="C443" s="478"/>
      <c r="D443" s="471"/>
      <c r="E443" s="472"/>
      <c r="F443" s="473"/>
      <c r="G443" s="480"/>
      <c r="H443" s="475"/>
      <c r="I443" s="501"/>
      <c r="J443" s="502"/>
      <c r="K443" s="495"/>
      <c r="L443" s="503"/>
      <c r="M443" s="644"/>
      <c r="N443" s="505" t="str">
        <f>三年级BMI</f>
        <v/>
      </c>
      <c r="O443" s="499" t="str">
        <f>三年级BMI等级</f>
        <v/>
      </c>
      <c r="P443" s="500" t="str">
        <f>三年级BMI得分</f>
        <v/>
      </c>
      <c r="Q443" s="515" t="str">
        <f>三年级肺活量得分</f>
        <v/>
      </c>
      <c r="R443" s="512" t="str">
        <f>三年级等级</f>
        <v/>
      </c>
      <c r="S443" s="516" t="str">
        <f>三年级50米跑得分</f>
        <v/>
      </c>
      <c r="T443" s="517" t="str">
        <f>三年级等级</f>
        <v/>
      </c>
      <c r="U443" s="516" t="str">
        <f>三年级坐位体前屈得分</f>
        <v/>
      </c>
      <c r="V443" s="517" t="str">
        <f>三年级等级</f>
        <v/>
      </c>
      <c r="W443" s="516" t="str">
        <f>三年级一分钟跳绳得分</f>
        <v/>
      </c>
      <c r="X443" s="517" t="str">
        <f>三年级等级</f>
        <v/>
      </c>
      <c r="Y443" s="515" t="str">
        <f>三年级仰卧起坐得分</f>
        <v/>
      </c>
      <c r="Z443" s="518" t="str">
        <f>三年级等级</f>
        <v/>
      </c>
      <c r="AA443" s="533"/>
      <c r="AB443" s="515"/>
      <c r="AC443" s="533" t="str">
        <f>三年级跳绳附加分</f>
        <v/>
      </c>
      <c r="AD443" s="534" t="str">
        <f>三年级标准分</f>
        <v/>
      </c>
      <c r="AE443" s="534" t="str">
        <f>三年级总分</f>
        <v/>
      </c>
      <c r="AF443" s="517" t="str">
        <f>三年级等级</f>
        <v/>
      </c>
    </row>
    <row r="444" spans="1:32">
      <c r="A444" s="476">
        <v>307</v>
      </c>
      <c r="B444" s="477">
        <v>22</v>
      </c>
      <c r="C444" s="478"/>
      <c r="D444" s="471"/>
      <c r="E444" s="472"/>
      <c r="F444" s="473"/>
      <c r="G444" s="480"/>
      <c r="H444" s="475"/>
      <c r="I444" s="501"/>
      <c r="J444" s="502"/>
      <c r="K444" s="495"/>
      <c r="L444" s="503"/>
      <c r="M444" s="644"/>
      <c r="N444" s="505" t="str">
        <f>三年级BMI</f>
        <v/>
      </c>
      <c r="O444" s="499" t="str">
        <f>三年级BMI等级</f>
        <v/>
      </c>
      <c r="P444" s="500" t="str">
        <f>三年级BMI得分</f>
        <v/>
      </c>
      <c r="Q444" s="515" t="str">
        <f>三年级肺活量得分</f>
        <v/>
      </c>
      <c r="R444" s="512" t="str">
        <f>三年级等级</f>
        <v/>
      </c>
      <c r="S444" s="516" t="str">
        <f>三年级50米跑得分</f>
        <v/>
      </c>
      <c r="T444" s="517" t="str">
        <f>三年级等级</f>
        <v/>
      </c>
      <c r="U444" s="516" t="str">
        <f>三年级坐位体前屈得分</f>
        <v/>
      </c>
      <c r="V444" s="517" t="str">
        <f>三年级等级</f>
        <v/>
      </c>
      <c r="W444" s="516" t="str">
        <f>三年级一分钟跳绳得分</f>
        <v/>
      </c>
      <c r="X444" s="517" t="str">
        <f>三年级等级</f>
        <v/>
      </c>
      <c r="Y444" s="515" t="str">
        <f>三年级仰卧起坐得分</f>
        <v/>
      </c>
      <c r="Z444" s="518" t="str">
        <f>三年级等级</f>
        <v/>
      </c>
      <c r="AA444" s="533"/>
      <c r="AB444" s="515"/>
      <c r="AC444" s="533" t="str">
        <f>三年级跳绳附加分</f>
        <v/>
      </c>
      <c r="AD444" s="534" t="str">
        <f>三年级标准分</f>
        <v/>
      </c>
      <c r="AE444" s="534" t="str">
        <f>三年级总分</f>
        <v/>
      </c>
      <c r="AF444" s="517" t="str">
        <f>三年级等级</f>
        <v/>
      </c>
    </row>
    <row r="445" spans="1:32">
      <c r="A445" s="476">
        <v>307</v>
      </c>
      <c r="B445" s="477">
        <v>23</v>
      </c>
      <c r="C445" s="478"/>
      <c r="D445" s="471"/>
      <c r="E445" s="472"/>
      <c r="F445" s="473"/>
      <c r="G445" s="480"/>
      <c r="H445" s="475"/>
      <c r="I445" s="501"/>
      <c r="J445" s="502"/>
      <c r="K445" s="495"/>
      <c r="L445" s="503"/>
      <c r="M445" s="644"/>
      <c r="N445" s="505" t="str">
        <f>三年级BMI</f>
        <v/>
      </c>
      <c r="O445" s="499" t="str">
        <f>三年级BMI等级</f>
        <v/>
      </c>
      <c r="P445" s="500" t="str">
        <f>三年级BMI得分</f>
        <v/>
      </c>
      <c r="Q445" s="515" t="str">
        <f>三年级肺活量得分</f>
        <v/>
      </c>
      <c r="R445" s="512" t="str">
        <f>三年级等级</f>
        <v/>
      </c>
      <c r="S445" s="516" t="str">
        <f>三年级50米跑得分</f>
        <v/>
      </c>
      <c r="T445" s="517" t="str">
        <f>三年级等级</f>
        <v/>
      </c>
      <c r="U445" s="516" t="str">
        <f>三年级坐位体前屈得分</f>
        <v/>
      </c>
      <c r="V445" s="517" t="str">
        <f>三年级等级</f>
        <v/>
      </c>
      <c r="W445" s="516" t="str">
        <f>三年级一分钟跳绳得分</f>
        <v/>
      </c>
      <c r="X445" s="517" t="str">
        <f>三年级等级</f>
        <v/>
      </c>
      <c r="Y445" s="515" t="str">
        <f>三年级仰卧起坐得分</f>
        <v/>
      </c>
      <c r="Z445" s="518" t="str">
        <f>三年级等级</f>
        <v/>
      </c>
      <c r="AA445" s="533"/>
      <c r="AB445" s="515"/>
      <c r="AC445" s="533" t="str">
        <f>三年级跳绳附加分</f>
        <v/>
      </c>
      <c r="AD445" s="534" t="str">
        <f>三年级标准分</f>
        <v/>
      </c>
      <c r="AE445" s="534" t="str">
        <f>三年级总分</f>
        <v/>
      </c>
      <c r="AF445" s="517" t="str">
        <f>三年级等级</f>
        <v/>
      </c>
    </row>
    <row r="446" spans="1:32">
      <c r="A446" s="476">
        <v>307</v>
      </c>
      <c r="B446" s="477">
        <v>24</v>
      </c>
      <c r="C446" s="478"/>
      <c r="D446" s="471"/>
      <c r="E446" s="472"/>
      <c r="F446" s="473"/>
      <c r="G446" s="480"/>
      <c r="H446" s="475"/>
      <c r="I446" s="501"/>
      <c r="J446" s="502"/>
      <c r="K446" s="495"/>
      <c r="L446" s="503"/>
      <c r="M446" s="644"/>
      <c r="N446" s="505" t="str">
        <f>三年级BMI</f>
        <v/>
      </c>
      <c r="O446" s="499" t="str">
        <f>三年级BMI等级</f>
        <v/>
      </c>
      <c r="P446" s="500" t="str">
        <f>三年级BMI得分</f>
        <v/>
      </c>
      <c r="Q446" s="515" t="str">
        <f>三年级肺活量得分</f>
        <v/>
      </c>
      <c r="R446" s="512" t="str">
        <f>三年级等级</f>
        <v/>
      </c>
      <c r="S446" s="516" t="str">
        <f>三年级50米跑得分</f>
        <v/>
      </c>
      <c r="T446" s="517" t="str">
        <f>三年级等级</f>
        <v/>
      </c>
      <c r="U446" s="516" t="str">
        <f>三年级坐位体前屈得分</f>
        <v/>
      </c>
      <c r="V446" s="517" t="str">
        <f>三年级等级</f>
        <v/>
      </c>
      <c r="W446" s="516" t="str">
        <f>三年级一分钟跳绳得分</f>
        <v/>
      </c>
      <c r="X446" s="517" t="str">
        <f>三年级等级</f>
        <v/>
      </c>
      <c r="Y446" s="515" t="str">
        <f>三年级仰卧起坐得分</f>
        <v/>
      </c>
      <c r="Z446" s="518" t="str">
        <f>三年级等级</f>
        <v/>
      </c>
      <c r="AA446" s="533"/>
      <c r="AB446" s="515"/>
      <c r="AC446" s="533" t="str">
        <f>三年级跳绳附加分</f>
        <v/>
      </c>
      <c r="AD446" s="534" t="str">
        <f>三年级标准分</f>
        <v/>
      </c>
      <c r="AE446" s="534" t="str">
        <f>三年级总分</f>
        <v/>
      </c>
      <c r="AF446" s="517" t="str">
        <f>三年级等级</f>
        <v/>
      </c>
    </row>
    <row r="447" spans="1:32">
      <c r="A447" s="476">
        <v>307</v>
      </c>
      <c r="B447" s="477">
        <v>25</v>
      </c>
      <c r="C447" s="478"/>
      <c r="D447" s="471"/>
      <c r="E447" s="472"/>
      <c r="F447" s="473"/>
      <c r="G447" s="480"/>
      <c r="H447" s="475"/>
      <c r="I447" s="501"/>
      <c r="J447" s="502"/>
      <c r="K447" s="495"/>
      <c r="L447" s="503"/>
      <c r="M447" s="644"/>
      <c r="N447" s="505" t="str">
        <f>三年级BMI</f>
        <v/>
      </c>
      <c r="O447" s="499" t="str">
        <f>三年级BMI等级</f>
        <v/>
      </c>
      <c r="P447" s="500" t="str">
        <f>三年级BMI得分</f>
        <v/>
      </c>
      <c r="Q447" s="515" t="str">
        <f>三年级肺活量得分</f>
        <v/>
      </c>
      <c r="R447" s="512" t="str">
        <f>三年级等级</f>
        <v/>
      </c>
      <c r="S447" s="516" t="str">
        <f>三年级50米跑得分</f>
        <v/>
      </c>
      <c r="T447" s="517" t="str">
        <f>三年级等级</f>
        <v/>
      </c>
      <c r="U447" s="516" t="str">
        <f>三年级坐位体前屈得分</f>
        <v/>
      </c>
      <c r="V447" s="517" t="str">
        <f>三年级等级</f>
        <v/>
      </c>
      <c r="W447" s="516" t="str">
        <f>三年级一分钟跳绳得分</f>
        <v/>
      </c>
      <c r="X447" s="517" t="str">
        <f>三年级等级</f>
        <v/>
      </c>
      <c r="Y447" s="515" t="str">
        <f>三年级仰卧起坐得分</f>
        <v/>
      </c>
      <c r="Z447" s="518" t="str">
        <f>三年级等级</f>
        <v/>
      </c>
      <c r="AA447" s="533"/>
      <c r="AB447" s="515"/>
      <c r="AC447" s="533" t="str">
        <f>三年级跳绳附加分</f>
        <v/>
      </c>
      <c r="AD447" s="534" t="str">
        <f>三年级标准分</f>
        <v/>
      </c>
      <c r="AE447" s="534" t="str">
        <f>三年级总分</f>
        <v/>
      </c>
      <c r="AF447" s="517" t="str">
        <f>三年级等级</f>
        <v/>
      </c>
    </row>
    <row r="448" spans="1:32">
      <c r="A448" s="476">
        <v>307</v>
      </c>
      <c r="B448" s="477">
        <v>26</v>
      </c>
      <c r="C448" s="478"/>
      <c r="D448" s="471"/>
      <c r="E448" s="472"/>
      <c r="F448" s="473"/>
      <c r="G448" s="480"/>
      <c r="H448" s="475"/>
      <c r="I448" s="501"/>
      <c r="J448" s="502"/>
      <c r="K448" s="495"/>
      <c r="L448" s="503"/>
      <c r="M448" s="644"/>
      <c r="N448" s="505" t="str">
        <f>三年级BMI</f>
        <v/>
      </c>
      <c r="O448" s="499" t="str">
        <f>三年级BMI等级</f>
        <v/>
      </c>
      <c r="P448" s="500" t="str">
        <f>三年级BMI得分</f>
        <v/>
      </c>
      <c r="Q448" s="515" t="str">
        <f>三年级肺活量得分</f>
        <v/>
      </c>
      <c r="R448" s="512" t="str">
        <f>三年级等级</f>
        <v/>
      </c>
      <c r="S448" s="516" t="str">
        <f>三年级50米跑得分</f>
        <v/>
      </c>
      <c r="T448" s="517" t="str">
        <f>三年级等级</f>
        <v/>
      </c>
      <c r="U448" s="516" t="str">
        <f>三年级坐位体前屈得分</f>
        <v/>
      </c>
      <c r="V448" s="517" t="str">
        <f>三年级等级</f>
        <v/>
      </c>
      <c r="W448" s="516" t="str">
        <f>三年级一分钟跳绳得分</f>
        <v/>
      </c>
      <c r="X448" s="517" t="str">
        <f>三年级等级</f>
        <v/>
      </c>
      <c r="Y448" s="515" t="str">
        <f>三年级仰卧起坐得分</f>
        <v/>
      </c>
      <c r="Z448" s="518" t="str">
        <f>三年级等级</f>
        <v/>
      </c>
      <c r="AA448" s="533"/>
      <c r="AB448" s="515"/>
      <c r="AC448" s="533" t="str">
        <f>三年级跳绳附加分</f>
        <v/>
      </c>
      <c r="AD448" s="534" t="str">
        <f>三年级标准分</f>
        <v/>
      </c>
      <c r="AE448" s="534" t="str">
        <f>三年级总分</f>
        <v/>
      </c>
      <c r="AF448" s="517" t="str">
        <f>三年级等级</f>
        <v/>
      </c>
    </row>
    <row r="449" spans="1:32">
      <c r="A449" s="476">
        <v>307</v>
      </c>
      <c r="B449" s="477">
        <v>27</v>
      </c>
      <c r="C449" s="478"/>
      <c r="D449" s="471"/>
      <c r="E449" s="472"/>
      <c r="F449" s="473"/>
      <c r="G449" s="480"/>
      <c r="H449" s="475"/>
      <c r="I449" s="501"/>
      <c r="J449" s="502"/>
      <c r="K449" s="495"/>
      <c r="L449" s="503"/>
      <c r="M449" s="644"/>
      <c r="N449" s="505" t="str">
        <f>三年级BMI</f>
        <v/>
      </c>
      <c r="O449" s="499" t="str">
        <f>三年级BMI等级</f>
        <v/>
      </c>
      <c r="P449" s="500" t="str">
        <f>三年级BMI得分</f>
        <v/>
      </c>
      <c r="Q449" s="515" t="str">
        <f>三年级肺活量得分</f>
        <v/>
      </c>
      <c r="R449" s="512" t="str">
        <f>三年级等级</f>
        <v/>
      </c>
      <c r="S449" s="516" t="str">
        <f>三年级50米跑得分</f>
        <v/>
      </c>
      <c r="T449" s="517" t="str">
        <f>三年级等级</f>
        <v/>
      </c>
      <c r="U449" s="516" t="str">
        <f>三年级坐位体前屈得分</f>
        <v/>
      </c>
      <c r="V449" s="517" t="str">
        <f>三年级等级</f>
        <v/>
      </c>
      <c r="W449" s="516" t="str">
        <f>三年级一分钟跳绳得分</f>
        <v/>
      </c>
      <c r="X449" s="517" t="str">
        <f>三年级等级</f>
        <v/>
      </c>
      <c r="Y449" s="515" t="str">
        <f>三年级仰卧起坐得分</f>
        <v/>
      </c>
      <c r="Z449" s="518" t="str">
        <f>三年级等级</f>
        <v/>
      </c>
      <c r="AA449" s="533"/>
      <c r="AB449" s="515"/>
      <c r="AC449" s="533" t="str">
        <f>三年级跳绳附加分</f>
        <v/>
      </c>
      <c r="AD449" s="534" t="str">
        <f>三年级标准分</f>
        <v/>
      </c>
      <c r="AE449" s="534" t="str">
        <f>三年级总分</f>
        <v/>
      </c>
      <c r="AF449" s="517" t="str">
        <f>三年级等级</f>
        <v/>
      </c>
    </row>
    <row r="450" spans="1:32">
      <c r="A450" s="476">
        <v>307</v>
      </c>
      <c r="B450" s="477">
        <v>28</v>
      </c>
      <c r="C450" s="478"/>
      <c r="D450" s="471"/>
      <c r="E450" s="472"/>
      <c r="F450" s="473"/>
      <c r="G450" s="480"/>
      <c r="H450" s="475"/>
      <c r="I450" s="501"/>
      <c r="J450" s="502"/>
      <c r="K450" s="495"/>
      <c r="L450" s="503"/>
      <c r="M450" s="644"/>
      <c r="N450" s="505" t="str">
        <f>三年级BMI</f>
        <v/>
      </c>
      <c r="O450" s="499" t="str">
        <f>三年级BMI等级</f>
        <v/>
      </c>
      <c r="P450" s="500" t="str">
        <f>三年级BMI得分</f>
        <v/>
      </c>
      <c r="Q450" s="515" t="str">
        <f>三年级肺活量得分</f>
        <v/>
      </c>
      <c r="R450" s="512" t="str">
        <f>三年级等级</f>
        <v/>
      </c>
      <c r="S450" s="516" t="str">
        <f>三年级50米跑得分</f>
        <v/>
      </c>
      <c r="T450" s="517" t="str">
        <f>三年级等级</f>
        <v/>
      </c>
      <c r="U450" s="516" t="str">
        <f>三年级坐位体前屈得分</f>
        <v/>
      </c>
      <c r="V450" s="517" t="str">
        <f>三年级等级</f>
        <v/>
      </c>
      <c r="W450" s="516" t="str">
        <f>三年级一分钟跳绳得分</f>
        <v/>
      </c>
      <c r="X450" s="517" t="str">
        <f>三年级等级</f>
        <v/>
      </c>
      <c r="Y450" s="515" t="str">
        <f>三年级仰卧起坐得分</f>
        <v/>
      </c>
      <c r="Z450" s="518" t="str">
        <f>三年级等级</f>
        <v/>
      </c>
      <c r="AA450" s="533"/>
      <c r="AB450" s="515"/>
      <c r="AC450" s="533" t="str">
        <f>三年级跳绳附加分</f>
        <v/>
      </c>
      <c r="AD450" s="534" t="str">
        <f>三年级标准分</f>
        <v/>
      </c>
      <c r="AE450" s="534" t="str">
        <f>三年级总分</f>
        <v/>
      </c>
      <c r="AF450" s="517" t="str">
        <f>三年级等级</f>
        <v/>
      </c>
    </row>
    <row r="451" spans="1:32">
      <c r="A451" s="476">
        <v>307</v>
      </c>
      <c r="B451" s="477">
        <v>29</v>
      </c>
      <c r="C451" s="478"/>
      <c r="D451" s="471"/>
      <c r="E451" s="472"/>
      <c r="F451" s="473"/>
      <c r="G451" s="480"/>
      <c r="H451" s="475"/>
      <c r="I451" s="501"/>
      <c r="J451" s="502"/>
      <c r="K451" s="495"/>
      <c r="L451" s="503"/>
      <c r="M451" s="644"/>
      <c r="N451" s="505" t="str">
        <f>三年级BMI</f>
        <v/>
      </c>
      <c r="O451" s="499" t="str">
        <f>三年级BMI等级</f>
        <v/>
      </c>
      <c r="P451" s="500" t="str">
        <f>三年级BMI得分</f>
        <v/>
      </c>
      <c r="Q451" s="515" t="str">
        <f>三年级肺活量得分</f>
        <v/>
      </c>
      <c r="R451" s="512" t="str">
        <f>三年级等级</f>
        <v/>
      </c>
      <c r="S451" s="516" t="str">
        <f>三年级50米跑得分</f>
        <v/>
      </c>
      <c r="T451" s="517" t="str">
        <f>三年级等级</f>
        <v/>
      </c>
      <c r="U451" s="516" t="str">
        <f>三年级坐位体前屈得分</f>
        <v/>
      </c>
      <c r="V451" s="517" t="str">
        <f>三年级等级</f>
        <v/>
      </c>
      <c r="W451" s="516" t="str">
        <f>三年级一分钟跳绳得分</f>
        <v/>
      </c>
      <c r="X451" s="517" t="str">
        <f>三年级等级</f>
        <v/>
      </c>
      <c r="Y451" s="515" t="str">
        <f>三年级仰卧起坐得分</f>
        <v/>
      </c>
      <c r="Z451" s="518" t="str">
        <f>三年级等级</f>
        <v/>
      </c>
      <c r="AA451" s="533"/>
      <c r="AB451" s="515"/>
      <c r="AC451" s="533" t="str">
        <f>三年级跳绳附加分</f>
        <v/>
      </c>
      <c r="AD451" s="534" t="str">
        <f>三年级标准分</f>
        <v/>
      </c>
      <c r="AE451" s="534" t="str">
        <f>三年级总分</f>
        <v/>
      </c>
      <c r="AF451" s="517" t="str">
        <f>三年级等级</f>
        <v/>
      </c>
    </row>
    <row r="452" spans="1:32">
      <c r="A452" s="476">
        <v>307</v>
      </c>
      <c r="B452" s="477">
        <v>30</v>
      </c>
      <c r="C452" s="478"/>
      <c r="D452" s="471"/>
      <c r="E452" s="472"/>
      <c r="F452" s="473"/>
      <c r="G452" s="480"/>
      <c r="H452" s="475"/>
      <c r="I452" s="501"/>
      <c r="J452" s="502"/>
      <c r="K452" s="495"/>
      <c r="L452" s="503"/>
      <c r="M452" s="644"/>
      <c r="N452" s="505" t="str">
        <f>三年级BMI</f>
        <v/>
      </c>
      <c r="O452" s="499" t="str">
        <f>三年级BMI等级</f>
        <v/>
      </c>
      <c r="P452" s="500" t="str">
        <f>三年级BMI得分</f>
        <v/>
      </c>
      <c r="Q452" s="515" t="str">
        <f>三年级肺活量得分</f>
        <v/>
      </c>
      <c r="R452" s="512" t="str">
        <f>三年级等级</f>
        <v/>
      </c>
      <c r="S452" s="516" t="str">
        <f>三年级50米跑得分</f>
        <v/>
      </c>
      <c r="T452" s="517" t="str">
        <f>三年级等级</f>
        <v/>
      </c>
      <c r="U452" s="516" t="str">
        <f>三年级坐位体前屈得分</f>
        <v/>
      </c>
      <c r="V452" s="517" t="str">
        <f>三年级等级</f>
        <v/>
      </c>
      <c r="W452" s="516" t="str">
        <f>三年级一分钟跳绳得分</f>
        <v/>
      </c>
      <c r="X452" s="517" t="str">
        <f>三年级等级</f>
        <v/>
      </c>
      <c r="Y452" s="515" t="str">
        <f>三年级仰卧起坐得分</f>
        <v/>
      </c>
      <c r="Z452" s="518" t="str">
        <f>三年级等级</f>
        <v/>
      </c>
      <c r="AA452" s="533"/>
      <c r="AB452" s="515"/>
      <c r="AC452" s="533" t="str">
        <f>三年级跳绳附加分</f>
        <v/>
      </c>
      <c r="AD452" s="534" t="str">
        <f>三年级标准分</f>
        <v/>
      </c>
      <c r="AE452" s="534" t="str">
        <f>三年级总分</f>
        <v/>
      </c>
      <c r="AF452" s="517" t="str">
        <f>三年级等级</f>
        <v/>
      </c>
    </row>
    <row r="453" spans="1:32">
      <c r="A453" s="476">
        <v>307</v>
      </c>
      <c r="B453" s="477">
        <v>31</v>
      </c>
      <c r="C453" s="478"/>
      <c r="D453" s="471"/>
      <c r="E453" s="472"/>
      <c r="F453" s="473"/>
      <c r="G453" s="480"/>
      <c r="H453" s="475"/>
      <c r="I453" s="501"/>
      <c r="J453" s="502"/>
      <c r="K453" s="495"/>
      <c r="L453" s="503"/>
      <c r="M453" s="644"/>
      <c r="N453" s="505" t="str">
        <f>三年级BMI</f>
        <v/>
      </c>
      <c r="O453" s="499" t="str">
        <f>三年级BMI等级</f>
        <v/>
      </c>
      <c r="P453" s="500" t="str">
        <f>三年级BMI得分</f>
        <v/>
      </c>
      <c r="Q453" s="515" t="str">
        <f>三年级肺活量得分</f>
        <v/>
      </c>
      <c r="R453" s="512" t="str">
        <f>三年级等级</f>
        <v/>
      </c>
      <c r="S453" s="516" t="str">
        <f>三年级50米跑得分</f>
        <v/>
      </c>
      <c r="T453" s="517" t="str">
        <f>三年级等级</f>
        <v/>
      </c>
      <c r="U453" s="516" t="str">
        <f>三年级坐位体前屈得分</f>
        <v/>
      </c>
      <c r="V453" s="517" t="str">
        <f>三年级等级</f>
        <v/>
      </c>
      <c r="W453" s="516" t="str">
        <f>三年级一分钟跳绳得分</f>
        <v/>
      </c>
      <c r="X453" s="517" t="str">
        <f>三年级等级</f>
        <v/>
      </c>
      <c r="Y453" s="515" t="str">
        <f>三年级仰卧起坐得分</f>
        <v/>
      </c>
      <c r="Z453" s="518" t="str">
        <f>三年级等级</f>
        <v/>
      </c>
      <c r="AA453" s="533"/>
      <c r="AB453" s="515"/>
      <c r="AC453" s="533" t="str">
        <f>三年级跳绳附加分</f>
        <v/>
      </c>
      <c r="AD453" s="534" t="str">
        <f>三年级标准分</f>
        <v/>
      </c>
      <c r="AE453" s="534" t="str">
        <f>三年级总分</f>
        <v/>
      </c>
      <c r="AF453" s="517" t="str">
        <f>三年级等级</f>
        <v/>
      </c>
    </row>
    <row r="454" spans="1:32">
      <c r="A454" s="476">
        <v>307</v>
      </c>
      <c r="B454" s="477">
        <v>32</v>
      </c>
      <c r="C454" s="478"/>
      <c r="D454" s="471"/>
      <c r="E454" s="478"/>
      <c r="F454" s="473"/>
      <c r="G454" s="480"/>
      <c r="H454" s="475"/>
      <c r="I454" s="501"/>
      <c r="J454" s="502"/>
      <c r="K454" s="502"/>
      <c r="L454" s="503"/>
      <c r="M454" s="644"/>
      <c r="N454" s="505" t="str">
        <f>三年级BMI</f>
        <v/>
      </c>
      <c r="O454" s="499" t="str">
        <f>三年级BMI等级</f>
        <v/>
      </c>
      <c r="P454" s="500" t="str">
        <f>三年级BMI得分</f>
        <v/>
      </c>
      <c r="Q454" s="515" t="str">
        <f>三年级肺活量得分</f>
        <v/>
      </c>
      <c r="R454" s="512" t="str">
        <f>三年级等级</f>
        <v/>
      </c>
      <c r="S454" s="516" t="str">
        <f>三年级50米跑得分</f>
        <v/>
      </c>
      <c r="T454" s="517" t="str">
        <f>三年级等级</f>
        <v/>
      </c>
      <c r="U454" s="516" t="str">
        <f>三年级坐位体前屈得分</f>
        <v/>
      </c>
      <c r="V454" s="517" t="str">
        <f>三年级等级</f>
        <v/>
      </c>
      <c r="W454" s="516" t="str">
        <f>三年级一分钟跳绳得分</f>
        <v/>
      </c>
      <c r="X454" s="517" t="str">
        <f>三年级等级</f>
        <v/>
      </c>
      <c r="Y454" s="515" t="str">
        <f>三年级仰卧起坐得分</f>
        <v/>
      </c>
      <c r="Z454" s="518" t="str">
        <f>三年级等级</f>
        <v/>
      </c>
      <c r="AA454" s="533"/>
      <c r="AB454" s="515"/>
      <c r="AC454" s="533" t="str">
        <f>三年级跳绳附加分</f>
        <v/>
      </c>
      <c r="AD454" s="534" t="str">
        <f>三年级标准分</f>
        <v/>
      </c>
      <c r="AE454" s="534" t="str">
        <f>三年级总分</f>
        <v/>
      </c>
      <c r="AF454" s="517" t="str">
        <f>三年级等级</f>
        <v/>
      </c>
    </row>
    <row r="455" spans="1:32">
      <c r="A455" s="476">
        <v>307</v>
      </c>
      <c r="B455" s="477">
        <v>33</v>
      </c>
      <c r="C455" s="478"/>
      <c r="D455" s="471"/>
      <c r="E455" s="478"/>
      <c r="F455" s="473"/>
      <c r="G455" s="480"/>
      <c r="H455" s="475"/>
      <c r="I455" s="501"/>
      <c r="J455" s="502"/>
      <c r="K455" s="502"/>
      <c r="L455" s="503"/>
      <c r="M455" s="644"/>
      <c r="N455" s="505" t="str">
        <f>三年级BMI</f>
        <v/>
      </c>
      <c r="O455" s="499" t="str">
        <f>三年级BMI等级</f>
        <v/>
      </c>
      <c r="P455" s="500" t="str">
        <f>三年级BMI得分</f>
        <v/>
      </c>
      <c r="Q455" s="515" t="str">
        <f>三年级肺活量得分</f>
        <v/>
      </c>
      <c r="R455" s="512" t="str">
        <f>三年级等级</f>
        <v/>
      </c>
      <c r="S455" s="516" t="str">
        <f>三年级50米跑得分</f>
        <v/>
      </c>
      <c r="T455" s="517" t="str">
        <f>三年级等级</f>
        <v/>
      </c>
      <c r="U455" s="516" t="str">
        <f>三年级坐位体前屈得分</f>
        <v/>
      </c>
      <c r="V455" s="517" t="str">
        <f>三年级等级</f>
        <v/>
      </c>
      <c r="W455" s="516" t="str">
        <f>三年级一分钟跳绳得分</f>
        <v/>
      </c>
      <c r="X455" s="517" t="str">
        <f>三年级等级</f>
        <v/>
      </c>
      <c r="Y455" s="515" t="str">
        <f>三年级仰卧起坐得分</f>
        <v/>
      </c>
      <c r="Z455" s="518" t="str">
        <f>三年级等级</f>
        <v/>
      </c>
      <c r="AA455" s="533"/>
      <c r="AB455" s="515"/>
      <c r="AC455" s="533" t="str">
        <f>三年级跳绳附加分</f>
        <v/>
      </c>
      <c r="AD455" s="534" t="str">
        <f>三年级标准分</f>
        <v/>
      </c>
      <c r="AE455" s="534" t="str">
        <f>三年级总分</f>
        <v/>
      </c>
      <c r="AF455" s="517" t="str">
        <f>三年级等级</f>
        <v/>
      </c>
    </row>
    <row r="456" spans="1:32">
      <c r="A456" s="476">
        <v>307</v>
      </c>
      <c r="B456" s="477">
        <v>34</v>
      </c>
      <c r="C456" s="478"/>
      <c r="D456" s="471"/>
      <c r="E456" s="478"/>
      <c r="F456" s="473"/>
      <c r="G456" s="480"/>
      <c r="H456" s="475"/>
      <c r="I456" s="501"/>
      <c r="J456" s="502"/>
      <c r="K456" s="502"/>
      <c r="L456" s="503"/>
      <c r="M456" s="644"/>
      <c r="N456" s="505" t="str">
        <f>三年级BMI</f>
        <v/>
      </c>
      <c r="O456" s="499" t="str">
        <f>三年级BMI等级</f>
        <v/>
      </c>
      <c r="P456" s="500" t="str">
        <f>三年级BMI得分</f>
        <v/>
      </c>
      <c r="Q456" s="515" t="str">
        <f>三年级肺活量得分</f>
        <v/>
      </c>
      <c r="R456" s="512" t="str">
        <f>三年级等级</f>
        <v/>
      </c>
      <c r="S456" s="516" t="str">
        <f>三年级50米跑得分</f>
        <v/>
      </c>
      <c r="T456" s="517" t="str">
        <f>三年级等级</f>
        <v/>
      </c>
      <c r="U456" s="516" t="str">
        <f>三年级坐位体前屈得分</f>
        <v/>
      </c>
      <c r="V456" s="517" t="str">
        <f>三年级等级</f>
        <v/>
      </c>
      <c r="W456" s="516" t="str">
        <f>三年级一分钟跳绳得分</f>
        <v/>
      </c>
      <c r="X456" s="517" t="str">
        <f>三年级等级</f>
        <v/>
      </c>
      <c r="Y456" s="515" t="str">
        <f>三年级仰卧起坐得分</f>
        <v/>
      </c>
      <c r="Z456" s="518" t="str">
        <f>三年级等级</f>
        <v/>
      </c>
      <c r="AA456" s="533"/>
      <c r="AB456" s="515"/>
      <c r="AC456" s="533" t="str">
        <f>三年级跳绳附加分</f>
        <v/>
      </c>
      <c r="AD456" s="534" t="str">
        <f>三年级标准分</f>
        <v/>
      </c>
      <c r="AE456" s="534" t="str">
        <f>三年级总分</f>
        <v/>
      </c>
      <c r="AF456" s="517" t="str">
        <f>三年级等级</f>
        <v/>
      </c>
    </row>
    <row r="457" spans="1:32">
      <c r="A457" s="476">
        <v>307</v>
      </c>
      <c r="B457" s="477">
        <v>35</v>
      </c>
      <c r="C457" s="478"/>
      <c r="D457" s="471"/>
      <c r="E457" s="478"/>
      <c r="F457" s="473"/>
      <c r="G457" s="474"/>
      <c r="H457" s="475"/>
      <c r="I457" s="501"/>
      <c r="J457" s="502"/>
      <c r="K457" s="502"/>
      <c r="L457" s="503"/>
      <c r="M457" s="644"/>
      <c r="N457" s="505" t="str">
        <f>三年级BMI</f>
        <v/>
      </c>
      <c r="O457" s="499" t="str">
        <f>三年级BMI等级</f>
        <v/>
      </c>
      <c r="P457" s="500" t="str">
        <f>三年级BMI得分</f>
        <v/>
      </c>
      <c r="Q457" s="515" t="str">
        <f>三年级肺活量得分</f>
        <v/>
      </c>
      <c r="R457" s="512" t="str">
        <f>三年级等级</f>
        <v/>
      </c>
      <c r="S457" s="516" t="str">
        <f>三年级50米跑得分</f>
        <v/>
      </c>
      <c r="T457" s="517" t="str">
        <f>三年级等级</f>
        <v/>
      </c>
      <c r="U457" s="516" t="str">
        <f>三年级坐位体前屈得分</f>
        <v/>
      </c>
      <c r="V457" s="517" t="str">
        <f>三年级等级</f>
        <v/>
      </c>
      <c r="W457" s="516" t="str">
        <f>三年级一分钟跳绳得分</f>
        <v/>
      </c>
      <c r="X457" s="517" t="str">
        <f>三年级等级</f>
        <v/>
      </c>
      <c r="Y457" s="515" t="str">
        <f>三年级仰卧起坐得分</f>
        <v/>
      </c>
      <c r="Z457" s="518" t="str">
        <f>三年级等级</f>
        <v/>
      </c>
      <c r="AA457" s="533"/>
      <c r="AB457" s="515"/>
      <c r="AC457" s="533" t="str">
        <f>三年级跳绳附加分</f>
        <v/>
      </c>
      <c r="AD457" s="534" t="str">
        <f>三年级标准分</f>
        <v/>
      </c>
      <c r="AE457" s="534" t="str">
        <f>三年级总分</f>
        <v/>
      </c>
      <c r="AF457" s="517" t="str">
        <f>三年级等级</f>
        <v/>
      </c>
    </row>
    <row r="458" spans="1:32">
      <c r="A458" s="476">
        <v>307</v>
      </c>
      <c r="B458" s="477">
        <v>36</v>
      </c>
      <c r="C458" s="478"/>
      <c r="D458" s="471"/>
      <c r="E458" s="478"/>
      <c r="F458" s="473"/>
      <c r="G458" s="474"/>
      <c r="H458" s="475"/>
      <c r="I458" s="501"/>
      <c r="J458" s="502"/>
      <c r="K458" s="502"/>
      <c r="L458" s="503"/>
      <c r="M458" s="644"/>
      <c r="N458" s="505" t="str">
        <f>三年级BMI</f>
        <v/>
      </c>
      <c r="O458" s="499" t="str">
        <f>三年级BMI等级</f>
        <v/>
      </c>
      <c r="P458" s="500" t="str">
        <f>三年级BMI得分</f>
        <v/>
      </c>
      <c r="Q458" s="515" t="str">
        <f>三年级肺活量得分</f>
        <v/>
      </c>
      <c r="R458" s="512" t="str">
        <f>三年级等级</f>
        <v/>
      </c>
      <c r="S458" s="516" t="str">
        <f>三年级50米跑得分</f>
        <v/>
      </c>
      <c r="T458" s="517" t="str">
        <f>三年级等级</f>
        <v/>
      </c>
      <c r="U458" s="516" t="str">
        <f>三年级坐位体前屈得分</f>
        <v/>
      </c>
      <c r="V458" s="517" t="str">
        <f>三年级等级</f>
        <v/>
      </c>
      <c r="W458" s="516" t="str">
        <f>三年级一分钟跳绳得分</f>
        <v/>
      </c>
      <c r="X458" s="517" t="str">
        <f>三年级等级</f>
        <v/>
      </c>
      <c r="Y458" s="515" t="str">
        <f>三年级仰卧起坐得分</f>
        <v/>
      </c>
      <c r="Z458" s="518" t="str">
        <f>三年级等级</f>
        <v/>
      </c>
      <c r="AA458" s="533"/>
      <c r="AB458" s="515"/>
      <c r="AC458" s="533" t="str">
        <f>三年级跳绳附加分</f>
        <v/>
      </c>
      <c r="AD458" s="534" t="str">
        <f>三年级标准分</f>
        <v/>
      </c>
      <c r="AE458" s="534" t="str">
        <f>三年级总分</f>
        <v/>
      </c>
      <c r="AF458" s="517" t="str">
        <f>三年级等级</f>
        <v/>
      </c>
    </row>
    <row r="459" spans="1:32">
      <c r="A459" s="476">
        <v>307</v>
      </c>
      <c r="B459" s="477">
        <v>37</v>
      </c>
      <c r="C459" s="478"/>
      <c r="D459" s="471"/>
      <c r="E459" s="478"/>
      <c r="F459" s="473"/>
      <c r="G459" s="480"/>
      <c r="H459" s="475"/>
      <c r="I459" s="501"/>
      <c r="J459" s="502"/>
      <c r="K459" s="502"/>
      <c r="L459" s="503"/>
      <c r="M459" s="644"/>
      <c r="N459" s="505" t="str">
        <f>三年级BMI</f>
        <v/>
      </c>
      <c r="O459" s="499" t="str">
        <f>三年级BMI等级</f>
        <v/>
      </c>
      <c r="P459" s="500" t="str">
        <f>三年级BMI得分</f>
        <v/>
      </c>
      <c r="Q459" s="515" t="str">
        <f>三年级肺活量得分</f>
        <v/>
      </c>
      <c r="R459" s="512" t="str">
        <f>三年级等级</f>
        <v/>
      </c>
      <c r="S459" s="516" t="str">
        <f>三年级50米跑得分</f>
        <v/>
      </c>
      <c r="T459" s="517" t="str">
        <f>三年级等级</f>
        <v/>
      </c>
      <c r="U459" s="516" t="str">
        <f>三年级坐位体前屈得分</f>
        <v/>
      </c>
      <c r="V459" s="517" t="str">
        <f>三年级等级</f>
        <v/>
      </c>
      <c r="W459" s="516" t="str">
        <f>三年级一分钟跳绳得分</f>
        <v/>
      </c>
      <c r="X459" s="517" t="str">
        <f>三年级等级</f>
        <v/>
      </c>
      <c r="Y459" s="515" t="str">
        <f>三年级仰卧起坐得分</f>
        <v/>
      </c>
      <c r="Z459" s="518" t="str">
        <f>三年级等级</f>
        <v/>
      </c>
      <c r="AA459" s="533"/>
      <c r="AB459" s="515"/>
      <c r="AC459" s="533" t="str">
        <f>三年级跳绳附加分</f>
        <v/>
      </c>
      <c r="AD459" s="534" t="str">
        <f>三年级标准分</f>
        <v/>
      </c>
      <c r="AE459" s="534" t="str">
        <f>三年级总分</f>
        <v/>
      </c>
      <c r="AF459" s="517" t="str">
        <f>三年级等级</f>
        <v/>
      </c>
    </row>
    <row r="460" spans="1:32">
      <c r="A460" s="476">
        <v>307</v>
      </c>
      <c r="B460" s="477">
        <v>38</v>
      </c>
      <c r="C460" s="478"/>
      <c r="D460" s="471"/>
      <c r="E460" s="478"/>
      <c r="F460" s="473"/>
      <c r="G460" s="480"/>
      <c r="H460" s="475"/>
      <c r="I460" s="501"/>
      <c r="J460" s="502"/>
      <c r="K460" s="502"/>
      <c r="L460" s="503"/>
      <c r="M460" s="644"/>
      <c r="N460" s="505" t="str">
        <f>三年级BMI</f>
        <v/>
      </c>
      <c r="O460" s="499" t="str">
        <f>三年级BMI等级</f>
        <v/>
      </c>
      <c r="P460" s="500" t="str">
        <f>三年级BMI得分</f>
        <v/>
      </c>
      <c r="Q460" s="515" t="str">
        <f>三年级肺活量得分</f>
        <v/>
      </c>
      <c r="R460" s="512" t="str">
        <f>三年级等级</f>
        <v/>
      </c>
      <c r="S460" s="516" t="str">
        <f>三年级50米跑得分</f>
        <v/>
      </c>
      <c r="T460" s="517" t="str">
        <f>三年级等级</f>
        <v/>
      </c>
      <c r="U460" s="516" t="str">
        <f>三年级坐位体前屈得分</f>
        <v/>
      </c>
      <c r="V460" s="517" t="str">
        <f>三年级等级</f>
        <v/>
      </c>
      <c r="W460" s="516" t="str">
        <f>三年级一分钟跳绳得分</f>
        <v/>
      </c>
      <c r="X460" s="517" t="str">
        <f>三年级等级</f>
        <v/>
      </c>
      <c r="Y460" s="515" t="str">
        <f>三年级仰卧起坐得分</f>
        <v/>
      </c>
      <c r="Z460" s="518" t="str">
        <f>三年级等级</f>
        <v/>
      </c>
      <c r="AA460" s="533"/>
      <c r="AB460" s="515"/>
      <c r="AC460" s="533" t="str">
        <f>三年级跳绳附加分</f>
        <v/>
      </c>
      <c r="AD460" s="534" t="str">
        <f>三年级标准分</f>
        <v/>
      </c>
      <c r="AE460" s="534" t="str">
        <f>三年级总分</f>
        <v/>
      </c>
      <c r="AF460" s="517" t="str">
        <f>三年级等级</f>
        <v/>
      </c>
    </row>
    <row r="461" spans="1:32">
      <c r="A461" s="476">
        <v>307</v>
      </c>
      <c r="B461" s="477">
        <v>39</v>
      </c>
      <c r="C461" s="478"/>
      <c r="D461" s="471"/>
      <c r="E461" s="478"/>
      <c r="F461" s="473"/>
      <c r="G461" s="480"/>
      <c r="H461" s="475"/>
      <c r="I461" s="501"/>
      <c r="J461" s="502"/>
      <c r="K461" s="502"/>
      <c r="L461" s="503"/>
      <c r="M461" s="644"/>
      <c r="N461" s="505" t="str">
        <f>三年级BMI</f>
        <v/>
      </c>
      <c r="O461" s="499" t="str">
        <f>三年级BMI等级</f>
        <v/>
      </c>
      <c r="P461" s="500" t="str">
        <f>三年级BMI得分</f>
        <v/>
      </c>
      <c r="Q461" s="515" t="str">
        <f>三年级肺活量得分</f>
        <v/>
      </c>
      <c r="R461" s="512" t="str">
        <f>三年级等级</f>
        <v/>
      </c>
      <c r="S461" s="516" t="str">
        <f>三年级50米跑得分</f>
        <v/>
      </c>
      <c r="T461" s="517" t="str">
        <f>三年级等级</f>
        <v/>
      </c>
      <c r="U461" s="516" t="str">
        <f>三年级坐位体前屈得分</f>
        <v/>
      </c>
      <c r="V461" s="517" t="str">
        <f>三年级等级</f>
        <v/>
      </c>
      <c r="W461" s="516" t="str">
        <f>三年级一分钟跳绳得分</f>
        <v/>
      </c>
      <c r="X461" s="517" t="str">
        <f>三年级等级</f>
        <v/>
      </c>
      <c r="Y461" s="515" t="str">
        <f>三年级仰卧起坐得分</f>
        <v/>
      </c>
      <c r="Z461" s="518" t="str">
        <f>三年级等级</f>
        <v/>
      </c>
      <c r="AA461" s="533"/>
      <c r="AB461" s="515"/>
      <c r="AC461" s="533" t="str">
        <f>三年级跳绳附加分</f>
        <v/>
      </c>
      <c r="AD461" s="534" t="str">
        <f>三年级标准分</f>
        <v/>
      </c>
      <c r="AE461" s="534" t="str">
        <f>三年级总分</f>
        <v/>
      </c>
      <c r="AF461" s="517" t="str">
        <f>三年级等级</f>
        <v/>
      </c>
    </row>
    <row r="462" spans="1:32">
      <c r="A462" s="476">
        <v>307</v>
      </c>
      <c r="B462" s="477">
        <v>40</v>
      </c>
      <c r="C462" s="478"/>
      <c r="D462" s="471"/>
      <c r="E462" s="478"/>
      <c r="F462" s="473"/>
      <c r="G462" s="480"/>
      <c r="H462" s="475"/>
      <c r="I462" s="501"/>
      <c r="J462" s="502"/>
      <c r="K462" s="502"/>
      <c r="L462" s="503"/>
      <c r="M462" s="644"/>
      <c r="N462" s="505" t="str">
        <f>三年级BMI</f>
        <v/>
      </c>
      <c r="O462" s="499" t="str">
        <f>三年级BMI等级</f>
        <v/>
      </c>
      <c r="P462" s="500" t="str">
        <f>三年级BMI得分</f>
        <v/>
      </c>
      <c r="Q462" s="515" t="str">
        <f>三年级肺活量得分</f>
        <v/>
      </c>
      <c r="R462" s="512" t="str">
        <f>三年级等级</f>
        <v/>
      </c>
      <c r="S462" s="516" t="str">
        <f>三年级50米跑得分</f>
        <v/>
      </c>
      <c r="T462" s="517" t="str">
        <f>三年级等级</f>
        <v/>
      </c>
      <c r="U462" s="516" t="str">
        <f>三年级坐位体前屈得分</f>
        <v/>
      </c>
      <c r="V462" s="517" t="str">
        <f>三年级等级</f>
        <v/>
      </c>
      <c r="W462" s="516" t="str">
        <f>三年级一分钟跳绳得分</f>
        <v/>
      </c>
      <c r="X462" s="517" t="str">
        <f>三年级等级</f>
        <v/>
      </c>
      <c r="Y462" s="515" t="str">
        <f>三年级仰卧起坐得分</f>
        <v/>
      </c>
      <c r="Z462" s="518" t="str">
        <f>三年级等级</f>
        <v/>
      </c>
      <c r="AA462" s="533"/>
      <c r="AB462" s="515"/>
      <c r="AC462" s="533" t="str">
        <f>三年级跳绳附加分</f>
        <v/>
      </c>
      <c r="AD462" s="534" t="str">
        <f>三年级标准分</f>
        <v/>
      </c>
      <c r="AE462" s="534" t="str">
        <f>三年级总分</f>
        <v/>
      </c>
      <c r="AF462" s="517" t="str">
        <f>三年级等级</f>
        <v/>
      </c>
    </row>
    <row r="463" spans="1:32">
      <c r="A463" s="476">
        <v>307</v>
      </c>
      <c r="B463" s="477">
        <v>41</v>
      </c>
      <c r="C463" s="478"/>
      <c r="D463" s="471"/>
      <c r="E463" s="478"/>
      <c r="F463" s="473"/>
      <c r="G463" s="480"/>
      <c r="H463" s="475"/>
      <c r="I463" s="501"/>
      <c r="J463" s="502"/>
      <c r="K463" s="502"/>
      <c r="L463" s="503"/>
      <c r="M463" s="644"/>
      <c r="N463" s="505" t="str">
        <f>三年级BMI</f>
        <v/>
      </c>
      <c r="O463" s="499" t="str">
        <f>三年级BMI等级</f>
        <v/>
      </c>
      <c r="P463" s="500" t="str">
        <f>三年级BMI得分</f>
        <v/>
      </c>
      <c r="Q463" s="515" t="str">
        <f>三年级肺活量得分</f>
        <v/>
      </c>
      <c r="R463" s="512" t="str">
        <f>三年级等级</f>
        <v/>
      </c>
      <c r="S463" s="516" t="str">
        <f>三年级50米跑得分</f>
        <v/>
      </c>
      <c r="T463" s="517" t="str">
        <f>三年级等级</f>
        <v/>
      </c>
      <c r="U463" s="516" t="str">
        <f>三年级坐位体前屈得分</f>
        <v/>
      </c>
      <c r="V463" s="517" t="str">
        <f>三年级等级</f>
        <v/>
      </c>
      <c r="W463" s="516" t="str">
        <f>三年级一分钟跳绳得分</f>
        <v/>
      </c>
      <c r="X463" s="517" t="str">
        <f>三年级等级</f>
        <v/>
      </c>
      <c r="Y463" s="515" t="str">
        <f>三年级仰卧起坐得分</f>
        <v/>
      </c>
      <c r="Z463" s="518" t="str">
        <f>三年级等级</f>
        <v/>
      </c>
      <c r="AA463" s="533"/>
      <c r="AB463" s="515"/>
      <c r="AC463" s="533" t="str">
        <f>三年级跳绳附加分</f>
        <v/>
      </c>
      <c r="AD463" s="534" t="str">
        <f>三年级标准分</f>
        <v/>
      </c>
      <c r="AE463" s="534" t="str">
        <f>三年级总分</f>
        <v/>
      </c>
      <c r="AF463" s="517" t="str">
        <f>三年级等级</f>
        <v/>
      </c>
    </row>
    <row r="464" spans="1:32">
      <c r="A464" s="476">
        <v>307</v>
      </c>
      <c r="B464" s="477">
        <v>42</v>
      </c>
      <c r="C464" s="478"/>
      <c r="D464" s="471"/>
      <c r="E464" s="478"/>
      <c r="F464" s="473"/>
      <c r="G464" s="480"/>
      <c r="H464" s="475"/>
      <c r="I464" s="501"/>
      <c r="J464" s="502"/>
      <c r="K464" s="502"/>
      <c r="L464" s="503"/>
      <c r="M464" s="644"/>
      <c r="N464" s="505" t="str">
        <f>三年级BMI</f>
        <v/>
      </c>
      <c r="O464" s="499" t="str">
        <f>三年级BMI等级</f>
        <v/>
      </c>
      <c r="P464" s="500" t="str">
        <f>三年级BMI得分</f>
        <v/>
      </c>
      <c r="Q464" s="515" t="str">
        <f>三年级肺活量得分</f>
        <v/>
      </c>
      <c r="R464" s="512" t="str">
        <f>三年级等级</f>
        <v/>
      </c>
      <c r="S464" s="516" t="str">
        <f>三年级50米跑得分</f>
        <v/>
      </c>
      <c r="T464" s="517" t="str">
        <f>三年级等级</f>
        <v/>
      </c>
      <c r="U464" s="516" t="str">
        <f>三年级坐位体前屈得分</f>
        <v/>
      </c>
      <c r="V464" s="517" t="str">
        <f>三年级等级</f>
        <v/>
      </c>
      <c r="W464" s="516" t="str">
        <f>三年级一分钟跳绳得分</f>
        <v/>
      </c>
      <c r="X464" s="517" t="str">
        <f>三年级等级</f>
        <v/>
      </c>
      <c r="Y464" s="515" t="str">
        <f>三年级仰卧起坐得分</f>
        <v/>
      </c>
      <c r="Z464" s="518" t="str">
        <f>三年级等级</f>
        <v/>
      </c>
      <c r="AA464" s="533"/>
      <c r="AB464" s="515"/>
      <c r="AC464" s="533" t="str">
        <f>三年级跳绳附加分</f>
        <v/>
      </c>
      <c r="AD464" s="534" t="str">
        <f>三年级标准分</f>
        <v/>
      </c>
      <c r="AE464" s="534" t="str">
        <f>三年级总分</f>
        <v/>
      </c>
      <c r="AF464" s="517" t="str">
        <f>三年级等级</f>
        <v/>
      </c>
    </row>
    <row r="465" spans="1:32">
      <c r="A465" s="476">
        <v>307</v>
      </c>
      <c r="B465" s="477">
        <v>43</v>
      </c>
      <c r="C465" s="478"/>
      <c r="D465" s="471"/>
      <c r="E465" s="478"/>
      <c r="F465" s="481"/>
      <c r="G465" s="480"/>
      <c r="H465" s="475"/>
      <c r="I465" s="501"/>
      <c r="J465" s="502"/>
      <c r="K465" s="502"/>
      <c r="L465" s="503"/>
      <c r="M465" s="644"/>
      <c r="N465" s="505" t="str">
        <f>三年级BMI</f>
        <v/>
      </c>
      <c r="O465" s="499" t="str">
        <f>三年级BMI等级</f>
        <v/>
      </c>
      <c r="P465" s="500" t="str">
        <f>三年级BMI得分</f>
        <v/>
      </c>
      <c r="Q465" s="515" t="str">
        <f>三年级肺活量得分</f>
        <v/>
      </c>
      <c r="R465" s="512" t="str">
        <f>三年级等级</f>
        <v/>
      </c>
      <c r="S465" s="516" t="str">
        <f>三年级50米跑得分</f>
        <v/>
      </c>
      <c r="T465" s="517" t="str">
        <f>三年级等级</f>
        <v/>
      </c>
      <c r="U465" s="516" t="str">
        <f>三年级坐位体前屈得分</f>
        <v/>
      </c>
      <c r="V465" s="517" t="str">
        <f>三年级等级</f>
        <v/>
      </c>
      <c r="W465" s="516" t="str">
        <f>三年级一分钟跳绳得分</f>
        <v/>
      </c>
      <c r="X465" s="517" t="str">
        <f>三年级等级</f>
        <v/>
      </c>
      <c r="Y465" s="515" t="str">
        <f>三年级仰卧起坐得分</f>
        <v/>
      </c>
      <c r="Z465" s="518" t="str">
        <f>三年级等级</f>
        <v/>
      </c>
      <c r="AA465" s="533"/>
      <c r="AB465" s="515"/>
      <c r="AC465" s="533" t="str">
        <f>三年级跳绳附加分</f>
        <v/>
      </c>
      <c r="AD465" s="534" t="str">
        <f>三年级标准分</f>
        <v/>
      </c>
      <c r="AE465" s="534" t="str">
        <f>三年级总分</f>
        <v/>
      </c>
      <c r="AF465" s="517" t="str">
        <f>三年级等级</f>
        <v/>
      </c>
    </row>
    <row r="466" spans="1:32">
      <c r="A466" s="476">
        <v>307</v>
      </c>
      <c r="B466" s="477">
        <v>44</v>
      </c>
      <c r="C466" s="478"/>
      <c r="D466" s="471"/>
      <c r="E466" s="478"/>
      <c r="F466" s="481"/>
      <c r="G466" s="480"/>
      <c r="H466" s="475"/>
      <c r="I466" s="501"/>
      <c r="J466" s="502"/>
      <c r="K466" s="502"/>
      <c r="L466" s="503"/>
      <c r="M466" s="644"/>
      <c r="N466" s="505" t="str">
        <f>三年级BMI</f>
        <v/>
      </c>
      <c r="O466" s="499" t="str">
        <f>三年级BMI等级</f>
        <v/>
      </c>
      <c r="P466" s="500" t="str">
        <f>三年级BMI得分</f>
        <v/>
      </c>
      <c r="Q466" s="515" t="str">
        <f>三年级肺活量得分</f>
        <v/>
      </c>
      <c r="R466" s="512" t="str">
        <f>三年级等级</f>
        <v/>
      </c>
      <c r="S466" s="516" t="str">
        <f>三年级50米跑得分</f>
        <v/>
      </c>
      <c r="T466" s="517" t="str">
        <f>三年级等级</f>
        <v/>
      </c>
      <c r="U466" s="516" t="str">
        <f>三年级坐位体前屈得分</f>
        <v/>
      </c>
      <c r="V466" s="517" t="str">
        <f>三年级等级</f>
        <v/>
      </c>
      <c r="W466" s="516" t="str">
        <f>三年级一分钟跳绳得分</f>
        <v/>
      </c>
      <c r="X466" s="517" t="str">
        <f>三年级等级</f>
        <v/>
      </c>
      <c r="Y466" s="515" t="str">
        <f>三年级仰卧起坐得分</f>
        <v/>
      </c>
      <c r="Z466" s="518" t="str">
        <f>三年级等级</f>
        <v/>
      </c>
      <c r="AA466" s="533"/>
      <c r="AB466" s="515"/>
      <c r="AC466" s="533" t="str">
        <f>三年级跳绳附加分</f>
        <v/>
      </c>
      <c r="AD466" s="534" t="str">
        <f>三年级标准分</f>
        <v/>
      </c>
      <c r="AE466" s="534" t="str">
        <f>三年级总分</f>
        <v/>
      </c>
      <c r="AF466" s="517" t="str">
        <f>三年级等级</f>
        <v/>
      </c>
    </row>
    <row r="467" spans="1:32">
      <c r="A467" s="476">
        <v>307</v>
      </c>
      <c r="B467" s="477">
        <v>45</v>
      </c>
      <c r="C467" s="478"/>
      <c r="D467" s="471"/>
      <c r="E467" s="478"/>
      <c r="F467" s="481"/>
      <c r="G467" s="480"/>
      <c r="H467" s="475"/>
      <c r="I467" s="501"/>
      <c r="J467" s="502"/>
      <c r="K467" s="502"/>
      <c r="L467" s="503"/>
      <c r="M467" s="644"/>
      <c r="N467" s="505" t="str">
        <f>三年级BMI</f>
        <v/>
      </c>
      <c r="O467" s="499" t="str">
        <f>三年级BMI等级</f>
        <v/>
      </c>
      <c r="P467" s="500" t="str">
        <f>三年级BMI得分</f>
        <v/>
      </c>
      <c r="Q467" s="515" t="str">
        <f>三年级肺活量得分</f>
        <v/>
      </c>
      <c r="R467" s="512" t="str">
        <f>三年级等级</f>
        <v/>
      </c>
      <c r="S467" s="516" t="str">
        <f>三年级50米跑得分</f>
        <v/>
      </c>
      <c r="T467" s="517" t="str">
        <f>三年级等级</f>
        <v/>
      </c>
      <c r="U467" s="516" t="str">
        <f>三年级坐位体前屈得分</f>
        <v/>
      </c>
      <c r="V467" s="517" t="str">
        <f>三年级等级</f>
        <v/>
      </c>
      <c r="W467" s="516" t="str">
        <f>三年级一分钟跳绳得分</f>
        <v/>
      </c>
      <c r="X467" s="517" t="str">
        <f>三年级等级</f>
        <v/>
      </c>
      <c r="Y467" s="515" t="str">
        <f>三年级仰卧起坐得分</f>
        <v/>
      </c>
      <c r="Z467" s="518" t="str">
        <f>三年级等级</f>
        <v/>
      </c>
      <c r="AA467" s="533"/>
      <c r="AB467" s="515"/>
      <c r="AC467" s="533" t="str">
        <f>三年级跳绳附加分</f>
        <v/>
      </c>
      <c r="AD467" s="534" t="str">
        <f>三年级标准分</f>
        <v/>
      </c>
      <c r="AE467" s="534" t="str">
        <f>三年级总分</f>
        <v/>
      </c>
      <c r="AF467" s="517" t="str">
        <f>三年级等级</f>
        <v/>
      </c>
    </row>
    <row r="468" spans="1:32">
      <c r="A468" s="476">
        <v>307</v>
      </c>
      <c r="B468" s="477">
        <v>46</v>
      </c>
      <c r="C468" s="478"/>
      <c r="D468" s="471"/>
      <c r="E468" s="478"/>
      <c r="F468" s="481"/>
      <c r="G468" s="480"/>
      <c r="H468" s="475"/>
      <c r="I468" s="501"/>
      <c r="J468" s="502"/>
      <c r="K468" s="502"/>
      <c r="L468" s="503"/>
      <c r="M468" s="644"/>
      <c r="N468" s="505" t="str">
        <f>三年级BMI</f>
        <v/>
      </c>
      <c r="O468" s="499" t="str">
        <f>三年级BMI等级</f>
        <v/>
      </c>
      <c r="P468" s="500" t="str">
        <f>三年级BMI得分</f>
        <v/>
      </c>
      <c r="Q468" s="515" t="str">
        <f>三年级肺活量得分</f>
        <v/>
      </c>
      <c r="R468" s="512" t="str">
        <f>三年级等级</f>
        <v/>
      </c>
      <c r="S468" s="516" t="str">
        <f>三年级50米跑得分</f>
        <v/>
      </c>
      <c r="T468" s="517" t="str">
        <f>三年级等级</f>
        <v/>
      </c>
      <c r="U468" s="516" t="str">
        <f>三年级坐位体前屈得分</f>
        <v/>
      </c>
      <c r="V468" s="517" t="str">
        <f>三年级等级</f>
        <v/>
      </c>
      <c r="W468" s="516" t="str">
        <f>三年级一分钟跳绳得分</f>
        <v/>
      </c>
      <c r="X468" s="517" t="str">
        <f>三年级等级</f>
        <v/>
      </c>
      <c r="Y468" s="515" t="str">
        <f>三年级仰卧起坐得分</f>
        <v/>
      </c>
      <c r="Z468" s="518" t="str">
        <f>三年级等级</f>
        <v/>
      </c>
      <c r="AA468" s="533"/>
      <c r="AB468" s="515"/>
      <c r="AC468" s="533" t="str">
        <f>三年级跳绳附加分</f>
        <v/>
      </c>
      <c r="AD468" s="534" t="str">
        <f>三年级标准分</f>
        <v/>
      </c>
      <c r="AE468" s="534" t="str">
        <f>三年级总分</f>
        <v/>
      </c>
      <c r="AF468" s="517" t="str">
        <f>三年级等级</f>
        <v/>
      </c>
    </row>
    <row r="469" spans="1:32">
      <c r="A469" s="476">
        <v>307</v>
      </c>
      <c r="B469" s="477">
        <v>47</v>
      </c>
      <c r="C469" s="478"/>
      <c r="D469" s="471"/>
      <c r="E469" s="478"/>
      <c r="F469" s="481"/>
      <c r="G469" s="480"/>
      <c r="H469" s="475"/>
      <c r="I469" s="501"/>
      <c r="J469" s="502"/>
      <c r="K469" s="502"/>
      <c r="L469" s="503"/>
      <c r="M469" s="644"/>
      <c r="N469" s="505" t="str">
        <f>三年级BMI</f>
        <v/>
      </c>
      <c r="O469" s="499" t="str">
        <f>三年级BMI等级</f>
        <v/>
      </c>
      <c r="P469" s="500" t="str">
        <f>三年级BMI得分</f>
        <v/>
      </c>
      <c r="Q469" s="515" t="str">
        <f>三年级肺活量得分</f>
        <v/>
      </c>
      <c r="R469" s="512" t="str">
        <f>三年级等级</f>
        <v/>
      </c>
      <c r="S469" s="516" t="str">
        <f>三年级50米跑得分</f>
        <v/>
      </c>
      <c r="T469" s="517" t="str">
        <f>三年级等级</f>
        <v/>
      </c>
      <c r="U469" s="516" t="str">
        <f>三年级坐位体前屈得分</f>
        <v/>
      </c>
      <c r="V469" s="517" t="str">
        <f>三年级等级</f>
        <v/>
      </c>
      <c r="W469" s="516" t="str">
        <f>三年级一分钟跳绳得分</f>
        <v/>
      </c>
      <c r="X469" s="517" t="str">
        <f>三年级等级</f>
        <v/>
      </c>
      <c r="Y469" s="515" t="str">
        <f>三年级仰卧起坐得分</f>
        <v/>
      </c>
      <c r="Z469" s="518" t="str">
        <f>三年级等级</f>
        <v/>
      </c>
      <c r="AA469" s="533"/>
      <c r="AB469" s="515"/>
      <c r="AC469" s="533" t="str">
        <f>三年级跳绳附加分</f>
        <v/>
      </c>
      <c r="AD469" s="534" t="str">
        <f>三年级标准分</f>
        <v/>
      </c>
      <c r="AE469" s="534" t="str">
        <f>三年级总分</f>
        <v/>
      </c>
      <c r="AF469" s="517" t="str">
        <f>三年级等级</f>
        <v/>
      </c>
    </row>
    <row r="470" spans="1:32">
      <c r="A470" s="476">
        <v>307</v>
      </c>
      <c r="B470" s="477">
        <v>48</v>
      </c>
      <c r="C470" s="478"/>
      <c r="D470" s="471"/>
      <c r="E470" s="478"/>
      <c r="F470" s="481"/>
      <c r="G470" s="480"/>
      <c r="H470" s="475"/>
      <c r="I470" s="501"/>
      <c r="J470" s="502"/>
      <c r="K470" s="502"/>
      <c r="L470" s="503"/>
      <c r="M470" s="644"/>
      <c r="N470" s="505" t="str">
        <f>三年级BMI</f>
        <v/>
      </c>
      <c r="O470" s="499" t="str">
        <f>三年级BMI等级</f>
        <v/>
      </c>
      <c r="P470" s="500" t="str">
        <f>三年级BMI得分</f>
        <v/>
      </c>
      <c r="Q470" s="515" t="str">
        <f>三年级肺活量得分</f>
        <v/>
      </c>
      <c r="R470" s="512" t="str">
        <f>三年级等级</f>
        <v/>
      </c>
      <c r="S470" s="516" t="str">
        <f>三年级50米跑得分</f>
        <v/>
      </c>
      <c r="T470" s="517" t="str">
        <f>三年级等级</f>
        <v/>
      </c>
      <c r="U470" s="516" t="str">
        <f>三年级坐位体前屈得分</f>
        <v/>
      </c>
      <c r="V470" s="517" t="str">
        <f>三年级等级</f>
        <v/>
      </c>
      <c r="W470" s="516" t="str">
        <f>三年级一分钟跳绳得分</f>
        <v/>
      </c>
      <c r="X470" s="517" t="str">
        <f>三年级等级</f>
        <v/>
      </c>
      <c r="Y470" s="515" t="str">
        <f>三年级仰卧起坐得分</f>
        <v/>
      </c>
      <c r="Z470" s="518" t="str">
        <f>三年级等级</f>
        <v/>
      </c>
      <c r="AA470" s="533"/>
      <c r="AB470" s="515"/>
      <c r="AC470" s="533" t="str">
        <f>三年级跳绳附加分</f>
        <v/>
      </c>
      <c r="AD470" s="534" t="str">
        <f>三年级标准分</f>
        <v/>
      </c>
      <c r="AE470" s="534" t="str">
        <f>三年级总分</f>
        <v/>
      </c>
      <c r="AF470" s="517" t="str">
        <f>三年级等级</f>
        <v/>
      </c>
    </row>
    <row r="471" spans="1:32">
      <c r="A471" s="476">
        <v>307</v>
      </c>
      <c r="B471" s="477">
        <v>49</v>
      </c>
      <c r="C471" s="478"/>
      <c r="D471" s="471"/>
      <c r="E471" s="478"/>
      <c r="F471" s="481"/>
      <c r="G471" s="480"/>
      <c r="H471" s="475"/>
      <c r="I471" s="501"/>
      <c r="J471" s="502"/>
      <c r="K471" s="502"/>
      <c r="L471" s="503"/>
      <c r="M471" s="644"/>
      <c r="N471" s="505" t="str">
        <f>三年级BMI</f>
        <v/>
      </c>
      <c r="O471" s="499" t="str">
        <f>三年级BMI等级</f>
        <v/>
      </c>
      <c r="P471" s="500" t="str">
        <f>三年级BMI得分</f>
        <v/>
      </c>
      <c r="Q471" s="515" t="str">
        <f>三年级肺活量得分</f>
        <v/>
      </c>
      <c r="R471" s="512" t="str">
        <f>三年级等级</f>
        <v/>
      </c>
      <c r="S471" s="516" t="str">
        <f>三年级50米跑得分</f>
        <v/>
      </c>
      <c r="T471" s="517" t="str">
        <f>三年级等级</f>
        <v/>
      </c>
      <c r="U471" s="516" t="str">
        <f>三年级坐位体前屈得分</f>
        <v/>
      </c>
      <c r="V471" s="517" t="str">
        <f>三年级等级</f>
        <v/>
      </c>
      <c r="W471" s="516" t="str">
        <f>三年级一分钟跳绳得分</f>
        <v/>
      </c>
      <c r="X471" s="517" t="str">
        <f>三年级等级</f>
        <v/>
      </c>
      <c r="Y471" s="515" t="str">
        <f>三年级仰卧起坐得分</f>
        <v/>
      </c>
      <c r="Z471" s="518" t="str">
        <f>三年级等级</f>
        <v/>
      </c>
      <c r="AA471" s="533"/>
      <c r="AB471" s="515"/>
      <c r="AC471" s="533" t="str">
        <f>三年级跳绳附加分</f>
        <v/>
      </c>
      <c r="AD471" s="534" t="str">
        <f>三年级标准分</f>
        <v/>
      </c>
      <c r="AE471" s="534" t="str">
        <f>三年级总分</f>
        <v/>
      </c>
      <c r="AF471" s="517" t="str">
        <f>三年级等级</f>
        <v/>
      </c>
    </row>
    <row r="472" spans="1:32">
      <c r="A472" s="476">
        <v>307</v>
      </c>
      <c r="B472" s="477">
        <v>50</v>
      </c>
      <c r="C472" s="478"/>
      <c r="D472" s="471"/>
      <c r="E472" s="478"/>
      <c r="F472" s="481"/>
      <c r="G472" s="480"/>
      <c r="H472" s="475"/>
      <c r="I472" s="501"/>
      <c r="J472" s="502"/>
      <c r="K472" s="502"/>
      <c r="L472" s="503"/>
      <c r="M472" s="644"/>
      <c r="N472" s="505" t="str">
        <f>三年级BMI</f>
        <v/>
      </c>
      <c r="O472" s="499" t="str">
        <f>三年级BMI等级</f>
        <v/>
      </c>
      <c r="P472" s="500" t="str">
        <f>三年级BMI得分</f>
        <v/>
      </c>
      <c r="Q472" s="515" t="str">
        <f>三年级肺活量得分</f>
        <v/>
      </c>
      <c r="R472" s="512" t="str">
        <f>三年级等级</f>
        <v/>
      </c>
      <c r="S472" s="516" t="str">
        <f>三年级50米跑得分</f>
        <v/>
      </c>
      <c r="T472" s="517" t="str">
        <f>三年级等级</f>
        <v/>
      </c>
      <c r="U472" s="516" t="str">
        <f>三年级坐位体前屈得分</f>
        <v/>
      </c>
      <c r="V472" s="517" t="str">
        <f>三年级等级</f>
        <v/>
      </c>
      <c r="W472" s="516" t="str">
        <f>三年级一分钟跳绳得分</f>
        <v/>
      </c>
      <c r="X472" s="517" t="str">
        <f>三年级等级</f>
        <v/>
      </c>
      <c r="Y472" s="515" t="str">
        <f>三年级仰卧起坐得分</f>
        <v/>
      </c>
      <c r="Z472" s="518" t="str">
        <f>三年级等级</f>
        <v/>
      </c>
      <c r="AA472" s="533"/>
      <c r="AB472" s="515"/>
      <c r="AC472" s="533" t="str">
        <f>三年级跳绳附加分</f>
        <v/>
      </c>
      <c r="AD472" s="534" t="str">
        <f>三年级标准分</f>
        <v/>
      </c>
      <c r="AE472" s="534" t="str">
        <f>三年级总分</f>
        <v/>
      </c>
      <c r="AF472" s="517" t="str">
        <f>三年级等级</f>
        <v/>
      </c>
    </row>
    <row r="473" spans="1:32">
      <c r="A473" s="476">
        <v>307</v>
      </c>
      <c r="B473" s="477">
        <v>51</v>
      </c>
      <c r="C473" s="478"/>
      <c r="D473" s="471"/>
      <c r="E473" s="478"/>
      <c r="F473" s="473"/>
      <c r="G473" s="480"/>
      <c r="H473" s="475"/>
      <c r="I473" s="501"/>
      <c r="J473" s="502"/>
      <c r="K473" s="502"/>
      <c r="L473" s="496"/>
      <c r="M473" s="643"/>
      <c r="N473" s="498" t="str">
        <f>三年级BMI</f>
        <v/>
      </c>
      <c r="O473" s="499" t="str">
        <f>三年级BMI等级</f>
        <v/>
      </c>
      <c r="P473" s="500" t="str">
        <f>三年级BMI得分</f>
        <v/>
      </c>
      <c r="Q473" s="515" t="str">
        <f>三年级肺活量得分</f>
        <v/>
      </c>
      <c r="R473" s="512" t="str">
        <f>三年级等级</f>
        <v/>
      </c>
      <c r="S473" s="516" t="str">
        <f>三年级50米跑得分</f>
        <v/>
      </c>
      <c r="T473" s="512" t="str">
        <f>三年级等级</f>
        <v/>
      </c>
      <c r="U473" s="516" t="str">
        <f>三年级坐位体前屈得分</f>
        <v/>
      </c>
      <c r="V473" s="512" t="str">
        <f>三年级等级</f>
        <v/>
      </c>
      <c r="W473" s="516" t="str">
        <f>三年级一分钟跳绳得分</f>
        <v/>
      </c>
      <c r="X473" s="512" t="str">
        <f>三年级等级</f>
        <v/>
      </c>
      <c r="Y473" s="511" t="str">
        <f>三年级仰卧起坐得分</f>
        <v/>
      </c>
      <c r="Z473" s="514" t="str">
        <f>三年级等级</f>
        <v/>
      </c>
      <c r="AA473" s="530"/>
      <c r="AB473" s="511"/>
      <c r="AC473" s="530" t="str">
        <f>三年级跳绳附加分</f>
        <v/>
      </c>
      <c r="AD473" s="534" t="str">
        <f>三年级标准分</f>
        <v/>
      </c>
      <c r="AE473" s="531" t="str">
        <f>三年级总分</f>
        <v/>
      </c>
      <c r="AF473" s="512" t="str">
        <f>三年级等级</f>
        <v/>
      </c>
    </row>
    <row r="474" spans="1:32">
      <c r="A474" s="476">
        <v>307</v>
      </c>
      <c r="B474" s="477">
        <v>52</v>
      </c>
      <c r="C474" s="478"/>
      <c r="D474" s="471"/>
      <c r="E474" s="478"/>
      <c r="F474" s="473"/>
      <c r="G474" s="480"/>
      <c r="H474" s="475"/>
      <c r="I474" s="501"/>
      <c r="J474" s="502"/>
      <c r="K474" s="502"/>
      <c r="L474" s="503"/>
      <c r="M474" s="644"/>
      <c r="N474" s="505" t="str">
        <f>三年级BMI</f>
        <v/>
      </c>
      <c r="O474" s="499" t="str">
        <f>三年级BMI等级</f>
        <v/>
      </c>
      <c r="P474" s="500" t="str">
        <f>三年级BMI得分</f>
        <v/>
      </c>
      <c r="Q474" s="515" t="str">
        <f>三年级肺活量得分</f>
        <v/>
      </c>
      <c r="R474" s="512" t="str">
        <f>三年级等级</f>
        <v/>
      </c>
      <c r="S474" s="516" t="str">
        <f>三年级50米跑得分</f>
        <v/>
      </c>
      <c r="T474" s="512" t="str">
        <f>三年级等级</f>
        <v/>
      </c>
      <c r="U474" s="516" t="str">
        <f>三年级坐位体前屈得分</f>
        <v/>
      </c>
      <c r="V474" s="517" t="str">
        <f>三年级等级</f>
        <v/>
      </c>
      <c r="W474" s="516" t="str">
        <f>三年级一分钟跳绳得分</f>
        <v/>
      </c>
      <c r="X474" s="517" t="str">
        <f>三年级等级</f>
        <v/>
      </c>
      <c r="Y474" s="515" t="str">
        <f>三年级仰卧起坐得分</f>
        <v/>
      </c>
      <c r="Z474" s="518" t="str">
        <f>三年级等级</f>
        <v/>
      </c>
      <c r="AA474" s="533"/>
      <c r="AB474" s="515"/>
      <c r="AC474" s="533" t="str">
        <f>三年级跳绳附加分</f>
        <v/>
      </c>
      <c r="AD474" s="534" t="str">
        <f>三年级标准分</f>
        <v/>
      </c>
      <c r="AE474" s="534" t="str">
        <f>三年级总分</f>
        <v/>
      </c>
      <c r="AF474" s="517" t="str">
        <f>三年级等级</f>
        <v/>
      </c>
    </row>
    <row r="475" spans="1:32">
      <c r="A475" s="476">
        <v>307</v>
      </c>
      <c r="B475" s="477">
        <v>53</v>
      </c>
      <c r="C475" s="478"/>
      <c r="D475" s="471"/>
      <c r="E475" s="478"/>
      <c r="F475" s="473"/>
      <c r="G475" s="480"/>
      <c r="H475" s="475"/>
      <c r="I475" s="501"/>
      <c r="J475" s="502"/>
      <c r="K475" s="502"/>
      <c r="L475" s="503"/>
      <c r="M475" s="644"/>
      <c r="N475" s="505" t="str">
        <f>三年级BMI</f>
        <v/>
      </c>
      <c r="O475" s="499" t="str">
        <f>三年级BMI等级</f>
        <v/>
      </c>
      <c r="P475" s="500" t="str">
        <f>三年级BMI得分</f>
        <v/>
      </c>
      <c r="Q475" s="515" t="str">
        <f>三年级肺活量得分</f>
        <v/>
      </c>
      <c r="R475" s="512" t="str">
        <f>三年级等级</f>
        <v/>
      </c>
      <c r="S475" s="516" t="str">
        <f>三年级50米跑得分</f>
        <v/>
      </c>
      <c r="T475" s="512" t="str">
        <f>三年级等级</f>
        <v/>
      </c>
      <c r="U475" s="516" t="str">
        <f>三年级坐位体前屈得分</f>
        <v/>
      </c>
      <c r="V475" s="517" t="str">
        <f>三年级等级</f>
        <v/>
      </c>
      <c r="W475" s="516" t="str">
        <f>三年级一分钟跳绳得分</f>
        <v/>
      </c>
      <c r="X475" s="517" t="str">
        <f>三年级等级</f>
        <v/>
      </c>
      <c r="Y475" s="515" t="str">
        <f>三年级仰卧起坐得分</f>
        <v/>
      </c>
      <c r="Z475" s="518" t="str">
        <f>三年级等级</f>
        <v/>
      </c>
      <c r="AA475" s="533"/>
      <c r="AB475" s="515"/>
      <c r="AC475" s="533" t="str">
        <f>三年级跳绳附加分</f>
        <v/>
      </c>
      <c r="AD475" s="534" t="str">
        <f>三年级标准分</f>
        <v/>
      </c>
      <c r="AE475" s="534" t="str">
        <f>三年级总分</f>
        <v/>
      </c>
      <c r="AF475" s="517" t="str">
        <f>三年级等级</f>
        <v/>
      </c>
    </row>
    <row r="476" spans="1:32">
      <c r="A476" s="476">
        <v>307</v>
      </c>
      <c r="B476" s="477">
        <v>54</v>
      </c>
      <c r="C476" s="478"/>
      <c r="D476" s="471"/>
      <c r="E476" s="478"/>
      <c r="F476" s="473"/>
      <c r="G476" s="480"/>
      <c r="H476" s="475"/>
      <c r="I476" s="501"/>
      <c r="J476" s="502"/>
      <c r="K476" s="502"/>
      <c r="L476" s="503"/>
      <c r="M476" s="644"/>
      <c r="N476" s="505" t="str">
        <f>三年级BMI</f>
        <v/>
      </c>
      <c r="O476" s="499" t="str">
        <f>三年级BMI等级</f>
        <v/>
      </c>
      <c r="P476" s="500" t="str">
        <f>三年级BMI得分</f>
        <v/>
      </c>
      <c r="Q476" s="515" t="str">
        <f>三年级肺活量得分</f>
        <v/>
      </c>
      <c r="R476" s="512" t="str">
        <f>三年级等级</f>
        <v/>
      </c>
      <c r="S476" s="516" t="str">
        <f>三年级50米跑得分</f>
        <v/>
      </c>
      <c r="T476" s="512" t="str">
        <f>三年级等级</f>
        <v/>
      </c>
      <c r="U476" s="516" t="str">
        <f>三年级坐位体前屈得分</f>
        <v/>
      </c>
      <c r="V476" s="517" t="str">
        <f>三年级等级</f>
        <v/>
      </c>
      <c r="W476" s="516" t="str">
        <f>三年级一分钟跳绳得分</f>
        <v/>
      </c>
      <c r="X476" s="517" t="str">
        <f>三年级等级</f>
        <v/>
      </c>
      <c r="Y476" s="515" t="str">
        <f>三年级仰卧起坐得分</f>
        <v/>
      </c>
      <c r="Z476" s="518" t="str">
        <f>三年级等级</f>
        <v/>
      </c>
      <c r="AA476" s="533"/>
      <c r="AB476" s="515"/>
      <c r="AC476" s="533" t="str">
        <f>三年级跳绳附加分</f>
        <v/>
      </c>
      <c r="AD476" s="534" t="str">
        <f>三年级标准分</f>
        <v/>
      </c>
      <c r="AE476" s="534" t="str">
        <f>三年级总分</f>
        <v/>
      </c>
      <c r="AF476" s="517" t="str">
        <f>三年级等级</f>
        <v/>
      </c>
    </row>
    <row r="477" spans="1:32">
      <c r="A477" s="476">
        <v>307</v>
      </c>
      <c r="B477" s="477">
        <v>55</v>
      </c>
      <c r="C477" s="478"/>
      <c r="D477" s="471"/>
      <c r="E477" s="478"/>
      <c r="F477" s="473"/>
      <c r="G477" s="480"/>
      <c r="H477" s="475"/>
      <c r="I477" s="501"/>
      <c r="J477" s="502"/>
      <c r="K477" s="502"/>
      <c r="L477" s="503"/>
      <c r="M477" s="644"/>
      <c r="N477" s="505" t="str">
        <f>三年级BMI</f>
        <v/>
      </c>
      <c r="O477" s="499" t="str">
        <f>三年级BMI等级</f>
        <v/>
      </c>
      <c r="P477" s="500" t="str">
        <f>三年级BMI得分</f>
        <v/>
      </c>
      <c r="Q477" s="515" t="str">
        <f>三年级肺活量得分</f>
        <v/>
      </c>
      <c r="R477" s="512" t="str">
        <f>三年级等级</f>
        <v/>
      </c>
      <c r="S477" s="516" t="str">
        <f>三年级50米跑得分</f>
        <v/>
      </c>
      <c r="T477" s="512" t="str">
        <f>三年级等级</f>
        <v/>
      </c>
      <c r="U477" s="516" t="str">
        <f>三年级坐位体前屈得分</f>
        <v/>
      </c>
      <c r="V477" s="517" t="str">
        <f>三年级等级</f>
        <v/>
      </c>
      <c r="W477" s="516" t="str">
        <f>三年级一分钟跳绳得分</f>
        <v/>
      </c>
      <c r="X477" s="517" t="str">
        <f>三年级等级</f>
        <v/>
      </c>
      <c r="Y477" s="515" t="str">
        <f>三年级仰卧起坐得分</f>
        <v/>
      </c>
      <c r="Z477" s="518" t="str">
        <f>三年级等级</f>
        <v/>
      </c>
      <c r="AA477" s="533"/>
      <c r="AB477" s="515"/>
      <c r="AC477" s="533" t="str">
        <f>三年级跳绳附加分</f>
        <v/>
      </c>
      <c r="AD477" s="534" t="str">
        <f>三年级标准分</f>
        <v/>
      </c>
      <c r="AE477" s="534" t="str">
        <f>三年级总分</f>
        <v/>
      </c>
      <c r="AF477" s="517" t="str">
        <f>三年级等级</f>
        <v/>
      </c>
    </row>
    <row r="478" spans="1:32">
      <c r="A478" s="476">
        <v>307</v>
      </c>
      <c r="B478" s="477">
        <v>56</v>
      </c>
      <c r="C478" s="478"/>
      <c r="D478" s="471"/>
      <c r="E478" s="478"/>
      <c r="F478" s="473"/>
      <c r="G478" s="480"/>
      <c r="H478" s="475"/>
      <c r="I478" s="501"/>
      <c r="J478" s="502"/>
      <c r="K478" s="502"/>
      <c r="L478" s="503"/>
      <c r="M478" s="644"/>
      <c r="N478" s="505" t="str">
        <f>三年级BMI</f>
        <v/>
      </c>
      <c r="O478" s="499" t="str">
        <f>三年级BMI等级</f>
        <v/>
      </c>
      <c r="P478" s="500" t="str">
        <f>三年级BMI得分</f>
        <v/>
      </c>
      <c r="Q478" s="515" t="str">
        <f>三年级肺活量得分</f>
        <v/>
      </c>
      <c r="R478" s="512" t="str">
        <f>三年级等级</f>
        <v/>
      </c>
      <c r="S478" s="516" t="str">
        <f>三年级50米跑得分</f>
        <v/>
      </c>
      <c r="T478" s="512" t="str">
        <f>三年级等级</f>
        <v/>
      </c>
      <c r="U478" s="516" t="str">
        <f>三年级坐位体前屈得分</f>
        <v/>
      </c>
      <c r="V478" s="517" t="str">
        <f>三年级等级</f>
        <v/>
      </c>
      <c r="W478" s="516" t="str">
        <f>三年级一分钟跳绳得分</f>
        <v/>
      </c>
      <c r="X478" s="517" t="str">
        <f>三年级等级</f>
        <v/>
      </c>
      <c r="Y478" s="515" t="str">
        <f>三年级仰卧起坐得分</f>
        <v/>
      </c>
      <c r="Z478" s="518" t="str">
        <f>三年级等级</f>
        <v/>
      </c>
      <c r="AA478" s="533"/>
      <c r="AB478" s="515"/>
      <c r="AC478" s="533" t="str">
        <f>三年级跳绳附加分</f>
        <v/>
      </c>
      <c r="AD478" s="534" t="str">
        <f>三年级标准分</f>
        <v/>
      </c>
      <c r="AE478" s="534" t="str">
        <f>三年级总分</f>
        <v/>
      </c>
      <c r="AF478" s="517" t="str">
        <f>三年级等级</f>
        <v/>
      </c>
    </row>
    <row r="479" spans="1:32">
      <c r="A479" s="476">
        <v>307</v>
      </c>
      <c r="B479" s="477">
        <v>57</v>
      </c>
      <c r="C479" s="478"/>
      <c r="D479" s="471"/>
      <c r="E479" s="478"/>
      <c r="F479" s="473"/>
      <c r="G479" s="480"/>
      <c r="H479" s="475"/>
      <c r="I479" s="501"/>
      <c r="J479" s="502"/>
      <c r="K479" s="502"/>
      <c r="L479" s="503"/>
      <c r="M479" s="644"/>
      <c r="N479" s="505" t="str">
        <f>三年级BMI</f>
        <v/>
      </c>
      <c r="O479" s="499" t="str">
        <f>三年级BMI等级</f>
        <v/>
      </c>
      <c r="P479" s="500" t="str">
        <f>三年级BMI得分</f>
        <v/>
      </c>
      <c r="Q479" s="515" t="str">
        <f>三年级肺活量得分</f>
        <v/>
      </c>
      <c r="R479" s="512" t="str">
        <f>三年级等级</f>
        <v/>
      </c>
      <c r="S479" s="516" t="str">
        <f>三年级50米跑得分</f>
        <v/>
      </c>
      <c r="T479" s="517" t="str">
        <f>三年级等级</f>
        <v/>
      </c>
      <c r="U479" s="516" t="str">
        <f>三年级坐位体前屈得分</f>
        <v/>
      </c>
      <c r="V479" s="517" t="str">
        <f>三年级等级</f>
        <v/>
      </c>
      <c r="W479" s="516" t="str">
        <f>三年级一分钟跳绳得分</f>
        <v/>
      </c>
      <c r="X479" s="517" t="str">
        <f>三年级等级</f>
        <v/>
      </c>
      <c r="Y479" s="515" t="str">
        <f>三年级仰卧起坐得分</f>
        <v/>
      </c>
      <c r="Z479" s="518" t="str">
        <f>三年级等级</f>
        <v/>
      </c>
      <c r="AA479" s="533"/>
      <c r="AB479" s="515"/>
      <c r="AC479" s="533" t="str">
        <f>三年级跳绳附加分</f>
        <v/>
      </c>
      <c r="AD479" s="534" t="str">
        <f>三年级标准分</f>
        <v/>
      </c>
      <c r="AE479" s="534" t="str">
        <f>三年级总分</f>
        <v/>
      </c>
      <c r="AF479" s="517" t="str">
        <f>三年级等级</f>
        <v/>
      </c>
    </row>
    <row r="480" spans="1:32">
      <c r="A480" s="476">
        <v>307</v>
      </c>
      <c r="B480" s="477">
        <v>58</v>
      </c>
      <c r="C480" s="478"/>
      <c r="D480" s="471"/>
      <c r="E480" s="478"/>
      <c r="F480" s="473"/>
      <c r="G480" s="480"/>
      <c r="H480" s="475"/>
      <c r="I480" s="501"/>
      <c r="J480" s="502"/>
      <c r="K480" s="502"/>
      <c r="L480" s="503"/>
      <c r="M480" s="644"/>
      <c r="N480" s="505" t="str">
        <f>三年级BMI</f>
        <v/>
      </c>
      <c r="O480" s="499" t="str">
        <f>三年级BMI等级</f>
        <v/>
      </c>
      <c r="P480" s="500" t="str">
        <f>三年级BMI得分</f>
        <v/>
      </c>
      <c r="Q480" s="515" t="str">
        <f>三年级肺活量得分</f>
        <v/>
      </c>
      <c r="R480" s="512" t="str">
        <f>三年级等级</f>
        <v/>
      </c>
      <c r="S480" s="516" t="str">
        <f>三年级50米跑得分</f>
        <v/>
      </c>
      <c r="T480" s="517" t="str">
        <f>三年级等级</f>
        <v/>
      </c>
      <c r="U480" s="516" t="str">
        <f>三年级坐位体前屈得分</f>
        <v/>
      </c>
      <c r="V480" s="517" t="str">
        <f>三年级等级</f>
        <v/>
      </c>
      <c r="W480" s="516" t="str">
        <f>三年级一分钟跳绳得分</f>
        <v/>
      </c>
      <c r="X480" s="517" t="str">
        <f>三年级等级</f>
        <v/>
      </c>
      <c r="Y480" s="515" t="str">
        <f>三年级仰卧起坐得分</f>
        <v/>
      </c>
      <c r="Z480" s="518" t="str">
        <f>三年级等级</f>
        <v/>
      </c>
      <c r="AA480" s="533"/>
      <c r="AB480" s="515"/>
      <c r="AC480" s="533" t="str">
        <f>三年级跳绳附加分</f>
        <v/>
      </c>
      <c r="AD480" s="534" t="str">
        <f>三年级标准分</f>
        <v/>
      </c>
      <c r="AE480" s="534" t="str">
        <f>三年级总分</f>
        <v/>
      </c>
      <c r="AF480" s="517" t="str">
        <f>三年级等级</f>
        <v/>
      </c>
    </row>
    <row r="481" spans="1:32">
      <c r="A481" s="476">
        <v>307</v>
      </c>
      <c r="B481" s="477">
        <v>59</v>
      </c>
      <c r="C481" s="478"/>
      <c r="D481" s="471"/>
      <c r="E481" s="478"/>
      <c r="F481" s="473"/>
      <c r="G481" s="480"/>
      <c r="H481" s="475"/>
      <c r="I481" s="501"/>
      <c r="J481" s="502"/>
      <c r="K481" s="502"/>
      <c r="L481" s="503"/>
      <c r="M481" s="644"/>
      <c r="N481" s="505" t="str">
        <f>三年级BMI</f>
        <v/>
      </c>
      <c r="O481" s="499" t="str">
        <f>三年级BMI等级</f>
        <v/>
      </c>
      <c r="P481" s="500" t="str">
        <f>三年级BMI得分</f>
        <v/>
      </c>
      <c r="Q481" s="515" t="str">
        <f>三年级肺活量得分</f>
        <v/>
      </c>
      <c r="R481" s="512" t="str">
        <f>三年级等级</f>
        <v/>
      </c>
      <c r="S481" s="516" t="str">
        <f>三年级50米跑得分</f>
        <v/>
      </c>
      <c r="T481" s="517" t="str">
        <f>三年级等级</f>
        <v/>
      </c>
      <c r="U481" s="516" t="str">
        <f>三年级坐位体前屈得分</f>
        <v/>
      </c>
      <c r="V481" s="517" t="str">
        <f>三年级等级</f>
        <v/>
      </c>
      <c r="W481" s="516" t="str">
        <f>三年级一分钟跳绳得分</f>
        <v/>
      </c>
      <c r="X481" s="517" t="str">
        <f>三年级等级</f>
        <v/>
      </c>
      <c r="Y481" s="515" t="str">
        <f>三年级仰卧起坐得分</f>
        <v/>
      </c>
      <c r="Z481" s="518" t="str">
        <f>三年级等级</f>
        <v/>
      </c>
      <c r="AA481" s="533"/>
      <c r="AB481" s="515"/>
      <c r="AC481" s="533" t="str">
        <f>三年级跳绳附加分</f>
        <v/>
      </c>
      <c r="AD481" s="534" t="str">
        <f>三年级标准分</f>
        <v/>
      </c>
      <c r="AE481" s="534" t="str">
        <f>三年级总分</f>
        <v/>
      </c>
      <c r="AF481" s="517" t="str">
        <f>三年级等级</f>
        <v/>
      </c>
    </row>
    <row r="482" spans="1:32">
      <c r="A482" s="476">
        <v>307</v>
      </c>
      <c r="B482" s="477">
        <v>60</v>
      </c>
      <c r="C482" s="478"/>
      <c r="D482" s="471"/>
      <c r="E482" s="478"/>
      <c r="F482" s="473"/>
      <c r="G482" s="480"/>
      <c r="H482" s="475"/>
      <c r="I482" s="501"/>
      <c r="J482" s="502"/>
      <c r="K482" s="502"/>
      <c r="L482" s="503"/>
      <c r="M482" s="644"/>
      <c r="N482" s="505" t="str">
        <f>三年级BMI</f>
        <v/>
      </c>
      <c r="O482" s="499" t="str">
        <f>三年级BMI等级</f>
        <v/>
      </c>
      <c r="P482" s="500" t="str">
        <f>三年级BMI得分</f>
        <v/>
      </c>
      <c r="Q482" s="515" t="str">
        <f>三年级肺活量得分</f>
        <v/>
      </c>
      <c r="R482" s="512" t="str">
        <f>三年级等级</f>
        <v/>
      </c>
      <c r="S482" s="516" t="str">
        <f>三年级50米跑得分</f>
        <v/>
      </c>
      <c r="T482" s="517" t="str">
        <f>三年级等级</f>
        <v/>
      </c>
      <c r="U482" s="516" t="str">
        <f>三年级坐位体前屈得分</f>
        <v/>
      </c>
      <c r="V482" s="517" t="str">
        <f>三年级等级</f>
        <v/>
      </c>
      <c r="W482" s="516" t="str">
        <f>三年级一分钟跳绳得分</f>
        <v/>
      </c>
      <c r="X482" s="517" t="str">
        <f>三年级等级</f>
        <v/>
      </c>
      <c r="Y482" s="515" t="str">
        <f>三年级仰卧起坐得分</f>
        <v/>
      </c>
      <c r="Z482" s="518" t="str">
        <f>三年级等级</f>
        <v/>
      </c>
      <c r="AA482" s="533"/>
      <c r="AB482" s="515"/>
      <c r="AC482" s="533" t="str">
        <f>三年级跳绳附加分</f>
        <v/>
      </c>
      <c r="AD482" s="534" t="str">
        <f>三年级标准分</f>
        <v/>
      </c>
      <c r="AE482" s="534" t="str">
        <f>三年级总分</f>
        <v/>
      </c>
      <c r="AF482" s="517" t="str">
        <f>三年级等级</f>
        <v/>
      </c>
    </row>
    <row r="483" spans="1:32">
      <c r="A483" s="476">
        <v>307</v>
      </c>
      <c r="B483" s="477">
        <v>61</v>
      </c>
      <c r="C483" s="478"/>
      <c r="D483" s="471"/>
      <c r="E483" s="478"/>
      <c r="F483" s="473"/>
      <c r="G483" s="480"/>
      <c r="H483" s="475"/>
      <c r="I483" s="501"/>
      <c r="J483" s="502"/>
      <c r="K483" s="502"/>
      <c r="L483" s="503"/>
      <c r="M483" s="644"/>
      <c r="N483" s="505" t="str">
        <f>三年级BMI</f>
        <v/>
      </c>
      <c r="O483" s="499" t="str">
        <f>三年级BMI等级</f>
        <v/>
      </c>
      <c r="P483" s="500" t="str">
        <f>三年级BMI得分</f>
        <v/>
      </c>
      <c r="Q483" s="515" t="str">
        <f>三年级肺活量得分</f>
        <v/>
      </c>
      <c r="R483" s="512" t="str">
        <f>三年级等级</f>
        <v/>
      </c>
      <c r="S483" s="516" t="str">
        <f>三年级50米跑得分</f>
        <v/>
      </c>
      <c r="T483" s="517" t="str">
        <f>三年级等级</f>
        <v/>
      </c>
      <c r="U483" s="516" t="str">
        <f>三年级坐位体前屈得分</f>
        <v/>
      </c>
      <c r="V483" s="517" t="str">
        <f>三年级等级</f>
        <v/>
      </c>
      <c r="W483" s="516" t="str">
        <f>三年级一分钟跳绳得分</f>
        <v/>
      </c>
      <c r="X483" s="517" t="str">
        <f>三年级等级</f>
        <v/>
      </c>
      <c r="Y483" s="515" t="str">
        <f>三年级仰卧起坐得分</f>
        <v/>
      </c>
      <c r="Z483" s="518" t="str">
        <f>三年级等级</f>
        <v/>
      </c>
      <c r="AA483" s="533"/>
      <c r="AB483" s="515"/>
      <c r="AC483" s="533" t="str">
        <f>三年级跳绳附加分</f>
        <v/>
      </c>
      <c r="AD483" s="534" t="str">
        <f>三年级标准分</f>
        <v/>
      </c>
      <c r="AE483" s="534" t="str">
        <f>三年级总分</f>
        <v/>
      </c>
      <c r="AF483" s="517" t="str">
        <f>三年级等级</f>
        <v/>
      </c>
    </row>
    <row r="484" spans="1:32">
      <c r="A484" s="476">
        <v>307</v>
      </c>
      <c r="B484" s="477">
        <v>62</v>
      </c>
      <c r="C484" s="470"/>
      <c r="D484" s="471"/>
      <c r="E484" s="472"/>
      <c r="F484" s="473"/>
      <c r="G484" s="480"/>
      <c r="H484" s="475"/>
      <c r="I484" s="494"/>
      <c r="J484" s="495"/>
      <c r="K484" s="495"/>
      <c r="L484" s="503"/>
      <c r="M484" s="644"/>
      <c r="N484" s="505" t="str">
        <f>三年级BMI</f>
        <v/>
      </c>
      <c r="O484" s="499" t="str">
        <f>三年级BMI等级</f>
        <v/>
      </c>
      <c r="P484" s="500" t="str">
        <f>三年级BMI得分</f>
        <v/>
      </c>
      <c r="Q484" s="515" t="str">
        <f>三年级肺活量得分</f>
        <v/>
      </c>
      <c r="R484" s="512" t="str">
        <f>三年级等级</f>
        <v/>
      </c>
      <c r="S484" s="516" t="str">
        <f>三年级50米跑得分</f>
        <v/>
      </c>
      <c r="T484" s="517" t="str">
        <f>三年级等级</f>
        <v/>
      </c>
      <c r="U484" s="516" t="str">
        <f>三年级坐位体前屈得分</f>
        <v/>
      </c>
      <c r="V484" s="517" t="str">
        <f>三年级等级</f>
        <v/>
      </c>
      <c r="W484" s="516" t="str">
        <f>三年级一分钟跳绳得分</f>
        <v/>
      </c>
      <c r="X484" s="517" t="str">
        <f>三年级等级</f>
        <v/>
      </c>
      <c r="Y484" s="515" t="str">
        <f>三年级仰卧起坐得分</f>
        <v/>
      </c>
      <c r="Z484" s="518" t="str">
        <f>三年级等级</f>
        <v/>
      </c>
      <c r="AA484" s="533"/>
      <c r="AB484" s="515"/>
      <c r="AC484" s="533" t="str">
        <f>三年级跳绳附加分</f>
        <v/>
      </c>
      <c r="AD484" s="534" t="str">
        <f>三年级标准分</f>
        <v/>
      </c>
      <c r="AE484" s="534" t="str">
        <f>三年级总分</f>
        <v/>
      </c>
      <c r="AF484" s="517" t="str">
        <f>三年级等级</f>
        <v/>
      </c>
    </row>
    <row r="485" spans="1:32">
      <c r="A485" s="476">
        <v>307</v>
      </c>
      <c r="B485" s="477">
        <v>63</v>
      </c>
      <c r="C485" s="478"/>
      <c r="D485" s="471"/>
      <c r="E485" s="472"/>
      <c r="F485" s="473"/>
      <c r="G485" s="480"/>
      <c r="H485" s="475"/>
      <c r="I485" s="501"/>
      <c r="J485" s="502"/>
      <c r="K485" s="495"/>
      <c r="L485" s="503"/>
      <c r="M485" s="644"/>
      <c r="N485" s="505" t="str">
        <f>三年级BMI</f>
        <v/>
      </c>
      <c r="O485" s="499" t="str">
        <f>三年级BMI等级</f>
        <v/>
      </c>
      <c r="P485" s="500" t="str">
        <f>三年级BMI得分</f>
        <v/>
      </c>
      <c r="Q485" s="515" t="str">
        <f>三年级肺活量得分</f>
        <v/>
      </c>
      <c r="R485" s="512" t="str">
        <f>三年级等级</f>
        <v/>
      </c>
      <c r="S485" s="516" t="str">
        <f>三年级50米跑得分</f>
        <v/>
      </c>
      <c r="T485" s="517" t="str">
        <f>三年级等级</f>
        <v/>
      </c>
      <c r="U485" s="516" t="str">
        <f>三年级坐位体前屈得分</f>
        <v/>
      </c>
      <c r="V485" s="517" t="str">
        <f>三年级等级</f>
        <v/>
      </c>
      <c r="W485" s="516" t="str">
        <f>三年级一分钟跳绳得分</f>
        <v/>
      </c>
      <c r="X485" s="517" t="str">
        <f>三年级等级</f>
        <v/>
      </c>
      <c r="Y485" s="515" t="str">
        <f>三年级仰卧起坐得分</f>
        <v/>
      </c>
      <c r="Z485" s="518" t="str">
        <f>三年级等级</f>
        <v/>
      </c>
      <c r="AA485" s="533"/>
      <c r="AB485" s="515"/>
      <c r="AC485" s="533" t="str">
        <f>三年级跳绳附加分</f>
        <v/>
      </c>
      <c r="AD485" s="534" t="str">
        <f>三年级标准分</f>
        <v/>
      </c>
      <c r="AE485" s="534" t="str">
        <f>三年级总分</f>
        <v/>
      </c>
      <c r="AF485" s="517" t="str">
        <f>三年级等级</f>
        <v/>
      </c>
    </row>
    <row r="486" spans="1:32">
      <c r="A486" s="476">
        <v>307</v>
      </c>
      <c r="B486" s="477">
        <v>64</v>
      </c>
      <c r="C486" s="478"/>
      <c r="D486" s="471"/>
      <c r="E486" s="472"/>
      <c r="F486" s="473"/>
      <c r="G486" s="480"/>
      <c r="H486" s="475"/>
      <c r="I486" s="501"/>
      <c r="J486" s="502"/>
      <c r="K486" s="495"/>
      <c r="L486" s="503"/>
      <c r="M486" s="644"/>
      <c r="N486" s="505" t="str">
        <f>三年级BMI</f>
        <v/>
      </c>
      <c r="O486" s="499" t="str">
        <f>三年级BMI等级</f>
        <v/>
      </c>
      <c r="P486" s="500" t="str">
        <f>三年级BMI得分</f>
        <v/>
      </c>
      <c r="Q486" s="515" t="str">
        <f>三年级肺活量得分</f>
        <v/>
      </c>
      <c r="R486" s="512" t="str">
        <f>三年级等级</f>
        <v/>
      </c>
      <c r="S486" s="516" t="str">
        <f>三年级50米跑得分</f>
        <v/>
      </c>
      <c r="T486" s="517" t="str">
        <f>三年级等级</f>
        <v/>
      </c>
      <c r="U486" s="516" t="str">
        <f>三年级坐位体前屈得分</f>
        <v/>
      </c>
      <c r="V486" s="517" t="str">
        <f>三年级等级</f>
        <v/>
      </c>
      <c r="W486" s="516" t="str">
        <f>三年级一分钟跳绳得分</f>
        <v/>
      </c>
      <c r="X486" s="517" t="str">
        <f>三年级等级</f>
        <v/>
      </c>
      <c r="Y486" s="515" t="str">
        <f>三年级仰卧起坐得分</f>
        <v/>
      </c>
      <c r="Z486" s="518" t="str">
        <f>三年级等级</f>
        <v/>
      </c>
      <c r="AA486" s="533"/>
      <c r="AB486" s="515"/>
      <c r="AC486" s="533" t="str">
        <f>三年级跳绳附加分</f>
        <v/>
      </c>
      <c r="AD486" s="534" t="str">
        <f>三年级标准分</f>
        <v/>
      </c>
      <c r="AE486" s="534" t="str">
        <f>三年级总分</f>
        <v/>
      </c>
      <c r="AF486" s="517" t="str">
        <f>三年级等级</f>
        <v/>
      </c>
    </row>
    <row r="487" spans="1:32">
      <c r="A487" s="476">
        <v>307</v>
      </c>
      <c r="B487" s="477">
        <v>65</v>
      </c>
      <c r="C487" s="478"/>
      <c r="D487" s="471"/>
      <c r="E487" s="472"/>
      <c r="F487" s="473"/>
      <c r="G487" s="474"/>
      <c r="H487" s="475"/>
      <c r="I487" s="501"/>
      <c r="J487" s="502"/>
      <c r="K487" s="495"/>
      <c r="L487" s="503"/>
      <c r="M487" s="644"/>
      <c r="N487" s="505" t="str">
        <f>三年级BMI</f>
        <v/>
      </c>
      <c r="O487" s="499" t="str">
        <f>三年级BMI等级</f>
        <v/>
      </c>
      <c r="P487" s="500" t="str">
        <f>三年级BMI得分</f>
        <v/>
      </c>
      <c r="Q487" s="515" t="str">
        <f>三年级肺活量得分</f>
        <v/>
      </c>
      <c r="R487" s="512" t="str">
        <f>三年级等级</f>
        <v/>
      </c>
      <c r="S487" s="516" t="str">
        <f>三年级50米跑得分</f>
        <v/>
      </c>
      <c r="T487" s="517" t="str">
        <f>三年级等级</f>
        <v/>
      </c>
      <c r="U487" s="516" t="str">
        <f>三年级坐位体前屈得分</f>
        <v/>
      </c>
      <c r="V487" s="517" t="str">
        <f>三年级等级</f>
        <v/>
      </c>
      <c r="W487" s="516" t="str">
        <f>三年级一分钟跳绳得分</f>
        <v/>
      </c>
      <c r="X487" s="517" t="str">
        <f>三年级等级</f>
        <v/>
      </c>
      <c r="Y487" s="515" t="str">
        <f>三年级仰卧起坐得分</f>
        <v/>
      </c>
      <c r="Z487" s="518" t="str">
        <f>三年级等级</f>
        <v/>
      </c>
      <c r="AA487" s="533"/>
      <c r="AB487" s="515"/>
      <c r="AC487" s="533" t="str">
        <f>三年级跳绳附加分</f>
        <v/>
      </c>
      <c r="AD487" s="534" t="str">
        <f>三年级标准分</f>
        <v/>
      </c>
      <c r="AE487" s="534" t="str">
        <f>三年级总分</f>
        <v/>
      </c>
      <c r="AF487" s="517" t="str">
        <f>三年级等级</f>
        <v/>
      </c>
    </row>
    <row r="488" spans="1:32">
      <c r="A488" s="476">
        <v>307</v>
      </c>
      <c r="B488" s="477">
        <v>66</v>
      </c>
      <c r="C488" s="478"/>
      <c r="D488" s="471"/>
      <c r="E488" s="472"/>
      <c r="F488" s="473"/>
      <c r="G488" s="474"/>
      <c r="H488" s="475"/>
      <c r="I488" s="501"/>
      <c r="J488" s="502"/>
      <c r="K488" s="495"/>
      <c r="L488" s="503"/>
      <c r="M488" s="644"/>
      <c r="N488" s="505" t="str">
        <f>三年级BMI</f>
        <v/>
      </c>
      <c r="O488" s="499" t="str">
        <f>三年级BMI等级</f>
        <v/>
      </c>
      <c r="P488" s="500" t="str">
        <f>三年级BMI得分</f>
        <v/>
      </c>
      <c r="Q488" s="515" t="str">
        <f>三年级肺活量得分</f>
        <v/>
      </c>
      <c r="R488" s="512" t="str">
        <f>三年级等级</f>
        <v/>
      </c>
      <c r="S488" s="516" t="str">
        <f>三年级50米跑得分</f>
        <v/>
      </c>
      <c r="T488" s="517" t="str">
        <f>三年级等级</f>
        <v/>
      </c>
      <c r="U488" s="516" t="str">
        <f>三年级坐位体前屈得分</f>
        <v/>
      </c>
      <c r="V488" s="517" t="str">
        <f>三年级等级</f>
        <v/>
      </c>
      <c r="W488" s="516" t="str">
        <f>三年级一分钟跳绳得分</f>
        <v/>
      </c>
      <c r="X488" s="517" t="str">
        <f>三年级等级</f>
        <v/>
      </c>
      <c r="Y488" s="515" t="str">
        <f>三年级仰卧起坐得分</f>
        <v/>
      </c>
      <c r="Z488" s="518" t="str">
        <f>三年级等级</f>
        <v/>
      </c>
      <c r="AA488" s="533"/>
      <c r="AB488" s="515"/>
      <c r="AC488" s="533" t="str">
        <f>三年级跳绳附加分</f>
        <v/>
      </c>
      <c r="AD488" s="534" t="str">
        <f>三年级标准分</f>
        <v/>
      </c>
      <c r="AE488" s="534" t="str">
        <f>三年级总分</f>
        <v/>
      </c>
      <c r="AF488" s="517" t="str">
        <f>三年级等级</f>
        <v/>
      </c>
    </row>
    <row r="489" spans="1:32">
      <c r="A489" s="476">
        <v>307</v>
      </c>
      <c r="B489" s="477">
        <v>67</v>
      </c>
      <c r="C489" s="478"/>
      <c r="D489" s="471"/>
      <c r="E489" s="472"/>
      <c r="F489" s="473"/>
      <c r="G489" s="480"/>
      <c r="H489" s="475"/>
      <c r="I489" s="501"/>
      <c r="J489" s="502"/>
      <c r="K489" s="495"/>
      <c r="L489" s="503"/>
      <c r="M489" s="644"/>
      <c r="N489" s="505" t="str">
        <f>三年级BMI</f>
        <v/>
      </c>
      <c r="O489" s="499" t="str">
        <f>三年级BMI等级</f>
        <v/>
      </c>
      <c r="P489" s="500" t="str">
        <f>三年级BMI得分</f>
        <v/>
      </c>
      <c r="Q489" s="515" t="str">
        <f>三年级肺活量得分</f>
        <v/>
      </c>
      <c r="R489" s="512" t="str">
        <f>三年级等级</f>
        <v/>
      </c>
      <c r="S489" s="516" t="str">
        <f>三年级50米跑得分</f>
        <v/>
      </c>
      <c r="T489" s="517" t="str">
        <f>三年级等级</f>
        <v/>
      </c>
      <c r="U489" s="516" t="str">
        <f>三年级坐位体前屈得分</f>
        <v/>
      </c>
      <c r="V489" s="517" t="str">
        <f>三年级等级</f>
        <v/>
      </c>
      <c r="W489" s="516" t="str">
        <f>三年级一分钟跳绳得分</f>
        <v/>
      </c>
      <c r="X489" s="517" t="str">
        <f>三年级等级</f>
        <v/>
      </c>
      <c r="Y489" s="515" t="str">
        <f>三年级仰卧起坐得分</f>
        <v/>
      </c>
      <c r="Z489" s="518" t="str">
        <f>三年级等级</f>
        <v/>
      </c>
      <c r="AA489" s="533"/>
      <c r="AB489" s="515"/>
      <c r="AC489" s="533" t="str">
        <f>三年级跳绳附加分</f>
        <v/>
      </c>
      <c r="AD489" s="534" t="str">
        <f>三年级标准分</f>
        <v/>
      </c>
      <c r="AE489" s="534" t="str">
        <f>三年级总分</f>
        <v/>
      </c>
      <c r="AF489" s="517" t="str">
        <f>三年级等级</f>
        <v/>
      </c>
    </row>
    <row r="490" spans="1:32">
      <c r="A490" s="476">
        <v>307</v>
      </c>
      <c r="B490" s="477">
        <v>68</v>
      </c>
      <c r="C490" s="478"/>
      <c r="D490" s="471"/>
      <c r="E490" s="472"/>
      <c r="F490" s="473"/>
      <c r="G490" s="480"/>
      <c r="H490" s="475"/>
      <c r="I490" s="501"/>
      <c r="J490" s="502"/>
      <c r="K490" s="495"/>
      <c r="L490" s="503"/>
      <c r="M490" s="644"/>
      <c r="N490" s="505" t="str">
        <f>三年级BMI</f>
        <v/>
      </c>
      <c r="O490" s="499" t="str">
        <f>三年级BMI等级</f>
        <v/>
      </c>
      <c r="P490" s="500" t="str">
        <f>三年级BMI得分</f>
        <v/>
      </c>
      <c r="Q490" s="515" t="str">
        <f>三年级肺活量得分</f>
        <v/>
      </c>
      <c r="R490" s="512" t="str">
        <f>三年级等级</f>
        <v/>
      </c>
      <c r="S490" s="516" t="str">
        <f>三年级50米跑得分</f>
        <v/>
      </c>
      <c r="T490" s="517" t="str">
        <f>三年级等级</f>
        <v/>
      </c>
      <c r="U490" s="516" t="str">
        <f>三年级坐位体前屈得分</f>
        <v/>
      </c>
      <c r="V490" s="517" t="str">
        <f>三年级等级</f>
        <v/>
      </c>
      <c r="W490" s="516" t="str">
        <f>三年级一分钟跳绳得分</f>
        <v/>
      </c>
      <c r="X490" s="517" t="str">
        <f>三年级等级</f>
        <v/>
      </c>
      <c r="Y490" s="515" t="str">
        <f>三年级仰卧起坐得分</f>
        <v/>
      </c>
      <c r="Z490" s="518" t="str">
        <f>三年级等级</f>
        <v/>
      </c>
      <c r="AA490" s="533"/>
      <c r="AB490" s="515"/>
      <c r="AC490" s="533" t="str">
        <f>三年级跳绳附加分</f>
        <v/>
      </c>
      <c r="AD490" s="534" t="str">
        <f>三年级标准分</f>
        <v/>
      </c>
      <c r="AE490" s="534" t="str">
        <f>三年级总分</f>
        <v/>
      </c>
      <c r="AF490" s="517" t="str">
        <f>三年级等级</f>
        <v/>
      </c>
    </row>
    <row r="491" spans="1:32">
      <c r="A491" s="476">
        <v>307</v>
      </c>
      <c r="B491" s="477">
        <v>69</v>
      </c>
      <c r="C491" s="478"/>
      <c r="D491" s="471"/>
      <c r="E491" s="472"/>
      <c r="F491" s="473"/>
      <c r="G491" s="480"/>
      <c r="H491" s="475"/>
      <c r="I491" s="501"/>
      <c r="J491" s="502"/>
      <c r="K491" s="495"/>
      <c r="L491" s="503"/>
      <c r="M491" s="644"/>
      <c r="N491" s="505" t="str">
        <f>三年级BMI</f>
        <v/>
      </c>
      <c r="O491" s="499" t="str">
        <f>三年级BMI等级</f>
        <v/>
      </c>
      <c r="P491" s="500" t="str">
        <f>三年级BMI得分</f>
        <v/>
      </c>
      <c r="Q491" s="515" t="str">
        <f>三年级肺活量得分</f>
        <v/>
      </c>
      <c r="R491" s="512" t="str">
        <f>三年级等级</f>
        <v/>
      </c>
      <c r="S491" s="516" t="str">
        <f>三年级50米跑得分</f>
        <v/>
      </c>
      <c r="T491" s="517" t="str">
        <f>三年级等级</f>
        <v/>
      </c>
      <c r="U491" s="516" t="str">
        <f>三年级坐位体前屈得分</f>
        <v/>
      </c>
      <c r="V491" s="517" t="str">
        <f>三年级等级</f>
        <v/>
      </c>
      <c r="W491" s="516" t="str">
        <f>三年级一分钟跳绳得分</f>
        <v/>
      </c>
      <c r="X491" s="517" t="str">
        <f>三年级等级</f>
        <v/>
      </c>
      <c r="Y491" s="515" t="str">
        <f>三年级仰卧起坐得分</f>
        <v/>
      </c>
      <c r="Z491" s="518" t="str">
        <f>三年级等级</f>
        <v/>
      </c>
      <c r="AA491" s="533"/>
      <c r="AB491" s="515"/>
      <c r="AC491" s="533" t="str">
        <f>三年级跳绳附加分</f>
        <v/>
      </c>
      <c r="AD491" s="534" t="str">
        <f>三年级标准分</f>
        <v/>
      </c>
      <c r="AE491" s="534" t="str">
        <f>三年级总分</f>
        <v/>
      </c>
      <c r="AF491" s="517" t="str">
        <f>三年级等级</f>
        <v/>
      </c>
    </row>
    <row r="492" ht="15.75" spans="1:32">
      <c r="A492" s="535">
        <v>307</v>
      </c>
      <c r="B492" s="536">
        <v>70</v>
      </c>
      <c r="C492" s="537"/>
      <c r="D492" s="538"/>
      <c r="E492" s="539"/>
      <c r="F492" s="583"/>
      <c r="G492" s="570"/>
      <c r="H492" s="542"/>
      <c r="I492" s="543"/>
      <c r="J492" s="544"/>
      <c r="K492" s="545"/>
      <c r="L492" s="571"/>
      <c r="M492" s="647"/>
      <c r="N492" s="573" t="str">
        <f>三年级BMI</f>
        <v/>
      </c>
      <c r="O492" s="574" t="str">
        <f>三年级BMI等级</f>
        <v/>
      </c>
      <c r="P492" s="575" t="str">
        <f>三年级BMI得分</f>
        <v/>
      </c>
      <c r="Q492" s="576" t="str">
        <f>三年级肺活量得分</f>
        <v/>
      </c>
      <c r="R492" s="577" t="str">
        <f>三年级等级</f>
        <v/>
      </c>
      <c r="S492" s="578" t="str">
        <f>三年级50米跑得分</f>
        <v/>
      </c>
      <c r="T492" s="567" t="str">
        <f>三年级等级</f>
        <v/>
      </c>
      <c r="U492" s="578" t="str">
        <f>三年级坐位体前屈得分</f>
        <v/>
      </c>
      <c r="V492" s="567" t="str">
        <f>三年级等级</f>
        <v/>
      </c>
      <c r="W492" s="578" t="str">
        <f>三年级一分钟跳绳得分</f>
        <v/>
      </c>
      <c r="X492" s="567" t="str">
        <f>三年级等级</f>
        <v/>
      </c>
      <c r="Y492" s="576" t="str">
        <f>三年级仰卧起坐得分</f>
        <v/>
      </c>
      <c r="Z492" s="579" t="str">
        <f>三年级等级</f>
        <v/>
      </c>
      <c r="AA492" s="565"/>
      <c r="AB492" s="576"/>
      <c r="AC492" s="565" t="str">
        <f>三年级跳绳附加分</f>
        <v/>
      </c>
      <c r="AD492" s="566" t="str">
        <f>三年级标准分</f>
        <v/>
      </c>
      <c r="AE492" s="566" t="str">
        <f>三年级总分</f>
        <v/>
      </c>
      <c r="AF492" s="567" t="str">
        <f>三年级等级</f>
        <v/>
      </c>
    </row>
    <row r="493" ht="15.75" spans="1:32">
      <c r="A493" s="468">
        <v>308</v>
      </c>
      <c r="B493" s="469">
        <v>1</v>
      </c>
      <c r="C493" s="472"/>
      <c r="D493" s="471"/>
      <c r="E493" s="472"/>
      <c r="F493" s="473"/>
      <c r="G493" s="474"/>
      <c r="H493" s="475"/>
      <c r="I493" s="494"/>
      <c r="J493" s="495"/>
      <c r="K493" s="495"/>
      <c r="L493" s="496"/>
      <c r="M493" s="643"/>
      <c r="N493" s="498" t="str">
        <f>三年级BMI</f>
        <v/>
      </c>
      <c r="O493" s="499" t="str">
        <f>三年级BMI等级</f>
        <v/>
      </c>
      <c r="P493" s="500" t="str">
        <f>三年级BMI得分</f>
        <v/>
      </c>
      <c r="Q493" s="511" t="str">
        <f>三年级肺活量得分</f>
        <v/>
      </c>
      <c r="R493" s="512" t="str">
        <f>三年级等级</f>
        <v/>
      </c>
      <c r="S493" s="513" t="str">
        <f>三年级50米跑得分</f>
        <v/>
      </c>
      <c r="T493" s="512" t="str">
        <f>三年级等级</f>
        <v/>
      </c>
      <c r="U493" s="513" t="str">
        <f>三年级坐位体前屈得分</f>
        <v/>
      </c>
      <c r="V493" s="512" t="str">
        <f>三年级等级</f>
        <v/>
      </c>
      <c r="W493" s="513" t="str">
        <f>三年级一分钟跳绳得分</f>
        <v/>
      </c>
      <c r="X493" s="512" t="str">
        <f>三年级等级</f>
        <v/>
      </c>
      <c r="Y493" s="511" t="str">
        <f>三年级仰卧起坐得分</f>
        <v/>
      </c>
      <c r="Z493" s="514" t="str">
        <f>三年级等级</f>
        <v/>
      </c>
      <c r="AA493" s="530"/>
      <c r="AB493" s="511"/>
      <c r="AC493" s="530" t="str">
        <f>三年级跳绳附加分</f>
        <v/>
      </c>
      <c r="AD493" s="531" t="str">
        <f>三年级标准分</f>
        <v/>
      </c>
      <c r="AE493" s="531" t="str">
        <f>三年级总分</f>
        <v/>
      </c>
      <c r="AF493" s="512" t="str">
        <f>三年级等级</f>
        <v/>
      </c>
    </row>
    <row r="494" spans="1:32">
      <c r="A494" s="476">
        <v>308</v>
      </c>
      <c r="B494" s="477">
        <v>2</v>
      </c>
      <c r="C494" s="478"/>
      <c r="D494" s="471"/>
      <c r="E494" s="472"/>
      <c r="F494" s="473"/>
      <c r="G494" s="480"/>
      <c r="H494" s="475"/>
      <c r="I494" s="501"/>
      <c r="J494" s="502"/>
      <c r="K494" s="495"/>
      <c r="L494" s="503"/>
      <c r="M494" s="644"/>
      <c r="N494" s="505" t="str">
        <f>三年级BMI</f>
        <v/>
      </c>
      <c r="O494" s="499" t="str">
        <f>三年级BMI等级</f>
        <v/>
      </c>
      <c r="P494" s="500" t="str">
        <f>三年级BMI得分</f>
        <v/>
      </c>
      <c r="Q494" s="515" t="str">
        <f>三年级肺活量得分</f>
        <v/>
      </c>
      <c r="R494" s="512" t="str">
        <f>三年级等级</f>
        <v/>
      </c>
      <c r="S494" s="516" t="str">
        <f>三年级50米跑得分</f>
        <v/>
      </c>
      <c r="T494" s="517" t="str">
        <f>三年级等级</f>
        <v/>
      </c>
      <c r="U494" s="516" t="str">
        <f>三年级坐位体前屈得分</f>
        <v/>
      </c>
      <c r="V494" s="517" t="str">
        <f>三年级等级</f>
        <v/>
      </c>
      <c r="W494" s="516" t="str">
        <f>三年级一分钟跳绳得分</f>
        <v/>
      </c>
      <c r="X494" s="517" t="str">
        <f>三年级等级</f>
        <v/>
      </c>
      <c r="Y494" s="515" t="str">
        <f>三年级仰卧起坐得分</f>
        <v/>
      </c>
      <c r="Z494" s="518" t="str">
        <f>三年级等级</f>
        <v/>
      </c>
      <c r="AA494" s="533"/>
      <c r="AB494" s="515"/>
      <c r="AC494" s="533" t="str">
        <f>三年级跳绳附加分</f>
        <v/>
      </c>
      <c r="AD494" s="534" t="str">
        <f>三年级标准分</f>
        <v/>
      </c>
      <c r="AE494" s="534" t="str">
        <f>三年级总分</f>
        <v/>
      </c>
      <c r="AF494" s="517" t="str">
        <f>三年级等级</f>
        <v/>
      </c>
    </row>
    <row r="495" spans="1:32">
      <c r="A495" s="476">
        <v>308</v>
      </c>
      <c r="B495" s="477">
        <v>3</v>
      </c>
      <c r="C495" s="478"/>
      <c r="D495" s="471"/>
      <c r="E495" s="472"/>
      <c r="F495" s="473"/>
      <c r="G495" s="480"/>
      <c r="H495" s="475"/>
      <c r="I495" s="501"/>
      <c r="J495" s="502"/>
      <c r="K495" s="495"/>
      <c r="L495" s="503"/>
      <c r="M495" s="644"/>
      <c r="N495" s="505" t="str">
        <f>三年级BMI</f>
        <v/>
      </c>
      <c r="O495" s="499" t="str">
        <f>三年级BMI等级</f>
        <v/>
      </c>
      <c r="P495" s="500" t="str">
        <f>三年级BMI得分</f>
        <v/>
      </c>
      <c r="Q495" s="515" t="str">
        <f>三年级肺活量得分</f>
        <v/>
      </c>
      <c r="R495" s="512" t="str">
        <f>三年级等级</f>
        <v/>
      </c>
      <c r="S495" s="516" t="str">
        <f>三年级50米跑得分</f>
        <v/>
      </c>
      <c r="T495" s="517" t="str">
        <f>三年级等级</f>
        <v/>
      </c>
      <c r="U495" s="516" t="str">
        <f>三年级坐位体前屈得分</f>
        <v/>
      </c>
      <c r="V495" s="517" t="str">
        <f>三年级等级</f>
        <v/>
      </c>
      <c r="W495" s="516" t="str">
        <f>三年级一分钟跳绳得分</f>
        <v/>
      </c>
      <c r="X495" s="517" t="str">
        <f>三年级等级</f>
        <v/>
      </c>
      <c r="Y495" s="515" t="str">
        <f>三年级仰卧起坐得分</f>
        <v/>
      </c>
      <c r="Z495" s="518" t="str">
        <f>三年级等级</f>
        <v/>
      </c>
      <c r="AA495" s="533"/>
      <c r="AB495" s="515"/>
      <c r="AC495" s="533" t="str">
        <f>三年级跳绳附加分</f>
        <v/>
      </c>
      <c r="AD495" s="534" t="str">
        <f>三年级标准分</f>
        <v/>
      </c>
      <c r="AE495" s="534" t="str">
        <f>三年级总分</f>
        <v/>
      </c>
      <c r="AF495" s="517" t="str">
        <f>三年级等级</f>
        <v/>
      </c>
    </row>
    <row r="496" spans="1:32">
      <c r="A496" s="476">
        <v>308</v>
      </c>
      <c r="B496" s="477">
        <v>4</v>
      </c>
      <c r="C496" s="478"/>
      <c r="D496" s="471"/>
      <c r="E496" s="472"/>
      <c r="F496" s="473"/>
      <c r="G496" s="480"/>
      <c r="H496" s="475"/>
      <c r="I496" s="501"/>
      <c r="J496" s="502"/>
      <c r="K496" s="495"/>
      <c r="L496" s="503"/>
      <c r="M496" s="644"/>
      <c r="N496" s="505" t="str">
        <f>三年级BMI</f>
        <v/>
      </c>
      <c r="O496" s="499" t="str">
        <f>三年级BMI等级</f>
        <v/>
      </c>
      <c r="P496" s="500" t="str">
        <f>三年级BMI得分</f>
        <v/>
      </c>
      <c r="Q496" s="515" t="str">
        <f>三年级肺活量得分</f>
        <v/>
      </c>
      <c r="R496" s="512" t="str">
        <f>三年级等级</f>
        <v/>
      </c>
      <c r="S496" s="516" t="str">
        <f>三年级50米跑得分</f>
        <v/>
      </c>
      <c r="T496" s="517" t="str">
        <f>三年级等级</f>
        <v/>
      </c>
      <c r="U496" s="516" t="str">
        <f>三年级坐位体前屈得分</f>
        <v/>
      </c>
      <c r="V496" s="517" t="str">
        <f>三年级等级</f>
        <v/>
      </c>
      <c r="W496" s="516" t="str">
        <f>三年级一分钟跳绳得分</f>
        <v/>
      </c>
      <c r="X496" s="517" t="str">
        <f>三年级等级</f>
        <v/>
      </c>
      <c r="Y496" s="515" t="str">
        <f>三年级仰卧起坐得分</f>
        <v/>
      </c>
      <c r="Z496" s="518" t="str">
        <f>三年级等级</f>
        <v/>
      </c>
      <c r="AA496" s="533"/>
      <c r="AB496" s="515"/>
      <c r="AC496" s="533" t="str">
        <f>三年级跳绳附加分</f>
        <v/>
      </c>
      <c r="AD496" s="534" t="str">
        <f>三年级标准分</f>
        <v/>
      </c>
      <c r="AE496" s="534" t="str">
        <f>三年级总分</f>
        <v/>
      </c>
      <c r="AF496" s="517" t="str">
        <f>三年级等级</f>
        <v/>
      </c>
    </row>
    <row r="497" spans="1:32">
      <c r="A497" s="476">
        <v>308</v>
      </c>
      <c r="B497" s="477">
        <v>5</v>
      </c>
      <c r="C497" s="478"/>
      <c r="D497" s="471"/>
      <c r="E497" s="472"/>
      <c r="F497" s="473"/>
      <c r="G497" s="480"/>
      <c r="H497" s="475"/>
      <c r="I497" s="501"/>
      <c r="J497" s="502"/>
      <c r="K497" s="495"/>
      <c r="L497" s="503"/>
      <c r="M497" s="644"/>
      <c r="N497" s="505" t="str">
        <f>三年级BMI</f>
        <v/>
      </c>
      <c r="O497" s="499" t="str">
        <f>三年级BMI等级</f>
        <v/>
      </c>
      <c r="P497" s="500" t="str">
        <f>三年级BMI得分</f>
        <v/>
      </c>
      <c r="Q497" s="515" t="str">
        <f>三年级肺活量得分</f>
        <v/>
      </c>
      <c r="R497" s="512" t="str">
        <f>三年级等级</f>
        <v/>
      </c>
      <c r="S497" s="516" t="str">
        <f>三年级50米跑得分</f>
        <v/>
      </c>
      <c r="T497" s="517" t="str">
        <f>三年级等级</f>
        <v/>
      </c>
      <c r="U497" s="516" t="str">
        <f>三年级坐位体前屈得分</f>
        <v/>
      </c>
      <c r="V497" s="517" t="str">
        <f>三年级等级</f>
        <v/>
      </c>
      <c r="W497" s="516" t="str">
        <f>三年级一分钟跳绳得分</f>
        <v/>
      </c>
      <c r="X497" s="517" t="str">
        <f>三年级等级</f>
        <v/>
      </c>
      <c r="Y497" s="515" t="str">
        <f>三年级仰卧起坐得分</f>
        <v/>
      </c>
      <c r="Z497" s="518" t="str">
        <f>三年级等级</f>
        <v/>
      </c>
      <c r="AA497" s="533"/>
      <c r="AB497" s="515"/>
      <c r="AC497" s="533" t="str">
        <f>三年级跳绳附加分</f>
        <v/>
      </c>
      <c r="AD497" s="534" t="str">
        <f>三年级标准分</f>
        <v/>
      </c>
      <c r="AE497" s="534" t="str">
        <f>三年级总分</f>
        <v/>
      </c>
      <c r="AF497" s="517" t="str">
        <f>三年级等级</f>
        <v/>
      </c>
    </row>
    <row r="498" spans="1:32">
      <c r="A498" s="476">
        <v>308</v>
      </c>
      <c r="B498" s="477">
        <v>6</v>
      </c>
      <c r="C498" s="478"/>
      <c r="D498" s="471"/>
      <c r="E498" s="472"/>
      <c r="F498" s="473"/>
      <c r="G498" s="480"/>
      <c r="H498" s="475"/>
      <c r="I498" s="501"/>
      <c r="J498" s="502"/>
      <c r="K498" s="495"/>
      <c r="L498" s="503"/>
      <c r="M498" s="644"/>
      <c r="N498" s="505" t="str">
        <f>三年级BMI</f>
        <v/>
      </c>
      <c r="O498" s="499" t="str">
        <f>三年级BMI等级</f>
        <v/>
      </c>
      <c r="P498" s="500" t="str">
        <f>三年级BMI得分</f>
        <v/>
      </c>
      <c r="Q498" s="515" t="str">
        <f>三年级肺活量得分</f>
        <v/>
      </c>
      <c r="R498" s="512" t="str">
        <f>三年级等级</f>
        <v/>
      </c>
      <c r="S498" s="516" t="str">
        <f>三年级50米跑得分</f>
        <v/>
      </c>
      <c r="T498" s="517" t="str">
        <f>三年级等级</f>
        <v/>
      </c>
      <c r="U498" s="516" t="str">
        <f>三年级坐位体前屈得分</f>
        <v/>
      </c>
      <c r="V498" s="517" t="str">
        <f>三年级等级</f>
        <v/>
      </c>
      <c r="W498" s="516" t="str">
        <f>三年级一分钟跳绳得分</f>
        <v/>
      </c>
      <c r="X498" s="517" t="str">
        <f>三年级等级</f>
        <v/>
      </c>
      <c r="Y498" s="515" t="str">
        <f>三年级仰卧起坐得分</f>
        <v/>
      </c>
      <c r="Z498" s="518" t="str">
        <f>三年级等级</f>
        <v/>
      </c>
      <c r="AA498" s="533"/>
      <c r="AB498" s="515"/>
      <c r="AC498" s="533" t="str">
        <f>三年级跳绳附加分</f>
        <v/>
      </c>
      <c r="AD498" s="534" t="str">
        <f>三年级标准分</f>
        <v/>
      </c>
      <c r="AE498" s="534" t="str">
        <f>三年级总分</f>
        <v/>
      </c>
      <c r="AF498" s="517" t="str">
        <f>三年级等级</f>
        <v/>
      </c>
    </row>
    <row r="499" spans="1:32">
      <c r="A499" s="476">
        <v>308</v>
      </c>
      <c r="B499" s="477">
        <v>7</v>
      </c>
      <c r="C499" s="478"/>
      <c r="D499" s="471"/>
      <c r="E499" s="478"/>
      <c r="F499" s="473"/>
      <c r="G499" s="480"/>
      <c r="H499" s="475"/>
      <c r="I499" s="501"/>
      <c r="J499" s="502"/>
      <c r="K499" s="502"/>
      <c r="L499" s="503"/>
      <c r="M499" s="644"/>
      <c r="N499" s="505" t="str">
        <f>三年级BMI</f>
        <v/>
      </c>
      <c r="O499" s="499" t="str">
        <f>三年级BMI等级</f>
        <v/>
      </c>
      <c r="P499" s="500" t="str">
        <f>三年级BMI得分</f>
        <v/>
      </c>
      <c r="Q499" s="515" t="str">
        <f>三年级肺活量得分</f>
        <v/>
      </c>
      <c r="R499" s="512" t="str">
        <f>三年级等级</f>
        <v/>
      </c>
      <c r="S499" s="516" t="str">
        <f>三年级50米跑得分</f>
        <v/>
      </c>
      <c r="T499" s="517" t="str">
        <f>三年级等级</f>
        <v/>
      </c>
      <c r="U499" s="516" t="str">
        <f>三年级坐位体前屈得分</f>
        <v/>
      </c>
      <c r="V499" s="517" t="str">
        <f>三年级等级</f>
        <v/>
      </c>
      <c r="W499" s="516" t="str">
        <f>三年级一分钟跳绳得分</f>
        <v/>
      </c>
      <c r="X499" s="517" t="str">
        <f>三年级等级</f>
        <v/>
      </c>
      <c r="Y499" s="515" t="str">
        <f>三年级仰卧起坐得分</f>
        <v/>
      </c>
      <c r="Z499" s="518" t="str">
        <f>三年级等级</f>
        <v/>
      </c>
      <c r="AA499" s="533"/>
      <c r="AB499" s="515"/>
      <c r="AC499" s="533" t="str">
        <f>三年级跳绳附加分</f>
        <v/>
      </c>
      <c r="AD499" s="534" t="str">
        <f>三年级标准分</f>
        <v/>
      </c>
      <c r="AE499" s="534" t="str">
        <f>三年级总分</f>
        <v/>
      </c>
      <c r="AF499" s="517" t="str">
        <f>三年级等级</f>
        <v/>
      </c>
    </row>
    <row r="500" spans="1:32">
      <c r="A500" s="476">
        <v>308</v>
      </c>
      <c r="B500" s="477">
        <v>8</v>
      </c>
      <c r="C500" s="478"/>
      <c r="D500" s="471"/>
      <c r="E500" s="478"/>
      <c r="F500" s="473"/>
      <c r="G500" s="480"/>
      <c r="H500" s="475"/>
      <c r="I500" s="501"/>
      <c r="J500" s="502"/>
      <c r="K500" s="502"/>
      <c r="L500" s="503"/>
      <c r="M500" s="644"/>
      <c r="N500" s="505" t="str">
        <f>三年级BMI</f>
        <v/>
      </c>
      <c r="O500" s="499" t="str">
        <f>三年级BMI等级</f>
        <v/>
      </c>
      <c r="P500" s="500" t="str">
        <f>三年级BMI得分</f>
        <v/>
      </c>
      <c r="Q500" s="515" t="str">
        <f>三年级肺活量得分</f>
        <v/>
      </c>
      <c r="R500" s="512" t="str">
        <f>三年级等级</f>
        <v/>
      </c>
      <c r="S500" s="516" t="str">
        <f>三年级50米跑得分</f>
        <v/>
      </c>
      <c r="T500" s="517" t="str">
        <f>三年级等级</f>
        <v/>
      </c>
      <c r="U500" s="516" t="str">
        <f>三年级坐位体前屈得分</f>
        <v/>
      </c>
      <c r="V500" s="517" t="str">
        <f>三年级等级</f>
        <v/>
      </c>
      <c r="W500" s="516" t="str">
        <f>三年级一分钟跳绳得分</f>
        <v/>
      </c>
      <c r="X500" s="517" t="str">
        <f>三年级等级</f>
        <v/>
      </c>
      <c r="Y500" s="515" t="str">
        <f>三年级仰卧起坐得分</f>
        <v/>
      </c>
      <c r="Z500" s="518" t="str">
        <f>三年级等级</f>
        <v/>
      </c>
      <c r="AA500" s="533"/>
      <c r="AB500" s="515"/>
      <c r="AC500" s="533" t="str">
        <f>三年级跳绳附加分</f>
        <v/>
      </c>
      <c r="AD500" s="534" t="str">
        <f>三年级标准分</f>
        <v/>
      </c>
      <c r="AE500" s="534" t="str">
        <f>三年级总分</f>
        <v/>
      </c>
      <c r="AF500" s="517" t="str">
        <f>三年级等级</f>
        <v/>
      </c>
    </row>
    <row r="501" spans="1:32">
      <c r="A501" s="476">
        <v>308</v>
      </c>
      <c r="B501" s="477">
        <v>9</v>
      </c>
      <c r="C501" s="478"/>
      <c r="D501" s="471"/>
      <c r="E501" s="478"/>
      <c r="F501" s="473"/>
      <c r="G501" s="480"/>
      <c r="H501" s="475"/>
      <c r="I501" s="501"/>
      <c r="J501" s="502"/>
      <c r="K501" s="502"/>
      <c r="L501" s="503"/>
      <c r="M501" s="644"/>
      <c r="N501" s="505" t="str">
        <f>三年级BMI</f>
        <v/>
      </c>
      <c r="O501" s="499" t="str">
        <f>三年级BMI等级</f>
        <v/>
      </c>
      <c r="P501" s="500" t="str">
        <f>三年级BMI得分</f>
        <v/>
      </c>
      <c r="Q501" s="515" t="str">
        <f>三年级肺活量得分</f>
        <v/>
      </c>
      <c r="R501" s="512" t="str">
        <f>三年级等级</f>
        <v/>
      </c>
      <c r="S501" s="516" t="str">
        <f>三年级50米跑得分</f>
        <v/>
      </c>
      <c r="T501" s="517" t="str">
        <f>三年级等级</f>
        <v/>
      </c>
      <c r="U501" s="516" t="str">
        <f>三年级坐位体前屈得分</f>
        <v/>
      </c>
      <c r="V501" s="517" t="str">
        <f>三年级等级</f>
        <v/>
      </c>
      <c r="W501" s="516" t="str">
        <f>三年级一分钟跳绳得分</f>
        <v/>
      </c>
      <c r="X501" s="517" t="str">
        <f>三年级等级</f>
        <v/>
      </c>
      <c r="Y501" s="515" t="str">
        <f>三年级仰卧起坐得分</f>
        <v/>
      </c>
      <c r="Z501" s="518" t="str">
        <f>三年级等级</f>
        <v/>
      </c>
      <c r="AA501" s="533"/>
      <c r="AB501" s="515"/>
      <c r="AC501" s="533" t="str">
        <f>三年级跳绳附加分</f>
        <v/>
      </c>
      <c r="AD501" s="534" t="str">
        <f>三年级标准分</f>
        <v/>
      </c>
      <c r="AE501" s="534" t="str">
        <f>三年级总分</f>
        <v/>
      </c>
      <c r="AF501" s="517" t="str">
        <f>三年级等级</f>
        <v/>
      </c>
    </row>
    <row r="502" spans="1:32">
      <c r="A502" s="476">
        <v>308</v>
      </c>
      <c r="B502" s="477">
        <v>10</v>
      </c>
      <c r="C502" s="478"/>
      <c r="D502" s="471"/>
      <c r="E502" s="478"/>
      <c r="F502" s="473"/>
      <c r="G502" s="474"/>
      <c r="H502" s="475"/>
      <c r="I502" s="501"/>
      <c r="J502" s="502"/>
      <c r="K502" s="502"/>
      <c r="L502" s="503"/>
      <c r="M502" s="644"/>
      <c r="N502" s="505" t="str">
        <f>三年级BMI</f>
        <v/>
      </c>
      <c r="O502" s="499" t="str">
        <f>三年级BMI等级</f>
        <v/>
      </c>
      <c r="P502" s="500" t="str">
        <f>三年级BMI得分</f>
        <v/>
      </c>
      <c r="Q502" s="515" t="str">
        <f>三年级肺活量得分</f>
        <v/>
      </c>
      <c r="R502" s="512" t="str">
        <f>三年级等级</f>
        <v/>
      </c>
      <c r="S502" s="516" t="str">
        <f>三年级50米跑得分</f>
        <v/>
      </c>
      <c r="T502" s="517" t="str">
        <f>三年级等级</f>
        <v/>
      </c>
      <c r="U502" s="516" t="str">
        <f>三年级坐位体前屈得分</f>
        <v/>
      </c>
      <c r="V502" s="517" t="str">
        <f>三年级等级</f>
        <v/>
      </c>
      <c r="W502" s="516" t="str">
        <f>三年级一分钟跳绳得分</f>
        <v/>
      </c>
      <c r="X502" s="517" t="str">
        <f>三年级等级</f>
        <v/>
      </c>
      <c r="Y502" s="515" t="str">
        <f>三年级仰卧起坐得分</f>
        <v/>
      </c>
      <c r="Z502" s="518" t="str">
        <f>三年级等级</f>
        <v/>
      </c>
      <c r="AA502" s="533"/>
      <c r="AB502" s="515"/>
      <c r="AC502" s="533" t="str">
        <f>三年级跳绳附加分</f>
        <v/>
      </c>
      <c r="AD502" s="534" t="str">
        <f>三年级标准分</f>
        <v/>
      </c>
      <c r="AE502" s="534" t="str">
        <f>三年级总分</f>
        <v/>
      </c>
      <c r="AF502" s="517" t="str">
        <f>三年级等级</f>
        <v/>
      </c>
    </row>
    <row r="503" spans="1:32">
      <c r="A503" s="476">
        <v>308</v>
      </c>
      <c r="B503" s="477">
        <v>11</v>
      </c>
      <c r="C503" s="478"/>
      <c r="D503" s="471"/>
      <c r="E503" s="478"/>
      <c r="F503" s="473"/>
      <c r="G503" s="474"/>
      <c r="H503" s="475"/>
      <c r="I503" s="501"/>
      <c r="J503" s="502"/>
      <c r="K503" s="502"/>
      <c r="L503" s="503"/>
      <c r="M503" s="644"/>
      <c r="N503" s="505" t="str">
        <f>三年级BMI</f>
        <v/>
      </c>
      <c r="O503" s="499" t="str">
        <f>三年级BMI等级</f>
        <v/>
      </c>
      <c r="P503" s="500" t="str">
        <f>三年级BMI得分</f>
        <v/>
      </c>
      <c r="Q503" s="515" t="str">
        <f>三年级肺活量得分</f>
        <v/>
      </c>
      <c r="R503" s="512" t="str">
        <f>三年级等级</f>
        <v/>
      </c>
      <c r="S503" s="516" t="str">
        <f>三年级50米跑得分</f>
        <v/>
      </c>
      <c r="T503" s="517" t="str">
        <f>三年级等级</f>
        <v/>
      </c>
      <c r="U503" s="516" t="str">
        <f>三年级坐位体前屈得分</f>
        <v/>
      </c>
      <c r="V503" s="517" t="str">
        <f>三年级等级</f>
        <v/>
      </c>
      <c r="W503" s="516" t="str">
        <f>三年级一分钟跳绳得分</f>
        <v/>
      </c>
      <c r="X503" s="517" t="str">
        <f>三年级等级</f>
        <v/>
      </c>
      <c r="Y503" s="515" t="str">
        <f>三年级仰卧起坐得分</f>
        <v/>
      </c>
      <c r="Z503" s="518" t="str">
        <f>三年级等级</f>
        <v/>
      </c>
      <c r="AA503" s="533"/>
      <c r="AB503" s="515"/>
      <c r="AC503" s="533" t="str">
        <f>三年级跳绳附加分</f>
        <v/>
      </c>
      <c r="AD503" s="534" t="str">
        <f>三年级标准分</f>
        <v/>
      </c>
      <c r="AE503" s="534" t="str">
        <f>三年级总分</f>
        <v/>
      </c>
      <c r="AF503" s="517" t="str">
        <f>三年级等级</f>
        <v/>
      </c>
    </row>
    <row r="504" spans="1:32">
      <c r="A504" s="476">
        <v>308</v>
      </c>
      <c r="B504" s="477">
        <v>12</v>
      </c>
      <c r="C504" s="478"/>
      <c r="D504" s="471"/>
      <c r="E504" s="478"/>
      <c r="F504" s="473"/>
      <c r="G504" s="480"/>
      <c r="H504" s="475"/>
      <c r="I504" s="501"/>
      <c r="J504" s="502"/>
      <c r="K504" s="502"/>
      <c r="L504" s="503"/>
      <c r="M504" s="644"/>
      <c r="N504" s="505" t="str">
        <f>三年级BMI</f>
        <v/>
      </c>
      <c r="O504" s="499" t="str">
        <f>三年级BMI等级</f>
        <v/>
      </c>
      <c r="P504" s="500" t="str">
        <f>三年级BMI得分</f>
        <v/>
      </c>
      <c r="Q504" s="515" t="str">
        <f>三年级肺活量得分</f>
        <v/>
      </c>
      <c r="R504" s="512" t="str">
        <f>三年级等级</f>
        <v/>
      </c>
      <c r="S504" s="516" t="str">
        <f>三年级50米跑得分</f>
        <v/>
      </c>
      <c r="T504" s="517" t="str">
        <f>三年级等级</f>
        <v/>
      </c>
      <c r="U504" s="516" t="str">
        <f>三年级坐位体前屈得分</f>
        <v/>
      </c>
      <c r="V504" s="517" t="str">
        <f>三年级等级</f>
        <v/>
      </c>
      <c r="W504" s="516" t="str">
        <f>三年级一分钟跳绳得分</f>
        <v/>
      </c>
      <c r="X504" s="517" t="str">
        <f>三年级等级</f>
        <v/>
      </c>
      <c r="Y504" s="515" t="str">
        <f>三年级仰卧起坐得分</f>
        <v/>
      </c>
      <c r="Z504" s="518" t="str">
        <f>三年级等级</f>
        <v/>
      </c>
      <c r="AA504" s="533"/>
      <c r="AB504" s="515"/>
      <c r="AC504" s="533" t="str">
        <f>三年级跳绳附加分</f>
        <v/>
      </c>
      <c r="AD504" s="534" t="str">
        <f>三年级标准分</f>
        <v/>
      </c>
      <c r="AE504" s="534" t="str">
        <f>三年级总分</f>
        <v/>
      </c>
      <c r="AF504" s="517" t="str">
        <f>三年级等级</f>
        <v/>
      </c>
    </row>
    <row r="505" spans="1:32">
      <c r="A505" s="476">
        <v>308</v>
      </c>
      <c r="B505" s="477">
        <v>13</v>
      </c>
      <c r="C505" s="478"/>
      <c r="D505" s="471"/>
      <c r="E505" s="478"/>
      <c r="F505" s="473"/>
      <c r="G505" s="480"/>
      <c r="H505" s="475"/>
      <c r="I505" s="501"/>
      <c r="J505" s="502"/>
      <c r="K505" s="502"/>
      <c r="L505" s="503"/>
      <c r="M505" s="644"/>
      <c r="N505" s="505" t="str">
        <f>三年级BMI</f>
        <v/>
      </c>
      <c r="O505" s="499" t="str">
        <f>三年级BMI等级</f>
        <v/>
      </c>
      <c r="P505" s="500" t="str">
        <f>三年级BMI得分</f>
        <v/>
      </c>
      <c r="Q505" s="515" t="str">
        <f>三年级肺活量得分</f>
        <v/>
      </c>
      <c r="R505" s="512" t="str">
        <f>三年级等级</f>
        <v/>
      </c>
      <c r="S505" s="516" t="str">
        <f>三年级50米跑得分</f>
        <v/>
      </c>
      <c r="T505" s="517" t="str">
        <f>三年级等级</f>
        <v/>
      </c>
      <c r="U505" s="516" t="str">
        <f>三年级坐位体前屈得分</f>
        <v/>
      </c>
      <c r="V505" s="517" t="str">
        <f>三年级等级</f>
        <v/>
      </c>
      <c r="W505" s="516" t="str">
        <f>三年级一分钟跳绳得分</f>
        <v/>
      </c>
      <c r="X505" s="517" t="str">
        <f>三年级等级</f>
        <v/>
      </c>
      <c r="Y505" s="515" t="str">
        <f>三年级仰卧起坐得分</f>
        <v/>
      </c>
      <c r="Z505" s="518" t="str">
        <f>三年级等级</f>
        <v/>
      </c>
      <c r="AA505" s="533"/>
      <c r="AB505" s="515"/>
      <c r="AC505" s="533" t="str">
        <f>三年级跳绳附加分</f>
        <v/>
      </c>
      <c r="AD505" s="534" t="str">
        <f>三年级标准分</f>
        <v/>
      </c>
      <c r="AE505" s="534" t="str">
        <f>三年级总分</f>
        <v/>
      </c>
      <c r="AF505" s="517" t="str">
        <f>三年级等级</f>
        <v/>
      </c>
    </row>
    <row r="506" spans="1:32">
      <c r="A506" s="476">
        <v>308</v>
      </c>
      <c r="B506" s="477">
        <v>14</v>
      </c>
      <c r="C506" s="478"/>
      <c r="D506" s="471"/>
      <c r="E506" s="478"/>
      <c r="F506" s="473"/>
      <c r="G506" s="480"/>
      <c r="H506" s="475"/>
      <c r="I506" s="501"/>
      <c r="J506" s="502"/>
      <c r="K506" s="502"/>
      <c r="L506" s="503"/>
      <c r="M506" s="644"/>
      <c r="N506" s="505" t="str">
        <f>三年级BMI</f>
        <v/>
      </c>
      <c r="O506" s="499" t="str">
        <f>三年级BMI等级</f>
        <v/>
      </c>
      <c r="P506" s="500" t="str">
        <f>三年级BMI得分</f>
        <v/>
      </c>
      <c r="Q506" s="515" t="str">
        <f>三年级肺活量得分</f>
        <v/>
      </c>
      <c r="R506" s="512" t="str">
        <f>三年级等级</f>
        <v/>
      </c>
      <c r="S506" s="516" t="str">
        <f>三年级50米跑得分</f>
        <v/>
      </c>
      <c r="T506" s="517" t="str">
        <f>三年级等级</f>
        <v/>
      </c>
      <c r="U506" s="516" t="str">
        <f>三年级坐位体前屈得分</f>
        <v/>
      </c>
      <c r="V506" s="517" t="str">
        <f>三年级等级</f>
        <v/>
      </c>
      <c r="W506" s="516" t="str">
        <f>三年级一分钟跳绳得分</f>
        <v/>
      </c>
      <c r="X506" s="517" t="str">
        <f>三年级等级</f>
        <v/>
      </c>
      <c r="Y506" s="515" t="str">
        <f>三年级仰卧起坐得分</f>
        <v/>
      </c>
      <c r="Z506" s="518" t="str">
        <f>三年级等级</f>
        <v/>
      </c>
      <c r="AA506" s="533"/>
      <c r="AB506" s="515"/>
      <c r="AC506" s="533" t="str">
        <f>三年级跳绳附加分</f>
        <v/>
      </c>
      <c r="AD506" s="534" t="str">
        <f>三年级标准分</f>
        <v/>
      </c>
      <c r="AE506" s="534" t="str">
        <f>三年级总分</f>
        <v/>
      </c>
      <c r="AF506" s="517" t="str">
        <f>三年级等级</f>
        <v/>
      </c>
    </row>
    <row r="507" spans="1:32">
      <c r="A507" s="476">
        <v>308</v>
      </c>
      <c r="B507" s="477">
        <v>15</v>
      </c>
      <c r="C507" s="478"/>
      <c r="D507" s="471"/>
      <c r="E507" s="478"/>
      <c r="F507" s="473"/>
      <c r="G507" s="480"/>
      <c r="H507" s="475"/>
      <c r="I507" s="501"/>
      <c r="J507" s="502"/>
      <c r="K507" s="502"/>
      <c r="L507" s="503"/>
      <c r="M507" s="644"/>
      <c r="N507" s="505" t="str">
        <f>三年级BMI</f>
        <v/>
      </c>
      <c r="O507" s="499" t="str">
        <f>三年级BMI等级</f>
        <v/>
      </c>
      <c r="P507" s="500" t="str">
        <f>三年级BMI得分</f>
        <v/>
      </c>
      <c r="Q507" s="515" t="str">
        <f>三年级肺活量得分</f>
        <v/>
      </c>
      <c r="R507" s="512" t="str">
        <f>三年级等级</f>
        <v/>
      </c>
      <c r="S507" s="516" t="str">
        <f>三年级50米跑得分</f>
        <v/>
      </c>
      <c r="T507" s="517" t="str">
        <f>三年级等级</f>
        <v/>
      </c>
      <c r="U507" s="516" t="str">
        <f>三年级坐位体前屈得分</f>
        <v/>
      </c>
      <c r="V507" s="517" t="str">
        <f>三年级等级</f>
        <v/>
      </c>
      <c r="W507" s="516" t="str">
        <f>三年级一分钟跳绳得分</f>
        <v/>
      </c>
      <c r="X507" s="517" t="str">
        <f>三年级等级</f>
        <v/>
      </c>
      <c r="Y507" s="515" t="str">
        <f>三年级仰卧起坐得分</f>
        <v/>
      </c>
      <c r="Z507" s="518" t="str">
        <f>三年级等级</f>
        <v/>
      </c>
      <c r="AA507" s="533"/>
      <c r="AB507" s="515"/>
      <c r="AC507" s="533" t="str">
        <f>三年级跳绳附加分</f>
        <v/>
      </c>
      <c r="AD507" s="534" t="str">
        <f>三年级标准分</f>
        <v/>
      </c>
      <c r="AE507" s="534" t="str">
        <f>三年级总分</f>
        <v/>
      </c>
      <c r="AF507" s="517" t="str">
        <f>三年级等级</f>
        <v/>
      </c>
    </row>
    <row r="508" spans="1:32">
      <c r="A508" s="476">
        <v>308</v>
      </c>
      <c r="B508" s="477">
        <v>16</v>
      </c>
      <c r="C508" s="478"/>
      <c r="D508" s="471"/>
      <c r="E508" s="478"/>
      <c r="F508" s="473"/>
      <c r="G508" s="480"/>
      <c r="H508" s="475"/>
      <c r="I508" s="501"/>
      <c r="J508" s="502"/>
      <c r="K508" s="502"/>
      <c r="L508" s="503"/>
      <c r="M508" s="644"/>
      <c r="N508" s="505" t="str">
        <f>三年级BMI</f>
        <v/>
      </c>
      <c r="O508" s="499" t="str">
        <f>三年级BMI等级</f>
        <v/>
      </c>
      <c r="P508" s="500" t="str">
        <f>三年级BMI得分</f>
        <v/>
      </c>
      <c r="Q508" s="515" t="str">
        <f>三年级肺活量得分</f>
        <v/>
      </c>
      <c r="R508" s="512" t="str">
        <f>三年级等级</f>
        <v/>
      </c>
      <c r="S508" s="516" t="str">
        <f>三年级50米跑得分</f>
        <v/>
      </c>
      <c r="T508" s="517" t="str">
        <f>三年级等级</f>
        <v/>
      </c>
      <c r="U508" s="516" t="str">
        <f>三年级坐位体前屈得分</f>
        <v/>
      </c>
      <c r="V508" s="517" t="str">
        <f>三年级等级</f>
        <v/>
      </c>
      <c r="W508" s="516" t="str">
        <f>三年级一分钟跳绳得分</f>
        <v/>
      </c>
      <c r="X508" s="517" t="str">
        <f>三年级等级</f>
        <v/>
      </c>
      <c r="Y508" s="515" t="str">
        <f>三年级仰卧起坐得分</f>
        <v/>
      </c>
      <c r="Z508" s="518" t="str">
        <f>三年级等级</f>
        <v/>
      </c>
      <c r="AA508" s="533"/>
      <c r="AB508" s="515"/>
      <c r="AC508" s="533" t="str">
        <f>三年级跳绳附加分</f>
        <v/>
      </c>
      <c r="AD508" s="534" t="str">
        <f>三年级标准分</f>
        <v/>
      </c>
      <c r="AE508" s="534" t="str">
        <f>三年级总分</f>
        <v/>
      </c>
      <c r="AF508" s="517" t="str">
        <f>三年级等级</f>
        <v/>
      </c>
    </row>
    <row r="509" spans="1:32">
      <c r="A509" s="476">
        <v>308</v>
      </c>
      <c r="B509" s="477">
        <v>17</v>
      </c>
      <c r="C509" s="478"/>
      <c r="D509" s="471"/>
      <c r="E509" s="478"/>
      <c r="F509" s="473"/>
      <c r="G509" s="480"/>
      <c r="H509" s="475"/>
      <c r="I509" s="501"/>
      <c r="J509" s="502"/>
      <c r="K509" s="502"/>
      <c r="L509" s="503"/>
      <c r="M509" s="644"/>
      <c r="N509" s="505" t="str">
        <f>三年级BMI</f>
        <v/>
      </c>
      <c r="O509" s="499" t="str">
        <f>三年级BMI等级</f>
        <v/>
      </c>
      <c r="P509" s="500" t="str">
        <f>三年级BMI得分</f>
        <v/>
      </c>
      <c r="Q509" s="515" t="str">
        <f>三年级肺活量得分</f>
        <v/>
      </c>
      <c r="R509" s="512" t="str">
        <f>三年级等级</f>
        <v/>
      </c>
      <c r="S509" s="516" t="str">
        <f>三年级50米跑得分</f>
        <v/>
      </c>
      <c r="T509" s="517" t="str">
        <f>三年级等级</f>
        <v/>
      </c>
      <c r="U509" s="516" t="str">
        <f>三年级坐位体前屈得分</f>
        <v/>
      </c>
      <c r="V509" s="517" t="str">
        <f>三年级等级</f>
        <v/>
      </c>
      <c r="W509" s="516" t="str">
        <f>三年级一分钟跳绳得分</f>
        <v/>
      </c>
      <c r="X509" s="517" t="str">
        <f>三年级等级</f>
        <v/>
      </c>
      <c r="Y509" s="515" t="str">
        <f>三年级仰卧起坐得分</f>
        <v/>
      </c>
      <c r="Z509" s="518" t="str">
        <f>三年级等级</f>
        <v/>
      </c>
      <c r="AA509" s="533"/>
      <c r="AB509" s="515"/>
      <c r="AC509" s="533" t="str">
        <f>三年级跳绳附加分</f>
        <v/>
      </c>
      <c r="AD509" s="534" t="str">
        <f>三年级标准分</f>
        <v/>
      </c>
      <c r="AE509" s="534" t="str">
        <f>三年级总分</f>
        <v/>
      </c>
      <c r="AF509" s="517" t="str">
        <f>三年级等级</f>
        <v/>
      </c>
    </row>
    <row r="510" spans="1:32">
      <c r="A510" s="476">
        <v>308</v>
      </c>
      <c r="B510" s="477">
        <v>18</v>
      </c>
      <c r="C510" s="478"/>
      <c r="D510" s="471"/>
      <c r="E510" s="478"/>
      <c r="F510" s="473"/>
      <c r="G510" s="480"/>
      <c r="H510" s="475"/>
      <c r="I510" s="501"/>
      <c r="J510" s="502"/>
      <c r="K510" s="502"/>
      <c r="L510" s="503"/>
      <c r="M510" s="644"/>
      <c r="N510" s="505" t="str">
        <f>三年级BMI</f>
        <v/>
      </c>
      <c r="O510" s="499" t="str">
        <f>三年级BMI等级</f>
        <v/>
      </c>
      <c r="P510" s="500" t="str">
        <f>三年级BMI得分</f>
        <v/>
      </c>
      <c r="Q510" s="515" t="str">
        <f>三年级肺活量得分</f>
        <v/>
      </c>
      <c r="R510" s="512" t="str">
        <f>三年级等级</f>
        <v/>
      </c>
      <c r="S510" s="516" t="str">
        <f>三年级50米跑得分</f>
        <v/>
      </c>
      <c r="T510" s="517" t="str">
        <f>三年级等级</f>
        <v/>
      </c>
      <c r="U510" s="516" t="str">
        <f>三年级坐位体前屈得分</f>
        <v/>
      </c>
      <c r="V510" s="517" t="str">
        <f>三年级等级</f>
        <v/>
      </c>
      <c r="W510" s="516" t="str">
        <f>三年级一分钟跳绳得分</f>
        <v/>
      </c>
      <c r="X510" s="517" t="str">
        <f>三年级等级</f>
        <v/>
      </c>
      <c r="Y510" s="515" t="str">
        <f>三年级仰卧起坐得分</f>
        <v/>
      </c>
      <c r="Z510" s="518" t="str">
        <f>三年级等级</f>
        <v/>
      </c>
      <c r="AA510" s="533"/>
      <c r="AB510" s="515"/>
      <c r="AC510" s="533" t="str">
        <f>三年级跳绳附加分</f>
        <v/>
      </c>
      <c r="AD510" s="534" t="str">
        <f>三年级标准分</f>
        <v/>
      </c>
      <c r="AE510" s="534" t="str">
        <f>三年级总分</f>
        <v/>
      </c>
      <c r="AF510" s="517" t="str">
        <f>三年级等级</f>
        <v/>
      </c>
    </row>
    <row r="511" spans="1:32">
      <c r="A511" s="476">
        <v>308</v>
      </c>
      <c r="B511" s="477">
        <v>19</v>
      </c>
      <c r="C511" s="478"/>
      <c r="D511" s="471"/>
      <c r="E511" s="478"/>
      <c r="F511" s="473"/>
      <c r="G511" s="480"/>
      <c r="H511" s="475"/>
      <c r="I511" s="501"/>
      <c r="J511" s="502"/>
      <c r="K511" s="502"/>
      <c r="L511" s="503"/>
      <c r="M511" s="644"/>
      <c r="N511" s="505" t="str">
        <f>三年级BMI</f>
        <v/>
      </c>
      <c r="O511" s="499" t="str">
        <f>三年级BMI等级</f>
        <v/>
      </c>
      <c r="P511" s="500" t="str">
        <f>三年级BMI得分</f>
        <v/>
      </c>
      <c r="Q511" s="515" t="str">
        <f>三年级肺活量得分</f>
        <v/>
      </c>
      <c r="R511" s="512" t="str">
        <f>三年级等级</f>
        <v/>
      </c>
      <c r="S511" s="516" t="str">
        <f>三年级50米跑得分</f>
        <v/>
      </c>
      <c r="T511" s="517" t="str">
        <f>三年级等级</f>
        <v/>
      </c>
      <c r="U511" s="516" t="str">
        <f>三年级坐位体前屈得分</f>
        <v/>
      </c>
      <c r="V511" s="517" t="str">
        <f>三年级等级</f>
        <v/>
      </c>
      <c r="W511" s="516" t="str">
        <f>三年级一分钟跳绳得分</f>
        <v/>
      </c>
      <c r="X511" s="517" t="str">
        <f>三年级等级</f>
        <v/>
      </c>
      <c r="Y511" s="515" t="str">
        <f>三年级仰卧起坐得分</f>
        <v/>
      </c>
      <c r="Z511" s="518" t="str">
        <f>三年级等级</f>
        <v/>
      </c>
      <c r="AA511" s="533"/>
      <c r="AB511" s="515"/>
      <c r="AC511" s="533" t="str">
        <f>三年级跳绳附加分</f>
        <v/>
      </c>
      <c r="AD511" s="534" t="str">
        <f>三年级标准分</f>
        <v/>
      </c>
      <c r="AE511" s="534" t="str">
        <f>三年级总分</f>
        <v/>
      </c>
      <c r="AF511" s="517" t="str">
        <f>三年级等级</f>
        <v/>
      </c>
    </row>
    <row r="512" spans="1:32">
      <c r="A512" s="476">
        <v>308</v>
      </c>
      <c r="B512" s="477">
        <v>20</v>
      </c>
      <c r="C512" s="478"/>
      <c r="D512" s="471"/>
      <c r="E512" s="478"/>
      <c r="F512" s="473"/>
      <c r="G512" s="480"/>
      <c r="H512" s="475"/>
      <c r="I512" s="501"/>
      <c r="J512" s="502"/>
      <c r="K512" s="502"/>
      <c r="L512" s="503"/>
      <c r="M512" s="644"/>
      <c r="N512" s="505" t="str">
        <f>三年级BMI</f>
        <v/>
      </c>
      <c r="O512" s="499" t="str">
        <f>三年级BMI等级</f>
        <v/>
      </c>
      <c r="P512" s="500" t="str">
        <f>三年级BMI得分</f>
        <v/>
      </c>
      <c r="Q512" s="515" t="str">
        <f>三年级肺活量得分</f>
        <v/>
      </c>
      <c r="R512" s="512" t="str">
        <f>三年级等级</f>
        <v/>
      </c>
      <c r="S512" s="516" t="str">
        <f>三年级50米跑得分</f>
        <v/>
      </c>
      <c r="T512" s="517" t="str">
        <f>三年级等级</f>
        <v/>
      </c>
      <c r="U512" s="516" t="str">
        <f>三年级坐位体前屈得分</f>
        <v/>
      </c>
      <c r="V512" s="517" t="str">
        <f>三年级等级</f>
        <v/>
      </c>
      <c r="W512" s="516" t="str">
        <f>三年级一分钟跳绳得分</f>
        <v/>
      </c>
      <c r="X512" s="517" t="str">
        <f>三年级等级</f>
        <v/>
      </c>
      <c r="Y512" s="515" t="str">
        <f>三年级仰卧起坐得分</f>
        <v/>
      </c>
      <c r="Z512" s="518" t="str">
        <f>三年级等级</f>
        <v/>
      </c>
      <c r="AA512" s="533"/>
      <c r="AB512" s="515"/>
      <c r="AC512" s="533" t="str">
        <f>三年级跳绳附加分</f>
        <v/>
      </c>
      <c r="AD512" s="534" t="str">
        <f>三年级标准分</f>
        <v/>
      </c>
      <c r="AE512" s="534" t="str">
        <f>三年级总分</f>
        <v/>
      </c>
      <c r="AF512" s="517" t="str">
        <f>三年级等级</f>
        <v/>
      </c>
    </row>
    <row r="513" spans="1:32">
      <c r="A513" s="476">
        <v>308</v>
      </c>
      <c r="B513" s="477">
        <v>21</v>
      </c>
      <c r="C513" s="478"/>
      <c r="D513" s="471"/>
      <c r="E513" s="478"/>
      <c r="F513" s="473"/>
      <c r="G513" s="480"/>
      <c r="H513" s="475"/>
      <c r="I513" s="501"/>
      <c r="J513" s="502"/>
      <c r="K513" s="502"/>
      <c r="L513" s="503"/>
      <c r="M513" s="644"/>
      <c r="N513" s="505" t="str">
        <f>三年级BMI</f>
        <v/>
      </c>
      <c r="O513" s="499" t="str">
        <f>三年级BMI等级</f>
        <v/>
      </c>
      <c r="P513" s="500" t="str">
        <f>三年级BMI得分</f>
        <v/>
      </c>
      <c r="Q513" s="515" t="str">
        <f>三年级肺活量得分</f>
        <v/>
      </c>
      <c r="R513" s="512" t="str">
        <f>三年级等级</f>
        <v/>
      </c>
      <c r="S513" s="516" t="str">
        <f>三年级50米跑得分</f>
        <v/>
      </c>
      <c r="T513" s="517" t="str">
        <f>三年级等级</f>
        <v/>
      </c>
      <c r="U513" s="516" t="str">
        <f>三年级坐位体前屈得分</f>
        <v/>
      </c>
      <c r="V513" s="517" t="str">
        <f>三年级等级</f>
        <v/>
      </c>
      <c r="W513" s="516" t="str">
        <f>三年级一分钟跳绳得分</f>
        <v/>
      </c>
      <c r="X513" s="517" t="str">
        <f>三年级等级</f>
        <v/>
      </c>
      <c r="Y513" s="515" t="str">
        <f>三年级仰卧起坐得分</f>
        <v/>
      </c>
      <c r="Z513" s="518" t="str">
        <f>三年级等级</f>
        <v/>
      </c>
      <c r="AA513" s="533"/>
      <c r="AB513" s="515"/>
      <c r="AC513" s="533" t="str">
        <f>三年级跳绳附加分</f>
        <v/>
      </c>
      <c r="AD513" s="534" t="str">
        <f>三年级标准分</f>
        <v/>
      </c>
      <c r="AE513" s="534" t="str">
        <f>三年级总分</f>
        <v/>
      </c>
      <c r="AF513" s="517" t="str">
        <f>三年级等级</f>
        <v/>
      </c>
    </row>
    <row r="514" spans="1:32">
      <c r="A514" s="476">
        <v>308</v>
      </c>
      <c r="B514" s="477">
        <v>22</v>
      </c>
      <c r="C514" s="478"/>
      <c r="D514" s="471"/>
      <c r="E514" s="478"/>
      <c r="F514" s="473"/>
      <c r="G514" s="480"/>
      <c r="H514" s="475"/>
      <c r="I514" s="501"/>
      <c r="J514" s="502"/>
      <c r="K514" s="502"/>
      <c r="L514" s="503"/>
      <c r="M514" s="644"/>
      <c r="N514" s="505" t="str">
        <f>三年级BMI</f>
        <v/>
      </c>
      <c r="O514" s="499" t="str">
        <f>三年级BMI等级</f>
        <v/>
      </c>
      <c r="P514" s="500" t="str">
        <f>三年级BMI得分</f>
        <v/>
      </c>
      <c r="Q514" s="515" t="str">
        <f>三年级肺活量得分</f>
        <v/>
      </c>
      <c r="R514" s="512" t="str">
        <f>三年级等级</f>
        <v/>
      </c>
      <c r="S514" s="516" t="str">
        <f>三年级50米跑得分</f>
        <v/>
      </c>
      <c r="T514" s="517" t="str">
        <f>三年级等级</f>
        <v/>
      </c>
      <c r="U514" s="516" t="str">
        <f>三年级坐位体前屈得分</f>
        <v/>
      </c>
      <c r="V514" s="517" t="str">
        <f>三年级等级</f>
        <v/>
      </c>
      <c r="W514" s="516" t="str">
        <f>三年级一分钟跳绳得分</f>
        <v/>
      </c>
      <c r="X514" s="517" t="str">
        <f>三年级等级</f>
        <v/>
      </c>
      <c r="Y514" s="515" t="str">
        <f>三年级仰卧起坐得分</f>
        <v/>
      </c>
      <c r="Z514" s="518" t="str">
        <f>三年级等级</f>
        <v/>
      </c>
      <c r="AA514" s="533"/>
      <c r="AB514" s="515"/>
      <c r="AC514" s="533" t="str">
        <f>三年级跳绳附加分</f>
        <v/>
      </c>
      <c r="AD514" s="534" t="str">
        <f>三年级标准分</f>
        <v/>
      </c>
      <c r="AE514" s="534" t="str">
        <f>三年级总分</f>
        <v/>
      </c>
      <c r="AF514" s="517" t="str">
        <f>三年级等级</f>
        <v/>
      </c>
    </row>
    <row r="515" spans="1:32">
      <c r="A515" s="476">
        <v>308</v>
      </c>
      <c r="B515" s="477">
        <v>23</v>
      </c>
      <c r="C515" s="478"/>
      <c r="D515" s="471"/>
      <c r="E515" s="478"/>
      <c r="F515" s="481"/>
      <c r="G515" s="480"/>
      <c r="H515" s="475"/>
      <c r="I515" s="501"/>
      <c r="J515" s="502"/>
      <c r="K515" s="502"/>
      <c r="L515" s="503"/>
      <c r="M515" s="644"/>
      <c r="N515" s="505" t="str">
        <f>三年级BMI</f>
        <v/>
      </c>
      <c r="O515" s="499" t="str">
        <f>三年级BMI等级</f>
        <v/>
      </c>
      <c r="P515" s="500" t="str">
        <f>三年级BMI得分</f>
        <v/>
      </c>
      <c r="Q515" s="515" t="str">
        <f>三年级肺活量得分</f>
        <v/>
      </c>
      <c r="R515" s="512" t="str">
        <f>三年级等级</f>
        <v/>
      </c>
      <c r="S515" s="516" t="str">
        <f>三年级50米跑得分</f>
        <v/>
      </c>
      <c r="T515" s="517" t="str">
        <f>三年级等级</f>
        <v/>
      </c>
      <c r="U515" s="516" t="str">
        <f>三年级坐位体前屈得分</f>
        <v/>
      </c>
      <c r="V515" s="517" t="str">
        <f>三年级等级</f>
        <v/>
      </c>
      <c r="W515" s="516" t="str">
        <f>三年级一分钟跳绳得分</f>
        <v/>
      </c>
      <c r="X515" s="517" t="str">
        <f>三年级等级</f>
        <v/>
      </c>
      <c r="Y515" s="515" t="str">
        <f>三年级仰卧起坐得分</f>
        <v/>
      </c>
      <c r="Z515" s="518" t="str">
        <f>三年级等级</f>
        <v/>
      </c>
      <c r="AA515" s="533"/>
      <c r="AB515" s="515"/>
      <c r="AC515" s="533" t="str">
        <f>三年级跳绳附加分</f>
        <v/>
      </c>
      <c r="AD515" s="534" t="str">
        <f>三年级标准分</f>
        <v/>
      </c>
      <c r="AE515" s="534" t="str">
        <f>三年级总分</f>
        <v/>
      </c>
      <c r="AF515" s="517" t="str">
        <f>三年级等级</f>
        <v/>
      </c>
    </row>
    <row r="516" spans="1:32">
      <c r="A516" s="476">
        <v>308</v>
      </c>
      <c r="B516" s="477">
        <v>24</v>
      </c>
      <c r="C516" s="478"/>
      <c r="D516" s="471"/>
      <c r="E516" s="478"/>
      <c r="F516" s="481"/>
      <c r="G516" s="480"/>
      <c r="H516" s="475"/>
      <c r="I516" s="501"/>
      <c r="J516" s="502"/>
      <c r="K516" s="502"/>
      <c r="L516" s="503"/>
      <c r="M516" s="644"/>
      <c r="N516" s="505" t="str">
        <f>三年级BMI</f>
        <v/>
      </c>
      <c r="O516" s="499" t="str">
        <f>三年级BMI等级</f>
        <v/>
      </c>
      <c r="P516" s="500" t="str">
        <f>三年级BMI得分</f>
        <v/>
      </c>
      <c r="Q516" s="515" t="str">
        <f>三年级肺活量得分</f>
        <v/>
      </c>
      <c r="R516" s="512" t="str">
        <f>三年级等级</f>
        <v/>
      </c>
      <c r="S516" s="516" t="str">
        <f>三年级50米跑得分</f>
        <v/>
      </c>
      <c r="T516" s="517" t="str">
        <f>三年级等级</f>
        <v/>
      </c>
      <c r="U516" s="516" t="str">
        <f>三年级坐位体前屈得分</f>
        <v/>
      </c>
      <c r="V516" s="517" t="str">
        <f>三年级等级</f>
        <v/>
      </c>
      <c r="W516" s="516" t="str">
        <f>三年级一分钟跳绳得分</f>
        <v/>
      </c>
      <c r="X516" s="517" t="str">
        <f>三年级等级</f>
        <v/>
      </c>
      <c r="Y516" s="515" t="str">
        <f>三年级仰卧起坐得分</f>
        <v/>
      </c>
      <c r="Z516" s="518" t="str">
        <f>三年级等级</f>
        <v/>
      </c>
      <c r="AA516" s="533"/>
      <c r="AB516" s="515"/>
      <c r="AC516" s="533" t="str">
        <f>三年级跳绳附加分</f>
        <v/>
      </c>
      <c r="AD516" s="534" t="str">
        <f>三年级标准分</f>
        <v/>
      </c>
      <c r="AE516" s="534" t="str">
        <f>三年级总分</f>
        <v/>
      </c>
      <c r="AF516" s="517" t="str">
        <f>三年级等级</f>
        <v/>
      </c>
    </row>
    <row r="517" spans="1:32">
      <c r="A517" s="476">
        <v>308</v>
      </c>
      <c r="B517" s="477">
        <v>25</v>
      </c>
      <c r="C517" s="478"/>
      <c r="D517" s="471"/>
      <c r="E517" s="478"/>
      <c r="F517" s="481"/>
      <c r="G517" s="480"/>
      <c r="H517" s="475"/>
      <c r="I517" s="501"/>
      <c r="J517" s="502"/>
      <c r="K517" s="502"/>
      <c r="L517" s="503"/>
      <c r="M517" s="644"/>
      <c r="N517" s="505" t="str">
        <f>三年级BMI</f>
        <v/>
      </c>
      <c r="O517" s="499" t="str">
        <f>三年级BMI等级</f>
        <v/>
      </c>
      <c r="P517" s="500" t="str">
        <f>三年级BMI得分</f>
        <v/>
      </c>
      <c r="Q517" s="515" t="str">
        <f>三年级肺活量得分</f>
        <v/>
      </c>
      <c r="R517" s="512" t="str">
        <f>三年级等级</f>
        <v/>
      </c>
      <c r="S517" s="516" t="str">
        <f>三年级50米跑得分</f>
        <v/>
      </c>
      <c r="T517" s="517" t="str">
        <f>三年级等级</f>
        <v/>
      </c>
      <c r="U517" s="516" t="str">
        <f>三年级坐位体前屈得分</f>
        <v/>
      </c>
      <c r="V517" s="517" t="str">
        <f>三年级等级</f>
        <v/>
      </c>
      <c r="W517" s="516" t="str">
        <f>三年级一分钟跳绳得分</f>
        <v/>
      </c>
      <c r="X517" s="517" t="str">
        <f>三年级等级</f>
        <v/>
      </c>
      <c r="Y517" s="515" t="str">
        <f>三年级仰卧起坐得分</f>
        <v/>
      </c>
      <c r="Z517" s="518" t="str">
        <f>三年级等级</f>
        <v/>
      </c>
      <c r="AA517" s="533"/>
      <c r="AB517" s="515"/>
      <c r="AC517" s="533" t="str">
        <f>三年级跳绳附加分</f>
        <v/>
      </c>
      <c r="AD517" s="534" t="str">
        <f>三年级标准分</f>
        <v/>
      </c>
      <c r="AE517" s="534" t="str">
        <f>三年级总分</f>
        <v/>
      </c>
      <c r="AF517" s="517" t="str">
        <f>三年级等级</f>
        <v/>
      </c>
    </row>
    <row r="518" spans="1:32">
      <c r="A518" s="476">
        <v>308</v>
      </c>
      <c r="B518" s="477">
        <v>26</v>
      </c>
      <c r="C518" s="478"/>
      <c r="D518" s="471"/>
      <c r="E518" s="478"/>
      <c r="F518" s="481"/>
      <c r="G518" s="480"/>
      <c r="H518" s="475"/>
      <c r="I518" s="501"/>
      <c r="J518" s="502"/>
      <c r="K518" s="502"/>
      <c r="L518" s="503"/>
      <c r="M518" s="644"/>
      <c r="N518" s="505" t="str">
        <f>三年级BMI</f>
        <v/>
      </c>
      <c r="O518" s="499" t="str">
        <f>三年级BMI等级</f>
        <v/>
      </c>
      <c r="P518" s="500" t="str">
        <f>三年级BMI得分</f>
        <v/>
      </c>
      <c r="Q518" s="515" t="str">
        <f>三年级肺活量得分</f>
        <v/>
      </c>
      <c r="R518" s="512" t="str">
        <f>三年级等级</f>
        <v/>
      </c>
      <c r="S518" s="516" t="str">
        <f>三年级50米跑得分</f>
        <v/>
      </c>
      <c r="T518" s="517" t="str">
        <f>三年级等级</f>
        <v/>
      </c>
      <c r="U518" s="516" t="str">
        <f>三年级坐位体前屈得分</f>
        <v/>
      </c>
      <c r="V518" s="517" t="str">
        <f>三年级等级</f>
        <v/>
      </c>
      <c r="W518" s="516" t="str">
        <f>三年级一分钟跳绳得分</f>
        <v/>
      </c>
      <c r="X518" s="517" t="str">
        <f>三年级等级</f>
        <v/>
      </c>
      <c r="Y518" s="515" t="str">
        <f>三年级仰卧起坐得分</f>
        <v/>
      </c>
      <c r="Z518" s="518" t="str">
        <f>三年级等级</f>
        <v/>
      </c>
      <c r="AA518" s="533"/>
      <c r="AB518" s="515"/>
      <c r="AC518" s="533" t="str">
        <f>三年级跳绳附加分</f>
        <v/>
      </c>
      <c r="AD518" s="534" t="str">
        <f>三年级标准分</f>
        <v/>
      </c>
      <c r="AE518" s="534" t="str">
        <f>三年级总分</f>
        <v/>
      </c>
      <c r="AF518" s="517" t="str">
        <f>三年级等级</f>
        <v/>
      </c>
    </row>
    <row r="519" spans="1:32">
      <c r="A519" s="476">
        <v>308</v>
      </c>
      <c r="B519" s="477">
        <v>27</v>
      </c>
      <c r="C519" s="478"/>
      <c r="D519" s="471"/>
      <c r="E519" s="478"/>
      <c r="F519" s="481"/>
      <c r="G519" s="480"/>
      <c r="H519" s="475"/>
      <c r="I519" s="501"/>
      <c r="J519" s="502"/>
      <c r="K519" s="502"/>
      <c r="L519" s="503"/>
      <c r="M519" s="644"/>
      <c r="N519" s="505" t="str">
        <f>三年级BMI</f>
        <v/>
      </c>
      <c r="O519" s="499" t="str">
        <f>三年级BMI等级</f>
        <v/>
      </c>
      <c r="P519" s="500" t="str">
        <f>三年级BMI得分</f>
        <v/>
      </c>
      <c r="Q519" s="515" t="str">
        <f>三年级肺活量得分</f>
        <v/>
      </c>
      <c r="R519" s="512" t="str">
        <f>三年级等级</f>
        <v/>
      </c>
      <c r="S519" s="516" t="str">
        <f>三年级50米跑得分</f>
        <v/>
      </c>
      <c r="T519" s="517" t="str">
        <f>三年级等级</f>
        <v/>
      </c>
      <c r="U519" s="516" t="str">
        <f>三年级坐位体前屈得分</f>
        <v/>
      </c>
      <c r="V519" s="517" t="str">
        <f>三年级等级</f>
        <v/>
      </c>
      <c r="W519" s="516" t="str">
        <f>三年级一分钟跳绳得分</f>
        <v/>
      </c>
      <c r="X519" s="517" t="str">
        <f>三年级等级</f>
        <v/>
      </c>
      <c r="Y519" s="515" t="str">
        <f>三年级仰卧起坐得分</f>
        <v/>
      </c>
      <c r="Z519" s="518" t="str">
        <f>三年级等级</f>
        <v/>
      </c>
      <c r="AA519" s="533"/>
      <c r="AB519" s="515"/>
      <c r="AC519" s="533" t="str">
        <f>三年级跳绳附加分</f>
        <v/>
      </c>
      <c r="AD519" s="534" t="str">
        <f>三年级标准分</f>
        <v/>
      </c>
      <c r="AE519" s="534" t="str">
        <f>三年级总分</f>
        <v/>
      </c>
      <c r="AF519" s="517" t="str">
        <f>三年级等级</f>
        <v/>
      </c>
    </row>
    <row r="520" spans="1:32">
      <c r="A520" s="476">
        <v>308</v>
      </c>
      <c r="B520" s="477">
        <v>28</v>
      </c>
      <c r="C520" s="478"/>
      <c r="D520" s="471"/>
      <c r="E520" s="478"/>
      <c r="F520" s="481"/>
      <c r="G520" s="480"/>
      <c r="H520" s="475"/>
      <c r="I520" s="501"/>
      <c r="J520" s="502"/>
      <c r="K520" s="502"/>
      <c r="L520" s="503"/>
      <c r="M520" s="644"/>
      <c r="N520" s="505" t="str">
        <f>三年级BMI</f>
        <v/>
      </c>
      <c r="O520" s="499" t="str">
        <f>三年级BMI等级</f>
        <v/>
      </c>
      <c r="P520" s="500" t="str">
        <f>三年级BMI得分</f>
        <v/>
      </c>
      <c r="Q520" s="515" t="str">
        <f>三年级肺活量得分</f>
        <v/>
      </c>
      <c r="R520" s="512" t="str">
        <f>三年级等级</f>
        <v/>
      </c>
      <c r="S520" s="516" t="str">
        <f>三年级50米跑得分</f>
        <v/>
      </c>
      <c r="T520" s="517" t="str">
        <f>三年级等级</f>
        <v/>
      </c>
      <c r="U520" s="516" t="str">
        <f>三年级坐位体前屈得分</f>
        <v/>
      </c>
      <c r="V520" s="517" t="str">
        <f>三年级等级</f>
        <v/>
      </c>
      <c r="W520" s="516" t="str">
        <f>三年级一分钟跳绳得分</f>
        <v/>
      </c>
      <c r="X520" s="517" t="str">
        <f>三年级等级</f>
        <v/>
      </c>
      <c r="Y520" s="515" t="str">
        <f>三年级仰卧起坐得分</f>
        <v/>
      </c>
      <c r="Z520" s="518" t="str">
        <f>三年级等级</f>
        <v/>
      </c>
      <c r="AA520" s="533"/>
      <c r="AB520" s="515"/>
      <c r="AC520" s="533" t="str">
        <f>三年级跳绳附加分</f>
        <v/>
      </c>
      <c r="AD520" s="534" t="str">
        <f>三年级标准分</f>
        <v/>
      </c>
      <c r="AE520" s="534" t="str">
        <f>三年级总分</f>
        <v/>
      </c>
      <c r="AF520" s="517" t="str">
        <f>三年级等级</f>
        <v/>
      </c>
    </row>
    <row r="521" spans="1:32">
      <c r="A521" s="476">
        <v>308</v>
      </c>
      <c r="B521" s="477">
        <v>29</v>
      </c>
      <c r="C521" s="478"/>
      <c r="D521" s="471"/>
      <c r="E521" s="478"/>
      <c r="F521" s="481"/>
      <c r="G521" s="480"/>
      <c r="H521" s="475"/>
      <c r="I521" s="501"/>
      <c r="J521" s="502"/>
      <c r="K521" s="502"/>
      <c r="L521" s="503"/>
      <c r="M521" s="644"/>
      <c r="N521" s="505" t="str">
        <f>三年级BMI</f>
        <v/>
      </c>
      <c r="O521" s="499" t="str">
        <f>三年级BMI等级</f>
        <v/>
      </c>
      <c r="P521" s="500" t="str">
        <f>三年级BMI得分</f>
        <v/>
      </c>
      <c r="Q521" s="515" t="str">
        <f>三年级肺活量得分</f>
        <v/>
      </c>
      <c r="R521" s="512" t="str">
        <f>三年级等级</f>
        <v/>
      </c>
      <c r="S521" s="516" t="str">
        <f>三年级50米跑得分</f>
        <v/>
      </c>
      <c r="T521" s="517" t="str">
        <f>三年级等级</f>
        <v/>
      </c>
      <c r="U521" s="516" t="str">
        <f>三年级坐位体前屈得分</f>
        <v/>
      </c>
      <c r="V521" s="517" t="str">
        <f>三年级等级</f>
        <v/>
      </c>
      <c r="W521" s="516" t="str">
        <f>三年级一分钟跳绳得分</f>
        <v/>
      </c>
      <c r="X521" s="517" t="str">
        <f>三年级等级</f>
        <v/>
      </c>
      <c r="Y521" s="515" t="str">
        <f>三年级仰卧起坐得分</f>
        <v/>
      </c>
      <c r="Z521" s="518" t="str">
        <f>三年级等级</f>
        <v/>
      </c>
      <c r="AA521" s="533"/>
      <c r="AB521" s="515"/>
      <c r="AC521" s="533" t="str">
        <f>三年级跳绳附加分</f>
        <v/>
      </c>
      <c r="AD521" s="534" t="str">
        <f>三年级标准分</f>
        <v/>
      </c>
      <c r="AE521" s="534" t="str">
        <f>三年级总分</f>
        <v/>
      </c>
      <c r="AF521" s="517" t="str">
        <f>三年级等级</f>
        <v/>
      </c>
    </row>
    <row r="522" spans="1:32">
      <c r="A522" s="476">
        <v>308</v>
      </c>
      <c r="B522" s="477">
        <v>30</v>
      </c>
      <c r="C522" s="478"/>
      <c r="D522" s="471"/>
      <c r="E522" s="478"/>
      <c r="F522" s="481"/>
      <c r="G522" s="480"/>
      <c r="H522" s="475"/>
      <c r="I522" s="501"/>
      <c r="J522" s="502"/>
      <c r="K522" s="502"/>
      <c r="L522" s="503"/>
      <c r="M522" s="644"/>
      <c r="N522" s="505" t="str">
        <f>三年级BMI</f>
        <v/>
      </c>
      <c r="O522" s="499" t="str">
        <f>三年级BMI等级</f>
        <v/>
      </c>
      <c r="P522" s="500" t="str">
        <f>三年级BMI得分</f>
        <v/>
      </c>
      <c r="Q522" s="515" t="str">
        <f>三年级肺活量得分</f>
        <v/>
      </c>
      <c r="R522" s="512" t="str">
        <f>三年级等级</f>
        <v/>
      </c>
      <c r="S522" s="516" t="str">
        <f>三年级50米跑得分</f>
        <v/>
      </c>
      <c r="T522" s="517" t="str">
        <f>三年级等级</f>
        <v/>
      </c>
      <c r="U522" s="516" t="str">
        <f>三年级坐位体前屈得分</f>
        <v/>
      </c>
      <c r="V522" s="517" t="str">
        <f>三年级等级</f>
        <v/>
      </c>
      <c r="W522" s="516" t="str">
        <f>三年级一分钟跳绳得分</f>
        <v/>
      </c>
      <c r="X522" s="517" t="str">
        <f>三年级等级</f>
        <v/>
      </c>
      <c r="Y522" s="515" t="str">
        <f>三年级仰卧起坐得分</f>
        <v/>
      </c>
      <c r="Z522" s="518" t="str">
        <f>三年级等级</f>
        <v/>
      </c>
      <c r="AA522" s="533"/>
      <c r="AB522" s="515"/>
      <c r="AC522" s="533" t="str">
        <f>三年级跳绳附加分</f>
        <v/>
      </c>
      <c r="AD522" s="534" t="str">
        <f>三年级标准分</f>
        <v/>
      </c>
      <c r="AE522" s="534" t="str">
        <f>三年级总分</f>
        <v/>
      </c>
      <c r="AF522" s="517" t="str">
        <f>三年级等级</f>
        <v/>
      </c>
    </row>
    <row r="523" spans="1:32">
      <c r="A523" s="476">
        <v>308</v>
      </c>
      <c r="B523" s="477">
        <v>31</v>
      </c>
      <c r="C523" s="478"/>
      <c r="D523" s="471"/>
      <c r="E523" s="478"/>
      <c r="F523" s="473"/>
      <c r="G523" s="480"/>
      <c r="H523" s="475"/>
      <c r="I523" s="501"/>
      <c r="J523" s="502"/>
      <c r="K523" s="502"/>
      <c r="L523" s="496"/>
      <c r="M523" s="643"/>
      <c r="N523" s="498" t="str">
        <f>三年级BMI</f>
        <v/>
      </c>
      <c r="O523" s="499" t="str">
        <f>三年级BMI等级</f>
        <v/>
      </c>
      <c r="P523" s="500" t="str">
        <f>三年级BMI得分</f>
        <v/>
      </c>
      <c r="Q523" s="515" t="str">
        <f>三年级肺活量得分</f>
        <v/>
      </c>
      <c r="R523" s="512" t="str">
        <f>三年级等级</f>
        <v/>
      </c>
      <c r="S523" s="516" t="str">
        <f>三年级50米跑得分</f>
        <v/>
      </c>
      <c r="T523" s="512" t="str">
        <f>三年级等级</f>
        <v/>
      </c>
      <c r="U523" s="516" t="str">
        <f>三年级坐位体前屈得分</f>
        <v/>
      </c>
      <c r="V523" s="512" t="str">
        <f>三年级等级</f>
        <v/>
      </c>
      <c r="W523" s="516" t="str">
        <f>三年级一分钟跳绳得分</f>
        <v/>
      </c>
      <c r="X523" s="512" t="str">
        <f>三年级等级</f>
        <v/>
      </c>
      <c r="Y523" s="511" t="str">
        <f>三年级仰卧起坐得分</f>
        <v/>
      </c>
      <c r="Z523" s="514" t="str">
        <f>三年级等级</f>
        <v/>
      </c>
      <c r="AA523" s="530"/>
      <c r="AB523" s="511"/>
      <c r="AC523" s="530" t="str">
        <f>三年级跳绳附加分</f>
        <v/>
      </c>
      <c r="AD523" s="534" t="str">
        <f>三年级标准分</f>
        <v/>
      </c>
      <c r="AE523" s="531" t="str">
        <f>三年级总分</f>
        <v/>
      </c>
      <c r="AF523" s="512" t="str">
        <f>三年级等级</f>
        <v/>
      </c>
    </row>
    <row r="524" spans="1:32">
      <c r="A524" s="476">
        <v>308</v>
      </c>
      <c r="B524" s="477">
        <v>32</v>
      </c>
      <c r="C524" s="478"/>
      <c r="D524" s="471"/>
      <c r="E524" s="478"/>
      <c r="F524" s="473"/>
      <c r="G524" s="480"/>
      <c r="H524" s="475"/>
      <c r="I524" s="501"/>
      <c r="J524" s="502"/>
      <c r="K524" s="502"/>
      <c r="L524" s="503"/>
      <c r="M524" s="644"/>
      <c r="N524" s="505" t="str">
        <f>三年级BMI</f>
        <v/>
      </c>
      <c r="O524" s="499" t="str">
        <f>三年级BMI等级</f>
        <v/>
      </c>
      <c r="P524" s="500" t="str">
        <f>三年级BMI得分</f>
        <v/>
      </c>
      <c r="Q524" s="515" t="str">
        <f>三年级肺活量得分</f>
        <v/>
      </c>
      <c r="R524" s="512" t="str">
        <f>三年级等级</f>
        <v/>
      </c>
      <c r="S524" s="516" t="str">
        <f>三年级50米跑得分</f>
        <v/>
      </c>
      <c r="T524" s="512" t="str">
        <f>三年级等级</f>
        <v/>
      </c>
      <c r="U524" s="516" t="str">
        <f>三年级坐位体前屈得分</f>
        <v/>
      </c>
      <c r="V524" s="517" t="str">
        <f>三年级等级</f>
        <v/>
      </c>
      <c r="W524" s="516" t="str">
        <f>三年级一分钟跳绳得分</f>
        <v/>
      </c>
      <c r="X524" s="517" t="str">
        <f>三年级等级</f>
        <v/>
      </c>
      <c r="Y524" s="515" t="str">
        <f>三年级仰卧起坐得分</f>
        <v/>
      </c>
      <c r="Z524" s="518" t="str">
        <f>三年级等级</f>
        <v/>
      </c>
      <c r="AA524" s="533"/>
      <c r="AB524" s="515"/>
      <c r="AC524" s="533" t="str">
        <f>三年级跳绳附加分</f>
        <v/>
      </c>
      <c r="AD524" s="534" t="str">
        <f>三年级标准分</f>
        <v/>
      </c>
      <c r="AE524" s="534" t="str">
        <f>三年级总分</f>
        <v/>
      </c>
      <c r="AF524" s="517" t="str">
        <f>三年级等级</f>
        <v/>
      </c>
    </row>
    <row r="525" spans="1:32">
      <c r="A525" s="476">
        <v>308</v>
      </c>
      <c r="B525" s="477">
        <v>33</v>
      </c>
      <c r="C525" s="478"/>
      <c r="D525" s="585"/>
      <c r="E525" s="478"/>
      <c r="F525" s="473"/>
      <c r="G525" s="480"/>
      <c r="H525" s="475"/>
      <c r="I525" s="595"/>
      <c r="J525" s="596"/>
      <c r="K525" s="597"/>
      <c r="L525" s="503"/>
      <c r="M525" s="644"/>
      <c r="N525" s="505" t="str">
        <f>三年级BMI</f>
        <v/>
      </c>
      <c r="O525" s="499" t="str">
        <f>三年级BMI等级</f>
        <v/>
      </c>
      <c r="P525" s="500" t="str">
        <f>三年级BMI得分</f>
        <v/>
      </c>
      <c r="Q525" s="515" t="str">
        <f>三年级肺活量得分</f>
        <v/>
      </c>
      <c r="R525" s="512" t="str">
        <f>三年级等级</f>
        <v/>
      </c>
      <c r="S525" s="516" t="str">
        <f>三年级50米跑得分</f>
        <v/>
      </c>
      <c r="T525" s="512" t="str">
        <f>三年级等级</f>
        <v/>
      </c>
      <c r="U525" s="516" t="str">
        <f>三年级坐位体前屈得分</f>
        <v/>
      </c>
      <c r="V525" s="517" t="str">
        <f>三年级等级</f>
        <v/>
      </c>
      <c r="W525" s="516" t="str">
        <f>三年级一分钟跳绳得分</f>
        <v/>
      </c>
      <c r="X525" s="517" t="str">
        <f>三年级等级</f>
        <v/>
      </c>
      <c r="Y525" s="515" t="str">
        <f>三年级仰卧起坐得分</f>
        <v/>
      </c>
      <c r="Z525" s="518" t="str">
        <f>三年级等级</f>
        <v/>
      </c>
      <c r="AA525" s="533"/>
      <c r="AB525" s="515"/>
      <c r="AC525" s="533" t="str">
        <f>三年级跳绳附加分</f>
        <v/>
      </c>
      <c r="AD525" s="534" t="str">
        <f>三年级标准分</f>
        <v/>
      </c>
      <c r="AE525" s="534" t="str">
        <f>三年级总分</f>
        <v/>
      </c>
      <c r="AF525" s="517" t="str">
        <f>三年级等级</f>
        <v/>
      </c>
    </row>
    <row r="526" spans="1:32">
      <c r="A526" s="476">
        <v>308</v>
      </c>
      <c r="B526" s="477">
        <v>34</v>
      </c>
      <c r="C526" s="478"/>
      <c r="D526" s="585"/>
      <c r="E526" s="478"/>
      <c r="F526" s="473"/>
      <c r="G526" s="480"/>
      <c r="H526" s="475"/>
      <c r="I526" s="595"/>
      <c r="J526" s="596"/>
      <c r="K526" s="597"/>
      <c r="L526" s="503"/>
      <c r="M526" s="644"/>
      <c r="N526" s="505" t="str">
        <f>三年级BMI</f>
        <v/>
      </c>
      <c r="O526" s="499" t="str">
        <f>三年级BMI等级</f>
        <v/>
      </c>
      <c r="P526" s="500" t="str">
        <f>三年级BMI得分</f>
        <v/>
      </c>
      <c r="Q526" s="515" t="str">
        <f>三年级肺活量得分</f>
        <v/>
      </c>
      <c r="R526" s="512" t="str">
        <f>三年级等级</f>
        <v/>
      </c>
      <c r="S526" s="516" t="str">
        <f>三年级50米跑得分</f>
        <v/>
      </c>
      <c r="T526" s="512" t="str">
        <f>三年级等级</f>
        <v/>
      </c>
      <c r="U526" s="516" t="str">
        <f>三年级坐位体前屈得分</f>
        <v/>
      </c>
      <c r="V526" s="517" t="str">
        <f>三年级等级</f>
        <v/>
      </c>
      <c r="W526" s="516" t="str">
        <f>三年级一分钟跳绳得分</f>
        <v/>
      </c>
      <c r="X526" s="517" t="str">
        <f>三年级等级</f>
        <v/>
      </c>
      <c r="Y526" s="515" t="str">
        <f>三年级仰卧起坐得分</f>
        <v/>
      </c>
      <c r="Z526" s="518" t="str">
        <f>三年级等级</f>
        <v/>
      </c>
      <c r="AA526" s="533"/>
      <c r="AB526" s="515"/>
      <c r="AC526" s="533" t="str">
        <f>三年级跳绳附加分</f>
        <v/>
      </c>
      <c r="AD526" s="534" t="str">
        <f>三年级标准分</f>
        <v/>
      </c>
      <c r="AE526" s="534" t="str">
        <f>三年级总分</f>
        <v/>
      </c>
      <c r="AF526" s="517" t="str">
        <f>三年级等级</f>
        <v/>
      </c>
    </row>
    <row r="527" spans="1:32">
      <c r="A527" s="476">
        <v>308</v>
      </c>
      <c r="B527" s="477">
        <v>35</v>
      </c>
      <c r="C527" s="478"/>
      <c r="D527" s="585"/>
      <c r="E527" s="478"/>
      <c r="F527" s="473"/>
      <c r="G527" s="480"/>
      <c r="H527" s="475"/>
      <c r="I527" s="595"/>
      <c r="J527" s="596"/>
      <c r="K527" s="597"/>
      <c r="L527" s="503"/>
      <c r="M527" s="644"/>
      <c r="N527" s="505" t="str">
        <f>三年级BMI</f>
        <v/>
      </c>
      <c r="O527" s="499" t="str">
        <f>三年级BMI等级</f>
        <v/>
      </c>
      <c r="P527" s="500" t="str">
        <f>三年级BMI得分</f>
        <v/>
      </c>
      <c r="Q527" s="515" t="str">
        <f>三年级肺活量得分</f>
        <v/>
      </c>
      <c r="R527" s="512" t="str">
        <f>三年级等级</f>
        <v/>
      </c>
      <c r="S527" s="516" t="str">
        <f>三年级50米跑得分</f>
        <v/>
      </c>
      <c r="T527" s="512" t="str">
        <f>三年级等级</f>
        <v/>
      </c>
      <c r="U527" s="516" t="str">
        <f>三年级坐位体前屈得分</f>
        <v/>
      </c>
      <c r="V527" s="517" t="str">
        <f>三年级等级</f>
        <v/>
      </c>
      <c r="W527" s="516" t="str">
        <f>三年级一分钟跳绳得分</f>
        <v/>
      </c>
      <c r="X527" s="517" t="str">
        <f>三年级等级</f>
        <v/>
      </c>
      <c r="Y527" s="515" t="str">
        <f>三年级仰卧起坐得分</f>
        <v/>
      </c>
      <c r="Z527" s="518" t="str">
        <f>三年级等级</f>
        <v/>
      </c>
      <c r="AA527" s="533"/>
      <c r="AB527" s="515"/>
      <c r="AC527" s="533" t="str">
        <f>三年级跳绳附加分</f>
        <v/>
      </c>
      <c r="AD527" s="534" t="str">
        <f>三年级标准分</f>
        <v/>
      </c>
      <c r="AE527" s="534" t="str">
        <f>三年级总分</f>
        <v/>
      </c>
      <c r="AF527" s="517" t="str">
        <f>三年级等级</f>
        <v/>
      </c>
    </row>
    <row r="528" spans="1:32">
      <c r="A528" s="476">
        <v>308</v>
      </c>
      <c r="B528" s="477">
        <v>36</v>
      </c>
      <c r="C528" s="586"/>
      <c r="D528" s="587"/>
      <c r="E528" s="586"/>
      <c r="F528" s="473"/>
      <c r="G528" s="588"/>
      <c r="H528" s="475"/>
      <c r="I528" s="595"/>
      <c r="J528" s="596"/>
      <c r="K528" s="597"/>
      <c r="L528" s="503"/>
      <c r="M528" s="644"/>
      <c r="N528" s="505" t="str">
        <f>三年级BMI</f>
        <v/>
      </c>
      <c r="O528" s="499" t="str">
        <f>三年级BMI等级</f>
        <v/>
      </c>
      <c r="P528" s="500" t="str">
        <f>三年级BMI得分</f>
        <v/>
      </c>
      <c r="Q528" s="515" t="str">
        <f>三年级肺活量得分</f>
        <v/>
      </c>
      <c r="R528" s="512" t="str">
        <f>三年级等级</f>
        <v/>
      </c>
      <c r="S528" s="516" t="str">
        <f>三年级50米跑得分</f>
        <v/>
      </c>
      <c r="T528" s="512" t="str">
        <f>三年级等级</f>
        <v/>
      </c>
      <c r="U528" s="516" t="str">
        <f>三年级坐位体前屈得分</f>
        <v/>
      </c>
      <c r="V528" s="517" t="str">
        <f>三年级等级</f>
        <v/>
      </c>
      <c r="W528" s="516" t="str">
        <f>三年级一分钟跳绳得分</f>
        <v/>
      </c>
      <c r="X528" s="517" t="str">
        <f>三年级等级</f>
        <v/>
      </c>
      <c r="Y528" s="515" t="str">
        <f>三年级仰卧起坐得分</f>
        <v/>
      </c>
      <c r="Z528" s="518" t="str">
        <f>三年级等级</f>
        <v/>
      </c>
      <c r="AA528" s="533"/>
      <c r="AB528" s="515"/>
      <c r="AC528" s="533" t="str">
        <f>三年级跳绳附加分</f>
        <v/>
      </c>
      <c r="AD528" s="534" t="str">
        <f>三年级标准分</f>
        <v/>
      </c>
      <c r="AE528" s="534" t="str">
        <f>三年级总分</f>
        <v/>
      </c>
      <c r="AF528" s="517" t="str">
        <f>三年级等级</f>
        <v/>
      </c>
    </row>
    <row r="529" spans="1:32">
      <c r="A529" s="476">
        <v>308</v>
      </c>
      <c r="B529" s="477">
        <v>37</v>
      </c>
      <c r="C529" s="586"/>
      <c r="D529" s="587"/>
      <c r="E529" s="586"/>
      <c r="F529" s="473"/>
      <c r="G529" s="588"/>
      <c r="H529" s="475"/>
      <c r="I529" s="595"/>
      <c r="J529" s="596"/>
      <c r="K529" s="597"/>
      <c r="L529" s="503"/>
      <c r="M529" s="644"/>
      <c r="N529" s="505" t="str">
        <f>三年级BMI</f>
        <v/>
      </c>
      <c r="O529" s="499" t="str">
        <f>三年级BMI等级</f>
        <v/>
      </c>
      <c r="P529" s="500" t="str">
        <f>三年级BMI得分</f>
        <v/>
      </c>
      <c r="Q529" s="515" t="str">
        <f>三年级肺活量得分</f>
        <v/>
      </c>
      <c r="R529" s="512" t="str">
        <f>三年级等级</f>
        <v/>
      </c>
      <c r="S529" s="516" t="str">
        <f>三年级50米跑得分</f>
        <v/>
      </c>
      <c r="T529" s="517" t="str">
        <f>三年级等级</f>
        <v/>
      </c>
      <c r="U529" s="516" t="str">
        <f>三年级坐位体前屈得分</f>
        <v/>
      </c>
      <c r="V529" s="517" t="str">
        <f>三年级等级</f>
        <v/>
      </c>
      <c r="W529" s="516" t="str">
        <f>三年级一分钟跳绳得分</f>
        <v/>
      </c>
      <c r="X529" s="517" t="str">
        <f>三年级等级</f>
        <v/>
      </c>
      <c r="Y529" s="515" t="str">
        <f>三年级仰卧起坐得分</f>
        <v/>
      </c>
      <c r="Z529" s="518" t="str">
        <f>三年级等级</f>
        <v/>
      </c>
      <c r="AA529" s="533"/>
      <c r="AB529" s="515"/>
      <c r="AC529" s="533" t="str">
        <f>三年级跳绳附加分</f>
        <v/>
      </c>
      <c r="AD529" s="534" t="str">
        <f>三年级标准分</f>
        <v/>
      </c>
      <c r="AE529" s="534" t="str">
        <f>三年级总分</f>
        <v/>
      </c>
      <c r="AF529" s="517" t="str">
        <f>三年级等级</f>
        <v/>
      </c>
    </row>
    <row r="530" spans="1:32">
      <c r="A530" s="476">
        <v>308</v>
      </c>
      <c r="B530" s="477">
        <v>38</v>
      </c>
      <c r="C530" s="586"/>
      <c r="D530" s="587"/>
      <c r="E530" s="586"/>
      <c r="F530" s="473"/>
      <c r="G530" s="588"/>
      <c r="H530" s="475"/>
      <c r="I530" s="595"/>
      <c r="J530" s="596"/>
      <c r="K530" s="597"/>
      <c r="L530" s="503"/>
      <c r="M530" s="644"/>
      <c r="N530" s="505" t="str">
        <f>三年级BMI</f>
        <v/>
      </c>
      <c r="O530" s="499" t="str">
        <f>三年级BMI等级</f>
        <v/>
      </c>
      <c r="P530" s="500" t="str">
        <f>三年级BMI得分</f>
        <v/>
      </c>
      <c r="Q530" s="515" t="str">
        <f>三年级肺活量得分</f>
        <v/>
      </c>
      <c r="R530" s="512" t="str">
        <f>三年级等级</f>
        <v/>
      </c>
      <c r="S530" s="516" t="str">
        <f>三年级50米跑得分</f>
        <v/>
      </c>
      <c r="T530" s="517" t="str">
        <f>三年级等级</f>
        <v/>
      </c>
      <c r="U530" s="516" t="str">
        <f>三年级坐位体前屈得分</f>
        <v/>
      </c>
      <c r="V530" s="517" t="str">
        <f>三年级等级</f>
        <v/>
      </c>
      <c r="W530" s="516" t="str">
        <f>三年级一分钟跳绳得分</f>
        <v/>
      </c>
      <c r="X530" s="517" t="str">
        <f>三年级等级</f>
        <v/>
      </c>
      <c r="Y530" s="515" t="str">
        <f>三年级仰卧起坐得分</f>
        <v/>
      </c>
      <c r="Z530" s="518" t="str">
        <f>三年级等级</f>
        <v/>
      </c>
      <c r="AA530" s="533"/>
      <c r="AB530" s="515"/>
      <c r="AC530" s="533" t="str">
        <f>三年级跳绳附加分</f>
        <v/>
      </c>
      <c r="AD530" s="534" t="str">
        <f>三年级标准分</f>
        <v/>
      </c>
      <c r="AE530" s="534" t="str">
        <f>三年级总分</f>
        <v/>
      </c>
      <c r="AF530" s="517" t="str">
        <f>三年级等级</f>
        <v/>
      </c>
    </row>
    <row r="531" spans="1:32">
      <c r="A531" s="476">
        <v>308</v>
      </c>
      <c r="B531" s="477">
        <v>39</v>
      </c>
      <c r="C531" s="586"/>
      <c r="D531" s="587"/>
      <c r="E531" s="586"/>
      <c r="F531" s="473"/>
      <c r="G531" s="588"/>
      <c r="H531" s="475"/>
      <c r="I531" s="595"/>
      <c r="J531" s="596"/>
      <c r="K531" s="597"/>
      <c r="L531" s="503"/>
      <c r="M531" s="644"/>
      <c r="N531" s="505" t="str">
        <f>三年级BMI</f>
        <v/>
      </c>
      <c r="O531" s="499" t="str">
        <f>三年级BMI等级</f>
        <v/>
      </c>
      <c r="P531" s="500" t="str">
        <f>三年级BMI得分</f>
        <v/>
      </c>
      <c r="Q531" s="515" t="str">
        <f>三年级肺活量得分</f>
        <v/>
      </c>
      <c r="R531" s="512" t="str">
        <f>三年级等级</f>
        <v/>
      </c>
      <c r="S531" s="516" t="str">
        <f>三年级50米跑得分</f>
        <v/>
      </c>
      <c r="T531" s="517" t="str">
        <f>三年级等级</f>
        <v/>
      </c>
      <c r="U531" s="516" t="str">
        <f>三年级坐位体前屈得分</f>
        <v/>
      </c>
      <c r="V531" s="517" t="str">
        <f>三年级等级</f>
        <v/>
      </c>
      <c r="W531" s="516" t="str">
        <f>三年级一分钟跳绳得分</f>
        <v/>
      </c>
      <c r="X531" s="517" t="str">
        <f>三年级等级</f>
        <v/>
      </c>
      <c r="Y531" s="515" t="str">
        <f>三年级仰卧起坐得分</f>
        <v/>
      </c>
      <c r="Z531" s="518" t="str">
        <f>三年级等级</f>
        <v/>
      </c>
      <c r="AA531" s="533"/>
      <c r="AB531" s="515"/>
      <c r="AC531" s="533" t="str">
        <f>三年级跳绳附加分</f>
        <v/>
      </c>
      <c r="AD531" s="534" t="str">
        <f>三年级标准分</f>
        <v/>
      </c>
      <c r="AE531" s="534" t="str">
        <f>三年级总分</f>
        <v/>
      </c>
      <c r="AF531" s="517" t="str">
        <f>三年级等级</f>
        <v/>
      </c>
    </row>
    <row r="532" spans="1:32">
      <c r="A532" s="476">
        <v>308</v>
      </c>
      <c r="B532" s="477">
        <v>40</v>
      </c>
      <c r="C532" s="586"/>
      <c r="D532" s="587"/>
      <c r="E532" s="586"/>
      <c r="F532" s="473"/>
      <c r="G532" s="588"/>
      <c r="H532" s="475"/>
      <c r="I532" s="595"/>
      <c r="J532" s="596"/>
      <c r="K532" s="597"/>
      <c r="L532" s="503"/>
      <c r="M532" s="644"/>
      <c r="N532" s="505" t="str">
        <f>三年级BMI</f>
        <v/>
      </c>
      <c r="O532" s="499" t="str">
        <f>三年级BMI等级</f>
        <v/>
      </c>
      <c r="P532" s="500" t="str">
        <f>三年级BMI得分</f>
        <v/>
      </c>
      <c r="Q532" s="515" t="str">
        <f>三年级肺活量得分</f>
        <v/>
      </c>
      <c r="R532" s="512" t="str">
        <f>三年级等级</f>
        <v/>
      </c>
      <c r="S532" s="516" t="str">
        <f>三年级50米跑得分</f>
        <v/>
      </c>
      <c r="T532" s="517" t="str">
        <f>三年级等级</f>
        <v/>
      </c>
      <c r="U532" s="516" t="str">
        <f>三年级坐位体前屈得分</f>
        <v/>
      </c>
      <c r="V532" s="517" t="str">
        <f>三年级等级</f>
        <v/>
      </c>
      <c r="W532" s="516" t="str">
        <f>三年级一分钟跳绳得分</f>
        <v/>
      </c>
      <c r="X532" s="517" t="str">
        <f>三年级等级</f>
        <v/>
      </c>
      <c r="Y532" s="515" t="str">
        <f>三年级仰卧起坐得分</f>
        <v/>
      </c>
      <c r="Z532" s="518" t="str">
        <f>三年级等级</f>
        <v/>
      </c>
      <c r="AA532" s="533"/>
      <c r="AB532" s="515"/>
      <c r="AC532" s="533" t="str">
        <f>三年级跳绳附加分</f>
        <v/>
      </c>
      <c r="AD532" s="534" t="str">
        <f>三年级标准分</f>
        <v/>
      </c>
      <c r="AE532" s="534" t="str">
        <f>三年级总分</f>
        <v/>
      </c>
      <c r="AF532" s="517" t="str">
        <f>三年级等级</f>
        <v/>
      </c>
    </row>
    <row r="533" spans="1:32">
      <c r="A533" s="476">
        <v>308</v>
      </c>
      <c r="B533" s="477">
        <v>41</v>
      </c>
      <c r="C533" s="586"/>
      <c r="D533" s="587"/>
      <c r="E533" s="586"/>
      <c r="F533" s="473"/>
      <c r="G533" s="588"/>
      <c r="H533" s="475"/>
      <c r="I533" s="595"/>
      <c r="J533" s="596"/>
      <c r="K533" s="597"/>
      <c r="L533" s="503"/>
      <c r="M533" s="644"/>
      <c r="N533" s="505" t="str">
        <f>三年级BMI</f>
        <v/>
      </c>
      <c r="O533" s="499" t="str">
        <f>三年级BMI等级</f>
        <v/>
      </c>
      <c r="P533" s="500" t="str">
        <f>三年级BMI得分</f>
        <v/>
      </c>
      <c r="Q533" s="515" t="str">
        <f>三年级肺活量得分</f>
        <v/>
      </c>
      <c r="R533" s="512" t="str">
        <f>三年级等级</f>
        <v/>
      </c>
      <c r="S533" s="516" t="str">
        <f>三年级50米跑得分</f>
        <v/>
      </c>
      <c r="T533" s="517" t="str">
        <f>三年级等级</f>
        <v/>
      </c>
      <c r="U533" s="516" t="str">
        <f>三年级坐位体前屈得分</f>
        <v/>
      </c>
      <c r="V533" s="517" t="str">
        <f>三年级等级</f>
        <v/>
      </c>
      <c r="W533" s="516" t="str">
        <f>三年级一分钟跳绳得分</f>
        <v/>
      </c>
      <c r="X533" s="517" t="str">
        <f>三年级等级</f>
        <v/>
      </c>
      <c r="Y533" s="515" t="str">
        <f>三年级仰卧起坐得分</f>
        <v/>
      </c>
      <c r="Z533" s="518" t="str">
        <f>三年级等级</f>
        <v/>
      </c>
      <c r="AA533" s="533"/>
      <c r="AB533" s="515"/>
      <c r="AC533" s="533" t="str">
        <f>三年级跳绳附加分</f>
        <v/>
      </c>
      <c r="AD533" s="534" t="str">
        <f>三年级标准分</f>
        <v/>
      </c>
      <c r="AE533" s="534" t="str">
        <f>三年级总分</f>
        <v/>
      </c>
      <c r="AF533" s="517" t="str">
        <f>三年级等级</f>
        <v/>
      </c>
    </row>
    <row r="534" spans="1:32">
      <c r="A534" s="476">
        <v>308</v>
      </c>
      <c r="B534" s="477">
        <v>42</v>
      </c>
      <c r="C534" s="586"/>
      <c r="D534" s="587"/>
      <c r="E534" s="586"/>
      <c r="F534" s="473"/>
      <c r="G534" s="588"/>
      <c r="H534" s="475"/>
      <c r="I534" s="595"/>
      <c r="J534" s="596"/>
      <c r="K534" s="597"/>
      <c r="L534" s="503"/>
      <c r="M534" s="644"/>
      <c r="N534" s="505" t="str">
        <f>三年级BMI</f>
        <v/>
      </c>
      <c r="O534" s="499" t="str">
        <f>三年级BMI等级</f>
        <v/>
      </c>
      <c r="P534" s="500" t="str">
        <f>三年级BMI得分</f>
        <v/>
      </c>
      <c r="Q534" s="515" t="str">
        <f>三年级肺活量得分</f>
        <v/>
      </c>
      <c r="R534" s="512" t="str">
        <f>三年级等级</f>
        <v/>
      </c>
      <c r="S534" s="516" t="str">
        <f>三年级50米跑得分</f>
        <v/>
      </c>
      <c r="T534" s="517" t="str">
        <f>三年级等级</f>
        <v/>
      </c>
      <c r="U534" s="516" t="str">
        <f>三年级坐位体前屈得分</f>
        <v/>
      </c>
      <c r="V534" s="517" t="str">
        <f>三年级等级</f>
        <v/>
      </c>
      <c r="W534" s="516" t="str">
        <f>三年级一分钟跳绳得分</f>
        <v/>
      </c>
      <c r="X534" s="517" t="str">
        <f>三年级等级</f>
        <v/>
      </c>
      <c r="Y534" s="515" t="str">
        <f>三年级仰卧起坐得分</f>
        <v/>
      </c>
      <c r="Z534" s="518" t="str">
        <f>三年级等级</f>
        <v/>
      </c>
      <c r="AA534" s="533"/>
      <c r="AB534" s="515"/>
      <c r="AC534" s="533" t="str">
        <f>三年级跳绳附加分</f>
        <v/>
      </c>
      <c r="AD534" s="534" t="str">
        <f>三年级标准分</f>
        <v/>
      </c>
      <c r="AE534" s="534" t="str">
        <f>三年级总分</f>
        <v/>
      </c>
      <c r="AF534" s="517" t="str">
        <f>三年级等级</f>
        <v/>
      </c>
    </row>
    <row r="535" spans="1:32">
      <c r="A535" s="476">
        <v>308</v>
      </c>
      <c r="B535" s="477">
        <v>43</v>
      </c>
      <c r="C535" s="586"/>
      <c r="D535" s="587"/>
      <c r="E535" s="586"/>
      <c r="F535" s="473"/>
      <c r="G535" s="588"/>
      <c r="H535" s="475"/>
      <c r="I535" s="595"/>
      <c r="J535" s="596"/>
      <c r="K535" s="597"/>
      <c r="L535" s="503"/>
      <c r="M535" s="644"/>
      <c r="N535" s="505" t="str">
        <f>三年级BMI</f>
        <v/>
      </c>
      <c r="O535" s="499" t="str">
        <f>三年级BMI等级</f>
        <v/>
      </c>
      <c r="P535" s="500" t="str">
        <f>三年级BMI得分</f>
        <v/>
      </c>
      <c r="Q535" s="515" t="str">
        <f>三年级肺活量得分</f>
        <v/>
      </c>
      <c r="R535" s="512" t="str">
        <f>三年级等级</f>
        <v/>
      </c>
      <c r="S535" s="516" t="str">
        <f>三年级50米跑得分</f>
        <v/>
      </c>
      <c r="T535" s="517" t="str">
        <f>三年级等级</f>
        <v/>
      </c>
      <c r="U535" s="516" t="str">
        <f>三年级坐位体前屈得分</f>
        <v/>
      </c>
      <c r="V535" s="517" t="str">
        <f>三年级等级</f>
        <v/>
      </c>
      <c r="W535" s="516" t="str">
        <f>三年级一分钟跳绳得分</f>
        <v/>
      </c>
      <c r="X535" s="517" t="str">
        <f>三年级等级</f>
        <v/>
      </c>
      <c r="Y535" s="515" t="str">
        <f>三年级仰卧起坐得分</f>
        <v/>
      </c>
      <c r="Z535" s="518" t="str">
        <f>三年级等级</f>
        <v/>
      </c>
      <c r="AA535" s="533"/>
      <c r="AB535" s="515"/>
      <c r="AC535" s="533" t="str">
        <f>三年级跳绳附加分</f>
        <v/>
      </c>
      <c r="AD535" s="534" t="str">
        <f>三年级标准分</f>
        <v/>
      </c>
      <c r="AE535" s="534" t="str">
        <f>三年级总分</f>
        <v/>
      </c>
      <c r="AF535" s="517" t="str">
        <f>三年级等级</f>
        <v/>
      </c>
    </row>
    <row r="536" spans="1:32">
      <c r="A536" s="476">
        <v>308</v>
      </c>
      <c r="B536" s="477">
        <v>44</v>
      </c>
      <c r="C536" s="586"/>
      <c r="D536" s="587"/>
      <c r="E536" s="586"/>
      <c r="F536" s="473"/>
      <c r="G536" s="588"/>
      <c r="H536" s="475"/>
      <c r="I536" s="595"/>
      <c r="J536" s="596"/>
      <c r="K536" s="597"/>
      <c r="L536" s="503"/>
      <c r="M536" s="644"/>
      <c r="N536" s="505" t="str">
        <f>三年级BMI</f>
        <v/>
      </c>
      <c r="O536" s="499" t="str">
        <f>三年级BMI等级</f>
        <v/>
      </c>
      <c r="P536" s="500" t="str">
        <f>三年级BMI得分</f>
        <v/>
      </c>
      <c r="Q536" s="515" t="str">
        <f>三年级肺活量得分</f>
        <v/>
      </c>
      <c r="R536" s="512" t="str">
        <f>三年级等级</f>
        <v/>
      </c>
      <c r="S536" s="516" t="str">
        <f>三年级50米跑得分</f>
        <v/>
      </c>
      <c r="T536" s="517" t="str">
        <f>三年级等级</f>
        <v/>
      </c>
      <c r="U536" s="516" t="str">
        <f>三年级坐位体前屈得分</f>
        <v/>
      </c>
      <c r="V536" s="517" t="str">
        <f>三年级等级</f>
        <v/>
      </c>
      <c r="W536" s="516" t="str">
        <f>三年级一分钟跳绳得分</f>
        <v/>
      </c>
      <c r="X536" s="517" t="str">
        <f>三年级等级</f>
        <v/>
      </c>
      <c r="Y536" s="515" t="str">
        <f>三年级仰卧起坐得分</f>
        <v/>
      </c>
      <c r="Z536" s="518" t="str">
        <f>三年级等级</f>
        <v/>
      </c>
      <c r="AA536" s="533"/>
      <c r="AB536" s="515"/>
      <c r="AC536" s="533" t="str">
        <f>三年级跳绳附加分</f>
        <v/>
      </c>
      <c r="AD536" s="534" t="str">
        <f>三年级标准分</f>
        <v/>
      </c>
      <c r="AE536" s="534" t="str">
        <f>三年级总分</f>
        <v/>
      </c>
      <c r="AF536" s="517" t="str">
        <f>三年级等级</f>
        <v/>
      </c>
    </row>
    <row r="537" spans="1:32">
      <c r="A537" s="476">
        <v>308</v>
      </c>
      <c r="B537" s="477">
        <v>45</v>
      </c>
      <c r="C537" s="586"/>
      <c r="D537" s="587"/>
      <c r="E537" s="586"/>
      <c r="F537" s="473"/>
      <c r="G537" s="588"/>
      <c r="H537" s="475"/>
      <c r="I537" s="595"/>
      <c r="J537" s="596"/>
      <c r="K537" s="597"/>
      <c r="L537" s="503"/>
      <c r="M537" s="644"/>
      <c r="N537" s="505" t="str">
        <f>三年级BMI</f>
        <v/>
      </c>
      <c r="O537" s="499" t="str">
        <f>三年级BMI等级</f>
        <v/>
      </c>
      <c r="P537" s="500" t="str">
        <f>三年级BMI得分</f>
        <v/>
      </c>
      <c r="Q537" s="515" t="str">
        <f>三年级肺活量得分</f>
        <v/>
      </c>
      <c r="R537" s="512" t="str">
        <f>三年级等级</f>
        <v/>
      </c>
      <c r="S537" s="516" t="str">
        <f>三年级50米跑得分</f>
        <v/>
      </c>
      <c r="T537" s="517" t="str">
        <f>三年级等级</f>
        <v/>
      </c>
      <c r="U537" s="516" t="str">
        <f>三年级坐位体前屈得分</f>
        <v/>
      </c>
      <c r="V537" s="517" t="str">
        <f>三年级等级</f>
        <v/>
      </c>
      <c r="W537" s="516" t="str">
        <f>三年级一分钟跳绳得分</f>
        <v/>
      </c>
      <c r="X537" s="517" t="str">
        <f>三年级等级</f>
        <v/>
      </c>
      <c r="Y537" s="515" t="str">
        <f>三年级仰卧起坐得分</f>
        <v/>
      </c>
      <c r="Z537" s="518" t="str">
        <f>三年级等级</f>
        <v/>
      </c>
      <c r="AA537" s="533"/>
      <c r="AB537" s="515"/>
      <c r="AC537" s="533" t="str">
        <f>三年级跳绳附加分</f>
        <v/>
      </c>
      <c r="AD537" s="534" t="str">
        <f>三年级标准分</f>
        <v/>
      </c>
      <c r="AE537" s="534" t="str">
        <f>三年级总分</f>
        <v/>
      </c>
      <c r="AF537" s="517" t="str">
        <f>三年级等级</f>
        <v/>
      </c>
    </row>
    <row r="538" spans="1:32">
      <c r="A538" s="476">
        <v>308</v>
      </c>
      <c r="B538" s="477">
        <v>46</v>
      </c>
      <c r="C538" s="586"/>
      <c r="D538" s="587"/>
      <c r="E538" s="586"/>
      <c r="F538" s="473"/>
      <c r="G538" s="588"/>
      <c r="H538" s="475"/>
      <c r="I538" s="595"/>
      <c r="J538" s="596"/>
      <c r="K538" s="597"/>
      <c r="L538" s="503"/>
      <c r="M538" s="644"/>
      <c r="N538" s="505" t="str">
        <f>三年级BMI</f>
        <v/>
      </c>
      <c r="O538" s="499" t="str">
        <f>三年级BMI等级</f>
        <v/>
      </c>
      <c r="P538" s="500" t="str">
        <f>三年级BMI得分</f>
        <v/>
      </c>
      <c r="Q538" s="515" t="str">
        <f>三年级肺活量得分</f>
        <v/>
      </c>
      <c r="R538" s="512" t="str">
        <f>三年级等级</f>
        <v/>
      </c>
      <c r="S538" s="516" t="str">
        <f>三年级50米跑得分</f>
        <v/>
      </c>
      <c r="T538" s="517" t="str">
        <f>三年级等级</f>
        <v/>
      </c>
      <c r="U538" s="516" t="str">
        <f>三年级坐位体前屈得分</f>
        <v/>
      </c>
      <c r="V538" s="517" t="str">
        <f>三年级等级</f>
        <v/>
      </c>
      <c r="W538" s="516" t="str">
        <f>三年级一分钟跳绳得分</f>
        <v/>
      </c>
      <c r="X538" s="517" t="str">
        <f>三年级等级</f>
        <v/>
      </c>
      <c r="Y538" s="515" t="str">
        <f>三年级仰卧起坐得分</f>
        <v/>
      </c>
      <c r="Z538" s="518" t="str">
        <f>三年级等级</f>
        <v/>
      </c>
      <c r="AA538" s="533"/>
      <c r="AB538" s="515"/>
      <c r="AC538" s="533" t="str">
        <f>三年级跳绳附加分</f>
        <v/>
      </c>
      <c r="AD538" s="534" t="str">
        <f>三年级标准分</f>
        <v/>
      </c>
      <c r="AE538" s="534" t="str">
        <f>三年级总分</f>
        <v/>
      </c>
      <c r="AF538" s="517" t="str">
        <f>三年级等级</f>
        <v/>
      </c>
    </row>
    <row r="539" spans="1:32">
      <c r="A539" s="476">
        <v>308</v>
      </c>
      <c r="B539" s="477">
        <v>47</v>
      </c>
      <c r="C539" s="586"/>
      <c r="D539" s="587"/>
      <c r="E539" s="586"/>
      <c r="F539" s="473"/>
      <c r="G539" s="588"/>
      <c r="H539" s="475"/>
      <c r="I539" s="595"/>
      <c r="J539" s="596"/>
      <c r="K539" s="597"/>
      <c r="L539" s="503"/>
      <c r="M539" s="644"/>
      <c r="N539" s="505" t="str">
        <f>三年级BMI</f>
        <v/>
      </c>
      <c r="O539" s="499" t="str">
        <f>三年级BMI等级</f>
        <v/>
      </c>
      <c r="P539" s="500" t="str">
        <f>三年级BMI得分</f>
        <v/>
      </c>
      <c r="Q539" s="515" t="str">
        <f>三年级肺活量得分</f>
        <v/>
      </c>
      <c r="R539" s="512" t="str">
        <f>三年级等级</f>
        <v/>
      </c>
      <c r="S539" s="516" t="str">
        <f>三年级50米跑得分</f>
        <v/>
      </c>
      <c r="T539" s="517" t="str">
        <f>三年级等级</f>
        <v/>
      </c>
      <c r="U539" s="516" t="str">
        <f>三年级坐位体前屈得分</f>
        <v/>
      </c>
      <c r="V539" s="517" t="str">
        <f>三年级等级</f>
        <v/>
      </c>
      <c r="W539" s="516" t="str">
        <f>三年级一分钟跳绳得分</f>
        <v/>
      </c>
      <c r="X539" s="517" t="str">
        <f>三年级等级</f>
        <v/>
      </c>
      <c r="Y539" s="515" t="str">
        <f>三年级仰卧起坐得分</f>
        <v/>
      </c>
      <c r="Z539" s="518" t="str">
        <f>三年级等级</f>
        <v/>
      </c>
      <c r="AA539" s="533"/>
      <c r="AB539" s="515"/>
      <c r="AC539" s="533" t="str">
        <f>三年级跳绳附加分</f>
        <v/>
      </c>
      <c r="AD539" s="534" t="str">
        <f>三年级标准分</f>
        <v/>
      </c>
      <c r="AE539" s="534" t="str">
        <f>三年级总分</f>
        <v/>
      </c>
      <c r="AF539" s="517" t="str">
        <f>三年级等级</f>
        <v/>
      </c>
    </row>
    <row r="540" spans="1:32">
      <c r="A540" s="476">
        <v>308</v>
      </c>
      <c r="B540" s="477">
        <v>48</v>
      </c>
      <c r="C540" s="586"/>
      <c r="D540" s="587"/>
      <c r="E540" s="586"/>
      <c r="F540" s="473"/>
      <c r="G540" s="588"/>
      <c r="H540" s="475"/>
      <c r="I540" s="595"/>
      <c r="J540" s="596"/>
      <c r="K540" s="597"/>
      <c r="L540" s="503"/>
      <c r="M540" s="644"/>
      <c r="N540" s="505" t="str">
        <f>三年级BMI</f>
        <v/>
      </c>
      <c r="O540" s="499" t="str">
        <f>三年级BMI等级</f>
        <v/>
      </c>
      <c r="P540" s="500" t="str">
        <f>三年级BMI得分</f>
        <v/>
      </c>
      <c r="Q540" s="515" t="str">
        <f>三年级肺活量得分</f>
        <v/>
      </c>
      <c r="R540" s="512" t="str">
        <f>三年级等级</f>
        <v/>
      </c>
      <c r="S540" s="516" t="str">
        <f>三年级50米跑得分</f>
        <v/>
      </c>
      <c r="T540" s="517" t="str">
        <f>三年级等级</f>
        <v/>
      </c>
      <c r="U540" s="516" t="str">
        <f>三年级坐位体前屈得分</f>
        <v/>
      </c>
      <c r="V540" s="517" t="str">
        <f>三年级等级</f>
        <v/>
      </c>
      <c r="W540" s="516" t="str">
        <f>三年级一分钟跳绳得分</f>
        <v/>
      </c>
      <c r="X540" s="517" t="str">
        <f>三年级等级</f>
        <v/>
      </c>
      <c r="Y540" s="515" t="str">
        <f>三年级仰卧起坐得分</f>
        <v/>
      </c>
      <c r="Z540" s="518" t="str">
        <f>三年级等级</f>
        <v/>
      </c>
      <c r="AA540" s="533"/>
      <c r="AB540" s="515"/>
      <c r="AC540" s="533" t="str">
        <f>三年级跳绳附加分</f>
        <v/>
      </c>
      <c r="AD540" s="534" t="str">
        <f>三年级标准分</f>
        <v/>
      </c>
      <c r="AE540" s="534" t="str">
        <f>三年级总分</f>
        <v/>
      </c>
      <c r="AF540" s="517" t="str">
        <f>三年级等级</f>
        <v/>
      </c>
    </row>
    <row r="541" spans="1:32">
      <c r="A541" s="476">
        <v>308</v>
      </c>
      <c r="B541" s="477">
        <v>49</v>
      </c>
      <c r="C541" s="586"/>
      <c r="D541" s="587"/>
      <c r="E541" s="586"/>
      <c r="F541" s="473"/>
      <c r="G541" s="588"/>
      <c r="H541" s="475"/>
      <c r="I541" s="595"/>
      <c r="J541" s="596"/>
      <c r="K541" s="597"/>
      <c r="L541" s="503"/>
      <c r="M541" s="644"/>
      <c r="N541" s="505" t="str">
        <f>三年级BMI</f>
        <v/>
      </c>
      <c r="O541" s="499" t="str">
        <f>三年级BMI等级</f>
        <v/>
      </c>
      <c r="P541" s="500" t="str">
        <f>三年级BMI得分</f>
        <v/>
      </c>
      <c r="Q541" s="515" t="str">
        <f>三年级肺活量得分</f>
        <v/>
      </c>
      <c r="R541" s="512" t="str">
        <f>三年级等级</f>
        <v/>
      </c>
      <c r="S541" s="516" t="str">
        <f>三年级50米跑得分</f>
        <v/>
      </c>
      <c r="T541" s="517" t="str">
        <f>三年级等级</f>
        <v/>
      </c>
      <c r="U541" s="516" t="str">
        <f>三年级坐位体前屈得分</f>
        <v/>
      </c>
      <c r="V541" s="517" t="str">
        <f>三年级等级</f>
        <v/>
      </c>
      <c r="W541" s="516" t="str">
        <f>三年级一分钟跳绳得分</f>
        <v/>
      </c>
      <c r="X541" s="517" t="str">
        <f>三年级等级</f>
        <v/>
      </c>
      <c r="Y541" s="515" t="str">
        <f>三年级仰卧起坐得分</f>
        <v/>
      </c>
      <c r="Z541" s="518" t="str">
        <f>三年级等级</f>
        <v/>
      </c>
      <c r="AA541" s="533"/>
      <c r="AB541" s="515"/>
      <c r="AC541" s="533" t="str">
        <f>三年级跳绳附加分</f>
        <v/>
      </c>
      <c r="AD541" s="534" t="str">
        <f>三年级标准分</f>
        <v/>
      </c>
      <c r="AE541" s="534" t="str">
        <f>三年级总分</f>
        <v/>
      </c>
      <c r="AF541" s="517" t="str">
        <f>三年级等级</f>
        <v/>
      </c>
    </row>
    <row r="542" spans="1:32">
      <c r="A542" s="476">
        <v>308</v>
      </c>
      <c r="B542" s="477">
        <v>50</v>
      </c>
      <c r="C542" s="586"/>
      <c r="D542" s="587"/>
      <c r="E542" s="586"/>
      <c r="F542" s="473"/>
      <c r="G542" s="588"/>
      <c r="H542" s="475"/>
      <c r="I542" s="595"/>
      <c r="J542" s="596"/>
      <c r="K542" s="597"/>
      <c r="L542" s="503"/>
      <c r="M542" s="644"/>
      <c r="N542" s="505" t="str">
        <f>三年级BMI</f>
        <v/>
      </c>
      <c r="O542" s="499" t="str">
        <f>三年级BMI等级</f>
        <v/>
      </c>
      <c r="P542" s="500" t="str">
        <f>三年级BMI得分</f>
        <v/>
      </c>
      <c r="Q542" s="515" t="str">
        <f>三年级肺活量得分</f>
        <v/>
      </c>
      <c r="R542" s="512" t="str">
        <f>三年级等级</f>
        <v/>
      </c>
      <c r="S542" s="516" t="str">
        <f>三年级50米跑得分</f>
        <v/>
      </c>
      <c r="T542" s="517" t="str">
        <f>三年级等级</f>
        <v/>
      </c>
      <c r="U542" s="516" t="str">
        <f>三年级坐位体前屈得分</f>
        <v/>
      </c>
      <c r="V542" s="517" t="str">
        <f>三年级等级</f>
        <v/>
      </c>
      <c r="W542" s="516" t="str">
        <f>三年级一分钟跳绳得分</f>
        <v/>
      </c>
      <c r="X542" s="517" t="str">
        <f>三年级等级</f>
        <v/>
      </c>
      <c r="Y542" s="515" t="str">
        <f>三年级仰卧起坐得分</f>
        <v/>
      </c>
      <c r="Z542" s="518" t="str">
        <f>三年级等级</f>
        <v/>
      </c>
      <c r="AA542" s="533"/>
      <c r="AB542" s="515"/>
      <c r="AC542" s="533" t="str">
        <f>三年级跳绳附加分</f>
        <v/>
      </c>
      <c r="AD542" s="534" t="str">
        <f>三年级标准分</f>
        <v/>
      </c>
      <c r="AE542" s="534" t="str">
        <f>三年级总分</f>
        <v/>
      </c>
      <c r="AF542" s="517" t="str">
        <f>三年级等级</f>
        <v/>
      </c>
    </row>
    <row r="543" spans="1:32">
      <c r="A543" s="476">
        <v>308</v>
      </c>
      <c r="B543" s="477">
        <v>51</v>
      </c>
      <c r="C543" s="586"/>
      <c r="D543" s="587"/>
      <c r="E543" s="586"/>
      <c r="F543" s="473"/>
      <c r="G543" s="588"/>
      <c r="H543" s="475"/>
      <c r="I543" s="595"/>
      <c r="J543" s="596"/>
      <c r="K543" s="596"/>
      <c r="L543" s="503"/>
      <c r="M543" s="644"/>
      <c r="N543" s="505" t="str">
        <f>三年级BMI</f>
        <v/>
      </c>
      <c r="O543" s="499" t="str">
        <f>三年级BMI等级</f>
        <v/>
      </c>
      <c r="P543" s="500" t="str">
        <f>三年级BMI得分</f>
        <v/>
      </c>
      <c r="Q543" s="515" t="str">
        <f>三年级肺活量得分</f>
        <v/>
      </c>
      <c r="R543" s="512" t="str">
        <f>三年级等级</f>
        <v/>
      </c>
      <c r="S543" s="516" t="str">
        <f>三年级50米跑得分</f>
        <v/>
      </c>
      <c r="T543" s="517" t="str">
        <f>三年级等级</f>
        <v/>
      </c>
      <c r="U543" s="516" t="str">
        <f>三年级坐位体前屈得分</f>
        <v/>
      </c>
      <c r="V543" s="517" t="str">
        <f>三年级等级</f>
        <v/>
      </c>
      <c r="W543" s="516" t="str">
        <f>三年级一分钟跳绳得分</f>
        <v/>
      </c>
      <c r="X543" s="517" t="str">
        <f>三年级等级</f>
        <v/>
      </c>
      <c r="Y543" s="515" t="str">
        <f>三年级仰卧起坐得分</f>
        <v/>
      </c>
      <c r="Z543" s="518" t="str">
        <f>三年级等级</f>
        <v/>
      </c>
      <c r="AA543" s="533"/>
      <c r="AB543" s="515"/>
      <c r="AC543" s="533" t="str">
        <f>三年级跳绳附加分</f>
        <v/>
      </c>
      <c r="AD543" s="534" t="str">
        <f>三年级标准分</f>
        <v/>
      </c>
      <c r="AE543" s="534" t="str">
        <f>三年级总分</f>
        <v/>
      </c>
      <c r="AF543" s="517" t="str">
        <f>三年级等级</f>
        <v/>
      </c>
    </row>
    <row r="544" spans="1:32">
      <c r="A544" s="476">
        <v>308</v>
      </c>
      <c r="B544" s="477">
        <v>52</v>
      </c>
      <c r="C544" s="586"/>
      <c r="D544" s="587"/>
      <c r="E544" s="586"/>
      <c r="F544" s="473"/>
      <c r="G544" s="588"/>
      <c r="H544" s="475"/>
      <c r="I544" s="595"/>
      <c r="J544" s="596"/>
      <c r="K544" s="596"/>
      <c r="L544" s="503"/>
      <c r="M544" s="644"/>
      <c r="N544" s="505" t="str">
        <f>三年级BMI</f>
        <v/>
      </c>
      <c r="O544" s="499" t="str">
        <f>三年级BMI等级</f>
        <v/>
      </c>
      <c r="P544" s="500" t="str">
        <f>三年级BMI得分</f>
        <v/>
      </c>
      <c r="Q544" s="515" t="str">
        <f>三年级肺活量得分</f>
        <v/>
      </c>
      <c r="R544" s="512" t="str">
        <f>三年级等级</f>
        <v/>
      </c>
      <c r="S544" s="516" t="str">
        <f>三年级50米跑得分</f>
        <v/>
      </c>
      <c r="T544" s="517" t="str">
        <f>三年级等级</f>
        <v/>
      </c>
      <c r="U544" s="516" t="str">
        <f>三年级坐位体前屈得分</f>
        <v/>
      </c>
      <c r="V544" s="517" t="str">
        <f>三年级等级</f>
        <v/>
      </c>
      <c r="W544" s="516" t="str">
        <f>三年级一分钟跳绳得分</f>
        <v/>
      </c>
      <c r="X544" s="517" t="str">
        <f>三年级等级</f>
        <v/>
      </c>
      <c r="Y544" s="515" t="str">
        <f>三年级仰卧起坐得分</f>
        <v/>
      </c>
      <c r="Z544" s="518" t="str">
        <f>三年级等级</f>
        <v/>
      </c>
      <c r="AA544" s="533"/>
      <c r="AB544" s="515"/>
      <c r="AC544" s="533" t="str">
        <f>三年级跳绳附加分</f>
        <v/>
      </c>
      <c r="AD544" s="534" t="str">
        <f>三年级标准分</f>
        <v/>
      </c>
      <c r="AE544" s="534" t="str">
        <f>三年级总分</f>
        <v/>
      </c>
      <c r="AF544" s="517" t="str">
        <f>三年级等级</f>
        <v/>
      </c>
    </row>
    <row r="545" spans="1:32">
      <c r="A545" s="476">
        <v>308</v>
      </c>
      <c r="B545" s="477">
        <v>53</v>
      </c>
      <c r="C545" s="586"/>
      <c r="D545" s="587"/>
      <c r="E545" s="586"/>
      <c r="F545" s="473"/>
      <c r="G545" s="588"/>
      <c r="H545" s="475"/>
      <c r="I545" s="595"/>
      <c r="J545" s="596"/>
      <c r="K545" s="596"/>
      <c r="L545" s="503"/>
      <c r="M545" s="644"/>
      <c r="N545" s="505" t="str">
        <f>三年级BMI</f>
        <v/>
      </c>
      <c r="O545" s="499" t="str">
        <f>三年级BMI等级</f>
        <v/>
      </c>
      <c r="P545" s="500" t="str">
        <f>三年级BMI得分</f>
        <v/>
      </c>
      <c r="Q545" s="515" t="str">
        <f>三年级肺活量得分</f>
        <v/>
      </c>
      <c r="R545" s="512" t="str">
        <f>三年级等级</f>
        <v/>
      </c>
      <c r="S545" s="516" t="str">
        <f>三年级50米跑得分</f>
        <v/>
      </c>
      <c r="T545" s="517" t="str">
        <f>三年级等级</f>
        <v/>
      </c>
      <c r="U545" s="516" t="str">
        <f>三年级坐位体前屈得分</f>
        <v/>
      </c>
      <c r="V545" s="517" t="str">
        <f>三年级等级</f>
        <v/>
      </c>
      <c r="W545" s="516" t="str">
        <f>三年级一分钟跳绳得分</f>
        <v/>
      </c>
      <c r="X545" s="517" t="str">
        <f>三年级等级</f>
        <v/>
      </c>
      <c r="Y545" s="515" t="str">
        <f>三年级仰卧起坐得分</f>
        <v/>
      </c>
      <c r="Z545" s="518" t="str">
        <f>三年级等级</f>
        <v/>
      </c>
      <c r="AA545" s="533"/>
      <c r="AB545" s="515"/>
      <c r="AC545" s="533" t="str">
        <f>三年级跳绳附加分</f>
        <v/>
      </c>
      <c r="AD545" s="534" t="str">
        <f>三年级标准分</f>
        <v/>
      </c>
      <c r="AE545" s="534" t="str">
        <f>三年级总分</f>
        <v/>
      </c>
      <c r="AF545" s="517" t="str">
        <f>三年级等级</f>
        <v/>
      </c>
    </row>
    <row r="546" spans="1:32">
      <c r="A546" s="476">
        <v>308</v>
      </c>
      <c r="B546" s="477">
        <v>54</v>
      </c>
      <c r="C546" s="586"/>
      <c r="D546" s="587"/>
      <c r="E546" s="586"/>
      <c r="F546" s="473"/>
      <c r="G546" s="589"/>
      <c r="H546" s="475"/>
      <c r="I546" s="595"/>
      <c r="J546" s="596"/>
      <c r="K546" s="596"/>
      <c r="L546" s="503"/>
      <c r="M546" s="644"/>
      <c r="N546" s="505" t="str">
        <f>三年级BMI</f>
        <v/>
      </c>
      <c r="O546" s="499" t="str">
        <f>三年级BMI等级</f>
        <v/>
      </c>
      <c r="P546" s="500" t="str">
        <f>三年级BMI得分</f>
        <v/>
      </c>
      <c r="Q546" s="515" t="str">
        <f>三年级肺活量得分</f>
        <v/>
      </c>
      <c r="R546" s="512" t="str">
        <f>三年级等级</f>
        <v/>
      </c>
      <c r="S546" s="516" t="str">
        <f>三年级50米跑得分</f>
        <v/>
      </c>
      <c r="T546" s="517" t="str">
        <f>三年级等级</f>
        <v/>
      </c>
      <c r="U546" s="516" t="str">
        <f>三年级坐位体前屈得分</f>
        <v/>
      </c>
      <c r="V546" s="517" t="str">
        <f>三年级等级</f>
        <v/>
      </c>
      <c r="W546" s="516" t="str">
        <f>三年级一分钟跳绳得分</f>
        <v/>
      </c>
      <c r="X546" s="517" t="str">
        <f>三年级等级</f>
        <v/>
      </c>
      <c r="Y546" s="515" t="str">
        <f>三年级仰卧起坐得分</f>
        <v/>
      </c>
      <c r="Z546" s="518" t="str">
        <f>三年级等级</f>
        <v/>
      </c>
      <c r="AA546" s="533"/>
      <c r="AB546" s="515"/>
      <c r="AC546" s="533" t="str">
        <f>三年级跳绳附加分</f>
        <v/>
      </c>
      <c r="AD546" s="534" t="str">
        <f>三年级标准分</f>
        <v/>
      </c>
      <c r="AE546" s="534" t="str">
        <f>三年级总分</f>
        <v/>
      </c>
      <c r="AF546" s="517" t="str">
        <f>三年级等级</f>
        <v/>
      </c>
    </row>
    <row r="547" spans="1:32">
      <c r="A547" s="476">
        <v>308</v>
      </c>
      <c r="B547" s="477">
        <v>55</v>
      </c>
      <c r="C547" s="586"/>
      <c r="D547" s="587"/>
      <c r="E547" s="586"/>
      <c r="F547" s="473"/>
      <c r="G547" s="589"/>
      <c r="H547" s="475"/>
      <c r="I547" s="595"/>
      <c r="J547" s="596"/>
      <c r="K547" s="596"/>
      <c r="L547" s="503"/>
      <c r="M547" s="644"/>
      <c r="N547" s="505" t="str">
        <f>三年级BMI</f>
        <v/>
      </c>
      <c r="O547" s="499" t="str">
        <f>三年级BMI等级</f>
        <v/>
      </c>
      <c r="P547" s="500" t="str">
        <f>三年级BMI得分</f>
        <v/>
      </c>
      <c r="Q547" s="515" t="str">
        <f>三年级肺活量得分</f>
        <v/>
      </c>
      <c r="R547" s="512" t="str">
        <f>三年级等级</f>
        <v/>
      </c>
      <c r="S547" s="516" t="str">
        <f>三年级50米跑得分</f>
        <v/>
      </c>
      <c r="T547" s="517" t="str">
        <f>三年级等级</f>
        <v/>
      </c>
      <c r="U547" s="516" t="str">
        <f>三年级坐位体前屈得分</f>
        <v/>
      </c>
      <c r="V547" s="517" t="str">
        <f>三年级等级</f>
        <v/>
      </c>
      <c r="W547" s="516" t="str">
        <f>三年级一分钟跳绳得分</f>
        <v/>
      </c>
      <c r="X547" s="517" t="str">
        <f>三年级等级</f>
        <v/>
      </c>
      <c r="Y547" s="515" t="str">
        <f>三年级仰卧起坐得分</f>
        <v/>
      </c>
      <c r="Z547" s="518" t="str">
        <f>三年级等级</f>
        <v/>
      </c>
      <c r="AA547" s="533"/>
      <c r="AB547" s="515"/>
      <c r="AC547" s="533" t="str">
        <f>三年级跳绳附加分</f>
        <v/>
      </c>
      <c r="AD547" s="534" t="str">
        <f>三年级标准分</f>
        <v/>
      </c>
      <c r="AE547" s="534" t="str">
        <f>三年级总分</f>
        <v/>
      </c>
      <c r="AF547" s="517" t="str">
        <f>三年级等级</f>
        <v/>
      </c>
    </row>
    <row r="548" spans="1:32">
      <c r="A548" s="476">
        <v>308</v>
      </c>
      <c r="B548" s="477">
        <v>56</v>
      </c>
      <c r="C548" s="586"/>
      <c r="D548" s="587"/>
      <c r="E548" s="586"/>
      <c r="F548" s="473"/>
      <c r="G548" s="588"/>
      <c r="H548" s="475"/>
      <c r="I548" s="595"/>
      <c r="J548" s="596"/>
      <c r="K548" s="596"/>
      <c r="L548" s="503"/>
      <c r="M548" s="644"/>
      <c r="N548" s="505" t="str">
        <f>三年级BMI</f>
        <v/>
      </c>
      <c r="O548" s="499" t="str">
        <f>三年级BMI等级</f>
        <v/>
      </c>
      <c r="P548" s="500" t="str">
        <f>三年级BMI得分</f>
        <v/>
      </c>
      <c r="Q548" s="515" t="str">
        <f>三年级肺活量得分</f>
        <v/>
      </c>
      <c r="R548" s="512" t="str">
        <f>三年级等级</f>
        <v/>
      </c>
      <c r="S548" s="516" t="str">
        <f>三年级50米跑得分</f>
        <v/>
      </c>
      <c r="T548" s="517" t="str">
        <f>三年级等级</f>
        <v/>
      </c>
      <c r="U548" s="516" t="str">
        <f>三年级坐位体前屈得分</f>
        <v/>
      </c>
      <c r="V548" s="517" t="str">
        <f>三年级等级</f>
        <v/>
      </c>
      <c r="W548" s="516" t="str">
        <f>三年级一分钟跳绳得分</f>
        <v/>
      </c>
      <c r="X548" s="517" t="str">
        <f>三年级等级</f>
        <v/>
      </c>
      <c r="Y548" s="515" t="str">
        <f>三年级仰卧起坐得分</f>
        <v/>
      </c>
      <c r="Z548" s="518" t="str">
        <f>三年级等级</f>
        <v/>
      </c>
      <c r="AA548" s="533"/>
      <c r="AB548" s="515"/>
      <c r="AC548" s="533" t="str">
        <f>三年级跳绳附加分</f>
        <v/>
      </c>
      <c r="AD548" s="534" t="str">
        <f>三年级标准分</f>
        <v/>
      </c>
      <c r="AE548" s="534" t="str">
        <f>三年级总分</f>
        <v/>
      </c>
      <c r="AF548" s="517" t="str">
        <f>三年级等级</f>
        <v/>
      </c>
    </row>
    <row r="549" spans="1:32">
      <c r="A549" s="476">
        <v>308</v>
      </c>
      <c r="B549" s="477">
        <v>57</v>
      </c>
      <c r="C549" s="586"/>
      <c r="D549" s="587"/>
      <c r="E549" s="586"/>
      <c r="F549" s="473"/>
      <c r="G549" s="588"/>
      <c r="H549" s="475"/>
      <c r="I549" s="595"/>
      <c r="J549" s="596"/>
      <c r="K549" s="596"/>
      <c r="L549" s="503"/>
      <c r="M549" s="644"/>
      <c r="N549" s="505" t="str">
        <f>三年级BMI</f>
        <v/>
      </c>
      <c r="O549" s="499" t="str">
        <f>三年级BMI等级</f>
        <v/>
      </c>
      <c r="P549" s="500" t="str">
        <f>三年级BMI得分</f>
        <v/>
      </c>
      <c r="Q549" s="515" t="str">
        <f>三年级肺活量得分</f>
        <v/>
      </c>
      <c r="R549" s="512" t="str">
        <f>三年级等级</f>
        <v/>
      </c>
      <c r="S549" s="516" t="str">
        <f>三年级50米跑得分</f>
        <v/>
      </c>
      <c r="T549" s="517" t="str">
        <f>三年级等级</f>
        <v/>
      </c>
      <c r="U549" s="516" t="str">
        <f>三年级坐位体前屈得分</f>
        <v/>
      </c>
      <c r="V549" s="517" t="str">
        <f>三年级等级</f>
        <v/>
      </c>
      <c r="W549" s="516" t="str">
        <f>三年级一分钟跳绳得分</f>
        <v/>
      </c>
      <c r="X549" s="517" t="str">
        <f>三年级等级</f>
        <v/>
      </c>
      <c r="Y549" s="515" t="str">
        <f>三年级仰卧起坐得分</f>
        <v/>
      </c>
      <c r="Z549" s="518" t="str">
        <f>三年级等级</f>
        <v/>
      </c>
      <c r="AA549" s="533"/>
      <c r="AB549" s="515"/>
      <c r="AC549" s="533" t="str">
        <f>三年级跳绳附加分</f>
        <v/>
      </c>
      <c r="AD549" s="534" t="str">
        <f>三年级标准分</f>
        <v/>
      </c>
      <c r="AE549" s="534" t="str">
        <f>三年级总分</f>
        <v/>
      </c>
      <c r="AF549" s="517" t="str">
        <f>三年级等级</f>
        <v/>
      </c>
    </row>
    <row r="550" spans="1:32">
      <c r="A550" s="476">
        <v>308</v>
      </c>
      <c r="B550" s="477">
        <v>58</v>
      </c>
      <c r="C550" s="586"/>
      <c r="D550" s="587"/>
      <c r="E550" s="586"/>
      <c r="F550" s="473"/>
      <c r="G550" s="588"/>
      <c r="H550" s="475"/>
      <c r="I550" s="595"/>
      <c r="J550" s="596"/>
      <c r="K550" s="596"/>
      <c r="L550" s="503"/>
      <c r="M550" s="644"/>
      <c r="N550" s="505" t="str">
        <f>三年级BMI</f>
        <v/>
      </c>
      <c r="O550" s="499" t="str">
        <f>三年级BMI等级</f>
        <v/>
      </c>
      <c r="P550" s="500" t="str">
        <f>三年级BMI得分</f>
        <v/>
      </c>
      <c r="Q550" s="515" t="str">
        <f>三年级肺活量得分</f>
        <v/>
      </c>
      <c r="R550" s="512" t="str">
        <f>三年级等级</f>
        <v/>
      </c>
      <c r="S550" s="516" t="str">
        <f>三年级50米跑得分</f>
        <v/>
      </c>
      <c r="T550" s="517" t="str">
        <f>三年级等级</f>
        <v/>
      </c>
      <c r="U550" s="516" t="str">
        <f>三年级坐位体前屈得分</f>
        <v/>
      </c>
      <c r="V550" s="517" t="str">
        <f>三年级等级</f>
        <v/>
      </c>
      <c r="W550" s="516" t="str">
        <f>三年级一分钟跳绳得分</f>
        <v/>
      </c>
      <c r="X550" s="517" t="str">
        <f>三年级等级</f>
        <v/>
      </c>
      <c r="Y550" s="515" t="str">
        <f>三年级仰卧起坐得分</f>
        <v/>
      </c>
      <c r="Z550" s="518" t="str">
        <f>三年级等级</f>
        <v/>
      </c>
      <c r="AA550" s="533"/>
      <c r="AB550" s="515"/>
      <c r="AC550" s="533" t="str">
        <f>三年级跳绳附加分</f>
        <v/>
      </c>
      <c r="AD550" s="534" t="str">
        <f>三年级标准分</f>
        <v/>
      </c>
      <c r="AE550" s="534" t="str">
        <f>三年级总分</f>
        <v/>
      </c>
      <c r="AF550" s="517" t="str">
        <f>三年级等级</f>
        <v/>
      </c>
    </row>
    <row r="551" spans="1:32">
      <c r="A551" s="476">
        <v>308</v>
      </c>
      <c r="B551" s="477">
        <v>59</v>
      </c>
      <c r="C551" s="586"/>
      <c r="D551" s="587"/>
      <c r="E551" s="586"/>
      <c r="F551" s="473"/>
      <c r="G551" s="588"/>
      <c r="H551" s="475"/>
      <c r="I551" s="595"/>
      <c r="J551" s="596"/>
      <c r="K551" s="596"/>
      <c r="L551" s="503"/>
      <c r="M551" s="644"/>
      <c r="N551" s="505" t="str">
        <f>三年级BMI</f>
        <v/>
      </c>
      <c r="O551" s="499" t="str">
        <f>三年级BMI等级</f>
        <v/>
      </c>
      <c r="P551" s="500" t="str">
        <f>三年级BMI得分</f>
        <v/>
      </c>
      <c r="Q551" s="515" t="str">
        <f>三年级肺活量得分</f>
        <v/>
      </c>
      <c r="R551" s="512" t="str">
        <f>三年级等级</f>
        <v/>
      </c>
      <c r="S551" s="516" t="str">
        <f>三年级50米跑得分</f>
        <v/>
      </c>
      <c r="T551" s="517" t="str">
        <f>三年级等级</f>
        <v/>
      </c>
      <c r="U551" s="516" t="str">
        <f>三年级坐位体前屈得分</f>
        <v/>
      </c>
      <c r="V551" s="517" t="str">
        <f>三年级等级</f>
        <v/>
      </c>
      <c r="W551" s="516" t="str">
        <f>三年级一分钟跳绳得分</f>
        <v/>
      </c>
      <c r="X551" s="517" t="str">
        <f>三年级等级</f>
        <v/>
      </c>
      <c r="Y551" s="515" t="str">
        <f>三年级仰卧起坐得分</f>
        <v/>
      </c>
      <c r="Z551" s="518" t="str">
        <f>三年级等级</f>
        <v/>
      </c>
      <c r="AA551" s="533"/>
      <c r="AB551" s="515"/>
      <c r="AC551" s="533" t="str">
        <f>三年级跳绳附加分</f>
        <v/>
      </c>
      <c r="AD551" s="534" t="str">
        <f>三年级标准分</f>
        <v/>
      </c>
      <c r="AE551" s="534" t="str">
        <f>三年级总分</f>
        <v/>
      </c>
      <c r="AF551" s="517" t="str">
        <f>三年级等级</f>
        <v/>
      </c>
    </row>
    <row r="552" spans="1:32">
      <c r="A552" s="476">
        <v>308</v>
      </c>
      <c r="B552" s="477">
        <v>60</v>
      </c>
      <c r="C552" s="586"/>
      <c r="D552" s="587"/>
      <c r="E552" s="586"/>
      <c r="F552" s="473"/>
      <c r="G552" s="588"/>
      <c r="H552" s="475"/>
      <c r="I552" s="595"/>
      <c r="J552" s="596"/>
      <c r="K552" s="596"/>
      <c r="L552" s="503"/>
      <c r="M552" s="644"/>
      <c r="N552" s="505" t="str">
        <f>三年级BMI</f>
        <v/>
      </c>
      <c r="O552" s="499" t="str">
        <f>三年级BMI等级</f>
        <v/>
      </c>
      <c r="P552" s="500" t="str">
        <f>三年级BMI得分</f>
        <v/>
      </c>
      <c r="Q552" s="515" t="str">
        <f>三年级肺活量得分</f>
        <v/>
      </c>
      <c r="R552" s="512" t="str">
        <f>三年级等级</f>
        <v/>
      </c>
      <c r="S552" s="516" t="str">
        <f>三年级50米跑得分</f>
        <v/>
      </c>
      <c r="T552" s="517" t="str">
        <f>三年级等级</f>
        <v/>
      </c>
      <c r="U552" s="516" t="str">
        <f>三年级坐位体前屈得分</f>
        <v/>
      </c>
      <c r="V552" s="517" t="str">
        <f>三年级等级</f>
        <v/>
      </c>
      <c r="W552" s="516" t="str">
        <f>三年级一分钟跳绳得分</f>
        <v/>
      </c>
      <c r="X552" s="517" t="str">
        <f>三年级等级</f>
        <v/>
      </c>
      <c r="Y552" s="515" t="str">
        <f>三年级仰卧起坐得分</f>
        <v/>
      </c>
      <c r="Z552" s="518" t="str">
        <f>三年级等级</f>
        <v/>
      </c>
      <c r="AA552" s="533"/>
      <c r="AB552" s="515"/>
      <c r="AC552" s="533" t="str">
        <f>三年级跳绳附加分</f>
        <v/>
      </c>
      <c r="AD552" s="534" t="str">
        <f>三年级标准分</f>
        <v/>
      </c>
      <c r="AE552" s="534" t="str">
        <f>三年级总分</f>
        <v/>
      </c>
      <c r="AF552" s="517" t="str">
        <f>三年级等级</f>
        <v/>
      </c>
    </row>
    <row r="553" spans="1:32">
      <c r="A553" s="476">
        <v>308</v>
      </c>
      <c r="B553" s="477">
        <v>61</v>
      </c>
      <c r="C553" s="586"/>
      <c r="D553" s="587"/>
      <c r="E553" s="586"/>
      <c r="F553" s="473"/>
      <c r="G553" s="588"/>
      <c r="H553" s="475"/>
      <c r="I553" s="595"/>
      <c r="J553" s="596"/>
      <c r="K553" s="596"/>
      <c r="L553" s="503"/>
      <c r="M553" s="644"/>
      <c r="N553" s="505" t="str">
        <f>三年级BMI</f>
        <v/>
      </c>
      <c r="O553" s="499" t="str">
        <f>三年级BMI等级</f>
        <v/>
      </c>
      <c r="P553" s="500" t="str">
        <f>三年级BMI得分</f>
        <v/>
      </c>
      <c r="Q553" s="515" t="str">
        <f>三年级肺活量得分</f>
        <v/>
      </c>
      <c r="R553" s="512" t="str">
        <f>三年级等级</f>
        <v/>
      </c>
      <c r="S553" s="516" t="str">
        <f>三年级50米跑得分</f>
        <v/>
      </c>
      <c r="T553" s="517" t="str">
        <f>三年级等级</f>
        <v/>
      </c>
      <c r="U553" s="516" t="str">
        <f>三年级坐位体前屈得分</f>
        <v/>
      </c>
      <c r="V553" s="517" t="str">
        <f>三年级等级</f>
        <v/>
      </c>
      <c r="W553" s="516" t="str">
        <f>三年级一分钟跳绳得分</f>
        <v/>
      </c>
      <c r="X553" s="517" t="str">
        <f>三年级等级</f>
        <v/>
      </c>
      <c r="Y553" s="515" t="str">
        <f>三年级仰卧起坐得分</f>
        <v/>
      </c>
      <c r="Z553" s="518" t="str">
        <f>三年级等级</f>
        <v/>
      </c>
      <c r="AA553" s="533"/>
      <c r="AB553" s="515"/>
      <c r="AC553" s="533" t="str">
        <f>三年级跳绳附加分</f>
        <v/>
      </c>
      <c r="AD553" s="534" t="str">
        <f>三年级标准分</f>
        <v/>
      </c>
      <c r="AE553" s="534" t="str">
        <f>三年级总分</f>
        <v/>
      </c>
      <c r="AF553" s="517" t="str">
        <f>三年级等级</f>
        <v/>
      </c>
    </row>
    <row r="554" spans="1:32">
      <c r="A554" s="476">
        <v>308</v>
      </c>
      <c r="B554" s="477">
        <v>62</v>
      </c>
      <c r="C554" s="586"/>
      <c r="D554" s="587"/>
      <c r="E554" s="586"/>
      <c r="F554" s="473"/>
      <c r="G554" s="588"/>
      <c r="H554" s="475"/>
      <c r="I554" s="595"/>
      <c r="J554" s="596"/>
      <c r="K554" s="596"/>
      <c r="L554" s="503"/>
      <c r="M554" s="644"/>
      <c r="N554" s="505" t="str">
        <f>三年级BMI</f>
        <v/>
      </c>
      <c r="O554" s="499" t="str">
        <f>三年级BMI等级</f>
        <v/>
      </c>
      <c r="P554" s="500" t="str">
        <f>三年级BMI得分</f>
        <v/>
      </c>
      <c r="Q554" s="515" t="str">
        <f>三年级肺活量得分</f>
        <v/>
      </c>
      <c r="R554" s="512" t="str">
        <f>三年级等级</f>
        <v/>
      </c>
      <c r="S554" s="516" t="str">
        <f>三年级50米跑得分</f>
        <v/>
      </c>
      <c r="T554" s="517" t="str">
        <f>三年级等级</f>
        <v/>
      </c>
      <c r="U554" s="516" t="str">
        <f>三年级坐位体前屈得分</f>
        <v/>
      </c>
      <c r="V554" s="517" t="str">
        <f>三年级等级</f>
        <v/>
      </c>
      <c r="W554" s="516" t="str">
        <f>三年级一分钟跳绳得分</f>
        <v/>
      </c>
      <c r="X554" s="517" t="str">
        <f>三年级等级</f>
        <v/>
      </c>
      <c r="Y554" s="515" t="str">
        <f>三年级仰卧起坐得分</f>
        <v/>
      </c>
      <c r="Z554" s="518" t="str">
        <f>三年级等级</f>
        <v/>
      </c>
      <c r="AA554" s="533"/>
      <c r="AB554" s="515"/>
      <c r="AC554" s="533" t="str">
        <f>三年级跳绳附加分</f>
        <v/>
      </c>
      <c r="AD554" s="534" t="str">
        <f>三年级标准分</f>
        <v/>
      </c>
      <c r="AE554" s="534" t="str">
        <f>三年级总分</f>
        <v/>
      </c>
      <c r="AF554" s="517" t="str">
        <f>三年级等级</f>
        <v/>
      </c>
    </row>
    <row r="555" spans="1:32">
      <c r="A555" s="476">
        <v>308</v>
      </c>
      <c r="B555" s="477">
        <v>63</v>
      </c>
      <c r="C555" s="586"/>
      <c r="D555" s="587"/>
      <c r="E555" s="586"/>
      <c r="F555" s="473"/>
      <c r="G555" s="588"/>
      <c r="H555" s="475"/>
      <c r="I555" s="595"/>
      <c r="J555" s="596"/>
      <c r="K555" s="596"/>
      <c r="L555" s="503"/>
      <c r="M555" s="644"/>
      <c r="N555" s="505" t="str">
        <f>三年级BMI</f>
        <v/>
      </c>
      <c r="O555" s="499" t="str">
        <f>三年级BMI等级</f>
        <v/>
      </c>
      <c r="P555" s="500" t="str">
        <f>三年级BMI得分</f>
        <v/>
      </c>
      <c r="Q555" s="515" t="str">
        <f>三年级肺活量得分</f>
        <v/>
      </c>
      <c r="R555" s="512" t="str">
        <f>三年级等级</f>
        <v/>
      </c>
      <c r="S555" s="516" t="str">
        <f>三年级50米跑得分</f>
        <v/>
      </c>
      <c r="T555" s="517" t="str">
        <f>三年级等级</f>
        <v/>
      </c>
      <c r="U555" s="516" t="str">
        <f>三年级坐位体前屈得分</f>
        <v/>
      </c>
      <c r="V555" s="517" t="str">
        <f>三年级等级</f>
        <v/>
      </c>
      <c r="W555" s="516" t="str">
        <f>三年级一分钟跳绳得分</f>
        <v/>
      </c>
      <c r="X555" s="517" t="str">
        <f>三年级等级</f>
        <v/>
      </c>
      <c r="Y555" s="515" t="str">
        <f>三年级仰卧起坐得分</f>
        <v/>
      </c>
      <c r="Z555" s="518" t="str">
        <f>三年级等级</f>
        <v/>
      </c>
      <c r="AA555" s="533"/>
      <c r="AB555" s="515"/>
      <c r="AC555" s="533" t="str">
        <f>三年级跳绳附加分</f>
        <v/>
      </c>
      <c r="AD555" s="534" t="str">
        <f>三年级标准分</f>
        <v/>
      </c>
      <c r="AE555" s="534" t="str">
        <f>三年级总分</f>
        <v/>
      </c>
      <c r="AF555" s="517" t="str">
        <f>三年级等级</f>
        <v/>
      </c>
    </row>
    <row r="556" spans="1:32">
      <c r="A556" s="476">
        <v>308</v>
      </c>
      <c r="B556" s="477">
        <v>64</v>
      </c>
      <c r="C556" s="586"/>
      <c r="D556" s="587"/>
      <c r="E556" s="586"/>
      <c r="F556" s="473"/>
      <c r="G556" s="588"/>
      <c r="H556" s="475"/>
      <c r="I556" s="595"/>
      <c r="J556" s="596"/>
      <c r="K556" s="596"/>
      <c r="L556" s="503"/>
      <c r="M556" s="644"/>
      <c r="N556" s="505" t="str">
        <f>三年级BMI</f>
        <v/>
      </c>
      <c r="O556" s="499" t="str">
        <f>三年级BMI等级</f>
        <v/>
      </c>
      <c r="P556" s="500" t="str">
        <f>三年级BMI得分</f>
        <v/>
      </c>
      <c r="Q556" s="515" t="str">
        <f>三年级肺活量得分</f>
        <v/>
      </c>
      <c r="R556" s="512" t="str">
        <f>三年级等级</f>
        <v/>
      </c>
      <c r="S556" s="516" t="str">
        <f>三年级50米跑得分</f>
        <v/>
      </c>
      <c r="T556" s="517" t="str">
        <f>三年级等级</f>
        <v/>
      </c>
      <c r="U556" s="516" t="str">
        <f>三年级坐位体前屈得分</f>
        <v/>
      </c>
      <c r="V556" s="517" t="str">
        <f>三年级等级</f>
        <v/>
      </c>
      <c r="W556" s="516" t="str">
        <f>三年级一分钟跳绳得分</f>
        <v/>
      </c>
      <c r="X556" s="517" t="str">
        <f>三年级等级</f>
        <v/>
      </c>
      <c r="Y556" s="515" t="str">
        <f>三年级仰卧起坐得分</f>
        <v/>
      </c>
      <c r="Z556" s="518" t="str">
        <f>三年级等级</f>
        <v/>
      </c>
      <c r="AA556" s="533"/>
      <c r="AB556" s="515"/>
      <c r="AC556" s="533" t="str">
        <f>三年级跳绳附加分</f>
        <v/>
      </c>
      <c r="AD556" s="534" t="str">
        <f>三年级标准分</f>
        <v/>
      </c>
      <c r="AE556" s="534" t="str">
        <f>三年级总分</f>
        <v/>
      </c>
      <c r="AF556" s="517" t="str">
        <f>三年级等级</f>
        <v/>
      </c>
    </row>
    <row r="557" spans="1:32">
      <c r="A557" s="476">
        <v>308</v>
      </c>
      <c r="B557" s="477">
        <v>65</v>
      </c>
      <c r="C557" s="586"/>
      <c r="D557" s="587"/>
      <c r="E557" s="586"/>
      <c r="F557" s="473"/>
      <c r="G557" s="588"/>
      <c r="H557" s="475"/>
      <c r="I557" s="595"/>
      <c r="J557" s="596"/>
      <c r="K557" s="596"/>
      <c r="L557" s="503"/>
      <c r="M557" s="644"/>
      <c r="N557" s="505" t="str">
        <f>三年级BMI</f>
        <v/>
      </c>
      <c r="O557" s="499" t="str">
        <f>三年级BMI等级</f>
        <v/>
      </c>
      <c r="P557" s="500" t="str">
        <f>三年级BMI得分</f>
        <v/>
      </c>
      <c r="Q557" s="515" t="str">
        <f>三年级肺活量得分</f>
        <v/>
      </c>
      <c r="R557" s="512" t="str">
        <f>三年级等级</f>
        <v/>
      </c>
      <c r="S557" s="516" t="str">
        <f>三年级50米跑得分</f>
        <v/>
      </c>
      <c r="T557" s="517" t="str">
        <f>三年级等级</f>
        <v/>
      </c>
      <c r="U557" s="516" t="str">
        <f>三年级坐位体前屈得分</f>
        <v/>
      </c>
      <c r="V557" s="517" t="str">
        <f>三年级等级</f>
        <v/>
      </c>
      <c r="W557" s="516" t="str">
        <f>三年级一分钟跳绳得分</f>
        <v/>
      </c>
      <c r="X557" s="517" t="str">
        <f>三年级等级</f>
        <v/>
      </c>
      <c r="Y557" s="515" t="str">
        <f>三年级仰卧起坐得分</f>
        <v/>
      </c>
      <c r="Z557" s="518" t="str">
        <f>三年级等级</f>
        <v/>
      </c>
      <c r="AA557" s="533"/>
      <c r="AB557" s="515"/>
      <c r="AC557" s="533" t="str">
        <f>三年级跳绳附加分</f>
        <v/>
      </c>
      <c r="AD557" s="534" t="str">
        <f>三年级标准分</f>
        <v/>
      </c>
      <c r="AE557" s="534" t="str">
        <f>三年级总分</f>
        <v/>
      </c>
      <c r="AF557" s="517" t="str">
        <f>三年级等级</f>
        <v/>
      </c>
    </row>
    <row r="558" spans="1:32">
      <c r="A558" s="476">
        <v>308</v>
      </c>
      <c r="B558" s="477">
        <v>66</v>
      </c>
      <c r="C558" s="586"/>
      <c r="D558" s="587"/>
      <c r="E558" s="586"/>
      <c r="F558" s="473"/>
      <c r="G558" s="588"/>
      <c r="H558" s="475"/>
      <c r="I558" s="595"/>
      <c r="J558" s="596"/>
      <c r="K558" s="596"/>
      <c r="L558" s="503"/>
      <c r="M558" s="644"/>
      <c r="N558" s="505" t="str">
        <f>三年级BMI</f>
        <v/>
      </c>
      <c r="O558" s="499" t="str">
        <f>三年级BMI等级</f>
        <v/>
      </c>
      <c r="P558" s="500" t="str">
        <f>三年级BMI得分</f>
        <v/>
      </c>
      <c r="Q558" s="515" t="str">
        <f>三年级肺活量得分</f>
        <v/>
      </c>
      <c r="R558" s="512" t="str">
        <f>三年级等级</f>
        <v/>
      </c>
      <c r="S558" s="516" t="str">
        <f>三年级50米跑得分</f>
        <v/>
      </c>
      <c r="T558" s="517" t="str">
        <f>三年级等级</f>
        <v/>
      </c>
      <c r="U558" s="516" t="str">
        <f>三年级坐位体前屈得分</f>
        <v/>
      </c>
      <c r="V558" s="517" t="str">
        <f>三年级等级</f>
        <v/>
      </c>
      <c r="W558" s="516" t="str">
        <f>三年级一分钟跳绳得分</f>
        <v/>
      </c>
      <c r="X558" s="517" t="str">
        <f>三年级等级</f>
        <v/>
      </c>
      <c r="Y558" s="515" t="str">
        <f>三年级仰卧起坐得分</f>
        <v/>
      </c>
      <c r="Z558" s="518" t="str">
        <f>三年级等级</f>
        <v/>
      </c>
      <c r="AA558" s="533"/>
      <c r="AB558" s="515"/>
      <c r="AC558" s="533" t="str">
        <f>三年级跳绳附加分</f>
        <v/>
      </c>
      <c r="AD558" s="534" t="str">
        <f>三年级标准分</f>
        <v/>
      </c>
      <c r="AE558" s="534" t="str">
        <f>三年级总分</f>
        <v/>
      </c>
      <c r="AF558" s="517" t="str">
        <f>三年级等级</f>
        <v/>
      </c>
    </row>
    <row r="559" spans="1:32">
      <c r="A559" s="476">
        <v>308</v>
      </c>
      <c r="B559" s="477">
        <v>67</v>
      </c>
      <c r="C559" s="586"/>
      <c r="D559" s="587"/>
      <c r="E559" s="586"/>
      <c r="F559" s="473"/>
      <c r="G559" s="588"/>
      <c r="H559" s="475"/>
      <c r="I559" s="595"/>
      <c r="J559" s="596"/>
      <c r="K559" s="596"/>
      <c r="L559" s="503"/>
      <c r="M559" s="644"/>
      <c r="N559" s="505" t="str">
        <f>三年级BMI</f>
        <v/>
      </c>
      <c r="O559" s="499" t="str">
        <f>三年级BMI等级</f>
        <v/>
      </c>
      <c r="P559" s="500" t="str">
        <f>三年级BMI得分</f>
        <v/>
      </c>
      <c r="Q559" s="515" t="str">
        <f>三年级肺活量得分</f>
        <v/>
      </c>
      <c r="R559" s="512" t="str">
        <f>三年级等级</f>
        <v/>
      </c>
      <c r="S559" s="516" t="str">
        <f>三年级50米跑得分</f>
        <v/>
      </c>
      <c r="T559" s="517" t="str">
        <f>三年级等级</f>
        <v/>
      </c>
      <c r="U559" s="516" t="str">
        <f>三年级坐位体前屈得分</f>
        <v/>
      </c>
      <c r="V559" s="517" t="str">
        <f>三年级等级</f>
        <v/>
      </c>
      <c r="W559" s="516" t="str">
        <f>三年级一分钟跳绳得分</f>
        <v/>
      </c>
      <c r="X559" s="517" t="str">
        <f>三年级等级</f>
        <v/>
      </c>
      <c r="Y559" s="515" t="str">
        <f>三年级仰卧起坐得分</f>
        <v/>
      </c>
      <c r="Z559" s="518" t="str">
        <f>三年级等级</f>
        <v/>
      </c>
      <c r="AA559" s="533"/>
      <c r="AB559" s="515"/>
      <c r="AC559" s="533" t="str">
        <f>三年级跳绳附加分</f>
        <v/>
      </c>
      <c r="AD559" s="534" t="str">
        <f>三年级标准分</f>
        <v/>
      </c>
      <c r="AE559" s="534" t="str">
        <f>三年级总分</f>
        <v/>
      </c>
      <c r="AF559" s="517" t="str">
        <f>三年级等级</f>
        <v/>
      </c>
    </row>
    <row r="560" spans="1:32">
      <c r="A560" s="476">
        <v>308</v>
      </c>
      <c r="B560" s="477">
        <v>68</v>
      </c>
      <c r="C560" s="586"/>
      <c r="D560" s="587"/>
      <c r="E560" s="586"/>
      <c r="F560" s="473"/>
      <c r="G560" s="588"/>
      <c r="H560" s="475"/>
      <c r="I560" s="595"/>
      <c r="J560" s="596"/>
      <c r="K560" s="596"/>
      <c r="L560" s="503"/>
      <c r="M560" s="644"/>
      <c r="N560" s="505" t="str">
        <f>三年级BMI</f>
        <v/>
      </c>
      <c r="O560" s="499" t="str">
        <f>三年级BMI等级</f>
        <v/>
      </c>
      <c r="P560" s="500" t="str">
        <f>三年级BMI得分</f>
        <v/>
      </c>
      <c r="Q560" s="515" t="str">
        <f>三年级肺活量得分</f>
        <v/>
      </c>
      <c r="R560" s="512" t="str">
        <f>三年级等级</f>
        <v/>
      </c>
      <c r="S560" s="516" t="str">
        <f>三年级50米跑得分</f>
        <v/>
      </c>
      <c r="T560" s="517" t="str">
        <f>三年级等级</f>
        <v/>
      </c>
      <c r="U560" s="516" t="str">
        <f>三年级坐位体前屈得分</f>
        <v/>
      </c>
      <c r="V560" s="517" t="str">
        <f>三年级等级</f>
        <v/>
      </c>
      <c r="W560" s="516" t="str">
        <f>三年级一分钟跳绳得分</f>
        <v/>
      </c>
      <c r="X560" s="517" t="str">
        <f>三年级等级</f>
        <v/>
      </c>
      <c r="Y560" s="515" t="str">
        <f>三年级仰卧起坐得分</f>
        <v/>
      </c>
      <c r="Z560" s="518" t="str">
        <f>三年级等级</f>
        <v/>
      </c>
      <c r="AA560" s="533"/>
      <c r="AB560" s="515"/>
      <c r="AC560" s="533" t="str">
        <f>三年级跳绳附加分</f>
        <v/>
      </c>
      <c r="AD560" s="534" t="str">
        <f>三年级标准分</f>
        <v/>
      </c>
      <c r="AE560" s="534" t="str">
        <f>三年级总分</f>
        <v/>
      </c>
      <c r="AF560" s="517" t="str">
        <f>三年级等级</f>
        <v/>
      </c>
    </row>
    <row r="561" spans="1:32">
      <c r="A561" s="476">
        <v>308</v>
      </c>
      <c r="B561" s="477">
        <v>69</v>
      </c>
      <c r="C561" s="586"/>
      <c r="D561" s="587"/>
      <c r="E561" s="586"/>
      <c r="F561" s="473"/>
      <c r="G561" s="588"/>
      <c r="H561" s="475"/>
      <c r="I561" s="595"/>
      <c r="J561" s="596"/>
      <c r="K561" s="596"/>
      <c r="L561" s="503"/>
      <c r="M561" s="644"/>
      <c r="N561" s="505" t="str">
        <f>三年级BMI</f>
        <v/>
      </c>
      <c r="O561" s="499" t="str">
        <f>三年级BMI等级</f>
        <v/>
      </c>
      <c r="P561" s="500" t="str">
        <f>三年级BMI得分</f>
        <v/>
      </c>
      <c r="Q561" s="515" t="str">
        <f>三年级肺活量得分</f>
        <v/>
      </c>
      <c r="R561" s="512" t="str">
        <f>三年级等级</f>
        <v/>
      </c>
      <c r="S561" s="516" t="str">
        <f>三年级50米跑得分</f>
        <v/>
      </c>
      <c r="T561" s="517" t="str">
        <f>三年级等级</f>
        <v/>
      </c>
      <c r="U561" s="516" t="str">
        <f>三年级坐位体前屈得分</f>
        <v/>
      </c>
      <c r="V561" s="517" t="str">
        <f>三年级等级</f>
        <v/>
      </c>
      <c r="W561" s="516" t="str">
        <f>三年级一分钟跳绳得分</f>
        <v/>
      </c>
      <c r="X561" s="517" t="str">
        <f>三年级等级</f>
        <v/>
      </c>
      <c r="Y561" s="515" t="str">
        <f>三年级仰卧起坐得分</f>
        <v/>
      </c>
      <c r="Z561" s="518" t="str">
        <f>三年级等级</f>
        <v/>
      </c>
      <c r="AA561" s="533"/>
      <c r="AB561" s="515"/>
      <c r="AC561" s="533" t="str">
        <f>三年级跳绳附加分</f>
        <v/>
      </c>
      <c r="AD561" s="534" t="str">
        <f>三年级标准分</f>
        <v/>
      </c>
      <c r="AE561" s="534" t="str">
        <f>三年级总分</f>
        <v/>
      </c>
      <c r="AF561" s="517" t="str">
        <f>三年级等级</f>
        <v/>
      </c>
    </row>
    <row r="562" ht="15.75" spans="1:32">
      <c r="A562" s="535">
        <v>308</v>
      </c>
      <c r="B562" s="536">
        <v>70</v>
      </c>
      <c r="C562" s="590"/>
      <c r="D562" s="591"/>
      <c r="E562" s="590"/>
      <c r="F562" s="583"/>
      <c r="G562" s="592"/>
      <c r="H562" s="542"/>
      <c r="I562" s="598"/>
      <c r="J562" s="599"/>
      <c r="K562" s="599"/>
      <c r="L562" s="546"/>
      <c r="M562" s="645"/>
      <c r="N562" s="548" t="str">
        <f>三年级BMI</f>
        <v/>
      </c>
      <c r="O562" s="549" t="str">
        <f>三年级BMI等级</f>
        <v/>
      </c>
      <c r="P562" s="550" t="str">
        <f>三年级BMI得分</f>
        <v/>
      </c>
      <c r="Q562" s="556" t="str">
        <f>三年级肺活量得分</f>
        <v/>
      </c>
      <c r="R562" s="557" t="str">
        <f>三年级等级</f>
        <v/>
      </c>
      <c r="S562" s="558" t="str">
        <f>三年级50米跑得分</f>
        <v/>
      </c>
      <c r="T562" s="559" t="str">
        <f>三年级等级</f>
        <v/>
      </c>
      <c r="U562" s="558" t="str">
        <f>三年级坐位体前屈得分</f>
        <v/>
      </c>
      <c r="V562" s="559" t="str">
        <f>三年级等级</f>
        <v/>
      </c>
      <c r="W562" s="558" t="str">
        <f>三年级一分钟跳绳得分</f>
        <v/>
      </c>
      <c r="X562" s="559" t="str">
        <f>三年级等级</f>
        <v/>
      </c>
      <c r="Y562" s="556" t="str">
        <f>三年级仰卧起坐得分</f>
        <v/>
      </c>
      <c r="Z562" s="563" t="str">
        <f>三年级等级</f>
        <v/>
      </c>
      <c r="AA562" s="564"/>
      <c r="AB562" s="556"/>
      <c r="AC562" s="565" t="str">
        <f>三年级跳绳附加分</f>
        <v/>
      </c>
      <c r="AD562" s="566" t="str">
        <f>三年级标准分</f>
        <v/>
      </c>
      <c r="AE562" s="566" t="str">
        <f>三年级总分</f>
        <v/>
      </c>
      <c r="AF562" s="567" t="str">
        <f>三年级等级</f>
        <v/>
      </c>
    </row>
    <row r="563" ht="15.75" spans="1:32">
      <c r="A563" s="468">
        <v>309</v>
      </c>
      <c r="B563" s="469">
        <v>1</v>
      </c>
      <c r="C563" s="593"/>
      <c r="D563" s="594"/>
      <c r="E563" s="593"/>
      <c r="F563" s="473"/>
      <c r="G563" s="589"/>
      <c r="H563" s="475"/>
      <c r="I563" s="600"/>
      <c r="J563" s="597"/>
      <c r="K563" s="597"/>
      <c r="L563" s="551"/>
      <c r="M563" s="646"/>
      <c r="N563" s="553" t="str">
        <f>三年级BMI</f>
        <v/>
      </c>
      <c r="O563" s="554" t="str">
        <f>三年级BMI等级</f>
        <v/>
      </c>
      <c r="P563" s="555" t="str">
        <f>三年级BMI得分</f>
        <v/>
      </c>
      <c r="Q563" s="560" t="str">
        <f>三年级肺活量得分</f>
        <v/>
      </c>
      <c r="R563" s="561" t="str">
        <f>三年级等级</f>
        <v/>
      </c>
      <c r="S563" s="562" t="str">
        <f>三年级50米跑得分</f>
        <v/>
      </c>
      <c r="T563" s="561" t="str">
        <f>三年级等级</f>
        <v/>
      </c>
      <c r="U563" s="562" t="str">
        <f>三年级坐位体前屈得分</f>
        <v/>
      </c>
      <c r="V563" s="561" t="str">
        <f>三年级等级</f>
        <v/>
      </c>
      <c r="W563" s="562" t="str">
        <f>三年级一分钟跳绳得分</f>
        <v/>
      </c>
      <c r="X563" s="561" t="str">
        <f>三年级等级</f>
        <v/>
      </c>
      <c r="Y563" s="560" t="str">
        <f>三年级仰卧起坐得分</f>
        <v/>
      </c>
      <c r="Z563" s="568" t="str">
        <f>三年级等级</f>
        <v/>
      </c>
      <c r="AA563" s="569"/>
      <c r="AB563" s="560"/>
      <c r="AC563" s="530" t="str">
        <f>三年级跳绳附加分</f>
        <v/>
      </c>
      <c r="AD563" s="531" t="str">
        <f>三年级标准分</f>
        <v/>
      </c>
      <c r="AE563" s="531" t="str">
        <f>三年级总分</f>
        <v/>
      </c>
      <c r="AF563" s="512" t="str">
        <f>三年级等级</f>
        <v/>
      </c>
    </row>
    <row r="564" spans="1:32">
      <c r="A564" s="476">
        <v>309</v>
      </c>
      <c r="B564" s="477">
        <v>2</v>
      </c>
      <c r="C564" s="586"/>
      <c r="D564" s="587"/>
      <c r="E564" s="586"/>
      <c r="F564" s="473"/>
      <c r="G564" s="588"/>
      <c r="H564" s="475"/>
      <c r="I564" s="595"/>
      <c r="J564" s="596"/>
      <c r="K564" s="596"/>
      <c r="L564" s="503"/>
      <c r="M564" s="644"/>
      <c r="N564" s="505" t="str">
        <f>三年级BMI</f>
        <v/>
      </c>
      <c r="O564" s="499" t="str">
        <f>三年级BMI等级</f>
        <v/>
      </c>
      <c r="P564" s="500" t="str">
        <f>三年级BMI得分</f>
        <v/>
      </c>
      <c r="Q564" s="515" t="str">
        <f>三年级肺活量得分</f>
        <v/>
      </c>
      <c r="R564" s="512" t="str">
        <f>三年级等级</f>
        <v/>
      </c>
      <c r="S564" s="516" t="str">
        <f>三年级50米跑得分</f>
        <v/>
      </c>
      <c r="T564" s="517" t="str">
        <f>三年级等级</f>
        <v/>
      </c>
      <c r="U564" s="516" t="str">
        <f>三年级坐位体前屈得分</f>
        <v/>
      </c>
      <c r="V564" s="517" t="str">
        <f>三年级等级</f>
        <v/>
      </c>
      <c r="W564" s="516" t="str">
        <f>三年级一分钟跳绳得分</f>
        <v/>
      </c>
      <c r="X564" s="517" t="str">
        <f>三年级等级</f>
        <v/>
      </c>
      <c r="Y564" s="515" t="str">
        <f>三年级仰卧起坐得分</f>
        <v/>
      </c>
      <c r="Z564" s="518" t="str">
        <f>三年级等级</f>
        <v/>
      </c>
      <c r="AA564" s="533"/>
      <c r="AB564" s="515"/>
      <c r="AC564" s="533" t="str">
        <f>三年级跳绳附加分</f>
        <v/>
      </c>
      <c r="AD564" s="534" t="str">
        <f>三年级标准分</f>
        <v/>
      </c>
      <c r="AE564" s="534" t="str">
        <f>三年级总分</f>
        <v/>
      </c>
      <c r="AF564" s="517" t="str">
        <f>三年级等级</f>
        <v/>
      </c>
    </row>
    <row r="565" spans="1:32">
      <c r="A565" s="476">
        <v>309</v>
      </c>
      <c r="B565" s="477">
        <v>3</v>
      </c>
      <c r="C565" s="586"/>
      <c r="D565" s="587"/>
      <c r="E565" s="586"/>
      <c r="F565" s="481"/>
      <c r="G565" s="588"/>
      <c r="H565" s="475"/>
      <c r="I565" s="595"/>
      <c r="J565" s="596"/>
      <c r="K565" s="596"/>
      <c r="L565" s="503"/>
      <c r="M565" s="644"/>
      <c r="N565" s="505" t="str">
        <f>三年级BMI</f>
        <v/>
      </c>
      <c r="O565" s="499" t="str">
        <f>三年级BMI等级</f>
        <v/>
      </c>
      <c r="P565" s="500" t="str">
        <f>三年级BMI得分</f>
        <v/>
      </c>
      <c r="Q565" s="515" t="str">
        <f>三年级肺活量得分</f>
        <v/>
      </c>
      <c r="R565" s="512" t="str">
        <f>三年级等级</f>
        <v/>
      </c>
      <c r="S565" s="516" t="str">
        <f>三年级50米跑得分</f>
        <v/>
      </c>
      <c r="T565" s="517" t="str">
        <f>三年级等级</f>
        <v/>
      </c>
      <c r="U565" s="516" t="str">
        <f>三年级坐位体前屈得分</f>
        <v/>
      </c>
      <c r="V565" s="517" t="str">
        <f>三年级等级</f>
        <v/>
      </c>
      <c r="W565" s="516" t="str">
        <f>三年级一分钟跳绳得分</f>
        <v/>
      </c>
      <c r="X565" s="517" t="str">
        <f>三年级等级</f>
        <v/>
      </c>
      <c r="Y565" s="515" t="str">
        <f>三年级仰卧起坐得分</f>
        <v/>
      </c>
      <c r="Z565" s="518" t="str">
        <f>三年级等级</f>
        <v/>
      </c>
      <c r="AA565" s="533"/>
      <c r="AB565" s="515"/>
      <c r="AC565" s="533" t="str">
        <f>三年级跳绳附加分</f>
        <v/>
      </c>
      <c r="AD565" s="534" t="str">
        <f>三年级标准分</f>
        <v/>
      </c>
      <c r="AE565" s="534" t="str">
        <f>三年级总分</f>
        <v/>
      </c>
      <c r="AF565" s="517" t="str">
        <f>三年级等级</f>
        <v/>
      </c>
    </row>
    <row r="566" spans="1:32">
      <c r="A566" s="476">
        <v>309</v>
      </c>
      <c r="B566" s="477">
        <v>4</v>
      </c>
      <c r="C566" s="586"/>
      <c r="D566" s="587"/>
      <c r="E566" s="586"/>
      <c r="F566" s="481"/>
      <c r="G566" s="588"/>
      <c r="H566" s="475"/>
      <c r="I566" s="595"/>
      <c r="J566" s="596"/>
      <c r="K566" s="596"/>
      <c r="L566" s="503"/>
      <c r="M566" s="644"/>
      <c r="N566" s="505" t="str">
        <f>三年级BMI</f>
        <v/>
      </c>
      <c r="O566" s="499" t="str">
        <f>三年级BMI等级</f>
        <v/>
      </c>
      <c r="P566" s="500" t="str">
        <f>三年级BMI得分</f>
        <v/>
      </c>
      <c r="Q566" s="515" t="str">
        <f>三年级肺活量得分</f>
        <v/>
      </c>
      <c r="R566" s="512" t="str">
        <f>三年级等级</f>
        <v/>
      </c>
      <c r="S566" s="516" t="str">
        <f>三年级50米跑得分</f>
        <v/>
      </c>
      <c r="T566" s="517" t="str">
        <f>三年级等级</f>
        <v/>
      </c>
      <c r="U566" s="516" t="str">
        <f>三年级坐位体前屈得分</f>
        <v/>
      </c>
      <c r="V566" s="517" t="str">
        <f>三年级等级</f>
        <v/>
      </c>
      <c r="W566" s="516" t="str">
        <f>三年级一分钟跳绳得分</f>
        <v/>
      </c>
      <c r="X566" s="517" t="str">
        <f>三年级等级</f>
        <v/>
      </c>
      <c r="Y566" s="515" t="str">
        <f>三年级仰卧起坐得分</f>
        <v/>
      </c>
      <c r="Z566" s="518" t="str">
        <f>三年级等级</f>
        <v/>
      </c>
      <c r="AA566" s="533"/>
      <c r="AB566" s="515"/>
      <c r="AC566" s="533" t="str">
        <f>三年级跳绳附加分</f>
        <v/>
      </c>
      <c r="AD566" s="534" t="str">
        <f>三年级标准分</f>
        <v/>
      </c>
      <c r="AE566" s="534" t="str">
        <f>三年级总分</f>
        <v/>
      </c>
      <c r="AF566" s="517" t="str">
        <f>三年级等级</f>
        <v/>
      </c>
    </row>
    <row r="567" spans="1:32">
      <c r="A567" s="476">
        <v>309</v>
      </c>
      <c r="B567" s="477">
        <v>5</v>
      </c>
      <c r="C567" s="586"/>
      <c r="D567" s="587"/>
      <c r="E567" s="586"/>
      <c r="F567" s="481"/>
      <c r="G567" s="588"/>
      <c r="H567" s="475"/>
      <c r="I567" s="595"/>
      <c r="J567" s="596"/>
      <c r="K567" s="596"/>
      <c r="L567" s="503"/>
      <c r="M567" s="644"/>
      <c r="N567" s="505" t="str">
        <f>三年级BMI</f>
        <v/>
      </c>
      <c r="O567" s="499" t="str">
        <f>三年级BMI等级</f>
        <v/>
      </c>
      <c r="P567" s="500" t="str">
        <f>三年级BMI得分</f>
        <v/>
      </c>
      <c r="Q567" s="515" t="str">
        <f>三年级肺活量得分</f>
        <v/>
      </c>
      <c r="R567" s="512" t="str">
        <f>三年级等级</f>
        <v/>
      </c>
      <c r="S567" s="516" t="str">
        <f>三年级50米跑得分</f>
        <v/>
      </c>
      <c r="T567" s="517" t="str">
        <f>三年级等级</f>
        <v/>
      </c>
      <c r="U567" s="516" t="str">
        <f>三年级坐位体前屈得分</f>
        <v/>
      </c>
      <c r="V567" s="517" t="str">
        <f>三年级等级</f>
        <v/>
      </c>
      <c r="W567" s="516" t="str">
        <f>三年级一分钟跳绳得分</f>
        <v/>
      </c>
      <c r="X567" s="517" t="str">
        <f>三年级等级</f>
        <v/>
      </c>
      <c r="Y567" s="515" t="str">
        <f>三年级仰卧起坐得分</f>
        <v/>
      </c>
      <c r="Z567" s="518" t="str">
        <f>三年级等级</f>
        <v/>
      </c>
      <c r="AA567" s="533"/>
      <c r="AB567" s="515"/>
      <c r="AC567" s="533" t="str">
        <f>三年级跳绳附加分</f>
        <v/>
      </c>
      <c r="AD567" s="534" t="str">
        <f>三年级标准分</f>
        <v/>
      </c>
      <c r="AE567" s="534" t="str">
        <f>三年级总分</f>
        <v/>
      </c>
      <c r="AF567" s="517" t="str">
        <f>三年级等级</f>
        <v/>
      </c>
    </row>
    <row r="568" spans="1:32">
      <c r="A568" s="476">
        <v>309</v>
      </c>
      <c r="B568" s="477">
        <v>6</v>
      </c>
      <c r="C568" s="586"/>
      <c r="D568" s="587"/>
      <c r="E568" s="586"/>
      <c r="F568" s="481"/>
      <c r="G568" s="588"/>
      <c r="H568" s="475"/>
      <c r="I568" s="595"/>
      <c r="J568" s="596"/>
      <c r="K568" s="596"/>
      <c r="L568" s="503"/>
      <c r="M568" s="644"/>
      <c r="N568" s="505" t="str">
        <f>三年级BMI</f>
        <v/>
      </c>
      <c r="O568" s="499" t="str">
        <f>三年级BMI等级</f>
        <v/>
      </c>
      <c r="P568" s="500" t="str">
        <f>三年级BMI得分</f>
        <v/>
      </c>
      <c r="Q568" s="515" t="str">
        <f>三年级肺活量得分</f>
        <v/>
      </c>
      <c r="R568" s="512" t="str">
        <f>三年级等级</f>
        <v/>
      </c>
      <c r="S568" s="516" t="str">
        <f>三年级50米跑得分</f>
        <v/>
      </c>
      <c r="T568" s="517" t="str">
        <f>三年级等级</f>
        <v/>
      </c>
      <c r="U568" s="516" t="str">
        <f>三年级坐位体前屈得分</f>
        <v/>
      </c>
      <c r="V568" s="517" t="str">
        <f>三年级等级</f>
        <v/>
      </c>
      <c r="W568" s="516" t="str">
        <f>三年级一分钟跳绳得分</f>
        <v/>
      </c>
      <c r="X568" s="517" t="str">
        <f>三年级等级</f>
        <v/>
      </c>
      <c r="Y568" s="515" t="str">
        <f>三年级仰卧起坐得分</f>
        <v/>
      </c>
      <c r="Z568" s="518" t="str">
        <f>三年级等级</f>
        <v/>
      </c>
      <c r="AA568" s="533"/>
      <c r="AB568" s="515"/>
      <c r="AC568" s="533" t="str">
        <f>三年级跳绳附加分</f>
        <v/>
      </c>
      <c r="AD568" s="534" t="str">
        <f>三年级标准分</f>
        <v/>
      </c>
      <c r="AE568" s="534" t="str">
        <f>三年级总分</f>
        <v/>
      </c>
      <c r="AF568" s="517" t="str">
        <f>三年级等级</f>
        <v/>
      </c>
    </row>
    <row r="569" spans="1:32">
      <c r="A569" s="476">
        <v>309</v>
      </c>
      <c r="B569" s="477">
        <v>7</v>
      </c>
      <c r="C569" s="586"/>
      <c r="D569" s="587"/>
      <c r="E569" s="586"/>
      <c r="F569" s="481"/>
      <c r="G569" s="588"/>
      <c r="H569" s="475"/>
      <c r="I569" s="595"/>
      <c r="J569" s="596"/>
      <c r="K569" s="596"/>
      <c r="L569" s="503"/>
      <c r="M569" s="644"/>
      <c r="N569" s="505" t="str">
        <f>三年级BMI</f>
        <v/>
      </c>
      <c r="O569" s="499" t="str">
        <f>三年级BMI等级</f>
        <v/>
      </c>
      <c r="P569" s="500" t="str">
        <f>三年级BMI得分</f>
        <v/>
      </c>
      <c r="Q569" s="515" t="str">
        <f>三年级肺活量得分</f>
        <v/>
      </c>
      <c r="R569" s="512" t="str">
        <f>三年级等级</f>
        <v/>
      </c>
      <c r="S569" s="516" t="str">
        <f>三年级50米跑得分</f>
        <v/>
      </c>
      <c r="T569" s="517" t="str">
        <f>三年级等级</f>
        <v/>
      </c>
      <c r="U569" s="516" t="str">
        <f>三年级坐位体前屈得分</f>
        <v/>
      </c>
      <c r="V569" s="517" t="str">
        <f>三年级等级</f>
        <v/>
      </c>
      <c r="W569" s="516" t="str">
        <f>三年级一分钟跳绳得分</f>
        <v/>
      </c>
      <c r="X569" s="517" t="str">
        <f>三年级等级</f>
        <v/>
      </c>
      <c r="Y569" s="515" t="str">
        <f>三年级仰卧起坐得分</f>
        <v/>
      </c>
      <c r="Z569" s="518" t="str">
        <f>三年级等级</f>
        <v/>
      </c>
      <c r="AA569" s="533"/>
      <c r="AB569" s="515"/>
      <c r="AC569" s="533" t="str">
        <f>三年级跳绳附加分</f>
        <v/>
      </c>
      <c r="AD569" s="534" t="str">
        <f>三年级标准分</f>
        <v/>
      </c>
      <c r="AE569" s="534" t="str">
        <f>三年级总分</f>
        <v/>
      </c>
      <c r="AF569" s="517" t="str">
        <f>三年级等级</f>
        <v/>
      </c>
    </row>
    <row r="570" spans="1:32">
      <c r="A570" s="476">
        <v>309</v>
      </c>
      <c r="B570" s="477">
        <v>8</v>
      </c>
      <c r="C570" s="586"/>
      <c r="D570" s="587"/>
      <c r="E570" s="586"/>
      <c r="F570" s="481"/>
      <c r="G570" s="588"/>
      <c r="H570" s="475"/>
      <c r="I570" s="595"/>
      <c r="J570" s="596"/>
      <c r="K570" s="596"/>
      <c r="L570" s="503"/>
      <c r="M570" s="644"/>
      <c r="N570" s="505" t="str">
        <f>三年级BMI</f>
        <v/>
      </c>
      <c r="O570" s="499" t="str">
        <f>三年级BMI等级</f>
        <v/>
      </c>
      <c r="P570" s="500" t="str">
        <f>三年级BMI得分</f>
        <v/>
      </c>
      <c r="Q570" s="515" t="str">
        <f>三年级肺活量得分</f>
        <v/>
      </c>
      <c r="R570" s="512" t="str">
        <f>三年级等级</f>
        <v/>
      </c>
      <c r="S570" s="516" t="str">
        <f>三年级50米跑得分</f>
        <v/>
      </c>
      <c r="T570" s="517" t="str">
        <f>三年级等级</f>
        <v/>
      </c>
      <c r="U570" s="516" t="str">
        <f>三年级坐位体前屈得分</f>
        <v/>
      </c>
      <c r="V570" s="517" t="str">
        <f>三年级等级</f>
        <v/>
      </c>
      <c r="W570" s="516" t="str">
        <f>三年级一分钟跳绳得分</f>
        <v/>
      </c>
      <c r="X570" s="517" t="str">
        <f>三年级等级</f>
        <v/>
      </c>
      <c r="Y570" s="515" t="str">
        <f>三年级仰卧起坐得分</f>
        <v/>
      </c>
      <c r="Z570" s="518" t="str">
        <f>三年级等级</f>
        <v/>
      </c>
      <c r="AA570" s="533"/>
      <c r="AB570" s="515"/>
      <c r="AC570" s="533" t="str">
        <f>三年级跳绳附加分</f>
        <v/>
      </c>
      <c r="AD570" s="534" t="str">
        <f>三年级标准分</f>
        <v/>
      </c>
      <c r="AE570" s="534" t="str">
        <f>三年级总分</f>
        <v/>
      </c>
      <c r="AF570" s="517" t="str">
        <f>三年级等级</f>
        <v/>
      </c>
    </row>
    <row r="571" spans="1:32">
      <c r="A571" s="476">
        <v>309</v>
      </c>
      <c r="B571" s="477">
        <v>9</v>
      </c>
      <c r="C571" s="586"/>
      <c r="D571" s="587"/>
      <c r="E571" s="586"/>
      <c r="F571" s="481"/>
      <c r="G571" s="588"/>
      <c r="H571" s="475"/>
      <c r="I571" s="595"/>
      <c r="J571" s="596"/>
      <c r="K571" s="596"/>
      <c r="L571" s="503"/>
      <c r="M571" s="644"/>
      <c r="N571" s="505" t="str">
        <f>三年级BMI</f>
        <v/>
      </c>
      <c r="O571" s="499" t="str">
        <f>三年级BMI等级</f>
        <v/>
      </c>
      <c r="P571" s="500" t="str">
        <f>三年级BMI得分</f>
        <v/>
      </c>
      <c r="Q571" s="515" t="str">
        <f>三年级肺活量得分</f>
        <v/>
      </c>
      <c r="R571" s="512" t="str">
        <f>三年级等级</f>
        <v/>
      </c>
      <c r="S571" s="516" t="str">
        <f>三年级50米跑得分</f>
        <v/>
      </c>
      <c r="T571" s="517" t="str">
        <f>三年级等级</f>
        <v/>
      </c>
      <c r="U571" s="516" t="str">
        <f>三年级坐位体前屈得分</f>
        <v/>
      </c>
      <c r="V571" s="517" t="str">
        <f>三年级等级</f>
        <v/>
      </c>
      <c r="W571" s="516" t="str">
        <f>三年级一分钟跳绳得分</f>
        <v/>
      </c>
      <c r="X571" s="517" t="str">
        <f>三年级等级</f>
        <v/>
      </c>
      <c r="Y571" s="515" t="str">
        <f>三年级仰卧起坐得分</f>
        <v/>
      </c>
      <c r="Z571" s="518" t="str">
        <f>三年级等级</f>
        <v/>
      </c>
      <c r="AA571" s="533"/>
      <c r="AB571" s="515"/>
      <c r="AC571" s="533" t="str">
        <f>三年级跳绳附加分</f>
        <v/>
      </c>
      <c r="AD571" s="534" t="str">
        <f>三年级标准分</f>
        <v/>
      </c>
      <c r="AE571" s="534" t="str">
        <f>三年级总分</f>
        <v/>
      </c>
      <c r="AF571" s="517" t="str">
        <f>三年级等级</f>
        <v/>
      </c>
    </row>
    <row r="572" spans="1:32">
      <c r="A572" s="476">
        <v>309</v>
      </c>
      <c r="B572" s="477">
        <v>10</v>
      </c>
      <c r="C572" s="586"/>
      <c r="D572" s="587"/>
      <c r="E572" s="586"/>
      <c r="F572" s="481"/>
      <c r="G572" s="588"/>
      <c r="H572" s="475"/>
      <c r="I572" s="595"/>
      <c r="J572" s="596"/>
      <c r="K572" s="596"/>
      <c r="L572" s="503"/>
      <c r="M572" s="644"/>
      <c r="N572" s="505" t="str">
        <f>三年级BMI</f>
        <v/>
      </c>
      <c r="O572" s="499" t="str">
        <f>三年级BMI等级</f>
        <v/>
      </c>
      <c r="P572" s="500" t="str">
        <f>三年级BMI得分</f>
        <v/>
      </c>
      <c r="Q572" s="515" t="str">
        <f>三年级肺活量得分</f>
        <v/>
      </c>
      <c r="R572" s="512" t="str">
        <f>三年级等级</f>
        <v/>
      </c>
      <c r="S572" s="516" t="str">
        <f>三年级50米跑得分</f>
        <v/>
      </c>
      <c r="T572" s="517" t="str">
        <f>三年级等级</f>
        <v/>
      </c>
      <c r="U572" s="516" t="str">
        <f>三年级坐位体前屈得分</f>
        <v/>
      </c>
      <c r="V572" s="517" t="str">
        <f>三年级等级</f>
        <v/>
      </c>
      <c r="W572" s="516" t="str">
        <f>三年级一分钟跳绳得分</f>
        <v/>
      </c>
      <c r="X572" s="517" t="str">
        <f>三年级等级</f>
        <v/>
      </c>
      <c r="Y572" s="515" t="str">
        <f>三年级仰卧起坐得分</f>
        <v/>
      </c>
      <c r="Z572" s="518" t="str">
        <f>三年级等级</f>
        <v/>
      </c>
      <c r="AA572" s="533"/>
      <c r="AB572" s="515"/>
      <c r="AC572" s="533" t="str">
        <f>三年级跳绳附加分</f>
        <v/>
      </c>
      <c r="AD572" s="534" t="str">
        <f>三年级标准分</f>
        <v/>
      </c>
      <c r="AE572" s="534" t="str">
        <f>三年级总分</f>
        <v/>
      </c>
      <c r="AF572" s="517" t="str">
        <f>三年级等级</f>
        <v/>
      </c>
    </row>
    <row r="573" spans="1:32">
      <c r="A573" s="476">
        <v>309</v>
      </c>
      <c r="B573" s="477">
        <v>11</v>
      </c>
      <c r="C573" s="586"/>
      <c r="D573" s="587"/>
      <c r="E573" s="586"/>
      <c r="F573" s="473"/>
      <c r="G573" s="588"/>
      <c r="H573" s="475"/>
      <c r="I573" s="600"/>
      <c r="J573" s="597"/>
      <c r="K573" s="597"/>
      <c r="L573" s="496"/>
      <c r="M573" s="643"/>
      <c r="N573" s="498" t="str">
        <f>三年级BMI</f>
        <v/>
      </c>
      <c r="O573" s="499" t="str">
        <f>三年级BMI等级</f>
        <v/>
      </c>
      <c r="P573" s="500" t="str">
        <f>三年级BMI得分</f>
        <v/>
      </c>
      <c r="Q573" s="515" t="str">
        <f>三年级肺活量得分</f>
        <v/>
      </c>
      <c r="R573" s="512" t="str">
        <f>三年级等级</f>
        <v/>
      </c>
      <c r="S573" s="516" t="str">
        <f>三年级50米跑得分</f>
        <v/>
      </c>
      <c r="T573" s="512" t="str">
        <f>三年级等级</f>
        <v/>
      </c>
      <c r="U573" s="516" t="str">
        <f>三年级坐位体前屈得分</f>
        <v/>
      </c>
      <c r="V573" s="512" t="str">
        <f>三年级等级</f>
        <v/>
      </c>
      <c r="W573" s="516" t="str">
        <f>三年级一分钟跳绳得分</f>
        <v/>
      </c>
      <c r="X573" s="512" t="str">
        <f>三年级等级</f>
        <v/>
      </c>
      <c r="Y573" s="511" t="str">
        <f>三年级仰卧起坐得分</f>
        <v/>
      </c>
      <c r="Z573" s="514" t="str">
        <f>三年级等级</f>
        <v/>
      </c>
      <c r="AA573" s="530"/>
      <c r="AB573" s="511"/>
      <c r="AC573" s="530" t="str">
        <f>三年级跳绳附加分</f>
        <v/>
      </c>
      <c r="AD573" s="534" t="str">
        <f>三年级标准分</f>
        <v/>
      </c>
      <c r="AE573" s="531" t="str">
        <f>三年级总分</f>
        <v/>
      </c>
      <c r="AF573" s="512" t="str">
        <f>三年级等级</f>
        <v/>
      </c>
    </row>
    <row r="574" spans="1:32">
      <c r="A574" s="476">
        <v>309</v>
      </c>
      <c r="B574" s="477">
        <v>12</v>
      </c>
      <c r="C574" s="586"/>
      <c r="D574" s="587"/>
      <c r="E574" s="586"/>
      <c r="F574" s="473"/>
      <c r="G574" s="588"/>
      <c r="H574" s="475"/>
      <c r="I574" s="595"/>
      <c r="J574" s="596"/>
      <c r="K574" s="597"/>
      <c r="L574" s="503"/>
      <c r="M574" s="644"/>
      <c r="N574" s="505" t="str">
        <f>三年级BMI</f>
        <v/>
      </c>
      <c r="O574" s="499" t="str">
        <f>三年级BMI等级</f>
        <v/>
      </c>
      <c r="P574" s="500" t="str">
        <f>三年级BMI得分</f>
        <v/>
      </c>
      <c r="Q574" s="515" t="str">
        <f>三年级肺活量得分</f>
        <v/>
      </c>
      <c r="R574" s="512" t="str">
        <f>三年级等级</f>
        <v/>
      </c>
      <c r="S574" s="516" t="str">
        <f>三年级50米跑得分</f>
        <v/>
      </c>
      <c r="T574" s="512" t="str">
        <f>三年级等级</f>
        <v/>
      </c>
      <c r="U574" s="516" t="str">
        <f>三年级坐位体前屈得分</f>
        <v/>
      </c>
      <c r="V574" s="517" t="str">
        <f>三年级等级</f>
        <v/>
      </c>
      <c r="W574" s="516" t="str">
        <f>三年级一分钟跳绳得分</f>
        <v/>
      </c>
      <c r="X574" s="517" t="str">
        <f>三年级等级</f>
        <v/>
      </c>
      <c r="Y574" s="515" t="str">
        <f>三年级仰卧起坐得分</f>
        <v/>
      </c>
      <c r="Z574" s="518" t="str">
        <f>三年级等级</f>
        <v/>
      </c>
      <c r="AA574" s="533"/>
      <c r="AB574" s="515"/>
      <c r="AC574" s="533" t="str">
        <f>三年级跳绳附加分</f>
        <v/>
      </c>
      <c r="AD574" s="534" t="str">
        <f>三年级标准分</f>
        <v/>
      </c>
      <c r="AE574" s="534" t="str">
        <f>三年级总分</f>
        <v/>
      </c>
      <c r="AF574" s="517" t="str">
        <f>三年级等级</f>
        <v/>
      </c>
    </row>
    <row r="575" spans="1:32">
      <c r="A575" s="476">
        <v>309</v>
      </c>
      <c r="B575" s="477">
        <v>13</v>
      </c>
      <c r="C575" s="586"/>
      <c r="D575" s="587"/>
      <c r="E575" s="586"/>
      <c r="F575" s="473"/>
      <c r="G575" s="588"/>
      <c r="H575" s="475"/>
      <c r="I575" s="595"/>
      <c r="J575" s="596"/>
      <c r="K575" s="597"/>
      <c r="L575" s="503"/>
      <c r="M575" s="644"/>
      <c r="N575" s="505" t="str">
        <f>三年级BMI</f>
        <v/>
      </c>
      <c r="O575" s="499" t="str">
        <f>三年级BMI等级</f>
        <v/>
      </c>
      <c r="P575" s="500" t="str">
        <f>三年级BMI得分</f>
        <v/>
      </c>
      <c r="Q575" s="515" t="str">
        <f>三年级肺活量得分</f>
        <v/>
      </c>
      <c r="R575" s="512" t="str">
        <f>三年级等级</f>
        <v/>
      </c>
      <c r="S575" s="516" t="str">
        <f>三年级50米跑得分</f>
        <v/>
      </c>
      <c r="T575" s="512" t="str">
        <f>三年级等级</f>
        <v/>
      </c>
      <c r="U575" s="516" t="str">
        <f>三年级坐位体前屈得分</f>
        <v/>
      </c>
      <c r="V575" s="517" t="str">
        <f>三年级等级</f>
        <v/>
      </c>
      <c r="W575" s="516" t="str">
        <f>三年级一分钟跳绳得分</f>
        <v/>
      </c>
      <c r="X575" s="517" t="str">
        <f>三年级等级</f>
        <v/>
      </c>
      <c r="Y575" s="515" t="str">
        <f>三年级仰卧起坐得分</f>
        <v/>
      </c>
      <c r="Z575" s="518" t="str">
        <f>三年级等级</f>
        <v/>
      </c>
      <c r="AA575" s="533"/>
      <c r="AB575" s="515"/>
      <c r="AC575" s="533" t="str">
        <f>三年级跳绳附加分</f>
        <v/>
      </c>
      <c r="AD575" s="534" t="str">
        <f>三年级标准分</f>
        <v/>
      </c>
      <c r="AE575" s="534" t="str">
        <f>三年级总分</f>
        <v/>
      </c>
      <c r="AF575" s="517" t="str">
        <f>三年级等级</f>
        <v/>
      </c>
    </row>
    <row r="576" spans="1:32">
      <c r="A576" s="476">
        <v>309</v>
      </c>
      <c r="B576" s="477">
        <v>14</v>
      </c>
      <c r="C576" s="586"/>
      <c r="D576" s="587"/>
      <c r="E576" s="586"/>
      <c r="F576" s="473"/>
      <c r="G576" s="589"/>
      <c r="H576" s="475"/>
      <c r="I576" s="595"/>
      <c r="J576" s="596"/>
      <c r="K576" s="597"/>
      <c r="L576" s="503"/>
      <c r="M576" s="644"/>
      <c r="N576" s="505" t="str">
        <f>三年级BMI</f>
        <v/>
      </c>
      <c r="O576" s="499" t="str">
        <f>三年级BMI等级</f>
        <v/>
      </c>
      <c r="P576" s="500" t="str">
        <f>三年级BMI得分</f>
        <v/>
      </c>
      <c r="Q576" s="515" t="str">
        <f>三年级肺活量得分</f>
        <v/>
      </c>
      <c r="R576" s="512" t="str">
        <f>三年级等级</f>
        <v/>
      </c>
      <c r="S576" s="516" t="str">
        <f>三年级50米跑得分</f>
        <v/>
      </c>
      <c r="T576" s="512" t="str">
        <f>三年级等级</f>
        <v/>
      </c>
      <c r="U576" s="516" t="str">
        <f>三年级坐位体前屈得分</f>
        <v/>
      </c>
      <c r="V576" s="517" t="str">
        <f>三年级等级</f>
        <v/>
      </c>
      <c r="W576" s="516" t="str">
        <f>三年级一分钟跳绳得分</f>
        <v/>
      </c>
      <c r="X576" s="517" t="str">
        <f>三年级等级</f>
        <v/>
      </c>
      <c r="Y576" s="515" t="str">
        <f>三年级仰卧起坐得分</f>
        <v/>
      </c>
      <c r="Z576" s="518" t="str">
        <f>三年级等级</f>
        <v/>
      </c>
      <c r="AA576" s="533"/>
      <c r="AB576" s="515"/>
      <c r="AC576" s="533" t="str">
        <f>三年级跳绳附加分</f>
        <v/>
      </c>
      <c r="AD576" s="534" t="str">
        <f>三年级标准分</f>
        <v/>
      </c>
      <c r="AE576" s="534" t="str">
        <f>三年级总分</f>
        <v/>
      </c>
      <c r="AF576" s="517" t="str">
        <f>三年级等级</f>
        <v/>
      </c>
    </row>
    <row r="577" spans="1:32">
      <c r="A577" s="476">
        <v>309</v>
      </c>
      <c r="B577" s="477">
        <v>15</v>
      </c>
      <c r="C577" s="586"/>
      <c r="D577" s="587"/>
      <c r="E577" s="586"/>
      <c r="F577" s="473"/>
      <c r="G577" s="589"/>
      <c r="H577" s="475"/>
      <c r="I577" s="595"/>
      <c r="J577" s="596"/>
      <c r="K577" s="597"/>
      <c r="L577" s="503"/>
      <c r="M577" s="644"/>
      <c r="N577" s="505" t="str">
        <f>三年级BMI</f>
        <v/>
      </c>
      <c r="O577" s="499" t="str">
        <f>三年级BMI等级</f>
        <v/>
      </c>
      <c r="P577" s="500" t="str">
        <f>三年级BMI得分</f>
        <v/>
      </c>
      <c r="Q577" s="515" t="str">
        <f>三年级肺活量得分</f>
        <v/>
      </c>
      <c r="R577" s="512" t="str">
        <f>三年级等级</f>
        <v/>
      </c>
      <c r="S577" s="516" t="str">
        <f>三年级50米跑得分</f>
        <v/>
      </c>
      <c r="T577" s="512" t="str">
        <f>三年级等级</f>
        <v/>
      </c>
      <c r="U577" s="516" t="str">
        <f>三年级坐位体前屈得分</f>
        <v/>
      </c>
      <c r="V577" s="517" t="str">
        <f>三年级等级</f>
        <v/>
      </c>
      <c r="W577" s="516" t="str">
        <f>三年级一分钟跳绳得分</f>
        <v/>
      </c>
      <c r="X577" s="517" t="str">
        <f>三年级等级</f>
        <v/>
      </c>
      <c r="Y577" s="515" t="str">
        <f>三年级仰卧起坐得分</f>
        <v/>
      </c>
      <c r="Z577" s="518" t="str">
        <f>三年级等级</f>
        <v/>
      </c>
      <c r="AA577" s="533"/>
      <c r="AB577" s="515"/>
      <c r="AC577" s="533" t="str">
        <f>三年级跳绳附加分</f>
        <v/>
      </c>
      <c r="AD577" s="534" t="str">
        <f>三年级标准分</f>
        <v/>
      </c>
      <c r="AE577" s="534" t="str">
        <f>三年级总分</f>
        <v/>
      </c>
      <c r="AF577" s="517" t="str">
        <f>三年级等级</f>
        <v/>
      </c>
    </row>
    <row r="578" spans="1:32">
      <c r="A578" s="476">
        <v>309</v>
      </c>
      <c r="B578" s="477">
        <v>16</v>
      </c>
      <c r="C578" s="586"/>
      <c r="D578" s="587"/>
      <c r="E578" s="586"/>
      <c r="F578" s="473"/>
      <c r="G578" s="588"/>
      <c r="H578" s="475"/>
      <c r="I578" s="595"/>
      <c r="J578" s="596"/>
      <c r="K578" s="597"/>
      <c r="L578" s="503"/>
      <c r="M578" s="644"/>
      <c r="N578" s="505" t="str">
        <f>三年级BMI</f>
        <v/>
      </c>
      <c r="O578" s="499" t="str">
        <f>三年级BMI等级</f>
        <v/>
      </c>
      <c r="P578" s="500" t="str">
        <f>三年级BMI得分</f>
        <v/>
      </c>
      <c r="Q578" s="515" t="str">
        <f>三年级肺活量得分</f>
        <v/>
      </c>
      <c r="R578" s="512" t="str">
        <f>三年级等级</f>
        <v/>
      </c>
      <c r="S578" s="516" t="str">
        <f>三年级50米跑得分</f>
        <v/>
      </c>
      <c r="T578" s="512" t="str">
        <f>三年级等级</f>
        <v/>
      </c>
      <c r="U578" s="516" t="str">
        <f>三年级坐位体前屈得分</f>
        <v/>
      </c>
      <c r="V578" s="517" t="str">
        <f>三年级等级</f>
        <v/>
      </c>
      <c r="W578" s="516" t="str">
        <f>三年级一分钟跳绳得分</f>
        <v/>
      </c>
      <c r="X578" s="517" t="str">
        <f>三年级等级</f>
        <v/>
      </c>
      <c r="Y578" s="515" t="str">
        <f>三年级仰卧起坐得分</f>
        <v/>
      </c>
      <c r="Z578" s="518" t="str">
        <f>三年级等级</f>
        <v/>
      </c>
      <c r="AA578" s="533"/>
      <c r="AB578" s="515"/>
      <c r="AC578" s="533" t="str">
        <f>三年级跳绳附加分</f>
        <v/>
      </c>
      <c r="AD578" s="534" t="str">
        <f>三年级标准分</f>
        <v/>
      </c>
      <c r="AE578" s="534" t="str">
        <f>三年级总分</f>
        <v/>
      </c>
      <c r="AF578" s="517" t="str">
        <f>三年级等级</f>
        <v/>
      </c>
    </row>
    <row r="579" spans="1:32">
      <c r="A579" s="476">
        <v>309</v>
      </c>
      <c r="B579" s="477">
        <v>17</v>
      </c>
      <c r="C579" s="586"/>
      <c r="D579" s="587"/>
      <c r="E579" s="586"/>
      <c r="F579" s="473"/>
      <c r="G579" s="588"/>
      <c r="H579" s="475"/>
      <c r="I579" s="595"/>
      <c r="J579" s="596"/>
      <c r="K579" s="597"/>
      <c r="L579" s="503"/>
      <c r="M579" s="644"/>
      <c r="N579" s="505" t="str">
        <f>三年级BMI</f>
        <v/>
      </c>
      <c r="O579" s="499" t="str">
        <f>三年级BMI等级</f>
        <v/>
      </c>
      <c r="P579" s="500" t="str">
        <f>三年级BMI得分</f>
        <v/>
      </c>
      <c r="Q579" s="515" t="str">
        <f>三年级肺活量得分</f>
        <v/>
      </c>
      <c r="R579" s="512" t="str">
        <f>三年级等级</f>
        <v/>
      </c>
      <c r="S579" s="516" t="str">
        <f>三年级50米跑得分</f>
        <v/>
      </c>
      <c r="T579" s="517" t="str">
        <f>三年级等级</f>
        <v/>
      </c>
      <c r="U579" s="516" t="str">
        <f>三年级坐位体前屈得分</f>
        <v/>
      </c>
      <c r="V579" s="517" t="str">
        <f>三年级等级</f>
        <v/>
      </c>
      <c r="W579" s="516" t="str">
        <f>三年级一分钟跳绳得分</f>
        <v/>
      </c>
      <c r="X579" s="517" t="str">
        <f>三年级等级</f>
        <v/>
      </c>
      <c r="Y579" s="515" t="str">
        <f>三年级仰卧起坐得分</f>
        <v/>
      </c>
      <c r="Z579" s="518" t="str">
        <f>三年级等级</f>
        <v/>
      </c>
      <c r="AA579" s="533"/>
      <c r="AB579" s="515"/>
      <c r="AC579" s="533" t="str">
        <f>三年级跳绳附加分</f>
        <v/>
      </c>
      <c r="AD579" s="534" t="str">
        <f>三年级标准分</f>
        <v/>
      </c>
      <c r="AE579" s="534" t="str">
        <f>三年级总分</f>
        <v/>
      </c>
      <c r="AF579" s="517" t="str">
        <f>三年级等级</f>
        <v/>
      </c>
    </row>
    <row r="580" spans="1:32">
      <c r="A580" s="476">
        <v>309</v>
      </c>
      <c r="B580" s="477">
        <v>18</v>
      </c>
      <c r="C580" s="586"/>
      <c r="D580" s="587"/>
      <c r="E580" s="586"/>
      <c r="F580" s="473"/>
      <c r="G580" s="588"/>
      <c r="H580" s="475"/>
      <c r="I580" s="595"/>
      <c r="J580" s="596"/>
      <c r="K580" s="597"/>
      <c r="L580" s="503"/>
      <c r="M580" s="644"/>
      <c r="N580" s="505" t="str">
        <f>三年级BMI</f>
        <v/>
      </c>
      <c r="O580" s="499" t="str">
        <f>三年级BMI等级</f>
        <v/>
      </c>
      <c r="P580" s="500" t="str">
        <f>三年级BMI得分</f>
        <v/>
      </c>
      <c r="Q580" s="515" t="str">
        <f>三年级肺活量得分</f>
        <v/>
      </c>
      <c r="R580" s="512" t="str">
        <f>三年级等级</f>
        <v/>
      </c>
      <c r="S580" s="516" t="str">
        <f>三年级50米跑得分</f>
        <v/>
      </c>
      <c r="T580" s="517" t="str">
        <f>三年级等级</f>
        <v/>
      </c>
      <c r="U580" s="516" t="str">
        <f>三年级坐位体前屈得分</f>
        <v/>
      </c>
      <c r="V580" s="517" t="str">
        <f>三年级等级</f>
        <v/>
      </c>
      <c r="W580" s="516" t="str">
        <f>三年级一分钟跳绳得分</f>
        <v/>
      </c>
      <c r="X580" s="517" t="str">
        <f>三年级等级</f>
        <v/>
      </c>
      <c r="Y580" s="515" t="str">
        <f>三年级仰卧起坐得分</f>
        <v/>
      </c>
      <c r="Z580" s="518" t="str">
        <f>三年级等级</f>
        <v/>
      </c>
      <c r="AA580" s="533"/>
      <c r="AB580" s="515"/>
      <c r="AC580" s="533" t="str">
        <f>三年级跳绳附加分</f>
        <v/>
      </c>
      <c r="AD580" s="534" t="str">
        <f>三年级标准分</f>
        <v/>
      </c>
      <c r="AE580" s="534" t="str">
        <f>三年级总分</f>
        <v/>
      </c>
      <c r="AF580" s="517" t="str">
        <f>三年级等级</f>
        <v/>
      </c>
    </row>
    <row r="581" spans="1:32">
      <c r="A581" s="476">
        <v>309</v>
      </c>
      <c r="B581" s="477">
        <v>19</v>
      </c>
      <c r="C581" s="586"/>
      <c r="D581" s="587"/>
      <c r="E581" s="586"/>
      <c r="F581" s="473"/>
      <c r="G581" s="588"/>
      <c r="H581" s="475"/>
      <c r="I581" s="595"/>
      <c r="J581" s="596"/>
      <c r="K581" s="597"/>
      <c r="L581" s="503"/>
      <c r="M581" s="644"/>
      <c r="N581" s="505" t="str">
        <f>三年级BMI</f>
        <v/>
      </c>
      <c r="O581" s="499" t="str">
        <f>三年级BMI等级</f>
        <v/>
      </c>
      <c r="P581" s="500" t="str">
        <f>三年级BMI得分</f>
        <v/>
      </c>
      <c r="Q581" s="515" t="str">
        <f>三年级肺活量得分</f>
        <v/>
      </c>
      <c r="R581" s="512" t="str">
        <f>三年级等级</f>
        <v/>
      </c>
      <c r="S581" s="516" t="str">
        <f>三年级50米跑得分</f>
        <v/>
      </c>
      <c r="T581" s="517" t="str">
        <f>三年级等级</f>
        <v/>
      </c>
      <c r="U581" s="516" t="str">
        <f>三年级坐位体前屈得分</f>
        <v/>
      </c>
      <c r="V581" s="517" t="str">
        <f>三年级等级</f>
        <v/>
      </c>
      <c r="W581" s="516" t="str">
        <f>三年级一分钟跳绳得分</f>
        <v/>
      </c>
      <c r="X581" s="517" t="str">
        <f>三年级等级</f>
        <v/>
      </c>
      <c r="Y581" s="515" t="str">
        <f>三年级仰卧起坐得分</f>
        <v/>
      </c>
      <c r="Z581" s="518" t="str">
        <f>三年级等级</f>
        <v/>
      </c>
      <c r="AA581" s="533"/>
      <c r="AB581" s="515"/>
      <c r="AC581" s="533" t="str">
        <f>三年级跳绳附加分</f>
        <v/>
      </c>
      <c r="AD581" s="534" t="str">
        <f>三年级标准分</f>
        <v/>
      </c>
      <c r="AE581" s="534" t="str">
        <f>三年级总分</f>
        <v/>
      </c>
      <c r="AF581" s="517" t="str">
        <f>三年级等级</f>
        <v/>
      </c>
    </row>
    <row r="582" spans="1:32">
      <c r="A582" s="476">
        <v>309</v>
      </c>
      <c r="B582" s="477">
        <v>20</v>
      </c>
      <c r="C582" s="586"/>
      <c r="D582" s="587"/>
      <c r="E582" s="586"/>
      <c r="F582" s="473"/>
      <c r="G582" s="588"/>
      <c r="H582" s="475"/>
      <c r="I582" s="595"/>
      <c r="J582" s="596"/>
      <c r="K582" s="597"/>
      <c r="L582" s="503"/>
      <c r="M582" s="644"/>
      <c r="N582" s="505" t="str">
        <f>三年级BMI</f>
        <v/>
      </c>
      <c r="O582" s="499" t="str">
        <f>三年级BMI等级</f>
        <v/>
      </c>
      <c r="P582" s="500" t="str">
        <f>三年级BMI得分</f>
        <v/>
      </c>
      <c r="Q582" s="515" t="str">
        <f>三年级肺活量得分</f>
        <v/>
      </c>
      <c r="R582" s="512" t="str">
        <f>三年级等级</f>
        <v/>
      </c>
      <c r="S582" s="516" t="str">
        <f>三年级50米跑得分</f>
        <v/>
      </c>
      <c r="T582" s="517" t="str">
        <f>三年级等级</f>
        <v/>
      </c>
      <c r="U582" s="516" t="str">
        <f>三年级坐位体前屈得分</f>
        <v/>
      </c>
      <c r="V582" s="517" t="str">
        <f>三年级等级</f>
        <v/>
      </c>
      <c r="W582" s="516" t="str">
        <f>三年级一分钟跳绳得分</f>
        <v/>
      </c>
      <c r="X582" s="517" t="str">
        <f>三年级等级</f>
        <v/>
      </c>
      <c r="Y582" s="515" t="str">
        <f>三年级仰卧起坐得分</f>
        <v/>
      </c>
      <c r="Z582" s="518" t="str">
        <f>三年级等级</f>
        <v/>
      </c>
      <c r="AA582" s="533"/>
      <c r="AB582" s="515"/>
      <c r="AC582" s="533" t="str">
        <f>三年级跳绳附加分</f>
        <v/>
      </c>
      <c r="AD582" s="534" t="str">
        <f>三年级标准分</f>
        <v/>
      </c>
      <c r="AE582" s="534" t="str">
        <f>三年级总分</f>
        <v/>
      </c>
      <c r="AF582" s="517" t="str">
        <f>三年级等级</f>
        <v/>
      </c>
    </row>
    <row r="583" spans="1:32">
      <c r="A583" s="476">
        <v>309</v>
      </c>
      <c r="B583" s="477">
        <v>21</v>
      </c>
      <c r="C583" s="586"/>
      <c r="D583" s="587"/>
      <c r="E583" s="586"/>
      <c r="F583" s="473"/>
      <c r="G583" s="588"/>
      <c r="H583" s="475"/>
      <c r="I583" s="595"/>
      <c r="J583" s="596"/>
      <c r="K583" s="597"/>
      <c r="L583" s="503"/>
      <c r="M583" s="644"/>
      <c r="N583" s="505" t="str">
        <f>三年级BMI</f>
        <v/>
      </c>
      <c r="O583" s="499" t="str">
        <f>三年级BMI等级</f>
        <v/>
      </c>
      <c r="P583" s="500" t="str">
        <f>三年级BMI得分</f>
        <v/>
      </c>
      <c r="Q583" s="515" t="str">
        <f>三年级肺活量得分</f>
        <v/>
      </c>
      <c r="R583" s="512" t="str">
        <f>三年级等级</f>
        <v/>
      </c>
      <c r="S583" s="516" t="str">
        <f>三年级50米跑得分</f>
        <v/>
      </c>
      <c r="T583" s="517" t="str">
        <f>三年级等级</f>
        <v/>
      </c>
      <c r="U583" s="516" t="str">
        <f>三年级坐位体前屈得分</f>
        <v/>
      </c>
      <c r="V583" s="517" t="str">
        <f>三年级等级</f>
        <v/>
      </c>
      <c r="W583" s="516" t="str">
        <f>三年级一分钟跳绳得分</f>
        <v/>
      </c>
      <c r="X583" s="517" t="str">
        <f>三年级等级</f>
        <v/>
      </c>
      <c r="Y583" s="515" t="str">
        <f>三年级仰卧起坐得分</f>
        <v/>
      </c>
      <c r="Z583" s="518" t="str">
        <f>三年级等级</f>
        <v/>
      </c>
      <c r="AA583" s="533"/>
      <c r="AB583" s="515"/>
      <c r="AC583" s="533" t="str">
        <f>三年级跳绳附加分</f>
        <v/>
      </c>
      <c r="AD583" s="534" t="str">
        <f>三年级标准分</f>
        <v/>
      </c>
      <c r="AE583" s="534" t="str">
        <f>三年级总分</f>
        <v/>
      </c>
      <c r="AF583" s="517" t="str">
        <f>三年级等级</f>
        <v/>
      </c>
    </row>
    <row r="584" spans="1:32">
      <c r="A584" s="476">
        <v>309</v>
      </c>
      <c r="B584" s="477">
        <v>22</v>
      </c>
      <c r="C584" s="586"/>
      <c r="D584" s="587"/>
      <c r="E584" s="586"/>
      <c r="F584" s="473"/>
      <c r="G584" s="588"/>
      <c r="H584" s="475"/>
      <c r="I584" s="595"/>
      <c r="J584" s="596"/>
      <c r="K584" s="597"/>
      <c r="L584" s="503"/>
      <c r="M584" s="644"/>
      <c r="N584" s="505" t="str">
        <f>三年级BMI</f>
        <v/>
      </c>
      <c r="O584" s="499" t="str">
        <f>三年级BMI等级</f>
        <v/>
      </c>
      <c r="P584" s="500" t="str">
        <f>三年级BMI得分</f>
        <v/>
      </c>
      <c r="Q584" s="515" t="str">
        <f>三年级肺活量得分</f>
        <v/>
      </c>
      <c r="R584" s="512" t="str">
        <f>三年级等级</f>
        <v/>
      </c>
      <c r="S584" s="516" t="str">
        <f>三年级50米跑得分</f>
        <v/>
      </c>
      <c r="T584" s="517" t="str">
        <f>三年级等级</f>
        <v/>
      </c>
      <c r="U584" s="516" t="str">
        <f>三年级坐位体前屈得分</f>
        <v/>
      </c>
      <c r="V584" s="517" t="str">
        <f>三年级等级</f>
        <v/>
      </c>
      <c r="W584" s="516" t="str">
        <f>三年级一分钟跳绳得分</f>
        <v/>
      </c>
      <c r="X584" s="517" t="str">
        <f>三年级等级</f>
        <v/>
      </c>
      <c r="Y584" s="515" t="str">
        <f>三年级仰卧起坐得分</f>
        <v/>
      </c>
      <c r="Z584" s="518" t="str">
        <f>三年级等级</f>
        <v/>
      </c>
      <c r="AA584" s="533"/>
      <c r="AB584" s="515"/>
      <c r="AC584" s="533" t="str">
        <f>三年级跳绳附加分</f>
        <v/>
      </c>
      <c r="AD584" s="534" t="str">
        <f>三年级标准分</f>
        <v/>
      </c>
      <c r="AE584" s="534" t="str">
        <f>三年级总分</f>
        <v/>
      </c>
      <c r="AF584" s="517" t="str">
        <f>三年级等级</f>
        <v/>
      </c>
    </row>
    <row r="585" spans="1:32">
      <c r="A585" s="476">
        <v>309</v>
      </c>
      <c r="B585" s="477">
        <v>23</v>
      </c>
      <c r="C585" s="586"/>
      <c r="D585" s="587"/>
      <c r="E585" s="586"/>
      <c r="F585" s="473"/>
      <c r="G585" s="588"/>
      <c r="H585" s="475"/>
      <c r="I585" s="595"/>
      <c r="J585" s="596"/>
      <c r="K585" s="597"/>
      <c r="L585" s="503"/>
      <c r="M585" s="644"/>
      <c r="N585" s="505" t="str">
        <f>三年级BMI</f>
        <v/>
      </c>
      <c r="O585" s="499" t="str">
        <f>三年级BMI等级</f>
        <v/>
      </c>
      <c r="P585" s="500" t="str">
        <f>三年级BMI得分</f>
        <v/>
      </c>
      <c r="Q585" s="515" t="str">
        <f>三年级肺活量得分</f>
        <v/>
      </c>
      <c r="R585" s="512" t="str">
        <f>三年级等级</f>
        <v/>
      </c>
      <c r="S585" s="516" t="str">
        <f>三年级50米跑得分</f>
        <v/>
      </c>
      <c r="T585" s="517" t="str">
        <f>三年级等级</f>
        <v/>
      </c>
      <c r="U585" s="516" t="str">
        <f>三年级坐位体前屈得分</f>
        <v/>
      </c>
      <c r="V585" s="517" t="str">
        <f>三年级等级</f>
        <v/>
      </c>
      <c r="W585" s="516" t="str">
        <f>三年级一分钟跳绳得分</f>
        <v/>
      </c>
      <c r="X585" s="517" t="str">
        <f>三年级等级</f>
        <v/>
      </c>
      <c r="Y585" s="515" t="str">
        <f>三年级仰卧起坐得分</f>
        <v/>
      </c>
      <c r="Z585" s="518" t="str">
        <f>三年级等级</f>
        <v/>
      </c>
      <c r="AA585" s="533"/>
      <c r="AB585" s="515"/>
      <c r="AC585" s="533" t="str">
        <f>三年级跳绳附加分</f>
        <v/>
      </c>
      <c r="AD585" s="534" t="str">
        <f>三年级标准分</f>
        <v/>
      </c>
      <c r="AE585" s="534" t="str">
        <f>三年级总分</f>
        <v/>
      </c>
      <c r="AF585" s="517" t="str">
        <f>三年级等级</f>
        <v/>
      </c>
    </row>
    <row r="586" spans="1:32">
      <c r="A586" s="476">
        <v>309</v>
      </c>
      <c r="B586" s="477">
        <v>24</v>
      </c>
      <c r="C586" s="586"/>
      <c r="D586" s="587"/>
      <c r="E586" s="586"/>
      <c r="F586" s="473"/>
      <c r="G586" s="588"/>
      <c r="H586" s="475"/>
      <c r="I586" s="595"/>
      <c r="J586" s="596"/>
      <c r="K586" s="597"/>
      <c r="L586" s="503"/>
      <c r="M586" s="644"/>
      <c r="N586" s="505" t="str">
        <f>三年级BMI</f>
        <v/>
      </c>
      <c r="O586" s="499" t="str">
        <f>三年级BMI等级</f>
        <v/>
      </c>
      <c r="P586" s="500" t="str">
        <f>三年级BMI得分</f>
        <v/>
      </c>
      <c r="Q586" s="515" t="str">
        <f>三年级肺活量得分</f>
        <v/>
      </c>
      <c r="R586" s="512" t="str">
        <f>三年级等级</f>
        <v/>
      </c>
      <c r="S586" s="516" t="str">
        <f>三年级50米跑得分</f>
        <v/>
      </c>
      <c r="T586" s="517" t="str">
        <f>三年级等级</f>
        <v/>
      </c>
      <c r="U586" s="516" t="str">
        <f>三年级坐位体前屈得分</f>
        <v/>
      </c>
      <c r="V586" s="517" t="str">
        <f>三年级等级</f>
        <v/>
      </c>
      <c r="W586" s="516" t="str">
        <f>三年级一分钟跳绳得分</f>
        <v/>
      </c>
      <c r="X586" s="517" t="str">
        <f>三年级等级</f>
        <v/>
      </c>
      <c r="Y586" s="515" t="str">
        <f>三年级仰卧起坐得分</f>
        <v/>
      </c>
      <c r="Z586" s="518" t="str">
        <f>三年级等级</f>
        <v/>
      </c>
      <c r="AA586" s="533"/>
      <c r="AB586" s="515"/>
      <c r="AC586" s="533" t="str">
        <f>三年级跳绳附加分</f>
        <v/>
      </c>
      <c r="AD586" s="534" t="str">
        <f>三年级标准分</f>
        <v/>
      </c>
      <c r="AE586" s="534" t="str">
        <f>三年级总分</f>
        <v/>
      </c>
      <c r="AF586" s="517" t="str">
        <f>三年级等级</f>
        <v/>
      </c>
    </row>
    <row r="587" spans="1:32">
      <c r="A587" s="476">
        <v>309</v>
      </c>
      <c r="B587" s="477">
        <v>25</v>
      </c>
      <c r="C587" s="586"/>
      <c r="D587" s="587"/>
      <c r="E587" s="586"/>
      <c r="F587" s="473"/>
      <c r="G587" s="588"/>
      <c r="H587" s="475"/>
      <c r="I587" s="595"/>
      <c r="J587" s="596"/>
      <c r="K587" s="597"/>
      <c r="L587" s="503"/>
      <c r="M587" s="644"/>
      <c r="N587" s="505" t="str">
        <f>三年级BMI</f>
        <v/>
      </c>
      <c r="O587" s="499" t="str">
        <f>三年级BMI等级</f>
        <v/>
      </c>
      <c r="P587" s="500" t="str">
        <f>三年级BMI得分</f>
        <v/>
      </c>
      <c r="Q587" s="515" t="str">
        <f>三年级肺活量得分</f>
        <v/>
      </c>
      <c r="R587" s="512" t="str">
        <f>三年级等级</f>
        <v/>
      </c>
      <c r="S587" s="516" t="str">
        <f>三年级50米跑得分</f>
        <v/>
      </c>
      <c r="T587" s="517" t="str">
        <f>三年级等级</f>
        <v/>
      </c>
      <c r="U587" s="516" t="str">
        <f>三年级坐位体前屈得分</f>
        <v/>
      </c>
      <c r="V587" s="517" t="str">
        <f>三年级等级</f>
        <v/>
      </c>
      <c r="W587" s="516" t="str">
        <f>三年级一分钟跳绳得分</f>
        <v/>
      </c>
      <c r="X587" s="517" t="str">
        <f>三年级等级</f>
        <v/>
      </c>
      <c r="Y587" s="515" t="str">
        <f>三年级仰卧起坐得分</f>
        <v/>
      </c>
      <c r="Z587" s="518" t="str">
        <f>三年级等级</f>
        <v/>
      </c>
      <c r="AA587" s="533"/>
      <c r="AB587" s="515"/>
      <c r="AC587" s="533" t="str">
        <f>三年级跳绳附加分</f>
        <v/>
      </c>
      <c r="AD587" s="534" t="str">
        <f>三年级标准分</f>
        <v/>
      </c>
      <c r="AE587" s="534" t="str">
        <f>三年级总分</f>
        <v/>
      </c>
      <c r="AF587" s="517" t="str">
        <f>三年级等级</f>
        <v/>
      </c>
    </row>
    <row r="588" spans="1:32">
      <c r="A588" s="476">
        <v>309</v>
      </c>
      <c r="B588" s="477">
        <v>26</v>
      </c>
      <c r="C588" s="586"/>
      <c r="D588" s="587"/>
      <c r="E588" s="586"/>
      <c r="F588" s="473"/>
      <c r="G588" s="588"/>
      <c r="H588" s="475"/>
      <c r="I588" s="595"/>
      <c r="J588" s="596"/>
      <c r="K588" s="597"/>
      <c r="L588" s="503"/>
      <c r="M588" s="644"/>
      <c r="N588" s="505" t="str">
        <f>三年级BMI</f>
        <v/>
      </c>
      <c r="O588" s="499" t="str">
        <f>三年级BMI等级</f>
        <v/>
      </c>
      <c r="P588" s="500" t="str">
        <f>三年级BMI得分</f>
        <v/>
      </c>
      <c r="Q588" s="515" t="str">
        <f>三年级肺活量得分</f>
        <v/>
      </c>
      <c r="R588" s="512" t="str">
        <f>三年级等级</f>
        <v/>
      </c>
      <c r="S588" s="516" t="str">
        <f>三年级50米跑得分</f>
        <v/>
      </c>
      <c r="T588" s="517" t="str">
        <f>三年级等级</f>
        <v/>
      </c>
      <c r="U588" s="516" t="str">
        <f>三年级坐位体前屈得分</f>
        <v/>
      </c>
      <c r="V588" s="517" t="str">
        <f>三年级等级</f>
        <v/>
      </c>
      <c r="W588" s="516" t="str">
        <f>三年级一分钟跳绳得分</f>
        <v/>
      </c>
      <c r="X588" s="517" t="str">
        <f>三年级等级</f>
        <v/>
      </c>
      <c r="Y588" s="515" t="str">
        <f>三年级仰卧起坐得分</f>
        <v/>
      </c>
      <c r="Z588" s="518" t="str">
        <f>三年级等级</f>
        <v/>
      </c>
      <c r="AA588" s="533"/>
      <c r="AB588" s="515"/>
      <c r="AC588" s="533" t="str">
        <f>三年级跳绳附加分</f>
        <v/>
      </c>
      <c r="AD588" s="534" t="str">
        <f>三年级标准分</f>
        <v/>
      </c>
      <c r="AE588" s="534" t="str">
        <f>三年级总分</f>
        <v/>
      </c>
      <c r="AF588" s="517" t="str">
        <f>三年级等级</f>
        <v/>
      </c>
    </row>
    <row r="589" spans="1:32">
      <c r="A589" s="476">
        <v>309</v>
      </c>
      <c r="B589" s="477">
        <v>27</v>
      </c>
      <c r="C589" s="586"/>
      <c r="D589" s="587"/>
      <c r="E589" s="586"/>
      <c r="F589" s="473"/>
      <c r="G589" s="588"/>
      <c r="H589" s="475"/>
      <c r="I589" s="595"/>
      <c r="J589" s="596"/>
      <c r="K589" s="597"/>
      <c r="L589" s="503"/>
      <c r="M589" s="644"/>
      <c r="N589" s="505" t="str">
        <f>三年级BMI</f>
        <v/>
      </c>
      <c r="O589" s="499" t="str">
        <f>三年级BMI等级</f>
        <v/>
      </c>
      <c r="P589" s="500" t="str">
        <f>三年级BMI得分</f>
        <v/>
      </c>
      <c r="Q589" s="515" t="str">
        <f>三年级肺活量得分</f>
        <v/>
      </c>
      <c r="R589" s="512" t="str">
        <f>三年级等级</f>
        <v/>
      </c>
      <c r="S589" s="516" t="str">
        <f>三年级50米跑得分</f>
        <v/>
      </c>
      <c r="T589" s="517" t="str">
        <f>三年级等级</f>
        <v/>
      </c>
      <c r="U589" s="516" t="str">
        <f>三年级坐位体前屈得分</f>
        <v/>
      </c>
      <c r="V589" s="517" t="str">
        <f>三年级等级</f>
        <v/>
      </c>
      <c r="W589" s="516" t="str">
        <f>三年级一分钟跳绳得分</f>
        <v/>
      </c>
      <c r="X589" s="517" t="str">
        <f>三年级等级</f>
        <v/>
      </c>
      <c r="Y589" s="515" t="str">
        <f>三年级仰卧起坐得分</f>
        <v/>
      </c>
      <c r="Z589" s="518" t="str">
        <f>三年级等级</f>
        <v/>
      </c>
      <c r="AA589" s="533"/>
      <c r="AB589" s="515"/>
      <c r="AC589" s="533" t="str">
        <f>三年级跳绳附加分</f>
        <v/>
      </c>
      <c r="AD589" s="534" t="str">
        <f>三年级标准分</f>
        <v/>
      </c>
      <c r="AE589" s="534" t="str">
        <f>三年级总分</f>
        <v/>
      </c>
      <c r="AF589" s="517" t="str">
        <f>三年级等级</f>
        <v/>
      </c>
    </row>
    <row r="590" spans="1:32">
      <c r="A590" s="476">
        <v>309</v>
      </c>
      <c r="B590" s="477">
        <v>28</v>
      </c>
      <c r="C590" s="586"/>
      <c r="D590" s="587"/>
      <c r="E590" s="586"/>
      <c r="F590" s="473"/>
      <c r="G590" s="588"/>
      <c r="H590" s="475"/>
      <c r="I590" s="595"/>
      <c r="J590" s="596"/>
      <c r="K590" s="597"/>
      <c r="L590" s="503"/>
      <c r="M590" s="644"/>
      <c r="N590" s="505" t="str">
        <f>三年级BMI</f>
        <v/>
      </c>
      <c r="O590" s="499" t="str">
        <f>三年级BMI等级</f>
        <v/>
      </c>
      <c r="P590" s="500" t="str">
        <f>三年级BMI得分</f>
        <v/>
      </c>
      <c r="Q590" s="515" t="str">
        <f>三年级肺活量得分</f>
        <v/>
      </c>
      <c r="R590" s="512" t="str">
        <f>三年级等级</f>
        <v/>
      </c>
      <c r="S590" s="516" t="str">
        <f>三年级50米跑得分</f>
        <v/>
      </c>
      <c r="T590" s="517" t="str">
        <f>三年级等级</f>
        <v/>
      </c>
      <c r="U590" s="516" t="str">
        <f>三年级坐位体前屈得分</f>
        <v/>
      </c>
      <c r="V590" s="517" t="str">
        <f>三年级等级</f>
        <v/>
      </c>
      <c r="W590" s="516" t="str">
        <f>三年级一分钟跳绳得分</f>
        <v/>
      </c>
      <c r="X590" s="517" t="str">
        <f>三年级等级</f>
        <v/>
      </c>
      <c r="Y590" s="515" t="str">
        <f>三年级仰卧起坐得分</f>
        <v/>
      </c>
      <c r="Z590" s="518" t="str">
        <f>三年级等级</f>
        <v/>
      </c>
      <c r="AA590" s="533"/>
      <c r="AB590" s="515"/>
      <c r="AC590" s="533" t="str">
        <f>三年级跳绳附加分</f>
        <v/>
      </c>
      <c r="AD590" s="534" t="str">
        <f>三年级标准分</f>
        <v/>
      </c>
      <c r="AE590" s="534" t="str">
        <f>三年级总分</f>
        <v/>
      </c>
      <c r="AF590" s="517" t="str">
        <f>三年级等级</f>
        <v/>
      </c>
    </row>
    <row r="591" spans="1:32">
      <c r="A591" s="476">
        <v>309</v>
      </c>
      <c r="B591" s="477">
        <v>29</v>
      </c>
      <c r="C591" s="586"/>
      <c r="D591" s="587"/>
      <c r="E591" s="586"/>
      <c r="F591" s="473"/>
      <c r="G591" s="588"/>
      <c r="H591" s="475"/>
      <c r="I591" s="595"/>
      <c r="J591" s="596"/>
      <c r="K591" s="597"/>
      <c r="L591" s="503"/>
      <c r="M591" s="644"/>
      <c r="N591" s="505" t="str">
        <f>三年级BMI</f>
        <v/>
      </c>
      <c r="O591" s="499" t="str">
        <f>三年级BMI等级</f>
        <v/>
      </c>
      <c r="P591" s="500" t="str">
        <f>三年级BMI得分</f>
        <v/>
      </c>
      <c r="Q591" s="515" t="str">
        <f>三年级肺活量得分</f>
        <v/>
      </c>
      <c r="R591" s="512" t="str">
        <f>三年级等级</f>
        <v/>
      </c>
      <c r="S591" s="516" t="str">
        <f>三年级50米跑得分</f>
        <v/>
      </c>
      <c r="T591" s="517" t="str">
        <f>三年级等级</f>
        <v/>
      </c>
      <c r="U591" s="516" t="str">
        <f>三年级坐位体前屈得分</f>
        <v/>
      </c>
      <c r="V591" s="517" t="str">
        <f>三年级等级</f>
        <v/>
      </c>
      <c r="W591" s="516" t="str">
        <f>三年级一分钟跳绳得分</f>
        <v/>
      </c>
      <c r="X591" s="517" t="str">
        <f>三年级等级</f>
        <v/>
      </c>
      <c r="Y591" s="515" t="str">
        <f>三年级仰卧起坐得分</f>
        <v/>
      </c>
      <c r="Z591" s="518" t="str">
        <f>三年级等级</f>
        <v/>
      </c>
      <c r="AA591" s="533"/>
      <c r="AB591" s="515"/>
      <c r="AC591" s="533" t="str">
        <f>三年级跳绳附加分</f>
        <v/>
      </c>
      <c r="AD591" s="534" t="str">
        <f>三年级标准分</f>
        <v/>
      </c>
      <c r="AE591" s="534" t="str">
        <f>三年级总分</f>
        <v/>
      </c>
      <c r="AF591" s="517" t="str">
        <f>三年级等级</f>
        <v/>
      </c>
    </row>
    <row r="592" spans="1:32">
      <c r="A592" s="476">
        <v>309</v>
      </c>
      <c r="B592" s="477">
        <v>30</v>
      </c>
      <c r="C592" s="586"/>
      <c r="D592" s="587"/>
      <c r="E592" s="586"/>
      <c r="F592" s="473"/>
      <c r="G592" s="588"/>
      <c r="H592" s="475"/>
      <c r="I592" s="595"/>
      <c r="J592" s="596"/>
      <c r="K592" s="597"/>
      <c r="L592" s="503"/>
      <c r="M592" s="644"/>
      <c r="N592" s="505" t="str">
        <f>三年级BMI</f>
        <v/>
      </c>
      <c r="O592" s="499" t="str">
        <f>三年级BMI等级</f>
        <v/>
      </c>
      <c r="P592" s="500" t="str">
        <f>三年级BMI得分</f>
        <v/>
      </c>
      <c r="Q592" s="515" t="str">
        <f>三年级肺活量得分</f>
        <v/>
      </c>
      <c r="R592" s="512" t="str">
        <f>三年级等级</f>
        <v/>
      </c>
      <c r="S592" s="516" t="str">
        <f>三年级50米跑得分</f>
        <v/>
      </c>
      <c r="T592" s="517" t="str">
        <f>三年级等级</f>
        <v/>
      </c>
      <c r="U592" s="516" t="str">
        <f>三年级坐位体前屈得分</f>
        <v/>
      </c>
      <c r="V592" s="517" t="str">
        <f>三年级等级</f>
        <v/>
      </c>
      <c r="W592" s="516" t="str">
        <f>三年级一分钟跳绳得分</f>
        <v/>
      </c>
      <c r="X592" s="517" t="str">
        <f>三年级等级</f>
        <v/>
      </c>
      <c r="Y592" s="515" t="str">
        <f>三年级仰卧起坐得分</f>
        <v/>
      </c>
      <c r="Z592" s="518" t="str">
        <f>三年级等级</f>
        <v/>
      </c>
      <c r="AA592" s="533"/>
      <c r="AB592" s="515"/>
      <c r="AC592" s="533" t="str">
        <f>三年级跳绳附加分</f>
        <v/>
      </c>
      <c r="AD592" s="534" t="str">
        <f>三年级标准分</f>
        <v/>
      </c>
      <c r="AE592" s="534" t="str">
        <f>三年级总分</f>
        <v/>
      </c>
      <c r="AF592" s="517" t="str">
        <f>三年级等级</f>
        <v/>
      </c>
    </row>
    <row r="593" spans="1:32">
      <c r="A593" s="476">
        <v>309</v>
      </c>
      <c r="B593" s="477">
        <v>31</v>
      </c>
      <c r="C593" s="586"/>
      <c r="D593" s="587"/>
      <c r="E593" s="586"/>
      <c r="F593" s="473"/>
      <c r="G593" s="588"/>
      <c r="H593" s="475"/>
      <c r="I593" s="595"/>
      <c r="J593" s="596"/>
      <c r="K593" s="596"/>
      <c r="L593" s="503"/>
      <c r="M593" s="644"/>
      <c r="N593" s="505" t="str">
        <f>三年级BMI</f>
        <v/>
      </c>
      <c r="O593" s="499" t="str">
        <f>三年级BMI等级</f>
        <v/>
      </c>
      <c r="P593" s="500" t="str">
        <f>三年级BMI得分</f>
        <v/>
      </c>
      <c r="Q593" s="515" t="str">
        <f>三年级肺活量得分</f>
        <v/>
      </c>
      <c r="R593" s="512" t="str">
        <f>三年级等级</f>
        <v/>
      </c>
      <c r="S593" s="516" t="str">
        <f>三年级50米跑得分</f>
        <v/>
      </c>
      <c r="T593" s="517" t="str">
        <f>三年级等级</f>
        <v/>
      </c>
      <c r="U593" s="516" t="str">
        <f>三年级坐位体前屈得分</f>
        <v/>
      </c>
      <c r="V593" s="517" t="str">
        <f>三年级等级</f>
        <v/>
      </c>
      <c r="W593" s="516" t="str">
        <f>三年级一分钟跳绳得分</f>
        <v/>
      </c>
      <c r="X593" s="517" t="str">
        <f>三年级等级</f>
        <v/>
      </c>
      <c r="Y593" s="515" t="str">
        <f>三年级仰卧起坐得分</f>
        <v/>
      </c>
      <c r="Z593" s="518" t="str">
        <f>三年级等级</f>
        <v/>
      </c>
      <c r="AA593" s="533"/>
      <c r="AB593" s="515"/>
      <c r="AC593" s="533" t="str">
        <f>三年级跳绳附加分</f>
        <v/>
      </c>
      <c r="AD593" s="534" t="str">
        <f>三年级标准分</f>
        <v/>
      </c>
      <c r="AE593" s="534" t="str">
        <f>三年级总分</f>
        <v/>
      </c>
      <c r="AF593" s="517" t="str">
        <f>三年级等级</f>
        <v/>
      </c>
    </row>
    <row r="594" spans="1:32">
      <c r="A594" s="476">
        <v>309</v>
      </c>
      <c r="B594" s="477">
        <v>32</v>
      </c>
      <c r="C594" s="586"/>
      <c r="D594" s="587"/>
      <c r="E594" s="586"/>
      <c r="F594" s="473"/>
      <c r="G594" s="588"/>
      <c r="H594" s="475"/>
      <c r="I594" s="595"/>
      <c r="J594" s="596"/>
      <c r="K594" s="596"/>
      <c r="L594" s="503"/>
      <c r="M594" s="644"/>
      <c r="N594" s="505" t="str">
        <f>三年级BMI</f>
        <v/>
      </c>
      <c r="O594" s="499" t="str">
        <f>三年级BMI等级</f>
        <v/>
      </c>
      <c r="P594" s="500" t="str">
        <f>三年级BMI得分</f>
        <v/>
      </c>
      <c r="Q594" s="515" t="str">
        <f>三年级肺活量得分</f>
        <v/>
      </c>
      <c r="R594" s="512" t="str">
        <f>三年级等级</f>
        <v/>
      </c>
      <c r="S594" s="516" t="str">
        <f>三年级50米跑得分</f>
        <v/>
      </c>
      <c r="T594" s="517" t="str">
        <f>三年级等级</f>
        <v/>
      </c>
      <c r="U594" s="516" t="str">
        <f>三年级坐位体前屈得分</f>
        <v/>
      </c>
      <c r="V594" s="517" t="str">
        <f>三年级等级</f>
        <v/>
      </c>
      <c r="W594" s="516" t="str">
        <f>三年级一分钟跳绳得分</f>
        <v/>
      </c>
      <c r="X594" s="517" t="str">
        <f>三年级等级</f>
        <v/>
      </c>
      <c r="Y594" s="515" t="str">
        <f>三年级仰卧起坐得分</f>
        <v/>
      </c>
      <c r="Z594" s="518" t="str">
        <f>三年级等级</f>
        <v/>
      </c>
      <c r="AA594" s="533"/>
      <c r="AB594" s="515"/>
      <c r="AC594" s="533" t="str">
        <f>三年级跳绳附加分</f>
        <v/>
      </c>
      <c r="AD594" s="534" t="str">
        <f>三年级标准分</f>
        <v/>
      </c>
      <c r="AE594" s="534" t="str">
        <f>三年级总分</f>
        <v/>
      </c>
      <c r="AF594" s="517" t="str">
        <f>三年级等级</f>
        <v/>
      </c>
    </row>
    <row r="595" spans="1:32">
      <c r="A595" s="476">
        <v>309</v>
      </c>
      <c r="B595" s="477">
        <v>33</v>
      </c>
      <c r="C595" s="586"/>
      <c r="D595" s="587"/>
      <c r="E595" s="586"/>
      <c r="F595" s="473"/>
      <c r="G595" s="588"/>
      <c r="H595" s="475"/>
      <c r="I595" s="595"/>
      <c r="J595" s="596"/>
      <c r="K595" s="596"/>
      <c r="L595" s="503"/>
      <c r="M595" s="644"/>
      <c r="N595" s="505" t="str">
        <f>三年级BMI</f>
        <v/>
      </c>
      <c r="O595" s="499" t="str">
        <f>三年级BMI等级</f>
        <v/>
      </c>
      <c r="P595" s="500" t="str">
        <f>三年级BMI得分</f>
        <v/>
      </c>
      <c r="Q595" s="515" t="str">
        <f>三年级肺活量得分</f>
        <v/>
      </c>
      <c r="R595" s="512" t="str">
        <f>三年级等级</f>
        <v/>
      </c>
      <c r="S595" s="516" t="str">
        <f>三年级50米跑得分</f>
        <v/>
      </c>
      <c r="T595" s="517" t="str">
        <f>三年级等级</f>
        <v/>
      </c>
      <c r="U595" s="516" t="str">
        <f>三年级坐位体前屈得分</f>
        <v/>
      </c>
      <c r="V595" s="517" t="str">
        <f>三年级等级</f>
        <v/>
      </c>
      <c r="W595" s="516" t="str">
        <f>三年级一分钟跳绳得分</f>
        <v/>
      </c>
      <c r="X595" s="517" t="str">
        <f>三年级等级</f>
        <v/>
      </c>
      <c r="Y595" s="515" t="str">
        <f>三年级仰卧起坐得分</f>
        <v/>
      </c>
      <c r="Z595" s="518" t="str">
        <f>三年级等级</f>
        <v/>
      </c>
      <c r="AA595" s="533"/>
      <c r="AB595" s="515"/>
      <c r="AC595" s="533" t="str">
        <f>三年级跳绳附加分</f>
        <v/>
      </c>
      <c r="AD595" s="534" t="str">
        <f>三年级标准分</f>
        <v/>
      </c>
      <c r="AE595" s="534" t="str">
        <f>三年级总分</f>
        <v/>
      </c>
      <c r="AF595" s="517" t="str">
        <f>三年级等级</f>
        <v/>
      </c>
    </row>
    <row r="596" spans="1:32">
      <c r="A596" s="476">
        <v>309</v>
      </c>
      <c r="B596" s="477">
        <v>34</v>
      </c>
      <c r="C596" s="586"/>
      <c r="D596" s="587"/>
      <c r="E596" s="586"/>
      <c r="F596" s="473"/>
      <c r="G596" s="589"/>
      <c r="H596" s="475"/>
      <c r="I596" s="595"/>
      <c r="J596" s="596"/>
      <c r="K596" s="596"/>
      <c r="L596" s="503"/>
      <c r="M596" s="644"/>
      <c r="N596" s="505" t="str">
        <f>三年级BMI</f>
        <v/>
      </c>
      <c r="O596" s="499" t="str">
        <f>三年级BMI等级</f>
        <v/>
      </c>
      <c r="P596" s="500" t="str">
        <f>三年级BMI得分</f>
        <v/>
      </c>
      <c r="Q596" s="515" t="str">
        <f>三年级肺活量得分</f>
        <v/>
      </c>
      <c r="R596" s="512" t="str">
        <f>三年级等级</f>
        <v/>
      </c>
      <c r="S596" s="516" t="str">
        <f>三年级50米跑得分</f>
        <v/>
      </c>
      <c r="T596" s="517" t="str">
        <f>三年级等级</f>
        <v/>
      </c>
      <c r="U596" s="516" t="str">
        <f>三年级坐位体前屈得分</f>
        <v/>
      </c>
      <c r="V596" s="517" t="str">
        <f>三年级等级</f>
        <v/>
      </c>
      <c r="W596" s="516" t="str">
        <f>三年级一分钟跳绳得分</f>
        <v/>
      </c>
      <c r="X596" s="517" t="str">
        <f>三年级等级</f>
        <v/>
      </c>
      <c r="Y596" s="515" t="str">
        <f>三年级仰卧起坐得分</f>
        <v/>
      </c>
      <c r="Z596" s="518" t="str">
        <f>三年级等级</f>
        <v/>
      </c>
      <c r="AA596" s="533"/>
      <c r="AB596" s="515"/>
      <c r="AC596" s="533" t="str">
        <f>三年级跳绳附加分</f>
        <v/>
      </c>
      <c r="AD596" s="534" t="str">
        <f>三年级标准分</f>
        <v/>
      </c>
      <c r="AE596" s="534" t="str">
        <f>三年级总分</f>
        <v/>
      </c>
      <c r="AF596" s="517" t="str">
        <f>三年级等级</f>
        <v/>
      </c>
    </row>
    <row r="597" spans="1:32">
      <c r="A597" s="476">
        <v>309</v>
      </c>
      <c r="B597" s="477">
        <v>35</v>
      </c>
      <c r="C597" s="586"/>
      <c r="D597" s="587"/>
      <c r="E597" s="586"/>
      <c r="F597" s="473"/>
      <c r="G597" s="589"/>
      <c r="H597" s="475"/>
      <c r="I597" s="595"/>
      <c r="J597" s="596"/>
      <c r="K597" s="596"/>
      <c r="L597" s="503"/>
      <c r="M597" s="644"/>
      <c r="N597" s="505" t="str">
        <f>三年级BMI</f>
        <v/>
      </c>
      <c r="O597" s="499" t="str">
        <f>三年级BMI等级</f>
        <v/>
      </c>
      <c r="P597" s="500" t="str">
        <f>三年级BMI得分</f>
        <v/>
      </c>
      <c r="Q597" s="515" t="str">
        <f>三年级肺活量得分</f>
        <v/>
      </c>
      <c r="R597" s="512" t="str">
        <f>三年级等级</f>
        <v/>
      </c>
      <c r="S597" s="516" t="str">
        <f>三年级50米跑得分</f>
        <v/>
      </c>
      <c r="T597" s="517" t="str">
        <f>三年级等级</f>
        <v/>
      </c>
      <c r="U597" s="516" t="str">
        <f>三年级坐位体前屈得分</f>
        <v/>
      </c>
      <c r="V597" s="517" t="str">
        <f>三年级等级</f>
        <v/>
      </c>
      <c r="W597" s="516" t="str">
        <f>三年级一分钟跳绳得分</f>
        <v/>
      </c>
      <c r="X597" s="517" t="str">
        <f>三年级等级</f>
        <v/>
      </c>
      <c r="Y597" s="515" t="str">
        <f>三年级仰卧起坐得分</f>
        <v/>
      </c>
      <c r="Z597" s="518" t="str">
        <f>三年级等级</f>
        <v/>
      </c>
      <c r="AA597" s="533"/>
      <c r="AB597" s="515"/>
      <c r="AC597" s="533" t="str">
        <f>三年级跳绳附加分</f>
        <v/>
      </c>
      <c r="AD597" s="534" t="str">
        <f>三年级标准分</f>
        <v/>
      </c>
      <c r="AE597" s="534" t="str">
        <f>三年级总分</f>
        <v/>
      </c>
      <c r="AF597" s="517" t="str">
        <f>三年级等级</f>
        <v/>
      </c>
    </row>
    <row r="598" spans="1:32">
      <c r="A598" s="476">
        <v>309</v>
      </c>
      <c r="B598" s="477">
        <v>36</v>
      </c>
      <c r="C598" s="586"/>
      <c r="D598" s="587"/>
      <c r="E598" s="586"/>
      <c r="F598" s="473"/>
      <c r="G598" s="588"/>
      <c r="H598" s="475"/>
      <c r="I598" s="595"/>
      <c r="J598" s="596"/>
      <c r="K598" s="596"/>
      <c r="L598" s="503"/>
      <c r="M598" s="644"/>
      <c r="N598" s="505" t="str">
        <f>三年级BMI</f>
        <v/>
      </c>
      <c r="O598" s="499" t="str">
        <f>三年级BMI等级</f>
        <v/>
      </c>
      <c r="P598" s="500" t="str">
        <f>三年级BMI得分</f>
        <v/>
      </c>
      <c r="Q598" s="515" t="str">
        <f>三年级肺活量得分</f>
        <v/>
      </c>
      <c r="R598" s="512" t="str">
        <f>三年级等级</f>
        <v/>
      </c>
      <c r="S598" s="516" t="str">
        <f>三年级50米跑得分</f>
        <v/>
      </c>
      <c r="T598" s="517" t="str">
        <f>三年级等级</f>
        <v/>
      </c>
      <c r="U598" s="516" t="str">
        <f>三年级坐位体前屈得分</f>
        <v/>
      </c>
      <c r="V598" s="517" t="str">
        <f>三年级等级</f>
        <v/>
      </c>
      <c r="W598" s="516" t="str">
        <f>三年级一分钟跳绳得分</f>
        <v/>
      </c>
      <c r="X598" s="517" t="str">
        <f>三年级等级</f>
        <v/>
      </c>
      <c r="Y598" s="515" t="str">
        <f>三年级仰卧起坐得分</f>
        <v/>
      </c>
      <c r="Z598" s="518" t="str">
        <f>三年级等级</f>
        <v/>
      </c>
      <c r="AA598" s="533"/>
      <c r="AB598" s="515"/>
      <c r="AC598" s="533" t="str">
        <f>三年级跳绳附加分</f>
        <v/>
      </c>
      <c r="AD598" s="534" t="str">
        <f>三年级标准分</f>
        <v/>
      </c>
      <c r="AE598" s="534" t="str">
        <f>三年级总分</f>
        <v/>
      </c>
      <c r="AF598" s="517" t="str">
        <f>三年级等级</f>
        <v/>
      </c>
    </row>
    <row r="599" spans="1:32">
      <c r="A599" s="476">
        <v>309</v>
      </c>
      <c r="B599" s="477">
        <v>37</v>
      </c>
      <c r="C599" s="586"/>
      <c r="D599" s="587"/>
      <c r="E599" s="586"/>
      <c r="F599" s="473"/>
      <c r="G599" s="588"/>
      <c r="H599" s="475"/>
      <c r="I599" s="595"/>
      <c r="J599" s="596"/>
      <c r="K599" s="596"/>
      <c r="L599" s="503"/>
      <c r="M599" s="644"/>
      <c r="N599" s="505" t="str">
        <f>三年级BMI</f>
        <v/>
      </c>
      <c r="O599" s="499" t="str">
        <f>三年级BMI等级</f>
        <v/>
      </c>
      <c r="P599" s="500" t="str">
        <f>三年级BMI得分</f>
        <v/>
      </c>
      <c r="Q599" s="515" t="str">
        <f>三年级肺活量得分</f>
        <v/>
      </c>
      <c r="R599" s="512" t="str">
        <f>三年级等级</f>
        <v/>
      </c>
      <c r="S599" s="516" t="str">
        <f>三年级50米跑得分</f>
        <v/>
      </c>
      <c r="T599" s="517" t="str">
        <f>三年级等级</f>
        <v/>
      </c>
      <c r="U599" s="516" t="str">
        <f>三年级坐位体前屈得分</f>
        <v/>
      </c>
      <c r="V599" s="517" t="str">
        <f>三年级等级</f>
        <v/>
      </c>
      <c r="W599" s="516" t="str">
        <f>三年级一分钟跳绳得分</f>
        <v/>
      </c>
      <c r="X599" s="517" t="str">
        <f>三年级等级</f>
        <v/>
      </c>
      <c r="Y599" s="515" t="str">
        <f>三年级仰卧起坐得分</f>
        <v/>
      </c>
      <c r="Z599" s="518" t="str">
        <f>三年级等级</f>
        <v/>
      </c>
      <c r="AA599" s="533"/>
      <c r="AB599" s="515"/>
      <c r="AC599" s="533" t="str">
        <f>三年级跳绳附加分</f>
        <v/>
      </c>
      <c r="AD599" s="534" t="str">
        <f>三年级标准分</f>
        <v/>
      </c>
      <c r="AE599" s="534" t="str">
        <f>三年级总分</f>
        <v/>
      </c>
      <c r="AF599" s="517" t="str">
        <f>三年级等级</f>
        <v/>
      </c>
    </row>
    <row r="600" spans="1:32">
      <c r="A600" s="476">
        <v>309</v>
      </c>
      <c r="B600" s="477">
        <v>38</v>
      </c>
      <c r="C600" s="586"/>
      <c r="D600" s="587"/>
      <c r="E600" s="586"/>
      <c r="F600" s="473"/>
      <c r="G600" s="588"/>
      <c r="H600" s="475"/>
      <c r="I600" s="595"/>
      <c r="J600" s="596"/>
      <c r="K600" s="596"/>
      <c r="L600" s="503"/>
      <c r="M600" s="644"/>
      <c r="N600" s="505" t="str">
        <f>三年级BMI</f>
        <v/>
      </c>
      <c r="O600" s="499" t="str">
        <f>三年级BMI等级</f>
        <v/>
      </c>
      <c r="P600" s="500" t="str">
        <f>三年级BMI得分</f>
        <v/>
      </c>
      <c r="Q600" s="515" t="str">
        <f>三年级肺活量得分</f>
        <v/>
      </c>
      <c r="R600" s="512" t="str">
        <f>三年级等级</f>
        <v/>
      </c>
      <c r="S600" s="516" t="str">
        <f>三年级50米跑得分</f>
        <v/>
      </c>
      <c r="T600" s="517" t="str">
        <f>三年级等级</f>
        <v/>
      </c>
      <c r="U600" s="516" t="str">
        <f>三年级坐位体前屈得分</f>
        <v/>
      </c>
      <c r="V600" s="517" t="str">
        <f>三年级等级</f>
        <v/>
      </c>
      <c r="W600" s="516" t="str">
        <f>三年级一分钟跳绳得分</f>
        <v/>
      </c>
      <c r="X600" s="517" t="str">
        <f>三年级等级</f>
        <v/>
      </c>
      <c r="Y600" s="515" t="str">
        <f>三年级仰卧起坐得分</f>
        <v/>
      </c>
      <c r="Z600" s="518" t="str">
        <f>三年级等级</f>
        <v/>
      </c>
      <c r="AA600" s="533"/>
      <c r="AB600" s="515"/>
      <c r="AC600" s="533" t="str">
        <f>三年级跳绳附加分</f>
        <v/>
      </c>
      <c r="AD600" s="534" t="str">
        <f>三年级标准分</f>
        <v/>
      </c>
      <c r="AE600" s="534" t="str">
        <f>三年级总分</f>
        <v/>
      </c>
      <c r="AF600" s="517" t="str">
        <f>三年级等级</f>
        <v/>
      </c>
    </row>
    <row r="601" spans="1:32">
      <c r="A601" s="476">
        <v>309</v>
      </c>
      <c r="B601" s="477">
        <v>39</v>
      </c>
      <c r="C601" s="586"/>
      <c r="D601" s="587"/>
      <c r="E601" s="586"/>
      <c r="F601" s="473"/>
      <c r="G601" s="588"/>
      <c r="H601" s="475"/>
      <c r="I601" s="595"/>
      <c r="J601" s="596"/>
      <c r="K601" s="596"/>
      <c r="L601" s="503"/>
      <c r="M601" s="644"/>
      <c r="N601" s="505" t="str">
        <f>三年级BMI</f>
        <v/>
      </c>
      <c r="O601" s="499" t="str">
        <f>三年级BMI等级</f>
        <v/>
      </c>
      <c r="P601" s="500" t="str">
        <f>三年级BMI得分</f>
        <v/>
      </c>
      <c r="Q601" s="515" t="str">
        <f>三年级肺活量得分</f>
        <v/>
      </c>
      <c r="R601" s="512" t="str">
        <f>三年级等级</f>
        <v/>
      </c>
      <c r="S601" s="516" t="str">
        <f>三年级50米跑得分</f>
        <v/>
      </c>
      <c r="T601" s="517" t="str">
        <f>三年级等级</f>
        <v/>
      </c>
      <c r="U601" s="516" t="str">
        <f>三年级坐位体前屈得分</f>
        <v/>
      </c>
      <c r="V601" s="517" t="str">
        <f>三年级等级</f>
        <v/>
      </c>
      <c r="W601" s="516" t="str">
        <f>三年级一分钟跳绳得分</f>
        <v/>
      </c>
      <c r="X601" s="517" t="str">
        <f>三年级等级</f>
        <v/>
      </c>
      <c r="Y601" s="515" t="str">
        <f>三年级仰卧起坐得分</f>
        <v/>
      </c>
      <c r="Z601" s="518" t="str">
        <f>三年级等级</f>
        <v/>
      </c>
      <c r="AA601" s="533"/>
      <c r="AB601" s="515"/>
      <c r="AC601" s="533" t="str">
        <f>三年级跳绳附加分</f>
        <v/>
      </c>
      <c r="AD601" s="534" t="str">
        <f>三年级标准分</f>
        <v/>
      </c>
      <c r="AE601" s="534" t="str">
        <f>三年级总分</f>
        <v/>
      </c>
      <c r="AF601" s="517" t="str">
        <f>三年级等级</f>
        <v/>
      </c>
    </row>
    <row r="602" spans="1:32">
      <c r="A602" s="476">
        <v>309</v>
      </c>
      <c r="B602" s="477">
        <v>40</v>
      </c>
      <c r="C602" s="586"/>
      <c r="D602" s="587"/>
      <c r="E602" s="586"/>
      <c r="F602" s="473"/>
      <c r="G602" s="588"/>
      <c r="H602" s="475"/>
      <c r="I602" s="595"/>
      <c r="J602" s="596"/>
      <c r="K602" s="596"/>
      <c r="L602" s="503"/>
      <c r="M602" s="644"/>
      <c r="N602" s="505" t="str">
        <f>三年级BMI</f>
        <v/>
      </c>
      <c r="O602" s="499" t="str">
        <f>三年级BMI等级</f>
        <v/>
      </c>
      <c r="P602" s="500" t="str">
        <f>三年级BMI得分</f>
        <v/>
      </c>
      <c r="Q602" s="515" t="str">
        <f>三年级肺活量得分</f>
        <v/>
      </c>
      <c r="R602" s="512" t="str">
        <f>三年级等级</f>
        <v/>
      </c>
      <c r="S602" s="516" t="str">
        <f>三年级50米跑得分</f>
        <v/>
      </c>
      <c r="T602" s="517" t="str">
        <f>三年级等级</f>
        <v/>
      </c>
      <c r="U602" s="516" t="str">
        <f>三年级坐位体前屈得分</f>
        <v/>
      </c>
      <c r="V602" s="517" t="str">
        <f>三年级等级</f>
        <v/>
      </c>
      <c r="W602" s="516" t="str">
        <f>三年级一分钟跳绳得分</f>
        <v/>
      </c>
      <c r="X602" s="517" t="str">
        <f>三年级等级</f>
        <v/>
      </c>
      <c r="Y602" s="515" t="str">
        <f>三年级仰卧起坐得分</f>
        <v/>
      </c>
      <c r="Z602" s="518" t="str">
        <f>三年级等级</f>
        <v/>
      </c>
      <c r="AA602" s="533"/>
      <c r="AB602" s="515"/>
      <c r="AC602" s="533" t="str">
        <f>三年级跳绳附加分</f>
        <v/>
      </c>
      <c r="AD602" s="534" t="str">
        <f>三年级标准分</f>
        <v/>
      </c>
      <c r="AE602" s="534" t="str">
        <f>三年级总分</f>
        <v/>
      </c>
      <c r="AF602" s="517" t="str">
        <f>三年级等级</f>
        <v/>
      </c>
    </row>
    <row r="603" spans="1:32">
      <c r="A603" s="476">
        <v>309</v>
      </c>
      <c r="B603" s="477">
        <v>41</v>
      </c>
      <c r="C603" s="586"/>
      <c r="D603" s="587"/>
      <c r="E603" s="586"/>
      <c r="F603" s="473"/>
      <c r="G603" s="588"/>
      <c r="H603" s="475"/>
      <c r="I603" s="595"/>
      <c r="J603" s="596"/>
      <c r="K603" s="596"/>
      <c r="L603" s="503"/>
      <c r="M603" s="644"/>
      <c r="N603" s="505" t="str">
        <f>三年级BMI</f>
        <v/>
      </c>
      <c r="O603" s="499" t="str">
        <f>三年级BMI等级</f>
        <v/>
      </c>
      <c r="P603" s="500" t="str">
        <f>三年级BMI得分</f>
        <v/>
      </c>
      <c r="Q603" s="515" t="str">
        <f>三年级肺活量得分</f>
        <v/>
      </c>
      <c r="R603" s="512" t="str">
        <f>三年级等级</f>
        <v/>
      </c>
      <c r="S603" s="516" t="str">
        <f>三年级50米跑得分</f>
        <v/>
      </c>
      <c r="T603" s="517" t="str">
        <f>三年级等级</f>
        <v/>
      </c>
      <c r="U603" s="516" t="str">
        <f>三年级坐位体前屈得分</f>
        <v/>
      </c>
      <c r="V603" s="517" t="str">
        <f>三年级等级</f>
        <v/>
      </c>
      <c r="W603" s="516" t="str">
        <f>三年级一分钟跳绳得分</f>
        <v/>
      </c>
      <c r="X603" s="517" t="str">
        <f>三年级等级</f>
        <v/>
      </c>
      <c r="Y603" s="515" t="str">
        <f>三年级仰卧起坐得分</f>
        <v/>
      </c>
      <c r="Z603" s="518" t="str">
        <f>三年级等级</f>
        <v/>
      </c>
      <c r="AA603" s="533"/>
      <c r="AB603" s="515"/>
      <c r="AC603" s="533" t="str">
        <f>三年级跳绳附加分</f>
        <v/>
      </c>
      <c r="AD603" s="534" t="str">
        <f>三年级标准分</f>
        <v/>
      </c>
      <c r="AE603" s="534" t="str">
        <f>三年级总分</f>
        <v/>
      </c>
      <c r="AF603" s="517" t="str">
        <f>三年级等级</f>
        <v/>
      </c>
    </row>
    <row r="604" spans="1:32">
      <c r="A604" s="476">
        <v>309</v>
      </c>
      <c r="B604" s="477">
        <v>42</v>
      </c>
      <c r="C604" s="586"/>
      <c r="D604" s="587"/>
      <c r="E604" s="586"/>
      <c r="F604" s="473"/>
      <c r="G604" s="588"/>
      <c r="H604" s="475"/>
      <c r="I604" s="595"/>
      <c r="J604" s="596"/>
      <c r="K604" s="596"/>
      <c r="L604" s="503"/>
      <c r="M604" s="644"/>
      <c r="N604" s="505" t="str">
        <f>三年级BMI</f>
        <v/>
      </c>
      <c r="O604" s="499" t="str">
        <f>三年级BMI等级</f>
        <v/>
      </c>
      <c r="P604" s="500" t="str">
        <f>三年级BMI得分</f>
        <v/>
      </c>
      <c r="Q604" s="515" t="str">
        <f>三年级肺活量得分</f>
        <v/>
      </c>
      <c r="R604" s="512" t="str">
        <f>三年级等级</f>
        <v/>
      </c>
      <c r="S604" s="516" t="str">
        <f>三年级50米跑得分</f>
        <v/>
      </c>
      <c r="T604" s="517" t="str">
        <f>三年级等级</f>
        <v/>
      </c>
      <c r="U604" s="516" t="str">
        <f>三年级坐位体前屈得分</f>
        <v/>
      </c>
      <c r="V604" s="517" t="str">
        <f>三年级等级</f>
        <v/>
      </c>
      <c r="W604" s="516" t="str">
        <f>三年级一分钟跳绳得分</f>
        <v/>
      </c>
      <c r="X604" s="517" t="str">
        <f>三年级等级</f>
        <v/>
      </c>
      <c r="Y604" s="515" t="str">
        <f>三年级仰卧起坐得分</f>
        <v/>
      </c>
      <c r="Z604" s="518" t="str">
        <f>三年级等级</f>
        <v/>
      </c>
      <c r="AA604" s="533"/>
      <c r="AB604" s="515"/>
      <c r="AC604" s="533" t="str">
        <f>三年级跳绳附加分</f>
        <v/>
      </c>
      <c r="AD604" s="534" t="str">
        <f>三年级标准分</f>
        <v/>
      </c>
      <c r="AE604" s="534" t="str">
        <f>三年级总分</f>
        <v/>
      </c>
      <c r="AF604" s="517" t="str">
        <f>三年级等级</f>
        <v/>
      </c>
    </row>
    <row r="605" spans="1:32">
      <c r="A605" s="476">
        <v>309</v>
      </c>
      <c r="B605" s="477">
        <v>43</v>
      </c>
      <c r="C605" s="586"/>
      <c r="D605" s="587"/>
      <c r="E605" s="586"/>
      <c r="F605" s="473"/>
      <c r="G605" s="588"/>
      <c r="H605" s="475"/>
      <c r="I605" s="595"/>
      <c r="J605" s="596"/>
      <c r="K605" s="596"/>
      <c r="L605" s="503"/>
      <c r="M605" s="644"/>
      <c r="N605" s="505" t="str">
        <f>三年级BMI</f>
        <v/>
      </c>
      <c r="O605" s="499" t="str">
        <f>三年级BMI等级</f>
        <v/>
      </c>
      <c r="P605" s="500" t="str">
        <f>三年级BMI得分</f>
        <v/>
      </c>
      <c r="Q605" s="515" t="str">
        <f>三年级肺活量得分</f>
        <v/>
      </c>
      <c r="R605" s="512" t="str">
        <f>三年级等级</f>
        <v/>
      </c>
      <c r="S605" s="516" t="str">
        <f>三年级50米跑得分</f>
        <v/>
      </c>
      <c r="T605" s="517" t="str">
        <f>三年级等级</f>
        <v/>
      </c>
      <c r="U605" s="516" t="str">
        <f>三年级坐位体前屈得分</f>
        <v/>
      </c>
      <c r="V605" s="517" t="str">
        <f>三年级等级</f>
        <v/>
      </c>
      <c r="W605" s="516" t="str">
        <f>三年级一分钟跳绳得分</f>
        <v/>
      </c>
      <c r="X605" s="517" t="str">
        <f>三年级等级</f>
        <v/>
      </c>
      <c r="Y605" s="515" t="str">
        <f>三年级仰卧起坐得分</f>
        <v/>
      </c>
      <c r="Z605" s="518" t="str">
        <f>三年级等级</f>
        <v/>
      </c>
      <c r="AA605" s="533"/>
      <c r="AB605" s="515"/>
      <c r="AC605" s="533" t="str">
        <f>三年级跳绳附加分</f>
        <v/>
      </c>
      <c r="AD605" s="534" t="str">
        <f>三年级标准分</f>
        <v/>
      </c>
      <c r="AE605" s="534" t="str">
        <f>三年级总分</f>
        <v/>
      </c>
      <c r="AF605" s="517" t="str">
        <f>三年级等级</f>
        <v/>
      </c>
    </row>
    <row r="606" spans="1:32">
      <c r="A606" s="476">
        <v>309</v>
      </c>
      <c r="B606" s="477">
        <v>44</v>
      </c>
      <c r="C606" s="586"/>
      <c r="D606" s="587"/>
      <c r="E606" s="586"/>
      <c r="F606" s="473"/>
      <c r="G606" s="588"/>
      <c r="H606" s="475"/>
      <c r="I606" s="595"/>
      <c r="J606" s="596"/>
      <c r="K606" s="596"/>
      <c r="L606" s="503"/>
      <c r="M606" s="644"/>
      <c r="N606" s="505" t="str">
        <f>三年级BMI</f>
        <v/>
      </c>
      <c r="O606" s="499" t="str">
        <f>三年级BMI等级</f>
        <v/>
      </c>
      <c r="P606" s="500" t="str">
        <f>三年级BMI得分</f>
        <v/>
      </c>
      <c r="Q606" s="515" t="str">
        <f>三年级肺活量得分</f>
        <v/>
      </c>
      <c r="R606" s="512" t="str">
        <f>三年级等级</f>
        <v/>
      </c>
      <c r="S606" s="516" t="str">
        <f>三年级50米跑得分</f>
        <v/>
      </c>
      <c r="T606" s="517" t="str">
        <f>三年级等级</f>
        <v/>
      </c>
      <c r="U606" s="516" t="str">
        <f>三年级坐位体前屈得分</f>
        <v/>
      </c>
      <c r="V606" s="517" t="str">
        <f>三年级等级</f>
        <v/>
      </c>
      <c r="W606" s="516" t="str">
        <f>三年级一分钟跳绳得分</f>
        <v/>
      </c>
      <c r="X606" s="517" t="str">
        <f>三年级等级</f>
        <v/>
      </c>
      <c r="Y606" s="515" t="str">
        <f>三年级仰卧起坐得分</f>
        <v/>
      </c>
      <c r="Z606" s="518" t="str">
        <f>三年级等级</f>
        <v/>
      </c>
      <c r="AA606" s="533"/>
      <c r="AB606" s="515"/>
      <c r="AC606" s="533" t="str">
        <f>三年级跳绳附加分</f>
        <v/>
      </c>
      <c r="AD606" s="534" t="str">
        <f>三年级标准分</f>
        <v/>
      </c>
      <c r="AE606" s="534" t="str">
        <f>三年级总分</f>
        <v/>
      </c>
      <c r="AF606" s="517" t="str">
        <f>三年级等级</f>
        <v/>
      </c>
    </row>
    <row r="607" spans="1:32">
      <c r="A607" s="476">
        <v>309</v>
      </c>
      <c r="B607" s="477">
        <v>45</v>
      </c>
      <c r="C607" s="586"/>
      <c r="D607" s="587"/>
      <c r="E607" s="586"/>
      <c r="F607" s="473"/>
      <c r="G607" s="588"/>
      <c r="H607" s="475"/>
      <c r="I607" s="595"/>
      <c r="J607" s="596"/>
      <c r="K607" s="596"/>
      <c r="L607" s="503"/>
      <c r="M607" s="644"/>
      <c r="N607" s="505" t="str">
        <f>三年级BMI</f>
        <v/>
      </c>
      <c r="O607" s="499" t="str">
        <f>三年级BMI等级</f>
        <v/>
      </c>
      <c r="P607" s="500" t="str">
        <f>三年级BMI得分</f>
        <v/>
      </c>
      <c r="Q607" s="515" t="str">
        <f>三年级肺活量得分</f>
        <v/>
      </c>
      <c r="R607" s="512" t="str">
        <f>三年级等级</f>
        <v/>
      </c>
      <c r="S607" s="516" t="str">
        <f>三年级50米跑得分</f>
        <v/>
      </c>
      <c r="T607" s="517" t="str">
        <f>三年级等级</f>
        <v/>
      </c>
      <c r="U607" s="516" t="str">
        <f>三年级坐位体前屈得分</f>
        <v/>
      </c>
      <c r="V607" s="517" t="str">
        <f>三年级等级</f>
        <v/>
      </c>
      <c r="W607" s="516" t="str">
        <f>三年级一分钟跳绳得分</f>
        <v/>
      </c>
      <c r="X607" s="517" t="str">
        <f>三年级等级</f>
        <v/>
      </c>
      <c r="Y607" s="515" t="str">
        <f>三年级仰卧起坐得分</f>
        <v/>
      </c>
      <c r="Z607" s="518" t="str">
        <f>三年级等级</f>
        <v/>
      </c>
      <c r="AA607" s="533"/>
      <c r="AB607" s="515"/>
      <c r="AC607" s="533" t="str">
        <f>三年级跳绳附加分</f>
        <v/>
      </c>
      <c r="AD607" s="534" t="str">
        <f>三年级标准分</f>
        <v/>
      </c>
      <c r="AE607" s="534" t="str">
        <f>三年级总分</f>
        <v/>
      </c>
      <c r="AF607" s="517" t="str">
        <f>三年级等级</f>
        <v/>
      </c>
    </row>
    <row r="608" spans="1:32">
      <c r="A608" s="476">
        <v>309</v>
      </c>
      <c r="B608" s="477">
        <v>46</v>
      </c>
      <c r="C608" s="586"/>
      <c r="D608" s="587"/>
      <c r="E608" s="586"/>
      <c r="F608" s="473"/>
      <c r="G608" s="588"/>
      <c r="H608" s="475"/>
      <c r="I608" s="595"/>
      <c r="J608" s="596"/>
      <c r="K608" s="596"/>
      <c r="L608" s="503"/>
      <c r="M608" s="644"/>
      <c r="N608" s="505" t="str">
        <f>三年级BMI</f>
        <v/>
      </c>
      <c r="O608" s="499" t="str">
        <f>三年级BMI等级</f>
        <v/>
      </c>
      <c r="P608" s="500" t="str">
        <f>三年级BMI得分</f>
        <v/>
      </c>
      <c r="Q608" s="515" t="str">
        <f>三年级肺活量得分</f>
        <v/>
      </c>
      <c r="R608" s="512" t="str">
        <f>三年级等级</f>
        <v/>
      </c>
      <c r="S608" s="516" t="str">
        <f>三年级50米跑得分</f>
        <v/>
      </c>
      <c r="T608" s="517" t="str">
        <f>三年级等级</f>
        <v/>
      </c>
      <c r="U608" s="516" t="str">
        <f>三年级坐位体前屈得分</f>
        <v/>
      </c>
      <c r="V608" s="517" t="str">
        <f>三年级等级</f>
        <v/>
      </c>
      <c r="W608" s="516" t="str">
        <f>三年级一分钟跳绳得分</f>
        <v/>
      </c>
      <c r="X608" s="517" t="str">
        <f>三年级等级</f>
        <v/>
      </c>
      <c r="Y608" s="515" t="str">
        <f>三年级仰卧起坐得分</f>
        <v/>
      </c>
      <c r="Z608" s="518" t="str">
        <f>三年级等级</f>
        <v/>
      </c>
      <c r="AA608" s="533"/>
      <c r="AB608" s="515"/>
      <c r="AC608" s="533" t="str">
        <f>三年级跳绳附加分</f>
        <v/>
      </c>
      <c r="AD608" s="534" t="str">
        <f>三年级标准分</f>
        <v/>
      </c>
      <c r="AE608" s="534" t="str">
        <f>三年级总分</f>
        <v/>
      </c>
      <c r="AF608" s="517" t="str">
        <f>三年级等级</f>
        <v/>
      </c>
    </row>
    <row r="609" spans="1:32">
      <c r="A609" s="476">
        <v>309</v>
      </c>
      <c r="B609" s="477">
        <v>47</v>
      </c>
      <c r="C609" s="586"/>
      <c r="D609" s="587"/>
      <c r="E609" s="586"/>
      <c r="F609" s="473"/>
      <c r="G609" s="588"/>
      <c r="H609" s="475"/>
      <c r="I609" s="595"/>
      <c r="J609" s="596"/>
      <c r="K609" s="596"/>
      <c r="L609" s="503"/>
      <c r="M609" s="644"/>
      <c r="N609" s="505" t="str">
        <f>三年级BMI</f>
        <v/>
      </c>
      <c r="O609" s="499" t="str">
        <f>三年级BMI等级</f>
        <v/>
      </c>
      <c r="P609" s="500" t="str">
        <f>三年级BMI得分</f>
        <v/>
      </c>
      <c r="Q609" s="515" t="str">
        <f>三年级肺活量得分</f>
        <v/>
      </c>
      <c r="R609" s="512" t="str">
        <f>三年级等级</f>
        <v/>
      </c>
      <c r="S609" s="516" t="str">
        <f>三年级50米跑得分</f>
        <v/>
      </c>
      <c r="T609" s="517" t="str">
        <f>三年级等级</f>
        <v/>
      </c>
      <c r="U609" s="516" t="str">
        <f>三年级坐位体前屈得分</f>
        <v/>
      </c>
      <c r="V609" s="517" t="str">
        <f>三年级等级</f>
        <v/>
      </c>
      <c r="W609" s="516" t="str">
        <f>三年级一分钟跳绳得分</f>
        <v/>
      </c>
      <c r="X609" s="517" t="str">
        <f>三年级等级</f>
        <v/>
      </c>
      <c r="Y609" s="515" t="str">
        <f>三年级仰卧起坐得分</f>
        <v/>
      </c>
      <c r="Z609" s="518" t="str">
        <f>三年级等级</f>
        <v/>
      </c>
      <c r="AA609" s="533"/>
      <c r="AB609" s="515"/>
      <c r="AC609" s="533" t="str">
        <f>三年级跳绳附加分</f>
        <v/>
      </c>
      <c r="AD609" s="534" t="str">
        <f>三年级标准分</f>
        <v/>
      </c>
      <c r="AE609" s="534" t="str">
        <f>三年级总分</f>
        <v/>
      </c>
      <c r="AF609" s="517" t="str">
        <f>三年级等级</f>
        <v/>
      </c>
    </row>
    <row r="610" spans="1:32">
      <c r="A610" s="476">
        <v>309</v>
      </c>
      <c r="B610" s="477">
        <v>48</v>
      </c>
      <c r="C610" s="586"/>
      <c r="D610" s="587"/>
      <c r="E610" s="586"/>
      <c r="F610" s="473"/>
      <c r="G610" s="588"/>
      <c r="H610" s="475"/>
      <c r="I610" s="595"/>
      <c r="J610" s="596"/>
      <c r="K610" s="596"/>
      <c r="L610" s="503"/>
      <c r="M610" s="644"/>
      <c r="N610" s="505" t="str">
        <f>三年级BMI</f>
        <v/>
      </c>
      <c r="O610" s="499" t="str">
        <f>三年级BMI等级</f>
        <v/>
      </c>
      <c r="P610" s="500" t="str">
        <f>三年级BMI得分</f>
        <v/>
      </c>
      <c r="Q610" s="515" t="str">
        <f>三年级肺活量得分</f>
        <v/>
      </c>
      <c r="R610" s="512" t="str">
        <f>三年级等级</f>
        <v/>
      </c>
      <c r="S610" s="516" t="str">
        <f>三年级50米跑得分</f>
        <v/>
      </c>
      <c r="T610" s="517" t="str">
        <f>三年级等级</f>
        <v/>
      </c>
      <c r="U610" s="516" t="str">
        <f>三年级坐位体前屈得分</f>
        <v/>
      </c>
      <c r="V610" s="517" t="str">
        <f>三年级等级</f>
        <v/>
      </c>
      <c r="W610" s="516" t="str">
        <f>三年级一分钟跳绳得分</f>
        <v/>
      </c>
      <c r="X610" s="517" t="str">
        <f>三年级等级</f>
        <v/>
      </c>
      <c r="Y610" s="515" t="str">
        <f>三年级仰卧起坐得分</f>
        <v/>
      </c>
      <c r="Z610" s="518" t="str">
        <f>三年级等级</f>
        <v/>
      </c>
      <c r="AA610" s="533"/>
      <c r="AB610" s="515"/>
      <c r="AC610" s="533" t="str">
        <f>三年级跳绳附加分</f>
        <v/>
      </c>
      <c r="AD610" s="534" t="str">
        <f>三年级标准分</f>
        <v/>
      </c>
      <c r="AE610" s="534" t="str">
        <f>三年级总分</f>
        <v/>
      </c>
      <c r="AF610" s="517" t="str">
        <f>三年级等级</f>
        <v/>
      </c>
    </row>
    <row r="611" spans="1:32">
      <c r="A611" s="476">
        <v>309</v>
      </c>
      <c r="B611" s="477">
        <v>49</v>
      </c>
      <c r="C611" s="586"/>
      <c r="D611" s="587"/>
      <c r="E611" s="586"/>
      <c r="F611" s="473"/>
      <c r="G611" s="588"/>
      <c r="H611" s="475"/>
      <c r="I611" s="595"/>
      <c r="J611" s="596"/>
      <c r="K611" s="596"/>
      <c r="L611" s="503"/>
      <c r="M611" s="644"/>
      <c r="N611" s="505" t="str">
        <f>三年级BMI</f>
        <v/>
      </c>
      <c r="O611" s="499" t="str">
        <f>三年级BMI等级</f>
        <v/>
      </c>
      <c r="P611" s="500" t="str">
        <f>三年级BMI得分</f>
        <v/>
      </c>
      <c r="Q611" s="515" t="str">
        <f>三年级肺活量得分</f>
        <v/>
      </c>
      <c r="R611" s="512" t="str">
        <f>三年级等级</f>
        <v/>
      </c>
      <c r="S611" s="516" t="str">
        <f>三年级50米跑得分</f>
        <v/>
      </c>
      <c r="T611" s="517" t="str">
        <f>三年级等级</f>
        <v/>
      </c>
      <c r="U611" s="516" t="str">
        <f>三年级坐位体前屈得分</f>
        <v/>
      </c>
      <c r="V611" s="517" t="str">
        <f>三年级等级</f>
        <v/>
      </c>
      <c r="W611" s="516" t="str">
        <f>三年级一分钟跳绳得分</f>
        <v/>
      </c>
      <c r="X611" s="517" t="str">
        <f>三年级等级</f>
        <v/>
      </c>
      <c r="Y611" s="515" t="str">
        <f>三年级仰卧起坐得分</f>
        <v/>
      </c>
      <c r="Z611" s="518" t="str">
        <f>三年级等级</f>
        <v/>
      </c>
      <c r="AA611" s="533"/>
      <c r="AB611" s="515"/>
      <c r="AC611" s="533" t="str">
        <f>三年级跳绳附加分</f>
        <v/>
      </c>
      <c r="AD611" s="534" t="str">
        <f>三年级标准分</f>
        <v/>
      </c>
      <c r="AE611" s="534" t="str">
        <f>三年级总分</f>
        <v/>
      </c>
      <c r="AF611" s="517" t="str">
        <f>三年级等级</f>
        <v/>
      </c>
    </row>
    <row r="612" spans="1:32">
      <c r="A612" s="476">
        <v>309</v>
      </c>
      <c r="B612" s="477">
        <v>50</v>
      </c>
      <c r="C612" s="586"/>
      <c r="D612" s="587"/>
      <c r="E612" s="586"/>
      <c r="F612" s="473"/>
      <c r="G612" s="588"/>
      <c r="H612" s="475"/>
      <c r="I612" s="595"/>
      <c r="J612" s="596"/>
      <c r="K612" s="596"/>
      <c r="L612" s="503"/>
      <c r="M612" s="644"/>
      <c r="N612" s="505" t="str">
        <f>三年级BMI</f>
        <v/>
      </c>
      <c r="O612" s="499" t="str">
        <f>三年级BMI等级</f>
        <v/>
      </c>
      <c r="P612" s="500" t="str">
        <f>三年级BMI得分</f>
        <v/>
      </c>
      <c r="Q612" s="515" t="str">
        <f>三年级肺活量得分</f>
        <v/>
      </c>
      <c r="R612" s="512" t="str">
        <f>三年级等级</f>
        <v/>
      </c>
      <c r="S612" s="516" t="str">
        <f>三年级50米跑得分</f>
        <v/>
      </c>
      <c r="T612" s="517" t="str">
        <f>三年级等级</f>
        <v/>
      </c>
      <c r="U612" s="516" t="str">
        <f>三年级坐位体前屈得分</f>
        <v/>
      </c>
      <c r="V612" s="517" t="str">
        <f>三年级等级</f>
        <v/>
      </c>
      <c r="W612" s="516" t="str">
        <f>三年级一分钟跳绳得分</f>
        <v/>
      </c>
      <c r="X612" s="517" t="str">
        <f>三年级等级</f>
        <v/>
      </c>
      <c r="Y612" s="515" t="str">
        <f>三年级仰卧起坐得分</f>
        <v/>
      </c>
      <c r="Z612" s="518" t="str">
        <f>三年级等级</f>
        <v/>
      </c>
      <c r="AA612" s="533"/>
      <c r="AB612" s="515"/>
      <c r="AC612" s="533" t="str">
        <f>三年级跳绳附加分</f>
        <v/>
      </c>
      <c r="AD612" s="534" t="str">
        <f>三年级标准分</f>
        <v/>
      </c>
      <c r="AE612" s="534" t="str">
        <f>三年级总分</f>
        <v/>
      </c>
      <c r="AF612" s="517" t="str">
        <f>三年级等级</f>
        <v/>
      </c>
    </row>
    <row r="613" spans="1:32">
      <c r="A613" s="476">
        <v>309</v>
      </c>
      <c r="B613" s="477">
        <v>51</v>
      </c>
      <c r="C613" s="586"/>
      <c r="D613" s="587"/>
      <c r="E613" s="586"/>
      <c r="F613" s="473"/>
      <c r="G613" s="588"/>
      <c r="H613" s="475"/>
      <c r="I613" s="595"/>
      <c r="J613" s="596"/>
      <c r="K613" s="596"/>
      <c r="L613" s="503"/>
      <c r="M613" s="644"/>
      <c r="N613" s="505" t="str">
        <f>三年级BMI</f>
        <v/>
      </c>
      <c r="O613" s="499" t="str">
        <f>三年级BMI等级</f>
        <v/>
      </c>
      <c r="P613" s="500" t="str">
        <f>三年级BMI得分</f>
        <v/>
      </c>
      <c r="Q613" s="515" t="str">
        <f>三年级肺活量得分</f>
        <v/>
      </c>
      <c r="R613" s="512" t="str">
        <f>三年级等级</f>
        <v/>
      </c>
      <c r="S613" s="516" t="str">
        <f>三年级50米跑得分</f>
        <v/>
      </c>
      <c r="T613" s="517" t="str">
        <f>三年级等级</f>
        <v/>
      </c>
      <c r="U613" s="516" t="str">
        <f>三年级坐位体前屈得分</f>
        <v/>
      </c>
      <c r="V613" s="517" t="str">
        <f>三年级等级</f>
        <v/>
      </c>
      <c r="W613" s="516" t="str">
        <f>三年级一分钟跳绳得分</f>
        <v/>
      </c>
      <c r="X613" s="517" t="str">
        <f>三年级等级</f>
        <v/>
      </c>
      <c r="Y613" s="515" t="str">
        <f>三年级仰卧起坐得分</f>
        <v/>
      </c>
      <c r="Z613" s="518" t="str">
        <f>三年级等级</f>
        <v/>
      </c>
      <c r="AA613" s="533"/>
      <c r="AB613" s="515"/>
      <c r="AC613" s="533" t="str">
        <f>三年级跳绳附加分</f>
        <v/>
      </c>
      <c r="AD613" s="534" t="str">
        <f>三年级标准分</f>
        <v/>
      </c>
      <c r="AE613" s="534" t="str">
        <f>三年级总分</f>
        <v/>
      </c>
      <c r="AF613" s="517" t="str">
        <f>三年级等级</f>
        <v/>
      </c>
    </row>
    <row r="614" spans="1:32">
      <c r="A614" s="476">
        <v>309</v>
      </c>
      <c r="B614" s="477">
        <v>52</v>
      </c>
      <c r="C614" s="586"/>
      <c r="D614" s="587"/>
      <c r="E614" s="586"/>
      <c r="F614" s="473"/>
      <c r="G614" s="588"/>
      <c r="H614" s="475"/>
      <c r="I614" s="595"/>
      <c r="J614" s="596"/>
      <c r="K614" s="596"/>
      <c r="L614" s="503"/>
      <c r="M614" s="644"/>
      <c r="N614" s="505" t="str">
        <f>三年级BMI</f>
        <v/>
      </c>
      <c r="O614" s="499" t="str">
        <f>三年级BMI等级</f>
        <v/>
      </c>
      <c r="P614" s="500" t="str">
        <f>三年级BMI得分</f>
        <v/>
      </c>
      <c r="Q614" s="515" t="str">
        <f>三年级肺活量得分</f>
        <v/>
      </c>
      <c r="R614" s="512" t="str">
        <f>三年级等级</f>
        <v/>
      </c>
      <c r="S614" s="516" t="str">
        <f>三年级50米跑得分</f>
        <v/>
      </c>
      <c r="T614" s="517" t="str">
        <f>三年级等级</f>
        <v/>
      </c>
      <c r="U614" s="516" t="str">
        <f>三年级坐位体前屈得分</f>
        <v/>
      </c>
      <c r="V614" s="517" t="str">
        <f>三年级等级</f>
        <v/>
      </c>
      <c r="W614" s="516" t="str">
        <f>三年级一分钟跳绳得分</f>
        <v/>
      </c>
      <c r="X614" s="517" t="str">
        <f>三年级等级</f>
        <v/>
      </c>
      <c r="Y614" s="515" t="str">
        <f>三年级仰卧起坐得分</f>
        <v/>
      </c>
      <c r="Z614" s="518" t="str">
        <f>三年级等级</f>
        <v/>
      </c>
      <c r="AA614" s="533"/>
      <c r="AB614" s="515"/>
      <c r="AC614" s="533" t="str">
        <f>三年级跳绳附加分</f>
        <v/>
      </c>
      <c r="AD614" s="534" t="str">
        <f>三年级标准分</f>
        <v/>
      </c>
      <c r="AE614" s="534" t="str">
        <f>三年级总分</f>
        <v/>
      </c>
      <c r="AF614" s="517" t="str">
        <f>三年级等级</f>
        <v/>
      </c>
    </row>
    <row r="615" spans="1:32">
      <c r="A615" s="476">
        <v>309</v>
      </c>
      <c r="B615" s="477">
        <v>53</v>
      </c>
      <c r="C615" s="586"/>
      <c r="D615" s="587"/>
      <c r="E615" s="586"/>
      <c r="F615" s="473"/>
      <c r="G615" s="588"/>
      <c r="H615" s="475"/>
      <c r="I615" s="595"/>
      <c r="J615" s="596"/>
      <c r="K615" s="596"/>
      <c r="L615" s="503"/>
      <c r="M615" s="644"/>
      <c r="N615" s="505" t="str">
        <f>三年级BMI</f>
        <v/>
      </c>
      <c r="O615" s="499" t="str">
        <f>三年级BMI等级</f>
        <v/>
      </c>
      <c r="P615" s="500" t="str">
        <f>三年级BMI得分</f>
        <v/>
      </c>
      <c r="Q615" s="515" t="str">
        <f>三年级肺活量得分</f>
        <v/>
      </c>
      <c r="R615" s="512" t="str">
        <f>三年级等级</f>
        <v/>
      </c>
      <c r="S615" s="516" t="str">
        <f>三年级50米跑得分</f>
        <v/>
      </c>
      <c r="T615" s="517" t="str">
        <f>三年级等级</f>
        <v/>
      </c>
      <c r="U615" s="516" t="str">
        <f>三年级坐位体前屈得分</f>
        <v/>
      </c>
      <c r="V615" s="517" t="str">
        <f>三年级等级</f>
        <v/>
      </c>
      <c r="W615" s="516" t="str">
        <f>三年级一分钟跳绳得分</f>
        <v/>
      </c>
      <c r="X615" s="517" t="str">
        <f>三年级等级</f>
        <v/>
      </c>
      <c r="Y615" s="515" t="str">
        <f>三年级仰卧起坐得分</f>
        <v/>
      </c>
      <c r="Z615" s="518" t="str">
        <f>三年级等级</f>
        <v/>
      </c>
      <c r="AA615" s="533"/>
      <c r="AB615" s="515"/>
      <c r="AC615" s="533" t="str">
        <f>三年级跳绳附加分</f>
        <v/>
      </c>
      <c r="AD615" s="534" t="str">
        <f>三年级标准分</f>
        <v/>
      </c>
      <c r="AE615" s="534" t="str">
        <f>三年级总分</f>
        <v/>
      </c>
      <c r="AF615" s="517" t="str">
        <f>三年级等级</f>
        <v/>
      </c>
    </row>
    <row r="616" spans="1:32">
      <c r="A616" s="476">
        <v>309</v>
      </c>
      <c r="B616" s="477">
        <v>54</v>
      </c>
      <c r="C616" s="586"/>
      <c r="D616" s="587"/>
      <c r="E616" s="586"/>
      <c r="F616" s="473"/>
      <c r="G616" s="588"/>
      <c r="H616" s="475"/>
      <c r="I616" s="595"/>
      <c r="J616" s="596"/>
      <c r="K616" s="596"/>
      <c r="L616" s="503"/>
      <c r="M616" s="644"/>
      <c r="N616" s="505" t="str">
        <f>三年级BMI</f>
        <v/>
      </c>
      <c r="O616" s="499" t="str">
        <f>三年级BMI等级</f>
        <v/>
      </c>
      <c r="P616" s="500" t="str">
        <f>三年级BMI得分</f>
        <v/>
      </c>
      <c r="Q616" s="515" t="str">
        <f>三年级肺活量得分</f>
        <v/>
      </c>
      <c r="R616" s="512" t="str">
        <f>三年级等级</f>
        <v/>
      </c>
      <c r="S616" s="516" t="str">
        <f>三年级50米跑得分</f>
        <v/>
      </c>
      <c r="T616" s="517" t="str">
        <f>三年级等级</f>
        <v/>
      </c>
      <c r="U616" s="516" t="str">
        <f>三年级坐位体前屈得分</f>
        <v/>
      </c>
      <c r="V616" s="517" t="str">
        <f>三年级等级</f>
        <v/>
      </c>
      <c r="W616" s="516" t="str">
        <f>三年级一分钟跳绳得分</f>
        <v/>
      </c>
      <c r="X616" s="517" t="str">
        <f>三年级等级</f>
        <v/>
      </c>
      <c r="Y616" s="515" t="str">
        <f>三年级仰卧起坐得分</f>
        <v/>
      </c>
      <c r="Z616" s="518" t="str">
        <f>三年级等级</f>
        <v/>
      </c>
      <c r="AA616" s="533"/>
      <c r="AB616" s="515"/>
      <c r="AC616" s="533" t="str">
        <f>三年级跳绳附加分</f>
        <v/>
      </c>
      <c r="AD616" s="534" t="str">
        <f>三年级标准分</f>
        <v/>
      </c>
      <c r="AE616" s="534" t="str">
        <f>三年级总分</f>
        <v/>
      </c>
      <c r="AF616" s="517" t="str">
        <f>三年级等级</f>
        <v/>
      </c>
    </row>
    <row r="617" spans="1:32">
      <c r="A617" s="476">
        <v>309</v>
      </c>
      <c r="B617" s="477">
        <v>55</v>
      </c>
      <c r="C617" s="586"/>
      <c r="D617" s="587"/>
      <c r="E617" s="586"/>
      <c r="F617" s="473"/>
      <c r="G617" s="588"/>
      <c r="H617" s="475"/>
      <c r="I617" s="595"/>
      <c r="J617" s="596"/>
      <c r="K617" s="596"/>
      <c r="L617" s="503"/>
      <c r="M617" s="644"/>
      <c r="N617" s="505" t="str">
        <f>三年级BMI</f>
        <v/>
      </c>
      <c r="O617" s="499" t="str">
        <f>三年级BMI等级</f>
        <v/>
      </c>
      <c r="P617" s="500" t="str">
        <f>三年级BMI得分</f>
        <v/>
      </c>
      <c r="Q617" s="515" t="str">
        <f>三年级肺活量得分</f>
        <v/>
      </c>
      <c r="R617" s="512" t="str">
        <f>三年级等级</f>
        <v/>
      </c>
      <c r="S617" s="516" t="str">
        <f>三年级50米跑得分</f>
        <v/>
      </c>
      <c r="T617" s="517" t="str">
        <f>三年级等级</f>
        <v/>
      </c>
      <c r="U617" s="516" t="str">
        <f>三年级坐位体前屈得分</f>
        <v/>
      </c>
      <c r="V617" s="517" t="str">
        <f>三年级等级</f>
        <v/>
      </c>
      <c r="W617" s="516" t="str">
        <f>三年级一分钟跳绳得分</f>
        <v/>
      </c>
      <c r="X617" s="517" t="str">
        <f>三年级等级</f>
        <v/>
      </c>
      <c r="Y617" s="515" t="str">
        <f>三年级仰卧起坐得分</f>
        <v/>
      </c>
      <c r="Z617" s="518" t="str">
        <f>三年级等级</f>
        <v/>
      </c>
      <c r="AA617" s="533"/>
      <c r="AB617" s="515"/>
      <c r="AC617" s="533" t="str">
        <f>三年级跳绳附加分</f>
        <v/>
      </c>
      <c r="AD617" s="534" t="str">
        <f>三年级标准分</f>
        <v/>
      </c>
      <c r="AE617" s="534" t="str">
        <f>三年级总分</f>
        <v/>
      </c>
      <c r="AF617" s="517" t="str">
        <f>三年级等级</f>
        <v/>
      </c>
    </row>
    <row r="618" spans="1:32">
      <c r="A618" s="476">
        <v>309</v>
      </c>
      <c r="B618" s="477">
        <v>56</v>
      </c>
      <c r="C618" s="586"/>
      <c r="D618" s="587"/>
      <c r="E618" s="586"/>
      <c r="F618" s="473"/>
      <c r="G618" s="588"/>
      <c r="H618" s="475"/>
      <c r="I618" s="595"/>
      <c r="J618" s="596"/>
      <c r="K618" s="596"/>
      <c r="L618" s="503"/>
      <c r="M618" s="644"/>
      <c r="N618" s="505" t="str">
        <f>三年级BMI</f>
        <v/>
      </c>
      <c r="O618" s="499" t="str">
        <f>三年级BMI等级</f>
        <v/>
      </c>
      <c r="P618" s="500" t="str">
        <f>三年级BMI得分</f>
        <v/>
      </c>
      <c r="Q618" s="515" t="str">
        <f>三年级肺活量得分</f>
        <v/>
      </c>
      <c r="R618" s="512" t="str">
        <f>三年级等级</f>
        <v/>
      </c>
      <c r="S618" s="516" t="str">
        <f>三年级50米跑得分</f>
        <v/>
      </c>
      <c r="T618" s="517" t="str">
        <f>三年级等级</f>
        <v/>
      </c>
      <c r="U618" s="516" t="str">
        <f>三年级坐位体前屈得分</f>
        <v/>
      </c>
      <c r="V618" s="517" t="str">
        <f>三年级等级</f>
        <v/>
      </c>
      <c r="W618" s="516" t="str">
        <f>三年级一分钟跳绳得分</f>
        <v/>
      </c>
      <c r="X618" s="517" t="str">
        <f>三年级等级</f>
        <v/>
      </c>
      <c r="Y618" s="515" t="str">
        <f>三年级仰卧起坐得分</f>
        <v/>
      </c>
      <c r="Z618" s="518" t="str">
        <f>三年级等级</f>
        <v/>
      </c>
      <c r="AA618" s="533"/>
      <c r="AB618" s="515"/>
      <c r="AC618" s="533" t="str">
        <f>三年级跳绳附加分</f>
        <v/>
      </c>
      <c r="AD618" s="534" t="str">
        <f>三年级标准分</f>
        <v/>
      </c>
      <c r="AE618" s="534" t="str">
        <f>三年级总分</f>
        <v/>
      </c>
      <c r="AF618" s="517" t="str">
        <f>三年级等级</f>
        <v/>
      </c>
    </row>
    <row r="619" spans="1:32">
      <c r="A619" s="476">
        <v>309</v>
      </c>
      <c r="B619" s="477">
        <v>57</v>
      </c>
      <c r="C619" s="586"/>
      <c r="D619" s="587"/>
      <c r="E619" s="586"/>
      <c r="F619" s="473"/>
      <c r="G619" s="588"/>
      <c r="H619" s="475"/>
      <c r="I619" s="595"/>
      <c r="J619" s="596"/>
      <c r="K619" s="596"/>
      <c r="L619" s="503"/>
      <c r="M619" s="644"/>
      <c r="N619" s="505" t="str">
        <f>三年级BMI</f>
        <v/>
      </c>
      <c r="O619" s="499" t="str">
        <f>三年级BMI等级</f>
        <v/>
      </c>
      <c r="P619" s="500" t="str">
        <f>三年级BMI得分</f>
        <v/>
      </c>
      <c r="Q619" s="515" t="str">
        <f>三年级肺活量得分</f>
        <v/>
      </c>
      <c r="R619" s="512" t="str">
        <f>三年级等级</f>
        <v/>
      </c>
      <c r="S619" s="516" t="str">
        <f>三年级50米跑得分</f>
        <v/>
      </c>
      <c r="T619" s="517" t="str">
        <f>三年级等级</f>
        <v/>
      </c>
      <c r="U619" s="516" t="str">
        <f>三年级坐位体前屈得分</f>
        <v/>
      </c>
      <c r="V619" s="517" t="str">
        <f>三年级等级</f>
        <v/>
      </c>
      <c r="W619" s="516" t="str">
        <f>三年级一分钟跳绳得分</f>
        <v/>
      </c>
      <c r="X619" s="517" t="str">
        <f>三年级等级</f>
        <v/>
      </c>
      <c r="Y619" s="515" t="str">
        <f>三年级仰卧起坐得分</f>
        <v/>
      </c>
      <c r="Z619" s="518" t="str">
        <f>三年级等级</f>
        <v/>
      </c>
      <c r="AA619" s="533"/>
      <c r="AB619" s="515"/>
      <c r="AC619" s="533" t="str">
        <f>三年级跳绳附加分</f>
        <v/>
      </c>
      <c r="AD619" s="534" t="str">
        <f>三年级标准分</f>
        <v/>
      </c>
      <c r="AE619" s="534" t="str">
        <f>三年级总分</f>
        <v/>
      </c>
      <c r="AF619" s="517" t="str">
        <f>三年级等级</f>
        <v/>
      </c>
    </row>
    <row r="620" spans="1:32">
      <c r="A620" s="476">
        <v>309</v>
      </c>
      <c r="B620" s="477">
        <v>58</v>
      </c>
      <c r="C620" s="586"/>
      <c r="D620" s="587"/>
      <c r="E620" s="586"/>
      <c r="F620" s="481"/>
      <c r="G620" s="588"/>
      <c r="H620" s="475"/>
      <c r="I620" s="595"/>
      <c r="J620" s="596"/>
      <c r="K620" s="596"/>
      <c r="L620" s="503"/>
      <c r="M620" s="644"/>
      <c r="N620" s="505" t="str">
        <f>三年级BMI</f>
        <v/>
      </c>
      <c r="O620" s="499" t="str">
        <f>三年级BMI等级</f>
        <v/>
      </c>
      <c r="P620" s="500" t="str">
        <f>三年级BMI得分</f>
        <v/>
      </c>
      <c r="Q620" s="515" t="str">
        <f>三年级肺活量得分</f>
        <v/>
      </c>
      <c r="R620" s="512" t="str">
        <f>三年级等级</f>
        <v/>
      </c>
      <c r="S620" s="516" t="str">
        <f>三年级50米跑得分</f>
        <v/>
      </c>
      <c r="T620" s="517" t="str">
        <f>三年级等级</f>
        <v/>
      </c>
      <c r="U620" s="516" t="str">
        <f>三年级坐位体前屈得分</f>
        <v/>
      </c>
      <c r="V620" s="517" t="str">
        <f>三年级等级</f>
        <v/>
      </c>
      <c r="W620" s="516" t="str">
        <f>三年级一分钟跳绳得分</f>
        <v/>
      </c>
      <c r="X620" s="517" t="str">
        <f>三年级等级</f>
        <v/>
      </c>
      <c r="Y620" s="515" t="str">
        <f>三年级仰卧起坐得分</f>
        <v/>
      </c>
      <c r="Z620" s="518" t="str">
        <f>三年级等级</f>
        <v/>
      </c>
      <c r="AA620" s="533"/>
      <c r="AB620" s="515"/>
      <c r="AC620" s="533" t="str">
        <f>三年级跳绳附加分</f>
        <v/>
      </c>
      <c r="AD620" s="534" t="str">
        <f>三年级标准分</f>
        <v/>
      </c>
      <c r="AE620" s="534" t="str">
        <f>三年级总分</f>
        <v/>
      </c>
      <c r="AF620" s="517" t="str">
        <f>三年级等级</f>
        <v/>
      </c>
    </row>
    <row r="621" spans="1:32">
      <c r="A621" s="476">
        <v>309</v>
      </c>
      <c r="B621" s="477">
        <v>59</v>
      </c>
      <c r="C621" s="586"/>
      <c r="D621" s="587"/>
      <c r="E621" s="586"/>
      <c r="F621" s="481"/>
      <c r="G621" s="588"/>
      <c r="H621" s="475"/>
      <c r="I621" s="595"/>
      <c r="J621" s="596"/>
      <c r="K621" s="596"/>
      <c r="L621" s="503"/>
      <c r="M621" s="644"/>
      <c r="N621" s="505" t="str">
        <f>三年级BMI</f>
        <v/>
      </c>
      <c r="O621" s="499" t="str">
        <f>三年级BMI等级</f>
        <v/>
      </c>
      <c r="P621" s="500" t="str">
        <f>三年级BMI得分</f>
        <v/>
      </c>
      <c r="Q621" s="515" t="str">
        <f>三年级肺活量得分</f>
        <v/>
      </c>
      <c r="R621" s="512" t="str">
        <f>三年级等级</f>
        <v/>
      </c>
      <c r="S621" s="516" t="str">
        <f>三年级50米跑得分</f>
        <v/>
      </c>
      <c r="T621" s="517" t="str">
        <f>三年级等级</f>
        <v/>
      </c>
      <c r="U621" s="516" t="str">
        <f>三年级坐位体前屈得分</f>
        <v/>
      </c>
      <c r="V621" s="517" t="str">
        <f>三年级等级</f>
        <v/>
      </c>
      <c r="W621" s="516" t="str">
        <f>三年级一分钟跳绳得分</f>
        <v/>
      </c>
      <c r="X621" s="517" t="str">
        <f>三年级等级</f>
        <v/>
      </c>
      <c r="Y621" s="515" t="str">
        <f>三年级仰卧起坐得分</f>
        <v/>
      </c>
      <c r="Z621" s="518" t="str">
        <f>三年级等级</f>
        <v/>
      </c>
      <c r="AA621" s="533"/>
      <c r="AB621" s="515"/>
      <c r="AC621" s="533" t="str">
        <f>三年级跳绳附加分</f>
        <v/>
      </c>
      <c r="AD621" s="534" t="str">
        <f>三年级标准分</f>
        <v/>
      </c>
      <c r="AE621" s="534" t="str">
        <f>三年级总分</f>
        <v/>
      </c>
      <c r="AF621" s="517" t="str">
        <f>三年级等级</f>
        <v/>
      </c>
    </row>
    <row r="622" spans="1:32">
      <c r="A622" s="476">
        <v>309</v>
      </c>
      <c r="B622" s="477">
        <v>60</v>
      </c>
      <c r="C622" s="586"/>
      <c r="D622" s="587"/>
      <c r="E622" s="586"/>
      <c r="F622" s="481"/>
      <c r="G622" s="588"/>
      <c r="H622" s="475"/>
      <c r="I622" s="595"/>
      <c r="J622" s="596"/>
      <c r="K622" s="596"/>
      <c r="L622" s="503"/>
      <c r="M622" s="644"/>
      <c r="N622" s="505" t="str">
        <f>三年级BMI</f>
        <v/>
      </c>
      <c r="O622" s="499" t="str">
        <f>三年级BMI等级</f>
        <v/>
      </c>
      <c r="P622" s="500" t="str">
        <f>三年级BMI得分</f>
        <v/>
      </c>
      <c r="Q622" s="515" t="str">
        <f>三年级肺活量得分</f>
        <v/>
      </c>
      <c r="R622" s="512" t="str">
        <f>三年级等级</f>
        <v/>
      </c>
      <c r="S622" s="516" t="str">
        <f>三年级50米跑得分</f>
        <v/>
      </c>
      <c r="T622" s="517" t="str">
        <f>三年级等级</f>
        <v/>
      </c>
      <c r="U622" s="516" t="str">
        <f>三年级坐位体前屈得分</f>
        <v/>
      </c>
      <c r="V622" s="517" t="str">
        <f>三年级等级</f>
        <v/>
      </c>
      <c r="W622" s="516" t="str">
        <f>三年级一分钟跳绳得分</f>
        <v/>
      </c>
      <c r="X622" s="517" t="str">
        <f>三年级等级</f>
        <v/>
      </c>
      <c r="Y622" s="515" t="str">
        <f>三年级仰卧起坐得分</f>
        <v/>
      </c>
      <c r="Z622" s="518" t="str">
        <f>三年级等级</f>
        <v/>
      </c>
      <c r="AA622" s="533"/>
      <c r="AB622" s="515"/>
      <c r="AC622" s="533" t="str">
        <f>三年级跳绳附加分</f>
        <v/>
      </c>
      <c r="AD622" s="534" t="str">
        <f>三年级标准分</f>
        <v/>
      </c>
      <c r="AE622" s="534" t="str">
        <f>三年级总分</f>
        <v/>
      </c>
      <c r="AF622" s="517" t="str">
        <f>三年级等级</f>
        <v/>
      </c>
    </row>
    <row r="623" spans="1:32">
      <c r="A623" s="476">
        <v>309</v>
      </c>
      <c r="B623" s="477">
        <v>61</v>
      </c>
      <c r="C623" s="586"/>
      <c r="D623" s="587"/>
      <c r="E623" s="586"/>
      <c r="F623" s="481"/>
      <c r="G623" s="588"/>
      <c r="H623" s="475"/>
      <c r="I623" s="595"/>
      <c r="J623" s="596"/>
      <c r="K623" s="596"/>
      <c r="L623" s="503"/>
      <c r="M623" s="644"/>
      <c r="N623" s="505" t="str">
        <f>三年级BMI</f>
        <v/>
      </c>
      <c r="O623" s="499" t="str">
        <f>三年级BMI等级</f>
        <v/>
      </c>
      <c r="P623" s="500" t="str">
        <f>三年级BMI得分</f>
        <v/>
      </c>
      <c r="Q623" s="515" t="str">
        <f>三年级肺活量得分</f>
        <v/>
      </c>
      <c r="R623" s="512" t="str">
        <f>三年级等级</f>
        <v/>
      </c>
      <c r="S623" s="516" t="str">
        <f>三年级50米跑得分</f>
        <v/>
      </c>
      <c r="T623" s="517" t="str">
        <f>三年级等级</f>
        <v/>
      </c>
      <c r="U623" s="516" t="str">
        <f>三年级坐位体前屈得分</f>
        <v/>
      </c>
      <c r="V623" s="517" t="str">
        <f>三年级等级</f>
        <v/>
      </c>
      <c r="W623" s="516" t="str">
        <f>三年级一分钟跳绳得分</f>
        <v/>
      </c>
      <c r="X623" s="517" t="str">
        <f>三年级等级</f>
        <v/>
      </c>
      <c r="Y623" s="515" t="str">
        <f>三年级仰卧起坐得分</f>
        <v/>
      </c>
      <c r="Z623" s="518" t="str">
        <f>三年级等级</f>
        <v/>
      </c>
      <c r="AA623" s="533"/>
      <c r="AB623" s="515"/>
      <c r="AC623" s="533" t="str">
        <f>三年级跳绳附加分</f>
        <v/>
      </c>
      <c r="AD623" s="534" t="str">
        <f>三年级标准分</f>
        <v/>
      </c>
      <c r="AE623" s="534" t="str">
        <f>三年级总分</f>
        <v/>
      </c>
      <c r="AF623" s="517" t="str">
        <f>三年级等级</f>
        <v/>
      </c>
    </row>
    <row r="624" spans="1:32">
      <c r="A624" s="476">
        <v>309</v>
      </c>
      <c r="B624" s="477">
        <v>62</v>
      </c>
      <c r="C624" s="586"/>
      <c r="D624" s="587"/>
      <c r="E624" s="586"/>
      <c r="F624" s="481"/>
      <c r="G624" s="588"/>
      <c r="H624" s="475"/>
      <c r="I624" s="595"/>
      <c r="J624" s="596"/>
      <c r="K624" s="596"/>
      <c r="L624" s="503"/>
      <c r="M624" s="644"/>
      <c r="N624" s="505" t="str">
        <f>三年级BMI</f>
        <v/>
      </c>
      <c r="O624" s="499" t="str">
        <f>三年级BMI等级</f>
        <v/>
      </c>
      <c r="P624" s="500" t="str">
        <f>三年级BMI得分</f>
        <v/>
      </c>
      <c r="Q624" s="515" t="str">
        <f>三年级肺活量得分</f>
        <v/>
      </c>
      <c r="R624" s="512" t="str">
        <f>三年级等级</f>
        <v/>
      </c>
      <c r="S624" s="516" t="str">
        <f>三年级50米跑得分</f>
        <v/>
      </c>
      <c r="T624" s="517" t="str">
        <f>三年级等级</f>
        <v/>
      </c>
      <c r="U624" s="516" t="str">
        <f>三年级坐位体前屈得分</f>
        <v/>
      </c>
      <c r="V624" s="517" t="str">
        <f>三年级等级</f>
        <v/>
      </c>
      <c r="W624" s="516" t="str">
        <f>三年级一分钟跳绳得分</f>
        <v/>
      </c>
      <c r="X624" s="517" t="str">
        <f>三年级等级</f>
        <v/>
      </c>
      <c r="Y624" s="515" t="str">
        <f>三年级仰卧起坐得分</f>
        <v/>
      </c>
      <c r="Z624" s="518" t="str">
        <f>三年级等级</f>
        <v/>
      </c>
      <c r="AA624" s="533"/>
      <c r="AB624" s="515"/>
      <c r="AC624" s="533" t="str">
        <f>三年级跳绳附加分</f>
        <v/>
      </c>
      <c r="AD624" s="534" t="str">
        <f>三年级标准分</f>
        <v/>
      </c>
      <c r="AE624" s="534" t="str">
        <f>三年级总分</f>
        <v/>
      </c>
      <c r="AF624" s="517" t="str">
        <f>三年级等级</f>
        <v/>
      </c>
    </row>
    <row r="625" spans="1:32">
      <c r="A625" s="476">
        <v>309</v>
      </c>
      <c r="B625" s="477">
        <v>63</v>
      </c>
      <c r="C625" s="586"/>
      <c r="D625" s="587"/>
      <c r="E625" s="586"/>
      <c r="F625" s="481"/>
      <c r="G625" s="588"/>
      <c r="H625" s="475"/>
      <c r="I625" s="595"/>
      <c r="J625" s="596"/>
      <c r="K625" s="596"/>
      <c r="L625" s="503"/>
      <c r="M625" s="644"/>
      <c r="N625" s="505" t="str">
        <f>三年级BMI</f>
        <v/>
      </c>
      <c r="O625" s="499" t="str">
        <f>三年级BMI等级</f>
        <v/>
      </c>
      <c r="P625" s="500" t="str">
        <f>三年级BMI得分</f>
        <v/>
      </c>
      <c r="Q625" s="515" t="str">
        <f>三年级肺活量得分</f>
        <v/>
      </c>
      <c r="R625" s="512" t="str">
        <f>三年级等级</f>
        <v/>
      </c>
      <c r="S625" s="516" t="str">
        <f>三年级50米跑得分</f>
        <v/>
      </c>
      <c r="T625" s="517" t="str">
        <f>三年级等级</f>
        <v/>
      </c>
      <c r="U625" s="516" t="str">
        <f>三年级坐位体前屈得分</f>
        <v/>
      </c>
      <c r="V625" s="517" t="str">
        <f>三年级等级</f>
        <v/>
      </c>
      <c r="W625" s="516" t="str">
        <f>三年级一分钟跳绳得分</f>
        <v/>
      </c>
      <c r="X625" s="517" t="str">
        <f>三年级等级</f>
        <v/>
      </c>
      <c r="Y625" s="515" t="str">
        <f>三年级仰卧起坐得分</f>
        <v/>
      </c>
      <c r="Z625" s="518" t="str">
        <f>三年级等级</f>
        <v/>
      </c>
      <c r="AA625" s="533"/>
      <c r="AB625" s="515"/>
      <c r="AC625" s="533" t="str">
        <f>三年级跳绳附加分</f>
        <v/>
      </c>
      <c r="AD625" s="534" t="str">
        <f>三年级标准分</f>
        <v/>
      </c>
      <c r="AE625" s="534" t="str">
        <f>三年级总分</f>
        <v/>
      </c>
      <c r="AF625" s="517" t="str">
        <f>三年级等级</f>
        <v/>
      </c>
    </row>
    <row r="626" spans="1:32">
      <c r="A626" s="476">
        <v>309</v>
      </c>
      <c r="B626" s="477">
        <v>64</v>
      </c>
      <c r="C626" s="586"/>
      <c r="D626" s="587"/>
      <c r="E626" s="586"/>
      <c r="F626" s="481"/>
      <c r="G626" s="588"/>
      <c r="H626" s="475"/>
      <c r="I626" s="595"/>
      <c r="J626" s="596"/>
      <c r="K626" s="596"/>
      <c r="L626" s="503"/>
      <c r="M626" s="644"/>
      <c r="N626" s="505" t="str">
        <f>三年级BMI</f>
        <v/>
      </c>
      <c r="O626" s="499" t="str">
        <f>三年级BMI等级</f>
        <v/>
      </c>
      <c r="P626" s="500" t="str">
        <f>三年级BMI得分</f>
        <v/>
      </c>
      <c r="Q626" s="515" t="str">
        <f>三年级肺活量得分</f>
        <v/>
      </c>
      <c r="R626" s="512" t="str">
        <f>三年级等级</f>
        <v/>
      </c>
      <c r="S626" s="516" t="str">
        <f>三年级50米跑得分</f>
        <v/>
      </c>
      <c r="T626" s="517" t="str">
        <f>三年级等级</f>
        <v/>
      </c>
      <c r="U626" s="516" t="str">
        <f>三年级坐位体前屈得分</f>
        <v/>
      </c>
      <c r="V626" s="517" t="str">
        <f>三年级等级</f>
        <v/>
      </c>
      <c r="W626" s="516" t="str">
        <f>三年级一分钟跳绳得分</f>
        <v/>
      </c>
      <c r="X626" s="517" t="str">
        <f>三年级等级</f>
        <v/>
      </c>
      <c r="Y626" s="515" t="str">
        <f>三年级仰卧起坐得分</f>
        <v/>
      </c>
      <c r="Z626" s="518" t="str">
        <f>三年级等级</f>
        <v/>
      </c>
      <c r="AA626" s="533"/>
      <c r="AB626" s="515"/>
      <c r="AC626" s="533" t="str">
        <f>三年级跳绳附加分</f>
        <v/>
      </c>
      <c r="AD626" s="534" t="str">
        <f>三年级标准分</f>
        <v/>
      </c>
      <c r="AE626" s="534" t="str">
        <f>三年级总分</f>
        <v/>
      </c>
      <c r="AF626" s="517" t="str">
        <f>三年级等级</f>
        <v/>
      </c>
    </row>
    <row r="627" spans="1:32">
      <c r="A627" s="476">
        <v>309</v>
      </c>
      <c r="B627" s="477">
        <v>65</v>
      </c>
      <c r="C627" s="586"/>
      <c r="D627" s="587"/>
      <c r="E627" s="586"/>
      <c r="F627" s="481"/>
      <c r="G627" s="588"/>
      <c r="H627" s="475"/>
      <c r="I627" s="595"/>
      <c r="J627" s="596"/>
      <c r="K627" s="596"/>
      <c r="L627" s="503"/>
      <c r="M627" s="644"/>
      <c r="N627" s="505" t="str">
        <f>三年级BMI</f>
        <v/>
      </c>
      <c r="O627" s="499" t="str">
        <f>三年级BMI等级</f>
        <v/>
      </c>
      <c r="P627" s="500" t="str">
        <f>三年级BMI得分</f>
        <v/>
      </c>
      <c r="Q627" s="515" t="str">
        <f>三年级肺活量得分</f>
        <v/>
      </c>
      <c r="R627" s="512" t="str">
        <f>三年级等级</f>
        <v/>
      </c>
      <c r="S627" s="516" t="str">
        <f>三年级50米跑得分</f>
        <v/>
      </c>
      <c r="T627" s="517" t="str">
        <f>三年级等级</f>
        <v/>
      </c>
      <c r="U627" s="516" t="str">
        <f>三年级坐位体前屈得分</f>
        <v/>
      </c>
      <c r="V627" s="517" t="str">
        <f>三年级等级</f>
        <v/>
      </c>
      <c r="W627" s="516" t="str">
        <f>三年级一分钟跳绳得分</f>
        <v/>
      </c>
      <c r="X627" s="517" t="str">
        <f>三年级等级</f>
        <v/>
      </c>
      <c r="Y627" s="515" t="str">
        <f>三年级仰卧起坐得分</f>
        <v/>
      </c>
      <c r="Z627" s="518" t="str">
        <f>三年级等级</f>
        <v/>
      </c>
      <c r="AA627" s="533"/>
      <c r="AB627" s="515"/>
      <c r="AC627" s="533" t="str">
        <f>三年级跳绳附加分</f>
        <v/>
      </c>
      <c r="AD627" s="534" t="str">
        <f>三年级标准分</f>
        <v/>
      </c>
      <c r="AE627" s="534" t="str">
        <f>三年级总分</f>
        <v/>
      </c>
      <c r="AF627" s="517" t="str">
        <f>三年级等级</f>
        <v/>
      </c>
    </row>
    <row r="628" spans="1:32">
      <c r="A628" s="476">
        <v>309</v>
      </c>
      <c r="B628" s="477">
        <v>66</v>
      </c>
      <c r="C628" s="586"/>
      <c r="D628" s="587"/>
      <c r="E628" s="586"/>
      <c r="F628" s="473"/>
      <c r="G628" s="588"/>
      <c r="H628" s="475"/>
      <c r="I628" s="600"/>
      <c r="J628" s="597"/>
      <c r="K628" s="597"/>
      <c r="L628" s="496"/>
      <c r="M628" s="643"/>
      <c r="N628" s="498" t="str">
        <f>三年级BMI</f>
        <v/>
      </c>
      <c r="O628" s="499" t="str">
        <f>三年级BMI等级</f>
        <v/>
      </c>
      <c r="P628" s="500" t="str">
        <f>三年级BMI得分</f>
        <v/>
      </c>
      <c r="Q628" s="515" t="str">
        <f>三年级肺活量得分</f>
        <v/>
      </c>
      <c r="R628" s="512" t="str">
        <f>三年级等级</f>
        <v/>
      </c>
      <c r="S628" s="516" t="str">
        <f>三年级50米跑得分</f>
        <v/>
      </c>
      <c r="T628" s="512" t="str">
        <f>三年级等级</f>
        <v/>
      </c>
      <c r="U628" s="516" t="str">
        <f>三年级坐位体前屈得分</f>
        <v/>
      </c>
      <c r="V628" s="512" t="str">
        <f>三年级等级</f>
        <v/>
      </c>
      <c r="W628" s="516" t="str">
        <f>三年级一分钟跳绳得分</f>
        <v/>
      </c>
      <c r="X628" s="512" t="str">
        <f>三年级等级</f>
        <v/>
      </c>
      <c r="Y628" s="511" t="str">
        <f>三年级仰卧起坐得分</f>
        <v/>
      </c>
      <c r="Z628" s="514" t="str">
        <f>三年级等级</f>
        <v/>
      </c>
      <c r="AA628" s="530"/>
      <c r="AB628" s="511"/>
      <c r="AC628" s="530" t="str">
        <f>三年级跳绳附加分</f>
        <v/>
      </c>
      <c r="AD628" s="534" t="str">
        <f>三年级标准分</f>
        <v/>
      </c>
      <c r="AE628" s="531" t="str">
        <f>三年级总分</f>
        <v/>
      </c>
      <c r="AF628" s="512" t="str">
        <f>三年级等级</f>
        <v/>
      </c>
    </row>
    <row r="629" spans="1:32">
      <c r="A629" s="476">
        <v>309</v>
      </c>
      <c r="B629" s="477">
        <v>67</v>
      </c>
      <c r="C629" s="586"/>
      <c r="D629" s="587"/>
      <c r="E629" s="586"/>
      <c r="F629" s="473"/>
      <c r="G629" s="588"/>
      <c r="H629" s="475"/>
      <c r="I629" s="595"/>
      <c r="J629" s="596"/>
      <c r="K629" s="597"/>
      <c r="L629" s="503"/>
      <c r="M629" s="644"/>
      <c r="N629" s="505" t="str">
        <f>三年级BMI</f>
        <v/>
      </c>
      <c r="O629" s="499" t="str">
        <f>三年级BMI等级</f>
        <v/>
      </c>
      <c r="P629" s="500" t="str">
        <f>三年级BMI得分</f>
        <v/>
      </c>
      <c r="Q629" s="515" t="str">
        <f>三年级肺活量得分</f>
        <v/>
      </c>
      <c r="R629" s="512" t="str">
        <f>三年级等级</f>
        <v/>
      </c>
      <c r="S629" s="516" t="str">
        <f>三年级50米跑得分</f>
        <v/>
      </c>
      <c r="T629" s="512" t="str">
        <f>三年级等级</f>
        <v/>
      </c>
      <c r="U629" s="516" t="str">
        <f>三年级坐位体前屈得分</f>
        <v/>
      </c>
      <c r="V629" s="517" t="str">
        <f>三年级等级</f>
        <v/>
      </c>
      <c r="W629" s="516" t="str">
        <f>三年级一分钟跳绳得分</f>
        <v/>
      </c>
      <c r="X629" s="517" t="str">
        <f>三年级等级</f>
        <v/>
      </c>
      <c r="Y629" s="515" t="str">
        <f>三年级仰卧起坐得分</f>
        <v/>
      </c>
      <c r="Z629" s="518" t="str">
        <f>三年级等级</f>
        <v/>
      </c>
      <c r="AA629" s="533"/>
      <c r="AB629" s="515"/>
      <c r="AC629" s="533" t="str">
        <f>三年级跳绳附加分</f>
        <v/>
      </c>
      <c r="AD629" s="534" t="str">
        <f>三年级标准分</f>
        <v/>
      </c>
      <c r="AE629" s="534" t="str">
        <f>三年级总分</f>
        <v/>
      </c>
      <c r="AF629" s="517" t="str">
        <f>三年级等级</f>
        <v/>
      </c>
    </row>
    <row r="630" spans="1:32">
      <c r="A630" s="476">
        <v>309</v>
      </c>
      <c r="B630" s="477">
        <v>68</v>
      </c>
      <c r="C630" s="586"/>
      <c r="D630" s="587"/>
      <c r="E630" s="586"/>
      <c r="F630" s="473"/>
      <c r="G630" s="588"/>
      <c r="H630" s="475"/>
      <c r="I630" s="595"/>
      <c r="J630" s="596"/>
      <c r="K630" s="597"/>
      <c r="L630" s="503"/>
      <c r="M630" s="644"/>
      <c r="N630" s="505" t="str">
        <f>三年级BMI</f>
        <v/>
      </c>
      <c r="O630" s="499" t="str">
        <f>三年级BMI等级</f>
        <v/>
      </c>
      <c r="P630" s="500" t="str">
        <f>三年级BMI得分</f>
        <v/>
      </c>
      <c r="Q630" s="515" t="str">
        <f>三年级肺活量得分</f>
        <v/>
      </c>
      <c r="R630" s="512" t="str">
        <f>三年级等级</f>
        <v/>
      </c>
      <c r="S630" s="516" t="str">
        <f>三年级50米跑得分</f>
        <v/>
      </c>
      <c r="T630" s="512" t="str">
        <f>三年级等级</f>
        <v/>
      </c>
      <c r="U630" s="516" t="str">
        <f>三年级坐位体前屈得分</f>
        <v/>
      </c>
      <c r="V630" s="517" t="str">
        <f>三年级等级</f>
        <v/>
      </c>
      <c r="W630" s="516" t="str">
        <f>三年级一分钟跳绳得分</f>
        <v/>
      </c>
      <c r="X630" s="517" t="str">
        <f>三年级等级</f>
        <v/>
      </c>
      <c r="Y630" s="515" t="str">
        <f>三年级仰卧起坐得分</f>
        <v/>
      </c>
      <c r="Z630" s="518" t="str">
        <f>三年级等级</f>
        <v/>
      </c>
      <c r="AA630" s="533"/>
      <c r="AB630" s="515"/>
      <c r="AC630" s="533" t="str">
        <f>三年级跳绳附加分</f>
        <v/>
      </c>
      <c r="AD630" s="534" t="str">
        <f>三年级标准分</f>
        <v/>
      </c>
      <c r="AE630" s="534" t="str">
        <f>三年级总分</f>
        <v/>
      </c>
      <c r="AF630" s="517" t="str">
        <f>三年级等级</f>
        <v/>
      </c>
    </row>
    <row r="631" spans="1:32">
      <c r="A631" s="476">
        <v>309</v>
      </c>
      <c r="B631" s="477">
        <v>69</v>
      </c>
      <c r="C631" s="586"/>
      <c r="D631" s="587"/>
      <c r="E631" s="586"/>
      <c r="F631" s="473"/>
      <c r="G631" s="589"/>
      <c r="H631" s="475"/>
      <c r="I631" s="595"/>
      <c r="J631" s="596"/>
      <c r="K631" s="597"/>
      <c r="L631" s="503"/>
      <c r="M631" s="644"/>
      <c r="N631" s="505" t="str">
        <f>三年级BMI</f>
        <v/>
      </c>
      <c r="O631" s="499" t="str">
        <f>三年级BMI等级</f>
        <v/>
      </c>
      <c r="P631" s="500" t="str">
        <f>三年级BMI得分</f>
        <v/>
      </c>
      <c r="Q631" s="515" t="str">
        <f>三年级肺活量得分</f>
        <v/>
      </c>
      <c r="R631" s="512" t="str">
        <f>三年级等级</f>
        <v/>
      </c>
      <c r="S631" s="516" t="str">
        <f>三年级50米跑得分</f>
        <v/>
      </c>
      <c r="T631" s="512" t="str">
        <f>三年级等级</f>
        <v/>
      </c>
      <c r="U631" s="516" t="str">
        <f>三年级坐位体前屈得分</f>
        <v/>
      </c>
      <c r="V631" s="517" t="str">
        <f>三年级等级</f>
        <v/>
      </c>
      <c r="W631" s="516" t="str">
        <f>三年级一分钟跳绳得分</f>
        <v/>
      </c>
      <c r="X631" s="517" t="str">
        <f>三年级等级</f>
        <v/>
      </c>
      <c r="Y631" s="515" t="str">
        <f>三年级仰卧起坐得分</f>
        <v/>
      </c>
      <c r="Z631" s="518" t="str">
        <f>三年级等级</f>
        <v/>
      </c>
      <c r="AA631" s="533"/>
      <c r="AB631" s="515"/>
      <c r="AC631" s="533" t="str">
        <f>三年级跳绳附加分</f>
        <v/>
      </c>
      <c r="AD631" s="534" t="str">
        <f>三年级标准分</f>
        <v/>
      </c>
      <c r="AE631" s="534" t="str">
        <f>三年级总分</f>
        <v/>
      </c>
      <c r="AF631" s="517" t="str">
        <f>三年级等级</f>
        <v/>
      </c>
    </row>
    <row r="632" ht="15.75" spans="1:32">
      <c r="A632" s="535">
        <v>309</v>
      </c>
      <c r="B632" s="536">
        <v>70</v>
      </c>
      <c r="C632" s="590"/>
      <c r="D632" s="591"/>
      <c r="E632" s="590"/>
      <c r="F632" s="583"/>
      <c r="G632" s="601"/>
      <c r="H632" s="542"/>
      <c r="I632" s="598"/>
      <c r="J632" s="599"/>
      <c r="K632" s="602"/>
      <c r="L632" s="571"/>
      <c r="M632" s="647"/>
      <c r="N632" s="573" t="str">
        <f>三年级BMI</f>
        <v/>
      </c>
      <c r="O632" s="574" t="str">
        <f>三年级BMI等级</f>
        <v/>
      </c>
      <c r="P632" s="575" t="str">
        <f>三年级BMI得分</f>
        <v/>
      </c>
      <c r="Q632" s="576" t="str">
        <f>三年级肺活量得分</f>
        <v/>
      </c>
      <c r="R632" s="577" t="str">
        <f>三年级等级</f>
        <v/>
      </c>
      <c r="S632" s="578" t="str">
        <f>三年级50米跑得分</f>
        <v/>
      </c>
      <c r="T632" s="577" t="str">
        <f>三年级等级</f>
        <v/>
      </c>
      <c r="U632" s="578" t="str">
        <f>三年级坐位体前屈得分</f>
        <v/>
      </c>
      <c r="V632" s="567" t="str">
        <f>三年级等级</f>
        <v/>
      </c>
      <c r="W632" s="578" t="str">
        <f>三年级一分钟跳绳得分</f>
        <v/>
      </c>
      <c r="X632" s="567" t="str">
        <f>三年级等级</f>
        <v/>
      </c>
      <c r="Y632" s="576" t="str">
        <f>三年级仰卧起坐得分</f>
        <v/>
      </c>
      <c r="Z632" s="579" t="str">
        <f>三年级等级</f>
        <v/>
      </c>
      <c r="AA632" s="565"/>
      <c r="AB632" s="576"/>
      <c r="AC632" s="565" t="str">
        <f>三年级跳绳附加分</f>
        <v/>
      </c>
      <c r="AD632" s="566" t="str">
        <f>三年级标准分</f>
        <v/>
      </c>
      <c r="AE632" s="566" t="str">
        <f>三年级总分</f>
        <v/>
      </c>
      <c r="AF632" s="567" t="str">
        <f>三年级等级</f>
        <v/>
      </c>
    </row>
    <row r="633" ht="15.75" spans="1:32">
      <c r="A633" s="468">
        <v>310</v>
      </c>
      <c r="B633" s="469">
        <v>1</v>
      </c>
      <c r="C633" s="593"/>
      <c r="D633" s="594"/>
      <c r="E633" s="593"/>
      <c r="F633" s="473"/>
      <c r="G633" s="589"/>
      <c r="H633" s="475"/>
      <c r="I633" s="600"/>
      <c r="J633" s="597"/>
      <c r="K633" s="597"/>
      <c r="L633" s="496"/>
      <c r="M633" s="643"/>
      <c r="N633" s="498" t="str">
        <f>三年级BMI</f>
        <v/>
      </c>
      <c r="O633" s="499" t="str">
        <f>三年级BMI等级</f>
        <v/>
      </c>
      <c r="P633" s="500" t="str">
        <f>三年级BMI得分</f>
        <v/>
      </c>
      <c r="Q633" s="511" t="str">
        <f>三年级肺活量得分</f>
        <v/>
      </c>
      <c r="R633" s="512" t="str">
        <f>三年级等级</f>
        <v/>
      </c>
      <c r="S633" s="513" t="str">
        <f>三年级50米跑得分</f>
        <v/>
      </c>
      <c r="T633" s="512" t="str">
        <f>三年级等级</f>
        <v/>
      </c>
      <c r="U633" s="513" t="str">
        <f>三年级坐位体前屈得分</f>
        <v/>
      </c>
      <c r="V633" s="512" t="str">
        <f>三年级等级</f>
        <v/>
      </c>
      <c r="W633" s="513" t="str">
        <f>三年级一分钟跳绳得分</f>
        <v/>
      </c>
      <c r="X633" s="512" t="str">
        <f>三年级等级</f>
        <v/>
      </c>
      <c r="Y633" s="511" t="str">
        <f>三年级仰卧起坐得分</f>
        <v/>
      </c>
      <c r="Z633" s="514" t="str">
        <f>三年级等级</f>
        <v/>
      </c>
      <c r="AA633" s="530"/>
      <c r="AB633" s="511"/>
      <c r="AC633" s="530" t="str">
        <f>三年级跳绳附加分</f>
        <v/>
      </c>
      <c r="AD633" s="531" t="str">
        <f>三年级标准分</f>
        <v/>
      </c>
      <c r="AE633" s="531" t="str">
        <f>三年级总分</f>
        <v/>
      </c>
      <c r="AF633" s="512" t="str">
        <f>三年级等级</f>
        <v/>
      </c>
    </row>
    <row r="634" spans="1:32">
      <c r="A634" s="476">
        <v>310</v>
      </c>
      <c r="B634" s="477">
        <v>2</v>
      </c>
      <c r="C634" s="586"/>
      <c r="D634" s="587"/>
      <c r="E634" s="586"/>
      <c r="F634" s="473"/>
      <c r="G634" s="588"/>
      <c r="H634" s="475"/>
      <c r="I634" s="595"/>
      <c r="J634" s="596"/>
      <c r="K634" s="597"/>
      <c r="L634" s="503"/>
      <c r="M634" s="644"/>
      <c r="N634" s="505" t="str">
        <f>三年级BMI</f>
        <v/>
      </c>
      <c r="O634" s="499" t="str">
        <f>三年级BMI等级</f>
        <v/>
      </c>
      <c r="P634" s="500" t="str">
        <f>三年级BMI得分</f>
        <v/>
      </c>
      <c r="Q634" s="515" t="str">
        <f>三年级肺活量得分</f>
        <v/>
      </c>
      <c r="R634" s="512" t="str">
        <f>三年级等级</f>
        <v/>
      </c>
      <c r="S634" s="516" t="str">
        <f>三年级50米跑得分</f>
        <v/>
      </c>
      <c r="T634" s="517" t="str">
        <f>三年级等级</f>
        <v/>
      </c>
      <c r="U634" s="516" t="str">
        <f>三年级坐位体前屈得分</f>
        <v/>
      </c>
      <c r="V634" s="517" t="str">
        <f>三年级等级</f>
        <v/>
      </c>
      <c r="W634" s="516" t="str">
        <f>三年级一分钟跳绳得分</f>
        <v/>
      </c>
      <c r="X634" s="517" t="str">
        <f>三年级等级</f>
        <v/>
      </c>
      <c r="Y634" s="515" t="str">
        <f>三年级仰卧起坐得分</f>
        <v/>
      </c>
      <c r="Z634" s="518" t="str">
        <f>三年级等级</f>
        <v/>
      </c>
      <c r="AA634" s="533"/>
      <c r="AB634" s="515"/>
      <c r="AC634" s="533" t="str">
        <f>三年级跳绳附加分</f>
        <v/>
      </c>
      <c r="AD634" s="534" t="str">
        <f>三年级标准分</f>
        <v/>
      </c>
      <c r="AE634" s="534" t="str">
        <f>三年级总分</f>
        <v/>
      </c>
      <c r="AF634" s="517" t="str">
        <f>三年级等级</f>
        <v/>
      </c>
    </row>
    <row r="635" spans="1:32">
      <c r="A635" s="476">
        <v>310</v>
      </c>
      <c r="B635" s="477">
        <v>3</v>
      </c>
      <c r="C635" s="586"/>
      <c r="D635" s="587"/>
      <c r="E635" s="586"/>
      <c r="F635" s="473"/>
      <c r="G635" s="588"/>
      <c r="H635" s="475"/>
      <c r="I635" s="595"/>
      <c r="J635" s="596"/>
      <c r="K635" s="597"/>
      <c r="L635" s="503"/>
      <c r="M635" s="644"/>
      <c r="N635" s="505" t="str">
        <f>三年级BMI</f>
        <v/>
      </c>
      <c r="O635" s="499" t="str">
        <f>三年级BMI等级</f>
        <v/>
      </c>
      <c r="P635" s="500" t="str">
        <f>三年级BMI得分</f>
        <v/>
      </c>
      <c r="Q635" s="515" t="str">
        <f>三年级肺活量得分</f>
        <v/>
      </c>
      <c r="R635" s="512" t="str">
        <f>三年级等级</f>
        <v/>
      </c>
      <c r="S635" s="516" t="str">
        <f>三年级50米跑得分</f>
        <v/>
      </c>
      <c r="T635" s="517" t="str">
        <f>三年级等级</f>
        <v/>
      </c>
      <c r="U635" s="516" t="str">
        <f>三年级坐位体前屈得分</f>
        <v/>
      </c>
      <c r="V635" s="517" t="str">
        <f>三年级等级</f>
        <v/>
      </c>
      <c r="W635" s="516" t="str">
        <f>三年级一分钟跳绳得分</f>
        <v/>
      </c>
      <c r="X635" s="517" t="str">
        <f>三年级等级</f>
        <v/>
      </c>
      <c r="Y635" s="515" t="str">
        <f>三年级仰卧起坐得分</f>
        <v/>
      </c>
      <c r="Z635" s="518" t="str">
        <f>三年级等级</f>
        <v/>
      </c>
      <c r="AA635" s="533"/>
      <c r="AB635" s="515"/>
      <c r="AC635" s="533" t="str">
        <f>三年级跳绳附加分</f>
        <v/>
      </c>
      <c r="AD635" s="534" t="str">
        <f>三年级标准分</f>
        <v/>
      </c>
      <c r="AE635" s="534" t="str">
        <f>三年级总分</f>
        <v/>
      </c>
      <c r="AF635" s="517" t="str">
        <f>三年级等级</f>
        <v/>
      </c>
    </row>
    <row r="636" spans="1:32">
      <c r="A636" s="476">
        <v>310</v>
      </c>
      <c r="B636" s="477">
        <v>4</v>
      </c>
      <c r="C636" s="586"/>
      <c r="D636" s="587"/>
      <c r="E636" s="586"/>
      <c r="F636" s="473"/>
      <c r="G636" s="588"/>
      <c r="H636" s="475"/>
      <c r="I636" s="595"/>
      <c r="J636" s="596"/>
      <c r="K636" s="597"/>
      <c r="L636" s="503"/>
      <c r="M636" s="644"/>
      <c r="N636" s="505" t="str">
        <f>三年级BMI</f>
        <v/>
      </c>
      <c r="O636" s="499" t="str">
        <f>三年级BMI等级</f>
        <v/>
      </c>
      <c r="P636" s="500" t="str">
        <f>三年级BMI得分</f>
        <v/>
      </c>
      <c r="Q636" s="515" t="str">
        <f>三年级肺活量得分</f>
        <v/>
      </c>
      <c r="R636" s="512" t="str">
        <f>三年级等级</f>
        <v/>
      </c>
      <c r="S636" s="516" t="str">
        <f>三年级50米跑得分</f>
        <v/>
      </c>
      <c r="T636" s="517" t="str">
        <f>三年级等级</f>
        <v/>
      </c>
      <c r="U636" s="516" t="str">
        <f>三年级坐位体前屈得分</f>
        <v/>
      </c>
      <c r="V636" s="517" t="str">
        <f>三年级等级</f>
        <v/>
      </c>
      <c r="W636" s="516" t="str">
        <f>三年级一分钟跳绳得分</f>
        <v/>
      </c>
      <c r="X636" s="517" t="str">
        <f>三年级等级</f>
        <v/>
      </c>
      <c r="Y636" s="515" t="str">
        <f>三年级仰卧起坐得分</f>
        <v/>
      </c>
      <c r="Z636" s="518" t="str">
        <f>三年级等级</f>
        <v/>
      </c>
      <c r="AA636" s="533"/>
      <c r="AB636" s="515"/>
      <c r="AC636" s="533" t="str">
        <f>三年级跳绳附加分</f>
        <v/>
      </c>
      <c r="AD636" s="534" t="str">
        <f>三年级标准分</f>
        <v/>
      </c>
      <c r="AE636" s="534" t="str">
        <f>三年级总分</f>
        <v/>
      </c>
      <c r="AF636" s="517" t="str">
        <f>三年级等级</f>
        <v/>
      </c>
    </row>
    <row r="637" spans="1:32">
      <c r="A637" s="476">
        <v>310</v>
      </c>
      <c r="B637" s="477">
        <v>5</v>
      </c>
      <c r="C637" s="586"/>
      <c r="D637" s="587"/>
      <c r="E637" s="586"/>
      <c r="F637" s="473"/>
      <c r="G637" s="588"/>
      <c r="H637" s="475"/>
      <c r="I637" s="595"/>
      <c r="J637" s="596"/>
      <c r="K637" s="597"/>
      <c r="L637" s="503"/>
      <c r="M637" s="644"/>
      <c r="N637" s="505" t="str">
        <f>三年级BMI</f>
        <v/>
      </c>
      <c r="O637" s="499" t="str">
        <f>三年级BMI等级</f>
        <v/>
      </c>
      <c r="P637" s="500" t="str">
        <f>三年级BMI得分</f>
        <v/>
      </c>
      <c r="Q637" s="515" t="str">
        <f>三年级肺活量得分</f>
        <v/>
      </c>
      <c r="R637" s="512" t="str">
        <f>三年级等级</f>
        <v/>
      </c>
      <c r="S637" s="516" t="str">
        <f>三年级50米跑得分</f>
        <v/>
      </c>
      <c r="T637" s="517" t="str">
        <f>三年级等级</f>
        <v/>
      </c>
      <c r="U637" s="516" t="str">
        <f>三年级坐位体前屈得分</f>
        <v/>
      </c>
      <c r="V637" s="517" t="str">
        <f>三年级等级</f>
        <v/>
      </c>
      <c r="W637" s="516" t="str">
        <f>三年级一分钟跳绳得分</f>
        <v/>
      </c>
      <c r="X637" s="517" t="str">
        <f>三年级等级</f>
        <v/>
      </c>
      <c r="Y637" s="515" t="str">
        <f>三年级仰卧起坐得分</f>
        <v/>
      </c>
      <c r="Z637" s="518" t="str">
        <f>三年级等级</f>
        <v/>
      </c>
      <c r="AA637" s="533"/>
      <c r="AB637" s="515"/>
      <c r="AC637" s="533" t="str">
        <f>三年级跳绳附加分</f>
        <v/>
      </c>
      <c r="AD637" s="534" t="str">
        <f>三年级标准分</f>
        <v/>
      </c>
      <c r="AE637" s="534" t="str">
        <f>三年级总分</f>
        <v/>
      </c>
      <c r="AF637" s="517" t="str">
        <f>三年级等级</f>
        <v/>
      </c>
    </row>
    <row r="638" spans="1:32">
      <c r="A638" s="476">
        <v>310</v>
      </c>
      <c r="B638" s="477">
        <v>6</v>
      </c>
      <c r="C638" s="586"/>
      <c r="D638" s="587"/>
      <c r="E638" s="586"/>
      <c r="F638" s="473"/>
      <c r="G638" s="588"/>
      <c r="H638" s="475"/>
      <c r="I638" s="595"/>
      <c r="J638" s="596"/>
      <c r="K638" s="597"/>
      <c r="L638" s="503"/>
      <c r="M638" s="644"/>
      <c r="N638" s="505" t="str">
        <f>三年级BMI</f>
        <v/>
      </c>
      <c r="O638" s="499" t="str">
        <f>三年级BMI等级</f>
        <v/>
      </c>
      <c r="P638" s="500" t="str">
        <f>三年级BMI得分</f>
        <v/>
      </c>
      <c r="Q638" s="515" t="str">
        <f>三年级肺活量得分</f>
        <v/>
      </c>
      <c r="R638" s="512" t="str">
        <f>三年级等级</f>
        <v/>
      </c>
      <c r="S638" s="516" t="str">
        <f>三年级50米跑得分</f>
        <v/>
      </c>
      <c r="T638" s="517" t="str">
        <f>三年级等级</f>
        <v/>
      </c>
      <c r="U638" s="516" t="str">
        <f>三年级坐位体前屈得分</f>
        <v/>
      </c>
      <c r="V638" s="517" t="str">
        <f>三年级等级</f>
        <v/>
      </c>
      <c r="W638" s="516" t="str">
        <f>三年级一分钟跳绳得分</f>
        <v/>
      </c>
      <c r="X638" s="517" t="str">
        <f>三年级等级</f>
        <v/>
      </c>
      <c r="Y638" s="515" t="str">
        <f>三年级仰卧起坐得分</f>
        <v/>
      </c>
      <c r="Z638" s="518" t="str">
        <f>三年级等级</f>
        <v/>
      </c>
      <c r="AA638" s="533"/>
      <c r="AB638" s="515"/>
      <c r="AC638" s="533" t="str">
        <f>三年级跳绳附加分</f>
        <v/>
      </c>
      <c r="AD638" s="534" t="str">
        <f>三年级标准分</f>
        <v/>
      </c>
      <c r="AE638" s="534" t="str">
        <f>三年级总分</f>
        <v/>
      </c>
      <c r="AF638" s="517" t="str">
        <f>三年级等级</f>
        <v/>
      </c>
    </row>
    <row r="639" spans="1:32">
      <c r="A639" s="476">
        <v>310</v>
      </c>
      <c r="B639" s="477">
        <v>7</v>
      </c>
      <c r="C639" s="586"/>
      <c r="D639" s="587"/>
      <c r="E639" s="586"/>
      <c r="F639" s="473"/>
      <c r="G639" s="588"/>
      <c r="H639" s="475"/>
      <c r="I639" s="595"/>
      <c r="J639" s="596"/>
      <c r="K639" s="597"/>
      <c r="L639" s="503"/>
      <c r="M639" s="644"/>
      <c r="N639" s="505" t="str">
        <f>三年级BMI</f>
        <v/>
      </c>
      <c r="O639" s="499" t="str">
        <f>三年级BMI等级</f>
        <v/>
      </c>
      <c r="P639" s="500" t="str">
        <f>三年级BMI得分</f>
        <v/>
      </c>
      <c r="Q639" s="515" t="str">
        <f>三年级肺活量得分</f>
        <v/>
      </c>
      <c r="R639" s="512" t="str">
        <f>三年级等级</f>
        <v/>
      </c>
      <c r="S639" s="516" t="str">
        <f>三年级50米跑得分</f>
        <v/>
      </c>
      <c r="T639" s="517" t="str">
        <f>三年级等级</f>
        <v/>
      </c>
      <c r="U639" s="516" t="str">
        <f>三年级坐位体前屈得分</f>
        <v/>
      </c>
      <c r="V639" s="517" t="str">
        <f>三年级等级</f>
        <v/>
      </c>
      <c r="W639" s="516" t="str">
        <f>三年级一分钟跳绳得分</f>
        <v/>
      </c>
      <c r="X639" s="517" t="str">
        <f>三年级等级</f>
        <v/>
      </c>
      <c r="Y639" s="515" t="str">
        <f>三年级仰卧起坐得分</f>
        <v/>
      </c>
      <c r="Z639" s="518" t="str">
        <f>三年级等级</f>
        <v/>
      </c>
      <c r="AA639" s="533"/>
      <c r="AB639" s="515"/>
      <c r="AC639" s="533" t="str">
        <f>三年级跳绳附加分</f>
        <v/>
      </c>
      <c r="AD639" s="534" t="str">
        <f>三年级标准分</f>
        <v/>
      </c>
      <c r="AE639" s="534" t="str">
        <f>三年级总分</f>
        <v/>
      </c>
      <c r="AF639" s="517" t="str">
        <f>三年级等级</f>
        <v/>
      </c>
    </row>
    <row r="640" spans="1:32">
      <c r="A640" s="476">
        <v>310</v>
      </c>
      <c r="B640" s="477">
        <v>8</v>
      </c>
      <c r="C640" s="586"/>
      <c r="D640" s="587"/>
      <c r="E640" s="586"/>
      <c r="F640" s="473"/>
      <c r="G640" s="588"/>
      <c r="H640" s="475"/>
      <c r="I640" s="595"/>
      <c r="J640" s="596"/>
      <c r="K640" s="597"/>
      <c r="L640" s="503"/>
      <c r="M640" s="644"/>
      <c r="N640" s="505" t="str">
        <f>三年级BMI</f>
        <v/>
      </c>
      <c r="O640" s="499" t="str">
        <f>三年级BMI等级</f>
        <v/>
      </c>
      <c r="P640" s="500" t="str">
        <f>三年级BMI得分</f>
        <v/>
      </c>
      <c r="Q640" s="515" t="str">
        <f>三年级肺活量得分</f>
        <v/>
      </c>
      <c r="R640" s="512" t="str">
        <f>三年级等级</f>
        <v/>
      </c>
      <c r="S640" s="516" t="str">
        <f>三年级50米跑得分</f>
        <v/>
      </c>
      <c r="T640" s="517" t="str">
        <f>三年级等级</f>
        <v/>
      </c>
      <c r="U640" s="516" t="str">
        <f>三年级坐位体前屈得分</f>
        <v/>
      </c>
      <c r="V640" s="517" t="str">
        <f>三年级等级</f>
        <v/>
      </c>
      <c r="W640" s="516" t="str">
        <f>三年级一分钟跳绳得分</f>
        <v/>
      </c>
      <c r="X640" s="517" t="str">
        <f>三年级等级</f>
        <v/>
      </c>
      <c r="Y640" s="515" t="str">
        <f>三年级仰卧起坐得分</f>
        <v/>
      </c>
      <c r="Z640" s="518" t="str">
        <f>三年级等级</f>
        <v/>
      </c>
      <c r="AA640" s="533"/>
      <c r="AB640" s="515"/>
      <c r="AC640" s="533" t="str">
        <f>三年级跳绳附加分</f>
        <v/>
      </c>
      <c r="AD640" s="534" t="str">
        <f>三年级标准分</f>
        <v/>
      </c>
      <c r="AE640" s="534" t="str">
        <f>三年级总分</f>
        <v/>
      </c>
      <c r="AF640" s="517" t="str">
        <f>三年级等级</f>
        <v/>
      </c>
    </row>
    <row r="641" spans="1:32">
      <c r="A641" s="476">
        <v>310</v>
      </c>
      <c r="B641" s="477">
        <v>9</v>
      </c>
      <c r="C641" s="586"/>
      <c r="D641" s="587"/>
      <c r="E641" s="586"/>
      <c r="F641" s="473"/>
      <c r="G641" s="588"/>
      <c r="H641" s="475"/>
      <c r="I641" s="595"/>
      <c r="J641" s="596"/>
      <c r="K641" s="597"/>
      <c r="L641" s="503"/>
      <c r="M641" s="644"/>
      <c r="N641" s="505" t="str">
        <f>三年级BMI</f>
        <v/>
      </c>
      <c r="O641" s="499" t="str">
        <f>三年级BMI等级</f>
        <v/>
      </c>
      <c r="P641" s="500" t="str">
        <f>三年级BMI得分</f>
        <v/>
      </c>
      <c r="Q641" s="515" t="str">
        <f>三年级肺活量得分</f>
        <v/>
      </c>
      <c r="R641" s="512" t="str">
        <f>三年级等级</f>
        <v/>
      </c>
      <c r="S641" s="516" t="str">
        <f>三年级50米跑得分</f>
        <v/>
      </c>
      <c r="T641" s="517" t="str">
        <f>三年级等级</f>
        <v/>
      </c>
      <c r="U641" s="516" t="str">
        <f>三年级坐位体前屈得分</f>
        <v/>
      </c>
      <c r="V641" s="517" t="str">
        <f>三年级等级</f>
        <v/>
      </c>
      <c r="W641" s="516" t="str">
        <f>三年级一分钟跳绳得分</f>
        <v/>
      </c>
      <c r="X641" s="517" t="str">
        <f>三年级等级</f>
        <v/>
      </c>
      <c r="Y641" s="515" t="str">
        <f>三年级仰卧起坐得分</f>
        <v/>
      </c>
      <c r="Z641" s="518" t="str">
        <f>三年级等级</f>
        <v/>
      </c>
      <c r="AA641" s="533"/>
      <c r="AB641" s="515"/>
      <c r="AC641" s="533" t="str">
        <f>三年级跳绳附加分</f>
        <v/>
      </c>
      <c r="AD641" s="534" t="str">
        <f>三年级标准分</f>
        <v/>
      </c>
      <c r="AE641" s="534" t="str">
        <f>三年级总分</f>
        <v/>
      </c>
      <c r="AF641" s="517" t="str">
        <f>三年级等级</f>
        <v/>
      </c>
    </row>
    <row r="642" spans="1:32">
      <c r="A642" s="476">
        <v>310</v>
      </c>
      <c r="B642" s="477">
        <v>10</v>
      </c>
      <c r="C642" s="586"/>
      <c r="D642" s="587"/>
      <c r="E642" s="586"/>
      <c r="F642" s="473"/>
      <c r="G642" s="588"/>
      <c r="H642" s="475"/>
      <c r="I642" s="595"/>
      <c r="J642" s="596"/>
      <c r="K642" s="597"/>
      <c r="L642" s="503"/>
      <c r="M642" s="644"/>
      <c r="N642" s="505" t="str">
        <f>三年级BMI</f>
        <v/>
      </c>
      <c r="O642" s="499" t="str">
        <f>三年级BMI等级</f>
        <v/>
      </c>
      <c r="P642" s="500" t="str">
        <f>三年级BMI得分</f>
        <v/>
      </c>
      <c r="Q642" s="515" t="str">
        <f>三年级肺活量得分</f>
        <v/>
      </c>
      <c r="R642" s="512" t="str">
        <f>三年级等级</f>
        <v/>
      </c>
      <c r="S642" s="516" t="str">
        <f>三年级50米跑得分</f>
        <v/>
      </c>
      <c r="T642" s="517" t="str">
        <f>三年级等级</f>
        <v/>
      </c>
      <c r="U642" s="516" t="str">
        <f>三年级坐位体前屈得分</f>
        <v/>
      </c>
      <c r="V642" s="517" t="str">
        <f>三年级等级</f>
        <v/>
      </c>
      <c r="W642" s="516" t="str">
        <f>三年级一分钟跳绳得分</f>
        <v/>
      </c>
      <c r="X642" s="517" t="str">
        <f>三年级等级</f>
        <v/>
      </c>
      <c r="Y642" s="515" t="str">
        <f>三年级仰卧起坐得分</f>
        <v/>
      </c>
      <c r="Z642" s="518" t="str">
        <f>三年级等级</f>
        <v/>
      </c>
      <c r="AA642" s="533"/>
      <c r="AB642" s="515"/>
      <c r="AC642" s="533" t="str">
        <f>三年级跳绳附加分</f>
        <v/>
      </c>
      <c r="AD642" s="534" t="str">
        <f>三年级标准分</f>
        <v/>
      </c>
      <c r="AE642" s="534" t="str">
        <f>三年级总分</f>
        <v/>
      </c>
      <c r="AF642" s="517" t="str">
        <f>三年级等级</f>
        <v/>
      </c>
    </row>
    <row r="643" spans="1:32">
      <c r="A643" s="476">
        <v>310</v>
      </c>
      <c r="B643" s="477">
        <v>11</v>
      </c>
      <c r="C643" s="586"/>
      <c r="D643" s="587"/>
      <c r="E643" s="586"/>
      <c r="F643" s="473"/>
      <c r="G643" s="588"/>
      <c r="H643" s="475"/>
      <c r="I643" s="595"/>
      <c r="J643" s="596"/>
      <c r="K643" s="596"/>
      <c r="L643" s="503"/>
      <c r="M643" s="644"/>
      <c r="N643" s="505" t="str">
        <f>三年级BMI</f>
        <v/>
      </c>
      <c r="O643" s="499" t="str">
        <f>三年级BMI等级</f>
        <v/>
      </c>
      <c r="P643" s="500" t="str">
        <f>三年级BMI得分</f>
        <v/>
      </c>
      <c r="Q643" s="515" t="str">
        <f>三年级肺活量得分</f>
        <v/>
      </c>
      <c r="R643" s="512" t="str">
        <f>三年级等级</f>
        <v/>
      </c>
      <c r="S643" s="516" t="str">
        <f>三年级50米跑得分</f>
        <v/>
      </c>
      <c r="T643" s="517" t="str">
        <f>三年级等级</f>
        <v/>
      </c>
      <c r="U643" s="516" t="str">
        <f>三年级坐位体前屈得分</f>
        <v/>
      </c>
      <c r="V643" s="517" t="str">
        <f>三年级等级</f>
        <v/>
      </c>
      <c r="W643" s="516" t="str">
        <f>三年级一分钟跳绳得分</f>
        <v/>
      </c>
      <c r="X643" s="517" t="str">
        <f>三年级等级</f>
        <v/>
      </c>
      <c r="Y643" s="515" t="str">
        <f>三年级仰卧起坐得分</f>
        <v/>
      </c>
      <c r="Z643" s="518" t="str">
        <f>三年级等级</f>
        <v/>
      </c>
      <c r="AA643" s="533"/>
      <c r="AB643" s="515"/>
      <c r="AC643" s="533" t="str">
        <f>三年级跳绳附加分</f>
        <v/>
      </c>
      <c r="AD643" s="534" t="str">
        <f>三年级标准分</f>
        <v/>
      </c>
      <c r="AE643" s="534" t="str">
        <f>三年级总分</f>
        <v/>
      </c>
      <c r="AF643" s="517" t="str">
        <f>三年级等级</f>
        <v/>
      </c>
    </row>
    <row r="644" spans="1:32">
      <c r="A644" s="476">
        <v>310</v>
      </c>
      <c r="B644" s="477">
        <v>12</v>
      </c>
      <c r="C644" s="586"/>
      <c r="D644" s="587"/>
      <c r="E644" s="586"/>
      <c r="F644" s="473"/>
      <c r="G644" s="588"/>
      <c r="H644" s="475"/>
      <c r="I644" s="595"/>
      <c r="J644" s="596"/>
      <c r="K644" s="596"/>
      <c r="L644" s="503"/>
      <c r="M644" s="644"/>
      <c r="N644" s="505" t="str">
        <f>三年级BMI</f>
        <v/>
      </c>
      <c r="O644" s="499" t="str">
        <f>三年级BMI等级</f>
        <v/>
      </c>
      <c r="P644" s="500" t="str">
        <f>三年级BMI得分</f>
        <v/>
      </c>
      <c r="Q644" s="515" t="str">
        <f>三年级肺活量得分</f>
        <v/>
      </c>
      <c r="R644" s="512" t="str">
        <f>三年级等级</f>
        <v/>
      </c>
      <c r="S644" s="516" t="str">
        <f>三年级50米跑得分</f>
        <v/>
      </c>
      <c r="T644" s="517" t="str">
        <f>三年级等级</f>
        <v/>
      </c>
      <c r="U644" s="516" t="str">
        <f>三年级坐位体前屈得分</f>
        <v/>
      </c>
      <c r="V644" s="517" t="str">
        <f>三年级等级</f>
        <v/>
      </c>
      <c r="W644" s="516" t="str">
        <f>三年级一分钟跳绳得分</f>
        <v/>
      </c>
      <c r="X644" s="517" t="str">
        <f>三年级等级</f>
        <v/>
      </c>
      <c r="Y644" s="515" t="str">
        <f>三年级仰卧起坐得分</f>
        <v/>
      </c>
      <c r="Z644" s="518" t="str">
        <f>三年级等级</f>
        <v/>
      </c>
      <c r="AA644" s="533"/>
      <c r="AB644" s="515"/>
      <c r="AC644" s="533" t="str">
        <f>三年级跳绳附加分</f>
        <v/>
      </c>
      <c r="AD644" s="534" t="str">
        <f>三年级标准分</f>
        <v/>
      </c>
      <c r="AE644" s="534" t="str">
        <f>三年级总分</f>
        <v/>
      </c>
      <c r="AF644" s="517" t="str">
        <f>三年级等级</f>
        <v/>
      </c>
    </row>
    <row r="645" spans="1:32">
      <c r="A645" s="476">
        <v>310</v>
      </c>
      <c r="B645" s="477">
        <v>13</v>
      </c>
      <c r="C645" s="586"/>
      <c r="D645" s="587"/>
      <c r="E645" s="586"/>
      <c r="F645" s="473"/>
      <c r="G645" s="588"/>
      <c r="H645" s="475"/>
      <c r="I645" s="595"/>
      <c r="J645" s="596"/>
      <c r="K645" s="596"/>
      <c r="L645" s="503"/>
      <c r="M645" s="644"/>
      <c r="N645" s="505" t="str">
        <f>三年级BMI</f>
        <v/>
      </c>
      <c r="O645" s="499" t="str">
        <f>三年级BMI等级</f>
        <v/>
      </c>
      <c r="P645" s="500" t="str">
        <f>三年级BMI得分</f>
        <v/>
      </c>
      <c r="Q645" s="515" t="str">
        <f>三年级肺活量得分</f>
        <v/>
      </c>
      <c r="R645" s="512" t="str">
        <f>三年级等级</f>
        <v/>
      </c>
      <c r="S645" s="516" t="str">
        <f>三年级50米跑得分</f>
        <v/>
      </c>
      <c r="T645" s="517" t="str">
        <f>三年级等级</f>
        <v/>
      </c>
      <c r="U645" s="516" t="str">
        <f>三年级坐位体前屈得分</f>
        <v/>
      </c>
      <c r="V645" s="517" t="str">
        <f>三年级等级</f>
        <v/>
      </c>
      <c r="W645" s="516" t="str">
        <f>三年级一分钟跳绳得分</f>
        <v/>
      </c>
      <c r="X645" s="517" t="str">
        <f>三年级等级</f>
        <v/>
      </c>
      <c r="Y645" s="515" t="str">
        <f>三年级仰卧起坐得分</f>
        <v/>
      </c>
      <c r="Z645" s="518" t="str">
        <f>三年级等级</f>
        <v/>
      </c>
      <c r="AA645" s="533"/>
      <c r="AB645" s="515"/>
      <c r="AC645" s="533" t="str">
        <f>三年级跳绳附加分</f>
        <v/>
      </c>
      <c r="AD645" s="534" t="str">
        <f>三年级标准分</f>
        <v/>
      </c>
      <c r="AE645" s="534" t="str">
        <f>三年级总分</f>
        <v/>
      </c>
      <c r="AF645" s="517" t="str">
        <f>三年级等级</f>
        <v/>
      </c>
    </row>
    <row r="646" spans="1:32">
      <c r="A646" s="476">
        <v>310</v>
      </c>
      <c r="B646" s="477">
        <v>14</v>
      </c>
      <c r="C646" s="586"/>
      <c r="D646" s="587"/>
      <c r="E646" s="586"/>
      <c r="F646" s="473"/>
      <c r="G646" s="589"/>
      <c r="H646" s="475"/>
      <c r="I646" s="595"/>
      <c r="J646" s="596"/>
      <c r="K646" s="596"/>
      <c r="L646" s="503"/>
      <c r="M646" s="644"/>
      <c r="N646" s="505" t="str">
        <f>三年级BMI</f>
        <v/>
      </c>
      <c r="O646" s="499" t="str">
        <f>三年级BMI等级</f>
        <v/>
      </c>
      <c r="P646" s="500" t="str">
        <f>三年级BMI得分</f>
        <v/>
      </c>
      <c r="Q646" s="515" t="str">
        <f>三年级肺活量得分</f>
        <v/>
      </c>
      <c r="R646" s="512" t="str">
        <f>三年级等级</f>
        <v/>
      </c>
      <c r="S646" s="516" t="str">
        <f>三年级50米跑得分</f>
        <v/>
      </c>
      <c r="T646" s="517" t="str">
        <f>三年级等级</f>
        <v/>
      </c>
      <c r="U646" s="516" t="str">
        <f>三年级坐位体前屈得分</f>
        <v/>
      </c>
      <c r="V646" s="517" t="str">
        <f>三年级等级</f>
        <v/>
      </c>
      <c r="W646" s="516" t="str">
        <f>三年级一分钟跳绳得分</f>
        <v/>
      </c>
      <c r="X646" s="517" t="str">
        <f>三年级等级</f>
        <v/>
      </c>
      <c r="Y646" s="515" t="str">
        <f>三年级仰卧起坐得分</f>
        <v/>
      </c>
      <c r="Z646" s="518" t="str">
        <f>三年级等级</f>
        <v/>
      </c>
      <c r="AA646" s="533"/>
      <c r="AB646" s="515"/>
      <c r="AC646" s="533" t="str">
        <f>三年级跳绳附加分</f>
        <v/>
      </c>
      <c r="AD646" s="534" t="str">
        <f>三年级标准分</f>
        <v/>
      </c>
      <c r="AE646" s="534" t="str">
        <f>三年级总分</f>
        <v/>
      </c>
      <c r="AF646" s="517" t="str">
        <f>三年级等级</f>
        <v/>
      </c>
    </row>
    <row r="647" spans="1:32">
      <c r="A647" s="476">
        <v>310</v>
      </c>
      <c r="B647" s="477">
        <v>15</v>
      </c>
      <c r="C647" s="586"/>
      <c r="D647" s="587"/>
      <c r="E647" s="586"/>
      <c r="F647" s="473"/>
      <c r="G647" s="589"/>
      <c r="H647" s="475"/>
      <c r="I647" s="595"/>
      <c r="J647" s="596"/>
      <c r="K647" s="596"/>
      <c r="L647" s="503"/>
      <c r="M647" s="644"/>
      <c r="N647" s="505" t="str">
        <f>三年级BMI</f>
        <v/>
      </c>
      <c r="O647" s="499" t="str">
        <f>三年级BMI等级</f>
        <v/>
      </c>
      <c r="P647" s="500" t="str">
        <f>三年级BMI得分</f>
        <v/>
      </c>
      <c r="Q647" s="515" t="str">
        <f>三年级肺活量得分</f>
        <v/>
      </c>
      <c r="R647" s="512" t="str">
        <f>三年级等级</f>
        <v/>
      </c>
      <c r="S647" s="516" t="str">
        <f>三年级50米跑得分</f>
        <v/>
      </c>
      <c r="T647" s="517" t="str">
        <f>三年级等级</f>
        <v/>
      </c>
      <c r="U647" s="516" t="str">
        <f>三年级坐位体前屈得分</f>
        <v/>
      </c>
      <c r="V647" s="517" t="str">
        <f>三年级等级</f>
        <v/>
      </c>
      <c r="W647" s="516" t="str">
        <f>三年级一分钟跳绳得分</f>
        <v/>
      </c>
      <c r="X647" s="517" t="str">
        <f>三年级等级</f>
        <v/>
      </c>
      <c r="Y647" s="515" t="str">
        <f>三年级仰卧起坐得分</f>
        <v/>
      </c>
      <c r="Z647" s="518" t="str">
        <f>三年级等级</f>
        <v/>
      </c>
      <c r="AA647" s="533"/>
      <c r="AB647" s="515"/>
      <c r="AC647" s="533" t="str">
        <f>三年级跳绳附加分</f>
        <v/>
      </c>
      <c r="AD647" s="534" t="str">
        <f>三年级标准分</f>
        <v/>
      </c>
      <c r="AE647" s="534" t="str">
        <f>三年级总分</f>
        <v/>
      </c>
      <c r="AF647" s="517" t="str">
        <f>三年级等级</f>
        <v/>
      </c>
    </row>
    <row r="648" spans="1:32">
      <c r="A648" s="476">
        <v>310</v>
      </c>
      <c r="B648" s="477">
        <v>16</v>
      </c>
      <c r="C648" s="586"/>
      <c r="D648" s="587"/>
      <c r="E648" s="586"/>
      <c r="F648" s="473"/>
      <c r="G648" s="588"/>
      <c r="H648" s="475"/>
      <c r="I648" s="595"/>
      <c r="J648" s="596"/>
      <c r="K648" s="596"/>
      <c r="L648" s="503"/>
      <c r="M648" s="644"/>
      <c r="N648" s="505" t="str">
        <f>三年级BMI</f>
        <v/>
      </c>
      <c r="O648" s="499" t="str">
        <f>三年级BMI等级</f>
        <v/>
      </c>
      <c r="P648" s="500" t="str">
        <f>三年级BMI得分</f>
        <v/>
      </c>
      <c r="Q648" s="515" t="str">
        <f>三年级肺活量得分</f>
        <v/>
      </c>
      <c r="R648" s="512" t="str">
        <f>三年级等级</f>
        <v/>
      </c>
      <c r="S648" s="516" t="str">
        <f>三年级50米跑得分</f>
        <v/>
      </c>
      <c r="T648" s="517" t="str">
        <f>三年级等级</f>
        <v/>
      </c>
      <c r="U648" s="516" t="str">
        <f>三年级坐位体前屈得分</f>
        <v/>
      </c>
      <c r="V648" s="517" t="str">
        <f>三年级等级</f>
        <v/>
      </c>
      <c r="W648" s="516" t="str">
        <f>三年级一分钟跳绳得分</f>
        <v/>
      </c>
      <c r="X648" s="517" t="str">
        <f>三年级等级</f>
        <v/>
      </c>
      <c r="Y648" s="515" t="str">
        <f>三年级仰卧起坐得分</f>
        <v/>
      </c>
      <c r="Z648" s="518" t="str">
        <f>三年级等级</f>
        <v/>
      </c>
      <c r="AA648" s="533"/>
      <c r="AB648" s="515"/>
      <c r="AC648" s="533" t="str">
        <f>三年级跳绳附加分</f>
        <v/>
      </c>
      <c r="AD648" s="534" t="str">
        <f>三年级标准分</f>
        <v/>
      </c>
      <c r="AE648" s="534" t="str">
        <f>三年级总分</f>
        <v/>
      </c>
      <c r="AF648" s="517" t="str">
        <f>三年级等级</f>
        <v/>
      </c>
    </row>
    <row r="649" spans="1:32">
      <c r="A649" s="476">
        <v>310</v>
      </c>
      <c r="B649" s="477">
        <v>17</v>
      </c>
      <c r="C649" s="586"/>
      <c r="D649" s="587"/>
      <c r="E649" s="586"/>
      <c r="F649" s="473"/>
      <c r="G649" s="588"/>
      <c r="H649" s="475"/>
      <c r="I649" s="595"/>
      <c r="J649" s="596"/>
      <c r="K649" s="596"/>
      <c r="L649" s="503"/>
      <c r="M649" s="644"/>
      <c r="N649" s="505" t="str">
        <f>三年级BMI</f>
        <v/>
      </c>
      <c r="O649" s="499" t="str">
        <f>三年级BMI等级</f>
        <v/>
      </c>
      <c r="P649" s="500" t="str">
        <f>三年级BMI得分</f>
        <v/>
      </c>
      <c r="Q649" s="515" t="str">
        <f>三年级肺活量得分</f>
        <v/>
      </c>
      <c r="R649" s="512" t="str">
        <f>三年级等级</f>
        <v/>
      </c>
      <c r="S649" s="516" t="str">
        <f>三年级50米跑得分</f>
        <v/>
      </c>
      <c r="T649" s="517" t="str">
        <f>三年级等级</f>
        <v/>
      </c>
      <c r="U649" s="516" t="str">
        <f>三年级坐位体前屈得分</f>
        <v/>
      </c>
      <c r="V649" s="517" t="str">
        <f>三年级等级</f>
        <v/>
      </c>
      <c r="W649" s="516" t="str">
        <f>三年级一分钟跳绳得分</f>
        <v/>
      </c>
      <c r="X649" s="517" t="str">
        <f>三年级等级</f>
        <v/>
      </c>
      <c r="Y649" s="515" t="str">
        <f>三年级仰卧起坐得分</f>
        <v/>
      </c>
      <c r="Z649" s="518" t="str">
        <f>三年级等级</f>
        <v/>
      </c>
      <c r="AA649" s="533"/>
      <c r="AB649" s="515"/>
      <c r="AC649" s="533" t="str">
        <f>三年级跳绳附加分</f>
        <v/>
      </c>
      <c r="AD649" s="534" t="str">
        <f>三年级标准分</f>
        <v/>
      </c>
      <c r="AE649" s="534" t="str">
        <f>三年级总分</f>
        <v/>
      </c>
      <c r="AF649" s="517" t="str">
        <f>三年级等级</f>
        <v/>
      </c>
    </row>
    <row r="650" spans="1:32">
      <c r="A650" s="476">
        <v>310</v>
      </c>
      <c r="B650" s="477">
        <v>18</v>
      </c>
      <c r="C650" s="586"/>
      <c r="D650" s="587"/>
      <c r="E650" s="586"/>
      <c r="F650" s="473"/>
      <c r="G650" s="588"/>
      <c r="H650" s="475"/>
      <c r="I650" s="595"/>
      <c r="J650" s="596"/>
      <c r="K650" s="596"/>
      <c r="L650" s="503"/>
      <c r="M650" s="644"/>
      <c r="N650" s="505" t="str">
        <f>三年级BMI</f>
        <v/>
      </c>
      <c r="O650" s="499" t="str">
        <f>三年级BMI等级</f>
        <v/>
      </c>
      <c r="P650" s="500" t="str">
        <f>三年级BMI得分</f>
        <v/>
      </c>
      <c r="Q650" s="515" t="str">
        <f>三年级肺活量得分</f>
        <v/>
      </c>
      <c r="R650" s="512" t="str">
        <f>三年级等级</f>
        <v/>
      </c>
      <c r="S650" s="516" t="str">
        <f>三年级50米跑得分</f>
        <v/>
      </c>
      <c r="T650" s="517" t="str">
        <f>三年级等级</f>
        <v/>
      </c>
      <c r="U650" s="516" t="str">
        <f>三年级坐位体前屈得分</f>
        <v/>
      </c>
      <c r="V650" s="517" t="str">
        <f>三年级等级</f>
        <v/>
      </c>
      <c r="W650" s="516" t="str">
        <f>三年级一分钟跳绳得分</f>
        <v/>
      </c>
      <c r="X650" s="517" t="str">
        <f>三年级等级</f>
        <v/>
      </c>
      <c r="Y650" s="515" t="str">
        <f>三年级仰卧起坐得分</f>
        <v/>
      </c>
      <c r="Z650" s="518" t="str">
        <f>三年级等级</f>
        <v/>
      </c>
      <c r="AA650" s="533"/>
      <c r="AB650" s="515"/>
      <c r="AC650" s="533" t="str">
        <f>三年级跳绳附加分</f>
        <v/>
      </c>
      <c r="AD650" s="534" t="str">
        <f>三年级标准分</f>
        <v/>
      </c>
      <c r="AE650" s="534" t="str">
        <f>三年级总分</f>
        <v/>
      </c>
      <c r="AF650" s="517" t="str">
        <f>三年级等级</f>
        <v/>
      </c>
    </row>
    <row r="651" spans="1:32">
      <c r="A651" s="476">
        <v>310</v>
      </c>
      <c r="B651" s="477">
        <v>19</v>
      </c>
      <c r="C651" s="586"/>
      <c r="D651" s="587"/>
      <c r="E651" s="586"/>
      <c r="F651" s="473"/>
      <c r="G651" s="588"/>
      <c r="H651" s="475"/>
      <c r="I651" s="595"/>
      <c r="J651" s="596"/>
      <c r="K651" s="596"/>
      <c r="L651" s="503"/>
      <c r="M651" s="644"/>
      <c r="N651" s="505" t="str">
        <f>三年级BMI</f>
        <v/>
      </c>
      <c r="O651" s="499" t="str">
        <f>三年级BMI等级</f>
        <v/>
      </c>
      <c r="P651" s="500" t="str">
        <f>三年级BMI得分</f>
        <v/>
      </c>
      <c r="Q651" s="515" t="str">
        <f>三年级肺活量得分</f>
        <v/>
      </c>
      <c r="R651" s="512" t="str">
        <f>三年级等级</f>
        <v/>
      </c>
      <c r="S651" s="516" t="str">
        <f>三年级50米跑得分</f>
        <v/>
      </c>
      <c r="T651" s="517" t="str">
        <f>三年级等级</f>
        <v/>
      </c>
      <c r="U651" s="516" t="str">
        <f>三年级坐位体前屈得分</f>
        <v/>
      </c>
      <c r="V651" s="517" t="str">
        <f>三年级等级</f>
        <v/>
      </c>
      <c r="W651" s="516" t="str">
        <f>三年级一分钟跳绳得分</f>
        <v/>
      </c>
      <c r="X651" s="517" t="str">
        <f>三年级等级</f>
        <v/>
      </c>
      <c r="Y651" s="515" t="str">
        <f>三年级仰卧起坐得分</f>
        <v/>
      </c>
      <c r="Z651" s="518" t="str">
        <f>三年级等级</f>
        <v/>
      </c>
      <c r="AA651" s="533"/>
      <c r="AB651" s="515"/>
      <c r="AC651" s="533" t="str">
        <f>三年级跳绳附加分</f>
        <v/>
      </c>
      <c r="AD651" s="534" t="str">
        <f>三年级标准分</f>
        <v/>
      </c>
      <c r="AE651" s="534" t="str">
        <f>三年级总分</f>
        <v/>
      </c>
      <c r="AF651" s="517" t="str">
        <f>三年级等级</f>
        <v/>
      </c>
    </row>
    <row r="652" spans="1:32">
      <c r="A652" s="476">
        <v>310</v>
      </c>
      <c r="B652" s="477">
        <v>20</v>
      </c>
      <c r="C652" s="586"/>
      <c r="D652" s="587"/>
      <c r="E652" s="586"/>
      <c r="F652" s="473"/>
      <c r="G652" s="588"/>
      <c r="H652" s="475"/>
      <c r="I652" s="595"/>
      <c r="J652" s="596"/>
      <c r="K652" s="596"/>
      <c r="L652" s="503"/>
      <c r="M652" s="644"/>
      <c r="N652" s="505" t="str">
        <f>三年级BMI</f>
        <v/>
      </c>
      <c r="O652" s="499" t="str">
        <f>三年级BMI等级</f>
        <v/>
      </c>
      <c r="P652" s="500" t="str">
        <f>三年级BMI得分</f>
        <v/>
      </c>
      <c r="Q652" s="515" t="str">
        <f>三年级肺活量得分</f>
        <v/>
      </c>
      <c r="R652" s="512" t="str">
        <f>三年级等级</f>
        <v/>
      </c>
      <c r="S652" s="516" t="str">
        <f>三年级50米跑得分</f>
        <v/>
      </c>
      <c r="T652" s="517" t="str">
        <f>三年级等级</f>
        <v/>
      </c>
      <c r="U652" s="516" t="str">
        <f>三年级坐位体前屈得分</f>
        <v/>
      </c>
      <c r="V652" s="517" t="str">
        <f>三年级等级</f>
        <v/>
      </c>
      <c r="W652" s="516" t="str">
        <f>三年级一分钟跳绳得分</f>
        <v/>
      </c>
      <c r="X652" s="517" t="str">
        <f>三年级等级</f>
        <v/>
      </c>
      <c r="Y652" s="515" t="str">
        <f>三年级仰卧起坐得分</f>
        <v/>
      </c>
      <c r="Z652" s="518" t="str">
        <f>三年级等级</f>
        <v/>
      </c>
      <c r="AA652" s="533"/>
      <c r="AB652" s="515"/>
      <c r="AC652" s="533" t="str">
        <f>三年级跳绳附加分</f>
        <v/>
      </c>
      <c r="AD652" s="534" t="str">
        <f>三年级标准分</f>
        <v/>
      </c>
      <c r="AE652" s="534" t="str">
        <f>三年级总分</f>
        <v/>
      </c>
      <c r="AF652" s="517" t="str">
        <f>三年级等级</f>
        <v/>
      </c>
    </row>
    <row r="653" spans="1:32">
      <c r="A653" s="476">
        <v>310</v>
      </c>
      <c r="B653" s="477">
        <v>21</v>
      </c>
      <c r="C653" s="586"/>
      <c r="D653" s="587"/>
      <c r="E653" s="586"/>
      <c r="F653" s="473"/>
      <c r="G653" s="588"/>
      <c r="H653" s="475"/>
      <c r="I653" s="595"/>
      <c r="J653" s="596"/>
      <c r="K653" s="596"/>
      <c r="L653" s="503"/>
      <c r="M653" s="644"/>
      <c r="N653" s="505" t="str">
        <f>三年级BMI</f>
        <v/>
      </c>
      <c r="O653" s="499" t="str">
        <f>三年级BMI等级</f>
        <v/>
      </c>
      <c r="P653" s="500" t="str">
        <f>三年级BMI得分</f>
        <v/>
      </c>
      <c r="Q653" s="515" t="str">
        <f>三年级肺活量得分</f>
        <v/>
      </c>
      <c r="R653" s="512" t="str">
        <f>三年级等级</f>
        <v/>
      </c>
      <c r="S653" s="516" t="str">
        <f>三年级50米跑得分</f>
        <v/>
      </c>
      <c r="T653" s="517" t="str">
        <f>三年级等级</f>
        <v/>
      </c>
      <c r="U653" s="516" t="str">
        <f>三年级坐位体前屈得分</f>
        <v/>
      </c>
      <c r="V653" s="517" t="str">
        <f>三年级等级</f>
        <v/>
      </c>
      <c r="W653" s="516" t="str">
        <f>三年级一分钟跳绳得分</f>
        <v/>
      </c>
      <c r="X653" s="517" t="str">
        <f>三年级等级</f>
        <v/>
      </c>
      <c r="Y653" s="515" t="str">
        <f>三年级仰卧起坐得分</f>
        <v/>
      </c>
      <c r="Z653" s="518" t="str">
        <f>三年级等级</f>
        <v/>
      </c>
      <c r="AA653" s="533"/>
      <c r="AB653" s="515"/>
      <c r="AC653" s="533" t="str">
        <f>三年级跳绳附加分</f>
        <v/>
      </c>
      <c r="AD653" s="534" t="str">
        <f>三年级标准分</f>
        <v/>
      </c>
      <c r="AE653" s="534" t="str">
        <f>三年级总分</f>
        <v/>
      </c>
      <c r="AF653" s="517" t="str">
        <f>三年级等级</f>
        <v/>
      </c>
    </row>
    <row r="654" spans="1:32">
      <c r="A654" s="476">
        <v>310</v>
      </c>
      <c r="B654" s="477">
        <v>22</v>
      </c>
      <c r="C654" s="586"/>
      <c r="D654" s="587"/>
      <c r="E654" s="586"/>
      <c r="F654" s="473"/>
      <c r="G654" s="588"/>
      <c r="H654" s="475"/>
      <c r="I654" s="595"/>
      <c r="J654" s="596"/>
      <c r="K654" s="596"/>
      <c r="L654" s="503"/>
      <c r="M654" s="644"/>
      <c r="N654" s="505" t="str">
        <f>三年级BMI</f>
        <v/>
      </c>
      <c r="O654" s="499" t="str">
        <f>三年级BMI等级</f>
        <v/>
      </c>
      <c r="P654" s="500" t="str">
        <f>三年级BMI得分</f>
        <v/>
      </c>
      <c r="Q654" s="515" t="str">
        <f>三年级肺活量得分</f>
        <v/>
      </c>
      <c r="R654" s="512" t="str">
        <f>三年级等级</f>
        <v/>
      </c>
      <c r="S654" s="516" t="str">
        <f>三年级50米跑得分</f>
        <v/>
      </c>
      <c r="T654" s="517" t="str">
        <f>三年级等级</f>
        <v/>
      </c>
      <c r="U654" s="516" t="str">
        <f>三年级坐位体前屈得分</f>
        <v/>
      </c>
      <c r="V654" s="517" t="str">
        <f>三年级等级</f>
        <v/>
      </c>
      <c r="W654" s="516" t="str">
        <f>三年级一分钟跳绳得分</f>
        <v/>
      </c>
      <c r="X654" s="517" t="str">
        <f>三年级等级</f>
        <v/>
      </c>
      <c r="Y654" s="515" t="str">
        <f>三年级仰卧起坐得分</f>
        <v/>
      </c>
      <c r="Z654" s="518" t="str">
        <f>三年级等级</f>
        <v/>
      </c>
      <c r="AA654" s="533"/>
      <c r="AB654" s="515"/>
      <c r="AC654" s="533" t="str">
        <f>三年级跳绳附加分</f>
        <v/>
      </c>
      <c r="AD654" s="534" t="str">
        <f>三年级标准分</f>
        <v/>
      </c>
      <c r="AE654" s="534" t="str">
        <f>三年级总分</f>
        <v/>
      </c>
      <c r="AF654" s="517" t="str">
        <f>三年级等级</f>
        <v/>
      </c>
    </row>
    <row r="655" spans="1:32">
      <c r="A655" s="476">
        <v>310</v>
      </c>
      <c r="B655" s="477">
        <v>23</v>
      </c>
      <c r="C655" s="586"/>
      <c r="D655" s="587"/>
      <c r="E655" s="586"/>
      <c r="F655" s="473"/>
      <c r="G655" s="588"/>
      <c r="H655" s="475"/>
      <c r="I655" s="595"/>
      <c r="J655" s="596"/>
      <c r="K655" s="596"/>
      <c r="L655" s="503"/>
      <c r="M655" s="644"/>
      <c r="N655" s="505" t="str">
        <f>三年级BMI</f>
        <v/>
      </c>
      <c r="O655" s="499" t="str">
        <f>三年级BMI等级</f>
        <v/>
      </c>
      <c r="P655" s="500" t="str">
        <f>三年级BMI得分</f>
        <v/>
      </c>
      <c r="Q655" s="515" t="str">
        <f>三年级肺活量得分</f>
        <v/>
      </c>
      <c r="R655" s="512" t="str">
        <f>三年级等级</f>
        <v/>
      </c>
      <c r="S655" s="516" t="str">
        <f>三年级50米跑得分</f>
        <v/>
      </c>
      <c r="T655" s="517" t="str">
        <f>三年级等级</f>
        <v/>
      </c>
      <c r="U655" s="516" t="str">
        <f>三年级坐位体前屈得分</f>
        <v/>
      </c>
      <c r="V655" s="517" t="str">
        <f>三年级等级</f>
        <v/>
      </c>
      <c r="W655" s="516" t="str">
        <f>三年级一分钟跳绳得分</f>
        <v/>
      </c>
      <c r="X655" s="517" t="str">
        <f>三年级等级</f>
        <v/>
      </c>
      <c r="Y655" s="515" t="str">
        <f>三年级仰卧起坐得分</f>
        <v/>
      </c>
      <c r="Z655" s="518" t="str">
        <f>三年级等级</f>
        <v/>
      </c>
      <c r="AA655" s="533"/>
      <c r="AB655" s="515"/>
      <c r="AC655" s="533" t="str">
        <f>三年级跳绳附加分</f>
        <v/>
      </c>
      <c r="AD655" s="534" t="str">
        <f>三年级标准分</f>
        <v/>
      </c>
      <c r="AE655" s="534" t="str">
        <f>三年级总分</f>
        <v/>
      </c>
      <c r="AF655" s="517" t="str">
        <f>三年级等级</f>
        <v/>
      </c>
    </row>
    <row r="656" spans="1:32">
      <c r="A656" s="476">
        <v>310</v>
      </c>
      <c r="B656" s="477">
        <v>24</v>
      </c>
      <c r="C656" s="586"/>
      <c r="D656" s="587"/>
      <c r="E656" s="586"/>
      <c r="F656" s="473"/>
      <c r="G656" s="588"/>
      <c r="H656" s="475"/>
      <c r="I656" s="595"/>
      <c r="J656" s="596"/>
      <c r="K656" s="596"/>
      <c r="L656" s="503"/>
      <c r="M656" s="644"/>
      <c r="N656" s="505" t="str">
        <f>三年级BMI</f>
        <v/>
      </c>
      <c r="O656" s="499" t="str">
        <f>三年级BMI等级</f>
        <v/>
      </c>
      <c r="P656" s="500" t="str">
        <f>三年级BMI得分</f>
        <v/>
      </c>
      <c r="Q656" s="515" t="str">
        <f>三年级肺活量得分</f>
        <v/>
      </c>
      <c r="R656" s="512" t="str">
        <f>三年级等级</f>
        <v/>
      </c>
      <c r="S656" s="516" t="str">
        <f>三年级50米跑得分</f>
        <v/>
      </c>
      <c r="T656" s="517" t="str">
        <f>三年级等级</f>
        <v/>
      </c>
      <c r="U656" s="516" t="str">
        <f>三年级坐位体前屈得分</f>
        <v/>
      </c>
      <c r="V656" s="517" t="str">
        <f>三年级等级</f>
        <v/>
      </c>
      <c r="W656" s="516" t="str">
        <f>三年级一分钟跳绳得分</f>
        <v/>
      </c>
      <c r="X656" s="517" t="str">
        <f>三年级等级</f>
        <v/>
      </c>
      <c r="Y656" s="515" t="str">
        <f>三年级仰卧起坐得分</f>
        <v/>
      </c>
      <c r="Z656" s="518" t="str">
        <f>三年级等级</f>
        <v/>
      </c>
      <c r="AA656" s="533"/>
      <c r="AB656" s="515"/>
      <c r="AC656" s="533" t="str">
        <f>三年级跳绳附加分</f>
        <v/>
      </c>
      <c r="AD656" s="534" t="str">
        <f>三年级标准分</f>
        <v/>
      </c>
      <c r="AE656" s="534" t="str">
        <f>三年级总分</f>
        <v/>
      </c>
      <c r="AF656" s="517" t="str">
        <f>三年级等级</f>
        <v/>
      </c>
    </row>
    <row r="657" spans="1:32">
      <c r="A657" s="476">
        <v>310</v>
      </c>
      <c r="B657" s="477">
        <v>25</v>
      </c>
      <c r="C657" s="586"/>
      <c r="D657" s="587"/>
      <c r="E657" s="586"/>
      <c r="F657" s="473"/>
      <c r="G657" s="588"/>
      <c r="H657" s="475"/>
      <c r="I657" s="595"/>
      <c r="J657" s="596"/>
      <c r="K657" s="596"/>
      <c r="L657" s="503"/>
      <c r="M657" s="644"/>
      <c r="N657" s="505" t="str">
        <f>三年级BMI</f>
        <v/>
      </c>
      <c r="O657" s="499" t="str">
        <f>三年级BMI等级</f>
        <v/>
      </c>
      <c r="P657" s="500" t="str">
        <f>三年级BMI得分</f>
        <v/>
      </c>
      <c r="Q657" s="515" t="str">
        <f>三年级肺活量得分</f>
        <v/>
      </c>
      <c r="R657" s="512" t="str">
        <f>三年级等级</f>
        <v/>
      </c>
      <c r="S657" s="516" t="str">
        <f>三年级50米跑得分</f>
        <v/>
      </c>
      <c r="T657" s="517" t="str">
        <f>三年级等级</f>
        <v/>
      </c>
      <c r="U657" s="516" t="str">
        <f>三年级坐位体前屈得分</f>
        <v/>
      </c>
      <c r="V657" s="517" t="str">
        <f>三年级等级</f>
        <v/>
      </c>
      <c r="W657" s="516" t="str">
        <f>三年级一分钟跳绳得分</f>
        <v/>
      </c>
      <c r="X657" s="517" t="str">
        <f>三年级等级</f>
        <v/>
      </c>
      <c r="Y657" s="515" t="str">
        <f>三年级仰卧起坐得分</f>
        <v/>
      </c>
      <c r="Z657" s="518" t="str">
        <f>三年级等级</f>
        <v/>
      </c>
      <c r="AA657" s="533"/>
      <c r="AB657" s="515"/>
      <c r="AC657" s="533" t="str">
        <f>三年级跳绳附加分</f>
        <v/>
      </c>
      <c r="AD657" s="534" t="str">
        <f>三年级标准分</f>
        <v/>
      </c>
      <c r="AE657" s="534" t="str">
        <f>三年级总分</f>
        <v/>
      </c>
      <c r="AF657" s="517" t="str">
        <f>三年级等级</f>
        <v/>
      </c>
    </row>
    <row r="658" spans="1:32">
      <c r="A658" s="476">
        <v>310</v>
      </c>
      <c r="B658" s="477">
        <v>26</v>
      </c>
      <c r="C658" s="586"/>
      <c r="D658" s="587"/>
      <c r="E658" s="586"/>
      <c r="F658" s="473"/>
      <c r="G658" s="588"/>
      <c r="H658" s="475"/>
      <c r="I658" s="595"/>
      <c r="J658" s="596"/>
      <c r="K658" s="596"/>
      <c r="L658" s="503"/>
      <c r="M658" s="644"/>
      <c r="N658" s="505" t="str">
        <f>三年级BMI</f>
        <v/>
      </c>
      <c r="O658" s="499" t="str">
        <f>三年级BMI等级</f>
        <v/>
      </c>
      <c r="P658" s="500" t="str">
        <f>三年级BMI得分</f>
        <v/>
      </c>
      <c r="Q658" s="515" t="str">
        <f>三年级肺活量得分</f>
        <v/>
      </c>
      <c r="R658" s="512" t="str">
        <f>三年级等级</f>
        <v/>
      </c>
      <c r="S658" s="516" t="str">
        <f>三年级50米跑得分</f>
        <v/>
      </c>
      <c r="T658" s="517" t="str">
        <f>三年级等级</f>
        <v/>
      </c>
      <c r="U658" s="516" t="str">
        <f>三年级坐位体前屈得分</f>
        <v/>
      </c>
      <c r="V658" s="517" t="str">
        <f>三年级等级</f>
        <v/>
      </c>
      <c r="W658" s="516" t="str">
        <f>三年级一分钟跳绳得分</f>
        <v/>
      </c>
      <c r="X658" s="517" t="str">
        <f>三年级等级</f>
        <v/>
      </c>
      <c r="Y658" s="515" t="str">
        <f>三年级仰卧起坐得分</f>
        <v/>
      </c>
      <c r="Z658" s="518" t="str">
        <f>三年级等级</f>
        <v/>
      </c>
      <c r="AA658" s="533"/>
      <c r="AB658" s="515"/>
      <c r="AC658" s="533" t="str">
        <f>三年级跳绳附加分</f>
        <v/>
      </c>
      <c r="AD658" s="534" t="str">
        <f>三年级标准分</f>
        <v/>
      </c>
      <c r="AE658" s="534" t="str">
        <f>三年级总分</f>
        <v/>
      </c>
      <c r="AF658" s="517" t="str">
        <f>三年级等级</f>
        <v/>
      </c>
    </row>
    <row r="659" spans="1:32">
      <c r="A659" s="476">
        <v>310</v>
      </c>
      <c r="B659" s="477">
        <v>27</v>
      </c>
      <c r="C659" s="586"/>
      <c r="D659" s="587"/>
      <c r="E659" s="586"/>
      <c r="F659" s="473"/>
      <c r="G659" s="588"/>
      <c r="H659" s="475"/>
      <c r="I659" s="595"/>
      <c r="J659" s="596"/>
      <c r="K659" s="596"/>
      <c r="L659" s="503"/>
      <c r="M659" s="644"/>
      <c r="N659" s="505" t="str">
        <f>三年级BMI</f>
        <v/>
      </c>
      <c r="O659" s="499" t="str">
        <f>三年级BMI等级</f>
        <v/>
      </c>
      <c r="P659" s="500" t="str">
        <f>三年级BMI得分</f>
        <v/>
      </c>
      <c r="Q659" s="515" t="str">
        <f>三年级肺活量得分</f>
        <v/>
      </c>
      <c r="R659" s="512" t="str">
        <f>三年级等级</f>
        <v/>
      </c>
      <c r="S659" s="516" t="str">
        <f>三年级50米跑得分</f>
        <v/>
      </c>
      <c r="T659" s="517" t="str">
        <f>三年级等级</f>
        <v/>
      </c>
      <c r="U659" s="516" t="str">
        <f>三年级坐位体前屈得分</f>
        <v/>
      </c>
      <c r="V659" s="517" t="str">
        <f>三年级等级</f>
        <v/>
      </c>
      <c r="W659" s="516" t="str">
        <f>三年级一分钟跳绳得分</f>
        <v/>
      </c>
      <c r="X659" s="517" t="str">
        <f>三年级等级</f>
        <v/>
      </c>
      <c r="Y659" s="515" t="str">
        <f>三年级仰卧起坐得分</f>
        <v/>
      </c>
      <c r="Z659" s="518" t="str">
        <f>三年级等级</f>
        <v/>
      </c>
      <c r="AA659" s="533"/>
      <c r="AB659" s="515"/>
      <c r="AC659" s="533" t="str">
        <f>三年级跳绳附加分</f>
        <v/>
      </c>
      <c r="AD659" s="534" t="str">
        <f>三年级标准分</f>
        <v/>
      </c>
      <c r="AE659" s="534" t="str">
        <f>三年级总分</f>
        <v/>
      </c>
      <c r="AF659" s="517" t="str">
        <f>三年级等级</f>
        <v/>
      </c>
    </row>
    <row r="660" spans="1:32">
      <c r="A660" s="476">
        <v>310</v>
      </c>
      <c r="B660" s="477">
        <v>28</v>
      </c>
      <c r="C660" s="586"/>
      <c r="D660" s="587"/>
      <c r="E660" s="586"/>
      <c r="F660" s="473"/>
      <c r="G660" s="588"/>
      <c r="H660" s="475"/>
      <c r="I660" s="595"/>
      <c r="J660" s="596"/>
      <c r="K660" s="596"/>
      <c r="L660" s="503"/>
      <c r="M660" s="644"/>
      <c r="N660" s="505" t="str">
        <f>三年级BMI</f>
        <v/>
      </c>
      <c r="O660" s="499" t="str">
        <f>三年级BMI等级</f>
        <v/>
      </c>
      <c r="P660" s="500" t="str">
        <f>三年级BMI得分</f>
        <v/>
      </c>
      <c r="Q660" s="515" t="str">
        <f>三年级肺活量得分</f>
        <v/>
      </c>
      <c r="R660" s="512" t="str">
        <f>三年级等级</f>
        <v/>
      </c>
      <c r="S660" s="516" t="str">
        <f>三年级50米跑得分</f>
        <v/>
      </c>
      <c r="T660" s="517" t="str">
        <f>三年级等级</f>
        <v/>
      </c>
      <c r="U660" s="516" t="str">
        <f>三年级坐位体前屈得分</f>
        <v/>
      </c>
      <c r="V660" s="517" t="str">
        <f>三年级等级</f>
        <v/>
      </c>
      <c r="W660" s="516" t="str">
        <f>三年级一分钟跳绳得分</f>
        <v/>
      </c>
      <c r="X660" s="517" t="str">
        <f>三年级等级</f>
        <v/>
      </c>
      <c r="Y660" s="515" t="str">
        <f>三年级仰卧起坐得分</f>
        <v/>
      </c>
      <c r="Z660" s="518" t="str">
        <f>三年级等级</f>
        <v/>
      </c>
      <c r="AA660" s="533"/>
      <c r="AB660" s="515"/>
      <c r="AC660" s="533" t="str">
        <f>三年级跳绳附加分</f>
        <v/>
      </c>
      <c r="AD660" s="534" t="str">
        <f>三年级标准分</f>
        <v/>
      </c>
      <c r="AE660" s="534" t="str">
        <f>三年级总分</f>
        <v/>
      </c>
      <c r="AF660" s="517" t="str">
        <f>三年级等级</f>
        <v/>
      </c>
    </row>
    <row r="661" spans="1:32">
      <c r="A661" s="476">
        <v>310</v>
      </c>
      <c r="B661" s="477">
        <v>29</v>
      </c>
      <c r="C661" s="586"/>
      <c r="D661" s="587"/>
      <c r="E661" s="586"/>
      <c r="F661" s="473"/>
      <c r="G661" s="588"/>
      <c r="H661" s="475"/>
      <c r="I661" s="595"/>
      <c r="J661" s="596"/>
      <c r="K661" s="596"/>
      <c r="L661" s="503"/>
      <c r="M661" s="644"/>
      <c r="N661" s="505" t="str">
        <f>三年级BMI</f>
        <v/>
      </c>
      <c r="O661" s="499" t="str">
        <f>三年级BMI等级</f>
        <v/>
      </c>
      <c r="P661" s="500" t="str">
        <f>三年级BMI得分</f>
        <v/>
      </c>
      <c r="Q661" s="515" t="str">
        <f>三年级肺活量得分</f>
        <v/>
      </c>
      <c r="R661" s="512" t="str">
        <f>三年级等级</f>
        <v/>
      </c>
      <c r="S661" s="516" t="str">
        <f>三年级50米跑得分</f>
        <v/>
      </c>
      <c r="T661" s="517" t="str">
        <f>三年级等级</f>
        <v/>
      </c>
      <c r="U661" s="516" t="str">
        <f>三年级坐位体前屈得分</f>
        <v/>
      </c>
      <c r="V661" s="517" t="str">
        <f>三年级等级</f>
        <v/>
      </c>
      <c r="W661" s="516" t="str">
        <f>三年级一分钟跳绳得分</f>
        <v/>
      </c>
      <c r="X661" s="517" t="str">
        <f>三年级等级</f>
        <v/>
      </c>
      <c r="Y661" s="515" t="str">
        <f>三年级仰卧起坐得分</f>
        <v/>
      </c>
      <c r="Z661" s="518" t="str">
        <f>三年级等级</f>
        <v/>
      </c>
      <c r="AA661" s="533"/>
      <c r="AB661" s="515"/>
      <c r="AC661" s="533" t="str">
        <f>三年级跳绳附加分</f>
        <v/>
      </c>
      <c r="AD661" s="534" t="str">
        <f>三年级标准分</f>
        <v/>
      </c>
      <c r="AE661" s="534" t="str">
        <f>三年级总分</f>
        <v/>
      </c>
      <c r="AF661" s="517" t="str">
        <f>三年级等级</f>
        <v/>
      </c>
    </row>
    <row r="662" spans="1:32">
      <c r="A662" s="476">
        <v>310</v>
      </c>
      <c r="B662" s="477">
        <v>30</v>
      </c>
      <c r="C662" s="586"/>
      <c r="D662" s="587"/>
      <c r="E662" s="586"/>
      <c r="F662" s="473"/>
      <c r="G662" s="588"/>
      <c r="H662" s="475"/>
      <c r="I662" s="595"/>
      <c r="J662" s="596"/>
      <c r="K662" s="596"/>
      <c r="L662" s="503"/>
      <c r="M662" s="644"/>
      <c r="N662" s="505" t="str">
        <f>三年级BMI</f>
        <v/>
      </c>
      <c r="O662" s="499" t="str">
        <f>三年级BMI等级</f>
        <v/>
      </c>
      <c r="P662" s="500" t="str">
        <f>三年级BMI得分</f>
        <v/>
      </c>
      <c r="Q662" s="515" t="str">
        <f>三年级肺活量得分</f>
        <v/>
      </c>
      <c r="R662" s="512" t="str">
        <f>三年级等级</f>
        <v/>
      </c>
      <c r="S662" s="516" t="str">
        <f>三年级50米跑得分</f>
        <v/>
      </c>
      <c r="T662" s="517" t="str">
        <f>三年级等级</f>
        <v/>
      </c>
      <c r="U662" s="516" t="str">
        <f>三年级坐位体前屈得分</f>
        <v/>
      </c>
      <c r="V662" s="517" t="str">
        <f>三年级等级</f>
        <v/>
      </c>
      <c r="W662" s="516" t="str">
        <f>三年级一分钟跳绳得分</f>
        <v/>
      </c>
      <c r="X662" s="517" t="str">
        <f>三年级等级</f>
        <v/>
      </c>
      <c r="Y662" s="515" t="str">
        <f>三年级仰卧起坐得分</f>
        <v/>
      </c>
      <c r="Z662" s="518" t="str">
        <f>三年级等级</f>
        <v/>
      </c>
      <c r="AA662" s="533"/>
      <c r="AB662" s="515"/>
      <c r="AC662" s="533" t="str">
        <f>三年级跳绳附加分</f>
        <v/>
      </c>
      <c r="AD662" s="534" t="str">
        <f>三年级标准分</f>
        <v/>
      </c>
      <c r="AE662" s="534" t="str">
        <f>三年级总分</f>
        <v/>
      </c>
      <c r="AF662" s="517" t="str">
        <f>三年级等级</f>
        <v/>
      </c>
    </row>
    <row r="663" spans="1:32">
      <c r="A663" s="476">
        <v>310</v>
      </c>
      <c r="B663" s="477">
        <v>31</v>
      </c>
      <c r="C663" s="586"/>
      <c r="D663" s="587"/>
      <c r="E663" s="586"/>
      <c r="F663" s="473"/>
      <c r="G663" s="588"/>
      <c r="H663" s="475"/>
      <c r="I663" s="595"/>
      <c r="J663" s="596"/>
      <c r="K663" s="596"/>
      <c r="L663" s="503"/>
      <c r="M663" s="644"/>
      <c r="N663" s="505" t="str">
        <f>三年级BMI</f>
        <v/>
      </c>
      <c r="O663" s="499" t="str">
        <f>三年级BMI等级</f>
        <v/>
      </c>
      <c r="P663" s="500" t="str">
        <f>三年级BMI得分</f>
        <v/>
      </c>
      <c r="Q663" s="515" t="str">
        <f>三年级肺活量得分</f>
        <v/>
      </c>
      <c r="R663" s="512" t="str">
        <f>三年级等级</f>
        <v/>
      </c>
      <c r="S663" s="516" t="str">
        <f>三年级50米跑得分</f>
        <v/>
      </c>
      <c r="T663" s="517" t="str">
        <f>三年级等级</f>
        <v/>
      </c>
      <c r="U663" s="516" t="str">
        <f>三年级坐位体前屈得分</f>
        <v/>
      </c>
      <c r="V663" s="517" t="str">
        <f>三年级等级</f>
        <v/>
      </c>
      <c r="W663" s="516" t="str">
        <f>三年级一分钟跳绳得分</f>
        <v/>
      </c>
      <c r="X663" s="517" t="str">
        <f>三年级等级</f>
        <v/>
      </c>
      <c r="Y663" s="515" t="str">
        <f>三年级仰卧起坐得分</f>
        <v/>
      </c>
      <c r="Z663" s="518" t="str">
        <f>三年级等级</f>
        <v/>
      </c>
      <c r="AA663" s="533"/>
      <c r="AB663" s="515"/>
      <c r="AC663" s="533" t="str">
        <f>三年级跳绳附加分</f>
        <v/>
      </c>
      <c r="AD663" s="534" t="str">
        <f>三年级标准分</f>
        <v/>
      </c>
      <c r="AE663" s="534" t="str">
        <f>三年级总分</f>
        <v/>
      </c>
      <c r="AF663" s="517" t="str">
        <f>三年级等级</f>
        <v/>
      </c>
    </row>
    <row r="664" spans="1:32">
      <c r="A664" s="476">
        <v>310</v>
      </c>
      <c r="B664" s="477">
        <v>32</v>
      </c>
      <c r="C664" s="586"/>
      <c r="D664" s="587"/>
      <c r="E664" s="586"/>
      <c r="F664" s="473"/>
      <c r="G664" s="588"/>
      <c r="H664" s="475"/>
      <c r="I664" s="595"/>
      <c r="J664" s="596"/>
      <c r="K664" s="596"/>
      <c r="L664" s="503"/>
      <c r="M664" s="644"/>
      <c r="N664" s="505" t="str">
        <f>三年级BMI</f>
        <v/>
      </c>
      <c r="O664" s="499" t="str">
        <f>三年级BMI等级</f>
        <v/>
      </c>
      <c r="P664" s="500" t="str">
        <f>三年级BMI得分</f>
        <v/>
      </c>
      <c r="Q664" s="515" t="str">
        <f>三年级肺活量得分</f>
        <v/>
      </c>
      <c r="R664" s="512" t="str">
        <f>三年级等级</f>
        <v/>
      </c>
      <c r="S664" s="516" t="str">
        <f>三年级50米跑得分</f>
        <v/>
      </c>
      <c r="T664" s="517" t="str">
        <f>三年级等级</f>
        <v/>
      </c>
      <c r="U664" s="516" t="str">
        <f>三年级坐位体前屈得分</f>
        <v/>
      </c>
      <c r="V664" s="517" t="str">
        <f>三年级等级</f>
        <v/>
      </c>
      <c r="W664" s="516" t="str">
        <f>三年级一分钟跳绳得分</f>
        <v/>
      </c>
      <c r="X664" s="517" t="str">
        <f>三年级等级</f>
        <v/>
      </c>
      <c r="Y664" s="515" t="str">
        <f>三年级仰卧起坐得分</f>
        <v/>
      </c>
      <c r="Z664" s="518" t="str">
        <f>三年级等级</f>
        <v/>
      </c>
      <c r="AA664" s="533"/>
      <c r="AB664" s="515"/>
      <c r="AC664" s="533" t="str">
        <f>三年级跳绳附加分</f>
        <v/>
      </c>
      <c r="AD664" s="534" t="str">
        <f>三年级标准分</f>
        <v/>
      </c>
      <c r="AE664" s="534" t="str">
        <f>三年级总分</f>
        <v/>
      </c>
      <c r="AF664" s="517" t="str">
        <f>三年级等级</f>
        <v/>
      </c>
    </row>
    <row r="665" spans="1:32">
      <c r="A665" s="476">
        <v>310</v>
      </c>
      <c r="B665" s="477">
        <v>33</v>
      </c>
      <c r="C665" s="586"/>
      <c r="D665" s="587"/>
      <c r="E665" s="586"/>
      <c r="F665" s="473"/>
      <c r="G665" s="588"/>
      <c r="H665" s="475"/>
      <c r="I665" s="595"/>
      <c r="J665" s="596"/>
      <c r="K665" s="596"/>
      <c r="L665" s="503"/>
      <c r="M665" s="644"/>
      <c r="N665" s="505" t="str">
        <f>三年级BMI</f>
        <v/>
      </c>
      <c r="O665" s="499" t="str">
        <f>三年级BMI等级</f>
        <v/>
      </c>
      <c r="P665" s="500" t="str">
        <f>三年级BMI得分</f>
        <v/>
      </c>
      <c r="Q665" s="515" t="str">
        <f>三年级肺活量得分</f>
        <v/>
      </c>
      <c r="R665" s="512" t="str">
        <f>三年级等级</f>
        <v/>
      </c>
      <c r="S665" s="516" t="str">
        <f>三年级50米跑得分</f>
        <v/>
      </c>
      <c r="T665" s="517" t="str">
        <f>三年级等级</f>
        <v/>
      </c>
      <c r="U665" s="516" t="str">
        <f>三年级坐位体前屈得分</f>
        <v/>
      </c>
      <c r="V665" s="517" t="str">
        <f>三年级等级</f>
        <v/>
      </c>
      <c r="W665" s="516" t="str">
        <f>三年级一分钟跳绳得分</f>
        <v/>
      </c>
      <c r="X665" s="517" t="str">
        <f>三年级等级</f>
        <v/>
      </c>
      <c r="Y665" s="515" t="str">
        <f>三年级仰卧起坐得分</f>
        <v/>
      </c>
      <c r="Z665" s="518" t="str">
        <f>三年级等级</f>
        <v/>
      </c>
      <c r="AA665" s="533"/>
      <c r="AB665" s="515"/>
      <c r="AC665" s="533" t="str">
        <f>三年级跳绳附加分</f>
        <v/>
      </c>
      <c r="AD665" s="534" t="str">
        <f>三年级标准分</f>
        <v/>
      </c>
      <c r="AE665" s="534" t="str">
        <f>三年级总分</f>
        <v/>
      </c>
      <c r="AF665" s="517" t="str">
        <f>三年级等级</f>
        <v/>
      </c>
    </row>
    <row r="666" spans="1:32">
      <c r="A666" s="476">
        <v>310</v>
      </c>
      <c r="B666" s="477">
        <v>34</v>
      </c>
      <c r="C666" s="586"/>
      <c r="D666" s="587"/>
      <c r="E666" s="586"/>
      <c r="F666" s="473"/>
      <c r="G666" s="588"/>
      <c r="H666" s="475"/>
      <c r="I666" s="595"/>
      <c r="J666" s="596"/>
      <c r="K666" s="596"/>
      <c r="L666" s="503"/>
      <c r="M666" s="644"/>
      <c r="N666" s="505" t="str">
        <f>三年级BMI</f>
        <v/>
      </c>
      <c r="O666" s="499" t="str">
        <f>三年级BMI等级</f>
        <v/>
      </c>
      <c r="P666" s="500" t="str">
        <f>三年级BMI得分</f>
        <v/>
      </c>
      <c r="Q666" s="515" t="str">
        <f>三年级肺活量得分</f>
        <v/>
      </c>
      <c r="R666" s="512" t="str">
        <f>三年级等级</f>
        <v/>
      </c>
      <c r="S666" s="516" t="str">
        <f>三年级50米跑得分</f>
        <v/>
      </c>
      <c r="T666" s="517" t="str">
        <f>三年级等级</f>
        <v/>
      </c>
      <c r="U666" s="516" t="str">
        <f>三年级坐位体前屈得分</f>
        <v/>
      </c>
      <c r="V666" s="517" t="str">
        <f>三年级等级</f>
        <v/>
      </c>
      <c r="W666" s="516" t="str">
        <f>三年级一分钟跳绳得分</f>
        <v/>
      </c>
      <c r="X666" s="517" t="str">
        <f>三年级等级</f>
        <v/>
      </c>
      <c r="Y666" s="515" t="str">
        <f>三年级仰卧起坐得分</f>
        <v/>
      </c>
      <c r="Z666" s="518" t="str">
        <f>三年级等级</f>
        <v/>
      </c>
      <c r="AA666" s="533"/>
      <c r="AB666" s="515"/>
      <c r="AC666" s="533" t="str">
        <f>三年级跳绳附加分</f>
        <v/>
      </c>
      <c r="AD666" s="534" t="str">
        <f>三年级标准分</f>
        <v/>
      </c>
      <c r="AE666" s="534" t="str">
        <f>三年级总分</f>
        <v/>
      </c>
      <c r="AF666" s="517" t="str">
        <f>三年级等级</f>
        <v/>
      </c>
    </row>
    <row r="667" spans="1:32">
      <c r="A667" s="476">
        <v>310</v>
      </c>
      <c r="B667" s="477">
        <v>35</v>
      </c>
      <c r="C667" s="586"/>
      <c r="D667" s="587"/>
      <c r="E667" s="586"/>
      <c r="F667" s="473"/>
      <c r="G667" s="588"/>
      <c r="H667" s="475"/>
      <c r="I667" s="595"/>
      <c r="J667" s="596"/>
      <c r="K667" s="596"/>
      <c r="L667" s="503"/>
      <c r="M667" s="644"/>
      <c r="N667" s="505" t="str">
        <f>三年级BMI</f>
        <v/>
      </c>
      <c r="O667" s="499" t="str">
        <f>三年级BMI等级</f>
        <v/>
      </c>
      <c r="P667" s="500" t="str">
        <f>三年级BMI得分</f>
        <v/>
      </c>
      <c r="Q667" s="515" t="str">
        <f>三年级肺活量得分</f>
        <v/>
      </c>
      <c r="R667" s="512" t="str">
        <f>三年级等级</f>
        <v/>
      </c>
      <c r="S667" s="516" t="str">
        <f>三年级50米跑得分</f>
        <v/>
      </c>
      <c r="T667" s="517" t="str">
        <f>三年级等级</f>
        <v/>
      </c>
      <c r="U667" s="516" t="str">
        <f>三年级坐位体前屈得分</f>
        <v/>
      </c>
      <c r="V667" s="517" t="str">
        <f>三年级等级</f>
        <v/>
      </c>
      <c r="W667" s="516" t="str">
        <f>三年级一分钟跳绳得分</f>
        <v/>
      </c>
      <c r="X667" s="517" t="str">
        <f>三年级等级</f>
        <v/>
      </c>
      <c r="Y667" s="515" t="str">
        <f>三年级仰卧起坐得分</f>
        <v/>
      </c>
      <c r="Z667" s="518" t="str">
        <f>三年级等级</f>
        <v/>
      </c>
      <c r="AA667" s="533"/>
      <c r="AB667" s="515"/>
      <c r="AC667" s="533" t="str">
        <f>三年级跳绳附加分</f>
        <v/>
      </c>
      <c r="AD667" s="534" t="str">
        <f>三年级标准分</f>
        <v/>
      </c>
      <c r="AE667" s="534" t="str">
        <f>三年级总分</f>
        <v/>
      </c>
      <c r="AF667" s="517" t="str">
        <f>三年级等级</f>
        <v/>
      </c>
    </row>
    <row r="668" spans="1:32">
      <c r="A668" s="476">
        <v>310</v>
      </c>
      <c r="B668" s="477">
        <v>36</v>
      </c>
      <c r="C668" s="586"/>
      <c r="D668" s="587"/>
      <c r="E668" s="586"/>
      <c r="F668" s="473"/>
      <c r="G668" s="588"/>
      <c r="H668" s="475"/>
      <c r="I668" s="595"/>
      <c r="J668" s="596"/>
      <c r="K668" s="596"/>
      <c r="L668" s="503"/>
      <c r="M668" s="644"/>
      <c r="N668" s="505" t="str">
        <f>三年级BMI</f>
        <v/>
      </c>
      <c r="O668" s="499" t="str">
        <f>三年级BMI等级</f>
        <v/>
      </c>
      <c r="P668" s="500" t="str">
        <f>三年级BMI得分</f>
        <v/>
      </c>
      <c r="Q668" s="515" t="str">
        <f>三年级肺活量得分</f>
        <v/>
      </c>
      <c r="R668" s="512" t="str">
        <f>三年级等级</f>
        <v/>
      </c>
      <c r="S668" s="516" t="str">
        <f>三年级50米跑得分</f>
        <v/>
      </c>
      <c r="T668" s="517" t="str">
        <f>三年级等级</f>
        <v/>
      </c>
      <c r="U668" s="516" t="str">
        <f>三年级坐位体前屈得分</f>
        <v/>
      </c>
      <c r="V668" s="517" t="str">
        <f>三年级等级</f>
        <v/>
      </c>
      <c r="W668" s="516" t="str">
        <f>三年级一分钟跳绳得分</f>
        <v/>
      </c>
      <c r="X668" s="517" t="str">
        <f>三年级等级</f>
        <v/>
      </c>
      <c r="Y668" s="515" t="str">
        <f>三年级仰卧起坐得分</f>
        <v/>
      </c>
      <c r="Z668" s="518" t="str">
        <f>三年级等级</f>
        <v/>
      </c>
      <c r="AA668" s="533"/>
      <c r="AB668" s="515"/>
      <c r="AC668" s="533" t="str">
        <f>三年级跳绳附加分</f>
        <v/>
      </c>
      <c r="AD668" s="534" t="str">
        <f>三年级标准分</f>
        <v/>
      </c>
      <c r="AE668" s="534" t="str">
        <f>三年级总分</f>
        <v/>
      </c>
      <c r="AF668" s="517" t="str">
        <f>三年级等级</f>
        <v/>
      </c>
    </row>
    <row r="669" spans="1:32">
      <c r="A669" s="476">
        <v>310</v>
      </c>
      <c r="B669" s="477">
        <v>37</v>
      </c>
      <c r="C669" s="586"/>
      <c r="D669" s="587"/>
      <c r="E669" s="586"/>
      <c r="F669" s="473"/>
      <c r="G669" s="588"/>
      <c r="H669" s="475"/>
      <c r="I669" s="595"/>
      <c r="J669" s="596"/>
      <c r="K669" s="596"/>
      <c r="L669" s="503"/>
      <c r="M669" s="644"/>
      <c r="N669" s="505" t="str">
        <f>三年级BMI</f>
        <v/>
      </c>
      <c r="O669" s="499" t="str">
        <f>三年级BMI等级</f>
        <v/>
      </c>
      <c r="P669" s="500" t="str">
        <f>三年级BMI得分</f>
        <v/>
      </c>
      <c r="Q669" s="515" t="str">
        <f>三年级肺活量得分</f>
        <v/>
      </c>
      <c r="R669" s="512" t="str">
        <f>三年级等级</f>
        <v/>
      </c>
      <c r="S669" s="516" t="str">
        <f>三年级50米跑得分</f>
        <v/>
      </c>
      <c r="T669" s="517" t="str">
        <f>三年级等级</f>
        <v/>
      </c>
      <c r="U669" s="516" t="str">
        <f>三年级坐位体前屈得分</f>
        <v/>
      </c>
      <c r="V669" s="517" t="str">
        <f>三年级等级</f>
        <v/>
      </c>
      <c r="W669" s="516" t="str">
        <f>三年级一分钟跳绳得分</f>
        <v/>
      </c>
      <c r="X669" s="517" t="str">
        <f>三年级等级</f>
        <v/>
      </c>
      <c r="Y669" s="515" t="str">
        <f>三年级仰卧起坐得分</f>
        <v/>
      </c>
      <c r="Z669" s="518" t="str">
        <f>三年级等级</f>
        <v/>
      </c>
      <c r="AA669" s="533"/>
      <c r="AB669" s="515"/>
      <c r="AC669" s="533" t="str">
        <f>三年级跳绳附加分</f>
        <v/>
      </c>
      <c r="AD669" s="534" t="str">
        <f>三年级标准分</f>
        <v/>
      </c>
      <c r="AE669" s="534" t="str">
        <f>三年级总分</f>
        <v/>
      </c>
      <c r="AF669" s="517" t="str">
        <f>三年级等级</f>
        <v/>
      </c>
    </row>
    <row r="670" spans="1:32">
      <c r="A670" s="476">
        <v>310</v>
      </c>
      <c r="B670" s="477">
        <v>38</v>
      </c>
      <c r="C670" s="586"/>
      <c r="D670" s="587"/>
      <c r="E670" s="586"/>
      <c r="F670" s="481"/>
      <c r="G670" s="588"/>
      <c r="H670" s="475"/>
      <c r="I670" s="595"/>
      <c r="J670" s="596"/>
      <c r="K670" s="596"/>
      <c r="L670" s="503"/>
      <c r="M670" s="644"/>
      <c r="N670" s="505" t="str">
        <f>三年级BMI</f>
        <v/>
      </c>
      <c r="O670" s="499" t="str">
        <f>三年级BMI等级</f>
        <v/>
      </c>
      <c r="P670" s="500" t="str">
        <f>三年级BMI得分</f>
        <v/>
      </c>
      <c r="Q670" s="515" t="str">
        <f>三年级肺活量得分</f>
        <v/>
      </c>
      <c r="R670" s="512" t="str">
        <f>三年级等级</f>
        <v/>
      </c>
      <c r="S670" s="516" t="str">
        <f>三年级50米跑得分</f>
        <v/>
      </c>
      <c r="T670" s="517" t="str">
        <f>三年级等级</f>
        <v/>
      </c>
      <c r="U670" s="516" t="str">
        <f>三年级坐位体前屈得分</f>
        <v/>
      </c>
      <c r="V670" s="517" t="str">
        <f>三年级等级</f>
        <v/>
      </c>
      <c r="W670" s="516" t="str">
        <f>三年级一分钟跳绳得分</f>
        <v/>
      </c>
      <c r="X670" s="517" t="str">
        <f>三年级等级</f>
        <v/>
      </c>
      <c r="Y670" s="515" t="str">
        <f>三年级仰卧起坐得分</f>
        <v/>
      </c>
      <c r="Z670" s="518" t="str">
        <f>三年级等级</f>
        <v/>
      </c>
      <c r="AA670" s="533"/>
      <c r="AB670" s="515"/>
      <c r="AC670" s="533" t="str">
        <f>三年级跳绳附加分</f>
        <v/>
      </c>
      <c r="AD670" s="534" t="str">
        <f>三年级标准分</f>
        <v/>
      </c>
      <c r="AE670" s="534" t="str">
        <f>三年级总分</f>
        <v/>
      </c>
      <c r="AF670" s="517" t="str">
        <f>三年级等级</f>
        <v/>
      </c>
    </row>
    <row r="671" spans="1:32">
      <c r="A671" s="476">
        <v>310</v>
      </c>
      <c r="B671" s="477">
        <v>39</v>
      </c>
      <c r="C671" s="586"/>
      <c r="D671" s="587"/>
      <c r="E671" s="586"/>
      <c r="F671" s="481"/>
      <c r="G671" s="588"/>
      <c r="H671" s="475"/>
      <c r="I671" s="595"/>
      <c r="J671" s="596"/>
      <c r="K671" s="596"/>
      <c r="L671" s="503"/>
      <c r="M671" s="644"/>
      <c r="N671" s="505" t="str">
        <f>三年级BMI</f>
        <v/>
      </c>
      <c r="O671" s="499" t="str">
        <f>三年级BMI等级</f>
        <v/>
      </c>
      <c r="P671" s="500" t="str">
        <f>三年级BMI得分</f>
        <v/>
      </c>
      <c r="Q671" s="515" t="str">
        <f>三年级肺活量得分</f>
        <v/>
      </c>
      <c r="R671" s="512" t="str">
        <f>三年级等级</f>
        <v/>
      </c>
      <c r="S671" s="516" t="str">
        <f>三年级50米跑得分</f>
        <v/>
      </c>
      <c r="T671" s="517" t="str">
        <f>三年级等级</f>
        <v/>
      </c>
      <c r="U671" s="516" t="str">
        <f>三年级坐位体前屈得分</f>
        <v/>
      </c>
      <c r="V671" s="517" t="str">
        <f>三年级等级</f>
        <v/>
      </c>
      <c r="W671" s="516" t="str">
        <f>三年级一分钟跳绳得分</f>
        <v/>
      </c>
      <c r="X671" s="517" t="str">
        <f>三年级等级</f>
        <v/>
      </c>
      <c r="Y671" s="515" t="str">
        <f>三年级仰卧起坐得分</f>
        <v/>
      </c>
      <c r="Z671" s="518" t="str">
        <f>三年级等级</f>
        <v/>
      </c>
      <c r="AA671" s="533"/>
      <c r="AB671" s="515"/>
      <c r="AC671" s="533" t="str">
        <f>三年级跳绳附加分</f>
        <v/>
      </c>
      <c r="AD671" s="534" t="str">
        <f>三年级标准分</f>
        <v/>
      </c>
      <c r="AE671" s="534" t="str">
        <f>三年级总分</f>
        <v/>
      </c>
      <c r="AF671" s="517" t="str">
        <f>三年级等级</f>
        <v/>
      </c>
    </row>
    <row r="672" spans="1:32">
      <c r="A672" s="476">
        <v>310</v>
      </c>
      <c r="B672" s="477">
        <v>40</v>
      </c>
      <c r="C672" s="586"/>
      <c r="D672" s="587"/>
      <c r="E672" s="586"/>
      <c r="F672" s="481"/>
      <c r="G672" s="588"/>
      <c r="H672" s="475"/>
      <c r="I672" s="595"/>
      <c r="J672" s="596"/>
      <c r="K672" s="596"/>
      <c r="L672" s="503"/>
      <c r="M672" s="644"/>
      <c r="N672" s="505" t="str">
        <f>三年级BMI</f>
        <v/>
      </c>
      <c r="O672" s="499" t="str">
        <f>三年级BMI等级</f>
        <v/>
      </c>
      <c r="P672" s="500" t="str">
        <f>三年级BMI得分</f>
        <v/>
      </c>
      <c r="Q672" s="515" t="str">
        <f>三年级肺活量得分</f>
        <v/>
      </c>
      <c r="R672" s="512" t="str">
        <f>三年级等级</f>
        <v/>
      </c>
      <c r="S672" s="516" t="str">
        <f>三年级50米跑得分</f>
        <v/>
      </c>
      <c r="T672" s="517" t="str">
        <f>三年级等级</f>
        <v/>
      </c>
      <c r="U672" s="516" t="str">
        <f>三年级坐位体前屈得分</f>
        <v/>
      </c>
      <c r="V672" s="517" t="str">
        <f>三年级等级</f>
        <v/>
      </c>
      <c r="W672" s="516" t="str">
        <f>三年级一分钟跳绳得分</f>
        <v/>
      </c>
      <c r="X672" s="517" t="str">
        <f>三年级等级</f>
        <v/>
      </c>
      <c r="Y672" s="515" t="str">
        <f>三年级仰卧起坐得分</f>
        <v/>
      </c>
      <c r="Z672" s="518" t="str">
        <f>三年级等级</f>
        <v/>
      </c>
      <c r="AA672" s="533"/>
      <c r="AB672" s="515"/>
      <c r="AC672" s="533" t="str">
        <f>三年级跳绳附加分</f>
        <v/>
      </c>
      <c r="AD672" s="534" t="str">
        <f>三年级标准分</f>
        <v/>
      </c>
      <c r="AE672" s="534" t="str">
        <f>三年级总分</f>
        <v/>
      </c>
      <c r="AF672" s="517" t="str">
        <f>三年级等级</f>
        <v/>
      </c>
    </row>
    <row r="673" spans="1:32">
      <c r="A673" s="476">
        <v>310</v>
      </c>
      <c r="B673" s="477">
        <v>41</v>
      </c>
      <c r="C673" s="586"/>
      <c r="D673" s="587"/>
      <c r="E673" s="586"/>
      <c r="F673" s="481"/>
      <c r="G673" s="588"/>
      <c r="H673" s="475"/>
      <c r="I673" s="595"/>
      <c r="J673" s="596"/>
      <c r="K673" s="596"/>
      <c r="L673" s="503"/>
      <c r="M673" s="644"/>
      <c r="N673" s="505" t="str">
        <f>三年级BMI</f>
        <v/>
      </c>
      <c r="O673" s="499" t="str">
        <f>三年级BMI等级</f>
        <v/>
      </c>
      <c r="P673" s="500" t="str">
        <f>三年级BMI得分</f>
        <v/>
      </c>
      <c r="Q673" s="515" t="str">
        <f>三年级肺活量得分</f>
        <v/>
      </c>
      <c r="R673" s="512" t="str">
        <f>三年级等级</f>
        <v/>
      </c>
      <c r="S673" s="516" t="str">
        <f>三年级50米跑得分</f>
        <v/>
      </c>
      <c r="T673" s="517" t="str">
        <f>三年级等级</f>
        <v/>
      </c>
      <c r="U673" s="516" t="str">
        <f>三年级坐位体前屈得分</f>
        <v/>
      </c>
      <c r="V673" s="517" t="str">
        <f>三年级等级</f>
        <v/>
      </c>
      <c r="W673" s="516" t="str">
        <f>三年级一分钟跳绳得分</f>
        <v/>
      </c>
      <c r="X673" s="517" t="str">
        <f>三年级等级</f>
        <v/>
      </c>
      <c r="Y673" s="515" t="str">
        <f>三年级仰卧起坐得分</f>
        <v/>
      </c>
      <c r="Z673" s="518" t="str">
        <f>三年级等级</f>
        <v/>
      </c>
      <c r="AA673" s="533"/>
      <c r="AB673" s="515"/>
      <c r="AC673" s="533" t="str">
        <f>三年级跳绳附加分</f>
        <v/>
      </c>
      <c r="AD673" s="534" t="str">
        <f>三年级标准分</f>
        <v/>
      </c>
      <c r="AE673" s="534" t="str">
        <f>三年级总分</f>
        <v/>
      </c>
      <c r="AF673" s="517" t="str">
        <f>三年级等级</f>
        <v/>
      </c>
    </row>
    <row r="674" spans="1:32">
      <c r="A674" s="476">
        <v>310</v>
      </c>
      <c r="B674" s="477">
        <v>42</v>
      </c>
      <c r="C674" s="586"/>
      <c r="D674" s="587"/>
      <c r="E674" s="586"/>
      <c r="F674" s="481"/>
      <c r="G674" s="588"/>
      <c r="H674" s="475"/>
      <c r="I674" s="595"/>
      <c r="J674" s="596"/>
      <c r="K674" s="596"/>
      <c r="L674" s="503"/>
      <c r="M674" s="644"/>
      <c r="N674" s="505" t="str">
        <f>三年级BMI</f>
        <v/>
      </c>
      <c r="O674" s="499" t="str">
        <f>三年级BMI等级</f>
        <v/>
      </c>
      <c r="P674" s="500" t="str">
        <f>三年级BMI得分</f>
        <v/>
      </c>
      <c r="Q674" s="515" t="str">
        <f>三年级肺活量得分</f>
        <v/>
      </c>
      <c r="R674" s="512" t="str">
        <f>三年级等级</f>
        <v/>
      </c>
      <c r="S674" s="516" t="str">
        <f>三年级50米跑得分</f>
        <v/>
      </c>
      <c r="T674" s="517" t="str">
        <f>三年级等级</f>
        <v/>
      </c>
      <c r="U674" s="516" t="str">
        <f>三年级坐位体前屈得分</f>
        <v/>
      </c>
      <c r="V674" s="517" t="str">
        <f>三年级等级</f>
        <v/>
      </c>
      <c r="W674" s="516" t="str">
        <f>三年级一分钟跳绳得分</f>
        <v/>
      </c>
      <c r="X674" s="517" t="str">
        <f>三年级等级</f>
        <v/>
      </c>
      <c r="Y674" s="515" t="str">
        <f>三年级仰卧起坐得分</f>
        <v/>
      </c>
      <c r="Z674" s="518" t="str">
        <f>三年级等级</f>
        <v/>
      </c>
      <c r="AA674" s="533"/>
      <c r="AB674" s="515"/>
      <c r="AC674" s="533" t="str">
        <f>三年级跳绳附加分</f>
        <v/>
      </c>
      <c r="AD674" s="534" t="str">
        <f>三年级标准分</f>
        <v/>
      </c>
      <c r="AE674" s="534" t="str">
        <f>三年级总分</f>
        <v/>
      </c>
      <c r="AF674" s="517" t="str">
        <f>三年级等级</f>
        <v/>
      </c>
    </row>
    <row r="675" spans="1:32">
      <c r="A675" s="476">
        <v>310</v>
      </c>
      <c r="B675" s="477">
        <v>43</v>
      </c>
      <c r="C675" s="586"/>
      <c r="D675" s="587"/>
      <c r="E675" s="586"/>
      <c r="F675" s="481"/>
      <c r="G675" s="588"/>
      <c r="H675" s="475"/>
      <c r="I675" s="595"/>
      <c r="J675" s="596"/>
      <c r="K675" s="596"/>
      <c r="L675" s="503"/>
      <c r="M675" s="644"/>
      <c r="N675" s="505" t="str">
        <f>三年级BMI</f>
        <v/>
      </c>
      <c r="O675" s="499" t="str">
        <f>三年级BMI等级</f>
        <v/>
      </c>
      <c r="P675" s="500" t="str">
        <f>三年级BMI得分</f>
        <v/>
      </c>
      <c r="Q675" s="515" t="str">
        <f>三年级肺活量得分</f>
        <v/>
      </c>
      <c r="R675" s="512" t="str">
        <f>三年级等级</f>
        <v/>
      </c>
      <c r="S675" s="516" t="str">
        <f>三年级50米跑得分</f>
        <v/>
      </c>
      <c r="T675" s="517" t="str">
        <f>三年级等级</f>
        <v/>
      </c>
      <c r="U675" s="516" t="str">
        <f>三年级坐位体前屈得分</f>
        <v/>
      </c>
      <c r="V675" s="517" t="str">
        <f>三年级等级</f>
        <v/>
      </c>
      <c r="W675" s="516" t="str">
        <f>三年级一分钟跳绳得分</f>
        <v/>
      </c>
      <c r="X675" s="517" t="str">
        <f>三年级等级</f>
        <v/>
      </c>
      <c r="Y675" s="515" t="str">
        <f>三年级仰卧起坐得分</f>
        <v/>
      </c>
      <c r="Z675" s="518" t="str">
        <f>三年级等级</f>
        <v/>
      </c>
      <c r="AA675" s="533"/>
      <c r="AB675" s="515"/>
      <c r="AC675" s="533" t="str">
        <f>三年级跳绳附加分</f>
        <v/>
      </c>
      <c r="AD675" s="534" t="str">
        <f>三年级标准分</f>
        <v/>
      </c>
      <c r="AE675" s="534" t="str">
        <f>三年级总分</f>
        <v/>
      </c>
      <c r="AF675" s="517" t="str">
        <f>三年级等级</f>
        <v/>
      </c>
    </row>
    <row r="676" spans="1:32">
      <c r="A676" s="476">
        <v>310</v>
      </c>
      <c r="B676" s="477">
        <v>44</v>
      </c>
      <c r="C676" s="586"/>
      <c r="D676" s="587"/>
      <c r="E676" s="586"/>
      <c r="F676" s="481"/>
      <c r="G676" s="588"/>
      <c r="H676" s="475"/>
      <c r="I676" s="595"/>
      <c r="J676" s="596"/>
      <c r="K676" s="596"/>
      <c r="L676" s="503"/>
      <c r="M676" s="644"/>
      <c r="N676" s="505" t="str">
        <f>三年级BMI</f>
        <v/>
      </c>
      <c r="O676" s="499" t="str">
        <f>三年级BMI等级</f>
        <v/>
      </c>
      <c r="P676" s="500" t="str">
        <f>三年级BMI得分</f>
        <v/>
      </c>
      <c r="Q676" s="515" t="str">
        <f>三年级肺活量得分</f>
        <v/>
      </c>
      <c r="R676" s="512" t="str">
        <f>三年级等级</f>
        <v/>
      </c>
      <c r="S676" s="516" t="str">
        <f>三年级50米跑得分</f>
        <v/>
      </c>
      <c r="T676" s="517" t="str">
        <f>三年级等级</f>
        <v/>
      </c>
      <c r="U676" s="516" t="str">
        <f>三年级坐位体前屈得分</f>
        <v/>
      </c>
      <c r="V676" s="517" t="str">
        <f>三年级等级</f>
        <v/>
      </c>
      <c r="W676" s="516" t="str">
        <f>三年级一分钟跳绳得分</f>
        <v/>
      </c>
      <c r="X676" s="517" t="str">
        <f>三年级等级</f>
        <v/>
      </c>
      <c r="Y676" s="515" t="str">
        <f>三年级仰卧起坐得分</f>
        <v/>
      </c>
      <c r="Z676" s="518" t="str">
        <f>三年级等级</f>
        <v/>
      </c>
      <c r="AA676" s="533"/>
      <c r="AB676" s="515"/>
      <c r="AC676" s="533" t="str">
        <f>三年级跳绳附加分</f>
        <v/>
      </c>
      <c r="AD676" s="534" t="str">
        <f>三年级标准分</f>
        <v/>
      </c>
      <c r="AE676" s="534" t="str">
        <f>三年级总分</f>
        <v/>
      </c>
      <c r="AF676" s="517" t="str">
        <f>三年级等级</f>
        <v/>
      </c>
    </row>
    <row r="677" spans="1:32">
      <c r="A677" s="476">
        <v>310</v>
      </c>
      <c r="B677" s="477">
        <v>45</v>
      </c>
      <c r="C677" s="586"/>
      <c r="D677" s="587"/>
      <c r="E677" s="586"/>
      <c r="F677" s="481"/>
      <c r="G677" s="588"/>
      <c r="H677" s="475"/>
      <c r="I677" s="595"/>
      <c r="J677" s="596"/>
      <c r="K677" s="596"/>
      <c r="L677" s="503"/>
      <c r="M677" s="644"/>
      <c r="N677" s="505" t="str">
        <f>三年级BMI</f>
        <v/>
      </c>
      <c r="O677" s="499" t="str">
        <f>三年级BMI等级</f>
        <v/>
      </c>
      <c r="P677" s="500" t="str">
        <f>三年级BMI得分</f>
        <v/>
      </c>
      <c r="Q677" s="515" t="str">
        <f>三年级肺活量得分</f>
        <v/>
      </c>
      <c r="R677" s="512" t="str">
        <f>三年级等级</f>
        <v/>
      </c>
      <c r="S677" s="516" t="str">
        <f>三年级50米跑得分</f>
        <v/>
      </c>
      <c r="T677" s="517" t="str">
        <f>三年级等级</f>
        <v/>
      </c>
      <c r="U677" s="516" t="str">
        <f>三年级坐位体前屈得分</f>
        <v/>
      </c>
      <c r="V677" s="517" t="str">
        <f>三年级等级</f>
        <v/>
      </c>
      <c r="W677" s="516" t="str">
        <f>三年级一分钟跳绳得分</f>
        <v/>
      </c>
      <c r="X677" s="517" t="str">
        <f>三年级等级</f>
        <v/>
      </c>
      <c r="Y677" s="515" t="str">
        <f>三年级仰卧起坐得分</f>
        <v/>
      </c>
      <c r="Z677" s="518" t="str">
        <f>三年级等级</f>
        <v/>
      </c>
      <c r="AA677" s="533"/>
      <c r="AB677" s="515"/>
      <c r="AC677" s="533" t="str">
        <f>三年级跳绳附加分</f>
        <v/>
      </c>
      <c r="AD677" s="534" t="str">
        <f>三年级标准分</f>
        <v/>
      </c>
      <c r="AE677" s="534" t="str">
        <f>三年级总分</f>
        <v/>
      </c>
      <c r="AF677" s="517" t="str">
        <f>三年级等级</f>
        <v/>
      </c>
    </row>
    <row r="678" spans="1:32">
      <c r="A678" s="476">
        <v>310</v>
      </c>
      <c r="B678" s="477">
        <v>46</v>
      </c>
      <c r="C678" s="586"/>
      <c r="D678" s="587"/>
      <c r="E678" s="586"/>
      <c r="F678" s="473"/>
      <c r="G678" s="588"/>
      <c r="H678" s="475"/>
      <c r="I678" s="600"/>
      <c r="J678" s="597"/>
      <c r="K678" s="597"/>
      <c r="L678" s="496"/>
      <c r="M678" s="643"/>
      <c r="N678" s="498" t="str">
        <f>三年级BMI</f>
        <v/>
      </c>
      <c r="O678" s="499" t="str">
        <f>三年级BMI等级</f>
        <v/>
      </c>
      <c r="P678" s="500" t="str">
        <f>三年级BMI得分</f>
        <v/>
      </c>
      <c r="Q678" s="515" t="str">
        <f>三年级肺活量得分</f>
        <v/>
      </c>
      <c r="R678" s="512" t="str">
        <f>三年级等级</f>
        <v/>
      </c>
      <c r="S678" s="516" t="str">
        <f>三年级50米跑得分</f>
        <v/>
      </c>
      <c r="T678" s="512" t="str">
        <f>三年级等级</f>
        <v/>
      </c>
      <c r="U678" s="516" t="str">
        <f>三年级坐位体前屈得分</f>
        <v/>
      </c>
      <c r="V678" s="512" t="str">
        <f>三年级等级</f>
        <v/>
      </c>
      <c r="W678" s="516" t="str">
        <f>三年级一分钟跳绳得分</f>
        <v/>
      </c>
      <c r="X678" s="512" t="str">
        <f>三年级等级</f>
        <v/>
      </c>
      <c r="Y678" s="511" t="str">
        <f>三年级仰卧起坐得分</f>
        <v/>
      </c>
      <c r="Z678" s="514" t="str">
        <f>三年级等级</f>
        <v/>
      </c>
      <c r="AA678" s="530"/>
      <c r="AB678" s="511"/>
      <c r="AC678" s="530" t="str">
        <f>三年级跳绳附加分</f>
        <v/>
      </c>
      <c r="AD678" s="534" t="str">
        <f>三年级标准分</f>
        <v/>
      </c>
      <c r="AE678" s="531" t="str">
        <f>三年级总分</f>
        <v/>
      </c>
      <c r="AF678" s="512" t="str">
        <f>三年级等级</f>
        <v/>
      </c>
    </row>
    <row r="679" spans="1:32">
      <c r="A679" s="476">
        <v>310</v>
      </c>
      <c r="B679" s="477">
        <v>47</v>
      </c>
      <c r="C679" s="586"/>
      <c r="D679" s="587"/>
      <c r="E679" s="586"/>
      <c r="F679" s="473"/>
      <c r="G679" s="588"/>
      <c r="H679" s="475"/>
      <c r="I679" s="595"/>
      <c r="J679" s="596"/>
      <c r="K679" s="597"/>
      <c r="L679" s="503"/>
      <c r="M679" s="644"/>
      <c r="N679" s="505" t="str">
        <f>三年级BMI</f>
        <v/>
      </c>
      <c r="O679" s="499" t="str">
        <f>三年级BMI等级</f>
        <v/>
      </c>
      <c r="P679" s="500" t="str">
        <f>三年级BMI得分</f>
        <v/>
      </c>
      <c r="Q679" s="515" t="str">
        <f>三年级肺活量得分</f>
        <v/>
      </c>
      <c r="R679" s="512" t="str">
        <f>三年级等级</f>
        <v/>
      </c>
      <c r="S679" s="516" t="str">
        <f>三年级50米跑得分</f>
        <v/>
      </c>
      <c r="T679" s="512" t="str">
        <f>三年级等级</f>
        <v/>
      </c>
      <c r="U679" s="516" t="str">
        <f>三年级坐位体前屈得分</f>
        <v/>
      </c>
      <c r="V679" s="517" t="str">
        <f>三年级等级</f>
        <v/>
      </c>
      <c r="W679" s="516" t="str">
        <f>三年级一分钟跳绳得分</f>
        <v/>
      </c>
      <c r="X679" s="517" t="str">
        <f>三年级等级</f>
        <v/>
      </c>
      <c r="Y679" s="515" t="str">
        <f>三年级仰卧起坐得分</f>
        <v/>
      </c>
      <c r="Z679" s="518" t="str">
        <f>三年级等级</f>
        <v/>
      </c>
      <c r="AA679" s="533"/>
      <c r="AB679" s="515"/>
      <c r="AC679" s="533" t="str">
        <f>三年级跳绳附加分</f>
        <v/>
      </c>
      <c r="AD679" s="534" t="str">
        <f>三年级标准分</f>
        <v/>
      </c>
      <c r="AE679" s="534" t="str">
        <f>三年级总分</f>
        <v/>
      </c>
      <c r="AF679" s="517" t="str">
        <f>三年级等级</f>
        <v/>
      </c>
    </row>
    <row r="680" spans="1:32">
      <c r="A680" s="476">
        <v>310</v>
      </c>
      <c r="B680" s="477">
        <v>48</v>
      </c>
      <c r="C680" s="586"/>
      <c r="D680" s="587"/>
      <c r="E680" s="586"/>
      <c r="F680" s="473"/>
      <c r="G680" s="588"/>
      <c r="H680" s="475"/>
      <c r="I680" s="595"/>
      <c r="J680" s="596"/>
      <c r="K680" s="597"/>
      <c r="L680" s="503"/>
      <c r="M680" s="644"/>
      <c r="N680" s="505" t="str">
        <f>三年级BMI</f>
        <v/>
      </c>
      <c r="O680" s="499" t="str">
        <f>三年级BMI等级</f>
        <v/>
      </c>
      <c r="P680" s="500" t="str">
        <f>三年级BMI得分</f>
        <v/>
      </c>
      <c r="Q680" s="515" t="str">
        <f>三年级肺活量得分</f>
        <v/>
      </c>
      <c r="R680" s="512" t="str">
        <f>三年级等级</f>
        <v/>
      </c>
      <c r="S680" s="516" t="str">
        <f>三年级50米跑得分</f>
        <v/>
      </c>
      <c r="T680" s="512" t="str">
        <f>三年级等级</f>
        <v/>
      </c>
      <c r="U680" s="516" t="str">
        <f>三年级坐位体前屈得分</f>
        <v/>
      </c>
      <c r="V680" s="517" t="str">
        <f>三年级等级</f>
        <v/>
      </c>
      <c r="W680" s="516" t="str">
        <f>三年级一分钟跳绳得分</f>
        <v/>
      </c>
      <c r="X680" s="517" t="str">
        <f>三年级等级</f>
        <v/>
      </c>
      <c r="Y680" s="515" t="str">
        <f>三年级仰卧起坐得分</f>
        <v/>
      </c>
      <c r="Z680" s="518" t="str">
        <f>三年级等级</f>
        <v/>
      </c>
      <c r="AA680" s="533"/>
      <c r="AB680" s="515"/>
      <c r="AC680" s="533" t="str">
        <f>三年级跳绳附加分</f>
        <v/>
      </c>
      <c r="AD680" s="534" t="str">
        <f>三年级标准分</f>
        <v/>
      </c>
      <c r="AE680" s="534" t="str">
        <f>三年级总分</f>
        <v/>
      </c>
      <c r="AF680" s="517" t="str">
        <f>三年级等级</f>
        <v/>
      </c>
    </row>
    <row r="681" spans="1:32">
      <c r="A681" s="476">
        <v>310</v>
      </c>
      <c r="B681" s="477">
        <v>49</v>
      </c>
      <c r="C681" s="586"/>
      <c r="D681" s="587"/>
      <c r="E681" s="586"/>
      <c r="F681" s="473"/>
      <c r="G681" s="589"/>
      <c r="H681" s="475"/>
      <c r="I681" s="595"/>
      <c r="J681" s="596"/>
      <c r="K681" s="597"/>
      <c r="L681" s="503"/>
      <c r="M681" s="644"/>
      <c r="N681" s="505" t="str">
        <f>三年级BMI</f>
        <v/>
      </c>
      <c r="O681" s="499" t="str">
        <f>三年级BMI等级</f>
        <v/>
      </c>
      <c r="P681" s="500" t="str">
        <f>三年级BMI得分</f>
        <v/>
      </c>
      <c r="Q681" s="515" t="str">
        <f>三年级肺活量得分</f>
        <v/>
      </c>
      <c r="R681" s="512" t="str">
        <f>三年级等级</f>
        <v/>
      </c>
      <c r="S681" s="516" t="str">
        <f>三年级50米跑得分</f>
        <v/>
      </c>
      <c r="T681" s="512" t="str">
        <f>三年级等级</f>
        <v/>
      </c>
      <c r="U681" s="516" t="str">
        <f>三年级坐位体前屈得分</f>
        <v/>
      </c>
      <c r="V681" s="517" t="str">
        <f>三年级等级</f>
        <v/>
      </c>
      <c r="W681" s="516" t="str">
        <f>三年级一分钟跳绳得分</f>
        <v/>
      </c>
      <c r="X681" s="517" t="str">
        <f>三年级等级</f>
        <v/>
      </c>
      <c r="Y681" s="515" t="str">
        <f>三年级仰卧起坐得分</f>
        <v/>
      </c>
      <c r="Z681" s="518" t="str">
        <f>三年级等级</f>
        <v/>
      </c>
      <c r="AA681" s="533"/>
      <c r="AB681" s="515"/>
      <c r="AC681" s="533" t="str">
        <f>三年级跳绳附加分</f>
        <v/>
      </c>
      <c r="AD681" s="534" t="str">
        <f>三年级标准分</f>
        <v/>
      </c>
      <c r="AE681" s="534" t="str">
        <f>三年级总分</f>
        <v/>
      </c>
      <c r="AF681" s="517" t="str">
        <f>三年级等级</f>
        <v/>
      </c>
    </row>
    <row r="682" spans="1:32">
      <c r="A682" s="476">
        <v>310</v>
      </c>
      <c r="B682" s="477">
        <v>50</v>
      </c>
      <c r="C682" s="586"/>
      <c r="D682" s="587"/>
      <c r="E682" s="586"/>
      <c r="F682" s="473"/>
      <c r="G682" s="589"/>
      <c r="H682" s="475"/>
      <c r="I682" s="595"/>
      <c r="J682" s="596"/>
      <c r="K682" s="597"/>
      <c r="L682" s="503"/>
      <c r="M682" s="644"/>
      <c r="N682" s="505" t="str">
        <f>三年级BMI</f>
        <v/>
      </c>
      <c r="O682" s="499" t="str">
        <f>三年级BMI等级</f>
        <v/>
      </c>
      <c r="P682" s="500" t="str">
        <f>三年级BMI得分</f>
        <v/>
      </c>
      <c r="Q682" s="515" t="str">
        <f>三年级肺活量得分</f>
        <v/>
      </c>
      <c r="R682" s="512" t="str">
        <f>三年级等级</f>
        <v/>
      </c>
      <c r="S682" s="516" t="str">
        <f>三年级50米跑得分</f>
        <v/>
      </c>
      <c r="T682" s="512" t="str">
        <f>三年级等级</f>
        <v/>
      </c>
      <c r="U682" s="516" t="str">
        <f>三年级坐位体前屈得分</f>
        <v/>
      </c>
      <c r="V682" s="517" t="str">
        <f>三年级等级</f>
        <v/>
      </c>
      <c r="W682" s="516" t="str">
        <f>三年级一分钟跳绳得分</f>
        <v/>
      </c>
      <c r="X682" s="517" t="str">
        <f>三年级等级</f>
        <v/>
      </c>
      <c r="Y682" s="515" t="str">
        <f>三年级仰卧起坐得分</f>
        <v/>
      </c>
      <c r="Z682" s="518" t="str">
        <f>三年级等级</f>
        <v/>
      </c>
      <c r="AA682" s="533"/>
      <c r="AB682" s="515"/>
      <c r="AC682" s="533" t="str">
        <f>三年级跳绳附加分</f>
        <v/>
      </c>
      <c r="AD682" s="534" t="str">
        <f>三年级标准分</f>
        <v/>
      </c>
      <c r="AE682" s="534" t="str">
        <f>三年级总分</f>
        <v/>
      </c>
      <c r="AF682" s="517" t="str">
        <f>三年级等级</f>
        <v/>
      </c>
    </row>
    <row r="683" spans="1:32">
      <c r="A683" s="476">
        <v>310</v>
      </c>
      <c r="B683" s="477">
        <v>51</v>
      </c>
      <c r="C683" s="586"/>
      <c r="D683" s="587"/>
      <c r="E683" s="586"/>
      <c r="F683" s="473"/>
      <c r="G683" s="588"/>
      <c r="H683" s="475"/>
      <c r="I683" s="595"/>
      <c r="J683" s="596"/>
      <c r="K683" s="597"/>
      <c r="L683" s="503"/>
      <c r="M683" s="644"/>
      <c r="N683" s="505" t="str">
        <f>三年级BMI</f>
        <v/>
      </c>
      <c r="O683" s="499" t="str">
        <f>三年级BMI等级</f>
        <v/>
      </c>
      <c r="P683" s="500" t="str">
        <f>三年级BMI得分</f>
        <v/>
      </c>
      <c r="Q683" s="515" t="str">
        <f>三年级肺活量得分</f>
        <v/>
      </c>
      <c r="R683" s="512" t="str">
        <f>三年级等级</f>
        <v/>
      </c>
      <c r="S683" s="516" t="str">
        <f>三年级50米跑得分</f>
        <v/>
      </c>
      <c r="T683" s="512" t="str">
        <f>三年级等级</f>
        <v/>
      </c>
      <c r="U683" s="516" t="str">
        <f>三年级坐位体前屈得分</f>
        <v/>
      </c>
      <c r="V683" s="517" t="str">
        <f>三年级等级</f>
        <v/>
      </c>
      <c r="W683" s="516" t="str">
        <f>三年级一分钟跳绳得分</f>
        <v/>
      </c>
      <c r="X683" s="517" t="str">
        <f>三年级等级</f>
        <v/>
      </c>
      <c r="Y683" s="515" t="str">
        <f>三年级仰卧起坐得分</f>
        <v/>
      </c>
      <c r="Z683" s="518" t="str">
        <f>三年级等级</f>
        <v/>
      </c>
      <c r="AA683" s="533"/>
      <c r="AB683" s="515"/>
      <c r="AC683" s="533" t="str">
        <f>三年级跳绳附加分</f>
        <v/>
      </c>
      <c r="AD683" s="534" t="str">
        <f>三年级标准分</f>
        <v/>
      </c>
      <c r="AE683" s="534" t="str">
        <f>三年级总分</f>
        <v/>
      </c>
      <c r="AF683" s="517" t="str">
        <f>三年级等级</f>
        <v/>
      </c>
    </row>
    <row r="684" spans="1:32">
      <c r="A684" s="476">
        <v>310</v>
      </c>
      <c r="B684" s="477">
        <v>52</v>
      </c>
      <c r="C684" s="586"/>
      <c r="D684" s="587"/>
      <c r="E684" s="586"/>
      <c r="F684" s="473"/>
      <c r="G684" s="588"/>
      <c r="H684" s="475"/>
      <c r="I684" s="595"/>
      <c r="J684" s="596"/>
      <c r="K684" s="597"/>
      <c r="L684" s="503"/>
      <c r="M684" s="644"/>
      <c r="N684" s="505" t="str">
        <f>三年级BMI</f>
        <v/>
      </c>
      <c r="O684" s="499" t="str">
        <f>三年级BMI等级</f>
        <v/>
      </c>
      <c r="P684" s="500" t="str">
        <f>三年级BMI得分</f>
        <v/>
      </c>
      <c r="Q684" s="515" t="str">
        <f>三年级肺活量得分</f>
        <v/>
      </c>
      <c r="R684" s="512" t="str">
        <f>三年级等级</f>
        <v/>
      </c>
      <c r="S684" s="516" t="str">
        <f>三年级50米跑得分</f>
        <v/>
      </c>
      <c r="T684" s="517" t="str">
        <f>三年级等级</f>
        <v/>
      </c>
      <c r="U684" s="516" t="str">
        <f>三年级坐位体前屈得分</f>
        <v/>
      </c>
      <c r="V684" s="517" t="str">
        <f>三年级等级</f>
        <v/>
      </c>
      <c r="W684" s="516" t="str">
        <f>三年级一分钟跳绳得分</f>
        <v/>
      </c>
      <c r="X684" s="517" t="str">
        <f>三年级等级</f>
        <v/>
      </c>
      <c r="Y684" s="515" t="str">
        <f>三年级仰卧起坐得分</f>
        <v/>
      </c>
      <c r="Z684" s="518" t="str">
        <f>三年级等级</f>
        <v/>
      </c>
      <c r="AA684" s="533"/>
      <c r="AB684" s="515"/>
      <c r="AC684" s="533" t="str">
        <f>三年级跳绳附加分</f>
        <v/>
      </c>
      <c r="AD684" s="534" t="str">
        <f>三年级标准分</f>
        <v/>
      </c>
      <c r="AE684" s="534" t="str">
        <f>三年级总分</f>
        <v/>
      </c>
      <c r="AF684" s="517" t="str">
        <f>三年级等级</f>
        <v/>
      </c>
    </row>
    <row r="685" spans="1:32">
      <c r="A685" s="476">
        <v>310</v>
      </c>
      <c r="B685" s="477">
        <v>53</v>
      </c>
      <c r="C685" s="586"/>
      <c r="D685" s="587"/>
      <c r="E685" s="586"/>
      <c r="F685" s="473"/>
      <c r="G685" s="588"/>
      <c r="H685" s="475"/>
      <c r="I685" s="595"/>
      <c r="J685" s="596"/>
      <c r="K685" s="597"/>
      <c r="L685" s="503"/>
      <c r="M685" s="644"/>
      <c r="N685" s="505" t="str">
        <f>三年级BMI</f>
        <v/>
      </c>
      <c r="O685" s="499" t="str">
        <f>三年级BMI等级</f>
        <v/>
      </c>
      <c r="P685" s="500" t="str">
        <f>三年级BMI得分</f>
        <v/>
      </c>
      <c r="Q685" s="515" t="str">
        <f>三年级肺活量得分</f>
        <v/>
      </c>
      <c r="R685" s="512" t="str">
        <f>三年级等级</f>
        <v/>
      </c>
      <c r="S685" s="516" t="str">
        <f>三年级50米跑得分</f>
        <v/>
      </c>
      <c r="T685" s="517" t="str">
        <f>三年级等级</f>
        <v/>
      </c>
      <c r="U685" s="516" t="str">
        <f>三年级坐位体前屈得分</f>
        <v/>
      </c>
      <c r="V685" s="517" t="str">
        <f>三年级等级</f>
        <v/>
      </c>
      <c r="W685" s="516" t="str">
        <f>三年级一分钟跳绳得分</f>
        <v/>
      </c>
      <c r="X685" s="517" t="str">
        <f>三年级等级</f>
        <v/>
      </c>
      <c r="Y685" s="515" t="str">
        <f>三年级仰卧起坐得分</f>
        <v/>
      </c>
      <c r="Z685" s="518" t="str">
        <f>三年级等级</f>
        <v/>
      </c>
      <c r="AA685" s="533"/>
      <c r="AB685" s="515"/>
      <c r="AC685" s="533" t="str">
        <f>三年级跳绳附加分</f>
        <v/>
      </c>
      <c r="AD685" s="534" t="str">
        <f>三年级标准分</f>
        <v/>
      </c>
      <c r="AE685" s="534" t="str">
        <f>三年级总分</f>
        <v/>
      </c>
      <c r="AF685" s="517" t="str">
        <f>三年级等级</f>
        <v/>
      </c>
    </row>
    <row r="686" spans="1:32">
      <c r="A686" s="476">
        <v>310</v>
      </c>
      <c r="B686" s="477">
        <v>54</v>
      </c>
      <c r="C686" s="586"/>
      <c r="D686" s="587"/>
      <c r="E686" s="586"/>
      <c r="F686" s="473"/>
      <c r="G686" s="588"/>
      <c r="H686" s="475"/>
      <c r="I686" s="595"/>
      <c r="J686" s="596"/>
      <c r="K686" s="597"/>
      <c r="L686" s="503"/>
      <c r="M686" s="644"/>
      <c r="N686" s="505" t="str">
        <f>三年级BMI</f>
        <v/>
      </c>
      <c r="O686" s="499" t="str">
        <f>三年级BMI等级</f>
        <v/>
      </c>
      <c r="P686" s="500" t="str">
        <f>三年级BMI得分</f>
        <v/>
      </c>
      <c r="Q686" s="515" t="str">
        <f>三年级肺活量得分</f>
        <v/>
      </c>
      <c r="R686" s="512" t="str">
        <f>三年级等级</f>
        <v/>
      </c>
      <c r="S686" s="516" t="str">
        <f>三年级50米跑得分</f>
        <v/>
      </c>
      <c r="T686" s="517" t="str">
        <f>三年级等级</f>
        <v/>
      </c>
      <c r="U686" s="516" t="str">
        <f>三年级坐位体前屈得分</f>
        <v/>
      </c>
      <c r="V686" s="517" t="str">
        <f>三年级等级</f>
        <v/>
      </c>
      <c r="W686" s="516" t="str">
        <f>三年级一分钟跳绳得分</f>
        <v/>
      </c>
      <c r="X686" s="517" t="str">
        <f>三年级等级</f>
        <v/>
      </c>
      <c r="Y686" s="515" t="str">
        <f>三年级仰卧起坐得分</f>
        <v/>
      </c>
      <c r="Z686" s="518" t="str">
        <f>三年级等级</f>
        <v/>
      </c>
      <c r="AA686" s="533"/>
      <c r="AB686" s="515"/>
      <c r="AC686" s="533" t="str">
        <f>三年级跳绳附加分</f>
        <v/>
      </c>
      <c r="AD686" s="534" t="str">
        <f>三年级标准分</f>
        <v/>
      </c>
      <c r="AE686" s="534" t="str">
        <f>三年级总分</f>
        <v/>
      </c>
      <c r="AF686" s="517" t="str">
        <f>三年级等级</f>
        <v/>
      </c>
    </row>
    <row r="687" spans="1:32">
      <c r="A687" s="476">
        <v>310</v>
      </c>
      <c r="B687" s="477">
        <v>55</v>
      </c>
      <c r="C687" s="586"/>
      <c r="D687" s="587"/>
      <c r="E687" s="586"/>
      <c r="F687" s="473"/>
      <c r="G687" s="588"/>
      <c r="H687" s="475"/>
      <c r="I687" s="595"/>
      <c r="J687" s="596"/>
      <c r="K687" s="597"/>
      <c r="L687" s="503"/>
      <c r="M687" s="644"/>
      <c r="N687" s="505" t="str">
        <f>三年级BMI</f>
        <v/>
      </c>
      <c r="O687" s="499" t="str">
        <f>三年级BMI等级</f>
        <v/>
      </c>
      <c r="P687" s="500" t="str">
        <f>三年级BMI得分</f>
        <v/>
      </c>
      <c r="Q687" s="515" t="str">
        <f>三年级肺活量得分</f>
        <v/>
      </c>
      <c r="R687" s="512" t="str">
        <f>三年级等级</f>
        <v/>
      </c>
      <c r="S687" s="516" t="str">
        <f>三年级50米跑得分</f>
        <v/>
      </c>
      <c r="T687" s="517" t="str">
        <f>三年级等级</f>
        <v/>
      </c>
      <c r="U687" s="516" t="str">
        <f>三年级坐位体前屈得分</f>
        <v/>
      </c>
      <c r="V687" s="517" t="str">
        <f>三年级等级</f>
        <v/>
      </c>
      <c r="W687" s="516" t="str">
        <f>三年级一分钟跳绳得分</f>
        <v/>
      </c>
      <c r="X687" s="517" t="str">
        <f>三年级等级</f>
        <v/>
      </c>
      <c r="Y687" s="515" t="str">
        <f>三年级仰卧起坐得分</f>
        <v/>
      </c>
      <c r="Z687" s="518" t="str">
        <f>三年级等级</f>
        <v/>
      </c>
      <c r="AA687" s="533"/>
      <c r="AB687" s="515"/>
      <c r="AC687" s="533" t="str">
        <f>三年级跳绳附加分</f>
        <v/>
      </c>
      <c r="AD687" s="534" t="str">
        <f>三年级标准分</f>
        <v/>
      </c>
      <c r="AE687" s="534" t="str">
        <f>三年级总分</f>
        <v/>
      </c>
      <c r="AF687" s="517" t="str">
        <f>三年级等级</f>
        <v/>
      </c>
    </row>
    <row r="688" spans="1:32">
      <c r="A688" s="476">
        <v>310</v>
      </c>
      <c r="B688" s="477">
        <v>56</v>
      </c>
      <c r="C688" s="586"/>
      <c r="D688" s="587"/>
      <c r="E688" s="586"/>
      <c r="F688" s="473"/>
      <c r="G688" s="588"/>
      <c r="H688" s="475"/>
      <c r="I688" s="595"/>
      <c r="J688" s="596"/>
      <c r="K688" s="597"/>
      <c r="L688" s="503"/>
      <c r="M688" s="644"/>
      <c r="N688" s="505" t="str">
        <f>三年级BMI</f>
        <v/>
      </c>
      <c r="O688" s="499" t="str">
        <f>三年级BMI等级</f>
        <v/>
      </c>
      <c r="P688" s="500" t="str">
        <f>三年级BMI得分</f>
        <v/>
      </c>
      <c r="Q688" s="515" t="str">
        <f>三年级肺活量得分</f>
        <v/>
      </c>
      <c r="R688" s="512" t="str">
        <f>三年级等级</f>
        <v/>
      </c>
      <c r="S688" s="516" t="str">
        <f>三年级50米跑得分</f>
        <v/>
      </c>
      <c r="T688" s="517" t="str">
        <f>三年级等级</f>
        <v/>
      </c>
      <c r="U688" s="516" t="str">
        <f>三年级坐位体前屈得分</f>
        <v/>
      </c>
      <c r="V688" s="517" t="str">
        <f>三年级等级</f>
        <v/>
      </c>
      <c r="W688" s="516" t="str">
        <f>三年级一分钟跳绳得分</f>
        <v/>
      </c>
      <c r="X688" s="517" t="str">
        <f>三年级等级</f>
        <v/>
      </c>
      <c r="Y688" s="515" t="str">
        <f>三年级仰卧起坐得分</f>
        <v/>
      </c>
      <c r="Z688" s="518" t="str">
        <f>三年级等级</f>
        <v/>
      </c>
      <c r="AA688" s="533"/>
      <c r="AB688" s="515"/>
      <c r="AC688" s="533" t="str">
        <f>三年级跳绳附加分</f>
        <v/>
      </c>
      <c r="AD688" s="534" t="str">
        <f>三年级标准分</f>
        <v/>
      </c>
      <c r="AE688" s="534" t="str">
        <f>三年级总分</f>
        <v/>
      </c>
      <c r="AF688" s="517" t="str">
        <f>三年级等级</f>
        <v/>
      </c>
    </row>
    <row r="689" spans="1:32">
      <c r="A689" s="476">
        <v>310</v>
      </c>
      <c r="B689" s="477">
        <v>57</v>
      </c>
      <c r="C689" s="586"/>
      <c r="D689" s="587"/>
      <c r="E689" s="586"/>
      <c r="F689" s="473"/>
      <c r="G689" s="588"/>
      <c r="H689" s="475"/>
      <c r="I689" s="595"/>
      <c r="J689" s="596"/>
      <c r="K689" s="597"/>
      <c r="L689" s="503"/>
      <c r="M689" s="644"/>
      <c r="N689" s="505" t="str">
        <f>三年级BMI</f>
        <v/>
      </c>
      <c r="O689" s="499" t="str">
        <f>三年级BMI等级</f>
        <v/>
      </c>
      <c r="P689" s="500" t="str">
        <f>三年级BMI得分</f>
        <v/>
      </c>
      <c r="Q689" s="515" t="str">
        <f>三年级肺活量得分</f>
        <v/>
      </c>
      <c r="R689" s="512" t="str">
        <f>三年级等级</f>
        <v/>
      </c>
      <c r="S689" s="516" t="str">
        <f>三年级50米跑得分</f>
        <v/>
      </c>
      <c r="T689" s="517" t="str">
        <f>三年级等级</f>
        <v/>
      </c>
      <c r="U689" s="516" t="str">
        <f>三年级坐位体前屈得分</f>
        <v/>
      </c>
      <c r="V689" s="517" t="str">
        <f>三年级等级</f>
        <v/>
      </c>
      <c r="W689" s="516" t="str">
        <f>三年级一分钟跳绳得分</f>
        <v/>
      </c>
      <c r="X689" s="517" t="str">
        <f>三年级等级</f>
        <v/>
      </c>
      <c r="Y689" s="515" t="str">
        <f>三年级仰卧起坐得分</f>
        <v/>
      </c>
      <c r="Z689" s="518" t="str">
        <f>三年级等级</f>
        <v/>
      </c>
      <c r="AA689" s="533"/>
      <c r="AB689" s="515"/>
      <c r="AC689" s="533" t="str">
        <f>三年级跳绳附加分</f>
        <v/>
      </c>
      <c r="AD689" s="534" t="str">
        <f>三年级标准分</f>
        <v/>
      </c>
      <c r="AE689" s="534" t="str">
        <f>三年级总分</f>
        <v/>
      </c>
      <c r="AF689" s="517" t="str">
        <f>三年级等级</f>
        <v/>
      </c>
    </row>
    <row r="690" spans="1:32">
      <c r="A690" s="476">
        <v>310</v>
      </c>
      <c r="B690" s="477">
        <v>58</v>
      </c>
      <c r="C690" s="586"/>
      <c r="D690" s="587"/>
      <c r="E690" s="586"/>
      <c r="F690" s="473"/>
      <c r="G690" s="588"/>
      <c r="H690" s="475"/>
      <c r="I690" s="595"/>
      <c r="J690" s="596"/>
      <c r="K690" s="597"/>
      <c r="L690" s="503"/>
      <c r="M690" s="644"/>
      <c r="N690" s="505" t="str">
        <f>三年级BMI</f>
        <v/>
      </c>
      <c r="O690" s="499" t="str">
        <f>三年级BMI等级</f>
        <v/>
      </c>
      <c r="P690" s="500" t="str">
        <f>三年级BMI得分</f>
        <v/>
      </c>
      <c r="Q690" s="515" t="str">
        <f>三年级肺活量得分</f>
        <v/>
      </c>
      <c r="R690" s="512" t="str">
        <f>三年级等级</f>
        <v/>
      </c>
      <c r="S690" s="516" t="str">
        <f>三年级50米跑得分</f>
        <v/>
      </c>
      <c r="T690" s="517" t="str">
        <f>三年级等级</f>
        <v/>
      </c>
      <c r="U690" s="516" t="str">
        <f>三年级坐位体前屈得分</f>
        <v/>
      </c>
      <c r="V690" s="517" t="str">
        <f>三年级等级</f>
        <v/>
      </c>
      <c r="W690" s="516" t="str">
        <f>三年级一分钟跳绳得分</f>
        <v/>
      </c>
      <c r="X690" s="517" t="str">
        <f>三年级等级</f>
        <v/>
      </c>
      <c r="Y690" s="515" t="str">
        <f>三年级仰卧起坐得分</f>
        <v/>
      </c>
      <c r="Z690" s="518" t="str">
        <f>三年级等级</f>
        <v/>
      </c>
      <c r="AA690" s="533"/>
      <c r="AB690" s="515"/>
      <c r="AC690" s="533" t="str">
        <f>三年级跳绳附加分</f>
        <v/>
      </c>
      <c r="AD690" s="534" t="str">
        <f>三年级标准分</f>
        <v/>
      </c>
      <c r="AE690" s="534" t="str">
        <f>三年级总分</f>
        <v/>
      </c>
      <c r="AF690" s="517" t="str">
        <f>三年级等级</f>
        <v/>
      </c>
    </row>
    <row r="691" spans="1:32">
      <c r="A691" s="476">
        <v>310</v>
      </c>
      <c r="B691" s="477">
        <v>59</v>
      </c>
      <c r="C691" s="586"/>
      <c r="D691" s="587"/>
      <c r="E691" s="586"/>
      <c r="F691" s="473"/>
      <c r="G691" s="588"/>
      <c r="H691" s="475"/>
      <c r="I691" s="595"/>
      <c r="J691" s="596"/>
      <c r="K691" s="597"/>
      <c r="L691" s="503"/>
      <c r="M691" s="644"/>
      <c r="N691" s="505" t="str">
        <f>三年级BMI</f>
        <v/>
      </c>
      <c r="O691" s="499" t="str">
        <f>三年级BMI等级</f>
        <v/>
      </c>
      <c r="P691" s="500" t="str">
        <f>三年级BMI得分</f>
        <v/>
      </c>
      <c r="Q691" s="515" t="str">
        <f>三年级肺活量得分</f>
        <v/>
      </c>
      <c r="R691" s="512" t="str">
        <f>三年级等级</f>
        <v/>
      </c>
      <c r="S691" s="516" t="str">
        <f>三年级50米跑得分</f>
        <v/>
      </c>
      <c r="T691" s="517" t="str">
        <f>三年级等级</f>
        <v/>
      </c>
      <c r="U691" s="516" t="str">
        <f>三年级坐位体前屈得分</f>
        <v/>
      </c>
      <c r="V691" s="517" t="str">
        <f>三年级等级</f>
        <v/>
      </c>
      <c r="W691" s="516" t="str">
        <f>三年级一分钟跳绳得分</f>
        <v/>
      </c>
      <c r="X691" s="517" t="str">
        <f>三年级等级</f>
        <v/>
      </c>
      <c r="Y691" s="515" t="str">
        <f>三年级仰卧起坐得分</f>
        <v/>
      </c>
      <c r="Z691" s="518" t="str">
        <f>三年级等级</f>
        <v/>
      </c>
      <c r="AA691" s="533"/>
      <c r="AB691" s="515"/>
      <c r="AC691" s="533" t="str">
        <f>三年级跳绳附加分</f>
        <v/>
      </c>
      <c r="AD691" s="534" t="str">
        <f>三年级标准分</f>
        <v/>
      </c>
      <c r="AE691" s="534" t="str">
        <f>三年级总分</f>
        <v/>
      </c>
      <c r="AF691" s="517" t="str">
        <f>三年级等级</f>
        <v/>
      </c>
    </row>
    <row r="692" spans="1:32">
      <c r="A692" s="476">
        <v>310</v>
      </c>
      <c r="B692" s="477">
        <v>60</v>
      </c>
      <c r="C692" s="586"/>
      <c r="D692" s="587"/>
      <c r="E692" s="586"/>
      <c r="F692" s="473"/>
      <c r="G692" s="588"/>
      <c r="H692" s="475"/>
      <c r="I692" s="595"/>
      <c r="J692" s="596"/>
      <c r="K692" s="597"/>
      <c r="L692" s="503"/>
      <c r="M692" s="644"/>
      <c r="N692" s="505" t="str">
        <f>三年级BMI</f>
        <v/>
      </c>
      <c r="O692" s="499" t="str">
        <f>三年级BMI等级</f>
        <v/>
      </c>
      <c r="P692" s="500" t="str">
        <f>三年级BMI得分</f>
        <v/>
      </c>
      <c r="Q692" s="515" t="str">
        <f>三年级肺活量得分</f>
        <v/>
      </c>
      <c r="R692" s="512" t="str">
        <f>三年级等级</f>
        <v/>
      </c>
      <c r="S692" s="516" t="str">
        <f>三年级50米跑得分</f>
        <v/>
      </c>
      <c r="T692" s="517" t="str">
        <f>三年级等级</f>
        <v/>
      </c>
      <c r="U692" s="516" t="str">
        <f>三年级坐位体前屈得分</f>
        <v/>
      </c>
      <c r="V692" s="517" t="str">
        <f>三年级等级</f>
        <v/>
      </c>
      <c r="W692" s="516" t="str">
        <f>三年级一分钟跳绳得分</f>
        <v/>
      </c>
      <c r="X692" s="517" t="str">
        <f>三年级等级</f>
        <v/>
      </c>
      <c r="Y692" s="515" t="str">
        <f>三年级仰卧起坐得分</f>
        <v/>
      </c>
      <c r="Z692" s="518" t="str">
        <f>三年级等级</f>
        <v/>
      </c>
      <c r="AA692" s="533"/>
      <c r="AB692" s="515"/>
      <c r="AC692" s="533" t="str">
        <f>三年级跳绳附加分</f>
        <v/>
      </c>
      <c r="AD692" s="534" t="str">
        <f>三年级标准分</f>
        <v/>
      </c>
      <c r="AE692" s="534" t="str">
        <f>三年级总分</f>
        <v/>
      </c>
      <c r="AF692" s="517" t="str">
        <f>三年级等级</f>
        <v/>
      </c>
    </row>
    <row r="693" spans="1:32">
      <c r="A693" s="476">
        <v>310</v>
      </c>
      <c r="B693" s="477">
        <v>61</v>
      </c>
      <c r="C693" s="586"/>
      <c r="D693" s="587"/>
      <c r="E693" s="586"/>
      <c r="F693" s="473"/>
      <c r="G693" s="588"/>
      <c r="H693" s="475"/>
      <c r="I693" s="595"/>
      <c r="J693" s="596"/>
      <c r="K693" s="597"/>
      <c r="L693" s="503"/>
      <c r="M693" s="644"/>
      <c r="N693" s="505" t="str">
        <f>三年级BMI</f>
        <v/>
      </c>
      <c r="O693" s="499" t="str">
        <f>三年级BMI等级</f>
        <v/>
      </c>
      <c r="P693" s="500" t="str">
        <f>三年级BMI得分</f>
        <v/>
      </c>
      <c r="Q693" s="515" t="str">
        <f>三年级肺活量得分</f>
        <v/>
      </c>
      <c r="R693" s="512" t="str">
        <f>三年级等级</f>
        <v/>
      </c>
      <c r="S693" s="516" t="str">
        <f>三年级50米跑得分</f>
        <v/>
      </c>
      <c r="T693" s="517" t="str">
        <f>三年级等级</f>
        <v/>
      </c>
      <c r="U693" s="516" t="str">
        <f>三年级坐位体前屈得分</f>
        <v/>
      </c>
      <c r="V693" s="517" t="str">
        <f>三年级等级</f>
        <v/>
      </c>
      <c r="W693" s="516" t="str">
        <f>三年级一分钟跳绳得分</f>
        <v/>
      </c>
      <c r="X693" s="517" t="str">
        <f>三年级等级</f>
        <v/>
      </c>
      <c r="Y693" s="515" t="str">
        <f>三年级仰卧起坐得分</f>
        <v/>
      </c>
      <c r="Z693" s="518" t="str">
        <f>三年级等级</f>
        <v/>
      </c>
      <c r="AA693" s="533"/>
      <c r="AB693" s="515"/>
      <c r="AC693" s="533" t="str">
        <f>三年级跳绳附加分</f>
        <v/>
      </c>
      <c r="AD693" s="534" t="str">
        <f>三年级标准分</f>
        <v/>
      </c>
      <c r="AE693" s="534" t="str">
        <f>三年级总分</f>
        <v/>
      </c>
      <c r="AF693" s="517" t="str">
        <f>三年级等级</f>
        <v/>
      </c>
    </row>
    <row r="694" spans="1:32">
      <c r="A694" s="476">
        <v>310</v>
      </c>
      <c r="B694" s="477">
        <v>62</v>
      </c>
      <c r="C694" s="586"/>
      <c r="D694" s="587"/>
      <c r="E694" s="586"/>
      <c r="F694" s="473"/>
      <c r="G694" s="588"/>
      <c r="H694" s="475"/>
      <c r="I694" s="595"/>
      <c r="J694" s="596"/>
      <c r="K694" s="597"/>
      <c r="L694" s="503"/>
      <c r="M694" s="644"/>
      <c r="N694" s="505" t="str">
        <f>三年级BMI</f>
        <v/>
      </c>
      <c r="O694" s="499" t="str">
        <f>三年级BMI等级</f>
        <v/>
      </c>
      <c r="P694" s="500" t="str">
        <f>三年级BMI得分</f>
        <v/>
      </c>
      <c r="Q694" s="515" t="str">
        <f>三年级肺活量得分</f>
        <v/>
      </c>
      <c r="R694" s="512" t="str">
        <f>三年级等级</f>
        <v/>
      </c>
      <c r="S694" s="516" t="str">
        <f>三年级50米跑得分</f>
        <v/>
      </c>
      <c r="T694" s="517" t="str">
        <f>三年级等级</f>
        <v/>
      </c>
      <c r="U694" s="516" t="str">
        <f>三年级坐位体前屈得分</f>
        <v/>
      </c>
      <c r="V694" s="517" t="str">
        <f>三年级等级</f>
        <v/>
      </c>
      <c r="W694" s="516" t="str">
        <f>三年级一分钟跳绳得分</f>
        <v/>
      </c>
      <c r="X694" s="517" t="str">
        <f>三年级等级</f>
        <v/>
      </c>
      <c r="Y694" s="515" t="str">
        <f>三年级仰卧起坐得分</f>
        <v/>
      </c>
      <c r="Z694" s="518" t="str">
        <f>三年级等级</f>
        <v/>
      </c>
      <c r="AA694" s="533"/>
      <c r="AB694" s="515"/>
      <c r="AC694" s="533" t="str">
        <f>三年级跳绳附加分</f>
        <v/>
      </c>
      <c r="AD694" s="534" t="str">
        <f>三年级标准分</f>
        <v/>
      </c>
      <c r="AE694" s="534" t="str">
        <f>三年级总分</f>
        <v/>
      </c>
      <c r="AF694" s="517" t="str">
        <f>三年级等级</f>
        <v/>
      </c>
    </row>
    <row r="695" spans="1:32">
      <c r="A695" s="476">
        <v>310</v>
      </c>
      <c r="B695" s="477">
        <v>63</v>
      </c>
      <c r="C695" s="586"/>
      <c r="D695" s="587"/>
      <c r="E695" s="586"/>
      <c r="F695" s="473"/>
      <c r="G695" s="588"/>
      <c r="H695" s="475"/>
      <c r="I695" s="595"/>
      <c r="J695" s="596"/>
      <c r="K695" s="597"/>
      <c r="L695" s="503"/>
      <c r="M695" s="644"/>
      <c r="N695" s="505" t="str">
        <f>三年级BMI</f>
        <v/>
      </c>
      <c r="O695" s="499" t="str">
        <f>三年级BMI等级</f>
        <v/>
      </c>
      <c r="P695" s="500" t="str">
        <f>三年级BMI得分</f>
        <v/>
      </c>
      <c r="Q695" s="515" t="str">
        <f>三年级肺活量得分</f>
        <v/>
      </c>
      <c r="R695" s="512" t="str">
        <f>三年级等级</f>
        <v/>
      </c>
      <c r="S695" s="516" t="str">
        <f>三年级50米跑得分</f>
        <v/>
      </c>
      <c r="T695" s="517" t="str">
        <f>三年级等级</f>
        <v/>
      </c>
      <c r="U695" s="516" t="str">
        <f>三年级坐位体前屈得分</f>
        <v/>
      </c>
      <c r="V695" s="517" t="str">
        <f>三年级等级</f>
        <v/>
      </c>
      <c r="W695" s="516" t="str">
        <f>三年级一分钟跳绳得分</f>
        <v/>
      </c>
      <c r="X695" s="517" t="str">
        <f>三年级等级</f>
        <v/>
      </c>
      <c r="Y695" s="515" t="str">
        <f>三年级仰卧起坐得分</f>
        <v/>
      </c>
      <c r="Z695" s="518" t="str">
        <f>三年级等级</f>
        <v/>
      </c>
      <c r="AA695" s="533"/>
      <c r="AB695" s="515"/>
      <c r="AC695" s="533" t="str">
        <f>三年级跳绳附加分</f>
        <v/>
      </c>
      <c r="AD695" s="534" t="str">
        <f>三年级标准分</f>
        <v/>
      </c>
      <c r="AE695" s="534" t="str">
        <f>三年级总分</f>
        <v/>
      </c>
      <c r="AF695" s="517" t="str">
        <f>三年级等级</f>
        <v/>
      </c>
    </row>
    <row r="696" spans="1:32">
      <c r="A696" s="476">
        <v>310</v>
      </c>
      <c r="B696" s="477">
        <v>64</v>
      </c>
      <c r="C696" s="586"/>
      <c r="D696" s="587"/>
      <c r="E696" s="586"/>
      <c r="F696" s="473"/>
      <c r="G696" s="588"/>
      <c r="H696" s="475"/>
      <c r="I696" s="595"/>
      <c r="J696" s="596"/>
      <c r="K696" s="597"/>
      <c r="L696" s="503"/>
      <c r="M696" s="644"/>
      <c r="N696" s="505" t="str">
        <f>三年级BMI</f>
        <v/>
      </c>
      <c r="O696" s="499" t="str">
        <f>三年级BMI等级</f>
        <v/>
      </c>
      <c r="P696" s="500" t="str">
        <f>三年级BMI得分</f>
        <v/>
      </c>
      <c r="Q696" s="515" t="str">
        <f>三年级肺活量得分</f>
        <v/>
      </c>
      <c r="R696" s="512" t="str">
        <f>三年级等级</f>
        <v/>
      </c>
      <c r="S696" s="516" t="str">
        <f>三年级50米跑得分</f>
        <v/>
      </c>
      <c r="T696" s="517" t="str">
        <f>三年级等级</f>
        <v/>
      </c>
      <c r="U696" s="516" t="str">
        <f>三年级坐位体前屈得分</f>
        <v/>
      </c>
      <c r="V696" s="517" t="str">
        <f>三年级等级</f>
        <v/>
      </c>
      <c r="W696" s="516" t="str">
        <f>三年级一分钟跳绳得分</f>
        <v/>
      </c>
      <c r="X696" s="517" t="str">
        <f>三年级等级</f>
        <v/>
      </c>
      <c r="Y696" s="515" t="str">
        <f>三年级仰卧起坐得分</f>
        <v/>
      </c>
      <c r="Z696" s="518" t="str">
        <f>三年级等级</f>
        <v/>
      </c>
      <c r="AA696" s="533"/>
      <c r="AB696" s="515"/>
      <c r="AC696" s="533" t="str">
        <f>三年级跳绳附加分</f>
        <v/>
      </c>
      <c r="AD696" s="534" t="str">
        <f>三年级标准分</f>
        <v/>
      </c>
      <c r="AE696" s="534" t="str">
        <f>三年级总分</f>
        <v/>
      </c>
      <c r="AF696" s="517" t="str">
        <f>三年级等级</f>
        <v/>
      </c>
    </row>
    <row r="697" spans="1:32">
      <c r="A697" s="476">
        <v>310</v>
      </c>
      <c r="B697" s="477">
        <v>65</v>
      </c>
      <c r="C697" s="586"/>
      <c r="D697" s="587"/>
      <c r="E697" s="586"/>
      <c r="F697" s="473"/>
      <c r="G697" s="588"/>
      <c r="H697" s="475"/>
      <c r="I697" s="595"/>
      <c r="J697" s="596"/>
      <c r="K697" s="597"/>
      <c r="L697" s="503"/>
      <c r="M697" s="644"/>
      <c r="N697" s="505" t="str">
        <f>三年级BMI</f>
        <v/>
      </c>
      <c r="O697" s="499" t="str">
        <f>三年级BMI等级</f>
        <v/>
      </c>
      <c r="P697" s="500" t="str">
        <f>三年级BMI得分</f>
        <v/>
      </c>
      <c r="Q697" s="515" t="str">
        <f>三年级肺活量得分</f>
        <v/>
      </c>
      <c r="R697" s="512" t="str">
        <f>三年级等级</f>
        <v/>
      </c>
      <c r="S697" s="516" t="str">
        <f>三年级50米跑得分</f>
        <v/>
      </c>
      <c r="T697" s="517" t="str">
        <f>三年级等级</f>
        <v/>
      </c>
      <c r="U697" s="516" t="str">
        <f>三年级坐位体前屈得分</f>
        <v/>
      </c>
      <c r="V697" s="517" t="str">
        <f>三年级等级</f>
        <v/>
      </c>
      <c r="W697" s="516" t="str">
        <f>三年级一分钟跳绳得分</f>
        <v/>
      </c>
      <c r="X697" s="517" t="str">
        <f>三年级等级</f>
        <v/>
      </c>
      <c r="Y697" s="515" t="str">
        <f>三年级仰卧起坐得分</f>
        <v/>
      </c>
      <c r="Z697" s="518" t="str">
        <f>三年级等级</f>
        <v/>
      </c>
      <c r="AA697" s="533"/>
      <c r="AB697" s="515"/>
      <c r="AC697" s="533" t="str">
        <f>三年级跳绳附加分</f>
        <v/>
      </c>
      <c r="AD697" s="534" t="str">
        <f>三年级标准分</f>
        <v/>
      </c>
      <c r="AE697" s="534" t="str">
        <f>三年级总分</f>
        <v/>
      </c>
      <c r="AF697" s="517" t="str">
        <f>三年级等级</f>
        <v/>
      </c>
    </row>
    <row r="698" spans="1:32">
      <c r="A698" s="476">
        <v>310</v>
      </c>
      <c r="B698" s="477">
        <v>66</v>
      </c>
      <c r="C698" s="586"/>
      <c r="D698" s="587"/>
      <c r="E698" s="586"/>
      <c r="F698" s="473"/>
      <c r="G698" s="588"/>
      <c r="H698" s="475"/>
      <c r="I698" s="595"/>
      <c r="J698" s="596"/>
      <c r="K698" s="596"/>
      <c r="L698" s="503"/>
      <c r="M698" s="644"/>
      <c r="N698" s="505" t="str">
        <f>三年级BMI</f>
        <v/>
      </c>
      <c r="O698" s="499" t="str">
        <f>三年级BMI等级</f>
        <v/>
      </c>
      <c r="P698" s="500" t="str">
        <f>三年级BMI得分</f>
        <v/>
      </c>
      <c r="Q698" s="515" t="str">
        <f>三年级肺活量得分</f>
        <v/>
      </c>
      <c r="R698" s="512" t="str">
        <f>三年级等级</f>
        <v/>
      </c>
      <c r="S698" s="516" t="str">
        <f>三年级50米跑得分</f>
        <v/>
      </c>
      <c r="T698" s="517" t="str">
        <f>三年级等级</f>
        <v/>
      </c>
      <c r="U698" s="516" t="str">
        <f>三年级坐位体前屈得分</f>
        <v/>
      </c>
      <c r="V698" s="517" t="str">
        <f>三年级等级</f>
        <v/>
      </c>
      <c r="W698" s="516" t="str">
        <f>三年级一分钟跳绳得分</f>
        <v/>
      </c>
      <c r="X698" s="517" t="str">
        <f>三年级等级</f>
        <v/>
      </c>
      <c r="Y698" s="515" t="str">
        <f>三年级仰卧起坐得分</f>
        <v/>
      </c>
      <c r="Z698" s="518" t="str">
        <f>三年级等级</f>
        <v/>
      </c>
      <c r="AA698" s="533"/>
      <c r="AB698" s="515"/>
      <c r="AC698" s="533" t="str">
        <f>三年级跳绳附加分</f>
        <v/>
      </c>
      <c r="AD698" s="534" t="str">
        <f>三年级标准分</f>
        <v/>
      </c>
      <c r="AE698" s="534" t="str">
        <f>三年级总分</f>
        <v/>
      </c>
      <c r="AF698" s="517" t="str">
        <f>三年级等级</f>
        <v/>
      </c>
    </row>
    <row r="699" spans="1:32">
      <c r="A699" s="476">
        <v>310</v>
      </c>
      <c r="B699" s="477">
        <v>67</v>
      </c>
      <c r="C699" s="586"/>
      <c r="D699" s="587"/>
      <c r="E699" s="586"/>
      <c r="F699" s="473"/>
      <c r="G699" s="588"/>
      <c r="H699" s="475"/>
      <c r="I699" s="595"/>
      <c r="J699" s="596"/>
      <c r="K699" s="596"/>
      <c r="L699" s="503"/>
      <c r="M699" s="644"/>
      <c r="N699" s="505" t="str">
        <f>三年级BMI</f>
        <v/>
      </c>
      <c r="O699" s="499" t="str">
        <f>三年级BMI等级</f>
        <v/>
      </c>
      <c r="P699" s="500" t="str">
        <f>三年级BMI得分</f>
        <v/>
      </c>
      <c r="Q699" s="515" t="str">
        <f>三年级肺活量得分</f>
        <v/>
      </c>
      <c r="R699" s="512" t="str">
        <f>三年级等级</f>
        <v/>
      </c>
      <c r="S699" s="516" t="str">
        <f>三年级50米跑得分</f>
        <v/>
      </c>
      <c r="T699" s="517" t="str">
        <f>三年级等级</f>
        <v/>
      </c>
      <c r="U699" s="516" t="str">
        <f>三年级坐位体前屈得分</f>
        <v/>
      </c>
      <c r="V699" s="517" t="str">
        <f>三年级等级</f>
        <v/>
      </c>
      <c r="W699" s="516" t="str">
        <f>三年级一分钟跳绳得分</f>
        <v/>
      </c>
      <c r="X699" s="517" t="str">
        <f>三年级等级</f>
        <v/>
      </c>
      <c r="Y699" s="515" t="str">
        <f>三年级仰卧起坐得分</f>
        <v/>
      </c>
      <c r="Z699" s="518" t="str">
        <f>三年级等级</f>
        <v/>
      </c>
      <c r="AA699" s="533"/>
      <c r="AB699" s="515"/>
      <c r="AC699" s="533" t="str">
        <f>三年级跳绳附加分</f>
        <v/>
      </c>
      <c r="AD699" s="534" t="str">
        <f>三年级标准分</f>
        <v/>
      </c>
      <c r="AE699" s="534" t="str">
        <f>三年级总分</f>
        <v/>
      </c>
      <c r="AF699" s="517" t="str">
        <f>三年级等级</f>
        <v/>
      </c>
    </row>
    <row r="700" spans="1:32">
      <c r="A700" s="476">
        <v>310</v>
      </c>
      <c r="B700" s="477">
        <v>68</v>
      </c>
      <c r="C700" s="586"/>
      <c r="D700" s="587"/>
      <c r="E700" s="586"/>
      <c r="F700" s="473"/>
      <c r="G700" s="588"/>
      <c r="H700" s="475"/>
      <c r="I700" s="595"/>
      <c r="J700" s="596"/>
      <c r="K700" s="596"/>
      <c r="L700" s="503"/>
      <c r="M700" s="644"/>
      <c r="N700" s="505" t="str">
        <f>三年级BMI</f>
        <v/>
      </c>
      <c r="O700" s="499" t="str">
        <f>三年级BMI等级</f>
        <v/>
      </c>
      <c r="P700" s="500" t="str">
        <f>三年级BMI得分</f>
        <v/>
      </c>
      <c r="Q700" s="515" t="str">
        <f>三年级肺活量得分</f>
        <v/>
      </c>
      <c r="R700" s="512" t="str">
        <f>三年级等级</f>
        <v/>
      </c>
      <c r="S700" s="516" t="str">
        <f>三年级50米跑得分</f>
        <v/>
      </c>
      <c r="T700" s="517" t="str">
        <f>三年级等级</f>
        <v/>
      </c>
      <c r="U700" s="516" t="str">
        <f>三年级坐位体前屈得分</f>
        <v/>
      </c>
      <c r="V700" s="517" t="str">
        <f>三年级等级</f>
        <v/>
      </c>
      <c r="W700" s="516" t="str">
        <f>三年级一分钟跳绳得分</f>
        <v/>
      </c>
      <c r="X700" s="517" t="str">
        <f>三年级等级</f>
        <v/>
      </c>
      <c r="Y700" s="515" t="str">
        <f>三年级仰卧起坐得分</f>
        <v/>
      </c>
      <c r="Z700" s="518" t="str">
        <f>三年级等级</f>
        <v/>
      </c>
      <c r="AA700" s="533"/>
      <c r="AB700" s="515"/>
      <c r="AC700" s="533" t="str">
        <f>三年级跳绳附加分</f>
        <v/>
      </c>
      <c r="AD700" s="534" t="str">
        <f>三年级标准分</f>
        <v/>
      </c>
      <c r="AE700" s="534" t="str">
        <f>三年级总分</f>
        <v/>
      </c>
      <c r="AF700" s="517" t="str">
        <f>三年级等级</f>
        <v/>
      </c>
    </row>
    <row r="701" spans="1:32">
      <c r="A701" s="476">
        <v>310</v>
      </c>
      <c r="B701" s="477">
        <v>69</v>
      </c>
      <c r="C701" s="586"/>
      <c r="D701" s="587"/>
      <c r="E701" s="586"/>
      <c r="F701" s="473"/>
      <c r="G701" s="589"/>
      <c r="H701" s="475"/>
      <c r="I701" s="595"/>
      <c r="J701" s="596"/>
      <c r="K701" s="596"/>
      <c r="L701" s="503"/>
      <c r="M701" s="644"/>
      <c r="N701" s="505" t="str">
        <f>三年级BMI</f>
        <v/>
      </c>
      <c r="O701" s="499" t="str">
        <f>三年级BMI等级</f>
        <v/>
      </c>
      <c r="P701" s="500" t="str">
        <f>三年级BMI得分</f>
        <v/>
      </c>
      <c r="Q701" s="515" t="str">
        <f>三年级肺活量得分</f>
        <v/>
      </c>
      <c r="R701" s="512" t="str">
        <f>三年级等级</f>
        <v/>
      </c>
      <c r="S701" s="516" t="str">
        <f>三年级50米跑得分</f>
        <v/>
      </c>
      <c r="T701" s="517" t="str">
        <f>三年级等级</f>
        <v/>
      </c>
      <c r="U701" s="516" t="str">
        <f>三年级坐位体前屈得分</f>
        <v/>
      </c>
      <c r="V701" s="517" t="str">
        <f>三年级等级</f>
        <v/>
      </c>
      <c r="W701" s="516" t="str">
        <f>三年级一分钟跳绳得分</f>
        <v/>
      </c>
      <c r="X701" s="517" t="str">
        <f>三年级等级</f>
        <v/>
      </c>
      <c r="Y701" s="515" t="str">
        <f>三年级仰卧起坐得分</f>
        <v/>
      </c>
      <c r="Z701" s="518" t="str">
        <f>三年级等级</f>
        <v/>
      </c>
      <c r="AA701" s="533"/>
      <c r="AB701" s="515"/>
      <c r="AC701" s="533" t="str">
        <f>三年级跳绳附加分</f>
        <v/>
      </c>
      <c r="AD701" s="534" t="str">
        <f>三年级标准分</f>
        <v/>
      </c>
      <c r="AE701" s="534" t="str">
        <f>三年级总分</f>
        <v/>
      </c>
      <c r="AF701" s="517" t="str">
        <f>三年级等级</f>
        <v/>
      </c>
    </row>
    <row r="702" ht="15.75" spans="1:32">
      <c r="A702" s="535">
        <v>310</v>
      </c>
      <c r="B702" s="536">
        <v>70</v>
      </c>
      <c r="C702" s="590"/>
      <c r="D702" s="591"/>
      <c r="E702" s="590"/>
      <c r="F702" s="583"/>
      <c r="G702" s="601"/>
      <c r="H702" s="542"/>
      <c r="I702" s="598"/>
      <c r="J702" s="599"/>
      <c r="K702" s="599"/>
      <c r="L702" s="571"/>
      <c r="M702" s="647"/>
      <c r="N702" s="573" t="str">
        <f>三年级BMI</f>
        <v/>
      </c>
      <c r="O702" s="574" t="str">
        <f>三年级BMI等级</f>
        <v/>
      </c>
      <c r="P702" s="575" t="str">
        <f>三年级BMI得分</f>
        <v/>
      </c>
      <c r="Q702" s="576" t="str">
        <f>三年级肺活量得分</f>
        <v/>
      </c>
      <c r="R702" s="577" t="str">
        <f>三年级等级</f>
        <v/>
      </c>
      <c r="S702" s="578" t="str">
        <f>三年级50米跑得分</f>
        <v/>
      </c>
      <c r="T702" s="567" t="str">
        <f>三年级等级</f>
        <v/>
      </c>
      <c r="U702" s="578" t="str">
        <f>三年级坐位体前屈得分</f>
        <v/>
      </c>
      <c r="V702" s="567" t="str">
        <f>三年级等级</f>
        <v/>
      </c>
      <c r="W702" s="578" t="str">
        <f>三年级一分钟跳绳得分</f>
        <v/>
      </c>
      <c r="X702" s="567" t="str">
        <f>三年级等级</f>
        <v/>
      </c>
      <c r="Y702" s="576" t="str">
        <f>三年级仰卧起坐得分</f>
        <v/>
      </c>
      <c r="Z702" s="579" t="str">
        <f>三年级等级</f>
        <v/>
      </c>
      <c r="AA702" s="565"/>
      <c r="AB702" s="576"/>
      <c r="AC702" s="565" t="str">
        <f>三年级跳绳附加分</f>
        <v/>
      </c>
      <c r="AD702" s="566" t="str">
        <f>三年级标准分</f>
        <v/>
      </c>
      <c r="AE702" s="566" t="str">
        <f>三年级总分</f>
        <v/>
      </c>
      <c r="AF702" s="567" t="str">
        <f>三年级等级</f>
        <v/>
      </c>
    </row>
    <row r="703" ht="15.75" spans="1:32">
      <c r="A703" s="468">
        <v>311</v>
      </c>
      <c r="B703" s="469">
        <v>1</v>
      </c>
      <c r="C703" s="593"/>
      <c r="D703" s="594"/>
      <c r="E703" s="593"/>
      <c r="F703" s="473"/>
      <c r="G703" s="589"/>
      <c r="H703" s="475"/>
      <c r="I703" s="600"/>
      <c r="J703" s="597"/>
      <c r="K703" s="597"/>
      <c r="L703" s="496"/>
      <c r="M703" s="643"/>
      <c r="N703" s="498" t="str">
        <f>三年级BMI</f>
        <v/>
      </c>
      <c r="O703" s="499" t="str">
        <f>三年级BMI等级</f>
        <v/>
      </c>
      <c r="P703" s="500" t="str">
        <f>三年级BMI得分</f>
        <v/>
      </c>
      <c r="Q703" s="511" t="str">
        <f>三年级肺活量得分</f>
        <v/>
      </c>
      <c r="R703" s="512" t="str">
        <f>三年级等级</f>
        <v/>
      </c>
      <c r="S703" s="513" t="str">
        <f>三年级50米跑得分</f>
        <v/>
      </c>
      <c r="T703" s="512" t="str">
        <f>三年级等级</f>
        <v/>
      </c>
      <c r="U703" s="513" t="str">
        <f>三年级坐位体前屈得分</f>
        <v/>
      </c>
      <c r="V703" s="512" t="str">
        <f>三年级等级</f>
        <v/>
      </c>
      <c r="W703" s="513" t="str">
        <f>三年级一分钟跳绳得分</f>
        <v/>
      </c>
      <c r="X703" s="512" t="str">
        <f>三年级等级</f>
        <v/>
      </c>
      <c r="Y703" s="511" t="str">
        <f>三年级仰卧起坐得分</f>
        <v/>
      </c>
      <c r="Z703" s="514" t="str">
        <f>三年级等级</f>
        <v/>
      </c>
      <c r="AA703" s="530"/>
      <c r="AB703" s="511"/>
      <c r="AC703" s="530" t="str">
        <f>三年级跳绳附加分</f>
        <v/>
      </c>
      <c r="AD703" s="531" t="str">
        <f>三年级标准分</f>
        <v/>
      </c>
      <c r="AE703" s="531" t="str">
        <f>三年级总分</f>
        <v/>
      </c>
      <c r="AF703" s="512" t="str">
        <f>三年级等级</f>
        <v/>
      </c>
    </row>
    <row r="704" spans="1:32">
      <c r="A704" s="476">
        <v>311</v>
      </c>
      <c r="B704" s="477">
        <v>2</v>
      </c>
      <c r="C704" s="586"/>
      <c r="D704" s="587"/>
      <c r="E704" s="586"/>
      <c r="F704" s="473"/>
      <c r="G704" s="588"/>
      <c r="H704" s="475"/>
      <c r="I704" s="595"/>
      <c r="J704" s="596"/>
      <c r="K704" s="596"/>
      <c r="L704" s="503"/>
      <c r="M704" s="644"/>
      <c r="N704" s="505" t="str">
        <f>三年级BMI</f>
        <v/>
      </c>
      <c r="O704" s="499" t="str">
        <f>三年级BMI等级</f>
        <v/>
      </c>
      <c r="P704" s="500" t="str">
        <f>三年级BMI得分</f>
        <v/>
      </c>
      <c r="Q704" s="515" t="str">
        <f>三年级肺活量得分</f>
        <v/>
      </c>
      <c r="R704" s="512" t="str">
        <f>三年级等级</f>
        <v/>
      </c>
      <c r="S704" s="516" t="str">
        <f>三年级50米跑得分</f>
        <v/>
      </c>
      <c r="T704" s="517" t="str">
        <f>三年级等级</f>
        <v/>
      </c>
      <c r="U704" s="516" t="str">
        <f>三年级坐位体前屈得分</f>
        <v/>
      </c>
      <c r="V704" s="517" t="str">
        <f>三年级等级</f>
        <v/>
      </c>
      <c r="W704" s="516" t="str">
        <f>三年级一分钟跳绳得分</f>
        <v/>
      </c>
      <c r="X704" s="517" t="str">
        <f>三年级等级</f>
        <v/>
      </c>
      <c r="Y704" s="515" t="str">
        <f>三年级仰卧起坐得分</f>
        <v/>
      </c>
      <c r="Z704" s="518" t="str">
        <f>三年级等级</f>
        <v/>
      </c>
      <c r="AA704" s="533"/>
      <c r="AB704" s="515"/>
      <c r="AC704" s="533" t="str">
        <f>三年级跳绳附加分</f>
        <v/>
      </c>
      <c r="AD704" s="534" t="str">
        <f>三年级标准分</f>
        <v/>
      </c>
      <c r="AE704" s="534" t="str">
        <f>三年级总分</f>
        <v/>
      </c>
      <c r="AF704" s="517" t="str">
        <f>三年级等级</f>
        <v/>
      </c>
    </row>
    <row r="705" spans="1:32">
      <c r="A705" s="476">
        <v>311</v>
      </c>
      <c r="B705" s="477">
        <v>3</v>
      </c>
      <c r="C705" s="586"/>
      <c r="D705" s="587"/>
      <c r="E705" s="586"/>
      <c r="F705" s="473"/>
      <c r="G705" s="588"/>
      <c r="H705" s="475"/>
      <c r="I705" s="595"/>
      <c r="J705" s="596"/>
      <c r="K705" s="596"/>
      <c r="L705" s="503"/>
      <c r="M705" s="644"/>
      <c r="N705" s="505" t="str">
        <f>三年级BMI</f>
        <v/>
      </c>
      <c r="O705" s="499" t="str">
        <f>三年级BMI等级</f>
        <v/>
      </c>
      <c r="P705" s="500" t="str">
        <f>三年级BMI得分</f>
        <v/>
      </c>
      <c r="Q705" s="515" t="str">
        <f>三年级肺活量得分</f>
        <v/>
      </c>
      <c r="R705" s="512" t="str">
        <f>三年级等级</f>
        <v/>
      </c>
      <c r="S705" s="516" t="str">
        <f>三年级50米跑得分</f>
        <v/>
      </c>
      <c r="T705" s="517" t="str">
        <f>三年级等级</f>
        <v/>
      </c>
      <c r="U705" s="516" t="str">
        <f>三年级坐位体前屈得分</f>
        <v/>
      </c>
      <c r="V705" s="517" t="str">
        <f>三年级等级</f>
        <v/>
      </c>
      <c r="W705" s="516" t="str">
        <f>三年级一分钟跳绳得分</f>
        <v/>
      </c>
      <c r="X705" s="517" t="str">
        <f>三年级等级</f>
        <v/>
      </c>
      <c r="Y705" s="515" t="str">
        <f>三年级仰卧起坐得分</f>
        <v/>
      </c>
      <c r="Z705" s="518" t="str">
        <f>三年级等级</f>
        <v/>
      </c>
      <c r="AA705" s="533"/>
      <c r="AB705" s="515"/>
      <c r="AC705" s="533" t="str">
        <f>三年级跳绳附加分</f>
        <v/>
      </c>
      <c r="AD705" s="534" t="str">
        <f>三年级标准分</f>
        <v/>
      </c>
      <c r="AE705" s="534" t="str">
        <f>三年级总分</f>
        <v/>
      </c>
      <c r="AF705" s="517" t="str">
        <f>三年级等级</f>
        <v/>
      </c>
    </row>
    <row r="706" spans="1:32">
      <c r="A706" s="476">
        <v>311</v>
      </c>
      <c r="B706" s="477">
        <v>4</v>
      </c>
      <c r="C706" s="586"/>
      <c r="D706" s="587"/>
      <c r="E706" s="586"/>
      <c r="F706" s="473"/>
      <c r="G706" s="588"/>
      <c r="H706" s="475"/>
      <c r="I706" s="595"/>
      <c r="J706" s="596"/>
      <c r="K706" s="596"/>
      <c r="L706" s="503"/>
      <c r="M706" s="644"/>
      <c r="N706" s="505" t="str">
        <f>三年级BMI</f>
        <v/>
      </c>
      <c r="O706" s="499" t="str">
        <f>三年级BMI等级</f>
        <v/>
      </c>
      <c r="P706" s="500" t="str">
        <f>三年级BMI得分</f>
        <v/>
      </c>
      <c r="Q706" s="515" t="str">
        <f>三年级肺活量得分</f>
        <v/>
      </c>
      <c r="R706" s="512" t="str">
        <f>三年级等级</f>
        <v/>
      </c>
      <c r="S706" s="516" t="str">
        <f>三年级50米跑得分</f>
        <v/>
      </c>
      <c r="T706" s="517" t="str">
        <f>三年级等级</f>
        <v/>
      </c>
      <c r="U706" s="516" t="str">
        <f>三年级坐位体前屈得分</f>
        <v/>
      </c>
      <c r="V706" s="517" t="str">
        <f>三年级等级</f>
        <v/>
      </c>
      <c r="W706" s="516" t="str">
        <f>三年级一分钟跳绳得分</f>
        <v/>
      </c>
      <c r="X706" s="517" t="str">
        <f>三年级等级</f>
        <v/>
      </c>
      <c r="Y706" s="515" t="str">
        <f>三年级仰卧起坐得分</f>
        <v/>
      </c>
      <c r="Z706" s="518" t="str">
        <f>三年级等级</f>
        <v/>
      </c>
      <c r="AA706" s="533"/>
      <c r="AB706" s="515"/>
      <c r="AC706" s="533" t="str">
        <f>三年级跳绳附加分</f>
        <v/>
      </c>
      <c r="AD706" s="534" t="str">
        <f>三年级标准分</f>
        <v/>
      </c>
      <c r="AE706" s="534" t="str">
        <f>三年级总分</f>
        <v/>
      </c>
      <c r="AF706" s="517" t="str">
        <f>三年级等级</f>
        <v/>
      </c>
    </row>
    <row r="707" spans="1:32">
      <c r="A707" s="476">
        <v>311</v>
      </c>
      <c r="B707" s="477">
        <v>5</v>
      </c>
      <c r="C707" s="586"/>
      <c r="D707" s="587"/>
      <c r="E707" s="586"/>
      <c r="F707" s="473"/>
      <c r="G707" s="588"/>
      <c r="H707" s="475"/>
      <c r="I707" s="595"/>
      <c r="J707" s="596"/>
      <c r="K707" s="596"/>
      <c r="L707" s="503"/>
      <c r="M707" s="644"/>
      <c r="N707" s="505" t="str">
        <f>三年级BMI</f>
        <v/>
      </c>
      <c r="O707" s="499" t="str">
        <f>三年级BMI等级</f>
        <v/>
      </c>
      <c r="P707" s="500" t="str">
        <f>三年级BMI得分</f>
        <v/>
      </c>
      <c r="Q707" s="515" t="str">
        <f>三年级肺活量得分</f>
        <v/>
      </c>
      <c r="R707" s="512" t="str">
        <f>三年级等级</f>
        <v/>
      </c>
      <c r="S707" s="516" t="str">
        <f>三年级50米跑得分</f>
        <v/>
      </c>
      <c r="T707" s="517" t="str">
        <f>三年级等级</f>
        <v/>
      </c>
      <c r="U707" s="516" t="str">
        <f>三年级坐位体前屈得分</f>
        <v/>
      </c>
      <c r="V707" s="517" t="str">
        <f>三年级等级</f>
        <v/>
      </c>
      <c r="W707" s="516" t="str">
        <f>三年级一分钟跳绳得分</f>
        <v/>
      </c>
      <c r="X707" s="517" t="str">
        <f>三年级等级</f>
        <v/>
      </c>
      <c r="Y707" s="515" t="str">
        <f>三年级仰卧起坐得分</f>
        <v/>
      </c>
      <c r="Z707" s="518" t="str">
        <f>三年级等级</f>
        <v/>
      </c>
      <c r="AA707" s="533"/>
      <c r="AB707" s="515"/>
      <c r="AC707" s="533" t="str">
        <f>三年级跳绳附加分</f>
        <v/>
      </c>
      <c r="AD707" s="534" t="str">
        <f>三年级标准分</f>
        <v/>
      </c>
      <c r="AE707" s="534" t="str">
        <f>三年级总分</f>
        <v/>
      </c>
      <c r="AF707" s="517" t="str">
        <f>三年级等级</f>
        <v/>
      </c>
    </row>
    <row r="708" spans="1:32">
      <c r="A708" s="476">
        <v>311</v>
      </c>
      <c r="B708" s="477">
        <v>6</v>
      </c>
      <c r="C708" s="586"/>
      <c r="D708" s="587"/>
      <c r="E708" s="586"/>
      <c r="F708" s="473"/>
      <c r="G708" s="588"/>
      <c r="H708" s="475"/>
      <c r="I708" s="595"/>
      <c r="J708" s="596"/>
      <c r="K708" s="596"/>
      <c r="L708" s="503"/>
      <c r="M708" s="644"/>
      <c r="N708" s="505" t="str">
        <f>三年级BMI</f>
        <v/>
      </c>
      <c r="O708" s="499" t="str">
        <f>三年级BMI等级</f>
        <v/>
      </c>
      <c r="P708" s="500" t="str">
        <f>三年级BMI得分</f>
        <v/>
      </c>
      <c r="Q708" s="515" t="str">
        <f>三年级肺活量得分</f>
        <v/>
      </c>
      <c r="R708" s="512" t="str">
        <f>三年级等级</f>
        <v/>
      </c>
      <c r="S708" s="516" t="str">
        <f>三年级50米跑得分</f>
        <v/>
      </c>
      <c r="T708" s="517" t="str">
        <f>三年级等级</f>
        <v/>
      </c>
      <c r="U708" s="516" t="str">
        <f>三年级坐位体前屈得分</f>
        <v/>
      </c>
      <c r="V708" s="517" t="str">
        <f>三年级等级</f>
        <v/>
      </c>
      <c r="W708" s="516" t="str">
        <f>三年级一分钟跳绳得分</f>
        <v/>
      </c>
      <c r="X708" s="517" t="str">
        <f>三年级等级</f>
        <v/>
      </c>
      <c r="Y708" s="515" t="str">
        <f>三年级仰卧起坐得分</f>
        <v/>
      </c>
      <c r="Z708" s="518" t="str">
        <f>三年级等级</f>
        <v/>
      </c>
      <c r="AA708" s="533"/>
      <c r="AB708" s="515"/>
      <c r="AC708" s="533" t="str">
        <f>三年级跳绳附加分</f>
        <v/>
      </c>
      <c r="AD708" s="534" t="str">
        <f>三年级标准分</f>
        <v/>
      </c>
      <c r="AE708" s="534" t="str">
        <f>三年级总分</f>
        <v/>
      </c>
      <c r="AF708" s="517" t="str">
        <f>三年级等级</f>
        <v/>
      </c>
    </row>
    <row r="709" spans="1:32">
      <c r="A709" s="476">
        <v>311</v>
      </c>
      <c r="B709" s="477">
        <v>7</v>
      </c>
      <c r="C709" s="586"/>
      <c r="D709" s="587"/>
      <c r="E709" s="586"/>
      <c r="F709" s="473"/>
      <c r="G709" s="588"/>
      <c r="H709" s="475"/>
      <c r="I709" s="595"/>
      <c r="J709" s="596"/>
      <c r="K709" s="596"/>
      <c r="L709" s="503"/>
      <c r="M709" s="644"/>
      <c r="N709" s="505" t="str">
        <f>三年级BMI</f>
        <v/>
      </c>
      <c r="O709" s="499" t="str">
        <f>三年级BMI等级</f>
        <v/>
      </c>
      <c r="P709" s="500" t="str">
        <f>三年级BMI得分</f>
        <v/>
      </c>
      <c r="Q709" s="515" t="str">
        <f>三年级肺活量得分</f>
        <v/>
      </c>
      <c r="R709" s="512" t="str">
        <f>三年级等级</f>
        <v/>
      </c>
      <c r="S709" s="516" t="str">
        <f>三年级50米跑得分</f>
        <v/>
      </c>
      <c r="T709" s="517" t="str">
        <f>三年级等级</f>
        <v/>
      </c>
      <c r="U709" s="516" t="str">
        <f>三年级坐位体前屈得分</f>
        <v/>
      </c>
      <c r="V709" s="517" t="str">
        <f>三年级等级</f>
        <v/>
      </c>
      <c r="W709" s="516" t="str">
        <f>三年级一分钟跳绳得分</f>
        <v/>
      </c>
      <c r="X709" s="517" t="str">
        <f>三年级等级</f>
        <v/>
      </c>
      <c r="Y709" s="515" t="str">
        <f>三年级仰卧起坐得分</f>
        <v/>
      </c>
      <c r="Z709" s="518" t="str">
        <f>三年级等级</f>
        <v/>
      </c>
      <c r="AA709" s="533"/>
      <c r="AB709" s="515"/>
      <c r="AC709" s="533" t="str">
        <f>三年级跳绳附加分</f>
        <v/>
      </c>
      <c r="AD709" s="534" t="str">
        <f>三年级标准分</f>
        <v/>
      </c>
      <c r="AE709" s="534" t="str">
        <f>三年级总分</f>
        <v/>
      </c>
      <c r="AF709" s="517" t="str">
        <f>三年级等级</f>
        <v/>
      </c>
    </row>
    <row r="710" spans="1:32">
      <c r="A710" s="476">
        <v>311</v>
      </c>
      <c r="B710" s="477">
        <v>8</v>
      </c>
      <c r="C710" s="586"/>
      <c r="D710" s="587"/>
      <c r="E710" s="586"/>
      <c r="F710" s="473"/>
      <c r="G710" s="588"/>
      <c r="H710" s="475"/>
      <c r="I710" s="595"/>
      <c r="J710" s="596"/>
      <c r="K710" s="596"/>
      <c r="L710" s="503"/>
      <c r="M710" s="644"/>
      <c r="N710" s="505" t="str">
        <f>三年级BMI</f>
        <v/>
      </c>
      <c r="O710" s="499" t="str">
        <f>三年级BMI等级</f>
        <v/>
      </c>
      <c r="P710" s="500" t="str">
        <f>三年级BMI得分</f>
        <v/>
      </c>
      <c r="Q710" s="515" t="str">
        <f>三年级肺活量得分</f>
        <v/>
      </c>
      <c r="R710" s="512" t="str">
        <f>三年级等级</f>
        <v/>
      </c>
      <c r="S710" s="516" t="str">
        <f>三年级50米跑得分</f>
        <v/>
      </c>
      <c r="T710" s="517" t="str">
        <f>三年级等级</f>
        <v/>
      </c>
      <c r="U710" s="516" t="str">
        <f>三年级坐位体前屈得分</f>
        <v/>
      </c>
      <c r="V710" s="517" t="str">
        <f>三年级等级</f>
        <v/>
      </c>
      <c r="W710" s="516" t="str">
        <f>三年级一分钟跳绳得分</f>
        <v/>
      </c>
      <c r="X710" s="517" t="str">
        <f>三年级等级</f>
        <v/>
      </c>
      <c r="Y710" s="515" t="str">
        <f>三年级仰卧起坐得分</f>
        <v/>
      </c>
      <c r="Z710" s="518" t="str">
        <f>三年级等级</f>
        <v/>
      </c>
      <c r="AA710" s="533"/>
      <c r="AB710" s="515"/>
      <c r="AC710" s="533" t="str">
        <f>三年级跳绳附加分</f>
        <v/>
      </c>
      <c r="AD710" s="534" t="str">
        <f>三年级标准分</f>
        <v/>
      </c>
      <c r="AE710" s="534" t="str">
        <f>三年级总分</f>
        <v/>
      </c>
      <c r="AF710" s="517" t="str">
        <f>三年级等级</f>
        <v/>
      </c>
    </row>
    <row r="711" spans="1:32">
      <c r="A711" s="476">
        <v>311</v>
      </c>
      <c r="B711" s="477">
        <v>9</v>
      </c>
      <c r="C711" s="586"/>
      <c r="D711" s="587"/>
      <c r="E711" s="586"/>
      <c r="F711" s="473"/>
      <c r="G711" s="588"/>
      <c r="H711" s="475"/>
      <c r="I711" s="595"/>
      <c r="J711" s="596"/>
      <c r="K711" s="596"/>
      <c r="L711" s="503"/>
      <c r="M711" s="644"/>
      <c r="N711" s="505" t="str">
        <f>三年级BMI</f>
        <v/>
      </c>
      <c r="O711" s="499" t="str">
        <f>三年级BMI等级</f>
        <v/>
      </c>
      <c r="P711" s="500" t="str">
        <f>三年级BMI得分</f>
        <v/>
      </c>
      <c r="Q711" s="515" t="str">
        <f>三年级肺活量得分</f>
        <v/>
      </c>
      <c r="R711" s="512" t="str">
        <f>三年级等级</f>
        <v/>
      </c>
      <c r="S711" s="516" t="str">
        <f>三年级50米跑得分</f>
        <v/>
      </c>
      <c r="T711" s="517" t="str">
        <f>三年级等级</f>
        <v/>
      </c>
      <c r="U711" s="516" t="str">
        <f>三年级坐位体前屈得分</f>
        <v/>
      </c>
      <c r="V711" s="517" t="str">
        <f>三年级等级</f>
        <v/>
      </c>
      <c r="W711" s="516" t="str">
        <f>三年级一分钟跳绳得分</f>
        <v/>
      </c>
      <c r="X711" s="517" t="str">
        <f>三年级等级</f>
        <v/>
      </c>
      <c r="Y711" s="515" t="str">
        <f>三年级仰卧起坐得分</f>
        <v/>
      </c>
      <c r="Z711" s="518" t="str">
        <f>三年级等级</f>
        <v/>
      </c>
      <c r="AA711" s="533"/>
      <c r="AB711" s="515"/>
      <c r="AC711" s="533" t="str">
        <f>三年级跳绳附加分</f>
        <v/>
      </c>
      <c r="AD711" s="534" t="str">
        <f>三年级标准分</f>
        <v/>
      </c>
      <c r="AE711" s="534" t="str">
        <f>三年级总分</f>
        <v/>
      </c>
      <c r="AF711" s="517" t="str">
        <f>三年级等级</f>
        <v/>
      </c>
    </row>
    <row r="712" spans="1:32">
      <c r="A712" s="476">
        <v>311</v>
      </c>
      <c r="B712" s="477">
        <v>10</v>
      </c>
      <c r="C712" s="586"/>
      <c r="D712" s="587"/>
      <c r="E712" s="586"/>
      <c r="F712" s="473"/>
      <c r="G712" s="588"/>
      <c r="H712" s="475"/>
      <c r="I712" s="595"/>
      <c r="J712" s="596"/>
      <c r="K712" s="596"/>
      <c r="L712" s="503"/>
      <c r="M712" s="644"/>
      <c r="N712" s="505" t="str">
        <f>三年级BMI</f>
        <v/>
      </c>
      <c r="O712" s="499" t="str">
        <f>三年级BMI等级</f>
        <v/>
      </c>
      <c r="P712" s="500" t="str">
        <f>三年级BMI得分</f>
        <v/>
      </c>
      <c r="Q712" s="515" t="str">
        <f>三年级肺活量得分</f>
        <v/>
      </c>
      <c r="R712" s="512" t="str">
        <f>三年级等级</f>
        <v/>
      </c>
      <c r="S712" s="516" t="str">
        <f>三年级50米跑得分</f>
        <v/>
      </c>
      <c r="T712" s="517" t="str">
        <f>三年级等级</f>
        <v/>
      </c>
      <c r="U712" s="516" t="str">
        <f>三年级坐位体前屈得分</f>
        <v/>
      </c>
      <c r="V712" s="517" t="str">
        <f>三年级等级</f>
        <v/>
      </c>
      <c r="W712" s="516" t="str">
        <f>三年级一分钟跳绳得分</f>
        <v/>
      </c>
      <c r="X712" s="517" t="str">
        <f>三年级等级</f>
        <v/>
      </c>
      <c r="Y712" s="515" t="str">
        <f>三年级仰卧起坐得分</f>
        <v/>
      </c>
      <c r="Z712" s="518" t="str">
        <f>三年级等级</f>
        <v/>
      </c>
      <c r="AA712" s="533"/>
      <c r="AB712" s="515"/>
      <c r="AC712" s="533" t="str">
        <f>三年级跳绳附加分</f>
        <v/>
      </c>
      <c r="AD712" s="534" t="str">
        <f>三年级标准分</f>
        <v/>
      </c>
      <c r="AE712" s="534" t="str">
        <f>三年级总分</f>
        <v/>
      </c>
      <c r="AF712" s="517" t="str">
        <f>三年级等级</f>
        <v/>
      </c>
    </row>
    <row r="713" spans="1:32">
      <c r="A713" s="476">
        <v>311</v>
      </c>
      <c r="B713" s="477">
        <v>11</v>
      </c>
      <c r="C713" s="586"/>
      <c r="D713" s="587"/>
      <c r="E713" s="586"/>
      <c r="F713" s="473"/>
      <c r="G713" s="588"/>
      <c r="H713" s="475"/>
      <c r="I713" s="595"/>
      <c r="J713" s="596"/>
      <c r="K713" s="596"/>
      <c r="L713" s="503"/>
      <c r="M713" s="644"/>
      <c r="N713" s="505" t="str">
        <f>三年级BMI</f>
        <v/>
      </c>
      <c r="O713" s="499" t="str">
        <f>三年级BMI等级</f>
        <v/>
      </c>
      <c r="P713" s="500" t="str">
        <f>三年级BMI得分</f>
        <v/>
      </c>
      <c r="Q713" s="515" t="str">
        <f>三年级肺活量得分</f>
        <v/>
      </c>
      <c r="R713" s="512" t="str">
        <f>三年级等级</f>
        <v/>
      </c>
      <c r="S713" s="516" t="str">
        <f>三年级50米跑得分</f>
        <v/>
      </c>
      <c r="T713" s="517" t="str">
        <f>三年级等级</f>
        <v/>
      </c>
      <c r="U713" s="516" t="str">
        <f>三年级坐位体前屈得分</f>
        <v/>
      </c>
      <c r="V713" s="517" t="str">
        <f>三年级等级</f>
        <v/>
      </c>
      <c r="W713" s="516" t="str">
        <f>三年级一分钟跳绳得分</f>
        <v/>
      </c>
      <c r="X713" s="517" t="str">
        <f>三年级等级</f>
        <v/>
      </c>
      <c r="Y713" s="515" t="str">
        <f>三年级仰卧起坐得分</f>
        <v/>
      </c>
      <c r="Z713" s="518" t="str">
        <f>三年级等级</f>
        <v/>
      </c>
      <c r="AA713" s="533"/>
      <c r="AB713" s="515"/>
      <c r="AC713" s="533" t="str">
        <f>三年级跳绳附加分</f>
        <v/>
      </c>
      <c r="AD713" s="534" t="str">
        <f>三年级标准分</f>
        <v/>
      </c>
      <c r="AE713" s="534" t="str">
        <f>三年级总分</f>
        <v/>
      </c>
      <c r="AF713" s="517" t="str">
        <f>三年级等级</f>
        <v/>
      </c>
    </row>
    <row r="714" spans="1:32">
      <c r="A714" s="476">
        <v>311</v>
      </c>
      <c r="B714" s="477">
        <v>12</v>
      </c>
      <c r="C714" s="586"/>
      <c r="D714" s="587"/>
      <c r="E714" s="586"/>
      <c r="F714" s="473"/>
      <c r="G714" s="588"/>
      <c r="H714" s="475"/>
      <c r="I714" s="595"/>
      <c r="J714" s="596"/>
      <c r="K714" s="596"/>
      <c r="L714" s="503"/>
      <c r="M714" s="644"/>
      <c r="N714" s="505" t="str">
        <f>三年级BMI</f>
        <v/>
      </c>
      <c r="O714" s="499" t="str">
        <f>三年级BMI等级</f>
        <v/>
      </c>
      <c r="P714" s="500" t="str">
        <f>三年级BMI得分</f>
        <v/>
      </c>
      <c r="Q714" s="515" t="str">
        <f>三年级肺活量得分</f>
        <v/>
      </c>
      <c r="R714" s="512" t="str">
        <f>三年级等级</f>
        <v/>
      </c>
      <c r="S714" s="516" t="str">
        <f>三年级50米跑得分</f>
        <v/>
      </c>
      <c r="T714" s="517" t="str">
        <f>三年级等级</f>
        <v/>
      </c>
      <c r="U714" s="516" t="str">
        <f>三年级坐位体前屈得分</f>
        <v/>
      </c>
      <c r="V714" s="517" t="str">
        <f>三年级等级</f>
        <v/>
      </c>
      <c r="W714" s="516" t="str">
        <f>三年级一分钟跳绳得分</f>
        <v/>
      </c>
      <c r="X714" s="517" t="str">
        <f>三年级等级</f>
        <v/>
      </c>
      <c r="Y714" s="515" t="str">
        <f>三年级仰卧起坐得分</f>
        <v/>
      </c>
      <c r="Z714" s="518" t="str">
        <f>三年级等级</f>
        <v/>
      </c>
      <c r="AA714" s="533"/>
      <c r="AB714" s="515"/>
      <c r="AC714" s="533" t="str">
        <f>三年级跳绳附加分</f>
        <v/>
      </c>
      <c r="AD714" s="534" t="str">
        <f>三年级标准分</f>
        <v/>
      </c>
      <c r="AE714" s="534" t="str">
        <f>三年级总分</f>
        <v/>
      </c>
      <c r="AF714" s="517" t="str">
        <f>三年级等级</f>
        <v/>
      </c>
    </row>
    <row r="715" spans="1:32">
      <c r="A715" s="476">
        <v>311</v>
      </c>
      <c r="B715" s="477">
        <v>13</v>
      </c>
      <c r="C715" s="586"/>
      <c r="D715" s="587"/>
      <c r="E715" s="586"/>
      <c r="F715" s="473"/>
      <c r="G715" s="588"/>
      <c r="H715" s="475"/>
      <c r="I715" s="595"/>
      <c r="J715" s="596"/>
      <c r="K715" s="596"/>
      <c r="L715" s="503"/>
      <c r="M715" s="644"/>
      <c r="N715" s="505" t="str">
        <f>三年级BMI</f>
        <v/>
      </c>
      <c r="O715" s="499" t="str">
        <f>三年级BMI等级</f>
        <v/>
      </c>
      <c r="P715" s="500" t="str">
        <f>三年级BMI得分</f>
        <v/>
      </c>
      <c r="Q715" s="515" t="str">
        <f>三年级肺活量得分</f>
        <v/>
      </c>
      <c r="R715" s="512" t="str">
        <f>三年级等级</f>
        <v/>
      </c>
      <c r="S715" s="516" t="str">
        <f>三年级50米跑得分</f>
        <v/>
      </c>
      <c r="T715" s="517" t="str">
        <f>三年级等级</f>
        <v/>
      </c>
      <c r="U715" s="516" t="str">
        <f>三年级坐位体前屈得分</f>
        <v/>
      </c>
      <c r="V715" s="517" t="str">
        <f>三年级等级</f>
        <v/>
      </c>
      <c r="W715" s="516" t="str">
        <f>三年级一分钟跳绳得分</f>
        <v/>
      </c>
      <c r="X715" s="517" t="str">
        <f>三年级等级</f>
        <v/>
      </c>
      <c r="Y715" s="515" t="str">
        <f>三年级仰卧起坐得分</f>
        <v/>
      </c>
      <c r="Z715" s="518" t="str">
        <f>三年级等级</f>
        <v/>
      </c>
      <c r="AA715" s="533"/>
      <c r="AB715" s="515"/>
      <c r="AC715" s="533" t="str">
        <f>三年级跳绳附加分</f>
        <v/>
      </c>
      <c r="AD715" s="534" t="str">
        <f>三年级标准分</f>
        <v/>
      </c>
      <c r="AE715" s="534" t="str">
        <f>三年级总分</f>
        <v/>
      </c>
      <c r="AF715" s="517" t="str">
        <f>三年级等级</f>
        <v/>
      </c>
    </row>
    <row r="716" spans="1:32">
      <c r="A716" s="476">
        <v>311</v>
      </c>
      <c r="B716" s="477">
        <v>14</v>
      </c>
      <c r="C716" s="586"/>
      <c r="D716" s="587"/>
      <c r="E716" s="586"/>
      <c r="F716" s="473"/>
      <c r="G716" s="588"/>
      <c r="H716" s="475"/>
      <c r="I716" s="595"/>
      <c r="J716" s="596"/>
      <c r="K716" s="596"/>
      <c r="L716" s="503"/>
      <c r="M716" s="644"/>
      <c r="N716" s="505" t="str">
        <f>三年级BMI</f>
        <v/>
      </c>
      <c r="O716" s="499" t="str">
        <f>三年级BMI等级</f>
        <v/>
      </c>
      <c r="P716" s="500" t="str">
        <f>三年级BMI得分</f>
        <v/>
      </c>
      <c r="Q716" s="515" t="str">
        <f>三年级肺活量得分</f>
        <v/>
      </c>
      <c r="R716" s="512" t="str">
        <f>三年级等级</f>
        <v/>
      </c>
      <c r="S716" s="516" t="str">
        <f>三年级50米跑得分</f>
        <v/>
      </c>
      <c r="T716" s="517" t="str">
        <f>三年级等级</f>
        <v/>
      </c>
      <c r="U716" s="516" t="str">
        <f>三年级坐位体前屈得分</f>
        <v/>
      </c>
      <c r="V716" s="517" t="str">
        <f>三年级等级</f>
        <v/>
      </c>
      <c r="W716" s="516" t="str">
        <f>三年级一分钟跳绳得分</f>
        <v/>
      </c>
      <c r="X716" s="517" t="str">
        <f>三年级等级</f>
        <v/>
      </c>
      <c r="Y716" s="515" t="str">
        <f>三年级仰卧起坐得分</f>
        <v/>
      </c>
      <c r="Z716" s="518" t="str">
        <f>三年级等级</f>
        <v/>
      </c>
      <c r="AA716" s="533"/>
      <c r="AB716" s="515"/>
      <c r="AC716" s="533" t="str">
        <f>三年级跳绳附加分</f>
        <v/>
      </c>
      <c r="AD716" s="534" t="str">
        <f>三年级标准分</f>
        <v/>
      </c>
      <c r="AE716" s="534" t="str">
        <f>三年级总分</f>
        <v/>
      </c>
      <c r="AF716" s="517" t="str">
        <f>三年级等级</f>
        <v/>
      </c>
    </row>
    <row r="717" spans="1:32">
      <c r="A717" s="476">
        <v>311</v>
      </c>
      <c r="B717" s="477">
        <v>15</v>
      </c>
      <c r="C717" s="586"/>
      <c r="D717" s="587"/>
      <c r="E717" s="586"/>
      <c r="F717" s="473"/>
      <c r="G717" s="588"/>
      <c r="H717" s="475"/>
      <c r="I717" s="595"/>
      <c r="J717" s="596"/>
      <c r="K717" s="596"/>
      <c r="L717" s="503"/>
      <c r="M717" s="644"/>
      <c r="N717" s="505" t="str">
        <f>三年级BMI</f>
        <v/>
      </c>
      <c r="O717" s="499" t="str">
        <f>三年级BMI等级</f>
        <v/>
      </c>
      <c r="P717" s="500" t="str">
        <f>三年级BMI得分</f>
        <v/>
      </c>
      <c r="Q717" s="515" t="str">
        <f>三年级肺活量得分</f>
        <v/>
      </c>
      <c r="R717" s="512" t="str">
        <f>三年级等级</f>
        <v/>
      </c>
      <c r="S717" s="516" t="str">
        <f>三年级50米跑得分</f>
        <v/>
      </c>
      <c r="T717" s="517" t="str">
        <f>三年级等级</f>
        <v/>
      </c>
      <c r="U717" s="516" t="str">
        <f>三年级坐位体前屈得分</f>
        <v/>
      </c>
      <c r="V717" s="517" t="str">
        <f>三年级等级</f>
        <v/>
      </c>
      <c r="W717" s="516" t="str">
        <f>三年级一分钟跳绳得分</f>
        <v/>
      </c>
      <c r="X717" s="517" t="str">
        <f>三年级等级</f>
        <v/>
      </c>
      <c r="Y717" s="515" t="str">
        <f>三年级仰卧起坐得分</f>
        <v/>
      </c>
      <c r="Z717" s="518" t="str">
        <f>三年级等级</f>
        <v/>
      </c>
      <c r="AA717" s="533"/>
      <c r="AB717" s="515"/>
      <c r="AC717" s="533" t="str">
        <f>三年级跳绳附加分</f>
        <v/>
      </c>
      <c r="AD717" s="534" t="str">
        <f>三年级标准分</f>
        <v/>
      </c>
      <c r="AE717" s="534" t="str">
        <f>三年级总分</f>
        <v/>
      </c>
      <c r="AF717" s="517" t="str">
        <f>三年级等级</f>
        <v/>
      </c>
    </row>
    <row r="718" spans="1:32">
      <c r="A718" s="476">
        <v>311</v>
      </c>
      <c r="B718" s="477">
        <v>16</v>
      </c>
      <c r="C718" s="586"/>
      <c r="D718" s="587"/>
      <c r="E718" s="586"/>
      <c r="F718" s="473"/>
      <c r="G718" s="588"/>
      <c r="H718" s="475"/>
      <c r="I718" s="595"/>
      <c r="J718" s="596"/>
      <c r="K718" s="596"/>
      <c r="L718" s="503"/>
      <c r="M718" s="644"/>
      <c r="N718" s="505" t="str">
        <f>三年级BMI</f>
        <v/>
      </c>
      <c r="O718" s="499" t="str">
        <f>三年级BMI等级</f>
        <v/>
      </c>
      <c r="P718" s="500" t="str">
        <f>三年级BMI得分</f>
        <v/>
      </c>
      <c r="Q718" s="515" t="str">
        <f>三年级肺活量得分</f>
        <v/>
      </c>
      <c r="R718" s="512" t="str">
        <f>三年级等级</f>
        <v/>
      </c>
      <c r="S718" s="516" t="str">
        <f>三年级50米跑得分</f>
        <v/>
      </c>
      <c r="T718" s="517" t="str">
        <f>三年级等级</f>
        <v/>
      </c>
      <c r="U718" s="516" t="str">
        <f>三年级坐位体前屈得分</f>
        <v/>
      </c>
      <c r="V718" s="517" t="str">
        <f>三年级等级</f>
        <v/>
      </c>
      <c r="W718" s="516" t="str">
        <f>三年级一分钟跳绳得分</f>
        <v/>
      </c>
      <c r="X718" s="517" t="str">
        <f>三年级等级</f>
        <v/>
      </c>
      <c r="Y718" s="515" t="str">
        <f>三年级仰卧起坐得分</f>
        <v/>
      </c>
      <c r="Z718" s="518" t="str">
        <f>三年级等级</f>
        <v/>
      </c>
      <c r="AA718" s="533"/>
      <c r="AB718" s="515"/>
      <c r="AC718" s="533" t="str">
        <f>三年级跳绳附加分</f>
        <v/>
      </c>
      <c r="AD718" s="534" t="str">
        <f>三年级标准分</f>
        <v/>
      </c>
      <c r="AE718" s="534" t="str">
        <f>三年级总分</f>
        <v/>
      </c>
      <c r="AF718" s="517" t="str">
        <f>三年级等级</f>
        <v/>
      </c>
    </row>
    <row r="719" spans="1:32">
      <c r="A719" s="476">
        <v>311</v>
      </c>
      <c r="B719" s="477">
        <v>17</v>
      </c>
      <c r="C719" s="586"/>
      <c r="D719" s="587"/>
      <c r="E719" s="586"/>
      <c r="F719" s="473"/>
      <c r="G719" s="588"/>
      <c r="H719" s="475"/>
      <c r="I719" s="595"/>
      <c r="J719" s="596"/>
      <c r="K719" s="596"/>
      <c r="L719" s="503"/>
      <c r="M719" s="644"/>
      <c r="N719" s="505" t="str">
        <f>三年级BMI</f>
        <v/>
      </c>
      <c r="O719" s="499" t="str">
        <f>三年级BMI等级</f>
        <v/>
      </c>
      <c r="P719" s="500" t="str">
        <f>三年级BMI得分</f>
        <v/>
      </c>
      <c r="Q719" s="515" t="str">
        <f>三年级肺活量得分</f>
        <v/>
      </c>
      <c r="R719" s="512" t="str">
        <f>三年级等级</f>
        <v/>
      </c>
      <c r="S719" s="516" t="str">
        <f>三年级50米跑得分</f>
        <v/>
      </c>
      <c r="T719" s="517" t="str">
        <f>三年级等级</f>
        <v/>
      </c>
      <c r="U719" s="516" t="str">
        <f>三年级坐位体前屈得分</f>
        <v/>
      </c>
      <c r="V719" s="517" t="str">
        <f>三年级等级</f>
        <v/>
      </c>
      <c r="W719" s="516" t="str">
        <f>三年级一分钟跳绳得分</f>
        <v/>
      </c>
      <c r="X719" s="517" t="str">
        <f>三年级等级</f>
        <v/>
      </c>
      <c r="Y719" s="515" t="str">
        <f>三年级仰卧起坐得分</f>
        <v/>
      </c>
      <c r="Z719" s="518" t="str">
        <f>三年级等级</f>
        <v/>
      </c>
      <c r="AA719" s="533"/>
      <c r="AB719" s="515"/>
      <c r="AC719" s="533" t="str">
        <f>三年级跳绳附加分</f>
        <v/>
      </c>
      <c r="AD719" s="534" t="str">
        <f>三年级标准分</f>
        <v/>
      </c>
      <c r="AE719" s="534" t="str">
        <f>三年级总分</f>
        <v/>
      </c>
      <c r="AF719" s="517" t="str">
        <f>三年级等级</f>
        <v/>
      </c>
    </row>
    <row r="720" spans="1:32">
      <c r="A720" s="476">
        <v>311</v>
      </c>
      <c r="B720" s="477">
        <v>18</v>
      </c>
      <c r="C720" s="586"/>
      <c r="D720" s="587"/>
      <c r="E720" s="586"/>
      <c r="F720" s="481"/>
      <c r="G720" s="588"/>
      <c r="H720" s="475"/>
      <c r="I720" s="595"/>
      <c r="J720" s="596"/>
      <c r="K720" s="596"/>
      <c r="L720" s="503"/>
      <c r="M720" s="644"/>
      <c r="N720" s="505" t="str">
        <f>三年级BMI</f>
        <v/>
      </c>
      <c r="O720" s="499" t="str">
        <f>三年级BMI等级</f>
        <v/>
      </c>
      <c r="P720" s="500" t="str">
        <f>三年级BMI得分</f>
        <v/>
      </c>
      <c r="Q720" s="515" t="str">
        <f>三年级肺活量得分</f>
        <v/>
      </c>
      <c r="R720" s="512" t="str">
        <f>三年级等级</f>
        <v/>
      </c>
      <c r="S720" s="516" t="str">
        <f>三年级50米跑得分</f>
        <v/>
      </c>
      <c r="T720" s="517" t="str">
        <f>三年级等级</f>
        <v/>
      </c>
      <c r="U720" s="516" t="str">
        <f>三年级坐位体前屈得分</f>
        <v/>
      </c>
      <c r="V720" s="517" t="str">
        <f>三年级等级</f>
        <v/>
      </c>
      <c r="W720" s="516" t="str">
        <f>三年级一分钟跳绳得分</f>
        <v/>
      </c>
      <c r="X720" s="517" t="str">
        <f>三年级等级</f>
        <v/>
      </c>
      <c r="Y720" s="515" t="str">
        <f>三年级仰卧起坐得分</f>
        <v/>
      </c>
      <c r="Z720" s="518" t="str">
        <f>三年级等级</f>
        <v/>
      </c>
      <c r="AA720" s="533"/>
      <c r="AB720" s="515"/>
      <c r="AC720" s="533" t="str">
        <f>三年级跳绳附加分</f>
        <v/>
      </c>
      <c r="AD720" s="534" t="str">
        <f>三年级标准分</f>
        <v/>
      </c>
      <c r="AE720" s="534" t="str">
        <f>三年级总分</f>
        <v/>
      </c>
      <c r="AF720" s="517" t="str">
        <f>三年级等级</f>
        <v/>
      </c>
    </row>
    <row r="721" spans="1:32">
      <c r="A721" s="476">
        <v>311</v>
      </c>
      <c r="B721" s="477">
        <v>19</v>
      </c>
      <c r="C721" s="586"/>
      <c r="D721" s="587"/>
      <c r="E721" s="586"/>
      <c r="F721" s="481"/>
      <c r="G721" s="588"/>
      <c r="H721" s="475"/>
      <c r="I721" s="595"/>
      <c r="J721" s="596"/>
      <c r="K721" s="596"/>
      <c r="L721" s="503"/>
      <c r="M721" s="644"/>
      <c r="N721" s="505" t="str">
        <f>三年级BMI</f>
        <v/>
      </c>
      <c r="O721" s="499" t="str">
        <f>三年级BMI等级</f>
        <v/>
      </c>
      <c r="P721" s="500" t="str">
        <f>三年级BMI得分</f>
        <v/>
      </c>
      <c r="Q721" s="515" t="str">
        <f>三年级肺活量得分</f>
        <v/>
      </c>
      <c r="R721" s="512" t="str">
        <f>三年级等级</f>
        <v/>
      </c>
      <c r="S721" s="516" t="str">
        <f>三年级50米跑得分</f>
        <v/>
      </c>
      <c r="T721" s="517" t="str">
        <f>三年级等级</f>
        <v/>
      </c>
      <c r="U721" s="516" t="str">
        <f>三年级坐位体前屈得分</f>
        <v/>
      </c>
      <c r="V721" s="517" t="str">
        <f>三年级等级</f>
        <v/>
      </c>
      <c r="W721" s="516" t="str">
        <f>三年级一分钟跳绳得分</f>
        <v/>
      </c>
      <c r="X721" s="517" t="str">
        <f>三年级等级</f>
        <v/>
      </c>
      <c r="Y721" s="515" t="str">
        <f>三年级仰卧起坐得分</f>
        <v/>
      </c>
      <c r="Z721" s="518" t="str">
        <f>三年级等级</f>
        <v/>
      </c>
      <c r="AA721" s="533"/>
      <c r="AB721" s="515"/>
      <c r="AC721" s="533" t="str">
        <f>三年级跳绳附加分</f>
        <v/>
      </c>
      <c r="AD721" s="534" t="str">
        <f>三年级标准分</f>
        <v/>
      </c>
      <c r="AE721" s="534" t="str">
        <f>三年级总分</f>
        <v/>
      </c>
      <c r="AF721" s="517" t="str">
        <f>三年级等级</f>
        <v/>
      </c>
    </row>
    <row r="722" spans="1:32">
      <c r="A722" s="476">
        <v>311</v>
      </c>
      <c r="B722" s="477">
        <v>20</v>
      </c>
      <c r="C722" s="586"/>
      <c r="D722" s="587"/>
      <c r="E722" s="586"/>
      <c r="F722" s="481"/>
      <c r="G722" s="588"/>
      <c r="H722" s="475"/>
      <c r="I722" s="595"/>
      <c r="J722" s="596"/>
      <c r="K722" s="596"/>
      <c r="L722" s="503"/>
      <c r="M722" s="644"/>
      <c r="N722" s="505" t="str">
        <f>三年级BMI</f>
        <v/>
      </c>
      <c r="O722" s="499" t="str">
        <f>三年级BMI等级</f>
        <v/>
      </c>
      <c r="P722" s="500" t="str">
        <f>三年级BMI得分</f>
        <v/>
      </c>
      <c r="Q722" s="515" t="str">
        <f>三年级肺活量得分</f>
        <v/>
      </c>
      <c r="R722" s="512" t="str">
        <f>三年级等级</f>
        <v/>
      </c>
      <c r="S722" s="516" t="str">
        <f>三年级50米跑得分</f>
        <v/>
      </c>
      <c r="T722" s="517" t="str">
        <f>三年级等级</f>
        <v/>
      </c>
      <c r="U722" s="516" t="str">
        <f>三年级坐位体前屈得分</f>
        <v/>
      </c>
      <c r="V722" s="517" t="str">
        <f>三年级等级</f>
        <v/>
      </c>
      <c r="W722" s="516" t="str">
        <f>三年级一分钟跳绳得分</f>
        <v/>
      </c>
      <c r="X722" s="517" t="str">
        <f>三年级等级</f>
        <v/>
      </c>
      <c r="Y722" s="515" t="str">
        <f>三年级仰卧起坐得分</f>
        <v/>
      </c>
      <c r="Z722" s="518" t="str">
        <f>三年级等级</f>
        <v/>
      </c>
      <c r="AA722" s="533"/>
      <c r="AB722" s="515"/>
      <c r="AC722" s="533" t="str">
        <f>三年级跳绳附加分</f>
        <v/>
      </c>
      <c r="AD722" s="534" t="str">
        <f>三年级标准分</f>
        <v/>
      </c>
      <c r="AE722" s="534" t="str">
        <f>三年级总分</f>
        <v/>
      </c>
      <c r="AF722" s="517" t="str">
        <f>三年级等级</f>
        <v/>
      </c>
    </row>
    <row r="723" spans="1:32">
      <c r="A723" s="476">
        <v>311</v>
      </c>
      <c r="B723" s="477">
        <v>21</v>
      </c>
      <c r="C723" s="586"/>
      <c r="D723" s="587"/>
      <c r="E723" s="586"/>
      <c r="F723" s="481"/>
      <c r="G723" s="588"/>
      <c r="H723" s="475"/>
      <c r="I723" s="595"/>
      <c r="J723" s="596"/>
      <c r="K723" s="596"/>
      <c r="L723" s="503"/>
      <c r="M723" s="644"/>
      <c r="N723" s="505" t="str">
        <f>三年级BMI</f>
        <v/>
      </c>
      <c r="O723" s="499" t="str">
        <f>三年级BMI等级</f>
        <v/>
      </c>
      <c r="P723" s="500" t="str">
        <f>三年级BMI得分</f>
        <v/>
      </c>
      <c r="Q723" s="515" t="str">
        <f>三年级肺活量得分</f>
        <v/>
      </c>
      <c r="R723" s="512" t="str">
        <f>三年级等级</f>
        <v/>
      </c>
      <c r="S723" s="516" t="str">
        <f>三年级50米跑得分</f>
        <v/>
      </c>
      <c r="T723" s="517" t="str">
        <f>三年级等级</f>
        <v/>
      </c>
      <c r="U723" s="516" t="str">
        <f>三年级坐位体前屈得分</f>
        <v/>
      </c>
      <c r="V723" s="517" t="str">
        <f>三年级等级</f>
        <v/>
      </c>
      <c r="W723" s="516" t="str">
        <f>三年级一分钟跳绳得分</f>
        <v/>
      </c>
      <c r="X723" s="517" t="str">
        <f>三年级等级</f>
        <v/>
      </c>
      <c r="Y723" s="515" t="str">
        <f>三年级仰卧起坐得分</f>
        <v/>
      </c>
      <c r="Z723" s="518" t="str">
        <f>三年级等级</f>
        <v/>
      </c>
      <c r="AA723" s="533"/>
      <c r="AB723" s="515"/>
      <c r="AC723" s="533" t="str">
        <f>三年级跳绳附加分</f>
        <v/>
      </c>
      <c r="AD723" s="534" t="str">
        <f>三年级标准分</f>
        <v/>
      </c>
      <c r="AE723" s="534" t="str">
        <f>三年级总分</f>
        <v/>
      </c>
      <c r="AF723" s="517" t="str">
        <f>三年级等级</f>
        <v/>
      </c>
    </row>
    <row r="724" spans="1:32">
      <c r="A724" s="476">
        <v>311</v>
      </c>
      <c r="B724" s="477">
        <v>22</v>
      </c>
      <c r="C724" s="586"/>
      <c r="D724" s="587"/>
      <c r="E724" s="586"/>
      <c r="F724" s="481"/>
      <c r="G724" s="588"/>
      <c r="H724" s="475"/>
      <c r="I724" s="595"/>
      <c r="J724" s="596"/>
      <c r="K724" s="596"/>
      <c r="L724" s="503"/>
      <c r="M724" s="644"/>
      <c r="N724" s="505" t="str">
        <f>三年级BMI</f>
        <v/>
      </c>
      <c r="O724" s="499" t="str">
        <f>三年级BMI等级</f>
        <v/>
      </c>
      <c r="P724" s="500" t="str">
        <f>三年级BMI得分</f>
        <v/>
      </c>
      <c r="Q724" s="515" t="str">
        <f>三年级肺活量得分</f>
        <v/>
      </c>
      <c r="R724" s="512" t="str">
        <f>三年级等级</f>
        <v/>
      </c>
      <c r="S724" s="516" t="str">
        <f>三年级50米跑得分</f>
        <v/>
      </c>
      <c r="T724" s="517" t="str">
        <f>三年级等级</f>
        <v/>
      </c>
      <c r="U724" s="516" t="str">
        <f>三年级坐位体前屈得分</f>
        <v/>
      </c>
      <c r="V724" s="517" t="str">
        <f>三年级等级</f>
        <v/>
      </c>
      <c r="W724" s="516" t="str">
        <f>三年级一分钟跳绳得分</f>
        <v/>
      </c>
      <c r="X724" s="517" t="str">
        <f>三年级等级</f>
        <v/>
      </c>
      <c r="Y724" s="515" t="str">
        <f>三年级仰卧起坐得分</f>
        <v/>
      </c>
      <c r="Z724" s="518" t="str">
        <f>三年级等级</f>
        <v/>
      </c>
      <c r="AA724" s="533"/>
      <c r="AB724" s="515"/>
      <c r="AC724" s="533" t="str">
        <f>三年级跳绳附加分</f>
        <v/>
      </c>
      <c r="AD724" s="534" t="str">
        <f>三年级标准分</f>
        <v/>
      </c>
      <c r="AE724" s="534" t="str">
        <f>三年级总分</f>
        <v/>
      </c>
      <c r="AF724" s="517" t="str">
        <f>三年级等级</f>
        <v/>
      </c>
    </row>
    <row r="725" spans="1:32">
      <c r="A725" s="476">
        <v>311</v>
      </c>
      <c r="B725" s="477">
        <v>23</v>
      </c>
      <c r="C725" s="586"/>
      <c r="D725" s="587"/>
      <c r="E725" s="586"/>
      <c r="F725" s="481"/>
      <c r="G725" s="588"/>
      <c r="H725" s="475"/>
      <c r="I725" s="595"/>
      <c r="J725" s="596"/>
      <c r="K725" s="596"/>
      <c r="L725" s="503"/>
      <c r="M725" s="644"/>
      <c r="N725" s="505" t="str">
        <f>三年级BMI</f>
        <v/>
      </c>
      <c r="O725" s="499" t="str">
        <f>三年级BMI等级</f>
        <v/>
      </c>
      <c r="P725" s="500" t="str">
        <f>三年级BMI得分</f>
        <v/>
      </c>
      <c r="Q725" s="515" t="str">
        <f>三年级肺活量得分</f>
        <v/>
      </c>
      <c r="R725" s="512" t="str">
        <f>三年级等级</f>
        <v/>
      </c>
      <c r="S725" s="516" t="str">
        <f>三年级50米跑得分</f>
        <v/>
      </c>
      <c r="T725" s="517" t="str">
        <f>三年级等级</f>
        <v/>
      </c>
      <c r="U725" s="516" t="str">
        <f>三年级坐位体前屈得分</f>
        <v/>
      </c>
      <c r="V725" s="517" t="str">
        <f>三年级等级</f>
        <v/>
      </c>
      <c r="W725" s="516" t="str">
        <f>三年级一分钟跳绳得分</f>
        <v/>
      </c>
      <c r="X725" s="517" t="str">
        <f>三年级等级</f>
        <v/>
      </c>
      <c r="Y725" s="515" t="str">
        <f>三年级仰卧起坐得分</f>
        <v/>
      </c>
      <c r="Z725" s="518" t="str">
        <f>三年级等级</f>
        <v/>
      </c>
      <c r="AA725" s="533"/>
      <c r="AB725" s="515"/>
      <c r="AC725" s="533" t="str">
        <f>三年级跳绳附加分</f>
        <v/>
      </c>
      <c r="AD725" s="534" t="str">
        <f>三年级标准分</f>
        <v/>
      </c>
      <c r="AE725" s="534" t="str">
        <f>三年级总分</f>
        <v/>
      </c>
      <c r="AF725" s="517" t="str">
        <f>三年级等级</f>
        <v/>
      </c>
    </row>
    <row r="726" spans="1:32">
      <c r="A726" s="476">
        <v>311</v>
      </c>
      <c r="B726" s="477">
        <v>24</v>
      </c>
      <c r="C726" s="586"/>
      <c r="D726" s="587"/>
      <c r="E726" s="586"/>
      <c r="F726" s="481"/>
      <c r="G726" s="588"/>
      <c r="H726" s="475"/>
      <c r="I726" s="595"/>
      <c r="J726" s="596"/>
      <c r="K726" s="596"/>
      <c r="L726" s="503"/>
      <c r="M726" s="644"/>
      <c r="N726" s="505" t="str">
        <f>三年级BMI</f>
        <v/>
      </c>
      <c r="O726" s="499" t="str">
        <f>三年级BMI等级</f>
        <v/>
      </c>
      <c r="P726" s="500" t="str">
        <f>三年级BMI得分</f>
        <v/>
      </c>
      <c r="Q726" s="515" t="str">
        <f>三年级肺活量得分</f>
        <v/>
      </c>
      <c r="R726" s="512" t="str">
        <f>三年级等级</f>
        <v/>
      </c>
      <c r="S726" s="516" t="str">
        <f>三年级50米跑得分</f>
        <v/>
      </c>
      <c r="T726" s="517" t="str">
        <f>三年级等级</f>
        <v/>
      </c>
      <c r="U726" s="516" t="str">
        <f>三年级坐位体前屈得分</f>
        <v/>
      </c>
      <c r="V726" s="517" t="str">
        <f>三年级等级</f>
        <v/>
      </c>
      <c r="W726" s="516" t="str">
        <f>三年级一分钟跳绳得分</f>
        <v/>
      </c>
      <c r="X726" s="517" t="str">
        <f>三年级等级</f>
        <v/>
      </c>
      <c r="Y726" s="515" t="str">
        <f>三年级仰卧起坐得分</f>
        <v/>
      </c>
      <c r="Z726" s="518" t="str">
        <f>三年级等级</f>
        <v/>
      </c>
      <c r="AA726" s="533"/>
      <c r="AB726" s="515"/>
      <c r="AC726" s="533" t="str">
        <f>三年级跳绳附加分</f>
        <v/>
      </c>
      <c r="AD726" s="534" t="str">
        <f>三年级标准分</f>
        <v/>
      </c>
      <c r="AE726" s="534" t="str">
        <f>三年级总分</f>
        <v/>
      </c>
      <c r="AF726" s="517" t="str">
        <f>三年级等级</f>
        <v/>
      </c>
    </row>
    <row r="727" spans="1:32">
      <c r="A727" s="476">
        <v>311</v>
      </c>
      <c r="B727" s="477">
        <v>25</v>
      </c>
      <c r="C727" s="586"/>
      <c r="D727" s="587"/>
      <c r="E727" s="586"/>
      <c r="F727" s="481"/>
      <c r="G727" s="588"/>
      <c r="H727" s="475"/>
      <c r="I727" s="595"/>
      <c r="J727" s="596"/>
      <c r="K727" s="596"/>
      <c r="L727" s="503"/>
      <c r="M727" s="644"/>
      <c r="N727" s="505" t="str">
        <f>三年级BMI</f>
        <v/>
      </c>
      <c r="O727" s="499" t="str">
        <f>三年级BMI等级</f>
        <v/>
      </c>
      <c r="P727" s="500" t="str">
        <f>三年级BMI得分</f>
        <v/>
      </c>
      <c r="Q727" s="515" t="str">
        <f>三年级肺活量得分</f>
        <v/>
      </c>
      <c r="R727" s="512" t="str">
        <f>三年级等级</f>
        <v/>
      </c>
      <c r="S727" s="516" t="str">
        <f>三年级50米跑得分</f>
        <v/>
      </c>
      <c r="T727" s="517" t="str">
        <f>三年级等级</f>
        <v/>
      </c>
      <c r="U727" s="516" t="str">
        <f>三年级坐位体前屈得分</f>
        <v/>
      </c>
      <c r="V727" s="517" t="str">
        <f>三年级等级</f>
        <v/>
      </c>
      <c r="W727" s="516" t="str">
        <f>三年级一分钟跳绳得分</f>
        <v/>
      </c>
      <c r="X727" s="517" t="str">
        <f>三年级等级</f>
        <v/>
      </c>
      <c r="Y727" s="515" t="str">
        <f>三年级仰卧起坐得分</f>
        <v/>
      </c>
      <c r="Z727" s="518" t="str">
        <f>三年级等级</f>
        <v/>
      </c>
      <c r="AA727" s="533"/>
      <c r="AB727" s="515"/>
      <c r="AC727" s="533" t="str">
        <f>三年级跳绳附加分</f>
        <v/>
      </c>
      <c r="AD727" s="534" t="str">
        <f>三年级标准分</f>
        <v/>
      </c>
      <c r="AE727" s="534" t="str">
        <f>三年级总分</f>
        <v/>
      </c>
      <c r="AF727" s="517" t="str">
        <f>三年级等级</f>
        <v/>
      </c>
    </row>
    <row r="728" spans="1:32">
      <c r="A728" s="476">
        <v>311</v>
      </c>
      <c r="B728" s="477">
        <v>26</v>
      </c>
      <c r="C728" s="586"/>
      <c r="D728" s="587"/>
      <c r="E728" s="586"/>
      <c r="F728" s="473"/>
      <c r="G728" s="588"/>
      <c r="H728" s="475"/>
      <c r="I728" s="600"/>
      <c r="J728" s="597"/>
      <c r="K728" s="597"/>
      <c r="L728" s="496"/>
      <c r="M728" s="643"/>
      <c r="N728" s="498" t="str">
        <f>三年级BMI</f>
        <v/>
      </c>
      <c r="O728" s="499" t="str">
        <f>三年级BMI等级</f>
        <v/>
      </c>
      <c r="P728" s="500" t="str">
        <f>三年级BMI得分</f>
        <v/>
      </c>
      <c r="Q728" s="515" t="str">
        <f>三年级肺活量得分</f>
        <v/>
      </c>
      <c r="R728" s="512" t="str">
        <f>三年级等级</f>
        <v/>
      </c>
      <c r="S728" s="516" t="str">
        <f>三年级50米跑得分</f>
        <v/>
      </c>
      <c r="T728" s="512" t="str">
        <f>三年级等级</f>
        <v/>
      </c>
      <c r="U728" s="516" t="str">
        <f>三年级坐位体前屈得分</f>
        <v/>
      </c>
      <c r="V728" s="512" t="str">
        <f>三年级等级</f>
        <v/>
      </c>
      <c r="W728" s="516" t="str">
        <f>三年级一分钟跳绳得分</f>
        <v/>
      </c>
      <c r="X728" s="512" t="str">
        <f>三年级等级</f>
        <v/>
      </c>
      <c r="Y728" s="511" t="str">
        <f>三年级仰卧起坐得分</f>
        <v/>
      </c>
      <c r="Z728" s="514" t="str">
        <f>三年级等级</f>
        <v/>
      </c>
      <c r="AA728" s="530"/>
      <c r="AB728" s="511"/>
      <c r="AC728" s="530" t="str">
        <f>三年级跳绳附加分</f>
        <v/>
      </c>
      <c r="AD728" s="534" t="str">
        <f>三年级标准分</f>
        <v/>
      </c>
      <c r="AE728" s="531" t="str">
        <f>三年级总分</f>
        <v/>
      </c>
      <c r="AF728" s="512" t="str">
        <f>三年级等级</f>
        <v/>
      </c>
    </row>
    <row r="729" spans="1:32">
      <c r="A729" s="476">
        <v>311</v>
      </c>
      <c r="B729" s="477">
        <v>27</v>
      </c>
      <c r="C729" s="586"/>
      <c r="D729" s="587"/>
      <c r="E729" s="586"/>
      <c r="F729" s="473"/>
      <c r="G729" s="588"/>
      <c r="H729" s="475"/>
      <c r="I729" s="595"/>
      <c r="J729" s="596"/>
      <c r="K729" s="597"/>
      <c r="L729" s="503"/>
      <c r="M729" s="644"/>
      <c r="N729" s="505" t="str">
        <f>三年级BMI</f>
        <v/>
      </c>
      <c r="O729" s="499" t="str">
        <f>三年级BMI等级</f>
        <v/>
      </c>
      <c r="P729" s="500" t="str">
        <f>三年级BMI得分</f>
        <v/>
      </c>
      <c r="Q729" s="515" t="str">
        <f>三年级肺活量得分</f>
        <v/>
      </c>
      <c r="R729" s="512" t="str">
        <f>三年级等级</f>
        <v/>
      </c>
      <c r="S729" s="516" t="str">
        <f>三年级50米跑得分</f>
        <v/>
      </c>
      <c r="T729" s="512" t="str">
        <f>三年级等级</f>
        <v/>
      </c>
      <c r="U729" s="516" t="str">
        <f>三年级坐位体前屈得分</f>
        <v/>
      </c>
      <c r="V729" s="517" t="str">
        <f>三年级等级</f>
        <v/>
      </c>
      <c r="W729" s="516" t="str">
        <f>三年级一分钟跳绳得分</f>
        <v/>
      </c>
      <c r="X729" s="517" t="str">
        <f>三年级等级</f>
        <v/>
      </c>
      <c r="Y729" s="515" t="str">
        <f>三年级仰卧起坐得分</f>
        <v/>
      </c>
      <c r="Z729" s="518" t="str">
        <f>三年级等级</f>
        <v/>
      </c>
      <c r="AA729" s="533"/>
      <c r="AB729" s="515"/>
      <c r="AC729" s="533" t="str">
        <f>三年级跳绳附加分</f>
        <v/>
      </c>
      <c r="AD729" s="534" t="str">
        <f>三年级标准分</f>
        <v/>
      </c>
      <c r="AE729" s="534" t="str">
        <f>三年级总分</f>
        <v/>
      </c>
      <c r="AF729" s="517" t="str">
        <f>三年级等级</f>
        <v/>
      </c>
    </row>
    <row r="730" spans="1:32">
      <c r="A730" s="476">
        <v>311</v>
      </c>
      <c r="B730" s="477">
        <v>28</v>
      </c>
      <c r="C730" s="586"/>
      <c r="D730" s="587"/>
      <c r="E730" s="586"/>
      <c r="F730" s="473"/>
      <c r="G730" s="588"/>
      <c r="H730" s="475"/>
      <c r="I730" s="595"/>
      <c r="J730" s="596"/>
      <c r="K730" s="597"/>
      <c r="L730" s="503"/>
      <c r="M730" s="644"/>
      <c r="N730" s="505" t="str">
        <f>三年级BMI</f>
        <v/>
      </c>
      <c r="O730" s="499" t="str">
        <f>三年级BMI等级</f>
        <v/>
      </c>
      <c r="P730" s="500" t="str">
        <f>三年级BMI得分</f>
        <v/>
      </c>
      <c r="Q730" s="515" t="str">
        <f>三年级肺活量得分</f>
        <v/>
      </c>
      <c r="R730" s="512" t="str">
        <f>三年级等级</f>
        <v/>
      </c>
      <c r="S730" s="516" t="str">
        <f>三年级50米跑得分</f>
        <v/>
      </c>
      <c r="T730" s="512" t="str">
        <f>三年级等级</f>
        <v/>
      </c>
      <c r="U730" s="516" t="str">
        <f>三年级坐位体前屈得分</f>
        <v/>
      </c>
      <c r="V730" s="517" t="str">
        <f>三年级等级</f>
        <v/>
      </c>
      <c r="W730" s="516" t="str">
        <f>三年级一分钟跳绳得分</f>
        <v/>
      </c>
      <c r="X730" s="517" t="str">
        <f>三年级等级</f>
        <v/>
      </c>
      <c r="Y730" s="515" t="str">
        <f>三年级仰卧起坐得分</f>
        <v/>
      </c>
      <c r="Z730" s="518" t="str">
        <f>三年级等级</f>
        <v/>
      </c>
      <c r="AA730" s="533"/>
      <c r="AB730" s="515"/>
      <c r="AC730" s="533" t="str">
        <f>三年级跳绳附加分</f>
        <v/>
      </c>
      <c r="AD730" s="534" t="str">
        <f>三年级标准分</f>
        <v/>
      </c>
      <c r="AE730" s="534" t="str">
        <f>三年级总分</f>
        <v/>
      </c>
      <c r="AF730" s="517" t="str">
        <f>三年级等级</f>
        <v/>
      </c>
    </row>
    <row r="731" spans="1:32">
      <c r="A731" s="476">
        <v>311</v>
      </c>
      <c r="B731" s="477">
        <v>29</v>
      </c>
      <c r="C731" s="586"/>
      <c r="D731" s="587"/>
      <c r="E731" s="586"/>
      <c r="F731" s="473"/>
      <c r="G731" s="589"/>
      <c r="H731" s="475"/>
      <c r="I731" s="595"/>
      <c r="J731" s="596"/>
      <c r="K731" s="597"/>
      <c r="L731" s="503"/>
      <c r="M731" s="644"/>
      <c r="N731" s="505" t="str">
        <f>三年级BMI</f>
        <v/>
      </c>
      <c r="O731" s="499" t="str">
        <f>三年级BMI等级</f>
        <v/>
      </c>
      <c r="P731" s="500" t="str">
        <f>三年级BMI得分</f>
        <v/>
      </c>
      <c r="Q731" s="515" t="str">
        <f>三年级肺活量得分</f>
        <v/>
      </c>
      <c r="R731" s="512" t="str">
        <f>三年级等级</f>
        <v/>
      </c>
      <c r="S731" s="516" t="str">
        <f>三年级50米跑得分</f>
        <v/>
      </c>
      <c r="T731" s="512" t="str">
        <f>三年级等级</f>
        <v/>
      </c>
      <c r="U731" s="516" t="str">
        <f>三年级坐位体前屈得分</f>
        <v/>
      </c>
      <c r="V731" s="517" t="str">
        <f>三年级等级</f>
        <v/>
      </c>
      <c r="W731" s="516" t="str">
        <f>三年级一分钟跳绳得分</f>
        <v/>
      </c>
      <c r="X731" s="517" t="str">
        <f>三年级等级</f>
        <v/>
      </c>
      <c r="Y731" s="515" t="str">
        <f>三年级仰卧起坐得分</f>
        <v/>
      </c>
      <c r="Z731" s="518" t="str">
        <f>三年级等级</f>
        <v/>
      </c>
      <c r="AA731" s="533"/>
      <c r="AB731" s="515"/>
      <c r="AC731" s="533" t="str">
        <f>三年级跳绳附加分</f>
        <v/>
      </c>
      <c r="AD731" s="534" t="str">
        <f>三年级标准分</f>
        <v/>
      </c>
      <c r="AE731" s="534" t="str">
        <f>三年级总分</f>
        <v/>
      </c>
      <c r="AF731" s="517" t="str">
        <f>三年级等级</f>
        <v/>
      </c>
    </row>
    <row r="732" spans="1:32">
      <c r="A732" s="476">
        <v>311</v>
      </c>
      <c r="B732" s="477">
        <v>30</v>
      </c>
      <c r="C732" s="586"/>
      <c r="D732" s="587"/>
      <c r="E732" s="586"/>
      <c r="F732" s="473"/>
      <c r="G732" s="589"/>
      <c r="H732" s="475"/>
      <c r="I732" s="595"/>
      <c r="J732" s="596"/>
      <c r="K732" s="597"/>
      <c r="L732" s="503"/>
      <c r="M732" s="644"/>
      <c r="N732" s="505" t="str">
        <f>三年级BMI</f>
        <v/>
      </c>
      <c r="O732" s="499" t="str">
        <f>三年级BMI等级</f>
        <v/>
      </c>
      <c r="P732" s="500" t="str">
        <f>三年级BMI得分</f>
        <v/>
      </c>
      <c r="Q732" s="515" t="str">
        <f>三年级肺活量得分</f>
        <v/>
      </c>
      <c r="R732" s="512" t="str">
        <f>三年级等级</f>
        <v/>
      </c>
      <c r="S732" s="516" t="str">
        <f>三年级50米跑得分</f>
        <v/>
      </c>
      <c r="T732" s="512" t="str">
        <f>三年级等级</f>
        <v/>
      </c>
      <c r="U732" s="516" t="str">
        <f>三年级坐位体前屈得分</f>
        <v/>
      </c>
      <c r="V732" s="517" t="str">
        <f>三年级等级</f>
        <v/>
      </c>
      <c r="W732" s="516" t="str">
        <f>三年级一分钟跳绳得分</f>
        <v/>
      </c>
      <c r="X732" s="517" t="str">
        <f>三年级等级</f>
        <v/>
      </c>
      <c r="Y732" s="515" t="str">
        <f>三年级仰卧起坐得分</f>
        <v/>
      </c>
      <c r="Z732" s="518" t="str">
        <f>三年级等级</f>
        <v/>
      </c>
      <c r="AA732" s="533"/>
      <c r="AB732" s="515"/>
      <c r="AC732" s="533" t="str">
        <f>三年级跳绳附加分</f>
        <v/>
      </c>
      <c r="AD732" s="534" t="str">
        <f>三年级标准分</f>
        <v/>
      </c>
      <c r="AE732" s="534" t="str">
        <f>三年级总分</f>
        <v/>
      </c>
      <c r="AF732" s="517" t="str">
        <f>三年级等级</f>
        <v/>
      </c>
    </row>
    <row r="733" spans="1:32">
      <c r="A733" s="476">
        <v>311</v>
      </c>
      <c r="B733" s="477">
        <v>31</v>
      </c>
      <c r="C733" s="586"/>
      <c r="D733" s="587"/>
      <c r="E733" s="586"/>
      <c r="F733" s="473"/>
      <c r="G733" s="588"/>
      <c r="H733" s="475"/>
      <c r="I733" s="595"/>
      <c r="J733" s="596"/>
      <c r="K733" s="597"/>
      <c r="L733" s="503"/>
      <c r="M733" s="644"/>
      <c r="N733" s="505" t="str">
        <f>三年级BMI</f>
        <v/>
      </c>
      <c r="O733" s="499" t="str">
        <f>三年级BMI等级</f>
        <v/>
      </c>
      <c r="P733" s="500" t="str">
        <f>三年级BMI得分</f>
        <v/>
      </c>
      <c r="Q733" s="515" t="str">
        <f>三年级肺活量得分</f>
        <v/>
      </c>
      <c r="R733" s="512" t="str">
        <f>三年级等级</f>
        <v/>
      </c>
      <c r="S733" s="516" t="str">
        <f>三年级50米跑得分</f>
        <v/>
      </c>
      <c r="T733" s="512" t="str">
        <f>三年级等级</f>
        <v/>
      </c>
      <c r="U733" s="516" t="str">
        <f>三年级坐位体前屈得分</f>
        <v/>
      </c>
      <c r="V733" s="517" t="str">
        <f>三年级等级</f>
        <v/>
      </c>
      <c r="W733" s="516" t="str">
        <f>三年级一分钟跳绳得分</f>
        <v/>
      </c>
      <c r="X733" s="517" t="str">
        <f>三年级等级</f>
        <v/>
      </c>
      <c r="Y733" s="515" t="str">
        <f>三年级仰卧起坐得分</f>
        <v/>
      </c>
      <c r="Z733" s="518" t="str">
        <f>三年级等级</f>
        <v/>
      </c>
      <c r="AA733" s="533"/>
      <c r="AB733" s="515"/>
      <c r="AC733" s="533" t="str">
        <f>三年级跳绳附加分</f>
        <v/>
      </c>
      <c r="AD733" s="534" t="str">
        <f>三年级标准分</f>
        <v/>
      </c>
      <c r="AE733" s="534" t="str">
        <f>三年级总分</f>
        <v/>
      </c>
      <c r="AF733" s="517" t="str">
        <f>三年级等级</f>
        <v/>
      </c>
    </row>
    <row r="734" spans="1:32">
      <c r="A734" s="476">
        <v>311</v>
      </c>
      <c r="B734" s="477">
        <v>32</v>
      </c>
      <c r="C734" s="586"/>
      <c r="D734" s="587"/>
      <c r="E734" s="586"/>
      <c r="F734" s="473"/>
      <c r="G734" s="588"/>
      <c r="H734" s="475"/>
      <c r="I734" s="595"/>
      <c r="J734" s="596"/>
      <c r="K734" s="597"/>
      <c r="L734" s="503"/>
      <c r="M734" s="644"/>
      <c r="N734" s="505" t="str">
        <f>三年级BMI</f>
        <v/>
      </c>
      <c r="O734" s="499" t="str">
        <f>三年级BMI等级</f>
        <v/>
      </c>
      <c r="P734" s="500" t="str">
        <f>三年级BMI得分</f>
        <v/>
      </c>
      <c r="Q734" s="515" t="str">
        <f>三年级肺活量得分</f>
        <v/>
      </c>
      <c r="R734" s="512" t="str">
        <f>三年级等级</f>
        <v/>
      </c>
      <c r="S734" s="516" t="str">
        <f>三年级50米跑得分</f>
        <v/>
      </c>
      <c r="T734" s="517" t="str">
        <f>三年级等级</f>
        <v/>
      </c>
      <c r="U734" s="516" t="str">
        <f>三年级坐位体前屈得分</f>
        <v/>
      </c>
      <c r="V734" s="517" t="str">
        <f>三年级等级</f>
        <v/>
      </c>
      <c r="W734" s="516" t="str">
        <f>三年级一分钟跳绳得分</f>
        <v/>
      </c>
      <c r="X734" s="517" t="str">
        <f>三年级等级</f>
        <v/>
      </c>
      <c r="Y734" s="515" t="str">
        <f>三年级仰卧起坐得分</f>
        <v/>
      </c>
      <c r="Z734" s="518" t="str">
        <f>三年级等级</f>
        <v/>
      </c>
      <c r="AA734" s="533"/>
      <c r="AB734" s="515"/>
      <c r="AC734" s="533" t="str">
        <f>三年级跳绳附加分</f>
        <v/>
      </c>
      <c r="AD734" s="534" t="str">
        <f>三年级标准分</f>
        <v/>
      </c>
      <c r="AE734" s="534" t="str">
        <f>三年级总分</f>
        <v/>
      </c>
      <c r="AF734" s="517" t="str">
        <f>三年级等级</f>
        <v/>
      </c>
    </row>
    <row r="735" spans="1:32">
      <c r="A735" s="476">
        <v>311</v>
      </c>
      <c r="B735" s="477">
        <v>33</v>
      </c>
      <c r="C735" s="586"/>
      <c r="D735" s="587"/>
      <c r="E735" s="586"/>
      <c r="F735" s="473"/>
      <c r="G735" s="588"/>
      <c r="H735" s="475"/>
      <c r="I735" s="595"/>
      <c r="J735" s="596"/>
      <c r="K735" s="597"/>
      <c r="L735" s="503"/>
      <c r="M735" s="644"/>
      <c r="N735" s="505" t="str">
        <f>三年级BMI</f>
        <v/>
      </c>
      <c r="O735" s="499" t="str">
        <f>三年级BMI等级</f>
        <v/>
      </c>
      <c r="P735" s="500" t="str">
        <f>三年级BMI得分</f>
        <v/>
      </c>
      <c r="Q735" s="515" t="str">
        <f>三年级肺活量得分</f>
        <v/>
      </c>
      <c r="R735" s="512" t="str">
        <f>三年级等级</f>
        <v/>
      </c>
      <c r="S735" s="516" t="str">
        <f>三年级50米跑得分</f>
        <v/>
      </c>
      <c r="T735" s="517" t="str">
        <f>三年级等级</f>
        <v/>
      </c>
      <c r="U735" s="516" t="str">
        <f>三年级坐位体前屈得分</f>
        <v/>
      </c>
      <c r="V735" s="517" t="str">
        <f>三年级等级</f>
        <v/>
      </c>
      <c r="W735" s="516" t="str">
        <f>三年级一分钟跳绳得分</f>
        <v/>
      </c>
      <c r="X735" s="517" t="str">
        <f>三年级等级</f>
        <v/>
      </c>
      <c r="Y735" s="515" t="str">
        <f>三年级仰卧起坐得分</f>
        <v/>
      </c>
      <c r="Z735" s="518" t="str">
        <f>三年级等级</f>
        <v/>
      </c>
      <c r="AA735" s="533"/>
      <c r="AB735" s="515"/>
      <c r="AC735" s="533" t="str">
        <f>三年级跳绳附加分</f>
        <v/>
      </c>
      <c r="AD735" s="534" t="str">
        <f>三年级标准分</f>
        <v/>
      </c>
      <c r="AE735" s="534" t="str">
        <f>三年级总分</f>
        <v/>
      </c>
      <c r="AF735" s="517" t="str">
        <f>三年级等级</f>
        <v/>
      </c>
    </row>
    <row r="736" spans="1:32">
      <c r="A736" s="476">
        <v>311</v>
      </c>
      <c r="B736" s="477">
        <v>34</v>
      </c>
      <c r="C736" s="586"/>
      <c r="D736" s="587"/>
      <c r="E736" s="586"/>
      <c r="F736" s="473"/>
      <c r="G736" s="588"/>
      <c r="H736" s="475"/>
      <c r="I736" s="595"/>
      <c r="J736" s="596"/>
      <c r="K736" s="597"/>
      <c r="L736" s="503"/>
      <c r="M736" s="644"/>
      <c r="N736" s="505" t="str">
        <f>三年级BMI</f>
        <v/>
      </c>
      <c r="O736" s="499" t="str">
        <f>三年级BMI等级</f>
        <v/>
      </c>
      <c r="P736" s="500" t="str">
        <f>三年级BMI得分</f>
        <v/>
      </c>
      <c r="Q736" s="515" t="str">
        <f>三年级肺活量得分</f>
        <v/>
      </c>
      <c r="R736" s="512" t="str">
        <f>三年级等级</f>
        <v/>
      </c>
      <c r="S736" s="516" t="str">
        <f>三年级50米跑得分</f>
        <v/>
      </c>
      <c r="T736" s="517" t="str">
        <f>三年级等级</f>
        <v/>
      </c>
      <c r="U736" s="516" t="str">
        <f>三年级坐位体前屈得分</f>
        <v/>
      </c>
      <c r="V736" s="517" t="str">
        <f>三年级等级</f>
        <v/>
      </c>
      <c r="W736" s="516" t="str">
        <f>三年级一分钟跳绳得分</f>
        <v/>
      </c>
      <c r="X736" s="517" t="str">
        <f>三年级等级</f>
        <v/>
      </c>
      <c r="Y736" s="515" t="str">
        <f>三年级仰卧起坐得分</f>
        <v/>
      </c>
      <c r="Z736" s="518" t="str">
        <f>三年级等级</f>
        <v/>
      </c>
      <c r="AA736" s="533"/>
      <c r="AB736" s="515"/>
      <c r="AC736" s="533" t="str">
        <f>三年级跳绳附加分</f>
        <v/>
      </c>
      <c r="AD736" s="534" t="str">
        <f>三年级标准分</f>
        <v/>
      </c>
      <c r="AE736" s="534" t="str">
        <f>三年级总分</f>
        <v/>
      </c>
      <c r="AF736" s="517" t="str">
        <f>三年级等级</f>
        <v/>
      </c>
    </row>
    <row r="737" spans="1:32">
      <c r="A737" s="476">
        <v>311</v>
      </c>
      <c r="B737" s="477">
        <v>35</v>
      </c>
      <c r="C737" s="586"/>
      <c r="D737" s="587"/>
      <c r="E737" s="586"/>
      <c r="F737" s="473"/>
      <c r="G737" s="588"/>
      <c r="H737" s="475"/>
      <c r="I737" s="595"/>
      <c r="J737" s="596"/>
      <c r="K737" s="597"/>
      <c r="L737" s="503"/>
      <c r="M737" s="644"/>
      <c r="N737" s="505" t="str">
        <f>三年级BMI</f>
        <v/>
      </c>
      <c r="O737" s="499" t="str">
        <f>三年级BMI等级</f>
        <v/>
      </c>
      <c r="P737" s="500" t="str">
        <f>三年级BMI得分</f>
        <v/>
      </c>
      <c r="Q737" s="515" t="str">
        <f>三年级肺活量得分</f>
        <v/>
      </c>
      <c r="R737" s="512" t="str">
        <f>三年级等级</f>
        <v/>
      </c>
      <c r="S737" s="516" t="str">
        <f>三年级50米跑得分</f>
        <v/>
      </c>
      <c r="T737" s="517" t="str">
        <f>三年级等级</f>
        <v/>
      </c>
      <c r="U737" s="516" t="str">
        <f>三年级坐位体前屈得分</f>
        <v/>
      </c>
      <c r="V737" s="517" t="str">
        <f>三年级等级</f>
        <v/>
      </c>
      <c r="W737" s="516" t="str">
        <f>三年级一分钟跳绳得分</f>
        <v/>
      </c>
      <c r="X737" s="517" t="str">
        <f>三年级等级</f>
        <v/>
      </c>
      <c r="Y737" s="515" t="str">
        <f>三年级仰卧起坐得分</f>
        <v/>
      </c>
      <c r="Z737" s="518" t="str">
        <f>三年级等级</f>
        <v/>
      </c>
      <c r="AA737" s="533"/>
      <c r="AB737" s="515"/>
      <c r="AC737" s="533" t="str">
        <f>三年级跳绳附加分</f>
        <v/>
      </c>
      <c r="AD737" s="534" t="str">
        <f>三年级标准分</f>
        <v/>
      </c>
      <c r="AE737" s="534" t="str">
        <f>三年级总分</f>
        <v/>
      </c>
      <c r="AF737" s="517" t="str">
        <f>三年级等级</f>
        <v/>
      </c>
    </row>
    <row r="738" spans="1:32">
      <c r="A738" s="476">
        <v>311</v>
      </c>
      <c r="B738" s="477">
        <v>36</v>
      </c>
      <c r="C738" s="586"/>
      <c r="D738" s="587"/>
      <c r="E738" s="586"/>
      <c r="F738" s="473"/>
      <c r="G738" s="588"/>
      <c r="H738" s="475"/>
      <c r="I738" s="595"/>
      <c r="J738" s="596"/>
      <c r="K738" s="597"/>
      <c r="L738" s="503"/>
      <c r="M738" s="644"/>
      <c r="N738" s="505" t="str">
        <f>三年级BMI</f>
        <v/>
      </c>
      <c r="O738" s="499" t="str">
        <f>三年级BMI等级</f>
        <v/>
      </c>
      <c r="P738" s="500" t="str">
        <f>三年级BMI得分</f>
        <v/>
      </c>
      <c r="Q738" s="515" t="str">
        <f>三年级肺活量得分</f>
        <v/>
      </c>
      <c r="R738" s="512" t="str">
        <f>三年级等级</f>
        <v/>
      </c>
      <c r="S738" s="516" t="str">
        <f>三年级50米跑得分</f>
        <v/>
      </c>
      <c r="T738" s="517" t="str">
        <f>三年级等级</f>
        <v/>
      </c>
      <c r="U738" s="516" t="str">
        <f>三年级坐位体前屈得分</f>
        <v/>
      </c>
      <c r="V738" s="517" t="str">
        <f>三年级等级</f>
        <v/>
      </c>
      <c r="W738" s="516" t="str">
        <f>三年级一分钟跳绳得分</f>
        <v/>
      </c>
      <c r="X738" s="517" t="str">
        <f>三年级等级</f>
        <v/>
      </c>
      <c r="Y738" s="515" t="str">
        <f>三年级仰卧起坐得分</f>
        <v/>
      </c>
      <c r="Z738" s="518" t="str">
        <f>三年级等级</f>
        <v/>
      </c>
      <c r="AA738" s="533"/>
      <c r="AB738" s="515"/>
      <c r="AC738" s="533" t="str">
        <f>三年级跳绳附加分</f>
        <v/>
      </c>
      <c r="AD738" s="534" t="str">
        <f>三年级标准分</f>
        <v/>
      </c>
      <c r="AE738" s="534" t="str">
        <f>三年级总分</f>
        <v/>
      </c>
      <c r="AF738" s="517" t="str">
        <f>三年级等级</f>
        <v/>
      </c>
    </row>
    <row r="739" spans="1:32">
      <c r="A739" s="476">
        <v>311</v>
      </c>
      <c r="B739" s="477">
        <v>37</v>
      </c>
      <c r="C739" s="586"/>
      <c r="D739" s="587"/>
      <c r="E739" s="586"/>
      <c r="F739" s="473"/>
      <c r="G739" s="588"/>
      <c r="H739" s="475"/>
      <c r="I739" s="595"/>
      <c r="J739" s="596"/>
      <c r="K739" s="597"/>
      <c r="L739" s="503"/>
      <c r="M739" s="644"/>
      <c r="N739" s="505" t="str">
        <f>三年级BMI</f>
        <v/>
      </c>
      <c r="O739" s="499" t="str">
        <f>三年级BMI等级</f>
        <v/>
      </c>
      <c r="P739" s="500" t="str">
        <f>三年级BMI得分</f>
        <v/>
      </c>
      <c r="Q739" s="515" t="str">
        <f>三年级肺活量得分</f>
        <v/>
      </c>
      <c r="R739" s="512" t="str">
        <f>三年级等级</f>
        <v/>
      </c>
      <c r="S739" s="516" t="str">
        <f>三年级50米跑得分</f>
        <v/>
      </c>
      <c r="T739" s="517" t="str">
        <f>三年级等级</f>
        <v/>
      </c>
      <c r="U739" s="516" t="str">
        <f>三年级坐位体前屈得分</f>
        <v/>
      </c>
      <c r="V739" s="517" t="str">
        <f>三年级等级</f>
        <v/>
      </c>
      <c r="W739" s="516" t="str">
        <f>三年级一分钟跳绳得分</f>
        <v/>
      </c>
      <c r="X739" s="517" t="str">
        <f>三年级等级</f>
        <v/>
      </c>
      <c r="Y739" s="515" t="str">
        <f>三年级仰卧起坐得分</f>
        <v/>
      </c>
      <c r="Z739" s="518" t="str">
        <f>三年级等级</f>
        <v/>
      </c>
      <c r="AA739" s="533"/>
      <c r="AB739" s="515"/>
      <c r="AC739" s="533" t="str">
        <f>三年级跳绳附加分</f>
        <v/>
      </c>
      <c r="AD739" s="534" t="str">
        <f>三年级标准分</f>
        <v/>
      </c>
      <c r="AE739" s="534" t="str">
        <f>三年级总分</f>
        <v/>
      </c>
      <c r="AF739" s="517" t="str">
        <f>三年级等级</f>
        <v/>
      </c>
    </row>
    <row r="740" spans="1:32">
      <c r="A740" s="476">
        <v>311</v>
      </c>
      <c r="B740" s="477">
        <v>38</v>
      </c>
      <c r="C740" s="586"/>
      <c r="D740" s="587"/>
      <c r="E740" s="586"/>
      <c r="F740" s="473"/>
      <c r="G740" s="588"/>
      <c r="H740" s="475"/>
      <c r="I740" s="595"/>
      <c r="J740" s="596"/>
      <c r="K740" s="597"/>
      <c r="L740" s="503"/>
      <c r="M740" s="644"/>
      <c r="N740" s="505" t="str">
        <f>三年级BMI</f>
        <v/>
      </c>
      <c r="O740" s="499" t="str">
        <f>三年级BMI等级</f>
        <v/>
      </c>
      <c r="P740" s="500" t="str">
        <f>三年级BMI得分</f>
        <v/>
      </c>
      <c r="Q740" s="515" t="str">
        <f>三年级肺活量得分</f>
        <v/>
      </c>
      <c r="R740" s="512" t="str">
        <f>三年级等级</f>
        <v/>
      </c>
      <c r="S740" s="516" t="str">
        <f>三年级50米跑得分</f>
        <v/>
      </c>
      <c r="T740" s="517" t="str">
        <f>三年级等级</f>
        <v/>
      </c>
      <c r="U740" s="516" t="str">
        <f>三年级坐位体前屈得分</f>
        <v/>
      </c>
      <c r="V740" s="517" t="str">
        <f>三年级等级</f>
        <v/>
      </c>
      <c r="W740" s="516" t="str">
        <f>三年级一分钟跳绳得分</f>
        <v/>
      </c>
      <c r="X740" s="517" t="str">
        <f>三年级等级</f>
        <v/>
      </c>
      <c r="Y740" s="515" t="str">
        <f>三年级仰卧起坐得分</f>
        <v/>
      </c>
      <c r="Z740" s="518" t="str">
        <f>三年级等级</f>
        <v/>
      </c>
      <c r="AA740" s="533"/>
      <c r="AB740" s="515"/>
      <c r="AC740" s="533" t="str">
        <f>三年级跳绳附加分</f>
        <v/>
      </c>
      <c r="AD740" s="534" t="str">
        <f>三年级标准分</f>
        <v/>
      </c>
      <c r="AE740" s="534" t="str">
        <f>三年级总分</f>
        <v/>
      </c>
      <c r="AF740" s="517" t="str">
        <f>三年级等级</f>
        <v/>
      </c>
    </row>
    <row r="741" spans="1:32">
      <c r="A741" s="476">
        <v>311</v>
      </c>
      <c r="B741" s="477">
        <v>39</v>
      </c>
      <c r="C741" s="586"/>
      <c r="D741" s="587"/>
      <c r="E741" s="586"/>
      <c r="F741" s="473"/>
      <c r="G741" s="588"/>
      <c r="H741" s="475"/>
      <c r="I741" s="595"/>
      <c r="J741" s="596"/>
      <c r="K741" s="597"/>
      <c r="L741" s="503"/>
      <c r="M741" s="644"/>
      <c r="N741" s="505" t="str">
        <f>三年级BMI</f>
        <v/>
      </c>
      <c r="O741" s="499" t="str">
        <f>三年级BMI等级</f>
        <v/>
      </c>
      <c r="P741" s="500" t="str">
        <f>三年级BMI得分</f>
        <v/>
      </c>
      <c r="Q741" s="515" t="str">
        <f>三年级肺活量得分</f>
        <v/>
      </c>
      <c r="R741" s="512" t="str">
        <f>三年级等级</f>
        <v/>
      </c>
      <c r="S741" s="516" t="str">
        <f>三年级50米跑得分</f>
        <v/>
      </c>
      <c r="T741" s="517" t="str">
        <f>三年级等级</f>
        <v/>
      </c>
      <c r="U741" s="516" t="str">
        <f>三年级坐位体前屈得分</f>
        <v/>
      </c>
      <c r="V741" s="517" t="str">
        <f>三年级等级</f>
        <v/>
      </c>
      <c r="W741" s="516" t="str">
        <f>三年级一分钟跳绳得分</f>
        <v/>
      </c>
      <c r="X741" s="517" t="str">
        <f>三年级等级</f>
        <v/>
      </c>
      <c r="Y741" s="515" t="str">
        <f>三年级仰卧起坐得分</f>
        <v/>
      </c>
      <c r="Z741" s="518" t="str">
        <f>三年级等级</f>
        <v/>
      </c>
      <c r="AA741" s="533"/>
      <c r="AB741" s="515"/>
      <c r="AC741" s="533" t="str">
        <f>三年级跳绳附加分</f>
        <v/>
      </c>
      <c r="AD741" s="534" t="str">
        <f>三年级标准分</f>
        <v/>
      </c>
      <c r="AE741" s="534" t="str">
        <f>三年级总分</f>
        <v/>
      </c>
      <c r="AF741" s="517" t="str">
        <f>三年级等级</f>
        <v/>
      </c>
    </row>
    <row r="742" spans="1:32">
      <c r="A742" s="476">
        <v>311</v>
      </c>
      <c r="B742" s="477">
        <v>40</v>
      </c>
      <c r="C742" s="586"/>
      <c r="D742" s="587"/>
      <c r="E742" s="586"/>
      <c r="F742" s="473"/>
      <c r="G742" s="588"/>
      <c r="H742" s="475"/>
      <c r="I742" s="595"/>
      <c r="J742" s="596"/>
      <c r="K742" s="597"/>
      <c r="L742" s="503"/>
      <c r="M742" s="644"/>
      <c r="N742" s="505" t="str">
        <f>三年级BMI</f>
        <v/>
      </c>
      <c r="O742" s="499" t="str">
        <f>三年级BMI等级</f>
        <v/>
      </c>
      <c r="P742" s="500" t="str">
        <f>三年级BMI得分</f>
        <v/>
      </c>
      <c r="Q742" s="515" t="str">
        <f>三年级肺活量得分</f>
        <v/>
      </c>
      <c r="R742" s="512" t="str">
        <f>三年级等级</f>
        <v/>
      </c>
      <c r="S742" s="516" t="str">
        <f>三年级50米跑得分</f>
        <v/>
      </c>
      <c r="T742" s="517" t="str">
        <f>三年级等级</f>
        <v/>
      </c>
      <c r="U742" s="516" t="str">
        <f>三年级坐位体前屈得分</f>
        <v/>
      </c>
      <c r="V742" s="517" t="str">
        <f>三年级等级</f>
        <v/>
      </c>
      <c r="W742" s="516" t="str">
        <f>三年级一分钟跳绳得分</f>
        <v/>
      </c>
      <c r="X742" s="517" t="str">
        <f>三年级等级</f>
        <v/>
      </c>
      <c r="Y742" s="515" t="str">
        <f>三年级仰卧起坐得分</f>
        <v/>
      </c>
      <c r="Z742" s="518" t="str">
        <f>三年级等级</f>
        <v/>
      </c>
      <c r="AA742" s="533"/>
      <c r="AB742" s="515"/>
      <c r="AC742" s="533" t="str">
        <f>三年级跳绳附加分</f>
        <v/>
      </c>
      <c r="AD742" s="534" t="str">
        <f>三年级标准分</f>
        <v/>
      </c>
      <c r="AE742" s="534" t="str">
        <f>三年级总分</f>
        <v/>
      </c>
      <c r="AF742" s="517" t="str">
        <f>三年级等级</f>
        <v/>
      </c>
    </row>
    <row r="743" spans="1:32">
      <c r="A743" s="476">
        <v>311</v>
      </c>
      <c r="B743" s="477">
        <v>41</v>
      </c>
      <c r="C743" s="586"/>
      <c r="D743" s="587"/>
      <c r="E743" s="586"/>
      <c r="F743" s="473"/>
      <c r="G743" s="588"/>
      <c r="H743" s="475"/>
      <c r="I743" s="595"/>
      <c r="J743" s="596"/>
      <c r="K743" s="597"/>
      <c r="L743" s="503"/>
      <c r="M743" s="644"/>
      <c r="N743" s="505" t="str">
        <f>三年级BMI</f>
        <v/>
      </c>
      <c r="O743" s="499" t="str">
        <f>三年级BMI等级</f>
        <v/>
      </c>
      <c r="P743" s="500" t="str">
        <f>三年级BMI得分</f>
        <v/>
      </c>
      <c r="Q743" s="515" t="str">
        <f>三年级肺活量得分</f>
        <v/>
      </c>
      <c r="R743" s="512" t="str">
        <f>三年级等级</f>
        <v/>
      </c>
      <c r="S743" s="516" t="str">
        <f>三年级50米跑得分</f>
        <v/>
      </c>
      <c r="T743" s="517" t="str">
        <f>三年级等级</f>
        <v/>
      </c>
      <c r="U743" s="516" t="str">
        <f>三年级坐位体前屈得分</f>
        <v/>
      </c>
      <c r="V743" s="517" t="str">
        <f>三年级等级</f>
        <v/>
      </c>
      <c r="W743" s="516" t="str">
        <f>三年级一分钟跳绳得分</f>
        <v/>
      </c>
      <c r="X743" s="517" t="str">
        <f>三年级等级</f>
        <v/>
      </c>
      <c r="Y743" s="515" t="str">
        <f>三年级仰卧起坐得分</f>
        <v/>
      </c>
      <c r="Z743" s="518" t="str">
        <f>三年级等级</f>
        <v/>
      </c>
      <c r="AA743" s="533"/>
      <c r="AB743" s="515"/>
      <c r="AC743" s="533" t="str">
        <f>三年级跳绳附加分</f>
        <v/>
      </c>
      <c r="AD743" s="534" t="str">
        <f>三年级标准分</f>
        <v/>
      </c>
      <c r="AE743" s="534" t="str">
        <f>三年级总分</f>
        <v/>
      </c>
      <c r="AF743" s="517" t="str">
        <f>三年级等级</f>
        <v/>
      </c>
    </row>
    <row r="744" spans="1:32">
      <c r="A744" s="476">
        <v>311</v>
      </c>
      <c r="B744" s="477">
        <v>42</v>
      </c>
      <c r="C744" s="586"/>
      <c r="D744" s="587"/>
      <c r="E744" s="586"/>
      <c r="F744" s="473"/>
      <c r="G744" s="588"/>
      <c r="H744" s="475"/>
      <c r="I744" s="595"/>
      <c r="J744" s="596"/>
      <c r="K744" s="597"/>
      <c r="L744" s="503"/>
      <c r="M744" s="644"/>
      <c r="N744" s="505" t="str">
        <f>三年级BMI</f>
        <v/>
      </c>
      <c r="O744" s="499" t="str">
        <f>三年级BMI等级</f>
        <v/>
      </c>
      <c r="P744" s="500" t="str">
        <f>三年级BMI得分</f>
        <v/>
      </c>
      <c r="Q744" s="515" t="str">
        <f>三年级肺活量得分</f>
        <v/>
      </c>
      <c r="R744" s="512" t="str">
        <f>三年级等级</f>
        <v/>
      </c>
      <c r="S744" s="516" t="str">
        <f>三年级50米跑得分</f>
        <v/>
      </c>
      <c r="T744" s="517" t="str">
        <f>三年级等级</f>
        <v/>
      </c>
      <c r="U744" s="516" t="str">
        <f>三年级坐位体前屈得分</f>
        <v/>
      </c>
      <c r="V744" s="517" t="str">
        <f>三年级等级</f>
        <v/>
      </c>
      <c r="W744" s="516" t="str">
        <f>三年级一分钟跳绳得分</f>
        <v/>
      </c>
      <c r="X744" s="517" t="str">
        <f>三年级等级</f>
        <v/>
      </c>
      <c r="Y744" s="515" t="str">
        <f>三年级仰卧起坐得分</f>
        <v/>
      </c>
      <c r="Z744" s="518" t="str">
        <f>三年级等级</f>
        <v/>
      </c>
      <c r="AA744" s="533"/>
      <c r="AB744" s="515"/>
      <c r="AC744" s="533" t="str">
        <f>三年级跳绳附加分</f>
        <v/>
      </c>
      <c r="AD744" s="534" t="str">
        <f>三年级标准分</f>
        <v/>
      </c>
      <c r="AE744" s="534" t="str">
        <f>三年级总分</f>
        <v/>
      </c>
      <c r="AF744" s="517" t="str">
        <f>三年级等级</f>
        <v/>
      </c>
    </row>
    <row r="745" spans="1:32">
      <c r="A745" s="476">
        <v>311</v>
      </c>
      <c r="B745" s="477">
        <v>43</v>
      </c>
      <c r="C745" s="586"/>
      <c r="D745" s="587"/>
      <c r="E745" s="586"/>
      <c r="F745" s="473"/>
      <c r="G745" s="588"/>
      <c r="H745" s="475"/>
      <c r="I745" s="595"/>
      <c r="J745" s="596"/>
      <c r="K745" s="597"/>
      <c r="L745" s="503"/>
      <c r="M745" s="644"/>
      <c r="N745" s="505" t="str">
        <f>三年级BMI</f>
        <v/>
      </c>
      <c r="O745" s="499" t="str">
        <f>三年级BMI等级</f>
        <v/>
      </c>
      <c r="P745" s="500" t="str">
        <f>三年级BMI得分</f>
        <v/>
      </c>
      <c r="Q745" s="515" t="str">
        <f>三年级肺活量得分</f>
        <v/>
      </c>
      <c r="R745" s="512" t="str">
        <f>三年级等级</f>
        <v/>
      </c>
      <c r="S745" s="516" t="str">
        <f>三年级50米跑得分</f>
        <v/>
      </c>
      <c r="T745" s="517" t="str">
        <f>三年级等级</f>
        <v/>
      </c>
      <c r="U745" s="516" t="str">
        <f>三年级坐位体前屈得分</f>
        <v/>
      </c>
      <c r="V745" s="517" t="str">
        <f>三年级等级</f>
        <v/>
      </c>
      <c r="W745" s="516" t="str">
        <f>三年级一分钟跳绳得分</f>
        <v/>
      </c>
      <c r="X745" s="517" t="str">
        <f>三年级等级</f>
        <v/>
      </c>
      <c r="Y745" s="515" t="str">
        <f>三年级仰卧起坐得分</f>
        <v/>
      </c>
      <c r="Z745" s="518" t="str">
        <f>三年级等级</f>
        <v/>
      </c>
      <c r="AA745" s="533"/>
      <c r="AB745" s="515"/>
      <c r="AC745" s="533" t="str">
        <f>三年级跳绳附加分</f>
        <v/>
      </c>
      <c r="AD745" s="534" t="str">
        <f>三年级标准分</f>
        <v/>
      </c>
      <c r="AE745" s="534" t="str">
        <f>三年级总分</f>
        <v/>
      </c>
      <c r="AF745" s="517" t="str">
        <f>三年级等级</f>
        <v/>
      </c>
    </row>
    <row r="746" spans="1:32">
      <c r="A746" s="476">
        <v>311</v>
      </c>
      <c r="B746" s="477">
        <v>44</v>
      </c>
      <c r="C746" s="586"/>
      <c r="D746" s="587"/>
      <c r="E746" s="586"/>
      <c r="F746" s="473"/>
      <c r="G746" s="588"/>
      <c r="H746" s="475"/>
      <c r="I746" s="595"/>
      <c r="J746" s="596"/>
      <c r="K746" s="597"/>
      <c r="L746" s="503"/>
      <c r="M746" s="644"/>
      <c r="N746" s="505" t="str">
        <f>三年级BMI</f>
        <v/>
      </c>
      <c r="O746" s="499" t="str">
        <f>三年级BMI等级</f>
        <v/>
      </c>
      <c r="P746" s="500" t="str">
        <f>三年级BMI得分</f>
        <v/>
      </c>
      <c r="Q746" s="515" t="str">
        <f>三年级肺活量得分</f>
        <v/>
      </c>
      <c r="R746" s="512" t="str">
        <f>三年级等级</f>
        <v/>
      </c>
      <c r="S746" s="516" t="str">
        <f>三年级50米跑得分</f>
        <v/>
      </c>
      <c r="T746" s="517" t="str">
        <f>三年级等级</f>
        <v/>
      </c>
      <c r="U746" s="516" t="str">
        <f>三年级坐位体前屈得分</f>
        <v/>
      </c>
      <c r="V746" s="517" t="str">
        <f>三年级等级</f>
        <v/>
      </c>
      <c r="W746" s="516" t="str">
        <f>三年级一分钟跳绳得分</f>
        <v/>
      </c>
      <c r="X746" s="517" t="str">
        <f>三年级等级</f>
        <v/>
      </c>
      <c r="Y746" s="515" t="str">
        <f>三年级仰卧起坐得分</f>
        <v/>
      </c>
      <c r="Z746" s="518" t="str">
        <f>三年级等级</f>
        <v/>
      </c>
      <c r="AA746" s="533"/>
      <c r="AB746" s="515"/>
      <c r="AC746" s="533" t="str">
        <f>三年级跳绳附加分</f>
        <v/>
      </c>
      <c r="AD746" s="534" t="str">
        <f>三年级标准分</f>
        <v/>
      </c>
      <c r="AE746" s="534" t="str">
        <f>三年级总分</f>
        <v/>
      </c>
      <c r="AF746" s="517" t="str">
        <f>三年级等级</f>
        <v/>
      </c>
    </row>
    <row r="747" spans="1:32">
      <c r="A747" s="476">
        <v>311</v>
      </c>
      <c r="B747" s="477">
        <v>45</v>
      </c>
      <c r="C747" s="586"/>
      <c r="D747" s="587"/>
      <c r="E747" s="586"/>
      <c r="F747" s="473"/>
      <c r="G747" s="588"/>
      <c r="H747" s="475"/>
      <c r="I747" s="595"/>
      <c r="J747" s="596"/>
      <c r="K747" s="597"/>
      <c r="L747" s="503"/>
      <c r="M747" s="644"/>
      <c r="N747" s="505" t="str">
        <f>三年级BMI</f>
        <v/>
      </c>
      <c r="O747" s="499" t="str">
        <f>三年级BMI等级</f>
        <v/>
      </c>
      <c r="P747" s="500" t="str">
        <f>三年级BMI得分</f>
        <v/>
      </c>
      <c r="Q747" s="515" t="str">
        <f>三年级肺活量得分</f>
        <v/>
      </c>
      <c r="R747" s="512" t="str">
        <f>三年级等级</f>
        <v/>
      </c>
      <c r="S747" s="516" t="str">
        <f>三年级50米跑得分</f>
        <v/>
      </c>
      <c r="T747" s="517" t="str">
        <f>三年级等级</f>
        <v/>
      </c>
      <c r="U747" s="516" t="str">
        <f>三年级坐位体前屈得分</f>
        <v/>
      </c>
      <c r="V747" s="517" t="str">
        <f>三年级等级</f>
        <v/>
      </c>
      <c r="W747" s="516" t="str">
        <f>三年级一分钟跳绳得分</f>
        <v/>
      </c>
      <c r="X747" s="517" t="str">
        <f>三年级等级</f>
        <v/>
      </c>
      <c r="Y747" s="515" t="str">
        <f>三年级仰卧起坐得分</f>
        <v/>
      </c>
      <c r="Z747" s="518" t="str">
        <f>三年级等级</f>
        <v/>
      </c>
      <c r="AA747" s="533"/>
      <c r="AB747" s="515"/>
      <c r="AC747" s="533" t="str">
        <f>三年级跳绳附加分</f>
        <v/>
      </c>
      <c r="AD747" s="534" t="str">
        <f>三年级标准分</f>
        <v/>
      </c>
      <c r="AE747" s="534" t="str">
        <f>三年级总分</f>
        <v/>
      </c>
      <c r="AF747" s="517" t="str">
        <f>三年级等级</f>
        <v/>
      </c>
    </row>
    <row r="748" spans="1:32">
      <c r="A748" s="476">
        <v>311</v>
      </c>
      <c r="B748" s="477">
        <v>46</v>
      </c>
      <c r="C748" s="586"/>
      <c r="D748" s="587"/>
      <c r="E748" s="586"/>
      <c r="F748" s="473"/>
      <c r="G748" s="588"/>
      <c r="H748" s="475"/>
      <c r="I748" s="595"/>
      <c r="J748" s="596"/>
      <c r="K748" s="596"/>
      <c r="L748" s="503"/>
      <c r="M748" s="644"/>
      <c r="N748" s="505" t="str">
        <f>三年级BMI</f>
        <v/>
      </c>
      <c r="O748" s="499" t="str">
        <f>三年级BMI等级</f>
        <v/>
      </c>
      <c r="P748" s="500" t="str">
        <f>三年级BMI得分</f>
        <v/>
      </c>
      <c r="Q748" s="515" t="str">
        <f>三年级肺活量得分</f>
        <v/>
      </c>
      <c r="R748" s="512" t="str">
        <f>三年级等级</f>
        <v/>
      </c>
      <c r="S748" s="516" t="str">
        <f>三年级50米跑得分</f>
        <v/>
      </c>
      <c r="T748" s="517" t="str">
        <f>三年级等级</f>
        <v/>
      </c>
      <c r="U748" s="516" t="str">
        <f>三年级坐位体前屈得分</f>
        <v/>
      </c>
      <c r="V748" s="517" t="str">
        <f>三年级等级</f>
        <v/>
      </c>
      <c r="W748" s="516" t="str">
        <f>三年级一分钟跳绳得分</f>
        <v/>
      </c>
      <c r="X748" s="517" t="str">
        <f>三年级等级</f>
        <v/>
      </c>
      <c r="Y748" s="515" t="str">
        <f>三年级仰卧起坐得分</f>
        <v/>
      </c>
      <c r="Z748" s="518" t="str">
        <f>三年级等级</f>
        <v/>
      </c>
      <c r="AA748" s="533"/>
      <c r="AB748" s="515"/>
      <c r="AC748" s="533" t="str">
        <f>三年级跳绳附加分</f>
        <v/>
      </c>
      <c r="AD748" s="534" t="str">
        <f>三年级标准分</f>
        <v/>
      </c>
      <c r="AE748" s="534" t="str">
        <f>三年级总分</f>
        <v/>
      </c>
      <c r="AF748" s="517" t="str">
        <f>三年级等级</f>
        <v/>
      </c>
    </row>
    <row r="749" spans="1:32">
      <c r="A749" s="476">
        <v>311</v>
      </c>
      <c r="B749" s="477">
        <v>47</v>
      </c>
      <c r="C749" s="586"/>
      <c r="D749" s="587"/>
      <c r="E749" s="586"/>
      <c r="F749" s="473"/>
      <c r="G749" s="588"/>
      <c r="H749" s="475"/>
      <c r="I749" s="595"/>
      <c r="J749" s="596"/>
      <c r="K749" s="596"/>
      <c r="L749" s="503"/>
      <c r="M749" s="644"/>
      <c r="N749" s="505" t="str">
        <f>三年级BMI</f>
        <v/>
      </c>
      <c r="O749" s="499" t="str">
        <f>三年级BMI等级</f>
        <v/>
      </c>
      <c r="P749" s="500" t="str">
        <f>三年级BMI得分</f>
        <v/>
      </c>
      <c r="Q749" s="515" t="str">
        <f>三年级肺活量得分</f>
        <v/>
      </c>
      <c r="R749" s="512" t="str">
        <f>三年级等级</f>
        <v/>
      </c>
      <c r="S749" s="516" t="str">
        <f>三年级50米跑得分</f>
        <v/>
      </c>
      <c r="T749" s="517" t="str">
        <f>三年级等级</f>
        <v/>
      </c>
      <c r="U749" s="516" t="str">
        <f>三年级坐位体前屈得分</f>
        <v/>
      </c>
      <c r="V749" s="517" t="str">
        <f>三年级等级</f>
        <v/>
      </c>
      <c r="W749" s="516" t="str">
        <f>三年级一分钟跳绳得分</f>
        <v/>
      </c>
      <c r="X749" s="517" t="str">
        <f>三年级等级</f>
        <v/>
      </c>
      <c r="Y749" s="515" t="str">
        <f>三年级仰卧起坐得分</f>
        <v/>
      </c>
      <c r="Z749" s="518" t="str">
        <f>三年级等级</f>
        <v/>
      </c>
      <c r="AA749" s="533"/>
      <c r="AB749" s="515"/>
      <c r="AC749" s="533" t="str">
        <f>三年级跳绳附加分</f>
        <v/>
      </c>
      <c r="AD749" s="534" t="str">
        <f>三年级标准分</f>
        <v/>
      </c>
      <c r="AE749" s="534" t="str">
        <f>三年级总分</f>
        <v/>
      </c>
      <c r="AF749" s="517" t="str">
        <f>三年级等级</f>
        <v/>
      </c>
    </row>
    <row r="750" spans="1:32">
      <c r="A750" s="476">
        <v>311</v>
      </c>
      <c r="B750" s="477">
        <v>48</v>
      </c>
      <c r="C750" s="586"/>
      <c r="D750" s="587"/>
      <c r="E750" s="586"/>
      <c r="F750" s="473"/>
      <c r="G750" s="588"/>
      <c r="H750" s="475"/>
      <c r="I750" s="595"/>
      <c r="J750" s="596"/>
      <c r="K750" s="596"/>
      <c r="L750" s="503"/>
      <c r="M750" s="644"/>
      <c r="N750" s="505" t="str">
        <f>三年级BMI</f>
        <v/>
      </c>
      <c r="O750" s="499" t="str">
        <f>三年级BMI等级</f>
        <v/>
      </c>
      <c r="P750" s="500" t="str">
        <f>三年级BMI得分</f>
        <v/>
      </c>
      <c r="Q750" s="515" t="str">
        <f>三年级肺活量得分</f>
        <v/>
      </c>
      <c r="R750" s="512" t="str">
        <f>三年级等级</f>
        <v/>
      </c>
      <c r="S750" s="516" t="str">
        <f>三年级50米跑得分</f>
        <v/>
      </c>
      <c r="T750" s="517" t="str">
        <f>三年级等级</f>
        <v/>
      </c>
      <c r="U750" s="516" t="str">
        <f>三年级坐位体前屈得分</f>
        <v/>
      </c>
      <c r="V750" s="517" t="str">
        <f>三年级等级</f>
        <v/>
      </c>
      <c r="W750" s="516" t="str">
        <f>三年级一分钟跳绳得分</f>
        <v/>
      </c>
      <c r="X750" s="517" t="str">
        <f>三年级等级</f>
        <v/>
      </c>
      <c r="Y750" s="515" t="str">
        <f>三年级仰卧起坐得分</f>
        <v/>
      </c>
      <c r="Z750" s="518" t="str">
        <f>三年级等级</f>
        <v/>
      </c>
      <c r="AA750" s="533"/>
      <c r="AB750" s="515"/>
      <c r="AC750" s="533" t="str">
        <f>三年级跳绳附加分</f>
        <v/>
      </c>
      <c r="AD750" s="534" t="str">
        <f>三年级标准分</f>
        <v/>
      </c>
      <c r="AE750" s="534" t="str">
        <f>三年级总分</f>
        <v/>
      </c>
      <c r="AF750" s="517" t="str">
        <f>三年级等级</f>
        <v/>
      </c>
    </row>
    <row r="751" spans="1:32">
      <c r="A751" s="476">
        <v>311</v>
      </c>
      <c r="B751" s="477">
        <v>49</v>
      </c>
      <c r="C751" s="586"/>
      <c r="D751" s="587"/>
      <c r="E751" s="586"/>
      <c r="F751" s="473"/>
      <c r="G751" s="589"/>
      <c r="H751" s="475"/>
      <c r="I751" s="595"/>
      <c r="J751" s="596"/>
      <c r="K751" s="596"/>
      <c r="L751" s="503"/>
      <c r="M751" s="644"/>
      <c r="N751" s="505" t="str">
        <f>三年级BMI</f>
        <v/>
      </c>
      <c r="O751" s="499" t="str">
        <f>三年级BMI等级</f>
        <v/>
      </c>
      <c r="P751" s="500" t="str">
        <f>三年级BMI得分</f>
        <v/>
      </c>
      <c r="Q751" s="515" t="str">
        <f>三年级肺活量得分</f>
        <v/>
      </c>
      <c r="R751" s="512" t="str">
        <f>三年级等级</f>
        <v/>
      </c>
      <c r="S751" s="516" t="str">
        <f>三年级50米跑得分</f>
        <v/>
      </c>
      <c r="T751" s="517" t="str">
        <f>三年级等级</f>
        <v/>
      </c>
      <c r="U751" s="516" t="str">
        <f>三年级坐位体前屈得分</f>
        <v/>
      </c>
      <c r="V751" s="517" t="str">
        <f>三年级等级</f>
        <v/>
      </c>
      <c r="W751" s="516" t="str">
        <f>三年级一分钟跳绳得分</f>
        <v/>
      </c>
      <c r="X751" s="517" t="str">
        <f>三年级等级</f>
        <v/>
      </c>
      <c r="Y751" s="515" t="str">
        <f>三年级仰卧起坐得分</f>
        <v/>
      </c>
      <c r="Z751" s="518" t="str">
        <f>三年级等级</f>
        <v/>
      </c>
      <c r="AA751" s="533"/>
      <c r="AB751" s="515"/>
      <c r="AC751" s="533" t="str">
        <f>三年级跳绳附加分</f>
        <v/>
      </c>
      <c r="AD751" s="534" t="str">
        <f>三年级标准分</f>
        <v/>
      </c>
      <c r="AE751" s="534" t="str">
        <f>三年级总分</f>
        <v/>
      </c>
      <c r="AF751" s="517" t="str">
        <f>三年级等级</f>
        <v/>
      </c>
    </row>
    <row r="752" spans="1:32">
      <c r="A752" s="476">
        <v>311</v>
      </c>
      <c r="B752" s="477">
        <v>50</v>
      </c>
      <c r="C752" s="586"/>
      <c r="D752" s="587"/>
      <c r="E752" s="586"/>
      <c r="F752" s="473"/>
      <c r="G752" s="589"/>
      <c r="H752" s="475"/>
      <c r="I752" s="595"/>
      <c r="J752" s="596"/>
      <c r="K752" s="596"/>
      <c r="L752" s="503"/>
      <c r="M752" s="644"/>
      <c r="N752" s="505" t="str">
        <f>三年级BMI</f>
        <v/>
      </c>
      <c r="O752" s="499" t="str">
        <f>三年级BMI等级</f>
        <v/>
      </c>
      <c r="P752" s="500" t="str">
        <f>三年级BMI得分</f>
        <v/>
      </c>
      <c r="Q752" s="515" t="str">
        <f>三年级肺活量得分</f>
        <v/>
      </c>
      <c r="R752" s="512" t="str">
        <f>三年级等级</f>
        <v/>
      </c>
      <c r="S752" s="516" t="str">
        <f>三年级50米跑得分</f>
        <v/>
      </c>
      <c r="T752" s="517" t="str">
        <f>三年级等级</f>
        <v/>
      </c>
      <c r="U752" s="516" t="str">
        <f>三年级坐位体前屈得分</f>
        <v/>
      </c>
      <c r="V752" s="517" t="str">
        <f>三年级等级</f>
        <v/>
      </c>
      <c r="W752" s="516" t="str">
        <f>三年级一分钟跳绳得分</f>
        <v/>
      </c>
      <c r="X752" s="517" t="str">
        <f>三年级等级</f>
        <v/>
      </c>
      <c r="Y752" s="515" t="str">
        <f>三年级仰卧起坐得分</f>
        <v/>
      </c>
      <c r="Z752" s="518" t="str">
        <f>三年级等级</f>
        <v/>
      </c>
      <c r="AA752" s="533"/>
      <c r="AB752" s="515"/>
      <c r="AC752" s="533" t="str">
        <f>三年级跳绳附加分</f>
        <v/>
      </c>
      <c r="AD752" s="534" t="str">
        <f>三年级标准分</f>
        <v/>
      </c>
      <c r="AE752" s="534" t="str">
        <f>三年级总分</f>
        <v/>
      </c>
      <c r="AF752" s="517" t="str">
        <f>三年级等级</f>
        <v/>
      </c>
    </row>
    <row r="753" spans="1:32">
      <c r="A753" s="476">
        <v>311</v>
      </c>
      <c r="B753" s="477">
        <v>51</v>
      </c>
      <c r="C753" s="586"/>
      <c r="D753" s="587"/>
      <c r="E753" s="586"/>
      <c r="F753" s="473"/>
      <c r="G753" s="588"/>
      <c r="H753" s="475"/>
      <c r="I753" s="595"/>
      <c r="J753" s="596"/>
      <c r="K753" s="596"/>
      <c r="L753" s="503"/>
      <c r="M753" s="644"/>
      <c r="N753" s="505" t="str">
        <f>三年级BMI</f>
        <v/>
      </c>
      <c r="O753" s="499" t="str">
        <f>三年级BMI等级</f>
        <v/>
      </c>
      <c r="P753" s="500" t="str">
        <f>三年级BMI得分</f>
        <v/>
      </c>
      <c r="Q753" s="515" t="str">
        <f>三年级肺活量得分</f>
        <v/>
      </c>
      <c r="R753" s="512" t="str">
        <f>三年级等级</f>
        <v/>
      </c>
      <c r="S753" s="516" t="str">
        <f>三年级50米跑得分</f>
        <v/>
      </c>
      <c r="T753" s="517" t="str">
        <f>三年级等级</f>
        <v/>
      </c>
      <c r="U753" s="516" t="str">
        <f>三年级坐位体前屈得分</f>
        <v/>
      </c>
      <c r="V753" s="517" t="str">
        <f>三年级等级</f>
        <v/>
      </c>
      <c r="W753" s="516" t="str">
        <f>三年级一分钟跳绳得分</f>
        <v/>
      </c>
      <c r="X753" s="517" t="str">
        <f>三年级等级</f>
        <v/>
      </c>
      <c r="Y753" s="515" t="str">
        <f>三年级仰卧起坐得分</f>
        <v/>
      </c>
      <c r="Z753" s="518" t="str">
        <f>三年级等级</f>
        <v/>
      </c>
      <c r="AA753" s="533"/>
      <c r="AB753" s="515"/>
      <c r="AC753" s="533" t="str">
        <f>三年级跳绳附加分</f>
        <v/>
      </c>
      <c r="AD753" s="534" t="str">
        <f>三年级标准分</f>
        <v/>
      </c>
      <c r="AE753" s="534" t="str">
        <f>三年级总分</f>
        <v/>
      </c>
      <c r="AF753" s="517" t="str">
        <f>三年级等级</f>
        <v/>
      </c>
    </row>
    <row r="754" spans="1:32">
      <c r="A754" s="476">
        <v>311</v>
      </c>
      <c r="B754" s="477">
        <v>52</v>
      </c>
      <c r="C754" s="586"/>
      <c r="D754" s="587"/>
      <c r="E754" s="586"/>
      <c r="F754" s="473"/>
      <c r="G754" s="588"/>
      <c r="H754" s="475"/>
      <c r="I754" s="595"/>
      <c r="J754" s="596"/>
      <c r="K754" s="596"/>
      <c r="L754" s="503"/>
      <c r="M754" s="644"/>
      <c r="N754" s="505" t="str">
        <f>三年级BMI</f>
        <v/>
      </c>
      <c r="O754" s="499" t="str">
        <f>三年级BMI等级</f>
        <v/>
      </c>
      <c r="P754" s="500" t="str">
        <f>三年级BMI得分</f>
        <v/>
      </c>
      <c r="Q754" s="515" t="str">
        <f>三年级肺活量得分</f>
        <v/>
      </c>
      <c r="R754" s="512" t="str">
        <f>三年级等级</f>
        <v/>
      </c>
      <c r="S754" s="516" t="str">
        <f>三年级50米跑得分</f>
        <v/>
      </c>
      <c r="T754" s="517" t="str">
        <f>三年级等级</f>
        <v/>
      </c>
      <c r="U754" s="516" t="str">
        <f>三年级坐位体前屈得分</f>
        <v/>
      </c>
      <c r="V754" s="517" t="str">
        <f>三年级等级</f>
        <v/>
      </c>
      <c r="W754" s="516" t="str">
        <f>三年级一分钟跳绳得分</f>
        <v/>
      </c>
      <c r="X754" s="517" t="str">
        <f>三年级等级</f>
        <v/>
      </c>
      <c r="Y754" s="515" t="str">
        <f>三年级仰卧起坐得分</f>
        <v/>
      </c>
      <c r="Z754" s="518" t="str">
        <f>三年级等级</f>
        <v/>
      </c>
      <c r="AA754" s="533"/>
      <c r="AB754" s="515"/>
      <c r="AC754" s="533" t="str">
        <f>三年级跳绳附加分</f>
        <v/>
      </c>
      <c r="AD754" s="534" t="str">
        <f>三年级标准分</f>
        <v/>
      </c>
      <c r="AE754" s="534" t="str">
        <f>三年级总分</f>
        <v/>
      </c>
      <c r="AF754" s="517" t="str">
        <f>三年级等级</f>
        <v/>
      </c>
    </row>
    <row r="755" spans="1:32">
      <c r="A755" s="476">
        <v>311</v>
      </c>
      <c r="B755" s="477">
        <v>53</v>
      </c>
      <c r="C755" s="586"/>
      <c r="D755" s="587"/>
      <c r="E755" s="586"/>
      <c r="F755" s="473"/>
      <c r="G755" s="588"/>
      <c r="H755" s="475"/>
      <c r="I755" s="595"/>
      <c r="J755" s="596"/>
      <c r="K755" s="596"/>
      <c r="L755" s="503"/>
      <c r="M755" s="644"/>
      <c r="N755" s="505" t="str">
        <f>三年级BMI</f>
        <v/>
      </c>
      <c r="O755" s="499" t="str">
        <f>三年级BMI等级</f>
        <v/>
      </c>
      <c r="P755" s="500" t="str">
        <f>三年级BMI得分</f>
        <v/>
      </c>
      <c r="Q755" s="515" t="str">
        <f>三年级肺活量得分</f>
        <v/>
      </c>
      <c r="R755" s="512" t="str">
        <f>三年级等级</f>
        <v/>
      </c>
      <c r="S755" s="516" t="str">
        <f>三年级50米跑得分</f>
        <v/>
      </c>
      <c r="T755" s="517" t="str">
        <f>三年级等级</f>
        <v/>
      </c>
      <c r="U755" s="516" t="str">
        <f>三年级坐位体前屈得分</f>
        <v/>
      </c>
      <c r="V755" s="517" t="str">
        <f>三年级等级</f>
        <v/>
      </c>
      <c r="W755" s="516" t="str">
        <f>三年级一分钟跳绳得分</f>
        <v/>
      </c>
      <c r="X755" s="517" t="str">
        <f>三年级等级</f>
        <v/>
      </c>
      <c r="Y755" s="515" t="str">
        <f>三年级仰卧起坐得分</f>
        <v/>
      </c>
      <c r="Z755" s="518" t="str">
        <f>三年级等级</f>
        <v/>
      </c>
      <c r="AA755" s="533"/>
      <c r="AB755" s="515"/>
      <c r="AC755" s="533" t="str">
        <f>三年级跳绳附加分</f>
        <v/>
      </c>
      <c r="AD755" s="534" t="str">
        <f>三年级标准分</f>
        <v/>
      </c>
      <c r="AE755" s="534" t="str">
        <f>三年级总分</f>
        <v/>
      </c>
      <c r="AF755" s="517" t="str">
        <f>三年级等级</f>
        <v/>
      </c>
    </row>
    <row r="756" spans="1:32">
      <c r="A756" s="476">
        <v>311</v>
      </c>
      <c r="B756" s="477">
        <v>54</v>
      </c>
      <c r="C756" s="586"/>
      <c r="D756" s="587"/>
      <c r="E756" s="586"/>
      <c r="F756" s="473"/>
      <c r="G756" s="588"/>
      <c r="H756" s="475"/>
      <c r="I756" s="595"/>
      <c r="J756" s="596"/>
      <c r="K756" s="596"/>
      <c r="L756" s="503"/>
      <c r="M756" s="644"/>
      <c r="N756" s="505" t="str">
        <f>三年级BMI</f>
        <v/>
      </c>
      <c r="O756" s="499" t="str">
        <f>三年级BMI等级</f>
        <v/>
      </c>
      <c r="P756" s="500" t="str">
        <f>三年级BMI得分</f>
        <v/>
      </c>
      <c r="Q756" s="515" t="str">
        <f>三年级肺活量得分</f>
        <v/>
      </c>
      <c r="R756" s="512" t="str">
        <f>三年级等级</f>
        <v/>
      </c>
      <c r="S756" s="516" t="str">
        <f>三年级50米跑得分</f>
        <v/>
      </c>
      <c r="T756" s="517" t="str">
        <f>三年级等级</f>
        <v/>
      </c>
      <c r="U756" s="516" t="str">
        <f>三年级坐位体前屈得分</f>
        <v/>
      </c>
      <c r="V756" s="517" t="str">
        <f>三年级等级</f>
        <v/>
      </c>
      <c r="W756" s="516" t="str">
        <f>三年级一分钟跳绳得分</f>
        <v/>
      </c>
      <c r="X756" s="517" t="str">
        <f>三年级等级</f>
        <v/>
      </c>
      <c r="Y756" s="515" t="str">
        <f>三年级仰卧起坐得分</f>
        <v/>
      </c>
      <c r="Z756" s="518" t="str">
        <f>三年级等级</f>
        <v/>
      </c>
      <c r="AA756" s="533"/>
      <c r="AB756" s="515"/>
      <c r="AC756" s="533" t="str">
        <f>三年级跳绳附加分</f>
        <v/>
      </c>
      <c r="AD756" s="534" t="str">
        <f>三年级标准分</f>
        <v/>
      </c>
      <c r="AE756" s="534" t="str">
        <f>三年级总分</f>
        <v/>
      </c>
      <c r="AF756" s="517" t="str">
        <f>三年级等级</f>
        <v/>
      </c>
    </row>
    <row r="757" spans="1:32">
      <c r="A757" s="476">
        <v>311</v>
      </c>
      <c r="B757" s="477">
        <v>55</v>
      </c>
      <c r="C757" s="586"/>
      <c r="D757" s="587"/>
      <c r="E757" s="586"/>
      <c r="F757" s="473"/>
      <c r="G757" s="588"/>
      <c r="H757" s="475"/>
      <c r="I757" s="595"/>
      <c r="J757" s="596"/>
      <c r="K757" s="596"/>
      <c r="L757" s="503"/>
      <c r="M757" s="644"/>
      <c r="N757" s="505" t="str">
        <f>三年级BMI</f>
        <v/>
      </c>
      <c r="O757" s="499" t="str">
        <f>三年级BMI等级</f>
        <v/>
      </c>
      <c r="P757" s="500" t="str">
        <f>三年级BMI得分</f>
        <v/>
      </c>
      <c r="Q757" s="515" t="str">
        <f>三年级肺活量得分</f>
        <v/>
      </c>
      <c r="R757" s="512" t="str">
        <f>三年级等级</f>
        <v/>
      </c>
      <c r="S757" s="516" t="str">
        <f>三年级50米跑得分</f>
        <v/>
      </c>
      <c r="T757" s="517" t="str">
        <f>三年级等级</f>
        <v/>
      </c>
      <c r="U757" s="516" t="str">
        <f>三年级坐位体前屈得分</f>
        <v/>
      </c>
      <c r="V757" s="517" t="str">
        <f>三年级等级</f>
        <v/>
      </c>
      <c r="W757" s="516" t="str">
        <f>三年级一分钟跳绳得分</f>
        <v/>
      </c>
      <c r="X757" s="517" t="str">
        <f>三年级等级</f>
        <v/>
      </c>
      <c r="Y757" s="515" t="str">
        <f>三年级仰卧起坐得分</f>
        <v/>
      </c>
      <c r="Z757" s="518" t="str">
        <f>三年级等级</f>
        <v/>
      </c>
      <c r="AA757" s="533"/>
      <c r="AB757" s="515"/>
      <c r="AC757" s="533" t="str">
        <f>三年级跳绳附加分</f>
        <v/>
      </c>
      <c r="AD757" s="534" t="str">
        <f>三年级标准分</f>
        <v/>
      </c>
      <c r="AE757" s="534" t="str">
        <f>三年级总分</f>
        <v/>
      </c>
      <c r="AF757" s="517" t="str">
        <f>三年级等级</f>
        <v/>
      </c>
    </row>
    <row r="758" spans="1:32">
      <c r="A758" s="476">
        <v>311</v>
      </c>
      <c r="B758" s="477">
        <v>56</v>
      </c>
      <c r="C758" s="586"/>
      <c r="D758" s="587"/>
      <c r="E758" s="586"/>
      <c r="F758" s="473"/>
      <c r="G758" s="588"/>
      <c r="H758" s="475"/>
      <c r="I758" s="595"/>
      <c r="J758" s="596"/>
      <c r="K758" s="596"/>
      <c r="L758" s="503"/>
      <c r="M758" s="644"/>
      <c r="N758" s="505" t="str">
        <f>三年级BMI</f>
        <v/>
      </c>
      <c r="O758" s="499" t="str">
        <f>三年级BMI等级</f>
        <v/>
      </c>
      <c r="P758" s="500" t="str">
        <f>三年级BMI得分</f>
        <v/>
      </c>
      <c r="Q758" s="515" t="str">
        <f>三年级肺活量得分</f>
        <v/>
      </c>
      <c r="R758" s="512" t="str">
        <f>三年级等级</f>
        <v/>
      </c>
      <c r="S758" s="516" t="str">
        <f>三年级50米跑得分</f>
        <v/>
      </c>
      <c r="T758" s="517" t="str">
        <f>三年级等级</f>
        <v/>
      </c>
      <c r="U758" s="516" t="str">
        <f>三年级坐位体前屈得分</f>
        <v/>
      </c>
      <c r="V758" s="517" t="str">
        <f>三年级等级</f>
        <v/>
      </c>
      <c r="W758" s="516" t="str">
        <f>三年级一分钟跳绳得分</f>
        <v/>
      </c>
      <c r="X758" s="517" t="str">
        <f>三年级等级</f>
        <v/>
      </c>
      <c r="Y758" s="515" t="str">
        <f>三年级仰卧起坐得分</f>
        <v/>
      </c>
      <c r="Z758" s="518" t="str">
        <f>三年级等级</f>
        <v/>
      </c>
      <c r="AA758" s="533"/>
      <c r="AB758" s="515"/>
      <c r="AC758" s="533" t="str">
        <f>三年级跳绳附加分</f>
        <v/>
      </c>
      <c r="AD758" s="534" t="str">
        <f>三年级标准分</f>
        <v/>
      </c>
      <c r="AE758" s="534" t="str">
        <f>三年级总分</f>
        <v/>
      </c>
      <c r="AF758" s="517" t="str">
        <f>三年级等级</f>
        <v/>
      </c>
    </row>
    <row r="759" spans="1:32">
      <c r="A759" s="476">
        <v>311</v>
      </c>
      <c r="B759" s="477">
        <v>57</v>
      </c>
      <c r="C759" s="586"/>
      <c r="D759" s="587"/>
      <c r="E759" s="586"/>
      <c r="F759" s="473"/>
      <c r="G759" s="588"/>
      <c r="H759" s="475"/>
      <c r="I759" s="595"/>
      <c r="J759" s="596"/>
      <c r="K759" s="596"/>
      <c r="L759" s="503"/>
      <c r="M759" s="644"/>
      <c r="N759" s="505" t="str">
        <f>三年级BMI</f>
        <v/>
      </c>
      <c r="O759" s="499" t="str">
        <f>三年级BMI等级</f>
        <v/>
      </c>
      <c r="P759" s="500" t="str">
        <f>三年级BMI得分</f>
        <v/>
      </c>
      <c r="Q759" s="515" t="str">
        <f>三年级肺活量得分</f>
        <v/>
      </c>
      <c r="R759" s="512" t="str">
        <f>三年级等级</f>
        <v/>
      </c>
      <c r="S759" s="516" t="str">
        <f>三年级50米跑得分</f>
        <v/>
      </c>
      <c r="T759" s="517" t="str">
        <f>三年级等级</f>
        <v/>
      </c>
      <c r="U759" s="516" t="str">
        <f>三年级坐位体前屈得分</f>
        <v/>
      </c>
      <c r="V759" s="517" t="str">
        <f>三年级等级</f>
        <v/>
      </c>
      <c r="W759" s="516" t="str">
        <f>三年级一分钟跳绳得分</f>
        <v/>
      </c>
      <c r="X759" s="517" t="str">
        <f>三年级等级</f>
        <v/>
      </c>
      <c r="Y759" s="515" t="str">
        <f>三年级仰卧起坐得分</f>
        <v/>
      </c>
      <c r="Z759" s="518" t="str">
        <f>三年级等级</f>
        <v/>
      </c>
      <c r="AA759" s="533"/>
      <c r="AB759" s="515"/>
      <c r="AC759" s="533" t="str">
        <f>三年级跳绳附加分</f>
        <v/>
      </c>
      <c r="AD759" s="534" t="str">
        <f>三年级标准分</f>
        <v/>
      </c>
      <c r="AE759" s="534" t="str">
        <f>三年级总分</f>
        <v/>
      </c>
      <c r="AF759" s="517" t="str">
        <f>三年级等级</f>
        <v/>
      </c>
    </row>
    <row r="760" spans="1:32">
      <c r="A760" s="476">
        <v>311</v>
      </c>
      <c r="B760" s="477">
        <v>58</v>
      </c>
      <c r="C760" s="586"/>
      <c r="D760" s="587"/>
      <c r="E760" s="586"/>
      <c r="F760" s="473"/>
      <c r="G760" s="588"/>
      <c r="H760" s="475"/>
      <c r="I760" s="595"/>
      <c r="J760" s="596"/>
      <c r="K760" s="596"/>
      <c r="L760" s="503"/>
      <c r="M760" s="644"/>
      <c r="N760" s="505" t="str">
        <f>三年级BMI</f>
        <v/>
      </c>
      <c r="O760" s="499" t="str">
        <f>三年级BMI等级</f>
        <v/>
      </c>
      <c r="P760" s="500" t="str">
        <f>三年级BMI得分</f>
        <v/>
      </c>
      <c r="Q760" s="515" t="str">
        <f>三年级肺活量得分</f>
        <v/>
      </c>
      <c r="R760" s="512" t="str">
        <f>三年级等级</f>
        <v/>
      </c>
      <c r="S760" s="516" t="str">
        <f>三年级50米跑得分</f>
        <v/>
      </c>
      <c r="T760" s="517" t="str">
        <f>三年级等级</f>
        <v/>
      </c>
      <c r="U760" s="516" t="str">
        <f>三年级坐位体前屈得分</f>
        <v/>
      </c>
      <c r="V760" s="517" t="str">
        <f>三年级等级</f>
        <v/>
      </c>
      <c r="W760" s="516" t="str">
        <f>三年级一分钟跳绳得分</f>
        <v/>
      </c>
      <c r="X760" s="517" t="str">
        <f>三年级等级</f>
        <v/>
      </c>
      <c r="Y760" s="515" t="str">
        <f>三年级仰卧起坐得分</f>
        <v/>
      </c>
      <c r="Z760" s="518" t="str">
        <f>三年级等级</f>
        <v/>
      </c>
      <c r="AA760" s="533"/>
      <c r="AB760" s="515"/>
      <c r="AC760" s="533" t="str">
        <f>三年级跳绳附加分</f>
        <v/>
      </c>
      <c r="AD760" s="534" t="str">
        <f>三年级标准分</f>
        <v/>
      </c>
      <c r="AE760" s="534" t="str">
        <f>三年级总分</f>
        <v/>
      </c>
      <c r="AF760" s="517" t="str">
        <f>三年级等级</f>
        <v/>
      </c>
    </row>
    <row r="761" spans="1:32">
      <c r="A761" s="476">
        <v>311</v>
      </c>
      <c r="B761" s="477">
        <v>59</v>
      </c>
      <c r="C761" s="586"/>
      <c r="D761" s="587"/>
      <c r="E761" s="586"/>
      <c r="F761" s="473"/>
      <c r="G761" s="588"/>
      <c r="H761" s="475"/>
      <c r="I761" s="595"/>
      <c r="J761" s="596"/>
      <c r="K761" s="596"/>
      <c r="L761" s="503"/>
      <c r="M761" s="644"/>
      <c r="N761" s="505" t="str">
        <f>三年级BMI</f>
        <v/>
      </c>
      <c r="O761" s="499" t="str">
        <f>三年级BMI等级</f>
        <v/>
      </c>
      <c r="P761" s="500" t="str">
        <f>三年级BMI得分</f>
        <v/>
      </c>
      <c r="Q761" s="515" t="str">
        <f>三年级肺活量得分</f>
        <v/>
      </c>
      <c r="R761" s="512" t="str">
        <f>三年级等级</f>
        <v/>
      </c>
      <c r="S761" s="516" t="str">
        <f>三年级50米跑得分</f>
        <v/>
      </c>
      <c r="T761" s="517" t="str">
        <f>三年级等级</f>
        <v/>
      </c>
      <c r="U761" s="516" t="str">
        <f>三年级坐位体前屈得分</f>
        <v/>
      </c>
      <c r="V761" s="517" t="str">
        <f>三年级等级</f>
        <v/>
      </c>
      <c r="W761" s="516" t="str">
        <f>三年级一分钟跳绳得分</f>
        <v/>
      </c>
      <c r="X761" s="517" t="str">
        <f>三年级等级</f>
        <v/>
      </c>
      <c r="Y761" s="515" t="str">
        <f>三年级仰卧起坐得分</f>
        <v/>
      </c>
      <c r="Z761" s="518" t="str">
        <f>三年级等级</f>
        <v/>
      </c>
      <c r="AA761" s="533"/>
      <c r="AB761" s="515"/>
      <c r="AC761" s="533" t="str">
        <f>三年级跳绳附加分</f>
        <v/>
      </c>
      <c r="AD761" s="534" t="str">
        <f>三年级标准分</f>
        <v/>
      </c>
      <c r="AE761" s="534" t="str">
        <f>三年级总分</f>
        <v/>
      </c>
      <c r="AF761" s="517" t="str">
        <f>三年级等级</f>
        <v/>
      </c>
    </row>
    <row r="762" spans="1:32">
      <c r="A762" s="476">
        <v>311</v>
      </c>
      <c r="B762" s="477">
        <v>60</v>
      </c>
      <c r="C762" s="586"/>
      <c r="D762" s="587"/>
      <c r="E762" s="586"/>
      <c r="F762" s="473"/>
      <c r="G762" s="588"/>
      <c r="H762" s="475"/>
      <c r="I762" s="595"/>
      <c r="J762" s="596"/>
      <c r="K762" s="596"/>
      <c r="L762" s="503"/>
      <c r="M762" s="644"/>
      <c r="N762" s="505" t="str">
        <f>三年级BMI</f>
        <v/>
      </c>
      <c r="O762" s="499" t="str">
        <f>三年级BMI等级</f>
        <v/>
      </c>
      <c r="P762" s="500" t="str">
        <f>三年级BMI得分</f>
        <v/>
      </c>
      <c r="Q762" s="515" t="str">
        <f>三年级肺活量得分</f>
        <v/>
      </c>
      <c r="R762" s="512" t="str">
        <f>三年级等级</f>
        <v/>
      </c>
      <c r="S762" s="516" t="str">
        <f>三年级50米跑得分</f>
        <v/>
      </c>
      <c r="T762" s="517" t="str">
        <f>三年级等级</f>
        <v/>
      </c>
      <c r="U762" s="516" t="str">
        <f>三年级坐位体前屈得分</f>
        <v/>
      </c>
      <c r="V762" s="517" t="str">
        <f>三年级等级</f>
        <v/>
      </c>
      <c r="W762" s="516" t="str">
        <f>三年级一分钟跳绳得分</f>
        <v/>
      </c>
      <c r="X762" s="517" t="str">
        <f>三年级等级</f>
        <v/>
      </c>
      <c r="Y762" s="515" t="str">
        <f>三年级仰卧起坐得分</f>
        <v/>
      </c>
      <c r="Z762" s="518" t="str">
        <f>三年级等级</f>
        <v/>
      </c>
      <c r="AA762" s="533"/>
      <c r="AB762" s="515"/>
      <c r="AC762" s="533" t="str">
        <f>三年级跳绳附加分</f>
        <v/>
      </c>
      <c r="AD762" s="534" t="str">
        <f>三年级标准分</f>
        <v/>
      </c>
      <c r="AE762" s="534" t="str">
        <f>三年级总分</f>
        <v/>
      </c>
      <c r="AF762" s="517" t="str">
        <f>三年级等级</f>
        <v/>
      </c>
    </row>
    <row r="763" spans="1:32">
      <c r="A763" s="476">
        <v>311</v>
      </c>
      <c r="B763" s="477">
        <v>61</v>
      </c>
      <c r="C763" s="586"/>
      <c r="D763" s="587"/>
      <c r="E763" s="586"/>
      <c r="F763" s="473"/>
      <c r="G763" s="588"/>
      <c r="H763" s="475"/>
      <c r="I763" s="595"/>
      <c r="J763" s="596"/>
      <c r="K763" s="596"/>
      <c r="L763" s="503"/>
      <c r="M763" s="644"/>
      <c r="N763" s="505" t="str">
        <f>三年级BMI</f>
        <v/>
      </c>
      <c r="O763" s="499" t="str">
        <f>三年级BMI等级</f>
        <v/>
      </c>
      <c r="P763" s="500" t="str">
        <f>三年级BMI得分</f>
        <v/>
      </c>
      <c r="Q763" s="515" t="str">
        <f>三年级肺活量得分</f>
        <v/>
      </c>
      <c r="R763" s="512" t="str">
        <f>三年级等级</f>
        <v/>
      </c>
      <c r="S763" s="516" t="str">
        <f>三年级50米跑得分</f>
        <v/>
      </c>
      <c r="T763" s="517" t="str">
        <f>三年级等级</f>
        <v/>
      </c>
      <c r="U763" s="516" t="str">
        <f>三年级坐位体前屈得分</f>
        <v/>
      </c>
      <c r="V763" s="517" t="str">
        <f>三年级等级</f>
        <v/>
      </c>
      <c r="W763" s="516" t="str">
        <f>三年级一分钟跳绳得分</f>
        <v/>
      </c>
      <c r="X763" s="517" t="str">
        <f>三年级等级</f>
        <v/>
      </c>
      <c r="Y763" s="515" t="str">
        <f>三年级仰卧起坐得分</f>
        <v/>
      </c>
      <c r="Z763" s="518" t="str">
        <f>三年级等级</f>
        <v/>
      </c>
      <c r="AA763" s="533"/>
      <c r="AB763" s="515"/>
      <c r="AC763" s="533" t="str">
        <f>三年级跳绳附加分</f>
        <v/>
      </c>
      <c r="AD763" s="534" t="str">
        <f>三年级标准分</f>
        <v/>
      </c>
      <c r="AE763" s="534" t="str">
        <f>三年级总分</f>
        <v/>
      </c>
      <c r="AF763" s="517" t="str">
        <f>三年级等级</f>
        <v/>
      </c>
    </row>
    <row r="764" spans="1:32">
      <c r="A764" s="476">
        <v>311</v>
      </c>
      <c r="B764" s="477">
        <v>62</v>
      </c>
      <c r="C764" s="586"/>
      <c r="D764" s="587"/>
      <c r="E764" s="586"/>
      <c r="F764" s="473"/>
      <c r="G764" s="588"/>
      <c r="H764" s="475"/>
      <c r="I764" s="595"/>
      <c r="J764" s="596"/>
      <c r="K764" s="596"/>
      <c r="L764" s="503"/>
      <c r="M764" s="644"/>
      <c r="N764" s="505" t="str">
        <f>三年级BMI</f>
        <v/>
      </c>
      <c r="O764" s="499" t="str">
        <f>三年级BMI等级</f>
        <v/>
      </c>
      <c r="P764" s="500" t="str">
        <f>三年级BMI得分</f>
        <v/>
      </c>
      <c r="Q764" s="515" t="str">
        <f>三年级肺活量得分</f>
        <v/>
      </c>
      <c r="R764" s="512" t="str">
        <f>三年级等级</f>
        <v/>
      </c>
      <c r="S764" s="516" t="str">
        <f>三年级50米跑得分</f>
        <v/>
      </c>
      <c r="T764" s="517" t="str">
        <f>三年级等级</f>
        <v/>
      </c>
      <c r="U764" s="516" t="str">
        <f>三年级坐位体前屈得分</f>
        <v/>
      </c>
      <c r="V764" s="517" t="str">
        <f>三年级等级</f>
        <v/>
      </c>
      <c r="W764" s="516" t="str">
        <f>三年级一分钟跳绳得分</f>
        <v/>
      </c>
      <c r="X764" s="517" t="str">
        <f>三年级等级</f>
        <v/>
      </c>
      <c r="Y764" s="515" t="str">
        <f>三年级仰卧起坐得分</f>
        <v/>
      </c>
      <c r="Z764" s="518" t="str">
        <f>三年级等级</f>
        <v/>
      </c>
      <c r="AA764" s="533"/>
      <c r="AB764" s="515"/>
      <c r="AC764" s="533" t="str">
        <f>三年级跳绳附加分</f>
        <v/>
      </c>
      <c r="AD764" s="534" t="str">
        <f>三年级标准分</f>
        <v/>
      </c>
      <c r="AE764" s="534" t="str">
        <f>三年级总分</f>
        <v/>
      </c>
      <c r="AF764" s="517" t="str">
        <f>三年级等级</f>
        <v/>
      </c>
    </row>
    <row r="765" spans="1:32">
      <c r="A765" s="476">
        <v>311</v>
      </c>
      <c r="B765" s="477">
        <v>63</v>
      </c>
      <c r="C765" s="586"/>
      <c r="D765" s="587"/>
      <c r="E765" s="586"/>
      <c r="F765" s="473"/>
      <c r="G765" s="588"/>
      <c r="H765" s="475"/>
      <c r="I765" s="595"/>
      <c r="J765" s="596"/>
      <c r="K765" s="596"/>
      <c r="L765" s="503"/>
      <c r="M765" s="644"/>
      <c r="N765" s="505" t="str">
        <f>三年级BMI</f>
        <v/>
      </c>
      <c r="O765" s="499" t="str">
        <f>三年级BMI等级</f>
        <v/>
      </c>
      <c r="P765" s="500" t="str">
        <f>三年级BMI得分</f>
        <v/>
      </c>
      <c r="Q765" s="515" t="str">
        <f>三年级肺活量得分</f>
        <v/>
      </c>
      <c r="R765" s="512" t="str">
        <f>三年级等级</f>
        <v/>
      </c>
      <c r="S765" s="516" t="str">
        <f>三年级50米跑得分</f>
        <v/>
      </c>
      <c r="T765" s="517" t="str">
        <f>三年级等级</f>
        <v/>
      </c>
      <c r="U765" s="516" t="str">
        <f>三年级坐位体前屈得分</f>
        <v/>
      </c>
      <c r="V765" s="517" t="str">
        <f>三年级等级</f>
        <v/>
      </c>
      <c r="W765" s="516" t="str">
        <f>三年级一分钟跳绳得分</f>
        <v/>
      </c>
      <c r="X765" s="517" t="str">
        <f>三年级等级</f>
        <v/>
      </c>
      <c r="Y765" s="515" t="str">
        <f>三年级仰卧起坐得分</f>
        <v/>
      </c>
      <c r="Z765" s="518" t="str">
        <f>三年级等级</f>
        <v/>
      </c>
      <c r="AA765" s="533"/>
      <c r="AB765" s="515"/>
      <c r="AC765" s="533" t="str">
        <f>三年级跳绳附加分</f>
        <v/>
      </c>
      <c r="AD765" s="534" t="str">
        <f>三年级标准分</f>
        <v/>
      </c>
      <c r="AE765" s="534" t="str">
        <f>三年级总分</f>
        <v/>
      </c>
      <c r="AF765" s="517" t="str">
        <f>三年级等级</f>
        <v/>
      </c>
    </row>
    <row r="766" spans="1:32">
      <c r="A766" s="476">
        <v>311</v>
      </c>
      <c r="B766" s="477">
        <v>64</v>
      </c>
      <c r="C766" s="586"/>
      <c r="D766" s="587"/>
      <c r="E766" s="586"/>
      <c r="F766" s="473"/>
      <c r="G766" s="588"/>
      <c r="H766" s="475"/>
      <c r="I766" s="595"/>
      <c r="J766" s="596"/>
      <c r="K766" s="596"/>
      <c r="L766" s="503"/>
      <c r="M766" s="644"/>
      <c r="N766" s="505" t="str">
        <f>三年级BMI</f>
        <v/>
      </c>
      <c r="O766" s="499" t="str">
        <f>三年级BMI等级</f>
        <v/>
      </c>
      <c r="P766" s="500" t="str">
        <f>三年级BMI得分</f>
        <v/>
      </c>
      <c r="Q766" s="515" t="str">
        <f>三年级肺活量得分</f>
        <v/>
      </c>
      <c r="R766" s="512" t="str">
        <f>三年级等级</f>
        <v/>
      </c>
      <c r="S766" s="516" t="str">
        <f>三年级50米跑得分</f>
        <v/>
      </c>
      <c r="T766" s="517" t="str">
        <f>三年级等级</f>
        <v/>
      </c>
      <c r="U766" s="516" t="str">
        <f>三年级坐位体前屈得分</f>
        <v/>
      </c>
      <c r="V766" s="517" t="str">
        <f>三年级等级</f>
        <v/>
      </c>
      <c r="W766" s="516" t="str">
        <f>三年级一分钟跳绳得分</f>
        <v/>
      </c>
      <c r="X766" s="517" t="str">
        <f>三年级等级</f>
        <v/>
      </c>
      <c r="Y766" s="515" t="str">
        <f>三年级仰卧起坐得分</f>
        <v/>
      </c>
      <c r="Z766" s="518" t="str">
        <f>三年级等级</f>
        <v/>
      </c>
      <c r="AA766" s="533"/>
      <c r="AB766" s="515"/>
      <c r="AC766" s="533" t="str">
        <f>三年级跳绳附加分</f>
        <v/>
      </c>
      <c r="AD766" s="534" t="str">
        <f>三年级标准分</f>
        <v/>
      </c>
      <c r="AE766" s="534" t="str">
        <f>三年级总分</f>
        <v/>
      </c>
      <c r="AF766" s="517" t="str">
        <f>三年级等级</f>
        <v/>
      </c>
    </row>
    <row r="767" spans="1:32">
      <c r="A767" s="476">
        <v>311</v>
      </c>
      <c r="B767" s="477">
        <v>65</v>
      </c>
      <c r="C767" s="586"/>
      <c r="D767" s="587"/>
      <c r="E767" s="586"/>
      <c r="F767" s="473"/>
      <c r="G767" s="588"/>
      <c r="H767" s="475"/>
      <c r="I767" s="595"/>
      <c r="J767" s="596"/>
      <c r="K767" s="596"/>
      <c r="L767" s="503"/>
      <c r="M767" s="644"/>
      <c r="N767" s="505" t="str">
        <f>三年级BMI</f>
        <v/>
      </c>
      <c r="O767" s="499" t="str">
        <f>三年级BMI等级</f>
        <v/>
      </c>
      <c r="P767" s="500" t="str">
        <f>三年级BMI得分</f>
        <v/>
      </c>
      <c r="Q767" s="515" t="str">
        <f>三年级肺活量得分</f>
        <v/>
      </c>
      <c r="R767" s="512" t="str">
        <f>三年级等级</f>
        <v/>
      </c>
      <c r="S767" s="516" t="str">
        <f>三年级50米跑得分</f>
        <v/>
      </c>
      <c r="T767" s="517" t="str">
        <f>三年级等级</f>
        <v/>
      </c>
      <c r="U767" s="516" t="str">
        <f>三年级坐位体前屈得分</f>
        <v/>
      </c>
      <c r="V767" s="517" t="str">
        <f>三年级等级</f>
        <v/>
      </c>
      <c r="W767" s="516" t="str">
        <f>三年级一分钟跳绳得分</f>
        <v/>
      </c>
      <c r="X767" s="517" t="str">
        <f>三年级等级</f>
        <v/>
      </c>
      <c r="Y767" s="515" t="str">
        <f>三年级仰卧起坐得分</f>
        <v/>
      </c>
      <c r="Z767" s="518" t="str">
        <f>三年级等级</f>
        <v/>
      </c>
      <c r="AA767" s="533"/>
      <c r="AB767" s="515"/>
      <c r="AC767" s="533" t="str">
        <f>三年级跳绳附加分</f>
        <v/>
      </c>
      <c r="AD767" s="534" t="str">
        <f>三年级标准分</f>
        <v/>
      </c>
      <c r="AE767" s="534" t="str">
        <f>三年级总分</f>
        <v/>
      </c>
      <c r="AF767" s="517" t="str">
        <f>三年级等级</f>
        <v/>
      </c>
    </row>
    <row r="768" spans="1:32">
      <c r="A768" s="476">
        <v>311</v>
      </c>
      <c r="B768" s="477">
        <v>66</v>
      </c>
      <c r="C768" s="586"/>
      <c r="D768" s="587"/>
      <c r="E768" s="586"/>
      <c r="F768" s="473"/>
      <c r="G768" s="588"/>
      <c r="H768" s="475"/>
      <c r="I768" s="595"/>
      <c r="J768" s="596"/>
      <c r="K768" s="596"/>
      <c r="L768" s="503"/>
      <c r="M768" s="644"/>
      <c r="N768" s="505" t="str">
        <f>三年级BMI</f>
        <v/>
      </c>
      <c r="O768" s="499" t="str">
        <f>三年级BMI等级</f>
        <v/>
      </c>
      <c r="P768" s="500" t="str">
        <f>三年级BMI得分</f>
        <v/>
      </c>
      <c r="Q768" s="515" t="str">
        <f>三年级肺活量得分</f>
        <v/>
      </c>
      <c r="R768" s="512" t="str">
        <f>三年级等级</f>
        <v/>
      </c>
      <c r="S768" s="516" t="str">
        <f>三年级50米跑得分</f>
        <v/>
      </c>
      <c r="T768" s="517" t="str">
        <f>三年级等级</f>
        <v/>
      </c>
      <c r="U768" s="516" t="str">
        <f>三年级坐位体前屈得分</f>
        <v/>
      </c>
      <c r="V768" s="517" t="str">
        <f>三年级等级</f>
        <v/>
      </c>
      <c r="W768" s="516" t="str">
        <f>三年级一分钟跳绳得分</f>
        <v/>
      </c>
      <c r="X768" s="517" t="str">
        <f>三年级等级</f>
        <v/>
      </c>
      <c r="Y768" s="515" t="str">
        <f>三年级仰卧起坐得分</f>
        <v/>
      </c>
      <c r="Z768" s="518" t="str">
        <f>三年级等级</f>
        <v/>
      </c>
      <c r="AA768" s="533"/>
      <c r="AB768" s="515"/>
      <c r="AC768" s="533" t="str">
        <f>三年级跳绳附加分</f>
        <v/>
      </c>
      <c r="AD768" s="534" t="str">
        <f>三年级标准分</f>
        <v/>
      </c>
      <c r="AE768" s="534" t="str">
        <f>三年级总分</f>
        <v/>
      </c>
      <c r="AF768" s="517" t="str">
        <f>三年级等级</f>
        <v/>
      </c>
    </row>
    <row r="769" spans="1:32">
      <c r="A769" s="476">
        <v>311</v>
      </c>
      <c r="B769" s="477">
        <v>67</v>
      </c>
      <c r="C769" s="586"/>
      <c r="D769" s="587"/>
      <c r="E769" s="586"/>
      <c r="F769" s="473"/>
      <c r="G769" s="588"/>
      <c r="H769" s="475"/>
      <c r="I769" s="595"/>
      <c r="J769" s="596"/>
      <c r="K769" s="596"/>
      <c r="L769" s="503"/>
      <c r="M769" s="644"/>
      <c r="N769" s="505" t="str">
        <f>三年级BMI</f>
        <v/>
      </c>
      <c r="O769" s="499" t="str">
        <f>三年级BMI等级</f>
        <v/>
      </c>
      <c r="P769" s="500" t="str">
        <f>三年级BMI得分</f>
        <v/>
      </c>
      <c r="Q769" s="515" t="str">
        <f>三年级肺活量得分</f>
        <v/>
      </c>
      <c r="R769" s="512" t="str">
        <f>三年级等级</f>
        <v/>
      </c>
      <c r="S769" s="516" t="str">
        <f>三年级50米跑得分</f>
        <v/>
      </c>
      <c r="T769" s="517" t="str">
        <f>三年级等级</f>
        <v/>
      </c>
      <c r="U769" s="516" t="str">
        <f>三年级坐位体前屈得分</f>
        <v/>
      </c>
      <c r="V769" s="517" t="str">
        <f>三年级等级</f>
        <v/>
      </c>
      <c r="W769" s="516" t="str">
        <f>三年级一分钟跳绳得分</f>
        <v/>
      </c>
      <c r="X769" s="517" t="str">
        <f>三年级等级</f>
        <v/>
      </c>
      <c r="Y769" s="515" t="str">
        <f>三年级仰卧起坐得分</f>
        <v/>
      </c>
      <c r="Z769" s="518" t="str">
        <f>三年级等级</f>
        <v/>
      </c>
      <c r="AA769" s="533"/>
      <c r="AB769" s="515"/>
      <c r="AC769" s="533" t="str">
        <f>三年级跳绳附加分</f>
        <v/>
      </c>
      <c r="AD769" s="534" t="str">
        <f>三年级标准分</f>
        <v/>
      </c>
      <c r="AE769" s="534" t="str">
        <f>三年级总分</f>
        <v/>
      </c>
      <c r="AF769" s="517" t="str">
        <f>三年级等级</f>
        <v/>
      </c>
    </row>
    <row r="770" spans="1:32">
      <c r="A770" s="476">
        <v>311</v>
      </c>
      <c r="B770" s="477">
        <v>68</v>
      </c>
      <c r="C770" s="586"/>
      <c r="D770" s="587"/>
      <c r="E770" s="586"/>
      <c r="F770" s="473"/>
      <c r="G770" s="588"/>
      <c r="H770" s="475"/>
      <c r="I770" s="595"/>
      <c r="J770" s="596"/>
      <c r="K770" s="596"/>
      <c r="L770" s="503"/>
      <c r="M770" s="644"/>
      <c r="N770" s="505" t="str">
        <f>三年级BMI</f>
        <v/>
      </c>
      <c r="O770" s="499" t="str">
        <f>三年级BMI等级</f>
        <v/>
      </c>
      <c r="P770" s="500" t="str">
        <f>三年级BMI得分</f>
        <v/>
      </c>
      <c r="Q770" s="515" t="str">
        <f>三年级肺活量得分</f>
        <v/>
      </c>
      <c r="R770" s="512" t="str">
        <f>三年级等级</f>
        <v/>
      </c>
      <c r="S770" s="516" t="str">
        <f>三年级50米跑得分</f>
        <v/>
      </c>
      <c r="T770" s="517" t="str">
        <f>三年级等级</f>
        <v/>
      </c>
      <c r="U770" s="516" t="str">
        <f>三年级坐位体前屈得分</f>
        <v/>
      </c>
      <c r="V770" s="517" t="str">
        <f>三年级等级</f>
        <v/>
      </c>
      <c r="W770" s="516" t="str">
        <f>三年级一分钟跳绳得分</f>
        <v/>
      </c>
      <c r="X770" s="517" t="str">
        <f>三年级等级</f>
        <v/>
      </c>
      <c r="Y770" s="515" t="str">
        <f>三年级仰卧起坐得分</f>
        <v/>
      </c>
      <c r="Z770" s="518" t="str">
        <f>三年级等级</f>
        <v/>
      </c>
      <c r="AA770" s="533"/>
      <c r="AB770" s="515"/>
      <c r="AC770" s="533" t="str">
        <f>三年级跳绳附加分</f>
        <v/>
      </c>
      <c r="AD770" s="534" t="str">
        <f>三年级标准分</f>
        <v/>
      </c>
      <c r="AE770" s="534" t="str">
        <f>三年级总分</f>
        <v/>
      </c>
      <c r="AF770" s="517" t="str">
        <f>三年级等级</f>
        <v/>
      </c>
    </row>
    <row r="771" spans="1:32">
      <c r="A771" s="476">
        <v>311</v>
      </c>
      <c r="B771" s="477">
        <v>69</v>
      </c>
      <c r="C771" s="586"/>
      <c r="D771" s="587"/>
      <c r="E771" s="586"/>
      <c r="F771" s="473"/>
      <c r="G771" s="588"/>
      <c r="H771" s="475"/>
      <c r="I771" s="595"/>
      <c r="J771" s="596"/>
      <c r="K771" s="596"/>
      <c r="L771" s="503"/>
      <c r="M771" s="644"/>
      <c r="N771" s="505" t="str">
        <f>三年级BMI</f>
        <v/>
      </c>
      <c r="O771" s="499" t="str">
        <f>三年级BMI等级</f>
        <v/>
      </c>
      <c r="P771" s="500" t="str">
        <f>三年级BMI得分</f>
        <v/>
      </c>
      <c r="Q771" s="515" t="str">
        <f>三年级肺活量得分</f>
        <v/>
      </c>
      <c r="R771" s="512" t="str">
        <f>三年级等级</f>
        <v/>
      </c>
      <c r="S771" s="516" t="str">
        <f>三年级50米跑得分</f>
        <v/>
      </c>
      <c r="T771" s="517" t="str">
        <f>三年级等级</f>
        <v/>
      </c>
      <c r="U771" s="516" t="str">
        <f>三年级坐位体前屈得分</f>
        <v/>
      </c>
      <c r="V771" s="517" t="str">
        <f>三年级等级</f>
        <v/>
      </c>
      <c r="W771" s="516" t="str">
        <f>三年级一分钟跳绳得分</f>
        <v/>
      </c>
      <c r="X771" s="517" t="str">
        <f>三年级等级</f>
        <v/>
      </c>
      <c r="Y771" s="515" t="str">
        <f>三年级仰卧起坐得分</f>
        <v/>
      </c>
      <c r="Z771" s="518" t="str">
        <f>三年级等级</f>
        <v/>
      </c>
      <c r="AA771" s="533"/>
      <c r="AB771" s="515"/>
      <c r="AC771" s="533" t="str">
        <f>三年级跳绳附加分</f>
        <v/>
      </c>
      <c r="AD771" s="534" t="str">
        <f>三年级标准分</f>
        <v/>
      </c>
      <c r="AE771" s="534" t="str">
        <f>三年级总分</f>
        <v/>
      </c>
      <c r="AF771" s="517" t="str">
        <f>三年级等级</f>
        <v/>
      </c>
    </row>
    <row r="772" ht="15.75" spans="1:32">
      <c r="A772" s="535">
        <v>311</v>
      </c>
      <c r="B772" s="536">
        <v>70</v>
      </c>
      <c r="C772" s="590"/>
      <c r="D772" s="591"/>
      <c r="E772" s="590"/>
      <c r="F772" s="583"/>
      <c r="G772" s="592"/>
      <c r="H772" s="542"/>
      <c r="I772" s="598"/>
      <c r="J772" s="599"/>
      <c r="K772" s="599"/>
      <c r="L772" s="546"/>
      <c r="M772" s="645"/>
      <c r="N772" s="548" t="str">
        <f>三年级BMI</f>
        <v/>
      </c>
      <c r="O772" s="549" t="str">
        <f>三年级BMI等级</f>
        <v/>
      </c>
      <c r="P772" s="550" t="str">
        <f>三年级BMI得分</f>
        <v/>
      </c>
      <c r="Q772" s="556" t="str">
        <f>三年级肺活量得分</f>
        <v/>
      </c>
      <c r="R772" s="557" t="str">
        <f>三年级等级</f>
        <v/>
      </c>
      <c r="S772" s="558" t="str">
        <f>三年级50米跑得分</f>
        <v/>
      </c>
      <c r="T772" s="559" t="str">
        <f>三年级等级</f>
        <v/>
      </c>
      <c r="U772" s="558" t="str">
        <f>三年级坐位体前屈得分</f>
        <v/>
      </c>
      <c r="V772" s="559" t="str">
        <f>三年级等级</f>
        <v/>
      </c>
      <c r="W772" s="558" t="str">
        <f>三年级一分钟跳绳得分</f>
        <v/>
      </c>
      <c r="X772" s="559" t="str">
        <f>三年级等级</f>
        <v/>
      </c>
      <c r="Y772" s="556" t="str">
        <f>三年级仰卧起坐得分</f>
        <v/>
      </c>
      <c r="Z772" s="563" t="str">
        <f>三年级等级</f>
        <v/>
      </c>
      <c r="AA772" s="564"/>
      <c r="AB772" s="556"/>
      <c r="AC772" s="565" t="str">
        <f>三年级跳绳附加分</f>
        <v/>
      </c>
      <c r="AD772" s="566" t="str">
        <f>三年级标准分</f>
        <v/>
      </c>
      <c r="AE772" s="566" t="str">
        <f>三年级总分</f>
        <v/>
      </c>
      <c r="AF772" s="567" t="str">
        <f>三年级等级</f>
        <v/>
      </c>
    </row>
    <row r="773" ht="15.75" spans="1:32">
      <c r="A773" s="468">
        <v>312</v>
      </c>
      <c r="B773" s="469">
        <v>1</v>
      </c>
      <c r="C773" s="593"/>
      <c r="D773" s="594"/>
      <c r="E773" s="593"/>
      <c r="F773" s="603"/>
      <c r="G773" s="589"/>
      <c r="H773" s="475"/>
      <c r="I773" s="600"/>
      <c r="J773" s="597"/>
      <c r="K773" s="597"/>
      <c r="L773" s="551"/>
      <c r="M773" s="646"/>
      <c r="N773" s="553" t="str">
        <f>三年级BMI</f>
        <v/>
      </c>
      <c r="O773" s="554" t="str">
        <f>三年级BMI等级</f>
        <v/>
      </c>
      <c r="P773" s="555" t="str">
        <f>三年级BMI得分</f>
        <v/>
      </c>
      <c r="Q773" s="560" t="str">
        <f>三年级肺活量得分</f>
        <v/>
      </c>
      <c r="R773" s="561" t="str">
        <f>三年级等级</f>
        <v/>
      </c>
      <c r="S773" s="562" t="str">
        <f>三年级50米跑得分</f>
        <v/>
      </c>
      <c r="T773" s="561" t="str">
        <f>三年级等级</f>
        <v/>
      </c>
      <c r="U773" s="562" t="str">
        <f>三年级坐位体前屈得分</f>
        <v/>
      </c>
      <c r="V773" s="561" t="str">
        <f>三年级等级</f>
        <v/>
      </c>
      <c r="W773" s="562" t="str">
        <f>三年级一分钟跳绳得分</f>
        <v/>
      </c>
      <c r="X773" s="561" t="str">
        <f>三年级等级</f>
        <v/>
      </c>
      <c r="Y773" s="560" t="str">
        <f>三年级仰卧起坐得分</f>
        <v/>
      </c>
      <c r="Z773" s="568" t="str">
        <f>三年级等级</f>
        <v/>
      </c>
      <c r="AA773" s="569"/>
      <c r="AB773" s="560"/>
      <c r="AC773" s="530" t="str">
        <f>三年级跳绳附加分</f>
        <v/>
      </c>
      <c r="AD773" s="531" t="str">
        <f>三年级标准分</f>
        <v/>
      </c>
      <c r="AE773" s="531" t="str">
        <f>三年级总分</f>
        <v/>
      </c>
      <c r="AF773" s="512" t="str">
        <f>三年级等级</f>
        <v/>
      </c>
    </row>
    <row r="774" spans="1:32">
      <c r="A774" s="476">
        <v>312</v>
      </c>
      <c r="B774" s="477">
        <v>2</v>
      </c>
      <c r="C774" s="586"/>
      <c r="D774" s="587"/>
      <c r="E774" s="586"/>
      <c r="F774" s="481"/>
      <c r="G774" s="588"/>
      <c r="H774" s="475"/>
      <c r="I774" s="595"/>
      <c r="J774" s="596"/>
      <c r="K774" s="596"/>
      <c r="L774" s="503"/>
      <c r="M774" s="644"/>
      <c r="N774" s="505" t="str">
        <f>三年级BMI</f>
        <v/>
      </c>
      <c r="O774" s="499" t="str">
        <f>三年级BMI等级</f>
        <v/>
      </c>
      <c r="P774" s="500" t="str">
        <f>三年级BMI得分</f>
        <v/>
      </c>
      <c r="Q774" s="515" t="str">
        <f>三年级肺活量得分</f>
        <v/>
      </c>
      <c r="R774" s="512" t="str">
        <f>三年级等级</f>
        <v/>
      </c>
      <c r="S774" s="516" t="str">
        <f>三年级50米跑得分</f>
        <v/>
      </c>
      <c r="T774" s="517" t="str">
        <f>三年级等级</f>
        <v/>
      </c>
      <c r="U774" s="516" t="str">
        <f>三年级坐位体前屈得分</f>
        <v/>
      </c>
      <c r="V774" s="517" t="str">
        <f>三年级等级</f>
        <v/>
      </c>
      <c r="W774" s="516" t="str">
        <f>三年级一分钟跳绳得分</f>
        <v/>
      </c>
      <c r="X774" s="517" t="str">
        <f>三年级等级</f>
        <v/>
      </c>
      <c r="Y774" s="515" t="str">
        <f>三年级仰卧起坐得分</f>
        <v/>
      </c>
      <c r="Z774" s="518" t="str">
        <f>三年级等级</f>
        <v/>
      </c>
      <c r="AA774" s="533"/>
      <c r="AB774" s="515"/>
      <c r="AC774" s="533" t="str">
        <f>三年级跳绳附加分</f>
        <v/>
      </c>
      <c r="AD774" s="534" t="str">
        <f>三年级标准分</f>
        <v/>
      </c>
      <c r="AE774" s="534" t="str">
        <f>三年级总分</f>
        <v/>
      </c>
      <c r="AF774" s="517" t="str">
        <f>三年级等级</f>
        <v/>
      </c>
    </row>
    <row r="775" spans="1:32">
      <c r="A775" s="476">
        <v>312</v>
      </c>
      <c r="B775" s="477">
        <v>3</v>
      </c>
      <c r="C775" s="586"/>
      <c r="D775" s="587"/>
      <c r="E775" s="586"/>
      <c r="F775" s="481"/>
      <c r="G775" s="588"/>
      <c r="H775" s="475"/>
      <c r="I775" s="595"/>
      <c r="J775" s="596"/>
      <c r="K775" s="596"/>
      <c r="L775" s="503"/>
      <c r="M775" s="644"/>
      <c r="N775" s="505" t="str">
        <f>三年级BMI</f>
        <v/>
      </c>
      <c r="O775" s="499" t="str">
        <f>三年级BMI等级</f>
        <v/>
      </c>
      <c r="P775" s="500" t="str">
        <f>三年级BMI得分</f>
        <v/>
      </c>
      <c r="Q775" s="515" t="str">
        <f>三年级肺活量得分</f>
        <v/>
      </c>
      <c r="R775" s="512" t="str">
        <f>三年级等级</f>
        <v/>
      </c>
      <c r="S775" s="516" t="str">
        <f>三年级50米跑得分</f>
        <v/>
      </c>
      <c r="T775" s="517" t="str">
        <f>三年级等级</f>
        <v/>
      </c>
      <c r="U775" s="516" t="str">
        <f>三年级坐位体前屈得分</f>
        <v/>
      </c>
      <c r="V775" s="517" t="str">
        <f>三年级等级</f>
        <v/>
      </c>
      <c r="W775" s="516" t="str">
        <f>三年级一分钟跳绳得分</f>
        <v/>
      </c>
      <c r="X775" s="517" t="str">
        <f>三年级等级</f>
        <v/>
      </c>
      <c r="Y775" s="515" t="str">
        <f>三年级仰卧起坐得分</f>
        <v/>
      </c>
      <c r="Z775" s="518" t="str">
        <f>三年级等级</f>
        <v/>
      </c>
      <c r="AA775" s="533"/>
      <c r="AB775" s="515"/>
      <c r="AC775" s="533" t="str">
        <f>三年级跳绳附加分</f>
        <v/>
      </c>
      <c r="AD775" s="534" t="str">
        <f>三年级标准分</f>
        <v/>
      </c>
      <c r="AE775" s="534" t="str">
        <f>三年级总分</f>
        <v/>
      </c>
      <c r="AF775" s="517" t="str">
        <f>三年级等级</f>
        <v/>
      </c>
    </row>
    <row r="776" spans="1:32">
      <c r="A776" s="476">
        <v>312</v>
      </c>
      <c r="B776" s="477">
        <v>4</v>
      </c>
      <c r="C776" s="586"/>
      <c r="D776" s="587"/>
      <c r="E776" s="586"/>
      <c r="F776" s="481"/>
      <c r="G776" s="588"/>
      <c r="H776" s="475"/>
      <c r="I776" s="595"/>
      <c r="J776" s="596"/>
      <c r="K776" s="596"/>
      <c r="L776" s="503"/>
      <c r="M776" s="644"/>
      <c r="N776" s="505" t="str">
        <f>三年级BMI</f>
        <v/>
      </c>
      <c r="O776" s="499" t="str">
        <f>三年级BMI等级</f>
        <v/>
      </c>
      <c r="P776" s="500" t="str">
        <f>三年级BMI得分</f>
        <v/>
      </c>
      <c r="Q776" s="515" t="str">
        <f>三年级肺活量得分</f>
        <v/>
      </c>
      <c r="R776" s="512" t="str">
        <f>三年级等级</f>
        <v/>
      </c>
      <c r="S776" s="516" t="str">
        <f>三年级50米跑得分</f>
        <v/>
      </c>
      <c r="T776" s="517" t="str">
        <f>三年级等级</f>
        <v/>
      </c>
      <c r="U776" s="516" t="str">
        <f>三年级坐位体前屈得分</f>
        <v/>
      </c>
      <c r="V776" s="517" t="str">
        <f>三年级等级</f>
        <v/>
      </c>
      <c r="W776" s="516" t="str">
        <f>三年级一分钟跳绳得分</f>
        <v/>
      </c>
      <c r="X776" s="517" t="str">
        <f>三年级等级</f>
        <v/>
      </c>
      <c r="Y776" s="515" t="str">
        <f>三年级仰卧起坐得分</f>
        <v/>
      </c>
      <c r="Z776" s="518" t="str">
        <f>三年级等级</f>
        <v/>
      </c>
      <c r="AA776" s="533"/>
      <c r="AB776" s="515"/>
      <c r="AC776" s="533" t="str">
        <f>三年级跳绳附加分</f>
        <v/>
      </c>
      <c r="AD776" s="534" t="str">
        <f>三年级标准分</f>
        <v/>
      </c>
      <c r="AE776" s="534" t="str">
        <f>三年级总分</f>
        <v/>
      </c>
      <c r="AF776" s="517" t="str">
        <f>三年级等级</f>
        <v/>
      </c>
    </row>
    <row r="777" spans="1:32">
      <c r="A777" s="476">
        <v>312</v>
      </c>
      <c r="B777" s="477">
        <v>5</v>
      </c>
      <c r="C777" s="586"/>
      <c r="D777" s="587"/>
      <c r="E777" s="586"/>
      <c r="F777" s="481"/>
      <c r="G777" s="588"/>
      <c r="H777" s="475"/>
      <c r="I777" s="595"/>
      <c r="J777" s="596"/>
      <c r="K777" s="596"/>
      <c r="L777" s="503"/>
      <c r="M777" s="644"/>
      <c r="N777" s="505" t="str">
        <f>三年级BMI</f>
        <v/>
      </c>
      <c r="O777" s="499" t="str">
        <f>三年级BMI等级</f>
        <v/>
      </c>
      <c r="P777" s="500" t="str">
        <f>三年级BMI得分</f>
        <v/>
      </c>
      <c r="Q777" s="515" t="str">
        <f>三年级肺活量得分</f>
        <v/>
      </c>
      <c r="R777" s="512" t="str">
        <f>三年级等级</f>
        <v/>
      </c>
      <c r="S777" s="516" t="str">
        <f>三年级50米跑得分</f>
        <v/>
      </c>
      <c r="T777" s="517" t="str">
        <f>三年级等级</f>
        <v/>
      </c>
      <c r="U777" s="516" t="str">
        <f>三年级坐位体前屈得分</f>
        <v/>
      </c>
      <c r="V777" s="517" t="str">
        <f>三年级等级</f>
        <v/>
      </c>
      <c r="W777" s="516" t="str">
        <f>三年级一分钟跳绳得分</f>
        <v/>
      </c>
      <c r="X777" s="517" t="str">
        <f>三年级等级</f>
        <v/>
      </c>
      <c r="Y777" s="515" t="str">
        <f>三年级仰卧起坐得分</f>
        <v/>
      </c>
      <c r="Z777" s="518" t="str">
        <f>三年级等级</f>
        <v/>
      </c>
      <c r="AA777" s="533"/>
      <c r="AB777" s="515"/>
      <c r="AC777" s="533" t="str">
        <f>三年级跳绳附加分</f>
        <v/>
      </c>
      <c r="AD777" s="534" t="str">
        <f>三年级标准分</f>
        <v/>
      </c>
      <c r="AE777" s="534" t="str">
        <f>三年级总分</f>
        <v/>
      </c>
      <c r="AF777" s="517" t="str">
        <f>三年级等级</f>
        <v/>
      </c>
    </row>
    <row r="778" spans="1:32">
      <c r="A778" s="476">
        <v>312</v>
      </c>
      <c r="B778" s="477">
        <v>6</v>
      </c>
      <c r="C778" s="586"/>
      <c r="D778" s="587"/>
      <c r="E778" s="586"/>
      <c r="F778" s="473"/>
      <c r="G778" s="588"/>
      <c r="H778" s="475"/>
      <c r="I778" s="600"/>
      <c r="J778" s="597"/>
      <c r="K778" s="597"/>
      <c r="L778" s="496"/>
      <c r="M778" s="643"/>
      <c r="N778" s="498" t="str">
        <f>三年级BMI</f>
        <v/>
      </c>
      <c r="O778" s="499" t="str">
        <f>三年级BMI等级</f>
        <v/>
      </c>
      <c r="P778" s="500" t="str">
        <f>三年级BMI得分</f>
        <v/>
      </c>
      <c r="Q778" s="515" t="str">
        <f>三年级肺活量得分</f>
        <v/>
      </c>
      <c r="R778" s="512" t="str">
        <f>三年级等级</f>
        <v/>
      </c>
      <c r="S778" s="516" t="str">
        <f>三年级50米跑得分</f>
        <v/>
      </c>
      <c r="T778" s="512" t="str">
        <f>三年级等级</f>
        <v/>
      </c>
      <c r="U778" s="516" t="str">
        <f>三年级坐位体前屈得分</f>
        <v/>
      </c>
      <c r="V778" s="512" t="str">
        <f>三年级等级</f>
        <v/>
      </c>
      <c r="W778" s="516" t="str">
        <f>三年级一分钟跳绳得分</f>
        <v/>
      </c>
      <c r="X778" s="512" t="str">
        <f>三年级等级</f>
        <v/>
      </c>
      <c r="Y778" s="511" t="str">
        <f>三年级仰卧起坐得分</f>
        <v/>
      </c>
      <c r="Z778" s="514" t="str">
        <f>三年级等级</f>
        <v/>
      </c>
      <c r="AA778" s="530"/>
      <c r="AB778" s="511"/>
      <c r="AC778" s="530" t="str">
        <f>三年级跳绳附加分</f>
        <v/>
      </c>
      <c r="AD778" s="534" t="str">
        <f>三年级标准分</f>
        <v/>
      </c>
      <c r="AE778" s="531" t="str">
        <f>三年级总分</f>
        <v/>
      </c>
      <c r="AF778" s="512" t="str">
        <f>三年级等级</f>
        <v/>
      </c>
    </row>
    <row r="779" spans="1:32">
      <c r="A779" s="476">
        <v>312</v>
      </c>
      <c r="B779" s="477">
        <v>7</v>
      </c>
      <c r="C779" s="586"/>
      <c r="D779" s="587"/>
      <c r="E779" s="586"/>
      <c r="F779" s="473"/>
      <c r="G779" s="588"/>
      <c r="H779" s="475"/>
      <c r="I779" s="595"/>
      <c r="J779" s="596"/>
      <c r="K779" s="597"/>
      <c r="L779" s="503"/>
      <c r="M779" s="644"/>
      <c r="N779" s="505" t="str">
        <f>三年级BMI</f>
        <v/>
      </c>
      <c r="O779" s="499" t="str">
        <f>三年级BMI等级</f>
        <v/>
      </c>
      <c r="P779" s="500" t="str">
        <f>三年级BMI得分</f>
        <v/>
      </c>
      <c r="Q779" s="515" t="str">
        <f>三年级肺活量得分</f>
        <v/>
      </c>
      <c r="R779" s="512" t="str">
        <f>三年级等级</f>
        <v/>
      </c>
      <c r="S779" s="516" t="str">
        <f>三年级50米跑得分</f>
        <v/>
      </c>
      <c r="T779" s="512" t="str">
        <f>三年级等级</f>
        <v/>
      </c>
      <c r="U779" s="516" t="str">
        <f>三年级坐位体前屈得分</f>
        <v/>
      </c>
      <c r="V779" s="517" t="str">
        <f>三年级等级</f>
        <v/>
      </c>
      <c r="W779" s="516" t="str">
        <f>三年级一分钟跳绳得分</f>
        <v/>
      </c>
      <c r="X779" s="517" t="str">
        <f>三年级等级</f>
        <v/>
      </c>
      <c r="Y779" s="515" t="str">
        <f>三年级仰卧起坐得分</f>
        <v/>
      </c>
      <c r="Z779" s="518" t="str">
        <f>三年级等级</f>
        <v/>
      </c>
      <c r="AA779" s="533"/>
      <c r="AB779" s="515"/>
      <c r="AC779" s="533" t="str">
        <f>三年级跳绳附加分</f>
        <v/>
      </c>
      <c r="AD779" s="534" t="str">
        <f>三年级标准分</f>
        <v/>
      </c>
      <c r="AE779" s="534" t="str">
        <f>三年级总分</f>
        <v/>
      </c>
      <c r="AF779" s="517" t="str">
        <f>三年级等级</f>
        <v/>
      </c>
    </row>
    <row r="780" spans="1:32">
      <c r="A780" s="476">
        <v>312</v>
      </c>
      <c r="B780" s="477">
        <v>8</v>
      </c>
      <c r="C780" s="586"/>
      <c r="D780" s="587"/>
      <c r="E780" s="586"/>
      <c r="F780" s="473"/>
      <c r="G780" s="588"/>
      <c r="H780" s="475"/>
      <c r="I780" s="595"/>
      <c r="J780" s="596"/>
      <c r="K780" s="597"/>
      <c r="L780" s="503"/>
      <c r="M780" s="644"/>
      <c r="N780" s="505" t="str">
        <f>三年级BMI</f>
        <v/>
      </c>
      <c r="O780" s="499" t="str">
        <f>三年级BMI等级</f>
        <v/>
      </c>
      <c r="P780" s="500" t="str">
        <f>三年级BMI得分</f>
        <v/>
      </c>
      <c r="Q780" s="515" t="str">
        <f>三年级肺活量得分</f>
        <v/>
      </c>
      <c r="R780" s="512" t="str">
        <f>三年级等级</f>
        <v/>
      </c>
      <c r="S780" s="516" t="str">
        <f>三年级50米跑得分</f>
        <v/>
      </c>
      <c r="T780" s="512" t="str">
        <f>三年级等级</f>
        <v/>
      </c>
      <c r="U780" s="516" t="str">
        <f>三年级坐位体前屈得分</f>
        <v/>
      </c>
      <c r="V780" s="517" t="str">
        <f>三年级等级</f>
        <v/>
      </c>
      <c r="W780" s="516" t="str">
        <f>三年级一分钟跳绳得分</f>
        <v/>
      </c>
      <c r="X780" s="517" t="str">
        <f>三年级等级</f>
        <v/>
      </c>
      <c r="Y780" s="515" t="str">
        <f>三年级仰卧起坐得分</f>
        <v/>
      </c>
      <c r="Z780" s="518" t="str">
        <f>三年级等级</f>
        <v/>
      </c>
      <c r="AA780" s="533"/>
      <c r="AB780" s="515"/>
      <c r="AC780" s="533" t="str">
        <f>三年级跳绳附加分</f>
        <v/>
      </c>
      <c r="AD780" s="534" t="str">
        <f>三年级标准分</f>
        <v/>
      </c>
      <c r="AE780" s="534" t="str">
        <f>三年级总分</f>
        <v/>
      </c>
      <c r="AF780" s="517" t="str">
        <f>三年级等级</f>
        <v/>
      </c>
    </row>
    <row r="781" spans="1:32">
      <c r="A781" s="476">
        <v>312</v>
      </c>
      <c r="B781" s="477">
        <v>9</v>
      </c>
      <c r="C781" s="586"/>
      <c r="D781" s="587"/>
      <c r="E781" s="586"/>
      <c r="F781" s="473"/>
      <c r="G781" s="589"/>
      <c r="H781" s="475"/>
      <c r="I781" s="595"/>
      <c r="J781" s="596"/>
      <c r="K781" s="597"/>
      <c r="L781" s="503"/>
      <c r="M781" s="644"/>
      <c r="N781" s="505" t="str">
        <f>三年级BMI</f>
        <v/>
      </c>
      <c r="O781" s="499" t="str">
        <f>三年级BMI等级</f>
        <v/>
      </c>
      <c r="P781" s="500" t="str">
        <f>三年级BMI得分</f>
        <v/>
      </c>
      <c r="Q781" s="515" t="str">
        <f>三年级肺活量得分</f>
        <v/>
      </c>
      <c r="R781" s="512" t="str">
        <f>三年级等级</f>
        <v/>
      </c>
      <c r="S781" s="516" t="str">
        <f>三年级50米跑得分</f>
        <v/>
      </c>
      <c r="T781" s="512" t="str">
        <f>三年级等级</f>
        <v/>
      </c>
      <c r="U781" s="516" t="str">
        <f>三年级坐位体前屈得分</f>
        <v/>
      </c>
      <c r="V781" s="517" t="str">
        <f>三年级等级</f>
        <v/>
      </c>
      <c r="W781" s="516" t="str">
        <f>三年级一分钟跳绳得分</f>
        <v/>
      </c>
      <c r="X781" s="517" t="str">
        <f>三年级等级</f>
        <v/>
      </c>
      <c r="Y781" s="515" t="str">
        <f>三年级仰卧起坐得分</f>
        <v/>
      </c>
      <c r="Z781" s="518" t="str">
        <f>三年级等级</f>
        <v/>
      </c>
      <c r="AA781" s="533"/>
      <c r="AB781" s="515"/>
      <c r="AC781" s="533" t="str">
        <f>三年级跳绳附加分</f>
        <v/>
      </c>
      <c r="AD781" s="534" t="str">
        <f>三年级标准分</f>
        <v/>
      </c>
      <c r="AE781" s="534" t="str">
        <f>三年级总分</f>
        <v/>
      </c>
      <c r="AF781" s="517" t="str">
        <f>三年级等级</f>
        <v/>
      </c>
    </row>
    <row r="782" spans="1:32">
      <c r="A782" s="476">
        <v>312</v>
      </c>
      <c r="B782" s="477">
        <v>10</v>
      </c>
      <c r="C782" s="586"/>
      <c r="D782" s="587"/>
      <c r="E782" s="586"/>
      <c r="F782" s="473"/>
      <c r="G782" s="589"/>
      <c r="H782" s="475"/>
      <c r="I782" s="595"/>
      <c r="J782" s="596"/>
      <c r="K782" s="597"/>
      <c r="L782" s="503"/>
      <c r="M782" s="644"/>
      <c r="N782" s="505" t="str">
        <f>三年级BMI</f>
        <v/>
      </c>
      <c r="O782" s="499" t="str">
        <f>三年级BMI等级</f>
        <v/>
      </c>
      <c r="P782" s="500" t="str">
        <f>三年级BMI得分</f>
        <v/>
      </c>
      <c r="Q782" s="515" t="str">
        <f>三年级肺活量得分</f>
        <v/>
      </c>
      <c r="R782" s="512" t="str">
        <f>三年级等级</f>
        <v/>
      </c>
      <c r="S782" s="516" t="str">
        <f>三年级50米跑得分</f>
        <v/>
      </c>
      <c r="T782" s="512" t="str">
        <f>三年级等级</f>
        <v/>
      </c>
      <c r="U782" s="516" t="str">
        <f>三年级坐位体前屈得分</f>
        <v/>
      </c>
      <c r="V782" s="517" t="str">
        <f>三年级等级</f>
        <v/>
      </c>
      <c r="W782" s="516" t="str">
        <f>三年级一分钟跳绳得分</f>
        <v/>
      </c>
      <c r="X782" s="517" t="str">
        <f>三年级等级</f>
        <v/>
      </c>
      <c r="Y782" s="515" t="str">
        <f>三年级仰卧起坐得分</f>
        <v/>
      </c>
      <c r="Z782" s="518" t="str">
        <f>三年级等级</f>
        <v/>
      </c>
      <c r="AA782" s="533"/>
      <c r="AB782" s="515"/>
      <c r="AC782" s="533" t="str">
        <f>三年级跳绳附加分</f>
        <v/>
      </c>
      <c r="AD782" s="534" t="str">
        <f>三年级标准分</f>
        <v/>
      </c>
      <c r="AE782" s="534" t="str">
        <f>三年级总分</f>
        <v/>
      </c>
      <c r="AF782" s="517" t="str">
        <f>三年级等级</f>
        <v/>
      </c>
    </row>
    <row r="783" spans="1:32">
      <c r="A783" s="476">
        <v>312</v>
      </c>
      <c r="B783" s="477">
        <v>11</v>
      </c>
      <c r="C783" s="586"/>
      <c r="D783" s="587"/>
      <c r="E783" s="586"/>
      <c r="F783" s="473"/>
      <c r="G783" s="588"/>
      <c r="H783" s="475"/>
      <c r="I783" s="595"/>
      <c r="J783" s="596"/>
      <c r="K783" s="597"/>
      <c r="L783" s="503"/>
      <c r="M783" s="644"/>
      <c r="N783" s="505" t="str">
        <f>三年级BMI</f>
        <v/>
      </c>
      <c r="O783" s="499" t="str">
        <f>三年级BMI等级</f>
        <v/>
      </c>
      <c r="P783" s="500" t="str">
        <f>三年级BMI得分</f>
        <v/>
      </c>
      <c r="Q783" s="515" t="str">
        <f>三年级肺活量得分</f>
        <v/>
      </c>
      <c r="R783" s="512" t="str">
        <f>三年级等级</f>
        <v/>
      </c>
      <c r="S783" s="516" t="str">
        <f>三年级50米跑得分</f>
        <v/>
      </c>
      <c r="T783" s="512" t="str">
        <f>三年级等级</f>
        <v/>
      </c>
      <c r="U783" s="516" t="str">
        <f>三年级坐位体前屈得分</f>
        <v/>
      </c>
      <c r="V783" s="517" t="str">
        <f>三年级等级</f>
        <v/>
      </c>
      <c r="W783" s="516" t="str">
        <f>三年级一分钟跳绳得分</f>
        <v/>
      </c>
      <c r="X783" s="517" t="str">
        <f>三年级等级</f>
        <v/>
      </c>
      <c r="Y783" s="515" t="str">
        <f>三年级仰卧起坐得分</f>
        <v/>
      </c>
      <c r="Z783" s="518" t="str">
        <f>三年级等级</f>
        <v/>
      </c>
      <c r="AA783" s="533"/>
      <c r="AB783" s="515"/>
      <c r="AC783" s="533" t="str">
        <f>三年级跳绳附加分</f>
        <v/>
      </c>
      <c r="AD783" s="534" t="str">
        <f>三年级标准分</f>
        <v/>
      </c>
      <c r="AE783" s="534" t="str">
        <f>三年级总分</f>
        <v/>
      </c>
      <c r="AF783" s="517" t="str">
        <f>三年级等级</f>
        <v/>
      </c>
    </row>
    <row r="784" spans="1:32">
      <c r="A784" s="476">
        <v>312</v>
      </c>
      <c r="B784" s="477">
        <v>12</v>
      </c>
      <c r="C784" s="586"/>
      <c r="D784" s="587"/>
      <c r="E784" s="586"/>
      <c r="F784" s="473"/>
      <c r="G784" s="588"/>
      <c r="H784" s="475"/>
      <c r="I784" s="595"/>
      <c r="J784" s="596"/>
      <c r="K784" s="597"/>
      <c r="L784" s="503"/>
      <c r="M784" s="644"/>
      <c r="N784" s="505" t="str">
        <f>三年级BMI</f>
        <v/>
      </c>
      <c r="O784" s="499" t="str">
        <f>三年级BMI等级</f>
        <v/>
      </c>
      <c r="P784" s="500" t="str">
        <f>三年级BMI得分</f>
        <v/>
      </c>
      <c r="Q784" s="515" t="str">
        <f>三年级肺活量得分</f>
        <v/>
      </c>
      <c r="R784" s="512" t="str">
        <f>三年级等级</f>
        <v/>
      </c>
      <c r="S784" s="516" t="str">
        <f>三年级50米跑得分</f>
        <v/>
      </c>
      <c r="T784" s="517" t="str">
        <f>三年级等级</f>
        <v/>
      </c>
      <c r="U784" s="516" t="str">
        <f>三年级坐位体前屈得分</f>
        <v/>
      </c>
      <c r="V784" s="517" t="str">
        <f>三年级等级</f>
        <v/>
      </c>
      <c r="W784" s="516" t="str">
        <f>三年级一分钟跳绳得分</f>
        <v/>
      </c>
      <c r="X784" s="517" t="str">
        <f>三年级等级</f>
        <v/>
      </c>
      <c r="Y784" s="515" t="str">
        <f>三年级仰卧起坐得分</f>
        <v/>
      </c>
      <c r="Z784" s="518" t="str">
        <f>三年级等级</f>
        <v/>
      </c>
      <c r="AA784" s="533"/>
      <c r="AB784" s="515"/>
      <c r="AC784" s="533" t="str">
        <f>三年级跳绳附加分</f>
        <v/>
      </c>
      <c r="AD784" s="534" t="str">
        <f>三年级标准分</f>
        <v/>
      </c>
      <c r="AE784" s="534" t="str">
        <f>三年级总分</f>
        <v/>
      </c>
      <c r="AF784" s="517" t="str">
        <f>三年级等级</f>
        <v/>
      </c>
    </row>
    <row r="785" spans="1:32">
      <c r="A785" s="476">
        <v>312</v>
      </c>
      <c r="B785" s="477">
        <v>13</v>
      </c>
      <c r="C785" s="586"/>
      <c r="D785" s="587"/>
      <c r="E785" s="586"/>
      <c r="F785" s="473"/>
      <c r="G785" s="588"/>
      <c r="H785" s="475"/>
      <c r="I785" s="595"/>
      <c r="J785" s="596"/>
      <c r="K785" s="597"/>
      <c r="L785" s="503"/>
      <c r="M785" s="644"/>
      <c r="N785" s="505" t="str">
        <f>三年级BMI</f>
        <v/>
      </c>
      <c r="O785" s="499" t="str">
        <f>三年级BMI等级</f>
        <v/>
      </c>
      <c r="P785" s="500" t="str">
        <f>三年级BMI得分</f>
        <v/>
      </c>
      <c r="Q785" s="515" t="str">
        <f>三年级肺活量得分</f>
        <v/>
      </c>
      <c r="R785" s="512" t="str">
        <f>三年级等级</f>
        <v/>
      </c>
      <c r="S785" s="516" t="str">
        <f>三年级50米跑得分</f>
        <v/>
      </c>
      <c r="T785" s="517" t="str">
        <f>三年级等级</f>
        <v/>
      </c>
      <c r="U785" s="516" t="str">
        <f>三年级坐位体前屈得分</f>
        <v/>
      </c>
      <c r="V785" s="517" t="str">
        <f>三年级等级</f>
        <v/>
      </c>
      <c r="W785" s="516" t="str">
        <f>三年级一分钟跳绳得分</f>
        <v/>
      </c>
      <c r="X785" s="517" t="str">
        <f>三年级等级</f>
        <v/>
      </c>
      <c r="Y785" s="515" t="str">
        <f>三年级仰卧起坐得分</f>
        <v/>
      </c>
      <c r="Z785" s="518" t="str">
        <f>三年级等级</f>
        <v/>
      </c>
      <c r="AA785" s="533"/>
      <c r="AB785" s="515"/>
      <c r="AC785" s="533" t="str">
        <f>三年级跳绳附加分</f>
        <v/>
      </c>
      <c r="AD785" s="534" t="str">
        <f>三年级标准分</f>
        <v/>
      </c>
      <c r="AE785" s="534" t="str">
        <f>三年级总分</f>
        <v/>
      </c>
      <c r="AF785" s="517" t="str">
        <f>三年级等级</f>
        <v/>
      </c>
    </row>
    <row r="786" spans="1:32">
      <c r="A786" s="476">
        <v>312</v>
      </c>
      <c r="B786" s="477">
        <v>14</v>
      </c>
      <c r="C786" s="586"/>
      <c r="D786" s="587"/>
      <c r="E786" s="586"/>
      <c r="F786" s="473"/>
      <c r="G786" s="588"/>
      <c r="H786" s="475"/>
      <c r="I786" s="595"/>
      <c r="J786" s="596"/>
      <c r="K786" s="597"/>
      <c r="L786" s="503"/>
      <c r="M786" s="644"/>
      <c r="N786" s="505" t="str">
        <f>三年级BMI</f>
        <v/>
      </c>
      <c r="O786" s="499" t="str">
        <f>三年级BMI等级</f>
        <v/>
      </c>
      <c r="P786" s="500" t="str">
        <f>三年级BMI得分</f>
        <v/>
      </c>
      <c r="Q786" s="515" t="str">
        <f>三年级肺活量得分</f>
        <v/>
      </c>
      <c r="R786" s="512" t="str">
        <f>三年级等级</f>
        <v/>
      </c>
      <c r="S786" s="516" t="str">
        <f>三年级50米跑得分</f>
        <v/>
      </c>
      <c r="T786" s="517" t="str">
        <f>三年级等级</f>
        <v/>
      </c>
      <c r="U786" s="516" t="str">
        <f>三年级坐位体前屈得分</f>
        <v/>
      </c>
      <c r="V786" s="517" t="str">
        <f>三年级等级</f>
        <v/>
      </c>
      <c r="W786" s="516" t="str">
        <f>三年级一分钟跳绳得分</f>
        <v/>
      </c>
      <c r="X786" s="517" t="str">
        <f>三年级等级</f>
        <v/>
      </c>
      <c r="Y786" s="515" t="str">
        <f>三年级仰卧起坐得分</f>
        <v/>
      </c>
      <c r="Z786" s="518" t="str">
        <f>三年级等级</f>
        <v/>
      </c>
      <c r="AA786" s="533"/>
      <c r="AB786" s="515"/>
      <c r="AC786" s="533" t="str">
        <f>三年级跳绳附加分</f>
        <v/>
      </c>
      <c r="AD786" s="534" t="str">
        <f>三年级标准分</f>
        <v/>
      </c>
      <c r="AE786" s="534" t="str">
        <f>三年级总分</f>
        <v/>
      </c>
      <c r="AF786" s="517" t="str">
        <f>三年级等级</f>
        <v/>
      </c>
    </row>
    <row r="787" spans="1:32">
      <c r="A787" s="476">
        <v>312</v>
      </c>
      <c r="B787" s="477">
        <v>15</v>
      </c>
      <c r="C787" s="586"/>
      <c r="D787" s="587"/>
      <c r="E787" s="586"/>
      <c r="F787" s="473"/>
      <c r="G787" s="588"/>
      <c r="H787" s="475"/>
      <c r="I787" s="595"/>
      <c r="J787" s="596"/>
      <c r="K787" s="597"/>
      <c r="L787" s="503"/>
      <c r="M787" s="644"/>
      <c r="N787" s="505" t="str">
        <f>三年级BMI</f>
        <v/>
      </c>
      <c r="O787" s="499" t="str">
        <f>三年级BMI等级</f>
        <v/>
      </c>
      <c r="P787" s="500" t="str">
        <f>三年级BMI得分</f>
        <v/>
      </c>
      <c r="Q787" s="515" t="str">
        <f>三年级肺活量得分</f>
        <v/>
      </c>
      <c r="R787" s="512" t="str">
        <f>三年级等级</f>
        <v/>
      </c>
      <c r="S787" s="516" t="str">
        <f>三年级50米跑得分</f>
        <v/>
      </c>
      <c r="T787" s="517" t="str">
        <f>三年级等级</f>
        <v/>
      </c>
      <c r="U787" s="516" t="str">
        <f>三年级坐位体前屈得分</f>
        <v/>
      </c>
      <c r="V787" s="517" t="str">
        <f>三年级等级</f>
        <v/>
      </c>
      <c r="W787" s="516" t="str">
        <f>三年级一分钟跳绳得分</f>
        <v/>
      </c>
      <c r="X787" s="517" t="str">
        <f>三年级等级</f>
        <v/>
      </c>
      <c r="Y787" s="515" t="str">
        <f>三年级仰卧起坐得分</f>
        <v/>
      </c>
      <c r="Z787" s="518" t="str">
        <f>三年级等级</f>
        <v/>
      </c>
      <c r="AA787" s="533"/>
      <c r="AB787" s="515"/>
      <c r="AC787" s="533" t="str">
        <f>三年级跳绳附加分</f>
        <v/>
      </c>
      <c r="AD787" s="534" t="str">
        <f>三年级标准分</f>
        <v/>
      </c>
      <c r="AE787" s="534" t="str">
        <f>三年级总分</f>
        <v/>
      </c>
      <c r="AF787" s="517" t="str">
        <f>三年级等级</f>
        <v/>
      </c>
    </row>
    <row r="788" spans="1:32">
      <c r="A788" s="476">
        <v>312</v>
      </c>
      <c r="B788" s="477">
        <v>16</v>
      </c>
      <c r="C788" s="586"/>
      <c r="D788" s="587"/>
      <c r="E788" s="586"/>
      <c r="F788" s="473"/>
      <c r="G788" s="588"/>
      <c r="H788" s="475"/>
      <c r="I788" s="595"/>
      <c r="J788" s="596"/>
      <c r="K788" s="597"/>
      <c r="L788" s="503"/>
      <c r="M788" s="644"/>
      <c r="N788" s="505" t="str">
        <f>三年级BMI</f>
        <v/>
      </c>
      <c r="O788" s="499" t="str">
        <f>三年级BMI等级</f>
        <v/>
      </c>
      <c r="P788" s="500" t="str">
        <f>三年级BMI得分</f>
        <v/>
      </c>
      <c r="Q788" s="515" t="str">
        <f>三年级肺活量得分</f>
        <v/>
      </c>
      <c r="R788" s="512" t="str">
        <f>三年级等级</f>
        <v/>
      </c>
      <c r="S788" s="516" t="str">
        <f>三年级50米跑得分</f>
        <v/>
      </c>
      <c r="T788" s="517" t="str">
        <f>三年级等级</f>
        <v/>
      </c>
      <c r="U788" s="516" t="str">
        <f>三年级坐位体前屈得分</f>
        <v/>
      </c>
      <c r="V788" s="517" t="str">
        <f>三年级等级</f>
        <v/>
      </c>
      <c r="W788" s="516" t="str">
        <f>三年级一分钟跳绳得分</f>
        <v/>
      </c>
      <c r="X788" s="517" t="str">
        <f>三年级等级</f>
        <v/>
      </c>
      <c r="Y788" s="515" t="str">
        <f>三年级仰卧起坐得分</f>
        <v/>
      </c>
      <c r="Z788" s="518" t="str">
        <f>三年级等级</f>
        <v/>
      </c>
      <c r="AA788" s="533"/>
      <c r="AB788" s="515"/>
      <c r="AC788" s="533" t="str">
        <f>三年级跳绳附加分</f>
        <v/>
      </c>
      <c r="AD788" s="534" t="str">
        <f>三年级标准分</f>
        <v/>
      </c>
      <c r="AE788" s="534" t="str">
        <f>三年级总分</f>
        <v/>
      </c>
      <c r="AF788" s="517" t="str">
        <f>三年级等级</f>
        <v/>
      </c>
    </row>
    <row r="789" spans="1:32">
      <c r="A789" s="476">
        <v>312</v>
      </c>
      <c r="B789" s="477">
        <v>17</v>
      </c>
      <c r="C789" s="586"/>
      <c r="D789" s="587"/>
      <c r="E789" s="586"/>
      <c r="F789" s="473"/>
      <c r="G789" s="588"/>
      <c r="H789" s="475"/>
      <c r="I789" s="595"/>
      <c r="J789" s="596"/>
      <c r="K789" s="597"/>
      <c r="L789" s="503"/>
      <c r="M789" s="644"/>
      <c r="N789" s="505" t="str">
        <f>三年级BMI</f>
        <v/>
      </c>
      <c r="O789" s="499" t="str">
        <f>三年级BMI等级</f>
        <v/>
      </c>
      <c r="P789" s="500" t="str">
        <f>三年级BMI得分</f>
        <v/>
      </c>
      <c r="Q789" s="515" t="str">
        <f>三年级肺活量得分</f>
        <v/>
      </c>
      <c r="R789" s="512" t="str">
        <f>三年级等级</f>
        <v/>
      </c>
      <c r="S789" s="516" t="str">
        <f>三年级50米跑得分</f>
        <v/>
      </c>
      <c r="T789" s="517" t="str">
        <f>三年级等级</f>
        <v/>
      </c>
      <c r="U789" s="516" t="str">
        <f>三年级坐位体前屈得分</f>
        <v/>
      </c>
      <c r="V789" s="517" t="str">
        <f>三年级等级</f>
        <v/>
      </c>
      <c r="W789" s="516" t="str">
        <f>三年级一分钟跳绳得分</f>
        <v/>
      </c>
      <c r="X789" s="517" t="str">
        <f>三年级等级</f>
        <v/>
      </c>
      <c r="Y789" s="515" t="str">
        <f>三年级仰卧起坐得分</f>
        <v/>
      </c>
      <c r="Z789" s="518" t="str">
        <f>三年级等级</f>
        <v/>
      </c>
      <c r="AA789" s="533"/>
      <c r="AB789" s="515"/>
      <c r="AC789" s="533" t="str">
        <f>三年级跳绳附加分</f>
        <v/>
      </c>
      <c r="AD789" s="534" t="str">
        <f>三年级标准分</f>
        <v/>
      </c>
      <c r="AE789" s="534" t="str">
        <f>三年级总分</f>
        <v/>
      </c>
      <c r="AF789" s="517" t="str">
        <f>三年级等级</f>
        <v/>
      </c>
    </row>
    <row r="790" spans="1:32">
      <c r="A790" s="476">
        <v>312</v>
      </c>
      <c r="B790" s="477">
        <v>18</v>
      </c>
      <c r="C790" s="586"/>
      <c r="D790" s="587"/>
      <c r="E790" s="586"/>
      <c r="F790" s="473"/>
      <c r="G790" s="588"/>
      <c r="H790" s="475"/>
      <c r="I790" s="595"/>
      <c r="J790" s="596"/>
      <c r="K790" s="597"/>
      <c r="L790" s="503"/>
      <c r="M790" s="644"/>
      <c r="N790" s="505" t="str">
        <f>三年级BMI</f>
        <v/>
      </c>
      <c r="O790" s="499" t="str">
        <f>三年级BMI等级</f>
        <v/>
      </c>
      <c r="P790" s="500" t="str">
        <f>三年级BMI得分</f>
        <v/>
      </c>
      <c r="Q790" s="515" t="str">
        <f>三年级肺活量得分</f>
        <v/>
      </c>
      <c r="R790" s="512" t="str">
        <f>三年级等级</f>
        <v/>
      </c>
      <c r="S790" s="516" t="str">
        <f>三年级50米跑得分</f>
        <v/>
      </c>
      <c r="T790" s="517" t="str">
        <f>三年级等级</f>
        <v/>
      </c>
      <c r="U790" s="516" t="str">
        <f>三年级坐位体前屈得分</f>
        <v/>
      </c>
      <c r="V790" s="517" t="str">
        <f>三年级等级</f>
        <v/>
      </c>
      <c r="W790" s="516" t="str">
        <f>三年级一分钟跳绳得分</f>
        <v/>
      </c>
      <c r="X790" s="517" t="str">
        <f>三年级等级</f>
        <v/>
      </c>
      <c r="Y790" s="515" t="str">
        <f>三年级仰卧起坐得分</f>
        <v/>
      </c>
      <c r="Z790" s="518" t="str">
        <f>三年级等级</f>
        <v/>
      </c>
      <c r="AA790" s="533"/>
      <c r="AB790" s="515"/>
      <c r="AC790" s="533" t="str">
        <f>三年级跳绳附加分</f>
        <v/>
      </c>
      <c r="AD790" s="534" t="str">
        <f>三年级标准分</f>
        <v/>
      </c>
      <c r="AE790" s="534" t="str">
        <f>三年级总分</f>
        <v/>
      </c>
      <c r="AF790" s="517" t="str">
        <f>三年级等级</f>
        <v/>
      </c>
    </row>
    <row r="791" spans="1:32">
      <c r="A791" s="476">
        <v>312</v>
      </c>
      <c r="B791" s="477">
        <v>19</v>
      </c>
      <c r="C791" s="586"/>
      <c r="D791" s="587"/>
      <c r="E791" s="586"/>
      <c r="F791" s="473"/>
      <c r="G791" s="588"/>
      <c r="H791" s="475"/>
      <c r="I791" s="595"/>
      <c r="J791" s="596"/>
      <c r="K791" s="597"/>
      <c r="L791" s="503"/>
      <c r="M791" s="644"/>
      <c r="N791" s="505" t="str">
        <f>三年级BMI</f>
        <v/>
      </c>
      <c r="O791" s="499" t="str">
        <f>三年级BMI等级</f>
        <v/>
      </c>
      <c r="P791" s="500" t="str">
        <f>三年级BMI得分</f>
        <v/>
      </c>
      <c r="Q791" s="515" t="str">
        <f>三年级肺活量得分</f>
        <v/>
      </c>
      <c r="R791" s="512" t="str">
        <f>三年级等级</f>
        <v/>
      </c>
      <c r="S791" s="516" t="str">
        <f>三年级50米跑得分</f>
        <v/>
      </c>
      <c r="T791" s="517" t="str">
        <f>三年级等级</f>
        <v/>
      </c>
      <c r="U791" s="516" t="str">
        <f>三年级坐位体前屈得分</f>
        <v/>
      </c>
      <c r="V791" s="517" t="str">
        <f>三年级等级</f>
        <v/>
      </c>
      <c r="W791" s="516" t="str">
        <f>三年级一分钟跳绳得分</f>
        <v/>
      </c>
      <c r="X791" s="517" t="str">
        <f>三年级等级</f>
        <v/>
      </c>
      <c r="Y791" s="515" t="str">
        <f>三年级仰卧起坐得分</f>
        <v/>
      </c>
      <c r="Z791" s="518" t="str">
        <f>三年级等级</f>
        <v/>
      </c>
      <c r="AA791" s="533"/>
      <c r="AB791" s="515"/>
      <c r="AC791" s="533" t="str">
        <f>三年级跳绳附加分</f>
        <v/>
      </c>
      <c r="AD791" s="534" t="str">
        <f>三年级标准分</f>
        <v/>
      </c>
      <c r="AE791" s="534" t="str">
        <f>三年级总分</f>
        <v/>
      </c>
      <c r="AF791" s="517" t="str">
        <f>三年级等级</f>
        <v/>
      </c>
    </row>
    <row r="792" spans="1:32">
      <c r="A792" s="476">
        <v>312</v>
      </c>
      <c r="B792" s="477">
        <v>20</v>
      </c>
      <c r="C792" s="586"/>
      <c r="D792" s="587"/>
      <c r="E792" s="586"/>
      <c r="F792" s="473"/>
      <c r="G792" s="588"/>
      <c r="H792" s="475"/>
      <c r="I792" s="595"/>
      <c r="J792" s="596"/>
      <c r="K792" s="597"/>
      <c r="L792" s="503"/>
      <c r="M792" s="644"/>
      <c r="N792" s="505" t="str">
        <f>三年级BMI</f>
        <v/>
      </c>
      <c r="O792" s="499" t="str">
        <f>三年级BMI等级</f>
        <v/>
      </c>
      <c r="P792" s="500" t="str">
        <f>三年级BMI得分</f>
        <v/>
      </c>
      <c r="Q792" s="515" t="str">
        <f>三年级肺活量得分</f>
        <v/>
      </c>
      <c r="R792" s="512" t="str">
        <f>三年级等级</f>
        <v/>
      </c>
      <c r="S792" s="516" t="str">
        <f>三年级50米跑得分</f>
        <v/>
      </c>
      <c r="T792" s="517" t="str">
        <f>三年级等级</f>
        <v/>
      </c>
      <c r="U792" s="516" t="str">
        <f>三年级坐位体前屈得分</f>
        <v/>
      </c>
      <c r="V792" s="517" t="str">
        <f>三年级等级</f>
        <v/>
      </c>
      <c r="W792" s="516" t="str">
        <f>三年级一分钟跳绳得分</f>
        <v/>
      </c>
      <c r="X792" s="517" t="str">
        <f>三年级等级</f>
        <v/>
      </c>
      <c r="Y792" s="515" t="str">
        <f>三年级仰卧起坐得分</f>
        <v/>
      </c>
      <c r="Z792" s="518" t="str">
        <f>三年级等级</f>
        <v/>
      </c>
      <c r="AA792" s="533"/>
      <c r="AB792" s="515"/>
      <c r="AC792" s="533" t="str">
        <f>三年级跳绳附加分</f>
        <v/>
      </c>
      <c r="AD792" s="534" t="str">
        <f>三年级标准分</f>
        <v/>
      </c>
      <c r="AE792" s="534" t="str">
        <f>三年级总分</f>
        <v/>
      </c>
      <c r="AF792" s="517" t="str">
        <f>三年级等级</f>
        <v/>
      </c>
    </row>
    <row r="793" spans="1:32">
      <c r="A793" s="476">
        <v>312</v>
      </c>
      <c r="B793" s="477">
        <v>21</v>
      </c>
      <c r="C793" s="586"/>
      <c r="D793" s="587"/>
      <c r="E793" s="586"/>
      <c r="F793" s="473"/>
      <c r="G793" s="588"/>
      <c r="H793" s="475"/>
      <c r="I793" s="595"/>
      <c r="J793" s="596"/>
      <c r="K793" s="597"/>
      <c r="L793" s="503"/>
      <c r="M793" s="644"/>
      <c r="N793" s="505" t="str">
        <f>三年级BMI</f>
        <v/>
      </c>
      <c r="O793" s="499" t="str">
        <f>三年级BMI等级</f>
        <v/>
      </c>
      <c r="P793" s="500" t="str">
        <f>三年级BMI得分</f>
        <v/>
      </c>
      <c r="Q793" s="515" t="str">
        <f>三年级肺活量得分</f>
        <v/>
      </c>
      <c r="R793" s="512" t="str">
        <f>三年级等级</f>
        <v/>
      </c>
      <c r="S793" s="516" t="str">
        <f>三年级50米跑得分</f>
        <v/>
      </c>
      <c r="T793" s="517" t="str">
        <f>三年级等级</f>
        <v/>
      </c>
      <c r="U793" s="516" t="str">
        <f>三年级坐位体前屈得分</f>
        <v/>
      </c>
      <c r="V793" s="517" t="str">
        <f>三年级等级</f>
        <v/>
      </c>
      <c r="W793" s="516" t="str">
        <f>三年级一分钟跳绳得分</f>
        <v/>
      </c>
      <c r="X793" s="517" t="str">
        <f>三年级等级</f>
        <v/>
      </c>
      <c r="Y793" s="515" t="str">
        <f>三年级仰卧起坐得分</f>
        <v/>
      </c>
      <c r="Z793" s="518" t="str">
        <f>三年级等级</f>
        <v/>
      </c>
      <c r="AA793" s="533"/>
      <c r="AB793" s="515"/>
      <c r="AC793" s="533" t="str">
        <f>三年级跳绳附加分</f>
        <v/>
      </c>
      <c r="AD793" s="534" t="str">
        <f>三年级标准分</f>
        <v/>
      </c>
      <c r="AE793" s="534" t="str">
        <f>三年级总分</f>
        <v/>
      </c>
      <c r="AF793" s="517" t="str">
        <f>三年级等级</f>
        <v/>
      </c>
    </row>
    <row r="794" spans="1:32">
      <c r="A794" s="476">
        <v>312</v>
      </c>
      <c r="B794" s="477">
        <v>22</v>
      </c>
      <c r="C794" s="586"/>
      <c r="D794" s="587"/>
      <c r="E794" s="586"/>
      <c r="F794" s="473"/>
      <c r="G794" s="588"/>
      <c r="H794" s="475"/>
      <c r="I794" s="595"/>
      <c r="J794" s="596"/>
      <c r="K794" s="597"/>
      <c r="L794" s="503"/>
      <c r="M794" s="644"/>
      <c r="N794" s="505" t="str">
        <f>三年级BMI</f>
        <v/>
      </c>
      <c r="O794" s="499" t="str">
        <f>三年级BMI等级</f>
        <v/>
      </c>
      <c r="P794" s="500" t="str">
        <f>三年级BMI得分</f>
        <v/>
      </c>
      <c r="Q794" s="515" t="str">
        <f>三年级肺活量得分</f>
        <v/>
      </c>
      <c r="R794" s="512" t="str">
        <f>三年级等级</f>
        <v/>
      </c>
      <c r="S794" s="516" t="str">
        <f>三年级50米跑得分</f>
        <v/>
      </c>
      <c r="T794" s="517" t="str">
        <f>三年级等级</f>
        <v/>
      </c>
      <c r="U794" s="516" t="str">
        <f>三年级坐位体前屈得分</f>
        <v/>
      </c>
      <c r="V794" s="517" t="str">
        <f>三年级等级</f>
        <v/>
      </c>
      <c r="W794" s="516" t="str">
        <f>三年级一分钟跳绳得分</f>
        <v/>
      </c>
      <c r="X794" s="517" t="str">
        <f>三年级等级</f>
        <v/>
      </c>
      <c r="Y794" s="515" t="str">
        <f>三年级仰卧起坐得分</f>
        <v/>
      </c>
      <c r="Z794" s="518" t="str">
        <f>三年级等级</f>
        <v/>
      </c>
      <c r="AA794" s="533"/>
      <c r="AB794" s="515"/>
      <c r="AC794" s="533" t="str">
        <f>三年级跳绳附加分</f>
        <v/>
      </c>
      <c r="AD794" s="534" t="str">
        <f>三年级标准分</f>
        <v/>
      </c>
      <c r="AE794" s="534" t="str">
        <f>三年级总分</f>
        <v/>
      </c>
      <c r="AF794" s="517" t="str">
        <f>三年级等级</f>
        <v/>
      </c>
    </row>
    <row r="795" spans="1:32">
      <c r="A795" s="476">
        <v>312</v>
      </c>
      <c r="B795" s="477">
        <v>23</v>
      </c>
      <c r="C795" s="586"/>
      <c r="D795" s="587"/>
      <c r="E795" s="586"/>
      <c r="F795" s="473"/>
      <c r="G795" s="588"/>
      <c r="H795" s="475"/>
      <c r="I795" s="595"/>
      <c r="J795" s="596"/>
      <c r="K795" s="597"/>
      <c r="L795" s="503"/>
      <c r="M795" s="644"/>
      <c r="N795" s="505" t="str">
        <f>三年级BMI</f>
        <v/>
      </c>
      <c r="O795" s="499" t="str">
        <f>三年级BMI等级</f>
        <v/>
      </c>
      <c r="P795" s="500" t="str">
        <f>三年级BMI得分</f>
        <v/>
      </c>
      <c r="Q795" s="515" t="str">
        <f>三年级肺活量得分</f>
        <v/>
      </c>
      <c r="R795" s="512" t="str">
        <f>三年级等级</f>
        <v/>
      </c>
      <c r="S795" s="516" t="str">
        <f>三年级50米跑得分</f>
        <v/>
      </c>
      <c r="T795" s="517" t="str">
        <f>三年级等级</f>
        <v/>
      </c>
      <c r="U795" s="516" t="str">
        <f>三年级坐位体前屈得分</f>
        <v/>
      </c>
      <c r="V795" s="517" t="str">
        <f>三年级等级</f>
        <v/>
      </c>
      <c r="W795" s="516" t="str">
        <f>三年级一分钟跳绳得分</f>
        <v/>
      </c>
      <c r="X795" s="517" t="str">
        <f>三年级等级</f>
        <v/>
      </c>
      <c r="Y795" s="515" t="str">
        <f>三年级仰卧起坐得分</f>
        <v/>
      </c>
      <c r="Z795" s="518" t="str">
        <f>三年级等级</f>
        <v/>
      </c>
      <c r="AA795" s="533"/>
      <c r="AB795" s="515"/>
      <c r="AC795" s="533" t="str">
        <f>三年级跳绳附加分</f>
        <v/>
      </c>
      <c r="AD795" s="534" t="str">
        <f>三年级标准分</f>
        <v/>
      </c>
      <c r="AE795" s="534" t="str">
        <f>三年级总分</f>
        <v/>
      </c>
      <c r="AF795" s="517" t="str">
        <f>三年级等级</f>
        <v/>
      </c>
    </row>
    <row r="796" spans="1:32">
      <c r="A796" s="476">
        <v>312</v>
      </c>
      <c r="B796" s="477">
        <v>24</v>
      </c>
      <c r="C796" s="586"/>
      <c r="D796" s="587"/>
      <c r="E796" s="586"/>
      <c r="F796" s="473"/>
      <c r="G796" s="588"/>
      <c r="H796" s="475"/>
      <c r="I796" s="595"/>
      <c r="J796" s="596"/>
      <c r="K796" s="597"/>
      <c r="L796" s="503"/>
      <c r="M796" s="644"/>
      <c r="N796" s="505" t="str">
        <f>三年级BMI</f>
        <v/>
      </c>
      <c r="O796" s="499" t="str">
        <f>三年级BMI等级</f>
        <v/>
      </c>
      <c r="P796" s="500" t="str">
        <f>三年级BMI得分</f>
        <v/>
      </c>
      <c r="Q796" s="515" t="str">
        <f>三年级肺活量得分</f>
        <v/>
      </c>
      <c r="R796" s="512" t="str">
        <f>三年级等级</f>
        <v/>
      </c>
      <c r="S796" s="516" t="str">
        <f>三年级50米跑得分</f>
        <v/>
      </c>
      <c r="T796" s="517" t="str">
        <f>三年级等级</f>
        <v/>
      </c>
      <c r="U796" s="516" t="str">
        <f>三年级坐位体前屈得分</f>
        <v/>
      </c>
      <c r="V796" s="517" t="str">
        <f>三年级等级</f>
        <v/>
      </c>
      <c r="W796" s="516" t="str">
        <f>三年级一分钟跳绳得分</f>
        <v/>
      </c>
      <c r="X796" s="517" t="str">
        <f>三年级等级</f>
        <v/>
      </c>
      <c r="Y796" s="515" t="str">
        <f>三年级仰卧起坐得分</f>
        <v/>
      </c>
      <c r="Z796" s="518" t="str">
        <f>三年级等级</f>
        <v/>
      </c>
      <c r="AA796" s="533"/>
      <c r="AB796" s="515"/>
      <c r="AC796" s="533" t="str">
        <f>三年级跳绳附加分</f>
        <v/>
      </c>
      <c r="AD796" s="534" t="str">
        <f>三年级标准分</f>
        <v/>
      </c>
      <c r="AE796" s="534" t="str">
        <f>三年级总分</f>
        <v/>
      </c>
      <c r="AF796" s="517" t="str">
        <f>三年级等级</f>
        <v/>
      </c>
    </row>
    <row r="797" spans="1:32">
      <c r="A797" s="476">
        <v>312</v>
      </c>
      <c r="B797" s="477">
        <v>25</v>
      </c>
      <c r="C797" s="586"/>
      <c r="D797" s="587"/>
      <c r="E797" s="586"/>
      <c r="F797" s="473"/>
      <c r="G797" s="588"/>
      <c r="H797" s="475"/>
      <c r="I797" s="595"/>
      <c r="J797" s="596"/>
      <c r="K797" s="597"/>
      <c r="L797" s="503"/>
      <c r="M797" s="644"/>
      <c r="N797" s="505" t="str">
        <f>三年级BMI</f>
        <v/>
      </c>
      <c r="O797" s="499" t="str">
        <f>三年级BMI等级</f>
        <v/>
      </c>
      <c r="P797" s="500" t="str">
        <f>三年级BMI得分</f>
        <v/>
      </c>
      <c r="Q797" s="515" t="str">
        <f>三年级肺活量得分</f>
        <v/>
      </c>
      <c r="R797" s="512" t="str">
        <f>三年级等级</f>
        <v/>
      </c>
      <c r="S797" s="516" t="str">
        <f>三年级50米跑得分</f>
        <v/>
      </c>
      <c r="T797" s="517" t="str">
        <f>三年级等级</f>
        <v/>
      </c>
      <c r="U797" s="516" t="str">
        <f>三年级坐位体前屈得分</f>
        <v/>
      </c>
      <c r="V797" s="517" t="str">
        <f>三年级等级</f>
        <v/>
      </c>
      <c r="W797" s="516" t="str">
        <f>三年级一分钟跳绳得分</f>
        <v/>
      </c>
      <c r="X797" s="517" t="str">
        <f>三年级等级</f>
        <v/>
      </c>
      <c r="Y797" s="515" t="str">
        <f>三年级仰卧起坐得分</f>
        <v/>
      </c>
      <c r="Z797" s="518" t="str">
        <f>三年级等级</f>
        <v/>
      </c>
      <c r="AA797" s="533"/>
      <c r="AB797" s="515"/>
      <c r="AC797" s="533" t="str">
        <f>三年级跳绳附加分</f>
        <v/>
      </c>
      <c r="AD797" s="534" t="str">
        <f>三年级标准分</f>
        <v/>
      </c>
      <c r="AE797" s="534" t="str">
        <f>三年级总分</f>
        <v/>
      </c>
      <c r="AF797" s="517" t="str">
        <f>三年级等级</f>
        <v/>
      </c>
    </row>
    <row r="798" spans="1:32">
      <c r="A798" s="476">
        <v>312</v>
      </c>
      <c r="B798" s="477">
        <v>26</v>
      </c>
      <c r="C798" s="586"/>
      <c r="D798" s="587"/>
      <c r="E798" s="586"/>
      <c r="F798" s="473"/>
      <c r="G798" s="588"/>
      <c r="H798" s="475"/>
      <c r="I798" s="595"/>
      <c r="J798" s="596"/>
      <c r="K798" s="596"/>
      <c r="L798" s="503"/>
      <c r="M798" s="644"/>
      <c r="N798" s="505" t="str">
        <f>三年级BMI</f>
        <v/>
      </c>
      <c r="O798" s="499" t="str">
        <f>三年级BMI等级</f>
        <v/>
      </c>
      <c r="P798" s="500" t="str">
        <f>三年级BMI得分</f>
        <v/>
      </c>
      <c r="Q798" s="515" t="str">
        <f>三年级肺活量得分</f>
        <v/>
      </c>
      <c r="R798" s="512" t="str">
        <f>三年级等级</f>
        <v/>
      </c>
      <c r="S798" s="516" t="str">
        <f>三年级50米跑得分</f>
        <v/>
      </c>
      <c r="T798" s="517" t="str">
        <f>三年级等级</f>
        <v/>
      </c>
      <c r="U798" s="516" t="str">
        <f>三年级坐位体前屈得分</f>
        <v/>
      </c>
      <c r="V798" s="517" t="str">
        <f>三年级等级</f>
        <v/>
      </c>
      <c r="W798" s="516" t="str">
        <f>三年级一分钟跳绳得分</f>
        <v/>
      </c>
      <c r="X798" s="517" t="str">
        <f>三年级等级</f>
        <v/>
      </c>
      <c r="Y798" s="515" t="str">
        <f>三年级仰卧起坐得分</f>
        <v/>
      </c>
      <c r="Z798" s="518" t="str">
        <f>三年级等级</f>
        <v/>
      </c>
      <c r="AA798" s="533"/>
      <c r="AB798" s="515"/>
      <c r="AC798" s="533" t="str">
        <f>三年级跳绳附加分</f>
        <v/>
      </c>
      <c r="AD798" s="534" t="str">
        <f>三年级标准分</f>
        <v/>
      </c>
      <c r="AE798" s="534" t="str">
        <f>三年级总分</f>
        <v/>
      </c>
      <c r="AF798" s="517" t="str">
        <f>三年级等级</f>
        <v/>
      </c>
    </row>
    <row r="799" spans="1:32">
      <c r="A799" s="476">
        <v>312</v>
      </c>
      <c r="B799" s="477">
        <v>27</v>
      </c>
      <c r="C799" s="586"/>
      <c r="D799" s="587"/>
      <c r="E799" s="586"/>
      <c r="F799" s="473"/>
      <c r="G799" s="588"/>
      <c r="H799" s="475"/>
      <c r="I799" s="595"/>
      <c r="J799" s="596"/>
      <c r="K799" s="596"/>
      <c r="L799" s="503"/>
      <c r="M799" s="644"/>
      <c r="N799" s="505" t="str">
        <f>三年级BMI</f>
        <v/>
      </c>
      <c r="O799" s="499" t="str">
        <f>三年级BMI等级</f>
        <v/>
      </c>
      <c r="P799" s="500" t="str">
        <f>三年级BMI得分</f>
        <v/>
      </c>
      <c r="Q799" s="515" t="str">
        <f>三年级肺活量得分</f>
        <v/>
      </c>
      <c r="R799" s="512" t="str">
        <f>三年级等级</f>
        <v/>
      </c>
      <c r="S799" s="516" t="str">
        <f>三年级50米跑得分</f>
        <v/>
      </c>
      <c r="T799" s="517" t="str">
        <f>三年级等级</f>
        <v/>
      </c>
      <c r="U799" s="516" t="str">
        <f>三年级坐位体前屈得分</f>
        <v/>
      </c>
      <c r="V799" s="517" t="str">
        <f>三年级等级</f>
        <v/>
      </c>
      <c r="W799" s="516" t="str">
        <f>三年级一分钟跳绳得分</f>
        <v/>
      </c>
      <c r="X799" s="517" t="str">
        <f>三年级等级</f>
        <v/>
      </c>
      <c r="Y799" s="515" t="str">
        <f>三年级仰卧起坐得分</f>
        <v/>
      </c>
      <c r="Z799" s="518" t="str">
        <f>三年级等级</f>
        <v/>
      </c>
      <c r="AA799" s="533"/>
      <c r="AB799" s="515"/>
      <c r="AC799" s="533" t="str">
        <f>三年级跳绳附加分</f>
        <v/>
      </c>
      <c r="AD799" s="534" t="str">
        <f>三年级标准分</f>
        <v/>
      </c>
      <c r="AE799" s="534" t="str">
        <f>三年级总分</f>
        <v/>
      </c>
      <c r="AF799" s="517" t="str">
        <f>三年级等级</f>
        <v/>
      </c>
    </row>
    <row r="800" spans="1:32">
      <c r="A800" s="476">
        <v>312</v>
      </c>
      <c r="B800" s="477">
        <v>28</v>
      </c>
      <c r="C800" s="586"/>
      <c r="D800" s="587"/>
      <c r="E800" s="586"/>
      <c r="F800" s="473"/>
      <c r="G800" s="588"/>
      <c r="H800" s="475"/>
      <c r="I800" s="595"/>
      <c r="J800" s="596"/>
      <c r="K800" s="596"/>
      <c r="L800" s="503"/>
      <c r="M800" s="644"/>
      <c r="N800" s="505" t="str">
        <f>三年级BMI</f>
        <v/>
      </c>
      <c r="O800" s="499" t="str">
        <f>三年级BMI等级</f>
        <v/>
      </c>
      <c r="P800" s="500" t="str">
        <f>三年级BMI得分</f>
        <v/>
      </c>
      <c r="Q800" s="515" t="str">
        <f>三年级肺活量得分</f>
        <v/>
      </c>
      <c r="R800" s="512" t="str">
        <f>三年级等级</f>
        <v/>
      </c>
      <c r="S800" s="516" t="str">
        <f>三年级50米跑得分</f>
        <v/>
      </c>
      <c r="T800" s="517" t="str">
        <f>三年级等级</f>
        <v/>
      </c>
      <c r="U800" s="516" t="str">
        <f>三年级坐位体前屈得分</f>
        <v/>
      </c>
      <c r="V800" s="517" t="str">
        <f>三年级等级</f>
        <v/>
      </c>
      <c r="W800" s="516" t="str">
        <f>三年级一分钟跳绳得分</f>
        <v/>
      </c>
      <c r="X800" s="517" t="str">
        <f>三年级等级</f>
        <v/>
      </c>
      <c r="Y800" s="515" t="str">
        <f>三年级仰卧起坐得分</f>
        <v/>
      </c>
      <c r="Z800" s="518" t="str">
        <f>三年级等级</f>
        <v/>
      </c>
      <c r="AA800" s="533"/>
      <c r="AB800" s="515"/>
      <c r="AC800" s="533" t="str">
        <f>三年级跳绳附加分</f>
        <v/>
      </c>
      <c r="AD800" s="534" t="str">
        <f>三年级标准分</f>
        <v/>
      </c>
      <c r="AE800" s="534" t="str">
        <f>三年级总分</f>
        <v/>
      </c>
      <c r="AF800" s="517" t="str">
        <f>三年级等级</f>
        <v/>
      </c>
    </row>
    <row r="801" spans="1:32">
      <c r="A801" s="476">
        <v>312</v>
      </c>
      <c r="B801" s="477">
        <v>29</v>
      </c>
      <c r="C801" s="586"/>
      <c r="D801" s="587"/>
      <c r="E801" s="586"/>
      <c r="F801" s="473"/>
      <c r="G801" s="589"/>
      <c r="H801" s="475"/>
      <c r="I801" s="595"/>
      <c r="J801" s="596"/>
      <c r="K801" s="596"/>
      <c r="L801" s="503"/>
      <c r="M801" s="644"/>
      <c r="N801" s="505" t="str">
        <f>三年级BMI</f>
        <v/>
      </c>
      <c r="O801" s="499" t="str">
        <f>三年级BMI等级</f>
        <v/>
      </c>
      <c r="P801" s="500" t="str">
        <f>三年级BMI得分</f>
        <v/>
      </c>
      <c r="Q801" s="515" t="str">
        <f>三年级肺活量得分</f>
        <v/>
      </c>
      <c r="R801" s="512" t="str">
        <f>三年级等级</f>
        <v/>
      </c>
      <c r="S801" s="516" t="str">
        <f>三年级50米跑得分</f>
        <v/>
      </c>
      <c r="T801" s="517" t="str">
        <f>三年级等级</f>
        <v/>
      </c>
      <c r="U801" s="516" t="str">
        <f>三年级坐位体前屈得分</f>
        <v/>
      </c>
      <c r="V801" s="517" t="str">
        <f>三年级等级</f>
        <v/>
      </c>
      <c r="W801" s="516" t="str">
        <f>三年级一分钟跳绳得分</f>
        <v/>
      </c>
      <c r="X801" s="517" t="str">
        <f>三年级等级</f>
        <v/>
      </c>
      <c r="Y801" s="515" t="str">
        <f>三年级仰卧起坐得分</f>
        <v/>
      </c>
      <c r="Z801" s="518" t="str">
        <f>三年级等级</f>
        <v/>
      </c>
      <c r="AA801" s="533"/>
      <c r="AB801" s="515"/>
      <c r="AC801" s="533" t="str">
        <f>三年级跳绳附加分</f>
        <v/>
      </c>
      <c r="AD801" s="534" t="str">
        <f>三年级标准分</f>
        <v/>
      </c>
      <c r="AE801" s="534" t="str">
        <f>三年级总分</f>
        <v/>
      </c>
      <c r="AF801" s="517" t="str">
        <f>三年级等级</f>
        <v/>
      </c>
    </row>
    <row r="802" spans="1:32">
      <c r="A802" s="476">
        <v>312</v>
      </c>
      <c r="B802" s="477">
        <v>30</v>
      </c>
      <c r="C802" s="586"/>
      <c r="D802" s="587"/>
      <c r="E802" s="586"/>
      <c r="F802" s="473"/>
      <c r="G802" s="589"/>
      <c r="H802" s="475"/>
      <c r="I802" s="595"/>
      <c r="J802" s="596"/>
      <c r="K802" s="596"/>
      <c r="L802" s="503"/>
      <c r="M802" s="644"/>
      <c r="N802" s="505" t="str">
        <f>三年级BMI</f>
        <v/>
      </c>
      <c r="O802" s="499" t="str">
        <f>三年级BMI等级</f>
        <v/>
      </c>
      <c r="P802" s="500" t="str">
        <f>三年级BMI得分</f>
        <v/>
      </c>
      <c r="Q802" s="515" t="str">
        <f>三年级肺活量得分</f>
        <v/>
      </c>
      <c r="R802" s="512" t="str">
        <f>三年级等级</f>
        <v/>
      </c>
      <c r="S802" s="516" t="str">
        <f>三年级50米跑得分</f>
        <v/>
      </c>
      <c r="T802" s="517" t="str">
        <f>三年级等级</f>
        <v/>
      </c>
      <c r="U802" s="516" t="str">
        <f>三年级坐位体前屈得分</f>
        <v/>
      </c>
      <c r="V802" s="517" t="str">
        <f>三年级等级</f>
        <v/>
      </c>
      <c r="W802" s="516" t="str">
        <f>三年级一分钟跳绳得分</f>
        <v/>
      </c>
      <c r="X802" s="517" t="str">
        <f>三年级等级</f>
        <v/>
      </c>
      <c r="Y802" s="515" t="str">
        <f>三年级仰卧起坐得分</f>
        <v/>
      </c>
      <c r="Z802" s="518" t="str">
        <f>三年级等级</f>
        <v/>
      </c>
      <c r="AA802" s="533"/>
      <c r="AB802" s="515"/>
      <c r="AC802" s="533" t="str">
        <f>三年级跳绳附加分</f>
        <v/>
      </c>
      <c r="AD802" s="534" t="str">
        <f>三年级标准分</f>
        <v/>
      </c>
      <c r="AE802" s="534" t="str">
        <f>三年级总分</f>
        <v/>
      </c>
      <c r="AF802" s="517" t="str">
        <f>三年级等级</f>
        <v/>
      </c>
    </row>
    <row r="803" spans="1:32">
      <c r="A803" s="476">
        <v>312</v>
      </c>
      <c r="B803" s="477">
        <v>31</v>
      </c>
      <c r="C803" s="586"/>
      <c r="D803" s="587"/>
      <c r="E803" s="586"/>
      <c r="F803" s="473"/>
      <c r="G803" s="588"/>
      <c r="H803" s="475"/>
      <c r="I803" s="595"/>
      <c r="J803" s="596"/>
      <c r="K803" s="596"/>
      <c r="L803" s="503"/>
      <c r="M803" s="644"/>
      <c r="N803" s="505" t="str">
        <f>三年级BMI</f>
        <v/>
      </c>
      <c r="O803" s="499" t="str">
        <f>三年级BMI等级</f>
        <v/>
      </c>
      <c r="P803" s="500" t="str">
        <f>三年级BMI得分</f>
        <v/>
      </c>
      <c r="Q803" s="515" t="str">
        <f>三年级肺活量得分</f>
        <v/>
      </c>
      <c r="R803" s="512" t="str">
        <f>三年级等级</f>
        <v/>
      </c>
      <c r="S803" s="516" t="str">
        <f>三年级50米跑得分</f>
        <v/>
      </c>
      <c r="T803" s="517" t="str">
        <f>三年级等级</f>
        <v/>
      </c>
      <c r="U803" s="516" t="str">
        <f>三年级坐位体前屈得分</f>
        <v/>
      </c>
      <c r="V803" s="517" t="str">
        <f>三年级等级</f>
        <v/>
      </c>
      <c r="W803" s="516" t="str">
        <f>三年级一分钟跳绳得分</f>
        <v/>
      </c>
      <c r="X803" s="517" t="str">
        <f>三年级等级</f>
        <v/>
      </c>
      <c r="Y803" s="515" t="str">
        <f>三年级仰卧起坐得分</f>
        <v/>
      </c>
      <c r="Z803" s="518" t="str">
        <f>三年级等级</f>
        <v/>
      </c>
      <c r="AA803" s="533"/>
      <c r="AB803" s="515"/>
      <c r="AC803" s="533" t="str">
        <f>三年级跳绳附加分</f>
        <v/>
      </c>
      <c r="AD803" s="534" t="str">
        <f>三年级标准分</f>
        <v/>
      </c>
      <c r="AE803" s="534" t="str">
        <f>三年级总分</f>
        <v/>
      </c>
      <c r="AF803" s="517" t="str">
        <f>三年级等级</f>
        <v/>
      </c>
    </row>
    <row r="804" spans="1:32">
      <c r="A804" s="476">
        <v>312</v>
      </c>
      <c r="B804" s="477">
        <v>32</v>
      </c>
      <c r="C804" s="586"/>
      <c r="D804" s="587"/>
      <c r="E804" s="586"/>
      <c r="F804" s="473"/>
      <c r="G804" s="588"/>
      <c r="H804" s="475"/>
      <c r="I804" s="595"/>
      <c r="J804" s="596"/>
      <c r="K804" s="596"/>
      <c r="L804" s="503"/>
      <c r="M804" s="644"/>
      <c r="N804" s="505" t="str">
        <f>三年级BMI</f>
        <v/>
      </c>
      <c r="O804" s="499" t="str">
        <f>三年级BMI等级</f>
        <v/>
      </c>
      <c r="P804" s="500" t="str">
        <f>三年级BMI得分</f>
        <v/>
      </c>
      <c r="Q804" s="515" t="str">
        <f>三年级肺活量得分</f>
        <v/>
      </c>
      <c r="R804" s="512" t="str">
        <f>三年级等级</f>
        <v/>
      </c>
      <c r="S804" s="516" t="str">
        <f>三年级50米跑得分</f>
        <v/>
      </c>
      <c r="T804" s="517" t="str">
        <f>三年级等级</f>
        <v/>
      </c>
      <c r="U804" s="516" t="str">
        <f>三年级坐位体前屈得分</f>
        <v/>
      </c>
      <c r="V804" s="517" t="str">
        <f>三年级等级</f>
        <v/>
      </c>
      <c r="W804" s="516" t="str">
        <f>三年级一分钟跳绳得分</f>
        <v/>
      </c>
      <c r="X804" s="517" t="str">
        <f>三年级等级</f>
        <v/>
      </c>
      <c r="Y804" s="515" t="str">
        <f>三年级仰卧起坐得分</f>
        <v/>
      </c>
      <c r="Z804" s="518" t="str">
        <f>三年级等级</f>
        <v/>
      </c>
      <c r="AA804" s="533"/>
      <c r="AB804" s="515"/>
      <c r="AC804" s="533" t="str">
        <f>三年级跳绳附加分</f>
        <v/>
      </c>
      <c r="AD804" s="534" t="str">
        <f>三年级标准分</f>
        <v/>
      </c>
      <c r="AE804" s="534" t="str">
        <f>三年级总分</f>
        <v/>
      </c>
      <c r="AF804" s="517" t="str">
        <f>三年级等级</f>
        <v/>
      </c>
    </row>
    <row r="805" spans="1:32">
      <c r="A805" s="476">
        <v>312</v>
      </c>
      <c r="B805" s="477">
        <v>33</v>
      </c>
      <c r="C805" s="586"/>
      <c r="D805" s="587"/>
      <c r="E805" s="586"/>
      <c r="F805" s="473"/>
      <c r="G805" s="588"/>
      <c r="H805" s="475"/>
      <c r="I805" s="595"/>
      <c r="J805" s="596"/>
      <c r="K805" s="596"/>
      <c r="L805" s="503"/>
      <c r="M805" s="644"/>
      <c r="N805" s="505" t="str">
        <f>三年级BMI</f>
        <v/>
      </c>
      <c r="O805" s="499" t="str">
        <f>三年级BMI等级</f>
        <v/>
      </c>
      <c r="P805" s="500" t="str">
        <f>三年级BMI得分</f>
        <v/>
      </c>
      <c r="Q805" s="515" t="str">
        <f>三年级肺活量得分</f>
        <v/>
      </c>
      <c r="R805" s="512" t="str">
        <f>三年级等级</f>
        <v/>
      </c>
      <c r="S805" s="516" t="str">
        <f>三年级50米跑得分</f>
        <v/>
      </c>
      <c r="T805" s="517" t="str">
        <f>三年级等级</f>
        <v/>
      </c>
      <c r="U805" s="516" t="str">
        <f>三年级坐位体前屈得分</f>
        <v/>
      </c>
      <c r="V805" s="517" t="str">
        <f>三年级等级</f>
        <v/>
      </c>
      <c r="W805" s="516" t="str">
        <f>三年级一分钟跳绳得分</f>
        <v/>
      </c>
      <c r="X805" s="517" t="str">
        <f>三年级等级</f>
        <v/>
      </c>
      <c r="Y805" s="515" t="str">
        <f>三年级仰卧起坐得分</f>
        <v/>
      </c>
      <c r="Z805" s="518" t="str">
        <f>三年级等级</f>
        <v/>
      </c>
      <c r="AA805" s="533"/>
      <c r="AB805" s="515"/>
      <c r="AC805" s="533" t="str">
        <f>三年级跳绳附加分</f>
        <v/>
      </c>
      <c r="AD805" s="534" t="str">
        <f>三年级标准分</f>
        <v/>
      </c>
      <c r="AE805" s="534" t="str">
        <f>三年级总分</f>
        <v/>
      </c>
      <c r="AF805" s="517" t="str">
        <f>三年级等级</f>
        <v/>
      </c>
    </row>
    <row r="806" spans="1:32">
      <c r="A806" s="476">
        <v>312</v>
      </c>
      <c r="B806" s="477">
        <v>34</v>
      </c>
      <c r="C806" s="586"/>
      <c r="D806" s="587"/>
      <c r="E806" s="586"/>
      <c r="F806" s="473"/>
      <c r="G806" s="588"/>
      <c r="H806" s="475"/>
      <c r="I806" s="595"/>
      <c r="J806" s="596"/>
      <c r="K806" s="596"/>
      <c r="L806" s="503"/>
      <c r="M806" s="644"/>
      <c r="N806" s="505" t="str">
        <f>三年级BMI</f>
        <v/>
      </c>
      <c r="O806" s="499" t="str">
        <f>三年级BMI等级</f>
        <v/>
      </c>
      <c r="P806" s="500" t="str">
        <f>三年级BMI得分</f>
        <v/>
      </c>
      <c r="Q806" s="515" t="str">
        <f>三年级肺活量得分</f>
        <v/>
      </c>
      <c r="R806" s="512" t="str">
        <f>三年级等级</f>
        <v/>
      </c>
      <c r="S806" s="516" t="str">
        <f>三年级50米跑得分</f>
        <v/>
      </c>
      <c r="T806" s="517" t="str">
        <f>三年级等级</f>
        <v/>
      </c>
      <c r="U806" s="516" t="str">
        <f>三年级坐位体前屈得分</f>
        <v/>
      </c>
      <c r="V806" s="517" t="str">
        <f>三年级等级</f>
        <v/>
      </c>
      <c r="W806" s="516" t="str">
        <f>三年级一分钟跳绳得分</f>
        <v/>
      </c>
      <c r="X806" s="517" t="str">
        <f>三年级等级</f>
        <v/>
      </c>
      <c r="Y806" s="515" t="str">
        <f>三年级仰卧起坐得分</f>
        <v/>
      </c>
      <c r="Z806" s="518" t="str">
        <f>三年级等级</f>
        <v/>
      </c>
      <c r="AA806" s="533"/>
      <c r="AB806" s="515"/>
      <c r="AC806" s="533" t="str">
        <f>三年级跳绳附加分</f>
        <v/>
      </c>
      <c r="AD806" s="534" t="str">
        <f>三年级标准分</f>
        <v/>
      </c>
      <c r="AE806" s="534" t="str">
        <f>三年级总分</f>
        <v/>
      </c>
      <c r="AF806" s="517" t="str">
        <f>三年级等级</f>
        <v/>
      </c>
    </row>
    <row r="807" spans="1:32">
      <c r="A807" s="476">
        <v>312</v>
      </c>
      <c r="B807" s="477">
        <v>35</v>
      </c>
      <c r="C807" s="586"/>
      <c r="D807" s="587"/>
      <c r="E807" s="586"/>
      <c r="F807" s="473"/>
      <c r="G807" s="588"/>
      <c r="H807" s="475"/>
      <c r="I807" s="595"/>
      <c r="J807" s="596"/>
      <c r="K807" s="596"/>
      <c r="L807" s="503"/>
      <c r="M807" s="644"/>
      <c r="N807" s="505" t="str">
        <f>三年级BMI</f>
        <v/>
      </c>
      <c r="O807" s="499" t="str">
        <f>三年级BMI等级</f>
        <v/>
      </c>
      <c r="P807" s="500" t="str">
        <f>三年级BMI得分</f>
        <v/>
      </c>
      <c r="Q807" s="515" t="str">
        <f>三年级肺活量得分</f>
        <v/>
      </c>
      <c r="R807" s="512" t="str">
        <f>三年级等级</f>
        <v/>
      </c>
      <c r="S807" s="516" t="str">
        <f>三年级50米跑得分</f>
        <v/>
      </c>
      <c r="T807" s="517" t="str">
        <f>三年级等级</f>
        <v/>
      </c>
      <c r="U807" s="516" t="str">
        <f>三年级坐位体前屈得分</f>
        <v/>
      </c>
      <c r="V807" s="517" t="str">
        <f>三年级等级</f>
        <v/>
      </c>
      <c r="W807" s="516" t="str">
        <f>三年级一分钟跳绳得分</f>
        <v/>
      </c>
      <c r="X807" s="517" t="str">
        <f>三年级等级</f>
        <v/>
      </c>
      <c r="Y807" s="515" t="str">
        <f>三年级仰卧起坐得分</f>
        <v/>
      </c>
      <c r="Z807" s="518" t="str">
        <f>三年级等级</f>
        <v/>
      </c>
      <c r="AA807" s="533"/>
      <c r="AB807" s="515"/>
      <c r="AC807" s="533" t="str">
        <f>三年级跳绳附加分</f>
        <v/>
      </c>
      <c r="AD807" s="534" t="str">
        <f>三年级标准分</f>
        <v/>
      </c>
      <c r="AE807" s="534" t="str">
        <f>三年级总分</f>
        <v/>
      </c>
      <c r="AF807" s="517" t="str">
        <f>三年级等级</f>
        <v/>
      </c>
    </row>
    <row r="808" spans="1:32">
      <c r="A808" s="476">
        <v>312</v>
      </c>
      <c r="B808" s="477">
        <v>36</v>
      </c>
      <c r="C808" s="586"/>
      <c r="D808" s="587"/>
      <c r="E808" s="586"/>
      <c r="F808" s="473"/>
      <c r="G808" s="588"/>
      <c r="H808" s="475"/>
      <c r="I808" s="595"/>
      <c r="J808" s="596"/>
      <c r="K808" s="596"/>
      <c r="L808" s="503"/>
      <c r="M808" s="644"/>
      <c r="N808" s="505" t="str">
        <f>三年级BMI</f>
        <v/>
      </c>
      <c r="O808" s="499" t="str">
        <f>三年级BMI等级</f>
        <v/>
      </c>
      <c r="P808" s="500" t="str">
        <f>三年级BMI得分</f>
        <v/>
      </c>
      <c r="Q808" s="515" t="str">
        <f>三年级肺活量得分</f>
        <v/>
      </c>
      <c r="R808" s="512" t="str">
        <f>三年级等级</f>
        <v/>
      </c>
      <c r="S808" s="516" t="str">
        <f>三年级50米跑得分</f>
        <v/>
      </c>
      <c r="T808" s="517" t="str">
        <f>三年级等级</f>
        <v/>
      </c>
      <c r="U808" s="516" t="str">
        <f>三年级坐位体前屈得分</f>
        <v/>
      </c>
      <c r="V808" s="517" t="str">
        <f>三年级等级</f>
        <v/>
      </c>
      <c r="W808" s="516" t="str">
        <f>三年级一分钟跳绳得分</f>
        <v/>
      </c>
      <c r="X808" s="517" t="str">
        <f>三年级等级</f>
        <v/>
      </c>
      <c r="Y808" s="515" t="str">
        <f>三年级仰卧起坐得分</f>
        <v/>
      </c>
      <c r="Z808" s="518" t="str">
        <f>三年级等级</f>
        <v/>
      </c>
      <c r="AA808" s="533"/>
      <c r="AB808" s="515"/>
      <c r="AC808" s="533" t="str">
        <f>三年级跳绳附加分</f>
        <v/>
      </c>
      <c r="AD808" s="534" t="str">
        <f>三年级标准分</f>
        <v/>
      </c>
      <c r="AE808" s="534" t="str">
        <f>三年级总分</f>
        <v/>
      </c>
      <c r="AF808" s="517" t="str">
        <f>三年级等级</f>
        <v/>
      </c>
    </row>
    <row r="809" spans="1:32">
      <c r="A809" s="476">
        <v>312</v>
      </c>
      <c r="B809" s="477">
        <v>37</v>
      </c>
      <c r="C809" s="586"/>
      <c r="D809" s="587"/>
      <c r="E809" s="586"/>
      <c r="F809" s="473"/>
      <c r="G809" s="588"/>
      <c r="H809" s="475"/>
      <c r="I809" s="595"/>
      <c r="J809" s="596"/>
      <c r="K809" s="596"/>
      <c r="L809" s="503"/>
      <c r="M809" s="644"/>
      <c r="N809" s="505" t="str">
        <f>三年级BMI</f>
        <v/>
      </c>
      <c r="O809" s="499" t="str">
        <f>三年级BMI等级</f>
        <v/>
      </c>
      <c r="P809" s="500" t="str">
        <f>三年级BMI得分</f>
        <v/>
      </c>
      <c r="Q809" s="515" t="str">
        <f>三年级肺活量得分</f>
        <v/>
      </c>
      <c r="R809" s="512" t="str">
        <f>三年级等级</f>
        <v/>
      </c>
      <c r="S809" s="516" t="str">
        <f>三年级50米跑得分</f>
        <v/>
      </c>
      <c r="T809" s="517" t="str">
        <f>三年级等级</f>
        <v/>
      </c>
      <c r="U809" s="516" t="str">
        <f>三年级坐位体前屈得分</f>
        <v/>
      </c>
      <c r="V809" s="517" t="str">
        <f>三年级等级</f>
        <v/>
      </c>
      <c r="W809" s="516" t="str">
        <f>三年级一分钟跳绳得分</f>
        <v/>
      </c>
      <c r="X809" s="517" t="str">
        <f>三年级等级</f>
        <v/>
      </c>
      <c r="Y809" s="515" t="str">
        <f>三年级仰卧起坐得分</f>
        <v/>
      </c>
      <c r="Z809" s="518" t="str">
        <f>三年级等级</f>
        <v/>
      </c>
      <c r="AA809" s="533"/>
      <c r="AB809" s="515"/>
      <c r="AC809" s="533" t="str">
        <f>三年级跳绳附加分</f>
        <v/>
      </c>
      <c r="AD809" s="534" t="str">
        <f>三年级标准分</f>
        <v/>
      </c>
      <c r="AE809" s="534" t="str">
        <f>三年级总分</f>
        <v/>
      </c>
      <c r="AF809" s="517" t="str">
        <f>三年级等级</f>
        <v/>
      </c>
    </row>
    <row r="810" spans="1:32">
      <c r="A810" s="476">
        <v>312</v>
      </c>
      <c r="B810" s="477">
        <v>38</v>
      </c>
      <c r="C810" s="586"/>
      <c r="D810" s="587"/>
      <c r="E810" s="586"/>
      <c r="F810" s="473"/>
      <c r="G810" s="588"/>
      <c r="H810" s="475"/>
      <c r="I810" s="595"/>
      <c r="J810" s="596"/>
      <c r="K810" s="596"/>
      <c r="L810" s="503"/>
      <c r="M810" s="644"/>
      <c r="N810" s="505" t="str">
        <f>三年级BMI</f>
        <v/>
      </c>
      <c r="O810" s="499" t="str">
        <f>三年级BMI等级</f>
        <v/>
      </c>
      <c r="P810" s="500" t="str">
        <f>三年级BMI得分</f>
        <v/>
      </c>
      <c r="Q810" s="515" t="str">
        <f>三年级肺活量得分</f>
        <v/>
      </c>
      <c r="R810" s="512" t="str">
        <f>三年级等级</f>
        <v/>
      </c>
      <c r="S810" s="516" t="str">
        <f>三年级50米跑得分</f>
        <v/>
      </c>
      <c r="T810" s="517" t="str">
        <f>三年级等级</f>
        <v/>
      </c>
      <c r="U810" s="516" t="str">
        <f>三年级坐位体前屈得分</f>
        <v/>
      </c>
      <c r="V810" s="517" t="str">
        <f>三年级等级</f>
        <v/>
      </c>
      <c r="W810" s="516" t="str">
        <f>三年级一分钟跳绳得分</f>
        <v/>
      </c>
      <c r="X810" s="517" t="str">
        <f>三年级等级</f>
        <v/>
      </c>
      <c r="Y810" s="515" t="str">
        <f>三年级仰卧起坐得分</f>
        <v/>
      </c>
      <c r="Z810" s="518" t="str">
        <f>三年级等级</f>
        <v/>
      </c>
      <c r="AA810" s="533"/>
      <c r="AB810" s="515"/>
      <c r="AC810" s="533" t="str">
        <f>三年级跳绳附加分</f>
        <v/>
      </c>
      <c r="AD810" s="534" t="str">
        <f>三年级标准分</f>
        <v/>
      </c>
      <c r="AE810" s="534" t="str">
        <f>三年级总分</f>
        <v/>
      </c>
      <c r="AF810" s="517" t="str">
        <f>三年级等级</f>
        <v/>
      </c>
    </row>
    <row r="811" spans="1:32">
      <c r="A811" s="476">
        <v>312</v>
      </c>
      <c r="B811" s="477">
        <v>39</v>
      </c>
      <c r="C811" s="586"/>
      <c r="D811" s="587"/>
      <c r="E811" s="586"/>
      <c r="F811" s="473"/>
      <c r="G811" s="588"/>
      <c r="H811" s="475"/>
      <c r="I811" s="595"/>
      <c r="J811" s="596"/>
      <c r="K811" s="596"/>
      <c r="L811" s="503"/>
      <c r="M811" s="644"/>
      <c r="N811" s="505" t="str">
        <f>三年级BMI</f>
        <v/>
      </c>
      <c r="O811" s="499" t="str">
        <f>三年级BMI等级</f>
        <v/>
      </c>
      <c r="P811" s="500" t="str">
        <f>三年级BMI得分</f>
        <v/>
      </c>
      <c r="Q811" s="515" t="str">
        <f>三年级肺活量得分</f>
        <v/>
      </c>
      <c r="R811" s="512" t="str">
        <f>三年级等级</f>
        <v/>
      </c>
      <c r="S811" s="516" t="str">
        <f>三年级50米跑得分</f>
        <v/>
      </c>
      <c r="T811" s="517" t="str">
        <f>三年级等级</f>
        <v/>
      </c>
      <c r="U811" s="516" t="str">
        <f>三年级坐位体前屈得分</f>
        <v/>
      </c>
      <c r="V811" s="517" t="str">
        <f>三年级等级</f>
        <v/>
      </c>
      <c r="W811" s="516" t="str">
        <f>三年级一分钟跳绳得分</f>
        <v/>
      </c>
      <c r="X811" s="517" t="str">
        <f>三年级等级</f>
        <v/>
      </c>
      <c r="Y811" s="515" t="str">
        <f>三年级仰卧起坐得分</f>
        <v/>
      </c>
      <c r="Z811" s="518" t="str">
        <f>三年级等级</f>
        <v/>
      </c>
      <c r="AA811" s="533"/>
      <c r="AB811" s="515"/>
      <c r="AC811" s="533" t="str">
        <f>三年级跳绳附加分</f>
        <v/>
      </c>
      <c r="AD811" s="534" t="str">
        <f>三年级标准分</f>
        <v/>
      </c>
      <c r="AE811" s="534" t="str">
        <f>三年级总分</f>
        <v/>
      </c>
      <c r="AF811" s="517" t="str">
        <f>三年级等级</f>
        <v/>
      </c>
    </row>
    <row r="812" spans="1:32">
      <c r="A812" s="476">
        <v>312</v>
      </c>
      <c r="B812" s="477">
        <v>40</v>
      </c>
      <c r="C812" s="586"/>
      <c r="D812" s="587"/>
      <c r="E812" s="586"/>
      <c r="F812" s="473"/>
      <c r="G812" s="588"/>
      <c r="H812" s="475"/>
      <c r="I812" s="595"/>
      <c r="J812" s="596"/>
      <c r="K812" s="596"/>
      <c r="L812" s="503"/>
      <c r="M812" s="644"/>
      <c r="N812" s="505" t="str">
        <f>三年级BMI</f>
        <v/>
      </c>
      <c r="O812" s="499" t="str">
        <f>三年级BMI等级</f>
        <v/>
      </c>
      <c r="P812" s="500" t="str">
        <f>三年级BMI得分</f>
        <v/>
      </c>
      <c r="Q812" s="515" t="str">
        <f>三年级肺活量得分</f>
        <v/>
      </c>
      <c r="R812" s="512" t="str">
        <f>三年级等级</f>
        <v/>
      </c>
      <c r="S812" s="516" t="str">
        <f>三年级50米跑得分</f>
        <v/>
      </c>
      <c r="T812" s="517" t="str">
        <f>三年级等级</f>
        <v/>
      </c>
      <c r="U812" s="516" t="str">
        <f>三年级坐位体前屈得分</f>
        <v/>
      </c>
      <c r="V812" s="517" t="str">
        <f>三年级等级</f>
        <v/>
      </c>
      <c r="W812" s="516" t="str">
        <f>三年级一分钟跳绳得分</f>
        <v/>
      </c>
      <c r="X812" s="517" t="str">
        <f>三年级等级</f>
        <v/>
      </c>
      <c r="Y812" s="515" t="str">
        <f>三年级仰卧起坐得分</f>
        <v/>
      </c>
      <c r="Z812" s="518" t="str">
        <f>三年级等级</f>
        <v/>
      </c>
      <c r="AA812" s="533"/>
      <c r="AB812" s="515"/>
      <c r="AC812" s="533" t="str">
        <f>三年级跳绳附加分</f>
        <v/>
      </c>
      <c r="AD812" s="534" t="str">
        <f>三年级标准分</f>
        <v/>
      </c>
      <c r="AE812" s="534" t="str">
        <f>三年级总分</f>
        <v/>
      </c>
      <c r="AF812" s="517" t="str">
        <f>三年级等级</f>
        <v/>
      </c>
    </row>
    <row r="813" spans="1:32">
      <c r="A813" s="476">
        <v>312</v>
      </c>
      <c r="B813" s="477">
        <v>41</v>
      </c>
      <c r="C813" s="586"/>
      <c r="D813" s="587"/>
      <c r="E813" s="586"/>
      <c r="F813" s="473"/>
      <c r="G813" s="588"/>
      <c r="H813" s="475"/>
      <c r="I813" s="595"/>
      <c r="J813" s="596"/>
      <c r="K813" s="596"/>
      <c r="L813" s="503"/>
      <c r="M813" s="644"/>
      <c r="N813" s="505" t="str">
        <f>三年级BMI</f>
        <v/>
      </c>
      <c r="O813" s="499" t="str">
        <f>三年级BMI等级</f>
        <v/>
      </c>
      <c r="P813" s="500" t="str">
        <f>三年级BMI得分</f>
        <v/>
      </c>
      <c r="Q813" s="515" t="str">
        <f>三年级肺活量得分</f>
        <v/>
      </c>
      <c r="R813" s="512" t="str">
        <f>三年级等级</f>
        <v/>
      </c>
      <c r="S813" s="516" t="str">
        <f>三年级50米跑得分</f>
        <v/>
      </c>
      <c r="T813" s="517" t="str">
        <f>三年级等级</f>
        <v/>
      </c>
      <c r="U813" s="516" t="str">
        <f>三年级坐位体前屈得分</f>
        <v/>
      </c>
      <c r="V813" s="517" t="str">
        <f>三年级等级</f>
        <v/>
      </c>
      <c r="W813" s="516" t="str">
        <f>三年级一分钟跳绳得分</f>
        <v/>
      </c>
      <c r="X813" s="517" t="str">
        <f>三年级等级</f>
        <v/>
      </c>
      <c r="Y813" s="515" t="str">
        <f>三年级仰卧起坐得分</f>
        <v/>
      </c>
      <c r="Z813" s="518" t="str">
        <f>三年级等级</f>
        <v/>
      </c>
      <c r="AA813" s="533"/>
      <c r="AB813" s="515"/>
      <c r="AC813" s="533" t="str">
        <f>三年级跳绳附加分</f>
        <v/>
      </c>
      <c r="AD813" s="534" t="str">
        <f>三年级标准分</f>
        <v/>
      </c>
      <c r="AE813" s="534" t="str">
        <f>三年级总分</f>
        <v/>
      </c>
      <c r="AF813" s="517" t="str">
        <f>三年级等级</f>
        <v/>
      </c>
    </row>
    <row r="814" spans="1:32">
      <c r="A814" s="476">
        <v>312</v>
      </c>
      <c r="B814" s="477">
        <v>42</v>
      </c>
      <c r="C814" s="586"/>
      <c r="D814" s="587"/>
      <c r="E814" s="586"/>
      <c r="F814" s="473"/>
      <c r="G814" s="588"/>
      <c r="H814" s="475"/>
      <c r="I814" s="595"/>
      <c r="J814" s="596"/>
      <c r="K814" s="596"/>
      <c r="L814" s="503"/>
      <c r="M814" s="644"/>
      <c r="N814" s="505" t="str">
        <f>三年级BMI</f>
        <v/>
      </c>
      <c r="O814" s="499" t="str">
        <f>三年级BMI等级</f>
        <v/>
      </c>
      <c r="P814" s="500" t="str">
        <f>三年级BMI得分</f>
        <v/>
      </c>
      <c r="Q814" s="515" t="str">
        <f>三年级肺活量得分</f>
        <v/>
      </c>
      <c r="R814" s="512" t="str">
        <f>三年级等级</f>
        <v/>
      </c>
      <c r="S814" s="516" t="str">
        <f>三年级50米跑得分</f>
        <v/>
      </c>
      <c r="T814" s="517" t="str">
        <f>三年级等级</f>
        <v/>
      </c>
      <c r="U814" s="516" t="str">
        <f>三年级坐位体前屈得分</f>
        <v/>
      </c>
      <c r="V814" s="517" t="str">
        <f>三年级等级</f>
        <v/>
      </c>
      <c r="W814" s="516" t="str">
        <f>三年级一分钟跳绳得分</f>
        <v/>
      </c>
      <c r="X814" s="517" t="str">
        <f>三年级等级</f>
        <v/>
      </c>
      <c r="Y814" s="515" t="str">
        <f>三年级仰卧起坐得分</f>
        <v/>
      </c>
      <c r="Z814" s="518" t="str">
        <f>三年级等级</f>
        <v/>
      </c>
      <c r="AA814" s="533"/>
      <c r="AB814" s="515"/>
      <c r="AC814" s="533" t="str">
        <f>三年级跳绳附加分</f>
        <v/>
      </c>
      <c r="AD814" s="534" t="str">
        <f>三年级标准分</f>
        <v/>
      </c>
      <c r="AE814" s="534" t="str">
        <f>三年级总分</f>
        <v/>
      </c>
      <c r="AF814" s="517" t="str">
        <f>三年级等级</f>
        <v/>
      </c>
    </row>
    <row r="815" spans="1:32">
      <c r="A815" s="476">
        <v>312</v>
      </c>
      <c r="B815" s="477">
        <v>43</v>
      </c>
      <c r="C815" s="586"/>
      <c r="D815" s="587"/>
      <c r="E815" s="586"/>
      <c r="F815" s="473"/>
      <c r="G815" s="588"/>
      <c r="H815" s="475"/>
      <c r="I815" s="595"/>
      <c r="J815" s="596"/>
      <c r="K815" s="596"/>
      <c r="L815" s="503"/>
      <c r="M815" s="644"/>
      <c r="N815" s="505" t="str">
        <f>三年级BMI</f>
        <v/>
      </c>
      <c r="O815" s="499" t="str">
        <f>三年级BMI等级</f>
        <v/>
      </c>
      <c r="P815" s="500" t="str">
        <f>三年级BMI得分</f>
        <v/>
      </c>
      <c r="Q815" s="515" t="str">
        <f>三年级肺活量得分</f>
        <v/>
      </c>
      <c r="R815" s="512" t="str">
        <f>三年级等级</f>
        <v/>
      </c>
      <c r="S815" s="516" t="str">
        <f>三年级50米跑得分</f>
        <v/>
      </c>
      <c r="T815" s="517" t="str">
        <f>三年级等级</f>
        <v/>
      </c>
      <c r="U815" s="516" t="str">
        <f>三年级坐位体前屈得分</f>
        <v/>
      </c>
      <c r="V815" s="517" t="str">
        <f>三年级等级</f>
        <v/>
      </c>
      <c r="W815" s="516" t="str">
        <f>三年级一分钟跳绳得分</f>
        <v/>
      </c>
      <c r="X815" s="517" t="str">
        <f>三年级等级</f>
        <v/>
      </c>
      <c r="Y815" s="515" t="str">
        <f>三年级仰卧起坐得分</f>
        <v/>
      </c>
      <c r="Z815" s="518" t="str">
        <f>三年级等级</f>
        <v/>
      </c>
      <c r="AA815" s="533"/>
      <c r="AB815" s="515"/>
      <c r="AC815" s="533" t="str">
        <f>三年级跳绳附加分</f>
        <v/>
      </c>
      <c r="AD815" s="534" t="str">
        <f>三年级标准分</f>
        <v/>
      </c>
      <c r="AE815" s="534" t="str">
        <f>三年级总分</f>
        <v/>
      </c>
      <c r="AF815" s="517" t="str">
        <f>三年级等级</f>
        <v/>
      </c>
    </row>
    <row r="816" spans="1:32">
      <c r="A816" s="476">
        <v>312</v>
      </c>
      <c r="B816" s="477">
        <v>44</v>
      </c>
      <c r="C816" s="586"/>
      <c r="D816" s="587"/>
      <c r="E816" s="586"/>
      <c r="F816" s="473"/>
      <c r="G816" s="588"/>
      <c r="H816" s="475"/>
      <c r="I816" s="595"/>
      <c r="J816" s="596"/>
      <c r="K816" s="596"/>
      <c r="L816" s="503"/>
      <c r="M816" s="644"/>
      <c r="N816" s="505" t="str">
        <f>三年级BMI</f>
        <v/>
      </c>
      <c r="O816" s="499" t="str">
        <f>三年级BMI等级</f>
        <v/>
      </c>
      <c r="P816" s="500" t="str">
        <f>三年级BMI得分</f>
        <v/>
      </c>
      <c r="Q816" s="515" t="str">
        <f>三年级肺活量得分</f>
        <v/>
      </c>
      <c r="R816" s="512" t="str">
        <f>三年级等级</f>
        <v/>
      </c>
      <c r="S816" s="516" t="str">
        <f>三年级50米跑得分</f>
        <v/>
      </c>
      <c r="T816" s="517" t="str">
        <f>三年级等级</f>
        <v/>
      </c>
      <c r="U816" s="516" t="str">
        <f>三年级坐位体前屈得分</f>
        <v/>
      </c>
      <c r="V816" s="517" t="str">
        <f>三年级等级</f>
        <v/>
      </c>
      <c r="W816" s="516" t="str">
        <f>三年级一分钟跳绳得分</f>
        <v/>
      </c>
      <c r="X816" s="517" t="str">
        <f>三年级等级</f>
        <v/>
      </c>
      <c r="Y816" s="515" t="str">
        <f>三年级仰卧起坐得分</f>
        <v/>
      </c>
      <c r="Z816" s="518" t="str">
        <f>三年级等级</f>
        <v/>
      </c>
      <c r="AA816" s="533"/>
      <c r="AB816" s="515"/>
      <c r="AC816" s="533" t="str">
        <f>三年级跳绳附加分</f>
        <v/>
      </c>
      <c r="AD816" s="534" t="str">
        <f>三年级标准分</f>
        <v/>
      </c>
      <c r="AE816" s="534" t="str">
        <f>三年级总分</f>
        <v/>
      </c>
      <c r="AF816" s="517" t="str">
        <f>三年级等级</f>
        <v/>
      </c>
    </row>
    <row r="817" spans="1:32">
      <c r="A817" s="476">
        <v>312</v>
      </c>
      <c r="B817" s="477">
        <v>45</v>
      </c>
      <c r="C817" s="586"/>
      <c r="D817" s="587"/>
      <c r="E817" s="586"/>
      <c r="F817" s="473"/>
      <c r="G817" s="588"/>
      <c r="H817" s="475"/>
      <c r="I817" s="595"/>
      <c r="J817" s="596"/>
      <c r="K817" s="596"/>
      <c r="L817" s="503"/>
      <c r="M817" s="644"/>
      <c r="N817" s="505" t="str">
        <f>三年级BMI</f>
        <v/>
      </c>
      <c r="O817" s="499" t="str">
        <f>三年级BMI等级</f>
        <v/>
      </c>
      <c r="P817" s="500" t="str">
        <f>三年级BMI得分</f>
        <v/>
      </c>
      <c r="Q817" s="515" t="str">
        <f>三年级肺活量得分</f>
        <v/>
      </c>
      <c r="R817" s="512" t="str">
        <f>三年级等级</f>
        <v/>
      </c>
      <c r="S817" s="516" t="str">
        <f>三年级50米跑得分</f>
        <v/>
      </c>
      <c r="T817" s="517" t="str">
        <f>三年级等级</f>
        <v/>
      </c>
      <c r="U817" s="516" t="str">
        <f>三年级坐位体前屈得分</f>
        <v/>
      </c>
      <c r="V817" s="517" t="str">
        <f>三年级等级</f>
        <v/>
      </c>
      <c r="W817" s="516" t="str">
        <f>三年级一分钟跳绳得分</f>
        <v/>
      </c>
      <c r="X817" s="517" t="str">
        <f>三年级等级</f>
        <v/>
      </c>
      <c r="Y817" s="515" t="str">
        <f>三年级仰卧起坐得分</f>
        <v/>
      </c>
      <c r="Z817" s="518" t="str">
        <f>三年级等级</f>
        <v/>
      </c>
      <c r="AA817" s="533"/>
      <c r="AB817" s="515"/>
      <c r="AC817" s="533" t="str">
        <f>三年级跳绳附加分</f>
        <v/>
      </c>
      <c r="AD817" s="534" t="str">
        <f>三年级标准分</f>
        <v/>
      </c>
      <c r="AE817" s="534" t="str">
        <f>三年级总分</f>
        <v/>
      </c>
      <c r="AF817" s="517" t="str">
        <f>三年级等级</f>
        <v/>
      </c>
    </row>
    <row r="818" spans="1:32">
      <c r="A818" s="476">
        <v>312</v>
      </c>
      <c r="B818" s="477">
        <v>46</v>
      </c>
      <c r="C818" s="586"/>
      <c r="D818" s="587"/>
      <c r="E818" s="586"/>
      <c r="F818" s="473"/>
      <c r="G818" s="588"/>
      <c r="H818" s="475"/>
      <c r="I818" s="595"/>
      <c r="J818" s="596"/>
      <c r="K818" s="596"/>
      <c r="L818" s="503"/>
      <c r="M818" s="644"/>
      <c r="N818" s="505" t="str">
        <f>三年级BMI</f>
        <v/>
      </c>
      <c r="O818" s="499" t="str">
        <f>三年级BMI等级</f>
        <v/>
      </c>
      <c r="P818" s="500" t="str">
        <f>三年级BMI得分</f>
        <v/>
      </c>
      <c r="Q818" s="515" t="str">
        <f>三年级肺活量得分</f>
        <v/>
      </c>
      <c r="R818" s="512" t="str">
        <f>三年级等级</f>
        <v/>
      </c>
      <c r="S818" s="516" t="str">
        <f>三年级50米跑得分</f>
        <v/>
      </c>
      <c r="T818" s="517" t="str">
        <f>三年级等级</f>
        <v/>
      </c>
      <c r="U818" s="516" t="str">
        <f>三年级坐位体前屈得分</f>
        <v/>
      </c>
      <c r="V818" s="517" t="str">
        <f>三年级等级</f>
        <v/>
      </c>
      <c r="W818" s="516" t="str">
        <f>三年级一分钟跳绳得分</f>
        <v/>
      </c>
      <c r="X818" s="517" t="str">
        <f>三年级等级</f>
        <v/>
      </c>
      <c r="Y818" s="515" t="str">
        <f>三年级仰卧起坐得分</f>
        <v/>
      </c>
      <c r="Z818" s="518" t="str">
        <f>三年级等级</f>
        <v/>
      </c>
      <c r="AA818" s="533"/>
      <c r="AB818" s="515"/>
      <c r="AC818" s="533" t="str">
        <f>三年级跳绳附加分</f>
        <v/>
      </c>
      <c r="AD818" s="534" t="str">
        <f>三年级标准分</f>
        <v/>
      </c>
      <c r="AE818" s="534" t="str">
        <f>三年级总分</f>
        <v/>
      </c>
      <c r="AF818" s="517" t="str">
        <f>三年级等级</f>
        <v/>
      </c>
    </row>
    <row r="819" spans="1:32">
      <c r="A819" s="476">
        <v>312</v>
      </c>
      <c r="B819" s="477">
        <v>47</v>
      </c>
      <c r="C819" s="586"/>
      <c r="D819" s="587"/>
      <c r="E819" s="586"/>
      <c r="F819" s="473"/>
      <c r="G819" s="588"/>
      <c r="H819" s="475"/>
      <c r="I819" s="595"/>
      <c r="J819" s="596"/>
      <c r="K819" s="596"/>
      <c r="L819" s="503"/>
      <c r="M819" s="644"/>
      <c r="N819" s="505" t="str">
        <f>三年级BMI</f>
        <v/>
      </c>
      <c r="O819" s="499" t="str">
        <f>三年级BMI等级</f>
        <v/>
      </c>
      <c r="P819" s="500" t="str">
        <f>三年级BMI得分</f>
        <v/>
      </c>
      <c r="Q819" s="515" t="str">
        <f>三年级肺活量得分</f>
        <v/>
      </c>
      <c r="R819" s="512" t="str">
        <f>三年级等级</f>
        <v/>
      </c>
      <c r="S819" s="516" t="str">
        <f>三年级50米跑得分</f>
        <v/>
      </c>
      <c r="T819" s="517" t="str">
        <f>三年级等级</f>
        <v/>
      </c>
      <c r="U819" s="516" t="str">
        <f>三年级坐位体前屈得分</f>
        <v/>
      </c>
      <c r="V819" s="517" t="str">
        <f>三年级等级</f>
        <v/>
      </c>
      <c r="W819" s="516" t="str">
        <f>三年级一分钟跳绳得分</f>
        <v/>
      </c>
      <c r="X819" s="517" t="str">
        <f>三年级等级</f>
        <v/>
      </c>
      <c r="Y819" s="515" t="str">
        <f>三年级仰卧起坐得分</f>
        <v/>
      </c>
      <c r="Z819" s="518" t="str">
        <f>三年级等级</f>
        <v/>
      </c>
      <c r="AA819" s="533"/>
      <c r="AB819" s="515"/>
      <c r="AC819" s="533" t="str">
        <f>三年级跳绳附加分</f>
        <v/>
      </c>
      <c r="AD819" s="534" t="str">
        <f>三年级标准分</f>
        <v/>
      </c>
      <c r="AE819" s="534" t="str">
        <f>三年级总分</f>
        <v/>
      </c>
      <c r="AF819" s="517" t="str">
        <f>三年级等级</f>
        <v/>
      </c>
    </row>
    <row r="820" spans="1:32">
      <c r="A820" s="476">
        <v>312</v>
      </c>
      <c r="B820" s="477">
        <v>48</v>
      </c>
      <c r="C820" s="586"/>
      <c r="D820" s="587"/>
      <c r="E820" s="586"/>
      <c r="F820" s="473"/>
      <c r="G820" s="588"/>
      <c r="H820" s="475"/>
      <c r="I820" s="595"/>
      <c r="J820" s="596"/>
      <c r="K820" s="596"/>
      <c r="L820" s="503"/>
      <c r="M820" s="644"/>
      <c r="N820" s="505" t="str">
        <f>三年级BMI</f>
        <v/>
      </c>
      <c r="O820" s="499" t="str">
        <f>三年级BMI等级</f>
        <v/>
      </c>
      <c r="P820" s="500" t="str">
        <f>三年级BMI得分</f>
        <v/>
      </c>
      <c r="Q820" s="515" t="str">
        <f>三年级肺活量得分</f>
        <v/>
      </c>
      <c r="R820" s="512" t="str">
        <f>三年级等级</f>
        <v/>
      </c>
      <c r="S820" s="516" t="str">
        <f>三年级50米跑得分</f>
        <v/>
      </c>
      <c r="T820" s="517" t="str">
        <f>三年级等级</f>
        <v/>
      </c>
      <c r="U820" s="516" t="str">
        <f>三年级坐位体前屈得分</f>
        <v/>
      </c>
      <c r="V820" s="517" t="str">
        <f>三年级等级</f>
        <v/>
      </c>
      <c r="W820" s="516" t="str">
        <f>三年级一分钟跳绳得分</f>
        <v/>
      </c>
      <c r="X820" s="517" t="str">
        <f>三年级等级</f>
        <v/>
      </c>
      <c r="Y820" s="515" t="str">
        <f>三年级仰卧起坐得分</f>
        <v/>
      </c>
      <c r="Z820" s="518" t="str">
        <f>三年级等级</f>
        <v/>
      </c>
      <c r="AA820" s="533"/>
      <c r="AB820" s="515"/>
      <c r="AC820" s="533" t="str">
        <f>三年级跳绳附加分</f>
        <v/>
      </c>
      <c r="AD820" s="534" t="str">
        <f>三年级标准分</f>
        <v/>
      </c>
      <c r="AE820" s="534" t="str">
        <f>三年级总分</f>
        <v/>
      </c>
      <c r="AF820" s="517" t="str">
        <f>三年级等级</f>
        <v/>
      </c>
    </row>
    <row r="821" spans="1:32">
      <c r="A821" s="476">
        <v>312</v>
      </c>
      <c r="B821" s="477">
        <v>49</v>
      </c>
      <c r="C821" s="586"/>
      <c r="D821" s="587"/>
      <c r="E821" s="586"/>
      <c r="F821" s="473"/>
      <c r="G821" s="588"/>
      <c r="H821" s="475"/>
      <c r="I821" s="595"/>
      <c r="J821" s="596"/>
      <c r="K821" s="596"/>
      <c r="L821" s="503"/>
      <c r="M821" s="644"/>
      <c r="N821" s="505" t="str">
        <f>三年级BMI</f>
        <v/>
      </c>
      <c r="O821" s="499" t="str">
        <f>三年级BMI等级</f>
        <v/>
      </c>
      <c r="P821" s="500" t="str">
        <f>三年级BMI得分</f>
        <v/>
      </c>
      <c r="Q821" s="515" t="str">
        <f>三年级肺活量得分</f>
        <v/>
      </c>
      <c r="R821" s="512" t="str">
        <f>三年级等级</f>
        <v/>
      </c>
      <c r="S821" s="516" t="str">
        <f>三年级50米跑得分</f>
        <v/>
      </c>
      <c r="T821" s="517" t="str">
        <f>三年级等级</f>
        <v/>
      </c>
      <c r="U821" s="516" t="str">
        <f>三年级坐位体前屈得分</f>
        <v/>
      </c>
      <c r="V821" s="517" t="str">
        <f>三年级等级</f>
        <v/>
      </c>
      <c r="W821" s="516" t="str">
        <f>三年级一分钟跳绳得分</f>
        <v/>
      </c>
      <c r="X821" s="517" t="str">
        <f>三年级等级</f>
        <v/>
      </c>
      <c r="Y821" s="515" t="str">
        <f>三年级仰卧起坐得分</f>
        <v/>
      </c>
      <c r="Z821" s="518" t="str">
        <f>三年级等级</f>
        <v/>
      </c>
      <c r="AA821" s="533"/>
      <c r="AB821" s="515"/>
      <c r="AC821" s="533" t="str">
        <f>三年级跳绳附加分</f>
        <v/>
      </c>
      <c r="AD821" s="534" t="str">
        <f>三年级标准分</f>
        <v/>
      </c>
      <c r="AE821" s="534" t="str">
        <f>三年级总分</f>
        <v/>
      </c>
      <c r="AF821" s="517" t="str">
        <f>三年级等级</f>
        <v/>
      </c>
    </row>
    <row r="822" spans="1:32">
      <c r="A822" s="476">
        <v>312</v>
      </c>
      <c r="B822" s="477">
        <v>50</v>
      </c>
      <c r="C822" s="586"/>
      <c r="D822" s="587"/>
      <c r="E822" s="586"/>
      <c r="F822" s="473"/>
      <c r="G822" s="588"/>
      <c r="H822" s="475"/>
      <c r="I822" s="595"/>
      <c r="J822" s="596"/>
      <c r="K822" s="596"/>
      <c r="L822" s="503"/>
      <c r="M822" s="644"/>
      <c r="N822" s="505" t="str">
        <f>三年级BMI</f>
        <v/>
      </c>
      <c r="O822" s="499" t="str">
        <f>三年级BMI等级</f>
        <v/>
      </c>
      <c r="P822" s="500" t="str">
        <f>三年级BMI得分</f>
        <v/>
      </c>
      <c r="Q822" s="515" t="str">
        <f>三年级肺活量得分</f>
        <v/>
      </c>
      <c r="R822" s="512" t="str">
        <f>三年级等级</f>
        <v/>
      </c>
      <c r="S822" s="516" t="str">
        <f>三年级50米跑得分</f>
        <v/>
      </c>
      <c r="T822" s="517" t="str">
        <f>三年级等级</f>
        <v/>
      </c>
      <c r="U822" s="516" t="str">
        <f>三年级坐位体前屈得分</f>
        <v/>
      </c>
      <c r="V822" s="517" t="str">
        <f>三年级等级</f>
        <v/>
      </c>
      <c r="W822" s="516" t="str">
        <f>三年级一分钟跳绳得分</f>
        <v/>
      </c>
      <c r="X822" s="517" t="str">
        <f>三年级等级</f>
        <v/>
      </c>
      <c r="Y822" s="515" t="str">
        <f>三年级仰卧起坐得分</f>
        <v/>
      </c>
      <c r="Z822" s="518" t="str">
        <f>三年级等级</f>
        <v/>
      </c>
      <c r="AA822" s="533"/>
      <c r="AB822" s="515"/>
      <c r="AC822" s="533" t="str">
        <f>三年级跳绳附加分</f>
        <v/>
      </c>
      <c r="AD822" s="534" t="str">
        <f>三年级标准分</f>
        <v/>
      </c>
      <c r="AE822" s="534" t="str">
        <f>三年级总分</f>
        <v/>
      </c>
      <c r="AF822" s="517" t="str">
        <f>三年级等级</f>
        <v/>
      </c>
    </row>
    <row r="823" spans="1:32">
      <c r="A823" s="476">
        <v>312</v>
      </c>
      <c r="B823" s="477">
        <v>51</v>
      </c>
      <c r="C823" s="586"/>
      <c r="D823" s="587"/>
      <c r="E823" s="586"/>
      <c r="F823" s="473"/>
      <c r="G823" s="588"/>
      <c r="H823" s="475"/>
      <c r="I823" s="595"/>
      <c r="J823" s="596"/>
      <c r="K823" s="596"/>
      <c r="L823" s="503"/>
      <c r="M823" s="644"/>
      <c r="N823" s="505" t="str">
        <f>三年级BMI</f>
        <v/>
      </c>
      <c r="O823" s="499" t="str">
        <f>三年级BMI等级</f>
        <v/>
      </c>
      <c r="P823" s="500" t="str">
        <f>三年级BMI得分</f>
        <v/>
      </c>
      <c r="Q823" s="515" t="str">
        <f>三年级肺活量得分</f>
        <v/>
      </c>
      <c r="R823" s="512" t="str">
        <f>三年级等级</f>
        <v/>
      </c>
      <c r="S823" s="516" t="str">
        <f>三年级50米跑得分</f>
        <v/>
      </c>
      <c r="T823" s="517" t="str">
        <f>三年级等级</f>
        <v/>
      </c>
      <c r="U823" s="516" t="str">
        <f>三年级坐位体前屈得分</f>
        <v/>
      </c>
      <c r="V823" s="517" t="str">
        <f>三年级等级</f>
        <v/>
      </c>
      <c r="W823" s="516" t="str">
        <f>三年级一分钟跳绳得分</f>
        <v/>
      </c>
      <c r="X823" s="517" t="str">
        <f>三年级等级</f>
        <v/>
      </c>
      <c r="Y823" s="515" t="str">
        <f>三年级仰卧起坐得分</f>
        <v/>
      </c>
      <c r="Z823" s="518" t="str">
        <f>三年级等级</f>
        <v/>
      </c>
      <c r="AA823" s="533"/>
      <c r="AB823" s="515"/>
      <c r="AC823" s="533" t="str">
        <f>三年级跳绳附加分</f>
        <v/>
      </c>
      <c r="AD823" s="534" t="str">
        <f>三年级标准分</f>
        <v/>
      </c>
      <c r="AE823" s="534" t="str">
        <f>三年级总分</f>
        <v/>
      </c>
      <c r="AF823" s="517" t="str">
        <f>三年级等级</f>
        <v/>
      </c>
    </row>
    <row r="824" spans="1:32">
      <c r="A824" s="476">
        <v>312</v>
      </c>
      <c r="B824" s="477">
        <v>52</v>
      </c>
      <c r="C824" s="586"/>
      <c r="D824" s="587"/>
      <c r="E824" s="586"/>
      <c r="F824" s="473"/>
      <c r="G824" s="588"/>
      <c r="H824" s="475"/>
      <c r="I824" s="595"/>
      <c r="J824" s="596"/>
      <c r="K824" s="596"/>
      <c r="L824" s="503"/>
      <c r="M824" s="644"/>
      <c r="N824" s="505" t="str">
        <f>三年级BMI</f>
        <v/>
      </c>
      <c r="O824" s="499" t="str">
        <f>三年级BMI等级</f>
        <v/>
      </c>
      <c r="P824" s="500" t="str">
        <f>三年级BMI得分</f>
        <v/>
      </c>
      <c r="Q824" s="515" t="str">
        <f>三年级肺活量得分</f>
        <v/>
      </c>
      <c r="R824" s="512" t="str">
        <f>三年级等级</f>
        <v/>
      </c>
      <c r="S824" s="516" t="str">
        <f>三年级50米跑得分</f>
        <v/>
      </c>
      <c r="T824" s="517" t="str">
        <f>三年级等级</f>
        <v/>
      </c>
      <c r="U824" s="516" t="str">
        <f>三年级坐位体前屈得分</f>
        <v/>
      </c>
      <c r="V824" s="517" t="str">
        <f>三年级等级</f>
        <v/>
      </c>
      <c r="W824" s="516" t="str">
        <f>三年级一分钟跳绳得分</f>
        <v/>
      </c>
      <c r="X824" s="517" t="str">
        <f>三年级等级</f>
        <v/>
      </c>
      <c r="Y824" s="515" t="str">
        <f>三年级仰卧起坐得分</f>
        <v/>
      </c>
      <c r="Z824" s="518" t="str">
        <f>三年级等级</f>
        <v/>
      </c>
      <c r="AA824" s="533"/>
      <c r="AB824" s="515"/>
      <c r="AC824" s="533" t="str">
        <f>三年级跳绳附加分</f>
        <v/>
      </c>
      <c r="AD824" s="534" t="str">
        <f>三年级标准分</f>
        <v/>
      </c>
      <c r="AE824" s="534" t="str">
        <f>三年级总分</f>
        <v/>
      </c>
      <c r="AF824" s="517" t="str">
        <f>三年级等级</f>
        <v/>
      </c>
    </row>
    <row r="825" spans="1:32">
      <c r="A825" s="476">
        <v>312</v>
      </c>
      <c r="B825" s="477">
        <v>53</v>
      </c>
      <c r="C825" s="586"/>
      <c r="D825" s="587"/>
      <c r="E825" s="586"/>
      <c r="F825" s="481"/>
      <c r="G825" s="588"/>
      <c r="H825" s="475"/>
      <c r="I825" s="595"/>
      <c r="J825" s="596"/>
      <c r="K825" s="596"/>
      <c r="L825" s="503"/>
      <c r="M825" s="644"/>
      <c r="N825" s="505" t="str">
        <f>三年级BMI</f>
        <v/>
      </c>
      <c r="O825" s="499" t="str">
        <f>三年级BMI等级</f>
        <v/>
      </c>
      <c r="P825" s="500" t="str">
        <f>三年级BMI得分</f>
        <v/>
      </c>
      <c r="Q825" s="515" t="str">
        <f>三年级肺活量得分</f>
        <v/>
      </c>
      <c r="R825" s="512" t="str">
        <f>三年级等级</f>
        <v/>
      </c>
      <c r="S825" s="516" t="str">
        <f>三年级50米跑得分</f>
        <v/>
      </c>
      <c r="T825" s="517" t="str">
        <f>三年级等级</f>
        <v/>
      </c>
      <c r="U825" s="516" t="str">
        <f>三年级坐位体前屈得分</f>
        <v/>
      </c>
      <c r="V825" s="517" t="str">
        <f>三年级等级</f>
        <v/>
      </c>
      <c r="W825" s="516" t="str">
        <f>三年级一分钟跳绳得分</f>
        <v/>
      </c>
      <c r="X825" s="517" t="str">
        <f>三年级等级</f>
        <v/>
      </c>
      <c r="Y825" s="515" t="str">
        <f>三年级仰卧起坐得分</f>
        <v/>
      </c>
      <c r="Z825" s="518" t="str">
        <f>三年级等级</f>
        <v/>
      </c>
      <c r="AA825" s="533"/>
      <c r="AB825" s="515"/>
      <c r="AC825" s="533" t="str">
        <f>三年级跳绳附加分</f>
        <v/>
      </c>
      <c r="AD825" s="534" t="str">
        <f>三年级标准分</f>
        <v/>
      </c>
      <c r="AE825" s="534" t="str">
        <f>三年级总分</f>
        <v/>
      </c>
      <c r="AF825" s="517" t="str">
        <f>三年级等级</f>
        <v/>
      </c>
    </row>
    <row r="826" spans="1:32">
      <c r="A826" s="476">
        <v>312</v>
      </c>
      <c r="B826" s="477">
        <v>54</v>
      </c>
      <c r="C826" s="586"/>
      <c r="D826" s="587"/>
      <c r="E826" s="586"/>
      <c r="F826" s="481"/>
      <c r="G826" s="588"/>
      <c r="H826" s="475"/>
      <c r="I826" s="595"/>
      <c r="J826" s="596"/>
      <c r="K826" s="596"/>
      <c r="L826" s="503"/>
      <c r="M826" s="644"/>
      <c r="N826" s="505" t="str">
        <f>三年级BMI</f>
        <v/>
      </c>
      <c r="O826" s="499" t="str">
        <f>三年级BMI等级</f>
        <v/>
      </c>
      <c r="P826" s="500" t="str">
        <f>三年级BMI得分</f>
        <v/>
      </c>
      <c r="Q826" s="515" t="str">
        <f>三年级肺活量得分</f>
        <v/>
      </c>
      <c r="R826" s="512" t="str">
        <f>三年级等级</f>
        <v/>
      </c>
      <c r="S826" s="516" t="str">
        <f>三年级50米跑得分</f>
        <v/>
      </c>
      <c r="T826" s="517" t="str">
        <f>三年级等级</f>
        <v/>
      </c>
      <c r="U826" s="516" t="str">
        <f>三年级坐位体前屈得分</f>
        <v/>
      </c>
      <c r="V826" s="517" t="str">
        <f>三年级等级</f>
        <v/>
      </c>
      <c r="W826" s="516" t="str">
        <f>三年级一分钟跳绳得分</f>
        <v/>
      </c>
      <c r="X826" s="517" t="str">
        <f>三年级等级</f>
        <v/>
      </c>
      <c r="Y826" s="515" t="str">
        <f>三年级仰卧起坐得分</f>
        <v/>
      </c>
      <c r="Z826" s="518" t="str">
        <f>三年级等级</f>
        <v/>
      </c>
      <c r="AA826" s="533"/>
      <c r="AB826" s="515"/>
      <c r="AC826" s="533" t="str">
        <f>三年级跳绳附加分</f>
        <v/>
      </c>
      <c r="AD826" s="534" t="str">
        <f>三年级标准分</f>
        <v/>
      </c>
      <c r="AE826" s="534" t="str">
        <f>三年级总分</f>
        <v/>
      </c>
      <c r="AF826" s="517" t="str">
        <f>三年级等级</f>
        <v/>
      </c>
    </row>
    <row r="827" spans="1:32">
      <c r="A827" s="476">
        <v>312</v>
      </c>
      <c r="B827" s="477">
        <v>55</v>
      </c>
      <c r="C827" s="586"/>
      <c r="D827" s="587"/>
      <c r="E827" s="586"/>
      <c r="F827" s="481"/>
      <c r="G827" s="588"/>
      <c r="H827" s="475"/>
      <c r="I827" s="595"/>
      <c r="J827" s="596"/>
      <c r="K827" s="596"/>
      <c r="L827" s="503"/>
      <c r="M827" s="644"/>
      <c r="N827" s="505" t="str">
        <f>三年级BMI</f>
        <v/>
      </c>
      <c r="O827" s="499" t="str">
        <f>三年级BMI等级</f>
        <v/>
      </c>
      <c r="P827" s="500" t="str">
        <f>三年级BMI得分</f>
        <v/>
      </c>
      <c r="Q827" s="515" t="str">
        <f>三年级肺活量得分</f>
        <v/>
      </c>
      <c r="R827" s="512" t="str">
        <f>三年级等级</f>
        <v/>
      </c>
      <c r="S827" s="516" t="str">
        <f>三年级50米跑得分</f>
        <v/>
      </c>
      <c r="T827" s="517" t="str">
        <f>三年级等级</f>
        <v/>
      </c>
      <c r="U827" s="516" t="str">
        <f>三年级坐位体前屈得分</f>
        <v/>
      </c>
      <c r="V827" s="517" t="str">
        <f>三年级等级</f>
        <v/>
      </c>
      <c r="W827" s="516" t="str">
        <f>三年级一分钟跳绳得分</f>
        <v/>
      </c>
      <c r="X827" s="517" t="str">
        <f>三年级等级</f>
        <v/>
      </c>
      <c r="Y827" s="515" t="str">
        <f>三年级仰卧起坐得分</f>
        <v/>
      </c>
      <c r="Z827" s="518" t="str">
        <f>三年级等级</f>
        <v/>
      </c>
      <c r="AA827" s="533"/>
      <c r="AB827" s="515"/>
      <c r="AC827" s="533" t="str">
        <f>三年级跳绳附加分</f>
        <v/>
      </c>
      <c r="AD827" s="534" t="str">
        <f>三年级标准分</f>
        <v/>
      </c>
      <c r="AE827" s="534" t="str">
        <f>三年级总分</f>
        <v/>
      </c>
      <c r="AF827" s="517" t="str">
        <f>三年级等级</f>
        <v/>
      </c>
    </row>
    <row r="828" spans="1:32">
      <c r="A828" s="476">
        <v>312</v>
      </c>
      <c r="B828" s="477">
        <v>56</v>
      </c>
      <c r="C828" s="586"/>
      <c r="D828" s="587"/>
      <c r="E828" s="586"/>
      <c r="F828" s="481"/>
      <c r="G828" s="588"/>
      <c r="H828" s="475"/>
      <c r="I828" s="595"/>
      <c r="J828" s="596"/>
      <c r="K828" s="596"/>
      <c r="L828" s="503"/>
      <c r="M828" s="644"/>
      <c r="N828" s="505" t="str">
        <f>三年级BMI</f>
        <v/>
      </c>
      <c r="O828" s="499" t="str">
        <f>三年级BMI等级</f>
        <v/>
      </c>
      <c r="P828" s="500" t="str">
        <f>三年级BMI得分</f>
        <v/>
      </c>
      <c r="Q828" s="515" t="str">
        <f>三年级肺活量得分</f>
        <v/>
      </c>
      <c r="R828" s="512" t="str">
        <f>三年级等级</f>
        <v/>
      </c>
      <c r="S828" s="516" t="str">
        <f>三年级50米跑得分</f>
        <v/>
      </c>
      <c r="T828" s="517" t="str">
        <f>三年级等级</f>
        <v/>
      </c>
      <c r="U828" s="516" t="str">
        <f>三年级坐位体前屈得分</f>
        <v/>
      </c>
      <c r="V828" s="517" t="str">
        <f>三年级等级</f>
        <v/>
      </c>
      <c r="W828" s="516" t="str">
        <f>三年级一分钟跳绳得分</f>
        <v/>
      </c>
      <c r="X828" s="517" t="str">
        <f>三年级等级</f>
        <v/>
      </c>
      <c r="Y828" s="515" t="str">
        <f>三年级仰卧起坐得分</f>
        <v/>
      </c>
      <c r="Z828" s="518" t="str">
        <f>三年级等级</f>
        <v/>
      </c>
      <c r="AA828" s="533"/>
      <c r="AB828" s="515"/>
      <c r="AC828" s="533" t="str">
        <f>三年级跳绳附加分</f>
        <v/>
      </c>
      <c r="AD828" s="534" t="str">
        <f>三年级标准分</f>
        <v/>
      </c>
      <c r="AE828" s="534" t="str">
        <f>三年级总分</f>
        <v/>
      </c>
      <c r="AF828" s="517" t="str">
        <f>三年级等级</f>
        <v/>
      </c>
    </row>
    <row r="829" spans="1:32">
      <c r="A829" s="476">
        <v>312</v>
      </c>
      <c r="B829" s="477">
        <v>57</v>
      </c>
      <c r="C829" s="586"/>
      <c r="D829" s="587"/>
      <c r="E829" s="586"/>
      <c r="F829" s="481"/>
      <c r="G829" s="588"/>
      <c r="H829" s="475"/>
      <c r="I829" s="595"/>
      <c r="J829" s="596"/>
      <c r="K829" s="596"/>
      <c r="L829" s="503"/>
      <c r="M829" s="644"/>
      <c r="N829" s="505" t="str">
        <f>三年级BMI</f>
        <v/>
      </c>
      <c r="O829" s="499" t="str">
        <f>三年级BMI等级</f>
        <v/>
      </c>
      <c r="P829" s="500" t="str">
        <f>三年级BMI得分</f>
        <v/>
      </c>
      <c r="Q829" s="515" t="str">
        <f>三年级肺活量得分</f>
        <v/>
      </c>
      <c r="R829" s="512" t="str">
        <f>三年级等级</f>
        <v/>
      </c>
      <c r="S829" s="516" t="str">
        <f>三年级50米跑得分</f>
        <v/>
      </c>
      <c r="T829" s="517" t="str">
        <f>三年级等级</f>
        <v/>
      </c>
      <c r="U829" s="516" t="str">
        <f>三年级坐位体前屈得分</f>
        <v/>
      </c>
      <c r="V829" s="517" t="str">
        <f>三年级等级</f>
        <v/>
      </c>
      <c r="W829" s="516" t="str">
        <f>三年级一分钟跳绳得分</f>
        <v/>
      </c>
      <c r="X829" s="517" t="str">
        <f>三年级等级</f>
        <v/>
      </c>
      <c r="Y829" s="515" t="str">
        <f>三年级仰卧起坐得分</f>
        <v/>
      </c>
      <c r="Z829" s="518" t="str">
        <f>三年级等级</f>
        <v/>
      </c>
      <c r="AA829" s="533"/>
      <c r="AB829" s="515"/>
      <c r="AC829" s="533" t="str">
        <f>三年级跳绳附加分</f>
        <v/>
      </c>
      <c r="AD829" s="534" t="str">
        <f>三年级标准分</f>
        <v/>
      </c>
      <c r="AE829" s="534" t="str">
        <f>三年级总分</f>
        <v/>
      </c>
      <c r="AF829" s="517" t="str">
        <f>三年级等级</f>
        <v/>
      </c>
    </row>
    <row r="830" spans="1:32">
      <c r="A830" s="476">
        <v>312</v>
      </c>
      <c r="B830" s="477">
        <v>58</v>
      </c>
      <c r="C830" s="586"/>
      <c r="D830" s="587"/>
      <c r="E830" s="586"/>
      <c r="F830" s="481"/>
      <c r="G830" s="588"/>
      <c r="H830" s="475"/>
      <c r="I830" s="595"/>
      <c r="J830" s="596"/>
      <c r="K830" s="596"/>
      <c r="L830" s="503"/>
      <c r="M830" s="644"/>
      <c r="N830" s="505" t="str">
        <f>三年级BMI</f>
        <v/>
      </c>
      <c r="O830" s="499" t="str">
        <f>三年级BMI等级</f>
        <v/>
      </c>
      <c r="P830" s="500" t="str">
        <f>三年级BMI得分</f>
        <v/>
      </c>
      <c r="Q830" s="515" t="str">
        <f>三年级肺活量得分</f>
        <v/>
      </c>
      <c r="R830" s="512" t="str">
        <f>三年级等级</f>
        <v/>
      </c>
      <c r="S830" s="516" t="str">
        <f>三年级50米跑得分</f>
        <v/>
      </c>
      <c r="T830" s="517" t="str">
        <f>三年级等级</f>
        <v/>
      </c>
      <c r="U830" s="516" t="str">
        <f>三年级坐位体前屈得分</f>
        <v/>
      </c>
      <c r="V830" s="517" t="str">
        <f>三年级等级</f>
        <v/>
      </c>
      <c r="W830" s="516" t="str">
        <f>三年级一分钟跳绳得分</f>
        <v/>
      </c>
      <c r="X830" s="517" t="str">
        <f>三年级等级</f>
        <v/>
      </c>
      <c r="Y830" s="515" t="str">
        <f>三年级仰卧起坐得分</f>
        <v/>
      </c>
      <c r="Z830" s="518" t="str">
        <f>三年级等级</f>
        <v/>
      </c>
      <c r="AA830" s="533"/>
      <c r="AB830" s="515"/>
      <c r="AC830" s="533" t="str">
        <f>三年级跳绳附加分</f>
        <v/>
      </c>
      <c r="AD830" s="534" t="str">
        <f>三年级标准分</f>
        <v/>
      </c>
      <c r="AE830" s="534" t="str">
        <f>三年级总分</f>
        <v/>
      </c>
      <c r="AF830" s="517" t="str">
        <f>三年级等级</f>
        <v/>
      </c>
    </row>
    <row r="831" spans="1:32">
      <c r="A831" s="476">
        <v>312</v>
      </c>
      <c r="B831" s="477">
        <v>59</v>
      </c>
      <c r="C831" s="586"/>
      <c r="D831" s="587"/>
      <c r="E831" s="586"/>
      <c r="F831" s="481"/>
      <c r="G831" s="588"/>
      <c r="H831" s="475"/>
      <c r="I831" s="595"/>
      <c r="J831" s="596"/>
      <c r="K831" s="596"/>
      <c r="L831" s="503"/>
      <c r="M831" s="644"/>
      <c r="N831" s="505" t="str">
        <f>三年级BMI</f>
        <v/>
      </c>
      <c r="O831" s="499" t="str">
        <f>三年级BMI等级</f>
        <v/>
      </c>
      <c r="P831" s="500" t="str">
        <f>三年级BMI得分</f>
        <v/>
      </c>
      <c r="Q831" s="515" t="str">
        <f>三年级肺活量得分</f>
        <v/>
      </c>
      <c r="R831" s="512" t="str">
        <f>三年级等级</f>
        <v/>
      </c>
      <c r="S831" s="516" t="str">
        <f>三年级50米跑得分</f>
        <v/>
      </c>
      <c r="T831" s="517" t="str">
        <f>三年级等级</f>
        <v/>
      </c>
      <c r="U831" s="516" t="str">
        <f>三年级坐位体前屈得分</f>
        <v/>
      </c>
      <c r="V831" s="517" t="str">
        <f>三年级等级</f>
        <v/>
      </c>
      <c r="W831" s="516" t="str">
        <f>三年级一分钟跳绳得分</f>
        <v/>
      </c>
      <c r="X831" s="517" t="str">
        <f>三年级等级</f>
        <v/>
      </c>
      <c r="Y831" s="515" t="str">
        <f>三年级仰卧起坐得分</f>
        <v/>
      </c>
      <c r="Z831" s="518" t="str">
        <f>三年级等级</f>
        <v/>
      </c>
      <c r="AA831" s="533"/>
      <c r="AB831" s="515"/>
      <c r="AC831" s="533" t="str">
        <f>三年级跳绳附加分</f>
        <v/>
      </c>
      <c r="AD831" s="534" t="str">
        <f>三年级标准分</f>
        <v/>
      </c>
      <c r="AE831" s="534" t="str">
        <f>三年级总分</f>
        <v/>
      </c>
      <c r="AF831" s="517" t="str">
        <f>三年级等级</f>
        <v/>
      </c>
    </row>
    <row r="832" spans="1:32">
      <c r="A832" s="476">
        <v>312</v>
      </c>
      <c r="B832" s="477">
        <v>60</v>
      </c>
      <c r="C832" s="586"/>
      <c r="D832" s="587"/>
      <c r="E832" s="586"/>
      <c r="F832" s="481"/>
      <c r="G832" s="588"/>
      <c r="H832" s="475"/>
      <c r="I832" s="595"/>
      <c r="J832" s="596"/>
      <c r="K832" s="596"/>
      <c r="L832" s="503"/>
      <c r="M832" s="644"/>
      <c r="N832" s="505" t="str">
        <f>三年级BMI</f>
        <v/>
      </c>
      <c r="O832" s="499" t="str">
        <f>三年级BMI等级</f>
        <v/>
      </c>
      <c r="P832" s="500" t="str">
        <f>三年级BMI得分</f>
        <v/>
      </c>
      <c r="Q832" s="515" t="str">
        <f>三年级肺活量得分</f>
        <v/>
      </c>
      <c r="R832" s="512" t="str">
        <f>三年级等级</f>
        <v/>
      </c>
      <c r="S832" s="516" t="str">
        <f>三年级50米跑得分</f>
        <v/>
      </c>
      <c r="T832" s="517" t="str">
        <f>三年级等级</f>
        <v/>
      </c>
      <c r="U832" s="516" t="str">
        <f>三年级坐位体前屈得分</f>
        <v/>
      </c>
      <c r="V832" s="517" t="str">
        <f>三年级等级</f>
        <v/>
      </c>
      <c r="W832" s="516" t="str">
        <f>三年级一分钟跳绳得分</f>
        <v/>
      </c>
      <c r="X832" s="517" t="str">
        <f>三年级等级</f>
        <v/>
      </c>
      <c r="Y832" s="515" t="str">
        <f>三年级仰卧起坐得分</f>
        <v/>
      </c>
      <c r="Z832" s="518" t="str">
        <f>三年级等级</f>
        <v/>
      </c>
      <c r="AA832" s="533"/>
      <c r="AB832" s="515"/>
      <c r="AC832" s="533" t="str">
        <f>三年级跳绳附加分</f>
        <v/>
      </c>
      <c r="AD832" s="534" t="str">
        <f>三年级标准分</f>
        <v/>
      </c>
      <c r="AE832" s="534" t="str">
        <f>三年级总分</f>
        <v/>
      </c>
      <c r="AF832" s="517" t="str">
        <f>三年级等级</f>
        <v/>
      </c>
    </row>
    <row r="833" spans="1:32">
      <c r="A833" s="476">
        <v>312</v>
      </c>
      <c r="B833" s="477">
        <v>61</v>
      </c>
      <c r="C833" s="604"/>
      <c r="D833" s="605"/>
      <c r="E833" s="593"/>
      <c r="F833" s="473"/>
      <c r="G833" s="588"/>
      <c r="H833" s="475"/>
      <c r="I833" s="600"/>
      <c r="J833" s="597"/>
      <c r="K833" s="597"/>
      <c r="L833" s="496"/>
      <c r="M833" s="643"/>
      <c r="N833" s="498" t="str">
        <f>三年级BMI</f>
        <v/>
      </c>
      <c r="O833" s="499" t="str">
        <f>三年级BMI等级</f>
        <v/>
      </c>
      <c r="P833" s="500" t="str">
        <f>三年级BMI得分</f>
        <v/>
      </c>
      <c r="Q833" s="515" t="str">
        <f>三年级肺活量得分</f>
        <v/>
      </c>
      <c r="R833" s="512" t="str">
        <f>三年级等级</f>
        <v/>
      </c>
      <c r="S833" s="516" t="str">
        <f>三年级50米跑得分</f>
        <v/>
      </c>
      <c r="T833" s="512" t="str">
        <f>三年级等级</f>
        <v/>
      </c>
      <c r="U833" s="516" t="str">
        <f>三年级坐位体前屈得分</f>
        <v/>
      </c>
      <c r="V833" s="512" t="str">
        <f>三年级等级</f>
        <v/>
      </c>
      <c r="W833" s="516" t="str">
        <f>三年级一分钟跳绳得分</f>
        <v/>
      </c>
      <c r="X833" s="512" t="str">
        <f>三年级等级</f>
        <v/>
      </c>
      <c r="Y833" s="511" t="str">
        <f>三年级仰卧起坐得分</f>
        <v/>
      </c>
      <c r="Z833" s="514" t="str">
        <f>三年级等级</f>
        <v/>
      </c>
      <c r="AA833" s="530"/>
      <c r="AB833" s="511"/>
      <c r="AC833" s="530" t="str">
        <f>三年级跳绳附加分</f>
        <v/>
      </c>
      <c r="AD833" s="534" t="str">
        <f>三年级标准分</f>
        <v/>
      </c>
      <c r="AE833" s="531" t="str">
        <f>三年级总分</f>
        <v/>
      </c>
      <c r="AF833" s="512" t="str">
        <f>三年级等级</f>
        <v/>
      </c>
    </row>
    <row r="834" spans="1:32">
      <c r="A834" s="476">
        <v>312</v>
      </c>
      <c r="B834" s="477">
        <v>62</v>
      </c>
      <c r="C834" s="586"/>
      <c r="D834" s="594"/>
      <c r="E834" s="593"/>
      <c r="F834" s="473"/>
      <c r="G834" s="588"/>
      <c r="H834" s="475"/>
      <c r="I834" s="595"/>
      <c r="J834" s="596"/>
      <c r="K834" s="597"/>
      <c r="L834" s="503"/>
      <c r="M834" s="644"/>
      <c r="N834" s="505" t="str">
        <f>三年级BMI</f>
        <v/>
      </c>
      <c r="O834" s="499" t="str">
        <f>三年级BMI等级</f>
        <v/>
      </c>
      <c r="P834" s="500" t="str">
        <f>三年级BMI得分</f>
        <v/>
      </c>
      <c r="Q834" s="515" t="str">
        <f>三年级肺活量得分</f>
        <v/>
      </c>
      <c r="R834" s="512" t="str">
        <f>三年级等级</f>
        <v/>
      </c>
      <c r="S834" s="516" t="str">
        <f>三年级50米跑得分</f>
        <v/>
      </c>
      <c r="T834" s="512" t="str">
        <f>三年级等级</f>
        <v/>
      </c>
      <c r="U834" s="516" t="str">
        <f>三年级坐位体前屈得分</f>
        <v/>
      </c>
      <c r="V834" s="517" t="str">
        <f>三年级等级</f>
        <v/>
      </c>
      <c r="W834" s="516" t="str">
        <f>三年级一分钟跳绳得分</f>
        <v/>
      </c>
      <c r="X834" s="517" t="str">
        <f>三年级等级</f>
        <v/>
      </c>
      <c r="Y834" s="515" t="str">
        <f>三年级仰卧起坐得分</f>
        <v/>
      </c>
      <c r="Z834" s="518" t="str">
        <f>三年级等级</f>
        <v/>
      </c>
      <c r="AA834" s="533"/>
      <c r="AB834" s="515"/>
      <c r="AC834" s="533" t="str">
        <f>三年级跳绳附加分</f>
        <v/>
      </c>
      <c r="AD834" s="534" t="str">
        <f>三年级标准分</f>
        <v/>
      </c>
      <c r="AE834" s="534" t="str">
        <f>三年级总分</f>
        <v/>
      </c>
      <c r="AF834" s="517" t="str">
        <f>三年级等级</f>
        <v/>
      </c>
    </row>
    <row r="835" spans="1:32">
      <c r="A835" s="476">
        <v>312</v>
      </c>
      <c r="B835" s="477">
        <v>63</v>
      </c>
      <c r="C835" s="586"/>
      <c r="D835" s="594"/>
      <c r="E835" s="593"/>
      <c r="F835" s="473"/>
      <c r="G835" s="588"/>
      <c r="H835" s="475"/>
      <c r="I835" s="595"/>
      <c r="J835" s="596"/>
      <c r="K835" s="597"/>
      <c r="L835" s="503"/>
      <c r="M835" s="644"/>
      <c r="N835" s="505" t="str">
        <f>三年级BMI</f>
        <v/>
      </c>
      <c r="O835" s="499" t="str">
        <f>三年级BMI等级</f>
        <v/>
      </c>
      <c r="P835" s="500" t="str">
        <f>三年级BMI得分</f>
        <v/>
      </c>
      <c r="Q835" s="515" t="str">
        <f>三年级肺活量得分</f>
        <v/>
      </c>
      <c r="R835" s="512" t="str">
        <f>三年级等级</f>
        <v/>
      </c>
      <c r="S835" s="516" t="str">
        <f>三年级50米跑得分</f>
        <v/>
      </c>
      <c r="T835" s="512" t="str">
        <f>三年级等级</f>
        <v/>
      </c>
      <c r="U835" s="516" t="str">
        <f>三年级坐位体前屈得分</f>
        <v/>
      </c>
      <c r="V835" s="517" t="str">
        <f>三年级等级</f>
        <v/>
      </c>
      <c r="W835" s="516" t="str">
        <f>三年级一分钟跳绳得分</f>
        <v/>
      </c>
      <c r="X835" s="517" t="str">
        <f>三年级等级</f>
        <v/>
      </c>
      <c r="Y835" s="515" t="str">
        <f>三年级仰卧起坐得分</f>
        <v/>
      </c>
      <c r="Z835" s="518" t="str">
        <f>三年级等级</f>
        <v/>
      </c>
      <c r="AA835" s="533"/>
      <c r="AB835" s="515"/>
      <c r="AC835" s="533" t="str">
        <f>三年级跳绳附加分</f>
        <v/>
      </c>
      <c r="AD835" s="534" t="str">
        <f>三年级标准分</f>
        <v/>
      </c>
      <c r="AE835" s="534" t="str">
        <f>三年级总分</f>
        <v/>
      </c>
      <c r="AF835" s="517" t="str">
        <f>三年级等级</f>
        <v/>
      </c>
    </row>
    <row r="836" spans="1:32">
      <c r="A836" s="476">
        <v>312</v>
      </c>
      <c r="B836" s="477">
        <v>64</v>
      </c>
      <c r="C836" s="586"/>
      <c r="D836" s="594"/>
      <c r="E836" s="593"/>
      <c r="F836" s="473"/>
      <c r="G836" s="589"/>
      <c r="H836" s="475"/>
      <c r="I836" s="595"/>
      <c r="J836" s="596"/>
      <c r="K836" s="597"/>
      <c r="L836" s="503"/>
      <c r="M836" s="644"/>
      <c r="N836" s="505" t="str">
        <f>三年级BMI</f>
        <v/>
      </c>
      <c r="O836" s="499" t="str">
        <f>三年级BMI等级</f>
        <v/>
      </c>
      <c r="P836" s="500" t="str">
        <f>三年级BMI得分</f>
        <v/>
      </c>
      <c r="Q836" s="515" t="str">
        <f>三年级肺活量得分</f>
        <v/>
      </c>
      <c r="R836" s="512" t="str">
        <f>三年级等级</f>
        <v/>
      </c>
      <c r="S836" s="516" t="str">
        <f>三年级50米跑得分</f>
        <v/>
      </c>
      <c r="T836" s="512" t="str">
        <f>三年级等级</f>
        <v/>
      </c>
      <c r="U836" s="516" t="str">
        <f>三年级坐位体前屈得分</f>
        <v/>
      </c>
      <c r="V836" s="517" t="str">
        <f>三年级等级</f>
        <v/>
      </c>
      <c r="W836" s="516" t="str">
        <f>三年级一分钟跳绳得分</f>
        <v/>
      </c>
      <c r="X836" s="517" t="str">
        <f>三年级等级</f>
        <v/>
      </c>
      <c r="Y836" s="515" t="str">
        <f>三年级仰卧起坐得分</f>
        <v/>
      </c>
      <c r="Z836" s="518" t="str">
        <f>三年级等级</f>
        <v/>
      </c>
      <c r="AA836" s="533"/>
      <c r="AB836" s="515"/>
      <c r="AC836" s="533" t="str">
        <f>三年级跳绳附加分</f>
        <v/>
      </c>
      <c r="AD836" s="534" t="str">
        <f>三年级标准分</f>
        <v/>
      </c>
      <c r="AE836" s="534" t="str">
        <f>三年级总分</f>
        <v/>
      </c>
      <c r="AF836" s="517" t="str">
        <f>三年级等级</f>
        <v/>
      </c>
    </row>
    <row r="837" spans="1:32">
      <c r="A837" s="476">
        <v>312</v>
      </c>
      <c r="B837" s="477">
        <v>65</v>
      </c>
      <c r="C837" s="586"/>
      <c r="D837" s="594"/>
      <c r="E837" s="593"/>
      <c r="F837" s="473"/>
      <c r="G837" s="589"/>
      <c r="H837" s="475"/>
      <c r="I837" s="595"/>
      <c r="J837" s="596"/>
      <c r="K837" s="597"/>
      <c r="L837" s="503"/>
      <c r="M837" s="644"/>
      <c r="N837" s="505" t="str">
        <f>三年级BMI</f>
        <v/>
      </c>
      <c r="O837" s="499" t="str">
        <f>三年级BMI等级</f>
        <v/>
      </c>
      <c r="P837" s="500" t="str">
        <f>三年级BMI得分</f>
        <v/>
      </c>
      <c r="Q837" s="515" t="str">
        <f>三年级肺活量得分</f>
        <v/>
      </c>
      <c r="R837" s="512" t="str">
        <f>三年级等级</f>
        <v/>
      </c>
      <c r="S837" s="516" t="str">
        <f>三年级50米跑得分</f>
        <v/>
      </c>
      <c r="T837" s="512" t="str">
        <f>三年级等级</f>
        <v/>
      </c>
      <c r="U837" s="516" t="str">
        <f>三年级坐位体前屈得分</f>
        <v/>
      </c>
      <c r="V837" s="517" t="str">
        <f>三年级等级</f>
        <v/>
      </c>
      <c r="W837" s="516" t="str">
        <f>三年级一分钟跳绳得分</f>
        <v/>
      </c>
      <c r="X837" s="517" t="str">
        <f>三年级等级</f>
        <v/>
      </c>
      <c r="Y837" s="515" t="str">
        <f>三年级仰卧起坐得分</f>
        <v/>
      </c>
      <c r="Z837" s="518" t="str">
        <f>三年级等级</f>
        <v/>
      </c>
      <c r="AA837" s="533"/>
      <c r="AB837" s="515"/>
      <c r="AC837" s="533" t="str">
        <f>三年级跳绳附加分</f>
        <v/>
      </c>
      <c r="AD837" s="534" t="str">
        <f>三年级标准分</f>
        <v/>
      </c>
      <c r="AE837" s="534" t="str">
        <f>三年级总分</f>
        <v/>
      </c>
      <c r="AF837" s="517" t="str">
        <f>三年级等级</f>
        <v/>
      </c>
    </row>
    <row r="838" spans="1:32">
      <c r="A838" s="476">
        <v>312</v>
      </c>
      <c r="B838" s="477">
        <v>66</v>
      </c>
      <c r="C838" s="586"/>
      <c r="D838" s="594"/>
      <c r="E838" s="593"/>
      <c r="F838" s="473"/>
      <c r="G838" s="588"/>
      <c r="H838" s="475"/>
      <c r="I838" s="595"/>
      <c r="J838" s="596"/>
      <c r="K838" s="597"/>
      <c r="L838" s="503"/>
      <c r="M838" s="644"/>
      <c r="N838" s="505" t="str">
        <f>三年级BMI</f>
        <v/>
      </c>
      <c r="O838" s="499" t="str">
        <f>三年级BMI等级</f>
        <v/>
      </c>
      <c r="P838" s="500" t="str">
        <f>三年级BMI得分</f>
        <v/>
      </c>
      <c r="Q838" s="515" t="str">
        <f>三年级肺活量得分</f>
        <v/>
      </c>
      <c r="R838" s="512" t="str">
        <f>三年级等级</f>
        <v/>
      </c>
      <c r="S838" s="516" t="str">
        <f>三年级50米跑得分</f>
        <v/>
      </c>
      <c r="T838" s="512" t="str">
        <f>三年级等级</f>
        <v/>
      </c>
      <c r="U838" s="516" t="str">
        <f>三年级坐位体前屈得分</f>
        <v/>
      </c>
      <c r="V838" s="517" t="str">
        <f>三年级等级</f>
        <v/>
      </c>
      <c r="W838" s="516" t="str">
        <f>三年级一分钟跳绳得分</f>
        <v/>
      </c>
      <c r="X838" s="517" t="str">
        <f>三年级等级</f>
        <v/>
      </c>
      <c r="Y838" s="515" t="str">
        <f>三年级仰卧起坐得分</f>
        <v/>
      </c>
      <c r="Z838" s="518" t="str">
        <f>三年级等级</f>
        <v/>
      </c>
      <c r="AA838" s="533"/>
      <c r="AB838" s="515"/>
      <c r="AC838" s="533" t="str">
        <f>三年级跳绳附加分</f>
        <v/>
      </c>
      <c r="AD838" s="534" t="str">
        <f>三年级标准分</f>
        <v/>
      </c>
      <c r="AE838" s="534" t="str">
        <f>三年级总分</f>
        <v/>
      </c>
      <c r="AF838" s="517" t="str">
        <f>三年级等级</f>
        <v/>
      </c>
    </row>
    <row r="839" spans="1:32">
      <c r="A839" s="476">
        <v>312</v>
      </c>
      <c r="B839" s="477">
        <v>67</v>
      </c>
      <c r="C839" s="586"/>
      <c r="D839" s="594"/>
      <c r="E839" s="593"/>
      <c r="F839" s="473"/>
      <c r="G839" s="588"/>
      <c r="H839" s="475"/>
      <c r="I839" s="595"/>
      <c r="J839" s="596"/>
      <c r="K839" s="597"/>
      <c r="L839" s="503"/>
      <c r="M839" s="644"/>
      <c r="N839" s="505" t="str">
        <f>三年级BMI</f>
        <v/>
      </c>
      <c r="O839" s="499" t="str">
        <f>三年级BMI等级</f>
        <v/>
      </c>
      <c r="P839" s="500" t="str">
        <f>三年级BMI得分</f>
        <v/>
      </c>
      <c r="Q839" s="515" t="str">
        <f>三年级肺活量得分</f>
        <v/>
      </c>
      <c r="R839" s="512" t="str">
        <f>三年级等级</f>
        <v/>
      </c>
      <c r="S839" s="516" t="str">
        <f>三年级50米跑得分</f>
        <v/>
      </c>
      <c r="T839" s="517" t="str">
        <f>三年级等级</f>
        <v/>
      </c>
      <c r="U839" s="516" t="str">
        <f>三年级坐位体前屈得分</f>
        <v/>
      </c>
      <c r="V839" s="517" t="str">
        <f>三年级等级</f>
        <v/>
      </c>
      <c r="W839" s="516" t="str">
        <f>三年级一分钟跳绳得分</f>
        <v/>
      </c>
      <c r="X839" s="517" t="str">
        <f>三年级等级</f>
        <v/>
      </c>
      <c r="Y839" s="515" t="str">
        <f>三年级仰卧起坐得分</f>
        <v/>
      </c>
      <c r="Z839" s="518" t="str">
        <f>三年级等级</f>
        <v/>
      </c>
      <c r="AA839" s="533"/>
      <c r="AB839" s="515"/>
      <c r="AC839" s="533" t="str">
        <f>三年级跳绳附加分</f>
        <v/>
      </c>
      <c r="AD839" s="534" t="str">
        <f>三年级标准分</f>
        <v/>
      </c>
      <c r="AE839" s="534" t="str">
        <f>三年级总分</f>
        <v/>
      </c>
      <c r="AF839" s="517" t="str">
        <f>三年级等级</f>
        <v/>
      </c>
    </row>
    <row r="840" spans="1:32">
      <c r="A840" s="476">
        <v>312</v>
      </c>
      <c r="B840" s="477">
        <v>68</v>
      </c>
      <c r="C840" s="586"/>
      <c r="D840" s="594"/>
      <c r="E840" s="593"/>
      <c r="F840" s="473"/>
      <c r="G840" s="588"/>
      <c r="H840" s="475"/>
      <c r="I840" s="595"/>
      <c r="J840" s="596"/>
      <c r="K840" s="597"/>
      <c r="L840" s="503"/>
      <c r="M840" s="644"/>
      <c r="N840" s="505" t="str">
        <f>三年级BMI</f>
        <v/>
      </c>
      <c r="O840" s="499" t="str">
        <f>三年级BMI等级</f>
        <v/>
      </c>
      <c r="P840" s="500" t="str">
        <f>三年级BMI得分</f>
        <v/>
      </c>
      <c r="Q840" s="515" t="str">
        <f>三年级肺活量得分</f>
        <v/>
      </c>
      <c r="R840" s="512" t="str">
        <f>三年级等级</f>
        <v/>
      </c>
      <c r="S840" s="516" t="str">
        <f>三年级50米跑得分</f>
        <v/>
      </c>
      <c r="T840" s="517" t="str">
        <f>三年级等级</f>
        <v/>
      </c>
      <c r="U840" s="516" t="str">
        <f>三年级坐位体前屈得分</f>
        <v/>
      </c>
      <c r="V840" s="517" t="str">
        <f>三年级等级</f>
        <v/>
      </c>
      <c r="W840" s="516" t="str">
        <f>三年级一分钟跳绳得分</f>
        <v/>
      </c>
      <c r="X840" s="517" t="str">
        <f>三年级等级</f>
        <v/>
      </c>
      <c r="Y840" s="515" t="str">
        <f>三年级仰卧起坐得分</f>
        <v/>
      </c>
      <c r="Z840" s="518" t="str">
        <f>三年级等级</f>
        <v/>
      </c>
      <c r="AA840" s="533"/>
      <c r="AB840" s="515"/>
      <c r="AC840" s="533" t="str">
        <f>三年级跳绳附加分</f>
        <v/>
      </c>
      <c r="AD840" s="534" t="str">
        <f>三年级标准分</f>
        <v/>
      </c>
      <c r="AE840" s="534" t="str">
        <f>三年级总分</f>
        <v/>
      </c>
      <c r="AF840" s="517" t="str">
        <f>三年级等级</f>
        <v/>
      </c>
    </row>
    <row r="841" spans="1:32">
      <c r="A841" s="476">
        <v>312</v>
      </c>
      <c r="B841" s="477">
        <v>69</v>
      </c>
      <c r="C841" s="586"/>
      <c r="D841" s="594"/>
      <c r="E841" s="593"/>
      <c r="F841" s="473"/>
      <c r="G841" s="588"/>
      <c r="H841" s="475"/>
      <c r="I841" s="595"/>
      <c r="J841" s="596"/>
      <c r="K841" s="597"/>
      <c r="L841" s="503"/>
      <c r="M841" s="644"/>
      <c r="N841" s="505" t="str">
        <f>三年级BMI</f>
        <v/>
      </c>
      <c r="O841" s="499" t="str">
        <f>三年级BMI等级</f>
        <v/>
      </c>
      <c r="P841" s="500" t="str">
        <f>三年级BMI得分</f>
        <v/>
      </c>
      <c r="Q841" s="515" t="str">
        <f>三年级肺活量得分</f>
        <v/>
      </c>
      <c r="R841" s="512" t="str">
        <f>三年级等级</f>
        <v/>
      </c>
      <c r="S841" s="516" t="str">
        <f>三年级50米跑得分</f>
        <v/>
      </c>
      <c r="T841" s="517" t="str">
        <f>三年级等级</f>
        <v/>
      </c>
      <c r="U841" s="516" t="str">
        <f>三年级坐位体前屈得分</f>
        <v/>
      </c>
      <c r="V841" s="517" t="str">
        <f>三年级等级</f>
        <v/>
      </c>
      <c r="W841" s="516" t="str">
        <f>三年级一分钟跳绳得分</f>
        <v/>
      </c>
      <c r="X841" s="517" t="str">
        <f>三年级等级</f>
        <v/>
      </c>
      <c r="Y841" s="515" t="str">
        <f>三年级仰卧起坐得分</f>
        <v/>
      </c>
      <c r="Z841" s="518" t="str">
        <f>三年级等级</f>
        <v/>
      </c>
      <c r="AA841" s="533"/>
      <c r="AB841" s="515"/>
      <c r="AC841" s="533" t="str">
        <f>三年级跳绳附加分</f>
        <v/>
      </c>
      <c r="AD841" s="534" t="str">
        <f>三年级标准分</f>
        <v/>
      </c>
      <c r="AE841" s="534" t="str">
        <f>三年级总分</f>
        <v/>
      </c>
      <c r="AF841" s="517" t="str">
        <f>三年级等级</f>
        <v/>
      </c>
    </row>
    <row r="842" ht="15.75" spans="1:32">
      <c r="A842" s="535">
        <v>312</v>
      </c>
      <c r="B842" s="536">
        <v>70</v>
      </c>
      <c r="C842" s="590"/>
      <c r="D842" s="606"/>
      <c r="E842" s="607"/>
      <c r="F842" s="583"/>
      <c r="G842" s="592"/>
      <c r="H842" s="542"/>
      <c r="I842" s="598"/>
      <c r="J842" s="599"/>
      <c r="K842" s="602"/>
      <c r="L842" s="571"/>
      <c r="M842" s="647"/>
      <c r="N842" s="573" t="str">
        <f>三年级BMI</f>
        <v/>
      </c>
      <c r="O842" s="574" t="str">
        <f>三年级BMI等级</f>
        <v/>
      </c>
      <c r="P842" s="575" t="str">
        <f>三年级BMI得分</f>
        <v/>
      </c>
      <c r="Q842" s="576" t="str">
        <f>三年级肺活量得分</f>
        <v/>
      </c>
      <c r="R842" s="577" t="str">
        <f>三年级等级</f>
        <v/>
      </c>
      <c r="S842" s="578" t="str">
        <f>三年级50米跑得分</f>
        <v/>
      </c>
      <c r="T842" s="567" t="str">
        <f>三年级等级</f>
        <v/>
      </c>
      <c r="U842" s="578" t="str">
        <f>三年级坐位体前屈得分</f>
        <v/>
      </c>
      <c r="V842" s="567" t="str">
        <f>三年级等级</f>
        <v/>
      </c>
      <c r="W842" s="578" t="str">
        <f>三年级一分钟跳绳得分</f>
        <v/>
      </c>
      <c r="X842" s="567" t="str">
        <f>三年级等级</f>
        <v/>
      </c>
      <c r="Y842" s="576" t="str">
        <f>三年级仰卧起坐得分</f>
        <v/>
      </c>
      <c r="Z842" s="579" t="str">
        <f>三年级等级</f>
        <v/>
      </c>
      <c r="AA842" s="565"/>
      <c r="AB842" s="576"/>
      <c r="AC842" s="565" t="str">
        <f>三年级跳绳附加分</f>
        <v/>
      </c>
      <c r="AD842" s="566" t="str">
        <f>三年级标准分</f>
        <v/>
      </c>
      <c r="AE842" s="566" t="str">
        <f>三年级总分</f>
        <v/>
      </c>
      <c r="AF842" s="567" t="str">
        <f>三年级等级</f>
        <v/>
      </c>
    </row>
    <row r="843" ht="15.75" spans="1:32">
      <c r="A843" s="468">
        <v>313</v>
      </c>
      <c r="B843" s="469">
        <v>1</v>
      </c>
      <c r="C843" s="593"/>
      <c r="D843" s="594"/>
      <c r="E843" s="593"/>
      <c r="F843" s="473"/>
      <c r="G843" s="589"/>
      <c r="H843" s="475"/>
      <c r="I843" s="600"/>
      <c r="J843" s="597"/>
      <c r="K843" s="597"/>
      <c r="L843" s="496"/>
      <c r="M843" s="643"/>
      <c r="N843" s="498" t="str">
        <f>三年级BMI</f>
        <v/>
      </c>
      <c r="O843" s="499" t="str">
        <f>三年级BMI等级</f>
        <v/>
      </c>
      <c r="P843" s="500" t="str">
        <f>三年级BMI得分</f>
        <v/>
      </c>
      <c r="Q843" s="511" t="str">
        <f>三年级肺活量得分</f>
        <v/>
      </c>
      <c r="R843" s="512" t="str">
        <f>三年级等级</f>
        <v/>
      </c>
      <c r="S843" s="513" t="str">
        <f>三年级50米跑得分</f>
        <v/>
      </c>
      <c r="T843" s="512" t="str">
        <f>三年级等级</f>
        <v/>
      </c>
      <c r="U843" s="513" t="str">
        <f>三年级坐位体前屈得分</f>
        <v/>
      </c>
      <c r="V843" s="512" t="str">
        <f>三年级等级</f>
        <v/>
      </c>
      <c r="W843" s="513" t="str">
        <f>三年级一分钟跳绳得分</f>
        <v/>
      </c>
      <c r="X843" s="512" t="str">
        <f>三年级等级</f>
        <v/>
      </c>
      <c r="Y843" s="511" t="str">
        <f>三年级仰卧起坐得分</f>
        <v/>
      </c>
      <c r="Z843" s="514" t="str">
        <f>三年级等级</f>
        <v/>
      </c>
      <c r="AA843" s="530"/>
      <c r="AB843" s="511"/>
      <c r="AC843" s="530" t="str">
        <f>三年级跳绳附加分</f>
        <v/>
      </c>
      <c r="AD843" s="531" t="str">
        <f>三年级标准分</f>
        <v/>
      </c>
      <c r="AE843" s="531" t="str">
        <f>三年级总分</f>
        <v/>
      </c>
      <c r="AF843" s="512" t="str">
        <f>三年级等级</f>
        <v/>
      </c>
    </row>
    <row r="844" spans="1:32">
      <c r="A844" s="476">
        <v>313</v>
      </c>
      <c r="B844" s="477">
        <v>2</v>
      </c>
      <c r="C844" s="586"/>
      <c r="D844" s="594"/>
      <c r="E844" s="593"/>
      <c r="F844" s="473"/>
      <c r="G844" s="588"/>
      <c r="H844" s="475"/>
      <c r="I844" s="595"/>
      <c r="J844" s="596"/>
      <c r="K844" s="597"/>
      <c r="L844" s="503"/>
      <c r="M844" s="644"/>
      <c r="N844" s="505" t="str">
        <f>三年级BMI</f>
        <v/>
      </c>
      <c r="O844" s="499" t="str">
        <f>三年级BMI等级</f>
        <v/>
      </c>
      <c r="P844" s="500" t="str">
        <f>三年级BMI得分</f>
        <v/>
      </c>
      <c r="Q844" s="515" t="str">
        <f>三年级肺活量得分</f>
        <v/>
      </c>
      <c r="R844" s="512" t="str">
        <f>三年级等级</f>
        <v/>
      </c>
      <c r="S844" s="516" t="str">
        <f>三年级50米跑得分</f>
        <v/>
      </c>
      <c r="T844" s="517" t="str">
        <f>三年级等级</f>
        <v/>
      </c>
      <c r="U844" s="516" t="str">
        <f>三年级坐位体前屈得分</f>
        <v/>
      </c>
      <c r="V844" s="517" t="str">
        <f>三年级等级</f>
        <v/>
      </c>
      <c r="W844" s="516" t="str">
        <f>三年级一分钟跳绳得分</f>
        <v/>
      </c>
      <c r="X844" s="517" t="str">
        <f>三年级等级</f>
        <v/>
      </c>
      <c r="Y844" s="515" t="str">
        <f>三年级仰卧起坐得分</f>
        <v/>
      </c>
      <c r="Z844" s="518" t="str">
        <f>三年级等级</f>
        <v/>
      </c>
      <c r="AA844" s="533"/>
      <c r="AB844" s="515"/>
      <c r="AC844" s="533" t="str">
        <f>三年级跳绳附加分</f>
        <v/>
      </c>
      <c r="AD844" s="534" t="str">
        <f>三年级标准分</f>
        <v/>
      </c>
      <c r="AE844" s="534" t="str">
        <f>三年级总分</f>
        <v/>
      </c>
      <c r="AF844" s="517" t="str">
        <f>三年级等级</f>
        <v/>
      </c>
    </row>
    <row r="845" spans="1:32">
      <c r="A845" s="476">
        <v>313</v>
      </c>
      <c r="B845" s="477">
        <v>3</v>
      </c>
      <c r="C845" s="586"/>
      <c r="D845" s="594"/>
      <c r="E845" s="593"/>
      <c r="F845" s="473"/>
      <c r="G845" s="588"/>
      <c r="H845" s="475"/>
      <c r="I845" s="595"/>
      <c r="J845" s="596"/>
      <c r="K845" s="597"/>
      <c r="L845" s="503"/>
      <c r="M845" s="644"/>
      <c r="N845" s="505" t="str">
        <f>三年级BMI</f>
        <v/>
      </c>
      <c r="O845" s="499" t="str">
        <f>三年级BMI等级</f>
        <v/>
      </c>
      <c r="P845" s="500" t="str">
        <f>三年级BMI得分</f>
        <v/>
      </c>
      <c r="Q845" s="515" t="str">
        <f>三年级肺活量得分</f>
        <v/>
      </c>
      <c r="R845" s="512" t="str">
        <f>三年级等级</f>
        <v/>
      </c>
      <c r="S845" s="516" t="str">
        <f>三年级50米跑得分</f>
        <v/>
      </c>
      <c r="T845" s="517" t="str">
        <f>三年级等级</f>
        <v/>
      </c>
      <c r="U845" s="516" t="str">
        <f>三年级坐位体前屈得分</f>
        <v/>
      </c>
      <c r="V845" s="517" t="str">
        <f>三年级等级</f>
        <v/>
      </c>
      <c r="W845" s="516" t="str">
        <f>三年级一分钟跳绳得分</f>
        <v/>
      </c>
      <c r="X845" s="517" t="str">
        <f>三年级等级</f>
        <v/>
      </c>
      <c r="Y845" s="515" t="str">
        <f>三年级仰卧起坐得分</f>
        <v/>
      </c>
      <c r="Z845" s="518" t="str">
        <f>三年级等级</f>
        <v/>
      </c>
      <c r="AA845" s="533"/>
      <c r="AB845" s="515"/>
      <c r="AC845" s="533" t="str">
        <f>三年级跳绳附加分</f>
        <v/>
      </c>
      <c r="AD845" s="534" t="str">
        <f>三年级标准分</f>
        <v/>
      </c>
      <c r="AE845" s="534" t="str">
        <f>三年级总分</f>
        <v/>
      </c>
      <c r="AF845" s="517" t="str">
        <f>三年级等级</f>
        <v/>
      </c>
    </row>
    <row r="846" spans="1:32">
      <c r="A846" s="476">
        <v>313</v>
      </c>
      <c r="B846" s="477">
        <v>4</v>
      </c>
      <c r="C846" s="586"/>
      <c r="D846" s="594"/>
      <c r="E846" s="593"/>
      <c r="F846" s="473"/>
      <c r="G846" s="588"/>
      <c r="H846" s="475"/>
      <c r="I846" s="595"/>
      <c r="J846" s="596"/>
      <c r="K846" s="597"/>
      <c r="L846" s="503"/>
      <c r="M846" s="644"/>
      <c r="N846" s="505" t="str">
        <f>三年级BMI</f>
        <v/>
      </c>
      <c r="O846" s="499" t="str">
        <f>三年级BMI等级</f>
        <v/>
      </c>
      <c r="P846" s="500" t="str">
        <f>三年级BMI得分</f>
        <v/>
      </c>
      <c r="Q846" s="515" t="str">
        <f>三年级肺活量得分</f>
        <v/>
      </c>
      <c r="R846" s="512" t="str">
        <f>三年级等级</f>
        <v/>
      </c>
      <c r="S846" s="516" t="str">
        <f>三年级50米跑得分</f>
        <v/>
      </c>
      <c r="T846" s="517" t="str">
        <f>三年级等级</f>
        <v/>
      </c>
      <c r="U846" s="516" t="str">
        <f>三年级坐位体前屈得分</f>
        <v/>
      </c>
      <c r="V846" s="517" t="str">
        <f>三年级等级</f>
        <v/>
      </c>
      <c r="W846" s="516" t="str">
        <f>三年级一分钟跳绳得分</f>
        <v/>
      </c>
      <c r="X846" s="517" t="str">
        <f>三年级等级</f>
        <v/>
      </c>
      <c r="Y846" s="515" t="str">
        <f>三年级仰卧起坐得分</f>
        <v/>
      </c>
      <c r="Z846" s="518" t="str">
        <f>三年级等级</f>
        <v/>
      </c>
      <c r="AA846" s="533"/>
      <c r="AB846" s="515"/>
      <c r="AC846" s="533" t="str">
        <f>三年级跳绳附加分</f>
        <v/>
      </c>
      <c r="AD846" s="534" t="str">
        <f>三年级标准分</f>
        <v/>
      </c>
      <c r="AE846" s="534" t="str">
        <f>三年级总分</f>
        <v/>
      </c>
      <c r="AF846" s="517" t="str">
        <f>三年级等级</f>
        <v/>
      </c>
    </row>
    <row r="847" spans="1:32">
      <c r="A847" s="476">
        <v>313</v>
      </c>
      <c r="B847" s="477">
        <v>5</v>
      </c>
      <c r="C847" s="586"/>
      <c r="D847" s="594"/>
      <c r="E847" s="593"/>
      <c r="F847" s="473"/>
      <c r="G847" s="588"/>
      <c r="H847" s="475"/>
      <c r="I847" s="595"/>
      <c r="J847" s="596"/>
      <c r="K847" s="597"/>
      <c r="L847" s="503"/>
      <c r="M847" s="644"/>
      <c r="N847" s="505" t="str">
        <f>三年级BMI</f>
        <v/>
      </c>
      <c r="O847" s="499" t="str">
        <f>三年级BMI等级</f>
        <v/>
      </c>
      <c r="P847" s="500" t="str">
        <f>三年级BMI得分</f>
        <v/>
      </c>
      <c r="Q847" s="515" t="str">
        <f>三年级肺活量得分</f>
        <v/>
      </c>
      <c r="R847" s="512" t="str">
        <f>三年级等级</f>
        <v/>
      </c>
      <c r="S847" s="516" t="str">
        <f>三年级50米跑得分</f>
        <v/>
      </c>
      <c r="T847" s="517" t="str">
        <f>三年级等级</f>
        <v/>
      </c>
      <c r="U847" s="516" t="str">
        <f>三年级坐位体前屈得分</f>
        <v/>
      </c>
      <c r="V847" s="517" t="str">
        <f>三年级等级</f>
        <v/>
      </c>
      <c r="W847" s="516" t="str">
        <f>三年级一分钟跳绳得分</f>
        <v/>
      </c>
      <c r="X847" s="517" t="str">
        <f>三年级等级</f>
        <v/>
      </c>
      <c r="Y847" s="515" t="str">
        <f>三年级仰卧起坐得分</f>
        <v/>
      </c>
      <c r="Z847" s="518" t="str">
        <f>三年级等级</f>
        <v/>
      </c>
      <c r="AA847" s="533"/>
      <c r="AB847" s="515"/>
      <c r="AC847" s="533" t="str">
        <f>三年级跳绳附加分</f>
        <v/>
      </c>
      <c r="AD847" s="534" t="str">
        <f>三年级标准分</f>
        <v/>
      </c>
      <c r="AE847" s="534" t="str">
        <f>三年级总分</f>
        <v/>
      </c>
      <c r="AF847" s="517" t="str">
        <f>三年级等级</f>
        <v/>
      </c>
    </row>
    <row r="848" spans="1:32">
      <c r="A848" s="476">
        <v>313</v>
      </c>
      <c r="B848" s="477">
        <v>6</v>
      </c>
      <c r="C848" s="586"/>
      <c r="D848" s="587"/>
      <c r="E848" s="586"/>
      <c r="F848" s="473"/>
      <c r="G848" s="588"/>
      <c r="H848" s="475"/>
      <c r="I848" s="595"/>
      <c r="J848" s="596"/>
      <c r="K848" s="596"/>
      <c r="L848" s="503"/>
      <c r="M848" s="644"/>
      <c r="N848" s="505" t="str">
        <f>三年级BMI</f>
        <v/>
      </c>
      <c r="O848" s="499" t="str">
        <f>三年级BMI等级</f>
        <v/>
      </c>
      <c r="P848" s="500" t="str">
        <f>三年级BMI得分</f>
        <v/>
      </c>
      <c r="Q848" s="515" t="str">
        <f>三年级肺活量得分</f>
        <v/>
      </c>
      <c r="R848" s="512" t="str">
        <f>三年级等级</f>
        <v/>
      </c>
      <c r="S848" s="516" t="str">
        <f>三年级50米跑得分</f>
        <v/>
      </c>
      <c r="T848" s="517" t="str">
        <f>三年级等级</f>
        <v/>
      </c>
      <c r="U848" s="516" t="str">
        <f>三年级坐位体前屈得分</f>
        <v/>
      </c>
      <c r="V848" s="517" t="str">
        <f>三年级等级</f>
        <v/>
      </c>
      <c r="W848" s="516" t="str">
        <f>三年级一分钟跳绳得分</f>
        <v/>
      </c>
      <c r="X848" s="517" t="str">
        <f>三年级等级</f>
        <v/>
      </c>
      <c r="Y848" s="515" t="str">
        <f>三年级仰卧起坐得分</f>
        <v/>
      </c>
      <c r="Z848" s="518" t="str">
        <f>三年级等级</f>
        <v/>
      </c>
      <c r="AA848" s="533"/>
      <c r="AB848" s="515"/>
      <c r="AC848" s="533" t="str">
        <f>三年级跳绳附加分</f>
        <v/>
      </c>
      <c r="AD848" s="534" t="str">
        <f>三年级标准分</f>
        <v/>
      </c>
      <c r="AE848" s="534" t="str">
        <f>三年级总分</f>
        <v/>
      </c>
      <c r="AF848" s="517" t="str">
        <f>三年级等级</f>
        <v/>
      </c>
    </row>
    <row r="849" spans="1:32">
      <c r="A849" s="476">
        <v>313</v>
      </c>
      <c r="B849" s="477">
        <v>7</v>
      </c>
      <c r="C849" s="586"/>
      <c r="D849" s="587"/>
      <c r="E849" s="586"/>
      <c r="F849" s="473"/>
      <c r="G849" s="588"/>
      <c r="H849" s="475"/>
      <c r="I849" s="595"/>
      <c r="J849" s="596"/>
      <c r="K849" s="596"/>
      <c r="L849" s="503"/>
      <c r="M849" s="644"/>
      <c r="N849" s="505" t="str">
        <f>三年级BMI</f>
        <v/>
      </c>
      <c r="O849" s="499" t="str">
        <f>三年级BMI等级</f>
        <v/>
      </c>
      <c r="P849" s="500" t="str">
        <f>三年级BMI得分</f>
        <v/>
      </c>
      <c r="Q849" s="515" t="str">
        <f>三年级肺活量得分</f>
        <v/>
      </c>
      <c r="R849" s="512" t="str">
        <f>三年级等级</f>
        <v/>
      </c>
      <c r="S849" s="516" t="str">
        <f>三年级50米跑得分</f>
        <v/>
      </c>
      <c r="T849" s="517" t="str">
        <f>三年级等级</f>
        <v/>
      </c>
      <c r="U849" s="516" t="str">
        <f>三年级坐位体前屈得分</f>
        <v/>
      </c>
      <c r="V849" s="517" t="str">
        <f>三年级等级</f>
        <v/>
      </c>
      <c r="W849" s="516" t="str">
        <f>三年级一分钟跳绳得分</f>
        <v/>
      </c>
      <c r="X849" s="517" t="str">
        <f>三年级等级</f>
        <v/>
      </c>
      <c r="Y849" s="515" t="str">
        <f>三年级仰卧起坐得分</f>
        <v/>
      </c>
      <c r="Z849" s="518" t="str">
        <f>三年级等级</f>
        <v/>
      </c>
      <c r="AA849" s="533"/>
      <c r="AB849" s="515"/>
      <c r="AC849" s="533" t="str">
        <f>三年级跳绳附加分</f>
        <v/>
      </c>
      <c r="AD849" s="534" t="str">
        <f>三年级标准分</f>
        <v/>
      </c>
      <c r="AE849" s="534" t="str">
        <f>三年级总分</f>
        <v/>
      </c>
      <c r="AF849" s="517" t="str">
        <f>三年级等级</f>
        <v/>
      </c>
    </row>
    <row r="850" spans="1:32">
      <c r="A850" s="476">
        <v>313</v>
      </c>
      <c r="B850" s="477">
        <v>8</v>
      </c>
      <c r="C850" s="586"/>
      <c r="D850" s="587"/>
      <c r="E850" s="586"/>
      <c r="F850" s="473"/>
      <c r="G850" s="588"/>
      <c r="H850" s="475"/>
      <c r="I850" s="595"/>
      <c r="J850" s="596"/>
      <c r="K850" s="596"/>
      <c r="L850" s="503"/>
      <c r="M850" s="644"/>
      <c r="N850" s="505" t="str">
        <f>三年级BMI</f>
        <v/>
      </c>
      <c r="O850" s="499" t="str">
        <f>三年级BMI等级</f>
        <v/>
      </c>
      <c r="P850" s="500" t="str">
        <f>三年级BMI得分</f>
        <v/>
      </c>
      <c r="Q850" s="515" t="str">
        <f>三年级肺活量得分</f>
        <v/>
      </c>
      <c r="R850" s="512" t="str">
        <f>三年级等级</f>
        <v/>
      </c>
      <c r="S850" s="516" t="str">
        <f>三年级50米跑得分</f>
        <v/>
      </c>
      <c r="T850" s="517" t="str">
        <f>三年级等级</f>
        <v/>
      </c>
      <c r="U850" s="516" t="str">
        <f>三年级坐位体前屈得分</f>
        <v/>
      </c>
      <c r="V850" s="517" t="str">
        <f>三年级等级</f>
        <v/>
      </c>
      <c r="W850" s="516" t="str">
        <f>三年级一分钟跳绳得分</f>
        <v/>
      </c>
      <c r="X850" s="517" t="str">
        <f>三年级等级</f>
        <v/>
      </c>
      <c r="Y850" s="515" t="str">
        <f>三年级仰卧起坐得分</f>
        <v/>
      </c>
      <c r="Z850" s="518" t="str">
        <f>三年级等级</f>
        <v/>
      </c>
      <c r="AA850" s="533"/>
      <c r="AB850" s="515"/>
      <c r="AC850" s="533" t="str">
        <f>三年级跳绳附加分</f>
        <v/>
      </c>
      <c r="AD850" s="534" t="str">
        <f>三年级标准分</f>
        <v/>
      </c>
      <c r="AE850" s="534" t="str">
        <f>三年级总分</f>
        <v/>
      </c>
      <c r="AF850" s="517" t="str">
        <f>三年级等级</f>
        <v/>
      </c>
    </row>
    <row r="851" spans="1:32">
      <c r="A851" s="476">
        <v>313</v>
      </c>
      <c r="B851" s="477">
        <v>9</v>
      </c>
      <c r="C851" s="586"/>
      <c r="D851" s="587"/>
      <c r="E851" s="586"/>
      <c r="F851" s="473"/>
      <c r="G851" s="589"/>
      <c r="H851" s="475"/>
      <c r="I851" s="595"/>
      <c r="J851" s="596"/>
      <c r="K851" s="596"/>
      <c r="L851" s="503"/>
      <c r="M851" s="644"/>
      <c r="N851" s="505" t="str">
        <f>三年级BMI</f>
        <v/>
      </c>
      <c r="O851" s="499" t="str">
        <f>三年级BMI等级</f>
        <v/>
      </c>
      <c r="P851" s="500" t="str">
        <f>三年级BMI得分</f>
        <v/>
      </c>
      <c r="Q851" s="515" t="str">
        <f>三年级肺活量得分</f>
        <v/>
      </c>
      <c r="R851" s="512" t="str">
        <f>三年级等级</f>
        <v/>
      </c>
      <c r="S851" s="516" t="str">
        <f>三年级50米跑得分</f>
        <v/>
      </c>
      <c r="T851" s="517" t="str">
        <f>三年级等级</f>
        <v/>
      </c>
      <c r="U851" s="516" t="str">
        <f>三年级坐位体前屈得分</f>
        <v/>
      </c>
      <c r="V851" s="517" t="str">
        <f>三年级等级</f>
        <v/>
      </c>
      <c r="W851" s="516" t="str">
        <f>三年级一分钟跳绳得分</f>
        <v/>
      </c>
      <c r="X851" s="517" t="str">
        <f>三年级等级</f>
        <v/>
      </c>
      <c r="Y851" s="515" t="str">
        <f>三年级仰卧起坐得分</f>
        <v/>
      </c>
      <c r="Z851" s="518" t="str">
        <f>三年级等级</f>
        <v/>
      </c>
      <c r="AA851" s="533"/>
      <c r="AB851" s="515"/>
      <c r="AC851" s="533" t="str">
        <f>三年级跳绳附加分</f>
        <v/>
      </c>
      <c r="AD851" s="534" t="str">
        <f>三年级标准分</f>
        <v/>
      </c>
      <c r="AE851" s="534" t="str">
        <f>三年级总分</f>
        <v/>
      </c>
      <c r="AF851" s="517" t="str">
        <f>三年级等级</f>
        <v/>
      </c>
    </row>
    <row r="852" spans="1:32">
      <c r="A852" s="476">
        <v>313</v>
      </c>
      <c r="B852" s="477">
        <v>10</v>
      </c>
      <c r="C852" s="586"/>
      <c r="D852" s="587"/>
      <c r="E852" s="586"/>
      <c r="F852" s="473"/>
      <c r="G852" s="589"/>
      <c r="H852" s="475"/>
      <c r="I852" s="595"/>
      <c r="J852" s="596"/>
      <c r="K852" s="596"/>
      <c r="L852" s="503"/>
      <c r="M852" s="644"/>
      <c r="N852" s="505" t="str">
        <f>三年级BMI</f>
        <v/>
      </c>
      <c r="O852" s="499" t="str">
        <f>三年级BMI等级</f>
        <v/>
      </c>
      <c r="P852" s="500" t="str">
        <f>三年级BMI得分</f>
        <v/>
      </c>
      <c r="Q852" s="515" t="str">
        <f>三年级肺活量得分</f>
        <v/>
      </c>
      <c r="R852" s="512" t="str">
        <f>三年级等级</f>
        <v/>
      </c>
      <c r="S852" s="516" t="str">
        <f>三年级50米跑得分</f>
        <v/>
      </c>
      <c r="T852" s="517" t="str">
        <f>三年级等级</f>
        <v/>
      </c>
      <c r="U852" s="516" t="str">
        <f>三年级坐位体前屈得分</f>
        <v/>
      </c>
      <c r="V852" s="517" t="str">
        <f>三年级等级</f>
        <v/>
      </c>
      <c r="W852" s="516" t="str">
        <f>三年级一分钟跳绳得分</f>
        <v/>
      </c>
      <c r="X852" s="517" t="str">
        <f>三年级等级</f>
        <v/>
      </c>
      <c r="Y852" s="515" t="str">
        <f>三年级仰卧起坐得分</f>
        <v/>
      </c>
      <c r="Z852" s="518" t="str">
        <f>三年级等级</f>
        <v/>
      </c>
      <c r="AA852" s="533"/>
      <c r="AB852" s="515"/>
      <c r="AC852" s="533" t="str">
        <f>三年级跳绳附加分</f>
        <v/>
      </c>
      <c r="AD852" s="534" t="str">
        <f>三年级标准分</f>
        <v/>
      </c>
      <c r="AE852" s="534" t="str">
        <f>三年级总分</f>
        <v/>
      </c>
      <c r="AF852" s="517" t="str">
        <f>三年级等级</f>
        <v/>
      </c>
    </row>
    <row r="853" spans="1:32">
      <c r="A853" s="476">
        <v>313</v>
      </c>
      <c r="B853" s="477">
        <v>11</v>
      </c>
      <c r="C853" s="586"/>
      <c r="D853" s="587"/>
      <c r="E853" s="586"/>
      <c r="F853" s="473"/>
      <c r="G853" s="588"/>
      <c r="H853" s="475"/>
      <c r="I853" s="595"/>
      <c r="J853" s="596"/>
      <c r="K853" s="596"/>
      <c r="L853" s="503"/>
      <c r="M853" s="644"/>
      <c r="N853" s="505" t="str">
        <f>三年级BMI</f>
        <v/>
      </c>
      <c r="O853" s="499" t="str">
        <f>三年级BMI等级</f>
        <v/>
      </c>
      <c r="P853" s="500" t="str">
        <f>三年级BMI得分</f>
        <v/>
      </c>
      <c r="Q853" s="515" t="str">
        <f>三年级肺活量得分</f>
        <v/>
      </c>
      <c r="R853" s="512" t="str">
        <f>三年级等级</f>
        <v/>
      </c>
      <c r="S853" s="516" t="str">
        <f>三年级50米跑得分</f>
        <v/>
      </c>
      <c r="T853" s="517" t="str">
        <f>三年级等级</f>
        <v/>
      </c>
      <c r="U853" s="516" t="str">
        <f>三年级坐位体前屈得分</f>
        <v/>
      </c>
      <c r="V853" s="517" t="str">
        <f>三年级等级</f>
        <v/>
      </c>
      <c r="W853" s="516" t="str">
        <f>三年级一分钟跳绳得分</f>
        <v/>
      </c>
      <c r="X853" s="517" t="str">
        <f>三年级等级</f>
        <v/>
      </c>
      <c r="Y853" s="515" t="str">
        <f>三年级仰卧起坐得分</f>
        <v/>
      </c>
      <c r="Z853" s="518" t="str">
        <f>三年级等级</f>
        <v/>
      </c>
      <c r="AA853" s="533"/>
      <c r="AB853" s="515"/>
      <c r="AC853" s="533" t="str">
        <f>三年级跳绳附加分</f>
        <v/>
      </c>
      <c r="AD853" s="534" t="str">
        <f>三年级标准分</f>
        <v/>
      </c>
      <c r="AE853" s="534" t="str">
        <f>三年级总分</f>
        <v/>
      </c>
      <c r="AF853" s="517" t="str">
        <f>三年级等级</f>
        <v/>
      </c>
    </row>
    <row r="854" spans="1:32">
      <c r="A854" s="476">
        <v>313</v>
      </c>
      <c r="B854" s="477">
        <v>12</v>
      </c>
      <c r="C854" s="586"/>
      <c r="D854" s="587"/>
      <c r="E854" s="586"/>
      <c r="F854" s="473"/>
      <c r="G854" s="588"/>
      <c r="H854" s="475"/>
      <c r="I854" s="595"/>
      <c r="J854" s="596"/>
      <c r="K854" s="596"/>
      <c r="L854" s="503"/>
      <c r="M854" s="644"/>
      <c r="N854" s="505" t="str">
        <f>三年级BMI</f>
        <v/>
      </c>
      <c r="O854" s="499" t="str">
        <f>三年级BMI等级</f>
        <v/>
      </c>
      <c r="P854" s="500" t="str">
        <f>三年级BMI得分</f>
        <v/>
      </c>
      <c r="Q854" s="515" t="str">
        <f>三年级肺活量得分</f>
        <v/>
      </c>
      <c r="R854" s="512" t="str">
        <f>三年级等级</f>
        <v/>
      </c>
      <c r="S854" s="516" t="str">
        <f>三年级50米跑得分</f>
        <v/>
      </c>
      <c r="T854" s="517" t="str">
        <f>三年级等级</f>
        <v/>
      </c>
      <c r="U854" s="516" t="str">
        <f>三年级坐位体前屈得分</f>
        <v/>
      </c>
      <c r="V854" s="517" t="str">
        <f>三年级等级</f>
        <v/>
      </c>
      <c r="W854" s="516" t="str">
        <f>三年级一分钟跳绳得分</f>
        <v/>
      </c>
      <c r="X854" s="517" t="str">
        <f>三年级等级</f>
        <v/>
      </c>
      <c r="Y854" s="515" t="str">
        <f>三年级仰卧起坐得分</f>
        <v/>
      </c>
      <c r="Z854" s="518" t="str">
        <f>三年级等级</f>
        <v/>
      </c>
      <c r="AA854" s="533"/>
      <c r="AB854" s="515"/>
      <c r="AC854" s="533" t="str">
        <f>三年级跳绳附加分</f>
        <v/>
      </c>
      <c r="AD854" s="534" t="str">
        <f>三年级标准分</f>
        <v/>
      </c>
      <c r="AE854" s="534" t="str">
        <f>三年级总分</f>
        <v/>
      </c>
      <c r="AF854" s="517" t="str">
        <f>三年级等级</f>
        <v/>
      </c>
    </row>
    <row r="855" spans="1:32">
      <c r="A855" s="476">
        <v>313</v>
      </c>
      <c r="B855" s="477">
        <v>13</v>
      </c>
      <c r="C855" s="586"/>
      <c r="D855" s="587"/>
      <c r="E855" s="586"/>
      <c r="F855" s="473"/>
      <c r="G855" s="588"/>
      <c r="H855" s="475"/>
      <c r="I855" s="595"/>
      <c r="J855" s="596"/>
      <c r="K855" s="596"/>
      <c r="L855" s="503"/>
      <c r="M855" s="644"/>
      <c r="N855" s="505" t="str">
        <f>三年级BMI</f>
        <v/>
      </c>
      <c r="O855" s="499" t="str">
        <f>三年级BMI等级</f>
        <v/>
      </c>
      <c r="P855" s="500" t="str">
        <f>三年级BMI得分</f>
        <v/>
      </c>
      <c r="Q855" s="515" t="str">
        <f>三年级肺活量得分</f>
        <v/>
      </c>
      <c r="R855" s="512" t="str">
        <f>三年级等级</f>
        <v/>
      </c>
      <c r="S855" s="516" t="str">
        <f>三年级50米跑得分</f>
        <v/>
      </c>
      <c r="T855" s="517" t="str">
        <f>三年级等级</f>
        <v/>
      </c>
      <c r="U855" s="516" t="str">
        <f>三年级坐位体前屈得分</f>
        <v/>
      </c>
      <c r="V855" s="517" t="str">
        <f>三年级等级</f>
        <v/>
      </c>
      <c r="W855" s="516" t="str">
        <f>三年级一分钟跳绳得分</f>
        <v/>
      </c>
      <c r="X855" s="517" t="str">
        <f>三年级等级</f>
        <v/>
      </c>
      <c r="Y855" s="515" t="str">
        <f>三年级仰卧起坐得分</f>
        <v/>
      </c>
      <c r="Z855" s="518" t="str">
        <f>三年级等级</f>
        <v/>
      </c>
      <c r="AA855" s="533"/>
      <c r="AB855" s="515"/>
      <c r="AC855" s="533" t="str">
        <f>三年级跳绳附加分</f>
        <v/>
      </c>
      <c r="AD855" s="534" t="str">
        <f>三年级标准分</f>
        <v/>
      </c>
      <c r="AE855" s="534" t="str">
        <f>三年级总分</f>
        <v/>
      </c>
      <c r="AF855" s="517" t="str">
        <f>三年级等级</f>
        <v/>
      </c>
    </row>
    <row r="856" spans="1:32">
      <c r="A856" s="476">
        <v>313</v>
      </c>
      <c r="B856" s="477">
        <v>14</v>
      </c>
      <c r="C856" s="586"/>
      <c r="D856" s="587"/>
      <c r="E856" s="586"/>
      <c r="F856" s="473"/>
      <c r="G856" s="588"/>
      <c r="H856" s="475"/>
      <c r="I856" s="595"/>
      <c r="J856" s="596"/>
      <c r="K856" s="596"/>
      <c r="L856" s="503"/>
      <c r="M856" s="644"/>
      <c r="N856" s="505" t="str">
        <f>三年级BMI</f>
        <v/>
      </c>
      <c r="O856" s="499" t="str">
        <f>三年级BMI等级</f>
        <v/>
      </c>
      <c r="P856" s="500" t="str">
        <f>三年级BMI得分</f>
        <v/>
      </c>
      <c r="Q856" s="515" t="str">
        <f>三年级肺活量得分</f>
        <v/>
      </c>
      <c r="R856" s="512" t="str">
        <f>三年级等级</f>
        <v/>
      </c>
      <c r="S856" s="516" t="str">
        <f>三年级50米跑得分</f>
        <v/>
      </c>
      <c r="T856" s="517" t="str">
        <f>三年级等级</f>
        <v/>
      </c>
      <c r="U856" s="516" t="str">
        <f>三年级坐位体前屈得分</f>
        <v/>
      </c>
      <c r="V856" s="517" t="str">
        <f>三年级等级</f>
        <v/>
      </c>
      <c r="W856" s="516" t="str">
        <f>三年级一分钟跳绳得分</f>
        <v/>
      </c>
      <c r="X856" s="517" t="str">
        <f>三年级等级</f>
        <v/>
      </c>
      <c r="Y856" s="515" t="str">
        <f>三年级仰卧起坐得分</f>
        <v/>
      </c>
      <c r="Z856" s="518" t="str">
        <f>三年级等级</f>
        <v/>
      </c>
      <c r="AA856" s="533"/>
      <c r="AB856" s="515"/>
      <c r="AC856" s="533" t="str">
        <f>三年级跳绳附加分</f>
        <v/>
      </c>
      <c r="AD856" s="534" t="str">
        <f>三年级标准分</f>
        <v/>
      </c>
      <c r="AE856" s="534" t="str">
        <f>三年级总分</f>
        <v/>
      </c>
      <c r="AF856" s="517" t="str">
        <f>三年级等级</f>
        <v/>
      </c>
    </row>
    <row r="857" spans="1:32">
      <c r="A857" s="476">
        <v>313</v>
      </c>
      <c r="B857" s="477">
        <v>15</v>
      </c>
      <c r="C857" s="586"/>
      <c r="D857" s="587"/>
      <c r="E857" s="586"/>
      <c r="F857" s="473"/>
      <c r="G857" s="588"/>
      <c r="H857" s="475"/>
      <c r="I857" s="595"/>
      <c r="J857" s="596"/>
      <c r="K857" s="596"/>
      <c r="L857" s="503"/>
      <c r="M857" s="644"/>
      <c r="N857" s="505" t="str">
        <f>三年级BMI</f>
        <v/>
      </c>
      <c r="O857" s="499" t="str">
        <f>三年级BMI等级</f>
        <v/>
      </c>
      <c r="P857" s="500" t="str">
        <f>三年级BMI得分</f>
        <v/>
      </c>
      <c r="Q857" s="515" t="str">
        <f>三年级肺活量得分</f>
        <v/>
      </c>
      <c r="R857" s="512" t="str">
        <f>三年级等级</f>
        <v/>
      </c>
      <c r="S857" s="516" t="str">
        <f>三年级50米跑得分</f>
        <v/>
      </c>
      <c r="T857" s="517" t="str">
        <f>三年级等级</f>
        <v/>
      </c>
      <c r="U857" s="516" t="str">
        <f>三年级坐位体前屈得分</f>
        <v/>
      </c>
      <c r="V857" s="517" t="str">
        <f>三年级等级</f>
        <v/>
      </c>
      <c r="W857" s="516" t="str">
        <f>三年级一分钟跳绳得分</f>
        <v/>
      </c>
      <c r="X857" s="517" t="str">
        <f>三年级等级</f>
        <v/>
      </c>
      <c r="Y857" s="515" t="str">
        <f>三年级仰卧起坐得分</f>
        <v/>
      </c>
      <c r="Z857" s="518" t="str">
        <f>三年级等级</f>
        <v/>
      </c>
      <c r="AA857" s="533"/>
      <c r="AB857" s="515"/>
      <c r="AC857" s="533" t="str">
        <f>三年级跳绳附加分</f>
        <v/>
      </c>
      <c r="AD857" s="534" t="str">
        <f>三年级标准分</f>
        <v/>
      </c>
      <c r="AE857" s="534" t="str">
        <f>三年级总分</f>
        <v/>
      </c>
      <c r="AF857" s="517" t="str">
        <f>三年级等级</f>
        <v/>
      </c>
    </row>
    <row r="858" spans="1:32">
      <c r="A858" s="476">
        <v>313</v>
      </c>
      <c r="B858" s="477">
        <v>16</v>
      </c>
      <c r="C858" s="586"/>
      <c r="D858" s="587"/>
      <c r="E858" s="586"/>
      <c r="F858" s="473"/>
      <c r="G858" s="588"/>
      <c r="H858" s="475"/>
      <c r="I858" s="595"/>
      <c r="J858" s="596"/>
      <c r="K858" s="596"/>
      <c r="L858" s="503"/>
      <c r="M858" s="644"/>
      <c r="N858" s="505" t="str">
        <f>三年级BMI</f>
        <v/>
      </c>
      <c r="O858" s="499" t="str">
        <f>三年级BMI等级</f>
        <v/>
      </c>
      <c r="P858" s="500" t="str">
        <f>三年级BMI得分</f>
        <v/>
      </c>
      <c r="Q858" s="515" t="str">
        <f>三年级肺活量得分</f>
        <v/>
      </c>
      <c r="R858" s="512" t="str">
        <f>三年级等级</f>
        <v/>
      </c>
      <c r="S858" s="516" t="str">
        <f>三年级50米跑得分</f>
        <v/>
      </c>
      <c r="T858" s="517" t="str">
        <f>三年级等级</f>
        <v/>
      </c>
      <c r="U858" s="516" t="str">
        <f>三年级坐位体前屈得分</f>
        <v/>
      </c>
      <c r="V858" s="517" t="str">
        <f>三年级等级</f>
        <v/>
      </c>
      <c r="W858" s="516" t="str">
        <f>三年级一分钟跳绳得分</f>
        <v/>
      </c>
      <c r="X858" s="517" t="str">
        <f>三年级等级</f>
        <v/>
      </c>
      <c r="Y858" s="515" t="str">
        <f>三年级仰卧起坐得分</f>
        <v/>
      </c>
      <c r="Z858" s="518" t="str">
        <f>三年级等级</f>
        <v/>
      </c>
      <c r="AA858" s="533"/>
      <c r="AB858" s="515"/>
      <c r="AC858" s="533" t="str">
        <f>三年级跳绳附加分</f>
        <v/>
      </c>
      <c r="AD858" s="534" t="str">
        <f>三年级标准分</f>
        <v/>
      </c>
      <c r="AE858" s="534" t="str">
        <f>三年级总分</f>
        <v/>
      </c>
      <c r="AF858" s="517" t="str">
        <f>三年级等级</f>
        <v/>
      </c>
    </row>
    <row r="859" spans="1:32">
      <c r="A859" s="476">
        <v>313</v>
      </c>
      <c r="B859" s="477">
        <v>17</v>
      </c>
      <c r="C859" s="586"/>
      <c r="D859" s="587"/>
      <c r="E859" s="586"/>
      <c r="F859" s="473"/>
      <c r="G859" s="588"/>
      <c r="H859" s="475"/>
      <c r="I859" s="595"/>
      <c r="J859" s="596"/>
      <c r="K859" s="596"/>
      <c r="L859" s="503"/>
      <c r="M859" s="644"/>
      <c r="N859" s="505" t="str">
        <f>三年级BMI</f>
        <v/>
      </c>
      <c r="O859" s="499" t="str">
        <f>三年级BMI等级</f>
        <v/>
      </c>
      <c r="P859" s="500" t="str">
        <f>三年级BMI得分</f>
        <v/>
      </c>
      <c r="Q859" s="515" t="str">
        <f>三年级肺活量得分</f>
        <v/>
      </c>
      <c r="R859" s="512" t="str">
        <f>三年级等级</f>
        <v/>
      </c>
      <c r="S859" s="516" t="str">
        <f>三年级50米跑得分</f>
        <v/>
      </c>
      <c r="T859" s="517" t="str">
        <f>三年级等级</f>
        <v/>
      </c>
      <c r="U859" s="516" t="str">
        <f>三年级坐位体前屈得分</f>
        <v/>
      </c>
      <c r="V859" s="517" t="str">
        <f>三年级等级</f>
        <v/>
      </c>
      <c r="W859" s="516" t="str">
        <f>三年级一分钟跳绳得分</f>
        <v/>
      </c>
      <c r="X859" s="517" t="str">
        <f>三年级等级</f>
        <v/>
      </c>
      <c r="Y859" s="515" t="str">
        <f>三年级仰卧起坐得分</f>
        <v/>
      </c>
      <c r="Z859" s="518" t="str">
        <f>三年级等级</f>
        <v/>
      </c>
      <c r="AA859" s="533"/>
      <c r="AB859" s="515"/>
      <c r="AC859" s="533" t="str">
        <f>三年级跳绳附加分</f>
        <v/>
      </c>
      <c r="AD859" s="534" t="str">
        <f>三年级标准分</f>
        <v/>
      </c>
      <c r="AE859" s="534" t="str">
        <f>三年级总分</f>
        <v/>
      </c>
      <c r="AF859" s="517" t="str">
        <f>三年级等级</f>
        <v/>
      </c>
    </row>
    <row r="860" spans="1:32">
      <c r="A860" s="476">
        <v>313</v>
      </c>
      <c r="B860" s="477">
        <v>18</v>
      </c>
      <c r="C860" s="586"/>
      <c r="D860" s="587"/>
      <c r="E860" s="586"/>
      <c r="F860" s="473"/>
      <c r="G860" s="588"/>
      <c r="H860" s="475"/>
      <c r="I860" s="595"/>
      <c r="J860" s="596"/>
      <c r="K860" s="596"/>
      <c r="L860" s="503"/>
      <c r="M860" s="644"/>
      <c r="N860" s="505" t="str">
        <f>三年级BMI</f>
        <v/>
      </c>
      <c r="O860" s="499" t="str">
        <f>三年级BMI等级</f>
        <v/>
      </c>
      <c r="P860" s="500" t="str">
        <f>三年级BMI得分</f>
        <v/>
      </c>
      <c r="Q860" s="515" t="str">
        <f>三年级肺活量得分</f>
        <v/>
      </c>
      <c r="R860" s="512" t="str">
        <f>三年级等级</f>
        <v/>
      </c>
      <c r="S860" s="516" t="str">
        <f>三年级50米跑得分</f>
        <v/>
      </c>
      <c r="T860" s="517" t="str">
        <f>三年级等级</f>
        <v/>
      </c>
      <c r="U860" s="516" t="str">
        <f>三年级坐位体前屈得分</f>
        <v/>
      </c>
      <c r="V860" s="517" t="str">
        <f>三年级等级</f>
        <v/>
      </c>
      <c r="W860" s="516" t="str">
        <f>三年级一分钟跳绳得分</f>
        <v/>
      </c>
      <c r="X860" s="517" t="str">
        <f>三年级等级</f>
        <v/>
      </c>
      <c r="Y860" s="515" t="str">
        <f>三年级仰卧起坐得分</f>
        <v/>
      </c>
      <c r="Z860" s="518" t="str">
        <f>三年级等级</f>
        <v/>
      </c>
      <c r="AA860" s="533"/>
      <c r="AB860" s="515"/>
      <c r="AC860" s="533" t="str">
        <f>三年级跳绳附加分</f>
        <v/>
      </c>
      <c r="AD860" s="534" t="str">
        <f>三年级标准分</f>
        <v/>
      </c>
      <c r="AE860" s="534" t="str">
        <f>三年级总分</f>
        <v/>
      </c>
      <c r="AF860" s="517" t="str">
        <f>三年级等级</f>
        <v/>
      </c>
    </row>
    <row r="861" spans="1:32">
      <c r="A861" s="476">
        <v>313</v>
      </c>
      <c r="B861" s="477">
        <v>19</v>
      </c>
      <c r="C861" s="586"/>
      <c r="D861" s="587"/>
      <c r="E861" s="586"/>
      <c r="F861" s="473"/>
      <c r="G861" s="588"/>
      <c r="H861" s="475"/>
      <c r="I861" s="595"/>
      <c r="J861" s="596"/>
      <c r="K861" s="596"/>
      <c r="L861" s="503"/>
      <c r="M861" s="644"/>
      <c r="N861" s="505" t="str">
        <f>三年级BMI</f>
        <v/>
      </c>
      <c r="O861" s="499" t="str">
        <f>三年级BMI等级</f>
        <v/>
      </c>
      <c r="P861" s="500" t="str">
        <f>三年级BMI得分</f>
        <v/>
      </c>
      <c r="Q861" s="515" t="str">
        <f>三年级肺活量得分</f>
        <v/>
      </c>
      <c r="R861" s="512" t="str">
        <f>三年级等级</f>
        <v/>
      </c>
      <c r="S861" s="516" t="str">
        <f>三年级50米跑得分</f>
        <v/>
      </c>
      <c r="T861" s="517" t="str">
        <f>三年级等级</f>
        <v/>
      </c>
      <c r="U861" s="516" t="str">
        <f>三年级坐位体前屈得分</f>
        <v/>
      </c>
      <c r="V861" s="517" t="str">
        <f>三年级等级</f>
        <v/>
      </c>
      <c r="W861" s="516" t="str">
        <f>三年级一分钟跳绳得分</f>
        <v/>
      </c>
      <c r="X861" s="517" t="str">
        <f>三年级等级</f>
        <v/>
      </c>
      <c r="Y861" s="515" t="str">
        <f>三年级仰卧起坐得分</f>
        <v/>
      </c>
      <c r="Z861" s="518" t="str">
        <f>三年级等级</f>
        <v/>
      </c>
      <c r="AA861" s="533"/>
      <c r="AB861" s="515"/>
      <c r="AC861" s="533" t="str">
        <f>三年级跳绳附加分</f>
        <v/>
      </c>
      <c r="AD861" s="534" t="str">
        <f>三年级标准分</f>
        <v/>
      </c>
      <c r="AE861" s="534" t="str">
        <f>三年级总分</f>
        <v/>
      </c>
      <c r="AF861" s="517" t="str">
        <f>三年级等级</f>
        <v/>
      </c>
    </row>
    <row r="862" spans="1:32">
      <c r="A862" s="476">
        <v>313</v>
      </c>
      <c r="B862" s="477">
        <v>20</v>
      </c>
      <c r="C862" s="586"/>
      <c r="D862" s="587"/>
      <c r="E862" s="586"/>
      <c r="F862" s="473"/>
      <c r="G862" s="588"/>
      <c r="H862" s="475"/>
      <c r="I862" s="595"/>
      <c r="J862" s="596"/>
      <c r="K862" s="596"/>
      <c r="L862" s="503"/>
      <c r="M862" s="644"/>
      <c r="N862" s="505" t="str">
        <f>三年级BMI</f>
        <v/>
      </c>
      <c r="O862" s="499" t="str">
        <f>三年级BMI等级</f>
        <v/>
      </c>
      <c r="P862" s="500" t="str">
        <f>三年级BMI得分</f>
        <v/>
      </c>
      <c r="Q862" s="515" t="str">
        <f>三年级肺活量得分</f>
        <v/>
      </c>
      <c r="R862" s="512" t="str">
        <f>三年级等级</f>
        <v/>
      </c>
      <c r="S862" s="516" t="str">
        <f>三年级50米跑得分</f>
        <v/>
      </c>
      <c r="T862" s="517" t="str">
        <f>三年级等级</f>
        <v/>
      </c>
      <c r="U862" s="516" t="str">
        <f>三年级坐位体前屈得分</f>
        <v/>
      </c>
      <c r="V862" s="517" t="str">
        <f>三年级等级</f>
        <v/>
      </c>
      <c r="W862" s="516" t="str">
        <f>三年级一分钟跳绳得分</f>
        <v/>
      </c>
      <c r="X862" s="517" t="str">
        <f>三年级等级</f>
        <v/>
      </c>
      <c r="Y862" s="515" t="str">
        <f>三年级仰卧起坐得分</f>
        <v/>
      </c>
      <c r="Z862" s="518" t="str">
        <f>三年级等级</f>
        <v/>
      </c>
      <c r="AA862" s="533"/>
      <c r="AB862" s="515"/>
      <c r="AC862" s="533" t="str">
        <f>三年级跳绳附加分</f>
        <v/>
      </c>
      <c r="AD862" s="534" t="str">
        <f>三年级标准分</f>
        <v/>
      </c>
      <c r="AE862" s="534" t="str">
        <f>三年级总分</f>
        <v/>
      </c>
      <c r="AF862" s="517" t="str">
        <f>三年级等级</f>
        <v/>
      </c>
    </row>
    <row r="863" spans="1:32">
      <c r="A863" s="476">
        <v>313</v>
      </c>
      <c r="B863" s="477">
        <v>21</v>
      </c>
      <c r="C863" s="586"/>
      <c r="D863" s="587"/>
      <c r="E863" s="586"/>
      <c r="F863" s="473"/>
      <c r="G863" s="588"/>
      <c r="H863" s="475"/>
      <c r="I863" s="595"/>
      <c r="J863" s="596"/>
      <c r="K863" s="596"/>
      <c r="L863" s="503"/>
      <c r="M863" s="644"/>
      <c r="N863" s="505" t="str">
        <f>三年级BMI</f>
        <v/>
      </c>
      <c r="O863" s="499" t="str">
        <f>三年级BMI等级</f>
        <v/>
      </c>
      <c r="P863" s="500" t="str">
        <f>三年级BMI得分</f>
        <v/>
      </c>
      <c r="Q863" s="515" t="str">
        <f>三年级肺活量得分</f>
        <v/>
      </c>
      <c r="R863" s="512" t="str">
        <f>三年级等级</f>
        <v/>
      </c>
      <c r="S863" s="516" t="str">
        <f>三年级50米跑得分</f>
        <v/>
      </c>
      <c r="T863" s="517" t="str">
        <f>三年级等级</f>
        <v/>
      </c>
      <c r="U863" s="516" t="str">
        <f>三年级坐位体前屈得分</f>
        <v/>
      </c>
      <c r="V863" s="517" t="str">
        <f>三年级等级</f>
        <v/>
      </c>
      <c r="W863" s="516" t="str">
        <f>三年级一分钟跳绳得分</f>
        <v/>
      </c>
      <c r="X863" s="517" t="str">
        <f>三年级等级</f>
        <v/>
      </c>
      <c r="Y863" s="515" t="str">
        <f>三年级仰卧起坐得分</f>
        <v/>
      </c>
      <c r="Z863" s="518" t="str">
        <f>三年级等级</f>
        <v/>
      </c>
      <c r="AA863" s="533"/>
      <c r="AB863" s="515"/>
      <c r="AC863" s="533" t="str">
        <f>三年级跳绳附加分</f>
        <v/>
      </c>
      <c r="AD863" s="534" t="str">
        <f>三年级标准分</f>
        <v/>
      </c>
      <c r="AE863" s="534" t="str">
        <f>三年级总分</f>
        <v/>
      </c>
      <c r="AF863" s="517" t="str">
        <f>三年级等级</f>
        <v/>
      </c>
    </row>
    <row r="864" spans="1:32">
      <c r="A864" s="476">
        <v>313</v>
      </c>
      <c r="B864" s="477">
        <v>22</v>
      </c>
      <c r="C864" s="586"/>
      <c r="D864" s="587"/>
      <c r="E864" s="586"/>
      <c r="F864" s="473"/>
      <c r="G864" s="588"/>
      <c r="H864" s="475"/>
      <c r="I864" s="595"/>
      <c r="J864" s="596"/>
      <c r="K864" s="596"/>
      <c r="L864" s="503"/>
      <c r="M864" s="644"/>
      <c r="N864" s="505" t="str">
        <f>三年级BMI</f>
        <v/>
      </c>
      <c r="O864" s="499" t="str">
        <f>三年级BMI等级</f>
        <v/>
      </c>
      <c r="P864" s="500" t="str">
        <f>三年级BMI得分</f>
        <v/>
      </c>
      <c r="Q864" s="515" t="str">
        <f>三年级肺活量得分</f>
        <v/>
      </c>
      <c r="R864" s="512" t="str">
        <f>三年级等级</f>
        <v/>
      </c>
      <c r="S864" s="516" t="str">
        <f>三年级50米跑得分</f>
        <v/>
      </c>
      <c r="T864" s="517" t="str">
        <f>三年级等级</f>
        <v/>
      </c>
      <c r="U864" s="516" t="str">
        <f>三年级坐位体前屈得分</f>
        <v/>
      </c>
      <c r="V864" s="517" t="str">
        <f>三年级等级</f>
        <v/>
      </c>
      <c r="W864" s="516" t="str">
        <f>三年级一分钟跳绳得分</f>
        <v/>
      </c>
      <c r="X864" s="517" t="str">
        <f>三年级等级</f>
        <v/>
      </c>
      <c r="Y864" s="515" t="str">
        <f>三年级仰卧起坐得分</f>
        <v/>
      </c>
      <c r="Z864" s="518" t="str">
        <f>三年级等级</f>
        <v/>
      </c>
      <c r="AA864" s="533"/>
      <c r="AB864" s="515"/>
      <c r="AC864" s="533" t="str">
        <f>三年级跳绳附加分</f>
        <v/>
      </c>
      <c r="AD864" s="534" t="str">
        <f>三年级标准分</f>
        <v/>
      </c>
      <c r="AE864" s="534" t="str">
        <f>三年级总分</f>
        <v/>
      </c>
      <c r="AF864" s="517" t="str">
        <f>三年级等级</f>
        <v/>
      </c>
    </row>
    <row r="865" spans="1:32">
      <c r="A865" s="476">
        <v>313</v>
      </c>
      <c r="B865" s="477">
        <v>23</v>
      </c>
      <c r="C865" s="586"/>
      <c r="D865" s="587"/>
      <c r="E865" s="586"/>
      <c r="F865" s="473"/>
      <c r="G865" s="588"/>
      <c r="H865" s="475"/>
      <c r="I865" s="595"/>
      <c r="J865" s="596"/>
      <c r="K865" s="596"/>
      <c r="L865" s="503"/>
      <c r="M865" s="644"/>
      <c r="N865" s="505" t="str">
        <f>三年级BMI</f>
        <v/>
      </c>
      <c r="O865" s="499" t="str">
        <f>三年级BMI等级</f>
        <v/>
      </c>
      <c r="P865" s="500" t="str">
        <f>三年级BMI得分</f>
        <v/>
      </c>
      <c r="Q865" s="515" t="str">
        <f>三年级肺活量得分</f>
        <v/>
      </c>
      <c r="R865" s="512" t="str">
        <f>三年级等级</f>
        <v/>
      </c>
      <c r="S865" s="516" t="str">
        <f>三年级50米跑得分</f>
        <v/>
      </c>
      <c r="T865" s="517" t="str">
        <f>三年级等级</f>
        <v/>
      </c>
      <c r="U865" s="516" t="str">
        <f>三年级坐位体前屈得分</f>
        <v/>
      </c>
      <c r="V865" s="517" t="str">
        <f>三年级等级</f>
        <v/>
      </c>
      <c r="W865" s="516" t="str">
        <f>三年级一分钟跳绳得分</f>
        <v/>
      </c>
      <c r="X865" s="517" t="str">
        <f>三年级等级</f>
        <v/>
      </c>
      <c r="Y865" s="515" t="str">
        <f>三年级仰卧起坐得分</f>
        <v/>
      </c>
      <c r="Z865" s="518" t="str">
        <f>三年级等级</f>
        <v/>
      </c>
      <c r="AA865" s="533"/>
      <c r="AB865" s="515"/>
      <c r="AC865" s="533" t="str">
        <f>三年级跳绳附加分</f>
        <v/>
      </c>
      <c r="AD865" s="534" t="str">
        <f>三年级标准分</f>
        <v/>
      </c>
      <c r="AE865" s="534" t="str">
        <f>三年级总分</f>
        <v/>
      </c>
      <c r="AF865" s="517" t="str">
        <f>三年级等级</f>
        <v/>
      </c>
    </row>
    <row r="866" spans="1:32">
      <c r="A866" s="476">
        <v>313</v>
      </c>
      <c r="B866" s="477">
        <v>24</v>
      </c>
      <c r="C866" s="586"/>
      <c r="D866" s="587"/>
      <c r="E866" s="586"/>
      <c r="F866" s="473"/>
      <c r="G866" s="588"/>
      <c r="H866" s="475"/>
      <c r="I866" s="595"/>
      <c r="J866" s="596"/>
      <c r="K866" s="596"/>
      <c r="L866" s="503"/>
      <c r="M866" s="644"/>
      <c r="N866" s="505" t="str">
        <f>三年级BMI</f>
        <v/>
      </c>
      <c r="O866" s="499" t="str">
        <f>三年级BMI等级</f>
        <v/>
      </c>
      <c r="P866" s="500" t="str">
        <f>三年级BMI得分</f>
        <v/>
      </c>
      <c r="Q866" s="515" t="str">
        <f>三年级肺活量得分</f>
        <v/>
      </c>
      <c r="R866" s="512" t="str">
        <f>三年级等级</f>
        <v/>
      </c>
      <c r="S866" s="516" t="str">
        <f>三年级50米跑得分</f>
        <v/>
      </c>
      <c r="T866" s="517" t="str">
        <f>三年级等级</f>
        <v/>
      </c>
      <c r="U866" s="516" t="str">
        <f>三年级坐位体前屈得分</f>
        <v/>
      </c>
      <c r="V866" s="517" t="str">
        <f>三年级等级</f>
        <v/>
      </c>
      <c r="W866" s="516" t="str">
        <f>三年级一分钟跳绳得分</f>
        <v/>
      </c>
      <c r="X866" s="517" t="str">
        <f>三年级等级</f>
        <v/>
      </c>
      <c r="Y866" s="515" t="str">
        <f>三年级仰卧起坐得分</f>
        <v/>
      </c>
      <c r="Z866" s="518" t="str">
        <f>三年级等级</f>
        <v/>
      </c>
      <c r="AA866" s="533"/>
      <c r="AB866" s="515"/>
      <c r="AC866" s="533" t="str">
        <f>三年级跳绳附加分</f>
        <v/>
      </c>
      <c r="AD866" s="534" t="str">
        <f>三年级标准分</f>
        <v/>
      </c>
      <c r="AE866" s="534" t="str">
        <f>三年级总分</f>
        <v/>
      </c>
      <c r="AF866" s="517" t="str">
        <f>三年级等级</f>
        <v/>
      </c>
    </row>
    <row r="867" spans="1:32">
      <c r="A867" s="476">
        <v>313</v>
      </c>
      <c r="B867" s="477">
        <v>25</v>
      </c>
      <c r="C867" s="586"/>
      <c r="D867" s="587"/>
      <c r="E867" s="586"/>
      <c r="F867" s="473"/>
      <c r="G867" s="588"/>
      <c r="H867" s="475"/>
      <c r="I867" s="595"/>
      <c r="J867" s="596"/>
      <c r="K867" s="596"/>
      <c r="L867" s="503"/>
      <c r="M867" s="644"/>
      <c r="N867" s="505" t="str">
        <f>三年级BMI</f>
        <v/>
      </c>
      <c r="O867" s="499" t="str">
        <f>三年级BMI等级</f>
        <v/>
      </c>
      <c r="P867" s="500" t="str">
        <f>三年级BMI得分</f>
        <v/>
      </c>
      <c r="Q867" s="515" t="str">
        <f>三年级肺活量得分</f>
        <v/>
      </c>
      <c r="R867" s="512" t="str">
        <f>三年级等级</f>
        <v/>
      </c>
      <c r="S867" s="516" t="str">
        <f>三年级50米跑得分</f>
        <v/>
      </c>
      <c r="T867" s="517" t="str">
        <f>三年级等级</f>
        <v/>
      </c>
      <c r="U867" s="516" t="str">
        <f>三年级坐位体前屈得分</f>
        <v/>
      </c>
      <c r="V867" s="517" t="str">
        <f>三年级等级</f>
        <v/>
      </c>
      <c r="W867" s="516" t="str">
        <f>三年级一分钟跳绳得分</f>
        <v/>
      </c>
      <c r="X867" s="517" t="str">
        <f>三年级等级</f>
        <v/>
      </c>
      <c r="Y867" s="515" t="str">
        <f>三年级仰卧起坐得分</f>
        <v/>
      </c>
      <c r="Z867" s="518" t="str">
        <f>三年级等级</f>
        <v/>
      </c>
      <c r="AA867" s="533"/>
      <c r="AB867" s="515"/>
      <c r="AC867" s="533" t="str">
        <f>三年级跳绳附加分</f>
        <v/>
      </c>
      <c r="AD867" s="534" t="str">
        <f>三年级标准分</f>
        <v/>
      </c>
      <c r="AE867" s="534" t="str">
        <f>三年级总分</f>
        <v/>
      </c>
      <c r="AF867" s="517" t="str">
        <f>三年级等级</f>
        <v/>
      </c>
    </row>
    <row r="868" spans="1:32">
      <c r="A868" s="476">
        <v>313</v>
      </c>
      <c r="B868" s="477">
        <v>26</v>
      </c>
      <c r="C868" s="586"/>
      <c r="D868" s="587"/>
      <c r="E868" s="586"/>
      <c r="F868" s="473"/>
      <c r="G868" s="588"/>
      <c r="H868" s="475"/>
      <c r="I868" s="595"/>
      <c r="J868" s="596"/>
      <c r="K868" s="596"/>
      <c r="L868" s="503"/>
      <c r="M868" s="644"/>
      <c r="N868" s="505" t="str">
        <f>三年级BMI</f>
        <v/>
      </c>
      <c r="O868" s="499" t="str">
        <f>三年级BMI等级</f>
        <v/>
      </c>
      <c r="P868" s="500" t="str">
        <f>三年级BMI得分</f>
        <v/>
      </c>
      <c r="Q868" s="515" t="str">
        <f>三年级肺活量得分</f>
        <v/>
      </c>
      <c r="R868" s="512" t="str">
        <f>三年级等级</f>
        <v/>
      </c>
      <c r="S868" s="516" t="str">
        <f>三年级50米跑得分</f>
        <v/>
      </c>
      <c r="T868" s="517" t="str">
        <f>三年级等级</f>
        <v/>
      </c>
      <c r="U868" s="516" t="str">
        <f>三年级坐位体前屈得分</f>
        <v/>
      </c>
      <c r="V868" s="517" t="str">
        <f>三年级等级</f>
        <v/>
      </c>
      <c r="W868" s="516" t="str">
        <f>三年级一分钟跳绳得分</f>
        <v/>
      </c>
      <c r="X868" s="517" t="str">
        <f>三年级等级</f>
        <v/>
      </c>
      <c r="Y868" s="515" t="str">
        <f>三年级仰卧起坐得分</f>
        <v/>
      </c>
      <c r="Z868" s="518" t="str">
        <f>三年级等级</f>
        <v/>
      </c>
      <c r="AA868" s="533"/>
      <c r="AB868" s="515"/>
      <c r="AC868" s="533" t="str">
        <f>三年级跳绳附加分</f>
        <v/>
      </c>
      <c r="AD868" s="534" t="str">
        <f>三年级标准分</f>
        <v/>
      </c>
      <c r="AE868" s="534" t="str">
        <f>三年级总分</f>
        <v/>
      </c>
      <c r="AF868" s="517" t="str">
        <f>三年级等级</f>
        <v/>
      </c>
    </row>
    <row r="869" spans="1:32">
      <c r="A869" s="476">
        <v>313</v>
      </c>
      <c r="B869" s="477">
        <v>27</v>
      </c>
      <c r="C869" s="586"/>
      <c r="D869" s="587"/>
      <c r="E869" s="586"/>
      <c r="F869" s="473"/>
      <c r="G869" s="588"/>
      <c r="H869" s="475"/>
      <c r="I869" s="595"/>
      <c r="J869" s="596"/>
      <c r="K869" s="596"/>
      <c r="L869" s="503"/>
      <c r="M869" s="644"/>
      <c r="N869" s="505" t="str">
        <f>三年级BMI</f>
        <v/>
      </c>
      <c r="O869" s="499" t="str">
        <f>三年级BMI等级</f>
        <v/>
      </c>
      <c r="P869" s="500" t="str">
        <f>三年级BMI得分</f>
        <v/>
      </c>
      <c r="Q869" s="515" t="str">
        <f>三年级肺活量得分</f>
        <v/>
      </c>
      <c r="R869" s="512" t="str">
        <f>三年级等级</f>
        <v/>
      </c>
      <c r="S869" s="516" t="str">
        <f>三年级50米跑得分</f>
        <v/>
      </c>
      <c r="T869" s="517" t="str">
        <f>三年级等级</f>
        <v/>
      </c>
      <c r="U869" s="516" t="str">
        <f>三年级坐位体前屈得分</f>
        <v/>
      </c>
      <c r="V869" s="517" t="str">
        <f>三年级等级</f>
        <v/>
      </c>
      <c r="W869" s="516" t="str">
        <f>三年级一分钟跳绳得分</f>
        <v/>
      </c>
      <c r="X869" s="517" t="str">
        <f>三年级等级</f>
        <v/>
      </c>
      <c r="Y869" s="515" t="str">
        <f>三年级仰卧起坐得分</f>
        <v/>
      </c>
      <c r="Z869" s="518" t="str">
        <f>三年级等级</f>
        <v/>
      </c>
      <c r="AA869" s="533"/>
      <c r="AB869" s="515"/>
      <c r="AC869" s="533" t="str">
        <f>三年级跳绳附加分</f>
        <v/>
      </c>
      <c r="AD869" s="534" t="str">
        <f>三年级标准分</f>
        <v/>
      </c>
      <c r="AE869" s="534" t="str">
        <f>三年级总分</f>
        <v/>
      </c>
      <c r="AF869" s="517" t="str">
        <f>三年级等级</f>
        <v/>
      </c>
    </row>
    <row r="870" spans="1:32">
      <c r="A870" s="476">
        <v>313</v>
      </c>
      <c r="B870" s="477">
        <v>28</v>
      </c>
      <c r="C870" s="586"/>
      <c r="D870" s="587"/>
      <c r="E870" s="586"/>
      <c r="F870" s="473"/>
      <c r="G870" s="588"/>
      <c r="H870" s="475"/>
      <c r="I870" s="595"/>
      <c r="J870" s="596"/>
      <c r="K870" s="596"/>
      <c r="L870" s="503"/>
      <c r="M870" s="644"/>
      <c r="N870" s="505" t="str">
        <f>三年级BMI</f>
        <v/>
      </c>
      <c r="O870" s="499" t="str">
        <f>三年级BMI等级</f>
        <v/>
      </c>
      <c r="P870" s="500" t="str">
        <f>三年级BMI得分</f>
        <v/>
      </c>
      <c r="Q870" s="515" t="str">
        <f>三年级肺活量得分</f>
        <v/>
      </c>
      <c r="R870" s="512" t="str">
        <f>三年级等级</f>
        <v/>
      </c>
      <c r="S870" s="516" t="str">
        <f>三年级50米跑得分</f>
        <v/>
      </c>
      <c r="T870" s="517" t="str">
        <f>三年级等级</f>
        <v/>
      </c>
      <c r="U870" s="516" t="str">
        <f>三年级坐位体前屈得分</f>
        <v/>
      </c>
      <c r="V870" s="517" t="str">
        <f>三年级等级</f>
        <v/>
      </c>
      <c r="W870" s="516" t="str">
        <f>三年级一分钟跳绳得分</f>
        <v/>
      </c>
      <c r="X870" s="517" t="str">
        <f>三年级等级</f>
        <v/>
      </c>
      <c r="Y870" s="515" t="str">
        <f>三年级仰卧起坐得分</f>
        <v/>
      </c>
      <c r="Z870" s="518" t="str">
        <f>三年级等级</f>
        <v/>
      </c>
      <c r="AA870" s="533"/>
      <c r="AB870" s="515"/>
      <c r="AC870" s="533" t="str">
        <f>三年级跳绳附加分</f>
        <v/>
      </c>
      <c r="AD870" s="534" t="str">
        <f>三年级标准分</f>
        <v/>
      </c>
      <c r="AE870" s="534" t="str">
        <f>三年级总分</f>
        <v/>
      </c>
      <c r="AF870" s="517" t="str">
        <f>三年级等级</f>
        <v/>
      </c>
    </row>
    <row r="871" spans="1:32">
      <c r="A871" s="476">
        <v>313</v>
      </c>
      <c r="B871" s="477">
        <v>29</v>
      </c>
      <c r="C871" s="586"/>
      <c r="D871" s="587"/>
      <c r="E871" s="586"/>
      <c r="F871" s="473"/>
      <c r="G871" s="588"/>
      <c r="H871" s="475"/>
      <c r="I871" s="595"/>
      <c r="J871" s="596"/>
      <c r="K871" s="596"/>
      <c r="L871" s="503"/>
      <c r="M871" s="644"/>
      <c r="N871" s="505" t="str">
        <f>三年级BMI</f>
        <v/>
      </c>
      <c r="O871" s="499" t="str">
        <f>三年级BMI等级</f>
        <v/>
      </c>
      <c r="P871" s="500" t="str">
        <f>三年级BMI得分</f>
        <v/>
      </c>
      <c r="Q871" s="515" t="str">
        <f>三年级肺活量得分</f>
        <v/>
      </c>
      <c r="R871" s="512" t="str">
        <f>三年级等级</f>
        <v/>
      </c>
      <c r="S871" s="516" t="str">
        <f>三年级50米跑得分</f>
        <v/>
      </c>
      <c r="T871" s="517" t="str">
        <f>三年级等级</f>
        <v/>
      </c>
      <c r="U871" s="516" t="str">
        <f>三年级坐位体前屈得分</f>
        <v/>
      </c>
      <c r="V871" s="517" t="str">
        <f>三年级等级</f>
        <v/>
      </c>
      <c r="W871" s="516" t="str">
        <f>三年级一分钟跳绳得分</f>
        <v/>
      </c>
      <c r="X871" s="517" t="str">
        <f>三年级等级</f>
        <v/>
      </c>
      <c r="Y871" s="515" t="str">
        <f>三年级仰卧起坐得分</f>
        <v/>
      </c>
      <c r="Z871" s="518" t="str">
        <f>三年级等级</f>
        <v/>
      </c>
      <c r="AA871" s="533"/>
      <c r="AB871" s="515"/>
      <c r="AC871" s="533" t="str">
        <f>三年级跳绳附加分</f>
        <v/>
      </c>
      <c r="AD871" s="534" t="str">
        <f>三年级标准分</f>
        <v/>
      </c>
      <c r="AE871" s="534" t="str">
        <f>三年级总分</f>
        <v/>
      </c>
      <c r="AF871" s="517" t="str">
        <f>三年级等级</f>
        <v/>
      </c>
    </row>
    <row r="872" spans="1:32">
      <c r="A872" s="476">
        <v>313</v>
      </c>
      <c r="B872" s="477">
        <v>30</v>
      </c>
      <c r="C872" s="586"/>
      <c r="D872" s="587"/>
      <c r="E872" s="586"/>
      <c r="F872" s="473"/>
      <c r="G872" s="588"/>
      <c r="H872" s="475"/>
      <c r="I872" s="595"/>
      <c r="J872" s="596"/>
      <c r="K872" s="596"/>
      <c r="L872" s="503"/>
      <c r="M872" s="644"/>
      <c r="N872" s="505" t="str">
        <f>三年级BMI</f>
        <v/>
      </c>
      <c r="O872" s="499" t="str">
        <f>三年级BMI等级</f>
        <v/>
      </c>
      <c r="P872" s="500" t="str">
        <f>三年级BMI得分</f>
        <v/>
      </c>
      <c r="Q872" s="515" t="str">
        <f>三年级肺活量得分</f>
        <v/>
      </c>
      <c r="R872" s="512" t="str">
        <f>三年级等级</f>
        <v/>
      </c>
      <c r="S872" s="516" t="str">
        <f>三年级50米跑得分</f>
        <v/>
      </c>
      <c r="T872" s="517" t="str">
        <f>三年级等级</f>
        <v/>
      </c>
      <c r="U872" s="516" t="str">
        <f>三年级坐位体前屈得分</f>
        <v/>
      </c>
      <c r="V872" s="517" t="str">
        <f>三年级等级</f>
        <v/>
      </c>
      <c r="W872" s="516" t="str">
        <f>三年级一分钟跳绳得分</f>
        <v/>
      </c>
      <c r="X872" s="517" t="str">
        <f>三年级等级</f>
        <v/>
      </c>
      <c r="Y872" s="515" t="str">
        <f>三年级仰卧起坐得分</f>
        <v/>
      </c>
      <c r="Z872" s="518" t="str">
        <f>三年级等级</f>
        <v/>
      </c>
      <c r="AA872" s="533"/>
      <c r="AB872" s="515"/>
      <c r="AC872" s="533" t="str">
        <f>三年级跳绳附加分</f>
        <v/>
      </c>
      <c r="AD872" s="534" t="str">
        <f>三年级标准分</f>
        <v/>
      </c>
      <c r="AE872" s="534" t="str">
        <f>三年级总分</f>
        <v/>
      </c>
      <c r="AF872" s="517" t="str">
        <f>三年级等级</f>
        <v/>
      </c>
    </row>
    <row r="873" spans="1:32">
      <c r="A873" s="476">
        <v>313</v>
      </c>
      <c r="B873" s="477">
        <v>31</v>
      </c>
      <c r="C873" s="586"/>
      <c r="D873" s="587"/>
      <c r="E873" s="586"/>
      <c r="F873" s="473"/>
      <c r="G873" s="588"/>
      <c r="H873" s="475"/>
      <c r="I873" s="595"/>
      <c r="J873" s="596"/>
      <c r="K873" s="596"/>
      <c r="L873" s="503"/>
      <c r="M873" s="644"/>
      <c r="N873" s="505" t="str">
        <f>三年级BMI</f>
        <v/>
      </c>
      <c r="O873" s="499" t="str">
        <f>三年级BMI等级</f>
        <v/>
      </c>
      <c r="P873" s="500" t="str">
        <f>三年级BMI得分</f>
        <v/>
      </c>
      <c r="Q873" s="515" t="str">
        <f>三年级肺活量得分</f>
        <v/>
      </c>
      <c r="R873" s="512" t="str">
        <f>三年级等级</f>
        <v/>
      </c>
      <c r="S873" s="516" t="str">
        <f>三年级50米跑得分</f>
        <v/>
      </c>
      <c r="T873" s="517" t="str">
        <f>三年级等级</f>
        <v/>
      </c>
      <c r="U873" s="516" t="str">
        <f>三年级坐位体前屈得分</f>
        <v/>
      </c>
      <c r="V873" s="517" t="str">
        <f>三年级等级</f>
        <v/>
      </c>
      <c r="W873" s="516" t="str">
        <f>三年级一分钟跳绳得分</f>
        <v/>
      </c>
      <c r="X873" s="517" t="str">
        <f>三年级等级</f>
        <v/>
      </c>
      <c r="Y873" s="515" t="str">
        <f>三年级仰卧起坐得分</f>
        <v/>
      </c>
      <c r="Z873" s="518" t="str">
        <f>三年级等级</f>
        <v/>
      </c>
      <c r="AA873" s="533"/>
      <c r="AB873" s="515"/>
      <c r="AC873" s="533" t="str">
        <f>三年级跳绳附加分</f>
        <v/>
      </c>
      <c r="AD873" s="534" t="str">
        <f>三年级标准分</f>
        <v/>
      </c>
      <c r="AE873" s="534" t="str">
        <f>三年级总分</f>
        <v/>
      </c>
      <c r="AF873" s="517" t="str">
        <f>三年级等级</f>
        <v/>
      </c>
    </row>
    <row r="874" spans="1:32">
      <c r="A874" s="476">
        <v>313</v>
      </c>
      <c r="B874" s="477">
        <v>32</v>
      </c>
      <c r="C874" s="586"/>
      <c r="D874" s="587"/>
      <c r="E874" s="586"/>
      <c r="F874" s="473"/>
      <c r="G874" s="588"/>
      <c r="H874" s="475"/>
      <c r="I874" s="595"/>
      <c r="J874" s="596"/>
      <c r="K874" s="596"/>
      <c r="L874" s="503"/>
      <c r="M874" s="644"/>
      <c r="N874" s="505" t="str">
        <f>三年级BMI</f>
        <v/>
      </c>
      <c r="O874" s="499" t="str">
        <f>三年级BMI等级</f>
        <v/>
      </c>
      <c r="P874" s="500" t="str">
        <f>三年级BMI得分</f>
        <v/>
      </c>
      <c r="Q874" s="515" t="str">
        <f>三年级肺活量得分</f>
        <v/>
      </c>
      <c r="R874" s="512" t="str">
        <f>三年级等级</f>
        <v/>
      </c>
      <c r="S874" s="516" t="str">
        <f>三年级50米跑得分</f>
        <v/>
      </c>
      <c r="T874" s="517" t="str">
        <f>三年级等级</f>
        <v/>
      </c>
      <c r="U874" s="516" t="str">
        <f>三年级坐位体前屈得分</f>
        <v/>
      </c>
      <c r="V874" s="517" t="str">
        <f>三年级等级</f>
        <v/>
      </c>
      <c r="W874" s="516" t="str">
        <f>三年级一分钟跳绳得分</f>
        <v/>
      </c>
      <c r="X874" s="517" t="str">
        <f>三年级等级</f>
        <v/>
      </c>
      <c r="Y874" s="515" t="str">
        <f>三年级仰卧起坐得分</f>
        <v/>
      </c>
      <c r="Z874" s="518" t="str">
        <f>三年级等级</f>
        <v/>
      </c>
      <c r="AA874" s="533"/>
      <c r="AB874" s="515"/>
      <c r="AC874" s="533" t="str">
        <f>三年级跳绳附加分</f>
        <v/>
      </c>
      <c r="AD874" s="534" t="str">
        <f>三年级标准分</f>
        <v/>
      </c>
      <c r="AE874" s="534" t="str">
        <f>三年级总分</f>
        <v/>
      </c>
      <c r="AF874" s="517" t="str">
        <f>三年级等级</f>
        <v/>
      </c>
    </row>
    <row r="875" spans="1:32">
      <c r="A875" s="476">
        <v>313</v>
      </c>
      <c r="B875" s="477">
        <v>33</v>
      </c>
      <c r="C875" s="586"/>
      <c r="D875" s="587"/>
      <c r="E875" s="586"/>
      <c r="F875" s="481"/>
      <c r="G875" s="588"/>
      <c r="H875" s="475"/>
      <c r="I875" s="595"/>
      <c r="J875" s="596"/>
      <c r="K875" s="596"/>
      <c r="L875" s="503"/>
      <c r="M875" s="644"/>
      <c r="N875" s="505" t="str">
        <f>三年级BMI</f>
        <v/>
      </c>
      <c r="O875" s="499" t="str">
        <f>三年级BMI等级</f>
        <v/>
      </c>
      <c r="P875" s="500" t="str">
        <f>三年级BMI得分</f>
        <v/>
      </c>
      <c r="Q875" s="515" t="str">
        <f>三年级肺活量得分</f>
        <v/>
      </c>
      <c r="R875" s="512" t="str">
        <f>三年级等级</f>
        <v/>
      </c>
      <c r="S875" s="516" t="str">
        <f>三年级50米跑得分</f>
        <v/>
      </c>
      <c r="T875" s="517" t="str">
        <f>三年级等级</f>
        <v/>
      </c>
      <c r="U875" s="516" t="str">
        <f>三年级坐位体前屈得分</f>
        <v/>
      </c>
      <c r="V875" s="517" t="str">
        <f>三年级等级</f>
        <v/>
      </c>
      <c r="W875" s="516" t="str">
        <f>三年级一分钟跳绳得分</f>
        <v/>
      </c>
      <c r="X875" s="517" t="str">
        <f>三年级等级</f>
        <v/>
      </c>
      <c r="Y875" s="515" t="str">
        <f>三年级仰卧起坐得分</f>
        <v/>
      </c>
      <c r="Z875" s="518" t="str">
        <f>三年级等级</f>
        <v/>
      </c>
      <c r="AA875" s="533"/>
      <c r="AB875" s="515"/>
      <c r="AC875" s="533" t="str">
        <f>三年级跳绳附加分</f>
        <v/>
      </c>
      <c r="AD875" s="534" t="str">
        <f>三年级标准分</f>
        <v/>
      </c>
      <c r="AE875" s="534" t="str">
        <f>三年级总分</f>
        <v/>
      </c>
      <c r="AF875" s="517" t="str">
        <f>三年级等级</f>
        <v/>
      </c>
    </row>
    <row r="876" spans="1:32">
      <c r="A876" s="476">
        <v>313</v>
      </c>
      <c r="B876" s="477">
        <v>34</v>
      </c>
      <c r="C876" s="586"/>
      <c r="D876" s="587"/>
      <c r="E876" s="586"/>
      <c r="F876" s="481"/>
      <c r="G876" s="588"/>
      <c r="H876" s="475"/>
      <c r="I876" s="595"/>
      <c r="J876" s="596"/>
      <c r="K876" s="596"/>
      <c r="L876" s="503"/>
      <c r="M876" s="644"/>
      <c r="N876" s="505" t="str">
        <f>三年级BMI</f>
        <v/>
      </c>
      <c r="O876" s="499" t="str">
        <f>三年级BMI等级</f>
        <v/>
      </c>
      <c r="P876" s="500" t="str">
        <f>三年级BMI得分</f>
        <v/>
      </c>
      <c r="Q876" s="515" t="str">
        <f>三年级肺活量得分</f>
        <v/>
      </c>
      <c r="R876" s="512" t="str">
        <f>三年级等级</f>
        <v/>
      </c>
      <c r="S876" s="516" t="str">
        <f>三年级50米跑得分</f>
        <v/>
      </c>
      <c r="T876" s="517" t="str">
        <f>三年级等级</f>
        <v/>
      </c>
      <c r="U876" s="516" t="str">
        <f>三年级坐位体前屈得分</f>
        <v/>
      </c>
      <c r="V876" s="517" t="str">
        <f>三年级等级</f>
        <v/>
      </c>
      <c r="W876" s="516" t="str">
        <f>三年级一分钟跳绳得分</f>
        <v/>
      </c>
      <c r="X876" s="517" t="str">
        <f>三年级等级</f>
        <v/>
      </c>
      <c r="Y876" s="515" t="str">
        <f>三年级仰卧起坐得分</f>
        <v/>
      </c>
      <c r="Z876" s="518" t="str">
        <f>三年级等级</f>
        <v/>
      </c>
      <c r="AA876" s="533"/>
      <c r="AB876" s="515"/>
      <c r="AC876" s="533" t="str">
        <f>三年级跳绳附加分</f>
        <v/>
      </c>
      <c r="AD876" s="534" t="str">
        <f>三年级标准分</f>
        <v/>
      </c>
      <c r="AE876" s="534" t="str">
        <f>三年级总分</f>
        <v/>
      </c>
      <c r="AF876" s="517" t="str">
        <f>三年级等级</f>
        <v/>
      </c>
    </row>
    <row r="877" spans="1:32">
      <c r="A877" s="476">
        <v>313</v>
      </c>
      <c r="B877" s="477">
        <v>35</v>
      </c>
      <c r="C877" s="586"/>
      <c r="D877" s="587"/>
      <c r="E877" s="586"/>
      <c r="F877" s="481"/>
      <c r="G877" s="588"/>
      <c r="H877" s="475"/>
      <c r="I877" s="595"/>
      <c r="J877" s="596"/>
      <c r="K877" s="596"/>
      <c r="L877" s="503"/>
      <c r="M877" s="644"/>
      <c r="N877" s="505" t="str">
        <f>三年级BMI</f>
        <v/>
      </c>
      <c r="O877" s="499" t="str">
        <f>三年级BMI等级</f>
        <v/>
      </c>
      <c r="P877" s="500" t="str">
        <f>三年级BMI得分</f>
        <v/>
      </c>
      <c r="Q877" s="515" t="str">
        <f>三年级肺活量得分</f>
        <v/>
      </c>
      <c r="R877" s="512" t="str">
        <f>三年级等级</f>
        <v/>
      </c>
      <c r="S877" s="516" t="str">
        <f>三年级50米跑得分</f>
        <v/>
      </c>
      <c r="T877" s="517" t="str">
        <f>三年级等级</f>
        <v/>
      </c>
      <c r="U877" s="516" t="str">
        <f>三年级坐位体前屈得分</f>
        <v/>
      </c>
      <c r="V877" s="517" t="str">
        <f>三年级等级</f>
        <v/>
      </c>
      <c r="W877" s="516" t="str">
        <f>三年级一分钟跳绳得分</f>
        <v/>
      </c>
      <c r="X877" s="517" t="str">
        <f>三年级等级</f>
        <v/>
      </c>
      <c r="Y877" s="515" t="str">
        <f>三年级仰卧起坐得分</f>
        <v/>
      </c>
      <c r="Z877" s="518" t="str">
        <f>三年级等级</f>
        <v/>
      </c>
      <c r="AA877" s="533"/>
      <c r="AB877" s="515"/>
      <c r="AC877" s="533" t="str">
        <f>三年级跳绳附加分</f>
        <v/>
      </c>
      <c r="AD877" s="534" t="str">
        <f>三年级标准分</f>
        <v/>
      </c>
      <c r="AE877" s="534" t="str">
        <f>三年级总分</f>
        <v/>
      </c>
      <c r="AF877" s="517" t="str">
        <f>三年级等级</f>
        <v/>
      </c>
    </row>
    <row r="878" spans="1:32">
      <c r="A878" s="476">
        <v>313</v>
      </c>
      <c r="B878" s="477">
        <v>36</v>
      </c>
      <c r="C878" s="586"/>
      <c r="D878" s="587"/>
      <c r="E878" s="586"/>
      <c r="F878" s="481"/>
      <c r="G878" s="588"/>
      <c r="H878" s="475"/>
      <c r="I878" s="595"/>
      <c r="J878" s="596"/>
      <c r="K878" s="596"/>
      <c r="L878" s="503"/>
      <c r="M878" s="644"/>
      <c r="N878" s="505" t="str">
        <f>三年级BMI</f>
        <v/>
      </c>
      <c r="O878" s="499" t="str">
        <f>三年级BMI等级</f>
        <v/>
      </c>
      <c r="P878" s="500" t="str">
        <f>三年级BMI得分</f>
        <v/>
      </c>
      <c r="Q878" s="515" t="str">
        <f>三年级肺活量得分</f>
        <v/>
      </c>
      <c r="R878" s="512" t="str">
        <f>三年级等级</f>
        <v/>
      </c>
      <c r="S878" s="516" t="str">
        <f>三年级50米跑得分</f>
        <v/>
      </c>
      <c r="T878" s="517" t="str">
        <f>三年级等级</f>
        <v/>
      </c>
      <c r="U878" s="516" t="str">
        <f>三年级坐位体前屈得分</f>
        <v/>
      </c>
      <c r="V878" s="517" t="str">
        <f>三年级等级</f>
        <v/>
      </c>
      <c r="W878" s="516" t="str">
        <f>三年级一分钟跳绳得分</f>
        <v/>
      </c>
      <c r="X878" s="517" t="str">
        <f>三年级等级</f>
        <v/>
      </c>
      <c r="Y878" s="515" t="str">
        <f>三年级仰卧起坐得分</f>
        <v/>
      </c>
      <c r="Z878" s="518" t="str">
        <f>三年级等级</f>
        <v/>
      </c>
      <c r="AA878" s="533"/>
      <c r="AB878" s="515"/>
      <c r="AC878" s="533" t="str">
        <f>三年级跳绳附加分</f>
        <v/>
      </c>
      <c r="AD878" s="534" t="str">
        <f>三年级标准分</f>
        <v/>
      </c>
      <c r="AE878" s="534" t="str">
        <f>三年级总分</f>
        <v/>
      </c>
      <c r="AF878" s="517" t="str">
        <f>三年级等级</f>
        <v/>
      </c>
    </row>
    <row r="879" spans="1:32">
      <c r="A879" s="476">
        <v>313</v>
      </c>
      <c r="B879" s="477">
        <v>37</v>
      </c>
      <c r="C879" s="586"/>
      <c r="D879" s="587"/>
      <c r="E879" s="586"/>
      <c r="F879" s="481"/>
      <c r="G879" s="588"/>
      <c r="H879" s="475"/>
      <c r="I879" s="595"/>
      <c r="J879" s="596"/>
      <c r="K879" s="596"/>
      <c r="L879" s="503"/>
      <c r="M879" s="644"/>
      <c r="N879" s="505" t="str">
        <f>三年级BMI</f>
        <v/>
      </c>
      <c r="O879" s="499" t="str">
        <f>三年级BMI等级</f>
        <v/>
      </c>
      <c r="P879" s="500" t="str">
        <f>三年级BMI得分</f>
        <v/>
      </c>
      <c r="Q879" s="515" t="str">
        <f>三年级肺活量得分</f>
        <v/>
      </c>
      <c r="R879" s="512" t="str">
        <f>三年级等级</f>
        <v/>
      </c>
      <c r="S879" s="516" t="str">
        <f>三年级50米跑得分</f>
        <v/>
      </c>
      <c r="T879" s="517" t="str">
        <f>三年级等级</f>
        <v/>
      </c>
      <c r="U879" s="516" t="str">
        <f>三年级坐位体前屈得分</f>
        <v/>
      </c>
      <c r="V879" s="517" t="str">
        <f>三年级等级</f>
        <v/>
      </c>
      <c r="W879" s="516" t="str">
        <f>三年级一分钟跳绳得分</f>
        <v/>
      </c>
      <c r="X879" s="517" t="str">
        <f>三年级等级</f>
        <v/>
      </c>
      <c r="Y879" s="515" t="str">
        <f>三年级仰卧起坐得分</f>
        <v/>
      </c>
      <c r="Z879" s="518" t="str">
        <f>三年级等级</f>
        <v/>
      </c>
      <c r="AA879" s="533"/>
      <c r="AB879" s="515"/>
      <c r="AC879" s="533" t="str">
        <f>三年级跳绳附加分</f>
        <v/>
      </c>
      <c r="AD879" s="534" t="str">
        <f>三年级标准分</f>
        <v/>
      </c>
      <c r="AE879" s="534" t="str">
        <f>三年级总分</f>
        <v/>
      </c>
      <c r="AF879" s="517" t="str">
        <f>三年级等级</f>
        <v/>
      </c>
    </row>
    <row r="880" spans="1:32">
      <c r="A880" s="476">
        <v>313</v>
      </c>
      <c r="B880" s="477">
        <v>38</v>
      </c>
      <c r="C880" s="586"/>
      <c r="D880" s="587"/>
      <c r="E880" s="586"/>
      <c r="F880" s="481"/>
      <c r="G880" s="588"/>
      <c r="H880" s="475"/>
      <c r="I880" s="595"/>
      <c r="J880" s="596"/>
      <c r="K880" s="596"/>
      <c r="L880" s="503"/>
      <c r="M880" s="644"/>
      <c r="N880" s="505" t="str">
        <f>三年级BMI</f>
        <v/>
      </c>
      <c r="O880" s="499" t="str">
        <f>三年级BMI等级</f>
        <v/>
      </c>
      <c r="P880" s="500" t="str">
        <f>三年级BMI得分</f>
        <v/>
      </c>
      <c r="Q880" s="515" t="str">
        <f>三年级肺活量得分</f>
        <v/>
      </c>
      <c r="R880" s="512" t="str">
        <f>三年级等级</f>
        <v/>
      </c>
      <c r="S880" s="516" t="str">
        <f>三年级50米跑得分</f>
        <v/>
      </c>
      <c r="T880" s="517" t="str">
        <f>三年级等级</f>
        <v/>
      </c>
      <c r="U880" s="516" t="str">
        <f>三年级坐位体前屈得分</f>
        <v/>
      </c>
      <c r="V880" s="517" t="str">
        <f>三年级等级</f>
        <v/>
      </c>
      <c r="W880" s="516" t="str">
        <f>三年级一分钟跳绳得分</f>
        <v/>
      </c>
      <c r="X880" s="517" t="str">
        <f>三年级等级</f>
        <v/>
      </c>
      <c r="Y880" s="515" t="str">
        <f>三年级仰卧起坐得分</f>
        <v/>
      </c>
      <c r="Z880" s="518" t="str">
        <f>三年级等级</f>
        <v/>
      </c>
      <c r="AA880" s="533"/>
      <c r="AB880" s="515"/>
      <c r="AC880" s="533" t="str">
        <f>三年级跳绳附加分</f>
        <v/>
      </c>
      <c r="AD880" s="534" t="str">
        <f>三年级标准分</f>
        <v/>
      </c>
      <c r="AE880" s="534" t="str">
        <f>三年级总分</f>
        <v/>
      </c>
      <c r="AF880" s="517" t="str">
        <f>三年级等级</f>
        <v/>
      </c>
    </row>
    <row r="881" spans="1:32">
      <c r="A881" s="476">
        <v>313</v>
      </c>
      <c r="B881" s="477">
        <v>39</v>
      </c>
      <c r="C881" s="586"/>
      <c r="D881" s="587"/>
      <c r="E881" s="586"/>
      <c r="F881" s="481"/>
      <c r="G881" s="588"/>
      <c r="H881" s="475"/>
      <c r="I881" s="595"/>
      <c r="J881" s="596"/>
      <c r="K881" s="596"/>
      <c r="L881" s="503"/>
      <c r="M881" s="644"/>
      <c r="N881" s="505" t="str">
        <f>三年级BMI</f>
        <v/>
      </c>
      <c r="O881" s="499" t="str">
        <f>三年级BMI等级</f>
        <v/>
      </c>
      <c r="P881" s="500" t="str">
        <f>三年级BMI得分</f>
        <v/>
      </c>
      <c r="Q881" s="515" t="str">
        <f>三年级肺活量得分</f>
        <v/>
      </c>
      <c r="R881" s="512" t="str">
        <f>三年级等级</f>
        <v/>
      </c>
      <c r="S881" s="516" t="str">
        <f>三年级50米跑得分</f>
        <v/>
      </c>
      <c r="T881" s="517" t="str">
        <f>三年级等级</f>
        <v/>
      </c>
      <c r="U881" s="516" t="str">
        <f>三年级坐位体前屈得分</f>
        <v/>
      </c>
      <c r="V881" s="517" t="str">
        <f>三年级等级</f>
        <v/>
      </c>
      <c r="W881" s="516" t="str">
        <f>三年级一分钟跳绳得分</f>
        <v/>
      </c>
      <c r="X881" s="517" t="str">
        <f>三年级等级</f>
        <v/>
      </c>
      <c r="Y881" s="515" t="str">
        <f>三年级仰卧起坐得分</f>
        <v/>
      </c>
      <c r="Z881" s="518" t="str">
        <f>三年级等级</f>
        <v/>
      </c>
      <c r="AA881" s="533"/>
      <c r="AB881" s="515"/>
      <c r="AC881" s="533" t="str">
        <f>三年级跳绳附加分</f>
        <v/>
      </c>
      <c r="AD881" s="534" t="str">
        <f>三年级标准分</f>
        <v/>
      </c>
      <c r="AE881" s="534" t="str">
        <f>三年级总分</f>
        <v/>
      </c>
      <c r="AF881" s="517" t="str">
        <f>三年级等级</f>
        <v/>
      </c>
    </row>
    <row r="882" spans="1:32">
      <c r="A882" s="476">
        <v>313</v>
      </c>
      <c r="B882" s="477">
        <v>40</v>
      </c>
      <c r="C882" s="586"/>
      <c r="D882" s="587"/>
      <c r="E882" s="586"/>
      <c r="F882" s="481"/>
      <c r="G882" s="588"/>
      <c r="H882" s="475"/>
      <c r="I882" s="595"/>
      <c r="J882" s="596"/>
      <c r="K882" s="596"/>
      <c r="L882" s="503"/>
      <c r="M882" s="644"/>
      <c r="N882" s="505" t="str">
        <f>三年级BMI</f>
        <v/>
      </c>
      <c r="O882" s="499" t="str">
        <f>三年级BMI等级</f>
        <v/>
      </c>
      <c r="P882" s="500" t="str">
        <f>三年级BMI得分</f>
        <v/>
      </c>
      <c r="Q882" s="515" t="str">
        <f>三年级肺活量得分</f>
        <v/>
      </c>
      <c r="R882" s="512" t="str">
        <f>三年级等级</f>
        <v/>
      </c>
      <c r="S882" s="516" t="str">
        <f>三年级50米跑得分</f>
        <v/>
      </c>
      <c r="T882" s="517" t="str">
        <f>三年级等级</f>
        <v/>
      </c>
      <c r="U882" s="516" t="str">
        <f>三年级坐位体前屈得分</f>
        <v/>
      </c>
      <c r="V882" s="517" t="str">
        <f>三年级等级</f>
        <v/>
      </c>
      <c r="W882" s="516" t="str">
        <f>三年级一分钟跳绳得分</f>
        <v/>
      </c>
      <c r="X882" s="517" t="str">
        <f>三年级等级</f>
        <v/>
      </c>
      <c r="Y882" s="515" t="str">
        <f>三年级仰卧起坐得分</f>
        <v/>
      </c>
      <c r="Z882" s="518" t="str">
        <f>三年级等级</f>
        <v/>
      </c>
      <c r="AA882" s="533"/>
      <c r="AB882" s="515"/>
      <c r="AC882" s="533" t="str">
        <f>三年级跳绳附加分</f>
        <v/>
      </c>
      <c r="AD882" s="534" t="str">
        <f>三年级标准分</f>
        <v/>
      </c>
      <c r="AE882" s="534" t="str">
        <f>三年级总分</f>
        <v/>
      </c>
      <c r="AF882" s="517" t="str">
        <f>三年级等级</f>
        <v/>
      </c>
    </row>
    <row r="883" spans="1:32">
      <c r="A883" s="476">
        <v>313</v>
      </c>
      <c r="B883" s="477">
        <v>41</v>
      </c>
      <c r="C883" s="604"/>
      <c r="D883" s="605"/>
      <c r="E883" s="593"/>
      <c r="F883" s="473"/>
      <c r="G883" s="588"/>
      <c r="H883" s="475"/>
      <c r="I883" s="600"/>
      <c r="J883" s="597"/>
      <c r="K883" s="597"/>
      <c r="L883" s="496"/>
      <c r="M883" s="643"/>
      <c r="N883" s="498" t="str">
        <f>三年级BMI</f>
        <v/>
      </c>
      <c r="O883" s="499" t="str">
        <f>三年级BMI等级</f>
        <v/>
      </c>
      <c r="P883" s="500" t="str">
        <f>三年级BMI得分</f>
        <v/>
      </c>
      <c r="Q883" s="515" t="str">
        <f>三年级肺活量得分</f>
        <v/>
      </c>
      <c r="R883" s="512" t="str">
        <f>三年级等级</f>
        <v/>
      </c>
      <c r="S883" s="516" t="str">
        <f>三年级50米跑得分</f>
        <v/>
      </c>
      <c r="T883" s="512" t="str">
        <f>三年级等级</f>
        <v/>
      </c>
      <c r="U883" s="516" t="str">
        <f>三年级坐位体前屈得分</f>
        <v/>
      </c>
      <c r="V883" s="512" t="str">
        <f>三年级等级</f>
        <v/>
      </c>
      <c r="W883" s="516" t="str">
        <f>三年级一分钟跳绳得分</f>
        <v/>
      </c>
      <c r="X883" s="512" t="str">
        <f>三年级等级</f>
        <v/>
      </c>
      <c r="Y883" s="511" t="str">
        <f>三年级仰卧起坐得分</f>
        <v/>
      </c>
      <c r="Z883" s="514" t="str">
        <f>三年级等级</f>
        <v/>
      </c>
      <c r="AA883" s="530"/>
      <c r="AB883" s="511"/>
      <c r="AC883" s="530" t="str">
        <f>三年级跳绳附加分</f>
        <v/>
      </c>
      <c r="AD883" s="534" t="str">
        <f>三年级标准分</f>
        <v/>
      </c>
      <c r="AE883" s="531" t="str">
        <f>三年级总分</f>
        <v/>
      </c>
      <c r="AF883" s="512" t="str">
        <f>三年级等级</f>
        <v/>
      </c>
    </row>
    <row r="884" spans="1:32">
      <c r="A884" s="476">
        <v>313</v>
      </c>
      <c r="B884" s="477">
        <v>42</v>
      </c>
      <c r="C884" s="586"/>
      <c r="D884" s="594"/>
      <c r="E884" s="593"/>
      <c r="F884" s="473"/>
      <c r="G884" s="588"/>
      <c r="H884" s="475"/>
      <c r="I884" s="595"/>
      <c r="J884" s="596"/>
      <c r="K884" s="597"/>
      <c r="L884" s="503"/>
      <c r="M884" s="644"/>
      <c r="N884" s="505" t="str">
        <f>三年级BMI</f>
        <v/>
      </c>
      <c r="O884" s="499" t="str">
        <f>三年级BMI等级</f>
        <v/>
      </c>
      <c r="P884" s="500" t="str">
        <f>三年级BMI得分</f>
        <v/>
      </c>
      <c r="Q884" s="515" t="str">
        <f>三年级肺活量得分</f>
        <v/>
      </c>
      <c r="R884" s="512" t="str">
        <f>三年级等级</f>
        <v/>
      </c>
      <c r="S884" s="516" t="str">
        <f>三年级50米跑得分</f>
        <v/>
      </c>
      <c r="T884" s="512" t="str">
        <f>三年级等级</f>
        <v/>
      </c>
      <c r="U884" s="516" t="str">
        <f>三年级坐位体前屈得分</f>
        <v/>
      </c>
      <c r="V884" s="517" t="str">
        <f>三年级等级</f>
        <v/>
      </c>
      <c r="W884" s="516" t="str">
        <f>三年级一分钟跳绳得分</f>
        <v/>
      </c>
      <c r="X884" s="517" t="str">
        <f>三年级等级</f>
        <v/>
      </c>
      <c r="Y884" s="515" t="str">
        <f>三年级仰卧起坐得分</f>
        <v/>
      </c>
      <c r="Z884" s="518" t="str">
        <f>三年级等级</f>
        <v/>
      </c>
      <c r="AA884" s="533"/>
      <c r="AB884" s="515"/>
      <c r="AC884" s="533" t="str">
        <f>三年级跳绳附加分</f>
        <v/>
      </c>
      <c r="AD884" s="534" t="str">
        <f>三年级标准分</f>
        <v/>
      </c>
      <c r="AE884" s="534" t="str">
        <f>三年级总分</f>
        <v/>
      </c>
      <c r="AF884" s="517" t="str">
        <f>三年级等级</f>
        <v/>
      </c>
    </row>
    <row r="885" spans="1:32">
      <c r="A885" s="476">
        <v>313</v>
      </c>
      <c r="B885" s="477">
        <v>43</v>
      </c>
      <c r="C885" s="586"/>
      <c r="D885" s="594"/>
      <c r="E885" s="593"/>
      <c r="F885" s="473"/>
      <c r="G885" s="588"/>
      <c r="H885" s="475"/>
      <c r="I885" s="595"/>
      <c r="J885" s="596"/>
      <c r="K885" s="597"/>
      <c r="L885" s="503"/>
      <c r="M885" s="644"/>
      <c r="N885" s="505" t="str">
        <f>三年级BMI</f>
        <v/>
      </c>
      <c r="O885" s="499" t="str">
        <f>三年级BMI等级</f>
        <v/>
      </c>
      <c r="P885" s="500" t="str">
        <f>三年级BMI得分</f>
        <v/>
      </c>
      <c r="Q885" s="515" t="str">
        <f>三年级肺活量得分</f>
        <v/>
      </c>
      <c r="R885" s="512" t="str">
        <f>三年级等级</f>
        <v/>
      </c>
      <c r="S885" s="516" t="str">
        <f>三年级50米跑得分</f>
        <v/>
      </c>
      <c r="T885" s="512" t="str">
        <f>三年级等级</f>
        <v/>
      </c>
      <c r="U885" s="516" t="str">
        <f>三年级坐位体前屈得分</f>
        <v/>
      </c>
      <c r="V885" s="517" t="str">
        <f>三年级等级</f>
        <v/>
      </c>
      <c r="W885" s="516" t="str">
        <f>三年级一分钟跳绳得分</f>
        <v/>
      </c>
      <c r="X885" s="517" t="str">
        <f>三年级等级</f>
        <v/>
      </c>
      <c r="Y885" s="515" t="str">
        <f>三年级仰卧起坐得分</f>
        <v/>
      </c>
      <c r="Z885" s="518" t="str">
        <f>三年级等级</f>
        <v/>
      </c>
      <c r="AA885" s="533"/>
      <c r="AB885" s="515"/>
      <c r="AC885" s="533" t="str">
        <f>三年级跳绳附加分</f>
        <v/>
      </c>
      <c r="AD885" s="534" t="str">
        <f>三年级标准分</f>
        <v/>
      </c>
      <c r="AE885" s="534" t="str">
        <f>三年级总分</f>
        <v/>
      </c>
      <c r="AF885" s="517" t="str">
        <f>三年级等级</f>
        <v/>
      </c>
    </row>
    <row r="886" spans="1:32">
      <c r="A886" s="476">
        <v>313</v>
      </c>
      <c r="B886" s="477">
        <v>44</v>
      </c>
      <c r="C886" s="586"/>
      <c r="D886" s="594"/>
      <c r="E886" s="593"/>
      <c r="F886" s="473"/>
      <c r="G886" s="589"/>
      <c r="H886" s="475"/>
      <c r="I886" s="595"/>
      <c r="J886" s="596"/>
      <c r="K886" s="597"/>
      <c r="L886" s="503"/>
      <c r="M886" s="644"/>
      <c r="N886" s="505" t="str">
        <f>三年级BMI</f>
        <v/>
      </c>
      <c r="O886" s="499" t="str">
        <f>三年级BMI等级</f>
        <v/>
      </c>
      <c r="P886" s="500" t="str">
        <f>三年级BMI得分</f>
        <v/>
      </c>
      <c r="Q886" s="515" t="str">
        <f>三年级肺活量得分</f>
        <v/>
      </c>
      <c r="R886" s="512" t="str">
        <f>三年级等级</f>
        <v/>
      </c>
      <c r="S886" s="516" t="str">
        <f>三年级50米跑得分</f>
        <v/>
      </c>
      <c r="T886" s="512" t="str">
        <f>三年级等级</f>
        <v/>
      </c>
      <c r="U886" s="516" t="str">
        <f>三年级坐位体前屈得分</f>
        <v/>
      </c>
      <c r="V886" s="517" t="str">
        <f>三年级等级</f>
        <v/>
      </c>
      <c r="W886" s="516" t="str">
        <f>三年级一分钟跳绳得分</f>
        <v/>
      </c>
      <c r="X886" s="517" t="str">
        <f>三年级等级</f>
        <v/>
      </c>
      <c r="Y886" s="515" t="str">
        <f>三年级仰卧起坐得分</f>
        <v/>
      </c>
      <c r="Z886" s="518" t="str">
        <f>三年级等级</f>
        <v/>
      </c>
      <c r="AA886" s="533"/>
      <c r="AB886" s="515"/>
      <c r="AC886" s="533" t="str">
        <f>三年级跳绳附加分</f>
        <v/>
      </c>
      <c r="AD886" s="534" t="str">
        <f>三年级标准分</f>
        <v/>
      </c>
      <c r="AE886" s="534" t="str">
        <f>三年级总分</f>
        <v/>
      </c>
      <c r="AF886" s="517" t="str">
        <f>三年级等级</f>
        <v/>
      </c>
    </row>
    <row r="887" spans="1:32">
      <c r="A887" s="476">
        <v>313</v>
      </c>
      <c r="B887" s="477">
        <v>45</v>
      </c>
      <c r="C887" s="586"/>
      <c r="D887" s="594"/>
      <c r="E887" s="593"/>
      <c r="F887" s="473"/>
      <c r="G887" s="589"/>
      <c r="H887" s="475"/>
      <c r="I887" s="595"/>
      <c r="J887" s="596"/>
      <c r="K887" s="597"/>
      <c r="L887" s="503"/>
      <c r="M887" s="644"/>
      <c r="N887" s="505" t="str">
        <f>三年级BMI</f>
        <v/>
      </c>
      <c r="O887" s="499" t="str">
        <f>三年级BMI等级</f>
        <v/>
      </c>
      <c r="P887" s="500" t="str">
        <f>三年级BMI得分</f>
        <v/>
      </c>
      <c r="Q887" s="515" t="str">
        <f>三年级肺活量得分</f>
        <v/>
      </c>
      <c r="R887" s="512" t="str">
        <f>三年级等级</f>
        <v/>
      </c>
      <c r="S887" s="516" t="str">
        <f>三年级50米跑得分</f>
        <v/>
      </c>
      <c r="T887" s="512" t="str">
        <f>三年级等级</f>
        <v/>
      </c>
      <c r="U887" s="516" t="str">
        <f>三年级坐位体前屈得分</f>
        <v/>
      </c>
      <c r="V887" s="517" t="str">
        <f>三年级等级</f>
        <v/>
      </c>
      <c r="W887" s="516" t="str">
        <f>三年级一分钟跳绳得分</f>
        <v/>
      </c>
      <c r="X887" s="517" t="str">
        <f>三年级等级</f>
        <v/>
      </c>
      <c r="Y887" s="515" t="str">
        <f>三年级仰卧起坐得分</f>
        <v/>
      </c>
      <c r="Z887" s="518" t="str">
        <f>三年级等级</f>
        <v/>
      </c>
      <c r="AA887" s="533"/>
      <c r="AB887" s="515"/>
      <c r="AC887" s="533" t="str">
        <f>三年级跳绳附加分</f>
        <v/>
      </c>
      <c r="AD887" s="534" t="str">
        <f>三年级标准分</f>
        <v/>
      </c>
      <c r="AE887" s="534" t="str">
        <f>三年级总分</f>
        <v/>
      </c>
      <c r="AF887" s="517" t="str">
        <f>三年级等级</f>
        <v/>
      </c>
    </row>
    <row r="888" spans="1:32">
      <c r="A888" s="476">
        <v>313</v>
      </c>
      <c r="B888" s="477">
        <v>46</v>
      </c>
      <c r="C888" s="586"/>
      <c r="D888" s="594"/>
      <c r="E888" s="593"/>
      <c r="F888" s="473"/>
      <c r="G888" s="588"/>
      <c r="H888" s="475"/>
      <c r="I888" s="595"/>
      <c r="J888" s="596"/>
      <c r="K888" s="597"/>
      <c r="L888" s="503"/>
      <c r="M888" s="644"/>
      <c r="N888" s="505" t="str">
        <f>三年级BMI</f>
        <v/>
      </c>
      <c r="O888" s="499" t="str">
        <f>三年级BMI等级</f>
        <v/>
      </c>
      <c r="P888" s="500" t="str">
        <f>三年级BMI得分</f>
        <v/>
      </c>
      <c r="Q888" s="515" t="str">
        <f>三年级肺活量得分</f>
        <v/>
      </c>
      <c r="R888" s="512" t="str">
        <f>三年级等级</f>
        <v/>
      </c>
      <c r="S888" s="516" t="str">
        <f>三年级50米跑得分</f>
        <v/>
      </c>
      <c r="T888" s="512" t="str">
        <f>三年级等级</f>
        <v/>
      </c>
      <c r="U888" s="516" t="str">
        <f>三年级坐位体前屈得分</f>
        <v/>
      </c>
      <c r="V888" s="517" t="str">
        <f>三年级等级</f>
        <v/>
      </c>
      <c r="W888" s="516" t="str">
        <f>三年级一分钟跳绳得分</f>
        <v/>
      </c>
      <c r="X888" s="517" t="str">
        <f>三年级等级</f>
        <v/>
      </c>
      <c r="Y888" s="515" t="str">
        <f>三年级仰卧起坐得分</f>
        <v/>
      </c>
      <c r="Z888" s="518" t="str">
        <f>三年级等级</f>
        <v/>
      </c>
      <c r="AA888" s="533"/>
      <c r="AB888" s="515"/>
      <c r="AC888" s="533" t="str">
        <f>三年级跳绳附加分</f>
        <v/>
      </c>
      <c r="AD888" s="534" t="str">
        <f>三年级标准分</f>
        <v/>
      </c>
      <c r="AE888" s="534" t="str">
        <f>三年级总分</f>
        <v/>
      </c>
      <c r="AF888" s="517" t="str">
        <f>三年级等级</f>
        <v/>
      </c>
    </row>
    <row r="889" spans="1:32">
      <c r="A889" s="476">
        <v>313</v>
      </c>
      <c r="B889" s="477">
        <v>47</v>
      </c>
      <c r="C889" s="586"/>
      <c r="D889" s="594"/>
      <c r="E889" s="593"/>
      <c r="F889" s="473"/>
      <c r="G889" s="588"/>
      <c r="H889" s="475"/>
      <c r="I889" s="595"/>
      <c r="J889" s="596"/>
      <c r="K889" s="597"/>
      <c r="L889" s="503"/>
      <c r="M889" s="644"/>
      <c r="N889" s="505" t="str">
        <f>三年级BMI</f>
        <v/>
      </c>
      <c r="O889" s="499" t="str">
        <f>三年级BMI等级</f>
        <v/>
      </c>
      <c r="P889" s="500" t="str">
        <f>三年级BMI得分</f>
        <v/>
      </c>
      <c r="Q889" s="515" t="str">
        <f>三年级肺活量得分</f>
        <v/>
      </c>
      <c r="R889" s="512" t="str">
        <f>三年级等级</f>
        <v/>
      </c>
      <c r="S889" s="516" t="str">
        <f>三年级50米跑得分</f>
        <v/>
      </c>
      <c r="T889" s="517" t="str">
        <f>三年级等级</f>
        <v/>
      </c>
      <c r="U889" s="516" t="str">
        <f>三年级坐位体前屈得分</f>
        <v/>
      </c>
      <c r="V889" s="517" t="str">
        <f>三年级等级</f>
        <v/>
      </c>
      <c r="W889" s="516" t="str">
        <f>三年级一分钟跳绳得分</f>
        <v/>
      </c>
      <c r="X889" s="517" t="str">
        <f>三年级等级</f>
        <v/>
      </c>
      <c r="Y889" s="515" t="str">
        <f>三年级仰卧起坐得分</f>
        <v/>
      </c>
      <c r="Z889" s="518" t="str">
        <f>三年级等级</f>
        <v/>
      </c>
      <c r="AA889" s="533"/>
      <c r="AB889" s="515"/>
      <c r="AC889" s="533" t="str">
        <f>三年级跳绳附加分</f>
        <v/>
      </c>
      <c r="AD889" s="534" t="str">
        <f>三年级标准分</f>
        <v/>
      </c>
      <c r="AE889" s="534" t="str">
        <f>三年级总分</f>
        <v/>
      </c>
      <c r="AF889" s="517" t="str">
        <f>三年级等级</f>
        <v/>
      </c>
    </row>
    <row r="890" spans="1:32">
      <c r="A890" s="476">
        <v>313</v>
      </c>
      <c r="B890" s="477">
        <v>48</v>
      </c>
      <c r="C890" s="586"/>
      <c r="D890" s="594"/>
      <c r="E890" s="593"/>
      <c r="F890" s="473"/>
      <c r="G890" s="588"/>
      <c r="H890" s="475"/>
      <c r="I890" s="595"/>
      <c r="J890" s="596"/>
      <c r="K890" s="597"/>
      <c r="L890" s="503"/>
      <c r="M890" s="644"/>
      <c r="N890" s="505" t="str">
        <f>三年级BMI</f>
        <v/>
      </c>
      <c r="O890" s="499" t="str">
        <f>三年级BMI等级</f>
        <v/>
      </c>
      <c r="P890" s="500" t="str">
        <f>三年级BMI得分</f>
        <v/>
      </c>
      <c r="Q890" s="515" t="str">
        <f>三年级肺活量得分</f>
        <v/>
      </c>
      <c r="R890" s="512" t="str">
        <f>三年级等级</f>
        <v/>
      </c>
      <c r="S890" s="516" t="str">
        <f>三年级50米跑得分</f>
        <v/>
      </c>
      <c r="T890" s="517" t="str">
        <f>三年级等级</f>
        <v/>
      </c>
      <c r="U890" s="516" t="str">
        <f>三年级坐位体前屈得分</f>
        <v/>
      </c>
      <c r="V890" s="517" t="str">
        <f>三年级等级</f>
        <v/>
      </c>
      <c r="W890" s="516" t="str">
        <f>三年级一分钟跳绳得分</f>
        <v/>
      </c>
      <c r="X890" s="517" t="str">
        <f>三年级等级</f>
        <v/>
      </c>
      <c r="Y890" s="515" t="str">
        <f>三年级仰卧起坐得分</f>
        <v/>
      </c>
      <c r="Z890" s="518" t="str">
        <f>三年级等级</f>
        <v/>
      </c>
      <c r="AA890" s="533"/>
      <c r="AB890" s="515"/>
      <c r="AC890" s="533" t="str">
        <f>三年级跳绳附加分</f>
        <v/>
      </c>
      <c r="AD890" s="534" t="str">
        <f>三年级标准分</f>
        <v/>
      </c>
      <c r="AE890" s="534" t="str">
        <f>三年级总分</f>
        <v/>
      </c>
      <c r="AF890" s="517" t="str">
        <f>三年级等级</f>
        <v/>
      </c>
    </row>
    <row r="891" spans="1:32">
      <c r="A891" s="476">
        <v>313</v>
      </c>
      <c r="B891" s="477">
        <v>49</v>
      </c>
      <c r="C891" s="586"/>
      <c r="D891" s="594"/>
      <c r="E891" s="593"/>
      <c r="F891" s="473"/>
      <c r="G891" s="588"/>
      <c r="H891" s="475"/>
      <c r="I891" s="595"/>
      <c r="J891" s="596"/>
      <c r="K891" s="597"/>
      <c r="L891" s="503"/>
      <c r="M891" s="644"/>
      <c r="N891" s="505" t="str">
        <f>三年级BMI</f>
        <v/>
      </c>
      <c r="O891" s="499" t="str">
        <f>三年级BMI等级</f>
        <v/>
      </c>
      <c r="P891" s="500" t="str">
        <f>三年级BMI得分</f>
        <v/>
      </c>
      <c r="Q891" s="515" t="str">
        <f>三年级肺活量得分</f>
        <v/>
      </c>
      <c r="R891" s="512" t="str">
        <f>三年级等级</f>
        <v/>
      </c>
      <c r="S891" s="516" t="str">
        <f>三年级50米跑得分</f>
        <v/>
      </c>
      <c r="T891" s="517" t="str">
        <f>三年级等级</f>
        <v/>
      </c>
      <c r="U891" s="516" t="str">
        <f>三年级坐位体前屈得分</f>
        <v/>
      </c>
      <c r="V891" s="517" t="str">
        <f>三年级等级</f>
        <v/>
      </c>
      <c r="W891" s="516" t="str">
        <f>三年级一分钟跳绳得分</f>
        <v/>
      </c>
      <c r="X891" s="517" t="str">
        <f>三年级等级</f>
        <v/>
      </c>
      <c r="Y891" s="515" t="str">
        <f>三年级仰卧起坐得分</f>
        <v/>
      </c>
      <c r="Z891" s="518" t="str">
        <f>三年级等级</f>
        <v/>
      </c>
      <c r="AA891" s="533"/>
      <c r="AB891" s="515"/>
      <c r="AC891" s="533" t="str">
        <f>三年级跳绳附加分</f>
        <v/>
      </c>
      <c r="AD891" s="534" t="str">
        <f>三年级标准分</f>
        <v/>
      </c>
      <c r="AE891" s="534" t="str">
        <f>三年级总分</f>
        <v/>
      </c>
      <c r="AF891" s="517" t="str">
        <f>三年级等级</f>
        <v/>
      </c>
    </row>
    <row r="892" spans="1:32">
      <c r="A892" s="476">
        <v>313</v>
      </c>
      <c r="B892" s="477">
        <v>50</v>
      </c>
      <c r="C892" s="586"/>
      <c r="D892" s="594"/>
      <c r="E892" s="593"/>
      <c r="F892" s="473"/>
      <c r="G892" s="588"/>
      <c r="H892" s="475"/>
      <c r="I892" s="595"/>
      <c r="J892" s="596"/>
      <c r="K892" s="597"/>
      <c r="L892" s="503"/>
      <c r="M892" s="644"/>
      <c r="N892" s="505" t="str">
        <f>三年级BMI</f>
        <v/>
      </c>
      <c r="O892" s="499" t="str">
        <f>三年级BMI等级</f>
        <v/>
      </c>
      <c r="P892" s="500" t="str">
        <f>三年级BMI得分</f>
        <v/>
      </c>
      <c r="Q892" s="515" t="str">
        <f>三年级肺活量得分</f>
        <v/>
      </c>
      <c r="R892" s="512" t="str">
        <f>三年级等级</f>
        <v/>
      </c>
      <c r="S892" s="516" t="str">
        <f>三年级50米跑得分</f>
        <v/>
      </c>
      <c r="T892" s="517" t="str">
        <f>三年级等级</f>
        <v/>
      </c>
      <c r="U892" s="516" t="str">
        <f>三年级坐位体前屈得分</f>
        <v/>
      </c>
      <c r="V892" s="517" t="str">
        <f>三年级等级</f>
        <v/>
      </c>
      <c r="W892" s="516" t="str">
        <f>三年级一分钟跳绳得分</f>
        <v/>
      </c>
      <c r="X892" s="517" t="str">
        <f>三年级等级</f>
        <v/>
      </c>
      <c r="Y892" s="515" t="str">
        <f>三年级仰卧起坐得分</f>
        <v/>
      </c>
      <c r="Z892" s="518" t="str">
        <f>三年级等级</f>
        <v/>
      </c>
      <c r="AA892" s="533"/>
      <c r="AB892" s="515"/>
      <c r="AC892" s="533" t="str">
        <f>三年级跳绳附加分</f>
        <v/>
      </c>
      <c r="AD892" s="534" t="str">
        <f>三年级标准分</f>
        <v/>
      </c>
      <c r="AE892" s="534" t="str">
        <f>三年级总分</f>
        <v/>
      </c>
      <c r="AF892" s="517" t="str">
        <f>三年级等级</f>
        <v/>
      </c>
    </row>
    <row r="893" spans="1:32">
      <c r="A893" s="476">
        <v>313</v>
      </c>
      <c r="B893" s="477">
        <v>51</v>
      </c>
      <c r="C893" s="586"/>
      <c r="D893" s="594"/>
      <c r="E893" s="593"/>
      <c r="F893" s="473"/>
      <c r="G893" s="588"/>
      <c r="H893" s="475"/>
      <c r="I893" s="595"/>
      <c r="J893" s="596"/>
      <c r="K893" s="597"/>
      <c r="L893" s="503"/>
      <c r="M893" s="644"/>
      <c r="N893" s="505" t="str">
        <f>三年级BMI</f>
        <v/>
      </c>
      <c r="O893" s="499" t="str">
        <f>三年级BMI等级</f>
        <v/>
      </c>
      <c r="P893" s="500" t="str">
        <f>三年级BMI得分</f>
        <v/>
      </c>
      <c r="Q893" s="515" t="str">
        <f>三年级肺活量得分</f>
        <v/>
      </c>
      <c r="R893" s="512" t="str">
        <f>三年级等级</f>
        <v/>
      </c>
      <c r="S893" s="516" t="str">
        <f>三年级50米跑得分</f>
        <v/>
      </c>
      <c r="T893" s="517" t="str">
        <f>三年级等级</f>
        <v/>
      </c>
      <c r="U893" s="516" t="str">
        <f>三年级坐位体前屈得分</f>
        <v/>
      </c>
      <c r="V893" s="517" t="str">
        <f>三年级等级</f>
        <v/>
      </c>
      <c r="W893" s="516" t="str">
        <f>三年级一分钟跳绳得分</f>
        <v/>
      </c>
      <c r="X893" s="517" t="str">
        <f>三年级等级</f>
        <v/>
      </c>
      <c r="Y893" s="515" t="str">
        <f>三年级仰卧起坐得分</f>
        <v/>
      </c>
      <c r="Z893" s="518" t="str">
        <f>三年级等级</f>
        <v/>
      </c>
      <c r="AA893" s="533"/>
      <c r="AB893" s="515"/>
      <c r="AC893" s="533" t="str">
        <f>三年级跳绳附加分</f>
        <v/>
      </c>
      <c r="AD893" s="534" t="str">
        <f>三年级标准分</f>
        <v/>
      </c>
      <c r="AE893" s="534" t="str">
        <f>三年级总分</f>
        <v/>
      </c>
      <c r="AF893" s="517" t="str">
        <f>三年级等级</f>
        <v/>
      </c>
    </row>
    <row r="894" spans="1:32">
      <c r="A894" s="476">
        <v>313</v>
      </c>
      <c r="B894" s="477">
        <v>52</v>
      </c>
      <c r="C894" s="586"/>
      <c r="D894" s="594"/>
      <c r="E894" s="593"/>
      <c r="F894" s="473"/>
      <c r="G894" s="588"/>
      <c r="H894" s="475"/>
      <c r="I894" s="595"/>
      <c r="J894" s="596"/>
      <c r="K894" s="597"/>
      <c r="L894" s="503"/>
      <c r="M894" s="644"/>
      <c r="N894" s="505" t="str">
        <f>三年级BMI</f>
        <v/>
      </c>
      <c r="O894" s="499" t="str">
        <f>三年级BMI等级</f>
        <v/>
      </c>
      <c r="P894" s="500" t="str">
        <f>三年级BMI得分</f>
        <v/>
      </c>
      <c r="Q894" s="515" t="str">
        <f>三年级肺活量得分</f>
        <v/>
      </c>
      <c r="R894" s="512" t="str">
        <f>三年级等级</f>
        <v/>
      </c>
      <c r="S894" s="516" t="str">
        <f>三年级50米跑得分</f>
        <v/>
      </c>
      <c r="T894" s="517" t="str">
        <f>三年级等级</f>
        <v/>
      </c>
      <c r="U894" s="516" t="str">
        <f>三年级坐位体前屈得分</f>
        <v/>
      </c>
      <c r="V894" s="517" t="str">
        <f>三年级等级</f>
        <v/>
      </c>
      <c r="W894" s="516" t="str">
        <f>三年级一分钟跳绳得分</f>
        <v/>
      </c>
      <c r="X894" s="517" t="str">
        <f>三年级等级</f>
        <v/>
      </c>
      <c r="Y894" s="515" t="str">
        <f>三年级仰卧起坐得分</f>
        <v/>
      </c>
      <c r="Z894" s="518" t="str">
        <f>三年级等级</f>
        <v/>
      </c>
      <c r="AA894" s="533"/>
      <c r="AB894" s="515"/>
      <c r="AC894" s="533" t="str">
        <f>三年级跳绳附加分</f>
        <v/>
      </c>
      <c r="AD894" s="534" t="str">
        <f>三年级标准分</f>
        <v/>
      </c>
      <c r="AE894" s="534" t="str">
        <f>三年级总分</f>
        <v/>
      </c>
      <c r="AF894" s="517" t="str">
        <f>三年级等级</f>
        <v/>
      </c>
    </row>
    <row r="895" spans="1:32">
      <c r="A895" s="476">
        <v>313</v>
      </c>
      <c r="B895" s="477">
        <v>53</v>
      </c>
      <c r="C895" s="586"/>
      <c r="D895" s="594"/>
      <c r="E895" s="593"/>
      <c r="F895" s="473"/>
      <c r="G895" s="588"/>
      <c r="H895" s="475"/>
      <c r="I895" s="595"/>
      <c r="J895" s="596"/>
      <c r="K895" s="597"/>
      <c r="L895" s="503"/>
      <c r="M895" s="644"/>
      <c r="N895" s="505" t="str">
        <f>三年级BMI</f>
        <v/>
      </c>
      <c r="O895" s="499" t="str">
        <f>三年级BMI等级</f>
        <v/>
      </c>
      <c r="P895" s="500" t="str">
        <f>三年级BMI得分</f>
        <v/>
      </c>
      <c r="Q895" s="515" t="str">
        <f>三年级肺活量得分</f>
        <v/>
      </c>
      <c r="R895" s="512" t="str">
        <f>三年级等级</f>
        <v/>
      </c>
      <c r="S895" s="516" t="str">
        <f>三年级50米跑得分</f>
        <v/>
      </c>
      <c r="T895" s="517" t="str">
        <f>三年级等级</f>
        <v/>
      </c>
      <c r="U895" s="516" t="str">
        <f>三年级坐位体前屈得分</f>
        <v/>
      </c>
      <c r="V895" s="517" t="str">
        <f>三年级等级</f>
        <v/>
      </c>
      <c r="W895" s="516" t="str">
        <f>三年级一分钟跳绳得分</f>
        <v/>
      </c>
      <c r="X895" s="517" t="str">
        <f>三年级等级</f>
        <v/>
      </c>
      <c r="Y895" s="515" t="str">
        <f>三年级仰卧起坐得分</f>
        <v/>
      </c>
      <c r="Z895" s="518" t="str">
        <f>三年级等级</f>
        <v/>
      </c>
      <c r="AA895" s="533"/>
      <c r="AB895" s="515"/>
      <c r="AC895" s="533" t="str">
        <f>三年级跳绳附加分</f>
        <v/>
      </c>
      <c r="AD895" s="534" t="str">
        <f>三年级标准分</f>
        <v/>
      </c>
      <c r="AE895" s="534" t="str">
        <f>三年级总分</f>
        <v/>
      </c>
      <c r="AF895" s="517" t="str">
        <f>三年级等级</f>
        <v/>
      </c>
    </row>
    <row r="896" spans="1:32">
      <c r="A896" s="476">
        <v>313</v>
      </c>
      <c r="B896" s="477">
        <v>54</v>
      </c>
      <c r="C896" s="586"/>
      <c r="D896" s="594"/>
      <c r="E896" s="593"/>
      <c r="F896" s="473"/>
      <c r="G896" s="588"/>
      <c r="H896" s="475"/>
      <c r="I896" s="595"/>
      <c r="J896" s="596"/>
      <c r="K896" s="597"/>
      <c r="L896" s="503"/>
      <c r="M896" s="644"/>
      <c r="N896" s="505" t="str">
        <f>三年级BMI</f>
        <v/>
      </c>
      <c r="O896" s="499" t="str">
        <f>三年级BMI等级</f>
        <v/>
      </c>
      <c r="P896" s="500" t="str">
        <f>三年级BMI得分</f>
        <v/>
      </c>
      <c r="Q896" s="515" t="str">
        <f>三年级肺活量得分</f>
        <v/>
      </c>
      <c r="R896" s="512" t="str">
        <f>三年级等级</f>
        <v/>
      </c>
      <c r="S896" s="516" t="str">
        <f>三年级50米跑得分</f>
        <v/>
      </c>
      <c r="T896" s="517" t="str">
        <f>三年级等级</f>
        <v/>
      </c>
      <c r="U896" s="516" t="str">
        <f>三年级坐位体前屈得分</f>
        <v/>
      </c>
      <c r="V896" s="517" t="str">
        <f>三年级等级</f>
        <v/>
      </c>
      <c r="W896" s="516" t="str">
        <f>三年级一分钟跳绳得分</f>
        <v/>
      </c>
      <c r="X896" s="517" t="str">
        <f>三年级等级</f>
        <v/>
      </c>
      <c r="Y896" s="515" t="str">
        <f>三年级仰卧起坐得分</f>
        <v/>
      </c>
      <c r="Z896" s="518" t="str">
        <f>三年级等级</f>
        <v/>
      </c>
      <c r="AA896" s="533"/>
      <c r="AB896" s="515"/>
      <c r="AC896" s="533" t="str">
        <f>三年级跳绳附加分</f>
        <v/>
      </c>
      <c r="AD896" s="534" t="str">
        <f>三年级标准分</f>
        <v/>
      </c>
      <c r="AE896" s="534" t="str">
        <f>三年级总分</f>
        <v/>
      </c>
      <c r="AF896" s="517" t="str">
        <f>三年级等级</f>
        <v/>
      </c>
    </row>
    <row r="897" spans="1:32">
      <c r="A897" s="476">
        <v>313</v>
      </c>
      <c r="B897" s="477">
        <v>55</v>
      </c>
      <c r="C897" s="586"/>
      <c r="D897" s="594"/>
      <c r="E897" s="593"/>
      <c r="F897" s="473"/>
      <c r="G897" s="588"/>
      <c r="H897" s="475"/>
      <c r="I897" s="595"/>
      <c r="J897" s="596"/>
      <c r="K897" s="597"/>
      <c r="L897" s="503"/>
      <c r="M897" s="644"/>
      <c r="N897" s="505" t="str">
        <f>三年级BMI</f>
        <v/>
      </c>
      <c r="O897" s="499" t="str">
        <f>三年级BMI等级</f>
        <v/>
      </c>
      <c r="P897" s="500" t="str">
        <f>三年级BMI得分</f>
        <v/>
      </c>
      <c r="Q897" s="515" t="str">
        <f>三年级肺活量得分</f>
        <v/>
      </c>
      <c r="R897" s="512" t="str">
        <f>三年级等级</f>
        <v/>
      </c>
      <c r="S897" s="516" t="str">
        <f>三年级50米跑得分</f>
        <v/>
      </c>
      <c r="T897" s="517" t="str">
        <f>三年级等级</f>
        <v/>
      </c>
      <c r="U897" s="516" t="str">
        <f>三年级坐位体前屈得分</f>
        <v/>
      </c>
      <c r="V897" s="517" t="str">
        <f>三年级等级</f>
        <v/>
      </c>
      <c r="W897" s="516" t="str">
        <f>三年级一分钟跳绳得分</f>
        <v/>
      </c>
      <c r="X897" s="517" t="str">
        <f>三年级等级</f>
        <v/>
      </c>
      <c r="Y897" s="515" t="str">
        <f>三年级仰卧起坐得分</f>
        <v/>
      </c>
      <c r="Z897" s="518" t="str">
        <f>三年级等级</f>
        <v/>
      </c>
      <c r="AA897" s="533"/>
      <c r="AB897" s="515"/>
      <c r="AC897" s="533" t="str">
        <f>三年级跳绳附加分</f>
        <v/>
      </c>
      <c r="AD897" s="534" t="str">
        <f>三年级标准分</f>
        <v/>
      </c>
      <c r="AE897" s="534" t="str">
        <f>三年级总分</f>
        <v/>
      </c>
      <c r="AF897" s="517" t="str">
        <f>三年级等级</f>
        <v/>
      </c>
    </row>
    <row r="898" spans="1:32">
      <c r="A898" s="476">
        <v>313</v>
      </c>
      <c r="B898" s="477">
        <v>56</v>
      </c>
      <c r="C898" s="586"/>
      <c r="D898" s="594"/>
      <c r="E898" s="593"/>
      <c r="F898" s="473"/>
      <c r="G898" s="588"/>
      <c r="H898" s="475"/>
      <c r="I898" s="595"/>
      <c r="J898" s="596"/>
      <c r="K898" s="597"/>
      <c r="L898" s="503"/>
      <c r="M898" s="644"/>
      <c r="N898" s="505" t="str">
        <f>三年级BMI</f>
        <v/>
      </c>
      <c r="O898" s="499" t="str">
        <f>三年级BMI等级</f>
        <v/>
      </c>
      <c r="P898" s="500" t="str">
        <f>三年级BMI得分</f>
        <v/>
      </c>
      <c r="Q898" s="515" t="str">
        <f>三年级肺活量得分</f>
        <v/>
      </c>
      <c r="R898" s="512" t="str">
        <f>三年级等级</f>
        <v/>
      </c>
      <c r="S898" s="516" t="str">
        <f>三年级50米跑得分</f>
        <v/>
      </c>
      <c r="T898" s="517" t="str">
        <f>三年级等级</f>
        <v/>
      </c>
      <c r="U898" s="516" t="str">
        <f>三年级坐位体前屈得分</f>
        <v/>
      </c>
      <c r="V898" s="517" t="str">
        <f>三年级等级</f>
        <v/>
      </c>
      <c r="W898" s="516" t="str">
        <f>三年级一分钟跳绳得分</f>
        <v/>
      </c>
      <c r="X898" s="517" t="str">
        <f>三年级等级</f>
        <v/>
      </c>
      <c r="Y898" s="515" t="str">
        <f>三年级仰卧起坐得分</f>
        <v/>
      </c>
      <c r="Z898" s="518" t="str">
        <f>三年级等级</f>
        <v/>
      </c>
      <c r="AA898" s="533"/>
      <c r="AB898" s="515"/>
      <c r="AC898" s="533" t="str">
        <f>三年级跳绳附加分</f>
        <v/>
      </c>
      <c r="AD898" s="534" t="str">
        <f>三年级标准分</f>
        <v/>
      </c>
      <c r="AE898" s="534" t="str">
        <f>三年级总分</f>
        <v/>
      </c>
      <c r="AF898" s="517" t="str">
        <f>三年级等级</f>
        <v/>
      </c>
    </row>
    <row r="899" spans="1:32">
      <c r="A899" s="476">
        <v>313</v>
      </c>
      <c r="B899" s="477">
        <v>57</v>
      </c>
      <c r="C899" s="586"/>
      <c r="D899" s="594"/>
      <c r="E899" s="593"/>
      <c r="F899" s="473"/>
      <c r="G899" s="588"/>
      <c r="H899" s="475"/>
      <c r="I899" s="595"/>
      <c r="J899" s="596"/>
      <c r="K899" s="597"/>
      <c r="L899" s="503"/>
      <c r="M899" s="644"/>
      <c r="N899" s="505" t="str">
        <f>三年级BMI</f>
        <v/>
      </c>
      <c r="O899" s="499" t="str">
        <f>三年级BMI等级</f>
        <v/>
      </c>
      <c r="P899" s="500" t="str">
        <f>三年级BMI得分</f>
        <v/>
      </c>
      <c r="Q899" s="515" t="str">
        <f>三年级肺活量得分</f>
        <v/>
      </c>
      <c r="R899" s="512" t="str">
        <f>三年级等级</f>
        <v/>
      </c>
      <c r="S899" s="516" t="str">
        <f>三年级50米跑得分</f>
        <v/>
      </c>
      <c r="T899" s="517" t="str">
        <f>三年级等级</f>
        <v/>
      </c>
      <c r="U899" s="516" t="str">
        <f>三年级坐位体前屈得分</f>
        <v/>
      </c>
      <c r="V899" s="517" t="str">
        <f>三年级等级</f>
        <v/>
      </c>
      <c r="W899" s="516" t="str">
        <f>三年级一分钟跳绳得分</f>
        <v/>
      </c>
      <c r="X899" s="517" t="str">
        <f>三年级等级</f>
        <v/>
      </c>
      <c r="Y899" s="515" t="str">
        <f>三年级仰卧起坐得分</f>
        <v/>
      </c>
      <c r="Z899" s="518" t="str">
        <f>三年级等级</f>
        <v/>
      </c>
      <c r="AA899" s="533"/>
      <c r="AB899" s="515"/>
      <c r="AC899" s="533" t="str">
        <f>三年级跳绳附加分</f>
        <v/>
      </c>
      <c r="AD899" s="534" t="str">
        <f>三年级标准分</f>
        <v/>
      </c>
      <c r="AE899" s="534" t="str">
        <f>三年级总分</f>
        <v/>
      </c>
      <c r="AF899" s="517" t="str">
        <f>三年级等级</f>
        <v/>
      </c>
    </row>
    <row r="900" spans="1:32">
      <c r="A900" s="476">
        <v>313</v>
      </c>
      <c r="B900" s="477">
        <v>58</v>
      </c>
      <c r="C900" s="586"/>
      <c r="D900" s="594"/>
      <c r="E900" s="593"/>
      <c r="F900" s="473"/>
      <c r="G900" s="588"/>
      <c r="H900" s="475"/>
      <c r="I900" s="595"/>
      <c r="J900" s="596"/>
      <c r="K900" s="597"/>
      <c r="L900" s="503"/>
      <c r="M900" s="644"/>
      <c r="N900" s="505" t="str">
        <f>三年级BMI</f>
        <v/>
      </c>
      <c r="O900" s="499" t="str">
        <f>三年级BMI等级</f>
        <v/>
      </c>
      <c r="P900" s="500" t="str">
        <f>三年级BMI得分</f>
        <v/>
      </c>
      <c r="Q900" s="515" t="str">
        <f>三年级肺活量得分</f>
        <v/>
      </c>
      <c r="R900" s="512" t="str">
        <f>三年级等级</f>
        <v/>
      </c>
      <c r="S900" s="516" t="str">
        <f>三年级50米跑得分</f>
        <v/>
      </c>
      <c r="T900" s="517" t="str">
        <f>三年级等级</f>
        <v/>
      </c>
      <c r="U900" s="516" t="str">
        <f>三年级坐位体前屈得分</f>
        <v/>
      </c>
      <c r="V900" s="517" t="str">
        <f>三年级等级</f>
        <v/>
      </c>
      <c r="W900" s="516" t="str">
        <f>三年级一分钟跳绳得分</f>
        <v/>
      </c>
      <c r="X900" s="517" t="str">
        <f>三年级等级</f>
        <v/>
      </c>
      <c r="Y900" s="515" t="str">
        <f>三年级仰卧起坐得分</f>
        <v/>
      </c>
      <c r="Z900" s="518" t="str">
        <f>三年级等级</f>
        <v/>
      </c>
      <c r="AA900" s="533"/>
      <c r="AB900" s="515"/>
      <c r="AC900" s="533" t="str">
        <f>三年级跳绳附加分</f>
        <v/>
      </c>
      <c r="AD900" s="534" t="str">
        <f>三年级标准分</f>
        <v/>
      </c>
      <c r="AE900" s="534" t="str">
        <f>三年级总分</f>
        <v/>
      </c>
      <c r="AF900" s="517" t="str">
        <f>三年级等级</f>
        <v/>
      </c>
    </row>
    <row r="901" spans="1:32">
      <c r="A901" s="476">
        <v>313</v>
      </c>
      <c r="B901" s="477">
        <v>59</v>
      </c>
      <c r="C901" s="586"/>
      <c r="D901" s="594"/>
      <c r="E901" s="593"/>
      <c r="F901" s="473"/>
      <c r="G901" s="588"/>
      <c r="H901" s="475"/>
      <c r="I901" s="595"/>
      <c r="J901" s="596"/>
      <c r="K901" s="597"/>
      <c r="L901" s="503"/>
      <c r="M901" s="644"/>
      <c r="N901" s="505" t="str">
        <f>三年级BMI</f>
        <v/>
      </c>
      <c r="O901" s="499" t="str">
        <f>三年级BMI等级</f>
        <v/>
      </c>
      <c r="P901" s="500" t="str">
        <f>三年级BMI得分</f>
        <v/>
      </c>
      <c r="Q901" s="515" t="str">
        <f>三年级肺活量得分</f>
        <v/>
      </c>
      <c r="R901" s="512" t="str">
        <f>三年级等级</f>
        <v/>
      </c>
      <c r="S901" s="516" t="str">
        <f>三年级50米跑得分</f>
        <v/>
      </c>
      <c r="T901" s="517" t="str">
        <f>三年级等级</f>
        <v/>
      </c>
      <c r="U901" s="516" t="str">
        <f>三年级坐位体前屈得分</f>
        <v/>
      </c>
      <c r="V901" s="517" t="str">
        <f>三年级等级</f>
        <v/>
      </c>
      <c r="W901" s="516" t="str">
        <f>三年级一分钟跳绳得分</f>
        <v/>
      </c>
      <c r="X901" s="517" t="str">
        <f>三年级等级</f>
        <v/>
      </c>
      <c r="Y901" s="515" t="str">
        <f>三年级仰卧起坐得分</f>
        <v/>
      </c>
      <c r="Z901" s="518" t="str">
        <f>三年级等级</f>
        <v/>
      </c>
      <c r="AA901" s="533"/>
      <c r="AB901" s="515"/>
      <c r="AC901" s="533" t="str">
        <f>三年级跳绳附加分</f>
        <v/>
      </c>
      <c r="AD901" s="534" t="str">
        <f>三年级标准分</f>
        <v/>
      </c>
      <c r="AE901" s="534" t="str">
        <f>三年级总分</f>
        <v/>
      </c>
      <c r="AF901" s="517" t="str">
        <f>三年级等级</f>
        <v/>
      </c>
    </row>
    <row r="902" spans="1:32">
      <c r="A902" s="476">
        <v>313</v>
      </c>
      <c r="B902" s="477">
        <v>60</v>
      </c>
      <c r="C902" s="586"/>
      <c r="D902" s="594"/>
      <c r="E902" s="593"/>
      <c r="F902" s="473"/>
      <c r="G902" s="588"/>
      <c r="H902" s="475"/>
      <c r="I902" s="595"/>
      <c r="J902" s="596"/>
      <c r="K902" s="597"/>
      <c r="L902" s="503"/>
      <c r="M902" s="644"/>
      <c r="N902" s="505" t="str">
        <f>三年级BMI</f>
        <v/>
      </c>
      <c r="O902" s="499" t="str">
        <f>三年级BMI等级</f>
        <v/>
      </c>
      <c r="P902" s="500" t="str">
        <f>三年级BMI得分</f>
        <v/>
      </c>
      <c r="Q902" s="515" t="str">
        <f>三年级肺活量得分</f>
        <v/>
      </c>
      <c r="R902" s="512" t="str">
        <f>三年级等级</f>
        <v/>
      </c>
      <c r="S902" s="516" t="str">
        <f>三年级50米跑得分</f>
        <v/>
      </c>
      <c r="T902" s="517" t="str">
        <f>三年级等级</f>
        <v/>
      </c>
      <c r="U902" s="516" t="str">
        <f>三年级坐位体前屈得分</f>
        <v/>
      </c>
      <c r="V902" s="517" t="str">
        <f>三年级等级</f>
        <v/>
      </c>
      <c r="W902" s="516" t="str">
        <f>三年级一分钟跳绳得分</f>
        <v/>
      </c>
      <c r="X902" s="517" t="str">
        <f>三年级等级</f>
        <v/>
      </c>
      <c r="Y902" s="515" t="str">
        <f>三年级仰卧起坐得分</f>
        <v/>
      </c>
      <c r="Z902" s="518" t="str">
        <f>三年级等级</f>
        <v/>
      </c>
      <c r="AA902" s="533"/>
      <c r="AB902" s="515"/>
      <c r="AC902" s="533" t="str">
        <f>三年级跳绳附加分</f>
        <v/>
      </c>
      <c r="AD902" s="534" t="str">
        <f>三年级标准分</f>
        <v/>
      </c>
      <c r="AE902" s="534" t="str">
        <f>三年级总分</f>
        <v/>
      </c>
      <c r="AF902" s="517" t="str">
        <f>三年级等级</f>
        <v/>
      </c>
    </row>
    <row r="903" spans="1:32">
      <c r="A903" s="476">
        <v>313</v>
      </c>
      <c r="B903" s="477">
        <v>61</v>
      </c>
      <c r="C903" s="586"/>
      <c r="D903" s="587"/>
      <c r="E903" s="586"/>
      <c r="F903" s="473"/>
      <c r="G903" s="588"/>
      <c r="H903" s="475"/>
      <c r="I903" s="595"/>
      <c r="J903" s="596"/>
      <c r="K903" s="596"/>
      <c r="L903" s="503"/>
      <c r="M903" s="644"/>
      <c r="N903" s="505" t="str">
        <f>三年级BMI</f>
        <v/>
      </c>
      <c r="O903" s="499" t="str">
        <f>三年级BMI等级</f>
        <v/>
      </c>
      <c r="P903" s="500" t="str">
        <f>三年级BMI得分</f>
        <v/>
      </c>
      <c r="Q903" s="515" t="str">
        <f>三年级肺活量得分</f>
        <v/>
      </c>
      <c r="R903" s="512" t="str">
        <f>三年级等级</f>
        <v/>
      </c>
      <c r="S903" s="516" t="str">
        <f>三年级50米跑得分</f>
        <v/>
      </c>
      <c r="T903" s="517" t="str">
        <f>三年级等级</f>
        <v/>
      </c>
      <c r="U903" s="516" t="str">
        <f>三年级坐位体前屈得分</f>
        <v/>
      </c>
      <c r="V903" s="517" t="str">
        <f>三年级等级</f>
        <v/>
      </c>
      <c r="W903" s="516" t="str">
        <f>三年级一分钟跳绳得分</f>
        <v/>
      </c>
      <c r="X903" s="517" t="str">
        <f>三年级等级</f>
        <v/>
      </c>
      <c r="Y903" s="515" t="str">
        <f>三年级仰卧起坐得分</f>
        <v/>
      </c>
      <c r="Z903" s="518" t="str">
        <f>三年级等级</f>
        <v/>
      </c>
      <c r="AA903" s="533"/>
      <c r="AB903" s="515"/>
      <c r="AC903" s="533" t="str">
        <f>三年级跳绳附加分</f>
        <v/>
      </c>
      <c r="AD903" s="534" t="str">
        <f>三年级标准分</f>
        <v/>
      </c>
      <c r="AE903" s="534" t="str">
        <f>三年级总分</f>
        <v/>
      </c>
      <c r="AF903" s="517" t="str">
        <f>三年级等级</f>
        <v/>
      </c>
    </row>
    <row r="904" spans="1:32">
      <c r="A904" s="476">
        <v>313</v>
      </c>
      <c r="B904" s="477">
        <v>62</v>
      </c>
      <c r="C904" s="586"/>
      <c r="D904" s="587"/>
      <c r="E904" s="586"/>
      <c r="F904" s="473"/>
      <c r="G904" s="588"/>
      <c r="H904" s="475"/>
      <c r="I904" s="595"/>
      <c r="J904" s="596"/>
      <c r="K904" s="596"/>
      <c r="L904" s="503"/>
      <c r="M904" s="644"/>
      <c r="N904" s="505" t="str">
        <f>三年级BMI</f>
        <v/>
      </c>
      <c r="O904" s="499" t="str">
        <f>三年级BMI等级</f>
        <v/>
      </c>
      <c r="P904" s="500" t="str">
        <f>三年级BMI得分</f>
        <v/>
      </c>
      <c r="Q904" s="515" t="str">
        <f>三年级肺活量得分</f>
        <v/>
      </c>
      <c r="R904" s="512" t="str">
        <f>三年级等级</f>
        <v/>
      </c>
      <c r="S904" s="516" t="str">
        <f>三年级50米跑得分</f>
        <v/>
      </c>
      <c r="T904" s="517" t="str">
        <f>三年级等级</f>
        <v/>
      </c>
      <c r="U904" s="516" t="str">
        <f>三年级坐位体前屈得分</f>
        <v/>
      </c>
      <c r="V904" s="517" t="str">
        <f>三年级等级</f>
        <v/>
      </c>
      <c r="W904" s="516" t="str">
        <f>三年级一分钟跳绳得分</f>
        <v/>
      </c>
      <c r="X904" s="517" t="str">
        <f>三年级等级</f>
        <v/>
      </c>
      <c r="Y904" s="515" t="str">
        <f>三年级仰卧起坐得分</f>
        <v/>
      </c>
      <c r="Z904" s="518" t="str">
        <f>三年级等级</f>
        <v/>
      </c>
      <c r="AA904" s="533"/>
      <c r="AB904" s="515"/>
      <c r="AC904" s="533" t="str">
        <f>三年级跳绳附加分</f>
        <v/>
      </c>
      <c r="AD904" s="534" t="str">
        <f>三年级标准分</f>
        <v/>
      </c>
      <c r="AE904" s="534" t="str">
        <f>三年级总分</f>
        <v/>
      </c>
      <c r="AF904" s="517" t="str">
        <f>三年级等级</f>
        <v/>
      </c>
    </row>
    <row r="905" spans="1:32">
      <c r="A905" s="476">
        <v>313</v>
      </c>
      <c r="B905" s="477">
        <v>63</v>
      </c>
      <c r="C905" s="586"/>
      <c r="D905" s="587"/>
      <c r="E905" s="586"/>
      <c r="F905" s="473"/>
      <c r="G905" s="588"/>
      <c r="H905" s="475"/>
      <c r="I905" s="595"/>
      <c r="J905" s="596"/>
      <c r="K905" s="596"/>
      <c r="L905" s="503"/>
      <c r="M905" s="644"/>
      <c r="N905" s="505" t="str">
        <f>三年级BMI</f>
        <v/>
      </c>
      <c r="O905" s="499" t="str">
        <f>三年级BMI等级</f>
        <v/>
      </c>
      <c r="P905" s="500" t="str">
        <f>三年级BMI得分</f>
        <v/>
      </c>
      <c r="Q905" s="515" t="str">
        <f>三年级肺活量得分</f>
        <v/>
      </c>
      <c r="R905" s="512" t="str">
        <f>三年级等级</f>
        <v/>
      </c>
      <c r="S905" s="516" t="str">
        <f>三年级50米跑得分</f>
        <v/>
      </c>
      <c r="T905" s="517" t="str">
        <f>三年级等级</f>
        <v/>
      </c>
      <c r="U905" s="516" t="str">
        <f>三年级坐位体前屈得分</f>
        <v/>
      </c>
      <c r="V905" s="517" t="str">
        <f>三年级等级</f>
        <v/>
      </c>
      <c r="W905" s="516" t="str">
        <f>三年级一分钟跳绳得分</f>
        <v/>
      </c>
      <c r="X905" s="517" t="str">
        <f>三年级等级</f>
        <v/>
      </c>
      <c r="Y905" s="515" t="str">
        <f>三年级仰卧起坐得分</f>
        <v/>
      </c>
      <c r="Z905" s="518" t="str">
        <f>三年级等级</f>
        <v/>
      </c>
      <c r="AA905" s="533"/>
      <c r="AB905" s="515"/>
      <c r="AC905" s="533" t="str">
        <f>三年级跳绳附加分</f>
        <v/>
      </c>
      <c r="AD905" s="534" t="str">
        <f>三年级标准分</f>
        <v/>
      </c>
      <c r="AE905" s="534" t="str">
        <f>三年级总分</f>
        <v/>
      </c>
      <c r="AF905" s="517" t="str">
        <f>三年级等级</f>
        <v/>
      </c>
    </row>
    <row r="906" spans="1:32">
      <c r="A906" s="476">
        <v>313</v>
      </c>
      <c r="B906" s="477">
        <v>64</v>
      </c>
      <c r="C906" s="586"/>
      <c r="D906" s="587"/>
      <c r="E906" s="586"/>
      <c r="F906" s="473"/>
      <c r="G906" s="589"/>
      <c r="H906" s="475"/>
      <c r="I906" s="595"/>
      <c r="J906" s="596"/>
      <c r="K906" s="596"/>
      <c r="L906" s="503"/>
      <c r="M906" s="644"/>
      <c r="N906" s="505" t="str">
        <f>三年级BMI</f>
        <v/>
      </c>
      <c r="O906" s="499" t="str">
        <f>三年级BMI等级</f>
        <v/>
      </c>
      <c r="P906" s="500" t="str">
        <f>三年级BMI得分</f>
        <v/>
      </c>
      <c r="Q906" s="515" t="str">
        <f>三年级肺活量得分</f>
        <v/>
      </c>
      <c r="R906" s="512" t="str">
        <f>三年级等级</f>
        <v/>
      </c>
      <c r="S906" s="516" t="str">
        <f>三年级50米跑得分</f>
        <v/>
      </c>
      <c r="T906" s="517" t="str">
        <f>三年级等级</f>
        <v/>
      </c>
      <c r="U906" s="516" t="str">
        <f>三年级坐位体前屈得分</f>
        <v/>
      </c>
      <c r="V906" s="517" t="str">
        <f>三年级等级</f>
        <v/>
      </c>
      <c r="W906" s="516" t="str">
        <f>三年级一分钟跳绳得分</f>
        <v/>
      </c>
      <c r="X906" s="517" t="str">
        <f>三年级等级</f>
        <v/>
      </c>
      <c r="Y906" s="515" t="str">
        <f>三年级仰卧起坐得分</f>
        <v/>
      </c>
      <c r="Z906" s="518" t="str">
        <f>三年级等级</f>
        <v/>
      </c>
      <c r="AA906" s="533"/>
      <c r="AB906" s="515"/>
      <c r="AC906" s="533" t="str">
        <f>三年级跳绳附加分</f>
        <v/>
      </c>
      <c r="AD906" s="534" t="str">
        <f>三年级标准分</f>
        <v/>
      </c>
      <c r="AE906" s="534" t="str">
        <f>三年级总分</f>
        <v/>
      </c>
      <c r="AF906" s="517" t="str">
        <f>三年级等级</f>
        <v/>
      </c>
    </row>
    <row r="907" spans="1:32">
      <c r="A907" s="476">
        <v>313</v>
      </c>
      <c r="B907" s="477">
        <v>65</v>
      </c>
      <c r="C907" s="586"/>
      <c r="D907" s="587"/>
      <c r="E907" s="586"/>
      <c r="F907" s="473"/>
      <c r="G907" s="589"/>
      <c r="H907" s="475"/>
      <c r="I907" s="595"/>
      <c r="J907" s="596"/>
      <c r="K907" s="596"/>
      <c r="L907" s="503"/>
      <c r="M907" s="644"/>
      <c r="N907" s="505" t="str">
        <f>三年级BMI</f>
        <v/>
      </c>
      <c r="O907" s="499" t="str">
        <f>三年级BMI等级</f>
        <v/>
      </c>
      <c r="P907" s="500" t="str">
        <f>三年级BMI得分</f>
        <v/>
      </c>
      <c r="Q907" s="515" t="str">
        <f>三年级肺活量得分</f>
        <v/>
      </c>
      <c r="R907" s="512" t="str">
        <f>三年级等级</f>
        <v/>
      </c>
      <c r="S907" s="516" t="str">
        <f>三年级50米跑得分</f>
        <v/>
      </c>
      <c r="T907" s="517" t="str">
        <f>三年级等级</f>
        <v/>
      </c>
      <c r="U907" s="516" t="str">
        <f>三年级坐位体前屈得分</f>
        <v/>
      </c>
      <c r="V907" s="517" t="str">
        <f>三年级等级</f>
        <v/>
      </c>
      <c r="W907" s="516" t="str">
        <f>三年级一分钟跳绳得分</f>
        <v/>
      </c>
      <c r="X907" s="517" t="str">
        <f>三年级等级</f>
        <v/>
      </c>
      <c r="Y907" s="515" t="str">
        <f>三年级仰卧起坐得分</f>
        <v/>
      </c>
      <c r="Z907" s="518" t="str">
        <f>三年级等级</f>
        <v/>
      </c>
      <c r="AA907" s="533"/>
      <c r="AB907" s="515"/>
      <c r="AC907" s="533" t="str">
        <f>三年级跳绳附加分</f>
        <v/>
      </c>
      <c r="AD907" s="534" t="str">
        <f>三年级标准分</f>
        <v/>
      </c>
      <c r="AE907" s="534" t="str">
        <f>三年级总分</f>
        <v/>
      </c>
      <c r="AF907" s="517" t="str">
        <f>三年级等级</f>
        <v/>
      </c>
    </row>
    <row r="908" spans="1:32">
      <c r="A908" s="476">
        <v>313</v>
      </c>
      <c r="B908" s="477">
        <v>66</v>
      </c>
      <c r="C908" s="586"/>
      <c r="D908" s="587"/>
      <c r="E908" s="586"/>
      <c r="F908" s="473"/>
      <c r="G908" s="588"/>
      <c r="H908" s="475"/>
      <c r="I908" s="595"/>
      <c r="J908" s="596"/>
      <c r="K908" s="596"/>
      <c r="L908" s="503"/>
      <c r="M908" s="644"/>
      <c r="N908" s="505" t="str">
        <f>三年级BMI</f>
        <v/>
      </c>
      <c r="O908" s="499" t="str">
        <f>三年级BMI等级</f>
        <v/>
      </c>
      <c r="P908" s="500" t="str">
        <f>三年级BMI得分</f>
        <v/>
      </c>
      <c r="Q908" s="515" t="str">
        <f>三年级肺活量得分</f>
        <v/>
      </c>
      <c r="R908" s="512" t="str">
        <f>三年级等级</f>
        <v/>
      </c>
      <c r="S908" s="516" t="str">
        <f>三年级50米跑得分</f>
        <v/>
      </c>
      <c r="T908" s="517" t="str">
        <f>三年级等级</f>
        <v/>
      </c>
      <c r="U908" s="516" t="str">
        <f>三年级坐位体前屈得分</f>
        <v/>
      </c>
      <c r="V908" s="517" t="str">
        <f>三年级等级</f>
        <v/>
      </c>
      <c r="W908" s="516" t="str">
        <f>三年级一分钟跳绳得分</f>
        <v/>
      </c>
      <c r="X908" s="517" t="str">
        <f>三年级等级</f>
        <v/>
      </c>
      <c r="Y908" s="515" t="str">
        <f>三年级仰卧起坐得分</f>
        <v/>
      </c>
      <c r="Z908" s="518" t="str">
        <f>三年级等级</f>
        <v/>
      </c>
      <c r="AA908" s="533"/>
      <c r="AB908" s="515"/>
      <c r="AC908" s="533" t="str">
        <f>三年级跳绳附加分</f>
        <v/>
      </c>
      <c r="AD908" s="534" t="str">
        <f>三年级标准分</f>
        <v/>
      </c>
      <c r="AE908" s="534" t="str">
        <f>三年级总分</f>
        <v/>
      </c>
      <c r="AF908" s="517" t="str">
        <f>三年级等级</f>
        <v/>
      </c>
    </row>
    <row r="909" spans="1:32">
      <c r="A909" s="476">
        <v>313</v>
      </c>
      <c r="B909" s="477">
        <v>67</v>
      </c>
      <c r="C909" s="586"/>
      <c r="D909" s="587"/>
      <c r="E909" s="586"/>
      <c r="F909" s="473"/>
      <c r="G909" s="588"/>
      <c r="H909" s="475"/>
      <c r="I909" s="595"/>
      <c r="J909" s="596"/>
      <c r="K909" s="596"/>
      <c r="L909" s="503"/>
      <c r="M909" s="644"/>
      <c r="N909" s="505" t="str">
        <f>三年级BMI</f>
        <v/>
      </c>
      <c r="O909" s="499" t="str">
        <f>三年级BMI等级</f>
        <v/>
      </c>
      <c r="P909" s="500" t="str">
        <f>三年级BMI得分</f>
        <v/>
      </c>
      <c r="Q909" s="515" t="str">
        <f>三年级肺活量得分</f>
        <v/>
      </c>
      <c r="R909" s="512" t="str">
        <f>三年级等级</f>
        <v/>
      </c>
      <c r="S909" s="516" t="str">
        <f>三年级50米跑得分</f>
        <v/>
      </c>
      <c r="T909" s="517" t="str">
        <f>三年级等级</f>
        <v/>
      </c>
      <c r="U909" s="516" t="str">
        <f>三年级坐位体前屈得分</f>
        <v/>
      </c>
      <c r="V909" s="517" t="str">
        <f>三年级等级</f>
        <v/>
      </c>
      <c r="W909" s="516" t="str">
        <f>三年级一分钟跳绳得分</f>
        <v/>
      </c>
      <c r="X909" s="517" t="str">
        <f>三年级等级</f>
        <v/>
      </c>
      <c r="Y909" s="515" t="str">
        <f>三年级仰卧起坐得分</f>
        <v/>
      </c>
      <c r="Z909" s="518" t="str">
        <f>三年级等级</f>
        <v/>
      </c>
      <c r="AA909" s="533"/>
      <c r="AB909" s="515"/>
      <c r="AC909" s="533" t="str">
        <f>三年级跳绳附加分</f>
        <v/>
      </c>
      <c r="AD909" s="534" t="str">
        <f>三年级标准分</f>
        <v/>
      </c>
      <c r="AE909" s="534" t="str">
        <f>三年级总分</f>
        <v/>
      </c>
      <c r="AF909" s="517" t="str">
        <f>三年级等级</f>
        <v/>
      </c>
    </row>
    <row r="910" spans="1:32">
      <c r="A910" s="476">
        <v>313</v>
      </c>
      <c r="B910" s="477">
        <v>68</v>
      </c>
      <c r="C910" s="586"/>
      <c r="D910" s="587"/>
      <c r="E910" s="586"/>
      <c r="F910" s="473"/>
      <c r="G910" s="588"/>
      <c r="H910" s="475"/>
      <c r="I910" s="595"/>
      <c r="J910" s="596"/>
      <c r="K910" s="596"/>
      <c r="L910" s="503"/>
      <c r="M910" s="644"/>
      <c r="N910" s="505" t="str">
        <f>三年级BMI</f>
        <v/>
      </c>
      <c r="O910" s="499" t="str">
        <f>三年级BMI等级</f>
        <v/>
      </c>
      <c r="P910" s="500" t="str">
        <f>三年级BMI得分</f>
        <v/>
      </c>
      <c r="Q910" s="515" t="str">
        <f>三年级肺活量得分</f>
        <v/>
      </c>
      <c r="R910" s="512" t="str">
        <f>三年级等级</f>
        <v/>
      </c>
      <c r="S910" s="516" t="str">
        <f>三年级50米跑得分</f>
        <v/>
      </c>
      <c r="T910" s="517" t="str">
        <f>三年级等级</f>
        <v/>
      </c>
      <c r="U910" s="516" t="str">
        <f>三年级坐位体前屈得分</f>
        <v/>
      </c>
      <c r="V910" s="517" t="str">
        <f>三年级等级</f>
        <v/>
      </c>
      <c r="W910" s="516" t="str">
        <f>三年级一分钟跳绳得分</f>
        <v/>
      </c>
      <c r="X910" s="517" t="str">
        <f>三年级等级</f>
        <v/>
      </c>
      <c r="Y910" s="515" t="str">
        <f>三年级仰卧起坐得分</f>
        <v/>
      </c>
      <c r="Z910" s="518" t="str">
        <f>三年级等级</f>
        <v/>
      </c>
      <c r="AA910" s="533"/>
      <c r="AB910" s="515"/>
      <c r="AC910" s="533" t="str">
        <f>三年级跳绳附加分</f>
        <v/>
      </c>
      <c r="AD910" s="534" t="str">
        <f>三年级标准分</f>
        <v/>
      </c>
      <c r="AE910" s="534" t="str">
        <f>三年级总分</f>
        <v/>
      </c>
      <c r="AF910" s="517" t="str">
        <f>三年级等级</f>
        <v/>
      </c>
    </row>
    <row r="911" spans="1:32">
      <c r="A911" s="476">
        <v>313</v>
      </c>
      <c r="B911" s="477">
        <v>69</v>
      </c>
      <c r="C911" s="586"/>
      <c r="D911" s="587"/>
      <c r="E911" s="586"/>
      <c r="F911" s="473"/>
      <c r="G911" s="588"/>
      <c r="H911" s="475"/>
      <c r="I911" s="595"/>
      <c r="J911" s="596"/>
      <c r="K911" s="596"/>
      <c r="L911" s="503"/>
      <c r="M911" s="644"/>
      <c r="N911" s="505" t="str">
        <f>三年级BMI</f>
        <v/>
      </c>
      <c r="O911" s="499" t="str">
        <f>三年级BMI等级</f>
        <v/>
      </c>
      <c r="P911" s="500" t="str">
        <f>三年级BMI得分</f>
        <v/>
      </c>
      <c r="Q911" s="515" t="str">
        <f>三年级肺活量得分</f>
        <v/>
      </c>
      <c r="R911" s="512" t="str">
        <f>三年级等级</f>
        <v/>
      </c>
      <c r="S911" s="516" t="str">
        <f>三年级50米跑得分</f>
        <v/>
      </c>
      <c r="T911" s="517" t="str">
        <f>三年级等级</f>
        <v/>
      </c>
      <c r="U911" s="516" t="str">
        <f>三年级坐位体前屈得分</f>
        <v/>
      </c>
      <c r="V911" s="517" t="str">
        <f>三年级等级</f>
        <v/>
      </c>
      <c r="W911" s="516" t="str">
        <f>三年级一分钟跳绳得分</f>
        <v/>
      </c>
      <c r="X911" s="517" t="str">
        <f>三年级等级</f>
        <v/>
      </c>
      <c r="Y911" s="515" t="str">
        <f>三年级仰卧起坐得分</f>
        <v/>
      </c>
      <c r="Z911" s="518" t="str">
        <f>三年级等级</f>
        <v/>
      </c>
      <c r="AA911" s="533"/>
      <c r="AB911" s="515"/>
      <c r="AC911" s="533" t="str">
        <f>三年级跳绳附加分</f>
        <v/>
      </c>
      <c r="AD911" s="534" t="str">
        <f>三年级标准分</f>
        <v/>
      </c>
      <c r="AE911" s="534" t="str">
        <f>三年级总分</f>
        <v/>
      </c>
      <c r="AF911" s="517" t="str">
        <f>三年级等级</f>
        <v/>
      </c>
    </row>
    <row r="912" ht="15.75" spans="1:32">
      <c r="A912" s="535">
        <v>313</v>
      </c>
      <c r="B912" s="536">
        <v>70</v>
      </c>
      <c r="C912" s="590"/>
      <c r="D912" s="591"/>
      <c r="E912" s="590"/>
      <c r="F912" s="583"/>
      <c r="G912" s="592"/>
      <c r="H912" s="542"/>
      <c r="I912" s="598"/>
      <c r="J912" s="599"/>
      <c r="K912" s="599"/>
      <c r="L912" s="571"/>
      <c r="M912" s="647"/>
      <c r="N912" s="573" t="str">
        <f>三年级BMI</f>
        <v/>
      </c>
      <c r="O912" s="574" t="str">
        <f>三年级BMI等级</f>
        <v/>
      </c>
      <c r="P912" s="575" t="str">
        <f>三年级BMI得分</f>
        <v/>
      </c>
      <c r="Q912" s="576" t="str">
        <f>三年级肺活量得分</f>
        <v/>
      </c>
      <c r="R912" s="577" t="str">
        <f>三年级等级</f>
        <v/>
      </c>
      <c r="S912" s="578" t="str">
        <f>三年级50米跑得分</f>
        <v/>
      </c>
      <c r="T912" s="567" t="str">
        <f>三年级等级</f>
        <v/>
      </c>
      <c r="U912" s="578" t="str">
        <f>三年级坐位体前屈得分</f>
        <v/>
      </c>
      <c r="V912" s="567" t="str">
        <f>三年级等级</f>
        <v/>
      </c>
      <c r="W912" s="578" t="str">
        <f>三年级一分钟跳绳得分</f>
        <v/>
      </c>
      <c r="X912" s="567" t="str">
        <f>三年级等级</f>
        <v/>
      </c>
      <c r="Y912" s="576" t="str">
        <f>三年级仰卧起坐得分</f>
        <v/>
      </c>
      <c r="Z912" s="579" t="str">
        <f>三年级等级</f>
        <v/>
      </c>
      <c r="AA912" s="565"/>
      <c r="AB912" s="576"/>
      <c r="AC912" s="565" t="str">
        <f>三年级跳绳附加分</f>
        <v/>
      </c>
      <c r="AD912" s="566" t="str">
        <f>三年级标准分</f>
        <v/>
      </c>
      <c r="AE912" s="566" t="str">
        <f>三年级总分</f>
        <v/>
      </c>
      <c r="AF912" s="567" t="str">
        <f>三年级等级</f>
        <v/>
      </c>
    </row>
    <row r="913" ht="15.75" spans="1:32">
      <c r="A913" s="468">
        <v>314</v>
      </c>
      <c r="B913" s="469">
        <v>1</v>
      </c>
      <c r="C913" s="593"/>
      <c r="D913" s="594"/>
      <c r="E913" s="593"/>
      <c r="F913" s="473"/>
      <c r="G913" s="589"/>
      <c r="H913" s="475"/>
      <c r="I913" s="600"/>
      <c r="J913" s="597"/>
      <c r="K913" s="597"/>
      <c r="L913" s="496"/>
      <c r="M913" s="643"/>
      <c r="N913" s="498" t="str">
        <f>三年级BMI</f>
        <v/>
      </c>
      <c r="O913" s="499" t="str">
        <f>三年级BMI等级</f>
        <v/>
      </c>
      <c r="P913" s="500" t="str">
        <f>三年级BMI得分</f>
        <v/>
      </c>
      <c r="Q913" s="511" t="str">
        <f>三年级肺活量得分</f>
        <v/>
      </c>
      <c r="R913" s="512" t="str">
        <f>三年级等级</f>
        <v/>
      </c>
      <c r="S913" s="513" t="str">
        <f>三年级50米跑得分</f>
        <v/>
      </c>
      <c r="T913" s="512" t="str">
        <f>三年级等级</f>
        <v/>
      </c>
      <c r="U913" s="513" t="str">
        <f>三年级坐位体前屈得分</f>
        <v/>
      </c>
      <c r="V913" s="512" t="str">
        <f>三年级等级</f>
        <v/>
      </c>
      <c r="W913" s="513" t="str">
        <f>三年级一分钟跳绳得分</f>
        <v/>
      </c>
      <c r="X913" s="512" t="str">
        <f>三年级等级</f>
        <v/>
      </c>
      <c r="Y913" s="511" t="str">
        <f>三年级仰卧起坐得分</f>
        <v/>
      </c>
      <c r="Z913" s="514" t="str">
        <f>三年级等级</f>
        <v/>
      </c>
      <c r="AA913" s="530"/>
      <c r="AB913" s="511"/>
      <c r="AC913" s="530" t="str">
        <f>三年级跳绳附加分</f>
        <v/>
      </c>
      <c r="AD913" s="531" t="str">
        <f>三年级标准分</f>
        <v/>
      </c>
      <c r="AE913" s="531" t="str">
        <f>三年级总分</f>
        <v/>
      </c>
      <c r="AF913" s="512" t="str">
        <f>三年级等级</f>
        <v/>
      </c>
    </row>
    <row r="914" spans="1:32">
      <c r="A914" s="476">
        <v>314</v>
      </c>
      <c r="B914" s="477">
        <v>2</v>
      </c>
      <c r="C914" s="586"/>
      <c r="D914" s="587"/>
      <c r="E914" s="586"/>
      <c r="F914" s="473"/>
      <c r="G914" s="588"/>
      <c r="H914" s="475"/>
      <c r="I914" s="595"/>
      <c r="J914" s="596"/>
      <c r="K914" s="596"/>
      <c r="L914" s="503"/>
      <c r="M914" s="644"/>
      <c r="N914" s="505" t="str">
        <f>三年级BMI</f>
        <v/>
      </c>
      <c r="O914" s="499" t="str">
        <f>三年级BMI等级</f>
        <v/>
      </c>
      <c r="P914" s="500" t="str">
        <f>三年级BMI得分</f>
        <v/>
      </c>
      <c r="Q914" s="515" t="str">
        <f>三年级肺活量得分</f>
        <v/>
      </c>
      <c r="R914" s="512" t="str">
        <f>三年级等级</f>
        <v/>
      </c>
      <c r="S914" s="516" t="str">
        <f>三年级50米跑得分</f>
        <v/>
      </c>
      <c r="T914" s="517" t="str">
        <f>三年级等级</f>
        <v/>
      </c>
      <c r="U914" s="516" t="str">
        <f>三年级坐位体前屈得分</f>
        <v/>
      </c>
      <c r="V914" s="517" t="str">
        <f>三年级等级</f>
        <v/>
      </c>
      <c r="W914" s="516" t="str">
        <f>三年级一分钟跳绳得分</f>
        <v/>
      </c>
      <c r="X914" s="517" t="str">
        <f>三年级等级</f>
        <v/>
      </c>
      <c r="Y914" s="515" t="str">
        <f>三年级仰卧起坐得分</f>
        <v/>
      </c>
      <c r="Z914" s="518" t="str">
        <f>三年级等级</f>
        <v/>
      </c>
      <c r="AA914" s="533"/>
      <c r="AB914" s="515"/>
      <c r="AC914" s="533" t="str">
        <f>三年级跳绳附加分</f>
        <v/>
      </c>
      <c r="AD914" s="534" t="str">
        <f>三年级标准分</f>
        <v/>
      </c>
      <c r="AE914" s="534" t="str">
        <f>三年级总分</f>
        <v/>
      </c>
      <c r="AF914" s="517" t="str">
        <f>三年级等级</f>
        <v/>
      </c>
    </row>
    <row r="915" spans="1:32">
      <c r="A915" s="476">
        <v>314</v>
      </c>
      <c r="B915" s="477">
        <v>3</v>
      </c>
      <c r="C915" s="586"/>
      <c r="D915" s="587"/>
      <c r="E915" s="586"/>
      <c r="F915" s="473"/>
      <c r="G915" s="588"/>
      <c r="H915" s="475"/>
      <c r="I915" s="595"/>
      <c r="J915" s="596"/>
      <c r="K915" s="596"/>
      <c r="L915" s="503"/>
      <c r="M915" s="644"/>
      <c r="N915" s="505" t="str">
        <f>三年级BMI</f>
        <v/>
      </c>
      <c r="O915" s="499" t="str">
        <f>三年级BMI等级</f>
        <v/>
      </c>
      <c r="P915" s="500" t="str">
        <f>三年级BMI得分</f>
        <v/>
      </c>
      <c r="Q915" s="515" t="str">
        <f>三年级肺活量得分</f>
        <v/>
      </c>
      <c r="R915" s="512" t="str">
        <f>三年级等级</f>
        <v/>
      </c>
      <c r="S915" s="516" t="str">
        <f>三年级50米跑得分</f>
        <v/>
      </c>
      <c r="T915" s="517" t="str">
        <f>三年级等级</f>
        <v/>
      </c>
      <c r="U915" s="516" t="str">
        <f>三年级坐位体前屈得分</f>
        <v/>
      </c>
      <c r="V915" s="517" t="str">
        <f>三年级等级</f>
        <v/>
      </c>
      <c r="W915" s="516" t="str">
        <f>三年级一分钟跳绳得分</f>
        <v/>
      </c>
      <c r="X915" s="517" t="str">
        <f>三年级等级</f>
        <v/>
      </c>
      <c r="Y915" s="515" t="str">
        <f>三年级仰卧起坐得分</f>
        <v/>
      </c>
      <c r="Z915" s="518" t="str">
        <f>三年级等级</f>
        <v/>
      </c>
      <c r="AA915" s="533"/>
      <c r="AB915" s="515"/>
      <c r="AC915" s="533" t="str">
        <f>三年级跳绳附加分</f>
        <v/>
      </c>
      <c r="AD915" s="534" t="str">
        <f>三年级标准分</f>
        <v/>
      </c>
      <c r="AE915" s="534" t="str">
        <f>三年级总分</f>
        <v/>
      </c>
      <c r="AF915" s="517" t="str">
        <f>三年级等级</f>
        <v/>
      </c>
    </row>
    <row r="916" spans="1:32">
      <c r="A916" s="476">
        <v>314</v>
      </c>
      <c r="B916" s="477">
        <v>4</v>
      </c>
      <c r="C916" s="586"/>
      <c r="D916" s="587"/>
      <c r="E916" s="586"/>
      <c r="F916" s="473"/>
      <c r="G916" s="588"/>
      <c r="H916" s="475"/>
      <c r="I916" s="595"/>
      <c r="J916" s="596"/>
      <c r="K916" s="596"/>
      <c r="L916" s="503"/>
      <c r="M916" s="644"/>
      <c r="N916" s="505" t="str">
        <f>三年级BMI</f>
        <v/>
      </c>
      <c r="O916" s="499" t="str">
        <f>三年级BMI等级</f>
        <v/>
      </c>
      <c r="P916" s="500" t="str">
        <f>三年级BMI得分</f>
        <v/>
      </c>
      <c r="Q916" s="515" t="str">
        <f>三年级肺活量得分</f>
        <v/>
      </c>
      <c r="R916" s="512" t="str">
        <f>三年级等级</f>
        <v/>
      </c>
      <c r="S916" s="516" t="str">
        <f>三年级50米跑得分</f>
        <v/>
      </c>
      <c r="T916" s="517" t="str">
        <f>三年级等级</f>
        <v/>
      </c>
      <c r="U916" s="516" t="str">
        <f>三年级坐位体前屈得分</f>
        <v/>
      </c>
      <c r="V916" s="517" t="str">
        <f>三年级等级</f>
        <v/>
      </c>
      <c r="W916" s="516" t="str">
        <f>三年级一分钟跳绳得分</f>
        <v/>
      </c>
      <c r="X916" s="517" t="str">
        <f>三年级等级</f>
        <v/>
      </c>
      <c r="Y916" s="515" t="str">
        <f>三年级仰卧起坐得分</f>
        <v/>
      </c>
      <c r="Z916" s="518" t="str">
        <f>三年级等级</f>
        <v/>
      </c>
      <c r="AA916" s="533"/>
      <c r="AB916" s="515"/>
      <c r="AC916" s="533" t="str">
        <f>三年级跳绳附加分</f>
        <v/>
      </c>
      <c r="AD916" s="534" t="str">
        <f>三年级标准分</f>
        <v/>
      </c>
      <c r="AE916" s="534" t="str">
        <f>三年级总分</f>
        <v/>
      </c>
      <c r="AF916" s="517" t="str">
        <f>三年级等级</f>
        <v/>
      </c>
    </row>
    <row r="917" spans="1:32">
      <c r="A917" s="476">
        <v>314</v>
      </c>
      <c r="B917" s="477">
        <v>5</v>
      </c>
      <c r="C917" s="586"/>
      <c r="D917" s="587"/>
      <c r="E917" s="586"/>
      <c r="F917" s="473"/>
      <c r="G917" s="588"/>
      <c r="H917" s="475"/>
      <c r="I917" s="595"/>
      <c r="J917" s="596"/>
      <c r="K917" s="596"/>
      <c r="L917" s="503"/>
      <c r="M917" s="644"/>
      <c r="N917" s="505" t="str">
        <f>三年级BMI</f>
        <v/>
      </c>
      <c r="O917" s="499" t="str">
        <f>三年级BMI等级</f>
        <v/>
      </c>
      <c r="P917" s="500" t="str">
        <f>三年级BMI得分</f>
        <v/>
      </c>
      <c r="Q917" s="515" t="str">
        <f>三年级肺活量得分</f>
        <v/>
      </c>
      <c r="R917" s="512" t="str">
        <f>三年级等级</f>
        <v/>
      </c>
      <c r="S917" s="516" t="str">
        <f>三年级50米跑得分</f>
        <v/>
      </c>
      <c r="T917" s="517" t="str">
        <f>三年级等级</f>
        <v/>
      </c>
      <c r="U917" s="516" t="str">
        <f>三年级坐位体前屈得分</f>
        <v/>
      </c>
      <c r="V917" s="517" t="str">
        <f>三年级等级</f>
        <v/>
      </c>
      <c r="W917" s="516" t="str">
        <f>三年级一分钟跳绳得分</f>
        <v/>
      </c>
      <c r="X917" s="517" t="str">
        <f>三年级等级</f>
        <v/>
      </c>
      <c r="Y917" s="515" t="str">
        <f>三年级仰卧起坐得分</f>
        <v/>
      </c>
      <c r="Z917" s="518" t="str">
        <f>三年级等级</f>
        <v/>
      </c>
      <c r="AA917" s="533"/>
      <c r="AB917" s="515"/>
      <c r="AC917" s="533" t="str">
        <f>三年级跳绳附加分</f>
        <v/>
      </c>
      <c r="AD917" s="534" t="str">
        <f>三年级标准分</f>
        <v/>
      </c>
      <c r="AE917" s="534" t="str">
        <f>三年级总分</f>
        <v/>
      </c>
      <c r="AF917" s="517" t="str">
        <f>三年级等级</f>
        <v/>
      </c>
    </row>
    <row r="918" spans="1:32">
      <c r="A918" s="476">
        <v>314</v>
      </c>
      <c r="B918" s="477">
        <v>6</v>
      </c>
      <c r="C918" s="586"/>
      <c r="D918" s="587"/>
      <c r="E918" s="586"/>
      <c r="F918" s="473"/>
      <c r="G918" s="588"/>
      <c r="H918" s="475"/>
      <c r="I918" s="595"/>
      <c r="J918" s="596"/>
      <c r="K918" s="596"/>
      <c r="L918" s="503"/>
      <c r="M918" s="644"/>
      <c r="N918" s="505" t="str">
        <f>三年级BMI</f>
        <v/>
      </c>
      <c r="O918" s="499" t="str">
        <f>三年级BMI等级</f>
        <v/>
      </c>
      <c r="P918" s="500" t="str">
        <f>三年级BMI得分</f>
        <v/>
      </c>
      <c r="Q918" s="515" t="str">
        <f>三年级肺活量得分</f>
        <v/>
      </c>
      <c r="R918" s="512" t="str">
        <f>三年级等级</f>
        <v/>
      </c>
      <c r="S918" s="516" t="str">
        <f>三年级50米跑得分</f>
        <v/>
      </c>
      <c r="T918" s="517" t="str">
        <f>三年级等级</f>
        <v/>
      </c>
      <c r="U918" s="516" t="str">
        <f>三年级坐位体前屈得分</f>
        <v/>
      </c>
      <c r="V918" s="517" t="str">
        <f>三年级等级</f>
        <v/>
      </c>
      <c r="W918" s="516" t="str">
        <f>三年级一分钟跳绳得分</f>
        <v/>
      </c>
      <c r="X918" s="517" t="str">
        <f>三年级等级</f>
        <v/>
      </c>
      <c r="Y918" s="515" t="str">
        <f>三年级仰卧起坐得分</f>
        <v/>
      </c>
      <c r="Z918" s="518" t="str">
        <f>三年级等级</f>
        <v/>
      </c>
      <c r="AA918" s="533"/>
      <c r="AB918" s="515"/>
      <c r="AC918" s="533" t="str">
        <f>三年级跳绳附加分</f>
        <v/>
      </c>
      <c r="AD918" s="534" t="str">
        <f>三年级标准分</f>
        <v/>
      </c>
      <c r="AE918" s="534" t="str">
        <f>三年级总分</f>
        <v/>
      </c>
      <c r="AF918" s="517" t="str">
        <f>三年级等级</f>
        <v/>
      </c>
    </row>
    <row r="919" spans="1:32">
      <c r="A919" s="476">
        <v>314</v>
      </c>
      <c r="B919" s="477">
        <v>7</v>
      </c>
      <c r="C919" s="586"/>
      <c r="D919" s="587"/>
      <c r="E919" s="586"/>
      <c r="F919" s="473"/>
      <c r="G919" s="588"/>
      <c r="H919" s="475"/>
      <c r="I919" s="595"/>
      <c r="J919" s="596"/>
      <c r="K919" s="596"/>
      <c r="L919" s="503"/>
      <c r="M919" s="644"/>
      <c r="N919" s="505" t="str">
        <f>三年级BMI</f>
        <v/>
      </c>
      <c r="O919" s="499" t="str">
        <f>三年级BMI等级</f>
        <v/>
      </c>
      <c r="P919" s="500" t="str">
        <f>三年级BMI得分</f>
        <v/>
      </c>
      <c r="Q919" s="515" t="str">
        <f>三年级肺活量得分</f>
        <v/>
      </c>
      <c r="R919" s="512" t="str">
        <f>三年级等级</f>
        <v/>
      </c>
      <c r="S919" s="516" t="str">
        <f>三年级50米跑得分</f>
        <v/>
      </c>
      <c r="T919" s="517" t="str">
        <f>三年级等级</f>
        <v/>
      </c>
      <c r="U919" s="516" t="str">
        <f>三年级坐位体前屈得分</f>
        <v/>
      </c>
      <c r="V919" s="517" t="str">
        <f>三年级等级</f>
        <v/>
      </c>
      <c r="W919" s="516" t="str">
        <f>三年级一分钟跳绳得分</f>
        <v/>
      </c>
      <c r="X919" s="517" t="str">
        <f>三年级等级</f>
        <v/>
      </c>
      <c r="Y919" s="515" t="str">
        <f>三年级仰卧起坐得分</f>
        <v/>
      </c>
      <c r="Z919" s="518" t="str">
        <f>三年级等级</f>
        <v/>
      </c>
      <c r="AA919" s="533"/>
      <c r="AB919" s="515"/>
      <c r="AC919" s="533" t="str">
        <f>三年级跳绳附加分</f>
        <v/>
      </c>
      <c r="AD919" s="534" t="str">
        <f>三年级标准分</f>
        <v/>
      </c>
      <c r="AE919" s="534" t="str">
        <f>三年级总分</f>
        <v/>
      </c>
      <c r="AF919" s="517" t="str">
        <f>三年级等级</f>
        <v/>
      </c>
    </row>
    <row r="920" spans="1:32">
      <c r="A920" s="476">
        <v>314</v>
      </c>
      <c r="B920" s="477">
        <v>8</v>
      </c>
      <c r="C920" s="586"/>
      <c r="D920" s="587"/>
      <c r="E920" s="586"/>
      <c r="F920" s="473"/>
      <c r="G920" s="588"/>
      <c r="H920" s="475"/>
      <c r="I920" s="595"/>
      <c r="J920" s="596"/>
      <c r="K920" s="596"/>
      <c r="L920" s="503"/>
      <c r="M920" s="644"/>
      <c r="N920" s="505" t="str">
        <f>三年级BMI</f>
        <v/>
      </c>
      <c r="O920" s="499" t="str">
        <f>三年级BMI等级</f>
        <v/>
      </c>
      <c r="P920" s="500" t="str">
        <f>三年级BMI得分</f>
        <v/>
      </c>
      <c r="Q920" s="515" t="str">
        <f>三年级肺活量得分</f>
        <v/>
      </c>
      <c r="R920" s="512" t="str">
        <f>三年级等级</f>
        <v/>
      </c>
      <c r="S920" s="516" t="str">
        <f>三年级50米跑得分</f>
        <v/>
      </c>
      <c r="T920" s="517" t="str">
        <f>三年级等级</f>
        <v/>
      </c>
      <c r="U920" s="516" t="str">
        <f>三年级坐位体前屈得分</f>
        <v/>
      </c>
      <c r="V920" s="517" t="str">
        <f>三年级等级</f>
        <v/>
      </c>
      <c r="W920" s="516" t="str">
        <f>三年级一分钟跳绳得分</f>
        <v/>
      </c>
      <c r="X920" s="517" t="str">
        <f>三年级等级</f>
        <v/>
      </c>
      <c r="Y920" s="515" t="str">
        <f>三年级仰卧起坐得分</f>
        <v/>
      </c>
      <c r="Z920" s="518" t="str">
        <f>三年级等级</f>
        <v/>
      </c>
      <c r="AA920" s="533"/>
      <c r="AB920" s="515"/>
      <c r="AC920" s="533" t="str">
        <f>三年级跳绳附加分</f>
        <v/>
      </c>
      <c r="AD920" s="534" t="str">
        <f>三年级标准分</f>
        <v/>
      </c>
      <c r="AE920" s="534" t="str">
        <f>三年级总分</f>
        <v/>
      </c>
      <c r="AF920" s="517" t="str">
        <f>三年级等级</f>
        <v/>
      </c>
    </row>
    <row r="921" spans="1:32">
      <c r="A921" s="476">
        <v>314</v>
      </c>
      <c r="B921" s="477">
        <v>9</v>
      </c>
      <c r="C921" s="586"/>
      <c r="D921" s="587"/>
      <c r="E921" s="586"/>
      <c r="F921" s="473"/>
      <c r="G921" s="588"/>
      <c r="H921" s="475"/>
      <c r="I921" s="595"/>
      <c r="J921" s="596"/>
      <c r="K921" s="596"/>
      <c r="L921" s="503"/>
      <c r="M921" s="644"/>
      <c r="N921" s="505" t="str">
        <f>三年级BMI</f>
        <v/>
      </c>
      <c r="O921" s="499" t="str">
        <f>三年级BMI等级</f>
        <v/>
      </c>
      <c r="P921" s="500" t="str">
        <f>三年级BMI得分</f>
        <v/>
      </c>
      <c r="Q921" s="515" t="str">
        <f>三年级肺活量得分</f>
        <v/>
      </c>
      <c r="R921" s="512" t="str">
        <f>三年级等级</f>
        <v/>
      </c>
      <c r="S921" s="516" t="str">
        <f>三年级50米跑得分</f>
        <v/>
      </c>
      <c r="T921" s="517" t="str">
        <f>三年级等级</f>
        <v/>
      </c>
      <c r="U921" s="516" t="str">
        <f>三年级坐位体前屈得分</f>
        <v/>
      </c>
      <c r="V921" s="517" t="str">
        <f>三年级等级</f>
        <v/>
      </c>
      <c r="W921" s="516" t="str">
        <f>三年级一分钟跳绳得分</f>
        <v/>
      </c>
      <c r="X921" s="517" t="str">
        <f>三年级等级</f>
        <v/>
      </c>
      <c r="Y921" s="515" t="str">
        <f>三年级仰卧起坐得分</f>
        <v/>
      </c>
      <c r="Z921" s="518" t="str">
        <f>三年级等级</f>
        <v/>
      </c>
      <c r="AA921" s="533"/>
      <c r="AB921" s="515"/>
      <c r="AC921" s="533" t="str">
        <f>三年级跳绳附加分</f>
        <v/>
      </c>
      <c r="AD921" s="534" t="str">
        <f>三年级标准分</f>
        <v/>
      </c>
      <c r="AE921" s="534" t="str">
        <f>三年级总分</f>
        <v/>
      </c>
      <c r="AF921" s="517" t="str">
        <f>三年级等级</f>
        <v/>
      </c>
    </row>
    <row r="922" spans="1:32">
      <c r="A922" s="476">
        <v>314</v>
      </c>
      <c r="B922" s="477">
        <v>10</v>
      </c>
      <c r="C922" s="586"/>
      <c r="D922" s="587"/>
      <c r="E922" s="586"/>
      <c r="F922" s="473"/>
      <c r="G922" s="588"/>
      <c r="H922" s="475"/>
      <c r="I922" s="595"/>
      <c r="J922" s="596"/>
      <c r="K922" s="596"/>
      <c r="L922" s="503"/>
      <c r="M922" s="644"/>
      <c r="N922" s="505" t="str">
        <f>三年级BMI</f>
        <v/>
      </c>
      <c r="O922" s="499" t="str">
        <f>三年级BMI等级</f>
        <v/>
      </c>
      <c r="P922" s="500" t="str">
        <f>三年级BMI得分</f>
        <v/>
      </c>
      <c r="Q922" s="515" t="str">
        <f>三年级肺活量得分</f>
        <v/>
      </c>
      <c r="R922" s="512" t="str">
        <f>三年级等级</f>
        <v/>
      </c>
      <c r="S922" s="516" t="str">
        <f>三年级50米跑得分</f>
        <v/>
      </c>
      <c r="T922" s="517" t="str">
        <f>三年级等级</f>
        <v/>
      </c>
      <c r="U922" s="516" t="str">
        <f>三年级坐位体前屈得分</f>
        <v/>
      </c>
      <c r="V922" s="517" t="str">
        <f>三年级等级</f>
        <v/>
      </c>
      <c r="W922" s="516" t="str">
        <f>三年级一分钟跳绳得分</f>
        <v/>
      </c>
      <c r="X922" s="517" t="str">
        <f>三年级等级</f>
        <v/>
      </c>
      <c r="Y922" s="515" t="str">
        <f>三年级仰卧起坐得分</f>
        <v/>
      </c>
      <c r="Z922" s="518" t="str">
        <f>三年级等级</f>
        <v/>
      </c>
      <c r="AA922" s="533"/>
      <c r="AB922" s="515"/>
      <c r="AC922" s="533" t="str">
        <f>三年级跳绳附加分</f>
        <v/>
      </c>
      <c r="AD922" s="534" t="str">
        <f>三年级标准分</f>
        <v/>
      </c>
      <c r="AE922" s="534" t="str">
        <f>三年级总分</f>
        <v/>
      </c>
      <c r="AF922" s="517" t="str">
        <f>三年级等级</f>
        <v/>
      </c>
    </row>
    <row r="923" spans="1:32">
      <c r="A923" s="476">
        <v>314</v>
      </c>
      <c r="B923" s="477">
        <v>11</v>
      </c>
      <c r="C923" s="586"/>
      <c r="D923" s="587"/>
      <c r="E923" s="586"/>
      <c r="F923" s="473"/>
      <c r="G923" s="588"/>
      <c r="H923" s="475"/>
      <c r="I923" s="595"/>
      <c r="J923" s="596"/>
      <c r="K923" s="596"/>
      <c r="L923" s="503"/>
      <c r="M923" s="644"/>
      <c r="N923" s="505" t="str">
        <f>三年级BMI</f>
        <v/>
      </c>
      <c r="O923" s="499" t="str">
        <f>三年级BMI等级</f>
        <v/>
      </c>
      <c r="P923" s="500" t="str">
        <f>三年级BMI得分</f>
        <v/>
      </c>
      <c r="Q923" s="515" t="str">
        <f>三年级肺活量得分</f>
        <v/>
      </c>
      <c r="R923" s="512" t="str">
        <f>三年级等级</f>
        <v/>
      </c>
      <c r="S923" s="516" t="str">
        <f>三年级50米跑得分</f>
        <v/>
      </c>
      <c r="T923" s="517" t="str">
        <f>三年级等级</f>
        <v/>
      </c>
      <c r="U923" s="516" t="str">
        <f>三年级坐位体前屈得分</f>
        <v/>
      </c>
      <c r="V923" s="517" t="str">
        <f>三年级等级</f>
        <v/>
      </c>
      <c r="W923" s="516" t="str">
        <f>三年级一分钟跳绳得分</f>
        <v/>
      </c>
      <c r="X923" s="517" t="str">
        <f>三年级等级</f>
        <v/>
      </c>
      <c r="Y923" s="515" t="str">
        <f>三年级仰卧起坐得分</f>
        <v/>
      </c>
      <c r="Z923" s="518" t="str">
        <f>三年级等级</f>
        <v/>
      </c>
      <c r="AA923" s="533"/>
      <c r="AB923" s="515"/>
      <c r="AC923" s="533" t="str">
        <f>三年级跳绳附加分</f>
        <v/>
      </c>
      <c r="AD923" s="534" t="str">
        <f>三年级标准分</f>
        <v/>
      </c>
      <c r="AE923" s="534" t="str">
        <f>三年级总分</f>
        <v/>
      </c>
      <c r="AF923" s="517" t="str">
        <f>三年级等级</f>
        <v/>
      </c>
    </row>
    <row r="924" spans="1:32">
      <c r="A924" s="476">
        <v>314</v>
      </c>
      <c r="B924" s="477">
        <v>12</v>
      </c>
      <c r="C924" s="586"/>
      <c r="D924" s="587"/>
      <c r="E924" s="586"/>
      <c r="F924" s="473"/>
      <c r="G924" s="588"/>
      <c r="H924" s="475"/>
      <c r="I924" s="595"/>
      <c r="J924" s="596"/>
      <c r="K924" s="596"/>
      <c r="L924" s="503"/>
      <c r="M924" s="644"/>
      <c r="N924" s="505" t="str">
        <f>三年级BMI</f>
        <v/>
      </c>
      <c r="O924" s="499" t="str">
        <f>三年级BMI等级</f>
        <v/>
      </c>
      <c r="P924" s="500" t="str">
        <f>三年级BMI得分</f>
        <v/>
      </c>
      <c r="Q924" s="515" t="str">
        <f>三年级肺活量得分</f>
        <v/>
      </c>
      <c r="R924" s="512" t="str">
        <f>三年级等级</f>
        <v/>
      </c>
      <c r="S924" s="516" t="str">
        <f>三年级50米跑得分</f>
        <v/>
      </c>
      <c r="T924" s="517" t="str">
        <f>三年级等级</f>
        <v/>
      </c>
      <c r="U924" s="516" t="str">
        <f>三年级坐位体前屈得分</f>
        <v/>
      </c>
      <c r="V924" s="517" t="str">
        <f>三年级等级</f>
        <v/>
      </c>
      <c r="W924" s="516" t="str">
        <f>三年级一分钟跳绳得分</f>
        <v/>
      </c>
      <c r="X924" s="517" t="str">
        <f>三年级等级</f>
        <v/>
      </c>
      <c r="Y924" s="515" t="str">
        <f>三年级仰卧起坐得分</f>
        <v/>
      </c>
      <c r="Z924" s="518" t="str">
        <f>三年级等级</f>
        <v/>
      </c>
      <c r="AA924" s="533"/>
      <c r="AB924" s="515"/>
      <c r="AC924" s="533" t="str">
        <f>三年级跳绳附加分</f>
        <v/>
      </c>
      <c r="AD924" s="534" t="str">
        <f>三年级标准分</f>
        <v/>
      </c>
      <c r="AE924" s="534" t="str">
        <f>三年级总分</f>
        <v/>
      </c>
      <c r="AF924" s="517" t="str">
        <f>三年级等级</f>
        <v/>
      </c>
    </row>
    <row r="925" spans="1:32">
      <c r="A925" s="476">
        <v>314</v>
      </c>
      <c r="B925" s="477">
        <v>13</v>
      </c>
      <c r="C925" s="586"/>
      <c r="D925" s="587"/>
      <c r="E925" s="586"/>
      <c r="F925" s="481"/>
      <c r="G925" s="588"/>
      <c r="H925" s="475"/>
      <c r="I925" s="595"/>
      <c r="J925" s="596"/>
      <c r="K925" s="596"/>
      <c r="L925" s="503"/>
      <c r="M925" s="644"/>
      <c r="N925" s="505" t="str">
        <f>三年级BMI</f>
        <v/>
      </c>
      <c r="O925" s="499" t="str">
        <f>三年级BMI等级</f>
        <v/>
      </c>
      <c r="P925" s="500" t="str">
        <f>三年级BMI得分</f>
        <v/>
      </c>
      <c r="Q925" s="515" t="str">
        <f>三年级肺活量得分</f>
        <v/>
      </c>
      <c r="R925" s="512" t="str">
        <f>三年级等级</f>
        <v/>
      </c>
      <c r="S925" s="516" t="str">
        <f>三年级50米跑得分</f>
        <v/>
      </c>
      <c r="T925" s="517" t="str">
        <f>三年级等级</f>
        <v/>
      </c>
      <c r="U925" s="516" t="str">
        <f>三年级坐位体前屈得分</f>
        <v/>
      </c>
      <c r="V925" s="517" t="str">
        <f>三年级等级</f>
        <v/>
      </c>
      <c r="W925" s="516" t="str">
        <f>三年级一分钟跳绳得分</f>
        <v/>
      </c>
      <c r="X925" s="517" t="str">
        <f>三年级等级</f>
        <v/>
      </c>
      <c r="Y925" s="515" t="str">
        <f>三年级仰卧起坐得分</f>
        <v/>
      </c>
      <c r="Z925" s="518" t="str">
        <f>三年级等级</f>
        <v/>
      </c>
      <c r="AA925" s="533"/>
      <c r="AB925" s="515"/>
      <c r="AC925" s="533" t="str">
        <f>三年级跳绳附加分</f>
        <v/>
      </c>
      <c r="AD925" s="534" t="str">
        <f>三年级标准分</f>
        <v/>
      </c>
      <c r="AE925" s="534" t="str">
        <f>三年级总分</f>
        <v/>
      </c>
      <c r="AF925" s="517" t="str">
        <f>三年级等级</f>
        <v/>
      </c>
    </row>
    <row r="926" spans="1:32">
      <c r="A926" s="476">
        <v>314</v>
      </c>
      <c r="B926" s="477">
        <v>14</v>
      </c>
      <c r="C926" s="586"/>
      <c r="D926" s="587"/>
      <c r="E926" s="586"/>
      <c r="F926" s="481"/>
      <c r="G926" s="588"/>
      <c r="H926" s="475"/>
      <c r="I926" s="595"/>
      <c r="J926" s="596"/>
      <c r="K926" s="596"/>
      <c r="L926" s="503"/>
      <c r="M926" s="644"/>
      <c r="N926" s="505" t="str">
        <f>三年级BMI</f>
        <v/>
      </c>
      <c r="O926" s="499" t="str">
        <f>三年级BMI等级</f>
        <v/>
      </c>
      <c r="P926" s="500" t="str">
        <f>三年级BMI得分</f>
        <v/>
      </c>
      <c r="Q926" s="515" t="str">
        <f>三年级肺活量得分</f>
        <v/>
      </c>
      <c r="R926" s="512" t="str">
        <f>三年级等级</f>
        <v/>
      </c>
      <c r="S926" s="516" t="str">
        <f>三年级50米跑得分</f>
        <v/>
      </c>
      <c r="T926" s="517" t="str">
        <f>三年级等级</f>
        <v/>
      </c>
      <c r="U926" s="516" t="str">
        <f>三年级坐位体前屈得分</f>
        <v/>
      </c>
      <c r="V926" s="517" t="str">
        <f>三年级等级</f>
        <v/>
      </c>
      <c r="W926" s="516" t="str">
        <f>三年级一分钟跳绳得分</f>
        <v/>
      </c>
      <c r="X926" s="517" t="str">
        <f>三年级等级</f>
        <v/>
      </c>
      <c r="Y926" s="515" t="str">
        <f>三年级仰卧起坐得分</f>
        <v/>
      </c>
      <c r="Z926" s="518" t="str">
        <f>三年级等级</f>
        <v/>
      </c>
      <c r="AA926" s="533"/>
      <c r="AB926" s="515"/>
      <c r="AC926" s="533" t="str">
        <f>三年级跳绳附加分</f>
        <v/>
      </c>
      <c r="AD926" s="534" t="str">
        <f>三年级标准分</f>
        <v/>
      </c>
      <c r="AE926" s="534" t="str">
        <f>三年级总分</f>
        <v/>
      </c>
      <c r="AF926" s="517" t="str">
        <f>三年级等级</f>
        <v/>
      </c>
    </row>
    <row r="927" spans="1:32">
      <c r="A927" s="476">
        <v>314</v>
      </c>
      <c r="B927" s="477">
        <v>15</v>
      </c>
      <c r="C927" s="586"/>
      <c r="D927" s="587"/>
      <c r="E927" s="586"/>
      <c r="F927" s="481"/>
      <c r="G927" s="588"/>
      <c r="H927" s="475"/>
      <c r="I927" s="595"/>
      <c r="J927" s="596"/>
      <c r="K927" s="596"/>
      <c r="L927" s="503"/>
      <c r="M927" s="644"/>
      <c r="N927" s="505" t="str">
        <f>三年级BMI</f>
        <v/>
      </c>
      <c r="O927" s="499" t="str">
        <f>三年级BMI等级</f>
        <v/>
      </c>
      <c r="P927" s="500" t="str">
        <f>三年级BMI得分</f>
        <v/>
      </c>
      <c r="Q927" s="515" t="str">
        <f>三年级肺活量得分</f>
        <v/>
      </c>
      <c r="R927" s="512" t="str">
        <f>三年级等级</f>
        <v/>
      </c>
      <c r="S927" s="516" t="str">
        <f>三年级50米跑得分</f>
        <v/>
      </c>
      <c r="T927" s="517" t="str">
        <f>三年级等级</f>
        <v/>
      </c>
      <c r="U927" s="516" t="str">
        <f>三年级坐位体前屈得分</f>
        <v/>
      </c>
      <c r="V927" s="517" t="str">
        <f>三年级等级</f>
        <v/>
      </c>
      <c r="W927" s="516" t="str">
        <f>三年级一分钟跳绳得分</f>
        <v/>
      </c>
      <c r="X927" s="517" t="str">
        <f>三年级等级</f>
        <v/>
      </c>
      <c r="Y927" s="515" t="str">
        <f>三年级仰卧起坐得分</f>
        <v/>
      </c>
      <c r="Z927" s="518" t="str">
        <f>三年级等级</f>
        <v/>
      </c>
      <c r="AA927" s="533"/>
      <c r="AB927" s="515"/>
      <c r="AC927" s="533" t="str">
        <f>三年级跳绳附加分</f>
        <v/>
      </c>
      <c r="AD927" s="534" t="str">
        <f>三年级标准分</f>
        <v/>
      </c>
      <c r="AE927" s="534" t="str">
        <f>三年级总分</f>
        <v/>
      </c>
      <c r="AF927" s="517" t="str">
        <f>三年级等级</f>
        <v/>
      </c>
    </row>
    <row r="928" spans="1:32">
      <c r="A928" s="476">
        <v>314</v>
      </c>
      <c r="B928" s="477">
        <v>16</v>
      </c>
      <c r="C928" s="586"/>
      <c r="D928" s="587"/>
      <c r="E928" s="586"/>
      <c r="F928" s="481"/>
      <c r="G928" s="588"/>
      <c r="H928" s="475"/>
      <c r="I928" s="595"/>
      <c r="J928" s="596"/>
      <c r="K928" s="596"/>
      <c r="L928" s="503"/>
      <c r="M928" s="644"/>
      <c r="N928" s="505" t="str">
        <f>三年级BMI</f>
        <v/>
      </c>
      <c r="O928" s="499" t="str">
        <f>三年级BMI等级</f>
        <v/>
      </c>
      <c r="P928" s="500" t="str">
        <f>三年级BMI得分</f>
        <v/>
      </c>
      <c r="Q928" s="515" t="str">
        <f>三年级肺活量得分</f>
        <v/>
      </c>
      <c r="R928" s="512" t="str">
        <f>三年级等级</f>
        <v/>
      </c>
      <c r="S928" s="516" t="str">
        <f>三年级50米跑得分</f>
        <v/>
      </c>
      <c r="T928" s="517" t="str">
        <f>三年级等级</f>
        <v/>
      </c>
      <c r="U928" s="516" t="str">
        <f>三年级坐位体前屈得分</f>
        <v/>
      </c>
      <c r="V928" s="517" t="str">
        <f>三年级等级</f>
        <v/>
      </c>
      <c r="W928" s="516" t="str">
        <f>三年级一分钟跳绳得分</f>
        <v/>
      </c>
      <c r="X928" s="517" t="str">
        <f>三年级等级</f>
        <v/>
      </c>
      <c r="Y928" s="515" t="str">
        <f>三年级仰卧起坐得分</f>
        <v/>
      </c>
      <c r="Z928" s="518" t="str">
        <f>三年级等级</f>
        <v/>
      </c>
      <c r="AA928" s="533"/>
      <c r="AB928" s="515"/>
      <c r="AC928" s="533" t="str">
        <f>三年级跳绳附加分</f>
        <v/>
      </c>
      <c r="AD928" s="534" t="str">
        <f>三年级标准分</f>
        <v/>
      </c>
      <c r="AE928" s="534" t="str">
        <f>三年级总分</f>
        <v/>
      </c>
      <c r="AF928" s="517" t="str">
        <f>三年级等级</f>
        <v/>
      </c>
    </row>
    <row r="929" spans="1:32">
      <c r="A929" s="476">
        <v>314</v>
      </c>
      <c r="B929" s="477">
        <v>17</v>
      </c>
      <c r="C929" s="586"/>
      <c r="D929" s="587"/>
      <c r="E929" s="586"/>
      <c r="F929" s="481"/>
      <c r="G929" s="588"/>
      <c r="H929" s="475"/>
      <c r="I929" s="595"/>
      <c r="J929" s="596"/>
      <c r="K929" s="596"/>
      <c r="L929" s="503"/>
      <c r="M929" s="644"/>
      <c r="N929" s="505" t="str">
        <f>三年级BMI</f>
        <v/>
      </c>
      <c r="O929" s="499" t="str">
        <f>三年级BMI等级</f>
        <v/>
      </c>
      <c r="P929" s="500" t="str">
        <f>三年级BMI得分</f>
        <v/>
      </c>
      <c r="Q929" s="515" t="str">
        <f>三年级肺活量得分</f>
        <v/>
      </c>
      <c r="R929" s="512" t="str">
        <f>三年级等级</f>
        <v/>
      </c>
      <c r="S929" s="516" t="str">
        <f>三年级50米跑得分</f>
        <v/>
      </c>
      <c r="T929" s="517" t="str">
        <f>三年级等级</f>
        <v/>
      </c>
      <c r="U929" s="516" t="str">
        <f>三年级坐位体前屈得分</f>
        <v/>
      </c>
      <c r="V929" s="517" t="str">
        <f>三年级等级</f>
        <v/>
      </c>
      <c r="W929" s="516" t="str">
        <f>三年级一分钟跳绳得分</f>
        <v/>
      </c>
      <c r="X929" s="517" t="str">
        <f>三年级等级</f>
        <v/>
      </c>
      <c r="Y929" s="515" t="str">
        <f>三年级仰卧起坐得分</f>
        <v/>
      </c>
      <c r="Z929" s="518" t="str">
        <f>三年级等级</f>
        <v/>
      </c>
      <c r="AA929" s="533"/>
      <c r="AB929" s="515"/>
      <c r="AC929" s="533" t="str">
        <f>三年级跳绳附加分</f>
        <v/>
      </c>
      <c r="AD929" s="534" t="str">
        <f>三年级标准分</f>
        <v/>
      </c>
      <c r="AE929" s="534" t="str">
        <f>三年级总分</f>
        <v/>
      </c>
      <c r="AF929" s="517" t="str">
        <f>三年级等级</f>
        <v/>
      </c>
    </row>
    <row r="930" spans="1:32">
      <c r="A930" s="476">
        <v>314</v>
      </c>
      <c r="B930" s="477">
        <v>18</v>
      </c>
      <c r="C930" s="586"/>
      <c r="D930" s="587"/>
      <c r="E930" s="586"/>
      <c r="F930" s="481"/>
      <c r="G930" s="588"/>
      <c r="H930" s="475"/>
      <c r="I930" s="595"/>
      <c r="J930" s="596"/>
      <c r="K930" s="596"/>
      <c r="L930" s="503"/>
      <c r="M930" s="644"/>
      <c r="N930" s="505" t="str">
        <f>三年级BMI</f>
        <v/>
      </c>
      <c r="O930" s="499" t="str">
        <f>三年级BMI等级</f>
        <v/>
      </c>
      <c r="P930" s="500" t="str">
        <f>三年级BMI得分</f>
        <v/>
      </c>
      <c r="Q930" s="515" t="str">
        <f>三年级肺活量得分</f>
        <v/>
      </c>
      <c r="R930" s="512" t="str">
        <f>三年级等级</f>
        <v/>
      </c>
      <c r="S930" s="516" t="str">
        <f>三年级50米跑得分</f>
        <v/>
      </c>
      <c r="T930" s="517" t="str">
        <f>三年级等级</f>
        <v/>
      </c>
      <c r="U930" s="516" t="str">
        <f>三年级坐位体前屈得分</f>
        <v/>
      </c>
      <c r="V930" s="517" t="str">
        <f>三年级等级</f>
        <v/>
      </c>
      <c r="W930" s="516" t="str">
        <f>三年级一分钟跳绳得分</f>
        <v/>
      </c>
      <c r="X930" s="517" t="str">
        <f>三年级等级</f>
        <v/>
      </c>
      <c r="Y930" s="515" t="str">
        <f>三年级仰卧起坐得分</f>
        <v/>
      </c>
      <c r="Z930" s="518" t="str">
        <f>三年级等级</f>
        <v/>
      </c>
      <c r="AA930" s="533"/>
      <c r="AB930" s="515"/>
      <c r="AC930" s="533" t="str">
        <f>三年级跳绳附加分</f>
        <v/>
      </c>
      <c r="AD930" s="534" t="str">
        <f>三年级标准分</f>
        <v/>
      </c>
      <c r="AE930" s="534" t="str">
        <f>三年级总分</f>
        <v/>
      </c>
      <c r="AF930" s="517" t="str">
        <f>三年级等级</f>
        <v/>
      </c>
    </row>
    <row r="931" spans="1:32">
      <c r="A931" s="476">
        <v>314</v>
      </c>
      <c r="B931" s="477">
        <v>19</v>
      </c>
      <c r="C931" s="586"/>
      <c r="D931" s="587"/>
      <c r="E931" s="586"/>
      <c r="F931" s="481"/>
      <c r="G931" s="588"/>
      <c r="H931" s="475"/>
      <c r="I931" s="595"/>
      <c r="J931" s="596"/>
      <c r="K931" s="596"/>
      <c r="L931" s="503"/>
      <c r="M931" s="644"/>
      <c r="N931" s="505" t="str">
        <f>三年级BMI</f>
        <v/>
      </c>
      <c r="O931" s="499" t="str">
        <f>三年级BMI等级</f>
        <v/>
      </c>
      <c r="P931" s="500" t="str">
        <f>三年级BMI得分</f>
        <v/>
      </c>
      <c r="Q931" s="515" t="str">
        <f>三年级肺活量得分</f>
        <v/>
      </c>
      <c r="R931" s="512" t="str">
        <f>三年级等级</f>
        <v/>
      </c>
      <c r="S931" s="516" t="str">
        <f>三年级50米跑得分</f>
        <v/>
      </c>
      <c r="T931" s="517" t="str">
        <f>三年级等级</f>
        <v/>
      </c>
      <c r="U931" s="516" t="str">
        <f>三年级坐位体前屈得分</f>
        <v/>
      </c>
      <c r="V931" s="517" t="str">
        <f>三年级等级</f>
        <v/>
      </c>
      <c r="W931" s="516" t="str">
        <f>三年级一分钟跳绳得分</f>
        <v/>
      </c>
      <c r="X931" s="517" t="str">
        <f>三年级等级</f>
        <v/>
      </c>
      <c r="Y931" s="515" t="str">
        <f>三年级仰卧起坐得分</f>
        <v/>
      </c>
      <c r="Z931" s="518" t="str">
        <f>三年级等级</f>
        <v/>
      </c>
      <c r="AA931" s="533"/>
      <c r="AB931" s="515"/>
      <c r="AC931" s="533" t="str">
        <f>三年级跳绳附加分</f>
        <v/>
      </c>
      <c r="AD931" s="534" t="str">
        <f>三年级标准分</f>
        <v/>
      </c>
      <c r="AE931" s="534" t="str">
        <f>三年级总分</f>
        <v/>
      </c>
      <c r="AF931" s="517" t="str">
        <f>三年级等级</f>
        <v/>
      </c>
    </row>
    <row r="932" spans="1:32">
      <c r="A932" s="476">
        <v>314</v>
      </c>
      <c r="B932" s="477">
        <v>20</v>
      </c>
      <c r="C932" s="586"/>
      <c r="D932" s="587"/>
      <c r="E932" s="586"/>
      <c r="F932" s="481"/>
      <c r="G932" s="588"/>
      <c r="H932" s="475"/>
      <c r="I932" s="595"/>
      <c r="J932" s="596"/>
      <c r="K932" s="596"/>
      <c r="L932" s="503"/>
      <c r="M932" s="644"/>
      <c r="N932" s="505" t="str">
        <f>三年级BMI</f>
        <v/>
      </c>
      <c r="O932" s="499" t="str">
        <f>三年级BMI等级</f>
        <v/>
      </c>
      <c r="P932" s="500" t="str">
        <f>三年级BMI得分</f>
        <v/>
      </c>
      <c r="Q932" s="515" t="str">
        <f>三年级肺活量得分</f>
        <v/>
      </c>
      <c r="R932" s="512" t="str">
        <f>三年级等级</f>
        <v/>
      </c>
      <c r="S932" s="516" t="str">
        <f>三年级50米跑得分</f>
        <v/>
      </c>
      <c r="T932" s="517" t="str">
        <f>三年级等级</f>
        <v/>
      </c>
      <c r="U932" s="516" t="str">
        <f>三年级坐位体前屈得分</f>
        <v/>
      </c>
      <c r="V932" s="517" t="str">
        <f>三年级等级</f>
        <v/>
      </c>
      <c r="W932" s="516" t="str">
        <f>三年级一分钟跳绳得分</f>
        <v/>
      </c>
      <c r="X932" s="517" t="str">
        <f>三年级等级</f>
        <v/>
      </c>
      <c r="Y932" s="515" t="str">
        <f>三年级仰卧起坐得分</f>
        <v/>
      </c>
      <c r="Z932" s="518" t="str">
        <f>三年级等级</f>
        <v/>
      </c>
      <c r="AA932" s="533"/>
      <c r="AB932" s="515"/>
      <c r="AC932" s="533" t="str">
        <f>三年级跳绳附加分</f>
        <v/>
      </c>
      <c r="AD932" s="534" t="str">
        <f>三年级标准分</f>
        <v/>
      </c>
      <c r="AE932" s="534" t="str">
        <f>三年级总分</f>
        <v/>
      </c>
      <c r="AF932" s="517" t="str">
        <f>三年级等级</f>
        <v/>
      </c>
    </row>
    <row r="933" spans="1:32">
      <c r="A933" s="476">
        <v>314</v>
      </c>
      <c r="B933" s="477">
        <v>21</v>
      </c>
      <c r="C933" s="604"/>
      <c r="D933" s="605"/>
      <c r="E933" s="593"/>
      <c r="F933" s="473"/>
      <c r="G933" s="588"/>
      <c r="H933" s="475"/>
      <c r="I933" s="600"/>
      <c r="J933" s="597"/>
      <c r="K933" s="597"/>
      <c r="L933" s="496"/>
      <c r="M933" s="643"/>
      <c r="N933" s="498" t="str">
        <f>三年级BMI</f>
        <v/>
      </c>
      <c r="O933" s="499" t="str">
        <f>三年级BMI等级</f>
        <v/>
      </c>
      <c r="P933" s="500" t="str">
        <f>三年级BMI得分</f>
        <v/>
      </c>
      <c r="Q933" s="515" t="str">
        <f>三年级肺活量得分</f>
        <v/>
      </c>
      <c r="R933" s="512" t="str">
        <f>三年级等级</f>
        <v/>
      </c>
      <c r="S933" s="516" t="str">
        <f>三年级50米跑得分</f>
        <v/>
      </c>
      <c r="T933" s="512" t="str">
        <f>三年级等级</f>
        <v/>
      </c>
      <c r="U933" s="516" t="str">
        <f>三年级坐位体前屈得分</f>
        <v/>
      </c>
      <c r="V933" s="512" t="str">
        <f>三年级等级</f>
        <v/>
      </c>
      <c r="W933" s="516" t="str">
        <f>三年级一分钟跳绳得分</f>
        <v/>
      </c>
      <c r="X933" s="512" t="str">
        <f>三年级等级</f>
        <v/>
      </c>
      <c r="Y933" s="511" t="str">
        <f>三年级仰卧起坐得分</f>
        <v/>
      </c>
      <c r="Z933" s="514" t="str">
        <f>三年级等级</f>
        <v/>
      </c>
      <c r="AA933" s="530"/>
      <c r="AB933" s="511"/>
      <c r="AC933" s="530" t="str">
        <f>三年级跳绳附加分</f>
        <v/>
      </c>
      <c r="AD933" s="534" t="str">
        <f>三年级标准分</f>
        <v/>
      </c>
      <c r="AE933" s="531" t="str">
        <f>三年级总分</f>
        <v/>
      </c>
      <c r="AF933" s="512" t="str">
        <f>三年级等级</f>
        <v/>
      </c>
    </row>
    <row r="934" spans="1:32">
      <c r="A934" s="476">
        <v>314</v>
      </c>
      <c r="B934" s="477">
        <v>22</v>
      </c>
      <c r="C934" s="586"/>
      <c r="D934" s="594"/>
      <c r="E934" s="593"/>
      <c r="F934" s="473"/>
      <c r="G934" s="588"/>
      <c r="H934" s="475"/>
      <c r="I934" s="595"/>
      <c r="J934" s="596"/>
      <c r="K934" s="597"/>
      <c r="L934" s="503"/>
      <c r="M934" s="644"/>
      <c r="N934" s="505" t="str">
        <f>三年级BMI</f>
        <v/>
      </c>
      <c r="O934" s="499" t="str">
        <f>三年级BMI等级</f>
        <v/>
      </c>
      <c r="P934" s="500" t="str">
        <f>三年级BMI得分</f>
        <v/>
      </c>
      <c r="Q934" s="515" t="str">
        <f>三年级肺活量得分</f>
        <v/>
      </c>
      <c r="R934" s="512" t="str">
        <f>三年级等级</f>
        <v/>
      </c>
      <c r="S934" s="516" t="str">
        <f>三年级50米跑得分</f>
        <v/>
      </c>
      <c r="T934" s="512" t="str">
        <f>三年级等级</f>
        <v/>
      </c>
      <c r="U934" s="516" t="str">
        <f>三年级坐位体前屈得分</f>
        <v/>
      </c>
      <c r="V934" s="517" t="str">
        <f>三年级等级</f>
        <v/>
      </c>
      <c r="W934" s="516" t="str">
        <f>三年级一分钟跳绳得分</f>
        <v/>
      </c>
      <c r="X934" s="517" t="str">
        <f>三年级等级</f>
        <v/>
      </c>
      <c r="Y934" s="515" t="str">
        <f>三年级仰卧起坐得分</f>
        <v/>
      </c>
      <c r="Z934" s="518" t="str">
        <f>三年级等级</f>
        <v/>
      </c>
      <c r="AA934" s="533"/>
      <c r="AB934" s="515"/>
      <c r="AC934" s="533" t="str">
        <f>三年级跳绳附加分</f>
        <v/>
      </c>
      <c r="AD934" s="534" t="str">
        <f>三年级标准分</f>
        <v/>
      </c>
      <c r="AE934" s="534" t="str">
        <f>三年级总分</f>
        <v/>
      </c>
      <c r="AF934" s="517" t="str">
        <f>三年级等级</f>
        <v/>
      </c>
    </row>
    <row r="935" spans="1:32">
      <c r="A935" s="476">
        <v>314</v>
      </c>
      <c r="B935" s="477">
        <v>23</v>
      </c>
      <c r="C935" s="586"/>
      <c r="D935" s="594"/>
      <c r="E935" s="593"/>
      <c r="F935" s="473"/>
      <c r="G935" s="588"/>
      <c r="H935" s="475"/>
      <c r="I935" s="595"/>
      <c r="J935" s="596"/>
      <c r="K935" s="597"/>
      <c r="L935" s="503"/>
      <c r="M935" s="644"/>
      <c r="N935" s="505" t="str">
        <f>三年级BMI</f>
        <v/>
      </c>
      <c r="O935" s="499" t="str">
        <f>三年级BMI等级</f>
        <v/>
      </c>
      <c r="P935" s="500" t="str">
        <f>三年级BMI得分</f>
        <v/>
      </c>
      <c r="Q935" s="515" t="str">
        <f>三年级肺活量得分</f>
        <v/>
      </c>
      <c r="R935" s="512" t="str">
        <f>三年级等级</f>
        <v/>
      </c>
      <c r="S935" s="516" t="str">
        <f>三年级50米跑得分</f>
        <v/>
      </c>
      <c r="T935" s="512" t="str">
        <f>三年级等级</f>
        <v/>
      </c>
      <c r="U935" s="516" t="str">
        <f>三年级坐位体前屈得分</f>
        <v/>
      </c>
      <c r="V935" s="517" t="str">
        <f>三年级等级</f>
        <v/>
      </c>
      <c r="W935" s="516" t="str">
        <f>三年级一分钟跳绳得分</f>
        <v/>
      </c>
      <c r="X935" s="517" t="str">
        <f>三年级等级</f>
        <v/>
      </c>
      <c r="Y935" s="515" t="str">
        <f>三年级仰卧起坐得分</f>
        <v/>
      </c>
      <c r="Z935" s="518" t="str">
        <f>三年级等级</f>
        <v/>
      </c>
      <c r="AA935" s="533"/>
      <c r="AB935" s="515"/>
      <c r="AC935" s="533" t="str">
        <f>三年级跳绳附加分</f>
        <v/>
      </c>
      <c r="AD935" s="534" t="str">
        <f>三年级标准分</f>
        <v/>
      </c>
      <c r="AE935" s="534" t="str">
        <f>三年级总分</f>
        <v/>
      </c>
      <c r="AF935" s="517" t="str">
        <f>三年级等级</f>
        <v/>
      </c>
    </row>
    <row r="936" spans="1:32">
      <c r="A936" s="476">
        <v>314</v>
      </c>
      <c r="B936" s="477">
        <v>24</v>
      </c>
      <c r="C936" s="586"/>
      <c r="D936" s="594"/>
      <c r="E936" s="593"/>
      <c r="F936" s="473"/>
      <c r="G936" s="589"/>
      <c r="H936" s="475"/>
      <c r="I936" s="595"/>
      <c r="J936" s="596"/>
      <c r="K936" s="597"/>
      <c r="L936" s="503"/>
      <c r="M936" s="644"/>
      <c r="N936" s="505" t="str">
        <f>三年级BMI</f>
        <v/>
      </c>
      <c r="O936" s="499" t="str">
        <f>三年级BMI等级</f>
        <v/>
      </c>
      <c r="P936" s="500" t="str">
        <f>三年级BMI得分</f>
        <v/>
      </c>
      <c r="Q936" s="515" t="str">
        <f>三年级肺活量得分</f>
        <v/>
      </c>
      <c r="R936" s="512" t="str">
        <f>三年级等级</f>
        <v/>
      </c>
      <c r="S936" s="516" t="str">
        <f>三年级50米跑得分</f>
        <v/>
      </c>
      <c r="T936" s="512" t="str">
        <f>三年级等级</f>
        <v/>
      </c>
      <c r="U936" s="516" t="str">
        <f>三年级坐位体前屈得分</f>
        <v/>
      </c>
      <c r="V936" s="517" t="str">
        <f>三年级等级</f>
        <v/>
      </c>
      <c r="W936" s="516" t="str">
        <f>三年级一分钟跳绳得分</f>
        <v/>
      </c>
      <c r="X936" s="517" t="str">
        <f>三年级等级</f>
        <v/>
      </c>
      <c r="Y936" s="515" t="str">
        <f>三年级仰卧起坐得分</f>
        <v/>
      </c>
      <c r="Z936" s="518" t="str">
        <f>三年级等级</f>
        <v/>
      </c>
      <c r="AA936" s="533"/>
      <c r="AB936" s="515"/>
      <c r="AC936" s="533" t="str">
        <f>三年级跳绳附加分</f>
        <v/>
      </c>
      <c r="AD936" s="534" t="str">
        <f>三年级标准分</f>
        <v/>
      </c>
      <c r="AE936" s="534" t="str">
        <f>三年级总分</f>
        <v/>
      </c>
      <c r="AF936" s="517" t="str">
        <f>三年级等级</f>
        <v/>
      </c>
    </row>
    <row r="937" spans="1:32">
      <c r="A937" s="476">
        <v>314</v>
      </c>
      <c r="B937" s="477">
        <v>25</v>
      </c>
      <c r="C937" s="586"/>
      <c r="D937" s="594"/>
      <c r="E937" s="593"/>
      <c r="F937" s="473"/>
      <c r="G937" s="589"/>
      <c r="H937" s="475"/>
      <c r="I937" s="595"/>
      <c r="J937" s="596"/>
      <c r="K937" s="597"/>
      <c r="L937" s="503"/>
      <c r="M937" s="644"/>
      <c r="N937" s="505" t="str">
        <f>三年级BMI</f>
        <v/>
      </c>
      <c r="O937" s="499" t="str">
        <f>三年级BMI等级</f>
        <v/>
      </c>
      <c r="P937" s="500" t="str">
        <f>三年级BMI得分</f>
        <v/>
      </c>
      <c r="Q937" s="515" t="str">
        <f>三年级肺活量得分</f>
        <v/>
      </c>
      <c r="R937" s="512" t="str">
        <f>三年级等级</f>
        <v/>
      </c>
      <c r="S937" s="516" t="str">
        <f>三年级50米跑得分</f>
        <v/>
      </c>
      <c r="T937" s="512" t="str">
        <f>三年级等级</f>
        <v/>
      </c>
      <c r="U937" s="516" t="str">
        <f>三年级坐位体前屈得分</f>
        <v/>
      </c>
      <c r="V937" s="517" t="str">
        <f>三年级等级</f>
        <v/>
      </c>
      <c r="W937" s="516" t="str">
        <f>三年级一分钟跳绳得分</f>
        <v/>
      </c>
      <c r="X937" s="517" t="str">
        <f>三年级等级</f>
        <v/>
      </c>
      <c r="Y937" s="515" t="str">
        <f>三年级仰卧起坐得分</f>
        <v/>
      </c>
      <c r="Z937" s="518" t="str">
        <f>三年级等级</f>
        <v/>
      </c>
      <c r="AA937" s="533"/>
      <c r="AB937" s="515"/>
      <c r="AC937" s="533" t="str">
        <f>三年级跳绳附加分</f>
        <v/>
      </c>
      <c r="AD937" s="534" t="str">
        <f>三年级标准分</f>
        <v/>
      </c>
      <c r="AE937" s="534" t="str">
        <f>三年级总分</f>
        <v/>
      </c>
      <c r="AF937" s="517" t="str">
        <f>三年级等级</f>
        <v/>
      </c>
    </row>
    <row r="938" spans="1:32">
      <c r="A938" s="476">
        <v>314</v>
      </c>
      <c r="B938" s="477">
        <v>26</v>
      </c>
      <c r="C938" s="586"/>
      <c r="D938" s="594"/>
      <c r="E938" s="593"/>
      <c r="F938" s="473"/>
      <c r="G938" s="588"/>
      <c r="H938" s="475"/>
      <c r="I938" s="595"/>
      <c r="J938" s="596"/>
      <c r="K938" s="597"/>
      <c r="L938" s="503"/>
      <c r="M938" s="644"/>
      <c r="N938" s="505" t="str">
        <f>三年级BMI</f>
        <v/>
      </c>
      <c r="O938" s="499" t="str">
        <f>三年级BMI等级</f>
        <v/>
      </c>
      <c r="P938" s="500" t="str">
        <f>三年级BMI得分</f>
        <v/>
      </c>
      <c r="Q938" s="515" t="str">
        <f>三年级肺活量得分</f>
        <v/>
      </c>
      <c r="R938" s="512" t="str">
        <f>三年级等级</f>
        <v/>
      </c>
      <c r="S938" s="516" t="str">
        <f>三年级50米跑得分</f>
        <v/>
      </c>
      <c r="T938" s="512" t="str">
        <f>三年级等级</f>
        <v/>
      </c>
      <c r="U938" s="516" t="str">
        <f>三年级坐位体前屈得分</f>
        <v/>
      </c>
      <c r="V938" s="517" t="str">
        <f>三年级等级</f>
        <v/>
      </c>
      <c r="W938" s="516" t="str">
        <f>三年级一分钟跳绳得分</f>
        <v/>
      </c>
      <c r="X938" s="517" t="str">
        <f>三年级等级</f>
        <v/>
      </c>
      <c r="Y938" s="515" t="str">
        <f>三年级仰卧起坐得分</f>
        <v/>
      </c>
      <c r="Z938" s="518" t="str">
        <f>三年级等级</f>
        <v/>
      </c>
      <c r="AA938" s="533"/>
      <c r="AB938" s="515"/>
      <c r="AC938" s="533" t="str">
        <f>三年级跳绳附加分</f>
        <v/>
      </c>
      <c r="AD938" s="534" t="str">
        <f>三年级标准分</f>
        <v/>
      </c>
      <c r="AE938" s="534" t="str">
        <f>三年级总分</f>
        <v/>
      </c>
      <c r="AF938" s="517" t="str">
        <f>三年级等级</f>
        <v/>
      </c>
    </row>
    <row r="939" spans="1:32">
      <c r="A939" s="476">
        <v>314</v>
      </c>
      <c r="B939" s="477">
        <v>27</v>
      </c>
      <c r="C939" s="586"/>
      <c r="D939" s="594"/>
      <c r="E939" s="593"/>
      <c r="F939" s="473"/>
      <c r="G939" s="588"/>
      <c r="H939" s="475"/>
      <c r="I939" s="595"/>
      <c r="J939" s="596"/>
      <c r="K939" s="597"/>
      <c r="L939" s="503"/>
      <c r="M939" s="644"/>
      <c r="N939" s="505" t="str">
        <f>三年级BMI</f>
        <v/>
      </c>
      <c r="O939" s="499" t="str">
        <f>三年级BMI等级</f>
        <v/>
      </c>
      <c r="P939" s="500" t="str">
        <f>三年级BMI得分</f>
        <v/>
      </c>
      <c r="Q939" s="515" t="str">
        <f>三年级肺活量得分</f>
        <v/>
      </c>
      <c r="R939" s="512" t="str">
        <f>三年级等级</f>
        <v/>
      </c>
      <c r="S939" s="516" t="str">
        <f>三年级50米跑得分</f>
        <v/>
      </c>
      <c r="T939" s="517" t="str">
        <f>三年级等级</f>
        <v/>
      </c>
      <c r="U939" s="516" t="str">
        <f>三年级坐位体前屈得分</f>
        <v/>
      </c>
      <c r="V939" s="517" t="str">
        <f>三年级等级</f>
        <v/>
      </c>
      <c r="W939" s="516" t="str">
        <f>三年级一分钟跳绳得分</f>
        <v/>
      </c>
      <c r="X939" s="517" t="str">
        <f>三年级等级</f>
        <v/>
      </c>
      <c r="Y939" s="515" t="str">
        <f>三年级仰卧起坐得分</f>
        <v/>
      </c>
      <c r="Z939" s="518" t="str">
        <f>三年级等级</f>
        <v/>
      </c>
      <c r="AA939" s="533"/>
      <c r="AB939" s="515"/>
      <c r="AC939" s="533" t="str">
        <f>三年级跳绳附加分</f>
        <v/>
      </c>
      <c r="AD939" s="534" t="str">
        <f>三年级标准分</f>
        <v/>
      </c>
      <c r="AE939" s="534" t="str">
        <f>三年级总分</f>
        <v/>
      </c>
      <c r="AF939" s="517" t="str">
        <f>三年级等级</f>
        <v/>
      </c>
    </row>
    <row r="940" spans="1:32">
      <c r="A940" s="476">
        <v>314</v>
      </c>
      <c r="B940" s="477">
        <v>28</v>
      </c>
      <c r="C940" s="586"/>
      <c r="D940" s="594"/>
      <c r="E940" s="593"/>
      <c r="F940" s="473"/>
      <c r="G940" s="588"/>
      <c r="H940" s="475"/>
      <c r="I940" s="595"/>
      <c r="J940" s="596"/>
      <c r="K940" s="597"/>
      <c r="L940" s="503"/>
      <c r="M940" s="644"/>
      <c r="N940" s="505" t="str">
        <f>三年级BMI</f>
        <v/>
      </c>
      <c r="O940" s="499" t="str">
        <f>三年级BMI等级</f>
        <v/>
      </c>
      <c r="P940" s="500" t="str">
        <f>三年级BMI得分</f>
        <v/>
      </c>
      <c r="Q940" s="515" t="str">
        <f>三年级肺活量得分</f>
        <v/>
      </c>
      <c r="R940" s="512" t="str">
        <f>三年级等级</f>
        <v/>
      </c>
      <c r="S940" s="516" t="str">
        <f>三年级50米跑得分</f>
        <v/>
      </c>
      <c r="T940" s="517" t="str">
        <f>三年级等级</f>
        <v/>
      </c>
      <c r="U940" s="516" t="str">
        <f>三年级坐位体前屈得分</f>
        <v/>
      </c>
      <c r="V940" s="517" t="str">
        <f>三年级等级</f>
        <v/>
      </c>
      <c r="W940" s="516" t="str">
        <f>三年级一分钟跳绳得分</f>
        <v/>
      </c>
      <c r="X940" s="517" t="str">
        <f>三年级等级</f>
        <v/>
      </c>
      <c r="Y940" s="515" t="str">
        <f>三年级仰卧起坐得分</f>
        <v/>
      </c>
      <c r="Z940" s="518" t="str">
        <f>三年级等级</f>
        <v/>
      </c>
      <c r="AA940" s="533"/>
      <c r="AB940" s="515"/>
      <c r="AC940" s="533" t="str">
        <f>三年级跳绳附加分</f>
        <v/>
      </c>
      <c r="AD940" s="534" t="str">
        <f>三年级标准分</f>
        <v/>
      </c>
      <c r="AE940" s="534" t="str">
        <f>三年级总分</f>
        <v/>
      </c>
      <c r="AF940" s="517" t="str">
        <f>三年级等级</f>
        <v/>
      </c>
    </row>
    <row r="941" spans="1:32">
      <c r="A941" s="476">
        <v>314</v>
      </c>
      <c r="B941" s="477">
        <v>29</v>
      </c>
      <c r="C941" s="586"/>
      <c r="D941" s="594"/>
      <c r="E941" s="593"/>
      <c r="F941" s="473"/>
      <c r="G941" s="588"/>
      <c r="H941" s="475"/>
      <c r="I941" s="595"/>
      <c r="J941" s="596"/>
      <c r="K941" s="597"/>
      <c r="L941" s="503"/>
      <c r="M941" s="644"/>
      <c r="N941" s="505" t="str">
        <f>三年级BMI</f>
        <v/>
      </c>
      <c r="O941" s="499" t="str">
        <f>三年级BMI等级</f>
        <v/>
      </c>
      <c r="P941" s="500" t="str">
        <f>三年级BMI得分</f>
        <v/>
      </c>
      <c r="Q941" s="515" t="str">
        <f>三年级肺活量得分</f>
        <v/>
      </c>
      <c r="R941" s="512" t="str">
        <f>三年级等级</f>
        <v/>
      </c>
      <c r="S941" s="516" t="str">
        <f>三年级50米跑得分</f>
        <v/>
      </c>
      <c r="T941" s="517" t="str">
        <f>三年级等级</f>
        <v/>
      </c>
      <c r="U941" s="516" t="str">
        <f>三年级坐位体前屈得分</f>
        <v/>
      </c>
      <c r="V941" s="517" t="str">
        <f>三年级等级</f>
        <v/>
      </c>
      <c r="W941" s="516" t="str">
        <f>三年级一分钟跳绳得分</f>
        <v/>
      </c>
      <c r="X941" s="517" t="str">
        <f>三年级等级</f>
        <v/>
      </c>
      <c r="Y941" s="515" t="str">
        <f>三年级仰卧起坐得分</f>
        <v/>
      </c>
      <c r="Z941" s="518" t="str">
        <f>三年级等级</f>
        <v/>
      </c>
      <c r="AA941" s="533"/>
      <c r="AB941" s="515"/>
      <c r="AC941" s="533" t="str">
        <f>三年级跳绳附加分</f>
        <v/>
      </c>
      <c r="AD941" s="534" t="str">
        <f>三年级标准分</f>
        <v/>
      </c>
      <c r="AE941" s="534" t="str">
        <f>三年级总分</f>
        <v/>
      </c>
      <c r="AF941" s="517" t="str">
        <f>三年级等级</f>
        <v/>
      </c>
    </row>
    <row r="942" spans="1:32">
      <c r="A942" s="476">
        <v>314</v>
      </c>
      <c r="B942" s="477">
        <v>30</v>
      </c>
      <c r="C942" s="586"/>
      <c r="D942" s="594"/>
      <c r="E942" s="593"/>
      <c r="F942" s="473"/>
      <c r="G942" s="588"/>
      <c r="H942" s="475"/>
      <c r="I942" s="595"/>
      <c r="J942" s="596"/>
      <c r="K942" s="597"/>
      <c r="L942" s="503"/>
      <c r="M942" s="644"/>
      <c r="N942" s="505" t="str">
        <f>三年级BMI</f>
        <v/>
      </c>
      <c r="O942" s="499" t="str">
        <f>三年级BMI等级</f>
        <v/>
      </c>
      <c r="P942" s="500" t="str">
        <f>三年级BMI得分</f>
        <v/>
      </c>
      <c r="Q942" s="515" t="str">
        <f>三年级肺活量得分</f>
        <v/>
      </c>
      <c r="R942" s="512" t="str">
        <f>三年级等级</f>
        <v/>
      </c>
      <c r="S942" s="516" t="str">
        <f>三年级50米跑得分</f>
        <v/>
      </c>
      <c r="T942" s="517" t="str">
        <f>三年级等级</f>
        <v/>
      </c>
      <c r="U942" s="516" t="str">
        <f>三年级坐位体前屈得分</f>
        <v/>
      </c>
      <c r="V942" s="517" t="str">
        <f>三年级等级</f>
        <v/>
      </c>
      <c r="W942" s="516" t="str">
        <f>三年级一分钟跳绳得分</f>
        <v/>
      </c>
      <c r="X942" s="517" t="str">
        <f>三年级等级</f>
        <v/>
      </c>
      <c r="Y942" s="515" t="str">
        <f>三年级仰卧起坐得分</f>
        <v/>
      </c>
      <c r="Z942" s="518" t="str">
        <f>三年级等级</f>
        <v/>
      </c>
      <c r="AA942" s="533"/>
      <c r="AB942" s="515"/>
      <c r="AC942" s="533" t="str">
        <f>三年级跳绳附加分</f>
        <v/>
      </c>
      <c r="AD942" s="534" t="str">
        <f>三年级标准分</f>
        <v/>
      </c>
      <c r="AE942" s="534" t="str">
        <f>三年级总分</f>
        <v/>
      </c>
      <c r="AF942" s="517" t="str">
        <f>三年级等级</f>
        <v/>
      </c>
    </row>
    <row r="943" spans="1:32">
      <c r="A943" s="476">
        <v>314</v>
      </c>
      <c r="B943" s="477">
        <v>31</v>
      </c>
      <c r="C943" s="586"/>
      <c r="D943" s="594"/>
      <c r="E943" s="593"/>
      <c r="F943" s="473"/>
      <c r="G943" s="588"/>
      <c r="H943" s="475"/>
      <c r="I943" s="595"/>
      <c r="J943" s="596"/>
      <c r="K943" s="597"/>
      <c r="L943" s="503"/>
      <c r="M943" s="644"/>
      <c r="N943" s="505" t="str">
        <f>三年级BMI</f>
        <v/>
      </c>
      <c r="O943" s="499" t="str">
        <f>三年级BMI等级</f>
        <v/>
      </c>
      <c r="P943" s="500" t="str">
        <f>三年级BMI得分</f>
        <v/>
      </c>
      <c r="Q943" s="515" t="str">
        <f>三年级肺活量得分</f>
        <v/>
      </c>
      <c r="R943" s="512" t="str">
        <f>三年级等级</f>
        <v/>
      </c>
      <c r="S943" s="516" t="str">
        <f>三年级50米跑得分</f>
        <v/>
      </c>
      <c r="T943" s="517" t="str">
        <f>三年级等级</f>
        <v/>
      </c>
      <c r="U943" s="516" t="str">
        <f>三年级坐位体前屈得分</f>
        <v/>
      </c>
      <c r="V943" s="517" t="str">
        <f>三年级等级</f>
        <v/>
      </c>
      <c r="W943" s="516" t="str">
        <f>三年级一分钟跳绳得分</f>
        <v/>
      </c>
      <c r="X943" s="517" t="str">
        <f>三年级等级</f>
        <v/>
      </c>
      <c r="Y943" s="515" t="str">
        <f>三年级仰卧起坐得分</f>
        <v/>
      </c>
      <c r="Z943" s="518" t="str">
        <f>三年级等级</f>
        <v/>
      </c>
      <c r="AA943" s="533"/>
      <c r="AB943" s="515"/>
      <c r="AC943" s="533" t="str">
        <f>三年级跳绳附加分</f>
        <v/>
      </c>
      <c r="AD943" s="534" t="str">
        <f>三年级标准分</f>
        <v/>
      </c>
      <c r="AE943" s="534" t="str">
        <f>三年级总分</f>
        <v/>
      </c>
      <c r="AF943" s="517" t="str">
        <f>三年级等级</f>
        <v/>
      </c>
    </row>
    <row r="944" spans="1:32">
      <c r="A944" s="476">
        <v>314</v>
      </c>
      <c r="B944" s="477">
        <v>32</v>
      </c>
      <c r="C944" s="586"/>
      <c r="D944" s="594"/>
      <c r="E944" s="593"/>
      <c r="F944" s="473"/>
      <c r="G944" s="588"/>
      <c r="H944" s="475"/>
      <c r="I944" s="595"/>
      <c r="J944" s="596"/>
      <c r="K944" s="597"/>
      <c r="L944" s="503"/>
      <c r="M944" s="644"/>
      <c r="N944" s="505" t="str">
        <f>三年级BMI</f>
        <v/>
      </c>
      <c r="O944" s="499" t="str">
        <f>三年级BMI等级</f>
        <v/>
      </c>
      <c r="P944" s="500" t="str">
        <f>三年级BMI得分</f>
        <v/>
      </c>
      <c r="Q944" s="515" t="str">
        <f>三年级肺活量得分</f>
        <v/>
      </c>
      <c r="R944" s="512" t="str">
        <f>三年级等级</f>
        <v/>
      </c>
      <c r="S944" s="516" t="str">
        <f>三年级50米跑得分</f>
        <v/>
      </c>
      <c r="T944" s="517" t="str">
        <f>三年级等级</f>
        <v/>
      </c>
      <c r="U944" s="516" t="str">
        <f>三年级坐位体前屈得分</f>
        <v/>
      </c>
      <c r="V944" s="517" t="str">
        <f>三年级等级</f>
        <v/>
      </c>
      <c r="W944" s="516" t="str">
        <f>三年级一分钟跳绳得分</f>
        <v/>
      </c>
      <c r="X944" s="517" t="str">
        <f>三年级等级</f>
        <v/>
      </c>
      <c r="Y944" s="515" t="str">
        <f>三年级仰卧起坐得分</f>
        <v/>
      </c>
      <c r="Z944" s="518" t="str">
        <f>三年级等级</f>
        <v/>
      </c>
      <c r="AA944" s="533"/>
      <c r="AB944" s="515"/>
      <c r="AC944" s="533" t="str">
        <f>三年级跳绳附加分</f>
        <v/>
      </c>
      <c r="AD944" s="534" t="str">
        <f>三年级标准分</f>
        <v/>
      </c>
      <c r="AE944" s="534" t="str">
        <f>三年级总分</f>
        <v/>
      </c>
      <c r="AF944" s="517" t="str">
        <f>三年级等级</f>
        <v/>
      </c>
    </row>
    <row r="945" spans="1:32">
      <c r="A945" s="476">
        <v>314</v>
      </c>
      <c r="B945" s="477">
        <v>33</v>
      </c>
      <c r="C945" s="586"/>
      <c r="D945" s="594"/>
      <c r="E945" s="593"/>
      <c r="F945" s="473"/>
      <c r="G945" s="588"/>
      <c r="H945" s="475"/>
      <c r="I945" s="595"/>
      <c r="J945" s="596"/>
      <c r="K945" s="597"/>
      <c r="L945" s="503"/>
      <c r="M945" s="644"/>
      <c r="N945" s="505" t="str">
        <f>三年级BMI</f>
        <v/>
      </c>
      <c r="O945" s="499" t="str">
        <f>三年级BMI等级</f>
        <v/>
      </c>
      <c r="P945" s="500" t="str">
        <f>三年级BMI得分</f>
        <v/>
      </c>
      <c r="Q945" s="515" t="str">
        <f>三年级肺活量得分</f>
        <v/>
      </c>
      <c r="R945" s="512" t="str">
        <f>三年级等级</f>
        <v/>
      </c>
      <c r="S945" s="516" t="str">
        <f>三年级50米跑得分</f>
        <v/>
      </c>
      <c r="T945" s="517" t="str">
        <f>三年级等级</f>
        <v/>
      </c>
      <c r="U945" s="516" t="str">
        <f>三年级坐位体前屈得分</f>
        <v/>
      </c>
      <c r="V945" s="517" t="str">
        <f>三年级等级</f>
        <v/>
      </c>
      <c r="W945" s="516" t="str">
        <f>三年级一分钟跳绳得分</f>
        <v/>
      </c>
      <c r="X945" s="517" t="str">
        <f>三年级等级</f>
        <v/>
      </c>
      <c r="Y945" s="515" t="str">
        <f>三年级仰卧起坐得分</f>
        <v/>
      </c>
      <c r="Z945" s="518" t="str">
        <f>三年级等级</f>
        <v/>
      </c>
      <c r="AA945" s="533"/>
      <c r="AB945" s="515"/>
      <c r="AC945" s="533" t="str">
        <f>三年级跳绳附加分</f>
        <v/>
      </c>
      <c r="AD945" s="534" t="str">
        <f>三年级标准分</f>
        <v/>
      </c>
      <c r="AE945" s="534" t="str">
        <f>三年级总分</f>
        <v/>
      </c>
      <c r="AF945" s="517" t="str">
        <f>三年级等级</f>
        <v/>
      </c>
    </row>
    <row r="946" spans="1:32">
      <c r="A946" s="476">
        <v>314</v>
      </c>
      <c r="B946" s="477">
        <v>34</v>
      </c>
      <c r="C946" s="586"/>
      <c r="D946" s="594"/>
      <c r="E946" s="593"/>
      <c r="F946" s="473"/>
      <c r="G946" s="588"/>
      <c r="H946" s="475"/>
      <c r="I946" s="595"/>
      <c r="J946" s="596"/>
      <c r="K946" s="597"/>
      <c r="L946" s="503"/>
      <c r="M946" s="644"/>
      <c r="N946" s="505" t="str">
        <f>三年级BMI</f>
        <v/>
      </c>
      <c r="O946" s="499" t="str">
        <f>三年级BMI等级</f>
        <v/>
      </c>
      <c r="P946" s="500" t="str">
        <f>三年级BMI得分</f>
        <v/>
      </c>
      <c r="Q946" s="515" t="str">
        <f>三年级肺活量得分</f>
        <v/>
      </c>
      <c r="R946" s="512" t="str">
        <f>三年级等级</f>
        <v/>
      </c>
      <c r="S946" s="516" t="str">
        <f>三年级50米跑得分</f>
        <v/>
      </c>
      <c r="T946" s="517" t="str">
        <f>三年级等级</f>
        <v/>
      </c>
      <c r="U946" s="516" t="str">
        <f>三年级坐位体前屈得分</f>
        <v/>
      </c>
      <c r="V946" s="517" t="str">
        <f>三年级等级</f>
        <v/>
      </c>
      <c r="W946" s="516" t="str">
        <f>三年级一分钟跳绳得分</f>
        <v/>
      </c>
      <c r="X946" s="517" t="str">
        <f>三年级等级</f>
        <v/>
      </c>
      <c r="Y946" s="515" t="str">
        <f>三年级仰卧起坐得分</f>
        <v/>
      </c>
      <c r="Z946" s="518" t="str">
        <f>三年级等级</f>
        <v/>
      </c>
      <c r="AA946" s="533"/>
      <c r="AB946" s="515"/>
      <c r="AC946" s="533" t="str">
        <f>三年级跳绳附加分</f>
        <v/>
      </c>
      <c r="AD946" s="534" t="str">
        <f>三年级标准分</f>
        <v/>
      </c>
      <c r="AE946" s="534" t="str">
        <f>三年级总分</f>
        <v/>
      </c>
      <c r="AF946" s="517" t="str">
        <f>三年级等级</f>
        <v/>
      </c>
    </row>
    <row r="947" spans="1:32">
      <c r="A947" s="476">
        <v>314</v>
      </c>
      <c r="B947" s="477">
        <v>35</v>
      </c>
      <c r="C947" s="586"/>
      <c r="D947" s="594"/>
      <c r="E947" s="593"/>
      <c r="F947" s="473"/>
      <c r="G947" s="588"/>
      <c r="H947" s="475"/>
      <c r="I947" s="595"/>
      <c r="J947" s="596"/>
      <c r="K947" s="597"/>
      <c r="L947" s="503"/>
      <c r="M947" s="644"/>
      <c r="N947" s="505" t="str">
        <f>三年级BMI</f>
        <v/>
      </c>
      <c r="O947" s="499" t="str">
        <f>三年级BMI等级</f>
        <v/>
      </c>
      <c r="P947" s="500" t="str">
        <f>三年级BMI得分</f>
        <v/>
      </c>
      <c r="Q947" s="515" t="str">
        <f>三年级肺活量得分</f>
        <v/>
      </c>
      <c r="R947" s="512" t="str">
        <f>三年级等级</f>
        <v/>
      </c>
      <c r="S947" s="516" t="str">
        <f>三年级50米跑得分</f>
        <v/>
      </c>
      <c r="T947" s="517" t="str">
        <f>三年级等级</f>
        <v/>
      </c>
      <c r="U947" s="516" t="str">
        <f>三年级坐位体前屈得分</f>
        <v/>
      </c>
      <c r="V947" s="517" t="str">
        <f>三年级等级</f>
        <v/>
      </c>
      <c r="W947" s="516" t="str">
        <f>三年级一分钟跳绳得分</f>
        <v/>
      </c>
      <c r="X947" s="517" t="str">
        <f>三年级等级</f>
        <v/>
      </c>
      <c r="Y947" s="515" t="str">
        <f>三年级仰卧起坐得分</f>
        <v/>
      </c>
      <c r="Z947" s="518" t="str">
        <f>三年级等级</f>
        <v/>
      </c>
      <c r="AA947" s="533"/>
      <c r="AB947" s="515"/>
      <c r="AC947" s="533" t="str">
        <f>三年级跳绳附加分</f>
        <v/>
      </c>
      <c r="AD947" s="534" t="str">
        <f>三年级标准分</f>
        <v/>
      </c>
      <c r="AE947" s="534" t="str">
        <f>三年级总分</f>
        <v/>
      </c>
      <c r="AF947" s="517" t="str">
        <f>三年级等级</f>
        <v/>
      </c>
    </row>
    <row r="948" spans="1:32">
      <c r="A948" s="476">
        <v>314</v>
      </c>
      <c r="B948" s="477">
        <v>36</v>
      </c>
      <c r="C948" s="586"/>
      <c r="D948" s="594"/>
      <c r="E948" s="593"/>
      <c r="F948" s="473"/>
      <c r="G948" s="588"/>
      <c r="H948" s="475"/>
      <c r="I948" s="595"/>
      <c r="J948" s="596"/>
      <c r="K948" s="597"/>
      <c r="L948" s="503"/>
      <c r="M948" s="644"/>
      <c r="N948" s="505" t="str">
        <f>三年级BMI</f>
        <v/>
      </c>
      <c r="O948" s="499" t="str">
        <f>三年级BMI等级</f>
        <v/>
      </c>
      <c r="P948" s="500" t="str">
        <f>三年级BMI得分</f>
        <v/>
      </c>
      <c r="Q948" s="515" t="str">
        <f>三年级肺活量得分</f>
        <v/>
      </c>
      <c r="R948" s="512" t="str">
        <f>三年级等级</f>
        <v/>
      </c>
      <c r="S948" s="516" t="str">
        <f>三年级50米跑得分</f>
        <v/>
      </c>
      <c r="T948" s="517" t="str">
        <f>三年级等级</f>
        <v/>
      </c>
      <c r="U948" s="516" t="str">
        <f>三年级坐位体前屈得分</f>
        <v/>
      </c>
      <c r="V948" s="517" t="str">
        <f>三年级等级</f>
        <v/>
      </c>
      <c r="W948" s="516" t="str">
        <f>三年级一分钟跳绳得分</f>
        <v/>
      </c>
      <c r="X948" s="517" t="str">
        <f>三年级等级</f>
        <v/>
      </c>
      <c r="Y948" s="515" t="str">
        <f>三年级仰卧起坐得分</f>
        <v/>
      </c>
      <c r="Z948" s="518" t="str">
        <f>三年级等级</f>
        <v/>
      </c>
      <c r="AA948" s="533"/>
      <c r="AB948" s="515"/>
      <c r="AC948" s="533" t="str">
        <f>三年级跳绳附加分</f>
        <v/>
      </c>
      <c r="AD948" s="534" t="str">
        <f>三年级标准分</f>
        <v/>
      </c>
      <c r="AE948" s="534" t="str">
        <f>三年级总分</f>
        <v/>
      </c>
      <c r="AF948" s="517" t="str">
        <f>三年级等级</f>
        <v/>
      </c>
    </row>
    <row r="949" spans="1:32">
      <c r="A949" s="476">
        <v>314</v>
      </c>
      <c r="B949" s="477">
        <v>37</v>
      </c>
      <c r="C949" s="586"/>
      <c r="D949" s="594"/>
      <c r="E949" s="593"/>
      <c r="F949" s="473"/>
      <c r="G949" s="588"/>
      <c r="H949" s="475"/>
      <c r="I949" s="595"/>
      <c r="J949" s="596"/>
      <c r="K949" s="597"/>
      <c r="L949" s="503"/>
      <c r="M949" s="644"/>
      <c r="N949" s="505" t="str">
        <f>三年级BMI</f>
        <v/>
      </c>
      <c r="O949" s="499" t="str">
        <f>三年级BMI等级</f>
        <v/>
      </c>
      <c r="P949" s="500" t="str">
        <f>三年级BMI得分</f>
        <v/>
      </c>
      <c r="Q949" s="515" t="str">
        <f>三年级肺活量得分</f>
        <v/>
      </c>
      <c r="R949" s="512" t="str">
        <f>三年级等级</f>
        <v/>
      </c>
      <c r="S949" s="516" t="str">
        <f>三年级50米跑得分</f>
        <v/>
      </c>
      <c r="T949" s="517" t="str">
        <f>三年级等级</f>
        <v/>
      </c>
      <c r="U949" s="516" t="str">
        <f>三年级坐位体前屈得分</f>
        <v/>
      </c>
      <c r="V949" s="517" t="str">
        <f>三年级等级</f>
        <v/>
      </c>
      <c r="W949" s="516" t="str">
        <f>三年级一分钟跳绳得分</f>
        <v/>
      </c>
      <c r="X949" s="517" t="str">
        <f>三年级等级</f>
        <v/>
      </c>
      <c r="Y949" s="515" t="str">
        <f>三年级仰卧起坐得分</f>
        <v/>
      </c>
      <c r="Z949" s="518" t="str">
        <f>三年级等级</f>
        <v/>
      </c>
      <c r="AA949" s="533"/>
      <c r="AB949" s="515"/>
      <c r="AC949" s="533" t="str">
        <f>三年级跳绳附加分</f>
        <v/>
      </c>
      <c r="AD949" s="534" t="str">
        <f>三年级标准分</f>
        <v/>
      </c>
      <c r="AE949" s="534" t="str">
        <f>三年级总分</f>
        <v/>
      </c>
      <c r="AF949" s="517" t="str">
        <f>三年级等级</f>
        <v/>
      </c>
    </row>
    <row r="950" spans="1:32">
      <c r="A950" s="476">
        <v>314</v>
      </c>
      <c r="B950" s="477">
        <v>38</v>
      </c>
      <c r="C950" s="586"/>
      <c r="D950" s="594"/>
      <c r="E950" s="593"/>
      <c r="F950" s="473"/>
      <c r="G950" s="588"/>
      <c r="H950" s="475"/>
      <c r="I950" s="595"/>
      <c r="J950" s="596"/>
      <c r="K950" s="597"/>
      <c r="L950" s="503"/>
      <c r="M950" s="644"/>
      <c r="N950" s="505" t="str">
        <f>三年级BMI</f>
        <v/>
      </c>
      <c r="O950" s="499" t="str">
        <f>三年级BMI等级</f>
        <v/>
      </c>
      <c r="P950" s="500" t="str">
        <f>三年级BMI得分</f>
        <v/>
      </c>
      <c r="Q950" s="515" t="str">
        <f>三年级肺活量得分</f>
        <v/>
      </c>
      <c r="R950" s="512" t="str">
        <f>三年级等级</f>
        <v/>
      </c>
      <c r="S950" s="516" t="str">
        <f>三年级50米跑得分</f>
        <v/>
      </c>
      <c r="T950" s="517" t="str">
        <f>三年级等级</f>
        <v/>
      </c>
      <c r="U950" s="516" t="str">
        <f>三年级坐位体前屈得分</f>
        <v/>
      </c>
      <c r="V950" s="517" t="str">
        <f>三年级等级</f>
        <v/>
      </c>
      <c r="W950" s="516" t="str">
        <f>三年级一分钟跳绳得分</f>
        <v/>
      </c>
      <c r="X950" s="517" t="str">
        <f>三年级等级</f>
        <v/>
      </c>
      <c r="Y950" s="515" t="str">
        <f>三年级仰卧起坐得分</f>
        <v/>
      </c>
      <c r="Z950" s="518" t="str">
        <f>三年级等级</f>
        <v/>
      </c>
      <c r="AA950" s="533"/>
      <c r="AB950" s="515"/>
      <c r="AC950" s="533" t="str">
        <f>三年级跳绳附加分</f>
        <v/>
      </c>
      <c r="AD950" s="534" t="str">
        <f>三年级标准分</f>
        <v/>
      </c>
      <c r="AE950" s="534" t="str">
        <f>三年级总分</f>
        <v/>
      </c>
      <c r="AF950" s="517" t="str">
        <f>三年级等级</f>
        <v/>
      </c>
    </row>
    <row r="951" spans="1:32">
      <c r="A951" s="476">
        <v>314</v>
      </c>
      <c r="B951" s="477">
        <v>39</v>
      </c>
      <c r="C951" s="586"/>
      <c r="D951" s="594"/>
      <c r="E951" s="593"/>
      <c r="F951" s="473"/>
      <c r="G951" s="588"/>
      <c r="H951" s="475"/>
      <c r="I951" s="595"/>
      <c r="J951" s="596"/>
      <c r="K951" s="597"/>
      <c r="L951" s="503"/>
      <c r="M951" s="644"/>
      <c r="N951" s="505" t="str">
        <f>三年级BMI</f>
        <v/>
      </c>
      <c r="O951" s="499" t="str">
        <f>三年级BMI等级</f>
        <v/>
      </c>
      <c r="P951" s="500" t="str">
        <f>三年级BMI得分</f>
        <v/>
      </c>
      <c r="Q951" s="515" t="str">
        <f>三年级肺活量得分</f>
        <v/>
      </c>
      <c r="R951" s="512" t="str">
        <f>三年级等级</f>
        <v/>
      </c>
      <c r="S951" s="516" t="str">
        <f>三年级50米跑得分</f>
        <v/>
      </c>
      <c r="T951" s="517" t="str">
        <f>三年级等级</f>
        <v/>
      </c>
      <c r="U951" s="516" t="str">
        <f>三年级坐位体前屈得分</f>
        <v/>
      </c>
      <c r="V951" s="517" t="str">
        <f>三年级等级</f>
        <v/>
      </c>
      <c r="W951" s="516" t="str">
        <f>三年级一分钟跳绳得分</f>
        <v/>
      </c>
      <c r="X951" s="517" t="str">
        <f>三年级等级</f>
        <v/>
      </c>
      <c r="Y951" s="515" t="str">
        <f>三年级仰卧起坐得分</f>
        <v/>
      </c>
      <c r="Z951" s="518" t="str">
        <f>三年级等级</f>
        <v/>
      </c>
      <c r="AA951" s="533"/>
      <c r="AB951" s="515"/>
      <c r="AC951" s="533" t="str">
        <f>三年级跳绳附加分</f>
        <v/>
      </c>
      <c r="AD951" s="534" t="str">
        <f>三年级标准分</f>
        <v/>
      </c>
      <c r="AE951" s="534" t="str">
        <f>三年级总分</f>
        <v/>
      </c>
      <c r="AF951" s="517" t="str">
        <f>三年级等级</f>
        <v/>
      </c>
    </row>
    <row r="952" spans="1:32">
      <c r="A952" s="476">
        <v>314</v>
      </c>
      <c r="B952" s="477">
        <v>40</v>
      </c>
      <c r="C952" s="586"/>
      <c r="D952" s="594"/>
      <c r="E952" s="593"/>
      <c r="F952" s="473"/>
      <c r="G952" s="588"/>
      <c r="H952" s="475"/>
      <c r="I952" s="595"/>
      <c r="J952" s="596"/>
      <c r="K952" s="597"/>
      <c r="L952" s="503"/>
      <c r="M952" s="644"/>
      <c r="N952" s="505" t="str">
        <f>三年级BMI</f>
        <v/>
      </c>
      <c r="O952" s="499" t="str">
        <f>三年级BMI等级</f>
        <v/>
      </c>
      <c r="P952" s="500" t="str">
        <f>三年级BMI得分</f>
        <v/>
      </c>
      <c r="Q952" s="515" t="str">
        <f>三年级肺活量得分</f>
        <v/>
      </c>
      <c r="R952" s="512" t="str">
        <f>三年级等级</f>
        <v/>
      </c>
      <c r="S952" s="516" t="str">
        <f>三年级50米跑得分</f>
        <v/>
      </c>
      <c r="T952" s="517" t="str">
        <f>三年级等级</f>
        <v/>
      </c>
      <c r="U952" s="516" t="str">
        <f>三年级坐位体前屈得分</f>
        <v/>
      </c>
      <c r="V952" s="517" t="str">
        <f>三年级等级</f>
        <v/>
      </c>
      <c r="W952" s="516" t="str">
        <f>三年级一分钟跳绳得分</f>
        <v/>
      </c>
      <c r="X952" s="517" t="str">
        <f>三年级等级</f>
        <v/>
      </c>
      <c r="Y952" s="515" t="str">
        <f>三年级仰卧起坐得分</f>
        <v/>
      </c>
      <c r="Z952" s="518" t="str">
        <f>三年级等级</f>
        <v/>
      </c>
      <c r="AA952" s="533"/>
      <c r="AB952" s="515"/>
      <c r="AC952" s="533" t="str">
        <f>三年级跳绳附加分</f>
        <v/>
      </c>
      <c r="AD952" s="534" t="str">
        <f>三年级标准分</f>
        <v/>
      </c>
      <c r="AE952" s="534" t="str">
        <f>三年级总分</f>
        <v/>
      </c>
      <c r="AF952" s="517" t="str">
        <f>三年级等级</f>
        <v/>
      </c>
    </row>
    <row r="953" spans="1:32">
      <c r="A953" s="476">
        <v>314</v>
      </c>
      <c r="B953" s="477">
        <v>41</v>
      </c>
      <c r="C953" s="586"/>
      <c r="D953" s="587"/>
      <c r="E953" s="586"/>
      <c r="F953" s="473"/>
      <c r="G953" s="588"/>
      <c r="H953" s="475"/>
      <c r="I953" s="595"/>
      <c r="J953" s="596"/>
      <c r="K953" s="596"/>
      <c r="L953" s="503"/>
      <c r="M953" s="644"/>
      <c r="N953" s="505" t="str">
        <f>三年级BMI</f>
        <v/>
      </c>
      <c r="O953" s="499" t="str">
        <f>三年级BMI等级</f>
        <v/>
      </c>
      <c r="P953" s="500" t="str">
        <f>三年级BMI得分</f>
        <v/>
      </c>
      <c r="Q953" s="515" t="str">
        <f>三年级肺活量得分</f>
        <v/>
      </c>
      <c r="R953" s="512" t="str">
        <f>三年级等级</f>
        <v/>
      </c>
      <c r="S953" s="516" t="str">
        <f>三年级50米跑得分</f>
        <v/>
      </c>
      <c r="T953" s="517" t="str">
        <f>三年级等级</f>
        <v/>
      </c>
      <c r="U953" s="516" t="str">
        <f>三年级坐位体前屈得分</f>
        <v/>
      </c>
      <c r="V953" s="517" t="str">
        <f>三年级等级</f>
        <v/>
      </c>
      <c r="W953" s="516" t="str">
        <f>三年级一分钟跳绳得分</f>
        <v/>
      </c>
      <c r="X953" s="517" t="str">
        <f>三年级等级</f>
        <v/>
      </c>
      <c r="Y953" s="515" t="str">
        <f>三年级仰卧起坐得分</f>
        <v/>
      </c>
      <c r="Z953" s="518" t="str">
        <f>三年级等级</f>
        <v/>
      </c>
      <c r="AA953" s="533"/>
      <c r="AB953" s="515"/>
      <c r="AC953" s="533" t="str">
        <f>三年级跳绳附加分</f>
        <v/>
      </c>
      <c r="AD953" s="534" t="str">
        <f>三年级标准分</f>
        <v/>
      </c>
      <c r="AE953" s="534" t="str">
        <f>三年级总分</f>
        <v/>
      </c>
      <c r="AF953" s="517" t="str">
        <f>三年级等级</f>
        <v/>
      </c>
    </row>
    <row r="954" spans="1:32">
      <c r="A954" s="476">
        <v>314</v>
      </c>
      <c r="B954" s="477">
        <v>42</v>
      </c>
      <c r="C954" s="586"/>
      <c r="D954" s="587"/>
      <c r="E954" s="586"/>
      <c r="F954" s="473"/>
      <c r="G954" s="588"/>
      <c r="H954" s="475"/>
      <c r="I954" s="595"/>
      <c r="J954" s="596"/>
      <c r="K954" s="596"/>
      <c r="L954" s="503"/>
      <c r="M954" s="644"/>
      <c r="N954" s="505" t="str">
        <f>三年级BMI</f>
        <v/>
      </c>
      <c r="O954" s="499" t="str">
        <f>三年级BMI等级</f>
        <v/>
      </c>
      <c r="P954" s="500" t="str">
        <f>三年级BMI得分</f>
        <v/>
      </c>
      <c r="Q954" s="515" t="str">
        <f>三年级肺活量得分</f>
        <v/>
      </c>
      <c r="R954" s="512" t="str">
        <f>三年级等级</f>
        <v/>
      </c>
      <c r="S954" s="516" t="str">
        <f>三年级50米跑得分</f>
        <v/>
      </c>
      <c r="T954" s="517" t="str">
        <f>三年级等级</f>
        <v/>
      </c>
      <c r="U954" s="516" t="str">
        <f>三年级坐位体前屈得分</f>
        <v/>
      </c>
      <c r="V954" s="517" t="str">
        <f>三年级等级</f>
        <v/>
      </c>
      <c r="W954" s="516" t="str">
        <f>三年级一分钟跳绳得分</f>
        <v/>
      </c>
      <c r="X954" s="517" t="str">
        <f>三年级等级</f>
        <v/>
      </c>
      <c r="Y954" s="515" t="str">
        <f>三年级仰卧起坐得分</f>
        <v/>
      </c>
      <c r="Z954" s="518" t="str">
        <f>三年级等级</f>
        <v/>
      </c>
      <c r="AA954" s="533"/>
      <c r="AB954" s="515"/>
      <c r="AC954" s="533" t="str">
        <f>三年级跳绳附加分</f>
        <v/>
      </c>
      <c r="AD954" s="534" t="str">
        <f>三年级标准分</f>
        <v/>
      </c>
      <c r="AE954" s="534" t="str">
        <f>三年级总分</f>
        <v/>
      </c>
      <c r="AF954" s="517" t="str">
        <f>三年级等级</f>
        <v/>
      </c>
    </row>
    <row r="955" spans="1:32">
      <c r="A955" s="476">
        <v>314</v>
      </c>
      <c r="B955" s="477">
        <v>43</v>
      </c>
      <c r="C955" s="586"/>
      <c r="D955" s="587"/>
      <c r="E955" s="586"/>
      <c r="F955" s="473"/>
      <c r="G955" s="588"/>
      <c r="H955" s="475"/>
      <c r="I955" s="595"/>
      <c r="J955" s="596"/>
      <c r="K955" s="596"/>
      <c r="L955" s="503"/>
      <c r="M955" s="644"/>
      <c r="N955" s="505" t="str">
        <f>三年级BMI</f>
        <v/>
      </c>
      <c r="O955" s="499" t="str">
        <f>三年级BMI等级</f>
        <v/>
      </c>
      <c r="P955" s="500" t="str">
        <f>三年级BMI得分</f>
        <v/>
      </c>
      <c r="Q955" s="515" t="str">
        <f>三年级肺活量得分</f>
        <v/>
      </c>
      <c r="R955" s="512" t="str">
        <f>三年级等级</f>
        <v/>
      </c>
      <c r="S955" s="516" t="str">
        <f>三年级50米跑得分</f>
        <v/>
      </c>
      <c r="T955" s="517" t="str">
        <f>三年级等级</f>
        <v/>
      </c>
      <c r="U955" s="516" t="str">
        <f>三年级坐位体前屈得分</f>
        <v/>
      </c>
      <c r="V955" s="517" t="str">
        <f>三年级等级</f>
        <v/>
      </c>
      <c r="W955" s="516" t="str">
        <f>三年级一分钟跳绳得分</f>
        <v/>
      </c>
      <c r="X955" s="517" t="str">
        <f>三年级等级</f>
        <v/>
      </c>
      <c r="Y955" s="515" t="str">
        <f>三年级仰卧起坐得分</f>
        <v/>
      </c>
      <c r="Z955" s="518" t="str">
        <f>三年级等级</f>
        <v/>
      </c>
      <c r="AA955" s="533"/>
      <c r="AB955" s="515"/>
      <c r="AC955" s="533" t="str">
        <f>三年级跳绳附加分</f>
        <v/>
      </c>
      <c r="AD955" s="534" t="str">
        <f>三年级标准分</f>
        <v/>
      </c>
      <c r="AE955" s="534" t="str">
        <f>三年级总分</f>
        <v/>
      </c>
      <c r="AF955" s="517" t="str">
        <f>三年级等级</f>
        <v/>
      </c>
    </row>
    <row r="956" spans="1:32">
      <c r="A956" s="476">
        <v>314</v>
      </c>
      <c r="B956" s="477">
        <v>44</v>
      </c>
      <c r="C956" s="586"/>
      <c r="D956" s="587"/>
      <c r="E956" s="586"/>
      <c r="F956" s="473"/>
      <c r="G956" s="589"/>
      <c r="H956" s="475"/>
      <c r="I956" s="595"/>
      <c r="J956" s="596"/>
      <c r="K956" s="596"/>
      <c r="L956" s="503"/>
      <c r="M956" s="644"/>
      <c r="N956" s="505" t="str">
        <f>三年级BMI</f>
        <v/>
      </c>
      <c r="O956" s="499" t="str">
        <f>三年级BMI等级</f>
        <v/>
      </c>
      <c r="P956" s="500" t="str">
        <f>三年级BMI得分</f>
        <v/>
      </c>
      <c r="Q956" s="515" t="str">
        <f>三年级肺活量得分</f>
        <v/>
      </c>
      <c r="R956" s="512" t="str">
        <f>三年级等级</f>
        <v/>
      </c>
      <c r="S956" s="516" t="str">
        <f>三年级50米跑得分</f>
        <v/>
      </c>
      <c r="T956" s="517" t="str">
        <f>三年级等级</f>
        <v/>
      </c>
      <c r="U956" s="516" t="str">
        <f>三年级坐位体前屈得分</f>
        <v/>
      </c>
      <c r="V956" s="517" t="str">
        <f>三年级等级</f>
        <v/>
      </c>
      <c r="W956" s="516" t="str">
        <f>三年级一分钟跳绳得分</f>
        <v/>
      </c>
      <c r="X956" s="517" t="str">
        <f>三年级等级</f>
        <v/>
      </c>
      <c r="Y956" s="515" t="str">
        <f>三年级仰卧起坐得分</f>
        <v/>
      </c>
      <c r="Z956" s="518" t="str">
        <f>三年级等级</f>
        <v/>
      </c>
      <c r="AA956" s="533"/>
      <c r="AB956" s="515"/>
      <c r="AC956" s="533" t="str">
        <f>三年级跳绳附加分</f>
        <v/>
      </c>
      <c r="AD956" s="534" t="str">
        <f>三年级标准分</f>
        <v/>
      </c>
      <c r="AE956" s="534" t="str">
        <f>三年级总分</f>
        <v/>
      </c>
      <c r="AF956" s="517" t="str">
        <f>三年级等级</f>
        <v/>
      </c>
    </row>
    <row r="957" spans="1:32">
      <c r="A957" s="476">
        <v>314</v>
      </c>
      <c r="B957" s="477">
        <v>45</v>
      </c>
      <c r="C957" s="586"/>
      <c r="D957" s="587"/>
      <c r="E957" s="586"/>
      <c r="F957" s="473"/>
      <c r="G957" s="589"/>
      <c r="H957" s="475"/>
      <c r="I957" s="595"/>
      <c r="J957" s="596"/>
      <c r="K957" s="596"/>
      <c r="L957" s="503"/>
      <c r="M957" s="644"/>
      <c r="N957" s="505" t="str">
        <f>三年级BMI</f>
        <v/>
      </c>
      <c r="O957" s="499" t="str">
        <f>三年级BMI等级</f>
        <v/>
      </c>
      <c r="P957" s="500" t="str">
        <f>三年级BMI得分</f>
        <v/>
      </c>
      <c r="Q957" s="515" t="str">
        <f>三年级肺活量得分</f>
        <v/>
      </c>
      <c r="R957" s="512" t="str">
        <f>三年级等级</f>
        <v/>
      </c>
      <c r="S957" s="516" t="str">
        <f>三年级50米跑得分</f>
        <v/>
      </c>
      <c r="T957" s="517" t="str">
        <f>三年级等级</f>
        <v/>
      </c>
      <c r="U957" s="516" t="str">
        <f>三年级坐位体前屈得分</f>
        <v/>
      </c>
      <c r="V957" s="517" t="str">
        <f>三年级等级</f>
        <v/>
      </c>
      <c r="W957" s="516" t="str">
        <f>三年级一分钟跳绳得分</f>
        <v/>
      </c>
      <c r="X957" s="517" t="str">
        <f>三年级等级</f>
        <v/>
      </c>
      <c r="Y957" s="515" t="str">
        <f>三年级仰卧起坐得分</f>
        <v/>
      </c>
      <c r="Z957" s="518" t="str">
        <f>三年级等级</f>
        <v/>
      </c>
      <c r="AA957" s="533"/>
      <c r="AB957" s="515"/>
      <c r="AC957" s="533" t="str">
        <f>三年级跳绳附加分</f>
        <v/>
      </c>
      <c r="AD957" s="534" t="str">
        <f>三年级标准分</f>
        <v/>
      </c>
      <c r="AE957" s="534" t="str">
        <f>三年级总分</f>
        <v/>
      </c>
      <c r="AF957" s="517" t="str">
        <f>三年级等级</f>
        <v/>
      </c>
    </row>
    <row r="958" spans="1:32">
      <c r="A958" s="476">
        <v>314</v>
      </c>
      <c r="B958" s="477">
        <v>46</v>
      </c>
      <c r="C958" s="586"/>
      <c r="D958" s="587"/>
      <c r="E958" s="586"/>
      <c r="F958" s="473"/>
      <c r="G958" s="588"/>
      <c r="H958" s="475"/>
      <c r="I958" s="595"/>
      <c r="J958" s="596"/>
      <c r="K958" s="596"/>
      <c r="L958" s="503"/>
      <c r="M958" s="644"/>
      <c r="N958" s="505" t="str">
        <f>三年级BMI</f>
        <v/>
      </c>
      <c r="O958" s="499" t="str">
        <f>三年级BMI等级</f>
        <v/>
      </c>
      <c r="P958" s="500" t="str">
        <f>三年级BMI得分</f>
        <v/>
      </c>
      <c r="Q958" s="515" t="str">
        <f>三年级肺活量得分</f>
        <v/>
      </c>
      <c r="R958" s="512" t="str">
        <f>三年级等级</f>
        <v/>
      </c>
      <c r="S958" s="516" t="str">
        <f>三年级50米跑得分</f>
        <v/>
      </c>
      <c r="T958" s="517" t="str">
        <f>三年级等级</f>
        <v/>
      </c>
      <c r="U958" s="516" t="str">
        <f>三年级坐位体前屈得分</f>
        <v/>
      </c>
      <c r="V958" s="517" t="str">
        <f>三年级等级</f>
        <v/>
      </c>
      <c r="W958" s="516" t="str">
        <f>三年级一分钟跳绳得分</f>
        <v/>
      </c>
      <c r="X958" s="517" t="str">
        <f>三年级等级</f>
        <v/>
      </c>
      <c r="Y958" s="515" t="str">
        <f>三年级仰卧起坐得分</f>
        <v/>
      </c>
      <c r="Z958" s="518" t="str">
        <f>三年级等级</f>
        <v/>
      </c>
      <c r="AA958" s="533"/>
      <c r="AB958" s="515"/>
      <c r="AC958" s="533" t="str">
        <f>三年级跳绳附加分</f>
        <v/>
      </c>
      <c r="AD958" s="534" t="str">
        <f>三年级标准分</f>
        <v/>
      </c>
      <c r="AE958" s="534" t="str">
        <f>三年级总分</f>
        <v/>
      </c>
      <c r="AF958" s="517" t="str">
        <f>三年级等级</f>
        <v/>
      </c>
    </row>
    <row r="959" spans="1:32">
      <c r="A959" s="476">
        <v>314</v>
      </c>
      <c r="B959" s="477">
        <v>47</v>
      </c>
      <c r="C959" s="586"/>
      <c r="D959" s="587"/>
      <c r="E959" s="586"/>
      <c r="F959" s="473"/>
      <c r="G959" s="588"/>
      <c r="H959" s="475"/>
      <c r="I959" s="595"/>
      <c r="J959" s="596"/>
      <c r="K959" s="596"/>
      <c r="L959" s="503"/>
      <c r="M959" s="644"/>
      <c r="N959" s="505" t="str">
        <f>三年级BMI</f>
        <v/>
      </c>
      <c r="O959" s="499" t="str">
        <f>三年级BMI等级</f>
        <v/>
      </c>
      <c r="P959" s="500" t="str">
        <f>三年级BMI得分</f>
        <v/>
      </c>
      <c r="Q959" s="515" t="str">
        <f>三年级肺活量得分</f>
        <v/>
      </c>
      <c r="R959" s="512" t="str">
        <f>三年级等级</f>
        <v/>
      </c>
      <c r="S959" s="516" t="str">
        <f>三年级50米跑得分</f>
        <v/>
      </c>
      <c r="T959" s="517" t="str">
        <f>三年级等级</f>
        <v/>
      </c>
      <c r="U959" s="516" t="str">
        <f>三年级坐位体前屈得分</f>
        <v/>
      </c>
      <c r="V959" s="517" t="str">
        <f>三年级等级</f>
        <v/>
      </c>
      <c r="W959" s="516" t="str">
        <f>三年级一分钟跳绳得分</f>
        <v/>
      </c>
      <c r="X959" s="517" t="str">
        <f>三年级等级</f>
        <v/>
      </c>
      <c r="Y959" s="515" t="str">
        <f>三年级仰卧起坐得分</f>
        <v/>
      </c>
      <c r="Z959" s="518" t="str">
        <f>三年级等级</f>
        <v/>
      </c>
      <c r="AA959" s="533"/>
      <c r="AB959" s="515"/>
      <c r="AC959" s="533" t="str">
        <f>三年级跳绳附加分</f>
        <v/>
      </c>
      <c r="AD959" s="534" t="str">
        <f>三年级标准分</f>
        <v/>
      </c>
      <c r="AE959" s="534" t="str">
        <f>三年级总分</f>
        <v/>
      </c>
      <c r="AF959" s="517" t="str">
        <f>三年级等级</f>
        <v/>
      </c>
    </row>
    <row r="960" spans="1:32">
      <c r="A960" s="476">
        <v>314</v>
      </c>
      <c r="B960" s="477">
        <v>48</v>
      </c>
      <c r="C960" s="586"/>
      <c r="D960" s="587"/>
      <c r="E960" s="586"/>
      <c r="F960" s="473"/>
      <c r="G960" s="588"/>
      <c r="H960" s="475"/>
      <c r="I960" s="595"/>
      <c r="J960" s="596"/>
      <c r="K960" s="596"/>
      <c r="L960" s="503"/>
      <c r="M960" s="644"/>
      <c r="N960" s="505" t="str">
        <f>三年级BMI</f>
        <v/>
      </c>
      <c r="O960" s="499" t="str">
        <f>三年级BMI等级</f>
        <v/>
      </c>
      <c r="P960" s="500" t="str">
        <f>三年级BMI得分</f>
        <v/>
      </c>
      <c r="Q960" s="515" t="str">
        <f>三年级肺活量得分</f>
        <v/>
      </c>
      <c r="R960" s="512" t="str">
        <f>三年级等级</f>
        <v/>
      </c>
      <c r="S960" s="516" t="str">
        <f>三年级50米跑得分</f>
        <v/>
      </c>
      <c r="T960" s="517" t="str">
        <f>三年级等级</f>
        <v/>
      </c>
      <c r="U960" s="516" t="str">
        <f>三年级坐位体前屈得分</f>
        <v/>
      </c>
      <c r="V960" s="517" t="str">
        <f>三年级等级</f>
        <v/>
      </c>
      <c r="W960" s="516" t="str">
        <f>三年级一分钟跳绳得分</f>
        <v/>
      </c>
      <c r="X960" s="517" t="str">
        <f>三年级等级</f>
        <v/>
      </c>
      <c r="Y960" s="515" t="str">
        <f>三年级仰卧起坐得分</f>
        <v/>
      </c>
      <c r="Z960" s="518" t="str">
        <f>三年级等级</f>
        <v/>
      </c>
      <c r="AA960" s="533"/>
      <c r="AB960" s="515"/>
      <c r="AC960" s="533" t="str">
        <f>三年级跳绳附加分</f>
        <v/>
      </c>
      <c r="AD960" s="534" t="str">
        <f>三年级标准分</f>
        <v/>
      </c>
      <c r="AE960" s="534" t="str">
        <f>三年级总分</f>
        <v/>
      </c>
      <c r="AF960" s="517" t="str">
        <f>三年级等级</f>
        <v/>
      </c>
    </row>
    <row r="961" spans="1:32">
      <c r="A961" s="476">
        <v>314</v>
      </c>
      <c r="B961" s="477">
        <v>49</v>
      </c>
      <c r="C961" s="586"/>
      <c r="D961" s="587"/>
      <c r="E961" s="586"/>
      <c r="F961" s="473"/>
      <c r="G961" s="588"/>
      <c r="H961" s="475"/>
      <c r="I961" s="595"/>
      <c r="J961" s="596"/>
      <c r="K961" s="596"/>
      <c r="L961" s="503"/>
      <c r="M961" s="644"/>
      <c r="N961" s="505" t="str">
        <f>三年级BMI</f>
        <v/>
      </c>
      <c r="O961" s="499" t="str">
        <f>三年级BMI等级</f>
        <v/>
      </c>
      <c r="P961" s="500" t="str">
        <f>三年级BMI得分</f>
        <v/>
      </c>
      <c r="Q961" s="515" t="str">
        <f>三年级肺活量得分</f>
        <v/>
      </c>
      <c r="R961" s="512" t="str">
        <f>三年级等级</f>
        <v/>
      </c>
      <c r="S961" s="516" t="str">
        <f>三年级50米跑得分</f>
        <v/>
      </c>
      <c r="T961" s="517" t="str">
        <f>三年级等级</f>
        <v/>
      </c>
      <c r="U961" s="516" t="str">
        <f>三年级坐位体前屈得分</f>
        <v/>
      </c>
      <c r="V961" s="517" t="str">
        <f>三年级等级</f>
        <v/>
      </c>
      <c r="W961" s="516" t="str">
        <f>三年级一分钟跳绳得分</f>
        <v/>
      </c>
      <c r="X961" s="517" t="str">
        <f>三年级等级</f>
        <v/>
      </c>
      <c r="Y961" s="515" t="str">
        <f>三年级仰卧起坐得分</f>
        <v/>
      </c>
      <c r="Z961" s="518" t="str">
        <f>三年级等级</f>
        <v/>
      </c>
      <c r="AA961" s="533"/>
      <c r="AB961" s="515"/>
      <c r="AC961" s="533" t="str">
        <f>三年级跳绳附加分</f>
        <v/>
      </c>
      <c r="AD961" s="534" t="str">
        <f>三年级标准分</f>
        <v/>
      </c>
      <c r="AE961" s="534" t="str">
        <f>三年级总分</f>
        <v/>
      </c>
      <c r="AF961" s="517" t="str">
        <f>三年级等级</f>
        <v/>
      </c>
    </row>
    <row r="962" spans="1:32">
      <c r="A962" s="476">
        <v>314</v>
      </c>
      <c r="B962" s="477">
        <v>50</v>
      </c>
      <c r="C962" s="586"/>
      <c r="D962" s="587"/>
      <c r="E962" s="586"/>
      <c r="F962" s="473"/>
      <c r="G962" s="588"/>
      <c r="H962" s="475"/>
      <c r="I962" s="595"/>
      <c r="J962" s="596"/>
      <c r="K962" s="596"/>
      <c r="L962" s="503"/>
      <c r="M962" s="644"/>
      <c r="N962" s="505" t="str">
        <f>三年级BMI</f>
        <v/>
      </c>
      <c r="O962" s="499" t="str">
        <f>三年级BMI等级</f>
        <v/>
      </c>
      <c r="P962" s="500" t="str">
        <f>三年级BMI得分</f>
        <v/>
      </c>
      <c r="Q962" s="515" t="str">
        <f>三年级肺活量得分</f>
        <v/>
      </c>
      <c r="R962" s="512" t="str">
        <f>三年级等级</f>
        <v/>
      </c>
      <c r="S962" s="516" t="str">
        <f>三年级50米跑得分</f>
        <v/>
      </c>
      <c r="T962" s="517" t="str">
        <f>三年级等级</f>
        <v/>
      </c>
      <c r="U962" s="516" t="str">
        <f>三年级坐位体前屈得分</f>
        <v/>
      </c>
      <c r="V962" s="517" t="str">
        <f>三年级等级</f>
        <v/>
      </c>
      <c r="W962" s="516" t="str">
        <f>三年级一分钟跳绳得分</f>
        <v/>
      </c>
      <c r="X962" s="517" t="str">
        <f>三年级等级</f>
        <v/>
      </c>
      <c r="Y962" s="515" t="str">
        <f>三年级仰卧起坐得分</f>
        <v/>
      </c>
      <c r="Z962" s="518" t="str">
        <f>三年级等级</f>
        <v/>
      </c>
      <c r="AA962" s="533"/>
      <c r="AB962" s="515"/>
      <c r="AC962" s="533" t="str">
        <f>三年级跳绳附加分</f>
        <v/>
      </c>
      <c r="AD962" s="534" t="str">
        <f>三年级标准分</f>
        <v/>
      </c>
      <c r="AE962" s="534" t="str">
        <f>三年级总分</f>
        <v/>
      </c>
      <c r="AF962" s="517" t="str">
        <f>三年级等级</f>
        <v/>
      </c>
    </row>
    <row r="963" spans="1:32">
      <c r="A963" s="476">
        <v>314</v>
      </c>
      <c r="B963" s="477">
        <v>51</v>
      </c>
      <c r="C963" s="586"/>
      <c r="D963" s="587"/>
      <c r="E963" s="586"/>
      <c r="F963" s="473"/>
      <c r="G963" s="588"/>
      <c r="H963" s="475"/>
      <c r="I963" s="595"/>
      <c r="J963" s="596"/>
      <c r="K963" s="596"/>
      <c r="L963" s="503"/>
      <c r="M963" s="644"/>
      <c r="N963" s="505" t="str">
        <f>三年级BMI</f>
        <v/>
      </c>
      <c r="O963" s="499" t="str">
        <f>三年级BMI等级</f>
        <v/>
      </c>
      <c r="P963" s="500" t="str">
        <f>三年级BMI得分</f>
        <v/>
      </c>
      <c r="Q963" s="515" t="str">
        <f>三年级肺活量得分</f>
        <v/>
      </c>
      <c r="R963" s="512" t="str">
        <f>三年级等级</f>
        <v/>
      </c>
      <c r="S963" s="516" t="str">
        <f>三年级50米跑得分</f>
        <v/>
      </c>
      <c r="T963" s="517" t="str">
        <f>三年级等级</f>
        <v/>
      </c>
      <c r="U963" s="516" t="str">
        <f>三年级坐位体前屈得分</f>
        <v/>
      </c>
      <c r="V963" s="517" t="str">
        <f>三年级等级</f>
        <v/>
      </c>
      <c r="W963" s="516" t="str">
        <f>三年级一分钟跳绳得分</f>
        <v/>
      </c>
      <c r="X963" s="517" t="str">
        <f>三年级等级</f>
        <v/>
      </c>
      <c r="Y963" s="515" t="str">
        <f>三年级仰卧起坐得分</f>
        <v/>
      </c>
      <c r="Z963" s="518" t="str">
        <f>三年级等级</f>
        <v/>
      </c>
      <c r="AA963" s="533"/>
      <c r="AB963" s="515"/>
      <c r="AC963" s="533" t="str">
        <f>三年级跳绳附加分</f>
        <v/>
      </c>
      <c r="AD963" s="534" t="str">
        <f>三年级标准分</f>
        <v/>
      </c>
      <c r="AE963" s="534" t="str">
        <f>三年级总分</f>
        <v/>
      </c>
      <c r="AF963" s="517" t="str">
        <f>三年级等级</f>
        <v/>
      </c>
    </row>
    <row r="964" spans="1:32">
      <c r="A964" s="476">
        <v>314</v>
      </c>
      <c r="B964" s="477">
        <v>52</v>
      </c>
      <c r="C964" s="586"/>
      <c r="D964" s="587"/>
      <c r="E964" s="586"/>
      <c r="F964" s="473"/>
      <c r="G964" s="588"/>
      <c r="H964" s="475"/>
      <c r="I964" s="595"/>
      <c r="J964" s="596"/>
      <c r="K964" s="596"/>
      <c r="L964" s="503"/>
      <c r="M964" s="644"/>
      <c r="N964" s="505" t="str">
        <f>三年级BMI</f>
        <v/>
      </c>
      <c r="O964" s="499" t="str">
        <f>三年级BMI等级</f>
        <v/>
      </c>
      <c r="P964" s="500" t="str">
        <f>三年级BMI得分</f>
        <v/>
      </c>
      <c r="Q964" s="515" t="str">
        <f>三年级肺活量得分</f>
        <v/>
      </c>
      <c r="R964" s="512" t="str">
        <f>三年级等级</f>
        <v/>
      </c>
      <c r="S964" s="516" t="str">
        <f>三年级50米跑得分</f>
        <v/>
      </c>
      <c r="T964" s="517" t="str">
        <f>三年级等级</f>
        <v/>
      </c>
      <c r="U964" s="516" t="str">
        <f>三年级坐位体前屈得分</f>
        <v/>
      </c>
      <c r="V964" s="517" t="str">
        <f>三年级等级</f>
        <v/>
      </c>
      <c r="W964" s="516" t="str">
        <f>三年级一分钟跳绳得分</f>
        <v/>
      </c>
      <c r="X964" s="517" t="str">
        <f>三年级等级</f>
        <v/>
      </c>
      <c r="Y964" s="515" t="str">
        <f>三年级仰卧起坐得分</f>
        <v/>
      </c>
      <c r="Z964" s="518" t="str">
        <f>三年级等级</f>
        <v/>
      </c>
      <c r="AA964" s="533"/>
      <c r="AB964" s="515"/>
      <c r="AC964" s="533" t="str">
        <f>三年级跳绳附加分</f>
        <v/>
      </c>
      <c r="AD964" s="534" t="str">
        <f>三年级标准分</f>
        <v/>
      </c>
      <c r="AE964" s="534" t="str">
        <f>三年级总分</f>
        <v/>
      </c>
      <c r="AF964" s="517" t="str">
        <f>三年级等级</f>
        <v/>
      </c>
    </row>
    <row r="965" spans="1:32">
      <c r="A965" s="476">
        <v>314</v>
      </c>
      <c r="B965" s="477">
        <v>53</v>
      </c>
      <c r="C965" s="586"/>
      <c r="D965" s="587"/>
      <c r="E965" s="586"/>
      <c r="F965" s="473"/>
      <c r="G965" s="588"/>
      <c r="H965" s="475"/>
      <c r="I965" s="595"/>
      <c r="J965" s="596"/>
      <c r="K965" s="596"/>
      <c r="L965" s="503"/>
      <c r="M965" s="644"/>
      <c r="N965" s="505" t="str">
        <f>三年级BMI</f>
        <v/>
      </c>
      <c r="O965" s="499" t="str">
        <f>三年级BMI等级</f>
        <v/>
      </c>
      <c r="P965" s="500" t="str">
        <f>三年级BMI得分</f>
        <v/>
      </c>
      <c r="Q965" s="515" t="str">
        <f>三年级肺活量得分</f>
        <v/>
      </c>
      <c r="R965" s="512" t="str">
        <f>三年级等级</f>
        <v/>
      </c>
      <c r="S965" s="516" t="str">
        <f>三年级50米跑得分</f>
        <v/>
      </c>
      <c r="T965" s="517" t="str">
        <f>三年级等级</f>
        <v/>
      </c>
      <c r="U965" s="516" t="str">
        <f>三年级坐位体前屈得分</f>
        <v/>
      </c>
      <c r="V965" s="517" t="str">
        <f>三年级等级</f>
        <v/>
      </c>
      <c r="W965" s="516" t="str">
        <f>三年级一分钟跳绳得分</f>
        <v/>
      </c>
      <c r="X965" s="517" t="str">
        <f>三年级等级</f>
        <v/>
      </c>
      <c r="Y965" s="515" t="str">
        <f>三年级仰卧起坐得分</f>
        <v/>
      </c>
      <c r="Z965" s="518" t="str">
        <f>三年级等级</f>
        <v/>
      </c>
      <c r="AA965" s="533"/>
      <c r="AB965" s="515"/>
      <c r="AC965" s="533" t="str">
        <f>三年级跳绳附加分</f>
        <v/>
      </c>
      <c r="AD965" s="534" t="str">
        <f>三年级标准分</f>
        <v/>
      </c>
      <c r="AE965" s="534" t="str">
        <f>三年级总分</f>
        <v/>
      </c>
      <c r="AF965" s="517" t="str">
        <f>三年级等级</f>
        <v/>
      </c>
    </row>
    <row r="966" spans="1:32">
      <c r="A966" s="476">
        <v>314</v>
      </c>
      <c r="B966" s="477">
        <v>54</v>
      </c>
      <c r="C966" s="586"/>
      <c r="D966" s="587"/>
      <c r="E966" s="586"/>
      <c r="F966" s="473"/>
      <c r="G966" s="588"/>
      <c r="H966" s="475"/>
      <c r="I966" s="595"/>
      <c r="J966" s="596"/>
      <c r="K966" s="596"/>
      <c r="L966" s="503"/>
      <c r="M966" s="644"/>
      <c r="N966" s="505" t="str">
        <f>三年级BMI</f>
        <v/>
      </c>
      <c r="O966" s="499" t="str">
        <f>三年级BMI等级</f>
        <v/>
      </c>
      <c r="P966" s="500" t="str">
        <f>三年级BMI得分</f>
        <v/>
      </c>
      <c r="Q966" s="515" t="str">
        <f>三年级肺活量得分</f>
        <v/>
      </c>
      <c r="R966" s="512" t="str">
        <f>三年级等级</f>
        <v/>
      </c>
      <c r="S966" s="516" t="str">
        <f>三年级50米跑得分</f>
        <v/>
      </c>
      <c r="T966" s="517" t="str">
        <f>三年级等级</f>
        <v/>
      </c>
      <c r="U966" s="516" t="str">
        <f>三年级坐位体前屈得分</f>
        <v/>
      </c>
      <c r="V966" s="517" t="str">
        <f>三年级等级</f>
        <v/>
      </c>
      <c r="W966" s="516" t="str">
        <f>三年级一分钟跳绳得分</f>
        <v/>
      </c>
      <c r="X966" s="517" t="str">
        <f>三年级等级</f>
        <v/>
      </c>
      <c r="Y966" s="515" t="str">
        <f>三年级仰卧起坐得分</f>
        <v/>
      </c>
      <c r="Z966" s="518" t="str">
        <f>三年级等级</f>
        <v/>
      </c>
      <c r="AA966" s="533"/>
      <c r="AB966" s="515"/>
      <c r="AC966" s="533" t="str">
        <f>三年级跳绳附加分</f>
        <v/>
      </c>
      <c r="AD966" s="534" t="str">
        <f>三年级标准分</f>
        <v/>
      </c>
      <c r="AE966" s="534" t="str">
        <f>三年级总分</f>
        <v/>
      </c>
      <c r="AF966" s="517" t="str">
        <f>三年级等级</f>
        <v/>
      </c>
    </row>
    <row r="967" spans="1:32">
      <c r="A967" s="476">
        <v>314</v>
      </c>
      <c r="B967" s="477">
        <v>55</v>
      </c>
      <c r="C967" s="586"/>
      <c r="D967" s="587"/>
      <c r="E967" s="586"/>
      <c r="F967" s="473"/>
      <c r="G967" s="588"/>
      <c r="H967" s="475"/>
      <c r="I967" s="595"/>
      <c r="J967" s="596"/>
      <c r="K967" s="596"/>
      <c r="L967" s="503"/>
      <c r="M967" s="644"/>
      <c r="N967" s="505" t="str">
        <f>三年级BMI</f>
        <v/>
      </c>
      <c r="O967" s="499" t="str">
        <f>三年级BMI等级</f>
        <v/>
      </c>
      <c r="P967" s="500" t="str">
        <f>三年级BMI得分</f>
        <v/>
      </c>
      <c r="Q967" s="515" t="str">
        <f>三年级肺活量得分</f>
        <v/>
      </c>
      <c r="R967" s="512" t="str">
        <f>三年级等级</f>
        <v/>
      </c>
      <c r="S967" s="516" t="str">
        <f>三年级50米跑得分</f>
        <v/>
      </c>
      <c r="T967" s="517" t="str">
        <f>三年级等级</f>
        <v/>
      </c>
      <c r="U967" s="516" t="str">
        <f>三年级坐位体前屈得分</f>
        <v/>
      </c>
      <c r="V967" s="517" t="str">
        <f>三年级等级</f>
        <v/>
      </c>
      <c r="W967" s="516" t="str">
        <f>三年级一分钟跳绳得分</f>
        <v/>
      </c>
      <c r="X967" s="517" t="str">
        <f>三年级等级</f>
        <v/>
      </c>
      <c r="Y967" s="515" t="str">
        <f>三年级仰卧起坐得分</f>
        <v/>
      </c>
      <c r="Z967" s="518" t="str">
        <f>三年级等级</f>
        <v/>
      </c>
      <c r="AA967" s="533"/>
      <c r="AB967" s="515"/>
      <c r="AC967" s="533" t="str">
        <f>三年级跳绳附加分</f>
        <v/>
      </c>
      <c r="AD967" s="534" t="str">
        <f>三年级标准分</f>
        <v/>
      </c>
      <c r="AE967" s="534" t="str">
        <f>三年级总分</f>
        <v/>
      </c>
      <c r="AF967" s="517" t="str">
        <f>三年级等级</f>
        <v/>
      </c>
    </row>
    <row r="968" spans="1:32">
      <c r="A968" s="476">
        <v>314</v>
      </c>
      <c r="B968" s="477">
        <v>56</v>
      </c>
      <c r="C968" s="586"/>
      <c r="D968" s="587"/>
      <c r="E968" s="586"/>
      <c r="F968" s="473"/>
      <c r="G968" s="588"/>
      <c r="H968" s="475"/>
      <c r="I968" s="595"/>
      <c r="J968" s="596"/>
      <c r="K968" s="596"/>
      <c r="L968" s="503"/>
      <c r="M968" s="644"/>
      <c r="N968" s="505" t="str">
        <f>三年级BMI</f>
        <v/>
      </c>
      <c r="O968" s="499" t="str">
        <f>三年级BMI等级</f>
        <v/>
      </c>
      <c r="P968" s="500" t="str">
        <f>三年级BMI得分</f>
        <v/>
      </c>
      <c r="Q968" s="515" t="str">
        <f>三年级肺活量得分</f>
        <v/>
      </c>
      <c r="R968" s="512" t="str">
        <f>三年级等级</f>
        <v/>
      </c>
      <c r="S968" s="516" t="str">
        <f>三年级50米跑得分</f>
        <v/>
      </c>
      <c r="T968" s="517" t="str">
        <f>三年级等级</f>
        <v/>
      </c>
      <c r="U968" s="516" t="str">
        <f>三年级坐位体前屈得分</f>
        <v/>
      </c>
      <c r="V968" s="517" t="str">
        <f>三年级等级</f>
        <v/>
      </c>
      <c r="W968" s="516" t="str">
        <f>三年级一分钟跳绳得分</f>
        <v/>
      </c>
      <c r="X968" s="517" t="str">
        <f>三年级等级</f>
        <v/>
      </c>
      <c r="Y968" s="515" t="str">
        <f>三年级仰卧起坐得分</f>
        <v/>
      </c>
      <c r="Z968" s="518" t="str">
        <f>三年级等级</f>
        <v/>
      </c>
      <c r="AA968" s="533"/>
      <c r="AB968" s="515"/>
      <c r="AC968" s="533" t="str">
        <f>三年级跳绳附加分</f>
        <v/>
      </c>
      <c r="AD968" s="534" t="str">
        <f>三年级标准分</f>
        <v/>
      </c>
      <c r="AE968" s="534" t="str">
        <f>三年级总分</f>
        <v/>
      </c>
      <c r="AF968" s="517" t="str">
        <f>三年级等级</f>
        <v/>
      </c>
    </row>
    <row r="969" spans="1:32">
      <c r="A969" s="476">
        <v>314</v>
      </c>
      <c r="B969" s="477">
        <v>57</v>
      </c>
      <c r="C969" s="586"/>
      <c r="D969" s="587"/>
      <c r="E969" s="586"/>
      <c r="F969" s="473"/>
      <c r="G969" s="588"/>
      <c r="H969" s="475"/>
      <c r="I969" s="595"/>
      <c r="J969" s="596"/>
      <c r="K969" s="596"/>
      <c r="L969" s="503"/>
      <c r="M969" s="644"/>
      <c r="N969" s="505" t="str">
        <f>三年级BMI</f>
        <v/>
      </c>
      <c r="O969" s="499" t="str">
        <f>三年级BMI等级</f>
        <v/>
      </c>
      <c r="P969" s="500" t="str">
        <f>三年级BMI得分</f>
        <v/>
      </c>
      <c r="Q969" s="515" t="str">
        <f>三年级肺活量得分</f>
        <v/>
      </c>
      <c r="R969" s="512" t="str">
        <f>三年级等级</f>
        <v/>
      </c>
      <c r="S969" s="516" t="str">
        <f>三年级50米跑得分</f>
        <v/>
      </c>
      <c r="T969" s="517" t="str">
        <f>三年级等级</f>
        <v/>
      </c>
      <c r="U969" s="516" t="str">
        <f>三年级坐位体前屈得分</f>
        <v/>
      </c>
      <c r="V969" s="517" t="str">
        <f>三年级等级</f>
        <v/>
      </c>
      <c r="W969" s="516" t="str">
        <f>三年级一分钟跳绳得分</f>
        <v/>
      </c>
      <c r="X969" s="517" t="str">
        <f>三年级等级</f>
        <v/>
      </c>
      <c r="Y969" s="515" t="str">
        <f>三年级仰卧起坐得分</f>
        <v/>
      </c>
      <c r="Z969" s="518" t="str">
        <f>三年级等级</f>
        <v/>
      </c>
      <c r="AA969" s="533"/>
      <c r="AB969" s="515"/>
      <c r="AC969" s="533" t="str">
        <f>三年级跳绳附加分</f>
        <v/>
      </c>
      <c r="AD969" s="534" t="str">
        <f>三年级标准分</f>
        <v/>
      </c>
      <c r="AE969" s="534" t="str">
        <f>三年级总分</f>
        <v/>
      </c>
      <c r="AF969" s="517" t="str">
        <f>三年级等级</f>
        <v/>
      </c>
    </row>
    <row r="970" spans="1:32">
      <c r="A970" s="476">
        <v>314</v>
      </c>
      <c r="B970" s="477">
        <v>58</v>
      </c>
      <c r="C970" s="586"/>
      <c r="D970" s="587"/>
      <c r="E970" s="586"/>
      <c r="F970" s="473"/>
      <c r="G970" s="588"/>
      <c r="H970" s="475"/>
      <c r="I970" s="595"/>
      <c r="J970" s="596"/>
      <c r="K970" s="596"/>
      <c r="L970" s="503"/>
      <c r="M970" s="644"/>
      <c r="N970" s="505" t="str">
        <f>三年级BMI</f>
        <v/>
      </c>
      <c r="O970" s="499" t="str">
        <f>三年级BMI等级</f>
        <v/>
      </c>
      <c r="P970" s="500" t="str">
        <f>三年级BMI得分</f>
        <v/>
      </c>
      <c r="Q970" s="515" t="str">
        <f>三年级肺活量得分</f>
        <v/>
      </c>
      <c r="R970" s="512" t="str">
        <f>三年级等级</f>
        <v/>
      </c>
      <c r="S970" s="516" t="str">
        <f>三年级50米跑得分</f>
        <v/>
      </c>
      <c r="T970" s="517" t="str">
        <f>三年级等级</f>
        <v/>
      </c>
      <c r="U970" s="516" t="str">
        <f>三年级坐位体前屈得分</f>
        <v/>
      </c>
      <c r="V970" s="517" t="str">
        <f>三年级等级</f>
        <v/>
      </c>
      <c r="W970" s="516" t="str">
        <f>三年级一分钟跳绳得分</f>
        <v/>
      </c>
      <c r="X970" s="517" t="str">
        <f>三年级等级</f>
        <v/>
      </c>
      <c r="Y970" s="515" t="str">
        <f>三年级仰卧起坐得分</f>
        <v/>
      </c>
      <c r="Z970" s="518" t="str">
        <f>三年级等级</f>
        <v/>
      </c>
      <c r="AA970" s="533"/>
      <c r="AB970" s="515"/>
      <c r="AC970" s="533" t="str">
        <f>三年级跳绳附加分</f>
        <v/>
      </c>
      <c r="AD970" s="534" t="str">
        <f>三年级标准分</f>
        <v/>
      </c>
      <c r="AE970" s="534" t="str">
        <f>三年级总分</f>
        <v/>
      </c>
      <c r="AF970" s="517" t="str">
        <f>三年级等级</f>
        <v/>
      </c>
    </row>
    <row r="971" spans="1:32">
      <c r="A971" s="476">
        <v>314</v>
      </c>
      <c r="B971" s="477">
        <v>59</v>
      </c>
      <c r="C971" s="586"/>
      <c r="D971" s="587"/>
      <c r="E971" s="586"/>
      <c r="F971" s="473"/>
      <c r="G971" s="588"/>
      <c r="H971" s="475"/>
      <c r="I971" s="595"/>
      <c r="J971" s="596"/>
      <c r="K971" s="596"/>
      <c r="L971" s="503"/>
      <c r="M971" s="644"/>
      <c r="N971" s="505" t="str">
        <f>三年级BMI</f>
        <v/>
      </c>
      <c r="O971" s="499" t="str">
        <f>三年级BMI等级</f>
        <v/>
      </c>
      <c r="P971" s="500" t="str">
        <f>三年级BMI得分</f>
        <v/>
      </c>
      <c r="Q971" s="515" t="str">
        <f>三年级肺活量得分</f>
        <v/>
      </c>
      <c r="R971" s="512" t="str">
        <f>三年级等级</f>
        <v/>
      </c>
      <c r="S971" s="516" t="str">
        <f>三年级50米跑得分</f>
        <v/>
      </c>
      <c r="T971" s="517" t="str">
        <f>三年级等级</f>
        <v/>
      </c>
      <c r="U971" s="516" t="str">
        <f>三年级坐位体前屈得分</f>
        <v/>
      </c>
      <c r="V971" s="517" t="str">
        <f>三年级等级</f>
        <v/>
      </c>
      <c r="W971" s="516" t="str">
        <f>三年级一分钟跳绳得分</f>
        <v/>
      </c>
      <c r="X971" s="517" t="str">
        <f>三年级等级</f>
        <v/>
      </c>
      <c r="Y971" s="515" t="str">
        <f>三年级仰卧起坐得分</f>
        <v/>
      </c>
      <c r="Z971" s="518" t="str">
        <f>三年级等级</f>
        <v/>
      </c>
      <c r="AA971" s="533"/>
      <c r="AB971" s="515"/>
      <c r="AC971" s="533" t="str">
        <f>三年级跳绳附加分</f>
        <v/>
      </c>
      <c r="AD971" s="534" t="str">
        <f>三年级标准分</f>
        <v/>
      </c>
      <c r="AE971" s="534" t="str">
        <f>三年级总分</f>
        <v/>
      </c>
      <c r="AF971" s="517" t="str">
        <f>三年级等级</f>
        <v/>
      </c>
    </row>
    <row r="972" spans="1:32">
      <c r="A972" s="476">
        <v>314</v>
      </c>
      <c r="B972" s="477">
        <v>60</v>
      </c>
      <c r="C972" s="586"/>
      <c r="D972" s="587"/>
      <c r="E972" s="586"/>
      <c r="F972" s="473"/>
      <c r="G972" s="588"/>
      <c r="H972" s="475"/>
      <c r="I972" s="595"/>
      <c r="J972" s="596"/>
      <c r="K972" s="596"/>
      <c r="L972" s="503"/>
      <c r="M972" s="644"/>
      <c r="N972" s="505" t="str">
        <f>三年级BMI</f>
        <v/>
      </c>
      <c r="O972" s="499" t="str">
        <f>三年级BMI等级</f>
        <v/>
      </c>
      <c r="P972" s="500" t="str">
        <f>三年级BMI得分</f>
        <v/>
      </c>
      <c r="Q972" s="515" t="str">
        <f>三年级肺活量得分</f>
        <v/>
      </c>
      <c r="R972" s="512" t="str">
        <f>三年级等级</f>
        <v/>
      </c>
      <c r="S972" s="516" t="str">
        <f>三年级50米跑得分</f>
        <v/>
      </c>
      <c r="T972" s="517" t="str">
        <f>三年级等级</f>
        <v/>
      </c>
      <c r="U972" s="516" t="str">
        <f>三年级坐位体前屈得分</f>
        <v/>
      </c>
      <c r="V972" s="517" t="str">
        <f>三年级等级</f>
        <v/>
      </c>
      <c r="W972" s="516" t="str">
        <f>三年级一分钟跳绳得分</f>
        <v/>
      </c>
      <c r="X972" s="517" t="str">
        <f>三年级等级</f>
        <v/>
      </c>
      <c r="Y972" s="515" t="str">
        <f>三年级仰卧起坐得分</f>
        <v/>
      </c>
      <c r="Z972" s="518" t="str">
        <f>三年级等级</f>
        <v/>
      </c>
      <c r="AA972" s="533"/>
      <c r="AB972" s="515"/>
      <c r="AC972" s="533" t="str">
        <f>三年级跳绳附加分</f>
        <v/>
      </c>
      <c r="AD972" s="534" t="str">
        <f>三年级标准分</f>
        <v/>
      </c>
      <c r="AE972" s="534" t="str">
        <f>三年级总分</f>
        <v/>
      </c>
      <c r="AF972" s="517" t="str">
        <f>三年级等级</f>
        <v/>
      </c>
    </row>
    <row r="973" spans="1:32">
      <c r="A973" s="476">
        <v>314</v>
      </c>
      <c r="B973" s="477">
        <v>61</v>
      </c>
      <c r="C973" s="586"/>
      <c r="D973" s="587"/>
      <c r="E973" s="586"/>
      <c r="F973" s="473"/>
      <c r="G973" s="588"/>
      <c r="H973" s="475"/>
      <c r="I973" s="595"/>
      <c r="J973" s="596"/>
      <c r="K973" s="596"/>
      <c r="L973" s="503"/>
      <c r="M973" s="644"/>
      <c r="N973" s="505" t="str">
        <f>三年级BMI</f>
        <v/>
      </c>
      <c r="O973" s="499" t="str">
        <f>三年级BMI等级</f>
        <v/>
      </c>
      <c r="P973" s="500" t="str">
        <f>三年级BMI得分</f>
        <v/>
      </c>
      <c r="Q973" s="515" t="str">
        <f>三年级肺活量得分</f>
        <v/>
      </c>
      <c r="R973" s="512" t="str">
        <f>三年级等级</f>
        <v/>
      </c>
      <c r="S973" s="516" t="str">
        <f>三年级50米跑得分</f>
        <v/>
      </c>
      <c r="T973" s="517" t="str">
        <f>三年级等级</f>
        <v/>
      </c>
      <c r="U973" s="516" t="str">
        <f>三年级坐位体前屈得分</f>
        <v/>
      </c>
      <c r="V973" s="517" t="str">
        <f>三年级等级</f>
        <v/>
      </c>
      <c r="W973" s="516" t="str">
        <f>三年级一分钟跳绳得分</f>
        <v/>
      </c>
      <c r="X973" s="517" t="str">
        <f>三年级等级</f>
        <v/>
      </c>
      <c r="Y973" s="515" t="str">
        <f>三年级仰卧起坐得分</f>
        <v/>
      </c>
      <c r="Z973" s="518" t="str">
        <f>三年级等级</f>
        <v/>
      </c>
      <c r="AA973" s="533"/>
      <c r="AB973" s="515"/>
      <c r="AC973" s="533" t="str">
        <f>三年级跳绳附加分</f>
        <v/>
      </c>
      <c r="AD973" s="534" t="str">
        <f>三年级标准分</f>
        <v/>
      </c>
      <c r="AE973" s="534" t="str">
        <f>三年级总分</f>
        <v/>
      </c>
      <c r="AF973" s="517" t="str">
        <f>三年级等级</f>
        <v/>
      </c>
    </row>
    <row r="974" spans="1:32">
      <c r="A974" s="476">
        <v>314</v>
      </c>
      <c r="B974" s="477">
        <v>62</v>
      </c>
      <c r="C974" s="586"/>
      <c r="D974" s="587"/>
      <c r="E974" s="586"/>
      <c r="F974" s="473"/>
      <c r="G974" s="588"/>
      <c r="H974" s="475"/>
      <c r="I974" s="595"/>
      <c r="J974" s="596"/>
      <c r="K974" s="596"/>
      <c r="L974" s="503"/>
      <c r="M974" s="644"/>
      <c r="N974" s="505" t="str">
        <f>三年级BMI</f>
        <v/>
      </c>
      <c r="O974" s="499" t="str">
        <f>三年级BMI等级</f>
        <v/>
      </c>
      <c r="P974" s="500" t="str">
        <f>三年级BMI得分</f>
        <v/>
      </c>
      <c r="Q974" s="515" t="str">
        <f>三年级肺活量得分</f>
        <v/>
      </c>
      <c r="R974" s="512" t="str">
        <f>三年级等级</f>
        <v/>
      </c>
      <c r="S974" s="516" t="str">
        <f>三年级50米跑得分</f>
        <v/>
      </c>
      <c r="T974" s="517" t="str">
        <f>三年级等级</f>
        <v/>
      </c>
      <c r="U974" s="516" t="str">
        <f>三年级坐位体前屈得分</f>
        <v/>
      </c>
      <c r="V974" s="517" t="str">
        <f>三年级等级</f>
        <v/>
      </c>
      <c r="W974" s="516" t="str">
        <f>三年级一分钟跳绳得分</f>
        <v/>
      </c>
      <c r="X974" s="517" t="str">
        <f>三年级等级</f>
        <v/>
      </c>
      <c r="Y974" s="515" t="str">
        <f>三年级仰卧起坐得分</f>
        <v/>
      </c>
      <c r="Z974" s="518" t="str">
        <f>三年级等级</f>
        <v/>
      </c>
      <c r="AA974" s="533"/>
      <c r="AB974" s="515"/>
      <c r="AC974" s="533" t="str">
        <f>三年级跳绳附加分</f>
        <v/>
      </c>
      <c r="AD974" s="534" t="str">
        <f>三年级标准分</f>
        <v/>
      </c>
      <c r="AE974" s="534" t="str">
        <f>三年级总分</f>
        <v/>
      </c>
      <c r="AF974" s="517" t="str">
        <f>三年级等级</f>
        <v/>
      </c>
    </row>
    <row r="975" spans="1:32">
      <c r="A975" s="476">
        <v>314</v>
      </c>
      <c r="B975" s="477">
        <v>63</v>
      </c>
      <c r="C975" s="586"/>
      <c r="D975" s="587"/>
      <c r="E975" s="586"/>
      <c r="F975" s="473"/>
      <c r="G975" s="588"/>
      <c r="H975" s="475"/>
      <c r="I975" s="595"/>
      <c r="J975" s="596"/>
      <c r="K975" s="596"/>
      <c r="L975" s="503"/>
      <c r="M975" s="644"/>
      <c r="N975" s="505" t="str">
        <f>三年级BMI</f>
        <v/>
      </c>
      <c r="O975" s="499" t="str">
        <f>三年级BMI等级</f>
        <v/>
      </c>
      <c r="P975" s="500" t="str">
        <f>三年级BMI得分</f>
        <v/>
      </c>
      <c r="Q975" s="515" t="str">
        <f>三年级肺活量得分</f>
        <v/>
      </c>
      <c r="R975" s="512" t="str">
        <f>三年级等级</f>
        <v/>
      </c>
      <c r="S975" s="516" t="str">
        <f>三年级50米跑得分</f>
        <v/>
      </c>
      <c r="T975" s="517" t="str">
        <f>三年级等级</f>
        <v/>
      </c>
      <c r="U975" s="516" t="str">
        <f>三年级坐位体前屈得分</f>
        <v/>
      </c>
      <c r="V975" s="517" t="str">
        <f>三年级等级</f>
        <v/>
      </c>
      <c r="W975" s="516" t="str">
        <f>三年级一分钟跳绳得分</f>
        <v/>
      </c>
      <c r="X975" s="517" t="str">
        <f>三年级等级</f>
        <v/>
      </c>
      <c r="Y975" s="515" t="str">
        <f>三年级仰卧起坐得分</f>
        <v/>
      </c>
      <c r="Z975" s="518" t="str">
        <f>三年级等级</f>
        <v/>
      </c>
      <c r="AA975" s="533"/>
      <c r="AB975" s="515"/>
      <c r="AC975" s="533" t="str">
        <f>三年级跳绳附加分</f>
        <v/>
      </c>
      <c r="AD975" s="534" t="str">
        <f>三年级标准分</f>
        <v/>
      </c>
      <c r="AE975" s="534" t="str">
        <f>三年级总分</f>
        <v/>
      </c>
      <c r="AF975" s="517" t="str">
        <f>三年级等级</f>
        <v/>
      </c>
    </row>
    <row r="976" spans="1:32">
      <c r="A976" s="476">
        <v>314</v>
      </c>
      <c r="B976" s="477">
        <v>64</v>
      </c>
      <c r="C976" s="586"/>
      <c r="D976" s="587"/>
      <c r="E976" s="586"/>
      <c r="F976" s="473"/>
      <c r="G976" s="588"/>
      <c r="H976" s="475"/>
      <c r="I976" s="595"/>
      <c r="J976" s="596"/>
      <c r="K976" s="596"/>
      <c r="L976" s="503"/>
      <c r="M976" s="644"/>
      <c r="N976" s="505" t="str">
        <f>三年级BMI</f>
        <v/>
      </c>
      <c r="O976" s="499" t="str">
        <f>三年级BMI等级</f>
        <v/>
      </c>
      <c r="P976" s="500" t="str">
        <f>三年级BMI得分</f>
        <v/>
      </c>
      <c r="Q976" s="515" t="str">
        <f>三年级肺活量得分</f>
        <v/>
      </c>
      <c r="R976" s="512" t="str">
        <f>三年级等级</f>
        <v/>
      </c>
      <c r="S976" s="516" t="str">
        <f>三年级50米跑得分</f>
        <v/>
      </c>
      <c r="T976" s="517" t="str">
        <f>三年级等级</f>
        <v/>
      </c>
      <c r="U976" s="516" t="str">
        <f>三年级坐位体前屈得分</f>
        <v/>
      </c>
      <c r="V976" s="517" t="str">
        <f>三年级等级</f>
        <v/>
      </c>
      <c r="W976" s="516" t="str">
        <f>三年级一分钟跳绳得分</f>
        <v/>
      </c>
      <c r="X976" s="517" t="str">
        <f>三年级等级</f>
        <v/>
      </c>
      <c r="Y976" s="515" t="str">
        <f>三年级仰卧起坐得分</f>
        <v/>
      </c>
      <c r="Z976" s="518" t="str">
        <f>三年级等级</f>
        <v/>
      </c>
      <c r="AA976" s="533"/>
      <c r="AB976" s="515"/>
      <c r="AC976" s="533" t="str">
        <f>三年级跳绳附加分</f>
        <v/>
      </c>
      <c r="AD976" s="534" t="str">
        <f>三年级标准分</f>
        <v/>
      </c>
      <c r="AE976" s="534" t="str">
        <f>三年级总分</f>
        <v/>
      </c>
      <c r="AF976" s="517" t="str">
        <f>三年级等级</f>
        <v/>
      </c>
    </row>
    <row r="977" spans="1:32">
      <c r="A977" s="476">
        <v>314</v>
      </c>
      <c r="B977" s="477">
        <v>65</v>
      </c>
      <c r="C977" s="586"/>
      <c r="D977" s="587"/>
      <c r="E977" s="586"/>
      <c r="F977" s="473"/>
      <c r="G977" s="588"/>
      <c r="H977" s="475"/>
      <c r="I977" s="595"/>
      <c r="J977" s="596"/>
      <c r="K977" s="596"/>
      <c r="L977" s="503"/>
      <c r="M977" s="644"/>
      <c r="N977" s="505" t="str">
        <f>三年级BMI</f>
        <v/>
      </c>
      <c r="O977" s="499" t="str">
        <f>三年级BMI等级</f>
        <v/>
      </c>
      <c r="P977" s="500" t="str">
        <f>三年级BMI得分</f>
        <v/>
      </c>
      <c r="Q977" s="515" t="str">
        <f>三年级肺活量得分</f>
        <v/>
      </c>
      <c r="R977" s="512" t="str">
        <f>三年级等级</f>
        <v/>
      </c>
      <c r="S977" s="516" t="str">
        <f>三年级50米跑得分</f>
        <v/>
      </c>
      <c r="T977" s="517" t="str">
        <f>三年级等级</f>
        <v/>
      </c>
      <c r="U977" s="516" t="str">
        <f>三年级坐位体前屈得分</f>
        <v/>
      </c>
      <c r="V977" s="517" t="str">
        <f>三年级等级</f>
        <v/>
      </c>
      <c r="W977" s="516" t="str">
        <f>三年级一分钟跳绳得分</f>
        <v/>
      </c>
      <c r="X977" s="517" t="str">
        <f>三年级等级</f>
        <v/>
      </c>
      <c r="Y977" s="515" t="str">
        <f>三年级仰卧起坐得分</f>
        <v/>
      </c>
      <c r="Z977" s="518" t="str">
        <f>三年级等级</f>
        <v/>
      </c>
      <c r="AA977" s="533"/>
      <c r="AB977" s="515"/>
      <c r="AC977" s="533" t="str">
        <f>三年级跳绳附加分</f>
        <v/>
      </c>
      <c r="AD977" s="534" t="str">
        <f>三年级标准分</f>
        <v/>
      </c>
      <c r="AE977" s="534" t="str">
        <f>三年级总分</f>
        <v/>
      </c>
      <c r="AF977" s="517" t="str">
        <f>三年级等级</f>
        <v/>
      </c>
    </row>
    <row r="978" spans="1:32">
      <c r="A978" s="476">
        <v>314</v>
      </c>
      <c r="B978" s="477">
        <v>66</v>
      </c>
      <c r="C978" s="586"/>
      <c r="D978" s="587"/>
      <c r="E978" s="586"/>
      <c r="F978" s="473"/>
      <c r="G978" s="588"/>
      <c r="H978" s="475"/>
      <c r="I978" s="595"/>
      <c r="J978" s="596"/>
      <c r="K978" s="596"/>
      <c r="L978" s="503"/>
      <c r="M978" s="644"/>
      <c r="N978" s="505" t="str">
        <f>三年级BMI</f>
        <v/>
      </c>
      <c r="O978" s="499" t="str">
        <f>三年级BMI等级</f>
        <v/>
      </c>
      <c r="P978" s="500" t="str">
        <f>三年级BMI得分</f>
        <v/>
      </c>
      <c r="Q978" s="515" t="str">
        <f>三年级肺活量得分</f>
        <v/>
      </c>
      <c r="R978" s="512" t="str">
        <f>三年级等级</f>
        <v/>
      </c>
      <c r="S978" s="516" t="str">
        <f>三年级50米跑得分</f>
        <v/>
      </c>
      <c r="T978" s="517" t="str">
        <f>三年级等级</f>
        <v/>
      </c>
      <c r="U978" s="516" t="str">
        <f>三年级坐位体前屈得分</f>
        <v/>
      </c>
      <c r="V978" s="517" t="str">
        <f>三年级等级</f>
        <v/>
      </c>
      <c r="W978" s="516" t="str">
        <f>三年级一分钟跳绳得分</f>
        <v/>
      </c>
      <c r="X978" s="517" t="str">
        <f>三年级等级</f>
        <v/>
      </c>
      <c r="Y978" s="515" t="str">
        <f>三年级仰卧起坐得分</f>
        <v/>
      </c>
      <c r="Z978" s="518" t="str">
        <f>三年级等级</f>
        <v/>
      </c>
      <c r="AA978" s="533"/>
      <c r="AB978" s="515"/>
      <c r="AC978" s="533" t="str">
        <f>三年级跳绳附加分</f>
        <v/>
      </c>
      <c r="AD978" s="534" t="str">
        <f>三年级标准分</f>
        <v/>
      </c>
      <c r="AE978" s="534" t="str">
        <f>三年级总分</f>
        <v/>
      </c>
      <c r="AF978" s="517" t="str">
        <f>三年级等级</f>
        <v/>
      </c>
    </row>
    <row r="979" spans="1:32">
      <c r="A979" s="476">
        <v>314</v>
      </c>
      <c r="B979" s="477">
        <v>67</v>
      </c>
      <c r="C979" s="586"/>
      <c r="D979" s="587"/>
      <c r="E979" s="586"/>
      <c r="F979" s="473"/>
      <c r="G979" s="588"/>
      <c r="H979" s="475"/>
      <c r="I979" s="595"/>
      <c r="J979" s="596"/>
      <c r="K979" s="596"/>
      <c r="L979" s="503"/>
      <c r="M979" s="644"/>
      <c r="N979" s="505" t="str">
        <f>三年级BMI</f>
        <v/>
      </c>
      <c r="O979" s="499" t="str">
        <f>三年级BMI等级</f>
        <v/>
      </c>
      <c r="P979" s="500" t="str">
        <f>三年级BMI得分</f>
        <v/>
      </c>
      <c r="Q979" s="515" t="str">
        <f>三年级肺活量得分</f>
        <v/>
      </c>
      <c r="R979" s="512" t="str">
        <f>三年级等级</f>
        <v/>
      </c>
      <c r="S979" s="516" t="str">
        <f>三年级50米跑得分</f>
        <v/>
      </c>
      <c r="T979" s="517" t="str">
        <f>三年级等级</f>
        <v/>
      </c>
      <c r="U979" s="516" t="str">
        <f>三年级坐位体前屈得分</f>
        <v/>
      </c>
      <c r="V979" s="517" t="str">
        <f>三年级等级</f>
        <v/>
      </c>
      <c r="W979" s="516" t="str">
        <f>三年级一分钟跳绳得分</f>
        <v/>
      </c>
      <c r="X979" s="517" t="str">
        <f>三年级等级</f>
        <v/>
      </c>
      <c r="Y979" s="515" t="str">
        <f>三年级仰卧起坐得分</f>
        <v/>
      </c>
      <c r="Z979" s="518" t="str">
        <f>三年级等级</f>
        <v/>
      </c>
      <c r="AA979" s="533"/>
      <c r="AB979" s="515"/>
      <c r="AC979" s="533" t="str">
        <f>三年级跳绳附加分</f>
        <v/>
      </c>
      <c r="AD979" s="534" t="str">
        <f>三年级标准分</f>
        <v/>
      </c>
      <c r="AE979" s="534" t="str">
        <f>三年级总分</f>
        <v/>
      </c>
      <c r="AF979" s="517" t="str">
        <f>三年级等级</f>
        <v/>
      </c>
    </row>
    <row r="980" spans="1:32">
      <c r="A980" s="476">
        <v>314</v>
      </c>
      <c r="B980" s="477">
        <v>68</v>
      </c>
      <c r="C980" s="586"/>
      <c r="D980" s="587"/>
      <c r="E980" s="586"/>
      <c r="F980" s="481"/>
      <c r="G980" s="588"/>
      <c r="H980" s="475"/>
      <c r="I980" s="595"/>
      <c r="J980" s="596"/>
      <c r="K980" s="596"/>
      <c r="L980" s="503"/>
      <c r="M980" s="644"/>
      <c r="N980" s="505" t="str">
        <f>三年级BMI</f>
        <v/>
      </c>
      <c r="O980" s="499" t="str">
        <f>三年级BMI等级</f>
        <v/>
      </c>
      <c r="P980" s="500" t="str">
        <f>三年级BMI得分</f>
        <v/>
      </c>
      <c r="Q980" s="515" t="str">
        <f>三年级肺活量得分</f>
        <v/>
      </c>
      <c r="R980" s="512" t="str">
        <f>三年级等级</f>
        <v/>
      </c>
      <c r="S980" s="516" t="str">
        <f>三年级50米跑得分</f>
        <v/>
      </c>
      <c r="T980" s="517" t="str">
        <f>三年级等级</f>
        <v/>
      </c>
      <c r="U980" s="516" t="str">
        <f>三年级坐位体前屈得分</f>
        <v/>
      </c>
      <c r="V980" s="517" t="str">
        <f>三年级等级</f>
        <v/>
      </c>
      <c r="W980" s="516" t="str">
        <f>三年级一分钟跳绳得分</f>
        <v/>
      </c>
      <c r="X980" s="517" t="str">
        <f>三年级等级</f>
        <v/>
      </c>
      <c r="Y980" s="515" t="str">
        <f>三年级仰卧起坐得分</f>
        <v/>
      </c>
      <c r="Z980" s="518" t="str">
        <f>三年级等级</f>
        <v/>
      </c>
      <c r="AA980" s="533"/>
      <c r="AB980" s="515"/>
      <c r="AC980" s="533" t="str">
        <f>三年级跳绳附加分</f>
        <v/>
      </c>
      <c r="AD980" s="534" t="str">
        <f>三年级标准分</f>
        <v/>
      </c>
      <c r="AE980" s="534" t="str">
        <f>三年级总分</f>
        <v/>
      </c>
      <c r="AF980" s="517" t="str">
        <f>三年级等级</f>
        <v/>
      </c>
    </row>
    <row r="981" spans="1:32">
      <c r="A981" s="476">
        <v>314</v>
      </c>
      <c r="B981" s="477">
        <v>69</v>
      </c>
      <c r="C981" s="586"/>
      <c r="D981" s="587"/>
      <c r="E981" s="586"/>
      <c r="F981" s="481"/>
      <c r="G981" s="588"/>
      <c r="H981" s="475"/>
      <c r="I981" s="595"/>
      <c r="J981" s="596"/>
      <c r="K981" s="596"/>
      <c r="L981" s="503"/>
      <c r="M981" s="644"/>
      <c r="N981" s="505" t="str">
        <f>三年级BMI</f>
        <v/>
      </c>
      <c r="O981" s="499" t="str">
        <f>三年级BMI等级</f>
        <v/>
      </c>
      <c r="P981" s="500" t="str">
        <f>三年级BMI得分</f>
        <v/>
      </c>
      <c r="Q981" s="515" t="str">
        <f>三年级肺活量得分</f>
        <v/>
      </c>
      <c r="R981" s="512" t="str">
        <f>三年级等级</f>
        <v/>
      </c>
      <c r="S981" s="516" t="str">
        <f>三年级50米跑得分</f>
        <v/>
      </c>
      <c r="T981" s="517" t="str">
        <f>三年级等级</f>
        <v/>
      </c>
      <c r="U981" s="516" t="str">
        <f>三年级坐位体前屈得分</f>
        <v/>
      </c>
      <c r="V981" s="517" t="str">
        <f>三年级等级</f>
        <v/>
      </c>
      <c r="W981" s="516" t="str">
        <f>三年级一分钟跳绳得分</f>
        <v/>
      </c>
      <c r="X981" s="517" t="str">
        <f>三年级等级</f>
        <v/>
      </c>
      <c r="Y981" s="515" t="str">
        <f>三年级仰卧起坐得分</f>
        <v/>
      </c>
      <c r="Z981" s="518" t="str">
        <f>三年级等级</f>
        <v/>
      </c>
      <c r="AA981" s="533"/>
      <c r="AB981" s="515"/>
      <c r="AC981" s="533" t="str">
        <f>三年级跳绳附加分</f>
        <v/>
      </c>
      <c r="AD981" s="534" t="str">
        <f>三年级标准分</f>
        <v/>
      </c>
      <c r="AE981" s="534" t="str">
        <f>三年级总分</f>
        <v/>
      </c>
      <c r="AF981" s="517" t="str">
        <f>三年级等级</f>
        <v/>
      </c>
    </row>
    <row r="982" ht="15.75" spans="1:32">
      <c r="A982" s="535">
        <v>314</v>
      </c>
      <c r="B982" s="536">
        <v>70</v>
      </c>
      <c r="C982" s="590"/>
      <c r="D982" s="591"/>
      <c r="E982" s="590"/>
      <c r="F982" s="540"/>
      <c r="G982" s="592"/>
      <c r="H982" s="542"/>
      <c r="I982" s="598"/>
      <c r="J982" s="599"/>
      <c r="K982" s="599"/>
      <c r="L982" s="571"/>
      <c r="M982" s="647"/>
      <c r="N982" s="573" t="str">
        <f>三年级BMI</f>
        <v/>
      </c>
      <c r="O982" s="574" t="str">
        <f>三年级BMI等级</f>
        <v/>
      </c>
      <c r="P982" s="575" t="str">
        <f>三年级BMI得分</f>
        <v/>
      </c>
      <c r="Q982" s="576" t="str">
        <f>三年级肺活量得分</f>
        <v/>
      </c>
      <c r="R982" s="577" t="str">
        <f>三年级等级</f>
        <v/>
      </c>
      <c r="S982" s="578" t="str">
        <f>三年级50米跑得分</f>
        <v/>
      </c>
      <c r="T982" s="567" t="str">
        <f>三年级等级</f>
        <v/>
      </c>
      <c r="U982" s="578" t="str">
        <f>三年级坐位体前屈得分</f>
        <v/>
      </c>
      <c r="V982" s="567" t="str">
        <f>三年级等级</f>
        <v/>
      </c>
      <c r="W982" s="578" t="str">
        <f>三年级一分钟跳绳得分</f>
        <v/>
      </c>
      <c r="X982" s="567" t="str">
        <f>三年级等级</f>
        <v/>
      </c>
      <c r="Y982" s="576" t="str">
        <f>三年级仰卧起坐得分</f>
        <v/>
      </c>
      <c r="Z982" s="579" t="str">
        <f>三年级等级</f>
        <v/>
      </c>
      <c r="AA982" s="565"/>
      <c r="AB982" s="576"/>
      <c r="AC982" s="565" t="str">
        <f>三年级跳绳附加分</f>
        <v/>
      </c>
      <c r="AD982" s="566" t="str">
        <f>三年级标准分</f>
        <v/>
      </c>
      <c r="AE982" s="566" t="str">
        <f>三年级总分</f>
        <v/>
      </c>
      <c r="AF982" s="567" t="str">
        <f>三年级等级</f>
        <v/>
      </c>
    </row>
    <row r="983" ht="15.75" spans="1:32">
      <c r="A983" s="468">
        <v>315</v>
      </c>
      <c r="B983" s="469">
        <v>1</v>
      </c>
      <c r="C983" s="593"/>
      <c r="D983" s="594"/>
      <c r="E983" s="593"/>
      <c r="F983" s="473"/>
      <c r="G983" s="589"/>
      <c r="H983" s="475"/>
      <c r="I983" s="600"/>
      <c r="J983" s="597"/>
      <c r="K983" s="597"/>
      <c r="L983" s="496"/>
      <c r="M983" s="643"/>
      <c r="N983" s="498" t="str">
        <f>三年级BMI</f>
        <v/>
      </c>
      <c r="O983" s="499" t="str">
        <f>三年级BMI等级</f>
        <v/>
      </c>
      <c r="P983" s="500" t="str">
        <f>三年级BMI得分</f>
        <v/>
      </c>
      <c r="Q983" s="511" t="str">
        <f>三年级肺活量得分</f>
        <v/>
      </c>
      <c r="R983" s="512" t="str">
        <f>三年级等级</f>
        <v/>
      </c>
      <c r="S983" s="513" t="str">
        <f>三年级50米跑得分</f>
        <v/>
      </c>
      <c r="T983" s="512" t="str">
        <f>三年级等级</f>
        <v/>
      </c>
      <c r="U983" s="513" t="str">
        <f>三年级坐位体前屈得分</f>
        <v/>
      </c>
      <c r="V983" s="512" t="str">
        <f>三年级等级</f>
        <v/>
      </c>
      <c r="W983" s="513" t="str">
        <f>三年级一分钟跳绳得分</f>
        <v/>
      </c>
      <c r="X983" s="512" t="str">
        <f>三年级等级</f>
        <v/>
      </c>
      <c r="Y983" s="511" t="str">
        <f>三年级仰卧起坐得分</f>
        <v/>
      </c>
      <c r="Z983" s="514" t="str">
        <f>三年级等级</f>
        <v/>
      </c>
      <c r="AA983" s="530"/>
      <c r="AB983" s="511"/>
      <c r="AC983" s="530" t="str">
        <f>三年级跳绳附加分</f>
        <v/>
      </c>
      <c r="AD983" s="531" t="str">
        <f>三年级标准分</f>
        <v/>
      </c>
      <c r="AE983" s="531" t="str">
        <f>三年级总分</f>
        <v/>
      </c>
      <c r="AF983" s="512" t="str">
        <f>三年级等级</f>
        <v/>
      </c>
    </row>
    <row r="984" spans="1:32">
      <c r="A984" s="476">
        <v>315</v>
      </c>
      <c r="B984" s="477">
        <v>2</v>
      </c>
      <c r="C984" s="586"/>
      <c r="D984" s="587"/>
      <c r="E984" s="586"/>
      <c r="F984" s="473"/>
      <c r="G984" s="588"/>
      <c r="H984" s="475"/>
      <c r="I984" s="595"/>
      <c r="J984" s="596"/>
      <c r="K984" s="596"/>
      <c r="L984" s="503"/>
      <c r="M984" s="644"/>
      <c r="N984" s="505" t="str">
        <f>三年级BMI</f>
        <v/>
      </c>
      <c r="O984" s="499" t="str">
        <f>三年级BMI等级</f>
        <v/>
      </c>
      <c r="P984" s="500" t="str">
        <f>三年级BMI得分</f>
        <v/>
      </c>
      <c r="Q984" s="515" t="str">
        <f>三年级肺活量得分</f>
        <v/>
      </c>
      <c r="R984" s="512" t="str">
        <f>三年级等级</f>
        <v/>
      </c>
      <c r="S984" s="516" t="str">
        <f>三年级50米跑得分</f>
        <v/>
      </c>
      <c r="T984" s="517" t="str">
        <f>三年级等级</f>
        <v/>
      </c>
      <c r="U984" s="516" t="str">
        <f>三年级坐位体前屈得分</f>
        <v/>
      </c>
      <c r="V984" s="517" t="str">
        <f>三年级等级</f>
        <v/>
      </c>
      <c r="W984" s="516" t="str">
        <f>三年级一分钟跳绳得分</f>
        <v/>
      </c>
      <c r="X984" s="517" t="str">
        <f>三年级等级</f>
        <v/>
      </c>
      <c r="Y984" s="515" t="str">
        <f>三年级仰卧起坐得分</f>
        <v/>
      </c>
      <c r="Z984" s="518" t="str">
        <f>三年级等级</f>
        <v/>
      </c>
      <c r="AA984" s="533"/>
      <c r="AB984" s="515"/>
      <c r="AC984" s="533" t="str">
        <f>三年级跳绳附加分</f>
        <v/>
      </c>
      <c r="AD984" s="534" t="str">
        <f>三年级标准分</f>
        <v/>
      </c>
      <c r="AE984" s="534" t="str">
        <f>三年级总分</f>
        <v/>
      </c>
      <c r="AF984" s="517" t="str">
        <f>三年级等级</f>
        <v/>
      </c>
    </row>
    <row r="985" spans="1:32">
      <c r="A985" s="476">
        <v>315</v>
      </c>
      <c r="B985" s="477">
        <v>3</v>
      </c>
      <c r="C985" s="586"/>
      <c r="D985" s="587"/>
      <c r="E985" s="586"/>
      <c r="F985" s="473"/>
      <c r="G985" s="588"/>
      <c r="H985" s="475"/>
      <c r="I985" s="595"/>
      <c r="J985" s="596"/>
      <c r="K985" s="596"/>
      <c r="L985" s="503"/>
      <c r="M985" s="644"/>
      <c r="N985" s="505" t="str">
        <f>三年级BMI</f>
        <v/>
      </c>
      <c r="O985" s="499" t="str">
        <f>三年级BMI等级</f>
        <v/>
      </c>
      <c r="P985" s="500" t="str">
        <f>三年级BMI得分</f>
        <v/>
      </c>
      <c r="Q985" s="515" t="str">
        <f>三年级肺活量得分</f>
        <v/>
      </c>
      <c r="R985" s="512" t="str">
        <f>三年级等级</f>
        <v/>
      </c>
      <c r="S985" s="516" t="str">
        <f>三年级50米跑得分</f>
        <v/>
      </c>
      <c r="T985" s="517" t="str">
        <f>三年级等级</f>
        <v/>
      </c>
      <c r="U985" s="516" t="str">
        <f>三年级坐位体前屈得分</f>
        <v/>
      </c>
      <c r="V985" s="517" t="str">
        <f>三年级等级</f>
        <v/>
      </c>
      <c r="W985" s="516" t="str">
        <f>三年级一分钟跳绳得分</f>
        <v/>
      </c>
      <c r="X985" s="517" t="str">
        <f>三年级等级</f>
        <v/>
      </c>
      <c r="Y985" s="515" t="str">
        <f>三年级仰卧起坐得分</f>
        <v/>
      </c>
      <c r="Z985" s="518" t="str">
        <f>三年级等级</f>
        <v/>
      </c>
      <c r="AA985" s="533"/>
      <c r="AB985" s="515"/>
      <c r="AC985" s="533" t="str">
        <f>三年级跳绳附加分</f>
        <v/>
      </c>
      <c r="AD985" s="534" t="str">
        <f>三年级标准分</f>
        <v/>
      </c>
      <c r="AE985" s="534" t="str">
        <f>三年级总分</f>
        <v/>
      </c>
      <c r="AF985" s="517" t="str">
        <f>三年级等级</f>
        <v/>
      </c>
    </row>
    <row r="986" spans="1:32">
      <c r="A986" s="476">
        <v>315</v>
      </c>
      <c r="B986" s="477">
        <v>4</v>
      </c>
      <c r="C986" s="586"/>
      <c r="D986" s="587"/>
      <c r="E986" s="586"/>
      <c r="F986" s="473"/>
      <c r="G986" s="588"/>
      <c r="H986" s="475"/>
      <c r="I986" s="595"/>
      <c r="J986" s="596"/>
      <c r="K986" s="596"/>
      <c r="L986" s="503"/>
      <c r="M986" s="644"/>
      <c r="N986" s="505" t="str">
        <f>三年级BMI</f>
        <v/>
      </c>
      <c r="O986" s="499" t="str">
        <f>三年级BMI等级</f>
        <v/>
      </c>
      <c r="P986" s="500" t="str">
        <f>三年级BMI得分</f>
        <v/>
      </c>
      <c r="Q986" s="515" t="str">
        <f>三年级肺活量得分</f>
        <v/>
      </c>
      <c r="R986" s="512" t="str">
        <f>三年级等级</f>
        <v/>
      </c>
      <c r="S986" s="516" t="str">
        <f>三年级50米跑得分</f>
        <v/>
      </c>
      <c r="T986" s="517" t="str">
        <f>三年级等级</f>
        <v/>
      </c>
      <c r="U986" s="516" t="str">
        <f>三年级坐位体前屈得分</f>
        <v/>
      </c>
      <c r="V986" s="517" t="str">
        <f>三年级等级</f>
        <v/>
      </c>
      <c r="W986" s="516" t="str">
        <f>三年级一分钟跳绳得分</f>
        <v/>
      </c>
      <c r="X986" s="517" t="str">
        <f>三年级等级</f>
        <v/>
      </c>
      <c r="Y986" s="515" t="str">
        <f>三年级仰卧起坐得分</f>
        <v/>
      </c>
      <c r="Z986" s="518" t="str">
        <f>三年级等级</f>
        <v/>
      </c>
      <c r="AA986" s="533"/>
      <c r="AB986" s="515"/>
      <c r="AC986" s="533" t="str">
        <f>三年级跳绳附加分</f>
        <v/>
      </c>
      <c r="AD986" s="534" t="str">
        <f>三年级标准分</f>
        <v/>
      </c>
      <c r="AE986" s="534" t="str">
        <f>三年级总分</f>
        <v/>
      </c>
      <c r="AF986" s="517" t="str">
        <f>三年级等级</f>
        <v/>
      </c>
    </row>
    <row r="987" spans="1:32">
      <c r="A987" s="476">
        <v>315</v>
      </c>
      <c r="B987" s="477">
        <v>5</v>
      </c>
      <c r="C987" s="586"/>
      <c r="D987" s="587"/>
      <c r="E987" s="586"/>
      <c r="F987" s="473"/>
      <c r="G987" s="588"/>
      <c r="H987" s="475"/>
      <c r="I987" s="595"/>
      <c r="J987" s="596"/>
      <c r="K987" s="596"/>
      <c r="L987" s="503"/>
      <c r="M987" s="644"/>
      <c r="N987" s="505" t="str">
        <f>三年级BMI</f>
        <v/>
      </c>
      <c r="O987" s="499" t="str">
        <f>三年级BMI等级</f>
        <v/>
      </c>
      <c r="P987" s="500" t="str">
        <f>三年级BMI得分</f>
        <v/>
      </c>
      <c r="Q987" s="515" t="str">
        <f>三年级肺活量得分</f>
        <v/>
      </c>
      <c r="R987" s="512" t="str">
        <f>三年级等级</f>
        <v/>
      </c>
      <c r="S987" s="516" t="str">
        <f>三年级50米跑得分</f>
        <v/>
      </c>
      <c r="T987" s="517" t="str">
        <f>三年级等级</f>
        <v/>
      </c>
      <c r="U987" s="516" t="str">
        <f>三年级坐位体前屈得分</f>
        <v/>
      </c>
      <c r="V987" s="517" t="str">
        <f>三年级等级</f>
        <v/>
      </c>
      <c r="W987" s="516" t="str">
        <f>三年级一分钟跳绳得分</f>
        <v/>
      </c>
      <c r="X987" s="517" t="str">
        <f>三年级等级</f>
        <v/>
      </c>
      <c r="Y987" s="515" t="str">
        <f>三年级仰卧起坐得分</f>
        <v/>
      </c>
      <c r="Z987" s="518" t="str">
        <f>三年级等级</f>
        <v/>
      </c>
      <c r="AA987" s="533"/>
      <c r="AB987" s="515"/>
      <c r="AC987" s="533" t="str">
        <f>三年级跳绳附加分</f>
        <v/>
      </c>
      <c r="AD987" s="534" t="str">
        <f>三年级标准分</f>
        <v/>
      </c>
      <c r="AE987" s="534" t="str">
        <f>三年级总分</f>
        <v/>
      </c>
      <c r="AF987" s="517" t="str">
        <f>三年级等级</f>
        <v/>
      </c>
    </row>
    <row r="988" spans="1:32">
      <c r="A988" s="476">
        <v>315</v>
      </c>
      <c r="B988" s="477">
        <v>6</v>
      </c>
      <c r="C988" s="586"/>
      <c r="D988" s="587"/>
      <c r="E988" s="586"/>
      <c r="F988" s="473"/>
      <c r="G988" s="588"/>
      <c r="H988" s="475"/>
      <c r="I988" s="595"/>
      <c r="J988" s="596"/>
      <c r="K988" s="596"/>
      <c r="L988" s="503"/>
      <c r="M988" s="644"/>
      <c r="N988" s="505" t="str">
        <f>三年级BMI</f>
        <v/>
      </c>
      <c r="O988" s="499" t="str">
        <f>三年级BMI等级</f>
        <v/>
      </c>
      <c r="P988" s="500" t="str">
        <f>三年级BMI得分</f>
        <v/>
      </c>
      <c r="Q988" s="515" t="str">
        <f>三年级肺活量得分</f>
        <v/>
      </c>
      <c r="R988" s="512" t="str">
        <f>三年级等级</f>
        <v/>
      </c>
      <c r="S988" s="516" t="str">
        <f>三年级50米跑得分</f>
        <v/>
      </c>
      <c r="T988" s="517" t="str">
        <f>三年级等级</f>
        <v/>
      </c>
      <c r="U988" s="516" t="str">
        <f>三年级坐位体前屈得分</f>
        <v/>
      </c>
      <c r="V988" s="517" t="str">
        <f>三年级等级</f>
        <v/>
      </c>
      <c r="W988" s="516" t="str">
        <f>三年级一分钟跳绳得分</f>
        <v/>
      </c>
      <c r="X988" s="517" t="str">
        <f>三年级等级</f>
        <v/>
      </c>
      <c r="Y988" s="515" t="str">
        <f>三年级仰卧起坐得分</f>
        <v/>
      </c>
      <c r="Z988" s="518" t="str">
        <f>三年级等级</f>
        <v/>
      </c>
      <c r="AA988" s="533"/>
      <c r="AB988" s="515"/>
      <c r="AC988" s="533" t="str">
        <f>三年级跳绳附加分</f>
        <v/>
      </c>
      <c r="AD988" s="534" t="str">
        <f>三年级标准分</f>
        <v/>
      </c>
      <c r="AE988" s="534" t="str">
        <f>三年级总分</f>
        <v/>
      </c>
      <c r="AF988" s="517" t="str">
        <f>三年级等级</f>
        <v/>
      </c>
    </row>
    <row r="989" spans="1:32">
      <c r="A989" s="476">
        <v>315</v>
      </c>
      <c r="B989" s="477">
        <v>7</v>
      </c>
      <c r="C989" s="586"/>
      <c r="D989" s="587"/>
      <c r="E989" s="586"/>
      <c r="F989" s="473"/>
      <c r="G989" s="588"/>
      <c r="H989" s="475"/>
      <c r="I989" s="595"/>
      <c r="J989" s="596"/>
      <c r="K989" s="596"/>
      <c r="L989" s="503"/>
      <c r="M989" s="644"/>
      <c r="N989" s="505" t="str">
        <f>三年级BMI</f>
        <v/>
      </c>
      <c r="O989" s="499" t="str">
        <f>三年级BMI等级</f>
        <v/>
      </c>
      <c r="P989" s="500" t="str">
        <f>三年级BMI得分</f>
        <v/>
      </c>
      <c r="Q989" s="515" t="str">
        <f>三年级肺活量得分</f>
        <v/>
      </c>
      <c r="R989" s="512" t="str">
        <f>三年级等级</f>
        <v/>
      </c>
      <c r="S989" s="516" t="str">
        <f>三年级50米跑得分</f>
        <v/>
      </c>
      <c r="T989" s="517" t="str">
        <f>三年级等级</f>
        <v/>
      </c>
      <c r="U989" s="516" t="str">
        <f>三年级坐位体前屈得分</f>
        <v/>
      </c>
      <c r="V989" s="517" t="str">
        <f>三年级等级</f>
        <v/>
      </c>
      <c r="W989" s="516" t="str">
        <f>三年级一分钟跳绳得分</f>
        <v/>
      </c>
      <c r="X989" s="517" t="str">
        <f>三年级等级</f>
        <v/>
      </c>
      <c r="Y989" s="515" t="str">
        <f>三年级仰卧起坐得分</f>
        <v/>
      </c>
      <c r="Z989" s="518" t="str">
        <f>三年级等级</f>
        <v/>
      </c>
      <c r="AA989" s="533"/>
      <c r="AB989" s="515"/>
      <c r="AC989" s="533" t="str">
        <f>三年级跳绳附加分</f>
        <v/>
      </c>
      <c r="AD989" s="534" t="str">
        <f>三年级标准分</f>
        <v/>
      </c>
      <c r="AE989" s="534" t="str">
        <f>三年级总分</f>
        <v/>
      </c>
      <c r="AF989" s="517" t="str">
        <f>三年级等级</f>
        <v/>
      </c>
    </row>
    <row r="990" spans="1:32">
      <c r="A990" s="476">
        <v>315</v>
      </c>
      <c r="B990" s="477">
        <v>8</v>
      </c>
      <c r="C990" s="586"/>
      <c r="D990" s="587"/>
      <c r="E990" s="586"/>
      <c r="F990" s="473"/>
      <c r="G990" s="588"/>
      <c r="H990" s="475"/>
      <c r="I990" s="595"/>
      <c r="J990" s="596"/>
      <c r="K990" s="596"/>
      <c r="L990" s="503"/>
      <c r="M990" s="644"/>
      <c r="N990" s="505" t="str">
        <f>三年级BMI</f>
        <v/>
      </c>
      <c r="O990" s="499" t="str">
        <f>三年级BMI等级</f>
        <v/>
      </c>
      <c r="P990" s="500" t="str">
        <f>三年级BMI得分</f>
        <v/>
      </c>
      <c r="Q990" s="515" t="str">
        <f>三年级肺活量得分</f>
        <v/>
      </c>
      <c r="R990" s="512" t="str">
        <f>三年级等级</f>
        <v/>
      </c>
      <c r="S990" s="516" t="str">
        <f>三年级50米跑得分</f>
        <v/>
      </c>
      <c r="T990" s="517" t="str">
        <f>三年级等级</f>
        <v/>
      </c>
      <c r="U990" s="516" t="str">
        <f>三年级坐位体前屈得分</f>
        <v/>
      </c>
      <c r="V990" s="517" t="str">
        <f>三年级等级</f>
        <v/>
      </c>
      <c r="W990" s="516" t="str">
        <f>三年级一分钟跳绳得分</f>
        <v/>
      </c>
      <c r="X990" s="517" t="str">
        <f>三年级等级</f>
        <v/>
      </c>
      <c r="Y990" s="515" t="str">
        <f>三年级仰卧起坐得分</f>
        <v/>
      </c>
      <c r="Z990" s="518" t="str">
        <f>三年级等级</f>
        <v/>
      </c>
      <c r="AA990" s="533"/>
      <c r="AB990" s="515"/>
      <c r="AC990" s="533" t="str">
        <f>三年级跳绳附加分</f>
        <v/>
      </c>
      <c r="AD990" s="534" t="str">
        <f>三年级标准分</f>
        <v/>
      </c>
      <c r="AE990" s="534" t="str">
        <f>三年级总分</f>
        <v/>
      </c>
      <c r="AF990" s="517" t="str">
        <f>三年级等级</f>
        <v/>
      </c>
    </row>
    <row r="991" spans="1:32">
      <c r="A991" s="476">
        <v>315</v>
      </c>
      <c r="B991" s="477">
        <v>9</v>
      </c>
      <c r="C991" s="586"/>
      <c r="D991" s="587"/>
      <c r="E991" s="586"/>
      <c r="F991" s="473"/>
      <c r="G991" s="588"/>
      <c r="H991" s="475"/>
      <c r="I991" s="595"/>
      <c r="J991" s="596"/>
      <c r="K991" s="596"/>
      <c r="L991" s="503"/>
      <c r="M991" s="644"/>
      <c r="N991" s="505" t="str">
        <f>三年级BMI</f>
        <v/>
      </c>
      <c r="O991" s="499" t="str">
        <f>三年级BMI等级</f>
        <v/>
      </c>
      <c r="P991" s="500" t="str">
        <f>三年级BMI得分</f>
        <v/>
      </c>
      <c r="Q991" s="515" t="str">
        <f>三年级肺活量得分</f>
        <v/>
      </c>
      <c r="R991" s="512" t="str">
        <f>三年级等级</f>
        <v/>
      </c>
      <c r="S991" s="516" t="str">
        <f>三年级50米跑得分</f>
        <v/>
      </c>
      <c r="T991" s="517" t="str">
        <f>三年级等级</f>
        <v/>
      </c>
      <c r="U991" s="516" t="str">
        <f>三年级坐位体前屈得分</f>
        <v/>
      </c>
      <c r="V991" s="517" t="str">
        <f>三年级等级</f>
        <v/>
      </c>
      <c r="W991" s="516" t="str">
        <f>三年级一分钟跳绳得分</f>
        <v/>
      </c>
      <c r="X991" s="517" t="str">
        <f>三年级等级</f>
        <v/>
      </c>
      <c r="Y991" s="515" t="str">
        <f>三年级仰卧起坐得分</f>
        <v/>
      </c>
      <c r="Z991" s="518" t="str">
        <f>三年级等级</f>
        <v/>
      </c>
      <c r="AA991" s="533"/>
      <c r="AB991" s="515"/>
      <c r="AC991" s="533" t="str">
        <f>三年级跳绳附加分</f>
        <v/>
      </c>
      <c r="AD991" s="534" t="str">
        <f>三年级标准分</f>
        <v/>
      </c>
      <c r="AE991" s="534" t="str">
        <f>三年级总分</f>
        <v/>
      </c>
      <c r="AF991" s="517" t="str">
        <f>三年级等级</f>
        <v/>
      </c>
    </row>
    <row r="992" spans="1:32">
      <c r="A992" s="476">
        <v>315</v>
      </c>
      <c r="B992" s="477">
        <v>10</v>
      </c>
      <c r="C992" s="586"/>
      <c r="D992" s="587"/>
      <c r="E992" s="586"/>
      <c r="F992" s="473"/>
      <c r="G992" s="588"/>
      <c r="H992" s="475"/>
      <c r="I992" s="595"/>
      <c r="J992" s="596"/>
      <c r="K992" s="596"/>
      <c r="L992" s="503"/>
      <c r="M992" s="644"/>
      <c r="N992" s="505" t="str">
        <f>三年级BMI</f>
        <v/>
      </c>
      <c r="O992" s="499" t="str">
        <f>三年级BMI等级</f>
        <v/>
      </c>
      <c r="P992" s="500" t="str">
        <f>三年级BMI得分</f>
        <v/>
      </c>
      <c r="Q992" s="515" t="str">
        <f>三年级肺活量得分</f>
        <v/>
      </c>
      <c r="R992" s="512" t="str">
        <f>三年级等级</f>
        <v/>
      </c>
      <c r="S992" s="516" t="str">
        <f>三年级50米跑得分</f>
        <v/>
      </c>
      <c r="T992" s="517" t="str">
        <f>三年级等级</f>
        <v/>
      </c>
      <c r="U992" s="516" t="str">
        <f>三年级坐位体前屈得分</f>
        <v/>
      </c>
      <c r="V992" s="517" t="str">
        <f>三年级等级</f>
        <v/>
      </c>
      <c r="W992" s="516" t="str">
        <f>三年级一分钟跳绳得分</f>
        <v/>
      </c>
      <c r="X992" s="517" t="str">
        <f>三年级等级</f>
        <v/>
      </c>
      <c r="Y992" s="515" t="str">
        <f>三年级仰卧起坐得分</f>
        <v/>
      </c>
      <c r="Z992" s="518" t="str">
        <f>三年级等级</f>
        <v/>
      </c>
      <c r="AA992" s="533"/>
      <c r="AB992" s="515"/>
      <c r="AC992" s="533" t="str">
        <f>三年级跳绳附加分</f>
        <v/>
      </c>
      <c r="AD992" s="534" t="str">
        <f>三年级标准分</f>
        <v/>
      </c>
      <c r="AE992" s="534" t="str">
        <f>三年级总分</f>
        <v/>
      </c>
      <c r="AF992" s="517" t="str">
        <f>三年级等级</f>
        <v/>
      </c>
    </row>
    <row r="993" spans="1:32">
      <c r="A993" s="476">
        <v>315</v>
      </c>
      <c r="B993" s="477">
        <v>11</v>
      </c>
      <c r="C993" s="586"/>
      <c r="D993" s="587"/>
      <c r="E993" s="586"/>
      <c r="F993" s="473"/>
      <c r="G993" s="588"/>
      <c r="H993" s="475"/>
      <c r="I993" s="595"/>
      <c r="J993" s="596"/>
      <c r="K993" s="596"/>
      <c r="L993" s="503"/>
      <c r="M993" s="644"/>
      <c r="N993" s="505" t="str">
        <f>三年级BMI</f>
        <v/>
      </c>
      <c r="O993" s="499" t="str">
        <f>三年级BMI等级</f>
        <v/>
      </c>
      <c r="P993" s="500" t="str">
        <f>三年级BMI得分</f>
        <v/>
      </c>
      <c r="Q993" s="515" t="str">
        <f>三年级肺活量得分</f>
        <v/>
      </c>
      <c r="R993" s="512" t="str">
        <f>三年级等级</f>
        <v/>
      </c>
      <c r="S993" s="516" t="str">
        <f>三年级50米跑得分</f>
        <v/>
      </c>
      <c r="T993" s="517" t="str">
        <f>三年级等级</f>
        <v/>
      </c>
      <c r="U993" s="516" t="str">
        <f>三年级坐位体前屈得分</f>
        <v/>
      </c>
      <c r="V993" s="517" t="str">
        <f>三年级等级</f>
        <v/>
      </c>
      <c r="W993" s="516" t="str">
        <f>三年级一分钟跳绳得分</f>
        <v/>
      </c>
      <c r="X993" s="517" t="str">
        <f>三年级等级</f>
        <v/>
      </c>
      <c r="Y993" s="515" t="str">
        <f>三年级仰卧起坐得分</f>
        <v/>
      </c>
      <c r="Z993" s="518" t="str">
        <f>三年级等级</f>
        <v/>
      </c>
      <c r="AA993" s="533"/>
      <c r="AB993" s="515"/>
      <c r="AC993" s="533" t="str">
        <f>三年级跳绳附加分</f>
        <v/>
      </c>
      <c r="AD993" s="534" t="str">
        <f>三年级标准分</f>
        <v/>
      </c>
      <c r="AE993" s="534" t="str">
        <f>三年级总分</f>
        <v/>
      </c>
      <c r="AF993" s="517" t="str">
        <f>三年级等级</f>
        <v/>
      </c>
    </row>
    <row r="994" spans="1:32">
      <c r="A994" s="476">
        <v>315</v>
      </c>
      <c r="B994" s="477">
        <v>12</v>
      </c>
      <c r="C994" s="586"/>
      <c r="D994" s="587"/>
      <c r="E994" s="586"/>
      <c r="F994" s="473"/>
      <c r="G994" s="588"/>
      <c r="H994" s="475"/>
      <c r="I994" s="595"/>
      <c r="J994" s="596"/>
      <c r="K994" s="596"/>
      <c r="L994" s="503"/>
      <c r="M994" s="644"/>
      <c r="N994" s="505" t="str">
        <f>三年级BMI</f>
        <v/>
      </c>
      <c r="O994" s="499" t="str">
        <f>三年级BMI等级</f>
        <v/>
      </c>
      <c r="P994" s="500" t="str">
        <f>三年级BMI得分</f>
        <v/>
      </c>
      <c r="Q994" s="515" t="str">
        <f>三年级肺活量得分</f>
        <v/>
      </c>
      <c r="R994" s="512" t="str">
        <f>三年级等级</f>
        <v/>
      </c>
      <c r="S994" s="516" t="str">
        <f>三年级50米跑得分</f>
        <v/>
      </c>
      <c r="T994" s="517" t="str">
        <f>三年级等级</f>
        <v/>
      </c>
      <c r="U994" s="516" t="str">
        <f>三年级坐位体前屈得分</f>
        <v/>
      </c>
      <c r="V994" s="517" t="str">
        <f>三年级等级</f>
        <v/>
      </c>
      <c r="W994" s="516" t="str">
        <f>三年级一分钟跳绳得分</f>
        <v/>
      </c>
      <c r="X994" s="517" t="str">
        <f>三年级等级</f>
        <v/>
      </c>
      <c r="Y994" s="515" t="str">
        <f>三年级仰卧起坐得分</f>
        <v/>
      </c>
      <c r="Z994" s="518" t="str">
        <f>三年级等级</f>
        <v/>
      </c>
      <c r="AA994" s="533"/>
      <c r="AB994" s="515"/>
      <c r="AC994" s="533" t="str">
        <f>三年级跳绳附加分</f>
        <v/>
      </c>
      <c r="AD994" s="534" t="str">
        <f>三年级标准分</f>
        <v/>
      </c>
      <c r="AE994" s="534" t="str">
        <f>三年级总分</f>
        <v/>
      </c>
      <c r="AF994" s="517" t="str">
        <f>三年级等级</f>
        <v/>
      </c>
    </row>
    <row r="995" spans="1:32">
      <c r="A995" s="476">
        <v>315</v>
      </c>
      <c r="B995" s="477">
        <v>13</v>
      </c>
      <c r="C995" s="586"/>
      <c r="D995" s="587"/>
      <c r="E995" s="586"/>
      <c r="F995" s="473"/>
      <c r="G995" s="588"/>
      <c r="H995" s="475"/>
      <c r="I995" s="595"/>
      <c r="J995" s="596"/>
      <c r="K995" s="596"/>
      <c r="L995" s="503"/>
      <c r="M995" s="644"/>
      <c r="N995" s="505" t="str">
        <f>三年级BMI</f>
        <v/>
      </c>
      <c r="O995" s="499" t="str">
        <f>三年级BMI等级</f>
        <v/>
      </c>
      <c r="P995" s="500" t="str">
        <f>三年级BMI得分</f>
        <v/>
      </c>
      <c r="Q995" s="515" t="str">
        <f>三年级肺活量得分</f>
        <v/>
      </c>
      <c r="R995" s="512" t="str">
        <f>三年级等级</f>
        <v/>
      </c>
      <c r="S995" s="516" t="str">
        <f>三年级50米跑得分</f>
        <v/>
      </c>
      <c r="T995" s="517" t="str">
        <f>三年级等级</f>
        <v/>
      </c>
      <c r="U995" s="516" t="str">
        <f>三年级坐位体前屈得分</f>
        <v/>
      </c>
      <c r="V995" s="517" t="str">
        <f>三年级等级</f>
        <v/>
      </c>
      <c r="W995" s="516" t="str">
        <f>三年级一分钟跳绳得分</f>
        <v/>
      </c>
      <c r="X995" s="517" t="str">
        <f>三年级等级</f>
        <v/>
      </c>
      <c r="Y995" s="515" t="str">
        <f>三年级仰卧起坐得分</f>
        <v/>
      </c>
      <c r="Z995" s="518" t="str">
        <f>三年级等级</f>
        <v/>
      </c>
      <c r="AA995" s="533"/>
      <c r="AB995" s="515"/>
      <c r="AC995" s="533" t="str">
        <f>三年级跳绳附加分</f>
        <v/>
      </c>
      <c r="AD995" s="534" t="str">
        <f>三年级标准分</f>
        <v/>
      </c>
      <c r="AE995" s="534" t="str">
        <f>三年级总分</f>
        <v/>
      </c>
      <c r="AF995" s="517" t="str">
        <f>三年级等级</f>
        <v/>
      </c>
    </row>
    <row r="996" spans="1:32">
      <c r="A996" s="476">
        <v>315</v>
      </c>
      <c r="B996" s="477">
        <v>14</v>
      </c>
      <c r="C996" s="586"/>
      <c r="D996" s="587"/>
      <c r="E996" s="586"/>
      <c r="F996" s="473"/>
      <c r="G996" s="588"/>
      <c r="H996" s="475"/>
      <c r="I996" s="595"/>
      <c r="J996" s="596"/>
      <c r="K996" s="596"/>
      <c r="L996" s="503"/>
      <c r="M996" s="644"/>
      <c r="N996" s="505" t="str">
        <f>三年级BMI</f>
        <v/>
      </c>
      <c r="O996" s="499" t="str">
        <f>三年级BMI等级</f>
        <v/>
      </c>
      <c r="P996" s="500" t="str">
        <f>三年级BMI得分</f>
        <v/>
      </c>
      <c r="Q996" s="515" t="str">
        <f>三年级肺活量得分</f>
        <v/>
      </c>
      <c r="R996" s="512" t="str">
        <f>三年级等级</f>
        <v/>
      </c>
      <c r="S996" s="516" t="str">
        <f>三年级50米跑得分</f>
        <v/>
      </c>
      <c r="T996" s="517" t="str">
        <f>三年级等级</f>
        <v/>
      </c>
      <c r="U996" s="516" t="str">
        <f>三年级坐位体前屈得分</f>
        <v/>
      </c>
      <c r="V996" s="517" t="str">
        <f>三年级等级</f>
        <v/>
      </c>
      <c r="W996" s="516" t="str">
        <f>三年级一分钟跳绳得分</f>
        <v/>
      </c>
      <c r="X996" s="517" t="str">
        <f>三年级等级</f>
        <v/>
      </c>
      <c r="Y996" s="515" t="str">
        <f>三年级仰卧起坐得分</f>
        <v/>
      </c>
      <c r="Z996" s="518" t="str">
        <f>三年级等级</f>
        <v/>
      </c>
      <c r="AA996" s="533"/>
      <c r="AB996" s="515"/>
      <c r="AC996" s="533" t="str">
        <f>三年级跳绳附加分</f>
        <v/>
      </c>
      <c r="AD996" s="534" t="str">
        <f>三年级标准分</f>
        <v/>
      </c>
      <c r="AE996" s="534" t="str">
        <f>三年级总分</f>
        <v/>
      </c>
      <c r="AF996" s="517" t="str">
        <f>三年级等级</f>
        <v/>
      </c>
    </row>
    <row r="997" spans="1:32">
      <c r="A997" s="476">
        <v>315</v>
      </c>
      <c r="B997" s="477">
        <v>15</v>
      </c>
      <c r="C997" s="586"/>
      <c r="D997" s="587"/>
      <c r="E997" s="586"/>
      <c r="F997" s="473"/>
      <c r="G997" s="588"/>
      <c r="H997" s="475"/>
      <c r="I997" s="595"/>
      <c r="J997" s="596"/>
      <c r="K997" s="596"/>
      <c r="L997" s="503"/>
      <c r="M997" s="644"/>
      <c r="N997" s="505" t="str">
        <f>三年级BMI</f>
        <v/>
      </c>
      <c r="O997" s="499" t="str">
        <f>三年级BMI等级</f>
        <v/>
      </c>
      <c r="P997" s="500" t="str">
        <f>三年级BMI得分</f>
        <v/>
      </c>
      <c r="Q997" s="515" t="str">
        <f>三年级肺活量得分</f>
        <v/>
      </c>
      <c r="R997" s="512" t="str">
        <f>三年级等级</f>
        <v/>
      </c>
      <c r="S997" s="516" t="str">
        <f>三年级50米跑得分</f>
        <v/>
      </c>
      <c r="T997" s="517" t="str">
        <f>三年级等级</f>
        <v/>
      </c>
      <c r="U997" s="516" t="str">
        <f>三年级坐位体前屈得分</f>
        <v/>
      </c>
      <c r="V997" s="517" t="str">
        <f>三年级等级</f>
        <v/>
      </c>
      <c r="W997" s="516" t="str">
        <f>三年级一分钟跳绳得分</f>
        <v/>
      </c>
      <c r="X997" s="517" t="str">
        <f>三年级等级</f>
        <v/>
      </c>
      <c r="Y997" s="515" t="str">
        <f>三年级仰卧起坐得分</f>
        <v/>
      </c>
      <c r="Z997" s="518" t="str">
        <f>三年级等级</f>
        <v/>
      </c>
      <c r="AA997" s="533"/>
      <c r="AB997" s="515"/>
      <c r="AC997" s="533" t="str">
        <f>三年级跳绳附加分</f>
        <v/>
      </c>
      <c r="AD997" s="534" t="str">
        <f>三年级标准分</f>
        <v/>
      </c>
      <c r="AE997" s="534" t="str">
        <f>三年级总分</f>
        <v/>
      </c>
      <c r="AF997" s="517" t="str">
        <f>三年级等级</f>
        <v/>
      </c>
    </row>
    <row r="998" spans="1:32">
      <c r="A998" s="476">
        <v>315</v>
      </c>
      <c r="B998" s="477">
        <v>16</v>
      </c>
      <c r="C998" s="586"/>
      <c r="D998" s="587"/>
      <c r="E998" s="586"/>
      <c r="F998" s="473"/>
      <c r="G998" s="588"/>
      <c r="H998" s="475"/>
      <c r="I998" s="595"/>
      <c r="J998" s="596"/>
      <c r="K998" s="596"/>
      <c r="L998" s="503"/>
      <c r="M998" s="644"/>
      <c r="N998" s="505" t="str">
        <f>三年级BMI</f>
        <v/>
      </c>
      <c r="O998" s="499" t="str">
        <f>三年级BMI等级</f>
        <v/>
      </c>
      <c r="P998" s="500" t="str">
        <f>三年级BMI得分</f>
        <v/>
      </c>
      <c r="Q998" s="515" t="str">
        <f>三年级肺活量得分</f>
        <v/>
      </c>
      <c r="R998" s="512" t="str">
        <f>三年级等级</f>
        <v/>
      </c>
      <c r="S998" s="516" t="str">
        <f>三年级50米跑得分</f>
        <v/>
      </c>
      <c r="T998" s="517" t="str">
        <f>三年级等级</f>
        <v/>
      </c>
      <c r="U998" s="516" t="str">
        <f>三年级坐位体前屈得分</f>
        <v/>
      </c>
      <c r="V998" s="517" t="str">
        <f>三年级等级</f>
        <v/>
      </c>
      <c r="W998" s="516" t="str">
        <f>三年级一分钟跳绳得分</f>
        <v/>
      </c>
      <c r="X998" s="517" t="str">
        <f>三年级等级</f>
        <v/>
      </c>
      <c r="Y998" s="515" t="str">
        <f>三年级仰卧起坐得分</f>
        <v/>
      </c>
      <c r="Z998" s="518" t="str">
        <f>三年级等级</f>
        <v/>
      </c>
      <c r="AA998" s="533"/>
      <c r="AB998" s="515"/>
      <c r="AC998" s="533" t="str">
        <f>三年级跳绳附加分</f>
        <v/>
      </c>
      <c r="AD998" s="534" t="str">
        <f>三年级标准分</f>
        <v/>
      </c>
      <c r="AE998" s="534" t="str">
        <f>三年级总分</f>
        <v/>
      </c>
      <c r="AF998" s="517" t="str">
        <f>三年级等级</f>
        <v/>
      </c>
    </row>
    <row r="999" spans="1:32">
      <c r="A999" s="476">
        <v>315</v>
      </c>
      <c r="B999" s="477">
        <v>17</v>
      </c>
      <c r="C999" s="586"/>
      <c r="D999" s="587"/>
      <c r="E999" s="586"/>
      <c r="F999" s="473"/>
      <c r="G999" s="588"/>
      <c r="H999" s="475"/>
      <c r="I999" s="595"/>
      <c r="J999" s="596"/>
      <c r="K999" s="596"/>
      <c r="L999" s="503"/>
      <c r="M999" s="644"/>
      <c r="N999" s="505" t="str">
        <f>三年级BMI</f>
        <v/>
      </c>
      <c r="O999" s="499" t="str">
        <f>三年级BMI等级</f>
        <v/>
      </c>
      <c r="P999" s="500" t="str">
        <f>三年级BMI得分</f>
        <v/>
      </c>
      <c r="Q999" s="515" t="str">
        <f>三年级肺活量得分</f>
        <v/>
      </c>
      <c r="R999" s="512" t="str">
        <f>三年级等级</f>
        <v/>
      </c>
      <c r="S999" s="516" t="str">
        <f>三年级50米跑得分</f>
        <v/>
      </c>
      <c r="T999" s="517" t="str">
        <f>三年级等级</f>
        <v/>
      </c>
      <c r="U999" s="516" t="str">
        <f>三年级坐位体前屈得分</f>
        <v/>
      </c>
      <c r="V999" s="517" t="str">
        <f>三年级等级</f>
        <v/>
      </c>
      <c r="W999" s="516" t="str">
        <f>三年级一分钟跳绳得分</f>
        <v/>
      </c>
      <c r="X999" s="517" t="str">
        <f>三年级等级</f>
        <v/>
      </c>
      <c r="Y999" s="515" t="str">
        <f>三年级仰卧起坐得分</f>
        <v/>
      </c>
      <c r="Z999" s="518" t="str">
        <f>三年级等级</f>
        <v/>
      </c>
      <c r="AA999" s="533"/>
      <c r="AB999" s="515"/>
      <c r="AC999" s="533" t="str">
        <f>三年级跳绳附加分</f>
        <v/>
      </c>
      <c r="AD999" s="534" t="str">
        <f>三年级标准分</f>
        <v/>
      </c>
      <c r="AE999" s="534" t="str">
        <f>三年级总分</f>
        <v/>
      </c>
      <c r="AF999" s="517" t="str">
        <f>三年级等级</f>
        <v/>
      </c>
    </row>
    <row r="1000" spans="1:32">
      <c r="A1000" s="476">
        <v>315</v>
      </c>
      <c r="B1000" s="477">
        <v>18</v>
      </c>
      <c r="C1000" s="586"/>
      <c r="D1000" s="587"/>
      <c r="E1000" s="586"/>
      <c r="F1000" s="473"/>
      <c r="G1000" s="588"/>
      <c r="H1000" s="475"/>
      <c r="I1000" s="595"/>
      <c r="J1000" s="596"/>
      <c r="K1000" s="596"/>
      <c r="L1000" s="503"/>
      <c r="M1000" s="644"/>
      <c r="N1000" s="505" t="str">
        <f>三年级BMI</f>
        <v/>
      </c>
      <c r="O1000" s="499" t="str">
        <f>三年级BMI等级</f>
        <v/>
      </c>
      <c r="P1000" s="500" t="str">
        <f>三年级BMI得分</f>
        <v/>
      </c>
      <c r="Q1000" s="515" t="str">
        <f>三年级肺活量得分</f>
        <v/>
      </c>
      <c r="R1000" s="512" t="str">
        <f>三年级等级</f>
        <v/>
      </c>
      <c r="S1000" s="516" t="str">
        <f>三年级50米跑得分</f>
        <v/>
      </c>
      <c r="T1000" s="517" t="str">
        <f>三年级等级</f>
        <v/>
      </c>
      <c r="U1000" s="516" t="str">
        <f>三年级坐位体前屈得分</f>
        <v/>
      </c>
      <c r="V1000" s="517" t="str">
        <f>三年级等级</f>
        <v/>
      </c>
      <c r="W1000" s="516" t="str">
        <f>三年级一分钟跳绳得分</f>
        <v/>
      </c>
      <c r="X1000" s="517" t="str">
        <f>三年级等级</f>
        <v/>
      </c>
      <c r="Y1000" s="515" t="str">
        <f>三年级仰卧起坐得分</f>
        <v/>
      </c>
      <c r="Z1000" s="518" t="str">
        <f>三年级等级</f>
        <v/>
      </c>
      <c r="AA1000" s="533"/>
      <c r="AB1000" s="515"/>
      <c r="AC1000" s="533" t="str">
        <f>三年级跳绳附加分</f>
        <v/>
      </c>
      <c r="AD1000" s="534" t="str">
        <f>三年级标准分</f>
        <v/>
      </c>
      <c r="AE1000" s="534" t="str">
        <f>三年级总分</f>
        <v/>
      </c>
      <c r="AF1000" s="517" t="str">
        <f>三年级等级</f>
        <v/>
      </c>
    </row>
    <row r="1001" spans="1:32">
      <c r="A1001" s="476">
        <v>315</v>
      </c>
      <c r="B1001" s="477">
        <v>19</v>
      </c>
      <c r="C1001" s="586"/>
      <c r="D1001" s="587"/>
      <c r="E1001" s="586"/>
      <c r="F1001" s="473"/>
      <c r="G1001" s="588"/>
      <c r="H1001" s="475"/>
      <c r="I1001" s="595"/>
      <c r="J1001" s="596"/>
      <c r="K1001" s="596"/>
      <c r="L1001" s="503"/>
      <c r="M1001" s="644"/>
      <c r="N1001" s="505" t="str">
        <f>三年级BMI</f>
        <v/>
      </c>
      <c r="O1001" s="499" t="str">
        <f>三年级BMI等级</f>
        <v/>
      </c>
      <c r="P1001" s="500" t="str">
        <f>三年级BMI得分</f>
        <v/>
      </c>
      <c r="Q1001" s="515" t="str">
        <f>三年级肺活量得分</f>
        <v/>
      </c>
      <c r="R1001" s="512" t="str">
        <f>三年级等级</f>
        <v/>
      </c>
      <c r="S1001" s="516" t="str">
        <f>三年级50米跑得分</f>
        <v/>
      </c>
      <c r="T1001" s="517" t="str">
        <f>三年级等级</f>
        <v/>
      </c>
      <c r="U1001" s="516" t="str">
        <f>三年级坐位体前屈得分</f>
        <v/>
      </c>
      <c r="V1001" s="517" t="str">
        <f>三年级等级</f>
        <v/>
      </c>
      <c r="W1001" s="516" t="str">
        <f>三年级一分钟跳绳得分</f>
        <v/>
      </c>
      <c r="X1001" s="517" t="str">
        <f>三年级等级</f>
        <v/>
      </c>
      <c r="Y1001" s="515" t="str">
        <f>三年级仰卧起坐得分</f>
        <v/>
      </c>
      <c r="Z1001" s="518" t="str">
        <f>三年级等级</f>
        <v/>
      </c>
      <c r="AA1001" s="533"/>
      <c r="AB1001" s="515"/>
      <c r="AC1001" s="533" t="str">
        <f>三年级跳绳附加分</f>
        <v/>
      </c>
      <c r="AD1001" s="534" t="str">
        <f>三年级标准分</f>
        <v/>
      </c>
      <c r="AE1001" s="534" t="str">
        <f>三年级总分</f>
        <v/>
      </c>
      <c r="AF1001" s="517" t="str">
        <f>三年级等级</f>
        <v/>
      </c>
    </row>
    <row r="1002" spans="1:32">
      <c r="A1002" s="476">
        <v>315</v>
      </c>
      <c r="B1002" s="477">
        <v>20</v>
      </c>
      <c r="C1002" s="586"/>
      <c r="D1002" s="587"/>
      <c r="E1002" s="586"/>
      <c r="F1002" s="473"/>
      <c r="G1002" s="588"/>
      <c r="H1002" s="475"/>
      <c r="I1002" s="595"/>
      <c r="J1002" s="596"/>
      <c r="K1002" s="596"/>
      <c r="L1002" s="503"/>
      <c r="M1002" s="644"/>
      <c r="N1002" s="505" t="str">
        <f>三年级BMI</f>
        <v/>
      </c>
      <c r="O1002" s="499" t="str">
        <f>三年级BMI等级</f>
        <v/>
      </c>
      <c r="P1002" s="500" t="str">
        <f>三年级BMI得分</f>
        <v/>
      </c>
      <c r="Q1002" s="515" t="str">
        <f>三年级肺活量得分</f>
        <v/>
      </c>
      <c r="R1002" s="512" t="str">
        <f>三年级等级</f>
        <v/>
      </c>
      <c r="S1002" s="516" t="str">
        <f>三年级50米跑得分</f>
        <v/>
      </c>
      <c r="T1002" s="517" t="str">
        <f>三年级等级</f>
        <v/>
      </c>
      <c r="U1002" s="516" t="str">
        <f>三年级坐位体前屈得分</f>
        <v/>
      </c>
      <c r="V1002" s="517" t="str">
        <f>三年级等级</f>
        <v/>
      </c>
      <c r="W1002" s="516" t="str">
        <f>三年级一分钟跳绳得分</f>
        <v/>
      </c>
      <c r="X1002" s="517" t="str">
        <f>三年级等级</f>
        <v/>
      </c>
      <c r="Y1002" s="515" t="str">
        <f>三年级仰卧起坐得分</f>
        <v/>
      </c>
      <c r="Z1002" s="518" t="str">
        <f>三年级等级</f>
        <v/>
      </c>
      <c r="AA1002" s="533"/>
      <c r="AB1002" s="515"/>
      <c r="AC1002" s="533" t="str">
        <f>三年级跳绳附加分</f>
        <v/>
      </c>
      <c r="AD1002" s="534" t="str">
        <f>三年级标准分</f>
        <v/>
      </c>
      <c r="AE1002" s="534" t="str">
        <f>三年级总分</f>
        <v/>
      </c>
      <c r="AF1002" s="517" t="str">
        <f>三年级等级</f>
        <v/>
      </c>
    </row>
    <row r="1003" spans="1:32">
      <c r="A1003" s="476">
        <v>315</v>
      </c>
      <c r="B1003" s="477">
        <v>21</v>
      </c>
      <c r="C1003" s="586"/>
      <c r="D1003" s="587"/>
      <c r="E1003" s="586"/>
      <c r="F1003" s="473"/>
      <c r="G1003" s="588"/>
      <c r="H1003" s="475"/>
      <c r="I1003" s="595"/>
      <c r="J1003" s="596"/>
      <c r="K1003" s="596"/>
      <c r="L1003" s="503"/>
      <c r="M1003" s="644"/>
      <c r="N1003" s="505" t="str">
        <f>三年级BMI</f>
        <v/>
      </c>
      <c r="O1003" s="499" t="str">
        <f>三年级BMI等级</f>
        <v/>
      </c>
      <c r="P1003" s="500" t="str">
        <f>三年级BMI得分</f>
        <v/>
      </c>
      <c r="Q1003" s="515" t="str">
        <f>三年级肺活量得分</f>
        <v/>
      </c>
      <c r="R1003" s="512" t="str">
        <f>三年级等级</f>
        <v/>
      </c>
      <c r="S1003" s="516" t="str">
        <f>三年级50米跑得分</f>
        <v/>
      </c>
      <c r="T1003" s="517" t="str">
        <f>三年级等级</f>
        <v/>
      </c>
      <c r="U1003" s="516" t="str">
        <f>三年级坐位体前屈得分</f>
        <v/>
      </c>
      <c r="V1003" s="517" t="str">
        <f>三年级等级</f>
        <v/>
      </c>
      <c r="W1003" s="516" t="str">
        <f>三年级一分钟跳绳得分</f>
        <v/>
      </c>
      <c r="X1003" s="517" t="str">
        <f>三年级等级</f>
        <v/>
      </c>
      <c r="Y1003" s="515" t="str">
        <f>三年级仰卧起坐得分</f>
        <v/>
      </c>
      <c r="Z1003" s="518" t="str">
        <f>三年级等级</f>
        <v/>
      </c>
      <c r="AA1003" s="533"/>
      <c r="AB1003" s="515"/>
      <c r="AC1003" s="533" t="str">
        <f>三年级跳绳附加分</f>
        <v/>
      </c>
      <c r="AD1003" s="534" t="str">
        <f>三年级标准分</f>
        <v/>
      </c>
      <c r="AE1003" s="534" t="str">
        <f>三年级总分</f>
        <v/>
      </c>
      <c r="AF1003" s="517" t="str">
        <f>三年级等级</f>
        <v/>
      </c>
    </row>
    <row r="1004" spans="1:32">
      <c r="A1004" s="476">
        <v>315</v>
      </c>
      <c r="B1004" s="477">
        <v>22</v>
      </c>
      <c r="C1004" s="586"/>
      <c r="D1004" s="587"/>
      <c r="E1004" s="586"/>
      <c r="F1004" s="473"/>
      <c r="G1004" s="588"/>
      <c r="H1004" s="475"/>
      <c r="I1004" s="595"/>
      <c r="J1004" s="596"/>
      <c r="K1004" s="596"/>
      <c r="L1004" s="503"/>
      <c r="M1004" s="644"/>
      <c r="N1004" s="505" t="str">
        <f>三年级BMI</f>
        <v/>
      </c>
      <c r="O1004" s="499" t="str">
        <f>三年级BMI等级</f>
        <v/>
      </c>
      <c r="P1004" s="500" t="str">
        <f>三年级BMI得分</f>
        <v/>
      </c>
      <c r="Q1004" s="515" t="str">
        <f>三年级肺活量得分</f>
        <v/>
      </c>
      <c r="R1004" s="512" t="str">
        <f>三年级等级</f>
        <v/>
      </c>
      <c r="S1004" s="516" t="str">
        <f>三年级50米跑得分</f>
        <v/>
      </c>
      <c r="T1004" s="517" t="str">
        <f>三年级等级</f>
        <v/>
      </c>
      <c r="U1004" s="516" t="str">
        <f>三年级坐位体前屈得分</f>
        <v/>
      </c>
      <c r="V1004" s="517" t="str">
        <f>三年级等级</f>
        <v/>
      </c>
      <c r="W1004" s="516" t="str">
        <f>三年级一分钟跳绳得分</f>
        <v/>
      </c>
      <c r="X1004" s="517" t="str">
        <f>三年级等级</f>
        <v/>
      </c>
      <c r="Y1004" s="515" t="str">
        <f>三年级仰卧起坐得分</f>
        <v/>
      </c>
      <c r="Z1004" s="518" t="str">
        <f>三年级等级</f>
        <v/>
      </c>
      <c r="AA1004" s="533"/>
      <c r="AB1004" s="515"/>
      <c r="AC1004" s="533" t="str">
        <f>三年级跳绳附加分</f>
        <v/>
      </c>
      <c r="AD1004" s="534" t="str">
        <f>三年级标准分</f>
        <v/>
      </c>
      <c r="AE1004" s="534" t="str">
        <f>三年级总分</f>
        <v/>
      </c>
      <c r="AF1004" s="517" t="str">
        <f>三年级等级</f>
        <v/>
      </c>
    </row>
    <row r="1005" spans="1:32">
      <c r="A1005" s="476">
        <v>315</v>
      </c>
      <c r="B1005" s="477">
        <v>23</v>
      </c>
      <c r="C1005" s="586"/>
      <c r="D1005" s="587"/>
      <c r="E1005" s="586"/>
      <c r="F1005" s="473"/>
      <c r="G1005" s="588"/>
      <c r="H1005" s="475"/>
      <c r="I1005" s="595"/>
      <c r="J1005" s="596"/>
      <c r="K1005" s="596"/>
      <c r="L1005" s="503"/>
      <c r="M1005" s="644"/>
      <c r="N1005" s="505" t="str">
        <f>三年级BMI</f>
        <v/>
      </c>
      <c r="O1005" s="499" t="str">
        <f>三年级BMI等级</f>
        <v/>
      </c>
      <c r="P1005" s="500" t="str">
        <f>三年级BMI得分</f>
        <v/>
      </c>
      <c r="Q1005" s="515" t="str">
        <f>三年级肺活量得分</f>
        <v/>
      </c>
      <c r="R1005" s="512" t="str">
        <f>三年级等级</f>
        <v/>
      </c>
      <c r="S1005" s="516" t="str">
        <f>三年级50米跑得分</f>
        <v/>
      </c>
      <c r="T1005" s="517" t="str">
        <f>三年级等级</f>
        <v/>
      </c>
      <c r="U1005" s="516" t="str">
        <f>三年级坐位体前屈得分</f>
        <v/>
      </c>
      <c r="V1005" s="517" t="str">
        <f>三年级等级</f>
        <v/>
      </c>
      <c r="W1005" s="516" t="str">
        <f>三年级一分钟跳绳得分</f>
        <v/>
      </c>
      <c r="X1005" s="517" t="str">
        <f>三年级等级</f>
        <v/>
      </c>
      <c r="Y1005" s="515" t="str">
        <f>三年级仰卧起坐得分</f>
        <v/>
      </c>
      <c r="Z1005" s="518" t="str">
        <f>三年级等级</f>
        <v/>
      </c>
      <c r="AA1005" s="533"/>
      <c r="AB1005" s="515"/>
      <c r="AC1005" s="533" t="str">
        <f>三年级跳绳附加分</f>
        <v/>
      </c>
      <c r="AD1005" s="534" t="str">
        <f>三年级标准分</f>
        <v/>
      </c>
      <c r="AE1005" s="534" t="str">
        <f>三年级总分</f>
        <v/>
      </c>
      <c r="AF1005" s="517" t="str">
        <f>三年级等级</f>
        <v/>
      </c>
    </row>
    <row r="1006" spans="1:32">
      <c r="A1006" s="476">
        <v>315</v>
      </c>
      <c r="B1006" s="477">
        <v>24</v>
      </c>
      <c r="C1006" s="586"/>
      <c r="D1006" s="587"/>
      <c r="E1006" s="586"/>
      <c r="F1006" s="473"/>
      <c r="G1006" s="588"/>
      <c r="H1006" s="475"/>
      <c r="I1006" s="595"/>
      <c r="J1006" s="596"/>
      <c r="K1006" s="596"/>
      <c r="L1006" s="503"/>
      <c r="M1006" s="644"/>
      <c r="N1006" s="505" t="str">
        <f>三年级BMI</f>
        <v/>
      </c>
      <c r="O1006" s="499" t="str">
        <f>三年级BMI等级</f>
        <v/>
      </c>
      <c r="P1006" s="500" t="str">
        <f>三年级BMI得分</f>
        <v/>
      </c>
      <c r="Q1006" s="515" t="str">
        <f>三年级肺活量得分</f>
        <v/>
      </c>
      <c r="R1006" s="512" t="str">
        <f>三年级等级</f>
        <v/>
      </c>
      <c r="S1006" s="516" t="str">
        <f>三年级50米跑得分</f>
        <v/>
      </c>
      <c r="T1006" s="517" t="str">
        <f>三年级等级</f>
        <v/>
      </c>
      <c r="U1006" s="516" t="str">
        <f>三年级坐位体前屈得分</f>
        <v/>
      </c>
      <c r="V1006" s="517" t="str">
        <f>三年级等级</f>
        <v/>
      </c>
      <c r="W1006" s="516" t="str">
        <f>三年级一分钟跳绳得分</f>
        <v/>
      </c>
      <c r="X1006" s="517" t="str">
        <f>三年级等级</f>
        <v/>
      </c>
      <c r="Y1006" s="515" t="str">
        <f>三年级仰卧起坐得分</f>
        <v/>
      </c>
      <c r="Z1006" s="518" t="str">
        <f>三年级等级</f>
        <v/>
      </c>
      <c r="AA1006" s="533"/>
      <c r="AB1006" s="515"/>
      <c r="AC1006" s="533" t="str">
        <f>三年级跳绳附加分</f>
        <v/>
      </c>
      <c r="AD1006" s="534" t="str">
        <f>三年级标准分</f>
        <v/>
      </c>
      <c r="AE1006" s="534" t="str">
        <f>三年级总分</f>
        <v/>
      </c>
      <c r="AF1006" s="517" t="str">
        <f>三年级等级</f>
        <v/>
      </c>
    </row>
    <row r="1007" spans="1:32">
      <c r="A1007" s="476">
        <v>315</v>
      </c>
      <c r="B1007" s="477">
        <v>25</v>
      </c>
      <c r="C1007" s="586"/>
      <c r="D1007" s="587"/>
      <c r="E1007" s="586"/>
      <c r="F1007" s="473"/>
      <c r="G1007" s="588"/>
      <c r="H1007" s="475"/>
      <c r="I1007" s="595"/>
      <c r="J1007" s="596"/>
      <c r="K1007" s="596"/>
      <c r="L1007" s="503"/>
      <c r="M1007" s="644"/>
      <c r="N1007" s="505" t="str">
        <f>三年级BMI</f>
        <v/>
      </c>
      <c r="O1007" s="499" t="str">
        <f>三年级BMI等级</f>
        <v/>
      </c>
      <c r="P1007" s="500" t="str">
        <f>三年级BMI得分</f>
        <v/>
      </c>
      <c r="Q1007" s="515" t="str">
        <f>三年级肺活量得分</f>
        <v/>
      </c>
      <c r="R1007" s="512" t="str">
        <f>三年级等级</f>
        <v/>
      </c>
      <c r="S1007" s="516" t="str">
        <f>三年级50米跑得分</f>
        <v/>
      </c>
      <c r="T1007" s="517" t="str">
        <f>三年级等级</f>
        <v/>
      </c>
      <c r="U1007" s="516" t="str">
        <f>三年级坐位体前屈得分</f>
        <v/>
      </c>
      <c r="V1007" s="517" t="str">
        <f>三年级等级</f>
        <v/>
      </c>
      <c r="W1007" s="516" t="str">
        <f>三年级一分钟跳绳得分</f>
        <v/>
      </c>
      <c r="X1007" s="517" t="str">
        <f>三年级等级</f>
        <v/>
      </c>
      <c r="Y1007" s="515" t="str">
        <f>三年级仰卧起坐得分</f>
        <v/>
      </c>
      <c r="Z1007" s="518" t="str">
        <f>三年级等级</f>
        <v/>
      </c>
      <c r="AA1007" s="533"/>
      <c r="AB1007" s="515"/>
      <c r="AC1007" s="533" t="str">
        <f>三年级跳绳附加分</f>
        <v/>
      </c>
      <c r="AD1007" s="534" t="str">
        <f>三年级标准分</f>
        <v/>
      </c>
      <c r="AE1007" s="534" t="str">
        <f>三年级总分</f>
        <v/>
      </c>
      <c r="AF1007" s="517" t="str">
        <f>三年级等级</f>
        <v/>
      </c>
    </row>
    <row r="1008" spans="1:32">
      <c r="A1008" s="476">
        <v>315</v>
      </c>
      <c r="B1008" s="477">
        <v>26</v>
      </c>
      <c r="C1008" s="586"/>
      <c r="D1008" s="587"/>
      <c r="E1008" s="586"/>
      <c r="F1008" s="473"/>
      <c r="G1008" s="588"/>
      <c r="H1008" s="475"/>
      <c r="I1008" s="595"/>
      <c r="J1008" s="596"/>
      <c r="K1008" s="596"/>
      <c r="L1008" s="503"/>
      <c r="M1008" s="644"/>
      <c r="N1008" s="505" t="str">
        <f>三年级BMI</f>
        <v/>
      </c>
      <c r="O1008" s="499" t="str">
        <f>三年级BMI等级</f>
        <v/>
      </c>
      <c r="P1008" s="500" t="str">
        <f>三年级BMI得分</f>
        <v/>
      </c>
      <c r="Q1008" s="515" t="str">
        <f>三年级肺活量得分</f>
        <v/>
      </c>
      <c r="R1008" s="512" t="str">
        <f>三年级等级</f>
        <v/>
      </c>
      <c r="S1008" s="516" t="str">
        <f>三年级50米跑得分</f>
        <v/>
      </c>
      <c r="T1008" s="517" t="str">
        <f>三年级等级</f>
        <v/>
      </c>
      <c r="U1008" s="516" t="str">
        <f>三年级坐位体前屈得分</f>
        <v/>
      </c>
      <c r="V1008" s="517" t="str">
        <f>三年级等级</f>
        <v/>
      </c>
      <c r="W1008" s="516" t="str">
        <f>三年级一分钟跳绳得分</f>
        <v/>
      </c>
      <c r="X1008" s="517" t="str">
        <f>三年级等级</f>
        <v/>
      </c>
      <c r="Y1008" s="515" t="str">
        <f>三年级仰卧起坐得分</f>
        <v/>
      </c>
      <c r="Z1008" s="518" t="str">
        <f>三年级等级</f>
        <v/>
      </c>
      <c r="AA1008" s="533"/>
      <c r="AB1008" s="515"/>
      <c r="AC1008" s="533" t="str">
        <f>三年级跳绳附加分</f>
        <v/>
      </c>
      <c r="AD1008" s="534" t="str">
        <f>三年级标准分</f>
        <v/>
      </c>
      <c r="AE1008" s="534" t="str">
        <f>三年级总分</f>
        <v/>
      </c>
      <c r="AF1008" s="517" t="str">
        <f>三年级等级</f>
        <v/>
      </c>
    </row>
    <row r="1009" spans="1:32">
      <c r="A1009" s="476">
        <v>315</v>
      </c>
      <c r="B1009" s="477">
        <v>27</v>
      </c>
      <c r="C1009" s="586"/>
      <c r="D1009" s="587"/>
      <c r="E1009" s="586"/>
      <c r="F1009" s="473"/>
      <c r="G1009" s="588"/>
      <c r="H1009" s="475"/>
      <c r="I1009" s="595"/>
      <c r="J1009" s="596"/>
      <c r="K1009" s="596"/>
      <c r="L1009" s="503"/>
      <c r="M1009" s="644"/>
      <c r="N1009" s="505" t="str">
        <f>三年级BMI</f>
        <v/>
      </c>
      <c r="O1009" s="499" t="str">
        <f>三年级BMI等级</f>
        <v/>
      </c>
      <c r="P1009" s="500" t="str">
        <f>三年级BMI得分</f>
        <v/>
      </c>
      <c r="Q1009" s="515" t="str">
        <f>三年级肺活量得分</f>
        <v/>
      </c>
      <c r="R1009" s="512" t="str">
        <f>三年级等级</f>
        <v/>
      </c>
      <c r="S1009" s="516" t="str">
        <f>三年级50米跑得分</f>
        <v/>
      </c>
      <c r="T1009" s="517" t="str">
        <f>三年级等级</f>
        <v/>
      </c>
      <c r="U1009" s="516" t="str">
        <f>三年级坐位体前屈得分</f>
        <v/>
      </c>
      <c r="V1009" s="517" t="str">
        <f>三年级等级</f>
        <v/>
      </c>
      <c r="W1009" s="516" t="str">
        <f>三年级一分钟跳绳得分</f>
        <v/>
      </c>
      <c r="X1009" s="517" t="str">
        <f>三年级等级</f>
        <v/>
      </c>
      <c r="Y1009" s="515" t="str">
        <f>三年级仰卧起坐得分</f>
        <v/>
      </c>
      <c r="Z1009" s="518" t="str">
        <f>三年级等级</f>
        <v/>
      </c>
      <c r="AA1009" s="533"/>
      <c r="AB1009" s="515"/>
      <c r="AC1009" s="533" t="str">
        <f>三年级跳绳附加分</f>
        <v/>
      </c>
      <c r="AD1009" s="534" t="str">
        <f>三年级标准分</f>
        <v/>
      </c>
      <c r="AE1009" s="534" t="str">
        <f>三年级总分</f>
        <v/>
      </c>
      <c r="AF1009" s="517" t="str">
        <f>三年级等级</f>
        <v/>
      </c>
    </row>
    <row r="1010" spans="1:32">
      <c r="A1010" s="476">
        <v>315</v>
      </c>
      <c r="B1010" s="477">
        <v>28</v>
      </c>
      <c r="C1010" s="586"/>
      <c r="D1010" s="587"/>
      <c r="E1010" s="586"/>
      <c r="F1010" s="473"/>
      <c r="G1010" s="588"/>
      <c r="H1010" s="475"/>
      <c r="I1010" s="595"/>
      <c r="J1010" s="596"/>
      <c r="K1010" s="596"/>
      <c r="L1010" s="503"/>
      <c r="M1010" s="644"/>
      <c r="N1010" s="505" t="str">
        <f>三年级BMI</f>
        <v/>
      </c>
      <c r="O1010" s="499" t="str">
        <f>三年级BMI等级</f>
        <v/>
      </c>
      <c r="P1010" s="500" t="str">
        <f>三年级BMI得分</f>
        <v/>
      </c>
      <c r="Q1010" s="515" t="str">
        <f>三年级肺活量得分</f>
        <v/>
      </c>
      <c r="R1010" s="512" t="str">
        <f>三年级等级</f>
        <v/>
      </c>
      <c r="S1010" s="516" t="str">
        <f>三年级50米跑得分</f>
        <v/>
      </c>
      <c r="T1010" s="517" t="str">
        <f>三年级等级</f>
        <v/>
      </c>
      <c r="U1010" s="516" t="str">
        <f>三年级坐位体前屈得分</f>
        <v/>
      </c>
      <c r="V1010" s="517" t="str">
        <f>三年级等级</f>
        <v/>
      </c>
      <c r="W1010" s="516" t="str">
        <f>三年级一分钟跳绳得分</f>
        <v/>
      </c>
      <c r="X1010" s="517" t="str">
        <f>三年级等级</f>
        <v/>
      </c>
      <c r="Y1010" s="515" t="str">
        <f>三年级仰卧起坐得分</f>
        <v/>
      </c>
      <c r="Z1010" s="518" t="str">
        <f>三年级等级</f>
        <v/>
      </c>
      <c r="AA1010" s="533"/>
      <c r="AB1010" s="515"/>
      <c r="AC1010" s="533" t="str">
        <f>三年级跳绳附加分</f>
        <v/>
      </c>
      <c r="AD1010" s="534" t="str">
        <f>三年级标准分</f>
        <v/>
      </c>
      <c r="AE1010" s="534" t="str">
        <f>三年级总分</f>
        <v/>
      </c>
      <c r="AF1010" s="517" t="str">
        <f>三年级等级</f>
        <v/>
      </c>
    </row>
    <row r="1011" spans="1:32">
      <c r="A1011" s="476">
        <v>315</v>
      </c>
      <c r="B1011" s="477">
        <v>29</v>
      </c>
      <c r="C1011" s="586"/>
      <c r="D1011" s="587"/>
      <c r="E1011" s="586"/>
      <c r="F1011" s="473"/>
      <c r="G1011" s="588"/>
      <c r="H1011" s="475"/>
      <c r="I1011" s="595"/>
      <c r="J1011" s="596"/>
      <c r="K1011" s="596"/>
      <c r="L1011" s="503"/>
      <c r="M1011" s="644"/>
      <c r="N1011" s="505" t="str">
        <f>三年级BMI</f>
        <v/>
      </c>
      <c r="O1011" s="499" t="str">
        <f>三年级BMI等级</f>
        <v/>
      </c>
      <c r="P1011" s="500" t="str">
        <f>三年级BMI得分</f>
        <v/>
      </c>
      <c r="Q1011" s="515" t="str">
        <f>三年级肺活量得分</f>
        <v/>
      </c>
      <c r="R1011" s="512" t="str">
        <f>三年级等级</f>
        <v/>
      </c>
      <c r="S1011" s="516" t="str">
        <f>三年级50米跑得分</f>
        <v/>
      </c>
      <c r="T1011" s="517" t="str">
        <f>三年级等级</f>
        <v/>
      </c>
      <c r="U1011" s="516" t="str">
        <f>三年级坐位体前屈得分</f>
        <v/>
      </c>
      <c r="V1011" s="517" t="str">
        <f>三年级等级</f>
        <v/>
      </c>
      <c r="W1011" s="516" t="str">
        <f>三年级一分钟跳绳得分</f>
        <v/>
      </c>
      <c r="X1011" s="517" t="str">
        <f>三年级等级</f>
        <v/>
      </c>
      <c r="Y1011" s="515" t="str">
        <f>三年级仰卧起坐得分</f>
        <v/>
      </c>
      <c r="Z1011" s="518" t="str">
        <f>三年级等级</f>
        <v/>
      </c>
      <c r="AA1011" s="533"/>
      <c r="AB1011" s="515"/>
      <c r="AC1011" s="533" t="str">
        <f>三年级跳绳附加分</f>
        <v/>
      </c>
      <c r="AD1011" s="534" t="str">
        <f>三年级标准分</f>
        <v/>
      </c>
      <c r="AE1011" s="534" t="str">
        <f>三年级总分</f>
        <v/>
      </c>
      <c r="AF1011" s="517" t="str">
        <f>三年级等级</f>
        <v/>
      </c>
    </row>
    <row r="1012" spans="1:32">
      <c r="A1012" s="476">
        <v>315</v>
      </c>
      <c r="B1012" s="477">
        <v>30</v>
      </c>
      <c r="C1012" s="586"/>
      <c r="D1012" s="587"/>
      <c r="E1012" s="586"/>
      <c r="F1012" s="473"/>
      <c r="G1012" s="588"/>
      <c r="H1012" s="475"/>
      <c r="I1012" s="595"/>
      <c r="J1012" s="596"/>
      <c r="K1012" s="596"/>
      <c r="L1012" s="503"/>
      <c r="M1012" s="644"/>
      <c r="N1012" s="505" t="str">
        <f>三年级BMI</f>
        <v/>
      </c>
      <c r="O1012" s="499" t="str">
        <f>三年级BMI等级</f>
        <v/>
      </c>
      <c r="P1012" s="500" t="str">
        <f>三年级BMI得分</f>
        <v/>
      </c>
      <c r="Q1012" s="515" t="str">
        <f>三年级肺活量得分</f>
        <v/>
      </c>
      <c r="R1012" s="512" t="str">
        <f>三年级等级</f>
        <v/>
      </c>
      <c r="S1012" s="516" t="str">
        <f>三年级50米跑得分</f>
        <v/>
      </c>
      <c r="T1012" s="517" t="str">
        <f>三年级等级</f>
        <v/>
      </c>
      <c r="U1012" s="516" t="str">
        <f>三年级坐位体前屈得分</f>
        <v/>
      </c>
      <c r="V1012" s="517" t="str">
        <f>三年级等级</f>
        <v/>
      </c>
      <c r="W1012" s="516" t="str">
        <f>三年级一分钟跳绳得分</f>
        <v/>
      </c>
      <c r="X1012" s="517" t="str">
        <f>三年级等级</f>
        <v/>
      </c>
      <c r="Y1012" s="515" t="str">
        <f>三年级仰卧起坐得分</f>
        <v/>
      </c>
      <c r="Z1012" s="518" t="str">
        <f>三年级等级</f>
        <v/>
      </c>
      <c r="AA1012" s="533"/>
      <c r="AB1012" s="515"/>
      <c r="AC1012" s="533" t="str">
        <f>三年级跳绳附加分</f>
        <v/>
      </c>
      <c r="AD1012" s="534" t="str">
        <f>三年级标准分</f>
        <v/>
      </c>
      <c r="AE1012" s="534" t="str">
        <f>三年级总分</f>
        <v/>
      </c>
      <c r="AF1012" s="517" t="str">
        <f>三年级等级</f>
        <v/>
      </c>
    </row>
    <row r="1013" spans="1:32">
      <c r="A1013" s="476">
        <v>315</v>
      </c>
      <c r="B1013" s="477">
        <v>31</v>
      </c>
      <c r="C1013" s="586"/>
      <c r="D1013" s="587"/>
      <c r="E1013" s="586"/>
      <c r="F1013" s="473"/>
      <c r="G1013" s="588"/>
      <c r="H1013" s="475"/>
      <c r="I1013" s="595"/>
      <c r="J1013" s="596"/>
      <c r="K1013" s="596"/>
      <c r="L1013" s="503"/>
      <c r="M1013" s="644"/>
      <c r="N1013" s="505" t="str">
        <f>三年级BMI</f>
        <v/>
      </c>
      <c r="O1013" s="499" t="str">
        <f>三年级BMI等级</f>
        <v/>
      </c>
      <c r="P1013" s="500" t="str">
        <f>三年级BMI得分</f>
        <v/>
      </c>
      <c r="Q1013" s="515" t="str">
        <f>三年级肺活量得分</f>
        <v/>
      </c>
      <c r="R1013" s="512" t="str">
        <f>三年级等级</f>
        <v/>
      </c>
      <c r="S1013" s="516" t="str">
        <f>三年级50米跑得分</f>
        <v/>
      </c>
      <c r="T1013" s="517" t="str">
        <f>三年级等级</f>
        <v/>
      </c>
      <c r="U1013" s="516" t="str">
        <f>三年级坐位体前屈得分</f>
        <v/>
      </c>
      <c r="V1013" s="517" t="str">
        <f>三年级等级</f>
        <v/>
      </c>
      <c r="W1013" s="516" t="str">
        <f>三年级一分钟跳绳得分</f>
        <v/>
      </c>
      <c r="X1013" s="517" t="str">
        <f>三年级等级</f>
        <v/>
      </c>
      <c r="Y1013" s="515" t="str">
        <f>三年级仰卧起坐得分</f>
        <v/>
      </c>
      <c r="Z1013" s="518" t="str">
        <f>三年级等级</f>
        <v/>
      </c>
      <c r="AA1013" s="533"/>
      <c r="AB1013" s="515"/>
      <c r="AC1013" s="533" t="str">
        <f>三年级跳绳附加分</f>
        <v/>
      </c>
      <c r="AD1013" s="534" t="str">
        <f>三年级标准分</f>
        <v/>
      </c>
      <c r="AE1013" s="534" t="str">
        <f>三年级总分</f>
        <v/>
      </c>
      <c r="AF1013" s="517" t="str">
        <f>三年级等级</f>
        <v/>
      </c>
    </row>
    <row r="1014" spans="1:32">
      <c r="A1014" s="476">
        <v>315</v>
      </c>
      <c r="B1014" s="477">
        <v>32</v>
      </c>
      <c r="C1014" s="586"/>
      <c r="D1014" s="587"/>
      <c r="E1014" s="586"/>
      <c r="F1014" s="473"/>
      <c r="G1014" s="588"/>
      <c r="H1014" s="475"/>
      <c r="I1014" s="595"/>
      <c r="J1014" s="596"/>
      <c r="K1014" s="596"/>
      <c r="L1014" s="503"/>
      <c r="M1014" s="644"/>
      <c r="N1014" s="505" t="str">
        <f>三年级BMI</f>
        <v/>
      </c>
      <c r="O1014" s="499" t="str">
        <f>三年级BMI等级</f>
        <v/>
      </c>
      <c r="P1014" s="500" t="str">
        <f>三年级BMI得分</f>
        <v/>
      </c>
      <c r="Q1014" s="515" t="str">
        <f>三年级肺活量得分</f>
        <v/>
      </c>
      <c r="R1014" s="512" t="str">
        <f>三年级等级</f>
        <v/>
      </c>
      <c r="S1014" s="516" t="str">
        <f>三年级50米跑得分</f>
        <v/>
      </c>
      <c r="T1014" s="517" t="str">
        <f>三年级等级</f>
        <v/>
      </c>
      <c r="U1014" s="516" t="str">
        <f>三年级坐位体前屈得分</f>
        <v/>
      </c>
      <c r="V1014" s="517" t="str">
        <f>三年级等级</f>
        <v/>
      </c>
      <c r="W1014" s="516" t="str">
        <f>三年级一分钟跳绳得分</f>
        <v/>
      </c>
      <c r="X1014" s="517" t="str">
        <f>三年级等级</f>
        <v/>
      </c>
      <c r="Y1014" s="515" t="str">
        <f>三年级仰卧起坐得分</f>
        <v/>
      </c>
      <c r="Z1014" s="518" t="str">
        <f>三年级等级</f>
        <v/>
      </c>
      <c r="AA1014" s="533"/>
      <c r="AB1014" s="515"/>
      <c r="AC1014" s="533" t="str">
        <f>三年级跳绳附加分</f>
        <v/>
      </c>
      <c r="AD1014" s="534" t="str">
        <f>三年级标准分</f>
        <v/>
      </c>
      <c r="AE1014" s="534" t="str">
        <f>三年级总分</f>
        <v/>
      </c>
      <c r="AF1014" s="517" t="str">
        <f>三年级等级</f>
        <v/>
      </c>
    </row>
    <row r="1015" spans="1:32">
      <c r="A1015" s="476">
        <v>315</v>
      </c>
      <c r="B1015" s="477">
        <v>33</v>
      </c>
      <c r="C1015" s="586"/>
      <c r="D1015" s="587"/>
      <c r="E1015" s="586"/>
      <c r="F1015" s="473"/>
      <c r="G1015" s="588"/>
      <c r="H1015" s="475"/>
      <c r="I1015" s="595"/>
      <c r="J1015" s="596"/>
      <c r="K1015" s="596"/>
      <c r="L1015" s="503"/>
      <c r="M1015" s="644"/>
      <c r="N1015" s="505" t="str">
        <f>三年级BMI</f>
        <v/>
      </c>
      <c r="O1015" s="499" t="str">
        <f>三年级BMI等级</f>
        <v/>
      </c>
      <c r="P1015" s="500" t="str">
        <f>三年级BMI得分</f>
        <v/>
      </c>
      <c r="Q1015" s="515" t="str">
        <f>三年级肺活量得分</f>
        <v/>
      </c>
      <c r="R1015" s="512" t="str">
        <f>三年级等级</f>
        <v/>
      </c>
      <c r="S1015" s="516" t="str">
        <f>三年级50米跑得分</f>
        <v/>
      </c>
      <c r="T1015" s="517" t="str">
        <f>三年级等级</f>
        <v/>
      </c>
      <c r="U1015" s="516" t="str">
        <f>三年级坐位体前屈得分</f>
        <v/>
      </c>
      <c r="V1015" s="517" t="str">
        <f>三年级等级</f>
        <v/>
      </c>
      <c r="W1015" s="516" t="str">
        <f>三年级一分钟跳绳得分</f>
        <v/>
      </c>
      <c r="X1015" s="517" t="str">
        <f>三年级等级</f>
        <v/>
      </c>
      <c r="Y1015" s="515" t="str">
        <f>三年级仰卧起坐得分</f>
        <v/>
      </c>
      <c r="Z1015" s="518" t="str">
        <f>三年级等级</f>
        <v/>
      </c>
      <c r="AA1015" s="533"/>
      <c r="AB1015" s="515"/>
      <c r="AC1015" s="533" t="str">
        <f>三年级跳绳附加分</f>
        <v/>
      </c>
      <c r="AD1015" s="534" t="str">
        <f>三年级标准分</f>
        <v/>
      </c>
      <c r="AE1015" s="534" t="str">
        <f>三年级总分</f>
        <v/>
      </c>
      <c r="AF1015" s="517" t="str">
        <f>三年级等级</f>
        <v/>
      </c>
    </row>
    <row r="1016" spans="1:32">
      <c r="A1016" s="476">
        <v>315</v>
      </c>
      <c r="B1016" s="477">
        <v>34</v>
      </c>
      <c r="C1016" s="586"/>
      <c r="D1016" s="587"/>
      <c r="E1016" s="586"/>
      <c r="F1016" s="473"/>
      <c r="G1016" s="588"/>
      <c r="H1016" s="475"/>
      <c r="I1016" s="595"/>
      <c r="J1016" s="596"/>
      <c r="K1016" s="596"/>
      <c r="L1016" s="503"/>
      <c r="M1016" s="644"/>
      <c r="N1016" s="505" t="str">
        <f>三年级BMI</f>
        <v/>
      </c>
      <c r="O1016" s="499" t="str">
        <f>三年级BMI等级</f>
        <v/>
      </c>
      <c r="P1016" s="500" t="str">
        <f>三年级BMI得分</f>
        <v/>
      </c>
      <c r="Q1016" s="515" t="str">
        <f>三年级肺活量得分</f>
        <v/>
      </c>
      <c r="R1016" s="512" t="str">
        <f>三年级等级</f>
        <v/>
      </c>
      <c r="S1016" s="516" t="str">
        <f>三年级50米跑得分</f>
        <v/>
      </c>
      <c r="T1016" s="517" t="str">
        <f>三年级等级</f>
        <v/>
      </c>
      <c r="U1016" s="516" t="str">
        <f>三年级坐位体前屈得分</f>
        <v/>
      </c>
      <c r="V1016" s="517" t="str">
        <f>三年级等级</f>
        <v/>
      </c>
      <c r="W1016" s="516" t="str">
        <f>三年级一分钟跳绳得分</f>
        <v/>
      </c>
      <c r="X1016" s="517" t="str">
        <f>三年级等级</f>
        <v/>
      </c>
      <c r="Y1016" s="515" t="str">
        <f>三年级仰卧起坐得分</f>
        <v/>
      </c>
      <c r="Z1016" s="518" t="str">
        <f>三年级等级</f>
        <v/>
      </c>
      <c r="AA1016" s="533"/>
      <c r="AB1016" s="515"/>
      <c r="AC1016" s="533" t="str">
        <f>三年级跳绳附加分</f>
        <v/>
      </c>
      <c r="AD1016" s="534" t="str">
        <f>三年级标准分</f>
        <v/>
      </c>
      <c r="AE1016" s="534" t="str">
        <f>三年级总分</f>
        <v/>
      </c>
      <c r="AF1016" s="517" t="str">
        <f>三年级等级</f>
        <v/>
      </c>
    </row>
    <row r="1017" spans="1:32">
      <c r="A1017" s="476">
        <v>315</v>
      </c>
      <c r="B1017" s="477">
        <v>35</v>
      </c>
      <c r="C1017" s="586"/>
      <c r="D1017" s="587"/>
      <c r="E1017" s="586"/>
      <c r="F1017" s="473"/>
      <c r="G1017" s="588"/>
      <c r="H1017" s="475"/>
      <c r="I1017" s="595"/>
      <c r="J1017" s="596"/>
      <c r="K1017" s="596"/>
      <c r="L1017" s="503"/>
      <c r="M1017" s="644"/>
      <c r="N1017" s="505" t="str">
        <f>三年级BMI</f>
        <v/>
      </c>
      <c r="O1017" s="499" t="str">
        <f>三年级BMI等级</f>
        <v/>
      </c>
      <c r="P1017" s="500" t="str">
        <f>三年级BMI得分</f>
        <v/>
      </c>
      <c r="Q1017" s="515" t="str">
        <f>三年级肺活量得分</f>
        <v/>
      </c>
      <c r="R1017" s="512" t="str">
        <f>三年级等级</f>
        <v/>
      </c>
      <c r="S1017" s="516" t="str">
        <f>三年级50米跑得分</f>
        <v/>
      </c>
      <c r="T1017" s="517" t="str">
        <f>三年级等级</f>
        <v/>
      </c>
      <c r="U1017" s="516" t="str">
        <f>三年级坐位体前屈得分</f>
        <v/>
      </c>
      <c r="V1017" s="517" t="str">
        <f>三年级等级</f>
        <v/>
      </c>
      <c r="W1017" s="516" t="str">
        <f>三年级一分钟跳绳得分</f>
        <v/>
      </c>
      <c r="X1017" s="517" t="str">
        <f>三年级等级</f>
        <v/>
      </c>
      <c r="Y1017" s="515" t="str">
        <f>三年级仰卧起坐得分</f>
        <v/>
      </c>
      <c r="Z1017" s="518" t="str">
        <f>三年级等级</f>
        <v/>
      </c>
      <c r="AA1017" s="533"/>
      <c r="AB1017" s="515"/>
      <c r="AC1017" s="533" t="str">
        <f>三年级跳绳附加分</f>
        <v/>
      </c>
      <c r="AD1017" s="534" t="str">
        <f>三年级标准分</f>
        <v/>
      </c>
      <c r="AE1017" s="534" t="str">
        <f>三年级总分</f>
        <v/>
      </c>
      <c r="AF1017" s="517" t="str">
        <f>三年级等级</f>
        <v/>
      </c>
    </row>
    <row r="1018" spans="1:32">
      <c r="A1018" s="476">
        <v>315</v>
      </c>
      <c r="B1018" s="477">
        <v>36</v>
      </c>
      <c r="C1018" s="586"/>
      <c r="D1018" s="587"/>
      <c r="E1018" s="586"/>
      <c r="F1018" s="473"/>
      <c r="G1018" s="588"/>
      <c r="H1018" s="475"/>
      <c r="I1018" s="595"/>
      <c r="J1018" s="596"/>
      <c r="K1018" s="596"/>
      <c r="L1018" s="503"/>
      <c r="M1018" s="644"/>
      <c r="N1018" s="505" t="str">
        <f>三年级BMI</f>
        <v/>
      </c>
      <c r="O1018" s="499" t="str">
        <f>三年级BMI等级</f>
        <v/>
      </c>
      <c r="P1018" s="500" t="str">
        <f>三年级BMI得分</f>
        <v/>
      </c>
      <c r="Q1018" s="515" t="str">
        <f>三年级肺活量得分</f>
        <v/>
      </c>
      <c r="R1018" s="512" t="str">
        <f>三年级等级</f>
        <v/>
      </c>
      <c r="S1018" s="516" t="str">
        <f>三年级50米跑得分</f>
        <v/>
      </c>
      <c r="T1018" s="517" t="str">
        <f>三年级等级</f>
        <v/>
      </c>
      <c r="U1018" s="516" t="str">
        <f>三年级坐位体前屈得分</f>
        <v/>
      </c>
      <c r="V1018" s="517" t="str">
        <f>三年级等级</f>
        <v/>
      </c>
      <c r="W1018" s="516" t="str">
        <f>三年级一分钟跳绳得分</f>
        <v/>
      </c>
      <c r="X1018" s="517" t="str">
        <f>三年级等级</f>
        <v/>
      </c>
      <c r="Y1018" s="515" t="str">
        <f>三年级仰卧起坐得分</f>
        <v/>
      </c>
      <c r="Z1018" s="518" t="str">
        <f>三年级等级</f>
        <v/>
      </c>
      <c r="AA1018" s="533"/>
      <c r="AB1018" s="515"/>
      <c r="AC1018" s="533" t="str">
        <f>三年级跳绳附加分</f>
        <v/>
      </c>
      <c r="AD1018" s="534" t="str">
        <f>三年级标准分</f>
        <v/>
      </c>
      <c r="AE1018" s="534" t="str">
        <f>三年级总分</f>
        <v/>
      </c>
      <c r="AF1018" s="517" t="str">
        <f>三年级等级</f>
        <v/>
      </c>
    </row>
    <row r="1019" spans="1:32">
      <c r="A1019" s="476">
        <v>315</v>
      </c>
      <c r="B1019" s="477">
        <v>37</v>
      </c>
      <c r="C1019" s="586"/>
      <c r="D1019" s="587"/>
      <c r="E1019" s="586"/>
      <c r="F1019" s="473"/>
      <c r="G1019" s="588"/>
      <c r="H1019" s="475"/>
      <c r="I1019" s="595"/>
      <c r="J1019" s="596"/>
      <c r="K1019" s="596"/>
      <c r="L1019" s="503"/>
      <c r="M1019" s="644"/>
      <c r="N1019" s="505" t="str">
        <f>三年级BMI</f>
        <v/>
      </c>
      <c r="O1019" s="499" t="str">
        <f>三年级BMI等级</f>
        <v/>
      </c>
      <c r="P1019" s="500" t="str">
        <f>三年级BMI得分</f>
        <v/>
      </c>
      <c r="Q1019" s="515" t="str">
        <f>三年级肺活量得分</f>
        <v/>
      </c>
      <c r="R1019" s="512" t="str">
        <f>三年级等级</f>
        <v/>
      </c>
      <c r="S1019" s="516" t="str">
        <f>三年级50米跑得分</f>
        <v/>
      </c>
      <c r="T1019" s="517" t="str">
        <f>三年级等级</f>
        <v/>
      </c>
      <c r="U1019" s="516" t="str">
        <f>三年级坐位体前屈得分</f>
        <v/>
      </c>
      <c r="V1019" s="517" t="str">
        <f>三年级等级</f>
        <v/>
      </c>
      <c r="W1019" s="516" t="str">
        <f>三年级一分钟跳绳得分</f>
        <v/>
      </c>
      <c r="X1019" s="517" t="str">
        <f>三年级等级</f>
        <v/>
      </c>
      <c r="Y1019" s="515" t="str">
        <f>三年级仰卧起坐得分</f>
        <v/>
      </c>
      <c r="Z1019" s="518" t="str">
        <f>三年级等级</f>
        <v/>
      </c>
      <c r="AA1019" s="533"/>
      <c r="AB1019" s="515"/>
      <c r="AC1019" s="533" t="str">
        <f>三年级跳绳附加分</f>
        <v/>
      </c>
      <c r="AD1019" s="534" t="str">
        <f>三年级标准分</f>
        <v/>
      </c>
      <c r="AE1019" s="534" t="str">
        <f>三年级总分</f>
        <v/>
      </c>
      <c r="AF1019" s="517" t="str">
        <f>三年级等级</f>
        <v/>
      </c>
    </row>
    <row r="1020" spans="1:32">
      <c r="A1020" s="476">
        <v>315</v>
      </c>
      <c r="B1020" s="477">
        <v>38</v>
      </c>
      <c r="C1020" s="586"/>
      <c r="D1020" s="587"/>
      <c r="E1020" s="586"/>
      <c r="F1020" s="473"/>
      <c r="G1020" s="588"/>
      <c r="H1020" s="475"/>
      <c r="I1020" s="595"/>
      <c r="J1020" s="596"/>
      <c r="K1020" s="596"/>
      <c r="L1020" s="503"/>
      <c r="M1020" s="644"/>
      <c r="N1020" s="505" t="str">
        <f>三年级BMI</f>
        <v/>
      </c>
      <c r="O1020" s="499" t="str">
        <f>三年级BMI等级</f>
        <v/>
      </c>
      <c r="P1020" s="500" t="str">
        <f>三年级BMI得分</f>
        <v/>
      </c>
      <c r="Q1020" s="515" t="str">
        <f>三年级肺活量得分</f>
        <v/>
      </c>
      <c r="R1020" s="512" t="str">
        <f>三年级等级</f>
        <v/>
      </c>
      <c r="S1020" s="516" t="str">
        <f>三年级50米跑得分</f>
        <v/>
      </c>
      <c r="T1020" s="517" t="str">
        <f>三年级等级</f>
        <v/>
      </c>
      <c r="U1020" s="516" t="str">
        <f>三年级坐位体前屈得分</f>
        <v/>
      </c>
      <c r="V1020" s="517" t="str">
        <f>三年级等级</f>
        <v/>
      </c>
      <c r="W1020" s="516" t="str">
        <f>三年级一分钟跳绳得分</f>
        <v/>
      </c>
      <c r="X1020" s="517" t="str">
        <f>三年级等级</f>
        <v/>
      </c>
      <c r="Y1020" s="515" t="str">
        <f>三年级仰卧起坐得分</f>
        <v/>
      </c>
      <c r="Z1020" s="518" t="str">
        <f>三年级等级</f>
        <v/>
      </c>
      <c r="AA1020" s="533"/>
      <c r="AB1020" s="515"/>
      <c r="AC1020" s="533" t="str">
        <f>三年级跳绳附加分</f>
        <v/>
      </c>
      <c r="AD1020" s="534" t="str">
        <f>三年级标准分</f>
        <v/>
      </c>
      <c r="AE1020" s="534" t="str">
        <f>三年级总分</f>
        <v/>
      </c>
      <c r="AF1020" s="517" t="str">
        <f>三年级等级</f>
        <v/>
      </c>
    </row>
    <row r="1021" spans="1:32">
      <c r="A1021" s="476">
        <v>315</v>
      </c>
      <c r="B1021" s="477">
        <v>39</v>
      </c>
      <c r="C1021" s="586"/>
      <c r="D1021" s="587"/>
      <c r="E1021" s="586"/>
      <c r="F1021" s="473"/>
      <c r="G1021" s="588"/>
      <c r="H1021" s="475"/>
      <c r="I1021" s="595"/>
      <c r="J1021" s="596"/>
      <c r="K1021" s="596"/>
      <c r="L1021" s="503"/>
      <c r="M1021" s="644"/>
      <c r="N1021" s="505" t="str">
        <f>三年级BMI</f>
        <v/>
      </c>
      <c r="O1021" s="499" t="str">
        <f>三年级BMI等级</f>
        <v/>
      </c>
      <c r="P1021" s="500" t="str">
        <f>三年级BMI得分</f>
        <v/>
      </c>
      <c r="Q1021" s="515" t="str">
        <f>三年级肺活量得分</f>
        <v/>
      </c>
      <c r="R1021" s="512" t="str">
        <f>三年级等级</f>
        <v/>
      </c>
      <c r="S1021" s="516" t="str">
        <f>三年级50米跑得分</f>
        <v/>
      </c>
      <c r="T1021" s="517" t="str">
        <f>三年级等级</f>
        <v/>
      </c>
      <c r="U1021" s="516" t="str">
        <f>三年级坐位体前屈得分</f>
        <v/>
      </c>
      <c r="V1021" s="517" t="str">
        <f>三年级等级</f>
        <v/>
      </c>
      <c r="W1021" s="516" t="str">
        <f>三年级一分钟跳绳得分</f>
        <v/>
      </c>
      <c r="X1021" s="517" t="str">
        <f>三年级等级</f>
        <v/>
      </c>
      <c r="Y1021" s="515" t="str">
        <f>三年级仰卧起坐得分</f>
        <v/>
      </c>
      <c r="Z1021" s="518" t="str">
        <f>三年级等级</f>
        <v/>
      </c>
      <c r="AA1021" s="533"/>
      <c r="AB1021" s="515"/>
      <c r="AC1021" s="533" t="str">
        <f>三年级跳绳附加分</f>
        <v/>
      </c>
      <c r="AD1021" s="534" t="str">
        <f>三年级标准分</f>
        <v/>
      </c>
      <c r="AE1021" s="534" t="str">
        <f>三年级总分</f>
        <v/>
      </c>
      <c r="AF1021" s="517" t="str">
        <f>三年级等级</f>
        <v/>
      </c>
    </row>
    <row r="1022" spans="1:32">
      <c r="A1022" s="476">
        <v>315</v>
      </c>
      <c r="B1022" s="477">
        <v>40</v>
      </c>
      <c r="C1022" s="586"/>
      <c r="D1022" s="587"/>
      <c r="E1022" s="586"/>
      <c r="F1022" s="473"/>
      <c r="G1022" s="588"/>
      <c r="H1022" s="475"/>
      <c r="I1022" s="595"/>
      <c r="J1022" s="596"/>
      <c r="K1022" s="596"/>
      <c r="L1022" s="503"/>
      <c r="M1022" s="644"/>
      <c r="N1022" s="505" t="str">
        <f>三年级BMI</f>
        <v/>
      </c>
      <c r="O1022" s="499" t="str">
        <f>三年级BMI等级</f>
        <v/>
      </c>
      <c r="P1022" s="500" t="str">
        <f>三年级BMI得分</f>
        <v/>
      </c>
      <c r="Q1022" s="515" t="str">
        <f>三年级肺活量得分</f>
        <v/>
      </c>
      <c r="R1022" s="512" t="str">
        <f>三年级等级</f>
        <v/>
      </c>
      <c r="S1022" s="516" t="str">
        <f>三年级50米跑得分</f>
        <v/>
      </c>
      <c r="T1022" s="517" t="str">
        <f>三年级等级</f>
        <v/>
      </c>
      <c r="U1022" s="516" t="str">
        <f>三年级坐位体前屈得分</f>
        <v/>
      </c>
      <c r="V1022" s="517" t="str">
        <f>三年级等级</f>
        <v/>
      </c>
      <c r="W1022" s="516" t="str">
        <f>三年级一分钟跳绳得分</f>
        <v/>
      </c>
      <c r="X1022" s="517" t="str">
        <f>三年级等级</f>
        <v/>
      </c>
      <c r="Y1022" s="515" t="str">
        <f>三年级仰卧起坐得分</f>
        <v/>
      </c>
      <c r="Z1022" s="518" t="str">
        <f>三年级等级</f>
        <v/>
      </c>
      <c r="AA1022" s="533"/>
      <c r="AB1022" s="515"/>
      <c r="AC1022" s="533" t="str">
        <f>三年级跳绳附加分</f>
        <v/>
      </c>
      <c r="AD1022" s="534" t="str">
        <f>三年级标准分</f>
        <v/>
      </c>
      <c r="AE1022" s="534" t="str">
        <f>三年级总分</f>
        <v/>
      </c>
      <c r="AF1022" s="517" t="str">
        <f>三年级等级</f>
        <v/>
      </c>
    </row>
    <row r="1023" spans="1:32">
      <c r="A1023" s="476">
        <v>315</v>
      </c>
      <c r="B1023" s="477">
        <v>41</v>
      </c>
      <c r="C1023" s="586"/>
      <c r="D1023" s="587"/>
      <c r="E1023" s="586"/>
      <c r="F1023" s="473"/>
      <c r="G1023" s="588"/>
      <c r="H1023" s="475"/>
      <c r="I1023" s="595"/>
      <c r="J1023" s="596"/>
      <c r="K1023" s="596"/>
      <c r="L1023" s="503"/>
      <c r="M1023" s="644"/>
      <c r="N1023" s="505" t="str">
        <f>三年级BMI</f>
        <v/>
      </c>
      <c r="O1023" s="499" t="str">
        <f>三年级BMI等级</f>
        <v/>
      </c>
      <c r="P1023" s="500" t="str">
        <f>三年级BMI得分</f>
        <v/>
      </c>
      <c r="Q1023" s="515" t="str">
        <f>三年级肺活量得分</f>
        <v/>
      </c>
      <c r="R1023" s="512" t="str">
        <f>三年级等级</f>
        <v/>
      </c>
      <c r="S1023" s="516" t="str">
        <f>三年级50米跑得分</f>
        <v/>
      </c>
      <c r="T1023" s="517" t="str">
        <f>三年级等级</f>
        <v/>
      </c>
      <c r="U1023" s="516" t="str">
        <f>三年级坐位体前屈得分</f>
        <v/>
      </c>
      <c r="V1023" s="517" t="str">
        <f>三年级等级</f>
        <v/>
      </c>
      <c r="W1023" s="516" t="str">
        <f>三年级一分钟跳绳得分</f>
        <v/>
      </c>
      <c r="X1023" s="517" t="str">
        <f>三年级等级</f>
        <v/>
      </c>
      <c r="Y1023" s="515" t="str">
        <f>三年级仰卧起坐得分</f>
        <v/>
      </c>
      <c r="Z1023" s="518" t="str">
        <f>三年级等级</f>
        <v/>
      </c>
      <c r="AA1023" s="533"/>
      <c r="AB1023" s="515"/>
      <c r="AC1023" s="533" t="str">
        <f>三年级跳绳附加分</f>
        <v/>
      </c>
      <c r="AD1023" s="534" t="str">
        <f>三年级标准分</f>
        <v/>
      </c>
      <c r="AE1023" s="534" t="str">
        <f>三年级总分</f>
        <v/>
      </c>
      <c r="AF1023" s="517" t="str">
        <f>三年级等级</f>
        <v/>
      </c>
    </row>
    <row r="1024" spans="1:32">
      <c r="A1024" s="476">
        <v>315</v>
      </c>
      <c r="B1024" s="477">
        <v>42</v>
      </c>
      <c r="C1024" s="586"/>
      <c r="D1024" s="587"/>
      <c r="E1024" s="586"/>
      <c r="F1024" s="473"/>
      <c r="G1024" s="588"/>
      <c r="H1024" s="475"/>
      <c r="I1024" s="595"/>
      <c r="J1024" s="596"/>
      <c r="K1024" s="596"/>
      <c r="L1024" s="503"/>
      <c r="M1024" s="644"/>
      <c r="N1024" s="505" t="str">
        <f>三年级BMI</f>
        <v/>
      </c>
      <c r="O1024" s="499" t="str">
        <f>三年级BMI等级</f>
        <v/>
      </c>
      <c r="P1024" s="500" t="str">
        <f>三年级BMI得分</f>
        <v/>
      </c>
      <c r="Q1024" s="515" t="str">
        <f>三年级肺活量得分</f>
        <v/>
      </c>
      <c r="R1024" s="512" t="str">
        <f>三年级等级</f>
        <v/>
      </c>
      <c r="S1024" s="516" t="str">
        <f>三年级50米跑得分</f>
        <v/>
      </c>
      <c r="T1024" s="517" t="str">
        <f>三年级等级</f>
        <v/>
      </c>
      <c r="U1024" s="516" t="str">
        <f>三年级坐位体前屈得分</f>
        <v/>
      </c>
      <c r="V1024" s="517" t="str">
        <f>三年级等级</f>
        <v/>
      </c>
      <c r="W1024" s="516" t="str">
        <f>三年级一分钟跳绳得分</f>
        <v/>
      </c>
      <c r="X1024" s="517" t="str">
        <f>三年级等级</f>
        <v/>
      </c>
      <c r="Y1024" s="515" t="str">
        <f>三年级仰卧起坐得分</f>
        <v/>
      </c>
      <c r="Z1024" s="518" t="str">
        <f>三年级等级</f>
        <v/>
      </c>
      <c r="AA1024" s="533"/>
      <c r="AB1024" s="515"/>
      <c r="AC1024" s="533" t="str">
        <f>三年级跳绳附加分</f>
        <v/>
      </c>
      <c r="AD1024" s="534" t="str">
        <f>三年级标准分</f>
        <v/>
      </c>
      <c r="AE1024" s="534" t="str">
        <f>三年级总分</f>
        <v/>
      </c>
      <c r="AF1024" s="517" t="str">
        <f>三年级等级</f>
        <v/>
      </c>
    </row>
    <row r="1025" spans="1:32">
      <c r="A1025" s="476">
        <v>315</v>
      </c>
      <c r="B1025" s="477">
        <v>43</v>
      </c>
      <c r="C1025" s="586"/>
      <c r="D1025" s="587"/>
      <c r="E1025" s="586"/>
      <c r="F1025" s="473"/>
      <c r="G1025" s="588"/>
      <c r="H1025" s="475"/>
      <c r="I1025" s="595"/>
      <c r="J1025" s="596"/>
      <c r="K1025" s="596"/>
      <c r="L1025" s="503"/>
      <c r="M1025" s="644"/>
      <c r="N1025" s="505" t="str">
        <f>三年级BMI</f>
        <v/>
      </c>
      <c r="O1025" s="499" t="str">
        <f>三年级BMI等级</f>
        <v/>
      </c>
      <c r="P1025" s="500" t="str">
        <f>三年级BMI得分</f>
        <v/>
      </c>
      <c r="Q1025" s="515" t="str">
        <f>三年级肺活量得分</f>
        <v/>
      </c>
      <c r="R1025" s="512" t="str">
        <f>三年级等级</f>
        <v/>
      </c>
      <c r="S1025" s="516" t="str">
        <f>三年级50米跑得分</f>
        <v/>
      </c>
      <c r="T1025" s="517" t="str">
        <f>三年级等级</f>
        <v/>
      </c>
      <c r="U1025" s="516" t="str">
        <f>三年级坐位体前屈得分</f>
        <v/>
      </c>
      <c r="V1025" s="517" t="str">
        <f>三年级等级</f>
        <v/>
      </c>
      <c r="W1025" s="516" t="str">
        <f>三年级一分钟跳绳得分</f>
        <v/>
      </c>
      <c r="X1025" s="517" t="str">
        <f>三年级等级</f>
        <v/>
      </c>
      <c r="Y1025" s="515" t="str">
        <f>三年级仰卧起坐得分</f>
        <v/>
      </c>
      <c r="Z1025" s="518" t="str">
        <f>三年级等级</f>
        <v/>
      </c>
      <c r="AA1025" s="533"/>
      <c r="AB1025" s="515"/>
      <c r="AC1025" s="533" t="str">
        <f>三年级跳绳附加分</f>
        <v/>
      </c>
      <c r="AD1025" s="534" t="str">
        <f>三年级标准分</f>
        <v/>
      </c>
      <c r="AE1025" s="534" t="str">
        <f>三年级总分</f>
        <v/>
      </c>
      <c r="AF1025" s="517" t="str">
        <f>三年级等级</f>
        <v/>
      </c>
    </row>
    <row r="1026" spans="1:32">
      <c r="A1026" s="476">
        <v>315</v>
      </c>
      <c r="B1026" s="477">
        <v>44</v>
      </c>
      <c r="C1026" s="586"/>
      <c r="D1026" s="587"/>
      <c r="E1026" s="586"/>
      <c r="F1026" s="473"/>
      <c r="G1026" s="588"/>
      <c r="H1026" s="475"/>
      <c r="I1026" s="595"/>
      <c r="J1026" s="596"/>
      <c r="K1026" s="596"/>
      <c r="L1026" s="503"/>
      <c r="M1026" s="644"/>
      <c r="N1026" s="505" t="str">
        <f>三年级BMI</f>
        <v/>
      </c>
      <c r="O1026" s="499" t="str">
        <f>三年级BMI等级</f>
        <v/>
      </c>
      <c r="P1026" s="500" t="str">
        <f>三年级BMI得分</f>
        <v/>
      </c>
      <c r="Q1026" s="515" t="str">
        <f>三年级肺活量得分</f>
        <v/>
      </c>
      <c r="R1026" s="512" t="str">
        <f>三年级等级</f>
        <v/>
      </c>
      <c r="S1026" s="516" t="str">
        <f>三年级50米跑得分</f>
        <v/>
      </c>
      <c r="T1026" s="517" t="str">
        <f>三年级等级</f>
        <v/>
      </c>
      <c r="U1026" s="516" t="str">
        <f>三年级坐位体前屈得分</f>
        <v/>
      </c>
      <c r="V1026" s="517" t="str">
        <f>三年级等级</f>
        <v/>
      </c>
      <c r="W1026" s="516" t="str">
        <f>三年级一分钟跳绳得分</f>
        <v/>
      </c>
      <c r="X1026" s="517" t="str">
        <f>三年级等级</f>
        <v/>
      </c>
      <c r="Y1026" s="515" t="str">
        <f>三年级仰卧起坐得分</f>
        <v/>
      </c>
      <c r="Z1026" s="518" t="str">
        <f>三年级等级</f>
        <v/>
      </c>
      <c r="AA1026" s="533"/>
      <c r="AB1026" s="515"/>
      <c r="AC1026" s="533" t="str">
        <f>三年级跳绳附加分</f>
        <v/>
      </c>
      <c r="AD1026" s="534" t="str">
        <f>三年级标准分</f>
        <v/>
      </c>
      <c r="AE1026" s="534" t="str">
        <f>三年级总分</f>
        <v/>
      </c>
      <c r="AF1026" s="517" t="str">
        <f>三年级等级</f>
        <v/>
      </c>
    </row>
    <row r="1027" spans="1:32">
      <c r="A1027" s="476">
        <v>315</v>
      </c>
      <c r="B1027" s="477">
        <v>45</v>
      </c>
      <c r="C1027" s="586"/>
      <c r="D1027" s="587"/>
      <c r="E1027" s="586"/>
      <c r="F1027" s="473"/>
      <c r="G1027" s="588"/>
      <c r="H1027" s="475"/>
      <c r="I1027" s="595"/>
      <c r="J1027" s="596"/>
      <c r="K1027" s="596"/>
      <c r="L1027" s="503"/>
      <c r="M1027" s="644"/>
      <c r="N1027" s="505" t="str">
        <f>三年级BMI</f>
        <v/>
      </c>
      <c r="O1027" s="499" t="str">
        <f>三年级BMI等级</f>
        <v/>
      </c>
      <c r="P1027" s="500" t="str">
        <f>三年级BMI得分</f>
        <v/>
      </c>
      <c r="Q1027" s="515" t="str">
        <f>三年级肺活量得分</f>
        <v/>
      </c>
      <c r="R1027" s="512" t="str">
        <f>三年级等级</f>
        <v/>
      </c>
      <c r="S1027" s="516" t="str">
        <f>三年级50米跑得分</f>
        <v/>
      </c>
      <c r="T1027" s="517" t="str">
        <f>三年级等级</f>
        <v/>
      </c>
      <c r="U1027" s="516" t="str">
        <f>三年级坐位体前屈得分</f>
        <v/>
      </c>
      <c r="V1027" s="517" t="str">
        <f>三年级等级</f>
        <v/>
      </c>
      <c r="W1027" s="516" t="str">
        <f>三年级一分钟跳绳得分</f>
        <v/>
      </c>
      <c r="X1027" s="517" t="str">
        <f>三年级等级</f>
        <v/>
      </c>
      <c r="Y1027" s="515" t="str">
        <f>三年级仰卧起坐得分</f>
        <v/>
      </c>
      <c r="Z1027" s="518" t="str">
        <f>三年级等级</f>
        <v/>
      </c>
      <c r="AA1027" s="533"/>
      <c r="AB1027" s="515"/>
      <c r="AC1027" s="533" t="str">
        <f>三年级跳绳附加分</f>
        <v/>
      </c>
      <c r="AD1027" s="534" t="str">
        <f>三年级标准分</f>
        <v/>
      </c>
      <c r="AE1027" s="534" t="str">
        <f>三年级总分</f>
        <v/>
      </c>
      <c r="AF1027" s="517" t="str">
        <f>三年级等级</f>
        <v/>
      </c>
    </row>
    <row r="1028" spans="1:32">
      <c r="A1028" s="476">
        <v>315</v>
      </c>
      <c r="B1028" s="477">
        <v>46</v>
      </c>
      <c r="C1028" s="586"/>
      <c r="D1028" s="587"/>
      <c r="E1028" s="586"/>
      <c r="F1028" s="473"/>
      <c r="G1028" s="588"/>
      <c r="H1028" s="475"/>
      <c r="I1028" s="595"/>
      <c r="J1028" s="596"/>
      <c r="K1028" s="596"/>
      <c r="L1028" s="503"/>
      <c r="M1028" s="644"/>
      <c r="N1028" s="505" t="str">
        <f>三年级BMI</f>
        <v/>
      </c>
      <c r="O1028" s="499" t="str">
        <f>三年级BMI等级</f>
        <v/>
      </c>
      <c r="P1028" s="500" t="str">
        <f>三年级BMI得分</f>
        <v/>
      </c>
      <c r="Q1028" s="515" t="str">
        <f>三年级肺活量得分</f>
        <v/>
      </c>
      <c r="R1028" s="512" t="str">
        <f>三年级等级</f>
        <v/>
      </c>
      <c r="S1028" s="516" t="str">
        <f>三年级50米跑得分</f>
        <v/>
      </c>
      <c r="T1028" s="517" t="str">
        <f>三年级等级</f>
        <v/>
      </c>
      <c r="U1028" s="516" t="str">
        <f>三年级坐位体前屈得分</f>
        <v/>
      </c>
      <c r="V1028" s="517" t="str">
        <f>三年级等级</f>
        <v/>
      </c>
      <c r="W1028" s="516" t="str">
        <f>三年级一分钟跳绳得分</f>
        <v/>
      </c>
      <c r="X1028" s="517" t="str">
        <f>三年级等级</f>
        <v/>
      </c>
      <c r="Y1028" s="515" t="str">
        <f>三年级仰卧起坐得分</f>
        <v/>
      </c>
      <c r="Z1028" s="518" t="str">
        <f>三年级等级</f>
        <v/>
      </c>
      <c r="AA1028" s="533"/>
      <c r="AB1028" s="515"/>
      <c r="AC1028" s="533" t="str">
        <f>三年级跳绳附加分</f>
        <v/>
      </c>
      <c r="AD1028" s="534" t="str">
        <f>三年级标准分</f>
        <v/>
      </c>
      <c r="AE1028" s="534" t="str">
        <f>三年级总分</f>
        <v/>
      </c>
      <c r="AF1028" s="517" t="str">
        <f>三年级等级</f>
        <v/>
      </c>
    </row>
    <row r="1029" spans="1:32">
      <c r="A1029" s="476">
        <v>315</v>
      </c>
      <c r="B1029" s="477">
        <v>47</v>
      </c>
      <c r="C1029" s="586"/>
      <c r="D1029" s="587"/>
      <c r="E1029" s="586"/>
      <c r="F1029" s="473"/>
      <c r="G1029" s="588"/>
      <c r="H1029" s="475"/>
      <c r="I1029" s="595"/>
      <c r="J1029" s="596"/>
      <c r="K1029" s="596"/>
      <c r="L1029" s="503"/>
      <c r="M1029" s="644"/>
      <c r="N1029" s="505" t="str">
        <f>三年级BMI</f>
        <v/>
      </c>
      <c r="O1029" s="499" t="str">
        <f>三年级BMI等级</f>
        <v/>
      </c>
      <c r="P1029" s="500" t="str">
        <f>三年级BMI得分</f>
        <v/>
      </c>
      <c r="Q1029" s="515" t="str">
        <f>三年级肺活量得分</f>
        <v/>
      </c>
      <c r="R1029" s="512" t="str">
        <f>三年级等级</f>
        <v/>
      </c>
      <c r="S1029" s="516" t="str">
        <f>三年级50米跑得分</f>
        <v/>
      </c>
      <c r="T1029" s="517" t="str">
        <f>三年级等级</f>
        <v/>
      </c>
      <c r="U1029" s="516" t="str">
        <f>三年级坐位体前屈得分</f>
        <v/>
      </c>
      <c r="V1029" s="517" t="str">
        <f>三年级等级</f>
        <v/>
      </c>
      <c r="W1029" s="516" t="str">
        <f>三年级一分钟跳绳得分</f>
        <v/>
      </c>
      <c r="X1029" s="517" t="str">
        <f>三年级等级</f>
        <v/>
      </c>
      <c r="Y1029" s="515" t="str">
        <f>三年级仰卧起坐得分</f>
        <v/>
      </c>
      <c r="Z1029" s="518" t="str">
        <f>三年级等级</f>
        <v/>
      </c>
      <c r="AA1029" s="533"/>
      <c r="AB1029" s="515"/>
      <c r="AC1029" s="533" t="str">
        <f>三年级跳绳附加分</f>
        <v/>
      </c>
      <c r="AD1029" s="534" t="str">
        <f>三年级标准分</f>
        <v/>
      </c>
      <c r="AE1029" s="534" t="str">
        <f>三年级总分</f>
        <v/>
      </c>
      <c r="AF1029" s="517" t="str">
        <f>三年级等级</f>
        <v/>
      </c>
    </row>
    <row r="1030" spans="1:32">
      <c r="A1030" s="476">
        <v>315</v>
      </c>
      <c r="B1030" s="477">
        <v>48</v>
      </c>
      <c r="C1030" s="586"/>
      <c r="D1030" s="587"/>
      <c r="E1030" s="586"/>
      <c r="F1030" s="481"/>
      <c r="G1030" s="588"/>
      <c r="H1030" s="475"/>
      <c r="I1030" s="595"/>
      <c r="J1030" s="596"/>
      <c r="K1030" s="596"/>
      <c r="L1030" s="503"/>
      <c r="M1030" s="644"/>
      <c r="N1030" s="505" t="str">
        <f>三年级BMI</f>
        <v/>
      </c>
      <c r="O1030" s="499" t="str">
        <f>三年级BMI等级</f>
        <v/>
      </c>
      <c r="P1030" s="500" t="str">
        <f>三年级BMI得分</f>
        <v/>
      </c>
      <c r="Q1030" s="515" t="str">
        <f>三年级肺活量得分</f>
        <v/>
      </c>
      <c r="R1030" s="512" t="str">
        <f>三年级等级</f>
        <v/>
      </c>
      <c r="S1030" s="516" t="str">
        <f>三年级50米跑得分</f>
        <v/>
      </c>
      <c r="T1030" s="517" t="str">
        <f>三年级等级</f>
        <v/>
      </c>
      <c r="U1030" s="516" t="str">
        <f>三年级坐位体前屈得分</f>
        <v/>
      </c>
      <c r="V1030" s="517" t="str">
        <f>三年级等级</f>
        <v/>
      </c>
      <c r="W1030" s="516" t="str">
        <f>三年级一分钟跳绳得分</f>
        <v/>
      </c>
      <c r="X1030" s="517" t="str">
        <f>三年级等级</f>
        <v/>
      </c>
      <c r="Y1030" s="515" t="str">
        <f>三年级仰卧起坐得分</f>
        <v/>
      </c>
      <c r="Z1030" s="518" t="str">
        <f>三年级等级</f>
        <v/>
      </c>
      <c r="AA1030" s="533"/>
      <c r="AB1030" s="515"/>
      <c r="AC1030" s="533" t="str">
        <f>三年级跳绳附加分</f>
        <v/>
      </c>
      <c r="AD1030" s="534" t="str">
        <f>三年级标准分</f>
        <v/>
      </c>
      <c r="AE1030" s="534" t="str">
        <f>三年级总分</f>
        <v/>
      </c>
      <c r="AF1030" s="517" t="str">
        <f>三年级等级</f>
        <v/>
      </c>
    </row>
    <row r="1031" spans="1:32">
      <c r="A1031" s="476">
        <v>315</v>
      </c>
      <c r="B1031" s="477">
        <v>49</v>
      </c>
      <c r="C1031" s="586"/>
      <c r="D1031" s="587"/>
      <c r="E1031" s="586"/>
      <c r="F1031" s="481"/>
      <c r="G1031" s="588"/>
      <c r="H1031" s="475"/>
      <c r="I1031" s="595"/>
      <c r="J1031" s="596"/>
      <c r="K1031" s="596"/>
      <c r="L1031" s="503"/>
      <c r="M1031" s="644"/>
      <c r="N1031" s="505" t="str">
        <f>三年级BMI</f>
        <v/>
      </c>
      <c r="O1031" s="499" t="str">
        <f>三年级BMI等级</f>
        <v/>
      </c>
      <c r="P1031" s="500" t="str">
        <f>三年级BMI得分</f>
        <v/>
      </c>
      <c r="Q1031" s="515" t="str">
        <f>三年级肺活量得分</f>
        <v/>
      </c>
      <c r="R1031" s="512" t="str">
        <f>三年级等级</f>
        <v/>
      </c>
      <c r="S1031" s="516" t="str">
        <f>三年级50米跑得分</f>
        <v/>
      </c>
      <c r="T1031" s="517" t="str">
        <f>三年级等级</f>
        <v/>
      </c>
      <c r="U1031" s="516" t="str">
        <f>三年级坐位体前屈得分</f>
        <v/>
      </c>
      <c r="V1031" s="517" t="str">
        <f>三年级等级</f>
        <v/>
      </c>
      <c r="W1031" s="516" t="str">
        <f>三年级一分钟跳绳得分</f>
        <v/>
      </c>
      <c r="X1031" s="517" t="str">
        <f>三年级等级</f>
        <v/>
      </c>
      <c r="Y1031" s="515" t="str">
        <f>三年级仰卧起坐得分</f>
        <v/>
      </c>
      <c r="Z1031" s="518" t="str">
        <f>三年级等级</f>
        <v/>
      </c>
      <c r="AA1031" s="533"/>
      <c r="AB1031" s="515"/>
      <c r="AC1031" s="533" t="str">
        <f>三年级跳绳附加分</f>
        <v/>
      </c>
      <c r="AD1031" s="534" t="str">
        <f>三年级标准分</f>
        <v/>
      </c>
      <c r="AE1031" s="534" t="str">
        <f>三年级总分</f>
        <v/>
      </c>
      <c r="AF1031" s="517" t="str">
        <f>三年级等级</f>
        <v/>
      </c>
    </row>
    <row r="1032" spans="1:32">
      <c r="A1032" s="476">
        <v>315</v>
      </c>
      <c r="B1032" s="477">
        <v>50</v>
      </c>
      <c r="C1032" s="586"/>
      <c r="D1032" s="587"/>
      <c r="E1032" s="586"/>
      <c r="F1032" s="481"/>
      <c r="G1032" s="588"/>
      <c r="H1032" s="475"/>
      <c r="I1032" s="595"/>
      <c r="J1032" s="596"/>
      <c r="K1032" s="596"/>
      <c r="L1032" s="503"/>
      <c r="M1032" s="644"/>
      <c r="N1032" s="505" t="str">
        <f>三年级BMI</f>
        <v/>
      </c>
      <c r="O1032" s="499" t="str">
        <f>三年级BMI等级</f>
        <v/>
      </c>
      <c r="P1032" s="500" t="str">
        <f>三年级BMI得分</f>
        <v/>
      </c>
      <c r="Q1032" s="515" t="str">
        <f>三年级肺活量得分</f>
        <v/>
      </c>
      <c r="R1032" s="512" t="str">
        <f>三年级等级</f>
        <v/>
      </c>
      <c r="S1032" s="516" t="str">
        <f>三年级50米跑得分</f>
        <v/>
      </c>
      <c r="T1032" s="517" t="str">
        <f>三年级等级</f>
        <v/>
      </c>
      <c r="U1032" s="516" t="str">
        <f>三年级坐位体前屈得分</f>
        <v/>
      </c>
      <c r="V1032" s="517" t="str">
        <f>三年级等级</f>
        <v/>
      </c>
      <c r="W1032" s="516" t="str">
        <f>三年级一分钟跳绳得分</f>
        <v/>
      </c>
      <c r="X1032" s="517" t="str">
        <f>三年级等级</f>
        <v/>
      </c>
      <c r="Y1032" s="515" t="str">
        <f>三年级仰卧起坐得分</f>
        <v/>
      </c>
      <c r="Z1032" s="518" t="str">
        <f>三年级等级</f>
        <v/>
      </c>
      <c r="AA1032" s="533"/>
      <c r="AB1032" s="515"/>
      <c r="AC1032" s="533" t="str">
        <f>三年级跳绳附加分</f>
        <v/>
      </c>
      <c r="AD1032" s="534" t="str">
        <f>三年级标准分</f>
        <v/>
      </c>
      <c r="AE1032" s="534" t="str">
        <f>三年级总分</f>
        <v/>
      </c>
      <c r="AF1032" s="517" t="str">
        <f>三年级等级</f>
        <v/>
      </c>
    </row>
    <row r="1033" spans="1:32">
      <c r="A1033" s="476">
        <v>315</v>
      </c>
      <c r="B1033" s="477">
        <v>51</v>
      </c>
      <c r="C1033" s="586"/>
      <c r="D1033" s="587"/>
      <c r="E1033" s="586"/>
      <c r="F1033" s="609"/>
      <c r="G1033" s="588"/>
      <c r="H1033" s="475"/>
      <c r="I1033" s="595"/>
      <c r="J1033" s="596"/>
      <c r="K1033" s="596"/>
      <c r="L1033" s="503"/>
      <c r="M1033" s="644"/>
      <c r="N1033" s="505" t="str">
        <f>三年级BMI</f>
        <v/>
      </c>
      <c r="O1033" s="499" t="str">
        <f>三年级BMI等级</f>
        <v/>
      </c>
      <c r="P1033" s="500" t="str">
        <f>三年级BMI得分</f>
        <v/>
      </c>
      <c r="Q1033" s="515" t="str">
        <f>三年级肺活量得分</f>
        <v/>
      </c>
      <c r="R1033" s="512" t="str">
        <f>三年级等级</f>
        <v/>
      </c>
      <c r="S1033" s="516" t="str">
        <f>三年级50米跑得分</f>
        <v/>
      </c>
      <c r="T1033" s="517" t="str">
        <f>三年级等级</f>
        <v/>
      </c>
      <c r="U1033" s="516" t="str">
        <f>三年级坐位体前屈得分</f>
        <v/>
      </c>
      <c r="V1033" s="517" t="str">
        <f>三年级等级</f>
        <v/>
      </c>
      <c r="W1033" s="516" t="str">
        <f>三年级一分钟跳绳得分</f>
        <v/>
      </c>
      <c r="X1033" s="517" t="str">
        <f>三年级等级</f>
        <v/>
      </c>
      <c r="Y1033" s="515" t="str">
        <f>三年级仰卧起坐得分</f>
        <v/>
      </c>
      <c r="Z1033" s="518" t="str">
        <f>三年级等级</f>
        <v/>
      </c>
      <c r="AA1033" s="533"/>
      <c r="AB1033" s="515"/>
      <c r="AC1033" s="533" t="str">
        <f>三年级跳绳附加分</f>
        <v/>
      </c>
      <c r="AD1033" s="534" t="str">
        <f>三年级标准分</f>
        <v/>
      </c>
      <c r="AE1033" s="534" t="str">
        <f>三年级总分</f>
        <v/>
      </c>
      <c r="AF1033" s="517" t="str">
        <f>三年级等级</f>
        <v/>
      </c>
    </row>
    <row r="1034" spans="1:32">
      <c r="A1034" s="476">
        <v>315</v>
      </c>
      <c r="B1034" s="477">
        <v>52</v>
      </c>
      <c r="C1034" s="586"/>
      <c r="D1034" s="587"/>
      <c r="E1034" s="586"/>
      <c r="F1034" s="609"/>
      <c r="G1034" s="588"/>
      <c r="H1034" s="475"/>
      <c r="I1034" s="595"/>
      <c r="J1034" s="596"/>
      <c r="K1034" s="596"/>
      <c r="L1034" s="503"/>
      <c r="M1034" s="644"/>
      <c r="N1034" s="505" t="str">
        <f>三年级BMI</f>
        <v/>
      </c>
      <c r="O1034" s="499" t="str">
        <f>三年级BMI等级</f>
        <v/>
      </c>
      <c r="P1034" s="500" t="str">
        <f>三年级BMI得分</f>
        <v/>
      </c>
      <c r="Q1034" s="515" t="str">
        <f>三年级肺活量得分</f>
        <v/>
      </c>
      <c r="R1034" s="512" t="str">
        <f>三年级等级</f>
        <v/>
      </c>
      <c r="S1034" s="516" t="str">
        <f>三年级50米跑得分</f>
        <v/>
      </c>
      <c r="T1034" s="517" t="str">
        <f>三年级等级</f>
        <v/>
      </c>
      <c r="U1034" s="516" t="str">
        <f>三年级坐位体前屈得分</f>
        <v/>
      </c>
      <c r="V1034" s="517" t="str">
        <f>三年级等级</f>
        <v/>
      </c>
      <c r="W1034" s="516" t="str">
        <f>三年级一分钟跳绳得分</f>
        <v/>
      </c>
      <c r="X1034" s="517" t="str">
        <f>三年级等级</f>
        <v/>
      </c>
      <c r="Y1034" s="515" t="str">
        <f>三年级仰卧起坐得分</f>
        <v/>
      </c>
      <c r="Z1034" s="518" t="str">
        <f>三年级等级</f>
        <v/>
      </c>
      <c r="AA1034" s="533"/>
      <c r="AB1034" s="515"/>
      <c r="AC1034" s="533" t="str">
        <f>三年级跳绳附加分</f>
        <v/>
      </c>
      <c r="AD1034" s="534" t="str">
        <f>三年级标准分</f>
        <v/>
      </c>
      <c r="AE1034" s="534" t="str">
        <f>三年级总分</f>
        <v/>
      </c>
      <c r="AF1034" s="517" t="str">
        <f>三年级等级</f>
        <v/>
      </c>
    </row>
    <row r="1035" spans="1:32">
      <c r="A1035" s="476">
        <v>315</v>
      </c>
      <c r="B1035" s="477">
        <v>53</v>
      </c>
      <c r="C1035" s="586"/>
      <c r="D1035" s="587"/>
      <c r="E1035" s="586"/>
      <c r="F1035" s="609"/>
      <c r="G1035" s="588"/>
      <c r="H1035" s="475"/>
      <c r="I1035" s="595"/>
      <c r="J1035" s="596"/>
      <c r="K1035" s="596"/>
      <c r="L1035" s="503"/>
      <c r="M1035" s="644"/>
      <c r="N1035" s="505" t="str">
        <f>三年级BMI</f>
        <v/>
      </c>
      <c r="O1035" s="499" t="str">
        <f>三年级BMI等级</f>
        <v/>
      </c>
      <c r="P1035" s="500" t="str">
        <f>三年级BMI得分</f>
        <v/>
      </c>
      <c r="Q1035" s="515" t="str">
        <f>三年级肺活量得分</f>
        <v/>
      </c>
      <c r="R1035" s="512" t="str">
        <f>三年级等级</f>
        <v/>
      </c>
      <c r="S1035" s="516" t="str">
        <f>三年级50米跑得分</f>
        <v/>
      </c>
      <c r="T1035" s="517" t="str">
        <f>三年级等级</f>
        <v/>
      </c>
      <c r="U1035" s="516" t="str">
        <f>三年级坐位体前屈得分</f>
        <v/>
      </c>
      <c r="V1035" s="517" t="str">
        <f>三年级等级</f>
        <v/>
      </c>
      <c r="W1035" s="516" t="str">
        <f>三年级一分钟跳绳得分</f>
        <v/>
      </c>
      <c r="X1035" s="517" t="str">
        <f>三年级等级</f>
        <v/>
      </c>
      <c r="Y1035" s="515" t="str">
        <f>三年级仰卧起坐得分</f>
        <v/>
      </c>
      <c r="Z1035" s="518" t="str">
        <f>三年级等级</f>
        <v/>
      </c>
      <c r="AA1035" s="533"/>
      <c r="AB1035" s="515"/>
      <c r="AC1035" s="533" t="str">
        <f>三年级跳绳附加分</f>
        <v/>
      </c>
      <c r="AD1035" s="534" t="str">
        <f>三年级标准分</f>
        <v/>
      </c>
      <c r="AE1035" s="534" t="str">
        <f>三年级总分</f>
        <v/>
      </c>
      <c r="AF1035" s="517" t="str">
        <f>三年级等级</f>
        <v/>
      </c>
    </row>
    <row r="1036" spans="1:32">
      <c r="A1036" s="476">
        <v>315</v>
      </c>
      <c r="B1036" s="477">
        <v>54</v>
      </c>
      <c r="C1036" s="586"/>
      <c r="D1036" s="587"/>
      <c r="E1036" s="586"/>
      <c r="F1036" s="609"/>
      <c r="G1036" s="588"/>
      <c r="H1036" s="475"/>
      <c r="I1036" s="595"/>
      <c r="J1036" s="596"/>
      <c r="K1036" s="596"/>
      <c r="L1036" s="503"/>
      <c r="M1036" s="644"/>
      <c r="N1036" s="505" t="str">
        <f>三年级BMI</f>
        <v/>
      </c>
      <c r="O1036" s="499" t="str">
        <f>三年级BMI等级</f>
        <v/>
      </c>
      <c r="P1036" s="500" t="str">
        <f>三年级BMI得分</f>
        <v/>
      </c>
      <c r="Q1036" s="515" t="str">
        <f>三年级肺活量得分</f>
        <v/>
      </c>
      <c r="R1036" s="512" t="str">
        <f>三年级等级</f>
        <v/>
      </c>
      <c r="S1036" s="516" t="str">
        <f>三年级50米跑得分</f>
        <v/>
      </c>
      <c r="T1036" s="517" t="str">
        <f>三年级等级</f>
        <v/>
      </c>
      <c r="U1036" s="516" t="str">
        <f>三年级坐位体前屈得分</f>
        <v/>
      </c>
      <c r="V1036" s="517" t="str">
        <f>三年级等级</f>
        <v/>
      </c>
      <c r="W1036" s="516" t="str">
        <f>三年级一分钟跳绳得分</f>
        <v/>
      </c>
      <c r="X1036" s="517" t="str">
        <f>三年级等级</f>
        <v/>
      </c>
      <c r="Y1036" s="515" t="str">
        <f>三年级仰卧起坐得分</f>
        <v/>
      </c>
      <c r="Z1036" s="518" t="str">
        <f>三年级等级</f>
        <v/>
      </c>
      <c r="AA1036" s="533"/>
      <c r="AB1036" s="515"/>
      <c r="AC1036" s="533" t="str">
        <f>三年级跳绳附加分</f>
        <v/>
      </c>
      <c r="AD1036" s="534" t="str">
        <f>三年级标准分</f>
        <v/>
      </c>
      <c r="AE1036" s="534" t="str">
        <f>三年级总分</f>
        <v/>
      </c>
      <c r="AF1036" s="517" t="str">
        <f>三年级等级</f>
        <v/>
      </c>
    </row>
    <row r="1037" spans="1:32">
      <c r="A1037" s="476">
        <v>315</v>
      </c>
      <c r="B1037" s="477">
        <v>55</v>
      </c>
      <c r="C1037" s="586"/>
      <c r="D1037" s="587"/>
      <c r="E1037" s="586"/>
      <c r="F1037" s="609"/>
      <c r="G1037" s="588"/>
      <c r="H1037" s="475"/>
      <c r="I1037" s="595"/>
      <c r="J1037" s="596"/>
      <c r="K1037" s="596"/>
      <c r="L1037" s="503"/>
      <c r="M1037" s="644"/>
      <c r="N1037" s="505" t="str">
        <f>三年级BMI</f>
        <v/>
      </c>
      <c r="O1037" s="499" t="str">
        <f>三年级BMI等级</f>
        <v/>
      </c>
      <c r="P1037" s="500" t="str">
        <f>三年级BMI得分</f>
        <v/>
      </c>
      <c r="Q1037" s="515" t="str">
        <f>三年级肺活量得分</f>
        <v/>
      </c>
      <c r="R1037" s="512" t="str">
        <f>三年级等级</f>
        <v/>
      </c>
      <c r="S1037" s="516" t="str">
        <f>三年级50米跑得分</f>
        <v/>
      </c>
      <c r="T1037" s="517" t="str">
        <f>三年级等级</f>
        <v/>
      </c>
      <c r="U1037" s="516" t="str">
        <f>三年级坐位体前屈得分</f>
        <v/>
      </c>
      <c r="V1037" s="517" t="str">
        <f>三年级等级</f>
        <v/>
      </c>
      <c r="W1037" s="516" t="str">
        <f>三年级一分钟跳绳得分</f>
        <v/>
      </c>
      <c r="X1037" s="517" t="str">
        <f>三年级等级</f>
        <v/>
      </c>
      <c r="Y1037" s="515" t="str">
        <f>三年级仰卧起坐得分</f>
        <v/>
      </c>
      <c r="Z1037" s="518" t="str">
        <f>三年级等级</f>
        <v/>
      </c>
      <c r="AA1037" s="533"/>
      <c r="AB1037" s="515"/>
      <c r="AC1037" s="533" t="str">
        <f>三年级跳绳附加分</f>
        <v/>
      </c>
      <c r="AD1037" s="534" t="str">
        <f>三年级标准分</f>
        <v/>
      </c>
      <c r="AE1037" s="534" t="str">
        <f>三年级总分</f>
        <v/>
      </c>
      <c r="AF1037" s="517" t="str">
        <f>三年级等级</f>
        <v/>
      </c>
    </row>
    <row r="1038" spans="1:32">
      <c r="A1038" s="476">
        <v>315</v>
      </c>
      <c r="B1038" s="477">
        <v>56</v>
      </c>
      <c r="C1038" s="586"/>
      <c r="D1038" s="587"/>
      <c r="E1038" s="586"/>
      <c r="F1038" s="473"/>
      <c r="G1038" s="588"/>
      <c r="H1038" s="475"/>
      <c r="I1038" s="595"/>
      <c r="J1038" s="596"/>
      <c r="K1038" s="596"/>
      <c r="L1038" s="503"/>
      <c r="M1038" s="644"/>
      <c r="N1038" s="505" t="str">
        <f>三年级BMI</f>
        <v/>
      </c>
      <c r="O1038" s="499" t="str">
        <f>三年级BMI等级</f>
        <v/>
      </c>
      <c r="P1038" s="500" t="str">
        <f>三年级BMI得分</f>
        <v/>
      </c>
      <c r="Q1038" s="515" t="str">
        <f>三年级肺活量得分</f>
        <v/>
      </c>
      <c r="R1038" s="512" t="str">
        <f>三年级等级</f>
        <v/>
      </c>
      <c r="S1038" s="516" t="str">
        <f>三年级50米跑得分</f>
        <v/>
      </c>
      <c r="T1038" s="517" t="str">
        <f>三年级等级</f>
        <v/>
      </c>
      <c r="U1038" s="516" t="str">
        <f>三年级坐位体前屈得分</f>
        <v/>
      </c>
      <c r="V1038" s="517" t="str">
        <f>三年级等级</f>
        <v/>
      </c>
      <c r="W1038" s="516" t="str">
        <f>三年级一分钟跳绳得分</f>
        <v/>
      </c>
      <c r="X1038" s="517" t="str">
        <f>三年级等级</f>
        <v/>
      </c>
      <c r="Y1038" s="515" t="str">
        <f>三年级仰卧起坐得分</f>
        <v/>
      </c>
      <c r="Z1038" s="518" t="str">
        <f>三年级等级</f>
        <v/>
      </c>
      <c r="AA1038" s="533"/>
      <c r="AB1038" s="515"/>
      <c r="AC1038" s="533" t="str">
        <f>三年级跳绳附加分</f>
        <v/>
      </c>
      <c r="AD1038" s="534" t="str">
        <f>三年级标准分</f>
        <v/>
      </c>
      <c r="AE1038" s="534" t="str">
        <f>三年级总分</f>
        <v/>
      </c>
      <c r="AF1038" s="517" t="str">
        <f>三年级等级</f>
        <v/>
      </c>
    </row>
    <row r="1039" spans="1:32">
      <c r="A1039" s="476">
        <v>315</v>
      </c>
      <c r="B1039" s="477">
        <v>57</v>
      </c>
      <c r="C1039" s="586"/>
      <c r="D1039" s="587"/>
      <c r="E1039" s="586"/>
      <c r="F1039" s="473"/>
      <c r="G1039" s="588"/>
      <c r="H1039" s="475"/>
      <c r="I1039" s="595"/>
      <c r="J1039" s="596"/>
      <c r="K1039" s="596"/>
      <c r="L1039" s="503"/>
      <c r="M1039" s="644"/>
      <c r="N1039" s="505" t="str">
        <f>三年级BMI</f>
        <v/>
      </c>
      <c r="O1039" s="499" t="str">
        <f>三年级BMI等级</f>
        <v/>
      </c>
      <c r="P1039" s="500" t="str">
        <f>三年级BMI得分</f>
        <v/>
      </c>
      <c r="Q1039" s="515" t="str">
        <f>三年级肺活量得分</f>
        <v/>
      </c>
      <c r="R1039" s="512" t="str">
        <f>三年级等级</f>
        <v/>
      </c>
      <c r="S1039" s="516" t="str">
        <f>三年级50米跑得分</f>
        <v/>
      </c>
      <c r="T1039" s="517" t="str">
        <f>三年级等级</f>
        <v/>
      </c>
      <c r="U1039" s="516" t="str">
        <f>三年级坐位体前屈得分</f>
        <v/>
      </c>
      <c r="V1039" s="517" t="str">
        <f>三年级等级</f>
        <v/>
      </c>
      <c r="W1039" s="516" t="str">
        <f>三年级一分钟跳绳得分</f>
        <v/>
      </c>
      <c r="X1039" s="517" t="str">
        <f>三年级等级</f>
        <v/>
      </c>
      <c r="Y1039" s="515" t="str">
        <f>三年级仰卧起坐得分</f>
        <v/>
      </c>
      <c r="Z1039" s="518" t="str">
        <f>三年级等级</f>
        <v/>
      </c>
      <c r="AA1039" s="533"/>
      <c r="AB1039" s="515"/>
      <c r="AC1039" s="533" t="str">
        <f>三年级跳绳附加分</f>
        <v/>
      </c>
      <c r="AD1039" s="534" t="str">
        <f>三年级标准分</f>
        <v/>
      </c>
      <c r="AE1039" s="534" t="str">
        <f>三年级总分</f>
        <v/>
      </c>
      <c r="AF1039" s="517" t="str">
        <f>三年级等级</f>
        <v/>
      </c>
    </row>
    <row r="1040" spans="1:32">
      <c r="A1040" s="476">
        <v>315</v>
      </c>
      <c r="B1040" s="477">
        <v>58</v>
      </c>
      <c r="C1040" s="586"/>
      <c r="D1040" s="587"/>
      <c r="E1040" s="586"/>
      <c r="F1040" s="473"/>
      <c r="G1040" s="588"/>
      <c r="H1040" s="475"/>
      <c r="I1040" s="595"/>
      <c r="J1040" s="596"/>
      <c r="K1040" s="596"/>
      <c r="L1040" s="503"/>
      <c r="M1040" s="644"/>
      <c r="N1040" s="505" t="str">
        <f>三年级BMI</f>
        <v/>
      </c>
      <c r="O1040" s="499" t="str">
        <f>三年级BMI等级</f>
        <v/>
      </c>
      <c r="P1040" s="500" t="str">
        <f>三年级BMI得分</f>
        <v/>
      </c>
      <c r="Q1040" s="515" t="str">
        <f>三年级肺活量得分</f>
        <v/>
      </c>
      <c r="R1040" s="512" t="str">
        <f>三年级等级</f>
        <v/>
      </c>
      <c r="S1040" s="516" t="str">
        <f>三年级50米跑得分</f>
        <v/>
      </c>
      <c r="T1040" s="517" t="str">
        <f>三年级等级</f>
        <v/>
      </c>
      <c r="U1040" s="516" t="str">
        <f>三年级坐位体前屈得分</f>
        <v/>
      </c>
      <c r="V1040" s="517" t="str">
        <f>三年级等级</f>
        <v/>
      </c>
      <c r="W1040" s="516" t="str">
        <f>三年级一分钟跳绳得分</f>
        <v/>
      </c>
      <c r="X1040" s="517" t="str">
        <f>三年级等级</f>
        <v/>
      </c>
      <c r="Y1040" s="515" t="str">
        <f>三年级仰卧起坐得分</f>
        <v/>
      </c>
      <c r="Z1040" s="518" t="str">
        <f>三年级等级</f>
        <v/>
      </c>
      <c r="AA1040" s="533"/>
      <c r="AB1040" s="515"/>
      <c r="AC1040" s="533" t="str">
        <f>三年级跳绳附加分</f>
        <v/>
      </c>
      <c r="AD1040" s="534" t="str">
        <f>三年级标准分</f>
        <v/>
      </c>
      <c r="AE1040" s="534" t="str">
        <f>三年级总分</f>
        <v/>
      </c>
      <c r="AF1040" s="517" t="str">
        <f>三年级等级</f>
        <v/>
      </c>
    </row>
    <row r="1041" spans="1:32">
      <c r="A1041" s="476">
        <v>315</v>
      </c>
      <c r="B1041" s="477">
        <v>59</v>
      </c>
      <c r="C1041" s="586"/>
      <c r="D1041" s="587"/>
      <c r="E1041" s="586"/>
      <c r="F1041" s="473"/>
      <c r="G1041" s="588"/>
      <c r="H1041" s="475"/>
      <c r="I1041" s="595"/>
      <c r="J1041" s="596"/>
      <c r="K1041" s="596"/>
      <c r="L1041" s="503"/>
      <c r="M1041" s="644"/>
      <c r="N1041" s="505" t="str">
        <f>三年级BMI</f>
        <v/>
      </c>
      <c r="O1041" s="499" t="str">
        <f>三年级BMI等级</f>
        <v/>
      </c>
      <c r="P1041" s="500" t="str">
        <f>三年级BMI得分</f>
        <v/>
      </c>
      <c r="Q1041" s="515" t="str">
        <f>三年级肺活量得分</f>
        <v/>
      </c>
      <c r="R1041" s="512" t="str">
        <f>三年级等级</f>
        <v/>
      </c>
      <c r="S1041" s="516" t="str">
        <f>三年级50米跑得分</f>
        <v/>
      </c>
      <c r="T1041" s="517" t="str">
        <f>三年级等级</f>
        <v/>
      </c>
      <c r="U1041" s="516" t="str">
        <f>三年级坐位体前屈得分</f>
        <v/>
      </c>
      <c r="V1041" s="517" t="str">
        <f>三年级等级</f>
        <v/>
      </c>
      <c r="W1041" s="516" t="str">
        <f>三年级一分钟跳绳得分</f>
        <v/>
      </c>
      <c r="X1041" s="517" t="str">
        <f>三年级等级</f>
        <v/>
      </c>
      <c r="Y1041" s="515" t="str">
        <f>三年级仰卧起坐得分</f>
        <v/>
      </c>
      <c r="Z1041" s="518" t="str">
        <f>三年级等级</f>
        <v/>
      </c>
      <c r="AA1041" s="533"/>
      <c r="AB1041" s="515"/>
      <c r="AC1041" s="533" t="str">
        <f>三年级跳绳附加分</f>
        <v/>
      </c>
      <c r="AD1041" s="534" t="str">
        <f>三年级标准分</f>
        <v/>
      </c>
      <c r="AE1041" s="534" t="str">
        <f>三年级总分</f>
        <v/>
      </c>
      <c r="AF1041" s="517" t="str">
        <f>三年级等级</f>
        <v/>
      </c>
    </row>
    <row r="1042" spans="1:32">
      <c r="A1042" s="476">
        <v>315</v>
      </c>
      <c r="B1042" s="477">
        <v>60</v>
      </c>
      <c r="C1042" s="586"/>
      <c r="D1042" s="587"/>
      <c r="E1042" s="586"/>
      <c r="F1042" s="473"/>
      <c r="G1042" s="588"/>
      <c r="H1042" s="475"/>
      <c r="I1042" s="595"/>
      <c r="J1042" s="596"/>
      <c r="K1042" s="596"/>
      <c r="L1042" s="503"/>
      <c r="M1042" s="644"/>
      <c r="N1042" s="505" t="str">
        <f>三年级BMI</f>
        <v/>
      </c>
      <c r="O1042" s="499" t="str">
        <f>三年级BMI等级</f>
        <v/>
      </c>
      <c r="P1042" s="500" t="str">
        <f>三年级BMI得分</f>
        <v/>
      </c>
      <c r="Q1042" s="515" t="str">
        <f>三年级肺活量得分</f>
        <v/>
      </c>
      <c r="R1042" s="512" t="str">
        <f>三年级等级</f>
        <v/>
      </c>
      <c r="S1042" s="516" t="str">
        <f>三年级50米跑得分</f>
        <v/>
      </c>
      <c r="T1042" s="517" t="str">
        <f>三年级等级</f>
        <v/>
      </c>
      <c r="U1042" s="516" t="str">
        <f>三年级坐位体前屈得分</f>
        <v/>
      </c>
      <c r="V1042" s="517" t="str">
        <f>三年级等级</f>
        <v/>
      </c>
      <c r="W1042" s="516" t="str">
        <f>三年级一分钟跳绳得分</f>
        <v/>
      </c>
      <c r="X1042" s="517" t="str">
        <f>三年级等级</f>
        <v/>
      </c>
      <c r="Y1042" s="515" t="str">
        <f>三年级仰卧起坐得分</f>
        <v/>
      </c>
      <c r="Z1042" s="518" t="str">
        <f>三年级等级</f>
        <v/>
      </c>
      <c r="AA1042" s="533"/>
      <c r="AB1042" s="515"/>
      <c r="AC1042" s="533" t="str">
        <f>三年级跳绳附加分</f>
        <v/>
      </c>
      <c r="AD1042" s="534" t="str">
        <f>三年级标准分</f>
        <v/>
      </c>
      <c r="AE1042" s="534" t="str">
        <f>三年级总分</f>
        <v/>
      </c>
      <c r="AF1042" s="517" t="str">
        <f>三年级等级</f>
        <v/>
      </c>
    </row>
    <row r="1043" spans="1:32">
      <c r="A1043" s="476">
        <v>315</v>
      </c>
      <c r="B1043" s="477">
        <v>61</v>
      </c>
      <c r="C1043" s="586"/>
      <c r="D1043" s="587"/>
      <c r="E1043" s="586"/>
      <c r="F1043" s="473"/>
      <c r="G1043" s="588"/>
      <c r="H1043" s="475"/>
      <c r="I1043" s="595"/>
      <c r="J1043" s="596"/>
      <c r="K1043" s="596"/>
      <c r="L1043" s="503"/>
      <c r="M1043" s="644"/>
      <c r="N1043" s="505" t="str">
        <f>三年级BMI</f>
        <v/>
      </c>
      <c r="O1043" s="499" t="str">
        <f>三年级BMI等级</f>
        <v/>
      </c>
      <c r="P1043" s="500" t="str">
        <f>三年级BMI得分</f>
        <v/>
      </c>
      <c r="Q1043" s="515" t="str">
        <f>三年级肺活量得分</f>
        <v/>
      </c>
      <c r="R1043" s="512" t="str">
        <f>三年级等级</f>
        <v/>
      </c>
      <c r="S1043" s="516" t="str">
        <f>三年级50米跑得分</f>
        <v/>
      </c>
      <c r="T1043" s="517" t="str">
        <f>三年级等级</f>
        <v/>
      </c>
      <c r="U1043" s="516" t="str">
        <f>三年级坐位体前屈得分</f>
        <v/>
      </c>
      <c r="V1043" s="517" t="str">
        <f>三年级等级</f>
        <v/>
      </c>
      <c r="W1043" s="516" t="str">
        <f>三年级一分钟跳绳得分</f>
        <v/>
      </c>
      <c r="X1043" s="517" t="str">
        <f>三年级等级</f>
        <v/>
      </c>
      <c r="Y1043" s="515" t="str">
        <f>三年级仰卧起坐得分</f>
        <v/>
      </c>
      <c r="Z1043" s="518" t="str">
        <f>三年级等级</f>
        <v/>
      </c>
      <c r="AA1043" s="533"/>
      <c r="AB1043" s="515"/>
      <c r="AC1043" s="533" t="str">
        <f>三年级跳绳附加分</f>
        <v/>
      </c>
      <c r="AD1043" s="534" t="str">
        <f>三年级标准分</f>
        <v/>
      </c>
      <c r="AE1043" s="534" t="str">
        <f>三年级总分</f>
        <v/>
      </c>
      <c r="AF1043" s="517" t="str">
        <f>三年级等级</f>
        <v/>
      </c>
    </row>
    <row r="1044" spans="1:32">
      <c r="A1044" s="476">
        <v>315</v>
      </c>
      <c r="B1044" s="477">
        <v>62</v>
      </c>
      <c r="C1044" s="586"/>
      <c r="D1044" s="587"/>
      <c r="E1044" s="586"/>
      <c r="F1044" s="473"/>
      <c r="G1044" s="608"/>
      <c r="H1044" s="475"/>
      <c r="I1044" s="613"/>
      <c r="J1044" s="614"/>
      <c r="K1044" s="614"/>
      <c r="L1044" s="615"/>
      <c r="M1044" s="644"/>
      <c r="N1044" s="505" t="str">
        <f>三年级BMI</f>
        <v/>
      </c>
      <c r="O1044" s="499" t="str">
        <f>三年级BMI等级</f>
        <v/>
      </c>
      <c r="P1044" s="500" t="str">
        <f>三年级BMI得分</f>
        <v/>
      </c>
      <c r="Q1044" s="515" t="str">
        <f>三年级肺活量得分</f>
        <v/>
      </c>
      <c r="R1044" s="512" t="str">
        <f>三年级等级</f>
        <v/>
      </c>
      <c r="S1044" s="516" t="str">
        <f>三年级50米跑得分</f>
        <v/>
      </c>
      <c r="T1044" s="517" t="str">
        <f>三年级等级</f>
        <v/>
      </c>
      <c r="U1044" s="516" t="str">
        <f>三年级坐位体前屈得分</f>
        <v/>
      </c>
      <c r="V1044" s="517" t="str">
        <f>三年级等级</f>
        <v/>
      </c>
      <c r="W1044" s="516" t="str">
        <f>三年级一分钟跳绳得分</f>
        <v/>
      </c>
      <c r="X1044" s="517" t="str">
        <f>三年级等级</f>
        <v/>
      </c>
      <c r="Y1044" s="515" t="str">
        <f>三年级仰卧起坐得分</f>
        <v/>
      </c>
      <c r="Z1044" s="518" t="str">
        <f>三年级等级</f>
        <v/>
      </c>
      <c r="AA1044" s="533"/>
      <c r="AB1044" s="515"/>
      <c r="AC1044" s="533" t="str">
        <f>三年级跳绳附加分</f>
        <v/>
      </c>
      <c r="AD1044" s="534" t="str">
        <f>三年级标准分</f>
        <v/>
      </c>
      <c r="AE1044" s="534" t="str">
        <f>三年级总分</f>
        <v/>
      </c>
      <c r="AF1044" s="517" t="str">
        <f>三年级等级</f>
        <v/>
      </c>
    </row>
    <row r="1045" spans="1:32">
      <c r="A1045" s="476">
        <v>315</v>
      </c>
      <c r="B1045" s="477">
        <v>63</v>
      </c>
      <c r="C1045" s="586"/>
      <c r="D1045" s="587"/>
      <c r="E1045" s="586"/>
      <c r="F1045" s="473"/>
      <c r="G1045" s="608"/>
      <c r="H1045" s="475"/>
      <c r="I1045" s="613"/>
      <c r="J1045" s="614"/>
      <c r="K1045" s="614"/>
      <c r="L1045" s="615"/>
      <c r="M1045" s="644"/>
      <c r="N1045" s="505" t="str">
        <f>三年级BMI</f>
        <v/>
      </c>
      <c r="O1045" s="499" t="str">
        <f>三年级BMI等级</f>
        <v/>
      </c>
      <c r="P1045" s="500" t="str">
        <f>三年级BMI得分</f>
        <v/>
      </c>
      <c r="Q1045" s="515" t="str">
        <f>三年级肺活量得分</f>
        <v/>
      </c>
      <c r="R1045" s="512" t="str">
        <f>三年级等级</f>
        <v/>
      </c>
      <c r="S1045" s="516" t="str">
        <f>三年级50米跑得分</f>
        <v/>
      </c>
      <c r="T1045" s="517" t="str">
        <f>三年级等级</f>
        <v/>
      </c>
      <c r="U1045" s="516" t="str">
        <f>三年级坐位体前屈得分</f>
        <v/>
      </c>
      <c r="V1045" s="517" t="str">
        <f>三年级等级</f>
        <v/>
      </c>
      <c r="W1045" s="516" t="str">
        <f>三年级一分钟跳绳得分</f>
        <v/>
      </c>
      <c r="X1045" s="517" t="str">
        <f>三年级等级</f>
        <v/>
      </c>
      <c r="Y1045" s="515" t="str">
        <f>三年级仰卧起坐得分</f>
        <v/>
      </c>
      <c r="Z1045" s="518" t="str">
        <f>三年级等级</f>
        <v/>
      </c>
      <c r="AA1045" s="533"/>
      <c r="AB1045" s="515"/>
      <c r="AC1045" s="533" t="str">
        <f>三年级跳绳附加分</f>
        <v/>
      </c>
      <c r="AD1045" s="534" t="str">
        <f>三年级标准分</f>
        <v/>
      </c>
      <c r="AE1045" s="534" t="str">
        <f>三年级总分</f>
        <v/>
      </c>
      <c r="AF1045" s="517" t="str">
        <f>三年级等级</f>
        <v/>
      </c>
    </row>
    <row r="1046" spans="1:32">
      <c r="A1046" s="476">
        <v>315</v>
      </c>
      <c r="B1046" s="477">
        <v>64</v>
      </c>
      <c r="C1046" s="586"/>
      <c r="D1046" s="587"/>
      <c r="E1046" s="586"/>
      <c r="F1046" s="473"/>
      <c r="G1046" s="608"/>
      <c r="H1046" s="475"/>
      <c r="I1046" s="613"/>
      <c r="J1046" s="614"/>
      <c r="K1046" s="614"/>
      <c r="L1046" s="615"/>
      <c r="M1046" s="644"/>
      <c r="N1046" s="505" t="str">
        <f>三年级BMI</f>
        <v/>
      </c>
      <c r="O1046" s="499" t="str">
        <f>三年级BMI等级</f>
        <v/>
      </c>
      <c r="P1046" s="500" t="str">
        <f>三年级BMI得分</f>
        <v/>
      </c>
      <c r="Q1046" s="515" t="str">
        <f>三年级肺活量得分</f>
        <v/>
      </c>
      <c r="R1046" s="512" t="str">
        <f>三年级等级</f>
        <v/>
      </c>
      <c r="S1046" s="516" t="str">
        <f>三年级50米跑得分</f>
        <v/>
      </c>
      <c r="T1046" s="517" t="str">
        <f>三年级等级</f>
        <v/>
      </c>
      <c r="U1046" s="516" t="str">
        <f>三年级坐位体前屈得分</f>
        <v/>
      </c>
      <c r="V1046" s="517" t="str">
        <f>三年级等级</f>
        <v/>
      </c>
      <c r="W1046" s="516" t="str">
        <f>三年级一分钟跳绳得分</f>
        <v/>
      </c>
      <c r="X1046" s="517" t="str">
        <f>三年级等级</f>
        <v/>
      </c>
      <c r="Y1046" s="515" t="str">
        <f>三年级仰卧起坐得分</f>
        <v/>
      </c>
      <c r="Z1046" s="518" t="str">
        <f>三年级等级</f>
        <v/>
      </c>
      <c r="AA1046" s="533"/>
      <c r="AB1046" s="515"/>
      <c r="AC1046" s="533" t="str">
        <f>三年级跳绳附加分</f>
        <v/>
      </c>
      <c r="AD1046" s="534" t="str">
        <f>三年级标准分</f>
        <v/>
      </c>
      <c r="AE1046" s="534" t="str">
        <f>三年级总分</f>
        <v/>
      </c>
      <c r="AF1046" s="517" t="str">
        <f>三年级等级</f>
        <v/>
      </c>
    </row>
    <row r="1047" spans="1:32">
      <c r="A1047" s="476">
        <v>315</v>
      </c>
      <c r="B1047" s="477">
        <v>65</v>
      </c>
      <c r="C1047" s="586"/>
      <c r="D1047" s="587"/>
      <c r="E1047" s="586"/>
      <c r="F1047" s="473"/>
      <c r="G1047" s="608"/>
      <c r="H1047" s="475"/>
      <c r="I1047" s="613"/>
      <c r="J1047" s="614"/>
      <c r="K1047" s="614"/>
      <c r="L1047" s="615"/>
      <c r="M1047" s="644"/>
      <c r="N1047" s="505" t="str">
        <f>三年级BMI</f>
        <v/>
      </c>
      <c r="O1047" s="499" t="str">
        <f>三年级BMI等级</f>
        <v/>
      </c>
      <c r="P1047" s="500" t="str">
        <f>三年级BMI得分</f>
        <v/>
      </c>
      <c r="Q1047" s="515" t="str">
        <f>三年级肺活量得分</f>
        <v/>
      </c>
      <c r="R1047" s="512" t="str">
        <f>三年级等级</f>
        <v/>
      </c>
      <c r="S1047" s="516" t="str">
        <f>三年级50米跑得分</f>
        <v/>
      </c>
      <c r="T1047" s="517" t="str">
        <f>三年级等级</f>
        <v/>
      </c>
      <c r="U1047" s="516" t="str">
        <f>三年级坐位体前屈得分</f>
        <v/>
      </c>
      <c r="V1047" s="517" t="str">
        <f>三年级等级</f>
        <v/>
      </c>
      <c r="W1047" s="516" t="str">
        <f>三年级一分钟跳绳得分</f>
        <v/>
      </c>
      <c r="X1047" s="517" t="str">
        <f>三年级等级</f>
        <v/>
      </c>
      <c r="Y1047" s="515" t="str">
        <f>三年级仰卧起坐得分</f>
        <v/>
      </c>
      <c r="Z1047" s="518" t="str">
        <f>三年级等级</f>
        <v/>
      </c>
      <c r="AA1047" s="533"/>
      <c r="AB1047" s="515"/>
      <c r="AC1047" s="533" t="str">
        <f>三年级跳绳附加分</f>
        <v/>
      </c>
      <c r="AD1047" s="534" t="str">
        <f>三年级标准分</f>
        <v/>
      </c>
      <c r="AE1047" s="534" t="str">
        <f>三年级总分</f>
        <v/>
      </c>
      <c r="AF1047" s="517" t="str">
        <f>三年级等级</f>
        <v/>
      </c>
    </row>
    <row r="1048" spans="1:32">
      <c r="A1048" s="476">
        <v>315</v>
      </c>
      <c r="B1048" s="477">
        <v>66</v>
      </c>
      <c r="C1048" s="586"/>
      <c r="D1048" s="587"/>
      <c r="E1048" s="586"/>
      <c r="F1048" s="473"/>
      <c r="G1048" s="608"/>
      <c r="H1048" s="475"/>
      <c r="I1048" s="613"/>
      <c r="J1048" s="614"/>
      <c r="K1048" s="614"/>
      <c r="L1048" s="615"/>
      <c r="M1048" s="644"/>
      <c r="N1048" s="505" t="str">
        <f>三年级BMI</f>
        <v/>
      </c>
      <c r="O1048" s="499" t="str">
        <f>三年级BMI等级</f>
        <v/>
      </c>
      <c r="P1048" s="500" t="str">
        <f>三年级BMI得分</f>
        <v/>
      </c>
      <c r="Q1048" s="515" t="str">
        <f>三年级肺活量得分</f>
        <v/>
      </c>
      <c r="R1048" s="512" t="str">
        <f>三年级等级</f>
        <v/>
      </c>
      <c r="S1048" s="516" t="str">
        <f>三年级50米跑得分</f>
        <v/>
      </c>
      <c r="T1048" s="517" t="str">
        <f>三年级等级</f>
        <v/>
      </c>
      <c r="U1048" s="516" t="str">
        <f>三年级坐位体前屈得分</f>
        <v/>
      </c>
      <c r="V1048" s="517" t="str">
        <f>三年级等级</f>
        <v/>
      </c>
      <c r="W1048" s="516" t="str">
        <f>三年级一分钟跳绳得分</f>
        <v/>
      </c>
      <c r="X1048" s="517" t="str">
        <f>三年级等级</f>
        <v/>
      </c>
      <c r="Y1048" s="515" t="str">
        <f>三年级仰卧起坐得分</f>
        <v/>
      </c>
      <c r="Z1048" s="518" t="str">
        <f>三年级等级</f>
        <v/>
      </c>
      <c r="AA1048" s="533"/>
      <c r="AB1048" s="515"/>
      <c r="AC1048" s="533" t="str">
        <f>三年级跳绳附加分</f>
        <v/>
      </c>
      <c r="AD1048" s="534" t="str">
        <f>三年级标准分</f>
        <v/>
      </c>
      <c r="AE1048" s="534" t="str">
        <f>三年级总分</f>
        <v/>
      </c>
      <c r="AF1048" s="517" t="str">
        <f>三年级等级</f>
        <v/>
      </c>
    </row>
    <row r="1049" spans="1:32">
      <c r="A1049" s="476">
        <v>315</v>
      </c>
      <c r="B1049" s="477">
        <v>67</v>
      </c>
      <c r="C1049" s="586"/>
      <c r="D1049" s="587"/>
      <c r="E1049" s="586"/>
      <c r="F1049" s="473"/>
      <c r="G1049" s="608"/>
      <c r="H1049" s="475"/>
      <c r="I1049" s="613"/>
      <c r="J1049" s="614"/>
      <c r="K1049" s="614"/>
      <c r="L1049" s="615"/>
      <c r="M1049" s="644"/>
      <c r="N1049" s="505" t="str">
        <f>三年级BMI</f>
        <v/>
      </c>
      <c r="O1049" s="499" t="str">
        <f>三年级BMI等级</f>
        <v/>
      </c>
      <c r="P1049" s="500" t="str">
        <f>三年级BMI得分</f>
        <v/>
      </c>
      <c r="Q1049" s="515" t="str">
        <f>三年级肺活量得分</f>
        <v/>
      </c>
      <c r="R1049" s="512" t="str">
        <f>三年级等级</f>
        <v/>
      </c>
      <c r="S1049" s="516" t="str">
        <f>三年级50米跑得分</f>
        <v/>
      </c>
      <c r="T1049" s="517" t="str">
        <f>三年级等级</f>
        <v/>
      </c>
      <c r="U1049" s="516" t="str">
        <f>三年级坐位体前屈得分</f>
        <v/>
      </c>
      <c r="V1049" s="517" t="str">
        <f>三年级等级</f>
        <v/>
      </c>
      <c r="W1049" s="516" t="str">
        <f>三年级一分钟跳绳得分</f>
        <v/>
      </c>
      <c r="X1049" s="517" t="str">
        <f>三年级等级</f>
        <v/>
      </c>
      <c r="Y1049" s="515" t="str">
        <f>三年级仰卧起坐得分</f>
        <v/>
      </c>
      <c r="Z1049" s="518" t="str">
        <f>三年级等级</f>
        <v/>
      </c>
      <c r="AA1049" s="533"/>
      <c r="AB1049" s="515"/>
      <c r="AC1049" s="533" t="str">
        <f>三年级跳绳附加分</f>
        <v/>
      </c>
      <c r="AD1049" s="534" t="str">
        <f>三年级标准分</f>
        <v/>
      </c>
      <c r="AE1049" s="534" t="str">
        <f>三年级总分</f>
        <v/>
      </c>
      <c r="AF1049" s="517" t="str">
        <f>三年级等级</f>
        <v/>
      </c>
    </row>
    <row r="1050" spans="1:32">
      <c r="A1050" s="476">
        <v>315</v>
      </c>
      <c r="B1050" s="477">
        <v>68</v>
      </c>
      <c r="C1050" s="586"/>
      <c r="D1050" s="587"/>
      <c r="E1050" s="586"/>
      <c r="F1050" s="473"/>
      <c r="G1050" s="608"/>
      <c r="H1050" s="475"/>
      <c r="I1050" s="613"/>
      <c r="J1050" s="614"/>
      <c r="K1050" s="614"/>
      <c r="L1050" s="615"/>
      <c r="M1050" s="644"/>
      <c r="N1050" s="505" t="str">
        <f>三年级BMI</f>
        <v/>
      </c>
      <c r="O1050" s="499" t="str">
        <f>三年级BMI等级</f>
        <v/>
      </c>
      <c r="P1050" s="500" t="str">
        <f>三年级BMI得分</f>
        <v/>
      </c>
      <c r="Q1050" s="515" t="str">
        <f>三年级肺活量得分</f>
        <v/>
      </c>
      <c r="R1050" s="512" t="str">
        <f>三年级等级</f>
        <v/>
      </c>
      <c r="S1050" s="516" t="str">
        <f>三年级50米跑得分</f>
        <v/>
      </c>
      <c r="T1050" s="517" t="str">
        <f>三年级等级</f>
        <v/>
      </c>
      <c r="U1050" s="516" t="str">
        <f>三年级坐位体前屈得分</f>
        <v/>
      </c>
      <c r="V1050" s="517" t="str">
        <f>三年级等级</f>
        <v/>
      </c>
      <c r="W1050" s="516" t="str">
        <f>三年级一分钟跳绳得分</f>
        <v/>
      </c>
      <c r="X1050" s="517" t="str">
        <f>三年级等级</f>
        <v/>
      </c>
      <c r="Y1050" s="515" t="str">
        <f>三年级仰卧起坐得分</f>
        <v/>
      </c>
      <c r="Z1050" s="518" t="str">
        <f>三年级等级</f>
        <v/>
      </c>
      <c r="AA1050" s="533"/>
      <c r="AB1050" s="515"/>
      <c r="AC1050" s="533" t="str">
        <f>三年级跳绳附加分</f>
        <v/>
      </c>
      <c r="AD1050" s="534" t="str">
        <f>三年级标准分</f>
        <v/>
      </c>
      <c r="AE1050" s="534" t="str">
        <f>三年级总分</f>
        <v/>
      </c>
      <c r="AF1050" s="517" t="str">
        <f>三年级等级</f>
        <v/>
      </c>
    </row>
    <row r="1051" spans="1:32">
      <c r="A1051" s="476">
        <v>315</v>
      </c>
      <c r="B1051" s="477">
        <v>69</v>
      </c>
      <c r="C1051" s="586"/>
      <c r="D1051" s="587"/>
      <c r="E1051" s="586"/>
      <c r="F1051" s="473"/>
      <c r="G1051" s="608"/>
      <c r="H1051" s="475"/>
      <c r="I1051" s="613"/>
      <c r="J1051" s="614"/>
      <c r="K1051" s="614"/>
      <c r="L1051" s="615"/>
      <c r="M1051" s="644"/>
      <c r="N1051" s="505" t="str">
        <f>三年级BMI</f>
        <v/>
      </c>
      <c r="O1051" s="499" t="str">
        <f>三年级BMI等级</f>
        <v/>
      </c>
      <c r="P1051" s="500" t="str">
        <f>三年级BMI得分</f>
        <v/>
      </c>
      <c r="Q1051" s="515" t="str">
        <f>三年级肺活量得分</f>
        <v/>
      </c>
      <c r="R1051" s="512" t="str">
        <f>三年级等级</f>
        <v/>
      </c>
      <c r="S1051" s="516" t="str">
        <f>三年级50米跑得分</f>
        <v/>
      </c>
      <c r="T1051" s="517" t="str">
        <f>三年级等级</f>
        <v/>
      </c>
      <c r="U1051" s="516" t="str">
        <f>三年级坐位体前屈得分</f>
        <v/>
      </c>
      <c r="V1051" s="517" t="str">
        <f>三年级等级</f>
        <v/>
      </c>
      <c r="W1051" s="516" t="str">
        <f>三年级一分钟跳绳得分</f>
        <v/>
      </c>
      <c r="X1051" s="517" t="str">
        <f>三年级等级</f>
        <v/>
      </c>
      <c r="Y1051" s="515" t="str">
        <f>三年级仰卧起坐得分</f>
        <v/>
      </c>
      <c r="Z1051" s="518" t="str">
        <f>三年级等级</f>
        <v/>
      </c>
      <c r="AA1051" s="533"/>
      <c r="AB1051" s="515"/>
      <c r="AC1051" s="533" t="str">
        <f>三年级跳绳附加分</f>
        <v/>
      </c>
      <c r="AD1051" s="534" t="str">
        <f>三年级标准分</f>
        <v/>
      </c>
      <c r="AE1051" s="534" t="str">
        <f>三年级总分</f>
        <v/>
      </c>
      <c r="AF1051" s="517" t="str">
        <f>三年级等级</f>
        <v/>
      </c>
    </row>
    <row r="1052" ht="15.75" spans="1:32">
      <c r="A1052" s="535">
        <v>315</v>
      </c>
      <c r="B1052" s="536">
        <v>70</v>
      </c>
      <c r="C1052" s="590"/>
      <c r="D1052" s="591"/>
      <c r="E1052" s="590"/>
      <c r="F1052" s="583"/>
      <c r="G1052" s="611"/>
      <c r="H1052" s="542"/>
      <c r="I1052" s="617"/>
      <c r="J1052" s="618"/>
      <c r="K1052" s="626"/>
      <c r="L1052" s="627"/>
      <c r="M1052" s="645"/>
      <c r="N1052" s="548" t="str">
        <f>三年级BMI</f>
        <v/>
      </c>
      <c r="O1052" s="549" t="str">
        <f>三年级BMI等级</f>
        <v/>
      </c>
      <c r="P1052" s="550" t="str">
        <f>三年级BMI得分</f>
        <v/>
      </c>
      <c r="Q1052" s="556" t="str">
        <f>三年级肺活量得分</f>
        <v/>
      </c>
      <c r="R1052" s="557" t="str">
        <f>三年级等级</f>
        <v/>
      </c>
      <c r="S1052" s="558" t="str">
        <f>三年级50米跑得分</f>
        <v/>
      </c>
      <c r="T1052" s="559" t="str">
        <f>三年级等级</f>
        <v/>
      </c>
      <c r="U1052" s="558" t="str">
        <f>三年级坐位体前屈得分</f>
        <v/>
      </c>
      <c r="V1052" s="559" t="str">
        <f>三年级等级</f>
        <v/>
      </c>
      <c r="W1052" s="558" t="str">
        <f>三年级一分钟跳绳得分</f>
        <v/>
      </c>
      <c r="X1052" s="559" t="str">
        <f>三年级等级</f>
        <v/>
      </c>
      <c r="Y1052" s="556" t="str">
        <f>三年级仰卧起坐得分</f>
        <v/>
      </c>
      <c r="Z1052" s="563" t="str">
        <f>三年级等级</f>
        <v/>
      </c>
      <c r="AA1052" s="564"/>
      <c r="AB1052" s="556"/>
      <c r="AC1052" s="565" t="str">
        <f>三年级跳绳附加分</f>
        <v/>
      </c>
      <c r="AD1052" s="566" t="str">
        <f>三年级标准分</f>
        <v/>
      </c>
      <c r="AE1052" s="566" t="str">
        <f>三年级总分</f>
        <v/>
      </c>
      <c r="AF1052" s="567" t="str">
        <f>三年级等级</f>
        <v/>
      </c>
    </row>
    <row r="1053" ht="15.75" spans="1:32">
      <c r="A1053" s="468">
        <v>316</v>
      </c>
      <c r="B1053" s="469">
        <v>1</v>
      </c>
      <c r="C1053" s="593"/>
      <c r="D1053" s="594"/>
      <c r="E1053" s="593"/>
      <c r="F1053" s="473"/>
      <c r="G1053" s="612"/>
      <c r="H1053" s="475"/>
      <c r="I1053" s="621"/>
      <c r="J1053" s="622"/>
      <c r="K1053" s="629"/>
      <c r="L1053" s="630"/>
      <c r="M1053" s="646"/>
      <c r="N1053" s="553" t="str">
        <f>三年级BMI</f>
        <v/>
      </c>
      <c r="O1053" s="554" t="str">
        <f>三年级BMI等级</f>
        <v/>
      </c>
      <c r="P1053" s="555" t="str">
        <f>三年级BMI得分</f>
        <v/>
      </c>
      <c r="Q1053" s="560" t="str">
        <f>三年级肺活量得分</f>
        <v/>
      </c>
      <c r="R1053" s="561" t="str">
        <f>三年级等级</f>
        <v/>
      </c>
      <c r="S1053" s="562" t="str">
        <f>三年级50米跑得分</f>
        <v/>
      </c>
      <c r="T1053" s="561" t="str">
        <f>三年级等级</f>
        <v/>
      </c>
      <c r="U1053" s="562" t="str">
        <f>三年级坐位体前屈得分</f>
        <v/>
      </c>
      <c r="V1053" s="561" t="str">
        <f>三年级等级</f>
        <v/>
      </c>
      <c r="W1053" s="562" t="str">
        <f>三年级一分钟跳绳得分</f>
        <v/>
      </c>
      <c r="X1053" s="561" t="str">
        <f>三年级等级</f>
        <v/>
      </c>
      <c r="Y1053" s="560" t="str">
        <f>三年级仰卧起坐得分</f>
        <v/>
      </c>
      <c r="Z1053" s="568" t="str">
        <f>三年级等级</f>
        <v/>
      </c>
      <c r="AA1053" s="569"/>
      <c r="AB1053" s="560"/>
      <c r="AC1053" s="530" t="str">
        <f>三年级跳绳附加分</f>
        <v/>
      </c>
      <c r="AD1053" s="531" t="str">
        <f>三年级标准分</f>
        <v/>
      </c>
      <c r="AE1053" s="531" t="str">
        <f>三年级总分</f>
        <v/>
      </c>
      <c r="AF1053" s="512" t="str">
        <f>三年级等级</f>
        <v/>
      </c>
    </row>
    <row r="1054" spans="1:32">
      <c r="A1054" s="476">
        <v>316</v>
      </c>
      <c r="B1054" s="477">
        <v>2</v>
      </c>
      <c r="C1054" s="586"/>
      <c r="D1054" s="587"/>
      <c r="E1054" s="586"/>
      <c r="F1054" s="473"/>
      <c r="G1054" s="608"/>
      <c r="H1054" s="475"/>
      <c r="I1054" s="613"/>
      <c r="J1054" s="614"/>
      <c r="K1054" s="614"/>
      <c r="L1054" s="615"/>
      <c r="M1054" s="644"/>
      <c r="N1054" s="505" t="str">
        <f>三年级BMI</f>
        <v/>
      </c>
      <c r="O1054" s="499" t="str">
        <f>三年级BMI等级</f>
        <v/>
      </c>
      <c r="P1054" s="500" t="str">
        <f>三年级BMI得分</f>
        <v/>
      </c>
      <c r="Q1054" s="515" t="str">
        <f>三年级肺活量得分</f>
        <v/>
      </c>
      <c r="R1054" s="512" t="str">
        <f>三年级等级</f>
        <v/>
      </c>
      <c r="S1054" s="516" t="str">
        <f>三年级50米跑得分</f>
        <v/>
      </c>
      <c r="T1054" s="517" t="str">
        <f>三年级等级</f>
        <v/>
      </c>
      <c r="U1054" s="516" t="str">
        <f>三年级坐位体前屈得分</f>
        <v/>
      </c>
      <c r="V1054" s="517" t="str">
        <f>三年级等级</f>
        <v/>
      </c>
      <c r="W1054" s="516" t="str">
        <f>三年级一分钟跳绳得分</f>
        <v/>
      </c>
      <c r="X1054" s="517" t="str">
        <f>三年级等级</f>
        <v/>
      </c>
      <c r="Y1054" s="515" t="str">
        <f>三年级仰卧起坐得分</f>
        <v/>
      </c>
      <c r="Z1054" s="518" t="str">
        <f>三年级等级</f>
        <v/>
      </c>
      <c r="AA1054" s="533"/>
      <c r="AB1054" s="515"/>
      <c r="AC1054" s="533" t="str">
        <f>三年级跳绳附加分</f>
        <v/>
      </c>
      <c r="AD1054" s="534" t="str">
        <f>三年级标准分</f>
        <v/>
      </c>
      <c r="AE1054" s="534" t="str">
        <f>三年级总分</f>
        <v/>
      </c>
      <c r="AF1054" s="517" t="str">
        <f>三年级等级</f>
        <v/>
      </c>
    </row>
    <row r="1055" spans="1:32">
      <c r="A1055" s="476">
        <v>316</v>
      </c>
      <c r="B1055" s="477">
        <v>3</v>
      </c>
      <c r="C1055" s="586"/>
      <c r="D1055" s="587"/>
      <c r="E1055" s="586"/>
      <c r="F1055" s="473"/>
      <c r="G1055" s="608"/>
      <c r="H1055" s="475"/>
      <c r="I1055" s="613"/>
      <c r="J1055" s="614"/>
      <c r="K1055" s="614"/>
      <c r="L1055" s="615"/>
      <c r="M1055" s="644"/>
      <c r="N1055" s="505" t="str">
        <f>三年级BMI</f>
        <v/>
      </c>
      <c r="O1055" s="499" t="str">
        <f>三年级BMI等级</f>
        <v/>
      </c>
      <c r="P1055" s="500" t="str">
        <f>三年级BMI得分</f>
        <v/>
      </c>
      <c r="Q1055" s="515" t="str">
        <f>三年级肺活量得分</f>
        <v/>
      </c>
      <c r="R1055" s="512" t="str">
        <f>三年级等级</f>
        <v/>
      </c>
      <c r="S1055" s="516" t="str">
        <f>三年级50米跑得分</f>
        <v/>
      </c>
      <c r="T1055" s="517" t="str">
        <f>三年级等级</f>
        <v/>
      </c>
      <c r="U1055" s="516" t="str">
        <f>三年级坐位体前屈得分</f>
        <v/>
      </c>
      <c r="V1055" s="517" t="str">
        <f>三年级等级</f>
        <v/>
      </c>
      <c r="W1055" s="516" t="str">
        <f>三年级一分钟跳绳得分</f>
        <v/>
      </c>
      <c r="X1055" s="517" t="str">
        <f>三年级等级</f>
        <v/>
      </c>
      <c r="Y1055" s="515" t="str">
        <f>三年级仰卧起坐得分</f>
        <v/>
      </c>
      <c r="Z1055" s="518" t="str">
        <f>三年级等级</f>
        <v/>
      </c>
      <c r="AA1055" s="533"/>
      <c r="AB1055" s="515"/>
      <c r="AC1055" s="533" t="str">
        <f>三年级跳绳附加分</f>
        <v/>
      </c>
      <c r="AD1055" s="534" t="str">
        <f>三年级标准分</f>
        <v/>
      </c>
      <c r="AE1055" s="534" t="str">
        <f>三年级总分</f>
        <v/>
      </c>
      <c r="AF1055" s="517" t="str">
        <f>三年级等级</f>
        <v/>
      </c>
    </row>
    <row r="1056" spans="1:32">
      <c r="A1056" s="476">
        <v>316</v>
      </c>
      <c r="B1056" s="477">
        <v>4</v>
      </c>
      <c r="C1056" s="586"/>
      <c r="D1056" s="587"/>
      <c r="E1056" s="586"/>
      <c r="F1056" s="473"/>
      <c r="G1056" s="608"/>
      <c r="H1056" s="475"/>
      <c r="I1056" s="613"/>
      <c r="J1056" s="614"/>
      <c r="K1056" s="614"/>
      <c r="L1056" s="615"/>
      <c r="M1056" s="644"/>
      <c r="N1056" s="505" t="str">
        <f>三年级BMI</f>
        <v/>
      </c>
      <c r="O1056" s="499" t="str">
        <f>三年级BMI等级</f>
        <v/>
      </c>
      <c r="P1056" s="500" t="str">
        <f>三年级BMI得分</f>
        <v/>
      </c>
      <c r="Q1056" s="515" t="str">
        <f>三年级肺活量得分</f>
        <v/>
      </c>
      <c r="R1056" s="512" t="str">
        <f>三年级等级</f>
        <v/>
      </c>
      <c r="S1056" s="516" t="str">
        <f>三年级50米跑得分</f>
        <v/>
      </c>
      <c r="T1056" s="517" t="str">
        <f>三年级等级</f>
        <v/>
      </c>
      <c r="U1056" s="516" t="str">
        <f>三年级坐位体前屈得分</f>
        <v/>
      </c>
      <c r="V1056" s="517" t="str">
        <f>三年级等级</f>
        <v/>
      </c>
      <c r="W1056" s="516" t="str">
        <f>三年级一分钟跳绳得分</f>
        <v/>
      </c>
      <c r="X1056" s="517" t="str">
        <f>三年级等级</f>
        <v/>
      </c>
      <c r="Y1056" s="515" t="str">
        <f>三年级仰卧起坐得分</f>
        <v/>
      </c>
      <c r="Z1056" s="518" t="str">
        <f>三年级等级</f>
        <v/>
      </c>
      <c r="AA1056" s="533"/>
      <c r="AB1056" s="515"/>
      <c r="AC1056" s="533" t="str">
        <f>三年级跳绳附加分</f>
        <v/>
      </c>
      <c r="AD1056" s="534" t="str">
        <f>三年级标准分</f>
        <v/>
      </c>
      <c r="AE1056" s="534" t="str">
        <f>三年级总分</f>
        <v/>
      </c>
      <c r="AF1056" s="517" t="str">
        <f>三年级等级</f>
        <v/>
      </c>
    </row>
    <row r="1057" spans="1:32">
      <c r="A1057" s="476">
        <v>316</v>
      </c>
      <c r="B1057" s="477">
        <v>5</v>
      </c>
      <c r="C1057" s="586"/>
      <c r="D1057" s="587"/>
      <c r="E1057" s="586"/>
      <c r="F1057" s="473"/>
      <c r="G1057" s="608"/>
      <c r="H1057" s="475"/>
      <c r="I1057" s="613"/>
      <c r="J1057" s="614"/>
      <c r="K1057" s="614"/>
      <c r="L1057" s="615"/>
      <c r="M1057" s="644"/>
      <c r="N1057" s="505" t="str">
        <f>三年级BMI</f>
        <v/>
      </c>
      <c r="O1057" s="499" t="str">
        <f>三年级BMI等级</f>
        <v/>
      </c>
      <c r="P1057" s="500" t="str">
        <f>三年级BMI得分</f>
        <v/>
      </c>
      <c r="Q1057" s="515" t="str">
        <f>三年级肺活量得分</f>
        <v/>
      </c>
      <c r="R1057" s="512" t="str">
        <f>三年级等级</f>
        <v/>
      </c>
      <c r="S1057" s="516" t="str">
        <f>三年级50米跑得分</f>
        <v/>
      </c>
      <c r="T1057" s="517" t="str">
        <f>三年级等级</f>
        <v/>
      </c>
      <c r="U1057" s="516" t="str">
        <f>三年级坐位体前屈得分</f>
        <v/>
      </c>
      <c r="V1057" s="517" t="str">
        <f>三年级等级</f>
        <v/>
      </c>
      <c r="W1057" s="516" t="str">
        <f>三年级一分钟跳绳得分</f>
        <v/>
      </c>
      <c r="X1057" s="517" t="str">
        <f>三年级等级</f>
        <v/>
      </c>
      <c r="Y1057" s="515" t="str">
        <f>三年级仰卧起坐得分</f>
        <v/>
      </c>
      <c r="Z1057" s="518" t="str">
        <f>三年级等级</f>
        <v/>
      </c>
      <c r="AA1057" s="533"/>
      <c r="AB1057" s="515"/>
      <c r="AC1057" s="533" t="str">
        <f>三年级跳绳附加分</f>
        <v/>
      </c>
      <c r="AD1057" s="534" t="str">
        <f>三年级标准分</f>
        <v/>
      </c>
      <c r="AE1057" s="534" t="str">
        <f>三年级总分</f>
        <v/>
      </c>
      <c r="AF1057" s="517" t="str">
        <f>三年级等级</f>
        <v/>
      </c>
    </row>
    <row r="1058" spans="1:32">
      <c r="A1058" s="476">
        <v>316</v>
      </c>
      <c r="B1058" s="477">
        <v>6</v>
      </c>
      <c r="C1058" s="586"/>
      <c r="D1058" s="587"/>
      <c r="E1058" s="586"/>
      <c r="F1058" s="473"/>
      <c r="G1058" s="608"/>
      <c r="H1058" s="475"/>
      <c r="I1058" s="613"/>
      <c r="J1058" s="614"/>
      <c r="K1058" s="614"/>
      <c r="L1058" s="615"/>
      <c r="M1058" s="644"/>
      <c r="N1058" s="505" t="str">
        <f>三年级BMI</f>
        <v/>
      </c>
      <c r="O1058" s="499" t="str">
        <f>三年级BMI等级</f>
        <v/>
      </c>
      <c r="P1058" s="500" t="str">
        <f>三年级BMI得分</f>
        <v/>
      </c>
      <c r="Q1058" s="515" t="str">
        <f>三年级肺活量得分</f>
        <v/>
      </c>
      <c r="R1058" s="512" t="str">
        <f>三年级等级</f>
        <v/>
      </c>
      <c r="S1058" s="516" t="str">
        <f>三年级50米跑得分</f>
        <v/>
      </c>
      <c r="T1058" s="517" t="str">
        <f>三年级等级</f>
        <v/>
      </c>
      <c r="U1058" s="516" t="str">
        <f>三年级坐位体前屈得分</f>
        <v/>
      </c>
      <c r="V1058" s="517" t="str">
        <f>三年级等级</f>
        <v/>
      </c>
      <c r="W1058" s="516" t="str">
        <f>三年级一分钟跳绳得分</f>
        <v/>
      </c>
      <c r="X1058" s="517" t="str">
        <f>三年级等级</f>
        <v/>
      </c>
      <c r="Y1058" s="515" t="str">
        <f>三年级仰卧起坐得分</f>
        <v/>
      </c>
      <c r="Z1058" s="518" t="str">
        <f>三年级等级</f>
        <v/>
      </c>
      <c r="AA1058" s="533"/>
      <c r="AB1058" s="515"/>
      <c r="AC1058" s="533" t="str">
        <f>三年级跳绳附加分</f>
        <v/>
      </c>
      <c r="AD1058" s="534" t="str">
        <f>三年级标准分</f>
        <v/>
      </c>
      <c r="AE1058" s="534" t="str">
        <f>三年级总分</f>
        <v/>
      </c>
      <c r="AF1058" s="517" t="str">
        <f>三年级等级</f>
        <v/>
      </c>
    </row>
    <row r="1059" spans="1:32">
      <c r="A1059" s="476">
        <v>316</v>
      </c>
      <c r="B1059" s="477">
        <v>7</v>
      </c>
      <c r="C1059" s="586"/>
      <c r="D1059" s="587"/>
      <c r="E1059" s="586"/>
      <c r="F1059" s="473"/>
      <c r="G1059" s="608"/>
      <c r="H1059" s="475"/>
      <c r="I1059" s="613"/>
      <c r="J1059" s="614"/>
      <c r="K1059" s="614"/>
      <c r="L1059" s="615"/>
      <c r="M1059" s="644"/>
      <c r="N1059" s="505" t="str">
        <f>三年级BMI</f>
        <v/>
      </c>
      <c r="O1059" s="499" t="str">
        <f>三年级BMI等级</f>
        <v/>
      </c>
      <c r="P1059" s="500" t="str">
        <f>三年级BMI得分</f>
        <v/>
      </c>
      <c r="Q1059" s="515" t="str">
        <f>三年级肺活量得分</f>
        <v/>
      </c>
      <c r="R1059" s="512" t="str">
        <f>三年级等级</f>
        <v/>
      </c>
      <c r="S1059" s="516" t="str">
        <f>三年级50米跑得分</f>
        <v/>
      </c>
      <c r="T1059" s="517" t="str">
        <f>三年级等级</f>
        <v/>
      </c>
      <c r="U1059" s="516" t="str">
        <f>三年级坐位体前屈得分</f>
        <v/>
      </c>
      <c r="V1059" s="517" t="str">
        <f>三年级等级</f>
        <v/>
      </c>
      <c r="W1059" s="516" t="str">
        <f>三年级一分钟跳绳得分</f>
        <v/>
      </c>
      <c r="X1059" s="517" t="str">
        <f>三年级等级</f>
        <v/>
      </c>
      <c r="Y1059" s="515" t="str">
        <f>三年级仰卧起坐得分</f>
        <v/>
      </c>
      <c r="Z1059" s="518" t="str">
        <f>三年级等级</f>
        <v/>
      </c>
      <c r="AA1059" s="533"/>
      <c r="AB1059" s="515"/>
      <c r="AC1059" s="533" t="str">
        <f>三年级跳绳附加分</f>
        <v/>
      </c>
      <c r="AD1059" s="534" t="str">
        <f>三年级标准分</f>
        <v/>
      </c>
      <c r="AE1059" s="534" t="str">
        <f>三年级总分</f>
        <v/>
      </c>
      <c r="AF1059" s="517" t="str">
        <f>三年级等级</f>
        <v/>
      </c>
    </row>
    <row r="1060" spans="1:32">
      <c r="A1060" s="476">
        <v>316</v>
      </c>
      <c r="B1060" s="477">
        <v>8</v>
      </c>
      <c r="C1060" s="586"/>
      <c r="D1060" s="587"/>
      <c r="E1060" s="586"/>
      <c r="F1060" s="473"/>
      <c r="G1060" s="608"/>
      <c r="H1060" s="475"/>
      <c r="I1060" s="613"/>
      <c r="J1060" s="614"/>
      <c r="K1060" s="614"/>
      <c r="L1060" s="615"/>
      <c r="M1060" s="644"/>
      <c r="N1060" s="505" t="str">
        <f>三年级BMI</f>
        <v/>
      </c>
      <c r="O1060" s="499" t="str">
        <f>三年级BMI等级</f>
        <v/>
      </c>
      <c r="P1060" s="500" t="str">
        <f>三年级BMI得分</f>
        <v/>
      </c>
      <c r="Q1060" s="515" t="str">
        <f>三年级肺活量得分</f>
        <v/>
      </c>
      <c r="R1060" s="512" t="str">
        <f>三年级等级</f>
        <v/>
      </c>
      <c r="S1060" s="516" t="str">
        <f>三年级50米跑得分</f>
        <v/>
      </c>
      <c r="T1060" s="517" t="str">
        <f>三年级等级</f>
        <v/>
      </c>
      <c r="U1060" s="516" t="str">
        <f>三年级坐位体前屈得分</f>
        <v/>
      </c>
      <c r="V1060" s="517" t="str">
        <f>三年级等级</f>
        <v/>
      </c>
      <c r="W1060" s="516" t="str">
        <f>三年级一分钟跳绳得分</f>
        <v/>
      </c>
      <c r="X1060" s="517" t="str">
        <f>三年级等级</f>
        <v/>
      </c>
      <c r="Y1060" s="515" t="str">
        <f>三年级仰卧起坐得分</f>
        <v/>
      </c>
      <c r="Z1060" s="518" t="str">
        <f>三年级等级</f>
        <v/>
      </c>
      <c r="AA1060" s="533"/>
      <c r="AB1060" s="515"/>
      <c r="AC1060" s="533" t="str">
        <f>三年级跳绳附加分</f>
        <v/>
      </c>
      <c r="AD1060" s="534" t="str">
        <f>三年级标准分</f>
        <v/>
      </c>
      <c r="AE1060" s="534" t="str">
        <f>三年级总分</f>
        <v/>
      </c>
      <c r="AF1060" s="517" t="str">
        <f>三年级等级</f>
        <v/>
      </c>
    </row>
    <row r="1061" spans="1:32">
      <c r="A1061" s="476">
        <v>316</v>
      </c>
      <c r="B1061" s="477">
        <v>9</v>
      </c>
      <c r="C1061" s="586"/>
      <c r="D1061" s="587"/>
      <c r="E1061" s="586"/>
      <c r="F1061" s="473"/>
      <c r="G1061" s="608"/>
      <c r="H1061" s="475"/>
      <c r="I1061" s="613"/>
      <c r="J1061" s="614"/>
      <c r="K1061" s="614"/>
      <c r="L1061" s="615"/>
      <c r="M1061" s="644"/>
      <c r="N1061" s="505" t="str">
        <f>三年级BMI</f>
        <v/>
      </c>
      <c r="O1061" s="499" t="str">
        <f>三年级BMI等级</f>
        <v/>
      </c>
      <c r="P1061" s="500" t="str">
        <f>三年级BMI得分</f>
        <v/>
      </c>
      <c r="Q1061" s="515" t="str">
        <f>三年级肺活量得分</f>
        <v/>
      </c>
      <c r="R1061" s="512" t="str">
        <f>三年级等级</f>
        <v/>
      </c>
      <c r="S1061" s="516" t="str">
        <f>三年级50米跑得分</f>
        <v/>
      </c>
      <c r="T1061" s="517" t="str">
        <f>三年级等级</f>
        <v/>
      </c>
      <c r="U1061" s="516" t="str">
        <f>三年级坐位体前屈得分</f>
        <v/>
      </c>
      <c r="V1061" s="517" t="str">
        <f>三年级等级</f>
        <v/>
      </c>
      <c r="W1061" s="516" t="str">
        <f>三年级一分钟跳绳得分</f>
        <v/>
      </c>
      <c r="X1061" s="517" t="str">
        <f>三年级等级</f>
        <v/>
      </c>
      <c r="Y1061" s="515" t="str">
        <f>三年级仰卧起坐得分</f>
        <v/>
      </c>
      <c r="Z1061" s="518" t="str">
        <f>三年级等级</f>
        <v/>
      </c>
      <c r="AA1061" s="533"/>
      <c r="AB1061" s="515"/>
      <c r="AC1061" s="533" t="str">
        <f>三年级跳绳附加分</f>
        <v/>
      </c>
      <c r="AD1061" s="534" t="str">
        <f>三年级标准分</f>
        <v/>
      </c>
      <c r="AE1061" s="534" t="str">
        <f>三年级总分</f>
        <v/>
      </c>
      <c r="AF1061" s="517" t="str">
        <f>三年级等级</f>
        <v/>
      </c>
    </row>
    <row r="1062" spans="1:32">
      <c r="A1062" s="476">
        <v>316</v>
      </c>
      <c r="B1062" s="477">
        <v>10</v>
      </c>
      <c r="C1062" s="586"/>
      <c r="D1062" s="587"/>
      <c r="E1062" s="586"/>
      <c r="F1062" s="473"/>
      <c r="G1062" s="608"/>
      <c r="H1062" s="475"/>
      <c r="I1062" s="613"/>
      <c r="J1062" s="614"/>
      <c r="K1062" s="614"/>
      <c r="L1062" s="615"/>
      <c r="M1062" s="644"/>
      <c r="N1062" s="505" t="str">
        <f>三年级BMI</f>
        <v/>
      </c>
      <c r="O1062" s="499" t="str">
        <f>三年级BMI等级</f>
        <v/>
      </c>
      <c r="P1062" s="500" t="str">
        <f>三年级BMI得分</f>
        <v/>
      </c>
      <c r="Q1062" s="515" t="str">
        <f>三年级肺活量得分</f>
        <v/>
      </c>
      <c r="R1062" s="512" t="str">
        <f>三年级等级</f>
        <v/>
      </c>
      <c r="S1062" s="516" t="str">
        <f>三年级50米跑得分</f>
        <v/>
      </c>
      <c r="T1062" s="517" t="str">
        <f>三年级等级</f>
        <v/>
      </c>
      <c r="U1062" s="516" t="str">
        <f>三年级坐位体前屈得分</f>
        <v/>
      </c>
      <c r="V1062" s="517" t="str">
        <f>三年级等级</f>
        <v/>
      </c>
      <c r="W1062" s="516" t="str">
        <f>三年级一分钟跳绳得分</f>
        <v/>
      </c>
      <c r="X1062" s="517" t="str">
        <f>三年级等级</f>
        <v/>
      </c>
      <c r="Y1062" s="515" t="str">
        <f>三年级仰卧起坐得分</f>
        <v/>
      </c>
      <c r="Z1062" s="518" t="str">
        <f>三年级等级</f>
        <v/>
      </c>
      <c r="AA1062" s="533"/>
      <c r="AB1062" s="515"/>
      <c r="AC1062" s="533" t="str">
        <f>三年级跳绳附加分</f>
        <v/>
      </c>
      <c r="AD1062" s="534" t="str">
        <f>三年级标准分</f>
        <v/>
      </c>
      <c r="AE1062" s="534" t="str">
        <f>三年级总分</f>
        <v/>
      </c>
      <c r="AF1062" s="517" t="str">
        <f>三年级等级</f>
        <v/>
      </c>
    </row>
    <row r="1063" spans="1:32">
      <c r="A1063" s="476">
        <v>316</v>
      </c>
      <c r="B1063" s="477">
        <v>11</v>
      </c>
      <c r="C1063" s="586"/>
      <c r="D1063" s="587"/>
      <c r="E1063" s="586"/>
      <c r="F1063" s="473"/>
      <c r="G1063" s="608"/>
      <c r="H1063" s="475"/>
      <c r="I1063" s="613"/>
      <c r="J1063" s="614"/>
      <c r="K1063" s="614"/>
      <c r="L1063" s="615"/>
      <c r="M1063" s="644"/>
      <c r="N1063" s="505" t="str">
        <f>三年级BMI</f>
        <v/>
      </c>
      <c r="O1063" s="499" t="str">
        <f>三年级BMI等级</f>
        <v/>
      </c>
      <c r="P1063" s="500" t="str">
        <f>三年级BMI得分</f>
        <v/>
      </c>
      <c r="Q1063" s="515" t="str">
        <f>三年级肺活量得分</f>
        <v/>
      </c>
      <c r="R1063" s="512" t="str">
        <f>三年级等级</f>
        <v/>
      </c>
      <c r="S1063" s="516" t="str">
        <f>三年级50米跑得分</f>
        <v/>
      </c>
      <c r="T1063" s="517" t="str">
        <f>三年级等级</f>
        <v/>
      </c>
      <c r="U1063" s="516" t="str">
        <f>三年级坐位体前屈得分</f>
        <v/>
      </c>
      <c r="V1063" s="517" t="str">
        <f>三年级等级</f>
        <v/>
      </c>
      <c r="W1063" s="516" t="str">
        <f>三年级一分钟跳绳得分</f>
        <v/>
      </c>
      <c r="X1063" s="517" t="str">
        <f>三年级等级</f>
        <v/>
      </c>
      <c r="Y1063" s="515" t="str">
        <f>三年级仰卧起坐得分</f>
        <v/>
      </c>
      <c r="Z1063" s="518" t="str">
        <f>三年级等级</f>
        <v/>
      </c>
      <c r="AA1063" s="533"/>
      <c r="AB1063" s="515"/>
      <c r="AC1063" s="533" t="str">
        <f>三年级跳绳附加分</f>
        <v/>
      </c>
      <c r="AD1063" s="534" t="str">
        <f>三年级标准分</f>
        <v/>
      </c>
      <c r="AE1063" s="534" t="str">
        <f>三年级总分</f>
        <v/>
      </c>
      <c r="AF1063" s="517" t="str">
        <f>三年级等级</f>
        <v/>
      </c>
    </row>
    <row r="1064" spans="1:32">
      <c r="A1064" s="476">
        <v>316</v>
      </c>
      <c r="B1064" s="477">
        <v>12</v>
      </c>
      <c r="C1064" s="586"/>
      <c r="D1064" s="587"/>
      <c r="E1064" s="586"/>
      <c r="F1064" s="473"/>
      <c r="G1064" s="608"/>
      <c r="H1064" s="475"/>
      <c r="I1064" s="613"/>
      <c r="J1064" s="614"/>
      <c r="K1064" s="614"/>
      <c r="L1064" s="615"/>
      <c r="M1064" s="644"/>
      <c r="N1064" s="505" t="str">
        <f>三年级BMI</f>
        <v/>
      </c>
      <c r="O1064" s="499" t="str">
        <f>三年级BMI等级</f>
        <v/>
      </c>
      <c r="P1064" s="500" t="str">
        <f>三年级BMI得分</f>
        <v/>
      </c>
      <c r="Q1064" s="515" t="str">
        <f>三年级肺活量得分</f>
        <v/>
      </c>
      <c r="R1064" s="512" t="str">
        <f>三年级等级</f>
        <v/>
      </c>
      <c r="S1064" s="516" t="str">
        <f>三年级50米跑得分</f>
        <v/>
      </c>
      <c r="T1064" s="517" t="str">
        <f>三年级等级</f>
        <v/>
      </c>
      <c r="U1064" s="516" t="str">
        <f>三年级坐位体前屈得分</f>
        <v/>
      </c>
      <c r="V1064" s="517" t="str">
        <f>三年级等级</f>
        <v/>
      </c>
      <c r="W1064" s="516" t="str">
        <f>三年级一分钟跳绳得分</f>
        <v/>
      </c>
      <c r="X1064" s="517" t="str">
        <f>三年级等级</f>
        <v/>
      </c>
      <c r="Y1064" s="515" t="str">
        <f>三年级仰卧起坐得分</f>
        <v/>
      </c>
      <c r="Z1064" s="518" t="str">
        <f>三年级等级</f>
        <v/>
      </c>
      <c r="AA1064" s="533"/>
      <c r="AB1064" s="515"/>
      <c r="AC1064" s="533" t="str">
        <f>三年级跳绳附加分</f>
        <v/>
      </c>
      <c r="AD1064" s="534" t="str">
        <f>三年级标准分</f>
        <v/>
      </c>
      <c r="AE1064" s="534" t="str">
        <f>三年级总分</f>
        <v/>
      </c>
      <c r="AF1064" s="517" t="str">
        <f>三年级等级</f>
        <v/>
      </c>
    </row>
    <row r="1065" spans="1:32">
      <c r="A1065" s="476">
        <v>316</v>
      </c>
      <c r="B1065" s="477">
        <v>13</v>
      </c>
      <c r="C1065" s="586"/>
      <c r="D1065" s="587"/>
      <c r="E1065" s="586"/>
      <c r="F1065" s="473"/>
      <c r="G1065" s="608"/>
      <c r="H1065" s="475"/>
      <c r="I1065" s="613"/>
      <c r="J1065" s="614"/>
      <c r="K1065" s="614"/>
      <c r="L1065" s="615"/>
      <c r="M1065" s="644"/>
      <c r="N1065" s="505" t="str">
        <f>三年级BMI</f>
        <v/>
      </c>
      <c r="O1065" s="499" t="str">
        <f>三年级BMI等级</f>
        <v/>
      </c>
      <c r="P1065" s="500" t="str">
        <f>三年级BMI得分</f>
        <v/>
      </c>
      <c r="Q1065" s="515" t="str">
        <f>三年级肺活量得分</f>
        <v/>
      </c>
      <c r="R1065" s="512" t="str">
        <f>三年级等级</f>
        <v/>
      </c>
      <c r="S1065" s="516" t="str">
        <f>三年级50米跑得分</f>
        <v/>
      </c>
      <c r="T1065" s="517" t="str">
        <f>三年级等级</f>
        <v/>
      </c>
      <c r="U1065" s="516" t="str">
        <f>三年级坐位体前屈得分</f>
        <v/>
      </c>
      <c r="V1065" s="517" t="str">
        <f>三年级等级</f>
        <v/>
      </c>
      <c r="W1065" s="516" t="str">
        <f>三年级一分钟跳绳得分</f>
        <v/>
      </c>
      <c r="X1065" s="517" t="str">
        <f>三年级等级</f>
        <v/>
      </c>
      <c r="Y1065" s="515" t="str">
        <f>三年级仰卧起坐得分</f>
        <v/>
      </c>
      <c r="Z1065" s="518" t="str">
        <f>三年级等级</f>
        <v/>
      </c>
      <c r="AA1065" s="533"/>
      <c r="AB1065" s="515"/>
      <c r="AC1065" s="533" t="str">
        <f>三年级跳绳附加分</f>
        <v/>
      </c>
      <c r="AD1065" s="534" t="str">
        <f>三年级标准分</f>
        <v/>
      </c>
      <c r="AE1065" s="534" t="str">
        <f>三年级总分</f>
        <v/>
      </c>
      <c r="AF1065" s="517" t="str">
        <f>三年级等级</f>
        <v/>
      </c>
    </row>
    <row r="1066" spans="1:32">
      <c r="A1066" s="476">
        <v>316</v>
      </c>
      <c r="B1066" s="477">
        <v>14</v>
      </c>
      <c r="C1066" s="586"/>
      <c r="D1066" s="587"/>
      <c r="E1066" s="586"/>
      <c r="F1066" s="473"/>
      <c r="G1066" s="608"/>
      <c r="H1066" s="475"/>
      <c r="I1066" s="613"/>
      <c r="J1066" s="614"/>
      <c r="K1066" s="614"/>
      <c r="L1066" s="615"/>
      <c r="M1066" s="644"/>
      <c r="N1066" s="505" t="str">
        <f>三年级BMI</f>
        <v/>
      </c>
      <c r="O1066" s="499" t="str">
        <f>三年级BMI等级</f>
        <v/>
      </c>
      <c r="P1066" s="500" t="str">
        <f>三年级BMI得分</f>
        <v/>
      </c>
      <c r="Q1066" s="515" t="str">
        <f>三年级肺活量得分</f>
        <v/>
      </c>
      <c r="R1066" s="512" t="str">
        <f>三年级等级</f>
        <v/>
      </c>
      <c r="S1066" s="516" t="str">
        <f>三年级50米跑得分</f>
        <v/>
      </c>
      <c r="T1066" s="517" t="str">
        <f>三年级等级</f>
        <v/>
      </c>
      <c r="U1066" s="516" t="str">
        <f>三年级坐位体前屈得分</f>
        <v/>
      </c>
      <c r="V1066" s="517" t="str">
        <f>三年级等级</f>
        <v/>
      </c>
      <c r="W1066" s="516" t="str">
        <f>三年级一分钟跳绳得分</f>
        <v/>
      </c>
      <c r="X1066" s="517" t="str">
        <f>三年级等级</f>
        <v/>
      </c>
      <c r="Y1066" s="515" t="str">
        <f>三年级仰卧起坐得分</f>
        <v/>
      </c>
      <c r="Z1066" s="518" t="str">
        <f>三年级等级</f>
        <v/>
      </c>
      <c r="AA1066" s="533"/>
      <c r="AB1066" s="515"/>
      <c r="AC1066" s="533" t="str">
        <f>三年级跳绳附加分</f>
        <v/>
      </c>
      <c r="AD1066" s="534" t="str">
        <f>三年级标准分</f>
        <v/>
      </c>
      <c r="AE1066" s="534" t="str">
        <f>三年级总分</f>
        <v/>
      </c>
      <c r="AF1066" s="517" t="str">
        <f>三年级等级</f>
        <v/>
      </c>
    </row>
    <row r="1067" spans="1:32">
      <c r="A1067" s="476">
        <v>316</v>
      </c>
      <c r="B1067" s="477">
        <v>15</v>
      </c>
      <c r="C1067" s="586"/>
      <c r="D1067" s="587"/>
      <c r="E1067" s="586"/>
      <c r="F1067" s="473"/>
      <c r="G1067" s="608"/>
      <c r="H1067" s="475"/>
      <c r="I1067" s="613"/>
      <c r="J1067" s="614"/>
      <c r="K1067" s="614"/>
      <c r="L1067" s="615"/>
      <c r="M1067" s="644"/>
      <c r="N1067" s="505" t="str">
        <f>三年级BMI</f>
        <v/>
      </c>
      <c r="O1067" s="499" t="str">
        <f>三年级BMI等级</f>
        <v/>
      </c>
      <c r="P1067" s="500" t="str">
        <f>三年级BMI得分</f>
        <v/>
      </c>
      <c r="Q1067" s="515" t="str">
        <f>三年级肺活量得分</f>
        <v/>
      </c>
      <c r="R1067" s="512" t="str">
        <f>三年级等级</f>
        <v/>
      </c>
      <c r="S1067" s="516" t="str">
        <f>三年级50米跑得分</f>
        <v/>
      </c>
      <c r="T1067" s="517" t="str">
        <f>三年级等级</f>
        <v/>
      </c>
      <c r="U1067" s="516" t="str">
        <f>三年级坐位体前屈得分</f>
        <v/>
      </c>
      <c r="V1067" s="517" t="str">
        <f>三年级等级</f>
        <v/>
      </c>
      <c r="W1067" s="516" t="str">
        <f>三年级一分钟跳绳得分</f>
        <v/>
      </c>
      <c r="X1067" s="517" t="str">
        <f>三年级等级</f>
        <v/>
      </c>
      <c r="Y1067" s="515" t="str">
        <f>三年级仰卧起坐得分</f>
        <v/>
      </c>
      <c r="Z1067" s="518" t="str">
        <f>三年级等级</f>
        <v/>
      </c>
      <c r="AA1067" s="533"/>
      <c r="AB1067" s="515"/>
      <c r="AC1067" s="533" t="str">
        <f>三年级跳绳附加分</f>
        <v/>
      </c>
      <c r="AD1067" s="534" t="str">
        <f>三年级标准分</f>
        <v/>
      </c>
      <c r="AE1067" s="534" t="str">
        <f>三年级总分</f>
        <v/>
      </c>
      <c r="AF1067" s="517" t="str">
        <f>三年级等级</f>
        <v/>
      </c>
    </row>
    <row r="1068" spans="1:32">
      <c r="A1068" s="476">
        <v>316</v>
      </c>
      <c r="B1068" s="477">
        <v>16</v>
      </c>
      <c r="C1068" s="586"/>
      <c r="D1068" s="587"/>
      <c r="E1068" s="586"/>
      <c r="F1068" s="473"/>
      <c r="G1068" s="608"/>
      <c r="H1068" s="475"/>
      <c r="I1068" s="613"/>
      <c r="J1068" s="614"/>
      <c r="K1068" s="614"/>
      <c r="L1068" s="615"/>
      <c r="M1068" s="644"/>
      <c r="N1068" s="505" t="str">
        <f>三年级BMI</f>
        <v/>
      </c>
      <c r="O1068" s="499" t="str">
        <f>三年级BMI等级</f>
        <v/>
      </c>
      <c r="P1068" s="500" t="str">
        <f>三年级BMI得分</f>
        <v/>
      </c>
      <c r="Q1068" s="515" t="str">
        <f>三年级肺活量得分</f>
        <v/>
      </c>
      <c r="R1068" s="512" t="str">
        <f>三年级等级</f>
        <v/>
      </c>
      <c r="S1068" s="516" t="str">
        <f>三年级50米跑得分</f>
        <v/>
      </c>
      <c r="T1068" s="517" t="str">
        <f>三年级等级</f>
        <v/>
      </c>
      <c r="U1068" s="516" t="str">
        <f>三年级坐位体前屈得分</f>
        <v/>
      </c>
      <c r="V1068" s="517" t="str">
        <f>三年级等级</f>
        <v/>
      </c>
      <c r="W1068" s="516" t="str">
        <f>三年级一分钟跳绳得分</f>
        <v/>
      </c>
      <c r="X1068" s="517" t="str">
        <f>三年级等级</f>
        <v/>
      </c>
      <c r="Y1068" s="515" t="str">
        <f>三年级仰卧起坐得分</f>
        <v/>
      </c>
      <c r="Z1068" s="518" t="str">
        <f>三年级等级</f>
        <v/>
      </c>
      <c r="AA1068" s="533"/>
      <c r="AB1068" s="515"/>
      <c r="AC1068" s="533" t="str">
        <f>三年级跳绳附加分</f>
        <v/>
      </c>
      <c r="AD1068" s="534" t="str">
        <f>三年级标准分</f>
        <v/>
      </c>
      <c r="AE1068" s="534" t="str">
        <f>三年级总分</f>
        <v/>
      </c>
      <c r="AF1068" s="517" t="str">
        <f>三年级等级</f>
        <v/>
      </c>
    </row>
    <row r="1069" spans="1:32">
      <c r="A1069" s="476">
        <v>316</v>
      </c>
      <c r="B1069" s="477">
        <v>17</v>
      </c>
      <c r="C1069" s="586"/>
      <c r="D1069" s="587"/>
      <c r="E1069" s="586"/>
      <c r="F1069" s="473"/>
      <c r="G1069" s="608"/>
      <c r="H1069" s="475"/>
      <c r="I1069" s="613"/>
      <c r="J1069" s="614"/>
      <c r="K1069" s="614"/>
      <c r="L1069" s="615"/>
      <c r="M1069" s="644"/>
      <c r="N1069" s="505" t="str">
        <f>三年级BMI</f>
        <v/>
      </c>
      <c r="O1069" s="499" t="str">
        <f>三年级BMI等级</f>
        <v/>
      </c>
      <c r="P1069" s="500" t="str">
        <f>三年级BMI得分</f>
        <v/>
      </c>
      <c r="Q1069" s="515" t="str">
        <f>三年级肺活量得分</f>
        <v/>
      </c>
      <c r="R1069" s="512" t="str">
        <f>三年级等级</f>
        <v/>
      </c>
      <c r="S1069" s="516" t="str">
        <f>三年级50米跑得分</f>
        <v/>
      </c>
      <c r="T1069" s="517" t="str">
        <f>三年级等级</f>
        <v/>
      </c>
      <c r="U1069" s="516" t="str">
        <f>三年级坐位体前屈得分</f>
        <v/>
      </c>
      <c r="V1069" s="517" t="str">
        <f>三年级等级</f>
        <v/>
      </c>
      <c r="W1069" s="516" t="str">
        <f>三年级一分钟跳绳得分</f>
        <v/>
      </c>
      <c r="X1069" s="517" t="str">
        <f>三年级等级</f>
        <v/>
      </c>
      <c r="Y1069" s="515" t="str">
        <f>三年级仰卧起坐得分</f>
        <v/>
      </c>
      <c r="Z1069" s="518" t="str">
        <f>三年级等级</f>
        <v/>
      </c>
      <c r="AA1069" s="533"/>
      <c r="AB1069" s="515"/>
      <c r="AC1069" s="533" t="str">
        <f>三年级跳绳附加分</f>
        <v/>
      </c>
      <c r="AD1069" s="534" t="str">
        <f>三年级标准分</f>
        <v/>
      </c>
      <c r="AE1069" s="534" t="str">
        <f>三年级总分</f>
        <v/>
      </c>
      <c r="AF1069" s="517" t="str">
        <f>三年级等级</f>
        <v/>
      </c>
    </row>
    <row r="1070" spans="1:32">
      <c r="A1070" s="476">
        <v>316</v>
      </c>
      <c r="B1070" s="477">
        <v>18</v>
      </c>
      <c r="C1070" s="586"/>
      <c r="D1070" s="587"/>
      <c r="E1070" s="586"/>
      <c r="F1070" s="473"/>
      <c r="G1070" s="608"/>
      <c r="H1070" s="475"/>
      <c r="I1070" s="613"/>
      <c r="J1070" s="614"/>
      <c r="K1070" s="614"/>
      <c r="L1070" s="615"/>
      <c r="M1070" s="644"/>
      <c r="N1070" s="505" t="str">
        <f>三年级BMI</f>
        <v/>
      </c>
      <c r="O1070" s="499" t="str">
        <f>三年级BMI等级</f>
        <v/>
      </c>
      <c r="P1070" s="500" t="str">
        <f>三年级BMI得分</f>
        <v/>
      </c>
      <c r="Q1070" s="515" t="str">
        <f>三年级肺活量得分</f>
        <v/>
      </c>
      <c r="R1070" s="512" t="str">
        <f>三年级等级</f>
        <v/>
      </c>
      <c r="S1070" s="516" t="str">
        <f>三年级50米跑得分</f>
        <v/>
      </c>
      <c r="T1070" s="517" t="str">
        <f>三年级等级</f>
        <v/>
      </c>
      <c r="U1070" s="516" t="str">
        <f>三年级坐位体前屈得分</f>
        <v/>
      </c>
      <c r="V1070" s="517" t="str">
        <f>三年级等级</f>
        <v/>
      </c>
      <c r="W1070" s="516" t="str">
        <f>三年级一分钟跳绳得分</f>
        <v/>
      </c>
      <c r="X1070" s="517" t="str">
        <f>三年级等级</f>
        <v/>
      </c>
      <c r="Y1070" s="515" t="str">
        <f>三年级仰卧起坐得分</f>
        <v/>
      </c>
      <c r="Z1070" s="518" t="str">
        <f>三年级等级</f>
        <v/>
      </c>
      <c r="AA1070" s="533"/>
      <c r="AB1070" s="515"/>
      <c r="AC1070" s="533" t="str">
        <f>三年级跳绳附加分</f>
        <v/>
      </c>
      <c r="AD1070" s="534" t="str">
        <f>三年级标准分</f>
        <v/>
      </c>
      <c r="AE1070" s="534" t="str">
        <f>三年级总分</f>
        <v/>
      </c>
      <c r="AF1070" s="517" t="str">
        <f>三年级等级</f>
        <v/>
      </c>
    </row>
    <row r="1071" spans="1:32">
      <c r="A1071" s="476">
        <v>316</v>
      </c>
      <c r="B1071" s="477">
        <v>19</v>
      </c>
      <c r="C1071" s="586"/>
      <c r="D1071" s="587"/>
      <c r="E1071" s="586"/>
      <c r="F1071" s="473"/>
      <c r="G1071" s="608"/>
      <c r="H1071" s="475"/>
      <c r="I1071" s="613"/>
      <c r="J1071" s="614"/>
      <c r="K1071" s="614"/>
      <c r="L1071" s="615"/>
      <c r="M1071" s="644"/>
      <c r="N1071" s="505" t="str">
        <f>三年级BMI</f>
        <v/>
      </c>
      <c r="O1071" s="499" t="str">
        <f>三年级BMI等级</f>
        <v/>
      </c>
      <c r="P1071" s="500" t="str">
        <f>三年级BMI得分</f>
        <v/>
      </c>
      <c r="Q1071" s="515" t="str">
        <f>三年级肺活量得分</f>
        <v/>
      </c>
      <c r="R1071" s="512" t="str">
        <f>三年级等级</f>
        <v/>
      </c>
      <c r="S1071" s="516" t="str">
        <f>三年级50米跑得分</f>
        <v/>
      </c>
      <c r="T1071" s="517" t="str">
        <f>三年级等级</f>
        <v/>
      </c>
      <c r="U1071" s="516" t="str">
        <f>三年级坐位体前屈得分</f>
        <v/>
      </c>
      <c r="V1071" s="517" t="str">
        <f>三年级等级</f>
        <v/>
      </c>
      <c r="W1071" s="516" t="str">
        <f>三年级一分钟跳绳得分</f>
        <v/>
      </c>
      <c r="X1071" s="517" t="str">
        <f>三年级等级</f>
        <v/>
      </c>
      <c r="Y1071" s="515" t="str">
        <f>三年级仰卧起坐得分</f>
        <v/>
      </c>
      <c r="Z1071" s="518" t="str">
        <f>三年级等级</f>
        <v/>
      </c>
      <c r="AA1071" s="533"/>
      <c r="AB1071" s="515"/>
      <c r="AC1071" s="533" t="str">
        <f>三年级跳绳附加分</f>
        <v/>
      </c>
      <c r="AD1071" s="534" t="str">
        <f>三年级标准分</f>
        <v/>
      </c>
      <c r="AE1071" s="534" t="str">
        <f>三年级总分</f>
        <v/>
      </c>
      <c r="AF1071" s="517" t="str">
        <f>三年级等级</f>
        <v/>
      </c>
    </row>
    <row r="1072" spans="1:32">
      <c r="A1072" s="476">
        <v>316</v>
      </c>
      <c r="B1072" s="477">
        <v>20</v>
      </c>
      <c r="C1072" s="586"/>
      <c r="D1072" s="587"/>
      <c r="E1072" s="586"/>
      <c r="F1072" s="473"/>
      <c r="G1072" s="608"/>
      <c r="H1072" s="475"/>
      <c r="I1072" s="613"/>
      <c r="J1072" s="614"/>
      <c r="K1072" s="614"/>
      <c r="L1072" s="615"/>
      <c r="M1072" s="644"/>
      <c r="N1072" s="505" t="str">
        <f>三年级BMI</f>
        <v/>
      </c>
      <c r="O1072" s="499" t="str">
        <f>三年级BMI等级</f>
        <v/>
      </c>
      <c r="P1072" s="500" t="str">
        <f>三年级BMI得分</f>
        <v/>
      </c>
      <c r="Q1072" s="515" t="str">
        <f>三年级肺活量得分</f>
        <v/>
      </c>
      <c r="R1072" s="512" t="str">
        <f>三年级等级</f>
        <v/>
      </c>
      <c r="S1072" s="516" t="str">
        <f>三年级50米跑得分</f>
        <v/>
      </c>
      <c r="T1072" s="517" t="str">
        <f>三年级等级</f>
        <v/>
      </c>
      <c r="U1072" s="516" t="str">
        <f>三年级坐位体前屈得分</f>
        <v/>
      </c>
      <c r="V1072" s="517" t="str">
        <f>三年级等级</f>
        <v/>
      </c>
      <c r="W1072" s="516" t="str">
        <f>三年级一分钟跳绳得分</f>
        <v/>
      </c>
      <c r="X1072" s="517" t="str">
        <f>三年级等级</f>
        <v/>
      </c>
      <c r="Y1072" s="515" t="str">
        <f>三年级仰卧起坐得分</f>
        <v/>
      </c>
      <c r="Z1072" s="518" t="str">
        <f>三年级等级</f>
        <v/>
      </c>
      <c r="AA1072" s="533"/>
      <c r="AB1072" s="515"/>
      <c r="AC1072" s="533" t="str">
        <f>三年级跳绳附加分</f>
        <v/>
      </c>
      <c r="AD1072" s="534" t="str">
        <f>三年级标准分</f>
        <v/>
      </c>
      <c r="AE1072" s="534" t="str">
        <f>三年级总分</f>
        <v/>
      </c>
      <c r="AF1072" s="517" t="str">
        <f>三年级等级</f>
        <v/>
      </c>
    </row>
    <row r="1073" spans="1:32">
      <c r="A1073" s="476">
        <v>316</v>
      </c>
      <c r="B1073" s="477">
        <v>21</v>
      </c>
      <c r="C1073" s="586"/>
      <c r="D1073" s="587"/>
      <c r="E1073" s="586"/>
      <c r="F1073" s="473"/>
      <c r="G1073" s="608"/>
      <c r="H1073" s="475"/>
      <c r="I1073" s="613"/>
      <c r="J1073" s="614"/>
      <c r="K1073" s="614"/>
      <c r="L1073" s="615"/>
      <c r="M1073" s="644"/>
      <c r="N1073" s="505" t="str">
        <f>三年级BMI</f>
        <v/>
      </c>
      <c r="O1073" s="499" t="str">
        <f>三年级BMI等级</f>
        <v/>
      </c>
      <c r="P1073" s="500" t="str">
        <f>三年级BMI得分</f>
        <v/>
      </c>
      <c r="Q1073" s="515" t="str">
        <f>三年级肺活量得分</f>
        <v/>
      </c>
      <c r="R1073" s="512" t="str">
        <f>三年级等级</f>
        <v/>
      </c>
      <c r="S1073" s="516" t="str">
        <f>三年级50米跑得分</f>
        <v/>
      </c>
      <c r="T1073" s="517" t="str">
        <f>三年级等级</f>
        <v/>
      </c>
      <c r="U1073" s="516" t="str">
        <f>三年级坐位体前屈得分</f>
        <v/>
      </c>
      <c r="V1073" s="517" t="str">
        <f>三年级等级</f>
        <v/>
      </c>
      <c r="W1073" s="516" t="str">
        <f>三年级一分钟跳绳得分</f>
        <v/>
      </c>
      <c r="X1073" s="517" t="str">
        <f>三年级等级</f>
        <v/>
      </c>
      <c r="Y1073" s="515" t="str">
        <f>三年级仰卧起坐得分</f>
        <v/>
      </c>
      <c r="Z1073" s="518" t="str">
        <f>三年级等级</f>
        <v/>
      </c>
      <c r="AA1073" s="533"/>
      <c r="AB1073" s="515"/>
      <c r="AC1073" s="533" t="str">
        <f>三年级跳绳附加分</f>
        <v/>
      </c>
      <c r="AD1073" s="534" t="str">
        <f>三年级标准分</f>
        <v/>
      </c>
      <c r="AE1073" s="534" t="str">
        <f>三年级总分</f>
        <v/>
      </c>
      <c r="AF1073" s="517" t="str">
        <f>三年级等级</f>
        <v/>
      </c>
    </row>
    <row r="1074" spans="1:32">
      <c r="A1074" s="476">
        <v>316</v>
      </c>
      <c r="B1074" s="477">
        <v>22</v>
      </c>
      <c r="C1074" s="586"/>
      <c r="D1074" s="587"/>
      <c r="E1074" s="586"/>
      <c r="F1074" s="473"/>
      <c r="G1074" s="608"/>
      <c r="H1074" s="475"/>
      <c r="I1074" s="613"/>
      <c r="J1074" s="614"/>
      <c r="K1074" s="614"/>
      <c r="L1074" s="615"/>
      <c r="M1074" s="644"/>
      <c r="N1074" s="505" t="str">
        <f>三年级BMI</f>
        <v/>
      </c>
      <c r="O1074" s="499" t="str">
        <f>三年级BMI等级</f>
        <v/>
      </c>
      <c r="P1074" s="500" t="str">
        <f>三年级BMI得分</f>
        <v/>
      </c>
      <c r="Q1074" s="515" t="str">
        <f>三年级肺活量得分</f>
        <v/>
      </c>
      <c r="R1074" s="512" t="str">
        <f>三年级等级</f>
        <v/>
      </c>
      <c r="S1074" s="516" t="str">
        <f>三年级50米跑得分</f>
        <v/>
      </c>
      <c r="T1074" s="517" t="str">
        <f>三年级等级</f>
        <v/>
      </c>
      <c r="U1074" s="516" t="str">
        <f>三年级坐位体前屈得分</f>
        <v/>
      </c>
      <c r="V1074" s="517" t="str">
        <f>三年级等级</f>
        <v/>
      </c>
      <c r="W1074" s="516" t="str">
        <f>三年级一分钟跳绳得分</f>
        <v/>
      </c>
      <c r="X1074" s="517" t="str">
        <f>三年级等级</f>
        <v/>
      </c>
      <c r="Y1074" s="515" t="str">
        <f>三年级仰卧起坐得分</f>
        <v/>
      </c>
      <c r="Z1074" s="518" t="str">
        <f>三年级等级</f>
        <v/>
      </c>
      <c r="AA1074" s="533"/>
      <c r="AB1074" s="515"/>
      <c r="AC1074" s="533" t="str">
        <f>三年级跳绳附加分</f>
        <v/>
      </c>
      <c r="AD1074" s="534" t="str">
        <f>三年级标准分</f>
        <v/>
      </c>
      <c r="AE1074" s="534" t="str">
        <f>三年级总分</f>
        <v/>
      </c>
      <c r="AF1074" s="517" t="str">
        <f>三年级等级</f>
        <v/>
      </c>
    </row>
    <row r="1075" spans="1:32">
      <c r="A1075" s="476">
        <v>316</v>
      </c>
      <c r="B1075" s="477">
        <v>23</v>
      </c>
      <c r="C1075" s="586"/>
      <c r="D1075" s="587"/>
      <c r="E1075" s="586"/>
      <c r="F1075" s="473"/>
      <c r="G1075" s="608"/>
      <c r="H1075" s="475"/>
      <c r="I1075" s="613"/>
      <c r="J1075" s="614"/>
      <c r="K1075" s="614"/>
      <c r="L1075" s="615"/>
      <c r="M1075" s="644"/>
      <c r="N1075" s="505" t="str">
        <f>三年级BMI</f>
        <v/>
      </c>
      <c r="O1075" s="499" t="str">
        <f>三年级BMI等级</f>
        <v/>
      </c>
      <c r="P1075" s="500" t="str">
        <f>三年级BMI得分</f>
        <v/>
      </c>
      <c r="Q1075" s="515" t="str">
        <f>三年级肺活量得分</f>
        <v/>
      </c>
      <c r="R1075" s="512" t="str">
        <f>三年级等级</f>
        <v/>
      </c>
      <c r="S1075" s="516" t="str">
        <f>三年级50米跑得分</f>
        <v/>
      </c>
      <c r="T1075" s="517" t="str">
        <f>三年级等级</f>
        <v/>
      </c>
      <c r="U1075" s="516" t="str">
        <f>三年级坐位体前屈得分</f>
        <v/>
      </c>
      <c r="V1075" s="517" t="str">
        <f>三年级等级</f>
        <v/>
      </c>
      <c r="W1075" s="516" t="str">
        <f>三年级一分钟跳绳得分</f>
        <v/>
      </c>
      <c r="X1075" s="517" t="str">
        <f>三年级等级</f>
        <v/>
      </c>
      <c r="Y1075" s="515" t="str">
        <f>三年级仰卧起坐得分</f>
        <v/>
      </c>
      <c r="Z1075" s="518" t="str">
        <f>三年级等级</f>
        <v/>
      </c>
      <c r="AA1075" s="533"/>
      <c r="AB1075" s="515"/>
      <c r="AC1075" s="533" t="str">
        <f>三年级跳绳附加分</f>
        <v/>
      </c>
      <c r="AD1075" s="534" t="str">
        <f>三年级标准分</f>
        <v/>
      </c>
      <c r="AE1075" s="534" t="str">
        <f>三年级总分</f>
        <v/>
      </c>
      <c r="AF1075" s="517" t="str">
        <f>三年级等级</f>
        <v/>
      </c>
    </row>
    <row r="1076" spans="1:32">
      <c r="A1076" s="476">
        <v>316</v>
      </c>
      <c r="B1076" s="477">
        <v>24</v>
      </c>
      <c r="C1076" s="586"/>
      <c r="D1076" s="587"/>
      <c r="E1076" s="586"/>
      <c r="F1076" s="473"/>
      <c r="G1076" s="608"/>
      <c r="H1076" s="475"/>
      <c r="I1076" s="613"/>
      <c r="J1076" s="614"/>
      <c r="K1076" s="614"/>
      <c r="L1076" s="615"/>
      <c r="M1076" s="644"/>
      <c r="N1076" s="505" t="str">
        <f>三年级BMI</f>
        <v/>
      </c>
      <c r="O1076" s="499" t="str">
        <f>三年级BMI等级</f>
        <v/>
      </c>
      <c r="P1076" s="500" t="str">
        <f>三年级BMI得分</f>
        <v/>
      </c>
      <c r="Q1076" s="515" t="str">
        <f>三年级肺活量得分</f>
        <v/>
      </c>
      <c r="R1076" s="512" t="str">
        <f>三年级等级</f>
        <v/>
      </c>
      <c r="S1076" s="516" t="str">
        <f>三年级50米跑得分</f>
        <v/>
      </c>
      <c r="T1076" s="517" t="str">
        <f>三年级等级</f>
        <v/>
      </c>
      <c r="U1076" s="516" t="str">
        <f>三年级坐位体前屈得分</f>
        <v/>
      </c>
      <c r="V1076" s="517" t="str">
        <f>三年级等级</f>
        <v/>
      </c>
      <c r="W1076" s="516" t="str">
        <f>三年级一分钟跳绳得分</f>
        <v/>
      </c>
      <c r="X1076" s="517" t="str">
        <f>三年级等级</f>
        <v/>
      </c>
      <c r="Y1076" s="515" t="str">
        <f>三年级仰卧起坐得分</f>
        <v/>
      </c>
      <c r="Z1076" s="518" t="str">
        <f>三年级等级</f>
        <v/>
      </c>
      <c r="AA1076" s="533"/>
      <c r="AB1076" s="515"/>
      <c r="AC1076" s="533" t="str">
        <f>三年级跳绳附加分</f>
        <v/>
      </c>
      <c r="AD1076" s="534" t="str">
        <f>三年级标准分</f>
        <v/>
      </c>
      <c r="AE1076" s="534" t="str">
        <f>三年级总分</f>
        <v/>
      </c>
      <c r="AF1076" s="517" t="str">
        <f>三年级等级</f>
        <v/>
      </c>
    </row>
    <row r="1077" spans="1:32">
      <c r="A1077" s="476">
        <v>316</v>
      </c>
      <c r="B1077" s="477">
        <v>25</v>
      </c>
      <c r="C1077" s="586"/>
      <c r="D1077" s="587"/>
      <c r="E1077" s="586"/>
      <c r="F1077" s="473"/>
      <c r="G1077" s="608"/>
      <c r="H1077" s="475"/>
      <c r="I1077" s="613"/>
      <c r="J1077" s="614"/>
      <c r="K1077" s="614"/>
      <c r="L1077" s="615"/>
      <c r="M1077" s="644"/>
      <c r="N1077" s="505" t="str">
        <f>三年级BMI</f>
        <v/>
      </c>
      <c r="O1077" s="499" t="str">
        <f>三年级BMI等级</f>
        <v/>
      </c>
      <c r="P1077" s="500" t="str">
        <f>三年级BMI得分</f>
        <v/>
      </c>
      <c r="Q1077" s="515" t="str">
        <f>三年级肺活量得分</f>
        <v/>
      </c>
      <c r="R1077" s="512" t="str">
        <f>三年级等级</f>
        <v/>
      </c>
      <c r="S1077" s="516" t="str">
        <f>三年级50米跑得分</f>
        <v/>
      </c>
      <c r="T1077" s="517" t="str">
        <f>三年级等级</f>
        <v/>
      </c>
      <c r="U1077" s="516" t="str">
        <f>三年级坐位体前屈得分</f>
        <v/>
      </c>
      <c r="V1077" s="517" t="str">
        <f>三年级等级</f>
        <v/>
      </c>
      <c r="W1077" s="516" t="str">
        <f>三年级一分钟跳绳得分</f>
        <v/>
      </c>
      <c r="X1077" s="517" t="str">
        <f>三年级等级</f>
        <v/>
      </c>
      <c r="Y1077" s="515" t="str">
        <f>三年级仰卧起坐得分</f>
        <v/>
      </c>
      <c r="Z1077" s="518" t="str">
        <f>三年级等级</f>
        <v/>
      </c>
      <c r="AA1077" s="533"/>
      <c r="AB1077" s="515"/>
      <c r="AC1077" s="533" t="str">
        <f>三年级跳绳附加分</f>
        <v/>
      </c>
      <c r="AD1077" s="534" t="str">
        <f>三年级标准分</f>
        <v/>
      </c>
      <c r="AE1077" s="534" t="str">
        <f>三年级总分</f>
        <v/>
      </c>
      <c r="AF1077" s="517" t="str">
        <f>三年级等级</f>
        <v/>
      </c>
    </row>
    <row r="1078" spans="1:32">
      <c r="A1078" s="476">
        <v>316</v>
      </c>
      <c r="B1078" s="477">
        <v>26</v>
      </c>
      <c r="C1078" s="586"/>
      <c r="D1078" s="587"/>
      <c r="E1078" s="586"/>
      <c r="F1078" s="473"/>
      <c r="G1078" s="608"/>
      <c r="H1078" s="475"/>
      <c r="I1078" s="613"/>
      <c r="J1078" s="614"/>
      <c r="K1078" s="614"/>
      <c r="L1078" s="615"/>
      <c r="M1078" s="644"/>
      <c r="N1078" s="505" t="str">
        <f>三年级BMI</f>
        <v/>
      </c>
      <c r="O1078" s="499" t="str">
        <f>三年级BMI等级</f>
        <v/>
      </c>
      <c r="P1078" s="500" t="str">
        <f>三年级BMI得分</f>
        <v/>
      </c>
      <c r="Q1078" s="515" t="str">
        <f>三年级肺活量得分</f>
        <v/>
      </c>
      <c r="R1078" s="512" t="str">
        <f>三年级等级</f>
        <v/>
      </c>
      <c r="S1078" s="516" t="str">
        <f>三年级50米跑得分</f>
        <v/>
      </c>
      <c r="T1078" s="517" t="str">
        <f>三年级等级</f>
        <v/>
      </c>
      <c r="U1078" s="516" t="str">
        <f>三年级坐位体前屈得分</f>
        <v/>
      </c>
      <c r="V1078" s="517" t="str">
        <f>三年级等级</f>
        <v/>
      </c>
      <c r="W1078" s="516" t="str">
        <f>三年级一分钟跳绳得分</f>
        <v/>
      </c>
      <c r="X1078" s="517" t="str">
        <f>三年级等级</f>
        <v/>
      </c>
      <c r="Y1078" s="515" t="str">
        <f>三年级仰卧起坐得分</f>
        <v/>
      </c>
      <c r="Z1078" s="518" t="str">
        <f>三年级等级</f>
        <v/>
      </c>
      <c r="AA1078" s="533"/>
      <c r="AB1078" s="515"/>
      <c r="AC1078" s="533" t="str">
        <f>三年级跳绳附加分</f>
        <v/>
      </c>
      <c r="AD1078" s="534" t="str">
        <f>三年级标准分</f>
        <v/>
      </c>
      <c r="AE1078" s="534" t="str">
        <f>三年级总分</f>
        <v/>
      </c>
      <c r="AF1078" s="517" t="str">
        <f>三年级等级</f>
        <v/>
      </c>
    </row>
    <row r="1079" spans="1:32">
      <c r="A1079" s="476">
        <v>316</v>
      </c>
      <c r="B1079" s="477">
        <v>27</v>
      </c>
      <c r="C1079" s="586"/>
      <c r="D1079" s="587"/>
      <c r="E1079" s="586"/>
      <c r="F1079" s="473"/>
      <c r="G1079" s="608"/>
      <c r="H1079" s="475"/>
      <c r="I1079" s="613"/>
      <c r="J1079" s="614"/>
      <c r="K1079" s="614"/>
      <c r="L1079" s="615"/>
      <c r="M1079" s="644"/>
      <c r="N1079" s="505" t="str">
        <f>三年级BMI</f>
        <v/>
      </c>
      <c r="O1079" s="499" t="str">
        <f>三年级BMI等级</f>
        <v/>
      </c>
      <c r="P1079" s="500" t="str">
        <f>三年级BMI得分</f>
        <v/>
      </c>
      <c r="Q1079" s="515" t="str">
        <f>三年级肺活量得分</f>
        <v/>
      </c>
      <c r="R1079" s="512" t="str">
        <f>三年级等级</f>
        <v/>
      </c>
      <c r="S1079" s="516" t="str">
        <f>三年级50米跑得分</f>
        <v/>
      </c>
      <c r="T1079" s="517" t="str">
        <f>三年级等级</f>
        <v/>
      </c>
      <c r="U1079" s="516" t="str">
        <f>三年级坐位体前屈得分</f>
        <v/>
      </c>
      <c r="V1079" s="517" t="str">
        <f>三年级等级</f>
        <v/>
      </c>
      <c r="W1079" s="516" t="str">
        <f>三年级一分钟跳绳得分</f>
        <v/>
      </c>
      <c r="X1079" s="517" t="str">
        <f>三年级等级</f>
        <v/>
      </c>
      <c r="Y1079" s="515" t="str">
        <f>三年级仰卧起坐得分</f>
        <v/>
      </c>
      <c r="Z1079" s="518" t="str">
        <f>三年级等级</f>
        <v/>
      </c>
      <c r="AA1079" s="533"/>
      <c r="AB1079" s="515"/>
      <c r="AC1079" s="533" t="str">
        <f>三年级跳绳附加分</f>
        <v/>
      </c>
      <c r="AD1079" s="534" t="str">
        <f>三年级标准分</f>
        <v/>
      </c>
      <c r="AE1079" s="534" t="str">
        <f>三年级总分</f>
        <v/>
      </c>
      <c r="AF1079" s="517" t="str">
        <f>三年级等级</f>
        <v/>
      </c>
    </row>
    <row r="1080" spans="1:32">
      <c r="A1080" s="476">
        <v>316</v>
      </c>
      <c r="B1080" s="477">
        <v>28</v>
      </c>
      <c r="C1080" s="586"/>
      <c r="D1080" s="587"/>
      <c r="E1080" s="586"/>
      <c r="F1080" s="625"/>
      <c r="G1080" s="608"/>
      <c r="H1080" s="475"/>
      <c r="I1080" s="613"/>
      <c r="J1080" s="614"/>
      <c r="K1080" s="614"/>
      <c r="L1080" s="615"/>
      <c r="M1080" s="644"/>
      <c r="N1080" s="505" t="str">
        <f>三年级BMI</f>
        <v/>
      </c>
      <c r="O1080" s="499" t="str">
        <f>三年级BMI等级</f>
        <v/>
      </c>
      <c r="P1080" s="500" t="str">
        <f>三年级BMI得分</f>
        <v/>
      </c>
      <c r="Q1080" s="515" t="str">
        <f>三年级肺活量得分</f>
        <v/>
      </c>
      <c r="R1080" s="512" t="str">
        <f>三年级等级</f>
        <v/>
      </c>
      <c r="S1080" s="516" t="str">
        <f>三年级50米跑得分</f>
        <v/>
      </c>
      <c r="T1080" s="517" t="str">
        <f>三年级等级</f>
        <v/>
      </c>
      <c r="U1080" s="516" t="str">
        <f>三年级坐位体前屈得分</f>
        <v/>
      </c>
      <c r="V1080" s="517" t="str">
        <f>三年级等级</f>
        <v/>
      </c>
      <c r="W1080" s="516" t="str">
        <f>三年级一分钟跳绳得分</f>
        <v/>
      </c>
      <c r="X1080" s="517" t="str">
        <f>三年级等级</f>
        <v/>
      </c>
      <c r="Y1080" s="515" t="str">
        <f>三年级仰卧起坐得分</f>
        <v/>
      </c>
      <c r="Z1080" s="518" t="str">
        <f>三年级等级</f>
        <v/>
      </c>
      <c r="AA1080" s="533"/>
      <c r="AB1080" s="515"/>
      <c r="AC1080" s="533" t="str">
        <f>三年级跳绳附加分</f>
        <v/>
      </c>
      <c r="AD1080" s="534" t="str">
        <f>三年级标准分</f>
        <v/>
      </c>
      <c r="AE1080" s="534" t="str">
        <f>三年级总分</f>
        <v/>
      </c>
      <c r="AF1080" s="517" t="str">
        <f>三年级等级</f>
        <v/>
      </c>
    </row>
    <row r="1081" spans="1:32">
      <c r="A1081" s="476">
        <v>316</v>
      </c>
      <c r="B1081" s="477">
        <v>29</v>
      </c>
      <c r="C1081" s="586"/>
      <c r="D1081" s="587"/>
      <c r="E1081" s="586"/>
      <c r="F1081" s="625"/>
      <c r="G1081" s="608"/>
      <c r="H1081" s="475"/>
      <c r="I1081" s="613"/>
      <c r="J1081" s="614"/>
      <c r="K1081" s="614"/>
      <c r="L1081" s="615"/>
      <c r="M1081" s="644"/>
      <c r="N1081" s="505" t="str">
        <f>三年级BMI</f>
        <v/>
      </c>
      <c r="O1081" s="499" t="str">
        <f>三年级BMI等级</f>
        <v/>
      </c>
      <c r="P1081" s="500" t="str">
        <f>三年级BMI得分</f>
        <v/>
      </c>
      <c r="Q1081" s="515" t="str">
        <f>三年级肺活量得分</f>
        <v/>
      </c>
      <c r="R1081" s="512" t="str">
        <f>三年级等级</f>
        <v/>
      </c>
      <c r="S1081" s="516" t="str">
        <f>三年级50米跑得分</f>
        <v/>
      </c>
      <c r="T1081" s="517" t="str">
        <f>三年级等级</f>
        <v/>
      </c>
      <c r="U1081" s="516" t="str">
        <f>三年级坐位体前屈得分</f>
        <v/>
      </c>
      <c r="V1081" s="517" t="str">
        <f>三年级等级</f>
        <v/>
      </c>
      <c r="W1081" s="516" t="str">
        <f>三年级一分钟跳绳得分</f>
        <v/>
      </c>
      <c r="X1081" s="517" t="str">
        <f>三年级等级</f>
        <v/>
      </c>
      <c r="Y1081" s="515" t="str">
        <f>三年级仰卧起坐得分</f>
        <v/>
      </c>
      <c r="Z1081" s="518" t="str">
        <f>三年级等级</f>
        <v/>
      </c>
      <c r="AA1081" s="533"/>
      <c r="AB1081" s="515"/>
      <c r="AC1081" s="533" t="str">
        <f>三年级跳绳附加分</f>
        <v/>
      </c>
      <c r="AD1081" s="534" t="str">
        <f>三年级标准分</f>
        <v/>
      </c>
      <c r="AE1081" s="534" t="str">
        <f>三年级总分</f>
        <v/>
      </c>
      <c r="AF1081" s="517" t="str">
        <f>三年级等级</f>
        <v/>
      </c>
    </row>
    <row r="1082" spans="1:32">
      <c r="A1082" s="476">
        <v>316</v>
      </c>
      <c r="B1082" s="477">
        <v>30</v>
      </c>
      <c r="C1082" s="586"/>
      <c r="D1082" s="587"/>
      <c r="E1082" s="586"/>
      <c r="F1082" s="625"/>
      <c r="G1082" s="608"/>
      <c r="H1082" s="475"/>
      <c r="I1082" s="613"/>
      <c r="J1082" s="614"/>
      <c r="K1082" s="614"/>
      <c r="L1082" s="615"/>
      <c r="M1082" s="644"/>
      <c r="N1082" s="505" t="str">
        <f>三年级BMI</f>
        <v/>
      </c>
      <c r="O1082" s="499" t="str">
        <f>三年级BMI等级</f>
        <v/>
      </c>
      <c r="P1082" s="500" t="str">
        <f>三年级BMI得分</f>
        <v/>
      </c>
      <c r="Q1082" s="515" t="str">
        <f>三年级肺活量得分</f>
        <v/>
      </c>
      <c r="R1082" s="512" t="str">
        <f>三年级等级</f>
        <v/>
      </c>
      <c r="S1082" s="516" t="str">
        <f>三年级50米跑得分</f>
        <v/>
      </c>
      <c r="T1082" s="517" t="str">
        <f>三年级等级</f>
        <v/>
      </c>
      <c r="U1082" s="516" t="str">
        <f>三年级坐位体前屈得分</f>
        <v/>
      </c>
      <c r="V1082" s="517" t="str">
        <f>三年级等级</f>
        <v/>
      </c>
      <c r="W1082" s="516" t="str">
        <f>三年级一分钟跳绳得分</f>
        <v/>
      </c>
      <c r="X1082" s="517" t="str">
        <f>三年级等级</f>
        <v/>
      </c>
      <c r="Y1082" s="515" t="str">
        <f>三年级仰卧起坐得分</f>
        <v/>
      </c>
      <c r="Z1082" s="518" t="str">
        <f>三年级等级</f>
        <v/>
      </c>
      <c r="AA1082" s="533"/>
      <c r="AB1082" s="515"/>
      <c r="AC1082" s="533" t="str">
        <f>三年级跳绳附加分</f>
        <v/>
      </c>
      <c r="AD1082" s="534" t="str">
        <f>三年级标准分</f>
        <v/>
      </c>
      <c r="AE1082" s="534" t="str">
        <f>三年级总分</f>
        <v/>
      </c>
      <c r="AF1082" s="517" t="str">
        <f>三年级等级</f>
        <v/>
      </c>
    </row>
    <row r="1083" spans="1:32">
      <c r="A1083" s="476">
        <v>316</v>
      </c>
      <c r="B1083" s="477">
        <v>31</v>
      </c>
      <c r="C1083" s="586"/>
      <c r="D1083" s="587"/>
      <c r="E1083" s="586"/>
      <c r="F1083" s="625"/>
      <c r="G1083" s="608"/>
      <c r="H1083" s="475"/>
      <c r="I1083" s="613"/>
      <c r="J1083" s="614"/>
      <c r="K1083" s="614"/>
      <c r="L1083" s="615"/>
      <c r="M1083" s="644"/>
      <c r="N1083" s="505" t="str">
        <f>三年级BMI</f>
        <v/>
      </c>
      <c r="O1083" s="499" t="str">
        <f>三年级BMI等级</f>
        <v/>
      </c>
      <c r="P1083" s="500" t="str">
        <f>三年级BMI得分</f>
        <v/>
      </c>
      <c r="Q1083" s="515" t="str">
        <f>三年级肺活量得分</f>
        <v/>
      </c>
      <c r="R1083" s="512" t="str">
        <f>三年级等级</f>
        <v/>
      </c>
      <c r="S1083" s="516" t="str">
        <f>三年级50米跑得分</f>
        <v/>
      </c>
      <c r="T1083" s="517" t="str">
        <f>三年级等级</f>
        <v/>
      </c>
      <c r="U1083" s="516" t="str">
        <f>三年级坐位体前屈得分</f>
        <v/>
      </c>
      <c r="V1083" s="517" t="str">
        <f>三年级等级</f>
        <v/>
      </c>
      <c r="W1083" s="516" t="str">
        <f>三年级一分钟跳绳得分</f>
        <v/>
      </c>
      <c r="X1083" s="517" t="str">
        <f>三年级等级</f>
        <v/>
      </c>
      <c r="Y1083" s="515" t="str">
        <f>三年级仰卧起坐得分</f>
        <v/>
      </c>
      <c r="Z1083" s="518" t="str">
        <f>三年级等级</f>
        <v/>
      </c>
      <c r="AA1083" s="533"/>
      <c r="AB1083" s="515"/>
      <c r="AC1083" s="533" t="str">
        <f>三年级跳绳附加分</f>
        <v/>
      </c>
      <c r="AD1083" s="534" t="str">
        <f>三年级标准分</f>
        <v/>
      </c>
      <c r="AE1083" s="534" t="str">
        <f>三年级总分</f>
        <v/>
      </c>
      <c r="AF1083" s="517" t="str">
        <f>三年级等级</f>
        <v/>
      </c>
    </row>
    <row r="1084" spans="1:32">
      <c r="A1084" s="476">
        <v>316</v>
      </c>
      <c r="B1084" s="477">
        <v>32</v>
      </c>
      <c r="C1084" s="586"/>
      <c r="D1084" s="587"/>
      <c r="E1084" s="586"/>
      <c r="F1084" s="625"/>
      <c r="G1084" s="608"/>
      <c r="H1084" s="475"/>
      <c r="I1084" s="613"/>
      <c r="J1084" s="614"/>
      <c r="K1084" s="614"/>
      <c r="L1084" s="615"/>
      <c r="M1084" s="644"/>
      <c r="N1084" s="505" t="str">
        <f>三年级BMI</f>
        <v/>
      </c>
      <c r="O1084" s="499" t="str">
        <f>三年级BMI等级</f>
        <v/>
      </c>
      <c r="P1084" s="500" t="str">
        <f>三年级BMI得分</f>
        <v/>
      </c>
      <c r="Q1084" s="515" t="str">
        <f>三年级肺活量得分</f>
        <v/>
      </c>
      <c r="R1084" s="512" t="str">
        <f>三年级等级</f>
        <v/>
      </c>
      <c r="S1084" s="516" t="str">
        <f>三年级50米跑得分</f>
        <v/>
      </c>
      <c r="T1084" s="517" t="str">
        <f>三年级等级</f>
        <v/>
      </c>
      <c r="U1084" s="516" t="str">
        <f>三年级坐位体前屈得分</f>
        <v/>
      </c>
      <c r="V1084" s="517" t="str">
        <f>三年级等级</f>
        <v/>
      </c>
      <c r="W1084" s="516" t="str">
        <f>三年级一分钟跳绳得分</f>
        <v/>
      </c>
      <c r="X1084" s="517" t="str">
        <f>三年级等级</f>
        <v/>
      </c>
      <c r="Y1084" s="515" t="str">
        <f>三年级仰卧起坐得分</f>
        <v/>
      </c>
      <c r="Z1084" s="518" t="str">
        <f>三年级等级</f>
        <v/>
      </c>
      <c r="AA1084" s="533"/>
      <c r="AB1084" s="515"/>
      <c r="AC1084" s="533" t="str">
        <f>三年级跳绳附加分</f>
        <v/>
      </c>
      <c r="AD1084" s="534" t="str">
        <f>三年级标准分</f>
        <v/>
      </c>
      <c r="AE1084" s="534" t="str">
        <f>三年级总分</f>
        <v/>
      </c>
      <c r="AF1084" s="517" t="str">
        <f>三年级等级</f>
        <v/>
      </c>
    </row>
    <row r="1085" spans="1:32">
      <c r="A1085" s="476">
        <v>316</v>
      </c>
      <c r="B1085" s="477">
        <v>33</v>
      </c>
      <c r="C1085" s="586"/>
      <c r="D1085" s="587"/>
      <c r="E1085" s="586"/>
      <c r="F1085" s="625"/>
      <c r="G1085" s="608"/>
      <c r="H1085" s="475"/>
      <c r="I1085" s="613"/>
      <c r="J1085" s="614"/>
      <c r="K1085" s="614"/>
      <c r="L1085" s="615"/>
      <c r="M1085" s="644"/>
      <c r="N1085" s="505" t="str">
        <f>三年级BMI</f>
        <v/>
      </c>
      <c r="O1085" s="499" t="str">
        <f>三年级BMI等级</f>
        <v/>
      </c>
      <c r="P1085" s="500" t="str">
        <f>三年级BMI得分</f>
        <v/>
      </c>
      <c r="Q1085" s="515" t="str">
        <f>三年级肺活量得分</f>
        <v/>
      </c>
      <c r="R1085" s="512" t="str">
        <f>三年级等级</f>
        <v/>
      </c>
      <c r="S1085" s="516" t="str">
        <f>三年级50米跑得分</f>
        <v/>
      </c>
      <c r="T1085" s="517" t="str">
        <f>三年级等级</f>
        <v/>
      </c>
      <c r="U1085" s="516" t="str">
        <f>三年级坐位体前屈得分</f>
        <v/>
      </c>
      <c r="V1085" s="517" t="str">
        <f>三年级等级</f>
        <v/>
      </c>
      <c r="W1085" s="516" t="str">
        <f>三年级一分钟跳绳得分</f>
        <v/>
      </c>
      <c r="X1085" s="517" t="str">
        <f>三年级等级</f>
        <v/>
      </c>
      <c r="Y1085" s="515" t="str">
        <f>三年级仰卧起坐得分</f>
        <v/>
      </c>
      <c r="Z1085" s="518" t="str">
        <f>三年级等级</f>
        <v/>
      </c>
      <c r="AA1085" s="533"/>
      <c r="AB1085" s="515"/>
      <c r="AC1085" s="533" t="str">
        <f>三年级跳绳附加分</f>
        <v/>
      </c>
      <c r="AD1085" s="534" t="str">
        <f>三年级标准分</f>
        <v/>
      </c>
      <c r="AE1085" s="534" t="str">
        <f>三年级总分</f>
        <v/>
      </c>
      <c r="AF1085" s="517" t="str">
        <f>三年级等级</f>
        <v/>
      </c>
    </row>
    <row r="1086" spans="1:32">
      <c r="A1086" s="476">
        <v>316</v>
      </c>
      <c r="B1086" s="477">
        <v>34</v>
      </c>
      <c r="C1086" s="586"/>
      <c r="D1086" s="587"/>
      <c r="E1086" s="586"/>
      <c r="F1086" s="625"/>
      <c r="G1086" s="608"/>
      <c r="H1086" s="475"/>
      <c r="I1086" s="613"/>
      <c r="J1086" s="614"/>
      <c r="K1086" s="614"/>
      <c r="L1086" s="615"/>
      <c r="M1086" s="644"/>
      <c r="N1086" s="505" t="str">
        <f>三年级BMI</f>
        <v/>
      </c>
      <c r="O1086" s="499" t="str">
        <f>三年级BMI等级</f>
        <v/>
      </c>
      <c r="P1086" s="500" t="str">
        <f>三年级BMI得分</f>
        <v/>
      </c>
      <c r="Q1086" s="515" t="str">
        <f>三年级肺活量得分</f>
        <v/>
      </c>
      <c r="R1086" s="512" t="str">
        <f>三年级等级</f>
        <v/>
      </c>
      <c r="S1086" s="516" t="str">
        <f>三年级50米跑得分</f>
        <v/>
      </c>
      <c r="T1086" s="517" t="str">
        <f>三年级等级</f>
        <v/>
      </c>
      <c r="U1086" s="516" t="str">
        <f>三年级坐位体前屈得分</f>
        <v/>
      </c>
      <c r="V1086" s="517" t="str">
        <f>三年级等级</f>
        <v/>
      </c>
      <c r="W1086" s="516" t="str">
        <f>三年级一分钟跳绳得分</f>
        <v/>
      </c>
      <c r="X1086" s="517" t="str">
        <f>三年级等级</f>
        <v/>
      </c>
      <c r="Y1086" s="515" t="str">
        <f>三年级仰卧起坐得分</f>
        <v/>
      </c>
      <c r="Z1086" s="518" t="str">
        <f>三年级等级</f>
        <v/>
      </c>
      <c r="AA1086" s="533"/>
      <c r="AB1086" s="515"/>
      <c r="AC1086" s="533" t="str">
        <f>三年级跳绳附加分</f>
        <v/>
      </c>
      <c r="AD1086" s="534" t="str">
        <f>三年级标准分</f>
        <v/>
      </c>
      <c r="AE1086" s="534" t="str">
        <f>三年级总分</f>
        <v/>
      </c>
      <c r="AF1086" s="517" t="str">
        <f>三年级等级</f>
        <v/>
      </c>
    </row>
    <row r="1087" spans="1:32">
      <c r="A1087" s="476">
        <v>316</v>
      </c>
      <c r="B1087" s="477">
        <v>35</v>
      </c>
      <c r="C1087" s="586"/>
      <c r="D1087" s="587"/>
      <c r="E1087" s="586"/>
      <c r="F1087" s="625"/>
      <c r="G1087" s="608"/>
      <c r="H1087" s="475"/>
      <c r="I1087" s="613"/>
      <c r="J1087" s="614"/>
      <c r="K1087" s="614"/>
      <c r="L1087" s="615"/>
      <c r="M1087" s="644"/>
      <c r="N1087" s="505" t="str">
        <f>三年级BMI</f>
        <v/>
      </c>
      <c r="O1087" s="499" t="str">
        <f>三年级BMI等级</f>
        <v/>
      </c>
      <c r="P1087" s="500" t="str">
        <f>三年级BMI得分</f>
        <v/>
      </c>
      <c r="Q1087" s="515" t="str">
        <f>三年级肺活量得分</f>
        <v/>
      </c>
      <c r="R1087" s="512" t="str">
        <f>三年级等级</f>
        <v/>
      </c>
      <c r="S1087" s="516" t="str">
        <f>三年级50米跑得分</f>
        <v/>
      </c>
      <c r="T1087" s="517" t="str">
        <f>三年级等级</f>
        <v/>
      </c>
      <c r="U1087" s="516" t="str">
        <f>三年级坐位体前屈得分</f>
        <v/>
      </c>
      <c r="V1087" s="517" t="str">
        <f>三年级等级</f>
        <v/>
      </c>
      <c r="W1087" s="516" t="str">
        <f>三年级一分钟跳绳得分</f>
        <v/>
      </c>
      <c r="X1087" s="517" t="str">
        <f>三年级等级</f>
        <v/>
      </c>
      <c r="Y1087" s="515" t="str">
        <f>三年级仰卧起坐得分</f>
        <v/>
      </c>
      <c r="Z1087" s="518" t="str">
        <f>三年级等级</f>
        <v/>
      </c>
      <c r="AA1087" s="533"/>
      <c r="AB1087" s="515"/>
      <c r="AC1087" s="533" t="str">
        <f>三年级跳绳附加分</f>
        <v/>
      </c>
      <c r="AD1087" s="534" t="str">
        <f>三年级标准分</f>
        <v/>
      </c>
      <c r="AE1087" s="534" t="str">
        <f>三年级总分</f>
        <v/>
      </c>
      <c r="AF1087" s="517" t="str">
        <f>三年级等级</f>
        <v/>
      </c>
    </row>
    <row r="1088" spans="1:32">
      <c r="A1088" s="476">
        <v>316</v>
      </c>
      <c r="B1088" s="477">
        <v>36</v>
      </c>
      <c r="C1088" s="586"/>
      <c r="D1088" s="587"/>
      <c r="E1088" s="586"/>
      <c r="F1088" s="473"/>
      <c r="G1088" s="608"/>
      <c r="H1088" s="475"/>
      <c r="I1088" s="613"/>
      <c r="J1088" s="614"/>
      <c r="K1088" s="614"/>
      <c r="L1088" s="615"/>
      <c r="M1088" s="644"/>
      <c r="N1088" s="505" t="str">
        <f>三年级BMI</f>
        <v/>
      </c>
      <c r="O1088" s="499" t="str">
        <f>三年级BMI等级</f>
        <v/>
      </c>
      <c r="P1088" s="500" t="str">
        <f>三年级BMI得分</f>
        <v/>
      </c>
      <c r="Q1088" s="515" t="str">
        <f>三年级肺活量得分</f>
        <v/>
      </c>
      <c r="R1088" s="512" t="str">
        <f>三年级等级</f>
        <v/>
      </c>
      <c r="S1088" s="516" t="str">
        <f>三年级50米跑得分</f>
        <v/>
      </c>
      <c r="T1088" s="517" t="str">
        <f>三年级等级</f>
        <v/>
      </c>
      <c r="U1088" s="516" t="str">
        <f>三年级坐位体前屈得分</f>
        <v/>
      </c>
      <c r="V1088" s="517" t="str">
        <f>三年级等级</f>
        <v/>
      </c>
      <c r="W1088" s="516" t="str">
        <f>三年级一分钟跳绳得分</f>
        <v/>
      </c>
      <c r="X1088" s="517" t="str">
        <f>三年级等级</f>
        <v/>
      </c>
      <c r="Y1088" s="515" t="str">
        <f>三年级仰卧起坐得分</f>
        <v/>
      </c>
      <c r="Z1088" s="518" t="str">
        <f>三年级等级</f>
        <v/>
      </c>
      <c r="AA1088" s="533"/>
      <c r="AB1088" s="515"/>
      <c r="AC1088" s="533" t="str">
        <f>三年级跳绳附加分</f>
        <v/>
      </c>
      <c r="AD1088" s="534" t="str">
        <f>三年级标准分</f>
        <v/>
      </c>
      <c r="AE1088" s="534" t="str">
        <f>三年级总分</f>
        <v/>
      </c>
      <c r="AF1088" s="517" t="str">
        <f>三年级等级</f>
        <v/>
      </c>
    </row>
    <row r="1089" spans="1:32">
      <c r="A1089" s="476">
        <v>316</v>
      </c>
      <c r="B1089" s="477">
        <v>37</v>
      </c>
      <c r="C1089" s="586"/>
      <c r="D1089" s="587"/>
      <c r="E1089" s="586"/>
      <c r="F1089" s="473"/>
      <c r="G1089" s="608"/>
      <c r="H1089" s="475"/>
      <c r="I1089" s="613"/>
      <c r="J1089" s="614"/>
      <c r="K1089" s="614"/>
      <c r="L1089" s="615"/>
      <c r="M1089" s="644"/>
      <c r="N1089" s="505" t="str">
        <f>三年级BMI</f>
        <v/>
      </c>
      <c r="O1089" s="499" t="str">
        <f>三年级BMI等级</f>
        <v/>
      </c>
      <c r="P1089" s="500" t="str">
        <f>三年级BMI得分</f>
        <v/>
      </c>
      <c r="Q1089" s="515" t="str">
        <f>三年级肺活量得分</f>
        <v/>
      </c>
      <c r="R1089" s="512" t="str">
        <f>三年级等级</f>
        <v/>
      </c>
      <c r="S1089" s="516" t="str">
        <f>三年级50米跑得分</f>
        <v/>
      </c>
      <c r="T1089" s="517" t="str">
        <f>三年级等级</f>
        <v/>
      </c>
      <c r="U1089" s="516" t="str">
        <f>三年级坐位体前屈得分</f>
        <v/>
      </c>
      <c r="V1089" s="517" t="str">
        <f>三年级等级</f>
        <v/>
      </c>
      <c r="W1089" s="516" t="str">
        <f>三年级一分钟跳绳得分</f>
        <v/>
      </c>
      <c r="X1089" s="517" t="str">
        <f>三年级等级</f>
        <v/>
      </c>
      <c r="Y1089" s="515" t="str">
        <f>三年级仰卧起坐得分</f>
        <v/>
      </c>
      <c r="Z1089" s="518" t="str">
        <f>三年级等级</f>
        <v/>
      </c>
      <c r="AA1089" s="533"/>
      <c r="AB1089" s="515"/>
      <c r="AC1089" s="533" t="str">
        <f>三年级跳绳附加分</f>
        <v/>
      </c>
      <c r="AD1089" s="534" t="str">
        <f>三年级标准分</f>
        <v/>
      </c>
      <c r="AE1089" s="534" t="str">
        <f>三年级总分</f>
        <v/>
      </c>
      <c r="AF1089" s="517" t="str">
        <f>三年级等级</f>
        <v/>
      </c>
    </row>
    <row r="1090" spans="1:32">
      <c r="A1090" s="476">
        <v>316</v>
      </c>
      <c r="B1090" s="477">
        <v>38</v>
      </c>
      <c r="C1090" s="586"/>
      <c r="D1090" s="587"/>
      <c r="E1090" s="586"/>
      <c r="F1090" s="473"/>
      <c r="G1090" s="608"/>
      <c r="H1090" s="475"/>
      <c r="I1090" s="613"/>
      <c r="J1090" s="614"/>
      <c r="K1090" s="614"/>
      <c r="L1090" s="615"/>
      <c r="M1090" s="644"/>
      <c r="N1090" s="505" t="str">
        <f>三年级BMI</f>
        <v/>
      </c>
      <c r="O1090" s="499" t="str">
        <f>三年级BMI等级</f>
        <v/>
      </c>
      <c r="P1090" s="500" t="str">
        <f>三年级BMI得分</f>
        <v/>
      </c>
      <c r="Q1090" s="515" t="str">
        <f>三年级肺活量得分</f>
        <v/>
      </c>
      <c r="R1090" s="512" t="str">
        <f>三年级等级</f>
        <v/>
      </c>
      <c r="S1090" s="516" t="str">
        <f>三年级50米跑得分</f>
        <v/>
      </c>
      <c r="T1090" s="517" t="str">
        <f>三年级等级</f>
        <v/>
      </c>
      <c r="U1090" s="516" t="str">
        <f>三年级坐位体前屈得分</f>
        <v/>
      </c>
      <c r="V1090" s="517" t="str">
        <f>三年级等级</f>
        <v/>
      </c>
      <c r="W1090" s="516" t="str">
        <f>三年级一分钟跳绳得分</f>
        <v/>
      </c>
      <c r="X1090" s="517" t="str">
        <f>三年级等级</f>
        <v/>
      </c>
      <c r="Y1090" s="515" t="str">
        <f>三年级仰卧起坐得分</f>
        <v/>
      </c>
      <c r="Z1090" s="518" t="str">
        <f>三年级等级</f>
        <v/>
      </c>
      <c r="AA1090" s="533"/>
      <c r="AB1090" s="515"/>
      <c r="AC1090" s="533" t="str">
        <f>三年级跳绳附加分</f>
        <v/>
      </c>
      <c r="AD1090" s="534" t="str">
        <f>三年级标准分</f>
        <v/>
      </c>
      <c r="AE1090" s="534" t="str">
        <f>三年级总分</f>
        <v/>
      </c>
      <c r="AF1090" s="517" t="str">
        <f>三年级等级</f>
        <v/>
      </c>
    </row>
    <row r="1091" spans="1:32">
      <c r="A1091" s="476">
        <v>316</v>
      </c>
      <c r="B1091" s="477">
        <v>39</v>
      </c>
      <c r="C1091" s="586"/>
      <c r="D1091" s="587"/>
      <c r="E1091" s="586"/>
      <c r="F1091" s="473"/>
      <c r="G1091" s="608"/>
      <c r="H1091" s="475"/>
      <c r="I1091" s="613"/>
      <c r="J1091" s="614"/>
      <c r="K1091" s="614"/>
      <c r="L1091" s="615"/>
      <c r="M1091" s="644"/>
      <c r="N1091" s="505" t="str">
        <f>三年级BMI</f>
        <v/>
      </c>
      <c r="O1091" s="499" t="str">
        <f>三年级BMI等级</f>
        <v/>
      </c>
      <c r="P1091" s="500" t="str">
        <f>三年级BMI得分</f>
        <v/>
      </c>
      <c r="Q1091" s="515" t="str">
        <f>三年级肺活量得分</f>
        <v/>
      </c>
      <c r="R1091" s="512" t="str">
        <f>三年级等级</f>
        <v/>
      </c>
      <c r="S1091" s="516" t="str">
        <f>三年级50米跑得分</f>
        <v/>
      </c>
      <c r="T1091" s="517" t="str">
        <f>三年级等级</f>
        <v/>
      </c>
      <c r="U1091" s="516" t="str">
        <f>三年级坐位体前屈得分</f>
        <v/>
      </c>
      <c r="V1091" s="517" t="str">
        <f>三年级等级</f>
        <v/>
      </c>
      <c r="W1091" s="516" t="str">
        <f>三年级一分钟跳绳得分</f>
        <v/>
      </c>
      <c r="X1091" s="517" t="str">
        <f>三年级等级</f>
        <v/>
      </c>
      <c r="Y1091" s="515" t="str">
        <f>三年级仰卧起坐得分</f>
        <v/>
      </c>
      <c r="Z1091" s="518" t="str">
        <f>三年级等级</f>
        <v/>
      </c>
      <c r="AA1091" s="533"/>
      <c r="AB1091" s="515"/>
      <c r="AC1091" s="533" t="str">
        <f>三年级跳绳附加分</f>
        <v/>
      </c>
      <c r="AD1091" s="534" t="str">
        <f>三年级标准分</f>
        <v/>
      </c>
      <c r="AE1091" s="534" t="str">
        <f>三年级总分</f>
        <v/>
      </c>
      <c r="AF1091" s="517" t="str">
        <f>三年级等级</f>
        <v/>
      </c>
    </row>
    <row r="1092" spans="1:32">
      <c r="A1092" s="476">
        <v>316</v>
      </c>
      <c r="B1092" s="477">
        <v>40</v>
      </c>
      <c r="C1092" s="586"/>
      <c r="D1092" s="587"/>
      <c r="E1092" s="586"/>
      <c r="F1092" s="473"/>
      <c r="G1092" s="608"/>
      <c r="H1092" s="475"/>
      <c r="I1092" s="613"/>
      <c r="J1092" s="614"/>
      <c r="K1092" s="614"/>
      <c r="L1092" s="615"/>
      <c r="M1092" s="644"/>
      <c r="N1092" s="505" t="str">
        <f>三年级BMI</f>
        <v/>
      </c>
      <c r="O1092" s="499" t="str">
        <f>三年级BMI等级</f>
        <v/>
      </c>
      <c r="P1092" s="500" t="str">
        <f>三年级BMI得分</f>
        <v/>
      </c>
      <c r="Q1092" s="515" t="str">
        <f>三年级肺活量得分</f>
        <v/>
      </c>
      <c r="R1092" s="512" t="str">
        <f>三年级等级</f>
        <v/>
      </c>
      <c r="S1092" s="516" t="str">
        <f>三年级50米跑得分</f>
        <v/>
      </c>
      <c r="T1092" s="517" t="str">
        <f>三年级等级</f>
        <v/>
      </c>
      <c r="U1092" s="516" t="str">
        <f>三年级坐位体前屈得分</f>
        <v/>
      </c>
      <c r="V1092" s="517" t="str">
        <f>三年级等级</f>
        <v/>
      </c>
      <c r="W1092" s="516" t="str">
        <f>三年级一分钟跳绳得分</f>
        <v/>
      </c>
      <c r="X1092" s="517" t="str">
        <f>三年级等级</f>
        <v/>
      </c>
      <c r="Y1092" s="515" t="str">
        <f>三年级仰卧起坐得分</f>
        <v/>
      </c>
      <c r="Z1092" s="518" t="str">
        <f>三年级等级</f>
        <v/>
      </c>
      <c r="AA1092" s="533"/>
      <c r="AB1092" s="515"/>
      <c r="AC1092" s="533" t="str">
        <f>三年级跳绳附加分</f>
        <v/>
      </c>
      <c r="AD1092" s="534" t="str">
        <f>三年级标准分</f>
        <v/>
      </c>
      <c r="AE1092" s="534" t="str">
        <f>三年级总分</f>
        <v/>
      </c>
      <c r="AF1092" s="517" t="str">
        <f>三年级等级</f>
        <v/>
      </c>
    </row>
    <row r="1093" spans="1:32">
      <c r="A1093" s="476">
        <v>316</v>
      </c>
      <c r="B1093" s="477">
        <v>41</v>
      </c>
      <c r="C1093" s="586"/>
      <c r="D1093" s="587"/>
      <c r="E1093" s="586"/>
      <c r="F1093" s="473"/>
      <c r="G1093" s="608"/>
      <c r="H1093" s="475"/>
      <c r="I1093" s="613"/>
      <c r="J1093" s="614"/>
      <c r="K1093" s="614"/>
      <c r="L1093" s="615"/>
      <c r="M1093" s="644"/>
      <c r="N1093" s="505" t="str">
        <f>三年级BMI</f>
        <v/>
      </c>
      <c r="O1093" s="499" t="str">
        <f>三年级BMI等级</f>
        <v/>
      </c>
      <c r="P1093" s="500" t="str">
        <f>三年级BMI得分</f>
        <v/>
      </c>
      <c r="Q1093" s="515" t="str">
        <f>三年级肺活量得分</f>
        <v/>
      </c>
      <c r="R1093" s="512" t="str">
        <f>三年级等级</f>
        <v/>
      </c>
      <c r="S1093" s="516" t="str">
        <f>三年级50米跑得分</f>
        <v/>
      </c>
      <c r="T1093" s="517" t="str">
        <f>三年级等级</f>
        <v/>
      </c>
      <c r="U1093" s="516" t="str">
        <f>三年级坐位体前屈得分</f>
        <v/>
      </c>
      <c r="V1093" s="517" t="str">
        <f>三年级等级</f>
        <v/>
      </c>
      <c r="W1093" s="516" t="str">
        <f>三年级一分钟跳绳得分</f>
        <v/>
      </c>
      <c r="X1093" s="517" t="str">
        <f>三年级等级</f>
        <v/>
      </c>
      <c r="Y1093" s="515" t="str">
        <f>三年级仰卧起坐得分</f>
        <v/>
      </c>
      <c r="Z1093" s="518" t="str">
        <f>三年级等级</f>
        <v/>
      </c>
      <c r="AA1093" s="533"/>
      <c r="AB1093" s="515"/>
      <c r="AC1093" s="533" t="str">
        <f>三年级跳绳附加分</f>
        <v/>
      </c>
      <c r="AD1093" s="534" t="str">
        <f>三年级标准分</f>
        <v/>
      </c>
      <c r="AE1093" s="534" t="str">
        <f>三年级总分</f>
        <v/>
      </c>
      <c r="AF1093" s="517" t="str">
        <f>三年级等级</f>
        <v/>
      </c>
    </row>
    <row r="1094" spans="1:32">
      <c r="A1094" s="476">
        <v>316</v>
      </c>
      <c r="B1094" s="477">
        <v>42</v>
      </c>
      <c r="C1094" s="586"/>
      <c r="D1094" s="587"/>
      <c r="E1094" s="586"/>
      <c r="F1094" s="473"/>
      <c r="G1094" s="608"/>
      <c r="H1094" s="475"/>
      <c r="I1094" s="613"/>
      <c r="J1094" s="614"/>
      <c r="K1094" s="614"/>
      <c r="L1094" s="615"/>
      <c r="M1094" s="644"/>
      <c r="N1094" s="505" t="str">
        <f>三年级BMI</f>
        <v/>
      </c>
      <c r="O1094" s="499" t="str">
        <f>三年级BMI等级</f>
        <v/>
      </c>
      <c r="P1094" s="500" t="str">
        <f>三年级BMI得分</f>
        <v/>
      </c>
      <c r="Q1094" s="515" t="str">
        <f>三年级肺活量得分</f>
        <v/>
      </c>
      <c r="R1094" s="512" t="str">
        <f>三年级等级</f>
        <v/>
      </c>
      <c r="S1094" s="516" t="str">
        <f>三年级50米跑得分</f>
        <v/>
      </c>
      <c r="T1094" s="517" t="str">
        <f>三年级等级</f>
        <v/>
      </c>
      <c r="U1094" s="516" t="str">
        <f>三年级坐位体前屈得分</f>
        <v/>
      </c>
      <c r="V1094" s="517" t="str">
        <f>三年级等级</f>
        <v/>
      </c>
      <c r="W1094" s="516" t="str">
        <f>三年级一分钟跳绳得分</f>
        <v/>
      </c>
      <c r="X1094" s="517" t="str">
        <f>三年级等级</f>
        <v/>
      </c>
      <c r="Y1094" s="515" t="str">
        <f>三年级仰卧起坐得分</f>
        <v/>
      </c>
      <c r="Z1094" s="518" t="str">
        <f>三年级等级</f>
        <v/>
      </c>
      <c r="AA1094" s="533"/>
      <c r="AB1094" s="515"/>
      <c r="AC1094" s="533" t="str">
        <f>三年级跳绳附加分</f>
        <v/>
      </c>
      <c r="AD1094" s="534" t="str">
        <f>三年级标准分</f>
        <v/>
      </c>
      <c r="AE1094" s="534" t="str">
        <f>三年级总分</f>
        <v/>
      </c>
      <c r="AF1094" s="517" t="str">
        <f>三年级等级</f>
        <v/>
      </c>
    </row>
    <row r="1095" spans="1:32">
      <c r="A1095" s="476">
        <v>316</v>
      </c>
      <c r="B1095" s="477">
        <v>43</v>
      </c>
      <c r="C1095" s="586"/>
      <c r="D1095" s="587"/>
      <c r="E1095" s="586"/>
      <c r="F1095" s="473"/>
      <c r="G1095" s="608"/>
      <c r="H1095" s="475"/>
      <c r="I1095" s="613"/>
      <c r="J1095" s="614"/>
      <c r="K1095" s="614"/>
      <c r="L1095" s="615"/>
      <c r="M1095" s="644"/>
      <c r="N1095" s="505" t="str">
        <f>三年级BMI</f>
        <v/>
      </c>
      <c r="O1095" s="499" t="str">
        <f>三年级BMI等级</f>
        <v/>
      </c>
      <c r="P1095" s="500" t="str">
        <f>三年级BMI得分</f>
        <v/>
      </c>
      <c r="Q1095" s="515" t="str">
        <f>三年级肺活量得分</f>
        <v/>
      </c>
      <c r="R1095" s="512" t="str">
        <f>三年级等级</f>
        <v/>
      </c>
      <c r="S1095" s="516" t="str">
        <f>三年级50米跑得分</f>
        <v/>
      </c>
      <c r="T1095" s="517" t="str">
        <f>三年级等级</f>
        <v/>
      </c>
      <c r="U1095" s="516" t="str">
        <f>三年级坐位体前屈得分</f>
        <v/>
      </c>
      <c r="V1095" s="517" t="str">
        <f>三年级等级</f>
        <v/>
      </c>
      <c r="W1095" s="516" t="str">
        <f>三年级一分钟跳绳得分</f>
        <v/>
      </c>
      <c r="X1095" s="517" t="str">
        <f>三年级等级</f>
        <v/>
      </c>
      <c r="Y1095" s="515" t="str">
        <f>三年级仰卧起坐得分</f>
        <v/>
      </c>
      <c r="Z1095" s="518" t="str">
        <f>三年级等级</f>
        <v/>
      </c>
      <c r="AA1095" s="533"/>
      <c r="AB1095" s="515"/>
      <c r="AC1095" s="533" t="str">
        <f>三年级跳绳附加分</f>
        <v/>
      </c>
      <c r="AD1095" s="534" t="str">
        <f>三年级标准分</f>
        <v/>
      </c>
      <c r="AE1095" s="534" t="str">
        <f>三年级总分</f>
        <v/>
      </c>
      <c r="AF1095" s="517" t="str">
        <f>三年级等级</f>
        <v/>
      </c>
    </row>
    <row r="1096" spans="1:32">
      <c r="A1096" s="476">
        <v>316</v>
      </c>
      <c r="B1096" s="477">
        <v>44</v>
      </c>
      <c r="C1096" s="586"/>
      <c r="D1096" s="587"/>
      <c r="E1096" s="586"/>
      <c r="F1096" s="473"/>
      <c r="G1096" s="608"/>
      <c r="H1096" s="475"/>
      <c r="I1096" s="613"/>
      <c r="J1096" s="614"/>
      <c r="K1096" s="614"/>
      <c r="L1096" s="615"/>
      <c r="M1096" s="644"/>
      <c r="N1096" s="505" t="str">
        <f>三年级BMI</f>
        <v/>
      </c>
      <c r="O1096" s="499" t="str">
        <f>三年级BMI等级</f>
        <v/>
      </c>
      <c r="P1096" s="500" t="str">
        <f>三年级BMI得分</f>
        <v/>
      </c>
      <c r="Q1096" s="515" t="str">
        <f>三年级肺活量得分</f>
        <v/>
      </c>
      <c r="R1096" s="512" t="str">
        <f>三年级等级</f>
        <v/>
      </c>
      <c r="S1096" s="516" t="str">
        <f>三年级50米跑得分</f>
        <v/>
      </c>
      <c r="T1096" s="517" t="str">
        <f>三年级等级</f>
        <v/>
      </c>
      <c r="U1096" s="516" t="str">
        <f>三年级坐位体前屈得分</f>
        <v/>
      </c>
      <c r="V1096" s="517" t="str">
        <f>三年级等级</f>
        <v/>
      </c>
      <c r="W1096" s="516" t="str">
        <f>三年级一分钟跳绳得分</f>
        <v/>
      </c>
      <c r="X1096" s="517" t="str">
        <f>三年级等级</f>
        <v/>
      </c>
      <c r="Y1096" s="515" t="str">
        <f>三年级仰卧起坐得分</f>
        <v/>
      </c>
      <c r="Z1096" s="518" t="str">
        <f>三年级等级</f>
        <v/>
      </c>
      <c r="AA1096" s="533"/>
      <c r="AB1096" s="515"/>
      <c r="AC1096" s="533" t="str">
        <f>三年级跳绳附加分</f>
        <v/>
      </c>
      <c r="AD1096" s="534" t="str">
        <f>三年级标准分</f>
        <v/>
      </c>
      <c r="AE1096" s="534" t="str">
        <f>三年级总分</f>
        <v/>
      </c>
      <c r="AF1096" s="517" t="str">
        <f>三年级等级</f>
        <v/>
      </c>
    </row>
    <row r="1097" spans="1:32">
      <c r="A1097" s="476">
        <v>316</v>
      </c>
      <c r="B1097" s="477">
        <v>45</v>
      </c>
      <c r="C1097" s="586"/>
      <c r="D1097" s="587"/>
      <c r="E1097" s="586"/>
      <c r="F1097" s="473"/>
      <c r="G1097" s="608"/>
      <c r="H1097" s="475"/>
      <c r="I1097" s="613"/>
      <c r="J1097" s="614"/>
      <c r="K1097" s="614"/>
      <c r="L1097" s="615"/>
      <c r="M1097" s="644"/>
      <c r="N1097" s="505" t="str">
        <f>三年级BMI</f>
        <v/>
      </c>
      <c r="O1097" s="499" t="str">
        <f>三年级BMI等级</f>
        <v/>
      </c>
      <c r="P1097" s="500" t="str">
        <f>三年级BMI得分</f>
        <v/>
      </c>
      <c r="Q1097" s="515" t="str">
        <f>三年级肺活量得分</f>
        <v/>
      </c>
      <c r="R1097" s="512" t="str">
        <f>三年级等级</f>
        <v/>
      </c>
      <c r="S1097" s="516" t="str">
        <f>三年级50米跑得分</f>
        <v/>
      </c>
      <c r="T1097" s="517" t="str">
        <f>三年级等级</f>
        <v/>
      </c>
      <c r="U1097" s="516" t="str">
        <f>三年级坐位体前屈得分</f>
        <v/>
      </c>
      <c r="V1097" s="517" t="str">
        <f>三年级等级</f>
        <v/>
      </c>
      <c r="W1097" s="516" t="str">
        <f>三年级一分钟跳绳得分</f>
        <v/>
      </c>
      <c r="X1097" s="517" t="str">
        <f>三年级等级</f>
        <v/>
      </c>
      <c r="Y1097" s="515" t="str">
        <f>三年级仰卧起坐得分</f>
        <v/>
      </c>
      <c r="Z1097" s="518" t="str">
        <f>三年级等级</f>
        <v/>
      </c>
      <c r="AA1097" s="533"/>
      <c r="AB1097" s="515"/>
      <c r="AC1097" s="533" t="str">
        <f>三年级跳绳附加分</f>
        <v/>
      </c>
      <c r="AD1097" s="534" t="str">
        <f>三年级标准分</f>
        <v/>
      </c>
      <c r="AE1097" s="534" t="str">
        <f>三年级总分</f>
        <v/>
      </c>
      <c r="AF1097" s="517" t="str">
        <f>三年级等级</f>
        <v/>
      </c>
    </row>
    <row r="1098" spans="1:32">
      <c r="A1098" s="476">
        <v>316</v>
      </c>
      <c r="B1098" s="477">
        <v>46</v>
      </c>
      <c r="C1098" s="586"/>
      <c r="D1098" s="587"/>
      <c r="E1098" s="586"/>
      <c r="F1098" s="473"/>
      <c r="G1098" s="608"/>
      <c r="H1098" s="475"/>
      <c r="I1098" s="613"/>
      <c r="J1098" s="614"/>
      <c r="K1098" s="614"/>
      <c r="L1098" s="615"/>
      <c r="M1098" s="644"/>
      <c r="N1098" s="505" t="str">
        <f>三年级BMI</f>
        <v/>
      </c>
      <c r="O1098" s="499" t="str">
        <f>三年级BMI等级</f>
        <v/>
      </c>
      <c r="P1098" s="500" t="str">
        <f>三年级BMI得分</f>
        <v/>
      </c>
      <c r="Q1098" s="515" t="str">
        <f>三年级肺活量得分</f>
        <v/>
      </c>
      <c r="R1098" s="512" t="str">
        <f>三年级等级</f>
        <v/>
      </c>
      <c r="S1098" s="516" t="str">
        <f>三年级50米跑得分</f>
        <v/>
      </c>
      <c r="T1098" s="517" t="str">
        <f>三年级等级</f>
        <v/>
      </c>
      <c r="U1098" s="516" t="str">
        <f>三年级坐位体前屈得分</f>
        <v/>
      </c>
      <c r="V1098" s="517" t="str">
        <f>三年级等级</f>
        <v/>
      </c>
      <c r="W1098" s="516" t="str">
        <f>三年级一分钟跳绳得分</f>
        <v/>
      </c>
      <c r="X1098" s="517" t="str">
        <f>三年级等级</f>
        <v/>
      </c>
      <c r="Y1098" s="515" t="str">
        <f>三年级仰卧起坐得分</f>
        <v/>
      </c>
      <c r="Z1098" s="518" t="str">
        <f>三年级等级</f>
        <v/>
      </c>
      <c r="AA1098" s="533"/>
      <c r="AB1098" s="515"/>
      <c r="AC1098" s="533" t="str">
        <f>三年级跳绳附加分</f>
        <v/>
      </c>
      <c r="AD1098" s="534" t="str">
        <f>三年级标准分</f>
        <v/>
      </c>
      <c r="AE1098" s="534" t="str">
        <f>三年级总分</f>
        <v/>
      </c>
      <c r="AF1098" s="517" t="str">
        <f>三年级等级</f>
        <v/>
      </c>
    </row>
    <row r="1099" spans="1:32">
      <c r="A1099" s="476">
        <v>316</v>
      </c>
      <c r="B1099" s="477">
        <v>47</v>
      </c>
      <c r="C1099" s="586"/>
      <c r="D1099" s="587"/>
      <c r="E1099" s="586"/>
      <c r="F1099" s="473"/>
      <c r="G1099" s="608"/>
      <c r="H1099" s="475"/>
      <c r="I1099" s="613"/>
      <c r="J1099" s="614"/>
      <c r="K1099" s="614"/>
      <c r="L1099" s="615"/>
      <c r="M1099" s="644"/>
      <c r="N1099" s="505" t="str">
        <f>三年级BMI</f>
        <v/>
      </c>
      <c r="O1099" s="499" t="str">
        <f>三年级BMI等级</f>
        <v/>
      </c>
      <c r="P1099" s="500" t="str">
        <f>三年级BMI得分</f>
        <v/>
      </c>
      <c r="Q1099" s="515" t="str">
        <f>三年级肺活量得分</f>
        <v/>
      </c>
      <c r="R1099" s="512" t="str">
        <f>三年级等级</f>
        <v/>
      </c>
      <c r="S1099" s="516" t="str">
        <f>三年级50米跑得分</f>
        <v/>
      </c>
      <c r="T1099" s="517" t="str">
        <f>三年级等级</f>
        <v/>
      </c>
      <c r="U1099" s="516" t="str">
        <f>三年级坐位体前屈得分</f>
        <v/>
      </c>
      <c r="V1099" s="517" t="str">
        <f>三年级等级</f>
        <v/>
      </c>
      <c r="W1099" s="516" t="str">
        <f>三年级一分钟跳绳得分</f>
        <v/>
      </c>
      <c r="X1099" s="517" t="str">
        <f>三年级等级</f>
        <v/>
      </c>
      <c r="Y1099" s="515" t="str">
        <f>三年级仰卧起坐得分</f>
        <v/>
      </c>
      <c r="Z1099" s="518" t="str">
        <f>三年级等级</f>
        <v/>
      </c>
      <c r="AA1099" s="533"/>
      <c r="AB1099" s="515"/>
      <c r="AC1099" s="533" t="str">
        <f>三年级跳绳附加分</f>
        <v/>
      </c>
      <c r="AD1099" s="534" t="str">
        <f>三年级标准分</f>
        <v/>
      </c>
      <c r="AE1099" s="534" t="str">
        <f>三年级总分</f>
        <v/>
      </c>
      <c r="AF1099" s="517" t="str">
        <f>三年级等级</f>
        <v/>
      </c>
    </row>
    <row r="1100" spans="1:32">
      <c r="A1100" s="476">
        <v>316</v>
      </c>
      <c r="B1100" s="477">
        <v>48</v>
      </c>
      <c r="C1100" s="586"/>
      <c r="D1100" s="587"/>
      <c r="E1100" s="586"/>
      <c r="F1100" s="473"/>
      <c r="G1100" s="608"/>
      <c r="H1100" s="475"/>
      <c r="I1100" s="613"/>
      <c r="J1100" s="614"/>
      <c r="K1100" s="614"/>
      <c r="L1100" s="615"/>
      <c r="M1100" s="644"/>
      <c r="N1100" s="505" t="str">
        <f>三年级BMI</f>
        <v/>
      </c>
      <c r="O1100" s="499" t="str">
        <f>三年级BMI等级</f>
        <v/>
      </c>
      <c r="P1100" s="500" t="str">
        <f>三年级BMI得分</f>
        <v/>
      </c>
      <c r="Q1100" s="515" t="str">
        <f>三年级肺活量得分</f>
        <v/>
      </c>
      <c r="R1100" s="512" t="str">
        <f>三年级等级</f>
        <v/>
      </c>
      <c r="S1100" s="516" t="str">
        <f>三年级50米跑得分</f>
        <v/>
      </c>
      <c r="T1100" s="517" t="str">
        <f>三年级等级</f>
        <v/>
      </c>
      <c r="U1100" s="516" t="str">
        <f>三年级坐位体前屈得分</f>
        <v/>
      </c>
      <c r="V1100" s="517" t="str">
        <f>三年级等级</f>
        <v/>
      </c>
      <c r="W1100" s="516" t="str">
        <f>三年级一分钟跳绳得分</f>
        <v/>
      </c>
      <c r="X1100" s="517" t="str">
        <f>三年级等级</f>
        <v/>
      </c>
      <c r="Y1100" s="515" t="str">
        <f>三年级仰卧起坐得分</f>
        <v/>
      </c>
      <c r="Z1100" s="518" t="str">
        <f>三年级等级</f>
        <v/>
      </c>
      <c r="AA1100" s="533"/>
      <c r="AB1100" s="515"/>
      <c r="AC1100" s="533" t="str">
        <f>三年级跳绳附加分</f>
        <v/>
      </c>
      <c r="AD1100" s="534" t="str">
        <f>三年级标准分</f>
        <v/>
      </c>
      <c r="AE1100" s="534" t="str">
        <f>三年级总分</f>
        <v/>
      </c>
      <c r="AF1100" s="517" t="str">
        <f>三年级等级</f>
        <v/>
      </c>
    </row>
    <row r="1101" spans="1:32">
      <c r="A1101" s="476">
        <v>316</v>
      </c>
      <c r="B1101" s="477">
        <v>49</v>
      </c>
      <c r="C1101" s="586"/>
      <c r="D1101" s="587"/>
      <c r="E1101" s="586"/>
      <c r="F1101" s="473"/>
      <c r="G1101" s="608"/>
      <c r="H1101" s="475"/>
      <c r="I1101" s="613"/>
      <c r="J1101" s="614"/>
      <c r="K1101" s="614"/>
      <c r="L1101" s="615"/>
      <c r="M1101" s="644"/>
      <c r="N1101" s="505" t="str">
        <f>三年级BMI</f>
        <v/>
      </c>
      <c r="O1101" s="499" t="str">
        <f>三年级BMI等级</f>
        <v/>
      </c>
      <c r="P1101" s="500" t="str">
        <f>三年级BMI得分</f>
        <v/>
      </c>
      <c r="Q1101" s="515" t="str">
        <f>三年级肺活量得分</f>
        <v/>
      </c>
      <c r="R1101" s="512" t="str">
        <f>三年级等级</f>
        <v/>
      </c>
      <c r="S1101" s="516" t="str">
        <f>三年级50米跑得分</f>
        <v/>
      </c>
      <c r="T1101" s="517" t="str">
        <f>三年级等级</f>
        <v/>
      </c>
      <c r="U1101" s="516" t="str">
        <f>三年级坐位体前屈得分</f>
        <v/>
      </c>
      <c r="V1101" s="517" t="str">
        <f>三年级等级</f>
        <v/>
      </c>
      <c r="W1101" s="516" t="str">
        <f>三年级一分钟跳绳得分</f>
        <v/>
      </c>
      <c r="X1101" s="517" t="str">
        <f>三年级等级</f>
        <v/>
      </c>
      <c r="Y1101" s="515" t="str">
        <f>三年级仰卧起坐得分</f>
        <v/>
      </c>
      <c r="Z1101" s="518" t="str">
        <f>三年级等级</f>
        <v/>
      </c>
      <c r="AA1101" s="533"/>
      <c r="AB1101" s="515"/>
      <c r="AC1101" s="533" t="str">
        <f>三年级跳绳附加分</f>
        <v/>
      </c>
      <c r="AD1101" s="534" t="str">
        <f>三年级标准分</f>
        <v/>
      </c>
      <c r="AE1101" s="534" t="str">
        <f>三年级总分</f>
        <v/>
      </c>
      <c r="AF1101" s="517" t="str">
        <f>三年级等级</f>
        <v/>
      </c>
    </row>
    <row r="1102" spans="1:32">
      <c r="A1102" s="476">
        <v>316</v>
      </c>
      <c r="B1102" s="477">
        <v>50</v>
      </c>
      <c r="C1102" s="586"/>
      <c r="D1102" s="587"/>
      <c r="E1102" s="586"/>
      <c r="F1102" s="473"/>
      <c r="G1102" s="608"/>
      <c r="H1102" s="475"/>
      <c r="I1102" s="613"/>
      <c r="J1102" s="614"/>
      <c r="K1102" s="614"/>
      <c r="L1102" s="615"/>
      <c r="M1102" s="644"/>
      <c r="N1102" s="505" t="str">
        <f>三年级BMI</f>
        <v/>
      </c>
      <c r="O1102" s="499" t="str">
        <f>三年级BMI等级</f>
        <v/>
      </c>
      <c r="P1102" s="500" t="str">
        <f>三年级BMI得分</f>
        <v/>
      </c>
      <c r="Q1102" s="515" t="str">
        <f>三年级肺活量得分</f>
        <v/>
      </c>
      <c r="R1102" s="512" t="str">
        <f>三年级等级</f>
        <v/>
      </c>
      <c r="S1102" s="516" t="str">
        <f>三年级50米跑得分</f>
        <v/>
      </c>
      <c r="T1102" s="517" t="str">
        <f>三年级等级</f>
        <v/>
      </c>
      <c r="U1102" s="516" t="str">
        <f>三年级坐位体前屈得分</f>
        <v/>
      </c>
      <c r="V1102" s="517" t="str">
        <f>三年级等级</f>
        <v/>
      </c>
      <c r="W1102" s="516" t="str">
        <f>三年级一分钟跳绳得分</f>
        <v/>
      </c>
      <c r="X1102" s="517" t="str">
        <f>三年级等级</f>
        <v/>
      </c>
      <c r="Y1102" s="515" t="str">
        <f>三年级仰卧起坐得分</f>
        <v/>
      </c>
      <c r="Z1102" s="518" t="str">
        <f>三年级等级</f>
        <v/>
      </c>
      <c r="AA1102" s="533"/>
      <c r="AB1102" s="515"/>
      <c r="AC1102" s="533" t="str">
        <f>三年级跳绳附加分</f>
        <v/>
      </c>
      <c r="AD1102" s="534" t="str">
        <f>三年级标准分</f>
        <v/>
      </c>
      <c r="AE1102" s="534" t="str">
        <f>三年级总分</f>
        <v/>
      </c>
      <c r="AF1102" s="517" t="str">
        <f>三年级等级</f>
        <v/>
      </c>
    </row>
    <row r="1103" spans="1:32">
      <c r="A1103" s="476">
        <v>316</v>
      </c>
      <c r="B1103" s="477">
        <v>51</v>
      </c>
      <c r="C1103" s="586"/>
      <c r="D1103" s="587"/>
      <c r="E1103" s="586"/>
      <c r="F1103" s="473"/>
      <c r="G1103" s="608"/>
      <c r="H1103" s="475"/>
      <c r="I1103" s="613"/>
      <c r="J1103" s="614"/>
      <c r="K1103" s="614"/>
      <c r="L1103" s="615"/>
      <c r="M1103" s="644"/>
      <c r="N1103" s="505" t="str">
        <f>三年级BMI</f>
        <v/>
      </c>
      <c r="O1103" s="499" t="str">
        <f>三年级BMI等级</f>
        <v/>
      </c>
      <c r="P1103" s="500" t="str">
        <f>三年级BMI得分</f>
        <v/>
      </c>
      <c r="Q1103" s="515" t="str">
        <f>三年级肺活量得分</f>
        <v/>
      </c>
      <c r="R1103" s="512" t="str">
        <f>三年级等级</f>
        <v/>
      </c>
      <c r="S1103" s="516" t="str">
        <f>三年级50米跑得分</f>
        <v/>
      </c>
      <c r="T1103" s="517" t="str">
        <f>三年级等级</f>
        <v/>
      </c>
      <c r="U1103" s="516" t="str">
        <f>三年级坐位体前屈得分</f>
        <v/>
      </c>
      <c r="V1103" s="517" t="str">
        <f>三年级等级</f>
        <v/>
      </c>
      <c r="W1103" s="516" t="str">
        <f>三年级一分钟跳绳得分</f>
        <v/>
      </c>
      <c r="X1103" s="517" t="str">
        <f>三年级等级</f>
        <v/>
      </c>
      <c r="Y1103" s="515" t="str">
        <f>三年级仰卧起坐得分</f>
        <v/>
      </c>
      <c r="Z1103" s="518" t="str">
        <f>三年级等级</f>
        <v/>
      </c>
      <c r="AA1103" s="533"/>
      <c r="AB1103" s="515"/>
      <c r="AC1103" s="533" t="str">
        <f>三年级跳绳附加分</f>
        <v/>
      </c>
      <c r="AD1103" s="534" t="str">
        <f>三年级标准分</f>
        <v/>
      </c>
      <c r="AE1103" s="534" t="str">
        <f>三年级总分</f>
        <v/>
      </c>
      <c r="AF1103" s="517" t="str">
        <f>三年级等级</f>
        <v/>
      </c>
    </row>
    <row r="1104" spans="1:32">
      <c r="A1104" s="476">
        <v>316</v>
      </c>
      <c r="B1104" s="477">
        <v>52</v>
      </c>
      <c r="C1104" s="586"/>
      <c r="D1104" s="587"/>
      <c r="E1104" s="586"/>
      <c r="F1104" s="473"/>
      <c r="G1104" s="608"/>
      <c r="H1104" s="475"/>
      <c r="I1104" s="613"/>
      <c r="J1104" s="614"/>
      <c r="K1104" s="614"/>
      <c r="L1104" s="615"/>
      <c r="M1104" s="644"/>
      <c r="N1104" s="505" t="str">
        <f>三年级BMI</f>
        <v/>
      </c>
      <c r="O1104" s="499" t="str">
        <f>三年级BMI等级</f>
        <v/>
      </c>
      <c r="P1104" s="500" t="str">
        <f>三年级BMI得分</f>
        <v/>
      </c>
      <c r="Q1104" s="515" t="str">
        <f>三年级肺活量得分</f>
        <v/>
      </c>
      <c r="R1104" s="512" t="str">
        <f>三年级等级</f>
        <v/>
      </c>
      <c r="S1104" s="516" t="str">
        <f>三年级50米跑得分</f>
        <v/>
      </c>
      <c r="T1104" s="517" t="str">
        <f>三年级等级</f>
        <v/>
      </c>
      <c r="U1104" s="516" t="str">
        <f>三年级坐位体前屈得分</f>
        <v/>
      </c>
      <c r="V1104" s="517" t="str">
        <f>三年级等级</f>
        <v/>
      </c>
      <c r="W1104" s="516" t="str">
        <f>三年级一分钟跳绳得分</f>
        <v/>
      </c>
      <c r="X1104" s="517" t="str">
        <f>三年级等级</f>
        <v/>
      </c>
      <c r="Y1104" s="515" t="str">
        <f>三年级仰卧起坐得分</f>
        <v/>
      </c>
      <c r="Z1104" s="518" t="str">
        <f>三年级等级</f>
        <v/>
      </c>
      <c r="AA1104" s="533"/>
      <c r="AB1104" s="515"/>
      <c r="AC1104" s="533" t="str">
        <f>三年级跳绳附加分</f>
        <v/>
      </c>
      <c r="AD1104" s="534" t="str">
        <f>三年级标准分</f>
        <v/>
      </c>
      <c r="AE1104" s="534" t="str">
        <f>三年级总分</f>
        <v/>
      </c>
      <c r="AF1104" s="517" t="str">
        <f>三年级等级</f>
        <v/>
      </c>
    </row>
    <row r="1105" spans="1:32">
      <c r="A1105" s="476">
        <v>316</v>
      </c>
      <c r="B1105" s="477">
        <v>53</v>
      </c>
      <c r="C1105" s="586"/>
      <c r="D1105" s="587"/>
      <c r="E1105" s="586"/>
      <c r="F1105" s="473"/>
      <c r="G1105" s="608"/>
      <c r="H1105" s="475"/>
      <c r="I1105" s="613"/>
      <c r="J1105" s="614"/>
      <c r="K1105" s="614"/>
      <c r="L1105" s="615"/>
      <c r="M1105" s="644"/>
      <c r="N1105" s="505" t="str">
        <f>三年级BMI</f>
        <v/>
      </c>
      <c r="O1105" s="499" t="str">
        <f>三年级BMI等级</f>
        <v/>
      </c>
      <c r="P1105" s="500" t="str">
        <f>三年级BMI得分</f>
        <v/>
      </c>
      <c r="Q1105" s="515" t="str">
        <f>三年级肺活量得分</f>
        <v/>
      </c>
      <c r="R1105" s="512" t="str">
        <f>三年级等级</f>
        <v/>
      </c>
      <c r="S1105" s="516" t="str">
        <f>三年级50米跑得分</f>
        <v/>
      </c>
      <c r="T1105" s="517" t="str">
        <f>三年级等级</f>
        <v/>
      </c>
      <c r="U1105" s="516" t="str">
        <f>三年级坐位体前屈得分</f>
        <v/>
      </c>
      <c r="V1105" s="517" t="str">
        <f>三年级等级</f>
        <v/>
      </c>
      <c r="W1105" s="516" t="str">
        <f>三年级一分钟跳绳得分</f>
        <v/>
      </c>
      <c r="X1105" s="517" t="str">
        <f>三年级等级</f>
        <v/>
      </c>
      <c r="Y1105" s="515" t="str">
        <f>三年级仰卧起坐得分</f>
        <v/>
      </c>
      <c r="Z1105" s="518" t="str">
        <f>三年级等级</f>
        <v/>
      </c>
      <c r="AA1105" s="533"/>
      <c r="AB1105" s="515"/>
      <c r="AC1105" s="533" t="str">
        <f>三年级跳绳附加分</f>
        <v/>
      </c>
      <c r="AD1105" s="534" t="str">
        <f>三年级标准分</f>
        <v/>
      </c>
      <c r="AE1105" s="534" t="str">
        <f>三年级总分</f>
        <v/>
      </c>
      <c r="AF1105" s="517" t="str">
        <f>三年级等级</f>
        <v/>
      </c>
    </row>
    <row r="1106" spans="1:32">
      <c r="A1106" s="476">
        <v>316</v>
      </c>
      <c r="B1106" s="477">
        <v>54</v>
      </c>
      <c r="C1106" s="586"/>
      <c r="D1106" s="587"/>
      <c r="E1106" s="586"/>
      <c r="F1106" s="473"/>
      <c r="G1106" s="608"/>
      <c r="H1106" s="475"/>
      <c r="I1106" s="613"/>
      <c r="J1106" s="614"/>
      <c r="K1106" s="614"/>
      <c r="L1106" s="615"/>
      <c r="M1106" s="644"/>
      <c r="N1106" s="505" t="str">
        <f>三年级BMI</f>
        <v/>
      </c>
      <c r="O1106" s="499" t="str">
        <f>三年级BMI等级</f>
        <v/>
      </c>
      <c r="P1106" s="500" t="str">
        <f>三年级BMI得分</f>
        <v/>
      </c>
      <c r="Q1106" s="515" t="str">
        <f>三年级肺活量得分</f>
        <v/>
      </c>
      <c r="R1106" s="512" t="str">
        <f>三年级等级</f>
        <v/>
      </c>
      <c r="S1106" s="516" t="str">
        <f>三年级50米跑得分</f>
        <v/>
      </c>
      <c r="T1106" s="517" t="str">
        <f>三年级等级</f>
        <v/>
      </c>
      <c r="U1106" s="516" t="str">
        <f>三年级坐位体前屈得分</f>
        <v/>
      </c>
      <c r="V1106" s="517" t="str">
        <f>三年级等级</f>
        <v/>
      </c>
      <c r="W1106" s="516" t="str">
        <f>三年级一分钟跳绳得分</f>
        <v/>
      </c>
      <c r="X1106" s="517" t="str">
        <f>三年级等级</f>
        <v/>
      </c>
      <c r="Y1106" s="515" t="str">
        <f>三年级仰卧起坐得分</f>
        <v/>
      </c>
      <c r="Z1106" s="518" t="str">
        <f>三年级等级</f>
        <v/>
      </c>
      <c r="AA1106" s="533"/>
      <c r="AB1106" s="515"/>
      <c r="AC1106" s="533" t="str">
        <f>三年级跳绳附加分</f>
        <v/>
      </c>
      <c r="AD1106" s="534" t="str">
        <f>三年级标准分</f>
        <v/>
      </c>
      <c r="AE1106" s="534" t="str">
        <f>三年级总分</f>
        <v/>
      </c>
      <c r="AF1106" s="517" t="str">
        <f>三年级等级</f>
        <v/>
      </c>
    </row>
    <row r="1107" spans="1:32">
      <c r="A1107" s="476">
        <v>316</v>
      </c>
      <c r="B1107" s="477">
        <v>55</v>
      </c>
      <c r="C1107" s="586"/>
      <c r="D1107" s="587"/>
      <c r="E1107" s="586"/>
      <c r="F1107" s="473"/>
      <c r="G1107" s="608"/>
      <c r="H1107" s="475"/>
      <c r="I1107" s="613"/>
      <c r="J1107" s="614"/>
      <c r="K1107" s="614"/>
      <c r="L1107" s="615"/>
      <c r="M1107" s="644"/>
      <c r="N1107" s="505" t="str">
        <f>三年级BMI</f>
        <v/>
      </c>
      <c r="O1107" s="499" t="str">
        <f>三年级BMI等级</f>
        <v/>
      </c>
      <c r="P1107" s="500" t="str">
        <f>三年级BMI得分</f>
        <v/>
      </c>
      <c r="Q1107" s="515" t="str">
        <f>三年级肺活量得分</f>
        <v/>
      </c>
      <c r="R1107" s="512" t="str">
        <f>三年级等级</f>
        <v/>
      </c>
      <c r="S1107" s="516" t="str">
        <f>三年级50米跑得分</f>
        <v/>
      </c>
      <c r="T1107" s="517" t="str">
        <f>三年级等级</f>
        <v/>
      </c>
      <c r="U1107" s="516" t="str">
        <f>三年级坐位体前屈得分</f>
        <v/>
      </c>
      <c r="V1107" s="517" t="str">
        <f>三年级等级</f>
        <v/>
      </c>
      <c r="W1107" s="516" t="str">
        <f>三年级一分钟跳绳得分</f>
        <v/>
      </c>
      <c r="X1107" s="517" t="str">
        <f>三年级等级</f>
        <v/>
      </c>
      <c r="Y1107" s="515" t="str">
        <f>三年级仰卧起坐得分</f>
        <v/>
      </c>
      <c r="Z1107" s="518" t="str">
        <f>三年级等级</f>
        <v/>
      </c>
      <c r="AA1107" s="533"/>
      <c r="AB1107" s="515"/>
      <c r="AC1107" s="533" t="str">
        <f>三年级跳绳附加分</f>
        <v/>
      </c>
      <c r="AD1107" s="534" t="str">
        <f>三年级标准分</f>
        <v/>
      </c>
      <c r="AE1107" s="534" t="str">
        <f>三年级总分</f>
        <v/>
      </c>
      <c r="AF1107" s="517" t="str">
        <f>三年级等级</f>
        <v/>
      </c>
    </row>
    <row r="1108" spans="1:32">
      <c r="A1108" s="476">
        <v>316</v>
      </c>
      <c r="B1108" s="477">
        <v>56</v>
      </c>
      <c r="C1108" s="586"/>
      <c r="D1108" s="587"/>
      <c r="E1108" s="586"/>
      <c r="F1108" s="473"/>
      <c r="G1108" s="608"/>
      <c r="H1108" s="475"/>
      <c r="I1108" s="613"/>
      <c r="J1108" s="614"/>
      <c r="K1108" s="614"/>
      <c r="L1108" s="615"/>
      <c r="M1108" s="644"/>
      <c r="N1108" s="505" t="str">
        <f>三年级BMI</f>
        <v/>
      </c>
      <c r="O1108" s="499" t="str">
        <f>三年级BMI等级</f>
        <v/>
      </c>
      <c r="P1108" s="500" t="str">
        <f>三年级BMI得分</f>
        <v/>
      </c>
      <c r="Q1108" s="515" t="str">
        <f>三年级肺活量得分</f>
        <v/>
      </c>
      <c r="R1108" s="512" t="str">
        <f>三年级等级</f>
        <v/>
      </c>
      <c r="S1108" s="516" t="str">
        <f>三年级50米跑得分</f>
        <v/>
      </c>
      <c r="T1108" s="517" t="str">
        <f>三年级等级</f>
        <v/>
      </c>
      <c r="U1108" s="516" t="str">
        <f>三年级坐位体前屈得分</f>
        <v/>
      </c>
      <c r="V1108" s="517" t="str">
        <f>三年级等级</f>
        <v/>
      </c>
      <c r="W1108" s="516" t="str">
        <f>三年级一分钟跳绳得分</f>
        <v/>
      </c>
      <c r="X1108" s="517" t="str">
        <f>三年级等级</f>
        <v/>
      </c>
      <c r="Y1108" s="515" t="str">
        <f>三年级仰卧起坐得分</f>
        <v/>
      </c>
      <c r="Z1108" s="518" t="str">
        <f>三年级等级</f>
        <v/>
      </c>
      <c r="AA1108" s="533"/>
      <c r="AB1108" s="515"/>
      <c r="AC1108" s="533" t="str">
        <f>三年级跳绳附加分</f>
        <v/>
      </c>
      <c r="AD1108" s="534" t="str">
        <f>三年级标准分</f>
        <v/>
      </c>
      <c r="AE1108" s="534" t="str">
        <f>三年级总分</f>
        <v/>
      </c>
      <c r="AF1108" s="517" t="str">
        <f>三年级等级</f>
        <v/>
      </c>
    </row>
    <row r="1109" spans="1:32">
      <c r="A1109" s="476">
        <v>316</v>
      </c>
      <c r="B1109" s="477">
        <v>57</v>
      </c>
      <c r="C1109" s="586"/>
      <c r="D1109" s="587"/>
      <c r="E1109" s="586"/>
      <c r="F1109" s="473"/>
      <c r="G1109" s="608"/>
      <c r="H1109" s="475"/>
      <c r="I1109" s="613"/>
      <c r="J1109" s="614"/>
      <c r="K1109" s="614"/>
      <c r="L1109" s="615"/>
      <c r="M1109" s="644"/>
      <c r="N1109" s="505" t="str">
        <f>三年级BMI</f>
        <v/>
      </c>
      <c r="O1109" s="499" t="str">
        <f>三年级BMI等级</f>
        <v/>
      </c>
      <c r="P1109" s="500" t="str">
        <f>三年级BMI得分</f>
        <v/>
      </c>
      <c r="Q1109" s="515" t="str">
        <f>三年级肺活量得分</f>
        <v/>
      </c>
      <c r="R1109" s="512" t="str">
        <f>三年级等级</f>
        <v/>
      </c>
      <c r="S1109" s="516" t="str">
        <f>三年级50米跑得分</f>
        <v/>
      </c>
      <c r="T1109" s="517" t="str">
        <f>三年级等级</f>
        <v/>
      </c>
      <c r="U1109" s="516" t="str">
        <f>三年级坐位体前屈得分</f>
        <v/>
      </c>
      <c r="V1109" s="517" t="str">
        <f>三年级等级</f>
        <v/>
      </c>
      <c r="W1109" s="516" t="str">
        <f>三年级一分钟跳绳得分</f>
        <v/>
      </c>
      <c r="X1109" s="517" t="str">
        <f>三年级等级</f>
        <v/>
      </c>
      <c r="Y1109" s="515" t="str">
        <f>三年级仰卧起坐得分</f>
        <v/>
      </c>
      <c r="Z1109" s="518" t="str">
        <f>三年级等级</f>
        <v/>
      </c>
      <c r="AA1109" s="533"/>
      <c r="AB1109" s="515"/>
      <c r="AC1109" s="533" t="str">
        <f>三年级跳绳附加分</f>
        <v/>
      </c>
      <c r="AD1109" s="534" t="str">
        <f>三年级标准分</f>
        <v/>
      </c>
      <c r="AE1109" s="534" t="str">
        <f>三年级总分</f>
        <v/>
      </c>
      <c r="AF1109" s="517" t="str">
        <f>三年级等级</f>
        <v/>
      </c>
    </row>
    <row r="1110" spans="1:32">
      <c r="A1110" s="476">
        <v>316</v>
      </c>
      <c r="B1110" s="477">
        <v>58</v>
      </c>
      <c r="C1110" s="586"/>
      <c r="D1110" s="587"/>
      <c r="E1110" s="586"/>
      <c r="F1110" s="473"/>
      <c r="G1110" s="608"/>
      <c r="H1110" s="475"/>
      <c r="I1110" s="613"/>
      <c r="J1110" s="614"/>
      <c r="K1110" s="614"/>
      <c r="L1110" s="615"/>
      <c r="M1110" s="644"/>
      <c r="N1110" s="505" t="str">
        <f>三年级BMI</f>
        <v/>
      </c>
      <c r="O1110" s="499" t="str">
        <f>三年级BMI等级</f>
        <v/>
      </c>
      <c r="P1110" s="500" t="str">
        <f>三年级BMI得分</f>
        <v/>
      </c>
      <c r="Q1110" s="515" t="str">
        <f>三年级肺活量得分</f>
        <v/>
      </c>
      <c r="R1110" s="512" t="str">
        <f>三年级等级</f>
        <v/>
      </c>
      <c r="S1110" s="516" t="str">
        <f>三年级50米跑得分</f>
        <v/>
      </c>
      <c r="T1110" s="517" t="str">
        <f>三年级等级</f>
        <v/>
      </c>
      <c r="U1110" s="516" t="str">
        <f>三年级坐位体前屈得分</f>
        <v/>
      </c>
      <c r="V1110" s="517" t="str">
        <f>三年级等级</f>
        <v/>
      </c>
      <c r="W1110" s="516" t="str">
        <f>三年级一分钟跳绳得分</f>
        <v/>
      </c>
      <c r="X1110" s="517" t="str">
        <f>三年级等级</f>
        <v/>
      </c>
      <c r="Y1110" s="515" t="str">
        <f>三年级仰卧起坐得分</f>
        <v/>
      </c>
      <c r="Z1110" s="518" t="str">
        <f>三年级等级</f>
        <v/>
      </c>
      <c r="AA1110" s="533"/>
      <c r="AB1110" s="515"/>
      <c r="AC1110" s="533" t="str">
        <f>三年级跳绳附加分</f>
        <v/>
      </c>
      <c r="AD1110" s="534" t="str">
        <f>三年级标准分</f>
        <v/>
      </c>
      <c r="AE1110" s="534" t="str">
        <f>三年级总分</f>
        <v/>
      </c>
      <c r="AF1110" s="517" t="str">
        <f>三年级等级</f>
        <v/>
      </c>
    </row>
    <row r="1111" spans="1:32">
      <c r="A1111" s="476">
        <v>316</v>
      </c>
      <c r="B1111" s="477">
        <v>59</v>
      </c>
      <c r="C1111" s="586"/>
      <c r="D1111" s="587"/>
      <c r="E1111" s="586"/>
      <c r="F1111" s="473"/>
      <c r="G1111" s="608"/>
      <c r="H1111" s="475"/>
      <c r="I1111" s="613"/>
      <c r="J1111" s="614"/>
      <c r="K1111" s="614"/>
      <c r="L1111" s="615"/>
      <c r="M1111" s="644"/>
      <c r="N1111" s="505" t="str">
        <f>三年级BMI</f>
        <v/>
      </c>
      <c r="O1111" s="499" t="str">
        <f>三年级BMI等级</f>
        <v/>
      </c>
      <c r="P1111" s="500" t="str">
        <f>三年级BMI得分</f>
        <v/>
      </c>
      <c r="Q1111" s="515" t="str">
        <f>三年级肺活量得分</f>
        <v/>
      </c>
      <c r="R1111" s="512" t="str">
        <f>三年级等级</f>
        <v/>
      </c>
      <c r="S1111" s="516" t="str">
        <f>三年级50米跑得分</f>
        <v/>
      </c>
      <c r="T1111" s="517" t="str">
        <f>三年级等级</f>
        <v/>
      </c>
      <c r="U1111" s="516" t="str">
        <f>三年级坐位体前屈得分</f>
        <v/>
      </c>
      <c r="V1111" s="517" t="str">
        <f>三年级等级</f>
        <v/>
      </c>
      <c r="W1111" s="516" t="str">
        <f>三年级一分钟跳绳得分</f>
        <v/>
      </c>
      <c r="X1111" s="517" t="str">
        <f>三年级等级</f>
        <v/>
      </c>
      <c r="Y1111" s="515" t="str">
        <f>三年级仰卧起坐得分</f>
        <v/>
      </c>
      <c r="Z1111" s="518" t="str">
        <f>三年级等级</f>
        <v/>
      </c>
      <c r="AA1111" s="533"/>
      <c r="AB1111" s="515"/>
      <c r="AC1111" s="533" t="str">
        <f>三年级跳绳附加分</f>
        <v/>
      </c>
      <c r="AD1111" s="534" t="str">
        <f>三年级标准分</f>
        <v/>
      </c>
      <c r="AE1111" s="534" t="str">
        <f>三年级总分</f>
        <v/>
      </c>
      <c r="AF1111" s="517" t="str">
        <f>三年级等级</f>
        <v/>
      </c>
    </row>
    <row r="1112" spans="1:32">
      <c r="A1112" s="476">
        <v>316</v>
      </c>
      <c r="B1112" s="477">
        <v>60</v>
      </c>
      <c r="C1112" s="586"/>
      <c r="D1112" s="587"/>
      <c r="E1112" s="586"/>
      <c r="F1112" s="473"/>
      <c r="G1112" s="608"/>
      <c r="H1112" s="475"/>
      <c r="I1112" s="613"/>
      <c r="J1112" s="614"/>
      <c r="K1112" s="614"/>
      <c r="L1112" s="615"/>
      <c r="M1112" s="644"/>
      <c r="N1112" s="505" t="str">
        <f>三年级BMI</f>
        <v/>
      </c>
      <c r="O1112" s="499" t="str">
        <f>三年级BMI等级</f>
        <v/>
      </c>
      <c r="P1112" s="500" t="str">
        <f>三年级BMI得分</f>
        <v/>
      </c>
      <c r="Q1112" s="515" t="str">
        <f>三年级肺活量得分</f>
        <v/>
      </c>
      <c r="R1112" s="512" t="str">
        <f>三年级等级</f>
        <v/>
      </c>
      <c r="S1112" s="516" t="str">
        <f>三年级50米跑得分</f>
        <v/>
      </c>
      <c r="T1112" s="517" t="str">
        <f>三年级等级</f>
        <v/>
      </c>
      <c r="U1112" s="516" t="str">
        <f>三年级坐位体前屈得分</f>
        <v/>
      </c>
      <c r="V1112" s="517" t="str">
        <f>三年级等级</f>
        <v/>
      </c>
      <c r="W1112" s="516" t="str">
        <f>三年级一分钟跳绳得分</f>
        <v/>
      </c>
      <c r="X1112" s="517" t="str">
        <f>三年级等级</f>
        <v/>
      </c>
      <c r="Y1112" s="515" t="str">
        <f>三年级仰卧起坐得分</f>
        <v/>
      </c>
      <c r="Z1112" s="518" t="str">
        <f>三年级等级</f>
        <v/>
      </c>
      <c r="AA1112" s="533"/>
      <c r="AB1112" s="515"/>
      <c r="AC1112" s="533" t="str">
        <f>三年级跳绳附加分</f>
        <v/>
      </c>
      <c r="AD1112" s="534" t="str">
        <f>三年级标准分</f>
        <v/>
      </c>
      <c r="AE1112" s="534" t="str">
        <f>三年级总分</f>
        <v/>
      </c>
      <c r="AF1112" s="517" t="str">
        <f>三年级等级</f>
        <v/>
      </c>
    </row>
    <row r="1113" spans="1:32">
      <c r="A1113" s="476">
        <v>316</v>
      </c>
      <c r="B1113" s="477">
        <v>61</v>
      </c>
      <c r="C1113" s="586"/>
      <c r="D1113" s="587"/>
      <c r="E1113" s="586"/>
      <c r="F1113" s="473"/>
      <c r="G1113" s="608"/>
      <c r="H1113" s="475"/>
      <c r="I1113" s="613"/>
      <c r="J1113" s="614"/>
      <c r="K1113" s="614"/>
      <c r="L1113" s="615"/>
      <c r="M1113" s="644"/>
      <c r="N1113" s="505" t="str">
        <f>三年级BMI</f>
        <v/>
      </c>
      <c r="O1113" s="499" t="str">
        <f>三年级BMI等级</f>
        <v/>
      </c>
      <c r="P1113" s="500" t="str">
        <f>三年级BMI得分</f>
        <v/>
      </c>
      <c r="Q1113" s="515" t="str">
        <f>三年级肺活量得分</f>
        <v/>
      </c>
      <c r="R1113" s="512" t="str">
        <f>三年级等级</f>
        <v/>
      </c>
      <c r="S1113" s="516" t="str">
        <f>三年级50米跑得分</f>
        <v/>
      </c>
      <c r="T1113" s="517" t="str">
        <f>三年级等级</f>
        <v/>
      </c>
      <c r="U1113" s="516" t="str">
        <f>三年级坐位体前屈得分</f>
        <v/>
      </c>
      <c r="V1113" s="517" t="str">
        <f>三年级等级</f>
        <v/>
      </c>
      <c r="W1113" s="516" t="str">
        <f>三年级一分钟跳绳得分</f>
        <v/>
      </c>
      <c r="X1113" s="517" t="str">
        <f>三年级等级</f>
        <v/>
      </c>
      <c r="Y1113" s="515" t="str">
        <f>三年级仰卧起坐得分</f>
        <v/>
      </c>
      <c r="Z1113" s="518" t="str">
        <f>三年级等级</f>
        <v/>
      </c>
      <c r="AA1113" s="533"/>
      <c r="AB1113" s="515"/>
      <c r="AC1113" s="533" t="str">
        <f>三年级跳绳附加分</f>
        <v/>
      </c>
      <c r="AD1113" s="534" t="str">
        <f>三年级标准分</f>
        <v/>
      </c>
      <c r="AE1113" s="534" t="str">
        <f>三年级总分</f>
        <v/>
      </c>
      <c r="AF1113" s="517" t="str">
        <f>三年级等级</f>
        <v/>
      </c>
    </row>
    <row r="1114" spans="1:32">
      <c r="A1114" s="476">
        <v>316</v>
      </c>
      <c r="B1114" s="477">
        <v>62</v>
      </c>
      <c r="C1114" s="586"/>
      <c r="D1114" s="587"/>
      <c r="E1114" s="586"/>
      <c r="F1114" s="473"/>
      <c r="G1114" s="608"/>
      <c r="H1114" s="475"/>
      <c r="I1114" s="613"/>
      <c r="J1114" s="614"/>
      <c r="K1114" s="614"/>
      <c r="L1114" s="615"/>
      <c r="M1114" s="644"/>
      <c r="N1114" s="505" t="str">
        <f>三年级BMI</f>
        <v/>
      </c>
      <c r="O1114" s="499" t="str">
        <f>三年级BMI等级</f>
        <v/>
      </c>
      <c r="P1114" s="500" t="str">
        <f>三年级BMI得分</f>
        <v/>
      </c>
      <c r="Q1114" s="515" t="str">
        <f>三年级肺活量得分</f>
        <v/>
      </c>
      <c r="R1114" s="512" t="str">
        <f>三年级等级</f>
        <v/>
      </c>
      <c r="S1114" s="516" t="str">
        <f>三年级50米跑得分</f>
        <v/>
      </c>
      <c r="T1114" s="517" t="str">
        <f>三年级等级</f>
        <v/>
      </c>
      <c r="U1114" s="516" t="str">
        <f>三年级坐位体前屈得分</f>
        <v/>
      </c>
      <c r="V1114" s="517" t="str">
        <f>三年级等级</f>
        <v/>
      </c>
      <c r="W1114" s="516" t="str">
        <f>三年级一分钟跳绳得分</f>
        <v/>
      </c>
      <c r="X1114" s="517" t="str">
        <f>三年级等级</f>
        <v/>
      </c>
      <c r="Y1114" s="515" t="str">
        <f>三年级仰卧起坐得分</f>
        <v/>
      </c>
      <c r="Z1114" s="518" t="str">
        <f>三年级等级</f>
        <v/>
      </c>
      <c r="AA1114" s="533"/>
      <c r="AB1114" s="515"/>
      <c r="AC1114" s="533" t="str">
        <f>三年级跳绳附加分</f>
        <v/>
      </c>
      <c r="AD1114" s="534" t="str">
        <f>三年级标准分</f>
        <v/>
      </c>
      <c r="AE1114" s="534" t="str">
        <f>三年级总分</f>
        <v/>
      </c>
      <c r="AF1114" s="517" t="str">
        <f>三年级等级</f>
        <v/>
      </c>
    </row>
    <row r="1115" spans="1:32">
      <c r="A1115" s="476">
        <v>316</v>
      </c>
      <c r="B1115" s="477">
        <v>63</v>
      </c>
      <c r="C1115" s="586"/>
      <c r="D1115" s="587"/>
      <c r="E1115" s="586"/>
      <c r="F1115" s="473"/>
      <c r="G1115" s="608"/>
      <c r="H1115" s="475"/>
      <c r="I1115" s="613"/>
      <c r="J1115" s="614"/>
      <c r="K1115" s="614"/>
      <c r="L1115" s="615"/>
      <c r="M1115" s="644"/>
      <c r="N1115" s="505" t="str">
        <f>三年级BMI</f>
        <v/>
      </c>
      <c r="O1115" s="499" t="str">
        <f>三年级BMI等级</f>
        <v/>
      </c>
      <c r="P1115" s="500" t="str">
        <f>三年级BMI得分</f>
        <v/>
      </c>
      <c r="Q1115" s="515" t="str">
        <f>三年级肺活量得分</f>
        <v/>
      </c>
      <c r="R1115" s="512" t="str">
        <f>三年级等级</f>
        <v/>
      </c>
      <c r="S1115" s="516" t="str">
        <f>三年级50米跑得分</f>
        <v/>
      </c>
      <c r="T1115" s="517" t="str">
        <f>三年级等级</f>
        <v/>
      </c>
      <c r="U1115" s="516" t="str">
        <f>三年级坐位体前屈得分</f>
        <v/>
      </c>
      <c r="V1115" s="517" t="str">
        <f>三年级等级</f>
        <v/>
      </c>
      <c r="W1115" s="516" t="str">
        <f>三年级一分钟跳绳得分</f>
        <v/>
      </c>
      <c r="X1115" s="517" t="str">
        <f>三年级等级</f>
        <v/>
      </c>
      <c r="Y1115" s="515" t="str">
        <f>三年级仰卧起坐得分</f>
        <v/>
      </c>
      <c r="Z1115" s="518" t="str">
        <f>三年级等级</f>
        <v/>
      </c>
      <c r="AA1115" s="533"/>
      <c r="AB1115" s="515"/>
      <c r="AC1115" s="533" t="str">
        <f>三年级跳绳附加分</f>
        <v/>
      </c>
      <c r="AD1115" s="534" t="str">
        <f>三年级标准分</f>
        <v/>
      </c>
      <c r="AE1115" s="534" t="str">
        <f>三年级总分</f>
        <v/>
      </c>
      <c r="AF1115" s="517" t="str">
        <f>三年级等级</f>
        <v/>
      </c>
    </row>
    <row r="1116" spans="1:32">
      <c r="A1116" s="476">
        <v>316</v>
      </c>
      <c r="B1116" s="477">
        <v>64</v>
      </c>
      <c r="C1116" s="586"/>
      <c r="D1116" s="587"/>
      <c r="E1116" s="586"/>
      <c r="F1116" s="473"/>
      <c r="G1116" s="608"/>
      <c r="H1116" s="475"/>
      <c r="I1116" s="613"/>
      <c r="J1116" s="614"/>
      <c r="K1116" s="614"/>
      <c r="L1116" s="615"/>
      <c r="M1116" s="644"/>
      <c r="N1116" s="505" t="str">
        <f>三年级BMI</f>
        <v/>
      </c>
      <c r="O1116" s="499" t="str">
        <f>三年级BMI等级</f>
        <v/>
      </c>
      <c r="P1116" s="500" t="str">
        <f>三年级BMI得分</f>
        <v/>
      </c>
      <c r="Q1116" s="515" t="str">
        <f>三年级肺活量得分</f>
        <v/>
      </c>
      <c r="R1116" s="512" t="str">
        <f>三年级等级</f>
        <v/>
      </c>
      <c r="S1116" s="516" t="str">
        <f>三年级50米跑得分</f>
        <v/>
      </c>
      <c r="T1116" s="517" t="str">
        <f>三年级等级</f>
        <v/>
      </c>
      <c r="U1116" s="516" t="str">
        <f>三年级坐位体前屈得分</f>
        <v/>
      </c>
      <c r="V1116" s="517" t="str">
        <f>三年级等级</f>
        <v/>
      </c>
      <c r="W1116" s="516" t="str">
        <f>三年级一分钟跳绳得分</f>
        <v/>
      </c>
      <c r="X1116" s="517" t="str">
        <f>三年级等级</f>
        <v/>
      </c>
      <c r="Y1116" s="515" t="str">
        <f>三年级仰卧起坐得分</f>
        <v/>
      </c>
      <c r="Z1116" s="518" t="str">
        <f>三年级等级</f>
        <v/>
      </c>
      <c r="AA1116" s="533"/>
      <c r="AB1116" s="515"/>
      <c r="AC1116" s="533" t="str">
        <f>三年级跳绳附加分</f>
        <v/>
      </c>
      <c r="AD1116" s="534" t="str">
        <f>三年级标准分</f>
        <v/>
      </c>
      <c r="AE1116" s="534" t="str">
        <f>三年级总分</f>
        <v/>
      </c>
      <c r="AF1116" s="517" t="str">
        <f>三年级等级</f>
        <v/>
      </c>
    </row>
    <row r="1117" spans="1:32">
      <c r="A1117" s="476">
        <v>316</v>
      </c>
      <c r="B1117" s="477">
        <v>65</v>
      </c>
      <c r="C1117" s="586"/>
      <c r="D1117" s="587"/>
      <c r="E1117" s="586"/>
      <c r="F1117" s="473"/>
      <c r="G1117" s="608"/>
      <c r="H1117" s="475"/>
      <c r="I1117" s="613"/>
      <c r="J1117" s="614"/>
      <c r="K1117" s="614"/>
      <c r="L1117" s="615"/>
      <c r="M1117" s="644"/>
      <c r="N1117" s="505" t="str">
        <f>三年级BMI</f>
        <v/>
      </c>
      <c r="O1117" s="499" t="str">
        <f>三年级BMI等级</f>
        <v/>
      </c>
      <c r="P1117" s="500" t="str">
        <f>三年级BMI得分</f>
        <v/>
      </c>
      <c r="Q1117" s="515" t="str">
        <f>三年级肺活量得分</f>
        <v/>
      </c>
      <c r="R1117" s="512" t="str">
        <f>三年级等级</f>
        <v/>
      </c>
      <c r="S1117" s="516" t="str">
        <f>三年级50米跑得分</f>
        <v/>
      </c>
      <c r="T1117" s="517" t="str">
        <f>三年级等级</f>
        <v/>
      </c>
      <c r="U1117" s="516" t="str">
        <f>三年级坐位体前屈得分</f>
        <v/>
      </c>
      <c r="V1117" s="517" t="str">
        <f>三年级等级</f>
        <v/>
      </c>
      <c r="W1117" s="516" t="str">
        <f>三年级一分钟跳绳得分</f>
        <v/>
      </c>
      <c r="X1117" s="517" t="str">
        <f>三年级等级</f>
        <v/>
      </c>
      <c r="Y1117" s="515" t="str">
        <f>三年级仰卧起坐得分</f>
        <v/>
      </c>
      <c r="Z1117" s="518" t="str">
        <f>三年级等级</f>
        <v/>
      </c>
      <c r="AA1117" s="533"/>
      <c r="AB1117" s="515"/>
      <c r="AC1117" s="533" t="str">
        <f>三年级跳绳附加分</f>
        <v/>
      </c>
      <c r="AD1117" s="534" t="str">
        <f>三年级标准分</f>
        <v/>
      </c>
      <c r="AE1117" s="534" t="str">
        <f>三年级总分</f>
        <v/>
      </c>
      <c r="AF1117" s="517" t="str">
        <f>三年级等级</f>
        <v/>
      </c>
    </row>
    <row r="1118" spans="1:32">
      <c r="A1118" s="476">
        <v>316</v>
      </c>
      <c r="B1118" s="477">
        <v>66</v>
      </c>
      <c r="C1118" s="586"/>
      <c r="D1118" s="587"/>
      <c r="E1118" s="586"/>
      <c r="F1118" s="473"/>
      <c r="G1118" s="608"/>
      <c r="H1118" s="475"/>
      <c r="I1118" s="613"/>
      <c r="J1118" s="614"/>
      <c r="K1118" s="614"/>
      <c r="L1118" s="615"/>
      <c r="M1118" s="644"/>
      <c r="N1118" s="505" t="str">
        <f>三年级BMI</f>
        <v/>
      </c>
      <c r="O1118" s="499" t="str">
        <f>三年级BMI等级</f>
        <v/>
      </c>
      <c r="P1118" s="500" t="str">
        <f>三年级BMI得分</f>
        <v/>
      </c>
      <c r="Q1118" s="515" t="str">
        <f>三年级肺活量得分</f>
        <v/>
      </c>
      <c r="R1118" s="512" t="str">
        <f>三年级等级</f>
        <v/>
      </c>
      <c r="S1118" s="516" t="str">
        <f>三年级50米跑得分</f>
        <v/>
      </c>
      <c r="T1118" s="517" t="str">
        <f>三年级等级</f>
        <v/>
      </c>
      <c r="U1118" s="516" t="str">
        <f>三年级坐位体前屈得分</f>
        <v/>
      </c>
      <c r="V1118" s="517" t="str">
        <f>三年级等级</f>
        <v/>
      </c>
      <c r="W1118" s="516" t="str">
        <f>三年级一分钟跳绳得分</f>
        <v/>
      </c>
      <c r="X1118" s="517" t="str">
        <f>三年级等级</f>
        <v/>
      </c>
      <c r="Y1118" s="515" t="str">
        <f>三年级仰卧起坐得分</f>
        <v/>
      </c>
      <c r="Z1118" s="518" t="str">
        <f>三年级等级</f>
        <v/>
      </c>
      <c r="AA1118" s="533"/>
      <c r="AB1118" s="515"/>
      <c r="AC1118" s="533" t="str">
        <f>三年级跳绳附加分</f>
        <v/>
      </c>
      <c r="AD1118" s="534" t="str">
        <f>三年级标准分</f>
        <v/>
      </c>
      <c r="AE1118" s="534" t="str">
        <f>三年级总分</f>
        <v/>
      </c>
      <c r="AF1118" s="517" t="str">
        <f>三年级等级</f>
        <v/>
      </c>
    </row>
    <row r="1119" spans="1:32">
      <c r="A1119" s="476">
        <v>316</v>
      </c>
      <c r="B1119" s="477">
        <v>67</v>
      </c>
      <c r="C1119" s="586"/>
      <c r="D1119" s="587"/>
      <c r="E1119" s="586"/>
      <c r="F1119" s="473"/>
      <c r="G1119" s="608"/>
      <c r="H1119" s="475"/>
      <c r="I1119" s="613"/>
      <c r="J1119" s="614"/>
      <c r="K1119" s="614"/>
      <c r="L1119" s="615"/>
      <c r="M1119" s="644"/>
      <c r="N1119" s="505" t="str">
        <f>三年级BMI</f>
        <v/>
      </c>
      <c r="O1119" s="499" t="str">
        <f>三年级BMI等级</f>
        <v/>
      </c>
      <c r="P1119" s="500" t="str">
        <f>三年级BMI得分</f>
        <v/>
      </c>
      <c r="Q1119" s="515" t="str">
        <f>三年级肺活量得分</f>
        <v/>
      </c>
      <c r="R1119" s="512" t="str">
        <f>三年级等级</f>
        <v/>
      </c>
      <c r="S1119" s="516" t="str">
        <f>三年级50米跑得分</f>
        <v/>
      </c>
      <c r="T1119" s="517" t="str">
        <f>三年级等级</f>
        <v/>
      </c>
      <c r="U1119" s="516" t="str">
        <f>三年级坐位体前屈得分</f>
        <v/>
      </c>
      <c r="V1119" s="517" t="str">
        <f>三年级等级</f>
        <v/>
      </c>
      <c r="W1119" s="516" t="str">
        <f>三年级一分钟跳绳得分</f>
        <v/>
      </c>
      <c r="X1119" s="517" t="str">
        <f>三年级等级</f>
        <v/>
      </c>
      <c r="Y1119" s="515" t="str">
        <f>三年级仰卧起坐得分</f>
        <v/>
      </c>
      <c r="Z1119" s="518" t="str">
        <f>三年级等级</f>
        <v/>
      </c>
      <c r="AA1119" s="533"/>
      <c r="AB1119" s="515"/>
      <c r="AC1119" s="533" t="str">
        <f>三年级跳绳附加分</f>
        <v/>
      </c>
      <c r="AD1119" s="534" t="str">
        <f>三年级标准分</f>
        <v/>
      </c>
      <c r="AE1119" s="534" t="str">
        <f>三年级总分</f>
        <v/>
      </c>
      <c r="AF1119" s="517" t="str">
        <f>三年级等级</f>
        <v/>
      </c>
    </row>
    <row r="1120" spans="1:32">
      <c r="A1120" s="476">
        <v>316</v>
      </c>
      <c r="B1120" s="477">
        <v>68</v>
      </c>
      <c r="C1120" s="586"/>
      <c r="D1120" s="587"/>
      <c r="E1120" s="586"/>
      <c r="F1120" s="473"/>
      <c r="G1120" s="608"/>
      <c r="H1120" s="475"/>
      <c r="I1120" s="613"/>
      <c r="J1120" s="614"/>
      <c r="K1120" s="614"/>
      <c r="L1120" s="615"/>
      <c r="M1120" s="644"/>
      <c r="N1120" s="505" t="str">
        <f>三年级BMI</f>
        <v/>
      </c>
      <c r="O1120" s="499" t="str">
        <f>三年级BMI等级</f>
        <v/>
      </c>
      <c r="P1120" s="500" t="str">
        <f>三年级BMI得分</f>
        <v/>
      </c>
      <c r="Q1120" s="515" t="str">
        <f>三年级肺活量得分</f>
        <v/>
      </c>
      <c r="R1120" s="512" t="str">
        <f>三年级等级</f>
        <v/>
      </c>
      <c r="S1120" s="516" t="str">
        <f>三年级50米跑得分</f>
        <v/>
      </c>
      <c r="T1120" s="517" t="str">
        <f>三年级等级</f>
        <v/>
      </c>
      <c r="U1120" s="516" t="str">
        <f>三年级坐位体前屈得分</f>
        <v/>
      </c>
      <c r="V1120" s="517" t="str">
        <f>三年级等级</f>
        <v/>
      </c>
      <c r="W1120" s="516" t="str">
        <f>三年级一分钟跳绳得分</f>
        <v/>
      </c>
      <c r="X1120" s="517" t="str">
        <f>三年级等级</f>
        <v/>
      </c>
      <c r="Y1120" s="515" t="str">
        <f>三年级仰卧起坐得分</f>
        <v/>
      </c>
      <c r="Z1120" s="518" t="str">
        <f>三年级等级</f>
        <v/>
      </c>
      <c r="AA1120" s="533"/>
      <c r="AB1120" s="515"/>
      <c r="AC1120" s="533" t="str">
        <f>三年级跳绳附加分</f>
        <v/>
      </c>
      <c r="AD1120" s="534" t="str">
        <f>三年级标准分</f>
        <v/>
      </c>
      <c r="AE1120" s="534" t="str">
        <f>三年级总分</f>
        <v/>
      </c>
      <c r="AF1120" s="517" t="str">
        <f>三年级等级</f>
        <v/>
      </c>
    </row>
    <row r="1121" spans="1:32">
      <c r="A1121" s="476">
        <v>316</v>
      </c>
      <c r="B1121" s="477">
        <v>69</v>
      </c>
      <c r="C1121" s="586"/>
      <c r="D1121" s="587"/>
      <c r="E1121" s="586"/>
      <c r="F1121" s="473"/>
      <c r="G1121" s="608"/>
      <c r="H1121" s="475"/>
      <c r="I1121" s="613"/>
      <c r="J1121" s="614"/>
      <c r="K1121" s="614"/>
      <c r="L1121" s="615"/>
      <c r="M1121" s="644"/>
      <c r="N1121" s="505" t="str">
        <f>三年级BMI</f>
        <v/>
      </c>
      <c r="O1121" s="499" t="str">
        <f>三年级BMI等级</f>
        <v/>
      </c>
      <c r="P1121" s="500" t="str">
        <f>三年级BMI得分</f>
        <v/>
      </c>
      <c r="Q1121" s="515" t="str">
        <f>三年级肺活量得分</f>
        <v/>
      </c>
      <c r="R1121" s="512" t="str">
        <f>三年级等级</f>
        <v/>
      </c>
      <c r="S1121" s="516" t="str">
        <f>三年级50米跑得分</f>
        <v/>
      </c>
      <c r="T1121" s="517" t="str">
        <f>三年级等级</f>
        <v/>
      </c>
      <c r="U1121" s="516" t="str">
        <f>三年级坐位体前屈得分</f>
        <v/>
      </c>
      <c r="V1121" s="517" t="str">
        <f>三年级等级</f>
        <v/>
      </c>
      <c r="W1121" s="516" t="str">
        <f>三年级一分钟跳绳得分</f>
        <v/>
      </c>
      <c r="X1121" s="517" t="str">
        <f>三年级等级</f>
        <v/>
      </c>
      <c r="Y1121" s="515" t="str">
        <f>三年级仰卧起坐得分</f>
        <v/>
      </c>
      <c r="Z1121" s="518" t="str">
        <f>三年级等级</f>
        <v/>
      </c>
      <c r="AA1121" s="533"/>
      <c r="AB1121" s="515"/>
      <c r="AC1121" s="533" t="str">
        <f>三年级跳绳附加分</f>
        <v/>
      </c>
      <c r="AD1121" s="534" t="str">
        <f>三年级标准分</f>
        <v/>
      </c>
      <c r="AE1121" s="534" t="str">
        <f>三年级总分</f>
        <v/>
      </c>
      <c r="AF1121" s="517" t="str">
        <f>三年级等级</f>
        <v/>
      </c>
    </row>
    <row r="1122" ht="15.75" spans="1:32">
      <c r="A1122" s="535">
        <v>316</v>
      </c>
      <c r="B1122" s="536">
        <v>70</v>
      </c>
      <c r="C1122" s="590"/>
      <c r="D1122" s="591"/>
      <c r="E1122" s="590"/>
      <c r="F1122" s="583"/>
      <c r="G1122" s="611"/>
      <c r="H1122" s="542"/>
      <c r="I1122" s="617"/>
      <c r="J1122" s="618"/>
      <c r="K1122" s="618"/>
      <c r="L1122" s="619"/>
      <c r="M1122" s="647"/>
      <c r="N1122" s="573" t="str">
        <f>三年级BMI</f>
        <v/>
      </c>
      <c r="O1122" s="574" t="str">
        <f>三年级BMI等级</f>
        <v/>
      </c>
      <c r="P1122" s="575" t="str">
        <f>三年级BMI得分</f>
        <v/>
      </c>
      <c r="Q1122" s="576" t="str">
        <f>三年级肺活量得分</f>
        <v/>
      </c>
      <c r="R1122" s="577" t="str">
        <f>三年级等级</f>
        <v/>
      </c>
      <c r="S1122" s="578" t="str">
        <f>三年级50米跑得分</f>
        <v/>
      </c>
      <c r="T1122" s="567" t="str">
        <f>三年级等级</f>
        <v/>
      </c>
      <c r="U1122" s="578" t="str">
        <f>三年级坐位体前屈得分</f>
        <v/>
      </c>
      <c r="V1122" s="567" t="str">
        <f>三年级等级</f>
        <v/>
      </c>
      <c r="W1122" s="578" t="str">
        <f>三年级一分钟跳绳得分</f>
        <v/>
      </c>
      <c r="X1122" s="567" t="str">
        <f>三年级等级</f>
        <v/>
      </c>
      <c r="Y1122" s="576" t="str">
        <f>三年级仰卧起坐得分</f>
        <v/>
      </c>
      <c r="Z1122" s="579" t="str">
        <f>三年级等级</f>
        <v/>
      </c>
      <c r="AA1122" s="565"/>
      <c r="AB1122" s="576"/>
      <c r="AC1122" s="565" t="str">
        <f>三年级跳绳附加分</f>
        <v/>
      </c>
      <c r="AD1122" s="566" t="str">
        <f>三年级标准分</f>
        <v/>
      </c>
      <c r="AE1122" s="566" t="str">
        <f>三年级总分</f>
        <v/>
      </c>
      <c r="AF1122" s="567" t="str">
        <f>三年级等级</f>
        <v/>
      </c>
    </row>
    <row r="1123" ht="15.75" spans="1:32">
      <c r="A1123" s="468">
        <v>317</v>
      </c>
      <c r="B1123" s="469">
        <v>1</v>
      </c>
      <c r="C1123" s="593"/>
      <c r="D1123" s="594"/>
      <c r="E1123" s="593"/>
      <c r="F1123" s="473"/>
      <c r="G1123" s="612"/>
      <c r="H1123" s="475"/>
      <c r="I1123" s="621"/>
      <c r="J1123" s="622"/>
      <c r="K1123" s="622"/>
      <c r="L1123" s="623"/>
      <c r="M1123" s="643"/>
      <c r="N1123" s="498" t="str">
        <f>三年级BMI</f>
        <v/>
      </c>
      <c r="O1123" s="499" t="str">
        <f>三年级BMI等级</f>
        <v/>
      </c>
      <c r="P1123" s="500" t="str">
        <f>三年级BMI得分</f>
        <v/>
      </c>
      <c r="Q1123" s="511" t="str">
        <f>三年级肺活量得分</f>
        <v/>
      </c>
      <c r="R1123" s="512" t="str">
        <f>三年级等级</f>
        <v/>
      </c>
      <c r="S1123" s="513" t="str">
        <f>三年级50米跑得分</f>
        <v/>
      </c>
      <c r="T1123" s="512" t="str">
        <f>三年级等级</f>
        <v/>
      </c>
      <c r="U1123" s="513" t="str">
        <f>三年级坐位体前屈得分</f>
        <v/>
      </c>
      <c r="V1123" s="512" t="str">
        <f>三年级等级</f>
        <v/>
      </c>
      <c r="W1123" s="513" t="str">
        <f>三年级一分钟跳绳得分</f>
        <v/>
      </c>
      <c r="X1123" s="512" t="str">
        <f>三年级等级</f>
        <v/>
      </c>
      <c r="Y1123" s="511" t="str">
        <f>三年级仰卧起坐得分</f>
        <v/>
      </c>
      <c r="Z1123" s="514" t="str">
        <f>三年级等级</f>
        <v/>
      </c>
      <c r="AA1123" s="530"/>
      <c r="AB1123" s="511"/>
      <c r="AC1123" s="530" t="str">
        <f>三年级跳绳附加分</f>
        <v/>
      </c>
      <c r="AD1123" s="531" t="str">
        <f>三年级标准分</f>
        <v/>
      </c>
      <c r="AE1123" s="531" t="str">
        <f>三年级总分</f>
        <v/>
      </c>
      <c r="AF1123" s="512" t="str">
        <f>三年级等级</f>
        <v/>
      </c>
    </row>
    <row r="1124" spans="1:32">
      <c r="A1124" s="476">
        <v>317</v>
      </c>
      <c r="B1124" s="477">
        <v>2</v>
      </c>
      <c r="C1124" s="586"/>
      <c r="D1124" s="587"/>
      <c r="E1124" s="586"/>
      <c r="F1124" s="473"/>
      <c r="G1124" s="608"/>
      <c r="H1124" s="475"/>
      <c r="I1124" s="613"/>
      <c r="J1124" s="614"/>
      <c r="K1124" s="614"/>
      <c r="L1124" s="615"/>
      <c r="M1124" s="644"/>
      <c r="N1124" s="505" t="str">
        <f>三年级BMI</f>
        <v/>
      </c>
      <c r="O1124" s="499" t="str">
        <f>三年级BMI等级</f>
        <v/>
      </c>
      <c r="P1124" s="500" t="str">
        <f>三年级BMI得分</f>
        <v/>
      </c>
      <c r="Q1124" s="515" t="str">
        <f>三年级肺活量得分</f>
        <v/>
      </c>
      <c r="R1124" s="512" t="str">
        <f>三年级等级</f>
        <v/>
      </c>
      <c r="S1124" s="516" t="str">
        <f>三年级50米跑得分</f>
        <v/>
      </c>
      <c r="T1124" s="517" t="str">
        <f>三年级等级</f>
        <v/>
      </c>
      <c r="U1124" s="516" t="str">
        <f>三年级坐位体前屈得分</f>
        <v/>
      </c>
      <c r="V1124" s="517" t="str">
        <f>三年级等级</f>
        <v/>
      </c>
      <c r="W1124" s="516" t="str">
        <f>三年级一分钟跳绳得分</f>
        <v/>
      </c>
      <c r="X1124" s="517" t="str">
        <f>三年级等级</f>
        <v/>
      </c>
      <c r="Y1124" s="515" t="str">
        <f>三年级仰卧起坐得分</f>
        <v/>
      </c>
      <c r="Z1124" s="518" t="str">
        <f>三年级等级</f>
        <v/>
      </c>
      <c r="AA1124" s="533"/>
      <c r="AB1124" s="515"/>
      <c r="AC1124" s="533" t="str">
        <f>三年级跳绳附加分</f>
        <v/>
      </c>
      <c r="AD1124" s="534" t="str">
        <f>三年级标准分</f>
        <v/>
      </c>
      <c r="AE1124" s="534" t="str">
        <f>三年级总分</f>
        <v/>
      </c>
      <c r="AF1124" s="517" t="str">
        <f>三年级等级</f>
        <v/>
      </c>
    </row>
    <row r="1125" spans="1:32">
      <c r="A1125" s="476">
        <v>317</v>
      </c>
      <c r="B1125" s="477">
        <v>3</v>
      </c>
      <c r="C1125" s="586"/>
      <c r="D1125" s="587"/>
      <c r="E1125" s="586"/>
      <c r="F1125" s="473"/>
      <c r="G1125" s="608"/>
      <c r="H1125" s="475"/>
      <c r="I1125" s="613"/>
      <c r="J1125" s="614"/>
      <c r="K1125" s="614"/>
      <c r="L1125" s="615"/>
      <c r="M1125" s="644"/>
      <c r="N1125" s="505" t="str">
        <f>三年级BMI</f>
        <v/>
      </c>
      <c r="O1125" s="499" t="str">
        <f>三年级BMI等级</f>
        <v/>
      </c>
      <c r="P1125" s="500" t="str">
        <f>三年级BMI得分</f>
        <v/>
      </c>
      <c r="Q1125" s="515" t="str">
        <f>三年级肺活量得分</f>
        <v/>
      </c>
      <c r="R1125" s="512" t="str">
        <f>三年级等级</f>
        <v/>
      </c>
      <c r="S1125" s="516" t="str">
        <f>三年级50米跑得分</f>
        <v/>
      </c>
      <c r="T1125" s="517" t="str">
        <f>三年级等级</f>
        <v/>
      </c>
      <c r="U1125" s="516" t="str">
        <f>三年级坐位体前屈得分</f>
        <v/>
      </c>
      <c r="V1125" s="517" t="str">
        <f>三年级等级</f>
        <v/>
      </c>
      <c r="W1125" s="516" t="str">
        <f>三年级一分钟跳绳得分</f>
        <v/>
      </c>
      <c r="X1125" s="517" t="str">
        <f>三年级等级</f>
        <v/>
      </c>
      <c r="Y1125" s="515" t="str">
        <f>三年级仰卧起坐得分</f>
        <v/>
      </c>
      <c r="Z1125" s="518" t="str">
        <f>三年级等级</f>
        <v/>
      </c>
      <c r="AA1125" s="533"/>
      <c r="AB1125" s="515"/>
      <c r="AC1125" s="533" t="str">
        <f>三年级跳绳附加分</f>
        <v/>
      </c>
      <c r="AD1125" s="534" t="str">
        <f>三年级标准分</f>
        <v/>
      </c>
      <c r="AE1125" s="534" t="str">
        <f>三年级总分</f>
        <v/>
      </c>
      <c r="AF1125" s="517" t="str">
        <f>三年级等级</f>
        <v/>
      </c>
    </row>
    <row r="1126" spans="1:32">
      <c r="A1126" s="476">
        <v>317</v>
      </c>
      <c r="B1126" s="477">
        <v>4</v>
      </c>
      <c r="C1126" s="586"/>
      <c r="D1126" s="587"/>
      <c r="E1126" s="586"/>
      <c r="F1126" s="473"/>
      <c r="G1126" s="608"/>
      <c r="H1126" s="475"/>
      <c r="I1126" s="613"/>
      <c r="J1126" s="614"/>
      <c r="K1126" s="614"/>
      <c r="L1126" s="615"/>
      <c r="M1126" s="644"/>
      <c r="N1126" s="505" t="str">
        <f>三年级BMI</f>
        <v/>
      </c>
      <c r="O1126" s="499" t="str">
        <f>三年级BMI等级</f>
        <v/>
      </c>
      <c r="P1126" s="500" t="str">
        <f>三年级BMI得分</f>
        <v/>
      </c>
      <c r="Q1126" s="515" t="str">
        <f>三年级肺活量得分</f>
        <v/>
      </c>
      <c r="R1126" s="512" t="str">
        <f>三年级等级</f>
        <v/>
      </c>
      <c r="S1126" s="516" t="str">
        <f>三年级50米跑得分</f>
        <v/>
      </c>
      <c r="T1126" s="517" t="str">
        <f>三年级等级</f>
        <v/>
      </c>
      <c r="U1126" s="516" t="str">
        <f>三年级坐位体前屈得分</f>
        <v/>
      </c>
      <c r="V1126" s="517" t="str">
        <f>三年级等级</f>
        <v/>
      </c>
      <c r="W1126" s="516" t="str">
        <f>三年级一分钟跳绳得分</f>
        <v/>
      </c>
      <c r="X1126" s="517" t="str">
        <f>三年级等级</f>
        <v/>
      </c>
      <c r="Y1126" s="515" t="str">
        <f>三年级仰卧起坐得分</f>
        <v/>
      </c>
      <c r="Z1126" s="518" t="str">
        <f>三年级等级</f>
        <v/>
      </c>
      <c r="AA1126" s="533"/>
      <c r="AB1126" s="515"/>
      <c r="AC1126" s="533" t="str">
        <f>三年级跳绳附加分</f>
        <v/>
      </c>
      <c r="AD1126" s="534" t="str">
        <f>三年级标准分</f>
        <v/>
      </c>
      <c r="AE1126" s="534" t="str">
        <f>三年级总分</f>
        <v/>
      </c>
      <c r="AF1126" s="517" t="str">
        <f>三年级等级</f>
        <v/>
      </c>
    </row>
    <row r="1127" spans="1:32">
      <c r="A1127" s="476">
        <v>317</v>
      </c>
      <c r="B1127" s="477">
        <v>5</v>
      </c>
      <c r="C1127" s="586"/>
      <c r="D1127" s="587"/>
      <c r="E1127" s="586"/>
      <c r="F1127" s="473"/>
      <c r="G1127" s="608"/>
      <c r="H1127" s="475"/>
      <c r="I1127" s="613"/>
      <c r="J1127" s="614"/>
      <c r="K1127" s="614"/>
      <c r="L1127" s="615"/>
      <c r="M1127" s="644"/>
      <c r="N1127" s="505" t="str">
        <f>三年级BMI</f>
        <v/>
      </c>
      <c r="O1127" s="499" t="str">
        <f>三年级BMI等级</f>
        <v/>
      </c>
      <c r="P1127" s="500" t="str">
        <f>三年级BMI得分</f>
        <v/>
      </c>
      <c r="Q1127" s="515" t="str">
        <f>三年级肺活量得分</f>
        <v/>
      </c>
      <c r="R1127" s="512" t="str">
        <f>三年级等级</f>
        <v/>
      </c>
      <c r="S1127" s="516" t="str">
        <f>三年级50米跑得分</f>
        <v/>
      </c>
      <c r="T1127" s="517" t="str">
        <f>三年级等级</f>
        <v/>
      </c>
      <c r="U1127" s="516" t="str">
        <f>三年级坐位体前屈得分</f>
        <v/>
      </c>
      <c r="V1127" s="517" t="str">
        <f>三年级等级</f>
        <v/>
      </c>
      <c r="W1127" s="516" t="str">
        <f>三年级一分钟跳绳得分</f>
        <v/>
      </c>
      <c r="X1127" s="517" t="str">
        <f>三年级等级</f>
        <v/>
      </c>
      <c r="Y1127" s="515" t="str">
        <f>三年级仰卧起坐得分</f>
        <v/>
      </c>
      <c r="Z1127" s="518" t="str">
        <f>三年级等级</f>
        <v/>
      </c>
      <c r="AA1127" s="533"/>
      <c r="AB1127" s="515"/>
      <c r="AC1127" s="533" t="str">
        <f>三年级跳绳附加分</f>
        <v/>
      </c>
      <c r="AD1127" s="534" t="str">
        <f>三年级标准分</f>
        <v/>
      </c>
      <c r="AE1127" s="534" t="str">
        <f>三年级总分</f>
        <v/>
      </c>
      <c r="AF1127" s="517" t="str">
        <f>三年级等级</f>
        <v/>
      </c>
    </row>
    <row r="1128" spans="1:32">
      <c r="A1128" s="476">
        <v>317</v>
      </c>
      <c r="B1128" s="477">
        <v>6</v>
      </c>
      <c r="C1128" s="586"/>
      <c r="D1128" s="587"/>
      <c r="E1128" s="586"/>
      <c r="F1128" s="473"/>
      <c r="G1128" s="608"/>
      <c r="H1128" s="475"/>
      <c r="I1128" s="613"/>
      <c r="J1128" s="614"/>
      <c r="K1128" s="614"/>
      <c r="L1128" s="615"/>
      <c r="M1128" s="644"/>
      <c r="N1128" s="505" t="str">
        <f>三年级BMI</f>
        <v/>
      </c>
      <c r="O1128" s="499" t="str">
        <f>三年级BMI等级</f>
        <v/>
      </c>
      <c r="P1128" s="500" t="str">
        <f>三年级BMI得分</f>
        <v/>
      </c>
      <c r="Q1128" s="515" t="str">
        <f>三年级肺活量得分</f>
        <v/>
      </c>
      <c r="R1128" s="512" t="str">
        <f>三年级等级</f>
        <v/>
      </c>
      <c r="S1128" s="516" t="str">
        <f>三年级50米跑得分</f>
        <v/>
      </c>
      <c r="T1128" s="517" t="str">
        <f>三年级等级</f>
        <v/>
      </c>
      <c r="U1128" s="516" t="str">
        <f>三年级坐位体前屈得分</f>
        <v/>
      </c>
      <c r="V1128" s="517" t="str">
        <f>三年级等级</f>
        <v/>
      </c>
      <c r="W1128" s="516" t="str">
        <f>三年级一分钟跳绳得分</f>
        <v/>
      </c>
      <c r="X1128" s="517" t="str">
        <f>三年级等级</f>
        <v/>
      </c>
      <c r="Y1128" s="515" t="str">
        <f>三年级仰卧起坐得分</f>
        <v/>
      </c>
      <c r="Z1128" s="518" t="str">
        <f>三年级等级</f>
        <v/>
      </c>
      <c r="AA1128" s="533"/>
      <c r="AB1128" s="515"/>
      <c r="AC1128" s="533" t="str">
        <f>三年级跳绳附加分</f>
        <v/>
      </c>
      <c r="AD1128" s="534" t="str">
        <f>三年级标准分</f>
        <v/>
      </c>
      <c r="AE1128" s="534" t="str">
        <f>三年级总分</f>
        <v/>
      </c>
      <c r="AF1128" s="517" t="str">
        <f>三年级等级</f>
        <v/>
      </c>
    </row>
    <row r="1129" spans="1:32">
      <c r="A1129" s="476">
        <v>317</v>
      </c>
      <c r="B1129" s="477">
        <v>7</v>
      </c>
      <c r="C1129" s="586"/>
      <c r="D1129" s="587"/>
      <c r="E1129" s="586"/>
      <c r="F1129" s="473"/>
      <c r="G1129" s="608"/>
      <c r="H1129" s="475"/>
      <c r="I1129" s="613"/>
      <c r="J1129" s="614"/>
      <c r="K1129" s="614"/>
      <c r="L1129" s="615"/>
      <c r="M1129" s="644"/>
      <c r="N1129" s="505" t="str">
        <f>三年级BMI</f>
        <v/>
      </c>
      <c r="O1129" s="499" t="str">
        <f>三年级BMI等级</f>
        <v/>
      </c>
      <c r="P1129" s="500" t="str">
        <f>三年级BMI得分</f>
        <v/>
      </c>
      <c r="Q1129" s="515" t="str">
        <f>三年级肺活量得分</f>
        <v/>
      </c>
      <c r="R1129" s="512" t="str">
        <f>三年级等级</f>
        <v/>
      </c>
      <c r="S1129" s="516" t="str">
        <f>三年级50米跑得分</f>
        <v/>
      </c>
      <c r="T1129" s="517" t="str">
        <f>三年级等级</f>
        <v/>
      </c>
      <c r="U1129" s="516" t="str">
        <f>三年级坐位体前屈得分</f>
        <v/>
      </c>
      <c r="V1129" s="517" t="str">
        <f>三年级等级</f>
        <v/>
      </c>
      <c r="W1129" s="516" t="str">
        <f>三年级一分钟跳绳得分</f>
        <v/>
      </c>
      <c r="X1129" s="517" t="str">
        <f>三年级等级</f>
        <v/>
      </c>
      <c r="Y1129" s="515" t="str">
        <f>三年级仰卧起坐得分</f>
        <v/>
      </c>
      <c r="Z1129" s="518" t="str">
        <f>三年级等级</f>
        <v/>
      </c>
      <c r="AA1129" s="533"/>
      <c r="AB1129" s="515"/>
      <c r="AC1129" s="533" t="str">
        <f>三年级跳绳附加分</f>
        <v/>
      </c>
      <c r="AD1129" s="534" t="str">
        <f>三年级标准分</f>
        <v/>
      </c>
      <c r="AE1129" s="534" t="str">
        <f>三年级总分</f>
        <v/>
      </c>
      <c r="AF1129" s="517" t="str">
        <f>三年级等级</f>
        <v/>
      </c>
    </row>
    <row r="1130" spans="1:32">
      <c r="A1130" s="476">
        <v>317</v>
      </c>
      <c r="B1130" s="477">
        <v>8</v>
      </c>
      <c r="C1130" s="586"/>
      <c r="D1130" s="587"/>
      <c r="E1130" s="586"/>
      <c r="F1130" s="625"/>
      <c r="G1130" s="608"/>
      <c r="H1130" s="475"/>
      <c r="I1130" s="613"/>
      <c r="J1130" s="614"/>
      <c r="K1130" s="614"/>
      <c r="L1130" s="615"/>
      <c r="M1130" s="644"/>
      <c r="N1130" s="505" t="str">
        <f>三年级BMI</f>
        <v/>
      </c>
      <c r="O1130" s="499" t="str">
        <f>三年级BMI等级</f>
        <v/>
      </c>
      <c r="P1130" s="500" t="str">
        <f>三年级BMI得分</f>
        <v/>
      </c>
      <c r="Q1130" s="515" t="str">
        <f>三年级肺活量得分</f>
        <v/>
      </c>
      <c r="R1130" s="512" t="str">
        <f>三年级等级</f>
        <v/>
      </c>
      <c r="S1130" s="516" t="str">
        <f>三年级50米跑得分</f>
        <v/>
      </c>
      <c r="T1130" s="517" t="str">
        <f>三年级等级</f>
        <v/>
      </c>
      <c r="U1130" s="516" t="str">
        <f>三年级坐位体前屈得分</f>
        <v/>
      </c>
      <c r="V1130" s="517" t="str">
        <f>三年级等级</f>
        <v/>
      </c>
      <c r="W1130" s="516" t="str">
        <f>三年级一分钟跳绳得分</f>
        <v/>
      </c>
      <c r="X1130" s="517" t="str">
        <f>三年级等级</f>
        <v/>
      </c>
      <c r="Y1130" s="515" t="str">
        <f>三年级仰卧起坐得分</f>
        <v/>
      </c>
      <c r="Z1130" s="518" t="str">
        <f>三年级等级</f>
        <v/>
      </c>
      <c r="AA1130" s="533"/>
      <c r="AB1130" s="515"/>
      <c r="AC1130" s="533" t="str">
        <f>三年级跳绳附加分</f>
        <v/>
      </c>
      <c r="AD1130" s="534" t="str">
        <f>三年级标准分</f>
        <v/>
      </c>
      <c r="AE1130" s="534" t="str">
        <f>三年级总分</f>
        <v/>
      </c>
      <c r="AF1130" s="517" t="str">
        <f>三年级等级</f>
        <v/>
      </c>
    </row>
    <row r="1131" spans="1:32">
      <c r="A1131" s="476">
        <v>317</v>
      </c>
      <c r="B1131" s="477">
        <v>9</v>
      </c>
      <c r="C1131" s="586"/>
      <c r="D1131" s="587"/>
      <c r="E1131" s="586"/>
      <c r="F1131" s="625"/>
      <c r="G1131" s="608"/>
      <c r="H1131" s="475"/>
      <c r="I1131" s="613"/>
      <c r="J1131" s="614"/>
      <c r="K1131" s="614"/>
      <c r="L1131" s="615"/>
      <c r="M1131" s="644"/>
      <c r="N1131" s="505" t="str">
        <f>三年级BMI</f>
        <v/>
      </c>
      <c r="O1131" s="499" t="str">
        <f>三年级BMI等级</f>
        <v/>
      </c>
      <c r="P1131" s="500" t="str">
        <f>三年级BMI得分</f>
        <v/>
      </c>
      <c r="Q1131" s="515" t="str">
        <f>三年级肺活量得分</f>
        <v/>
      </c>
      <c r="R1131" s="512" t="str">
        <f>三年级等级</f>
        <v/>
      </c>
      <c r="S1131" s="516" t="str">
        <f>三年级50米跑得分</f>
        <v/>
      </c>
      <c r="T1131" s="517" t="str">
        <f>三年级等级</f>
        <v/>
      </c>
      <c r="U1131" s="516" t="str">
        <f>三年级坐位体前屈得分</f>
        <v/>
      </c>
      <c r="V1131" s="517" t="str">
        <f>三年级等级</f>
        <v/>
      </c>
      <c r="W1131" s="516" t="str">
        <f>三年级一分钟跳绳得分</f>
        <v/>
      </c>
      <c r="X1131" s="517" t="str">
        <f>三年级等级</f>
        <v/>
      </c>
      <c r="Y1131" s="515" t="str">
        <f>三年级仰卧起坐得分</f>
        <v/>
      </c>
      <c r="Z1131" s="518" t="str">
        <f>三年级等级</f>
        <v/>
      </c>
      <c r="AA1131" s="533"/>
      <c r="AB1131" s="515"/>
      <c r="AC1131" s="533" t="str">
        <f>三年级跳绳附加分</f>
        <v/>
      </c>
      <c r="AD1131" s="534" t="str">
        <f>三年级标准分</f>
        <v/>
      </c>
      <c r="AE1131" s="534" t="str">
        <f>三年级总分</f>
        <v/>
      </c>
      <c r="AF1131" s="517" t="str">
        <f>三年级等级</f>
        <v/>
      </c>
    </row>
    <row r="1132" spans="1:32">
      <c r="A1132" s="476">
        <v>317</v>
      </c>
      <c r="B1132" s="477">
        <v>10</v>
      </c>
      <c r="C1132" s="586"/>
      <c r="D1132" s="587"/>
      <c r="E1132" s="586"/>
      <c r="F1132" s="625"/>
      <c r="G1132" s="608"/>
      <c r="H1132" s="475"/>
      <c r="I1132" s="613"/>
      <c r="J1132" s="614"/>
      <c r="K1132" s="614"/>
      <c r="L1132" s="615"/>
      <c r="M1132" s="644"/>
      <c r="N1132" s="505" t="str">
        <f>三年级BMI</f>
        <v/>
      </c>
      <c r="O1132" s="499" t="str">
        <f>三年级BMI等级</f>
        <v/>
      </c>
      <c r="P1132" s="500" t="str">
        <f>三年级BMI得分</f>
        <v/>
      </c>
      <c r="Q1132" s="515" t="str">
        <f>三年级肺活量得分</f>
        <v/>
      </c>
      <c r="R1132" s="512" t="str">
        <f>三年级等级</f>
        <v/>
      </c>
      <c r="S1132" s="516" t="str">
        <f>三年级50米跑得分</f>
        <v/>
      </c>
      <c r="T1132" s="517" t="str">
        <f>三年级等级</f>
        <v/>
      </c>
      <c r="U1132" s="516" t="str">
        <f>三年级坐位体前屈得分</f>
        <v/>
      </c>
      <c r="V1132" s="517" t="str">
        <f>三年级等级</f>
        <v/>
      </c>
      <c r="W1132" s="516" t="str">
        <f>三年级一分钟跳绳得分</f>
        <v/>
      </c>
      <c r="X1132" s="517" t="str">
        <f>三年级等级</f>
        <v/>
      </c>
      <c r="Y1132" s="515" t="str">
        <f>三年级仰卧起坐得分</f>
        <v/>
      </c>
      <c r="Z1132" s="518" t="str">
        <f>三年级等级</f>
        <v/>
      </c>
      <c r="AA1132" s="533"/>
      <c r="AB1132" s="515"/>
      <c r="AC1132" s="533" t="str">
        <f>三年级跳绳附加分</f>
        <v/>
      </c>
      <c r="AD1132" s="534" t="str">
        <f>三年级标准分</f>
        <v/>
      </c>
      <c r="AE1132" s="534" t="str">
        <f>三年级总分</f>
        <v/>
      </c>
      <c r="AF1132" s="517" t="str">
        <f>三年级等级</f>
        <v/>
      </c>
    </row>
    <row r="1133" spans="1:32">
      <c r="A1133" s="476">
        <v>317</v>
      </c>
      <c r="B1133" s="477">
        <v>11</v>
      </c>
      <c r="C1133" s="586"/>
      <c r="D1133" s="587"/>
      <c r="E1133" s="586"/>
      <c r="F1133" s="625"/>
      <c r="G1133" s="608"/>
      <c r="H1133" s="475"/>
      <c r="I1133" s="613"/>
      <c r="J1133" s="614"/>
      <c r="K1133" s="614"/>
      <c r="L1133" s="615"/>
      <c r="M1133" s="644"/>
      <c r="N1133" s="505" t="str">
        <f>三年级BMI</f>
        <v/>
      </c>
      <c r="O1133" s="499" t="str">
        <f>三年级BMI等级</f>
        <v/>
      </c>
      <c r="P1133" s="500" t="str">
        <f>三年级BMI得分</f>
        <v/>
      </c>
      <c r="Q1133" s="515" t="str">
        <f>三年级肺活量得分</f>
        <v/>
      </c>
      <c r="R1133" s="512" t="str">
        <f>三年级等级</f>
        <v/>
      </c>
      <c r="S1133" s="516" t="str">
        <f>三年级50米跑得分</f>
        <v/>
      </c>
      <c r="T1133" s="517" t="str">
        <f>三年级等级</f>
        <v/>
      </c>
      <c r="U1133" s="516" t="str">
        <f>三年级坐位体前屈得分</f>
        <v/>
      </c>
      <c r="V1133" s="517" t="str">
        <f>三年级等级</f>
        <v/>
      </c>
      <c r="W1133" s="516" t="str">
        <f>三年级一分钟跳绳得分</f>
        <v/>
      </c>
      <c r="X1133" s="517" t="str">
        <f>三年级等级</f>
        <v/>
      </c>
      <c r="Y1133" s="515" t="str">
        <f>三年级仰卧起坐得分</f>
        <v/>
      </c>
      <c r="Z1133" s="518" t="str">
        <f>三年级等级</f>
        <v/>
      </c>
      <c r="AA1133" s="533"/>
      <c r="AB1133" s="515"/>
      <c r="AC1133" s="533" t="str">
        <f>三年级跳绳附加分</f>
        <v/>
      </c>
      <c r="AD1133" s="534" t="str">
        <f>三年级标准分</f>
        <v/>
      </c>
      <c r="AE1133" s="534" t="str">
        <f>三年级总分</f>
        <v/>
      </c>
      <c r="AF1133" s="517" t="str">
        <f>三年级等级</f>
        <v/>
      </c>
    </row>
    <row r="1134" spans="1:32">
      <c r="A1134" s="476">
        <v>317</v>
      </c>
      <c r="B1134" s="477">
        <v>12</v>
      </c>
      <c r="C1134" s="586"/>
      <c r="D1134" s="587"/>
      <c r="E1134" s="586"/>
      <c r="F1134" s="625"/>
      <c r="G1134" s="608"/>
      <c r="H1134" s="475"/>
      <c r="I1134" s="613"/>
      <c r="J1134" s="614"/>
      <c r="K1134" s="614"/>
      <c r="L1134" s="615"/>
      <c r="M1134" s="644"/>
      <c r="N1134" s="505" t="str">
        <f>三年级BMI</f>
        <v/>
      </c>
      <c r="O1134" s="499" t="str">
        <f>三年级BMI等级</f>
        <v/>
      </c>
      <c r="P1134" s="500" t="str">
        <f>三年级BMI得分</f>
        <v/>
      </c>
      <c r="Q1134" s="515" t="str">
        <f>三年级肺活量得分</f>
        <v/>
      </c>
      <c r="R1134" s="512" t="str">
        <f>三年级等级</f>
        <v/>
      </c>
      <c r="S1134" s="516" t="str">
        <f>三年级50米跑得分</f>
        <v/>
      </c>
      <c r="T1134" s="517" t="str">
        <f>三年级等级</f>
        <v/>
      </c>
      <c r="U1134" s="516" t="str">
        <f>三年级坐位体前屈得分</f>
        <v/>
      </c>
      <c r="V1134" s="517" t="str">
        <f>三年级等级</f>
        <v/>
      </c>
      <c r="W1134" s="516" t="str">
        <f>三年级一分钟跳绳得分</f>
        <v/>
      </c>
      <c r="X1134" s="517" t="str">
        <f>三年级等级</f>
        <v/>
      </c>
      <c r="Y1134" s="515" t="str">
        <f>三年级仰卧起坐得分</f>
        <v/>
      </c>
      <c r="Z1134" s="518" t="str">
        <f>三年级等级</f>
        <v/>
      </c>
      <c r="AA1134" s="533"/>
      <c r="AB1134" s="515"/>
      <c r="AC1134" s="533" t="str">
        <f>三年级跳绳附加分</f>
        <v/>
      </c>
      <c r="AD1134" s="534" t="str">
        <f>三年级标准分</f>
        <v/>
      </c>
      <c r="AE1134" s="534" t="str">
        <f>三年级总分</f>
        <v/>
      </c>
      <c r="AF1134" s="517" t="str">
        <f>三年级等级</f>
        <v/>
      </c>
    </row>
    <row r="1135" spans="1:32">
      <c r="A1135" s="476">
        <v>317</v>
      </c>
      <c r="B1135" s="477">
        <v>13</v>
      </c>
      <c r="C1135" s="586"/>
      <c r="D1135" s="587"/>
      <c r="E1135" s="586"/>
      <c r="F1135" s="625"/>
      <c r="G1135" s="608"/>
      <c r="H1135" s="475"/>
      <c r="I1135" s="613"/>
      <c r="J1135" s="614"/>
      <c r="K1135" s="614"/>
      <c r="L1135" s="615"/>
      <c r="M1135" s="644"/>
      <c r="N1135" s="505" t="str">
        <f>三年级BMI</f>
        <v/>
      </c>
      <c r="O1135" s="499" t="str">
        <f>三年级BMI等级</f>
        <v/>
      </c>
      <c r="P1135" s="500" t="str">
        <f>三年级BMI得分</f>
        <v/>
      </c>
      <c r="Q1135" s="515" t="str">
        <f>三年级肺活量得分</f>
        <v/>
      </c>
      <c r="R1135" s="512" t="str">
        <f>三年级等级</f>
        <v/>
      </c>
      <c r="S1135" s="516" t="str">
        <f>三年级50米跑得分</f>
        <v/>
      </c>
      <c r="T1135" s="517" t="str">
        <f>三年级等级</f>
        <v/>
      </c>
      <c r="U1135" s="516" t="str">
        <f>三年级坐位体前屈得分</f>
        <v/>
      </c>
      <c r="V1135" s="517" t="str">
        <f>三年级等级</f>
        <v/>
      </c>
      <c r="W1135" s="516" t="str">
        <f>三年级一分钟跳绳得分</f>
        <v/>
      </c>
      <c r="X1135" s="517" t="str">
        <f>三年级等级</f>
        <v/>
      </c>
      <c r="Y1135" s="515" t="str">
        <f>三年级仰卧起坐得分</f>
        <v/>
      </c>
      <c r="Z1135" s="518" t="str">
        <f>三年级等级</f>
        <v/>
      </c>
      <c r="AA1135" s="533"/>
      <c r="AB1135" s="515"/>
      <c r="AC1135" s="533" t="str">
        <f>三年级跳绳附加分</f>
        <v/>
      </c>
      <c r="AD1135" s="534" t="str">
        <f>三年级标准分</f>
        <v/>
      </c>
      <c r="AE1135" s="534" t="str">
        <f>三年级总分</f>
        <v/>
      </c>
      <c r="AF1135" s="517" t="str">
        <f>三年级等级</f>
        <v/>
      </c>
    </row>
    <row r="1136" spans="1:32">
      <c r="A1136" s="476">
        <v>317</v>
      </c>
      <c r="B1136" s="477">
        <v>14</v>
      </c>
      <c r="C1136" s="586"/>
      <c r="D1136" s="587"/>
      <c r="E1136" s="586"/>
      <c r="F1136" s="625"/>
      <c r="G1136" s="608"/>
      <c r="H1136" s="475"/>
      <c r="I1136" s="613"/>
      <c r="J1136" s="614"/>
      <c r="K1136" s="614"/>
      <c r="L1136" s="615"/>
      <c r="M1136" s="644"/>
      <c r="N1136" s="505" t="str">
        <f>三年级BMI</f>
        <v/>
      </c>
      <c r="O1136" s="499" t="str">
        <f>三年级BMI等级</f>
        <v/>
      </c>
      <c r="P1136" s="500" t="str">
        <f>三年级BMI得分</f>
        <v/>
      </c>
      <c r="Q1136" s="515" t="str">
        <f>三年级肺活量得分</f>
        <v/>
      </c>
      <c r="R1136" s="512" t="str">
        <f>三年级等级</f>
        <v/>
      </c>
      <c r="S1136" s="516" t="str">
        <f>三年级50米跑得分</f>
        <v/>
      </c>
      <c r="T1136" s="517" t="str">
        <f>三年级等级</f>
        <v/>
      </c>
      <c r="U1136" s="516" t="str">
        <f>三年级坐位体前屈得分</f>
        <v/>
      </c>
      <c r="V1136" s="517" t="str">
        <f>三年级等级</f>
        <v/>
      </c>
      <c r="W1136" s="516" t="str">
        <f>三年级一分钟跳绳得分</f>
        <v/>
      </c>
      <c r="X1136" s="517" t="str">
        <f>三年级等级</f>
        <v/>
      </c>
      <c r="Y1136" s="515" t="str">
        <f>三年级仰卧起坐得分</f>
        <v/>
      </c>
      <c r="Z1136" s="518" t="str">
        <f>三年级等级</f>
        <v/>
      </c>
      <c r="AA1136" s="533"/>
      <c r="AB1136" s="515"/>
      <c r="AC1136" s="533" t="str">
        <f>三年级跳绳附加分</f>
        <v/>
      </c>
      <c r="AD1136" s="534" t="str">
        <f>三年级标准分</f>
        <v/>
      </c>
      <c r="AE1136" s="534" t="str">
        <f>三年级总分</f>
        <v/>
      </c>
      <c r="AF1136" s="517" t="str">
        <f>三年级等级</f>
        <v/>
      </c>
    </row>
    <row r="1137" spans="1:32">
      <c r="A1137" s="476">
        <v>317</v>
      </c>
      <c r="B1137" s="477">
        <v>15</v>
      </c>
      <c r="C1137" s="586"/>
      <c r="D1137" s="587"/>
      <c r="E1137" s="586"/>
      <c r="F1137" s="625"/>
      <c r="G1137" s="608"/>
      <c r="H1137" s="475"/>
      <c r="I1137" s="613"/>
      <c r="J1137" s="614"/>
      <c r="K1137" s="614"/>
      <c r="L1137" s="615"/>
      <c r="M1137" s="644"/>
      <c r="N1137" s="505" t="str">
        <f>三年级BMI</f>
        <v/>
      </c>
      <c r="O1137" s="499" t="str">
        <f>三年级BMI等级</f>
        <v/>
      </c>
      <c r="P1137" s="500" t="str">
        <f>三年级BMI得分</f>
        <v/>
      </c>
      <c r="Q1137" s="515" t="str">
        <f>三年级肺活量得分</f>
        <v/>
      </c>
      <c r="R1137" s="512" t="str">
        <f>三年级等级</f>
        <v/>
      </c>
      <c r="S1137" s="516" t="str">
        <f>三年级50米跑得分</f>
        <v/>
      </c>
      <c r="T1137" s="517" t="str">
        <f>三年级等级</f>
        <v/>
      </c>
      <c r="U1137" s="516" t="str">
        <f>三年级坐位体前屈得分</f>
        <v/>
      </c>
      <c r="V1137" s="517" t="str">
        <f>三年级等级</f>
        <v/>
      </c>
      <c r="W1137" s="516" t="str">
        <f>三年级一分钟跳绳得分</f>
        <v/>
      </c>
      <c r="X1137" s="517" t="str">
        <f>三年级等级</f>
        <v/>
      </c>
      <c r="Y1137" s="515" t="str">
        <f>三年级仰卧起坐得分</f>
        <v/>
      </c>
      <c r="Z1137" s="518" t="str">
        <f>三年级等级</f>
        <v/>
      </c>
      <c r="AA1137" s="533"/>
      <c r="AB1137" s="515"/>
      <c r="AC1137" s="533" t="str">
        <f>三年级跳绳附加分</f>
        <v/>
      </c>
      <c r="AD1137" s="534" t="str">
        <f>三年级标准分</f>
        <v/>
      </c>
      <c r="AE1137" s="534" t="str">
        <f>三年级总分</f>
        <v/>
      </c>
      <c r="AF1137" s="517" t="str">
        <f>三年级等级</f>
        <v/>
      </c>
    </row>
    <row r="1138" spans="1:32">
      <c r="A1138" s="476">
        <v>317</v>
      </c>
      <c r="B1138" s="477">
        <v>16</v>
      </c>
      <c r="C1138" s="586"/>
      <c r="D1138" s="587"/>
      <c r="E1138" s="586"/>
      <c r="F1138" s="473"/>
      <c r="G1138" s="608"/>
      <c r="H1138" s="475"/>
      <c r="I1138" s="613"/>
      <c r="J1138" s="614"/>
      <c r="K1138" s="614"/>
      <c r="L1138" s="615"/>
      <c r="M1138" s="644"/>
      <c r="N1138" s="505" t="str">
        <f>三年级BMI</f>
        <v/>
      </c>
      <c r="O1138" s="499" t="str">
        <f>三年级BMI等级</f>
        <v/>
      </c>
      <c r="P1138" s="500" t="str">
        <f>三年级BMI得分</f>
        <v/>
      </c>
      <c r="Q1138" s="515" t="str">
        <f>三年级肺活量得分</f>
        <v/>
      </c>
      <c r="R1138" s="512" t="str">
        <f>三年级等级</f>
        <v/>
      </c>
      <c r="S1138" s="516" t="str">
        <f>三年级50米跑得分</f>
        <v/>
      </c>
      <c r="T1138" s="517" t="str">
        <f>三年级等级</f>
        <v/>
      </c>
      <c r="U1138" s="516" t="str">
        <f>三年级坐位体前屈得分</f>
        <v/>
      </c>
      <c r="V1138" s="517" t="str">
        <f>三年级等级</f>
        <v/>
      </c>
      <c r="W1138" s="516" t="str">
        <f>三年级一分钟跳绳得分</f>
        <v/>
      </c>
      <c r="X1138" s="517" t="str">
        <f>三年级等级</f>
        <v/>
      </c>
      <c r="Y1138" s="515" t="str">
        <f>三年级仰卧起坐得分</f>
        <v/>
      </c>
      <c r="Z1138" s="518" t="str">
        <f>三年级等级</f>
        <v/>
      </c>
      <c r="AA1138" s="533"/>
      <c r="AB1138" s="515"/>
      <c r="AC1138" s="533" t="str">
        <f>三年级跳绳附加分</f>
        <v/>
      </c>
      <c r="AD1138" s="534" t="str">
        <f>三年级标准分</f>
        <v/>
      </c>
      <c r="AE1138" s="534" t="str">
        <f>三年级总分</f>
        <v/>
      </c>
      <c r="AF1138" s="517" t="str">
        <f>三年级等级</f>
        <v/>
      </c>
    </row>
    <row r="1139" spans="1:32">
      <c r="A1139" s="476">
        <v>317</v>
      </c>
      <c r="B1139" s="477">
        <v>17</v>
      </c>
      <c r="C1139" s="586"/>
      <c r="D1139" s="587"/>
      <c r="E1139" s="586"/>
      <c r="F1139" s="473"/>
      <c r="G1139" s="608"/>
      <c r="H1139" s="475"/>
      <c r="I1139" s="613"/>
      <c r="J1139" s="614"/>
      <c r="K1139" s="614"/>
      <c r="L1139" s="615"/>
      <c r="M1139" s="644"/>
      <c r="N1139" s="505" t="str">
        <f>三年级BMI</f>
        <v/>
      </c>
      <c r="O1139" s="499" t="str">
        <f>三年级BMI等级</f>
        <v/>
      </c>
      <c r="P1139" s="500" t="str">
        <f>三年级BMI得分</f>
        <v/>
      </c>
      <c r="Q1139" s="515" t="str">
        <f>三年级肺活量得分</f>
        <v/>
      </c>
      <c r="R1139" s="512" t="str">
        <f>三年级等级</f>
        <v/>
      </c>
      <c r="S1139" s="516" t="str">
        <f>三年级50米跑得分</f>
        <v/>
      </c>
      <c r="T1139" s="517" t="str">
        <f>三年级等级</f>
        <v/>
      </c>
      <c r="U1139" s="516" t="str">
        <f>三年级坐位体前屈得分</f>
        <v/>
      </c>
      <c r="V1139" s="517" t="str">
        <f>三年级等级</f>
        <v/>
      </c>
      <c r="W1139" s="516" t="str">
        <f>三年级一分钟跳绳得分</f>
        <v/>
      </c>
      <c r="X1139" s="517" t="str">
        <f>三年级等级</f>
        <v/>
      </c>
      <c r="Y1139" s="515" t="str">
        <f>三年级仰卧起坐得分</f>
        <v/>
      </c>
      <c r="Z1139" s="518" t="str">
        <f>三年级等级</f>
        <v/>
      </c>
      <c r="AA1139" s="533"/>
      <c r="AB1139" s="515"/>
      <c r="AC1139" s="533" t="str">
        <f>三年级跳绳附加分</f>
        <v/>
      </c>
      <c r="AD1139" s="534" t="str">
        <f>三年级标准分</f>
        <v/>
      </c>
      <c r="AE1139" s="534" t="str">
        <f>三年级总分</f>
        <v/>
      </c>
      <c r="AF1139" s="517" t="str">
        <f>三年级等级</f>
        <v/>
      </c>
    </row>
    <row r="1140" spans="1:32">
      <c r="A1140" s="476">
        <v>317</v>
      </c>
      <c r="B1140" s="477">
        <v>18</v>
      </c>
      <c r="C1140" s="586"/>
      <c r="D1140" s="587"/>
      <c r="E1140" s="586"/>
      <c r="F1140" s="473"/>
      <c r="G1140" s="608"/>
      <c r="H1140" s="475"/>
      <c r="I1140" s="613"/>
      <c r="J1140" s="614"/>
      <c r="K1140" s="614"/>
      <c r="L1140" s="615"/>
      <c r="M1140" s="644"/>
      <c r="N1140" s="505" t="str">
        <f>三年级BMI</f>
        <v/>
      </c>
      <c r="O1140" s="499" t="str">
        <f>三年级BMI等级</f>
        <v/>
      </c>
      <c r="P1140" s="500" t="str">
        <f>三年级BMI得分</f>
        <v/>
      </c>
      <c r="Q1140" s="515" t="str">
        <f>三年级肺活量得分</f>
        <v/>
      </c>
      <c r="R1140" s="512" t="str">
        <f>三年级等级</f>
        <v/>
      </c>
      <c r="S1140" s="516" t="str">
        <f>三年级50米跑得分</f>
        <v/>
      </c>
      <c r="T1140" s="517" t="str">
        <f>三年级等级</f>
        <v/>
      </c>
      <c r="U1140" s="516" t="str">
        <f>三年级坐位体前屈得分</f>
        <v/>
      </c>
      <c r="V1140" s="517" t="str">
        <f>三年级等级</f>
        <v/>
      </c>
      <c r="W1140" s="516" t="str">
        <f>三年级一分钟跳绳得分</f>
        <v/>
      </c>
      <c r="X1140" s="517" t="str">
        <f>三年级等级</f>
        <v/>
      </c>
      <c r="Y1140" s="515" t="str">
        <f>三年级仰卧起坐得分</f>
        <v/>
      </c>
      <c r="Z1140" s="518" t="str">
        <f>三年级等级</f>
        <v/>
      </c>
      <c r="AA1140" s="533"/>
      <c r="AB1140" s="515"/>
      <c r="AC1140" s="533" t="str">
        <f>三年级跳绳附加分</f>
        <v/>
      </c>
      <c r="AD1140" s="534" t="str">
        <f>三年级标准分</f>
        <v/>
      </c>
      <c r="AE1140" s="534" t="str">
        <f>三年级总分</f>
        <v/>
      </c>
      <c r="AF1140" s="517" t="str">
        <f>三年级等级</f>
        <v/>
      </c>
    </row>
    <row r="1141" spans="1:32">
      <c r="A1141" s="476">
        <v>317</v>
      </c>
      <c r="B1141" s="477">
        <v>19</v>
      </c>
      <c r="C1141" s="586"/>
      <c r="D1141" s="587"/>
      <c r="E1141" s="586"/>
      <c r="F1141" s="473"/>
      <c r="G1141" s="608"/>
      <c r="H1141" s="475"/>
      <c r="I1141" s="613"/>
      <c r="J1141" s="614"/>
      <c r="K1141" s="614"/>
      <c r="L1141" s="615"/>
      <c r="M1141" s="644"/>
      <c r="N1141" s="505" t="str">
        <f>三年级BMI</f>
        <v/>
      </c>
      <c r="O1141" s="499" t="str">
        <f>三年级BMI等级</f>
        <v/>
      </c>
      <c r="P1141" s="500" t="str">
        <f>三年级BMI得分</f>
        <v/>
      </c>
      <c r="Q1141" s="515" t="str">
        <f>三年级肺活量得分</f>
        <v/>
      </c>
      <c r="R1141" s="512" t="str">
        <f>三年级等级</f>
        <v/>
      </c>
      <c r="S1141" s="516" t="str">
        <f>三年级50米跑得分</f>
        <v/>
      </c>
      <c r="T1141" s="517" t="str">
        <f>三年级等级</f>
        <v/>
      </c>
      <c r="U1141" s="516" t="str">
        <f>三年级坐位体前屈得分</f>
        <v/>
      </c>
      <c r="V1141" s="517" t="str">
        <f>三年级等级</f>
        <v/>
      </c>
      <c r="W1141" s="516" t="str">
        <f>三年级一分钟跳绳得分</f>
        <v/>
      </c>
      <c r="X1141" s="517" t="str">
        <f>三年级等级</f>
        <v/>
      </c>
      <c r="Y1141" s="515" t="str">
        <f>三年级仰卧起坐得分</f>
        <v/>
      </c>
      <c r="Z1141" s="518" t="str">
        <f>三年级等级</f>
        <v/>
      </c>
      <c r="AA1141" s="533"/>
      <c r="AB1141" s="515"/>
      <c r="AC1141" s="533" t="str">
        <f>三年级跳绳附加分</f>
        <v/>
      </c>
      <c r="AD1141" s="534" t="str">
        <f>三年级标准分</f>
        <v/>
      </c>
      <c r="AE1141" s="534" t="str">
        <f>三年级总分</f>
        <v/>
      </c>
      <c r="AF1141" s="517" t="str">
        <f>三年级等级</f>
        <v/>
      </c>
    </row>
    <row r="1142" spans="1:32">
      <c r="A1142" s="476">
        <v>317</v>
      </c>
      <c r="B1142" s="477">
        <v>20</v>
      </c>
      <c r="C1142" s="586"/>
      <c r="D1142" s="587"/>
      <c r="E1142" s="586"/>
      <c r="F1142" s="473"/>
      <c r="G1142" s="608"/>
      <c r="H1142" s="475"/>
      <c r="I1142" s="613"/>
      <c r="J1142" s="614"/>
      <c r="K1142" s="614"/>
      <c r="L1142" s="615"/>
      <c r="M1142" s="644"/>
      <c r="N1142" s="505" t="str">
        <f>三年级BMI</f>
        <v/>
      </c>
      <c r="O1142" s="499" t="str">
        <f>三年级BMI等级</f>
        <v/>
      </c>
      <c r="P1142" s="500" t="str">
        <f>三年级BMI得分</f>
        <v/>
      </c>
      <c r="Q1142" s="515" t="str">
        <f>三年级肺活量得分</f>
        <v/>
      </c>
      <c r="R1142" s="512" t="str">
        <f>三年级等级</f>
        <v/>
      </c>
      <c r="S1142" s="516" t="str">
        <f>三年级50米跑得分</f>
        <v/>
      </c>
      <c r="T1142" s="517" t="str">
        <f>三年级等级</f>
        <v/>
      </c>
      <c r="U1142" s="516" t="str">
        <f>三年级坐位体前屈得分</f>
        <v/>
      </c>
      <c r="V1142" s="517" t="str">
        <f>三年级等级</f>
        <v/>
      </c>
      <c r="W1142" s="516" t="str">
        <f>三年级一分钟跳绳得分</f>
        <v/>
      </c>
      <c r="X1142" s="517" t="str">
        <f>三年级等级</f>
        <v/>
      </c>
      <c r="Y1142" s="515" t="str">
        <f>三年级仰卧起坐得分</f>
        <v/>
      </c>
      <c r="Z1142" s="518" t="str">
        <f>三年级等级</f>
        <v/>
      </c>
      <c r="AA1142" s="533"/>
      <c r="AB1142" s="515"/>
      <c r="AC1142" s="533" t="str">
        <f>三年级跳绳附加分</f>
        <v/>
      </c>
      <c r="AD1142" s="534" t="str">
        <f>三年级标准分</f>
        <v/>
      </c>
      <c r="AE1142" s="534" t="str">
        <f>三年级总分</f>
        <v/>
      </c>
      <c r="AF1142" s="517" t="str">
        <f>三年级等级</f>
        <v/>
      </c>
    </row>
    <row r="1143" spans="1:32">
      <c r="A1143" s="476">
        <v>317</v>
      </c>
      <c r="B1143" s="477">
        <v>21</v>
      </c>
      <c r="C1143" s="586"/>
      <c r="D1143" s="587"/>
      <c r="E1143" s="586"/>
      <c r="F1143" s="473"/>
      <c r="G1143" s="608"/>
      <c r="H1143" s="475"/>
      <c r="I1143" s="613"/>
      <c r="J1143" s="614"/>
      <c r="K1143" s="614"/>
      <c r="L1143" s="615"/>
      <c r="M1143" s="644"/>
      <c r="N1143" s="505" t="str">
        <f>三年级BMI</f>
        <v/>
      </c>
      <c r="O1143" s="499" t="str">
        <f>三年级BMI等级</f>
        <v/>
      </c>
      <c r="P1143" s="500" t="str">
        <f>三年级BMI得分</f>
        <v/>
      </c>
      <c r="Q1143" s="515" t="str">
        <f>三年级肺活量得分</f>
        <v/>
      </c>
      <c r="R1143" s="512" t="str">
        <f>三年级等级</f>
        <v/>
      </c>
      <c r="S1143" s="516" t="str">
        <f>三年级50米跑得分</f>
        <v/>
      </c>
      <c r="T1143" s="517" t="str">
        <f>三年级等级</f>
        <v/>
      </c>
      <c r="U1143" s="516" t="str">
        <f>三年级坐位体前屈得分</f>
        <v/>
      </c>
      <c r="V1143" s="517" t="str">
        <f>三年级等级</f>
        <v/>
      </c>
      <c r="W1143" s="516" t="str">
        <f>三年级一分钟跳绳得分</f>
        <v/>
      </c>
      <c r="X1143" s="517" t="str">
        <f>三年级等级</f>
        <v/>
      </c>
      <c r="Y1143" s="515" t="str">
        <f>三年级仰卧起坐得分</f>
        <v/>
      </c>
      <c r="Z1143" s="518" t="str">
        <f>三年级等级</f>
        <v/>
      </c>
      <c r="AA1143" s="533"/>
      <c r="AB1143" s="515"/>
      <c r="AC1143" s="533" t="str">
        <f>三年级跳绳附加分</f>
        <v/>
      </c>
      <c r="AD1143" s="534" t="str">
        <f>三年级标准分</f>
        <v/>
      </c>
      <c r="AE1143" s="534" t="str">
        <f>三年级总分</f>
        <v/>
      </c>
      <c r="AF1143" s="517" t="str">
        <f>三年级等级</f>
        <v/>
      </c>
    </row>
    <row r="1144" spans="1:32">
      <c r="A1144" s="476">
        <v>317</v>
      </c>
      <c r="B1144" s="477">
        <v>22</v>
      </c>
      <c r="C1144" s="586"/>
      <c r="D1144" s="587"/>
      <c r="E1144" s="586"/>
      <c r="F1144" s="473"/>
      <c r="G1144" s="608"/>
      <c r="H1144" s="475"/>
      <c r="I1144" s="613"/>
      <c r="J1144" s="614"/>
      <c r="K1144" s="614"/>
      <c r="L1144" s="615"/>
      <c r="M1144" s="644"/>
      <c r="N1144" s="505" t="str">
        <f>三年级BMI</f>
        <v/>
      </c>
      <c r="O1144" s="499" t="str">
        <f>三年级BMI等级</f>
        <v/>
      </c>
      <c r="P1144" s="500" t="str">
        <f>三年级BMI得分</f>
        <v/>
      </c>
      <c r="Q1144" s="515" t="str">
        <f>三年级肺活量得分</f>
        <v/>
      </c>
      <c r="R1144" s="512" t="str">
        <f>三年级等级</f>
        <v/>
      </c>
      <c r="S1144" s="516" t="str">
        <f>三年级50米跑得分</f>
        <v/>
      </c>
      <c r="T1144" s="517" t="str">
        <f>三年级等级</f>
        <v/>
      </c>
      <c r="U1144" s="516" t="str">
        <f>三年级坐位体前屈得分</f>
        <v/>
      </c>
      <c r="V1144" s="517" t="str">
        <f>三年级等级</f>
        <v/>
      </c>
      <c r="W1144" s="516" t="str">
        <f>三年级一分钟跳绳得分</f>
        <v/>
      </c>
      <c r="X1144" s="517" t="str">
        <f>三年级等级</f>
        <v/>
      </c>
      <c r="Y1144" s="515" t="str">
        <f>三年级仰卧起坐得分</f>
        <v/>
      </c>
      <c r="Z1144" s="518" t="str">
        <f>三年级等级</f>
        <v/>
      </c>
      <c r="AA1144" s="533"/>
      <c r="AB1144" s="515"/>
      <c r="AC1144" s="533" t="str">
        <f>三年级跳绳附加分</f>
        <v/>
      </c>
      <c r="AD1144" s="534" t="str">
        <f>三年级标准分</f>
        <v/>
      </c>
      <c r="AE1144" s="534" t="str">
        <f>三年级总分</f>
        <v/>
      </c>
      <c r="AF1144" s="517" t="str">
        <f>三年级等级</f>
        <v/>
      </c>
    </row>
    <row r="1145" spans="1:32">
      <c r="A1145" s="476">
        <v>317</v>
      </c>
      <c r="B1145" s="477">
        <v>23</v>
      </c>
      <c r="C1145" s="586"/>
      <c r="D1145" s="587"/>
      <c r="E1145" s="586"/>
      <c r="F1145" s="473"/>
      <c r="G1145" s="608"/>
      <c r="H1145" s="475"/>
      <c r="I1145" s="613"/>
      <c r="J1145" s="614"/>
      <c r="K1145" s="614"/>
      <c r="L1145" s="615"/>
      <c r="M1145" s="644"/>
      <c r="N1145" s="505" t="str">
        <f>三年级BMI</f>
        <v/>
      </c>
      <c r="O1145" s="499" t="str">
        <f>三年级BMI等级</f>
        <v/>
      </c>
      <c r="P1145" s="500" t="str">
        <f>三年级BMI得分</f>
        <v/>
      </c>
      <c r="Q1145" s="515" t="str">
        <f>三年级肺活量得分</f>
        <v/>
      </c>
      <c r="R1145" s="512" t="str">
        <f>三年级等级</f>
        <v/>
      </c>
      <c r="S1145" s="516" t="str">
        <f>三年级50米跑得分</f>
        <v/>
      </c>
      <c r="T1145" s="517" t="str">
        <f>三年级等级</f>
        <v/>
      </c>
      <c r="U1145" s="516" t="str">
        <f>三年级坐位体前屈得分</f>
        <v/>
      </c>
      <c r="V1145" s="517" t="str">
        <f>三年级等级</f>
        <v/>
      </c>
      <c r="W1145" s="516" t="str">
        <f>三年级一分钟跳绳得分</f>
        <v/>
      </c>
      <c r="X1145" s="517" t="str">
        <f>三年级等级</f>
        <v/>
      </c>
      <c r="Y1145" s="515" t="str">
        <f>三年级仰卧起坐得分</f>
        <v/>
      </c>
      <c r="Z1145" s="518" t="str">
        <f>三年级等级</f>
        <v/>
      </c>
      <c r="AA1145" s="533"/>
      <c r="AB1145" s="515"/>
      <c r="AC1145" s="533" t="str">
        <f>三年级跳绳附加分</f>
        <v/>
      </c>
      <c r="AD1145" s="534" t="str">
        <f>三年级标准分</f>
        <v/>
      </c>
      <c r="AE1145" s="534" t="str">
        <f>三年级总分</f>
        <v/>
      </c>
      <c r="AF1145" s="517" t="str">
        <f>三年级等级</f>
        <v/>
      </c>
    </row>
    <row r="1146" spans="1:32">
      <c r="A1146" s="476">
        <v>317</v>
      </c>
      <c r="B1146" s="477">
        <v>24</v>
      </c>
      <c r="C1146" s="586"/>
      <c r="D1146" s="587"/>
      <c r="E1146" s="586"/>
      <c r="F1146" s="473"/>
      <c r="G1146" s="608"/>
      <c r="H1146" s="475"/>
      <c r="I1146" s="613"/>
      <c r="J1146" s="614"/>
      <c r="K1146" s="614"/>
      <c r="L1146" s="615"/>
      <c r="M1146" s="644"/>
      <c r="N1146" s="505" t="str">
        <f>三年级BMI</f>
        <v/>
      </c>
      <c r="O1146" s="499" t="str">
        <f>三年级BMI等级</f>
        <v/>
      </c>
      <c r="P1146" s="500" t="str">
        <f>三年级BMI得分</f>
        <v/>
      </c>
      <c r="Q1146" s="515" t="str">
        <f>三年级肺活量得分</f>
        <v/>
      </c>
      <c r="R1146" s="512" t="str">
        <f>三年级等级</f>
        <v/>
      </c>
      <c r="S1146" s="516" t="str">
        <f>三年级50米跑得分</f>
        <v/>
      </c>
      <c r="T1146" s="517" t="str">
        <f>三年级等级</f>
        <v/>
      </c>
      <c r="U1146" s="516" t="str">
        <f>三年级坐位体前屈得分</f>
        <v/>
      </c>
      <c r="V1146" s="517" t="str">
        <f>三年级等级</f>
        <v/>
      </c>
      <c r="W1146" s="516" t="str">
        <f>三年级一分钟跳绳得分</f>
        <v/>
      </c>
      <c r="X1146" s="517" t="str">
        <f>三年级等级</f>
        <v/>
      </c>
      <c r="Y1146" s="515" t="str">
        <f>三年级仰卧起坐得分</f>
        <v/>
      </c>
      <c r="Z1146" s="518" t="str">
        <f>三年级等级</f>
        <v/>
      </c>
      <c r="AA1146" s="533"/>
      <c r="AB1146" s="515"/>
      <c r="AC1146" s="533" t="str">
        <f>三年级跳绳附加分</f>
        <v/>
      </c>
      <c r="AD1146" s="534" t="str">
        <f>三年级标准分</f>
        <v/>
      </c>
      <c r="AE1146" s="534" t="str">
        <f>三年级总分</f>
        <v/>
      </c>
      <c r="AF1146" s="517" t="str">
        <f>三年级等级</f>
        <v/>
      </c>
    </row>
    <row r="1147" spans="1:32">
      <c r="A1147" s="476">
        <v>317</v>
      </c>
      <c r="B1147" s="477">
        <v>25</v>
      </c>
      <c r="C1147" s="586"/>
      <c r="D1147" s="587"/>
      <c r="E1147" s="586"/>
      <c r="F1147" s="473"/>
      <c r="G1147" s="608"/>
      <c r="H1147" s="475"/>
      <c r="I1147" s="613"/>
      <c r="J1147" s="614"/>
      <c r="K1147" s="614"/>
      <c r="L1147" s="615"/>
      <c r="M1147" s="644"/>
      <c r="N1147" s="505" t="str">
        <f>三年级BMI</f>
        <v/>
      </c>
      <c r="O1147" s="499" t="str">
        <f>三年级BMI等级</f>
        <v/>
      </c>
      <c r="P1147" s="500" t="str">
        <f>三年级BMI得分</f>
        <v/>
      </c>
      <c r="Q1147" s="515" t="str">
        <f>三年级肺活量得分</f>
        <v/>
      </c>
      <c r="R1147" s="512" t="str">
        <f>三年级等级</f>
        <v/>
      </c>
      <c r="S1147" s="516" t="str">
        <f>三年级50米跑得分</f>
        <v/>
      </c>
      <c r="T1147" s="517" t="str">
        <f>三年级等级</f>
        <v/>
      </c>
      <c r="U1147" s="516" t="str">
        <f>三年级坐位体前屈得分</f>
        <v/>
      </c>
      <c r="V1147" s="517" t="str">
        <f>三年级等级</f>
        <v/>
      </c>
      <c r="W1147" s="516" t="str">
        <f>三年级一分钟跳绳得分</f>
        <v/>
      </c>
      <c r="X1147" s="517" t="str">
        <f>三年级等级</f>
        <v/>
      </c>
      <c r="Y1147" s="515" t="str">
        <f>三年级仰卧起坐得分</f>
        <v/>
      </c>
      <c r="Z1147" s="518" t="str">
        <f>三年级等级</f>
        <v/>
      </c>
      <c r="AA1147" s="533"/>
      <c r="AB1147" s="515"/>
      <c r="AC1147" s="533" t="str">
        <f>三年级跳绳附加分</f>
        <v/>
      </c>
      <c r="AD1147" s="534" t="str">
        <f>三年级标准分</f>
        <v/>
      </c>
      <c r="AE1147" s="534" t="str">
        <f>三年级总分</f>
        <v/>
      </c>
      <c r="AF1147" s="517" t="str">
        <f>三年级等级</f>
        <v/>
      </c>
    </row>
    <row r="1148" spans="1:32">
      <c r="A1148" s="476">
        <v>317</v>
      </c>
      <c r="B1148" s="477">
        <v>26</v>
      </c>
      <c r="C1148" s="586"/>
      <c r="D1148" s="587"/>
      <c r="E1148" s="586"/>
      <c r="F1148" s="473"/>
      <c r="G1148" s="608"/>
      <c r="H1148" s="475"/>
      <c r="I1148" s="613"/>
      <c r="J1148" s="614"/>
      <c r="K1148" s="614"/>
      <c r="L1148" s="615"/>
      <c r="M1148" s="644"/>
      <c r="N1148" s="505" t="str">
        <f>三年级BMI</f>
        <v/>
      </c>
      <c r="O1148" s="499" t="str">
        <f>三年级BMI等级</f>
        <v/>
      </c>
      <c r="P1148" s="500" t="str">
        <f>三年级BMI得分</f>
        <v/>
      </c>
      <c r="Q1148" s="515" t="str">
        <f>三年级肺活量得分</f>
        <v/>
      </c>
      <c r="R1148" s="512" t="str">
        <f>三年级等级</f>
        <v/>
      </c>
      <c r="S1148" s="516" t="str">
        <f>三年级50米跑得分</f>
        <v/>
      </c>
      <c r="T1148" s="517" t="str">
        <f>三年级等级</f>
        <v/>
      </c>
      <c r="U1148" s="516" t="str">
        <f>三年级坐位体前屈得分</f>
        <v/>
      </c>
      <c r="V1148" s="517" t="str">
        <f>三年级等级</f>
        <v/>
      </c>
      <c r="W1148" s="516" t="str">
        <f>三年级一分钟跳绳得分</f>
        <v/>
      </c>
      <c r="X1148" s="517" t="str">
        <f>三年级等级</f>
        <v/>
      </c>
      <c r="Y1148" s="515" t="str">
        <f>三年级仰卧起坐得分</f>
        <v/>
      </c>
      <c r="Z1148" s="518" t="str">
        <f>三年级等级</f>
        <v/>
      </c>
      <c r="AA1148" s="533"/>
      <c r="AB1148" s="515"/>
      <c r="AC1148" s="533" t="str">
        <f>三年级跳绳附加分</f>
        <v/>
      </c>
      <c r="AD1148" s="534" t="str">
        <f>三年级标准分</f>
        <v/>
      </c>
      <c r="AE1148" s="534" t="str">
        <f>三年级总分</f>
        <v/>
      </c>
      <c r="AF1148" s="517" t="str">
        <f>三年级等级</f>
        <v/>
      </c>
    </row>
    <row r="1149" spans="1:32">
      <c r="A1149" s="476">
        <v>317</v>
      </c>
      <c r="B1149" s="477">
        <v>27</v>
      </c>
      <c r="C1149" s="586"/>
      <c r="D1149" s="587"/>
      <c r="E1149" s="586"/>
      <c r="F1149" s="473"/>
      <c r="G1149" s="608"/>
      <c r="H1149" s="475"/>
      <c r="I1149" s="613"/>
      <c r="J1149" s="614"/>
      <c r="K1149" s="614"/>
      <c r="L1149" s="615"/>
      <c r="M1149" s="644"/>
      <c r="N1149" s="505" t="str">
        <f>三年级BMI</f>
        <v/>
      </c>
      <c r="O1149" s="499" t="str">
        <f>三年级BMI等级</f>
        <v/>
      </c>
      <c r="P1149" s="500" t="str">
        <f>三年级BMI得分</f>
        <v/>
      </c>
      <c r="Q1149" s="515" t="str">
        <f>三年级肺活量得分</f>
        <v/>
      </c>
      <c r="R1149" s="512" t="str">
        <f>三年级等级</f>
        <v/>
      </c>
      <c r="S1149" s="516" t="str">
        <f>三年级50米跑得分</f>
        <v/>
      </c>
      <c r="T1149" s="517" t="str">
        <f>三年级等级</f>
        <v/>
      </c>
      <c r="U1149" s="516" t="str">
        <f>三年级坐位体前屈得分</f>
        <v/>
      </c>
      <c r="V1149" s="517" t="str">
        <f>三年级等级</f>
        <v/>
      </c>
      <c r="W1149" s="516" t="str">
        <f>三年级一分钟跳绳得分</f>
        <v/>
      </c>
      <c r="X1149" s="517" t="str">
        <f>三年级等级</f>
        <v/>
      </c>
      <c r="Y1149" s="515" t="str">
        <f>三年级仰卧起坐得分</f>
        <v/>
      </c>
      <c r="Z1149" s="518" t="str">
        <f>三年级等级</f>
        <v/>
      </c>
      <c r="AA1149" s="533"/>
      <c r="AB1149" s="515"/>
      <c r="AC1149" s="533" t="str">
        <f>三年级跳绳附加分</f>
        <v/>
      </c>
      <c r="AD1149" s="534" t="str">
        <f>三年级标准分</f>
        <v/>
      </c>
      <c r="AE1149" s="534" t="str">
        <f>三年级总分</f>
        <v/>
      </c>
      <c r="AF1149" s="517" t="str">
        <f>三年级等级</f>
        <v/>
      </c>
    </row>
    <row r="1150" spans="1:32">
      <c r="A1150" s="476">
        <v>317</v>
      </c>
      <c r="B1150" s="477">
        <v>28</v>
      </c>
      <c r="C1150" s="586"/>
      <c r="D1150" s="587"/>
      <c r="E1150" s="586"/>
      <c r="F1150" s="473"/>
      <c r="G1150" s="608"/>
      <c r="H1150" s="475"/>
      <c r="I1150" s="613"/>
      <c r="J1150" s="614"/>
      <c r="K1150" s="614"/>
      <c r="L1150" s="615"/>
      <c r="M1150" s="644"/>
      <c r="N1150" s="505" t="str">
        <f>三年级BMI</f>
        <v/>
      </c>
      <c r="O1150" s="499" t="str">
        <f>三年级BMI等级</f>
        <v/>
      </c>
      <c r="P1150" s="500" t="str">
        <f>三年级BMI得分</f>
        <v/>
      </c>
      <c r="Q1150" s="515" t="str">
        <f>三年级肺活量得分</f>
        <v/>
      </c>
      <c r="R1150" s="512" t="str">
        <f>三年级等级</f>
        <v/>
      </c>
      <c r="S1150" s="516" t="str">
        <f>三年级50米跑得分</f>
        <v/>
      </c>
      <c r="T1150" s="517" t="str">
        <f>三年级等级</f>
        <v/>
      </c>
      <c r="U1150" s="516" t="str">
        <f>三年级坐位体前屈得分</f>
        <v/>
      </c>
      <c r="V1150" s="517" t="str">
        <f>三年级等级</f>
        <v/>
      </c>
      <c r="W1150" s="516" t="str">
        <f>三年级一分钟跳绳得分</f>
        <v/>
      </c>
      <c r="X1150" s="517" t="str">
        <f>三年级等级</f>
        <v/>
      </c>
      <c r="Y1150" s="515" t="str">
        <f>三年级仰卧起坐得分</f>
        <v/>
      </c>
      <c r="Z1150" s="518" t="str">
        <f>三年级等级</f>
        <v/>
      </c>
      <c r="AA1150" s="533"/>
      <c r="AB1150" s="515"/>
      <c r="AC1150" s="533" t="str">
        <f>三年级跳绳附加分</f>
        <v/>
      </c>
      <c r="AD1150" s="534" t="str">
        <f>三年级标准分</f>
        <v/>
      </c>
      <c r="AE1150" s="534" t="str">
        <f>三年级总分</f>
        <v/>
      </c>
      <c r="AF1150" s="517" t="str">
        <f>三年级等级</f>
        <v/>
      </c>
    </row>
    <row r="1151" spans="1:32">
      <c r="A1151" s="476">
        <v>317</v>
      </c>
      <c r="B1151" s="477">
        <v>29</v>
      </c>
      <c r="C1151" s="586"/>
      <c r="D1151" s="587"/>
      <c r="E1151" s="586"/>
      <c r="F1151" s="473"/>
      <c r="G1151" s="608"/>
      <c r="H1151" s="475"/>
      <c r="I1151" s="613"/>
      <c r="J1151" s="614"/>
      <c r="K1151" s="614"/>
      <c r="L1151" s="615"/>
      <c r="M1151" s="644"/>
      <c r="N1151" s="505" t="str">
        <f>三年级BMI</f>
        <v/>
      </c>
      <c r="O1151" s="499" t="str">
        <f>三年级BMI等级</f>
        <v/>
      </c>
      <c r="P1151" s="500" t="str">
        <f>三年级BMI得分</f>
        <v/>
      </c>
      <c r="Q1151" s="515" t="str">
        <f>三年级肺活量得分</f>
        <v/>
      </c>
      <c r="R1151" s="512" t="str">
        <f>三年级等级</f>
        <v/>
      </c>
      <c r="S1151" s="516" t="str">
        <f>三年级50米跑得分</f>
        <v/>
      </c>
      <c r="T1151" s="517" t="str">
        <f>三年级等级</f>
        <v/>
      </c>
      <c r="U1151" s="516" t="str">
        <f>三年级坐位体前屈得分</f>
        <v/>
      </c>
      <c r="V1151" s="517" t="str">
        <f>三年级等级</f>
        <v/>
      </c>
      <c r="W1151" s="516" t="str">
        <f>三年级一分钟跳绳得分</f>
        <v/>
      </c>
      <c r="X1151" s="517" t="str">
        <f>三年级等级</f>
        <v/>
      </c>
      <c r="Y1151" s="515" t="str">
        <f>三年级仰卧起坐得分</f>
        <v/>
      </c>
      <c r="Z1151" s="518" t="str">
        <f>三年级等级</f>
        <v/>
      </c>
      <c r="AA1151" s="533"/>
      <c r="AB1151" s="515"/>
      <c r="AC1151" s="533" t="str">
        <f>三年级跳绳附加分</f>
        <v/>
      </c>
      <c r="AD1151" s="534" t="str">
        <f>三年级标准分</f>
        <v/>
      </c>
      <c r="AE1151" s="534" t="str">
        <f>三年级总分</f>
        <v/>
      </c>
      <c r="AF1151" s="517" t="str">
        <f>三年级等级</f>
        <v/>
      </c>
    </row>
    <row r="1152" spans="1:32">
      <c r="A1152" s="476">
        <v>317</v>
      </c>
      <c r="B1152" s="477">
        <v>30</v>
      </c>
      <c r="C1152" s="586"/>
      <c r="D1152" s="587"/>
      <c r="E1152" s="586"/>
      <c r="F1152" s="473"/>
      <c r="G1152" s="608"/>
      <c r="H1152" s="475"/>
      <c r="I1152" s="613"/>
      <c r="J1152" s="614"/>
      <c r="K1152" s="614"/>
      <c r="L1152" s="615"/>
      <c r="M1152" s="644"/>
      <c r="N1152" s="505" t="str">
        <f>三年级BMI</f>
        <v/>
      </c>
      <c r="O1152" s="499" t="str">
        <f>三年级BMI等级</f>
        <v/>
      </c>
      <c r="P1152" s="500" t="str">
        <f>三年级BMI得分</f>
        <v/>
      </c>
      <c r="Q1152" s="515" t="str">
        <f>三年级肺活量得分</f>
        <v/>
      </c>
      <c r="R1152" s="512" t="str">
        <f>三年级等级</f>
        <v/>
      </c>
      <c r="S1152" s="516" t="str">
        <f>三年级50米跑得分</f>
        <v/>
      </c>
      <c r="T1152" s="517" t="str">
        <f>三年级等级</f>
        <v/>
      </c>
      <c r="U1152" s="516" t="str">
        <f>三年级坐位体前屈得分</f>
        <v/>
      </c>
      <c r="V1152" s="517" t="str">
        <f>三年级等级</f>
        <v/>
      </c>
      <c r="W1152" s="516" t="str">
        <f>三年级一分钟跳绳得分</f>
        <v/>
      </c>
      <c r="X1152" s="517" t="str">
        <f>三年级等级</f>
        <v/>
      </c>
      <c r="Y1152" s="515" t="str">
        <f>三年级仰卧起坐得分</f>
        <v/>
      </c>
      <c r="Z1152" s="518" t="str">
        <f>三年级等级</f>
        <v/>
      </c>
      <c r="AA1152" s="533"/>
      <c r="AB1152" s="515"/>
      <c r="AC1152" s="533" t="str">
        <f>三年级跳绳附加分</f>
        <v/>
      </c>
      <c r="AD1152" s="534" t="str">
        <f>三年级标准分</f>
        <v/>
      </c>
      <c r="AE1152" s="534" t="str">
        <f>三年级总分</f>
        <v/>
      </c>
      <c r="AF1152" s="517" t="str">
        <f>三年级等级</f>
        <v/>
      </c>
    </row>
    <row r="1153" spans="1:32">
      <c r="A1153" s="476">
        <v>317</v>
      </c>
      <c r="B1153" s="477">
        <v>31</v>
      </c>
      <c r="C1153" s="586"/>
      <c r="D1153" s="587"/>
      <c r="E1153" s="586"/>
      <c r="F1153" s="473"/>
      <c r="G1153" s="608"/>
      <c r="H1153" s="475"/>
      <c r="I1153" s="613"/>
      <c r="J1153" s="614"/>
      <c r="K1153" s="614"/>
      <c r="L1153" s="615"/>
      <c r="M1153" s="644"/>
      <c r="N1153" s="505" t="str">
        <f>三年级BMI</f>
        <v/>
      </c>
      <c r="O1153" s="499" t="str">
        <f>三年级BMI等级</f>
        <v/>
      </c>
      <c r="P1153" s="500" t="str">
        <f>三年级BMI得分</f>
        <v/>
      </c>
      <c r="Q1153" s="515" t="str">
        <f>三年级肺活量得分</f>
        <v/>
      </c>
      <c r="R1153" s="512" t="str">
        <f>三年级等级</f>
        <v/>
      </c>
      <c r="S1153" s="516" t="str">
        <f>三年级50米跑得分</f>
        <v/>
      </c>
      <c r="T1153" s="517" t="str">
        <f>三年级等级</f>
        <v/>
      </c>
      <c r="U1153" s="516" t="str">
        <f>三年级坐位体前屈得分</f>
        <v/>
      </c>
      <c r="V1153" s="517" t="str">
        <f>三年级等级</f>
        <v/>
      </c>
      <c r="W1153" s="516" t="str">
        <f>三年级一分钟跳绳得分</f>
        <v/>
      </c>
      <c r="X1153" s="517" t="str">
        <f>三年级等级</f>
        <v/>
      </c>
      <c r="Y1153" s="515" t="str">
        <f>三年级仰卧起坐得分</f>
        <v/>
      </c>
      <c r="Z1153" s="518" t="str">
        <f>三年级等级</f>
        <v/>
      </c>
      <c r="AA1153" s="533"/>
      <c r="AB1153" s="515"/>
      <c r="AC1153" s="533" t="str">
        <f>三年级跳绳附加分</f>
        <v/>
      </c>
      <c r="AD1153" s="534" t="str">
        <f>三年级标准分</f>
        <v/>
      </c>
      <c r="AE1153" s="534" t="str">
        <f>三年级总分</f>
        <v/>
      </c>
      <c r="AF1153" s="517" t="str">
        <f>三年级等级</f>
        <v/>
      </c>
    </row>
    <row r="1154" spans="1:32">
      <c r="A1154" s="476">
        <v>317</v>
      </c>
      <c r="B1154" s="477">
        <v>32</v>
      </c>
      <c r="C1154" s="586"/>
      <c r="D1154" s="587"/>
      <c r="E1154" s="586"/>
      <c r="F1154" s="473"/>
      <c r="G1154" s="608"/>
      <c r="H1154" s="475"/>
      <c r="I1154" s="613"/>
      <c r="J1154" s="614"/>
      <c r="K1154" s="614"/>
      <c r="L1154" s="615"/>
      <c r="M1154" s="644"/>
      <c r="N1154" s="505" t="str">
        <f>三年级BMI</f>
        <v/>
      </c>
      <c r="O1154" s="499" t="str">
        <f>三年级BMI等级</f>
        <v/>
      </c>
      <c r="P1154" s="500" t="str">
        <f>三年级BMI得分</f>
        <v/>
      </c>
      <c r="Q1154" s="515" t="str">
        <f>三年级肺活量得分</f>
        <v/>
      </c>
      <c r="R1154" s="512" t="str">
        <f>三年级等级</f>
        <v/>
      </c>
      <c r="S1154" s="516" t="str">
        <f>三年级50米跑得分</f>
        <v/>
      </c>
      <c r="T1154" s="517" t="str">
        <f>三年级等级</f>
        <v/>
      </c>
      <c r="U1154" s="516" t="str">
        <f>三年级坐位体前屈得分</f>
        <v/>
      </c>
      <c r="V1154" s="517" t="str">
        <f>三年级等级</f>
        <v/>
      </c>
      <c r="W1154" s="516" t="str">
        <f>三年级一分钟跳绳得分</f>
        <v/>
      </c>
      <c r="X1154" s="517" t="str">
        <f>三年级等级</f>
        <v/>
      </c>
      <c r="Y1154" s="515" t="str">
        <f>三年级仰卧起坐得分</f>
        <v/>
      </c>
      <c r="Z1154" s="518" t="str">
        <f>三年级等级</f>
        <v/>
      </c>
      <c r="AA1154" s="533"/>
      <c r="AB1154" s="515"/>
      <c r="AC1154" s="533" t="str">
        <f>三年级跳绳附加分</f>
        <v/>
      </c>
      <c r="AD1154" s="534" t="str">
        <f>三年级标准分</f>
        <v/>
      </c>
      <c r="AE1154" s="534" t="str">
        <f>三年级总分</f>
        <v/>
      </c>
      <c r="AF1154" s="517" t="str">
        <f>三年级等级</f>
        <v/>
      </c>
    </row>
    <row r="1155" spans="1:32">
      <c r="A1155" s="476">
        <v>317</v>
      </c>
      <c r="B1155" s="477">
        <v>33</v>
      </c>
      <c r="C1155" s="586"/>
      <c r="D1155" s="587"/>
      <c r="E1155" s="586"/>
      <c r="F1155" s="473"/>
      <c r="G1155" s="608"/>
      <c r="H1155" s="475"/>
      <c r="I1155" s="613"/>
      <c r="J1155" s="614"/>
      <c r="K1155" s="614"/>
      <c r="L1155" s="615"/>
      <c r="M1155" s="644"/>
      <c r="N1155" s="505" t="str">
        <f>三年级BMI</f>
        <v/>
      </c>
      <c r="O1155" s="499" t="str">
        <f>三年级BMI等级</f>
        <v/>
      </c>
      <c r="P1155" s="500" t="str">
        <f>三年级BMI得分</f>
        <v/>
      </c>
      <c r="Q1155" s="515" t="str">
        <f>三年级肺活量得分</f>
        <v/>
      </c>
      <c r="R1155" s="512" t="str">
        <f>三年级等级</f>
        <v/>
      </c>
      <c r="S1155" s="516" t="str">
        <f>三年级50米跑得分</f>
        <v/>
      </c>
      <c r="T1155" s="517" t="str">
        <f>三年级等级</f>
        <v/>
      </c>
      <c r="U1155" s="516" t="str">
        <f>三年级坐位体前屈得分</f>
        <v/>
      </c>
      <c r="V1155" s="517" t="str">
        <f>三年级等级</f>
        <v/>
      </c>
      <c r="W1155" s="516" t="str">
        <f>三年级一分钟跳绳得分</f>
        <v/>
      </c>
      <c r="X1155" s="517" t="str">
        <f>三年级等级</f>
        <v/>
      </c>
      <c r="Y1155" s="515" t="str">
        <f>三年级仰卧起坐得分</f>
        <v/>
      </c>
      <c r="Z1155" s="518" t="str">
        <f>三年级等级</f>
        <v/>
      </c>
      <c r="AA1155" s="533"/>
      <c r="AB1155" s="515"/>
      <c r="AC1155" s="533" t="str">
        <f>三年级跳绳附加分</f>
        <v/>
      </c>
      <c r="AD1155" s="534" t="str">
        <f>三年级标准分</f>
        <v/>
      </c>
      <c r="AE1155" s="534" t="str">
        <f>三年级总分</f>
        <v/>
      </c>
      <c r="AF1155" s="517" t="str">
        <f>三年级等级</f>
        <v/>
      </c>
    </row>
    <row r="1156" spans="1:32">
      <c r="A1156" s="476">
        <v>317</v>
      </c>
      <c r="B1156" s="477">
        <v>34</v>
      </c>
      <c r="C1156" s="586"/>
      <c r="D1156" s="587"/>
      <c r="E1156" s="586"/>
      <c r="F1156" s="473"/>
      <c r="G1156" s="608"/>
      <c r="H1156" s="475"/>
      <c r="I1156" s="613"/>
      <c r="J1156" s="614"/>
      <c r="K1156" s="614"/>
      <c r="L1156" s="615"/>
      <c r="M1156" s="644"/>
      <c r="N1156" s="505" t="str">
        <f>三年级BMI</f>
        <v/>
      </c>
      <c r="O1156" s="499" t="str">
        <f>三年级BMI等级</f>
        <v/>
      </c>
      <c r="P1156" s="500" t="str">
        <f>三年级BMI得分</f>
        <v/>
      </c>
      <c r="Q1156" s="515" t="str">
        <f>三年级肺活量得分</f>
        <v/>
      </c>
      <c r="R1156" s="512" t="str">
        <f>三年级等级</f>
        <v/>
      </c>
      <c r="S1156" s="516" t="str">
        <f>三年级50米跑得分</f>
        <v/>
      </c>
      <c r="T1156" s="517" t="str">
        <f>三年级等级</f>
        <v/>
      </c>
      <c r="U1156" s="516" t="str">
        <f>三年级坐位体前屈得分</f>
        <v/>
      </c>
      <c r="V1156" s="517" t="str">
        <f>三年级等级</f>
        <v/>
      </c>
      <c r="W1156" s="516" t="str">
        <f>三年级一分钟跳绳得分</f>
        <v/>
      </c>
      <c r="X1156" s="517" t="str">
        <f>三年级等级</f>
        <v/>
      </c>
      <c r="Y1156" s="515" t="str">
        <f>三年级仰卧起坐得分</f>
        <v/>
      </c>
      <c r="Z1156" s="518" t="str">
        <f>三年级等级</f>
        <v/>
      </c>
      <c r="AA1156" s="533"/>
      <c r="AB1156" s="515"/>
      <c r="AC1156" s="533" t="str">
        <f>三年级跳绳附加分</f>
        <v/>
      </c>
      <c r="AD1156" s="534" t="str">
        <f>三年级标准分</f>
        <v/>
      </c>
      <c r="AE1156" s="534" t="str">
        <f>三年级总分</f>
        <v/>
      </c>
      <c r="AF1156" s="517" t="str">
        <f>三年级等级</f>
        <v/>
      </c>
    </row>
    <row r="1157" spans="1:32">
      <c r="A1157" s="476">
        <v>317</v>
      </c>
      <c r="B1157" s="477">
        <v>35</v>
      </c>
      <c r="C1157" s="586"/>
      <c r="D1157" s="587"/>
      <c r="E1157" s="586"/>
      <c r="F1157" s="473"/>
      <c r="G1157" s="608"/>
      <c r="H1157" s="475"/>
      <c r="I1157" s="613"/>
      <c r="J1157" s="614"/>
      <c r="K1157" s="614"/>
      <c r="L1157" s="615"/>
      <c r="M1157" s="644"/>
      <c r="N1157" s="505" t="str">
        <f>三年级BMI</f>
        <v/>
      </c>
      <c r="O1157" s="499" t="str">
        <f>三年级BMI等级</f>
        <v/>
      </c>
      <c r="P1157" s="500" t="str">
        <f>三年级BMI得分</f>
        <v/>
      </c>
      <c r="Q1157" s="515" t="str">
        <f>三年级肺活量得分</f>
        <v/>
      </c>
      <c r="R1157" s="512" t="str">
        <f>三年级等级</f>
        <v/>
      </c>
      <c r="S1157" s="516" t="str">
        <f>三年级50米跑得分</f>
        <v/>
      </c>
      <c r="T1157" s="517" t="str">
        <f>三年级等级</f>
        <v/>
      </c>
      <c r="U1157" s="516" t="str">
        <f>三年级坐位体前屈得分</f>
        <v/>
      </c>
      <c r="V1157" s="517" t="str">
        <f>三年级等级</f>
        <v/>
      </c>
      <c r="W1157" s="516" t="str">
        <f>三年级一分钟跳绳得分</f>
        <v/>
      </c>
      <c r="X1157" s="517" t="str">
        <f>三年级等级</f>
        <v/>
      </c>
      <c r="Y1157" s="515" t="str">
        <f>三年级仰卧起坐得分</f>
        <v/>
      </c>
      <c r="Z1157" s="518" t="str">
        <f>三年级等级</f>
        <v/>
      </c>
      <c r="AA1157" s="533"/>
      <c r="AB1157" s="515"/>
      <c r="AC1157" s="533" t="str">
        <f>三年级跳绳附加分</f>
        <v/>
      </c>
      <c r="AD1157" s="534" t="str">
        <f>三年级标准分</f>
        <v/>
      </c>
      <c r="AE1157" s="534" t="str">
        <f>三年级总分</f>
        <v/>
      </c>
      <c r="AF1157" s="517" t="str">
        <f>三年级等级</f>
        <v/>
      </c>
    </row>
    <row r="1158" spans="1:32">
      <c r="A1158" s="476">
        <v>317</v>
      </c>
      <c r="B1158" s="477">
        <v>36</v>
      </c>
      <c r="C1158" s="586"/>
      <c r="D1158" s="587"/>
      <c r="E1158" s="586"/>
      <c r="F1158" s="473"/>
      <c r="G1158" s="608"/>
      <c r="H1158" s="475"/>
      <c r="I1158" s="613"/>
      <c r="J1158" s="614"/>
      <c r="K1158" s="614"/>
      <c r="L1158" s="615"/>
      <c r="M1158" s="644"/>
      <c r="N1158" s="505" t="str">
        <f>三年级BMI</f>
        <v/>
      </c>
      <c r="O1158" s="499" t="str">
        <f>三年级BMI等级</f>
        <v/>
      </c>
      <c r="P1158" s="500" t="str">
        <f>三年级BMI得分</f>
        <v/>
      </c>
      <c r="Q1158" s="515" t="str">
        <f>三年级肺活量得分</f>
        <v/>
      </c>
      <c r="R1158" s="512" t="str">
        <f>三年级等级</f>
        <v/>
      </c>
      <c r="S1158" s="516" t="str">
        <f>三年级50米跑得分</f>
        <v/>
      </c>
      <c r="T1158" s="517" t="str">
        <f>三年级等级</f>
        <v/>
      </c>
      <c r="U1158" s="516" t="str">
        <f>三年级坐位体前屈得分</f>
        <v/>
      </c>
      <c r="V1158" s="517" t="str">
        <f>三年级等级</f>
        <v/>
      </c>
      <c r="W1158" s="516" t="str">
        <f>三年级一分钟跳绳得分</f>
        <v/>
      </c>
      <c r="X1158" s="517" t="str">
        <f>三年级等级</f>
        <v/>
      </c>
      <c r="Y1158" s="515" t="str">
        <f>三年级仰卧起坐得分</f>
        <v/>
      </c>
      <c r="Z1158" s="518" t="str">
        <f>三年级等级</f>
        <v/>
      </c>
      <c r="AA1158" s="533"/>
      <c r="AB1158" s="515"/>
      <c r="AC1158" s="533" t="str">
        <f>三年级跳绳附加分</f>
        <v/>
      </c>
      <c r="AD1158" s="534" t="str">
        <f>三年级标准分</f>
        <v/>
      </c>
      <c r="AE1158" s="534" t="str">
        <f>三年级总分</f>
        <v/>
      </c>
      <c r="AF1158" s="517" t="str">
        <f>三年级等级</f>
        <v/>
      </c>
    </row>
    <row r="1159" spans="1:32">
      <c r="A1159" s="476">
        <v>317</v>
      </c>
      <c r="B1159" s="477">
        <v>37</v>
      </c>
      <c r="C1159" s="586"/>
      <c r="D1159" s="587"/>
      <c r="E1159" s="586"/>
      <c r="F1159" s="473"/>
      <c r="G1159" s="608"/>
      <c r="H1159" s="475"/>
      <c r="I1159" s="613"/>
      <c r="J1159" s="614"/>
      <c r="K1159" s="614"/>
      <c r="L1159" s="615"/>
      <c r="M1159" s="644"/>
      <c r="N1159" s="505" t="str">
        <f>三年级BMI</f>
        <v/>
      </c>
      <c r="O1159" s="499" t="str">
        <f>三年级BMI等级</f>
        <v/>
      </c>
      <c r="P1159" s="500" t="str">
        <f>三年级BMI得分</f>
        <v/>
      </c>
      <c r="Q1159" s="515" t="str">
        <f>三年级肺活量得分</f>
        <v/>
      </c>
      <c r="R1159" s="512" t="str">
        <f>三年级等级</f>
        <v/>
      </c>
      <c r="S1159" s="516" t="str">
        <f>三年级50米跑得分</f>
        <v/>
      </c>
      <c r="T1159" s="517" t="str">
        <f>三年级等级</f>
        <v/>
      </c>
      <c r="U1159" s="516" t="str">
        <f>三年级坐位体前屈得分</f>
        <v/>
      </c>
      <c r="V1159" s="517" t="str">
        <f>三年级等级</f>
        <v/>
      </c>
      <c r="W1159" s="516" t="str">
        <f>三年级一分钟跳绳得分</f>
        <v/>
      </c>
      <c r="X1159" s="517" t="str">
        <f>三年级等级</f>
        <v/>
      </c>
      <c r="Y1159" s="515" t="str">
        <f>三年级仰卧起坐得分</f>
        <v/>
      </c>
      <c r="Z1159" s="518" t="str">
        <f>三年级等级</f>
        <v/>
      </c>
      <c r="AA1159" s="533"/>
      <c r="AB1159" s="515"/>
      <c r="AC1159" s="533" t="str">
        <f>三年级跳绳附加分</f>
        <v/>
      </c>
      <c r="AD1159" s="534" t="str">
        <f>三年级标准分</f>
        <v/>
      </c>
      <c r="AE1159" s="534" t="str">
        <f>三年级总分</f>
        <v/>
      </c>
      <c r="AF1159" s="517" t="str">
        <f>三年级等级</f>
        <v/>
      </c>
    </row>
    <row r="1160" spans="1:32">
      <c r="A1160" s="476">
        <v>317</v>
      </c>
      <c r="B1160" s="477">
        <v>38</v>
      </c>
      <c r="C1160" s="586"/>
      <c r="D1160" s="587"/>
      <c r="E1160" s="586"/>
      <c r="F1160" s="473"/>
      <c r="G1160" s="608"/>
      <c r="H1160" s="475"/>
      <c r="I1160" s="613"/>
      <c r="J1160" s="614"/>
      <c r="K1160" s="614"/>
      <c r="L1160" s="615"/>
      <c r="M1160" s="644"/>
      <c r="N1160" s="505" t="str">
        <f>三年级BMI</f>
        <v/>
      </c>
      <c r="O1160" s="499" t="str">
        <f>三年级BMI等级</f>
        <v/>
      </c>
      <c r="P1160" s="500" t="str">
        <f>三年级BMI得分</f>
        <v/>
      </c>
      <c r="Q1160" s="515" t="str">
        <f>三年级肺活量得分</f>
        <v/>
      </c>
      <c r="R1160" s="512" t="str">
        <f>三年级等级</f>
        <v/>
      </c>
      <c r="S1160" s="516" t="str">
        <f>三年级50米跑得分</f>
        <v/>
      </c>
      <c r="T1160" s="517" t="str">
        <f>三年级等级</f>
        <v/>
      </c>
      <c r="U1160" s="516" t="str">
        <f>三年级坐位体前屈得分</f>
        <v/>
      </c>
      <c r="V1160" s="517" t="str">
        <f>三年级等级</f>
        <v/>
      </c>
      <c r="W1160" s="516" t="str">
        <f>三年级一分钟跳绳得分</f>
        <v/>
      </c>
      <c r="X1160" s="517" t="str">
        <f>三年级等级</f>
        <v/>
      </c>
      <c r="Y1160" s="515" t="str">
        <f>三年级仰卧起坐得分</f>
        <v/>
      </c>
      <c r="Z1160" s="518" t="str">
        <f>三年级等级</f>
        <v/>
      </c>
      <c r="AA1160" s="533"/>
      <c r="AB1160" s="515"/>
      <c r="AC1160" s="533" t="str">
        <f>三年级跳绳附加分</f>
        <v/>
      </c>
      <c r="AD1160" s="534" t="str">
        <f>三年级标准分</f>
        <v/>
      </c>
      <c r="AE1160" s="534" t="str">
        <f>三年级总分</f>
        <v/>
      </c>
      <c r="AF1160" s="517" t="str">
        <f>三年级等级</f>
        <v/>
      </c>
    </row>
    <row r="1161" spans="1:32">
      <c r="A1161" s="476">
        <v>317</v>
      </c>
      <c r="B1161" s="477">
        <v>39</v>
      </c>
      <c r="C1161" s="586"/>
      <c r="D1161" s="587"/>
      <c r="E1161" s="586"/>
      <c r="F1161" s="473"/>
      <c r="G1161" s="608"/>
      <c r="H1161" s="475"/>
      <c r="I1161" s="613"/>
      <c r="J1161" s="614"/>
      <c r="K1161" s="614"/>
      <c r="L1161" s="615"/>
      <c r="M1161" s="644"/>
      <c r="N1161" s="505" t="str">
        <f>三年级BMI</f>
        <v/>
      </c>
      <c r="O1161" s="499" t="str">
        <f>三年级BMI等级</f>
        <v/>
      </c>
      <c r="P1161" s="500" t="str">
        <f>三年级BMI得分</f>
        <v/>
      </c>
      <c r="Q1161" s="515" t="str">
        <f>三年级肺活量得分</f>
        <v/>
      </c>
      <c r="R1161" s="512" t="str">
        <f>三年级等级</f>
        <v/>
      </c>
      <c r="S1161" s="516" t="str">
        <f>三年级50米跑得分</f>
        <v/>
      </c>
      <c r="T1161" s="517" t="str">
        <f>三年级等级</f>
        <v/>
      </c>
      <c r="U1161" s="516" t="str">
        <f>三年级坐位体前屈得分</f>
        <v/>
      </c>
      <c r="V1161" s="517" t="str">
        <f>三年级等级</f>
        <v/>
      </c>
      <c r="W1161" s="516" t="str">
        <f>三年级一分钟跳绳得分</f>
        <v/>
      </c>
      <c r="X1161" s="517" t="str">
        <f>三年级等级</f>
        <v/>
      </c>
      <c r="Y1161" s="515" t="str">
        <f>三年级仰卧起坐得分</f>
        <v/>
      </c>
      <c r="Z1161" s="518" t="str">
        <f>三年级等级</f>
        <v/>
      </c>
      <c r="AA1161" s="533"/>
      <c r="AB1161" s="515"/>
      <c r="AC1161" s="533" t="str">
        <f>三年级跳绳附加分</f>
        <v/>
      </c>
      <c r="AD1161" s="534" t="str">
        <f>三年级标准分</f>
        <v/>
      </c>
      <c r="AE1161" s="534" t="str">
        <f>三年级总分</f>
        <v/>
      </c>
      <c r="AF1161" s="517" t="str">
        <f>三年级等级</f>
        <v/>
      </c>
    </row>
    <row r="1162" spans="1:32">
      <c r="A1162" s="476">
        <v>317</v>
      </c>
      <c r="B1162" s="477">
        <v>40</v>
      </c>
      <c r="C1162" s="586"/>
      <c r="D1162" s="587"/>
      <c r="E1162" s="586"/>
      <c r="F1162" s="473"/>
      <c r="G1162" s="608"/>
      <c r="H1162" s="475"/>
      <c r="I1162" s="613"/>
      <c r="J1162" s="614"/>
      <c r="K1162" s="614"/>
      <c r="L1162" s="615"/>
      <c r="M1162" s="644"/>
      <c r="N1162" s="505" t="str">
        <f>三年级BMI</f>
        <v/>
      </c>
      <c r="O1162" s="499" t="str">
        <f>三年级BMI等级</f>
        <v/>
      </c>
      <c r="P1162" s="500" t="str">
        <f>三年级BMI得分</f>
        <v/>
      </c>
      <c r="Q1162" s="515" t="str">
        <f>三年级肺活量得分</f>
        <v/>
      </c>
      <c r="R1162" s="512" t="str">
        <f>三年级等级</f>
        <v/>
      </c>
      <c r="S1162" s="516" t="str">
        <f>三年级50米跑得分</f>
        <v/>
      </c>
      <c r="T1162" s="517" t="str">
        <f>三年级等级</f>
        <v/>
      </c>
      <c r="U1162" s="516" t="str">
        <f>三年级坐位体前屈得分</f>
        <v/>
      </c>
      <c r="V1162" s="517" t="str">
        <f>三年级等级</f>
        <v/>
      </c>
      <c r="W1162" s="516" t="str">
        <f>三年级一分钟跳绳得分</f>
        <v/>
      </c>
      <c r="X1162" s="517" t="str">
        <f>三年级等级</f>
        <v/>
      </c>
      <c r="Y1162" s="515" t="str">
        <f>三年级仰卧起坐得分</f>
        <v/>
      </c>
      <c r="Z1162" s="518" t="str">
        <f>三年级等级</f>
        <v/>
      </c>
      <c r="AA1162" s="533"/>
      <c r="AB1162" s="515"/>
      <c r="AC1162" s="533" t="str">
        <f>三年级跳绳附加分</f>
        <v/>
      </c>
      <c r="AD1162" s="534" t="str">
        <f>三年级标准分</f>
        <v/>
      </c>
      <c r="AE1162" s="534" t="str">
        <f>三年级总分</f>
        <v/>
      </c>
      <c r="AF1162" s="517" t="str">
        <f>三年级等级</f>
        <v/>
      </c>
    </row>
    <row r="1163" spans="1:32">
      <c r="A1163" s="476">
        <v>317</v>
      </c>
      <c r="B1163" s="477">
        <v>41</v>
      </c>
      <c r="C1163" s="586"/>
      <c r="D1163" s="587"/>
      <c r="E1163" s="586"/>
      <c r="F1163" s="473"/>
      <c r="G1163" s="608"/>
      <c r="H1163" s="475"/>
      <c r="I1163" s="613"/>
      <c r="J1163" s="614"/>
      <c r="K1163" s="614"/>
      <c r="L1163" s="615"/>
      <c r="M1163" s="644"/>
      <c r="N1163" s="505" t="str">
        <f>三年级BMI</f>
        <v/>
      </c>
      <c r="O1163" s="499" t="str">
        <f>三年级BMI等级</f>
        <v/>
      </c>
      <c r="P1163" s="500" t="str">
        <f>三年级BMI得分</f>
        <v/>
      </c>
      <c r="Q1163" s="515" t="str">
        <f>三年级肺活量得分</f>
        <v/>
      </c>
      <c r="R1163" s="512" t="str">
        <f>三年级等级</f>
        <v/>
      </c>
      <c r="S1163" s="516" t="str">
        <f>三年级50米跑得分</f>
        <v/>
      </c>
      <c r="T1163" s="517" t="str">
        <f>三年级等级</f>
        <v/>
      </c>
      <c r="U1163" s="516" t="str">
        <f>三年级坐位体前屈得分</f>
        <v/>
      </c>
      <c r="V1163" s="517" t="str">
        <f>三年级等级</f>
        <v/>
      </c>
      <c r="W1163" s="516" t="str">
        <f>三年级一分钟跳绳得分</f>
        <v/>
      </c>
      <c r="X1163" s="517" t="str">
        <f>三年级等级</f>
        <v/>
      </c>
      <c r="Y1163" s="515" t="str">
        <f>三年级仰卧起坐得分</f>
        <v/>
      </c>
      <c r="Z1163" s="518" t="str">
        <f>三年级等级</f>
        <v/>
      </c>
      <c r="AA1163" s="533"/>
      <c r="AB1163" s="515"/>
      <c r="AC1163" s="533" t="str">
        <f>三年级跳绳附加分</f>
        <v/>
      </c>
      <c r="AD1163" s="534" t="str">
        <f>三年级标准分</f>
        <v/>
      </c>
      <c r="AE1163" s="534" t="str">
        <f>三年级总分</f>
        <v/>
      </c>
      <c r="AF1163" s="517" t="str">
        <f>三年级等级</f>
        <v/>
      </c>
    </row>
    <row r="1164" spans="1:32">
      <c r="A1164" s="476">
        <v>317</v>
      </c>
      <c r="B1164" s="477">
        <v>42</v>
      </c>
      <c r="C1164" s="586"/>
      <c r="D1164" s="587"/>
      <c r="E1164" s="586"/>
      <c r="F1164" s="473"/>
      <c r="G1164" s="608"/>
      <c r="H1164" s="475"/>
      <c r="I1164" s="613"/>
      <c r="J1164" s="614"/>
      <c r="K1164" s="614"/>
      <c r="L1164" s="615"/>
      <c r="M1164" s="644"/>
      <c r="N1164" s="505" t="str">
        <f>三年级BMI</f>
        <v/>
      </c>
      <c r="O1164" s="499" t="str">
        <f>三年级BMI等级</f>
        <v/>
      </c>
      <c r="P1164" s="500" t="str">
        <f>三年级BMI得分</f>
        <v/>
      </c>
      <c r="Q1164" s="515" t="str">
        <f>三年级肺活量得分</f>
        <v/>
      </c>
      <c r="R1164" s="512" t="str">
        <f>三年级等级</f>
        <v/>
      </c>
      <c r="S1164" s="516" t="str">
        <f>三年级50米跑得分</f>
        <v/>
      </c>
      <c r="T1164" s="517" t="str">
        <f>三年级等级</f>
        <v/>
      </c>
      <c r="U1164" s="516" t="str">
        <f>三年级坐位体前屈得分</f>
        <v/>
      </c>
      <c r="V1164" s="517" t="str">
        <f>三年级等级</f>
        <v/>
      </c>
      <c r="W1164" s="516" t="str">
        <f>三年级一分钟跳绳得分</f>
        <v/>
      </c>
      <c r="X1164" s="517" t="str">
        <f>三年级等级</f>
        <v/>
      </c>
      <c r="Y1164" s="515" t="str">
        <f>三年级仰卧起坐得分</f>
        <v/>
      </c>
      <c r="Z1164" s="518" t="str">
        <f>三年级等级</f>
        <v/>
      </c>
      <c r="AA1164" s="533"/>
      <c r="AB1164" s="515"/>
      <c r="AC1164" s="533" t="str">
        <f>三年级跳绳附加分</f>
        <v/>
      </c>
      <c r="AD1164" s="534" t="str">
        <f>三年级标准分</f>
        <v/>
      </c>
      <c r="AE1164" s="534" t="str">
        <f>三年级总分</f>
        <v/>
      </c>
      <c r="AF1164" s="517" t="str">
        <f>三年级等级</f>
        <v/>
      </c>
    </row>
    <row r="1165" spans="1:32">
      <c r="A1165" s="476">
        <v>317</v>
      </c>
      <c r="B1165" s="477">
        <v>43</v>
      </c>
      <c r="C1165" s="586"/>
      <c r="D1165" s="587"/>
      <c r="E1165" s="586"/>
      <c r="F1165" s="473"/>
      <c r="G1165" s="608"/>
      <c r="H1165" s="475"/>
      <c r="I1165" s="613"/>
      <c r="J1165" s="614"/>
      <c r="K1165" s="614"/>
      <c r="L1165" s="615"/>
      <c r="M1165" s="644"/>
      <c r="N1165" s="505" t="str">
        <f>三年级BMI</f>
        <v/>
      </c>
      <c r="O1165" s="499" t="str">
        <f>三年级BMI等级</f>
        <v/>
      </c>
      <c r="P1165" s="500" t="str">
        <f>三年级BMI得分</f>
        <v/>
      </c>
      <c r="Q1165" s="515" t="str">
        <f>三年级肺活量得分</f>
        <v/>
      </c>
      <c r="R1165" s="512" t="str">
        <f>三年级等级</f>
        <v/>
      </c>
      <c r="S1165" s="516" t="str">
        <f>三年级50米跑得分</f>
        <v/>
      </c>
      <c r="T1165" s="517" t="str">
        <f>三年级等级</f>
        <v/>
      </c>
      <c r="U1165" s="516" t="str">
        <f>三年级坐位体前屈得分</f>
        <v/>
      </c>
      <c r="V1165" s="517" t="str">
        <f>三年级等级</f>
        <v/>
      </c>
      <c r="W1165" s="516" t="str">
        <f>三年级一分钟跳绳得分</f>
        <v/>
      </c>
      <c r="X1165" s="517" t="str">
        <f>三年级等级</f>
        <v/>
      </c>
      <c r="Y1165" s="515" t="str">
        <f>三年级仰卧起坐得分</f>
        <v/>
      </c>
      <c r="Z1165" s="518" t="str">
        <f>三年级等级</f>
        <v/>
      </c>
      <c r="AA1165" s="533"/>
      <c r="AB1165" s="515"/>
      <c r="AC1165" s="533" t="str">
        <f>三年级跳绳附加分</f>
        <v/>
      </c>
      <c r="AD1165" s="534" t="str">
        <f>三年级标准分</f>
        <v/>
      </c>
      <c r="AE1165" s="534" t="str">
        <f>三年级总分</f>
        <v/>
      </c>
      <c r="AF1165" s="517" t="str">
        <f>三年级等级</f>
        <v/>
      </c>
    </row>
    <row r="1166" spans="1:32">
      <c r="A1166" s="476">
        <v>317</v>
      </c>
      <c r="B1166" s="477">
        <v>44</v>
      </c>
      <c r="C1166" s="586"/>
      <c r="D1166" s="587"/>
      <c r="E1166" s="586"/>
      <c r="F1166" s="473"/>
      <c r="G1166" s="608"/>
      <c r="H1166" s="475"/>
      <c r="I1166" s="613"/>
      <c r="J1166" s="614"/>
      <c r="K1166" s="614"/>
      <c r="L1166" s="615"/>
      <c r="M1166" s="644"/>
      <c r="N1166" s="505" t="str">
        <f>三年级BMI</f>
        <v/>
      </c>
      <c r="O1166" s="499" t="str">
        <f>三年级BMI等级</f>
        <v/>
      </c>
      <c r="P1166" s="500" t="str">
        <f>三年级BMI得分</f>
        <v/>
      </c>
      <c r="Q1166" s="515" t="str">
        <f>三年级肺活量得分</f>
        <v/>
      </c>
      <c r="R1166" s="512" t="str">
        <f>三年级等级</f>
        <v/>
      </c>
      <c r="S1166" s="516" t="str">
        <f>三年级50米跑得分</f>
        <v/>
      </c>
      <c r="T1166" s="517" t="str">
        <f>三年级等级</f>
        <v/>
      </c>
      <c r="U1166" s="516" t="str">
        <f>三年级坐位体前屈得分</f>
        <v/>
      </c>
      <c r="V1166" s="517" t="str">
        <f>三年级等级</f>
        <v/>
      </c>
      <c r="W1166" s="516" t="str">
        <f>三年级一分钟跳绳得分</f>
        <v/>
      </c>
      <c r="X1166" s="517" t="str">
        <f>三年级等级</f>
        <v/>
      </c>
      <c r="Y1166" s="515" t="str">
        <f>三年级仰卧起坐得分</f>
        <v/>
      </c>
      <c r="Z1166" s="518" t="str">
        <f>三年级等级</f>
        <v/>
      </c>
      <c r="AA1166" s="533"/>
      <c r="AB1166" s="515"/>
      <c r="AC1166" s="533" t="str">
        <f>三年级跳绳附加分</f>
        <v/>
      </c>
      <c r="AD1166" s="534" t="str">
        <f>三年级标准分</f>
        <v/>
      </c>
      <c r="AE1166" s="534" t="str">
        <f>三年级总分</f>
        <v/>
      </c>
      <c r="AF1166" s="517" t="str">
        <f>三年级等级</f>
        <v/>
      </c>
    </row>
    <row r="1167" spans="1:32">
      <c r="A1167" s="476">
        <v>317</v>
      </c>
      <c r="B1167" s="477">
        <v>45</v>
      </c>
      <c r="C1167" s="586"/>
      <c r="D1167" s="587"/>
      <c r="E1167" s="586"/>
      <c r="F1167" s="473"/>
      <c r="G1167" s="608"/>
      <c r="H1167" s="475"/>
      <c r="I1167" s="613"/>
      <c r="J1167" s="614"/>
      <c r="K1167" s="614"/>
      <c r="L1167" s="615"/>
      <c r="M1167" s="644"/>
      <c r="N1167" s="505" t="str">
        <f>三年级BMI</f>
        <v/>
      </c>
      <c r="O1167" s="499" t="str">
        <f>三年级BMI等级</f>
        <v/>
      </c>
      <c r="P1167" s="500" t="str">
        <f>三年级BMI得分</f>
        <v/>
      </c>
      <c r="Q1167" s="515" t="str">
        <f>三年级肺活量得分</f>
        <v/>
      </c>
      <c r="R1167" s="512" t="str">
        <f>三年级等级</f>
        <v/>
      </c>
      <c r="S1167" s="516" t="str">
        <f>三年级50米跑得分</f>
        <v/>
      </c>
      <c r="T1167" s="517" t="str">
        <f>三年级等级</f>
        <v/>
      </c>
      <c r="U1167" s="516" t="str">
        <f>三年级坐位体前屈得分</f>
        <v/>
      </c>
      <c r="V1167" s="517" t="str">
        <f>三年级等级</f>
        <v/>
      </c>
      <c r="W1167" s="516" t="str">
        <f>三年级一分钟跳绳得分</f>
        <v/>
      </c>
      <c r="X1167" s="517" t="str">
        <f>三年级等级</f>
        <v/>
      </c>
      <c r="Y1167" s="515" t="str">
        <f>三年级仰卧起坐得分</f>
        <v/>
      </c>
      <c r="Z1167" s="518" t="str">
        <f>三年级等级</f>
        <v/>
      </c>
      <c r="AA1167" s="533"/>
      <c r="AB1167" s="515"/>
      <c r="AC1167" s="533" t="str">
        <f>三年级跳绳附加分</f>
        <v/>
      </c>
      <c r="AD1167" s="534" t="str">
        <f>三年级标准分</f>
        <v/>
      </c>
      <c r="AE1167" s="534" t="str">
        <f>三年级总分</f>
        <v/>
      </c>
      <c r="AF1167" s="517" t="str">
        <f>三年级等级</f>
        <v/>
      </c>
    </row>
    <row r="1168" spans="1:32">
      <c r="A1168" s="476">
        <v>317</v>
      </c>
      <c r="B1168" s="477">
        <v>46</v>
      </c>
      <c r="C1168" s="586"/>
      <c r="D1168" s="587"/>
      <c r="E1168" s="586"/>
      <c r="F1168" s="473"/>
      <c r="G1168" s="608"/>
      <c r="H1168" s="475"/>
      <c r="I1168" s="613"/>
      <c r="J1168" s="614"/>
      <c r="K1168" s="614"/>
      <c r="L1168" s="615"/>
      <c r="M1168" s="644"/>
      <c r="N1168" s="505" t="str">
        <f>三年级BMI</f>
        <v/>
      </c>
      <c r="O1168" s="499" t="str">
        <f>三年级BMI等级</f>
        <v/>
      </c>
      <c r="P1168" s="500" t="str">
        <f>三年级BMI得分</f>
        <v/>
      </c>
      <c r="Q1168" s="515" t="str">
        <f>三年级肺活量得分</f>
        <v/>
      </c>
      <c r="R1168" s="512" t="str">
        <f>三年级等级</f>
        <v/>
      </c>
      <c r="S1168" s="516" t="str">
        <f>三年级50米跑得分</f>
        <v/>
      </c>
      <c r="T1168" s="517" t="str">
        <f>三年级等级</f>
        <v/>
      </c>
      <c r="U1168" s="516" t="str">
        <f>三年级坐位体前屈得分</f>
        <v/>
      </c>
      <c r="V1168" s="517" t="str">
        <f>三年级等级</f>
        <v/>
      </c>
      <c r="W1168" s="516" t="str">
        <f>三年级一分钟跳绳得分</f>
        <v/>
      </c>
      <c r="X1168" s="517" t="str">
        <f>三年级等级</f>
        <v/>
      </c>
      <c r="Y1168" s="515" t="str">
        <f>三年级仰卧起坐得分</f>
        <v/>
      </c>
      <c r="Z1168" s="518" t="str">
        <f>三年级等级</f>
        <v/>
      </c>
      <c r="AA1168" s="533"/>
      <c r="AB1168" s="515"/>
      <c r="AC1168" s="533" t="str">
        <f>三年级跳绳附加分</f>
        <v/>
      </c>
      <c r="AD1168" s="534" t="str">
        <f>三年级标准分</f>
        <v/>
      </c>
      <c r="AE1168" s="534" t="str">
        <f>三年级总分</f>
        <v/>
      </c>
      <c r="AF1168" s="517" t="str">
        <f>三年级等级</f>
        <v/>
      </c>
    </row>
    <row r="1169" spans="1:32">
      <c r="A1169" s="476">
        <v>317</v>
      </c>
      <c r="B1169" s="477">
        <v>47</v>
      </c>
      <c r="C1169" s="586"/>
      <c r="D1169" s="587"/>
      <c r="E1169" s="586"/>
      <c r="F1169" s="473"/>
      <c r="G1169" s="608"/>
      <c r="H1169" s="475"/>
      <c r="I1169" s="613"/>
      <c r="J1169" s="614"/>
      <c r="K1169" s="614"/>
      <c r="L1169" s="615"/>
      <c r="M1169" s="644"/>
      <c r="N1169" s="505" t="str">
        <f>三年级BMI</f>
        <v/>
      </c>
      <c r="O1169" s="499" t="str">
        <f>三年级BMI等级</f>
        <v/>
      </c>
      <c r="P1169" s="500" t="str">
        <f>三年级BMI得分</f>
        <v/>
      </c>
      <c r="Q1169" s="515" t="str">
        <f>三年级肺活量得分</f>
        <v/>
      </c>
      <c r="R1169" s="512" t="str">
        <f>三年级等级</f>
        <v/>
      </c>
      <c r="S1169" s="516" t="str">
        <f>三年级50米跑得分</f>
        <v/>
      </c>
      <c r="T1169" s="517" t="str">
        <f>三年级等级</f>
        <v/>
      </c>
      <c r="U1169" s="516" t="str">
        <f>三年级坐位体前屈得分</f>
        <v/>
      </c>
      <c r="V1169" s="517" t="str">
        <f>三年级等级</f>
        <v/>
      </c>
      <c r="W1169" s="516" t="str">
        <f>三年级一分钟跳绳得分</f>
        <v/>
      </c>
      <c r="X1169" s="517" t="str">
        <f>三年级等级</f>
        <v/>
      </c>
      <c r="Y1169" s="515" t="str">
        <f>三年级仰卧起坐得分</f>
        <v/>
      </c>
      <c r="Z1169" s="518" t="str">
        <f>三年级等级</f>
        <v/>
      </c>
      <c r="AA1169" s="533"/>
      <c r="AB1169" s="515"/>
      <c r="AC1169" s="533" t="str">
        <f>三年级跳绳附加分</f>
        <v/>
      </c>
      <c r="AD1169" s="534" t="str">
        <f>三年级标准分</f>
        <v/>
      </c>
      <c r="AE1169" s="534" t="str">
        <f>三年级总分</f>
        <v/>
      </c>
      <c r="AF1169" s="517" t="str">
        <f>三年级等级</f>
        <v/>
      </c>
    </row>
    <row r="1170" spans="1:32">
      <c r="A1170" s="476">
        <v>317</v>
      </c>
      <c r="B1170" s="477">
        <v>48</v>
      </c>
      <c r="C1170" s="586"/>
      <c r="D1170" s="587"/>
      <c r="E1170" s="586"/>
      <c r="F1170" s="473"/>
      <c r="G1170" s="608"/>
      <c r="H1170" s="475"/>
      <c r="I1170" s="613"/>
      <c r="J1170" s="614"/>
      <c r="K1170" s="614"/>
      <c r="L1170" s="615"/>
      <c r="M1170" s="644"/>
      <c r="N1170" s="505" t="str">
        <f>三年级BMI</f>
        <v/>
      </c>
      <c r="O1170" s="499" t="str">
        <f>三年级BMI等级</f>
        <v/>
      </c>
      <c r="P1170" s="500" t="str">
        <f>三年级BMI得分</f>
        <v/>
      </c>
      <c r="Q1170" s="515" t="str">
        <f>三年级肺活量得分</f>
        <v/>
      </c>
      <c r="R1170" s="512" t="str">
        <f>三年级等级</f>
        <v/>
      </c>
      <c r="S1170" s="516" t="str">
        <f>三年级50米跑得分</f>
        <v/>
      </c>
      <c r="T1170" s="517" t="str">
        <f>三年级等级</f>
        <v/>
      </c>
      <c r="U1170" s="516" t="str">
        <f>三年级坐位体前屈得分</f>
        <v/>
      </c>
      <c r="V1170" s="517" t="str">
        <f>三年级等级</f>
        <v/>
      </c>
      <c r="W1170" s="516" t="str">
        <f>三年级一分钟跳绳得分</f>
        <v/>
      </c>
      <c r="X1170" s="517" t="str">
        <f>三年级等级</f>
        <v/>
      </c>
      <c r="Y1170" s="515" t="str">
        <f>三年级仰卧起坐得分</f>
        <v/>
      </c>
      <c r="Z1170" s="518" t="str">
        <f>三年级等级</f>
        <v/>
      </c>
      <c r="AA1170" s="533"/>
      <c r="AB1170" s="515"/>
      <c r="AC1170" s="533" t="str">
        <f>三年级跳绳附加分</f>
        <v/>
      </c>
      <c r="AD1170" s="534" t="str">
        <f>三年级标准分</f>
        <v/>
      </c>
      <c r="AE1170" s="534" t="str">
        <f>三年级总分</f>
        <v/>
      </c>
      <c r="AF1170" s="517" t="str">
        <f>三年级等级</f>
        <v/>
      </c>
    </row>
    <row r="1171" spans="1:32">
      <c r="A1171" s="476">
        <v>317</v>
      </c>
      <c r="B1171" s="477">
        <v>49</v>
      </c>
      <c r="C1171" s="586"/>
      <c r="D1171" s="587"/>
      <c r="E1171" s="586"/>
      <c r="F1171" s="473"/>
      <c r="G1171" s="608"/>
      <c r="H1171" s="475"/>
      <c r="I1171" s="613"/>
      <c r="J1171" s="614"/>
      <c r="K1171" s="614"/>
      <c r="L1171" s="615"/>
      <c r="M1171" s="644"/>
      <c r="N1171" s="505" t="str">
        <f>三年级BMI</f>
        <v/>
      </c>
      <c r="O1171" s="499" t="str">
        <f>三年级BMI等级</f>
        <v/>
      </c>
      <c r="P1171" s="500" t="str">
        <f>三年级BMI得分</f>
        <v/>
      </c>
      <c r="Q1171" s="515" t="str">
        <f>三年级肺活量得分</f>
        <v/>
      </c>
      <c r="R1171" s="512" t="str">
        <f>三年级等级</f>
        <v/>
      </c>
      <c r="S1171" s="516" t="str">
        <f>三年级50米跑得分</f>
        <v/>
      </c>
      <c r="T1171" s="517" t="str">
        <f>三年级等级</f>
        <v/>
      </c>
      <c r="U1171" s="516" t="str">
        <f>三年级坐位体前屈得分</f>
        <v/>
      </c>
      <c r="V1171" s="517" t="str">
        <f>三年级等级</f>
        <v/>
      </c>
      <c r="W1171" s="516" t="str">
        <f>三年级一分钟跳绳得分</f>
        <v/>
      </c>
      <c r="X1171" s="517" t="str">
        <f>三年级等级</f>
        <v/>
      </c>
      <c r="Y1171" s="515" t="str">
        <f>三年级仰卧起坐得分</f>
        <v/>
      </c>
      <c r="Z1171" s="518" t="str">
        <f>三年级等级</f>
        <v/>
      </c>
      <c r="AA1171" s="533"/>
      <c r="AB1171" s="515"/>
      <c r="AC1171" s="533" t="str">
        <f>三年级跳绳附加分</f>
        <v/>
      </c>
      <c r="AD1171" s="534" t="str">
        <f>三年级标准分</f>
        <v/>
      </c>
      <c r="AE1171" s="534" t="str">
        <f>三年级总分</f>
        <v/>
      </c>
      <c r="AF1171" s="517" t="str">
        <f>三年级等级</f>
        <v/>
      </c>
    </row>
    <row r="1172" spans="1:32">
      <c r="A1172" s="476">
        <v>317</v>
      </c>
      <c r="B1172" s="477">
        <v>50</v>
      </c>
      <c r="C1172" s="586"/>
      <c r="D1172" s="587"/>
      <c r="E1172" s="586"/>
      <c r="F1172" s="473"/>
      <c r="G1172" s="608"/>
      <c r="H1172" s="475"/>
      <c r="I1172" s="613"/>
      <c r="J1172" s="614"/>
      <c r="K1172" s="614"/>
      <c r="L1172" s="615"/>
      <c r="M1172" s="644"/>
      <c r="N1172" s="505" t="str">
        <f>三年级BMI</f>
        <v/>
      </c>
      <c r="O1172" s="499" t="str">
        <f>三年级BMI等级</f>
        <v/>
      </c>
      <c r="P1172" s="500" t="str">
        <f>三年级BMI得分</f>
        <v/>
      </c>
      <c r="Q1172" s="515" t="str">
        <f>三年级肺活量得分</f>
        <v/>
      </c>
      <c r="R1172" s="512" t="str">
        <f>三年级等级</f>
        <v/>
      </c>
      <c r="S1172" s="516" t="str">
        <f>三年级50米跑得分</f>
        <v/>
      </c>
      <c r="T1172" s="517" t="str">
        <f>三年级等级</f>
        <v/>
      </c>
      <c r="U1172" s="516" t="str">
        <f>三年级坐位体前屈得分</f>
        <v/>
      </c>
      <c r="V1172" s="517" t="str">
        <f>三年级等级</f>
        <v/>
      </c>
      <c r="W1172" s="516" t="str">
        <f>三年级一分钟跳绳得分</f>
        <v/>
      </c>
      <c r="X1172" s="517" t="str">
        <f>三年级等级</f>
        <v/>
      </c>
      <c r="Y1172" s="515" t="str">
        <f>三年级仰卧起坐得分</f>
        <v/>
      </c>
      <c r="Z1172" s="518" t="str">
        <f>三年级等级</f>
        <v/>
      </c>
      <c r="AA1172" s="533"/>
      <c r="AB1172" s="515"/>
      <c r="AC1172" s="533" t="str">
        <f>三年级跳绳附加分</f>
        <v/>
      </c>
      <c r="AD1172" s="534" t="str">
        <f>三年级标准分</f>
        <v/>
      </c>
      <c r="AE1172" s="534" t="str">
        <f>三年级总分</f>
        <v/>
      </c>
      <c r="AF1172" s="517" t="str">
        <f>三年级等级</f>
        <v/>
      </c>
    </row>
    <row r="1173" spans="1:32">
      <c r="A1173" s="476">
        <v>317</v>
      </c>
      <c r="B1173" s="477">
        <v>51</v>
      </c>
      <c r="C1173" s="586"/>
      <c r="D1173" s="587"/>
      <c r="E1173" s="586"/>
      <c r="F1173" s="473"/>
      <c r="G1173" s="608"/>
      <c r="H1173" s="475"/>
      <c r="I1173" s="613"/>
      <c r="J1173" s="614"/>
      <c r="K1173" s="614"/>
      <c r="L1173" s="615"/>
      <c r="M1173" s="644"/>
      <c r="N1173" s="505" t="str">
        <f>三年级BMI</f>
        <v/>
      </c>
      <c r="O1173" s="499" t="str">
        <f>三年级BMI等级</f>
        <v/>
      </c>
      <c r="P1173" s="500" t="str">
        <f>三年级BMI得分</f>
        <v/>
      </c>
      <c r="Q1173" s="515" t="str">
        <f>三年级肺活量得分</f>
        <v/>
      </c>
      <c r="R1173" s="512" t="str">
        <f>三年级等级</f>
        <v/>
      </c>
      <c r="S1173" s="516" t="str">
        <f>三年级50米跑得分</f>
        <v/>
      </c>
      <c r="T1173" s="517" t="str">
        <f>三年级等级</f>
        <v/>
      </c>
      <c r="U1173" s="516" t="str">
        <f>三年级坐位体前屈得分</f>
        <v/>
      </c>
      <c r="V1173" s="517" t="str">
        <f>三年级等级</f>
        <v/>
      </c>
      <c r="W1173" s="516" t="str">
        <f>三年级一分钟跳绳得分</f>
        <v/>
      </c>
      <c r="X1173" s="517" t="str">
        <f>三年级等级</f>
        <v/>
      </c>
      <c r="Y1173" s="515" t="str">
        <f>三年级仰卧起坐得分</f>
        <v/>
      </c>
      <c r="Z1173" s="518" t="str">
        <f>三年级等级</f>
        <v/>
      </c>
      <c r="AA1173" s="533"/>
      <c r="AB1173" s="515"/>
      <c r="AC1173" s="533" t="str">
        <f>三年级跳绳附加分</f>
        <v/>
      </c>
      <c r="AD1173" s="534" t="str">
        <f>三年级标准分</f>
        <v/>
      </c>
      <c r="AE1173" s="534" t="str">
        <f>三年级总分</f>
        <v/>
      </c>
      <c r="AF1173" s="517" t="str">
        <f>三年级等级</f>
        <v/>
      </c>
    </row>
    <row r="1174" spans="1:32">
      <c r="A1174" s="476">
        <v>317</v>
      </c>
      <c r="B1174" s="477">
        <v>52</v>
      </c>
      <c r="C1174" s="586"/>
      <c r="D1174" s="587"/>
      <c r="E1174" s="586"/>
      <c r="F1174" s="473"/>
      <c r="G1174" s="608"/>
      <c r="H1174" s="475"/>
      <c r="I1174" s="613"/>
      <c r="J1174" s="614"/>
      <c r="K1174" s="614"/>
      <c r="L1174" s="615"/>
      <c r="M1174" s="644"/>
      <c r="N1174" s="505" t="str">
        <f>三年级BMI</f>
        <v/>
      </c>
      <c r="O1174" s="499" t="str">
        <f>三年级BMI等级</f>
        <v/>
      </c>
      <c r="P1174" s="500" t="str">
        <f>三年级BMI得分</f>
        <v/>
      </c>
      <c r="Q1174" s="515" t="str">
        <f>三年级肺活量得分</f>
        <v/>
      </c>
      <c r="R1174" s="512" t="str">
        <f>三年级等级</f>
        <v/>
      </c>
      <c r="S1174" s="516" t="str">
        <f>三年级50米跑得分</f>
        <v/>
      </c>
      <c r="T1174" s="517" t="str">
        <f>三年级等级</f>
        <v/>
      </c>
      <c r="U1174" s="516" t="str">
        <f>三年级坐位体前屈得分</f>
        <v/>
      </c>
      <c r="V1174" s="517" t="str">
        <f>三年级等级</f>
        <v/>
      </c>
      <c r="W1174" s="516" t="str">
        <f>三年级一分钟跳绳得分</f>
        <v/>
      </c>
      <c r="X1174" s="517" t="str">
        <f>三年级等级</f>
        <v/>
      </c>
      <c r="Y1174" s="515" t="str">
        <f>三年级仰卧起坐得分</f>
        <v/>
      </c>
      <c r="Z1174" s="518" t="str">
        <f>三年级等级</f>
        <v/>
      </c>
      <c r="AA1174" s="533"/>
      <c r="AB1174" s="515"/>
      <c r="AC1174" s="533" t="str">
        <f>三年级跳绳附加分</f>
        <v/>
      </c>
      <c r="AD1174" s="534" t="str">
        <f>三年级标准分</f>
        <v/>
      </c>
      <c r="AE1174" s="534" t="str">
        <f>三年级总分</f>
        <v/>
      </c>
      <c r="AF1174" s="517" t="str">
        <f>三年级等级</f>
        <v/>
      </c>
    </row>
    <row r="1175" spans="1:32">
      <c r="A1175" s="476">
        <v>317</v>
      </c>
      <c r="B1175" s="477">
        <v>53</v>
      </c>
      <c r="C1175" s="586"/>
      <c r="D1175" s="587"/>
      <c r="E1175" s="586"/>
      <c r="F1175" s="473"/>
      <c r="G1175" s="608"/>
      <c r="H1175" s="475"/>
      <c r="I1175" s="613"/>
      <c r="J1175" s="614"/>
      <c r="K1175" s="614"/>
      <c r="L1175" s="615"/>
      <c r="M1175" s="644"/>
      <c r="N1175" s="505" t="str">
        <f>三年级BMI</f>
        <v/>
      </c>
      <c r="O1175" s="499" t="str">
        <f>三年级BMI等级</f>
        <v/>
      </c>
      <c r="P1175" s="500" t="str">
        <f>三年级BMI得分</f>
        <v/>
      </c>
      <c r="Q1175" s="515" t="str">
        <f>三年级肺活量得分</f>
        <v/>
      </c>
      <c r="R1175" s="512" t="str">
        <f>三年级等级</f>
        <v/>
      </c>
      <c r="S1175" s="516" t="str">
        <f>三年级50米跑得分</f>
        <v/>
      </c>
      <c r="T1175" s="517" t="str">
        <f>三年级等级</f>
        <v/>
      </c>
      <c r="U1175" s="516" t="str">
        <f>三年级坐位体前屈得分</f>
        <v/>
      </c>
      <c r="V1175" s="517" t="str">
        <f>三年级等级</f>
        <v/>
      </c>
      <c r="W1175" s="516" t="str">
        <f>三年级一分钟跳绳得分</f>
        <v/>
      </c>
      <c r="X1175" s="517" t="str">
        <f>三年级等级</f>
        <v/>
      </c>
      <c r="Y1175" s="515" t="str">
        <f>三年级仰卧起坐得分</f>
        <v/>
      </c>
      <c r="Z1175" s="518" t="str">
        <f>三年级等级</f>
        <v/>
      </c>
      <c r="AA1175" s="533"/>
      <c r="AB1175" s="515"/>
      <c r="AC1175" s="533" t="str">
        <f>三年级跳绳附加分</f>
        <v/>
      </c>
      <c r="AD1175" s="534" t="str">
        <f>三年级标准分</f>
        <v/>
      </c>
      <c r="AE1175" s="534" t="str">
        <f>三年级总分</f>
        <v/>
      </c>
      <c r="AF1175" s="517" t="str">
        <f>三年级等级</f>
        <v/>
      </c>
    </row>
    <row r="1176" spans="1:32">
      <c r="A1176" s="476">
        <v>317</v>
      </c>
      <c r="B1176" s="477">
        <v>54</v>
      </c>
      <c r="C1176" s="586"/>
      <c r="D1176" s="587"/>
      <c r="E1176" s="586"/>
      <c r="F1176" s="473"/>
      <c r="G1176" s="608"/>
      <c r="H1176" s="475"/>
      <c r="I1176" s="613"/>
      <c r="J1176" s="614"/>
      <c r="K1176" s="614"/>
      <c r="L1176" s="615"/>
      <c r="M1176" s="644"/>
      <c r="N1176" s="505" t="str">
        <f>三年级BMI</f>
        <v/>
      </c>
      <c r="O1176" s="499" t="str">
        <f>三年级BMI等级</f>
        <v/>
      </c>
      <c r="P1176" s="500" t="str">
        <f>三年级BMI得分</f>
        <v/>
      </c>
      <c r="Q1176" s="515" t="str">
        <f>三年级肺活量得分</f>
        <v/>
      </c>
      <c r="R1176" s="512" t="str">
        <f>三年级等级</f>
        <v/>
      </c>
      <c r="S1176" s="516" t="str">
        <f>三年级50米跑得分</f>
        <v/>
      </c>
      <c r="T1176" s="517" t="str">
        <f>三年级等级</f>
        <v/>
      </c>
      <c r="U1176" s="516" t="str">
        <f>三年级坐位体前屈得分</f>
        <v/>
      </c>
      <c r="V1176" s="517" t="str">
        <f>三年级等级</f>
        <v/>
      </c>
      <c r="W1176" s="516" t="str">
        <f>三年级一分钟跳绳得分</f>
        <v/>
      </c>
      <c r="X1176" s="517" t="str">
        <f>三年级等级</f>
        <v/>
      </c>
      <c r="Y1176" s="515" t="str">
        <f>三年级仰卧起坐得分</f>
        <v/>
      </c>
      <c r="Z1176" s="518" t="str">
        <f>三年级等级</f>
        <v/>
      </c>
      <c r="AA1176" s="533"/>
      <c r="AB1176" s="515"/>
      <c r="AC1176" s="533" t="str">
        <f>三年级跳绳附加分</f>
        <v/>
      </c>
      <c r="AD1176" s="534" t="str">
        <f>三年级标准分</f>
        <v/>
      </c>
      <c r="AE1176" s="534" t="str">
        <f>三年级总分</f>
        <v/>
      </c>
      <c r="AF1176" s="517" t="str">
        <f>三年级等级</f>
        <v/>
      </c>
    </row>
    <row r="1177" spans="1:32">
      <c r="A1177" s="476">
        <v>317</v>
      </c>
      <c r="B1177" s="477">
        <v>55</v>
      </c>
      <c r="C1177" s="586"/>
      <c r="D1177" s="587"/>
      <c r="E1177" s="586"/>
      <c r="F1177" s="473"/>
      <c r="G1177" s="608"/>
      <c r="H1177" s="475"/>
      <c r="I1177" s="613"/>
      <c r="J1177" s="614"/>
      <c r="K1177" s="614"/>
      <c r="L1177" s="615"/>
      <c r="M1177" s="644"/>
      <c r="N1177" s="505" t="str">
        <f>三年级BMI</f>
        <v/>
      </c>
      <c r="O1177" s="499" t="str">
        <f>三年级BMI等级</f>
        <v/>
      </c>
      <c r="P1177" s="500" t="str">
        <f>三年级BMI得分</f>
        <v/>
      </c>
      <c r="Q1177" s="515" t="str">
        <f>三年级肺活量得分</f>
        <v/>
      </c>
      <c r="R1177" s="512" t="str">
        <f>三年级等级</f>
        <v/>
      </c>
      <c r="S1177" s="516" t="str">
        <f>三年级50米跑得分</f>
        <v/>
      </c>
      <c r="T1177" s="517" t="str">
        <f>三年级等级</f>
        <v/>
      </c>
      <c r="U1177" s="516" t="str">
        <f>三年级坐位体前屈得分</f>
        <v/>
      </c>
      <c r="V1177" s="517" t="str">
        <f>三年级等级</f>
        <v/>
      </c>
      <c r="W1177" s="516" t="str">
        <f>三年级一分钟跳绳得分</f>
        <v/>
      </c>
      <c r="X1177" s="517" t="str">
        <f>三年级等级</f>
        <v/>
      </c>
      <c r="Y1177" s="515" t="str">
        <f>三年级仰卧起坐得分</f>
        <v/>
      </c>
      <c r="Z1177" s="518" t="str">
        <f>三年级等级</f>
        <v/>
      </c>
      <c r="AA1177" s="533"/>
      <c r="AB1177" s="515"/>
      <c r="AC1177" s="533" t="str">
        <f>三年级跳绳附加分</f>
        <v/>
      </c>
      <c r="AD1177" s="534" t="str">
        <f>三年级标准分</f>
        <v/>
      </c>
      <c r="AE1177" s="534" t="str">
        <f>三年级总分</f>
        <v/>
      </c>
      <c r="AF1177" s="517" t="str">
        <f>三年级等级</f>
        <v/>
      </c>
    </row>
    <row r="1178" spans="1:32">
      <c r="A1178" s="476">
        <v>317</v>
      </c>
      <c r="B1178" s="477">
        <v>56</v>
      </c>
      <c r="C1178" s="586"/>
      <c r="D1178" s="587"/>
      <c r="E1178" s="586"/>
      <c r="F1178" s="473"/>
      <c r="G1178" s="608"/>
      <c r="H1178" s="475"/>
      <c r="I1178" s="613"/>
      <c r="J1178" s="614"/>
      <c r="K1178" s="614"/>
      <c r="L1178" s="615"/>
      <c r="M1178" s="644"/>
      <c r="N1178" s="505" t="str">
        <f>三年级BMI</f>
        <v/>
      </c>
      <c r="O1178" s="499" t="str">
        <f>三年级BMI等级</f>
        <v/>
      </c>
      <c r="P1178" s="500" t="str">
        <f>三年级BMI得分</f>
        <v/>
      </c>
      <c r="Q1178" s="515" t="str">
        <f>三年级肺活量得分</f>
        <v/>
      </c>
      <c r="R1178" s="512" t="str">
        <f>三年级等级</f>
        <v/>
      </c>
      <c r="S1178" s="516" t="str">
        <f>三年级50米跑得分</f>
        <v/>
      </c>
      <c r="T1178" s="517" t="str">
        <f>三年级等级</f>
        <v/>
      </c>
      <c r="U1178" s="516" t="str">
        <f>三年级坐位体前屈得分</f>
        <v/>
      </c>
      <c r="V1178" s="517" t="str">
        <f>三年级等级</f>
        <v/>
      </c>
      <c r="W1178" s="516" t="str">
        <f>三年级一分钟跳绳得分</f>
        <v/>
      </c>
      <c r="X1178" s="517" t="str">
        <f>三年级等级</f>
        <v/>
      </c>
      <c r="Y1178" s="515" t="str">
        <f>三年级仰卧起坐得分</f>
        <v/>
      </c>
      <c r="Z1178" s="518" t="str">
        <f>三年级等级</f>
        <v/>
      </c>
      <c r="AA1178" s="533"/>
      <c r="AB1178" s="515"/>
      <c r="AC1178" s="533" t="str">
        <f>三年级跳绳附加分</f>
        <v/>
      </c>
      <c r="AD1178" s="534" t="str">
        <f>三年级标准分</f>
        <v/>
      </c>
      <c r="AE1178" s="534" t="str">
        <f>三年级总分</f>
        <v/>
      </c>
      <c r="AF1178" s="517" t="str">
        <f>三年级等级</f>
        <v/>
      </c>
    </row>
    <row r="1179" spans="1:32">
      <c r="A1179" s="476">
        <v>317</v>
      </c>
      <c r="B1179" s="477">
        <v>57</v>
      </c>
      <c r="C1179" s="586"/>
      <c r="D1179" s="587"/>
      <c r="E1179" s="586"/>
      <c r="F1179" s="473"/>
      <c r="G1179" s="608"/>
      <c r="H1179" s="475"/>
      <c r="I1179" s="613"/>
      <c r="J1179" s="614"/>
      <c r="K1179" s="614"/>
      <c r="L1179" s="615"/>
      <c r="M1179" s="644"/>
      <c r="N1179" s="505" t="str">
        <f>三年级BMI</f>
        <v/>
      </c>
      <c r="O1179" s="499" t="str">
        <f>三年级BMI等级</f>
        <v/>
      </c>
      <c r="P1179" s="500" t="str">
        <f>三年级BMI得分</f>
        <v/>
      </c>
      <c r="Q1179" s="515" t="str">
        <f>三年级肺活量得分</f>
        <v/>
      </c>
      <c r="R1179" s="512" t="str">
        <f>三年级等级</f>
        <v/>
      </c>
      <c r="S1179" s="516" t="str">
        <f>三年级50米跑得分</f>
        <v/>
      </c>
      <c r="T1179" s="517" t="str">
        <f>三年级等级</f>
        <v/>
      </c>
      <c r="U1179" s="516" t="str">
        <f>三年级坐位体前屈得分</f>
        <v/>
      </c>
      <c r="V1179" s="517" t="str">
        <f>三年级等级</f>
        <v/>
      </c>
      <c r="W1179" s="516" t="str">
        <f>三年级一分钟跳绳得分</f>
        <v/>
      </c>
      <c r="X1179" s="517" t="str">
        <f>三年级等级</f>
        <v/>
      </c>
      <c r="Y1179" s="515" t="str">
        <f>三年级仰卧起坐得分</f>
        <v/>
      </c>
      <c r="Z1179" s="518" t="str">
        <f>三年级等级</f>
        <v/>
      </c>
      <c r="AA1179" s="533"/>
      <c r="AB1179" s="515"/>
      <c r="AC1179" s="533" t="str">
        <f>三年级跳绳附加分</f>
        <v/>
      </c>
      <c r="AD1179" s="534" t="str">
        <f>三年级标准分</f>
        <v/>
      </c>
      <c r="AE1179" s="534" t="str">
        <f>三年级总分</f>
        <v/>
      </c>
      <c r="AF1179" s="517" t="str">
        <f>三年级等级</f>
        <v/>
      </c>
    </row>
    <row r="1180" spans="1:32">
      <c r="A1180" s="476">
        <v>317</v>
      </c>
      <c r="B1180" s="477">
        <v>58</v>
      </c>
      <c r="C1180" s="586"/>
      <c r="D1180" s="587"/>
      <c r="E1180" s="586"/>
      <c r="F1180" s="473"/>
      <c r="G1180" s="608"/>
      <c r="H1180" s="475"/>
      <c r="I1180" s="613"/>
      <c r="J1180" s="614"/>
      <c r="K1180" s="614"/>
      <c r="L1180" s="615"/>
      <c r="M1180" s="644"/>
      <c r="N1180" s="505" t="str">
        <f>三年级BMI</f>
        <v/>
      </c>
      <c r="O1180" s="499" t="str">
        <f>三年级BMI等级</f>
        <v/>
      </c>
      <c r="P1180" s="500" t="str">
        <f>三年级BMI得分</f>
        <v/>
      </c>
      <c r="Q1180" s="515" t="str">
        <f>三年级肺活量得分</f>
        <v/>
      </c>
      <c r="R1180" s="512" t="str">
        <f>三年级等级</f>
        <v/>
      </c>
      <c r="S1180" s="516" t="str">
        <f>三年级50米跑得分</f>
        <v/>
      </c>
      <c r="T1180" s="517" t="str">
        <f>三年级等级</f>
        <v/>
      </c>
      <c r="U1180" s="516" t="str">
        <f>三年级坐位体前屈得分</f>
        <v/>
      </c>
      <c r="V1180" s="517" t="str">
        <f>三年级等级</f>
        <v/>
      </c>
      <c r="W1180" s="516" t="str">
        <f>三年级一分钟跳绳得分</f>
        <v/>
      </c>
      <c r="X1180" s="517" t="str">
        <f>三年级等级</f>
        <v/>
      </c>
      <c r="Y1180" s="515" t="str">
        <f>三年级仰卧起坐得分</f>
        <v/>
      </c>
      <c r="Z1180" s="518" t="str">
        <f>三年级等级</f>
        <v/>
      </c>
      <c r="AA1180" s="533"/>
      <c r="AB1180" s="515"/>
      <c r="AC1180" s="533" t="str">
        <f>三年级跳绳附加分</f>
        <v/>
      </c>
      <c r="AD1180" s="534" t="str">
        <f>三年级标准分</f>
        <v/>
      </c>
      <c r="AE1180" s="534" t="str">
        <f>三年级总分</f>
        <v/>
      </c>
      <c r="AF1180" s="517" t="str">
        <f>三年级等级</f>
        <v/>
      </c>
    </row>
    <row r="1181" spans="1:32">
      <c r="A1181" s="476">
        <v>317</v>
      </c>
      <c r="B1181" s="477">
        <v>59</v>
      </c>
      <c r="C1181" s="586"/>
      <c r="D1181" s="587"/>
      <c r="E1181" s="586"/>
      <c r="F1181" s="473"/>
      <c r="G1181" s="608"/>
      <c r="H1181" s="475"/>
      <c r="I1181" s="613"/>
      <c r="J1181" s="614"/>
      <c r="K1181" s="614"/>
      <c r="L1181" s="615"/>
      <c r="M1181" s="644"/>
      <c r="N1181" s="505" t="str">
        <f>三年级BMI</f>
        <v/>
      </c>
      <c r="O1181" s="499" t="str">
        <f>三年级BMI等级</f>
        <v/>
      </c>
      <c r="P1181" s="500" t="str">
        <f>三年级BMI得分</f>
        <v/>
      </c>
      <c r="Q1181" s="515" t="str">
        <f>三年级肺活量得分</f>
        <v/>
      </c>
      <c r="R1181" s="512" t="str">
        <f>三年级等级</f>
        <v/>
      </c>
      <c r="S1181" s="516" t="str">
        <f>三年级50米跑得分</f>
        <v/>
      </c>
      <c r="T1181" s="517" t="str">
        <f>三年级等级</f>
        <v/>
      </c>
      <c r="U1181" s="516" t="str">
        <f>三年级坐位体前屈得分</f>
        <v/>
      </c>
      <c r="V1181" s="517" t="str">
        <f>三年级等级</f>
        <v/>
      </c>
      <c r="W1181" s="516" t="str">
        <f>三年级一分钟跳绳得分</f>
        <v/>
      </c>
      <c r="X1181" s="517" t="str">
        <f>三年级等级</f>
        <v/>
      </c>
      <c r="Y1181" s="515" t="str">
        <f>三年级仰卧起坐得分</f>
        <v/>
      </c>
      <c r="Z1181" s="518" t="str">
        <f>三年级等级</f>
        <v/>
      </c>
      <c r="AA1181" s="533"/>
      <c r="AB1181" s="515"/>
      <c r="AC1181" s="533" t="str">
        <f>三年级跳绳附加分</f>
        <v/>
      </c>
      <c r="AD1181" s="534" t="str">
        <f>三年级标准分</f>
        <v/>
      </c>
      <c r="AE1181" s="534" t="str">
        <f>三年级总分</f>
        <v/>
      </c>
      <c r="AF1181" s="517" t="str">
        <f>三年级等级</f>
        <v/>
      </c>
    </row>
    <row r="1182" spans="1:32">
      <c r="A1182" s="476">
        <v>317</v>
      </c>
      <c r="B1182" s="477">
        <v>60</v>
      </c>
      <c r="C1182" s="586"/>
      <c r="D1182" s="587"/>
      <c r="E1182" s="586"/>
      <c r="F1182" s="473"/>
      <c r="G1182" s="608"/>
      <c r="H1182" s="475"/>
      <c r="I1182" s="613"/>
      <c r="J1182" s="614"/>
      <c r="K1182" s="614"/>
      <c r="L1182" s="615"/>
      <c r="M1182" s="644"/>
      <c r="N1182" s="505" t="str">
        <f>三年级BMI</f>
        <v/>
      </c>
      <c r="O1182" s="499" t="str">
        <f>三年级BMI等级</f>
        <v/>
      </c>
      <c r="P1182" s="500" t="str">
        <f>三年级BMI得分</f>
        <v/>
      </c>
      <c r="Q1182" s="515" t="str">
        <f>三年级肺活量得分</f>
        <v/>
      </c>
      <c r="R1182" s="512" t="str">
        <f>三年级等级</f>
        <v/>
      </c>
      <c r="S1182" s="516" t="str">
        <f>三年级50米跑得分</f>
        <v/>
      </c>
      <c r="T1182" s="517" t="str">
        <f>三年级等级</f>
        <v/>
      </c>
      <c r="U1182" s="516" t="str">
        <f>三年级坐位体前屈得分</f>
        <v/>
      </c>
      <c r="V1182" s="517" t="str">
        <f>三年级等级</f>
        <v/>
      </c>
      <c r="W1182" s="516" t="str">
        <f>三年级一分钟跳绳得分</f>
        <v/>
      </c>
      <c r="X1182" s="517" t="str">
        <f>三年级等级</f>
        <v/>
      </c>
      <c r="Y1182" s="515" t="str">
        <f>三年级仰卧起坐得分</f>
        <v/>
      </c>
      <c r="Z1182" s="518" t="str">
        <f>三年级等级</f>
        <v/>
      </c>
      <c r="AA1182" s="533"/>
      <c r="AB1182" s="515"/>
      <c r="AC1182" s="533" t="str">
        <f>三年级跳绳附加分</f>
        <v/>
      </c>
      <c r="AD1182" s="534" t="str">
        <f>三年级标准分</f>
        <v/>
      </c>
      <c r="AE1182" s="534" t="str">
        <f>三年级总分</f>
        <v/>
      </c>
      <c r="AF1182" s="517" t="str">
        <f>三年级等级</f>
        <v/>
      </c>
    </row>
    <row r="1183" spans="1:32">
      <c r="A1183" s="476">
        <v>317</v>
      </c>
      <c r="B1183" s="477">
        <v>61</v>
      </c>
      <c r="C1183" s="586"/>
      <c r="D1183" s="587"/>
      <c r="E1183" s="586"/>
      <c r="F1183" s="473"/>
      <c r="G1183" s="608"/>
      <c r="H1183" s="475"/>
      <c r="I1183" s="613"/>
      <c r="J1183" s="614"/>
      <c r="K1183" s="614"/>
      <c r="L1183" s="615"/>
      <c r="M1183" s="644"/>
      <c r="N1183" s="505" t="str">
        <f>三年级BMI</f>
        <v/>
      </c>
      <c r="O1183" s="499" t="str">
        <f>三年级BMI等级</f>
        <v/>
      </c>
      <c r="P1183" s="500" t="str">
        <f>三年级BMI得分</f>
        <v/>
      </c>
      <c r="Q1183" s="515" t="str">
        <f>三年级肺活量得分</f>
        <v/>
      </c>
      <c r="R1183" s="512" t="str">
        <f>三年级等级</f>
        <v/>
      </c>
      <c r="S1183" s="516" t="str">
        <f>三年级50米跑得分</f>
        <v/>
      </c>
      <c r="T1183" s="517" t="str">
        <f>三年级等级</f>
        <v/>
      </c>
      <c r="U1183" s="516" t="str">
        <f>三年级坐位体前屈得分</f>
        <v/>
      </c>
      <c r="V1183" s="517" t="str">
        <f>三年级等级</f>
        <v/>
      </c>
      <c r="W1183" s="516" t="str">
        <f>三年级一分钟跳绳得分</f>
        <v/>
      </c>
      <c r="X1183" s="517" t="str">
        <f>三年级等级</f>
        <v/>
      </c>
      <c r="Y1183" s="515" t="str">
        <f>三年级仰卧起坐得分</f>
        <v/>
      </c>
      <c r="Z1183" s="518" t="str">
        <f>三年级等级</f>
        <v/>
      </c>
      <c r="AA1183" s="533"/>
      <c r="AB1183" s="515"/>
      <c r="AC1183" s="533" t="str">
        <f>三年级跳绳附加分</f>
        <v/>
      </c>
      <c r="AD1183" s="534" t="str">
        <f>三年级标准分</f>
        <v/>
      </c>
      <c r="AE1183" s="534" t="str">
        <f>三年级总分</f>
        <v/>
      </c>
      <c r="AF1183" s="517" t="str">
        <f>三年级等级</f>
        <v/>
      </c>
    </row>
    <row r="1184" spans="1:32">
      <c r="A1184" s="476">
        <v>317</v>
      </c>
      <c r="B1184" s="477">
        <v>62</v>
      </c>
      <c r="C1184" s="586"/>
      <c r="D1184" s="587"/>
      <c r="E1184" s="586"/>
      <c r="F1184" s="473"/>
      <c r="G1184" s="608"/>
      <c r="H1184" s="475"/>
      <c r="I1184" s="613"/>
      <c r="J1184" s="614"/>
      <c r="K1184" s="614"/>
      <c r="L1184" s="615"/>
      <c r="M1184" s="644"/>
      <c r="N1184" s="505" t="str">
        <f>三年级BMI</f>
        <v/>
      </c>
      <c r="O1184" s="499" t="str">
        <f>三年级BMI等级</f>
        <v/>
      </c>
      <c r="P1184" s="500" t="str">
        <f>三年级BMI得分</f>
        <v/>
      </c>
      <c r="Q1184" s="515" t="str">
        <f>三年级肺活量得分</f>
        <v/>
      </c>
      <c r="R1184" s="512" t="str">
        <f>三年级等级</f>
        <v/>
      </c>
      <c r="S1184" s="516" t="str">
        <f>三年级50米跑得分</f>
        <v/>
      </c>
      <c r="T1184" s="517" t="str">
        <f>三年级等级</f>
        <v/>
      </c>
      <c r="U1184" s="516" t="str">
        <f>三年级坐位体前屈得分</f>
        <v/>
      </c>
      <c r="V1184" s="517" t="str">
        <f>三年级等级</f>
        <v/>
      </c>
      <c r="W1184" s="516" t="str">
        <f>三年级一分钟跳绳得分</f>
        <v/>
      </c>
      <c r="X1184" s="517" t="str">
        <f>三年级等级</f>
        <v/>
      </c>
      <c r="Y1184" s="515" t="str">
        <f>三年级仰卧起坐得分</f>
        <v/>
      </c>
      <c r="Z1184" s="518" t="str">
        <f>三年级等级</f>
        <v/>
      </c>
      <c r="AA1184" s="533"/>
      <c r="AB1184" s="515"/>
      <c r="AC1184" s="533" t="str">
        <f>三年级跳绳附加分</f>
        <v/>
      </c>
      <c r="AD1184" s="534" t="str">
        <f>三年级标准分</f>
        <v/>
      </c>
      <c r="AE1184" s="534" t="str">
        <f>三年级总分</f>
        <v/>
      </c>
      <c r="AF1184" s="517" t="str">
        <f>三年级等级</f>
        <v/>
      </c>
    </row>
    <row r="1185" spans="1:32">
      <c r="A1185" s="476">
        <v>317</v>
      </c>
      <c r="B1185" s="477">
        <v>63</v>
      </c>
      <c r="C1185" s="586"/>
      <c r="D1185" s="587"/>
      <c r="E1185" s="586"/>
      <c r="F1185" s="625"/>
      <c r="G1185" s="608"/>
      <c r="H1185" s="475"/>
      <c r="I1185" s="613"/>
      <c r="J1185" s="614"/>
      <c r="K1185" s="614"/>
      <c r="L1185" s="615"/>
      <c r="M1185" s="644"/>
      <c r="N1185" s="505" t="str">
        <f>三年级BMI</f>
        <v/>
      </c>
      <c r="O1185" s="499" t="str">
        <f>三年级BMI等级</f>
        <v/>
      </c>
      <c r="P1185" s="500" t="str">
        <f>三年级BMI得分</f>
        <v/>
      </c>
      <c r="Q1185" s="515" t="str">
        <f>三年级肺活量得分</f>
        <v/>
      </c>
      <c r="R1185" s="512" t="str">
        <f>三年级等级</f>
        <v/>
      </c>
      <c r="S1185" s="516" t="str">
        <f>三年级50米跑得分</f>
        <v/>
      </c>
      <c r="T1185" s="517" t="str">
        <f>三年级等级</f>
        <v/>
      </c>
      <c r="U1185" s="516" t="str">
        <f>三年级坐位体前屈得分</f>
        <v/>
      </c>
      <c r="V1185" s="517" t="str">
        <f>三年级等级</f>
        <v/>
      </c>
      <c r="W1185" s="516" t="str">
        <f>三年级一分钟跳绳得分</f>
        <v/>
      </c>
      <c r="X1185" s="517" t="str">
        <f>三年级等级</f>
        <v/>
      </c>
      <c r="Y1185" s="515" t="str">
        <f>三年级仰卧起坐得分</f>
        <v/>
      </c>
      <c r="Z1185" s="518" t="str">
        <f>三年级等级</f>
        <v/>
      </c>
      <c r="AA1185" s="533"/>
      <c r="AB1185" s="515"/>
      <c r="AC1185" s="533" t="str">
        <f>三年级跳绳附加分</f>
        <v/>
      </c>
      <c r="AD1185" s="534" t="str">
        <f>三年级标准分</f>
        <v/>
      </c>
      <c r="AE1185" s="534" t="str">
        <f>三年级总分</f>
        <v/>
      </c>
      <c r="AF1185" s="517" t="str">
        <f>三年级等级</f>
        <v/>
      </c>
    </row>
    <row r="1186" spans="1:32">
      <c r="A1186" s="476">
        <v>317</v>
      </c>
      <c r="B1186" s="477">
        <v>64</v>
      </c>
      <c r="C1186" s="586"/>
      <c r="D1186" s="587"/>
      <c r="E1186" s="586"/>
      <c r="F1186" s="625"/>
      <c r="G1186" s="608"/>
      <c r="H1186" s="475"/>
      <c r="I1186" s="613"/>
      <c r="J1186" s="614"/>
      <c r="K1186" s="614"/>
      <c r="L1186" s="615"/>
      <c r="M1186" s="644"/>
      <c r="N1186" s="505" t="str">
        <f>三年级BMI</f>
        <v/>
      </c>
      <c r="O1186" s="499" t="str">
        <f>三年级BMI等级</f>
        <v/>
      </c>
      <c r="P1186" s="500" t="str">
        <f>三年级BMI得分</f>
        <v/>
      </c>
      <c r="Q1186" s="515" t="str">
        <f>三年级肺活量得分</f>
        <v/>
      </c>
      <c r="R1186" s="512" t="str">
        <f>三年级等级</f>
        <v/>
      </c>
      <c r="S1186" s="516" t="str">
        <f>三年级50米跑得分</f>
        <v/>
      </c>
      <c r="T1186" s="517" t="str">
        <f>三年级等级</f>
        <v/>
      </c>
      <c r="U1186" s="516" t="str">
        <f>三年级坐位体前屈得分</f>
        <v/>
      </c>
      <c r="V1186" s="517" t="str">
        <f>三年级等级</f>
        <v/>
      </c>
      <c r="W1186" s="516" t="str">
        <f>三年级一分钟跳绳得分</f>
        <v/>
      </c>
      <c r="X1186" s="517" t="str">
        <f>三年级等级</f>
        <v/>
      </c>
      <c r="Y1186" s="515" t="str">
        <f>三年级仰卧起坐得分</f>
        <v/>
      </c>
      <c r="Z1186" s="518" t="str">
        <f>三年级等级</f>
        <v/>
      </c>
      <c r="AA1186" s="533"/>
      <c r="AB1186" s="515"/>
      <c r="AC1186" s="533" t="str">
        <f>三年级跳绳附加分</f>
        <v/>
      </c>
      <c r="AD1186" s="534" t="str">
        <f>三年级标准分</f>
        <v/>
      </c>
      <c r="AE1186" s="534" t="str">
        <f>三年级总分</f>
        <v/>
      </c>
      <c r="AF1186" s="517" t="str">
        <f>三年级等级</f>
        <v/>
      </c>
    </row>
    <row r="1187" spans="1:32">
      <c r="A1187" s="476">
        <v>317</v>
      </c>
      <c r="B1187" s="477">
        <v>65</v>
      </c>
      <c r="C1187" s="632"/>
      <c r="D1187" s="633"/>
      <c r="E1187" s="632"/>
      <c r="F1187" s="625"/>
      <c r="G1187" s="608"/>
      <c r="H1187" s="475"/>
      <c r="I1187" s="613"/>
      <c r="J1187" s="614"/>
      <c r="K1187" s="614"/>
      <c r="L1187" s="615"/>
      <c r="M1187" s="644"/>
      <c r="N1187" s="505" t="str">
        <f>三年级BMI</f>
        <v/>
      </c>
      <c r="O1187" s="499" t="str">
        <f>三年级BMI等级</f>
        <v/>
      </c>
      <c r="P1187" s="500" t="str">
        <f>三年级BMI得分</f>
        <v/>
      </c>
      <c r="Q1187" s="515" t="str">
        <f>三年级肺活量得分</f>
        <v/>
      </c>
      <c r="R1187" s="512" t="str">
        <f>三年级等级</f>
        <v/>
      </c>
      <c r="S1187" s="516" t="str">
        <f>三年级50米跑得分</f>
        <v/>
      </c>
      <c r="T1187" s="517" t="str">
        <f>三年级等级</f>
        <v/>
      </c>
      <c r="U1187" s="516" t="str">
        <f>三年级坐位体前屈得分</f>
        <v/>
      </c>
      <c r="V1187" s="517" t="str">
        <f>三年级等级</f>
        <v/>
      </c>
      <c r="W1187" s="516" t="str">
        <f>三年级一分钟跳绳得分</f>
        <v/>
      </c>
      <c r="X1187" s="517" t="str">
        <f>三年级等级</f>
        <v/>
      </c>
      <c r="Y1187" s="515" t="str">
        <f>三年级仰卧起坐得分</f>
        <v/>
      </c>
      <c r="Z1187" s="518" t="str">
        <f>三年级等级</f>
        <v/>
      </c>
      <c r="AA1187" s="533"/>
      <c r="AB1187" s="515"/>
      <c r="AC1187" s="533" t="str">
        <f>三年级跳绳附加分</f>
        <v/>
      </c>
      <c r="AD1187" s="534" t="str">
        <f>三年级标准分</f>
        <v/>
      </c>
      <c r="AE1187" s="534" t="str">
        <f>三年级总分</f>
        <v/>
      </c>
      <c r="AF1187" s="517" t="str">
        <f>三年级等级</f>
        <v/>
      </c>
    </row>
    <row r="1188" spans="1:32">
      <c r="A1188" s="476">
        <v>317</v>
      </c>
      <c r="B1188" s="477">
        <v>66</v>
      </c>
      <c r="C1188" s="632"/>
      <c r="D1188" s="633"/>
      <c r="E1188" s="632"/>
      <c r="F1188" s="625"/>
      <c r="G1188" s="608"/>
      <c r="H1188" s="475"/>
      <c r="I1188" s="613"/>
      <c r="J1188" s="614"/>
      <c r="K1188" s="614"/>
      <c r="L1188" s="615"/>
      <c r="M1188" s="644"/>
      <c r="N1188" s="505" t="str">
        <f>三年级BMI</f>
        <v/>
      </c>
      <c r="O1188" s="499" t="str">
        <f>三年级BMI等级</f>
        <v/>
      </c>
      <c r="P1188" s="500" t="str">
        <f>三年级BMI得分</f>
        <v/>
      </c>
      <c r="Q1188" s="515" t="str">
        <f>三年级肺活量得分</f>
        <v/>
      </c>
      <c r="R1188" s="512" t="str">
        <f>三年级等级</f>
        <v/>
      </c>
      <c r="S1188" s="516" t="str">
        <f>三年级50米跑得分</f>
        <v/>
      </c>
      <c r="T1188" s="517" t="str">
        <f>三年级等级</f>
        <v/>
      </c>
      <c r="U1188" s="516" t="str">
        <f>三年级坐位体前屈得分</f>
        <v/>
      </c>
      <c r="V1188" s="517" t="str">
        <f>三年级等级</f>
        <v/>
      </c>
      <c r="W1188" s="516" t="str">
        <f>三年级一分钟跳绳得分</f>
        <v/>
      </c>
      <c r="X1188" s="517" t="str">
        <f>三年级等级</f>
        <v/>
      </c>
      <c r="Y1188" s="515" t="str">
        <f>三年级仰卧起坐得分</f>
        <v/>
      </c>
      <c r="Z1188" s="518" t="str">
        <f>三年级等级</f>
        <v/>
      </c>
      <c r="AA1188" s="533"/>
      <c r="AB1188" s="515"/>
      <c r="AC1188" s="533" t="str">
        <f>三年级跳绳附加分</f>
        <v/>
      </c>
      <c r="AD1188" s="534" t="str">
        <f>三年级标准分</f>
        <v/>
      </c>
      <c r="AE1188" s="534" t="str">
        <f>三年级总分</f>
        <v/>
      </c>
      <c r="AF1188" s="517" t="str">
        <f>三年级等级</f>
        <v/>
      </c>
    </row>
    <row r="1189" spans="1:32">
      <c r="A1189" s="476">
        <v>317</v>
      </c>
      <c r="B1189" s="477">
        <v>67</v>
      </c>
      <c r="C1189" s="632"/>
      <c r="D1189" s="633"/>
      <c r="E1189" s="632"/>
      <c r="F1189" s="625"/>
      <c r="G1189" s="608"/>
      <c r="H1189" s="475"/>
      <c r="I1189" s="613"/>
      <c r="J1189" s="614"/>
      <c r="K1189" s="614"/>
      <c r="L1189" s="615"/>
      <c r="M1189" s="644"/>
      <c r="N1189" s="505" t="str">
        <f>三年级BMI</f>
        <v/>
      </c>
      <c r="O1189" s="499" t="str">
        <f>三年级BMI等级</f>
        <v/>
      </c>
      <c r="P1189" s="500" t="str">
        <f>三年级BMI得分</f>
        <v/>
      </c>
      <c r="Q1189" s="515" t="str">
        <f>三年级肺活量得分</f>
        <v/>
      </c>
      <c r="R1189" s="512" t="str">
        <f>三年级等级</f>
        <v/>
      </c>
      <c r="S1189" s="516" t="str">
        <f>三年级50米跑得分</f>
        <v/>
      </c>
      <c r="T1189" s="517" t="str">
        <f>三年级等级</f>
        <v/>
      </c>
      <c r="U1189" s="516" t="str">
        <f>三年级坐位体前屈得分</f>
        <v/>
      </c>
      <c r="V1189" s="517" t="str">
        <f>三年级等级</f>
        <v/>
      </c>
      <c r="W1189" s="516" t="str">
        <f>三年级一分钟跳绳得分</f>
        <v/>
      </c>
      <c r="X1189" s="517" t="str">
        <f>三年级等级</f>
        <v/>
      </c>
      <c r="Y1189" s="515" t="str">
        <f>三年级仰卧起坐得分</f>
        <v/>
      </c>
      <c r="Z1189" s="518" t="str">
        <f>三年级等级</f>
        <v/>
      </c>
      <c r="AA1189" s="533"/>
      <c r="AB1189" s="515"/>
      <c r="AC1189" s="533" t="str">
        <f>三年级跳绳附加分</f>
        <v/>
      </c>
      <c r="AD1189" s="534" t="str">
        <f>三年级标准分</f>
        <v/>
      </c>
      <c r="AE1189" s="534" t="str">
        <f>三年级总分</f>
        <v/>
      </c>
      <c r="AF1189" s="517" t="str">
        <f>三年级等级</f>
        <v/>
      </c>
    </row>
    <row r="1190" spans="1:32">
      <c r="A1190" s="476">
        <v>317</v>
      </c>
      <c r="B1190" s="477">
        <v>68</v>
      </c>
      <c r="C1190" s="632"/>
      <c r="D1190" s="633"/>
      <c r="E1190" s="632"/>
      <c r="F1190" s="625"/>
      <c r="G1190" s="608"/>
      <c r="H1190" s="475"/>
      <c r="I1190" s="613"/>
      <c r="J1190" s="614"/>
      <c r="K1190" s="614"/>
      <c r="L1190" s="615"/>
      <c r="M1190" s="644"/>
      <c r="N1190" s="505" t="str">
        <f>三年级BMI</f>
        <v/>
      </c>
      <c r="O1190" s="499" t="str">
        <f>三年级BMI等级</f>
        <v/>
      </c>
      <c r="P1190" s="500" t="str">
        <f>三年级BMI得分</f>
        <v/>
      </c>
      <c r="Q1190" s="515" t="str">
        <f>三年级肺活量得分</f>
        <v/>
      </c>
      <c r="R1190" s="512" t="str">
        <f>三年级等级</f>
        <v/>
      </c>
      <c r="S1190" s="516" t="str">
        <f>三年级50米跑得分</f>
        <v/>
      </c>
      <c r="T1190" s="517" t="str">
        <f>三年级等级</f>
        <v/>
      </c>
      <c r="U1190" s="516" t="str">
        <f>三年级坐位体前屈得分</f>
        <v/>
      </c>
      <c r="V1190" s="517" t="str">
        <f>三年级等级</f>
        <v/>
      </c>
      <c r="W1190" s="516" t="str">
        <f>三年级一分钟跳绳得分</f>
        <v/>
      </c>
      <c r="X1190" s="517" t="str">
        <f>三年级等级</f>
        <v/>
      </c>
      <c r="Y1190" s="515" t="str">
        <f>三年级仰卧起坐得分</f>
        <v/>
      </c>
      <c r="Z1190" s="518" t="str">
        <f>三年级等级</f>
        <v/>
      </c>
      <c r="AA1190" s="533"/>
      <c r="AB1190" s="515"/>
      <c r="AC1190" s="533" t="str">
        <f>三年级跳绳附加分</f>
        <v/>
      </c>
      <c r="AD1190" s="534" t="str">
        <f>三年级标准分</f>
        <v/>
      </c>
      <c r="AE1190" s="534" t="str">
        <f>三年级总分</f>
        <v/>
      </c>
      <c r="AF1190" s="517" t="str">
        <f>三年级等级</f>
        <v/>
      </c>
    </row>
    <row r="1191" spans="1:32">
      <c r="A1191" s="476">
        <v>317</v>
      </c>
      <c r="B1191" s="477">
        <v>69</v>
      </c>
      <c r="C1191" s="632"/>
      <c r="D1191" s="633"/>
      <c r="E1191" s="632"/>
      <c r="F1191" s="625"/>
      <c r="G1191" s="608"/>
      <c r="H1191" s="475"/>
      <c r="I1191" s="613"/>
      <c r="J1191" s="614"/>
      <c r="K1191" s="614"/>
      <c r="L1191" s="615"/>
      <c r="M1191" s="644"/>
      <c r="N1191" s="505" t="str">
        <f>三年级BMI</f>
        <v/>
      </c>
      <c r="O1191" s="499" t="str">
        <f>三年级BMI等级</f>
        <v/>
      </c>
      <c r="P1191" s="500" t="str">
        <f>三年级BMI得分</f>
        <v/>
      </c>
      <c r="Q1191" s="515" t="str">
        <f>三年级肺活量得分</f>
        <v/>
      </c>
      <c r="R1191" s="512" t="str">
        <f>三年级等级</f>
        <v/>
      </c>
      <c r="S1191" s="516" t="str">
        <f>三年级50米跑得分</f>
        <v/>
      </c>
      <c r="T1191" s="517" t="str">
        <f>三年级等级</f>
        <v/>
      </c>
      <c r="U1191" s="516" t="str">
        <f>三年级坐位体前屈得分</f>
        <v/>
      </c>
      <c r="V1191" s="517" t="str">
        <f>三年级等级</f>
        <v/>
      </c>
      <c r="W1191" s="516" t="str">
        <f>三年级一分钟跳绳得分</f>
        <v/>
      </c>
      <c r="X1191" s="517" t="str">
        <f>三年级等级</f>
        <v/>
      </c>
      <c r="Y1191" s="515" t="str">
        <f>三年级仰卧起坐得分</f>
        <v/>
      </c>
      <c r="Z1191" s="518" t="str">
        <f>三年级等级</f>
        <v/>
      </c>
      <c r="AA1191" s="533"/>
      <c r="AB1191" s="515"/>
      <c r="AC1191" s="533" t="str">
        <f>三年级跳绳附加分</f>
        <v/>
      </c>
      <c r="AD1191" s="534" t="str">
        <f>三年级标准分</f>
        <v/>
      </c>
      <c r="AE1191" s="534" t="str">
        <f>三年级总分</f>
        <v/>
      </c>
      <c r="AF1191" s="517" t="str">
        <f>三年级等级</f>
        <v/>
      </c>
    </row>
    <row r="1192" ht="15.75" spans="1:32">
      <c r="A1192" s="535">
        <v>317</v>
      </c>
      <c r="B1192" s="536">
        <v>70</v>
      </c>
      <c r="C1192" s="634"/>
      <c r="D1192" s="635"/>
      <c r="E1192" s="634"/>
      <c r="F1192" s="636"/>
      <c r="G1192" s="611"/>
      <c r="H1192" s="542"/>
      <c r="I1192" s="617"/>
      <c r="J1192" s="618"/>
      <c r="K1192" s="618"/>
      <c r="L1192" s="619"/>
      <c r="M1192" s="647"/>
      <c r="N1192" s="573" t="str">
        <f>三年级BMI</f>
        <v/>
      </c>
      <c r="O1192" s="574" t="str">
        <f>三年级BMI等级</f>
        <v/>
      </c>
      <c r="P1192" s="575" t="str">
        <f>三年级BMI得分</f>
        <v/>
      </c>
      <c r="Q1192" s="576" t="str">
        <f>三年级肺活量得分</f>
        <v/>
      </c>
      <c r="R1192" s="577" t="str">
        <f>三年级等级</f>
        <v/>
      </c>
      <c r="S1192" s="578" t="str">
        <f>三年级50米跑得分</f>
        <v/>
      </c>
      <c r="T1192" s="567" t="str">
        <f>三年级等级</f>
        <v/>
      </c>
      <c r="U1192" s="578" t="str">
        <f>三年级坐位体前屈得分</f>
        <v/>
      </c>
      <c r="V1192" s="567" t="str">
        <f>三年级等级</f>
        <v/>
      </c>
      <c r="W1192" s="578" t="str">
        <f>三年级一分钟跳绳得分</f>
        <v/>
      </c>
      <c r="X1192" s="567" t="str">
        <f>三年级等级</f>
        <v/>
      </c>
      <c r="Y1192" s="576" t="str">
        <f>三年级仰卧起坐得分</f>
        <v/>
      </c>
      <c r="Z1192" s="579" t="str">
        <f>三年级等级</f>
        <v/>
      </c>
      <c r="AA1192" s="565"/>
      <c r="AB1192" s="576"/>
      <c r="AC1192" s="565" t="str">
        <f>三年级跳绳附加分</f>
        <v/>
      </c>
      <c r="AD1192" s="566" t="str">
        <f>三年级标准分</f>
        <v/>
      </c>
      <c r="AE1192" s="566" t="str">
        <f>三年级总分</f>
        <v/>
      </c>
      <c r="AF1192" s="567" t="str">
        <f>三年级等级</f>
        <v/>
      </c>
    </row>
    <row r="1193" ht="15.75" spans="1:32">
      <c r="A1193" s="468">
        <v>318</v>
      </c>
      <c r="B1193" s="469">
        <v>1</v>
      </c>
      <c r="C1193" s="637"/>
      <c r="D1193" s="638"/>
      <c r="E1193" s="637"/>
      <c r="F1193" s="473"/>
      <c r="G1193" s="612"/>
      <c r="H1193" s="475"/>
      <c r="I1193" s="621"/>
      <c r="J1193" s="622"/>
      <c r="K1193" s="622"/>
      <c r="L1193" s="623"/>
      <c r="M1193" s="643"/>
      <c r="N1193" s="498" t="str">
        <f>三年级BMI</f>
        <v/>
      </c>
      <c r="O1193" s="499" t="str">
        <f>三年级BMI等级</f>
        <v/>
      </c>
      <c r="P1193" s="500" t="str">
        <f>三年级BMI得分</f>
        <v/>
      </c>
      <c r="Q1193" s="511" t="str">
        <f>三年级肺活量得分</f>
        <v/>
      </c>
      <c r="R1193" s="512" t="str">
        <f>三年级等级</f>
        <v/>
      </c>
      <c r="S1193" s="513" t="str">
        <f>三年级50米跑得分</f>
        <v/>
      </c>
      <c r="T1193" s="512" t="str">
        <f>三年级等级</f>
        <v/>
      </c>
      <c r="U1193" s="513" t="str">
        <f>三年级坐位体前屈得分</f>
        <v/>
      </c>
      <c r="V1193" s="512" t="str">
        <f>三年级等级</f>
        <v/>
      </c>
      <c r="W1193" s="513" t="str">
        <f>三年级一分钟跳绳得分</f>
        <v/>
      </c>
      <c r="X1193" s="512" t="str">
        <f>三年级等级</f>
        <v/>
      </c>
      <c r="Y1193" s="511" t="str">
        <f>三年级仰卧起坐得分</f>
        <v/>
      </c>
      <c r="Z1193" s="514" t="str">
        <f>三年级等级</f>
        <v/>
      </c>
      <c r="AA1193" s="530"/>
      <c r="AB1193" s="511"/>
      <c r="AC1193" s="530" t="str">
        <f>三年级跳绳附加分</f>
        <v/>
      </c>
      <c r="AD1193" s="531" t="str">
        <f>三年级标准分</f>
        <v/>
      </c>
      <c r="AE1193" s="531" t="str">
        <f>三年级总分</f>
        <v/>
      </c>
      <c r="AF1193" s="512" t="str">
        <f>三年级等级</f>
        <v/>
      </c>
    </row>
    <row r="1194" spans="1:32">
      <c r="A1194" s="476">
        <v>318</v>
      </c>
      <c r="B1194" s="477">
        <v>2</v>
      </c>
      <c r="C1194" s="632"/>
      <c r="D1194" s="633"/>
      <c r="E1194" s="632"/>
      <c r="F1194" s="473"/>
      <c r="G1194" s="608"/>
      <c r="H1194" s="475"/>
      <c r="I1194" s="613"/>
      <c r="J1194" s="614"/>
      <c r="K1194" s="614"/>
      <c r="L1194" s="615"/>
      <c r="M1194" s="644"/>
      <c r="N1194" s="505" t="str">
        <f>三年级BMI</f>
        <v/>
      </c>
      <c r="O1194" s="499" t="str">
        <f>三年级BMI等级</f>
        <v/>
      </c>
      <c r="P1194" s="500" t="str">
        <f>三年级BMI得分</f>
        <v/>
      </c>
      <c r="Q1194" s="515" t="str">
        <f>三年级肺活量得分</f>
        <v/>
      </c>
      <c r="R1194" s="512" t="str">
        <f>三年级等级</f>
        <v/>
      </c>
      <c r="S1194" s="516" t="str">
        <f>三年级50米跑得分</f>
        <v/>
      </c>
      <c r="T1194" s="517" t="str">
        <f>三年级等级</f>
        <v/>
      </c>
      <c r="U1194" s="516" t="str">
        <f>三年级坐位体前屈得分</f>
        <v/>
      </c>
      <c r="V1194" s="517" t="str">
        <f>三年级等级</f>
        <v/>
      </c>
      <c r="W1194" s="516" t="str">
        <f>三年级一分钟跳绳得分</f>
        <v/>
      </c>
      <c r="X1194" s="517" t="str">
        <f>三年级等级</f>
        <v/>
      </c>
      <c r="Y1194" s="515" t="str">
        <f>三年级仰卧起坐得分</f>
        <v/>
      </c>
      <c r="Z1194" s="518" t="str">
        <f>三年级等级</f>
        <v/>
      </c>
      <c r="AA1194" s="533"/>
      <c r="AB1194" s="515"/>
      <c r="AC1194" s="533" t="str">
        <f>三年级跳绳附加分</f>
        <v/>
      </c>
      <c r="AD1194" s="534" t="str">
        <f>三年级标准分</f>
        <v/>
      </c>
      <c r="AE1194" s="534" t="str">
        <f>三年级总分</f>
        <v/>
      </c>
      <c r="AF1194" s="517" t="str">
        <f>三年级等级</f>
        <v/>
      </c>
    </row>
    <row r="1195" spans="1:32">
      <c r="A1195" s="476">
        <v>318</v>
      </c>
      <c r="B1195" s="477">
        <v>3</v>
      </c>
      <c r="C1195" s="632"/>
      <c r="D1195" s="633"/>
      <c r="E1195" s="632"/>
      <c r="F1195" s="473"/>
      <c r="G1195" s="608"/>
      <c r="H1195" s="475"/>
      <c r="I1195" s="613"/>
      <c r="J1195" s="614"/>
      <c r="K1195" s="614"/>
      <c r="L1195" s="615"/>
      <c r="M1195" s="644"/>
      <c r="N1195" s="505" t="str">
        <f>三年级BMI</f>
        <v/>
      </c>
      <c r="O1195" s="499" t="str">
        <f>三年级BMI等级</f>
        <v/>
      </c>
      <c r="P1195" s="500" t="str">
        <f>三年级BMI得分</f>
        <v/>
      </c>
      <c r="Q1195" s="515" t="str">
        <f>三年级肺活量得分</f>
        <v/>
      </c>
      <c r="R1195" s="512" t="str">
        <f>三年级等级</f>
        <v/>
      </c>
      <c r="S1195" s="516" t="str">
        <f>三年级50米跑得分</f>
        <v/>
      </c>
      <c r="T1195" s="517" t="str">
        <f>三年级等级</f>
        <v/>
      </c>
      <c r="U1195" s="516" t="str">
        <f>三年级坐位体前屈得分</f>
        <v/>
      </c>
      <c r="V1195" s="517" t="str">
        <f>三年级等级</f>
        <v/>
      </c>
      <c r="W1195" s="516" t="str">
        <f>三年级一分钟跳绳得分</f>
        <v/>
      </c>
      <c r="X1195" s="517" t="str">
        <f>三年级等级</f>
        <v/>
      </c>
      <c r="Y1195" s="515" t="str">
        <f>三年级仰卧起坐得分</f>
        <v/>
      </c>
      <c r="Z1195" s="518" t="str">
        <f>三年级等级</f>
        <v/>
      </c>
      <c r="AA1195" s="533"/>
      <c r="AB1195" s="515"/>
      <c r="AC1195" s="533" t="str">
        <f>三年级跳绳附加分</f>
        <v/>
      </c>
      <c r="AD1195" s="534" t="str">
        <f>三年级标准分</f>
        <v/>
      </c>
      <c r="AE1195" s="534" t="str">
        <f>三年级总分</f>
        <v/>
      </c>
      <c r="AF1195" s="517" t="str">
        <f>三年级等级</f>
        <v/>
      </c>
    </row>
    <row r="1196" spans="1:32">
      <c r="A1196" s="476">
        <v>318</v>
      </c>
      <c r="B1196" s="477">
        <v>4</v>
      </c>
      <c r="C1196" s="632"/>
      <c r="D1196" s="633"/>
      <c r="E1196" s="632"/>
      <c r="F1196" s="473"/>
      <c r="G1196" s="608"/>
      <c r="H1196" s="475"/>
      <c r="I1196" s="613"/>
      <c r="J1196" s="614"/>
      <c r="K1196" s="614"/>
      <c r="L1196" s="615"/>
      <c r="M1196" s="644"/>
      <c r="N1196" s="505" t="str">
        <f>三年级BMI</f>
        <v/>
      </c>
      <c r="O1196" s="499" t="str">
        <f>三年级BMI等级</f>
        <v/>
      </c>
      <c r="P1196" s="500" t="str">
        <f>三年级BMI得分</f>
        <v/>
      </c>
      <c r="Q1196" s="515" t="str">
        <f>三年级肺活量得分</f>
        <v/>
      </c>
      <c r="R1196" s="512" t="str">
        <f>三年级等级</f>
        <v/>
      </c>
      <c r="S1196" s="516" t="str">
        <f>三年级50米跑得分</f>
        <v/>
      </c>
      <c r="T1196" s="517" t="str">
        <f>三年级等级</f>
        <v/>
      </c>
      <c r="U1196" s="516" t="str">
        <f>三年级坐位体前屈得分</f>
        <v/>
      </c>
      <c r="V1196" s="517" t="str">
        <f>三年级等级</f>
        <v/>
      </c>
      <c r="W1196" s="516" t="str">
        <f>三年级一分钟跳绳得分</f>
        <v/>
      </c>
      <c r="X1196" s="517" t="str">
        <f>三年级等级</f>
        <v/>
      </c>
      <c r="Y1196" s="515" t="str">
        <f>三年级仰卧起坐得分</f>
        <v/>
      </c>
      <c r="Z1196" s="518" t="str">
        <f>三年级等级</f>
        <v/>
      </c>
      <c r="AA1196" s="533"/>
      <c r="AB1196" s="515"/>
      <c r="AC1196" s="533" t="str">
        <f>三年级跳绳附加分</f>
        <v/>
      </c>
      <c r="AD1196" s="534" t="str">
        <f>三年级标准分</f>
        <v/>
      </c>
      <c r="AE1196" s="534" t="str">
        <f>三年级总分</f>
        <v/>
      </c>
      <c r="AF1196" s="517" t="str">
        <f>三年级等级</f>
        <v/>
      </c>
    </row>
    <row r="1197" spans="1:32">
      <c r="A1197" s="476">
        <v>318</v>
      </c>
      <c r="B1197" s="477">
        <v>5</v>
      </c>
      <c r="C1197" s="632"/>
      <c r="D1197" s="633"/>
      <c r="E1197" s="632"/>
      <c r="F1197" s="473"/>
      <c r="G1197" s="608"/>
      <c r="H1197" s="475"/>
      <c r="I1197" s="613"/>
      <c r="J1197" s="614"/>
      <c r="K1197" s="614"/>
      <c r="L1197" s="615"/>
      <c r="M1197" s="644"/>
      <c r="N1197" s="505" t="str">
        <f>三年级BMI</f>
        <v/>
      </c>
      <c r="O1197" s="499" t="str">
        <f>三年级BMI等级</f>
        <v/>
      </c>
      <c r="P1197" s="500" t="str">
        <f>三年级BMI得分</f>
        <v/>
      </c>
      <c r="Q1197" s="515" t="str">
        <f>三年级肺活量得分</f>
        <v/>
      </c>
      <c r="R1197" s="512" t="str">
        <f>三年级等级</f>
        <v/>
      </c>
      <c r="S1197" s="516" t="str">
        <f>三年级50米跑得分</f>
        <v/>
      </c>
      <c r="T1197" s="517" t="str">
        <f>三年级等级</f>
        <v/>
      </c>
      <c r="U1197" s="516" t="str">
        <f>三年级坐位体前屈得分</f>
        <v/>
      </c>
      <c r="V1197" s="517" t="str">
        <f>三年级等级</f>
        <v/>
      </c>
      <c r="W1197" s="516" t="str">
        <f>三年级一分钟跳绳得分</f>
        <v/>
      </c>
      <c r="X1197" s="517" t="str">
        <f>三年级等级</f>
        <v/>
      </c>
      <c r="Y1197" s="515" t="str">
        <f>三年级仰卧起坐得分</f>
        <v/>
      </c>
      <c r="Z1197" s="518" t="str">
        <f>三年级等级</f>
        <v/>
      </c>
      <c r="AA1197" s="533"/>
      <c r="AB1197" s="515"/>
      <c r="AC1197" s="533" t="str">
        <f>三年级跳绳附加分</f>
        <v/>
      </c>
      <c r="AD1197" s="534" t="str">
        <f>三年级标准分</f>
        <v/>
      </c>
      <c r="AE1197" s="534" t="str">
        <f>三年级总分</f>
        <v/>
      </c>
      <c r="AF1197" s="517" t="str">
        <f>三年级等级</f>
        <v/>
      </c>
    </row>
    <row r="1198" spans="1:32">
      <c r="A1198" s="476">
        <v>318</v>
      </c>
      <c r="B1198" s="477">
        <v>6</v>
      </c>
      <c r="C1198" s="632"/>
      <c r="D1198" s="633"/>
      <c r="E1198" s="632"/>
      <c r="F1198" s="473"/>
      <c r="G1198" s="608"/>
      <c r="H1198" s="475"/>
      <c r="I1198" s="613"/>
      <c r="J1198" s="614"/>
      <c r="K1198" s="614"/>
      <c r="L1198" s="615"/>
      <c r="M1198" s="644"/>
      <c r="N1198" s="505" t="str">
        <f>三年级BMI</f>
        <v/>
      </c>
      <c r="O1198" s="499" t="str">
        <f>三年级BMI等级</f>
        <v/>
      </c>
      <c r="P1198" s="500" t="str">
        <f>三年级BMI得分</f>
        <v/>
      </c>
      <c r="Q1198" s="515" t="str">
        <f>三年级肺活量得分</f>
        <v/>
      </c>
      <c r="R1198" s="512" t="str">
        <f>三年级等级</f>
        <v/>
      </c>
      <c r="S1198" s="516" t="str">
        <f>三年级50米跑得分</f>
        <v/>
      </c>
      <c r="T1198" s="517" t="str">
        <f>三年级等级</f>
        <v/>
      </c>
      <c r="U1198" s="516" t="str">
        <f>三年级坐位体前屈得分</f>
        <v/>
      </c>
      <c r="V1198" s="517" t="str">
        <f>三年级等级</f>
        <v/>
      </c>
      <c r="W1198" s="516" t="str">
        <f>三年级一分钟跳绳得分</f>
        <v/>
      </c>
      <c r="X1198" s="517" t="str">
        <f>三年级等级</f>
        <v/>
      </c>
      <c r="Y1198" s="515" t="str">
        <f>三年级仰卧起坐得分</f>
        <v/>
      </c>
      <c r="Z1198" s="518" t="str">
        <f>三年级等级</f>
        <v/>
      </c>
      <c r="AA1198" s="533"/>
      <c r="AB1198" s="515"/>
      <c r="AC1198" s="533" t="str">
        <f>三年级跳绳附加分</f>
        <v/>
      </c>
      <c r="AD1198" s="534" t="str">
        <f>三年级标准分</f>
        <v/>
      </c>
      <c r="AE1198" s="534" t="str">
        <f>三年级总分</f>
        <v/>
      </c>
      <c r="AF1198" s="517" t="str">
        <f>三年级等级</f>
        <v/>
      </c>
    </row>
    <row r="1199" spans="1:32">
      <c r="A1199" s="476">
        <v>318</v>
      </c>
      <c r="B1199" s="477">
        <v>7</v>
      </c>
      <c r="C1199" s="632"/>
      <c r="D1199" s="633"/>
      <c r="E1199" s="632"/>
      <c r="F1199" s="473"/>
      <c r="G1199" s="608"/>
      <c r="H1199" s="475"/>
      <c r="I1199" s="613"/>
      <c r="J1199" s="614"/>
      <c r="K1199" s="614"/>
      <c r="L1199" s="615"/>
      <c r="M1199" s="644"/>
      <c r="N1199" s="505" t="str">
        <f>三年级BMI</f>
        <v/>
      </c>
      <c r="O1199" s="499" t="str">
        <f>三年级BMI等级</f>
        <v/>
      </c>
      <c r="P1199" s="500" t="str">
        <f>三年级BMI得分</f>
        <v/>
      </c>
      <c r="Q1199" s="515" t="str">
        <f>三年级肺活量得分</f>
        <v/>
      </c>
      <c r="R1199" s="512" t="str">
        <f>三年级等级</f>
        <v/>
      </c>
      <c r="S1199" s="516" t="str">
        <f>三年级50米跑得分</f>
        <v/>
      </c>
      <c r="T1199" s="517" t="str">
        <f>三年级等级</f>
        <v/>
      </c>
      <c r="U1199" s="516" t="str">
        <f>三年级坐位体前屈得分</f>
        <v/>
      </c>
      <c r="V1199" s="517" t="str">
        <f>三年级等级</f>
        <v/>
      </c>
      <c r="W1199" s="516" t="str">
        <f>三年级一分钟跳绳得分</f>
        <v/>
      </c>
      <c r="X1199" s="517" t="str">
        <f>三年级等级</f>
        <v/>
      </c>
      <c r="Y1199" s="515" t="str">
        <f>三年级仰卧起坐得分</f>
        <v/>
      </c>
      <c r="Z1199" s="518" t="str">
        <f>三年级等级</f>
        <v/>
      </c>
      <c r="AA1199" s="533"/>
      <c r="AB1199" s="515"/>
      <c r="AC1199" s="533" t="str">
        <f>三年级跳绳附加分</f>
        <v/>
      </c>
      <c r="AD1199" s="534" t="str">
        <f>三年级标准分</f>
        <v/>
      </c>
      <c r="AE1199" s="534" t="str">
        <f>三年级总分</f>
        <v/>
      </c>
      <c r="AF1199" s="517" t="str">
        <f>三年级等级</f>
        <v/>
      </c>
    </row>
    <row r="1200" spans="1:32">
      <c r="A1200" s="476">
        <v>318</v>
      </c>
      <c r="B1200" s="477">
        <v>8</v>
      </c>
      <c r="C1200" s="632"/>
      <c r="D1200" s="633"/>
      <c r="E1200" s="632"/>
      <c r="F1200" s="473"/>
      <c r="G1200" s="608"/>
      <c r="H1200" s="475"/>
      <c r="I1200" s="613"/>
      <c r="J1200" s="614"/>
      <c r="K1200" s="614"/>
      <c r="L1200" s="615"/>
      <c r="M1200" s="644"/>
      <c r="N1200" s="505" t="str">
        <f>三年级BMI</f>
        <v/>
      </c>
      <c r="O1200" s="499" t="str">
        <f>三年级BMI等级</f>
        <v/>
      </c>
      <c r="P1200" s="500" t="str">
        <f>三年级BMI得分</f>
        <v/>
      </c>
      <c r="Q1200" s="515" t="str">
        <f>三年级肺活量得分</f>
        <v/>
      </c>
      <c r="R1200" s="512" t="str">
        <f>三年级等级</f>
        <v/>
      </c>
      <c r="S1200" s="516" t="str">
        <f>三年级50米跑得分</f>
        <v/>
      </c>
      <c r="T1200" s="517" t="str">
        <f>三年级等级</f>
        <v/>
      </c>
      <c r="U1200" s="516" t="str">
        <f>三年级坐位体前屈得分</f>
        <v/>
      </c>
      <c r="V1200" s="517" t="str">
        <f>三年级等级</f>
        <v/>
      </c>
      <c r="W1200" s="516" t="str">
        <f>三年级一分钟跳绳得分</f>
        <v/>
      </c>
      <c r="X1200" s="517" t="str">
        <f>三年级等级</f>
        <v/>
      </c>
      <c r="Y1200" s="515" t="str">
        <f>三年级仰卧起坐得分</f>
        <v/>
      </c>
      <c r="Z1200" s="518" t="str">
        <f>三年级等级</f>
        <v/>
      </c>
      <c r="AA1200" s="533"/>
      <c r="AB1200" s="515"/>
      <c r="AC1200" s="533" t="str">
        <f>三年级跳绳附加分</f>
        <v/>
      </c>
      <c r="AD1200" s="534" t="str">
        <f>三年级标准分</f>
        <v/>
      </c>
      <c r="AE1200" s="534" t="str">
        <f>三年级总分</f>
        <v/>
      </c>
      <c r="AF1200" s="517" t="str">
        <f>三年级等级</f>
        <v/>
      </c>
    </row>
    <row r="1201" spans="1:32">
      <c r="A1201" s="476">
        <v>318</v>
      </c>
      <c r="B1201" s="477">
        <v>9</v>
      </c>
      <c r="C1201" s="632"/>
      <c r="D1201" s="633"/>
      <c r="E1201" s="632"/>
      <c r="F1201" s="473"/>
      <c r="G1201" s="608"/>
      <c r="H1201" s="475"/>
      <c r="I1201" s="613"/>
      <c r="J1201" s="614"/>
      <c r="K1201" s="614"/>
      <c r="L1201" s="615"/>
      <c r="M1201" s="644"/>
      <c r="N1201" s="505" t="str">
        <f>三年级BMI</f>
        <v/>
      </c>
      <c r="O1201" s="499" t="str">
        <f>三年级BMI等级</f>
        <v/>
      </c>
      <c r="P1201" s="500" t="str">
        <f>三年级BMI得分</f>
        <v/>
      </c>
      <c r="Q1201" s="515" t="str">
        <f>三年级肺活量得分</f>
        <v/>
      </c>
      <c r="R1201" s="512" t="str">
        <f>三年级等级</f>
        <v/>
      </c>
      <c r="S1201" s="516" t="str">
        <f>三年级50米跑得分</f>
        <v/>
      </c>
      <c r="T1201" s="517" t="str">
        <f>三年级等级</f>
        <v/>
      </c>
      <c r="U1201" s="516" t="str">
        <f>三年级坐位体前屈得分</f>
        <v/>
      </c>
      <c r="V1201" s="517" t="str">
        <f>三年级等级</f>
        <v/>
      </c>
      <c r="W1201" s="516" t="str">
        <f>三年级一分钟跳绳得分</f>
        <v/>
      </c>
      <c r="X1201" s="517" t="str">
        <f>三年级等级</f>
        <v/>
      </c>
      <c r="Y1201" s="515" t="str">
        <f>三年级仰卧起坐得分</f>
        <v/>
      </c>
      <c r="Z1201" s="518" t="str">
        <f>三年级等级</f>
        <v/>
      </c>
      <c r="AA1201" s="533"/>
      <c r="AB1201" s="515"/>
      <c r="AC1201" s="533" t="str">
        <f>三年级跳绳附加分</f>
        <v/>
      </c>
      <c r="AD1201" s="534" t="str">
        <f>三年级标准分</f>
        <v/>
      </c>
      <c r="AE1201" s="534" t="str">
        <f>三年级总分</f>
        <v/>
      </c>
      <c r="AF1201" s="517" t="str">
        <f>三年级等级</f>
        <v/>
      </c>
    </row>
    <row r="1202" spans="1:32">
      <c r="A1202" s="476">
        <v>318</v>
      </c>
      <c r="B1202" s="477">
        <v>10</v>
      </c>
      <c r="C1202" s="632"/>
      <c r="D1202" s="633"/>
      <c r="E1202" s="632"/>
      <c r="F1202" s="473"/>
      <c r="G1202" s="608"/>
      <c r="H1202" s="475"/>
      <c r="I1202" s="613"/>
      <c r="J1202" s="614"/>
      <c r="K1202" s="614"/>
      <c r="L1202" s="615"/>
      <c r="M1202" s="644"/>
      <c r="N1202" s="505" t="str">
        <f>三年级BMI</f>
        <v/>
      </c>
      <c r="O1202" s="499" t="str">
        <f>三年级BMI等级</f>
        <v/>
      </c>
      <c r="P1202" s="500" t="str">
        <f>三年级BMI得分</f>
        <v/>
      </c>
      <c r="Q1202" s="515" t="str">
        <f>三年级肺活量得分</f>
        <v/>
      </c>
      <c r="R1202" s="512" t="str">
        <f>三年级等级</f>
        <v/>
      </c>
      <c r="S1202" s="516" t="str">
        <f>三年级50米跑得分</f>
        <v/>
      </c>
      <c r="T1202" s="517" t="str">
        <f>三年级等级</f>
        <v/>
      </c>
      <c r="U1202" s="516" t="str">
        <f>三年级坐位体前屈得分</f>
        <v/>
      </c>
      <c r="V1202" s="517" t="str">
        <f>三年级等级</f>
        <v/>
      </c>
      <c r="W1202" s="516" t="str">
        <f>三年级一分钟跳绳得分</f>
        <v/>
      </c>
      <c r="X1202" s="517" t="str">
        <f>三年级等级</f>
        <v/>
      </c>
      <c r="Y1202" s="515" t="str">
        <f>三年级仰卧起坐得分</f>
        <v/>
      </c>
      <c r="Z1202" s="518" t="str">
        <f>三年级等级</f>
        <v/>
      </c>
      <c r="AA1202" s="533"/>
      <c r="AB1202" s="515"/>
      <c r="AC1202" s="533" t="str">
        <f>三年级跳绳附加分</f>
        <v/>
      </c>
      <c r="AD1202" s="534" t="str">
        <f>三年级标准分</f>
        <v/>
      </c>
      <c r="AE1202" s="534" t="str">
        <f>三年级总分</f>
        <v/>
      </c>
      <c r="AF1202" s="517" t="str">
        <f>三年级等级</f>
        <v/>
      </c>
    </row>
    <row r="1203" spans="1:32">
      <c r="A1203" s="476">
        <v>318</v>
      </c>
      <c r="B1203" s="477">
        <v>11</v>
      </c>
      <c r="C1203" s="632"/>
      <c r="D1203" s="633"/>
      <c r="E1203" s="632"/>
      <c r="F1203" s="473"/>
      <c r="G1203" s="608"/>
      <c r="H1203" s="475"/>
      <c r="I1203" s="613"/>
      <c r="J1203" s="614"/>
      <c r="K1203" s="614"/>
      <c r="L1203" s="615"/>
      <c r="M1203" s="644"/>
      <c r="N1203" s="505" t="str">
        <f>三年级BMI</f>
        <v/>
      </c>
      <c r="O1203" s="499" t="str">
        <f>三年级BMI等级</f>
        <v/>
      </c>
      <c r="P1203" s="500" t="str">
        <f>三年级BMI得分</f>
        <v/>
      </c>
      <c r="Q1203" s="515" t="str">
        <f>三年级肺活量得分</f>
        <v/>
      </c>
      <c r="R1203" s="512" t="str">
        <f>三年级等级</f>
        <v/>
      </c>
      <c r="S1203" s="516" t="str">
        <f>三年级50米跑得分</f>
        <v/>
      </c>
      <c r="T1203" s="517" t="str">
        <f>三年级等级</f>
        <v/>
      </c>
      <c r="U1203" s="516" t="str">
        <f>三年级坐位体前屈得分</f>
        <v/>
      </c>
      <c r="V1203" s="517" t="str">
        <f>三年级等级</f>
        <v/>
      </c>
      <c r="W1203" s="516" t="str">
        <f>三年级一分钟跳绳得分</f>
        <v/>
      </c>
      <c r="X1203" s="517" t="str">
        <f>三年级等级</f>
        <v/>
      </c>
      <c r="Y1203" s="515" t="str">
        <f>三年级仰卧起坐得分</f>
        <v/>
      </c>
      <c r="Z1203" s="518" t="str">
        <f>三年级等级</f>
        <v/>
      </c>
      <c r="AA1203" s="533"/>
      <c r="AB1203" s="515"/>
      <c r="AC1203" s="533" t="str">
        <f>三年级跳绳附加分</f>
        <v/>
      </c>
      <c r="AD1203" s="534" t="str">
        <f>三年级标准分</f>
        <v/>
      </c>
      <c r="AE1203" s="534" t="str">
        <f>三年级总分</f>
        <v/>
      </c>
      <c r="AF1203" s="517" t="str">
        <f>三年级等级</f>
        <v/>
      </c>
    </row>
    <row r="1204" spans="1:32">
      <c r="A1204" s="476">
        <v>318</v>
      </c>
      <c r="B1204" s="477">
        <v>12</v>
      </c>
      <c r="C1204" s="632"/>
      <c r="D1204" s="633"/>
      <c r="E1204" s="632"/>
      <c r="F1204" s="473"/>
      <c r="G1204" s="608"/>
      <c r="H1204" s="475"/>
      <c r="I1204" s="613"/>
      <c r="J1204" s="614"/>
      <c r="K1204" s="614"/>
      <c r="L1204" s="615"/>
      <c r="M1204" s="644"/>
      <c r="N1204" s="505" t="str">
        <f>三年级BMI</f>
        <v/>
      </c>
      <c r="O1204" s="499" t="str">
        <f>三年级BMI等级</f>
        <v/>
      </c>
      <c r="P1204" s="500" t="str">
        <f>三年级BMI得分</f>
        <v/>
      </c>
      <c r="Q1204" s="515" t="str">
        <f>三年级肺活量得分</f>
        <v/>
      </c>
      <c r="R1204" s="512" t="str">
        <f>三年级等级</f>
        <v/>
      </c>
      <c r="S1204" s="516" t="str">
        <f>三年级50米跑得分</f>
        <v/>
      </c>
      <c r="T1204" s="517" t="str">
        <f>三年级等级</f>
        <v/>
      </c>
      <c r="U1204" s="516" t="str">
        <f>三年级坐位体前屈得分</f>
        <v/>
      </c>
      <c r="V1204" s="517" t="str">
        <f>三年级等级</f>
        <v/>
      </c>
      <c r="W1204" s="516" t="str">
        <f>三年级一分钟跳绳得分</f>
        <v/>
      </c>
      <c r="X1204" s="517" t="str">
        <f>三年级等级</f>
        <v/>
      </c>
      <c r="Y1204" s="515" t="str">
        <f>三年级仰卧起坐得分</f>
        <v/>
      </c>
      <c r="Z1204" s="518" t="str">
        <f>三年级等级</f>
        <v/>
      </c>
      <c r="AA1204" s="533"/>
      <c r="AB1204" s="515"/>
      <c r="AC1204" s="533" t="str">
        <f>三年级跳绳附加分</f>
        <v/>
      </c>
      <c r="AD1204" s="534" t="str">
        <f>三年级标准分</f>
        <v/>
      </c>
      <c r="AE1204" s="534" t="str">
        <f>三年级总分</f>
        <v/>
      </c>
      <c r="AF1204" s="517" t="str">
        <f>三年级等级</f>
        <v/>
      </c>
    </row>
    <row r="1205" spans="1:32">
      <c r="A1205" s="476">
        <v>318</v>
      </c>
      <c r="B1205" s="477">
        <v>13</v>
      </c>
      <c r="C1205" s="632"/>
      <c r="D1205" s="633"/>
      <c r="E1205" s="632"/>
      <c r="F1205" s="473"/>
      <c r="G1205" s="608"/>
      <c r="H1205" s="475"/>
      <c r="I1205" s="613"/>
      <c r="J1205" s="614"/>
      <c r="K1205" s="614"/>
      <c r="L1205" s="615"/>
      <c r="M1205" s="644"/>
      <c r="N1205" s="505" t="str">
        <f>三年级BMI</f>
        <v/>
      </c>
      <c r="O1205" s="499" t="str">
        <f>三年级BMI等级</f>
        <v/>
      </c>
      <c r="P1205" s="500" t="str">
        <f>三年级BMI得分</f>
        <v/>
      </c>
      <c r="Q1205" s="515" t="str">
        <f>三年级肺活量得分</f>
        <v/>
      </c>
      <c r="R1205" s="512" t="str">
        <f>三年级等级</f>
        <v/>
      </c>
      <c r="S1205" s="516" t="str">
        <f>三年级50米跑得分</f>
        <v/>
      </c>
      <c r="T1205" s="517" t="str">
        <f>三年级等级</f>
        <v/>
      </c>
      <c r="U1205" s="516" t="str">
        <f>三年级坐位体前屈得分</f>
        <v/>
      </c>
      <c r="V1205" s="517" t="str">
        <f>三年级等级</f>
        <v/>
      </c>
      <c r="W1205" s="516" t="str">
        <f>三年级一分钟跳绳得分</f>
        <v/>
      </c>
      <c r="X1205" s="517" t="str">
        <f>三年级等级</f>
        <v/>
      </c>
      <c r="Y1205" s="515" t="str">
        <f>三年级仰卧起坐得分</f>
        <v/>
      </c>
      <c r="Z1205" s="518" t="str">
        <f>三年级等级</f>
        <v/>
      </c>
      <c r="AA1205" s="533"/>
      <c r="AB1205" s="515"/>
      <c r="AC1205" s="533" t="str">
        <f>三年级跳绳附加分</f>
        <v/>
      </c>
      <c r="AD1205" s="534" t="str">
        <f>三年级标准分</f>
        <v/>
      </c>
      <c r="AE1205" s="534" t="str">
        <f>三年级总分</f>
        <v/>
      </c>
      <c r="AF1205" s="517" t="str">
        <f>三年级等级</f>
        <v/>
      </c>
    </row>
    <row r="1206" spans="1:32">
      <c r="A1206" s="476">
        <v>318</v>
      </c>
      <c r="B1206" s="477">
        <v>14</v>
      </c>
      <c r="C1206" s="632"/>
      <c r="D1206" s="633"/>
      <c r="E1206" s="632"/>
      <c r="F1206" s="473"/>
      <c r="G1206" s="608"/>
      <c r="H1206" s="475"/>
      <c r="I1206" s="613"/>
      <c r="J1206" s="614"/>
      <c r="K1206" s="614"/>
      <c r="L1206" s="615"/>
      <c r="M1206" s="644"/>
      <c r="N1206" s="505" t="str">
        <f>三年级BMI</f>
        <v/>
      </c>
      <c r="O1206" s="499" t="str">
        <f>三年级BMI等级</f>
        <v/>
      </c>
      <c r="P1206" s="500" t="str">
        <f>三年级BMI得分</f>
        <v/>
      </c>
      <c r="Q1206" s="515" t="str">
        <f>三年级肺活量得分</f>
        <v/>
      </c>
      <c r="R1206" s="512" t="str">
        <f>三年级等级</f>
        <v/>
      </c>
      <c r="S1206" s="516" t="str">
        <f>三年级50米跑得分</f>
        <v/>
      </c>
      <c r="T1206" s="517" t="str">
        <f>三年级等级</f>
        <v/>
      </c>
      <c r="U1206" s="516" t="str">
        <f>三年级坐位体前屈得分</f>
        <v/>
      </c>
      <c r="V1206" s="517" t="str">
        <f>三年级等级</f>
        <v/>
      </c>
      <c r="W1206" s="516" t="str">
        <f>三年级一分钟跳绳得分</f>
        <v/>
      </c>
      <c r="X1206" s="517" t="str">
        <f>三年级等级</f>
        <v/>
      </c>
      <c r="Y1206" s="515" t="str">
        <f>三年级仰卧起坐得分</f>
        <v/>
      </c>
      <c r="Z1206" s="518" t="str">
        <f>三年级等级</f>
        <v/>
      </c>
      <c r="AA1206" s="533"/>
      <c r="AB1206" s="515"/>
      <c r="AC1206" s="533" t="str">
        <f>三年级跳绳附加分</f>
        <v/>
      </c>
      <c r="AD1206" s="534" t="str">
        <f>三年级标准分</f>
        <v/>
      </c>
      <c r="AE1206" s="534" t="str">
        <f>三年级总分</f>
        <v/>
      </c>
      <c r="AF1206" s="517" t="str">
        <f>三年级等级</f>
        <v/>
      </c>
    </row>
    <row r="1207" spans="1:32">
      <c r="A1207" s="476">
        <v>318</v>
      </c>
      <c r="B1207" s="477">
        <v>15</v>
      </c>
      <c r="C1207" s="632"/>
      <c r="D1207" s="633"/>
      <c r="E1207" s="632"/>
      <c r="F1207" s="473"/>
      <c r="G1207" s="608"/>
      <c r="H1207" s="475"/>
      <c r="I1207" s="613"/>
      <c r="J1207" s="614"/>
      <c r="K1207" s="614"/>
      <c r="L1207" s="615"/>
      <c r="M1207" s="644"/>
      <c r="N1207" s="505" t="str">
        <f>三年级BMI</f>
        <v/>
      </c>
      <c r="O1207" s="499" t="str">
        <f>三年级BMI等级</f>
        <v/>
      </c>
      <c r="P1207" s="500" t="str">
        <f>三年级BMI得分</f>
        <v/>
      </c>
      <c r="Q1207" s="515" t="str">
        <f>三年级肺活量得分</f>
        <v/>
      </c>
      <c r="R1207" s="512" t="str">
        <f>三年级等级</f>
        <v/>
      </c>
      <c r="S1207" s="516" t="str">
        <f>三年级50米跑得分</f>
        <v/>
      </c>
      <c r="T1207" s="517" t="str">
        <f>三年级等级</f>
        <v/>
      </c>
      <c r="U1207" s="516" t="str">
        <f>三年级坐位体前屈得分</f>
        <v/>
      </c>
      <c r="V1207" s="517" t="str">
        <f>三年级等级</f>
        <v/>
      </c>
      <c r="W1207" s="516" t="str">
        <f>三年级一分钟跳绳得分</f>
        <v/>
      </c>
      <c r="X1207" s="517" t="str">
        <f>三年级等级</f>
        <v/>
      </c>
      <c r="Y1207" s="515" t="str">
        <f>三年级仰卧起坐得分</f>
        <v/>
      </c>
      <c r="Z1207" s="518" t="str">
        <f>三年级等级</f>
        <v/>
      </c>
      <c r="AA1207" s="533"/>
      <c r="AB1207" s="515"/>
      <c r="AC1207" s="533" t="str">
        <f>三年级跳绳附加分</f>
        <v/>
      </c>
      <c r="AD1207" s="534" t="str">
        <f>三年级标准分</f>
        <v/>
      </c>
      <c r="AE1207" s="534" t="str">
        <f>三年级总分</f>
        <v/>
      </c>
      <c r="AF1207" s="517" t="str">
        <f>三年级等级</f>
        <v/>
      </c>
    </row>
    <row r="1208" spans="1:32">
      <c r="A1208" s="476">
        <v>318</v>
      </c>
      <c r="B1208" s="477">
        <v>16</v>
      </c>
      <c r="C1208" s="632"/>
      <c r="D1208" s="633"/>
      <c r="E1208" s="632"/>
      <c r="F1208" s="473"/>
      <c r="G1208" s="608"/>
      <c r="H1208" s="475"/>
      <c r="I1208" s="613"/>
      <c r="J1208" s="614"/>
      <c r="K1208" s="614"/>
      <c r="L1208" s="615"/>
      <c r="M1208" s="644"/>
      <c r="N1208" s="505" t="str">
        <f>三年级BMI</f>
        <v/>
      </c>
      <c r="O1208" s="499" t="str">
        <f>三年级BMI等级</f>
        <v/>
      </c>
      <c r="P1208" s="500" t="str">
        <f>三年级BMI得分</f>
        <v/>
      </c>
      <c r="Q1208" s="515" t="str">
        <f>三年级肺活量得分</f>
        <v/>
      </c>
      <c r="R1208" s="512" t="str">
        <f>三年级等级</f>
        <v/>
      </c>
      <c r="S1208" s="516" t="str">
        <f>三年级50米跑得分</f>
        <v/>
      </c>
      <c r="T1208" s="517" t="str">
        <f>三年级等级</f>
        <v/>
      </c>
      <c r="U1208" s="516" t="str">
        <f>三年级坐位体前屈得分</f>
        <v/>
      </c>
      <c r="V1208" s="517" t="str">
        <f>三年级等级</f>
        <v/>
      </c>
      <c r="W1208" s="516" t="str">
        <f>三年级一分钟跳绳得分</f>
        <v/>
      </c>
      <c r="X1208" s="517" t="str">
        <f>三年级等级</f>
        <v/>
      </c>
      <c r="Y1208" s="515" t="str">
        <f>三年级仰卧起坐得分</f>
        <v/>
      </c>
      <c r="Z1208" s="518" t="str">
        <f>三年级等级</f>
        <v/>
      </c>
      <c r="AA1208" s="533"/>
      <c r="AB1208" s="515"/>
      <c r="AC1208" s="533" t="str">
        <f>三年级跳绳附加分</f>
        <v/>
      </c>
      <c r="AD1208" s="534" t="str">
        <f>三年级标准分</f>
        <v/>
      </c>
      <c r="AE1208" s="534" t="str">
        <f>三年级总分</f>
        <v/>
      </c>
      <c r="AF1208" s="517" t="str">
        <f>三年级等级</f>
        <v/>
      </c>
    </row>
    <row r="1209" spans="1:32">
      <c r="A1209" s="476">
        <v>318</v>
      </c>
      <c r="B1209" s="477">
        <v>17</v>
      </c>
      <c r="C1209" s="632"/>
      <c r="D1209" s="633"/>
      <c r="E1209" s="632"/>
      <c r="F1209" s="473"/>
      <c r="G1209" s="608"/>
      <c r="H1209" s="475"/>
      <c r="I1209" s="613"/>
      <c r="J1209" s="614"/>
      <c r="K1209" s="614"/>
      <c r="L1209" s="615"/>
      <c r="M1209" s="644"/>
      <c r="N1209" s="505" t="str">
        <f>三年级BMI</f>
        <v/>
      </c>
      <c r="O1209" s="499" t="str">
        <f>三年级BMI等级</f>
        <v/>
      </c>
      <c r="P1209" s="500" t="str">
        <f>三年级BMI得分</f>
        <v/>
      </c>
      <c r="Q1209" s="515" t="str">
        <f>三年级肺活量得分</f>
        <v/>
      </c>
      <c r="R1209" s="512" t="str">
        <f>三年级等级</f>
        <v/>
      </c>
      <c r="S1209" s="516" t="str">
        <f>三年级50米跑得分</f>
        <v/>
      </c>
      <c r="T1209" s="517" t="str">
        <f>三年级等级</f>
        <v/>
      </c>
      <c r="U1209" s="516" t="str">
        <f>三年级坐位体前屈得分</f>
        <v/>
      </c>
      <c r="V1209" s="517" t="str">
        <f>三年级等级</f>
        <v/>
      </c>
      <c r="W1209" s="516" t="str">
        <f>三年级一分钟跳绳得分</f>
        <v/>
      </c>
      <c r="X1209" s="517" t="str">
        <f>三年级等级</f>
        <v/>
      </c>
      <c r="Y1209" s="515" t="str">
        <f>三年级仰卧起坐得分</f>
        <v/>
      </c>
      <c r="Z1209" s="518" t="str">
        <f>三年级等级</f>
        <v/>
      </c>
      <c r="AA1209" s="533"/>
      <c r="AB1209" s="515"/>
      <c r="AC1209" s="533" t="str">
        <f>三年级跳绳附加分</f>
        <v/>
      </c>
      <c r="AD1209" s="534" t="str">
        <f>三年级标准分</f>
        <v/>
      </c>
      <c r="AE1209" s="534" t="str">
        <f>三年级总分</f>
        <v/>
      </c>
      <c r="AF1209" s="517" t="str">
        <f>三年级等级</f>
        <v/>
      </c>
    </row>
    <row r="1210" spans="1:32">
      <c r="A1210" s="476">
        <v>318</v>
      </c>
      <c r="B1210" s="477">
        <v>18</v>
      </c>
      <c r="C1210" s="632"/>
      <c r="D1210" s="633"/>
      <c r="E1210" s="632"/>
      <c r="F1210" s="473"/>
      <c r="G1210" s="608"/>
      <c r="H1210" s="475"/>
      <c r="I1210" s="613"/>
      <c r="J1210" s="614"/>
      <c r="K1210" s="614"/>
      <c r="L1210" s="615"/>
      <c r="M1210" s="644"/>
      <c r="N1210" s="505" t="str">
        <f>三年级BMI</f>
        <v/>
      </c>
      <c r="O1210" s="499" t="str">
        <f>三年级BMI等级</f>
        <v/>
      </c>
      <c r="P1210" s="500" t="str">
        <f>三年级BMI得分</f>
        <v/>
      </c>
      <c r="Q1210" s="515" t="str">
        <f>三年级肺活量得分</f>
        <v/>
      </c>
      <c r="R1210" s="512" t="str">
        <f>三年级等级</f>
        <v/>
      </c>
      <c r="S1210" s="516" t="str">
        <f>三年级50米跑得分</f>
        <v/>
      </c>
      <c r="T1210" s="517" t="str">
        <f>三年级等级</f>
        <v/>
      </c>
      <c r="U1210" s="516" t="str">
        <f>三年级坐位体前屈得分</f>
        <v/>
      </c>
      <c r="V1210" s="517" t="str">
        <f>三年级等级</f>
        <v/>
      </c>
      <c r="W1210" s="516" t="str">
        <f>三年级一分钟跳绳得分</f>
        <v/>
      </c>
      <c r="X1210" s="517" t="str">
        <f>三年级等级</f>
        <v/>
      </c>
      <c r="Y1210" s="515" t="str">
        <f>三年级仰卧起坐得分</f>
        <v/>
      </c>
      <c r="Z1210" s="518" t="str">
        <f>三年级等级</f>
        <v/>
      </c>
      <c r="AA1210" s="533"/>
      <c r="AB1210" s="515"/>
      <c r="AC1210" s="533" t="str">
        <f>三年级跳绳附加分</f>
        <v/>
      </c>
      <c r="AD1210" s="534" t="str">
        <f>三年级标准分</f>
        <v/>
      </c>
      <c r="AE1210" s="534" t="str">
        <f>三年级总分</f>
        <v/>
      </c>
      <c r="AF1210" s="517" t="str">
        <f>三年级等级</f>
        <v/>
      </c>
    </row>
    <row r="1211" spans="1:32">
      <c r="A1211" s="476">
        <v>318</v>
      </c>
      <c r="B1211" s="477">
        <v>19</v>
      </c>
      <c r="C1211" s="632"/>
      <c r="D1211" s="633"/>
      <c r="E1211" s="632"/>
      <c r="F1211" s="473"/>
      <c r="G1211" s="608"/>
      <c r="H1211" s="475"/>
      <c r="I1211" s="613"/>
      <c r="J1211" s="614"/>
      <c r="K1211" s="614"/>
      <c r="L1211" s="615"/>
      <c r="M1211" s="644"/>
      <c r="N1211" s="505" t="str">
        <f>三年级BMI</f>
        <v/>
      </c>
      <c r="O1211" s="499" t="str">
        <f>三年级BMI等级</f>
        <v/>
      </c>
      <c r="P1211" s="500" t="str">
        <f>三年级BMI得分</f>
        <v/>
      </c>
      <c r="Q1211" s="515" t="str">
        <f>三年级肺活量得分</f>
        <v/>
      </c>
      <c r="R1211" s="512" t="str">
        <f>三年级等级</f>
        <v/>
      </c>
      <c r="S1211" s="516" t="str">
        <f>三年级50米跑得分</f>
        <v/>
      </c>
      <c r="T1211" s="517" t="str">
        <f>三年级等级</f>
        <v/>
      </c>
      <c r="U1211" s="516" t="str">
        <f>三年级坐位体前屈得分</f>
        <v/>
      </c>
      <c r="V1211" s="517" t="str">
        <f>三年级等级</f>
        <v/>
      </c>
      <c r="W1211" s="516" t="str">
        <f>三年级一分钟跳绳得分</f>
        <v/>
      </c>
      <c r="X1211" s="517" t="str">
        <f>三年级等级</f>
        <v/>
      </c>
      <c r="Y1211" s="515" t="str">
        <f>三年级仰卧起坐得分</f>
        <v/>
      </c>
      <c r="Z1211" s="518" t="str">
        <f>三年级等级</f>
        <v/>
      </c>
      <c r="AA1211" s="533"/>
      <c r="AB1211" s="515"/>
      <c r="AC1211" s="533" t="str">
        <f>三年级跳绳附加分</f>
        <v/>
      </c>
      <c r="AD1211" s="534" t="str">
        <f>三年级标准分</f>
        <v/>
      </c>
      <c r="AE1211" s="534" t="str">
        <f>三年级总分</f>
        <v/>
      </c>
      <c r="AF1211" s="517" t="str">
        <f>三年级等级</f>
        <v/>
      </c>
    </row>
    <row r="1212" spans="1:32">
      <c r="A1212" s="476">
        <v>318</v>
      </c>
      <c r="B1212" s="477">
        <v>20</v>
      </c>
      <c r="C1212" s="632"/>
      <c r="D1212" s="633"/>
      <c r="E1212" s="632"/>
      <c r="F1212" s="473"/>
      <c r="G1212" s="608"/>
      <c r="H1212" s="475"/>
      <c r="I1212" s="613"/>
      <c r="J1212" s="614"/>
      <c r="K1212" s="614"/>
      <c r="L1212" s="615"/>
      <c r="M1212" s="644"/>
      <c r="N1212" s="505" t="str">
        <f>三年级BMI</f>
        <v/>
      </c>
      <c r="O1212" s="499" t="str">
        <f>三年级BMI等级</f>
        <v/>
      </c>
      <c r="P1212" s="500" t="str">
        <f>三年级BMI得分</f>
        <v/>
      </c>
      <c r="Q1212" s="515" t="str">
        <f>三年级肺活量得分</f>
        <v/>
      </c>
      <c r="R1212" s="512" t="str">
        <f>三年级等级</f>
        <v/>
      </c>
      <c r="S1212" s="516" t="str">
        <f>三年级50米跑得分</f>
        <v/>
      </c>
      <c r="T1212" s="517" t="str">
        <f>三年级等级</f>
        <v/>
      </c>
      <c r="U1212" s="516" t="str">
        <f>三年级坐位体前屈得分</f>
        <v/>
      </c>
      <c r="V1212" s="517" t="str">
        <f>三年级等级</f>
        <v/>
      </c>
      <c r="W1212" s="516" t="str">
        <f>三年级一分钟跳绳得分</f>
        <v/>
      </c>
      <c r="X1212" s="517" t="str">
        <f>三年级等级</f>
        <v/>
      </c>
      <c r="Y1212" s="515" t="str">
        <f>三年级仰卧起坐得分</f>
        <v/>
      </c>
      <c r="Z1212" s="518" t="str">
        <f>三年级等级</f>
        <v/>
      </c>
      <c r="AA1212" s="533"/>
      <c r="AB1212" s="515"/>
      <c r="AC1212" s="533" t="str">
        <f>三年级跳绳附加分</f>
        <v/>
      </c>
      <c r="AD1212" s="534" t="str">
        <f>三年级标准分</f>
        <v/>
      </c>
      <c r="AE1212" s="534" t="str">
        <f>三年级总分</f>
        <v/>
      </c>
      <c r="AF1212" s="517" t="str">
        <f>三年级等级</f>
        <v/>
      </c>
    </row>
    <row r="1213" spans="1:32">
      <c r="A1213" s="476">
        <v>318</v>
      </c>
      <c r="B1213" s="477">
        <v>21</v>
      </c>
      <c r="C1213" s="632"/>
      <c r="D1213" s="633"/>
      <c r="E1213" s="632"/>
      <c r="F1213" s="473"/>
      <c r="G1213" s="608"/>
      <c r="H1213" s="475"/>
      <c r="I1213" s="613"/>
      <c r="J1213" s="614"/>
      <c r="K1213" s="614"/>
      <c r="L1213" s="615"/>
      <c r="M1213" s="644"/>
      <c r="N1213" s="505" t="str">
        <f>三年级BMI</f>
        <v/>
      </c>
      <c r="O1213" s="499" t="str">
        <f>三年级BMI等级</f>
        <v/>
      </c>
      <c r="P1213" s="500" t="str">
        <f>三年级BMI得分</f>
        <v/>
      </c>
      <c r="Q1213" s="515" t="str">
        <f>三年级肺活量得分</f>
        <v/>
      </c>
      <c r="R1213" s="512" t="str">
        <f>三年级等级</f>
        <v/>
      </c>
      <c r="S1213" s="516" t="str">
        <f>三年级50米跑得分</f>
        <v/>
      </c>
      <c r="T1213" s="517" t="str">
        <f>三年级等级</f>
        <v/>
      </c>
      <c r="U1213" s="516" t="str">
        <f>三年级坐位体前屈得分</f>
        <v/>
      </c>
      <c r="V1213" s="517" t="str">
        <f>三年级等级</f>
        <v/>
      </c>
      <c r="W1213" s="516" t="str">
        <f>三年级一分钟跳绳得分</f>
        <v/>
      </c>
      <c r="X1213" s="517" t="str">
        <f>三年级等级</f>
        <v/>
      </c>
      <c r="Y1213" s="515" t="str">
        <f>三年级仰卧起坐得分</f>
        <v/>
      </c>
      <c r="Z1213" s="518" t="str">
        <f>三年级等级</f>
        <v/>
      </c>
      <c r="AA1213" s="533"/>
      <c r="AB1213" s="515"/>
      <c r="AC1213" s="533" t="str">
        <f>三年级跳绳附加分</f>
        <v/>
      </c>
      <c r="AD1213" s="534" t="str">
        <f>三年级标准分</f>
        <v/>
      </c>
      <c r="AE1213" s="534" t="str">
        <f>三年级总分</f>
        <v/>
      </c>
      <c r="AF1213" s="517" t="str">
        <f>三年级等级</f>
        <v/>
      </c>
    </row>
    <row r="1214" spans="1:32">
      <c r="A1214" s="476">
        <v>318</v>
      </c>
      <c r="B1214" s="477">
        <v>22</v>
      </c>
      <c r="C1214" s="632"/>
      <c r="D1214" s="633"/>
      <c r="E1214" s="632"/>
      <c r="F1214" s="473"/>
      <c r="G1214" s="608"/>
      <c r="H1214" s="475"/>
      <c r="I1214" s="613"/>
      <c r="J1214" s="614"/>
      <c r="K1214" s="614"/>
      <c r="L1214" s="615"/>
      <c r="M1214" s="644"/>
      <c r="N1214" s="505" t="str">
        <f>三年级BMI</f>
        <v/>
      </c>
      <c r="O1214" s="499" t="str">
        <f>三年级BMI等级</f>
        <v/>
      </c>
      <c r="P1214" s="500" t="str">
        <f>三年级BMI得分</f>
        <v/>
      </c>
      <c r="Q1214" s="515" t="str">
        <f>三年级肺活量得分</f>
        <v/>
      </c>
      <c r="R1214" s="512" t="str">
        <f>三年级等级</f>
        <v/>
      </c>
      <c r="S1214" s="516" t="str">
        <f>三年级50米跑得分</f>
        <v/>
      </c>
      <c r="T1214" s="517" t="str">
        <f>三年级等级</f>
        <v/>
      </c>
      <c r="U1214" s="516" t="str">
        <f>三年级坐位体前屈得分</f>
        <v/>
      </c>
      <c r="V1214" s="517" t="str">
        <f>三年级等级</f>
        <v/>
      </c>
      <c r="W1214" s="516" t="str">
        <f>三年级一分钟跳绳得分</f>
        <v/>
      </c>
      <c r="X1214" s="517" t="str">
        <f>三年级等级</f>
        <v/>
      </c>
      <c r="Y1214" s="515" t="str">
        <f>三年级仰卧起坐得分</f>
        <v/>
      </c>
      <c r="Z1214" s="518" t="str">
        <f>三年级等级</f>
        <v/>
      </c>
      <c r="AA1214" s="533"/>
      <c r="AB1214" s="515"/>
      <c r="AC1214" s="533" t="str">
        <f>三年级跳绳附加分</f>
        <v/>
      </c>
      <c r="AD1214" s="534" t="str">
        <f>三年级标准分</f>
        <v/>
      </c>
      <c r="AE1214" s="534" t="str">
        <f>三年级总分</f>
        <v/>
      </c>
      <c r="AF1214" s="517" t="str">
        <f>三年级等级</f>
        <v/>
      </c>
    </row>
    <row r="1215" spans="1:32">
      <c r="A1215" s="476">
        <v>318</v>
      </c>
      <c r="B1215" s="477">
        <v>23</v>
      </c>
      <c r="C1215" s="632"/>
      <c r="D1215" s="633"/>
      <c r="E1215" s="632"/>
      <c r="F1215" s="473"/>
      <c r="G1215" s="608"/>
      <c r="H1215" s="475"/>
      <c r="I1215" s="613"/>
      <c r="J1215" s="614"/>
      <c r="K1215" s="614"/>
      <c r="L1215" s="615"/>
      <c r="M1215" s="644"/>
      <c r="N1215" s="505" t="str">
        <f>三年级BMI</f>
        <v/>
      </c>
      <c r="O1215" s="499" t="str">
        <f>三年级BMI等级</f>
        <v/>
      </c>
      <c r="P1215" s="500" t="str">
        <f>三年级BMI得分</f>
        <v/>
      </c>
      <c r="Q1215" s="515" t="str">
        <f>三年级肺活量得分</f>
        <v/>
      </c>
      <c r="R1215" s="512" t="str">
        <f>三年级等级</f>
        <v/>
      </c>
      <c r="S1215" s="516" t="str">
        <f>三年级50米跑得分</f>
        <v/>
      </c>
      <c r="T1215" s="517" t="str">
        <f>三年级等级</f>
        <v/>
      </c>
      <c r="U1215" s="516" t="str">
        <f>三年级坐位体前屈得分</f>
        <v/>
      </c>
      <c r="V1215" s="517" t="str">
        <f>三年级等级</f>
        <v/>
      </c>
      <c r="W1215" s="516" t="str">
        <f>三年级一分钟跳绳得分</f>
        <v/>
      </c>
      <c r="X1215" s="517" t="str">
        <f>三年级等级</f>
        <v/>
      </c>
      <c r="Y1215" s="515" t="str">
        <f>三年级仰卧起坐得分</f>
        <v/>
      </c>
      <c r="Z1215" s="518" t="str">
        <f>三年级等级</f>
        <v/>
      </c>
      <c r="AA1215" s="533"/>
      <c r="AB1215" s="515"/>
      <c r="AC1215" s="533" t="str">
        <f>三年级跳绳附加分</f>
        <v/>
      </c>
      <c r="AD1215" s="534" t="str">
        <f>三年级标准分</f>
        <v/>
      </c>
      <c r="AE1215" s="534" t="str">
        <f>三年级总分</f>
        <v/>
      </c>
      <c r="AF1215" s="517" t="str">
        <f>三年级等级</f>
        <v/>
      </c>
    </row>
    <row r="1216" spans="1:32">
      <c r="A1216" s="476">
        <v>318</v>
      </c>
      <c r="B1216" s="477">
        <v>24</v>
      </c>
      <c r="C1216" s="632"/>
      <c r="D1216" s="633"/>
      <c r="E1216" s="632"/>
      <c r="F1216" s="473"/>
      <c r="G1216" s="608"/>
      <c r="H1216" s="475"/>
      <c r="I1216" s="613"/>
      <c r="J1216" s="614"/>
      <c r="K1216" s="614"/>
      <c r="L1216" s="615"/>
      <c r="M1216" s="644"/>
      <c r="N1216" s="505" t="str">
        <f>三年级BMI</f>
        <v/>
      </c>
      <c r="O1216" s="499" t="str">
        <f>三年级BMI等级</f>
        <v/>
      </c>
      <c r="P1216" s="500" t="str">
        <f>三年级BMI得分</f>
        <v/>
      </c>
      <c r="Q1216" s="515" t="str">
        <f>三年级肺活量得分</f>
        <v/>
      </c>
      <c r="R1216" s="512" t="str">
        <f>三年级等级</f>
        <v/>
      </c>
      <c r="S1216" s="516" t="str">
        <f>三年级50米跑得分</f>
        <v/>
      </c>
      <c r="T1216" s="517" t="str">
        <f>三年级等级</f>
        <v/>
      </c>
      <c r="U1216" s="516" t="str">
        <f>三年级坐位体前屈得分</f>
        <v/>
      </c>
      <c r="V1216" s="517" t="str">
        <f>三年级等级</f>
        <v/>
      </c>
      <c r="W1216" s="516" t="str">
        <f>三年级一分钟跳绳得分</f>
        <v/>
      </c>
      <c r="X1216" s="517" t="str">
        <f>三年级等级</f>
        <v/>
      </c>
      <c r="Y1216" s="515" t="str">
        <f>三年级仰卧起坐得分</f>
        <v/>
      </c>
      <c r="Z1216" s="518" t="str">
        <f>三年级等级</f>
        <v/>
      </c>
      <c r="AA1216" s="533"/>
      <c r="AB1216" s="515"/>
      <c r="AC1216" s="533" t="str">
        <f>三年级跳绳附加分</f>
        <v/>
      </c>
      <c r="AD1216" s="534" t="str">
        <f>三年级标准分</f>
        <v/>
      </c>
      <c r="AE1216" s="534" t="str">
        <f>三年级总分</f>
        <v/>
      </c>
      <c r="AF1216" s="517" t="str">
        <f>三年级等级</f>
        <v/>
      </c>
    </row>
    <row r="1217" spans="1:32">
      <c r="A1217" s="476">
        <v>318</v>
      </c>
      <c r="B1217" s="477">
        <v>25</v>
      </c>
      <c r="C1217" s="632"/>
      <c r="D1217" s="633"/>
      <c r="E1217" s="632"/>
      <c r="F1217" s="473"/>
      <c r="G1217" s="608"/>
      <c r="H1217" s="475"/>
      <c r="I1217" s="613"/>
      <c r="J1217" s="614"/>
      <c r="K1217" s="614"/>
      <c r="L1217" s="615"/>
      <c r="M1217" s="644"/>
      <c r="N1217" s="505" t="str">
        <f>三年级BMI</f>
        <v/>
      </c>
      <c r="O1217" s="499" t="str">
        <f>三年级BMI等级</f>
        <v/>
      </c>
      <c r="P1217" s="500" t="str">
        <f>三年级BMI得分</f>
        <v/>
      </c>
      <c r="Q1217" s="515" t="str">
        <f>三年级肺活量得分</f>
        <v/>
      </c>
      <c r="R1217" s="512" t="str">
        <f>三年级等级</f>
        <v/>
      </c>
      <c r="S1217" s="516" t="str">
        <f>三年级50米跑得分</f>
        <v/>
      </c>
      <c r="T1217" s="517" t="str">
        <f>三年级等级</f>
        <v/>
      </c>
      <c r="U1217" s="516" t="str">
        <f>三年级坐位体前屈得分</f>
        <v/>
      </c>
      <c r="V1217" s="517" t="str">
        <f>三年级等级</f>
        <v/>
      </c>
      <c r="W1217" s="516" t="str">
        <f>三年级一分钟跳绳得分</f>
        <v/>
      </c>
      <c r="X1217" s="517" t="str">
        <f>三年级等级</f>
        <v/>
      </c>
      <c r="Y1217" s="515" t="str">
        <f>三年级仰卧起坐得分</f>
        <v/>
      </c>
      <c r="Z1217" s="518" t="str">
        <f>三年级等级</f>
        <v/>
      </c>
      <c r="AA1217" s="533"/>
      <c r="AB1217" s="515"/>
      <c r="AC1217" s="533" t="str">
        <f>三年级跳绳附加分</f>
        <v/>
      </c>
      <c r="AD1217" s="534" t="str">
        <f>三年级标准分</f>
        <v/>
      </c>
      <c r="AE1217" s="534" t="str">
        <f>三年级总分</f>
        <v/>
      </c>
      <c r="AF1217" s="517" t="str">
        <f>三年级等级</f>
        <v/>
      </c>
    </row>
    <row r="1218" spans="1:32">
      <c r="A1218" s="476">
        <v>318</v>
      </c>
      <c r="B1218" s="477">
        <v>26</v>
      </c>
      <c r="C1218" s="632"/>
      <c r="D1218" s="633"/>
      <c r="E1218" s="632"/>
      <c r="F1218" s="473"/>
      <c r="G1218" s="608"/>
      <c r="H1218" s="475"/>
      <c r="I1218" s="613"/>
      <c r="J1218" s="614"/>
      <c r="K1218" s="614"/>
      <c r="L1218" s="615"/>
      <c r="M1218" s="644"/>
      <c r="N1218" s="505" t="str">
        <f>三年级BMI</f>
        <v/>
      </c>
      <c r="O1218" s="499" t="str">
        <f>三年级BMI等级</f>
        <v/>
      </c>
      <c r="P1218" s="500" t="str">
        <f>三年级BMI得分</f>
        <v/>
      </c>
      <c r="Q1218" s="515" t="str">
        <f>三年级肺活量得分</f>
        <v/>
      </c>
      <c r="R1218" s="512" t="str">
        <f>三年级等级</f>
        <v/>
      </c>
      <c r="S1218" s="516" t="str">
        <f>三年级50米跑得分</f>
        <v/>
      </c>
      <c r="T1218" s="517" t="str">
        <f>三年级等级</f>
        <v/>
      </c>
      <c r="U1218" s="516" t="str">
        <f>三年级坐位体前屈得分</f>
        <v/>
      </c>
      <c r="V1218" s="517" t="str">
        <f>三年级等级</f>
        <v/>
      </c>
      <c r="W1218" s="516" t="str">
        <f>三年级一分钟跳绳得分</f>
        <v/>
      </c>
      <c r="X1218" s="517" t="str">
        <f>三年级等级</f>
        <v/>
      </c>
      <c r="Y1218" s="515" t="str">
        <f>三年级仰卧起坐得分</f>
        <v/>
      </c>
      <c r="Z1218" s="518" t="str">
        <f>三年级等级</f>
        <v/>
      </c>
      <c r="AA1218" s="533"/>
      <c r="AB1218" s="515"/>
      <c r="AC1218" s="533" t="str">
        <f>三年级跳绳附加分</f>
        <v/>
      </c>
      <c r="AD1218" s="534" t="str">
        <f>三年级标准分</f>
        <v/>
      </c>
      <c r="AE1218" s="534" t="str">
        <f>三年级总分</f>
        <v/>
      </c>
      <c r="AF1218" s="517" t="str">
        <f>三年级等级</f>
        <v/>
      </c>
    </row>
    <row r="1219" spans="1:32">
      <c r="A1219" s="476">
        <v>318</v>
      </c>
      <c r="B1219" s="477">
        <v>27</v>
      </c>
      <c r="C1219" s="632"/>
      <c r="D1219" s="633"/>
      <c r="E1219" s="632"/>
      <c r="F1219" s="473"/>
      <c r="G1219" s="608"/>
      <c r="H1219" s="475"/>
      <c r="I1219" s="613"/>
      <c r="J1219" s="614"/>
      <c r="K1219" s="614"/>
      <c r="L1219" s="615"/>
      <c r="M1219" s="644"/>
      <c r="N1219" s="505" t="str">
        <f>三年级BMI</f>
        <v/>
      </c>
      <c r="O1219" s="499" t="str">
        <f>三年级BMI等级</f>
        <v/>
      </c>
      <c r="P1219" s="500" t="str">
        <f>三年级BMI得分</f>
        <v/>
      </c>
      <c r="Q1219" s="515" t="str">
        <f>三年级肺活量得分</f>
        <v/>
      </c>
      <c r="R1219" s="512" t="str">
        <f>三年级等级</f>
        <v/>
      </c>
      <c r="S1219" s="516" t="str">
        <f>三年级50米跑得分</f>
        <v/>
      </c>
      <c r="T1219" s="517" t="str">
        <f>三年级等级</f>
        <v/>
      </c>
      <c r="U1219" s="516" t="str">
        <f>三年级坐位体前屈得分</f>
        <v/>
      </c>
      <c r="V1219" s="517" t="str">
        <f>三年级等级</f>
        <v/>
      </c>
      <c r="W1219" s="516" t="str">
        <f>三年级一分钟跳绳得分</f>
        <v/>
      </c>
      <c r="X1219" s="517" t="str">
        <f>三年级等级</f>
        <v/>
      </c>
      <c r="Y1219" s="515" t="str">
        <f>三年级仰卧起坐得分</f>
        <v/>
      </c>
      <c r="Z1219" s="518" t="str">
        <f>三年级等级</f>
        <v/>
      </c>
      <c r="AA1219" s="533"/>
      <c r="AB1219" s="515"/>
      <c r="AC1219" s="533" t="str">
        <f>三年级跳绳附加分</f>
        <v/>
      </c>
      <c r="AD1219" s="534" t="str">
        <f>三年级标准分</f>
        <v/>
      </c>
      <c r="AE1219" s="534" t="str">
        <f>三年级总分</f>
        <v/>
      </c>
      <c r="AF1219" s="517" t="str">
        <f>三年级等级</f>
        <v/>
      </c>
    </row>
    <row r="1220" spans="1:32">
      <c r="A1220" s="476">
        <v>318</v>
      </c>
      <c r="B1220" s="477">
        <v>28</v>
      </c>
      <c r="C1220" s="632"/>
      <c r="D1220" s="633"/>
      <c r="E1220" s="632"/>
      <c r="F1220" s="473"/>
      <c r="G1220" s="608"/>
      <c r="H1220" s="475"/>
      <c r="I1220" s="613"/>
      <c r="J1220" s="614"/>
      <c r="K1220" s="614"/>
      <c r="L1220" s="615"/>
      <c r="M1220" s="644"/>
      <c r="N1220" s="505" t="str">
        <f>三年级BMI</f>
        <v/>
      </c>
      <c r="O1220" s="499" t="str">
        <f>三年级BMI等级</f>
        <v/>
      </c>
      <c r="P1220" s="500" t="str">
        <f>三年级BMI得分</f>
        <v/>
      </c>
      <c r="Q1220" s="515" t="str">
        <f>三年级肺活量得分</f>
        <v/>
      </c>
      <c r="R1220" s="512" t="str">
        <f>三年级等级</f>
        <v/>
      </c>
      <c r="S1220" s="516" t="str">
        <f>三年级50米跑得分</f>
        <v/>
      </c>
      <c r="T1220" s="517" t="str">
        <f>三年级等级</f>
        <v/>
      </c>
      <c r="U1220" s="516" t="str">
        <f>三年级坐位体前屈得分</f>
        <v/>
      </c>
      <c r="V1220" s="517" t="str">
        <f>三年级等级</f>
        <v/>
      </c>
      <c r="W1220" s="516" t="str">
        <f>三年级一分钟跳绳得分</f>
        <v/>
      </c>
      <c r="X1220" s="517" t="str">
        <f>三年级等级</f>
        <v/>
      </c>
      <c r="Y1220" s="515" t="str">
        <f>三年级仰卧起坐得分</f>
        <v/>
      </c>
      <c r="Z1220" s="518" t="str">
        <f>三年级等级</f>
        <v/>
      </c>
      <c r="AA1220" s="533"/>
      <c r="AB1220" s="515"/>
      <c r="AC1220" s="533" t="str">
        <f>三年级跳绳附加分</f>
        <v/>
      </c>
      <c r="AD1220" s="534" t="str">
        <f>三年级标准分</f>
        <v/>
      </c>
      <c r="AE1220" s="534" t="str">
        <f>三年级总分</f>
        <v/>
      </c>
      <c r="AF1220" s="517" t="str">
        <f>三年级等级</f>
        <v/>
      </c>
    </row>
    <row r="1221" spans="1:32">
      <c r="A1221" s="476">
        <v>318</v>
      </c>
      <c r="B1221" s="477">
        <v>29</v>
      </c>
      <c r="C1221" s="632"/>
      <c r="D1221" s="633"/>
      <c r="E1221" s="632"/>
      <c r="F1221" s="473"/>
      <c r="G1221" s="608"/>
      <c r="H1221" s="475"/>
      <c r="I1221" s="613"/>
      <c r="J1221" s="614"/>
      <c r="K1221" s="614"/>
      <c r="L1221" s="615"/>
      <c r="M1221" s="644"/>
      <c r="N1221" s="505" t="str">
        <f>三年级BMI</f>
        <v/>
      </c>
      <c r="O1221" s="499" t="str">
        <f>三年级BMI等级</f>
        <v/>
      </c>
      <c r="P1221" s="500" t="str">
        <f>三年级BMI得分</f>
        <v/>
      </c>
      <c r="Q1221" s="515" t="str">
        <f>三年级肺活量得分</f>
        <v/>
      </c>
      <c r="R1221" s="512" t="str">
        <f>三年级等级</f>
        <v/>
      </c>
      <c r="S1221" s="516" t="str">
        <f>三年级50米跑得分</f>
        <v/>
      </c>
      <c r="T1221" s="517" t="str">
        <f>三年级等级</f>
        <v/>
      </c>
      <c r="U1221" s="516" t="str">
        <f>三年级坐位体前屈得分</f>
        <v/>
      </c>
      <c r="V1221" s="517" t="str">
        <f>三年级等级</f>
        <v/>
      </c>
      <c r="W1221" s="516" t="str">
        <f>三年级一分钟跳绳得分</f>
        <v/>
      </c>
      <c r="X1221" s="517" t="str">
        <f>三年级等级</f>
        <v/>
      </c>
      <c r="Y1221" s="515" t="str">
        <f>三年级仰卧起坐得分</f>
        <v/>
      </c>
      <c r="Z1221" s="518" t="str">
        <f>三年级等级</f>
        <v/>
      </c>
      <c r="AA1221" s="533"/>
      <c r="AB1221" s="515"/>
      <c r="AC1221" s="533" t="str">
        <f>三年级跳绳附加分</f>
        <v/>
      </c>
      <c r="AD1221" s="534" t="str">
        <f>三年级标准分</f>
        <v/>
      </c>
      <c r="AE1221" s="534" t="str">
        <f>三年级总分</f>
        <v/>
      </c>
      <c r="AF1221" s="517" t="str">
        <f>三年级等级</f>
        <v/>
      </c>
    </row>
    <row r="1222" spans="1:32">
      <c r="A1222" s="476">
        <v>318</v>
      </c>
      <c r="B1222" s="477">
        <v>30</v>
      </c>
      <c r="C1222" s="632"/>
      <c r="D1222" s="633"/>
      <c r="E1222" s="632"/>
      <c r="F1222" s="473"/>
      <c r="G1222" s="608"/>
      <c r="H1222" s="475"/>
      <c r="I1222" s="613"/>
      <c r="J1222" s="614"/>
      <c r="K1222" s="614"/>
      <c r="L1222" s="615"/>
      <c r="M1222" s="644"/>
      <c r="N1222" s="505" t="str">
        <f>三年级BMI</f>
        <v/>
      </c>
      <c r="O1222" s="499" t="str">
        <f>三年级BMI等级</f>
        <v/>
      </c>
      <c r="P1222" s="500" t="str">
        <f>三年级BMI得分</f>
        <v/>
      </c>
      <c r="Q1222" s="515" t="str">
        <f>三年级肺活量得分</f>
        <v/>
      </c>
      <c r="R1222" s="512" t="str">
        <f>三年级等级</f>
        <v/>
      </c>
      <c r="S1222" s="516" t="str">
        <f>三年级50米跑得分</f>
        <v/>
      </c>
      <c r="T1222" s="517" t="str">
        <f>三年级等级</f>
        <v/>
      </c>
      <c r="U1222" s="516" t="str">
        <f>三年级坐位体前屈得分</f>
        <v/>
      </c>
      <c r="V1222" s="517" t="str">
        <f>三年级等级</f>
        <v/>
      </c>
      <c r="W1222" s="516" t="str">
        <f>三年级一分钟跳绳得分</f>
        <v/>
      </c>
      <c r="X1222" s="517" t="str">
        <f>三年级等级</f>
        <v/>
      </c>
      <c r="Y1222" s="515" t="str">
        <f>三年级仰卧起坐得分</f>
        <v/>
      </c>
      <c r="Z1222" s="518" t="str">
        <f>三年级等级</f>
        <v/>
      </c>
      <c r="AA1222" s="533"/>
      <c r="AB1222" s="515"/>
      <c r="AC1222" s="533" t="str">
        <f>三年级跳绳附加分</f>
        <v/>
      </c>
      <c r="AD1222" s="534" t="str">
        <f>三年级标准分</f>
        <v/>
      </c>
      <c r="AE1222" s="534" t="str">
        <f>三年级总分</f>
        <v/>
      </c>
      <c r="AF1222" s="517" t="str">
        <f>三年级等级</f>
        <v/>
      </c>
    </row>
    <row r="1223" spans="1:32">
      <c r="A1223" s="476">
        <v>318</v>
      </c>
      <c r="B1223" s="477">
        <v>31</v>
      </c>
      <c r="C1223" s="632"/>
      <c r="D1223" s="633"/>
      <c r="E1223" s="632"/>
      <c r="F1223" s="473"/>
      <c r="G1223" s="608"/>
      <c r="H1223" s="475"/>
      <c r="I1223" s="613"/>
      <c r="J1223" s="614"/>
      <c r="K1223" s="614"/>
      <c r="L1223" s="615"/>
      <c r="M1223" s="644"/>
      <c r="N1223" s="505" t="str">
        <f>三年级BMI</f>
        <v/>
      </c>
      <c r="O1223" s="499" t="str">
        <f>三年级BMI等级</f>
        <v/>
      </c>
      <c r="P1223" s="500" t="str">
        <f>三年级BMI得分</f>
        <v/>
      </c>
      <c r="Q1223" s="515" t="str">
        <f>三年级肺活量得分</f>
        <v/>
      </c>
      <c r="R1223" s="512" t="str">
        <f>三年级等级</f>
        <v/>
      </c>
      <c r="S1223" s="516" t="str">
        <f>三年级50米跑得分</f>
        <v/>
      </c>
      <c r="T1223" s="517" t="str">
        <f>三年级等级</f>
        <v/>
      </c>
      <c r="U1223" s="516" t="str">
        <f>三年级坐位体前屈得分</f>
        <v/>
      </c>
      <c r="V1223" s="517" t="str">
        <f>三年级等级</f>
        <v/>
      </c>
      <c r="W1223" s="516" t="str">
        <f>三年级一分钟跳绳得分</f>
        <v/>
      </c>
      <c r="X1223" s="517" t="str">
        <f>三年级等级</f>
        <v/>
      </c>
      <c r="Y1223" s="515" t="str">
        <f>三年级仰卧起坐得分</f>
        <v/>
      </c>
      <c r="Z1223" s="518" t="str">
        <f>三年级等级</f>
        <v/>
      </c>
      <c r="AA1223" s="533"/>
      <c r="AB1223" s="515"/>
      <c r="AC1223" s="533" t="str">
        <f>三年级跳绳附加分</f>
        <v/>
      </c>
      <c r="AD1223" s="534" t="str">
        <f>三年级标准分</f>
        <v/>
      </c>
      <c r="AE1223" s="534" t="str">
        <f>三年级总分</f>
        <v/>
      </c>
      <c r="AF1223" s="517" t="str">
        <f>三年级等级</f>
        <v/>
      </c>
    </row>
    <row r="1224" spans="1:32">
      <c r="A1224" s="476">
        <v>318</v>
      </c>
      <c r="B1224" s="477">
        <v>32</v>
      </c>
      <c r="C1224" s="632"/>
      <c r="D1224" s="633"/>
      <c r="E1224" s="632"/>
      <c r="F1224" s="473"/>
      <c r="G1224" s="608"/>
      <c r="H1224" s="475"/>
      <c r="I1224" s="613"/>
      <c r="J1224" s="614"/>
      <c r="K1224" s="614"/>
      <c r="L1224" s="615"/>
      <c r="M1224" s="644"/>
      <c r="N1224" s="505" t="str">
        <f>三年级BMI</f>
        <v/>
      </c>
      <c r="O1224" s="499" t="str">
        <f>三年级BMI等级</f>
        <v/>
      </c>
      <c r="P1224" s="500" t="str">
        <f>三年级BMI得分</f>
        <v/>
      </c>
      <c r="Q1224" s="515" t="str">
        <f>三年级肺活量得分</f>
        <v/>
      </c>
      <c r="R1224" s="512" t="str">
        <f>三年级等级</f>
        <v/>
      </c>
      <c r="S1224" s="516" t="str">
        <f>三年级50米跑得分</f>
        <v/>
      </c>
      <c r="T1224" s="517" t="str">
        <f>三年级等级</f>
        <v/>
      </c>
      <c r="U1224" s="516" t="str">
        <f>三年级坐位体前屈得分</f>
        <v/>
      </c>
      <c r="V1224" s="517" t="str">
        <f>三年级等级</f>
        <v/>
      </c>
      <c r="W1224" s="516" t="str">
        <f>三年级一分钟跳绳得分</f>
        <v/>
      </c>
      <c r="X1224" s="517" t="str">
        <f>三年级等级</f>
        <v/>
      </c>
      <c r="Y1224" s="515" t="str">
        <f>三年级仰卧起坐得分</f>
        <v/>
      </c>
      <c r="Z1224" s="518" t="str">
        <f>三年级等级</f>
        <v/>
      </c>
      <c r="AA1224" s="533"/>
      <c r="AB1224" s="515"/>
      <c r="AC1224" s="533" t="str">
        <f>三年级跳绳附加分</f>
        <v/>
      </c>
      <c r="AD1224" s="534" t="str">
        <f>三年级标准分</f>
        <v/>
      </c>
      <c r="AE1224" s="534" t="str">
        <f>三年级总分</f>
        <v/>
      </c>
      <c r="AF1224" s="517" t="str">
        <f>三年级等级</f>
        <v/>
      </c>
    </row>
    <row r="1225" spans="1:32">
      <c r="A1225" s="476">
        <v>318</v>
      </c>
      <c r="B1225" s="477">
        <v>33</v>
      </c>
      <c r="C1225" s="632"/>
      <c r="D1225" s="633"/>
      <c r="E1225" s="632"/>
      <c r="F1225" s="473"/>
      <c r="G1225" s="608"/>
      <c r="H1225" s="475"/>
      <c r="I1225" s="613"/>
      <c r="J1225" s="614"/>
      <c r="K1225" s="614"/>
      <c r="L1225" s="615"/>
      <c r="M1225" s="644"/>
      <c r="N1225" s="505" t="str">
        <f>三年级BMI</f>
        <v/>
      </c>
      <c r="O1225" s="499" t="str">
        <f>三年级BMI等级</f>
        <v/>
      </c>
      <c r="P1225" s="500" t="str">
        <f>三年级BMI得分</f>
        <v/>
      </c>
      <c r="Q1225" s="515" t="str">
        <f>三年级肺活量得分</f>
        <v/>
      </c>
      <c r="R1225" s="512" t="str">
        <f>三年级等级</f>
        <v/>
      </c>
      <c r="S1225" s="516" t="str">
        <f>三年级50米跑得分</f>
        <v/>
      </c>
      <c r="T1225" s="517" t="str">
        <f>三年级等级</f>
        <v/>
      </c>
      <c r="U1225" s="516" t="str">
        <f>三年级坐位体前屈得分</f>
        <v/>
      </c>
      <c r="V1225" s="517" t="str">
        <f>三年级等级</f>
        <v/>
      </c>
      <c r="W1225" s="516" t="str">
        <f>三年级一分钟跳绳得分</f>
        <v/>
      </c>
      <c r="X1225" s="517" t="str">
        <f>三年级等级</f>
        <v/>
      </c>
      <c r="Y1225" s="515" t="str">
        <f>三年级仰卧起坐得分</f>
        <v/>
      </c>
      <c r="Z1225" s="518" t="str">
        <f>三年级等级</f>
        <v/>
      </c>
      <c r="AA1225" s="533"/>
      <c r="AB1225" s="515"/>
      <c r="AC1225" s="533" t="str">
        <f>三年级跳绳附加分</f>
        <v/>
      </c>
      <c r="AD1225" s="534" t="str">
        <f>三年级标准分</f>
        <v/>
      </c>
      <c r="AE1225" s="534" t="str">
        <f>三年级总分</f>
        <v/>
      </c>
      <c r="AF1225" s="517" t="str">
        <f>三年级等级</f>
        <v/>
      </c>
    </row>
    <row r="1226" spans="1:32">
      <c r="A1226" s="476">
        <v>318</v>
      </c>
      <c r="B1226" s="477">
        <v>34</v>
      </c>
      <c r="C1226" s="632"/>
      <c r="D1226" s="633"/>
      <c r="E1226" s="632"/>
      <c r="F1226" s="473"/>
      <c r="G1226" s="608"/>
      <c r="H1226" s="475"/>
      <c r="I1226" s="613"/>
      <c r="J1226" s="614"/>
      <c r="K1226" s="614"/>
      <c r="L1226" s="615"/>
      <c r="M1226" s="644"/>
      <c r="N1226" s="505" t="str">
        <f>三年级BMI</f>
        <v/>
      </c>
      <c r="O1226" s="499" t="str">
        <f>三年级BMI等级</f>
        <v/>
      </c>
      <c r="P1226" s="500" t="str">
        <f>三年级BMI得分</f>
        <v/>
      </c>
      <c r="Q1226" s="515" t="str">
        <f>三年级肺活量得分</f>
        <v/>
      </c>
      <c r="R1226" s="512" t="str">
        <f>三年级等级</f>
        <v/>
      </c>
      <c r="S1226" s="516" t="str">
        <f>三年级50米跑得分</f>
        <v/>
      </c>
      <c r="T1226" s="517" t="str">
        <f>三年级等级</f>
        <v/>
      </c>
      <c r="U1226" s="516" t="str">
        <f>三年级坐位体前屈得分</f>
        <v/>
      </c>
      <c r="V1226" s="517" t="str">
        <f>三年级等级</f>
        <v/>
      </c>
      <c r="W1226" s="516" t="str">
        <f>三年级一分钟跳绳得分</f>
        <v/>
      </c>
      <c r="X1226" s="517" t="str">
        <f>三年级等级</f>
        <v/>
      </c>
      <c r="Y1226" s="515" t="str">
        <f>三年级仰卧起坐得分</f>
        <v/>
      </c>
      <c r="Z1226" s="518" t="str">
        <f>三年级等级</f>
        <v/>
      </c>
      <c r="AA1226" s="533"/>
      <c r="AB1226" s="515"/>
      <c r="AC1226" s="533" t="str">
        <f>三年级跳绳附加分</f>
        <v/>
      </c>
      <c r="AD1226" s="534" t="str">
        <f>三年级标准分</f>
        <v/>
      </c>
      <c r="AE1226" s="534" t="str">
        <f>三年级总分</f>
        <v/>
      </c>
      <c r="AF1226" s="517" t="str">
        <f>三年级等级</f>
        <v/>
      </c>
    </row>
    <row r="1227" spans="1:32">
      <c r="A1227" s="476">
        <v>318</v>
      </c>
      <c r="B1227" s="477">
        <v>35</v>
      </c>
      <c r="C1227" s="632"/>
      <c r="D1227" s="633"/>
      <c r="E1227" s="632"/>
      <c r="F1227" s="473"/>
      <c r="G1227" s="608"/>
      <c r="H1227" s="475"/>
      <c r="I1227" s="613"/>
      <c r="J1227" s="614"/>
      <c r="K1227" s="614"/>
      <c r="L1227" s="615"/>
      <c r="M1227" s="644"/>
      <c r="N1227" s="505" t="str">
        <f>三年级BMI</f>
        <v/>
      </c>
      <c r="O1227" s="499" t="str">
        <f>三年级BMI等级</f>
        <v/>
      </c>
      <c r="P1227" s="500" t="str">
        <f>三年级BMI得分</f>
        <v/>
      </c>
      <c r="Q1227" s="515" t="str">
        <f>三年级肺活量得分</f>
        <v/>
      </c>
      <c r="R1227" s="512" t="str">
        <f>三年级等级</f>
        <v/>
      </c>
      <c r="S1227" s="516" t="str">
        <f>三年级50米跑得分</f>
        <v/>
      </c>
      <c r="T1227" s="517" t="str">
        <f>三年级等级</f>
        <v/>
      </c>
      <c r="U1227" s="516" t="str">
        <f>三年级坐位体前屈得分</f>
        <v/>
      </c>
      <c r="V1227" s="517" t="str">
        <f>三年级等级</f>
        <v/>
      </c>
      <c r="W1227" s="516" t="str">
        <f>三年级一分钟跳绳得分</f>
        <v/>
      </c>
      <c r="X1227" s="517" t="str">
        <f>三年级等级</f>
        <v/>
      </c>
      <c r="Y1227" s="515" t="str">
        <f>三年级仰卧起坐得分</f>
        <v/>
      </c>
      <c r="Z1227" s="518" t="str">
        <f>三年级等级</f>
        <v/>
      </c>
      <c r="AA1227" s="533"/>
      <c r="AB1227" s="515"/>
      <c r="AC1227" s="533" t="str">
        <f>三年级跳绳附加分</f>
        <v/>
      </c>
      <c r="AD1227" s="534" t="str">
        <f>三年级标准分</f>
        <v/>
      </c>
      <c r="AE1227" s="534" t="str">
        <f>三年级总分</f>
        <v/>
      </c>
      <c r="AF1227" s="517" t="str">
        <f>三年级等级</f>
        <v/>
      </c>
    </row>
    <row r="1228" spans="1:32">
      <c r="A1228" s="476">
        <v>318</v>
      </c>
      <c r="B1228" s="477">
        <v>36</v>
      </c>
      <c r="C1228" s="632"/>
      <c r="D1228" s="633"/>
      <c r="E1228" s="632"/>
      <c r="F1228" s="473"/>
      <c r="G1228" s="608"/>
      <c r="H1228" s="475"/>
      <c r="I1228" s="613"/>
      <c r="J1228" s="614"/>
      <c r="K1228" s="614"/>
      <c r="L1228" s="615"/>
      <c r="M1228" s="644"/>
      <c r="N1228" s="505" t="str">
        <f>三年级BMI</f>
        <v/>
      </c>
      <c r="O1228" s="499" t="str">
        <f>三年级BMI等级</f>
        <v/>
      </c>
      <c r="P1228" s="500" t="str">
        <f>三年级BMI得分</f>
        <v/>
      </c>
      <c r="Q1228" s="515" t="str">
        <f>三年级肺活量得分</f>
        <v/>
      </c>
      <c r="R1228" s="512" t="str">
        <f>三年级等级</f>
        <v/>
      </c>
      <c r="S1228" s="516" t="str">
        <f>三年级50米跑得分</f>
        <v/>
      </c>
      <c r="T1228" s="517" t="str">
        <f>三年级等级</f>
        <v/>
      </c>
      <c r="U1228" s="516" t="str">
        <f>三年级坐位体前屈得分</f>
        <v/>
      </c>
      <c r="V1228" s="517" t="str">
        <f>三年级等级</f>
        <v/>
      </c>
      <c r="W1228" s="516" t="str">
        <f>三年级一分钟跳绳得分</f>
        <v/>
      </c>
      <c r="X1228" s="517" t="str">
        <f>三年级等级</f>
        <v/>
      </c>
      <c r="Y1228" s="515" t="str">
        <f>三年级仰卧起坐得分</f>
        <v/>
      </c>
      <c r="Z1228" s="518" t="str">
        <f>三年级等级</f>
        <v/>
      </c>
      <c r="AA1228" s="533"/>
      <c r="AB1228" s="515"/>
      <c r="AC1228" s="533" t="str">
        <f>三年级跳绳附加分</f>
        <v/>
      </c>
      <c r="AD1228" s="534" t="str">
        <f>三年级标准分</f>
        <v/>
      </c>
      <c r="AE1228" s="534" t="str">
        <f>三年级总分</f>
        <v/>
      </c>
      <c r="AF1228" s="517" t="str">
        <f>三年级等级</f>
        <v/>
      </c>
    </row>
    <row r="1229" spans="1:32">
      <c r="A1229" s="476">
        <v>318</v>
      </c>
      <c r="B1229" s="477">
        <v>37</v>
      </c>
      <c r="C1229" s="632"/>
      <c r="D1229" s="633"/>
      <c r="E1229" s="632"/>
      <c r="F1229" s="473"/>
      <c r="G1229" s="608"/>
      <c r="H1229" s="475"/>
      <c r="I1229" s="613"/>
      <c r="J1229" s="614"/>
      <c r="K1229" s="614"/>
      <c r="L1229" s="615"/>
      <c r="M1229" s="644"/>
      <c r="N1229" s="505" t="str">
        <f>三年级BMI</f>
        <v/>
      </c>
      <c r="O1229" s="499" t="str">
        <f>三年级BMI等级</f>
        <v/>
      </c>
      <c r="P1229" s="500" t="str">
        <f>三年级BMI得分</f>
        <v/>
      </c>
      <c r="Q1229" s="515" t="str">
        <f>三年级肺活量得分</f>
        <v/>
      </c>
      <c r="R1229" s="512" t="str">
        <f>三年级等级</f>
        <v/>
      </c>
      <c r="S1229" s="516" t="str">
        <f>三年级50米跑得分</f>
        <v/>
      </c>
      <c r="T1229" s="517" t="str">
        <f>三年级等级</f>
        <v/>
      </c>
      <c r="U1229" s="516" t="str">
        <f>三年级坐位体前屈得分</f>
        <v/>
      </c>
      <c r="V1229" s="517" t="str">
        <f>三年级等级</f>
        <v/>
      </c>
      <c r="W1229" s="516" t="str">
        <f>三年级一分钟跳绳得分</f>
        <v/>
      </c>
      <c r="X1229" s="517" t="str">
        <f>三年级等级</f>
        <v/>
      </c>
      <c r="Y1229" s="515" t="str">
        <f>三年级仰卧起坐得分</f>
        <v/>
      </c>
      <c r="Z1229" s="518" t="str">
        <f>三年级等级</f>
        <v/>
      </c>
      <c r="AA1229" s="533"/>
      <c r="AB1229" s="515"/>
      <c r="AC1229" s="533" t="str">
        <f>三年级跳绳附加分</f>
        <v/>
      </c>
      <c r="AD1229" s="534" t="str">
        <f>三年级标准分</f>
        <v/>
      </c>
      <c r="AE1229" s="534" t="str">
        <f>三年级总分</f>
        <v/>
      </c>
      <c r="AF1229" s="517" t="str">
        <f>三年级等级</f>
        <v/>
      </c>
    </row>
    <row r="1230" spans="1:32">
      <c r="A1230" s="476">
        <v>318</v>
      </c>
      <c r="B1230" s="477">
        <v>38</v>
      </c>
      <c r="C1230" s="632"/>
      <c r="D1230" s="633"/>
      <c r="E1230" s="632"/>
      <c r="F1230" s="473"/>
      <c r="G1230" s="608"/>
      <c r="H1230" s="475"/>
      <c r="I1230" s="613"/>
      <c r="J1230" s="614"/>
      <c r="K1230" s="614"/>
      <c r="L1230" s="615"/>
      <c r="M1230" s="644"/>
      <c r="N1230" s="505" t="str">
        <f>三年级BMI</f>
        <v/>
      </c>
      <c r="O1230" s="499" t="str">
        <f>三年级BMI等级</f>
        <v/>
      </c>
      <c r="P1230" s="500" t="str">
        <f>三年级BMI得分</f>
        <v/>
      </c>
      <c r="Q1230" s="515" t="str">
        <f>三年级肺活量得分</f>
        <v/>
      </c>
      <c r="R1230" s="512" t="str">
        <f>三年级等级</f>
        <v/>
      </c>
      <c r="S1230" s="516" t="str">
        <f>三年级50米跑得分</f>
        <v/>
      </c>
      <c r="T1230" s="517" t="str">
        <f>三年级等级</f>
        <v/>
      </c>
      <c r="U1230" s="516" t="str">
        <f>三年级坐位体前屈得分</f>
        <v/>
      </c>
      <c r="V1230" s="517" t="str">
        <f>三年级等级</f>
        <v/>
      </c>
      <c r="W1230" s="516" t="str">
        <f>三年级一分钟跳绳得分</f>
        <v/>
      </c>
      <c r="X1230" s="517" t="str">
        <f>三年级等级</f>
        <v/>
      </c>
      <c r="Y1230" s="515" t="str">
        <f>三年级仰卧起坐得分</f>
        <v/>
      </c>
      <c r="Z1230" s="518" t="str">
        <f>三年级等级</f>
        <v/>
      </c>
      <c r="AA1230" s="533"/>
      <c r="AB1230" s="515"/>
      <c r="AC1230" s="533" t="str">
        <f>三年级跳绳附加分</f>
        <v/>
      </c>
      <c r="AD1230" s="534" t="str">
        <f>三年级标准分</f>
        <v/>
      </c>
      <c r="AE1230" s="534" t="str">
        <f>三年级总分</f>
        <v/>
      </c>
      <c r="AF1230" s="517" t="str">
        <f>三年级等级</f>
        <v/>
      </c>
    </row>
    <row r="1231" spans="1:32">
      <c r="A1231" s="476">
        <v>318</v>
      </c>
      <c r="B1231" s="477">
        <v>39</v>
      </c>
      <c r="C1231" s="632"/>
      <c r="D1231" s="633"/>
      <c r="E1231" s="632"/>
      <c r="F1231" s="473"/>
      <c r="G1231" s="608"/>
      <c r="H1231" s="475"/>
      <c r="I1231" s="613"/>
      <c r="J1231" s="614"/>
      <c r="K1231" s="614"/>
      <c r="L1231" s="615"/>
      <c r="M1231" s="644"/>
      <c r="N1231" s="505" t="str">
        <f>三年级BMI</f>
        <v/>
      </c>
      <c r="O1231" s="499" t="str">
        <f>三年级BMI等级</f>
        <v/>
      </c>
      <c r="P1231" s="500" t="str">
        <f>三年级BMI得分</f>
        <v/>
      </c>
      <c r="Q1231" s="515" t="str">
        <f>三年级肺活量得分</f>
        <v/>
      </c>
      <c r="R1231" s="512" t="str">
        <f>三年级等级</f>
        <v/>
      </c>
      <c r="S1231" s="516" t="str">
        <f>三年级50米跑得分</f>
        <v/>
      </c>
      <c r="T1231" s="517" t="str">
        <f>三年级等级</f>
        <v/>
      </c>
      <c r="U1231" s="516" t="str">
        <f>三年级坐位体前屈得分</f>
        <v/>
      </c>
      <c r="V1231" s="517" t="str">
        <f>三年级等级</f>
        <v/>
      </c>
      <c r="W1231" s="516" t="str">
        <f>三年级一分钟跳绳得分</f>
        <v/>
      </c>
      <c r="X1231" s="517" t="str">
        <f>三年级等级</f>
        <v/>
      </c>
      <c r="Y1231" s="515" t="str">
        <f>三年级仰卧起坐得分</f>
        <v/>
      </c>
      <c r="Z1231" s="518" t="str">
        <f>三年级等级</f>
        <v/>
      </c>
      <c r="AA1231" s="533"/>
      <c r="AB1231" s="515"/>
      <c r="AC1231" s="533" t="str">
        <f>三年级跳绳附加分</f>
        <v/>
      </c>
      <c r="AD1231" s="534" t="str">
        <f>三年级标准分</f>
        <v/>
      </c>
      <c r="AE1231" s="534" t="str">
        <f>三年级总分</f>
        <v/>
      </c>
      <c r="AF1231" s="517" t="str">
        <f>三年级等级</f>
        <v/>
      </c>
    </row>
    <row r="1232" spans="1:32">
      <c r="A1232" s="476">
        <v>318</v>
      </c>
      <c r="B1232" s="477">
        <v>40</v>
      </c>
      <c r="C1232" s="632"/>
      <c r="D1232" s="633"/>
      <c r="E1232" s="632"/>
      <c r="F1232" s="473"/>
      <c r="G1232" s="608"/>
      <c r="H1232" s="475"/>
      <c r="I1232" s="613"/>
      <c r="J1232" s="614"/>
      <c r="K1232" s="614"/>
      <c r="L1232" s="615"/>
      <c r="M1232" s="644"/>
      <c r="N1232" s="505" t="str">
        <f>三年级BMI</f>
        <v/>
      </c>
      <c r="O1232" s="499" t="str">
        <f>三年级BMI等级</f>
        <v/>
      </c>
      <c r="P1232" s="500" t="str">
        <f>三年级BMI得分</f>
        <v/>
      </c>
      <c r="Q1232" s="515" t="str">
        <f>三年级肺活量得分</f>
        <v/>
      </c>
      <c r="R1232" s="512" t="str">
        <f>三年级等级</f>
        <v/>
      </c>
      <c r="S1232" s="516" t="str">
        <f>三年级50米跑得分</f>
        <v/>
      </c>
      <c r="T1232" s="517" t="str">
        <f>三年级等级</f>
        <v/>
      </c>
      <c r="U1232" s="516" t="str">
        <f>三年级坐位体前屈得分</f>
        <v/>
      </c>
      <c r="V1232" s="517" t="str">
        <f>三年级等级</f>
        <v/>
      </c>
      <c r="W1232" s="516" t="str">
        <f>三年级一分钟跳绳得分</f>
        <v/>
      </c>
      <c r="X1232" s="517" t="str">
        <f>三年级等级</f>
        <v/>
      </c>
      <c r="Y1232" s="515" t="str">
        <f>三年级仰卧起坐得分</f>
        <v/>
      </c>
      <c r="Z1232" s="518" t="str">
        <f>三年级等级</f>
        <v/>
      </c>
      <c r="AA1232" s="533"/>
      <c r="AB1232" s="515"/>
      <c r="AC1232" s="533" t="str">
        <f>三年级跳绳附加分</f>
        <v/>
      </c>
      <c r="AD1232" s="534" t="str">
        <f>三年级标准分</f>
        <v/>
      </c>
      <c r="AE1232" s="534" t="str">
        <f>三年级总分</f>
        <v/>
      </c>
      <c r="AF1232" s="517" t="str">
        <f>三年级等级</f>
        <v/>
      </c>
    </row>
    <row r="1233" spans="1:32">
      <c r="A1233" s="476">
        <v>318</v>
      </c>
      <c r="B1233" s="477">
        <v>41</v>
      </c>
      <c r="C1233" s="632"/>
      <c r="D1233" s="633"/>
      <c r="E1233" s="632"/>
      <c r="F1233" s="473"/>
      <c r="G1233" s="608"/>
      <c r="H1233" s="475"/>
      <c r="I1233" s="613"/>
      <c r="J1233" s="614"/>
      <c r="K1233" s="614"/>
      <c r="L1233" s="615"/>
      <c r="M1233" s="644"/>
      <c r="N1233" s="505" t="str">
        <f>三年级BMI</f>
        <v/>
      </c>
      <c r="O1233" s="499" t="str">
        <f>三年级BMI等级</f>
        <v/>
      </c>
      <c r="P1233" s="500" t="str">
        <f>三年级BMI得分</f>
        <v/>
      </c>
      <c r="Q1233" s="515" t="str">
        <f>三年级肺活量得分</f>
        <v/>
      </c>
      <c r="R1233" s="512" t="str">
        <f>三年级等级</f>
        <v/>
      </c>
      <c r="S1233" s="516" t="str">
        <f>三年级50米跑得分</f>
        <v/>
      </c>
      <c r="T1233" s="517" t="str">
        <f>三年级等级</f>
        <v/>
      </c>
      <c r="U1233" s="516" t="str">
        <f>三年级坐位体前屈得分</f>
        <v/>
      </c>
      <c r="V1233" s="517" t="str">
        <f>三年级等级</f>
        <v/>
      </c>
      <c r="W1233" s="516" t="str">
        <f>三年级一分钟跳绳得分</f>
        <v/>
      </c>
      <c r="X1233" s="517" t="str">
        <f>三年级等级</f>
        <v/>
      </c>
      <c r="Y1233" s="515" t="str">
        <f>三年级仰卧起坐得分</f>
        <v/>
      </c>
      <c r="Z1233" s="518" t="str">
        <f>三年级等级</f>
        <v/>
      </c>
      <c r="AA1233" s="533"/>
      <c r="AB1233" s="515"/>
      <c r="AC1233" s="533" t="str">
        <f>三年级跳绳附加分</f>
        <v/>
      </c>
      <c r="AD1233" s="534" t="str">
        <f>三年级标准分</f>
        <v/>
      </c>
      <c r="AE1233" s="534" t="str">
        <f>三年级总分</f>
        <v/>
      </c>
      <c r="AF1233" s="517" t="str">
        <f>三年级等级</f>
        <v/>
      </c>
    </row>
    <row r="1234" spans="1:32">
      <c r="A1234" s="476">
        <v>318</v>
      </c>
      <c r="B1234" s="477">
        <v>42</v>
      </c>
      <c r="C1234" s="632"/>
      <c r="D1234" s="633"/>
      <c r="E1234" s="632"/>
      <c r="F1234" s="473"/>
      <c r="G1234" s="608"/>
      <c r="H1234" s="475"/>
      <c r="I1234" s="613"/>
      <c r="J1234" s="614"/>
      <c r="K1234" s="614"/>
      <c r="L1234" s="615"/>
      <c r="M1234" s="644"/>
      <c r="N1234" s="505" t="str">
        <f>三年级BMI</f>
        <v/>
      </c>
      <c r="O1234" s="499" t="str">
        <f>三年级BMI等级</f>
        <v/>
      </c>
      <c r="P1234" s="500" t="str">
        <f>三年级BMI得分</f>
        <v/>
      </c>
      <c r="Q1234" s="515" t="str">
        <f>三年级肺活量得分</f>
        <v/>
      </c>
      <c r="R1234" s="512" t="str">
        <f>三年级等级</f>
        <v/>
      </c>
      <c r="S1234" s="516" t="str">
        <f>三年级50米跑得分</f>
        <v/>
      </c>
      <c r="T1234" s="517" t="str">
        <f>三年级等级</f>
        <v/>
      </c>
      <c r="U1234" s="516" t="str">
        <f>三年级坐位体前屈得分</f>
        <v/>
      </c>
      <c r="V1234" s="517" t="str">
        <f>三年级等级</f>
        <v/>
      </c>
      <c r="W1234" s="516" t="str">
        <f>三年级一分钟跳绳得分</f>
        <v/>
      </c>
      <c r="X1234" s="517" t="str">
        <f>三年级等级</f>
        <v/>
      </c>
      <c r="Y1234" s="515" t="str">
        <f>三年级仰卧起坐得分</f>
        <v/>
      </c>
      <c r="Z1234" s="518" t="str">
        <f>三年级等级</f>
        <v/>
      </c>
      <c r="AA1234" s="533"/>
      <c r="AB1234" s="515"/>
      <c r="AC1234" s="533" t="str">
        <f>三年级跳绳附加分</f>
        <v/>
      </c>
      <c r="AD1234" s="534" t="str">
        <f>三年级标准分</f>
        <v/>
      </c>
      <c r="AE1234" s="534" t="str">
        <f>三年级总分</f>
        <v/>
      </c>
      <c r="AF1234" s="517" t="str">
        <f>三年级等级</f>
        <v/>
      </c>
    </row>
    <row r="1235" spans="1:32">
      <c r="A1235" s="476">
        <v>318</v>
      </c>
      <c r="B1235" s="477">
        <v>43</v>
      </c>
      <c r="C1235" s="632"/>
      <c r="D1235" s="633"/>
      <c r="E1235" s="632"/>
      <c r="F1235" s="625"/>
      <c r="G1235" s="608"/>
      <c r="H1235" s="475"/>
      <c r="I1235" s="613"/>
      <c r="J1235" s="614"/>
      <c r="K1235" s="614"/>
      <c r="L1235" s="615"/>
      <c r="M1235" s="644"/>
      <c r="N1235" s="505" t="str">
        <f>三年级BMI</f>
        <v/>
      </c>
      <c r="O1235" s="499" t="str">
        <f>三年级BMI等级</f>
        <v/>
      </c>
      <c r="P1235" s="500" t="str">
        <f>三年级BMI得分</f>
        <v/>
      </c>
      <c r="Q1235" s="515" t="str">
        <f>三年级肺活量得分</f>
        <v/>
      </c>
      <c r="R1235" s="512" t="str">
        <f>三年级等级</f>
        <v/>
      </c>
      <c r="S1235" s="516" t="str">
        <f>三年级50米跑得分</f>
        <v/>
      </c>
      <c r="T1235" s="517" t="str">
        <f>三年级等级</f>
        <v/>
      </c>
      <c r="U1235" s="516" t="str">
        <f>三年级坐位体前屈得分</f>
        <v/>
      </c>
      <c r="V1235" s="517" t="str">
        <f>三年级等级</f>
        <v/>
      </c>
      <c r="W1235" s="516" t="str">
        <f>三年级一分钟跳绳得分</f>
        <v/>
      </c>
      <c r="X1235" s="517" t="str">
        <f>三年级等级</f>
        <v/>
      </c>
      <c r="Y1235" s="515" t="str">
        <f>三年级仰卧起坐得分</f>
        <v/>
      </c>
      <c r="Z1235" s="518" t="str">
        <f>三年级等级</f>
        <v/>
      </c>
      <c r="AA1235" s="533"/>
      <c r="AB1235" s="515"/>
      <c r="AC1235" s="533" t="str">
        <f>三年级跳绳附加分</f>
        <v/>
      </c>
      <c r="AD1235" s="534" t="str">
        <f>三年级标准分</f>
        <v/>
      </c>
      <c r="AE1235" s="534" t="str">
        <f>三年级总分</f>
        <v/>
      </c>
      <c r="AF1235" s="517" t="str">
        <f>三年级等级</f>
        <v/>
      </c>
    </row>
    <row r="1236" spans="1:32">
      <c r="A1236" s="476">
        <v>318</v>
      </c>
      <c r="B1236" s="477">
        <v>44</v>
      </c>
      <c r="C1236" s="632"/>
      <c r="D1236" s="633"/>
      <c r="E1236" s="632"/>
      <c r="F1236" s="625"/>
      <c r="G1236" s="608"/>
      <c r="H1236" s="475"/>
      <c r="I1236" s="613"/>
      <c r="J1236" s="614"/>
      <c r="K1236" s="614"/>
      <c r="L1236" s="615"/>
      <c r="M1236" s="644"/>
      <c r="N1236" s="505" t="str">
        <f>三年级BMI</f>
        <v/>
      </c>
      <c r="O1236" s="499" t="str">
        <f>三年级BMI等级</f>
        <v/>
      </c>
      <c r="P1236" s="500" t="str">
        <f>三年级BMI得分</f>
        <v/>
      </c>
      <c r="Q1236" s="515" t="str">
        <f>三年级肺活量得分</f>
        <v/>
      </c>
      <c r="R1236" s="512" t="str">
        <f>三年级等级</f>
        <v/>
      </c>
      <c r="S1236" s="516" t="str">
        <f>三年级50米跑得分</f>
        <v/>
      </c>
      <c r="T1236" s="517" t="str">
        <f>三年级等级</f>
        <v/>
      </c>
      <c r="U1236" s="516" t="str">
        <f>三年级坐位体前屈得分</f>
        <v/>
      </c>
      <c r="V1236" s="517" t="str">
        <f>三年级等级</f>
        <v/>
      </c>
      <c r="W1236" s="516" t="str">
        <f>三年级一分钟跳绳得分</f>
        <v/>
      </c>
      <c r="X1236" s="517" t="str">
        <f>三年级等级</f>
        <v/>
      </c>
      <c r="Y1236" s="515" t="str">
        <f>三年级仰卧起坐得分</f>
        <v/>
      </c>
      <c r="Z1236" s="518" t="str">
        <f>三年级等级</f>
        <v/>
      </c>
      <c r="AA1236" s="533"/>
      <c r="AB1236" s="515"/>
      <c r="AC1236" s="533" t="str">
        <f>三年级跳绳附加分</f>
        <v/>
      </c>
      <c r="AD1236" s="534" t="str">
        <f>三年级标准分</f>
        <v/>
      </c>
      <c r="AE1236" s="534" t="str">
        <f>三年级总分</f>
        <v/>
      </c>
      <c r="AF1236" s="517" t="str">
        <f>三年级等级</f>
        <v/>
      </c>
    </row>
    <row r="1237" spans="1:32">
      <c r="A1237" s="476">
        <v>318</v>
      </c>
      <c r="B1237" s="477">
        <v>45</v>
      </c>
      <c r="C1237" s="632"/>
      <c r="D1237" s="633"/>
      <c r="E1237" s="632"/>
      <c r="F1237" s="625"/>
      <c r="G1237" s="608"/>
      <c r="H1237" s="475"/>
      <c r="I1237" s="613"/>
      <c r="J1237" s="614"/>
      <c r="K1237" s="614"/>
      <c r="L1237" s="615"/>
      <c r="M1237" s="644"/>
      <c r="N1237" s="505" t="str">
        <f>三年级BMI</f>
        <v/>
      </c>
      <c r="O1237" s="499" t="str">
        <f>三年级BMI等级</f>
        <v/>
      </c>
      <c r="P1237" s="500" t="str">
        <f>三年级BMI得分</f>
        <v/>
      </c>
      <c r="Q1237" s="515" t="str">
        <f>三年级肺活量得分</f>
        <v/>
      </c>
      <c r="R1237" s="512" t="str">
        <f>三年级等级</f>
        <v/>
      </c>
      <c r="S1237" s="516" t="str">
        <f>三年级50米跑得分</f>
        <v/>
      </c>
      <c r="T1237" s="517" t="str">
        <f>三年级等级</f>
        <v/>
      </c>
      <c r="U1237" s="516" t="str">
        <f>三年级坐位体前屈得分</f>
        <v/>
      </c>
      <c r="V1237" s="517" t="str">
        <f>三年级等级</f>
        <v/>
      </c>
      <c r="W1237" s="516" t="str">
        <f>三年级一分钟跳绳得分</f>
        <v/>
      </c>
      <c r="X1237" s="517" t="str">
        <f>三年级等级</f>
        <v/>
      </c>
      <c r="Y1237" s="515" t="str">
        <f>三年级仰卧起坐得分</f>
        <v/>
      </c>
      <c r="Z1237" s="518" t="str">
        <f>三年级等级</f>
        <v/>
      </c>
      <c r="AA1237" s="533"/>
      <c r="AB1237" s="515"/>
      <c r="AC1237" s="533" t="str">
        <f>三年级跳绳附加分</f>
        <v/>
      </c>
      <c r="AD1237" s="534" t="str">
        <f>三年级标准分</f>
        <v/>
      </c>
      <c r="AE1237" s="534" t="str">
        <f>三年级总分</f>
        <v/>
      </c>
      <c r="AF1237" s="517" t="str">
        <f>三年级等级</f>
        <v/>
      </c>
    </row>
    <row r="1238" spans="1:32">
      <c r="A1238" s="476">
        <v>318</v>
      </c>
      <c r="B1238" s="477">
        <v>46</v>
      </c>
      <c r="C1238" s="632"/>
      <c r="D1238" s="633"/>
      <c r="E1238" s="632"/>
      <c r="F1238" s="625"/>
      <c r="G1238" s="608"/>
      <c r="H1238" s="475"/>
      <c r="I1238" s="613"/>
      <c r="J1238" s="614"/>
      <c r="K1238" s="614"/>
      <c r="L1238" s="615"/>
      <c r="M1238" s="644"/>
      <c r="N1238" s="505" t="str">
        <f>三年级BMI</f>
        <v/>
      </c>
      <c r="O1238" s="499" t="str">
        <f>三年级BMI等级</f>
        <v/>
      </c>
      <c r="P1238" s="500" t="str">
        <f>三年级BMI得分</f>
        <v/>
      </c>
      <c r="Q1238" s="515" t="str">
        <f>三年级肺活量得分</f>
        <v/>
      </c>
      <c r="R1238" s="512" t="str">
        <f>三年级等级</f>
        <v/>
      </c>
      <c r="S1238" s="516" t="str">
        <f>三年级50米跑得分</f>
        <v/>
      </c>
      <c r="T1238" s="517" t="str">
        <f>三年级等级</f>
        <v/>
      </c>
      <c r="U1238" s="516" t="str">
        <f>三年级坐位体前屈得分</f>
        <v/>
      </c>
      <c r="V1238" s="517" t="str">
        <f>三年级等级</f>
        <v/>
      </c>
      <c r="W1238" s="516" t="str">
        <f>三年级一分钟跳绳得分</f>
        <v/>
      </c>
      <c r="X1238" s="517" t="str">
        <f>三年级等级</f>
        <v/>
      </c>
      <c r="Y1238" s="515" t="str">
        <f>三年级仰卧起坐得分</f>
        <v/>
      </c>
      <c r="Z1238" s="518" t="str">
        <f>三年级等级</f>
        <v/>
      </c>
      <c r="AA1238" s="533"/>
      <c r="AB1238" s="515"/>
      <c r="AC1238" s="533" t="str">
        <f>三年级跳绳附加分</f>
        <v/>
      </c>
      <c r="AD1238" s="534" t="str">
        <f>三年级标准分</f>
        <v/>
      </c>
      <c r="AE1238" s="534" t="str">
        <f>三年级总分</f>
        <v/>
      </c>
      <c r="AF1238" s="517" t="str">
        <f>三年级等级</f>
        <v/>
      </c>
    </row>
    <row r="1239" spans="1:32">
      <c r="A1239" s="476">
        <v>318</v>
      </c>
      <c r="B1239" s="477">
        <v>47</v>
      </c>
      <c r="C1239" s="632"/>
      <c r="D1239" s="633"/>
      <c r="E1239" s="632"/>
      <c r="F1239" s="625"/>
      <c r="G1239" s="608"/>
      <c r="H1239" s="475"/>
      <c r="I1239" s="613"/>
      <c r="J1239" s="614"/>
      <c r="K1239" s="614"/>
      <c r="L1239" s="615"/>
      <c r="M1239" s="644"/>
      <c r="N1239" s="505" t="str">
        <f>三年级BMI</f>
        <v/>
      </c>
      <c r="O1239" s="499" t="str">
        <f>三年级BMI等级</f>
        <v/>
      </c>
      <c r="P1239" s="500" t="str">
        <f>三年级BMI得分</f>
        <v/>
      </c>
      <c r="Q1239" s="515" t="str">
        <f>三年级肺活量得分</f>
        <v/>
      </c>
      <c r="R1239" s="512" t="str">
        <f>三年级等级</f>
        <v/>
      </c>
      <c r="S1239" s="516" t="str">
        <f>三年级50米跑得分</f>
        <v/>
      </c>
      <c r="T1239" s="517" t="str">
        <f>三年级等级</f>
        <v/>
      </c>
      <c r="U1239" s="516" t="str">
        <f>三年级坐位体前屈得分</f>
        <v/>
      </c>
      <c r="V1239" s="517" t="str">
        <f>三年级等级</f>
        <v/>
      </c>
      <c r="W1239" s="516" t="str">
        <f>三年级一分钟跳绳得分</f>
        <v/>
      </c>
      <c r="X1239" s="517" t="str">
        <f>三年级等级</f>
        <v/>
      </c>
      <c r="Y1239" s="515" t="str">
        <f>三年级仰卧起坐得分</f>
        <v/>
      </c>
      <c r="Z1239" s="518" t="str">
        <f>三年级等级</f>
        <v/>
      </c>
      <c r="AA1239" s="533"/>
      <c r="AB1239" s="515"/>
      <c r="AC1239" s="533" t="str">
        <f>三年级跳绳附加分</f>
        <v/>
      </c>
      <c r="AD1239" s="534" t="str">
        <f>三年级标准分</f>
        <v/>
      </c>
      <c r="AE1239" s="534" t="str">
        <f>三年级总分</f>
        <v/>
      </c>
      <c r="AF1239" s="517" t="str">
        <f>三年级等级</f>
        <v/>
      </c>
    </row>
    <row r="1240" spans="1:32">
      <c r="A1240" s="476">
        <v>318</v>
      </c>
      <c r="B1240" s="477">
        <v>48</v>
      </c>
      <c r="C1240" s="632"/>
      <c r="D1240" s="633"/>
      <c r="E1240" s="632"/>
      <c r="F1240" s="625"/>
      <c r="G1240" s="608"/>
      <c r="H1240" s="475"/>
      <c r="I1240" s="613"/>
      <c r="J1240" s="614"/>
      <c r="K1240" s="614"/>
      <c r="L1240" s="615"/>
      <c r="M1240" s="644"/>
      <c r="N1240" s="505" t="str">
        <f>三年级BMI</f>
        <v/>
      </c>
      <c r="O1240" s="499" t="str">
        <f>三年级BMI等级</f>
        <v/>
      </c>
      <c r="P1240" s="500" t="str">
        <f>三年级BMI得分</f>
        <v/>
      </c>
      <c r="Q1240" s="515" t="str">
        <f>三年级肺活量得分</f>
        <v/>
      </c>
      <c r="R1240" s="512" t="str">
        <f>三年级等级</f>
        <v/>
      </c>
      <c r="S1240" s="516" t="str">
        <f>三年级50米跑得分</f>
        <v/>
      </c>
      <c r="T1240" s="517" t="str">
        <f>三年级等级</f>
        <v/>
      </c>
      <c r="U1240" s="516" t="str">
        <f>三年级坐位体前屈得分</f>
        <v/>
      </c>
      <c r="V1240" s="517" t="str">
        <f>三年级等级</f>
        <v/>
      </c>
      <c r="W1240" s="516" t="str">
        <f>三年级一分钟跳绳得分</f>
        <v/>
      </c>
      <c r="X1240" s="517" t="str">
        <f>三年级等级</f>
        <v/>
      </c>
      <c r="Y1240" s="515" t="str">
        <f>三年级仰卧起坐得分</f>
        <v/>
      </c>
      <c r="Z1240" s="518" t="str">
        <f>三年级等级</f>
        <v/>
      </c>
      <c r="AA1240" s="533"/>
      <c r="AB1240" s="515"/>
      <c r="AC1240" s="533" t="str">
        <f>三年级跳绳附加分</f>
        <v/>
      </c>
      <c r="AD1240" s="534" t="str">
        <f>三年级标准分</f>
        <v/>
      </c>
      <c r="AE1240" s="534" t="str">
        <f>三年级总分</f>
        <v/>
      </c>
      <c r="AF1240" s="517" t="str">
        <f>三年级等级</f>
        <v/>
      </c>
    </row>
    <row r="1241" spans="1:32">
      <c r="A1241" s="476">
        <v>318</v>
      </c>
      <c r="B1241" s="477">
        <v>49</v>
      </c>
      <c r="C1241" s="632"/>
      <c r="D1241" s="633"/>
      <c r="E1241" s="632"/>
      <c r="F1241" s="625"/>
      <c r="G1241" s="608"/>
      <c r="H1241" s="475"/>
      <c r="I1241" s="613"/>
      <c r="J1241" s="614"/>
      <c r="K1241" s="614"/>
      <c r="L1241" s="615"/>
      <c r="M1241" s="644"/>
      <c r="N1241" s="505" t="str">
        <f>三年级BMI</f>
        <v/>
      </c>
      <c r="O1241" s="499" t="str">
        <f>三年级BMI等级</f>
        <v/>
      </c>
      <c r="P1241" s="500" t="str">
        <f>三年级BMI得分</f>
        <v/>
      </c>
      <c r="Q1241" s="515" t="str">
        <f>三年级肺活量得分</f>
        <v/>
      </c>
      <c r="R1241" s="512" t="str">
        <f>三年级等级</f>
        <v/>
      </c>
      <c r="S1241" s="516" t="str">
        <f>三年级50米跑得分</f>
        <v/>
      </c>
      <c r="T1241" s="517" t="str">
        <f>三年级等级</f>
        <v/>
      </c>
      <c r="U1241" s="516" t="str">
        <f>三年级坐位体前屈得分</f>
        <v/>
      </c>
      <c r="V1241" s="517" t="str">
        <f>三年级等级</f>
        <v/>
      </c>
      <c r="W1241" s="516" t="str">
        <f>三年级一分钟跳绳得分</f>
        <v/>
      </c>
      <c r="X1241" s="517" t="str">
        <f>三年级等级</f>
        <v/>
      </c>
      <c r="Y1241" s="515" t="str">
        <f>三年级仰卧起坐得分</f>
        <v/>
      </c>
      <c r="Z1241" s="518" t="str">
        <f>三年级等级</f>
        <v/>
      </c>
      <c r="AA1241" s="533"/>
      <c r="AB1241" s="515"/>
      <c r="AC1241" s="533" t="str">
        <f>三年级跳绳附加分</f>
        <v/>
      </c>
      <c r="AD1241" s="534" t="str">
        <f>三年级标准分</f>
        <v/>
      </c>
      <c r="AE1241" s="534" t="str">
        <f>三年级总分</f>
        <v/>
      </c>
      <c r="AF1241" s="517" t="str">
        <f>三年级等级</f>
        <v/>
      </c>
    </row>
    <row r="1242" spans="1:32">
      <c r="A1242" s="476">
        <v>318</v>
      </c>
      <c r="B1242" s="477">
        <v>50</v>
      </c>
      <c r="C1242" s="632"/>
      <c r="D1242" s="633"/>
      <c r="E1242" s="632"/>
      <c r="F1242" s="625"/>
      <c r="G1242" s="608"/>
      <c r="H1242" s="475"/>
      <c r="I1242" s="613"/>
      <c r="J1242" s="614"/>
      <c r="K1242" s="614"/>
      <c r="L1242" s="615"/>
      <c r="M1242" s="644"/>
      <c r="N1242" s="505" t="str">
        <f>三年级BMI</f>
        <v/>
      </c>
      <c r="O1242" s="499" t="str">
        <f>三年级BMI等级</f>
        <v/>
      </c>
      <c r="P1242" s="500" t="str">
        <f>三年级BMI得分</f>
        <v/>
      </c>
      <c r="Q1242" s="515" t="str">
        <f>三年级肺活量得分</f>
        <v/>
      </c>
      <c r="R1242" s="512" t="str">
        <f>三年级等级</f>
        <v/>
      </c>
      <c r="S1242" s="516" t="str">
        <f>三年级50米跑得分</f>
        <v/>
      </c>
      <c r="T1242" s="517" t="str">
        <f>三年级等级</f>
        <v/>
      </c>
      <c r="U1242" s="516" t="str">
        <f>三年级坐位体前屈得分</f>
        <v/>
      </c>
      <c r="V1242" s="517" t="str">
        <f>三年级等级</f>
        <v/>
      </c>
      <c r="W1242" s="516" t="str">
        <f>三年级一分钟跳绳得分</f>
        <v/>
      </c>
      <c r="X1242" s="517" t="str">
        <f>三年级等级</f>
        <v/>
      </c>
      <c r="Y1242" s="515" t="str">
        <f>三年级仰卧起坐得分</f>
        <v/>
      </c>
      <c r="Z1242" s="518" t="str">
        <f>三年级等级</f>
        <v/>
      </c>
      <c r="AA1242" s="533"/>
      <c r="AB1242" s="515"/>
      <c r="AC1242" s="533" t="str">
        <f>三年级跳绳附加分</f>
        <v/>
      </c>
      <c r="AD1242" s="534" t="str">
        <f>三年级标准分</f>
        <v/>
      </c>
      <c r="AE1242" s="534" t="str">
        <f>三年级总分</f>
        <v/>
      </c>
      <c r="AF1242" s="517" t="str">
        <f>三年级等级</f>
        <v/>
      </c>
    </row>
    <row r="1243" spans="1:32">
      <c r="A1243" s="476">
        <v>318</v>
      </c>
      <c r="B1243" s="477">
        <v>51</v>
      </c>
      <c r="C1243" s="632"/>
      <c r="D1243" s="633"/>
      <c r="E1243" s="632"/>
      <c r="F1243" s="473"/>
      <c r="G1243" s="608"/>
      <c r="H1243" s="475"/>
      <c r="I1243" s="613"/>
      <c r="J1243" s="614"/>
      <c r="K1243" s="614"/>
      <c r="L1243" s="615"/>
      <c r="M1243" s="644"/>
      <c r="N1243" s="505" t="str">
        <f>三年级BMI</f>
        <v/>
      </c>
      <c r="O1243" s="499" t="str">
        <f>三年级BMI等级</f>
        <v/>
      </c>
      <c r="P1243" s="500" t="str">
        <f>三年级BMI得分</f>
        <v/>
      </c>
      <c r="Q1243" s="515" t="str">
        <f>三年级肺活量得分</f>
        <v/>
      </c>
      <c r="R1243" s="512" t="str">
        <f>三年级等级</f>
        <v/>
      </c>
      <c r="S1243" s="516" t="str">
        <f>三年级50米跑得分</f>
        <v/>
      </c>
      <c r="T1243" s="517" t="str">
        <f>三年级等级</f>
        <v/>
      </c>
      <c r="U1243" s="516" t="str">
        <f>三年级坐位体前屈得分</f>
        <v/>
      </c>
      <c r="V1243" s="517" t="str">
        <f>三年级等级</f>
        <v/>
      </c>
      <c r="W1243" s="516" t="str">
        <f>三年级一分钟跳绳得分</f>
        <v/>
      </c>
      <c r="X1243" s="517" t="str">
        <f>三年级等级</f>
        <v/>
      </c>
      <c r="Y1243" s="515" t="str">
        <f>三年级仰卧起坐得分</f>
        <v/>
      </c>
      <c r="Z1243" s="518" t="str">
        <f>三年级等级</f>
        <v/>
      </c>
      <c r="AA1243" s="533"/>
      <c r="AB1243" s="515"/>
      <c r="AC1243" s="533" t="str">
        <f>三年级跳绳附加分</f>
        <v/>
      </c>
      <c r="AD1243" s="534" t="str">
        <f>三年级标准分</f>
        <v/>
      </c>
      <c r="AE1243" s="534" t="str">
        <f>三年级总分</f>
        <v/>
      </c>
      <c r="AF1243" s="517" t="str">
        <f>三年级等级</f>
        <v/>
      </c>
    </row>
    <row r="1244" spans="1:32">
      <c r="A1244" s="476">
        <v>318</v>
      </c>
      <c r="B1244" s="477">
        <v>52</v>
      </c>
      <c r="C1244" s="632"/>
      <c r="D1244" s="633"/>
      <c r="E1244" s="632"/>
      <c r="F1244" s="473"/>
      <c r="G1244" s="608"/>
      <c r="H1244" s="475"/>
      <c r="I1244" s="613"/>
      <c r="J1244" s="614"/>
      <c r="K1244" s="614"/>
      <c r="L1244" s="615"/>
      <c r="M1244" s="644"/>
      <c r="N1244" s="505" t="str">
        <f>三年级BMI</f>
        <v/>
      </c>
      <c r="O1244" s="499" t="str">
        <f>三年级BMI等级</f>
        <v/>
      </c>
      <c r="P1244" s="500" t="str">
        <f>三年级BMI得分</f>
        <v/>
      </c>
      <c r="Q1244" s="515" t="str">
        <f>三年级肺活量得分</f>
        <v/>
      </c>
      <c r="R1244" s="512" t="str">
        <f>三年级等级</f>
        <v/>
      </c>
      <c r="S1244" s="516" t="str">
        <f>三年级50米跑得分</f>
        <v/>
      </c>
      <c r="T1244" s="517" t="str">
        <f>三年级等级</f>
        <v/>
      </c>
      <c r="U1244" s="516" t="str">
        <f>三年级坐位体前屈得分</f>
        <v/>
      </c>
      <c r="V1244" s="517" t="str">
        <f>三年级等级</f>
        <v/>
      </c>
      <c r="W1244" s="516" t="str">
        <f>三年级一分钟跳绳得分</f>
        <v/>
      </c>
      <c r="X1244" s="517" t="str">
        <f>三年级等级</f>
        <v/>
      </c>
      <c r="Y1244" s="515" t="str">
        <f>三年级仰卧起坐得分</f>
        <v/>
      </c>
      <c r="Z1244" s="518" t="str">
        <f>三年级等级</f>
        <v/>
      </c>
      <c r="AA1244" s="533"/>
      <c r="AB1244" s="515"/>
      <c r="AC1244" s="533" t="str">
        <f>三年级跳绳附加分</f>
        <v/>
      </c>
      <c r="AD1244" s="534" t="str">
        <f>三年级标准分</f>
        <v/>
      </c>
      <c r="AE1244" s="534" t="str">
        <f>三年级总分</f>
        <v/>
      </c>
      <c r="AF1244" s="517" t="str">
        <f>三年级等级</f>
        <v/>
      </c>
    </row>
    <row r="1245" spans="1:32">
      <c r="A1245" s="476">
        <v>318</v>
      </c>
      <c r="B1245" s="477">
        <v>53</v>
      </c>
      <c r="C1245" s="632"/>
      <c r="D1245" s="633"/>
      <c r="E1245" s="632"/>
      <c r="F1245" s="473"/>
      <c r="G1245" s="608"/>
      <c r="H1245" s="475"/>
      <c r="I1245" s="613"/>
      <c r="J1245" s="614"/>
      <c r="K1245" s="614"/>
      <c r="L1245" s="615"/>
      <c r="M1245" s="644"/>
      <c r="N1245" s="505" t="str">
        <f>三年级BMI</f>
        <v/>
      </c>
      <c r="O1245" s="499" t="str">
        <f>三年级BMI等级</f>
        <v/>
      </c>
      <c r="P1245" s="500" t="str">
        <f>三年级BMI得分</f>
        <v/>
      </c>
      <c r="Q1245" s="515" t="str">
        <f>三年级肺活量得分</f>
        <v/>
      </c>
      <c r="R1245" s="512" t="str">
        <f>三年级等级</f>
        <v/>
      </c>
      <c r="S1245" s="516" t="str">
        <f>三年级50米跑得分</f>
        <v/>
      </c>
      <c r="T1245" s="517" t="str">
        <f>三年级等级</f>
        <v/>
      </c>
      <c r="U1245" s="516" t="str">
        <f>三年级坐位体前屈得分</f>
        <v/>
      </c>
      <c r="V1245" s="517" t="str">
        <f>三年级等级</f>
        <v/>
      </c>
      <c r="W1245" s="516" t="str">
        <f>三年级一分钟跳绳得分</f>
        <v/>
      </c>
      <c r="X1245" s="517" t="str">
        <f>三年级等级</f>
        <v/>
      </c>
      <c r="Y1245" s="515" t="str">
        <f>三年级仰卧起坐得分</f>
        <v/>
      </c>
      <c r="Z1245" s="518" t="str">
        <f>三年级等级</f>
        <v/>
      </c>
      <c r="AA1245" s="533"/>
      <c r="AB1245" s="515"/>
      <c r="AC1245" s="533" t="str">
        <f>三年级跳绳附加分</f>
        <v/>
      </c>
      <c r="AD1245" s="534" t="str">
        <f>三年级标准分</f>
        <v/>
      </c>
      <c r="AE1245" s="534" t="str">
        <f>三年级总分</f>
        <v/>
      </c>
      <c r="AF1245" s="517" t="str">
        <f>三年级等级</f>
        <v/>
      </c>
    </row>
    <row r="1246" spans="1:32">
      <c r="A1246" s="476">
        <v>318</v>
      </c>
      <c r="B1246" s="477">
        <v>54</v>
      </c>
      <c r="C1246" s="632"/>
      <c r="D1246" s="633"/>
      <c r="E1246" s="632"/>
      <c r="F1246" s="473"/>
      <c r="G1246" s="608"/>
      <c r="H1246" s="475"/>
      <c r="I1246" s="613"/>
      <c r="J1246" s="614"/>
      <c r="K1246" s="614"/>
      <c r="L1246" s="615"/>
      <c r="M1246" s="644"/>
      <c r="N1246" s="505" t="str">
        <f>三年级BMI</f>
        <v/>
      </c>
      <c r="O1246" s="499" t="str">
        <f>三年级BMI等级</f>
        <v/>
      </c>
      <c r="P1246" s="500" t="str">
        <f>三年级BMI得分</f>
        <v/>
      </c>
      <c r="Q1246" s="515" t="str">
        <f>三年级肺活量得分</f>
        <v/>
      </c>
      <c r="R1246" s="512" t="str">
        <f>三年级等级</f>
        <v/>
      </c>
      <c r="S1246" s="516" t="str">
        <f>三年级50米跑得分</f>
        <v/>
      </c>
      <c r="T1246" s="517" t="str">
        <f>三年级等级</f>
        <v/>
      </c>
      <c r="U1246" s="516" t="str">
        <f>三年级坐位体前屈得分</f>
        <v/>
      </c>
      <c r="V1246" s="517" t="str">
        <f>三年级等级</f>
        <v/>
      </c>
      <c r="W1246" s="516" t="str">
        <f>三年级一分钟跳绳得分</f>
        <v/>
      </c>
      <c r="X1246" s="517" t="str">
        <f>三年级等级</f>
        <v/>
      </c>
      <c r="Y1246" s="515" t="str">
        <f>三年级仰卧起坐得分</f>
        <v/>
      </c>
      <c r="Z1246" s="518" t="str">
        <f>三年级等级</f>
        <v/>
      </c>
      <c r="AA1246" s="533"/>
      <c r="AB1246" s="515"/>
      <c r="AC1246" s="533" t="str">
        <f>三年级跳绳附加分</f>
        <v/>
      </c>
      <c r="AD1246" s="534" t="str">
        <f>三年级标准分</f>
        <v/>
      </c>
      <c r="AE1246" s="534" t="str">
        <f>三年级总分</f>
        <v/>
      </c>
      <c r="AF1246" s="517" t="str">
        <f>三年级等级</f>
        <v/>
      </c>
    </row>
    <row r="1247" spans="1:32">
      <c r="A1247" s="476">
        <v>318</v>
      </c>
      <c r="B1247" s="477">
        <v>55</v>
      </c>
      <c r="C1247" s="632"/>
      <c r="D1247" s="633"/>
      <c r="E1247" s="632"/>
      <c r="F1247" s="473"/>
      <c r="G1247" s="608"/>
      <c r="H1247" s="475"/>
      <c r="I1247" s="613"/>
      <c r="J1247" s="614"/>
      <c r="K1247" s="614"/>
      <c r="L1247" s="615"/>
      <c r="M1247" s="644"/>
      <c r="N1247" s="505" t="str">
        <f>三年级BMI</f>
        <v/>
      </c>
      <c r="O1247" s="499" t="str">
        <f>三年级BMI等级</f>
        <v/>
      </c>
      <c r="P1247" s="500" t="str">
        <f>三年级BMI得分</f>
        <v/>
      </c>
      <c r="Q1247" s="515" t="str">
        <f>三年级肺活量得分</f>
        <v/>
      </c>
      <c r="R1247" s="512" t="str">
        <f>三年级等级</f>
        <v/>
      </c>
      <c r="S1247" s="516" t="str">
        <f>三年级50米跑得分</f>
        <v/>
      </c>
      <c r="T1247" s="517" t="str">
        <f>三年级等级</f>
        <v/>
      </c>
      <c r="U1247" s="516" t="str">
        <f>三年级坐位体前屈得分</f>
        <v/>
      </c>
      <c r="V1247" s="517" t="str">
        <f>三年级等级</f>
        <v/>
      </c>
      <c r="W1247" s="516" t="str">
        <f>三年级一分钟跳绳得分</f>
        <v/>
      </c>
      <c r="X1247" s="517" t="str">
        <f>三年级等级</f>
        <v/>
      </c>
      <c r="Y1247" s="515" t="str">
        <f>三年级仰卧起坐得分</f>
        <v/>
      </c>
      <c r="Z1247" s="518" t="str">
        <f>三年级等级</f>
        <v/>
      </c>
      <c r="AA1247" s="533"/>
      <c r="AB1247" s="515"/>
      <c r="AC1247" s="533" t="str">
        <f>三年级跳绳附加分</f>
        <v/>
      </c>
      <c r="AD1247" s="534" t="str">
        <f>三年级标准分</f>
        <v/>
      </c>
      <c r="AE1247" s="534" t="str">
        <f>三年级总分</f>
        <v/>
      </c>
      <c r="AF1247" s="517" t="str">
        <f>三年级等级</f>
        <v/>
      </c>
    </row>
    <row r="1248" spans="1:32">
      <c r="A1248" s="476">
        <v>318</v>
      </c>
      <c r="B1248" s="477">
        <v>56</v>
      </c>
      <c r="C1248" s="632"/>
      <c r="D1248" s="633"/>
      <c r="E1248" s="632"/>
      <c r="F1248" s="473"/>
      <c r="G1248" s="608"/>
      <c r="H1248" s="475"/>
      <c r="I1248" s="613"/>
      <c r="J1248" s="614"/>
      <c r="K1248" s="614"/>
      <c r="L1248" s="615"/>
      <c r="M1248" s="644"/>
      <c r="N1248" s="505" t="str">
        <f>三年级BMI</f>
        <v/>
      </c>
      <c r="O1248" s="499" t="str">
        <f>三年级BMI等级</f>
        <v/>
      </c>
      <c r="P1248" s="500" t="str">
        <f>三年级BMI得分</f>
        <v/>
      </c>
      <c r="Q1248" s="515" t="str">
        <f>三年级肺活量得分</f>
        <v/>
      </c>
      <c r="R1248" s="512" t="str">
        <f>三年级等级</f>
        <v/>
      </c>
      <c r="S1248" s="516" t="str">
        <f>三年级50米跑得分</f>
        <v/>
      </c>
      <c r="T1248" s="517" t="str">
        <f>三年级等级</f>
        <v/>
      </c>
      <c r="U1248" s="516" t="str">
        <f>三年级坐位体前屈得分</f>
        <v/>
      </c>
      <c r="V1248" s="517" t="str">
        <f>三年级等级</f>
        <v/>
      </c>
      <c r="W1248" s="516" t="str">
        <f>三年级一分钟跳绳得分</f>
        <v/>
      </c>
      <c r="X1248" s="517" t="str">
        <f>三年级等级</f>
        <v/>
      </c>
      <c r="Y1248" s="515" t="str">
        <f>三年级仰卧起坐得分</f>
        <v/>
      </c>
      <c r="Z1248" s="518" t="str">
        <f>三年级等级</f>
        <v/>
      </c>
      <c r="AA1248" s="533"/>
      <c r="AB1248" s="515"/>
      <c r="AC1248" s="533" t="str">
        <f>三年级跳绳附加分</f>
        <v/>
      </c>
      <c r="AD1248" s="534" t="str">
        <f>三年级标准分</f>
        <v/>
      </c>
      <c r="AE1248" s="534" t="str">
        <f>三年级总分</f>
        <v/>
      </c>
      <c r="AF1248" s="517" t="str">
        <f>三年级等级</f>
        <v/>
      </c>
    </row>
    <row r="1249" spans="1:32">
      <c r="A1249" s="476">
        <v>318</v>
      </c>
      <c r="B1249" s="477">
        <v>57</v>
      </c>
      <c r="C1249" s="632"/>
      <c r="D1249" s="633"/>
      <c r="E1249" s="632"/>
      <c r="F1249" s="473"/>
      <c r="G1249" s="608"/>
      <c r="H1249" s="475"/>
      <c r="I1249" s="613"/>
      <c r="J1249" s="614"/>
      <c r="K1249" s="614"/>
      <c r="L1249" s="615"/>
      <c r="M1249" s="644"/>
      <c r="N1249" s="505" t="str">
        <f>三年级BMI</f>
        <v/>
      </c>
      <c r="O1249" s="499" t="str">
        <f>三年级BMI等级</f>
        <v/>
      </c>
      <c r="P1249" s="500" t="str">
        <f>三年级BMI得分</f>
        <v/>
      </c>
      <c r="Q1249" s="515" t="str">
        <f>三年级肺活量得分</f>
        <v/>
      </c>
      <c r="R1249" s="512" t="str">
        <f>三年级等级</f>
        <v/>
      </c>
      <c r="S1249" s="516" t="str">
        <f>三年级50米跑得分</f>
        <v/>
      </c>
      <c r="T1249" s="517" t="str">
        <f>三年级等级</f>
        <v/>
      </c>
      <c r="U1249" s="516" t="str">
        <f>三年级坐位体前屈得分</f>
        <v/>
      </c>
      <c r="V1249" s="517" t="str">
        <f>三年级等级</f>
        <v/>
      </c>
      <c r="W1249" s="516" t="str">
        <f>三年级一分钟跳绳得分</f>
        <v/>
      </c>
      <c r="X1249" s="517" t="str">
        <f>三年级等级</f>
        <v/>
      </c>
      <c r="Y1249" s="515" t="str">
        <f>三年级仰卧起坐得分</f>
        <v/>
      </c>
      <c r="Z1249" s="518" t="str">
        <f>三年级等级</f>
        <v/>
      </c>
      <c r="AA1249" s="533"/>
      <c r="AB1249" s="515"/>
      <c r="AC1249" s="533" t="str">
        <f>三年级跳绳附加分</f>
        <v/>
      </c>
      <c r="AD1249" s="534" t="str">
        <f>三年级标准分</f>
        <v/>
      </c>
      <c r="AE1249" s="534" t="str">
        <f>三年级总分</f>
        <v/>
      </c>
      <c r="AF1249" s="517" t="str">
        <f>三年级等级</f>
        <v/>
      </c>
    </row>
    <row r="1250" spans="1:32">
      <c r="A1250" s="476">
        <v>318</v>
      </c>
      <c r="B1250" s="477">
        <v>58</v>
      </c>
      <c r="C1250" s="632"/>
      <c r="D1250" s="633"/>
      <c r="E1250" s="632"/>
      <c r="F1250" s="473"/>
      <c r="G1250" s="608"/>
      <c r="H1250" s="475"/>
      <c r="I1250" s="613"/>
      <c r="J1250" s="614"/>
      <c r="K1250" s="614"/>
      <c r="L1250" s="615"/>
      <c r="M1250" s="644"/>
      <c r="N1250" s="505" t="str">
        <f>三年级BMI</f>
        <v/>
      </c>
      <c r="O1250" s="499" t="str">
        <f>三年级BMI等级</f>
        <v/>
      </c>
      <c r="P1250" s="500" t="str">
        <f>三年级BMI得分</f>
        <v/>
      </c>
      <c r="Q1250" s="515" t="str">
        <f>三年级肺活量得分</f>
        <v/>
      </c>
      <c r="R1250" s="512" t="str">
        <f>三年级等级</f>
        <v/>
      </c>
      <c r="S1250" s="516" t="str">
        <f>三年级50米跑得分</f>
        <v/>
      </c>
      <c r="T1250" s="517" t="str">
        <f>三年级等级</f>
        <v/>
      </c>
      <c r="U1250" s="516" t="str">
        <f>三年级坐位体前屈得分</f>
        <v/>
      </c>
      <c r="V1250" s="517" t="str">
        <f>三年级等级</f>
        <v/>
      </c>
      <c r="W1250" s="516" t="str">
        <f>三年级一分钟跳绳得分</f>
        <v/>
      </c>
      <c r="X1250" s="517" t="str">
        <f>三年级等级</f>
        <v/>
      </c>
      <c r="Y1250" s="515" t="str">
        <f>三年级仰卧起坐得分</f>
        <v/>
      </c>
      <c r="Z1250" s="518" t="str">
        <f>三年级等级</f>
        <v/>
      </c>
      <c r="AA1250" s="533"/>
      <c r="AB1250" s="515"/>
      <c r="AC1250" s="533" t="str">
        <f>三年级跳绳附加分</f>
        <v/>
      </c>
      <c r="AD1250" s="534" t="str">
        <f>三年级标准分</f>
        <v/>
      </c>
      <c r="AE1250" s="534" t="str">
        <f>三年级总分</f>
        <v/>
      </c>
      <c r="AF1250" s="517" t="str">
        <f>三年级等级</f>
        <v/>
      </c>
    </row>
    <row r="1251" spans="1:32">
      <c r="A1251" s="476">
        <v>318</v>
      </c>
      <c r="B1251" s="477">
        <v>59</v>
      </c>
      <c r="C1251" s="632"/>
      <c r="D1251" s="633"/>
      <c r="E1251" s="632"/>
      <c r="F1251" s="473"/>
      <c r="G1251" s="608"/>
      <c r="H1251" s="475"/>
      <c r="I1251" s="613"/>
      <c r="J1251" s="614"/>
      <c r="K1251" s="614"/>
      <c r="L1251" s="615"/>
      <c r="M1251" s="644"/>
      <c r="N1251" s="505" t="str">
        <f>三年级BMI</f>
        <v/>
      </c>
      <c r="O1251" s="499" t="str">
        <f>三年级BMI等级</f>
        <v/>
      </c>
      <c r="P1251" s="500" t="str">
        <f>三年级BMI得分</f>
        <v/>
      </c>
      <c r="Q1251" s="515" t="str">
        <f>三年级肺活量得分</f>
        <v/>
      </c>
      <c r="R1251" s="512" t="str">
        <f>三年级等级</f>
        <v/>
      </c>
      <c r="S1251" s="516" t="str">
        <f>三年级50米跑得分</f>
        <v/>
      </c>
      <c r="T1251" s="517" t="str">
        <f>三年级等级</f>
        <v/>
      </c>
      <c r="U1251" s="516" t="str">
        <f>三年级坐位体前屈得分</f>
        <v/>
      </c>
      <c r="V1251" s="517" t="str">
        <f>三年级等级</f>
        <v/>
      </c>
      <c r="W1251" s="516" t="str">
        <f>三年级一分钟跳绳得分</f>
        <v/>
      </c>
      <c r="X1251" s="517" t="str">
        <f>三年级等级</f>
        <v/>
      </c>
      <c r="Y1251" s="515" t="str">
        <f>三年级仰卧起坐得分</f>
        <v/>
      </c>
      <c r="Z1251" s="518" t="str">
        <f>三年级等级</f>
        <v/>
      </c>
      <c r="AA1251" s="533"/>
      <c r="AB1251" s="515"/>
      <c r="AC1251" s="533" t="str">
        <f>三年级跳绳附加分</f>
        <v/>
      </c>
      <c r="AD1251" s="534" t="str">
        <f>三年级标准分</f>
        <v/>
      </c>
      <c r="AE1251" s="534" t="str">
        <f>三年级总分</f>
        <v/>
      </c>
      <c r="AF1251" s="517" t="str">
        <f>三年级等级</f>
        <v/>
      </c>
    </row>
    <row r="1252" spans="1:32">
      <c r="A1252" s="476">
        <v>318</v>
      </c>
      <c r="B1252" s="477">
        <v>60</v>
      </c>
      <c r="C1252" s="632"/>
      <c r="D1252" s="633"/>
      <c r="E1252" s="632"/>
      <c r="F1252" s="473"/>
      <c r="G1252" s="608"/>
      <c r="H1252" s="475"/>
      <c r="I1252" s="613"/>
      <c r="J1252" s="614"/>
      <c r="K1252" s="614"/>
      <c r="L1252" s="615"/>
      <c r="M1252" s="644"/>
      <c r="N1252" s="505" t="str">
        <f>三年级BMI</f>
        <v/>
      </c>
      <c r="O1252" s="499" t="str">
        <f>三年级BMI等级</f>
        <v/>
      </c>
      <c r="P1252" s="500" t="str">
        <f>三年级BMI得分</f>
        <v/>
      </c>
      <c r="Q1252" s="515" t="str">
        <f>三年级肺活量得分</f>
        <v/>
      </c>
      <c r="R1252" s="512" t="str">
        <f>三年级等级</f>
        <v/>
      </c>
      <c r="S1252" s="516" t="str">
        <f>三年级50米跑得分</f>
        <v/>
      </c>
      <c r="T1252" s="517" t="str">
        <f>三年级等级</f>
        <v/>
      </c>
      <c r="U1252" s="516" t="str">
        <f>三年级坐位体前屈得分</f>
        <v/>
      </c>
      <c r="V1252" s="517" t="str">
        <f>三年级等级</f>
        <v/>
      </c>
      <c r="W1252" s="516" t="str">
        <f>三年级一分钟跳绳得分</f>
        <v/>
      </c>
      <c r="X1252" s="517" t="str">
        <f>三年级等级</f>
        <v/>
      </c>
      <c r="Y1252" s="515" t="str">
        <f>三年级仰卧起坐得分</f>
        <v/>
      </c>
      <c r="Z1252" s="518" t="str">
        <f>三年级等级</f>
        <v/>
      </c>
      <c r="AA1252" s="533"/>
      <c r="AB1252" s="515"/>
      <c r="AC1252" s="533" t="str">
        <f>三年级跳绳附加分</f>
        <v/>
      </c>
      <c r="AD1252" s="534" t="str">
        <f>三年级标准分</f>
        <v/>
      </c>
      <c r="AE1252" s="534" t="str">
        <f>三年级总分</f>
        <v/>
      </c>
      <c r="AF1252" s="517" t="str">
        <f>三年级等级</f>
        <v/>
      </c>
    </row>
    <row r="1253" spans="1:32">
      <c r="A1253" s="476">
        <v>318</v>
      </c>
      <c r="B1253" s="477">
        <v>61</v>
      </c>
      <c r="C1253" s="632"/>
      <c r="D1253" s="633"/>
      <c r="E1253" s="632"/>
      <c r="F1253" s="473"/>
      <c r="G1253" s="608"/>
      <c r="H1253" s="475"/>
      <c r="I1253" s="613"/>
      <c r="J1253" s="614"/>
      <c r="K1253" s="614"/>
      <c r="L1253" s="615"/>
      <c r="M1253" s="644"/>
      <c r="N1253" s="505" t="str">
        <f>三年级BMI</f>
        <v/>
      </c>
      <c r="O1253" s="499" t="str">
        <f>三年级BMI等级</f>
        <v/>
      </c>
      <c r="P1253" s="500" t="str">
        <f>三年级BMI得分</f>
        <v/>
      </c>
      <c r="Q1253" s="515" t="str">
        <f>三年级肺活量得分</f>
        <v/>
      </c>
      <c r="R1253" s="512" t="str">
        <f>三年级等级</f>
        <v/>
      </c>
      <c r="S1253" s="516" t="str">
        <f>三年级50米跑得分</f>
        <v/>
      </c>
      <c r="T1253" s="517" t="str">
        <f>三年级等级</f>
        <v/>
      </c>
      <c r="U1253" s="516" t="str">
        <f>三年级坐位体前屈得分</f>
        <v/>
      </c>
      <c r="V1253" s="517" t="str">
        <f>三年级等级</f>
        <v/>
      </c>
      <c r="W1253" s="516" t="str">
        <f>三年级一分钟跳绳得分</f>
        <v/>
      </c>
      <c r="X1253" s="517" t="str">
        <f>三年级等级</f>
        <v/>
      </c>
      <c r="Y1253" s="515" t="str">
        <f>三年级仰卧起坐得分</f>
        <v/>
      </c>
      <c r="Z1253" s="518" t="str">
        <f>三年级等级</f>
        <v/>
      </c>
      <c r="AA1253" s="533"/>
      <c r="AB1253" s="515"/>
      <c r="AC1253" s="533" t="str">
        <f>三年级跳绳附加分</f>
        <v/>
      </c>
      <c r="AD1253" s="534" t="str">
        <f>三年级标准分</f>
        <v/>
      </c>
      <c r="AE1253" s="534" t="str">
        <f>三年级总分</f>
        <v/>
      </c>
      <c r="AF1253" s="517" t="str">
        <f>三年级等级</f>
        <v/>
      </c>
    </row>
    <row r="1254" spans="1:32">
      <c r="A1254" s="476">
        <v>318</v>
      </c>
      <c r="B1254" s="477">
        <v>62</v>
      </c>
      <c r="C1254" s="632"/>
      <c r="D1254" s="633"/>
      <c r="E1254" s="632"/>
      <c r="F1254" s="473"/>
      <c r="G1254" s="608"/>
      <c r="H1254" s="475"/>
      <c r="I1254" s="613"/>
      <c r="J1254" s="614"/>
      <c r="K1254" s="614"/>
      <c r="L1254" s="615"/>
      <c r="M1254" s="644"/>
      <c r="N1254" s="505" t="str">
        <f>三年级BMI</f>
        <v/>
      </c>
      <c r="O1254" s="499" t="str">
        <f>三年级BMI等级</f>
        <v/>
      </c>
      <c r="P1254" s="500" t="str">
        <f>三年级BMI得分</f>
        <v/>
      </c>
      <c r="Q1254" s="515" t="str">
        <f>三年级肺活量得分</f>
        <v/>
      </c>
      <c r="R1254" s="512" t="str">
        <f>三年级等级</f>
        <v/>
      </c>
      <c r="S1254" s="516" t="str">
        <f>三年级50米跑得分</f>
        <v/>
      </c>
      <c r="T1254" s="517" t="str">
        <f>三年级等级</f>
        <v/>
      </c>
      <c r="U1254" s="516" t="str">
        <f>三年级坐位体前屈得分</f>
        <v/>
      </c>
      <c r="V1254" s="517" t="str">
        <f>三年级等级</f>
        <v/>
      </c>
      <c r="W1254" s="516" t="str">
        <f>三年级一分钟跳绳得分</f>
        <v/>
      </c>
      <c r="X1254" s="517" t="str">
        <f>三年级等级</f>
        <v/>
      </c>
      <c r="Y1254" s="515" t="str">
        <f>三年级仰卧起坐得分</f>
        <v/>
      </c>
      <c r="Z1254" s="518" t="str">
        <f>三年级等级</f>
        <v/>
      </c>
      <c r="AA1254" s="533"/>
      <c r="AB1254" s="515"/>
      <c r="AC1254" s="533" t="str">
        <f>三年级跳绳附加分</f>
        <v/>
      </c>
      <c r="AD1254" s="534" t="str">
        <f>三年级标准分</f>
        <v/>
      </c>
      <c r="AE1254" s="534" t="str">
        <f>三年级总分</f>
        <v/>
      </c>
      <c r="AF1254" s="517" t="str">
        <f>三年级等级</f>
        <v/>
      </c>
    </row>
    <row r="1255" spans="1:32">
      <c r="A1255" s="476">
        <v>318</v>
      </c>
      <c r="B1255" s="477">
        <v>63</v>
      </c>
      <c r="C1255" s="632"/>
      <c r="D1255" s="633"/>
      <c r="E1255" s="632"/>
      <c r="F1255" s="473"/>
      <c r="G1255" s="608"/>
      <c r="H1255" s="475"/>
      <c r="I1255" s="613"/>
      <c r="J1255" s="614"/>
      <c r="K1255" s="614"/>
      <c r="L1255" s="615"/>
      <c r="M1255" s="644"/>
      <c r="N1255" s="505" t="str">
        <f>三年级BMI</f>
        <v/>
      </c>
      <c r="O1255" s="499" t="str">
        <f>三年级BMI等级</f>
        <v/>
      </c>
      <c r="P1255" s="500" t="str">
        <f>三年级BMI得分</f>
        <v/>
      </c>
      <c r="Q1255" s="515" t="str">
        <f>三年级肺活量得分</f>
        <v/>
      </c>
      <c r="R1255" s="512" t="str">
        <f>三年级等级</f>
        <v/>
      </c>
      <c r="S1255" s="516" t="str">
        <f>三年级50米跑得分</f>
        <v/>
      </c>
      <c r="T1255" s="517" t="str">
        <f>三年级等级</f>
        <v/>
      </c>
      <c r="U1255" s="516" t="str">
        <f>三年级坐位体前屈得分</f>
        <v/>
      </c>
      <c r="V1255" s="517" t="str">
        <f>三年级等级</f>
        <v/>
      </c>
      <c r="W1255" s="516" t="str">
        <f>三年级一分钟跳绳得分</f>
        <v/>
      </c>
      <c r="X1255" s="517" t="str">
        <f>三年级等级</f>
        <v/>
      </c>
      <c r="Y1255" s="515" t="str">
        <f>三年级仰卧起坐得分</f>
        <v/>
      </c>
      <c r="Z1255" s="518" t="str">
        <f>三年级等级</f>
        <v/>
      </c>
      <c r="AA1255" s="533"/>
      <c r="AB1255" s="515"/>
      <c r="AC1255" s="533" t="str">
        <f>三年级跳绳附加分</f>
        <v/>
      </c>
      <c r="AD1255" s="534" t="str">
        <f>三年级标准分</f>
        <v/>
      </c>
      <c r="AE1255" s="534" t="str">
        <f>三年级总分</f>
        <v/>
      </c>
      <c r="AF1255" s="517" t="str">
        <f>三年级等级</f>
        <v/>
      </c>
    </row>
    <row r="1256" spans="1:32">
      <c r="A1256" s="476">
        <v>318</v>
      </c>
      <c r="B1256" s="477">
        <v>64</v>
      </c>
      <c r="C1256" s="632"/>
      <c r="D1256" s="633"/>
      <c r="E1256" s="632"/>
      <c r="F1256" s="473"/>
      <c r="G1256" s="608"/>
      <c r="H1256" s="475"/>
      <c r="I1256" s="613"/>
      <c r="J1256" s="614"/>
      <c r="K1256" s="614"/>
      <c r="L1256" s="615"/>
      <c r="M1256" s="644"/>
      <c r="N1256" s="505" t="str">
        <f>三年级BMI</f>
        <v/>
      </c>
      <c r="O1256" s="499" t="str">
        <f>三年级BMI等级</f>
        <v/>
      </c>
      <c r="P1256" s="500" t="str">
        <f>三年级BMI得分</f>
        <v/>
      </c>
      <c r="Q1256" s="515" t="str">
        <f>三年级肺活量得分</f>
        <v/>
      </c>
      <c r="R1256" s="512" t="str">
        <f>三年级等级</f>
        <v/>
      </c>
      <c r="S1256" s="516" t="str">
        <f>三年级50米跑得分</f>
        <v/>
      </c>
      <c r="T1256" s="517" t="str">
        <f>三年级等级</f>
        <v/>
      </c>
      <c r="U1256" s="516" t="str">
        <f>三年级坐位体前屈得分</f>
        <v/>
      </c>
      <c r="V1256" s="517" t="str">
        <f>三年级等级</f>
        <v/>
      </c>
      <c r="W1256" s="516" t="str">
        <f>三年级一分钟跳绳得分</f>
        <v/>
      </c>
      <c r="X1256" s="517" t="str">
        <f>三年级等级</f>
        <v/>
      </c>
      <c r="Y1256" s="515" t="str">
        <f>三年级仰卧起坐得分</f>
        <v/>
      </c>
      <c r="Z1256" s="518" t="str">
        <f>三年级等级</f>
        <v/>
      </c>
      <c r="AA1256" s="533"/>
      <c r="AB1256" s="515"/>
      <c r="AC1256" s="533" t="str">
        <f>三年级跳绳附加分</f>
        <v/>
      </c>
      <c r="AD1256" s="534" t="str">
        <f>三年级标准分</f>
        <v/>
      </c>
      <c r="AE1256" s="534" t="str">
        <f>三年级总分</f>
        <v/>
      </c>
      <c r="AF1256" s="517" t="str">
        <f>三年级等级</f>
        <v/>
      </c>
    </row>
    <row r="1257" spans="1:32">
      <c r="A1257" s="476">
        <v>318</v>
      </c>
      <c r="B1257" s="477">
        <v>65</v>
      </c>
      <c r="C1257" s="632"/>
      <c r="D1257" s="633"/>
      <c r="E1257" s="632"/>
      <c r="F1257" s="473"/>
      <c r="G1257" s="608"/>
      <c r="H1257" s="475"/>
      <c r="I1257" s="613"/>
      <c r="J1257" s="614"/>
      <c r="K1257" s="614"/>
      <c r="L1257" s="615"/>
      <c r="M1257" s="644"/>
      <c r="N1257" s="505" t="str">
        <f>三年级BMI</f>
        <v/>
      </c>
      <c r="O1257" s="499" t="str">
        <f>三年级BMI等级</f>
        <v/>
      </c>
      <c r="P1257" s="500" t="str">
        <f>三年级BMI得分</f>
        <v/>
      </c>
      <c r="Q1257" s="515" t="str">
        <f>三年级肺活量得分</f>
        <v/>
      </c>
      <c r="R1257" s="512" t="str">
        <f>三年级等级</f>
        <v/>
      </c>
      <c r="S1257" s="516" t="str">
        <f>三年级50米跑得分</f>
        <v/>
      </c>
      <c r="T1257" s="517" t="str">
        <f>三年级等级</f>
        <v/>
      </c>
      <c r="U1257" s="516" t="str">
        <f>三年级坐位体前屈得分</f>
        <v/>
      </c>
      <c r="V1257" s="517" t="str">
        <f>三年级等级</f>
        <v/>
      </c>
      <c r="W1257" s="516" t="str">
        <f>三年级一分钟跳绳得分</f>
        <v/>
      </c>
      <c r="X1257" s="517" t="str">
        <f>三年级等级</f>
        <v/>
      </c>
      <c r="Y1257" s="515" t="str">
        <f>三年级仰卧起坐得分</f>
        <v/>
      </c>
      <c r="Z1257" s="518" t="str">
        <f>三年级等级</f>
        <v/>
      </c>
      <c r="AA1257" s="533"/>
      <c r="AB1257" s="515"/>
      <c r="AC1257" s="533" t="str">
        <f>三年级跳绳附加分</f>
        <v/>
      </c>
      <c r="AD1257" s="534" t="str">
        <f>三年级标准分</f>
        <v/>
      </c>
      <c r="AE1257" s="534" t="str">
        <f>三年级总分</f>
        <v/>
      </c>
      <c r="AF1257" s="517" t="str">
        <f>三年级等级</f>
        <v/>
      </c>
    </row>
    <row r="1258" spans="1:32">
      <c r="A1258" s="476">
        <v>318</v>
      </c>
      <c r="B1258" s="477">
        <v>66</v>
      </c>
      <c r="C1258" s="632"/>
      <c r="D1258" s="633"/>
      <c r="E1258" s="632"/>
      <c r="F1258" s="473"/>
      <c r="G1258" s="608"/>
      <c r="H1258" s="475"/>
      <c r="I1258" s="613"/>
      <c r="J1258" s="614"/>
      <c r="K1258" s="614"/>
      <c r="L1258" s="615"/>
      <c r="M1258" s="644"/>
      <c r="N1258" s="505" t="str">
        <f>三年级BMI</f>
        <v/>
      </c>
      <c r="O1258" s="499" t="str">
        <f>三年级BMI等级</f>
        <v/>
      </c>
      <c r="P1258" s="500" t="str">
        <f>三年级BMI得分</f>
        <v/>
      </c>
      <c r="Q1258" s="515" t="str">
        <f>三年级肺活量得分</f>
        <v/>
      </c>
      <c r="R1258" s="512" t="str">
        <f>三年级等级</f>
        <v/>
      </c>
      <c r="S1258" s="516" t="str">
        <f>三年级50米跑得分</f>
        <v/>
      </c>
      <c r="T1258" s="517" t="str">
        <f>三年级等级</f>
        <v/>
      </c>
      <c r="U1258" s="516" t="str">
        <f>三年级坐位体前屈得分</f>
        <v/>
      </c>
      <c r="V1258" s="517" t="str">
        <f>三年级等级</f>
        <v/>
      </c>
      <c r="W1258" s="516" t="str">
        <f>三年级一分钟跳绳得分</f>
        <v/>
      </c>
      <c r="X1258" s="517" t="str">
        <f>三年级等级</f>
        <v/>
      </c>
      <c r="Y1258" s="515" t="str">
        <f>三年级仰卧起坐得分</f>
        <v/>
      </c>
      <c r="Z1258" s="518" t="str">
        <f>三年级等级</f>
        <v/>
      </c>
      <c r="AA1258" s="533"/>
      <c r="AB1258" s="515"/>
      <c r="AC1258" s="533" t="str">
        <f>三年级跳绳附加分</f>
        <v/>
      </c>
      <c r="AD1258" s="534" t="str">
        <f>三年级标准分</f>
        <v/>
      </c>
      <c r="AE1258" s="534" t="str">
        <f>三年级总分</f>
        <v/>
      </c>
      <c r="AF1258" s="517" t="str">
        <f>三年级等级</f>
        <v/>
      </c>
    </row>
    <row r="1259" spans="1:32">
      <c r="A1259" s="476">
        <v>318</v>
      </c>
      <c r="B1259" s="477">
        <v>67</v>
      </c>
      <c r="C1259" s="632"/>
      <c r="D1259" s="633"/>
      <c r="E1259" s="632"/>
      <c r="F1259" s="473"/>
      <c r="G1259" s="608"/>
      <c r="H1259" s="475"/>
      <c r="I1259" s="613"/>
      <c r="J1259" s="614"/>
      <c r="K1259" s="614"/>
      <c r="L1259" s="615"/>
      <c r="M1259" s="644"/>
      <c r="N1259" s="505" t="str">
        <f>三年级BMI</f>
        <v/>
      </c>
      <c r="O1259" s="499" t="str">
        <f>三年级BMI等级</f>
        <v/>
      </c>
      <c r="P1259" s="500" t="str">
        <f>三年级BMI得分</f>
        <v/>
      </c>
      <c r="Q1259" s="515" t="str">
        <f>三年级肺活量得分</f>
        <v/>
      </c>
      <c r="R1259" s="512" t="str">
        <f>三年级等级</f>
        <v/>
      </c>
      <c r="S1259" s="516" t="str">
        <f>三年级50米跑得分</f>
        <v/>
      </c>
      <c r="T1259" s="517" t="str">
        <f>三年级等级</f>
        <v/>
      </c>
      <c r="U1259" s="516" t="str">
        <f>三年级坐位体前屈得分</f>
        <v/>
      </c>
      <c r="V1259" s="517" t="str">
        <f>三年级等级</f>
        <v/>
      </c>
      <c r="W1259" s="516" t="str">
        <f>三年级一分钟跳绳得分</f>
        <v/>
      </c>
      <c r="X1259" s="517" t="str">
        <f>三年级等级</f>
        <v/>
      </c>
      <c r="Y1259" s="515" t="str">
        <f>三年级仰卧起坐得分</f>
        <v/>
      </c>
      <c r="Z1259" s="518" t="str">
        <f>三年级等级</f>
        <v/>
      </c>
      <c r="AA1259" s="533"/>
      <c r="AB1259" s="515"/>
      <c r="AC1259" s="533" t="str">
        <f>三年级跳绳附加分</f>
        <v/>
      </c>
      <c r="AD1259" s="534" t="str">
        <f>三年级标准分</f>
        <v/>
      </c>
      <c r="AE1259" s="534" t="str">
        <f>三年级总分</f>
        <v/>
      </c>
      <c r="AF1259" s="517" t="str">
        <f>三年级等级</f>
        <v/>
      </c>
    </row>
    <row r="1260" spans="1:32">
      <c r="A1260" s="476">
        <v>318</v>
      </c>
      <c r="B1260" s="477">
        <v>68</v>
      </c>
      <c r="C1260" s="632"/>
      <c r="D1260" s="633"/>
      <c r="E1260" s="632"/>
      <c r="F1260" s="473"/>
      <c r="G1260" s="608"/>
      <c r="H1260" s="475"/>
      <c r="I1260" s="613"/>
      <c r="J1260" s="614"/>
      <c r="K1260" s="614"/>
      <c r="L1260" s="615"/>
      <c r="M1260" s="644"/>
      <c r="N1260" s="505" t="str">
        <f>三年级BMI</f>
        <v/>
      </c>
      <c r="O1260" s="499" t="str">
        <f>三年级BMI等级</f>
        <v/>
      </c>
      <c r="P1260" s="500" t="str">
        <f>三年级BMI得分</f>
        <v/>
      </c>
      <c r="Q1260" s="515" t="str">
        <f>三年级肺活量得分</f>
        <v/>
      </c>
      <c r="R1260" s="512" t="str">
        <f>三年级等级</f>
        <v/>
      </c>
      <c r="S1260" s="516" t="str">
        <f>三年级50米跑得分</f>
        <v/>
      </c>
      <c r="T1260" s="517" t="str">
        <f>三年级等级</f>
        <v/>
      </c>
      <c r="U1260" s="516" t="str">
        <f>三年级坐位体前屈得分</f>
        <v/>
      </c>
      <c r="V1260" s="517" t="str">
        <f>三年级等级</f>
        <v/>
      </c>
      <c r="W1260" s="516" t="str">
        <f>三年级一分钟跳绳得分</f>
        <v/>
      </c>
      <c r="X1260" s="517" t="str">
        <f>三年级等级</f>
        <v/>
      </c>
      <c r="Y1260" s="515" t="str">
        <f>三年级仰卧起坐得分</f>
        <v/>
      </c>
      <c r="Z1260" s="518" t="str">
        <f>三年级等级</f>
        <v/>
      </c>
      <c r="AA1260" s="533"/>
      <c r="AB1260" s="515"/>
      <c r="AC1260" s="533" t="str">
        <f>三年级跳绳附加分</f>
        <v/>
      </c>
      <c r="AD1260" s="534" t="str">
        <f>三年级标准分</f>
        <v/>
      </c>
      <c r="AE1260" s="534" t="str">
        <f>三年级总分</f>
        <v/>
      </c>
      <c r="AF1260" s="517" t="str">
        <f>三年级等级</f>
        <v/>
      </c>
    </row>
    <row r="1261" spans="1:32">
      <c r="A1261" s="476">
        <v>318</v>
      </c>
      <c r="B1261" s="477">
        <v>69</v>
      </c>
      <c r="C1261" s="632"/>
      <c r="D1261" s="633"/>
      <c r="E1261" s="632"/>
      <c r="F1261" s="473"/>
      <c r="G1261" s="608"/>
      <c r="H1261" s="475"/>
      <c r="I1261" s="613"/>
      <c r="J1261" s="614"/>
      <c r="K1261" s="614"/>
      <c r="L1261" s="615"/>
      <c r="M1261" s="644"/>
      <c r="N1261" s="505" t="str">
        <f>三年级BMI</f>
        <v/>
      </c>
      <c r="O1261" s="499" t="str">
        <f>三年级BMI等级</f>
        <v/>
      </c>
      <c r="P1261" s="500" t="str">
        <f>三年级BMI得分</f>
        <v/>
      </c>
      <c r="Q1261" s="515" t="str">
        <f>三年级肺活量得分</f>
        <v/>
      </c>
      <c r="R1261" s="512" t="str">
        <f>三年级等级</f>
        <v/>
      </c>
      <c r="S1261" s="516" t="str">
        <f>三年级50米跑得分</f>
        <v/>
      </c>
      <c r="T1261" s="517" t="str">
        <f>三年级等级</f>
        <v/>
      </c>
      <c r="U1261" s="516" t="str">
        <f>三年级坐位体前屈得分</f>
        <v/>
      </c>
      <c r="V1261" s="517" t="str">
        <f>三年级等级</f>
        <v/>
      </c>
      <c r="W1261" s="516" t="str">
        <f>三年级一分钟跳绳得分</f>
        <v/>
      </c>
      <c r="X1261" s="517" t="str">
        <f>三年级等级</f>
        <v/>
      </c>
      <c r="Y1261" s="515" t="str">
        <f>三年级仰卧起坐得分</f>
        <v/>
      </c>
      <c r="Z1261" s="518" t="str">
        <f>三年级等级</f>
        <v/>
      </c>
      <c r="AA1261" s="533"/>
      <c r="AB1261" s="515"/>
      <c r="AC1261" s="533" t="str">
        <f>三年级跳绳附加分</f>
        <v/>
      </c>
      <c r="AD1261" s="534" t="str">
        <f>三年级标准分</f>
        <v/>
      </c>
      <c r="AE1261" s="534" t="str">
        <f>三年级总分</f>
        <v/>
      </c>
      <c r="AF1261" s="517" t="str">
        <f>三年级等级</f>
        <v/>
      </c>
    </row>
    <row r="1262" ht="15.75" spans="1:32">
      <c r="A1262" s="535">
        <v>318</v>
      </c>
      <c r="B1262" s="536">
        <v>70</v>
      </c>
      <c r="C1262" s="634"/>
      <c r="D1262" s="635"/>
      <c r="E1262" s="634"/>
      <c r="F1262" s="583"/>
      <c r="G1262" s="611"/>
      <c r="H1262" s="542"/>
      <c r="I1262" s="617"/>
      <c r="J1262" s="618"/>
      <c r="K1262" s="618"/>
      <c r="L1262" s="619"/>
      <c r="M1262" s="647"/>
      <c r="N1262" s="573" t="str">
        <f>三年级BMI</f>
        <v/>
      </c>
      <c r="O1262" s="574" t="str">
        <f>三年级BMI等级</f>
        <v/>
      </c>
      <c r="P1262" s="575" t="str">
        <f>三年级BMI得分</f>
        <v/>
      </c>
      <c r="Q1262" s="576" t="str">
        <f>三年级肺活量得分</f>
        <v/>
      </c>
      <c r="R1262" s="577" t="str">
        <f>三年级等级</f>
        <v/>
      </c>
      <c r="S1262" s="578" t="str">
        <f>三年级50米跑得分</f>
        <v/>
      </c>
      <c r="T1262" s="567" t="str">
        <f>三年级等级</f>
        <v/>
      </c>
      <c r="U1262" s="578" t="str">
        <f>三年级坐位体前屈得分</f>
        <v/>
      </c>
      <c r="V1262" s="567" t="str">
        <f>三年级等级</f>
        <v/>
      </c>
      <c r="W1262" s="578" t="str">
        <f>三年级一分钟跳绳得分</f>
        <v/>
      </c>
      <c r="X1262" s="567" t="str">
        <f>三年级等级</f>
        <v/>
      </c>
      <c r="Y1262" s="576" t="str">
        <f>三年级仰卧起坐得分</f>
        <v/>
      </c>
      <c r="Z1262" s="579" t="str">
        <f>三年级等级</f>
        <v/>
      </c>
      <c r="AA1262" s="565"/>
      <c r="AB1262" s="576"/>
      <c r="AC1262" s="565" t="str">
        <f>三年级跳绳附加分</f>
        <v/>
      </c>
      <c r="AD1262" s="566" t="str">
        <f>三年级标准分</f>
        <v/>
      </c>
      <c r="AE1262" s="566" t="str">
        <f>三年级总分</f>
        <v/>
      </c>
      <c r="AF1262" s="567" t="str">
        <f>三年级等级</f>
        <v/>
      </c>
    </row>
    <row r="1263" ht="15.75" spans="1:32">
      <c r="A1263" s="468">
        <v>319</v>
      </c>
      <c r="B1263" s="469">
        <v>1</v>
      </c>
      <c r="C1263" s="637"/>
      <c r="D1263" s="638"/>
      <c r="E1263" s="637"/>
      <c r="F1263" s="473"/>
      <c r="G1263" s="612"/>
      <c r="H1263" s="475"/>
      <c r="I1263" s="621"/>
      <c r="J1263" s="622"/>
      <c r="K1263" s="622"/>
      <c r="L1263" s="623"/>
      <c r="M1263" s="643"/>
      <c r="N1263" s="498" t="str">
        <f>三年级BMI</f>
        <v/>
      </c>
      <c r="O1263" s="499" t="str">
        <f>三年级BMI等级</f>
        <v/>
      </c>
      <c r="P1263" s="500" t="str">
        <f>三年级BMI得分</f>
        <v/>
      </c>
      <c r="Q1263" s="511" t="str">
        <f>三年级肺活量得分</f>
        <v/>
      </c>
      <c r="R1263" s="512" t="str">
        <f>三年级等级</f>
        <v/>
      </c>
      <c r="S1263" s="513" t="str">
        <f>三年级50米跑得分</f>
        <v/>
      </c>
      <c r="T1263" s="512" t="str">
        <f>三年级等级</f>
        <v/>
      </c>
      <c r="U1263" s="513" t="str">
        <f>三年级坐位体前屈得分</f>
        <v/>
      </c>
      <c r="V1263" s="512" t="str">
        <f>三年级等级</f>
        <v/>
      </c>
      <c r="W1263" s="513" t="str">
        <f>三年级一分钟跳绳得分</f>
        <v/>
      </c>
      <c r="X1263" s="512" t="str">
        <f>三年级等级</f>
        <v/>
      </c>
      <c r="Y1263" s="511" t="str">
        <f>三年级仰卧起坐得分</f>
        <v/>
      </c>
      <c r="Z1263" s="514" t="str">
        <f>三年级等级</f>
        <v/>
      </c>
      <c r="AA1263" s="530"/>
      <c r="AB1263" s="511"/>
      <c r="AC1263" s="530" t="str">
        <f>三年级跳绳附加分</f>
        <v/>
      </c>
      <c r="AD1263" s="531" t="str">
        <f>三年级标准分</f>
        <v/>
      </c>
      <c r="AE1263" s="531" t="str">
        <f>三年级总分</f>
        <v/>
      </c>
      <c r="AF1263" s="512" t="str">
        <f>三年级等级</f>
        <v/>
      </c>
    </row>
    <row r="1264" spans="1:32">
      <c r="A1264" s="476">
        <v>319</v>
      </c>
      <c r="B1264" s="477">
        <v>2</v>
      </c>
      <c r="C1264" s="632"/>
      <c r="D1264" s="633"/>
      <c r="E1264" s="632"/>
      <c r="F1264" s="473"/>
      <c r="G1264" s="608"/>
      <c r="H1264" s="475"/>
      <c r="I1264" s="613"/>
      <c r="J1264" s="614"/>
      <c r="K1264" s="614"/>
      <c r="L1264" s="615"/>
      <c r="M1264" s="644"/>
      <c r="N1264" s="505" t="str">
        <f>三年级BMI</f>
        <v/>
      </c>
      <c r="O1264" s="499" t="str">
        <f>三年级BMI等级</f>
        <v/>
      </c>
      <c r="P1264" s="500" t="str">
        <f>三年级BMI得分</f>
        <v/>
      </c>
      <c r="Q1264" s="515" t="str">
        <f>三年级肺活量得分</f>
        <v/>
      </c>
      <c r="R1264" s="512" t="str">
        <f>三年级等级</f>
        <v/>
      </c>
      <c r="S1264" s="516" t="str">
        <f>三年级50米跑得分</f>
        <v/>
      </c>
      <c r="T1264" s="517" t="str">
        <f>三年级等级</f>
        <v/>
      </c>
      <c r="U1264" s="516" t="str">
        <f>三年级坐位体前屈得分</f>
        <v/>
      </c>
      <c r="V1264" s="517" t="str">
        <f>三年级等级</f>
        <v/>
      </c>
      <c r="W1264" s="516" t="str">
        <f>三年级一分钟跳绳得分</f>
        <v/>
      </c>
      <c r="X1264" s="517" t="str">
        <f>三年级等级</f>
        <v/>
      </c>
      <c r="Y1264" s="515" t="str">
        <f>三年级仰卧起坐得分</f>
        <v/>
      </c>
      <c r="Z1264" s="518" t="str">
        <f>三年级等级</f>
        <v/>
      </c>
      <c r="AA1264" s="533"/>
      <c r="AB1264" s="515"/>
      <c r="AC1264" s="533" t="str">
        <f>三年级跳绳附加分</f>
        <v/>
      </c>
      <c r="AD1264" s="534" t="str">
        <f>三年级标准分</f>
        <v/>
      </c>
      <c r="AE1264" s="534" t="str">
        <f>三年级总分</f>
        <v/>
      </c>
      <c r="AF1264" s="517" t="str">
        <f>三年级等级</f>
        <v/>
      </c>
    </row>
    <row r="1265" spans="1:32">
      <c r="A1265" s="476">
        <v>319</v>
      </c>
      <c r="B1265" s="477">
        <v>3</v>
      </c>
      <c r="C1265" s="632"/>
      <c r="D1265" s="633"/>
      <c r="E1265" s="632"/>
      <c r="F1265" s="473"/>
      <c r="G1265" s="608"/>
      <c r="H1265" s="475"/>
      <c r="I1265" s="613"/>
      <c r="J1265" s="614"/>
      <c r="K1265" s="614"/>
      <c r="L1265" s="615"/>
      <c r="M1265" s="644"/>
      <c r="N1265" s="505" t="str">
        <f>三年级BMI</f>
        <v/>
      </c>
      <c r="O1265" s="499" t="str">
        <f>三年级BMI等级</f>
        <v/>
      </c>
      <c r="P1265" s="500" t="str">
        <f>三年级BMI得分</f>
        <v/>
      </c>
      <c r="Q1265" s="515" t="str">
        <f>三年级肺活量得分</f>
        <v/>
      </c>
      <c r="R1265" s="512" t="str">
        <f>三年级等级</f>
        <v/>
      </c>
      <c r="S1265" s="516" t="str">
        <f>三年级50米跑得分</f>
        <v/>
      </c>
      <c r="T1265" s="517" t="str">
        <f>三年级等级</f>
        <v/>
      </c>
      <c r="U1265" s="516" t="str">
        <f>三年级坐位体前屈得分</f>
        <v/>
      </c>
      <c r="V1265" s="517" t="str">
        <f>三年级等级</f>
        <v/>
      </c>
      <c r="W1265" s="516" t="str">
        <f>三年级一分钟跳绳得分</f>
        <v/>
      </c>
      <c r="X1265" s="517" t="str">
        <f>三年级等级</f>
        <v/>
      </c>
      <c r="Y1265" s="515" t="str">
        <f>三年级仰卧起坐得分</f>
        <v/>
      </c>
      <c r="Z1265" s="518" t="str">
        <f>三年级等级</f>
        <v/>
      </c>
      <c r="AA1265" s="533"/>
      <c r="AB1265" s="515"/>
      <c r="AC1265" s="533" t="str">
        <f>三年级跳绳附加分</f>
        <v/>
      </c>
      <c r="AD1265" s="534" t="str">
        <f>三年级标准分</f>
        <v/>
      </c>
      <c r="AE1265" s="534" t="str">
        <f>三年级总分</f>
        <v/>
      </c>
      <c r="AF1265" s="517" t="str">
        <f>三年级等级</f>
        <v/>
      </c>
    </row>
    <row r="1266" spans="1:32">
      <c r="A1266" s="476">
        <v>319</v>
      </c>
      <c r="B1266" s="477">
        <v>4</v>
      </c>
      <c r="C1266" s="632"/>
      <c r="D1266" s="633"/>
      <c r="E1266" s="632"/>
      <c r="F1266" s="473"/>
      <c r="G1266" s="608"/>
      <c r="H1266" s="475"/>
      <c r="I1266" s="613"/>
      <c r="J1266" s="614"/>
      <c r="K1266" s="614"/>
      <c r="L1266" s="615"/>
      <c r="M1266" s="644"/>
      <c r="N1266" s="505" t="str">
        <f>三年级BMI</f>
        <v/>
      </c>
      <c r="O1266" s="499" t="str">
        <f>三年级BMI等级</f>
        <v/>
      </c>
      <c r="P1266" s="500" t="str">
        <f>三年级BMI得分</f>
        <v/>
      </c>
      <c r="Q1266" s="515" t="str">
        <f>三年级肺活量得分</f>
        <v/>
      </c>
      <c r="R1266" s="512" t="str">
        <f>三年级等级</f>
        <v/>
      </c>
      <c r="S1266" s="516" t="str">
        <f>三年级50米跑得分</f>
        <v/>
      </c>
      <c r="T1266" s="517" t="str">
        <f>三年级等级</f>
        <v/>
      </c>
      <c r="U1266" s="516" t="str">
        <f>三年级坐位体前屈得分</f>
        <v/>
      </c>
      <c r="V1266" s="517" t="str">
        <f>三年级等级</f>
        <v/>
      </c>
      <c r="W1266" s="516" t="str">
        <f>三年级一分钟跳绳得分</f>
        <v/>
      </c>
      <c r="X1266" s="517" t="str">
        <f>三年级等级</f>
        <v/>
      </c>
      <c r="Y1266" s="515" t="str">
        <f>三年级仰卧起坐得分</f>
        <v/>
      </c>
      <c r="Z1266" s="518" t="str">
        <f>三年级等级</f>
        <v/>
      </c>
      <c r="AA1266" s="533"/>
      <c r="AB1266" s="515"/>
      <c r="AC1266" s="533" t="str">
        <f>三年级跳绳附加分</f>
        <v/>
      </c>
      <c r="AD1266" s="534" t="str">
        <f>三年级标准分</f>
        <v/>
      </c>
      <c r="AE1266" s="534" t="str">
        <f>三年级总分</f>
        <v/>
      </c>
      <c r="AF1266" s="517" t="str">
        <f>三年级等级</f>
        <v/>
      </c>
    </row>
    <row r="1267" spans="1:32">
      <c r="A1267" s="476">
        <v>319</v>
      </c>
      <c r="B1267" s="477">
        <v>5</v>
      </c>
      <c r="C1267" s="632"/>
      <c r="D1267" s="633"/>
      <c r="E1267" s="632"/>
      <c r="F1267" s="473"/>
      <c r="G1267" s="608"/>
      <c r="H1267" s="475"/>
      <c r="I1267" s="613"/>
      <c r="J1267" s="614"/>
      <c r="K1267" s="614"/>
      <c r="L1267" s="615"/>
      <c r="M1267" s="644"/>
      <c r="N1267" s="505" t="str">
        <f>三年级BMI</f>
        <v/>
      </c>
      <c r="O1267" s="499" t="str">
        <f>三年级BMI等级</f>
        <v/>
      </c>
      <c r="P1267" s="500" t="str">
        <f>三年级BMI得分</f>
        <v/>
      </c>
      <c r="Q1267" s="515" t="str">
        <f>三年级肺活量得分</f>
        <v/>
      </c>
      <c r="R1267" s="512" t="str">
        <f>三年级等级</f>
        <v/>
      </c>
      <c r="S1267" s="516" t="str">
        <f>三年级50米跑得分</f>
        <v/>
      </c>
      <c r="T1267" s="517" t="str">
        <f>三年级等级</f>
        <v/>
      </c>
      <c r="U1267" s="516" t="str">
        <f>三年级坐位体前屈得分</f>
        <v/>
      </c>
      <c r="V1267" s="517" t="str">
        <f>三年级等级</f>
        <v/>
      </c>
      <c r="W1267" s="516" t="str">
        <f>三年级一分钟跳绳得分</f>
        <v/>
      </c>
      <c r="X1267" s="517" t="str">
        <f>三年级等级</f>
        <v/>
      </c>
      <c r="Y1267" s="515" t="str">
        <f>三年级仰卧起坐得分</f>
        <v/>
      </c>
      <c r="Z1267" s="518" t="str">
        <f>三年级等级</f>
        <v/>
      </c>
      <c r="AA1267" s="533"/>
      <c r="AB1267" s="515"/>
      <c r="AC1267" s="533" t="str">
        <f>三年级跳绳附加分</f>
        <v/>
      </c>
      <c r="AD1267" s="534" t="str">
        <f>三年级标准分</f>
        <v/>
      </c>
      <c r="AE1267" s="534" t="str">
        <f>三年级总分</f>
        <v/>
      </c>
      <c r="AF1267" s="517" t="str">
        <f>三年级等级</f>
        <v/>
      </c>
    </row>
    <row r="1268" spans="1:32">
      <c r="A1268" s="476">
        <v>319</v>
      </c>
      <c r="B1268" s="477">
        <v>6</v>
      </c>
      <c r="C1268" s="632"/>
      <c r="D1268" s="633"/>
      <c r="E1268" s="632"/>
      <c r="F1268" s="473"/>
      <c r="G1268" s="608"/>
      <c r="H1268" s="475"/>
      <c r="I1268" s="613"/>
      <c r="J1268" s="614"/>
      <c r="K1268" s="614"/>
      <c r="L1268" s="615"/>
      <c r="M1268" s="644"/>
      <c r="N1268" s="505" t="str">
        <f>三年级BMI</f>
        <v/>
      </c>
      <c r="O1268" s="499" t="str">
        <f>三年级BMI等级</f>
        <v/>
      </c>
      <c r="P1268" s="500" t="str">
        <f>三年级BMI得分</f>
        <v/>
      </c>
      <c r="Q1268" s="515" t="str">
        <f>三年级肺活量得分</f>
        <v/>
      </c>
      <c r="R1268" s="512" t="str">
        <f>三年级等级</f>
        <v/>
      </c>
      <c r="S1268" s="516" t="str">
        <f>三年级50米跑得分</f>
        <v/>
      </c>
      <c r="T1268" s="517" t="str">
        <f>三年级等级</f>
        <v/>
      </c>
      <c r="U1268" s="516" t="str">
        <f>三年级坐位体前屈得分</f>
        <v/>
      </c>
      <c r="V1268" s="517" t="str">
        <f>三年级等级</f>
        <v/>
      </c>
      <c r="W1268" s="516" t="str">
        <f>三年级一分钟跳绳得分</f>
        <v/>
      </c>
      <c r="X1268" s="517" t="str">
        <f>三年级等级</f>
        <v/>
      </c>
      <c r="Y1268" s="515" t="str">
        <f>三年级仰卧起坐得分</f>
        <v/>
      </c>
      <c r="Z1268" s="518" t="str">
        <f>三年级等级</f>
        <v/>
      </c>
      <c r="AA1268" s="533"/>
      <c r="AB1268" s="515"/>
      <c r="AC1268" s="533" t="str">
        <f>三年级跳绳附加分</f>
        <v/>
      </c>
      <c r="AD1268" s="534" t="str">
        <f>三年级标准分</f>
        <v/>
      </c>
      <c r="AE1268" s="534" t="str">
        <f>三年级总分</f>
        <v/>
      </c>
      <c r="AF1268" s="517" t="str">
        <f>三年级等级</f>
        <v/>
      </c>
    </row>
    <row r="1269" spans="1:32">
      <c r="A1269" s="476">
        <v>319</v>
      </c>
      <c r="B1269" s="477">
        <v>7</v>
      </c>
      <c r="C1269" s="632"/>
      <c r="D1269" s="633"/>
      <c r="E1269" s="632"/>
      <c r="F1269" s="473"/>
      <c r="G1269" s="608"/>
      <c r="H1269" s="475"/>
      <c r="I1269" s="613"/>
      <c r="J1269" s="614"/>
      <c r="K1269" s="614"/>
      <c r="L1269" s="615"/>
      <c r="M1269" s="644"/>
      <c r="N1269" s="505" t="str">
        <f>三年级BMI</f>
        <v/>
      </c>
      <c r="O1269" s="499" t="str">
        <f>三年级BMI等级</f>
        <v/>
      </c>
      <c r="P1269" s="500" t="str">
        <f>三年级BMI得分</f>
        <v/>
      </c>
      <c r="Q1269" s="515" t="str">
        <f>三年级肺活量得分</f>
        <v/>
      </c>
      <c r="R1269" s="512" t="str">
        <f>三年级等级</f>
        <v/>
      </c>
      <c r="S1269" s="516" t="str">
        <f>三年级50米跑得分</f>
        <v/>
      </c>
      <c r="T1269" s="517" t="str">
        <f>三年级等级</f>
        <v/>
      </c>
      <c r="U1269" s="516" t="str">
        <f>三年级坐位体前屈得分</f>
        <v/>
      </c>
      <c r="V1269" s="517" t="str">
        <f>三年级等级</f>
        <v/>
      </c>
      <c r="W1269" s="516" t="str">
        <f>三年级一分钟跳绳得分</f>
        <v/>
      </c>
      <c r="X1269" s="517" t="str">
        <f>三年级等级</f>
        <v/>
      </c>
      <c r="Y1269" s="515" t="str">
        <f>三年级仰卧起坐得分</f>
        <v/>
      </c>
      <c r="Z1269" s="518" t="str">
        <f>三年级等级</f>
        <v/>
      </c>
      <c r="AA1269" s="533"/>
      <c r="AB1269" s="515"/>
      <c r="AC1269" s="533" t="str">
        <f>三年级跳绳附加分</f>
        <v/>
      </c>
      <c r="AD1269" s="534" t="str">
        <f>三年级标准分</f>
        <v/>
      </c>
      <c r="AE1269" s="534" t="str">
        <f>三年级总分</f>
        <v/>
      </c>
      <c r="AF1269" s="517" t="str">
        <f>三年级等级</f>
        <v/>
      </c>
    </row>
    <row r="1270" spans="1:32">
      <c r="A1270" s="476">
        <v>319</v>
      </c>
      <c r="B1270" s="477">
        <v>8</v>
      </c>
      <c r="C1270" s="632"/>
      <c r="D1270" s="633"/>
      <c r="E1270" s="632"/>
      <c r="F1270" s="473"/>
      <c r="G1270" s="608"/>
      <c r="H1270" s="475"/>
      <c r="I1270" s="613"/>
      <c r="J1270" s="614"/>
      <c r="K1270" s="614"/>
      <c r="L1270" s="615"/>
      <c r="M1270" s="644"/>
      <c r="N1270" s="505" t="str">
        <f>三年级BMI</f>
        <v/>
      </c>
      <c r="O1270" s="499" t="str">
        <f>三年级BMI等级</f>
        <v/>
      </c>
      <c r="P1270" s="500" t="str">
        <f>三年级BMI得分</f>
        <v/>
      </c>
      <c r="Q1270" s="515" t="str">
        <f>三年级肺活量得分</f>
        <v/>
      </c>
      <c r="R1270" s="512" t="str">
        <f>三年级等级</f>
        <v/>
      </c>
      <c r="S1270" s="516" t="str">
        <f>三年级50米跑得分</f>
        <v/>
      </c>
      <c r="T1270" s="517" t="str">
        <f>三年级等级</f>
        <v/>
      </c>
      <c r="U1270" s="516" t="str">
        <f>三年级坐位体前屈得分</f>
        <v/>
      </c>
      <c r="V1270" s="517" t="str">
        <f>三年级等级</f>
        <v/>
      </c>
      <c r="W1270" s="516" t="str">
        <f>三年级一分钟跳绳得分</f>
        <v/>
      </c>
      <c r="X1270" s="517" t="str">
        <f>三年级等级</f>
        <v/>
      </c>
      <c r="Y1270" s="515" t="str">
        <f>三年级仰卧起坐得分</f>
        <v/>
      </c>
      <c r="Z1270" s="518" t="str">
        <f>三年级等级</f>
        <v/>
      </c>
      <c r="AA1270" s="533"/>
      <c r="AB1270" s="515"/>
      <c r="AC1270" s="533" t="str">
        <f>三年级跳绳附加分</f>
        <v/>
      </c>
      <c r="AD1270" s="534" t="str">
        <f>三年级标准分</f>
        <v/>
      </c>
      <c r="AE1270" s="534" t="str">
        <f>三年级总分</f>
        <v/>
      </c>
      <c r="AF1270" s="517" t="str">
        <f>三年级等级</f>
        <v/>
      </c>
    </row>
    <row r="1271" spans="1:32">
      <c r="A1271" s="476">
        <v>319</v>
      </c>
      <c r="B1271" s="477">
        <v>9</v>
      </c>
      <c r="C1271" s="632"/>
      <c r="D1271" s="633"/>
      <c r="E1271" s="632"/>
      <c r="F1271" s="473"/>
      <c r="G1271" s="608"/>
      <c r="H1271" s="475"/>
      <c r="I1271" s="613"/>
      <c r="J1271" s="614"/>
      <c r="K1271" s="614"/>
      <c r="L1271" s="615"/>
      <c r="M1271" s="644"/>
      <c r="N1271" s="505" t="str">
        <f>三年级BMI</f>
        <v/>
      </c>
      <c r="O1271" s="499" t="str">
        <f>三年级BMI等级</f>
        <v/>
      </c>
      <c r="P1271" s="500" t="str">
        <f>三年级BMI得分</f>
        <v/>
      </c>
      <c r="Q1271" s="515" t="str">
        <f>三年级肺活量得分</f>
        <v/>
      </c>
      <c r="R1271" s="512" t="str">
        <f>三年级等级</f>
        <v/>
      </c>
      <c r="S1271" s="516" t="str">
        <f>三年级50米跑得分</f>
        <v/>
      </c>
      <c r="T1271" s="517" t="str">
        <f>三年级等级</f>
        <v/>
      </c>
      <c r="U1271" s="516" t="str">
        <f>三年级坐位体前屈得分</f>
        <v/>
      </c>
      <c r="V1271" s="517" t="str">
        <f>三年级等级</f>
        <v/>
      </c>
      <c r="W1271" s="516" t="str">
        <f>三年级一分钟跳绳得分</f>
        <v/>
      </c>
      <c r="X1271" s="517" t="str">
        <f>三年级等级</f>
        <v/>
      </c>
      <c r="Y1271" s="515" t="str">
        <f>三年级仰卧起坐得分</f>
        <v/>
      </c>
      <c r="Z1271" s="518" t="str">
        <f>三年级等级</f>
        <v/>
      </c>
      <c r="AA1271" s="533"/>
      <c r="AB1271" s="515"/>
      <c r="AC1271" s="533" t="str">
        <f>三年级跳绳附加分</f>
        <v/>
      </c>
      <c r="AD1271" s="534" t="str">
        <f>三年级标准分</f>
        <v/>
      </c>
      <c r="AE1271" s="534" t="str">
        <f>三年级总分</f>
        <v/>
      </c>
      <c r="AF1271" s="517" t="str">
        <f>三年级等级</f>
        <v/>
      </c>
    </row>
    <row r="1272" spans="1:32">
      <c r="A1272" s="476">
        <v>319</v>
      </c>
      <c r="B1272" s="477">
        <v>10</v>
      </c>
      <c r="C1272" s="632"/>
      <c r="D1272" s="633"/>
      <c r="E1272" s="632"/>
      <c r="F1272" s="473"/>
      <c r="G1272" s="608"/>
      <c r="H1272" s="475"/>
      <c r="I1272" s="613"/>
      <c r="J1272" s="614"/>
      <c r="K1272" s="614"/>
      <c r="L1272" s="615"/>
      <c r="M1272" s="644"/>
      <c r="N1272" s="505" t="str">
        <f>三年级BMI</f>
        <v/>
      </c>
      <c r="O1272" s="499" t="str">
        <f>三年级BMI等级</f>
        <v/>
      </c>
      <c r="P1272" s="500" t="str">
        <f>三年级BMI得分</f>
        <v/>
      </c>
      <c r="Q1272" s="515" t="str">
        <f>三年级肺活量得分</f>
        <v/>
      </c>
      <c r="R1272" s="512" t="str">
        <f>三年级等级</f>
        <v/>
      </c>
      <c r="S1272" s="516" t="str">
        <f>三年级50米跑得分</f>
        <v/>
      </c>
      <c r="T1272" s="517" t="str">
        <f>三年级等级</f>
        <v/>
      </c>
      <c r="U1272" s="516" t="str">
        <f>三年级坐位体前屈得分</f>
        <v/>
      </c>
      <c r="V1272" s="517" t="str">
        <f>三年级等级</f>
        <v/>
      </c>
      <c r="W1272" s="516" t="str">
        <f>三年级一分钟跳绳得分</f>
        <v/>
      </c>
      <c r="X1272" s="517" t="str">
        <f>三年级等级</f>
        <v/>
      </c>
      <c r="Y1272" s="515" t="str">
        <f>三年级仰卧起坐得分</f>
        <v/>
      </c>
      <c r="Z1272" s="518" t="str">
        <f>三年级等级</f>
        <v/>
      </c>
      <c r="AA1272" s="533"/>
      <c r="AB1272" s="515"/>
      <c r="AC1272" s="533" t="str">
        <f>三年级跳绳附加分</f>
        <v/>
      </c>
      <c r="AD1272" s="534" t="str">
        <f>三年级标准分</f>
        <v/>
      </c>
      <c r="AE1272" s="534" t="str">
        <f>三年级总分</f>
        <v/>
      </c>
      <c r="AF1272" s="517" t="str">
        <f>三年级等级</f>
        <v/>
      </c>
    </row>
    <row r="1273" spans="1:32">
      <c r="A1273" s="476">
        <v>319</v>
      </c>
      <c r="B1273" s="477">
        <v>11</v>
      </c>
      <c r="C1273" s="632"/>
      <c r="D1273" s="633"/>
      <c r="E1273" s="632"/>
      <c r="F1273" s="473"/>
      <c r="G1273" s="608"/>
      <c r="H1273" s="475"/>
      <c r="I1273" s="613"/>
      <c r="J1273" s="614"/>
      <c r="K1273" s="614"/>
      <c r="L1273" s="615"/>
      <c r="M1273" s="644"/>
      <c r="N1273" s="505" t="str">
        <f>三年级BMI</f>
        <v/>
      </c>
      <c r="O1273" s="499" t="str">
        <f>三年级BMI等级</f>
        <v/>
      </c>
      <c r="P1273" s="500" t="str">
        <f>三年级BMI得分</f>
        <v/>
      </c>
      <c r="Q1273" s="515" t="str">
        <f>三年级肺活量得分</f>
        <v/>
      </c>
      <c r="R1273" s="512" t="str">
        <f>三年级等级</f>
        <v/>
      </c>
      <c r="S1273" s="516" t="str">
        <f>三年级50米跑得分</f>
        <v/>
      </c>
      <c r="T1273" s="517" t="str">
        <f>三年级等级</f>
        <v/>
      </c>
      <c r="U1273" s="516" t="str">
        <f>三年级坐位体前屈得分</f>
        <v/>
      </c>
      <c r="V1273" s="517" t="str">
        <f>三年级等级</f>
        <v/>
      </c>
      <c r="W1273" s="516" t="str">
        <f>三年级一分钟跳绳得分</f>
        <v/>
      </c>
      <c r="X1273" s="517" t="str">
        <f>三年级等级</f>
        <v/>
      </c>
      <c r="Y1273" s="515" t="str">
        <f>三年级仰卧起坐得分</f>
        <v/>
      </c>
      <c r="Z1273" s="518" t="str">
        <f>三年级等级</f>
        <v/>
      </c>
      <c r="AA1273" s="533"/>
      <c r="AB1273" s="515"/>
      <c r="AC1273" s="533" t="str">
        <f>三年级跳绳附加分</f>
        <v/>
      </c>
      <c r="AD1273" s="534" t="str">
        <f>三年级标准分</f>
        <v/>
      </c>
      <c r="AE1273" s="534" t="str">
        <f>三年级总分</f>
        <v/>
      </c>
      <c r="AF1273" s="517" t="str">
        <f>三年级等级</f>
        <v/>
      </c>
    </row>
    <row r="1274" spans="1:32">
      <c r="A1274" s="476">
        <v>319</v>
      </c>
      <c r="B1274" s="477">
        <v>12</v>
      </c>
      <c r="C1274" s="632"/>
      <c r="D1274" s="633"/>
      <c r="E1274" s="632"/>
      <c r="F1274" s="473"/>
      <c r="G1274" s="608"/>
      <c r="H1274" s="475"/>
      <c r="I1274" s="613"/>
      <c r="J1274" s="614"/>
      <c r="K1274" s="614"/>
      <c r="L1274" s="615"/>
      <c r="M1274" s="644"/>
      <c r="N1274" s="505" t="str">
        <f>三年级BMI</f>
        <v/>
      </c>
      <c r="O1274" s="499" t="str">
        <f>三年级BMI等级</f>
        <v/>
      </c>
      <c r="P1274" s="500" t="str">
        <f>三年级BMI得分</f>
        <v/>
      </c>
      <c r="Q1274" s="515" t="str">
        <f>三年级肺活量得分</f>
        <v/>
      </c>
      <c r="R1274" s="512" t="str">
        <f>三年级等级</f>
        <v/>
      </c>
      <c r="S1274" s="516" t="str">
        <f>三年级50米跑得分</f>
        <v/>
      </c>
      <c r="T1274" s="517" t="str">
        <f>三年级等级</f>
        <v/>
      </c>
      <c r="U1274" s="516" t="str">
        <f>三年级坐位体前屈得分</f>
        <v/>
      </c>
      <c r="V1274" s="517" t="str">
        <f>三年级等级</f>
        <v/>
      </c>
      <c r="W1274" s="516" t="str">
        <f>三年级一分钟跳绳得分</f>
        <v/>
      </c>
      <c r="X1274" s="517" t="str">
        <f>三年级等级</f>
        <v/>
      </c>
      <c r="Y1274" s="515" t="str">
        <f>三年级仰卧起坐得分</f>
        <v/>
      </c>
      <c r="Z1274" s="518" t="str">
        <f>三年级等级</f>
        <v/>
      </c>
      <c r="AA1274" s="533"/>
      <c r="AB1274" s="515"/>
      <c r="AC1274" s="533" t="str">
        <f>三年级跳绳附加分</f>
        <v/>
      </c>
      <c r="AD1274" s="534" t="str">
        <f>三年级标准分</f>
        <v/>
      </c>
      <c r="AE1274" s="534" t="str">
        <f>三年级总分</f>
        <v/>
      </c>
      <c r="AF1274" s="517" t="str">
        <f>三年级等级</f>
        <v/>
      </c>
    </row>
    <row r="1275" spans="1:32">
      <c r="A1275" s="476">
        <v>319</v>
      </c>
      <c r="B1275" s="477">
        <v>13</v>
      </c>
      <c r="C1275" s="632"/>
      <c r="D1275" s="633"/>
      <c r="E1275" s="632"/>
      <c r="F1275" s="473"/>
      <c r="G1275" s="608"/>
      <c r="H1275" s="475"/>
      <c r="I1275" s="613"/>
      <c r="J1275" s="614"/>
      <c r="K1275" s="614"/>
      <c r="L1275" s="615"/>
      <c r="M1275" s="644"/>
      <c r="N1275" s="505" t="str">
        <f>三年级BMI</f>
        <v/>
      </c>
      <c r="O1275" s="499" t="str">
        <f>三年级BMI等级</f>
        <v/>
      </c>
      <c r="P1275" s="500" t="str">
        <f>三年级BMI得分</f>
        <v/>
      </c>
      <c r="Q1275" s="515" t="str">
        <f>三年级肺活量得分</f>
        <v/>
      </c>
      <c r="R1275" s="512" t="str">
        <f>三年级等级</f>
        <v/>
      </c>
      <c r="S1275" s="516" t="str">
        <f>三年级50米跑得分</f>
        <v/>
      </c>
      <c r="T1275" s="517" t="str">
        <f>三年级等级</f>
        <v/>
      </c>
      <c r="U1275" s="516" t="str">
        <f>三年级坐位体前屈得分</f>
        <v/>
      </c>
      <c r="V1275" s="517" t="str">
        <f>三年级等级</f>
        <v/>
      </c>
      <c r="W1275" s="516" t="str">
        <f>三年级一分钟跳绳得分</f>
        <v/>
      </c>
      <c r="X1275" s="517" t="str">
        <f>三年级等级</f>
        <v/>
      </c>
      <c r="Y1275" s="515" t="str">
        <f>三年级仰卧起坐得分</f>
        <v/>
      </c>
      <c r="Z1275" s="518" t="str">
        <f>三年级等级</f>
        <v/>
      </c>
      <c r="AA1275" s="533"/>
      <c r="AB1275" s="515"/>
      <c r="AC1275" s="533" t="str">
        <f>三年级跳绳附加分</f>
        <v/>
      </c>
      <c r="AD1275" s="534" t="str">
        <f>三年级标准分</f>
        <v/>
      </c>
      <c r="AE1275" s="534" t="str">
        <f>三年级总分</f>
        <v/>
      </c>
      <c r="AF1275" s="517" t="str">
        <f>三年级等级</f>
        <v/>
      </c>
    </row>
    <row r="1276" spans="1:32">
      <c r="A1276" s="476">
        <v>319</v>
      </c>
      <c r="B1276" s="477">
        <v>14</v>
      </c>
      <c r="C1276" s="632"/>
      <c r="D1276" s="633"/>
      <c r="E1276" s="632"/>
      <c r="F1276" s="473"/>
      <c r="G1276" s="608"/>
      <c r="H1276" s="475"/>
      <c r="I1276" s="613"/>
      <c r="J1276" s="614"/>
      <c r="K1276" s="614"/>
      <c r="L1276" s="615"/>
      <c r="M1276" s="644"/>
      <c r="N1276" s="505" t="str">
        <f>三年级BMI</f>
        <v/>
      </c>
      <c r="O1276" s="499" t="str">
        <f>三年级BMI等级</f>
        <v/>
      </c>
      <c r="P1276" s="500" t="str">
        <f>三年级BMI得分</f>
        <v/>
      </c>
      <c r="Q1276" s="515" t="str">
        <f>三年级肺活量得分</f>
        <v/>
      </c>
      <c r="R1276" s="512" t="str">
        <f>三年级等级</f>
        <v/>
      </c>
      <c r="S1276" s="516" t="str">
        <f>三年级50米跑得分</f>
        <v/>
      </c>
      <c r="T1276" s="517" t="str">
        <f>三年级等级</f>
        <v/>
      </c>
      <c r="U1276" s="516" t="str">
        <f>三年级坐位体前屈得分</f>
        <v/>
      </c>
      <c r="V1276" s="517" t="str">
        <f>三年级等级</f>
        <v/>
      </c>
      <c r="W1276" s="516" t="str">
        <f>三年级一分钟跳绳得分</f>
        <v/>
      </c>
      <c r="X1276" s="517" t="str">
        <f>三年级等级</f>
        <v/>
      </c>
      <c r="Y1276" s="515" t="str">
        <f>三年级仰卧起坐得分</f>
        <v/>
      </c>
      <c r="Z1276" s="518" t="str">
        <f>三年级等级</f>
        <v/>
      </c>
      <c r="AA1276" s="533"/>
      <c r="AB1276" s="515"/>
      <c r="AC1276" s="533" t="str">
        <f>三年级跳绳附加分</f>
        <v/>
      </c>
      <c r="AD1276" s="534" t="str">
        <f>三年级标准分</f>
        <v/>
      </c>
      <c r="AE1276" s="534" t="str">
        <f>三年级总分</f>
        <v/>
      </c>
      <c r="AF1276" s="517" t="str">
        <f>三年级等级</f>
        <v/>
      </c>
    </row>
    <row r="1277" spans="1:32">
      <c r="A1277" s="476">
        <v>319</v>
      </c>
      <c r="B1277" s="477">
        <v>15</v>
      </c>
      <c r="C1277" s="632"/>
      <c r="D1277" s="633"/>
      <c r="E1277" s="632"/>
      <c r="F1277" s="473"/>
      <c r="G1277" s="608"/>
      <c r="H1277" s="475"/>
      <c r="I1277" s="613"/>
      <c r="J1277" s="614"/>
      <c r="K1277" s="614"/>
      <c r="L1277" s="615"/>
      <c r="M1277" s="644"/>
      <c r="N1277" s="505" t="str">
        <f>三年级BMI</f>
        <v/>
      </c>
      <c r="O1277" s="499" t="str">
        <f>三年级BMI等级</f>
        <v/>
      </c>
      <c r="P1277" s="500" t="str">
        <f>三年级BMI得分</f>
        <v/>
      </c>
      <c r="Q1277" s="515" t="str">
        <f>三年级肺活量得分</f>
        <v/>
      </c>
      <c r="R1277" s="512" t="str">
        <f>三年级等级</f>
        <v/>
      </c>
      <c r="S1277" s="516" t="str">
        <f>三年级50米跑得分</f>
        <v/>
      </c>
      <c r="T1277" s="517" t="str">
        <f>三年级等级</f>
        <v/>
      </c>
      <c r="U1277" s="516" t="str">
        <f>三年级坐位体前屈得分</f>
        <v/>
      </c>
      <c r="V1277" s="517" t="str">
        <f>三年级等级</f>
        <v/>
      </c>
      <c r="W1277" s="516" t="str">
        <f>三年级一分钟跳绳得分</f>
        <v/>
      </c>
      <c r="X1277" s="517" t="str">
        <f>三年级等级</f>
        <v/>
      </c>
      <c r="Y1277" s="515" t="str">
        <f>三年级仰卧起坐得分</f>
        <v/>
      </c>
      <c r="Z1277" s="518" t="str">
        <f>三年级等级</f>
        <v/>
      </c>
      <c r="AA1277" s="533"/>
      <c r="AB1277" s="515"/>
      <c r="AC1277" s="533" t="str">
        <f>三年级跳绳附加分</f>
        <v/>
      </c>
      <c r="AD1277" s="534" t="str">
        <f>三年级标准分</f>
        <v/>
      </c>
      <c r="AE1277" s="534" t="str">
        <f>三年级总分</f>
        <v/>
      </c>
      <c r="AF1277" s="517" t="str">
        <f>三年级等级</f>
        <v/>
      </c>
    </row>
    <row r="1278" spans="1:32">
      <c r="A1278" s="476">
        <v>319</v>
      </c>
      <c r="B1278" s="477">
        <v>16</v>
      </c>
      <c r="C1278" s="632"/>
      <c r="D1278" s="633"/>
      <c r="E1278" s="632"/>
      <c r="F1278" s="473"/>
      <c r="G1278" s="608"/>
      <c r="H1278" s="475"/>
      <c r="I1278" s="613"/>
      <c r="J1278" s="614"/>
      <c r="K1278" s="614"/>
      <c r="L1278" s="615"/>
      <c r="M1278" s="644"/>
      <c r="N1278" s="505" t="str">
        <f>三年级BMI</f>
        <v/>
      </c>
      <c r="O1278" s="499" t="str">
        <f>三年级BMI等级</f>
        <v/>
      </c>
      <c r="P1278" s="500" t="str">
        <f>三年级BMI得分</f>
        <v/>
      </c>
      <c r="Q1278" s="515" t="str">
        <f>三年级肺活量得分</f>
        <v/>
      </c>
      <c r="R1278" s="512" t="str">
        <f>三年级等级</f>
        <v/>
      </c>
      <c r="S1278" s="516" t="str">
        <f>三年级50米跑得分</f>
        <v/>
      </c>
      <c r="T1278" s="517" t="str">
        <f>三年级等级</f>
        <v/>
      </c>
      <c r="U1278" s="516" t="str">
        <f>三年级坐位体前屈得分</f>
        <v/>
      </c>
      <c r="V1278" s="517" t="str">
        <f>三年级等级</f>
        <v/>
      </c>
      <c r="W1278" s="516" t="str">
        <f>三年级一分钟跳绳得分</f>
        <v/>
      </c>
      <c r="X1278" s="517" t="str">
        <f>三年级等级</f>
        <v/>
      </c>
      <c r="Y1278" s="515" t="str">
        <f>三年级仰卧起坐得分</f>
        <v/>
      </c>
      <c r="Z1278" s="518" t="str">
        <f>三年级等级</f>
        <v/>
      </c>
      <c r="AA1278" s="533"/>
      <c r="AB1278" s="515"/>
      <c r="AC1278" s="533" t="str">
        <f>三年级跳绳附加分</f>
        <v/>
      </c>
      <c r="AD1278" s="534" t="str">
        <f>三年级标准分</f>
        <v/>
      </c>
      <c r="AE1278" s="534" t="str">
        <f>三年级总分</f>
        <v/>
      </c>
      <c r="AF1278" s="517" t="str">
        <f>三年级等级</f>
        <v/>
      </c>
    </row>
    <row r="1279" spans="1:32">
      <c r="A1279" s="476">
        <v>319</v>
      </c>
      <c r="B1279" s="477">
        <v>17</v>
      </c>
      <c r="C1279" s="632"/>
      <c r="D1279" s="633"/>
      <c r="E1279" s="632"/>
      <c r="F1279" s="473"/>
      <c r="G1279" s="608"/>
      <c r="H1279" s="475"/>
      <c r="I1279" s="613"/>
      <c r="J1279" s="614"/>
      <c r="K1279" s="614"/>
      <c r="L1279" s="615"/>
      <c r="M1279" s="644"/>
      <c r="N1279" s="505" t="str">
        <f>三年级BMI</f>
        <v/>
      </c>
      <c r="O1279" s="499" t="str">
        <f>三年级BMI等级</f>
        <v/>
      </c>
      <c r="P1279" s="500" t="str">
        <f>三年级BMI得分</f>
        <v/>
      </c>
      <c r="Q1279" s="515" t="str">
        <f>三年级肺活量得分</f>
        <v/>
      </c>
      <c r="R1279" s="512" t="str">
        <f>三年级等级</f>
        <v/>
      </c>
      <c r="S1279" s="516" t="str">
        <f>三年级50米跑得分</f>
        <v/>
      </c>
      <c r="T1279" s="517" t="str">
        <f>三年级等级</f>
        <v/>
      </c>
      <c r="U1279" s="516" t="str">
        <f>三年级坐位体前屈得分</f>
        <v/>
      </c>
      <c r="V1279" s="517" t="str">
        <f>三年级等级</f>
        <v/>
      </c>
      <c r="W1279" s="516" t="str">
        <f>三年级一分钟跳绳得分</f>
        <v/>
      </c>
      <c r="X1279" s="517" t="str">
        <f>三年级等级</f>
        <v/>
      </c>
      <c r="Y1279" s="515" t="str">
        <f>三年级仰卧起坐得分</f>
        <v/>
      </c>
      <c r="Z1279" s="518" t="str">
        <f>三年级等级</f>
        <v/>
      </c>
      <c r="AA1279" s="533"/>
      <c r="AB1279" s="515"/>
      <c r="AC1279" s="533" t="str">
        <f>三年级跳绳附加分</f>
        <v/>
      </c>
      <c r="AD1279" s="534" t="str">
        <f>三年级标准分</f>
        <v/>
      </c>
      <c r="AE1279" s="534" t="str">
        <f>三年级总分</f>
        <v/>
      </c>
      <c r="AF1279" s="517" t="str">
        <f>三年级等级</f>
        <v/>
      </c>
    </row>
    <row r="1280" spans="1:32">
      <c r="A1280" s="476">
        <v>319</v>
      </c>
      <c r="B1280" s="477">
        <v>18</v>
      </c>
      <c r="C1280" s="632"/>
      <c r="D1280" s="633"/>
      <c r="E1280" s="632"/>
      <c r="F1280" s="473"/>
      <c r="G1280" s="608"/>
      <c r="H1280" s="475"/>
      <c r="I1280" s="613"/>
      <c r="J1280" s="614"/>
      <c r="K1280" s="614"/>
      <c r="L1280" s="615"/>
      <c r="M1280" s="644"/>
      <c r="N1280" s="505" t="str">
        <f>三年级BMI</f>
        <v/>
      </c>
      <c r="O1280" s="499" t="str">
        <f>三年级BMI等级</f>
        <v/>
      </c>
      <c r="P1280" s="500" t="str">
        <f>三年级BMI得分</f>
        <v/>
      </c>
      <c r="Q1280" s="515" t="str">
        <f>三年级肺活量得分</f>
        <v/>
      </c>
      <c r="R1280" s="512" t="str">
        <f>三年级等级</f>
        <v/>
      </c>
      <c r="S1280" s="516" t="str">
        <f>三年级50米跑得分</f>
        <v/>
      </c>
      <c r="T1280" s="517" t="str">
        <f>三年级等级</f>
        <v/>
      </c>
      <c r="U1280" s="516" t="str">
        <f>三年级坐位体前屈得分</f>
        <v/>
      </c>
      <c r="V1280" s="517" t="str">
        <f>三年级等级</f>
        <v/>
      </c>
      <c r="W1280" s="516" t="str">
        <f>三年级一分钟跳绳得分</f>
        <v/>
      </c>
      <c r="X1280" s="517" t="str">
        <f>三年级等级</f>
        <v/>
      </c>
      <c r="Y1280" s="515" t="str">
        <f>三年级仰卧起坐得分</f>
        <v/>
      </c>
      <c r="Z1280" s="518" t="str">
        <f>三年级等级</f>
        <v/>
      </c>
      <c r="AA1280" s="533"/>
      <c r="AB1280" s="515"/>
      <c r="AC1280" s="533" t="str">
        <f>三年级跳绳附加分</f>
        <v/>
      </c>
      <c r="AD1280" s="534" t="str">
        <f>三年级标准分</f>
        <v/>
      </c>
      <c r="AE1280" s="534" t="str">
        <f>三年级总分</f>
        <v/>
      </c>
      <c r="AF1280" s="517" t="str">
        <f>三年级等级</f>
        <v/>
      </c>
    </row>
    <row r="1281" spans="1:32">
      <c r="A1281" s="476">
        <v>319</v>
      </c>
      <c r="B1281" s="477">
        <v>19</v>
      </c>
      <c r="C1281" s="632"/>
      <c r="D1281" s="633"/>
      <c r="E1281" s="632"/>
      <c r="F1281" s="473"/>
      <c r="G1281" s="608"/>
      <c r="H1281" s="475"/>
      <c r="I1281" s="613"/>
      <c r="J1281" s="614"/>
      <c r="K1281" s="614"/>
      <c r="L1281" s="615"/>
      <c r="M1281" s="644"/>
      <c r="N1281" s="505" t="str">
        <f>三年级BMI</f>
        <v/>
      </c>
      <c r="O1281" s="499" t="str">
        <f>三年级BMI等级</f>
        <v/>
      </c>
      <c r="P1281" s="500" t="str">
        <f>三年级BMI得分</f>
        <v/>
      </c>
      <c r="Q1281" s="515" t="str">
        <f>三年级肺活量得分</f>
        <v/>
      </c>
      <c r="R1281" s="512" t="str">
        <f>三年级等级</f>
        <v/>
      </c>
      <c r="S1281" s="516" t="str">
        <f>三年级50米跑得分</f>
        <v/>
      </c>
      <c r="T1281" s="517" t="str">
        <f>三年级等级</f>
        <v/>
      </c>
      <c r="U1281" s="516" t="str">
        <f>三年级坐位体前屈得分</f>
        <v/>
      </c>
      <c r="V1281" s="517" t="str">
        <f>三年级等级</f>
        <v/>
      </c>
      <c r="W1281" s="516" t="str">
        <f>三年级一分钟跳绳得分</f>
        <v/>
      </c>
      <c r="X1281" s="517" t="str">
        <f>三年级等级</f>
        <v/>
      </c>
      <c r="Y1281" s="515" t="str">
        <f>三年级仰卧起坐得分</f>
        <v/>
      </c>
      <c r="Z1281" s="518" t="str">
        <f>三年级等级</f>
        <v/>
      </c>
      <c r="AA1281" s="533"/>
      <c r="AB1281" s="515"/>
      <c r="AC1281" s="533" t="str">
        <f>三年级跳绳附加分</f>
        <v/>
      </c>
      <c r="AD1281" s="534" t="str">
        <f>三年级标准分</f>
        <v/>
      </c>
      <c r="AE1281" s="534" t="str">
        <f>三年级总分</f>
        <v/>
      </c>
      <c r="AF1281" s="517" t="str">
        <f>三年级等级</f>
        <v/>
      </c>
    </row>
    <row r="1282" spans="1:32">
      <c r="A1282" s="476">
        <v>319</v>
      </c>
      <c r="B1282" s="477">
        <v>20</v>
      </c>
      <c r="C1282" s="632"/>
      <c r="D1282" s="633"/>
      <c r="E1282" s="632"/>
      <c r="F1282" s="473"/>
      <c r="G1282" s="608"/>
      <c r="H1282" s="475"/>
      <c r="I1282" s="613"/>
      <c r="J1282" s="614"/>
      <c r="K1282" s="614"/>
      <c r="L1282" s="615"/>
      <c r="M1282" s="644"/>
      <c r="N1282" s="505" t="str">
        <f>三年级BMI</f>
        <v/>
      </c>
      <c r="O1282" s="499" t="str">
        <f>三年级BMI等级</f>
        <v/>
      </c>
      <c r="P1282" s="500" t="str">
        <f>三年级BMI得分</f>
        <v/>
      </c>
      <c r="Q1282" s="515" t="str">
        <f>三年级肺活量得分</f>
        <v/>
      </c>
      <c r="R1282" s="512" t="str">
        <f>三年级等级</f>
        <v/>
      </c>
      <c r="S1282" s="516" t="str">
        <f>三年级50米跑得分</f>
        <v/>
      </c>
      <c r="T1282" s="517" t="str">
        <f>三年级等级</f>
        <v/>
      </c>
      <c r="U1282" s="516" t="str">
        <f>三年级坐位体前屈得分</f>
        <v/>
      </c>
      <c r="V1282" s="517" t="str">
        <f>三年级等级</f>
        <v/>
      </c>
      <c r="W1282" s="516" t="str">
        <f>三年级一分钟跳绳得分</f>
        <v/>
      </c>
      <c r="X1282" s="517" t="str">
        <f>三年级等级</f>
        <v/>
      </c>
      <c r="Y1282" s="515" t="str">
        <f>三年级仰卧起坐得分</f>
        <v/>
      </c>
      <c r="Z1282" s="518" t="str">
        <f>三年级等级</f>
        <v/>
      </c>
      <c r="AA1282" s="533"/>
      <c r="AB1282" s="515"/>
      <c r="AC1282" s="533" t="str">
        <f>三年级跳绳附加分</f>
        <v/>
      </c>
      <c r="AD1282" s="534" t="str">
        <f>三年级标准分</f>
        <v/>
      </c>
      <c r="AE1282" s="534" t="str">
        <f>三年级总分</f>
        <v/>
      </c>
      <c r="AF1282" s="517" t="str">
        <f>三年级等级</f>
        <v/>
      </c>
    </row>
    <row r="1283" spans="1:32">
      <c r="A1283" s="476">
        <v>319</v>
      </c>
      <c r="B1283" s="477">
        <v>21</v>
      </c>
      <c r="C1283" s="632"/>
      <c r="D1283" s="633"/>
      <c r="E1283" s="632"/>
      <c r="F1283" s="473"/>
      <c r="G1283" s="608"/>
      <c r="H1283" s="475"/>
      <c r="I1283" s="613"/>
      <c r="J1283" s="614"/>
      <c r="K1283" s="614"/>
      <c r="L1283" s="615"/>
      <c r="M1283" s="644"/>
      <c r="N1283" s="505" t="str">
        <f>三年级BMI</f>
        <v/>
      </c>
      <c r="O1283" s="499" t="str">
        <f>三年级BMI等级</f>
        <v/>
      </c>
      <c r="P1283" s="500" t="str">
        <f>三年级BMI得分</f>
        <v/>
      </c>
      <c r="Q1283" s="515" t="str">
        <f>三年级肺活量得分</f>
        <v/>
      </c>
      <c r="R1283" s="512" t="str">
        <f>三年级等级</f>
        <v/>
      </c>
      <c r="S1283" s="516" t="str">
        <f>三年级50米跑得分</f>
        <v/>
      </c>
      <c r="T1283" s="517" t="str">
        <f>三年级等级</f>
        <v/>
      </c>
      <c r="U1283" s="516" t="str">
        <f>三年级坐位体前屈得分</f>
        <v/>
      </c>
      <c r="V1283" s="517" t="str">
        <f>三年级等级</f>
        <v/>
      </c>
      <c r="W1283" s="516" t="str">
        <f>三年级一分钟跳绳得分</f>
        <v/>
      </c>
      <c r="X1283" s="517" t="str">
        <f>三年级等级</f>
        <v/>
      </c>
      <c r="Y1283" s="515" t="str">
        <f>三年级仰卧起坐得分</f>
        <v/>
      </c>
      <c r="Z1283" s="518" t="str">
        <f>三年级等级</f>
        <v/>
      </c>
      <c r="AA1283" s="533"/>
      <c r="AB1283" s="515"/>
      <c r="AC1283" s="533" t="str">
        <f>三年级跳绳附加分</f>
        <v/>
      </c>
      <c r="AD1283" s="534" t="str">
        <f>三年级标准分</f>
        <v/>
      </c>
      <c r="AE1283" s="534" t="str">
        <f>三年级总分</f>
        <v/>
      </c>
      <c r="AF1283" s="517" t="str">
        <f>三年级等级</f>
        <v/>
      </c>
    </row>
    <row r="1284" spans="1:32">
      <c r="A1284" s="476">
        <v>319</v>
      </c>
      <c r="B1284" s="477">
        <v>22</v>
      </c>
      <c r="C1284" s="632"/>
      <c r="D1284" s="633"/>
      <c r="E1284" s="632"/>
      <c r="F1284" s="473"/>
      <c r="G1284" s="608"/>
      <c r="H1284" s="475"/>
      <c r="I1284" s="613"/>
      <c r="J1284" s="614"/>
      <c r="K1284" s="614"/>
      <c r="L1284" s="615"/>
      <c r="M1284" s="644"/>
      <c r="N1284" s="505" t="str">
        <f>三年级BMI</f>
        <v/>
      </c>
      <c r="O1284" s="499" t="str">
        <f>三年级BMI等级</f>
        <v/>
      </c>
      <c r="P1284" s="500" t="str">
        <f>三年级BMI得分</f>
        <v/>
      </c>
      <c r="Q1284" s="515" t="str">
        <f>三年级肺活量得分</f>
        <v/>
      </c>
      <c r="R1284" s="512" t="str">
        <f>三年级等级</f>
        <v/>
      </c>
      <c r="S1284" s="516" t="str">
        <f>三年级50米跑得分</f>
        <v/>
      </c>
      <c r="T1284" s="517" t="str">
        <f>三年级等级</f>
        <v/>
      </c>
      <c r="U1284" s="516" t="str">
        <f>三年级坐位体前屈得分</f>
        <v/>
      </c>
      <c r="V1284" s="517" t="str">
        <f>三年级等级</f>
        <v/>
      </c>
      <c r="W1284" s="516" t="str">
        <f>三年级一分钟跳绳得分</f>
        <v/>
      </c>
      <c r="X1284" s="517" t="str">
        <f>三年级等级</f>
        <v/>
      </c>
      <c r="Y1284" s="515" t="str">
        <f>三年级仰卧起坐得分</f>
        <v/>
      </c>
      <c r="Z1284" s="518" t="str">
        <f>三年级等级</f>
        <v/>
      </c>
      <c r="AA1284" s="533"/>
      <c r="AB1284" s="515"/>
      <c r="AC1284" s="533" t="str">
        <f>三年级跳绳附加分</f>
        <v/>
      </c>
      <c r="AD1284" s="534" t="str">
        <f>三年级标准分</f>
        <v/>
      </c>
      <c r="AE1284" s="534" t="str">
        <f>三年级总分</f>
        <v/>
      </c>
      <c r="AF1284" s="517" t="str">
        <f>三年级等级</f>
        <v/>
      </c>
    </row>
    <row r="1285" spans="1:32">
      <c r="A1285" s="476">
        <v>319</v>
      </c>
      <c r="B1285" s="477">
        <v>23</v>
      </c>
      <c r="C1285" s="632"/>
      <c r="D1285" s="633"/>
      <c r="E1285" s="632"/>
      <c r="F1285" s="625"/>
      <c r="G1285" s="608"/>
      <c r="H1285" s="475"/>
      <c r="I1285" s="613"/>
      <c r="J1285" s="614"/>
      <c r="K1285" s="614"/>
      <c r="L1285" s="615"/>
      <c r="M1285" s="644"/>
      <c r="N1285" s="505" t="str">
        <f>三年级BMI</f>
        <v/>
      </c>
      <c r="O1285" s="499" t="str">
        <f>三年级BMI等级</f>
        <v/>
      </c>
      <c r="P1285" s="500" t="str">
        <f>三年级BMI得分</f>
        <v/>
      </c>
      <c r="Q1285" s="515" t="str">
        <f>三年级肺活量得分</f>
        <v/>
      </c>
      <c r="R1285" s="512" t="str">
        <f>三年级等级</f>
        <v/>
      </c>
      <c r="S1285" s="516" t="str">
        <f>三年级50米跑得分</f>
        <v/>
      </c>
      <c r="T1285" s="517" t="str">
        <f>三年级等级</f>
        <v/>
      </c>
      <c r="U1285" s="516" t="str">
        <f>三年级坐位体前屈得分</f>
        <v/>
      </c>
      <c r="V1285" s="517" t="str">
        <f>三年级等级</f>
        <v/>
      </c>
      <c r="W1285" s="516" t="str">
        <f>三年级一分钟跳绳得分</f>
        <v/>
      </c>
      <c r="X1285" s="517" t="str">
        <f>三年级等级</f>
        <v/>
      </c>
      <c r="Y1285" s="515" t="str">
        <f>三年级仰卧起坐得分</f>
        <v/>
      </c>
      <c r="Z1285" s="518" t="str">
        <f>三年级等级</f>
        <v/>
      </c>
      <c r="AA1285" s="533"/>
      <c r="AB1285" s="515"/>
      <c r="AC1285" s="533" t="str">
        <f>三年级跳绳附加分</f>
        <v/>
      </c>
      <c r="AD1285" s="534" t="str">
        <f>三年级标准分</f>
        <v/>
      </c>
      <c r="AE1285" s="534" t="str">
        <f>三年级总分</f>
        <v/>
      </c>
      <c r="AF1285" s="517" t="str">
        <f>三年级等级</f>
        <v/>
      </c>
    </row>
    <row r="1286" spans="1:32">
      <c r="A1286" s="476">
        <v>319</v>
      </c>
      <c r="B1286" s="477">
        <v>24</v>
      </c>
      <c r="C1286" s="632"/>
      <c r="D1286" s="633"/>
      <c r="E1286" s="632"/>
      <c r="F1286" s="625"/>
      <c r="G1286" s="608"/>
      <c r="H1286" s="475"/>
      <c r="I1286" s="613"/>
      <c r="J1286" s="614"/>
      <c r="K1286" s="614"/>
      <c r="L1286" s="615"/>
      <c r="M1286" s="644"/>
      <c r="N1286" s="505" t="str">
        <f>三年级BMI</f>
        <v/>
      </c>
      <c r="O1286" s="499" t="str">
        <f>三年级BMI等级</f>
        <v/>
      </c>
      <c r="P1286" s="500" t="str">
        <f>三年级BMI得分</f>
        <v/>
      </c>
      <c r="Q1286" s="515" t="str">
        <f>三年级肺活量得分</f>
        <v/>
      </c>
      <c r="R1286" s="512" t="str">
        <f>三年级等级</f>
        <v/>
      </c>
      <c r="S1286" s="516" t="str">
        <f>三年级50米跑得分</f>
        <v/>
      </c>
      <c r="T1286" s="517" t="str">
        <f>三年级等级</f>
        <v/>
      </c>
      <c r="U1286" s="516" t="str">
        <f>三年级坐位体前屈得分</f>
        <v/>
      </c>
      <c r="V1286" s="517" t="str">
        <f>三年级等级</f>
        <v/>
      </c>
      <c r="W1286" s="516" t="str">
        <f>三年级一分钟跳绳得分</f>
        <v/>
      </c>
      <c r="X1286" s="517" t="str">
        <f>三年级等级</f>
        <v/>
      </c>
      <c r="Y1286" s="515" t="str">
        <f>三年级仰卧起坐得分</f>
        <v/>
      </c>
      <c r="Z1286" s="518" t="str">
        <f>三年级等级</f>
        <v/>
      </c>
      <c r="AA1286" s="533"/>
      <c r="AB1286" s="515"/>
      <c r="AC1286" s="533" t="str">
        <f>三年级跳绳附加分</f>
        <v/>
      </c>
      <c r="AD1286" s="534" t="str">
        <f>三年级标准分</f>
        <v/>
      </c>
      <c r="AE1286" s="534" t="str">
        <f>三年级总分</f>
        <v/>
      </c>
      <c r="AF1286" s="517" t="str">
        <f>三年级等级</f>
        <v/>
      </c>
    </row>
    <row r="1287" spans="1:32">
      <c r="A1287" s="476">
        <v>319</v>
      </c>
      <c r="B1287" s="477">
        <v>25</v>
      </c>
      <c r="C1287" s="632"/>
      <c r="D1287" s="633"/>
      <c r="E1287" s="632"/>
      <c r="F1287" s="625"/>
      <c r="G1287" s="608"/>
      <c r="H1287" s="475"/>
      <c r="I1287" s="613"/>
      <c r="J1287" s="614"/>
      <c r="K1287" s="614"/>
      <c r="L1287" s="615"/>
      <c r="M1287" s="644"/>
      <c r="N1287" s="505" t="str">
        <f>三年级BMI</f>
        <v/>
      </c>
      <c r="O1287" s="499" t="str">
        <f>三年级BMI等级</f>
        <v/>
      </c>
      <c r="P1287" s="500" t="str">
        <f>三年级BMI得分</f>
        <v/>
      </c>
      <c r="Q1287" s="515" t="str">
        <f>三年级肺活量得分</f>
        <v/>
      </c>
      <c r="R1287" s="512" t="str">
        <f>三年级等级</f>
        <v/>
      </c>
      <c r="S1287" s="516" t="str">
        <f>三年级50米跑得分</f>
        <v/>
      </c>
      <c r="T1287" s="517" t="str">
        <f>三年级等级</f>
        <v/>
      </c>
      <c r="U1287" s="516" t="str">
        <f>三年级坐位体前屈得分</f>
        <v/>
      </c>
      <c r="V1287" s="517" t="str">
        <f>三年级等级</f>
        <v/>
      </c>
      <c r="W1287" s="516" t="str">
        <f>三年级一分钟跳绳得分</f>
        <v/>
      </c>
      <c r="X1287" s="517" t="str">
        <f>三年级等级</f>
        <v/>
      </c>
      <c r="Y1287" s="515" t="str">
        <f>三年级仰卧起坐得分</f>
        <v/>
      </c>
      <c r="Z1287" s="518" t="str">
        <f>三年级等级</f>
        <v/>
      </c>
      <c r="AA1287" s="533"/>
      <c r="AB1287" s="515"/>
      <c r="AC1287" s="533" t="str">
        <f>三年级跳绳附加分</f>
        <v/>
      </c>
      <c r="AD1287" s="534" t="str">
        <f>三年级标准分</f>
        <v/>
      </c>
      <c r="AE1287" s="534" t="str">
        <f>三年级总分</f>
        <v/>
      </c>
      <c r="AF1287" s="517" t="str">
        <f>三年级等级</f>
        <v/>
      </c>
    </row>
    <row r="1288" spans="1:32">
      <c r="A1288" s="476">
        <v>319</v>
      </c>
      <c r="B1288" s="477">
        <v>26</v>
      </c>
      <c r="C1288" s="632"/>
      <c r="D1288" s="633"/>
      <c r="E1288" s="632"/>
      <c r="F1288" s="625"/>
      <c r="G1288" s="608"/>
      <c r="H1288" s="475"/>
      <c r="I1288" s="613"/>
      <c r="J1288" s="614"/>
      <c r="K1288" s="614"/>
      <c r="L1288" s="615"/>
      <c r="M1288" s="644"/>
      <c r="N1288" s="505" t="str">
        <f>三年级BMI</f>
        <v/>
      </c>
      <c r="O1288" s="499" t="str">
        <f>三年级BMI等级</f>
        <v/>
      </c>
      <c r="P1288" s="500" t="str">
        <f>三年级BMI得分</f>
        <v/>
      </c>
      <c r="Q1288" s="515" t="str">
        <f>三年级肺活量得分</f>
        <v/>
      </c>
      <c r="R1288" s="512" t="str">
        <f>三年级等级</f>
        <v/>
      </c>
      <c r="S1288" s="516" t="str">
        <f>三年级50米跑得分</f>
        <v/>
      </c>
      <c r="T1288" s="517" t="str">
        <f>三年级等级</f>
        <v/>
      </c>
      <c r="U1288" s="516" t="str">
        <f>三年级坐位体前屈得分</f>
        <v/>
      </c>
      <c r="V1288" s="517" t="str">
        <f>三年级等级</f>
        <v/>
      </c>
      <c r="W1288" s="516" t="str">
        <f>三年级一分钟跳绳得分</f>
        <v/>
      </c>
      <c r="X1288" s="517" t="str">
        <f>三年级等级</f>
        <v/>
      </c>
      <c r="Y1288" s="515" t="str">
        <f>三年级仰卧起坐得分</f>
        <v/>
      </c>
      <c r="Z1288" s="518" t="str">
        <f>三年级等级</f>
        <v/>
      </c>
      <c r="AA1288" s="533"/>
      <c r="AB1288" s="515"/>
      <c r="AC1288" s="533" t="str">
        <f>三年级跳绳附加分</f>
        <v/>
      </c>
      <c r="AD1288" s="534" t="str">
        <f>三年级标准分</f>
        <v/>
      </c>
      <c r="AE1288" s="534" t="str">
        <f>三年级总分</f>
        <v/>
      </c>
      <c r="AF1288" s="517" t="str">
        <f>三年级等级</f>
        <v/>
      </c>
    </row>
    <row r="1289" spans="1:32">
      <c r="A1289" s="476">
        <v>319</v>
      </c>
      <c r="B1289" s="477">
        <v>27</v>
      </c>
      <c r="C1289" s="632"/>
      <c r="D1289" s="633"/>
      <c r="E1289" s="632"/>
      <c r="F1289" s="625"/>
      <c r="G1289" s="608"/>
      <c r="H1289" s="475"/>
      <c r="I1289" s="613"/>
      <c r="J1289" s="614"/>
      <c r="K1289" s="614"/>
      <c r="L1289" s="615"/>
      <c r="M1289" s="644"/>
      <c r="N1289" s="505" t="str">
        <f>三年级BMI</f>
        <v/>
      </c>
      <c r="O1289" s="499" t="str">
        <f>三年级BMI等级</f>
        <v/>
      </c>
      <c r="P1289" s="500" t="str">
        <f>三年级BMI得分</f>
        <v/>
      </c>
      <c r="Q1289" s="515" t="str">
        <f>三年级肺活量得分</f>
        <v/>
      </c>
      <c r="R1289" s="512" t="str">
        <f>三年级等级</f>
        <v/>
      </c>
      <c r="S1289" s="516" t="str">
        <f>三年级50米跑得分</f>
        <v/>
      </c>
      <c r="T1289" s="517" t="str">
        <f>三年级等级</f>
        <v/>
      </c>
      <c r="U1289" s="516" t="str">
        <f>三年级坐位体前屈得分</f>
        <v/>
      </c>
      <c r="V1289" s="517" t="str">
        <f>三年级等级</f>
        <v/>
      </c>
      <c r="W1289" s="516" t="str">
        <f>三年级一分钟跳绳得分</f>
        <v/>
      </c>
      <c r="X1289" s="517" t="str">
        <f>三年级等级</f>
        <v/>
      </c>
      <c r="Y1289" s="515" t="str">
        <f>三年级仰卧起坐得分</f>
        <v/>
      </c>
      <c r="Z1289" s="518" t="str">
        <f>三年级等级</f>
        <v/>
      </c>
      <c r="AA1289" s="533"/>
      <c r="AB1289" s="515"/>
      <c r="AC1289" s="533" t="str">
        <f>三年级跳绳附加分</f>
        <v/>
      </c>
      <c r="AD1289" s="534" t="str">
        <f>三年级标准分</f>
        <v/>
      </c>
      <c r="AE1289" s="534" t="str">
        <f>三年级总分</f>
        <v/>
      </c>
      <c r="AF1289" s="517" t="str">
        <f>三年级等级</f>
        <v/>
      </c>
    </row>
    <row r="1290" spans="1:32">
      <c r="A1290" s="476">
        <v>319</v>
      </c>
      <c r="B1290" s="477">
        <v>28</v>
      </c>
      <c r="C1290" s="632"/>
      <c r="D1290" s="633"/>
      <c r="E1290" s="632"/>
      <c r="F1290" s="625"/>
      <c r="G1290" s="608"/>
      <c r="H1290" s="475"/>
      <c r="I1290" s="613"/>
      <c r="J1290" s="614"/>
      <c r="K1290" s="614"/>
      <c r="L1290" s="615"/>
      <c r="M1290" s="644"/>
      <c r="N1290" s="505" t="str">
        <f>三年级BMI</f>
        <v/>
      </c>
      <c r="O1290" s="499" t="str">
        <f>三年级BMI等级</f>
        <v/>
      </c>
      <c r="P1290" s="500" t="str">
        <f>三年级BMI得分</f>
        <v/>
      </c>
      <c r="Q1290" s="515" t="str">
        <f>三年级肺活量得分</f>
        <v/>
      </c>
      <c r="R1290" s="512" t="str">
        <f>三年级等级</f>
        <v/>
      </c>
      <c r="S1290" s="516" t="str">
        <f>三年级50米跑得分</f>
        <v/>
      </c>
      <c r="T1290" s="517" t="str">
        <f>三年级等级</f>
        <v/>
      </c>
      <c r="U1290" s="516" t="str">
        <f>三年级坐位体前屈得分</f>
        <v/>
      </c>
      <c r="V1290" s="517" t="str">
        <f>三年级等级</f>
        <v/>
      </c>
      <c r="W1290" s="516" t="str">
        <f>三年级一分钟跳绳得分</f>
        <v/>
      </c>
      <c r="X1290" s="517" t="str">
        <f>三年级等级</f>
        <v/>
      </c>
      <c r="Y1290" s="515" t="str">
        <f>三年级仰卧起坐得分</f>
        <v/>
      </c>
      <c r="Z1290" s="518" t="str">
        <f>三年级等级</f>
        <v/>
      </c>
      <c r="AA1290" s="533"/>
      <c r="AB1290" s="515"/>
      <c r="AC1290" s="533" t="str">
        <f>三年级跳绳附加分</f>
        <v/>
      </c>
      <c r="AD1290" s="534" t="str">
        <f>三年级标准分</f>
        <v/>
      </c>
      <c r="AE1290" s="534" t="str">
        <f>三年级总分</f>
        <v/>
      </c>
      <c r="AF1290" s="517" t="str">
        <f>三年级等级</f>
        <v/>
      </c>
    </row>
    <row r="1291" spans="1:32">
      <c r="A1291" s="476">
        <v>319</v>
      </c>
      <c r="B1291" s="477">
        <v>29</v>
      </c>
      <c r="C1291" s="632"/>
      <c r="D1291" s="633"/>
      <c r="E1291" s="632"/>
      <c r="F1291" s="625"/>
      <c r="G1291" s="608"/>
      <c r="H1291" s="475"/>
      <c r="I1291" s="613"/>
      <c r="J1291" s="614"/>
      <c r="K1291" s="614"/>
      <c r="L1291" s="615"/>
      <c r="M1291" s="644"/>
      <c r="N1291" s="505" t="str">
        <f>三年级BMI</f>
        <v/>
      </c>
      <c r="O1291" s="499" t="str">
        <f>三年级BMI等级</f>
        <v/>
      </c>
      <c r="P1291" s="500" t="str">
        <f>三年级BMI得分</f>
        <v/>
      </c>
      <c r="Q1291" s="515" t="str">
        <f>三年级肺活量得分</f>
        <v/>
      </c>
      <c r="R1291" s="512" t="str">
        <f>三年级等级</f>
        <v/>
      </c>
      <c r="S1291" s="516" t="str">
        <f>三年级50米跑得分</f>
        <v/>
      </c>
      <c r="T1291" s="517" t="str">
        <f>三年级等级</f>
        <v/>
      </c>
      <c r="U1291" s="516" t="str">
        <f>三年级坐位体前屈得分</f>
        <v/>
      </c>
      <c r="V1291" s="517" t="str">
        <f>三年级等级</f>
        <v/>
      </c>
      <c r="W1291" s="516" t="str">
        <f>三年级一分钟跳绳得分</f>
        <v/>
      </c>
      <c r="X1291" s="517" t="str">
        <f>三年级等级</f>
        <v/>
      </c>
      <c r="Y1291" s="515" t="str">
        <f>三年级仰卧起坐得分</f>
        <v/>
      </c>
      <c r="Z1291" s="518" t="str">
        <f>三年级等级</f>
        <v/>
      </c>
      <c r="AA1291" s="533"/>
      <c r="AB1291" s="515"/>
      <c r="AC1291" s="533" t="str">
        <f>三年级跳绳附加分</f>
        <v/>
      </c>
      <c r="AD1291" s="534" t="str">
        <f>三年级标准分</f>
        <v/>
      </c>
      <c r="AE1291" s="534" t="str">
        <f>三年级总分</f>
        <v/>
      </c>
      <c r="AF1291" s="517" t="str">
        <f>三年级等级</f>
        <v/>
      </c>
    </row>
    <row r="1292" spans="1:32">
      <c r="A1292" s="476">
        <v>319</v>
      </c>
      <c r="B1292" s="477">
        <v>30</v>
      </c>
      <c r="C1292" s="632"/>
      <c r="D1292" s="633"/>
      <c r="E1292" s="632"/>
      <c r="F1292" s="625"/>
      <c r="G1292" s="608"/>
      <c r="H1292" s="475"/>
      <c r="I1292" s="613"/>
      <c r="J1292" s="614"/>
      <c r="K1292" s="614"/>
      <c r="L1292" s="615"/>
      <c r="M1292" s="644"/>
      <c r="N1292" s="505" t="str">
        <f>三年级BMI</f>
        <v/>
      </c>
      <c r="O1292" s="499" t="str">
        <f>三年级BMI等级</f>
        <v/>
      </c>
      <c r="P1292" s="500" t="str">
        <f>三年级BMI得分</f>
        <v/>
      </c>
      <c r="Q1292" s="515" t="str">
        <f>三年级肺活量得分</f>
        <v/>
      </c>
      <c r="R1292" s="512" t="str">
        <f>三年级等级</f>
        <v/>
      </c>
      <c r="S1292" s="516" t="str">
        <f>三年级50米跑得分</f>
        <v/>
      </c>
      <c r="T1292" s="517" t="str">
        <f>三年级等级</f>
        <v/>
      </c>
      <c r="U1292" s="516" t="str">
        <f>三年级坐位体前屈得分</f>
        <v/>
      </c>
      <c r="V1292" s="517" t="str">
        <f>三年级等级</f>
        <v/>
      </c>
      <c r="W1292" s="516" t="str">
        <f>三年级一分钟跳绳得分</f>
        <v/>
      </c>
      <c r="X1292" s="517" t="str">
        <f>三年级等级</f>
        <v/>
      </c>
      <c r="Y1292" s="515" t="str">
        <f>三年级仰卧起坐得分</f>
        <v/>
      </c>
      <c r="Z1292" s="518" t="str">
        <f>三年级等级</f>
        <v/>
      </c>
      <c r="AA1292" s="533"/>
      <c r="AB1292" s="515"/>
      <c r="AC1292" s="533" t="str">
        <f>三年级跳绳附加分</f>
        <v/>
      </c>
      <c r="AD1292" s="534" t="str">
        <f>三年级标准分</f>
        <v/>
      </c>
      <c r="AE1292" s="534" t="str">
        <f>三年级总分</f>
        <v/>
      </c>
      <c r="AF1292" s="517" t="str">
        <f>三年级等级</f>
        <v/>
      </c>
    </row>
    <row r="1293" spans="1:32">
      <c r="A1293" s="476">
        <v>319</v>
      </c>
      <c r="B1293" s="477">
        <v>31</v>
      </c>
      <c r="C1293" s="632"/>
      <c r="D1293" s="633"/>
      <c r="E1293" s="632"/>
      <c r="F1293" s="625"/>
      <c r="G1293" s="608"/>
      <c r="H1293" s="475"/>
      <c r="I1293" s="613"/>
      <c r="J1293" s="614"/>
      <c r="K1293" s="614"/>
      <c r="L1293" s="615"/>
      <c r="M1293" s="644"/>
      <c r="N1293" s="505" t="str">
        <f>三年级BMI</f>
        <v/>
      </c>
      <c r="O1293" s="499" t="str">
        <f>三年级BMI等级</f>
        <v/>
      </c>
      <c r="P1293" s="500" t="str">
        <f>三年级BMI得分</f>
        <v/>
      </c>
      <c r="Q1293" s="515" t="str">
        <f>三年级肺活量得分</f>
        <v/>
      </c>
      <c r="R1293" s="512" t="str">
        <f>三年级等级</f>
        <v/>
      </c>
      <c r="S1293" s="516" t="str">
        <f>三年级50米跑得分</f>
        <v/>
      </c>
      <c r="T1293" s="517" t="str">
        <f>三年级等级</f>
        <v/>
      </c>
      <c r="U1293" s="516" t="str">
        <f>三年级坐位体前屈得分</f>
        <v/>
      </c>
      <c r="V1293" s="517" t="str">
        <f>三年级等级</f>
        <v/>
      </c>
      <c r="W1293" s="516" t="str">
        <f>三年级一分钟跳绳得分</f>
        <v/>
      </c>
      <c r="X1293" s="517" t="str">
        <f>三年级等级</f>
        <v/>
      </c>
      <c r="Y1293" s="515" t="str">
        <f>三年级仰卧起坐得分</f>
        <v/>
      </c>
      <c r="Z1293" s="518" t="str">
        <f>三年级等级</f>
        <v/>
      </c>
      <c r="AA1293" s="533"/>
      <c r="AB1293" s="515"/>
      <c r="AC1293" s="533" t="str">
        <f>三年级跳绳附加分</f>
        <v/>
      </c>
      <c r="AD1293" s="534" t="str">
        <f>三年级标准分</f>
        <v/>
      </c>
      <c r="AE1293" s="534" t="str">
        <f>三年级总分</f>
        <v/>
      </c>
      <c r="AF1293" s="517" t="str">
        <f>三年级等级</f>
        <v/>
      </c>
    </row>
    <row r="1294" spans="1:32">
      <c r="A1294" s="476">
        <v>319</v>
      </c>
      <c r="B1294" s="477">
        <v>32</v>
      </c>
      <c r="C1294" s="632"/>
      <c r="D1294" s="633"/>
      <c r="E1294" s="632"/>
      <c r="F1294" s="625"/>
      <c r="G1294" s="608"/>
      <c r="H1294" s="475"/>
      <c r="I1294" s="613"/>
      <c r="J1294" s="614"/>
      <c r="K1294" s="614"/>
      <c r="L1294" s="615"/>
      <c r="M1294" s="644"/>
      <c r="N1294" s="505" t="str">
        <f>三年级BMI</f>
        <v/>
      </c>
      <c r="O1294" s="499" t="str">
        <f>三年级BMI等级</f>
        <v/>
      </c>
      <c r="P1294" s="500" t="str">
        <f>三年级BMI得分</f>
        <v/>
      </c>
      <c r="Q1294" s="515" t="str">
        <f>三年级肺活量得分</f>
        <v/>
      </c>
      <c r="R1294" s="512" t="str">
        <f>三年级等级</f>
        <v/>
      </c>
      <c r="S1294" s="516" t="str">
        <f>三年级50米跑得分</f>
        <v/>
      </c>
      <c r="T1294" s="517" t="str">
        <f>三年级等级</f>
        <v/>
      </c>
      <c r="U1294" s="516" t="str">
        <f>三年级坐位体前屈得分</f>
        <v/>
      </c>
      <c r="V1294" s="517" t="str">
        <f>三年级等级</f>
        <v/>
      </c>
      <c r="W1294" s="516" t="str">
        <f>三年级一分钟跳绳得分</f>
        <v/>
      </c>
      <c r="X1294" s="517" t="str">
        <f>三年级等级</f>
        <v/>
      </c>
      <c r="Y1294" s="515" t="str">
        <f>三年级仰卧起坐得分</f>
        <v/>
      </c>
      <c r="Z1294" s="518" t="str">
        <f>三年级等级</f>
        <v/>
      </c>
      <c r="AA1294" s="533"/>
      <c r="AB1294" s="515"/>
      <c r="AC1294" s="533" t="str">
        <f>三年级跳绳附加分</f>
        <v/>
      </c>
      <c r="AD1294" s="534" t="str">
        <f>三年级标准分</f>
        <v/>
      </c>
      <c r="AE1294" s="534" t="str">
        <f>三年级总分</f>
        <v/>
      </c>
      <c r="AF1294" s="517" t="str">
        <f>三年级等级</f>
        <v/>
      </c>
    </row>
    <row r="1295" spans="1:32">
      <c r="A1295" s="476">
        <v>319</v>
      </c>
      <c r="B1295" s="477">
        <v>33</v>
      </c>
      <c r="C1295" s="632"/>
      <c r="D1295" s="633"/>
      <c r="E1295" s="632"/>
      <c r="F1295" s="625"/>
      <c r="G1295" s="608"/>
      <c r="H1295" s="475"/>
      <c r="I1295" s="613"/>
      <c r="J1295" s="614"/>
      <c r="K1295" s="614"/>
      <c r="L1295" s="615"/>
      <c r="M1295" s="644"/>
      <c r="N1295" s="505" t="str">
        <f>三年级BMI</f>
        <v/>
      </c>
      <c r="O1295" s="499" t="str">
        <f>三年级BMI等级</f>
        <v/>
      </c>
      <c r="P1295" s="500" t="str">
        <f>三年级BMI得分</f>
        <v/>
      </c>
      <c r="Q1295" s="515" t="str">
        <f>三年级肺活量得分</f>
        <v/>
      </c>
      <c r="R1295" s="512" t="str">
        <f>三年级等级</f>
        <v/>
      </c>
      <c r="S1295" s="516" t="str">
        <f>三年级50米跑得分</f>
        <v/>
      </c>
      <c r="T1295" s="517" t="str">
        <f>三年级等级</f>
        <v/>
      </c>
      <c r="U1295" s="516" t="str">
        <f>三年级坐位体前屈得分</f>
        <v/>
      </c>
      <c r="V1295" s="517" t="str">
        <f>三年级等级</f>
        <v/>
      </c>
      <c r="W1295" s="516" t="str">
        <f>三年级一分钟跳绳得分</f>
        <v/>
      </c>
      <c r="X1295" s="517" t="str">
        <f>三年级等级</f>
        <v/>
      </c>
      <c r="Y1295" s="515" t="str">
        <f>三年级仰卧起坐得分</f>
        <v/>
      </c>
      <c r="Z1295" s="518" t="str">
        <f>三年级等级</f>
        <v/>
      </c>
      <c r="AA1295" s="533"/>
      <c r="AB1295" s="515"/>
      <c r="AC1295" s="533" t="str">
        <f>三年级跳绳附加分</f>
        <v/>
      </c>
      <c r="AD1295" s="534" t="str">
        <f>三年级标准分</f>
        <v/>
      </c>
      <c r="AE1295" s="534" t="str">
        <f>三年级总分</f>
        <v/>
      </c>
      <c r="AF1295" s="517" t="str">
        <f>三年级等级</f>
        <v/>
      </c>
    </row>
    <row r="1296" spans="1:32">
      <c r="A1296" s="476">
        <v>319</v>
      </c>
      <c r="B1296" s="477">
        <v>34</v>
      </c>
      <c r="C1296" s="632"/>
      <c r="D1296" s="633"/>
      <c r="E1296" s="632"/>
      <c r="F1296" s="625"/>
      <c r="G1296" s="608"/>
      <c r="H1296" s="475"/>
      <c r="I1296" s="613"/>
      <c r="J1296" s="614"/>
      <c r="K1296" s="614"/>
      <c r="L1296" s="615"/>
      <c r="M1296" s="644"/>
      <c r="N1296" s="505" t="str">
        <f>三年级BMI</f>
        <v/>
      </c>
      <c r="O1296" s="499" t="str">
        <f>三年级BMI等级</f>
        <v/>
      </c>
      <c r="P1296" s="500" t="str">
        <f>三年级BMI得分</f>
        <v/>
      </c>
      <c r="Q1296" s="515" t="str">
        <f>三年级肺活量得分</f>
        <v/>
      </c>
      <c r="R1296" s="512" t="str">
        <f>三年级等级</f>
        <v/>
      </c>
      <c r="S1296" s="516" t="str">
        <f>三年级50米跑得分</f>
        <v/>
      </c>
      <c r="T1296" s="517" t="str">
        <f>三年级等级</f>
        <v/>
      </c>
      <c r="U1296" s="516" t="str">
        <f>三年级坐位体前屈得分</f>
        <v/>
      </c>
      <c r="V1296" s="517" t="str">
        <f>三年级等级</f>
        <v/>
      </c>
      <c r="W1296" s="516" t="str">
        <f>三年级一分钟跳绳得分</f>
        <v/>
      </c>
      <c r="X1296" s="517" t="str">
        <f>三年级等级</f>
        <v/>
      </c>
      <c r="Y1296" s="515" t="str">
        <f>三年级仰卧起坐得分</f>
        <v/>
      </c>
      <c r="Z1296" s="518" t="str">
        <f>三年级等级</f>
        <v/>
      </c>
      <c r="AA1296" s="533"/>
      <c r="AB1296" s="515"/>
      <c r="AC1296" s="533" t="str">
        <f>三年级跳绳附加分</f>
        <v/>
      </c>
      <c r="AD1296" s="534" t="str">
        <f>三年级标准分</f>
        <v/>
      </c>
      <c r="AE1296" s="534" t="str">
        <f>三年级总分</f>
        <v/>
      </c>
      <c r="AF1296" s="517" t="str">
        <f>三年级等级</f>
        <v/>
      </c>
    </row>
    <row r="1297" spans="1:32">
      <c r="A1297" s="476">
        <v>319</v>
      </c>
      <c r="B1297" s="477">
        <v>35</v>
      </c>
      <c r="C1297" s="632"/>
      <c r="D1297" s="633"/>
      <c r="E1297" s="632"/>
      <c r="F1297" s="625"/>
      <c r="G1297" s="608"/>
      <c r="H1297" s="475"/>
      <c r="I1297" s="613"/>
      <c r="J1297" s="614"/>
      <c r="K1297" s="614"/>
      <c r="L1297" s="615"/>
      <c r="M1297" s="644"/>
      <c r="N1297" s="505" t="str">
        <f>三年级BMI</f>
        <v/>
      </c>
      <c r="O1297" s="499" t="str">
        <f>三年级BMI等级</f>
        <v/>
      </c>
      <c r="P1297" s="500" t="str">
        <f>三年级BMI得分</f>
        <v/>
      </c>
      <c r="Q1297" s="515" t="str">
        <f>三年级肺活量得分</f>
        <v/>
      </c>
      <c r="R1297" s="512" t="str">
        <f>三年级等级</f>
        <v/>
      </c>
      <c r="S1297" s="516" t="str">
        <f>三年级50米跑得分</f>
        <v/>
      </c>
      <c r="T1297" s="517" t="str">
        <f>三年级等级</f>
        <v/>
      </c>
      <c r="U1297" s="516" t="str">
        <f>三年级坐位体前屈得分</f>
        <v/>
      </c>
      <c r="V1297" s="517" t="str">
        <f>三年级等级</f>
        <v/>
      </c>
      <c r="W1297" s="516" t="str">
        <f>三年级一分钟跳绳得分</f>
        <v/>
      </c>
      <c r="X1297" s="517" t="str">
        <f>三年级等级</f>
        <v/>
      </c>
      <c r="Y1297" s="515" t="str">
        <f>三年级仰卧起坐得分</f>
        <v/>
      </c>
      <c r="Z1297" s="518" t="str">
        <f>三年级等级</f>
        <v/>
      </c>
      <c r="AA1297" s="533"/>
      <c r="AB1297" s="515"/>
      <c r="AC1297" s="533" t="str">
        <f>三年级跳绳附加分</f>
        <v/>
      </c>
      <c r="AD1297" s="534" t="str">
        <f>三年级标准分</f>
        <v/>
      </c>
      <c r="AE1297" s="534" t="str">
        <f>三年级总分</f>
        <v/>
      </c>
      <c r="AF1297" s="517" t="str">
        <f>三年级等级</f>
        <v/>
      </c>
    </row>
    <row r="1298" spans="1:32">
      <c r="A1298" s="476">
        <v>319</v>
      </c>
      <c r="B1298" s="477">
        <v>36</v>
      </c>
      <c r="C1298" s="632"/>
      <c r="D1298" s="633"/>
      <c r="E1298" s="632"/>
      <c r="F1298" s="625"/>
      <c r="G1298" s="608"/>
      <c r="H1298" s="475"/>
      <c r="I1298" s="613"/>
      <c r="J1298" s="614"/>
      <c r="K1298" s="614"/>
      <c r="L1298" s="615"/>
      <c r="M1298" s="644"/>
      <c r="N1298" s="505" t="str">
        <f>三年级BMI</f>
        <v/>
      </c>
      <c r="O1298" s="499" t="str">
        <f>三年级BMI等级</f>
        <v/>
      </c>
      <c r="P1298" s="500" t="str">
        <f>三年级BMI得分</f>
        <v/>
      </c>
      <c r="Q1298" s="515" t="str">
        <f>三年级肺活量得分</f>
        <v/>
      </c>
      <c r="R1298" s="512" t="str">
        <f>三年级等级</f>
        <v/>
      </c>
      <c r="S1298" s="516" t="str">
        <f>三年级50米跑得分</f>
        <v/>
      </c>
      <c r="T1298" s="517" t="str">
        <f>三年级等级</f>
        <v/>
      </c>
      <c r="U1298" s="516" t="str">
        <f>三年级坐位体前屈得分</f>
        <v/>
      </c>
      <c r="V1298" s="517" t="str">
        <f>三年级等级</f>
        <v/>
      </c>
      <c r="W1298" s="516" t="str">
        <f>三年级一分钟跳绳得分</f>
        <v/>
      </c>
      <c r="X1298" s="517" t="str">
        <f>三年级等级</f>
        <v/>
      </c>
      <c r="Y1298" s="515" t="str">
        <f>三年级仰卧起坐得分</f>
        <v/>
      </c>
      <c r="Z1298" s="518" t="str">
        <f>三年级等级</f>
        <v/>
      </c>
      <c r="AA1298" s="533"/>
      <c r="AB1298" s="515"/>
      <c r="AC1298" s="533" t="str">
        <f>三年级跳绳附加分</f>
        <v/>
      </c>
      <c r="AD1298" s="534" t="str">
        <f>三年级标准分</f>
        <v/>
      </c>
      <c r="AE1298" s="534" t="str">
        <f>三年级总分</f>
        <v/>
      </c>
      <c r="AF1298" s="517" t="str">
        <f>三年级等级</f>
        <v/>
      </c>
    </row>
    <row r="1299" spans="1:32">
      <c r="A1299" s="476">
        <v>319</v>
      </c>
      <c r="B1299" s="477">
        <v>37</v>
      </c>
      <c r="C1299" s="632"/>
      <c r="D1299" s="633"/>
      <c r="E1299" s="632"/>
      <c r="F1299" s="625"/>
      <c r="G1299" s="608"/>
      <c r="H1299" s="475"/>
      <c r="I1299" s="613"/>
      <c r="J1299" s="614"/>
      <c r="K1299" s="614"/>
      <c r="L1299" s="615"/>
      <c r="M1299" s="644"/>
      <c r="N1299" s="505" t="str">
        <f>三年级BMI</f>
        <v/>
      </c>
      <c r="O1299" s="499" t="str">
        <f>三年级BMI等级</f>
        <v/>
      </c>
      <c r="P1299" s="500" t="str">
        <f>三年级BMI得分</f>
        <v/>
      </c>
      <c r="Q1299" s="515" t="str">
        <f>三年级肺活量得分</f>
        <v/>
      </c>
      <c r="R1299" s="512" t="str">
        <f>三年级等级</f>
        <v/>
      </c>
      <c r="S1299" s="516" t="str">
        <f>三年级50米跑得分</f>
        <v/>
      </c>
      <c r="T1299" s="517" t="str">
        <f>三年级等级</f>
        <v/>
      </c>
      <c r="U1299" s="516" t="str">
        <f>三年级坐位体前屈得分</f>
        <v/>
      </c>
      <c r="V1299" s="517" t="str">
        <f>三年级等级</f>
        <v/>
      </c>
      <c r="W1299" s="516" t="str">
        <f>三年级一分钟跳绳得分</f>
        <v/>
      </c>
      <c r="X1299" s="517" t="str">
        <f>三年级等级</f>
        <v/>
      </c>
      <c r="Y1299" s="515" t="str">
        <f>三年级仰卧起坐得分</f>
        <v/>
      </c>
      <c r="Z1299" s="518" t="str">
        <f>三年级等级</f>
        <v/>
      </c>
      <c r="AA1299" s="533"/>
      <c r="AB1299" s="515"/>
      <c r="AC1299" s="533" t="str">
        <f>三年级跳绳附加分</f>
        <v/>
      </c>
      <c r="AD1299" s="534" t="str">
        <f>三年级标准分</f>
        <v/>
      </c>
      <c r="AE1299" s="534" t="str">
        <f>三年级总分</f>
        <v/>
      </c>
      <c r="AF1299" s="517" t="str">
        <f>三年级等级</f>
        <v/>
      </c>
    </row>
    <row r="1300" spans="1:32">
      <c r="A1300" s="476">
        <v>319</v>
      </c>
      <c r="B1300" s="477">
        <v>38</v>
      </c>
      <c r="C1300" s="632"/>
      <c r="D1300" s="633"/>
      <c r="E1300" s="632"/>
      <c r="F1300" s="625"/>
      <c r="G1300" s="608"/>
      <c r="H1300" s="475"/>
      <c r="I1300" s="613"/>
      <c r="J1300" s="614"/>
      <c r="K1300" s="614"/>
      <c r="L1300" s="615"/>
      <c r="M1300" s="644"/>
      <c r="N1300" s="505" t="str">
        <f>三年级BMI</f>
        <v/>
      </c>
      <c r="O1300" s="499" t="str">
        <f>三年级BMI等级</f>
        <v/>
      </c>
      <c r="P1300" s="500" t="str">
        <f>三年级BMI得分</f>
        <v/>
      </c>
      <c r="Q1300" s="515" t="str">
        <f>三年级肺活量得分</f>
        <v/>
      </c>
      <c r="R1300" s="512" t="str">
        <f>三年级等级</f>
        <v/>
      </c>
      <c r="S1300" s="516" t="str">
        <f>三年级50米跑得分</f>
        <v/>
      </c>
      <c r="T1300" s="517" t="str">
        <f>三年级等级</f>
        <v/>
      </c>
      <c r="U1300" s="516" t="str">
        <f>三年级坐位体前屈得分</f>
        <v/>
      </c>
      <c r="V1300" s="517" t="str">
        <f>三年级等级</f>
        <v/>
      </c>
      <c r="W1300" s="516" t="str">
        <f>三年级一分钟跳绳得分</f>
        <v/>
      </c>
      <c r="X1300" s="517" t="str">
        <f>三年级等级</f>
        <v/>
      </c>
      <c r="Y1300" s="515" t="str">
        <f>三年级仰卧起坐得分</f>
        <v/>
      </c>
      <c r="Z1300" s="518" t="str">
        <f>三年级等级</f>
        <v/>
      </c>
      <c r="AA1300" s="533"/>
      <c r="AB1300" s="515"/>
      <c r="AC1300" s="533" t="str">
        <f>三年级跳绳附加分</f>
        <v/>
      </c>
      <c r="AD1300" s="534" t="str">
        <f>三年级标准分</f>
        <v/>
      </c>
      <c r="AE1300" s="534" t="str">
        <f>三年级总分</f>
        <v/>
      </c>
      <c r="AF1300" s="517" t="str">
        <f>三年级等级</f>
        <v/>
      </c>
    </row>
    <row r="1301" spans="1:32">
      <c r="A1301" s="476">
        <v>319</v>
      </c>
      <c r="B1301" s="477">
        <v>39</v>
      </c>
      <c r="C1301" s="632"/>
      <c r="D1301" s="633"/>
      <c r="E1301" s="632"/>
      <c r="F1301" s="625"/>
      <c r="G1301" s="608"/>
      <c r="H1301" s="475"/>
      <c r="I1301" s="613"/>
      <c r="J1301" s="614"/>
      <c r="K1301" s="614"/>
      <c r="L1301" s="615"/>
      <c r="M1301" s="644"/>
      <c r="N1301" s="505" t="str">
        <f>三年级BMI</f>
        <v/>
      </c>
      <c r="O1301" s="499" t="str">
        <f>三年级BMI等级</f>
        <v/>
      </c>
      <c r="P1301" s="500" t="str">
        <f>三年级BMI得分</f>
        <v/>
      </c>
      <c r="Q1301" s="515" t="str">
        <f>三年级肺活量得分</f>
        <v/>
      </c>
      <c r="R1301" s="512" t="str">
        <f>三年级等级</f>
        <v/>
      </c>
      <c r="S1301" s="516" t="str">
        <f>三年级50米跑得分</f>
        <v/>
      </c>
      <c r="T1301" s="517" t="str">
        <f>三年级等级</f>
        <v/>
      </c>
      <c r="U1301" s="516" t="str">
        <f>三年级坐位体前屈得分</f>
        <v/>
      </c>
      <c r="V1301" s="517" t="str">
        <f>三年级等级</f>
        <v/>
      </c>
      <c r="W1301" s="516" t="str">
        <f>三年级一分钟跳绳得分</f>
        <v/>
      </c>
      <c r="X1301" s="517" t="str">
        <f>三年级等级</f>
        <v/>
      </c>
      <c r="Y1301" s="515" t="str">
        <f>三年级仰卧起坐得分</f>
        <v/>
      </c>
      <c r="Z1301" s="518" t="str">
        <f>三年级等级</f>
        <v/>
      </c>
      <c r="AA1301" s="533"/>
      <c r="AB1301" s="515"/>
      <c r="AC1301" s="533" t="str">
        <f>三年级跳绳附加分</f>
        <v/>
      </c>
      <c r="AD1301" s="534" t="str">
        <f>三年级标准分</f>
        <v/>
      </c>
      <c r="AE1301" s="534" t="str">
        <f>三年级总分</f>
        <v/>
      </c>
      <c r="AF1301" s="517" t="str">
        <f>三年级等级</f>
        <v/>
      </c>
    </row>
    <row r="1302" spans="1:32">
      <c r="A1302" s="476">
        <v>319</v>
      </c>
      <c r="B1302" s="477">
        <v>40</v>
      </c>
      <c r="C1302" s="632"/>
      <c r="D1302" s="633"/>
      <c r="E1302" s="632"/>
      <c r="F1302" s="625"/>
      <c r="G1302" s="608"/>
      <c r="H1302" s="475"/>
      <c r="I1302" s="613"/>
      <c r="J1302" s="614"/>
      <c r="K1302" s="614"/>
      <c r="L1302" s="615"/>
      <c r="M1302" s="644"/>
      <c r="N1302" s="505" t="str">
        <f>三年级BMI</f>
        <v/>
      </c>
      <c r="O1302" s="499" t="str">
        <f>三年级BMI等级</f>
        <v/>
      </c>
      <c r="P1302" s="500" t="str">
        <f>三年级BMI得分</f>
        <v/>
      </c>
      <c r="Q1302" s="515" t="str">
        <f>三年级肺活量得分</f>
        <v/>
      </c>
      <c r="R1302" s="512" t="str">
        <f>三年级等级</f>
        <v/>
      </c>
      <c r="S1302" s="516" t="str">
        <f>三年级50米跑得分</f>
        <v/>
      </c>
      <c r="T1302" s="517" t="str">
        <f>三年级等级</f>
        <v/>
      </c>
      <c r="U1302" s="516" t="str">
        <f>三年级坐位体前屈得分</f>
        <v/>
      </c>
      <c r="V1302" s="517" t="str">
        <f>三年级等级</f>
        <v/>
      </c>
      <c r="W1302" s="516" t="str">
        <f>三年级一分钟跳绳得分</f>
        <v/>
      </c>
      <c r="X1302" s="517" t="str">
        <f>三年级等级</f>
        <v/>
      </c>
      <c r="Y1302" s="515" t="str">
        <f>三年级仰卧起坐得分</f>
        <v/>
      </c>
      <c r="Z1302" s="518" t="str">
        <f>三年级等级</f>
        <v/>
      </c>
      <c r="AA1302" s="533"/>
      <c r="AB1302" s="515"/>
      <c r="AC1302" s="533" t="str">
        <f>三年级跳绳附加分</f>
        <v/>
      </c>
      <c r="AD1302" s="534" t="str">
        <f>三年级标准分</f>
        <v/>
      </c>
      <c r="AE1302" s="534" t="str">
        <f>三年级总分</f>
        <v/>
      </c>
      <c r="AF1302" s="517" t="str">
        <f>三年级等级</f>
        <v/>
      </c>
    </row>
    <row r="1303" spans="1:32">
      <c r="A1303" s="476">
        <v>319</v>
      </c>
      <c r="B1303" s="477">
        <v>41</v>
      </c>
      <c r="C1303" s="632"/>
      <c r="D1303" s="633"/>
      <c r="E1303" s="632"/>
      <c r="F1303" s="625"/>
      <c r="G1303" s="608"/>
      <c r="H1303" s="475"/>
      <c r="I1303" s="613"/>
      <c r="J1303" s="614"/>
      <c r="K1303" s="614"/>
      <c r="L1303" s="615"/>
      <c r="M1303" s="644"/>
      <c r="N1303" s="505" t="str">
        <f>三年级BMI</f>
        <v/>
      </c>
      <c r="O1303" s="499" t="str">
        <f>三年级BMI等级</f>
        <v/>
      </c>
      <c r="P1303" s="500" t="str">
        <f>三年级BMI得分</f>
        <v/>
      </c>
      <c r="Q1303" s="515" t="str">
        <f>三年级肺活量得分</f>
        <v/>
      </c>
      <c r="R1303" s="512" t="str">
        <f>三年级等级</f>
        <v/>
      </c>
      <c r="S1303" s="516" t="str">
        <f>三年级50米跑得分</f>
        <v/>
      </c>
      <c r="T1303" s="517" t="str">
        <f>三年级等级</f>
        <v/>
      </c>
      <c r="U1303" s="516" t="str">
        <f>三年级坐位体前屈得分</f>
        <v/>
      </c>
      <c r="V1303" s="517" t="str">
        <f>三年级等级</f>
        <v/>
      </c>
      <c r="W1303" s="516" t="str">
        <f>三年级一分钟跳绳得分</f>
        <v/>
      </c>
      <c r="X1303" s="517" t="str">
        <f>三年级等级</f>
        <v/>
      </c>
      <c r="Y1303" s="515" t="str">
        <f>三年级仰卧起坐得分</f>
        <v/>
      </c>
      <c r="Z1303" s="518" t="str">
        <f>三年级等级</f>
        <v/>
      </c>
      <c r="AA1303" s="533"/>
      <c r="AB1303" s="515"/>
      <c r="AC1303" s="533" t="str">
        <f>三年级跳绳附加分</f>
        <v/>
      </c>
      <c r="AD1303" s="534" t="str">
        <f>三年级标准分</f>
        <v/>
      </c>
      <c r="AE1303" s="534" t="str">
        <f>三年级总分</f>
        <v/>
      </c>
      <c r="AF1303" s="517" t="str">
        <f>三年级等级</f>
        <v/>
      </c>
    </row>
    <row r="1304" spans="1:32">
      <c r="A1304" s="476">
        <v>319</v>
      </c>
      <c r="B1304" s="477">
        <v>42</v>
      </c>
      <c r="C1304" s="632"/>
      <c r="D1304" s="633"/>
      <c r="E1304" s="632"/>
      <c r="F1304" s="625"/>
      <c r="G1304" s="608"/>
      <c r="H1304" s="475"/>
      <c r="I1304" s="613"/>
      <c r="J1304" s="614"/>
      <c r="K1304" s="614"/>
      <c r="L1304" s="615"/>
      <c r="M1304" s="644"/>
      <c r="N1304" s="505" t="str">
        <f>三年级BMI</f>
        <v/>
      </c>
      <c r="O1304" s="499" t="str">
        <f>三年级BMI等级</f>
        <v/>
      </c>
      <c r="P1304" s="500" t="str">
        <f>三年级BMI得分</f>
        <v/>
      </c>
      <c r="Q1304" s="515" t="str">
        <f>三年级肺活量得分</f>
        <v/>
      </c>
      <c r="R1304" s="512" t="str">
        <f>三年级等级</f>
        <v/>
      </c>
      <c r="S1304" s="516" t="str">
        <f>三年级50米跑得分</f>
        <v/>
      </c>
      <c r="T1304" s="517" t="str">
        <f>三年级等级</f>
        <v/>
      </c>
      <c r="U1304" s="516" t="str">
        <f>三年级坐位体前屈得分</f>
        <v/>
      </c>
      <c r="V1304" s="517" t="str">
        <f>三年级等级</f>
        <v/>
      </c>
      <c r="W1304" s="516" t="str">
        <f>三年级一分钟跳绳得分</f>
        <v/>
      </c>
      <c r="X1304" s="517" t="str">
        <f>三年级等级</f>
        <v/>
      </c>
      <c r="Y1304" s="515" t="str">
        <f>三年级仰卧起坐得分</f>
        <v/>
      </c>
      <c r="Z1304" s="518" t="str">
        <f>三年级等级</f>
        <v/>
      </c>
      <c r="AA1304" s="533"/>
      <c r="AB1304" s="515"/>
      <c r="AC1304" s="533" t="str">
        <f>三年级跳绳附加分</f>
        <v/>
      </c>
      <c r="AD1304" s="534" t="str">
        <f>三年级标准分</f>
        <v/>
      </c>
      <c r="AE1304" s="534" t="str">
        <f>三年级总分</f>
        <v/>
      </c>
      <c r="AF1304" s="517" t="str">
        <f>三年级等级</f>
        <v/>
      </c>
    </row>
    <row r="1305" spans="1:32">
      <c r="A1305" s="476">
        <v>319</v>
      </c>
      <c r="B1305" s="477">
        <v>43</v>
      </c>
      <c r="C1305" s="632"/>
      <c r="D1305" s="633"/>
      <c r="E1305" s="632"/>
      <c r="F1305" s="625"/>
      <c r="G1305" s="608"/>
      <c r="H1305" s="475"/>
      <c r="I1305" s="613"/>
      <c r="J1305" s="614"/>
      <c r="K1305" s="614"/>
      <c r="L1305" s="615"/>
      <c r="M1305" s="644"/>
      <c r="N1305" s="505" t="str">
        <f>三年级BMI</f>
        <v/>
      </c>
      <c r="O1305" s="499" t="str">
        <f>三年级BMI等级</f>
        <v/>
      </c>
      <c r="P1305" s="500" t="str">
        <f>三年级BMI得分</f>
        <v/>
      </c>
      <c r="Q1305" s="515" t="str">
        <f>三年级肺活量得分</f>
        <v/>
      </c>
      <c r="R1305" s="512" t="str">
        <f>三年级等级</f>
        <v/>
      </c>
      <c r="S1305" s="516" t="str">
        <f>三年级50米跑得分</f>
        <v/>
      </c>
      <c r="T1305" s="517" t="str">
        <f>三年级等级</f>
        <v/>
      </c>
      <c r="U1305" s="516" t="str">
        <f>三年级坐位体前屈得分</f>
        <v/>
      </c>
      <c r="V1305" s="517" t="str">
        <f>三年级等级</f>
        <v/>
      </c>
      <c r="W1305" s="516" t="str">
        <f>三年级一分钟跳绳得分</f>
        <v/>
      </c>
      <c r="X1305" s="517" t="str">
        <f>三年级等级</f>
        <v/>
      </c>
      <c r="Y1305" s="515" t="str">
        <f>三年级仰卧起坐得分</f>
        <v/>
      </c>
      <c r="Z1305" s="518" t="str">
        <f>三年级等级</f>
        <v/>
      </c>
      <c r="AA1305" s="533"/>
      <c r="AB1305" s="515"/>
      <c r="AC1305" s="533" t="str">
        <f>三年级跳绳附加分</f>
        <v/>
      </c>
      <c r="AD1305" s="534" t="str">
        <f>三年级标准分</f>
        <v/>
      </c>
      <c r="AE1305" s="534" t="str">
        <f>三年级总分</f>
        <v/>
      </c>
      <c r="AF1305" s="517" t="str">
        <f>三年级等级</f>
        <v/>
      </c>
    </row>
    <row r="1306" spans="1:32">
      <c r="A1306" s="476">
        <v>319</v>
      </c>
      <c r="B1306" s="477">
        <v>44</v>
      </c>
      <c r="C1306" s="632"/>
      <c r="D1306" s="633"/>
      <c r="E1306" s="632"/>
      <c r="F1306" s="625"/>
      <c r="G1306" s="608"/>
      <c r="H1306" s="475"/>
      <c r="I1306" s="613"/>
      <c r="J1306" s="614"/>
      <c r="K1306" s="614"/>
      <c r="L1306" s="615"/>
      <c r="M1306" s="644"/>
      <c r="N1306" s="505" t="str">
        <f>三年级BMI</f>
        <v/>
      </c>
      <c r="O1306" s="499" t="str">
        <f>三年级BMI等级</f>
        <v/>
      </c>
      <c r="P1306" s="500" t="str">
        <f>三年级BMI得分</f>
        <v/>
      </c>
      <c r="Q1306" s="515" t="str">
        <f>三年级肺活量得分</f>
        <v/>
      </c>
      <c r="R1306" s="512" t="str">
        <f>三年级等级</f>
        <v/>
      </c>
      <c r="S1306" s="516" t="str">
        <f>三年级50米跑得分</f>
        <v/>
      </c>
      <c r="T1306" s="517" t="str">
        <f>三年级等级</f>
        <v/>
      </c>
      <c r="U1306" s="516" t="str">
        <f>三年级坐位体前屈得分</f>
        <v/>
      </c>
      <c r="V1306" s="517" t="str">
        <f>三年级等级</f>
        <v/>
      </c>
      <c r="W1306" s="516" t="str">
        <f>三年级一分钟跳绳得分</f>
        <v/>
      </c>
      <c r="X1306" s="517" t="str">
        <f>三年级等级</f>
        <v/>
      </c>
      <c r="Y1306" s="515" t="str">
        <f>三年级仰卧起坐得分</f>
        <v/>
      </c>
      <c r="Z1306" s="518" t="str">
        <f>三年级等级</f>
        <v/>
      </c>
      <c r="AA1306" s="533"/>
      <c r="AB1306" s="515"/>
      <c r="AC1306" s="533" t="str">
        <f>三年级跳绳附加分</f>
        <v/>
      </c>
      <c r="AD1306" s="534" t="str">
        <f>三年级标准分</f>
        <v/>
      </c>
      <c r="AE1306" s="534" t="str">
        <f>三年级总分</f>
        <v/>
      </c>
      <c r="AF1306" s="517" t="str">
        <f>三年级等级</f>
        <v/>
      </c>
    </row>
    <row r="1307" spans="1:32">
      <c r="A1307" s="476">
        <v>319</v>
      </c>
      <c r="B1307" s="477">
        <v>45</v>
      </c>
      <c r="C1307" s="632"/>
      <c r="D1307" s="633"/>
      <c r="E1307" s="632"/>
      <c r="F1307" s="625"/>
      <c r="G1307" s="608"/>
      <c r="H1307" s="475"/>
      <c r="I1307" s="613"/>
      <c r="J1307" s="614"/>
      <c r="K1307" s="614"/>
      <c r="L1307" s="615"/>
      <c r="M1307" s="644"/>
      <c r="N1307" s="505" t="str">
        <f>三年级BMI</f>
        <v/>
      </c>
      <c r="O1307" s="499" t="str">
        <f>三年级BMI等级</f>
        <v/>
      </c>
      <c r="P1307" s="500" t="str">
        <f>三年级BMI得分</f>
        <v/>
      </c>
      <c r="Q1307" s="515" t="str">
        <f>三年级肺活量得分</f>
        <v/>
      </c>
      <c r="R1307" s="512" t="str">
        <f>三年级等级</f>
        <v/>
      </c>
      <c r="S1307" s="516" t="str">
        <f>三年级50米跑得分</f>
        <v/>
      </c>
      <c r="T1307" s="517" t="str">
        <f>三年级等级</f>
        <v/>
      </c>
      <c r="U1307" s="516" t="str">
        <f>三年级坐位体前屈得分</f>
        <v/>
      </c>
      <c r="V1307" s="517" t="str">
        <f>三年级等级</f>
        <v/>
      </c>
      <c r="W1307" s="516" t="str">
        <f>三年级一分钟跳绳得分</f>
        <v/>
      </c>
      <c r="X1307" s="517" t="str">
        <f>三年级等级</f>
        <v/>
      </c>
      <c r="Y1307" s="515" t="str">
        <f>三年级仰卧起坐得分</f>
        <v/>
      </c>
      <c r="Z1307" s="518" t="str">
        <f>三年级等级</f>
        <v/>
      </c>
      <c r="AA1307" s="533"/>
      <c r="AB1307" s="515"/>
      <c r="AC1307" s="533" t="str">
        <f>三年级跳绳附加分</f>
        <v/>
      </c>
      <c r="AD1307" s="534" t="str">
        <f>三年级标准分</f>
        <v/>
      </c>
      <c r="AE1307" s="534" t="str">
        <f>三年级总分</f>
        <v/>
      </c>
      <c r="AF1307" s="517" t="str">
        <f>三年级等级</f>
        <v/>
      </c>
    </row>
    <row r="1308" spans="1:32">
      <c r="A1308" s="476">
        <v>319</v>
      </c>
      <c r="B1308" s="477">
        <v>46</v>
      </c>
      <c r="C1308" s="632"/>
      <c r="D1308" s="633"/>
      <c r="E1308" s="632"/>
      <c r="F1308" s="625"/>
      <c r="G1308" s="608"/>
      <c r="H1308" s="475"/>
      <c r="I1308" s="613"/>
      <c r="J1308" s="614"/>
      <c r="K1308" s="614"/>
      <c r="L1308" s="615"/>
      <c r="M1308" s="644"/>
      <c r="N1308" s="505" t="str">
        <f>三年级BMI</f>
        <v/>
      </c>
      <c r="O1308" s="499" t="str">
        <f>三年级BMI等级</f>
        <v/>
      </c>
      <c r="P1308" s="500" t="str">
        <f>三年级BMI得分</f>
        <v/>
      </c>
      <c r="Q1308" s="515" t="str">
        <f>三年级肺活量得分</f>
        <v/>
      </c>
      <c r="R1308" s="512" t="str">
        <f>三年级等级</f>
        <v/>
      </c>
      <c r="S1308" s="516" t="str">
        <f>三年级50米跑得分</f>
        <v/>
      </c>
      <c r="T1308" s="517" t="str">
        <f>三年级等级</f>
        <v/>
      </c>
      <c r="U1308" s="516" t="str">
        <f>三年级坐位体前屈得分</f>
        <v/>
      </c>
      <c r="V1308" s="517" t="str">
        <f>三年级等级</f>
        <v/>
      </c>
      <c r="W1308" s="516" t="str">
        <f>三年级一分钟跳绳得分</f>
        <v/>
      </c>
      <c r="X1308" s="517" t="str">
        <f>三年级等级</f>
        <v/>
      </c>
      <c r="Y1308" s="515" t="str">
        <f>三年级仰卧起坐得分</f>
        <v/>
      </c>
      <c r="Z1308" s="518" t="str">
        <f>三年级等级</f>
        <v/>
      </c>
      <c r="AA1308" s="533"/>
      <c r="AB1308" s="515"/>
      <c r="AC1308" s="533" t="str">
        <f>三年级跳绳附加分</f>
        <v/>
      </c>
      <c r="AD1308" s="534" t="str">
        <f>三年级标准分</f>
        <v/>
      </c>
      <c r="AE1308" s="534" t="str">
        <f>三年级总分</f>
        <v/>
      </c>
      <c r="AF1308" s="517" t="str">
        <f>三年级等级</f>
        <v/>
      </c>
    </row>
    <row r="1309" spans="1:32">
      <c r="A1309" s="476">
        <v>319</v>
      </c>
      <c r="B1309" s="477">
        <v>47</v>
      </c>
      <c r="C1309" s="632"/>
      <c r="D1309" s="633"/>
      <c r="E1309" s="632"/>
      <c r="F1309" s="625"/>
      <c r="G1309" s="608"/>
      <c r="H1309" s="475"/>
      <c r="I1309" s="613"/>
      <c r="J1309" s="614"/>
      <c r="K1309" s="614"/>
      <c r="L1309" s="615"/>
      <c r="M1309" s="644"/>
      <c r="N1309" s="505" t="str">
        <f>三年级BMI</f>
        <v/>
      </c>
      <c r="O1309" s="499" t="str">
        <f>三年级BMI等级</f>
        <v/>
      </c>
      <c r="P1309" s="500" t="str">
        <f>三年级BMI得分</f>
        <v/>
      </c>
      <c r="Q1309" s="515" t="str">
        <f>三年级肺活量得分</f>
        <v/>
      </c>
      <c r="R1309" s="512" t="str">
        <f>三年级等级</f>
        <v/>
      </c>
      <c r="S1309" s="516" t="str">
        <f>三年级50米跑得分</f>
        <v/>
      </c>
      <c r="T1309" s="517" t="str">
        <f>三年级等级</f>
        <v/>
      </c>
      <c r="U1309" s="516" t="str">
        <f>三年级坐位体前屈得分</f>
        <v/>
      </c>
      <c r="V1309" s="517" t="str">
        <f>三年级等级</f>
        <v/>
      </c>
      <c r="W1309" s="516" t="str">
        <f>三年级一分钟跳绳得分</f>
        <v/>
      </c>
      <c r="X1309" s="517" t="str">
        <f>三年级等级</f>
        <v/>
      </c>
      <c r="Y1309" s="515" t="str">
        <f>三年级仰卧起坐得分</f>
        <v/>
      </c>
      <c r="Z1309" s="518" t="str">
        <f>三年级等级</f>
        <v/>
      </c>
      <c r="AA1309" s="533"/>
      <c r="AB1309" s="515"/>
      <c r="AC1309" s="533" t="str">
        <f>三年级跳绳附加分</f>
        <v/>
      </c>
      <c r="AD1309" s="534" t="str">
        <f>三年级标准分</f>
        <v/>
      </c>
      <c r="AE1309" s="534" t="str">
        <f>三年级总分</f>
        <v/>
      </c>
      <c r="AF1309" s="517" t="str">
        <f>三年级等级</f>
        <v/>
      </c>
    </row>
    <row r="1310" spans="1:32">
      <c r="A1310" s="476">
        <v>319</v>
      </c>
      <c r="B1310" s="477">
        <v>48</v>
      </c>
      <c r="C1310" s="632"/>
      <c r="D1310" s="633"/>
      <c r="E1310" s="632"/>
      <c r="F1310" s="625"/>
      <c r="G1310" s="608"/>
      <c r="H1310" s="475"/>
      <c r="I1310" s="613"/>
      <c r="J1310" s="614"/>
      <c r="K1310" s="614"/>
      <c r="L1310" s="615"/>
      <c r="M1310" s="644"/>
      <c r="N1310" s="505" t="str">
        <f>三年级BMI</f>
        <v/>
      </c>
      <c r="O1310" s="499" t="str">
        <f>三年级BMI等级</f>
        <v/>
      </c>
      <c r="P1310" s="500" t="str">
        <f>三年级BMI得分</f>
        <v/>
      </c>
      <c r="Q1310" s="515" t="str">
        <f>三年级肺活量得分</f>
        <v/>
      </c>
      <c r="R1310" s="512" t="str">
        <f>三年级等级</f>
        <v/>
      </c>
      <c r="S1310" s="516" t="str">
        <f>三年级50米跑得分</f>
        <v/>
      </c>
      <c r="T1310" s="517" t="str">
        <f>三年级等级</f>
        <v/>
      </c>
      <c r="U1310" s="516" t="str">
        <f>三年级坐位体前屈得分</f>
        <v/>
      </c>
      <c r="V1310" s="517" t="str">
        <f>三年级等级</f>
        <v/>
      </c>
      <c r="W1310" s="516" t="str">
        <f>三年级一分钟跳绳得分</f>
        <v/>
      </c>
      <c r="X1310" s="517" t="str">
        <f>三年级等级</f>
        <v/>
      </c>
      <c r="Y1310" s="515" t="str">
        <f>三年级仰卧起坐得分</f>
        <v/>
      </c>
      <c r="Z1310" s="518" t="str">
        <f>三年级等级</f>
        <v/>
      </c>
      <c r="AA1310" s="533"/>
      <c r="AB1310" s="515"/>
      <c r="AC1310" s="533" t="str">
        <f>三年级跳绳附加分</f>
        <v/>
      </c>
      <c r="AD1310" s="534" t="str">
        <f>三年级标准分</f>
        <v/>
      </c>
      <c r="AE1310" s="534" t="str">
        <f>三年级总分</f>
        <v/>
      </c>
      <c r="AF1310" s="517" t="str">
        <f>三年级等级</f>
        <v/>
      </c>
    </row>
    <row r="1311" spans="1:32">
      <c r="A1311" s="476">
        <v>319</v>
      </c>
      <c r="B1311" s="477">
        <v>49</v>
      </c>
      <c r="C1311" s="632"/>
      <c r="D1311" s="633"/>
      <c r="E1311" s="632"/>
      <c r="F1311" s="625"/>
      <c r="G1311" s="608"/>
      <c r="H1311" s="475"/>
      <c r="I1311" s="613"/>
      <c r="J1311" s="614"/>
      <c r="K1311" s="614"/>
      <c r="L1311" s="615"/>
      <c r="M1311" s="644"/>
      <c r="N1311" s="505" t="str">
        <f>三年级BMI</f>
        <v/>
      </c>
      <c r="O1311" s="499" t="str">
        <f>三年级BMI等级</f>
        <v/>
      </c>
      <c r="P1311" s="500" t="str">
        <f>三年级BMI得分</f>
        <v/>
      </c>
      <c r="Q1311" s="515" t="str">
        <f>三年级肺活量得分</f>
        <v/>
      </c>
      <c r="R1311" s="512" t="str">
        <f>三年级等级</f>
        <v/>
      </c>
      <c r="S1311" s="516" t="str">
        <f>三年级50米跑得分</f>
        <v/>
      </c>
      <c r="T1311" s="517" t="str">
        <f>三年级等级</f>
        <v/>
      </c>
      <c r="U1311" s="516" t="str">
        <f>三年级坐位体前屈得分</f>
        <v/>
      </c>
      <c r="V1311" s="517" t="str">
        <f>三年级等级</f>
        <v/>
      </c>
      <c r="W1311" s="516" t="str">
        <f>三年级一分钟跳绳得分</f>
        <v/>
      </c>
      <c r="X1311" s="517" t="str">
        <f>三年级等级</f>
        <v/>
      </c>
      <c r="Y1311" s="515" t="str">
        <f>三年级仰卧起坐得分</f>
        <v/>
      </c>
      <c r="Z1311" s="518" t="str">
        <f>三年级等级</f>
        <v/>
      </c>
      <c r="AA1311" s="533"/>
      <c r="AB1311" s="515"/>
      <c r="AC1311" s="533" t="str">
        <f>三年级跳绳附加分</f>
        <v/>
      </c>
      <c r="AD1311" s="534" t="str">
        <f>三年级标准分</f>
        <v/>
      </c>
      <c r="AE1311" s="534" t="str">
        <f>三年级总分</f>
        <v/>
      </c>
      <c r="AF1311" s="517" t="str">
        <f>三年级等级</f>
        <v/>
      </c>
    </row>
    <row r="1312" spans="1:32">
      <c r="A1312" s="476">
        <v>319</v>
      </c>
      <c r="B1312" s="477">
        <v>50</v>
      </c>
      <c r="C1312" s="632"/>
      <c r="D1312" s="633"/>
      <c r="E1312" s="632"/>
      <c r="F1312" s="625"/>
      <c r="G1312" s="608"/>
      <c r="H1312" s="475"/>
      <c r="I1312" s="613"/>
      <c r="J1312" s="614"/>
      <c r="K1312" s="614"/>
      <c r="L1312" s="615"/>
      <c r="M1312" s="644"/>
      <c r="N1312" s="505" t="str">
        <f>三年级BMI</f>
        <v/>
      </c>
      <c r="O1312" s="499" t="str">
        <f>三年级BMI等级</f>
        <v/>
      </c>
      <c r="P1312" s="500" t="str">
        <f>三年级BMI得分</f>
        <v/>
      </c>
      <c r="Q1312" s="515" t="str">
        <f>三年级肺活量得分</f>
        <v/>
      </c>
      <c r="R1312" s="512" t="str">
        <f>三年级等级</f>
        <v/>
      </c>
      <c r="S1312" s="516" t="str">
        <f>三年级50米跑得分</f>
        <v/>
      </c>
      <c r="T1312" s="517" t="str">
        <f>三年级等级</f>
        <v/>
      </c>
      <c r="U1312" s="516" t="str">
        <f>三年级坐位体前屈得分</f>
        <v/>
      </c>
      <c r="V1312" s="517" t="str">
        <f>三年级等级</f>
        <v/>
      </c>
      <c r="W1312" s="516" t="str">
        <f>三年级一分钟跳绳得分</f>
        <v/>
      </c>
      <c r="X1312" s="517" t="str">
        <f>三年级等级</f>
        <v/>
      </c>
      <c r="Y1312" s="515" t="str">
        <f>三年级仰卧起坐得分</f>
        <v/>
      </c>
      <c r="Z1312" s="518" t="str">
        <f>三年级等级</f>
        <v/>
      </c>
      <c r="AA1312" s="533"/>
      <c r="AB1312" s="515"/>
      <c r="AC1312" s="533" t="str">
        <f>三年级跳绳附加分</f>
        <v/>
      </c>
      <c r="AD1312" s="534" t="str">
        <f>三年级标准分</f>
        <v/>
      </c>
      <c r="AE1312" s="534" t="str">
        <f>三年级总分</f>
        <v/>
      </c>
      <c r="AF1312" s="517" t="str">
        <f>三年级等级</f>
        <v/>
      </c>
    </row>
    <row r="1313" spans="1:32">
      <c r="A1313" s="476">
        <v>319</v>
      </c>
      <c r="B1313" s="477">
        <v>51</v>
      </c>
      <c r="C1313" s="632"/>
      <c r="D1313" s="633"/>
      <c r="E1313" s="632"/>
      <c r="F1313" s="625"/>
      <c r="G1313" s="608"/>
      <c r="H1313" s="475"/>
      <c r="I1313" s="613"/>
      <c r="J1313" s="614"/>
      <c r="K1313" s="614"/>
      <c r="L1313" s="615"/>
      <c r="M1313" s="644"/>
      <c r="N1313" s="505" t="str">
        <f>三年级BMI</f>
        <v/>
      </c>
      <c r="O1313" s="499" t="str">
        <f>三年级BMI等级</f>
        <v/>
      </c>
      <c r="P1313" s="500" t="str">
        <f>三年级BMI得分</f>
        <v/>
      </c>
      <c r="Q1313" s="515" t="str">
        <f>三年级肺活量得分</f>
        <v/>
      </c>
      <c r="R1313" s="512" t="str">
        <f>三年级等级</f>
        <v/>
      </c>
      <c r="S1313" s="516" t="str">
        <f>三年级50米跑得分</f>
        <v/>
      </c>
      <c r="T1313" s="517" t="str">
        <f>三年级等级</f>
        <v/>
      </c>
      <c r="U1313" s="516" t="str">
        <f>三年级坐位体前屈得分</f>
        <v/>
      </c>
      <c r="V1313" s="517" t="str">
        <f>三年级等级</f>
        <v/>
      </c>
      <c r="W1313" s="516" t="str">
        <f>三年级一分钟跳绳得分</f>
        <v/>
      </c>
      <c r="X1313" s="517" t="str">
        <f>三年级等级</f>
        <v/>
      </c>
      <c r="Y1313" s="515" t="str">
        <f>三年级仰卧起坐得分</f>
        <v/>
      </c>
      <c r="Z1313" s="518" t="str">
        <f>三年级等级</f>
        <v/>
      </c>
      <c r="AA1313" s="533"/>
      <c r="AB1313" s="515"/>
      <c r="AC1313" s="533" t="str">
        <f>三年级跳绳附加分</f>
        <v/>
      </c>
      <c r="AD1313" s="534" t="str">
        <f>三年级标准分</f>
        <v/>
      </c>
      <c r="AE1313" s="534" t="str">
        <f>三年级总分</f>
        <v/>
      </c>
      <c r="AF1313" s="517" t="str">
        <f>三年级等级</f>
        <v/>
      </c>
    </row>
    <row r="1314" spans="1:32">
      <c r="A1314" s="476">
        <v>319</v>
      </c>
      <c r="B1314" s="477">
        <v>52</v>
      </c>
      <c r="C1314" s="632"/>
      <c r="D1314" s="633"/>
      <c r="E1314" s="632"/>
      <c r="F1314" s="625"/>
      <c r="G1314" s="608"/>
      <c r="H1314" s="475"/>
      <c r="I1314" s="613"/>
      <c r="J1314" s="614"/>
      <c r="K1314" s="614"/>
      <c r="L1314" s="615"/>
      <c r="M1314" s="644"/>
      <c r="N1314" s="505" t="str">
        <f>三年级BMI</f>
        <v/>
      </c>
      <c r="O1314" s="499" t="str">
        <f>三年级BMI等级</f>
        <v/>
      </c>
      <c r="P1314" s="500" t="str">
        <f>三年级BMI得分</f>
        <v/>
      </c>
      <c r="Q1314" s="515" t="str">
        <f>三年级肺活量得分</f>
        <v/>
      </c>
      <c r="R1314" s="512" t="str">
        <f>三年级等级</f>
        <v/>
      </c>
      <c r="S1314" s="516" t="str">
        <f>三年级50米跑得分</f>
        <v/>
      </c>
      <c r="T1314" s="517" t="str">
        <f>三年级等级</f>
        <v/>
      </c>
      <c r="U1314" s="516" t="str">
        <f>三年级坐位体前屈得分</f>
        <v/>
      </c>
      <c r="V1314" s="517" t="str">
        <f>三年级等级</f>
        <v/>
      </c>
      <c r="W1314" s="516" t="str">
        <f>三年级一分钟跳绳得分</f>
        <v/>
      </c>
      <c r="X1314" s="517" t="str">
        <f>三年级等级</f>
        <v/>
      </c>
      <c r="Y1314" s="515" t="str">
        <f>三年级仰卧起坐得分</f>
        <v/>
      </c>
      <c r="Z1314" s="518" t="str">
        <f>三年级等级</f>
        <v/>
      </c>
      <c r="AA1314" s="533"/>
      <c r="AB1314" s="515"/>
      <c r="AC1314" s="533" t="str">
        <f>三年级跳绳附加分</f>
        <v/>
      </c>
      <c r="AD1314" s="534" t="str">
        <f>三年级标准分</f>
        <v/>
      </c>
      <c r="AE1314" s="534" t="str">
        <f>三年级总分</f>
        <v/>
      </c>
      <c r="AF1314" s="517" t="str">
        <f>三年级等级</f>
        <v/>
      </c>
    </row>
    <row r="1315" spans="1:32">
      <c r="A1315" s="476">
        <v>319</v>
      </c>
      <c r="B1315" s="477">
        <v>53</v>
      </c>
      <c r="C1315" s="632"/>
      <c r="D1315" s="633"/>
      <c r="E1315" s="632"/>
      <c r="F1315" s="625"/>
      <c r="G1315" s="608"/>
      <c r="H1315" s="475"/>
      <c r="I1315" s="613"/>
      <c r="J1315" s="614"/>
      <c r="K1315" s="614"/>
      <c r="L1315" s="615"/>
      <c r="M1315" s="644"/>
      <c r="N1315" s="505" t="str">
        <f>三年级BMI</f>
        <v/>
      </c>
      <c r="O1315" s="499" t="str">
        <f>三年级BMI等级</f>
        <v/>
      </c>
      <c r="P1315" s="500" t="str">
        <f>三年级BMI得分</f>
        <v/>
      </c>
      <c r="Q1315" s="515" t="str">
        <f>三年级肺活量得分</f>
        <v/>
      </c>
      <c r="R1315" s="512" t="str">
        <f>三年级等级</f>
        <v/>
      </c>
      <c r="S1315" s="516" t="str">
        <f>三年级50米跑得分</f>
        <v/>
      </c>
      <c r="T1315" s="517" t="str">
        <f>三年级等级</f>
        <v/>
      </c>
      <c r="U1315" s="516" t="str">
        <f>三年级坐位体前屈得分</f>
        <v/>
      </c>
      <c r="V1315" s="517" t="str">
        <f>三年级等级</f>
        <v/>
      </c>
      <c r="W1315" s="516" t="str">
        <f>三年级一分钟跳绳得分</f>
        <v/>
      </c>
      <c r="X1315" s="517" t="str">
        <f>三年级等级</f>
        <v/>
      </c>
      <c r="Y1315" s="515" t="str">
        <f>三年级仰卧起坐得分</f>
        <v/>
      </c>
      <c r="Z1315" s="518" t="str">
        <f>三年级等级</f>
        <v/>
      </c>
      <c r="AA1315" s="533"/>
      <c r="AB1315" s="515"/>
      <c r="AC1315" s="533" t="str">
        <f>三年级跳绳附加分</f>
        <v/>
      </c>
      <c r="AD1315" s="534" t="str">
        <f>三年级标准分</f>
        <v/>
      </c>
      <c r="AE1315" s="534" t="str">
        <f>三年级总分</f>
        <v/>
      </c>
      <c r="AF1315" s="517" t="str">
        <f>三年级等级</f>
        <v/>
      </c>
    </row>
    <row r="1316" spans="1:32">
      <c r="A1316" s="476">
        <v>319</v>
      </c>
      <c r="B1316" s="477">
        <v>54</v>
      </c>
      <c r="C1316" s="632"/>
      <c r="D1316" s="633"/>
      <c r="E1316" s="632"/>
      <c r="F1316" s="625"/>
      <c r="G1316" s="608"/>
      <c r="H1316" s="475"/>
      <c r="I1316" s="613"/>
      <c r="J1316" s="614"/>
      <c r="K1316" s="614"/>
      <c r="L1316" s="615"/>
      <c r="M1316" s="644"/>
      <c r="N1316" s="505" t="str">
        <f>三年级BMI</f>
        <v/>
      </c>
      <c r="O1316" s="499" t="str">
        <f>三年级BMI等级</f>
        <v/>
      </c>
      <c r="P1316" s="500" t="str">
        <f>三年级BMI得分</f>
        <v/>
      </c>
      <c r="Q1316" s="515" t="str">
        <f>三年级肺活量得分</f>
        <v/>
      </c>
      <c r="R1316" s="512" t="str">
        <f>三年级等级</f>
        <v/>
      </c>
      <c r="S1316" s="516" t="str">
        <f>三年级50米跑得分</f>
        <v/>
      </c>
      <c r="T1316" s="517" t="str">
        <f>三年级等级</f>
        <v/>
      </c>
      <c r="U1316" s="516" t="str">
        <f>三年级坐位体前屈得分</f>
        <v/>
      </c>
      <c r="V1316" s="517" t="str">
        <f>三年级等级</f>
        <v/>
      </c>
      <c r="W1316" s="516" t="str">
        <f>三年级一分钟跳绳得分</f>
        <v/>
      </c>
      <c r="X1316" s="517" t="str">
        <f>三年级等级</f>
        <v/>
      </c>
      <c r="Y1316" s="515" t="str">
        <f>三年级仰卧起坐得分</f>
        <v/>
      </c>
      <c r="Z1316" s="518" t="str">
        <f>三年级等级</f>
        <v/>
      </c>
      <c r="AA1316" s="533"/>
      <c r="AB1316" s="515"/>
      <c r="AC1316" s="533" t="str">
        <f>三年级跳绳附加分</f>
        <v/>
      </c>
      <c r="AD1316" s="534" t="str">
        <f>三年级标准分</f>
        <v/>
      </c>
      <c r="AE1316" s="534" t="str">
        <f>三年级总分</f>
        <v/>
      </c>
      <c r="AF1316" s="517" t="str">
        <f>三年级等级</f>
        <v/>
      </c>
    </row>
    <row r="1317" spans="1:32">
      <c r="A1317" s="476">
        <v>319</v>
      </c>
      <c r="B1317" s="477">
        <v>55</v>
      </c>
      <c r="C1317" s="632"/>
      <c r="D1317" s="633"/>
      <c r="E1317" s="632"/>
      <c r="F1317" s="625"/>
      <c r="G1317" s="608"/>
      <c r="H1317" s="475"/>
      <c r="I1317" s="613"/>
      <c r="J1317" s="614"/>
      <c r="K1317" s="614"/>
      <c r="L1317" s="615"/>
      <c r="M1317" s="644"/>
      <c r="N1317" s="505" t="str">
        <f>三年级BMI</f>
        <v/>
      </c>
      <c r="O1317" s="499" t="str">
        <f>三年级BMI等级</f>
        <v/>
      </c>
      <c r="P1317" s="500" t="str">
        <f>三年级BMI得分</f>
        <v/>
      </c>
      <c r="Q1317" s="515" t="str">
        <f>三年级肺活量得分</f>
        <v/>
      </c>
      <c r="R1317" s="512" t="str">
        <f>三年级等级</f>
        <v/>
      </c>
      <c r="S1317" s="516" t="str">
        <f>三年级50米跑得分</f>
        <v/>
      </c>
      <c r="T1317" s="517" t="str">
        <f>三年级等级</f>
        <v/>
      </c>
      <c r="U1317" s="516" t="str">
        <f>三年级坐位体前屈得分</f>
        <v/>
      </c>
      <c r="V1317" s="517" t="str">
        <f>三年级等级</f>
        <v/>
      </c>
      <c r="W1317" s="516" t="str">
        <f>三年级一分钟跳绳得分</f>
        <v/>
      </c>
      <c r="X1317" s="517" t="str">
        <f>三年级等级</f>
        <v/>
      </c>
      <c r="Y1317" s="515" t="str">
        <f>三年级仰卧起坐得分</f>
        <v/>
      </c>
      <c r="Z1317" s="518" t="str">
        <f>三年级等级</f>
        <v/>
      </c>
      <c r="AA1317" s="533"/>
      <c r="AB1317" s="515"/>
      <c r="AC1317" s="533" t="str">
        <f>三年级跳绳附加分</f>
        <v/>
      </c>
      <c r="AD1317" s="534" t="str">
        <f>三年级标准分</f>
        <v/>
      </c>
      <c r="AE1317" s="534" t="str">
        <f>三年级总分</f>
        <v/>
      </c>
      <c r="AF1317" s="517" t="str">
        <f>三年级等级</f>
        <v/>
      </c>
    </row>
    <row r="1318" spans="1:32">
      <c r="A1318" s="476">
        <v>319</v>
      </c>
      <c r="B1318" s="477">
        <v>56</v>
      </c>
      <c r="C1318" s="632"/>
      <c r="D1318" s="633"/>
      <c r="E1318" s="632"/>
      <c r="F1318" s="625"/>
      <c r="G1318" s="608"/>
      <c r="H1318" s="475"/>
      <c r="I1318" s="613"/>
      <c r="J1318" s="614"/>
      <c r="K1318" s="614"/>
      <c r="L1318" s="615"/>
      <c r="M1318" s="644"/>
      <c r="N1318" s="505" t="str">
        <f>三年级BMI</f>
        <v/>
      </c>
      <c r="O1318" s="499" t="str">
        <f>三年级BMI等级</f>
        <v/>
      </c>
      <c r="P1318" s="500" t="str">
        <f>三年级BMI得分</f>
        <v/>
      </c>
      <c r="Q1318" s="515" t="str">
        <f>三年级肺活量得分</f>
        <v/>
      </c>
      <c r="R1318" s="512" t="str">
        <f>三年级等级</f>
        <v/>
      </c>
      <c r="S1318" s="516" t="str">
        <f>三年级50米跑得分</f>
        <v/>
      </c>
      <c r="T1318" s="517" t="str">
        <f>三年级等级</f>
        <v/>
      </c>
      <c r="U1318" s="516" t="str">
        <f>三年级坐位体前屈得分</f>
        <v/>
      </c>
      <c r="V1318" s="517" t="str">
        <f>三年级等级</f>
        <v/>
      </c>
      <c r="W1318" s="516" t="str">
        <f>三年级一分钟跳绳得分</f>
        <v/>
      </c>
      <c r="X1318" s="517" t="str">
        <f>三年级等级</f>
        <v/>
      </c>
      <c r="Y1318" s="515" t="str">
        <f>三年级仰卧起坐得分</f>
        <v/>
      </c>
      <c r="Z1318" s="518" t="str">
        <f>三年级等级</f>
        <v/>
      </c>
      <c r="AA1318" s="533"/>
      <c r="AB1318" s="515"/>
      <c r="AC1318" s="533" t="str">
        <f>三年级跳绳附加分</f>
        <v/>
      </c>
      <c r="AD1318" s="534" t="str">
        <f>三年级标准分</f>
        <v/>
      </c>
      <c r="AE1318" s="534" t="str">
        <f>三年级总分</f>
        <v/>
      </c>
      <c r="AF1318" s="517" t="str">
        <f>三年级等级</f>
        <v/>
      </c>
    </row>
    <row r="1319" spans="1:32">
      <c r="A1319" s="476">
        <v>319</v>
      </c>
      <c r="B1319" s="477">
        <v>57</v>
      </c>
      <c r="C1319" s="632"/>
      <c r="D1319" s="633"/>
      <c r="E1319" s="632"/>
      <c r="F1319" s="625"/>
      <c r="G1319" s="608"/>
      <c r="H1319" s="475"/>
      <c r="I1319" s="613"/>
      <c r="J1319" s="614"/>
      <c r="K1319" s="614"/>
      <c r="L1319" s="615"/>
      <c r="M1319" s="644"/>
      <c r="N1319" s="505" t="str">
        <f>三年级BMI</f>
        <v/>
      </c>
      <c r="O1319" s="499" t="str">
        <f>三年级BMI等级</f>
        <v/>
      </c>
      <c r="P1319" s="500" t="str">
        <f>三年级BMI得分</f>
        <v/>
      </c>
      <c r="Q1319" s="515" t="str">
        <f>三年级肺活量得分</f>
        <v/>
      </c>
      <c r="R1319" s="512" t="str">
        <f>三年级等级</f>
        <v/>
      </c>
      <c r="S1319" s="516" t="str">
        <f>三年级50米跑得分</f>
        <v/>
      </c>
      <c r="T1319" s="517" t="str">
        <f>三年级等级</f>
        <v/>
      </c>
      <c r="U1319" s="516" t="str">
        <f>三年级坐位体前屈得分</f>
        <v/>
      </c>
      <c r="V1319" s="517" t="str">
        <f>三年级等级</f>
        <v/>
      </c>
      <c r="W1319" s="516" t="str">
        <f>三年级一分钟跳绳得分</f>
        <v/>
      </c>
      <c r="X1319" s="517" t="str">
        <f>三年级等级</f>
        <v/>
      </c>
      <c r="Y1319" s="515" t="str">
        <f>三年级仰卧起坐得分</f>
        <v/>
      </c>
      <c r="Z1319" s="518" t="str">
        <f>三年级等级</f>
        <v/>
      </c>
      <c r="AA1319" s="533"/>
      <c r="AB1319" s="515"/>
      <c r="AC1319" s="533" t="str">
        <f>三年级跳绳附加分</f>
        <v/>
      </c>
      <c r="AD1319" s="534" t="str">
        <f>三年级标准分</f>
        <v/>
      </c>
      <c r="AE1319" s="534" t="str">
        <f>三年级总分</f>
        <v/>
      </c>
      <c r="AF1319" s="517" t="str">
        <f>三年级等级</f>
        <v/>
      </c>
    </row>
    <row r="1320" spans="1:32">
      <c r="A1320" s="476">
        <v>319</v>
      </c>
      <c r="B1320" s="477">
        <v>58</v>
      </c>
      <c r="C1320" s="632"/>
      <c r="D1320" s="633"/>
      <c r="E1320" s="632"/>
      <c r="F1320" s="625"/>
      <c r="G1320" s="608"/>
      <c r="H1320" s="475"/>
      <c r="I1320" s="613"/>
      <c r="J1320" s="614"/>
      <c r="K1320" s="614"/>
      <c r="L1320" s="615"/>
      <c r="M1320" s="644"/>
      <c r="N1320" s="505" t="str">
        <f>三年级BMI</f>
        <v/>
      </c>
      <c r="O1320" s="499" t="str">
        <f>三年级BMI等级</f>
        <v/>
      </c>
      <c r="P1320" s="500" t="str">
        <f>三年级BMI得分</f>
        <v/>
      </c>
      <c r="Q1320" s="515" t="str">
        <f>三年级肺活量得分</f>
        <v/>
      </c>
      <c r="R1320" s="512" t="str">
        <f>三年级等级</f>
        <v/>
      </c>
      <c r="S1320" s="516" t="str">
        <f>三年级50米跑得分</f>
        <v/>
      </c>
      <c r="T1320" s="517" t="str">
        <f>三年级等级</f>
        <v/>
      </c>
      <c r="U1320" s="516" t="str">
        <f>三年级坐位体前屈得分</f>
        <v/>
      </c>
      <c r="V1320" s="517" t="str">
        <f>三年级等级</f>
        <v/>
      </c>
      <c r="W1320" s="516" t="str">
        <f>三年级一分钟跳绳得分</f>
        <v/>
      </c>
      <c r="X1320" s="517" t="str">
        <f>三年级等级</f>
        <v/>
      </c>
      <c r="Y1320" s="515" t="str">
        <f>三年级仰卧起坐得分</f>
        <v/>
      </c>
      <c r="Z1320" s="518" t="str">
        <f>三年级等级</f>
        <v/>
      </c>
      <c r="AA1320" s="533"/>
      <c r="AB1320" s="515"/>
      <c r="AC1320" s="533" t="str">
        <f>三年级跳绳附加分</f>
        <v/>
      </c>
      <c r="AD1320" s="534" t="str">
        <f>三年级标准分</f>
        <v/>
      </c>
      <c r="AE1320" s="534" t="str">
        <f>三年级总分</f>
        <v/>
      </c>
      <c r="AF1320" s="517" t="str">
        <f>三年级等级</f>
        <v/>
      </c>
    </row>
    <row r="1321" spans="1:32">
      <c r="A1321" s="476">
        <v>319</v>
      </c>
      <c r="B1321" s="477">
        <v>59</v>
      </c>
      <c r="C1321" s="632"/>
      <c r="D1321" s="633"/>
      <c r="E1321" s="632"/>
      <c r="F1321" s="625"/>
      <c r="G1321" s="608"/>
      <c r="H1321" s="475"/>
      <c r="I1321" s="613"/>
      <c r="J1321" s="614"/>
      <c r="K1321" s="614"/>
      <c r="L1321" s="615"/>
      <c r="M1321" s="644"/>
      <c r="N1321" s="505" t="str">
        <f>三年级BMI</f>
        <v/>
      </c>
      <c r="O1321" s="499" t="str">
        <f>三年级BMI等级</f>
        <v/>
      </c>
      <c r="P1321" s="500" t="str">
        <f>三年级BMI得分</f>
        <v/>
      </c>
      <c r="Q1321" s="515" t="str">
        <f>三年级肺活量得分</f>
        <v/>
      </c>
      <c r="R1321" s="512" t="str">
        <f>三年级等级</f>
        <v/>
      </c>
      <c r="S1321" s="516" t="str">
        <f>三年级50米跑得分</f>
        <v/>
      </c>
      <c r="T1321" s="517" t="str">
        <f>三年级等级</f>
        <v/>
      </c>
      <c r="U1321" s="516" t="str">
        <f>三年级坐位体前屈得分</f>
        <v/>
      </c>
      <c r="V1321" s="517" t="str">
        <f>三年级等级</f>
        <v/>
      </c>
      <c r="W1321" s="516" t="str">
        <f>三年级一分钟跳绳得分</f>
        <v/>
      </c>
      <c r="X1321" s="517" t="str">
        <f>三年级等级</f>
        <v/>
      </c>
      <c r="Y1321" s="515" t="str">
        <f>三年级仰卧起坐得分</f>
        <v/>
      </c>
      <c r="Z1321" s="518" t="str">
        <f>三年级等级</f>
        <v/>
      </c>
      <c r="AA1321" s="533"/>
      <c r="AB1321" s="515"/>
      <c r="AC1321" s="533" t="str">
        <f>三年级跳绳附加分</f>
        <v/>
      </c>
      <c r="AD1321" s="534" t="str">
        <f>三年级标准分</f>
        <v/>
      </c>
      <c r="AE1321" s="534" t="str">
        <f>三年级总分</f>
        <v/>
      </c>
      <c r="AF1321" s="517" t="str">
        <f>三年级等级</f>
        <v/>
      </c>
    </row>
    <row r="1322" spans="1:32">
      <c r="A1322" s="476">
        <v>319</v>
      </c>
      <c r="B1322" s="477">
        <v>60</v>
      </c>
      <c r="C1322" s="632"/>
      <c r="D1322" s="633"/>
      <c r="E1322" s="632"/>
      <c r="F1322" s="625"/>
      <c r="G1322" s="608"/>
      <c r="H1322" s="475"/>
      <c r="I1322" s="613"/>
      <c r="J1322" s="614"/>
      <c r="K1322" s="614"/>
      <c r="L1322" s="615"/>
      <c r="M1322" s="644"/>
      <c r="N1322" s="505" t="str">
        <f>三年级BMI</f>
        <v/>
      </c>
      <c r="O1322" s="499" t="str">
        <f>三年级BMI等级</f>
        <v/>
      </c>
      <c r="P1322" s="500" t="str">
        <f>三年级BMI得分</f>
        <v/>
      </c>
      <c r="Q1322" s="515" t="str">
        <f>三年级肺活量得分</f>
        <v/>
      </c>
      <c r="R1322" s="512" t="str">
        <f>三年级等级</f>
        <v/>
      </c>
      <c r="S1322" s="516" t="str">
        <f>三年级50米跑得分</f>
        <v/>
      </c>
      <c r="T1322" s="517" t="str">
        <f>三年级等级</f>
        <v/>
      </c>
      <c r="U1322" s="516" t="str">
        <f>三年级坐位体前屈得分</f>
        <v/>
      </c>
      <c r="V1322" s="517" t="str">
        <f>三年级等级</f>
        <v/>
      </c>
      <c r="W1322" s="516" t="str">
        <f>三年级一分钟跳绳得分</f>
        <v/>
      </c>
      <c r="X1322" s="517" t="str">
        <f>三年级等级</f>
        <v/>
      </c>
      <c r="Y1322" s="515" t="str">
        <f>三年级仰卧起坐得分</f>
        <v/>
      </c>
      <c r="Z1322" s="518" t="str">
        <f>三年级等级</f>
        <v/>
      </c>
      <c r="AA1322" s="533"/>
      <c r="AB1322" s="515"/>
      <c r="AC1322" s="533" t="str">
        <f>三年级跳绳附加分</f>
        <v/>
      </c>
      <c r="AD1322" s="534" t="str">
        <f>三年级标准分</f>
        <v/>
      </c>
      <c r="AE1322" s="534" t="str">
        <f>三年级总分</f>
        <v/>
      </c>
      <c r="AF1322" s="517" t="str">
        <f>三年级等级</f>
        <v/>
      </c>
    </row>
    <row r="1323" spans="1:32">
      <c r="A1323" s="476">
        <v>319</v>
      </c>
      <c r="B1323" s="477">
        <v>61</v>
      </c>
      <c r="C1323" s="632"/>
      <c r="D1323" s="633"/>
      <c r="E1323" s="632"/>
      <c r="F1323" s="625"/>
      <c r="G1323" s="608"/>
      <c r="H1323" s="475"/>
      <c r="I1323" s="613"/>
      <c r="J1323" s="614"/>
      <c r="K1323" s="614"/>
      <c r="L1323" s="615"/>
      <c r="M1323" s="644"/>
      <c r="N1323" s="505" t="str">
        <f>三年级BMI</f>
        <v/>
      </c>
      <c r="O1323" s="499" t="str">
        <f>三年级BMI等级</f>
        <v/>
      </c>
      <c r="P1323" s="500" t="str">
        <f>三年级BMI得分</f>
        <v/>
      </c>
      <c r="Q1323" s="515" t="str">
        <f>三年级肺活量得分</f>
        <v/>
      </c>
      <c r="R1323" s="512" t="str">
        <f>三年级等级</f>
        <v/>
      </c>
      <c r="S1323" s="516" t="str">
        <f>三年级50米跑得分</f>
        <v/>
      </c>
      <c r="T1323" s="517" t="str">
        <f>三年级等级</f>
        <v/>
      </c>
      <c r="U1323" s="516" t="str">
        <f>三年级坐位体前屈得分</f>
        <v/>
      </c>
      <c r="V1323" s="517" t="str">
        <f>三年级等级</f>
        <v/>
      </c>
      <c r="W1323" s="516" t="str">
        <f>三年级一分钟跳绳得分</f>
        <v/>
      </c>
      <c r="X1323" s="517" t="str">
        <f>三年级等级</f>
        <v/>
      </c>
      <c r="Y1323" s="515" t="str">
        <f>三年级仰卧起坐得分</f>
        <v/>
      </c>
      <c r="Z1323" s="518" t="str">
        <f>三年级等级</f>
        <v/>
      </c>
      <c r="AA1323" s="533"/>
      <c r="AB1323" s="515"/>
      <c r="AC1323" s="533" t="str">
        <f>三年级跳绳附加分</f>
        <v/>
      </c>
      <c r="AD1323" s="534" t="str">
        <f>三年级标准分</f>
        <v/>
      </c>
      <c r="AE1323" s="534" t="str">
        <f>三年级总分</f>
        <v/>
      </c>
      <c r="AF1323" s="517" t="str">
        <f>三年级等级</f>
        <v/>
      </c>
    </row>
    <row r="1324" spans="1:32">
      <c r="A1324" s="476">
        <v>319</v>
      </c>
      <c r="B1324" s="477">
        <v>62</v>
      </c>
      <c r="C1324" s="632"/>
      <c r="D1324" s="633"/>
      <c r="E1324" s="632"/>
      <c r="F1324" s="625"/>
      <c r="G1324" s="608"/>
      <c r="H1324" s="475"/>
      <c r="I1324" s="613"/>
      <c r="J1324" s="614"/>
      <c r="K1324" s="614"/>
      <c r="L1324" s="615"/>
      <c r="M1324" s="644"/>
      <c r="N1324" s="505" t="str">
        <f>三年级BMI</f>
        <v/>
      </c>
      <c r="O1324" s="499" t="str">
        <f>三年级BMI等级</f>
        <v/>
      </c>
      <c r="P1324" s="500" t="str">
        <f>三年级BMI得分</f>
        <v/>
      </c>
      <c r="Q1324" s="515" t="str">
        <f>三年级肺活量得分</f>
        <v/>
      </c>
      <c r="R1324" s="512" t="str">
        <f>三年级等级</f>
        <v/>
      </c>
      <c r="S1324" s="516" t="str">
        <f>三年级50米跑得分</f>
        <v/>
      </c>
      <c r="T1324" s="517" t="str">
        <f>三年级等级</f>
        <v/>
      </c>
      <c r="U1324" s="516" t="str">
        <f>三年级坐位体前屈得分</f>
        <v/>
      </c>
      <c r="V1324" s="517" t="str">
        <f>三年级等级</f>
        <v/>
      </c>
      <c r="W1324" s="516" t="str">
        <f>三年级一分钟跳绳得分</f>
        <v/>
      </c>
      <c r="X1324" s="517" t="str">
        <f>三年级等级</f>
        <v/>
      </c>
      <c r="Y1324" s="515" t="str">
        <f>三年级仰卧起坐得分</f>
        <v/>
      </c>
      <c r="Z1324" s="518" t="str">
        <f>三年级等级</f>
        <v/>
      </c>
      <c r="AA1324" s="533"/>
      <c r="AB1324" s="515"/>
      <c r="AC1324" s="533" t="str">
        <f>三年级跳绳附加分</f>
        <v/>
      </c>
      <c r="AD1324" s="534" t="str">
        <f>三年级标准分</f>
        <v/>
      </c>
      <c r="AE1324" s="534" t="str">
        <f>三年级总分</f>
        <v/>
      </c>
      <c r="AF1324" s="517" t="str">
        <f>三年级等级</f>
        <v/>
      </c>
    </row>
    <row r="1325" spans="1:32">
      <c r="A1325" s="476">
        <v>319</v>
      </c>
      <c r="B1325" s="477">
        <v>63</v>
      </c>
      <c r="C1325" s="632"/>
      <c r="D1325" s="633"/>
      <c r="E1325" s="632"/>
      <c r="F1325" s="625"/>
      <c r="G1325" s="608"/>
      <c r="H1325" s="475"/>
      <c r="I1325" s="613"/>
      <c r="J1325" s="614"/>
      <c r="K1325" s="614"/>
      <c r="L1325" s="615"/>
      <c r="M1325" s="644"/>
      <c r="N1325" s="505" t="str">
        <f>三年级BMI</f>
        <v/>
      </c>
      <c r="O1325" s="499" t="str">
        <f>三年级BMI等级</f>
        <v/>
      </c>
      <c r="P1325" s="500" t="str">
        <f>三年级BMI得分</f>
        <v/>
      </c>
      <c r="Q1325" s="515" t="str">
        <f>三年级肺活量得分</f>
        <v/>
      </c>
      <c r="R1325" s="512" t="str">
        <f>三年级等级</f>
        <v/>
      </c>
      <c r="S1325" s="516" t="str">
        <f>三年级50米跑得分</f>
        <v/>
      </c>
      <c r="T1325" s="517" t="str">
        <f>三年级等级</f>
        <v/>
      </c>
      <c r="U1325" s="516" t="str">
        <f>三年级坐位体前屈得分</f>
        <v/>
      </c>
      <c r="V1325" s="517" t="str">
        <f>三年级等级</f>
        <v/>
      </c>
      <c r="W1325" s="516" t="str">
        <f>三年级一分钟跳绳得分</f>
        <v/>
      </c>
      <c r="X1325" s="517" t="str">
        <f>三年级等级</f>
        <v/>
      </c>
      <c r="Y1325" s="515" t="str">
        <f>三年级仰卧起坐得分</f>
        <v/>
      </c>
      <c r="Z1325" s="518" t="str">
        <f>三年级等级</f>
        <v/>
      </c>
      <c r="AA1325" s="533"/>
      <c r="AB1325" s="515"/>
      <c r="AC1325" s="533" t="str">
        <f>三年级跳绳附加分</f>
        <v/>
      </c>
      <c r="AD1325" s="534" t="str">
        <f>三年级标准分</f>
        <v/>
      </c>
      <c r="AE1325" s="534" t="str">
        <f>三年级总分</f>
        <v/>
      </c>
      <c r="AF1325" s="517" t="str">
        <f>三年级等级</f>
        <v/>
      </c>
    </row>
    <row r="1326" spans="1:32">
      <c r="A1326" s="476">
        <v>319</v>
      </c>
      <c r="B1326" s="477">
        <v>64</v>
      </c>
      <c r="C1326" s="632"/>
      <c r="D1326" s="633"/>
      <c r="E1326" s="632"/>
      <c r="F1326" s="625"/>
      <c r="G1326" s="608"/>
      <c r="H1326" s="475"/>
      <c r="I1326" s="613"/>
      <c r="J1326" s="614"/>
      <c r="K1326" s="614"/>
      <c r="L1326" s="615"/>
      <c r="M1326" s="644"/>
      <c r="N1326" s="505" t="str">
        <f>三年级BMI</f>
        <v/>
      </c>
      <c r="O1326" s="499" t="str">
        <f>三年级BMI等级</f>
        <v/>
      </c>
      <c r="P1326" s="500" t="str">
        <f>三年级BMI得分</f>
        <v/>
      </c>
      <c r="Q1326" s="515" t="str">
        <f>三年级肺活量得分</f>
        <v/>
      </c>
      <c r="R1326" s="512" t="str">
        <f>三年级等级</f>
        <v/>
      </c>
      <c r="S1326" s="516" t="str">
        <f>三年级50米跑得分</f>
        <v/>
      </c>
      <c r="T1326" s="517" t="str">
        <f>三年级等级</f>
        <v/>
      </c>
      <c r="U1326" s="516" t="str">
        <f>三年级坐位体前屈得分</f>
        <v/>
      </c>
      <c r="V1326" s="517" t="str">
        <f>三年级等级</f>
        <v/>
      </c>
      <c r="W1326" s="516" t="str">
        <f>三年级一分钟跳绳得分</f>
        <v/>
      </c>
      <c r="X1326" s="517" t="str">
        <f>三年级等级</f>
        <v/>
      </c>
      <c r="Y1326" s="515" t="str">
        <f>三年级仰卧起坐得分</f>
        <v/>
      </c>
      <c r="Z1326" s="518" t="str">
        <f>三年级等级</f>
        <v/>
      </c>
      <c r="AA1326" s="533"/>
      <c r="AB1326" s="515"/>
      <c r="AC1326" s="533" t="str">
        <f>三年级跳绳附加分</f>
        <v/>
      </c>
      <c r="AD1326" s="534" t="str">
        <f>三年级标准分</f>
        <v/>
      </c>
      <c r="AE1326" s="534" t="str">
        <f>三年级总分</f>
        <v/>
      </c>
      <c r="AF1326" s="517" t="str">
        <f>三年级等级</f>
        <v/>
      </c>
    </row>
    <row r="1327" spans="1:32">
      <c r="A1327" s="476">
        <v>319</v>
      </c>
      <c r="B1327" s="477">
        <v>65</v>
      </c>
      <c r="C1327" s="632"/>
      <c r="D1327" s="633"/>
      <c r="E1327" s="632"/>
      <c r="F1327" s="625"/>
      <c r="G1327" s="608"/>
      <c r="H1327" s="475"/>
      <c r="I1327" s="613"/>
      <c r="J1327" s="614"/>
      <c r="K1327" s="614"/>
      <c r="L1327" s="615"/>
      <c r="M1327" s="644"/>
      <c r="N1327" s="505" t="str">
        <f>三年级BMI</f>
        <v/>
      </c>
      <c r="O1327" s="499" t="str">
        <f>三年级BMI等级</f>
        <v/>
      </c>
      <c r="P1327" s="500" t="str">
        <f>三年级BMI得分</f>
        <v/>
      </c>
      <c r="Q1327" s="515" t="str">
        <f>三年级肺活量得分</f>
        <v/>
      </c>
      <c r="R1327" s="512" t="str">
        <f>三年级等级</f>
        <v/>
      </c>
      <c r="S1327" s="516" t="str">
        <f>三年级50米跑得分</f>
        <v/>
      </c>
      <c r="T1327" s="517" t="str">
        <f>三年级等级</f>
        <v/>
      </c>
      <c r="U1327" s="516" t="str">
        <f>三年级坐位体前屈得分</f>
        <v/>
      </c>
      <c r="V1327" s="517" t="str">
        <f>三年级等级</f>
        <v/>
      </c>
      <c r="W1327" s="516" t="str">
        <f>三年级一分钟跳绳得分</f>
        <v/>
      </c>
      <c r="X1327" s="517" t="str">
        <f>三年级等级</f>
        <v/>
      </c>
      <c r="Y1327" s="515" t="str">
        <f>三年级仰卧起坐得分</f>
        <v/>
      </c>
      <c r="Z1327" s="518" t="str">
        <f>三年级等级</f>
        <v/>
      </c>
      <c r="AA1327" s="533"/>
      <c r="AB1327" s="515"/>
      <c r="AC1327" s="533" t="str">
        <f>三年级跳绳附加分</f>
        <v/>
      </c>
      <c r="AD1327" s="534" t="str">
        <f>三年级标准分</f>
        <v/>
      </c>
      <c r="AE1327" s="534" t="str">
        <f>三年级总分</f>
        <v/>
      </c>
      <c r="AF1327" s="517" t="str">
        <f>三年级等级</f>
        <v/>
      </c>
    </row>
    <row r="1328" spans="1:32">
      <c r="A1328" s="476">
        <v>319</v>
      </c>
      <c r="B1328" s="477">
        <v>66</v>
      </c>
      <c r="C1328" s="632"/>
      <c r="D1328" s="633"/>
      <c r="E1328" s="632"/>
      <c r="F1328" s="625"/>
      <c r="G1328" s="608"/>
      <c r="H1328" s="475"/>
      <c r="I1328" s="613"/>
      <c r="J1328" s="614"/>
      <c r="K1328" s="614"/>
      <c r="L1328" s="615"/>
      <c r="M1328" s="644"/>
      <c r="N1328" s="505" t="str">
        <f>三年级BMI</f>
        <v/>
      </c>
      <c r="O1328" s="499" t="str">
        <f>三年级BMI等级</f>
        <v/>
      </c>
      <c r="P1328" s="500" t="str">
        <f>三年级BMI得分</f>
        <v/>
      </c>
      <c r="Q1328" s="515" t="str">
        <f>三年级肺活量得分</f>
        <v/>
      </c>
      <c r="R1328" s="512" t="str">
        <f>三年级等级</f>
        <v/>
      </c>
      <c r="S1328" s="516" t="str">
        <f>三年级50米跑得分</f>
        <v/>
      </c>
      <c r="T1328" s="517" t="str">
        <f>三年级等级</f>
        <v/>
      </c>
      <c r="U1328" s="516" t="str">
        <f>三年级坐位体前屈得分</f>
        <v/>
      </c>
      <c r="V1328" s="517" t="str">
        <f>三年级等级</f>
        <v/>
      </c>
      <c r="W1328" s="516" t="str">
        <f>三年级一分钟跳绳得分</f>
        <v/>
      </c>
      <c r="X1328" s="517" t="str">
        <f>三年级等级</f>
        <v/>
      </c>
      <c r="Y1328" s="515" t="str">
        <f>三年级仰卧起坐得分</f>
        <v/>
      </c>
      <c r="Z1328" s="518" t="str">
        <f>三年级等级</f>
        <v/>
      </c>
      <c r="AA1328" s="533"/>
      <c r="AB1328" s="515"/>
      <c r="AC1328" s="533" t="str">
        <f>三年级跳绳附加分</f>
        <v/>
      </c>
      <c r="AD1328" s="534" t="str">
        <f>三年级标准分</f>
        <v/>
      </c>
      <c r="AE1328" s="534" t="str">
        <f>三年级总分</f>
        <v/>
      </c>
      <c r="AF1328" s="517" t="str">
        <f>三年级等级</f>
        <v/>
      </c>
    </row>
    <row r="1329" spans="1:32">
      <c r="A1329" s="476">
        <v>319</v>
      </c>
      <c r="B1329" s="477">
        <v>67</v>
      </c>
      <c r="C1329" s="632"/>
      <c r="D1329" s="633"/>
      <c r="E1329" s="632"/>
      <c r="F1329" s="625"/>
      <c r="G1329" s="608"/>
      <c r="H1329" s="475"/>
      <c r="I1329" s="613"/>
      <c r="J1329" s="614"/>
      <c r="K1329" s="614"/>
      <c r="L1329" s="615"/>
      <c r="M1329" s="644"/>
      <c r="N1329" s="505" t="str">
        <f>三年级BMI</f>
        <v/>
      </c>
      <c r="O1329" s="499" t="str">
        <f>三年级BMI等级</f>
        <v/>
      </c>
      <c r="P1329" s="500" t="str">
        <f>三年级BMI得分</f>
        <v/>
      </c>
      <c r="Q1329" s="515" t="str">
        <f>三年级肺活量得分</f>
        <v/>
      </c>
      <c r="R1329" s="512" t="str">
        <f>三年级等级</f>
        <v/>
      </c>
      <c r="S1329" s="516" t="str">
        <f>三年级50米跑得分</f>
        <v/>
      </c>
      <c r="T1329" s="517" t="str">
        <f>三年级等级</f>
        <v/>
      </c>
      <c r="U1329" s="516" t="str">
        <f>三年级坐位体前屈得分</f>
        <v/>
      </c>
      <c r="V1329" s="517" t="str">
        <f>三年级等级</f>
        <v/>
      </c>
      <c r="W1329" s="516" t="str">
        <f>三年级一分钟跳绳得分</f>
        <v/>
      </c>
      <c r="X1329" s="517" t="str">
        <f>三年级等级</f>
        <v/>
      </c>
      <c r="Y1329" s="515" t="str">
        <f>三年级仰卧起坐得分</f>
        <v/>
      </c>
      <c r="Z1329" s="518" t="str">
        <f>三年级等级</f>
        <v/>
      </c>
      <c r="AA1329" s="533"/>
      <c r="AB1329" s="515"/>
      <c r="AC1329" s="533" t="str">
        <f>三年级跳绳附加分</f>
        <v/>
      </c>
      <c r="AD1329" s="534" t="str">
        <f>三年级标准分</f>
        <v/>
      </c>
      <c r="AE1329" s="534" t="str">
        <f>三年级总分</f>
        <v/>
      </c>
      <c r="AF1329" s="517" t="str">
        <f>三年级等级</f>
        <v/>
      </c>
    </row>
    <row r="1330" spans="1:32">
      <c r="A1330" s="476">
        <v>319</v>
      </c>
      <c r="B1330" s="477">
        <v>68</v>
      </c>
      <c r="C1330" s="632"/>
      <c r="D1330" s="633"/>
      <c r="E1330" s="632"/>
      <c r="F1330" s="625"/>
      <c r="G1330" s="608"/>
      <c r="H1330" s="475"/>
      <c r="I1330" s="613"/>
      <c r="J1330" s="614"/>
      <c r="K1330" s="614"/>
      <c r="L1330" s="615"/>
      <c r="M1330" s="644"/>
      <c r="N1330" s="505" t="str">
        <f>三年级BMI</f>
        <v/>
      </c>
      <c r="O1330" s="499" t="str">
        <f>三年级BMI等级</f>
        <v/>
      </c>
      <c r="P1330" s="500" t="str">
        <f>三年级BMI得分</f>
        <v/>
      </c>
      <c r="Q1330" s="515" t="str">
        <f>三年级肺活量得分</f>
        <v/>
      </c>
      <c r="R1330" s="512" t="str">
        <f>三年级等级</f>
        <v/>
      </c>
      <c r="S1330" s="516" t="str">
        <f>三年级50米跑得分</f>
        <v/>
      </c>
      <c r="T1330" s="517" t="str">
        <f>三年级等级</f>
        <v/>
      </c>
      <c r="U1330" s="516" t="str">
        <f>三年级坐位体前屈得分</f>
        <v/>
      </c>
      <c r="V1330" s="517" t="str">
        <f>三年级等级</f>
        <v/>
      </c>
      <c r="W1330" s="516" t="str">
        <f>三年级一分钟跳绳得分</f>
        <v/>
      </c>
      <c r="X1330" s="517" t="str">
        <f>三年级等级</f>
        <v/>
      </c>
      <c r="Y1330" s="515" t="str">
        <f>三年级仰卧起坐得分</f>
        <v/>
      </c>
      <c r="Z1330" s="518" t="str">
        <f>三年级等级</f>
        <v/>
      </c>
      <c r="AA1330" s="533"/>
      <c r="AB1330" s="515"/>
      <c r="AC1330" s="533" t="str">
        <f>三年级跳绳附加分</f>
        <v/>
      </c>
      <c r="AD1330" s="534" t="str">
        <f>三年级标准分</f>
        <v/>
      </c>
      <c r="AE1330" s="534" t="str">
        <f>三年级总分</f>
        <v/>
      </c>
      <c r="AF1330" s="517" t="str">
        <f>三年级等级</f>
        <v/>
      </c>
    </row>
    <row r="1331" spans="1:32">
      <c r="A1331" s="476">
        <v>319</v>
      </c>
      <c r="B1331" s="477">
        <v>69</v>
      </c>
      <c r="C1331" s="632"/>
      <c r="D1331" s="633"/>
      <c r="E1331" s="632"/>
      <c r="F1331" s="625"/>
      <c r="G1331" s="608"/>
      <c r="H1331" s="475"/>
      <c r="I1331" s="613"/>
      <c r="J1331" s="614"/>
      <c r="K1331" s="614"/>
      <c r="L1331" s="615"/>
      <c r="M1331" s="644"/>
      <c r="N1331" s="505" t="str">
        <f>三年级BMI</f>
        <v/>
      </c>
      <c r="O1331" s="499" t="str">
        <f>三年级BMI等级</f>
        <v/>
      </c>
      <c r="P1331" s="500" t="str">
        <f>三年级BMI得分</f>
        <v/>
      </c>
      <c r="Q1331" s="515" t="str">
        <f>三年级肺活量得分</f>
        <v/>
      </c>
      <c r="R1331" s="512" t="str">
        <f>三年级等级</f>
        <v/>
      </c>
      <c r="S1331" s="516" t="str">
        <f>三年级50米跑得分</f>
        <v/>
      </c>
      <c r="T1331" s="517" t="str">
        <f>三年级等级</f>
        <v/>
      </c>
      <c r="U1331" s="516" t="str">
        <f>三年级坐位体前屈得分</f>
        <v/>
      </c>
      <c r="V1331" s="517" t="str">
        <f>三年级等级</f>
        <v/>
      </c>
      <c r="W1331" s="516" t="str">
        <f>三年级一分钟跳绳得分</f>
        <v/>
      </c>
      <c r="X1331" s="517" t="str">
        <f>三年级等级</f>
        <v/>
      </c>
      <c r="Y1331" s="515" t="str">
        <f>三年级仰卧起坐得分</f>
        <v/>
      </c>
      <c r="Z1331" s="518" t="str">
        <f>三年级等级</f>
        <v/>
      </c>
      <c r="AA1331" s="533"/>
      <c r="AB1331" s="515"/>
      <c r="AC1331" s="533" t="str">
        <f>三年级跳绳附加分</f>
        <v/>
      </c>
      <c r="AD1331" s="534" t="str">
        <f>三年级标准分</f>
        <v/>
      </c>
      <c r="AE1331" s="534" t="str">
        <f>三年级总分</f>
        <v/>
      </c>
      <c r="AF1331" s="517" t="str">
        <f>三年级等级</f>
        <v/>
      </c>
    </row>
    <row r="1332" ht="15.75" spans="1:32">
      <c r="A1332" s="535">
        <v>319</v>
      </c>
      <c r="B1332" s="536">
        <v>70</v>
      </c>
      <c r="C1332" s="634"/>
      <c r="D1332" s="635"/>
      <c r="E1332" s="634"/>
      <c r="F1332" s="636"/>
      <c r="G1332" s="611"/>
      <c r="H1332" s="542"/>
      <c r="I1332" s="617"/>
      <c r="J1332" s="618"/>
      <c r="K1332" s="618"/>
      <c r="L1332" s="619"/>
      <c r="M1332" s="647"/>
      <c r="N1332" s="573" t="str">
        <f>三年级BMI</f>
        <v/>
      </c>
      <c r="O1332" s="574" t="str">
        <f>三年级BMI等级</f>
        <v/>
      </c>
      <c r="P1332" s="575" t="str">
        <f>三年级BMI得分</f>
        <v/>
      </c>
      <c r="Q1332" s="576" t="str">
        <f>三年级肺活量得分</f>
        <v/>
      </c>
      <c r="R1332" s="577" t="str">
        <f>三年级等级</f>
        <v/>
      </c>
      <c r="S1332" s="578" t="str">
        <f>三年级50米跑得分</f>
        <v/>
      </c>
      <c r="T1332" s="567" t="str">
        <f>三年级等级</f>
        <v/>
      </c>
      <c r="U1332" s="578" t="str">
        <f>三年级坐位体前屈得分</f>
        <v/>
      </c>
      <c r="V1332" s="567" t="str">
        <f>三年级等级</f>
        <v/>
      </c>
      <c r="W1332" s="578" t="str">
        <f>三年级一分钟跳绳得分</f>
        <v/>
      </c>
      <c r="X1332" s="567" t="str">
        <f>三年级等级</f>
        <v/>
      </c>
      <c r="Y1332" s="576" t="str">
        <f>三年级仰卧起坐得分</f>
        <v/>
      </c>
      <c r="Z1332" s="579" t="str">
        <f>三年级等级</f>
        <v/>
      </c>
      <c r="AA1332" s="565"/>
      <c r="AB1332" s="576"/>
      <c r="AC1332" s="565" t="str">
        <f>三年级跳绳附加分</f>
        <v/>
      </c>
      <c r="AD1332" s="566" t="str">
        <f>三年级标准分</f>
        <v/>
      </c>
      <c r="AE1332" s="566" t="str">
        <f>三年级总分</f>
        <v/>
      </c>
      <c r="AF1332" s="567" t="str">
        <f>三年级等级</f>
        <v/>
      </c>
    </row>
    <row r="1333" ht="15.75" spans="1:32">
      <c r="A1333" s="468">
        <v>320</v>
      </c>
      <c r="B1333" s="469">
        <v>1</v>
      </c>
      <c r="C1333" s="637"/>
      <c r="D1333" s="638"/>
      <c r="E1333" s="637"/>
      <c r="F1333" s="640"/>
      <c r="G1333" s="612"/>
      <c r="H1333" s="475"/>
      <c r="I1333" s="621"/>
      <c r="J1333" s="622"/>
      <c r="K1333" s="622"/>
      <c r="L1333" s="623"/>
      <c r="M1333" s="643"/>
      <c r="N1333" s="498" t="str">
        <f>三年级BMI</f>
        <v/>
      </c>
      <c r="O1333" s="499" t="str">
        <f>三年级BMI等级</f>
        <v/>
      </c>
      <c r="P1333" s="500" t="str">
        <f>三年级BMI得分</f>
        <v/>
      </c>
      <c r="Q1333" s="511" t="str">
        <f>三年级肺活量得分</f>
        <v/>
      </c>
      <c r="R1333" s="512" t="str">
        <f>三年级等级</f>
        <v/>
      </c>
      <c r="S1333" s="513" t="str">
        <f>三年级50米跑得分</f>
        <v/>
      </c>
      <c r="T1333" s="512" t="str">
        <f>三年级等级</f>
        <v/>
      </c>
      <c r="U1333" s="513" t="str">
        <f>三年级坐位体前屈得分</f>
        <v/>
      </c>
      <c r="V1333" s="512" t="str">
        <f>三年级等级</f>
        <v/>
      </c>
      <c r="W1333" s="513" t="str">
        <f>三年级一分钟跳绳得分</f>
        <v/>
      </c>
      <c r="X1333" s="512" t="str">
        <f>三年级等级</f>
        <v/>
      </c>
      <c r="Y1333" s="511" t="str">
        <f>三年级仰卧起坐得分</f>
        <v/>
      </c>
      <c r="Z1333" s="514" t="str">
        <f>三年级等级</f>
        <v/>
      </c>
      <c r="AA1333" s="530"/>
      <c r="AB1333" s="511"/>
      <c r="AC1333" s="530" t="str">
        <f>三年级跳绳附加分</f>
        <v/>
      </c>
      <c r="AD1333" s="531" t="str">
        <f>三年级标准分</f>
        <v/>
      </c>
      <c r="AE1333" s="531" t="str">
        <f>三年级总分</f>
        <v/>
      </c>
      <c r="AF1333" s="512" t="str">
        <f>三年级等级</f>
        <v/>
      </c>
    </row>
    <row r="1334" spans="1:32">
      <c r="A1334" s="476">
        <v>320</v>
      </c>
      <c r="B1334" s="477">
        <v>2</v>
      </c>
      <c r="C1334" s="632"/>
      <c r="D1334" s="633"/>
      <c r="E1334" s="632"/>
      <c r="F1334" s="625"/>
      <c r="G1334" s="608"/>
      <c r="H1334" s="475"/>
      <c r="I1334" s="613"/>
      <c r="J1334" s="614"/>
      <c r="K1334" s="614"/>
      <c r="L1334" s="615"/>
      <c r="M1334" s="644"/>
      <c r="N1334" s="505" t="str">
        <f>三年级BMI</f>
        <v/>
      </c>
      <c r="O1334" s="499" t="str">
        <f>三年级BMI等级</f>
        <v/>
      </c>
      <c r="P1334" s="500" t="str">
        <f>三年级BMI得分</f>
        <v/>
      </c>
      <c r="Q1334" s="515" t="str">
        <f>三年级肺活量得分</f>
        <v/>
      </c>
      <c r="R1334" s="512" t="str">
        <f>三年级等级</f>
        <v/>
      </c>
      <c r="S1334" s="516" t="str">
        <f>三年级50米跑得分</f>
        <v/>
      </c>
      <c r="T1334" s="517" t="str">
        <f>三年级等级</f>
        <v/>
      </c>
      <c r="U1334" s="516" t="str">
        <f>三年级坐位体前屈得分</f>
        <v/>
      </c>
      <c r="V1334" s="517" t="str">
        <f>三年级等级</f>
        <v/>
      </c>
      <c r="W1334" s="516" t="str">
        <f>三年级一分钟跳绳得分</f>
        <v/>
      </c>
      <c r="X1334" s="517" t="str">
        <f>三年级等级</f>
        <v/>
      </c>
      <c r="Y1334" s="515" t="str">
        <f>三年级仰卧起坐得分</f>
        <v/>
      </c>
      <c r="Z1334" s="518" t="str">
        <f>三年级等级</f>
        <v/>
      </c>
      <c r="AA1334" s="533"/>
      <c r="AB1334" s="515"/>
      <c r="AC1334" s="533" t="str">
        <f>三年级跳绳附加分</f>
        <v/>
      </c>
      <c r="AD1334" s="534" t="str">
        <f>三年级标准分</f>
        <v/>
      </c>
      <c r="AE1334" s="534" t="str">
        <f>三年级总分</f>
        <v/>
      </c>
      <c r="AF1334" s="517" t="str">
        <f>三年级等级</f>
        <v/>
      </c>
    </row>
    <row r="1335" spans="1:32">
      <c r="A1335" s="476">
        <v>320</v>
      </c>
      <c r="B1335" s="477">
        <v>3</v>
      </c>
      <c r="C1335" s="632"/>
      <c r="D1335" s="633"/>
      <c r="E1335" s="632"/>
      <c r="F1335" s="625"/>
      <c r="G1335" s="608"/>
      <c r="H1335" s="475"/>
      <c r="I1335" s="613"/>
      <c r="J1335" s="614"/>
      <c r="K1335" s="614"/>
      <c r="L1335" s="615"/>
      <c r="M1335" s="644"/>
      <c r="N1335" s="505" t="str">
        <f>三年级BMI</f>
        <v/>
      </c>
      <c r="O1335" s="499" t="str">
        <f>三年级BMI等级</f>
        <v/>
      </c>
      <c r="P1335" s="500" t="str">
        <f>三年级BMI得分</f>
        <v/>
      </c>
      <c r="Q1335" s="515" t="str">
        <f>三年级肺活量得分</f>
        <v/>
      </c>
      <c r="R1335" s="512" t="str">
        <f>三年级等级</f>
        <v/>
      </c>
      <c r="S1335" s="516" t="str">
        <f>三年级50米跑得分</f>
        <v/>
      </c>
      <c r="T1335" s="517" t="str">
        <f>三年级等级</f>
        <v/>
      </c>
      <c r="U1335" s="516" t="str">
        <f>三年级坐位体前屈得分</f>
        <v/>
      </c>
      <c r="V1335" s="517" t="str">
        <f>三年级等级</f>
        <v/>
      </c>
      <c r="W1335" s="516" t="str">
        <f>三年级一分钟跳绳得分</f>
        <v/>
      </c>
      <c r="X1335" s="517" t="str">
        <f>三年级等级</f>
        <v/>
      </c>
      <c r="Y1335" s="515" t="str">
        <f>三年级仰卧起坐得分</f>
        <v/>
      </c>
      <c r="Z1335" s="518" t="str">
        <f>三年级等级</f>
        <v/>
      </c>
      <c r="AA1335" s="533"/>
      <c r="AB1335" s="515"/>
      <c r="AC1335" s="533" t="str">
        <f>三年级跳绳附加分</f>
        <v/>
      </c>
      <c r="AD1335" s="534" t="str">
        <f>三年级标准分</f>
        <v/>
      </c>
      <c r="AE1335" s="534" t="str">
        <f>三年级总分</f>
        <v/>
      </c>
      <c r="AF1335" s="517" t="str">
        <f>三年级等级</f>
        <v/>
      </c>
    </row>
    <row r="1336" spans="1:32">
      <c r="A1336" s="476">
        <v>320</v>
      </c>
      <c r="B1336" s="477">
        <v>4</v>
      </c>
      <c r="C1336" s="632"/>
      <c r="D1336" s="633"/>
      <c r="E1336" s="632"/>
      <c r="F1336" s="625"/>
      <c r="G1336" s="608"/>
      <c r="H1336" s="475"/>
      <c r="I1336" s="613"/>
      <c r="J1336" s="614"/>
      <c r="K1336" s="614"/>
      <c r="L1336" s="615"/>
      <c r="M1336" s="644"/>
      <c r="N1336" s="505" t="str">
        <f>三年级BMI</f>
        <v/>
      </c>
      <c r="O1336" s="499" t="str">
        <f>三年级BMI等级</f>
        <v/>
      </c>
      <c r="P1336" s="500" t="str">
        <f>三年级BMI得分</f>
        <v/>
      </c>
      <c r="Q1336" s="515" t="str">
        <f>三年级肺活量得分</f>
        <v/>
      </c>
      <c r="R1336" s="512" t="str">
        <f>三年级等级</f>
        <v/>
      </c>
      <c r="S1336" s="516" t="str">
        <f>三年级50米跑得分</f>
        <v/>
      </c>
      <c r="T1336" s="517" t="str">
        <f>三年级等级</f>
        <v/>
      </c>
      <c r="U1336" s="516" t="str">
        <f>三年级坐位体前屈得分</f>
        <v/>
      </c>
      <c r="V1336" s="517" t="str">
        <f>三年级等级</f>
        <v/>
      </c>
      <c r="W1336" s="516" t="str">
        <f>三年级一分钟跳绳得分</f>
        <v/>
      </c>
      <c r="X1336" s="517" t="str">
        <f>三年级等级</f>
        <v/>
      </c>
      <c r="Y1336" s="515" t="str">
        <f>三年级仰卧起坐得分</f>
        <v/>
      </c>
      <c r="Z1336" s="518" t="str">
        <f>三年级等级</f>
        <v/>
      </c>
      <c r="AA1336" s="533"/>
      <c r="AB1336" s="515"/>
      <c r="AC1336" s="533" t="str">
        <f>三年级跳绳附加分</f>
        <v/>
      </c>
      <c r="AD1336" s="534" t="str">
        <f>三年级标准分</f>
        <v/>
      </c>
      <c r="AE1336" s="534" t="str">
        <f>三年级总分</f>
        <v/>
      </c>
      <c r="AF1336" s="517" t="str">
        <f>三年级等级</f>
        <v/>
      </c>
    </row>
    <row r="1337" spans="1:32">
      <c r="A1337" s="476">
        <v>320</v>
      </c>
      <c r="B1337" s="477">
        <v>5</v>
      </c>
      <c r="C1337" s="632"/>
      <c r="D1337" s="633"/>
      <c r="E1337" s="632"/>
      <c r="F1337" s="625"/>
      <c r="G1337" s="608"/>
      <c r="H1337" s="475"/>
      <c r="I1337" s="613"/>
      <c r="J1337" s="614"/>
      <c r="K1337" s="614"/>
      <c r="L1337" s="615"/>
      <c r="M1337" s="644"/>
      <c r="N1337" s="505" t="str">
        <f>三年级BMI</f>
        <v/>
      </c>
      <c r="O1337" s="499" t="str">
        <f>三年级BMI等级</f>
        <v/>
      </c>
      <c r="P1337" s="500" t="str">
        <f>三年级BMI得分</f>
        <v/>
      </c>
      <c r="Q1337" s="515" t="str">
        <f>三年级肺活量得分</f>
        <v/>
      </c>
      <c r="R1337" s="512" t="str">
        <f>三年级等级</f>
        <v/>
      </c>
      <c r="S1337" s="516" t="str">
        <f>三年级50米跑得分</f>
        <v/>
      </c>
      <c r="T1337" s="517" t="str">
        <f>三年级等级</f>
        <v/>
      </c>
      <c r="U1337" s="516" t="str">
        <f>三年级坐位体前屈得分</f>
        <v/>
      </c>
      <c r="V1337" s="517" t="str">
        <f>三年级等级</f>
        <v/>
      </c>
      <c r="W1337" s="516" t="str">
        <f>三年级一分钟跳绳得分</f>
        <v/>
      </c>
      <c r="X1337" s="517" t="str">
        <f>三年级等级</f>
        <v/>
      </c>
      <c r="Y1337" s="515" t="str">
        <f>三年级仰卧起坐得分</f>
        <v/>
      </c>
      <c r="Z1337" s="518" t="str">
        <f>三年级等级</f>
        <v/>
      </c>
      <c r="AA1337" s="533"/>
      <c r="AB1337" s="515"/>
      <c r="AC1337" s="533" t="str">
        <f>三年级跳绳附加分</f>
        <v/>
      </c>
      <c r="AD1337" s="534" t="str">
        <f>三年级标准分</f>
        <v/>
      </c>
      <c r="AE1337" s="534" t="str">
        <f>三年级总分</f>
        <v/>
      </c>
      <c r="AF1337" s="517" t="str">
        <f>三年级等级</f>
        <v/>
      </c>
    </row>
    <row r="1338" spans="1:32">
      <c r="A1338" s="476">
        <v>320</v>
      </c>
      <c r="B1338" s="477">
        <v>6</v>
      </c>
      <c r="C1338" s="632"/>
      <c r="D1338" s="633"/>
      <c r="E1338" s="632"/>
      <c r="F1338" s="625"/>
      <c r="G1338" s="608"/>
      <c r="H1338" s="475"/>
      <c r="I1338" s="613"/>
      <c r="J1338" s="614"/>
      <c r="K1338" s="614"/>
      <c r="L1338" s="615"/>
      <c r="M1338" s="644"/>
      <c r="N1338" s="505" t="str">
        <f>三年级BMI</f>
        <v/>
      </c>
      <c r="O1338" s="499" t="str">
        <f>三年级BMI等级</f>
        <v/>
      </c>
      <c r="P1338" s="500" t="str">
        <f>三年级BMI得分</f>
        <v/>
      </c>
      <c r="Q1338" s="515" t="str">
        <f>三年级肺活量得分</f>
        <v/>
      </c>
      <c r="R1338" s="512" t="str">
        <f>三年级等级</f>
        <v/>
      </c>
      <c r="S1338" s="516" t="str">
        <f>三年级50米跑得分</f>
        <v/>
      </c>
      <c r="T1338" s="517" t="str">
        <f>三年级等级</f>
        <v/>
      </c>
      <c r="U1338" s="516" t="str">
        <f>三年级坐位体前屈得分</f>
        <v/>
      </c>
      <c r="V1338" s="517" t="str">
        <f>三年级等级</f>
        <v/>
      </c>
      <c r="W1338" s="516" t="str">
        <f>三年级一分钟跳绳得分</f>
        <v/>
      </c>
      <c r="X1338" s="517" t="str">
        <f>三年级等级</f>
        <v/>
      </c>
      <c r="Y1338" s="515" t="str">
        <f>三年级仰卧起坐得分</f>
        <v/>
      </c>
      <c r="Z1338" s="518" t="str">
        <f>三年级等级</f>
        <v/>
      </c>
      <c r="AA1338" s="533"/>
      <c r="AB1338" s="515"/>
      <c r="AC1338" s="533" t="str">
        <f>三年级跳绳附加分</f>
        <v/>
      </c>
      <c r="AD1338" s="534" t="str">
        <f>三年级标准分</f>
        <v/>
      </c>
      <c r="AE1338" s="534" t="str">
        <f>三年级总分</f>
        <v/>
      </c>
      <c r="AF1338" s="517" t="str">
        <f>三年级等级</f>
        <v/>
      </c>
    </row>
    <row r="1339" spans="1:32">
      <c r="A1339" s="476">
        <v>320</v>
      </c>
      <c r="B1339" s="477">
        <v>7</v>
      </c>
      <c r="C1339" s="632"/>
      <c r="D1339" s="633"/>
      <c r="E1339" s="632"/>
      <c r="F1339" s="625"/>
      <c r="G1339" s="608"/>
      <c r="H1339" s="475"/>
      <c r="I1339" s="613"/>
      <c r="J1339" s="614"/>
      <c r="K1339" s="614"/>
      <c r="L1339" s="615"/>
      <c r="M1339" s="644"/>
      <c r="N1339" s="505" t="str">
        <f>三年级BMI</f>
        <v/>
      </c>
      <c r="O1339" s="499" t="str">
        <f>三年级BMI等级</f>
        <v/>
      </c>
      <c r="P1339" s="500" t="str">
        <f>三年级BMI得分</f>
        <v/>
      </c>
      <c r="Q1339" s="515" t="str">
        <f>三年级肺活量得分</f>
        <v/>
      </c>
      <c r="R1339" s="512" t="str">
        <f>三年级等级</f>
        <v/>
      </c>
      <c r="S1339" s="516" t="str">
        <f>三年级50米跑得分</f>
        <v/>
      </c>
      <c r="T1339" s="517" t="str">
        <f>三年级等级</f>
        <v/>
      </c>
      <c r="U1339" s="516" t="str">
        <f>三年级坐位体前屈得分</f>
        <v/>
      </c>
      <c r="V1339" s="517" t="str">
        <f>三年级等级</f>
        <v/>
      </c>
      <c r="W1339" s="516" t="str">
        <f>三年级一分钟跳绳得分</f>
        <v/>
      </c>
      <c r="X1339" s="517" t="str">
        <f>三年级等级</f>
        <v/>
      </c>
      <c r="Y1339" s="515" t="str">
        <f>三年级仰卧起坐得分</f>
        <v/>
      </c>
      <c r="Z1339" s="518" t="str">
        <f>三年级等级</f>
        <v/>
      </c>
      <c r="AA1339" s="533"/>
      <c r="AB1339" s="515"/>
      <c r="AC1339" s="533" t="str">
        <f>三年级跳绳附加分</f>
        <v/>
      </c>
      <c r="AD1339" s="534" t="str">
        <f>三年级标准分</f>
        <v/>
      </c>
      <c r="AE1339" s="534" t="str">
        <f>三年级总分</f>
        <v/>
      </c>
      <c r="AF1339" s="517" t="str">
        <f>三年级等级</f>
        <v/>
      </c>
    </row>
    <row r="1340" spans="1:32">
      <c r="A1340" s="476">
        <v>320</v>
      </c>
      <c r="B1340" s="477">
        <v>8</v>
      </c>
      <c r="C1340" s="632"/>
      <c r="D1340" s="633"/>
      <c r="E1340" s="632"/>
      <c r="F1340" s="625"/>
      <c r="G1340" s="608"/>
      <c r="H1340" s="475"/>
      <c r="I1340" s="613"/>
      <c r="J1340" s="614"/>
      <c r="K1340" s="614"/>
      <c r="L1340" s="615"/>
      <c r="M1340" s="644"/>
      <c r="N1340" s="505" t="str">
        <f>三年级BMI</f>
        <v/>
      </c>
      <c r="O1340" s="499" t="str">
        <f>三年级BMI等级</f>
        <v/>
      </c>
      <c r="P1340" s="500" t="str">
        <f>三年级BMI得分</f>
        <v/>
      </c>
      <c r="Q1340" s="515" t="str">
        <f>三年级肺活量得分</f>
        <v/>
      </c>
      <c r="R1340" s="512" t="str">
        <f>三年级等级</f>
        <v/>
      </c>
      <c r="S1340" s="516" t="str">
        <f>三年级50米跑得分</f>
        <v/>
      </c>
      <c r="T1340" s="517" t="str">
        <f>三年级等级</f>
        <v/>
      </c>
      <c r="U1340" s="516" t="str">
        <f>三年级坐位体前屈得分</f>
        <v/>
      </c>
      <c r="V1340" s="517" t="str">
        <f>三年级等级</f>
        <v/>
      </c>
      <c r="W1340" s="516" t="str">
        <f>三年级一分钟跳绳得分</f>
        <v/>
      </c>
      <c r="X1340" s="517" t="str">
        <f>三年级等级</f>
        <v/>
      </c>
      <c r="Y1340" s="515" t="str">
        <f>三年级仰卧起坐得分</f>
        <v/>
      </c>
      <c r="Z1340" s="518" t="str">
        <f>三年级等级</f>
        <v/>
      </c>
      <c r="AA1340" s="533"/>
      <c r="AB1340" s="515"/>
      <c r="AC1340" s="533" t="str">
        <f>三年级跳绳附加分</f>
        <v/>
      </c>
      <c r="AD1340" s="534" t="str">
        <f>三年级标准分</f>
        <v/>
      </c>
      <c r="AE1340" s="534" t="str">
        <f>三年级总分</f>
        <v/>
      </c>
      <c r="AF1340" s="517" t="str">
        <f>三年级等级</f>
        <v/>
      </c>
    </row>
    <row r="1341" spans="1:32">
      <c r="A1341" s="476">
        <v>320</v>
      </c>
      <c r="B1341" s="477">
        <v>9</v>
      </c>
      <c r="C1341" s="632"/>
      <c r="D1341" s="633"/>
      <c r="E1341" s="632"/>
      <c r="F1341" s="625"/>
      <c r="G1341" s="608"/>
      <c r="H1341" s="475"/>
      <c r="I1341" s="613"/>
      <c r="J1341" s="614"/>
      <c r="K1341" s="614"/>
      <c r="L1341" s="615"/>
      <c r="M1341" s="644"/>
      <c r="N1341" s="505" t="str">
        <f>三年级BMI</f>
        <v/>
      </c>
      <c r="O1341" s="499" t="str">
        <f>三年级BMI等级</f>
        <v/>
      </c>
      <c r="P1341" s="500" t="str">
        <f>三年级BMI得分</f>
        <v/>
      </c>
      <c r="Q1341" s="515" t="str">
        <f>三年级肺活量得分</f>
        <v/>
      </c>
      <c r="R1341" s="512" t="str">
        <f>三年级等级</f>
        <v/>
      </c>
      <c r="S1341" s="516" t="str">
        <f>三年级50米跑得分</f>
        <v/>
      </c>
      <c r="T1341" s="517" t="str">
        <f>三年级等级</f>
        <v/>
      </c>
      <c r="U1341" s="516" t="str">
        <f>三年级坐位体前屈得分</f>
        <v/>
      </c>
      <c r="V1341" s="517" t="str">
        <f>三年级等级</f>
        <v/>
      </c>
      <c r="W1341" s="516" t="str">
        <f>三年级一分钟跳绳得分</f>
        <v/>
      </c>
      <c r="X1341" s="517" t="str">
        <f>三年级等级</f>
        <v/>
      </c>
      <c r="Y1341" s="515" t="str">
        <f>三年级仰卧起坐得分</f>
        <v/>
      </c>
      <c r="Z1341" s="518" t="str">
        <f>三年级等级</f>
        <v/>
      </c>
      <c r="AA1341" s="533"/>
      <c r="AB1341" s="515"/>
      <c r="AC1341" s="533" t="str">
        <f>三年级跳绳附加分</f>
        <v/>
      </c>
      <c r="AD1341" s="534" t="str">
        <f>三年级标准分</f>
        <v/>
      </c>
      <c r="AE1341" s="534" t="str">
        <f>三年级总分</f>
        <v/>
      </c>
      <c r="AF1341" s="517" t="str">
        <f>三年级等级</f>
        <v/>
      </c>
    </row>
    <row r="1342" spans="1:32">
      <c r="A1342" s="476">
        <v>320</v>
      </c>
      <c r="B1342" s="477">
        <v>10</v>
      </c>
      <c r="C1342" s="632"/>
      <c r="D1342" s="633"/>
      <c r="E1342" s="632"/>
      <c r="F1342" s="625"/>
      <c r="G1342" s="608"/>
      <c r="H1342" s="475"/>
      <c r="I1342" s="613"/>
      <c r="J1342" s="614"/>
      <c r="K1342" s="614"/>
      <c r="L1342" s="615"/>
      <c r="M1342" s="644"/>
      <c r="N1342" s="505" t="str">
        <f>三年级BMI</f>
        <v/>
      </c>
      <c r="O1342" s="499" t="str">
        <f>三年级BMI等级</f>
        <v/>
      </c>
      <c r="P1342" s="500" t="str">
        <f>三年级BMI得分</f>
        <v/>
      </c>
      <c r="Q1342" s="515" t="str">
        <f>三年级肺活量得分</f>
        <v/>
      </c>
      <c r="R1342" s="512" t="str">
        <f>三年级等级</f>
        <v/>
      </c>
      <c r="S1342" s="516" t="str">
        <f>三年级50米跑得分</f>
        <v/>
      </c>
      <c r="T1342" s="517" t="str">
        <f>三年级等级</f>
        <v/>
      </c>
      <c r="U1342" s="516" t="str">
        <f>三年级坐位体前屈得分</f>
        <v/>
      </c>
      <c r="V1342" s="517" t="str">
        <f>三年级等级</f>
        <v/>
      </c>
      <c r="W1342" s="516" t="str">
        <f>三年级一分钟跳绳得分</f>
        <v/>
      </c>
      <c r="X1342" s="517" t="str">
        <f>三年级等级</f>
        <v/>
      </c>
      <c r="Y1342" s="515" t="str">
        <f>三年级仰卧起坐得分</f>
        <v/>
      </c>
      <c r="Z1342" s="518" t="str">
        <f>三年级等级</f>
        <v/>
      </c>
      <c r="AA1342" s="533"/>
      <c r="AB1342" s="515"/>
      <c r="AC1342" s="533" t="str">
        <f>三年级跳绳附加分</f>
        <v/>
      </c>
      <c r="AD1342" s="534" t="str">
        <f>三年级标准分</f>
        <v/>
      </c>
      <c r="AE1342" s="534" t="str">
        <f>三年级总分</f>
        <v/>
      </c>
      <c r="AF1342" s="517" t="str">
        <f>三年级等级</f>
        <v/>
      </c>
    </row>
    <row r="1343" spans="1:32">
      <c r="A1343" s="476">
        <v>320</v>
      </c>
      <c r="B1343" s="477">
        <v>11</v>
      </c>
      <c r="C1343" s="632"/>
      <c r="D1343" s="633"/>
      <c r="E1343" s="632"/>
      <c r="F1343" s="625"/>
      <c r="G1343" s="608"/>
      <c r="H1343" s="475"/>
      <c r="I1343" s="613"/>
      <c r="J1343" s="614"/>
      <c r="K1343" s="614"/>
      <c r="L1343" s="615"/>
      <c r="M1343" s="644"/>
      <c r="N1343" s="505" t="str">
        <f>三年级BMI</f>
        <v/>
      </c>
      <c r="O1343" s="499" t="str">
        <f>三年级BMI等级</f>
        <v/>
      </c>
      <c r="P1343" s="500" t="str">
        <f>三年级BMI得分</f>
        <v/>
      </c>
      <c r="Q1343" s="515" t="str">
        <f>三年级肺活量得分</f>
        <v/>
      </c>
      <c r="R1343" s="512" t="str">
        <f>三年级等级</f>
        <v/>
      </c>
      <c r="S1343" s="516" t="str">
        <f>三年级50米跑得分</f>
        <v/>
      </c>
      <c r="T1343" s="517" t="str">
        <f>三年级等级</f>
        <v/>
      </c>
      <c r="U1343" s="516" t="str">
        <f>三年级坐位体前屈得分</f>
        <v/>
      </c>
      <c r="V1343" s="517" t="str">
        <f>三年级等级</f>
        <v/>
      </c>
      <c r="W1343" s="516" t="str">
        <f>三年级一分钟跳绳得分</f>
        <v/>
      </c>
      <c r="X1343" s="517" t="str">
        <f>三年级等级</f>
        <v/>
      </c>
      <c r="Y1343" s="515" t="str">
        <f>三年级仰卧起坐得分</f>
        <v/>
      </c>
      <c r="Z1343" s="518" t="str">
        <f>三年级等级</f>
        <v/>
      </c>
      <c r="AA1343" s="533"/>
      <c r="AB1343" s="515"/>
      <c r="AC1343" s="533" t="str">
        <f>三年级跳绳附加分</f>
        <v/>
      </c>
      <c r="AD1343" s="534" t="str">
        <f>三年级标准分</f>
        <v/>
      </c>
      <c r="AE1343" s="534" t="str">
        <f>三年级总分</f>
        <v/>
      </c>
      <c r="AF1343" s="517" t="str">
        <f>三年级等级</f>
        <v/>
      </c>
    </row>
    <row r="1344" spans="1:32">
      <c r="A1344" s="476">
        <v>320</v>
      </c>
      <c r="B1344" s="477">
        <v>12</v>
      </c>
      <c r="C1344" s="632"/>
      <c r="D1344" s="633"/>
      <c r="E1344" s="632"/>
      <c r="F1344" s="625"/>
      <c r="G1344" s="608"/>
      <c r="H1344" s="475"/>
      <c r="I1344" s="613"/>
      <c r="J1344" s="614"/>
      <c r="K1344" s="614"/>
      <c r="L1344" s="615"/>
      <c r="M1344" s="644"/>
      <c r="N1344" s="505" t="str">
        <f>三年级BMI</f>
        <v/>
      </c>
      <c r="O1344" s="499" t="str">
        <f>三年级BMI等级</f>
        <v/>
      </c>
      <c r="P1344" s="500" t="str">
        <f>三年级BMI得分</f>
        <v/>
      </c>
      <c r="Q1344" s="515" t="str">
        <f>三年级肺活量得分</f>
        <v/>
      </c>
      <c r="R1344" s="512" t="str">
        <f>三年级等级</f>
        <v/>
      </c>
      <c r="S1344" s="516" t="str">
        <f>三年级50米跑得分</f>
        <v/>
      </c>
      <c r="T1344" s="517" t="str">
        <f>三年级等级</f>
        <v/>
      </c>
      <c r="U1344" s="516" t="str">
        <f>三年级坐位体前屈得分</f>
        <v/>
      </c>
      <c r="V1344" s="517" t="str">
        <f>三年级等级</f>
        <v/>
      </c>
      <c r="W1344" s="516" t="str">
        <f>三年级一分钟跳绳得分</f>
        <v/>
      </c>
      <c r="X1344" s="517" t="str">
        <f>三年级等级</f>
        <v/>
      </c>
      <c r="Y1344" s="515" t="str">
        <f>三年级仰卧起坐得分</f>
        <v/>
      </c>
      <c r="Z1344" s="518" t="str">
        <f>三年级等级</f>
        <v/>
      </c>
      <c r="AA1344" s="533"/>
      <c r="AB1344" s="515"/>
      <c r="AC1344" s="533" t="str">
        <f>三年级跳绳附加分</f>
        <v/>
      </c>
      <c r="AD1344" s="534" t="str">
        <f>三年级标准分</f>
        <v/>
      </c>
      <c r="AE1344" s="534" t="str">
        <f>三年级总分</f>
        <v/>
      </c>
      <c r="AF1344" s="517" t="str">
        <f>三年级等级</f>
        <v/>
      </c>
    </row>
    <row r="1345" spans="1:32">
      <c r="A1345" s="476">
        <v>320</v>
      </c>
      <c r="B1345" s="477">
        <v>13</v>
      </c>
      <c r="C1345" s="632"/>
      <c r="D1345" s="633"/>
      <c r="E1345" s="632"/>
      <c r="F1345" s="625"/>
      <c r="G1345" s="608"/>
      <c r="H1345" s="475"/>
      <c r="I1345" s="613"/>
      <c r="J1345" s="614"/>
      <c r="K1345" s="614"/>
      <c r="L1345" s="615"/>
      <c r="M1345" s="644"/>
      <c r="N1345" s="505" t="str">
        <f>三年级BMI</f>
        <v/>
      </c>
      <c r="O1345" s="499" t="str">
        <f>三年级BMI等级</f>
        <v/>
      </c>
      <c r="P1345" s="500" t="str">
        <f>三年级BMI得分</f>
        <v/>
      </c>
      <c r="Q1345" s="515" t="str">
        <f>三年级肺活量得分</f>
        <v/>
      </c>
      <c r="R1345" s="512" t="str">
        <f>三年级等级</f>
        <v/>
      </c>
      <c r="S1345" s="516" t="str">
        <f>三年级50米跑得分</f>
        <v/>
      </c>
      <c r="T1345" s="517" t="str">
        <f>三年级等级</f>
        <v/>
      </c>
      <c r="U1345" s="516" t="str">
        <f>三年级坐位体前屈得分</f>
        <v/>
      </c>
      <c r="V1345" s="517" t="str">
        <f>三年级等级</f>
        <v/>
      </c>
      <c r="W1345" s="516" t="str">
        <f>三年级一分钟跳绳得分</f>
        <v/>
      </c>
      <c r="X1345" s="517" t="str">
        <f>三年级等级</f>
        <v/>
      </c>
      <c r="Y1345" s="515" t="str">
        <f>三年级仰卧起坐得分</f>
        <v/>
      </c>
      <c r="Z1345" s="518" t="str">
        <f>三年级等级</f>
        <v/>
      </c>
      <c r="AA1345" s="533"/>
      <c r="AB1345" s="515"/>
      <c r="AC1345" s="533" t="str">
        <f>三年级跳绳附加分</f>
        <v/>
      </c>
      <c r="AD1345" s="534" t="str">
        <f>三年级标准分</f>
        <v/>
      </c>
      <c r="AE1345" s="534" t="str">
        <f>三年级总分</f>
        <v/>
      </c>
      <c r="AF1345" s="517" t="str">
        <f>三年级等级</f>
        <v/>
      </c>
    </row>
    <row r="1346" spans="1:32">
      <c r="A1346" s="476">
        <v>320</v>
      </c>
      <c r="B1346" s="477">
        <v>14</v>
      </c>
      <c r="C1346" s="632"/>
      <c r="D1346" s="633"/>
      <c r="E1346" s="632"/>
      <c r="F1346" s="625"/>
      <c r="G1346" s="608"/>
      <c r="H1346" s="475"/>
      <c r="I1346" s="613"/>
      <c r="J1346" s="614"/>
      <c r="K1346" s="614"/>
      <c r="L1346" s="615"/>
      <c r="M1346" s="644"/>
      <c r="N1346" s="505" t="str">
        <f>三年级BMI</f>
        <v/>
      </c>
      <c r="O1346" s="499" t="str">
        <f>三年级BMI等级</f>
        <v/>
      </c>
      <c r="P1346" s="500" t="str">
        <f>三年级BMI得分</f>
        <v/>
      </c>
      <c r="Q1346" s="515" t="str">
        <f>三年级肺活量得分</f>
        <v/>
      </c>
      <c r="R1346" s="512" t="str">
        <f>三年级等级</f>
        <v/>
      </c>
      <c r="S1346" s="516" t="str">
        <f>三年级50米跑得分</f>
        <v/>
      </c>
      <c r="T1346" s="517" t="str">
        <f>三年级等级</f>
        <v/>
      </c>
      <c r="U1346" s="516" t="str">
        <f>三年级坐位体前屈得分</f>
        <v/>
      </c>
      <c r="V1346" s="517" t="str">
        <f>三年级等级</f>
        <v/>
      </c>
      <c r="W1346" s="516" t="str">
        <f>三年级一分钟跳绳得分</f>
        <v/>
      </c>
      <c r="X1346" s="517" t="str">
        <f>三年级等级</f>
        <v/>
      </c>
      <c r="Y1346" s="515" t="str">
        <f>三年级仰卧起坐得分</f>
        <v/>
      </c>
      <c r="Z1346" s="518" t="str">
        <f>三年级等级</f>
        <v/>
      </c>
      <c r="AA1346" s="533"/>
      <c r="AB1346" s="515"/>
      <c r="AC1346" s="533" t="str">
        <f>三年级跳绳附加分</f>
        <v/>
      </c>
      <c r="AD1346" s="534" t="str">
        <f>三年级标准分</f>
        <v/>
      </c>
      <c r="AE1346" s="534" t="str">
        <f>三年级总分</f>
        <v/>
      </c>
      <c r="AF1346" s="517" t="str">
        <f>三年级等级</f>
        <v/>
      </c>
    </row>
    <row r="1347" spans="1:32">
      <c r="A1347" s="476">
        <v>320</v>
      </c>
      <c r="B1347" s="477">
        <v>15</v>
      </c>
      <c r="C1347" s="632"/>
      <c r="D1347" s="633"/>
      <c r="E1347" s="632"/>
      <c r="F1347" s="625"/>
      <c r="G1347" s="608"/>
      <c r="H1347" s="475"/>
      <c r="I1347" s="613"/>
      <c r="J1347" s="614"/>
      <c r="K1347" s="614"/>
      <c r="L1347" s="615"/>
      <c r="M1347" s="644"/>
      <c r="N1347" s="505" t="str">
        <f>三年级BMI</f>
        <v/>
      </c>
      <c r="O1347" s="499" t="str">
        <f>三年级BMI等级</f>
        <v/>
      </c>
      <c r="P1347" s="500" t="str">
        <f>三年级BMI得分</f>
        <v/>
      </c>
      <c r="Q1347" s="515" t="str">
        <f>三年级肺活量得分</f>
        <v/>
      </c>
      <c r="R1347" s="512" t="str">
        <f>三年级等级</f>
        <v/>
      </c>
      <c r="S1347" s="516" t="str">
        <f>三年级50米跑得分</f>
        <v/>
      </c>
      <c r="T1347" s="517" t="str">
        <f>三年级等级</f>
        <v/>
      </c>
      <c r="U1347" s="516" t="str">
        <f>三年级坐位体前屈得分</f>
        <v/>
      </c>
      <c r="V1347" s="517" t="str">
        <f>三年级等级</f>
        <v/>
      </c>
      <c r="W1347" s="516" t="str">
        <f>三年级一分钟跳绳得分</f>
        <v/>
      </c>
      <c r="X1347" s="517" t="str">
        <f>三年级等级</f>
        <v/>
      </c>
      <c r="Y1347" s="515" t="str">
        <f>三年级仰卧起坐得分</f>
        <v/>
      </c>
      <c r="Z1347" s="518" t="str">
        <f>三年级等级</f>
        <v/>
      </c>
      <c r="AA1347" s="533"/>
      <c r="AB1347" s="515"/>
      <c r="AC1347" s="533" t="str">
        <f>三年级跳绳附加分</f>
        <v/>
      </c>
      <c r="AD1347" s="534" t="str">
        <f>三年级标准分</f>
        <v/>
      </c>
      <c r="AE1347" s="534" t="str">
        <f>三年级总分</f>
        <v/>
      </c>
      <c r="AF1347" s="517" t="str">
        <f>三年级等级</f>
        <v/>
      </c>
    </row>
    <row r="1348" spans="1:32">
      <c r="A1348" s="476">
        <v>320</v>
      </c>
      <c r="B1348" s="477">
        <v>16</v>
      </c>
      <c r="C1348" s="632"/>
      <c r="D1348" s="633"/>
      <c r="E1348" s="632"/>
      <c r="F1348" s="625"/>
      <c r="G1348" s="608"/>
      <c r="H1348" s="475"/>
      <c r="I1348" s="613"/>
      <c r="J1348" s="614"/>
      <c r="K1348" s="614"/>
      <c r="L1348" s="615"/>
      <c r="M1348" s="644"/>
      <c r="N1348" s="505" t="str">
        <f>三年级BMI</f>
        <v/>
      </c>
      <c r="O1348" s="499" t="str">
        <f>三年级BMI等级</f>
        <v/>
      </c>
      <c r="P1348" s="500" t="str">
        <f>三年级BMI得分</f>
        <v/>
      </c>
      <c r="Q1348" s="515" t="str">
        <f>三年级肺活量得分</f>
        <v/>
      </c>
      <c r="R1348" s="512" t="str">
        <f>三年级等级</f>
        <v/>
      </c>
      <c r="S1348" s="516" t="str">
        <f>三年级50米跑得分</f>
        <v/>
      </c>
      <c r="T1348" s="517" t="str">
        <f>三年级等级</f>
        <v/>
      </c>
      <c r="U1348" s="516" t="str">
        <f>三年级坐位体前屈得分</f>
        <v/>
      </c>
      <c r="V1348" s="517" t="str">
        <f>三年级等级</f>
        <v/>
      </c>
      <c r="W1348" s="516" t="str">
        <f>三年级一分钟跳绳得分</f>
        <v/>
      </c>
      <c r="X1348" s="517" t="str">
        <f>三年级等级</f>
        <v/>
      </c>
      <c r="Y1348" s="515" t="str">
        <f>三年级仰卧起坐得分</f>
        <v/>
      </c>
      <c r="Z1348" s="518" t="str">
        <f>三年级等级</f>
        <v/>
      </c>
      <c r="AA1348" s="533"/>
      <c r="AB1348" s="515"/>
      <c r="AC1348" s="533" t="str">
        <f>三年级跳绳附加分</f>
        <v/>
      </c>
      <c r="AD1348" s="534" t="str">
        <f>三年级标准分</f>
        <v/>
      </c>
      <c r="AE1348" s="534" t="str">
        <f>三年级总分</f>
        <v/>
      </c>
      <c r="AF1348" s="517" t="str">
        <f>三年级等级</f>
        <v/>
      </c>
    </row>
    <row r="1349" spans="1:32">
      <c r="A1349" s="476">
        <v>320</v>
      </c>
      <c r="B1349" s="477">
        <v>17</v>
      </c>
      <c r="C1349" s="632"/>
      <c r="D1349" s="633"/>
      <c r="E1349" s="632"/>
      <c r="F1349" s="625"/>
      <c r="G1349" s="608"/>
      <c r="H1349" s="475"/>
      <c r="I1349" s="613"/>
      <c r="J1349" s="614"/>
      <c r="K1349" s="614"/>
      <c r="L1349" s="615"/>
      <c r="M1349" s="644"/>
      <c r="N1349" s="505" t="str">
        <f>三年级BMI</f>
        <v/>
      </c>
      <c r="O1349" s="499" t="str">
        <f>三年级BMI等级</f>
        <v/>
      </c>
      <c r="P1349" s="500" t="str">
        <f>三年级BMI得分</f>
        <v/>
      </c>
      <c r="Q1349" s="515" t="str">
        <f>三年级肺活量得分</f>
        <v/>
      </c>
      <c r="R1349" s="512" t="str">
        <f>三年级等级</f>
        <v/>
      </c>
      <c r="S1349" s="516" t="str">
        <f>三年级50米跑得分</f>
        <v/>
      </c>
      <c r="T1349" s="517" t="str">
        <f>三年级等级</f>
        <v/>
      </c>
      <c r="U1349" s="516" t="str">
        <f>三年级坐位体前屈得分</f>
        <v/>
      </c>
      <c r="V1349" s="517" t="str">
        <f>三年级等级</f>
        <v/>
      </c>
      <c r="W1349" s="516" t="str">
        <f>三年级一分钟跳绳得分</f>
        <v/>
      </c>
      <c r="X1349" s="517" t="str">
        <f>三年级等级</f>
        <v/>
      </c>
      <c r="Y1349" s="515" t="str">
        <f>三年级仰卧起坐得分</f>
        <v/>
      </c>
      <c r="Z1349" s="518" t="str">
        <f>三年级等级</f>
        <v/>
      </c>
      <c r="AA1349" s="533"/>
      <c r="AB1349" s="515"/>
      <c r="AC1349" s="533" t="str">
        <f>三年级跳绳附加分</f>
        <v/>
      </c>
      <c r="AD1349" s="534" t="str">
        <f>三年级标准分</f>
        <v/>
      </c>
      <c r="AE1349" s="534" t="str">
        <f>三年级总分</f>
        <v/>
      </c>
      <c r="AF1349" s="517" t="str">
        <f>三年级等级</f>
        <v/>
      </c>
    </row>
    <row r="1350" spans="1:32">
      <c r="A1350" s="476">
        <v>320</v>
      </c>
      <c r="B1350" s="477">
        <v>18</v>
      </c>
      <c r="C1350" s="632"/>
      <c r="D1350" s="633"/>
      <c r="E1350" s="632"/>
      <c r="F1350" s="625"/>
      <c r="G1350" s="608"/>
      <c r="H1350" s="475"/>
      <c r="I1350" s="613"/>
      <c r="J1350" s="614"/>
      <c r="K1350" s="614"/>
      <c r="L1350" s="615"/>
      <c r="M1350" s="644"/>
      <c r="N1350" s="505" t="str">
        <f>三年级BMI</f>
        <v/>
      </c>
      <c r="O1350" s="499" t="str">
        <f>三年级BMI等级</f>
        <v/>
      </c>
      <c r="P1350" s="500" t="str">
        <f>三年级BMI得分</f>
        <v/>
      </c>
      <c r="Q1350" s="515" t="str">
        <f>三年级肺活量得分</f>
        <v/>
      </c>
      <c r="R1350" s="512" t="str">
        <f>三年级等级</f>
        <v/>
      </c>
      <c r="S1350" s="516" t="str">
        <f>三年级50米跑得分</f>
        <v/>
      </c>
      <c r="T1350" s="517" t="str">
        <f>三年级等级</f>
        <v/>
      </c>
      <c r="U1350" s="516" t="str">
        <f>三年级坐位体前屈得分</f>
        <v/>
      </c>
      <c r="V1350" s="517" t="str">
        <f>三年级等级</f>
        <v/>
      </c>
      <c r="W1350" s="516" t="str">
        <f>三年级一分钟跳绳得分</f>
        <v/>
      </c>
      <c r="X1350" s="517" t="str">
        <f>三年级等级</f>
        <v/>
      </c>
      <c r="Y1350" s="515" t="str">
        <f>三年级仰卧起坐得分</f>
        <v/>
      </c>
      <c r="Z1350" s="518" t="str">
        <f>三年级等级</f>
        <v/>
      </c>
      <c r="AA1350" s="533"/>
      <c r="AB1350" s="515"/>
      <c r="AC1350" s="533" t="str">
        <f>三年级跳绳附加分</f>
        <v/>
      </c>
      <c r="AD1350" s="534" t="str">
        <f>三年级标准分</f>
        <v/>
      </c>
      <c r="AE1350" s="534" t="str">
        <f>三年级总分</f>
        <v/>
      </c>
      <c r="AF1350" s="517" t="str">
        <f>三年级等级</f>
        <v/>
      </c>
    </row>
    <row r="1351" spans="1:32">
      <c r="A1351" s="476">
        <v>320</v>
      </c>
      <c r="B1351" s="477">
        <v>19</v>
      </c>
      <c r="C1351" s="632"/>
      <c r="D1351" s="633"/>
      <c r="E1351" s="632"/>
      <c r="F1351" s="625"/>
      <c r="G1351" s="608"/>
      <c r="H1351" s="475"/>
      <c r="I1351" s="613"/>
      <c r="J1351" s="614"/>
      <c r="K1351" s="614"/>
      <c r="L1351" s="615"/>
      <c r="M1351" s="644"/>
      <c r="N1351" s="505" t="str">
        <f>三年级BMI</f>
        <v/>
      </c>
      <c r="O1351" s="499" t="str">
        <f>三年级BMI等级</f>
        <v/>
      </c>
      <c r="P1351" s="500" t="str">
        <f>三年级BMI得分</f>
        <v/>
      </c>
      <c r="Q1351" s="515" t="str">
        <f>三年级肺活量得分</f>
        <v/>
      </c>
      <c r="R1351" s="512" t="str">
        <f>三年级等级</f>
        <v/>
      </c>
      <c r="S1351" s="516" t="str">
        <f>三年级50米跑得分</f>
        <v/>
      </c>
      <c r="T1351" s="517" t="str">
        <f>三年级等级</f>
        <v/>
      </c>
      <c r="U1351" s="516" t="str">
        <f>三年级坐位体前屈得分</f>
        <v/>
      </c>
      <c r="V1351" s="517" t="str">
        <f>三年级等级</f>
        <v/>
      </c>
      <c r="W1351" s="516" t="str">
        <f>三年级一分钟跳绳得分</f>
        <v/>
      </c>
      <c r="X1351" s="517" t="str">
        <f>三年级等级</f>
        <v/>
      </c>
      <c r="Y1351" s="515" t="str">
        <f>三年级仰卧起坐得分</f>
        <v/>
      </c>
      <c r="Z1351" s="518" t="str">
        <f>三年级等级</f>
        <v/>
      </c>
      <c r="AA1351" s="533"/>
      <c r="AB1351" s="515"/>
      <c r="AC1351" s="533" t="str">
        <f>三年级跳绳附加分</f>
        <v/>
      </c>
      <c r="AD1351" s="534" t="str">
        <f>三年级标准分</f>
        <v/>
      </c>
      <c r="AE1351" s="534" t="str">
        <f>三年级总分</f>
        <v/>
      </c>
      <c r="AF1351" s="517" t="str">
        <f>三年级等级</f>
        <v/>
      </c>
    </row>
    <row r="1352" spans="1:32">
      <c r="A1352" s="476">
        <v>320</v>
      </c>
      <c r="B1352" s="477">
        <v>20</v>
      </c>
      <c r="C1352" s="632"/>
      <c r="D1352" s="633"/>
      <c r="E1352" s="632"/>
      <c r="F1352" s="625"/>
      <c r="G1352" s="608"/>
      <c r="H1352" s="475"/>
      <c r="I1352" s="613"/>
      <c r="J1352" s="614"/>
      <c r="K1352" s="614"/>
      <c r="L1352" s="615"/>
      <c r="M1352" s="644"/>
      <c r="N1352" s="505" t="str">
        <f>三年级BMI</f>
        <v/>
      </c>
      <c r="O1352" s="499" t="str">
        <f>三年级BMI等级</f>
        <v/>
      </c>
      <c r="P1352" s="500" t="str">
        <f>三年级BMI得分</f>
        <v/>
      </c>
      <c r="Q1352" s="515" t="str">
        <f>三年级肺活量得分</f>
        <v/>
      </c>
      <c r="R1352" s="512" t="str">
        <f>三年级等级</f>
        <v/>
      </c>
      <c r="S1352" s="516" t="str">
        <f>三年级50米跑得分</f>
        <v/>
      </c>
      <c r="T1352" s="517" t="str">
        <f>三年级等级</f>
        <v/>
      </c>
      <c r="U1352" s="516" t="str">
        <f>三年级坐位体前屈得分</f>
        <v/>
      </c>
      <c r="V1352" s="517" t="str">
        <f>三年级等级</f>
        <v/>
      </c>
      <c r="W1352" s="516" t="str">
        <f>三年级一分钟跳绳得分</f>
        <v/>
      </c>
      <c r="X1352" s="517" t="str">
        <f>三年级等级</f>
        <v/>
      </c>
      <c r="Y1352" s="515" t="str">
        <f>三年级仰卧起坐得分</f>
        <v/>
      </c>
      <c r="Z1352" s="518" t="str">
        <f>三年级等级</f>
        <v/>
      </c>
      <c r="AA1352" s="533"/>
      <c r="AB1352" s="515"/>
      <c r="AC1352" s="533" t="str">
        <f>三年级跳绳附加分</f>
        <v/>
      </c>
      <c r="AD1352" s="534" t="str">
        <f>三年级标准分</f>
        <v/>
      </c>
      <c r="AE1352" s="534" t="str">
        <f>三年级总分</f>
        <v/>
      </c>
      <c r="AF1352" s="517" t="str">
        <f>三年级等级</f>
        <v/>
      </c>
    </row>
    <row r="1353" spans="1:32">
      <c r="A1353" s="476">
        <v>320</v>
      </c>
      <c r="B1353" s="477">
        <v>21</v>
      </c>
      <c r="C1353" s="632"/>
      <c r="D1353" s="633"/>
      <c r="E1353" s="632"/>
      <c r="F1353" s="625"/>
      <c r="G1353" s="608"/>
      <c r="H1353" s="475"/>
      <c r="I1353" s="613"/>
      <c r="J1353" s="614"/>
      <c r="K1353" s="614"/>
      <c r="L1353" s="615"/>
      <c r="M1353" s="644"/>
      <c r="N1353" s="505" t="str">
        <f>三年级BMI</f>
        <v/>
      </c>
      <c r="O1353" s="499" t="str">
        <f>三年级BMI等级</f>
        <v/>
      </c>
      <c r="P1353" s="500" t="str">
        <f>三年级BMI得分</f>
        <v/>
      </c>
      <c r="Q1353" s="515" t="str">
        <f>三年级肺活量得分</f>
        <v/>
      </c>
      <c r="R1353" s="512" t="str">
        <f>三年级等级</f>
        <v/>
      </c>
      <c r="S1353" s="516" t="str">
        <f>三年级50米跑得分</f>
        <v/>
      </c>
      <c r="T1353" s="517" t="str">
        <f>三年级等级</f>
        <v/>
      </c>
      <c r="U1353" s="516" t="str">
        <f>三年级坐位体前屈得分</f>
        <v/>
      </c>
      <c r="V1353" s="517" t="str">
        <f>三年级等级</f>
        <v/>
      </c>
      <c r="W1353" s="516" t="str">
        <f>三年级一分钟跳绳得分</f>
        <v/>
      </c>
      <c r="X1353" s="517" t="str">
        <f>三年级等级</f>
        <v/>
      </c>
      <c r="Y1353" s="515" t="str">
        <f>三年级仰卧起坐得分</f>
        <v/>
      </c>
      <c r="Z1353" s="518" t="str">
        <f>三年级等级</f>
        <v/>
      </c>
      <c r="AA1353" s="533"/>
      <c r="AB1353" s="515"/>
      <c r="AC1353" s="533" t="str">
        <f>三年级跳绳附加分</f>
        <v/>
      </c>
      <c r="AD1353" s="534" t="str">
        <f>三年级标准分</f>
        <v/>
      </c>
      <c r="AE1353" s="534" t="str">
        <f>三年级总分</f>
        <v/>
      </c>
      <c r="AF1353" s="517" t="str">
        <f>三年级等级</f>
        <v/>
      </c>
    </row>
    <row r="1354" spans="1:32">
      <c r="A1354" s="476">
        <v>320</v>
      </c>
      <c r="B1354" s="477">
        <v>22</v>
      </c>
      <c r="C1354" s="632"/>
      <c r="D1354" s="633"/>
      <c r="E1354" s="632"/>
      <c r="F1354" s="625"/>
      <c r="G1354" s="608"/>
      <c r="H1354" s="475"/>
      <c r="I1354" s="613"/>
      <c r="J1354" s="614"/>
      <c r="K1354" s="614"/>
      <c r="L1354" s="615"/>
      <c r="M1354" s="644"/>
      <c r="N1354" s="505" t="str">
        <f>三年级BMI</f>
        <v/>
      </c>
      <c r="O1354" s="499" t="str">
        <f>三年级BMI等级</f>
        <v/>
      </c>
      <c r="P1354" s="500" t="str">
        <f>三年级BMI得分</f>
        <v/>
      </c>
      <c r="Q1354" s="515" t="str">
        <f>三年级肺活量得分</f>
        <v/>
      </c>
      <c r="R1354" s="512" t="str">
        <f>三年级等级</f>
        <v/>
      </c>
      <c r="S1354" s="516" t="str">
        <f>三年级50米跑得分</f>
        <v/>
      </c>
      <c r="T1354" s="517" t="str">
        <f>三年级等级</f>
        <v/>
      </c>
      <c r="U1354" s="516" t="str">
        <f>三年级坐位体前屈得分</f>
        <v/>
      </c>
      <c r="V1354" s="517" t="str">
        <f>三年级等级</f>
        <v/>
      </c>
      <c r="W1354" s="516" t="str">
        <f>三年级一分钟跳绳得分</f>
        <v/>
      </c>
      <c r="X1354" s="517" t="str">
        <f>三年级等级</f>
        <v/>
      </c>
      <c r="Y1354" s="515" t="str">
        <f>三年级仰卧起坐得分</f>
        <v/>
      </c>
      <c r="Z1354" s="518" t="str">
        <f>三年级等级</f>
        <v/>
      </c>
      <c r="AA1354" s="533"/>
      <c r="AB1354" s="515"/>
      <c r="AC1354" s="533" t="str">
        <f>三年级跳绳附加分</f>
        <v/>
      </c>
      <c r="AD1354" s="534" t="str">
        <f>三年级标准分</f>
        <v/>
      </c>
      <c r="AE1354" s="534" t="str">
        <f>三年级总分</f>
        <v/>
      </c>
      <c r="AF1354" s="517" t="str">
        <f>三年级等级</f>
        <v/>
      </c>
    </row>
    <row r="1355" spans="1:32">
      <c r="A1355" s="476">
        <v>320</v>
      </c>
      <c r="B1355" s="477">
        <v>23</v>
      </c>
      <c r="C1355" s="632"/>
      <c r="D1355" s="633"/>
      <c r="E1355" s="632"/>
      <c r="F1355" s="625"/>
      <c r="G1355" s="608"/>
      <c r="H1355" s="475"/>
      <c r="I1355" s="613"/>
      <c r="J1355" s="614"/>
      <c r="K1355" s="614"/>
      <c r="L1355" s="615"/>
      <c r="M1355" s="644"/>
      <c r="N1355" s="505" t="str">
        <f>三年级BMI</f>
        <v/>
      </c>
      <c r="O1355" s="499" t="str">
        <f>三年级BMI等级</f>
        <v/>
      </c>
      <c r="P1355" s="500" t="str">
        <f>三年级BMI得分</f>
        <v/>
      </c>
      <c r="Q1355" s="515" t="str">
        <f>三年级肺活量得分</f>
        <v/>
      </c>
      <c r="R1355" s="512" t="str">
        <f>三年级等级</f>
        <v/>
      </c>
      <c r="S1355" s="516" t="str">
        <f>三年级50米跑得分</f>
        <v/>
      </c>
      <c r="T1355" s="517" t="str">
        <f>三年级等级</f>
        <v/>
      </c>
      <c r="U1355" s="516" t="str">
        <f>三年级坐位体前屈得分</f>
        <v/>
      </c>
      <c r="V1355" s="517" t="str">
        <f>三年级等级</f>
        <v/>
      </c>
      <c r="W1355" s="516" t="str">
        <f>三年级一分钟跳绳得分</f>
        <v/>
      </c>
      <c r="X1355" s="517" t="str">
        <f>三年级等级</f>
        <v/>
      </c>
      <c r="Y1355" s="515" t="str">
        <f>三年级仰卧起坐得分</f>
        <v/>
      </c>
      <c r="Z1355" s="518" t="str">
        <f>三年级等级</f>
        <v/>
      </c>
      <c r="AA1355" s="533"/>
      <c r="AB1355" s="515"/>
      <c r="AC1355" s="533" t="str">
        <f>三年级跳绳附加分</f>
        <v/>
      </c>
      <c r="AD1355" s="534" t="str">
        <f>三年级标准分</f>
        <v/>
      </c>
      <c r="AE1355" s="534" t="str">
        <f>三年级总分</f>
        <v/>
      </c>
      <c r="AF1355" s="517" t="str">
        <f>三年级等级</f>
        <v/>
      </c>
    </row>
    <row r="1356" spans="1:32">
      <c r="A1356" s="476">
        <v>320</v>
      </c>
      <c r="B1356" s="477">
        <v>24</v>
      </c>
      <c r="C1356" s="632"/>
      <c r="D1356" s="633"/>
      <c r="E1356" s="632"/>
      <c r="F1356" s="625"/>
      <c r="G1356" s="608"/>
      <c r="H1356" s="475"/>
      <c r="I1356" s="613"/>
      <c r="J1356" s="614"/>
      <c r="K1356" s="614"/>
      <c r="L1356" s="615"/>
      <c r="M1356" s="644"/>
      <c r="N1356" s="505" t="str">
        <f>三年级BMI</f>
        <v/>
      </c>
      <c r="O1356" s="499" t="str">
        <f>三年级BMI等级</f>
        <v/>
      </c>
      <c r="P1356" s="500" t="str">
        <f>三年级BMI得分</f>
        <v/>
      </c>
      <c r="Q1356" s="515" t="str">
        <f>三年级肺活量得分</f>
        <v/>
      </c>
      <c r="R1356" s="512" t="str">
        <f>三年级等级</f>
        <v/>
      </c>
      <c r="S1356" s="516" t="str">
        <f>三年级50米跑得分</f>
        <v/>
      </c>
      <c r="T1356" s="517" t="str">
        <f>三年级等级</f>
        <v/>
      </c>
      <c r="U1356" s="516" t="str">
        <f>三年级坐位体前屈得分</f>
        <v/>
      </c>
      <c r="V1356" s="517" t="str">
        <f>三年级等级</f>
        <v/>
      </c>
      <c r="W1356" s="516" t="str">
        <f>三年级一分钟跳绳得分</f>
        <v/>
      </c>
      <c r="X1356" s="517" t="str">
        <f>三年级等级</f>
        <v/>
      </c>
      <c r="Y1356" s="515" t="str">
        <f>三年级仰卧起坐得分</f>
        <v/>
      </c>
      <c r="Z1356" s="518" t="str">
        <f>三年级等级</f>
        <v/>
      </c>
      <c r="AA1356" s="533"/>
      <c r="AB1356" s="515"/>
      <c r="AC1356" s="533" t="str">
        <f>三年级跳绳附加分</f>
        <v/>
      </c>
      <c r="AD1356" s="534" t="str">
        <f>三年级标准分</f>
        <v/>
      </c>
      <c r="AE1356" s="534" t="str">
        <f>三年级总分</f>
        <v/>
      </c>
      <c r="AF1356" s="517" t="str">
        <f>三年级等级</f>
        <v/>
      </c>
    </row>
    <row r="1357" spans="1:32">
      <c r="A1357" s="476">
        <v>320</v>
      </c>
      <c r="B1357" s="477">
        <v>25</v>
      </c>
      <c r="C1357" s="632"/>
      <c r="D1357" s="633"/>
      <c r="E1357" s="632"/>
      <c r="F1357" s="625"/>
      <c r="G1357" s="608"/>
      <c r="H1357" s="475"/>
      <c r="I1357" s="613"/>
      <c r="J1357" s="614"/>
      <c r="K1357" s="614"/>
      <c r="L1357" s="615"/>
      <c r="M1357" s="644"/>
      <c r="N1357" s="505" t="str">
        <f>三年级BMI</f>
        <v/>
      </c>
      <c r="O1357" s="499" t="str">
        <f>三年级BMI等级</f>
        <v/>
      </c>
      <c r="P1357" s="500" t="str">
        <f>三年级BMI得分</f>
        <v/>
      </c>
      <c r="Q1357" s="515" t="str">
        <f>三年级肺活量得分</f>
        <v/>
      </c>
      <c r="R1357" s="512" t="str">
        <f>三年级等级</f>
        <v/>
      </c>
      <c r="S1357" s="516" t="str">
        <f>三年级50米跑得分</f>
        <v/>
      </c>
      <c r="T1357" s="517" t="str">
        <f>三年级等级</f>
        <v/>
      </c>
      <c r="U1357" s="516" t="str">
        <f>三年级坐位体前屈得分</f>
        <v/>
      </c>
      <c r="V1357" s="517" t="str">
        <f>三年级等级</f>
        <v/>
      </c>
      <c r="W1357" s="516" t="str">
        <f>三年级一分钟跳绳得分</f>
        <v/>
      </c>
      <c r="X1357" s="517" t="str">
        <f>三年级等级</f>
        <v/>
      </c>
      <c r="Y1357" s="515" t="str">
        <f>三年级仰卧起坐得分</f>
        <v/>
      </c>
      <c r="Z1357" s="518" t="str">
        <f>三年级等级</f>
        <v/>
      </c>
      <c r="AA1357" s="533"/>
      <c r="AB1357" s="515"/>
      <c r="AC1357" s="533" t="str">
        <f>三年级跳绳附加分</f>
        <v/>
      </c>
      <c r="AD1357" s="534" t="str">
        <f>三年级标准分</f>
        <v/>
      </c>
      <c r="AE1357" s="534" t="str">
        <f>三年级总分</f>
        <v/>
      </c>
      <c r="AF1357" s="517" t="str">
        <f>三年级等级</f>
        <v/>
      </c>
    </row>
    <row r="1358" spans="1:32">
      <c r="A1358" s="476">
        <v>320</v>
      </c>
      <c r="B1358" s="477">
        <v>26</v>
      </c>
      <c r="C1358" s="632"/>
      <c r="D1358" s="633"/>
      <c r="E1358" s="632"/>
      <c r="F1358" s="625"/>
      <c r="G1358" s="608"/>
      <c r="H1358" s="475"/>
      <c r="I1358" s="613"/>
      <c r="J1358" s="614"/>
      <c r="K1358" s="614"/>
      <c r="L1358" s="615"/>
      <c r="M1358" s="644"/>
      <c r="N1358" s="505" t="str">
        <f>三年级BMI</f>
        <v/>
      </c>
      <c r="O1358" s="499" t="str">
        <f>三年级BMI等级</f>
        <v/>
      </c>
      <c r="P1358" s="500" t="str">
        <f>三年级BMI得分</f>
        <v/>
      </c>
      <c r="Q1358" s="515" t="str">
        <f>三年级肺活量得分</f>
        <v/>
      </c>
      <c r="R1358" s="512" t="str">
        <f>三年级等级</f>
        <v/>
      </c>
      <c r="S1358" s="516" t="str">
        <f>三年级50米跑得分</f>
        <v/>
      </c>
      <c r="T1358" s="517" t="str">
        <f>三年级等级</f>
        <v/>
      </c>
      <c r="U1358" s="516" t="str">
        <f>三年级坐位体前屈得分</f>
        <v/>
      </c>
      <c r="V1358" s="517" t="str">
        <f>三年级等级</f>
        <v/>
      </c>
      <c r="W1358" s="516" t="str">
        <f>三年级一分钟跳绳得分</f>
        <v/>
      </c>
      <c r="X1358" s="517" t="str">
        <f>三年级等级</f>
        <v/>
      </c>
      <c r="Y1358" s="515" t="str">
        <f>三年级仰卧起坐得分</f>
        <v/>
      </c>
      <c r="Z1358" s="518" t="str">
        <f>三年级等级</f>
        <v/>
      </c>
      <c r="AA1358" s="533"/>
      <c r="AB1358" s="515"/>
      <c r="AC1358" s="533" t="str">
        <f>三年级跳绳附加分</f>
        <v/>
      </c>
      <c r="AD1358" s="534" t="str">
        <f>三年级标准分</f>
        <v/>
      </c>
      <c r="AE1358" s="534" t="str">
        <f>三年级总分</f>
        <v/>
      </c>
      <c r="AF1358" s="517" t="str">
        <f>三年级等级</f>
        <v/>
      </c>
    </row>
    <row r="1359" spans="1:32">
      <c r="A1359" s="476">
        <v>320</v>
      </c>
      <c r="B1359" s="477">
        <v>27</v>
      </c>
      <c r="C1359" s="632"/>
      <c r="D1359" s="633"/>
      <c r="E1359" s="632"/>
      <c r="F1359" s="625"/>
      <c r="G1359" s="608"/>
      <c r="H1359" s="475"/>
      <c r="I1359" s="613"/>
      <c r="J1359" s="614"/>
      <c r="K1359" s="614"/>
      <c r="L1359" s="615"/>
      <c r="M1359" s="644"/>
      <c r="N1359" s="505" t="str">
        <f>三年级BMI</f>
        <v/>
      </c>
      <c r="O1359" s="499" t="str">
        <f>三年级BMI等级</f>
        <v/>
      </c>
      <c r="P1359" s="500" t="str">
        <f>三年级BMI得分</f>
        <v/>
      </c>
      <c r="Q1359" s="515" t="str">
        <f>三年级肺活量得分</f>
        <v/>
      </c>
      <c r="R1359" s="512" t="str">
        <f>三年级等级</f>
        <v/>
      </c>
      <c r="S1359" s="516" t="str">
        <f>三年级50米跑得分</f>
        <v/>
      </c>
      <c r="T1359" s="517" t="str">
        <f>三年级等级</f>
        <v/>
      </c>
      <c r="U1359" s="516" t="str">
        <f>三年级坐位体前屈得分</f>
        <v/>
      </c>
      <c r="V1359" s="517" t="str">
        <f>三年级等级</f>
        <v/>
      </c>
      <c r="W1359" s="516" t="str">
        <f>三年级一分钟跳绳得分</f>
        <v/>
      </c>
      <c r="X1359" s="517" t="str">
        <f>三年级等级</f>
        <v/>
      </c>
      <c r="Y1359" s="515" t="str">
        <f>三年级仰卧起坐得分</f>
        <v/>
      </c>
      <c r="Z1359" s="518" t="str">
        <f>三年级等级</f>
        <v/>
      </c>
      <c r="AA1359" s="533"/>
      <c r="AB1359" s="515"/>
      <c r="AC1359" s="533" t="str">
        <f>三年级跳绳附加分</f>
        <v/>
      </c>
      <c r="AD1359" s="534" t="str">
        <f>三年级标准分</f>
        <v/>
      </c>
      <c r="AE1359" s="534" t="str">
        <f>三年级总分</f>
        <v/>
      </c>
      <c r="AF1359" s="517" t="str">
        <f>三年级等级</f>
        <v/>
      </c>
    </row>
    <row r="1360" spans="1:32">
      <c r="A1360" s="476">
        <v>320</v>
      </c>
      <c r="B1360" s="477">
        <v>28</v>
      </c>
      <c r="C1360" s="632"/>
      <c r="D1360" s="633"/>
      <c r="E1360" s="632"/>
      <c r="F1360" s="625"/>
      <c r="G1360" s="608"/>
      <c r="H1360" s="475"/>
      <c r="I1360" s="613"/>
      <c r="J1360" s="614"/>
      <c r="K1360" s="614"/>
      <c r="L1360" s="615"/>
      <c r="M1360" s="644"/>
      <c r="N1360" s="505" t="str">
        <f>三年级BMI</f>
        <v/>
      </c>
      <c r="O1360" s="499" t="str">
        <f>三年级BMI等级</f>
        <v/>
      </c>
      <c r="P1360" s="500" t="str">
        <f>三年级BMI得分</f>
        <v/>
      </c>
      <c r="Q1360" s="515" t="str">
        <f>三年级肺活量得分</f>
        <v/>
      </c>
      <c r="R1360" s="512" t="str">
        <f>三年级等级</f>
        <v/>
      </c>
      <c r="S1360" s="516" t="str">
        <f>三年级50米跑得分</f>
        <v/>
      </c>
      <c r="T1360" s="517" t="str">
        <f>三年级等级</f>
        <v/>
      </c>
      <c r="U1360" s="516" t="str">
        <f>三年级坐位体前屈得分</f>
        <v/>
      </c>
      <c r="V1360" s="517" t="str">
        <f>三年级等级</f>
        <v/>
      </c>
      <c r="W1360" s="516" t="str">
        <f>三年级一分钟跳绳得分</f>
        <v/>
      </c>
      <c r="X1360" s="517" t="str">
        <f>三年级等级</f>
        <v/>
      </c>
      <c r="Y1360" s="515" t="str">
        <f>三年级仰卧起坐得分</f>
        <v/>
      </c>
      <c r="Z1360" s="518" t="str">
        <f>三年级等级</f>
        <v/>
      </c>
      <c r="AA1360" s="533"/>
      <c r="AB1360" s="515"/>
      <c r="AC1360" s="533" t="str">
        <f>三年级跳绳附加分</f>
        <v/>
      </c>
      <c r="AD1360" s="534" t="str">
        <f>三年级标准分</f>
        <v/>
      </c>
      <c r="AE1360" s="534" t="str">
        <f>三年级总分</f>
        <v/>
      </c>
      <c r="AF1360" s="517" t="str">
        <f>三年级等级</f>
        <v/>
      </c>
    </row>
    <row r="1361" spans="1:32">
      <c r="A1361" s="476">
        <v>320</v>
      </c>
      <c r="B1361" s="477">
        <v>29</v>
      </c>
      <c r="C1361" s="632"/>
      <c r="D1361" s="633"/>
      <c r="E1361" s="632"/>
      <c r="F1361" s="625"/>
      <c r="G1361" s="608"/>
      <c r="H1361" s="475"/>
      <c r="I1361" s="613"/>
      <c r="J1361" s="614"/>
      <c r="K1361" s="614"/>
      <c r="L1361" s="615"/>
      <c r="M1361" s="644"/>
      <c r="N1361" s="505" t="str">
        <f>三年级BMI</f>
        <v/>
      </c>
      <c r="O1361" s="499" t="str">
        <f>三年级BMI等级</f>
        <v/>
      </c>
      <c r="P1361" s="500" t="str">
        <f>三年级BMI得分</f>
        <v/>
      </c>
      <c r="Q1361" s="515" t="str">
        <f>三年级肺活量得分</f>
        <v/>
      </c>
      <c r="R1361" s="512" t="str">
        <f>三年级等级</f>
        <v/>
      </c>
      <c r="S1361" s="516" t="str">
        <f>三年级50米跑得分</f>
        <v/>
      </c>
      <c r="T1361" s="517" t="str">
        <f>三年级等级</f>
        <v/>
      </c>
      <c r="U1361" s="516" t="str">
        <f>三年级坐位体前屈得分</f>
        <v/>
      </c>
      <c r="V1361" s="517" t="str">
        <f>三年级等级</f>
        <v/>
      </c>
      <c r="W1361" s="516" t="str">
        <f>三年级一分钟跳绳得分</f>
        <v/>
      </c>
      <c r="X1361" s="517" t="str">
        <f>三年级等级</f>
        <v/>
      </c>
      <c r="Y1361" s="515" t="str">
        <f>三年级仰卧起坐得分</f>
        <v/>
      </c>
      <c r="Z1361" s="518" t="str">
        <f>三年级等级</f>
        <v/>
      </c>
      <c r="AA1361" s="533"/>
      <c r="AB1361" s="515"/>
      <c r="AC1361" s="533" t="str">
        <f>三年级跳绳附加分</f>
        <v/>
      </c>
      <c r="AD1361" s="534" t="str">
        <f>三年级标准分</f>
        <v/>
      </c>
      <c r="AE1361" s="534" t="str">
        <f>三年级总分</f>
        <v/>
      </c>
      <c r="AF1361" s="517" t="str">
        <f>三年级等级</f>
        <v/>
      </c>
    </row>
    <row r="1362" spans="1:32">
      <c r="A1362" s="476">
        <v>320</v>
      </c>
      <c r="B1362" s="477">
        <v>30</v>
      </c>
      <c r="C1362" s="632"/>
      <c r="D1362" s="633"/>
      <c r="E1362" s="632"/>
      <c r="F1362" s="625"/>
      <c r="G1362" s="608"/>
      <c r="H1362" s="475"/>
      <c r="I1362" s="613"/>
      <c r="J1362" s="614"/>
      <c r="K1362" s="614"/>
      <c r="L1362" s="615"/>
      <c r="M1362" s="644"/>
      <c r="N1362" s="505" t="str">
        <f>三年级BMI</f>
        <v/>
      </c>
      <c r="O1362" s="499" t="str">
        <f>三年级BMI等级</f>
        <v/>
      </c>
      <c r="P1362" s="500" t="str">
        <f>三年级BMI得分</f>
        <v/>
      </c>
      <c r="Q1362" s="515" t="str">
        <f>三年级肺活量得分</f>
        <v/>
      </c>
      <c r="R1362" s="512" t="str">
        <f>三年级等级</f>
        <v/>
      </c>
      <c r="S1362" s="516" t="str">
        <f>三年级50米跑得分</f>
        <v/>
      </c>
      <c r="T1362" s="517" t="str">
        <f>三年级等级</f>
        <v/>
      </c>
      <c r="U1362" s="516" t="str">
        <f>三年级坐位体前屈得分</f>
        <v/>
      </c>
      <c r="V1362" s="517" t="str">
        <f>三年级等级</f>
        <v/>
      </c>
      <c r="W1362" s="516" t="str">
        <f>三年级一分钟跳绳得分</f>
        <v/>
      </c>
      <c r="X1362" s="517" t="str">
        <f>三年级等级</f>
        <v/>
      </c>
      <c r="Y1362" s="515" t="str">
        <f>三年级仰卧起坐得分</f>
        <v/>
      </c>
      <c r="Z1362" s="518" t="str">
        <f>三年级等级</f>
        <v/>
      </c>
      <c r="AA1362" s="533"/>
      <c r="AB1362" s="515"/>
      <c r="AC1362" s="533" t="str">
        <f>三年级跳绳附加分</f>
        <v/>
      </c>
      <c r="AD1362" s="534" t="str">
        <f>三年级标准分</f>
        <v/>
      </c>
      <c r="AE1362" s="534" t="str">
        <f>三年级总分</f>
        <v/>
      </c>
      <c r="AF1362" s="517" t="str">
        <f>三年级等级</f>
        <v/>
      </c>
    </row>
    <row r="1363" spans="1:32">
      <c r="A1363" s="476">
        <v>320</v>
      </c>
      <c r="B1363" s="477">
        <v>31</v>
      </c>
      <c r="C1363" s="632"/>
      <c r="D1363" s="633"/>
      <c r="E1363" s="632"/>
      <c r="F1363" s="625"/>
      <c r="G1363" s="608"/>
      <c r="H1363" s="475"/>
      <c r="I1363" s="613"/>
      <c r="J1363" s="614"/>
      <c r="K1363" s="614"/>
      <c r="L1363" s="615"/>
      <c r="M1363" s="644"/>
      <c r="N1363" s="505" t="str">
        <f>三年级BMI</f>
        <v/>
      </c>
      <c r="O1363" s="499" t="str">
        <f>三年级BMI等级</f>
        <v/>
      </c>
      <c r="P1363" s="500" t="str">
        <f>三年级BMI得分</f>
        <v/>
      </c>
      <c r="Q1363" s="515" t="str">
        <f>三年级肺活量得分</f>
        <v/>
      </c>
      <c r="R1363" s="512" t="str">
        <f>三年级等级</f>
        <v/>
      </c>
      <c r="S1363" s="516" t="str">
        <f>三年级50米跑得分</f>
        <v/>
      </c>
      <c r="T1363" s="517" t="str">
        <f>三年级等级</f>
        <v/>
      </c>
      <c r="U1363" s="516" t="str">
        <f>三年级坐位体前屈得分</f>
        <v/>
      </c>
      <c r="V1363" s="517" t="str">
        <f>三年级等级</f>
        <v/>
      </c>
      <c r="W1363" s="516" t="str">
        <f>三年级一分钟跳绳得分</f>
        <v/>
      </c>
      <c r="X1363" s="517" t="str">
        <f>三年级等级</f>
        <v/>
      </c>
      <c r="Y1363" s="515" t="str">
        <f>三年级仰卧起坐得分</f>
        <v/>
      </c>
      <c r="Z1363" s="518" t="str">
        <f>三年级等级</f>
        <v/>
      </c>
      <c r="AA1363" s="533"/>
      <c r="AB1363" s="515"/>
      <c r="AC1363" s="533" t="str">
        <f>三年级跳绳附加分</f>
        <v/>
      </c>
      <c r="AD1363" s="534" t="str">
        <f>三年级标准分</f>
        <v/>
      </c>
      <c r="AE1363" s="534" t="str">
        <f>三年级总分</f>
        <v/>
      </c>
      <c r="AF1363" s="517" t="str">
        <f>三年级等级</f>
        <v/>
      </c>
    </row>
    <row r="1364" spans="1:32">
      <c r="A1364" s="476">
        <v>320</v>
      </c>
      <c r="B1364" s="477">
        <v>32</v>
      </c>
      <c r="C1364" s="632"/>
      <c r="D1364" s="633"/>
      <c r="E1364" s="632"/>
      <c r="F1364" s="625"/>
      <c r="G1364" s="608"/>
      <c r="H1364" s="475"/>
      <c r="I1364" s="613"/>
      <c r="J1364" s="614"/>
      <c r="K1364" s="614"/>
      <c r="L1364" s="615"/>
      <c r="M1364" s="644"/>
      <c r="N1364" s="505" t="str">
        <f>三年级BMI</f>
        <v/>
      </c>
      <c r="O1364" s="499" t="str">
        <f>三年级BMI等级</f>
        <v/>
      </c>
      <c r="P1364" s="500" t="str">
        <f>三年级BMI得分</f>
        <v/>
      </c>
      <c r="Q1364" s="515" t="str">
        <f>三年级肺活量得分</f>
        <v/>
      </c>
      <c r="R1364" s="512" t="str">
        <f>三年级等级</f>
        <v/>
      </c>
      <c r="S1364" s="516" t="str">
        <f>三年级50米跑得分</f>
        <v/>
      </c>
      <c r="T1364" s="517" t="str">
        <f>三年级等级</f>
        <v/>
      </c>
      <c r="U1364" s="516" t="str">
        <f>三年级坐位体前屈得分</f>
        <v/>
      </c>
      <c r="V1364" s="517" t="str">
        <f>三年级等级</f>
        <v/>
      </c>
      <c r="W1364" s="516" t="str">
        <f>三年级一分钟跳绳得分</f>
        <v/>
      </c>
      <c r="X1364" s="517" t="str">
        <f>三年级等级</f>
        <v/>
      </c>
      <c r="Y1364" s="515" t="str">
        <f>三年级仰卧起坐得分</f>
        <v/>
      </c>
      <c r="Z1364" s="518" t="str">
        <f>三年级等级</f>
        <v/>
      </c>
      <c r="AA1364" s="533"/>
      <c r="AB1364" s="515"/>
      <c r="AC1364" s="533" t="str">
        <f>三年级跳绳附加分</f>
        <v/>
      </c>
      <c r="AD1364" s="534" t="str">
        <f>三年级标准分</f>
        <v/>
      </c>
      <c r="AE1364" s="534" t="str">
        <f>三年级总分</f>
        <v/>
      </c>
      <c r="AF1364" s="517" t="str">
        <f>三年级等级</f>
        <v/>
      </c>
    </row>
    <row r="1365" spans="1:32">
      <c r="A1365" s="476">
        <v>320</v>
      </c>
      <c r="B1365" s="477">
        <v>33</v>
      </c>
      <c r="C1365" s="632"/>
      <c r="D1365" s="633"/>
      <c r="E1365" s="632"/>
      <c r="F1365" s="625"/>
      <c r="G1365" s="608"/>
      <c r="H1365" s="475"/>
      <c r="I1365" s="613"/>
      <c r="J1365" s="614"/>
      <c r="K1365" s="614"/>
      <c r="L1365" s="615"/>
      <c r="M1365" s="644"/>
      <c r="N1365" s="505" t="str">
        <f>三年级BMI</f>
        <v/>
      </c>
      <c r="O1365" s="499" t="str">
        <f>三年级BMI等级</f>
        <v/>
      </c>
      <c r="P1365" s="500" t="str">
        <f>三年级BMI得分</f>
        <v/>
      </c>
      <c r="Q1365" s="515" t="str">
        <f>三年级肺活量得分</f>
        <v/>
      </c>
      <c r="R1365" s="512" t="str">
        <f>三年级等级</f>
        <v/>
      </c>
      <c r="S1365" s="516" t="str">
        <f>三年级50米跑得分</f>
        <v/>
      </c>
      <c r="T1365" s="517" t="str">
        <f>三年级等级</f>
        <v/>
      </c>
      <c r="U1365" s="516" t="str">
        <f>三年级坐位体前屈得分</f>
        <v/>
      </c>
      <c r="V1365" s="517" t="str">
        <f>三年级等级</f>
        <v/>
      </c>
      <c r="W1365" s="516" t="str">
        <f>三年级一分钟跳绳得分</f>
        <v/>
      </c>
      <c r="X1365" s="517" t="str">
        <f>三年级等级</f>
        <v/>
      </c>
      <c r="Y1365" s="515" t="str">
        <f>三年级仰卧起坐得分</f>
        <v/>
      </c>
      <c r="Z1365" s="518" t="str">
        <f>三年级等级</f>
        <v/>
      </c>
      <c r="AA1365" s="533"/>
      <c r="AB1365" s="515"/>
      <c r="AC1365" s="533" t="str">
        <f>三年级跳绳附加分</f>
        <v/>
      </c>
      <c r="AD1365" s="534" t="str">
        <f>三年级标准分</f>
        <v/>
      </c>
      <c r="AE1365" s="534" t="str">
        <f>三年级总分</f>
        <v/>
      </c>
      <c r="AF1365" s="517" t="str">
        <f>三年级等级</f>
        <v/>
      </c>
    </row>
    <row r="1366" spans="1:32">
      <c r="A1366" s="476">
        <v>320</v>
      </c>
      <c r="B1366" s="477">
        <v>34</v>
      </c>
      <c r="C1366" s="632"/>
      <c r="D1366" s="633"/>
      <c r="E1366" s="632"/>
      <c r="F1366" s="625"/>
      <c r="G1366" s="608"/>
      <c r="H1366" s="475"/>
      <c r="I1366" s="613"/>
      <c r="J1366" s="614"/>
      <c r="K1366" s="614"/>
      <c r="L1366" s="615"/>
      <c r="M1366" s="644"/>
      <c r="N1366" s="505" t="str">
        <f>三年级BMI</f>
        <v/>
      </c>
      <c r="O1366" s="499" t="str">
        <f>三年级BMI等级</f>
        <v/>
      </c>
      <c r="P1366" s="500" t="str">
        <f>三年级BMI得分</f>
        <v/>
      </c>
      <c r="Q1366" s="515" t="str">
        <f>三年级肺活量得分</f>
        <v/>
      </c>
      <c r="R1366" s="512" t="str">
        <f>三年级等级</f>
        <v/>
      </c>
      <c r="S1366" s="516" t="str">
        <f>三年级50米跑得分</f>
        <v/>
      </c>
      <c r="T1366" s="517" t="str">
        <f>三年级等级</f>
        <v/>
      </c>
      <c r="U1366" s="516" t="str">
        <f>三年级坐位体前屈得分</f>
        <v/>
      </c>
      <c r="V1366" s="517" t="str">
        <f>三年级等级</f>
        <v/>
      </c>
      <c r="W1366" s="516" t="str">
        <f>三年级一分钟跳绳得分</f>
        <v/>
      </c>
      <c r="X1366" s="517" t="str">
        <f>三年级等级</f>
        <v/>
      </c>
      <c r="Y1366" s="515" t="str">
        <f>三年级仰卧起坐得分</f>
        <v/>
      </c>
      <c r="Z1366" s="518" t="str">
        <f>三年级等级</f>
        <v/>
      </c>
      <c r="AA1366" s="533"/>
      <c r="AB1366" s="515"/>
      <c r="AC1366" s="533" t="str">
        <f>三年级跳绳附加分</f>
        <v/>
      </c>
      <c r="AD1366" s="534" t="str">
        <f>三年级标准分</f>
        <v/>
      </c>
      <c r="AE1366" s="534" t="str">
        <f>三年级总分</f>
        <v/>
      </c>
      <c r="AF1366" s="517" t="str">
        <f>三年级等级</f>
        <v/>
      </c>
    </row>
    <row r="1367" spans="1:32">
      <c r="A1367" s="476">
        <v>320</v>
      </c>
      <c r="B1367" s="477">
        <v>35</v>
      </c>
      <c r="C1367" s="632"/>
      <c r="D1367" s="633"/>
      <c r="E1367" s="632"/>
      <c r="F1367" s="625"/>
      <c r="G1367" s="608"/>
      <c r="H1367" s="475"/>
      <c r="I1367" s="613"/>
      <c r="J1367" s="614"/>
      <c r="K1367" s="614"/>
      <c r="L1367" s="615"/>
      <c r="M1367" s="644"/>
      <c r="N1367" s="505" t="str">
        <f>三年级BMI</f>
        <v/>
      </c>
      <c r="O1367" s="499" t="str">
        <f>三年级BMI等级</f>
        <v/>
      </c>
      <c r="P1367" s="500" t="str">
        <f>三年级BMI得分</f>
        <v/>
      </c>
      <c r="Q1367" s="515" t="str">
        <f>三年级肺活量得分</f>
        <v/>
      </c>
      <c r="R1367" s="512" t="str">
        <f>三年级等级</f>
        <v/>
      </c>
      <c r="S1367" s="516" t="str">
        <f>三年级50米跑得分</f>
        <v/>
      </c>
      <c r="T1367" s="517" t="str">
        <f>三年级等级</f>
        <v/>
      </c>
      <c r="U1367" s="516" t="str">
        <f>三年级坐位体前屈得分</f>
        <v/>
      </c>
      <c r="V1367" s="517" t="str">
        <f>三年级等级</f>
        <v/>
      </c>
      <c r="W1367" s="516" t="str">
        <f>三年级一分钟跳绳得分</f>
        <v/>
      </c>
      <c r="X1367" s="517" t="str">
        <f>三年级等级</f>
        <v/>
      </c>
      <c r="Y1367" s="515" t="str">
        <f>三年级仰卧起坐得分</f>
        <v/>
      </c>
      <c r="Z1367" s="518" t="str">
        <f>三年级等级</f>
        <v/>
      </c>
      <c r="AA1367" s="533"/>
      <c r="AB1367" s="515"/>
      <c r="AC1367" s="533" t="str">
        <f>三年级跳绳附加分</f>
        <v/>
      </c>
      <c r="AD1367" s="534" t="str">
        <f>三年级标准分</f>
        <v/>
      </c>
      <c r="AE1367" s="534" t="str">
        <f>三年级总分</f>
        <v/>
      </c>
      <c r="AF1367" s="517" t="str">
        <f>三年级等级</f>
        <v/>
      </c>
    </row>
    <row r="1368" spans="1:32">
      <c r="A1368" s="476">
        <v>320</v>
      </c>
      <c r="B1368" s="477">
        <v>36</v>
      </c>
      <c r="C1368" s="632"/>
      <c r="D1368" s="633"/>
      <c r="E1368" s="632"/>
      <c r="F1368" s="625"/>
      <c r="G1368" s="608"/>
      <c r="H1368" s="475"/>
      <c r="I1368" s="613"/>
      <c r="J1368" s="614"/>
      <c r="K1368" s="614"/>
      <c r="L1368" s="615"/>
      <c r="M1368" s="644"/>
      <c r="N1368" s="505" t="str">
        <f>三年级BMI</f>
        <v/>
      </c>
      <c r="O1368" s="499" t="str">
        <f>三年级BMI等级</f>
        <v/>
      </c>
      <c r="P1368" s="500" t="str">
        <f>三年级BMI得分</f>
        <v/>
      </c>
      <c r="Q1368" s="515" t="str">
        <f>三年级肺活量得分</f>
        <v/>
      </c>
      <c r="R1368" s="512" t="str">
        <f>三年级等级</f>
        <v/>
      </c>
      <c r="S1368" s="516" t="str">
        <f>三年级50米跑得分</f>
        <v/>
      </c>
      <c r="T1368" s="517" t="str">
        <f>三年级等级</f>
        <v/>
      </c>
      <c r="U1368" s="516" t="str">
        <f>三年级坐位体前屈得分</f>
        <v/>
      </c>
      <c r="V1368" s="517" t="str">
        <f>三年级等级</f>
        <v/>
      </c>
      <c r="W1368" s="516" t="str">
        <f>三年级一分钟跳绳得分</f>
        <v/>
      </c>
      <c r="X1368" s="517" t="str">
        <f>三年级等级</f>
        <v/>
      </c>
      <c r="Y1368" s="515" t="str">
        <f>三年级仰卧起坐得分</f>
        <v/>
      </c>
      <c r="Z1368" s="518" t="str">
        <f>三年级等级</f>
        <v/>
      </c>
      <c r="AA1368" s="533"/>
      <c r="AB1368" s="515"/>
      <c r="AC1368" s="533" t="str">
        <f>三年级跳绳附加分</f>
        <v/>
      </c>
      <c r="AD1368" s="534" t="str">
        <f>三年级标准分</f>
        <v/>
      </c>
      <c r="AE1368" s="534" t="str">
        <f>三年级总分</f>
        <v/>
      </c>
      <c r="AF1368" s="517" t="str">
        <f>三年级等级</f>
        <v/>
      </c>
    </row>
    <row r="1369" spans="1:32">
      <c r="A1369" s="476">
        <v>320</v>
      </c>
      <c r="B1369" s="477">
        <v>37</v>
      </c>
      <c r="C1369" s="632"/>
      <c r="D1369" s="633"/>
      <c r="E1369" s="632"/>
      <c r="F1369" s="625"/>
      <c r="G1369" s="608"/>
      <c r="H1369" s="475"/>
      <c r="I1369" s="613"/>
      <c r="J1369" s="614"/>
      <c r="K1369" s="614"/>
      <c r="L1369" s="615"/>
      <c r="M1369" s="644"/>
      <c r="N1369" s="505" t="str">
        <f>三年级BMI</f>
        <v/>
      </c>
      <c r="O1369" s="499" t="str">
        <f>三年级BMI等级</f>
        <v/>
      </c>
      <c r="P1369" s="500" t="str">
        <f>三年级BMI得分</f>
        <v/>
      </c>
      <c r="Q1369" s="515" t="str">
        <f>三年级肺活量得分</f>
        <v/>
      </c>
      <c r="R1369" s="512" t="str">
        <f>三年级等级</f>
        <v/>
      </c>
      <c r="S1369" s="516" t="str">
        <f>三年级50米跑得分</f>
        <v/>
      </c>
      <c r="T1369" s="517" t="str">
        <f>三年级等级</f>
        <v/>
      </c>
      <c r="U1369" s="516" t="str">
        <f>三年级坐位体前屈得分</f>
        <v/>
      </c>
      <c r="V1369" s="517" t="str">
        <f>三年级等级</f>
        <v/>
      </c>
      <c r="W1369" s="516" t="str">
        <f>三年级一分钟跳绳得分</f>
        <v/>
      </c>
      <c r="X1369" s="517" t="str">
        <f>三年级等级</f>
        <v/>
      </c>
      <c r="Y1369" s="515" t="str">
        <f>三年级仰卧起坐得分</f>
        <v/>
      </c>
      <c r="Z1369" s="518" t="str">
        <f>三年级等级</f>
        <v/>
      </c>
      <c r="AA1369" s="533"/>
      <c r="AB1369" s="515"/>
      <c r="AC1369" s="533" t="str">
        <f>三年级跳绳附加分</f>
        <v/>
      </c>
      <c r="AD1369" s="534" t="str">
        <f>三年级标准分</f>
        <v/>
      </c>
      <c r="AE1369" s="534" t="str">
        <f>三年级总分</f>
        <v/>
      </c>
      <c r="AF1369" s="517" t="str">
        <f>三年级等级</f>
        <v/>
      </c>
    </row>
    <row r="1370" spans="1:32">
      <c r="A1370" s="476">
        <v>320</v>
      </c>
      <c r="B1370" s="477">
        <v>38</v>
      </c>
      <c r="C1370" s="632"/>
      <c r="D1370" s="633"/>
      <c r="E1370" s="632"/>
      <c r="F1370" s="625"/>
      <c r="G1370" s="608"/>
      <c r="H1370" s="475"/>
      <c r="I1370" s="613"/>
      <c r="J1370" s="614"/>
      <c r="K1370" s="614"/>
      <c r="L1370" s="615"/>
      <c r="M1370" s="644"/>
      <c r="N1370" s="505" t="str">
        <f>三年级BMI</f>
        <v/>
      </c>
      <c r="O1370" s="499" t="str">
        <f>三年级BMI等级</f>
        <v/>
      </c>
      <c r="P1370" s="500" t="str">
        <f>三年级BMI得分</f>
        <v/>
      </c>
      <c r="Q1370" s="515" t="str">
        <f>三年级肺活量得分</f>
        <v/>
      </c>
      <c r="R1370" s="512" t="str">
        <f>三年级等级</f>
        <v/>
      </c>
      <c r="S1370" s="516" t="str">
        <f>三年级50米跑得分</f>
        <v/>
      </c>
      <c r="T1370" s="517" t="str">
        <f>三年级等级</f>
        <v/>
      </c>
      <c r="U1370" s="516" t="str">
        <f>三年级坐位体前屈得分</f>
        <v/>
      </c>
      <c r="V1370" s="517" t="str">
        <f>三年级等级</f>
        <v/>
      </c>
      <c r="W1370" s="516" t="str">
        <f>三年级一分钟跳绳得分</f>
        <v/>
      </c>
      <c r="X1370" s="517" t="str">
        <f>三年级等级</f>
        <v/>
      </c>
      <c r="Y1370" s="515" t="str">
        <f>三年级仰卧起坐得分</f>
        <v/>
      </c>
      <c r="Z1370" s="518" t="str">
        <f>三年级等级</f>
        <v/>
      </c>
      <c r="AA1370" s="533"/>
      <c r="AB1370" s="515"/>
      <c r="AC1370" s="533" t="str">
        <f>三年级跳绳附加分</f>
        <v/>
      </c>
      <c r="AD1370" s="534" t="str">
        <f>三年级标准分</f>
        <v/>
      </c>
      <c r="AE1370" s="534" t="str">
        <f>三年级总分</f>
        <v/>
      </c>
      <c r="AF1370" s="517" t="str">
        <f>三年级等级</f>
        <v/>
      </c>
    </row>
    <row r="1371" spans="1:32">
      <c r="A1371" s="476">
        <v>320</v>
      </c>
      <c r="B1371" s="477">
        <v>39</v>
      </c>
      <c r="C1371" s="632"/>
      <c r="D1371" s="633"/>
      <c r="E1371" s="632"/>
      <c r="F1371" s="625"/>
      <c r="G1371" s="608"/>
      <c r="H1371" s="475"/>
      <c r="I1371" s="613"/>
      <c r="J1371" s="614"/>
      <c r="K1371" s="614"/>
      <c r="L1371" s="615"/>
      <c r="M1371" s="644"/>
      <c r="N1371" s="505" t="str">
        <f>三年级BMI</f>
        <v/>
      </c>
      <c r="O1371" s="499" t="str">
        <f>三年级BMI等级</f>
        <v/>
      </c>
      <c r="P1371" s="500" t="str">
        <f>三年级BMI得分</f>
        <v/>
      </c>
      <c r="Q1371" s="515" t="str">
        <f>三年级肺活量得分</f>
        <v/>
      </c>
      <c r="R1371" s="512" t="str">
        <f>三年级等级</f>
        <v/>
      </c>
      <c r="S1371" s="516" t="str">
        <f>三年级50米跑得分</f>
        <v/>
      </c>
      <c r="T1371" s="517" t="str">
        <f>三年级等级</f>
        <v/>
      </c>
      <c r="U1371" s="516" t="str">
        <f>三年级坐位体前屈得分</f>
        <v/>
      </c>
      <c r="V1371" s="517" t="str">
        <f>三年级等级</f>
        <v/>
      </c>
      <c r="W1371" s="516" t="str">
        <f>三年级一分钟跳绳得分</f>
        <v/>
      </c>
      <c r="X1371" s="517" t="str">
        <f>三年级等级</f>
        <v/>
      </c>
      <c r="Y1371" s="515" t="str">
        <f>三年级仰卧起坐得分</f>
        <v/>
      </c>
      <c r="Z1371" s="518" t="str">
        <f>三年级等级</f>
        <v/>
      </c>
      <c r="AA1371" s="533"/>
      <c r="AB1371" s="515"/>
      <c r="AC1371" s="533" t="str">
        <f>三年级跳绳附加分</f>
        <v/>
      </c>
      <c r="AD1371" s="534" t="str">
        <f>三年级标准分</f>
        <v/>
      </c>
      <c r="AE1371" s="534" t="str">
        <f>三年级总分</f>
        <v/>
      </c>
      <c r="AF1371" s="517" t="str">
        <f>三年级等级</f>
        <v/>
      </c>
    </row>
    <row r="1372" spans="1:32">
      <c r="A1372" s="476">
        <v>320</v>
      </c>
      <c r="B1372" s="477">
        <v>40</v>
      </c>
      <c r="C1372" s="632"/>
      <c r="D1372" s="633"/>
      <c r="E1372" s="632"/>
      <c r="F1372" s="625"/>
      <c r="G1372" s="608"/>
      <c r="H1372" s="475"/>
      <c r="I1372" s="613"/>
      <c r="J1372" s="614"/>
      <c r="K1372" s="614"/>
      <c r="L1372" s="615"/>
      <c r="M1372" s="644"/>
      <c r="N1372" s="505" t="str">
        <f>三年级BMI</f>
        <v/>
      </c>
      <c r="O1372" s="499" t="str">
        <f>三年级BMI等级</f>
        <v/>
      </c>
      <c r="P1372" s="500" t="str">
        <f>三年级BMI得分</f>
        <v/>
      </c>
      <c r="Q1372" s="515" t="str">
        <f>三年级肺活量得分</f>
        <v/>
      </c>
      <c r="R1372" s="512" t="str">
        <f>三年级等级</f>
        <v/>
      </c>
      <c r="S1372" s="516" t="str">
        <f>三年级50米跑得分</f>
        <v/>
      </c>
      <c r="T1372" s="517" t="str">
        <f>三年级等级</f>
        <v/>
      </c>
      <c r="U1372" s="516" t="str">
        <f>三年级坐位体前屈得分</f>
        <v/>
      </c>
      <c r="V1372" s="517" t="str">
        <f>三年级等级</f>
        <v/>
      </c>
      <c r="W1372" s="516" t="str">
        <f>三年级一分钟跳绳得分</f>
        <v/>
      </c>
      <c r="X1372" s="517" t="str">
        <f>三年级等级</f>
        <v/>
      </c>
      <c r="Y1372" s="515" t="str">
        <f>三年级仰卧起坐得分</f>
        <v/>
      </c>
      <c r="Z1372" s="518" t="str">
        <f>三年级等级</f>
        <v/>
      </c>
      <c r="AA1372" s="533"/>
      <c r="AB1372" s="515"/>
      <c r="AC1372" s="533" t="str">
        <f>三年级跳绳附加分</f>
        <v/>
      </c>
      <c r="AD1372" s="534" t="str">
        <f>三年级标准分</f>
        <v/>
      </c>
      <c r="AE1372" s="534" t="str">
        <f>三年级总分</f>
        <v/>
      </c>
      <c r="AF1372" s="517" t="str">
        <f>三年级等级</f>
        <v/>
      </c>
    </row>
    <row r="1373" spans="1:32">
      <c r="A1373" s="476">
        <v>320</v>
      </c>
      <c r="B1373" s="477">
        <v>41</v>
      </c>
      <c r="C1373" s="632"/>
      <c r="D1373" s="633"/>
      <c r="E1373" s="632"/>
      <c r="F1373" s="625"/>
      <c r="G1373" s="608"/>
      <c r="H1373" s="475"/>
      <c r="I1373" s="613"/>
      <c r="J1373" s="614"/>
      <c r="K1373" s="614"/>
      <c r="L1373" s="615"/>
      <c r="M1373" s="644"/>
      <c r="N1373" s="505" t="str">
        <f>三年级BMI</f>
        <v/>
      </c>
      <c r="O1373" s="499" t="str">
        <f>三年级BMI等级</f>
        <v/>
      </c>
      <c r="P1373" s="500" t="str">
        <f>三年级BMI得分</f>
        <v/>
      </c>
      <c r="Q1373" s="515" t="str">
        <f>三年级肺活量得分</f>
        <v/>
      </c>
      <c r="R1373" s="512" t="str">
        <f>三年级等级</f>
        <v/>
      </c>
      <c r="S1373" s="516" t="str">
        <f>三年级50米跑得分</f>
        <v/>
      </c>
      <c r="T1373" s="517" t="str">
        <f>三年级等级</f>
        <v/>
      </c>
      <c r="U1373" s="516" t="str">
        <f>三年级坐位体前屈得分</f>
        <v/>
      </c>
      <c r="V1373" s="517" t="str">
        <f>三年级等级</f>
        <v/>
      </c>
      <c r="W1373" s="516" t="str">
        <f>三年级一分钟跳绳得分</f>
        <v/>
      </c>
      <c r="X1373" s="517" t="str">
        <f>三年级等级</f>
        <v/>
      </c>
      <c r="Y1373" s="515" t="str">
        <f>三年级仰卧起坐得分</f>
        <v/>
      </c>
      <c r="Z1373" s="518" t="str">
        <f>三年级等级</f>
        <v/>
      </c>
      <c r="AA1373" s="533"/>
      <c r="AB1373" s="515"/>
      <c r="AC1373" s="533" t="str">
        <f>三年级跳绳附加分</f>
        <v/>
      </c>
      <c r="AD1373" s="534" t="str">
        <f>三年级标准分</f>
        <v/>
      </c>
      <c r="AE1373" s="534" t="str">
        <f>三年级总分</f>
        <v/>
      </c>
      <c r="AF1373" s="517" t="str">
        <f>三年级等级</f>
        <v/>
      </c>
    </row>
    <row r="1374" spans="1:32">
      <c r="A1374" s="476">
        <v>320</v>
      </c>
      <c r="B1374" s="477">
        <v>42</v>
      </c>
      <c r="C1374" s="632"/>
      <c r="D1374" s="633"/>
      <c r="E1374" s="632"/>
      <c r="F1374" s="625"/>
      <c r="G1374" s="608"/>
      <c r="H1374" s="475"/>
      <c r="I1374" s="613"/>
      <c r="J1374" s="614"/>
      <c r="K1374" s="614"/>
      <c r="L1374" s="615"/>
      <c r="M1374" s="644"/>
      <c r="N1374" s="505" t="str">
        <f>三年级BMI</f>
        <v/>
      </c>
      <c r="O1374" s="499" t="str">
        <f>三年级BMI等级</f>
        <v/>
      </c>
      <c r="P1374" s="500" t="str">
        <f>三年级BMI得分</f>
        <v/>
      </c>
      <c r="Q1374" s="515" t="str">
        <f>三年级肺活量得分</f>
        <v/>
      </c>
      <c r="R1374" s="512" t="str">
        <f>三年级等级</f>
        <v/>
      </c>
      <c r="S1374" s="516" t="str">
        <f>三年级50米跑得分</f>
        <v/>
      </c>
      <c r="T1374" s="517" t="str">
        <f>三年级等级</f>
        <v/>
      </c>
      <c r="U1374" s="516" t="str">
        <f>三年级坐位体前屈得分</f>
        <v/>
      </c>
      <c r="V1374" s="517" t="str">
        <f>三年级等级</f>
        <v/>
      </c>
      <c r="W1374" s="516" t="str">
        <f>三年级一分钟跳绳得分</f>
        <v/>
      </c>
      <c r="X1374" s="517" t="str">
        <f>三年级等级</f>
        <v/>
      </c>
      <c r="Y1374" s="515" t="str">
        <f>三年级仰卧起坐得分</f>
        <v/>
      </c>
      <c r="Z1374" s="518" t="str">
        <f>三年级等级</f>
        <v/>
      </c>
      <c r="AA1374" s="533"/>
      <c r="AB1374" s="515"/>
      <c r="AC1374" s="533" t="str">
        <f>三年级跳绳附加分</f>
        <v/>
      </c>
      <c r="AD1374" s="534" t="str">
        <f>三年级标准分</f>
        <v/>
      </c>
      <c r="AE1374" s="534" t="str">
        <f>三年级总分</f>
        <v/>
      </c>
      <c r="AF1374" s="517" t="str">
        <f>三年级等级</f>
        <v/>
      </c>
    </row>
    <row r="1375" spans="1:32">
      <c r="A1375" s="476">
        <v>320</v>
      </c>
      <c r="B1375" s="477">
        <v>43</v>
      </c>
      <c r="C1375" s="632"/>
      <c r="D1375" s="633"/>
      <c r="E1375" s="632"/>
      <c r="F1375" s="625"/>
      <c r="G1375" s="608"/>
      <c r="H1375" s="475"/>
      <c r="I1375" s="613"/>
      <c r="J1375" s="614"/>
      <c r="K1375" s="614"/>
      <c r="L1375" s="615"/>
      <c r="M1375" s="644"/>
      <c r="N1375" s="505" t="str">
        <f>三年级BMI</f>
        <v/>
      </c>
      <c r="O1375" s="499" t="str">
        <f>三年级BMI等级</f>
        <v/>
      </c>
      <c r="P1375" s="500" t="str">
        <f>三年级BMI得分</f>
        <v/>
      </c>
      <c r="Q1375" s="515" t="str">
        <f>三年级肺活量得分</f>
        <v/>
      </c>
      <c r="R1375" s="512" t="str">
        <f>三年级等级</f>
        <v/>
      </c>
      <c r="S1375" s="516" t="str">
        <f>三年级50米跑得分</f>
        <v/>
      </c>
      <c r="T1375" s="517" t="str">
        <f>三年级等级</f>
        <v/>
      </c>
      <c r="U1375" s="516" t="str">
        <f>三年级坐位体前屈得分</f>
        <v/>
      </c>
      <c r="V1375" s="517" t="str">
        <f>三年级等级</f>
        <v/>
      </c>
      <c r="W1375" s="516" t="str">
        <f>三年级一分钟跳绳得分</f>
        <v/>
      </c>
      <c r="X1375" s="517" t="str">
        <f>三年级等级</f>
        <v/>
      </c>
      <c r="Y1375" s="515" t="str">
        <f>三年级仰卧起坐得分</f>
        <v/>
      </c>
      <c r="Z1375" s="518" t="str">
        <f>三年级等级</f>
        <v/>
      </c>
      <c r="AA1375" s="533"/>
      <c r="AB1375" s="515"/>
      <c r="AC1375" s="533" t="str">
        <f>三年级跳绳附加分</f>
        <v/>
      </c>
      <c r="AD1375" s="534" t="str">
        <f>三年级标准分</f>
        <v/>
      </c>
      <c r="AE1375" s="534" t="str">
        <f>三年级总分</f>
        <v/>
      </c>
      <c r="AF1375" s="517" t="str">
        <f>三年级等级</f>
        <v/>
      </c>
    </row>
    <row r="1376" spans="1:32">
      <c r="A1376" s="476">
        <v>320</v>
      </c>
      <c r="B1376" s="477">
        <v>44</v>
      </c>
      <c r="C1376" s="632"/>
      <c r="D1376" s="633"/>
      <c r="E1376" s="632"/>
      <c r="F1376" s="625"/>
      <c r="G1376" s="608"/>
      <c r="H1376" s="475"/>
      <c r="I1376" s="613"/>
      <c r="J1376" s="614"/>
      <c r="K1376" s="614"/>
      <c r="L1376" s="615"/>
      <c r="M1376" s="644"/>
      <c r="N1376" s="505" t="str">
        <f>三年级BMI</f>
        <v/>
      </c>
      <c r="O1376" s="499" t="str">
        <f>三年级BMI等级</f>
        <v/>
      </c>
      <c r="P1376" s="500" t="str">
        <f>三年级BMI得分</f>
        <v/>
      </c>
      <c r="Q1376" s="515" t="str">
        <f>三年级肺活量得分</f>
        <v/>
      </c>
      <c r="R1376" s="512" t="str">
        <f>三年级等级</f>
        <v/>
      </c>
      <c r="S1376" s="516" t="str">
        <f>三年级50米跑得分</f>
        <v/>
      </c>
      <c r="T1376" s="517" t="str">
        <f>三年级等级</f>
        <v/>
      </c>
      <c r="U1376" s="516" t="str">
        <f>三年级坐位体前屈得分</f>
        <v/>
      </c>
      <c r="V1376" s="517" t="str">
        <f>三年级等级</f>
        <v/>
      </c>
      <c r="W1376" s="516" t="str">
        <f>三年级一分钟跳绳得分</f>
        <v/>
      </c>
      <c r="X1376" s="517" t="str">
        <f>三年级等级</f>
        <v/>
      </c>
      <c r="Y1376" s="515" t="str">
        <f>三年级仰卧起坐得分</f>
        <v/>
      </c>
      <c r="Z1376" s="518" t="str">
        <f>三年级等级</f>
        <v/>
      </c>
      <c r="AA1376" s="533"/>
      <c r="AB1376" s="515"/>
      <c r="AC1376" s="533" t="str">
        <f>三年级跳绳附加分</f>
        <v/>
      </c>
      <c r="AD1376" s="534" t="str">
        <f>三年级标准分</f>
        <v/>
      </c>
      <c r="AE1376" s="534" t="str">
        <f>三年级总分</f>
        <v/>
      </c>
      <c r="AF1376" s="517" t="str">
        <f>三年级等级</f>
        <v/>
      </c>
    </row>
    <row r="1377" spans="1:32">
      <c r="A1377" s="476">
        <v>320</v>
      </c>
      <c r="B1377" s="477">
        <v>45</v>
      </c>
      <c r="C1377" s="632"/>
      <c r="D1377" s="633"/>
      <c r="E1377" s="632"/>
      <c r="F1377" s="625"/>
      <c r="G1377" s="608"/>
      <c r="H1377" s="475"/>
      <c r="I1377" s="613"/>
      <c r="J1377" s="614"/>
      <c r="K1377" s="614"/>
      <c r="L1377" s="615"/>
      <c r="M1377" s="644"/>
      <c r="N1377" s="505" t="str">
        <f>三年级BMI</f>
        <v/>
      </c>
      <c r="O1377" s="499" t="str">
        <f>三年级BMI等级</f>
        <v/>
      </c>
      <c r="P1377" s="500" t="str">
        <f>三年级BMI得分</f>
        <v/>
      </c>
      <c r="Q1377" s="515" t="str">
        <f>三年级肺活量得分</f>
        <v/>
      </c>
      <c r="R1377" s="512" t="str">
        <f>三年级等级</f>
        <v/>
      </c>
      <c r="S1377" s="516" t="str">
        <f>三年级50米跑得分</f>
        <v/>
      </c>
      <c r="T1377" s="517" t="str">
        <f>三年级等级</f>
        <v/>
      </c>
      <c r="U1377" s="516" t="str">
        <f>三年级坐位体前屈得分</f>
        <v/>
      </c>
      <c r="V1377" s="517" t="str">
        <f>三年级等级</f>
        <v/>
      </c>
      <c r="W1377" s="516" t="str">
        <f>三年级一分钟跳绳得分</f>
        <v/>
      </c>
      <c r="X1377" s="517" t="str">
        <f>三年级等级</f>
        <v/>
      </c>
      <c r="Y1377" s="515" t="str">
        <f>三年级仰卧起坐得分</f>
        <v/>
      </c>
      <c r="Z1377" s="518" t="str">
        <f>三年级等级</f>
        <v/>
      </c>
      <c r="AA1377" s="533"/>
      <c r="AB1377" s="515"/>
      <c r="AC1377" s="533" t="str">
        <f>三年级跳绳附加分</f>
        <v/>
      </c>
      <c r="AD1377" s="534" t="str">
        <f>三年级标准分</f>
        <v/>
      </c>
      <c r="AE1377" s="534" t="str">
        <f>三年级总分</f>
        <v/>
      </c>
      <c r="AF1377" s="517" t="str">
        <f>三年级等级</f>
        <v/>
      </c>
    </row>
    <row r="1378" spans="1:32">
      <c r="A1378" s="476">
        <v>320</v>
      </c>
      <c r="B1378" s="477">
        <v>46</v>
      </c>
      <c r="C1378" s="632"/>
      <c r="D1378" s="633"/>
      <c r="E1378" s="632"/>
      <c r="F1378" s="625"/>
      <c r="G1378" s="608"/>
      <c r="H1378" s="475"/>
      <c r="I1378" s="613"/>
      <c r="J1378" s="614"/>
      <c r="K1378" s="614"/>
      <c r="L1378" s="615"/>
      <c r="M1378" s="644"/>
      <c r="N1378" s="505" t="str">
        <f>三年级BMI</f>
        <v/>
      </c>
      <c r="O1378" s="499" t="str">
        <f>三年级BMI等级</f>
        <v/>
      </c>
      <c r="P1378" s="500" t="str">
        <f>三年级BMI得分</f>
        <v/>
      </c>
      <c r="Q1378" s="515" t="str">
        <f>三年级肺活量得分</f>
        <v/>
      </c>
      <c r="R1378" s="512" t="str">
        <f>三年级等级</f>
        <v/>
      </c>
      <c r="S1378" s="516" t="str">
        <f>三年级50米跑得分</f>
        <v/>
      </c>
      <c r="T1378" s="517" t="str">
        <f>三年级等级</f>
        <v/>
      </c>
      <c r="U1378" s="516" t="str">
        <f>三年级坐位体前屈得分</f>
        <v/>
      </c>
      <c r="V1378" s="517" t="str">
        <f>三年级等级</f>
        <v/>
      </c>
      <c r="W1378" s="516" t="str">
        <f>三年级一分钟跳绳得分</f>
        <v/>
      </c>
      <c r="X1378" s="517" t="str">
        <f>三年级等级</f>
        <v/>
      </c>
      <c r="Y1378" s="515" t="str">
        <f>三年级仰卧起坐得分</f>
        <v/>
      </c>
      <c r="Z1378" s="518" t="str">
        <f>三年级等级</f>
        <v/>
      </c>
      <c r="AA1378" s="533"/>
      <c r="AB1378" s="515"/>
      <c r="AC1378" s="533" t="str">
        <f>三年级跳绳附加分</f>
        <v/>
      </c>
      <c r="AD1378" s="534" t="str">
        <f>三年级标准分</f>
        <v/>
      </c>
      <c r="AE1378" s="534" t="str">
        <f>三年级总分</f>
        <v/>
      </c>
      <c r="AF1378" s="517" t="str">
        <f>三年级等级</f>
        <v/>
      </c>
    </row>
    <row r="1379" spans="1:32">
      <c r="A1379" s="476">
        <v>320</v>
      </c>
      <c r="B1379" s="477">
        <v>47</v>
      </c>
      <c r="C1379" s="632"/>
      <c r="D1379" s="633"/>
      <c r="E1379" s="632"/>
      <c r="F1379" s="625"/>
      <c r="G1379" s="608"/>
      <c r="H1379" s="475"/>
      <c r="I1379" s="613"/>
      <c r="J1379" s="614"/>
      <c r="K1379" s="614"/>
      <c r="L1379" s="615"/>
      <c r="M1379" s="644"/>
      <c r="N1379" s="505" t="str">
        <f>三年级BMI</f>
        <v/>
      </c>
      <c r="O1379" s="499" t="str">
        <f>三年级BMI等级</f>
        <v/>
      </c>
      <c r="P1379" s="500" t="str">
        <f>三年级BMI得分</f>
        <v/>
      </c>
      <c r="Q1379" s="515" t="str">
        <f>三年级肺活量得分</f>
        <v/>
      </c>
      <c r="R1379" s="512" t="str">
        <f>三年级等级</f>
        <v/>
      </c>
      <c r="S1379" s="516" t="str">
        <f>三年级50米跑得分</f>
        <v/>
      </c>
      <c r="T1379" s="517" t="str">
        <f>三年级等级</f>
        <v/>
      </c>
      <c r="U1379" s="516" t="str">
        <f>三年级坐位体前屈得分</f>
        <v/>
      </c>
      <c r="V1379" s="517" t="str">
        <f>三年级等级</f>
        <v/>
      </c>
      <c r="W1379" s="516" t="str">
        <f>三年级一分钟跳绳得分</f>
        <v/>
      </c>
      <c r="X1379" s="517" t="str">
        <f>三年级等级</f>
        <v/>
      </c>
      <c r="Y1379" s="515" t="str">
        <f>三年级仰卧起坐得分</f>
        <v/>
      </c>
      <c r="Z1379" s="518" t="str">
        <f>三年级等级</f>
        <v/>
      </c>
      <c r="AA1379" s="533"/>
      <c r="AB1379" s="515"/>
      <c r="AC1379" s="533" t="str">
        <f>三年级跳绳附加分</f>
        <v/>
      </c>
      <c r="AD1379" s="534" t="str">
        <f>三年级标准分</f>
        <v/>
      </c>
      <c r="AE1379" s="534" t="str">
        <f>三年级总分</f>
        <v/>
      </c>
      <c r="AF1379" s="517" t="str">
        <f>三年级等级</f>
        <v/>
      </c>
    </row>
    <row r="1380" spans="1:32">
      <c r="A1380" s="476">
        <v>320</v>
      </c>
      <c r="B1380" s="477">
        <v>48</v>
      </c>
      <c r="C1380" s="632"/>
      <c r="D1380" s="633"/>
      <c r="E1380" s="632"/>
      <c r="F1380" s="625"/>
      <c r="G1380" s="608"/>
      <c r="H1380" s="475"/>
      <c r="I1380" s="613"/>
      <c r="J1380" s="614"/>
      <c r="K1380" s="614"/>
      <c r="L1380" s="615"/>
      <c r="M1380" s="644"/>
      <c r="N1380" s="505" t="str">
        <f>三年级BMI</f>
        <v/>
      </c>
      <c r="O1380" s="499" t="str">
        <f>三年级BMI等级</f>
        <v/>
      </c>
      <c r="P1380" s="500" t="str">
        <f>三年级BMI得分</f>
        <v/>
      </c>
      <c r="Q1380" s="515" t="str">
        <f>三年级肺活量得分</f>
        <v/>
      </c>
      <c r="R1380" s="512" t="str">
        <f>三年级等级</f>
        <v/>
      </c>
      <c r="S1380" s="516" t="str">
        <f>三年级50米跑得分</f>
        <v/>
      </c>
      <c r="T1380" s="517" t="str">
        <f>三年级等级</f>
        <v/>
      </c>
      <c r="U1380" s="516" t="str">
        <f>三年级坐位体前屈得分</f>
        <v/>
      </c>
      <c r="V1380" s="517" t="str">
        <f>三年级等级</f>
        <v/>
      </c>
      <c r="W1380" s="516" t="str">
        <f>三年级一分钟跳绳得分</f>
        <v/>
      </c>
      <c r="X1380" s="517" t="str">
        <f>三年级等级</f>
        <v/>
      </c>
      <c r="Y1380" s="515" t="str">
        <f>三年级仰卧起坐得分</f>
        <v/>
      </c>
      <c r="Z1380" s="518" t="str">
        <f>三年级等级</f>
        <v/>
      </c>
      <c r="AA1380" s="533"/>
      <c r="AB1380" s="515"/>
      <c r="AC1380" s="533" t="str">
        <f>三年级跳绳附加分</f>
        <v/>
      </c>
      <c r="AD1380" s="534" t="str">
        <f>三年级标准分</f>
        <v/>
      </c>
      <c r="AE1380" s="534" t="str">
        <f>三年级总分</f>
        <v/>
      </c>
      <c r="AF1380" s="517" t="str">
        <f>三年级等级</f>
        <v/>
      </c>
    </row>
    <row r="1381" spans="1:32">
      <c r="A1381" s="476">
        <v>320</v>
      </c>
      <c r="B1381" s="477">
        <v>49</v>
      </c>
      <c r="C1381" s="632"/>
      <c r="D1381" s="633"/>
      <c r="E1381" s="632"/>
      <c r="F1381" s="625"/>
      <c r="G1381" s="608"/>
      <c r="H1381" s="475"/>
      <c r="I1381" s="613"/>
      <c r="J1381" s="614"/>
      <c r="K1381" s="614"/>
      <c r="L1381" s="615"/>
      <c r="M1381" s="644"/>
      <c r="N1381" s="505" t="str">
        <f>三年级BMI</f>
        <v/>
      </c>
      <c r="O1381" s="499" t="str">
        <f>三年级BMI等级</f>
        <v/>
      </c>
      <c r="P1381" s="500" t="str">
        <f>三年级BMI得分</f>
        <v/>
      </c>
      <c r="Q1381" s="515" t="str">
        <f>三年级肺活量得分</f>
        <v/>
      </c>
      <c r="R1381" s="512" t="str">
        <f>三年级等级</f>
        <v/>
      </c>
      <c r="S1381" s="516" t="str">
        <f>三年级50米跑得分</f>
        <v/>
      </c>
      <c r="T1381" s="517" t="str">
        <f>三年级等级</f>
        <v/>
      </c>
      <c r="U1381" s="516" t="str">
        <f>三年级坐位体前屈得分</f>
        <v/>
      </c>
      <c r="V1381" s="517" t="str">
        <f>三年级等级</f>
        <v/>
      </c>
      <c r="W1381" s="516" t="str">
        <f>三年级一分钟跳绳得分</f>
        <v/>
      </c>
      <c r="X1381" s="517" t="str">
        <f>三年级等级</f>
        <v/>
      </c>
      <c r="Y1381" s="515" t="str">
        <f>三年级仰卧起坐得分</f>
        <v/>
      </c>
      <c r="Z1381" s="518" t="str">
        <f>三年级等级</f>
        <v/>
      </c>
      <c r="AA1381" s="533"/>
      <c r="AB1381" s="515"/>
      <c r="AC1381" s="533" t="str">
        <f>三年级跳绳附加分</f>
        <v/>
      </c>
      <c r="AD1381" s="534" t="str">
        <f>三年级标准分</f>
        <v/>
      </c>
      <c r="AE1381" s="534" t="str">
        <f>三年级总分</f>
        <v/>
      </c>
      <c r="AF1381" s="517" t="str">
        <f>三年级等级</f>
        <v/>
      </c>
    </row>
    <row r="1382" spans="1:32">
      <c r="A1382" s="476">
        <v>320</v>
      </c>
      <c r="B1382" s="477">
        <v>50</v>
      </c>
      <c r="C1382" s="632"/>
      <c r="D1382" s="633"/>
      <c r="E1382" s="632"/>
      <c r="F1382" s="625"/>
      <c r="G1382" s="608"/>
      <c r="H1382" s="475"/>
      <c r="I1382" s="613"/>
      <c r="J1382" s="614"/>
      <c r="K1382" s="614"/>
      <c r="L1382" s="615"/>
      <c r="M1382" s="644"/>
      <c r="N1382" s="505" t="str">
        <f>三年级BMI</f>
        <v/>
      </c>
      <c r="O1382" s="499" t="str">
        <f>三年级BMI等级</f>
        <v/>
      </c>
      <c r="P1382" s="500" t="str">
        <f>三年级BMI得分</f>
        <v/>
      </c>
      <c r="Q1382" s="515" t="str">
        <f>三年级肺活量得分</f>
        <v/>
      </c>
      <c r="R1382" s="512" t="str">
        <f>三年级等级</f>
        <v/>
      </c>
      <c r="S1382" s="516" t="str">
        <f>三年级50米跑得分</f>
        <v/>
      </c>
      <c r="T1382" s="517" t="str">
        <f>三年级等级</f>
        <v/>
      </c>
      <c r="U1382" s="516" t="str">
        <f>三年级坐位体前屈得分</f>
        <v/>
      </c>
      <c r="V1382" s="517" t="str">
        <f>三年级等级</f>
        <v/>
      </c>
      <c r="W1382" s="516" t="str">
        <f>三年级一分钟跳绳得分</f>
        <v/>
      </c>
      <c r="X1382" s="517" t="str">
        <f>三年级等级</f>
        <v/>
      </c>
      <c r="Y1382" s="515" t="str">
        <f>三年级仰卧起坐得分</f>
        <v/>
      </c>
      <c r="Z1382" s="518" t="str">
        <f>三年级等级</f>
        <v/>
      </c>
      <c r="AA1382" s="533"/>
      <c r="AB1382" s="515"/>
      <c r="AC1382" s="533" t="str">
        <f>三年级跳绳附加分</f>
        <v/>
      </c>
      <c r="AD1382" s="534" t="str">
        <f>三年级标准分</f>
        <v/>
      </c>
      <c r="AE1382" s="534" t="str">
        <f>三年级总分</f>
        <v/>
      </c>
      <c r="AF1382" s="517" t="str">
        <f>三年级等级</f>
        <v/>
      </c>
    </row>
    <row r="1383" spans="1:32">
      <c r="A1383" s="476">
        <v>320</v>
      </c>
      <c r="B1383" s="477">
        <v>51</v>
      </c>
      <c r="C1383" s="632"/>
      <c r="D1383" s="633"/>
      <c r="E1383" s="632"/>
      <c r="F1383" s="625"/>
      <c r="G1383" s="608"/>
      <c r="H1383" s="475"/>
      <c r="I1383" s="613"/>
      <c r="J1383" s="614"/>
      <c r="K1383" s="614"/>
      <c r="L1383" s="615"/>
      <c r="M1383" s="644"/>
      <c r="N1383" s="505" t="str">
        <f>三年级BMI</f>
        <v/>
      </c>
      <c r="O1383" s="499" t="str">
        <f>三年级BMI等级</f>
        <v/>
      </c>
      <c r="P1383" s="500" t="str">
        <f>三年级BMI得分</f>
        <v/>
      </c>
      <c r="Q1383" s="515" t="str">
        <f>三年级肺活量得分</f>
        <v/>
      </c>
      <c r="R1383" s="512" t="str">
        <f>三年级等级</f>
        <v/>
      </c>
      <c r="S1383" s="516" t="str">
        <f>三年级50米跑得分</f>
        <v/>
      </c>
      <c r="T1383" s="517" t="str">
        <f>三年级等级</f>
        <v/>
      </c>
      <c r="U1383" s="516" t="str">
        <f>三年级坐位体前屈得分</f>
        <v/>
      </c>
      <c r="V1383" s="517" t="str">
        <f>三年级等级</f>
        <v/>
      </c>
      <c r="W1383" s="516" t="str">
        <f>三年级一分钟跳绳得分</f>
        <v/>
      </c>
      <c r="X1383" s="517" t="str">
        <f>三年级等级</f>
        <v/>
      </c>
      <c r="Y1383" s="515" t="str">
        <f>三年级仰卧起坐得分</f>
        <v/>
      </c>
      <c r="Z1383" s="518" t="str">
        <f>三年级等级</f>
        <v/>
      </c>
      <c r="AA1383" s="533"/>
      <c r="AB1383" s="515"/>
      <c r="AC1383" s="533" t="str">
        <f>三年级跳绳附加分</f>
        <v/>
      </c>
      <c r="AD1383" s="534" t="str">
        <f>三年级标准分</f>
        <v/>
      </c>
      <c r="AE1383" s="534" t="str">
        <f>三年级总分</f>
        <v/>
      </c>
      <c r="AF1383" s="517" t="str">
        <f>三年级等级</f>
        <v/>
      </c>
    </row>
    <row r="1384" spans="1:32">
      <c r="A1384" s="476">
        <v>320</v>
      </c>
      <c r="B1384" s="477">
        <v>52</v>
      </c>
      <c r="C1384" s="632"/>
      <c r="D1384" s="633"/>
      <c r="E1384" s="632"/>
      <c r="F1384" s="625"/>
      <c r="G1384" s="608"/>
      <c r="H1384" s="475"/>
      <c r="I1384" s="613"/>
      <c r="J1384" s="614"/>
      <c r="K1384" s="614"/>
      <c r="L1384" s="615"/>
      <c r="M1384" s="644"/>
      <c r="N1384" s="505" t="str">
        <f>三年级BMI</f>
        <v/>
      </c>
      <c r="O1384" s="499" t="str">
        <f>三年级BMI等级</f>
        <v/>
      </c>
      <c r="P1384" s="500" t="str">
        <f>三年级BMI得分</f>
        <v/>
      </c>
      <c r="Q1384" s="515" t="str">
        <f>三年级肺活量得分</f>
        <v/>
      </c>
      <c r="R1384" s="512" t="str">
        <f>三年级等级</f>
        <v/>
      </c>
      <c r="S1384" s="516" t="str">
        <f>三年级50米跑得分</f>
        <v/>
      </c>
      <c r="T1384" s="517" t="str">
        <f>三年级等级</f>
        <v/>
      </c>
      <c r="U1384" s="516" t="str">
        <f>三年级坐位体前屈得分</f>
        <v/>
      </c>
      <c r="V1384" s="517" t="str">
        <f>三年级等级</f>
        <v/>
      </c>
      <c r="W1384" s="516" t="str">
        <f>三年级一分钟跳绳得分</f>
        <v/>
      </c>
      <c r="X1384" s="517" t="str">
        <f>三年级等级</f>
        <v/>
      </c>
      <c r="Y1384" s="515" t="str">
        <f>三年级仰卧起坐得分</f>
        <v/>
      </c>
      <c r="Z1384" s="518" t="str">
        <f>三年级等级</f>
        <v/>
      </c>
      <c r="AA1384" s="533"/>
      <c r="AB1384" s="515"/>
      <c r="AC1384" s="533" t="str">
        <f>三年级跳绳附加分</f>
        <v/>
      </c>
      <c r="AD1384" s="534" t="str">
        <f>三年级标准分</f>
        <v/>
      </c>
      <c r="AE1384" s="534" t="str">
        <f>三年级总分</f>
        <v/>
      </c>
      <c r="AF1384" s="517" t="str">
        <f>三年级等级</f>
        <v/>
      </c>
    </row>
    <row r="1385" spans="1:32">
      <c r="A1385" s="476">
        <v>320</v>
      </c>
      <c r="B1385" s="477">
        <v>53</v>
      </c>
      <c r="C1385" s="632"/>
      <c r="D1385" s="633"/>
      <c r="E1385" s="632"/>
      <c r="F1385" s="625"/>
      <c r="G1385" s="608"/>
      <c r="H1385" s="475"/>
      <c r="I1385" s="613"/>
      <c r="J1385" s="614"/>
      <c r="K1385" s="614"/>
      <c r="L1385" s="615"/>
      <c r="M1385" s="644"/>
      <c r="N1385" s="505" t="str">
        <f>三年级BMI</f>
        <v/>
      </c>
      <c r="O1385" s="499" t="str">
        <f>三年级BMI等级</f>
        <v/>
      </c>
      <c r="P1385" s="500" t="str">
        <f>三年级BMI得分</f>
        <v/>
      </c>
      <c r="Q1385" s="515" t="str">
        <f>三年级肺活量得分</f>
        <v/>
      </c>
      <c r="R1385" s="512" t="str">
        <f>三年级等级</f>
        <v/>
      </c>
      <c r="S1385" s="516" t="str">
        <f>三年级50米跑得分</f>
        <v/>
      </c>
      <c r="T1385" s="517" t="str">
        <f>三年级等级</f>
        <v/>
      </c>
      <c r="U1385" s="516" t="str">
        <f>三年级坐位体前屈得分</f>
        <v/>
      </c>
      <c r="V1385" s="517" t="str">
        <f>三年级等级</f>
        <v/>
      </c>
      <c r="W1385" s="516" t="str">
        <f>三年级一分钟跳绳得分</f>
        <v/>
      </c>
      <c r="X1385" s="517" t="str">
        <f>三年级等级</f>
        <v/>
      </c>
      <c r="Y1385" s="515" t="str">
        <f>三年级仰卧起坐得分</f>
        <v/>
      </c>
      <c r="Z1385" s="518" t="str">
        <f>三年级等级</f>
        <v/>
      </c>
      <c r="AA1385" s="533"/>
      <c r="AB1385" s="515"/>
      <c r="AC1385" s="533" t="str">
        <f>三年级跳绳附加分</f>
        <v/>
      </c>
      <c r="AD1385" s="534" t="str">
        <f>三年级标准分</f>
        <v/>
      </c>
      <c r="AE1385" s="534" t="str">
        <f>三年级总分</f>
        <v/>
      </c>
      <c r="AF1385" s="517" t="str">
        <f>三年级等级</f>
        <v/>
      </c>
    </row>
    <row r="1386" spans="1:32">
      <c r="A1386" s="476">
        <v>320</v>
      </c>
      <c r="B1386" s="477">
        <v>54</v>
      </c>
      <c r="C1386" s="632"/>
      <c r="D1386" s="633"/>
      <c r="E1386" s="632"/>
      <c r="F1386" s="625"/>
      <c r="G1386" s="608"/>
      <c r="H1386" s="475"/>
      <c r="I1386" s="613"/>
      <c r="J1386" s="614"/>
      <c r="K1386" s="614"/>
      <c r="L1386" s="615"/>
      <c r="M1386" s="644"/>
      <c r="N1386" s="505" t="str">
        <f>三年级BMI</f>
        <v/>
      </c>
      <c r="O1386" s="499" t="str">
        <f>三年级BMI等级</f>
        <v/>
      </c>
      <c r="P1386" s="500" t="str">
        <f>三年级BMI得分</f>
        <v/>
      </c>
      <c r="Q1386" s="515" t="str">
        <f>三年级肺活量得分</f>
        <v/>
      </c>
      <c r="R1386" s="512" t="str">
        <f>三年级等级</f>
        <v/>
      </c>
      <c r="S1386" s="516" t="str">
        <f>三年级50米跑得分</f>
        <v/>
      </c>
      <c r="T1386" s="517" t="str">
        <f>三年级等级</f>
        <v/>
      </c>
      <c r="U1386" s="516" t="str">
        <f>三年级坐位体前屈得分</f>
        <v/>
      </c>
      <c r="V1386" s="517" t="str">
        <f>三年级等级</f>
        <v/>
      </c>
      <c r="W1386" s="516" t="str">
        <f>三年级一分钟跳绳得分</f>
        <v/>
      </c>
      <c r="X1386" s="517" t="str">
        <f>三年级等级</f>
        <v/>
      </c>
      <c r="Y1386" s="515" t="str">
        <f>三年级仰卧起坐得分</f>
        <v/>
      </c>
      <c r="Z1386" s="518" t="str">
        <f>三年级等级</f>
        <v/>
      </c>
      <c r="AA1386" s="533"/>
      <c r="AB1386" s="515"/>
      <c r="AC1386" s="533" t="str">
        <f>三年级跳绳附加分</f>
        <v/>
      </c>
      <c r="AD1386" s="534" t="str">
        <f>三年级标准分</f>
        <v/>
      </c>
      <c r="AE1386" s="534" t="str">
        <f>三年级总分</f>
        <v/>
      </c>
      <c r="AF1386" s="517" t="str">
        <f>三年级等级</f>
        <v/>
      </c>
    </row>
    <row r="1387" spans="1:32">
      <c r="A1387" s="476">
        <v>320</v>
      </c>
      <c r="B1387" s="477">
        <v>55</v>
      </c>
      <c r="C1387" s="632"/>
      <c r="D1387" s="633"/>
      <c r="E1387" s="632"/>
      <c r="F1387" s="625"/>
      <c r="G1387" s="608"/>
      <c r="H1387" s="475"/>
      <c r="I1387" s="613"/>
      <c r="J1387" s="614"/>
      <c r="K1387" s="614"/>
      <c r="L1387" s="615"/>
      <c r="M1387" s="644"/>
      <c r="N1387" s="505" t="str">
        <f>三年级BMI</f>
        <v/>
      </c>
      <c r="O1387" s="499" t="str">
        <f>三年级BMI等级</f>
        <v/>
      </c>
      <c r="P1387" s="500" t="str">
        <f>三年级BMI得分</f>
        <v/>
      </c>
      <c r="Q1387" s="515" t="str">
        <f>三年级肺活量得分</f>
        <v/>
      </c>
      <c r="R1387" s="512" t="str">
        <f>三年级等级</f>
        <v/>
      </c>
      <c r="S1387" s="516" t="str">
        <f>三年级50米跑得分</f>
        <v/>
      </c>
      <c r="T1387" s="517" t="str">
        <f>三年级等级</f>
        <v/>
      </c>
      <c r="U1387" s="516" t="str">
        <f>三年级坐位体前屈得分</f>
        <v/>
      </c>
      <c r="V1387" s="517" t="str">
        <f>三年级等级</f>
        <v/>
      </c>
      <c r="W1387" s="516" t="str">
        <f>三年级一分钟跳绳得分</f>
        <v/>
      </c>
      <c r="X1387" s="517" t="str">
        <f>三年级等级</f>
        <v/>
      </c>
      <c r="Y1387" s="515" t="str">
        <f>三年级仰卧起坐得分</f>
        <v/>
      </c>
      <c r="Z1387" s="518" t="str">
        <f>三年级等级</f>
        <v/>
      </c>
      <c r="AA1387" s="533"/>
      <c r="AB1387" s="515"/>
      <c r="AC1387" s="533" t="str">
        <f>三年级跳绳附加分</f>
        <v/>
      </c>
      <c r="AD1387" s="534" t="str">
        <f>三年级标准分</f>
        <v/>
      </c>
      <c r="AE1387" s="534" t="str">
        <f>三年级总分</f>
        <v/>
      </c>
      <c r="AF1387" s="517" t="str">
        <f>三年级等级</f>
        <v/>
      </c>
    </row>
    <row r="1388" spans="1:32">
      <c r="A1388" s="476">
        <v>320</v>
      </c>
      <c r="B1388" s="477">
        <v>56</v>
      </c>
      <c r="C1388" s="632"/>
      <c r="D1388" s="633"/>
      <c r="E1388" s="632"/>
      <c r="F1388" s="625"/>
      <c r="G1388" s="608"/>
      <c r="H1388" s="475"/>
      <c r="I1388" s="613"/>
      <c r="J1388" s="614"/>
      <c r="K1388" s="614"/>
      <c r="L1388" s="615"/>
      <c r="M1388" s="644"/>
      <c r="N1388" s="505" t="str">
        <f>三年级BMI</f>
        <v/>
      </c>
      <c r="O1388" s="499" t="str">
        <f>三年级BMI等级</f>
        <v/>
      </c>
      <c r="P1388" s="500" t="str">
        <f>三年级BMI得分</f>
        <v/>
      </c>
      <c r="Q1388" s="515" t="str">
        <f>三年级肺活量得分</f>
        <v/>
      </c>
      <c r="R1388" s="512" t="str">
        <f>三年级等级</f>
        <v/>
      </c>
      <c r="S1388" s="516" t="str">
        <f>三年级50米跑得分</f>
        <v/>
      </c>
      <c r="T1388" s="517" t="str">
        <f>三年级等级</f>
        <v/>
      </c>
      <c r="U1388" s="516" t="str">
        <f>三年级坐位体前屈得分</f>
        <v/>
      </c>
      <c r="V1388" s="517" t="str">
        <f>三年级等级</f>
        <v/>
      </c>
      <c r="W1388" s="516" t="str">
        <f>三年级一分钟跳绳得分</f>
        <v/>
      </c>
      <c r="X1388" s="517" t="str">
        <f>三年级等级</f>
        <v/>
      </c>
      <c r="Y1388" s="515" t="str">
        <f>三年级仰卧起坐得分</f>
        <v/>
      </c>
      <c r="Z1388" s="518" t="str">
        <f>三年级等级</f>
        <v/>
      </c>
      <c r="AA1388" s="533"/>
      <c r="AB1388" s="515"/>
      <c r="AC1388" s="533" t="str">
        <f>三年级跳绳附加分</f>
        <v/>
      </c>
      <c r="AD1388" s="534" t="str">
        <f>三年级标准分</f>
        <v/>
      </c>
      <c r="AE1388" s="534" t="str">
        <f>三年级总分</f>
        <v/>
      </c>
      <c r="AF1388" s="517" t="str">
        <f>三年级等级</f>
        <v/>
      </c>
    </row>
    <row r="1389" spans="1:32">
      <c r="A1389" s="476">
        <v>320</v>
      </c>
      <c r="B1389" s="477">
        <v>57</v>
      </c>
      <c r="C1389" s="632"/>
      <c r="D1389" s="633"/>
      <c r="E1389" s="632"/>
      <c r="F1389" s="625"/>
      <c r="G1389" s="608"/>
      <c r="H1389" s="475"/>
      <c r="I1389" s="613"/>
      <c r="J1389" s="614"/>
      <c r="K1389" s="614"/>
      <c r="L1389" s="615"/>
      <c r="M1389" s="644"/>
      <c r="N1389" s="505" t="str">
        <f>三年级BMI</f>
        <v/>
      </c>
      <c r="O1389" s="499" t="str">
        <f>三年级BMI等级</f>
        <v/>
      </c>
      <c r="P1389" s="500" t="str">
        <f>三年级BMI得分</f>
        <v/>
      </c>
      <c r="Q1389" s="515" t="str">
        <f>三年级肺活量得分</f>
        <v/>
      </c>
      <c r="R1389" s="512" t="str">
        <f>三年级等级</f>
        <v/>
      </c>
      <c r="S1389" s="516" t="str">
        <f>三年级50米跑得分</f>
        <v/>
      </c>
      <c r="T1389" s="517" t="str">
        <f>三年级等级</f>
        <v/>
      </c>
      <c r="U1389" s="516" t="str">
        <f>三年级坐位体前屈得分</f>
        <v/>
      </c>
      <c r="V1389" s="517" t="str">
        <f>三年级等级</f>
        <v/>
      </c>
      <c r="W1389" s="516" t="str">
        <f>三年级一分钟跳绳得分</f>
        <v/>
      </c>
      <c r="X1389" s="517" t="str">
        <f>三年级等级</f>
        <v/>
      </c>
      <c r="Y1389" s="515" t="str">
        <f>三年级仰卧起坐得分</f>
        <v/>
      </c>
      <c r="Z1389" s="518" t="str">
        <f>三年级等级</f>
        <v/>
      </c>
      <c r="AA1389" s="533"/>
      <c r="AB1389" s="515"/>
      <c r="AC1389" s="533" t="str">
        <f>三年级跳绳附加分</f>
        <v/>
      </c>
      <c r="AD1389" s="534" t="str">
        <f>三年级标准分</f>
        <v/>
      </c>
      <c r="AE1389" s="534" t="str">
        <f>三年级总分</f>
        <v/>
      </c>
      <c r="AF1389" s="517" t="str">
        <f>三年级等级</f>
        <v/>
      </c>
    </row>
    <row r="1390" spans="1:32">
      <c r="A1390" s="476">
        <v>320</v>
      </c>
      <c r="B1390" s="477">
        <v>58</v>
      </c>
      <c r="C1390" s="632"/>
      <c r="D1390" s="633"/>
      <c r="E1390" s="632"/>
      <c r="F1390" s="625"/>
      <c r="G1390" s="608"/>
      <c r="H1390" s="475"/>
      <c r="I1390" s="613"/>
      <c r="J1390" s="614"/>
      <c r="K1390" s="614"/>
      <c r="L1390" s="615"/>
      <c r="M1390" s="644"/>
      <c r="N1390" s="505" t="str">
        <f>三年级BMI</f>
        <v/>
      </c>
      <c r="O1390" s="499" t="str">
        <f>三年级BMI等级</f>
        <v/>
      </c>
      <c r="P1390" s="500" t="str">
        <f>三年级BMI得分</f>
        <v/>
      </c>
      <c r="Q1390" s="515" t="str">
        <f>三年级肺活量得分</f>
        <v/>
      </c>
      <c r="R1390" s="512" t="str">
        <f>三年级等级</f>
        <v/>
      </c>
      <c r="S1390" s="516" t="str">
        <f>三年级50米跑得分</f>
        <v/>
      </c>
      <c r="T1390" s="517" t="str">
        <f>三年级等级</f>
        <v/>
      </c>
      <c r="U1390" s="516" t="str">
        <f>三年级坐位体前屈得分</f>
        <v/>
      </c>
      <c r="V1390" s="517" t="str">
        <f>三年级等级</f>
        <v/>
      </c>
      <c r="W1390" s="516" t="str">
        <f>三年级一分钟跳绳得分</f>
        <v/>
      </c>
      <c r="X1390" s="517" t="str">
        <f>三年级等级</f>
        <v/>
      </c>
      <c r="Y1390" s="515" t="str">
        <f>三年级仰卧起坐得分</f>
        <v/>
      </c>
      <c r="Z1390" s="518" t="str">
        <f>三年级等级</f>
        <v/>
      </c>
      <c r="AA1390" s="533"/>
      <c r="AB1390" s="515"/>
      <c r="AC1390" s="533" t="str">
        <f>三年级跳绳附加分</f>
        <v/>
      </c>
      <c r="AD1390" s="534" t="str">
        <f>三年级标准分</f>
        <v/>
      </c>
      <c r="AE1390" s="534" t="str">
        <f>三年级总分</f>
        <v/>
      </c>
      <c r="AF1390" s="517" t="str">
        <f>三年级等级</f>
        <v/>
      </c>
    </row>
    <row r="1391" spans="1:32">
      <c r="A1391" s="476">
        <v>320</v>
      </c>
      <c r="B1391" s="477">
        <v>59</v>
      </c>
      <c r="C1391" s="632"/>
      <c r="D1391" s="633"/>
      <c r="E1391" s="632"/>
      <c r="F1391" s="625"/>
      <c r="G1391" s="608"/>
      <c r="H1391" s="475"/>
      <c r="I1391" s="613"/>
      <c r="J1391" s="614"/>
      <c r="K1391" s="614"/>
      <c r="L1391" s="615"/>
      <c r="M1391" s="644"/>
      <c r="N1391" s="505" t="str">
        <f>三年级BMI</f>
        <v/>
      </c>
      <c r="O1391" s="499" t="str">
        <f>三年级BMI等级</f>
        <v/>
      </c>
      <c r="P1391" s="500" t="str">
        <f>三年级BMI得分</f>
        <v/>
      </c>
      <c r="Q1391" s="515" t="str">
        <f>三年级肺活量得分</f>
        <v/>
      </c>
      <c r="R1391" s="512" t="str">
        <f>三年级等级</f>
        <v/>
      </c>
      <c r="S1391" s="516" t="str">
        <f>三年级50米跑得分</f>
        <v/>
      </c>
      <c r="T1391" s="517" t="str">
        <f>三年级等级</f>
        <v/>
      </c>
      <c r="U1391" s="516" t="str">
        <f>三年级坐位体前屈得分</f>
        <v/>
      </c>
      <c r="V1391" s="517" t="str">
        <f>三年级等级</f>
        <v/>
      </c>
      <c r="W1391" s="516" t="str">
        <f>三年级一分钟跳绳得分</f>
        <v/>
      </c>
      <c r="X1391" s="517" t="str">
        <f>三年级等级</f>
        <v/>
      </c>
      <c r="Y1391" s="515" t="str">
        <f>三年级仰卧起坐得分</f>
        <v/>
      </c>
      <c r="Z1391" s="518" t="str">
        <f>三年级等级</f>
        <v/>
      </c>
      <c r="AA1391" s="533"/>
      <c r="AB1391" s="515"/>
      <c r="AC1391" s="533" t="str">
        <f>三年级跳绳附加分</f>
        <v/>
      </c>
      <c r="AD1391" s="534" t="str">
        <f>三年级标准分</f>
        <v/>
      </c>
      <c r="AE1391" s="534" t="str">
        <f>三年级总分</f>
        <v/>
      </c>
      <c r="AF1391" s="517" t="str">
        <f>三年级等级</f>
        <v/>
      </c>
    </row>
    <row r="1392" spans="1:32">
      <c r="A1392" s="476">
        <v>320</v>
      </c>
      <c r="B1392" s="477">
        <v>60</v>
      </c>
      <c r="C1392" s="632"/>
      <c r="D1392" s="633"/>
      <c r="E1392" s="632"/>
      <c r="F1392" s="625"/>
      <c r="G1392" s="608"/>
      <c r="H1392" s="475"/>
      <c r="I1392" s="613"/>
      <c r="J1392" s="614"/>
      <c r="K1392" s="614"/>
      <c r="L1392" s="615"/>
      <c r="M1392" s="644"/>
      <c r="N1392" s="505" t="str">
        <f>三年级BMI</f>
        <v/>
      </c>
      <c r="O1392" s="499" t="str">
        <f>三年级BMI等级</f>
        <v/>
      </c>
      <c r="P1392" s="500" t="str">
        <f>三年级BMI得分</f>
        <v/>
      </c>
      <c r="Q1392" s="515" t="str">
        <f>三年级肺活量得分</f>
        <v/>
      </c>
      <c r="R1392" s="512" t="str">
        <f>三年级等级</f>
        <v/>
      </c>
      <c r="S1392" s="516" t="str">
        <f>三年级50米跑得分</f>
        <v/>
      </c>
      <c r="T1392" s="517" t="str">
        <f>三年级等级</f>
        <v/>
      </c>
      <c r="U1392" s="516" t="str">
        <f>三年级坐位体前屈得分</f>
        <v/>
      </c>
      <c r="V1392" s="517" t="str">
        <f>三年级等级</f>
        <v/>
      </c>
      <c r="W1392" s="516" t="str">
        <f>三年级一分钟跳绳得分</f>
        <v/>
      </c>
      <c r="X1392" s="517" t="str">
        <f>三年级等级</f>
        <v/>
      </c>
      <c r="Y1392" s="515" t="str">
        <f>三年级仰卧起坐得分</f>
        <v/>
      </c>
      <c r="Z1392" s="518" t="str">
        <f>三年级等级</f>
        <v/>
      </c>
      <c r="AA1392" s="533"/>
      <c r="AB1392" s="515"/>
      <c r="AC1392" s="533" t="str">
        <f>三年级跳绳附加分</f>
        <v/>
      </c>
      <c r="AD1392" s="534" t="str">
        <f>三年级标准分</f>
        <v/>
      </c>
      <c r="AE1392" s="534" t="str">
        <f>三年级总分</f>
        <v/>
      </c>
      <c r="AF1392" s="517" t="str">
        <f>三年级等级</f>
        <v/>
      </c>
    </row>
    <row r="1393" spans="1:32">
      <c r="A1393" s="476">
        <v>320</v>
      </c>
      <c r="B1393" s="477">
        <v>61</v>
      </c>
      <c r="C1393" s="632"/>
      <c r="D1393" s="633"/>
      <c r="E1393" s="632"/>
      <c r="F1393" s="625"/>
      <c r="G1393" s="608"/>
      <c r="H1393" s="475"/>
      <c r="I1393" s="613"/>
      <c r="J1393" s="614"/>
      <c r="K1393" s="614"/>
      <c r="L1393" s="615"/>
      <c r="M1393" s="644"/>
      <c r="N1393" s="505" t="str">
        <f>三年级BMI</f>
        <v/>
      </c>
      <c r="O1393" s="499" t="str">
        <f>三年级BMI等级</f>
        <v/>
      </c>
      <c r="P1393" s="500" t="str">
        <f>三年级BMI得分</f>
        <v/>
      </c>
      <c r="Q1393" s="515" t="str">
        <f>三年级肺活量得分</f>
        <v/>
      </c>
      <c r="R1393" s="512" t="str">
        <f>三年级等级</f>
        <v/>
      </c>
      <c r="S1393" s="516" t="str">
        <f>三年级50米跑得分</f>
        <v/>
      </c>
      <c r="T1393" s="517" t="str">
        <f>三年级等级</f>
        <v/>
      </c>
      <c r="U1393" s="516" t="str">
        <f>三年级坐位体前屈得分</f>
        <v/>
      </c>
      <c r="V1393" s="517" t="str">
        <f>三年级等级</f>
        <v/>
      </c>
      <c r="W1393" s="516" t="str">
        <f>三年级一分钟跳绳得分</f>
        <v/>
      </c>
      <c r="X1393" s="517" t="str">
        <f>三年级等级</f>
        <v/>
      </c>
      <c r="Y1393" s="515" t="str">
        <f>三年级仰卧起坐得分</f>
        <v/>
      </c>
      <c r="Z1393" s="518" t="str">
        <f>三年级等级</f>
        <v/>
      </c>
      <c r="AA1393" s="533"/>
      <c r="AB1393" s="515"/>
      <c r="AC1393" s="533" t="str">
        <f>三年级跳绳附加分</f>
        <v/>
      </c>
      <c r="AD1393" s="534" t="str">
        <f>三年级标准分</f>
        <v/>
      </c>
      <c r="AE1393" s="534" t="str">
        <f>三年级总分</f>
        <v/>
      </c>
      <c r="AF1393" s="517" t="str">
        <f>三年级等级</f>
        <v/>
      </c>
    </row>
    <row r="1394" spans="1:32">
      <c r="A1394" s="476">
        <v>320</v>
      </c>
      <c r="B1394" s="477">
        <v>62</v>
      </c>
      <c r="C1394" s="632"/>
      <c r="D1394" s="633"/>
      <c r="E1394" s="632"/>
      <c r="F1394" s="625"/>
      <c r="G1394" s="608"/>
      <c r="H1394" s="475"/>
      <c r="I1394" s="613"/>
      <c r="J1394" s="614"/>
      <c r="K1394" s="614"/>
      <c r="L1394" s="615"/>
      <c r="M1394" s="644"/>
      <c r="N1394" s="505" t="str">
        <f>三年级BMI</f>
        <v/>
      </c>
      <c r="O1394" s="499" t="str">
        <f>三年级BMI等级</f>
        <v/>
      </c>
      <c r="P1394" s="500" t="str">
        <f>三年级BMI得分</f>
        <v/>
      </c>
      <c r="Q1394" s="515" t="str">
        <f>三年级肺活量得分</f>
        <v/>
      </c>
      <c r="R1394" s="512" t="str">
        <f>三年级等级</f>
        <v/>
      </c>
      <c r="S1394" s="516" t="str">
        <f>三年级50米跑得分</f>
        <v/>
      </c>
      <c r="T1394" s="517" t="str">
        <f>三年级等级</f>
        <v/>
      </c>
      <c r="U1394" s="516" t="str">
        <f>三年级坐位体前屈得分</f>
        <v/>
      </c>
      <c r="V1394" s="517" t="str">
        <f>三年级等级</f>
        <v/>
      </c>
      <c r="W1394" s="516" t="str">
        <f>三年级一分钟跳绳得分</f>
        <v/>
      </c>
      <c r="X1394" s="517" t="str">
        <f>三年级等级</f>
        <v/>
      </c>
      <c r="Y1394" s="515" t="str">
        <f>三年级仰卧起坐得分</f>
        <v/>
      </c>
      <c r="Z1394" s="518" t="str">
        <f>三年级等级</f>
        <v/>
      </c>
      <c r="AA1394" s="533"/>
      <c r="AB1394" s="515"/>
      <c r="AC1394" s="533" t="str">
        <f>三年级跳绳附加分</f>
        <v/>
      </c>
      <c r="AD1394" s="534" t="str">
        <f>三年级标准分</f>
        <v/>
      </c>
      <c r="AE1394" s="534" t="str">
        <f>三年级总分</f>
        <v/>
      </c>
      <c r="AF1394" s="517" t="str">
        <f>三年级等级</f>
        <v/>
      </c>
    </row>
    <row r="1395" spans="1:32">
      <c r="A1395" s="476">
        <v>320</v>
      </c>
      <c r="B1395" s="477">
        <v>63</v>
      </c>
      <c r="C1395" s="632"/>
      <c r="D1395" s="633"/>
      <c r="E1395" s="632"/>
      <c r="F1395" s="625"/>
      <c r="G1395" s="608"/>
      <c r="H1395" s="475"/>
      <c r="I1395" s="613"/>
      <c r="J1395" s="614"/>
      <c r="K1395" s="614"/>
      <c r="L1395" s="615"/>
      <c r="M1395" s="644"/>
      <c r="N1395" s="505" t="str">
        <f>三年级BMI</f>
        <v/>
      </c>
      <c r="O1395" s="499" t="str">
        <f>三年级BMI等级</f>
        <v/>
      </c>
      <c r="P1395" s="500" t="str">
        <f>三年级BMI得分</f>
        <v/>
      </c>
      <c r="Q1395" s="515" t="str">
        <f>三年级肺活量得分</f>
        <v/>
      </c>
      <c r="R1395" s="512" t="str">
        <f>三年级等级</f>
        <v/>
      </c>
      <c r="S1395" s="516" t="str">
        <f>三年级50米跑得分</f>
        <v/>
      </c>
      <c r="T1395" s="517" t="str">
        <f>三年级等级</f>
        <v/>
      </c>
      <c r="U1395" s="516" t="str">
        <f>三年级坐位体前屈得分</f>
        <v/>
      </c>
      <c r="V1395" s="517" t="str">
        <f>三年级等级</f>
        <v/>
      </c>
      <c r="W1395" s="516" t="str">
        <f>三年级一分钟跳绳得分</f>
        <v/>
      </c>
      <c r="X1395" s="517" t="str">
        <f>三年级等级</f>
        <v/>
      </c>
      <c r="Y1395" s="515" t="str">
        <f>三年级仰卧起坐得分</f>
        <v/>
      </c>
      <c r="Z1395" s="518" t="str">
        <f>三年级等级</f>
        <v/>
      </c>
      <c r="AA1395" s="533"/>
      <c r="AB1395" s="515"/>
      <c r="AC1395" s="533" t="str">
        <f>三年级跳绳附加分</f>
        <v/>
      </c>
      <c r="AD1395" s="534" t="str">
        <f>三年级标准分</f>
        <v/>
      </c>
      <c r="AE1395" s="534" t="str">
        <f>三年级总分</f>
        <v/>
      </c>
      <c r="AF1395" s="517" t="str">
        <f>三年级等级</f>
        <v/>
      </c>
    </row>
    <row r="1396" spans="1:32">
      <c r="A1396" s="476">
        <v>320</v>
      </c>
      <c r="B1396" s="477">
        <v>64</v>
      </c>
      <c r="C1396" s="632"/>
      <c r="D1396" s="633"/>
      <c r="E1396" s="632"/>
      <c r="F1396" s="625"/>
      <c r="G1396" s="608"/>
      <c r="H1396" s="475"/>
      <c r="I1396" s="613"/>
      <c r="J1396" s="614"/>
      <c r="K1396" s="614"/>
      <c r="L1396" s="615"/>
      <c r="M1396" s="644"/>
      <c r="N1396" s="505" t="str">
        <f>三年级BMI</f>
        <v/>
      </c>
      <c r="O1396" s="499" t="str">
        <f>三年级BMI等级</f>
        <v/>
      </c>
      <c r="P1396" s="500" t="str">
        <f>三年级BMI得分</f>
        <v/>
      </c>
      <c r="Q1396" s="515" t="str">
        <f>三年级肺活量得分</f>
        <v/>
      </c>
      <c r="R1396" s="512" t="str">
        <f>三年级等级</f>
        <v/>
      </c>
      <c r="S1396" s="516" t="str">
        <f>三年级50米跑得分</f>
        <v/>
      </c>
      <c r="T1396" s="517" t="str">
        <f>三年级等级</f>
        <v/>
      </c>
      <c r="U1396" s="516" t="str">
        <f>三年级坐位体前屈得分</f>
        <v/>
      </c>
      <c r="V1396" s="517" t="str">
        <f>三年级等级</f>
        <v/>
      </c>
      <c r="W1396" s="516" t="str">
        <f>三年级一分钟跳绳得分</f>
        <v/>
      </c>
      <c r="X1396" s="517" t="str">
        <f>三年级等级</f>
        <v/>
      </c>
      <c r="Y1396" s="515" t="str">
        <f>三年级仰卧起坐得分</f>
        <v/>
      </c>
      <c r="Z1396" s="518" t="str">
        <f>三年级等级</f>
        <v/>
      </c>
      <c r="AA1396" s="533"/>
      <c r="AB1396" s="515"/>
      <c r="AC1396" s="533" t="str">
        <f>三年级跳绳附加分</f>
        <v/>
      </c>
      <c r="AD1396" s="534" t="str">
        <f>三年级标准分</f>
        <v/>
      </c>
      <c r="AE1396" s="534" t="str">
        <f>三年级总分</f>
        <v/>
      </c>
      <c r="AF1396" s="517" t="str">
        <f>三年级等级</f>
        <v/>
      </c>
    </row>
    <row r="1397" spans="1:32">
      <c r="A1397" s="476">
        <v>320</v>
      </c>
      <c r="B1397" s="477">
        <v>65</v>
      </c>
      <c r="C1397" s="632"/>
      <c r="D1397" s="633"/>
      <c r="E1397" s="632"/>
      <c r="F1397" s="625"/>
      <c r="G1397" s="608"/>
      <c r="H1397" s="475"/>
      <c r="I1397" s="613"/>
      <c r="J1397" s="614"/>
      <c r="K1397" s="614"/>
      <c r="L1397" s="615"/>
      <c r="M1397" s="644"/>
      <c r="N1397" s="505" t="str">
        <f>三年级BMI</f>
        <v/>
      </c>
      <c r="O1397" s="499" t="str">
        <f>三年级BMI等级</f>
        <v/>
      </c>
      <c r="P1397" s="500" t="str">
        <f>三年级BMI得分</f>
        <v/>
      </c>
      <c r="Q1397" s="515" t="str">
        <f>三年级肺活量得分</f>
        <v/>
      </c>
      <c r="R1397" s="512" t="str">
        <f>三年级等级</f>
        <v/>
      </c>
      <c r="S1397" s="516" t="str">
        <f>三年级50米跑得分</f>
        <v/>
      </c>
      <c r="T1397" s="517" t="str">
        <f>三年级等级</f>
        <v/>
      </c>
      <c r="U1397" s="516" t="str">
        <f>三年级坐位体前屈得分</f>
        <v/>
      </c>
      <c r="V1397" s="517" t="str">
        <f>三年级等级</f>
        <v/>
      </c>
      <c r="W1397" s="516" t="str">
        <f>三年级一分钟跳绳得分</f>
        <v/>
      </c>
      <c r="X1397" s="517" t="str">
        <f>三年级等级</f>
        <v/>
      </c>
      <c r="Y1397" s="515" t="str">
        <f>三年级仰卧起坐得分</f>
        <v/>
      </c>
      <c r="Z1397" s="518" t="str">
        <f>三年级等级</f>
        <v/>
      </c>
      <c r="AA1397" s="533"/>
      <c r="AB1397" s="515"/>
      <c r="AC1397" s="533" t="str">
        <f>三年级跳绳附加分</f>
        <v/>
      </c>
      <c r="AD1397" s="534" t="str">
        <f>三年级标准分</f>
        <v/>
      </c>
      <c r="AE1397" s="534" t="str">
        <f>三年级总分</f>
        <v/>
      </c>
      <c r="AF1397" s="517" t="str">
        <f>三年级等级</f>
        <v/>
      </c>
    </row>
    <row r="1398" spans="1:32">
      <c r="A1398" s="476">
        <v>320</v>
      </c>
      <c r="B1398" s="477">
        <v>66</v>
      </c>
      <c r="C1398" s="632"/>
      <c r="D1398" s="633"/>
      <c r="E1398" s="632"/>
      <c r="F1398" s="625"/>
      <c r="G1398" s="608"/>
      <c r="H1398" s="475"/>
      <c r="I1398" s="613"/>
      <c r="J1398" s="614"/>
      <c r="K1398" s="614"/>
      <c r="L1398" s="615"/>
      <c r="M1398" s="644"/>
      <c r="N1398" s="505" t="str">
        <f>三年级BMI</f>
        <v/>
      </c>
      <c r="O1398" s="499" t="str">
        <f>三年级BMI等级</f>
        <v/>
      </c>
      <c r="P1398" s="500" t="str">
        <f>三年级BMI得分</f>
        <v/>
      </c>
      <c r="Q1398" s="515" t="str">
        <f>三年级肺活量得分</f>
        <v/>
      </c>
      <c r="R1398" s="512" t="str">
        <f>三年级等级</f>
        <v/>
      </c>
      <c r="S1398" s="516" t="str">
        <f>三年级50米跑得分</f>
        <v/>
      </c>
      <c r="T1398" s="517" t="str">
        <f>三年级等级</f>
        <v/>
      </c>
      <c r="U1398" s="516" t="str">
        <f>三年级坐位体前屈得分</f>
        <v/>
      </c>
      <c r="V1398" s="517" t="str">
        <f>三年级等级</f>
        <v/>
      </c>
      <c r="W1398" s="516" t="str">
        <f>三年级一分钟跳绳得分</f>
        <v/>
      </c>
      <c r="X1398" s="517" t="str">
        <f>三年级等级</f>
        <v/>
      </c>
      <c r="Y1398" s="515" t="str">
        <f>三年级仰卧起坐得分</f>
        <v/>
      </c>
      <c r="Z1398" s="518" t="str">
        <f>三年级等级</f>
        <v/>
      </c>
      <c r="AA1398" s="533"/>
      <c r="AB1398" s="515"/>
      <c r="AC1398" s="533" t="str">
        <f>三年级跳绳附加分</f>
        <v/>
      </c>
      <c r="AD1398" s="534" t="str">
        <f>三年级标准分</f>
        <v/>
      </c>
      <c r="AE1398" s="534" t="str">
        <f>三年级总分</f>
        <v/>
      </c>
      <c r="AF1398" s="517" t="str">
        <f>三年级等级</f>
        <v/>
      </c>
    </row>
    <row r="1399" spans="1:32">
      <c r="A1399" s="476">
        <v>320</v>
      </c>
      <c r="B1399" s="477">
        <v>67</v>
      </c>
      <c r="C1399" s="632"/>
      <c r="D1399" s="633"/>
      <c r="E1399" s="632"/>
      <c r="F1399" s="625"/>
      <c r="G1399" s="608"/>
      <c r="H1399" s="475"/>
      <c r="I1399" s="613"/>
      <c r="J1399" s="614"/>
      <c r="K1399" s="614"/>
      <c r="L1399" s="615"/>
      <c r="M1399" s="644"/>
      <c r="N1399" s="505" t="str">
        <f>三年级BMI</f>
        <v/>
      </c>
      <c r="O1399" s="499" t="str">
        <f>三年级BMI等级</f>
        <v/>
      </c>
      <c r="P1399" s="500" t="str">
        <f>三年级BMI得分</f>
        <v/>
      </c>
      <c r="Q1399" s="515" t="str">
        <f>三年级肺活量得分</f>
        <v/>
      </c>
      <c r="R1399" s="512" t="str">
        <f>三年级等级</f>
        <v/>
      </c>
      <c r="S1399" s="516" t="str">
        <f>三年级50米跑得分</f>
        <v/>
      </c>
      <c r="T1399" s="517" t="str">
        <f>三年级等级</f>
        <v/>
      </c>
      <c r="U1399" s="516" t="str">
        <f>三年级坐位体前屈得分</f>
        <v/>
      </c>
      <c r="V1399" s="517" t="str">
        <f>三年级等级</f>
        <v/>
      </c>
      <c r="W1399" s="516" t="str">
        <f>三年级一分钟跳绳得分</f>
        <v/>
      </c>
      <c r="X1399" s="517" t="str">
        <f>三年级等级</f>
        <v/>
      </c>
      <c r="Y1399" s="515" t="str">
        <f>三年级仰卧起坐得分</f>
        <v/>
      </c>
      <c r="Z1399" s="518" t="str">
        <f>三年级等级</f>
        <v/>
      </c>
      <c r="AA1399" s="533"/>
      <c r="AB1399" s="515"/>
      <c r="AC1399" s="533" t="str">
        <f>三年级跳绳附加分</f>
        <v/>
      </c>
      <c r="AD1399" s="534" t="str">
        <f>三年级标准分</f>
        <v/>
      </c>
      <c r="AE1399" s="534" t="str">
        <f>三年级总分</f>
        <v/>
      </c>
      <c r="AF1399" s="517" t="str">
        <f>三年级等级</f>
        <v/>
      </c>
    </row>
    <row r="1400" spans="1:32">
      <c r="A1400" s="476">
        <v>320</v>
      </c>
      <c r="B1400" s="477">
        <v>68</v>
      </c>
      <c r="C1400" s="632"/>
      <c r="D1400" s="633"/>
      <c r="E1400" s="632"/>
      <c r="F1400" s="625"/>
      <c r="G1400" s="608"/>
      <c r="H1400" s="475"/>
      <c r="I1400" s="613"/>
      <c r="J1400" s="614"/>
      <c r="K1400" s="614"/>
      <c r="L1400" s="615"/>
      <c r="M1400" s="644"/>
      <c r="N1400" s="505" t="str">
        <f>三年级BMI</f>
        <v/>
      </c>
      <c r="O1400" s="499" t="str">
        <f>三年级BMI等级</f>
        <v/>
      </c>
      <c r="P1400" s="500" t="str">
        <f>三年级BMI得分</f>
        <v/>
      </c>
      <c r="Q1400" s="515" t="str">
        <f>三年级肺活量得分</f>
        <v/>
      </c>
      <c r="R1400" s="512" t="str">
        <f>三年级等级</f>
        <v/>
      </c>
      <c r="S1400" s="516" t="str">
        <f>三年级50米跑得分</f>
        <v/>
      </c>
      <c r="T1400" s="517" t="str">
        <f>三年级等级</f>
        <v/>
      </c>
      <c r="U1400" s="516" t="str">
        <f>三年级坐位体前屈得分</f>
        <v/>
      </c>
      <c r="V1400" s="517" t="str">
        <f>三年级等级</f>
        <v/>
      </c>
      <c r="W1400" s="516" t="str">
        <f>三年级一分钟跳绳得分</f>
        <v/>
      </c>
      <c r="X1400" s="517" t="str">
        <f>三年级等级</f>
        <v/>
      </c>
      <c r="Y1400" s="515" t="str">
        <f>三年级仰卧起坐得分</f>
        <v/>
      </c>
      <c r="Z1400" s="518" t="str">
        <f>三年级等级</f>
        <v/>
      </c>
      <c r="AA1400" s="533"/>
      <c r="AB1400" s="515"/>
      <c r="AC1400" s="533" t="str">
        <f>三年级跳绳附加分</f>
        <v/>
      </c>
      <c r="AD1400" s="534" t="str">
        <f>三年级标准分</f>
        <v/>
      </c>
      <c r="AE1400" s="534" t="str">
        <f>三年级总分</f>
        <v/>
      </c>
      <c r="AF1400" s="517" t="str">
        <f>三年级等级</f>
        <v/>
      </c>
    </row>
    <row r="1401" spans="1:32">
      <c r="A1401" s="476">
        <v>320</v>
      </c>
      <c r="B1401" s="477">
        <v>69</v>
      </c>
      <c r="C1401" s="632"/>
      <c r="D1401" s="633"/>
      <c r="E1401" s="632"/>
      <c r="F1401" s="625"/>
      <c r="G1401" s="608"/>
      <c r="H1401" s="475"/>
      <c r="I1401" s="613"/>
      <c r="J1401" s="614"/>
      <c r="K1401" s="614"/>
      <c r="L1401" s="615"/>
      <c r="M1401" s="644"/>
      <c r="N1401" s="505" t="str">
        <f>三年级BMI</f>
        <v/>
      </c>
      <c r="O1401" s="499" t="str">
        <f>三年级BMI等级</f>
        <v/>
      </c>
      <c r="P1401" s="500" t="str">
        <f>三年级BMI得分</f>
        <v/>
      </c>
      <c r="Q1401" s="515" t="str">
        <f>三年级肺活量得分</f>
        <v/>
      </c>
      <c r="R1401" s="512" t="str">
        <f>三年级等级</f>
        <v/>
      </c>
      <c r="S1401" s="516" t="str">
        <f>三年级50米跑得分</f>
        <v/>
      </c>
      <c r="T1401" s="517" t="str">
        <f>三年级等级</f>
        <v/>
      </c>
      <c r="U1401" s="516" t="str">
        <f>三年级坐位体前屈得分</f>
        <v/>
      </c>
      <c r="V1401" s="517" t="str">
        <f>三年级等级</f>
        <v/>
      </c>
      <c r="W1401" s="516" t="str">
        <f>三年级一分钟跳绳得分</f>
        <v/>
      </c>
      <c r="X1401" s="517" t="str">
        <f>三年级等级</f>
        <v/>
      </c>
      <c r="Y1401" s="515" t="str">
        <f>三年级仰卧起坐得分</f>
        <v/>
      </c>
      <c r="Z1401" s="518" t="str">
        <f>三年级等级</f>
        <v/>
      </c>
      <c r="AA1401" s="533"/>
      <c r="AB1401" s="515"/>
      <c r="AC1401" s="533" t="str">
        <f>三年级跳绳附加分</f>
        <v/>
      </c>
      <c r="AD1401" s="534" t="str">
        <f>三年级标准分</f>
        <v/>
      </c>
      <c r="AE1401" s="534" t="str">
        <f>三年级总分</f>
        <v/>
      </c>
      <c r="AF1401" s="517" t="str">
        <f>三年级等级</f>
        <v/>
      </c>
    </row>
    <row r="1402" ht="15.75" spans="1:32">
      <c r="A1402" s="535">
        <v>320</v>
      </c>
      <c r="B1402" s="536">
        <v>70</v>
      </c>
      <c r="C1402" s="634"/>
      <c r="D1402" s="635"/>
      <c r="E1402" s="634"/>
      <c r="F1402" s="636"/>
      <c r="G1402" s="611"/>
      <c r="H1402" s="542"/>
      <c r="I1402" s="617"/>
      <c r="J1402" s="618"/>
      <c r="K1402" s="618"/>
      <c r="L1402" s="619"/>
      <c r="M1402" s="647"/>
      <c r="N1402" s="573" t="str">
        <f>三年级BMI</f>
        <v/>
      </c>
      <c r="O1402" s="574" t="str">
        <f>三年级BMI等级</f>
        <v/>
      </c>
      <c r="P1402" s="575" t="str">
        <f>三年级BMI得分</f>
        <v/>
      </c>
      <c r="Q1402" s="576" t="str">
        <f>三年级肺活量得分</f>
        <v/>
      </c>
      <c r="R1402" s="577" t="str">
        <f>三年级等级</f>
        <v/>
      </c>
      <c r="S1402" s="578" t="str">
        <f>三年级50米跑得分</f>
        <v/>
      </c>
      <c r="T1402" s="567" t="str">
        <f>三年级等级</f>
        <v/>
      </c>
      <c r="U1402" s="578" t="str">
        <f>三年级坐位体前屈得分</f>
        <v/>
      </c>
      <c r="V1402" s="567" t="str">
        <f>三年级等级</f>
        <v/>
      </c>
      <c r="W1402" s="578" t="str">
        <f>三年级一分钟跳绳得分</f>
        <v/>
      </c>
      <c r="X1402" s="567" t="str">
        <f>三年级等级</f>
        <v/>
      </c>
      <c r="Y1402" s="576" t="str">
        <f>三年级仰卧起坐得分</f>
        <v/>
      </c>
      <c r="Z1402" s="579" t="str">
        <f>三年级等级</f>
        <v/>
      </c>
      <c r="AA1402" s="565"/>
      <c r="AB1402" s="576"/>
      <c r="AC1402" s="565" t="str">
        <f>三年级跳绳附加分</f>
        <v/>
      </c>
      <c r="AD1402" s="566" t="str">
        <f>三年级标准分</f>
        <v/>
      </c>
      <c r="AE1402" s="566" t="str">
        <f>三年级总分</f>
        <v/>
      </c>
      <c r="AF1402" s="567" t="str">
        <f>三年级等级</f>
        <v/>
      </c>
    </row>
    <row r="1403" ht="15.75" spans="1:32">
      <c r="A1403" s="468">
        <v>321</v>
      </c>
      <c r="B1403" s="469">
        <v>1</v>
      </c>
      <c r="C1403" s="637"/>
      <c r="D1403" s="638"/>
      <c r="E1403" s="637"/>
      <c r="F1403" s="640"/>
      <c r="G1403" s="612"/>
      <c r="H1403" s="475"/>
      <c r="I1403" s="621"/>
      <c r="J1403" s="622"/>
      <c r="K1403" s="622"/>
      <c r="L1403" s="623"/>
      <c r="M1403" s="643"/>
      <c r="N1403" s="498" t="str">
        <f>三年级BMI</f>
        <v/>
      </c>
      <c r="O1403" s="499" t="str">
        <f>三年级BMI等级</f>
        <v/>
      </c>
      <c r="P1403" s="500" t="str">
        <f>三年级BMI得分</f>
        <v/>
      </c>
      <c r="Q1403" s="511" t="str">
        <f>三年级肺活量得分</f>
        <v/>
      </c>
      <c r="R1403" s="512" t="str">
        <f>三年级等级</f>
        <v/>
      </c>
      <c r="S1403" s="513" t="str">
        <f>三年级50米跑得分</f>
        <v/>
      </c>
      <c r="T1403" s="512" t="str">
        <f>三年级等级</f>
        <v/>
      </c>
      <c r="U1403" s="513" t="str">
        <f>三年级坐位体前屈得分</f>
        <v/>
      </c>
      <c r="V1403" s="512" t="str">
        <f>三年级等级</f>
        <v/>
      </c>
      <c r="W1403" s="513" t="str">
        <f>三年级一分钟跳绳得分</f>
        <v/>
      </c>
      <c r="X1403" s="512" t="str">
        <f>三年级等级</f>
        <v/>
      </c>
      <c r="Y1403" s="511" t="str">
        <f>三年级仰卧起坐得分</f>
        <v/>
      </c>
      <c r="Z1403" s="514" t="str">
        <f>三年级等级</f>
        <v/>
      </c>
      <c r="AA1403" s="530"/>
      <c r="AB1403" s="511"/>
      <c r="AC1403" s="530" t="str">
        <f>三年级跳绳附加分</f>
        <v/>
      </c>
      <c r="AD1403" s="531" t="str">
        <f>三年级标准分</f>
        <v/>
      </c>
      <c r="AE1403" s="531" t="str">
        <f>三年级总分</f>
        <v/>
      </c>
      <c r="AF1403" s="512" t="str">
        <f>三年级等级</f>
        <v/>
      </c>
    </row>
    <row r="1404" spans="1:32">
      <c r="A1404" s="476">
        <v>321</v>
      </c>
      <c r="B1404" s="477">
        <v>2</v>
      </c>
      <c r="C1404" s="632"/>
      <c r="D1404" s="633"/>
      <c r="E1404" s="632"/>
      <c r="F1404" s="625"/>
      <c r="G1404" s="608"/>
      <c r="H1404" s="475"/>
      <c r="I1404" s="613"/>
      <c r="J1404" s="614"/>
      <c r="K1404" s="614"/>
      <c r="L1404" s="615"/>
      <c r="M1404" s="644"/>
      <c r="N1404" s="505" t="str">
        <f>三年级BMI</f>
        <v/>
      </c>
      <c r="O1404" s="499" t="str">
        <f>三年级BMI等级</f>
        <v/>
      </c>
      <c r="P1404" s="500" t="str">
        <f>三年级BMI得分</f>
        <v/>
      </c>
      <c r="Q1404" s="515" t="str">
        <f>三年级肺活量得分</f>
        <v/>
      </c>
      <c r="R1404" s="512" t="str">
        <f>三年级等级</f>
        <v/>
      </c>
      <c r="S1404" s="516" t="str">
        <f>三年级50米跑得分</f>
        <v/>
      </c>
      <c r="T1404" s="517" t="str">
        <f>三年级等级</f>
        <v/>
      </c>
      <c r="U1404" s="516" t="str">
        <f>三年级坐位体前屈得分</f>
        <v/>
      </c>
      <c r="V1404" s="517" t="str">
        <f>三年级等级</f>
        <v/>
      </c>
      <c r="W1404" s="516" t="str">
        <f>三年级一分钟跳绳得分</f>
        <v/>
      </c>
      <c r="X1404" s="517" t="str">
        <f>三年级等级</f>
        <v/>
      </c>
      <c r="Y1404" s="515" t="str">
        <f>三年级仰卧起坐得分</f>
        <v/>
      </c>
      <c r="Z1404" s="518" t="str">
        <f>三年级等级</f>
        <v/>
      </c>
      <c r="AA1404" s="533"/>
      <c r="AB1404" s="515"/>
      <c r="AC1404" s="533" t="str">
        <f>三年级跳绳附加分</f>
        <v/>
      </c>
      <c r="AD1404" s="534" t="str">
        <f>三年级标准分</f>
        <v/>
      </c>
      <c r="AE1404" s="534" t="str">
        <f>三年级总分</f>
        <v/>
      </c>
      <c r="AF1404" s="517" t="str">
        <f>三年级等级</f>
        <v/>
      </c>
    </row>
    <row r="1405" spans="1:32">
      <c r="A1405" s="476">
        <v>321</v>
      </c>
      <c r="B1405" s="477">
        <v>3</v>
      </c>
      <c r="C1405" s="632"/>
      <c r="D1405" s="633"/>
      <c r="E1405" s="632"/>
      <c r="F1405" s="625"/>
      <c r="G1405" s="608"/>
      <c r="H1405" s="475"/>
      <c r="I1405" s="613"/>
      <c r="J1405" s="614"/>
      <c r="K1405" s="614"/>
      <c r="L1405" s="615"/>
      <c r="M1405" s="644"/>
      <c r="N1405" s="505" t="str">
        <f>三年级BMI</f>
        <v/>
      </c>
      <c r="O1405" s="499" t="str">
        <f>三年级BMI等级</f>
        <v/>
      </c>
      <c r="P1405" s="500" t="str">
        <f>三年级BMI得分</f>
        <v/>
      </c>
      <c r="Q1405" s="515" t="str">
        <f>三年级肺活量得分</f>
        <v/>
      </c>
      <c r="R1405" s="512" t="str">
        <f>三年级等级</f>
        <v/>
      </c>
      <c r="S1405" s="516" t="str">
        <f>三年级50米跑得分</f>
        <v/>
      </c>
      <c r="T1405" s="517" t="str">
        <f>三年级等级</f>
        <v/>
      </c>
      <c r="U1405" s="516" t="str">
        <f>三年级坐位体前屈得分</f>
        <v/>
      </c>
      <c r="V1405" s="517" t="str">
        <f>三年级等级</f>
        <v/>
      </c>
      <c r="W1405" s="516" t="str">
        <f>三年级一分钟跳绳得分</f>
        <v/>
      </c>
      <c r="X1405" s="517" t="str">
        <f>三年级等级</f>
        <v/>
      </c>
      <c r="Y1405" s="515" t="str">
        <f>三年级仰卧起坐得分</f>
        <v/>
      </c>
      <c r="Z1405" s="518" t="str">
        <f>三年级等级</f>
        <v/>
      </c>
      <c r="AA1405" s="533"/>
      <c r="AB1405" s="515"/>
      <c r="AC1405" s="533" t="str">
        <f>三年级跳绳附加分</f>
        <v/>
      </c>
      <c r="AD1405" s="534" t="str">
        <f>三年级标准分</f>
        <v/>
      </c>
      <c r="AE1405" s="534" t="str">
        <f>三年级总分</f>
        <v/>
      </c>
      <c r="AF1405" s="517" t="str">
        <f>三年级等级</f>
        <v/>
      </c>
    </row>
    <row r="1406" spans="1:32">
      <c r="A1406" s="476">
        <v>321</v>
      </c>
      <c r="B1406" s="477">
        <v>4</v>
      </c>
      <c r="C1406" s="632"/>
      <c r="D1406" s="633"/>
      <c r="E1406" s="632"/>
      <c r="F1406" s="625"/>
      <c r="G1406" s="608"/>
      <c r="H1406" s="475"/>
      <c r="I1406" s="613"/>
      <c r="J1406" s="614"/>
      <c r="K1406" s="614"/>
      <c r="L1406" s="615"/>
      <c r="M1406" s="644"/>
      <c r="N1406" s="505" t="str">
        <f>三年级BMI</f>
        <v/>
      </c>
      <c r="O1406" s="499" t="str">
        <f>三年级BMI等级</f>
        <v/>
      </c>
      <c r="P1406" s="500" t="str">
        <f>三年级BMI得分</f>
        <v/>
      </c>
      <c r="Q1406" s="515" t="str">
        <f>三年级肺活量得分</f>
        <v/>
      </c>
      <c r="R1406" s="512" t="str">
        <f>三年级等级</f>
        <v/>
      </c>
      <c r="S1406" s="516" t="str">
        <f>三年级50米跑得分</f>
        <v/>
      </c>
      <c r="T1406" s="517" t="str">
        <f>三年级等级</f>
        <v/>
      </c>
      <c r="U1406" s="516" t="str">
        <f>三年级坐位体前屈得分</f>
        <v/>
      </c>
      <c r="V1406" s="517" t="str">
        <f>三年级等级</f>
        <v/>
      </c>
      <c r="W1406" s="516" t="str">
        <f>三年级一分钟跳绳得分</f>
        <v/>
      </c>
      <c r="X1406" s="517" t="str">
        <f>三年级等级</f>
        <v/>
      </c>
      <c r="Y1406" s="515" t="str">
        <f>三年级仰卧起坐得分</f>
        <v/>
      </c>
      <c r="Z1406" s="518" t="str">
        <f>三年级等级</f>
        <v/>
      </c>
      <c r="AA1406" s="533"/>
      <c r="AB1406" s="515"/>
      <c r="AC1406" s="533" t="str">
        <f>三年级跳绳附加分</f>
        <v/>
      </c>
      <c r="AD1406" s="534" t="str">
        <f>三年级标准分</f>
        <v/>
      </c>
      <c r="AE1406" s="534" t="str">
        <f>三年级总分</f>
        <v/>
      </c>
      <c r="AF1406" s="517" t="str">
        <f>三年级等级</f>
        <v/>
      </c>
    </row>
    <row r="1407" spans="1:32">
      <c r="A1407" s="476">
        <v>321</v>
      </c>
      <c r="B1407" s="477">
        <v>5</v>
      </c>
      <c r="C1407" s="632"/>
      <c r="D1407" s="633"/>
      <c r="E1407" s="632"/>
      <c r="F1407" s="625"/>
      <c r="G1407" s="608"/>
      <c r="H1407" s="475"/>
      <c r="I1407" s="613"/>
      <c r="J1407" s="614"/>
      <c r="K1407" s="614"/>
      <c r="L1407" s="615"/>
      <c r="M1407" s="644"/>
      <c r="N1407" s="505" t="str">
        <f>三年级BMI</f>
        <v/>
      </c>
      <c r="O1407" s="499" t="str">
        <f>三年级BMI等级</f>
        <v/>
      </c>
      <c r="P1407" s="500" t="str">
        <f>三年级BMI得分</f>
        <v/>
      </c>
      <c r="Q1407" s="515" t="str">
        <f>三年级肺活量得分</f>
        <v/>
      </c>
      <c r="R1407" s="512" t="str">
        <f>三年级等级</f>
        <v/>
      </c>
      <c r="S1407" s="516" t="str">
        <f>三年级50米跑得分</f>
        <v/>
      </c>
      <c r="T1407" s="517" t="str">
        <f>三年级等级</f>
        <v/>
      </c>
      <c r="U1407" s="516" t="str">
        <f>三年级坐位体前屈得分</f>
        <v/>
      </c>
      <c r="V1407" s="517" t="str">
        <f>三年级等级</f>
        <v/>
      </c>
      <c r="W1407" s="516" t="str">
        <f>三年级一分钟跳绳得分</f>
        <v/>
      </c>
      <c r="X1407" s="517" t="str">
        <f>三年级等级</f>
        <v/>
      </c>
      <c r="Y1407" s="515" t="str">
        <f>三年级仰卧起坐得分</f>
        <v/>
      </c>
      <c r="Z1407" s="518" t="str">
        <f>三年级等级</f>
        <v/>
      </c>
      <c r="AA1407" s="533"/>
      <c r="AB1407" s="515"/>
      <c r="AC1407" s="533" t="str">
        <f>三年级跳绳附加分</f>
        <v/>
      </c>
      <c r="AD1407" s="534" t="str">
        <f>三年级标准分</f>
        <v/>
      </c>
      <c r="AE1407" s="534" t="str">
        <f>三年级总分</f>
        <v/>
      </c>
      <c r="AF1407" s="517" t="str">
        <f>三年级等级</f>
        <v/>
      </c>
    </row>
    <row r="1408" spans="1:32">
      <c r="A1408" s="476">
        <v>321</v>
      </c>
      <c r="B1408" s="477">
        <v>6</v>
      </c>
      <c r="C1408" s="632"/>
      <c r="D1408" s="633"/>
      <c r="E1408" s="632"/>
      <c r="F1408" s="625"/>
      <c r="G1408" s="608"/>
      <c r="H1408" s="475"/>
      <c r="I1408" s="613"/>
      <c r="J1408" s="614"/>
      <c r="K1408" s="614"/>
      <c r="L1408" s="615"/>
      <c r="M1408" s="644"/>
      <c r="N1408" s="505" t="str">
        <f>三年级BMI</f>
        <v/>
      </c>
      <c r="O1408" s="499" t="str">
        <f>三年级BMI等级</f>
        <v/>
      </c>
      <c r="P1408" s="500" t="str">
        <f>三年级BMI得分</f>
        <v/>
      </c>
      <c r="Q1408" s="515" t="str">
        <f>三年级肺活量得分</f>
        <v/>
      </c>
      <c r="R1408" s="512" t="str">
        <f>三年级等级</f>
        <v/>
      </c>
      <c r="S1408" s="516" t="str">
        <f>三年级50米跑得分</f>
        <v/>
      </c>
      <c r="T1408" s="517" t="str">
        <f>三年级等级</f>
        <v/>
      </c>
      <c r="U1408" s="516" t="str">
        <f>三年级坐位体前屈得分</f>
        <v/>
      </c>
      <c r="V1408" s="517" t="str">
        <f>三年级等级</f>
        <v/>
      </c>
      <c r="W1408" s="516" t="str">
        <f>三年级一分钟跳绳得分</f>
        <v/>
      </c>
      <c r="X1408" s="517" t="str">
        <f>三年级等级</f>
        <v/>
      </c>
      <c r="Y1408" s="515" t="str">
        <f>三年级仰卧起坐得分</f>
        <v/>
      </c>
      <c r="Z1408" s="518" t="str">
        <f>三年级等级</f>
        <v/>
      </c>
      <c r="AA1408" s="533"/>
      <c r="AB1408" s="515"/>
      <c r="AC1408" s="533" t="str">
        <f>三年级跳绳附加分</f>
        <v/>
      </c>
      <c r="AD1408" s="534" t="str">
        <f>三年级标准分</f>
        <v/>
      </c>
      <c r="AE1408" s="534" t="str">
        <f>三年级总分</f>
        <v/>
      </c>
      <c r="AF1408" s="517" t="str">
        <f>三年级等级</f>
        <v/>
      </c>
    </row>
    <row r="1409" spans="1:32">
      <c r="A1409" s="476">
        <v>321</v>
      </c>
      <c r="B1409" s="477">
        <v>7</v>
      </c>
      <c r="C1409" s="632"/>
      <c r="D1409" s="633"/>
      <c r="E1409" s="632"/>
      <c r="F1409" s="625"/>
      <c r="G1409" s="608"/>
      <c r="H1409" s="475"/>
      <c r="I1409" s="613"/>
      <c r="J1409" s="614"/>
      <c r="K1409" s="614"/>
      <c r="L1409" s="615"/>
      <c r="M1409" s="644"/>
      <c r="N1409" s="505" t="str">
        <f>三年级BMI</f>
        <v/>
      </c>
      <c r="O1409" s="499" t="str">
        <f>三年级BMI等级</f>
        <v/>
      </c>
      <c r="P1409" s="500" t="str">
        <f>三年级BMI得分</f>
        <v/>
      </c>
      <c r="Q1409" s="515" t="str">
        <f>三年级肺活量得分</f>
        <v/>
      </c>
      <c r="R1409" s="512" t="str">
        <f>三年级等级</f>
        <v/>
      </c>
      <c r="S1409" s="516" t="str">
        <f>三年级50米跑得分</f>
        <v/>
      </c>
      <c r="T1409" s="517" t="str">
        <f>三年级等级</f>
        <v/>
      </c>
      <c r="U1409" s="516" t="str">
        <f>三年级坐位体前屈得分</f>
        <v/>
      </c>
      <c r="V1409" s="517" t="str">
        <f>三年级等级</f>
        <v/>
      </c>
      <c r="W1409" s="516" t="str">
        <f>三年级一分钟跳绳得分</f>
        <v/>
      </c>
      <c r="X1409" s="517" t="str">
        <f>三年级等级</f>
        <v/>
      </c>
      <c r="Y1409" s="515" t="str">
        <f>三年级仰卧起坐得分</f>
        <v/>
      </c>
      <c r="Z1409" s="518" t="str">
        <f>三年级等级</f>
        <v/>
      </c>
      <c r="AA1409" s="533"/>
      <c r="AB1409" s="515"/>
      <c r="AC1409" s="533" t="str">
        <f>三年级跳绳附加分</f>
        <v/>
      </c>
      <c r="AD1409" s="534" t="str">
        <f>三年级标准分</f>
        <v/>
      </c>
      <c r="AE1409" s="534" t="str">
        <f>三年级总分</f>
        <v/>
      </c>
      <c r="AF1409" s="517" t="str">
        <f>三年级等级</f>
        <v/>
      </c>
    </row>
    <row r="1410" spans="1:32">
      <c r="A1410" s="476">
        <v>321</v>
      </c>
      <c r="B1410" s="477">
        <v>8</v>
      </c>
      <c r="C1410" s="632"/>
      <c r="D1410" s="633"/>
      <c r="E1410" s="632"/>
      <c r="F1410" s="625"/>
      <c r="G1410" s="608"/>
      <c r="H1410" s="475"/>
      <c r="I1410" s="613"/>
      <c r="J1410" s="614"/>
      <c r="K1410" s="614"/>
      <c r="L1410" s="615"/>
      <c r="M1410" s="644"/>
      <c r="N1410" s="505" t="str">
        <f>三年级BMI</f>
        <v/>
      </c>
      <c r="O1410" s="499" t="str">
        <f>三年级BMI等级</f>
        <v/>
      </c>
      <c r="P1410" s="500" t="str">
        <f>三年级BMI得分</f>
        <v/>
      </c>
      <c r="Q1410" s="515" t="str">
        <f>三年级肺活量得分</f>
        <v/>
      </c>
      <c r="R1410" s="512" t="str">
        <f>三年级等级</f>
        <v/>
      </c>
      <c r="S1410" s="516" t="str">
        <f>三年级50米跑得分</f>
        <v/>
      </c>
      <c r="T1410" s="517" t="str">
        <f>三年级等级</f>
        <v/>
      </c>
      <c r="U1410" s="516" t="str">
        <f>三年级坐位体前屈得分</f>
        <v/>
      </c>
      <c r="V1410" s="517" t="str">
        <f>三年级等级</f>
        <v/>
      </c>
      <c r="W1410" s="516" t="str">
        <f>三年级一分钟跳绳得分</f>
        <v/>
      </c>
      <c r="X1410" s="517" t="str">
        <f>三年级等级</f>
        <v/>
      </c>
      <c r="Y1410" s="515" t="str">
        <f>三年级仰卧起坐得分</f>
        <v/>
      </c>
      <c r="Z1410" s="518" t="str">
        <f>三年级等级</f>
        <v/>
      </c>
      <c r="AA1410" s="533"/>
      <c r="AB1410" s="515"/>
      <c r="AC1410" s="533" t="str">
        <f>三年级跳绳附加分</f>
        <v/>
      </c>
      <c r="AD1410" s="534" t="str">
        <f>三年级标准分</f>
        <v/>
      </c>
      <c r="AE1410" s="534" t="str">
        <f>三年级总分</f>
        <v/>
      </c>
      <c r="AF1410" s="517" t="str">
        <f>三年级等级</f>
        <v/>
      </c>
    </row>
    <row r="1411" spans="1:32">
      <c r="A1411" s="476">
        <v>321</v>
      </c>
      <c r="B1411" s="477">
        <v>9</v>
      </c>
      <c r="C1411" s="632"/>
      <c r="D1411" s="633"/>
      <c r="E1411" s="632"/>
      <c r="F1411" s="625"/>
      <c r="G1411" s="608"/>
      <c r="H1411" s="475"/>
      <c r="I1411" s="613"/>
      <c r="J1411" s="614"/>
      <c r="K1411" s="614"/>
      <c r="L1411" s="615"/>
      <c r="M1411" s="644"/>
      <c r="N1411" s="505" t="str">
        <f>三年级BMI</f>
        <v/>
      </c>
      <c r="O1411" s="499" t="str">
        <f>三年级BMI等级</f>
        <v/>
      </c>
      <c r="P1411" s="500" t="str">
        <f>三年级BMI得分</f>
        <v/>
      </c>
      <c r="Q1411" s="515" t="str">
        <f>三年级肺活量得分</f>
        <v/>
      </c>
      <c r="R1411" s="512" t="str">
        <f>三年级等级</f>
        <v/>
      </c>
      <c r="S1411" s="516" t="str">
        <f>三年级50米跑得分</f>
        <v/>
      </c>
      <c r="T1411" s="517" t="str">
        <f>三年级等级</f>
        <v/>
      </c>
      <c r="U1411" s="516" t="str">
        <f>三年级坐位体前屈得分</f>
        <v/>
      </c>
      <c r="V1411" s="517" t="str">
        <f>三年级等级</f>
        <v/>
      </c>
      <c r="W1411" s="516" t="str">
        <f>三年级一分钟跳绳得分</f>
        <v/>
      </c>
      <c r="X1411" s="517" t="str">
        <f>三年级等级</f>
        <v/>
      </c>
      <c r="Y1411" s="515" t="str">
        <f>三年级仰卧起坐得分</f>
        <v/>
      </c>
      <c r="Z1411" s="518" t="str">
        <f>三年级等级</f>
        <v/>
      </c>
      <c r="AA1411" s="533"/>
      <c r="AB1411" s="515"/>
      <c r="AC1411" s="533" t="str">
        <f>三年级跳绳附加分</f>
        <v/>
      </c>
      <c r="AD1411" s="534" t="str">
        <f>三年级标准分</f>
        <v/>
      </c>
      <c r="AE1411" s="534" t="str">
        <f>三年级总分</f>
        <v/>
      </c>
      <c r="AF1411" s="517" t="str">
        <f>三年级等级</f>
        <v/>
      </c>
    </row>
    <row r="1412" spans="1:32">
      <c r="A1412" s="476">
        <v>321</v>
      </c>
      <c r="B1412" s="477">
        <v>10</v>
      </c>
      <c r="C1412" s="632"/>
      <c r="D1412" s="633"/>
      <c r="E1412" s="632"/>
      <c r="F1412" s="625"/>
      <c r="G1412" s="608"/>
      <c r="H1412" s="475"/>
      <c r="I1412" s="613"/>
      <c r="J1412" s="614"/>
      <c r="K1412" s="614"/>
      <c r="L1412" s="615"/>
      <c r="M1412" s="644"/>
      <c r="N1412" s="505" t="str">
        <f>三年级BMI</f>
        <v/>
      </c>
      <c r="O1412" s="499" t="str">
        <f>三年级BMI等级</f>
        <v/>
      </c>
      <c r="P1412" s="500" t="str">
        <f>三年级BMI得分</f>
        <v/>
      </c>
      <c r="Q1412" s="515" t="str">
        <f>三年级肺活量得分</f>
        <v/>
      </c>
      <c r="R1412" s="512" t="str">
        <f>三年级等级</f>
        <v/>
      </c>
      <c r="S1412" s="516" t="str">
        <f>三年级50米跑得分</f>
        <v/>
      </c>
      <c r="T1412" s="517" t="str">
        <f>三年级等级</f>
        <v/>
      </c>
      <c r="U1412" s="516" t="str">
        <f>三年级坐位体前屈得分</f>
        <v/>
      </c>
      <c r="V1412" s="517" t="str">
        <f>三年级等级</f>
        <v/>
      </c>
      <c r="W1412" s="516" t="str">
        <f>三年级一分钟跳绳得分</f>
        <v/>
      </c>
      <c r="X1412" s="517" t="str">
        <f>三年级等级</f>
        <v/>
      </c>
      <c r="Y1412" s="515" t="str">
        <f>三年级仰卧起坐得分</f>
        <v/>
      </c>
      <c r="Z1412" s="518" t="str">
        <f>三年级等级</f>
        <v/>
      </c>
      <c r="AA1412" s="533"/>
      <c r="AB1412" s="515"/>
      <c r="AC1412" s="533" t="str">
        <f>三年级跳绳附加分</f>
        <v/>
      </c>
      <c r="AD1412" s="534" t="str">
        <f>三年级标准分</f>
        <v/>
      </c>
      <c r="AE1412" s="534" t="str">
        <f>三年级总分</f>
        <v/>
      </c>
      <c r="AF1412" s="517" t="str">
        <f>三年级等级</f>
        <v/>
      </c>
    </row>
    <row r="1413" spans="1:32">
      <c r="A1413" s="476">
        <v>321</v>
      </c>
      <c r="B1413" s="477">
        <v>11</v>
      </c>
      <c r="C1413" s="632"/>
      <c r="D1413" s="633"/>
      <c r="E1413" s="632"/>
      <c r="F1413" s="625"/>
      <c r="G1413" s="608"/>
      <c r="H1413" s="475"/>
      <c r="I1413" s="613"/>
      <c r="J1413" s="614"/>
      <c r="K1413" s="614"/>
      <c r="L1413" s="615"/>
      <c r="M1413" s="644"/>
      <c r="N1413" s="505" t="str">
        <f>三年级BMI</f>
        <v/>
      </c>
      <c r="O1413" s="499" t="str">
        <f>三年级BMI等级</f>
        <v/>
      </c>
      <c r="P1413" s="500" t="str">
        <f>三年级BMI得分</f>
        <v/>
      </c>
      <c r="Q1413" s="515" t="str">
        <f>三年级肺活量得分</f>
        <v/>
      </c>
      <c r="R1413" s="512" t="str">
        <f>三年级等级</f>
        <v/>
      </c>
      <c r="S1413" s="516" t="str">
        <f>三年级50米跑得分</f>
        <v/>
      </c>
      <c r="T1413" s="517" t="str">
        <f>三年级等级</f>
        <v/>
      </c>
      <c r="U1413" s="516" t="str">
        <f>三年级坐位体前屈得分</f>
        <v/>
      </c>
      <c r="V1413" s="517" t="str">
        <f>三年级等级</f>
        <v/>
      </c>
      <c r="W1413" s="516" t="str">
        <f>三年级一分钟跳绳得分</f>
        <v/>
      </c>
      <c r="X1413" s="517" t="str">
        <f>三年级等级</f>
        <v/>
      </c>
      <c r="Y1413" s="515" t="str">
        <f>三年级仰卧起坐得分</f>
        <v/>
      </c>
      <c r="Z1413" s="518" t="str">
        <f>三年级等级</f>
        <v/>
      </c>
      <c r="AA1413" s="533"/>
      <c r="AB1413" s="515"/>
      <c r="AC1413" s="533" t="str">
        <f>三年级跳绳附加分</f>
        <v/>
      </c>
      <c r="AD1413" s="534" t="str">
        <f>三年级标准分</f>
        <v/>
      </c>
      <c r="AE1413" s="534" t="str">
        <f>三年级总分</f>
        <v/>
      </c>
      <c r="AF1413" s="517" t="str">
        <f>三年级等级</f>
        <v/>
      </c>
    </row>
    <row r="1414" spans="1:32">
      <c r="A1414" s="476">
        <v>321</v>
      </c>
      <c r="B1414" s="477">
        <v>12</v>
      </c>
      <c r="C1414" s="632"/>
      <c r="D1414" s="633"/>
      <c r="E1414" s="632"/>
      <c r="F1414" s="625"/>
      <c r="G1414" s="608"/>
      <c r="H1414" s="475"/>
      <c r="I1414" s="613"/>
      <c r="J1414" s="614"/>
      <c r="K1414" s="614"/>
      <c r="L1414" s="615"/>
      <c r="M1414" s="644"/>
      <c r="N1414" s="505" t="str">
        <f>三年级BMI</f>
        <v/>
      </c>
      <c r="O1414" s="499" t="str">
        <f>三年级BMI等级</f>
        <v/>
      </c>
      <c r="P1414" s="500" t="str">
        <f>三年级BMI得分</f>
        <v/>
      </c>
      <c r="Q1414" s="515" t="str">
        <f>三年级肺活量得分</f>
        <v/>
      </c>
      <c r="R1414" s="512" t="str">
        <f>三年级等级</f>
        <v/>
      </c>
      <c r="S1414" s="516" t="str">
        <f>三年级50米跑得分</f>
        <v/>
      </c>
      <c r="T1414" s="517" t="str">
        <f>三年级等级</f>
        <v/>
      </c>
      <c r="U1414" s="516" t="str">
        <f>三年级坐位体前屈得分</f>
        <v/>
      </c>
      <c r="V1414" s="517" t="str">
        <f>三年级等级</f>
        <v/>
      </c>
      <c r="W1414" s="516" t="str">
        <f>三年级一分钟跳绳得分</f>
        <v/>
      </c>
      <c r="X1414" s="517" t="str">
        <f>三年级等级</f>
        <v/>
      </c>
      <c r="Y1414" s="515" t="str">
        <f>三年级仰卧起坐得分</f>
        <v/>
      </c>
      <c r="Z1414" s="518" t="str">
        <f>三年级等级</f>
        <v/>
      </c>
      <c r="AA1414" s="533"/>
      <c r="AB1414" s="515"/>
      <c r="AC1414" s="533" t="str">
        <f>三年级跳绳附加分</f>
        <v/>
      </c>
      <c r="AD1414" s="534" t="str">
        <f>三年级标准分</f>
        <v/>
      </c>
      <c r="AE1414" s="534" t="str">
        <f>三年级总分</f>
        <v/>
      </c>
      <c r="AF1414" s="517" t="str">
        <f>三年级等级</f>
        <v/>
      </c>
    </row>
    <row r="1415" spans="1:32">
      <c r="A1415" s="476">
        <v>321</v>
      </c>
      <c r="B1415" s="477">
        <v>13</v>
      </c>
      <c r="C1415" s="632"/>
      <c r="D1415" s="633"/>
      <c r="E1415" s="632"/>
      <c r="F1415" s="625"/>
      <c r="G1415" s="608"/>
      <c r="H1415" s="475"/>
      <c r="I1415" s="613"/>
      <c r="J1415" s="614"/>
      <c r="K1415" s="614"/>
      <c r="L1415" s="615"/>
      <c r="M1415" s="644"/>
      <c r="N1415" s="505" t="str">
        <f>三年级BMI</f>
        <v/>
      </c>
      <c r="O1415" s="499" t="str">
        <f>三年级BMI等级</f>
        <v/>
      </c>
      <c r="P1415" s="500" t="str">
        <f>三年级BMI得分</f>
        <v/>
      </c>
      <c r="Q1415" s="515" t="str">
        <f>三年级肺活量得分</f>
        <v/>
      </c>
      <c r="R1415" s="512" t="str">
        <f>三年级等级</f>
        <v/>
      </c>
      <c r="S1415" s="516" t="str">
        <f>三年级50米跑得分</f>
        <v/>
      </c>
      <c r="T1415" s="517" t="str">
        <f>三年级等级</f>
        <v/>
      </c>
      <c r="U1415" s="516" t="str">
        <f>三年级坐位体前屈得分</f>
        <v/>
      </c>
      <c r="V1415" s="517" t="str">
        <f>三年级等级</f>
        <v/>
      </c>
      <c r="W1415" s="516" t="str">
        <f>三年级一分钟跳绳得分</f>
        <v/>
      </c>
      <c r="X1415" s="517" t="str">
        <f>三年级等级</f>
        <v/>
      </c>
      <c r="Y1415" s="515" t="str">
        <f>三年级仰卧起坐得分</f>
        <v/>
      </c>
      <c r="Z1415" s="518" t="str">
        <f>三年级等级</f>
        <v/>
      </c>
      <c r="AA1415" s="533"/>
      <c r="AB1415" s="515"/>
      <c r="AC1415" s="533" t="str">
        <f>三年级跳绳附加分</f>
        <v/>
      </c>
      <c r="AD1415" s="534" t="str">
        <f>三年级标准分</f>
        <v/>
      </c>
      <c r="AE1415" s="534" t="str">
        <f>三年级总分</f>
        <v/>
      </c>
      <c r="AF1415" s="517" t="str">
        <f>三年级等级</f>
        <v/>
      </c>
    </row>
    <row r="1416" spans="1:32">
      <c r="A1416" s="476">
        <v>321</v>
      </c>
      <c r="B1416" s="477">
        <v>14</v>
      </c>
      <c r="C1416" s="632"/>
      <c r="D1416" s="633"/>
      <c r="E1416" s="632"/>
      <c r="F1416" s="625"/>
      <c r="G1416" s="608"/>
      <c r="H1416" s="475"/>
      <c r="I1416" s="613"/>
      <c r="J1416" s="614"/>
      <c r="K1416" s="614"/>
      <c r="L1416" s="615"/>
      <c r="M1416" s="644"/>
      <c r="N1416" s="505" t="str">
        <f>三年级BMI</f>
        <v/>
      </c>
      <c r="O1416" s="499" t="str">
        <f>三年级BMI等级</f>
        <v/>
      </c>
      <c r="P1416" s="500" t="str">
        <f>三年级BMI得分</f>
        <v/>
      </c>
      <c r="Q1416" s="515" t="str">
        <f>三年级肺活量得分</f>
        <v/>
      </c>
      <c r="R1416" s="512" t="str">
        <f>三年级等级</f>
        <v/>
      </c>
      <c r="S1416" s="516" t="str">
        <f>三年级50米跑得分</f>
        <v/>
      </c>
      <c r="T1416" s="517" t="str">
        <f>三年级等级</f>
        <v/>
      </c>
      <c r="U1416" s="516" t="str">
        <f>三年级坐位体前屈得分</f>
        <v/>
      </c>
      <c r="V1416" s="517" t="str">
        <f>三年级等级</f>
        <v/>
      </c>
      <c r="W1416" s="516" t="str">
        <f>三年级一分钟跳绳得分</f>
        <v/>
      </c>
      <c r="X1416" s="517" t="str">
        <f>三年级等级</f>
        <v/>
      </c>
      <c r="Y1416" s="515" t="str">
        <f>三年级仰卧起坐得分</f>
        <v/>
      </c>
      <c r="Z1416" s="518" t="str">
        <f>三年级等级</f>
        <v/>
      </c>
      <c r="AA1416" s="533"/>
      <c r="AB1416" s="515"/>
      <c r="AC1416" s="533" t="str">
        <f>三年级跳绳附加分</f>
        <v/>
      </c>
      <c r="AD1416" s="534" t="str">
        <f>三年级标准分</f>
        <v/>
      </c>
      <c r="AE1416" s="534" t="str">
        <f>三年级总分</f>
        <v/>
      </c>
      <c r="AF1416" s="517" t="str">
        <f>三年级等级</f>
        <v/>
      </c>
    </row>
    <row r="1417" spans="1:32">
      <c r="A1417" s="476">
        <v>321</v>
      </c>
      <c r="B1417" s="477">
        <v>15</v>
      </c>
      <c r="C1417" s="632"/>
      <c r="D1417" s="633"/>
      <c r="E1417" s="632"/>
      <c r="F1417" s="625"/>
      <c r="G1417" s="608"/>
      <c r="H1417" s="475"/>
      <c r="I1417" s="613"/>
      <c r="J1417" s="614"/>
      <c r="K1417" s="614"/>
      <c r="L1417" s="615"/>
      <c r="M1417" s="644"/>
      <c r="N1417" s="505" t="str">
        <f>三年级BMI</f>
        <v/>
      </c>
      <c r="O1417" s="499" t="str">
        <f>三年级BMI等级</f>
        <v/>
      </c>
      <c r="P1417" s="500" t="str">
        <f>三年级BMI得分</f>
        <v/>
      </c>
      <c r="Q1417" s="515" t="str">
        <f>三年级肺活量得分</f>
        <v/>
      </c>
      <c r="R1417" s="512" t="str">
        <f>三年级等级</f>
        <v/>
      </c>
      <c r="S1417" s="516" t="str">
        <f>三年级50米跑得分</f>
        <v/>
      </c>
      <c r="T1417" s="517" t="str">
        <f>三年级等级</f>
        <v/>
      </c>
      <c r="U1417" s="516" t="str">
        <f>三年级坐位体前屈得分</f>
        <v/>
      </c>
      <c r="V1417" s="517" t="str">
        <f>三年级等级</f>
        <v/>
      </c>
      <c r="W1417" s="516" t="str">
        <f>三年级一分钟跳绳得分</f>
        <v/>
      </c>
      <c r="X1417" s="517" t="str">
        <f>三年级等级</f>
        <v/>
      </c>
      <c r="Y1417" s="515" t="str">
        <f>三年级仰卧起坐得分</f>
        <v/>
      </c>
      <c r="Z1417" s="518" t="str">
        <f>三年级等级</f>
        <v/>
      </c>
      <c r="AA1417" s="533"/>
      <c r="AB1417" s="515"/>
      <c r="AC1417" s="533" t="str">
        <f>三年级跳绳附加分</f>
        <v/>
      </c>
      <c r="AD1417" s="534" t="str">
        <f>三年级标准分</f>
        <v/>
      </c>
      <c r="AE1417" s="534" t="str">
        <f>三年级总分</f>
        <v/>
      </c>
      <c r="AF1417" s="517" t="str">
        <f>三年级等级</f>
        <v/>
      </c>
    </row>
    <row r="1418" spans="1:32">
      <c r="A1418" s="476">
        <v>321</v>
      </c>
      <c r="B1418" s="477">
        <v>16</v>
      </c>
      <c r="C1418" s="632"/>
      <c r="D1418" s="633"/>
      <c r="E1418" s="632"/>
      <c r="F1418" s="625"/>
      <c r="G1418" s="608"/>
      <c r="H1418" s="475"/>
      <c r="I1418" s="613"/>
      <c r="J1418" s="614"/>
      <c r="K1418" s="614"/>
      <c r="L1418" s="615"/>
      <c r="M1418" s="644"/>
      <c r="N1418" s="505" t="str">
        <f>三年级BMI</f>
        <v/>
      </c>
      <c r="O1418" s="499" t="str">
        <f>三年级BMI等级</f>
        <v/>
      </c>
      <c r="P1418" s="500" t="str">
        <f>三年级BMI得分</f>
        <v/>
      </c>
      <c r="Q1418" s="515" t="str">
        <f>三年级肺活量得分</f>
        <v/>
      </c>
      <c r="R1418" s="512" t="str">
        <f>三年级等级</f>
        <v/>
      </c>
      <c r="S1418" s="516" t="str">
        <f>三年级50米跑得分</f>
        <v/>
      </c>
      <c r="T1418" s="517" t="str">
        <f>三年级等级</f>
        <v/>
      </c>
      <c r="U1418" s="516" t="str">
        <f>三年级坐位体前屈得分</f>
        <v/>
      </c>
      <c r="V1418" s="517" t="str">
        <f>三年级等级</f>
        <v/>
      </c>
      <c r="W1418" s="516" t="str">
        <f>三年级一分钟跳绳得分</f>
        <v/>
      </c>
      <c r="X1418" s="517" t="str">
        <f>三年级等级</f>
        <v/>
      </c>
      <c r="Y1418" s="515" t="str">
        <f>三年级仰卧起坐得分</f>
        <v/>
      </c>
      <c r="Z1418" s="518" t="str">
        <f>三年级等级</f>
        <v/>
      </c>
      <c r="AA1418" s="533"/>
      <c r="AB1418" s="515"/>
      <c r="AC1418" s="533" t="str">
        <f>三年级跳绳附加分</f>
        <v/>
      </c>
      <c r="AD1418" s="534" t="str">
        <f>三年级标准分</f>
        <v/>
      </c>
      <c r="AE1418" s="534" t="str">
        <f>三年级总分</f>
        <v/>
      </c>
      <c r="AF1418" s="517" t="str">
        <f>三年级等级</f>
        <v/>
      </c>
    </row>
    <row r="1419" spans="1:32">
      <c r="A1419" s="476">
        <v>321</v>
      </c>
      <c r="B1419" s="477">
        <v>17</v>
      </c>
      <c r="C1419" s="632"/>
      <c r="D1419" s="633"/>
      <c r="E1419" s="632"/>
      <c r="F1419" s="625"/>
      <c r="G1419" s="608"/>
      <c r="H1419" s="475"/>
      <c r="I1419" s="613"/>
      <c r="J1419" s="614"/>
      <c r="K1419" s="614"/>
      <c r="L1419" s="615"/>
      <c r="M1419" s="644"/>
      <c r="N1419" s="505" t="str">
        <f>三年级BMI</f>
        <v/>
      </c>
      <c r="O1419" s="499" t="str">
        <f>三年级BMI等级</f>
        <v/>
      </c>
      <c r="P1419" s="500" t="str">
        <f>三年级BMI得分</f>
        <v/>
      </c>
      <c r="Q1419" s="515" t="str">
        <f>三年级肺活量得分</f>
        <v/>
      </c>
      <c r="R1419" s="512" t="str">
        <f>三年级等级</f>
        <v/>
      </c>
      <c r="S1419" s="516" t="str">
        <f>三年级50米跑得分</f>
        <v/>
      </c>
      <c r="T1419" s="517" t="str">
        <f>三年级等级</f>
        <v/>
      </c>
      <c r="U1419" s="516" t="str">
        <f>三年级坐位体前屈得分</f>
        <v/>
      </c>
      <c r="V1419" s="517" t="str">
        <f>三年级等级</f>
        <v/>
      </c>
      <c r="W1419" s="516" t="str">
        <f>三年级一分钟跳绳得分</f>
        <v/>
      </c>
      <c r="X1419" s="517" t="str">
        <f>三年级等级</f>
        <v/>
      </c>
      <c r="Y1419" s="515" t="str">
        <f>三年级仰卧起坐得分</f>
        <v/>
      </c>
      <c r="Z1419" s="518" t="str">
        <f>三年级等级</f>
        <v/>
      </c>
      <c r="AA1419" s="533"/>
      <c r="AB1419" s="515"/>
      <c r="AC1419" s="533" t="str">
        <f>三年级跳绳附加分</f>
        <v/>
      </c>
      <c r="AD1419" s="534" t="str">
        <f>三年级标准分</f>
        <v/>
      </c>
      <c r="AE1419" s="534" t="str">
        <f>三年级总分</f>
        <v/>
      </c>
      <c r="AF1419" s="517" t="str">
        <f>三年级等级</f>
        <v/>
      </c>
    </row>
    <row r="1420" spans="1:32">
      <c r="A1420" s="476">
        <v>321</v>
      </c>
      <c r="B1420" s="477">
        <v>18</v>
      </c>
      <c r="C1420" s="632"/>
      <c r="D1420" s="633"/>
      <c r="E1420" s="632"/>
      <c r="F1420" s="625"/>
      <c r="G1420" s="608"/>
      <c r="H1420" s="475"/>
      <c r="I1420" s="613"/>
      <c r="J1420" s="614"/>
      <c r="K1420" s="614"/>
      <c r="L1420" s="615"/>
      <c r="M1420" s="644"/>
      <c r="N1420" s="505" t="str">
        <f>三年级BMI</f>
        <v/>
      </c>
      <c r="O1420" s="499" t="str">
        <f>三年级BMI等级</f>
        <v/>
      </c>
      <c r="P1420" s="500" t="str">
        <f>三年级BMI得分</f>
        <v/>
      </c>
      <c r="Q1420" s="515" t="str">
        <f>三年级肺活量得分</f>
        <v/>
      </c>
      <c r="R1420" s="512" t="str">
        <f>三年级等级</f>
        <v/>
      </c>
      <c r="S1420" s="516" t="str">
        <f>三年级50米跑得分</f>
        <v/>
      </c>
      <c r="T1420" s="517" t="str">
        <f>三年级等级</f>
        <v/>
      </c>
      <c r="U1420" s="516" t="str">
        <f>三年级坐位体前屈得分</f>
        <v/>
      </c>
      <c r="V1420" s="517" t="str">
        <f>三年级等级</f>
        <v/>
      </c>
      <c r="W1420" s="516" t="str">
        <f>三年级一分钟跳绳得分</f>
        <v/>
      </c>
      <c r="X1420" s="517" t="str">
        <f>三年级等级</f>
        <v/>
      </c>
      <c r="Y1420" s="515" t="str">
        <f>三年级仰卧起坐得分</f>
        <v/>
      </c>
      <c r="Z1420" s="518" t="str">
        <f>三年级等级</f>
        <v/>
      </c>
      <c r="AA1420" s="533"/>
      <c r="AB1420" s="515"/>
      <c r="AC1420" s="533" t="str">
        <f>三年级跳绳附加分</f>
        <v/>
      </c>
      <c r="AD1420" s="534" t="str">
        <f>三年级标准分</f>
        <v/>
      </c>
      <c r="AE1420" s="534" t="str">
        <f>三年级总分</f>
        <v/>
      </c>
      <c r="AF1420" s="517" t="str">
        <f>三年级等级</f>
        <v/>
      </c>
    </row>
    <row r="1421" spans="1:32">
      <c r="A1421" s="476">
        <v>321</v>
      </c>
      <c r="B1421" s="477">
        <v>19</v>
      </c>
      <c r="C1421" s="632"/>
      <c r="D1421" s="633"/>
      <c r="E1421" s="632"/>
      <c r="F1421" s="625"/>
      <c r="G1421" s="608"/>
      <c r="H1421" s="475"/>
      <c r="I1421" s="613"/>
      <c r="J1421" s="614"/>
      <c r="K1421" s="614"/>
      <c r="L1421" s="615"/>
      <c r="M1421" s="644"/>
      <c r="N1421" s="505" t="str">
        <f>三年级BMI</f>
        <v/>
      </c>
      <c r="O1421" s="499" t="str">
        <f>三年级BMI等级</f>
        <v/>
      </c>
      <c r="P1421" s="500" t="str">
        <f>三年级BMI得分</f>
        <v/>
      </c>
      <c r="Q1421" s="515" t="str">
        <f>三年级肺活量得分</f>
        <v/>
      </c>
      <c r="R1421" s="512" t="str">
        <f>三年级等级</f>
        <v/>
      </c>
      <c r="S1421" s="516" t="str">
        <f>三年级50米跑得分</f>
        <v/>
      </c>
      <c r="T1421" s="517" t="str">
        <f>三年级等级</f>
        <v/>
      </c>
      <c r="U1421" s="516" t="str">
        <f>三年级坐位体前屈得分</f>
        <v/>
      </c>
      <c r="V1421" s="517" t="str">
        <f>三年级等级</f>
        <v/>
      </c>
      <c r="W1421" s="516" t="str">
        <f>三年级一分钟跳绳得分</f>
        <v/>
      </c>
      <c r="X1421" s="517" t="str">
        <f>三年级等级</f>
        <v/>
      </c>
      <c r="Y1421" s="515" t="str">
        <f>三年级仰卧起坐得分</f>
        <v/>
      </c>
      <c r="Z1421" s="518" t="str">
        <f>三年级等级</f>
        <v/>
      </c>
      <c r="AA1421" s="533"/>
      <c r="AB1421" s="515"/>
      <c r="AC1421" s="533" t="str">
        <f>三年级跳绳附加分</f>
        <v/>
      </c>
      <c r="AD1421" s="534" t="str">
        <f>三年级标准分</f>
        <v/>
      </c>
      <c r="AE1421" s="534" t="str">
        <f>三年级总分</f>
        <v/>
      </c>
      <c r="AF1421" s="517" t="str">
        <f>三年级等级</f>
        <v/>
      </c>
    </row>
    <row r="1422" spans="1:32">
      <c r="A1422" s="476">
        <v>321</v>
      </c>
      <c r="B1422" s="477">
        <v>20</v>
      </c>
      <c r="C1422" s="632"/>
      <c r="D1422" s="633"/>
      <c r="E1422" s="632"/>
      <c r="F1422" s="625"/>
      <c r="G1422" s="608"/>
      <c r="H1422" s="475"/>
      <c r="I1422" s="613"/>
      <c r="J1422" s="614"/>
      <c r="K1422" s="614"/>
      <c r="L1422" s="615"/>
      <c r="M1422" s="644"/>
      <c r="N1422" s="505" t="str">
        <f>三年级BMI</f>
        <v/>
      </c>
      <c r="O1422" s="499" t="str">
        <f>三年级BMI等级</f>
        <v/>
      </c>
      <c r="P1422" s="500" t="str">
        <f>三年级BMI得分</f>
        <v/>
      </c>
      <c r="Q1422" s="515" t="str">
        <f>三年级肺活量得分</f>
        <v/>
      </c>
      <c r="R1422" s="512" t="str">
        <f>三年级等级</f>
        <v/>
      </c>
      <c r="S1422" s="516" t="str">
        <f>三年级50米跑得分</f>
        <v/>
      </c>
      <c r="T1422" s="517" t="str">
        <f>三年级等级</f>
        <v/>
      </c>
      <c r="U1422" s="516" t="str">
        <f>三年级坐位体前屈得分</f>
        <v/>
      </c>
      <c r="V1422" s="517" t="str">
        <f>三年级等级</f>
        <v/>
      </c>
      <c r="W1422" s="516" t="str">
        <f>三年级一分钟跳绳得分</f>
        <v/>
      </c>
      <c r="X1422" s="517" t="str">
        <f>三年级等级</f>
        <v/>
      </c>
      <c r="Y1422" s="515" t="str">
        <f>三年级仰卧起坐得分</f>
        <v/>
      </c>
      <c r="Z1422" s="518" t="str">
        <f>三年级等级</f>
        <v/>
      </c>
      <c r="AA1422" s="533"/>
      <c r="AB1422" s="515"/>
      <c r="AC1422" s="533" t="str">
        <f>三年级跳绳附加分</f>
        <v/>
      </c>
      <c r="AD1422" s="534" t="str">
        <f>三年级标准分</f>
        <v/>
      </c>
      <c r="AE1422" s="534" t="str">
        <f>三年级总分</f>
        <v/>
      </c>
      <c r="AF1422" s="517" t="str">
        <f>三年级等级</f>
        <v/>
      </c>
    </row>
    <row r="1423" spans="1:32">
      <c r="A1423" s="476">
        <v>321</v>
      </c>
      <c r="B1423" s="477">
        <v>21</v>
      </c>
      <c r="C1423" s="632"/>
      <c r="D1423" s="633"/>
      <c r="E1423" s="632"/>
      <c r="F1423" s="625"/>
      <c r="G1423" s="608"/>
      <c r="H1423" s="475"/>
      <c r="I1423" s="613"/>
      <c r="J1423" s="614"/>
      <c r="K1423" s="614"/>
      <c r="L1423" s="615"/>
      <c r="M1423" s="644"/>
      <c r="N1423" s="505" t="str">
        <f>三年级BMI</f>
        <v/>
      </c>
      <c r="O1423" s="499" t="str">
        <f>三年级BMI等级</f>
        <v/>
      </c>
      <c r="P1423" s="500" t="str">
        <f>三年级BMI得分</f>
        <v/>
      </c>
      <c r="Q1423" s="515" t="str">
        <f>三年级肺活量得分</f>
        <v/>
      </c>
      <c r="R1423" s="512" t="str">
        <f>三年级等级</f>
        <v/>
      </c>
      <c r="S1423" s="516" t="str">
        <f>三年级50米跑得分</f>
        <v/>
      </c>
      <c r="T1423" s="517" t="str">
        <f>三年级等级</f>
        <v/>
      </c>
      <c r="U1423" s="516" t="str">
        <f>三年级坐位体前屈得分</f>
        <v/>
      </c>
      <c r="V1423" s="517" t="str">
        <f>三年级等级</f>
        <v/>
      </c>
      <c r="W1423" s="516" t="str">
        <f>三年级一分钟跳绳得分</f>
        <v/>
      </c>
      <c r="X1423" s="517" t="str">
        <f>三年级等级</f>
        <v/>
      </c>
      <c r="Y1423" s="515" t="str">
        <f>三年级仰卧起坐得分</f>
        <v/>
      </c>
      <c r="Z1423" s="518" t="str">
        <f>三年级等级</f>
        <v/>
      </c>
      <c r="AA1423" s="533"/>
      <c r="AB1423" s="515"/>
      <c r="AC1423" s="533" t="str">
        <f>三年级跳绳附加分</f>
        <v/>
      </c>
      <c r="AD1423" s="534" t="str">
        <f>三年级标准分</f>
        <v/>
      </c>
      <c r="AE1423" s="534" t="str">
        <f>三年级总分</f>
        <v/>
      </c>
      <c r="AF1423" s="517" t="str">
        <f>三年级等级</f>
        <v/>
      </c>
    </row>
    <row r="1424" spans="1:32">
      <c r="A1424" s="476">
        <v>321</v>
      </c>
      <c r="B1424" s="477">
        <v>22</v>
      </c>
      <c r="C1424" s="632"/>
      <c r="D1424" s="633"/>
      <c r="E1424" s="632"/>
      <c r="F1424" s="625"/>
      <c r="G1424" s="608"/>
      <c r="H1424" s="475"/>
      <c r="I1424" s="613"/>
      <c r="J1424" s="614"/>
      <c r="K1424" s="614"/>
      <c r="L1424" s="615"/>
      <c r="M1424" s="644"/>
      <c r="N1424" s="505" t="str">
        <f>三年级BMI</f>
        <v/>
      </c>
      <c r="O1424" s="499" t="str">
        <f>三年级BMI等级</f>
        <v/>
      </c>
      <c r="P1424" s="500" t="str">
        <f>三年级BMI得分</f>
        <v/>
      </c>
      <c r="Q1424" s="515" t="str">
        <f>三年级肺活量得分</f>
        <v/>
      </c>
      <c r="R1424" s="512" t="str">
        <f>三年级等级</f>
        <v/>
      </c>
      <c r="S1424" s="516" t="str">
        <f>三年级50米跑得分</f>
        <v/>
      </c>
      <c r="T1424" s="517" t="str">
        <f>三年级等级</f>
        <v/>
      </c>
      <c r="U1424" s="516" t="str">
        <f>三年级坐位体前屈得分</f>
        <v/>
      </c>
      <c r="V1424" s="517" t="str">
        <f>三年级等级</f>
        <v/>
      </c>
      <c r="W1424" s="516" t="str">
        <f>三年级一分钟跳绳得分</f>
        <v/>
      </c>
      <c r="X1424" s="517" t="str">
        <f>三年级等级</f>
        <v/>
      </c>
      <c r="Y1424" s="515" t="str">
        <f>三年级仰卧起坐得分</f>
        <v/>
      </c>
      <c r="Z1424" s="518" t="str">
        <f>三年级等级</f>
        <v/>
      </c>
      <c r="AA1424" s="533"/>
      <c r="AB1424" s="515"/>
      <c r="AC1424" s="533" t="str">
        <f>三年级跳绳附加分</f>
        <v/>
      </c>
      <c r="AD1424" s="534" t="str">
        <f>三年级标准分</f>
        <v/>
      </c>
      <c r="AE1424" s="534" t="str">
        <f>三年级总分</f>
        <v/>
      </c>
      <c r="AF1424" s="517" t="str">
        <f>三年级等级</f>
        <v/>
      </c>
    </row>
    <row r="1425" spans="1:32">
      <c r="A1425" s="476">
        <v>321</v>
      </c>
      <c r="B1425" s="477">
        <v>23</v>
      </c>
      <c r="C1425" s="632"/>
      <c r="D1425" s="633"/>
      <c r="E1425" s="632"/>
      <c r="F1425" s="625"/>
      <c r="G1425" s="608"/>
      <c r="H1425" s="475"/>
      <c r="I1425" s="613"/>
      <c r="J1425" s="614"/>
      <c r="K1425" s="614"/>
      <c r="L1425" s="615"/>
      <c r="M1425" s="644"/>
      <c r="N1425" s="505" t="str">
        <f>三年级BMI</f>
        <v/>
      </c>
      <c r="O1425" s="499" t="str">
        <f>三年级BMI等级</f>
        <v/>
      </c>
      <c r="P1425" s="500" t="str">
        <f>三年级BMI得分</f>
        <v/>
      </c>
      <c r="Q1425" s="515" t="str">
        <f>三年级肺活量得分</f>
        <v/>
      </c>
      <c r="R1425" s="512" t="str">
        <f>三年级等级</f>
        <v/>
      </c>
      <c r="S1425" s="516" t="str">
        <f>三年级50米跑得分</f>
        <v/>
      </c>
      <c r="T1425" s="517" t="str">
        <f>三年级等级</f>
        <v/>
      </c>
      <c r="U1425" s="516" t="str">
        <f>三年级坐位体前屈得分</f>
        <v/>
      </c>
      <c r="V1425" s="517" t="str">
        <f>三年级等级</f>
        <v/>
      </c>
      <c r="W1425" s="516" t="str">
        <f>三年级一分钟跳绳得分</f>
        <v/>
      </c>
      <c r="X1425" s="517" t="str">
        <f>三年级等级</f>
        <v/>
      </c>
      <c r="Y1425" s="515" t="str">
        <f>三年级仰卧起坐得分</f>
        <v/>
      </c>
      <c r="Z1425" s="518" t="str">
        <f>三年级等级</f>
        <v/>
      </c>
      <c r="AA1425" s="533"/>
      <c r="AB1425" s="515"/>
      <c r="AC1425" s="533" t="str">
        <f>三年级跳绳附加分</f>
        <v/>
      </c>
      <c r="AD1425" s="534" t="str">
        <f>三年级标准分</f>
        <v/>
      </c>
      <c r="AE1425" s="534" t="str">
        <f>三年级总分</f>
        <v/>
      </c>
      <c r="AF1425" s="517" t="str">
        <f>三年级等级</f>
        <v/>
      </c>
    </row>
    <row r="1426" spans="1:32">
      <c r="A1426" s="476">
        <v>321</v>
      </c>
      <c r="B1426" s="477">
        <v>24</v>
      </c>
      <c r="C1426" s="632"/>
      <c r="D1426" s="633"/>
      <c r="E1426" s="632"/>
      <c r="F1426" s="625"/>
      <c r="G1426" s="608"/>
      <c r="H1426" s="475"/>
      <c r="I1426" s="613"/>
      <c r="J1426" s="614"/>
      <c r="K1426" s="614"/>
      <c r="L1426" s="615"/>
      <c r="M1426" s="644"/>
      <c r="N1426" s="505" t="str">
        <f>三年级BMI</f>
        <v/>
      </c>
      <c r="O1426" s="499" t="str">
        <f>三年级BMI等级</f>
        <v/>
      </c>
      <c r="P1426" s="500" t="str">
        <f>三年级BMI得分</f>
        <v/>
      </c>
      <c r="Q1426" s="515" t="str">
        <f>三年级肺活量得分</f>
        <v/>
      </c>
      <c r="R1426" s="512" t="str">
        <f>三年级等级</f>
        <v/>
      </c>
      <c r="S1426" s="516" t="str">
        <f>三年级50米跑得分</f>
        <v/>
      </c>
      <c r="T1426" s="517" t="str">
        <f>三年级等级</f>
        <v/>
      </c>
      <c r="U1426" s="516" t="str">
        <f>三年级坐位体前屈得分</f>
        <v/>
      </c>
      <c r="V1426" s="517" t="str">
        <f>三年级等级</f>
        <v/>
      </c>
      <c r="W1426" s="516" t="str">
        <f>三年级一分钟跳绳得分</f>
        <v/>
      </c>
      <c r="X1426" s="517" t="str">
        <f>三年级等级</f>
        <v/>
      </c>
      <c r="Y1426" s="515" t="str">
        <f>三年级仰卧起坐得分</f>
        <v/>
      </c>
      <c r="Z1426" s="518" t="str">
        <f>三年级等级</f>
        <v/>
      </c>
      <c r="AA1426" s="533"/>
      <c r="AB1426" s="515"/>
      <c r="AC1426" s="533" t="str">
        <f>三年级跳绳附加分</f>
        <v/>
      </c>
      <c r="AD1426" s="534" t="str">
        <f>三年级标准分</f>
        <v/>
      </c>
      <c r="AE1426" s="534" t="str">
        <f>三年级总分</f>
        <v/>
      </c>
      <c r="AF1426" s="517" t="str">
        <f>三年级等级</f>
        <v/>
      </c>
    </row>
    <row r="1427" spans="1:32">
      <c r="A1427" s="476">
        <v>321</v>
      </c>
      <c r="B1427" s="477">
        <v>25</v>
      </c>
      <c r="C1427" s="632"/>
      <c r="D1427" s="633"/>
      <c r="E1427" s="632"/>
      <c r="F1427" s="625"/>
      <c r="G1427" s="608"/>
      <c r="H1427" s="475"/>
      <c r="I1427" s="613"/>
      <c r="J1427" s="614"/>
      <c r="K1427" s="614"/>
      <c r="L1427" s="615"/>
      <c r="M1427" s="644"/>
      <c r="N1427" s="505" t="str">
        <f>三年级BMI</f>
        <v/>
      </c>
      <c r="O1427" s="499" t="str">
        <f>三年级BMI等级</f>
        <v/>
      </c>
      <c r="P1427" s="500" t="str">
        <f>三年级BMI得分</f>
        <v/>
      </c>
      <c r="Q1427" s="515" t="str">
        <f>三年级肺活量得分</f>
        <v/>
      </c>
      <c r="R1427" s="512" t="str">
        <f>三年级等级</f>
        <v/>
      </c>
      <c r="S1427" s="516" t="str">
        <f>三年级50米跑得分</f>
        <v/>
      </c>
      <c r="T1427" s="517" t="str">
        <f>三年级等级</f>
        <v/>
      </c>
      <c r="U1427" s="516" t="str">
        <f>三年级坐位体前屈得分</f>
        <v/>
      </c>
      <c r="V1427" s="517" t="str">
        <f>三年级等级</f>
        <v/>
      </c>
      <c r="W1427" s="516" t="str">
        <f>三年级一分钟跳绳得分</f>
        <v/>
      </c>
      <c r="X1427" s="517" t="str">
        <f>三年级等级</f>
        <v/>
      </c>
      <c r="Y1427" s="515" t="str">
        <f>三年级仰卧起坐得分</f>
        <v/>
      </c>
      <c r="Z1427" s="518" t="str">
        <f>三年级等级</f>
        <v/>
      </c>
      <c r="AA1427" s="533"/>
      <c r="AB1427" s="515"/>
      <c r="AC1427" s="533" t="str">
        <f>三年级跳绳附加分</f>
        <v/>
      </c>
      <c r="AD1427" s="534" t="str">
        <f>三年级标准分</f>
        <v/>
      </c>
      <c r="AE1427" s="534" t="str">
        <f>三年级总分</f>
        <v/>
      </c>
      <c r="AF1427" s="517" t="str">
        <f>三年级等级</f>
        <v/>
      </c>
    </row>
    <row r="1428" spans="1:32">
      <c r="A1428" s="476">
        <v>321</v>
      </c>
      <c r="B1428" s="477">
        <v>26</v>
      </c>
      <c r="C1428" s="632"/>
      <c r="D1428" s="633"/>
      <c r="E1428" s="632"/>
      <c r="F1428" s="625"/>
      <c r="G1428" s="608"/>
      <c r="H1428" s="475"/>
      <c r="I1428" s="613"/>
      <c r="J1428" s="614"/>
      <c r="K1428" s="614"/>
      <c r="L1428" s="615"/>
      <c r="M1428" s="644"/>
      <c r="N1428" s="505" t="str">
        <f>三年级BMI</f>
        <v/>
      </c>
      <c r="O1428" s="499" t="str">
        <f>三年级BMI等级</f>
        <v/>
      </c>
      <c r="P1428" s="500" t="str">
        <f>三年级BMI得分</f>
        <v/>
      </c>
      <c r="Q1428" s="515" t="str">
        <f>三年级肺活量得分</f>
        <v/>
      </c>
      <c r="R1428" s="512" t="str">
        <f>三年级等级</f>
        <v/>
      </c>
      <c r="S1428" s="516" t="str">
        <f>三年级50米跑得分</f>
        <v/>
      </c>
      <c r="T1428" s="517" t="str">
        <f>三年级等级</f>
        <v/>
      </c>
      <c r="U1428" s="516" t="str">
        <f>三年级坐位体前屈得分</f>
        <v/>
      </c>
      <c r="V1428" s="517" t="str">
        <f>三年级等级</f>
        <v/>
      </c>
      <c r="W1428" s="516" t="str">
        <f>三年级一分钟跳绳得分</f>
        <v/>
      </c>
      <c r="X1428" s="517" t="str">
        <f>三年级等级</f>
        <v/>
      </c>
      <c r="Y1428" s="515" t="str">
        <f>三年级仰卧起坐得分</f>
        <v/>
      </c>
      <c r="Z1428" s="518" t="str">
        <f>三年级等级</f>
        <v/>
      </c>
      <c r="AA1428" s="533"/>
      <c r="AB1428" s="515"/>
      <c r="AC1428" s="533" t="str">
        <f>三年级跳绳附加分</f>
        <v/>
      </c>
      <c r="AD1428" s="534" t="str">
        <f>三年级标准分</f>
        <v/>
      </c>
      <c r="AE1428" s="534" t="str">
        <f>三年级总分</f>
        <v/>
      </c>
      <c r="AF1428" s="517" t="str">
        <f>三年级等级</f>
        <v/>
      </c>
    </row>
    <row r="1429" spans="1:32">
      <c r="A1429" s="476">
        <v>321</v>
      </c>
      <c r="B1429" s="477">
        <v>27</v>
      </c>
      <c r="C1429" s="632"/>
      <c r="D1429" s="633"/>
      <c r="E1429" s="632"/>
      <c r="F1429" s="625"/>
      <c r="G1429" s="608"/>
      <c r="H1429" s="475"/>
      <c r="I1429" s="613"/>
      <c r="J1429" s="614"/>
      <c r="K1429" s="614"/>
      <c r="L1429" s="615"/>
      <c r="M1429" s="644"/>
      <c r="N1429" s="505" t="str">
        <f>三年级BMI</f>
        <v/>
      </c>
      <c r="O1429" s="499" t="str">
        <f>三年级BMI等级</f>
        <v/>
      </c>
      <c r="P1429" s="500" t="str">
        <f>三年级BMI得分</f>
        <v/>
      </c>
      <c r="Q1429" s="515" t="str">
        <f>三年级肺活量得分</f>
        <v/>
      </c>
      <c r="R1429" s="512" t="str">
        <f>三年级等级</f>
        <v/>
      </c>
      <c r="S1429" s="516" t="str">
        <f>三年级50米跑得分</f>
        <v/>
      </c>
      <c r="T1429" s="517" t="str">
        <f>三年级等级</f>
        <v/>
      </c>
      <c r="U1429" s="516" t="str">
        <f>三年级坐位体前屈得分</f>
        <v/>
      </c>
      <c r="V1429" s="517" t="str">
        <f>三年级等级</f>
        <v/>
      </c>
      <c r="W1429" s="516" t="str">
        <f>三年级一分钟跳绳得分</f>
        <v/>
      </c>
      <c r="X1429" s="517" t="str">
        <f>三年级等级</f>
        <v/>
      </c>
      <c r="Y1429" s="515" t="str">
        <f>三年级仰卧起坐得分</f>
        <v/>
      </c>
      <c r="Z1429" s="518" t="str">
        <f>三年级等级</f>
        <v/>
      </c>
      <c r="AA1429" s="533"/>
      <c r="AB1429" s="515"/>
      <c r="AC1429" s="533" t="str">
        <f>三年级跳绳附加分</f>
        <v/>
      </c>
      <c r="AD1429" s="534" t="str">
        <f>三年级标准分</f>
        <v/>
      </c>
      <c r="AE1429" s="534" t="str">
        <f>三年级总分</f>
        <v/>
      </c>
      <c r="AF1429" s="517" t="str">
        <f>三年级等级</f>
        <v/>
      </c>
    </row>
    <row r="1430" spans="1:32">
      <c r="A1430" s="476">
        <v>321</v>
      </c>
      <c r="B1430" s="477">
        <v>28</v>
      </c>
      <c r="C1430" s="632"/>
      <c r="D1430" s="633"/>
      <c r="E1430" s="632"/>
      <c r="F1430" s="625"/>
      <c r="G1430" s="608"/>
      <c r="H1430" s="475"/>
      <c r="I1430" s="613"/>
      <c r="J1430" s="614"/>
      <c r="K1430" s="614"/>
      <c r="L1430" s="615"/>
      <c r="M1430" s="644"/>
      <c r="N1430" s="505" t="str">
        <f>三年级BMI</f>
        <v/>
      </c>
      <c r="O1430" s="499" t="str">
        <f>三年级BMI等级</f>
        <v/>
      </c>
      <c r="P1430" s="500" t="str">
        <f>三年级BMI得分</f>
        <v/>
      </c>
      <c r="Q1430" s="515" t="str">
        <f>三年级肺活量得分</f>
        <v/>
      </c>
      <c r="R1430" s="512" t="str">
        <f>三年级等级</f>
        <v/>
      </c>
      <c r="S1430" s="516" t="str">
        <f>三年级50米跑得分</f>
        <v/>
      </c>
      <c r="T1430" s="517" t="str">
        <f>三年级等级</f>
        <v/>
      </c>
      <c r="U1430" s="516" t="str">
        <f>三年级坐位体前屈得分</f>
        <v/>
      </c>
      <c r="V1430" s="517" t="str">
        <f>三年级等级</f>
        <v/>
      </c>
      <c r="W1430" s="516" t="str">
        <f>三年级一分钟跳绳得分</f>
        <v/>
      </c>
      <c r="X1430" s="517" t="str">
        <f>三年级等级</f>
        <v/>
      </c>
      <c r="Y1430" s="515" t="str">
        <f>三年级仰卧起坐得分</f>
        <v/>
      </c>
      <c r="Z1430" s="518" t="str">
        <f>三年级等级</f>
        <v/>
      </c>
      <c r="AA1430" s="533"/>
      <c r="AB1430" s="515"/>
      <c r="AC1430" s="533" t="str">
        <f>三年级跳绳附加分</f>
        <v/>
      </c>
      <c r="AD1430" s="534" t="str">
        <f>三年级标准分</f>
        <v/>
      </c>
      <c r="AE1430" s="534" t="str">
        <f>三年级总分</f>
        <v/>
      </c>
      <c r="AF1430" s="517" t="str">
        <f>三年级等级</f>
        <v/>
      </c>
    </row>
    <row r="1431" spans="1:32">
      <c r="A1431" s="476">
        <v>321</v>
      </c>
      <c r="B1431" s="477">
        <v>29</v>
      </c>
      <c r="C1431" s="632"/>
      <c r="D1431" s="633"/>
      <c r="E1431" s="632"/>
      <c r="F1431" s="625"/>
      <c r="G1431" s="608"/>
      <c r="H1431" s="475"/>
      <c r="I1431" s="613"/>
      <c r="J1431" s="614"/>
      <c r="K1431" s="614"/>
      <c r="L1431" s="615"/>
      <c r="M1431" s="644"/>
      <c r="N1431" s="505" t="str">
        <f>三年级BMI</f>
        <v/>
      </c>
      <c r="O1431" s="499" t="str">
        <f>三年级BMI等级</f>
        <v/>
      </c>
      <c r="P1431" s="500" t="str">
        <f>三年级BMI得分</f>
        <v/>
      </c>
      <c r="Q1431" s="515" t="str">
        <f>三年级肺活量得分</f>
        <v/>
      </c>
      <c r="R1431" s="512" t="str">
        <f>三年级等级</f>
        <v/>
      </c>
      <c r="S1431" s="516" t="str">
        <f>三年级50米跑得分</f>
        <v/>
      </c>
      <c r="T1431" s="517" t="str">
        <f>三年级等级</f>
        <v/>
      </c>
      <c r="U1431" s="516" t="str">
        <f>三年级坐位体前屈得分</f>
        <v/>
      </c>
      <c r="V1431" s="517" t="str">
        <f>三年级等级</f>
        <v/>
      </c>
      <c r="W1431" s="516" t="str">
        <f>三年级一分钟跳绳得分</f>
        <v/>
      </c>
      <c r="X1431" s="517" t="str">
        <f>三年级等级</f>
        <v/>
      </c>
      <c r="Y1431" s="515" t="str">
        <f>三年级仰卧起坐得分</f>
        <v/>
      </c>
      <c r="Z1431" s="518" t="str">
        <f>三年级等级</f>
        <v/>
      </c>
      <c r="AA1431" s="533"/>
      <c r="AB1431" s="515"/>
      <c r="AC1431" s="533" t="str">
        <f>三年级跳绳附加分</f>
        <v/>
      </c>
      <c r="AD1431" s="534" t="str">
        <f>三年级标准分</f>
        <v/>
      </c>
      <c r="AE1431" s="534" t="str">
        <f>三年级总分</f>
        <v/>
      </c>
      <c r="AF1431" s="517" t="str">
        <f>三年级等级</f>
        <v/>
      </c>
    </row>
    <row r="1432" spans="1:32">
      <c r="A1432" s="476">
        <v>321</v>
      </c>
      <c r="B1432" s="477">
        <v>30</v>
      </c>
      <c r="C1432" s="632"/>
      <c r="D1432" s="633"/>
      <c r="E1432" s="632"/>
      <c r="F1432" s="625"/>
      <c r="G1432" s="608"/>
      <c r="H1432" s="475"/>
      <c r="I1432" s="613"/>
      <c r="J1432" s="614"/>
      <c r="K1432" s="614"/>
      <c r="L1432" s="615"/>
      <c r="M1432" s="644"/>
      <c r="N1432" s="505" t="str">
        <f>三年级BMI</f>
        <v/>
      </c>
      <c r="O1432" s="499" t="str">
        <f>三年级BMI等级</f>
        <v/>
      </c>
      <c r="P1432" s="500" t="str">
        <f>三年级BMI得分</f>
        <v/>
      </c>
      <c r="Q1432" s="515" t="str">
        <f>三年级肺活量得分</f>
        <v/>
      </c>
      <c r="R1432" s="512" t="str">
        <f>三年级等级</f>
        <v/>
      </c>
      <c r="S1432" s="516" t="str">
        <f>三年级50米跑得分</f>
        <v/>
      </c>
      <c r="T1432" s="517" t="str">
        <f>三年级等级</f>
        <v/>
      </c>
      <c r="U1432" s="516" t="str">
        <f>三年级坐位体前屈得分</f>
        <v/>
      </c>
      <c r="V1432" s="517" t="str">
        <f>三年级等级</f>
        <v/>
      </c>
      <c r="W1432" s="516" t="str">
        <f>三年级一分钟跳绳得分</f>
        <v/>
      </c>
      <c r="X1432" s="517" t="str">
        <f>三年级等级</f>
        <v/>
      </c>
      <c r="Y1432" s="515" t="str">
        <f>三年级仰卧起坐得分</f>
        <v/>
      </c>
      <c r="Z1432" s="518" t="str">
        <f>三年级等级</f>
        <v/>
      </c>
      <c r="AA1432" s="533"/>
      <c r="AB1432" s="515"/>
      <c r="AC1432" s="533" t="str">
        <f>三年级跳绳附加分</f>
        <v/>
      </c>
      <c r="AD1432" s="534" t="str">
        <f>三年级标准分</f>
        <v/>
      </c>
      <c r="AE1432" s="534" t="str">
        <f>三年级总分</f>
        <v/>
      </c>
      <c r="AF1432" s="517" t="str">
        <f>三年级等级</f>
        <v/>
      </c>
    </row>
    <row r="1433" spans="1:32">
      <c r="A1433" s="476">
        <v>321</v>
      </c>
      <c r="B1433" s="477">
        <v>31</v>
      </c>
      <c r="C1433" s="632"/>
      <c r="D1433" s="633"/>
      <c r="E1433" s="632"/>
      <c r="F1433" s="625"/>
      <c r="G1433" s="608"/>
      <c r="H1433" s="475"/>
      <c r="I1433" s="613"/>
      <c r="J1433" s="614"/>
      <c r="K1433" s="614"/>
      <c r="L1433" s="615"/>
      <c r="M1433" s="644"/>
      <c r="N1433" s="505" t="str">
        <f>三年级BMI</f>
        <v/>
      </c>
      <c r="O1433" s="499" t="str">
        <f>三年级BMI等级</f>
        <v/>
      </c>
      <c r="P1433" s="500" t="str">
        <f>三年级BMI得分</f>
        <v/>
      </c>
      <c r="Q1433" s="515" t="str">
        <f>三年级肺活量得分</f>
        <v/>
      </c>
      <c r="R1433" s="512" t="str">
        <f>三年级等级</f>
        <v/>
      </c>
      <c r="S1433" s="516" t="str">
        <f>三年级50米跑得分</f>
        <v/>
      </c>
      <c r="T1433" s="517" t="str">
        <f>三年级等级</f>
        <v/>
      </c>
      <c r="U1433" s="516" t="str">
        <f>三年级坐位体前屈得分</f>
        <v/>
      </c>
      <c r="V1433" s="517" t="str">
        <f>三年级等级</f>
        <v/>
      </c>
      <c r="W1433" s="516" t="str">
        <f>三年级一分钟跳绳得分</f>
        <v/>
      </c>
      <c r="X1433" s="517" t="str">
        <f>三年级等级</f>
        <v/>
      </c>
      <c r="Y1433" s="515" t="str">
        <f>三年级仰卧起坐得分</f>
        <v/>
      </c>
      <c r="Z1433" s="518" t="str">
        <f>三年级等级</f>
        <v/>
      </c>
      <c r="AA1433" s="533"/>
      <c r="AB1433" s="515"/>
      <c r="AC1433" s="533" t="str">
        <f>三年级跳绳附加分</f>
        <v/>
      </c>
      <c r="AD1433" s="534" t="str">
        <f>三年级标准分</f>
        <v/>
      </c>
      <c r="AE1433" s="534" t="str">
        <f>三年级总分</f>
        <v/>
      </c>
      <c r="AF1433" s="517" t="str">
        <f>三年级等级</f>
        <v/>
      </c>
    </row>
    <row r="1434" spans="1:32">
      <c r="A1434" s="476">
        <v>321</v>
      </c>
      <c r="B1434" s="477">
        <v>32</v>
      </c>
      <c r="C1434" s="632"/>
      <c r="D1434" s="633"/>
      <c r="E1434" s="632"/>
      <c r="F1434" s="625"/>
      <c r="G1434" s="608"/>
      <c r="H1434" s="475"/>
      <c r="I1434" s="613"/>
      <c r="J1434" s="614"/>
      <c r="K1434" s="614"/>
      <c r="L1434" s="615"/>
      <c r="M1434" s="644"/>
      <c r="N1434" s="505" t="str">
        <f>三年级BMI</f>
        <v/>
      </c>
      <c r="O1434" s="499" t="str">
        <f>三年级BMI等级</f>
        <v/>
      </c>
      <c r="P1434" s="500" t="str">
        <f>三年级BMI得分</f>
        <v/>
      </c>
      <c r="Q1434" s="515" t="str">
        <f>三年级肺活量得分</f>
        <v/>
      </c>
      <c r="R1434" s="512" t="str">
        <f>三年级等级</f>
        <v/>
      </c>
      <c r="S1434" s="516" t="str">
        <f>三年级50米跑得分</f>
        <v/>
      </c>
      <c r="T1434" s="517" t="str">
        <f>三年级等级</f>
        <v/>
      </c>
      <c r="U1434" s="516" t="str">
        <f>三年级坐位体前屈得分</f>
        <v/>
      </c>
      <c r="V1434" s="517" t="str">
        <f>三年级等级</f>
        <v/>
      </c>
      <c r="W1434" s="516" t="str">
        <f>三年级一分钟跳绳得分</f>
        <v/>
      </c>
      <c r="X1434" s="517" t="str">
        <f>三年级等级</f>
        <v/>
      </c>
      <c r="Y1434" s="515" t="str">
        <f>三年级仰卧起坐得分</f>
        <v/>
      </c>
      <c r="Z1434" s="518" t="str">
        <f>三年级等级</f>
        <v/>
      </c>
      <c r="AA1434" s="533"/>
      <c r="AB1434" s="515"/>
      <c r="AC1434" s="533" t="str">
        <f>三年级跳绳附加分</f>
        <v/>
      </c>
      <c r="AD1434" s="534" t="str">
        <f>三年级标准分</f>
        <v/>
      </c>
      <c r="AE1434" s="534" t="str">
        <f>三年级总分</f>
        <v/>
      </c>
      <c r="AF1434" s="517" t="str">
        <f>三年级等级</f>
        <v/>
      </c>
    </row>
    <row r="1435" spans="1:32">
      <c r="A1435" s="476">
        <v>321</v>
      </c>
      <c r="B1435" s="477">
        <v>33</v>
      </c>
      <c r="C1435" s="632"/>
      <c r="D1435" s="633"/>
      <c r="E1435" s="632"/>
      <c r="F1435" s="625"/>
      <c r="G1435" s="608"/>
      <c r="H1435" s="475"/>
      <c r="I1435" s="613"/>
      <c r="J1435" s="614"/>
      <c r="K1435" s="614"/>
      <c r="L1435" s="615"/>
      <c r="M1435" s="644"/>
      <c r="N1435" s="505" t="str">
        <f>三年级BMI</f>
        <v/>
      </c>
      <c r="O1435" s="499" t="str">
        <f>三年级BMI等级</f>
        <v/>
      </c>
      <c r="P1435" s="500" t="str">
        <f>三年级BMI得分</f>
        <v/>
      </c>
      <c r="Q1435" s="515" t="str">
        <f>三年级肺活量得分</f>
        <v/>
      </c>
      <c r="R1435" s="512" t="str">
        <f>三年级等级</f>
        <v/>
      </c>
      <c r="S1435" s="516" t="str">
        <f>三年级50米跑得分</f>
        <v/>
      </c>
      <c r="T1435" s="517" t="str">
        <f>三年级等级</f>
        <v/>
      </c>
      <c r="U1435" s="516" t="str">
        <f>三年级坐位体前屈得分</f>
        <v/>
      </c>
      <c r="V1435" s="517" t="str">
        <f>三年级等级</f>
        <v/>
      </c>
      <c r="W1435" s="516" t="str">
        <f>三年级一分钟跳绳得分</f>
        <v/>
      </c>
      <c r="X1435" s="517" t="str">
        <f>三年级等级</f>
        <v/>
      </c>
      <c r="Y1435" s="515" t="str">
        <f>三年级仰卧起坐得分</f>
        <v/>
      </c>
      <c r="Z1435" s="518" t="str">
        <f>三年级等级</f>
        <v/>
      </c>
      <c r="AA1435" s="533"/>
      <c r="AB1435" s="515"/>
      <c r="AC1435" s="533" t="str">
        <f>三年级跳绳附加分</f>
        <v/>
      </c>
      <c r="AD1435" s="534" t="str">
        <f>三年级标准分</f>
        <v/>
      </c>
      <c r="AE1435" s="534" t="str">
        <f>三年级总分</f>
        <v/>
      </c>
      <c r="AF1435" s="517" t="str">
        <f>三年级等级</f>
        <v/>
      </c>
    </row>
    <row r="1436" spans="1:32">
      <c r="A1436" s="476">
        <v>321</v>
      </c>
      <c r="B1436" s="477">
        <v>34</v>
      </c>
      <c r="C1436" s="632"/>
      <c r="D1436" s="633"/>
      <c r="E1436" s="632"/>
      <c r="F1436" s="625"/>
      <c r="G1436" s="608"/>
      <c r="H1436" s="475"/>
      <c r="I1436" s="613"/>
      <c r="J1436" s="614"/>
      <c r="K1436" s="614"/>
      <c r="L1436" s="615"/>
      <c r="M1436" s="644"/>
      <c r="N1436" s="505" t="str">
        <f>三年级BMI</f>
        <v/>
      </c>
      <c r="O1436" s="499" t="str">
        <f>三年级BMI等级</f>
        <v/>
      </c>
      <c r="P1436" s="500" t="str">
        <f>三年级BMI得分</f>
        <v/>
      </c>
      <c r="Q1436" s="515" t="str">
        <f>三年级肺活量得分</f>
        <v/>
      </c>
      <c r="R1436" s="512" t="str">
        <f>三年级等级</f>
        <v/>
      </c>
      <c r="S1436" s="516" t="str">
        <f>三年级50米跑得分</f>
        <v/>
      </c>
      <c r="T1436" s="517" t="str">
        <f>三年级等级</f>
        <v/>
      </c>
      <c r="U1436" s="516" t="str">
        <f>三年级坐位体前屈得分</f>
        <v/>
      </c>
      <c r="V1436" s="517" t="str">
        <f>三年级等级</f>
        <v/>
      </c>
      <c r="W1436" s="516" t="str">
        <f>三年级一分钟跳绳得分</f>
        <v/>
      </c>
      <c r="X1436" s="517" t="str">
        <f>三年级等级</f>
        <v/>
      </c>
      <c r="Y1436" s="515" t="str">
        <f>三年级仰卧起坐得分</f>
        <v/>
      </c>
      <c r="Z1436" s="518" t="str">
        <f>三年级等级</f>
        <v/>
      </c>
      <c r="AA1436" s="533"/>
      <c r="AB1436" s="515"/>
      <c r="AC1436" s="533" t="str">
        <f>三年级跳绳附加分</f>
        <v/>
      </c>
      <c r="AD1436" s="534" t="str">
        <f>三年级标准分</f>
        <v/>
      </c>
      <c r="AE1436" s="534" t="str">
        <f>三年级总分</f>
        <v/>
      </c>
      <c r="AF1436" s="517" t="str">
        <f>三年级等级</f>
        <v/>
      </c>
    </row>
    <row r="1437" spans="1:32">
      <c r="A1437" s="476">
        <v>321</v>
      </c>
      <c r="B1437" s="477">
        <v>35</v>
      </c>
      <c r="C1437" s="632"/>
      <c r="D1437" s="633"/>
      <c r="E1437" s="632"/>
      <c r="F1437" s="625"/>
      <c r="G1437" s="608"/>
      <c r="H1437" s="475"/>
      <c r="I1437" s="613"/>
      <c r="J1437" s="614"/>
      <c r="K1437" s="614"/>
      <c r="L1437" s="615"/>
      <c r="M1437" s="644"/>
      <c r="N1437" s="505" t="str">
        <f>三年级BMI</f>
        <v/>
      </c>
      <c r="O1437" s="499" t="str">
        <f>三年级BMI等级</f>
        <v/>
      </c>
      <c r="P1437" s="500" t="str">
        <f>三年级BMI得分</f>
        <v/>
      </c>
      <c r="Q1437" s="515" t="str">
        <f>三年级肺活量得分</f>
        <v/>
      </c>
      <c r="R1437" s="512" t="str">
        <f>三年级等级</f>
        <v/>
      </c>
      <c r="S1437" s="516" t="str">
        <f>三年级50米跑得分</f>
        <v/>
      </c>
      <c r="T1437" s="517" t="str">
        <f>三年级等级</f>
        <v/>
      </c>
      <c r="U1437" s="516" t="str">
        <f>三年级坐位体前屈得分</f>
        <v/>
      </c>
      <c r="V1437" s="517" t="str">
        <f>三年级等级</f>
        <v/>
      </c>
      <c r="W1437" s="516" t="str">
        <f>三年级一分钟跳绳得分</f>
        <v/>
      </c>
      <c r="X1437" s="517" t="str">
        <f>三年级等级</f>
        <v/>
      </c>
      <c r="Y1437" s="515" t="str">
        <f>三年级仰卧起坐得分</f>
        <v/>
      </c>
      <c r="Z1437" s="518" t="str">
        <f>三年级等级</f>
        <v/>
      </c>
      <c r="AA1437" s="533"/>
      <c r="AB1437" s="515"/>
      <c r="AC1437" s="533" t="str">
        <f>三年级跳绳附加分</f>
        <v/>
      </c>
      <c r="AD1437" s="534" t="str">
        <f>三年级标准分</f>
        <v/>
      </c>
      <c r="AE1437" s="534" t="str">
        <f>三年级总分</f>
        <v/>
      </c>
      <c r="AF1437" s="517" t="str">
        <f>三年级等级</f>
        <v/>
      </c>
    </row>
    <row r="1438" spans="1:32">
      <c r="A1438" s="476">
        <v>321</v>
      </c>
      <c r="B1438" s="477">
        <v>36</v>
      </c>
      <c r="C1438" s="632"/>
      <c r="D1438" s="633"/>
      <c r="E1438" s="632"/>
      <c r="F1438" s="625"/>
      <c r="G1438" s="608"/>
      <c r="H1438" s="475"/>
      <c r="I1438" s="613"/>
      <c r="J1438" s="614"/>
      <c r="K1438" s="614"/>
      <c r="L1438" s="615"/>
      <c r="M1438" s="644"/>
      <c r="N1438" s="505" t="str">
        <f>三年级BMI</f>
        <v/>
      </c>
      <c r="O1438" s="499" t="str">
        <f>三年级BMI等级</f>
        <v/>
      </c>
      <c r="P1438" s="500" t="str">
        <f>三年级BMI得分</f>
        <v/>
      </c>
      <c r="Q1438" s="515" t="str">
        <f>三年级肺活量得分</f>
        <v/>
      </c>
      <c r="R1438" s="512" t="str">
        <f>三年级等级</f>
        <v/>
      </c>
      <c r="S1438" s="516" t="str">
        <f>三年级50米跑得分</f>
        <v/>
      </c>
      <c r="T1438" s="517" t="str">
        <f>三年级等级</f>
        <v/>
      </c>
      <c r="U1438" s="516" t="str">
        <f>三年级坐位体前屈得分</f>
        <v/>
      </c>
      <c r="V1438" s="517" t="str">
        <f>三年级等级</f>
        <v/>
      </c>
      <c r="W1438" s="516" t="str">
        <f>三年级一分钟跳绳得分</f>
        <v/>
      </c>
      <c r="X1438" s="517" t="str">
        <f>三年级等级</f>
        <v/>
      </c>
      <c r="Y1438" s="515" t="str">
        <f>三年级仰卧起坐得分</f>
        <v/>
      </c>
      <c r="Z1438" s="518" t="str">
        <f>三年级等级</f>
        <v/>
      </c>
      <c r="AA1438" s="533"/>
      <c r="AB1438" s="515"/>
      <c r="AC1438" s="533" t="str">
        <f>三年级跳绳附加分</f>
        <v/>
      </c>
      <c r="AD1438" s="534" t="str">
        <f>三年级标准分</f>
        <v/>
      </c>
      <c r="AE1438" s="534" t="str">
        <f>三年级总分</f>
        <v/>
      </c>
      <c r="AF1438" s="517" t="str">
        <f>三年级等级</f>
        <v/>
      </c>
    </row>
    <row r="1439" spans="1:32">
      <c r="A1439" s="476">
        <v>321</v>
      </c>
      <c r="B1439" s="477">
        <v>37</v>
      </c>
      <c r="C1439" s="632"/>
      <c r="D1439" s="633"/>
      <c r="E1439" s="632"/>
      <c r="F1439" s="625"/>
      <c r="G1439" s="608"/>
      <c r="H1439" s="475"/>
      <c r="I1439" s="613"/>
      <c r="J1439" s="614"/>
      <c r="K1439" s="614"/>
      <c r="L1439" s="615"/>
      <c r="M1439" s="644"/>
      <c r="N1439" s="505" t="str">
        <f>三年级BMI</f>
        <v/>
      </c>
      <c r="O1439" s="499" t="str">
        <f>三年级BMI等级</f>
        <v/>
      </c>
      <c r="P1439" s="500" t="str">
        <f>三年级BMI得分</f>
        <v/>
      </c>
      <c r="Q1439" s="515" t="str">
        <f>三年级肺活量得分</f>
        <v/>
      </c>
      <c r="R1439" s="512" t="str">
        <f>三年级等级</f>
        <v/>
      </c>
      <c r="S1439" s="516" t="str">
        <f>三年级50米跑得分</f>
        <v/>
      </c>
      <c r="T1439" s="517" t="str">
        <f>三年级等级</f>
        <v/>
      </c>
      <c r="U1439" s="516" t="str">
        <f>三年级坐位体前屈得分</f>
        <v/>
      </c>
      <c r="V1439" s="517" t="str">
        <f>三年级等级</f>
        <v/>
      </c>
      <c r="W1439" s="516" t="str">
        <f>三年级一分钟跳绳得分</f>
        <v/>
      </c>
      <c r="X1439" s="517" t="str">
        <f>三年级等级</f>
        <v/>
      </c>
      <c r="Y1439" s="515" t="str">
        <f>三年级仰卧起坐得分</f>
        <v/>
      </c>
      <c r="Z1439" s="518" t="str">
        <f>三年级等级</f>
        <v/>
      </c>
      <c r="AA1439" s="533"/>
      <c r="AB1439" s="515"/>
      <c r="AC1439" s="533" t="str">
        <f>三年级跳绳附加分</f>
        <v/>
      </c>
      <c r="AD1439" s="534" t="str">
        <f>三年级标准分</f>
        <v/>
      </c>
      <c r="AE1439" s="534" t="str">
        <f>三年级总分</f>
        <v/>
      </c>
      <c r="AF1439" s="517" t="str">
        <f>三年级等级</f>
        <v/>
      </c>
    </row>
    <row r="1440" spans="1:32">
      <c r="A1440" s="476">
        <v>321</v>
      </c>
      <c r="B1440" s="477">
        <v>38</v>
      </c>
      <c r="C1440" s="632"/>
      <c r="D1440" s="633"/>
      <c r="E1440" s="632"/>
      <c r="F1440" s="625"/>
      <c r="G1440" s="608"/>
      <c r="H1440" s="475"/>
      <c r="I1440" s="613"/>
      <c r="J1440" s="614"/>
      <c r="K1440" s="614"/>
      <c r="L1440" s="615"/>
      <c r="M1440" s="644"/>
      <c r="N1440" s="505" t="str">
        <f>三年级BMI</f>
        <v/>
      </c>
      <c r="O1440" s="499" t="str">
        <f>三年级BMI等级</f>
        <v/>
      </c>
      <c r="P1440" s="500" t="str">
        <f>三年级BMI得分</f>
        <v/>
      </c>
      <c r="Q1440" s="515" t="str">
        <f>三年级肺活量得分</f>
        <v/>
      </c>
      <c r="R1440" s="512" t="str">
        <f>三年级等级</f>
        <v/>
      </c>
      <c r="S1440" s="516" t="str">
        <f>三年级50米跑得分</f>
        <v/>
      </c>
      <c r="T1440" s="517" t="str">
        <f>三年级等级</f>
        <v/>
      </c>
      <c r="U1440" s="516" t="str">
        <f>三年级坐位体前屈得分</f>
        <v/>
      </c>
      <c r="V1440" s="517" t="str">
        <f>三年级等级</f>
        <v/>
      </c>
      <c r="W1440" s="516" t="str">
        <f>三年级一分钟跳绳得分</f>
        <v/>
      </c>
      <c r="X1440" s="517" t="str">
        <f>三年级等级</f>
        <v/>
      </c>
      <c r="Y1440" s="515" t="str">
        <f>三年级仰卧起坐得分</f>
        <v/>
      </c>
      <c r="Z1440" s="518" t="str">
        <f>三年级等级</f>
        <v/>
      </c>
      <c r="AA1440" s="533"/>
      <c r="AB1440" s="515"/>
      <c r="AC1440" s="533" t="str">
        <f>三年级跳绳附加分</f>
        <v/>
      </c>
      <c r="AD1440" s="534" t="str">
        <f>三年级标准分</f>
        <v/>
      </c>
      <c r="AE1440" s="534" t="str">
        <f>三年级总分</f>
        <v/>
      </c>
      <c r="AF1440" s="517" t="str">
        <f>三年级等级</f>
        <v/>
      </c>
    </row>
    <row r="1441" spans="1:32">
      <c r="A1441" s="476">
        <v>321</v>
      </c>
      <c r="B1441" s="477">
        <v>39</v>
      </c>
      <c r="C1441" s="632"/>
      <c r="D1441" s="633"/>
      <c r="E1441" s="632"/>
      <c r="F1441" s="625"/>
      <c r="G1441" s="608"/>
      <c r="H1441" s="475"/>
      <c r="I1441" s="613"/>
      <c r="J1441" s="614"/>
      <c r="K1441" s="614"/>
      <c r="L1441" s="615"/>
      <c r="M1441" s="644"/>
      <c r="N1441" s="505" t="str">
        <f>三年级BMI</f>
        <v/>
      </c>
      <c r="O1441" s="499" t="str">
        <f>三年级BMI等级</f>
        <v/>
      </c>
      <c r="P1441" s="500" t="str">
        <f>三年级BMI得分</f>
        <v/>
      </c>
      <c r="Q1441" s="515" t="str">
        <f>三年级肺活量得分</f>
        <v/>
      </c>
      <c r="R1441" s="512" t="str">
        <f>三年级等级</f>
        <v/>
      </c>
      <c r="S1441" s="516" t="str">
        <f>三年级50米跑得分</f>
        <v/>
      </c>
      <c r="T1441" s="517" t="str">
        <f>三年级等级</f>
        <v/>
      </c>
      <c r="U1441" s="516" t="str">
        <f>三年级坐位体前屈得分</f>
        <v/>
      </c>
      <c r="V1441" s="517" t="str">
        <f>三年级等级</f>
        <v/>
      </c>
      <c r="W1441" s="516" t="str">
        <f>三年级一分钟跳绳得分</f>
        <v/>
      </c>
      <c r="X1441" s="517" t="str">
        <f>三年级等级</f>
        <v/>
      </c>
      <c r="Y1441" s="515" t="str">
        <f>三年级仰卧起坐得分</f>
        <v/>
      </c>
      <c r="Z1441" s="518" t="str">
        <f>三年级等级</f>
        <v/>
      </c>
      <c r="AA1441" s="533"/>
      <c r="AB1441" s="515"/>
      <c r="AC1441" s="533" t="str">
        <f>三年级跳绳附加分</f>
        <v/>
      </c>
      <c r="AD1441" s="534" t="str">
        <f>三年级标准分</f>
        <v/>
      </c>
      <c r="AE1441" s="534" t="str">
        <f>三年级总分</f>
        <v/>
      </c>
      <c r="AF1441" s="517" t="str">
        <f>三年级等级</f>
        <v/>
      </c>
    </row>
    <row r="1442" spans="1:32">
      <c r="A1442" s="476">
        <v>321</v>
      </c>
      <c r="B1442" s="477">
        <v>40</v>
      </c>
      <c r="C1442" s="632"/>
      <c r="D1442" s="633"/>
      <c r="E1442" s="632"/>
      <c r="F1442" s="625"/>
      <c r="G1442" s="608"/>
      <c r="H1442" s="475"/>
      <c r="I1442" s="613"/>
      <c r="J1442" s="614"/>
      <c r="K1442" s="614"/>
      <c r="L1442" s="615"/>
      <c r="M1442" s="644"/>
      <c r="N1442" s="505" t="str">
        <f>三年级BMI</f>
        <v/>
      </c>
      <c r="O1442" s="499" t="str">
        <f>三年级BMI等级</f>
        <v/>
      </c>
      <c r="P1442" s="500" t="str">
        <f>三年级BMI得分</f>
        <v/>
      </c>
      <c r="Q1442" s="515" t="str">
        <f>三年级肺活量得分</f>
        <v/>
      </c>
      <c r="R1442" s="512" t="str">
        <f>三年级等级</f>
        <v/>
      </c>
      <c r="S1442" s="516" t="str">
        <f>三年级50米跑得分</f>
        <v/>
      </c>
      <c r="T1442" s="517" t="str">
        <f>三年级等级</f>
        <v/>
      </c>
      <c r="U1442" s="516" t="str">
        <f>三年级坐位体前屈得分</f>
        <v/>
      </c>
      <c r="V1442" s="517" t="str">
        <f>三年级等级</f>
        <v/>
      </c>
      <c r="W1442" s="516" t="str">
        <f>三年级一分钟跳绳得分</f>
        <v/>
      </c>
      <c r="X1442" s="517" t="str">
        <f>三年级等级</f>
        <v/>
      </c>
      <c r="Y1442" s="515" t="str">
        <f>三年级仰卧起坐得分</f>
        <v/>
      </c>
      <c r="Z1442" s="518" t="str">
        <f>三年级等级</f>
        <v/>
      </c>
      <c r="AA1442" s="533"/>
      <c r="AB1442" s="515"/>
      <c r="AC1442" s="533" t="str">
        <f>三年级跳绳附加分</f>
        <v/>
      </c>
      <c r="AD1442" s="534" t="str">
        <f>三年级标准分</f>
        <v/>
      </c>
      <c r="AE1442" s="534" t="str">
        <f>三年级总分</f>
        <v/>
      </c>
      <c r="AF1442" s="517" t="str">
        <f>三年级等级</f>
        <v/>
      </c>
    </row>
    <row r="1443" spans="1:32">
      <c r="A1443" s="476">
        <v>321</v>
      </c>
      <c r="B1443" s="477">
        <v>41</v>
      </c>
      <c r="C1443" s="632"/>
      <c r="D1443" s="633"/>
      <c r="E1443" s="632"/>
      <c r="F1443" s="625"/>
      <c r="G1443" s="608"/>
      <c r="H1443" s="475"/>
      <c r="I1443" s="613"/>
      <c r="J1443" s="614"/>
      <c r="K1443" s="614"/>
      <c r="L1443" s="615"/>
      <c r="M1443" s="644"/>
      <c r="N1443" s="505" t="str">
        <f>三年级BMI</f>
        <v/>
      </c>
      <c r="O1443" s="499" t="str">
        <f>三年级BMI等级</f>
        <v/>
      </c>
      <c r="P1443" s="500" t="str">
        <f>三年级BMI得分</f>
        <v/>
      </c>
      <c r="Q1443" s="515" t="str">
        <f>三年级肺活量得分</f>
        <v/>
      </c>
      <c r="R1443" s="512" t="str">
        <f>三年级等级</f>
        <v/>
      </c>
      <c r="S1443" s="516" t="str">
        <f>三年级50米跑得分</f>
        <v/>
      </c>
      <c r="T1443" s="517" t="str">
        <f>三年级等级</f>
        <v/>
      </c>
      <c r="U1443" s="516" t="str">
        <f>三年级坐位体前屈得分</f>
        <v/>
      </c>
      <c r="V1443" s="517" t="str">
        <f>三年级等级</f>
        <v/>
      </c>
      <c r="W1443" s="516" t="str">
        <f>三年级一分钟跳绳得分</f>
        <v/>
      </c>
      <c r="X1443" s="517" t="str">
        <f>三年级等级</f>
        <v/>
      </c>
      <c r="Y1443" s="515" t="str">
        <f>三年级仰卧起坐得分</f>
        <v/>
      </c>
      <c r="Z1443" s="518" t="str">
        <f>三年级等级</f>
        <v/>
      </c>
      <c r="AA1443" s="533"/>
      <c r="AB1443" s="515"/>
      <c r="AC1443" s="533" t="str">
        <f>三年级跳绳附加分</f>
        <v/>
      </c>
      <c r="AD1443" s="534" t="str">
        <f>三年级标准分</f>
        <v/>
      </c>
      <c r="AE1443" s="534" t="str">
        <f>三年级总分</f>
        <v/>
      </c>
      <c r="AF1443" s="517" t="str">
        <f>三年级等级</f>
        <v/>
      </c>
    </row>
    <row r="1444" spans="1:32">
      <c r="A1444" s="476">
        <v>321</v>
      </c>
      <c r="B1444" s="477">
        <v>42</v>
      </c>
      <c r="C1444" s="632"/>
      <c r="D1444" s="633"/>
      <c r="E1444" s="632"/>
      <c r="F1444" s="625"/>
      <c r="G1444" s="608"/>
      <c r="H1444" s="475"/>
      <c r="I1444" s="613"/>
      <c r="J1444" s="614"/>
      <c r="K1444" s="614"/>
      <c r="L1444" s="615"/>
      <c r="M1444" s="644"/>
      <c r="N1444" s="505" t="str">
        <f>三年级BMI</f>
        <v/>
      </c>
      <c r="O1444" s="499" t="str">
        <f>三年级BMI等级</f>
        <v/>
      </c>
      <c r="P1444" s="500" t="str">
        <f>三年级BMI得分</f>
        <v/>
      </c>
      <c r="Q1444" s="515" t="str">
        <f>三年级肺活量得分</f>
        <v/>
      </c>
      <c r="R1444" s="512" t="str">
        <f>三年级等级</f>
        <v/>
      </c>
      <c r="S1444" s="516" t="str">
        <f>三年级50米跑得分</f>
        <v/>
      </c>
      <c r="T1444" s="517" t="str">
        <f>三年级等级</f>
        <v/>
      </c>
      <c r="U1444" s="516" t="str">
        <f>三年级坐位体前屈得分</f>
        <v/>
      </c>
      <c r="V1444" s="517" t="str">
        <f>三年级等级</f>
        <v/>
      </c>
      <c r="W1444" s="516" t="str">
        <f>三年级一分钟跳绳得分</f>
        <v/>
      </c>
      <c r="X1444" s="517" t="str">
        <f>三年级等级</f>
        <v/>
      </c>
      <c r="Y1444" s="515" t="str">
        <f>三年级仰卧起坐得分</f>
        <v/>
      </c>
      <c r="Z1444" s="518" t="str">
        <f>三年级等级</f>
        <v/>
      </c>
      <c r="AA1444" s="533"/>
      <c r="AB1444" s="515"/>
      <c r="AC1444" s="533" t="str">
        <f>三年级跳绳附加分</f>
        <v/>
      </c>
      <c r="AD1444" s="534" t="str">
        <f>三年级标准分</f>
        <v/>
      </c>
      <c r="AE1444" s="534" t="str">
        <f>三年级总分</f>
        <v/>
      </c>
      <c r="AF1444" s="517" t="str">
        <f>三年级等级</f>
        <v/>
      </c>
    </row>
    <row r="1445" spans="1:32">
      <c r="A1445" s="476">
        <v>321</v>
      </c>
      <c r="B1445" s="477">
        <v>43</v>
      </c>
      <c r="C1445" s="632"/>
      <c r="D1445" s="633"/>
      <c r="E1445" s="632"/>
      <c r="F1445" s="625"/>
      <c r="G1445" s="608"/>
      <c r="H1445" s="475"/>
      <c r="I1445" s="613"/>
      <c r="J1445" s="614"/>
      <c r="K1445" s="614"/>
      <c r="L1445" s="615"/>
      <c r="M1445" s="644"/>
      <c r="N1445" s="505" t="str">
        <f>三年级BMI</f>
        <v/>
      </c>
      <c r="O1445" s="499" t="str">
        <f>三年级BMI等级</f>
        <v/>
      </c>
      <c r="P1445" s="500" t="str">
        <f>三年级BMI得分</f>
        <v/>
      </c>
      <c r="Q1445" s="515" t="str">
        <f>三年级肺活量得分</f>
        <v/>
      </c>
      <c r="R1445" s="512" t="str">
        <f>三年级等级</f>
        <v/>
      </c>
      <c r="S1445" s="516" t="str">
        <f>三年级50米跑得分</f>
        <v/>
      </c>
      <c r="T1445" s="517" t="str">
        <f>三年级等级</f>
        <v/>
      </c>
      <c r="U1445" s="516" t="str">
        <f>三年级坐位体前屈得分</f>
        <v/>
      </c>
      <c r="V1445" s="517" t="str">
        <f>三年级等级</f>
        <v/>
      </c>
      <c r="W1445" s="516" t="str">
        <f>三年级一分钟跳绳得分</f>
        <v/>
      </c>
      <c r="X1445" s="517" t="str">
        <f>三年级等级</f>
        <v/>
      </c>
      <c r="Y1445" s="515" t="str">
        <f>三年级仰卧起坐得分</f>
        <v/>
      </c>
      <c r="Z1445" s="518" t="str">
        <f>三年级等级</f>
        <v/>
      </c>
      <c r="AA1445" s="533"/>
      <c r="AB1445" s="515"/>
      <c r="AC1445" s="533" t="str">
        <f>三年级跳绳附加分</f>
        <v/>
      </c>
      <c r="AD1445" s="534" t="str">
        <f>三年级标准分</f>
        <v/>
      </c>
      <c r="AE1445" s="534" t="str">
        <f>三年级总分</f>
        <v/>
      </c>
      <c r="AF1445" s="517" t="str">
        <f>三年级等级</f>
        <v/>
      </c>
    </row>
    <row r="1446" spans="1:32">
      <c r="A1446" s="476">
        <v>321</v>
      </c>
      <c r="B1446" s="477">
        <v>44</v>
      </c>
      <c r="C1446" s="632"/>
      <c r="D1446" s="633"/>
      <c r="E1446" s="632"/>
      <c r="F1446" s="625"/>
      <c r="G1446" s="608"/>
      <c r="H1446" s="475"/>
      <c r="I1446" s="613"/>
      <c r="J1446" s="614"/>
      <c r="K1446" s="614"/>
      <c r="L1446" s="615"/>
      <c r="M1446" s="644"/>
      <c r="N1446" s="505" t="str">
        <f>三年级BMI</f>
        <v/>
      </c>
      <c r="O1446" s="499" t="str">
        <f>三年级BMI等级</f>
        <v/>
      </c>
      <c r="P1446" s="500" t="str">
        <f>三年级BMI得分</f>
        <v/>
      </c>
      <c r="Q1446" s="515" t="str">
        <f>三年级肺活量得分</f>
        <v/>
      </c>
      <c r="R1446" s="512" t="str">
        <f>三年级等级</f>
        <v/>
      </c>
      <c r="S1446" s="516" t="str">
        <f>三年级50米跑得分</f>
        <v/>
      </c>
      <c r="T1446" s="517" t="str">
        <f>三年级等级</f>
        <v/>
      </c>
      <c r="U1446" s="516" t="str">
        <f>三年级坐位体前屈得分</f>
        <v/>
      </c>
      <c r="V1446" s="517" t="str">
        <f>三年级等级</f>
        <v/>
      </c>
      <c r="W1446" s="516" t="str">
        <f>三年级一分钟跳绳得分</f>
        <v/>
      </c>
      <c r="X1446" s="517" t="str">
        <f>三年级等级</f>
        <v/>
      </c>
      <c r="Y1446" s="515" t="str">
        <f>三年级仰卧起坐得分</f>
        <v/>
      </c>
      <c r="Z1446" s="518" t="str">
        <f>三年级等级</f>
        <v/>
      </c>
      <c r="AA1446" s="533"/>
      <c r="AB1446" s="515"/>
      <c r="AC1446" s="533" t="str">
        <f>三年级跳绳附加分</f>
        <v/>
      </c>
      <c r="AD1446" s="534" t="str">
        <f>三年级标准分</f>
        <v/>
      </c>
      <c r="AE1446" s="534" t="str">
        <f>三年级总分</f>
        <v/>
      </c>
      <c r="AF1446" s="517" t="str">
        <f>三年级等级</f>
        <v/>
      </c>
    </row>
    <row r="1447" spans="1:32">
      <c r="A1447" s="476">
        <v>321</v>
      </c>
      <c r="B1447" s="477">
        <v>45</v>
      </c>
      <c r="C1447" s="632"/>
      <c r="D1447" s="633"/>
      <c r="E1447" s="632"/>
      <c r="F1447" s="625"/>
      <c r="G1447" s="608"/>
      <c r="H1447" s="475"/>
      <c r="I1447" s="613"/>
      <c r="J1447" s="614"/>
      <c r="K1447" s="614"/>
      <c r="L1447" s="615"/>
      <c r="M1447" s="644"/>
      <c r="N1447" s="505" t="str">
        <f>三年级BMI</f>
        <v/>
      </c>
      <c r="O1447" s="499" t="str">
        <f>三年级BMI等级</f>
        <v/>
      </c>
      <c r="P1447" s="500" t="str">
        <f>三年级BMI得分</f>
        <v/>
      </c>
      <c r="Q1447" s="515" t="str">
        <f>三年级肺活量得分</f>
        <v/>
      </c>
      <c r="R1447" s="512" t="str">
        <f>三年级等级</f>
        <v/>
      </c>
      <c r="S1447" s="516" t="str">
        <f>三年级50米跑得分</f>
        <v/>
      </c>
      <c r="T1447" s="517" t="str">
        <f>三年级等级</f>
        <v/>
      </c>
      <c r="U1447" s="516" t="str">
        <f>三年级坐位体前屈得分</f>
        <v/>
      </c>
      <c r="V1447" s="517" t="str">
        <f>三年级等级</f>
        <v/>
      </c>
      <c r="W1447" s="516" t="str">
        <f>三年级一分钟跳绳得分</f>
        <v/>
      </c>
      <c r="X1447" s="517" t="str">
        <f>三年级等级</f>
        <v/>
      </c>
      <c r="Y1447" s="515" t="str">
        <f>三年级仰卧起坐得分</f>
        <v/>
      </c>
      <c r="Z1447" s="518" t="str">
        <f>三年级等级</f>
        <v/>
      </c>
      <c r="AA1447" s="533"/>
      <c r="AB1447" s="515"/>
      <c r="AC1447" s="533" t="str">
        <f>三年级跳绳附加分</f>
        <v/>
      </c>
      <c r="AD1447" s="534" t="str">
        <f>三年级标准分</f>
        <v/>
      </c>
      <c r="AE1447" s="534" t="str">
        <f>三年级总分</f>
        <v/>
      </c>
      <c r="AF1447" s="517" t="str">
        <f>三年级等级</f>
        <v/>
      </c>
    </row>
    <row r="1448" spans="1:32">
      <c r="A1448" s="476">
        <v>321</v>
      </c>
      <c r="B1448" s="477">
        <v>46</v>
      </c>
      <c r="C1448" s="632"/>
      <c r="D1448" s="633"/>
      <c r="E1448" s="632"/>
      <c r="F1448" s="625"/>
      <c r="G1448" s="608"/>
      <c r="H1448" s="475"/>
      <c r="I1448" s="613"/>
      <c r="J1448" s="614"/>
      <c r="K1448" s="614"/>
      <c r="L1448" s="615"/>
      <c r="M1448" s="644"/>
      <c r="N1448" s="505" t="str">
        <f>三年级BMI</f>
        <v/>
      </c>
      <c r="O1448" s="499" t="str">
        <f>三年级BMI等级</f>
        <v/>
      </c>
      <c r="P1448" s="500" t="str">
        <f>三年级BMI得分</f>
        <v/>
      </c>
      <c r="Q1448" s="515" t="str">
        <f>三年级肺活量得分</f>
        <v/>
      </c>
      <c r="R1448" s="512" t="str">
        <f>三年级等级</f>
        <v/>
      </c>
      <c r="S1448" s="516" t="str">
        <f>三年级50米跑得分</f>
        <v/>
      </c>
      <c r="T1448" s="517" t="str">
        <f>三年级等级</f>
        <v/>
      </c>
      <c r="U1448" s="516" t="str">
        <f>三年级坐位体前屈得分</f>
        <v/>
      </c>
      <c r="V1448" s="517" t="str">
        <f>三年级等级</f>
        <v/>
      </c>
      <c r="W1448" s="516" t="str">
        <f>三年级一分钟跳绳得分</f>
        <v/>
      </c>
      <c r="X1448" s="517" t="str">
        <f>三年级等级</f>
        <v/>
      </c>
      <c r="Y1448" s="515" t="str">
        <f>三年级仰卧起坐得分</f>
        <v/>
      </c>
      <c r="Z1448" s="518" t="str">
        <f>三年级等级</f>
        <v/>
      </c>
      <c r="AA1448" s="533"/>
      <c r="AB1448" s="515"/>
      <c r="AC1448" s="533" t="str">
        <f>三年级跳绳附加分</f>
        <v/>
      </c>
      <c r="AD1448" s="534" t="str">
        <f>三年级标准分</f>
        <v/>
      </c>
      <c r="AE1448" s="534" t="str">
        <f>三年级总分</f>
        <v/>
      </c>
      <c r="AF1448" s="517" t="str">
        <f>三年级等级</f>
        <v/>
      </c>
    </row>
    <row r="1449" spans="1:32">
      <c r="A1449" s="476">
        <v>321</v>
      </c>
      <c r="B1449" s="477">
        <v>47</v>
      </c>
      <c r="C1449" s="632"/>
      <c r="D1449" s="633"/>
      <c r="E1449" s="632"/>
      <c r="F1449" s="625"/>
      <c r="G1449" s="608"/>
      <c r="H1449" s="475"/>
      <c r="I1449" s="613"/>
      <c r="J1449" s="614"/>
      <c r="K1449" s="614"/>
      <c r="L1449" s="615"/>
      <c r="M1449" s="644"/>
      <c r="N1449" s="505" t="str">
        <f>三年级BMI</f>
        <v/>
      </c>
      <c r="O1449" s="499" t="str">
        <f>三年级BMI等级</f>
        <v/>
      </c>
      <c r="P1449" s="500" t="str">
        <f>三年级BMI得分</f>
        <v/>
      </c>
      <c r="Q1449" s="515" t="str">
        <f>三年级肺活量得分</f>
        <v/>
      </c>
      <c r="R1449" s="512" t="str">
        <f>三年级等级</f>
        <v/>
      </c>
      <c r="S1449" s="516" t="str">
        <f>三年级50米跑得分</f>
        <v/>
      </c>
      <c r="T1449" s="517" t="str">
        <f>三年级等级</f>
        <v/>
      </c>
      <c r="U1449" s="516" t="str">
        <f>三年级坐位体前屈得分</f>
        <v/>
      </c>
      <c r="V1449" s="517" t="str">
        <f>三年级等级</f>
        <v/>
      </c>
      <c r="W1449" s="516" t="str">
        <f>三年级一分钟跳绳得分</f>
        <v/>
      </c>
      <c r="X1449" s="517" t="str">
        <f>三年级等级</f>
        <v/>
      </c>
      <c r="Y1449" s="515" t="str">
        <f>三年级仰卧起坐得分</f>
        <v/>
      </c>
      <c r="Z1449" s="518" t="str">
        <f>三年级等级</f>
        <v/>
      </c>
      <c r="AA1449" s="533"/>
      <c r="AB1449" s="515"/>
      <c r="AC1449" s="533" t="str">
        <f>三年级跳绳附加分</f>
        <v/>
      </c>
      <c r="AD1449" s="534" t="str">
        <f>三年级标准分</f>
        <v/>
      </c>
      <c r="AE1449" s="534" t="str">
        <f>三年级总分</f>
        <v/>
      </c>
      <c r="AF1449" s="517" t="str">
        <f>三年级等级</f>
        <v/>
      </c>
    </row>
    <row r="1450" spans="1:32">
      <c r="A1450" s="476">
        <v>321</v>
      </c>
      <c r="B1450" s="477">
        <v>48</v>
      </c>
      <c r="C1450" s="632"/>
      <c r="D1450" s="633"/>
      <c r="E1450" s="632"/>
      <c r="F1450" s="625"/>
      <c r="G1450" s="608"/>
      <c r="H1450" s="475"/>
      <c r="I1450" s="613"/>
      <c r="J1450" s="614"/>
      <c r="K1450" s="614"/>
      <c r="L1450" s="615"/>
      <c r="M1450" s="644"/>
      <c r="N1450" s="505" t="str">
        <f>三年级BMI</f>
        <v/>
      </c>
      <c r="O1450" s="499" t="str">
        <f>三年级BMI等级</f>
        <v/>
      </c>
      <c r="P1450" s="500" t="str">
        <f>三年级BMI得分</f>
        <v/>
      </c>
      <c r="Q1450" s="515" t="str">
        <f>三年级肺活量得分</f>
        <v/>
      </c>
      <c r="R1450" s="512" t="str">
        <f>三年级等级</f>
        <v/>
      </c>
      <c r="S1450" s="516" t="str">
        <f>三年级50米跑得分</f>
        <v/>
      </c>
      <c r="T1450" s="517" t="str">
        <f>三年级等级</f>
        <v/>
      </c>
      <c r="U1450" s="516" t="str">
        <f>三年级坐位体前屈得分</f>
        <v/>
      </c>
      <c r="V1450" s="517" t="str">
        <f>三年级等级</f>
        <v/>
      </c>
      <c r="W1450" s="516" t="str">
        <f>三年级一分钟跳绳得分</f>
        <v/>
      </c>
      <c r="X1450" s="517" t="str">
        <f>三年级等级</f>
        <v/>
      </c>
      <c r="Y1450" s="515" t="str">
        <f>三年级仰卧起坐得分</f>
        <v/>
      </c>
      <c r="Z1450" s="518" t="str">
        <f>三年级等级</f>
        <v/>
      </c>
      <c r="AA1450" s="533"/>
      <c r="AB1450" s="515"/>
      <c r="AC1450" s="533" t="str">
        <f>三年级跳绳附加分</f>
        <v/>
      </c>
      <c r="AD1450" s="534" t="str">
        <f>三年级标准分</f>
        <v/>
      </c>
      <c r="AE1450" s="534" t="str">
        <f>三年级总分</f>
        <v/>
      </c>
      <c r="AF1450" s="517" t="str">
        <f>三年级等级</f>
        <v/>
      </c>
    </row>
    <row r="1451" spans="1:32">
      <c r="A1451" s="476">
        <v>321</v>
      </c>
      <c r="B1451" s="477">
        <v>49</v>
      </c>
      <c r="C1451" s="632"/>
      <c r="D1451" s="633"/>
      <c r="E1451" s="632"/>
      <c r="F1451" s="625"/>
      <c r="G1451" s="608"/>
      <c r="H1451" s="475"/>
      <c r="I1451" s="613"/>
      <c r="J1451" s="614"/>
      <c r="K1451" s="614"/>
      <c r="L1451" s="615"/>
      <c r="M1451" s="644"/>
      <c r="N1451" s="505" t="str">
        <f>三年级BMI</f>
        <v/>
      </c>
      <c r="O1451" s="499" t="str">
        <f>三年级BMI等级</f>
        <v/>
      </c>
      <c r="P1451" s="500" t="str">
        <f>三年级BMI得分</f>
        <v/>
      </c>
      <c r="Q1451" s="515" t="str">
        <f>三年级肺活量得分</f>
        <v/>
      </c>
      <c r="R1451" s="512" t="str">
        <f>三年级等级</f>
        <v/>
      </c>
      <c r="S1451" s="516" t="str">
        <f>三年级50米跑得分</f>
        <v/>
      </c>
      <c r="T1451" s="517" t="str">
        <f>三年级等级</f>
        <v/>
      </c>
      <c r="U1451" s="516" t="str">
        <f>三年级坐位体前屈得分</f>
        <v/>
      </c>
      <c r="V1451" s="517" t="str">
        <f>三年级等级</f>
        <v/>
      </c>
      <c r="W1451" s="516" t="str">
        <f>三年级一分钟跳绳得分</f>
        <v/>
      </c>
      <c r="X1451" s="517" t="str">
        <f>三年级等级</f>
        <v/>
      </c>
      <c r="Y1451" s="515" t="str">
        <f>三年级仰卧起坐得分</f>
        <v/>
      </c>
      <c r="Z1451" s="518" t="str">
        <f>三年级等级</f>
        <v/>
      </c>
      <c r="AA1451" s="533"/>
      <c r="AB1451" s="515"/>
      <c r="AC1451" s="533" t="str">
        <f>三年级跳绳附加分</f>
        <v/>
      </c>
      <c r="AD1451" s="534" t="str">
        <f>三年级标准分</f>
        <v/>
      </c>
      <c r="AE1451" s="534" t="str">
        <f>三年级总分</f>
        <v/>
      </c>
      <c r="AF1451" s="517" t="str">
        <f>三年级等级</f>
        <v/>
      </c>
    </row>
    <row r="1452" spans="1:32">
      <c r="A1452" s="476">
        <v>321</v>
      </c>
      <c r="B1452" s="477">
        <v>50</v>
      </c>
      <c r="C1452" s="632"/>
      <c r="D1452" s="633"/>
      <c r="E1452" s="632"/>
      <c r="F1452" s="625"/>
      <c r="G1452" s="608"/>
      <c r="H1452" s="475"/>
      <c r="I1452" s="613"/>
      <c r="J1452" s="614"/>
      <c r="K1452" s="614"/>
      <c r="L1452" s="615"/>
      <c r="M1452" s="644"/>
      <c r="N1452" s="505" t="str">
        <f>三年级BMI</f>
        <v/>
      </c>
      <c r="O1452" s="499" t="str">
        <f>三年级BMI等级</f>
        <v/>
      </c>
      <c r="P1452" s="500" t="str">
        <f>三年级BMI得分</f>
        <v/>
      </c>
      <c r="Q1452" s="515" t="str">
        <f>三年级肺活量得分</f>
        <v/>
      </c>
      <c r="R1452" s="512" t="str">
        <f>三年级等级</f>
        <v/>
      </c>
      <c r="S1452" s="516" t="str">
        <f>三年级50米跑得分</f>
        <v/>
      </c>
      <c r="T1452" s="517" t="str">
        <f>三年级等级</f>
        <v/>
      </c>
      <c r="U1452" s="516" t="str">
        <f>三年级坐位体前屈得分</f>
        <v/>
      </c>
      <c r="V1452" s="517" t="str">
        <f>三年级等级</f>
        <v/>
      </c>
      <c r="W1452" s="516" t="str">
        <f>三年级一分钟跳绳得分</f>
        <v/>
      </c>
      <c r="X1452" s="517" t="str">
        <f>三年级等级</f>
        <v/>
      </c>
      <c r="Y1452" s="515" t="str">
        <f>三年级仰卧起坐得分</f>
        <v/>
      </c>
      <c r="Z1452" s="518" t="str">
        <f>三年级等级</f>
        <v/>
      </c>
      <c r="AA1452" s="533"/>
      <c r="AB1452" s="515"/>
      <c r="AC1452" s="533" t="str">
        <f>三年级跳绳附加分</f>
        <v/>
      </c>
      <c r="AD1452" s="534" t="str">
        <f>三年级标准分</f>
        <v/>
      </c>
      <c r="AE1452" s="534" t="str">
        <f>三年级总分</f>
        <v/>
      </c>
      <c r="AF1452" s="517" t="str">
        <f>三年级等级</f>
        <v/>
      </c>
    </row>
    <row r="1453" spans="1:32">
      <c r="A1453" s="476">
        <v>321</v>
      </c>
      <c r="B1453" s="477">
        <v>51</v>
      </c>
      <c r="C1453" s="632"/>
      <c r="D1453" s="633"/>
      <c r="E1453" s="632"/>
      <c r="F1453" s="625"/>
      <c r="G1453" s="608"/>
      <c r="H1453" s="475"/>
      <c r="I1453" s="613"/>
      <c r="J1453" s="614"/>
      <c r="K1453" s="614"/>
      <c r="L1453" s="615"/>
      <c r="M1453" s="644"/>
      <c r="N1453" s="505" t="str">
        <f>三年级BMI</f>
        <v/>
      </c>
      <c r="O1453" s="499" t="str">
        <f>三年级BMI等级</f>
        <v/>
      </c>
      <c r="P1453" s="500" t="str">
        <f>三年级BMI得分</f>
        <v/>
      </c>
      <c r="Q1453" s="515" t="str">
        <f>三年级肺活量得分</f>
        <v/>
      </c>
      <c r="R1453" s="512" t="str">
        <f>三年级等级</f>
        <v/>
      </c>
      <c r="S1453" s="516" t="str">
        <f>三年级50米跑得分</f>
        <v/>
      </c>
      <c r="T1453" s="517" t="str">
        <f>三年级等级</f>
        <v/>
      </c>
      <c r="U1453" s="516" t="str">
        <f>三年级坐位体前屈得分</f>
        <v/>
      </c>
      <c r="V1453" s="517" t="str">
        <f>三年级等级</f>
        <v/>
      </c>
      <c r="W1453" s="516" t="str">
        <f>三年级一分钟跳绳得分</f>
        <v/>
      </c>
      <c r="X1453" s="517" t="str">
        <f>三年级等级</f>
        <v/>
      </c>
      <c r="Y1453" s="515" t="str">
        <f>三年级仰卧起坐得分</f>
        <v/>
      </c>
      <c r="Z1453" s="518" t="str">
        <f>三年级等级</f>
        <v/>
      </c>
      <c r="AA1453" s="533"/>
      <c r="AB1453" s="515"/>
      <c r="AC1453" s="533" t="str">
        <f>三年级跳绳附加分</f>
        <v/>
      </c>
      <c r="AD1453" s="534" t="str">
        <f>三年级标准分</f>
        <v/>
      </c>
      <c r="AE1453" s="534" t="str">
        <f>三年级总分</f>
        <v/>
      </c>
      <c r="AF1453" s="517" t="str">
        <f>三年级等级</f>
        <v/>
      </c>
    </row>
    <row r="1454" spans="1:32">
      <c r="A1454" s="476">
        <v>321</v>
      </c>
      <c r="B1454" s="477">
        <v>52</v>
      </c>
      <c r="C1454" s="632"/>
      <c r="D1454" s="633"/>
      <c r="E1454" s="632"/>
      <c r="F1454" s="625"/>
      <c r="G1454" s="608"/>
      <c r="H1454" s="475"/>
      <c r="I1454" s="613"/>
      <c r="J1454" s="614"/>
      <c r="K1454" s="614"/>
      <c r="L1454" s="615"/>
      <c r="M1454" s="644"/>
      <c r="N1454" s="505" t="str">
        <f>三年级BMI</f>
        <v/>
      </c>
      <c r="O1454" s="499" t="str">
        <f>三年级BMI等级</f>
        <v/>
      </c>
      <c r="P1454" s="500" t="str">
        <f>三年级BMI得分</f>
        <v/>
      </c>
      <c r="Q1454" s="515" t="str">
        <f>三年级肺活量得分</f>
        <v/>
      </c>
      <c r="R1454" s="512" t="str">
        <f>三年级等级</f>
        <v/>
      </c>
      <c r="S1454" s="516" t="str">
        <f>三年级50米跑得分</f>
        <v/>
      </c>
      <c r="T1454" s="517" t="str">
        <f>三年级等级</f>
        <v/>
      </c>
      <c r="U1454" s="516" t="str">
        <f>三年级坐位体前屈得分</f>
        <v/>
      </c>
      <c r="V1454" s="517" t="str">
        <f>三年级等级</f>
        <v/>
      </c>
      <c r="W1454" s="516" t="str">
        <f>三年级一分钟跳绳得分</f>
        <v/>
      </c>
      <c r="X1454" s="517" t="str">
        <f>三年级等级</f>
        <v/>
      </c>
      <c r="Y1454" s="515" t="str">
        <f>三年级仰卧起坐得分</f>
        <v/>
      </c>
      <c r="Z1454" s="518" t="str">
        <f>三年级等级</f>
        <v/>
      </c>
      <c r="AA1454" s="533"/>
      <c r="AB1454" s="515"/>
      <c r="AC1454" s="533" t="str">
        <f>三年级跳绳附加分</f>
        <v/>
      </c>
      <c r="AD1454" s="534" t="str">
        <f>三年级标准分</f>
        <v/>
      </c>
      <c r="AE1454" s="534" t="str">
        <f>三年级总分</f>
        <v/>
      </c>
      <c r="AF1454" s="517" t="str">
        <f>三年级等级</f>
        <v/>
      </c>
    </row>
    <row r="1455" spans="1:32">
      <c r="A1455" s="476">
        <v>321</v>
      </c>
      <c r="B1455" s="477">
        <v>53</v>
      </c>
      <c r="C1455" s="632"/>
      <c r="D1455" s="633"/>
      <c r="E1455" s="632"/>
      <c r="F1455" s="625"/>
      <c r="G1455" s="608"/>
      <c r="H1455" s="475"/>
      <c r="I1455" s="613"/>
      <c r="J1455" s="614"/>
      <c r="K1455" s="614"/>
      <c r="L1455" s="615"/>
      <c r="M1455" s="644"/>
      <c r="N1455" s="505" t="str">
        <f>三年级BMI</f>
        <v/>
      </c>
      <c r="O1455" s="499" t="str">
        <f>三年级BMI等级</f>
        <v/>
      </c>
      <c r="P1455" s="500" t="str">
        <f>三年级BMI得分</f>
        <v/>
      </c>
      <c r="Q1455" s="515" t="str">
        <f>三年级肺活量得分</f>
        <v/>
      </c>
      <c r="R1455" s="512" t="str">
        <f>三年级等级</f>
        <v/>
      </c>
      <c r="S1455" s="516" t="str">
        <f>三年级50米跑得分</f>
        <v/>
      </c>
      <c r="T1455" s="517" t="str">
        <f>三年级等级</f>
        <v/>
      </c>
      <c r="U1455" s="516" t="str">
        <f>三年级坐位体前屈得分</f>
        <v/>
      </c>
      <c r="V1455" s="517" t="str">
        <f>三年级等级</f>
        <v/>
      </c>
      <c r="W1455" s="516" t="str">
        <f>三年级一分钟跳绳得分</f>
        <v/>
      </c>
      <c r="X1455" s="517" t="str">
        <f>三年级等级</f>
        <v/>
      </c>
      <c r="Y1455" s="515" t="str">
        <f>三年级仰卧起坐得分</f>
        <v/>
      </c>
      <c r="Z1455" s="518" t="str">
        <f>三年级等级</f>
        <v/>
      </c>
      <c r="AA1455" s="533"/>
      <c r="AB1455" s="515"/>
      <c r="AC1455" s="533" t="str">
        <f>三年级跳绳附加分</f>
        <v/>
      </c>
      <c r="AD1455" s="534" t="str">
        <f>三年级标准分</f>
        <v/>
      </c>
      <c r="AE1455" s="534" t="str">
        <f>三年级总分</f>
        <v/>
      </c>
      <c r="AF1455" s="517" t="str">
        <f>三年级等级</f>
        <v/>
      </c>
    </row>
    <row r="1456" spans="1:32">
      <c r="A1456" s="476">
        <v>321</v>
      </c>
      <c r="B1456" s="477">
        <v>54</v>
      </c>
      <c r="C1456" s="632"/>
      <c r="D1456" s="633"/>
      <c r="E1456" s="632"/>
      <c r="F1456" s="625"/>
      <c r="G1456" s="608"/>
      <c r="H1456" s="475"/>
      <c r="I1456" s="613"/>
      <c r="J1456" s="614"/>
      <c r="K1456" s="614"/>
      <c r="L1456" s="615"/>
      <c r="M1456" s="644"/>
      <c r="N1456" s="505" t="str">
        <f>三年级BMI</f>
        <v/>
      </c>
      <c r="O1456" s="499" t="str">
        <f>三年级BMI等级</f>
        <v/>
      </c>
      <c r="P1456" s="500" t="str">
        <f>三年级BMI得分</f>
        <v/>
      </c>
      <c r="Q1456" s="515" t="str">
        <f>三年级肺活量得分</f>
        <v/>
      </c>
      <c r="R1456" s="512" t="str">
        <f>三年级等级</f>
        <v/>
      </c>
      <c r="S1456" s="516" t="str">
        <f>三年级50米跑得分</f>
        <v/>
      </c>
      <c r="T1456" s="517" t="str">
        <f>三年级等级</f>
        <v/>
      </c>
      <c r="U1456" s="516" t="str">
        <f>三年级坐位体前屈得分</f>
        <v/>
      </c>
      <c r="V1456" s="517" t="str">
        <f>三年级等级</f>
        <v/>
      </c>
      <c r="W1456" s="516" t="str">
        <f>三年级一分钟跳绳得分</f>
        <v/>
      </c>
      <c r="X1456" s="517" t="str">
        <f>三年级等级</f>
        <v/>
      </c>
      <c r="Y1456" s="515" t="str">
        <f>三年级仰卧起坐得分</f>
        <v/>
      </c>
      <c r="Z1456" s="518" t="str">
        <f>三年级等级</f>
        <v/>
      </c>
      <c r="AA1456" s="533"/>
      <c r="AB1456" s="515"/>
      <c r="AC1456" s="533" t="str">
        <f>三年级跳绳附加分</f>
        <v/>
      </c>
      <c r="AD1456" s="534" t="str">
        <f>三年级标准分</f>
        <v/>
      </c>
      <c r="AE1456" s="534" t="str">
        <f>三年级总分</f>
        <v/>
      </c>
      <c r="AF1456" s="517" t="str">
        <f>三年级等级</f>
        <v/>
      </c>
    </row>
    <row r="1457" spans="1:32">
      <c r="A1457" s="476">
        <v>321</v>
      </c>
      <c r="B1457" s="477">
        <v>55</v>
      </c>
      <c r="C1457" s="632"/>
      <c r="D1457" s="633"/>
      <c r="E1457" s="632"/>
      <c r="F1457" s="625"/>
      <c r="G1457" s="608"/>
      <c r="H1457" s="475"/>
      <c r="I1457" s="613"/>
      <c r="J1457" s="614"/>
      <c r="K1457" s="614"/>
      <c r="L1457" s="615"/>
      <c r="M1457" s="644"/>
      <c r="N1457" s="505" t="str">
        <f>三年级BMI</f>
        <v/>
      </c>
      <c r="O1457" s="499" t="str">
        <f>三年级BMI等级</f>
        <v/>
      </c>
      <c r="P1457" s="500" t="str">
        <f>三年级BMI得分</f>
        <v/>
      </c>
      <c r="Q1457" s="515" t="str">
        <f>三年级肺活量得分</f>
        <v/>
      </c>
      <c r="R1457" s="512" t="str">
        <f>三年级等级</f>
        <v/>
      </c>
      <c r="S1457" s="516" t="str">
        <f>三年级50米跑得分</f>
        <v/>
      </c>
      <c r="T1457" s="517" t="str">
        <f>三年级等级</f>
        <v/>
      </c>
      <c r="U1457" s="516" t="str">
        <f>三年级坐位体前屈得分</f>
        <v/>
      </c>
      <c r="V1457" s="517" t="str">
        <f>三年级等级</f>
        <v/>
      </c>
      <c r="W1457" s="516" t="str">
        <f>三年级一分钟跳绳得分</f>
        <v/>
      </c>
      <c r="X1457" s="517" t="str">
        <f>三年级等级</f>
        <v/>
      </c>
      <c r="Y1457" s="515" t="str">
        <f>三年级仰卧起坐得分</f>
        <v/>
      </c>
      <c r="Z1457" s="518" t="str">
        <f>三年级等级</f>
        <v/>
      </c>
      <c r="AA1457" s="533"/>
      <c r="AB1457" s="515"/>
      <c r="AC1457" s="533" t="str">
        <f>三年级跳绳附加分</f>
        <v/>
      </c>
      <c r="AD1457" s="534" t="str">
        <f>三年级标准分</f>
        <v/>
      </c>
      <c r="AE1457" s="534" t="str">
        <f>三年级总分</f>
        <v/>
      </c>
      <c r="AF1457" s="517" t="str">
        <f>三年级等级</f>
        <v/>
      </c>
    </row>
    <row r="1458" spans="1:32">
      <c r="A1458" s="476">
        <v>321</v>
      </c>
      <c r="B1458" s="477">
        <v>56</v>
      </c>
      <c r="C1458" s="632"/>
      <c r="D1458" s="633"/>
      <c r="E1458" s="632"/>
      <c r="F1458" s="625"/>
      <c r="G1458" s="608"/>
      <c r="H1458" s="475"/>
      <c r="I1458" s="613"/>
      <c r="J1458" s="614"/>
      <c r="K1458" s="614"/>
      <c r="L1458" s="615"/>
      <c r="M1458" s="644"/>
      <c r="N1458" s="505" t="str">
        <f>三年级BMI</f>
        <v/>
      </c>
      <c r="O1458" s="499" t="str">
        <f>三年级BMI等级</f>
        <v/>
      </c>
      <c r="P1458" s="500" t="str">
        <f>三年级BMI得分</f>
        <v/>
      </c>
      <c r="Q1458" s="515" t="str">
        <f>三年级肺活量得分</f>
        <v/>
      </c>
      <c r="R1458" s="512" t="str">
        <f>三年级等级</f>
        <v/>
      </c>
      <c r="S1458" s="516" t="str">
        <f>三年级50米跑得分</f>
        <v/>
      </c>
      <c r="T1458" s="517" t="str">
        <f>三年级等级</f>
        <v/>
      </c>
      <c r="U1458" s="516" t="str">
        <f>三年级坐位体前屈得分</f>
        <v/>
      </c>
      <c r="V1458" s="517" t="str">
        <f>三年级等级</f>
        <v/>
      </c>
      <c r="W1458" s="516" t="str">
        <f>三年级一分钟跳绳得分</f>
        <v/>
      </c>
      <c r="X1458" s="517" t="str">
        <f>三年级等级</f>
        <v/>
      </c>
      <c r="Y1458" s="515" t="str">
        <f>三年级仰卧起坐得分</f>
        <v/>
      </c>
      <c r="Z1458" s="518" t="str">
        <f>三年级等级</f>
        <v/>
      </c>
      <c r="AA1458" s="533"/>
      <c r="AB1458" s="515"/>
      <c r="AC1458" s="533" t="str">
        <f>三年级跳绳附加分</f>
        <v/>
      </c>
      <c r="AD1458" s="534" t="str">
        <f>三年级标准分</f>
        <v/>
      </c>
      <c r="AE1458" s="534" t="str">
        <f>三年级总分</f>
        <v/>
      </c>
      <c r="AF1458" s="517" t="str">
        <f>三年级等级</f>
        <v/>
      </c>
    </row>
    <row r="1459" spans="1:32">
      <c r="A1459" s="476">
        <v>321</v>
      </c>
      <c r="B1459" s="477">
        <v>57</v>
      </c>
      <c r="C1459" s="632"/>
      <c r="D1459" s="633"/>
      <c r="E1459" s="632"/>
      <c r="F1459" s="625"/>
      <c r="G1459" s="608"/>
      <c r="H1459" s="475"/>
      <c r="I1459" s="613"/>
      <c r="J1459" s="614"/>
      <c r="K1459" s="614"/>
      <c r="L1459" s="615"/>
      <c r="M1459" s="644"/>
      <c r="N1459" s="505" t="str">
        <f>三年级BMI</f>
        <v/>
      </c>
      <c r="O1459" s="499" t="str">
        <f>三年级BMI等级</f>
        <v/>
      </c>
      <c r="P1459" s="500" t="str">
        <f>三年级BMI得分</f>
        <v/>
      </c>
      <c r="Q1459" s="515" t="str">
        <f>三年级肺活量得分</f>
        <v/>
      </c>
      <c r="R1459" s="512" t="str">
        <f>三年级等级</f>
        <v/>
      </c>
      <c r="S1459" s="516" t="str">
        <f>三年级50米跑得分</f>
        <v/>
      </c>
      <c r="T1459" s="517" t="str">
        <f>三年级等级</f>
        <v/>
      </c>
      <c r="U1459" s="516" t="str">
        <f>三年级坐位体前屈得分</f>
        <v/>
      </c>
      <c r="V1459" s="517" t="str">
        <f>三年级等级</f>
        <v/>
      </c>
      <c r="W1459" s="516" t="str">
        <f>三年级一分钟跳绳得分</f>
        <v/>
      </c>
      <c r="X1459" s="517" t="str">
        <f>三年级等级</f>
        <v/>
      </c>
      <c r="Y1459" s="515" t="str">
        <f>三年级仰卧起坐得分</f>
        <v/>
      </c>
      <c r="Z1459" s="518" t="str">
        <f>三年级等级</f>
        <v/>
      </c>
      <c r="AA1459" s="533"/>
      <c r="AB1459" s="515"/>
      <c r="AC1459" s="533" t="str">
        <f>三年级跳绳附加分</f>
        <v/>
      </c>
      <c r="AD1459" s="534" t="str">
        <f>三年级标准分</f>
        <v/>
      </c>
      <c r="AE1459" s="534" t="str">
        <f>三年级总分</f>
        <v/>
      </c>
      <c r="AF1459" s="517" t="str">
        <f>三年级等级</f>
        <v/>
      </c>
    </row>
    <row r="1460" spans="1:32">
      <c r="A1460" s="476">
        <v>321</v>
      </c>
      <c r="B1460" s="477">
        <v>58</v>
      </c>
      <c r="C1460" s="632"/>
      <c r="D1460" s="633"/>
      <c r="E1460" s="632"/>
      <c r="F1460" s="625"/>
      <c r="G1460" s="608"/>
      <c r="H1460" s="475"/>
      <c r="I1460" s="613"/>
      <c r="J1460" s="614"/>
      <c r="K1460" s="614"/>
      <c r="L1460" s="615"/>
      <c r="M1460" s="644"/>
      <c r="N1460" s="505" t="str">
        <f>三年级BMI</f>
        <v/>
      </c>
      <c r="O1460" s="499" t="str">
        <f>三年级BMI等级</f>
        <v/>
      </c>
      <c r="P1460" s="500" t="str">
        <f>三年级BMI得分</f>
        <v/>
      </c>
      <c r="Q1460" s="515" t="str">
        <f>三年级肺活量得分</f>
        <v/>
      </c>
      <c r="R1460" s="512" t="str">
        <f>三年级等级</f>
        <v/>
      </c>
      <c r="S1460" s="516" t="str">
        <f>三年级50米跑得分</f>
        <v/>
      </c>
      <c r="T1460" s="517" t="str">
        <f>三年级等级</f>
        <v/>
      </c>
      <c r="U1460" s="516" t="str">
        <f>三年级坐位体前屈得分</f>
        <v/>
      </c>
      <c r="V1460" s="517" t="str">
        <f>三年级等级</f>
        <v/>
      </c>
      <c r="W1460" s="516" t="str">
        <f>三年级一分钟跳绳得分</f>
        <v/>
      </c>
      <c r="X1460" s="517" t="str">
        <f>三年级等级</f>
        <v/>
      </c>
      <c r="Y1460" s="515" t="str">
        <f>三年级仰卧起坐得分</f>
        <v/>
      </c>
      <c r="Z1460" s="518" t="str">
        <f>三年级等级</f>
        <v/>
      </c>
      <c r="AA1460" s="533"/>
      <c r="AB1460" s="515"/>
      <c r="AC1460" s="533" t="str">
        <f>三年级跳绳附加分</f>
        <v/>
      </c>
      <c r="AD1460" s="534" t="str">
        <f>三年级标准分</f>
        <v/>
      </c>
      <c r="AE1460" s="534" t="str">
        <f>三年级总分</f>
        <v/>
      </c>
      <c r="AF1460" s="517" t="str">
        <f>三年级等级</f>
        <v/>
      </c>
    </row>
    <row r="1461" spans="1:32">
      <c r="A1461" s="476">
        <v>321</v>
      </c>
      <c r="B1461" s="477">
        <v>59</v>
      </c>
      <c r="C1461" s="632"/>
      <c r="D1461" s="633"/>
      <c r="E1461" s="632"/>
      <c r="F1461" s="625"/>
      <c r="G1461" s="608"/>
      <c r="H1461" s="475"/>
      <c r="I1461" s="613"/>
      <c r="J1461" s="614"/>
      <c r="K1461" s="614"/>
      <c r="L1461" s="615"/>
      <c r="M1461" s="644"/>
      <c r="N1461" s="505" t="str">
        <f>三年级BMI</f>
        <v/>
      </c>
      <c r="O1461" s="499" t="str">
        <f>三年级BMI等级</f>
        <v/>
      </c>
      <c r="P1461" s="500" t="str">
        <f>三年级BMI得分</f>
        <v/>
      </c>
      <c r="Q1461" s="515" t="str">
        <f>三年级肺活量得分</f>
        <v/>
      </c>
      <c r="R1461" s="512" t="str">
        <f>三年级等级</f>
        <v/>
      </c>
      <c r="S1461" s="516" t="str">
        <f>三年级50米跑得分</f>
        <v/>
      </c>
      <c r="T1461" s="517" t="str">
        <f>三年级等级</f>
        <v/>
      </c>
      <c r="U1461" s="516" t="str">
        <f>三年级坐位体前屈得分</f>
        <v/>
      </c>
      <c r="V1461" s="517" t="str">
        <f>三年级等级</f>
        <v/>
      </c>
      <c r="W1461" s="516" t="str">
        <f>三年级一分钟跳绳得分</f>
        <v/>
      </c>
      <c r="X1461" s="517" t="str">
        <f>三年级等级</f>
        <v/>
      </c>
      <c r="Y1461" s="515" t="str">
        <f>三年级仰卧起坐得分</f>
        <v/>
      </c>
      <c r="Z1461" s="518" t="str">
        <f>三年级等级</f>
        <v/>
      </c>
      <c r="AA1461" s="533"/>
      <c r="AB1461" s="515"/>
      <c r="AC1461" s="533" t="str">
        <f>三年级跳绳附加分</f>
        <v/>
      </c>
      <c r="AD1461" s="534" t="str">
        <f>三年级标准分</f>
        <v/>
      </c>
      <c r="AE1461" s="534" t="str">
        <f>三年级总分</f>
        <v/>
      </c>
      <c r="AF1461" s="517" t="str">
        <f>三年级等级</f>
        <v/>
      </c>
    </row>
    <row r="1462" spans="1:32">
      <c r="A1462" s="476">
        <v>321</v>
      </c>
      <c r="B1462" s="477">
        <v>60</v>
      </c>
      <c r="C1462" s="632"/>
      <c r="D1462" s="633"/>
      <c r="E1462" s="632"/>
      <c r="F1462" s="625"/>
      <c r="G1462" s="608"/>
      <c r="H1462" s="475"/>
      <c r="I1462" s="613"/>
      <c r="J1462" s="614"/>
      <c r="K1462" s="614"/>
      <c r="L1462" s="615"/>
      <c r="M1462" s="644"/>
      <c r="N1462" s="505" t="str">
        <f>三年级BMI</f>
        <v/>
      </c>
      <c r="O1462" s="499" t="str">
        <f>三年级BMI等级</f>
        <v/>
      </c>
      <c r="P1462" s="500" t="str">
        <f>三年级BMI得分</f>
        <v/>
      </c>
      <c r="Q1462" s="515" t="str">
        <f>三年级肺活量得分</f>
        <v/>
      </c>
      <c r="R1462" s="512" t="str">
        <f>三年级等级</f>
        <v/>
      </c>
      <c r="S1462" s="516" t="str">
        <f>三年级50米跑得分</f>
        <v/>
      </c>
      <c r="T1462" s="517" t="str">
        <f>三年级等级</f>
        <v/>
      </c>
      <c r="U1462" s="516" t="str">
        <f>三年级坐位体前屈得分</f>
        <v/>
      </c>
      <c r="V1462" s="517" t="str">
        <f>三年级等级</f>
        <v/>
      </c>
      <c r="W1462" s="516" t="str">
        <f>三年级一分钟跳绳得分</f>
        <v/>
      </c>
      <c r="X1462" s="517" t="str">
        <f>三年级等级</f>
        <v/>
      </c>
      <c r="Y1462" s="515" t="str">
        <f>三年级仰卧起坐得分</f>
        <v/>
      </c>
      <c r="Z1462" s="518" t="str">
        <f>三年级等级</f>
        <v/>
      </c>
      <c r="AA1462" s="533"/>
      <c r="AB1462" s="515"/>
      <c r="AC1462" s="533" t="str">
        <f>三年级跳绳附加分</f>
        <v/>
      </c>
      <c r="AD1462" s="534" t="str">
        <f>三年级标准分</f>
        <v/>
      </c>
      <c r="AE1462" s="534" t="str">
        <f>三年级总分</f>
        <v/>
      </c>
      <c r="AF1462" s="517" t="str">
        <f>三年级等级</f>
        <v/>
      </c>
    </row>
    <row r="1463" spans="1:32">
      <c r="A1463" s="476">
        <v>321</v>
      </c>
      <c r="B1463" s="477">
        <v>61</v>
      </c>
      <c r="C1463" s="632"/>
      <c r="D1463" s="633"/>
      <c r="E1463" s="632"/>
      <c r="F1463" s="625"/>
      <c r="G1463" s="608"/>
      <c r="H1463" s="475"/>
      <c r="I1463" s="613"/>
      <c r="J1463" s="614"/>
      <c r="K1463" s="614"/>
      <c r="L1463" s="615"/>
      <c r="M1463" s="644"/>
      <c r="N1463" s="505" t="str">
        <f>三年级BMI</f>
        <v/>
      </c>
      <c r="O1463" s="499" t="str">
        <f>三年级BMI等级</f>
        <v/>
      </c>
      <c r="P1463" s="500" t="str">
        <f>三年级BMI得分</f>
        <v/>
      </c>
      <c r="Q1463" s="515" t="str">
        <f>三年级肺活量得分</f>
        <v/>
      </c>
      <c r="R1463" s="512" t="str">
        <f>三年级等级</f>
        <v/>
      </c>
      <c r="S1463" s="516" t="str">
        <f>三年级50米跑得分</f>
        <v/>
      </c>
      <c r="T1463" s="517" t="str">
        <f>三年级等级</f>
        <v/>
      </c>
      <c r="U1463" s="516" t="str">
        <f>三年级坐位体前屈得分</f>
        <v/>
      </c>
      <c r="V1463" s="517" t="str">
        <f>三年级等级</f>
        <v/>
      </c>
      <c r="W1463" s="516" t="str">
        <f>三年级一分钟跳绳得分</f>
        <v/>
      </c>
      <c r="X1463" s="517" t="str">
        <f>三年级等级</f>
        <v/>
      </c>
      <c r="Y1463" s="515" t="str">
        <f>三年级仰卧起坐得分</f>
        <v/>
      </c>
      <c r="Z1463" s="518" t="str">
        <f>三年级等级</f>
        <v/>
      </c>
      <c r="AA1463" s="533"/>
      <c r="AB1463" s="515"/>
      <c r="AC1463" s="533" t="str">
        <f>三年级跳绳附加分</f>
        <v/>
      </c>
      <c r="AD1463" s="534" t="str">
        <f>三年级标准分</f>
        <v/>
      </c>
      <c r="AE1463" s="534" t="str">
        <f>三年级总分</f>
        <v/>
      </c>
      <c r="AF1463" s="517" t="str">
        <f>三年级等级</f>
        <v/>
      </c>
    </row>
    <row r="1464" spans="1:32">
      <c r="A1464" s="476">
        <v>321</v>
      </c>
      <c r="B1464" s="477">
        <v>62</v>
      </c>
      <c r="C1464" s="632"/>
      <c r="D1464" s="633"/>
      <c r="E1464" s="632"/>
      <c r="F1464" s="625"/>
      <c r="G1464" s="608"/>
      <c r="H1464" s="475"/>
      <c r="I1464" s="613"/>
      <c r="J1464" s="614"/>
      <c r="K1464" s="614"/>
      <c r="L1464" s="615"/>
      <c r="M1464" s="644"/>
      <c r="N1464" s="505" t="str">
        <f>三年级BMI</f>
        <v/>
      </c>
      <c r="O1464" s="499" t="str">
        <f>三年级BMI等级</f>
        <v/>
      </c>
      <c r="P1464" s="500" t="str">
        <f>三年级BMI得分</f>
        <v/>
      </c>
      <c r="Q1464" s="515" t="str">
        <f>三年级肺活量得分</f>
        <v/>
      </c>
      <c r="R1464" s="512" t="str">
        <f>三年级等级</f>
        <v/>
      </c>
      <c r="S1464" s="516" t="str">
        <f>三年级50米跑得分</f>
        <v/>
      </c>
      <c r="T1464" s="517" t="str">
        <f>三年级等级</f>
        <v/>
      </c>
      <c r="U1464" s="516" t="str">
        <f>三年级坐位体前屈得分</f>
        <v/>
      </c>
      <c r="V1464" s="517" t="str">
        <f>三年级等级</f>
        <v/>
      </c>
      <c r="W1464" s="516" t="str">
        <f>三年级一分钟跳绳得分</f>
        <v/>
      </c>
      <c r="X1464" s="517" t="str">
        <f>三年级等级</f>
        <v/>
      </c>
      <c r="Y1464" s="515" t="str">
        <f>三年级仰卧起坐得分</f>
        <v/>
      </c>
      <c r="Z1464" s="518" t="str">
        <f>三年级等级</f>
        <v/>
      </c>
      <c r="AA1464" s="533"/>
      <c r="AB1464" s="515"/>
      <c r="AC1464" s="533" t="str">
        <f>三年级跳绳附加分</f>
        <v/>
      </c>
      <c r="AD1464" s="534" t="str">
        <f>三年级标准分</f>
        <v/>
      </c>
      <c r="AE1464" s="534" t="str">
        <f>三年级总分</f>
        <v/>
      </c>
      <c r="AF1464" s="517" t="str">
        <f>三年级等级</f>
        <v/>
      </c>
    </row>
    <row r="1465" spans="1:32">
      <c r="A1465" s="476">
        <v>321</v>
      </c>
      <c r="B1465" s="477">
        <v>63</v>
      </c>
      <c r="C1465" s="632"/>
      <c r="D1465" s="633"/>
      <c r="E1465" s="632"/>
      <c r="F1465" s="625"/>
      <c r="G1465" s="608"/>
      <c r="H1465" s="475"/>
      <c r="I1465" s="613"/>
      <c r="J1465" s="614"/>
      <c r="K1465" s="614"/>
      <c r="L1465" s="615"/>
      <c r="M1465" s="644"/>
      <c r="N1465" s="505" t="str">
        <f>三年级BMI</f>
        <v/>
      </c>
      <c r="O1465" s="499" t="str">
        <f>三年级BMI等级</f>
        <v/>
      </c>
      <c r="P1465" s="500" t="str">
        <f>三年级BMI得分</f>
        <v/>
      </c>
      <c r="Q1465" s="515" t="str">
        <f>三年级肺活量得分</f>
        <v/>
      </c>
      <c r="R1465" s="512" t="str">
        <f>三年级等级</f>
        <v/>
      </c>
      <c r="S1465" s="516" t="str">
        <f>三年级50米跑得分</f>
        <v/>
      </c>
      <c r="T1465" s="517" t="str">
        <f>三年级等级</f>
        <v/>
      </c>
      <c r="U1465" s="516" t="str">
        <f>三年级坐位体前屈得分</f>
        <v/>
      </c>
      <c r="V1465" s="517" t="str">
        <f>三年级等级</f>
        <v/>
      </c>
      <c r="W1465" s="516" t="str">
        <f>三年级一分钟跳绳得分</f>
        <v/>
      </c>
      <c r="X1465" s="517" t="str">
        <f>三年级等级</f>
        <v/>
      </c>
      <c r="Y1465" s="515" t="str">
        <f>三年级仰卧起坐得分</f>
        <v/>
      </c>
      <c r="Z1465" s="518" t="str">
        <f>三年级等级</f>
        <v/>
      </c>
      <c r="AA1465" s="533"/>
      <c r="AB1465" s="515"/>
      <c r="AC1465" s="533" t="str">
        <f>三年级跳绳附加分</f>
        <v/>
      </c>
      <c r="AD1465" s="534" t="str">
        <f>三年级标准分</f>
        <v/>
      </c>
      <c r="AE1465" s="534" t="str">
        <f>三年级总分</f>
        <v/>
      </c>
      <c r="AF1465" s="517" t="str">
        <f>三年级等级</f>
        <v/>
      </c>
    </row>
    <row r="1466" spans="1:32">
      <c r="A1466" s="476">
        <v>321</v>
      </c>
      <c r="B1466" s="477">
        <v>64</v>
      </c>
      <c r="C1466" s="632"/>
      <c r="D1466" s="633"/>
      <c r="E1466" s="632"/>
      <c r="F1466" s="625"/>
      <c r="G1466" s="608"/>
      <c r="H1466" s="475"/>
      <c r="I1466" s="613"/>
      <c r="J1466" s="614"/>
      <c r="K1466" s="614"/>
      <c r="L1466" s="615"/>
      <c r="M1466" s="644"/>
      <c r="N1466" s="505" t="str">
        <f>三年级BMI</f>
        <v/>
      </c>
      <c r="O1466" s="499" t="str">
        <f>三年级BMI等级</f>
        <v/>
      </c>
      <c r="P1466" s="500" t="str">
        <f>三年级BMI得分</f>
        <v/>
      </c>
      <c r="Q1466" s="515" t="str">
        <f>三年级肺活量得分</f>
        <v/>
      </c>
      <c r="R1466" s="512" t="str">
        <f>三年级等级</f>
        <v/>
      </c>
      <c r="S1466" s="516" t="str">
        <f>三年级50米跑得分</f>
        <v/>
      </c>
      <c r="T1466" s="517" t="str">
        <f>三年级等级</f>
        <v/>
      </c>
      <c r="U1466" s="516" t="str">
        <f>三年级坐位体前屈得分</f>
        <v/>
      </c>
      <c r="V1466" s="517" t="str">
        <f>三年级等级</f>
        <v/>
      </c>
      <c r="W1466" s="516" t="str">
        <f>三年级一分钟跳绳得分</f>
        <v/>
      </c>
      <c r="X1466" s="517" t="str">
        <f>三年级等级</f>
        <v/>
      </c>
      <c r="Y1466" s="515" t="str">
        <f>三年级仰卧起坐得分</f>
        <v/>
      </c>
      <c r="Z1466" s="518" t="str">
        <f>三年级等级</f>
        <v/>
      </c>
      <c r="AA1466" s="533"/>
      <c r="AB1466" s="515"/>
      <c r="AC1466" s="533" t="str">
        <f>三年级跳绳附加分</f>
        <v/>
      </c>
      <c r="AD1466" s="534" t="str">
        <f>三年级标准分</f>
        <v/>
      </c>
      <c r="AE1466" s="534" t="str">
        <f>三年级总分</f>
        <v/>
      </c>
      <c r="AF1466" s="517" t="str">
        <f>三年级等级</f>
        <v/>
      </c>
    </row>
    <row r="1467" spans="1:32">
      <c r="A1467" s="476">
        <v>321</v>
      </c>
      <c r="B1467" s="477">
        <v>65</v>
      </c>
      <c r="C1467" s="632"/>
      <c r="D1467" s="633"/>
      <c r="E1467" s="632"/>
      <c r="F1467" s="625"/>
      <c r="G1467" s="608"/>
      <c r="H1467" s="475"/>
      <c r="I1467" s="613"/>
      <c r="J1467" s="614"/>
      <c r="K1467" s="614"/>
      <c r="L1467" s="615"/>
      <c r="M1467" s="644"/>
      <c r="N1467" s="505" t="str">
        <f>三年级BMI</f>
        <v/>
      </c>
      <c r="O1467" s="499" t="str">
        <f>三年级BMI等级</f>
        <v/>
      </c>
      <c r="P1467" s="500" t="str">
        <f>三年级BMI得分</f>
        <v/>
      </c>
      <c r="Q1467" s="515" t="str">
        <f>三年级肺活量得分</f>
        <v/>
      </c>
      <c r="R1467" s="512" t="str">
        <f>三年级等级</f>
        <v/>
      </c>
      <c r="S1467" s="516" t="str">
        <f>三年级50米跑得分</f>
        <v/>
      </c>
      <c r="T1467" s="517" t="str">
        <f>三年级等级</f>
        <v/>
      </c>
      <c r="U1467" s="516" t="str">
        <f>三年级坐位体前屈得分</f>
        <v/>
      </c>
      <c r="V1467" s="517" t="str">
        <f>三年级等级</f>
        <v/>
      </c>
      <c r="W1467" s="516" t="str">
        <f>三年级一分钟跳绳得分</f>
        <v/>
      </c>
      <c r="X1467" s="517" t="str">
        <f>三年级等级</f>
        <v/>
      </c>
      <c r="Y1467" s="515" t="str">
        <f>三年级仰卧起坐得分</f>
        <v/>
      </c>
      <c r="Z1467" s="518" t="str">
        <f>三年级等级</f>
        <v/>
      </c>
      <c r="AA1467" s="533"/>
      <c r="AB1467" s="515"/>
      <c r="AC1467" s="533" t="str">
        <f>三年级跳绳附加分</f>
        <v/>
      </c>
      <c r="AD1467" s="534" t="str">
        <f>三年级标准分</f>
        <v/>
      </c>
      <c r="AE1467" s="534" t="str">
        <f>三年级总分</f>
        <v/>
      </c>
      <c r="AF1467" s="517" t="str">
        <f>三年级等级</f>
        <v/>
      </c>
    </row>
    <row r="1468" spans="1:32">
      <c r="A1468" s="476">
        <v>321</v>
      </c>
      <c r="B1468" s="477">
        <v>66</v>
      </c>
      <c r="C1468" s="632"/>
      <c r="D1468" s="633"/>
      <c r="E1468" s="632"/>
      <c r="F1468" s="625"/>
      <c r="G1468" s="608"/>
      <c r="H1468" s="475"/>
      <c r="I1468" s="613"/>
      <c r="J1468" s="614"/>
      <c r="K1468" s="614"/>
      <c r="L1468" s="615"/>
      <c r="M1468" s="644"/>
      <c r="N1468" s="505" t="str">
        <f>三年级BMI</f>
        <v/>
      </c>
      <c r="O1468" s="499" t="str">
        <f>三年级BMI等级</f>
        <v/>
      </c>
      <c r="P1468" s="500" t="str">
        <f>三年级BMI得分</f>
        <v/>
      </c>
      <c r="Q1468" s="515" t="str">
        <f>三年级肺活量得分</f>
        <v/>
      </c>
      <c r="R1468" s="512" t="str">
        <f>三年级等级</f>
        <v/>
      </c>
      <c r="S1468" s="516" t="str">
        <f>三年级50米跑得分</f>
        <v/>
      </c>
      <c r="T1468" s="517" t="str">
        <f>三年级等级</f>
        <v/>
      </c>
      <c r="U1468" s="516" t="str">
        <f>三年级坐位体前屈得分</f>
        <v/>
      </c>
      <c r="V1468" s="517" t="str">
        <f>三年级等级</f>
        <v/>
      </c>
      <c r="W1468" s="516" t="str">
        <f>三年级一分钟跳绳得分</f>
        <v/>
      </c>
      <c r="X1468" s="517" t="str">
        <f>三年级等级</f>
        <v/>
      </c>
      <c r="Y1468" s="515" t="str">
        <f>三年级仰卧起坐得分</f>
        <v/>
      </c>
      <c r="Z1468" s="518" t="str">
        <f>三年级等级</f>
        <v/>
      </c>
      <c r="AA1468" s="533"/>
      <c r="AB1468" s="515"/>
      <c r="AC1468" s="533" t="str">
        <f>三年级跳绳附加分</f>
        <v/>
      </c>
      <c r="AD1468" s="534" t="str">
        <f>三年级标准分</f>
        <v/>
      </c>
      <c r="AE1468" s="534" t="str">
        <f>三年级总分</f>
        <v/>
      </c>
      <c r="AF1468" s="517" t="str">
        <f>三年级等级</f>
        <v/>
      </c>
    </row>
    <row r="1469" spans="1:32">
      <c r="A1469" s="476">
        <v>321</v>
      </c>
      <c r="B1469" s="477">
        <v>67</v>
      </c>
      <c r="C1469" s="632"/>
      <c r="D1469" s="633"/>
      <c r="E1469" s="632"/>
      <c r="F1469" s="625"/>
      <c r="G1469" s="608"/>
      <c r="H1469" s="475"/>
      <c r="I1469" s="613"/>
      <c r="J1469" s="614"/>
      <c r="K1469" s="614"/>
      <c r="L1469" s="615"/>
      <c r="M1469" s="644"/>
      <c r="N1469" s="505" t="str">
        <f>三年级BMI</f>
        <v/>
      </c>
      <c r="O1469" s="499" t="str">
        <f>三年级BMI等级</f>
        <v/>
      </c>
      <c r="P1469" s="500" t="str">
        <f>三年级BMI得分</f>
        <v/>
      </c>
      <c r="Q1469" s="515" t="str">
        <f>三年级肺活量得分</f>
        <v/>
      </c>
      <c r="R1469" s="512" t="str">
        <f>三年级等级</f>
        <v/>
      </c>
      <c r="S1469" s="516" t="str">
        <f>三年级50米跑得分</f>
        <v/>
      </c>
      <c r="T1469" s="517" t="str">
        <f>三年级等级</f>
        <v/>
      </c>
      <c r="U1469" s="516" t="str">
        <f>三年级坐位体前屈得分</f>
        <v/>
      </c>
      <c r="V1469" s="517" t="str">
        <f>三年级等级</f>
        <v/>
      </c>
      <c r="W1469" s="516" t="str">
        <f>三年级一分钟跳绳得分</f>
        <v/>
      </c>
      <c r="X1469" s="517" t="str">
        <f>三年级等级</f>
        <v/>
      </c>
      <c r="Y1469" s="515" t="str">
        <f>三年级仰卧起坐得分</f>
        <v/>
      </c>
      <c r="Z1469" s="518" t="str">
        <f>三年级等级</f>
        <v/>
      </c>
      <c r="AA1469" s="533"/>
      <c r="AB1469" s="515"/>
      <c r="AC1469" s="533" t="str">
        <f>三年级跳绳附加分</f>
        <v/>
      </c>
      <c r="AD1469" s="534" t="str">
        <f>三年级标准分</f>
        <v/>
      </c>
      <c r="AE1469" s="534" t="str">
        <f>三年级总分</f>
        <v/>
      </c>
      <c r="AF1469" s="517" t="str">
        <f>三年级等级</f>
        <v/>
      </c>
    </row>
    <row r="1470" spans="1:32">
      <c r="A1470" s="476">
        <v>321</v>
      </c>
      <c r="B1470" s="477">
        <v>68</v>
      </c>
      <c r="C1470" s="632"/>
      <c r="D1470" s="633"/>
      <c r="E1470" s="632"/>
      <c r="F1470" s="625"/>
      <c r="G1470" s="608"/>
      <c r="H1470" s="475"/>
      <c r="I1470" s="613"/>
      <c r="J1470" s="614"/>
      <c r="K1470" s="614"/>
      <c r="L1470" s="615"/>
      <c r="M1470" s="644"/>
      <c r="N1470" s="505" t="str">
        <f>三年级BMI</f>
        <v/>
      </c>
      <c r="O1470" s="499" t="str">
        <f>三年级BMI等级</f>
        <v/>
      </c>
      <c r="P1470" s="500" t="str">
        <f>三年级BMI得分</f>
        <v/>
      </c>
      <c r="Q1470" s="515" t="str">
        <f>三年级肺活量得分</f>
        <v/>
      </c>
      <c r="R1470" s="512" t="str">
        <f>三年级等级</f>
        <v/>
      </c>
      <c r="S1470" s="516" t="str">
        <f>三年级50米跑得分</f>
        <v/>
      </c>
      <c r="T1470" s="517" t="str">
        <f>三年级等级</f>
        <v/>
      </c>
      <c r="U1470" s="516" t="str">
        <f>三年级坐位体前屈得分</f>
        <v/>
      </c>
      <c r="V1470" s="517" t="str">
        <f>三年级等级</f>
        <v/>
      </c>
      <c r="W1470" s="516" t="str">
        <f>三年级一分钟跳绳得分</f>
        <v/>
      </c>
      <c r="X1470" s="517" t="str">
        <f>三年级等级</f>
        <v/>
      </c>
      <c r="Y1470" s="515" t="str">
        <f>三年级仰卧起坐得分</f>
        <v/>
      </c>
      <c r="Z1470" s="518" t="str">
        <f>三年级等级</f>
        <v/>
      </c>
      <c r="AA1470" s="533"/>
      <c r="AB1470" s="515"/>
      <c r="AC1470" s="533" t="str">
        <f>三年级跳绳附加分</f>
        <v/>
      </c>
      <c r="AD1470" s="534" t="str">
        <f>三年级标准分</f>
        <v/>
      </c>
      <c r="AE1470" s="534" t="str">
        <f>三年级总分</f>
        <v/>
      </c>
      <c r="AF1470" s="517" t="str">
        <f>三年级等级</f>
        <v/>
      </c>
    </row>
    <row r="1471" spans="1:32">
      <c r="A1471" s="476">
        <v>321</v>
      </c>
      <c r="B1471" s="477">
        <v>69</v>
      </c>
      <c r="C1471" s="632"/>
      <c r="D1471" s="633"/>
      <c r="E1471" s="632"/>
      <c r="F1471" s="625"/>
      <c r="G1471" s="608"/>
      <c r="H1471" s="475"/>
      <c r="I1471" s="613"/>
      <c r="J1471" s="614"/>
      <c r="K1471" s="614"/>
      <c r="L1471" s="615"/>
      <c r="M1471" s="644"/>
      <c r="N1471" s="505" t="str">
        <f>三年级BMI</f>
        <v/>
      </c>
      <c r="O1471" s="499" t="str">
        <f>三年级BMI等级</f>
        <v/>
      </c>
      <c r="P1471" s="500" t="str">
        <f>三年级BMI得分</f>
        <v/>
      </c>
      <c r="Q1471" s="515" t="str">
        <f>三年级肺活量得分</f>
        <v/>
      </c>
      <c r="R1471" s="512" t="str">
        <f>三年级等级</f>
        <v/>
      </c>
      <c r="S1471" s="516" t="str">
        <f>三年级50米跑得分</f>
        <v/>
      </c>
      <c r="T1471" s="517" t="str">
        <f>三年级等级</f>
        <v/>
      </c>
      <c r="U1471" s="516" t="str">
        <f>三年级坐位体前屈得分</f>
        <v/>
      </c>
      <c r="V1471" s="517" t="str">
        <f>三年级等级</f>
        <v/>
      </c>
      <c r="W1471" s="516" t="str">
        <f>三年级一分钟跳绳得分</f>
        <v/>
      </c>
      <c r="X1471" s="517" t="str">
        <f>三年级等级</f>
        <v/>
      </c>
      <c r="Y1471" s="515" t="str">
        <f>三年级仰卧起坐得分</f>
        <v/>
      </c>
      <c r="Z1471" s="518" t="str">
        <f>三年级等级</f>
        <v/>
      </c>
      <c r="AA1471" s="533"/>
      <c r="AB1471" s="515"/>
      <c r="AC1471" s="533" t="str">
        <f>三年级跳绳附加分</f>
        <v/>
      </c>
      <c r="AD1471" s="534" t="str">
        <f>三年级标准分</f>
        <v/>
      </c>
      <c r="AE1471" s="534" t="str">
        <f>三年级总分</f>
        <v/>
      </c>
      <c r="AF1471" s="517" t="str">
        <f>三年级等级</f>
        <v/>
      </c>
    </row>
    <row r="1472" ht="15.75" spans="1:32">
      <c r="A1472" s="535">
        <v>321</v>
      </c>
      <c r="B1472" s="536">
        <v>70</v>
      </c>
      <c r="C1472" s="634"/>
      <c r="D1472" s="635"/>
      <c r="E1472" s="634"/>
      <c r="F1472" s="636"/>
      <c r="G1472" s="611"/>
      <c r="H1472" s="542"/>
      <c r="I1472" s="617"/>
      <c r="J1472" s="618"/>
      <c r="K1472" s="626"/>
      <c r="L1472" s="627"/>
      <c r="M1472" s="645"/>
      <c r="N1472" s="548" t="str">
        <f>三年级BMI</f>
        <v/>
      </c>
      <c r="O1472" s="549" t="str">
        <f>三年级BMI等级</f>
        <v/>
      </c>
      <c r="P1472" s="550" t="str">
        <f>三年级BMI得分</f>
        <v/>
      </c>
      <c r="Q1472" s="556" t="str">
        <f>三年级肺活量得分</f>
        <v/>
      </c>
      <c r="R1472" s="557" t="str">
        <f>三年级等级</f>
        <v/>
      </c>
      <c r="S1472" s="558" t="str">
        <f>三年级50米跑得分</f>
        <v/>
      </c>
      <c r="T1472" s="559" t="str">
        <f>三年级等级</f>
        <v/>
      </c>
      <c r="U1472" s="558" t="str">
        <f>三年级坐位体前屈得分</f>
        <v/>
      </c>
      <c r="V1472" s="559" t="str">
        <f>三年级等级</f>
        <v/>
      </c>
      <c r="W1472" s="558" t="str">
        <f>三年级一分钟跳绳得分</f>
        <v/>
      </c>
      <c r="X1472" s="559" t="str">
        <f>三年级等级</f>
        <v/>
      </c>
      <c r="Y1472" s="556" t="str">
        <f>三年级仰卧起坐得分</f>
        <v/>
      </c>
      <c r="Z1472" s="563" t="str">
        <f>三年级等级</f>
        <v/>
      </c>
      <c r="AA1472" s="564"/>
      <c r="AB1472" s="556"/>
      <c r="AC1472" s="564" t="str">
        <f>三年级跳绳附加分</f>
        <v/>
      </c>
      <c r="AD1472" s="566" t="str">
        <f>三年级标准分</f>
        <v/>
      </c>
      <c r="AE1472" s="566" t="str">
        <f>三年级总分</f>
        <v/>
      </c>
      <c r="AF1472" s="567" t="str">
        <f>三年级等级</f>
        <v/>
      </c>
    </row>
    <row r="1473" ht="15.75" spans="1:32">
      <c r="A1473" s="468">
        <v>322</v>
      </c>
      <c r="B1473" s="469">
        <v>1</v>
      </c>
      <c r="C1473" s="637"/>
      <c r="D1473" s="638"/>
      <c r="E1473" s="637"/>
      <c r="F1473" s="640"/>
      <c r="G1473" s="612"/>
      <c r="H1473" s="475"/>
      <c r="I1473" s="621"/>
      <c r="J1473" s="622"/>
      <c r="K1473" s="629"/>
      <c r="L1473" s="630"/>
      <c r="M1473" s="646"/>
      <c r="N1473" s="553" t="str">
        <f>三年级BMI</f>
        <v/>
      </c>
      <c r="O1473" s="554" t="str">
        <f>三年级BMI等级</f>
        <v/>
      </c>
      <c r="P1473" s="555" t="str">
        <f>三年级BMI得分</f>
        <v/>
      </c>
      <c r="Q1473" s="560" t="str">
        <f>三年级肺活量得分</f>
        <v/>
      </c>
      <c r="R1473" s="561" t="str">
        <f>三年级等级</f>
        <v/>
      </c>
      <c r="S1473" s="562" t="str">
        <f>三年级50米跑得分</f>
        <v/>
      </c>
      <c r="T1473" s="561" t="str">
        <f>三年级等级</f>
        <v/>
      </c>
      <c r="U1473" s="562" t="str">
        <f>三年级坐位体前屈得分</f>
        <v/>
      </c>
      <c r="V1473" s="561" t="str">
        <f>三年级等级</f>
        <v/>
      </c>
      <c r="W1473" s="562" t="str">
        <f>三年级一分钟跳绳得分</f>
        <v/>
      </c>
      <c r="X1473" s="561" t="str">
        <f>三年级等级</f>
        <v/>
      </c>
      <c r="Y1473" s="560" t="str">
        <f>三年级仰卧起坐得分</f>
        <v/>
      </c>
      <c r="Z1473" s="568" t="str">
        <f>三年级等级</f>
        <v/>
      </c>
      <c r="AA1473" s="569"/>
      <c r="AB1473" s="560"/>
      <c r="AC1473" s="569" t="str">
        <f>三年级跳绳附加分</f>
        <v/>
      </c>
      <c r="AD1473" s="531" t="str">
        <f>三年级标准分</f>
        <v/>
      </c>
      <c r="AE1473" s="531" t="str">
        <f>三年级总分</f>
        <v/>
      </c>
      <c r="AF1473" s="512" t="str">
        <f>三年级等级</f>
        <v/>
      </c>
    </row>
    <row r="1474" spans="1:32">
      <c r="A1474" s="476">
        <v>322</v>
      </c>
      <c r="B1474" s="477">
        <v>2</v>
      </c>
      <c r="C1474" s="632"/>
      <c r="D1474" s="633"/>
      <c r="E1474" s="632"/>
      <c r="F1474" s="625"/>
      <c r="G1474" s="608"/>
      <c r="H1474" s="475"/>
      <c r="I1474" s="613"/>
      <c r="J1474" s="614"/>
      <c r="K1474" s="614"/>
      <c r="L1474" s="615"/>
      <c r="M1474" s="644"/>
      <c r="N1474" s="505" t="str">
        <f>三年级BMI</f>
        <v/>
      </c>
      <c r="O1474" s="499" t="str">
        <f>三年级BMI等级</f>
        <v/>
      </c>
      <c r="P1474" s="500" t="str">
        <f>三年级BMI得分</f>
        <v/>
      </c>
      <c r="Q1474" s="515" t="str">
        <f>三年级肺活量得分</f>
        <v/>
      </c>
      <c r="R1474" s="512" t="str">
        <f>三年级等级</f>
        <v/>
      </c>
      <c r="S1474" s="516" t="str">
        <f>三年级50米跑得分</f>
        <v/>
      </c>
      <c r="T1474" s="517" t="str">
        <f>三年级等级</f>
        <v/>
      </c>
      <c r="U1474" s="516" t="str">
        <f>三年级坐位体前屈得分</f>
        <v/>
      </c>
      <c r="V1474" s="517" t="str">
        <f>三年级等级</f>
        <v/>
      </c>
      <c r="W1474" s="516" t="str">
        <f>三年级一分钟跳绳得分</f>
        <v/>
      </c>
      <c r="X1474" s="517" t="str">
        <f>三年级等级</f>
        <v/>
      </c>
      <c r="Y1474" s="515" t="str">
        <f>三年级仰卧起坐得分</f>
        <v/>
      </c>
      <c r="Z1474" s="518" t="str">
        <f>三年级等级</f>
        <v/>
      </c>
      <c r="AA1474" s="533"/>
      <c r="AB1474" s="515"/>
      <c r="AC1474" s="533" t="str">
        <f>三年级跳绳附加分</f>
        <v/>
      </c>
      <c r="AD1474" s="534" t="str">
        <f>三年级标准分</f>
        <v/>
      </c>
      <c r="AE1474" s="534" t="str">
        <f>三年级总分</f>
        <v/>
      </c>
      <c r="AF1474" s="517" t="str">
        <f>三年级等级</f>
        <v/>
      </c>
    </row>
    <row r="1475" spans="1:32">
      <c r="A1475" s="476">
        <v>322</v>
      </c>
      <c r="B1475" s="477">
        <v>3</v>
      </c>
      <c r="C1475" s="632"/>
      <c r="D1475" s="633"/>
      <c r="E1475" s="632"/>
      <c r="F1475" s="625"/>
      <c r="G1475" s="608"/>
      <c r="H1475" s="475"/>
      <c r="I1475" s="613"/>
      <c r="J1475" s="614"/>
      <c r="K1475" s="614"/>
      <c r="L1475" s="615"/>
      <c r="M1475" s="644"/>
      <c r="N1475" s="505" t="str">
        <f>三年级BMI</f>
        <v/>
      </c>
      <c r="O1475" s="499" t="str">
        <f>三年级BMI等级</f>
        <v/>
      </c>
      <c r="P1475" s="500" t="str">
        <f>三年级BMI得分</f>
        <v/>
      </c>
      <c r="Q1475" s="515" t="str">
        <f>三年级肺活量得分</f>
        <v/>
      </c>
      <c r="R1475" s="512" t="str">
        <f>三年级等级</f>
        <v/>
      </c>
      <c r="S1475" s="516" t="str">
        <f>三年级50米跑得分</f>
        <v/>
      </c>
      <c r="T1475" s="517" t="str">
        <f>三年级等级</f>
        <v/>
      </c>
      <c r="U1475" s="516" t="str">
        <f>三年级坐位体前屈得分</f>
        <v/>
      </c>
      <c r="V1475" s="517" t="str">
        <f>三年级等级</f>
        <v/>
      </c>
      <c r="W1475" s="516" t="str">
        <f>三年级一分钟跳绳得分</f>
        <v/>
      </c>
      <c r="X1475" s="517" t="str">
        <f>三年级等级</f>
        <v/>
      </c>
      <c r="Y1475" s="515" t="str">
        <f>三年级仰卧起坐得分</f>
        <v/>
      </c>
      <c r="Z1475" s="518" t="str">
        <f>三年级等级</f>
        <v/>
      </c>
      <c r="AA1475" s="533"/>
      <c r="AB1475" s="515"/>
      <c r="AC1475" s="533" t="str">
        <f>三年级跳绳附加分</f>
        <v/>
      </c>
      <c r="AD1475" s="534" t="str">
        <f>三年级标准分</f>
        <v/>
      </c>
      <c r="AE1475" s="534" t="str">
        <f>三年级总分</f>
        <v/>
      </c>
      <c r="AF1475" s="517" t="str">
        <f>三年级等级</f>
        <v/>
      </c>
    </row>
    <row r="1476" spans="1:32">
      <c r="A1476" s="476">
        <v>322</v>
      </c>
      <c r="B1476" s="477">
        <v>4</v>
      </c>
      <c r="C1476" s="632"/>
      <c r="D1476" s="633"/>
      <c r="E1476" s="632"/>
      <c r="F1476" s="625"/>
      <c r="G1476" s="608"/>
      <c r="H1476" s="475"/>
      <c r="I1476" s="613"/>
      <c r="J1476" s="614"/>
      <c r="K1476" s="614"/>
      <c r="L1476" s="615"/>
      <c r="M1476" s="644"/>
      <c r="N1476" s="505" t="str">
        <f>三年级BMI</f>
        <v/>
      </c>
      <c r="O1476" s="499" t="str">
        <f>三年级BMI等级</f>
        <v/>
      </c>
      <c r="P1476" s="500" t="str">
        <f>三年级BMI得分</f>
        <v/>
      </c>
      <c r="Q1476" s="515" t="str">
        <f>三年级肺活量得分</f>
        <v/>
      </c>
      <c r="R1476" s="512" t="str">
        <f>三年级等级</f>
        <v/>
      </c>
      <c r="S1476" s="516" t="str">
        <f>三年级50米跑得分</f>
        <v/>
      </c>
      <c r="T1476" s="517" t="str">
        <f>三年级等级</f>
        <v/>
      </c>
      <c r="U1476" s="516" t="str">
        <f>三年级坐位体前屈得分</f>
        <v/>
      </c>
      <c r="V1476" s="517" t="str">
        <f>三年级等级</f>
        <v/>
      </c>
      <c r="W1476" s="516" t="str">
        <f>三年级一分钟跳绳得分</f>
        <v/>
      </c>
      <c r="X1476" s="517" t="str">
        <f>三年级等级</f>
        <v/>
      </c>
      <c r="Y1476" s="515" t="str">
        <f>三年级仰卧起坐得分</f>
        <v/>
      </c>
      <c r="Z1476" s="518" t="str">
        <f>三年级等级</f>
        <v/>
      </c>
      <c r="AA1476" s="533"/>
      <c r="AB1476" s="515"/>
      <c r="AC1476" s="533" t="str">
        <f>三年级跳绳附加分</f>
        <v/>
      </c>
      <c r="AD1476" s="534" t="str">
        <f>三年级标准分</f>
        <v/>
      </c>
      <c r="AE1476" s="534" t="str">
        <f>三年级总分</f>
        <v/>
      </c>
      <c r="AF1476" s="517" t="str">
        <f>三年级等级</f>
        <v/>
      </c>
    </row>
    <row r="1477" spans="1:32">
      <c r="A1477" s="476">
        <v>322</v>
      </c>
      <c r="B1477" s="477">
        <v>5</v>
      </c>
      <c r="C1477" s="632"/>
      <c r="D1477" s="633"/>
      <c r="E1477" s="632"/>
      <c r="F1477" s="625"/>
      <c r="G1477" s="608"/>
      <c r="H1477" s="475"/>
      <c r="I1477" s="613"/>
      <c r="J1477" s="614"/>
      <c r="K1477" s="614"/>
      <c r="L1477" s="615"/>
      <c r="M1477" s="644"/>
      <c r="N1477" s="505" t="str">
        <f>三年级BMI</f>
        <v/>
      </c>
      <c r="O1477" s="499" t="str">
        <f>三年级BMI等级</f>
        <v/>
      </c>
      <c r="P1477" s="500" t="str">
        <f>三年级BMI得分</f>
        <v/>
      </c>
      <c r="Q1477" s="515" t="str">
        <f>三年级肺活量得分</f>
        <v/>
      </c>
      <c r="R1477" s="512" t="str">
        <f>三年级等级</f>
        <v/>
      </c>
      <c r="S1477" s="516" t="str">
        <f>三年级50米跑得分</f>
        <v/>
      </c>
      <c r="T1477" s="517" t="str">
        <f>三年级等级</f>
        <v/>
      </c>
      <c r="U1477" s="516" t="str">
        <f>三年级坐位体前屈得分</f>
        <v/>
      </c>
      <c r="V1477" s="517" t="str">
        <f>三年级等级</f>
        <v/>
      </c>
      <c r="W1477" s="516" t="str">
        <f>三年级一分钟跳绳得分</f>
        <v/>
      </c>
      <c r="X1477" s="517" t="str">
        <f>三年级等级</f>
        <v/>
      </c>
      <c r="Y1477" s="515" t="str">
        <f>三年级仰卧起坐得分</f>
        <v/>
      </c>
      <c r="Z1477" s="518" t="str">
        <f>三年级等级</f>
        <v/>
      </c>
      <c r="AA1477" s="533"/>
      <c r="AB1477" s="515"/>
      <c r="AC1477" s="533" t="str">
        <f>三年级跳绳附加分</f>
        <v/>
      </c>
      <c r="AD1477" s="534" t="str">
        <f>三年级标准分</f>
        <v/>
      </c>
      <c r="AE1477" s="534" t="str">
        <f>三年级总分</f>
        <v/>
      </c>
      <c r="AF1477" s="517" t="str">
        <f>三年级等级</f>
        <v/>
      </c>
    </row>
    <row r="1478" spans="1:32">
      <c r="A1478" s="476">
        <v>322</v>
      </c>
      <c r="B1478" s="477">
        <v>6</v>
      </c>
      <c r="C1478" s="632"/>
      <c r="D1478" s="633"/>
      <c r="E1478" s="632"/>
      <c r="F1478" s="625"/>
      <c r="G1478" s="608"/>
      <c r="H1478" s="475"/>
      <c r="I1478" s="613"/>
      <c r="J1478" s="614"/>
      <c r="K1478" s="614"/>
      <c r="L1478" s="615"/>
      <c r="M1478" s="644"/>
      <c r="N1478" s="505" t="str">
        <f>三年级BMI</f>
        <v/>
      </c>
      <c r="O1478" s="499" t="str">
        <f>三年级BMI等级</f>
        <v/>
      </c>
      <c r="P1478" s="500" t="str">
        <f>三年级BMI得分</f>
        <v/>
      </c>
      <c r="Q1478" s="515" t="str">
        <f>三年级肺活量得分</f>
        <v/>
      </c>
      <c r="R1478" s="512" t="str">
        <f>三年级等级</f>
        <v/>
      </c>
      <c r="S1478" s="516" t="str">
        <f>三年级50米跑得分</f>
        <v/>
      </c>
      <c r="T1478" s="517" t="str">
        <f>三年级等级</f>
        <v/>
      </c>
      <c r="U1478" s="516" t="str">
        <f>三年级坐位体前屈得分</f>
        <v/>
      </c>
      <c r="V1478" s="517" t="str">
        <f>三年级等级</f>
        <v/>
      </c>
      <c r="W1478" s="516" t="str">
        <f>三年级一分钟跳绳得分</f>
        <v/>
      </c>
      <c r="X1478" s="517" t="str">
        <f>三年级等级</f>
        <v/>
      </c>
      <c r="Y1478" s="515" t="str">
        <f>三年级仰卧起坐得分</f>
        <v/>
      </c>
      <c r="Z1478" s="518" t="str">
        <f>三年级等级</f>
        <v/>
      </c>
      <c r="AA1478" s="533"/>
      <c r="AB1478" s="515"/>
      <c r="AC1478" s="533" t="str">
        <f>三年级跳绳附加分</f>
        <v/>
      </c>
      <c r="AD1478" s="534" t="str">
        <f>三年级标准分</f>
        <v/>
      </c>
      <c r="AE1478" s="534" t="str">
        <f>三年级总分</f>
        <v/>
      </c>
      <c r="AF1478" s="517" t="str">
        <f>三年级等级</f>
        <v/>
      </c>
    </row>
    <row r="1479" spans="1:32">
      <c r="A1479" s="476">
        <v>322</v>
      </c>
      <c r="B1479" s="477">
        <v>7</v>
      </c>
      <c r="C1479" s="632"/>
      <c r="D1479" s="633"/>
      <c r="E1479" s="632"/>
      <c r="F1479" s="625"/>
      <c r="G1479" s="608"/>
      <c r="H1479" s="475"/>
      <c r="I1479" s="613"/>
      <c r="J1479" s="614"/>
      <c r="K1479" s="614"/>
      <c r="L1479" s="615"/>
      <c r="M1479" s="644"/>
      <c r="N1479" s="505" t="str">
        <f>三年级BMI</f>
        <v/>
      </c>
      <c r="O1479" s="499" t="str">
        <f>三年级BMI等级</f>
        <v/>
      </c>
      <c r="P1479" s="500" t="str">
        <f>三年级BMI得分</f>
        <v/>
      </c>
      <c r="Q1479" s="515" t="str">
        <f>三年级肺活量得分</f>
        <v/>
      </c>
      <c r="R1479" s="512" t="str">
        <f>三年级等级</f>
        <v/>
      </c>
      <c r="S1479" s="516" t="str">
        <f>三年级50米跑得分</f>
        <v/>
      </c>
      <c r="T1479" s="517" t="str">
        <f>三年级等级</f>
        <v/>
      </c>
      <c r="U1479" s="516" t="str">
        <f>三年级坐位体前屈得分</f>
        <v/>
      </c>
      <c r="V1479" s="517" t="str">
        <f>三年级等级</f>
        <v/>
      </c>
      <c r="W1479" s="516" t="str">
        <f>三年级一分钟跳绳得分</f>
        <v/>
      </c>
      <c r="X1479" s="517" t="str">
        <f>三年级等级</f>
        <v/>
      </c>
      <c r="Y1479" s="515" t="str">
        <f>三年级仰卧起坐得分</f>
        <v/>
      </c>
      <c r="Z1479" s="518" t="str">
        <f>三年级等级</f>
        <v/>
      </c>
      <c r="AA1479" s="533"/>
      <c r="AB1479" s="515"/>
      <c r="AC1479" s="533" t="str">
        <f>三年级跳绳附加分</f>
        <v/>
      </c>
      <c r="AD1479" s="534" t="str">
        <f>三年级标准分</f>
        <v/>
      </c>
      <c r="AE1479" s="534" t="str">
        <f>三年级总分</f>
        <v/>
      </c>
      <c r="AF1479" s="517" t="str">
        <f>三年级等级</f>
        <v/>
      </c>
    </row>
    <row r="1480" spans="1:32">
      <c r="A1480" s="476">
        <v>322</v>
      </c>
      <c r="B1480" s="477">
        <v>8</v>
      </c>
      <c r="C1480" s="632"/>
      <c r="D1480" s="633"/>
      <c r="E1480" s="632"/>
      <c r="F1480" s="625"/>
      <c r="G1480" s="608"/>
      <c r="H1480" s="475"/>
      <c r="I1480" s="613"/>
      <c r="J1480" s="614"/>
      <c r="K1480" s="614"/>
      <c r="L1480" s="615"/>
      <c r="M1480" s="644"/>
      <c r="N1480" s="505" t="str">
        <f>三年级BMI</f>
        <v/>
      </c>
      <c r="O1480" s="499" t="str">
        <f>三年级BMI等级</f>
        <v/>
      </c>
      <c r="P1480" s="500" t="str">
        <f>三年级BMI得分</f>
        <v/>
      </c>
      <c r="Q1480" s="515" t="str">
        <f>三年级肺活量得分</f>
        <v/>
      </c>
      <c r="R1480" s="512" t="str">
        <f>三年级等级</f>
        <v/>
      </c>
      <c r="S1480" s="516" t="str">
        <f>三年级50米跑得分</f>
        <v/>
      </c>
      <c r="T1480" s="517" t="str">
        <f>三年级等级</f>
        <v/>
      </c>
      <c r="U1480" s="516" t="str">
        <f>三年级坐位体前屈得分</f>
        <v/>
      </c>
      <c r="V1480" s="517" t="str">
        <f>三年级等级</f>
        <v/>
      </c>
      <c r="W1480" s="516" t="str">
        <f>三年级一分钟跳绳得分</f>
        <v/>
      </c>
      <c r="X1480" s="517" t="str">
        <f>三年级等级</f>
        <v/>
      </c>
      <c r="Y1480" s="515" t="str">
        <f>三年级仰卧起坐得分</f>
        <v/>
      </c>
      <c r="Z1480" s="518" t="str">
        <f>三年级等级</f>
        <v/>
      </c>
      <c r="AA1480" s="533"/>
      <c r="AB1480" s="515"/>
      <c r="AC1480" s="533" t="str">
        <f>三年级跳绳附加分</f>
        <v/>
      </c>
      <c r="AD1480" s="534" t="str">
        <f>三年级标准分</f>
        <v/>
      </c>
      <c r="AE1480" s="534" t="str">
        <f>三年级总分</f>
        <v/>
      </c>
      <c r="AF1480" s="517" t="str">
        <f>三年级等级</f>
        <v/>
      </c>
    </row>
    <row r="1481" spans="1:32">
      <c r="A1481" s="476">
        <v>322</v>
      </c>
      <c r="B1481" s="477">
        <v>9</v>
      </c>
      <c r="C1481" s="632"/>
      <c r="D1481" s="633"/>
      <c r="E1481" s="632"/>
      <c r="F1481" s="625"/>
      <c r="G1481" s="608"/>
      <c r="H1481" s="475"/>
      <c r="I1481" s="613"/>
      <c r="J1481" s="614"/>
      <c r="K1481" s="614"/>
      <c r="L1481" s="615"/>
      <c r="M1481" s="644"/>
      <c r="N1481" s="505" t="str">
        <f>三年级BMI</f>
        <v/>
      </c>
      <c r="O1481" s="499" t="str">
        <f>三年级BMI等级</f>
        <v/>
      </c>
      <c r="P1481" s="500" t="str">
        <f>三年级BMI得分</f>
        <v/>
      </c>
      <c r="Q1481" s="515" t="str">
        <f>三年级肺活量得分</f>
        <v/>
      </c>
      <c r="R1481" s="512" t="str">
        <f>三年级等级</f>
        <v/>
      </c>
      <c r="S1481" s="516" t="str">
        <f>三年级50米跑得分</f>
        <v/>
      </c>
      <c r="T1481" s="517" t="str">
        <f>三年级等级</f>
        <v/>
      </c>
      <c r="U1481" s="516" t="str">
        <f>三年级坐位体前屈得分</f>
        <v/>
      </c>
      <c r="V1481" s="517" t="str">
        <f>三年级等级</f>
        <v/>
      </c>
      <c r="W1481" s="516" t="str">
        <f>三年级一分钟跳绳得分</f>
        <v/>
      </c>
      <c r="X1481" s="517" t="str">
        <f>三年级等级</f>
        <v/>
      </c>
      <c r="Y1481" s="515" t="str">
        <f>三年级仰卧起坐得分</f>
        <v/>
      </c>
      <c r="Z1481" s="518" t="str">
        <f>三年级等级</f>
        <v/>
      </c>
      <c r="AA1481" s="533"/>
      <c r="AB1481" s="515"/>
      <c r="AC1481" s="533" t="str">
        <f>三年级跳绳附加分</f>
        <v/>
      </c>
      <c r="AD1481" s="534" t="str">
        <f>三年级标准分</f>
        <v/>
      </c>
      <c r="AE1481" s="534" t="str">
        <f>三年级总分</f>
        <v/>
      </c>
      <c r="AF1481" s="517" t="str">
        <f>三年级等级</f>
        <v/>
      </c>
    </row>
    <row r="1482" spans="1:32">
      <c r="A1482" s="476">
        <v>322</v>
      </c>
      <c r="B1482" s="477">
        <v>10</v>
      </c>
      <c r="C1482" s="632"/>
      <c r="D1482" s="633"/>
      <c r="E1482" s="632"/>
      <c r="F1482" s="625"/>
      <c r="G1482" s="608"/>
      <c r="H1482" s="475"/>
      <c r="I1482" s="613"/>
      <c r="J1482" s="614"/>
      <c r="K1482" s="614"/>
      <c r="L1482" s="615"/>
      <c r="M1482" s="644"/>
      <c r="N1482" s="505" t="str">
        <f>三年级BMI</f>
        <v/>
      </c>
      <c r="O1482" s="499" t="str">
        <f>三年级BMI等级</f>
        <v/>
      </c>
      <c r="P1482" s="500" t="str">
        <f>三年级BMI得分</f>
        <v/>
      </c>
      <c r="Q1482" s="515" t="str">
        <f>三年级肺活量得分</f>
        <v/>
      </c>
      <c r="R1482" s="512" t="str">
        <f>三年级等级</f>
        <v/>
      </c>
      <c r="S1482" s="516" t="str">
        <f>三年级50米跑得分</f>
        <v/>
      </c>
      <c r="T1482" s="517" t="str">
        <f>三年级等级</f>
        <v/>
      </c>
      <c r="U1482" s="516" t="str">
        <f>三年级坐位体前屈得分</f>
        <v/>
      </c>
      <c r="V1482" s="517" t="str">
        <f>三年级等级</f>
        <v/>
      </c>
      <c r="W1482" s="516" t="str">
        <f>三年级一分钟跳绳得分</f>
        <v/>
      </c>
      <c r="X1482" s="517" t="str">
        <f>三年级等级</f>
        <v/>
      </c>
      <c r="Y1482" s="515" t="str">
        <f>三年级仰卧起坐得分</f>
        <v/>
      </c>
      <c r="Z1482" s="518" t="str">
        <f>三年级等级</f>
        <v/>
      </c>
      <c r="AA1482" s="533"/>
      <c r="AB1482" s="515"/>
      <c r="AC1482" s="533" t="str">
        <f>三年级跳绳附加分</f>
        <v/>
      </c>
      <c r="AD1482" s="534" t="str">
        <f>三年级标准分</f>
        <v/>
      </c>
      <c r="AE1482" s="534" t="str">
        <f>三年级总分</f>
        <v/>
      </c>
      <c r="AF1482" s="517" t="str">
        <f>三年级等级</f>
        <v/>
      </c>
    </row>
    <row r="1483" spans="1:32">
      <c r="A1483" s="476">
        <v>322</v>
      </c>
      <c r="B1483" s="477">
        <v>11</v>
      </c>
      <c r="C1483" s="632"/>
      <c r="D1483" s="633"/>
      <c r="E1483" s="632"/>
      <c r="F1483" s="625"/>
      <c r="G1483" s="608"/>
      <c r="H1483" s="475"/>
      <c r="I1483" s="613"/>
      <c r="J1483" s="614"/>
      <c r="K1483" s="614"/>
      <c r="L1483" s="615"/>
      <c r="M1483" s="644"/>
      <c r="N1483" s="505" t="str">
        <f>三年级BMI</f>
        <v/>
      </c>
      <c r="O1483" s="499" t="str">
        <f>三年级BMI等级</f>
        <v/>
      </c>
      <c r="P1483" s="500" t="str">
        <f>三年级BMI得分</f>
        <v/>
      </c>
      <c r="Q1483" s="515" t="str">
        <f>三年级肺活量得分</f>
        <v/>
      </c>
      <c r="R1483" s="512" t="str">
        <f>三年级等级</f>
        <v/>
      </c>
      <c r="S1483" s="516" t="str">
        <f>三年级50米跑得分</f>
        <v/>
      </c>
      <c r="T1483" s="517" t="str">
        <f>三年级等级</f>
        <v/>
      </c>
      <c r="U1483" s="516" t="str">
        <f>三年级坐位体前屈得分</f>
        <v/>
      </c>
      <c r="V1483" s="517" t="str">
        <f>三年级等级</f>
        <v/>
      </c>
      <c r="W1483" s="516" t="str">
        <f>三年级一分钟跳绳得分</f>
        <v/>
      </c>
      <c r="X1483" s="517" t="str">
        <f>三年级等级</f>
        <v/>
      </c>
      <c r="Y1483" s="515" t="str">
        <f>三年级仰卧起坐得分</f>
        <v/>
      </c>
      <c r="Z1483" s="518" t="str">
        <f>三年级等级</f>
        <v/>
      </c>
      <c r="AA1483" s="533"/>
      <c r="AB1483" s="515"/>
      <c r="AC1483" s="533" t="str">
        <f>三年级跳绳附加分</f>
        <v/>
      </c>
      <c r="AD1483" s="534" t="str">
        <f>三年级标准分</f>
        <v/>
      </c>
      <c r="AE1483" s="534" t="str">
        <f>三年级总分</f>
        <v/>
      </c>
      <c r="AF1483" s="517" t="str">
        <f>三年级等级</f>
        <v/>
      </c>
    </row>
    <row r="1484" spans="1:32">
      <c r="A1484" s="476">
        <v>322</v>
      </c>
      <c r="B1484" s="477">
        <v>12</v>
      </c>
      <c r="C1484" s="632"/>
      <c r="D1484" s="633"/>
      <c r="E1484" s="632"/>
      <c r="F1484" s="625"/>
      <c r="G1484" s="608"/>
      <c r="H1484" s="475"/>
      <c r="I1484" s="613"/>
      <c r="J1484" s="614"/>
      <c r="K1484" s="614"/>
      <c r="L1484" s="615"/>
      <c r="M1484" s="644"/>
      <c r="N1484" s="505" t="str">
        <f>三年级BMI</f>
        <v/>
      </c>
      <c r="O1484" s="499" t="str">
        <f>三年级BMI等级</f>
        <v/>
      </c>
      <c r="P1484" s="500" t="str">
        <f>三年级BMI得分</f>
        <v/>
      </c>
      <c r="Q1484" s="515" t="str">
        <f>三年级肺活量得分</f>
        <v/>
      </c>
      <c r="R1484" s="512" t="str">
        <f>三年级等级</f>
        <v/>
      </c>
      <c r="S1484" s="516" t="str">
        <f>三年级50米跑得分</f>
        <v/>
      </c>
      <c r="T1484" s="517" t="str">
        <f>三年级等级</f>
        <v/>
      </c>
      <c r="U1484" s="516" t="str">
        <f>三年级坐位体前屈得分</f>
        <v/>
      </c>
      <c r="V1484" s="517" t="str">
        <f>三年级等级</f>
        <v/>
      </c>
      <c r="W1484" s="516" t="str">
        <f>三年级一分钟跳绳得分</f>
        <v/>
      </c>
      <c r="X1484" s="517" t="str">
        <f>三年级等级</f>
        <v/>
      </c>
      <c r="Y1484" s="515" t="str">
        <f>三年级仰卧起坐得分</f>
        <v/>
      </c>
      <c r="Z1484" s="518" t="str">
        <f>三年级等级</f>
        <v/>
      </c>
      <c r="AA1484" s="533"/>
      <c r="AB1484" s="515"/>
      <c r="AC1484" s="533" t="str">
        <f>三年级跳绳附加分</f>
        <v/>
      </c>
      <c r="AD1484" s="534" t="str">
        <f>三年级标准分</f>
        <v/>
      </c>
      <c r="AE1484" s="534" t="str">
        <f>三年级总分</f>
        <v/>
      </c>
      <c r="AF1484" s="517" t="str">
        <f>三年级等级</f>
        <v/>
      </c>
    </row>
    <row r="1485" spans="1:32">
      <c r="A1485" s="476">
        <v>322</v>
      </c>
      <c r="B1485" s="477">
        <v>13</v>
      </c>
      <c r="C1485" s="632"/>
      <c r="D1485" s="633"/>
      <c r="E1485" s="632"/>
      <c r="F1485" s="625"/>
      <c r="G1485" s="608"/>
      <c r="H1485" s="475"/>
      <c r="I1485" s="613"/>
      <c r="J1485" s="614"/>
      <c r="K1485" s="614"/>
      <c r="L1485" s="615"/>
      <c r="M1485" s="644"/>
      <c r="N1485" s="505" t="str">
        <f>三年级BMI</f>
        <v/>
      </c>
      <c r="O1485" s="499" t="str">
        <f>三年级BMI等级</f>
        <v/>
      </c>
      <c r="P1485" s="500" t="str">
        <f>三年级BMI得分</f>
        <v/>
      </c>
      <c r="Q1485" s="515" t="str">
        <f>三年级肺活量得分</f>
        <v/>
      </c>
      <c r="R1485" s="512" t="str">
        <f>三年级等级</f>
        <v/>
      </c>
      <c r="S1485" s="516" t="str">
        <f>三年级50米跑得分</f>
        <v/>
      </c>
      <c r="T1485" s="517" t="str">
        <f>三年级等级</f>
        <v/>
      </c>
      <c r="U1485" s="516" t="str">
        <f>三年级坐位体前屈得分</f>
        <v/>
      </c>
      <c r="V1485" s="517" t="str">
        <f>三年级等级</f>
        <v/>
      </c>
      <c r="W1485" s="516" t="str">
        <f>三年级一分钟跳绳得分</f>
        <v/>
      </c>
      <c r="X1485" s="517" t="str">
        <f>三年级等级</f>
        <v/>
      </c>
      <c r="Y1485" s="515" t="str">
        <f>三年级仰卧起坐得分</f>
        <v/>
      </c>
      <c r="Z1485" s="518" t="str">
        <f>三年级等级</f>
        <v/>
      </c>
      <c r="AA1485" s="533"/>
      <c r="AB1485" s="515"/>
      <c r="AC1485" s="533" t="str">
        <f>三年级跳绳附加分</f>
        <v/>
      </c>
      <c r="AD1485" s="534" t="str">
        <f>三年级标准分</f>
        <v/>
      </c>
      <c r="AE1485" s="534" t="str">
        <f>三年级总分</f>
        <v/>
      </c>
      <c r="AF1485" s="517" t="str">
        <f>三年级等级</f>
        <v/>
      </c>
    </row>
    <row r="1486" spans="1:32">
      <c r="A1486" s="476">
        <v>322</v>
      </c>
      <c r="B1486" s="477">
        <v>14</v>
      </c>
      <c r="C1486" s="632"/>
      <c r="D1486" s="633"/>
      <c r="E1486" s="632"/>
      <c r="F1486" s="625"/>
      <c r="G1486" s="608"/>
      <c r="H1486" s="475"/>
      <c r="I1486" s="613"/>
      <c r="J1486" s="614"/>
      <c r="K1486" s="614"/>
      <c r="L1486" s="615"/>
      <c r="M1486" s="644"/>
      <c r="N1486" s="505" t="str">
        <f>三年级BMI</f>
        <v/>
      </c>
      <c r="O1486" s="499" t="str">
        <f>三年级BMI等级</f>
        <v/>
      </c>
      <c r="P1486" s="500" t="str">
        <f>三年级BMI得分</f>
        <v/>
      </c>
      <c r="Q1486" s="515" t="str">
        <f>三年级肺活量得分</f>
        <v/>
      </c>
      <c r="R1486" s="512" t="str">
        <f>三年级等级</f>
        <v/>
      </c>
      <c r="S1486" s="516" t="str">
        <f>三年级50米跑得分</f>
        <v/>
      </c>
      <c r="T1486" s="517" t="str">
        <f>三年级等级</f>
        <v/>
      </c>
      <c r="U1486" s="516" t="str">
        <f>三年级坐位体前屈得分</f>
        <v/>
      </c>
      <c r="V1486" s="517" t="str">
        <f>三年级等级</f>
        <v/>
      </c>
      <c r="W1486" s="516" t="str">
        <f>三年级一分钟跳绳得分</f>
        <v/>
      </c>
      <c r="X1486" s="517" t="str">
        <f>三年级等级</f>
        <v/>
      </c>
      <c r="Y1486" s="515" t="str">
        <f>三年级仰卧起坐得分</f>
        <v/>
      </c>
      <c r="Z1486" s="518" t="str">
        <f>三年级等级</f>
        <v/>
      </c>
      <c r="AA1486" s="533"/>
      <c r="AB1486" s="515"/>
      <c r="AC1486" s="533" t="str">
        <f>三年级跳绳附加分</f>
        <v/>
      </c>
      <c r="AD1486" s="534" t="str">
        <f>三年级标准分</f>
        <v/>
      </c>
      <c r="AE1486" s="534" t="str">
        <f>三年级总分</f>
        <v/>
      </c>
      <c r="AF1486" s="517" t="str">
        <f>三年级等级</f>
        <v/>
      </c>
    </row>
    <row r="1487" spans="1:32">
      <c r="A1487" s="476">
        <v>322</v>
      </c>
      <c r="B1487" s="477">
        <v>15</v>
      </c>
      <c r="C1487" s="632"/>
      <c r="D1487" s="633"/>
      <c r="E1487" s="632"/>
      <c r="F1487" s="625"/>
      <c r="G1487" s="608"/>
      <c r="H1487" s="475"/>
      <c r="I1487" s="613"/>
      <c r="J1487" s="614"/>
      <c r="K1487" s="614"/>
      <c r="L1487" s="615"/>
      <c r="M1487" s="644"/>
      <c r="N1487" s="505" t="str">
        <f>三年级BMI</f>
        <v/>
      </c>
      <c r="O1487" s="499" t="str">
        <f>三年级BMI等级</f>
        <v/>
      </c>
      <c r="P1487" s="500" t="str">
        <f>三年级BMI得分</f>
        <v/>
      </c>
      <c r="Q1487" s="515" t="str">
        <f>三年级肺活量得分</f>
        <v/>
      </c>
      <c r="R1487" s="512" t="str">
        <f>三年级等级</f>
        <v/>
      </c>
      <c r="S1487" s="516" t="str">
        <f>三年级50米跑得分</f>
        <v/>
      </c>
      <c r="T1487" s="517" t="str">
        <f>三年级等级</f>
        <v/>
      </c>
      <c r="U1487" s="516" t="str">
        <f>三年级坐位体前屈得分</f>
        <v/>
      </c>
      <c r="V1487" s="517" t="str">
        <f>三年级等级</f>
        <v/>
      </c>
      <c r="W1487" s="516" t="str">
        <f>三年级一分钟跳绳得分</f>
        <v/>
      </c>
      <c r="X1487" s="517" t="str">
        <f>三年级等级</f>
        <v/>
      </c>
      <c r="Y1487" s="515" t="str">
        <f>三年级仰卧起坐得分</f>
        <v/>
      </c>
      <c r="Z1487" s="518" t="str">
        <f>三年级等级</f>
        <v/>
      </c>
      <c r="AA1487" s="533"/>
      <c r="AB1487" s="515"/>
      <c r="AC1487" s="533" t="str">
        <f>三年级跳绳附加分</f>
        <v/>
      </c>
      <c r="AD1487" s="534" t="str">
        <f>三年级标准分</f>
        <v/>
      </c>
      <c r="AE1487" s="534" t="str">
        <f>三年级总分</f>
        <v/>
      </c>
      <c r="AF1487" s="517" t="str">
        <f>三年级等级</f>
        <v/>
      </c>
    </row>
    <row r="1488" spans="1:32">
      <c r="A1488" s="476">
        <v>322</v>
      </c>
      <c r="B1488" s="477">
        <v>16</v>
      </c>
      <c r="C1488" s="632"/>
      <c r="D1488" s="633"/>
      <c r="E1488" s="632"/>
      <c r="F1488" s="625"/>
      <c r="G1488" s="608"/>
      <c r="H1488" s="475"/>
      <c r="I1488" s="613"/>
      <c r="J1488" s="614"/>
      <c r="K1488" s="614"/>
      <c r="L1488" s="615"/>
      <c r="M1488" s="644"/>
      <c r="N1488" s="505" t="str">
        <f>三年级BMI</f>
        <v/>
      </c>
      <c r="O1488" s="499" t="str">
        <f>三年级BMI等级</f>
        <v/>
      </c>
      <c r="P1488" s="500" t="str">
        <f>三年级BMI得分</f>
        <v/>
      </c>
      <c r="Q1488" s="515" t="str">
        <f>三年级肺活量得分</f>
        <v/>
      </c>
      <c r="R1488" s="512" t="str">
        <f>三年级等级</f>
        <v/>
      </c>
      <c r="S1488" s="516" t="str">
        <f>三年级50米跑得分</f>
        <v/>
      </c>
      <c r="T1488" s="517" t="str">
        <f>三年级等级</f>
        <v/>
      </c>
      <c r="U1488" s="516" t="str">
        <f>三年级坐位体前屈得分</f>
        <v/>
      </c>
      <c r="V1488" s="517" t="str">
        <f>三年级等级</f>
        <v/>
      </c>
      <c r="W1488" s="516" t="str">
        <f>三年级一分钟跳绳得分</f>
        <v/>
      </c>
      <c r="X1488" s="517" t="str">
        <f>三年级等级</f>
        <v/>
      </c>
      <c r="Y1488" s="515" t="str">
        <f>三年级仰卧起坐得分</f>
        <v/>
      </c>
      <c r="Z1488" s="518" t="str">
        <f>三年级等级</f>
        <v/>
      </c>
      <c r="AA1488" s="533"/>
      <c r="AB1488" s="515"/>
      <c r="AC1488" s="533" t="str">
        <f>三年级跳绳附加分</f>
        <v/>
      </c>
      <c r="AD1488" s="534" t="str">
        <f>三年级标准分</f>
        <v/>
      </c>
      <c r="AE1488" s="534" t="str">
        <f>三年级总分</f>
        <v/>
      </c>
      <c r="AF1488" s="517" t="str">
        <f>三年级等级</f>
        <v/>
      </c>
    </row>
    <row r="1489" spans="1:32">
      <c r="A1489" s="476">
        <v>322</v>
      </c>
      <c r="B1489" s="477">
        <v>17</v>
      </c>
      <c r="C1489" s="632"/>
      <c r="D1489" s="633"/>
      <c r="E1489" s="632"/>
      <c r="F1489" s="625"/>
      <c r="G1489" s="608"/>
      <c r="H1489" s="475"/>
      <c r="I1489" s="613"/>
      <c r="J1489" s="614"/>
      <c r="K1489" s="614"/>
      <c r="L1489" s="615"/>
      <c r="M1489" s="644"/>
      <c r="N1489" s="505" t="str">
        <f>三年级BMI</f>
        <v/>
      </c>
      <c r="O1489" s="499" t="str">
        <f>三年级BMI等级</f>
        <v/>
      </c>
      <c r="P1489" s="500" t="str">
        <f>三年级BMI得分</f>
        <v/>
      </c>
      <c r="Q1489" s="515" t="str">
        <f>三年级肺活量得分</f>
        <v/>
      </c>
      <c r="R1489" s="512" t="str">
        <f>三年级等级</f>
        <v/>
      </c>
      <c r="S1489" s="516" t="str">
        <f>三年级50米跑得分</f>
        <v/>
      </c>
      <c r="T1489" s="517" t="str">
        <f>三年级等级</f>
        <v/>
      </c>
      <c r="U1489" s="516" t="str">
        <f>三年级坐位体前屈得分</f>
        <v/>
      </c>
      <c r="V1489" s="517" t="str">
        <f>三年级等级</f>
        <v/>
      </c>
      <c r="W1489" s="516" t="str">
        <f>三年级一分钟跳绳得分</f>
        <v/>
      </c>
      <c r="X1489" s="517" t="str">
        <f>三年级等级</f>
        <v/>
      </c>
      <c r="Y1489" s="515" t="str">
        <f>三年级仰卧起坐得分</f>
        <v/>
      </c>
      <c r="Z1489" s="518" t="str">
        <f>三年级等级</f>
        <v/>
      </c>
      <c r="AA1489" s="533"/>
      <c r="AB1489" s="515"/>
      <c r="AC1489" s="533" t="str">
        <f>三年级跳绳附加分</f>
        <v/>
      </c>
      <c r="AD1489" s="534" t="str">
        <f>三年级标准分</f>
        <v/>
      </c>
      <c r="AE1489" s="534" t="str">
        <f>三年级总分</f>
        <v/>
      </c>
      <c r="AF1489" s="517" t="str">
        <f>三年级等级</f>
        <v/>
      </c>
    </row>
    <row r="1490" spans="1:32">
      <c r="A1490" s="476">
        <v>322</v>
      </c>
      <c r="B1490" s="477">
        <v>18</v>
      </c>
      <c r="C1490" s="632"/>
      <c r="D1490" s="633"/>
      <c r="E1490" s="632"/>
      <c r="F1490" s="625"/>
      <c r="G1490" s="608"/>
      <c r="H1490" s="475"/>
      <c r="I1490" s="613"/>
      <c r="J1490" s="614"/>
      <c r="K1490" s="614"/>
      <c r="L1490" s="615"/>
      <c r="M1490" s="644"/>
      <c r="N1490" s="505" t="str">
        <f>三年级BMI</f>
        <v/>
      </c>
      <c r="O1490" s="499" t="str">
        <f>三年级BMI等级</f>
        <v/>
      </c>
      <c r="P1490" s="500" t="str">
        <f>三年级BMI得分</f>
        <v/>
      </c>
      <c r="Q1490" s="515" t="str">
        <f>三年级肺活量得分</f>
        <v/>
      </c>
      <c r="R1490" s="512" t="str">
        <f>三年级等级</f>
        <v/>
      </c>
      <c r="S1490" s="516" t="str">
        <f>三年级50米跑得分</f>
        <v/>
      </c>
      <c r="T1490" s="517" t="str">
        <f>三年级等级</f>
        <v/>
      </c>
      <c r="U1490" s="516" t="str">
        <f>三年级坐位体前屈得分</f>
        <v/>
      </c>
      <c r="V1490" s="517" t="str">
        <f>三年级等级</f>
        <v/>
      </c>
      <c r="W1490" s="516" t="str">
        <f>三年级一分钟跳绳得分</f>
        <v/>
      </c>
      <c r="X1490" s="517" t="str">
        <f>三年级等级</f>
        <v/>
      </c>
      <c r="Y1490" s="515" t="str">
        <f>三年级仰卧起坐得分</f>
        <v/>
      </c>
      <c r="Z1490" s="518" t="str">
        <f>三年级等级</f>
        <v/>
      </c>
      <c r="AA1490" s="533"/>
      <c r="AB1490" s="515"/>
      <c r="AC1490" s="533" t="str">
        <f>三年级跳绳附加分</f>
        <v/>
      </c>
      <c r="AD1490" s="534" t="str">
        <f>三年级标准分</f>
        <v/>
      </c>
      <c r="AE1490" s="534" t="str">
        <f>三年级总分</f>
        <v/>
      </c>
      <c r="AF1490" s="517" t="str">
        <f>三年级等级</f>
        <v/>
      </c>
    </row>
    <row r="1491" spans="1:32">
      <c r="A1491" s="476">
        <v>322</v>
      </c>
      <c r="B1491" s="477">
        <v>19</v>
      </c>
      <c r="C1491" s="632"/>
      <c r="D1491" s="633"/>
      <c r="E1491" s="632"/>
      <c r="F1491" s="625"/>
      <c r="G1491" s="608"/>
      <c r="H1491" s="475"/>
      <c r="I1491" s="613"/>
      <c r="J1491" s="614"/>
      <c r="K1491" s="614"/>
      <c r="L1491" s="615"/>
      <c r="M1491" s="644"/>
      <c r="N1491" s="505" t="str">
        <f>三年级BMI</f>
        <v/>
      </c>
      <c r="O1491" s="499" t="str">
        <f>三年级BMI等级</f>
        <v/>
      </c>
      <c r="P1491" s="500" t="str">
        <f>三年级BMI得分</f>
        <v/>
      </c>
      <c r="Q1491" s="515" t="str">
        <f>三年级肺活量得分</f>
        <v/>
      </c>
      <c r="R1491" s="512" t="str">
        <f>三年级等级</f>
        <v/>
      </c>
      <c r="S1491" s="516" t="str">
        <f>三年级50米跑得分</f>
        <v/>
      </c>
      <c r="T1491" s="517" t="str">
        <f>三年级等级</f>
        <v/>
      </c>
      <c r="U1491" s="516" t="str">
        <f>三年级坐位体前屈得分</f>
        <v/>
      </c>
      <c r="V1491" s="517" t="str">
        <f>三年级等级</f>
        <v/>
      </c>
      <c r="W1491" s="516" t="str">
        <f>三年级一分钟跳绳得分</f>
        <v/>
      </c>
      <c r="X1491" s="517" t="str">
        <f>三年级等级</f>
        <v/>
      </c>
      <c r="Y1491" s="515" t="str">
        <f>三年级仰卧起坐得分</f>
        <v/>
      </c>
      <c r="Z1491" s="518" t="str">
        <f>三年级等级</f>
        <v/>
      </c>
      <c r="AA1491" s="533"/>
      <c r="AB1491" s="515"/>
      <c r="AC1491" s="533" t="str">
        <f>三年级跳绳附加分</f>
        <v/>
      </c>
      <c r="AD1491" s="534" t="str">
        <f>三年级标准分</f>
        <v/>
      </c>
      <c r="AE1491" s="534" t="str">
        <f>三年级总分</f>
        <v/>
      </c>
      <c r="AF1491" s="517" t="str">
        <f>三年级等级</f>
        <v/>
      </c>
    </row>
    <row r="1492" spans="1:32">
      <c r="A1492" s="476">
        <v>322</v>
      </c>
      <c r="B1492" s="477">
        <v>20</v>
      </c>
      <c r="C1492" s="632"/>
      <c r="D1492" s="633"/>
      <c r="E1492" s="632"/>
      <c r="F1492" s="625"/>
      <c r="G1492" s="608"/>
      <c r="H1492" s="475"/>
      <c r="I1492" s="613"/>
      <c r="J1492" s="614"/>
      <c r="K1492" s="614"/>
      <c r="L1492" s="615"/>
      <c r="M1492" s="644"/>
      <c r="N1492" s="505" t="str">
        <f>三年级BMI</f>
        <v/>
      </c>
      <c r="O1492" s="499" t="str">
        <f>三年级BMI等级</f>
        <v/>
      </c>
      <c r="P1492" s="500" t="str">
        <f>三年级BMI得分</f>
        <v/>
      </c>
      <c r="Q1492" s="515" t="str">
        <f>三年级肺活量得分</f>
        <v/>
      </c>
      <c r="R1492" s="512" t="str">
        <f>三年级等级</f>
        <v/>
      </c>
      <c r="S1492" s="516" t="str">
        <f>三年级50米跑得分</f>
        <v/>
      </c>
      <c r="T1492" s="517" t="str">
        <f>三年级等级</f>
        <v/>
      </c>
      <c r="U1492" s="516" t="str">
        <f>三年级坐位体前屈得分</f>
        <v/>
      </c>
      <c r="V1492" s="517" t="str">
        <f>三年级等级</f>
        <v/>
      </c>
      <c r="W1492" s="516" t="str">
        <f>三年级一分钟跳绳得分</f>
        <v/>
      </c>
      <c r="X1492" s="517" t="str">
        <f>三年级等级</f>
        <v/>
      </c>
      <c r="Y1492" s="515" t="str">
        <f>三年级仰卧起坐得分</f>
        <v/>
      </c>
      <c r="Z1492" s="518" t="str">
        <f>三年级等级</f>
        <v/>
      </c>
      <c r="AA1492" s="533"/>
      <c r="AB1492" s="515"/>
      <c r="AC1492" s="533" t="str">
        <f>三年级跳绳附加分</f>
        <v/>
      </c>
      <c r="AD1492" s="534" t="str">
        <f>三年级标准分</f>
        <v/>
      </c>
      <c r="AE1492" s="534" t="str">
        <f>三年级总分</f>
        <v/>
      </c>
      <c r="AF1492" s="517" t="str">
        <f>三年级等级</f>
        <v/>
      </c>
    </row>
    <row r="1493" spans="1:32">
      <c r="A1493" s="476">
        <v>322</v>
      </c>
      <c r="B1493" s="477">
        <v>21</v>
      </c>
      <c r="C1493" s="632"/>
      <c r="D1493" s="633"/>
      <c r="E1493" s="632"/>
      <c r="F1493" s="625"/>
      <c r="G1493" s="608"/>
      <c r="H1493" s="475"/>
      <c r="I1493" s="613"/>
      <c r="J1493" s="614"/>
      <c r="K1493" s="614"/>
      <c r="L1493" s="615"/>
      <c r="M1493" s="644"/>
      <c r="N1493" s="505" t="str">
        <f>三年级BMI</f>
        <v/>
      </c>
      <c r="O1493" s="499" t="str">
        <f>三年级BMI等级</f>
        <v/>
      </c>
      <c r="P1493" s="500" t="str">
        <f>三年级BMI得分</f>
        <v/>
      </c>
      <c r="Q1493" s="515" t="str">
        <f>三年级肺活量得分</f>
        <v/>
      </c>
      <c r="R1493" s="512" t="str">
        <f>三年级等级</f>
        <v/>
      </c>
      <c r="S1493" s="516" t="str">
        <f>三年级50米跑得分</f>
        <v/>
      </c>
      <c r="T1493" s="517" t="str">
        <f>三年级等级</f>
        <v/>
      </c>
      <c r="U1493" s="516" t="str">
        <f>三年级坐位体前屈得分</f>
        <v/>
      </c>
      <c r="V1493" s="517" t="str">
        <f>三年级等级</f>
        <v/>
      </c>
      <c r="W1493" s="516" t="str">
        <f>三年级一分钟跳绳得分</f>
        <v/>
      </c>
      <c r="X1493" s="517" t="str">
        <f>三年级等级</f>
        <v/>
      </c>
      <c r="Y1493" s="515" t="str">
        <f>三年级仰卧起坐得分</f>
        <v/>
      </c>
      <c r="Z1493" s="518" t="str">
        <f>三年级等级</f>
        <v/>
      </c>
      <c r="AA1493" s="533"/>
      <c r="AB1493" s="515"/>
      <c r="AC1493" s="533" t="str">
        <f>三年级跳绳附加分</f>
        <v/>
      </c>
      <c r="AD1493" s="534" t="str">
        <f>三年级标准分</f>
        <v/>
      </c>
      <c r="AE1493" s="534" t="str">
        <f>三年级总分</f>
        <v/>
      </c>
      <c r="AF1493" s="517" t="str">
        <f>三年级等级</f>
        <v/>
      </c>
    </row>
    <row r="1494" spans="1:32">
      <c r="A1494" s="476">
        <v>322</v>
      </c>
      <c r="B1494" s="477">
        <v>22</v>
      </c>
      <c r="C1494" s="632"/>
      <c r="D1494" s="633"/>
      <c r="E1494" s="632"/>
      <c r="F1494" s="625"/>
      <c r="G1494" s="608"/>
      <c r="H1494" s="475"/>
      <c r="I1494" s="613"/>
      <c r="J1494" s="614"/>
      <c r="K1494" s="614"/>
      <c r="L1494" s="615"/>
      <c r="M1494" s="644"/>
      <c r="N1494" s="505" t="str">
        <f>三年级BMI</f>
        <v/>
      </c>
      <c r="O1494" s="499" t="str">
        <f>三年级BMI等级</f>
        <v/>
      </c>
      <c r="P1494" s="500" t="str">
        <f>三年级BMI得分</f>
        <v/>
      </c>
      <c r="Q1494" s="515" t="str">
        <f>三年级肺活量得分</f>
        <v/>
      </c>
      <c r="R1494" s="512" t="str">
        <f>三年级等级</f>
        <v/>
      </c>
      <c r="S1494" s="516" t="str">
        <f>三年级50米跑得分</f>
        <v/>
      </c>
      <c r="T1494" s="517" t="str">
        <f>三年级等级</f>
        <v/>
      </c>
      <c r="U1494" s="516" t="str">
        <f>三年级坐位体前屈得分</f>
        <v/>
      </c>
      <c r="V1494" s="517" t="str">
        <f>三年级等级</f>
        <v/>
      </c>
      <c r="W1494" s="516" t="str">
        <f>三年级一分钟跳绳得分</f>
        <v/>
      </c>
      <c r="X1494" s="517" t="str">
        <f>三年级等级</f>
        <v/>
      </c>
      <c r="Y1494" s="515" t="str">
        <f>三年级仰卧起坐得分</f>
        <v/>
      </c>
      <c r="Z1494" s="518" t="str">
        <f>三年级等级</f>
        <v/>
      </c>
      <c r="AA1494" s="533"/>
      <c r="AB1494" s="515"/>
      <c r="AC1494" s="533" t="str">
        <f>三年级跳绳附加分</f>
        <v/>
      </c>
      <c r="AD1494" s="534" t="str">
        <f>三年级标准分</f>
        <v/>
      </c>
      <c r="AE1494" s="534" t="str">
        <f>三年级总分</f>
        <v/>
      </c>
      <c r="AF1494" s="517" t="str">
        <f>三年级等级</f>
        <v/>
      </c>
    </row>
    <row r="1495" spans="1:32">
      <c r="A1495" s="476">
        <v>322</v>
      </c>
      <c r="B1495" s="477">
        <v>23</v>
      </c>
      <c r="C1495" s="632"/>
      <c r="D1495" s="633"/>
      <c r="E1495" s="632"/>
      <c r="F1495" s="625"/>
      <c r="G1495" s="608"/>
      <c r="H1495" s="475"/>
      <c r="I1495" s="613"/>
      <c r="J1495" s="614"/>
      <c r="K1495" s="614"/>
      <c r="L1495" s="615"/>
      <c r="M1495" s="644"/>
      <c r="N1495" s="505" t="str">
        <f>三年级BMI</f>
        <v/>
      </c>
      <c r="O1495" s="499" t="str">
        <f>三年级BMI等级</f>
        <v/>
      </c>
      <c r="P1495" s="500" t="str">
        <f>三年级BMI得分</f>
        <v/>
      </c>
      <c r="Q1495" s="515" t="str">
        <f>三年级肺活量得分</f>
        <v/>
      </c>
      <c r="R1495" s="512" t="str">
        <f>三年级等级</f>
        <v/>
      </c>
      <c r="S1495" s="516" t="str">
        <f>三年级50米跑得分</f>
        <v/>
      </c>
      <c r="T1495" s="517" t="str">
        <f>三年级等级</f>
        <v/>
      </c>
      <c r="U1495" s="516" t="str">
        <f>三年级坐位体前屈得分</f>
        <v/>
      </c>
      <c r="V1495" s="517" t="str">
        <f>三年级等级</f>
        <v/>
      </c>
      <c r="W1495" s="516" t="str">
        <f>三年级一分钟跳绳得分</f>
        <v/>
      </c>
      <c r="X1495" s="517" t="str">
        <f>三年级等级</f>
        <v/>
      </c>
      <c r="Y1495" s="515" t="str">
        <f>三年级仰卧起坐得分</f>
        <v/>
      </c>
      <c r="Z1495" s="518" t="str">
        <f>三年级等级</f>
        <v/>
      </c>
      <c r="AA1495" s="533"/>
      <c r="AB1495" s="515"/>
      <c r="AC1495" s="533" t="str">
        <f>三年级跳绳附加分</f>
        <v/>
      </c>
      <c r="AD1495" s="534" t="str">
        <f>三年级标准分</f>
        <v/>
      </c>
      <c r="AE1495" s="534" t="str">
        <f>三年级总分</f>
        <v/>
      </c>
      <c r="AF1495" s="517" t="str">
        <f>三年级等级</f>
        <v/>
      </c>
    </row>
    <row r="1496" spans="1:32">
      <c r="A1496" s="476">
        <v>322</v>
      </c>
      <c r="B1496" s="477">
        <v>24</v>
      </c>
      <c r="C1496" s="632"/>
      <c r="D1496" s="633"/>
      <c r="E1496" s="632"/>
      <c r="F1496" s="625"/>
      <c r="G1496" s="608"/>
      <c r="H1496" s="475"/>
      <c r="I1496" s="613"/>
      <c r="J1496" s="614"/>
      <c r="K1496" s="614"/>
      <c r="L1496" s="615"/>
      <c r="M1496" s="644"/>
      <c r="N1496" s="505" t="str">
        <f>三年级BMI</f>
        <v/>
      </c>
      <c r="O1496" s="499" t="str">
        <f>三年级BMI等级</f>
        <v/>
      </c>
      <c r="P1496" s="500" t="str">
        <f>三年级BMI得分</f>
        <v/>
      </c>
      <c r="Q1496" s="515" t="str">
        <f>三年级肺活量得分</f>
        <v/>
      </c>
      <c r="R1496" s="512" t="str">
        <f>三年级等级</f>
        <v/>
      </c>
      <c r="S1496" s="516" t="str">
        <f>三年级50米跑得分</f>
        <v/>
      </c>
      <c r="T1496" s="517" t="str">
        <f>三年级等级</f>
        <v/>
      </c>
      <c r="U1496" s="516" t="str">
        <f>三年级坐位体前屈得分</f>
        <v/>
      </c>
      <c r="V1496" s="517" t="str">
        <f>三年级等级</f>
        <v/>
      </c>
      <c r="W1496" s="516" t="str">
        <f>三年级一分钟跳绳得分</f>
        <v/>
      </c>
      <c r="X1496" s="517" t="str">
        <f>三年级等级</f>
        <v/>
      </c>
      <c r="Y1496" s="515" t="str">
        <f>三年级仰卧起坐得分</f>
        <v/>
      </c>
      <c r="Z1496" s="518" t="str">
        <f>三年级等级</f>
        <v/>
      </c>
      <c r="AA1496" s="533"/>
      <c r="AB1496" s="515"/>
      <c r="AC1496" s="533" t="str">
        <f>三年级跳绳附加分</f>
        <v/>
      </c>
      <c r="AD1496" s="534" t="str">
        <f>三年级标准分</f>
        <v/>
      </c>
      <c r="AE1496" s="534" t="str">
        <f>三年级总分</f>
        <v/>
      </c>
      <c r="AF1496" s="517" t="str">
        <f>三年级等级</f>
        <v/>
      </c>
    </row>
    <row r="1497" spans="1:32">
      <c r="A1497" s="476">
        <v>322</v>
      </c>
      <c r="B1497" s="477">
        <v>25</v>
      </c>
      <c r="C1497" s="632"/>
      <c r="D1497" s="633"/>
      <c r="E1497" s="632"/>
      <c r="F1497" s="625"/>
      <c r="G1497" s="608"/>
      <c r="H1497" s="475"/>
      <c r="I1497" s="613"/>
      <c r="J1497" s="614"/>
      <c r="K1497" s="614"/>
      <c r="L1497" s="615"/>
      <c r="M1497" s="644"/>
      <c r="N1497" s="505" t="str">
        <f>三年级BMI</f>
        <v/>
      </c>
      <c r="O1497" s="499" t="str">
        <f>三年级BMI等级</f>
        <v/>
      </c>
      <c r="P1497" s="500" t="str">
        <f>三年级BMI得分</f>
        <v/>
      </c>
      <c r="Q1497" s="515" t="str">
        <f>三年级肺活量得分</f>
        <v/>
      </c>
      <c r="R1497" s="512" t="str">
        <f>三年级等级</f>
        <v/>
      </c>
      <c r="S1497" s="516" t="str">
        <f>三年级50米跑得分</f>
        <v/>
      </c>
      <c r="T1497" s="517" t="str">
        <f>三年级等级</f>
        <v/>
      </c>
      <c r="U1497" s="516" t="str">
        <f>三年级坐位体前屈得分</f>
        <v/>
      </c>
      <c r="V1497" s="517" t="str">
        <f>三年级等级</f>
        <v/>
      </c>
      <c r="W1497" s="516" t="str">
        <f>三年级一分钟跳绳得分</f>
        <v/>
      </c>
      <c r="X1497" s="517" t="str">
        <f>三年级等级</f>
        <v/>
      </c>
      <c r="Y1497" s="515" t="str">
        <f>三年级仰卧起坐得分</f>
        <v/>
      </c>
      <c r="Z1497" s="518" t="str">
        <f>三年级等级</f>
        <v/>
      </c>
      <c r="AA1497" s="533"/>
      <c r="AB1497" s="515"/>
      <c r="AC1497" s="533" t="str">
        <f>三年级跳绳附加分</f>
        <v/>
      </c>
      <c r="AD1497" s="534" t="str">
        <f>三年级标准分</f>
        <v/>
      </c>
      <c r="AE1497" s="534" t="str">
        <f>三年级总分</f>
        <v/>
      </c>
      <c r="AF1497" s="517" t="str">
        <f>三年级等级</f>
        <v/>
      </c>
    </row>
    <row r="1498" spans="1:32">
      <c r="A1498" s="476">
        <v>322</v>
      </c>
      <c r="B1498" s="477">
        <v>26</v>
      </c>
      <c r="C1498" s="632"/>
      <c r="D1498" s="633"/>
      <c r="E1498" s="632"/>
      <c r="F1498" s="625"/>
      <c r="G1498" s="608"/>
      <c r="H1498" s="475"/>
      <c r="I1498" s="613"/>
      <c r="J1498" s="614"/>
      <c r="K1498" s="614"/>
      <c r="L1498" s="615"/>
      <c r="M1498" s="644"/>
      <c r="N1498" s="505" t="str">
        <f>三年级BMI</f>
        <v/>
      </c>
      <c r="O1498" s="499" t="str">
        <f>三年级BMI等级</f>
        <v/>
      </c>
      <c r="P1498" s="500" t="str">
        <f>三年级BMI得分</f>
        <v/>
      </c>
      <c r="Q1498" s="515" t="str">
        <f>三年级肺活量得分</f>
        <v/>
      </c>
      <c r="R1498" s="512" t="str">
        <f>三年级等级</f>
        <v/>
      </c>
      <c r="S1498" s="516" t="str">
        <f>三年级50米跑得分</f>
        <v/>
      </c>
      <c r="T1498" s="517" t="str">
        <f>三年级等级</f>
        <v/>
      </c>
      <c r="U1498" s="516" t="str">
        <f>三年级坐位体前屈得分</f>
        <v/>
      </c>
      <c r="V1498" s="517" t="str">
        <f>三年级等级</f>
        <v/>
      </c>
      <c r="W1498" s="516" t="str">
        <f>三年级一分钟跳绳得分</f>
        <v/>
      </c>
      <c r="X1498" s="517" t="str">
        <f>三年级等级</f>
        <v/>
      </c>
      <c r="Y1498" s="515" t="str">
        <f>三年级仰卧起坐得分</f>
        <v/>
      </c>
      <c r="Z1498" s="518" t="str">
        <f>三年级等级</f>
        <v/>
      </c>
      <c r="AA1498" s="533"/>
      <c r="AB1498" s="515"/>
      <c r="AC1498" s="533" t="str">
        <f>三年级跳绳附加分</f>
        <v/>
      </c>
      <c r="AD1498" s="534" t="str">
        <f>三年级标准分</f>
        <v/>
      </c>
      <c r="AE1498" s="534" t="str">
        <f>三年级总分</f>
        <v/>
      </c>
      <c r="AF1498" s="517" t="str">
        <f>三年级等级</f>
        <v/>
      </c>
    </row>
    <row r="1499" spans="1:32">
      <c r="A1499" s="476">
        <v>322</v>
      </c>
      <c r="B1499" s="477">
        <v>27</v>
      </c>
      <c r="C1499" s="632"/>
      <c r="D1499" s="633"/>
      <c r="E1499" s="632"/>
      <c r="F1499" s="625"/>
      <c r="G1499" s="608"/>
      <c r="H1499" s="475"/>
      <c r="I1499" s="613"/>
      <c r="J1499" s="614"/>
      <c r="K1499" s="614"/>
      <c r="L1499" s="615"/>
      <c r="M1499" s="644"/>
      <c r="N1499" s="505" t="str">
        <f>三年级BMI</f>
        <v/>
      </c>
      <c r="O1499" s="499" t="str">
        <f>三年级BMI等级</f>
        <v/>
      </c>
      <c r="P1499" s="500" t="str">
        <f>三年级BMI得分</f>
        <v/>
      </c>
      <c r="Q1499" s="515" t="str">
        <f>三年级肺活量得分</f>
        <v/>
      </c>
      <c r="R1499" s="512" t="str">
        <f>三年级等级</f>
        <v/>
      </c>
      <c r="S1499" s="516" t="str">
        <f>三年级50米跑得分</f>
        <v/>
      </c>
      <c r="T1499" s="517" t="str">
        <f>三年级等级</f>
        <v/>
      </c>
      <c r="U1499" s="516" t="str">
        <f>三年级坐位体前屈得分</f>
        <v/>
      </c>
      <c r="V1499" s="517" t="str">
        <f>三年级等级</f>
        <v/>
      </c>
      <c r="W1499" s="516" t="str">
        <f>三年级一分钟跳绳得分</f>
        <v/>
      </c>
      <c r="X1499" s="517" t="str">
        <f>三年级等级</f>
        <v/>
      </c>
      <c r="Y1499" s="515" t="str">
        <f>三年级仰卧起坐得分</f>
        <v/>
      </c>
      <c r="Z1499" s="518" t="str">
        <f>三年级等级</f>
        <v/>
      </c>
      <c r="AA1499" s="533"/>
      <c r="AB1499" s="515"/>
      <c r="AC1499" s="533" t="str">
        <f>三年级跳绳附加分</f>
        <v/>
      </c>
      <c r="AD1499" s="534" t="str">
        <f>三年级标准分</f>
        <v/>
      </c>
      <c r="AE1499" s="534" t="str">
        <f>三年级总分</f>
        <v/>
      </c>
      <c r="AF1499" s="517" t="str">
        <f>三年级等级</f>
        <v/>
      </c>
    </row>
    <row r="1500" spans="1:32">
      <c r="A1500" s="476">
        <v>322</v>
      </c>
      <c r="B1500" s="477">
        <v>28</v>
      </c>
      <c r="C1500" s="632"/>
      <c r="D1500" s="633"/>
      <c r="E1500" s="632"/>
      <c r="F1500" s="625"/>
      <c r="G1500" s="608"/>
      <c r="H1500" s="475"/>
      <c r="I1500" s="613"/>
      <c r="J1500" s="614"/>
      <c r="K1500" s="614"/>
      <c r="L1500" s="615"/>
      <c r="M1500" s="644"/>
      <c r="N1500" s="505" t="str">
        <f>三年级BMI</f>
        <v/>
      </c>
      <c r="O1500" s="499" t="str">
        <f>三年级BMI等级</f>
        <v/>
      </c>
      <c r="P1500" s="500" t="str">
        <f>三年级BMI得分</f>
        <v/>
      </c>
      <c r="Q1500" s="515" t="str">
        <f>三年级肺活量得分</f>
        <v/>
      </c>
      <c r="R1500" s="512" t="str">
        <f>三年级等级</f>
        <v/>
      </c>
      <c r="S1500" s="516" t="str">
        <f>三年级50米跑得分</f>
        <v/>
      </c>
      <c r="T1500" s="517" t="str">
        <f>三年级等级</f>
        <v/>
      </c>
      <c r="U1500" s="516" t="str">
        <f>三年级坐位体前屈得分</f>
        <v/>
      </c>
      <c r="V1500" s="517" t="str">
        <f>三年级等级</f>
        <v/>
      </c>
      <c r="W1500" s="516" t="str">
        <f>三年级一分钟跳绳得分</f>
        <v/>
      </c>
      <c r="X1500" s="517" t="str">
        <f>三年级等级</f>
        <v/>
      </c>
      <c r="Y1500" s="515" t="str">
        <f>三年级仰卧起坐得分</f>
        <v/>
      </c>
      <c r="Z1500" s="518" t="str">
        <f>三年级等级</f>
        <v/>
      </c>
      <c r="AA1500" s="533"/>
      <c r="AB1500" s="515"/>
      <c r="AC1500" s="533" t="str">
        <f>三年级跳绳附加分</f>
        <v/>
      </c>
      <c r="AD1500" s="534" t="str">
        <f>三年级标准分</f>
        <v/>
      </c>
      <c r="AE1500" s="534" t="str">
        <f>三年级总分</f>
        <v/>
      </c>
      <c r="AF1500" s="517" t="str">
        <f>三年级等级</f>
        <v/>
      </c>
    </row>
    <row r="1501" spans="1:32">
      <c r="A1501" s="476">
        <v>322</v>
      </c>
      <c r="B1501" s="477">
        <v>29</v>
      </c>
      <c r="C1501" s="632"/>
      <c r="D1501" s="633"/>
      <c r="E1501" s="632"/>
      <c r="F1501" s="625"/>
      <c r="G1501" s="608"/>
      <c r="H1501" s="475"/>
      <c r="I1501" s="613"/>
      <c r="J1501" s="614"/>
      <c r="K1501" s="614"/>
      <c r="L1501" s="615"/>
      <c r="M1501" s="644"/>
      <c r="N1501" s="505" t="str">
        <f>三年级BMI</f>
        <v/>
      </c>
      <c r="O1501" s="499" t="str">
        <f>三年级BMI等级</f>
        <v/>
      </c>
      <c r="P1501" s="500" t="str">
        <f>三年级BMI得分</f>
        <v/>
      </c>
      <c r="Q1501" s="515" t="str">
        <f>三年级肺活量得分</f>
        <v/>
      </c>
      <c r="R1501" s="512" t="str">
        <f>三年级等级</f>
        <v/>
      </c>
      <c r="S1501" s="516" t="str">
        <f>三年级50米跑得分</f>
        <v/>
      </c>
      <c r="T1501" s="517" t="str">
        <f>三年级等级</f>
        <v/>
      </c>
      <c r="U1501" s="516" t="str">
        <f>三年级坐位体前屈得分</f>
        <v/>
      </c>
      <c r="V1501" s="517" t="str">
        <f>三年级等级</f>
        <v/>
      </c>
      <c r="W1501" s="516" t="str">
        <f>三年级一分钟跳绳得分</f>
        <v/>
      </c>
      <c r="X1501" s="517" t="str">
        <f>三年级等级</f>
        <v/>
      </c>
      <c r="Y1501" s="515" t="str">
        <f>三年级仰卧起坐得分</f>
        <v/>
      </c>
      <c r="Z1501" s="518" t="str">
        <f>三年级等级</f>
        <v/>
      </c>
      <c r="AA1501" s="533"/>
      <c r="AB1501" s="515"/>
      <c r="AC1501" s="533" t="str">
        <f>三年级跳绳附加分</f>
        <v/>
      </c>
      <c r="AD1501" s="534" t="str">
        <f>三年级标准分</f>
        <v/>
      </c>
      <c r="AE1501" s="534" t="str">
        <f>三年级总分</f>
        <v/>
      </c>
      <c r="AF1501" s="517" t="str">
        <f>三年级等级</f>
        <v/>
      </c>
    </row>
    <row r="1502" spans="1:32">
      <c r="A1502" s="476">
        <v>322</v>
      </c>
      <c r="B1502" s="477">
        <v>30</v>
      </c>
      <c r="C1502" s="632"/>
      <c r="D1502" s="633"/>
      <c r="E1502" s="632"/>
      <c r="F1502" s="625"/>
      <c r="G1502" s="608"/>
      <c r="H1502" s="475"/>
      <c r="I1502" s="613"/>
      <c r="J1502" s="614"/>
      <c r="K1502" s="614"/>
      <c r="L1502" s="615"/>
      <c r="M1502" s="644"/>
      <c r="N1502" s="505" t="str">
        <f>三年级BMI</f>
        <v/>
      </c>
      <c r="O1502" s="499" t="str">
        <f>三年级BMI等级</f>
        <v/>
      </c>
      <c r="P1502" s="500" t="str">
        <f>三年级BMI得分</f>
        <v/>
      </c>
      <c r="Q1502" s="515" t="str">
        <f>三年级肺活量得分</f>
        <v/>
      </c>
      <c r="R1502" s="512" t="str">
        <f>三年级等级</f>
        <v/>
      </c>
      <c r="S1502" s="516" t="str">
        <f>三年级50米跑得分</f>
        <v/>
      </c>
      <c r="T1502" s="517" t="str">
        <f>三年级等级</f>
        <v/>
      </c>
      <c r="U1502" s="516" t="str">
        <f>三年级坐位体前屈得分</f>
        <v/>
      </c>
      <c r="V1502" s="517" t="str">
        <f>三年级等级</f>
        <v/>
      </c>
      <c r="W1502" s="516" t="str">
        <f>三年级一分钟跳绳得分</f>
        <v/>
      </c>
      <c r="X1502" s="517" t="str">
        <f>三年级等级</f>
        <v/>
      </c>
      <c r="Y1502" s="515" t="str">
        <f>三年级仰卧起坐得分</f>
        <v/>
      </c>
      <c r="Z1502" s="518" t="str">
        <f>三年级等级</f>
        <v/>
      </c>
      <c r="AA1502" s="533"/>
      <c r="AB1502" s="515"/>
      <c r="AC1502" s="533" t="str">
        <f>三年级跳绳附加分</f>
        <v/>
      </c>
      <c r="AD1502" s="534" t="str">
        <f>三年级标准分</f>
        <v/>
      </c>
      <c r="AE1502" s="534" t="str">
        <f>三年级总分</f>
        <v/>
      </c>
      <c r="AF1502" s="517" t="str">
        <f>三年级等级</f>
        <v/>
      </c>
    </row>
    <row r="1503" spans="1:32">
      <c r="A1503" s="476">
        <v>322</v>
      </c>
      <c r="B1503" s="477">
        <v>31</v>
      </c>
      <c r="C1503" s="632"/>
      <c r="D1503" s="633"/>
      <c r="E1503" s="632"/>
      <c r="F1503" s="625"/>
      <c r="G1503" s="608"/>
      <c r="H1503" s="475"/>
      <c r="I1503" s="613"/>
      <c r="J1503" s="614"/>
      <c r="K1503" s="614"/>
      <c r="L1503" s="615"/>
      <c r="M1503" s="644"/>
      <c r="N1503" s="505" t="str">
        <f>三年级BMI</f>
        <v/>
      </c>
      <c r="O1503" s="499" t="str">
        <f>三年级BMI等级</f>
        <v/>
      </c>
      <c r="P1503" s="500" t="str">
        <f>三年级BMI得分</f>
        <v/>
      </c>
      <c r="Q1503" s="515" t="str">
        <f>三年级肺活量得分</f>
        <v/>
      </c>
      <c r="R1503" s="512" t="str">
        <f>三年级等级</f>
        <v/>
      </c>
      <c r="S1503" s="516" t="str">
        <f>三年级50米跑得分</f>
        <v/>
      </c>
      <c r="T1503" s="517" t="str">
        <f>三年级等级</f>
        <v/>
      </c>
      <c r="U1503" s="516" t="str">
        <f>三年级坐位体前屈得分</f>
        <v/>
      </c>
      <c r="V1503" s="517" t="str">
        <f>三年级等级</f>
        <v/>
      </c>
      <c r="W1503" s="516" t="str">
        <f>三年级一分钟跳绳得分</f>
        <v/>
      </c>
      <c r="X1503" s="517" t="str">
        <f>三年级等级</f>
        <v/>
      </c>
      <c r="Y1503" s="515" t="str">
        <f>三年级仰卧起坐得分</f>
        <v/>
      </c>
      <c r="Z1503" s="518" t="str">
        <f>三年级等级</f>
        <v/>
      </c>
      <c r="AA1503" s="533"/>
      <c r="AB1503" s="515"/>
      <c r="AC1503" s="533" t="str">
        <f>三年级跳绳附加分</f>
        <v/>
      </c>
      <c r="AD1503" s="534" t="str">
        <f>三年级标准分</f>
        <v/>
      </c>
      <c r="AE1503" s="534" t="str">
        <f>三年级总分</f>
        <v/>
      </c>
      <c r="AF1503" s="517" t="str">
        <f>三年级等级</f>
        <v/>
      </c>
    </row>
    <row r="1504" spans="1:32">
      <c r="A1504" s="476">
        <v>322</v>
      </c>
      <c r="B1504" s="477">
        <v>32</v>
      </c>
      <c r="C1504" s="632"/>
      <c r="D1504" s="633"/>
      <c r="E1504" s="632"/>
      <c r="F1504" s="625"/>
      <c r="G1504" s="608"/>
      <c r="H1504" s="475"/>
      <c r="I1504" s="613"/>
      <c r="J1504" s="614"/>
      <c r="K1504" s="614"/>
      <c r="L1504" s="615"/>
      <c r="M1504" s="644"/>
      <c r="N1504" s="505" t="str">
        <f>三年级BMI</f>
        <v/>
      </c>
      <c r="O1504" s="499" t="str">
        <f>三年级BMI等级</f>
        <v/>
      </c>
      <c r="P1504" s="500" t="str">
        <f>三年级BMI得分</f>
        <v/>
      </c>
      <c r="Q1504" s="515" t="str">
        <f>三年级肺活量得分</f>
        <v/>
      </c>
      <c r="R1504" s="512" t="str">
        <f>三年级等级</f>
        <v/>
      </c>
      <c r="S1504" s="516" t="str">
        <f>三年级50米跑得分</f>
        <v/>
      </c>
      <c r="T1504" s="517" t="str">
        <f>三年级等级</f>
        <v/>
      </c>
      <c r="U1504" s="516" t="str">
        <f>三年级坐位体前屈得分</f>
        <v/>
      </c>
      <c r="V1504" s="517" t="str">
        <f>三年级等级</f>
        <v/>
      </c>
      <c r="W1504" s="516" t="str">
        <f>三年级一分钟跳绳得分</f>
        <v/>
      </c>
      <c r="X1504" s="517" t="str">
        <f>三年级等级</f>
        <v/>
      </c>
      <c r="Y1504" s="515" t="str">
        <f>三年级仰卧起坐得分</f>
        <v/>
      </c>
      <c r="Z1504" s="518" t="str">
        <f>三年级等级</f>
        <v/>
      </c>
      <c r="AA1504" s="533"/>
      <c r="AB1504" s="515"/>
      <c r="AC1504" s="533" t="str">
        <f>三年级跳绳附加分</f>
        <v/>
      </c>
      <c r="AD1504" s="534" t="str">
        <f>三年级标准分</f>
        <v/>
      </c>
      <c r="AE1504" s="534" t="str">
        <f>三年级总分</f>
        <v/>
      </c>
      <c r="AF1504" s="517" t="str">
        <f>三年级等级</f>
        <v/>
      </c>
    </row>
    <row r="1505" spans="1:32">
      <c r="A1505" s="476">
        <v>322</v>
      </c>
      <c r="B1505" s="477">
        <v>33</v>
      </c>
      <c r="C1505" s="632"/>
      <c r="D1505" s="633"/>
      <c r="E1505" s="632"/>
      <c r="F1505" s="625"/>
      <c r="G1505" s="608"/>
      <c r="H1505" s="475"/>
      <c r="I1505" s="613"/>
      <c r="J1505" s="614"/>
      <c r="K1505" s="614"/>
      <c r="L1505" s="615"/>
      <c r="M1505" s="644"/>
      <c r="N1505" s="505" t="str">
        <f>三年级BMI</f>
        <v/>
      </c>
      <c r="O1505" s="499" t="str">
        <f>三年级BMI等级</f>
        <v/>
      </c>
      <c r="P1505" s="500" t="str">
        <f>三年级BMI得分</f>
        <v/>
      </c>
      <c r="Q1505" s="515" t="str">
        <f>三年级肺活量得分</f>
        <v/>
      </c>
      <c r="R1505" s="512" t="str">
        <f>三年级等级</f>
        <v/>
      </c>
      <c r="S1505" s="516" t="str">
        <f>三年级50米跑得分</f>
        <v/>
      </c>
      <c r="T1505" s="517" t="str">
        <f>三年级等级</f>
        <v/>
      </c>
      <c r="U1505" s="516" t="str">
        <f>三年级坐位体前屈得分</f>
        <v/>
      </c>
      <c r="V1505" s="517" t="str">
        <f>三年级等级</f>
        <v/>
      </c>
      <c r="W1505" s="516" t="str">
        <f>三年级一分钟跳绳得分</f>
        <v/>
      </c>
      <c r="X1505" s="517" t="str">
        <f>三年级等级</f>
        <v/>
      </c>
      <c r="Y1505" s="515" t="str">
        <f>三年级仰卧起坐得分</f>
        <v/>
      </c>
      <c r="Z1505" s="518" t="str">
        <f>三年级等级</f>
        <v/>
      </c>
      <c r="AA1505" s="533"/>
      <c r="AB1505" s="515"/>
      <c r="AC1505" s="533" t="str">
        <f>三年级跳绳附加分</f>
        <v/>
      </c>
      <c r="AD1505" s="534" t="str">
        <f>三年级标准分</f>
        <v/>
      </c>
      <c r="AE1505" s="534" t="str">
        <f>三年级总分</f>
        <v/>
      </c>
      <c r="AF1505" s="517" t="str">
        <f>三年级等级</f>
        <v/>
      </c>
    </row>
    <row r="1506" spans="1:32">
      <c r="A1506" s="476">
        <v>322</v>
      </c>
      <c r="B1506" s="477">
        <v>34</v>
      </c>
      <c r="C1506" s="632"/>
      <c r="D1506" s="633"/>
      <c r="E1506" s="632"/>
      <c r="F1506" s="625"/>
      <c r="G1506" s="608"/>
      <c r="H1506" s="475"/>
      <c r="I1506" s="613"/>
      <c r="J1506" s="614"/>
      <c r="K1506" s="614"/>
      <c r="L1506" s="615"/>
      <c r="M1506" s="644"/>
      <c r="N1506" s="505" t="str">
        <f>三年级BMI</f>
        <v/>
      </c>
      <c r="O1506" s="499" t="str">
        <f>三年级BMI等级</f>
        <v/>
      </c>
      <c r="P1506" s="500" t="str">
        <f>三年级BMI得分</f>
        <v/>
      </c>
      <c r="Q1506" s="515" t="str">
        <f>三年级肺活量得分</f>
        <v/>
      </c>
      <c r="R1506" s="512" t="str">
        <f>三年级等级</f>
        <v/>
      </c>
      <c r="S1506" s="516" t="str">
        <f>三年级50米跑得分</f>
        <v/>
      </c>
      <c r="T1506" s="517" t="str">
        <f>三年级等级</f>
        <v/>
      </c>
      <c r="U1506" s="516" t="str">
        <f>三年级坐位体前屈得分</f>
        <v/>
      </c>
      <c r="V1506" s="517" t="str">
        <f>三年级等级</f>
        <v/>
      </c>
      <c r="W1506" s="516" t="str">
        <f>三年级一分钟跳绳得分</f>
        <v/>
      </c>
      <c r="X1506" s="517" t="str">
        <f>三年级等级</f>
        <v/>
      </c>
      <c r="Y1506" s="515" t="str">
        <f>三年级仰卧起坐得分</f>
        <v/>
      </c>
      <c r="Z1506" s="518" t="str">
        <f>三年级等级</f>
        <v/>
      </c>
      <c r="AA1506" s="533"/>
      <c r="AB1506" s="515"/>
      <c r="AC1506" s="533" t="str">
        <f>三年级跳绳附加分</f>
        <v/>
      </c>
      <c r="AD1506" s="534" t="str">
        <f>三年级标准分</f>
        <v/>
      </c>
      <c r="AE1506" s="534" t="str">
        <f>三年级总分</f>
        <v/>
      </c>
      <c r="AF1506" s="517" t="str">
        <f>三年级等级</f>
        <v/>
      </c>
    </row>
    <row r="1507" spans="1:32">
      <c r="A1507" s="476">
        <v>322</v>
      </c>
      <c r="B1507" s="477">
        <v>35</v>
      </c>
      <c r="C1507" s="632"/>
      <c r="D1507" s="633"/>
      <c r="E1507" s="632"/>
      <c r="F1507" s="625"/>
      <c r="G1507" s="608"/>
      <c r="H1507" s="475"/>
      <c r="I1507" s="613"/>
      <c r="J1507" s="614"/>
      <c r="K1507" s="614"/>
      <c r="L1507" s="615"/>
      <c r="M1507" s="644"/>
      <c r="N1507" s="505" t="str">
        <f>三年级BMI</f>
        <v/>
      </c>
      <c r="O1507" s="499" t="str">
        <f>三年级BMI等级</f>
        <v/>
      </c>
      <c r="P1507" s="500" t="str">
        <f>三年级BMI得分</f>
        <v/>
      </c>
      <c r="Q1507" s="515" t="str">
        <f>三年级肺活量得分</f>
        <v/>
      </c>
      <c r="R1507" s="512" t="str">
        <f>三年级等级</f>
        <v/>
      </c>
      <c r="S1507" s="516" t="str">
        <f>三年级50米跑得分</f>
        <v/>
      </c>
      <c r="T1507" s="517" t="str">
        <f>三年级等级</f>
        <v/>
      </c>
      <c r="U1507" s="516" t="str">
        <f>三年级坐位体前屈得分</f>
        <v/>
      </c>
      <c r="V1507" s="517" t="str">
        <f>三年级等级</f>
        <v/>
      </c>
      <c r="W1507" s="516" t="str">
        <f>三年级一分钟跳绳得分</f>
        <v/>
      </c>
      <c r="X1507" s="517" t="str">
        <f>三年级等级</f>
        <v/>
      </c>
      <c r="Y1507" s="515" t="str">
        <f>三年级仰卧起坐得分</f>
        <v/>
      </c>
      <c r="Z1507" s="518" t="str">
        <f>三年级等级</f>
        <v/>
      </c>
      <c r="AA1507" s="533"/>
      <c r="AB1507" s="515"/>
      <c r="AC1507" s="533" t="str">
        <f>三年级跳绳附加分</f>
        <v/>
      </c>
      <c r="AD1507" s="534" t="str">
        <f>三年级标准分</f>
        <v/>
      </c>
      <c r="AE1507" s="534" t="str">
        <f>三年级总分</f>
        <v/>
      </c>
      <c r="AF1507" s="517" t="str">
        <f>三年级等级</f>
        <v/>
      </c>
    </row>
    <row r="1508" spans="1:32">
      <c r="A1508" s="476">
        <v>322</v>
      </c>
      <c r="B1508" s="477">
        <v>36</v>
      </c>
      <c r="C1508" s="632"/>
      <c r="D1508" s="633"/>
      <c r="E1508" s="632"/>
      <c r="F1508" s="625"/>
      <c r="G1508" s="608"/>
      <c r="H1508" s="475"/>
      <c r="I1508" s="613"/>
      <c r="J1508" s="614"/>
      <c r="K1508" s="614"/>
      <c r="L1508" s="615"/>
      <c r="M1508" s="644"/>
      <c r="N1508" s="505" t="str">
        <f>三年级BMI</f>
        <v/>
      </c>
      <c r="O1508" s="499" t="str">
        <f>三年级BMI等级</f>
        <v/>
      </c>
      <c r="P1508" s="500" t="str">
        <f>三年级BMI得分</f>
        <v/>
      </c>
      <c r="Q1508" s="515" t="str">
        <f>三年级肺活量得分</f>
        <v/>
      </c>
      <c r="R1508" s="512" t="str">
        <f>三年级等级</f>
        <v/>
      </c>
      <c r="S1508" s="516" t="str">
        <f>三年级50米跑得分</f>
        <v/>
      </c>
      <c r="T1508" s="517" t="str">
        <f>三年级等级</f>
        <v/>
      </c>
      <c r="U1508" s="516" t="str">
        <f>三年级坐位体前屈得分</f>
        <v/>
      </c>
      <c r="V1508" s="517" t="str">
        <f>三年级等级</f>
        <v/>
      </c>
      <c r="W1508" s="516" t="str">
        <f>三年级一分钟跳绳得分</f>
        <v/>
      </c>
      <c r="X1508" s="517" t="str">
        <f>三年级等级</f>
        <v/>
      </c>
      <c r="Y1508" s="515" t="str">
        <f>三年级仰卧起坐得分</f>
        <v/>
      </c>
      <c r="Z1508" s="518" t="str">
        <f>三年级等级</f>
        <v/>
      </c>
      <c r="AA1508" s="533"/>
      <c r="AB1508" s="515"/>
      <c r="AC1508" s="533" t="str">
        <f>三年级跳绳附加分</f>
        <v/>
      </c>
      <c r="AD1508" s="534" t="str">
        <f>三年级标准分</f>
        <v/>
      </c>
      <c r="AE1508" s="534" t="str">
        <f>三年级总分</f>
        <v/>
      </c>
      <c r="AF1508" s="517" t="str">
        <f>三年级等级</f>
        <v/>
      </c>
    </row>
    <row r="1509" spans="1:32">
      <c r="A1509" s="476">
        <v>322</v>
      </c>
      <c r="B1509" s="477">
        <v>37</v>
      </c>
      <c r="C1509" s="632"/>
      <c r="D1509" s="633"/>
      <c r="E1509" s="632"/>
      <c r="F1509" s="625"/>
      <c r="G1509" s="608"/>
      <c r="H1509" s="475"/>
      <c r="I1509" s="613"/>
      <c r="J1509" s="614"/>
      <c r="K1509" s="614"/>
      <c r="L1509" s="615"/>
      <c r="M1509" s="644"/>
      <c r="N1509" s="505" t="str">
        <f>三年级BMI</f>
        <v/>
      </c>
      <c r="O1509" s="499" t="str">
        <f>三年级BMI等级</f>
        <v/>
      </c>
      <c r="P1509" s="500" t="str">
        <f>三年级BMI得分</f>
        <v/>
      </c>
      <c r="Q1509" s="515" t="str">
        <f>三年级肺活量得分</f>
        <v/>
      </c>
      <c r="R1509" s="512" t="str">
        <f>三年级等级</f>
        <v/>
      </c>
      <c r="S1509" s="516" t="str">
        <f>三年级50米跑得分</f>
        <v/>
      </c>
      <c r="T1509" s="517" t="str">
        <f>三年级等级</f>
        <v/>
      </c>
      <c r="U1509" s="516" t="str">
        <f>三年级坐位体前屈得分</f>
        <v/>
      </c>
      <c r="V1509" s="517" t="str">
        <f>三年级等级</f>
        <v/>
      </c>
      <c r="W1509" s="516" t="str">
        <f>三年级一分钟跳绳得分</f>
        <v/>
      </c>
      <c r="X1509" s="517" t="str">
        <f>三年级等级</f>
        <v/>
      </c>
      <c r="Y1509" s="515" t="str">
        <f>三年级仰卧起坐得分</f>
        <v/>
      </c>
      <c r="Z1509" s="518" t="str">
        <f>三年级等级</f>
        <v/>
      </c>
      <c r="AA1509" s="533"/>
      <c r="AB1509" s="515"/>
      <c r="AC1509" s="533" t="str">
        <f>三年级跳绳附加分</f>
        <v/>
      </c>
      <c r="AD1509" s="534" t="str">
        <f>三年级标准分</f>
        <v/>
      </c>
      <c r="AE1509" s="534" t="str">
        <f>三年级总分</f>
        <v/>
      </c>
      <c r="AF1509" s="517" t="str">
        <f>三年级等级</f>
        <v/>
      </c>
    </row>
    <row r="1510" spans="1:32">
      <c r="A1510" s="476">
        <v>322</v>
      </c>
      <c r="B1510" s="477">
        <v>38</v>
      </c>
      <c r="C1510" s="632"/>
      <c r="D1510" s="633"/>
      <c r="E1510" s="632"/>
      <c r="F1510" s="625"/>
      <c r="G1510" s="608"/>
      <c r="H1510" s="475"/>
      <c r="I1510" s="613"/>
      <c r="J1510" s="614"/>
      <c r="K1510" s="614"/>
      <c r="L1510" s="615"/>
      <c r="M1510" s="644"/>
      <c r="N1510" s="505" t="str">
        <f>三年级BMI</f>
        <v/>
      </c>
      <c r="O1510" s="499" t="str">
        <f>三年级BMI等级</f>
        <v/>
      </c>
      <c r="P1510" s="500" t="str">
        <f>三年级BMI得分</f>
        <v/>
      </c>
      <c r="Q1510" s="515" t="str">
        <f>三年级肺活量得分</f>
        <v/>
      </c>
      <c r="R1510" s="512" t="str">
        <f>三年级等级</f>
        <v/>
      </c>
      <c r="S1510" s="516" t="str">
        <f>三年级50米跑得分</f>
        <v/>
      </c>
      <c r="T1510" s="517" t="str">
        <f>三年级等级</f>
        <v/>
      </c>
      <c r="U1510" s="516" t="str">
        <f>三年级坐位体前屈得分</f>
        <v/>
      </c>
      <c r="V1510" s="517" t="str">
        <f>三年级等级</f>
        <v/>
      </c>
      <c r="W1510" s="516" t="str">
        <f>三年级一分钟跳绳得分</f>
        <v/>
      </c>
      <c r="X1510" s="517" t="str">
        <f>三年级等级</f>
        <v/>
      </c>
      <c r="Y1510" s="515" t="str">
        <f>三年级仰卧起坐得分</f>
        <v/>
      </c>
      <c r="Z1510" s="518" t="str">
        <f>三年级等级</f>
        <v/>
      </c>
      <c r="AA1510" s="533"/>
      <c r="AB1510" s="515"/>
      <c r="AC1510" s="533" t="str">
        <f>三年级跳绳附加分</f>
        <v/>
      </c>
      <c r="AD1510" s="534" t="str">
        <f>三年级标准分</f>
        <v/>
      </c>
      <c r="AE1510" s="534" t="str">
        <f>三年级总分</f>
        <v/>
      </c>
      <c r="AF1510" s="517" t="str">
        <f>三年级等级</f>
        <v/>
      </c>
    </row>
    <row r="1511" spans="1:32">
      <c r="A1511" s="476">
        <v>322</v>
      </c>
      <c r="B1511" s="477">
        <v>39</v>
      </c>
      <c r="C1511" s="632"/>
      <c r="D1511" s="633"/>
      <c r="E1511" s="632"/>
      <c r="F1511" s="625"/>
      <c r="G1511" s="608"/>
      <c r="H1511" s="475"/>
      <c r="I1511" s="613"/>
      <c r="J1511" s="614"/>
      <c r="K1511" s="614"/>
      <c r="L1511" s="615"/>
      <c r="M1511" s="644"/>
      <c r="N1511" s="505" t="str">
        <f>三年级BMI</f>
        <v/>
      </c>
      <c r="O1511" s="499" t="str">
        <f>三年级BMI等级</f>
        <v/>
      </c>
      <c r="P1511" s="500" t="str">
        <f>三年级BMI得分</f>
        <v/>
      </c>
      <c r="Q1511" s="515" t="str">
        <f>三年级肺活量得分</f>
        <v/>
      </c>
      <c r="R1511" s="512" t="str">
        <f>三年级等级</f>
        <v/>
      </c>
      <c r="S1511" s="516" t="str">
        <f>三年级50米跑得分</f>
        <v/>
      </c>
      <c r="T1511" s="517" t="str">
        <f>三年级等级</f>
        <v/>
      </c>
      <c r="U1511" s="516" t="str">
        <f>三年级坐位体前屈得分</f>
        <v/>
      </c>
      <c r="V1511" s="517" t="str">
        <f>三年级等级</f>
        <v/>
      </c>
      <c r="W1511" s="516" t="str">
        <f>三年级一分钟跳绳得分</f>
        <v/>
      </c>
      <c r="X1511" s="517" t="str">
        <f>三年级等级</f>
        <v/>
      </c>
      <c r="Y1511" s="515" t="str">
        <f>三年级仰卧起坐得分</f>
        <v/>
      </c>
      <c r="Z1511" s="518" t="str">
        <f>三年级等级</f>
        <v/>
      </c>
      <c r="AA1511" s="533"/>
      <c r="AB1511" s="515"/>
      <c r="AC1511" s="533" t="str">
        <f>三年级跳绳附加分</f>
        <v/>
      </c>
      <c r="AD1511" s="534" t="str">
        <f>三年级标准分</f>
        <v/>
      </c>
      <c r="AE1511" s="534" t="str">
        <f>三年级总分</f>
        <v/>
      </c>
      <c r="AF1511" s="517" t="str">
        <f>三年级等级</f>
        <v/>
      </c>
    </row>
    <row r="1512" spans="1:32">
      <c r="A1512" s="476">
        <v>322</v>
      </c>
      <c r="B1512" s="477">
        <v>40</v>
      </c>
      <c r="C1512" s="632"/>
      <c r="D1512" s="633"/>
      <c r="E1512" s="632"/>
      <c r="F1512" s="625"/>
      <c r="G1512" s="608"/>
      <c r="H1512" s="475"/>
      <c r="I1512" s="613"/>
      <c r="J1512" s="614"/>
      <c r="K1512" s="614"/>
      <c r="L1512" s="615"/>
      <c r="M1512" s="644"/>
      <c r="N1512" s="505" t="str">
        <f>三年级BMI</f>
        <v/>
      </c>
      <c r="O1512" s="499" t="str">
        <f>三年级BMI等级</f>
        <v/>
      </c>
      <c r="P1512" s="500" t="str">
        <f>三年级BMI得分</f>
        <v/>
      </c>
      <c r="Q1512" s="515" t="str">
        <f>三年级肺活量得分</f>
        <v/>
      </c>
      <c r="R1512" s="512" t="str">
        <f>三年级等级</f>
        <v/>
      </c>
      <c r="S1512" s="516" t="str">
        <f>三年级50米跑得分</f>
        <v/>
      </c>
      <c r="T1512" s="517" t="str">
        <f>三年级等级</f>
        <v/>
      </c>
      <c r="U1512" s="516" t="str">
        <f>三年级坐位体前屈得分</f>
        <v/>
      </c>
      <c r="V1512" s="517" t="str">
        <f>三年级等级</f>
        <v/>
      </c>
      <c r="W1512" s="516" t="str">
        <f>三年级一分钟跳绳得分</f>
        <v/>
      </c>
      <c r="X1512" s="517" t="str">
        <f>三年级等级</f>
        <v/>
      </c>
      <c r="Y1512" s="515" t="str">
        <f>三年级仰卧起坐得分</f>
        <v/>
      </c>
      <c r="Z1512" s="518" t="str">
        <f>三年级等级</f>
        <v/>
      </c>
      <c r="AA1512" s="533"/>
      <c r="AB1512" s="515"/>
      <c r="AC1512" s="533" t="str">
        <f>三年级跳绳附加分</f>
        <v/>
      </c>
      <c r="AD1512" s="534" t="str">
        <f>三年级标准分</f>
        <v/>
      </c>
      <c r="AE1512" s="534" t="str">
        <f>三年级总分</f>
        <v/>
      </c>
      <c r="AF1512" s="517" t="str">
        <f>三年级等级</f>
        <v/>
      </c>
    </row>
    <row r="1513" spans="1:32">
      <c r="A1513" s="476">
        <v>322</v>
      </c>
      <c r="B1513" s="477">
        <v>41</v>
      </c>
      <c r="C1513" s="632"/>
      <c r="D1513" s="633"/>
      <c r="E1513" s="632"/>
      <c r="F1513" s="625"/>
      <c r="G1513" s="608"/>
      <c r="H1513" s="475"/>
      <c r="I1513" s="613"/>
      <c r="J1513" s="614"/>
      <c r="K1513" s="614"/>
      <c r="L1513" s="615"/>
      <c r="M1513" s="644"/>
      <c r="N1513" s="505" t="str">
        <f>三年级BMI</f>
        <v/>
      </c>
      <c r="O1513" s="499" t="str">
        <f>三年级BMI等级</f>
        <v/>
      </c>
      <c r="P1513" s="500" t="str">
        <f>三年级BMI得分</f>
        <v/>
      </c>
      <c r="Q1513" s="515" t="str">
        <f>三年级肺活量得分</f>
        <v/>
      </c>
      <c r="R1513" s="512" t="str">
        <f>三年级等级</f>
        <v/>
      </c>
      <c r="S1513" s="516" t="str">
        <f>三年级50米跑得分</f>
        <v/>
      </c>
      <c r="T1513" s="517" t="str">
        <f>三年级等级</f>
        <v/>
      </c>
      <c r="U1513" s="516" t="str">
        <f>三年级坐位体前屈得分</f>
        <v/>
      </c>
      <c r="V1513" s="517" t="str">
        <f>三年级等级</f>
        <v/>
      </c>
      <c r="W1513" s="516" t="str">
        <f>三年级一分钟跳绳得分</f>
        <v/>
      </c>
      <c r="X1513" s="517" t="str">
        <f>三年级等级</f>
        <v/>
      </c>
      <c r="Y1513" s="515" t="str">
        <f>三年级仰卧起坐得分</f>
        <v/>
      </c>
      <c r="Z1513" s="518" t="str">
        <f>三年级等级</f>
        <v/>
      </c>
      <c r="AA1513" s="533"/>
      <c r="AB1513" s="515"/>
      <c r="AC1513" s="533" t="str">
        <f>三年级跳绳附加分</f>
        <v/>
      </c>
      <c r="AD1513" s="534" t="str">
        <f>三年级标准分</f>
        <v/>
      </c>
      <c r="AE1513" s="534" t="str">
        <f>三年级总分</f>
        <v/>
      </c>
      <c r="AF1513" s="517" t="str">
        <f>三年级等级</f>
        <v/>
      </c>
    </row>
    <row r="1514" spans="1:32">
      <c r="A1514" s="476">
        <v>322</v>
      </c>
      <c r="B1514" s="477">
        <v>42</v>
      </c>
      <c r="C1514" s="632"/>
      <c r="D1514" s="633"/>
      <c r="E1514" s="632"/>
      <c r="F1514" s="625"/>
      <c r="G1514" s="608"/>
      <c r="H1514" s="475"/>
      <c r="I1514" s="613"/>
      <c r="J1514" s="614"/>
      <c r="K1514" s="614"/>
      <c r="L1514" s="615"/>
      <c r="M1514" s="644"/>
      <c r="N1514" s="505" t="str">
        <f>三年级BMI</f>
        <v/>
      </c>
      <c r="O1514" s="499" t="str">
        <f>三年级BMI等级</f>
        <v/>
      </c>
      <c r="P1514" s="500" t="str">
        <f>三年级BMI得分</f>
        <v/>
      </c>
      <c r="Q1514" s="515" t="str">
        <f>三年级肺活量得分</f>
        <v/>
      </c>
      <c r="R1514" s="512" t="str">
        <f>三年级等级</f>
        <v/>
      </c>
      <c r="S1514" s="516" t="str">
        <f>三年级50米跑得分</f>
        <v/>
      </c>
      <c r="T1514" s="517" t="str">
        <f>三年级等级</f>
        <v/>
      </c>
      <c r="U1514" s="516" t="str">
        <f>三年级坐位体前屈得分</f>
        <v/>
      </c>
      <c r="V1514" s="517" t="str">
        <f>三年级等级</f>
        <v/>
      </c>
      <c r="W1514" s="516" t="str">
        <f>三年级一分钟跳绳得分</f>
        <v/>
      </c>
      <c r="X1514" s="517" t="str">
        <f>三年级等级</f>
        <v/>
      </c>
      <c r="Y1514" s="515" t="str">
        <f>三年级仰卧起坐得分</f>
        <v/>
      </c>
      <c r="Z1514" s="518" t="str">
        <f>三年级等级</f>
        <v/>
      </c>
      <c r="AA1514" s="533"/>
      <c r="AB1514" s="515"/>
      <c r="AC1514" s="533" t="str">
        <f>三年级跳绳附加分</f>
        <v/>
      </c>
      <c r="AD1514" s="534" t="str">
        <f>三年级标准分</f>
        <v/>
      </c>
      <c r="AE1514" s="534" t="str">
        <f>三年级总分</f>
        <v/>
      </c>
      <c r="AF1514" s="517" t="str">
        <f>三年级等级</f>
        <v/>
      </c>
    </row>
    <row r="1515" spans="1:32">
      <c r="A1515" s="476">
        <v>322</v>
      </c>
      <c r="B1515" s="477">
        <v>43</v>
      </c>
      <c r="C1515" s="632"/>
      <c r="D1515" s="633"/>
      <c r="E1515" s="632"/>
      <c r="F1515" s="625"/>
      <c r="G1515" s="608"/>
      <c r="H1515" s="475"/>
      <c r="I1515" s="613"/>
      <c r="J1515" s="614"/>
      <c r="K1515" s="614"/>
      <c r="L1515" s="615"/>
      <c r="M1515" s="644"/>
      <c r="N1515" s="505" t="str">
        <f>三年级BMI</f>
        <v/>
      </c>
      <c r="O1515" s="499" t="str">
        <f>三年级BMI等级</f>
        <v/>
      </c>
      <c r="P1515" s="500" t="str">
        <f>三年级BMI得分</f>
        <v/>
      </c>
      <c r="Q1515" s="515" t="str">
        <f>三年级肺活量得分</f>
        <v/>
      </c>
      <c r="R1515" s="512" t="str">
        <f>三年级等级</f>
        <v/>
      </c>
      <c r="S1515" s="516" t="str">
        <f>三年级50米跑得分</f>
        <v/>
      </c>
      <c r="T1515" s="517" t="str">
        <f>三年级等级</f>
        <v/>
      </c>
      <c r="U1515" s="516" t="str">
        <f>三年级坐位体前屈得分</f>
        <v/>
      </c>
      <c r="V1515" s="517" t="str">
        <f>三年级等级</f>
        <v/>
      </c>
      <c r="W1515" s="516" t="str">
        <f>三年级一分钟跳绳得分</f>
        <v/>
      </c>
      <c r="X1515" s="517" t="str">
        <f>三年级等级</f>
        <v/>
      </c>
      <c r="Y1515" s="515" t="str">
        <f>三年级仰卧起坐得分</f>
        <v/>
      </c>
      <c r="Z1515" s="518" t="str">
        <f>三年级等级</f>
        <v/>
      </c>
      <c r="AA1515" s="533"/>
      <c r="AB1515" s="515"/>
      <c r="AC1515" s="533" t="str">
        <f>三年级跳绳附加分</f>
        <v/>
      </c>
      <c r="AD1515" s="534" t="str">
        <f>三年级标准分</f>
        <v/>
      </c>
      <c r="AE1515" s="534" t="str">
        <f>三年级总分</f>
        <v/>
      </c>
      <c r="AF1515" s="517" t="str">
        <f>三年级等级</f>
        <v/>
      </c>
    </row>
    <row r="1516" spans="1:32">
      <c r="A1516" s="476">
        <v>322</v>
      </c>
      <c r="B1516" s="477">
        <v>44</v>
      </c>
      <c r="C1516" s="632"/>
      <c r="D1516" s="633"/>
      <c r="E1516" s="632"/>
      <c r="F1516" s="625"/>
      <c r="G1516" s="608"/>
      <c r="H1516" s="475"/>
      <c r="I1516" s="613"/>
      <c r="J1516" s="614"/>
      <c r="K1516" s="614"/>
      <c r="L1516" s="615"/>
      <c r="M1516" s="644"/>
      <c r="N1516" s="505" t="str">
        <f>三年级BMI</f>
        <v/>
      </c>
      <c r="O1516" s="499" t="str">
        <f>三年级BMI等级</f>
        <v/>
      </c>
      <c r="P1516" s="500" t="str">
        <f>三年级BMI得分</f>
        <v/>
      </c>
      <c r="Q1516" s="515" t="str">
        <f>三年级肺活量得分</f>
        <v/>
      </c>
      <c r="R1516" s="512" t="str">
        <f>三年级等级</f>
        <v/>
      </c>
      <c r="S1516" s="516" t="str">
        <f>三年级50米跑得分</f>
        <v/>
      </c>
      <c r="T1516" s="517" t="str">
        <f>三年级等级</f>
        <v/>
      </c>
      <c r="U1516" s="516" t="str">
        <f>三年级坐位体前屈得分</f>
        <v/>
      </c>
      <c r="V1516" s="517" t="str">
        <f>三年级等级</f>
        <v/>
      </c>
      <c r="W1516" s="516" t="str">
        <f>三年级一分钟跳绳得分</f>
        <v/>
      </c>
      <c r="X1516" s="517" t="str">
        <f>三年级等级</f>
        <v/>
      </c>
      <c r="Y1516" s="515" t="str">
        <f>三年级仰卧起坐得分</f>
        <v/>
      </c>
      <c r="Z1516" s="518" t="str">
        <f>三年级等级</f>
        <v/>
      </c>
      <c r="AA1516" s="533"/>
      <c r="AB1516" s="515"/>
      <c r="AC1516" s="533" t="str">
        <f>三年级跳绳附加分</f>
        <v/>
      </c>
      <c r="AD1516" s="534" t="str">
        <f>三年级标准分</f>
        <v/>
      </c>
      <c r="AE1516" s="534" t="str">
        <f>三年级总分</f>
        <v/>
      </c>
      <c r="AF1516" s="517" t="str">
        <f>三年级等级</f>
        <v/>
      </c>
    </row>
    <row r="1517" spans="1:32">
      <c r="A1517" s="476">
        <v>322</v>
      </c>
      <c r="B1517" s="477">
        <v>45</v>
      </c>
      <c r="C1517" s="632"/>
      <c r="D1517" s="633"/>
      <c r="E1517" s="632"/>
      <c r="F1517" s="625"/>
      <c r="G1517" s="608"/>
      <c r="H1517" s="475"/>
      <c r="I1517" s="613"/>
      <c r="J1517" s="614"/>
      <c r="K1517" s="614"/>
      <c r="L1517" s="615"/>
      <c r="M1517" s="644"/>
      <c r="N1517" s="505" t="str">
        <f>三年级BMI</f>
        <v/>
      </c>
      <c r="O1517" s="499" t="str">
        <f>三年级BMI等级</f>
        <v/>
      </c>
      <c r="P1517" s="500" t="str">
        <f>三年级BMI得分</f>
        <v/>
      </c>
      <c r="Q1517" s="515" t="str">
        <f>三年级肺活量得分</f>
        <v/>
      </c>
      <c r="R1517" s="512" t="str">
        <f>三年级等级</f>
        <v/>
      </c>
      <c r="S1517" s="516" t="str">
        <f>三年级50米跑得分</f>
        <v/>
      </c>
      <c r="T1517" s="517" t="str">
        <f>三年级等级</f>
        <v/>
      </c>
      <c r="U1517" s="516" t="str">
        <f>三年级坐位体前屈得分</f>
        <v/>
      </c>
      <c r="V1517" s="517" t="str">
        <f>三年级等级</f>
        <v/>
      </c>
      <c r="W1517" s="516" t="str">
        <f>三年级一分钟跳绳得分</f>
        <v/>
      </c>
      <c r="X1517" s="517" t="str">
        <f>三年级等级</f>
        <v/>
      </c>
      <c r="Y1517" s="515" t="str">
        <f>三年级仰卧起坐得分</f>
        <v/>
      </c>
      <c r="Z1517" s="518" t="str">
        <f>三年级等级</f>
        <v/>
      </c>
      <c r="AA1517" s="533"/>
      <c r="AB1517" s="515"/>
      <c r="AC1517" s="533" t="str">
        <f>三年级跳绳附加分</f>
        <v/>
      </c>
      <c r="AD1517" s="534" t="str">
        <f>三年级标准分</f>
        <v/>
      </c>
      <c r="AE1517" s="534" t="str">
        <f>三年级总分</f>
        <v/>
      </c>
      <c r="AF1517" s="517" t="str">
        <f>三年级等级</f>
        <v/>
      </c>
    </row>
    <row r="1518" spans="1:32">
      <c r="A1518" s="476">
        <v>322</v>
      </c>
      <c r="B1518" s="477">
        <v>46</v>
      </c>
      <c r="C1518" s="632"/>
      <c r="D1518" s="633"/>
      <c r="E1518" s="632"/>
      <c r="F1518" s="625"/>
      <c r="G1518" s="608"/>
      <c r="H1518" s="475"/>
      <c r="I1518" s="613"/>
      <c r="J1518" s="614"/>
      <c r="K1518" s="614"/>
      <c r="L1518" s="615"/>
      <c r="M1518" s="644"/>
      <c r="N1518" s="505" t="str">
        <f>三年级BMI</f>
        <v/>
      </c>
      <c r="O1518" s="499" t="str">
        <f>三年级BMI等级</f>
        <v/>
      </c>
      <c r="P1518" s="500" t="str">
        <f>三年级BMI得分</f>
        <v/>
      </c>
      <c r="Q1518" s="515" t="str">
        <f>三年级肺活量得分</f>
        <v/>
      </c>
      <c r="R1518" s="512" t="str">
        <f>三年级等级</f>
        <v/>
      </c>
      <c r="S1518" s="516" t="str">
        <f>三年级50米跑得分</f>
        <v/>
      </c>
      <c r="T1518" s="517" t="str">
        <f>三年级等级</f>
        <v/>
      </c>
      <c r="U1518" s="516" t="str">
        <f>三年级坐位体前屈得分</f>
        <v/>
      </c>
      <c r="V1518" s="517" t="str">
        <f>三年级等级</f>
        <v/>
      </c>
      <c r="W1518" s="516" t="str">
        <f>三年级一分钟跳绳得分</f>
        <v/>
      </c>
      <c r="X1518" s="517" t="str">
        <f>三年级等级</f>
        <v/>
      </c>
      <c r="Y1518" s="515" t="str">
        <f>三年级仰卧起坐得分</f>
        <v/>
      </c>
      <c r="Z1518" s="518" t="str">
        <f>三年级等级</f>
        <v/>
      </c>
      <c r="AA1518" s="533"/>
      <c r="AB1518" s="515"/>
      <c r="AC1518" s="533" t="str">
        <f>三年级跳绳附加分</f>
        <v/>
      </c>
      <c r="AD1518" s="534" t="str">
        <f>三年级标准分</f>
        <v/>
      </c>
      <c r="AE1518" s="534" t="str">
        <f>三年级总分</f>
        <v/>
      </c>
      <c r="AF1518" s="517" t="str">
        <f>三年级等级</f>
        <v/>
      </c>
    </row>
    <row r="1519" spans="1:32">
      <c r="A1519" s="476">
        <v>322</v>
      </c>
      <c r="B1519" s="477">
        <v>47</v>
      </c>
      <c r="C1519" s="632"/>
      <c r="D1519" s="633"/>
      <c r="E1519" s="632"/>
      <c r="F1519" s="625"/>
      <c r="G1519" s="608"/>
      <c r="H1519" s="475"/>
      <c r="I1519" s="613"/>
      <c r="J1519" s="614"/>
      <c r="K1519" s="614"/>
      <c r="L1519" s="615"/>
      <c r="M1519" s="644"/>
      <c r="N1519" s="505" t="str">
        <f>三年级BMI</f>
        <v/>
      </c>
      <c r="O1519" s="499" t="str">
        <f>三年级BMI等级</f>
        <v/>
      </c>
      <c r="P1519" s="500" t="str">
        <f>三年级BMI得分</f>
        <v/>
      </c>
      <c r="Q1519" s="515" t="str">
        <f>三年级肺活量得分</f>
        <v/>
      </c>
      <c r="R1519" s="512" t="str">
        <f>三年级等级</f>
        <v/>
      </c>
      <c r="S1519" s="516" t="str">
        <f>三年级50米跑得分</f>
        <v/>
      </c>
      <c r="T1519" s="517" t="str">
        <f>三年级等级</f>
        <v/>
      </c>
      <c r="U1519" s="516" t="str">
        <f>三年级坐位体前屈得分</f>
        <v/>
      </c>
      <c r="V1519" s="517" t="str">
        <f>三年级等级</f>
        <v/>
      </c>
      <c r="W1519" s="516" t="str">
        <f>三年级一分钟跳绳得分</f>
        <v/>
      </c>
      <c r="X1519" s="517" t="str">
        <f>三年级等级</f>
        <v/>
      </c>
      <c r="Y1519" s="515" t="str">
        <f>三年级仰卧起坐得分</f>
        <v/>
      </c>
      <c r="Z1519" s="518" t="str">
        <f>三年级等级</f>
        <v/>
      </c>
      <c r="AA1519" s="533"/>
      <c r="AB1519" s="515"/>
      <c r="AC1519" s="533" t="str">
        <f>三年级跳绳附加分</f>
        <v/>
      </c>
      <c r="AD1519" s="534" t="str">
        <f>三年级标准分</f>
        <v/>
      </c>
      <c r="AE1519" s="534" t="str">
        <f>三年级总分</f>
        <v/>
      </c>
      <c r="AF1519" s="517" t="str">
        <f>三年级等级</f>
        <v/>
      </c>
    </row>
    <row r="1520" spans="1:32">
      <c r="A1520" s="476">
        <v>322</v>
      </c>
      <c r="B1520" s="477">
        <v>48</v>
      </c>
      <c r="C1520" s="632"/>
      <c r="D1520" s="633"/>
      <c r="E1520" s="632"/>
      <c r="F1520" s="625"/>
      <c r="G1520" s="608"/>
      <c r="H1520" s="475"/>
      <c r="I1520" s="613"/>
      <c r="J1520" s="614"/>
      <c r="K1520" s="614"/>
      <c r="L1520" s="615"/>
      <c r="M1520" s="644"/>
      <c r="N1520" s="505" t="str">
        <f>三年级BMI</f>
        <v/>
      </c>
      <c r="O1520" s="499" t="str">
        <f>三年级BMI等级</f>
        <v/>
      </c>
      <c r="P1520" s="500" t="str">
        <f>三年级BMI得分</f>
        <v/>
      </c>
      <c r="Q1520" s="515" t="str">
        <f>三年级肺活量得分</f>
        <v/>
      </c>
      <c r="R1520" s="512" t="str">
        <f>三年级等级</f>
        <v/>
      </c>
      <c r="S1520" s="516" t="str">
        <f>三年级50米跑得分</f>
        <v/>
      </c>
      <c r="T1520" s="517" t="str">
        <f>三年级等级</f>
        <v/>
      </c>
      <c r="U1520" s="516" t="str">
        <f>三年级坐位体前屈得分</f>
        <v/>
      </c>
      <c r="V1520" s="517" t="str">
        <f>三年级等级</f>
        <v/>
      </c>
      <c r="W1520" s="516" t="str">
        <f>三年级一分钟跳绳得分</f>
        <v/>
      </c>
      <c r="X1520" s="517" t="str">
        <f>三年级等级</f>
        <v/>
      </c>
      <c r="Y1520" s="515" t="str">
        <f>三年级仰卧起坐得分</f>
        <v/>
      </c>
      <c r="Z1520" s="518" t="str">
        <f>三年级等级</f>
        <v/>
      </c>
      <c r="AA1520" s="533"/>
      <c r="AB1520" s="515"/>
      <c r="AC1520" s="533" t="str">
        <f>三年级跳绳附加分</f>
        <v/>
      </c>
      <c r="AD1520" s="534" t="str">
        <f>三年级标准分</f>
        <v/>
      </c>
      <c r="AE1520" s="534" t="str">
        <f>三年级总分</f>
        <v/>
      </c>
      <c r="AF1520" s="517" t="str">
        <f>三年级等级</f>
        <v/>
      </c>
    </row>
    <row r="1521" spans="1:32">
      <c r="A1521" s="476">
        <v>322</v>
      </c>
      <c r="B1521" s="477">
        <v>49</v>
      </c>
      <c r="C1521" s="632"/>
      <c r="D1521" s="633"/>
      <c r="E1521" s="632"/>
      <c r="F1521" s="625"/>
      <c r="G1521" s="608"/>
      <c r="H1521" s="475"/>
      <c r="I1521" s="613"/>
      <c r="J1521" s="614"/>
      <c r="K1521" s="614"/>
      <c r="L1521" s="615"/>
      <c r="M1521" s="644"/>
      <c r="N1521" s="505" t="str">
        <f>三年级BMI</f>
        <v/>
      </c>
      <c r="O1521" s="499" t="str">
        <f>三年级BMI等级</f>
        <v/>
      </c>
      <c r="P1521" s="500" t="str">
        <f>三年级BMI得分</f>
        <v/>
      </c>
      <c r="Q1521" s="515" t="str">
        <f>三年级肺活量得分</f>
        <v/>
      </c>
      <c r="R1521" s="512" t="str">
        <f>三年级等级</f>
        <v/>
      </c>
      <c r="S1521" s="516" t="str">
        <f>三年级50米跑得分</f>
        <v/>
      </c>
      <c r="T1521" s="517" t="str">
        <f>三年级等级</f>
        <v/>
      </c>
      <c r="U1521" s="516" t="str">
        <f>三年级坐位体前屈得分</f>
        <v/>
      </c>
      <c r="V1521" s="517" t="str">
        <f>三年级等级</f>
        <v/>
      </c>
      <c r="W1521" s="516" t="str">
        <f>三年级一分钟跳绳得分</f>
        <v/>
      </c>
      <c r="X1521" s="517" t="str">
        <f>三年级等级</f>
        <v/>
      </c>
      <c r="Y1521" s="515" t="str">
        <f>三年级仰卧起坐得分</f>
        <v/>
      </c>
      <c r="Z1521" s="518" t="str">
        <f>三年级等级</f>
        <v/>
      </c>
      <c r="AA1521" s="533"/>
      <c r="AB1521" s="515"/>
      <c r="AC1521" s="533" t="str">
        <f>三年级跳绳附加分</f>
        <v/>
      </c>
      <c r="AD1521" s="534" t="str">
        <f>三年级标准分</f>
        <v/>
      </c>
      <c r="AE1521" s="534" t="str">
        <f>三年级总分</f>
        <v/>
      </c>
      <c r="AF1521" s="517" t="str">
        <f>三年级等级</f>
        <v/>
      </c>
    </row>
    <row r="1522" spans="1:32">
      <c r="A1522" s="476">
        <v>322</v>
      </c>
      <c r="B1522" s="477">
        <v>50</v>
      </c>
      <c r="C1522" s="632"/>
      <c r="D1522" s="633"/>
      <c r="E1522" s="632"/>
      <c r="F1522" s="625"/>
      <c r="G1522" s="608"/>
      <c r="H1522" s="475"/>
      <c r="I1522" s="613"/>
      <c r="J1522" s="614"/>
      <c r="K1522" s="614"/>
      <c r="L1522" s="615"/>
      <c r="M1522" s="644"/>
      <c r="N1522" s="505" t="str">
        <f>三年级BMI</f>
        <v/>
      </c>
      <c r="O1522" s="499" t="str">
        <f>三年级BMI等级</f>
        <v/>
      </c>
      <c r="P1522" s="500" t="str">
        <f>三年级BMI得分</f>
        <v/>
      </c>
      <c r="Q1522" s="515" t="str">
        <f>三年级肺活量得分</f>
        <v/>
      </c>
      <c r="R1522" s="512" t="str">
        <f>三年级等级</f>
        <v/>
      </c>
      <c r="S1522" s="516" t="str">
        <f>三年级50米跑得分</f>
        <v/>
      </c>
      <c r="T1522" s="517" t="str">
        <f>三年级等级</f>
        <v/>
      </c>
      <c r="U1522" s="516" t="str">
        <f>三年级坐位体前屈得分</f>
        <v/>
      </c>
      <c r="V1522" s="517" t="str">
        <f>三年级等级</f>
        <v/>
      </c>
      <c r="W1522" s="516" t="str">
        <f>三年级一分钟跳绳得分</f>
        <v/>
      </c>
      <c r="X1522" s="517" t="str">
        <f>三年级等级</f>
        <v/>
      </c>
      <c r="Y1522" s="515" t="str">
        <f>三年级仰卧起坐得分</f>
        <v/>
      </c>
      <c r="Z1522" s="518" t="str">
        <f>三年级等级</f>
        <v/>
      </c>
      <c r="AA1522" s="533"/>
      <c r="AB1522" s="515"/>
      <c r="AC1522" s="533" t="str">
        <f>三年级跳绳附加分</f>
        <v/>
      </c>
      <c r="AD1522" s="534" t="str">
        <f>三年级标准分</f>
        <v/>
      </c>
      <c r="AE1522" s="534" t="str">
        <f>三年级总分</f>
        <v/>
      </c>
      <c r="AF1522" s="517" t="str">
        <f>三年级等级</f>
        <v/>
      </c>
    </row>
    <row r="1523" spans="1:32">
      <c r="A1523" s="476">
        <v>322</v>
      </c>
      <c r="B1523" s="477">
        <v>51</v>
      </c>
      <c r="C1523" s="632"/>
      <c r="D1523" s="633"/>
      <c r="E1523" s="632"/>
      <c r="F1523" s="625"/>
      <c r="G1523" s="608"/>
      <c r="H1523" s="475"/>
      <c r="I1523" s="613"/>
      <c r="J1523" s="614"/>
      <c r="K1523" s="614"/>
      <c r="L1523" s="615"/>
      <c r="M1523" s="644"/>
      <c r="N1523" s="505" t="str">
        <f>三年级BMI</f>
        <v/>
      </c>
      <c r="O1523" s="499" t="str">
        <f>三年级BMI等级</f>
        <v/>
      </c>
      <c r="P1523" s="500" t="str">
        <f>三年级BMI得分</f>
        <v/>
      </c>
      <c r="Q1523" s="515" t="str">
        <f>三年级肺活量得分</f>
        <v/>
      </c>
      <c r="R1523" s="512" t="str">
        <f>三年级等级</f>
        <v/>
      </c>
      <c r="S1523" s="516" t="str">
        <f>三年级50米跑得分</f>
        <v/>
      </c>
      <c r="T1523" s="517" t="str">
        <f>三年级等级</f>
        <v/>
      </c>
      <c r="U1523" s="516" t="str">
        <f>三年级坐位体前屈得分</f>
        <v/>
      </c>
      <c r="V1523" s="517" t="str">
        <f>三年级等级</f>
        <v/>
      </c>
      <c r="W1523" s="516" t="str">
        <f>三年级一分钟跳绳得分</f>
        <v/>
      </c>
      <c r="X1523" s="517" t="str">
        <f>三年级等级</f>
        <v/>
      </c>
      <c r="Y1523" s="515" t="str">
        <f>三年级仰卧起坐得分</f>
        <v/>
      </c>
      <c r="Z1523" s="518" t="str">
        <f>三年级等级</f>
        <v/>
      </c>
      <c r="AA1523" s="533"/>
      <c r="AB1523" s="515"/>
      <c r="AC1523" s="533" t="str">
        <f>三年级跳绳附加分</f>
        <v/>
      </c>
      <c r="AD1523" s="534" t="str">
        <f>三年级标准分</f>
        <v/>
      </c>
      <c r="AE1523" s="534" t="str">
        <f>三年级总分</f>
        <v/>
      </c>
      <c r="AF1523" s="517" t="str">
        <f>三年级等级</f>
        <v/>
      </c>
    </row>
    <row r="1524" spans="1:32">
      <c r="A1524" s="476">
        <v>322</v>
      </c>
      <c r="B1524" s="477">
        <v>52</v>
      </c>
      <c r="C1524" s="632"/>
      <c r="D1524" s="633"/>
      <c r="E1524" s="632"/>
      <c r="F1524" s="625"/>
      <c r="G1524" s="608"/>
      <c r="H1524" s="475"/>
      <c r="I1524" s="613"/>
      <c r="J1524" s="614"/>
      <c r="K1524" s="614"/>
      <c r="L1524" s="615"/>
      <c r="M1524" s="644"/>
      <c r="N1524" s="505" t="str">
        <f>三年级BMI</f>
        <v/>
      </c>
      <c r="O1524" s="499" t="str">
        <f>三年级BMI等级</f>
        <v/>
      </c>
      <c r="P1524" s="500" t="str">
        <f>三年级BMI得分</f>
        <v/>
      </c>
      <c r="Q1524" s="515" t="str">
        <f>三年级肺活量得分</f>
        <v/>
      </c>
      <c r="R1524" s="512" t="str">
        <f>三年级等级</f>
        <v/>
      </c>
      <c r="S1524" s="516" t="str">
        <f>三年级50米跑得分</f>
        <v/>
      </c>
      <c r="T1524" s="517" t="str">
        <f>三年级等级</f>
        <v/>
      </c>
      <c r="U1524" s="516" t="str">
        <f>三年级坐位体前屈得分</f>
        <v/>
      </c>
      <c r="V1524" s="517" t="str">
        <f>三年级等级</f>
        <v/>
      </c>
      <c r="W1524" s="516" t="str">
        <f>三年级一分钟跳绳得分</f>
        <v/>
      </c>
      <c r="X1524" s="517" t="str">
        <f>三年级等级</f>
        <v/>
      </c>
      <c r="Y1524" s="515" t="str">
        <f>三年级仰卧起坐得分</f>
        <v/>
      </c>
      <c r="Z1524" s="518" t="str">
        <f>三年级等级</f>
        <v/>
      </c>
      <c r="AA1524" s="533"/>
      <c r="AB1524" s="515"/>
      <c r="AC1524" s="533" t="str">
        <f>三年级跳绳附加分</f>
        <v/>
      </c>
      <c r="AD1524" s="534" t="str">
        <f>三年级标准分</f>
        <v/>
      </c>
      <c r="AE1524" s="534" t="str">
        <f>三年级总分</f>
        <v/>
      </c>
      <c r="AF1524" s="517" t="str">
        <f>三年级等级</f>
        <v/>
      </c>
    </row>
    <row r="1525" spans="1:32">
      <c r="A1525" s="476">
        <v>322</v>
      </c>
      <c r="B1525" s="477">
        <v>53</v>
      </c>
      <c r="C1525" s="632"/>
      <c r="D1525" s="633"/>
      <c r="E1525" s="632"/>
      <c r="F1525" s="625"/>
      <c r="G1525" s="608"/>
      <c r="H1525" s="475"/>
      <c r="I1525" s="613"/>
      <c r="J1525" s="614"/>
      <c r="K1525" s="614"/>
      <c r="L1525" s="615"/>
      <c r="M1525" s="644"/>
      <c r="N1525" s="505" t="str">
        <f>三年级BMI</f>
        <v/>
      </c>
      <c r="O1525" s="499" t="str">
        <f>三年级BMI等级</f>
        <v/>
      </c>
      <c r="P1525" s="500" t="str">
        <f>三年级BMI得分</f>
        <v/>
      </c>
      <c r="Q1525" s="515" t="str">
        <f>三年级肺活量得分</f>
        <v/>
      </c>
      <c r="R1525" s="512" t="str">
        <f>三年级等级</f>
        <v/>
      </c>
      <c r="S1525" s="516" t="str">
        <f>三年级50米跑得分</f>
        <v/>
      </c>
      <c r="T1525" s="517" t="str">
        <f>三年级等级</f>
        <v/>
      </c>
      <c r="U1525" s="516" t="str">
        <f>三年级坐位体前屈得分</f>
        <v/>
      </c>
      <c r="V1525" s="517" t="str">
        <f>三年级等级</f>
        <v/>
      </c>
      <c r="W1525" s="516" t="str">
        <f>三年级一分钟跳绳得分</f>
        <v/>
      </c>
      <c r="X1525" s="517" t="str">
        <f>三年级等级</f>
        <v/>
      </c>
      <c r="Y1525" s="515" t="str">
        <f>三年级仰卧起坐得分</f>
        <v/>
      </c>
      <c r="Z1525" s="518" t="str">
        <f>三年级等级</f>
        <v/>
      </c>
      <c r="AA1525" s="533"/>
      <c r="AB1525" s="515"/>
      <c r="AC1525" s="533" t="str">
        <f>三年级跳绳附加分</f>
        <v/>
      </c>
      <c r="AD1525" s="534" t="str">
        <f>三年级标准分</f>
        <v/>
      </c>
      <c r="AE1525" s="534" t="str">
        <f>三年级总分</f>
        <v/>
      </c>
      <c r="AF1525" s="517" t="str">
        <f>三年级等级</f>
        <v/>
      </c>
    </row>
    <row r="1526" spans="1:32">
      <c r="A1526" s="476">
        <v>322</v>
      </c>
      <c r="B1526" s="477">
        <v>54</v>
      </c>
      <c r="C1526" s="632"/>
      <c r="D1526" s="633"/>
      <c r="E1526" s="632"/>
      <c r="F1526" s="625"/>
      <c r="G1526" s="608"/>
      <c r="H1526" s="475"/>
      <c r="I1526" s="613"/>
      <c r="J1526" s="614"/>
      <c r="K1526" s="614"/>
      <c r="L1526" s="615"/>
      <c r="M1526" s="644"/>
      <c r="N1526" s="505" t="str">
        <f>三年级BMI</f>
        <v/>
      </c>
      <c r="O1526" s="499" t="str">
        <f>三年级BMI等级</f>
        <v/>
      </c>
      <c r="P1526" s="500" t="str">
        <f>三年级BMI得分</f>
        <v/>
      </c>
      <c r="Q1526" s="515" t="str">
        <f>三年级肺活量得分</f>
        <v/>
      </c>
      <c r="R1526" s="512" t="str">
        <f>三年级等级</f>
        <v/>
      </c>
      <c r="S1526" s="516" t="str">
        <f>三年级50米跑得分</f>
        <v/>
      </c>
      <c r="T1526" s="517" t="str">
        <f>三年级等级</f>
        <v/>
      </c>
      <c r="U1526" s="516" t="str">
        <f>三年级坐位体前屈得分</f>
        <v/>
      </c>
      <c r="V1526" s="517" t="str">
        <f>三年级等级</f>
        <v/>
      </c>
      <c r="W1526" s="516" t="str">
        <f>三年级一分钟跳绳得分</f>
        <v/>
      </c>
      <c r="X1526" s="517" t="str">
        <f>三年级等级</f>
        <v/>
      </c>
      <c r="Y1526" s="515" t="str">
        <f>三年级仰卧起坐得分</f>
        <v/>
      </c>
      <c r="Z1526" s="518" t="str">
        <f>三年级等级</f>
        <v/>
      </c>
      <c r="AA1526" s="533"/>
      <c r="AB1526" s="515"/>
      <c r="AC1526" s="533" t="str">
        <f>三年级跳绳附加分</f>
        <v/>
      </c>
      <c r="AD1526" s="534" t="str">
        <f>三年级标准分</f>
        <v/>
      </c>
      <c r="AE1526" s="534" t="str">
        <f>三年级总分</f>
        <v/>
      </c>
      <c r="AF1526" s="517" t="str">
        <f>三年级等级</f>
        <v/>
      </c>
    </row>
    <row r="1527" spans="1:32">
      <c r="A1527" s="476">
        <v>322</v>
      </c>
      <c r="B1527" s="477">
        <v>55</v>
      </c>
      <c r="C1527" s="632"/>
      <c r="D1527" s="633"/>
      <c r="E1527" s="632"/>
      <c r="F1527" s="625"/>
      <c r="G1527" s="608"/>
      <c r="H1527" s="475"/>
      <c r="I1527" s="613"/>
      <c r="J1527" s="614"/>
      <c r="K1527" s="614"/>
      <c r="L1527" s="615"/>
      <c r="M1527" s="644"/>
      <c r="N1527" s="505" t="str">
        <f>三年级BMI</f>
        <v/>
      </c>
      <c r="O1527" s="499" t="str">
        <f>三年级BMI等级</f>
        <v/>
      </c>
      <c r="P1527" s="500" t="str">
        <f>三年级BMI得分</f>
        <v/>
      </c>
      <c r="Q1527" s="515" t="str">
        <f>三年级肺活量得分</f>
        <v/>
      </c>
      <c r="R1527" s="512" t="str">
        <f>三年级等级</f>
        <v/>
      </c>
      <c r="S1527" s="516" t="str">
        <f>三年级50米跑得分</f>
        <v/>
      </c>
      <c r="T1527" s="517" t="str">
        <f>三年级等级</f>
        <v/>
      </c>
      <c r="U1527" s="516" t="str">
        <f>三年级坐位体前屈得分</f>
        <v/>
      </c>
      <c r="V1527" s="517" t="str">
        <f>三年级等级</f>
        <v/>
      </c>
      <c r="W1527" s="516" t="str">
        <f>三年级一分钟跳绳得分</f>
        <v/>
      </c>
      <c r="X1527" s="517" t="str">
        <f>三年级等级</f>
        <v/>
      </c>
      <c r="Y1527" s="515" t="str">
        <f>三年级仰卧起坐得分</f>
        <v/>
      </c>
      <c r="Z1527" s="518" t="str">
        <f>三年级等级</f>
        <v/>
      </c>
      <c r="AA1527" s="533"/>
      <c r="AB1527" s="515"/>
      <c r="AC1527" s="533" t="str">
        <f>三年级跳绳附加分</f>
        <v/>
      </c>
      <c r="AD1527" s="534" t="str">
        <f>三年级标准分</f>
        <v/>
      </c>
      <c r="AE1527" s="534" t="str">
        <f>三年级总分</f>
        <v/>
      </c>
      <c r="AF1527" s="517" t="str">
        <f>三年级等级</f>
        <v/>
      </c>
    </row>
    <row r="1528" spans="1:32">
      <c r="A1528" s="476">
        <v>322</v>
      </c>
      <c r="B1528" s="477">
        <v>56</v>
      </c>
      <c r="C1528" s="632"/>
      <c r="D1528" s="633"/>
      <c r="E1528" s="632"/>
      <c r="F1528" s="625"/>
      <c r="G1528" s="608"/>
      <c r="H1528" s="475"/>
      <c r="I1528" s="613"/>
      <c r="J1528" s="614"/>
      <c r="K1528" s="614"/>
      <c r="L1528" s="615"/>
      <c r="M1528" s="644"/>
      <c r="N1528" s="505" t="str">
        <f>三年级BMI</f>
        <v/>
      </c>
      <c r="O1528" s="499" t="str">
        <f>三年级BMI等级</f>
        <v/>
      </c>
      <c r="P1528" s="500" t="str">
        <f>三年级BMI得分</f>
        <v/>
      </c>
      <c r="Q1528" s="515" t="str">
        <f>三年级肺活量得分</f>
        <v/>
      </c>
      <c r="R1528" s="512" t="str">
        <f>三年级等级</f>
        <v/>
      </c>
      <c r="S1528" s="516" t="str">
        <f>三年级50米跑得分</f>
        <v/>
      </c>
      <c r="T1528" s="517" t="str">
        <f>三年级等级</f>
        <v/>
      </c>
      <c r="U1528" s="516" t="str">
        <f>三年级坐位体前屈得分</f>
        <v/>
      </c>
      <c r="V1528" s="517" t="str">
        <f>三年级等级</f>
        <v/>
      </c>
      <c r="W1528" s="516" t="str">
        <f>三年级一分钟跳绳得分</f>
        <v/>
      </c>
      <c r="X1528" s="517" t="str">
        <f>三年级等级</f>
        <v/>
      </c>
      <c r="Y1528" s="515" t="str">
        <f>三年级仰卧起坐得分</f>
        <v/>
      </c>
      <c r="Z1528" s="518" t="str">
        <f>三年级等级</f>
        <v/>
      </c>
      <c r="AA1528" s="533"/>
      <c r="AB1528" s="515"/>
      <c r="AC1528" s="533" t="str">
        <f>三年级跳绳附加分</f>
        <v/>
      </c>
      <c r="AD1528" s="534" t="str">
        <f>三年级标准分</f>
        <v/>
      </c>
      <c r="AE1528" s="534" t="str">
        <f>三年级总分</f>
        <v/>
      </c>
      <c r="AF1528" s="517" t="str">
        <f>三年级等级</f>
        <v/>
      </c>
    </row>
    <row r="1529" spans="1:32">
      <c r="A1529" s="476">
        <v>322</v>
      </c>
      <c r="B1529" s="477">
        <v>57</v>
      </c>
      <c r="C1529" s="632"/>
      <c r="D1529" s="633"/>
      <c r="E1529" s="632"/>
      <c r="F1529" s="625"/>
      <c r="G1529" s="608"/>
      <c r="H1529" s="475"/>
      <c r="I1529" s="613"/>
      <c r="J1529" s="614"/>
      <c r="K1529" s="614"/>
      <c r="L1529" s="615"/>
      <c r="M1529" s="644"/>
      <c r="N1529" s="505" t="str">
        <f>三年级BMI</f>
        <v/>
      </c>
      <c r="O1529" s="499" t="str">
        <f>三年级BMI等级</f>
        <v/>
      </c>
      <c r="P1529" s="500" t="str">
        <f>三年级BMI得分</f>
        <v/>
      </c>
      <c r="Q1529" s="515" t="str">
        <f>三年级肺活量得分</f>
        <v/>
      </c>
      <c r="R1529" s="512" t="str">
        <f>三年级等级</f>
        <v/>
      </c>
      <c r="S1529" s="516" t="str">
        <f>三年级50米跑得分</f>
        <v/>
      </c>
      <c r="T1529" s="517" t="str">
        <f>三年级等级</f>
        <v/>
      </c>
      <c r="U1529" s="516" t="str">
        <f>三年级坐位体前屈得分</f>
        <v/>
      </c>
      <c r="V1529" s="517" t="str">
        <f>三年级等级</f>
        <v/>
      </c>
      <c r="W1529" s="516" t="str">
        <f>三年级一分钟跳绳得分</f>
        <v/>
      </c>
      <c r="X1529" s="517" t="str">
        <f>三年级等级</f>
        <v/>
      </c>
      <c r="Y1529" s="515" t="str">
        <f>三年级仰卧起坐得分</f>
        <v/>
      </c>
      <c r="Z1529" s="518" t="str">
        <f>三年级等级</f>
        <v/>
      </c>
      <c r="AA1529" s="533"/>
      <c r="AB1529" s="515"/>
      <c r="AC1529" s="533" t="str">
        <f>三年级跳绳附加分</f>
        <v/>
      </c>
      <c r="AD1529" s="534" t="str">
        <f>三年级标准分</f>
        <v/>
      </c>
      <c r="AE1529" s="534" t="str">
        <f>三年级总分</f>
        <v/>
      </c>
      <c r="AF1529" s="517" t="str">
        <f>三年级等级</f>
        <v/>
      </c>
    </row>
    <row r="1530" spans="1:32">
      <c r="A1530" s="476">
        <v>322</v>
      </c>
      <c r="B1530" s="477">
        <v>58</v>
      </c>
      <c r="C1530" s="632"/>
      <c r="D1530" s="633"/>
      <c r="E1530" s="632"/>
      <c r="F1530" s="625"/>
      <c r="G1530" s="608"/>
      <c r="H1530" s="475"/>
      <c r="I1530" s="613"/>
      <c r="J1530" s="614"/>
      <c r="K1530" s="614"/>
      <c r="L1530" s="615"/>
      <c r="M1530" s="644"/>
      <c r="N1530" s="505" t="str">
        <f>三年级BMI</f>
        <v/>
      </c>
      <c r="O1530" s="499" t="str">
        <f>三年级BMI等级</f>
        <v/>
      </c>
      <c r="P1530" s="500" t="str">
        <f>三年级BMI得分</f>
        <v/>
      </c>
      <c r="Q1530" s="515" t="str">
        <f>三年级肺活量得分</f>
        <v/>
      </c>
      <c r="R1530" s="512" t="str">
        <f>三年级等级</f>
        <v/>
      </c>
      <c r="S1530" s="516" t="str">
        <f>三年级50米跑得分</f>
        <v/>
      </c>
      <c r="T1530" s="517" t="str">
        <f>三年级等级</f>
        <v/>
      </c>
      <c r="U1530" s="516" t="str">
        <f>三年级坐位体前屈得分</f>
        <v/>
      </c>
      <c r="V1530" s="517" t="str">
        <f>三年级等级</f>
        <v/>
      </c>
      <c r="W1530" s="516" t="str">
        <f>三年级一分钟跳绳得分</f>
        <v/>
      </c>
      <c r="X1530" s="517" t="str">
        <f>三年级等级</f>
        <v/>
      </c>
      <c r="Y1530" s="515" t="str">
        <f>三年级仰卧起坐得分</f>
        <v/>
      </c>
      <c r="Z1530" s="518" t="str">
        <f>三年级等级</f>
        <v/>
      </c>
      <c r="AA1530" s="533"/>
      <c r="AB1530" s="515"/>
      <c r="AC1530" s="533" t="str">
        <f>三年级跳绳附加分</f>
        <v/>
      </c>
      <c r="AD1530" s="534" t="str">
        <f>三年级标准分</f>
        <v/>
      </c>
      <c r="AE1530" s="534" t="str">
        <f>三年级总分</f>
        <v/>
      </c>
      <c r="AF1530" s="517" t="str">
        <f>三年级等级</f>
        <v/>
      </c>
    </row>
    <row r="1531" spans="1:32">
      <c r="A1531" s="476">
        <v>322</v>
      </c>
      <c r="B1531" s="477">
        <v>59</v>
      </c>
      <c r="C1531" s="632"/>
      <c r="D1531" s="633"/>
      <c r="E1531" s="632"/>
      <c r="F1531" s="625"/>
      <c r="G1531" s="608"/>
      <c r="H1531" s="475"/>
      <c r="I1531" s="613"/>
      <c r="J1531" s="614"/>
      <c r="K1531" s="614"/>
      <c r="L1531" s="615"/>
      <c r="M1531" s="644"/>
      <c r="N1531" s="505" t="str">
        <f>三年级BMI</f>
        <v/>
      </c>
      <c r="O1531" s="499" t="str">
        <f>三年级BMI等级</f>
        <v/>
      </c>
      <c r="P1531" s="500" t="str">
        <f>三年级BMI得分</f>
        <v/>
      </c>
      <c r="Q1531" s="515" t="str">
        <f>三年级肺活量得分</f>
        <v/>
      </c>
      <c r="R1531" s="512" t="str">
        <f>三年级等级</f>
        <v/>
      </c>
      <c r="S1531" s="516" t="str">
        <f>三年级50米跑得分</f>
        <v/>
      </c>
      <c r="T1531" s="517" t="str">
        <f>三年级等级</f>
        <v/>
      </c>
      <c r="U1531" s="516" t="str">
        <f>三年级坐位体前屈得分</f>
        <v/>
      </c>
      <c r="V1531" s="517" t="str">
        <f>三年级等级</f>
        <v/>
      </c>
      <c r="W1531" s="516" t="str">
        <f>三年级一分钟跳绳得分</f>
        <v/>
      </c>
      <c r="X1531" s="517" t="str">
        <f>三年级等级</f>
        <v/>
      </c>
      <c r="Y1531" s="515" t="str">
        <f>三年级仰卧起坐得分</f>
        <v/>
      </c>
      <c r="Z1531" s="518" t="str">
        <f>三年级等级</f>
        <v/>
      </c>
      <c r="AA1531" s="533"/>
      <c r="AB1531" s="515"/>
      <c r="AC1531" s="533" t="str">
        <f>三年级跳绳附加分</f>
        <v/>
      </c>
      <c r="AD1531" s="534" t="str">
        <f>三年级标准分</f>
        <v/>
      </c>
      <c r="AE1531" s="534" t="str">
        <f>三年级总分</f>
        <v/>
      </c>
      <c r="AF1531" s="517" t="str">
        <f>三年级等级</f>
        <v/>
      </c>
    </row>
    <row r="1532" spans="1:32">
      <c r="A1532" s="476">
        <v>322</v>
      </c>
      <c r="B1532" s="477">
        <v>60</v>
      </c>
      <c r="C1532" s="632"/>
      <c r="D1532" s="633"/>
      <c r="E1532" s="632"/>
      <c r="F1532" s="625"/>
      <c r="G1532" s="608"/>
      <c r="H1532" s="475"/>
      <c r="I1532" s="613"/>
      <c r="J1532" s="614"/>
      <c r="K1532" s="614"/>
      <c r="L1532" s="615"/>
      <c r="M1532" s="644"/>
      <c r="N1532" s="505" t="str">
        <f>三年级BMI</f>
        <v/>
      </c>
      <c r="O1532" s="499" t="str">
        <f>三年级BMI等级</f>
        <v/>
      </c>
      <c r="P1532" s="500" t="str">
        <f>三年级BMI得分</f>
        <v/>
      </c>
      <c r="Q1532" s="515" t="str">
        <f>三年级肺活量得分</f>
        <v/>
      </c>
      <c r="R1532" s="512" t="str">
        <f>三年级等级</f>
        <v/>
      </c>
      <c r="S1532" s="516" t="str">
        <f>三年级50米跑得分</f>
        <v/>
      </c>
      <c r="T1532" s="517" t="str">
        <f>三年级等级</f>
        <v/>
      </c>
      <c r="U1532" s="516" t="str">
        <f>三年级坐位体前屈得分</f>
        <v/>
      </c>
      <c r="V1532" s="517" t="str">
        <f>三年级等级</f>
        <v/>
      </c>
      <c r="W1532" s="516" t="str">
        <f>三年级一分钟跳绳得分</f>
        <v/>
      </c>
      <c r="X1532" s="517" t="str">
        <f>三年级等级</f>
        <v/>
      </c>
      <c r="Y1532" s="515" t="str">
        <f>三年级仰卧起坐得分</f>
        <v/>
      </c>
      <c r="Z1532" s="518" t="str">
        <f>三年级等级</f>
        <v/>
      </c>
      <c r="AA1532" s="533"/>
      <c r="AB1532" s="515"/>
      <c r="AC1532" s="533" t="str">
        <f>三年级跳绳附加分</f>
        <v/>
      </c>
      <c r="AD1532" s="534" t="str">
        <f>三年级标准分</f>
        <v/>
      </c>
      <c r="AE1532" s="534" t="str">
        <f>三年级总分</f>
        <v/>
      </c>
      <c r="AF1532" s="517" t="str">
        <f>三年级等级</f>
        <v/>
      </c>
    </row>
    <row r="1533" spans="1:32">
      <c r="A1533" s="476">
        <v>322</v>
      </c>
      <c r="B1533" s="477">
        <v>61</v>
      </c>
      <c r="C1533" s="632"/>
      <c r="D1533" s="633"/>
      <c r="E1533" s="632"/>
      <c r="F1533" s="625"/>
      <c r="G1533" s="608"/>
      <c r="H1533" s="475"/>
      <c r="I1533" s="613"/>
      <c r="J1533" s="614"/>
      <c r="K1533" s="614"/>
      <c r="L1533" s="615"/>
      <c r="M1533" s="644"/>
      <c r="N1533" s="505" t="str">
        <f>三年级BMI</f>
        <v/>
      </c>
      <c r="O1533" s="499" t="str">
        <f>三年级BMI等级</f>
        <v/>
      </c>
      <c r="P1533" s="500" t="str">
        <f>三年级BMI得分</f>
        <v/>
      </c>
      <c r="Q1533" s="515" t="str">
        <f>三年级肺活量得分</f>
        <v/>
      </c>
      <c r="R1533" s="512" t="str">
        <f>三年级等级</f>
        <v/>
      </c>
      <c r="S1533" s="516" t="str">
        <f>三年级50米跑得分</f>
        <v/>
      </c>
      <c r="T1533" s="517" t="str">
        <f>三年级等级</f>
        <v/>
      </c>
      <c r="U1533" s="516" t="str">
        <f>三年级坐位体前屈得分</f>
        <v/>
      </c>
      <c r="V1533" s="517" t="str">
        <f>三年级等级</f>
        <v/>
      </c>
      <c r="W1533" s="516" t="str">
        <f>三年级一分钟跳绳得分</f>
        <v/>
      </c>
      <c r="X1533" s="517" t="str">
        <f>三年级等级</f>
        <v/>
      </c>
      <c r="Y1533" s="515" t="str">
        <f>三年级仰卧起坐得分</f>
        <v/>
      </c>
      <c r="Z1533" s="518" t="str">
        <f>三年级等级</f>
        <v/>
      </c>
      <c r="AA1533" s="533"/>
      <c r="AB1533" s="515"/>
      <c r="AC1533" s="533" t="str">
        <f>三年级跳绳附加分</f>
        <v/>
      </c>
      <c r="AD1533" s="534" t="str">
        <f>三年级标准分</f>
        <v/>
      </c>
      <c r="AE1533" s="534" t="str">
        <f>三年级总分</f>
        <v/>
      </c>
      <c r="AF1533" s="517" t="str">
        <f>三年级等级</f>
        <v/>
      </c>
    </row>
    <row r="1534" spans="1:32">
      <c r="A1534" s="476">
        <v>322</v>
      </c>
      <c r="B1534" s="477">
        <v>62</v>
      </c>
      <c r="C1534" s="632"/>
      <c r="D1534" s="633"/>
      <c r="E1534" s="632"/>
      <c r="F1534" s="625"/>
      <c r="G1534" s="608"/>
      <c r="H1534" s="475"/>
      <c r="I1534" s="613"/>
      <c r="J1534" s="614"/>
      <c r="K1534" s="614"/>
      <c r="L1534" s="615"/>
      <c r="M1534" s="644"/>
      <c r="N1534" s="505" t="str">
        <f>三年级BMI</f>
        <v/>
      </c>
      <c r="O1534" s="499" t="str">
        <f>三年级BMI等级</f>
        <v/>
      </c>
      <c r="P1534" s="500" t="str">
        <f>三年级BMI得分</f>
        <v/>
      </c>
      <c r="Q1534" s="515" t="str">
        <f>三年级肺活量得分</f>
        <v/>
      </c>
      <c r="R1534" s="512" t="str">
        <f>三年级等级</f>
        <v/>
      </c>
      <c r="S1534" s="516" t="str">
        <f>三年级50米跑得分</f>
        <v/>
      </c>
      <c r="T1534" s="517" t="str">
        <f>三年级等级</f>
        <v/>
      </c>
      <c r="U1534" s="516" t="str">
        <f>三年级坐位体前屈得分</f>
        <v/>
      </c>
      <c r="V1534" s="517" t="str">
        <f>三年级等级</f>
        <v/>
      </c>
      <c r="W1534" s="516" t="str">
        <f>三年级一分钟跳绳得分</f>
        <v/>
      </c>
      <c r="X1534" s="517" t="str">
        <f>三年级等级</f>
        <v/>
      </c>
      <c r="Y1534" s="515" t="str">
        <f>三年级仰卧起坐得分</f>
        <v/>
      </c>
      <c r="Z1534" s="518" t="str">
        <f>三年级等级</f>
        <v/>
      </c>
      <c r="AA1534" s="533"/>
      <c r="AB1534" s="515"/>
      <c r="AC1534" s="533" t="str">
        <f>三年级跳绳附加分</f>
        <v/>
      </c>
      <c r="AD1534" s="534" t="str">
        <f>三年级标准分</f>
        <v/>
      </c>
      <c r="AE1534" s="534" t="str">
        <f>三年级总分</f>
        <v/>
      </c>
      <c r="AF1534" s="517" t="str">
        <f>三年级等级</f>
        <v/>
      </c>
    </row>
    <row r="1535" spans="1:32">
      <c r="A1535" s="476">
        <v>322</v>
      </c>
      <c r="B1535" s="477">
        <v>63</v>
      </c>
      <c r="C1535" s="632"/>
      <c r="D1535" s="633"/>
      <c r="E1535" s="632"/>
      <c r="F1535" s="625"/>
      <c r="G1535" s="608"/>
      <c r="H1535" s="475"/>
      <c r="I1535" s="613"/>
      <c r="J1535" s="614"/>
      <c r="K1535" s="614"/>
      <c r="L1535" s="615"/>
      <c r="M1535" s="644"/>
      <c r="N1535" s="505" t="str">
        <f>三年级BMI</f>
        <v/>
      </c>
      <c r="O1535" s="499" t="str">
        <f>三年级BMI等级</f>
        <v/>
      </c>
      <c r="P1535" s="500" t="str">
        <f>三年级BMI得分</f>
        <v/>
      </c>
      <c r="Q1535" s="515" t="str">
        <f>三年级肺活量得分</f>
        <v/>
      </c>
      <c r="R1535" s="512" t="str">
        <f>三年级等级</f>
        <v/>
      </c>
      <c r="S1535" s="516" t="str">
        <f>三年级50米跑得分</f>
        <v/>
      </c>
      <c r="T1535" s="517" t="str">
        <f>三年级等级</f>
        <v/>
      </c>
      <c r="U1535" s="516" t="str">
        <f>三年级坐位体前屈得分</f>
        <v/>
      </c>
      <c r="V1535" s="517" t="str">
        <f>三年级等级</f>
        <v/>
      </c>
      <c r="W1535" s="516" t="str">
        <f>三年级一分钟跳绳得分</f>
        <v/>
      </c>
      <c r="X1535" s="517" t="str">
        <f>三年级等级</f>
        <v/>
      </c>
      <c r="Y1535" s="515" t="str">
        <f>三年级仰卧起坐得分</f>
        <v/>
      </c>
      <c r="Z1535" s="518" t="str">
        <f>三年级等级</f>
        <v/>
      </c>
      <c r="AA1535" s="533"/>
      <c r="AB1535" s="515"/>
      <c r="AC1535" s="533" t="str">
        <f>三年级跳绳附加分</f>
        <v/>
      </c>
      <c r="AD1535" s="534" t="str">
        <f>三年级标准分</f>
        <v/>
      </c>
      <c r="AE1535" s="534" t="str">
        <f>三年级总分</f>
        <v/>
      </c>
      <c r="AF1535" s="517" t="str">
        <f>三年级等级</f>
        <v/>
      </c>
    </row>
    <row r="1536" spans="1:32">
      <c r="A1536" s="476">
        <v>322</v>
      </c>
      <c r="B1536" s="477">
        <v>64</v>
      </c>
      <c r="C1536" s="632"/>
      <c r="D1536" s="633"/>
      <c r="E1536" s="632"/>
      <c r="F1536" s="625"/>
      <c r="G1536" s="608"/>
      <c r="H1536" s="475"/>
      <c r="I1536" s="613"/>
      <c r="J1536" s="614"/>
      <c r="K1536" s="614"/>
      <c r="L1536" s="615"/>
      <c r="M1536" s="644"/>
      <c r="N1536" s="505" t="str">
        <f>三年级BMI</f>
        <v/>
      </c>
      <c r="O1536" s="499" t="str">
        <f>三年级BMI等级</f>
        <v/>
      </c>
      <c r="P1536" s="500" t="str">
        <f>三年级BMI得分</f>
        <v/>
      </c>
      <c r="Q1536" s="515" t="str">
        <f>三年级肺活量得分</f>
        <v/>
      </c>
      <c r="R1536" s="512" t="str">
        <f>三年级等级</f>
        <v/>
      </c>
      <c r="S1536" s="516" t="str">
        <f>三年级50米跑得分</f>
        <v/>
      </c>
      <c r="T1536" s="517" t="str">
        <f>三年级等级</f>
        <v/>
      </c>
      <c r="U1536" s="516" t="str">
        <f>三年级坐位体前屈得分</f>
        <v/>
      </c>
      <c r="V1536" s="517" t="str">
        <f>三年级等级</f>
        <v/>
      </c>
      <c r="W1536" s="516" t="str">
        <f>三年级一分钟跳绳得分</f>
        <v/>
      </c>
      <c r="X1536" s="517" t="str">
        <f>三年级等级</f>
        <v/>
      </c>
      <c r="Y1536" s="515" t="str">
        <f>三年级仰卧起坐得分</f>
        <v/>
      </c>
      <c r="Z1536" s="518" t="str">
        <f>三年级等级</f>
        <v/>
      </c>
      <c r="AA1536" s="533"/>
      <c r="AB1536" s="515"/>
      <c r="AC1536" s="533" t="str">
        <f>三年级跳绳附加分</f>
        <v/>
      </c>
      <c r="AD1536" s="534" t="str">
        <f>三年级标准分</f>
        <v/>
      </c>
      <c r="AE1536" s="534" t="str">
        <f>三年级总分</f>
        <v/>
      </c>
      <c r="AF1536" s="517" t="str">
        <f>三年级等级</f>
        <v/>
      </c>
    </row>
    <row r="1537" spans="1:32">
      <c r="A1537" s="476">
        <v>322</v>
      </c>
      <c r="B1537" s="477">
        <v>65</v>
      </c>
      <c r="C1537" s="632"/>
      <c r="D1537" s="633"/>
      <c r="E1537" s="632"/>
      <c r="F1537" s="625"/>
      <c r="G1537" s="608"/>
      <c r="H1537" s="475"/>
      <c r="I1537" s="613"/>
      <c r="J1537" s="614"/>
      <c r="K1537" s="614"/>
      <c r="L1537" s="615"/>
      <c r="M1537" s="644"/>
      <c r="N1537" s="505" t="str">
        <f>三年级BMI</f>
        <v/>
      </c>
      <c r="O1537" s="499" t="str">
        <f>三年级BMI等级</f>
        <v/>
      </c>
      <c r="P1537" s="500" t="str">
        <f>三年级BMI得分</f>
        <v/>
      </c>
      <c r="Q1537" s="515" t="str">
        <f>三年级肺活量得分</f>
        <v/>
      </c>
      <c r="R1537" s="512" t="str">
        <f>三年级等级</f>
        <v/>
      </c>
      <c r="S1537" s="516" t="str">
        <f>三年级50米跑得分</f>
        <v/>
      </c>
      <c r="T1537" s="517" t="str">
        <f>三年级等级</f>
        <v/>
      </c>
      <c r="U1537" s="516" t="str">
        <f>三年级坐位体前屈得分</f>
        <v/>
      </c>
      <c r="V1537" s="517" t="str">
        <f>三年级等级</f>
        <v/>
      </c>
      <c r="W1537" s="516" t="str">
        <f>三年级一分钟跳绳得分</f>
        <v/>
      </c>
      <c r="X1537" s="517" t="str">
        <f>三年级等级</f>
        <v/>
      </c>
      <c r="Y1537" s="515" t="str">
        <f>三年级仰卧起坐得分</f>
        <v/>
      </c>
      <c r="Z1537" s="518" t="str">
        <f>三年级等级</f>
        <v/>
      </c>
      <c r="AA1537" s="533"/>
      <c r="AB1537" s="515"/>
      <c r="AC1537" s="533" t="str">
        <f>三年级跳绳附加分</f>
        <v/>
      </c>
      <c r="AD1537" s="534" t="str">
        <f>三年级标准分</f>
        <v/>
      </c>
      <c r="AE1537" s="534" t="str">
        <f>三年级总分</f>
        <v/>
      </c>
      <c r="AF1537" s="517" t="str">
        <f>三年级等级</f>
        <v/>
      </c>
    </row>
    <row r="1538" spans="1:32">
      <c r="A1538" s="476">
        <v>322</v>
      </c>
      <c r="B1538" s="477">
        <v>66</v>
      </c>
      <c r="C1538" s="632"/>
      <c r="D1538" s="633"/>
      <c r="E1538" s="632"/>
      <c r="F1538" s="625"/>
      <c r="G1538" s="608"/>
      <c r="H1538" s="475"/>
      <c r="I1538" s="613"/>
      <c r="J1538" s="614"/>
      <c r="K1538" s="614"/>
      <c r="L1538" s="615"/>
      <c r="M1538" s="644"/>
      <c r="N1538" s="505" t="str">
        <f>三年级BMI</f>
        <v/>
      </c>
      <c r="O1538" s="499" t="str">
        <f>三年级BMI等级</f>
        <v/>
      </c>
      <c r="P1538" s="500" t="str">
        <f>三年级BMI得分</f>
        <v/>
      </c>
      <c r="Q1538" s="515" t="str">
        <f>三年级肺活量得分</f>
        <v/>
      </c>
      <c r="R1538" s="512" t="str">
        <f>三年级等级</f>
        <v/>
      </c>
      <c r="S1538" s="516" t="str">
        <f>三年级50米跑得分</f>
        <v/>
      </c>
      <c r="T1538" s="517" t="str">
        <f>三年级等级</f>
        <v/>
      </c>
      <c r="U1538" s="516" t="str">
        <f>三年级坐位体前屈得分</f>
        <v/>
      </c>
      <c r="V1538" s="517" t="str">
        <f>三年级等级</f>
        <v/>
      </c>
      <c r="W1538" s="516" t="str">
        <f>三年级一分钟跳绳得分</f>
        <v/>
      </c>
      <c r="X1538" s="517" t="str">
        <f>三年级等级</f>
        <v/>
      </c>
      <c r="Y1538" s="515" t="str">
        <f>三年级仰卧起坐得分</f>
        <v/>
      </c>
      <c r="Z1538" s="518" t="str">
        <f>三年级等级</f>
        <v/>
      </c>
      <c r="AA1538" s="533"/>
      <c r="AB1538" s="515"/>
      <c r="AC1538" s="533" t="str">
        <f>三年级跳绳附加分</f>
        <v/>
      </c>
      <c r="AD1538" s="534" t="str">
        <f>三年级标准分</f>
        <v/>
      </c>
      <c r="AE1538" s="534" t="str">
        <f>三年级总分</f>
        <v/>
      </c>
      <c r="AF1538" s="517" t="str">
        <f>三年级等级</f>
        <v/>
      </c>
    </row>
    <row r="1539" spans="1:32">
      <c r="A1539" s="476">
        <v>322</v>
      </c>
      <c r="B1539" s="477">
        <v>67</v>
      </c>
      <c r="C1539" s="632"/>
      <c r="D1539" s="633"/>
      <c r="E1539" s="632"/>
      <c r="F1539" s="625"/>
      <c r="G1539" s="608"/>
      <c r="H1539" s="475"/>
      <c r="I1539" s="613"/>
      <c r="J1539" s="614"/>
      <c r="K1539" s="614"/>
      <c r="L1539" s="615"/>
      <c r="M1539" s="644"/>
      <c r="N1539" s="505" t="str">
        <f>三年级BMI</f>
        <v/>
      </c>
      <c r="O1539" s="499" t="str">
        <f>三年级BMI等级</f>
        <v/>
      </c>
      <c r="P1539" s="500" t="str">
        <f>三年级BMI得分</f>
        <v/>
      </c>
      <c r="Q1539" s="515" t="str">
        <f>三年级肺活量得分</f>
        <v/>
      </c>
      <c r="R1539" s="512" t="str">
        <f>三年级等级</f>
        <v/>
      </c>
      <c r="S1539" s="516" t="str">
        <f>三年级50米跑得分</f>
        <v/>
      </c>
      <c r="T1539" s="517" t="str">
        <f>三年级等级</f>
        <v/>
      </c>
      <c r="U1539" s="516" t="str">
        <f>三年级坐位体前屈得分</f>
        <v/>
      </c>
      <c r="V1539" s="517" t="str">
        <f>三年级等级</f>
        <v/>
      </c>
      <c r="W1539" s="516" t="str">
        <f>三年级一分钟跳绳得分</f>
        <v/>
      </c>
      <c r="X1539" s="517" t="str">
        <f>三年级等级</f>
        <v/>
      </c>
      <c r="Y1539" s="515" t="str">
        <f>三年级仰卧起坐得分</f>
        <v/>
      </c>
      <c r="Z1539" s="518" t="str">
        <f>三年级等级</f>
        <v/>
      </c>
      <c r="AA1539" s="533"/>
      <c r="AB1539" s="515"/>
      <c r="AC1539" s="533" t="str">
        <f>三年级跳绳附加分</f>
        <v/>
      </c>
      <c r="AD1539" s="534" t="str">
        <f>三年级标准分</f>
        <v/>
      </c>
      <c r="AE1539" s="534" t="str">
        <f>三年级总分</f>
        <v/>
      </c>
      <c r="AF1539" s="517" t="str">
        <f>三年级等级</f>
        <v/>
      </c>
    </row>
    <row r="1540" spans="1:32">
      <c r="A1540" s="476">
        <v>322</v>
      </c>
      <c r="B1540" s="477">
        <v>68</v>
      </c>
      <c r="C1540" s="632"/>
      <c r="D1540" s="633"/>
      <c r="E1540" s="632"/>
      <c r="F1540" s="625"/>
      <c r="G1540" s="608"/>
      <c r="H1540" s="475"/>
      <c r="I1540" s="613"/>
      <c r="J1540" s="614"/>
      <c r="K1540" s="614"/>
      <c r="L1540" s="615"/>
      <c r="M1540" s="644"/>
      <c r="N1540" s="505" t="str">
        <f>三年级BMI</f>
        <v/>
      </c>
      <c r="O1540" s="499" t="str">
        <f>三年级BMI等级</f>
        <v/>
      </c>
      <c r="P1540" s="500" t="str">
        <f>三年级BMI得分</f>
        <v/>
      </c>
      <c r="Q1540" s="515" t="str">
        <f>三年级肺活量得分</f>
        <v/>
      </c>
      <c r="R1540" s="512" t="str">
        <f>三年级等级</f>
        <v/>
      </c>
      <c r="S1540" s="516" t="str">
        <f>三年级50米跑得分</f>
        <v/>
      </c>
      <c r="T1540" s="517" t="str">
        <f>三年级等级</f>
        <v/>
      </c>
      <c r="U1540" s="516" t="str">
        <f>三年级坐位体前屈得分</f>
        <v/>
      </c>
      <c r="V1540" s="517" t="str">
        <f>三年级等级</f>
        <v/>
      </c>
      <c r="W1540" s="516" t="str">
        <f>三年级一分钟跳绳得分</f>
        <v/>
      </c>
      <c r="X1540" s="517" t="str">
        <f>三年级等级</f>
        <v/>
      </c>
      <c r="Y1540" s="515" t="str">
        <f>三年级仰卧起坐得分</f>
        <v/>
      </c>
      <c r="Z1540" s="518" t="str">
        <f>三年级等级</f>
        <v/>
      </c>
      <c r="AA1540" s="533"/>
      <c r="AB1540" s="515"/>
      <c r="AC1540" s="533" t="str">
        <f>三年级跳绳附加分</f>
        <v/>
      </c>
      <c r="AD1540" s="534" t="str">
        <f>三年级标准分</f>
        <v/>
      </c>
      <c r="AE1540" s="534" t="str">
        <f>三年级总分</f>
        <v/>
      </c>
      <c r="AF1540" s="517" t="str">
        <f>三年级等级</f>
        <v/>
      </c>
    </row>
    <row r="1541" spans="1:32">
      <c r="A1541" s="476">
        <v>322</v>
      </c>
      <c r="B1541" s="477">
        <v>69</v>
      </c>
      <c r="C1541" s="632"/>
      <c r="D1541" s="633"/>
      <c r="E1541" s="632"/>
      <c r="F1541" s="625"/>
      <c r="G1541" s="608"/>
      <c r="H1541" s="475"/>
      <c r="I1541" s="613"/>
      <c r="J1541" s="614"/>
      <c r="K1541" s="614"/>
      <c r="L1541" s="615"/>
      <c r="M1541" s="644"/>
      <c r="N1541" s="505" t="str">
        <f>三年级BMI</f>
        <v/>
      </c>
      <c r="O1541" s="499" t="str">
        <f>三年级BMI等级</f>
        <v/>
      </c>
      <c r="P1541" s="500" t="str">
        <f>三年级BMI得分</f>
        <v/>
      </c>
      <c r="Q1541" s="515" t="str">
        <f>三年级肺活量得分</f>
        <v/>
      </c>
      <c r="R1541" s="512" t="str">
        <f>三年级等级</f>
        <v/>
      </c>
      <c r="S1541" s="516" t="str">
        <f>三年级50米跑得分</f>
        <v/>
      </c>
      <c r="T1541" s="517" t="str">
        <f>三年级等级</f>
        <v/>
      </c>
      <c r="U1541" s="516" t="str">
        <f>三年级坐位体前屈得分</f>
        <v/>
      </c>
      <c r="V1541" s="517" t="str">
        <f>三年级等级</f>
        <v/>
      </c>
      <c r="W1541" s="516" t="str">
        <f>三年级一分钟跳绳得分</f>
        <v/>
      </c>
      <c r="X1541" s="517" t="str">
        <f>三年级等级</f>
        <v/>
      </c>
      <c r="Y1541" s="515" t="str">
        <f>三年级仰卧起坐得分</f>
        <v/>
      </c>
      <c r="Z1541" s="518" t="str">
        <f>三年级等级</f>
        <v/>
      </c>
      <c r="AA1541" s="533"/>
      <c r="AB1541" s="515"/>
      <c r="AC1541" s="533" t="str">
        <f>三年级跳绳附加分</f>
        <v/>
      </c>
      <c r="AD1541" s="534" t="str">
        <f>三年级标准分</f>
        <v/>
      </c>
      <c r="AE1541" s="534" t="str">
        <f>三年级总分</f>
        <v/>
      </c>
      <c r="AF1541" s="517" t="str">
        <f>三年级等级</f>
        <v/>
      </c>
    </row>
    <row r="1542" ht="15.75" spans="1:32">
      <c r="A1542" s="535">
        <v>322</v>
      </c>
      <c r="B1542" s="536">
        <v>70</v>
      </c>
      <c r="C1542" s="634"/>
      <c r="D1542" s="635"/>
      <c r="E1542" s="634"/>
      <c r="F1542" s="636"/>
      <c r="G1542" s="611"/>
      <c r="H1542" s="542"/>
      <c r="I1542" s="617"/>
      <c r="J1542" s="618"/>
      <c r="K1542" s="618"/>
      <c r="L1542" s="619"/>
      <c r="M1542" s="647"/>
      <c r="N1542" s="573" t="str">
        <f>三年级BMI</f>
        <v/>
      </c>
      <c r="O1542" s="574" t="str">
        <f>三年级BMI等级</f>
        <v/>
      </c>
      <c r="P1542" s="575" t="str">
        <f>三年级BMI得分</f>
        <v/>
      </c>
      <c r="Q1542" s="576" t="str">
        <f>三年级肺活量得分</f>
        <v/>
      </c>
      <c r="R1542" s="577" t="str">
        <f>三年级等级</f>
        <v/>
      </c>
      <c r="S1542" s="578" t="str">
        <f>三年级50米跑得分</f>
        <v/>
      </c>
      <c r="T1542" s="567" t="str">
        <f>三年级等级</f>
        <v/>
      </c>
      <c r="U1542" s="578" t="str">
        <f>三年级坐位体前屈得分</f>
        <v/>
      </c>
      <c r="V1542" s="567" t="str">
        <f>三年级等级</f>
        <v/>
      </c>
      <c r="W1542" s="578" t="str">
        <f>三年级一分钟跳绳得分</f>
        <v/>
      </c>
      <c r="X1542" s="567" t="str">
        <f>三年级等级</f>
        <v/>
      </c>
      <c r="Y1542" s="576" t="str">
        <f>三年级仰卧起坐得分</f>
        <v/>
      </c>
      <c r="Z1542" s="579" t="str">
        <f>三年级等级</f>
        <v/>
      </c>
      <c r="AA1542" s="565"/>
      <c r="AB1542" s="576"/>
      <c r="AC1542" s="565" t="str">
        <f>三年级跳绳附加分</f>
        <v/>
      </c>
      <c r="AD1542" s="566" t="str">
        <f>三年级标准分</f>
        <v/>
      </c>
      <c r="AE1542" s="566" t="str">
        <f>三年级总分</f>
        <v/>
      </c>
      <c r="AF1542" s="567" t="str">
        <f>三年级等级</f>
        <v/>
      </c>
    </row>
    <row r="1543" ht="15.75" spans="1:32">
      <c r="A1543" s="468">
        <v>323</v>
      </c>
      <c r="B1543" s="469">
        <v>1</v>
      </c>
      <c r="C1543" s="637"/>
      <c r="D1543" s="638"/>
      <c r="E1543" s="637"/>
      <c r="F1543" s="640"/>
      <c r="G1543" s="612"/>
      <c r="H1543" s="475"/>
      <c r="I1543" s="621"/>
      <c r="J1543" s="622"/>
      <c r="K1543" s="622"/>
      <c r="L1543" s="623"/>
      <c r="M1543" s="643"/>
      <c r="N1543" s="498" t="str">
        <f>三年级BMI</f>
        <v/>
      </c>
      <c r="O1543" s="499" t="str">
        <f>三年级BMI等级</f>
        <v/>
      </c>
      <c r="P1543" s="500" t="str">
        <f>三年级BMI得分</f>
        <v/>
      </c>
      <c r="Q1543" s="511" t="str">
        <f>三年级肺活量得分</f>
        <v/>
      </c>
      <c r="R1543" s="512" t="str">
        <f>三年级等级</f>
        <v/>
      </c>
      <c r="S1543" s="513" t="str">
        <f>三年级50米跑得分</f>
        <v/>
      </c>
      <c r="T1543" s="512" t="str">
        <f>三年级等级</f>
        <v/>
      </c>
      <c r="U1543" s="513" t="str">
        <f>三年级坐位体前屈得分</f>
        <v/>
      </c>
      <c r="V1543" s="512" t="str">
        <f>三年级等级</f>
        <v/>
      </c>
      <c r="W1543" s="513" t="str">
        <f>三年级一分钟跳绳得分</f>
        <v/>
      </c>
      <c r="X1543" s="512" t="str">
        <f>三年级等级</f>
        <v/>
      </c>
      <c r="Y1543" s="511" t="str">
        <f>三年级仰卧起坐得分</f>
        <v/>
      </c>
      <c r="Z1543" s="514" t="str">
        <f>三年级等级</f>
        <v/>
      </c>
      <c r="AA1543" s="530"/>
      <c r="AB1543" s="511"/>
      <c r="AC1543" s="530" t="str">
        <f>三年级跳绳附加分</f>
        <v/>
      </c>
      <c r="AD1543" s="531" t="str">
        <f>三年级标准分</f>
        <v/>
      </c>
      <c r="AE1543" s="531" t="str">
        <f>三年级总分</f>
        <v/>
      </c>
      <c r="AF1543" s="512" t="str">
        <f>三年级等级</f>
        <v/>
      </c>
    </row>
    <row r="1544" spans="1:32">
      <c r="A1544" s="476">
        <v>323</v>
      </c>
      <c r="B1544" s="477">
        <v>2</v>
      </c>
      <c r="C1544" s="632"/>
      <c r="D1544" s="633"/>
      <c r="E1544" s="632"/>
      <c r="F1544" s="625"/>
      <c r="G1544" s="608"/>
      <c r="H1544" s="475"/>
      <c r="I1544" s="613"/>
      <c r="J1544" s="614"/>
      <c r="K1544" s="614"/>
      <c r="L1544" s="615"/>
      <c r="M1544" s="644"/>
      <c r="N1544" s="505" t="str">
        <f>三年级BMI</f>
        <v/>
      </c>
      <c r="O1544" s="499" t="str">
        <f>三年级BMI等级</f>
        <v/>
      </c>
      <c r="P1544" s="500" t="str">
        <f>三年级BMI得分</f>
        <v/>
      </c>
      <c r="Q1544" s="515" t="str">
        <f>三年级肺活量得分</f>
        <v/>
      </c>
      <c r="R1544" s="512" t="str">
        <f>三年级等级</f>
        <v/>
      </c>
      <c r="S1544" s="516" t="str">
        <f>三年级50米跑得分</f>
        <v/>
      </c>
      <c r="T1544" s="517" t="str">
        <f>三年级等级</f>
        <v/>
      </c>
      <c r="U1544" s="516" t="str">
        <f>三年级坐位体前屈得分</f>
        <v/>
      </c>
      <c r="V1544" s="517" t="str">
        <f>三年级等级</f>
        <v/>
      </c>
      <c r="W1544" s="516" t="str">
        <f>三年级一分钟跳绳得分</f>
        <v/>
      </c>
      <c r="X1544" s="517" t="str">
        <f>三年级等级</f>
        <v/>
      </c>
      <c r="Y1544" s="515" t="str">
        <f>三年级仰卧起坐得分</f>
        <v/>
      </c>
      <c r="Z1544" s="518" t="str">
        <f>三年级等级</f>
        <v/>
      </c>
      <c r="AA1544" s="533"/>
      <c r="AB1544" s="515"/>
      <c r="AC1544" s="533" t="str">
        <f>三年级跳绳附加分</f>
        <v/>
      </c>
      <c r="AD1544" s="534" t="str">
        <f>三年级标准分</f>
        <v/>
      </c>
      <c r="AE1544" s="534" t="str">
        <f>三年级总分</f>
        <v/>
      </c>
      <c r="AF1544" s="517" t="str">
        <f>三年级等级</f>
        <v/>
      </c>
    </row>
    <row r="1545" spans="1:32">
      <c r="A1545" s="476">
        <v>323</v>
      </c>
      <c r="B1545" s="477">
        <v>3</v>
      </c>
      <c r="C1545" s="632"/>
      <c r="D1545" s="633"/>
      <c r="E1545" s="632"/>
      <c r="F1545" s="625"/>
      <c r="G1545" s="608"/>
      <c r="H1545" s="475"/>
      <c r="I1545" s="613"/>
      <c r="J1545" s="614"/>
      <c r="K1545" s="614"/>
      <c r="L1545" s="615"/>
      <c r="M1545" s="644"/>
      <c r="N1545" s="505" t="str">
        <f>三年级BMI</f>
        <v/>
      </c>
      <c r="O1545" s="499" t="str">
        <f>三年级BMI等级</f>
        <v/>
      </c>
      <c r="P1545" s="500" t="str">
        <f>三年级BMI得分</f>
        <v/>
      </c>
      <c r="Q1545" s="515" t="str">
        <f>三年级肺活量得分</f>
        <v/>
      </c>
      <c r="R1545" s="512" t="str">
        <f>三年级等级</f>
        <v/>
      </c>
      <c r="S1545" s="516" t="str">
        <f>三年级50米跑得分</f>
        <v/>
      </c>
      <c r="T1545" s="517" t="str">
        <f>三年级等级</f>
        <v/>
      </c>
      <c r="U1545" s="516" t="str">
        <f>三年级坐位体前屈得分</f>
        <v/>
      </c>
      <c r="V1545" s="517" t="str">
        <f>三年级等级</f>
        <v/>
      </c>
      <c r="W1545" s="516" t="str">
        <f>三年级一分钟跳绳得分</f>
        <v/>
      </c>
      <c r="X1545" s="517" t="str">
        <f>三年级等级</f>
        <v/>
      </c>
      <c r="Y1545" s="515" t="str">
        <f>三年级仰卧起坐得分</f>
        <v/>
      </c>
      <c r="Z1545" s="518" t="str">
        <f>三年级等级</f>
        <v/>
      </c>
      <c r="AA1545" s="533"/>
      <c r="AB1545" s="515"/>
      <c r="AC1545" s="533" t="str">
        <f>三年级跳绳附加分</f>
        <v/>
      </c>
      <c r="AD1545" s="534" t="str">
        <f>三年级标准分</f>
        <v/>
      </c>
      <c r="AE1545" s="534" t="str">
        <f>三年级总分</f>
        <v/>
      </c>
      <c r="AF1545" s="517" t="str">
        <f>三年级等级</f>
        <v/>
      </c>
    </row>
    <row r="1546" spans="1:32">
      <c r="A1546" s="476">
        <v>323</v>
      </c>
      <c r="B1546" s="477">
        <v>4</v>
      </c>
      <c r="C1546" s="632"/>
      <c r="D1546" s="633"/>
      <c r="E1546" s="632"/>
      <c r="F1546" s="625"/>
      <c r="G1546" s="608"/>
      <c r="H1546" s="475"/>
      <c r="I1546" s="613"/>
      <c r="J1546" s="614"/>
      <c r="K1546" s="614"/>
      <c r="L1546" s="615"/>
      <c r="M1546" s="644"/>
      <c r="N1546" s="505" t="str">
        <f>三年级BMI</f>
        <v/>
      </c>
      <c r="O1546" s="499" t="str">
        <f>三年级BMI等级</f>
        <v/>
      </c>
      <c r="P1546" s="500" t="str">
        <f>三年级BMI得分</f>
        <v/>
      </c>
      <c r="Q1546" s="515" t="str">
        <f>三年级肺活量得分</f>
        <v/>
      </c>
      <c r="R1546" s="512" t="str">
        <f>三年级等级</f>
        <v/>
      </c>
      <c r="S1546" s="516" t="str">
        <f>三年级50米跑得分</f>
        <v/>
      </c>
      <c r="T1546" s="517" t="str">
        <f>三年级等级</f>
        <v/>
      </c>
      <c r="U1546" s="516" t="str">
        <f>三年级坐位体前屈得分</f>
        <v/>
      </c>
      <c r="V1546" s="517" t="str">
        <f>三年级等级</f>
        <v/>
      </c>
      <c r="W1546" s="516" t="str">
        <f>三年级一分钟跳绳得分</f>
        <v/>
      </c>
      <c r="X1546" s="517" t="str">
        <f>三年级等级</f>
        <v/>
      </c>
      <c r="Y1546" s="515" t="str">
        <f>三年级仰卧起坐得分</f>
        <v/>
      </c>
      <c r="Z1546" s="518" t="str">
        <f>三年级等级</f>
        <v/>
      </c>
      <c r="AA1546" s="533"/>
      <c r="AB1546" s="515"/>
      <c r="AC1546" s="533" t="str">
        <f>三年级跳绳附加分</f>
        <v/>
      </c>
      <c r="AD1546" s="534" t="str">
        <f>三年级标准分</f>
        <v/>
      </c>
      <c r="AE1546" s="534" t="str">
        <f>三年级总分</f>
        <v/>
      </c>
      <c r="AF1546" s="517" t="str">
        <f>三年级等级</f>
        <v/>
      </c>
    </row>
    <row r="1547" spans="1:32">
      <c r="A1547" s="476">
        <v>323</v>
      </c>
      <c r="B1547" s="477">
        <v>5</v>
      </c>
      <c r="C1547" s="632"/>
      <c r="D1547" s="633"/>
      <c r="E1547" s="632"/>
      <c r="F1547" s="625"/>
      <c r="G1547" s="608"/>
      <c r="H1547" s="475"/>
      <c r="I1547" s="613"/>
      <c r="J1547" s="614"/>
      <c r="K1547" s="614"/>
      <c r="L1547" s="615"/>
      <c r="M1547" s="644"/>
      <c r="N1547" s="505" t="str">
        <f>三年级BMI</f>
        <v/>
      </c>
      <c r="O1547" s="499" t="str">
        <f>三年级BMI等级</f>
        <v/>
      </c>
      <c r="P1547" s="500" t="str">
        <f>三年级BMI得分</f>
        <v/>
      </c>
      <c r="Q1547" s="515" t="str">
        <f>三年级肺活量得分</f>
        <v/>
      </c>
      <c r="R1547" s="512" t="str">
        <f>三年级等级</f>
        <v/>
      </c>
      <c r="S1547" s="516" t="str">
        <f>三年级50米跑得分</f>
        <v/>
      </c>
      <c r="T1547" s="517" t="str">
        <f>三年级等级</f>
        <v/>
      </c>
      <c r="U1547" s="516" t="str">
        <f>三年级坐位体前屈得分</f>
        <v/>
      </c>
      <c r="V1547" s="517" t="str">
        <f>三年级等级</f>
        <v/>
      </c>
      <c r="W1547" s="516" t="str">
        <f>三年级一分钟跳绳得分</f>
        <v/>
      </c>
      <c r="X1547" s="517" t="str">
        <f>三年级等级</f>
        <v/>
      </c>
      <c r="Y1547" s="515" t="str">
        <f>三年级仰卧起坐得分</f>
        <v/>
      </c>
      <c r="Z1547" s="518" t="str">
        <f>三年级等级</f>
        <v/>
      </c>
      <c r="AA1547" s="533"/>
      <c r="AB1547" s="515"/>
      <c r="AC1547" s="533" t="str">
        <f>三年级跳绳附加分</f>
        <v/>
      </c>
      <c r="AD1547" s="534" t="str">
        <f>三年级标准分</f>
        <v/>
      </c>
      <c r="AE1547" s="534" t="str">
        <f>三年级总分</f>
        <v/>
      </c>
      <c r="AF1547" s="517" t="str">
        <f>三年级等级</f>
        <v/>
      </c>
    </row>
    <row r="1548" spans="1:32">
      <c r="A1548" s="476">
        <v>323</v>
      </c>
      <c r="B1548" s="477">
        <v>6</v>
      </c>
      <c r="C1548" s="632"/>
      <c r="D1548" s="633"/>
      <c r="E1548" s="632"/>
      <c r="F1548" s="625"/>
      <c r="G1548" s="608"/>
      <c r="H1548" s="475"/>
      <c r="I1548" s="613"/>
      <c r="J1548" s="614"/>
      <c r="K1548" s="614"/>
      <c r="L1548" s="615"/>
      <c r="M1548" s="644"/>
      <c r="N1548" s="505" t="str">
        <f>三年级BMI</f>
        <v/>
      </c>
      <c r="O1548" s="499" t="str">
        <f>三年级BMI等级</f>
        <v/>
      </c>
      <c r="P1548" s="500" t="str">
        <f>三年级BMI得分</f>
        <v/>
      </c>
      <c r="Q1548" s="515" t="str">
        <f>三年级肺活量得分</f>
        <v/>
      </c>
      <c r="R1548" s="512" t="str">
        <f>三年级等级</f>
        <v/>
      </c>
      <c r="S1548" s="516" t="str">
        <f>三年级50米跑得分</f>
        <v/>
      </c>
      <c r="T1548" s="517" t="str">
        <f>三年级等级</f>
        <v/>
      </c>
      <c r="U1548" s="516" t="str">
        <f>三年级坐位体前屈得分</f>
        <v/>
      </c>
      <c r="V1548" s="517" t="str">
        <f>三年级等级</f>
        <v/>
      </c>
      <c r="W1548" s="516" t="str">
        <f>三年级一分钟跳绳得分</f>
        <v/>
      </c>
      <c r="X1548" s="517" t="str">
        <f>三年级等级</f>
        <v/>
      </c>
      <c r="Y1548" s="515" t="str">
        <f>三年级仰卧起坐得分</f>
        <v/>
      </c>
      <c r="Z1548" s="518" t="str">
        <f>三年级等级</f>
        <v/>
      </c>
      <c r="AA1548" s="533"/>
      <c r="AB1548" s="515"/>
      <c r="AC1548" s="533" t="str">
        <f>三年级跳绳附加分</f>
        <v/>
      </c>
      <c r="AD1548" s="534" t="str">
        <f>三年级标准分</f>
        <v/>
      </c>
      <c r="AE1548" s="534" t="str">
        <f>三年级总分</f>
        <v/>
      </c>
      <c r="AF1548" s="517" t="str">
        <f>三年级等级</f>
        <v/>
      </c>
    </row>
    <row r="1549" spans="1:32">
      <c r="A1549" s="476">
        <v>323</v>
      </c>
      <c r="B1549" s="477">
        <v>7</v>
      </c>
      <c r="C1549" s="632"/>
      <c r="D1549" s="633"/>
      <c r="E1549" s="632"/>
      <c r="F1549" s="625"/>
      <c r="G1549" s="608"/>
      <c r="H1549" s="475"/>
      <c r="I1549" s="613"/>
      <c r="J1549" s="614"/>
      <c r="K1549" s="614"/>
      <c r="L1549" s="615"/>
      <c r="M1549" s="644"/>
      <c r="N1549" s="505" t="str">
        <f>三年级BMI</f>
        <v/>
      </c>
      <c r="O1549" s="499" t="str">
        <f>三年级BMI等级</f>
        <v/>
      </c>
      <c r="P1549" s="500" t="str">
        <f>三年级BMI得分</f>
        <v/>
      </c>
      <c r="Q1549" s="515" t="str">
        <f>三年级肺活量得分</f>
        <v/>
      </c>
      <c r="R1549" s="512" t="str">
        <f>三年级等级</f>
        <v/>
      </c>
      <c r="S1549" s="516" t="str">
        <f>三年级50米跑得分</f>
        <v/>
      </c>
      <c r="T1549" s="517" t="str">
        <f>三年级等级</f>
        <v/>
      </c>
      <c r="U1549" s="516" t="str">
        <f>三年级坐位体前屈得分</f>
        <v/>
      </c>
      <c r="V1549" s="517" t="str">
        <f>三年级等级</f>
        <v/>
      </c>
      <c r="W1549" s="516" t="str">
        <f>三年级一分钟跳绳得分</f>
        <v/>
      </c>
      <c r="X1549" s="517" t="str">
        <f>三年级等级</f>
        <v/>
      </c>
      <c r="Y1549" s="515" t="str">
        <f>三年级仰卧起坐得分</f>
        <v/>
      </c>
      <c r="Z1549" s="518" t="str">
        <f>三年级等级</f>
        <v/>
      </c>
      <c r="AA1549" s="533"/>
      <c r="AB1549" s="515"/>
      <c r="AC1549" s="533" t="str">
        <f>三年级跳绳附加分</f>
        <v/>
      </c>
      <c r="AD1549" s="534" t="str">
        <f>三年级标准分</f>
        <v/>
      </c>
      <c r="AE1549" s="534" t="str">
        <f>三年级总分</f>
        <v/>
      </c>
      <c r="AF1549" s="517" t="str">
        <f>三年级等级</f>
        <v/>
      </c>
    </row>
    <row r="1550" spans="1:32">
      <c r="A1550" s="476">
        <v>323</v>
      </c>
      <c r="B1550" s="477">
        <v>8</v>
      </c>
      <c r="C1550" s="632"/>
      <c r="D1550" s="633"/>
      <c r="E1550" s="632"/>
      <c r="F1550" s="625"/>
      <c r="G1550" s="608"/>
      <c r="H1550" s="475"/>
      <c r="I1550" s="613"/>
      <c r="J1550" s="614"/>
      <c r="K1550" s="614"/>
      <c r="L1550" s="615"/>
      <c r="M1550" s="644"/>
      <c r="N1550" s="505" t="str">
        <f>三年级BMI</f>
        <v/>
      </c>
      <c r="O1550" s="499" t="str">
        <f>三年级BMI等级</f>
        <v/>
      </c>
      <c r="P1550" s="500" t="str">
        <f>三年级BMI得分</f>
        <v/>
      </c>
      <c r="Q1550" s="515" t="str">
        <f>三年级肺活量得分</f>
        <v/>
      </c>
      <c r="R1550" s="512" t="str">
        <f>三年级等级</f>
        <v/>
      </c>
      <c r="S1550" s="516" t="str">
        <f>三年级50米跑得分</f>
        <v/>
      </c>
      <c r="T1550" s="517" t="str">
        <f>三年级等级</f>
        <v/>
      </c>
      <c r="U1550" s="516" t="str">
        <f>三年级坐位体前屈得分</f>
        <v/>
      </c>
      <c r="V1550" s="517" t="str">
        <f>三年级等级</f>
        <v/>
      </c>
      <c r="W1550" s="516" t="str">
        <f>三年级一分钟跳绳得分</f>
        <v/>
      </c>
      <c r="X1550" s="517" t="str">
        <f>三年级等级</f>
        <v/>
      </c>
      <c r="Y1550" s="515" t="str">
        <f>三年级仰卧起坐得分</f>
        <v/>
      </c>
      <c r="Z1550" s="518" t="str">
        <f>三年级等级</f>
        <v/>
      </c>
      <c r="AA1550" s="533"/>
      <c r="AB1550" s="515"/>
      <c r="AC1550" s="533" t="str">
        <f>三年级跳绳附加分</f>
        <v/>
      </c>
      <c r="AD1550" s="534" t="str">
        <f>三年级标准分</f>
        <v/>
      </c>
      <c r="AE1550" s="534" t="str">
        <f>三年级总分</f>
        <v/>
      </c>
      <c r="AF1550" s="517" t="str">
        <f>三年级等级</f>
        <v/>
      </c>
    </row>
    <row r="1551" spans="1:32">
      <c r="A1551" s="476">
        <v>323</v>
      </c>
      <c r="B1551" s="477">
        <v>9</v>
      </c>
      <c r="C1551" s="632"/>
      <c r="D1551" s="633"/>
      <c r="E1551" s="632"/>
      <c r="F1551" s="625"/>
      <c r="G1551" s="608"/>
      <c r="H1551" s="475"/>
      <c r="I1551" s="613"/>
      <c r="J1551" s="614"/>
      <c r="K1551" s="614"/>
      <c r="L1551" s="615"/>
      <c r="M1551" s="644"/>
      <c r="N1551" s="505" t="str">
        <f>三年级BMI</f>
        <v/>
      </c>
      <c r="O1551" s="499" t="str">
        <f>三年级BMI等级</f>
        <v/>
      </c>
      <c r="P1551" s="500" t="str">
        <f>三年级BMI得分</f>
        <v/>
      </c>
      <c r="Q1551" s="515" t="str">
        <f>三年级肺活量得分</f>
        <v/>
      </c>
      <c r="R1551" s="512" t="str">
        <f>三年级等级</f>
        <v/>
      </c>
      <c r="S1551" s="516" t="str">
        <f>三年级50米跑得分</f>
        <v/>
      </c>
      <c r="T1551" s="517" t="str">
        <f>三年级等级</f>
        <v/>
      </c>
      <c r="U1551" s="516" t="str">
        <f>三年级坐位体前屈得分</f>
        <v/>
      </c>
      <c r="V1551" s="517" t="str">
        <f>三年级等级</f>
        <v/>
      </c>
      <c r="W1551" s="516" t="str">
        <f>三年级一分钟跳绳得分</f>
        <v/>
      </c>
      <c r="X1551" s="517" t="str">
        <f>三年级等级</f>
        <v/>
      </c>
      <c r="Y1551" s="515" t="str">
        <f>三年级仰卧起坐得分</f>
        <v/>
      </c>
      <c r="Z1551" s="518" t="str">
        <f>三年级等级</f>
        <v/>
      </c>
      <c r="AA1551" s="533"/>
      <c r="AB1551" s="515"/>
      <c r="AC1551" s="533" t="str">
        <f>三年级跳绳附加分</f>
        <v/>
      </c>
      <c r="AD1551" s="534" t="str">
        <f>三年级标准分</f>
        <v/>
      </c>
      <c r="AE1551" s="534" t="str">
        <f>三年级总分</f>
        <v/>
      </c>
      <c r="AF1551" s="517" t="str">
        <f>三年级等级</f>
        <v/>
      </c>
    </row>
    <row r="1552" spans="1:32">
      <c r="A1552" s="476">
        <v>323</v>
      </c>
      <c r="B1552" s="477">
        <v>10</v>
      </c>
      <c r="C1552" s="632"/>
      <c r="D1552" s="633"/>
      <c r="E1552" s="632"/>
      <c r="F1552" s="625"/>
      <c r="G1552" s="608"/>
      <c r="H1552" s="475"/>
      <c r="I1552" s="613"/>
      <c r="J1552" s="614"/>
      <c r="K1552" s="614"/>
      <c r="L1552" s="615"/>
      <c r="M1552" s="644"/>
      <c r="N1552" s="505" t="str">
        <f>三年级BMI</f>
        <v/>
      </c>
      <c r="O1552" s="499" t="str">
        <f>三年级BMI等级</f>
        <v/>
      </c>
      <c r="P1552" s="500" t="str">
        <f>三年级BMI得分</f>
        <v/>
      </c>
      <c r="Q1552" s="515" t="str">
        <f>三年级肺活量得分</f>
        <v/>
      </c>
      <c r="R1552" s="512" t="str">
        <f>三年级等级</f>
        <v/>
      </c>
      <c r="S1552" s="516" t="str">
        <f>三年级50米跑得分</f>
        <v/>
      </c>
      <c r="T1552" s="517" t="str">
        <f>三年级等级</f>
        <v/>
      </c>
      <c r="U1552" s="516" t="str">
        <f>三年级坐位体前屈得分</f>
        <v/>
      </c>
      <c r="V1552" s="517" t="str">
        <f>三年级等级</f>
        <v/>
      </c>
      <c r="W1552" s="516" t="str">
        <f>三年级一分钟跳绳得分</f>
        <v/>
      </c>
      <c r="X1552" s="517" t="str">
        <f>三年级等级</f>
        <v/>
      </c>
      <c r="Y1552" s="515" t="str">
        <f>三年级仰卧起坐得分</f>
        <v/>
      </c>
      <c r="Z1552" s="518" t="str">
        <f>三年级等级</f>
        <v/>
      </c>
      <c r="AA1552" s="533"/>
      <c r="AB1552" s="515"/>
      <c r="AC1552" s="533" t="str">
        <f>三年级跳绳附加分</f>
        <v/>
      </c>
      <c r="AD1552" s="534" t="str">
        <f>三年级标准分</f>
        <v/>
      </c>
      <c r="AE1552" s="534" t="str">
        <f>三年级总分</f>
        <v/>
      </c>
      <c r="AF1552" s="517" t="str">
        <f>三年级等级</f>
        <v/>
      </c>
    </row>
    <row r="1553" spans="1:32">
      <c r="A1553" s="476">
        <v>323</v>
      </c>
      <c r="B1553" s="477">
        <v>11</v>
      </c>
      <c r="C1553" s="632"/>
      <c r="D1553" s="633"/>
      <c r="E1553" s="632"/>
      <c r="F1553" s="625"/>
      <c r="G1553" s="608"/>
      <c r="H1553" s="475"/>
      <c r="I1553" s="613"/>
      <c r="J1553" s="614"/>
      <c r="K1553" s="614"/>
      <c r="L1553" s="615"/>
      <c r="M1553" s="644"/>
      <c r="N1553" s="505" t="str">
        <f>三年级BMI</f>
        <v/>
      </c>
      <c r="O1553" s="499" t="str">
        <f>三年级BMI等级</f>
        <v/>
      </c>
      <c r="P1553" s="500" t="str">
        <f>三年级BMI得分</f>
        <v/>
      </c>
      <c r="Q1553" s="515" t="str">
        <f>三年级肺活量得分</f>
        <v/>
      </c>
      <c r="R1553" s="512" t="str">
        <f>三年级等级</f>
        <v/>
      </c>
      <c r="S1553" s="516" t="str">
        <f>三年级50米跑得分</f>
        <v/>
      </c>
      <c r="T1553" s="517" t="str">
        <f>三年级等级</f>
        <v/>
      </c>
      <c r="U1553" s="516" t="str">
        <f>三年级坐位体前屈得分</f>
        <v/>
      </c>
      <c r="V1553" s="517" t="str">
        <f>三年级等级</f>
        <v/>
      </c>
      <c r="W1553" s="516" t="str">
        <f>三年级一分钟跳绳得分</f>
        <v/>
      </c>
      <c r="X1553" s="517" t="str">
        <f>三年级等级</f>
        <v/>
      </c>
      <c r="Y1553" s="515" t="str">
        <f>三年级仰卧起坐得分</f>
        <v/>
      </c>
      <c r="Z1553" s="518" t="str">
        <f>三年级等级</f>
        <v/>
      </c>
      <c r="AA1553" s="533"/>
      <c r="AB1553" s="515"/>
      <c r="AC1553" s="533" t="str">
        <f>三年级跳绳附加分</f>
        <v/>
      </c>
      <c r="AD1553" s="534" t="str">
        <f>三年级标准分</f>
        <v/>
      </c>
      <c r="AE1553" s="534" t="str">
        <f>三年级总分</f>
        <v/>
      </c>
      <c r="AF1553" s="517" t="str">
        <f>三年级等级</f>
        <v/>
      </c>
    </row>
    <row r="1554" spans="1:32">
      <c r="A1554" s="476">
        <v>323</v>
      </c>
      <c r="B1554" s="477">
        <v>12</v>
      </c>
      <c r="C1554" s="632"/>
      <c r="D1554" s="633"/>
      <c r="E1554" s="632"/>
      <c r="F1554" s="625"/>
      <c r="G1554" s="608"/>
      <c r="H1554" s="475"/>
      <c r="I1554" s="613"/>
      <c r="J1554" s="614"/>
      <c r="K1554" s="614"/>
      <c r="L1554" s="615"/>
      <c r="M1554" s="644"/>
      <c r="N1554" s="505" t="str">
        <f>三年级BMI</f>
        <v/>
      </c>
      <c r="O1554" s="499" t="str">
        <f>三年级BMI等级</f>
        <v/>
      </c>
      <c r="P1554" s="500" t="str">
        <f>三年级BMI得分</f>
        <v/>
      </c>
      <c r="Q1554" s="515" t="str">
        <f>三年级肺活量得分</f>
        <v/>
      </c>
      <c r="R1554" s="512" t="str">
        <f>三年级等级</f>
        <v/>
      </c>
      <c r="S1554" s="516" t="str">
        <f>三年级50米跑得分</f>
        <v/>
      </c>
      <c r="T1554" s="517" t="str">
        <f>三年级等级</f>
        <v/>
      </c>
      <c r="U1554" s="516" t="str">
        <f>三年级坐位体前屈得分</f>
        <v/>
      </c>
      <c r="V1554" s="517" t="str">
        <f>三年级等级</f>
        <v/>
      </c>
      <c r="W1554" s="516" t="str">
        <f>三年级一分钟跳绳得分</f>
        <v/>
      </c>
      <c r="X1554" s="517" t="str">
        <f>三年级等级</f>
        <v/>
      </c>
      <c r="Y1554" s="515" t="str">
        <f>三年级仰卧起坐得分</f>
        <v/>
      </c>
      <c r="Z1554" s="518" t="str">
        <f>三年级等级</f>
        <v/>
      </c>
      <c r="AA1554" s="533"/>
      <c r="AB1554" s="515"/>
      <c r="AC1554" s="533" t="str">
        <f>三年级跳绳附加分</f>
        <v/>
      </c>
      <c r="AD1554" s="534" t="str">
        <f>三年级标准分</f>
        <v/>
      </c>
      <c r="AE1554" s="534" t="str">
        <f>三年级总分</f>
        <v/>
      </c>
      <c r="AF1554" s="517" t="str">
        <f>三年级等级</f>
        <v/>
      </c>
    </row>
    <row r="1555" spans="1:32">
      <c r="A1555" s="476">
        <v>323</v>
      </c>
      <c r="B1555" s="477">
        <v>13</v>
      </c>
      <c r="C1555" s="632"/>
      <c r="D1555" s="633"/>
      <c r="E1555" s="632"/>
      <c r="F1555" s="625"/>
      <c r="G1555" s="608"/>
      <c r="H1555" s="475"/>
      <c r="I1555" s="613"/>
      <c r="J1555" s="614"/>
      <c r="K1555" s="614"/>
      <c r="L1555" s="615"/>
      <c r="M1555" s="644"/>
      <c r="N1555" s="505" t="str">
        <f>三年级BMI</f>
        <v/>
      </c>
      <c r="O1555" s="499" t="str">
        <f>三年级BMI等级</f>
        <v/>
      </c>
      <c r="P1555" s="500" t="str">
        <f>三年级BMI得分</f>
        <v/>
      </c>
      <c r="Q1555" s="515" t="str">
        <f>三年级肺活量得分</f>
        <v/>
      </c>
      <c r="R1555" s="512" t="str">
        <f>三年级等级</f>
        <v/>
      </c>
      <c r="S1555" s="516" t="str">
        <f>三年级50米跑得分</f>
        <v/>
      </c>
      <c r="T1555" s="517" t="str">
        <f>三年级等级</f>
        <v/>
      </c>
      <c r="U1555" s="516" t="str">
        <f>三年级坐位体前屈得分</f>
        <v/>
      </c>
      <c r="V1555" s="517" t="str">
        <f>三年级等级</f>
        <v/>
      </c>
      <c r="W1555" s="516" t="str">
        <f>三年级一分钟跳绳得分</f>
        <v/>
      </c>
      <c r="X1555" s="517" t="str">
        <f>三年级等级</f>
        <v/>
      </c>
      <c r="Y1555" s="515" t="str">
        <f>三年级仰卧起坐得分</f>
        <v/>
      </c>
      <c r="Z1555" s="518" t="str">
        <f>三年级等级</f>
        <v/>
      </c>
      <c r="AA1555" s="533"/>
      <c r="AB1555" s="515"/>
      <c r="AC1555" s="533" t="str">
        <f>三年级跳绳附加分</f>
        <v/>
      </c>
      <c r="AD1555" s="534" t="str">
        <f>三年级标准分</f>
        <v/>
      </c>
      <c r="AE1555" s="534" t="str">
        <f>三年级总分</f>
        <v/>
      </c>
      <c r="AF1555" s="517" t="str">
        <f>三年级等级</f>
        <v/>
      </c>
    </row>
    <row r="1556" spans="1:32">
      <c r="A1556" s="476">
        <v>323</v>
      </c>
      <c r="B1556" s="477">
        <v>14</v>
      </c>
      <c r="C1556" s="632"/>
      <c r="D1556" s="633"/>
      <c r="E1556" s="632"/>
      <c r="F1556" s="625"/>
      <c r="G1556" s="608"/>
      <c r="H1556" s="475"/>
      <c r="I1556" s="613"/>
      <c r="J1556" s="614"/>
      <c r="K1556" s="614"/>
      <c r="L1556" s="615"/>
      <c r="M1556" s="644"/>
      <c r="N1556" s="505" t="str">
        <f>三年级BMI</f>
        <v/>
      </c>
      <c r="O1556" s="499" t="str">
        <f>三年级BMI等级</f>
        <v/>
      </c>
      <c r="P1556" s="500" t="str">
        <f>三年级BMI得分</f>
        <v/>
      </c>
      <c r="Q1556" s="515" t="str">
        <f>三年级肺活量得分</f>
        <v/>
      </c>
      <c r="R1556" s="512" t="str">
        <f>三年级等级</f>
        <v/>
      </c>
      <c r="S1556" s="516" t="str">
        <f>三年级50米跑得分</f>
        <v/>
      </c>
      <c r="T1556" s="517" t="str">
        <f>三年级等级</f>
        <v/>
      </c>
      <c r="U1556" s="516" t="str">
        <f>三年级坐位体前屈得分</f>
        <v/>
      </c>
      <c r="V1556" s="517" t="str">
        <f>三年级等级</f>
        <v/>
      </c>
      <c r="W1556" s="516" t="str">
        <f>三年级一分钟跳绳得分</f>
        <v/>
      </c>
      <c r="X1556" s="517" t="str">
        <f>三年级等级</f>
        <v/>
      </c>
      <c r="Y1556" s="515" t="str">
        <f>三年级仰卧起坐得分</f>
        <v/>
      </c>
      <c r="Z1556" s="518" t="str">
        <f>三年级等级</f>
        <v/>
      </c>
      <c r="AA1556" s="533"/>
      <c r="AB1556" s="515"/>
      <c r="AC1556" s="533" t="str">
        <f>三年级跳绳附加分</f>
        <v/>
      </c>
      <c r="AD1556" s="534" t="str">
        <f>三年级标准分</f>
        <v/>
      </c>
      <c r="AE1556" s="534" t="str">
        <f>三年级总分</f>
        <v/>
      </c>
      <c r="AF1556" s="517" t="str">
        <f>三年级等级</f>
        <v/>
      </c>
    </row>
    <row r="1557" spans="1:32">
      <c r="A1557" s="476">
        <v>323</v>
      </c>
      <c r="B1557" s="477">
        <v>15</v>
      </c>
      <c r="C1557" s="632"/>
      <c r="D1557" s="633"/>
      <c r="E1557" s="632"/>
      <c r="F1557" s="625"/>
      <c r="G1557" s="608"/>
      <c r="H1557" s="475"/>
      <c r="I1557" s="613"/>
      <c r="J1557" s="614"/>
      <c r="K1557" s="614"/>
      <c r="L1557" s="615"/>
      <c r="M1557" s="644"/>
      <c r="N1557" s="505" t="str">
        <f>三年级BMI</f>
        <v/>
      </c>
      <c r="O1557" s="499" t="str">
        <f>三年级BMI等级</f>
        <v/>
      </c>
      <c r="P1557" s="500" t="str">
        <f>三年级BMI得分</f>
        <v/>
      </c>
      <c r="Q1557" s="515" t="str">
        <f>三年级肺活量得分</f>
        <v/>
      </c>
      <c r="R1557" s="512" t="str">
        <f>三年级等级</f>
        <v/>
      </c>
      <c r="S1557" s="516" t="str">
        <f>三年级50米跑得分</f>
        <v/>
      </c>
      <c r="T1557" s="517" t="str">
        <f>三年级等级</f>
        <v/>
      </c>
      <c r="U1557" s="516" t="str">
        <f>三年级坐位体前屈得分</f>
        <v/>
      </c>
      <c r="V1557" s="517" t="str">
        <f>三年级等级</f>
        <v/>
      </c>
      <c r="W1557" s="516" t="str">
        <f>三年级一分钟跳绳得分</f>
        <v/>
      </c>
      <c r="X1557" s="517" t="str">
        <f>三年级等级</f>
        <v/>
      </c>
      <c r="Y1557" s="515" t="str">
        <f>三年级仰卧起坐得分</f>
        <v/>
      </c>
      <c r="Z1557" s="518" t="str">
        <f>三年级等级</f>
        <v/>
      </c>
      <c r="AA1557" s="533"/>
      <c r="AB1557" s="515"/>
      <c r="AC1557" s="533" t="str">
        <f>三年级跳绳附加分</f>
        <v/>
      </c>
      <c r="AD1557" s="534" t="str">
        <f>三年级标准分</f>
        <v/>
      </c>
      <c r="AE1557" s="534" t="str">
        <f>三年级总分</f>
        <v/>
      </c>
      <c r="AF1557" s="517" t="str">
        <f>三年级等级</f>
        <v/>
      </c>
    </row>
    <row r="1558" spans="1:32">
      <c r="A1558" s="476">
        <v>323</v>
      </c>
      <c r="B1558" s="477">
        <v>16</v>
      </c>
      <c r="C1558" s="632"/>
      <c r="D1558" s="633"/>
      <c r="E1558" s="632"/>
      <c r="F1558" s="625"/>
      <c r="G1558" s="608"/>
      <c r="H1558" s="475"/>
      <c r="I1558" s="613"/>
      <c r="J1558" s="614"/>
      <c r="K1558" s="614"/>
      <c r="L1558" s="615"/>
      <c r="M1558" s="644"/>
      <c r="N1558" s="505" t="str">
        <f>三年级BMI</f>
        <v/>
      </c>
      <c r="O1558" s="499" t="str">
        <f>三年级BMI等级</f>
        <v/>
      </c>
      <c r="P1558" s="500" t="str">
        <f>三年级BMI得分</f>
        <v/>
      </c>
      <c r="Q1558" s="515" t="str">
        <f>三年级肺活量得分</f>
        <v/>
      </c>
      <c r="R1558" s="512" t="str">
        <f>三年级等级</f>
        <v/>
      </c>
      <c r="S1558" s="516" t="str">
        <f>三年级50米跑得分</f>
        <v/>
      </c>
      <c r="T1558" s="517" t="str">
        <f>三年级等级</f>
        <v/>
      </c>
      <c r="U1558" s="516" t="str">
        <f>三年级坐位体前屈得分</f>
        <v/>
      </c>
      <c r="V1558" s="517" t="str">
        <f>三年级等级</f>
        <v/>
      </c>
      <c r="W1558" s="516" t="str">
        <f>三年级一分钟跳绳得分</f>
        <v/>
      </c>
      <c r="X1558" s="517" t="str">
        <f>三年级等级</f>
        <v/>
      </c>
      <c r="Y1558" s="515" t="str">
        <f>三年级仰卧起坐得分</f>
        <v/>
      </c>
      <c r="Z1558" s="518" t="str">
        <f>三年级等级</f>
        <v/>
      </c>
      <c r="AA1558" s="533"/>
      <c r="AB1558" s="515"/>
      <c r="AC1558" s="533" t="str">
        <f>三年级跳绳附加分</f>
        <v/>
      </c>
      <c r="AD1558" s="534" t="str">
        <f>三年级标准分</f>
        <v/>
      </c>
      <c r="AE1558" s="534" t="str">
        <f>三年级总分</f>
        <v/>
      </c>
      <c r="AF1558" s="517" t="str">
        <f>三年级等级</f>
        <v/>
      </c>
    </row>
    <row r="1559" spans="1:32">
      <c r="A1559" s="476">
        <v>323</v>
      </c>
      <c r="B1559" s="477">
        <v>17</v>
      </c>
      <c r="C1559" s="632"/>
      <c r="D1559" s="633"/>
      <c r="E1559" s="632"/>
      <c r="F1559" s="625"/>
      <c r="G1559" s="608"/>
      <c r="H1559" s="475"/>
      <c r="I1559" s="613"/>
      <c r="J1559" s="614"/>
      <c r="K1559" s="614"/>
      <c r="L1559" s="615"/>
      <c r="M1559" s="644"/>
      <c r="N1559" s="505" t="str">
        <f>三年级BMI</f>
        <v/>
      </c>
      <c r="O1559" s="499" t="str">
        <f>三年级BMI等级</f>
        <v/>
      </c>
      <c r="P1559" s="500" t="str">
        <f>三年级BMI得分</f>
        <v/>
      </c>
      <c r="Q1559" s="515" t="str">
        <f>三年级肺活量得分</f>
        <v/>
      </c>
      <c r="R1559" s="512" t="str">
        <f>三年级等级</f>
        <v/>
      </c>
      <c r="S1559" s="516" t="str">
        <f>三年级50米跑得分</f>
        <v/>
      </c>
      <c r="T1559" s="517" t="str">
        <f>三年级等级</f>
        <v/>
      </c>
      <c r="U1559" s="516" t="str">
        <f>三年级坐位体前屈得分</f>
        <v/>
      </c>
      <c r="V1559" s="517" t="str">
        <f>三年级等级</f>
        <v/>
      </c>
      <c r="W1559" s="516" t="str">
        <f>三年级一分钟跳绳得分</f>
        <v/>
      </c>
      <c r="X1559" s="517" t="str">
        <f>三年级等级</f>
        <v/>
      </c>
      <c r="Y1559" s="515" t="str">
        <f>三年级仰卧起坐得分</f>
        <v/>
      </c>
      <c r="Z1559" s="518" t="str">
        <f>三年级等级</f>
        <v/>
      </c>
      <c r="AA1559" s="533"/>
      <c r="AB1559" s="515"/>
      <c r="AC1559" s="533" t="str">
        <f>三年级跳绳附加分</f>
        <v/>
      </c>
      <c r="AD1559" s="534" t="str">
        <f>三年级标准分</f>
        <v/>
      </c>
      <c r="AE1559" s="534" t="str">
        <f>三年级总分</f>
        <v/>
      </c>
      <c r="AF1559" s="517" t="str">
        <f>三年级等级</f>
        <v/>
      </c>
    </row>
    <row r="1560" spans="1:32">
      <c r="A1560" s="476">
        <v>323</v>
      </c>
      <c r="B1560" s="477">
        <v>18</v>
      </c>
      <c r="C1560" s="632"/>
      <c r="D1560" s="633"/>
      <c r="E1560" s="632"/>
      <c r="F1560" s="625"/>
      <c r="G1560" s="608"/>
      <c r="H1560" s="475"/>
      <c r="I1560" s="613"/>
      <c r="J1560" s="614"/>
      <c r="K1560" s="614"/>
      <c r="L1560" s="615"/>
      <c r="M1560" s="644"/>
      <c r="N1560" s="505" t="str">
        <f>三年级BMI</f>
        <v/>
      </c>
      <c r="O1560" s="499" t="str">
        <f>三年级BMI等级</f>
        <v/>
      </c>
      <c r="P1560" s="500" t="str">
        <f>三年级BMI得分</f>
        <v/>
      </c>
      <c r="Q1560" s="515" t="str">
        <f>三年级肺活量得分</f>
        <v/>
      </c>
      <c r="R1560" s="512" t="str">
        <f>三年级等级</f>
        <v/>
      </c>
      <c r="S1560" s="516" t="str">
        <f>三年级50米跑得分</f>
        <v/>
      </c>
      <c r="T1560" s="517" t="str">
        <f>三年级等级</f>
        <v/>
      </c>
      <c r="U1560" s="516" t="str">
        <f>三年级坐位体前屈得分</f>
        <v/>
      </c>
      <c r="V1560" s="517" t="str">
        <f>三年级等级</f>
        <v/>
      </c>
      <c r="W1560" s="516" t="str">
        <f>三年级一分钟跳绳得分</f>
        <v/>
      </c>
      <c r="X1560" s="517" t="str">
        <f>三年级等级</f>
        <v/>
      </c>
      <c r="Y1560" s="515" t="str">
        <f>三年级仰卧起坐得分</f>
        <v/>
      </c>
      <c r="Z1560" s="518" t="str">
        <f>三年级等级</f>
        <v/>
      </c>
      <c r="AA1560" s="533"/>
      <c r="AB1560" s="515"/>
      <c r="AC1560" s="533" t="str">
        <f>三年级跳绳附加分</f>
        <v/>
      </c>
      <c r="AD1560" s="534" t="str">
        <f>三年级标准分</f>
        <v/>
      </c>
      <c r="AE1560" s="534" t="str">
        <f>三年级总分</f>
        <v/>
      </c>
      <c r="AF1560" s="517" t="str">
        <f>三年级等级</f>
        <v/>
      </c>
    </row>
    <row r="1561" spans="1:32">
      <c r="A1561" s="476">
        <v>323</v>
      </c>
      <c r="B1561" s="477">
        <v>19</v>
      </c>
      <c r="C1561" s="632"/>
      <c r="D1561" s="633"/>
      <c r="E1561" s="632"/>
      <c r="F1561" s="625"/>
      <c r="G1561" s="608"/>
      <c r="H1561" s="475"/>
      <c r="I1561" s="613"/>
      <c r="J1561" s="614"/>
      <c r="K1561" s="614"/>
      <c r="L1561" s="615"/>
      <c r="M1561" s="644"/>
      <c r="N1561" s="505" t="str">
        <f>三年级BMI</f>
        <v/>
      </c>
      <c r="O1561" s="499" t="str">
        <f>三年级BMI等级</f>
        <v/>
      </c>
      <c r="P1561" s="500" t="str">
        <f>三年级BMI得分</f>
        <v/>
      </c>
      <c r="Q1561" s="515" t="str">
        <f>三年级肺活量得分</f>
        <v/>
      </c>
      <c r="R1561" s="512" t="str">
        <f>三年级等级</f>
        <v/>
      </c>
      <c r="S1561" s="516" t="str">
        <f>三年级50米跑得分</f>
        <v/>
      </c>
      <c r="T1561" s="517" t="str">
        <f>三年级等级</f>
        <v/>
      </c>
      <c r="U1561" s="516" t="str">
        <f>三年级坐位体前屈得分</f>
        <v/>
      </c>
      <c r="V1561" s="517" t="str">
        <f>三年级等级</f>
        <v/>
      </c>
      <c r="W1561" s="516" t="str">
        <f>三年级一分钟跳绳得分</f>
        <v/>
      </c>
      <c r="X1561" s="517" t="str">
        <f>三年级等级</f>
        <v/>
      </c>
      <c r="Y1561" s="515" t="str">
        <f>三年级仰卧起坐得分</f>
        <v/>
      </c>
      <c r="Z1561" s="518" t="str">
        <f>三年级等级</f>
        <v/>
      </c>
      <c r="AA1561" s="533"/>
      <c r="AB1561" s="515"/>
      <c r="AC1561" s="533" t="str">
        <f>三年级跳绳附加分</f>
        <v/>
      </c>
      <c r="AD1561" s="534" t="str">
        <f>三年级标准分</f>
        <v/>
      </c>
      <c r="AE1561" s="534" t="str">
        <f>三年级总分</f>
        <v/>
      </c>
      <c r="AF1561" s="517" t="str">
        <f>三年级等级</f>
        <v/>
      </c>
    </row>
    <row r="1562" spans="1:32">
      <c r="A1562" s="476">
        <v>323</v>
      </c>
      <c r="B1562" s="477">
        <v>20</v>
      </c>
      <c r="C1562" s="632"/>
      <c r="D1562" s="633"/>
      <c r="E1562" s="632"/>
      <c r="F1562" s="625"/>
      <c r="G1562" s="608"/>
      <c r="H1562" s="475"/>
      <c r="I1562" s="613"/>
      <c r="J1562" s="614"/>
      <c r="K1562" s="614"/>
      <c r="L1562" s="615"/>
      <c r="M1562" s="644"/>
      <c r="N1562" s="505" t="str">
        <f>三年级BMI</f>
        <v/>
      </c>
      <c r="O1562" s="499" t="str">
        <f>三年级BMI等级</f>
        <v/>
      </c>
      <c r="P1562" s="500" t="str">
        <f>三年级BMI得分</f>
        <v/>
      </c>
      <c r="Q1562" s="515" t="str">
        <f>三年级肺活量得分</f>
        <v/>
      </c>
      <c r="R1562" s="512" t="str">
        <f>三年级等级</f>
        <v/>
      </c>
      <c r="S1562" s="516" t="str">
        <f>三年级50米跑得分</f>
        <v/>
      </c>
      <c r="T1562" s="517" t="str">
        <f>三年级等级</f>
        <v/>
      </c>
      <c r="U1562" s="516" t="str">
        <f>三年级坐位体前屈得分</f>
        <v/>
      </c>
      <c r="V1562" s="517" t="str">
        <f>三年级等级</f>
        <v/>
      </c>
      <c r="W1562" s="516" t="str">
        <f>三年级一分钟跳绳得分</f>
        <v/>
      </c>
      <c r="X1562" s="517" t="str">
        <f>三年级等级</f>
        <v/>
      </c>
      <c r="Y1562" s="515" t="str">
        <f>三年级仰卧起坐得分</f>
        <v/>
      </c>
      <c r="Z1562" s="518" t="str">
        <f>三年级等级</f>
        <v/>
      </c>
      <c r="AA1562" s="533"/>
      <c r="AB1562" s="515"/>
      <c r="AC1562" s="533" t="str">
        <f>三年级跳绳附加分</f>
        <v/>
      </c>
      <c r="AD1562" s="534" t="str">
        <f>三年级标准分</f>
        <v/>
      </c>
      <c r="AE1562" s="534" t="str">
        <f>三年级总分</f>
        <v/>
      </c>
      <c r="AF1562" s="517" t="str">
        <f>三年级等级</f>
        <v/>
      </c>
    </row>
    <row r="1563" spans="1:32">
      <c r="A1563" s="476">
        <v>323</v>
      </c>
      <c r="B1563" s="477">
        <v>21</v>
      </c>
      <c r="C1563" s="632"/>
      <c r="D1563" s="633"/>
      <c r="E1563" s="632"/>
      <c r="F1563" s="625"/>
      <c r="G1563" s="608"/>
      <c r="H1563" s="475"/>
      <c r="I1563" s="613"/>
      <c r="J1563" s="614"/>
      <c r="K1563" s="614"/>
      <c r="L1563" s="615"/>
      <c r="M1563" s="644"/>
      <c r="N1563" s="505" t="str">
        <f>三年级BMI</f>
        <v/>
      </c>
      <c r="O1563" s="499" t="str">
        <f>三年级BMI等级</f>
        <v/>
      </c>
      <c r="P1563" s="500" t="str">
        <f>三年级BMI得分</f>
        <v/>
      </c>
      <c r="Q1563" s="515" t="str">
        <f>三年级肺活量得分</f>
        <v/>
      </c>
      <c r="R1563" s="512" t="str">
        <f>三年级等级</f>
        <v/>
      </c>
      <c r="S1563" s="516" t="str">
        <f>三年级50米跑得分</f>
        <v/>
      </c>
      <c r="T1563" s="517" t="str">
        <f>三年级等级</f>
        <v/>
      </c>
      <c r="U1563" s="516" t="str">
        <f>三年级坐位体前屈得分</f>
        <v/>
      </c>
      <c r="V1563" s="517" t="str">
        <f>三年级等级</f>
        <v/>
      </c>
      <c r="W1563" s="516" t="str">
        <f>三年级一分钟跳绳得分</f>
        <v/>
      </c>
      <c r="X1563" s="517" t="str">
        <f>三年级等级</f>
        <v/>
      </c>
      <c r="Y1563" s="515" t="str">
        <f>三年级仰卧起坐得分</f>
        <v/>
      </c>
      <c r="Z1563" s="518" t="str">
        <f>三年级等级</f>
        <v/>
      </c>
      <c r="AA1563" s="533"/>
      <c r="AB1563" s="515"/>
      <c r="AC1563" s="533" t="str">
        <f>三年级跳绳附加分</f>
        <v/>
      </c>
      <c r="AD1563" s="534" t="str">
        <f>三年级标准分</f>
        <v/>
      </c>
      <c r="AE1563" s="534" t="str">
        <f>三年级总分</f>
        <v/>
      </c>
      <c r="AF1563" s="517" t="str">
        <f>三年级等级</f>
        <v/>
      </c>
    </row>
    <row r="1564" spans="1:32">
      <c r="A1564" s="476">
        <v>323</v>
      </c>
      <c r="B1564" s="477">
        <v>22</v>
      </c>
      <c r="C1564" s="632"/>
      <c r="D1564" s="633"/>
      <c r="E1564" s="632"/>
      <c r="F1564" s="625"/>
      <c r="G1564" s="608"/>
      <c r="H1564" s="475"/>
      <c r="I1564" s="613"/>
      <c r="J1564" s="614"/>
      <c r="K1564" s="614"/>
      <c r="L1564" s="615"/>
      <c r="M1564" s="644"/>
      <c r="N1564" s="505" t="str">
        <f>三年级BMI</f>
        <v/>
      </c>
      <c r="O1564" s="499" t="str">
        <f>三年级BMI等级</f>
        <v/>
      </c>
      <c r="P1564" s="500" t="str">
        <f>三年级BMI得分</f>
        <v/>
      </c>
      <c r="Q1564" s="515" t="str">
        <f>三年级肺活量得分</f>
        <v/>
      </c>
      <c r="R1564" s="512" t="str">
        <f>三年级等级</f>
        <v/>
      </c>
      <c r="S1564" s="516" t="str">
        <f>三年级50米跑得分</f>
        <v/>
      </c>
      <c r="T1564" s="517" t="str">
        <f>三年级等级</f>
        <v/>
      </c>
      <c r="U1564" s="516" t="str">
        <f>三年级坐位体前屈得分</f>
        <v/>
      </c>
      <c r="V1564" s="517" t="str">
        <f>三年级等级</f>
        <v/>
      </c>
      <c r="W1564" s="516" t="str">
        <f>三年级一分钟跳绳得分</f>
        <v/>
      </c>
      <c r="X1564" s="517" t="str">
        <f>三年级等级</f>
        <v/>
      </c>
      <c r="Y1564" s="515" t="str">
        <f>三年级仰卧起坐得分</f>
        <v/>
      </c>
      <c r="Z1564" s="518" t="str">
        <f>三年级等级</f>
        <v/>
      </c>
      <c r="AA1564" s="533"/>
      <c r="AB1564" s="515"/>
      <c r="AC1564" s="533" t="str">
        <f>三年级跳绳附加分</f>
        <v/>
      </c>
      <c r="AD1564" s="534" t="str">
        <f>三年级标准分</f>
        <v/>
      </c>
      <c r="AE1564" s="534" t="str">
        <f>三年级总分</f>
        <v/>
      </c>
      <c r="AF1564" s="517" t="str">
        <f>三年级等级</f>
        <v/>
      </c>
    </row>
    <row r="1565" spans="1:32">
      <c r="A1565" s="476">
        <v>323</v>
      </c>
      <c r="B1565" s="477">
        <v>23</v>
      </c>
      <c r="C1565" s="632"/>
      <c r="D1565" s="633"/>
      <c r="E1565" s="632"/>
      <c r="F1565" s="625"/>
      <c r="G1565" s="608"/>
      <c r="H1565" s="475"/>
      <c r="I1565" s="613"/>
      <c r="J1565" s="614"/>
      <c r="K1565" s="614"/>
      <c r="L1565" s="615"/>
      <c r="M1565" s="644"/>
      <c r="N1565" s="505" t="str">
        <f>三年级BMI</f>
        <v/>
      </c>
      <c r="O1565" s="499" t="str">
        <f>三年级BMI等级</f>
        <v/>
      </c>
      <c r="P1565" s="500" t="str">
        <f>三年级BMI得分</f>
        <v/>
      </c>
      <c r="Q1565" s="515" t="str">
        <f>三年级肺活量得分</f>
        <v/>
      </c>
      <c r="R1565" s="512" t="str">
        <f>三年级等级</f>
        <v/>
      </c>
      <c r="S1565" s="516" t="str">
        <f>三年级50米跑得分</f>
        <v/>
      </c>
      <c r="T1565" s="517" t="str">
        <f>三年级等级</f>
        <v/>
      </c>
      <c r="U1565" s="516" t="str">
        <f>三年级坐位体前屈得分</f>
        <v/>
      </c>
      <c r="V1565" s="517" t="str">
        <f>三年级等级</f>
        <v/>
      </c>
      <c r="W1565" s="516" t="str">
        <f>三年级一分钟跳绳得分</f>
        <v/>
      </c>
      <c r="X1565" s="517" t="str">
        <f>三年级等级</f>
        <v/>
      </c>
      <c r="Y1565" s="515" t="str">
        <f>三年级仰卧起坐得分</f>
        <v/>
      </c>
      <c r="Z1565" s="518" t="str">
        <f>三年级等级</f>
        <v/>
      </c>
      <c r="AA1565" s="533"/>
      <c r="AB1565" s="515"/>
      <c r="AC1565" s="533" t="str">
        <f>三年级跳绳附加分</f>
        <v/>
      </c>
      <c r="AD1565" s="534" t="str">
        <f>三年级标准分</f>
        <v/>
      </c>
      <c r="AE1565" s="534" t="str">
        <f>三年级总分</f>
        <v/>
      </c>
      <c r="AF1565" s="517" t="str">
        <f>三年级等级</f>
        <v/>
      </c>
    </row>
    <row r="1566" spans="1:32">
      <c r="A1566" s="476">
        <v>323</v>
      </c>
      <c r="B1566" s="477">
        <v>24</v>
      </c>
      <c r="C1566" s="632"/>
      <c r="D1566" s="633"/>
      <c r="E1566" s="632"/>
      <c r="F1566" s="625"/>
      <c r="G1566" s="608"/>
      <c r="H1566" s="475"/>
      <c r="I1566" s="613"/>
      <c r="J1566" s="614"/>
      <c r="K1566" s="614"/>
      <c r="L1566" s="615"/>
      <c r="M1566" s="644"/>
      <c r="N1566" s="505" t="str">
        <f>三年级BMI</f>
        <v/>
      </c>
      <c r="O1566" s="499" t="str">
        <f>三年级BMI等级</f>
        <v/>
      </c>
      <c r="P1566" s="500" t="str">
        <f>三年级BMI得分</f>
        <v/>
      </c>
      <c r="Q1566" s="515" t="str">
        <f>三年级肺活量得分</f>
        <v/>
      </c>
      <c r="R1566" s="512" t="str">
        <f>三年级等级</f>
        <v/>
      </c>
      <c r="S1566" s="516" t="str">
        <f>三年级50米跑得分</f>
        <v/>
      </c>
      <c r="T1566" s="517" t="str">
        <f>三年级等级</f>
        <v/>
      </c>
      <c r="U1566" s="516" t="str">
        <f>三年级坐位体前屈得分</f>
        <v/>
      </c>
      <c r="V1566" s="517" t="str">
        <f>三年级等级</f>
        <v/>
      </c>
      <c r="W1566" s="516" t="str">
        <f>三年级一分钟跳绳得分</f>
        <v/>
      </c>
      <c r="X1566" s="517" t="str">
        <f>三年级等级</f>
        <v/>
      </c>
      <c r="Y1566" s="515" t="str">
        <f>三年级仰卧起坐得分</f>
        <v/>
      </c>
      <c r="Z1566" s="518" t="str">
        <f>三年级等级</f>
        <v/>
      </c>
      <c r="AA1566" s="533"/>
      <c r="AB1566" s="515"/>
      <c r="AC1566" s="533" t="str">
        <f>三年级跳绳附加分</f>
        <v/>
      </c>
      <c r="AD1566" s="534" t="str">
        <f>三年级标准分</f>
        <v/>
      </c>
      <c r="AE1566" s="534" t="str">
        <f>三年级总分</f>
        <v/>
      </c>
      <c r="AF1566" s="517" t="str">
        <f>三年级等级</f>
        <v/>
      </c>
    </row>
    <row r="1567" spans="1:32">
      <c r="A1567" s="476">
        <v>323</v>
      </c>
      <c r="B1567" s="477">
        <v>25</v>
      </c>
      <c r="C1567" s="632"/>
      <c r="D1567" s="633"/>
      <c r="E1567" s="632"/>
      <c r="F1567" s="625"/>
      <c r="G1567" s="608"/>
      <c r="H1567" s="475"/>
      <c r="I1567" s="613"/>
      <c r="J1567" s="614"/>
      <c r="K1567" s="614"/>
      <c r="L1567" s="615"/>
      <c r="M1567" s="644"/>
      <c r="N1567" s="505" t="str">
        <f>三年级BMI</f>
        <v/>
      </c>
      <c r="O1567" s="499" t="str">
        <f>三年级BMI等级</f>
        <v/>
      </c>
      <c r="P1567" s="500" t="str">
        <f>三年级BMI得分</f>
        <v/>
      </c>
      <c r="Q1567" s="515" t="str">
        <f>三年级肺活量得分</f>
        <v/>
      </c>
      <c r="R1567" s="512" t="str">
        <f>三年级等级</f>
        <v/>
      </c>
      <c r="S1567" s="516" t="str">
        <f>三年级50米跑得分</f>
        <v/>
      </c>
      <c r="T1567" s="517" t="str">
        <f>三年级等级</f>
        <v/>
      </c>
      <c r="U1567" s="516" t="str">
        <f>三年级坐位体前屈得分</f>
        <v/>
      </c>
      <c r="V1567" s="517" t="str">
        <f>三年级等级</f>
        <v/>
      </c>
      <c r="W1567" s="516" t="str">
        <f>三年级一分钟跳绳得分</f>
        <v/>
      </c>
      <c r="X1567" s="517" t="str">
        <f>三年级等级</f>
        <v/>
      </c>
      <c r="Y1567" s="515" t="str">
        <f>三年级仰卧起坐得分</f>
        <v/>
      </c>
      <c r="Z1567" s="518" t="str">
        <f>三年级等级</f>
        <v/>
      </c>
      <c r="AA1567" s="533"/>
      <c r="AB1567" s="515"/>
      <c r="AC1567" s="533" t="str">
        <f>三年级跳绳附加分</f>
        <v/>
      </c>
      <c r="AD1567" s="534" t="str">
        <f>三年级标准分</f>
        <v/>
      </c>
      <c r="AE1567" s="534" t="str">
        <f>三年级总分</f>
        <v/>
      </c>
      <c r="AF1567" s="517" t="str">
        <f>三年级等级</f>
        <v/>
      </c>
    </row>
    <row r="1568" spans="1:32">
      <c r="A1568" s="476">
        <v>323</v>
      </c>
      <c r="B1568" s="477">
        <v>26</v>
      </c>
      <c r="C1568" s="632"/>
      <c r="D1568" s="633"/>
      <c r="E1568" s="632"/>
      <c r="F1568" s="625"/>
      <c r="G1568" s="608"/>
      <c r="H1568" s="475"/>
      <c r="I1568" s="613"/>
      <c r="J1568" s="614"/>
      <c r="K1568" s="614"/>
      <c r="L1568" s="615"/>
      <c r="M1568" s="644"/>
      <c r="N1568" s="505" t="str">
        <f>三年级BMI</f>
        <v/>
      </c>
      <c r="O1568" s="499" t="str">
        <f>三年级BMI等级</f>
        <v/>
      </c>
      <c r="P1568" s="500" t="str">
        <f>三年级BMI得分</f>
        <v/>
      </c>
      <c r="Q1568" s="515" t="str">
        <f>三年级肺活量得分</f>
        <v/>
      </c>
      <c r="R1568" s="512" t="str">
        <f>三年级等级</f>
        <v/>
      </c>
      <c r="S1568" s="516" t="str">
        <f>三年级50米跑得分</f>
        <v/>
      </c>
      <c r="T1568" s="517" t="str">
        <f>三年级等级</f>
        <v/>
      </c>
      <c r="U1568" s="516" t="str">
        <f>三年级坐位体前屈得分</f>
        <v/>
      </c>
      <c r="V1568" s="517" t="str">
        <f>三年级等级</f>
        <v/>
      </c>
      <c r="W1568" s="516" t="str">
        <f>三年级一分钟跳绳得分</f>
        <v/>
      </c>
      <c r="X1568" s="517" t="str">
        <f>三年级等级</f>
        <v/>
      </c>
      <c r="Y1568" s="515" t="str">
        <f>三年级仰卧起坐得分</f>
        <v/>
      </c>
      <c r="Z1568" s="518" t="str">
        <f>三年级等级</f>
        <v/>
      </c>
      <c r="AA1568" s="533"/>
      <c r="AB1568" s="515"/>
      <c r="AC1568" s="533" t="str">
        <f>三年级跳绳附加分</f>
        <v/>
      </c>
      <c r="AD1568" s="534" t="str">
        <f>三年级标准分</f>
        <v/>
      </c>
      <c r="AE1568" s="534" t="str">
        <f>三年级总分</f>
        <v/>
      </c>
      <c r="AF1568" s="517" t="str">
        <f>三年级等级</f>
        <v/>
      </c>
    </row>
    <row r="1569" spans="1:32">
      <c r="A1569" s="476">
        <v>323</v>
      </c>
      <c r="B1569" s="477">
        <v>27</v>
      </c>
      <c r="C1569" s="632"/>
      <c r="D1569" s="633"/>
      <c r="E1569" s="632"/>
      <c r="F1569" s="625"/>
      <c r="G1569" s="608"/>
      <c r="H1569" s="475"/>
      <c r="I1569" s="613"/>
      <c r="J1569" s="614"/>
      <c r="K1569" s="614"/>
      <c r="L1569" s="615"/>
      <c r="M1569" s="644"/>
      <c r="N1569" s="505" t="str">
        <f>三年级BMI</f>
        <v/>
      </c>
      <c r="O1569" s="499" t="str">
        <f>三年级BMI等级</f>
        <v/>
      </c>
      <c r="P1569" s="500" t="str">
        <f>三年级BMI得分</f>
        <v/>
      </c>
      <c r="Q1569" s="515" t="str">
        <f>三年级肺活量得分</f>
        <v/>
      </c>
      <c r="R1569" s="512" t="str">
        <f>三年级等级</f>
        <v/>
      </c>
      <c r="S1569" s="516" t="str">
        <f>三年级50米跑得分</f>
        <v/>
      </c>
      <c r="T1569" s="517" t="str">
        <f>三年级等级</f>
        <v/>
      </c>
      <c r="U1569" s="516" t="str">
        <f>三年级坐位体前屈得分</f>
        <v/>
      </c>
      <c r="V1569" s="517" t="str">
        <f>三年级等级</f>
        <v/>
      </c>
      <c r="W1569" s="516" t="str">
        <f>三年级一分钟跳绳得分</f>
        <v/>
      </c>
      <c r="X1569" s="517" t="str">
        <f>三年级等级</f>
        <v/>
      </c>
      <c r="Y1569" s="515" t="str">
        <f>三年级仰卧起坐得分</f>
        <v/>
      </c>
      <c r="Z1569" s="518" t="str">
        <f>三年级等级</f>
        <v/>
      </c>
      <c r="AA1569" s="533"/>
      <c r="AB1569" s="515"/>
      <c r="AC1569" s="533" t="str">
        <f>三年级跳绳附加分</f>
        <v/>
      </c>
      <c r="AD1569" s="534" t="str">
        <f>三年级标准分</f>
        <v/>
      </c>
      <c r="AE1569" s="534" t="str">
        <f>三年级总分</f>
        <v/>
      </c>
      <c r="AF1569" s="517" t="str">
        <f>三年级等级</f>
        <v/>
      </c>
    </row>
    <row r="1570" spans="1:32">
      <c r="A1570" s="476">
        <v>323</v>
      </c>
      <c r="B1570" s="477">
        <v>28</v>
      </c>
      <c r="C1570" s="632"/>
      <c r="D1570" s="633"/>
      <c r="E1570" s="632"/>
      <c r="F1570" s="625"/>
      <c r="G1570" s="608"/>
      <c r="H1570" s="475"/>
      <c r="I1570" s="613"/>
      <c r="J1570" s="614"/>
      <c r="K1570" s="614"/>
      <c r="L1570" s="615"/>
      <c r="M1570" s="644"/>
      <c r="N1570" s="505" t="str">
        <f>三年级BMI</f>
        <v/>
      </c>
      <c r="O1570" s="499" t="str">
        <f>三年级BMI等级</f>
        <v/>
      </c>
      <c r="P1570" s="500" t="str">
        <f>三年级BMI得分</f>
        <v/>
      </c>
      <c r="Q1570" s="515" t="str">
        <f>三年级肺活量得分</f>
        <v/>
      </c>
      <c r="R1570" s="512" t="str">
        <f>三年级等级</f>
        <v/>
      </c>
      <c r="S1570" s="516" t="str">
        <f>三年级50米跑得分</f>
        <v/>
      </c>
      <c r="T1570" s="517" t="str">
        <f>三年级等级</f>
        <v/>
      </c>
      <c r="U1570" s="516" t="str">
        <f>三年级坐位体前屈得分</f>
        <v/>
      </c>
      <c r="V1570" s="517" t="str">
        <f>三年级等级</f>
        <v/>
      </c>
      <c r="W1570" s="516" t="str">
        <f>三年级一分钟跳绳得分</f>
        <v/>
      </c>
      <c r="X1570" s="517" t="str">
        <f>三年级等级</f>
        <v/>
      </c>
      <c r="Y1570" s="515" t="str">
        <f>三年级仰卧起坐得分</f>
        <v/>
      </c>
      <c r="Z1570" s="518" t="str">
        <f>三年级等级</f>
        <v/>
      </c>
      <c r="AA1570" s="533"/>
      <c r="AB1570" s="515"/>
      <c r="AC1570" s="533" t="str">
        <f>三年级跳绳附加分</f>
        <v/>
      </c>
      <c r="AD1570" s="534" t="str">
        <f>三年级标准分</f>
        <v/>
      </c>
      <c r="AE1570" s="534" t="str">
        <f>三年级总分</f>
        <v/>
      </c>
      <c r="AF1570" s="517" t="str">
        <f>三年级等级</f>
        <v/>
      </c>
    </row>
    <row r="1571" spans="1:32">
      <c r="A1571" s="476">
        <v>323</v>
      </c>
      <c r="B1571" s="477">
        <v>29</v>
      </c>
      <c r="C1571" s="632"/>
      <c r="D1571" s="633"/>
      <c r="E1571" s="632"/>
      <c r="F1571" s="625"/>
      <c r="G1571" s="608"/>
      <c r="H1571" s="475"/>
      <c r="I1571" s="613"/>
      <c r="J1571" s="614"/>
      <c r="K1571" s="614"/>
      <c r="L1571" s="615"/>
      <c r="M1571" s="644"/>
      <c r="N1571" s="505" t="str">
        <f>三年级BMI</f>
        <v/>
      </c>
      <c r="O1571" s="499" t="str">
        <f>三年级BMI等级</f>
        <v/>
      </c>
      <c r="P1571" s="500" t="str">
        <f>三年级BMI得分</f>
        <v/>
      </c>
      <c r="Q1571" s="515" t="str">
        <f>三年级肺活量得分</f>
        <v/>
      </c>
      <c r="R1571" s="512" t="str">
        <f>三年级等级</f>
        <v/>
      </c>
      <c r="S1571" s="516" t="str">
        <f>三年级50米跑得分</f>
        <v/>
      </c>
      <c r="T1571" s="517" t="str">
        <f>三年级等级</f>
        <v/>
      </c>
      <c r="U1571" s="516" t="str">
        <f>三年级坐位体前屈得分</f>
        <v/>
      </c>
      <c r="V1571" s="517" t="str">
        <f>三年级等级</f>
        <v/>
      </c>
      <c r="W1571" s="516" t="str">
        <f>三年级一分钟跳绳得分</f>
        <v/>
      </c>
      <c r="X1571" s="517" t="str">
        <f>三年级等级</f>
        <v/>
      </c>
      <c r="Y1571" s="515" t="str">
        <f>三年级仰卧起坐得分</f>
        <v/>
      </c>
      <c r="Z1571" s="518" t="str">
        <f>三年级等级</f>
        <v/>
      </c>
      <c r="AA1571" s="533"/>
      <c r="AB1571" s="515"/>
      <c r="AC1571" s="533" t="str">
        <f>三年级跳绳附加分</f>
        <v/>
      </c>
      <c r="AD1571" s="534" t="str">
        <f>三年级标准分</f>
        <v/>
      </c>
      <c r="AE1571" s="534" t="str">
        <f>三年级总分</f>
        <v/>
      </c>
      <c r="AF1571" s="517" t="str">
        <f>三年级等级</f>
        <v/>
      </c>
    </row>
    <row r="1572" spans="1:32">
      <c r="A1572" s="476">
        <v>323</v>
      </c>
      <c r="B1572" s="477">
        <v>30</v>
      </c>
      <c r="C1572" s="632"/>
      <c r="D1572" s="633"/>
      <c r="E1572" s="632"/>
      <c r="F1572" s="625"/>
      <c r="G1572" s="608"/>
      <c r="H1572" s="475"/>
      <c r="I1572" s="613"/>
      <c r="J1572" s="614"/>
      <c r="K1572" s="614"/>
      <c r="L1572" s="615"/>
      <c r="M1572" s="644"/>
      <c r="N1572" s="505" t="str">
        <f>三年级BMI</f>
        <v/>
      </c>
      <c r="O1572" s="499" t="str">
        <f>三年级BMI等级</f>
        <v/>
      </c>
      <c r="P1572" s="500" t="str">
        <f>三年级BMI得分</f>
        <v/>
      </c>
      <c r="Q1572" s="515" t="str">
        <f>三年级肺活量得分</f>
        <v/>
      </c>
      <c r="R1572" s="512" t="str">
        <f>三年级等级</f>
        <v/>
      </c>
      <c r="S1572" s="516" t="str">
        <f>三年级50米跑得分</f>
        <v/>
      </c>
      <c r="T1572" s="517" t="str">
        <f>三年级等级</f>
        <v/>
      </c>
      <c r="U1572" s="516" t="str">
        <f>三年级坐位体前屈得分</f>
        <v/>
      </c>
      <c r="V1572" s="517" t="str">
        <f>三年级等级</f>
        <v/>
      </c>
      <c r="W1572" s="516" t="str">
        <f>三年级一分钟跳绳得分</f>
        <v/>
      </c>
      <c r="X1572" s="517" t="str">
        <f>三年级等级</f>
        <v/>
      </c>
      <c r="Y1572" s="515" t="str">
        <f>三年级仰卧起坐得分</f>
        <v/>
      </c>
      <c r="Z1572" s="518" t="str">
        <f>三年级等级</f>
        <v/>
      </c>
      <c r="AA1572" s="533"/>
      <c r="AB1572" s="515"/>
      <c r="AC1572" s="533" t="str">
        <f>三年级跳绳附加分</f>
        <v/>
      </c>
      <c r="AD1572" s="534" t="str">
        <f>三年级标准分</f>
        <v/>
      </c>
      <c r="AE1572" s="534" t="str">
        <f>三年级总分</f>
        <v/>
      </c>
      <c r="AF1572" s="517" t="str">
        <f>三年级等级</f>
        <v/>
      </c>
    </row>
    <row r="1573" spans="1:32">
      <c r="A1573" s="476">
        <v>323</v>
      </c>
      <c r="B1573" s="477">
        <v>31</v>
      </c>
      <c r="C1573" s="632"/>
      <c r="D1573" s="633"/>
      <c r="E1573" s="632"/>
      <c r="F1573" s="625"/>
      <c r="G1573" s="608"/>
      <c r="H1573" s="475"/>
      <c r="I1573" s="613"/>
      <c r="J1573" s="614"/>
      <c r="K1573" s="614"/>
      <c r="L1573" s="615"/>
      <c r="M1573" s="644"/>
      <c r="N1573" s="505" t="str">
        <f>三年级BMI</f>
        <v/>
      </c>
      <c r="O1573" s="499" t="str">
        <f>三年级BMI等级</f>
        <v/>
      </c>
      <c r="P1573" s="500" t="str">
        <f>三年级BMI得分</f>
        <v/>
      </c>
      <c r="Q1573" s="515" t="str">
        <f>三年级肺活量得分</f>
        <v/>
      </c>
      <c r="R1573" s="512" t="str">
        <f>三年级等级</f>
        <v/>
      </c>
      <c r="S1573" s="516" t="str">
        <f>三年级50米跑得分</f>
        <v/>
      </c>
      <c r="T1573" s="517" t="str">
        <f>三年级等级</f>
        <v/>
      </c>
      <c r="U1573" s="516" t="str">
        <f>三年级坐位体前屈得分</f>
        <v/>
      </c>
      <c r="V1573" s="517" t="str">
        <f>三年级等级</f>
        <v/>
      </c>
      <c r="W1573" s="516" t="str">
        <f>三年级一分钟跳绳得分</f>
        <v/>
      </c>
      <c r="X1573" s="517" t="str">
        <f>三年级等级</f>
        <v/>
      </c>
      <c r="Y1573" s="515" t="str">
        <f>三年级仰卧起坐得分</f>
        <v/>
      </c>
      <c r="Z1573" s="518" t="str">
        <f>三年级等级</f>
        <v/>
      </c>
      <c r="AA1573" s="533"/>
      <c r="AB1573" s="515"/>
      <c r="AC1573" s="533" t="str">
        <f>三年级跳绳附加分</f>
        <v/>
      </c>
      <c r="AD1573" s="534" t="str">
        <f>三年级标准分</f>
        <v/>
      </c>
      <c r="AE1573" s="534" t="str">
        <f>三年级总分</f>
        <v/>
      </c>
      <c r="AF1573" s="517" t="str">
        <f>三年级等级</f>
        <v/>
      </c>
    </row>
    <row r="1574" spans="1:32">
      <c r="A1574" s="476">
        <v>323</v>
      </c>
      <c r="B1574" s="477">
        <v>32</v>
      </c>
      <c r="C1574" s="632"/>
      <c r="D1574" s="633"/>
      <c r="E1574" s="632"/>
      <c r="F1574" s="625"/>
      <c r="G1574" s="608"/>
      <c r="H1574" s="475"/>
      <c r="I1574" s="613"/>
      <c r="J1574" s="614"/>
      <c r="K1574" s="614"/>
      <c r="L1574" s="615"/>
      <c r="M1574" s="644"/>
      <c r="N1574" s="505" t="str">
        <f>三年级BMI</f>
        <v/>
      </c>
      <c r="O1574" s="499" t="str">
        <f>三年级BMI等级</f>
        <v/>
      </c>
      <c r="P1574" s="500" t="str">
        <f>三年级BMI得分</f>
        <v/>
      </c>
      <c r="Q1574" s="515" t="str">
        <f>三年级肺活量得分</f>
        <v/>
      </c>
      <c r="R1574" s="512" t="str">
        <f>三年级等级</f>
        <v/>
      </c>
      <c r="S1574" s="516" t="str">
        <f>三年级50米跑得分</f>
        <v/>
      </c>
      <c r="T1574" s="517" t="str">
        <f>三年级等级</f>
        <v/>
      </c>
      <c r="U1574" s="516" t="str">
        <f>三年级坐位体前屈得分</f>
        <v/>
      </c>
      <c r="V1574" s="517" t="str">
        <f>三年级等级</f>
        <v/>
      </c>
      <c r="W1574" s="516" t="str">
        <f>三年级一分钟跳绳得分</f>
        <v/>
      </c>
      <c r="X1574" s="517" t="str">
        <f>三年级等级</f>
        <v/>
      </c>
      <c r="Y1574" s="515" t="str">
        <f>三年级仰卧起坐得分</f>
        <v/>
      </c>
      <c r="Z1574" s="518" t="str">
        <f>三年级等级</f>
        <v/>
      </c>
      <c r="AA1574" s="533"/>
      <c r="AB1574" s="515"/>
      <c r="AC1574" s="533" t="str">
        <f>三年级跳绳附加分</f>
        <v/>
      </c>
      <c r="AD1574" s="534" t="str">
        <f>三年级标准分</f>
        <v/>
      </c>
      <c r="AE1574" s="534" t="str">
        <f>三年级总分</f>
        <v/>
      </c>
      <c r="AF1574" s="517" t="str">
        <f>三年级等级</f>
        <v/>
      </c>
    </row>
    <row r="1575" spans="1:32">
      <c r="A1575" s="476">
        <v>323</v>
      </c>
      <c r="B1575" s="477">
        <v>33</v>
      </c>
      <c r="C1575" s="632"/>
      <c r="D1575" s="633"/>
      <c r="E1575" s="632"/>
      <c r="F1575" s="625"/>
      <c r="G1575" s="608"/>
      <c r="H1575" s="475"/>
      <c r="I1575" s="613"/>
      <c r="J1575" s="614"/>
      <c r="K1575" s="614"/>
      <c r="L1575" s="615"/>
      <c r="M1575" s="644"/>
      <c r="N1575" s="505" t="str">
        <f>三年级BMI</f>
        <v/>
      </c>
      <c r="O1575" s="499" t="str">
        <f>三年级BMI等级</f>
        <v/>
      </c>
      <c r="P1575" s="500" t="str">
        <f>三年级BMI得分</f>
        <v/>
      </c>
      <c r="Q1575" s="515" t="str">
        <f>三年级肺活量得分</f>
        <v/>
      </c>
      <c r="R1575" s="512" t="str">
        <f>三年级等级</f>
        <v/>
      </c>
      <c r="S1575" s="516" t="str">
        <f>三年级50米跑得分</f>
        <v/>
      </c>
      <c r="T1575" s="517" t="str">
        <f>三年级等级</f>
        <v/>
      </c>
      <c r="U1575" s="516" t="str">
        <f>三年级坐位体前屈得分</f>
        <v/>
      </c>
      <c r="V1575" s="517" t="str">
        <f>三年级等级</f>
        <v/>
      </c>
      <c r="W1575" s="516" t="str">
        <f>三年级一分钟跳绳得分</f>
        <v/>
      </c>
      <c r="X1575" s="517" t="str">
        <f>三年级等级</f>
        <v/>
      </c>
      <c r="Y1575" s="515" t="str">
        <f>三年级仰卧起坐得分</f>
        <v/>
      </c>
      <c r="Z1575" s="518" t="str">
        <f>三年级等级</f>
        <v/>
      </c>
      <c r="AA1575" s="533"/>
      <c r="AB1575" s="515"/>
      <c r="AC1575" s="533" t="str">
        <f>三年级跳绳附加分</f>
        <v/>
      </c>
      <c r="AD1575" s="534" t="str">
        <f>三年级标准分</f>
        <v/>
      </c>
      <c r="AE1575" s="534" t="str">
        <f>三年级总分</f>
        <v/>
      </c>
      <c r="AF1575" s="517" t="str">
        <f>三年级等级</f>
        <v/>
      </c>
    </row>
    <row r="1576" spans="1:32">
      <c r="A1576" s="476">
        <v>323</v>
      </c>
      <c r="B1576" s="477">
        <v>34</v>
      </c>
      <c r="C1576" s="632"/>
      <c r="D1576" s="633"/>
      <c r="E1576" s="632"/>
      <c r="F1576" s="625"/>
      <c r="G1576" s="608"/>
      <c r="H1576" s="475"/>
      <c r="I1576" s="613"/>
      <c r="J1576" s="614"/>
      <c r="K1576" s="614"/>
      <c r="L1576" s="615"/>
      <c r="M1576" s="644"/>
      <c r="N1576" s="505" t="str">
        <f>三年级BMI</f>
        <v/>
      </c>
      <c r="O1576" s="499" t="str">
        <f>三年级BMI等级</f>
        <v/>
      </c>
      <c r="P1576" s="500" t="str">
        <f>三年级BMI得分</f>
        <v/>
      </c>
      <c r="Q1576" s="515" t="str">
        <f>三年级肺活量得分</f>
        <v/>
      </c>
      <c r="R1576" s="512" t="str">
        <f>三年级等级</f>
        <v/>
      </c>
      <c r="S1576" s="516" t="str">
        <f>三年级50米跑得分</f>
        <v/>
      </c>
      <c r="T1576" s="517" t="str">
        <f>三年级等级</f>
        <v/>
      </c>
      <c r="U1576" s="516" t="str">
        <f>三年级坐位体前屈得分</f>
        <v/>
      </c>
      <c r="V1576" s="517" t="str">
        <f>三年级等级</f>
        <v/>
      </c>
      <c r="W1576" s="516" t="str">
        <f>三年级一分钟跳绳得分</f>
        <v/>
      </c>
      <c r="X1576" s="517" t="str">
        <f>三年级等级</f>
        <v/>
      </c>
      <c r="Y1576" s="515" t="str">
        <f>三年级仰卧起坐得分</f>
        <v/>
      </c>
      <c r="Z1576" s="518" t="str">
        <f>三年级等级</f>
        <v/>
      </c>
      <c r="AA1576" s="533"/>
      <c r="AB1576" s="515"/>
      <c r="AC1576" s="533" t="str">
        <f>三年级跳绳附加分</f>
        <v/>
      </c>
      <c r="AD1576" s="534" t="str">
        <f>三年级标准分</f>
        <v/>
      </c>
      <c r="AE1576" s="534" t="str">
        <f>三年级总分</f>
        <v/>
      </c>
      <c r="AF1576" s="517" t="str">
        <f>三年级等级</f>
        <v/>
      </c>
    </row>
    <row r="1577" spans="1:32">
      <c r="A1577" s="476">
        <v>323</v>
      </c>
      <c r="B1577" s="477">
        <v>35</v>
      </c>
      <c r="C1577" s="632"/>
      <c r="D1577" s="633"/>
      <c r="E1577" s="632"/>
      <c r="F1577" s="625"/>
      <c r="G1577" s="608"/>
      <c r="H1577" s="475"/>
      <c r="I1577" s="613"/>
      <c r="J1577" s="614"/>
      <c r="K1577" s="614"/>
      <c r="L1577" s="615"/>
      <c r="M1577" s="644"/>
      <c r="N1577" s="505" t="str">
        <f>三年级BMI</f>
        <v/>
      </c>
      <c r="O1577" s="499" t="str">
        <f>三年级BMI等级</f>
        <v/>
      </c>
      <c r="P1577" s="500" t="str">
        <f>三年级BMI得分</f>
        <v/>
      </c>
      <c r="Q1577" s="515" t="str">
        <f>三年级肺活量得分</f>
        <v/>
      </c>
      <c r="R1577" s="512" t="str">
        <f>三年级等级</f>
        <v/>
      </c>
      <c r="S1577" s="516" t="str">
        <f>三年级50米跑得分</f>
        <v/>
      </c>
      <c r="T1577" s="517" t="str">
        <f>三年级等级</f>
        <v/>
      </c>
      <c r="U1577" s="516" t="str">
        <f>三年级坐位体前屈得分</f>
        <v/>
      </c>
      <c r="V1577" s="517" t="str">
        <f>三年级等级</f>
        <v/>
      </c>
      <c r="W1577" s="516" t="str">
        <f>三年级一分钟跳绳得分</f>
        <v/>
      </c>
      <c r="X1577" s="517" t="str">
        <f>三年级等级</f>
        <v/>
      </c>
      <c r="Y1577" s="515" t="str">
        <f>三年级仰卧起坐得分</f>
        <v/>
      </c>
      <c r="Z1577" s="518" t="str">
        <f>三年级等级</f>
        <v/>
      </c>
      <c r="AA1577" s="533"/>
      <c r="AB1577" s="515"/>
      <c r="AC1577" s="533" t="str">
        <f>三年级跳绳附加分</f>
        <v/>
      </c>
      <c r="AD1577" s="534" t="str">
        <f>三年级标准分</f>
        <v/>
      </c>
      <c r="AE1577" s="534" t="str">
        <f>三年级总分</f>
        <v/>
      </c>
      <c r="AF1577" s="517" t="str">
        <f>三年级等级</f>
        <v/>
      </c>
    </row>
    <row r="1578" spans="1:32">
      <c r="A1578" s="476">
        <v>323</v>
      </c>
      <c r="B1578" s="477">
        <v>36</v>
      </c>
      <c r="C1578" s="632"/>
      <c r="D1578" s="633"/>
      <c r="E1578" s="632"/>
      <c r="F1578" s="625"/>
      <c r="G1578" s="608"/>
      <c r="H1578" s="475"/>
      <c r="I1578" s="613"/>
      <c r="J1578" s="614"/>
      <c r="K1578" s="614"/>
      <c r="L1578" s="615"/>
      <c r="M1578" s="644"/>
      <c r="N1578" s="505" t="str">
        <f>三年级BMI</f>
        <v/>
      </c>
      <c r="O1578" s="499" t="str">
        <f>三年级BMI等级</f>
        <v/>
      </c>
      <c r="P1578" s="500" t="str">
        <f>三年级BMI得分</f>
        <v/>
      </c>
      <c r="Q1578" s="515" t="str">
        <f>三年级肺活量得分</f>
        <v/>
      </c>
      <c r="R1578" s="512" t="str">
        <f>三年级等级</f>
        <v/>
      </c>
      <c r="S1578" s="516" t="str">
        <f>三年级50米跑得分</f>
        <v/>
      </c>
      <c r="T1578" s="517" t="str">
        <f>三年级等级</f>
        <v/>
      </c>
      <c r="U1578" s="516" t="str">
        <f>三年级坐位体前屈得分</f>
        <v/>
      </c>
      <c r="V1578" s="517" t="str">
        <f>三年级等级</f>
        <v/>
      </c>
      <c r="W1578" s="516" t="str">
        <f>三年级一分钟跳绳得分</f>
        <v/>
      </c>
      <c r="X1578" s="517" t="str">
        <f>三年级等级</f>
        <v/>
      </c>
      <c r="Y1578" s="515" t="str">
        <f>三年级仰卧起坐得分</f>
        <v/>
      </c>
      <c r="Z1578" s="518" t="str">
        <f>三年级等级</f>
        <v/>
      </c>
      <c r="AA1578" s="533"/>
      <c r="AB1578" s="515"/>
      <c r="AC1578" s="533" t="str">
        <f>三年级跳绳附加分</f>
        <v/>
      </c>
      <c r="AD1578" s="534" t="str">
        <f>三年级标准分</f>
        <v/>
      </c>
      <c r="AE1578" s="534" t="str">
        <f>三年级总分</f>
        <v/>
      </c>
      <c r="AF1578" s="517" t="str">
        <f>三年级等级</f>
        <v/>
      </c>
    </row>
    <row r="1579" spans="1:32">
      <c r="A1579" s="476">
        <v>323</v>
      </c>
      <c r="B1579" s="477">
        <v>37</v>
      </c>
      <c r="C1579" s="632"/>
      <c r="D1579" s="633"/>
      <c r="E1579" s="632"/>
      <c r="F1579" s="625"/>
      <c r="G1579" s="608"/>
      <c r="H1579" s="475"/>
      <c r="I1579" s="613"/>
      <c r="J1579" s="614"/>
      <c r="K1579" s="614"/>
      <c r="L1579" s="615"/>
      <c r="M1579" s="644"/>
      <c r="N1579" s="505" t="str">
        <f>三年级BMI</f>
        <v/>
      </c>
      <c r="O1579" s="499" t="str">
        <f>三年级BMI等级</f>
        <v/>
      </c>
      <c r="P1579" s="500" t="str">
        <f>三年级BMI得分</f>
        <v/>
      </c>
      <c r="Q1579" s="515" t="str">
        <f>三年级肺活量得分</f>
        <v/>
      </c>
      <c r="R1579" s="512" t="str">
        <f>三年级等级</f>
        <v/>
      </c>
      <c r="S1579" s="516" t="str">
        <f>三年级50米跑得分</f>
        <v/>
      </c>
      <c r="T1579" s="517" t="str">
        <f>三年级等级</f>
        <v/>
      </c>
      <c r="U1579" s="516" t="str">
        <f>三年级坐位体前屈得分</f>
        <v/>
      </c>
      <c r="V1579" s="517" t="str">
        <f>三年级等级</f>
        <v/>
      </c>
      <c r="W1579" s="516" t="str">
        <f>三年级一分钟跳绳得分</f>
        <v/>
      </c>
      <c r="X1579" s="517" t="str">
        <f>三年级等级</f>
        <v/>
      </c>
      <c r="Y1579" s="515" t="str">
        <f>三年级仰卧起坐得分</f>
        <v/>
      </c>
      <c r="Z1579" s="518" t="str">
        <f>三年级等级</f>
        <v/>
      </c>
      <c r="AA1579" s="533"/>
      <c r="AB1579" s="515"/>
      <c r="AC1579" s="533" t="str">
        <f>三年级跳绳附加分</f>
        <v/>
      </c>
      <c r="AD1579" s="534" t="str">
        <f>三年级标准分</f>
        <v/>
      </c>
      <c r="AE1579" s="534" t="str">
        <f>三年级总分</f>
        <v/>
      </c>
      <c r="AF1579" s="517" t="str">
        <f>三年级等级</f>
        <v/>
      </c>
    </row>
    <row r="1580" spans="1:32">
      <c r="A1580" s="476">
        <v>323</v>
      </c>
      <c r="B1580" s="477">
        <v>38</v>
      </c>
      <c r="C1580" s="632"/>
      <c r="D1580" s="633"/>
      <c r="E1580" s="632"/>
      <c r="F1580" s="625"/>
      <c r="G1580" s="608"/>
      <c r="H1580" s="475"/>
      <c r="I1580" s="613"/>
      <c r="J1580" s="614"/>
      <c r="K1580" s="614"/>
      <c r="L1580" s="615"/>
      <c r="M1580" s="644"/>
      <c r="N1580" s="505" t="str">
        <f>三年级BMI</f>
        <v/>
      </c>
      <c r="O1580" s="499" t="str">
        <f>三年级BMI等级</f>
        <v/>
      </c>
      <c r="P1580" s="500" t="str">
        <f>三年级BMI得分</f>
        <v/>
      </c>
      <c r="Q1580" s="515" t="str">
        <f>三年级肺活量得分</f>
        <v/>
      </c>
      <c r="R1580" s="512" t="str">
        <f>三年级等级</f>
        <v/>
      </c>
      <c r="S1580" s="516" t="str">
        <f>三年级50米跑得分</f>
        <v/>
      </c>
      <c r="T1580" s="517" t="str">
        <f>三年级等级</f>
        <v/>
      </c>
      <c r="U1580" s="516" t="str">
        <f>三年级坐位体前屈得分</f>
        <v/>
      </c>
      <c r="V1580" s="517" t="str">
        <f>三年级等级</f>
        <v/>
      </c>
      <c r="W1580" s="516" t="str">
        <f>三年级一分钟跳绳得分</f>
        <v/>
      </c>
      <c r="X1580" s="517" t="str">
        <f>三年级等级</f>
        <v/>
      </c>
      <c r="Y1580" s="515" t="str">
        <f>三年级仰卧起坐得分</f>
        <v/>
      </c>
      <c r="Z1580" s="518" t="str">
        <f>三年级等级</f>
        <v/>
      </c>
      <c r="AA1580" s="533"/>
      <c r="AB1580" s="515"/>
      <c r="AC1580" s="533" t="str">
        <f>三年级跳绳附加分</f>
        <v/>
      </c>
      <c r="AD1580" s="534" t="str">
        <f>三年级标准分</f>
        <v/>
      </c>
      <c r="AE1580" s="534" t="str">
        <f>三年级总分</f>
        <v/>
      </c>
      <c r="AF1580" s="517" t="str">
        <f>三年级等级</f>
        <v/>
      </c>
    </row>
    <row r="1581" spans="1:32">
      <c r="A1581" s="476">
        <v>323</v>
      </c>
      <c r="B1581" s="477">
        <v>39</v>
      </c>
      <c r="C1581" s="632"/>
      <c r="D1581" s="633"/>
      <c r="E1581" s="632"/>
      <c r="F1581" s="625"/>
      <c r="G1581" s="608"/>
      <c r="H1581" s="475"/>
      <c r="I1581" s="613"/>
      <c r="J1581" s="614"/>
      <c r="K1581" s="614"/>
      <c r="L1581" s="615"/>
      <c r="M1581" s="644"/>
      <c r="N1581" s="505" t="str">
        <f>三年级BMI</f>
        <v/>
      </c>
      <c r="O1581" s="499" t="str">
        <f>三年级BMI等级</f>
        <v/>
      </c>
      <c r="P1581" s="500" t="str">
        <f>三年级BMI得分</f>
        <v/>
      </c>
      <c r="Q1581" s="515" t="str">
        <f>三年级肺活量得分</f>
        <v/>
      </c>
      <c r="R1581" s="512" t="str">
        <f>三年级等级</f>
        <v/>
      </c>
      <c r="S1581" s="516" t="str">
        <f>三年级50米跑得分</f>
        <v/>
      </c>
      <c r="T1581" s="517" t="str">
        <f>三年级等级</f>
        <v/>
      </c>
      <c r="U1581" s="516" t="str">
        <f>三年级坐位体前屈得分</f>
        <v/>
      </c>
      <c r="V1581" s="517" t="str">
        <f>三年级等级</f>
        <v/>
      </c>
      <c r="W1581" s="516" t="str">
        <f>三年级一分钟跳绳得分</f>
        <v/>
      </c>
      <c r="X1581" s="517" t="str">
        <f>三年级等级</f>
        <v/>
      </c>
      <c r="Y1581" s="515" t="str">
        <f>三年级仰卧起坐得分</f>
        <v/>
      </c>
      <c r="Z1581" s="518" t="str">
        <f>三年级等级</f>
        <v/>
      </c>
      <c r="AA1581" s="533"/>
      <c r="AB1581" s="515"/>
      <c r="AC1581" s="533" t="str">
        <f>三年级跳绳附加分</f>
        <v/>
      </c>
      <c r="AD1581" s="534" t="str">
        <f>三年级标准分</f>
        <v/>
      </c>
      <c r="AE1581" s="534" t="str">
        <f>三年级总分</f>
        <v/>
      </c>
      <c r="AF1581" s="517" t="str">
        <f>三年级等级</f>
        <v/>
      </c>
    </row>
    <row r="1582" spans="1:32">
      <c r="A1582" s="476">
        <v>323</v>
      </c>
      <c r="B1582" s="477">
        <v>40</v>
      </c>
      <c r="C1582" s="632"/>
      <c r="D1582" s="633"/>
      <c r="E1582" s="632"/>
      <c r="F1582" s="625"/>
      <c r="G1582" s="608"/>
      <c r="H1582" s="475"/>
      <c r="I1582" s="613"/>
      <c r="J1582" s="614"/>
      <c r="K1582" s="614"/>
      <c r="L1582" s="615"/>
      <c r="M1582" s="644"/>
      <c r="N1582" s="505" t="str">
        <f>三年级BMI</f>
        <v/>
      </c>
      <c r="O1582" s="499" t="str">
        <f>三年级BMI等级</f>
        <v/>
      </c>
      <c r="P1582" s="500" t="str">
        <f>三年级BMI得分</f>
        <v/>
      </c>
      <c r="Q1582" s="515" t="str">
        <f>三年级肺活量得分</f>
        <v/>
      </c>
      <c r="R1582" s="512" t="str">
        <f>三年级等级</f>
        <v/>
      </c>
      <c r="S1582" s="516" t="str">
        <f>三年级50米跑得分</f>
        <v/>
      </c>
      <c r="T1582" s="517" t="str">
        <f>三年级等级</f>
        <v/>
      </c>
      <c r="U1582" s="516" t="str">
        <f>三年级坐位体前屈得分</f>
        <v/>
      </c>
      <c r="V1582" s="517" t="str">
        <f>三年级等级</f>
        <v/>
      </c>
      <c r="W1582" s="516" t="str">
        <f>三年级一分钟跳绳得分</f>
        <v/>
      </c>
      <c r="X1582" s="517" t="str">
        <f>三年级等级</f>
        <v/>
      </c>
      <c r="Y1582" s="515" t="str">
        <f>三年级仰卧起坐得分</f>
        <v/>
      </c>
      <c r="Z1582" s="518" t="str">
        <f>三年级等级</f>
        <v/>
      </c>
      <c r="AA1582" s="533"/>
      <c r="AB1582" s="515"/>
      <c r="AC1582" s="533" t="str">
        <f>三年级跳绳附加分</f>
        <v/>
      </c>
      <c r="AD1582" s="534" t="str">
        <f>三年级标准分</f>
        <v/>
      </c>
      <c r="AE1582" s="534" t="str">
        <f>三年级总分</f>
        <v/>
      </c>
      <c r="AF1582" s="517" t="str">
        <f>三年级等级</f>
        <v/>
      </c>
    </row>
    <row r="1583" spans="1:32">
      <c r="A1583" s="476">
        <v>323</v>
      </c>
      <c r="B1583" s="477">
        <v>41</v>
      </c>
      <c r="C1583" s="632"/>
      <c r="D1583" s="633"/>
      <c r="E1583" s="632"/>
      <c r="F1583" s="625"/>
      <c r="G1583" s="608"/>
      <c r="H1583" s="475"/>
      <c r="I1583" s="613"/>
      <c r="J1583" s="614"/>
      <c r="K1583" s="614"/>
      <c r="L1583" s="615"/>
      <c r="M1583" s="644"/>
      <c r="N1583" s="505" t="str">
        <f>三年级BMI</f>
        <v/>
      </c>
      <c r="O1583" s="499" t="str">
        <f>三年级BMI等级</f>
        <v/>
      </c>
      <c r="P1583" s="500" t="str">
        <f>三年级BMI得分</f>
        <v/>
      </c>
      <c r="Q1583" s="515" t="str">
        <f>三年级肺活量得分</f>
        <v/>
      </c>
      <c r="R1583" s="512" t="str">
        <f>三年级等级</f>
        <v/>
      </c>
      <c r="S1583" s="516" t="str">
        <f>三年级50米跑得分</f>
        <v/>
      </c>
      <c r="T1583" s="517" t="str">
        <f>三年级等级</f>
        <v/>
      </c>
      <c r="U1583" s="516" t="str">
        <f>三年级坐位体前屈得分</f>
        <v/>
      </c>
      <c r="V1583" s="517" t="str">
        <f>三年级等级</f>
        <v/>
      </c>
      <c r="W1583" s="516" t="str">
        <f>三年级一分钟跳绳得分</f>
        <v/>
      </c>
      <c r="X1583" s="517" t="str">
        <f>三年级等级</f>
        <v/>
      </c>
      <c r="Y1583" s="515" t="str">
        <f>三年级仰卧起坐得分</f>
        <v/>
      </c>
      <c r="Z1583" s="518" t="str">
        <f>三年级等级</f>
        <v/>
      </c>
      <c r="AA1583" s="533"/>
      <c r="AB1583" s="515"/>
      <c r="AC1583" s="533" t="str">
        <f>三年级跳绳附加分</f>
        <v/>
      </c>
      <c r="AD1583" s="534" t="str">
        <f>三年级标准分</f>
        <v/>
      </c>
      <c r="AE1583" s="534" t="str">
        <f>三年级总分</f>
        <v/>
      </c>
      <c r="AF1583" s="517" t="str">
        <f>三年级等级</f>
        <v/>
      </c>
    </row>
    <row r="1584" spans="1:32">
      <c r="A1584" s="476">
        <v>323</v>
      </c>
      <c r="B1584" s="477">
        <v>42</v>
      </c>
      <c r="C1584" s="632"/>
      <c r="D1584" s="633"/>
      <c r="E1584" s="632"/>
      <c r="F1584" s="625"/>
      <c r="G1584" s="608"/>
      <c r="H1584" s="475"/>
      <c r="I1584" s="613"/>
      <c r="J1584" s="614"/>
      <c r="K1584" s="614"/>
      <c r="L1584" s="615"/>
      <c r="M1584" s="644"/>
      <c r="N1584" s="505" t="str">
        <f>三年级BMI</f>
        <v/>
      </c>
      <c r="O1584" s="499" t="str">
        <f>三年级BMI等级</f>
        <v/>
      </c>
      <c r="P1584" s="500" t="str">
        <f>三年级BMI得分</f>
        <v/>
      </c>
      <c r="Q1584" s="515" t="str">
        <f>三年级肺活量得分</f>
        <v/>
      </c>
      <c r="R1584" s="512" t="str">
        <f>三年级等级</f>
        <v/>
      </c>
      <c r="S1584" s="516" t="str">
        <f>三年级50米跑得分</f>
        <v/>
      </c>
      <c r="T1584" s="517" t="str">
        <f>三年级等级</f>
        <v/>
      </c>
      <c r="U1584" s="516" t="str">
        <f>三年级坐位体前屈得分</f>
        <v/>
      </c>
      <c r="V1584" s="517" t="str">
        <f>三年级等级</f>
        <v/>
      </c>
      <c r="W1584" s="516" t="str">
        <f>三年级一分钟跳绳得分</f>
        <v/>
      </c>
      <c r="X1584" s="517" t="str">
        <f>三年级等级</f>
        <v/>
      </c>
      <c r="Y1584" s="515" t="str">
        <f>三年级仰卧起坐得分</f>
        <v/>
      </c>
      <c r="Z1584" s="518" t="str">
        <f>三年级等级</f>
        <v/>
      </c>
      <c r="AA1584" s="533"/>
      <c r="AB1584" s="515"/>
      <c r="AC1584" s="533" t="str">
        <f>三年级跳绳附加分</f>
        <v/>
      </c>
      <c r="AD1584" s="534" t="str">
        <f>三年级标准分</f>
        <v/>
      </c>
      <c r="AE1584" s="534" t="str">
        <f>三年级总分</f>
        <v/>
      </c>
      <c r="AF1584" s="517" t="str">
        <f>三年级等级</f>
        <v/>
      </c>
    </row>
    <row r="1585" spans="1:32">
      <c r="A1585" s="476">
        <v>323</v>
      </c>
      <c r="B1585" s="477">
        <v>43</v>
      </c>
      <c r="C1585" s="632"/>
      <c r="D1585" s="633"/>
      <c r="E1585" s="632"/>
      <c r="F1585" s="625"/>
      <c r="G1585" s="608"/>
      <c r="H1585" s="475"/>
      <c r="I1585" s="613"/>
      <c r="J1585" s="614"/>
      <c r="K1585" s="614"/>
      <c r="L1585" s="615"/>
      <c r="M1585" s="644"/>
      <c r="N1585" s="505" t="str">
        <f>三年级BMI</f>
        <v/>
      </c>
      <c r="O1585" s="499" t="str">
        <f>三年级BMI等级</f>
        <v/>
      </c>
      <c r="P1585" s="500" t="str">
        <f>三年级BMI得分</f>
        <v/>
      </c>
      <c r="Q1585" s="515" t="str">
        <f>三年级肺活量得分</f>
        <v/>
      </c>
      <c r="R1585" s="512" t="str">
        <f>三年级等级</f>
        <v/>
      </c>
      <c r="S1585" s="516" t="str">
        <f>三年级50米跑得分</f>
        <v/>
      </c>
      <c r="T1585" s="517" t="str">
        <f>三年级等级</f>
        <v/>
      </c>
      <c r="U1585" s="516" t="str">
        <f>三年级坐位体前屈得分</f>
        <v/>
      </c>
      <c r="V1585" s="517" t="str">
        <f>三年级等级</f>
        <v/>
      </c>
      <c r="W1585" s="516" t="str">
        <f>三年级一分钟跳绳得分</f>
        <v/>
      </c>
      <c r="X1585" s="517" t="str">
        <f>三年级等级</f>
        <v/>
      </c>
      <c r="Y1585" s="515" t="str">
        <f>三年级仰卧起坐得分</f>
        <v/>
      </c>
      <c r="Z1585" s="518" t="str">
        <f>三年级等级</f>
        <v/>
      </c>
      <c r="AA1585" s="533"/>
      <c r="AB1585" s="515"/>
      <c r="AC1585" s="533" t="str">
        <f>三年级跳绳附加分</f>
        <v/>
      </c>
      <c r="AD1585" s="534" t="str">
        <f>三年级标准分</f>
        <v/>
      </c>
      <c r="AE1585" s="534" t="str">
        <f>三年级总分</f>
        <v/>
      </c>
      <c r="AF1585" s="517" t="str">
        <f>三年级等级</f>
        <v/>
      </c>
    </row>
    <row r="1586" spans="1:32">
      <c r="A1586" s="476">
        <v>323</v>
      </c>
      <c r="B1586" s="477">
        <v>44</v>
      </c>
      <c r="C1586" s="632"/>
      <c r="D1586" s="633"/>
      <c r="E1586" s="632"/>
      <c r="F1586" s="625"/>
      <c r="G1586" s="608"/>
      <c r="H1586" s="475"/>
      <c r="I1586" s="613"/>
      <c r="J1586" s="614"/>
      <c r="K1586" s="614"/>
      <c r="L1586" s="615"/>
      <c r="M1586" s="644"/>
      <c r="N1586" s="505" t="str">
        <f>三年级BMI</f>
        <v/>
      </c>
      <c r="O1586" s="499" t="str">
        <f>三年级BMI等级</f>
        <v/>
      </c>
      <c r="P1586" s="500" t="str">
        <f>三年级BMI得分</f>
        <v/>
      </c>
      <c r="Q1586" s="515" t="str">
        <f>三年级肺活量得分</f>
        <v/>
      </c>
      <c r="R1586" s="512" t="str">
        <f>三年级等级</f>
        <v/>
      </c>
      <c r="S1586" s="516" t="str">
        <f>三年级50米跑得分</f>
        <v/>
      </c>
      <c r="T1586" s="517" t="str">
        <f>三年级等级</f>
        <v/>
      </c>
      <c r="U1586" s="516" t="str">
        <f>三年级坐位体前屈得分</f>
        <v/>
      </c>
      <c r="V1586" s="517" t="str">
        <f>三年级等级</f>
        <v/>
      </c>
      <c r="W1586" s="516" t="str">
        <f>三年级一分钟跳绳得分</f>
        <v/>
      </c>
      <c r="X1586" s="517" t="str">
        <f>三年级等级</f>
        <v/>
      </c>
      <c r="Y1586" s="515" t="str">
        <f>三年级仰卧起坐得分</f>
        <v/>
      </c>
      <c r="Z1586" s="518" t="str">
        <f>三年级等级</f>
        <v/>
      </c>
      <c r="AA1586" s="533"/>
      <c r="AB1586" s="515"/>
      <c r="AC1586" s="533" t="str">
        <f>三年级跳绳附加分</f>
        <v/>
      </c>
      <c r="AD1586" s="534" t="str">
        <f>三年级标准分</f>
        <v/>
      </c>
      <c r="AE1586" s="534" t="str">
        <f>三年级总分</f>
        <v/>
      </c>
      <c r="AF1586" s="517" t="str">
        <f>三年级等级</f>
        <v/>
      </c>
    </row>
    <row r="1587" spans="1:32">
      <c r="A1587" s="476">
        <v>323</v>
      </c>
      <c r="B1587" s="477">
        <v>45</v>
      </c>
      <c r="C1587" s="632"/>
      <c r="D1587" s="633"/>
      <c r="E1587" s="632"/>
      <c r="F1587" s="625"/>
      <c r="G1587" s="608"/>
      <c r="H1587" s="475"/>
      <c r="I1587" s="613"/>
      <c r="J1587" s="614"/>
      <c r="K1587" s="614"/>
      <c r="L1587" s="615"/>
      <c r="M1587" s="644"/>
      <c r="N1587" s="505" t="str">
        <f>三年级BMI</f>
        <v/>
      </c>
      <c r="O1587" s="499" t="str">
        <f>三年级BMI等级</f>
        <v/>
      </c>
      <c r="P1587" s="500" t="str">
        <f>三年级BMI得分</f>
        <v/>
      </c>
      <c r="Q1587" s="515" t="str">
        <f>三年级肺活量得分</f>
        <v/>
      </c>
      <c r="R1587" s="512" t="str">
        <f>三年级等级</f>
        <v/>
      </c>
      <c r="S1587" s="516" t="str">
        <f>三年级50米跑得分</f>
        <v/>
      </c>
      <c r="T1587" s="517" t="str">
        <f>三年级等级</f>
        <v/>
      </c>
      <c r="U1587" s="516" t="str">
        <f>三年级坐位体前屈得分</f>
        <v/>
      </c>
      <c r="V1587" s="517" t="str">
        <f>三年级等级</f>
        <v/>
      </c>
      <c r="W1587" s="516" t="str">
        <f>三年级一分钟跳绳得分</f>
        <v/>
      </c>
      <c r="X1587" s="517" t="str">
        <f>三年级等级</f>
        <v/>
      </c>
      <c r="Y1587" s="515" t="str">
        <f>三年级仰卧起坐得分</f>
        <v/>
      </c>
      <c r="Z1587" s="518" t="str">
        <f>三年级等级</f>
        <v/>
      </c>
      <c r="AA1587" s="533"/>
      <c r="AB1587" s="515"/>
      <c r="AC1587" s="533" t="str">
        <f>三年级跳绳附加分</f>
        <v/>
      </c>
      <c r="AD1587" s="534" t="str">
        <f>三年级标准分</f>
        <v/>
      </c>
      <c r="AE1587" s="534" t="str">
        <f>三年级总分</f>
        <v/>
      </c>
      <c r="AF1587" s="517" t="str">
        <f>三年级等级</f>
        <v/>
      </c>
    </row>
    <row r="1588" spans="1:32">
      <c r="A1588" s="476">
        <v>323</v>
      </c>
      <c r="B1588" s="477">
        <v>46</v>
      </c>
      <c r="C1588" s="632"/>
      <c r="D1588" s="633"/>
      <c r="E1588" s="632"/>
      <c r="F1588" s="625"/>
      <c r="G1588" s="608"/>
      <c r="H1588" s="475"/>
      <c r="I1588" s="613"/>
      <c r="J1588" s="614"/>
      <c r="K1588" s="614"/>
      <c r="L1588" s="615"/>
      <c r="M1588" s="644"/>
      <c r="N1588" s="505" t="str">
        <f>三年级BMI</f>
        <v/>
      </c>
      <c r="O1588" s="499" t="str">
        <f>三年级BMI等级</f>
        <v/>
      </c>
      <c r="P1588" s="500" t="str">
        <f>三年级BMI得分</f>
        <v/>
      </c>
      <c r="Q1588" s="515" t="str">
        <f>三年级肺活量得分</f>
        <v/>
      </c>
      <c r="R1588" s="512" t="str">
        <f>三年级等级</f>
        <v/>
      </c>
      <c r="S1588" s="516" t="str">
        <f>三年级50米跑得分</f>
        <v/>
      </c>
      <c r="T1588" s="517" t="str">
        <f>三年级等级</f>
        <v/>
      </c>
      <c r="U1588" s="516" t="str">
        <f>三年级坐位体前屈得分</f>
        <v/>
      </c>
      <c r="V1588" s="517" t="str">
        <f>三年级等级</f>
        <v/>
      </c>
      <c r="W1588" s="516" t="str">
        <f>三年级一分钟跳绳得分</f>
        <v/>
      </c>
      <c r="X1588" s="517" t="str">
        <f>三年级等级</f>
        <v/>
      </c>
      <c r="Y1588" s="515" t="str">
        <f>三年级仰卧起坐得分</f>
        <v/>
      </c>
      <c r="Z1588" s="518" t="str">
        <f>三年级等级</f>
        <v/>
      </c>
      <c r="AA1588" s="533"/>
      <c r="AB1588" s="515"/>
      <c r="AC1588" s="533" t="str">
        <f>三年级跳绳附加分</f>
        <v/>
      </c>
      <c r="AD1588" s="534" t="str">
        <f>三年级标准分</f>
        <v/>
      </c>
      <c r="AE1588" s="534" t="str">
        <f>三年级总分</f>
        <v/>
      </c>
      <c r="AF1588" s="517" t="str">
        <f>三年级等级</f>
        <v/>
      </c>
    </row>
    <row r="1589" spans="1:32">
      <c r="A1589" s="476">
        <v>323</v>
      </c>
      <c r="B1589" s="477">
        <v>47</v>
      </c>
      <c r="C1589" s="632"/>
      <c r="D1589" s="633"/>
      <c r="E1589" s="632"/>
      <c r="F1589" s="625"/>
      <c r="G1589" s="608"/>
      <c r="H1589" s="475"/>
      <c r="I1589" s="613"/>
      <c r="J1589" s="614"/>
      <c r="K1589" s="614"/>
      <c r="L1589" s="615"/>
      <c r="M1589" s="644"/>
      <c r="N1589" s="505" t="str">
        <f>三年级BMI</f>
        <v/>
      </c>
      <c r="O1589" s="499" t="str">
        <f>三年级BMI等级</f>
        <v/>
      </c>
      <c r="P1589" s="500" t="str">
        <f>三年级BMI得分</f>
        <v/>
      </c>
      <c r="Q1589" s="515" t="str">
        <f>三年级肺活量得分</f>
        <v/>
      </c>
      <c r="R1589" s="512" t="str">
        <f>三年级等级</f>
        <v/>
      </c>
      <c r="S1589" s="516" t="str">
        <f>三年级50米跑得分</f>
        <v/>
      </c>
      <c r="T1589" s="517" t="str">
        <f>三年级等级</f>
        <v/>
      </c>
      <c r="U1589" s="516" t="str">
        <f>三年级坐位体前屈得分</f>
        <v/>
      </c>
      <c r="V1589" s="517" t="str">
        <f>三年级等级</f>
        <v/>
      </c>
      <c r="W1589" s="516" t="str">
        <f>三年级一分钟跳绳得分</f>
        <v/>
      </c>
      <c r="X1589" s="517" t="str">
        <f>三年级等级</f>
        <v/>
      </c>
      <c r="Y1589" s="515" t="str">
        <f>三年级仰卧起坐得分</f>
        <v/>
      </c>
      <c r="Z1589" s="518" t="str">
        <f>三年级等级</f>
        <v/>
      </c>
      <c r="AA1589" s="533"/>
      <c r="AB1589" s="515"/>
      <c r="AC1589" s="533" t="str">
        <f>三年级跳绳附加分</f>
        <v/>
      </c>
      <c r="AD1589" s="534" t="str">
        <f>三年级标准分</f>
        <v/>
      </c>
      <c r="AE1589" s="534" t="str">
        <f>三年级总分</f>
        <v/>
      </c>
      <c r="AF1589" s="517" t="str">
        <f>三年级等级</f>
        <v/>
      </c>
    </row>
    <row r="1590" spans="1:32">
      <c r="A1590" s="476">
        <v>323</v>
      </c>
      <c r="B1590" s="477">
        <v>48</v>
      </c>
      <c r="C1590" s="632"/>
      <c r="D1590" s="633"/>
      <c r="E1590" s="632"/>
      <c r="F1590" s="625"/>
      <c r="G1590" s="608"/>
      <c r="H1590" s="475"/>
      <c r="I1590" s="613"/>
      <c r="J1590" s="614"/>
      <c r="K1590" s="614"/>
      <c r="L1590" s="615"/>
      <c r="M1590" s="644"/>
      <c r="N1590" s="505" t="str">
        <f>三年级BMI</f>
        <v/>
      </c>
      <c r="O1590" s="499" t="str">
        <f>三年级BMI等级</f>
        <v/>
      </c>
      <c r="P1590" s="500" t="str">
        <f>三年级BMI得分</f>
        <v/>
      </c>
      <c r="Q1590" s="515" t="str">
        <f>三年级肺活量得分</f>
        <v/>
      </c>
      <c r="R1590" s="512" t="str">
        <f>三年级等级</f>
        <v/>
      </c>
      <c r="S1590" s="516" t="str">
        <f>三年级50米跑得分</f>
        <v/>
      </c>
      <c r="T1590" s="517" t="str">
        <f>三年级等级</f>
        <v/>
      </c>
      <c r="U1590" s="516" t="str">
        <f>三年级坐位体前屈得分</f>
        <v/>
      </c>
      <c r="V1590" s="517" t="str">
        <f>三年级等级</f>
        <v/>
      </c>
      <c r="W1590" s="516" t="str">
        <f>三年级一分钟跳绳得分</f>
        <v/>
      </c>
      <c r="X1590" s="517" t="str">
        <f>三年级等级</f>
        <v/>
      </c>
      <c r="Y1590" s="515" t="str">
        <f>三年级仰卧起坐得分</f>
        <v/>
      </c>
      <c r="Z1590" s="518" t="str">
        <f>三年级等级</f>
        <v/>
      </c>
      <c r="AA1590" s="533"/>
      <c r="AB1590" s="515"/>
      <c r="AC1590" s="533" t="str">
        <f>三年级跳绳附加分</f>
        <v/>
      </c>
      <c r="AD1590" s="534" t="str">
        <f>三年级标准分</f>
        <v/>
      </c>
      <c r="AE1590" s="534" t="str">
        <f>三年级总分</f>
        <v/>
      </c>
      <c r="AF1590" s="517" t="str">
        <f>三年级等级</f>
        <v/>
      </c>
    </row>
    <row r="1591" spans="1:32">
      <c r="A1591" s="476">
        <v>323</v>
      </c>
      <c r="B1591" s="477">
        <v>49</v>
      </c>
      <c r="C1591" s="632"/>
      <c r="D1591" s="633"/>
      <c r="E1591" s="632"/>
      <c r="F1591" s="625"/>
      <c r="G1591" s="608"/>
      <c r="H1591" s="475"/>
      <c r="I1591" s="613"/>
      <c r="J1591" s="614"/>
      <c r="K1591" s="614"/>
      <c r="L1591" s="615"/>
      <c r="M1591" s="644"/>
      <c r="N1591" s="505" t="str">
        <f>三年级BMI</f>
        <v/>
      </c>
      <c r="O1591" s="499" t="str">
        <f>三年级BMI等级</f>
        <v/>
      </c>
      <c r="P1591" s="500" t="str">
        <f>三年级BMI得分</f>
        <v/>
      </c>
      <c r="Q1591" s="515" t="str">
        <f>三年级肺活量得分</f>
        <v/>
      </c>
      <c r="R1591" s="512" t="str">
        <f>三年级等级</f>
        <v/>
      </c>
      <c r="S1591" s="516" t="str">
        <f>三年级50米跑得分</f>
        <v/>
      </c>
      <c r="T1591" s="517" t="str">
        <f>三年级等级</f>
        <v/>
      </c>
      <c r="U1591" s="516" t="str">
        <f>三年级坐位体前屈得分</f>
        <v/>
      </c>
      <c r="V1591" s="517" t="str">
        <f>三年级等级</f>
        <v/>
      </c>
      <c r="W1591" s="516" t="str">
        <f>三年级一分钟跳绳得分</f>
        <v/>
      </c>
      <c r="X1591" s="517" t="str">
        <f>三年级等级</f>
        <v/>
      </c>
      <c r="Y1591" s="515" t="str">
        <f>三年级仰卧起坐得分</f>
        <v/>
      </c>
      <c r="Z1591" s="518" t="str">
        <f>三年级等级</f>
        <v/>
      </c>
      <c r="AA1591" s="533"/>
      <c r="AB1591" s="515"/>
      <c r="AC1591" s="533" t="str">
        <f>三年级跳绳附加分</f>
        <v/>
      </c>
      <c r="AD1591" s="534" t="str">
        <f>三年级标准分</f>
        <v/>
      </c>
      <c r="AE1591" s="534" t="str">
        <f>三年级总分</f>
        <v/>
      </c>
      <c r="AF1591" s="517" t="str">
        <f>三年级等级</f>
        <v/>
      </c>
    </row>
    <row r="1592" spans="1:32">
      <c r="A1592" s="476">
        <v>323</v>
      </c>
      <c r="B1592" s="477">
        <v>50</v>
      </c>
      <c r="C1592" s="632"/>
      <c r="D1592" s="633"/>
      <c r="E1592" s="632"/>
      <c r="F1592" s="625"/>
      <c r="G1592" s="608"/>
      <c r="H1592" s="475"/>
      <c r="I1592" s="613"/>
      <c r="J1592" s="614"/>
      <c r="K1592" s="614"/>
      <c r="L1592" s="615"/>
      <c r="M1592" s="644"/>
      <c r="N1592" s="505" t="str">
        <f>三年级BMI</f>
        <v/>
      </c>
      <c r="O1592" s="499" t="str">
        <f>三年级BMI等级</f>
        <v/>
      </c>
      <c r="P1592" s="500" t="str">
        <f>三年级BMI得分</f>
        <v/>
      </c>
      <c r="Q1592" s="515" t="str">
        <f>三年级肺活量得分</f>
        <v/>
      </c>
      <c r="R1592" s="512" t="str">
        <f>三年级等级</f>
        <v/>
      </c>
      <c r="S1592" s="516" t="str">
        <f>三年级50米跑得分</f>
        <v/>
      </c>
      <c r="T1592" s="517" t="str">
        <f>三年级等级</f>
        <v/>
      </c>
      <c r="U1592" s="516" t="str">
        <f>三年级坐位体前屈得分</f>
        <v/>
      </c>
      <c r="V1592" s="517" t="str">
        <f>三年级等级</f>
        <v/>
      </c>
      <c r="W1592" s="516" t="str">
        <f>三年级一分钟跳绳得分</f>
        <v/>
      </c>
      <c r="X1592" s="517" t="str">
        <f>三年级等级</f>
        <v/>
      </c>
      <c r="Y1592" s="515" t="str">
        <f>三年级仰卧起坐得分</f>
        <v/>
      </c>
      <c r="Z1592" s="518" t="str">
        <f>三年级等级</f>
        <v/>
      </c>
      <c r="AA1592" s="533"/>
      <c r="AB1592" s="515"/>
      <c r="AC1592" s="533" t="str">
        <f>三年级跳绳附加分</f>
        <v/>
      </c>
      <c r="AD1592" s="534" t="str">
        <f>三年级标准分</f>
        <v/>
      </c>
      <c r="AE1592" s="534" t="str">
        <f>三年级总分</f>
        <v/>
      </c>
      <c r="AF1592" s="517" t="str">
        <f>三年级等级</f>
        <v/>
      </c>
    </row>
    <row r="1593" spans="1:32">
      <c r="A1593" s="476">
        <v>323</v>
      </c>
      <c r="B1593" s="477">
        <v>51</v>
      </c>
      <c r="C1593" s="632"/>
      <c r="D1593" s="633"/>
      <c r="E1593" s="632"/>
      <c r="F1593" s="625"/>
      <c r="G1593" s="608"/>
      <c r="H1593" s="475"/>
      <c r="I1593" s="613"/>
      <c r="J1593" s="614"/>
      <c r="K1593" s="614"/>
      <c r="L1593" s="615"/>
      <c r="M1593" s="644"/>
      <c r="N1593" s="505" t="str">
        <f>三年级BMI</f>
        <v/>
      </c>
      <c r="O1593" s="499" t="str">
        <f>三年级BMI等级</f>
        <v/>
      </c>
      <c r="P1593" s="500" t="str">
        <f>三年级BMI得分</f>
        <v/>
      </c>
      <c r="Q1593" s="515" t="str">
        <f>三年级肺活量得分</f>
        <v/>
      </c>
      <c r="R1593" s="512" t="str">
        <f>三年级等级</f>
        <v/>
      </c>
      <c r="S1593" s="516" t="str">
        <f>三年级50米跑得分</f>
        <v/>
      </c>
      <c r="T1593" s="517" t="str">
        <f>三年级等级</f>
        <v/>
      </c>
      <c r="U1593" s="516" t="str">
        <f>三年级坐位体前屈得分</f>
        <v/>
      </c>
      <c r="V1593" s="517" t="str">
        <f>三年级等级</f>
        <v/>
      </c>
      <c r="W1593" s="516" t="str">
        <f>三年级一分钟跳绳得分</f>
        <v/>
      </c>
      <c r="X1593" s="517" t="str">
        <f>三年级等级</f>
        <v/>
      </c>
      <c r="Y1593" s="515" t="str">
        <f>三年级仰卧起坐得分</f>
        <v/>
      </c>
      <c r="Z1593" s="518" t="str">
        <f>三年级等级</f>
        <v/>
      </c>
      <c r="AA1593" s="533"/>
      <c r="AB1593" s="515"/>
      <c r="AC1593" s="533" t="str">
        <f>三年级跳绳附加分</f>
        <v/>
      </c>
      <c r="AD1593" s="534" t="str">
        <f>三年级标准分</f>
        <v/>
      </c>
      <c r="AE1593" s="534" t="str">
        <f>三年级总分</f>
        <v/>
      </c>
      <c r="AF1593" s="517" t="str">
        <f>三年级等级</f>
        <v/>
      </c>
    </row>
    <row r="1594" spans="1:32">
      <c r="A1594" s="476">
        <v>323</v>
      </c>
      <c r="B1594" s="477">
        <v>52</v>
      </c>
      <c r="C1594" s="632"/>
      <c r="D1594" s="633"/>
      <c r="E1594" s="632"/>
      <c r="F1594" s="625"/>
      <c r="G1594" s="608"/>
      <c r="H1594" s="475"/>
      <c r="I1594" s="613"/>
      <c r="J1594" s="614"/>
      <c r="K1594" s="614"/>
      <c r="L1594" s="615"/>
      <c r="M1594" s="644"/>
      <c r="N1594" s="505" t="str">
        <f>三年级BMI</f>
        <v/>
      </c>
      <c r="O1594" s="499" t="str">
        <f>三年级BMI等级</f>
        <v/>
      </c>
      <c r="P1594" s="500" t="str">
        <f>三年级BMI得分</f>
        <v/>
      </c>
      <c r="Q1594" s="515" t="str">
        <f>三年级肺活量得分</f>
        <v/>
      </c>
      <c r="R1594" s="512" t="str">
        <f>三年级等级</f>
        <v/>
      </c>
      <c r="S1594" s="516" t="str">
        <f>三年级50米跑得分</f>
        <v/>
      </c>
      <c r="T1594" s="517" t="str">
        <f>三年级等级</f>
        <v/>
      </c>
      <c r="U1594" s="516" t="str">
        <f>三年级坐位体前屈得分</f>
        <v/>
      </c>
      <c r="V1594" s="517" t="str">
        <f>三年级等级</f>
        <v/>
      </c>
      <c r="W1594" s="516" t="str">
        <f>三年级一分钟跳绳得分</f>
        <v/>
      </c>
      <c r="X1594" s="517" t="str">
        <f>三年级等级</f>
        <v/>
      </c>
      <c r="Y1594" s="515" t="str">
        <f>三年级仰卧起坐得分</f>
        <v/>
      </c>
      <c r="Z1594" s="518" t="str">
        <f>三年级等级</f>
        <v/>
      </c>
      <c r="AA1594" s="533"/>
      <c r="AB1594" s="515"/>
      <c r="AC1594" s="533" t="str">
        <f>三年级跳绳附加分</f>
        <v/>
      </c>
      <c r="AD1594" s="534" t="str">
        <f>三年级标准分</f>
        <v/>
      </c>
      <c r="AE1594" s="534" t="str">
        <f>三年级总分</f>
        <v/>
      </c>
      <c r="AF1594" s="517" t="str">
        <f>三年级等级</f>
        <v/>
      </c>
    </row>
    <row r="1595" spans="1:32">
      <c r="A1595" s="476">
        <v>323</v>
      </c>
      <c r="B1595" s="477">
        <v>53</v>
      </c>
      <c r="C1595" s="632"/>
      <c r="D1595" s="633"/>
      <c r="E1595" s="632"/>
      <c r="F1595" s="625"/>
      <c r="G1595" s="608"/>
      <c r="H1595" s="475"/>
      <c r="I1595" s="613"/>
      <c r="J1595" s="614"/>
      <c r="K1595" s="614"/>
      <c r="L1595" s="615"/>
      <c r="M1595" s="644"/>
      <c r="N1595" s="505" t="str">
        <f>三年级BMI</f>
        <v/>
      </c>
      <c r="O1595" s="499" t="str">
        <f>三年级BMI等级</f>
        <v/>
      </c>
      <c r="P1595" s="500" t="str">
        <f>三年级BMI得分</f>
        <v/>
      </c>
      <c r="Q1595" s="515" t="str">
        <f>三年级肺活量得分</f>
        <v/>
      </c>
      <c r="R1595" s="512" t="str">
        <f>三年级等级</f>
        <v/>
      </c>
      <c r="S1595" s="516" t="str">
        <f>三年级50米跑得分</f>
        <v/>
      </c>
      <c r="T1595" s="517" t="str">
        <f>三年级等级</f>
        <v/>
      </c>
      <c r="U1595" s="516" t="str">
        <f>三年级坐位体前屈得分</f>
        <v/>
      </c>
      <c r="V1595" s="517" t="str">
        <f>三年级等级</f>
        <v/>
      </c>
      <c r="W1595" s="516" t="str">
        <f>三年级一分钟跳绳得分</f>
        <v/>
      </c>
      <c r="X1595" s="517" t="str">
        <f>三年级等级</f>
        <v/>
      </c>
      <c r="Y1595" s="515" t="str">
        <f>三年级仰卧起坐得分</f>
        <v/>
      </c>
      <c r="Z1595" s="518" t="str">
        <f>三年级等级</f>
        <v/>
      </c>
      <c r="AA1595" s="533"/>
      <c r="AB1595" s="515"/>
      <c r="AC1595" s="533" t="str">
        <f>三年级跳绳附加分</f>
        <v/>
      </c>
      <c r="AD1595" s="534" t="str">
        <f>三年级标准分</f>
        <v/>
      </c>
      <c r="AE1595" s="534" t="str">
        <f>三年级总分</f>
        <v/>
      </c>
      <c r="AF1595" s="517" t="str">
        <f>三年级等级</f>
        <v/>
      </c>
    </row>
    <row r="1596" spans="1:32">
      <c r="A1596" s="476">
        <v>323</v>
      </c>
      <c r="B1596" s="477">
        <v>54</v>
      </c>
      <c r="C1596" s="632"/>
      <c r="D1596" s="633"/>
      <c r="E1596" s="632"/>
      <c r="F1596" s="625"/>
      <c r="G1596" s="608"/>
      <c r="H1596" s="475"/>
      <c r="I1596" s="613"/>
      <c r="J1596" s="614"/>
      <c r="K1596" s="614"/>
      <c r="L1596" s="615"/>
      <c r="M1596" s="644"/>
      <c r="N1596" s="505" t="str">
        <f>三年级BMI</f>
        <v/>
      </c>
      <c r="O1596" s="499" t="str">
        <f>三年级BMI等级</f>
        <v/>
      </c>
      <c r="P1596" s="500" t="str">
        <f>三年级BMI得分</f>
        <v/>
      </c>
      <c r="Q1596" s="515" t="str">
        <f>三年级肺活量得分</f>
        <v/>
      </c>
      <c r="R1596" s="512" t="str">
        <f>三年级等级</f>
        <v/>
      </c>
      <c r="S1596" s="516" t="str">
        <f>三年级50米跑得分</f>
        <v/>
      </c>
      <c r="T1596" s="517" t="str">
        <f>三年级等级</f>
        <v/>
      </c>
      <c r="U1596" s="516" t="str">
        <f>三年级坐位体前屈得分</f>
        <v/>
      </c>
      <c r="V1596" s="517" t="str">
        <f>三年级等级</f>
        <v/>
      </c>
      <c r="W1596" s="516" t="str">
        <f>三年级一分钟跳绳得分</f>
        <v/>
      </c>
      <c r="X1596" s="517" t="str">
        <f>三年级等级</f>
        <v/>
      </c>
      <c r="Y1596" s="515" t="str">
        <f>三年级仰卧起坐得分</f>
        <v/>
      </c>
      <c r="Z1596" s="518" t="str">
        <f>三年级等级</f>
        <v/>
      </c>
      <c r="AA1596" s="533"/>
      <c r="AB1596" s="515"/>
      <c r="AC1596" s="533" t="str">
        <f>三年级跳绳附加分</f>
        <v/>
      </c>
      <c r="AD1596" s="534" t="str">
        <f>三年级标准分</f>
        <v/>
      </c>
      <c r="AE1596" s="534" t="str">
        <f>三年级总分</f>
        <v/>
      </c>
      <c r="AF1596" s="517" t="str">
        <f>三年级等级</f>
        <v/>
      </c>
    </row>
    <row r="1597" spans="1:32">
      <c r="A1597" s="476">
        <v>323</v>
      </c>
      <c r="B1597" s="477">
        <v>55</v>
      </c>
      <c r="C1597" s="632"/>
      <c r="D1597" s="633"/>
      <c r="E1597" s="632"/>
      <c r="F1597" s="625"/>
      <c r="G1597" s="608"/>
      <c r="H1597" s="475"/>
      <c r="I1597" s="613"/>
      <c r="J1597" s="614"/>
      <c r="K1597" s="614"/>
      <c r="L1597" s="615"/>
      <c r="M1597" s="644"/>
      <c r="N1597" s="505" t="str">
        <f>三年级BMI</f>
        <v/>
      </c>
      <c r="O1597" s="499" t="str">
        <f>三年级BMI等级</f>
        <v/>
      </c>
      <c r="P1597" s="500" t="str">
        <f>三年级BMI得分</f>
        <v/>
      </c>
      <c r="Q1597" s="515" t="str">
        <f>三年级肺活量得分</f>
        <v/>
      </c>
      <c r="R1597" s="512" t="str">
        <f>三年级等级</f>
        <v/>
      </c>
      <c r="S1597" s="516" t="str">
        <f>三年级50米跑得分</f>
        <v/>
      </c>
      <c r="T1597" s="517" t="str">
        <f>三年级等级</f>
        <v/>
      </c>
      <c r="U1597" s="516" t="str">
        <f>三年级坐位体前屈得分</f>
        <v/>
      </c>
      <c r="V1597" s="517" t="str">
        <f>三年级等级</f>
        <v/>
      </c>
      <c r="W1597" s="516" t="str">
        <f>三年级一分钟跳绳得分</f>
        <v/>
      </c>
      <c r="X1597" s="517" t="str">
        <f>三年级等级</f>
        <v/>
      </c>
      <c r="Y1597" s="515" t="str">
        <f>三年级仰卧起坐得分</f>
        <v/>
      </c>
      <c r="Z1597" s="518" t="str">
        <f>三年级等级</f>
        <v/>
      </c>
      <c r="AA1597" s="533"/>
      <c r="AB1597" s="515"/>
      <c r="AC1597" s="533" t="str">
        <f>三年级跳绳附加分</f>
        <v/>
      </c>
      <c r="AD1597" s="534" t="str">
        <f>三年级标准分</f>
        <v/>
      </c>
      <c r="AE1597" s="534" t="str">
        <f>三年级总分</f>
        <v/>
      </c>
      <c r="AF1597" s="517" t="str">
        <f>三年级等级</f>
        <v/>
      </c>
    </row>
    <row r="1598" spans="1:32">
      <c r="A1598" s="476">
        <v>323</v>
      </c>
      <c r="B1598" s="477">
        <v>56</v>
      </c>
      <c r="C1598" s="632"/>
      <c r="D1598" s="633"/>
      <c r="E1598" s="632"/>
      <c r="F1598" s="625"/>
      <c r="G1598" s="608"/>
      <c r="H1598" s="475"/>
      <c r="I1598" s="613"/>
      <c r="J1598" s="614"/>
      <c r="K1598" s="614"/>
      <c r="L1598" s="615"/>
      <c r="M1598" s="644"/>
      <c r="N1598" s="505" t="str">
        <f>三年级BMI</f>
        <v/>
      </c>
      <c r="O1598" s="499" t="str">
        <f>三年级BMI等级</f>
        <v/>
      </c>
      <c r="P1598" s="500" t="str">
        <f>三年级BMI得分</f>
        <v/>
      </c>
      <c r="Q1598" s="515" t="str">
        <f>三年级肺活量得分</f>
        <v/>
      </c>
      <c r="R1598" s="512" t="str">
        <f>三年级等级</f>
        <v/>
      </c>
      <c r="S1598" s="516" t="str">
        <f>三年级50米跑得分</f>
        <v/>
      </c>
      <c r="T1598" s="517" t="str">
        <f>三年级等级</f>
        <v/>
      </c>
      <c r="U1598" s="516" t="str">
        <f>三年级坐位体前屈得分</f>
        <v/>
      </c>
      <c r="V1598" s="517" t="str">
        <f>三年级等级</f>
        <v/>
      </c>
      <c r="W1598" s="516" t="str">
        <f>三年级一分钟跳绳得分</f>
        <v/>
      </c>
      <c r="X1598" s="517" t="str">
        <f>三年级等级</f>
        <v/>
      </c>
      <c r="Y1598" s="515" t="str">
        <f>三年级仰卧起坐得分</f>
        <v/>
      </c>
      <c r="Z1598" s="518" t="str">
        <f>三年级等级</f>
        <v/>
      </c>
      <c r="AA1598" s="533"/>
      <c r="AB1598" s="515"/>
      <c r="AC1598" s="533" t="str">
        <f>三年级跳绳附加分</f>
        <v/>
      </c>
      <c r="AD1598" s="534" t="str">
        <f>三年级标准分</f>
        <v/>
      </c>
      <c r="AE1598" s="534" t="str">
        <f>三年级总分</f>
        <v/>
      </c>
      <c r="AF1598" s="517" t="str">
        <f>三年级等级</f>
        <v/>
      </c>
    </row>
    <row r="1599" spans="1:32">
      <c r="A1599" s="476">
        <v>323</v>
      </c>
      <c r="B1599" s="477">
        <v>57</v>
      </c>
      <c r="C1599" s="632"/>
      <c r="D1599" s="633"/>
      <c r="E1599" s="632"/>
      <c r="F1599" s="625"/>
      <c r="G1599" s="608"/>
      <c r="H1599" s="475"/>
      <c r="I1599" s="613"/>
      <c r="J1599" s="614"/>
      <c r="K1599" s="614"/>
      <c r="L1599" s="615"/>
      <c r="M1599" s="644"/>
      <c r="N1599" s="505" t="str">
        <f>三年级BMI</f>
        <v/>
      </c>
      <c r="O1599" s="499" t="str">
        <f>三年级BMI等级</f>
        <v/>
      </c>
      <c r="P1599" s="500" t="str">
        <f>三年级BMI得分</f>
        <v/>
      </c>
      <c r="Q1599" s="515" t="str">
        <f>三年级肺活量得分</f>
        <v/>
      </c>
      <c r="R1599" s="512" t="str">
        <f>三年级等级</f>
        <v/>
      </c>
      <c r="S1599" s="516" t="str">
        <f>三年级50米跑得分</f>
        <v/>
      </c>
      <c r="T1599" s="517" t="str">
        <f>三年级等级</f>
        <v/>
      </c>
      <c r="U1599" s="516" t="str">
        <f>三年级坐位体前屈得分</f>
        <v/>
      </c>
      <c r="V1599" s="517" t="str">
        <f>三年级等级</f>
        <v/>
      </c>
      <c r="W1599" s="516" t="str">
        <f>三年级一分钟跳绳得分</f>
        <v/>
      </c>
      <c r="X1599" s="517" t="str">
        <f>三年级等级</f>
        <v/>
      </c>
      <c r="Y1599" s="515" t="str">
        <f>三年级仰卧起坐得分</f>
        <v/>
      </c>
      <c r="Z1599" s="518" t="str">
        <f>三年级等级</f>
        <v/>
      </c>
      <c r="AA1599" s="533"/>
      <c r="AB1599" s="515"/>
      <c r="AC1599" s="533" t="str">
        <f>三年级跳绳附加分</f>
        <v/>
      </c>
      <c r="AD1599" s="534" t="str">
        <f>三年级标准分</f>
        <v/>
      </c>
      <c r="AE1599" s="534" t="str">
        <f>三年级总分</f>
        <v/>
      </c>
      <c r="AF1599" s="517" t="str">
        <f>三年级等级</f>
        <v/>
      </c>
    </row>
    <row r="1600" spans="1:32">
      <c r="A1600" s="476">
        <v>323</v>
      </c>
      <c r="B1600" s="477">
        <v>58</v>
      </c>
      <c r="C1600" s="632"/>
      <c r="D1600" s="633"/>
      <c r="E1600" s="632"/>
      <c r="F1600" s="625"/>
      <c r="G1600" s="608"/>
      <c r="H1600" s="475"/>
      <c r="I1600" s="613"/>
      <c r="J1600" s="614"/>
      <c r="K1600" s="614"/>
      <c r="L1600" s="615"/>
      <c r="M1600" s="644"/>
      <c r="N1600" s="505" t="str">
        <f>三年级BMI</f>
        <v/>
      </c>
      <c r="O1600" s="499" t="str">
        <f>三年级BMI等级</f>
        <v/>
      </c>
      <c r="P1600" s="500" t="str">
        <f>三年级BMI得分</f>
        <v/>
      </c>
      <c r="Q1600" s="515" t="str">
        <f>三年级肺活量得分</f>
        <v/>
      </c>
      <c r="R1600" s="512" t="str">
        <f>三年级等级</f>
        <v/>
      </c>
      <c r="S1600" s="516" t="str">
        <f>三年级50米跑得分</f>
        <v/>
      </c>
      <c r="T1600" s="517" t="str">
        <f>三年级等级</f>
        <v/>
      </c>
      <c r="U1600" s="516" t="str">
        <f>三年级坐位体前屈得分</f>
        <v/>
      </c>
      <c r="V1600" s="517" t="str">
        <f>三年级等级</f>
        <v/>
      </c>
      <c r="W1600" s="516" t="str">
        <f>三年级一分钟跳绳得分</f>
        <v/>
      </c>
      <c r="X1600" s="517" t="str">
        <f>三年级等级</f>
        <v/>
      </c>
      <c r="Y1600" s="515" t="str">
        <f>三年级仰卧起坐得分</f>
        <v/>
      </c>
      <c r="Z1600" s="518" t="str">
        <f>三年级等级</f>
        <v/>
      </c>
      <c r="AA1600" s="533"/>
      <c r="AB1600" s="515"/>
      <c r="AC1600" s="533" t="str">
        <f>三年级跳绳附加分</f>
        <v/>
      </c>
      <c r="AD1600" s="534" t="str">
        <f>三年级标准分</f>
        <v/>
      </c>
      <c r="AE1600" s="534" t="str">
        <f>三年级总分</f>
        <v/>
      </c>
      <c r="AF1600" s="517" t="str">
        <f>三年级等级</f>
        <v/>
      </c>
    </row>
    <row r="1601" spans="1:32">
      <c r="A1601" s="476">
        <v>323</v>
      </c>
      <c r="B1601" s="477">
        <v>59</v>
      </c>
      <c r="C1601" s="632"/>
      <c r="D1601" s="633"/>
      <c r="E1601" s="632"/>
      <c r="F1601" s="625"/>
      <c r="G1601" s="608"/>
      <c r="H1601" s="475"/>
      <c r="I1601" s="613"/>
      <c r="J1601" s="614"/>
      <c r="K1601" s="614"/>
      <c r="L1601" s="615"/>
      <c r="M1601" s="644"/>
      <c r="N1601" s="505" t="str">
        <f>三年级BMI</f>
        <v/>
      </c>
      <c r="O1601" s="499" t="str">
        <f>三年级BMI等级</f>
        <v/>
      </c>
      <c r="P1601" s="500" t="str">
        <f>三年级BMI得分</f>
        <v/>
      </c>
      <c r="Q1601" s="515" t="str">
        <f>三年级肺活量得分</f>
        <v/>
      </c>
      <c r="R1601" s="512" t="str">
        <f>三年级等级</f>
        <v/>
      </c>
      <c r="S1601" s="516" t="str">
        <f>三年级50米跑得分</f>
        <v/>
      </c>
      <c r="T1601" s="517" t="str">
        <f>三年级等级</f>
        <v/>
      </c>
      <c r="U1601" s="516" t="str">
        <f>三年级坐位体前屈得分</f>
        <v/>
      </c>
      <c r="V1601" s="517" t="str">
        <f>三年级等级</f>
        <v/>
      </c>
      <c r="W1601" s="516" t="str">
        <f>三年级一分钟跳绳得分</f>
        <v/>
      </c>
      <c r="X1601" s="517" t="str">
        <f>三年级等级</f>
        <v/>
      </c>
      <c r="Y1601" s="515" t="str">
        <f>三年级仰卧起坐得分</f>
        <v/>
      </c>
      <c r="Z1601" s="518" t="str">
        <f>三年级等级</f>
        <v/>
      </c>
      <c r="AA1601" s="533"/>
      <c r="AB1601" s="515"/>
      <c r="AC1601" s="533" t="str">
        <f>三年级跳绳附加分</f>
        <v/>
      </c>
      <c r="AD1601" s="534" t="str">
        <f>三年级标准分</f>
        <v/>
      </c>
      <c r="AE1601" s="534" t="str">
        <f>三年级总分</f>
        <v/>
      </c>
      <c r="AF1601" s="517" t="str">
        <f>三年级等级</f>
        <v/>
      </c>
    </row>
    <row r="1602" spans="1:32">
      <c r="A1602" s="476">
        <v>323</v>
      </c>
      <c r="B1602" s="477">
        <v>60</v>
      </c>
      <c r="C1602" s="632"/>
      <c r="D1602" s="633"/>
      <c r="E1602" s="632"/>
      <c r="F1602" s="625"/>
      <c r="G1602" s="608"/>
      <c r="H1602" s="475"/>
      <c r="I1602" s="613"/>
      <c r="J1602" s="614"/>
      <c r="K1602" s="614"/>
      <c r="L1602" s="615"/>
      <c r="M1602" s="644"/>
      <c r="N1602" s="505" t="str">
        <f>三年级BMI</f>
        <v/>
      </c>
      <c r="O1602" s="499" t="str">
        <f>三年级BMI等级</f>
        <v/>
      </c>
      <c r="P1602" s="500" t="str">
        <f>三年级BMI得分</f>
        <v/>
      </c>
      <c r="Q1602" s="515" t="str">
        <f>三年级肺活量得分</f>
        <v/>
      </c>
      <c r="R1602" s="512" t="str">
        <f>三年级等级</f>
        <v/>
      </c>
      <c r="S1602" s="516" t="str">
        <f>三年级50米跑得分</f>
        <v/>
      </c>
      <c r="T1602" s="517" t="str">
        <f>三年级等级</f>
        <v/>
      </c>
      <c r="U1602" s="516" t="str">
        <f>三年级坐位体前屈得分</f>
        <v/>
      </c>
      <c r="V1602" s="517" t="str">
        <f>三年级等级</f>
        <v/>
      </c>
      <c r="W1602" s="516" t="str">
        <f>三年级一分钟跳绳得分</f>
        <v/>
      </c>
      <c r="X1602" s="517" t="str">
        <f>三年级等级</f>
        <v/>
      </c>
      <c r="Y1602" s="515" t="str">
        <f>三年级仰卧起坐得分</f>
        <v/>
      </c>
      <c r="Z1602" s="518" t="str">
        <f>三年级等级</f>
        <v/>
      </c>
      <c r="AA1602" s="533"/>
      <c r="AB1602" s="515"/>
      <c r="AC1602" s="533" t="str">
        <f>三年级跳绳附加分</f>
        <v/>
      </c>
      <c r="AD1602" s="534" t="str">
        <f>三年级标准分</f>
        <v/>
      </c>
      <c r="AE1602" s="534" t="str">
        <f>三年级总分</f>
        <v/>
      </c>
      <c r="AF1602" s="517" t="str">
        <f>三年级等级</f>
        <v/>
      </c>
    </row>
    <row r="1603" spans="1:32">
      <c r="A1603" s="476">
        <v>323</v>
      </c>
      <c r="B1603" s="477">
        <v>61</v>
      </c>
      <c r="C1603" s="632"/>
      <c r="D1603" s="633"/>
      <c r="E1603" s="632"/>
      <c r="F1603" s="625"/>
      <c r="G1603" s="608"/>
      <c r="H1603" s="475"/>
      <c r="I1603" s="613"/>
      <c r="J1603" s="614"/>
      <c r="K1603" s="614"/>
      <c r="L1603" s="615"/>
      <c r="M1603" s="644"/>
      <c r="N1603" s="505" t="str">
        <f>三年级BMI</f>
        <v/>
      </c>
      <c r="O1603" s="499" t="str">
        <f>三年级BMI等级</f>
        <v/>
      </c>
      <c r="P1603" s="500" t="str">
        <f>三年级BMI得分</f>
        <v/>
      </c>
      <c r="Q1603" s="515" t="str">
        <f>三年级肺活量得分</f>
        <v/>
      </c>
      <c r="R1603" s="512" t="str">
        <f>三年级等级</f>
        <v/>
      </c>
      <c r="S1603" s="516" t="str">
        <f>三年级50米跑得分</f>
        <v/>
      </c>
      <c r="T1603" s="517" t="str">
        <f>三年级等级</f>
        <v/>
      </c>
      <c r="U1603" s="516" t="str">
        <f>三年级坐位体前屈得分</f>
        <v/>
      </c>
      <c r="V1603" s="517" t="str">
        <f>三年级等级</f>
        <v/>
      </c>
      <c r="W1603" s="516" t="str">
        <f>三年级一分钟跳绳得分</f>
        <v/>
      </c>
      <c r="X1603" s="517" t="str">
        <f>三年级等级</f>
        <v/>
      </c>
      <c r="Y1603" s="515" t="str">
        <f>三年级仰卧起坐得分</f>
        <v/>
      </c>
      <c r="Z1603" s="518" t="str">
        <f>三年级等级</f>
        <v/>
      </c>
      <c r="AA1603" s="533"/>
      <c r="AB1603" s="515"/>
      <c r="AC1603" s="533" t="str">
        <f>三年级跳绳附加分</f>
        <v/>
      </c>
      <c r="AD1603" s="534" t="str">
        <f>三年级标准分</f>
        <v/>
      </c>
      <c r="AE1603" s="534" t="str">
        <f>三年级总分</f>
        <v/>
      </c>
      <c r="AF1603" s="517" t="str">
        <f>三年级等级</f>
        <v/>
      </c>
    </row>
    <row r="1604" spans="1:32">
      <c r="A1604" s="476">
        <v>323</v>
      </c>
      <c r="B1604" s="477">
        <v>62</v>
      </c>
      <c r="C1604" s="632"/>
      <c r="D1604" s="633"/>
      <c r="E1604" s="632"/>
      <c r="F1604" s="625"/>
      <c r="G1604" s="608"/>
      <c r="H1604" s="475"/>
      <c r="I1604" s="613"/>
      <c r="J1604" s="614"/>
      <c r="K1604" s="614"/>
      <c r="L1604" s="615"/>
      <c r="M1604" s="644"/>
      <c r="N1604" s="505" t="str">
        <f>三年级BMI</f>
        <v/>
      </c>
      <c r="O1604" s="499" t="str">
        <f>三年级BMI等级</f>
        <v/>
      </c>
      <c r="P1604" s="500" t="str">
        <f>三年级BMI得分</f>
        <v/>
      </c>
      <c r="Q1604" s="515" t="str">
        <f>三年级肺活量得分</f>
        <v/>
      </c>
      <c r="R1604" s="512" t="str">
        <f>三年级等级</f>
        <v/>
      </c>
      <c r="S1604" s="516" t="str">
        <f>三年级50米跑得分</f>
        <v/>
      </c>
      <c r="T1604" s="517" t="str">
        <f>三年级等级</f>
        <v/>
      </c>
      <c r="U1604" s="516" t="str">
        <f>三年级坐位体前屈得分</f>
        <v/>
      </c>
      <c r="V1604" s="517" t="str">
        <f>三年级等级</f>
        <v/>
      </c>
      <c r="W1604" s="516" t="str">
        <f>三年级一分钟跳绳得分</f>
        <v/>
      </c>
      <c r="X1604" s="517" t="str">
        <f>三年级等级</f>
        <v/>
      </c>
      <c r="Y1604" s="515" t="str">
        <f>三年级仰卧起坐得分</f>
        <v/>
      </c>
      <c r="Z1604" s="518" t="str">
        <f>三年级等级</f>
        <v/>
      </c>
      <c r="AA1604" s="533"/>
      <c r="AB1604" s="515"/>
      <c r="AC1604" s="533" t="str">
        <f>三年级跳绳附加分</f>
        <v/>
      </c>
      <c r="AD1604" s="534" t="str">
        <f>三年级标准分</f>
        <v/>
      </c>
      <c r="AE1604" s="534" t="str">
        <f>三年级总分</f>
        <v/>
      </c>
      <c r="AF1604" s="517" t="str">
        <f>三年级等级</f>
        <v/>
      </c>
    </row>
    <row r="1605" spans="1:32">
      <c r="A1605" s="476">
        <v>323</v>
      </c>
      <c r="B1605" s="477">
        <v>63</v>
      </c>
      <c r="C1605" s="632"/>
      <c r="D1605" s="633"/>
      <c r="E1605" s="632"/>
      <c r="F1605" s="625"/>
      <c r="G1605" s="608"/>
      <c r="H1605" s="475"/>
      <c r="I1605" s="613"/>
      <c r="J1605" s="614"/>
      <c r="K1605" s="614"/>
      <c r="L1605" s="615"/>
      <c r="M1605" s="644"/>
      <c r="N1605" s="505" t="str">
        <f>三年级BMI</f>
        <v/>
      </c>
      <c r="O1605" s="499" t="str">
        <f>三年级BMI等级</f>
        <v/>
      </c>
      <c r="P1605" s="500" t="str">
        <f>三年级BMI得分</f>
        <v/>
      </c>
      <c r="Q1605" s="515" t="str">
        <f>三年级肺活量得分</f>
        <v/>
      </c>
      <c r="R1605" s="512" t="str">
        <f>三年级等级</f>
        <v/>
      </c>
      <c r="S1605" s="516" t="str">
        <f>三年级50米跑得分</f>
        <v/>
      </c>
      <c r="T1605" s="517" t="str">
        <f>三年级等级</f>
        <v/>
      </c>
      <c r="U1605" s="516" t="str">
        <f>三年级坐位体前屈得分</f>
        <v/>
      </c>
      <c r="V1605" s="517" t="str">
        <f>三年级等级</f>
        <v/>
      </c>
      <c r="W1605" s="516" t="str">
        <f>三年级一分钟跳绳得分</f>
        <v/>
      </c>
      <c r="X1605" s="517" t="str">
        <f>三年级等级</f>
        <v/>
      </c>
      <c r="Y1605" s="515" t="str">
        <f>三年级仰卧起坐得分</f>
        <v/>
      </c>
      <c r="Z1605" s="518" t="str">
        <f>三年级等级</f>
        <v/>
      </c>
      <c r="AA1605" s="533"/>
      <c r="AB1605" s="515"/>
      <c r="AC1605" s="533" t="str">
        <f>三年级跳绳附加分</f>
        <v/>
      </c>
      <c r="AD1605" s="534" t="str">
        <f>三年级标准分</f>
        <v/>
      </c>
      <c r="AE1605" s="534" t="str">
        <f>三年级总分</f>
        <v/>
      </c>
      <c r="AF1605" s="517" t="str">
        <f>三年级等级</f>
        <v/>
      </c>
    </row>
    <row r="1606" spans="1:32">
      <c r="A1606" s="476">
        <v>323</v>
      </c>
      <c r="B1606" s="477">
        <v>64</v>
      </c>
      <c r="C1606" s="632"/>
      <c r="D1606" s="633"/>
      <c r="E1606" s="632"/>
      <c r="F1606" s="625"/>
      <c r="G1606" s="608"/>
      <c r="H1606" s="475"/>
      <c r="I1606" s="613"/>
      <c r="J1606" s="614"/>
      <c r="K1606" s="614"/>
      <c r="L1606" s="615"/>
      <c r="M1606" s="644"/>
      <c r="N1606" s="505" t="str">
        <f>三年级BMI</f>
        <v/>
      </c>
      <c r="O1606" s="499" t="str">
        <f>三年级BMI等级</f>
        <v/>
      </c>
      <c r="P1606" s="500" t="str">
        <f>三年级BMI得分</f>
        <v/>
      </c>
      <c r="Q1606" s="515" t="str">
        <f>三年级肺活量得分</f>
        <v/>
      </c>
      <c r="R1606" s="512" t="str">
        <f>三年级等级</f>
        <v/>
      </c>
      <c r="S1606" s="516" t="str">
        <f>三年级50米跑得分</f>
        <v/>
      </c>
      <c r="T1606" s="517" t="str">
        <f>三年级等级</f>
        <v/>
      </c>
      <c r="U1606" s="516" t="str">
        <f>三年级坐位体前屈得分</f>
        <v/>
      </c>
      <c r="V1606" s="517" t="str">
        <f>三年级等级</f>
        <v/>
      </c>
      <c r="W1606" s="516" t="str">
        <f>三年级一分钟跳绳得分</f>
        <v/>
      </c>
      <c r="X1606" s="517" t="str">
        <f>三年级等级</f>
        <v/>
      </c>
      <c r="Y1606" s="515" t="str">
        <f>三年级仰卧起坐得分</f>
        <v/>
      </c>
      <c r="Z1606" s="518" t="str">
        <f>三年级等级</f>
        <v/>
      </c>
      <c r="AA1606" s="533"/>
      <c r="AB1606" s="515"/>
      <c r="AC1606" s="533" t="str">
        <f>三年级跳绳附加分</f>
        <v/>
      </c>
      <c r="AD1606" s="534" t="str">
        <f>三年级标准分</f>
        <v/>
      </c>
      <c r="AE1606" s="534" t="str">
        <f>三年级总分</f>
        <v/>
      </c>
      <c r="AF1606" s="517" t="str">
        <f>三年级等级</f>
        <v/>
      </c>
    </row>
    <row r="1607" spans="1:32">
      <c r="A1607" s="476">
        <v>323</v>
      </c>
      <c r="B1607" s="477">
        <v>65</v>
      </c>
      <c r="C1607" s="632"/>
      <c r="D1607" s="633"/>
      <c r="E1607" s="632"/>
      <c r="F1607" s="625"/>
      <c r="G1607" s="608"/>
      <c r="H1607" s="475"/>
      <c r="I1607" s="613"/>
      <c r="J1607" s="614"/>
      <c r="K1607" s="614"/>
      <c r="L1607" s="615"/>
      <c r="M1607" s="644"/>
      <c r="N1607" s="505" t="str">
        <f>三年级BMI</f>
        <v/>
      </c>
      <c r="O1607" s="499" t="str">
        <f>三年级BMI等级</f>
        <v/>
      </c>
      <c r="P1607" s="500" t="str">
        <f>三年级BMI得分</f>
        <v/>
      </c>
      <c r="Q1607" s="515" t="str">
        <f>三年级肺活量得分</f>
        <v/>
      </c>
      <c r="R1607" s="512" t="str">
        <f>三年级等级</f>
        <v/>
      </c>
      <c r="S1607" s="516" t="str">
        <f>三年级50米跑得分</f>
        <v/>
      </c>
      <c r="T1607" s="517" t="str">
        <f>三年级等级</f>
        <v/>
      </c>
      <c r="U1607" s="516" t="str">
        <f>三年级坐位体前屈得分</f>
        <v/>
      </c>
      <c r="V1607" s="517" t="str">
        <f>三年级等级</f>
        <v/>
      </c>
      <c r="W1607" s="516" t="str">
        <f>三年级一分钟跳绳得分</f>
        <v/>
      </c>
      <c r="X1607" s="517" t="str">
        <f>三年级等级</f>
        <v/>
      </c>
      <c r="Y1607" s="515" t="str">
        <f>三年级仰卧起坐得分</f>
        <v/>
      </c>
      <c r="Z1607" s="518" t="str">
        <f>三年级等级</f>
        <v/>
      </c>
      <c r="AA1607" s="533"/>
      <c r="AB1607" s="515"/>
      <c r="AC1607" s="533" t="str">
        <f>三年级跳绳附加分</f>
        <v/>
      </c>
      <c r="AD1607" s="534" t="str">
        <f>三年级标准分</f>
        <v/>
      </c>
      <c r="AE1607" s="534" t="str">
        <f>三年级总分</f>
        <v/>
      </c>
      <c r="AF1607" s="517" t="str">
        <f>三年级等级</f>
        <v/>
      </c>
    </row>
    <row r="1608" spans="1:32">
      <c r="A1608" s="476">
        <v>323</v>
      </c>
      <c r="B1608" s="477">
        <v>66</v>
      </c>
      <c r="C1608" s="632"/>
      <c r="D1608" s="633"/>
      <c r="E1608" s="632"/>
      <c r="F1608" s="625"/>
      <c r="G1608" s="608"/>
      <c r="H1608" s="475"/>
      <c r="I1608" s="613"/>
      <c r="J1608" s="614"/>
      <c r="K1608" s="614"/>
      <c r="L1608" s="615"/>
      <c r="M1608" s="644"/>
      <c r="N1608" s="505" t="str">
        <f>三年级BMI</f>
        <v/>
      </c>
      <c r="O1608" s="499" t="str">
        <f>三年级BMI等级</f>
        <v/>
      </c>
      <c r="P1608" s="500" t="str">
        <f>三年级BMI得分</f>
        <v/>
      </c>
      <c r="Q1608" s="515" t="str">
        <f>三年级肺活量得分</f>
        <v/>
      </c>
      <c r="R1608" s="512" t="str">
        <f>三年级等级</f>
        <v/>
      </c>
      <c r="S1608" s="516" t="str">
        <f>三年级50米跑得分</f>
        <v/>
      </c>
      <c r="T1608" s="517" t="str">
        <f>三年级等级</f>
        <v/>
      </c>
      <c r="U1608" s="516" t="str">
        <f>三年级坐位体前屈得分</f>
        <v/>
      </c>
      <c r="V1608" s="517" t="str">
        <f>三年级等级</f>
        <v/>
      </c>
      <c r="W1608" s="516" t="str">
        <f>三年级一分钟跳绳得分</f>
        <v/>
      </c>
      <c r="X1608" s="517" t="str">
        <f>三年级等级</f>
        <v/>
      </c>
      <c r="Y1608" s="515" t="str">
        <f>三年级仰卧起坐得分</f>
        <v/>
      </c>
      <c r="Z1608" s="518" t="str">
        <f>三年级等级</f>
        <v/>
      </c>
      <c r="AA1608" s="533"/>
      <c r="AB1608" s="515"/>
      <c r="AC1608" s="533" t="str">
        <f>三年级跳绳附加分</f>
        <v/>
      </c>
      <c r="AD1608" s="534" t="str">
        <f>三年级标准分</f>
        <v/>
      </c>
      <c r="AE1608" s="534" t="str">
        <f>三年级总分</f>
        <v/>
      </c>
      <c r="AF1608" s="517" t="str">
        <f>三年级等级</f>
        <v/>
      </c>
    </row>
    <row r="1609" spans="1:32">
      <c r="A1609" s="476">
        <v>323</v>
      </c>
      <c r="B1609" s="477">
        <v>67</v>
      </c>
      <c r="C1609" s="632"/>
      <c r="D1609" s="633"/>
      <c r="E1609" s="632"/>
      <c r="F1609" s="625"/>
      <c r="G1609" s="608"/>
      <c r="H1609" s="475"/>
      <c r="I1609" s="613"/>
      <c r="J1609" s="614"/>
      <c r="K1609" s="614"/>
      <c r="L1609" s="615"/>
      <c r="M1609" s="644"/>
      <c r="N1609" s="505" t="str">
        <f>三年级BMI</f>
        <v/>
      </c>
      <c r="O1609" s="499" t="str">
        <f>三年级BMI等级</f>
        <v/>
      </c>
      <c r="P1609" s="500" t="str">
        <f>三年级BMI得分</f>
        <v/>
      </c>
      <c r="Q1609" s="515" t="str">
        <f>三年级肺活量得分</f>
        <v/>
      </c>
      <c r="R1609" s="512" t="str">
        <f>三年级等级</f>
        <v/>
      </c>
      <c r="S1609" s="516" t="str">
        <f>三年级50米跑得分</f>
        <v/>
      </c>
      <c r="T1609" s="517" t="str">
        <f>三年级等级</f>
        <v/>
      </c>
      <c r="U1609" s="516" t="str">
        <f>三年级坐位体前屈得分</f>
        <v/>
      </c>
      <c r="V1609" s="517" t="str">
        <f>三年级等级</f>
        <v/>
      </c>
      <c r="W1609" s="516" t="str">
        <f>三年级一分钟跳绳得分</f>
        <v/>
      </c>
      <c r="X1609" s="517" t="str">
        <f>三年级等级</f>
        <v/>
      </c>
      <c r="Y1609" s="515" t="str">
        <f>三年级仰卧起坐得分</f>
        <v/>
      </c>
      <c r="Z1609" s="518" t="str">
        <f>三年级等级</f>
        <v/>
      </c>
      <c r="AA1609" s="533"/>
      <c r="AB1609" s="515"/>
      <c r="AC1609" s="533" t="str">
        <f>三年级跳绳附加分</f>
        <v/>
      </c>
      <c r="AD1609" s="534" t="str">
        <f>三年级标准分</f>
        <v/>
      </c>
      <c r="AE1609" s="534" t="str">
        <f>三年级总分</f>
        <v/>
      </c>
      <c r="AF1609" s="517" t="str">
        <f>三年级等级</f>
        <v/>
      </c>
    </row>
    <row r="1610" spans="1:32">
      <c r="A1610" s="476">
        <v>323</v>
      </c>
      <c r="B1610" s="477">
        <v>68</v>
      </c>
      <c r="C1610" s="632"/>
      <c r="D1610" s="633"/>
      <c r="E1610" s="632"/>
      <c r="F1610" s="625"/>
      <c r="G1610" s="608"/>
      <c r="H1610" s="475"/>
      <c r="I1610" s="613"/>
      <c r="J1610" s="614"/>
      <c r="K1610" s="614"/>
      <c r="L1610" s="615"/>
      <c r="M1610" s="644"/>
      <c r="N1610" s="505" t="str">
        <f>三年级BMI</f>
        <v/>
      </c>
      <c r="O1610" s="499" t="str">
        <f>三年级BMI等级</f>
        <v/>
      </c>
      <c r="P1610" s="500" t="str">
        <f>三年级BMI得分</f>
        <v/>
      </c>
      <c r="Q1610" s="515" t="str">
        <f>三年级肺活量得分</f>
        <v/>
      </c>
      <c r="R1610" s="512" t="str">
        <f>三年级等级</f>
        <v/>
      </c>
      <c r="S1610" s="516" t="str">
        <f>三年级50米跑得分</f>
        <v/>
      </c>
      <c r="T1610" s="517" t="str">
        <f>三年级等级</f>
        <v/>
      </c>
      <c r="U1610" s="516" t="str">
        <f>三年级坐位体前屈得分</f>
        <v/>
      </c>
      <c r="V1610" s="517" t="str">
        <f>三年级等级</f>
        <v/>
      </c>
      <c r="W1610" s="516" t="str">
        <f>三年级一分钟跳绳得分</f>
        <v/>
      </c>
      <c r="X1610" s="517" t="str">
        <f>三年级等级</f>
        <v/>
      </c>
      <c r="Y1610" s="515" t="str">
        <f>三年级仰卧起坐得分</f>
        <v/>
      </c>
      <c r="Z1610" s="518" t="str">
        <f>三年级等级</f>
        <v/>
      </c>
      <c r="AA1610" s="533"/>
      <c r="AB1610" s="515"/>
      <c r="AC1610" s="533" t="str">
        <f>三年级跳绳附加分</f>
        <v/>
      </c>
      <c r="AD1610" s="534" t="str">
        <f>三年级标准分</f>
        <v/>
      </c>
      <c r="AE1610" s="534" t="str">
        <f>三年级总分</f>
        <v/>
      </c>
      <c r="AF1610" s="517" t="str">
        <f>三年级等级</f>
        <v/>
      </c>
    </row>
    <row r="1611" spans="1:32">
      <c r="A1611" s="476">
        <v>323</v>
      </c>
      <c r="B1611" s="477">
        <v>69</v>
      </c>
      <c r="C1611" s="632"/>
      <c r="D1611" s="633"/>
      <c r="E1611" s="632"/>
      <c r="F1611" s="625"/>
      <c r="G1611" s="608"/>
      <c r="H1611" s="475"/>
      <c r="I1611" s="613"/>
      <c r="J1611" s="614"/>
      <c r="K1611" s="614"/>
      <c r="L1611" s="615"/>
      <c r="M1611" s="644"/>
      <c r="N1611" s="505" t="str">
        <f>三年级BMI</f>
        <v/>
      </c>
      <c r="O1611" s="499" t="str">
        <f>三年级BMI等级</f>
        <v/>
      </c>
      <c r="P1611" s="500" t="str">
        <f>三年级BMI得分</f>
        <v/>
      </c>
      <c r="Q1611" s="515" t="str">
        <f>三年级肺活量得分</f>
        <v/>
      </c>
      <c r="R1611" s="512" t="str">
        <f>三年级等级</f>
        <v/>
      </c>
      <c r="S1611" s="516" t="str">
        <f>三年级50米跑得分</f>
        <v/>
      </c>
      <c r="T1611" s="517" t="str">
        <f>三年级等级</f>
        <v/>
      </c>
      <c r="U1611" s="516" t="str">
        <f>三年级坐位体前屈得分</f>
        <v/>
      </c>
      <c r="V1611" s="517" t="str">
        <f>三年级等级</f>
        <v/>
      </c>
      <c r="W1611" s="516" t="str">
        <f>三年级一分钟跳绳得分</f>
        <v/>
      </c>
      <c r="X1611" s="517" t="str">
        <f>三年级等级</f>
        <v/>
      </c>
      <c r="Y1611" s="515" t="str">
        <f>三年级仰卧起坐得分</f>
        <v/>
      </c>
      <c r="Z1611" s="518" t="str">
        <f>三年级等级</f>
        <v/>
      </c>
      <c r="AA1611" s="533"/>
      <c r="AB1611" s="515"/>
      <c r="AC1611" s="533" t="str">
        <f>三年级跳绳附加分</f>
        <v/>
      </c>
      <c r="AD1611" s="534" t="str">
        <f>三年级标准分</f>
        <v/>
      </c>
      <c r="AE1611" s="534" t="str">
        <f>三年级总分</f>
        <v/>
      </c>
      <c r="AF1611" s="517" t="str">
        <f>三年级等级</f>
        <v/>
      </c>
    </row>
    <row r="1612" ht="15.75" spans="1:32">
      <c r="A1612" s="535">
        <v>323</v>
      </c>
      <c r="B1612" s="536">
        <v>70</v>
      </c>
      <c r="C1612" s="634"/>
      <c r="D1612" s="635"/>
      <c r="E1612" s="634"/>
      <c r="F1612" s="636"/>
      <c r="G1612" s="611"/>
      <c r="H1612" s="542"/>
      <c r="I1612" s="617"/>
      <c r="J1612" s="618"/>
      <c r="K1612" s="626"/>
      <c r="L1612" s="627"/>
      <c r="M1612" s="645"/>
      <c r="N1612" s="548" t="str">
        <f>三年级BMI</f>
        <v/>
      </c>
      <c r="O1612" s="549" t="str">
        <f>三年级BMI等级</f>
        <v/>
      </c>
      <c r="P1612" s="550" t="str">
        <f>三年级BMI得分</f>
        <v/>
      </c>
      <c r="Q1612" s="556" t="str">
        <f>三年级肺活量得分</f>
        <v/>
      </c>
      <c r="R1612" s="557" t="str">
        <f>三年级等级</f>
        <v/>
      </c>
      <c r="S1612" s="558" t="str">
        <f>三年级50米跑得分</f>
        <v/>
      </c>
      <c r="T1612" s="559" t="str">
        <f>三年级等级</f>
        <v/>
      </c>
      <c r="U1612" s="558" t="str">
        <f>三年级坐位体前屈得分</f>
        <v/>
      </c>
      <c r="V1612" s="559" t="str">
        <f>三年级等级</f>
        <v/>
      </c>
      <c r="W1612" s="558" t="str">
        <f>三年级一分钟跳绳得分</f>
        <v/>
      </c>
      <c r="X1612" s="559" t="str">
        <f>三年级等级</f>
        <v/>
      </c>
      <c r="Y1612" s="556" t="str">
        <f>三年级仰卧起坐得分</f>
        <v/>
      </c>
      <c r="Z1612" s="563" t="str">
        <f>三年级等级</f>
        <v/>
      </c>
      <c r="AA1612" s="564"/>
      <c r="AB1612" s="556"/>
      <c r="AC1612" s="565" t="str">
        <f>三年级跳绳附加分</f>
        <v/>
      </c>
      <c r="AD1612" s="566" t="str">
        <f>三年级标准分</f>
        <v/>
      </c>
      <c r="AE1612" s="566" t="str">
        <f>三年级总分</f>
        <v/>
      </c>
      <c r="AF1612" s="567" t="str">
        <f>三年级等级</f>
        <v/>
      </c>
    </row>
    <row r="1613" ht="15.75" spans="1:32">
      <c r="A1613" s="468">
        <v>324</v>
      </c>
      <c r="B1613" s="469">
        <v>1</v>
      </c>
      <c r="C1613" s="637"/>
      <c r="D1613" s="638"/>
      <c r="E1613" s="637"/>
      <c r="F1613" s="640"/>
      <c r="G1613" s="612"/>
      <c r="H1613" s="475"/>
      <c r="I1613" s="621"/>
      <c r="J1613" s="622"/>
      <c r="K1613" s="629"/>
      <c r="L1613" s="630"/>
      <c r="M1613" s="646"/>
      <c r="N1613" s="553" t="str">
        <f>三年级BMI</f>
        <v/>
      </c>
      <c r="O1613" s="554" t="str">
        <f>三年级BMI等级</f>
        <v/>
      </c>
      <c r="P1613" s="555" t="str">
        <f>三年级BMI得分</f>
        <v/>
      </c>
      <c r="Q1613" s="560" t="str">
        <f>三年级肺活量得分</f>
        <v/>
      </c>
      <c r="R1613" s="561" t="str">
        <f>三年级等级</f>
        <v/>
      </c>
      <c r="S1613" s="562" t="str">
        <f>三年级50米跑得分</f>
        <v/>
      </c>
      <c r="T1613" s="561" t="str">
        <f>三年级等级</f>
        <v/>
      </c>
      <c r="U1613" s="562" t="str">
        <f>三年级坐位体前屈得分</f>
        <v/>
      </c>
      <c r="V1613" s="561" t="str">
        <f>三年级等级</f>
        <v/>
      </c>
      <c r="W1613" s="562" t="str">
        <f>三年级一分钟跳绳得分</f>
        <v/>
      </c>
      <c r="X1613" s="561" t="str">
        <f>三年级等级</f>
        <v/>
      </c>
      <c r="Y1613" s="560" t="str">
        <f>三年级仰卧起坐得分</f>
        <v/>
      </c>
      <c r="Z1613" s="568" t="str">
        <f>三年级等级</f>
        <v/>
      </c>
      <c r="AA1613" s="569"/>
      <c r="AB1613" s="560"/>
      <c r="AC1613" s="530" t="str">
        <f>三年级跳绳附加分</f>
        <v/>
      </c>
      <c r="AD1613" s="531" t="str">
        <f>三年级标准分</f>
        <v/>
      </c>
      <c r="AE1613" s="531" t="str">
        <f>三年级总分</f>
        <v/>
      </c>
      <c r="AF1613" s="512" t="str">
        <f>三年级等级</f>
        <v/>
      </c>
    </row>
    <row r="1614" spans="1:32">
      <c r="A1614" s="476">
        <v>324</v>
      </c>
      <c r="B1614" s="477">
        <v>2</v>
      </c>
      <c r="C1614" s="632"/>
      <c r="D1614" s="633"/>
      <c r="E1614" s="632"/>
      <c r="F1614" s="625"/>
      <c r="G1614" s="608"/>
      <c r="H1614" s="475"/>
      <c r="I1614" s="613"/>
      <c r="J1614" s="614"/>
      <c r="K1614" s="614"/>
      <c r="L1614" s="615"/>
      <c r="M1614" s="644"/>
      <c r="N1614" s="505" t="str">
        <f>三年级BMI</f>
        <v/>
      </c>
      <c r="O1614" s="499" t="str">
        <f>三年级BMI等级</f>
        <v/>
      </c>
      <c r="P1614" s="500" t="str">
        <f>三年级BMI得分</f>
        <v/>
      </c>
      <c r="Q1614" s="515" t="str">
        <f>三年级肺活量得分</f>
        <v/>
      </c>
      <c r="R1614" s="512" t="str">
        <f>三年级等级</f>
        <v/>
      </c>
      <c r="S1614" s="516" t="str">
        <f>三年级50米跑得分</f>
        <v/>
      </c>
      <c r="T1614" s="517" t="str">
        <f>三年级等级</f>
        <v/>
      </c>
      <c r="U1614" s="516" t="str">
        <f>三年级坐位体前屈得分</f>
        <v/>
      </c>
      <c r="V1614" s="517" t="str">
        <f>三年级等级</f>
        <v/>
      </c>
      <c r="W1614" s="516" t="str">
        <f>三年级一分钟跳绳得分</f>
        <v/>
      </c>
      <c r="X1614" s="517" t="str">
        <f>三年级等级</f>
        <v/>
      </c>
      <c r="Y1614" s="515" t="str">
        <f>三年级仰卧起坐得分</f>
        <v/>
      </c>
      <c r="Z1614" s="518" t="str">
        <f>三年级等级</f>
        <v/>
      </c>
      <c r="AA1614" s="533"/>
      <c r="AB1614" s="515"/>
      <c r="AC1614" s="533" t="str">
        <f>三年级跳绳附加分</f>
        <v/>
      </c>
      <c r="AD1614" s="534" t="str">
        <f>三年级标准分</f>
        <v/>
      </c>
      <c r="AE1614" s="534" t="str">
        <f>三年级总分</f>
        <v/>
      </c>
      <c r="AF1614" s="517" t="str">
        <f>三年级等级</f>
        <v/>
      </c>
    </row>
    <row r="1615" spans="1:32">
      <c r="A1615" s="476">
        <v>324</v>
      </c>
      <c r="B1615" s="477">
        <v>3</v>
      </c>
      <c r="C1615" s="632"/>
      <c r="D1615" s="633"/>
      <c r="E1615" s="632"/>
      <c r="F1615" s="625"/>
      <c r="G1615" s="608"/>
      <c r="H1615" s="475"/>
      <c r="I1615" s="613"/>
      <c r="J1615" s="614"/>
      <c r="K1615" s="614"/>
      <c r="L1615" s="615"/>
      <c r="M1615" s="644"/>
      <c r="N1615" s="505" t="str">
        <f>三年级BMI</f>
        <v/>
      </c>
      <c r="O1615" s="499" t="str">
        <f>三年级BMI等级</f>
        <v/>
      </c>
      <c r="P1615" s="500" t="str">
        <f>三年级BMI得分</f>
        <v/>
      </c>
      <c r="Q1615" s="515" t="str">
        <f>三年级肺活量得分</f>
        <v/>
      </c>
      <c r="R1615" s="512" t="str">
        <f>三年级等级</f>
        <v/>
      </c>
      <c r="S1615" s="516" t="str">
        <f>三年级50米跑得分</f>
        <v/>
      </c>
      <c r="T1615" s="517" t="str">
        <f>三年级等级</f>
        <v/>
      </c>
      <c r="U1615" s="516" t="str">
        <f>三年级坐位体前屈得分</f>
        <v/>
      </c>
      <c r="V1615" s="517" t="str">
        <f>三年级等级</f>
        <v/>
      </c>
      <c r="W1615" s="516" t="str">
        <f>三年级一分钟跳绳得分</f>
        <v/>
      </c>
      <c r="X1615" s="517" t="str">
        <f>三年级等级</f>
        <v/>
      </c>
      <c r="Y1615" s="515" t="str">
        <f>三年级仰卧起坐得分</f>
        <v/>
      </c>
      <c r="Z1615" s="518" t="str">
        <f>三年级等级</f>
        <v/>
      </c>
      <c r="AA1615" s="533"/>
      <c r="AB1615" s="515"/>
      <c r="AC1615" s="533" t="str">
        <f>三年级跳绳附加分</f>
        <v/>
      </c>
      <c r="AD1615" s="534" t="str">
        <f>三年级标准分</f>
        <v/>
      </c>
      <c r="AE1615" s="534" t="str">
        <f>三年级总分</f>
        <v/>
      </c>
      <c r="AF1615" s="517" t="str">
        <f>三年级等级</f>
        <v/>
      </c>
    </row>
    <row r="1616" spans="1:32">
      <c r="A1616" s="476">
        <v>324</v>
      </c>
      <c r="B1616" s="477">
        <v>4</v>
      </c>
      <c r="C1616" s="632"/>
      <c r="D1616" s="633"/>
      <c r="E1616" s="632"/>
      <c r="F1616" s="625"/>
      <c r="G1616" s="608"/>
      <c r="H1616" s="475"/>
      <c r="I1616" s="613"/>
      <c r="J1616" s="614"/>
      <c r="K1616" s="614"/>
      <c r="L1616" s="615"/>
      <c r="M1616" s="644"/>
      <c r="N1616" s="505" t="str">
        <f>三年级BMI</f>
        <v/>
      </c>
      <c r="O1616" s="499" t="str">
        <f>三年级BMI等级</f>
        <v/>
      </c>
      <c r="P1616" s="500" t="str">
        <f>三年级BMI得分</f>
        <v/>
      </c>
      <c r="Q1616" s="515" t="str">
        <f>三年级肺活量得分</f>
        <v/>
      </c>
      <c r="R1616" s="512" t="str">
        <f>三年级等级</f>
        <v/>
      </c>
      <c r="S1616" s="516" t="str">
        <f>三年级50米跑得分</f>
        <v/>
      </c>
      <c r="T1616" s="517" t="str">
        <f>三年级等级</f>
        <v/>
      </c>
      <c r="U1616" s="516" t="str">
        <f>三年级坐位体前屈得分</f>
        <v/>
      </c>
      <c r="V1616" s="517" t="str">
        <f>三年级等级</f>
        <v/>
      </c>
      <c r="W1616" s="516" t="str">
        <f>三年级一分钟跳绳得分</f>
        <v/>
      </c>
      <c r="X1616" s="517" t="str">
        <f>三年级等级</f>
        <v/>
      </c>
      <c r="Y1616" s="515" t="str">
        <f>三年级仰卧起坐得分</f>
        <v/>
      </c>
      <c r="Z1616" s="518" t="str">
        <f>三年级等级</f>
        <v/>
      </c>
      <c r="AA1616" s="533"/>
      <c r="AB1616" s="515"/>
      <c r="AC1616" s="533" t="str">
        <f>三年级跳绳附加分</f>
        <v/>
      </c>
      <c r="AD1616" s="534" t="str">
        <f>三年级标准分</f>
        <v/>
      </c>
      <c r="AE1616" s="534" t="str">
        <f>三年级总分</f>
        <v/>
      </c>
      <c r="AF1616" s="517" t="str">
        <f>三年级等级</f>
        <v/>
      </c>
    </row>
    <row r="1617" spans="1:32">
      <c r="A1617" s="476">
        <v>324</v>
      </c>
      <c r="B1617" s="477">
        <v>5</v>
      </c>
      <c r="C1617" s="632"/>
      <c r="D1617" s="633"/>
      <c r="E1617" s="632"/>
      <c r="F1617" s="625"/>
      <c r="G1617" s="608"/>
      <c r="H1617" s="475"/>
      <c r="I1617" s="613"/>
      <c r="J1617" s="614"/>
      <c r="K1617" s="614"/>
      <c r="L1617" s="615"/>
      <c r="M1617" s="644"/>
      <c r="N1617" s="505" t="str">
        <f>三年级BMI</f>
        <v/>
      </c>
      <c r="O1617" s="499" t="str">
        <f>三年级BMI等级</f>
        <v/>
      </c>
      <c r="P1617" s="500" t="str">
        <f>三年级BMI得分</f>
        <v/>
      </c>
      <c r="Q1617" s="515" t="str">
        <f>三年级肺活量得分</f>
        <v/>
      </c>
      <c r="R1617" s="512" t="str">
        <f>三年级等级</f>
        <v/>
      </c>
      <c r="S1617" s="516" t="str">
        <f>三年级50米跑得分</f>
        <v/>
      </c>
      <c r="T1617" s="517" t="str">
        <f>三年级等级</f>
        <v/>
      </c>
      <c r="U1617" s="516" t="str">
        <f>三年级坐位体前屈得分</f>
        <v/>
      </c>
      <c r="V1617" s="517" t="str">
        <f>三年级等级</f>
        <v/>
      </c>
      <c r="W1617" s="516" t="str">
        <f>三年级一分钟跳绳得分</f>
        <v/>
      </c>
      <c r="X1617" s="517" t="str">
        <f>三年级等级</f>
        <v/>
      </c>
      <c r="Y1617" s="515" t="str">
        <f>三年级仰卧起坐得分</f>
        <v/>
      </c>
      <c r="Z1617" s="518" t="str">
        <f>三年级等级</f>
        <v/>
      </c>
      <c r="AA1617" s="533"/>
      <c r="AB1617" s="515"/>
      <c r="AC1617" s="533" t="str">
        <f>三年级跳绳附加分</f>
        <v/>
      </c>
      <c r="AD1617" s="534" t="str">
        <f>三年级标准分</f>
        <v/>
      </c>
      <c r="AE1617" s="534" t="str">
        <f>三年级总分</f>
        <v/>
      </c>
      <c r="AF1617" s="517" t="str">
        <f>三年级等级</f>
        <v/>
      </c>
    </row>
    <row r="1618" spans="1:32">
      <c r="A1618" s="476">
        <v>324</v>
      </c>
      <c r="B1618" s="477">
        <v>6</v>
      </c>
      <c r="C1618" s="632"/>
      <c r="D1618" s="633"/>
      <c r="E1618" s="632"/>
      <c r="F1618" s="625"/>
      <c r="G1618" s="608"/>
      <c r="H1618" s="475"/>
      <c r="I1618" s="613"/>
      <c r="J1618" s="614"/>
      <c r="K1618" s="614"/>
      <c r="L1618" s="615"/>
      <c r="M1618" s="644"/>
      <c r="N1618" s="505" t="str">
        <f>三年级BMI</f>
        <v/>
      </c>
      <c r="O1618" s="499" t="str">
        <f>三年级BMI等级</f>
        <v/>
      </c>
      <c r="P1618" s="500" t="str">
        <f>三年级BMI得分</f>
        <v/>
      </c>
      <c r="Q1618" s="515" t="str">
        <f>三年级肺活量得分</f>
        <v/>
      </c>
      <c r="R1618" s="512" t="str">
        <f>三年级等级</f>
        <v/>
      </c>
      <c r="S1618" s="516" t="str">
        <f>三年级50米跑得分</f>
        <v/>
      </c>
      <c r="T1618" s="517" t="str">
        <f>三年级等级</f>
        <v/>
      </c>
      <c r="U1618" s="516" t="str">
        <f>三年级坐位体前屈得分</f>
        <v/>
      </c>
      <c r="V1618" s="517" t="str">
        <f>三年级等级</f>
        <v/>
      </c>
      <c r="W1618" s="516" t="str">
        <f>三年级一分钟跳绳得分</f>
        <v/>
      </c>
      <c r="X1618" s="517" t="str">
        <f>三年级等级</f>
        <v/>
      </c>
      <c r="Y1618" s="515" t="str">
        <f>三年级仰卧起坐得分</f>
        <v/>
      </c>
      <c r="Z1618" s="518" t="str">
        <f>三年级等级</f>
        <v/>
      </c>
      <c r="AA1618" s="533"/>
      <c r="AB1618" s="515"/>
      <c r="AC1618" s="533" t="str">
        <f>三年级跳绳附加分</f>
        <v/>
      </c>
      <c r="AD1618" s="534" t="str">
        <f>三年级标准分</f>
        <v/>
      </c>
      <c r="AE1618" s="534" t="str">
        <f>三年级总分</f>
        <v/>
      </c>
      <c r="AF1618" s="517" t="str">
        <f>三年级等级</f>
        <v/>
      </c>
    </row>
    <row r="1619" spans="1:32">
      <c r="A1619" s="476">
        <v>324</v>
      </c>
      <c r="B1619" s="477">
        <v>7</v>
      </c>
      <c r="C1619" s="632"/>
      <c r="D1619" s="633"/>
      <c r="E1619" s="632"/>
      <c r="F1619" s="625"/>
      <c r="G1619" s="608"/>
      <c r="H1619" s="475"/>
      <c r="I1619" s="613"/>
      <c r="J1619" s="614"/>
      <c r="K1619" s="614"/>
      <c r="L1619" s="615"/>
      <c r="M1619" s="644"/>
      <c r="N1619" s="505" t="str">
        <f>三年级BMI</f>
        <v/>
      </c>
      <c r="O1619" s="499" t="str">
        <f>三年级BMI等级</f>
        <v/>
      </c>
      <c r="P1619" s="500" t="str">
        <f>三年级BMI得分</f>
        <v/>
      </c>
      <c r="Q1619" s="515" t="str">
        <f>三年级肺活量得分</f>
        <v/>
      </c>
      <c r="R1619" s="512" t="str">
        <f>三年级等级</f>
        <v/>
      </c>
      <c r="S1619" s="516" t="str">
        <f>三年级50米跑得分</f>
        <v/>
      </c>
      <c r="T1619" s="517" t="str">
        <f>三年级等级</f>
        <v/>
      </c>
      <c r="U1619" s="516" t="str">
        <f>三年级坐位体前屈得分</f>
        <v/>
      </c>
      <c r="V1619" s="517" t="str">
        <f>三年级等级</f>
        <v/>
      </c>
      <c r="W1619" s="516" t="str">
        <f>三年级一分钟跳绳得分</f>
        <v/>
      </c>
      <c r="X1619" s="517" t="str">
        <f>三年级等级</f>
        <v/>
      </c>
      <c r="Y1619" s="515" t="str">
        <f>三年级仰卧起坐得分</f>
        <v/>
      </c>
      <c r="Z1619" s="518" t="str">
        <f>三年级等级</f>
        <v/>
      </c>
      <c r="AA1619" s="533"/>
      <c r="AB1619" s="515"/>
      <c r="AC1619" s="533" t="str">
        <f>三年级跳绳附加分</f>
        <v/>
      </c>
      <c r="AD1619" s="534" t="str">
        <f>三年级标准分</f>
        <v/>
      </c>
      <c r="AE1619" s="534" t="str">
        <f>三年级总分</f>
        <v/>
      </c>
      <c r="AF1619" s="517" t="str">
        <f>三年级等级</f>
        <v/>
      </c>
    </row>
    <row r="1620" spans="1:32">
      <c r="A1620" s="476">
        <v>324</v>
      </c>
      <c r="B1620" s="477">
        <v>8</v>
      </c>
      <c r="C1620" s="632"/>
      <c r="D1620" s="633"/>
      <c r="E1620" s="632"/>
      <c r="F1620" s="625"/>
      <c r="G1620" s="608"/>
      <c r="H1620" s="475"/>
      <c r="I1620" s="613"/>
      <c r="J1620" s="614"/>
      <c r="K1620" s="614"/>
      <c r="L1620" s="615"/>
      <c r="M1620" s="644"/>
      <c r="N1620" s="505" t="str">
        <f>三年级BMI</f>
        <v/>
      </c>
      <c r="O1620" s="499" t="str">
        <f>三年级BMI等级</f>
        <v/>
      </c>
      <c r="P1620" s="500" t="str">
        <f>三年级BMI得分</f>
        <v/>
      </c>
      <c r="Q1620" s="515" t="str">
        <f>三年级肺活量得分</f>
        <v/>
      </c>
      <c r="R1620" s="512" t="str">
        <f>三年级等级</f>
        <v/>
      </c>
      <c r="S1620" s="516" t="str">
        <f>三年级50米跑得分</f>
        <v/>
      </c>
      <c r="T1620" s="517" t="str">
        <f>三年级等级</f>
        <v/>
      </c>
      <c r="U1620" s="516" t="str">
        <f>三年级坐位体前屈得分</f>
        <v/>
      </c>
      <c r="V1620" s="517" t="str">
        <f>三年级等级</f>
        <v/>
      </c>
      <c r="W1620" s="516" t="str">
        <f>三年级一分钟跳绳得分</f>
        <v/>
      </c>
      <c r="X1620" s="517" t="str">
        <f>三年级等级</f>
        <v/>
      </c>
      <c r="Y1620" s="515" t="str">
        <f>三年级仰卧起坐得分</f>
        <v/>
      </c>
      <c r="Z1620" s="518" t="str">
        <f>三年级等级</f>
        <v/>
      </c>
      <c r="AA1620" s="533"/>
      <c r="AB1620" s="515"/>
      <c r="AC1620" s="533" t="str">
        <f>三年级跳绳附加分</f>
        <v/>
      </c>
      <c r="AD1620" s="534" t="str">
        <f>三年级标准分</f>
        <v/>
      </c>
      <c r="AE1620" s="534" t="str">
        <f>三年级总分</f>
        <v/>
      </c>
      <c r="AF1620" s="517" t="str">
        <f>三年级等级</f>
        <v/>
      </c>
    </row>
    <row r="1621" spans="1:32">
      <c r="A1621" s="476">
        <v>324</v>
      </c>
      <c r="B1621" s="477">
        <v>9</v>
      </c>
      <c r="C1621" s="632"/>
      <c r="D1621" s="633"/>
      <c r="E1621" s="632"/>
      <c r="F1621" s="625"/>
      <c r="G1621" s="608"/>
      <c r="H1621" s="475"/>
      <c r="I1621" s="613"/>
      <c r="J1621" s="614"/>
      <c r="K1621" s="614"/>
      <c r="L1621" s="615"/>
      <c r="M1621" s="644"/>
      <c r="N1621" s="505" t="str">
        <f>三年级BMI</f>
        <v/>
      </c>
      <c r="O1621" s="499" t="str">
        <f>三年级BMI等级</f>
        <v/>
      </c>
      <c r="P1621" s="500" t="str">
        <f>三年级BMI得分</f>
        <v/>
      </c>
      <c r="Q1621" s="515" t="str">
        <f>三年级肺活量得分</f>
        <v/>
      </c>
      <c r="R1621" s="512" t="str">
        <f>三年级等级</f>
        <v/>
      </c>
      <c r="S1621" s="516" t="str">
        <f>三年级50米跑得分</f>
        <v/>
      </c>
      <c r="T1621" s="517" t="str">
        <f>三年级等级</f>
        <v/>
      </c>
      <c r="U1621" s="516" t="str">
        <f>三年级坐位体前屈得分</f>
        <v/>
      </c>
      <c r="V1621" s="517" t="str">
        <f>三年级等级</f>
        <v/>
      </c>
      <c r="W1621" s="516" t="str">
        <f>三年级一分钟跳绳得分</f>
        <v/>
      </c>
      <c r="X1621" s="517" t="str">
        <f>三年级等级</f>
        <v/>
      </c>
      <c r="Y1621" s="515" t="str">
        <f>三年级仰卧起坐得分</f>
        <v/>
      </c>
      <c r="Z1621" s="518" t="str">
        <f>三年级等级</f>
        <v/>
      </c>
      <c r="AA1621" s="533"/>
      <c r="AB1621" s="515"/>
      <c r="AC1621" s="533" t="str">
        <f>三年级跳绳附加分</f>
        <v/>
      </c>
      <c r="AD1621" s="534" t="str">
        <f>三年级标准分</f>
        <v/>
      </c>
      <c r="AE1621" s="534" t="str">
        <f>三年级总分</f>
        <v/>
      </c>
      <c r="AF1621" s="517" t="str">
        <f>三年级等级</f>
        <v/>
      </c>
    </row>
    <row r="1622" spans="1:32">
      <c r="A1622" s="476">
        <v>324</v>
      </c>
      <c r="B1622" s="477">
        <v>10</v>
      </c>
      <c r="C1622" s="632"/>
      <c r="D1622" s="633"/>
      <c r="E1622" s="632"/>
      <c r="F1622" s="625"/>
      <c r="G1622" s="608"/>
      <c r="H1622" s="475"/>
      <c r="I1622" s="613"/>
      <c r="J1622" s="614"/>
      <c r="K1622" s="614"/>
      <c r="L1622" s="615"/>
      <c r="M1622" s="644"/>
      <c r="N1622" s="505" t="str">
        <f>三年级BMI</f>
        <v/>
      </c>
      <c r="O1622" s="499" t="str">
        <f>三年级BMI等级</f>
        <v/>
      </c>
      <c r="P1622" s="500" t="str">
        <f>三年级BMI得分</f>
        <v/>
      </c>
      <c r="Q1622" s="515" t="str">
        <f>三年级肺活量得分</f>
        <v/>
      </c>
      <c r="R1622" s="512" t="str">
        <f>三年级等级</f>
        <v/>
      </c>
      <c r="S1622" s="516" t="str">
        <f>三年级50米跑得分</f>
        <v/>
      </c>
      <c r="T1622" s="517" t="str">
        <f>三年级等级</f>
        <v/>
      </c>
      <c r="U1622" s="516" t="str">
        <f>三年级坐位体前屈得分</f>
        <v/>
      </c>
      <c r="V1622" s="517" t="str">
        <f>三年级等级</f>
        <v/>
      </c>
      <c r="W1622" s="516" t="str">
        <f>三年级一分钟跳绳得分</f>
        <v/>
      </c>
      <c r="X1622" s="517" t="str">
        <f>三年级等级</f>
        <v/>
      </c>
      <c r="Y1622" s="515" t="str">
        <f>三年级仰卧起坐得分</f>
        <v/>
      </c>
      <c r="Z1622" s="518" t="str">
        <f>三年级等级</f>
        <v/>
      </c>
      <c r="AA1622" s="533"/>
      <c r="AB1622" s="515"/>
      <c r="AC1622" s="533" t="str">
        <f>三年级跳绳附加分</f>
        <v/>
      </c>
      <c r="AD1622" s="534" t="str">
        <f>三年级标准分</f>
        <v/>
      </c>
      <c r="AE1622" s="534" t="str">
        <f>三年级总分</f>
        <v/>
      </c>
      <c r="AF1622" s="517" t="str">
        <f>三年级等级</f>
        <v/>
      </c>
    </row>
    <row r="1623" spans="1:32">
      <c r="A1623" s="476">
        <v>324</v>
      </c>
      <c r="B1623" s="477">
        <v>11</v>
      </c>
      <c r="C1623" s="632"/>
      <c r="D1623" s="633"/>
      <c r="E1623" s="632"/>
      <c r="F1623" s="625"/>
      <c r="G1623" s="608"/>
      <c r="H1623" s="475"/>
      <c r="I1623" s="613"/>
      <c r="J1623" s="614"/>
      <c r="K1623" s="614"/>
      <c r="L1623" s="615"/>
      <c r="M1623" s="644"/>
      <c r="N1623" s="505" t="str">
        <f>三年级BMI</f>
        <v/>
      </c>
      <c r="O1623" s="499" t="str">
        <f>三年级BMI等级</f>
        <v/>
      </c>
      <c r="P1623" s="500" t="str">
        <f>三年级BMI得分</f>
        <v/>
      </c>
      <c r="Q1623" s="515" t="str">
        <f>三年级肺活量得分</f>
        <v/>
      </c>
      <c r="R1623" s="512" t="str">
        <f>三年级等级</f>
        <v/>
      </c>
      <c r="S1623" s="516" t="str">
        <f>三年级50米跑得分</f>
        <v/>
      </c>
      <c r="T1623" s="517" t="str">
        <f>三年级等级</f>
        <v/>
      </c>
      <c r="U1623" s="516" t="str">
        <f>三年级坐位体前屈得分</f>
        <v/>
      </c>
      <c r="V1623" s="517" t="str">
        <f>三年级等级</f>
        <v/>
      </c>
      <c r="W1623" s="516" t="str">
        <f>三年级一分钟跳绳得分</f>
        <v/>
      </c>
      <c r="X1623" s="517" t="str">
        <f>三年级等级</f>
        <v/>
      </c>
      <c r="Y1623" s="515" t="str">
        <f>三年级仰卧起坐得分</f>
        <v/>
      </c>
      <c r="Z1623" s="518" t="str">
        <f>三年级等级</f>
        <v/>
      </c>
      <c r="AA1623" s="533"/>
      <c r="AB1623" s="515"/>
      <c r="AC1623" s="533" t="str">
        <f>三年级跳绳附加分</f>
        <v/>
      </c>
      <c r="AD1623" s="534" t="str">
        <f>三年级标准分</f>
        <v/>
      </c>
      <c r="AE1623" s="534" t="str">
        <f>三年级总分</f>
        <v/>
      </c>
      <c r="AF1623" s="517" t="str">
        <f>三年级等级</f>
        <v/>
      </c>
    </row>
    <row r="1624" spans="1:32">
      <c r="A1624" s="476">
        <v>324</v>
      </c>
      <c r="B1624" s="477">
        <v>12</v>
      </c>
      <c r="C1624" s="632"/>
      <c r="D1624" s="633"/>
      <c r="E1624" s="632"/>
      <c r="F1624" s="625"/>
      <c r="G1624" s="608"/>
      <c r="H1624" s="475"/>
      <c r="I1624" s="613"/>
      <c r="J1624" s="614"/>
      <c r="K1624" s="614"/>
      <c r="L1624" s="615"/>
      <c r="M1624" s="644"/>
      <c r="N1624" s="505" t="str">
        <f>三年级BMI</f>
        <v/>
      </c>
      <c r="O1624" s="499" t="str">
        <f>三年级BMI等级</f>
        <v/>
      </c>
      <c r="P1624" s="500" t="str">
        <f>三年级BMI得分</f>
        <v/>
      </c>
      <c r="Q1624" s="515" t="str">
        <f>三年级肺活量得分</f>
        <v/>
      </c>
      <c r="R1624" s="512" t="str">
        <f>三年级等级</f>
        <v/>
      </c>
      <c r="S1624" s="516" t="str">
        <f>三年级50米跑得分</f>
        <v/>
      </c>
      <c r="T1624" s="517" t="str">
        <f>三年级等级</f>
        <v/>
      </c>
      <c r="U1624" s="516" t="str">
        <f>三年级坐位体前屈得分</f>
        <v/>
      </c>
      <c r="V1624" s="517" t="str">
        <f>三年级等级</f>
        <v/>
      </c>
      <c r="W1624" s="516" t="str">
        <f>三年级一分钟跳绳得分</f>
        <v/>
      </c>
      <c r="X1624" s="517" t="str">
        <f>三年级等级</f>
        <v/>
      </c>
      <c r="Y1624" s="515" t="str">
        <f>三年级仰卧起坐得分</f>
        <v/>
      </c>
      <c r="Z1624" s="518" t="str">
        <f>三年级等级</f>
        <v/>
      </c>
      <c r="AA1624" s="533"/>
      <c r="AB1624" s="515"/>
      <c r="AC1624" s="533" t="str">
        <f>三年级跳绳附加分</f>
        <v/>
      </c>
      <c r="AD1624" s="534" t="str">
        <f>三年级标准分</f>
        <v/>
      </c>
      <c r="AE1624" s="534" t="str">
        <f>三年级总分</f>
        <v/>
      </c>
      <c r="AF1624" s="517" t="str">
        <f>三年级等级</f>
        <v/>
      </c>
    </row>
    <row r="1625" spans="1:32">
      <c r="A1625" s="476">
        <v>324</v>
      </c>
      <c r="B1625" s="477">
        <v>13</v>
      </c>
      <c r="C1625" s="632"/>
      <c r="D1625" s="633"/>
      <c r="E1625" s="632"/>
      <c r="F1625" s="625"/>
      <c r="G1625" s="608"/>
      <c r="H1625" s="475"/>
      <c r="I1625" s="613"/>
      <c r="J1625" s="614"/>
      <c r="K1625" s="614"/>
      <c r="L1625" s="615"/>
      <c r="M1625" s="644"/>
      <c r="N1625" s="505" t="str">
        <f>三年级BMI</f>
        <v/>
      </c>
      <c r="O1625" s="499" t="str">
        <f>三年级BMI等级</f>
        <v/>
      </c>
      <c r="P1625" s="500" t="str">
        <f>三年级BMI得分</f>
        <v/>
      </c>
      <c r="Q1625" s="515" t="str">
        <f>三年级肺活量得分</f>
        <v/>
      </c>
      <c r="R1625" s="512" t="str">
        <f>三年级等级</f>
        <v/>
      </c>
      <c r="S1625" s="516" t="str">
        <f>三年级50米跑得分</f>
        <v/>
      </c>
      <c r="T1625" s="517" t="str">
        <f>三年级等级</f>
        <v/>
      </c>
      <c r="U1625" s="516" t="str">
        <f>三年级坐位体前屈得分</f>
        <v/>
      </c>
      <c r="V1625" s="517" t="str">
        <f>三年级等级</f>
        <v/>
      </c>
      <c r="W1625" s="516" t="str">
        <f>三年级一分钟跳绳得分</f>
        <v/>
      </c>
      <c r="X1625" s="517" t="str">
        <f>三年级等级</f>
        <v/>
      </c>
      <c r="Y1625" s="515" t="str">
        <f>三年级仰卧起坐得分</f>
        <v/>
      </c>
      <c r="Z1625" s="518" t="str">
        <f>三年级等级</f>
        <v/>
      </c>
      <c r="AA1625" s="533"/>
      <c r="AB1625" s="515"/>
      <c r="AC1625" s="533" t="str">
        <f>三年级跳绳附加分</f>
        <v/>
      </c>
      <c r="AD1625" s="534" t="str">
        <f>三年级标准分</f>
        <v/>
      </c>
      <c r="AE1625" s="534" t="str">
        <f>三年级总分</f>
        <v/>
      </c>
      <c r="AF1625" s="517" t="str">
        <f>三年级等级</f>
        <v/>
      </c>
    </row>
    <row r="1626" spans="1:32">
      <c r="A1626" s="476">
        <v>324</v>
      </c>
      <c r="B1626" s="477">
        <v>14</v>
      </c>
      <c r="C1626" s="632"/>
      <c r="D1626" s="633"/>
      <c r="E1626" s="632"/>
      <c r="F1626" s="625"/>
      <c r="G1626" s="608"/>
      <c r="H1626" s="475"/>
      <c r="I1626" s="613"/>
      <c r="J1626" s="614"/>
      <c r="K1626" s="614"/>
      <c r="L1626" s="615"/>
      <c r="M1626" s="644"/>
      <c r="N1626" s="505" t="str">
        <f>三年级BMI</f>
        <v/>
      </c>
      <c r="O1626" s="499" t="str">
        <f>三年级BMI等级</f>
        <v/>
      </c>
      <c r="P1626" s="500" t="str">
        <f>三年级BMI得分</f>
        <v/>
      </c>
      <c r="Q1626" s="515" t="str">
        <f>三年级肺活量得分</f>
        <v/>
      </c>
      <c r="R1626" s="512" t="str">
        <f>三年级等级</f>
        <v/>
      </c>
      <c r="S1626" s="516" t="str">
        <f>三年级50米跑得分</f>
        <v/>
      </c>
      <c r="T1626" s="517" t="str">
        <f>三年级等级</f>
        <v/>
      </c>
      <c r="U1626" s="516" t="str">
        <f>三年级坐位体前屈得分</f>
        <v/>
      </c>
      <c r="V1626" s="517" t="str">
        <f>三年级等级</f>
        <v/>
      </c>
      <c r="W1626" s="516" t="str">
        <f>三年级一分钟跳绳得分</f>
        <v/>
      </c>
      <c r="X1626" s="517" t="str">
        <f>三年级等级</f>
        <v/>
      </c>
      <c r="Y1626" s="515" t="str">
        <f>三年级仰卧起坐得分</f>
        <v/>
      </c>
      <c r="Z1626" s="518" t="str">
        <f>三年级等级</f>
        <v/>
      </c>
      <c r="AA1626" s="533"/>
      <c r="AB1626" s="515"/>
      <c r="AC1626" s="533" t="str">
        <f>三年级跳绳附加分</f>
        <v/>
      </c>
      <c r="AD1626" s="534" t="str">
        <f>三年级标准分</f>
        <v/>
      </c>
      <c r="AE1626" s="534" t="str">
        <f>三年级总分</f>
        <v/>
      </c>
      <c r="AF1626" s="517" t="str">
        <f>三年级等级</f>
        <v/>
      </c>
    </row>
    <row r="1627" spans="1:32">
      <c r="A1627" s="476">
        <v>324</v>
      </c>
      <c r="B1627" s="477">
        <v>15</v>
      </c>
      <c r="C1627" s="632"/>
      <c r="D1627" s="633"/>
      <c r="E1627" s="632"/>
      <c r="F1627" s="625"/>
      <c r="G1627" s="608"/>
      <c r="H1627" s="475"/>
      <c r="I1627" s="613"/>
      <c r="J1627" s="614"/>
      <c r="K1627" s="614"/>
      <c r="L1627" s="615"/>
      <c r="M1627" s="644"/>
      <c r="N1627" s="505" t="str">
        <f>三年级BMI</f>
        <v/>
      </c>
      <c r="O1627" s="499" t="str">
        <f>三年级BMI等级</f>
        <v/>
      </c>
      <c r="P1627" s="500" t="str">
        <f>三年级BMI得分</f>
        <v/>
      </c>
      <c r="Q1627" s="515" t="str">
        <f>三年级肺活量得分</f>
        <v/>
      </c>
      <c r="R1627" s="512" t="str">
        <f>三年级等级</f>
        <v/>
      </c>
      <c r="S1627" s="516" t="str">
        <f>三年级50米跑得分</f>
        <v/>
      </c>
      <c r="T1627" s="517" t="str">
        <f>三年级等级</f>
        <v/>
      </c>
      <c r="U1627" s="516" t="str">
        <f>三年级坐位体前屈得分</f>
        <v/>
      </c>
      <c r="V1627" s="517" t="str">
        <f>三年级等级</f>
        <v/>
      </c>
      <c r="W1627" s="516" t="str">
        <f>三年级一分钟跳绳得分</f>
        <v/>
      </c>
      <c r="X1627" s="517" t="str">
        <f>三年级等级</f>
        <v/>
      </c>
      <c r="Y1627" s="515" t="str">
        <f>三年级仰卧起坐得分</f>
        <v/>
      </c>
      <c r="Z1627" s="518" t="str">
        <f>三年级等级</f>
        <v/>
      </c>
      <c r="AA1627" s="533"/>
      <c r="AB1627" s="515"/>
      <c r="AC1627" s="533" t="str">
        <f>三年级跳绳附加分</f>
        <v/>
      </c>
      <c r="AD1627" s="534" t="str">
        <f>三年级标准分</f>
        <v/>
      </c>
      <c r="AE1627" s="534" t="str">
        <f>三年级总分</f>
        <v/>
      </c>
      <c r="AF1627" s="517" t="str">
        <f>三年级等级</f>
        <v/>
      </c>
    </row>
    <row r="1628" spans="1:32">
      <c r="A1628" s="476">
        <v>324</v>
      </c>
      <c r="B1628" s="477">
        <v>16</v>
      </c>
      <c r="C1628" s="632"/>
      <c r="D1628" s="633"/>
      <c r="E1628" s="632"/>
      <c r="F1628" s="625"/>
      <c r="G1628" s="608"/>
      <c r="H1628" s="475"/>
      <c r="I1628" s="613"/>
      <c r="J1628" s="614"/>
      <c r="K1628" s="614"/>
      <c r="L1628" s="615"/>
      <c r="M1628" s="644"/>
      <c r="N1628" s="505" t="str">
        <f>三年级BMI</f>
        <v/>
      </c>
      <c r="O1628" s="499" t="str">
        <f>三年级BMI等级</f>
        <v/>
      </c>
      <c r="P1628" s="500" t="str">
        <f>三年级BMI得分</f>
        <v/>
      </c>
      <c r="Q1628" s="515" t="str">
        <f>三年级肺活量得分</f>
        <v/>
      </c>
      <c r="R1628" s="512" t="str">
        <f>三年级等级</f>
        <v/>
      </c>
      <c r="S1628" s="516" t="str">
        <f>三年级50米跑得分</f>
        <v/>
      </c>
      <c r="T1628" s="517" t="str">
        <f>三年级等级</f>
        <v/>
      </c>
      <c r="U1628" s="516" t="str">
        <f>三年级坐位体前屈得分</f>
        <v/>
      </c>
      <c r="V1628" s="517" t="str">
        <f>三年级等级</f>
        <v/>
      </c>
      <c r="W1628" s="516" t="str">
        <f>三年级一分钟跳绳得分</f>
        <v/>
      </c>
      <c r="X1628" s="517" t="str">
        <f>三年级等级</f>
        <v/>
      </c>
      <c r="Y1628" s="515" t="str">
        <f>三年级仰卧起坐得分</f>
        <v/>
      </c>
      <c r="Z1628" s="518" t="str">
        <f>三年级等级</f>
        <v/>
      </c>
      <c r="AA1628" s="533"/>
      <c r="AB1628" s="515"/>
      <c r="AC1628" s="533" t="str">
        <f>三年级跳绳附加分</f>
        <v/>
      </c>
      <c r="AD1628" s="534" t="str">
        <f>三年级标准分</f>
        <v/>
      </c>
      <c r="AE1628" s="534" t="str">
        <f>三年级总分</f>
        <v/>
      </c>
      <c r="AF1628" s="517" t="str">
        <f>三年级等级</f>
        <v/>
      </c>
    </row>
    <row r="1629" spans="1:32">
      <c r="A1629" s="476">
        <v>324</v>
      </c>
      <c r="B1629" s="477">
        <v>17</v>
      </c>
      <c r="C1629" s="632"/>
      <c r="D1629" s="633"/>
      <c r="E1629" s="632"/>
      <c r="F1629" s="625"/>
      <c r="G1629" s="608"/>
      <c r="H1629" s="475"/>
      <c r="I1629" s="613"/>
      <c r="J1629" s="614"/>
      <c r="K1629" s="614"/>
      <c r="L1629" s="615"/>
      <c r="M1629" s="644"/>
      <c r="N1629" s="505" t="str">
        <f>三年级BMI</f>
        <v/>
      </c>
      <c r="O1629" s="499" t="str">
        <f>三年级BMI等级</f>
        <v/>
      </c>
      <c r="P1629" s="500" t="str">
        <f>三年级BMI得分</f>
        <v/>
      </c>
      <c r="Q1629" s="515" t="str">
        <f>三年级肺活量得分</f>
        <v/>
      </c>
      <c r="R1629" s="512" t="str">
        <f>三年级等级</f>
        <v/>
      </c>
      <c r="S1629" s="516" t="str">
        <f>三年级50米跑得分</f>
        <v/>
      </c>
      <c r="T1629" s="517" t="str">
        <f>三年级等级</f>
        <v/>
      </c>
      <c r="U1629" s="516" t="str">
        <f>三年级坐位体前屈得分</f>
        <v/>
      </c>
      <c r="V1629" s="517" t="str">
        <f>三年级等级</f>
        <v/>
      </c>
      <c r="W1629" s="516" t="str">
        <f>三年级一分钟跳绳得分</f>
        <v/>
      </c>
      <c r="X1629" s="517" t="str">
        <f>三年级等级</f>
        <v/>
      </c>
      <c r="Y1629" s="515" t="str">
        <f>三年级仰卧起坐得分</f>
        <v/>
      </c>
      <c r="Z1629" s="518" t="str">
        <f>三年级等级</f>
        <v/>
      </c>
      <c r="AA1629" s="533"/>
      <c r="AB1629" s="515"/>
      <c r="AC1629" s="533" t="str">
        <f>三年级跳绳附加分</f>
        <v/>
      </c>
      <c r="AD1629" s="534" t="str">
        <f>三年级标准分</f>
        <v/>
      </c>
      <c r="AE1629" s="534" t="str">
        <f>三年级总分</f>
        <v/>
      </c>
      <c r="AF1629" s="517" t="str">
        <f>三年级等级</f>
        <v/>
      </c>
    </row>
    <row r="1630" spans="1:32">
      <c r="A1630" s="476">
        <v>324</v>
      </c>
      <c r="B1630" s="477">
        <v>18</v>
      </c>
      <c r="C1630" s="632"/>
      <c r="D1630" s="633"/>
      <c r="E1630" s="632"/>
      <c r="F1630" s="625"/>
      <c r="G1630" s="608"/>
      <c r="H1630" s="475"/>
      <c r="I1630" s="613"/>
      <c r="J1630" s="614"/>
      <c r="K1630" s="614"/>
      <c r="L1630" s="615"/>
      <c r="M1630" s="644"/>
      <c r="N1630" s="505" t="str">
        <f>三年级BMI</f>
        <v/>
      </c>
      <c r="O1630" s="499" t="str">
        <f>三年级BMI等级</f>
        <v/>
      </c>
      <c r="P1630" s="500" t="str">
        <f>三年级BMI得分</f>
        <v/>
      </c>
      <c r="Q1630" s="515" t="str">
        <f>三年级肺活量得分</f>
        <v/>
      </c>
      <c r="R1630" s="512" t="str">
        <f>三年级等级</f>
        <v/>
      </c>
      <c r="S1630" s="516" t="str">
        <f>三年级50米跑得分</f>
        <v/>
      </c>
      <c r="T1630" s="517" t="str">
        <f>三年级等级</f>
        <v/>
      </c>
      <c r="U1630" s="516" t="str">
        <f>三年级坐位体前屈得分</f>
        <v/>
      </c>
      <c r="V1630" s="517" t="str">
        <f>三年级等级</f>
        <v/>
      </c>
      <c r="W1630" s="516" t="str">
        <f>三年级一分钟跳绳得分</f>
        <v/>
      </c>
      <c r="X1630" s="517" t="str">
        <f>三年级等级</f>
        <v/>
      </c>
      <c r="Y1630" s="515" t="str">
        <f>三年级仰卧起坐得分</f>
        <v/>
      </c>
      <c r="Z1630" s="518" t="str">
        <f>三年级等级</f>
        <v/>
      </c>
      <c r="AA1630" s="533"/>
      <c r="AB1630" s="515"/>
      <c r="AC1630" s="533" t="str">
        <f>三年级跳绳附加分</f>
        <v/>
      </c>
      <c r="AD1630" s="534" t="str">
        <f>三年级标准分</f>
        <v/>
      </c>
      <c r="AE1630" s="534" t="str">
        <f>三年级总分</f>
        <v/>
      </c>
      <c r="AF1630" s="517" t="str">
        <f>三年级等级</f>
        <v/>
      </c>
    </row>
    <row r="1631" spans="1:32">
      <c r="A1631" s="476">
        <v>324</v>
      </c>
      <c r="B1631" s="477">
        <v>19</v>
      </c>
      <c r="C1631" s="632"/>
      <c r="D1631" s="633"/>
      <c r="E1631" s="632"/>
      <c r="F1631" s="625"/>
      <c r="G1631" s="608"/>
      <c r="H1631" s="475"/>
      <c r="I1631" s="613"/>
      <c r="J1631" s="614"/>
      <c r="K1631" s="614"/>
      <c r="L1631" s="615"/>
      <c r="M1631" s="644"/>
      <c r="N1631" s="505" t="str">
        <f>三年级BMI</f>
        <v/>
      </c>
      <c r="O1631" s="499" t="str">
        <f>三年级BMI等级</f>
        <v/>
      </c>
      <c r="P1631" s="500" t="str">
        <f>三年级BMI得分</f>
        <v/>
      </c>
      <c r="Q1631" s="515" t="str">
        <f>三年级肺活量得分</f>
        <v/>
      </c>
      <c r="R1631" s="512" t="str">
        <f>三年级等级</f>
        <v/>
      </c>
      <c r="S1631" s="516" t="str">
        <f>三年级50米跑得分</f>
        <v/>
      </c>
      <c r="T1631" s="517" t="str">
        <f>三年级等级</f>
        <v/>
      </c>
      <c r="U1631" s="516" t="str">
        <f>三年级坐位体前屈得分</f>
        <v/>
      </c>
      <c r="V1631" s="517" t="str">
        <f>三年级等级</f>
        <v/>
      </c>
      <c r="W1631" s="516" t="str">
        <f>三年级一分钟跳绳得分</f>
        <v/>
      </c>
      <c r="X1631" s="517" t="str">
        <f>三年级等级</f>
        <v/>
      </c>
      <c r="Y1631" s="515" t="str">
        <f>三年级仰卧起坐得分</f>
        <v/>
      </c>
      <c r="Z1631" s="518" t="str">
        <f>三年级等级</f>
        <v/>
      </c>
      <c r="AA1631" s="533"/>
      <c r="AB1631" s="515"/>
      <c r="AC1631" s="533" t="str">
        <f>三年级跳绳附加分</f>
        <v/>
      </c>
      <c r="AD1631" s="534" t="str">
        <f>三年级标准分</f>
        <v/>
      </c>
      <c r="AE1631" s="534" t="str">
        <f>三年级总分</f>
        <v/>
      </c>
      <c r="AF1631" s="517" t="str">
        <f>三年级等级</f>
        <v/>
      </c>
    </row>
    <row r="1632" spans="1:32">
      <c r="A1632" s="476">
        <v>324</v>
      </c>
      <c r="B1632" s="477">
        <v>20</v>
      </c>
      <c r="C1632" s="632"/>
      <c r="D1632" s="633"/>
      <c r="E1632" s="632"/>
      <c r="F1632" s="625"/>
      <c r="G1632" s="608"/>
      <c r="H1632" s="475"/>
      <c r="I1632" s="613"/>
      <c r="J1632" s="614"/>
      <c r="K1632" s="614"/>
      <c r="L1632" s="615"/>
      <c r="M1632" s="644"/>
      <c r="N1632" s="505" t="str">
        <f>三年级BMI</f>
        <v/>
      </c>
      <c r="O1632" s="499" t="str">
        <f>三年级BMI等级</f>
        <v/>
      </c>
      <c r="P1632" s="500" t="str">
        <f>三年级BMI得分</f>
        <v/>
      </c>
      <c r="Q1632" s="515" t="str">
        <f>三年级肺活量得分</f>
        <v/>
      </c>
      <c r="R1632" s="512" t="str">
        <f>三年级等级</f>
        <v/>
      </c>
      <c r="S1632" s="516" t="str">
        <f>三年级50米跑得分</f>
        <v/>
      </c>
      <c r="T1632" s="517" t="str">
        <f>三年级等级</f>
        <v/>
      </c>
      <c r="U1632" s="516" t="str">
        <f>三年级坐位体前屈得分</f>
        <v/>
      </c>
      <c r="V1632" s="517" t="str">
        <f>三年级等级</f>
        <v/>
      </c>
      <c r="W1632" s="516" t="str">
        <f>三年级一分钟跳绳得分</f>
        <v/>
      </c>
      <c r="X1632" s="517" t="str">
        <f>三年级等级</f>
        <v/>
      </c>
      <c r="Y1632" s="515" t="str">
        <f>三年级仰卧起坐得分</f>
        <v/>
      </c>
      <c r="Z1632" s="518" t="str">
        <f>三年级等级</f>
        <v/>
      </c>
      <c r="AA1632" s="533"/>
      <c r="AB1632" s="515"/>
      <c r="AC1632" s="533" t="str">
        <f>三年级跳绳附加分</f>
        <v/>
      </c>
      <c r="AD1632" s="534" t="str">
        <f>三年级标准分</f>
        <v/>
      </c>
      <c r="AE1632" s="534" t="str">
        <f>三年级总分</f>
        <v/>
      </c>
      <c r="AF1632" s="517" t="str">
        <f>三年级等级</f>
        <v/>
      </c>
    </row>
    <row r="1633" spans="1:32">
      <c r="A1633" s="476">
        <v>324</v>
      </c>
      <c r="B1633" s="477">
        <v>21</v>
      </c>
      <c r="C1633" s="632"/>
      <c r="D1633" s="633"/>
      <c r="E1633" s="632"/>
      <c r="F1633" s="625"/>
      <c r="G1633" s="608"/>
      <c r="H1633" s="475"/>
      <c r="I1633" s="613"/>
      <c r="J1633" s="614"/>
      <c r="K1633" s="614"/>
      <c r="L1633" s="615"/>
      <c r="M1633" s="644"/>
      <c r="N1633" s="505" t="str">
        <f>三年级BMI</f>
        <v/>
      </c>
      <c r="O1633" s="499" t="str">
        <f>三年级BMI等级</f>
        <v/>
      </c>
      <c r="P1633" s="500" t="str">
        <f>三年级BMI得分</f>
        <v/>
      </c>
      <c r="Q1633" s="515" t="str">
        <f>三年级肺活量得分</f>
        <v/>
      </c>
      <c r="R1633" s="512" t="str">
        <f>三年级等级</f>
        <v/>
      </c>
      <c r="S1633" s="516" t="str">
        <f>三年级50米跑得分</f>
        <v/>
      </c>
      <c r="T1633" s="517" t="str">
        <f>三年级等级</f>
        <v/>
      </c>
      <c r="U1633" s="516" t="str">
        <f>三年级坐位体前屈得分</f>
        <v/>
      </c>
      <c r="V1633" s="517" t="str">
        <f>三年级等级</f>
        <v/>
      </c>
      <c r="W1633" s="516" t="str">
        <f>三年级一分钟跳绳得分</f>
        <v/>
      </c>
      <c r="X1633" s="517" t="str">
        <f>三年级等级</f>
        <v/>
      </c>
      <c r="Y1633" s="515" t="str">
        <f>三年级仰卧起坐得分</f>
        <v/>
      </c>
      <c r="Z1633" s="518" t="str">
        <f>三年级等级</f>
        <v/>
      </c>
      <c r="AA1633" s="533"/>
      <c r="AB1633" s="515"/>
      <c r="AC1633" s="533" t="str">
        <f>三年级跳绳附加分</f>
        <v/>
      </c>
      <c r="AD1633" s="534" t="str">
        <f>三年级标准分</f>
        <v/>
      </c>
      <c r="AE1633" s="534" t="str">
        <f>三年级总分</f>
        <v/>
      </c>
      <c r="AF1633" s="517" t="str">
        <f>三年级等级</f>
        <v/>
      </c>
    </row>
    <row r="1634" spans="1:32">
      <c r="A1634" s="476">
        <v>324</v>
      </c>
      <c r="B1634" s="477">
        <v>22</v>
      </c>
      <c r="C1634" s="632"/>
      <c r="D1634" s="633"/>
      <c r="E1634" s="632"/>
      <c r="F1634" s="625"/>
      <c r="G1634" s="608"/>
      <c r="H1634" s="475"/>
      <c r="I1634" s="613"/>
      <c r="J1634" s="614"/>
      <c r="K1634" s="614"/>
      <c r="L1634" s="615"/>
      <c r="M1634" s="644"/>
      <c r="N1634" s="505" t="str">
        <f>三年级BMI</f>
        <v/>
      </c>
      <c r="O1634" s="499" t="str">
        <f>三年级BMI等级</f>
        <v/>
      </c>
      <c r="P1634" s="500" t="str">
        <f>三年级BMI得分</f>
        <v/>
      </c>
      <c r="Q1634" s="515" t="str">
        <f>三年级肺活量得分</f>
        <v/>
      </c>
      <c r="R1634" s="512" t="str">
        <f>三年级等级</f>
        <v/>
      </c>
      <c r="S1634" s="516" t="str">
        <f>三年级50米跑得分</f>
        <v/>
      </c>
      <c r="T1634" s="517" t="str">
        <f>三年级等级</f>
        <v/>
      </c>
      <c r="U1634" s="516" t="str">
        <f>三年级坐位体前屈得分</f>
        <v/>
      </c>
      <c r="V1634" s="517" t="str">
        <f>三年级等级</f>
        <v/>
      </c>
      <c r="W1634" s="516" t="str">
        <f>三年级一分钟跳绳得分</f>
        <v/>
      </c>
      <c r="X1634" s="517" t="str">
        <f>三年级等级</f>
        <v/>
      </c>
      <c r="Y1634" s="515" t="str">
        <f>三年级仰卧起坐得分</f>
        <v/>
      </c>
      <c r="Z1634" s="518" t="str">
        <f>三年级等级</f>
        <v/>
      </c>
      <c r="AA1634" s="533"/>
      <c r="AB1634" s="515"/>
      <c r="AC1634" s="533" t="str">
        <f>三年级跳绳附加分</f>
        <v/>
      </c>
      <c r="AD1634" s="534" t="str">
        <f>三年级标准分</f>
        <v/>
      </c>
      <c r="AE1634" s="534" t="str">
        <f>三年级总分</f>
        <v/>
      </c>
      <c r="AF1634" s="517" t="str">
        <f>三年级等级</f>
        <v/>
      </c>
    </row>
    <row r="1635" spans="1:32">
      <c r="A1635" s="476">
        <v>324</v>
      </c>
      <c r="B1635" s="477">
        <v>23</v>
      </c>
      <c r="C1635" s="632"/>
      <c r="D1635" s="633"/>
      <c r="E1635" s="632"/>
      <c r="F1635" s="625"/>
      <c r="G1635" s="608"/>
      <c r="H1635" s="475"/>
      <c r="I1635" s="613"/>
      <c r="J1635" s="614"/>
      <c r="K1635" s="614"/>
      <c r="L1635" s="615"/>
      <c r="M1635" s="644"/>
      <c r="N1635" s="505" t="str">
        <f>三年级BMI</f>
        <v/>
      </c>
      <c r="O1635" s="499" t="str">
        <f>三年级BMI等级</f>
        <v/>
      </c>
      <c r="P1635" s="500" t="str">
        <f>三年级BMI得分</f>
        <v/>
      </c>
      <c r="Q1635" s="515" t="str">
        <f>三年级肺活量得分</f>
        <v/>
      </c>
      <c r="R1635" s="512" t="str">
        <f>三年级等级</f>
        <v/>
      </c>
      <c r="S1635" s="516" t="str">
        <f>三年级50米跑得分</f>
        <v/>
      </c>
      <c r="T1635" s="517" t="str">
        <f>三年级等级</f>
        <v/>
      </c>
      <c r="U1635" s="516" t="str">
        <f>三年级坐位体前屈得分</f>
        <v/>
      </c>
      <c r="V1635" s="517" t="str">
        <f>三年级等级</f>
        <v/>
      </c>
      <c r="W1635" s="516" t="str">
        <f>三年级一分钟跳绳得分</f>
        <v/>
      </c>
      <c r="X1635" s="517" t="str">
        <f>三年级等级</f>
        <v/>
      </c>
      <c r="Y1635" s="515" t="str">
        <f>三年级仰卧起坐得分</f>
        <v/>
      </c>
      <c r="Z1635" s="518" t="str">
        <f>三年级等级</f>
        <v/>
      </c>
      <c r="AA1635" s="533"/>
      <c r="AB1635" s="515"/>
      <c r="AC1635" s="533" t="str">
        <f>三年级跳绳附加分</f>
        <v/>
      </c>
      <c r="AD1635" s="534" t="str">
        <f>三年级标准分</f>
        <v/>
      </c>
      <c r="AE1635" s="534" t="str">
        <f>三年级总分</f>
        <v/>
      </c>
      <c r="AF1635" s="517" t="str">
        <f>三年级等级</f>
        <v/>
      </c>
    </row>
    <row r="1636" spans="1:32">
      <c r="A1636" s="476">
        <v>324</v>
      </c>
      <c r="B1636" s="477">
        <v>24</v>
      </c>
      <c r="C1636" s="632"/>
      <c r="D1636" s="633"/>
      <c r="E1636" s="632"/>
      <c r="F1636" s="625"/>
      <c r="G1636" s="608"/>
      <c r="H1636" s="475"/>
      <c r="I1636" s="613"/>
      <c r="J1636" s="614"/>
      <c r="K1636" s="614"/>
      <c r="L1636" s="615"/>
      <c r="M1636" s="644"/>
      <c r="N1636" s="505" t="str">
        <f>三年级BMI</f>
        <v/>
      </c>
      <c r="O1636" s="499" t="str">
        <f>三年级BMI等级</f>
        <v/>
      </c>
      <c r="P1636" s="500" t="str">
        <f>三年级BMI得分</f>
        <v/>
      </c>
      <c r="Q1636" s="515" t="str">
        <f>三年级肺活量得分</f>
        <v/>
      </c>
      <c r="R1636" s="512" t="str">
        <f>三年级等级</f>
        <v/>
      </c>
      <c r="S1636" s="516" t="str">
        <f>三年级50米跑得分</f>
        <v/>
      </c>
      <c r="T1636" s="517" t="str">
        <f>三年级等级</f>
        <v/>
      </c>
      <c r="U1636" s="516" t="str">
        <f>三年级坐位体前屈得分</f>
        <v/>
      </c>
      <c r="V1636" s="517" t="str">
        <f>三年级等级</f>
        <v/>
      </c>
      <c r="W1636" s="516" t="str">
        <f>三年级一分钟跳绳得分</f>
        <v/>
      </c>
      <c r="X1636" s="517" t="str">
        <f>三年级等级</f>
        <v/>
      </c>
      <c r="Y1636" s="515" t="str">
        <f>三年级仰卧起坐得分</f>
        <v/>
      </c>
      <c r="Z1636" s="518" t="str">
        <f>三年级等级</f>
        <v/>
      </c>
      <c r="AA1636" s="533"/>
      <c r="AB1636" s="515"/>
      <c r="AC1636" s="533" t="str">
        <f>三年级跳绳附加分</f>
        <v/>
      </c>
      <c r="AD1636" s="534" t="str">
        <f>三年级标准分</f>
        <v/>
      </c>
      <c r="AE1636" s="534" t="str">
        <f>三年级总分</f>
        <v/>
      </c>
      <c r="AF1636" s="517" t="str">
        <f>三年级等级</f>
        <v/>
      </c>
    </row>
    <row r="1637" spans="1:32">
      <c r="A1637" s="476">
        <v>324</v>
      </c>
      <c r="B1637" s="477">
        <v>25</v>
      </c>
      <c r="C1637" s="632"/>
      <c r="D1637" s="633"/>
      <c r="E1637" s="632"/>
      <c r="F1637" s="625"/>
      <c r="G1637" s="608"/>
      <c r="H1637" s="475"/>
      <c r="I1637" s="613"/>
      <c r="J1637" s="614"/>
      <c r="K1637" s="614"/>
      <c r="L1637" s="615"/>
      <c r="M1637" s="644"/>
      <c r="N1637" s="505" t="str">
        <f>三年级BMI</f>
        <v/>
      </c>
      <c r="O1637" s="499" t="str">
        <f>三年级BMI等级</f>
        <v/>
      </c>
      <c r="P1637" s="500" t="str">
        <f>三年级BMI得分</f>
        <v/>
      </c>
      <c r="Q1637" s="515" t="str">
        <f>三年级肺活量得分</f>
        <v/>
      </c>
      <c r="R1637" s="512" t="str">
        <f>三年级等级</f>
        <v/>
      </c>
      <c r="S1637" s="516" t="str">
        <f>三年级50米跑得分</f>
        <v/>
      </c>
      <c r="T1637" s="517" t="str">
        <f>三年级等级</f>
        <v/>
      </c>
      <c r="U1637" s="516" t="str">
        <f>三年级坐位体前屈得分</f>
        <v/>
      </c>
      <c r="V1637" s="517" t="str">
        <f>三年级等级</f>
        <v/>
      </c>
      <c r="W1637" s="516" t="str">
        <f>三年级一分钟跳绳得分</f>
        <v/>
      </c>
      <c r="X1637" s="517" t="str">
        <f>三年级等级</f>
        <v/>
      </c>
      <c r="Y1637" s="515" t="str">
        <f>三年级仰卧起坐得分</f>
        <v/>
      </c>
      <c r="Z1637" s="518" t="str">
        <f>三年级等级</f>
        <v/>
      </c>
      <c r="AA1637" s="533"/>
      <c r="AB1637" s="515"/>
      <c r="AC1637" s="533" t="str">
        <f>三年级跳绳附加分</f>
        <v/>
      </c>
      <c r="AD1637" s="534" t="str">
        <f>三年级标准分</f>
        <v/>
      </c>
      <c r="AE1637" s="534" t="str">
        <f>三年级总分</f>
        <v/>
      </c>
      <c r="AF1637" s="517" t="str">
        <f>三年级等级</f>
        <v/>
      </c>
    </row>
    <row r="1638" spans="1:32">
      <c r="A1638" s="476">
        <v>324</v>
      </c>
      <c r="B1638" s="477">
        <v>26</v>
      </c>
      <c r="C1638" s="632"/>
      <c r="D1638" s="633"/>
      <c r="E1638" s="632"/>
      <c r="F1638" s="625"/>
      <c r="G1638" s="608"/>
      <c r="H1638" s="475"/>
      <c r="I1638" s="613"/>
      <c r="J1638" s="614"/>
      <c r="K1638" s="614"/>
      <c r="L1638" s="615"/>
      <c r="M1638" s="644"/>
      <c r="N1638" s="505" t="str">
        <f>三年级BMI</f>
        <v/>
      </c>
      <c r="O1638" s="499" t="str">
        <f>三年级BMI等级</f>
        <v/>
      </c>
      <c r="P1638" s="500" t="str">
        <f>三年级BMI得分</f>
        <v/>
      </c>
      <c r="Q1638" s="515" t="str">
        <f>三年级肺活量得分</f>
        <v/>
      </c>
      <c r="R1638" s="512" t="str">
        <f>三年级等级</f>
        <v/>
      </c>
      <c r="S1638" s="516" t="str">
        <f>三年级50米跑得分</f>
        <v/>
      </c>
      <c r="T1638" s="517" t="str">
        <f>三年级等级</f>
        <v/>
      </c>
      <c r="U1638" s="516" t="str">
        <f>三年级坐位体前屈得分</f>
        <v/>
      </c>
      <c r="V1638" s="517" t="str">
        <f>三年级等级</f>
        <v/>
      </c>
      <c r="W1638" s="516" t="str">
        <f>三年级一分钟跳绳得分</f>
        <v/>
      </c>
      <c r="X1638" s="517" t="str">
        <f>三年级等级</f>
        <v/>
      </c>
      <c r="Y1638" s="515" t="str">
        <f>三年级仰卧起坐得分</f>
        <v/>
      </c>
      <c r="Z1638" s="518" t="str">
        <f>三年级等级</f>
        <v/>
      </c>
      <c r="AA1638" s="533"/>
      <c r="AB1638" s="515"/>
      <c r="AC1638" s="533" t="str">
        <f>三年级跳绳附加分</f>
        <v/>
      </c>
      <c r="AD1638" s="534" t="str">
        <f>三年级标准分</f>
        <v/>
      </c>
      <c r="AE1638" s="534" t="str">
        <f>三年级总分</f>
        <v/>
      </c>
      <c r="AF1638" s="517" t="str">
        <f>三年级等级</f>
        <v/>
      </c>
    </row>
    <row r="1639" spans="1:32">
      <c r="A1639" s="476">
        <v>324</v>
      </c>
      <c r="B1639" s="477">
        <v>27</v>
      </c>
      <c r="C1639" s="632"/>
      <c r="D1639" s="633"/>
      <c r="E1639" s="632"/>
      <c r="F1639" s="625"/>
      <c r="G1639" s="608"/>
      <c r="H1639" s="475"/>
      <c r="I1639" s="613"/>
      <c r="J1639" s="614"/>
      <c r="K1639" s="614"/>
      <c r="L1639" s="615"/>
      <c r="M1639" s="644"/>
      <c r="N1639" s="505" t="str">
        <f>三年级BMI</f>
        <v/>
      </c>
      <c r="O1639" s="499" t="str">
        <f>三年级BMI等级</f>
        <v/>
      </c>
      <c r="P1639" s="500" t="str">
        <f>三年级BMI得分</f>
        <v/>
      </c>
      <c r="Q1639" s="515" t="str">
        <f>三年级肺活量得分</f>
        <v/>
      </c>
      <c r="R1639" s="512" t="str">
        <f>三年级等级</f>
        <v/>
      </c>
      <c r="S1639" s="516" t="str">
        <f>三年级50米跑得分</f>
        <v/>
      </c>
      <c r="T1639" s="517" t="str">
        <f>三年级等级</f>
        <v/>
      </c>
      <c r="U1639" s="516" t="str">
        <f>三年级坐位体前屈得分</f>
        <v/>
      </c>
      <c r="V1639" s="517" t="str">
        <f>三年级等级</f>
        <v/>
      </c>
      <c r="W1639" s="516" t="str">
        <f>三年级一分钟跳绳得分</f>
        <v/>
      </c>
      <c r="X1639" s="517" t="str">
        <f>三年级等级</f>
        <v/>
      </c>
      <c r="Y1639" s="515" t="str">
        <f>三年级仰卧起坐得分</f>
        <v/>
      </c>
      <c r="Z1639" s="518" t="str">
        <f>三年级等级</f>
        <v/>
      </c>
      <c r="AA1639" s="533"/>
      <c r="AB1639" s="515"/>
      <c r="AC1639" s="533" t="str">
        <f>三年级跳绳附加分</f>
        <v/>
      </c>
      <c r="AD1639" s="534" t="str">
        <f>三年级标准分</f>
        <v/>
      </c>
      <c r="AE1639" s="534" t="str">
        <f>三年级总分</f>
        <v/>
      </c>
      <c r="AF1639" s="517" t="str">
        <f>三年级等级</f>
        <v/>
      </c>
    </row>
    <row r="1640" spans="1:32">
      <c r="A1640" s="476">
        <v>324</v>
      </c>
      <c r="B1640" s="477">
        <v>28</v>
      </c>
      <c r="C1640" s="632"/>
      <c r="D1640" s="633"/>
      <c r="E1640" s="632"/>
      <c r="F1640" s="625"/>
      <c r="G1640" s="608"/>
      <c r="H1640" s="475"/>
      <c r="I1640" s="613"/>
      <c r="J1640" s="614"/>
      <c r="K1640" s="614"/>
      <c r="L1640" s="615"/>
      <c r="M1640" s="644"/>
      <c r="N1640" s="505" t="str">
        <f>三年级BMI</f>
        <v/>
      </c>
      <c r="O1640" s="499" t="str">
        <f>三年级BMI等级</f>
        <v/>
      </c>
      <c r="P1640" s="500" t="str">
        <f>三年级BMI得分</f>
        <v/>
      </c>
      <c r="Q1640" s="515" t="str">
        <f>三年级肺活量得分</f>
        <v/>
      </c>
      <c r="R1640" s="512" t="str">
        <f>三年级等级</f>
        <v/>
      </c>
      <c r="S1640" s="516" t="str">
        <f>三年级50米跑得分</f>
        <v/>
      </c>
      <c r="T1640" s="517" t="str">
        <f>三年级等级</f>
        <v/>
      </c>
      <c r="U1640" s="516" t="str">
        <f>三年级坐位体前屈得分</f>
        <v/>
      </c>
      <c r="V1640" s="517" t="str">
        <f>三年级等级</f>
        <v/>
      </c>
      <c r="W1640" s="516" t="str">
        <f>三年级一分钟跳绳得分</f>
        <v/>
      </c>
      <c r="X1640" s="517" t="str">
        <f>三年级等级</f>
        <v/>
      </c>
      <c r="Y1640" s="515" t="str">
        <f>三年级仰卧起坐得分</f>
        <v/>
      </c>
      <c r="Z1640" s="518" t="str">
        <f>三年级等级</f>
        <v/>
      </c>
      <c r="AA1640" s="533"/>
      <c r="AB1640" s="515"/>
      <c r="AC1640" s="533" t="str">
        <f>三年级跳绳附加分</f>
        <v/>
      </c>
      <c r="AD1640" s="534" t="str">
        <f>三年级标准分</f>
        <v/>
      </c>
      <c r="AE1640" s="534" t="str">
        <f>三年级总分</f>
        <v/>
      </c>
      <c r="AF1640" s="517" t="str">
        <f>三年级等级</f>
        <v/>
      </c>
    </row>
    <row r="1641" spans="1:32">
      <c r="A1641" s="476">
        <v>324</v>
      </c>
      <c r="B1641" s="477">
        <v>29</v>
      </c>
      <c r="C1641" s="632"/>
      <c r="D1641" s="633"/>
      <c r="E1641" s="632"/>
      <c r="F1641" s="625"/>
      <c r="G1641" s="608"/>
      <c r="H1641" s="475"/>
      <c r="I1641" s="613"/>
      <c r="J1641" s="614"/>
      <c r="K1641" s="614"/>
      <c r="L1641" s="615"/>
      <c r="M1641" s="644"/>
      <c r="N1641" s="505" t="str">
        <f>三年级BMI</f>
        <v/>
      </c>
      <c r="O1641" s="499" t="str">
        <f>三年级BMI等级</f>
        <v/>
      </c>
      <c r="P1641" s="500" t="str">
        <f>三年级BMI得分</f>
        <v/>
      </c>
      <c r="Q1641" s="515" t="str">
        <f>三年级肺活量得分</f>
        <v/>
      </c>
      <c r="R1641" s="512" t="str">
        <f>三年级等级</f>
        <v/>
      </c>
      <c r="S1641" s="516" t="str">
        <f>三年级50米跑得分</f>
        <v/>
      </c>
      <c r="T1641" s="517" t="str">
        <f>三年级等级</f>
        <v/>
      </c>
      <c r="U1641" s="516" t="str">
        <f>三年级坐位体前屈得分</f>
        <v/>
      </c>
      <c r="V1641" s="517" t="str">
        <f>三年级等级</f>
        <v/>
      </c>
      <c r="W1641" s="516" t="str">
        <f>三年级一分钟跳绳得分</f>
        <v/>
      </c>
      <c r="X1641" s="517" t="str">
        <f>三年级等级</f>
        <v/>
      </c>
      <c r="Y1641" s="515" t="str">
        <f>三年级仰卧起坐得分</f>
        <v/>
      </c>
      <c r="Z1641" s="518" t="str">
        <f>三年级等级</f>
        <v/>
      </c>
      <c r="AA1641" s="533"/>
      <c r="AB1641" s="515"/>
      <c r="AC1641" s="533" t="str">
        <f>三年级跳绳附加分</f>
        <v/>
      </c>
      <c r="AD1641" s="534" t="str">
        <f>三年级标准分</f>
        <v/>
      </c>
      <c r="AE1641" s="534" t="str">
        <f>三年级总分</f>
        <v/>
      </c>
      <c r="AF1641" s="517" t="str">
        <f>三年级等级</f>
        <v/>
      </c>
    </row>
    <row r="1642" spans="1:32">
      <c r="A1642" s="476">
        <v>324</v>
      </c>
      <c r="B1642" s="477">
        <v>30</v>
      </c>
      <c r="C1642" s="632"/>
      <c r="D1642" s="633"/>
      <c r="E1642" s="632"/>
      <c r="F1642" s="625"/>
      <c r="G1642" s="608"/>
      <c r="H1642" s="475"/>
      <c r="I1642" s="613"/>
      <c r="J1642" s="614"/>
      <c r="K1642" s="614"/>
      <c r="L1642" s="615"/>
      <c r="M1642" s="644"/>
      <c r="N1642" s="505" t="str">
        <f>三年级BMI</f>
        <v/>
      </c>
      <c r="O1642" s="499" t="str">
        <f>三年级BMI等级</f>
        <v/>
      </c>
      <c r="P1642" s="500" t="str">
        <f>三年级BMI得分</f>
        <v/>
      </c>
      <c r="Q1642" s="515" t="str">
        <f>三年级肺活量得分</f>
        <v/>
      </c>
      <c r="R1642" s="512" t="str">
        <f>三年级等级</f>
        <v/>
      </c>
      <c r="S1642" s="516" t="str">
        <f>三年级50米跑得分</f>
        <v/>
      </c>
      <c r="T1642" s="517" t="str">
        <f>三年级等级</f>
        <v/>
      </c>
      <c r="U1642" s="516" t="str">
        <f>三年级坐位体前屈得分</f>
        <v/>
      </c>
      <c r="V1642" s="517" t="str">
        <f>三年级等级</f>
        <v/>
      </c>
      <c r="W1642" s="516" t="str">
        <f>三年级一分钟跳绳得分</f>
        <v/>
      </c>
      <c r="X1642" s="517" t="str">
        <f>三年级等级</f>
        <v/>
      </c>
      <c r="Y1642" s="515" t="str">
        <f>三年级仰卧起坐得分</f>
        <v/>
      </c>
      <c r="Z1642" s="518" t="str">
        <f>三年级等级</f>
        <v/>
      </c>
      <c r="AA1642" s="533"/>
      <c r="AB1642" s="515"/>
      <c r="AC1642" s="533" t="str">
        <f>三年级跳绳附加分</f>
        <v/>
      </c>
      <c r="AD1642" s="534" t="str">
        <f>三年级标准分</f>
        <v/>
      </c>
      <c r="AE1642" s="534" t="str">
        <f>三年级总分</f>
        <v/>
      </c>
      <c r="AF1642" s="517" t="str">
        <f>三年级等级</f>
        <v/>
      </c>
    </row>
    <row r="1643" spans="1:32">
      <c r="A1643" s="476">
        <v>324</v>
      </c>
      <c r="B1643" s="477">
        <v>31</v>
      </c>
      <c r="C1643" s="632"/>
      <c r="D1643" s="633"/>
      <c r="E1643" s="632"/>
      <c r="F1643" s="625"/>
      <c r="G1643" s="608"/>
      <c r="H1643" s="475"/>
      <c r="I1643" s="613"/>
      <c r="J1643" s="614"/>
      <c r="K1643" s="614"/>
      <c r="L1643" s="615"/>
      <c r="M1643" s="644"/>
      <c r="N1643" s="505" t="str">
        <f>三年级BMI</f>
        <v/>
      </c>
      <c r="O1643" s="499" t="str">
        <f>三年级BMI等级</f>
        <v/>
      </c>
      <c r="P1643" s="500" t="str">
        <f>三年级BMI得分</f>
        <v/>
      </c>
      <c r="Q1643" s="515" t="str">
        <f>三年级肺活量得分</f>
        <v/>
      </c>
      <c r="R1643" s="512" t="str">
        <f>三年级等级</f>
        <v/>
      </c>
      <c r="S1643" s="516" t="str">
        <f>三年级50米跑得分</f>
        <v/>
      </c>
      <c r="T1643" s="517" t="str">
        <f>三年级等级</f>
        <v/>
      </c>
      <c r="U1643" s="516" t="str">
        <f>三年级坐位体前屈得分</f>
        <v/>
      </c>
      <c r="V1643" s="517" t="str">
        <f>三年级等级</f>
        <v/>
      </c>
      <c r="W1643" s="516" t="str">
        <f>三年级一分钟跳绳得分</f>
        <v/>
      </c>
      <c r="X1643" s="517" t="str">
        <f>三年级等级</f>
        <v/>
      </c>
      <c r="Y1643" s="515" t="str">
        <f>三年级仰卧起坐得分</f>
        <v/>
      </c>
      <c r="Z1643" s="518" t="str">
        <f>三年级等级</f>
        <v/>
      </c>
      <c r="AA1643" s="533"/>
      <c r="AB1643" s="515"/>
      <c r="AC1643" s="533" t="str">
        <f>三年级跳绳附加分</f>
        <v/>
      </c>
      <c r="AD1643" s="534" t="str">
        <f>三年级标准分</f>
        <v/>
      </c>
      <c r="AE1643" s="534" t="str">
        <f>三年级总分</f>
        <v/>
      </c>
      <c r="AF1643" s="517" t="str">
        <f>三年级等级</f>
        <v/>
      </c>
    </row>
    <row r="1644" spans="1:32">
      <c r="A1644" s="476">
        <v>324</v>
      </c>
      <c r="B1644" s="477">
        <v>32</v>
      </c>
      <c r="C1644" s="632"/>
      <c r="D1644" s="633"/>
      <c r="E1644" s="632"/>
      <c r="F1644" s="625"/>
      <c r="G1644" s="608"/>
      <c r="H1644" s="475"/>
      <c r="I1644" s="613"/>
      <c r="J1644" s="614"/>
      <c r="K1644" s="614"/>
      <c r="L1644" s="615"/>
      <c r="M1644" s="644"/>
      <c r="N1644" s="505" t="str">
        <f>三年级BMI</f>
        <v/>
      </c>
      <c r="O1644" s="499" t="str">
        <f>三年级BMI等级</f>
        <v/>
      </c>
      <c r="P1644" s="500" t="str">
        <f>三年级BMI得分</f>
        <v/>
      </c>
      <c r="Q1644" s="515" t="str">
        <f>三年级肺活量得分</f>
        <v/>
      </c>
      <c r="R1644" s="512" t="str">
        <f>三年级等级</f>
        <v/>
      </c>
      <c r="S1644" s="516" t="str">
        <f>三年级50米跑得分</f>
        <v/>
      </c>
      <c r="T1644" s="517" t="str">
        <f>三年级等级</f>
        <v/>
      </c>
      <c r="U1644" s="516" t="str">
        <f>三年级坐位体前屈得分</f>
        <v/>
      </c>
      <c r="V1644" s="517" t="str">
        <f>三年级等级</f>
        <v/>
      </c>
      <c r="W1644" s="516" t="str">
        <f>三年级一分钟跳绳得分</f>
        <v/>
      </c>
      <c r="X1644" s="517" t="str">
        <f>三年级等级</f>
        <v/>
      </c>
      <c r="Y1644" s="515" t="str">
        <f>三年级仰卧起坐得分</f>
        <v/>
      </c>
      <c r="Z1644" s="518" t="str">
        <f>三年级等级</f>
        <v/>
      </c>
      <c r="AA1644" s="533"/>
      <c r="AB1644" s="515"/>
      <c r="AC1644" s="533" t="str">
        <f>三年级跳绳附加分</f>
        <v/>
      </c>
      <c r="AD1644" s="534" t="str">
        <f>三年级标准分</f>
        <v/>
      </c>
      <c r="AE1644" s="534" t="str">
        <f>三年级总分</f>
        <v/>
      </c>
      <c r="AF1644" s="517" t="str">
        <f>三年级等级</f>
        <v/>
      </c>
    </row>
    <row r="1645" spans="1:32">
      <c r="A1645" s="476">
        <v>324</v>
      </c>
      <c r="B1645" s="477">
        <v>33</v>
      </c>
      <c r="C1645" s="632"/>
      <c r="D1645" s="633"/>
      <c r="E1645" s="632"/>
      <c r="F1645" s="625"/>
      <c r="G1645" s="608"/>
      <c r="H1645" s="475"/>
      <c r="I1645" s="613"/>
      <c r="J1645" s="614"/>
      <c r="K1645" s="614"/>
      <c r="L1645" s="615"/>
      <c r="M1645" s="644"/>
      <c r="N1645" s="505" t="str">
        <f>三年级BMI</f>
        <v/>
      </c>
      <c r="O1645" s="499" t="str">
        <f>三年级BMI等级</f>
        <v/>
      </c>
      <c r="P1645" s="500" t="str">
        <f>三年级BMI得分</f>
        <v/>
      </c>
      <c r="Q1645" s="515" t="str">
        <f>三年级肺活量得分</f>
        <v/>
      </c>
      <c r="R1645" s="512" t="str">
        <f>三年级等级</f>
        <v/>
      </c>
      <c r="S1645" s="516" t="str">
        <f>三年级50米跑得分</f>
        <v/>
      </c>
      <c r="T1645" s="517" t="str">
        <f>三年级等级</f>
        <v/>
      </c>
      <c r="U1645" s="516" t="str">
        <f>三年级坐位体前屈得分</f>
        <v/>
      </c>
      <c r="V1645" s="517" t="str">
        <f>三年级等级</f>
        <v/>
      </c>
      <c r="W1645" s="516" t="str">
        <f>三年级一分钟跳绳得分</f>
        <v/>
      </c>
      <c r="X1645" s="517" t="str">
        <f>三年级等级</f>
        <v/>
      </c>
      <c r="Y1645" s="515" t="str">
        <f>三年级仰卧起坐得分</f>
        <v/>
      </c>
      <c r="Z1645" s="518" t="str">
        <f>三年级等级</f>
        <v/>
      </c>
      <c r="AA1645" s="533"/>
      <c r="AB1645" s="515"/>
      <c r="AC1645" s="533" t="str">
        <f>三年级跳绳附加分</f>
        <v/>
      </c>
      <c r="AD1645" s="534" t="str">
        <f>三年级标准分</f>
        <v/>
      </c>
      <c r="AE1645" s="534" t="str">
        <f>三年级总分</f>
        <v/>
      </c>
      <c r="AF1645" s="517" t="str">
        <f>三年级等级</f>
        <v/>
      </c>
    </row>
    <row r="1646" spans="1:32">
      <c r="A1646" s="476">
        <v>324</v>
      </c>
      <c r="B1646" s="477">
        <v>34</v>
      </c>
      <c r="C1646" s="632"/>
      <c r="D1646" s="633"/>
      <c r="E1646" s="632"/>
      <c r="F1646" s="625"/>
      <c r="G1646" s="608"/>
      <c r="H1646" s="475"/>
      <c r="I1646" s="613"/>
      <c r="J1646" s="614"/>
      <c r="K1646" s="614"/>
      <c r="L1646" s="615"/>
      <c r="M1646" s="644"/>
      <c r="N1646" s="505" t="str">
        <f>三年级BMI</f>
        <v/>
      </c>
      <c r="O1646" s="499" t="str">
        <f>三年级BMI等级</f>
        <v/>
      </c>
      <c r="P1646" s="500" t="str">
        <f>三年级BMI得分</f>
        <v/>
      </c>
      <c r="Q1646" s="515" t="str">
        <f>三年级肺活量得分</f>
        <v/>
      </c>
      <c r="R1646" s="512" t="str">
        <f>三年级等级</f>
        <v/>
      </c>
      <c r="S1646" s="516" t="str">
        <f>三年级50米跑得分</f>
        <v/>
      </c>
      <c r="T1646" s="517" t="str">
        <f>三年级等级</f>
        <v/>
      </c>
      <c r="U1646" s="516" t="str">
        <f>三年级坐位体前屈得分</f>
        <v/>
      </c>
      <c r="V1646" s="517" t="str">
        <f>三年级等级</f>
        <v/>
      </c>
      <c r="W1646" s="516" t="str">
        <f>三年级一分钟跳绳得分</f>
        <v/>
      </c>
      <c r="X1646" s="517" t="str">
        <f>三年级等级</f>
        <v/>
      </c>
      <c r="Y1646" s="515" t="str">
        <f>三年级仰卧起坐得分</f>
        <v/>
      </c>
      <c r="Z1646" s="518" t="str">
        <f>三年级等级</f>
        <v/>
      </c>
      <c r="AA1646" s="533"/>
      <c r="AB1646" s="515"/>
      <c r="AC1646" s="533" t="str">
        <f>三年级跳绳附加分</f>
        <v/>
      </c>
      <c r="AD1646" s="534" t="str">
        <f>三年级标准分</f>
        <v/>
      </c>
      <c r="AE1646" s="534" t="str">
        <f>三年级总分</f>
        <v/>
      </c>
      <c r="AF1646" s="517" t="str">
        <f>三年级等级</f>
        <v/>
      </c>
    </row>
    <row r="1647" spans="1:32">
      <c r="A1647" s="476">
        <v>324</v>
      </c>
      <c r="B1647" s="477">
        <v>35</v>
      </c>
      <c r="C1647" s="632"/>
      <c r="D1647" s="633"/>
      <c r="E1647" s="632"/>
      <c r="F1647" s="625"/>
      <c r="G1647" s="608"/>
      <c r="H1647" s="475"/>
      <c r="I1647" s="613"/>
      <c r="J1647" s="614"/>
      <c r="K1647" s="614"/>
      <c r="L1647" s="615"/>
      <c r="M1647" s="644"/>
      <c r="N1647" s="505" t="str">
        <f>三年级BMI</f>
        <v/>
      </c>
      <c r="O1647" s="499" t="str">
        <f>三年级BMI等级</f>
        <v/>
      </c>
      <c r="P1647" s="500" t="str">
        <f>三年级BMI得分</f>
        <v/>
      </c>
      <c r="Q1647" s="515" t="str">
        <f>三年级肺活量得分</f>
        <v/>
      </c>
      <c r="R1647" s="512" t="str">
        <f>三年级等级</f>
        <v/>
      </c>
      <c r="S1647" s="516" t="str">
        <f>三年级50米跑得分</f>
        <v/>
      </c>
      <c r="T1647" s="517" t="str">
        <f>三年级等级</f>
        <v/>
      </c>
      <c r="U1647" s="516" t="str">
        <f>三年级坐位体前屈得分</f>
        <v/>
      </c>
      <c r="V1647" s="517" t="str">
        <f>三年级等级</f>
        <v/>
      </c>
      <c r="W1647" s="516" t="str">
        <f>三年级一分钟跳绳得分</f>
        <v/>
      </c>
      <c r="X1647" s="517" t="str">
        <f>三年级等级</f>
        <v/>
      </c>
      <c r="Y1647" s="515" t="str">
        <f>三年级仰卧起坐得分</f>
        <v/>
      </c>
      <c r="Z1647" s="518" t="str">
        <f>三年级等级</f>
        <v/>
      </c>
      <c r="AA1647" s="533"/>
      <c r="AB1647" s="515"/>
      <c r="AC1647" s="533" t="str">
        <f>三年级跳绳附加分</f>
        <v/>
      </c>
      <c r="AD1647" s="534" t="str">
        <f>三年级标准分</f>
        <v/>
      </c>
      <c r="AE1647" s="534" t="str">
        <f>三年级总分</f>
        <v/>
      </c>
      <c r="AF1647" s="517" t="str">
        <f>三年级等级</f>
        <v/>
      </c>
    </row>
    <row r="1648" spans="1:32">
      <c r="A1648" s="476">
        <v>324</v>
      </c>
      <c r="B1648" s="477">
        <v>36</v>
      </c>
      <c r="C1648" s="632"/>
      <c r="D1648" s="633"/>
      <c r="E1648" s="632"/>
      <c r="F1648" s="625"/>
      <c r="G1648" s="608"/>
      <c r="H1648" s="475"/>
      <c r="I1648" s="613"/>
      <c r="J1648" s="614"/>
      <c r="K1648" s="614"/>
      <c r="L1648" s="615"/>
      <c r="M1648" s="644"/>
      <c r="N1648" s="505" t="str">
        <f>三年级BMI</f>
        <v/>
      </c>
      <c r="O1648" s="499" t="str">
        <f>三年级BMI等级</f>
        <v/>
      </c>
      <c r="P1648" s="500" t="str">
        <f>三年级BMI得分</f>
        <v/>
      </c>
      <c r="Q1648" s="515" t="str">
        <f>三年级肺活量得分</f>
        <v/>
      </c>
      <c r="R1648" s="512" t="str">
        <f>三年级等级</f>
        <v/>
      </c>
      <c r="S1648" s="516" t="str">
        <f>三年级50米跑得分</f>
        <v/>
      </c>
      <c r="T1648" s="517" t="str">
        <f>三年级等级</f>
        <v/>
      </c>
      <c r="U1648" s="516" t="str">
        <f>三年级坐位体前屈得分</f>
        <v/>
      </c>
      <c r="V1648" s="517" t="str">
        <f>三年级等级</f>
        <v/>
      </c>
      <c r="W1648" s="516" t="str">
        <f>三年级一分钟跳绳得分</f>
        <v/>
      </c>
      <c r="X1648" s="517" t="str">
        <f>三年级等级</f>
        <v/>
      </c>
      <c r="Y1648" s="515" t="str">
        <f>三年级仰卧起坐得分</f>
        <v/>
      </c>
      <c r="Z1648" s="518" t="str">
        <f>三年级等级</f>
        <v/>
      </c>
      <c r="AA1648" s="533"/>
      <c r="AB1648" s="515"/>
      <c r="AC1648" s="533" t="str">
        <f>三年级跳绳附加分</f>
        <v/>
      </c>
      <c r="AD1648" s="534" t="str">
        <f>三年级标准分</f>
        <v/>
      </c>
      <c r="AE1648" s="534" t="str">
        <f>三年级总分</f>
        <v/>
      </c>
      <c r="AF1648" s="517" t="str">
        <f>三年级等级</f>
        <v/>
      </c>
    </row>
    <row r="1649" spans="1:32">
      <c r="A1649" s="476">
        <v>324</v>
      </c>
      <c r="B1649" s="477">
        <v>37</v>
      </c>
      <c r="C1649" s="632"/>
      <c r="D1649" s="633"/>
      <c r="E1649" s="632"/>
      <c r="F1649" s="625"/>
      <c r="G1649" s="608"/>
      <c r="H1649" s="475"/>
      <c r="I1649" s="613"/>
      <c r="J1649" s="614"/>
      <c r="K1649" s="614"/>
      <c r="L1649" s="615"/>
      <c r="M1649" s="644"/>
      <c r="N1649" s="505" t="str">
        <f>三年级BMI</f>
        <v/>
      </c>
      <c r="O1649" s="499" t="str">
        <f>三年级BMI等级</f>
        <v/>
      </c>
      <c r="P1649" s="500" t="str">
        <f>三年级BMI得分</f>
        <v/>
      </c>
      <c r="Q1649" s="515" t="str">
        <f>三年级肺活量得分</f>
        <v/>
      </c>
      <c r="R1649" s="512" t="str">
        <f>三年级等级</f>
        <v/>
      </c>
      <c r="S1649" s="516" t="str">
        <f>三年级50米跑得分</f>
        <v/>
      </c>
      <c r="T1649" s="517" t="str">
        <f>三年级等级</f>
        <v/>
      </c>
      <c r="U1649" s="516" t="str">
        <f>三年级坐位体前屈得分</f>
        <v/>
      </c>
      <c r="V1649" s="517" t="str">
        <f>三年级等级</f>
        <v/>
      </c>
      <c r="W1649" s="516" t="str">
        <f>三年级一分钟跳绳得分</f>
        <v/>
      </c>
      <c r="X1649" s="517" t="str">
        <f>三年级等级</f>
        <v/>
      </c>
      <c r="Y1649" s="515" t="str">
        <f>三年级仰卧起坐得分</f>
        <v/>
      </c>
      <c r="Z1649" s="518" t="str">
        <f>三年级等级</f>
        <v/>
      </c>
      <c r="AA1649" s="533"/>
      <c r="AB1649" s="515"/>
      <c r="AC1649" s="533" t="str">
        <f>三年级跳绳附加分</f>
        <v/>
      </c>
      <c r="AD1649" s="534" t="str">
        <f>三年级标准分</f>
        <v/>
      </c>
      <c r="AE1649" s="534" t="str">
        <f>三年级总分</f>
        <v/>
      </c>
      <c r="AF1649" s="517" t="str">
        <f>三年级等级</f>
        <v/>
      </c>
    </row>
    <row r="1650" spans="1:32">
      <c r="A1650" s="476">
        <v>324</v>
      </c>
      <c r="B1650" s="477">
        <v>38</v>
      </c>
      <c r="C1650" s="632"/>
      <c r="D1650" s="633"/>
      <c r="E1650" s="632"/>
      <c r="F1650" s="625"/>
      <c r="G1650" s="608"/>
      <c r="H1650" s="475"/>
      <c r="I1650" s="613"/>
      <c r="J1650" s="614"/>
      <c r="K1650" s="614"/>
      <c r="L1650" s="615"/>
      <c r="M1650" s="644"/>
      <c r="N1650" s="505" t="str">
        <f>三年级BMI</f>
        <v/>
      </c>
      <c r="O1650" s="499" t="str">
        <f>三年级BMI等级</f>
        <v/>
      </c>
      <c r="P1650" s="500" t="str">
        <f>三年级BMI得分</f>
        <v/>
      </c>
      <c r="Q1650" s="515" t="str">
        <f>三年级肺活量得分</f>
        <v/>
      </c>
      <c r="R1650" s="512" t="str">
        <f>三年级等级</f>
        <v/>
      </c>
      <c r="S1650" s="516" t="str">
        <f>三年级50米跑得分</f>
        <v/>
      </c>
      <c r="T1650" s="517" t="str">
        <f>三年级等级</f>
        <v/>
      </c>
      <c r="U1650" s="516" t="str">
        <f>三年级坐位体前屈得分</f>
        <v/>
      </c>
      <c r="V1650" s="517" t="str">
        <f>三年级等级</f>
        <v/>
      </c>
      <c r="W1650" s="516" t="str">
        <f>三年级一分钟跳绳得分</f>
        <v/>
      </c>
      <c r="X1650" s="517" t="str">
        <f>三年级等级</f>
        <v/>
      </c>
      <c r="Y1650" s="515" t="str">
        <f>三年级仰卧起坐得分</f>
        <v/>
      </c>
      <c r="Z1650" s="518" t="str">
        <f>三年级等级</f>
        <v/>
      </c>
      <c r="AA1650" s="533"/>
      <c r="AB1650" s="515"/>
      <c r="AC1650" s="533" t="str">
        <f>三年级跳绳附加分</f>
        <v/>
      </c>
      <c r="AD1650" s="534" t="str">
        <f>三年级标准分</f>
        <v/>
      </c>
      <c r="AE1650" s="534" t="str">
        <f>三年级总分</f>
        <v/>
      </c>
      <c r="AF1650" s="517" t="str">
        <f>三年级等级</f>
        <v/>
      </c>
    </row>
    <row r="1651" spans="1:32">
      <c r="A1651" s="476">
        <v>324</v>
      </c>
      <c r="B1651" s="477">
        <v>39</v>
      </c>
      <c r="C1651" s="632"/>
      <c r="D1651" s="633"/>
      <c r="E1651" s="632"/>
      <c r="F1651" s="625"/>
      <c r="G1651" s="608"/>
      <c r="H1651" s="475"/>
      <c r="I1651" s="613"/>
      <c r="J1651" s="614"/>
      <c r="K1651" s="614"/>
      <c r="L1651" s="615"/>
      <c r="M1651" s="644"/>
      <c r="N1651" s="505" t="str">
        <f>三年级BMI</f>
        <v/>
      </c>
      <c r="O1651" s="499" t="str">
        <f>三年级BMI等级</f>
        <v/>
      </c>
      <c r="P1651" s="500" t="str">
        <f>三年级BMI得分</f>
        <v/>
      </c>
      <c r="Q1651" s="515" t="str">
        <f>三年级肺活量得分</f>
        <v/>
      </c>
      <c r="R1651" s="512" t="str">
        <f>三年级等级</f>
        <v/>
      </c>
      <c r="S1651" s="516" t="str">
        <f>三年级50米跑得分</f>
        <v/>
      </c>
      <c r="T1651" s="517" t="str">
        <f>三年级等级</f>
        <v/>
      </c>
      <c r="U1651" s="516" t="str">
        <f>三年级坐位体前屈得分</f>
        <v/>
      </c>
      <c r="V1651" s="517" t="str">
        <f>三年级等级</f>
        <v/>
      </c>
      <c r="W1651" s="516" t="str">
        <f>三年级一分钟跳绳得分</f>
        <v/>
      </c>
      <c r="X1651" s="517" t="str">
        <f>三年级等级</f>
        <v/>
      </c>
      <c r="Y1651" s="515" t="str">
        <f>三年级仰卧起坐得分</f>
        <v/>
      </c>
      <c r="Z1651" s="518" t="str">
        <f>三年级等级</f>
        <v/>
      </c>
      <c r="AA1651" s="533"/>
      <c r="AB1651" s="515"/>
      <c r="AC1651" s="533" t="str">
        <f>三年级跳绳附加分</f>
        <v/>
      </c>
      <c r="AD1651" s="534" t="str">
        <f>三年级标准分</f>
        <v/>
      </c>
      <c r="AE1651" s="534" t="str">
        <f>三年级总分</f>
        <v/>
      </c>
      <c r="AF1651" s="517" t="str">
        <f>三年级等级</f>
        <v/>
      </c>
    </row>
    <row r="1652" spans="1:32">
      <c r="A1652" s="476">
        <v>324</v>
      </c>
      <c r="B1652" s="477">
        <v>40</v>
      </c>
      <c r="C1652" s="632"/>
      <c r="D1652" s="633"/>
      <c r="E1652" s="632"/>
      <c r="F1652" s="625"/>
      <c r="G1652" s="608"/>
      <c r="H1652" s="475"/>
      <c r="I1652" s="613"/>
      <c r="J1652" s="614"/>
      <c r="K1652" s="614"/>
      <c r="L1652" s="615"/>
      <c r="M1652" s="644"/>
      <c r="N1652" s="505" t="str">
        <f>三年级BMI</f>
        <v/>
      </c>
      <c r="O1652" s="499" t="str">
        <f>三年级BMI等级</f>
        <v/>
      </c>
      <c r="P1652" s="500" t="str">
        <f>三年级BMI得分</f>
        <v/>
      </c>
      <c r="Q1652" s="515" t="str">
        <f>三年级肺活量得分</f>
        <v/>
      </c>
      <c r="R1652" s="512" t="str">
        <f>三年级等级</f>
        <v/>
      </c>
      <c r="S1652" s="516" t="str">
        <f>三年级50米跑得分</f>
        <v/>
      </c>
      <c r="T1652" s="517" t="str">
        <f>三年级等级</f>
        <v/>
      </c>
      <c r="U1652" s="516" t="str">
        <f>三年级坐位体前屈得分</f>
        <v/>
      </c>
      <c r="V1652" s="517" t="str">
        <f>三年级等级</f>
        <v/>
      </c>
      <c r="W1652" s="516" t="str">
        <f>三年级一分钟跳绳得分</f>
        <v/>
      </c>
      <c r="X1652" s="517" t="str">
        <f>三年级等级</f>
        <v/>
      </c>
      <c r="Y1652" s="515" t="str">
        <f>三年级仰卧起坐得分</f>
        <v/>
      </c>
      <c r="Z1652" s="518" t="str">
        <f>三年级等级</f>
        <v/>
      </c>
      <c r="AA1652" s="533"/>
      <c r="AB1652" s="515"/>
      <c r="AC1652" s="533" t="str">
        <f>三年级跳绳附加分</f>
        <v/>
      </c>
      <c r="AD1652" s="534" t="str">
        <f>三年级标准分</f>
        <v/>
      </c>
      <c r="AE1652" s="534" t="str">
        <f>三年级总分</f>
        <v/>
      </c>
      <c r="AF1652" s="517" t="str">
        <f>三年级等级</f>
        <v/>
      </c>
    </row>
    <row r="1653" spans="1:32">
      <c r="A1653" s="476">
        <v>324</v>
      </c>
      <c r="B1653" s="477">
        <v>41</v>
      </c>
      <c r="C1653" s="632"/>
      <c r="D1653" s="633"/>
      <c r="E1653" s="632"/>
      <c r="F1653" s="625"/>
      <c r="G1653" s="608"/>
      <c r="H1653" s="475"/>
      <c r="I1653" s="613"/>
      <c r="J1653" s="614"/>
      <c r="K1653" s="614"/>
      <c r="L1653" s="615"/>
      <c r="M1653" s="644"/>
      <c r="N1653" s="505" t="str">
        <f>三年级BMI</f>
        <v/>
      </c>
      <c r="O1653" s="499" t="str">
        <f>三年级BMI等级</f>
        <v/>
      </c>
      <c r="P1653" s="500" t="str">
        <f>三年级BMI得分</f>
        <v/>
      </c>
      <c r="Q1653" s="515" t="str">
        <f>三年级肺活量得分</f>
        <v/>
      </c>
      <c r="R1653" s="512" t="str">
        <f>三年级等级</f>
        <v/>
      </c>
      <c r="S1653" s="516" t="str">
        <f>三年级50米跑得分</f>
        <v/>
      </c>
      <c r="T1653" s="517" t="str">
        <f>三年级等级</f>
        <v/>
      </c>
      <c r="U1653" s="516" t="str">
        <f>三年级坐位体前屈得分</f>
        <v/>
      </c>
      <c r="V1653" s="517" t="str">
        <f>三年级等级</f>
        <v/>
      </c>
      <c r="W1653" s="516" t="str">
        <f>三年级一分钟跳绳得分</f>
        <v/>
      </c>
      <c r="X1653" s="517" t="str">
        <f>三年级等级</f>
        <v/>
      </c>
      <c r="Y1653" s="515" t="str">
        <f>三年级仰卧起坐得分</f>
        <v/>
      </c>
      <c r="Z1653" s="518" t="str">
        <f>三年级等级</f>
        <v/>
      </c>
      <c r="AA1653" s="533"/>
      <c r="AB1653" s="515"/>
      <c r="AC1653" s="533" t="str">
        <f>三年级跳绳附加分</f>
        <v/>
      </c>
      <c r="AD1653" s="534" t="str">
        <f>三年级标准分</f>
        <v/>
      </c>
      <c r="AE1653" s="534" t="str">
        <f>三年级总分</f>
        <v/>
      </c>
      <c r="AF1653" s="517" t="str">
        <f>三年级等级</f>
        <v/>
      </c>
    </row>
    <row r="1654" spans="1:32">
      <c r="A1654" s="476">
        <v>324</v>
      </c>
      <c r="B1654" s="477">
        <v>42</v>
      </c>
      <c r="C1654" s="632"/>
      <c r="D1654" s="633"/>
      <c r="E1654" s="632"/>
      <c r="F1654" s="625"/>
      <c r="G1654" s="608"/>
      <c r="H1654" s="475"/>
      <c r="I1654" s="613"/>
      <c r="J1654" s="614"/>
      <c r="K1654" s="614"/>
      <c r="L1654" s="615"/>
      <c r="M1654" s="644"/>
      <c r="N1654" s="505" t="str">
        <f>三年级BMI</f>
        <v/>
      </c>
      <c r="O1654" s="499" t="str">
        <f>三年级BMI等级</f>
        <v/>
      </c>
      <c r="P1654" s="500" t="str">
        <f>三年级BMI得分</f>
        <v/>
      </c>
      <c r="Q1654" s="515" t="str">
        <f>三年级肺活量得分</f>
        <v/>
      </c>
      <c r="R1654" s="512" t="str">
        <f>三年级等级</f>
        <v/>
      </c>
      <c r="S1654" s="516" t="str">
        <f>三年级50米跑得分</f>
        <v/>
      </c>
      <c r="T1654" s="517" t="str">
        <f>三年级等级</f>
        <v/>
      </c>
      <c r="U1654" s="516" t="str">
        <f>三年级坐位体前屈得分</f>
        <v/>
      </c>
      <c r="V1654" s="517" t="str">
        <f>三年级等级</f>
        <v/>
      </c>
      <c r="W1654" s="516" t="str">
        <f>三年级一分钟跳绳得分</f>
        <v/>
      </c>
      <c r="X1654" s="517" t="str">
        <f>三年级等级</f>
        <v/>
      </c>
      <c r="Y1654" s="515" t="str">
        <f>三年级仰卧起坐得分</f>
        <v/>
      </c>
      <c r="Z1654" s="518" t="str">
        <f>三年级等级</f>
        <v/>
      </c>
      <c r="AA1654" s="533"/>
      <c r="AB1654" s="515"/>
      <c r="AC1654" s="533" t="str">
        <f>三年级跳绳附加分</f>
        <v/>
      </c>
      <c r="AD1654" s="534" t="str">
        <f>三年级标准分</f>
        <v/>
      </c>
      <c r="AE1654" s="534" t="str">
        <f>三年级总分</f>
        <v/>
      </c>
      <c r="AF1654" s="517" t="str">
        <f>三年级等级</f>
        <v/>
      </c>
    </row>
    <row r="1655" spans="1:32">
      <c r="A1655" s="476">
        <v>324</v>
      </c>
      <c r="B1655" s="477">
        <v>43</v>
      </c>
      <c r="C1655" s="632"/>
      <c r="D1655" s="633"/>
      <c r="E1655" s="632"/>
      <c r="F1655" s="625"/>
      <c r="G1655" s="608"/>
      <c r="H1655" s="475"/>
      <c r="I1655" s="613"/>
      <c r="J1655" s="614"/>
      <c r="K1655" s="614"/>
      <c r="L1655" s="615"/>
      <c r="M1655" s="644"/>
      <c r="N1655" s="505" t="str">
        <f>三年级BMI</f>
        <v/>
      </c>
      <c r="O1655" s="499" t="str">
        <f>三年级BMI等级</f>
        <v/>
      </c>
      <c r="P1655" s="500" t="str">
        <f>三年级BMI得分</f>
        <v/>
      </c>
      <c r="Q1655" s="515" t="str">
        <f>三年级肺活量得分</f>
        <v/>
      </c>
      <c r="R1655" s="512" t="str">
        <f>三年级等级</f>
        <v/>
      </c>
      <c r="S1655" s="516" t="str">
        <f>三年级50米跑得分</f>
        <v/>
      </c>
      <c r="T1655" s="517" t="str">
        <f>三年级等级</f>
        <v/>
      </c>
      <c r="U1655" s="516" t="str">
        <f>三年级坐位体前屈得分</f>
        <v/>
      </c>
      <c r="V1655" s="517" t="str">
        <f>三年级等级</f>
        <v/>
      </c>
      <c r="W1655" s="516" t="str">
        <f>三年级一分钟跳绳得分</f>
        <v/>
      </c>
      <c r="X1655" s="517" t="str">
        <f>三年级等级</f>
        <v/>
      </c>
      <c r="Y1655" s="515" t="str">
        <f>三年级仰卧起坐得分</f>
        <v/>
      </c>
      <c r="Z1655" s="518" t="str">
        <f>三年级等级</f>
        <v/>
      </c>
      <c r="AA1655" s="533"/>
      <c r="AB1655" s="515"/>
      <c r="AC1655" s="533" t="str">
        <f>三年级跳绳附加分</f>
        <v/>
      </c>
      <c r="AD1655" s="534" t="str">
        <f>三年级标准分</f>
        <v/>
      </c>
      <c r="AE1655" s="534" t="str">
        <f>三年级总分</f>
        <v/>
      </c>
      <c r="AF1655" s="517" t="str">
        <f>三年级等级</f>
        <v/>
      </c>
    </row>
    <row r="1656" spans="1:32">
      <c r="A1656" s="476">
        <v>324</v>
      </c>
      <c r="B1656" s="477">
        <v>44</v>
      </c>
      <c r="C1656" s="632"/>
      <c r="D1656" s="633"/>
      <c r="E1656" s="632"/>
      <c r="F1656" s="625"/>
      <c r="G1656" s="608"/>
      <c r="H1656" s="475"/>
      <c r="I1656" s="613"/>
      <c r="J1656" s="614"/>
      <c r="K1656" s="614"/>
      <c r="L1656" s="615"/>
      <c r="M1656" s="644"/>
      <c r="N1656" s="505" t="str">
        <f>三年级BMI</f>
        <v/>
      </c>
      <c r="O1656" s="499" t="str">
        <f>三年级BMI等级</f>
        <v/>
      </c>
      <c r="P1656" s="500" t="str">
        <f>三年级BMI得分</f>
        <v/>
      </c>
      <c r="Q1656" s="515" t="str">
        <f>三年级肺活量得分</f>
        <v/>
      </c>
      <c r="R1656" s="512" t="str">
        <f>三年级等级</f>
        <v/>
      </c>
      <c r="S1656" s="516" t="str">
        <f>三年级50米跑得分</f>
        <v/>
      </c>
      <c r="T1656" s="517" t="str">
        <f>三年级等级</f>
        <v/>
      </c>
      <c r="U1656" s="516" t="str">
        <f>三年级坐位体前屈得分</f>
        <v/>
      </c>
      <c r="V1656" s="517" t="str">
        <f>三年级等级</f>
        <v/>
      </c>
      <c r="W1656" s="516" t="str">
        <f>三年级一分钟跳绳得分</f>
        <v/>
      </c>
      <c r="X1656" s="517" t="str">
        <f>三年级等级</f>
        <v/>
      </c>
      <c r="Y1656" s="515" t="str">
        <f>三年级仰卧起坐得分</f>
        <v/>
      </c>
      <c r="Z1656" s="518" t="str">
        <f>三年级等级</f>
        <v/>
      </c>
      <c r="AA1656" s="533"/>
      <c r="AB1656" s="515"/>
      <c r="AC1656" s="533" t="str">
        <f>三年级跳绳附加分</f>
        <v/>
      </c>
      <c r="AD1656" s="534" t="str">
        <f>三年级标准分</f>
        <v/>
      </c>
      <c r="AE1656" s="534" t="str">
        <f>三年级总分</f>
        <v/>
      </c>
      <c r="AF1656" s="517" t="str">
        <f>三年级等级</f>
        <v/>
      </c>
    </row>
    <row r="1657" spans="1:32">
      <c r="A1657" s="476">
        <v>324</v>
      </c>
      <c r="B1657" s="477">
        <v>45</v>
      </c>
      <c r="C1657" s="632"/>
      <c r="D1657" s="633"/>
      <c r="E1657" s="632"/>
      <c r="F1657" s="625"/>
      <c r="G1657" s="608"/>
      <c r="H1657" s="475"/>
      <c r="I1657" s="613"/>
      <c r="J1657" s="614"/>
      <c r="K1657" s="614"/>
      <c r="L1657" s="615"/>
      <c r="M1657" s="644"/>
      <c r="N1657" s="505" t="str">
        <f>三年级BMI</f>
        <v/>
      </c>
      <c r="O1657" s="499" t="str">
        <f>三年级BMI等级</f>
        <v/>
      </c>
      <c r="P1657" s="500" t="str">
        <f>三年级BMI得分</f>
        <v/>
      </c>
      <c r="Q1657" s="515" t="str">
        <f>三年级肺活量得分</f>
        <v/>
      </c>
      <c r="R1657" s="512" t="str">
        <f>三年级等级</f>
        <v/>
      </c>
      <c r="S1657" s="516" t="str">
        <f>三年级50米跑得分</f>
        <v/>
      </c>
      <c r="T1657" s="517" t="str">
        <f>三年级等级</f>
        <v/>
      </c>
      <c r="U1657" s="516" t="str">
        <f>三年级坐位体前屈得分</f>
        <v/>
      </c>
      <c r="V1657" s="517" t="str">
        <f>三年级等级</f>
        <v/>
      </c>
      <c r="W1657" s="516" t="str">
        <f>三年级一分钟跳绳得分</f>
        <v/>
      </c>
      <c r="X1657" s="517" t="str">
        <f>三年级等级</f>
        <v/>
      </c>
      <c r="Y1657" s="515" t="str">
        <f>三年级仰卧起坐得分</f>
        <v/>
      </c>
      <c r="Z1657" s="518" t="str">
        <f>三年级等级</f>
        <v/>
      </c>
      <c r="AA1657" s="533"/>
      <c r="AB1657" s="515"/>
      <c r="AC1657" s="533" t="str">
        <f>三年级跳绳附加分</f>
        <v/>
      </c>
      <c r="AD1657" s="534" t="str">
        <f>三年级标准分</f>
        <v/>
      </c>
      <c r="AE1657" s="534" t="str">
        <f>三年级总分</f>
        <v/>
      </c>
      <c r="AF1657" s="517" t="str">
        <f>三年级等级</f>
        <v/>
      </c>
    </row>
    <row r="1658" spans="1:32">
      <c r="A1658" s="476">
        <v>324</v>
      </c>
      <c r="B1658" s="477">
        <v>46</v>
      </c>
      <c r="C1658" s="632"/>
      <c r="D1658" s="633"/>
      <c r="E1658" s="632"/>
      <c r="F1658" s="625"/>
      <c r="G1658" s="608"/>
      <c r="H1658" s="475"/>
      <c r="I1658" s="613"/>
      <c r="J1658" s="614"/>
      <c r="K1658" s="614"/>
      <c r="L1658" s="615"/>
      <c r="M1658" s="644"/>
      <c r="N1658" s="505" t="str">
        <f>三年级BMI</f>
        <v/>
      </c>
      <c r="O1658" s="499" t="str">
        <f>三年级BMI等级</f>
        <v/>
      </c>
      <c r="P1658" s="500" t="str">
        <f>三年级BMI得分</f>
        <v/>
      </c>
      <c r="Q1658" s="515" t="str">
        <f>三年级肺活量得分</f>
        <v/>
      </c>
      <c r="R1658" s="512" t="str">
        <f>三年级等级</f>
        <v/>
      </c>
      <c r="S1658" s="516" t="str">
        <f>三年级50米跑得分</f>
        <v/>
      </c>
      <c r="T1658" s="517" t="str">
        <f>三年级等级</f>
        <v/>
      </c>
      <c r="U1658" s="516" t="str">
        <f>三年级坐位体前屈得分</f>
        <v/>
      </c>
      <c r="V1658" s="517" t="str">
        <f>三年级等级</f>
        <v/>
      </c>
      <c r="W1658" s="516" t="str">
        <f>三年级一分钟跳绳得分</f>
        <v/>
      </c>
      <c r="X1658" s="517" t="str">
        <f>三年级等级</f>
        <v/>
      </c>
      <c r="Y1658" s="515" t="str">
        <f>三年级仰卧起坐得分</f>
        <v/>
      </c>
      <c r="Z1658" s="518" t="str">
        <f>三年级等级</f>
        <v/>
      </c>
      <c r="AA1658" s="533"/>
      <c r="AB1658" s="515"/>
      <c r="AC1658" s="533" t="str">
        <f>三年级跳绳附加分</f>
        <v/>
      </c>
      <c r="AD1658" s="534" t="str">
        <f>三年级标准分</f>
        <v/>
      </c>
      <c r="AE1658" s="534" t="str">
        <f>三年级总分</f>
        <v/>
      </c>
      <c r="AF1658" s="517" t="str">
        <f>三年级等级</f>
        <v/>
      </c>
    </row>
    <row r="1659" spans="1:32">
      <c r="A1659" s="476">
        <v>324</v>
      </c>
      <c r="B1659" s="477">
        <v>47</v>
      </c>
      <c r="C1659" s="632"/>
      <c r="D1659" s="633"/>
      <c r="E1659" s="632"/>
      <c r="F1659" s="625"/>
      <c r="G1659" s="608"/>
      <c r="H1659" s="475"/>
      <c r="I1659" s="613"/>
      <c r="J1659" s="614"/>
      <c r="K1659" s="614"/>
      <c r="L1659" s="615"/>
      <c r="M1659" s="644"/>
      <c r="N1659" s="505" t="str">
        <f>三年级BMI</f>
        <v/>
      </c>
      <c r="O1659" s="499" t="str">
        <f>三年级BMI等级</f>
        <v/>
      </c>
      <c r="P1659" s="500" t="str">
        <f>三年级BMI得分</f>
        <v/>
      </c>
      <c r="Q1659" s="515" t="str">
        <f>三年级肺活量得分</f>
        <v/>
      </c>
      <c r="R1659" s="512" t="str">
        <f>三年级等级</f>
        <v/>
      </c>
      <c r="S1659" s="516" t="str">
        <f>三年级50米跑得分</f>
        <v/>
      </c>
      <c r="T1659" s="517" t="str">
        <f>三年级等级</f>
        <v/>
      </c>
      <c r="U1659" s="516" t="str">
        <f>三年级坐位体前屈得分</f>
        <v/>
      </c>
      <c r="V1659" s="517" t="str">
        <f>三年级等级</f>
        <v/>
      </c>
      <c r="W1659" s="516" t="str">
        <f>三年级一分钟跳绳得分</f>
        <v/>
      </c>
      <c r="X1659" s="517" t="str">
        <f>三年级等级</f>
        <v/>
      </c>
      <c r="Y1659" s="515" t="str">
        <f>三年级仰卧起坐得分</f>
        <v/>
      </c>
      <c r="Z1659" s="518" t="str">
        <f>三年级等级</f>
        <v/>
      </c>
      <c r="AA1659" s="533"/>
      <c r="AB1659" s="515"/>
      <c r="AC1659" s="533" t="str">
        <f>三年级跳绳附加分</f>
        <v/>
      </c>
      <c r="AD1659" s="534" t="str">
        <f>三年级标准分</f>
        <v/>
      </c>
      <c r="AE1659" s="534" t="str">
        <f>三年级总分</f>
        <v/>
      </c>
      <c r="AF1659" s="517" t="str">
        <f>三年级等级</f>
        <v/>
      </c>
    </row>
    <row r="1660" spans="1:32">
      <c r="A1660" s="476">
        <v>324</v>
      </c>
      <c r="B1660" s="477">
        <v>48</v>
      </c>
      <c r="C1660" s="632"/>
      <c r="D1660" s="633"/>
      <c r="E1660" s="632"/>
      <c r="F1660" s="625"/>
      <c r="G1660" s="608"/>
      <c r="H1660" s="475"/>
      <c r="I1660" s="613"/>
      <c r="J1660" s="614"/>
      <c r="K1660" s="614"/>
      <c r="L1660" s="615"/>
      <c r="M1660" s="644"/>
      <c r="N1660" s="505" t="str">
        <f>三年级BMI</f>
        <v/>
      </c>
      <c r="O1660" s="499" t="str">
        <f>三年级BMI等级</f>
        <v/>
      </c>
      <c r="P1660" s="500" t="str">
        <f>三年级BMI得分</f>
        <v/>
      </c>
      <c r="Q1660" s="515" t="str">
        <f>三年级肺活量得分</f>
        <v/>
      </c>
      <c r="R1660" s="512" t="str">
        <f>三年级等级</f>
        <v/>
      </c>
      <c r="S1660" s="516" t="str">
        <f>三年级50米跑得分</f>
        <v/>
      </c>
      <c r="T1660" s="517" t="str">
        <f>三年级等级</f>
        <v/>
      </c>
      <c r="U1660" s="516" t="str">
        <f>三年级坐位体前屈得分</f>
        <v/>
      </c>
      <c r="V1660" s="517" t="str">
        <f>三年级等级</f>
        <v/>
      </c>
      <c r="W1660" s="516" t="str">
        <f>三年级一分钟跳绳得分</f>
        <v/>
      </c>
      <c r="X1660" s="517" t="str">
        <f>三年级等级</f>
        <v/>
      </c>
      <c r="Y1660" s="515" t="str">
        <f>三年级仰卧起坐得分</f>
        <v/>
      </c>
      <c r="Z1660" s="518" t="str">
        <f>三年级等级</f>
        <v/>
      </c>
      <c r="AA1660" s="533"/>
      <c r="AB1660" s="515"/>
      <c r="AC1660" s="533" t="str">
        <f>三年级跳绳附加分</f>
        <v/>
      </c>
      <c r="AD1660" s="534" t="str">
        <f>三年级标准分</f>
        <v/>
      </c>
      <c r="AE1660" s="534" t="str">
        <f>三年级总分</f>
        <v/>
      </c>
      <c r="AF1660" s="517" t="str">
        <f>三年级等级</f>
        <v/>
      </c>
    </row>
    <row r="1661" spans="1:32">
      <c r="A1661" s="476">
        <v>324</v>
      </c>
      <c r="B1661" s="477">
        <v>49</v>
      </c>
      <c r="C1661" s="632"/>
      <c r="D1661" s="633"/>
      <c r="E1661" s="632"/>
      <c r="F1661" s="625"/>
      <c r="G1661" s="608"/>
      <c r="H1661" s="475"/>
      <c r="I1661" s="613"/>
      <c r="J1661" s="614"/>
      <c r="K1661" s="614"/>
      <c r="L1661" s="615"/>
      <c r="M1661" s="644"/>
      <c r="N1661" s="505" t="str">
        <f>三年级BMI</f>
        <v/>
      </c>
      <c r="O1661" s="499" t="str">
        <f>三年级BMI等级</f>
        <v/>
      </c>
      <c r="P1661" s="500" t="str">
        <f>三年级BMI得分</f>
        <v/>
      </c>
      <c r="Q1661" s="515" t="str">
        <f>三年级肺活量得分</f>
        <v/>
      </c>
      <c r="R1661" s="512" t="str">
        <f>三年级等级</f>
        <v/>
      </c>
      <c r="S1661" s="516" t="str">
        <f>三年级50米跑得分</f>
        <v/>
      </c>
      <c r="T1661" s="517" t="str">
        <f>三年级等级</f>
        <v/>
      </c>
      <c r="U1661" s="516" t="str">
        <f>三年级坐位体前屈得分</f>
        <v/>
      </c>
      <c r="V1661" s="517" t="str">
        <f>三年级等级</f>
        <v/>
      </c>
      <c r="W1661" s="516" t="str">
        <f>三年级一分钟跳绳得分</f>
        <v/>
      </c>
      <c r="X1661" s="517" t="str">
        <f>三年级等级</f>
        <v/>
      </c>
      <c r="Y1661" s="515" t="str">
        <f>三年级仰卧起坐得分</f>
        <v/>
      </c>
      <c r="Z1661" s="518" t="str">
        <f>三年级等级</f>
        <v/>
      </c>
      <c r="AA1661" s="533"/>
      <c r="AB1661" s="515"/>
      <c r="AC1661" s="533" t="str">
        <f>三年级跳绳附加分</f>
        <v/>
      </c>
      <c r="AD1661" s="534" t="str">
        <f>三年级标准分</f>
        <v/>
      </c>
      <c r="AE1661" s="534" t="str">
        <f>三年级总分</f>
        <v/>
      </c>
      <c r="AF1661" s="517" t="str">
        <f>三年级等级</f>
        <v/>
      </c>
    </row>
    <row r="1662" spans="1:32">
      <c r="A1662" s="476">
        <v>324</v>
      </c>
      <c r="B1662" s="477">
        <v>50</v>
      </c>
      <c r="C1662" s="632"/>
      <c r="D1662" s="633"/>
      <c r="E1662" s="632"/>
      <c r="F1662" s="625"/>
      <c r="G1662" s="608"/>
      <c r="H1662" s="475"/>
      <c r="I1662" s="613"/>
      <c r="J1662" s="614"/>
      <c r="K1662" s="614"/>
      <c r="L1662" s="615"/>
      <c r="M1662" s="644"/>
      <c r="N1662" s="505" t="str">
        <f>三年级BMI</f>
        <v/>
      </c>
      <c r="O1662" s="499" t="str">
        <f>三年级BMI等级</f>
        <v/>
      </c>
      <c r="P1662" s="500" t="str">
        <f>三年级BMI得分</f>
        <v/>
      </c>
      <c r="Q1662" s="515" t="str">
        <f>三年级肺活量得分</f>
        <v/>
      </c>
      <c r="R1662" s="512" t="str">
        <f>三年级等级</f>
        <v/>
      </c>
      <c r="S1662" s="516" t="str">
        <f>三年级50米跑得分</f>
        <v/>
      </c>
      <c r="T1662" s="517" t="str">
        <f>三年级等级</f>
        <v/>
      </c>
      <c r="U1662" s="516" t="str">
        <f>三年级坐位体前屈得分</f>
        <v/>
      </c>
      <c r="V1662" s="517" t="str">
        <f>三年级等级</f>
        <v/>
      </c>
      <c r="W1662" s="516" t="str">
        <f>三年级一分钟跳绳得分</f>
        <v/>
      </c>
      <c r="X1662" s="517" t="str">
        <f>三年级等级</f>
        <v/>
      </c>
      <c r="Y1662" s="515" t="str">
        <f>三年级仰卧起坐得分</f>
        <v/>
      </c>
      <c r="Z1662" s="518" t="str">
        <f>三年级等级</f>
        <v/>
      </c>
      <c r="AA1662" s="533"/>
      <c r="AB1662" s="515"/>
      <c r="AC1662" s="533" t="str">
        <f>三年级跳绳附加分</f>
        <v/>
      </c>
      <c r="AD1662" s="534" t="str">
        <f>三年级标准分</f>
        <v/>
      </c>
      <c r="AE1662" s="534" t="str">
        <f>三年级总分</f>
        <v/>
      </c>
      <c r="AF1662" s="517" t="str">
        <f>三年级等级</f>
        <v/>
      </c>
    </row>
    <row r="1663" spans="1:32">
      <c r="A1663" s="476">
        <v>324</v>
      </c>
      <c r="B1663" s="477">
        <v>51</v>
      </c>
      <c r="C1663" s="632"/>
      <c r="D1663" s="633"/>
      <c r="E1663" s="632"/>
      <c r="F1663" s="625"/>
      <c r="G1663" s="608"/>
      <c r="H1663" s="475"/>
      <c r="I1663" s="613"/>
      <c r="J1663" s="614"/>
      <c r="K1663" s="614"/>
      <c r="L1663" s="615"/>
      <c r="M1663" s="644"/>
      <c r="N1663" s="505" t="str">
        <f>三年级BMI</f>
        <v/>
      </c>
      <c r="O1663" s="499" t="str">
        <f>三年级BMI等级</f>
        <v/>
      </c>
      <c r="P1663" s="500" t="str">
        <f>三年级BMI得分</f>
        <v/>
      </c>
      <c r="Q1663" s="515" t="str">
        <f>三年级肺活量得分</f>
        <v/>
      </c>
      <c r="R1663" s="512" t="str">
        <f>三年级等级</f>
        <v/>
      </c>
      <c r="S1663" s="516" t="str">
        <f>三年级50米跑得分</f>
        <v/>
      </c>
      <c r="T1663" s="517" t="str">
        <f>三年级等级</f>
        <v/>
      </c>
      <c r="U1663" s="516" t="str">
        <f>三年级坐位体前屈得分</f>
        <v/>
      </c>
      <c r="V1663" s="517" t="str">
        <f>三年级等级</f>
        <v/>
      </c>
      <c r="W1663" s="516" t="str">
        <f>三年级一分钟跳绳得分</f>
        <v/>
      </c>
      <c r="X1663" s="517" t="str">
        <f>三年级等级</f>
        <v/>
      </c>
      <c r="Y1663" s="515" t="str">
        <f>三年级仰卧起坐得分</f>
        <v/>
      </c>
      <c r="Z1663" s="518" t="str">
        <f>三年级等级</f>
        <v/>
      </c>
      <c r="AA1663" s="533"/>
      <c r="AB1663" s="515"/>
      <c r="AC1663" s="533" t="str">
        <f>三年级跳绳附加分</f>
        <v/>
      </c>
      <c r="AD1663" s="534" t="str">
        <f>三年级标准分</f>
        <v/>
      </c>
      <c r="AE1663" s="534" t="str">
        <f>三年级总分</f>
        <v/>
      </c>
      <c r="AF1663" s="517" t="str">
        <f>三年级等级</f>
        <v/>
      </c>
    </row>
    <row r="1664" spans="1:32">
      <c r="A1664" s="476">
        <v>324</v>
      </c>
      <c r="B1664" s="477">
        <v>52</v>
      </c>
      <c r="C1664" s="632"/>
      <c r="D1664" s="633"/>
      <c r="E1664" s="632"/>
      <c r="F1664" s="625"/>
      <c r="G1664" s="608"/>
      <c r="H1664" s="475"/>
      <c r="I1664" s="613"/>
      <c r="J1664" s="614"/>
      <c r="K1664" s="614"/>
      <c r="L1664" s="615"/>
      <c r="M1664" s="644"/>
      <c r="N1664" s="505" t="str">
        <f>三年级BMI</f>
        <v/>
      </c>
      <c r="O1664" s="499" t="str">
        <f>三年级BMI等级</f>
        <v/>
      </c>
      <c r="P1664" s="500" t="str">
        <f>三年级BMI得分</f>
        <v/>
      </c>
      <c r="Q1664" s="515" t="str">
        <f>三年级肺活量得分</f>
        <v/>
      </c>
      <c r="R1664" s="512" t="str">
        <f>三年级等级</f>
        <v/>
      </c>
      <c r="S1664" s="516" t="str">
        <f>三年级50米跑得分</f>
        <v/>
      </c>
      <c r="T1664" s="517" t="str">
        <f>三年级等级</f>
        <v/>
      </c>
      <c r="U1664" s="516" t="str">
        <f>三年级坐位体前屈得分</f>
        <v/>
      </c>
      <c r="V1664" s="517" t="str">
        <f>三年级等级</f>
        <v/>
      </c>
      <c r="W1664" s="516" t="str">
        <f>三年级一分钟跳绳得分</f>
        <v/>
      </c>
      <c r="X1664" s="517" t="str">
        <f>三年级等级</f>
        <v/>
      </c>
      <c r="Y1664" s="515" t="str">
        <f>三年级仰卧起坐得分</f>
        <v/>
      </c>
      <c r="Z1664" s="518" t="str">
        <f>三年级等级</f>
        <v/>
      </c>
      <c r="AA1664" s="533"/>
      <c r="AB1664" s="515"/>
      <c r="AC1664" s="533" t="str">
        <f>三年级跳绳附加分</f>
        <v/>
      </c>
      <c r="AD1664" s="534" t="str">
        <f>三年级标准分</f>
        <v/>
      </c>
      <c r="AE1664" s="534" t="str">
        <f>三年级总分</f>
        <v/>
      </c>
      <c r="AF1664" s="517" t="str">
        <f>三年级等级</f>
        <v/>
      </c>
    </row>
    <row r="1665" spans="1:32">
      <c r="A1665" s="476">
        <v>324</v>
      </c>
      <c r="B1665" s="477">
        <v>53</v>
      </c>
      <c r="C1665" s="632"/>
      <c r="D1665" s="633"/>
      <c r="E1665" s="632"/>
      <c r="F1665" s="625"/>
      <c r="G1665" s="608"/>
      <c r="H1665" s="475"/>
      <c r="I1665" s="613"/>
      <c r="J1665" s="614"/>
      <c r="K1665" s="614"/>
      <c r="L1665" s="615"/>
      <c r="M1665" s="644"/>
      <c r="N1665" s="505" t="str">
        <f>三年级BMI</f>
        <v/>
      </c>
      <c r="O1665" s="499" t="str">
        <f>三年级BMI等级</f>
        <v/>
      </c>
      <c r="P1665" s="500" t="str">
        <f>三年级BMI得分</f>
        <v/>
      </c>
      <c r="Q1665" s="515" t="str">
        <f>三年级肺活量得分</f>
        <v/>
      </c>
      <c r="R1665" s="512" t="str">
        <f>三年级等级</f>
        <v/>
      </c>
      <c r="S1665" s="516" t="str">
        <f>三年级50米跑得分</f>
        <v/>
      </c>
      <c r="T1665" s="517" t="str">
        <f>三年级等级</f>
        <v/>
      </c>
      <c r="U1665" s="516" t="str">
        <f>三年级坐位体前屈得分</f>
        <v/>
      </c>
      <c r="V1665" s="517" t="str">
        <f>三年级等级</f>
        <v/>
      </c>
      <c r="W1665" s="516" t="str">
        <f>三年级一分钟跳绳得分</f>
        <v/>
      </c>
      <c r="X1665" s="517" t="str">
        <f>三年级等级</f>
        <v/>
      </c>
      <c r="Y1665" s="515" t="str">
        <f>三年级仰卧起坐得分</f>
        <v/>
      </c>
      <c r="Z1665" s="518" t="str">
        <f>三年级等级</f>
        <v/>
      </c>
      <c r="AA1665" s="533"/>
      <c r="AB1665" s="515"/>
      <c r="AC1665" s="533" t="str">
        <f>三年级跳绳附加分</f>
        <v/>
      </c>
      <c r="AD1665" s="534" t="str">
        <f>三年级标准分</f>
        <v/>
      </c>
      <c r="AE1665" s="534" t="str">
        <f>三年级总分</f>
        <v/>
      </c>
      <c r="AF1665" s="517" t="str">
        <f>三年级等级</f>
        <v/>
      </c>
    </row>
    <row r="1666" spans="1:32">
      <c r="A1666" s="476">
        <v>324</v>
      </c>
      <c r="B1666" s="477">
        <v>54</v>
      </c>
      <c r="C1666" s="632"/>
      <c r="D1666" s="633"/>
      <c r="E1666" s="632"/>
      <c r="F1666" s="625"/>
      <c r="G1666" s="608"/>
      <c r="H1666" s="475"/>
      <c r="I1666" s="613"/>
      <c r="J1666" s="614"/>
      <c r="K1666" s="614"/>
      <c r="L1666" s="615"/>
      <c r="M1666" s="644"/>
      <c r="N1666" s="505" t="str">
        <f>三年级BMI</f>
        <v/>
      </c>
      <c r="O1666" s="499" t="str">
        <f>三年级BMI等级</f>
        <v/>
      </c>
      <c r="P1666" s="500" t="str">
        <f>三年级BMI得分</f>
        <v/>
      </c>
      <c r="Q1666" s="515" t="str">
        <f>三年级肺活量得分</f>
        <v/>
      </c>
      <c r="R1666" s="512" t="str">
        <f>三年级等级</f>
        <v/>
      </c>
      <c r="S1666" s="516" t="str">
        <f>三年级50米跑得分</f>
        <v/>
      </c>
      <c r="T1666" s="517" t="str">
        <f>三年级等级</f>
        <v/>
      </c>
      <c r="U1666" s="516" t="str">
        <f>三年级坐位体前屈得分</f>
        <v/>
      </c>
      <c r="V1666" s="517" t="str">
        <f>三年级等级</f>
        <v/>
      </c>
      <c r="W1666" s="516" t="str">
        <f>三年级一分钟跳绳得分</f>
        <v/>
      </c>
      <c r="X1666" s="517" t="str">
        <f>三年级等级</f>
        <v/>
      </c>
      <c r="Y1666" s="515" t="str">
        <f>三年级仰卧起坐得分</f>
        <v/>
      </c>
      <c r="Z1666" s="518" t="str">
        <f>三年级等级</f>
        <v/>
      </c>
      <c r="AA1666" s="533"/>
      <c r="AB1666" s="515"/>
      <c r="AC1666" s="533" t="str">
        <f>三年级跳绳附加分</f>
        <v/>
      </c>
      <c r="AD1666" s="534" t="str">
        <f>三年级标准分</f>
        <v/>
      </c>
      <c r="AE1666" s="534" t="str">
        <f>三年级总分</f>
        <v/>
      </c>
      <c r="AF1666" s="517" t="str">
        <f>三年级等级</f>
        <v/>
      </c>
    </row>
    <row r="1667" spans="1:32">
      <c r="A1667" s="476">
        <v>324</v>
      </c>
      <c r="B1667" s="477">
        <v>55</v>
      </c>
      <c r="C1667" s="632"/>
      <c r="D1667" s="633"/>
      <c r="E1667" s="632"/>
      <c r="F1667" s="625"/>
      <c r="G1667" s="608"/>
      <c r="H1667" s="475"/>
      <c r="I1667" s="613"/>
      <c r="J1667" s="614"/>
      <c r="K1667" s="614"/>
      <c r="L1667" s="615"/>
      <c r="M1667" s="644"/>
      <c r="N1667" s="505" t="str">
        <f>三年级BMI</f>
        <v/>
      </c>
      <c r="O1667" s="499" t="str">
        <f>三年级BMI等级</f>
        <v/>
      </c>
      <c r="P1667" s="500" t="str">
        <f>三年级BMI得分</f>
        <v/>
      </c>
      <c r="Q1667" s="515" t="str">
        <f>三年级肺活量得分</f>
        <v/>
      </c>
      <c r="R1667" s="512" t="str">
        <f>三年级等级</f>
        <v/>
      </c>
      <c r="S1667" s="516" t="str">
        <f>三年级50米跑得分</f>
        <v/>
      </c>
      <c r="T1667" s="517" t="str">
        <f>三年级等级</f>
        <v/>
      </c>
      <c r="U1667" s="516" t="str">
        <f>三年级坐位体前屈得分</f>
        <v/>
      </c>
      <c r="V1667" s="517" t="str">
        <f>三年级等级</f>
        <v/>
      </c>
      <c r="W1667" s="516" t="str">
        <f>三年级一分钟跳绳得分</f>
        <v/>
      </c>
      <c r="X1667" s="517" t="str">
        <f>三年级等级</f>
        <v/>
      </c>
      <c r="Y1667" s="515" t="str">
        <f>三年级仰卧起坐得分</f>
        <v/>
      </c>
      <c r="Z1667" s="518" t="str">
        <f>三年级等级</f>
        <v/>
      </c>
      <c r="AA1667" s="533"/>
      <c r="AB1667" s="515"/>
      <c r="AC1667" s="533" t="str">
        <f>三年级跳绳附加分</f>
        <v/>
      </c>
      <c r="AD1667" s="534" t="str">
        <f>三年级标准分</f>
        <v/>
      </c>
      <c r="AE1667" s="534" t="str">
        <f>三年级总分</f>
        <v/>
      </c>
      <c r="AF1667" s="517" t="str">
        <f>三年级等级</f>
        <v/>
      </c>
    </row>
    <row r="1668" spans="1:32">
      <c r="A1668" s="476">
        <v>324</v>
      </c>
      <c r="B1668" s="477">
        <v>56</v>
      </c>
      <c r="C1668" s="632"/>
      <c r="D1668" s="633"/>
      <c r="E1668" s="632"/>
      <c r="F1668" s="625"/>
      <c r="G1668" s="608"/>
      <c r="H1668" s="475"/>
      <c r="I1668" s="613"/>
      <c r="J1668" s="614"/>
      <c r="K1668" s="614"/>
      <c r="L1668" s="615"/>
      <c r="M1668" s="644"/>
      <c r="N1668" s="505" t="str">
        <f>三年级BMI</f>
        <v/>
      </c>
      <c r="O1668" s="499" t="str">
        <f>三年级BMI等级</f>
        <v/>
      </c>
      <c r="P1668" s="500" t="str">
        <f>三年级BMI得分</f>
        <v/>
      </c>
      <c r="Q1668" s="515" t="str">
        <f>三年级肺活量得分</f>
        <v/>
      </c>
      <c r="R1668" s="512" t="str">
        <f>三年级等级</f>
        <v/>
      </c>
      <c r="S1668" s="516" t="str">
        <f>三年级50米跑得分</f>
        <v/>
      </c>
      <c r="T1668" s="517" t="str">
        <f>三年级等级</f>
        <v/>
      </c>
      <c r="U1668" s="516" t="str">
        <f>三年级坐位体前屈得分</f>
        <v/>
      </c>
      <c r="V1668" s="517" t="str">
        <f>三年级等级</f>
        <v/>
      </c>
      <c r="W1668" s="516" t="str">
        <f>三年级一分钟跳绳得分</f>
        <v/>
      </c>
      <c r="X1668" s="517" t="str">
        <f>三年级等级</f>
        <v/>
      </c>
      <c r="Y1668" s="515" t="str">
        <f>三年级仰卧起坐得分</f>
        <v/>
      </c>
      <c r="Z1668" s="518" t="str">
        <f>三年级等级</f>
        <v/>
      </c>
      <c r="AA1668" s="533"/>
      <c r="AB1668" s="515"/>
      <c r="AC1668" s="533" t="str">
        <f>三年级跳绳附加分</f>
        <v/>
      </c>
      <c r="AD1668" s="534" t="str">
        <f>三年级标准分</f>
        <v/>
      </c>
      <c r="AE1668" s="534" t="str">
        <f>三年级总分</f>
        <v/>
      </c>
      <c r="AF1668" s="517" t="str">
        <f>三年级等级</f>
        <v/>
      </c>
    </row>
    <row r="1669" spans="1:32">
      <c r="A1669" s="476">
        <v>324</v>
      </c>
      <c r="B1669" s="477">
        <v>57</v>
      </c>
      <c r="C1669" s="632"/>
      <c r="D1669" s="633"/>
      <c r="E1669" s="632"/>
      <c r="F1669" s="625"/>
      <c r="G1669" s="608"/>
      <c r="H1669" s="475"/>
      <c r="I1669" s="613"/>
      <c r="J1669" s="614"/>
      <c r="K1669" s="614"/>
      <c r="L1669" s="615"/>
      <c r="M1669" s="644"/>
      <c r="N1669" s="505" t="str">
        <f>三年级BMI</f>
        <v/>
      </c>
      <c r="O1669" s="499" t="str">
        <f>三年级BMI等级</f>
        <v/>
      </c>
      <c r="P1669" s="500" t="str">
        <f>三年级BMI得分</f>
        <v/>
      </c>
      <c r="Q1669" s="515" t="str">
        <f>三年级肺活量得分</f>
        <v/>
      </c>
      <c r="R1669" s="512" t="str">
        <f>三年级等级</f>
        <v/>
      </c>
      <c r="S1669" s="516" t="str">
        <f>三年级50米跑得分</f>
        <v/>
      </c>
      <c r="T1669" s="517" t="str">
        <f>三年级等级</f>
        <v/>
      </c>
      <c r="U1669" s="516" t="str">
        <f>三年级坐位体前屈得分</f>
        <v/>
      </c>
      <c r="V1669" s="517" t="str">
        <f>三年级等级</f>
        <v/>
      </c>
      <c r="W1669" s="516" t="str">
        <f>三年级一分钟跳绳得分</f>
        <v/>
      </c>
      <c r="X1669" s="517" t="str">
        <f>三年级等级</f>
        <v/>
      </c>
      <c r="Y1669" s="515" t="str">
        <f>三年级仰卧起坐得分</f>
        <v/>
      </c>
      <c r="Z1669" s="518" t="str">
        <f>三年级等级</f>
        <v/>
      </c>
      <c r="AA1669" s="533"/>
      <c r="AB1669" s="515"/>
      <c r="AC1669" s="533" t="str">
        <f>三年级跳绳附加分</f>
        <v/>
      </c>
      <c r="AD1669" s="534" t="str">
        <f>三年级标准分</f>
        <v/>
      </c>
      <c r="AE1669" s="534" t="str">
        <f>三年级总分</f>
        <v/>
      </c>
      <c r="AF1669" s="517" t="str">
        <f>三年级等级</f>
        <v/>
      </c>
    </row>
    <row r="1670" spans="1:32">
      <c r="A1670" s="476">
        <v>324</v>
      </c>
      <c r="B1670" s="477">
        <v>58</v>
      </c>
      <c r="C1670" s="632"/>
      <c r="D1670" s="633"/>
      <c r="E1670" s="632"/>
      <c r="F1670" s="625"/>
      <c r="G1670" s="608"/>
      <c r="H1670" s="475"/>
      <c r="I1670" s="613"/>
      <c r="J1670" s="614"/>
      <c r="K1670" s="614"/>
      <c r="L1670" s="615"/>
      <c r="M1670" s="644"/>
      <c r="N1670" s="505" t="str">
        <f>三年级BMI</f>
        <v/>
      </c>
      <c r="O1670" s="499" t="str">
        <f>三年级BMI等级</f>
        <v/>
      </c>
      <c r="P1670" s="500" t="str">
        <f>三年级BMI得分</f>
        <v/>
      </c>
      <c r="Q1670" s="515" t="str">
        <f>三年级肺活量得分</f>
        <v/>
      </c>
      <c r="R1670" s="512" t="str">
        <f>三年级等级</f>
        <v/>
      </c>
      <c r="S1670" s="516" t="str">
        <f>三年级50米跑得分</f>
        <v/>
      </c>
      <c r="T1670" s="517" t="str">
        <f>三年级等级</f>
        <v/>
      </c>
      <c r="U1670" s="516" t="str">
        <f>三年级坐位体前屈得分</f>
        <v/>
      </c>
      <c r="V1670" s="517" t="str">
        <f>三年级等级</f>
        <v/>
      </c>
      <c r="W1670" s="516" t="str">
        <f>三年级一分钟跳绳得分</f>
        <v/>
      </c>
      <c r="X1670" s="517" t="str">
        <f>三年级等级</f>
        <v/>
      </c>
      <c r="Y1670" s="515" t="str">
        <f>三年级仰卧起坐得分</f>
        <v/>
      </c>
      <c r="Z1670" s="518" t="str">
        <f>三年级等级</f>
        <v/>
      </c>
      <c r="AA1670" s="533"/>
      <c r="AB1670" s="515"/>
      <c r="AC1670" s="533" t="str">
        <f>三年级跳绳附加分</f>
        <v/>
      </c>
      <c r="AD1670" s="534" t="str">
        <f>三年级标准分</f>
        <v/>
      </c>
      <c r="AE1670" s="534" t="str">
        <f>三年级总分</f>
        <v/>
      </c>
      <c r="AF1670" s="517" t="str">
        <f>三年级等级</f>
        <v/>
      </c>
    </row>
    <row r="1671" spans="1:32">
      <c r="A1671" s="476">
        <v>324</v>
      </c>
      <c r="B1671" s="477">
        <v>59</v>
      </c>
      <c r="C1671" s="632"/>
      <c r="D1671" s="633"/>
      <c r="E1671" s="632"/>
      <c r="F1671" s="625"/>
      <c r="G1671" s="608"/>
      <c r="H1671" s="475"/>
      <c r="I1671" s="613"/>
      <c r="J1671" s="614"/>
      <c r="K1671" s="614"/>
      <c r="L1671" s="615"/>
      <c r="M1671" s="644"/>
      <c r="N1671" s="505" t="str">
        <f>三年级BMI</f>
        <v/>
      </c>
      <c r="O1671" s="499" t="str">
        <f>三年级BMI等级</f>
        <v/>
      </c>
      <c r="P1671" s="500" t="str">
        <f>三年级BMI得分</f>
        <v/>
      </c>
      <c r="Q1671" s="515" t="str">
        <f>三年级肺活量得分</f>
        <v/>
      </c>
      <c r="R1671" s="512" t="str">
        <f>三年级等级</f>
        <v/>
      </c>
      <c r="S1671" s="516" t="str">
        <f>三年级50米跑得分</f>
        <v/>
      </c>
      <c r="T1671" s="517" t="str">
        <f>三年级等级</f>
        <v/>
      </c>
      <c r="U1671" s="516" t="str">
        <f>三年级坐位体前屈得分</f>
        <v/>
      </c>
      <c r="V1671" s="517" t="str">
        <f>三年级等级</f>
        <v/>
      </c>
      <c r="W1671" s="516" t="str">
        <f>三年级一分钟跳绳得分</f>
        <v/>
      </c>
      <c r="X1671" s="517" t="str">
        <f>三年级等级</f>
        <v/>
      </c>
      <c r="Y1671" s="515" t="str">
        <f>三年级仰卧起坐得分</f>
        <v/>
      </c>
      <c r="Z1671" s="518" t="str">
        <f>三年级等级</f>
        <v/>
      </c>
      <c r="AA1671" s="533"/>
      <c r="AB1671" s="515"/>
      <c r="AC1671" s="533" t="str">
        <f>三年级跳绳附加分</f>
        <v/>
      </c>
      <c r="AD1671" s="534" t="str">
        <f>三年级标准分</f>
        <v/>
      </c>
      <c r="AE1671" s="534" t="str">
        <f>三年级总分</f>
        <v/>
      </c>
      <c r="AF1671" s="517" t="str">
        <f>三年级等级</f>
        <v/>
      </c>
    </row>
    <row r="1672" spans="1:32">
      <c r="A1672" s="476">
        <v>324</v>
      </c>
      <c r="B1672" s="477">
        <v>60</v>
      </c>
      <c r="C1672" s="632"/>
      <c r="D1672" s="633"/>
      <c r="E1672" s="632"/>
      <c r="F1672" s="625"/>
      <c r="G1672" s="608"/>
      <c r="H1672" s="475"/>
      <c r="I1672" s="613"/>
      <c r="J1672" s="614"/>
      <c r="K1672" s="614"/>
      <c r="L1672" s="615"/>
      <c r="M1672" s="644"/>
      <c r="N1672" s="505" t="str">
        <f>三年级BMI</f>
        <v/>
      </c>
      <c r="O1672" s="499" t="str">
        <f>三年级BMI等级</f>
        <v/>
      </c>
      <c r="P1672" s="500" t="str">
        <f>三年级BMI得分</f>
        <v/>
      </c>
      <c r="Q1672" s="515" t="str">
        <f>三年级肺活量得分</f>
        <v/>
      </c>
      <c r="R1672" s="512" t="str">
        <f>三年级等级</f>
        <v/>
      </c>
      <c r="S1672" s="516" t="str">
        <f>三年级50米跑得分</f>
        <v/>
      </c>
      <c r="T1672" s="517" t="str">
        <f>三年级等级</f>
        <v/>
      </c>
      <c r="U1672" s="516" t="str">
        <f>三年级坐位体前屈得分</f>
        <v/>
      </c>
      <c r="V1672" s="517" t="str">
        <f>三年级等级</f>
        <v/>
      </c>
      <c r="W1672" s="516" t="str">
        <f>三年级一分钟跳绳得分</f>
        <v/>
      </c>
      <c r="X1672" s="517" t="str">
        <f>三年级等级</f>
        <v/>
      </c>
      <c r="Y1672" s="515" t="str">
        <f>三年级仰卧起坐得分</f>
        <v/>
      </c>
      <c r="Z1672" s="518" t="str">
        <f>三年级等级</f>
        <v/>
      </c>
      <c r="AA1672" s="533"/>
      <c r="AB1672" s="515"/>
      <c r="AC1672" s="533" t="str">
        <f>三年级跳绳附加分</f>
        <v/>
      </c>
      <c r="AD1672" s="534" t="str">
        <f>三年级标准分</f>
        <v/>
      </c>
      <c r="AE1672" s="534" t="str">
        <f>三年级总分</f>
        <v/>
      </c>
      <c r="AF1672" s="517" t="str">
        <f>三年级等级</f>
        <v/>
      </c>
    </row>
    <row r="1673" spans="1:32">
      <c r="A1673" s="476">
        <v>324</v>
      </c>
      <c r="B1673" s="477">
        <v>61</v>
      </c>
      <c r="C1673" s="632"/>
      <c r="D1673" s="633"/>
      <c r="E1673" s="632"/>
      <c r="F1673" s="625"/>
      <c r="G1673" s="608"/>
      <c r="H1673" s="475"/>
      <c r="I1673" s="613"/>
      <c r="J1673" s="614"/>
      <c r="K1673" s="614"/>
      <c r="L1673" s="615"/>
      <c r="M1673" s="644"/>
      <c r="N1673" s="505" t="str">
        <f>三年级BMI</f>
        <v/>
      </c>
      <c r="O1673" s="499" t="str">
        <f>三年级BMI等级</f>
        <v/>
      </c>
      <c r="P1673" s="500" t="str">
        <f>三年级BMI得分</f>
        <v/>
      </c>
      <c r="Q1673" s="515" t="str">
        <f>三年级肺活量得分</f>
        <v/>
      </c>
      <c r="R1673" s="512" t="str">
        <f>三年级等级</f>
        <v/>
      </c>
      <c r="S1673" s="516" t="str">
        <f>三年级50米跑得分</f>
        <v/>
      </c>
      <c r="T1673" s="517" t="str">
        <f>三年级等级</f>
        <v/>
      </c>
      <c r="U1673" s="516" t="str">
        <f>三年级坐位体前屈得分</f>
        <v/>
      </c>
      <c r="V1673" s="517" t="str">
        <f>三年级等级</f>
        <v/>
      </c>
      <c r="W1673" s="516" t="str">
        <f>三年级一分钟跳绳得分</f>
        <v/>
      </c>
      <c r="X1673" s="517" t="str">
        <f>三年级等级</f>
        <v/>
      </c>
      <c r="Y1673" s="515" t="str">
        <f>三年级仰卧起坐得分</f>
        <v/>
      </c>
      <c r="Z1673" s="518" t="str">
        <f>三年级等级</f>
        <v/>
      </c>
      <c r="AA1673" s="533"/>
      <c r="AB1673" s="515"/>
      <c r="AC1673" s="533" t="str">
        <f>三年级跳绳附加分</f>
        <v/>
      </c>
      <c r="AD1673" s="534" t="str">
        <f>三年级标准分</f>
        <v/>
      </c>
      <c r="AE1673" s="534" t="str">
        <f>三年级总分</f>
        <v/>
      </c>
      <c r="AF1673" s="517" t="str">
        <f>三年级等级</f>
        <v/>
      </c>
    </row>
    <row r="1674" spans="1:32">
      <c r="A1674" s="476">
        <v>324</v>
      </c>
      <c r="B1674" s="477">
        <v>62</v>
      </c>
      <c r="C1674" s="632"/>
      <c r="D1674" s="633"/>
      <c r="E1674" s="632"/>
      <c r="F1674" s="625"/>
      <c r="G1674" s="608"/>
      <c r="H1674" s="475"/>
      <c r="I1674" s="613"/>
      <c r="J1674" s="614"/>
      <c r="K1674" s="614"/>
      <c r="L1674" s="615"/>
      <c r="M1674" s="644"/>
      <c r="N1674" s="505" t="str">
        <f>三年级BMI</f>
        <v/>
      </c>
      <c r="O1674" s="499" t="str">
        <f>三年级BMI等级</f>
        <v/>
      </c>
      <c r="P1674" s="500" t="str">
        <f>三年级BMI得分</f>
        <v/>
      </c>
      <c r="Q1674" s="515" t="str">
        <f>三年级肺活量得分</f>
        <v/>
      </c>
      <c r="R1674" s="512" t="str">
        <f>三年级等级</f>
        <v/>
      </c>
      <c r="S1674" s="516" t="str">
        <f>三年级50米跑得分</f>
        <v/>
      </c>
      <c r="T1674" s="517" t="str">
        <f>三年级等级</f>
        <v/>
      </c>
      <c r="U1674" s="516" t="str">
        <f>三年级坐位体前屈得分</f>
        <v/>
      </c>
      <c r="V1674" s="517" t="str">
        <f>三年级等级</f>
        <v/>
      </c>
      <c r="W1674" s="516" t="str">
        <f>三年级一分钟跳绳得分</f>
        <v/>
      </c>
      <c r="X1674" s="517" t="str">
        <f>三年级等级</f>
        <v/>
      </c>
      <c r="Y1674" s="515" t="str">
        <f>三年级仰卧起坐得分</f>
        <v/>
      </c>
      <c r="Z1674" s="518" t="str">
        <f>三年级等级</f>
        <v/>
      </c>
      <c r="AA1674" s="533"/>
      <c r="AB1674" s="515"/>
      <c r="AC1674" s="533" t="str">
        <f>三年级跳绳附加分</f>
        <v/>
      </c>
      <c r="AD1674" s="534" t="str">
        <f>三年级标准分</f>
        <v/>
      </c>
      <c r="AE1674" s="534" t="str">
        <f>三年级总分</f>
        <v/>
      </c>
      <c r="AF1674" s="517" t="str">
        <f>三年级等级</f>
        <v/>
      </c>
    </row>
    <row r="1675" spans="1:32">
      <c r="A1675" s="476">
        <v>324</v>
      </c>
      <c r="B1675" s="477">
        <v>63</v>
      </c>
      <c r="C1675" s="632"/>
      <c r="D1675" s="633"/>
      <c r="E1675" s="632"/>
      <c r="F1675" s="625"/>
      <c r="G1675" s="608"/>
      <c r="H1675" s="475"/>
      <c r="I1675" s="613"/>
      <c r="J1675" s="614"/>
      <c r="K1675" s="614"/>
      <c r="L1675" s="615"/>
      <c r="M1675" s="644"/>
      <c r="N1675" s="505" t="str">
        <f>三年级BMI</f>
        <v/>
      </c>
      <c r="O1675" s="499" t="str">
        <f>三年级BMI等级</f>
        <v/>
      </c>
      <c r="P1675" s="500" t="str">
        <f>三年级BMI得分</f>
        <v/>
      </c>
      <c r="Q1675" s="515" t="str">
        <f>三年级肺活量得分</f>
        <v/>
      </c>
      <c r="R1675" s="512" t="str">
        <f>三年级等级</f>
        <v/>
      </c>
      <c r="S1675" s="516" t="str">
        <f>三年级50米跑得分</f>
        <v/>
      </c>
      <c r="T1675" s="517" t="str">
        <f>三年级等级</f>
        <v/>
      </c>
      <c r="U1675" s="516" t="str">
        <f>三年级坐位体前屈得分</f>
        <v/>
      </c>
      <c r="V1675" s="517" t="str">
        <f>三年级等级</f>
        <v/>
      </c>
      <c r="W1675" s="516" t="str">
        <f>三年级一分钟跳绳得分</f>
        <v/>
      </c>
      <c r="X1675" s="517" t="str">
        <f>三年级等级</f>
        <v/>
      </c>
      <c r="Y1675" s="515" t="str">
        <f>三年级仰卧起坐得分</f>
        <v/>
      </c>
      <c r="Z1675" s="518" t="str">
        <f>三年级等级</f>
        <v/>
      </c>
      <c r="AA1675" s="533"/>
      <c r="AB1675" s="515"/>
      <c r="AC1675" s="533" t="str">
        <f>三年级跳绳附加分</f>
        <v/>
      </c>
      <c r="AD1675" s="534" t="str">
        <f>三年级标准分</f>
        <v/>
      </c>
      <c r="AE1675" s="534" t="str">
        <f>三年级总分</f>
        <v/>
      </c>
      <c r="AF1675" s="517" t="str">
        <f>三年级等级</f>
        <v/>
      </c>
    </row>
    <row r="1676" spans="1:32">
      <c r="A1676" s="476">
        <v>324</v>
      </c>
      <c r="B1676" s="477">
        <v>64</v>
      </c>
      <c r="C1676" s="632"/>
      <c r="D1676" s="633"/>
      <c r="E1676" s="632"/>
      <c r="F1676" s="625"/>
      <c r="G1676" s="608"/>
      <c r="H1676" s="475"/>
      <c r="I1676" s="613"/>
      <c r="J1676" s="614"/>
      <c r="K1676" s="614"/>
      <c r="L1676" s="615"/>
      <c r="M1676" s="644"/>
      <c r="N1676" s="505" t="str">
        <f>三年级BMI</f>
        <v/>
      </c>
      <c r="O1676" s="499" t="str">
        <f>三年级BMI等级</f>
        <v/>
      </c>
      <c r="P1676" s="500" t="str">
        <f>三年级BMI得分</f>
        <v/>
      </c>
      <c r="Q1676" s="515" t="str">
        <f>三年级肺活量得分</f>
        <v/>
      </c>
      <c r="R1676" s="512" t="str">
        <f>三年级等级</f>
        <v/>
      </c>
      <c r="S1676" s="516" t="str">
        <f>三年级50米跑得分</f>
        <v/>
      </c>
      <c r="T1676" s="517" t="str">
        <f>三年级等级</f>
        <v/>
      </c>
      <c r="U1676" s="516" t="str">
        <f>三年级坐位体前屈得分</f>
        <v/>
      </c>
      <c r="V1676" s="517" t="str">
        <f>三年级等级</f>
        <v/>
      </c>
      <c r="W1676" s="516" t="str">
        <f>三年级一分钟跳绳得分</f>
        <v/>
      </c>
      <c r="X1676" s="517" t="str">
        <f>三年级等级</f>
        <v/>
      </c>
      <c r="Y1676" s="515" t="str">
        <f>三年级仰卧起坐得分</f>
        <v/>
      </c>
      <c r="Z1676" s="518" t="str">
        <f>三年级等级</f>
        <v/>
      </c>
      <c r="AA1676" s="533"/>
      <c r="AB1676" s="515"/>
      <c r="AC1676" s="533" t="str">
        <f>三年级跳绳附加分</f>
        <v/>
      </c>
      <c r="AD1676" s="534" t="str">
        <f>三年级标准分</f>
        <v/>
      </c>
      <c r="AE1676" s="534" t="str">
        <f>三年级总分</f>
        <v/>
      </c>
      <c r="AF1676" s="517" t="str">
        <f>三年级等级</f>
        <v/>
      </c>
    </row>
    <row r="1677" spans="1:32">
      <c r="A1677" s="476">
        <v>324</v>
      </c>
      <c r="B1677" s="477">
        <v>65</v>
      </c>
      <c r="C1677" s="632"/>
      <c r="D1677" s="633"/>
      <c r="E1677" s="632"/>
      <c r="F1677" s="625"/>
      <c r="G1677" s="608"/>
      <c r="H1677" s="475"/>
      <c r="I1677" s="613"/>
      <c r="J1677" s="614"/>
      <c r="K1677" s="614"/>
      <c r="L1677" s="615"/>
      <c r="M1677" s="644"/>
      <c r="N1677" s="505" t="str">
        <f>三年级BMI</f>
        <v/>
      </c>
      <c r="O1677" s="499" t="str">
        <f>三年级BMI等级</f>
        <v/>
      </c>
      <c r="P1677" s="500" t="str">
        <f>三年级BMI得分</f>
        <v/>
      </c>
      <c r="Q1677" s="515" t="str">
        <f>三年级肺活量得分</f>
        <v/>
      </c>
      <c r="R1677" s="512" t="str">
        <f>三年级等级</f>
        <v/>
      </c>
      <c r="S1677" s="516" t="str">
        <f>三年级50米跑得分</f>
        <v/>
      </c>
      <c r="T1677" s="517" t="str">
        <f>三年级等级</f>
        <v/>
      </c>
      <c r="U1677" s="516" t="str">
        <f>三年级坐位体前屈得分</f>
        <v/>
      </c>
      <c r="V1677" s="517" t="str">
        <f>三年级等级</f>
        <v/>
      </c>
      <c r="W1677" s="516" t="str">
        <f>三年级一分钟跳绳得分</f>
        <v/>
      </c>
      <c r="X1677" s="517" t="str">
        <f>三年级等级</f>
        <v/>
      </c>
      <c r="Y1677" s="515" t="str">
        <f>三年级仰卧起坐得分</f>
        <v/>
      </c>
      <c r="Z1677" s="518" t="str">
        <f>三年级等级</f>
        <v/>
      </c>
      <c r="AA1677" s="533"/>
      <c r="AB1677" s="515"/>
      <c r="AC1677" s="533" t="str">
        <f>三年级跳绳附加分</f>
        <v/>
      </c>
      <c r="AD1677" s="534" t="str">
        <f>三年级标准分</f>
        <v/>
      </c>
      <c r="AE1677" s="534" t="str">
        <f>三年级总分</f>
        <v/>
      </c>
      <c r="AF1677" s="517" t="str">
        <f>三年级等级</f>
        <v/>
      </c>
    </row>
    <row r="1678" spans="1:32">
      <c r="A1678" s="476">
        <v>324</v>
      </c>
      <c r="B1678" s="477">
        <v>66</v>
      </c>
      <c r="C1678" s="632"/>
      <c r="D1678" s="633"/>
      <c r="E1678" s="632"/>
      <c r="F1678" s="625"/>
      <c r="G1678" s="608"/>
      <c r="H1678" s="475"/>
      <c r="I1678" s="613"/>
      <c r="J1678" s="614"/>
      <c r="K1678" s="614"/>
      <c r="L1678" s="615"/>
      <c r="M1678" s="644"/>
      <c r="N1678" s="505" t="str">
        <f>三年级BMI</f>
        <v/>
      </c>
      <c r="O1678" s="499" t="str">
        <f>三年级BMI等级</f>
        <v/>
      </c>
      <c r="P1678" s="500" t="str">
        <f>三年级BMI得分</f>
        <v/>
      </c>
      <c r="Q1678" s="515" t="str">
        <f>三年级肺活量得分</f>
        <v/>
      </c>
      <c r="R1678" s="512" t="str">
        <f>三年级等级</f>
        <v/>
      </c>
      <c r="S1678" s="516" t="str">
        <f>三年级50米跑得分</f>
        <v/>
      </c>
      <c r="T1678" s="517" t="str">
        <f>三年级等级</f>
        <v/>
      </c>
      <c r="U1678" s="516" t="str">
        <f>三年级坐位体前屈得分</f>
        <v/>
      </c>
      <c r="V1678" s="517" t="str">
        <f>三年级等级</f>
        <v/>
      </c>
      <c r="W1678" s="516" t="str">
        <f>三年级一分钟跳绳得分</f>
        <v/>
      </c>
      <c r="X1678" s="517" t="str">
        <f>三年级等级</f>
        <v/>
      </c>
      <c r="Y1678" s="515" t="str">
        <f>三年级仰卧起坐得分</f>
        <v/>
      </c>
      <c r="Z1678" s="518" t="str">
        <f>三年级等级</f>
        <v/>
      </c>
      <c r="AA1678" s="533"/>
      <c r="AB1678" s="515"/>
      <c r="AC1678" s="533" t="str">
        <f>三年级跳绳附加分</f>
        <v/>
      </c>
      <c r="AD1678" s="534" t="str">
        <f>三年级标准分</f>
        <v/>
      </c>
      <c r="AE1678" s="534" t="str">
        <f>三年级总分</f>
        <v/>
      </c>
      <c r="AF1678" s="517" t="str">
        <f>三年级等级</f>
        <v/>
      </c>
    </row>
    <row r="1679" spans="1:32">
      <c r="A1679" s="476">
        <v>324</v>
      </c>
      <c r="B1679" s="477">
        <v>67</v>
      </c>
      <c r="C1679" s="632"/>
      <c r="D1679" s="633"/>
      <c r="E1679" s="632"/>
      <c r="F1679" s="625"/>
      <c r="G1679" s="608"/>
      <c r="H1679" s="475"/>
      <c r="I1679" s="613"/>
      <c r="J1679" s="614"/>
      <c r="K1679" s="614"/>
      <c r="L1679" s="615"/>
      <c r="M1679" s="644"/>
      <c r="N1679" s="505" t="str">
        <f>三年级BMI</f>
        <v/>
      </c>
      <c r="O1679" s="499" t="str">
        <f>三年级BMI等级</f>
        <v/>
      </c>
      <c r="P1679" s="500" t="str">
        <f>三年级BMI得分</f>
        <v/>
      </c>
      <c r="Q1679" s="515" t="str">
        <f>三年级肺活量得分</f>
        <v/>
      </c>
      <c r="R1679" s="512" t="str">
        <f>三年级等级</f>
        <v/>
      </c>
      <c r="S1679" s="516" t="str">
        <f>三年级50米跑得分</f>
        <v/>
      </c>
      <c r="T1679" s="517" t="str">
        <f>三年级等级</f>
        <v/>
      </c>
      <c r="U1679" s="516" t="str">
        <f>三年级坐位体前屈得分</f>
        <v/>
      </c>
      <c r="V1679" s="517" t="str">
        <f>三年级等级</f>
        <v/>
      </c>
      <c r="W1679" s="516" t="str">
        <f>三年级一分钟跳绳得分</f>
        <v/>
      </c>
      <c r="X1679" s="517" t="str">
        <f>三年级等级</f>
        <v/>
      </c>
      <c r="Y1679" s="515" t="str">
        <f>三年级仰卧起坐得分</f>
        <v/>
      </c>
      <c r="Z1679" s="518" t="str">
        <f>三年级等级</f>
        <v/>
      </c>
      <c r="AA1679" s="533"/>
      <c r="AB1679" s="515"/>
      <c r="AC1679" s="533" t="str">
        <f>三年级跳绳附加分</f>
        <v/>
      </c>
      <c r="AD1679" s="534" t="str">
        <f>三年级标准分</f>
        <v/>
      </c>
      <c r="AE1679" s="534" t="str">
        <f>三年级总分</f>
        <v/>
      </c>
      <c r="AF1679" s="517" t="str">
        <f>三年级等级</f>
        <v/>
      </c>
    </row>
    <row r="1680" spans="1:32">
      <c r="A1680" s="476">
        <v>324</v>
      </c>
      <c r="B1680" s="477">
        <v>68</v>
      </c>
      <c r="C1680" s="632"/>
      <c r="D1680" s="633"/>
      <c r="E1680" s="632"/>
      <c r="F1680" s="625"/>
      <c r="G1680" s="608"/>
      <c r="H1680" s="475"/>
      <c r="I1680" s="613"/>
      <c r="J1680" s="614"/>
      <c r="K1680" s="614"/>
      <c r="L1680" s="615"/>
      <c r="M1680" s="644"/>
      <c r="N1680" s="505" t="str">
        <f>三年级BMI</f>
        <v/>
      </c>
      <c r="O1680" s="499" t="str">
        <f>三年级BMI等级</f>
        <v/>
      </c>
      <c r="P1680" s="500" t="str">
        <f>三年级BMI得分</f>
        <v/>
      </c>
      <c r="Q1680" s="515" t="str">
        <f>三年级肺活量得分</f>
        <v/>
      </c>
      <c r="R1680" s="512" t="str">
        <f>三年级等级</f>
        <v/>
      </c>
      <c r="S1680" s="516" t="str">
        <f>三年级50米跑得分</f>
        <v/>
      </c>
      <c r="T1680" s="517" t="str">
        <f>三年级等级</f>
        <v/>
      </c>
      <c r="U1680" s="516" t="str">
        <f>三年级坐位体前屈得分</f>
        <v/>
      </c>
      <c r="V1680" s="517" t="str">
        <f>三年级等级</f>
        <v/>
      </c>
      <c r="W1680" s="516" t="str">
        <f>三年级一分钟跳绳得分</f>
        <v/>
      </c>
      <c r="X1680" s="517" t="str">
        <f>三年级等级</f>
        <v/>
      </c>
      <c r="Y1680" s="515" t="str">
        <f>三年级仰卧起坐得分</f>
        <v/>
      </c>
      <c r="Z1680" s="518" t="str">
        <f>三年级等级</f>
        <v/>
      </c>
      <c r="AA1680" s="533"/>
      <c r="AB1680" s="515"/>
      <c r="AC1680" s="533" t="str">
        <f>三年级跳绳附加分</f>
        <v/>
      </c>
      <c r="AD1680" s="534" t="str">
        <f>三年级标准分</f>
        <v/>
      </c>
      <c r="AE1680" s="534" t="str">
        <f>三年级总分</f>
        <v/>
      </c>
      <c r="AF1680" s="517" t="str">
        <f>三年级等级</f>
        <v/>
      </c>
    </row>
    <row r="1681" spans="1:32">
      <c r="A1681" s="476">
        <v>324</v>
      </c>
      <c r="B1681" s="477">
        <v>69</v>
      </c>
      <c r="C1681" s="632"/>
      <c r="D1681" s="633"/>
      <c r="E1681" s="632"/>
      <c r="F1681" s="625"/>
      <c r="G1681" s="608"/>
      <c r="H1681" s="475"/>
      <c r="I1681" s="613"/>
      <c r="J1681" s="614"/>
      <c r="K1681" s="614"/>
      <c r="L1681" s="615"/>
      <c r="M1681" s="644"/>
      <c r="N1681" s="505" t="str">
        <f>三年级BMI</f>
        <v/>
      </c>
      <c r="O1681" s="499" t="str">
        <f>三年级BMI等级</f>
        <v/>
      </c>
      <c r="P1681" s="500" t="str">
        <f>三年级BMI得分</f>
        <v/>
      </c>
      <c r="Q1681" s="515" t="str">
        <f>三年级肺活量得分</f>
        <v/>
      </c>
      <c r="R1681" s="512" t="str">
        <f>三年级等级</f>
        <v/>
      </c>
      <c r="S1681" s="516" t="str">
        <f>三年级50米跑得分</f>
        <v/>
      </c>
      <c r="T1681" s="517" t="str">
        <f>三年级等级</f>
        <v/>
      </c>
      <c r="U1681" s="516" t="str">
        <f>三年级坐位体前屈得分</f>
        <v/>
      </c>
      <c r="V1681" s="517" t="str">
        <f>三年级等级</f>
        <v/>
      </c>
      <c r="W1681" s="516" t="str">
        <f>三年级一分钟跳绳得分</f>
        <v/>
      </c>
      <c r="X1681" s="517" t="str">
        <f>三年级等级</f>
        <v/>
      </c>
      <c r="Y1681" s="515" t="str">
        <f>三年级仰卧起坐得分</f>
        <v/>
      </c>
      <c r="Z1681" s="518" t="str">
        <f>三年级等级</f>
        <v/>
      </c>
      <c r="AA1681" s="533"/>
      <c r="AB1681" s="515"/>
      <c r="AC1681" s="533" t="str">
        <f>三年级跳绳附加分</f>
        <v/>
      </c>
      <c r="AD1681" s="534" t="str">
        <f>三年级标准分</f>
        <v/>
      </c>
      <c r="AE1681" s="534" t="str">
        <f>三年级总分</f>
        <v/>
      </c>
      <c r="AF1681" s="517" t="str">
        <f>三年级等级</f>
        <v/>
      </c>
    </row>
    <row r="1682" ht="15.75" spans="1:32">
      <c r="A1682" s="535">
        <v>324</v>
      </c>
      <c r="B1682" s="536">
        <v>70</v>
      </c>
      <c r="C1682" s="634"/>
      <c r="D1682" s="635"/>
      <c r="E1682" s="634"/>
      <c r="F1682" s="636"/>
      <c r="G1682" s="611"/>
      <c r="H1682" s="542"/>
      <c r="I1682" s="617"/>
      <c r="J1682" s="618"/>
      <c r="K1682" s="618"/>
      <c r="L1682" s="619"/>
      <c r="M1682" s="647"/>
      <c r="N1682" s="573" t="str">
        <f>三年级BMI</f>
        <v/>
      </c>
      <c r="O1682" s="574" t="str">
        <f>三年级BMI等级</f>
        <v/>
      </c>
      <c r="P1682" s="575" t="str">
        <f>三年级BMI得分</f>
        <v/>
      </c>
      <c r="Q1682" s="576" t="str">
        <f>三年级肺活量得分</f>
        <v/>
      </c>
      <c r="R1682" s="577" t="str">
        <f>三年级等级</f>
        <v/>
      </c>
      <c r="S1682" s="578" t="str">
        <f>三年级50米跑得分</f>
        <v/>
      </c>
      <c r="T1682" s="567" t="str">
        <f>三年级等级</f>
        <v/>
      </c>
      <c r="U1682" s="578" t="str">
        <f>三年级坐位体前屈得分</f>
        <v/>
      </c>
      <c r="V1682" s="567" t="str">
        <f>三年级等级</f>
        <v/>
      </c>
      <c r="W1682" s="578" t="str">
        <f>三年级一分钟跳绳得分</f>
        <v/>
      </c>
      <c r="X1682" s="567" t="str">
        <f>三年级等级</f>
        <v/>
      </c>
      <c r="Y1682" s="556" t="str">
        <f>三年级仰卧起坐得分</f>
        <v/>
      </c>
      <c r="Z1682" s="563" t="str">
        <f>三年级等级</f>
        <v/>
      </c>
      <c r="AA1682" s="564"/>
      <c r="AB1682" s="556"/>
      <c r="AC1682" s="565" t="str">
        <f>三年级跳绳附加分</f>
        <v/>
      </c>
      <c r="AD1682" s="566" t="str">
        <f>三年级标准分</f>
        <v/>
      </c>
      <c r="AE1682" s="566" t="str">
        <f>三年级总分</f>
        <v/>
      </c>
      <c r="AF1682" s="567" t="str">
        <f>三年级等级</f>
        <v/>
      </c>
    </row>
    <row r="1683" ht="15.75" spans="1:32">
      <c r="A1683" s="468">
        <v>325</v>
      </c>
      <c r="B1683" s="469">
        <v>1</v>
      </c>
      <c r="C1683" s="637"/>
      <c r="D1683" s="638"/>
      <c r="E1683" s="637"/>
      <c r="F1683" s="640"/>
      <c r="G1683" s="612"/>
      <c r="H1683" s="475"/>
      <c r="I1683" s="621"/>
      <c r="J1683" s="622"/>
      <c r="K1683" s="622"/>
      <c r="L1683" s="623"/>
      <c r="M1683" s="643"/>
      <c r="N1683" s="498" t="str">
        <f>三年级BMI</f>
        <v/>
      </c>
      <c r="O1683" s="499" t="str">
        <f>三年级BMI等级</f>
        <v/>
      </c>
      <c r="P1683" s="500" t="str">
        <f>三年级BMI得分</f>
        <v/>
      </c>
      <c r="Q1683" s="511" t="str">
        <f>三年级肺活量得分</f>
        <v/>
      </c>
      <c r="R1683" s="512" t="str">
        <f>三年级等级</f>
        <v/>
      </c>
      <c r="S1683" s="513" t="str">
        <f>三年级50米跑得分</f>
        <v/>
      </c>
      <c r="T1683" s="512" t="str">
        <f>三年级等级</f>
        <v/>
      </c>
      <c r="U1683" s="513" t="str">
        <f>三年级坐位体前屈得分</f>
        <v/>
      </c>
      <c r="V1683" s="512" t="str">
        <f>三年级等级</f>
        <v/>
      </c>
      <c r="W1683" s="513" t="str">
        <f>三年级一分钟跳绳得分</f>
        <v/>
      </c>
      <c r="X1683" s="512" t="str">
        <f>三年级等级</f>
        <v/>
      </c>
      <c r="Y1683" s="560" t="str">
        <f>三年级仰卧起坐得分</f>
        <v/>
      </c>
      <c r="Z1683" s="568" t="str">
        <f>三年级等级</f>
        <v/>
      </c>
      <c r="AA1683" s="569"/>
      <c r="AB1683" s="560"/>
      <c r="AC1683" s="530" t="str">
        <f>三年级跳绳附加分</f>
        <v/>
      </c>
      <c r="AD1683" s="531" t="str">
        <f>三年级标准分</f>
        <v/>
      </c>
      <c r="AE1683" s="531" t="str">
        <f>三年级总分</f>
        <v/>
      </c>
      <c r="AF1683" s="512" t="str">
        <f>三年级等级</f>
        <v/>
      </c>
    </row>
    <row r="1684" spans="1:32">
      <c r="A1684" s="476">
        <v>325</v>
      </c>
      <c r="B1684" s="477">
        <v>2</v>
      </c>
      <c r="C1684" s="632"/>
      <c r="D1684" s="633"/>
      <c r="E1684" s="632"/>
      <c r="F1684" s="625"/>
      <c r="G1684" s="608"/>
      <c r="H1684" s="475"/>
      <c r="I1684" s="613"/>
      <c r="J1684" s="614"/>
      <c r="K1684" s="614"/>
      <c r="L1684" s="615"/>
      <c r="M1684" s="644"/>
      <c r="N1684" s="505" t="str">
        <f>三年级BMI</f>
        <v/>
      </c>
      <c r="O1684" s="499" t="str">
        <f>三年级BMI等级</f>
        <v/>
      </c>
      <c r="P1684" s="500" t="str">
        <f>三年级BMI得分</f>
        <v/>
      </c>
      <c r="Q1684" s="515" t="str">
        <f>三年级肺活量得分</f>
        <v/>
      </c>
      <c r="R1684" s="512" t="str">
        <f>三年级等级</f>
        <v/>
      </c>
      <c r="S1684" s="516" t="str">
        <f>三年级50米跑得分</f>
        <v/>
      </c>
      <c r="T1684" s="517" t="str">
        <f>三年级等级</f>
        <v/>
      </c>
      <c r="U1684" s="516" t="str">
        <f>三年级坐位体前屈得分</f>
        <v/>
      </c>
      <c r="V1684" s="517" t="str">
        <f>三年级等级</f>
        <v/>
      </c>
      <c r="W1684" s="516" t="str">
        <f>三年级一分钟跳绳得分</f>
        <v/>
      </c>
      <c r="X1684" s="517" t="str">
        <f>三年级等级</f>
        <v/>
      </c>
      <c r="Y1684" s="515" t="str">
        <f>三年级仰卧起坐得分</f>
        <v/>
      </c>
      <c r="Z1684" s="518" t="str">
        <f>三年级等级</f>
        <v/>
      </c>
      <c r="AA1684" s="533"/>
      <c r="AB1684" s="515"/>
      <c r="AC1684" s="533" t="str">
        <f>三年级跳绳附加分</f>
        <v/>
      </c>
      <c r="AD1684" s="534" t="str">
        <f>三年级标准分</f>
        <v/>
      </c>
      <c r="AE1684" s="534" t="str">
        <f>三年级总分</f>
        <v/>
      </c>
      <c r="AF1684" s="517" t="str">
        <f>三年级等级</f>
        <v/>
      </c>
    </row>
    <row r="1685" spans="1:32">
      <c r="A1685" s="476">
        <v>325</v>
      </c>
      <c r="B1685" s="477">
        <v>3</v>
      </c>
      <c r="C1685" s="632"/>
      <c r="D1685" s="633"/>
      <c r="E1685" s="632"/>
      <c r="F1685" s="625"/>
      <c r="G1685" s="608"/>
      <c r="H1685" s="475"/>
      <c r="I1685" s="613"/>
      <c r="J1685" s="614"/>
      <c r="K1685" s="614"/>
      <c r="L1685" s="615"/>
      <c r="M1685" s="644"/>
      <c r="N1685" s="505" t="str">
        <f>三年级BMI</f>
        <v/>
      </c>
      <c r="O1685" s="499" t="str">
        <f>三年级BMI等级</f>
        <v/>
      </c>
      <c r="P1685" s="500" t="str">
        <f>三年级BMI得分</f>
        <v/>
      </c>
      <c r="Q1685" s="515" t="str">
        <f>三年级肺活量得分</f>
        <v/>
      </c>
      <c r="R1685" s="512" t="str">
        <f>三年级等级</f>
        <v/>
      </c>
      <c r="S1685" s="516" t="str">
        <f>三年级50米跑得分</f>
        <v/>
      </c>
      <c r="T1685" s="517" t="str">
        <f>三年级等级</f>
        <v/>
      </c>
      <c r="U1685" s="516" t="str">
        <f>三年级坐位体前屈得分</f>
        <v/>
      </c>
      <c r="V1685" s="517" t="str">
        <f>三年级等级</f>
        <v/>
      </c>
      <c r="W1685" s="516" t="str">
        <f>三年级一分钟跳绳得分</f>
        <v/>
      </c>
      <c r="X1685" s="517" t="str">
        <f>三年级等级</f>
        <v/>
      </c>
      <c r="Y1685" s="515" t="str">
        <f>三年级仰卧起坐得分</f>
        <v/>
      </c>
      <c r="Z1685" s="518" t="str">
        <f>三年级等级</f>
        <v/>
      </c>
      <c r="AA1685" s="533"/>
      <c r="AB1685" s="515"/>
      <c r="AC1685" s="533" t="str">
        <f>三年级跳绳附加分</f>
        <v/>
      </c>
      <c r="AD1685" s="534" t="str">
        <f>三年级标准分</f>
        <v/>
      </c>
      <c r="AE1685" s="534" t="str">
        <f>三年级总分</f>
        <v/>
      </c>
      <c r="AF1685" s="517" t="str">
        <f>三年级等级</f>
        <v/>
      </c>
    </row>
    <row r="1686" spans="1:32">
      <c r="A1686" s="476">
        <v>325</v>
      </c>
      <c r="B1686" s="477">
        <v>4</v>
      </c>
      <c r="C1686" s="632"/>
      <c r="D1686" s="633"/>
      <c r="E1686" s="632"/>
      <c r="F1686" s="625"/>
      <c r="G1686" s="608"/>
      <c r="H1686" s="475"/>
      <c r="I1686" s="613"/>
      <c r="J1686" s="614"/>
      <c r="K1686" s="614"/>
      <c r="L1686" s="615"/>
      <c r="M1686" s="644"/>
      <c r="N1686" s="505" t="str">
        <f>三年级BMI</f>
        <v/>
      </c>
      <c r="O1686" s="499" t="str">
        <f>三年级BMI等级</f>
        <v/>
      </c>
      <c r="P1686" s="500" t="str">
        <f>三年级BMI得分</f>
        <v/>
      </c>
      <c r="Q1686" s="515" t="str">
        <f>三年级肺活量得分</f>
        <v/>
      </c>
      <c r="R1686" s="512" t="str">
        <f>三年级等级</f>
        <v/>
      </c>
      <c r="S1686" s="516" t="str">
        <f>三年级50米跑得分</f>
        <v/>
      </c>
      <c r="T1686" s="517" t="str">
        <f>三年级等级</f>
        <v/>
      </c>
      <c r="U1686" s="516" t="str">
        <f>三年级坐位体前屈得分</f>
        <v/>
      </c>
      <c r="V1686" s="517" t="str">
        <f>三年级等级</f>
        <v/>
      </c>
      <c r="W1686" s="516" t="str">
        <f>三年级一分钟跳绳得分</f>
        <v/>
      </c>
      <c r="X1686" s="517" t="str">
        <f>三年级等级</f>
        <v/>
      </c>
      <c r="Y1686" s="515" t="str">
        <f>三年级仰卧起坐得分</f>
        <v/>
      </c>
      <c r="Z1686" s="518" t="str">
        <f>三年级等级</f>
        <v/>
      </c>
      <c r="AA1686" s="533"/>
      <c r="AB1686" s="515"/>
      <c r="AC1686" s="533" t="str">
        <f>三年级跳绳附加分</f>
        <v/>
      </c>
      <c r="AD1686" s="534" t="str">
        <f>三年级标准分</f>
        <v/>
      </c>
      <c r="AE1686" s="534" t="str">
        <f>三年级总分</f>
        <v/>
      </c>
      <c r="AF1686" s="517" t="str">
        <f>三年级等级</f>
        <v/>
      </c>
    </row>
    <row r="1687" spans="1:32">
      <c r="A1687" s="476">
        <v>325</v>
      </c>
      <c r="B1687" s="477">
        <v>5</v>
      </c>
      <c r="C1687" s="632"/>
      <c r="D1687" s="633"/>
      <c r="E1687" s="632"/>
      <c r="F1687" s="625"/>
      <c r="G1687" s="608"/>
      <c r="H1687" s="475"/>
      <c r="I1687" s="613"/>
      <c r="J1687" s="614"/>
      <c r="K1687" s="614"/>
      <c r="L1687" s="615"/>
      <c r="M1687" s="644"/>
      <c r="N1687" s="505" t="str">
        <f>三年级BMI</f>
        <v/>
      </c>
      <c r="O1687" s="499" t="str">
        <f>三年级BMI等级</f>
        <v/>
      </c>
      <c r="P1687" s="500" t="str">
        <f>三年级BMI得分</f>
        <v/>
      </c>
      <c r="Q1687" s="515" t="str">
        <f>三年级肺活量得分</f>
        <v/>
      </c>
      <c r="R1687" s="512" t="str">
        <f>三年级等级</f>
        <v/>
      </c>
      <c r="S1687" s="516" t="str">
        <f>三年级50米跑得分</f>
        <v/>
      </c>
      <c r="T1687" s="517" t="str">
        <f>三年级等级</f>
        <v/>
      </c>
      <c r="U1687" s="516" t="str">
        <f>三年级坐位体前屈得分</f>
        <v/>
      </c>
      <c r="V1687" s="517" t="str">
        <f>三年级等级</f>
        <v/>
      </c>
      <c r="W1687" s="516" t="str">
        <f>三年级一分钟跳绳得分</f>
        <v/>
      </c>
      <c r="X1687" s="517" t="str">
        <f>三年级等级</f>
        <v/>
      </c>
      <c r="Y1687" s="515" t="str">
        <f>三年级仰卧起坐得分</f>
        <v/>
      </c>
      <c r="Z1687" s="518" t="str">
        <f>三年级等级</f>
        <v/>
      </c>
      <c r="AA1687" s="533"/>
      <c r="AB1687" s="515"/>
      <c r="AC1687" s="533" t="str">
        <f>三年级跳绳附加分</f>
        <v/>
      </c>
      <c r="AD1687" s="534" t="str">
        <f>三年级标准分</f>
        <v/>
      </c>
      <c r="AE1687" s="534" t="str">
        <f>三年级总分</f>
        <v/>
      </c>
      <c r="AF1687" s="517" t="str">
        <f>三年级等级</f>
        <v/>
      </c>
    </row>
    <row r="1688" spans="1:32">
      <c r="A1688" s="476">
        <v>325</v>
      </c>
      <c r="B1688" s="477">
        <v>6</v>
      </c>
      <c r="C1688" s="632"/>
      <c r="D1688" s="633"/>
      <c r="E1688" s="632"/>
      <c r="F1688" s="625"/>
      <c r="G1688" s="608"/>
      <c r="H1688" s="475"/>
      <c r="I1688" s="613"/>
      <c r="J1688" s="614"/>
      <c r="K1688" s="614"/>
      <c r="L1688" s="615"/>
      <c r="M1688" s="644"/>
      <c r="N1688" s="505" t="str">
        <f>三年级BMI</f>
        <v/>
      </c>
      <c r="O1688" s="499" t="str">
        <f>三年级BMI等级</f>
        <v/>
      </c>
      <c r="P1688" s="500" t="str">
        <f>三年级BMI得分</f>
        <v/>
      </c>
      <c r="Q1688" s="515" t="str">
        <f>三年级肺活量得分</f>
        <v/>
      </c>
      <c r="R1688" s="512" t="str">
        <f>三年级等级</f>
        <v/>
      </c>
      <c r="S1688" s="516" t="str">
        <f>三年级50米跑得分</f>
        <v/>
      </c>
      <c r="T1688" s="517" t="str">
        <f>三年级等级</f>
        <v/>
      </c>
      <c r="U1688" s="516" t="str">
        <f>三年级坐位体前屈得分</f>
        <v/>
      </c>
      <c r="V1688" s="517" t="str">
        <f>三年级等级</f>
        <v/>
      </c>
      <c r="W1688" s="516" t="str">
        <f>三年级一分钟跳绳得分</f>
        <v/>
      </c>
      <c r="X1688" s="517" t="str">
        <f>三年级等级</f>
        <v/>
      </c>
      <c r="Y1688" s="515" t="str">
        <f>三年级仰卧起坐得分</f>
        <v/>
      </c>
      <c r="Z1688" s="518" t="str">
        <f>三年级等级</f>
        <v/>
      </c>
      <c r="AA1688" s="533"/>
      <c r="AB1688" s="515"/>
      <c r="AC1688" s="533" t="str">
        <f>三年级跳绳附加分</f>
        <v/>
      </c>
      <c r="AD1688" s="534" t="str">
        <f>三年级标准分</f>
        <v/>
      </c>
      <c r="AE1688" s="534" t="str">
        <f>三年级总分</f>
        <v/>
      </c>
      <c r="AF1688" s="517" t="str">
        <f>三年级等级</f>
        <v/>
      </c>
    </row>
    <row r="1689" spans="1:32">
      <c r="A1689" s="476">
        <v>325</v>
      </c>
      <c r="B1689" s="477">
        <v>7</v>
      </c>
      <c r="C1689" s="632"/>
      <c r="D1689" s="633"/>
      <c r="E1689" s="632"/>
      <c r="F1689" s="625"/>
      <c r="G1689" s="608"/>
      <c r="H1689" s="475"/>
      <c r="I1689" s="613"/>
      <c r="J1689" s="614"/>
      <c r="K1689" s="614"/>
      <c r="L1689" s="615"/>
      <c r="M1689" s="644"/>
      <c r="N1689" s="505" t="str">
        <f>三年级BMI</f>
        <v/>
      </c>
      <c r="O1689" s="499" t="str">
        <f>三年级BMI等级</f>
        <v/>
      </c>
      <c r="P1689" s="500" t="str">
        <f>三年级BMI得分</f>
        <v/>
      </c>
      <c r="Q1689" s="515" t="str">
        <f>三年级肺活量得分</f>
        <v/>
      </c>
      <c r="R1689" s="512" t="str">
        <f>三年级等级</f>
        <v/>
      </c>
      <c r="S1689" s="516" t="str">
        <f>三年级50米跑得分</f>
        <v/>
      </c>
      <c r="T1689" s="517" t="str">
        <f>三年级等级</f>
        <v/>
      </c>
      <c r="U1689" s="516" t="str">
        <f>三年级坐位体前屈得分</f>
        <v/>
      </c>
      <c r="V1689" s="517" t="str">
        <f>三年级等级</f>
        <v/>
      </c>
      <c r="W1689" s="516" t="str">
        <f>三年级一分钟跳绳得分</f>
        <v/>
      </c>
      <c r="X1689" s="517" t="str">
        <f>三年级等级</f>
        <v/>
      </c>
      <c r="Y1689" s="515" t="str">
        <f>三年级仰卧起坐得分</f>
        <v/>
      </c>
      <c r="Z1689" s="518" t="str">
        <f>三年级等级</f>
        <v/>
      </c>
      <c r="AA1689" s="533"/>
      <c r="AB1689" s="515"/>
      <c r="AC1689" s="533" t="str">
        <f>三年级跳绳附加分</f>
        <v/>
      </c>
      <c r="AD1689" s="534" t="str">
        <f>三年级标准分</f>
        <v/>
      </c>
      <c r="AE1689" s="534" t="str">
        <f>三年级总分</f>
        <v/>
      </c>
      <c r="AF1689" s="517" t="str">
        <f>三年级等级</f>
        <v/>
      </c>
    </row>
    <row r="1690" spans="1:32">
      <c r="A1690" s="476">
        <v>325</v>
      </c>
      <c r="B1690" s="477">
        <v>8</v>
      </c>
      <c r="C1690" s="632"/>
      <c r="D1690" s="633"/>
      <c r="E1690" s="632"/>
      <c r="F1690" s="625"/>
      <c r="G1690" s="608"/>
      <c r="H1690" s="475"/>
      <c r="I1690" s="613"/>
      <c r="J1690" s="614"/>
      <c r="K1690" s="614"/>
      <c r="L1690" s="615"/>
      <c r="M1690" s="644"/>
      <c r="N1690" s="505" t="str">
        <f>三年级BMI</f>
        <v/>
      </c>
      <c r="O1690" s="499" t="str">
        <f>三年级BMI等级</f>
        <v/>
      </c>
      <c r="P1690" s="500" t="str">
        <f>三年级BMI得分</f>
        <v/>
      </c>
      <c r="Q1690" s="515" t="str">
        <f>三年级肺活量得分</f>
        <v/>
      </c>
      <c r="R1690" s="512" t="str">
        <f>三年级等级</f>
        <v/>
      </c>
      <c r="S1690" s="516" t="str">
        <f>三年级50米跑得分</f>
        <v/>
      </c>
      <c r="T1690" s="517" t="str">
        <f>三年级等级</f>
        <v/>
      </c>
      <c r="U1690" s="516" t="str">
        <f>三年级坐位体前屈得分</f>
        <v/>
      </c>
      <c r="V1690" s="517" t="str">
        <f>三年级等级</f>
        <v/>
      </c>
      <c r="W1690" s="516" t="str">
        <f>三年级一分钟跳绳得分</f>
        <v/>
      </c>
      <c r="X1690" s="517" t="str">
        <f>三年级等级</f>
        <v/>
      </c>
      <c r="Y1690" s="515" t="str">
        <f>三年级仰卧起坐得分</f>
        <v/>
      </c>
      <c r="Z1690" s="518" t="str">
        <f>三年级等级</f>
        <v/>
      </c>
      <c r="AA1690" s="533"/>
      <c r="AB1690" s="515"/>
      <c r="AC1690" s="533" t="str">
        <f>三年级跳绳附加分</f>
        <v/>
      </c>
      <c r="AD1690" s="534" t="str">
        <f>三年级标准分</f>
        <v/>
      </c>
      <c r="AE1690" s="534" t="str">
        <f>三年级总分</f>
        <v/>
      </c>
      <c r="AF1690" s="517" t="str">
        <f>三年级等级</f>
        <v/>
      </c>
    </row>
    <row r="1691" spans="1:32">
      <c r="A1691" s="476">
        <v>325</v>
      </c>
      <c r="B1691" s="477">
        <v>9</v>
      </c>
      <c r="C1691" s="632"/>
      <c r="D1691" s="633"/>
      <c r="E1691" s="632"/>
      <c r="F1691" s="625"/>
      <c r="G1691" s="608"/>
      <c r="H1691" s="475"/>
      <c r="I1691" s="613"/>
      <c r="J1691" s="614"/>
      <c r="K1691" s="614"/>
      <c r="L1691" s="615"/>
      <c r="M1691" s="644"/>
      <c r="N1691" s="505" t="str">
        <f>三年级BMI</f>
        <v/>
      </c>
      <c r="O1691" s="499" t="str">
        <f>三年级BMI等级</f>
        <v/>
      </c>
      <c r="P1691" s="500" t="str">
        <f>三年级BMI得分</f>
        <v/>
      </c>
      <c r="Q1691" s="515" t="str">
        <f>三年级肺活量得分</f>
        <v/>
      </c>
      <c r="R1691" s="512" t="str">
        <f>三年级等级</f>
        <v/>
      </c>
      <c r="S1691" s="516" t="str">
        <f>三年级50米跑得分</f>
        <v/>
      </c>
      <c r="T1691" s="517" t="str">
        <f>三年级等级</f>
        <v/>
      </c>
      <c r="U1691" s="516" t="str">
        <f>三年级坐位体前屈得分</f>
        <v/>
      </c>
      <c r="V1691" s="517" t="str">
        <f>三年级等级</f>
        <v/>
      </c>
      <c r="W1691" s="516" t="str">
        <f>三年级一分钟跳绳得分</f>
        <v/>
      </c>
      <c r="X1691" s="517" t="str">
        <f>三年级等级</f>
        <v/>
      </c>
      <c r="Y1691" s="515" t="str">
        <f>三年级仰卧起坐得分</f>
        <v/>
      </c>
      <c r="Z1691" s="518" t="str">
        <f>三年级等级</f>
        <v/>
      </c>
      <c r="AA1691" s="533"/>
      <c r="AB1691" s="515"/>
      <c r="AC1691" s="533" t="str">
        <f>三年级跳绳附加分</f>
        <v/>
      </c>
      <c r="AD1691" s="534" t="str">
        <f>三年级标准分</f>
        <v/>
      </c>
      <c r="AE1691" s="534" t="str">
        <f>三年级总分</f>
        <v/>
      </c>
      <c r="AF1691" s="517" t="str">
        <f>三年级等级</f>
        <v/>
      </c>
    </row>
    <row r="1692" spans="1:32">
      <c r="A1692" s="476">
        <v>325</v>
      </c>
      <c r="B1692" s="477">
        <v>10</v>
      </c>
      <c r="C1692" s="632"/>
      <c r="D1692" s="633"/>
      <c r="E1692" s="632"/>
      <c r="F1692" s="625"/>
      <c r="G1692" s="608"/>
      <c r="H1692" s="475"/>
      <c r="I1692" s="613"/>
      <c r="J1692" s="614"/>
      <c r="K1692" s="614"/>
      <c r="L1692" s="615"/>
      <c r="M1692" s="644"/>
      <c r="N1692" s="505" t="str">
        <f>三年级BMI</f>
        <v/>
      </c>
      <c r="O1692" s="499" t="str">
        <f>三年级BMI等级</f>
        <v/>
      </c>
      <c r="P1692" s="500" t="str">
        <f>三年级BMI得分</f>
        <v/>
      </c>
      <c r="Q1692" s="515" t="str">
        <f>三年级肺活量得分</f>
        <v/>
      </c>
      <c r="R1692" s="512" t="str">
        <f>三年级等级</f>
        <v/>
      </c>
      <c r="S1692" s="516" t="str">
        <f>三年级50米跑得分</f>
        <v/>
      </c>
      <c r="T1692" s="517" t="str">
        <f>三年级等级</f>
        <v/>
      </c>
      <c r="U1692" s="516" t="str">
        <f>三年级坐位体前屈得分</f>
        <v/>
      </c>
      <c r="V1692" s="517" t="str">
        <f>三年级等级</f>
        <v/>
      </c>
      <c r="W1692" s="516" t="str">
        <f>三年级一分钟跳绳得分</f>
        <v/>
      </c>
      <c r="X1692" s="517" t="str">
        <f>三年级等级</f>
        <v/>
      </c>
      <c r="Y1692" s="515" t="str">
        <f>三年级仰卧起坐得分</f>
        <v/>
      </c>
      <c r="Z1692" s="518" t="str">
        <f>三年级等级</f>
        <v/>
      </c>
      <c r="AA1692" s="533"/>
      <c r="AB1692" s="515"/>
      <c r="AC1692" s="533" t="str">
        <f>三年级跳绳附加分</f>
        <v/>
      </c>
      <c r="AD1692" s="534" t="str">
        <f>三年级标准分</f>
        <v/>
      </c>
      <c r="AE1692" s="534" t="str">
        <f>三年级总分</f>
        <v/>
      </c>
      <c r="AF1692" s="517" t="str">
        <f>三年级等级</f>
        <v/>
      </c>
    </row>
    <row r="1693" spans="1:32">
      <c r="A1693" s="476">
        <v>325</v>
      </c>
      <c r="B1693" s="477">
        <v>11</v>
      </c>
      <c r="C1693" s="632"/>
      <c r="D1693" s="633"/>
      <c r="E1693" s="632"/>
      <c r="F1693" s="625"/>
      <c r="G1693" s="608"/>
      <c r="H1693" s="475"/>
      <c r="I1693" s="613"/>
      <c r="J1693" s="614"/>
      <c r="K1693" s="614"/>
      <c r="L1693" s="615"/>
      <c r="M1693" s="644"/>
      <c r="N1693" s="505" t="str">
        <f>三年级BMI</f>
        <v/>
      </c>
      <c r="O1693" s="499" t="str">
        <f>三年级BMI等级</f>
        <v/>
      </c>
      <c r="P1693" s="500" t="str">
        <f>三年级BMI得分</f>
        <v/>
      </c>
      <c r="Q1693" s="515" t="str">
        <f>三年级肺活量得分</f>
        <v/>
      </c>
      <c r="R1693" s="512" t="str">
        <f>三年级等级</f>
        <v/>
      </c>
      <c r="S1693" s="516" t="str">
        <f>三年级50米跑得分</f>
        <v/>
      </c>
      <c r="T1693" s="517" t="str">
        <f>三年级等级</f>
        <v/>
      </c>
      <c r="U1693" s="516" t="str">
        <f>三年级坐位体前屈得分</f>
        <v/>
      </c>
      <c r="V1693" s="517" t="str">
        <f>三年级等级</f>
        <v/>
      </c>
      <c r="W1693" s="516" t="str">
        <f>三年级一分钟跳绳得分</f>
        <v/>
      </c>
      <c r="X1693" s="517" t="str">
        <f>三年级等级</f>
        <v/>
      </c>
      <c r="Y1693" s="515" t="str">
        <f>三年级仰卧起坐得分</f>
        <v/>
      </c>
      <c r="Z1693" s="518" t="str">
        <f>三年级等级</f>
        <v/>
      </c>
      <c r="AA1693" s="533"/>
      <c r="AB1693" s="515"/>
      <c r="AC1693" s="533" t="str">
        <f>三年级跳绳附加分</f>
        <v/>
      </c>
      <c r="AD1693" s="534" t="str">
        <f>三年级标准分</f>
        <v/>
      </c>
      <c r="AE1693" s="534" t="str">
        <f>三年级总分</f>
        <v/>
      </c>
      <c r="AF1693" s="517" t="str">
        <f>三年级等级</f>
        <v/>
      </c>
    </row>
    <row r="1694" spans="1:32">
      <c r="A1694" s="476">
        <v>325</v>
      </c>
      <c r="B1694" s="477">
        <v>12</v>
      </c>
      <c r="C1694" s="632"/>
      <c r="D1694" s="633"/>
      <c r="E1694" s="632"/>
      <c r="F1694" s="625"/>
      <c r="G1694" s="608"/>
      <c r="H1694" s="475"/>
      <c r="I1694" s="613"/>
      <c r="J1694" s="614"/>
      <c r="K1694" s="614"/>
      <c r="L1694" s="615"/>
      <c r="M1694" s="644"/>
      <c r="N1694" s="505" t="str">
        <f>三年级BMI</f>
        <v/>
      </c>
      <c r="O1694" s="499" t="str">
        <f>三年级BMI等级</f>
        <v/>
      </c>
      <c r="P1694" s="500" t="str">
        <f>三年级BMI得分</f>
        <v/>
      </c>
      <c r="Q1694" s="515" t="str">
        <f>三年级肺活量得分</f>
        <v/>
      </c>
      <c r="R1694" s="512" t="str">
        <f>三年级等级</f>
        <v/>
      </c>
      <c r="S1694" s="516" t="str">
        <f>三年级50米跑得分</f>
        <v/>
      </c>
      <c r="T1694" s="517" t="str">
        <f>三年级等级</f>
        <v/>
      </c>
      <c r="U1694" s="516" t="str">
        <f>三年级坐位体前屈得分</f>
        <v/>
      </c>
      <c r="V1694" s="517" t="str">
        <f>三年级等级</f>
        <v/>
      </c>
      <c r="W1694" s="516" t="str">
        <f>三年级一分钟跳绳得分</f>
        <v/>
      </c>
      <c r="X1694" s="517" t="str">
        <f>三年级等级</f>
        <v/>
      </c>
      <c r="Y1694" s="515" t="str">
        <f>三年级仰卧起坐得分</f>
        <v/>
      </c>
      <c r="Z1694" s="518" t="str">
        <f>三年级等级</f>
        <v/>
      </c>
      <c r="AA1694" s="533"/>
      <c r="AB1694" s="515"/>
      <c r="AC1694" s="533" t="str">
        <f>三年级跳绳附加分</f>
        <v/>
      </c>
      <c r="AD1694" s="534" t="str">
        <f>三年级标准分</f>
        <v/>
      </c>
      <c r="AE1694" s="534" t="str">
        <f>三年级总分</f>
        <v/>
      </c>
      <c r="AF1694" s="517" t="str">
        <f>三年级等级</f>
        <v/>
      </c>
    </row>
    <row r="1695" spans="1:32">
      <c r="A1695" s="476">
        <v>325</v>
      </c>
      <c r="B1695" s="477">
        <v>13</v>
      </c>
      <c r="C1695" s="632"/>
      <c r="D1695" s="633"/>
      <c r="E1695" s="632"/>
      <c r="F1695" s="625"/>
      <c r="G1695" s="608"/>
      <c r="H1695" s="475"/>
      <c r="I1695" s="613"/>
      <c r="J1695" s="614"/>
      <c r="K1695" s="614"/>
      <c r="L1695" s="615"/>
      <c r="M1695" s="644"/>
      <c r="N1695" s="505" t="str">
        <f>三年级BMI</f>
        <v/>
      </c>
      <c r="O1695" s="499" t="str">
        <f>三年级BMI等级</f>
        <v/>
      </c>
      <c r="P1695" s="500" t="str">
        <f>三年级BMI得分</f>
        <v/>
      </c>
      <c r="Q1695" s="515" t="str">
        <f>三年级肺活量得分</f>
        <v/>
      </c>
      <c r="R1695" s="512" t="str">
        <f>三年级等级</f>
        <v/>
      </c>
      <c r="S1695" s="516" t="str">
        <f>三年级50米跑得分</f>
        <v/>
      </c>
      <c r="T1695" s="517" t="str">
        <f>三年级等级</f>
        <v/>
      </c>
      <c r="U1695" s="516" t="str">
        <f>三年级坐位体前屈得分</f>
        <v/>
      </c>
      <c r="V1695" s="517" t="str">
        <f>三年级等级</f>
        <v/>
      </c>
      <c r="W1695" s="516" t="str">
        <f>三年级一分钟跳绳得分</f>
        <v/>
      </c>
      <c r="X1695" s="517" t="str">
        <f>三年级等级</f>
        <v/>
      </c>
      <c r="Y1695" s="515" t="str">
        <f>三年级仰卧起坐得分</f>
        <v/>
      </c>
      <c r="Z1695" s="518" t="str">
        <f>三年级等级</f>
        <v/>
      </c>
      <c r="AA1695" s="533"/>
      <c r="AB1695" s="515"/>
      <c r="AC1695" s="533" t="str">
        <f>三年级跳绳附加分</f>
        <v/>
      </c>
      <c r="AD1695" s="534" t="str">
        <f>三年级标准分</f>
        <v/>
      </c>
      <c r="AE1695" s="534" t="str">
        <f>三年级总分</f>
        <v/>
      </c>
      <c r="AF1695" s="517" t="str">
        <f>三年级等级</f>
        <v/>
      </c>
    </row>
    <row r="1696" spans="1:32">
      <c r="A1696" s="476">
        <v>325</v>
      </c>
      <c r="B1696" s="477">
        <v>14</v>
      </c>
      <c r="C1696" s="632"/>
      <c r="D1696" s="633"/>
      <c r="E1696" s="632"/>
      <c r="F1696" s="625"/>
      <c r="G1696" s="608"/>
      <c r="H1696" s="475"/>
      <c r="I1696" s="613"/>
      <c r="J1696" s="614"/>
      <c r="K1696" s="614"/>
      <c r="L1696" s="615"/>
      <c r="M1696" s="644"/>
      <c r="N1696" s="505" t="str">
        <f>三年级BMI</f>
        <v/>
      </c>
      <c r="O1696" s="499" t="str">
        <f>三年级BMI等级</f>
        <v/>
      </c>
      <c r="P1696" s="500" t="str">
        <f>三年级BMI得分</f>
        <v/>
      </c>
      <c r="Q1696" s="515" t="str">
        <f>三年级肺活量得分</f>
        <v/>
      </c>
      <c r="R1696" s="512" t="str">
        <f>三年级等级</f>
        <v/>
      </c>
      <c r="S1696" s="516" t="str">
        <f>三年级50米跑得分</f>
        <v/>
      </c>
      <c r="T1696" s="517" t="str">
        <f>三年级等级</f>
        <v/>
      </c>
      <c r="U1696" s="516" t="str">
        <f>三年级坐位体前屈得分</f>
        <v/>
      </c>
      <c r="V1696" s="517" t="str">
        <f>三年级等级</f>
        <v/>
      </c>
      <c r="W1696" s="516" t="str">
        <f>三年级一分钟跳绳得分</f>
        <v/>
      </c>
      <c r="X1696" s="517" t="str">
        <f>三年级等级</f>
        <v/>
      </c>
      <c r="Y1696" s="515" t="str">
        <f>三年级仰卧起坐得分</f>
        <v/>
      </c>
      <c r="Z1696" s="518" t="str">
        <f>三年级等级</f>
        <v/>
      </c>
      <c r="AA1696" s="533"/>
      <c r="AB1696" s="515"/>
      <c r="AC1696" s="533" t="str">
        <f>三年级跳绳附加分</f>
        <v/>
      </c>
      <c r="AD1696" s="534" t="str">
        <f>三年级标准分</f>
        <v/>
      </c>
      <c r="AE1696" s="534" t="str">
        <f>三年级总分</f>
        <v/>
      </c>
      <c r="AF1696" s="517" t="str">
        <f>三年级等级</f>
        <v/>
      </c>
    </row>
    <row r="1697" spans="1:32">
      <c r="A1697" s="476">
        <v>325</v>
      </c>
      <c r="B1697" s="477">
        <v>15</v>
      </c>
      <c r="C1697" s="632"/>
      <c r="D1697" s="633"/>
      <c r="E1697" s="632"/>
      <c r="F1697" s="625"/>
      <c r="G1697" s="608"/>
      <c r="H1697" s="475"/>
      <c r="I1697" s="613"/>
      <c r="J1697" s="614"/>
      <c r="K1697" s="614"/>
      <c r="L1697" s="615"/>
      <c r="M1697" s="644"/>
      <c r="N1697" s="505" t="str">
        <f>三年级BMI</f>
        <v/>
      </c>
      <c r="O1697" s="499" t="str">
        <f>三年级BMI等级</f>
        <v/>
      </c>
      <c r="P1697" s="500" t="str">
        <f>三年级BMI得分</f>
        <v/>
      </c>
      <c r="Q1697" s="515" t="str">
        <f>三年级肺活量得分</f>
        <v/>
      </c>
      <c r="R1697" s="512" t="str">
        <f>三年级等级</f>
        <v/>
      </c>
      <c r="S1697" s="516" t="str">
        <f>三年级50米跑得分</f>
        <v/>
      </c>
      <c r="T1697" s="517" t="str">
        <f>三年级等级</f>
        <v/>
      </c>
      <c r="U1697" s="516" t="str">
        <f>三年级坐位体前屈得分</f>
        <v/>
      </c>
      <c r="V1697" s="517" t="str">
        <f>三年级等级</f>
        <v/>
      </c>
      <c r="W1697" s="516" t="str">
        <f>三年级一分钟跳绳得分</f>
        <v/>
      </c>
      <c r="X1697" s="517" t="str">
        <f>三年级等级</f>
        <v/>
      </c>
      <c r="Y1697" s="515" t="str">
        <f>三年级仰卧起坐得分</f>
        <v/>
      </c>
      <c r="Z1697" s="518" t="str">
        <f>三年级等级</f>
        <v/>
      </c>
      <c r="AA1697" s="533"/>
      <c r="AB1697" s="515"/>
      <c r="AC1697" s="533" t="str">
        <f>三年级跳绳附加分</f>
        <v/>
      </c>
      <c r="AD1697" s="534" t="str">
        <f>三年级标准分</f>
        <v/>
      </c>
      <c r="AE1697" s="534" t="str">
        <f>三年级总分</f>
        <v/>
      </c>
      <c r="AF1697" s="517" t="str">
        <f>三年级等级</f>
        <v/>
      </c>
    </row>
    <row r="1698" spans="1:32">
      <c r="A1698" s="476">
        <v>325</v>
      </c>
      <c r="B1698" s="477">
        <v>16</v>
      </c>
      <c r="C1698" s="632"/>
      <c r="D1698" s="633"/>
      <c r="E1698" s="632"/>
      <c r="F1698" s="625"/>
      <c r="G1698" s="608"/>
      <c r="H1698" s="475"/>
      <c r="I1698" s="613"/>
      <c r="J1698" s="614"/>
      <c r="K1698" s="614"/>
      <c r="L1698" s="615"/>
      <c r="M1698" s="644"/>
      <c r="N1698" s="505" t="str">
        <f>三年级BMI</f>
        <v/>
      </c>
      <c r="O1698" s="499" t="str">
        <f>三年级BMI等级</f>
        <v/>
      </c>
      <c r="P1698" s="500" t="str">
        <f>三年级BMI得分</f>
        <v/>
      </c>
      <c r="Q1698" s="515" t="str">
        <f>三年级肺活量得分</f>
        <v/>
      </c>
      <c r="R1698" s="512" t="str">
        <f>三年级等级</f>
        <v/>
      </c>
      <c r="S1698" s="516" t="str">
        <f>三年级50米跑得分</f>
        <v/>
      </c>
      <c r="T1698" s="517" t="str">
        <f>三年级等级</f>
        <v/>
      </c>
      <c r="U1698" s="516" t="str">
        <f>三年级坐位体前屈得分</f>
        <v/>
      </c>
      <c r="V1698" s="517" t="str">
        <f>三年级等级</f>
        <v/>
      </c>
      <c r="W1698" s="516" t="str">
        <f>三年级一分钟跳绳得分</f>
        <v/>
      </c>
      <c r="X1698" s="517" t="str">
        <f>三年级等级</f>
        <v/>
      </c>
      <c r="Y1698" s="515" t="str">
        <f>三年级仰卧起坐得分</f>
        <v/>
      </c>
      <c r="Z1698" s="518" t="str">
        <f>三年级等级</f>
        <v/>
      </c>
      <c r="AA1698" s="533"/>
      <c r="AB1698" s="515"/>
      <c r="AC1698" s="533" t="str">
        <f>三年级跳绳附加分</f>
        <v/>
      </c>
      <c r="AD1698" s="534" t="str">
        <f>三年级标准分</f>
        <v/>
      </c>
      <c r="AE1698" s="534" t="str">
        <f>三年级总分</f>
        <v/>
      </c>
      <c r="AF1698" s="517" t="str">
        <f>三年级等级</f>
        <v/>
      </c>
    </row>
    <row r="1699" spans="1:32">
      <c r="A1699" s="476">
        <v>325</v>
      </c>
      <c r="B1699" s="477">
        <v>17</v>
      </c>
      <c r="C1699" s="632"/>
      <c r="D1699" s="633"/>
      <c r="E1699" s="632"/>
      <c r="F1699" s="625"/>
      <c r="G1699" s="608"/>
      <c r="H1699" s="475"/>
      <c r="I1699" s="613"/>
      <c r="J1699" s="614"/>
      <c r="K1699" s="614"/>
      <c r="L1699" s="615"/>
      <c r="M1699" s="644"/>
      <c r="N1699" s="505" t="str">
        <f>三年级BMI</f>
        <v/>
      </c>
      <c r="O1699" s="499" t="str">
        <f>三年级BMI等级</f>
        <v/>
      </c>
      <c r="P1699" s="500" t="str">
        <f>三年级BMI得分</f>
        <v/>
      </c>
      <c r="Q1699" s="515" t="str">
        <f>三年级肺活量得分</f>
        <v/>
      </c>
      <c r="R1699" s="512" t="str">
        <f>三年级等级</f>
        <v/>
      </c>
      <c r="S1699" s="516" t="str">
        <f>三年级50米跑得分</f>
        <v/>
      </c>
      <c r="T1699" s="517" t="str">
        <f>三年级等级</f>
        <v/>
      </c>
      <c r="U1699" s="516" t="str">
        <f>三年级坐位体前屈得分</f>
        <v/>
      </c>
      <c r="V1699" s="517" t="str">
        <f>三年级等级</f>
        <v/>
      </c>
      <c r="W1699" s="516" t="str">
        <f>三年级一分钟跳绳得分</f>
        <v/>
      </c>
      <c r="X1699" s="517" t="str">
        <f>三年级等级</f>
        <v/>
      </c>
      <c r="Y1699" s="515" t="str">
        <f>三年级仰卧起坐得分</f>
        <v/>
      </c>
      <c r="Z1699" s="518" t="str">
        <f>三年级等级</f>
        <v/>
      </c>
      <c r="AA1699" s="533"/>
      <c r="AB1699" s="515"/>
      <c r="AC1699" s="533" t="str">
        <f>三年级跳绳附加分</f>
        <v/>
      </c>
      <c r="AD1699" s="534" t="str">
        <f>三年级标准分</f>
        <v/>
      </c>
      <c r="AE1699" s="534" t="str">
        <f>三年级总分</f>
        <v/>
      </c>
      <c r="AF1699" s="517" t="str">
        <f>三年级等级</f>
        <v/>
      </c>
    </row>
    <row r="1700" spans="1:32">
      <c r="A1700" s="476">
        <v>325</v>
      </c>
      <c r="B1700" s="477">
        <v>18</v>
      </c>
      <c r="C1700" s="632"/>
      <c r="D1700" s="633"/>
      <c r="E1700" s="632"/>
      <c r="F1700" s="625"/>
      <c r="G1700" s="608"/>
      <c r="H1700" s="475"/>
      <c r="I1700" s="613"/>
      <c r="J1700" s="614"/>
      <c r="K1700" s="614"/>
      <c r="L1700" s="615"/>
      <c r="M1700" s="644"/>
      <c r="N1700" s="505" t="str">
        <f>三年级BMI</f>
        <v/>
      </c>
      <c r="O1700" s="499" t="str">
        <f>三年级BMI等级</f>
        <v/>
      </c>
      <c r="P1700" s="500" t="str">
        <f>三年级BMI得分</f>
        <v/>
      </c>
      <c r="Q1700" s="515" t="str">
        <f>三年级肺活量得分</f>
        <v/>
      </c>
      <c r="R1700" s="512" t="str">
        <f>三年级等级</f>
        <v/>
      </c>
      <c r="S1700" s="516" t="str">
        <f>三年级50米跑得分</f>
        <v/>
      </c>
      <c r="T1700" s="517" t="str">
        <f>三年级等级</f>
        <v/>
      </c>
      <c r="U1700" s="516" t="str">
        <f>三年级坐位体前屈得分</f>
        <v/>
      </c>
      <c r="V1700" s="517" t="str">
        <f>三年级等级</f>
        <v/>
      </c>
      <c r="W1700" s="516" t="str">
        <f>三年级一分钟跳绳得分</f>
        <v/>
      </c>
      <c r="X1700" s="517" t="str">
        <f>三年级等级</f>
        <v/>
      </c>
      <c r="Y1700" s="515" t="str">
        <f>三年级仰卧起坐得分</f>
        <v/>
      </c>
      <c r="Z1700" s="518" t="str">
        <f>三年级等级</f>
        <v/>
      </c>
      <c r="AA1700" s="533"/>
      <c r="AB1700" s="515"/>
      <c r="AC1700" s="533" t="str">
        <f>三年级跳绳附加分</f>
        <v/>
      </c>
      <c r="AD1700" s="534" t="str">
        <f>三年级标准分</f>
        <v/>
      </c>
      <c r="AE1700" s="534" t="str">
        <f>三年级总分</f>
        <v/>
      </c>
      <c r="AF1700" s="517" t="str">
        <f>三年级等级</f>
        <v/>
      </c>
    </row>
    <row r="1701" spans="1:32">
      <c r="A1701" s="476">
        <v>325</v>
      </c>
      <c r="B1701" s="477">
        <v>19</v>
      </c>
      <c r="C1701" s="632"/>
      <c r="D1701" s="633"/>
      <c r="E1701" s="632"/>
      <c r="F1701" s="625"/>
      <c r="G1701" s="608"/>
      <c r="H1701" s="475"/>
      <c r="I1701" s="613"/>
      <c r="J1701" s="614"/>
      <c r="K1701" s="614"/>
      <c r="L1701" s="615"/>
      <c r="M1701" s="644"/>
      <c r="N1701" s="505" t="str">
        <f>三年级BMI</f>
        <v/>
      </c>
      <c r="O1701" s="499" t="str">
        <f>三年级BMI等级</f>
        <v/>
      </c>
      <c r="P1701" s="500" t="str">
        <f>三年级BMI得分</f>
        <v/>
      </c>
      <c r="Q1701" s="515" t="str">
        <f>三年级肺活量得分</f>
        <v/>
      </c>
      <c r="R1701" s="512" t="str">
        <f>三年级等级</f>
        <v/>
      </c>
      <c r="S1701" s="516" t="str">
        <f>三年级50米跑得分</f>
        <v/>
      </c>
      <c r="T1701" s="517" t="str">
        <f>三年级等级</f>
        <v/>
      </c>
      <c r="U1701" s="516" t="str">
        <f>三年级坐位体前屈得分</f>
        <v/>
      </c>
      <c r="V1701" s="517" t="str">
        <f>三年级等级</f>
        <v/>
      </c>
      <c r="W1701" s="516" t="str">
        <f>三年级一分钟跳绳得分</f>
        <v/>
      </c>
      <c r="X1701" s="517" t="str">
        <f>三年级等级</f>
        <v/>
      </c>
      <c r="Y1701" s="515" t="str">
        <f>三年级仰卧起坐得分</f>
        <v/>
      </c>
      <c r="Z1701" s="518" t="str">
        <f>三年级等级</f>
        <v/>
      </c>
      <c r="AA1701" s="533"/>
      <c r="AB1701" s="515"/>
      <c r="AC1701" s="533" t="str">
        <f>三年级跳绳附加分</f>
        <v/>
      </c>
      <c r="AD1701" s="534" t="str">
        <f>三年级标准分</f>
        <v/>
      </c>
      <c r="AE1701" s="534" t="str">
        <f>三年级总分</f>
        <v/>
      </c>
      <c r="AF1701" s="517" t="str">
        <f>三年级等级</f>
        <v/>
      </c>
    </row>
    <row r="1702" spans="1:32">
      <c r="A1702" s="476">
        <v>325</v>
      </c>
      <c r="B1702" s="477">
        <v>20</v>
      </c>
      <c r="C1702" s="632"/>
      <c r="D1702" s="633"/>
      <c r="E1702" s="632"/>
      <c r="F1702" s="625"/>
      <c r="G1702" s="608"/>
      <c r="H1702" s="475"/>
      <c r="I1702" s="613"/>
      <c r="J1702" s="614"/>
      <c r="K1702" s="614"/>
      <c r="L1702" s="615"/>
      <c r="M1702" s="644"/>
      <c r="N1702" s="505" t="str">
        <f>三年级BMI</f>
        <v/>
      </c>
      <c r="O1702" s="499" t="str">
        <f>三年级BMI等级</f>
        <v/>
      </c>
      <c r="P1702" s="500" t="str">
        <f>三年级BMI得分</f>
        <v/>
      </c>
      <c r="Q1702" s="515" t="str">
        <f>三年级肺活量得分</f>
        <v/>
      </c>
      <c r="R1702" s="512" t="str">
        <f>三年级等级</f>
        <v/>
      </c>
      <c r="S1702" s="516" t="str">
        <f>三年级50米跑得分</f>
        <v/>
      </c>
      <c r="T1702" s="517" t="str">
        <f>三年级等级</f>
        <v/>
      </c>
      <c r="U1702" s="516" t="str">
        <f>三年级坐位体前屈得分</f>
        <v/>
      </c>
      <c r="V1702" s="517" t="str">
        <f>三年级等级</f>
        <v/>
      </c>
      <c r="W1702" s="516" t="str">
        <f>三年级一分钟跳绳得分</f>
        <v/>
      </c>
      <c r="X1702" s="517" t="str">
        <f>三年级等级</f>
        <v/>
      </c>
      <c r="Y1702" s="515" t="str">
        <f>三年级仰卧起坐得分</f>
        <v/>
      </c>
      <c r="Z1702" s="518" t="str">
        <f>三年级等级</f>
        <v/>
      </c>
      <c r="AA1702" s="533"/>
      <c r="AB1702" s="515"/>
      <c r="AC1702" s="533" t="str">
        <f>三年级跳绳附加分</f>
        <v/>
      </c>
      <c r="AD1702" s="534" t="str">
        <f>三年级标准分</f>
        <v/>
      </c>
      <c r="AE1702" s="534" t="str">
        <f>三年级总分</f>
        <v/>
      </c>
      <c r="AF1702" s="517" t="str">
        <f>三年级等级</f>
        <v/>
      </c>
    </row>
    <row r="1703" spans="1:32">
      <c r="A1703" s="476">
        <v>325</v>
      </c>
      <c r="B1703" s="477">
        <v>21</v>
      </c>
      <c r="C1703" s="632"/>
      <c r="D1703" s="633"/>
      <c r="E1703" s="632"/>
      <c r="F1703" s="625"/>
      <c r="G1703" s="608"/>
      <c r="H1703" s="475"/>
      <c r="I1703" s="613"/>
      <c r="J1703" s="614"/>
      <c r="K1703" s="614"/>
      <c r="L1703" s="615"/>
      <c r="M1703" s="644"/>
      <c r="N1703" s="505" t="str">
        <f>三年级BMI</f>
        <v/>
      </c>
      <c r="O1703" s="499" t="str">
        <f>三年级BMI等级</f>
        <v/>
      </c>
      <c r="P1703" s="500" t="str">
        <f>三年级BMI得分</f>
        <v/>
      </c>
      <c r="Q1703" s="515" t="str">
        <f>三年级肺活量得分</f>
        <v/>
      </c>
      <c r="R1703" s="512" t="str">
        <f>三年级等级</f>
        <v/>
      </c>
      <c r="S1703" s="516" t="str">
        <f>三年级50米跑得分</f>
        <v/>
      </c>
      <c r="T1703" s="517" t="str">
        <f>三年级等级</f>
        <v/>
      </c>
      <c r="U1703" s="516" t="str">
        <f>三年级坐位体前屈得分</f>
        <v/>
      </c>
      <c r="V1703" s="517" t="str">
        <f>三年级等级</f>
        <v/>
      </c>
      <c r="W1703" s="516" t="str">
        <f>三年级一分钟跳绳得分</f>
        <v/>
      </c>
      <c r="X1703" s="517" t="str">
        <f>三年级等级</f>
        <v/>
      </c>
      <c r="Y1703" s="515" t="str">
        <f>三年级仰卧起坐得分</f>
        <v/>
      </c>
      <c r="Z1703" s="518" t="str">
        <f>三年级等级</f>
        <v/>
      </c>
      <c r="AA1703" s="533"/>
      <c r="AB1703" s="515"/>
      <c r="AC1703" s="533" t="str">
        <f>三年级跳绳附加分</f>
        <v/>
      </c>
      <c r="AD1703" s="534" t="str">
        <f>三年级标准分</f>
        <v/>
      </c>
      <c r="AE1703" s="534" t="str">
        <f>三年级总分</f>
        <v/>
      </c>
      <c r="AF1703" s="517" t="str">
        <f>三年级等级</f>
        <v/>
      </c>
    </row>
    <row r="1704" spans="1:32">
      <c r="A1704" s="476">
        <v>325</v>
      </c>
      <c r="B1704" s="477">
        <v>22</v>
      </c>
      <c r="C1704" s="632"/>
      <c r="D1704" s="633"/>
      <c r="E1704" s="632"/>
      <c r="F1704" s="625"/>
      <c r="G1704" s="608"/>
      <c r="H1704" s="475"/>
      <c r="I1704" s="613"/>
      <c r="J1704" s="614"/>
      <c r="K1704" s="614"/>
      <c r="L1704" s="615"/>
      <c r="M1704" s="644"/>
      <c r="N1704" s="505" t="str">
        <f>三年级BMI</f>
        <v/>
      </c>
      <c r="O1704" s="499" t="str">
        <f>三年级BMI等级</f>
        <v/>
      </c>
      <c r="P1704" s="500" t="str">
        <f>三年级BMI得分</f>
        <v/>
      </c>
      <c r="Q1704" s="515" t="str">
        <f>三年级肺活量得分</f>
        <v/>
      </c>
      <c r="R1704" s="512" t="str">
        <f>三年级等级</f>
        <v/>
      </c>
      <c r="S1704" s="516" t="str">
        <f>三年级50米跑得分</f>
        <v/>
      </c>
      <c r="T1704" s="517" t="str">
        <f>三年级等级</f>
        <v/>
      </c>
      <c r="U1704" s="516" t="str">
        <f>三年级坐位体前屈得分</f>
        <v/>
      </c>
      <c r="V1704" s="517" t="str">
        <f>三年级等级</f>
        <v/>
      </c>
      <c r="W1704" s="516" t="str">
        <f>三年级一分钟跳绳得分</f>
        <v/>
      </c>
      <c r="X1704" s="517" t="str">
        <f>三年级等级</f>
        <v/>
      </c>
      <c r="Y1704" s="515" t="str">
        <f>三年级仰卧起坐得分</f>
        <v/>
      </c>
      <c r="Z1704" s="518" t="str">
        <f>三年级等级</f>
        <v/>
      </c>
      <c r="AA1704" s="533"/>
      <c r="AB1704" s="515"/>
      <c r="AC1704" s="533" t="str">
        <f>三年级跳绳附加分</f>
        <v/>
      </c>
      <c r="AD1704" s="534" t="str">
        <f>三年级标准分</f>
        <v/>
      </c>
      <c r="AE1704" s="534" t="str">
        <f>三年级总分</f>
        <v/>
      </c>
      <c r="AF1704" s="517" t="str">
        <f>三年级等级</f>
        <v/>
      </c>
    </row>
    <row r="1705" spans="1:32">
      <c r="A1705" s="476">
        <v>325</v>
      </c>
      <c r="B1705" s="477">
        <v>23</v>
      </c>
      <c r="C1705" s="632"/>
      <c r="D1705" s="633"/>
      <c r="E1705" s="632"/>
      <c r="F1705" s="625"/>
      <c r="G1705" s="608"/>
      <c r="H1705" s="475"/>
      <c r="I1705" s="613"/>
      <c r="J1705" s="614"/>
      <c r="K1705" s="614"/>
      <c r="L1705" s="615"/>
      <c r="M1705" s="644"/>
      <c r="N1705" s="505" t="str">
        <f>三年级BMI</f>
        <v/>
      </c>
      <c r="O1705" s="499" t="str">
        <f>三年级BMI等级</f>
        <v/>
      </c>
      <c r="P1705" s="500" t="str">
        <f>三年级BMI得分</f>
        <v/>
      </c>
      <c r="Q1705" s="515" t="str">
        <f>三年级肺活量得分</f>
        <v/>
      </c>
      <c r="R1705" s="512" t="str">
        <f>三年级等级</f>
        <v/>
      </c>
      <c r="S1705" s="516" t="str">
        <f>三年级50米跑得分</f>
        <v/>
      </c>
      <c r="T1705" s="517" t="str">
        <f>三年级等级</f>
        <v/>
      </c>
      <c r="U1705" s="516" t="str">
        <f>三年级坐位体前屈得分</f>
        <v/>
      </c>
      <c r="V1705" s="517" t="str">
        <f>三年级等级</f>
        <v/>
      </c>
      <c r="W1705" s="516" t="str">
        <f>三年级一分钟跳绳得分</f>
        <v/>
      </c>
      <c r="X1705" s="517" t="str">
        <f>三年级等级</f>
        <v/>
      </c>
      <c r="Y1705" s="515" t="str">
        <f>三年级仰卧起坐得分</f>
        <v/>
      </c>
      <c r="Z1705" s="518" t="str">
        <f>三年级等级</f>
        <v/>
      </c>
      <c r="AA1705" s="533"/>
      <c r="AB1705" s="515"/>
      <c r="AC1705" s="533" t="str">
        <f>三年级跳绳附加分</f>
        <v/>
      </c>
      <c r="AD1705" s="534" t="str">
        <f>三年级标准分</f>
        <v/>
      </c>
      <c r="AE1705" s="534" t="str">
        <f>三年级总分</f>
        <v/>
      </c>
      <c r="AF1705" s="517" t="str">
        <f>三年级等级</f>
        <v/>
      </c>
    </row>
    <row r="1706" spans="1:32">
      <c r="A1706" s="476">
        <v>325</v>
      </c>
      <c r="B1706" s="477">
        <v>24</v>
      </c>
      <c r="C1706" s="632"/>
      <c r="D1706" s="633"/>
      <c r="E1706" s="632"/>
      <c r="F1706" s="625"/>
      <c r="G1706" s="608"/>
      <c r="H1706" s="475"/>
      <c r="I1706" s="613"/>
      <c r="J1706" s="614"/>
      <c r="K1706" s="614"/>
      <c r="L1706" s="615"/>
      <c r="M1706" s="644"/>
      <c r="N1706" s="505" t="str">
        <f>三年级BMI</f>
        <v/>
      </c>
      <c r="O1706" s="499" t="str">
        <f>三年级BMI等级</f>
        <v/>
      </c>
      <c r="P1706" s="500" t="str">
        <f>三年级BMI得分</f>
        <v/>
      </c>
      <c r="Q1706" s="515" t="str">
        <f>三年级肺活量得分</f>
        <v/>
      </c>
      <c r="R1706" s="512" t="str">
        <f>三年级等级</f>
        <v/>
      </c>
      <c r="S1706" s="516" t="str">
        <f>三年级50米跑得分</f>
        <v/>
      </c>
      <c r="T1706" s="517" t="str">
        <f>三年级等级</f>
        <v/>
      </c>
      <c r="U1706" s="516" t="str">
        <f>三年级坐位体前屈得分</f>
        <v/>
      </c>
      <c r="V1706" s="517" t="str">
        <f>三年级等级</f>
        <v/>
      </c>
      <c r="W1706" s="516" t="str">
        <f>三年级一分钟跳绳得分</f>
        <v/>
      </c>
      <c r="X1706" s="517" t="str">
        <f>三年级等级</f>
        <v/>
      </c>
      <c r="Y1706" s="515" t="str">
        <f>三年级仰卧起坐得分</f>
        <v/>
      </c>
      <c r="Z1706" s="518" t="str">
        <f>三年级等级</f>
        <v/>
      </c>
      <c r="AA1706" s="533"/>
      <c r="AB1706" s="515"/>
      <c r="AC1706" s="533" t="str">
        <f>三年级跳绳附加分</f>
        <v/>
      </c>
      <c r="AD1706" s="534" t="str">
        <f>三年级标准分</f>
        <v/>
      </c>
      <c r="AE1706" s="534" t="str">
        <f>三年级总分</f>
        <v/>
      </c>
      <c r="AF1706" s="517" t="str">
        <f>三年级等级</f>
        <v/>
      </c>
    </row>
    <row r="1707" spans="1:32">
      <c r="A1707" s="476">
        <v>325</v>
      </c>
      <c r="B1707" s="477">
        <v>25</v>
      </c>
      <c r="C1707" s="632"/>
      <c r="D1707" s="633"/>
      <c r="E1707" s="632"/>
      <c r="F1707" s="625"/>
      <c r="G1707" s="608"/>
      <c r="H1707" s="475"/>
      <c r="I1707" s="613"/>
      <c r="J1707" s="614"/>
      <c r="K1707" s="614"/>
      <c r="L1707" s="615"/>
      <c r="M1707" s="644"/>
      <c r="N1707" s="505" t="str">
        <f>三年级BMI</f>
        <v/>
      </c>
      <c r="O1707" s="499" t="str">
        <f>三年级BMI等级</f>
        <v/>
      </c>
      <c r="P1707" s="500" t="str">
        <f>三年级BMI得分</f>
        <v/>
      </c>
      <c r="Q1707" s="515" t="str">
        <f>三年级肺活量得分</f>
        <v/>
      </c>
      <c r="R1707" s="512" t="str">
        <f>三年级等级</f>
        <v/>
      </c>
      <c r="S1707" s="516" t="str">
        <f>三年级50米跑得分</f>
        <v/>
      </c>
      <c r="T1707" s="517" t="str">
        <f>三年级等级</f>
        <v/>
      </c>
      <c r="U1707" s="516" t="str">
        <f>三年级坐位体前屈得分</f>
        <v/>
      </c>
      <c r="V1707" s="517" t="str">
        <f>三年级等级</f>
        <v/>
      </c>
      <c r="W1707" s="516" t="str">
        <f>三年级一分钟跳绳得分</f>
        <v/>
      </c>
      <c r="X1707" s="517" t="str">
        <f>三年级等级</f>
        <v/>
      </c>
      <c r="Y1707" s="515" t="str">
        <f>三年级仰卧起坐得分</f>
        <v/>
      </c>
      <c r="Z1707" s="518" t="str">
        <f>三年级等级</f>
        <v/>
      </c>
      <c r="AA1707" s="533"/>
      <c r="AB1707" s="515"/>
      <c r="AC1707" s="533" t="str">
        <f>三年级跳绳附加分</f>
        <v/>
      </c>
      <c r="AD1707" s="534" t="str">
        <f>三年级标准分</f>
        <v/>
      </c>
      <c r="AE1707" s="534" t="str">
        <f>三年级总分</f>
        <v/>
      </c>
      <c r="AF1707" s="517" t="str">
        <f>三年级等级</f>
        <v/>
      </c>
    </row>
    <row r="1708" spans="1:32">
      <c r="A1708" s="476">
        <v>325</v>
      </c>
      <c r="B1708" s="477">
        <v>26</v>
      </c>
      <c r="C1708" s="632"/>
      <c r="D1708" s="633"/>
      <c r="E1708" s="632"/>
      <c r="F1708" s="625"/>
      <c r="G1708" s="608"/>
      <c r="H1708" s="475"/>
      <c r="I1708" s="613"/>
      <c r="J1708" s="614"/>
      <c r="K1708" s="614"/>
      <c r="L1708" s="615"/>
      <c r="M1708" s="644"/>
      <c r="N1708" s="505" t="str">
        <f>三年级BMI</f>
        <v/>
      </c>
      <c r="O1708" s="499" t="str">
        <f>三年级BMI等级</f>
        <v/>
      </c>
      <c r="P1708" s="500" t="str">
        <f>三年级BMI得分</f>
        <v/>
      </c>
      <c r="Q1708" s="515" t="str">
        <f>三年级肺活量得分</f>
        <v/>
      </c>
      <c r="R1708" s="512" t="str">
        <f>三年级等级</f>
        <v/>
      </c>
      <c r="S1708" s="516" t="str">
        <f>三年级50米跑得分</f>
        <v/>
      </c>
      <c r="T1708" s="517" t="str">
        <f>三年级等级</f>
        <v/>
      </c>
      <c r="U1708" s="516" t="str">
        <f>三年级坐位体前屈得分</f>
        <v/>
      </c>
      <c r="V1708" s="517" t="str">
        <f>三年级等级</f>
        <v/>
      </c>
      <c r="W1708" s="516" t="str">
        <f>三年级一分钟跳绳得分</f>
        <v/>
      </c>
      <c r="X1708" s="517" t="str">
        <f>三年级等级</f>
        <v/>
      </c>
      <c r="Y1708" s="515" t="str">
        <f>三年级仰卧起坐得分</f>
        <v/>
      </c>
      <c r="Z1708" s="518" t="str">
        <f>三年级等级</f>
        <v/>
      </c>
      <c r="AA1708" s="533"/>
      <c r="AB1708" s="515"/>
      <c r="AC1708" s="533" t="str">
        <f>三年级跳绳附加分</f>
        <v/>
      </c>
      <c r="AD1708" s="534" t="str">
        <f>三年级标准分</f>
        <v/>
      </c>
      <c r="AE1708" s="534" t="str">
        <f>三年级总分</f>
        <v/>
      </c>
      <c r="AF1708" s="517" t="str">
        <f>三年级等级</f>
        <v/>
      </c>
    </row>
    <row r="1709" spans="1:32">
      <c r="A1709" s="476">
        <v>325</v>
      </c>
      <c r="B1709" s="477">
        <v>27</v>
      </c>
      <c r="C1709" s="632"/>
      <c r="D1709" s="633"/>
      <c r="E1709" s="632"/>
      <c r="F1709" s="625"/>
      <c r="G1709" s="608"/>
      <c r="H1709" s="475"/>
      <c r="I1709" s="613"/>
      <c r="J1709" s="614"/>
      <c r="K1709" s="614"/>
      <c r="L1709" s="615"/>
      <c r="M1709" s="644"/>
      <c r="N1709" s="505" t="str">
        <f>三年级BMI</f>
        <v/>
      </c>
      <c r="O1709" s="499" t="str">
        <f>三年级BMI等级</f>
        <v/>
      </c>
      <c r="P1709" s="500" t="str">
        <f>三年级BMI得分</f>
        <v/>
      </c>
      <c r="Q1709" s="515" t="str">
        <f>三年级肺活量得分</f>
        <v/>
      </c>
      <c r="R1709" s="512" t="str">
        <f>三年级等级</f>
        <v/>
      </c>
      <c r="S1709" s="516" t="str">
        <f>三年级50米跑得分</f>
        <v/>
      </c>
      <c r="T1709" s="517" t="str">
        <f>三年级等级</f>
        <v/>
      </c>
      <c r="U1709" s="516" t="str">
        <f>三年级坐位体前屈得分</f>
        <v/>
      </c>
      <c r="V1709" s="517" t="str">
        <f>三年级等级</f>
        <v/>
      </c>
      <c r="W1709" s="516" t="str">
        <f>三年级一分钟跳绳得分</f>
        <v/>
      </c>
      <c r="X1709" s="517" t="str">
        <f>三年级等级</f>
        <v/>
      </c>
      <c r="Y1709" s="515" t="str">
        <f>三年级仰卧起坐得分</f>
        <v/>
      </c>
      <c r="Z1709" s="518" t="str">
        <f>三年级等级</f>
        <v/>
      </c>
      <c r="AA1709" s="533"/>
      <c r="AB1709" s="515"/>
      <c r="AC1709" s="533" t="str">
        <f>三年级跳绳附加分</f>
        <v/>
      </c>
      <c r="AD1709" s="534" t="str">
        <f>三年级标准分</f>
        <v/>
      </c>
      <c r="AE1709" s="534" t="str">
        <f>三年级总分</f>
        <v/>
      </c>
      <c r="AF1709" s="517" t="str">
        <f>三年级等级</f>
        <v/>
      </c>
    </row>
    <row r="1710" spans="1:32">
      <c r="A1710" s="476">
        <v>325</v>
      </c>
      <c r="B1710" s="477">
        <v>28</v>
      </c>
      <c r="C1710" s="632"/>
      <c r="D1710" s="633"/>
      <c r="E1710" s="632"/>
      <c r="F1710" s="625"/>
      <c r="G1710" s="608"/>
      <c r="H1710" s="475"/>
      <c r="I1710" s="613"/>
      <c r="J1710" s="614"/>
      <c r="K1710" s="614"/>
      <c r="L1710" s="615"/>
      <c r="M1710" s="644"/>
      <c r="N1710" s="505" t="str">
        <f>三年级BMI</f>
        <v/>
      </c>
      <c r="O1710" s="499" t="str">
        <f>三年级BMI等级</f>
        <v/>
      </c>
      <c r="P1710" s="500" t="str">
        <f>三年级BMI得分</f>
        <v/>
      </c>
      <c r="Q1710" s="515" t="str">
        <f>三年级肺活量得分</f>
        <v/>
      </c>
      <c r="R1710" s="512" t="str">
        <f>三年级等级</f>
        <v/>
      </c>
      <c r="S1710" s="516" t="str">
        <f>三年级50米跑得分</f>
        <v/>
      </c>
      <c r="T1710" s="517" t="str">
        <f>三年级等级</f>
        <v/>
      </c>
      <c r="U1710" s="516" t="str">
        <f>三年级坐位体前屈得分</f>
        <v/>
      </c>
      <c r="V1710" s="517" t="str">
        <f>三年级等级</f>
        <v/>
      </c>
      <c r="W1710" s="516" t="str">
        <f>三年级一分钟跳绳得分</f>
        <v/>
      </c>
      <c r="X1710" s="517" t="str">
        <f>三年级等级</f>
        <v/>
      </c>
      <c r="Y1710" s="515" t="str">
        <f>三年级仰卧起坐得分</f>
        <v/>
      </c>
      <c r="Z1710" s="518" t="str">
        <f>三年级等级</f>
        <v/>
      </c>
      <c r="AA1710" s="533"/>
      <c r="AB1710" s="515"/>
      <c r="AC1710" s="533" t="str">
        <f>三年级跳绳附加分</f>
        <v/>
      </c>
      <c r="AD1710" s="534" t="str">
        <f>三年级标准分</f>
        <v/>
      </c>
      <c r="AE1710" s="534" t="str">
        <f>三年级总分</f>
        <v/>
      </c>
      <c r="AF1710" s="517" t="str">
        <f>三年级等级</f>
        <v/>
      </c>
    </row>
    <row r="1711" spans="1:32">
      <c r="A1711" s="476">
        <v>325</v>
      </c>
      <c r="B1711" s="477">
        <v>29</v>
      </c>
      <c r="C1711" s="632"/>
      <c r="D1711" s="633"/>
      <c r="E1711" s="632"/>
      <c r="F1711" s="625"/>
      <c r="G1711" s="608"/>
      <c r="H1711" s="475"/>
      <c r="I1711" s="613"/>
      <c r="J1711" s="614"/>
      <c r="K1711" s="614"/>
      <c r="L1711" s="615"/>
      <c r="M1711" s="644"/>
      <c r="N1711" s="505" t="str">
        <f>三年级BMI</f>
        <v/>
      </c>
      <c r="O1711" s="499" t="str">
        <f>三年级BMI等级</f>
        <v/>
      </c>
      <c r="P1711" s="500" t="str">
        <f>三年级BMI得分</f>
        <v/>
      </c>
      <c r="Q1711" s="515" t="str">
        <f>三年级肺活量得分</f>
        <v/>
      </c>
      <c r="R1711" s="512" t="str">
        <f>三年级等级</f>
        <v/>
      </c>
      <c r="S1711" s="516" t="str">
        <f>三年级50米跑得分</f>
        <v/>
      </c>
      <c r="T1711" s="517" t="str">
        <f>三年级等级</f>
        <v/>
      </c>
      <c r="U1711" s="516" t="str">
        <f>三年级坐位体前屈得分</f>
        <v/>
      </c>
      <c r="V1711" s="517" t="str">
        <f>三年级等级</f>
        <v/>
      </c>
      <c r="W1711" s="516" t="str">
        <f>三年级一分钟跳绳得分</f>
        <v/>
      </c>
      <c r="X1711" s="517" t="str">
        <f>三年级等级</f>
        <v/>
      </c>
      <c r="Y1711" s="515" t="str">
        <f>三年级仰卧起坐得分</f>
        <v/>
      </c>
      <c r="Z1711" s="518" t="str">
        <f>三年级等级</f>
        <v/>
      </c>
      <c r="AA1711" s="533"/>
      <c r="AB1711" s="515"/>
      <c r="AC1711" s="533" t="str">
        <f>三年级跳绳附加分</f>
        <v/>
      </c>
      <c r="AD1711" s="534" t="str">
        <f>三年级标准分</f>
        <v/>
      </c>
      <c r="AE1711" s="534" t="str">
        <f>三年级总分</f>
        <v/>
      </c>
      <c r="AF1711" s="517" t="str">
        <f>三年级等级</f>
        <v/>
      </c>
    </row>
    <row r="1712" spans="1:32">
      <c r="A1712" s="476">
        <v>325</v>
      </c>
      <c r="B1712" s="477">
        <v>30</v>
      </c>
      <c r="C1712" s="632"/>
      <c r="D1712" s="633"/>
      <c r="E1712" s="632"/>
      <c r="F1712" s="625"/>
      <c r="G1712" s="608"/>
      <c r="H1712" s="475"/>
      <c r="I1712" s="613"/>
      <c r="J1712" s="614"/>
      <c r="K1712" s="614"/>
      <c r="L1712" s="615"/>
      <c r="M1712" s="644"/>
      <c r="N1712" s="505" t="str">
        <f>三年级BMI</f>
        <v/>
      </c>
      <c r="O1712" s="499" t="str">
        <f>三年级BMI等级</f>
        <v/>
      </c>
      <c r="P1712" s="500" t="str">
        <f>三年级BMI得分</f>
        <v/>
      </c>
      <c r="Q1712" s="515" t="str">
        <f>三年级肺活量得分</f>
        <v/>
      </c>
      <c r="R1712" s="512" t="str">
        <f>三年级等级</f>
        <v/>
      </c>
      <c r="S1712" s="516" t="str">
        <f>三年级50米跑得分</f>
        <v/>
      </c>
      <c r="T1712" s="517" t="str">
        <f>三年级等级</f>
        <v/>
      </c>
      <c r="U1712" s="516" t="str">
        <f>三年级坐位体前屈得分</f>
        <v/>
      </c>
      <c r="V1712" s="517" t="str">
        <f>三年级等级</f>
        <v/>
      </c>
      <c r="W1712" s="516" t="str">
        <f>三年级一分钟跳绳得分</f>
        <v/>
      </c>
      <c r="X1712" s="517" t="str">
        <f>三年级等级</f>
        <v/>
      </c>
      <c r="Y1712" s="515" t="str">
        <f>三年级仰卧起坐得分</f>
        <v/>
      </c>
      <c r="Z1712" s="518" t="str">
        <f>三年级等级</f>
        <v/>
      </c>
      <c r="AA1712" s="533"/>
      <c r="AB1712" s="515"/>
      <c r="AC1712" s="533" t="str">
        <f>三年级跳绳附加分</f>
        <v/>
      </c>
      <c r="AD1712" s="534" t="str">
        <f>三年级标准分</f>
        <v/>
      </c>
      <c r="AE1712" s="534" t="str">
        <f>三年级总分</f>
        <v/>
      </c>
      <c r="AF1712" s="517" t="str">
        <f>三年级等级</f>
        <v/>
      </c>
    </row>
    <row r="1713" spans="1:32">
      <c r="A1713" s="476">
        <v>325</v>
      </c>
      <c r="B1713" s="477">
        <v>31</v>
      </c>
      <c r="C1713" s="632"/>
      <c r="D1713" s="633"/>
      <c r="E1713" s="632"/>
      <c r="F1713" s="625"/>
      <c r="G1713" s="608"/>
      <c r="H1713" s="475"/>
      <c r="I1713" s="613"/>
      <c r="J1713" s="614"/>
      <c r="K1713" s="614"/>
      <c r="L1713" s="615"/>
      <c r="M1713" s="644"/>
      <c r="N1713" s="505" t="str">
        <f>三年级BMI</f>
        <v/>
      </c>
      <c r="O1713" s="499" t="str">
        <f>三年级BMI等级</f>
        <v/>
      </c>
      <c r="P1713" s="500" t="str">
        <f>三年级BMI得分</f>
        <v/>
      </c>
      <c r="Q1713" s="515" t="str">
        <f>三年级肺活量得分</f>
        <v/>
      </c>
      <c r="R1713" s="512" t="str">
        <f>三年级等级</f>
        <v/>
      </c>
      <c r="S1713" s="516" t="str">
        <f>三年级50米跑得分</f>
        <v/>
      </c>
      <c r="T1713" s="517" t="str">
        <f>三年级等级</f>
        <v/>
      </c>
      <c r="U1713" s="516" t="str">
        <f>三年级坐位体前屈得分</f>
        <v/>
      </c>
      <c r="V1713" s="517" t="str">
        <f>三年级等级</f>
        <v/>
      </c>
      <c r="W1713" s="516" t="str">
        <f>三年级一分钟跳绳得分</f>
        <v/>
      </c>
      <c r="X1713" s="517" t="str">
        <f>三年级等级</f>
        <v/>
      </c>
      <c r="Y1713" s="515" t="str">
        <f>三年级仰卧起坐得分</f>
        <v/>
      </c>
      <c r="Z1713" s="518" t="str">
        <f>三年级等级</f>
        <v/>
      </c>
      <c r="AA1713" s="533"/>
      <c r="AB1713" s="515"/>
      <c r="AC1713" s="533" t="str">
        <f>三年级跳绳附加分</f>
        <v/>
      </c>
      <c r="AD1713" s="534" t="str">
        <f>三年级标准分</f>
        <v/>
      </c>
      <c r="AE1713" s="534" t="str">
        <f>三年级总分</f>
        <v/>
      </c>
      <c r="AF1713" s="517" t="str">
        <f>三年级等级</f>
        <v/>
      </c>
    </row>
    <row r="1714" spans="1:32">
      <c r="A1714" s="476">
        <v>325</v>
      </c>
      <c r="B1714" s="477">
        <v>32</v>
      </c>
      <c r="C1714" s="632"/>
      <c r="D1714" s="633"/>
      <c r="E1714" s="632"/>
      <c r="F1714" s="625"/>
      <c r="G1714" s="608"/>
      <c r="H1714" s="475"/>
      <c r="I1714" s="613"/>
      <c r="J1714" s="614"/>
      <c r="K1714" s="614"/>
      <c r="L1714" s="615"/>
      <c r="M1714" s="644"/>
      <c r="N1714" s="505" t="str">
        <f>三年级BMI</f>
        <v/>
      </c>
      <c r="O1714" s="499" t="str">
        <f>三年级BMI等级</f>
        <v/>
      </c>
      <c r="P1714" s="500" t="str">
        <f>三年级BMI得分</f>
        <v/>
      </c>
      <c r="Q1714" s="515" t="str">
        <f>三年级肺活量得分</f>
        <v/>
      </c>
      <c r="R1714" s="512" t="str">
        <f>三年级等级</f>
        <v/>
      </c>
      <c r="S1714" s="516" t="str">
        <f>三年级50米跑得分</f>
        <v/>
      </c>
      <c r="T1714" s="517" t="str">
        <f>三年级等级</f>
        <v/>
      </c>
      <c r="U1714" s="516" t="str">
        <f>三年级坐位体前屈得分</f>
        <v/>
      </c>
      <c r="V1714" s="517" t="str">
        <f>三年级等级</f>
        <v/>
      </c>
      <c r="W1714" s="516" t="str">
        <f>三年级一分钟跳绳得分</f>
        <v/>
      </c>
      <c r="X1714" s="517" t="str">
        <f>三年级等级</f>
        <v/>
      </c>
      <c r="Y1714" s="515" t="str">
        <f>三年级仰卧起坐得分</f>
        <v/>
      </c>
      <c r="Z1714" s="518" t="str">
        <f>三年级等级</f>
        <v/>
      </c>
      <c r="AA1714" s="533"/>
      <c r="AB1714" s="515"/>
      <c r="AC1714" s="533" t="str">
        <f>三年级跳绳附加分</f>
        <v/>
      </c>
      <c r="AD1714" s="534" t="str">
        <f>三年级标准分</f>
        <v/>
      </c>
      <c r="AE1714" s="534" t="str">
        <f>三年级总分</f>
        <v/>
      </c>
      <c r="AF1714" s="517" t="str">
        <f>三年级等级</f>
        <v/>
      </c>
    </row>
    <row r="1715" spans="1:32">
      <c r="A1715" s="476">
        <v>325</v>
      </c>
      <c r="B1715" s="477">
        <v>33</v>
      </c>
      <c r="C1715" s="632"/>
      <c r="D1715" s="633"/>
      <c r="E1715" s="632"/>
      <c r="F1715" s="625"/>
      <c r="G1715" s="608"/>
      <c r="H1715" s="475"/>
      <c r="I1715" s="613"/>
      <c r="J1715" s="614"/>
      <c r="K1715" s="614"/>
      <c r="L1715" s="615"/>
      <c r="M1715" s="644"/>
      <c r="N1715" s="505" t="str">
        <f>三年级BMI</f>
        <v/>
      </c>
      <c r="O1715" s="499" t="str">
        <f>三年级BMI等级</f>
        <v/>
      </c>
      <c r="P1715" s="500" t="str">
        <f>三年级BMI得分</f>
        <v/>
      </c>
      <c r="Q1715" s="515" t="str">
        <f>三年级肺活量得分</f>
        <v/>
      </c>
      <c r="R1715" s="512" t="str">
        <f>三年级等级</f>
        <v/>
      </c>
      <c r="S1715" s="516" t="str">
        <f>三年级50米跑得分</f>
        <v/>
      </c>
      <c r="T1715" s="517" t="str">
        <f>三年级等级</f>
        <v/>
      </c>
      <c r="U1715" s="516" t="str">
        <f>三年级坐位体前屈得分</f>
        <v/>
      </c>
      <c r="V1715" s="517" t="str">
        <f>三年级等级</f>
        <v/>
      </c>
      <c r="W1715" s="516" t="str">
        <f>三年级一分钟跳绳得分</f>
        <v/>
      </c>
      <c r="X1715" s="517" t="str">
        <f>三年级等级</f>
        <v/>
      </c>
      <c r="Y1715" s="515" t="str">
        <f>三年级仰卧起坐得分</f>
        <v/>
      </c>
      <c r="Z1715" s="518" t="str">
        <f>三年级等级</f>
        <v/>
      </c>
      <c r="AA1715" s="533"/>
      <c r="AB1715" s="515"/>
      <c r="AC1715" s="533" t="str">
        <f>三年级跳绳附加分</f>
        <v/>
      </c>
      <c r="AD1715" s="534" t="str">
        <f>三年级标准分</f>
        <v/>
      </c>
      <c r="AE1715" s="534" t="str">
        <f>三年级总分</f>
        <v/>
      </c>
      <c r="AF1715" s="517" t="str">
        <f>三年级等级</f>
        <v/>
      </c>
    </row>
    <row r="1716" spans="1:32">
      <c r="A1716" s="476">
        <v>325</v>
      </c>
      <c r="B1716" s="477">
        <v>34</v>
      </c>
      <c r="C1716" s="632"/>
      <c r="D1716" s="633"/>
      <c r="E1716" s="632"/>
      <c r="F1716" s="625"/>
      <c r="G1716" s="608"/>
      <c r="H1716" s="475"/>
      <c r="I1716" s="613"/>
      <c r="J1716" s="614"/>
      <c r="K1716" s="614"/>
      <c r="L1716" s="615"/>
      <c r="M1716" s="644"/>
      <c r="N1716" s="505" t="str">
        <f>三年级BMI</f>
        <v/>
      </c>
      <c r="O1716" s="499" t="str">
        <f>三年级BMI等级</f>
        <v/>
      </c>
      <c r="P1716" s="500" t="str">
        <f>三年级BMI得分</f>
        <v/>
      </c>
      <c r="Q1716" s="515" t="str">
        <f>三年级肺活量得分</f>
        <v/>
      </c>
      <c r="R1716" s="512" t="str">
        <f>三年级等级</f>
        <v/>
      </c>
      <c r="S1716" s="516" t="str">
        <f>三年级50米跑得分</f>
        <v/>
      </c>
      <c r="T1716" s="517" t="str">
        <f>三年级等级</f>
        <v/>
      </c>
      <c r="U1716" s="516" t="str">
        <f>三年级坐位体前屈得分</f>
        <v/>
      </c>
      <c r="V1716" s="517" t="str">
        <f>三年级等级</f>
        <v/>
      </c>
      <c r="W1716" s="516" t="str">
        <f>三年级一分钟跳绳得分</f>
        <v/>
      </c>
      <c r="X1716" s="517" t="str">
        <f>三年级等级</f>
        <v/>
      </c>
      <c r="Y1716" s="515" t="str">
        <f>三年级仰卧起坐得分</f>
        <v/>
      </c>
      <c r="Z1716" s="518" t="str">
        <f>三年级等级</f>
        <v/>
      </c>
      <c r="AA1716" s="533"/>
      <c r="AB1716" s="515"/>
      <c r="AC1716" s="533" t="str">
        <f>三年级跳绳附加分</f>
        <v/>
      </c>
      <c r="AD1716" s="534" t="str">
        <f>三年级标准分</f>
        <v/>
      </c>
      <c r="AE1716" s="534" t="str">
        <f>三年级总分</f>
        <v/>
      </c>
      <c r="AF1716" s="517" t="str">
        <f>三年级等级</f>
        <v/>
      </c>
    </row>
    <row r="1717" spans="1:32">
      <c r="A1717" s="476">
        <v>325</v>
      </c>
      <c r="B1717" s="477">
        <v>35</v>
      </c>
      <c r="C1717" s="632"/>
      <c r="D1717" s="633"/>
      <c r="E1717" s="632"/>
      <c r="F1717" s="625"/>
      <c r="G1717" s="608"/>
      <c r="H1717" s="475"/>
      <c r="I1717" s="613"/>
      <c r="J1717" s="614"/>
      <c r="K1717" s="614"/>
      <c r="L1717" s="615"/>
      <c r="M1717" s="644"/>
      <c r="N1717" s="505" t="str">
        <f>三年级BMI</f>
        <v/>
      </c>
      <c r="O1717" s="499" t="str">
        <f>三年级BMI等级</f>
        <v/>
      </c>
      <c r="P1717" s="500" t="str">
        <f>三年级BMI得分</f>
        <v/>
      </c>
      <c r="Q1717" s="515" t="str">
        <f>三年级肺活量得分</f>
        <v/>
      </c>
      <c r="R1717" s="512" t="str">
        <f>三年级等级</f>
        <v/>
      </c>
      <c r="S1717" s="516" t="str">
        <f>三年级50米跑得分</f>
        <v/>
      </c>
      <c r="T1717" s="517" t="str">
        <f>三年级等级</f>
        <v/>
      </c>
      <c r="U1717" s="516" t="str">
        <f>三年级坐位体前屈得分</f>
        <v/>
      </c>
      <c r="V1717" s="517" t="str">
        <f>三年级等级</f>
        <v/>
      </c>
      <c r="W1717" s="516" t="str">
        <f>三年级一分钟跳绳得分</f>
        <v/>
      </c>
      <c r="X1717" s="517" t="str">
        <f>三年级等级</f>
        <v/>
      </c>
      <c r="Y1717" s="515" t="str">
        <f>三年级仰卧起坐得分</f>
        <v/>
      </c>
      <c r="Z1717" s="518" t="str">
        <f>三年级等级</f>
        <v/>
      </c>
      <c r="AA1717" s="533"/>
      <c r="AB1717" s="515"/>
      <c r="AC1717" s="533" t="str">
        <f>三年级跳绳附加分</f>
        <v/>
      </c>
      <c r="AD1717" s="534" t="str">
        <f>三年级标准分</f>
        <v/>
      </c>
      <c r="AE1717" s="534" t="str">
        <f>三年级总分</f>
        <v/>
      </c>
      <c r="AF1717" s="517" t="str">
        <f>三年级等级</f>
        <v/>
      </c>
    </row>
    <row r="1718" spans="1:32">
      <c r="A1718" s="476">
        <v>325</v>
      </c>
      <c r="B1718" s="477">
        <v>36</v>
      </c>
      <c r="C1718" s="632"/>
      <c r="D1718" s="633"/>
      <c r="E1718" s="632"/>
      <c r="F1718" s="625"/>
      <c r="G1718" s="608"/>
      <c r="H1718" s="475"/>
      <c r="I1718" s="613"/>
      <c r="J1718" s="614"/>
      <c r="K1718" s="614"/>
      <c r="L1718" s="615"/>
      <c r="M1718" s="644"/>
      <c r="N1718" s="505" t="str">
        <f>三年级BMI</f>
        <v/>
      </c>
      <c r="O1718" s="499" t="str">
        <f>三年级BMI等级</f>
        <v/>
      </c>
      <c r="P1718" s="500" t="str">
        <f>三年级BMI得分</f>
        <v/>
      </c>
      <c r="Q1718" s="515" t="str">
        <f>三年级肺活量得分</f>
        <v/>
      </c>
      <c r="R1718" s="512" t="str">
        <f>三年级等级</f>
        <v/>
      </c>
      <c r="S1718" s="516" t="str">
        <f>三年级50米跑得分</f>
        <v/>
      </c>
      <c r="T1718" s="517" t="str">
        <f>三年级等级</f>
        <v/>
      </c>
      <c r="U1718" s="516" t="str">
        <f>三年级坐位体前屈得分</f>
        <v/>
      </c>
      <c r="V1718" s="517" t="str">
        <f>三年级等级</f>
        <v/>
      </c>
      <c r="W1718" s="516" t="str">
        <f>三年级一分钟跳绳得分</f>
        <v/>
      </c>
      <c r="X1718" s="517" t="str">
        <f>三年级等级</f>
        <v/>
      </c>
      <c r="Y1718" s="515" t="str">
        <f>三年级仰卧起坐得分</f>
        <v/>
      </c>
      <c r="Z1718" s="518" t="str">
        <f>三年级等级</f>
        <v/>
      </c>
      <c r="AA1718" s="533"/>
      <c r="AB1718" s="515"/>
      <c r="AC1718" s="533" t="str">
        <f>三年级跳绳附加分</f>
        <v/>
      </c>
      <c r="AD1718" s="534" t="str">
        <f>三年级标准分</f>
        <v/>
      </c>
      <c r="AE1718" s="534" t="str">
        <f>三年级总分</f>
        <v/>
      </c>
      <c r="AF1718" s="517" t="str">
        <f>三年级等级</f>
        <v/>
      </c>
    </row>
    <row r="1719" spans="1:32">
      <c r="A1719" s="476">
        <v>325</v>
      </c>
      <c r="B1719" s="477">
        <v>37</v>
      </c>
      <c r="C1719" s="632"/>
      <c r="D1719" s="633"/>
      <c r="E1719" s="632"/>
      <c r="F1719" s="625"/>
      <c r="G1719" s="608"/>
      <c r="H1719" s="475"/>
      <c r="I1719" s="613"/>
      <c r="J1719" s="614"/>
      <c r="K1719" s="614"/>
      <c r="L1719" s="615"/>
      <c r="M1719" s="644"/>
      <c r="N1719" s="505" t="str">
        <f>三年级BMI</f>
        <v/>
      </c>
      <c r="O1719" s="499" t="str">
        <f>三年级BMI等级</f>
        <v/>
      </c>
      <c r="P1719" s="500" t="str">
        <f>三年级BMI得分</f>
        <v/>
      </c>
      <c r="Q1719" s="515" t="str">
        <f>三年级肺活量得分</f>
        <v/>
      </c>
      <c r="R1719" s="512" t="str">
        <f>三年级等级</f>
        <v/>
      </c>
      <c r="S1719" s="516" t="str">
        <f>三年级50米跑得分</f>
        <v/>
      </c>
      <c r="T1719" s="517" t="str">
        <f>三年级等级</f>
        <v/>
      </c>
      <c r="U1719" s="516" t="str">
        <f>三年级坐位体前屈得分</f>
        <v/>
      </c>
      <c r="V1719" s="517" t="str">
        <f>三年级等级</f>
        <v/>
      </c>
      <c r="W1719" s="516" t="str">
        <f>三年级一分钟跳绳得分</f>
        <v/>
      </c>
      <c r="X1719" s="517" t="str">
        <f>三年级等级</f>
        <v/>
      </c>
      <c r="Y1719" s="515" t="str">
        <f>三年级仰卧起坐得分</f>
        <v/>
      </c>
      <c r="Z1719" s="518" t="str">
        <f>三年级等级</f>
        <v/>
      </c>
      <c r="AA1719" s="533"/>
      <c r="AB1719" s="515"/>
      <c r="AC1719" s="533" t="str">
        <f>三年级跳绳附加分</f>
        <v/>
      </c>
      <c r="AD1719" s="534" t="str">
        <f>三年级标准分</f>
        <v/>
      </c>
      <c r="AE1719" s="534" t="str">
        <f>三年级总分</f>
        <v/>
      </c>
      <c r="AF1719" s="517" t="str">
        <f>三年级等级</f>
        <v/>
      </c>
    </row>
    <row r="1720" spans="1:32">
      <c r="A1720" s="476">
        <v>325</v>
      </c>
      <c r="B1720" s="477">
        <v>38</v>
      </c>
      <c r="C1720" s="632"/>
      <c r="D1720" s="633"/>
      <c r="E1720" s="632"/>
      <c r="F1720" s="625"/>
      <c r="G1720" s="608"/>
      <c r="H1720" s="475"/>
      <c r="I1720" s="613"/>
      <c r="J1720" s="614"/>
      <c r="K1720" s="614"/>
      <c r="L1720" s="615"/>
      <c r="M1720" s="644"/>
      <c r="N1720" s="505" t="str">
        <f>三年级BMI</f>
        <v/>
      </c>
      <c r="O1720" s="499" t="str">
        <f>三年级BMI等级</f>
        <v/>
      </c>
      <c r="P1720" s="500" t="str">
        <f>三年级BMI得分</f>
        <v/>
      </c>
      <c r="Q1720" s="515" t="str">
        <f>三年级肺活量得分</f>
        <v/>
      </c>
      <c r="R1720" s="512" t="str">
        <f>三年级等级</f>
        <v/>
      </c>
      <c r="S1720" s="516" t="str">
        <f>三年级50米跑得分</f>
        <v/>
      </c>
      <c r="T1720" s="517" t="str">
        <f>三年级等级</f>
        <v/>
      </c>
      <c r="U1720" s="516" t="str">
        <f>三年级坐位体前屈得分</f>
        <v/>
      </c>
      <c r="V1720" s="517" t="str">
        <f>三年级等级</f>
        <v/>
      </c>
      <c r="W1720" s="516" t="str">
        <f>三年级一分钟跳绳得分</f>
        <v/>
      </c>
      <c r="X1720" s="517" t="str">
        <f>三年级等级</f>
        <v/>
      </c>
      <c r="Y1720" s="515" t="str">
        <f>三年级仰卧起坐得分</f>
        <v/>
      </c>
      <c r="Z1720" s="518" t="str">
        <f>三年级等级</f>
        <v/>
      </c>
      <c r="AA1720" s="533"/>
      <c r="AB1720" s="515"/>
      <c r="AC1720" s="533" t="str">
        <f>三年级跳绳附加分</f>
        <v/>
      </c>
      <c r="AD1720" s="534" t="str">
        <f>三年级标准分</f>
        <v/>
      </c>
      <c r="AE1720" s="534" t="str">
        <f>三年级总分</f>
        <v/>
      </c>
      <c r="AF1720" s="517" t="str">
        <f>三年级等级</f>
        <v/>
      </c>
    </row>
    <row r="1721" spans="1:32">
      <c r="A1721" s="476">
        <v>325</v>
      </c>
      <c r="B1721" s="477">
        <v>39</v>
      </c>
      <c r="C1721" s="632"/>
      <c r="D1721" s="633"/>
      <c r="E1721" s="632"/>
      <c r="F1721" s="625"/>
      <c r="G1721" s="608"/>
      <c r="H1721" s="475"/>
      <c r="I1721" s="613"/>
      <c r="J1721" s="614"/>
      <c r="K1721" s="614"/>
      <c r="L1721" s="615"/>
      <c r="M1721" s="644"/>
      <c r="N1721" s="505" t="str">
        <f>三年级BMI</f>
        <v/>
      </c>
      <c r="O1721" s="499" t="str">
        <f>三年级BMI等级</f>
        <v/>
      </c>
      <c r="P1721" s="500" t="str">
        <f>三年级BMI得分</f>
        <v/>
      </c>
      <c r="Q1721" s="515" t="str">
        <f>三年级肺活量得分</f>
        <v/>
      </c>
      <c r="R1721" s="512" t="str">
        <f>三年级等级</f>
        <v/>
      </c>
      <c r="S1721" s="516" t="str">
        <f>三年级50米跑得分</f>
        <v/>
      </c>
      <c r="T1721" s="517" t="str">
        <f>三年级等级</f>
        <v/>
      </c>
      <c r="U1721" s="516" t="str">
        <f>三年级坐位体前屈得分</f>
        <v/>
      </c>
      <c r="V1721" s="517" t="str">
        <f>三年级等级</f>
        <v/>
      </c>
      <c r="W1721" s="516" t="str">
        <f>三年级一分钟跳绳得分</f>
        <v/>
      </c>
      <c r="X1721" s="517" t="str">
        <f>三年级等级</f>
        <v/>
      </c>
      <c r="Y1721" s="515" t="str">
        <f>三年级仰卧起坐得分</f>
        <v/>
      </c>
      <c r="Z1721" s="518" t="str">
        <f>三年级等级</f>
        <v/>
      </c>
      <c r="AA1721" s="533"/>
      <c r="AB1721" s="515"/>
      <c r="AC1721" s="533" t="str">
        <f>三年级跳绳附加分</f>
        <v/>
      </c>
      <c r="AD1721" s="534" t="str">
        <f>三年级标准分</f>
        <v/>
      </c>
      <c r="AE1721" s="534" t="str">
        <f>三年级总分</f>
        <v/>
      </c>
      <c r="AF1721" s="517" t="str">
        <f>三年级等级</f>
        <v/>
      </c>
    </row>
    <row r="1722" spans="1:32">
      <c r="A1722" s="476">
        <v>325</v>
      </c>
      <c r="B1722" s="477">
        <v>40</v>
      </c>
      <c r="C1722" s="632"/>
      <c r="D1722" s="633"/>
      <c r="E1722" s="632"/>
      <c r="F1722" s="625"/>
      <c r="G1722" s="608"/>
      <c r="H1722" s="475"/>
      <c r="I1722" s="613"/>
      <c r="J1722" s="614"/>
      <c r="K1722" s="614"/>
      <c r="L1722" s="615"/>
      <c r="M1722" s="644"/>
      <c r="N1722" s="505" t="str">
        <f>三年级BMI</f>
        <v/>
      </c>
      <c r="O1722" s="499" t="str">
        <f>三年级BMI等级</f>
        <v/>
      </c>
      <c r="P1722" s="500" t="str">
        <f>三年级BMI得分</f>
        <v/>
      </c>
      <c r="Q1722" s="515" t="str">
        <f>三年级肺活量得分</f>
        <v/>
      </c>
      <c r="R1722" s="512" t="str">
        <f>三年级等级</f>
        <v/>
      </c>
      <c r="S1722" s="516" t="str">
        <f>三年级50米跑得分</f>
        <v/>
      </c>
      <c r="T1722" s="517" t="str">
        <f>三年级等级</f>
        <v/>
      </c>
      <c r="U1722" s="516" t="str">
        <f>三年级坐位体前屈得分</f>
        <v/>
      </c>
      <c r="V1722" s="517" t="str">
        <f>三年级等级</f>
        <v/>
      </c>
      <c r="W1722" s="516" t="str">
        <f>三年级一分钟跳绳得分</f>
        <v/>
      </c>
      <c r="X1722" s="517" t="str">
        <f>三年级等级</f>
        <v/>
      </c>
      <c r="Y1722" s="515" t="str">
        <f>三年级仰卧起坐得分</f>
        <v/>
      </c>
      <c r="Z1722" s="518" t="str">
        <f>三年级等级</f>
        <v/>
      </c>
      <c r="AA1722" s="533"/>
      <c r="AB1722" s="515"/>
      <c r="AC1722" s="533" t="str">
        <f>三年级跳绳附加分</f>
        <v/>
      </c>
      <c r="AD1722" s="534" t="str">
        <f>三年级标准分</f>
        <v/>
      </c>
      <c r="AE1722" s="534" t="str">
        <f>三年级总分</f>
        <v/>
      </c>
      <c r="AF1722" s="517" t="str">
        <f>三年级等级</f>
        <v/>
      </c>
    </row>
    <row r="1723" spans="1:32">
      <c r="A1723" s="476">
        <v>325</v>
      </c>
      <c r="B1723" s="477">
        <v>41</v>
      </c>
      <c r="C1723" s="632"/>
      <c r="D1723" s="633"/>
      <c r="E1723" s="632"/>
      <c r="F1723" s="625"/>
      <c r="G1723" s="608"/>
      <c r="H1723" s="475"/>
      <c r="I1723" s="613"/>
      <c r="J1723" s="614"/>
      <c r="K1723" s="614"/>
      <c r="L1723" s="615"/>
      <c r="M1723" s="644"/>
      <c r="N1723" s="505" t="str">
        <f>三年级BMI</f>
        <v/>
      </c>
      <c r="O1723" s="499" t="str">
        <f>三年级BMI等级</f>
        <v/>
      </c>
      <c r="P1723" s="500" t="str">
        <f>三年级BMI得分</f>
        <v/>
      </c>
      <c r="Q1723" s="515" t="str">
        <f>三年级肺活量得分</f>
        <v/>
      </c>
      <c r="R1723" s="512" t="str">
        <f>三年级等级</f>
        <v/>
      </c>
      <c r="S1723" s="516" t="str">
        <f>三年级50米跑得分</f>
        <v/>
      </c>
      <c r="T1723" s="517" t="str">
        <f>三年级等级</f>
        <v/>
      </c>
      <c r="U1723" s="516" t="str">
        <f>三年级坐位体前屈得分</f>
        <v/>
      </c>
      <c r="V1723" s="517" t="str">
        <f>三年级等级</f>
        <v/>
      </c>
      <c r="W1723" s="516" t="str">
        <f>三年级一分钟跳绳得分</f>
        <v/>
      </c>
      <c r="X1723" s="517" t="str">
        <f>三年级等级</f>
        <v/>
      </c>
      <c r="Y1723" s="515" t="str">
        <f>三年级仰卧起坐得分</f>
        <v/>
      </c>
      <c r="Z1723" s="518" t="str">
        <f>三年级等级</f>
        <v/>
      </c>
      <c r="AA1723" s="533"/>
      <c r="AB1723" s="515"/>
      <c r="AC1723" s="533" t="str">
        <f>三年级跳绳附加分</f>
        <v/>
      </c>
      <c r="AD1723" s="534" t="str">
        <f>三年级标准分</f>
        <v/>
      </c>
      <c r="AE1723" s="534" t="str">
        <f>三年级总分</f>
        <v/>
      </c>
      <c r="AF1723" s="517" t="str">
        <f>三年级等级</f>
        <v/>
      </c>
    </row>
    <row r="1724" spans="1:32">
      <c r="A1724" s="476">
        <v>325</v>
      </c>
      <c r="B1724" s="477">
        <v>42</v>
      </c>
      <c r="C1724" s="632"/>
      <c r="D1724" s="633"/>
      <c r="E1724" s="632"/>
      <c r="F1724" s="625"/>
      <c r="G1724" s="608"/>
      <c r="H1724" s="475"/>
      <c r="I1724" s="613"/>
      <c r="J1724" s="614"/>
      <c r="K1724" s="614"/>
      <c r="L1724" s="615"/>
      <c r="M1724" s="644"/>
      <c r="N1724" s="505" t="str">
        <f>三年级BMI</f>
        <v/>
      </c>
      <c r="O1724" s="499" t="str">
        <f>三年级BMI等级</f>
        <v/>
      </c>
      <c r="P1724" s="500" t="str">
        <f>三年级BMI得分</f>
        <v/>
      </c>
      <c r="Q1724" s="515" t="str">
        <f>三年级肺活量得分</f>
        <v/>
      </c>
      <c r="R1724" s="512" t="str">
        <f>三年级等级</f>
        <v/>
      </c>
      <c r="S1724" s="516" t="str">
        <f>三年级50米跑得分</f>
        <v/>
      </c>
      <c r="T1724" s="517" t="str">
        <f>三年级等级</f>
        <v/>
      </c>
      <c r="U1724" s="516" t="str">
        <f>三年级坐位体前屈得分</f>
        <v/>
      </c>
      <c r="V1724" s="517" t="str">
        <f>三年级等级</f>
        <v/>
      </c>
      <c r="W1724" s="516" t="str">
        <f>三年级一分钟跳绳得分</f>
        <v/>
      </c>
      <c r="X1724" s="517" t="str">
        <f>三年级等级</f>
        <v/>
      </c>
      <c r="Y1724" s="515" t="str">
        <f>三年级仰卧起坐得分</f>
        <v/>
      </c>
      <c r="Z1724" s="518" t="str">
        <f>三年级等级</f>
        <v/>
      </c>
      <c r="AA1724" s="533"/>
      <c r="AB1724" s="515"/>
      <c r="AC1724" s="533" t="str">
        <f>三年级跳绳附加分</f>
        <v/>
      </c>
      <c r="AD1724" s="534" t="str">
        <f>三年级标准分</f>
        <v/>
      </c>
      <c r="AE1724" s="534" t="str">
        <f>三年级总分</f>
        <v/>
      </c>
      <c r="AF1724" s="517" t="str">
        <f>三年级等级</f>
        <v/>
      </c>
    </row>
    <row r="1725" spans="1:32">
      <c r="A1725" s="476">
        <v>325</v>
      </c>
      <c r="B1725" s="477">
        <v>43</v>
      </c>
      <c r="C1725" s="632"/>
      <c r="D1725" s="633"/>
      <c r="E1725" s="632"/>
      <c r="F1725" s="625"/>
      <c r="G1725" s="608"/>
      <c r="H1725" s="475"/>
      <c r="I1725" s="613"/>
      <c r="J1725" s="614"/>
      <c r="K1725" s="614"/>
      <c r="L1725" s="615"/>
      <c r="M1725" s="644"/>
      <c r="N1725" s="505" t="str">
        <f>三年级BMI</f>
        <v/>
      </c>
      <c r="O1725" s="499" t="str">
        <f>三年级BMI等级</f>
        <v/>
      </c>
      <c r="P1725" s="500" t="str">
        <f>三年级BMI得分</f>
        <v/>
      </c>
      <c r="Q1725" s="515" t="str">
        <f>三年级肺活量得分</f>
        <v/>
      </c>
      <c r="R1725" s="512" t="str">
        <f>三年级等级</f>
        <v/>
      </c>
      <c r="S1725" s="516" t="str">
        <f>三年级50米跑得分</f>
        <v/>
      </c>
      <c r="T1725" s="517" t="str">
        <f>三年级等级</f>
        <v/>
      </c>
      <c r="U1725" s="516" t="str">
        <f>三年级坐位体前屈得分</f>
        <v/>
      </c>
      <c r="V1725" s="517" t="str">
        <f>三年级等级</f>
        <v/>
      </c>
      <c r="W1725" s="516" t="str">
        <f>三年级一分钟跳绳得分</f>
        <v/>
      </c>
      <c r="X1725" s="517" t="str">
        <f>三年级等级</f>
        <v/>
      </c>
      <c r="Y1725" s="515" t="str">
        <f>三年级仰卧起坐得分</f>
        <v/>
      </c>
      <c r="Z1725" s="518" t="str">
        <f>三年级等级</f>
        <v/>
      </c>
      <c r="AA1725" s="533"/>
      <c r="AB1725" s="515"/>
      <c r="AC1725" s="533" t="str">
        <f>三年级跳绳附加分</f>
        <v/>
      </c>
      <c r="AD1725" s="534" t="str">
        <f>三年级标准分</f>
        <v/>
      </c>
      <c r="AE1725" s="534" t="str">
        <f>三年级总分</f>
        <v/>
      </c>
      <c r="AF1725" s="517" t="str">
        <f>三年级等级</f>
        <v/>
      </c>
    </row>
    <row r="1726" spans="1:32">
      <c r="A1726" s="476">
        <v>325</v>
      </c>
      <c r="B1726" s="477">
        <v>44</v>
      </c>
      <c r="C1726" s="632"/>
      <c r="D1726" s="633"/>
      <c r="E1726" s="632"/>
      <c r="F1726" s="625"/>
      <c r="G1726" s="608"/>
      <c r="H1726" s="475"/>
      <c r="I1726" s="613"/>
      <c r="J1726" s="614"/>
      <c r="K1726" s="614"/>
      <c r="L1726" s="615"/>
      <c r="M1726" s="644"/>
      <c r="N1726" s="505" t="str">
        <f>三年级BMI</f>
        <v/>
      </c>
      <c r="O1726" s="499" t="str">
        <f>三年级BMI等级</f>
        <v/>
      </c>
      <c r="P1726" s="500" t="str">
        <f>三年级BMI得分</f>
        <v/>
      </c>
      <c r="Q1726" s="515" t="str">
        <f>三年级肺活量得分</f>
        <v/>
      </c>
      <c r="R1726" s="512" t="str">
        <f>三年级等级</f>
        <v/>
      </c>
      <c r="S1726" s="516" t="str">
        <f>三年级50米跑得分</f>
        <v/>
      </c>
      <c r="T1726" s="517" t="str">
        <f>三年级等级</f>
        <v/>
      </c>
      <c r="U1726" s="516" t="str">
        <f>三年级坐位体前屈得分</f>
        <v/>
      </c>
      <c r="V1726" s="517" t="str">
        <f>三年级等级</f>
        <v/>
      </c>
      <c r="W1726" s="516" t="str">
        <f>三年级一分钟跳绳得分</f>
        <v/>
      </c>
      <c r="X1726" s="517" t="str">
        <f>三年级等级</f>
        <v/>
      </c>
      <c r="Y1726" s="515" t="str">
        <f>三年级仰卧起坐得分</f>
        <v/>
      </c>
      <c r="Z1726" s="518" t="str">
        <f>三年级等级</f>
        <v/>
      </c>
      <c r="AA1726" s="533"/>
      <c r="AB1726" s="515"/>
      <c r="AC1726" s="533" t="str">
        <f>三年级跳绳附加分</f>
        <v/>
      </c>
      <c r="AD1726" s="534" t="str">
        <f>三年级标准分</f>
        <v/>
      </c>
      <c r="AE1726" s="534" t="str">
        <f>三年级总分</f>
        <v/>
      </c>
      <c r="AF1726" s="517" t="str">
        <f>三年级等级</f>
        <v/>
      </c>
    </row>
    <row r="1727" spans="1:32">
      <c r="A1727" s="476">
        <v>325</v>
      </c>
      <c r="B1727" s="477">
        <v>45</v>
      </c>
      <c r="C1727" s="632"/>
      <c r="D1727" s="633"/>
      <c r="E1727" s="632"/>
      <c r="F1727" s="625"/>
      <c r="G1727" s="608"/>
      <c r="H1727" s="475"/>
      <c r="I1727" s="613"/>
      <c r="J1727" s="614"/>
      <c r="K1727" s="614"/>
      <c r="L1727" s="615"/>
      <c r="M1727" s="644"/>
      <c r="N1727" s="505" t="str">
        <f>三年级BMI</f>
        <v/>
      </c>
      <c r="O1727" s="499" t="str">
        <f>三年级BMI等级</f>
        <v/>
      </c>
      <c r="P1727" s="500" t="str">
        <f>三年级BMI得分</f>
        <v/>
      </c>
      <c r="Q1727" s="515" t="str">
        <f>三年级肺活量得分</f>
        <v/>
      </c>
      <c r="R1727" s="512" t="str">
        <f>三年级等级</f>
        <v/>
      </c>
      <c r="S1727" s="516" t="str">
        <f>三年级50米跑得分</f>
        <v/>
      </c>
      <c r="T1727" s="517" t="str">
        <f>三年级等级</f>
        <v/>
      </c>
      <c r="U1727" s="516" t="str">
        <f>三年级坐位体前屈得分</f>
        <v/>
      </c>
      <c r="V1727" s="517" t="str">
        <f>三年级等级</f>
        <v/>
      </c>
      <c r="W1727" s="516" t="str">
        <f>三年级一分钟跳绳得分</f>
        <v/>
      </c>
      <c r="X1727" s="517" t="str">
        <f>三年级等级</f>
        <v/>
      </c>
      <c r="Y1727" s="515" t="str">
        <f>三年级仰卧起坐得分</f>
        <v/>
      </c>
      <c r="Z1727" s="518" t="str">
        <f>三年级等级</f>
        <v/>
      </c>
      <c r="AA1727" s="533"/>
      <c r="AB1727" s="515"/>
      <c r="AC1727" s="533" t="str">
        <f>三年级跳绳附加分</f>
        <v/>
      </c>
      <c r="AD1727" s="534" t="str">
        <f>三年级标准分</f>
        <v/>
      </c>
      <c r="AE1727" s="534" t="str">
        <f>三年级总分</f>
        <v/>
      </c>
      <c r="AF1727" s="517" t="str">
        <f>三年级等级</f>
        <v/>
      </c>
    </row>
    <row r="1728" spans="1:32">
      <c r="A1728" s="476">
        <v>325</v>
      </c>
      <c r="B1728" s="477">
        <v>46</v>
      </c>
      <c r="C1728" s="632"/>
      <c r="D1728" s="633"/>
      <c r="E1728" s="632"/>
      <c r="F1728" s="625"/>
      <c r="G1728" s="608"/>
      <c r="H1728" s="475"/>
      <c r="I1728" s="613"/>
      <c r="J1728" s="614"/>
      <c r="K1728" s="614"/>
      <c r="L1728" s="615"/>
      <c r="M1728" s="644"/>
      <c r="N1728" s="505" t="str">
        <f>三年级BMI</f>
        <v/>
      </c>
      <c r="O1728" s="499" t="str">
        <f>三年级BMI等级</f>
        <v/>
      </c>
      <c r="P1728" s="500" t="str">
        <f>三年级BMI得分</f>
        <v/>
      </c>
      <c r="Q1728" s="515" t="str">
        <f>三年级肺活量得分</f>
        <v/>
      </c>
      <c r="R1728" s="512" t="str">
        <f>三年级等级</f>
        <v/>
      </c>
      <c r="S1728" s="516" t="str">
        <f>三年级50米跑得分</f>
        <v/>
      </c>
      <c r="T1728" s="517" t="str">
        <f>三年级等级</f>
        <v/>
      </c>
      <c r="U1728" s="516" t="str">
        <f>三年级坐位体前屈得分</f>
        <v/>
      </c>
      <c r="V1728" s="517" t="str">
        <f>三年级等级</f>
        <v/>
      </c>
      <c r="W1728" s="516" t="str">
        <f>三年级一分钟跳绳得分</f>
        <v/>
      </c>
      <c r="X1728" s="517" t="str">
        <f>三年级等级</f>
        <v/>
      </c>
      <c r="Y1728" s="515" t="str">
        <f>三年级仰卧起坐得分</f>
        <v/>
      </c>
      <c r="Z1728" s="518" t="str">
        <f>三年级等级</f>
        <v/>
      </c>
      <c r="AA1728" s="533"/>
      <c r="AB1728" s="515"/>
      <c r="AC1728" s="533" t="str">
        <f>三年级跳绳附加分</f>
        <v/>
      </c>
      <c r="AD1728" s="534" t="str">
        <f>三年级标准分</f>
        <v/>
      </c>
      <c r="AE1728" s="534" t="str">
        <f>三年级总分</f>
        <v/>
      </c>
      <c r="AF1728" s="517" t="str">
        <f>三年级等级</f>
        <v/>
      </c>
    </row>
    <row r="1729" spans="1:32">
      <c r="A1729" s="476">
        <v>325</v>
      </c>
      <c r="B1729" s="477">
        <v>47</v>
      </c>
      <c r="C1729" s="632"/>
      <c r="D1729" s="633"/>
      <c r="E1729" s="632"/>
      <c r="F1729" s="625"/>
      <c r="G1729" s="608"/>
      <c r="H1729" s="475"/>
      <c r="I1729" s="613"/>
      <c r="J1729" s="614"/>
      <c r="K1729" s="614"/>
      <c r="L1729" s="615"/>
      <c r="M1729" s="644"/>
      <c r="N1729" s="505" t="str">
        <f>三年级BMI</f>
        <v/>
      </c>
      <c r="O1729" s="499" t="str">
        <f>三年级BMI等级</f>
        <v/>
      </c>
      <c r="P1729" s="500" t="str">
        <f>三年级BMI得分</f>
        <v/>
      </c>
      <c r="Q1729" s="515" t="str">
        <f>三年级肺活量得分</f>
        <v/>
      </c>
      <c r="R1729" s="512" t="str">
        <f>三年级等级</f>
        <v/>
      </c>
      <c r="S1729" s="516" t="str">
        <f>三年级50米跑得分</f>
        <v/>
      </c>
      <c r="T1729" s="517" t="str">
        <f>三年级等级</f>
        <v/>
      </c>
      <c r="U1729" s="516" t="str">
        <f>三年级坐位体前屈得分</f>
        <v/>
      </c>
      <c r="V1729" s="517" t="str">
        <f>三年级等级</f>
        <v/>
      </c>
      <c r="W1729" s="516" t="str">
        <f>三年级一分钟跳绳得分</f>
        <v/>
      </c>
      <c r="X1729" s="517" t="str">
        <f>三年级等级</f>
        <v/>
      </c>
      <c r="Y1729" s="515" t="str">
        <f>三年级仰卧起坐得分</f>
        <v/>
      </c>
      <c r="Z1729" s="518" t="str">
        <f>三年级等级</f>
        <v/>
      </c>
      <c r="AA1729" s="533"/>
      <c r="AB1729" s="515"/>
      <c r="AC1729" s="533" t="str">
        <f>三年级跳绳附加分</f>
        <v/>
      </c>
      <c r="AD1729" s="534" t="str">
        <f>三年级标准分</f>
        <v/>
      </c>
      <c r="AE1729" s="534" t="str">
        <f>三年级总分</f>
        <v/>
      </c>
      <c r="AF1729" s="517" t="str">
        <f>三年级等级</f>
        <v/>
      </c>
    </row>
    <row r="1730" spans="1:32">
      <c r="A1730" s="476">
        <v>325</v>
      </c>
      <c r="B1730" s="477">
        <v>48</v>
      </c>
      <c r="C1730" s="632"/>
      <c r="D1730" s="633"/>
      <c r="E1730" s="632"/>
      <c r="F1730" s="625"/>
      <c r="G1730" s="608"/>
      <c r="H1730" s="475"/>
      <c r="I1730" s="613"/>
      <c r="J1730" s="614"/>
      <c r="K1730" s="614"/>
      <c r="L1730" s="615"/>
      <c r="M1730" s="644"/>
      <c r="N1730" s="505" t="str">
        <f>三年级BMI</f>
        <v/>
      </c>
      <c r="O1730" s="499" t="str">
        <f>三年级BMI等级</f>
        <v/>
      </c>
      <c r="P1730" s="500" t="str">
        <f>三年级BMI得分</f>
        <v/>
      </c>
      <c r="Q1730" s="515" t="str">
        <f>三年级肺活量得分</f>
        <v/>
      </c>
      <c r="R1730" s="512" t="str">
        <f>三年级等级</f>
        <v/>
      </c>
      <c r="S1730" s="516" t="str">
        <f>三年级50米跑得分</f>
        <v/>
      </c>
      <c r="T1730" s="517" t="str">
        <f>三年级等级</f>
        <v/>
      </c>
      <c r="U1730" s="516" t="str">
        <f>三年级坐位体前屈得分</f>
        <v/>
      </c>
      <c r="V1730" s="517" t="str">
        <f>三年级等级</f>
        <v/>
      </c>
      <c r="W1730" s="516" t="str">
        <f>三年级一分钟跳绳得分</f>
        <v/>
      </c>
      <c r="X1730" s="517" t="str">
        <f>三年级等级</f>
        <v/>
      </c>
      <c r="Y1730" s="515" t="str">
        <f>三年级仰卧起坐得分</f>
        <v/>
      </c>
      <c r="Z1730" s="518" t="str">
        <f>三年级等级</f>
        <v/>
      </c>
      <c r="AA1730" s="533"/>
      <c r="AB1730" s="515"/>
      <c r="AC1730" s="533" t="str">
        <f>三年级跳绳附加分</f>
        <v/>
      </c>
      <c r="AD1730" s="534" t="str">
        <f>三年级标准分</f>
        <v/>
      </c>
      <c r="AE1730" s="534" t="str">
        <f>三年级总分</f>
        <v/>
      </c>
      <c r="AF1730" s="517" t="str">
        <f>三年级等级</f>
        <v/>
      </c>
    </row>
    <row r="1731" spans="1:32">
      <c r="A1731" s="476">
        <v>325</v>
      </c>
      <c r="B1731" s="477">
        <v>49</v>
      </c>
      <c r="C1731" s="632"/>
      <c r="D1731" s="633"/>
      <c r="E1731" s="632"/>
      <c r="F1731" s="625"/>
      <c r="G1731" s="608"/>
      <c r="H1731" s="475"/>
      <c r="I1731" s="613"/>
      <c r="J1731" s="614"/>
      <c r="K1731" s="614"/>
      <c r="L1731" s="615"/>
      <c r="M1731" s="644"/>
      <c r="N1731" s="505" t="str">
        <f>三年级BMI</f>
        <v/>
      </c>
      <c r="O1731" s="499" t="str">
        <f>三年级BMI等级</f>
        <v/>
      </c>
      <c r="P1731" s="500" t="str">
        <f>三年级BMI得分</f>
        <v/>
      </c>
      <c r="Q1731" s="515" t="str">
        <f>三年级肺活量得分</f>
        <v/>
      </c>
      <c r="R1731" s="512" t="str">
        <f>三年级等级</f>
        <v/>
      </c>
      <c r="S1731" s="516" t="str">
        <f>三年级50米跑得分</f>
        <v/>
      </c>
      <c r="T1731" s="517" t="str">
        <f>三年级等级</f>
        <v/>
      </c>
      <c r="U1731" s="516" t="str">
        <f>三年级坐位体前屈得分</f>
        <v/>
      </c>
      <c r="V1731" s="517" t="str">
        <f>三年级等级</f>
        <v/>
      </c>
      <c r="W1731" s="516" t="str">
        <f>三年级一分钟跳绳得分</f>
        <v/>
      </c>
      <c r="X1731" s="517" t="str">
        <f>三年级等级</f>
        <v/>
      </c>
      <c r="Y1731" s="515" t="str">
        <f>三年级仰卧起坐得分</f>
        <v/>
      </c>
      <c r="Z1731" s="518" t="str">
        <f>三年级等级</f>
        <v/>
      </c>
      <c r="AA1731" s="533"/>
      <c r="AB1731" s="515"/>
      <c r="AC1731" s="533" t="str">
        <f>三年级跳绳附加分</f>
        <v/>
      </c>
      <c r="AD1731" s="534" t="str">
        <f>三年级标准分</f>
        <v/>
      </c>
      <c r="AE1731" s="534" t="str">
        <f>三年级总分</f>
        <v/>
      </c>
      <c r="AF1731" s="517" t="str">
        <f>三年级等级</f>
        <v/>
      </c>
    </row>
    <row r="1732" spans="1:32">
      <c r="A1732" s="476">
        <v>325</v>
      </c>
      <c r="B1732" s="477">
        <v>50</v>
      </c>
      <c r="C1732" s="632"/>
      <c r="D1732" s="633"/>
      <c r="E1732" s="632"/>
      <c r="F1732" s="625"/>
      <c r="G1732" s="608"/>
      <c r="H1732" s="475"/>
      <c r="I1732" s="613"/>
      <c r="J1732" s="614"/>
      <c r="K1732" s="614"/>
      <c r="L1732" s="615"/>
      <c r="M1732" s="644"/>
      <c r="N1732" s="505" t="str">
        <f>三年级BMI</f>
        <v/>
      </c>
      <c r="O1732" s="499" t="str">
        <f>三年级BMI等级</f>
        <v/>
      </c>
      <c r="P1732" s="500" t="str">
        <f>三年级BMI得分</f>
        <v/>
      </c>
      <c r="Q1732" s="515" t="str">
        <f>三年级肺活量得分</f>
        <v/>
      </c>
      <c r="R1732" s="512" t="str">
        <f>三年级等级</f>
        <v/>
      </c>
      <c r="S1732" s="516" t="str">
        <f>三年级50米跑得分</f>
        <v/>
      </c>
      <c r="T1732" s="517" t="str">
        <f>三年级等级</f>
        <v/>
      </c>
      <c r="U1732" s="516" t="str">
        <f>三年级坐位体前屈得分</f>
        <v/>
      </c>
      <c r="V1732" s="517" t="str">
        <f>三年级等级</f>
        <v/>
      </c>
      <c r="W1732" s="516" t="str">
        <f>三年级一分钟跳绳得分</f>
        <v/>
      </c>
      <c r="X1732" s="517" t="str">
        <f>三年级等级</f>
        <v/>
      </c>
      <c r="Y1732" s="515" t="str">
        <f>三年级仰卧起坐得分</f>
        <v/>
      </c>
      <c r="Z1732" s="518" t="str">
        <f>三年级等级</f>
        <v/>
      </c>
      <c r="AA1732" s="533"/>
      <c r="AB1732" s="515"/>
      <c r="AC1732" s="533" t="str">
        <f>三年级跳绳附加分</f>
        <v/>
      </c>
      <c r="AD1732" s="534" t="str">
        <f>三年级标准分</f>
        <v/>
      </c>
      <c r="AE1732" s="534" t="str">
        <f>三年级总分</f>
        <v/>
      </c>
      <c r="AF1732" s="517" t="str">
        <f>三年级等级</f>
        <v/>
      </c>
    </row>
    <row r="1733" spans="1:32">
      <c r="A1733" s="476">
        <v>325</v>
      </c>
      <c r="B1733" s="477">
        <v>51</v>
      </c>
      <c r="C1733" s="632"/>
      <c r="D1733" s="633"/>
      <c r="E1733" s="632"/>
      <c r="F1733" s="625"/>
      <c r="G1733" s="608"/>
      <c r="H1733" s="475"/>
      <c r="I1733" s="613"/>
      <c r="J1733" s="614"/>
      <c r="K1733" s="614"/>
      <c r="L1733" s="615"/>
      <c r="M1733" s="644"/>
      <c r="N1733" s="505" t="str">
        <f>三年级BMI</f>
        <v/>
      </c>
      <c r="O1733" s="499" t="str">
        <f>三年级BMI等级</f>
        <v/>
      </c>
      <c r="P1733" s="500" t="str">
        <f>三年级BMI得分</f>
        <v/>
      </c>
      <c r="Q1733" s="515" t="str">
        <f>三年级肺活量得分</f>
        <v/>
      </c>
      <c r="R1733" s="512" t="str">
        <f>三年级等级</f>
        <v/>
      </c>
      <c r="S1733" s="516" t="str">
        <f>三年级50米跑得分</f>
        <v/>
      </c>
      <c r="T1733" s="517" t="str">
        <f>三年级等级</f>
        <v/>
      </c>
      <c r="U1733" s="516" t="str">
        <f>三年级坐位体前屈得分</f>
        <v/>
      </c>
      <c r="V1733" s="517" t="str">
        <f>三年级等级</f>
        <v/>
      </c>
      <c r="W1733" s="516" t="str">
        <f>三年级一分钟跳绳得分</f>
        <v/>
      </c>
      <c r="X1733" s="517" t="str">
        <f>三年级等级</f>
        <v/>
      </c>
      <c r="Y1733" s="515" t="str">
        <f>三年级仰卧起坐得分</f>
        <v/>
      </c>
      <c r="Z1733" s="518" t="str">
        <f>三年级等级</f>
        <v/>
      </c>
      <c r="AA1733" s="533"/>
      <c r="AB1733" s="515"/>
      <c r="AC1733" s="533" t="str">
        <f>三年级跳绳附加分</f>
        <v/>
      </c>
      <c r="AD1733" s="534" t="str">
        <f>三年级标准分</f>
        <v/>
      </c>
      <c r="AE1733" s="534" t="str">
        <f>三年级总分</f>
        <v/>
      </c>
      <c r="AF1733" s="517" t="str">
        <f>三年级等级</f>
        <v/>
      </c>
    </row>
    <row r="1734" spans="1:32">
      <c r="A1734" s="476">
        <v>325</v>
      </c>
      <c r="B1734" s="477">
        <v>52</v>
      </c>
      <c r="C1734" s="632"/>
      <c r="D1734" s="633"/>
      <c r="E1734" s="632"/>
      <c r="F1734" s="625"/>
      <c r="G1734" s="608"/>
      <c r="H1734" s="475"/>
      <c r="I1734" s="613"/>
      <c r="J1734" s="614"/>
      <c r="K1734" s="614"/>
      <c r="L1734" s="615"/>
      <c r="M1734" s="644"/>
      <c r="N1734" s="505" t="str">
        <f>三年级BMI</f>
        <v/>
      </c>
      <c r="O1734" s="499" t="str">
        <f>三年级BMI等级</f>
        <v/>
      </c>
      <c r="P1734" s="500" t="str">
        <f>三年级BMI得分</f>
        <v/>
      </c>
      <c r="Q1734" s="515" t="str">
        <f>三年级肺活量得分</f>
        <v/>
      </c>
      <c r="R1734" s="512" t="str">
        <f>三年级等级</f>
        <v/>
      </c>
      <c r="S1734" s="516" t="str">
        <f>三年级50米跑得分</f>
        <v/>
      </c>
      <c r="T1734" s="517" t="str">
        <f>三年级等级</f>
        <v/>
      </c>
      <c r="U1734" s="516" t="str">
        <f>三年级坐位体前屈得分</f>
        <v/>
      </c>
      <c r="V1734" s="517" t="str">
        <f>三年级等级</f>
        <v/>
      </c>
      <c r="W1734" s="516" t="str">
        <f>三年级一分钟跳绳得分</f>
        <v/>
      </c>
      <c r="X1734" s="517" t="str">
        <f>三年级等级</f>
        <v/>
      </c>
      <c r="Y1734" s="515" t="str">
        <f>三年级仰卧起坐得分</f>
        <v/>
      </c>
      <c r="Z1734" s="518" t="str">
        <f>三年级等级</f>
        <v/>
      </c>
      <c r="AA1734" s="533"/>
      <c r="AB1734" s="515"/>
      <c r="AC1734" s="533" t="str">
        <f>三年级跳绳附加分</f>
        <v/>
      </c>
      <c r="AD1734" s="534" t="str">
        <f>三年级标准分</f>
        <v/>
      </c>
      <c r="AE1734" s="534" t="str">
        <f>三年级总分</f>
        <v/>
      </c>
      <c r="AF1734" s="517" t="str">
        <f>三年级等级</f>
        <v/>
      </c>
    </row>
    <row r="1735" spans="1:32">
      <c r="A1735" s="476">
        <v>325</v>
      </c>
      <c r="B1735" s="477">
        <v>53</v>
      </c>
      <c r="C1735" s="632"/>
      <c r="D1735" s="633"/>
      <c r="E1735" s="632"/>
      <c r="F1735" s="625"/>
      <c r="G1735" s="608"/>
      <c r="H1735" s="475"/>
      <c r="I1735" s="613"/>
      <c r="J1735" s="614"/>
      <c r="K1735" s="614"/>
      <c r="L1735" s="615"/>
      <c r="M1735" s="644"/>
      <c r="N1735" s="505" t="str">
        <f>三年级BMI</f>
        <v/>
      </c>
      <c r="O1735" s="499" t="str">
        <f>三年级BMI等级</f>
        <v/>
      </c>
      <c r="P1735" s="500" t="str">
        <f>三年级BMI得分</f>
        <v/>
      </c>
      <c r="Q1735" s="515" t="str">
        <f>三年级肺活量得分</f>
        <v/>
      </c>
      <c r="R1735" s="512" t="str">
        <f>三年级等级</f>
        <v/>
      </c>
      <c r="S1735" s="516" t="str">
        <f>三年级50米跑得分</f>
        <v/>
      </c>
      <c r="T1735" s="517" t="str">
        <f>三年级等级</f>
        <v/>
      </c>
      <c r="U1735" s="516" t="str">
        <f>三年级坐位体前屈得分</f>
        <v/>
      </c>
      <c r="V1735" s="517" t="str">
        <f>三年级等级</f>
        <v/>
      </c>
      <c r="W1735" s="516" t="str">
        <f>三年级一分钟跳绳得分</f>
        <v/>
      </c>
      <c r="X1735" s="517" t="str">
        <f>三年级等级</f>
        <v/>
      </c>
      <c r="Y1735" s="515" t="str">
        <f>三年级仰卧起坐得分</f>
        <v/>
      </c>
      <c r="Z1735" s="518" t="str">
        <f>三年级等级</f>
        <v/>
      </c>
      <c r="AA1735" s="533"/>
      <c r="AB1735" s="515"/>
      <c r="AC1735" s="533" t="str">
        <f>三年级跳绳附加分</f>
        <v/>
      </c>
      <c r="AD1735" s="534" t="str">
        <f>三年级标准分</f>
        <v/>
      </c>
      <c r="AE1735" s="534" t="str">
        <f>三年级总分</f>
        <v/>
      </c>
      <c r="AF1735" s="517" t="str">
        <f>三年级等级</f>
        <v/>
      </c>
    </row>
    <row r="1736" spans="1:32">
      <c r="A1736" s="476">
        <v>325</v>
      </c>
      <c r="B1736" s="477">
        <v>54</v>
      </c>
      <c r="C1736" s="632"/>
      <c r="D1736" s="633"/>
      <c r="E1736" s="632"/>
      <c r="F1736" s="625"/>
      <c r="G1736" s="608"/>
      <c r="H1736" s="475"/>
      <c r="I1736" s="613"/>
      <c r="J1736" s="614"/>
      <c r="K1736" s="614"/>
      <c r="L1736" s="615"/>
      <c r="M1736" s="644"/>
      <c r="N1736" s="505" t="str">
        <f>三年级BMI</f>
        <v/>
      </c>
      <c r="O1736" s="499" t="str">
        <f>三年级BMI等级</f>
        <v/>
      </c>
      <c r="P1736" s="500" t="str">
        <f>三年级BMI得分</f>
        <v/>
      </c>
      <c r="Q1736" s="515" t="str">
        <f>三年级肺活量得分</f>
        <v/>
      </c>
      <c r="R1736" s="512" t="str">
        <f>三年级等级</f>
        <v/>
      </c>
      <c r="S1736" s="516" t="str">
        <f>三年级50米跑得分</f>
        <v/>
      </c>
      <c r="T1736" s="517" t="str">
        <f>三年级等级</f>
        <v/>
      </c>
      <c r="U1736" s="516" t="str">
        <f>三年级坐位体前屈得分</f>
        <v/>
      </c>
      <c r="V1736" s="517" t="str">
        <f>三年级等级</f>
        <v/>
      </c>
      <c r="W1736" s="516" t="str">
        <f>三年级一分钟跳绳得分</f>
        <v/>
      </c>
      <c r="X1736" s="517" t="str">
        <f>三年级等级</f>
        <v/>
      </c>
      <c r="Y1736" s="515" t="str">
        <f>三年级仰卧起坐得分</f>
        <v/>
      </c>
      <c r="Z1736" s="518" t="str">
        <f>三年级等级</f>
        <v/>
      </c>
      <c r="AA1736" s="533"/>
      <c r="AB1736" s="515"/>
      <c r="AC1736" s="533" t="str">
        <f>三年级跳绳附加分</f>
        <v/>
      </c>
      <c r="AD1736" s="534" t="str">
        <f>三年级标准分</f>
        <v/>
      </c>
      <c r="AE1736" s="534" t="str">
        <f>三年级总分</f>
        <v/>
      </c>
      <c r="AF1736" s="517" t="str">
        <f>三年级等级</f>
        <v/>
      </c>
    </row>
    <row r="1737" spans="1:32">
      <c r="A1737" s="476">
        <v>325</v>
      </c>
      <c r="B1737" s="477">
        <v>55</v>
      </c>
      <c r="C1737" s="632"/>
      <c r="D1737" s="633"/>
      <c r="E1737" s="632"/>
      <c r="F1737" s="625"/>
      <c r="G1737" s="608"/>
      <c r="H1737" s="475"/>
      <c r="I1737" s="613"/>
      <c r="J1737" s="614"/>
      <c r="K1737" s="614"/>
      <c r="L1737" s="615"/>
      <c r="M1737" s="644"/>
      <c r="N1737" s="505" t="str">
        <f>三年级BMI</f>
        <v/>
      </c>
      <c r="O1737" s="499" t="str">
        <f>三年级BMI等级</f>
        <v/>
      </c>
      <c r="P1737" s="500" t="str">
        <f>三年级BMI得分</f>
        <v/>
      </c>
      <c r="Q1737" s="515" t="str">
        <f>三年级肺活量得分</f>
        <v/>
      </c>
      <c r="R1737" s="512" t="str">
        <f>三年级等级</f>
        <v/>
      </c>
      <c r="S1737" s="516" t="str">
        <f>三年级50米跑得分</f>
        <v/>
      </c>
      <c r="T1737" s="517" t="str">
        <f>三年级等级</f>
        <v/>
      </c>
      <c r="U1737" s="516" t="str">
        <f>三年级坐位体前屈得分</f>
        <v/>
      </c>
      <c r="V1737" s="517" t="str">
        <f>三年级等级</f>
        <v/>
      </c>
      <c r="W1737" s="516" t="str">
        <f>三年级一分钟跳绳得分</f>
        <v/>
      </c>
      <c r="X1737" s="517" t="str">
        <f>三年级等级</f>
        <v/>
      </c>
      <c r="Y1737" s="515" t="str">
        <f>三年级仰卧起坐得分</f>
        <v/>
      </c>
      <c r="Z1737" s="518" t="str">
        <f>三年级等级</f>
        <v/>
      </c>
      <c r="AA1737" s="533"/>
      <c r="AB1737" s="515"/>
      <c r="AC1737" s="533" t="str">
        <f>三年级跳绳附加分</f>
        <v/>
      </c>
      <c r="AD1737" s="534" t="str">
        <f>三年级标准分</f>
        <v/>
      </c>
      <c r="AE1737" s="534" t="str">
        <f>三年级总分</f>
        <v/>
      </c>
      <c r="AF1737" s="517" t="str">
        <f>三年级等级</f>
        <v/>
      </c>
    </row>
    <row r="1738" spans="1:32">
      <c r="A1738" s="476">
        <v>325</v>
      </c>
      <c r="B1738" s="477">
        <v>56</v>
      </c>
      <c r="C1738" s="632"/>
      <c r="D1738" s="633"/>
      <c r="E1738" s="632"/>
      <c r="F1738" s="625"/>
      <c r="G1738" s="608"/>
      <c r="H1738" s="475"/>
      <c r="I1738" s="613"/>
      <c r="J1738" s="614"/>
      <c r="K1738" s="614"/>
      <c r="L1738" s="615"/>
      <c r="M1738" s="644"/>
      <c r="N1738" s="505" t="str">
        <f>三年级BMI</f>
        <v/>
      </c>
      <c r="O1738" s="499" t="str">
        <f>三年级BMI等级</f>
        <v/>
      </c>
      <c r="P1738" s="500" t="str">
        <f>三年级BMI得分</f>
        <v/>
      </c>
      <c r="Q1738" s="515" t="str">
        <f>三年级肺活量得分</f>
        <v/>
      </c>
      <c r="R1738" s="512" t="str">
        <f>三年级等级</f>
        <v/>
      </c>
      <c r="S1738" s="516" t="str">
        <f>三年级50米跑得分</f>
        <v/>
      </c>
      <c r="T1738" s="517" t="str">
        <f>三年级等级</f>
        <v/>
      </c>
      <c r="U1738" s="516" t="str">
        <f>三年级坐位体前屈得分</f>
        <v/>
      </c>
      <c r="V1738" s="517" t="str">
        <f>三年级等级</f>
        <v/>
      </c>
      <c r="W1738" s="516" t="str">
        <f>三年级一分钟跳绳得分</f>
        <v/>
      </c>
      <c r="X1738" s="517" t="str">
        <f>三年级等级</f>
        <v/>
      </c>
      <c r="Y1738" s="515" t="str">
        <f>三年级仰卧起坐得分</f>
        <v/>
      </c>
      <c r="Z1738" s="518" t="str">
        <f>三年级等级</f>
        <v/>
      </c>
      <c r="AA1738" s="533"/>
      <c r="AB1738" s="515"/>
      <c r="AC1738" s="533" t="str">
        <f>三年级跳绳附加分</f>
        <v/>
      </c>
      <c r="AD1738" s="534" t="str">
        <f>三年级标准分</f>
        <v/>
      </c>
      <c r="AE1738" s="534" t="str">
        <f>三年级总分</f>
        <v/>
      </c>
      <c r="AF1738" s="517" t="str">
        <f>三年级等级</f>
        <v/>
      </c>
    </row>
    <row r="1739" spans="1:32">
      <c r="A1739" s="476">
        <v>325</v>
      </c>
      <c r="B1739" s="477">
        <v>57</v>
      </c>
      <c r="C1739" s="632"/>
      <c r="D1739" s="633"/>
      <c r="E1739" s="632"/>
      <c r="F1739" s="625"/>
      <c r="G1739" s="608"/>
      <c r="H1739" s="475"/>
      <c r="I1739" s="613"/>
      <c r="J1739" s="614"/>
      <c r="K1739" s="614"/>
      <c r="L1739" s="615"/>
      <c r="M1739" s="644"/>
      <c r="N1739" s="505" t="str">
        <f>三年级BMI</f>
        <v/>
      </c>
      <c r="O1739" s="499" t="str">
        <f>三年级BMI等级</f>
        <v/>
      </c>
      <c r="P1739" s="500" t="str">
        <f>三年级BMI得分</f>
        <v/>
      </c>
      <c r="Q1739" s="515" t="str">
        <f>三年级肺活量得分</f>
        <v/>
      </c>
      <c r="R1739" s="512" t="str">
        <f>三年级等级</f>
        <v/>
      </c>
      <c r="S1739" s="516" t="str">
        <f>三年级50米跑得分</f>
        <v/>
      </c>
      <c r="T1739" s="517" t="str">
        <f>三年级等级</f>
        <v/>
      </c>
      <c r="U1739" s="516" t="str">
        <f>三年级坐位体前屈得分</f>
        <v/>
      </c>
      <c r="V1739" s="517" t="str">
        <f>三年级等级</f>
        <v/>
      </c>
      <c r="W1739" s="516" t="str">
        <f>三年级一分钟跳绳得分</f>
        <v/>
      </c>
      <c r="X1739" s="517" t="str">
        <f>三年级等级</f>
        <v/>
      </c>
      <c r="Y1739" s="515" t="str">
        <f>三年级仰卧起坐得分</f>
        <v/>
      </c>
      <c r="Z1739" s="518" t="str">
        <f>三年级等级</f>
        <v/>
      </c>
      <c r="AA1739" s="533"/>
      <c r="AB1739" s="515"/>
      <c r="AC1739" s="533" t="str">
        <f>三年级跳绳附加分</f>
        <v/>
      </c>
      <c r="AD1739" s="534" t="str">
        <f>三年级标准分</f>
        <v/>
      </c>
      <c r="AE1739" s="534" t="str">
        <f>三年级总分</f>
        <v/>
      </c>
      <c r="AF1739" s="517" t="str">
        <f>三年级等级</f>
        <v/>
      </c>
    </row>
    <row r="1740" spans="1:32">
      <c r="A1740" s="476">
        <v>325</v>
      </c>
      <c r="B1740" s="477">
        <v>58</v>
      </c>
      <c r="C1740" s="632"/>
      <c r="D1740" s="633"/>
      <c r="E1740" s="632"/>
      <c r="F1740" s="625"/>
      <c r="G1740" s="608"/>
      <c r="H1740" s="475"/>
      <c r="I1740" s="613"/>
      <c r="J1740" s="614"/>
      <c r="K1740" s="614"/>
      <c r="L1740" s="615"/>
      <c r="M1740" s="644"/>
      <c r="N1740" s="505" t="str">
        <f>三年级BMI</f>
        <v/>
      </c>
      <c r="O1740" s="499" t="str">
        <f>三年级BMI等级</f>
        <v/>
      </c>
      <c r="P1740" s="500" t="str">
        <f>三年级BMI得分</f>
        <v/>
      </c>
      <c r="Q1740" s="515" t="str">
        <f>三年级肺活量得分</f>
        <v/>
      </c>
      <c r="R1740" s="512" t="str">
        <f>三年级等级</f>
        <v/>
      </c>
      <c r="S1740" s="516" t="str">
        <f>三年级50米跑得分</f>
        <v/>
      </c>
      <c r="T1740" s="517" t="str">
        <f>三年级等级</f>
        <v/>
      </c>
      <c r="U1740" s="516" t="str">
        <f>三年级坐位体前屈得分</f>
        <v/>
      </c>
      <c r="V1740" s="517" t="str">
        <f>三年级等级</f>
        <v/>
      </c>
      <c r="W1740" s="516" t="str">
        <f>三年级一分钟跳绳得分</f>
        <v/>
      </c>
      <c r="X1740" s="517" t="str">
        <f>三年级等级</f>
        <v/>
      </c>
      <c r="Y1740" s="515" t="str">
        <f>三年级仰卧起坐得分</f>
        <v/>
      </c>
      <c r="Z1740" s="518" t="str">
        <f>三年级等级</f>
        <v/>
      </c>
      <c r="AA1740" s="533"/>
      <c r="AB1740" s="515"/>
      <c r="AC1740" s="533" t="str">
        <f>三年级跳绳附加分</f>
        <v/>
      </c>
      <c r="AD1740" s="534" t="str">
        <f>三年级标准分</f>
        <v/>
      </c>
      <c r="AE1740" s="534" t="str">
        <f>三年级总分</f>
        <v/>
      </c>
      <c r="AF1740" s="517" t="str">
        <f>三年级等级</f>
        <v/>
      </c>
    </row>
    <row r="1741" spans="1:32">
      <c r="A1741" s="476">
        <v>325</v>
      </c>
      <c r="B1741" s="477">
        <v>59</v>
      </c>
      <c r="C1741" s="632"/>
      <c r="D1741" s="633"/>
      <c r="E1741" s="632"/>
      <c r="F1741" s="625"/>
      <c r="G1741" s="608"/>
      <c r="H1741" s="475"/>
      <c r="I1741" s="613"/>
      <c r="J1741" s="614"/>
      <c r="K1741" s="614"/>
      <c r="L1741" s="615"/>
      <c r="M1741" s="644"/>
      <c r="N1741" s="505" t="str">
        <f>三年级BMI</f>
        <v/>
      </c>
      <c r="O1741" s="499" t="str">
        <f>三年级BMI等级</f>
        <v/>
      </c>
      <c r="P1741" s="500" t="str">
        <f>三年级BMI得分</f>
        <v/>
      </c>
      <c r="Q1741" s="515" t="str">
        <f>三年级肺活量得分</f>
        <v/>
      </c>
      <c r="R1741" s="512" t="str">
        <f>三年级等级</f>
        <v/>
      </c>
      <c r="S1741" s="516" t="str">
        <f>三年级50米跑得分</f>
        <v/>
      </c>
      <c r="T1741" s="517" t="str">
        <f>三年级等级</f>
        <v/>
      </c>
      <c r="U1741" s="516" t="str">
        <f>三年级坐位体前屈得分</f>
        <v/>
      </c>
      <c r="V1741" s="517" t="str">
        <f>三年级等级</f>
        <v/>
      </c>
      <c r="W1741" s="516" t="str">
        <f>三年级一分钟跳绳得分</f>
        <v/>
      </c>
      <c r="X1741" s="517" t="str">
        <f>三年级等级</f>
        <v/>
      </c>
      <c r="Y1741" s="515" t="str">
        <f>三年级仰卧起坐得分</f>
        <v/>
      </c>
      <c r="Z1741" s="518" t="str">
        <f>三年级等级</f>
        <v/>
      </c>
      <c r="AA1741" s="533"/>
      <c r="AB1741" s="515"/>
      <c r="AC1741" s="533" t="str">
        <f>三年级跳绳附加分</f>
        <v/>
      </c>
      <c r="AD1741" s="534" t="str">
        <f>三年级标准分</f>
        <v/>
      </c>
      <c r="AE1741" s="534" t="str">
        <f>三年级总分</f>
        <v/>
      </c>
      <c r="AF1741" s="517" t="str">
        <f>三年级等级</f>
        <v/>
      </c>
    </row>
    <row r="1742" spans="1:32">
      <c r="A1742" s="476">
        <v>325</v>
      </c>
      <c r="B1742" s="477">
        <v>60</v>
      </c>
      <c r="C1742" s="632"/>
      <c r="D1742" s="633"/>
      <c r="E1742" s="632"/>
      <c r="F1742" s="625"/>
      <c r="G1742" s="608"/>
      <c r="H1742" s="475"/>
      <c r="I1742" s="613"/>
      <c r="J1742" s="614"/>
      <c r="K1742" s="614"/>
      <c r="L1742" s="615"/>
      <c r="M1742" s="644"/>
      <c r="N1742" s="505" t="str">
        <f>三年级BMI</f>
        <v/>
      </c>
      <c r="O1742" s="499" t="str">
        <f>三年级BMI等级</f>
        <v/>
      </c>
      <c r="P1742" s="500" t="str">
        <f>三年级BMI得分</f>
        <v/>
      </c>
      <c r="Q1742" s="515" t="str">
        <f>三年级肺活量得分</f>
        <v/>
      </c>
      <c r="R1742" s="512" t="str">
        <f>三年级等级</f>
        <v/>
      </c>
      <c r="S1742" s="516" t="str">
        <f>三年级50米跑得分</f>
        <v/>
      </c>
      <c r="T1742" s="517" t="str">
        <f>三年级等级</f>
        <v/>
      </c>
      <c r="U1742" s="516" t="str">
        <f>三年级坐位体前屈得分</f>
        <v/>
      </c>
      <c r="V1742" s="517" t="str">
        <f>三年级等级</f>
        <v/>
      </c>
      <c r="W1742" s="516" t="str">
        <f>三年级一分钟跳绳得分</f>
        <v/>
      </c>
      <c r="X1742" s="517" t="str">
        <f>三年级等级</f>
        <v/>
      </c>
      <c r="Y1742" s="515" t="str">
        <f>三年级仰卧起坐得分</f>
        <v/>
      </c>
      <c r="Z1742" s="518" t="str">
        <f>三年级等级</f>
        <v/>
      </c>
      <c r="AA1742" s="533"/>
      <c r="AB1742" s="515"/>
      <c r="AC1742" s="533" t="str">
        <f>三年级跳绳附加分</f>
        <v/>
      </c>
      <c r="AD1742" s="534" t="str">
        <f>三年级标准分</f>
        <v/>
      </c>
      <c r="AE1742" s="534" t="str">
        <f>三年级总分</f>
        <v/>
      </c>
      <c r="AF1742" s="517" t="str">
        <f>三年级等级</f>
        <v/>
      </c>
    </row>
    <row r="1743" spans="1:32">
      <c r="A1743" s="476">
        <v>325</v>
      </c>
      <c r="B1743" s="477">
        <v>61</v>
      </c>
      <c r="C1743" s="632"/>
      <c r="D1743" s="633"/>
      <c r="E1743" s="632"/>
      <c r="F1743" s="625"/>
      <c r="G1743" s="608"/>
      <c r="H1743" s="475"/>
      <c r="I1743" s="613"/>
      <c r="J1743" s="614"/>
      <c r="K1743" s="614"/>
      <c r="L1743" s="615"/>
      <c r="M1743" s="644"/>
      <c r="N1743" s="505" t="str">
        <f>三年级BMI</f>
        <v/>
      </c>
      <c r="O1743" s="499" t="str">
        <f>三年级BMI等级</f>
        <v/>
      </c>
      <c r="P1743" s="500" t="str">
        <f>三年级BMI得分</f>
        <v/>
      </c>
      <c r="Q1743" s="515" t="str">
        <f>三年级肺活量得分</f>
        <v/>
      </c>
      <c r="R1743" s="512" t="str">
        <f>三年级等级</f>
        <v/>
      </c>
      <c r="S1743" s="516" t="str">
        <f>三年级50米跑得分</f>
        <v/>
      </c>
      <c r="T1743" s="517" t="str">
        <f>三年级等级</f>
        <v/>
      </c>
      <c r="U1743" s="516" t="str">
        <f>三年级坐位体前屈得分</f>
        <v/>
      </c>
      <c r="V1743" s="517" t="str">
        <f>三年级等级</f>
        <v/>
      </c>
      <c r="W1743" s="516" t="str">
        <f>三年级一分钟跳绳得分</f>
        <v/>
      </c>
      <c r="X1743" s="517" t="str">
        <f>三年级等级</f>
        <v/>
      </c>
      <c r="Y1743" s="515" t="str">
        <f>三年级仰卧起坐得分</f>
        <v/>
      </c>
      <c r="Z1743" s="518" t="str">
        <f>三年级等级</f>
        <v/>
      </c>
      <c r="AA1743" s="533"/>
      <c r="AB1743" s="515"/>
      <c r="AC1743" s="533" t="str">
        <f>三年级跳绳附加分</f>
        <v/>
      </c>
      <c r="AD1743" s="534" t="str">
        <f>三年级标准分</f>
        <v/>
      </c>
      <c r="AE1743" s="534" t="str">
        <f>三年级总分</f>
        <v/>
      </c>
      <c r="AF1743" s="517" t="str">
        <f>三年级等级</f>
        <v/>
      </c>
    </row>
    <row r="1744" spans="1:32">
      <c r="A1744" s="476">
        <v>325</v>
      </c>
      <c r="B1744" s="477">
        <v>62</v>
      </c>
      <c r="C1744" s="632"/>
      <c r="D1744" s="633"/>
      <c r="E1744" s="632"/>
      <c r="F1744" s="625"/>
      <c r="G1744" s="608"/>
      <c r="H1744" s="475"/>
      <c r="I1744" s="613"/>
      <c r="J1744" s="614"/>
      <c r="K1744" s="614"/>
      <c r="L1744" s="615"/>
      <c r="M1744" s="644"/>
      <c r="N1744" s="505" t="str">
        <f>三年级BMI</f>
        <v/>
      </c>
      <c r="O1744" s="499" t="str">
        <f>三年级BMI等级</f>
        <v/>
      </c>
      <c r="P1744" s="500" t="str">
        <f>三年级BMI得分</f>
        <v/>
      </c>
      <c r="Q1744" s="515" t="str">
        <f>三年级肺活量得分</f>
        <v/>
      </c>
      <c r="R1744" s="512" t="str">
        <f>三年级等级</f>
        <v/>
      </c>
      <c r="S1744" s="516" t="str">
        <f>三年级50米跑得分</f>
        <v/>
      </c>
      <c r="T1744" s="517" t="str">
        <f>三年级等级</f>
        <v/>
      </c>
      <c r="U1744" s="516" t="str">
        <f>三年级坐位体前屈得分</f>
        <v/>
      </c>
      <c r="V1744" s="517" t="str">
        <f>三年级等级</f>
        <v/>
      </c>
      <c r="W1744" s="516" t="str">
        <f>三年级一分钟跳绳得分</f>
        <v/>
      </c>
      <c r="X1744" s="517" t="str">
        <f>三年级等级</f>
        <v/>
      </c>
      <c r="Y1744" s="515" t="str">
        <f>三年级仰卧起坐得分</f>
        <v/>
      </c>
      <c r="Z1744" s="518" t="str">
        <f>三年级等级</f>
        <v/>
      </c>
      <c r="AA1744" s="533"/>
      <c r="AB1744" s="515"/>
      <c r="AC1744" s="533" t="str">
        <f>三年级跳绳附加分</f>
        <v/>
      </c>
      <c r="AD1744" s="534" t="str">
        <f>三年级标准分</f>
        <v/>
      </c>
      <c r="AE1744" s="534" t="str">
        <f>三年级总分</f>
        <v/>
      </c>
      <c r="AF1744" s="517" t="str">
        <f>三年级等级</f>
        <v/>
      </c>
    </row>
    <row r="1745" spans="1:32">
      <c r="A1745" s="476">
        <v>325</v>
      </c>
      <c r="B1745" s="477">
        <v>63</v>
      </c>
      <c r="C1745" s="632"/>
      <c r="D1745" s="633"/>
      <c r="E1745" s="632"/>
      <c r="F1745" s="625"/>
      <c r="G1745" s="608"/>
      <c r="H1745" s="475"/>
      <c r="I1745" s="613"/>
      <c r="J1745" s="614"/>
      <c r="K1745" s="614"/>
      <c r="L1745" s="615"/>
      <c r="M1745" s="644"/>
      <c r="N1745" s="505" t="str">
        <f>三年级BMI</f>
        <v/>
      </c>
      <c r="O1745" s="499" t="str">
        <f>三年级BMI等级</f>
        <v/>
      </c>
      <c r="P1745" s="500" t="str">
        <f>三年级BMI得分</f>
        <v/>
      </c>
      <c r="Q1745" s="515" t="str">
        <f>三年级肺活量得分</f>
        <v/>
      </c>
      <c r="R1745" s="512" t="str">
        <f>三年级等级</f>
        <v/>
      </c>
      <c r="S1745" s="516" t="str">
        <f>三年级50米跑得分</f>
        <v/>
      </c>
      <c r="T1745" s="517" t="str">
        <f>三年级等级</f>
        <v/>
      </c>
      <c r="U1745" s="516" t="str">
        <f>三年级坐位体前屈得分</f>
        <v/>
      </c>
      <c r="V1745" s="517" t="str">
        <f>三年级等级</f>
        <v/>
      </c>
      <c r="W1745" s="516" t="str">
        <f>三年级一分钟跳绳得分</f>
        <v/>
      </c>
      <c r="X1745" s="517" t="str">
        <f>三年级等级</f>
        <v/>
      </c>
      <c r="Y1745" s="515" t="str">
        <f>三年级仰卧起坐得分</f>
        <v/>
      </c>
      <c r="Z1745" s="518" t="str">
        <f>三年级等级</f>
        <v/>
      </c>
      <c r="AA1745" s="533"/>
      <c r="AB1745" s="515"/>
      <c r="AC1745" s="533" t="str">
        <f>三年级跳绳附加分</f>
        <v/>
      </c>
      <c r="AD1745" s="534" t="str">
        <f>三年级标准分</f>
        <v/>
      </c>
      <c r="AE1745" s="534" t="str">
        <f>三年级总分</f>
        <v/>
      </c>
      <c r="AF1745" s="517" t="str">
        <f>三年级等级</f>
        <v/>
      </c>
    </row>
    <row r="1746" spans="1:32">
      <c r="A1746" s="476">
        <v>325</v>
      </c>
      <c r="B1746" s="477">
        <v>64</v>
      </c>
      <c r="C1746" s="632"/>
      <c r="D1746" s="633"/>
      <c r="E1746" s="632"/>
      <c r="F1746" s="625"/>
      <c r="G1746" s="608"/>
      <c r="H1746" s="475"/>
      <c r="I1746" s="613"/>
      <c r="J1746" s="614"/>
      <c r="K1746" s="614"/>
      <c r="L1746" s="615"/>
      <c r="M1746" s="644"/>
      <c r="N1746" s="505" t="str">
        <f>三年级BMI</f>
        <v/>
      </c>
      <c r="O1746" s="499" t="str">
        <f>三年级BMI等级</f>
        <v/>
      </c>
      <c r="P1746" s="500" t="str">
        <f>三年级BMI得分</f>
        <v/>
      </c>
      <c r="Q1746" s="515" t="str">
        <f>三年级肺活量得分</f>
        <v/>
      </c>
      <c r="R1746" s="512" t="str">
        <f>三年级等级</f>
        <v/>
      </c>
      <c r="S1746" s="516" t="str">
        <f>三年级50米跑得分</f>
        <v/>
      </c>
      <c r="T1746" s="517" t="str">
        <f>三年级等级</f>
        <v/>
      </c>
      <c r="U1746" s="516" t="str">
        <f>三年级坐位体前屈得分</f>
        <v/>
      </c>
      <c r="V1746" s="517" t="str">
        <f>三年级等级</f>
        <v/>
      </c>
      <c r="W1746" s="516" t="str">
        <f>三年级一分钟跳绳得分</f>
        <v/>
      </c>
      <c r="X1746" s="517" t="str">
        <f>三年级等级</f>
        <v/>
      </c>
      <c r="Y1746" s="515" t="str">
        <f>三年级仰卧起坐得分</f>
        <v/>
      </c>
      <c r="Z1746" s="518" t="str">
        <f>三年级等级</f>
        <v/>
      </c>
      <c r="AA1746" s="533"/>
      <c r="AB1746" s="515"/>
      <c r="AC1746" s="533" t="str">
        <f>三年级跳绳附加分</f>
        <v/>
      </c>
      <c r="AD1746" s="534" t="str">
        <f>三年级标准分</f>
        <v/>
      </c>
      <c r="AE1746" s="534" t="str">
        <f>三年级总分</f>
        <v/>
      </c>
      <c r="AF1746" s="517" t="str">
        <f>三年级等级</f>
        <v/>
      </c>
    </row>
    <row r="1747" spans="1:32">
      <c r="A1747" s="476">
        <v>325</v>
      </c>
      <c r="B1747" s="477">
        <v>65</v>
      </c>
      <c r="C1747" s="632"/>
      <c r="D1747" s="633"/>
      <c r="E1747" s="632"/>
      <c r="F1747" s="625"/>
      <c r="G1747" s="608"/>
      <c r="H1747" s="475"/>
      <c r="I1747" s="613"/>
      <c r="J1747" s="614"/>
      <c r="K1747" s="614"/>
      <c r="L1747" s="615"/>
      <c r="M1747" s="644"/>
      <c r="N1747" s="505" t="str">
        <f>三年级BMI</f>
        <v/>
      </c>
      <c r="O1747" s="499" t="str">
        <f>三年级BMI等级</f>
        <v/>
      </c>
      <c r="P1747" s="500" t="str">
        <f>三年级BMI得分</f>
        <v/>
      </c>
      <c r="Q1747" s="515" t="str">
        <f>三年级肺活量得分</f>
        <v/>
      </c>
      <c r="R1747" s="512" t="str">
        <f>三年级等级</f>
        <v/>
      </c>
      <c r="S1747" s="516" t="str">
        <f>三年级50米跑得分</f>
        <v/>
      </c>
      <c r="T1747" s="517" t="str">
        <f>三年级等级</f>
        <v/>
      </c>
      <c r="U1747" s="516" t="str">
        <f>三年级坐位体前屈得分</f>
        <v/>
      </c>
      <c r="V1747" s="517" t="str">
        <f>三年级等级</f>
        <v/>
      </c>
      <c r="W1747" s="516" t="str">
        <f>三年级一分钟跳绳得分</f>
        <v/>
      </c>
      <c r="X1747" s="517" t="str">
        <f>三年级等级</f>
        <v/>
      </c>
      <c r="Y1747" s="515" t="str">
        <f>三年级仰卧起坐得分</f>
        <v/>
      </c>
      <c r="Z1747" s="518" t="str">
        <f>三年级等级</f>
        <v/>
      </c>
      <c r="AA1747" s="533"/>
      <c r="AB1747" s="515"/>
      <c r="AC1747" s="533" t="str">
        <f>三年级跳绳附加分</f>
        <v/>
      </c>
      <c r="AD1747" s="534" t="str">
        <f>三年级标准分</f>
        <v/>
      </c>
      <c r="AE1747" s="534" t="str">
        <f>三年级总分</f>
        <v/>
      </c>
      <c r="AF1747" s="517" t="str">
        <f>三年级等级</f>
        <v/>
      </c>
    </row>
    <row r="1748" spans="1:32">
      <c r="A1748" s="476">
        <v>325</v>
      </c>
      <c r="B1748" s="477">
        <v>66</v>
      </c>
      <c r="C1748" s="632"/>
      <c r="D1748" s="633"/>
      <c r="E1748" s="632"/>
      <c r="F1748" s="625"/>
      <c r="G1748" s="608"/>
      <c r="H1748" s="475"/>
      <c r="I1748" s="613"/>
      <c r="J1748" s="614"/>
      <c r="K1748" s="614"/>
      <c r="L1748" s="615"/>
      <c r="M1748" s="644"/>
      <c r="N1748" s="505" t="str">
        <f>三年级BMI</f>
        <v/>
      </c>
      <c r="O1748" s="499" t="str">
        <f>三年级BMI等级</f>
        <v/>
      </c>
      <c r="P1748" s="500" t="str">
        <f>三年级BMI得分</f>
        <v/>
      </c>
      <c r="Q1748" s="515" t="str">
        <f>三年级肺活量得分</f>
        <v/>
      </c>
      <c r="R1748" s="512" t="str">
        <f>三年级等级</f>
        <v/>
      </c>
      <c r="S1748" s="516" t="str">
        <f>三年级50米跑得分</f>
        <v/>
      </c>
      <c r="T1748" s="517" t="str">
        <f>三年级等级</f>
        <v/>
      </c>
      <c r="U1748" s="516" t="str">
        <f>三年级坐位体前屈得分</f>
        <v/>
      </c>
      <c r="V1748" s="517" t="str">
        <f>三年级等级</f>
        <v/>
      </c>
      <c r="W1748" s="516" t="str">
        <f>三年级一分钟跳绳得分</f>
        <v/>
      </c>
      <c r="X1748" s="517" t="str">
        <f>三年级等级</f>
        <v/>
      </c>
      <c r="Y1748" s="515" t="str">
        <f>三年级仰卧起坐得分</f>
        <v/>
      </c>
      <c r="Z1748" s="518" t="str">
        <f>三年级等级</f>
        <v/>
      </c>
      <c r="AA1748" s="533"/>
      <c r="AB1748" s="515"/>
      <c r="AC1748" s="533" t="str">
        <f>三年级跳绳附加分</f>
        <v/>
      </c>
      <c r="AD1748" s="534" t="str">
        <f>三年级标准分</f>
        <v/>
      </c>
      <c r="AE1748" s="534" t="str">
        <f>三年级总分</f>
        <v/>
      </c>
      <c r="AF1748" s="517" t="str">
        <f>三年级等级</f>
        <v/>
      </c>
    </row>
    <row r="1749" spans="1:32">
      <c r="A1749" s="476">
        <v>325</v>
      </c>
      <c r="B1749" s="477">
        <v>67</v>
      </c>
      <c r="C1749" s="632"/>
      <c r="D1749" s="633"/>
      <c r="E1749" s="632"/>
      <c r="F1749" s="625"/>
      <c r="G1749" s="608"/>
      <c r="H1749" s="475"/>
      <c r="I1749" s="613"/>
      <c r="J1749" s="614"/>
      <c r="K1749" s="614"/>
      <c r="L1749" s="615"/>
      <c r="M1749" s="644"/>
      <c r="N1749" s="505" t="str">
        <f>三年级BMI</f>
        <v/>
      </c>
      <c r="O1749" s="499" t="str">
        <f>三年级BMI等级</f>
        <v/>
      </c>
      <c r="P1749" s="500" t="str">
        <f>三年级BMI得分</f>
        <v/>
      </c>
      <c r="Q1749" s="515" t="str">
        <f>三年级肺活量得分</f>
        <v/>
      </c>
      <c r="R1749" s="512" t="str">
        <f>三年级等级</f>
        <v/>
      </c>
      <c r="S1749" s="516" t="str">
        <f>三年级50米跑得分</f>
        <v/>
      </c>
      <c r="T1749" s="517" t="str">
        <f>三年级等级</f>
        <v/>
      </c>
      <c r="U1749" s="516" t="str">
        <f>三年级坐位体前屈得分</f>
        <v/>
      </c>
      <c r="V1749" s="517" t="str">
        <f>三年级等级</f>
        <v/>
      </c>
      <c r="W1749" s="516" t="str">
        <f>三年级一分钟跳绳得分</f>
        <v/>
      </c>
      <c r="X1749" s="517" t="str">
        <f>三年级等级</f>
        <v/>
      </c>
      <c r="Y1749" s="515" t="str">
        <f>三年级仰卧起坐得分</f>
        <v/>
      </c>
      <c r="Z1749" s="518" t="str">
        <f>三年级等级</f>
        <v/>
      </c>
      <c r="AA1749" s="533"/>
      <c r="AB1749" s="515"/>
      <c r="AC1749" s="533" t="str">
        <f>三年级跳绳附加分</f>
        <v/>
      </c>
      <c r="AD1749" s="534" t="str">
        <f>三年级标准分</f>
        <v/>
      </c>
      <c r="AE1749" s="534" t="str">
        <f>三年级总分</f>
        <v/>
      </c>
      <c r="AF1749" s="517" t="str">
        <f>三年级等级</f>
        <v/>
      </c>
    </row>
    <row r="1750" spans="1:32">
      <c r="A1750" s="476">
        <v>325</v>
      </c>
      <c r="B1750" s="477">
        <v>68</v>
      </c>
      <c r="C1750" s="632"/>
      <c r="D1750" s="633"/>
      <c r="E1750" s="632"/>
      <c r="F1750" s="625"/>
      <c r="G1750" s="608"/>
      <c r="H1750" s="475"/>
      <c r="I1750" s="613"/>
      <c r="J1750" s="614"/>
      <c r="K1750" s="614"/>
      <c r="L1750" s="615"/>
      <c r="M1750" s="644"/>
      <c r="N1750" s="505" t="str">
        <f>三年级BMI</f>
        <v/>
      </c>
      <c r="O1750" s="499" t="str">
        <f>三年级BMI等级</f>
        <v/>
      </c>
      <c r="P1750" s="500" t="str">
        <f>三年级BMI得分</f>
        <v/>
      </c>
      <c r="Q1750" s="515" t="str">
        <f>三年级肺活量得分</f>
        <v/>
      </c>
      <c r="R1750" s="512" t="str">
        <f>三年级等级</f>
        <v/>
      </c>
      <c r="S1750" s="516" t="str">
        <f>三年级50米跑得分</f>
        <v/>
      </c>
      <c r="T1750" s="517" t="str">
        <f>三年级等级</f>
        <v/>
      </c>
      <c r="U1750" s="516" t="str">
        <f>三年级坐位体前屈得分</f>
        <v/>
      </c>
      <c r="V1750" s="517" t="str">
        <f>三年级等级</f>
        <v/>
      </c>
      <c r="W1750" s="516" t="str">
        <f>三年级一分钟跳绳得分</f>
        <v/>
      </c>
      <c r="X1750" s="517" t="str">
        <f>三年级等级</f>
        <v/>
      </c>
      <c r="Y1750" s="515" t="str">
        <f>三年级仰卧起坐得分</f>
        <v/>
      </c>
      <c r="Z1750" s="518" t="str">
        <f>三年级等级</f>
        <v/>
      </c>
      <c r="AA1750" s="533"/>
      <c r="AB1750" s="515"/>
      <c r="AC1750" s="533" t="str">
        <f>三年级跳绳附加分</f>
        <v/>
      </c>
      <c r="AD1750" s="534" t="str">
        <f>三年级标准分</f>
        <v/>
      </c>
      <c r="AE1750" s="534" t="str">
        <f>三年级总分</f>
        <v/>
      </c>
      <c r="AF1750" s="517" t="str">
        <f>三年级等级</f>
        <v/>
      </c>
    </row>
    <row r="1751" spans="1:32">
      <c r="A1751" s="476">
        <v>325</v>
      </c>
      <c r="B1751" s="477">
        <v>69</v>
      </c>
      <c r="C1751" s="632"/>
      <c r="D1751" s="633"/>
      <c r="E1751" s="632"/>
      <c r="F1751" s="625"/>
      <c r="G1751" s="608"/>
      <c r="H1751" s="475"/>
      <c r="I1751" s="613"/>
      <c r="J1751" s="614"/>
      <c r="K1751" s="614"/>
      <c r="L1751" s="615"/>
      <c r="M1751" s="644"/>
      <c r="N1751" s="505" t="str">
        <f>三年级BMI</f>
        <v/>
      </c>
      <c r="O1751" s="499" t="str">
        <f>三年级BMI等级</f>
        <v/>
      </c>
      <c r="P1751" s="500" t="str">
        <f>三年级BMI得分</f>
        <v/>
      </c>
      <c r="Q1751" s="515" t="str">
        <f>三年级肺活量得分</f>
        <v/>
      </c>
      <c r="R1751" s="512" t="str">
        <f>三年级等级</f>
        <v/>
      </c>
      <c r="S1751" s="516" t="str">
        <f>三年级50米跑得分</f>
        <v/>
      </c>
      <c r="T1751" s="517" t="str">
        <f>三年级等级</f>
        <v/>
      </c>
      <c r="U1751" s="516" t="str">
        <f>三年级坐位体前屈得分</f>
        <v/>
      </c>
      <c r="V1751" s="517" t="str">
        <f>三年级等级</f>
        <v/>
      </c>
      <c r="W1751" s="516" t="str">
        <f>三年级一分钟跳绳得分</f>
        <v/>
      </c>
      <c r="X1751" s="517" t="str">
        <f>三年级等级</f>
        <v/>
      </c>
      <c r="Y1751" s="515" t="str">
        <f>三年级仰卧起坐得分</f>
        <v/>
      </c>
      <c r="Z1751" s="518" t="str">
        <f>三年级等级</f>
        <v/>
      </c>
      <c r="AA1751" s="533"/>
      <c r="AB1751" s="515"/>
      <c r="AC1751" s="533" t="str">
        <f>三年级跳绳附加分</f>
        <v/>
      </c>
      <c r="AD1751" s="534" t="str">
        <f>三年级标准分</f>
        <v/>
      </c>
      <c r="AE1751" s="534" t="str">
        <f>三年级总分</f>
        <v/>
      </c>
      <c r="AF1751" s="517" t="str">
        <f>三年级等级</f>
        <v/>
      </c>
    </row>
    <row r="1752" ht="15.75" spans="1:32">
      <c r="A1752" s="535">
        <v>325</v>
      </c>
      <c r="B1752" s="536">
        <v>70</v>
      </c>
      <c r="C1752" s="634"/>
      <c r="D1752" s="635"/>
      <c r="E1752" s="634"/>
      <c r="F1752" s="636"/>
      <c r="G1752" s="611"/>
      <c r="H1752" s="542"/>
      <c r="I1752" s="617"/>
      <c r="J1752" s="618"/>
      <c r="K1752" s="618"/>
      <c r="L1752" s="619"/>
      <c r="M1752" s="647"/>
      <c r="N1752" s="573" t="str">
        <f>三年级BMI</f>
        <v/>
      </c>
      <c r="O1752" s="574" t="str">
        <f>三年级BMI等级</f>
        <v/>
      </c>
      <c r="P1752" s="575" t="str">
        <f>三年级BMI得分</f>
        <v/>
      </c>
      <c r="Q1752" s="576" t="str">
        <f>三年级肺活量得分</f>
        <v/>
      </c>
      <c r="R1752" s="577" t="str">
        <f>三年级等级</f>
        <v/>
      </c>
      <c r="S1752" s="578" t="str">
        <f>三年级50米跑得分</f>
        <v/>
      </c>
      <c r="T1752" s="567" t="str">
        <f>三年级等级</f>
        <v/>
      </c>
      <c r="U1752" s="578" t="str">
        <f>三年级坐位体前屈得分</f>
        <v/>
      </c>
      <c r="V1752" s="567" t="str">
        <f>三年级等级</f>
        <v/>
      </c>
      <c r="W1752" s="578" t="str">
        <f>三年级一分钟跳绳得分</f>
        <v/>
      </c>
      <c r="X1752" s="567" t="str">
        <f>三年级等级</f>
        <v/>
      </c>
      <c r="Y1752" s="576" t="str">
        <f>三年级仰卧起坐得分</f>
        <v/>
      </c>
      <c r="Z1752" s="579" t="str">
        <f>三年级等级</f>
        <v/>
      </c>
      <c r="AA1752" s="565"/>
      <c r="AB1752" s="576"/>
      <c r="AC1752" s="565" t="str">
        <f>三年级跳绳附加分</f>
        <v/>
      </c>
      <c r="AD1752" s="566" t="str">
        <f>三年级标准分</f>
        <v/>
      </c>
      <c r="AE1752" s="566" t="str">
        <f>三年级总分</f>
        <v/>
      </c>
      <c r="AF1752" s="567" t="str">
        <f>三年级等级</f>
        <v/>
      </c>
    </row>
    <row r="1753" ht="15.75"/>
  </sheetData>
  <sheetProtection password="A3AE" sheet="1" formatCells="0" formatColumns="0" formatRows="0" insertRows="0" insertHyperlinks="0" deleteRows="0" sort="0" autoFilter="0" pivotTables="0" objects="1"/>
  <autoFilter xmlns:etc="http://www.wps.cn/officeDocument/2017/etCustomData" ref="A2:AF1752" etc:filterBottomFollowUsedRange="0">
    <extLst/>
  </autoFilter>
  <mergeCells count="24">
    <mergeCell ref="N1:P1"/>
    <mergeCell ref="Q1:R1"/>
    <mergeCell ref="S1:T1"/>
    <mergeCell ref="U1:V1"/>
    <mergeCell ref="W1:X1"/>
    <mergeCell ref="Y1:Z1"/>
    <mergeCell ref="AA1:AB1"/>
    <mergeCell ref="A1:A2"/>
    <mergeCell ref="B1:B2"/>
    <mergeCell ref="C1:C2"/>
    <mergeCell ref="D1:D2"/>
    <mergeCell ref="E1:E2"/>
    <mergeCell ref="F1:F2"/>
    <mergeCell ref="G1:G2"/>
    <mergeCell ref="H1:H2"/>
    <mergeCell ref="I1:I2"/>
    <mergeCell ref="J1:J2"/>
    <mergeCell ref="K1:K2"/>
    <mergeCell ref="L1:L2"/>
    <mergeCell ref="M1:M2"/>
    <mergeCell ref="AC1:AC2"/>
    <mergeCell ref="AD1:AD2"/>
    <mergeCell ref="AE1:AE2"/>
    <mergeCell ref="AF1:AF2"/>
  </mergeCells>
  <conditionalFormatting sqref="AF1">
    <cfRule type="cellIs" dxfId="1" priority="581" operator="equal">
      <formula>"及格"</formula>
    </cfRule>
  </conditionalFormatting>
  <conditionalFormatting sqref="O2">
    <cfRule type="cellIs" dxfId="1" priority="580" operator="equal">
      <formula>"超重"</formula>
    </cfRule>
    <cfRule type="cellIs" dxfId="0" priority="579" operator="equal">
      <formula>"正常"</formula>
    </cfRule>
  </conditionalFormatting>
  <conditionalFormatting sqref="R2">
    <cfRule type="cellIs" dxfId="1" priority="578" operator="equal">
      <formula>"及格"</formula>
    </cfRule>
  </conditionalFormatting>
  <conditionalFormatting sqref="T2">
    <cfRule type="cellIs" dxfId="1" priority="577" operator="equal">
      <formula>"及格"</formula>
    </cfRule>
  </conditionalFormatting>
  <conditionalFormatting sqref="V2">
    <cfRule type="cellIs" dxfId="1" priority="576" operator="equal">
      <formula>"及格"</formula>
    </cfRule>
  </conditionalFormatting>
  <conditionalFormatting sqref="X2">
    <cfRule type="cellIs" dxfId="1" priority="575" operator="equal">
      <formula>"及格"</formula>
    </cfRule>
  </conditionalFormatting>
  <conditionalFormatting sqref="Z2">
    <cfRule type="cellIs" dxfId="1" priority="574" operator="equal">
      <formula>"及格"</formula>
    </cfRule>
  </conditionalFormatting>
  <conditionalFormatting sqref="AB2">
    <cfRule type="cellIs" dxfId="1" priority="573" operator="equal">
      <formula>"及格"</formula>
    </cfRule>
  </conditionalFormatting>
  <conditionalFormatting sqref="L1336:M1336">
    <cfRule type="cellIs" dxfId="0" priority="338" operator="equal">
      <formula>"优秀"</formula>
    </cfRule>
    <cfRule type="cellIs" dxfId="6" priority="332" operator="equal">
      <formula>"良好"</formula>
    </cfRule>
    <cfRule type="cellIs" dxfId="5" priority="326" operator="equal">
      <formula>"及格"</formula>
    </cfRule>
    <cfRule type="cellIs" dxfId="4" priority="320" operator="equal">
      <formula>"不及格"</formula>
    </cfRule>
    <cfRule type="cellIs" dxfId="3" priority="314" operator="equal">
      <formula>"及格"</formula>
    </cfRule>
  </conditionalFormatting>
  <conditionalFormatting sqref="L1337:M1337">
    <cfRule type="cellIs" dxfId="0" priority="337" operator="equal">
      <formula>"优秀"</formula>
    </cfRule>
    <cfRule type="cellIs" dxfId="6" priority="331" operator="equal">
      <formula>"良好"</formula>
    </cfRule>
    <cfRule type="cellIs" dxfId="5" priority="325" operator="equal">
      <formula>"及格"</formula>
    </cfRule>
    <cfRule type="cellIs" dxfId="4" priority="319" operator="equal">
      <formula>"不及格"</formula>
    </cfRule>
    <cfRule type="cellIs" dxfId="3" priority="313" operator="equal">
      <formula>"及格"</formula>
    </cfRule>
  </conditionalFormatting>
  <conditionalFormatting sqref="L1338:M1338">
    <cfRule type="cellIs" dxfId="0" priority="336" operator="equal">
      <formula>"优秀"</formula>
    </cfRule>
    <cfRule type="cellIs" dxfId="6" priority="330" operator="equal">
      <formula>"良好"</formula>
    </cfRule>
    <cfRule type="cellIs" dxfId="5" priority="324" operator="equal">
      <formula>"及格"</formula>
    </cfRule>
    <cfRule type="cellIs" dxfId="4" priority="318" operator="equal">
      <formula>"不及格"</formula>
    </cfRule>
    <cfRule type="cellIs" dxfId="3" priority="312" operator="equal">
      <formula>"及格"</formula>
    </cfRule>
  </conditionalFormatting>
  <conditionalFormatting sqref="L1339:M1339">
    <cfRule type="cellIs" dxfId="0" priority="335" operator="equal">
      <formula>"优秀"</formula>
    </cfRule>
    <cfRule type="cellIs" dxfId="6" priority="329" operator="equal">
      <formula>"良好"</formula>
    </cfRule>
    <cfRule type="cellIs" dxfId="5" priority="323" operator="equal">
      <formula>"及格"</formula>
    </cfRule>
    <cfRule type="cellIs" dxfId="4" priority="317" operator="equal">
      <formula>"不及格"</formula>
    </cfRule>
    <cfRule type="cellIs" dxfId="3" priority="311" operator="equal">
      <formula>"及格"</formula>
    </cfRule>
  </conditionalFormatting>
  <conditionalFormatting sqref="L1340:M1340">
    <cfRule type="cellIs" dxfId="0" priority="334" operator="equal">
      <formula>"优秀"</formula>
    </cfRule>
    <cfRule type="cellIs" dxfId="6" priority="328" operator="equal">
      <formula>"良好"</formula>
    </cfRule>
    <cfRule type="cellIs" dxfId="5" priority="322" operator="equal">
      <formula>"及格"</formula>
    </cfRule>
    <cfRule type="cellIs" dxfId="4" priority="316" operator="equal">
      <formula>"不及格"</formula>
    </cfRule>
    <cfRule type="cellIs" dxfId="3" priority="310" operator="equal">
      <formula>"及格"</formula>
    </cfRule>
  </conditionalFormatting>
  <conditionalFormatting sqref="E1044:E1211">
    <cfRule type="expression" dxfId="7" priority="98">
      <formula>IF(OR($E1044=1,$E1044=2,$E1044=""),FALSE,TRUE)</formula>
    </cfRule>
  </conditionalFormatting>
  <conditionalFormatting sqref="E1212:E1752">
    <cfRule type="expression" dxfId="7" priority="252">
      <formula>IF(OR($E1212=1,$E1212=2,$E1212=""),FALSE,TRUE)</formula>
    </cfRule>
  </conditionalFormatting>
  <conditionalFormatting sqref="F1044:F1211">
    <cfRule type="cellIs" dxfId="2" priority="97" operator="greaterThan">
      <formula>400</formula>
    </cfRule>
  </conditionalFormatting>
  <conditionalFormatting sqref="F1212:F1752">
    <cfRule type="cellIs" dxfId="2" priority="250" operator="greaterThan">
      <formula>400</formula>
    </cfRule>
  </conditionalFormatting>
  <conditionalFormatting sqref="G1044:G1211">
    <cfRule type="cellIs" dxfId="2" priority="96" operator="greaterThan">
      <formula>200</formula>
    </cfRule>
  </conditionalFormatting>
  <conditionalFormatting sqref="G1212:G1752">
    <cfRule type="cellIs" dxfId="2" priority="249" operator="greaterThan">
      <formula>200</formula>
    </cfRule>
  </conditionalFormatting>
  <conditionalFormatting sqref="H1044:H1211">
    <cfRule type="cellIs" dxfId="2" priority="95" operator="greaterThan">
      <formula>9999</formula>
    </cfRule>
  </conditionalFormatting>
  <conditionalFormatting sqref="H1212:H1752">
    <cfRule type="cellIs" dxfId="2" priority="248" operator="greaterThan">
      <formula>9999</formula>
    </cfRule>
  </conditionalFormatting>
  <conditionalFormatting sqref="I1044:I1211">
    <cfRule type="cellIs" dxfId="2" priority="94" operator="greaterThan">
      <formula>20</formula>
    </cfRule>
  </conditionalFormatting>
  <conditionalFormatting sqref="I1212:I1752">
    <cfRule type="cellIs" dxfId="2" priority="247" operator="greaterThan">
      <formula>20</formula>
    </cfRule>
  </conditionalFormatting>
  <conditionalFormatting sqref="J1044:J1211">
    <cfRule type="cellIs" dxfId="2" priority="93" operator="greaterThan">
      <formula>100</formula>
    </cfRule>
  </conditionalFormatting>
  <conditionalFormatting sqref="J1212:J1752">
    <cfRule type="cellIs" dxfId="2" priority="246" operator="greaterThan">
      <formula>100</formula>
    </cfRule>
  </conditionalFormatting>
  <conditionalFormatting sqref="K1044:K1211">
    <cfRule type="cellIs" dxfId="2" priority="92" operator="greaterThan">
      <formula>400</formula>
    </cfRule>
  </conditionalFormatting>
  <conditionalFormatting sqref="K1212:K1752">
    <cfRule type="cellIs" dxfId="2" priority="245" operator="greaterThan">
      <formula>400</formula>
    </cfRule>
  </conditionalFormatting>
  <conditionalFormatting sqref="L73:L142">
    <cfRule type="cellIs" dxfId="0" priority="85" operator="equal">
      <formula>"优秀"</formula>
    </cfRule>
    <cfRule type="cellIs" dxfId="6" priority="68" operator="equal">
      <formula>"良好"</formula>
    </cfRule>
    <cfRule type="cellIs" dxfId="5" priority="51" operator="equal">
      <formula>"及格"</formula>
    </cfRule>
    <cfRule type="cellIs" dxfId="4" priority="34" operator="equal">
      <formula>"不及格"</formula>
    </cfRule>
    <cfRule type="cellIs" dxfId="3" priority="17" operator="equal">
      <formula>"及格"</formula>
    </cfRule>
  </conditionalFormatting>
  <conditionalFormatting sqref="L143:L212">
    <cfRule type="cellIs" dxfId="0" priority="84" operator="equal">
      <formula>"优秀"</formula>
    </cfRule>
    <cfRule type="cellIs" dxfId="6" priority="67" operator="equal">
      <formula>"良好"</formula>
    </cfRule>
    <cfRule type="cellIs" dxfId="5" priority="50" operator="equal">
      <formula>"及格"</formula>
    </cfRule>
    <cfRule type="cellIs" dxfId="4" priority="33" operator="equal">
      <formula>"不及格"</formula>
    </cfRule>
    <cfRule type="cellIs" dxfId="3" priority="16" operator="equal">
      <formula>"及格"</formula>
    </cfRule>
  </conditionalFormatting>
  <conditionalFormatting sqref="L213:L267">
    <cfRule type="cellIs" dxfId="0" priority="83" operator="equal">
      <formula>"优秀"</formula>
    </cfRule>
    <cfRule type="cellIs" dxfId="6" priority="66" operator="equal">
      <formula>"良好"</formula>
    </cfRule>
    <cfRule type="cellIs" dxfId="5" priority="49" operator="equal">
      <formula>"及格"</formula>
    </cfRule>
    <cfRule type="cellIs" dxfId="4" priority="32" operator="equal">
      <formula>"不及格"</formula>
    </cfRule>
    <cfRule type="cellIs" dxfId="3" priority="15" operator="equal">
      <formula>"及格"</formula>
    </cfRule>
  </conditionalFormatting>
  <conditionalFormatting sqref="L268:L317">
    <cfRule type="cellIs" dxfId="0" priority="82" operator="equal">
      <formula>"优秀"</formula>
    </cfRule>
    <cfRule type="cellIs" dxfId="6" priority="65" operator="equal">
      <formula>"良好"</formula>
    </cfRule>
    <cfRule type="cellIs" dxfId="5" priority="48" operator="equal">
      <formula>"及格"</formula>
    </cfRule>
    <cfRule type="cellIs" dxfId="4" priority="31" operator="equal">
      <formula>"不及格"</formula>
    </cfRule>
    <cfRule type="cellIs" dxfId="3" priority="14" operator="equal">
      <formula>"及格"</formula>
    </cfRule>
  </conditionalFormatting>
  <conditionalFormatting sqref="L318:L367">
    <cfRule type="cellIs" dxfId="0" priority="81" operator="equal">
      <formula>"优秀"</formula>
    </cfRule>
    <cfRule type="cellIs" dxfId="6" priority="64" operator="equal">
      <formula>"良好"</formula>
    </cfRule>
    <cfRule type="cellIs" dxfId="5" priority="47" operator="equal">
      <formula>"及格"</formula>
    </cfRule>
    <cfRule type="cellIs" dxfId="4" priority="30" operator="equal">
      <formula>"不及格"</formula>
    </cfRule>
    <cfRule type="cellIs" dxfId="3" priority="13" operator="equal">
      <formula>"及格"</formula>
    </cfRule>
  </conditionalFormatting>
  <conditionalFormatting sqref="L368:L422">
    <cfRule type="cellIs" dxfId="0" priority="80" operator="equal">
      <formula>"优秀"</formula>
    </cfRule>
    <cfRule type="cellIs" dxfId="6" priority="63" operator="equal">
      <formula>"良好"</formula>
    </cfRule>
    <cfRule type="cellIs" dxfId="5" priority="46" operator="equal">
      <formula>"及格"</formula>
    </cfRule>
    <cfRule type="cellIs" dxfId="4" priority="29" operator="equal">
      <formula>"不及格"</formula>
    </cfRule>
    <cfRule type="cellIs" dxfId="3" priority="12" operator="equal">
      <formula>"及格"</formula>
    </cfRule>
  </conditionalFormatting>
  <conditionalFormatting sqref="L423:L472">
    <cfRule type="cellIs" dxfId="0" priority="79" operator="equal">
      <formula>"优秀"</formula>
    </cfRule>
    <cfRule type="cellIs" dxfId="6" priority="62" operator="equal">
      <formula>"良好"</formula>
    </cfRule>
    <cfRule type="cellIs" dxfId="5" priority="45" operator="equal">
      <formula>"及格"</formula>
    </cfRule>
    <cfRule type="cellIs" dxfId="4" priority="28" operator="equal">
      <formula>"不及格"</formula>
    </cfRule>
    <cfRule type="cellIs" dxfId="3" priority="11" operator="equal">
      <formula>"及格"</formula>
    </cfRule>
  </conditionalFormatting>
  <conditionalFormatting sqref="L473:L522">
    <cfRule type="cellIs" dxfId="0" priority="78" operator="equal">
      <formula>"优秀"</formula>
    </cfRule>
    <cfRule type="cellIs" dxfId="6" priority="61" operator="equal">
      <formula>"良好"</formula>
    </cfRule>
    <cfRule type="cellIs" dxfId="5" priority="44" operator="equal">
      <formula>"及格"</formula>
    </cfRule>
    <cfRule type="cellIs" dxfId="4" priority="27" operator="equal">
      <formula>"不及格"</formula>
    </cfRule>
    <cfRule type="cellIs" dxfId="3" priority="10" operator="equal">
      <formula>"及格"</formula>
    </cfRule>
  </conditionalFormatting>
  <conditionalFormatting sqref="L523:L572">
    <cfRule type="cellIs" dxfId="0" priority="77" operator="equal">
      <formula>"优秀"</formula>
    </cfRule>
    <cfRule type="cellIs" dxfId="6" priority="60" operator="equal">
      <formula>"良好"</formula>
    </cfRule>
    <cfRule type="cellIs" dxfId="5" priority="43" operator="equal">
      <formula>"及格"</formula>
    </cfRule>
    <cfRule type="cellIs" dxfId="4" priority="26" operator="equal">
      <formula>"不及格"</formula>
    </cfRule>
    <cfRule type="cellIs" dxfId="3" priority="9" operator="equal">
      <formula>"及格"</formula>
    </cfRule>
  </conditionalFormatting>
  <conditionalFormatting sqref="L573:L627">
    <cfRule type="cellIs" dxfId="0" priority="76" operator="equal">
      <formula>"优秀"</formula>
    </cfRule>
    <cfRule type="cellIs" dxfId="6" priority="59" operator="equal">
      <formula>"良好"</formula>
    </cfRule>
    <cfRule type="cellIs" dxfId="5" priority="42" operator="equal">
      <formula>"及格"</formula>
    </cfRule>
    <cfRule type="cellIs" dxfId="4" priority="25" operator="equal">
      <formula>"不及格"</formula>
    </cfRule>
    <cfRule type="cellIs" dxfId="3" priority="8" operator="equal">
      <formula>"及格"</formula>
    </cfRule>
  </conditionalFormatting>
  <conditionalFormatting sqref="L628:L677">
    <cfRule type="cellIs" dxfId="0" priority="75" operator="equal">
      <formula>"优秀"</formula>
    </cfRule>
    <cfRule type="cellIs" dxfId="6" priority="58" operator="equal">
      <formula>"良好"</formula>
    </cfRule>
    <cfRule type="cellIs" dxfId="5" priority="41" operator="equal">
      <formula>"及格"</formula>
    </cfRule>
    <cfRule type="cellIs" dxfId="4" priority="24" operator="equal">
      <formula>"不及格"</formula>
    </cfRule>
    <cfRule type="cellIs" dxfId="3" priority="7" operator="equal">
      <formula>"及格"</formula>
    </cfRule>
  </conditionalFormatting>
  <conditionalFormatting sqref="L678:L727">
    <cfRule type="cellIs" dxfId="0" priority="74" operator="equal">
      <formula>"优秀"</formula>
    </cfRule>
    <cfRule type="cellIs" dxfId="6" priority="57" operator="equal">
      <formula>"良好"</formula>
    </cfRule>
    <cfRule type="cellIs" dxfId="5" priority="40" operator="equal">
      <formula>"及格"</formula>
    </cfRule>
    <cfRule type="cellIs" dxfId="4" priority="23" operator="equal">
      <formula>"不及格"</formula>
    </cfRule>
    <cfRule type="cellIs" dxfId="3" priority="6" operator="equal">
      <formula>"及格"</formula>
    </cfRule>
  </conditionalFormatting>
  <conditionalFormatting sqref="L728:L777">
    <cfRule type="cellIs" dxfId="0" priority="73" operator="equal">
      <formula>"优秀"</formula>
    </cfRule>
    <cfRule type="cellIs" dxfId="6" priority="56" operator="equal">
      <formula>"良好"</formula>
    </cfRule>
    <cfRule type="cellIs" dxfId="5" priority="39" operator="equal">
      <formula>"及格"</formula>
    </cfRule>
    <cfRule type="cellIs" dxfId="4" priority="22" operator="equal">
      <formula>"不及格"</formula>
    </cfRule>
    <cfRule type="cellIs" dxfId="3" priority="5" operator="equal">
      <formula>"及格"</formula>
    </cfRule>
  </conditionalFormatting>
  <conditionalFormatting sqref="L778:L832">
    <cfRule type="cellIs" dxfId="0" priority="72" operator="equal">
      <formula>"优秀"</formula>
    </cfRule>
    <cfRule type="cellIs" dxfId="6" priority="55" operator="equal">
      <formula>"良好"</formula>
    </cfRule>
    <cfRule type="cellIs" dxfId="5" priority="38" operator="equal">
      <formula>"及格"</formula>
    </cfRule>
    <cfRule type="cellIs" dxfId="4" priority="21" operator="equal">
      <formula>"不及格"</formula>
    </cfRule>
    <cfRule type="cellIs" dxfId="3" priority="4" operator="equal">
      <formula>"及格"</formula>
    </cfRule>
  </conditionalFormatting>
  <conditionalFormatting sqref="L833:L882">
    <cfRule type="cellIs" dxfId="0" priority="71" operator="equal">
      <formula>"优秀"</formula>
    </cfRule>
    <cfRule type="cellIs" dxfId="6" priority="54" operator="equal">
      <formula>"良好"</formula>
    </cfRule>
    <cfRule type="cellIs" dxfId="5" priority="37" operator="equal">
      <formula>"及格"</formula>
    </cfRule>
    <cfRule type="cellIs" dxfId="4" priority="20" operator="equal">
      <formula>"不及格"</formula>
    </cfRule>
    <cfRule type="cellIs" dxfId="3" priority="3" operator="equal">
      <formula>"及格"</formula>
    </cfRule>
  </conditionalFormatting>
  <conditionalFormatting sqref="L883:L932">
    <cfRule type="cellIs" dxfId="0" priority="70" operator="equal">
      <formula>"优秀"</formula>
    </cfRule>
    <cfRule type="cellIs" dxfId="6" priority="53" operator="equal">
      <formula>"良好"</formula>
    </cfRule>
    <cfRule type="cellIs" dxfId="5" priority="36" operator="equal">
      <formula>"及格"</formula>
    </cfRule>
    <cfRule type="cellIs" dxfId="4" priority="19" operator="equal">
      <formula>"不及格"</formula>
    </cfRule>
    <cfRule type="cellIs" dxfId="3" priority="2" operator="equal">
      <formula>"及格"</formula>
    </cfRule>
  </conditionalFormatting>
  <conditionalFormatting sqref="L933:L982">
    <cfRule type="cellIs" dxfId="0" priority="69" operator="equal">
      <formula>"优秀"</formula>
    </cfRule>
    <cfRule type="cellIs" dxfId="6" priority="52" operator="equal">
      <formula>"良好"</formula>
    </cfRule>
    <cfRule type="cellIs" dxfId="5" priority="35" operator="equal">
      <formula>"及格"</formula>
    </cfRule>
    <cfRule type="cellIs" dxfId="4" priority="18" operator="equal">
      <formula>"不及格"</formula>
    </cfRule>
    <cfRule type="cellIs" dxfId="3" priority="1" operator="equal">
      <formula>"及格"</formula>
    </cfRule>
  </conditionalFormatting>
  <conditionalFormatting sqref="L1044:L1211">
    <cfRule type="cellIs" dxfId="0" priority="103" operator="equal">
      <formula>"优秀"</formula>
    </cfRule>
    <cfRule type="cellIs" dxfId="6" priority="102" operator="equal">
      <formula>"良好"</formula>
    </cfRule>
    <cfRule type="cellIs" dxfId="5" priority="101" operator="equal">
      <formula>"及格"</formula>
    </cfRule>
    <cfRule type="cellIs" dxfId="4" priority="100" operator="equal">
      <formula>"不及格"</formula>
    </cfRule>
    <cfRule type="cellIs" dxfId="3" priority="99" operator="equal">
      <formula>"及格"</formula>
    </cfRule>
    <cfRule type="cellIs" dxfId="2" priority="91" operator="greaterThan">
      <formula>100</formula>
    </cfRule>
  </conditionalFormatting>
  <conditionalFormatting sqref="L1212:L1752">
    <cfRule type="cellIs" dxfId="2" priority="244" operator="greaterThan">
      <formula>100</formula>
    </cfRule>
  </conditionalFormatting>
  <conditionalFormatting sqref="M73:M142">
    <cfRule type="cellIs" dxfId="0" priority="559" operator="equal">
      <formula>"优秀"</formula>
    </cfRule>
    <cfRule type="cellIs" dxfId="6" priority="542" operator="equal">
      <formula>"良好"</formula>
    </cfRule>
    <cfRule type="cellIs" dxfId="5" priority="525" operator="equal">
      <formula>"及格"</formula>
    </cfRule>
    <cfRule type="cellIs" dxfId="4" priority="508" operator="equal">
      <formula>"不及格"</formula>
    </cfRule>
    <cfRule type="cellIs" dxfId="3" priority="491" operator="equal">
      <formula>"及格"</formula>
    </cfRule>
  </conditionalFormatting>
  <conditionalFormatting sqref="M143:M212">
    <cfRule type="cellIs" dxfId="0" priority="558" operator="equal">
      <formula>"优秀"</formula>
    </cfRule>
    <cfRule type="cellIs" dxfId="6" priority="541" operator="equal">
      <formula>"良好"</formula>
    </cfRule>
    <cfRule type="cellIs" dxfId="5" priority="524" operator="equal">
      <formula>"及格"</formula>
    </cfRule>
    <cfRule type="cellIs" dxfId="4" priority="507" operator="equal">
      <formula>"不及格"</formula>
    </cfRule>
    <cfRule type="cellIs" dxfId="3" priority="490" operator="equal">
      <formula>"及格"</formula>
    </cfRule>
  </conditionalFormatting>
  <conditionalFormatting sqref="M213:M267">
    <cfRule type="cellIs" dxfId="0" priority="557" operator="equal">
      <formula>"优秀"</formula>
    </cfRule>
    <cfRule type="cellIs" dxfId="6" priority="540" operator="equal">
      <formula>"良好"</formula>
    </cfRule>
    <cfRule type="cellIs" dxfId="5" priority="523" operator="equal">
      <formula>"及格"</formula>
    </cfRule>
    <cfRule type="cellIs" dxfId="4" priority="506" operator="equal">
      <formula>"不及格"</formula>
    </cfRule>
    <cfRule type="cellIs" dxfId="3" priority="489" operator="equal">
      <formula>"及格"</formula>
    </cfRule>
  </conditionalFormatting>
  <conditionalFormatting sqref="M268:M317">
    <cfRule type="cellIs" dxfId="0" priority="556" operator="equal">
      <formula>"优秀"</formula>
    </cfRule>
    <cfRule type="cellIs" dxfId="6" priority="539" operator="equal">
      <formula>"良好"</formula>
    </cfRule>
    <cfRule type="cellIs" dxfId="5" priority="522" operator="equal">
      <formula>"及格"</formula>
    </cfRule>
    <cfRule type="cellIs" dxfId="4" priority="505" operator="equal">
      <formula>"不及格"</formula>
    </cfRule>
    <cfRule type="cellIs" dxfId="3" priority="488" operator="equal">
      <formula>"及格"</formula>
    </cfRule>
  </conditionalFormatting>
  <conditionalFormatting sqref="M318:M367">
    <cfRule type="cellIs" dxfId="0" priority="555" operator="equal">
      <formula>"优秀"</formula>
    </cfRule>
    <cfRule type="cellIs" dxfId="6" priority="538" operator="equal">
      <formula>"良好"</formula>
    </cfRule>
    <cfRule type="cellIs" dxfId="5" priority="521" operator="equal">
      <formula>"及格"</formula>
    </cfRule>
    <cfRule type="cellIs" dxfId="4" priority="504" operator="equal">
      <formula>"不及格"</formula>
    </cfRule>
    <cfRule type="cellIs" dxfId="3" priority="487" operator="equal">
      <formula>"及格"</formula>
    </cfRule>
  </conditionalFormatting>
  <conditionalFormatting sqref="M368:M422">
    <cfRule type="cellIs" dxfId="0" priority="554" operator="equal">
      <formula>"优秀"</formula>
    </cfRule>
    <cfRule type="cellIs" dxfId="6" priority="537" operator="equal">
      <formula>"良好"</formula>
    </cfRule>
    <cfRule type="cellIs" dxfId="5" priority="520" operator="equal">
      <formula>"及格"</formula>
    </cfRule>
    <cfRule type="cellIs" dxfId="4" priority="503" operator="equal">
      <formula>"不及格"</formula>
    </cfRule>
    <cfRule type="cellIs" dxfId="3" priority="486" operator="equal">
      <formula>"及格"</formula>
    </cfRule>
  </conditionalFormatting>
  <conditionalFormatting sqref="M423:M472">
    <cfRule type="cellIs" dxfId="0" priority="553" operator="equal">
      <formula>"优秀"</formula>
    </cfRule>
    <cfRule type="cellIs" dxfId="6" priority="536" operator="equal">
      <formula>"良好"</formula>
    </cfRule>
    <cfRule type="cellIs" dxfId="5" priority="519" operator="equal">
      <formula>"及格"</formula>
    </cfRule>
    <cfRule type="cellIs" dxfId="4" priority="502" operator="equal">
      <formula>"不及格"</formula>
    </cfRule>
    <cfRule type="cellIs" dxfId="3" priority="485" operator="equal">
      <formula>"及格"</formula>
    </cfRule>
  </conditionalFormatting>
  <conditionalFormatting sqref="M473:M522">
    <cfRule type="cellIs" dxfId="0" priority="552" operator="equal">
      <formula>"优秀"</formula>
    </cfRule>
    <cfRule type="cellIs" dxfId="6" priority="535" operator="equal">
      <formula>"良好"</formula>
    </cfRule>
    <cfRule type="cellIs" dxfId="5" priority="518" operator="equal">
      <formula>"及格"</formula>
    </cfRule>
    <cfRule type="cellIs" dxfId="4" priority="501" operator="equal">
      <formula>"不及格"</formula>
    </cfRule>
    <cfRule type="cellIs" dxfId="3" priority="484" operator="equal">
      <formula>"及格"</formula>
    </cfRule>
  </conditionalFormatting>
  <conditionalFormatting sqref="M523:M572">
    <cfRule type="cellIs" dxfId="0" priority="551" operator="equal">
      <formula>"优秀"</formula>
    </cfRule>
    <cfRule type="cellIs" dxfId="6" priority="534" operator="equal">
      <formula>"良好"</formula>
    </cfRule>
    <cfRule type="cellIs" dxfId="5" priority="517" operator="equal">
      <formula>"及格"</formula>
    </cfRule>
    <cfRule type="cellIs" dxfId="4" priority="500" operator="equal">
      <formula>"不及格"</formula>
    </cfRule>
    <cfRule type="cellIs" dxfId="3" priority="483" operator="equal">
      <formula>"及格"</formula>
    </cfRule>
  </conditionalFormatting>
  <conditionalFormatting sqref="M573:M627">
    <cfRule type="cellIs" dxfId="0" priority="550" operator="equal">
      <formula>"优秀"</formula>
    </cfRule>
    <cfRule type="cellIs" dxfId="6" priority="533" operator="equal">
      <formula>"良好"</formula>
    </cfRule>
    <cfRule type="cellIs" dxfId="5" priority="516" operator="equal">
      <formula>"及格"</formula>
    </cfRule>
    <cfRule type="cellIs" dxfId="4" priority="499" operator="equal">
      <formula>"不及格"</formula>
    </cfRule>
    <cfRule type="cellIs" dxfId="3" priority="482" operator="equal">
      <formula>"及格"</formula>
    </cfRule>
  </conditionalFormatting>
  <conditionalFormatting sqref="M628:M677">
    <cfRule type="cellIs" dxfId="0" priority="549" operator="equal">
      <formula>"优秀"</formula>
    </cfRule>
    <cfRule type="cellIs" dxfId="6" priority="532" operator="equal">
      <formula>"良好"</formula>
    </cfRule>
    <cfRule type="cellIs" dxfId="5" priority="515" operator="equal">
      <formula>"及格"</formula>
    </cfRule>
    <cfRule type="cellIs" dxfId="4" priority="498" operator="equal">
      <formula>"不及格"</formula>
    </cfRule>
    <cfRule type="cellIs" dxfId="3" priority="481" operator="equal">
      <formula>"及格"</formula>
    </cfRule>
  </conditionalFormatting>
  <conditionalFormatting sqref="M678:M727">
    <cfRule type="cellIs" dxfId="0" priority="548" operator="equal">
      <formula>"优秀"</formula>
    </cfRule>
    <cfRule type="cellIs" dxfId="6" priority="531" operator="equal">
      <formula>"良好"</formula>
    </cfRule>
    <cfRule type="cellIs" dxfId="5" priority="514" operator="equal">
      <formula>"及格"</formula>
    </cfRule>
    <cfRule type="cellIs" dxfId="4" priority="497" operator="equal">
      <formula>"不及格"</formula>
    </cfRule>
    <cfRule type="cellIs" dxfId="3" priority="480" operator="equal">
      <formula>"及格"</formula>
    </cfRule>
  </conditionalFormatting>
  <conditionalFormatting sqref="M728:M777">
    <cfRule type="cellIs" dxfId="0" priority="547" operator="equal">
      <formula>"优秀"</formula>
    </cfRule>
    <cfRule type="cellIs" dxfId="6" priority="530" operator="equal">
      <formula>"良好"</formula>
    </cfRule>
    <cfRule type="cellIs" dxfId="5" priority="513" operator="equal">
      <formula>"及格"</formula>
    </cfRule>
    <cfRule type="cellIs" dxfId="4" priority="496" operator="equal">
      <formula>"不及格"</formula>
    </cfRule>
    <cfRule type="cellIs" dxfId="3" priority="479" operator="equal">
      <formula>"及格"</formula>
    </cfRule>
  </conditionalFormatting>
  <conditionalFormatting sqref="M778:M832">
    <cfRule type="cellIs" dxfId="0" priority="546" operator="equal">
      <formula>"优秀"</formula>
    </cfRule>
    <cfRule type="cellIs" dxfId="6" priority="529" operator="equal">
      <formula>"良好"</formula>
    </cfRule>
    <cfRule type="cellIs" dxfId="5" priority="512" operator="equal">
      <formula>"及格"</formula>
    </cfRule>
    <cfRule type="cellIs" dxfId="4" priority="495" operator="equal">
      <formula>"不及格"</formula>
    </cfRule>
    <cfRule type="cellIs" dxfId="3" priority="478" operator="equal">
      <formula>"及格"</formula>
    </cfRule>
  </conditionalFormatting>
  <conditionalFormatting sqref="M833:M882">
    <cfRule type="cellIs" dxfId="0" priority="545" operator="equal">
      <formula>"优秀"</formula>
    </cfRule>
    <cfRule type="cellIs" dxfId="6" priority="528" operator="equal">
      <formula>"良好"</formula>
    </cfRule>
    <cfRule type="cellIs" dxfId="5" priority="511" operator="equal">
      <formula>"及格"</formula>
    </cfRule>
    <cfRule type="cellIs" dxfId="4" priority="494" operator="equal">
      <formula>"不及格"</formula>
    </cfRule>
    <cfRule type="cellIs" dxfId="3" priority="477" operator="equal">
      <formula>"及格"</formula>
    </cfRule>
  </conditionalFormatting>
  <conditionalFormatting sqref="M883:M932">
    <cfRule type="cellIs" dxfId="0" priority="544" operator="equal">
      <formula>"优秀"</formula>
    </cfRule>
    <cfRule type="cellIs" dxfId="6" priority="527" operator="equal">
      <formula>"良好"</formula>
    </cfRule>
    <cfRule type="cellIs" dxfId="5" priority="510" operator="equal">
      <formula>"及格"</formula>
    </cfRule>
    <cfRule type="cellIs" dxfId="4" priority="493" operator="equal">
      <formula>"不及格"</formula>
    </cfRule>
    <cfRule type="cellIs" dxfId="3" priority="476" operator="equal">
      <formula>"及格"</formula>
    </cfRule>
  </conditionalFormatting>
  <conditionalFormatting sqref="M933:M982">
    <cfRule type="cellIs" dxfId="0" priority="543" operator="equal">
      <formula>"优秀"</formula>
    </cfRule>
    <cfRule type="cellIs" dxfId="6" priority="526" operator="equal">
      <formula>"良好"</formula>
    </cfRule>
    <cfRule type="cellIs" dxfId="5" priority="509" operator="equal">
      <formula>"及格"</formula>
    </cfRule>
    <cfRule type="cellIs" dxfId="4" priority="492" operator="equal">
      <formula>"不及格"</formula>
    </cfRule>
    <cfRule type="cellIs" dxfId="3" priority="475" operator="equal">
      <formula>"及格"</formula>
    </cfRule>
  </conditionalFormatting>
  <conditionalFormatting sqref="O3:O1752">
    <cfRule type="cellIs" dxfId="0" priority="260" operator="equal">
      <formula>"正常"</formula>
    </cfRule>
    <cfRule type="cellIs" dxfId="1" priority="259" operator="equal">
      <formula>"超重"</formula>
    </cfRule>
    <cfRule type="cellIs" dxfId="6" priority="258" operator="equal">
      <formula>"低体重"</formula>
    </cfRule>
    <cfRule type="cellIs" dxfId="8" priority="257" operator="equal">
      <formula>"肥胖"</formula>
    </cfRule>
  </conditionalFormatting>
  <conditionalFormatting sqref="O1753:O1048576">
    <cfRule type="cellIs" dxfId="1" priority="1043" operator="equal">
      <formula>"超重"</formula>
    </cfRule>
    <cfRule type="cellIs" dxfId="0" priority="1044" operator="equal">
      <formula>"正常"</formula>
    </cfRule>
  </conditionalFormatting>
  <conditionalFormatting sqref="M983:M1211 L1212:M1335 M3:M72">
    <cfRule type="cellIs" dxfId="0" priority="572" operator="equal">
      <formula>"优秀"</formula>
    </cfRule>
    <cfRule type="cellIs" dxfId="6" priority="571" operator="equal">
      <formula>"良好"</formula>
    </cfRule>
    <cfRule type="cellIs" dxfId="5" priority="570" operator="equal">
      <formula>"及格"</formula>
    </cfRule>
    <cfRule type="cellIs" dxfId="4" priority="569" operator="equal">
      <formula>"不及格"</formula>
    </cfRule>
    <cfRule type="cellIs" dxfId="3" priority="568" operator="equal">
      <formula>"及格"</formula>
    </cfRule>
  </conditionalFormatting>
  <conditionalFormatting sqref="L983:L1043 L3:L72">
    <cfRule type="cellIs" dxfId="0" priority="90" operator="equal">
      <formula>"优秀"</formula>
    </cfRule>
    <cfRule type="cellIs" dxfId="6" priority="89" operator="equal">
      <formula>"良好"</formula>
    </cfRule>
    <cfRule type="cellIs" dxfId="5" priority="88" operator="equal">
      <formula>"及格"</formula>
    </cfRule>
    <cfRule type="cellIs" dxfId="4" priority="87" operator="equal">
      <formula>"不及格"</formula>
    </cfRule>
    <cfRule type="cellIs" dxfId="3" priority="86" operator="equal">
      <formula>"及格"</formula>
    </cfRule>
  </conditionalFormatting>
  <conditionalFormatting sqref="R3:R1752 T3:T1752 V3:V1752 X3:X1752 Z3:Z1752 AB3:AB1752 AF3:AF1752">
    <cfRule type="cellIs" dxfId="0" priority="256" operator="equal">
      <formula>"优秀"</formula>
    </cfRule>
    <cfRule type="cellIs" dxfId="6" priority="255" operator="equal">
      <formula>"良好"</formula>
    </cfRule>
    <cfRule type="cellIs" dxfId="1" priority="254" operator="equal">
      <formula>"及格"</formula>
    </cfRule>
    <cfRule type="cellIs" dxfId="8" priority="253" operator="equal">
      <formula>"不及格"</formula>
    </cfRule>
  </conditionalFormatting>
  <conditionalFormatting sqref="L1341:M1752">
    <cfRule type="cellIs" dxfId="0" priority="333" operator="equal">
      <formula>"优秀"</formula>
    </cfRule>
    <cfRule type="cellIs" dxfId="6" priority="327" operator="equal">
      <formula>"良好"</formula>
    </cfRule>
    <cfRule type="cellIs" dxfId="5" priority="321" operator="equal">
      <formula>"及格"</formula>
    </cfRule>
    <cfRule type="cellIs" dxfId="4" priority="315" operator="equal">
      <formula>"不及格"</formula>
    </cfRule>
    <cfRule type="cellIs" dxfId="3" priority="309" operator="equal">
      <formula>"及格"</formula>
    </cfRule>
  </conditionalFormatting>
  <conditionalFormatting sqref="AF1753:AF1048576 Z1753:Z1048576 X1753:X1048576 R1753:R1048576 T1753:T1048576 V1753:V1048576">
    <cfRule type="cellIs" dxfId="1" priority="1042" operator="equal">
      <formula>"及格"</formula>
    </cfRule>
  </conditionalFormatting>
  <dataValidations count="11">
    <dataValidation type="whole" operator="between" allowBlank="1" showInputMessage="1" showErrorMessage="1" errorTitle="填写错误" error="请按要求填写：&#10;男生以  1  表示&#10;女生以  2  表示" sqref="E3:E1752">
      <formula1>1</formula1>
      <formula2>2</formula2>
    </dataValidation>
    <dataValidation type="custom" allowBlank="1" showInputMessage="1" showErrorMessage="1" errorTitle="填写错误" error="请按要求填写：&#10;男生以  男  或  1  表示&#10;女生以  女  或  2  表示" sqref="E1753:E1048576">
      <formula1>SUM(COUNTIF(E1753,1),COUNTIF(E1753,2),COUNTIF(E1753,"男"),COUNTIF(E1753,"女"))</formula1>
    </dataValidation>
    <dataValidation type="whole" operator="between" allowBlank="1" showInputMessage="1" showErrorMessage="1" errorTitle="填写错误" error="数值范围在0-400之间，单位为cm" sqref="F2:F1752">
      <formula1>0</formula1>
      <formula2>400</formula2>
    </dataValidation>
    <dataValidation type="decimal" operator="between" allowBlank="1" showInputMessage="1" showErrorMessage="1" errorTitle="填写错误" error="数值范围在0-400之间，单位为cm" sqref="F1753:F1048576">
      <formula1>0</formula1>
      <formula2>400</formula2>
    </dataValidation>
    <dataValidation type="decimal" operator="between" allowBlank="1" showInputMessage="1" showErrorMessage="1" errorTitle="填写错误" error="数值范围在0~200之间，单位为Kg" sqref="G2:G1048576">
      <formula1>0</formula1>
      <formula2>200</formula2>
    </dataValidation>
    <dataValidation type="whole" operator="between" allowBlank="1" showInputMessage="1" showErrorMessage="1" errorTitle="填写错误" error="数值范围在500-9999之间，单位为ml" sqref="H2:H1752">
      <formula1>500</formula1>
      <formula2>9999</formula2>
    </dataValidation>
    <dataValidation type="whole" operator="between" allowBlank="1" showInputMessage="1" showErrorMessage="1" errorTitle="填写错误" error="数值范围在500~9999之间" sqref="H1753:H1048576">
      <formula1>500</formula1>
      <formula2>9999</formula2>
    </dataValidation>
    <dataValidation type="decimal" operator="between" allowBlank="1" showInputMessage="1" showErrorMessage="1" errorTitle="填写错误" error="值范围5.0~20.0，可以是小数" sqref="I2:I1048576">
      <formula1>5</formula1>
      <formula2>20</formula2>
    </dataValidation>
    <dataValidation type="decimal" operator="between" allowBlank="1" showInputMessage="1" showErrorMessage="1" errorTitle="填写错误" error="值范围-30~40，可以是小数" sqref="J2:J1048576">
      <formula1>-30</formula1>
      <formula2>40</formula2>
    </dataValidation>
    <dataValidation type="whole" operator="between" allowBlank="1" showInputMessage="1" showErrorMessage="1" errorTitle="填写错误" error="值范围0~300整数" sqref="K2:K1048576">
      <formula1>0</formula1>
      <formula2>300</formula2>
    </dataValidation>
    <dataValidation type="whole" operator="between" allowBlank="1" showInputMessage="1" showErrorMessage="1" errorTitle="输入错误" error="值范围0~99的整数" sqref="L3:L1048576">
      <formula1>0</formula1>
      <formula2>99</formula2>
    </dataValidation>
  </dataValidations>
  <pageMargins left="0.75" right="0.75" top="1" bottom="1" header="0.5" footer="0.5"/>
  <pageSetup paperSize="9" orientation="portrait"/>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dimension ref="A1:AF1753"/>
  <sheetViews>
    <sheetView workbookViewId="0">
      <pane xSplit="12" ySplit="2" topLeftCell="M3" activePane="bottomRight" state="frozen"/>
      <selection/>
      <selection pane="topRight"/>
      <selection pane="bottomLeft"/>
      <selection pane="bottomRight" activeCell="O3" sqref="O3"/>
    </sheetView>
  </sheetViews>
  <sheetFormatPr defaultColWidth="9" defaultRowHeight="15"/>
  <cols>
    <col min="1" max="1" width="4.375" style="444" customWidth="1"/>
    <col min="2" max="2" width="5.125" style="444" customWidth="1"/>
    <col min="3" max="3" width="8.875" style="445" customWidth="1"/>
    <col min="4" max="4" width="8.625" style="446" customWidth="1"/>
    <col min="5" max="7" width="5.125" style="445" customWidth="1"/>
    <col min="8" max="8" width="6.25" style="445" customWidth="1"/>
    <col min="9" max="9" width="6.375" style="447" customWidth="1"/>
    <col min="10" max="11" width="6.25" style="445" customWidth="1"/>
    <col min="12" max="12" width="7" style="445" customWidth="1"/>
    <col min="13" max="13" width="7" style="445" hidden="1" customWidth="1"/>
    <col min="14" max="14" width="7.5" style="449" customWidth="1"/>
    <col min="15" max="26" width="7.5" style="444" customWidth="1"/>
    <col min="27" max="28" width="7.5" style="444" hidden="1" customWidth="1"/>
    <col min="29" max="29" width="7.5" style="444" customWidth="1"/>
    <col min="30" max="30" width="7.5" style="449" customWidth="1"/>
    <col min="31" max="31" width="8.5" style="449" customWidth="1"/>
    <col min="32" max="32" width="7.5" style="444" customWidth="1"/>
    <col min="33" max="33" width="9.375" style="450" customWidth="1"/>
    <col min="34" max="16384" width="9" style="450"/>
  </cols>
  <sheetData>
    <row r="1" s="1" customFormat="1" ht="32.1" customHeight="1" spans="1:32">
      <c r="A1" s="454" t="s">
        <v>295</v>
      </c>
      <c r="B1" s="455" t="s">
        <v>296</v>
      </c>
      <c r="C1" s="456" t="s">
        <v>297</v>
      </c>
      <c r="D1" s="457" t="s">
        <v>298</v>
      </c>
      <c r="E1" s="458" t="s">
        <v>299</v>
      </c>
      <c r="F1" s="459" t="s">
        <v>300</v>
      </c>
      <c r="G1" s="458" t="s">
        <v>301</v>
      </c>
      <c r="H1" s="460" t="s">
        <v>302</v>
      </c>
      <c r="I1" s="482" t="s">
        <v>303</v>
      </c>
      <c r="J1" s="460" t="s">
        <v>304</v>
      </c>
      <c r="K1" s="460" t="s">
        <v>305</v>
      </c>
      <c r="L1" s="483" t="s">
        <v>306</v>
      </c>
      <c r="M1" s="484" t="s">
        <v>307</v>
      </c>
      <c r="N1" s="485" t="s">
        <v>308</v>
      </c>
      <c r="O1" s="486"/>
      <c r="P1" s="487"/>
      <c r="Q1" s="506" t="s">
        <v>309</v>
      </c>
      <c r="R1" s="493"/>
      <c r="S1" s="506" t="s">
        <v>310</v>
      </c>
      <c r="T1" s="493"/>
      <c r="U1" s="506" t="s">
        <v>318</v>
      </c>
      <c r="V1" s="493"/>
      <c r="W1" s="506" t="s">
        <v>312</v>
      </c>
      <c r="X1" s="507"/>
      <c r="Y1" s="519" t="s">
        <v>319</v>
      </c>
      <c r="Z1" s="507"/>
      <c r="AA1" s="519" t="s">
        <v>307</v>
      </c>
      <c r="AB1" s="493"/>
      <c r="AC1" s="520" t="s">
        <v>314</v>
      </c>
      <c r="AD1" s="521" t="s">
        <v>315</v>
      </c>
      <c r="AE1" s="521" t="s">
        <v>316</v>
      </c>
      <c r="AF1" s="522" t="s">
        <v>21</v>
      </c>
    </row>
    <row r="2" customFormat="1" ht="32.1" customHeight="1" spans="1:32">
      <c r="A2" s="461"/>
      <c r="B2" s="462"/>
      <c r="C2" s="463"/>
      <c r="D2" s="464"/>
      <c r="E2" s="465"/>
      <c r="F2" s="466"/>
      <c r="G2" s="465"/>
      <c r="H2" s="467"/>
      <c r="I2" s="488"/>
      <c r="J2" s="467"/>
      <c r="K2" s="467"/>
      <c r="L2" s="489"/>
      <c r="M2" s="490"/>
      <c r="N2" s="491" t="s">
        <v>317</v>
      </c>
      <c r="O2" s="492" t="s">
        <v>21</v>
      </c>
      <c r="P2" s="493" t="s">
        <v>30</v>
      </c>
      <c r="Q2" s="507" t="s">
        <v>30</v>
      </c>
      <c r="R2" s="508" t="s">
        <v>21</v>
      </c>
      <c r="S2" s="509" t="s">
        <v>30</v>
      </c>
      <c r="T2" s="493" t="s">
        <v>21</v>
      </c>
      <c r="U2" s="509" t="s">
        <v>30</v>
      </c>
      <c r="V2" s="493" t="s">
        <v>21</v>
      </c>
      <c r="W2" s="509" t="s">
        <v>30</v>
      </c>
      <c r="X2" s="510" t="s">
        <v>21</v>
      </c>
      <c r="Y2" s="523" t="s">
        <v>30</v>
      </c>
      <c r="Z2" s="524" t="s">
        <v>21</v>
      </c>
      <c r="AA2" s="525" t="s">
        <v>30</v>
      </c>
      <c r="AB2" s="493" t="s">
        <v>21</v>
      </c>
      <c r="AC2" s="526"/>
      <c r="AD2" s="527"/>
      <c r="AE2" s="527"/>
      <c r="AF2" s="528"/>
    </row>
    <row r="3" ht="15.75" spans="1:32">
      <c r="A3" s="468">
        <v>401</v>
      </c>
      <c r="B3" s="469">
        <v>1</v>
      </c>
      <c r="C3" s="470"/>
      <c r="D3" s="471"/>
      <c r="E3" s="472"/>
      <c r="F3" s="473"/>
      <c r="G3" s="474"/>
      <c r="H3" s="475"/>
      <c r="I3" s="494"/>
      <c r="J3" s="495"/>
      <c r="K3" s="495"/>
      <c r="L3" s="496"/>
      <c r="M3" s="643"/>
      <c r="N3" s="498" t="str">
        <f>IFERROR(IF(OR(四年级!$G3="",四年级!$F3=""),"",四年级!$G3/(四年级!$F3*四年级!$F3/10000)),"")</f>
        <v/>
      </c>
      <c r="O3" s="499" t="str">
        <f>IFERROR(IF(四年级!四年级BMI="","",IF(四年级!四年级性别=1,IF(四年级!N3&lt;14.15,"低体重",IF(四年级!N3&lt;20.15,"正常",IF(四年级!N3&gt;=22.65,"肥胖","超重"))),IF(四年级!四年级性别=2,IF(四年级!N3&lt;13.65,"低体重",IF(四年级!N3&lt;19.45,"正常",IF(四年级!N3&gt;=22.05,"肥胖","超重")))))),"")</f>
        <v/>
      </c>
      <c r="P3" s="500" t="str">
        <f>四年级BMI得分</f>
        <v/>
      </c>
      <c r="Q3" s="511" t="str">
        <f t="array" ref="Q3">IFERROR(IF(四年级!$H3="","",IF(四年级!四年级性别=1,VLOOKUP(四年级!$H3,{0,0;750,10;820,20;890,30;960,40;1030,50;1100,60;1180,62;1260,64;1340,66;1420,68;1500,70;1580,72;1660,74;1740,76;1820,78;1900,80;2150,85;2400,90;2500,95;2600,100},2,TRUE),IF(四年级!四年级性别=2,VLOOKUP(四年级!$H3,{0,0;800,10;820,20;840,30;860,40;880,50;900,60;970,62;1040,64;1110,66;1180,68;1250,70;1320,72;1390,74;1460,76;1530,78;1600,80;1700,85;1800,90;1900,95;2000,100},2,TRUE),""))),"")</f>
        <v/>
      </c>
      <c r="R3" s="512" t="str">
        <f>四年级等级</f>
        <v/>
      </c>
      <c r="S3" s="513" t="str">
        <f t="array" ref="S3">IFERROR(IF(四年级!$I3="","",IF(四年级!四年级性别=1,VLOOKUP(四年级!$I3,{0,100;8.71,95;8.81,90;8.91,85;9.01,80;9.11,78;9.31,76;9.51,74;9.71,72;9.91,70;10.11,68;10.31,66;10.51,64;10.71,62;10.91,60;11.11,50;11.31,40;11.51,30;11.71,20;11.91,10;12.11,0},2,TRUE),IF(四年级!四年级性别=2,VLOOKUP(四年级!$I3,{0,100;8.71,95;8.81,90;8.91,85;9.21,80;9.51,78;9.71,76;9.91,74;10.11,72;10.31,70;10.51,68;10.71,66;10.91,64;11.11,62;11.31,60;11.51,50;11.71,40;11.91,30;12.11,20;12.31,10;12.51,0},2,TRUE),""))),"")</f>
        <v/>
      </c>
      <c r="T3" s="512" t="str">
        <f>四年级等级</f>
        <v/>
      </c>
      <c r="U3" s="513" t="str">
        <f t="array" ref="U3">IFERROR(IF(四年级!$J3="","",IF(四年级!四年级性别=1,VLOOKUP(四年级!$J3,{-30,0;-7.2,10;-6.2,20;-5.2,30;-4.2,40;-3.2,50;-2.2,60;-1,62;0.2,64;1.4,66;2.6,68;3.8,70;5,72;6.2,74;7.4,76;8.6,78;9.8,80;11.7,85;13.6,90;15,95;16.4,100},2,TRUE),IF(四年级!四年级性别=2,VLOOKUP(四年级!$J3,{-30,0;-1.9,10;-1.1,20;-0.3,30;0.5,40;1.3,50;2.1,60;3.2,62;4.3,64;5.4,66;6.5,68;7.6,70;8.7,72;9.8,74;10.9,76;12,78;13.1,80;15,85;16.9,90;18.1,95;19.5,100},2,TRUE),""))),"")</f>
        <v/>
      </c>
      <c r="V3" s="512" t="str">
        <f>四年级等级</f>
        <v/>
      </c>
      <c r="W3" s="513" t="str">
        <f t="array" ref="W3">IF(四年级!$K3="","",IF(四年级!四年级性别=1,VLOOKUP(四年级!$K3,{0,0;30,10;33,20;36,30;39,40;42,50;45,60;52,62;59,64;66,66;73,68;80,70;87,72;94,74;101,76;108,78;115,80;121,85;127,90;132,95;137,100},2,TRUE),IF(四年级!四年级性别=2,VLOOKUP(四年级!$K3,{0,0;34,10;37,20;40,30;39,43;46,50;49,60;56,62;63,64;70,66;77,68;84,70;91,72;98,74;105,76;112,78;119,80;127,85;135,90;142,95;149,100},2,TRUE),"")))</f>
        <v/>
      </c>
      <c r="X3" s="514" t="str">
        <f>四年级等级</f>
        <v/>
      </c>
      <c r="Y3" s="529" t="str">
        <f t="array" ref="Y3">IF(四年级!$L3="","",IFERROR(IF(四年级!四年级性别=1,VLOOKUP(四年级!$L3,{0,0;7,10;9,20;11,30;13,40;15,50;17,60;19,62;21,64;23,66;25,68;27,70;29,72;31,74;33,76;35,78;37,80;40,85;43,90;46,95;49,100},2,TRUE),IF(四年级!四年级性别=2,VLOOKUP(四年级!$L3,{0,0;7,10;9,20;11,30;13,40;15,50;17,60;19,62;21,64;23,66;25,68;27,70;29,72;31,74;33,76;35,78;37,80;40,85;43,90;45,95;47,100},2,TRUE),"")),""))</f>
        <v/>
      </c>
      <c r="Z3" s="514" t="str">
        <f>四年级等级</f>
        <v/>
      </c>
      <c r="AA3" s="530"/>
      <c r="AB3" s="511"/>
      <c r="AC3" s="530" t="str">
        <f>四年级跳绳附加分</f>
        <v/>
      </c>
      <c r="AD3" s="531" t="str">
        <f>IFERROR($P3*0.15+$Q3*0.15+$S3*0.2+$U3*0.2+$W3*0.2+$Y3*0.1,"")</f>
        <v/>
      </c>
      <c r="AE3" s="531" t="str">
        <f>四年级总分</f>
        <v/>
      </c>
      <c r="AF3" s="512" t="str">
        <f>四年级等级</f>
        <v/>
      </c>
    </row>
    <row r="4" spans="1:32">
      <c r="A4" s="476">
        <v>401</v>
      </c>
      <c r="B4" s="477">
        <v>2</v>
      </c>
      <c r="C4" s="478"/>
      <c r="D4" s="471"/>
      <c r="E4" s="479"/>
      <c r="F4" s="473"/>
      <c r="G4" s="480"/>
      <c r="H4" s="475"/>
      <c r="I4" s="501"/>
      <c r="J4" s="502"/>
      <c r="K4" s="495"/>
      <c r="L4" s="503"/>
      <c r="M4" s="644"/>
      <c r="N4" s="505" t="str">
        <f>四年级BMI</f>
        <v/>
      </c>
      <c r="O4" s="499" t="str">
        <f>四年级BMI等级</f>
        <v/>
      </c>
      <c r="P4" s="500" t="str">
        <f>四年级BMI得分</f>
        <v/>
      </c>
      <c r="Q4" s="515" t="str">
        <f>四年级肺活量得分</f>
        <v/>
      </c>
      <c r="R4" s="512" t="str">
        <f>四年级等级</f>
        <v/>
      </c>
      <c r="S4" s="516" t="str">
        <f>四年级50米跑得分</f>
        <v/>
      </c>
      <c r="T4" s="512" t="str">
        <f>四年级等级</f>
        <v/>
      </c>
      <c r="U4" s="516" t="str">
        <f>四年级坐位体前屈得分</f>
        <v/>
      </c>
      <c r="V4" s="517" t="str">
        <f>四年级等级</f>
        <v/>
      </c>
      <c r="W4" s="516" t="str">
        <f>四年级一分钟跳绳得分</f>
        <v/>
      </c>
      <c r="X4" s="518" t="str">
        <f>四年级等级</f>
        <v/>
      </c>
      <c r="Y4" s="532" t="str">
        <f>四年级仰卧起坐得分</f>
        <v/>
      </c>
      <c r="Z4" s="518" t="str">
        <f>四年级等级</f>
        <v/>
      </c>
      <c r="AA4" s="533"/>
      <c r="AB4" s="515"/>
      <c r="AC4" s="533" t="str">
        <f>四年级跳绳附加分</f>
        <v/>
      </c>
      <c r="AD4" s="534" t="str">
        <f>四年级标准分</f>
        <v/>
      </c>
      <c r="AE4" s="534" t="str">
        <f>四年级总分</f>
        <v/>
      </c>
      <c r="AF4" s="517" t="str">
        <f>四年级等级</f>
        <v/>
      </c>
    </row>
    <row r="5" spans="1:32">
      <c r="A5" s="476">
        <v>401</v>
      </c>
      <c r="B5" s="477">
        <v>3</v>
      </c>
      <c r="C5" s="478"/>
      <c r="D5" s="471"/>
      <c r="E5" s="472"/>
      <c r="F5" s="473"/>
      <c r="G5" s="480"/>
      <c r="H5" s="475"/>
      <c r="I5" s="501"/>
      <c r="J5" s="502"/>
      <c r="K5" s="495"/>
      <c r="L5" s="503"/>
      <c r="M5" s="644"/>
      <c r="N5" s="505" t="str">
        <f>四年级BMI</f>
        <v/>
      </c>
      <c r="O5" s="499" t="str">
        <f>四年级BMI等级</f>
        <v/>
      </c>
      <c r="P5" s="500" t="str">
        <f>四年级BMI得分</f>
        <v/>
      </c>
      <c r="Q5" s="515" t="str">
        <f>四年级肺活量得分</f>
        <v/>
      </c>
      <c r="R5" s="512" t="str">
        <f>四年级等级</f>
        <v/>
      </c>
      <c r="S5" s="516" t="str">
        <f>四年级50米跑得分</f>
        <v/>
      </c>
      <c r="T5" s="512" t="str">
        <f>四年级等级</f>
        <v/>
      </c>
      <c r="U5" s="516" t="str">
        <f>四年级坐位体前屈得分</f>
        <v/>
      </c>
      <c r="V5" s="517" t="str">
        <f>四年级等级</f>
        <v/>
      </c>
      <c r="W5" s="516" t="str">
        <f>四年级一分钟跳绳得分</f>
        <v/>
      </c>
      <c r="X5" s="518" t="str">
        <f>四年级等级</f>
        <v/>
      </c>
      <c r="Y5" s="532" t="str">
        <f>四年级仰卧起坐得分</f>
        <v/>
      </c>
      <c r="Z5" s="518" t="str">
        <f>四年级等级</f>
        <v/>
      </c>
      <c r="AA5" s="533"/>
      <c r="AB5" s="515"/>
      <c r="AC5" s="533" t="str">
        <f>四年级跳绳附加分</f>
        <v/>
      </c>
      <c r="AD5" s="534" t="str">
        <f>四年级标准分</f>
        <v/>
      </c>
      <c r="AE5" s="534" t="str">
        <f>四年级总分</f>
        <v/>
      </c>
      <c r="AF5" s="517" t="str">
        <f>四年级等级</f>
        <v/>
      </c>
    </row>
    <row r="6" spans="1:32">
      <c r="A6" s="476">
        <v>401</v>
      </c>
      <c r="B6" s="477">
        <v>4</v>
      </c>
      <c r="C6" s="478"/>
      <c r="D6" s="471"/>
      <c r="E6" s="472"/>
      <c r="F6" s="473"/>
      <c r="G6" s="474"/>
      <c r="H6" s="475"/>
      <c r="I6" s="501"/>
      <c r="J6" s="502"/>
      <c r="K6" s="495"/>
      <c r="L6" s="503"/>
      <c r="M6" s="644"/>
      <c r="N6" s="505" t="str">
        <f>四年级BMI</f>
        <v/>
      </c>
      <c r="O6" s="499" t="str">
        <f>四年级BMI等级</f>
        <v/>
      </c>
      <c r="P6" s="500" t="str">
        <f>四年级BMI得分</f>
        <v/>
      </c>
      <c r="Q6" s="515" t="str">
        <f>四年级肺活量得分</f>
        <v/>
      </c>
      <c r="R6" s="512" t="str">
        <f>四年级等级</f>
        <v/>
      </c>
      <c r="S6" s="516" t="str">
        <f>四年级50米跑得分</f>
        <v/>
      </c>
      <c r="T6" s="512" t="str">
        <f>四年级等级</f>
        <v/>
      </c>
      <c r="U6" s="516" t="str">
        <f>四年级坐位体前屈得分</f>
        <v/>
      </c>
      <c r="V6" s="517" t="str">
        <f>四年级等级</f>
        <v/>
      </c>
      <c r="W6" s="516" t="str">
        <f>四年级一分钟跳绳得分</f>
        <v/>
      </c>
      <c r="X6" s="518" t="str">
        <f>四年级等级</f>
        <v/>
      </c>
      <c r="Y6" s="532" t="str">
        <f>四年级仰卧起坐得分</f>
        <v/>
      </c>
      <c r="Z6" s="518" t="str">
        <f>四年级等级</f>
        <v/>
      </c>
      <c r="AA6" s="533"/>
      <c r="AB6" s="515"/>
      <c r="AC6" s="533" t="str">
        <f>四年级跳绳附加分</f>
        <v/>
      </c>
      <c r="AD6" s="534" t="str">
        <f>四年级标准分</f>
        <v/>
      </c>
      <c r="AE6" s="534" t="str">
        <f>四年级总分</f>
        <v/>
      </c>
      <c r="AF6" s="517" t="str">
        <f>四年级等级</f>
        <v/>
      </c>
    </row>
    <row r="7" spans="1:32">
      <c r="A7" s="476">
        <v>401</v>
      </c>
      <c r="B7" s="477">
        <v>5</v>
      </c>
      <c r="C7" s="478"/>
      <c r="D7" s="471"/>
      <c r="E7" s="472"/>
      <c r="F7" s="473"/>
      <c r="G7" s="474"/>
      <c r="H7" s="475"/>
      <c r="I7" s="501"/>
      <c r="J7" s="502"/>
      <c r="K7" s="495"/>
      <c r="L7" s="503"/>
      <c r="M7" s="644"/>
      <c r="N7" s="505" t="str">
        <f>四年级BMI</f>
        <v/>
      </c>
      <c r="O7" s="499" t="str">
        <f>四年级BMI等级</f>
        <v/>
      </c>
      <c r="P7" s="500" t="str">
        <f>四年级BMI得分</f>
        <v/>
      </c>
      <c r="Q7" s="515" t="str">
        <f>四年级肺活量得分</f>
        <v/>
      </c>
      <c r="R7" s="512" t="str">
        <f>四年级等级</f>
        <v/>
      </c>
      <c r="S7" s="516" t="str">
        <f>四年级50米跑得分</f>
        <v/>
      </c>
      <c r="T7" s="512" t="str">
        <f>四年级等级</f>
        <v/>
      </c>
      <c r="U7" s="516" t="str">
        <f>四年级坐位体前屈得分</f>
        <v/>
      </c>
      <c r="V7" s="517" t="str">
        <f>四年级等级</f>
        <v/>
      </c>
      <c r="W7" s="516" t="str">
        <f>四年级一分钟跳绳得分</f>
        <v/>
      </c>
      <c r="X7" s="518" t="str">
        <f>四年级等级</f>
        <v/>
      </c>
      <c r="Y7" s="532" t="str">
        <f>四年级仰卧起坐得分</f>
        <v/>
      </c>
      <c r="Z7" s="518" t="str">
        <f>四年级等级</f>
        <v/>
      </c>
      <c r="AA7" s="533"/>
      <c r="AB7" s="515"/>
      <c r="AC7" s="533" t="str">
        <f>四年级跳绳附加分</f>
        <v/>
      </c>
      <c r="AD7" s="534" t="str">
        <f>四年级标准分</f>
        <v/>
      </c>
      <c r="AE7" s="534" t="str">
        <f>四年级总分</f>
        <v/>
      </c>
      <c r="AF7" s="517" t="str">
        <f>四年级等级</f>
        <v/>
      </c>
    </row>
    <row r="8" spans="1:32">
      <c r="A8" s="476">
        <v>401</v>
      </c>
      <c r="B8" s="477">
        <v>6</v>
      </c>
      <c r="C8" s="478"/>
      <c r="D8" s="471"/>
      <c r="E8" s="472"/>
      <c r="F8" s="473"/>
      <c r="G8" s="480"/>
      <c r="H8" s="475"/>
      <c r="I8" s="501"/>
      <c r="J8" s="502"/>
      <c r="K8" s="495"/>
      <c r="L8" s="503"/>
      <c r="M8" s="644"/>
      <c r="N8" s="505" t="str">
        <f>四年级BMI</f>
        <v/>
      </c>
      <c r="O8" s="499" t="str">
        <f>四年级BMI等级</f>
        <v/>
      </c>
      <c r="P8" s="500" t="str">
        <f>四年级BMI得分</f>
        <v/>
      </c>
      <c r="Q8" s="515" t="str">
        <f>四年级肺活量得分</f>
        <v/>
      </c>
      <c r="R8" s="512" t="str">
        <f>四年级等级</f>
        <v/>
      </c>
      <c r="S8" s="516" t="str">
        <f>四年级50米跑得分</f>
        <v/>
      </c>
      <c r="T8" s="512" t="str">
        <f>四年级等级</f>
        <v/>
      </c>
      <c r="U8" s="516" t="str">
        <f>四年级坐位体前屈得分</f>
        <v/>
      </c>
      <c r="V8" s="517" t="str">
        <f>四年级等级</f>
        <v/>
      </c>
      <c r="W8" s="516" t="str">
        <f>四年级一分钟跳绳得分</f>
        <v/>
      </c>
      <c r="X8" s="518" t="str">
        <f>四年级等级</f>
        <v/>
      </c>
      <c r="Y8" s="532" t="str">
        <f>四年级仰卧起坐得分</f>
        <v/>
      </c>
      <c r="Z8" s="518" t="str">
        <f>四年级等级</f>
        <v/>
      </c>
      <c r="AA8" s="533"/>
      <c r="AB8" s="515"/>
      <c r="AC8" s="533" t="str">
        <f>四年级跳绳附加分</f>
        <v/>
      </c>
      <c r="AD8" s="534" t="str">
        <f>四年级标准分</f>
        <v/>
      </c>
      <c r="AE8" s="534" t="str">
        <f>四年级总分</f>
        <v/>
      </c>
      <c r="AF8" s="517" t="str">
        <f>四年级等级</f>
        <v/>
      </c>
    </row>
    <row r="9" spans="1:32">
      <c r="A9" s="476">
        <v>401</v>
      </c>
      <c r="B9" s="477">
        <v>7</v>
      </c>
      <c r="C9" s="478"/>
      <c r="D9" s="471"/>
      <c r="E9" s="472"/>
      <c r="F9" s="473"/>
      <c r="G9" s="480"/>
      <c r="H9" s="475"/>
      <c r="I9" s="501"/>
      <c r="J9" s="502"/>
      <c r="K9" s="495"/>
      <c r="L9" s="503"/>
      <c r="M9" s="644"/>
      <c r="N9" s="505" t="str">
        <f>四年级BMI</f>
        <v/>
      </c>
      <c r="O9" s="499" t="str">
        <f>四年级BMI等级</f>
        <v/>
      </c>
      <c r="P9" s="500" t="str">
        <f>四年级BMI得分</f>
        <v/>
      </c>
      <c r="Q9" s="515" t="str">
        <f>四年级肺活量得分</f>
        <v/>
      </c>
      <c r="R9" s="512" t="str">
        <f>四年级等级</f>
        <v/>
      </c>
      <c r="S9" s="516" t="str">
        <f>四年级50米跑得分</f>
        <v/>
      </c>
      <c r="T9" s="517" t="str">
        <f>四年级等级</f>
        <v/>
      </c>
      <c r="U9" s="516" t="str">
        <f>四年级坐位体前屈得分</f>
        <v/>
      </c>
      <c r="V9" s="517" t="str">
        <f>四年级等级</f>
        <v/>
      </c>
      <c r="W9" s="516" t="str">
        <f>四年级一分钟跳绳得分</f>
        <v/>
      </c>
      <c r="X9" s="518" t="str">
        <f>四年级等级</f>
        <v/>
      </c>
      <c r="Y9" s="532" t="str">
        <f>四年级仰卧起坐得分</f>
        <v/>
      </c>
      <c r="Z9" s="518" t="str">
        <f>四年级等级</f>
        <v/>
      </c>
      <c r="AA9" s="533"/>
      <c r="AB9" s="515"/>
      <c r="AC9" s="533" t="str">
        <f>四年级跳绳附加分</f>
        <v/>
      </c>
      <c r="AD9" s="534" t="str">
        <f>四年级标准分</f>
        <v/>
      </c>
      <c r="AE9" s="534" t="str">
        <f>四年级总分</f>
        <v/>
      </c>
      <c r="AF9" s="517" t="str">
        <f>四年级等级</f>
        <v/>
      </c>
    </row>
    <row r="10" spans="1:32">
      <c r="A10" s="476">
        <v>401</v>
      </c>
      <c r="B10" s="477">
        <v>8</v>
      </c>
      <c r="C10" s="478"/>
      <c r="D10" s="471"/>
      <c r="E10" s="472"/>
      <c r="F10" s="473"/>
      <c r="G10" s="480"/>
      <c r="H10" s="475"/>
      <c r="I10" s="501"/>
      <c r="J10" s="502"/>
      <c r="K10" s="495"/>
      <c r="L10" s="503"/>
      <c r="M10" s="644"/>
      <c r="N10" s="505" t="str">
        <f>四年级BMI</f>
        <v/>
      </c>
      <c r="O10" s="499" t="str">
        <f>四年级BMI等级</f>
        <v/>
      </c>
      <c r="P10" s="500" t="str">
        <f>四年级BMI得分</f>
        <v/>
      </c>
      <c r="Q10" s="515" t="str">
        <f>四年级肺活量得分</f>
        <v/>
      </c>
      <c r="R10" s="512" t="str">
        <f>四年级等级</f>
        <v/>
      </c>
      <c r="S10" s="516" t="str">
        <f>四年级50米跑得分</f>
        <v/>
      </c>
      <c r="T10" s="517" t="str">
        <f>四年级等级</f>
        <v/>
      </c>
      <c r="U10" s="516" t="str">
        <f>四年级坐位体前屈得分</f>
        <v/>
      </c>
      <c r="V10" s="517" t="str">
        <f>四年级等级</f>
        <v/>
      </c>
      <c r="W10" s="516" t="str">
        <f>四年级一分钟跳绳得分</f>
        <v/>
      </c>
      <c r="X10" s="518" t="str">
        <f>四年级等级</f>
        <v/>
      </c>
      <c r="Y10" s="532" t="str">
        <f>四年级仰卧起坐得分</f>
        <v/>
      </c>
      <c r="Z10" s="518" t="str">
        <f>四年级等级</f>
        <v/>
      </c>
      <c r="AA10" s="533"/>
      <c r="AB10" s="515"/>
      <c r="AC10" s="533" t="str">
        <f>四年级跳绳附加分</f>
        <v/>
      </c>
      <c r="AD10" s="534" t="str">
        <f>四年级标准分</f>
        <v/>
      </c>
      <c r="AE10" s="534" t="str">
        <f>四年级总分</f>
        <v/>
      </c>
      <c r="AF10" s="517" t="str">
        <f>四年级等级</f>
        <v/>
      </c>
    </row>
    <row r="11" spans="1:32">
      <c r="A11" s="476">
        <v>401</v>
      </c>
      <c r="B11" s="477">
        <v>9</v>
      </c>
      <c r="C11" s="478"/>
      <c r="D11" s="471"/>
      <c r="E11" s="472"/>
      <c r="F11" s="473"/>
      <c r="G11" s="480"/>
      <c r="H11" s="475"/>
      <c r="I11" s="501"/>
      <c r="J11" s="502"/>
      <c r="K11" s="495"/>
      <c r="L11" s="503"/>
      <c r="M11" s="644"/>
      <c r="N11" s="505" t="str">
        <f>四年级BMI</f>
        <v/>
      </c>
      <c r="O11" s="499" t="str">
        <f>四年级BMI等级</f>
        <v/>
      </c>
      <c r="P11" s="500" t="str">
        <f>四年级BMI得分</f>
        <v/>
      </c>
      <c r="Q11" s="515" t="str">
        <f>四年级肺活量得分</f>
        <v/>
      </c>
      <c r="R11" s="512" t="str">
        <f>四年级等级</f>
        <v/>
      </c>
      <c r="S11" s="516" t="str">
        <f>四年级50米跑得分</f>
        <v/>
      </c>
      <c r="T11" s="517" t="str">
        <f>四年级等级</f>
        <v/>
      </c>
      <c r="U11" s="516" t="str">
        <f>四年级坐位体前屈得分</f>
        <v/>
      </c>
      <c r="V11" s="517" t="str">
        <f>四年级等级</f>
        <v/>
      </c>
      <c r="W11" s="516" t="str">
        <f>四年级一分钟跳绳得分</f>
        <v/>
      </c>
      <c r="X11" s="518" t="str">
        <f>四年级等级</f>
        <v/>
      </c>
      <c r="Y11" s="532" t="str">
        <f>四年级仰卧起坐得分</f>
        <v/>
      </c>
      <c r="Z11" s="518" t="str">
        <f>四年级等级</f>
        <v/>
      </c>
      <c r="AA11" s="533"/>
      <c r="AB11" s="515"/>
      <c r="AC11" s="533" t="str">
        <f>四年级跳绳附加分</f>
        <v/>
      </c>
      <c r="AD11" s="534" t="str">
        <f>四年级标准分</f>
        <v/>
      </c>
      <c r="AE11" s="534" t="str">
        <f>四年级总分</f>
        <v/>
      </c>
      <c r="AF11" s="517" t="str">
        <f>四年级等级</f>
        <v/>
      </c>
    </row>
    <row r="12" spans="1:32">
      <c r="A12" s="476">
        <v>401</v>
      </c>
      <c r="B12" s="477">
        <v>10</v>
      </c>
      <c r="C12" s="478"/>
      <c r="D12" s="471"/>
      <c r="E12" s="472"/>
      <c r="F12" s="473"/>
      <c r="G12" s="480"/>
      <c r="H12" s="475"/>
      <c r="I12" s="501"/>
      <c r="J12" s="502"/>
      <c r="K12" s="495"/>
      <c r="L12" s="503"/>
      <c r="M12" s="644"/>
      <c r="N12" s="505" t="str">
        <f>四年级BMI</f>
        <v/>
      </c>
      <c r="O12" s="499" t="str">
        <f>四年级BMI等级</f>
        <v/>
      </c>
      <c r="P12" s="500" t="str">
        <f>四年级BMI得分</f>
        <v/>
      </c>
      <c r="Q12" s="515" t="str">
        <f>四年级肺活量得分</f>
        <v/>
      </c>
      <c r="R12" s="512" t="str">
        <f>四年级等级</f>
        <v/>
      </c>
      <c r="S12" s="516" t="str">
        <f>四年级50米跑得分</f>
        <v/>
      </c>
      <c r="T12" s="517" t="str">
        <f>四年级等级</f>
        <v/>
      </c>
      <c r="U12" s="516" t="str">
        <f>四年级坐位体前屈得分</f>
        <v/>
      </c>
      <c r="V12" s="517" t="str">
        <f>四年级等级</f>
        <v/>
      </c>
      <c r="W12" s="516" t="str">
        <f>四年级一分钟跳绳得分</f>
        <v/>
      </c>
      <c r="X12" s="518" t="str">
        <f>四年级等级</f>
        <v/>
      </c>
      <c r="Y12" s="532" t="str">
        <f>四年级仰卧起坐得分</f>
        <v/>
      </c>
      <c r="Z12" s="518" t="str">
        <f>四年级等级</f>
        <v/>
      </c>
      <c r="AA12" s="533"/>
      <c r="AB12" s="515"/>
      <c r="AC12" s="533" t="str">
        <f>四年级跳绳附加分</f>
        <v/>
      </c>
      <c r="AD12" s="534" t="str">
        <f>四年级标准分</f>
        <v/>
      </c>
      <c r="AE12" s="534" t="str">
        <f>四年级总分</f>
        <v/>
      </c>
      <c r="AF12" s="517" t="str">
        <f>四年级等级</f>
        <v/>
      </c>
    </row>
    <row r="13" spans="1:32">
      <c r="A13" s="476">
        <v>401</v>
      </c>
      <c r="B13" s="477">
        <v>11</v>
      </c>
      <c r="C13" s="478"/>
      <c r="D13" s="471"/>
      <c r="E13" s="472"/>
      <c r="F13" s="473"/>
      <c r="G13" s="480"/>
      <c r="H13" s="475"/>
      <c r="I13" s="501"/>
      <c r="J13" s="502"/>
      <c r="K13" s="495"/>
      <c r="L13" s="503"/>
      <c r="M13" s="644"/>
      <c r="N13" s="505" t="str">
        <f>四年级BMI</f>
        <v/>
      </c>
      <c r="O13" s="499" t="str">
        <f>四年级BMI等级</f>
        <v/>
      </c>
      <c r="P13" s="500" t="str">
        <f>四年级BMI得分</f>
        <v/>
      </c>
      <c r="Q13" s="515" t="str">
        <f>四年级肺活量得分</f>
        <v/>
      </c>
      <c r="R13" s="512" t="str">
        <f>四年级等级</f>
        <v/>
      </c>
      <c r="S13" s="516" t="str">
        <f>四年级50米跑得分</f>
        <v/>
      </c>
      <c r="T13" s="517" t="str">
        <f>四年级等级</f>
        <v/>
      </c>
      <c r="U13" s="516" t="str">
        <f>四年级坐位体前屈得分</f>
        <v/>
      </c>
      <c r="V13" s="517" t="str">
        <f>四年级等级</f>
        <v/>
      </c>
      <c r="W13" s="516" t="str">
        <f>四年级一分钟跳绳得分</f>
        <v/>
      </c>
      <c r="X13" s="518" t="str">
        <f>四年级等级</f>
        <v/>
      </c>
      <c r="Y13" s="532" t="str">
        <f>四年级仰卧起坐得分</f>
        <v/>
      </c>
      <c r="Z13" s="518" t="str">
        <f>四年级等级</f>
        <v/>
      </c>
      <c r="AA13" s="533"/>
      <c r="AB13" s="515"/>
      <c r="AC13" s="533" t="str">
        <f>四年级跳绳附加分</f>
        <v/>
      </c>
      <c r="AD13" s="534" t="str">
        <f>四年级标准分</f>
        <v/>
      </c>
      <c r="AE13" s="534" t="str">
        <f>四年级总分</f>
        <v/>
      </c>
      <c r="AF13" s="517" t="str">
        <f>四年级等级</f>
        <v/>
      </c>
    </row>
    <row r="14" spans="1:32">
      <c r="A14" s="476">
        <v>401</v>
      </c>
      <c r="B14" s="477">
        <v>12</v>
      </c>
      <c r="C14" s="478"/>
      <c r="D14" s="471"/>
      <c r="E14" s="472"/>
      <c r="F14" s="473"/>
      <c r="G14" s="480"/>
      <c r="H14" s="475"/>
      <c r="I14" s="501"/>
      <c r="J14" s="502"/>
      <c r="K14" s="495"/>
      <c r="L14" s="503"/>
      <c r="M14" s="644"/>
      <c r="N14" s="505" t="str">
        <f>四年级BMI</f>
        <v/>
      </c>
      <c r="O14" s="499" t="str">
        <f>四年级BMI等级</f>
        <v/>
      </c>
      <c r="P14" s="500" t="str">
        <f>四年级BMI得分</f>
        <v/>
      </c>
      <c r="Q14" s="515" t="str">
        <f>四年级肺活量得分</f>
        <v/>
      </c>
      <c r="R14" s="512" t="str">
        <f>四年级等级</f>
        <v/>
      </c>
      <c r="S14" s="516" t="str">
        <f>四年级50米跑得分</f>
        <v/>
      </c>
      <c r="T14" s="517" t="str">
        <f>四年级等级</f>
        <v/>
      </c>
      <c r="U14" s="516" t="str">
        <f>四年级坐位体前屈得分</f>
        <v/>
      </c>
      <c r="V14" s="517" t="str">
        <f>四年级等级</f>
        <v/>
      </c>
      <c r="W14" s="516" t="str">
        <f>四年级一分钟跳绳得分</f>
        <v/>
      </c>
      <c r="X14" s="518" t="str">
        <f>四年级等级</f>
        <v/>
      </c>
      <c r="Y14" s="532" t="str">
        <f>四年级仰卧起坐得分</f>
        <v/>
      </c>
      <c r="Z14" s="518" t="str">
        <f>四年级等级</f>
        <v/>
      </c>
      <c r="AA14" s="533"/>
      <c r="AB14" s="515"/>
      <c r="AC14" s="533" t="str">
        <f>四年级跳绳附加分</f>
        <v/>
      </c>
      <c r="AD14" s="534" t="str">
        <f>四年级标准分</f>
        <v/>
      </c>
      <c r="AE14" s="534" t="str">
        <f>四年级总分</f>
        <v/>
      </c>
      <c r="AF14" s="517" t="str">
        <f>四年级等级</f>
        <v/>
      </c>
    </row>
    <row r="15" spans="1:32">
      <c r="A15" s="476">
        <v>401</v>
      </c>
      <c r="B15" s="477">
        <v>13</v>
      </c>
      <c r="C15" s="478"/>
      <c r="D15" s="471"/>
      <c r="E15" s="472"/>
      <c r="F15" s="473"/>
      <c r="G15" s="480"/>
      <c r="H15" s="475"/>
      <c r="I15" s="501"/>
      <c r="J15" s="502"/>
      <c r="K15" s="495"/>
      <c r="L15" s="503"/>
      <c r="M15" s="644"/>
      <c r="N15" s="505" t="str">
        <f>四年级BMI</f>
        <v/>
      </c>
      <c r="O15" s="499" t="str">
        <f>四年级BMI等级</f>
        <v/>
      </c>
      <c r="P15" s="500" t="str">
        <f>四年级BMI得分</f>
        <v/>
      </c>
      <c r="Q15" s="515" t="str">
        <f>四年级肺活量得分</f>
        <v/>
      </c>
      <c r="R15" s="512" t="str">
        <f>四年级等级</f>
        <v/>
      </c>
      <c r="S15" s="516" t="str">
        <f>四年级50米跑得分</f>
        <v/>
      </c>
      <c r="T15" s="517" t="str">
        <f>四年级等级</f>
        <v/>
      </c>
      <c r="U15" s="516" t="str">
        <f>四年级坐位体前屈得分</f>
        <v/>
      </c>
      <c r="V15" s="517" t="str">
        <f>四年级等级</f>
        <v/>
      </c>
      <c r="W15" s="516" t="str">
        <f>四年级一分钟跳绳得分</f>
        <v/>
      </c>
      <c r="X15" s="518" t="str">
        <f>四年级等级</f>
        <v/>
      </c>
      <c r="Y15" s="532" t="str">
        <f>四年级仰卧起坐得分</f>
        <v/>
      </c>
      <c r="Z15" s="518" t="str">
        <f>四年级等级</f>
        <v/>
      </c>
      <c r="AA15" s="533"/>
      <c r="AB15" s="515"/>
      <c r="AC15" s="533" t="str">
        <f>四年级跳绳附加分</f>
        <v/>
      </c>
      <c r="AD15" s="534" t="str">
        <f>四年级标准分</f>
        <v/>
      </c>
      <c r="AE15" s="534" t="str">
        <f>四年级总分</f>
        <v/>
      </c>
      <c r="AF15" s="517" t="str">
        <f>四年级等级</f>
        <v/>
      </c>
    </row>
    <row r="16" spans="1:32">
      <c r="A16" s="476">
        <v>401</v>
      </c>
      <c r="B16" s="477">
        <v>14</v>
      </c>
      <c r="C16" s="478"/>
      <c r="D16" s="471"/>
      <c r="E16" s="472"/>
      <c r="F16" s="473"/>
      <c r="G16" s="480"/>
      <c r="H16" s="475"/>
      <c r="I16" s="501"/>
      <c r="J16" s="502"/>
      <c r="K16" s="495"/>
      <c r="L16" s="503"/>
      <c r="M16" s="644"/>
      <c r="N16" s="505" t="str">
        <f>四年级BMI</f>
        <v/>
      </c>
      <c r="O16" s="499" t="str">
        <f>四年级BMI等级</f>
        <v/>
      </c>
      <c r="P16" s="500" t="str">
        <f>四年级BMI得分</f>
        <v/>
      </c>
      <c r="Q16" s="515" t="str">
        <f>四年级肺活量得分</f>
        <v/>
      </c>
      <c r="R16" s="512" t="str">
        <f>四年级等级</f>
        <v/>
      </c>
      <c r="S16" s="516" t="str">
        <f>四年级50米跑得分</f>
        <v/>
      </c>
      <c r="T16" s="517" t="str">
        <f>四年级等级</f>
        <v/>
      </c>
      <c r="U16" s="516" t="str">
        <f>四年级坐位体前屈得分</f>
        <v/>
      </c>
      <c r="V16" s="517" t="str">
        <f>四年级等级</f>
        <v/>
      </c>
      <c r="W16" s="516" t="str">
        <f>四年级一分钟跳绳得分</f>
        <v/>
      </c>
      <c r="X16" s="518" t="str">
        <f>四年级等级</f>
        <v/>
      </c>
      <c r="Y16" s="532" t="str">
        <f>四年级仰卧起坐得分</f>
        <v/>
      </c>
      <c r="Z16" s="518" t="str">
        <f>四年级等级</f>
        <v/>
      </c>
      <c r="AA16" s="533"/>
      <c r="AB16" s="515"/>
      <c r="AC16" s="533" t="str">
        <f>四年级跳绳附加分</f>
        <v/>
      </c>
      <c r="AD16" s="534" t="str">
        <f>四年级标准分</f>
        <v/>
      </c>
      <c r="AE16" s="534" t="str">
        <f>四年级总分</f>
        <v/>
      </c>
      <c r="AF16" s="517" t="str">
        <f>四年级等级</f>
        <v/>
      </c>
    </row>
    <row r="17" spans="1:32">
      <c r="A17" s="476">
        <v>401</v>
      </c>
      <c r="B17" s="477">
        <v>15</v>
      </c>
      <c r="C17" s="478"/>
      <c r="D17" s="471"/>
      <c r="E17" s="472"/>
      <c r="F17" s="473"/>
      <c r="G17" s="480"/>
      <c r="H17" s="475"/>
      <c r="I17" s="501"/>
      <c r="J17" s="502"/>
      <c r="K17" s="495"/>
      <c r="L17" s="503"/>
      <c r="M17" s="644"/>
      <c r="N17" s="505" t="str">
        <f>四年级BMI</f>
        <v/>
      </c>
      <c r="O17" s="499" t="str">
        <f>四年级BMI等级</f>
        <v/>
      </c>
      <c r="P17" s="500" t="str">
        <f>四年级BMI得分</f>
        <v/>
      </c>
      <c r="Q17" s="515" t="str">
        <f>四年级肺活量得分</f>
        <v/>
      </c>
      <c r="R17" s="512" t="str">
        <f>四年级等级</f>
        <v/>
      </c>
      <c r="S17" s="516" t="str">
        <f>四年级50米跑得分</f>
        <v/>
      </c>
      <c r="T17" s="517" t="str">
        <f>四年级等级</f>
        <v/>
      </c>
      <c r="U17" s="516" t="str">
        <f>四年级坐位体前屈得分</f>
        <v/>
      </c>
      <c r="V17" s="517" t="str">
        <f>四年级等级</f>
        <v/>
      </c>
      <c r="W17" s="516" t="str">
        <f>四年级一分钟跳绳得分</f>
        <v/>
      </c>
      <c r="X17" s="518" t="str">
        <f>四年级等级</f>
        <v/>
      </c>
      <c r="Y17" s="532" t="str">
        <f>四年级仰卧起坐得分</f>
        <v/>
      </c>
      <c r="Z17" s="518" t="str">
        <f>四年级等级</f>
        <v/>
      </c>
      <c r="AA17" s="533"/>
      <c r="AB17" s="515"/>
      <c r="AC17" s="533" t="str">
        <f>四年级跳绳附加分</f>
        <v/>
      </c>
      <c r="AD17" s="534" t="str">
        <f>四年级标准分</f>
        <v/>
      </c>
      <c r="AE17" s="534" t="str">
        <f>四年级总分</f>
        <v/>
      </c>
      <c r="AF17" s="517" t="str">
        <f>四年级等级</f>
        <v/>
      </c>
    </row>
    <row r="18" spans="1:32">
      <c r="A18" s="476">
        <v>401</v>
      </c>
      <c r="B18" s="477">
        <v>16</v>
      </c>
      <c r="C18" s="478"/>
      <c r="D18" s="471"/>
      <c r="E18" s="472"/>
      <c r="F18" s="473"/>
      <c r="G18" s="480"/>
      <c r="H18" s="475"/>
      <c r="I18" s="501"/>
      <c r="J18" s="502"/>
      <c r="K18" s="495"/>
      <c r="L18" s="503"/>
      <c r="M18" s="644"/>
      <c r="N18" s="505" t="str">
        <f>四年级BMI</f>
        <v/>
      </c>
      <c r="O18" s="499" t="str">
        <f>四年级BMI等级</f>
        <v/>
      </c>
      <c r="P18" s="500" t="str">
        <f>四年级BMI得分</f>
        <v/>
      </c>
      <c r="Q18" s="515" t="str">
        <f>四年级肺活量得分</f>
        <v/>
      </c>
      <c r="R18" s="512" t="str">
        <f>四年级等级</f>
        <v/>
      </c>
      <c r="S18" s="516" t="str">
        <f>四年级50米跑得分</f>
        <v/>
      </c>
      <c r="T18" s="517" t="str">
        <f>四年级等级</f>
        <v/>
      </c>
      <c r="U18" s="516" t="str">
        <f>四年级坐位体前屈得分</f>
        <v/>
      </c>
      <c r="V18" s="517" t="str">
        <f>四年级等级</f>
        <v/>
      </c>
      <c r="W18" s="516" t="str">
        <f>四年级一分钟跳绳得分</f>
        <v/>
      </c>
      <c r="X18" s="518" t="str">
        <f>四年级等级</f>
        <v/>
      </c>
      <c r="Y18" s="532" t="str">
        <f>四年级仰卧起坐得分</f>
        <v/>
      </c>
      <c r="Z18" s="518" t="str">
        <f>四年级等级</f>
        <v/>
      </c>
      <c r="AA18" s="533"/>
      <c r="AB18" s="515"/>
      <c r="AC18" s="533" t="str">
        <f>四年级跳绳附加分</f>
        <v/>
      </c>
      <c r="AD18" s="534" t="str">
        <f>四年级标准分</f>
        <v/>
      </c>
      <c r="AE18" s="534" t="str">
        <f>四年级总分</f>
        <v/>
      </c>
      <c r="AF18" s="517" t="str">
        <f>四年级等级</f>
        <v/>
      </c>
    </row>
    <row r="19" spans="1:32">
      <c r="A19" s="476">
        <v>401</v>
      </c>
      <c r="B19" s="477">
        <v>17</v>
      </c>
      <c r="C19" s="478"/>
      <c r="D19" s="471"/>
      <c r="E19" s="472"/>
      <c r="F19" s="473"/>
      <c r="G19" s="480"/>
      <c r="H19" s="475"/>
      <c r="I19" s="501"/>
      <c r="J19" s="502"/>
      <c r="K19" s="495"/>
      <c r="L19" s="503"/>
      <c r="M19" s="644"/>
      <c r="N19" s="505" t="str">
        <f>四年级BMI</f>
        <v/>
      </c>
      <c r="O19" s="499" t="str">
        <f>四年级BMI等级</f>
        <v/>
      </c>
      <c r="P19" s="500" t="str">
        <f>四年级BMI得分</f>
        <v/>
      </c>
      <c r="Q19" s="515" t="str">
        <f>四年级肺活量得分</f>
        <v/>
      </c>
      <c r="R19" s="512" t="str">
        <f>四年级等级</f>
        <v/>
      </c>
      <c r="S19" s="516" t="str">
        <f>四年级50米跑得分</f>
        <v/>
      </c>
      <c r="T19" s="517" t="str">
        <f>四年级等级</f>
        <v/>
      </c>
      <c r="U19" s="516" t="str">
        <f>四年级坐位体前屈得分</f>
        <v/>
      </c>
      <c r="V19" s="517" t="str">
        <f>四年级等级</f>
        <v/>
      </c>
      <c r="W19" s="516" t="str">
        <f>四年级一分钟跳绳得分</f>
        <v/>
      </c>
      <c r="X19" s="518" t="str">
        <f>四年级等级</f>
        <v/>
      </c>
      <c r="Y19" s="532" t="str">
        <f>四年级仰卧起坐得分</f>
        <v/>
      </c>
      <c r="Z19" s="518" t="str">
        <f>四年级等级</f>
        <v/>
      </c>
      <c r="AA19" s="533"/>
      <c r="AB19" s="515"/>
      <c r="AC19" s="533" t="str">
        <f>四年级跳绳附加分</f>
        <v/>
      </c>
      <c r="AD19" s="534" t="str">
        <f>四年级标准分</f>
        <v/>
      </c>
      <c r="AE19" s="534" t="str">
        <f>四年级总分</f>
        <v/>
      </c>
      <c r="AF19" s="517" t="str">
        <f>四年级等级</f>
        <v/>
      </c>
    </row>
    <row r="20" spans="1:32">
      <c r="A20" s="476">
        <v>401</v>
      </c>
      <c r="B20" s="477">
        <v>18</v>
      </c>
      <c r="C20" s="478"/>
      <c r="D20" s="471"/>
      <c r="E20" s="472"/>
      <c r="F20" s="473"/>
      <c r="G20" s="480"/>
      <c r="H20" s="475"/>
      <c r="I20" s="501"/>
      <c r="J20" s="502"/>
      <c r="K20" s="495"/>
      <c r="L20" s="503"/>
      <c r="M20" s="644"/>
      <c r="N20" s="505" t="str">
        <f>四年级BMI</f>
        <v/>
      </c>
      <c r="O20" s="499" t="str">
        <f>四年级BMI等级</f>
        <v/>
      </c>
      <c r="P20" s="500" t="str">
        <f>四年级BMI得分</f>
        <v/>
      </c>
      <c r="Q20" s="515" t="str">
        <f>四年级肺活量得分</f>
        <v/>
      </c>
      <c r="R20" s="512" t="str">
        <f>四年级等级</f>
        <v/>
      </c>
      <c r="S20" s="516" t="str">
        <f>四年级50米跑得分</f>
        <v/>
      </c>
      <c r="T20" s="517" t="str">
        <f>四年级等级</f>
        <v/>
      </c>
      <c r="U20" s="516" t="str">
        <f>四年级坐位体前屈得分</f>
        <v/>
      </c>
      <c r="V20" s="517" t="str">
        <f>四年级等级</f>
        <v/>
      </c>
      <c r="W20" s="516" t="str">
        <f>四年级一分钟跳绳得分</f>
        <v/>
      </c>
      <c r="X20" s="518" t="str">
        <f>四年级等级</f>
        <v/>
      </c>
      <c r="Y20" s="532" t="str">
        <f>四年级仰卧起坐得分</f>
        <v/>
      </c>
      <c r="Z20" s="518" t="str">
        <f>四年级等级</f>
        <v/>
      </c>
      <c r="AA20" s="533"/>
      <c r="AB20" s="515"/>
      <c r="AC20" s="533" t="str">
        <f>四年级跳绳附加分</f>
        <v/>
      </c>
      <c r="AD20" s="534" t="str">
        <f>四年级标准分</f>
        <v/>
      </c>
      <c r="AE20" s="534" t="str">
        <f>四年级总分</f>
        <v/>
      </c>
      <c r="AF20" s="517" t="str">
        <f>四年级等级</f>
        <v/>
      </c>
    </row>
    <row r="21" spans="1:32">
      <c r="A21" s="476">
        <v>401</v>
      </c>
      <c r="B21" s="477">
        <v>19</v>
      </c>
      <c r="C21" s="478"/>
      <c r="D21" s="471"/>
      <c r="E21" s="472"/>
      <c r="F21" s="473"/>
      <c r="G21" s="480"/>
      <c r="H21" s="475"/>
      <c r="I21" s="501"/>
      <c r="J21" s="502"/>
      <c r="K21" s="495"/>
      <c r="L21" s="503"/>
      <c r="M21" s="644"/>
      <c r="N21" s="505" t="str">
        <f>四年级BMI</f>
        <v/>
      </c>
      <c r="O21" s="499" t="str">
        <f>四年级BMI等级</f>
        <v/>
      </c>
      <c r="P21" s="500" t="str">
        <f>四年级BMI得分</f>
        <v/>
      </c>
      <c r="Q21" s="515" t="str">
        <f>四年级肺活量得分</f>
        <v/>
      </c>
      <c r="R21" s="512" t="str">
        <f>四年级等级</f>
        <v/>
      </c>
      <c r="S21" s="516" t="str">
        <f>四年级50米跑得分</f>
        <v/>
      </c>
      <c r="T21" s="517" t="str">
        <f>四年级等级</f>
        <v/>
      </c>
      <c r="U21" s="516" t="str">
        <f>四年级坐位体前屈得分</f>
        <v/>
      </c>
      <c r="V21" s="517" t="str">
        <f>四年级等级</f>
        <v/>
      </c>
      <c r="W21" s="516" t="str">
        <f>四年级一分钟跳绳得分</f>
        <v/>
      </c>
      <c r="X21" s="518" t="str">
        <f>四年级等级</f>
        <v/>
      </c>
      <c r="Y21" s="532" t="str">
        <f>四年级仰卧起坐得分</f>
        <v/>
      </c>
      <c r="Z21" s="518" t="str">
        <f>四年级等级</f>
        <v/>
      </c>
      <c r="AA21" s="533"/>
      <c r="AB21" s="515"/>
      <c r="AC21" s="533" t="str">
        <f>四年级跳绳附加分</f>
        <v/>
      </c>
      <c r="AD21" s="534" t="str">
        <f>四年级标准分</f>
        <v/>
      </c>
      <c r="AE21" s="534" t="str">
        <f>四年级总分</f>
        <v/>
      </c>
      <c r="AF21" s="517" t="str">
        <f>四年级等级</f>
        <v/>
      </c>
    </row>
    <row r="22" spans="1:32">
      <c r="A22" s="476">
        <v>401</v>
      </c>
      <c r="B22" s="477">
        <v>20</v>
      </c>
      <c r="C22" s="478"/>
      <c r="D22" s="471"/>
      <c r="E22" s="472"/>
      <c r="F22" s="473"/>
      <c r="G22" s="480"/>
      <c r="H22" s="475"/>
      <c r="I22" s="501"/>
      <c r="J22" s="502"/>
      <c r="K22" s="495"/>
      <c r="L22" s="503"/>
      <c r="M22" s="644"/>
      <c r="N22" s="505" t="str">
        <f>四年级BMI</f>
        <v/>
      </c>
      <c r="O22" s="499" t="str">
        <f>四年级BMI等级</f>
        <v/>
      </c>
      <c r="P22" s="500" t="str">
        <f>四年级BMI得分</f>
        <v/>
      </c>
      <c r="Q22" s="515" t="str">
        <f>四年级肺活量得分</f>
        <v/>
      </c>
      <c r="R22" s="512" t="str">
        <f>四年级等级</f>
        <v/>
      </c>
      <c r="S22" s="516" t="str">
        <f>四年级50米跑得分</f>
        <v/>
      </c>
      <c r="T22" s="517" t="str">
        <f>四年级等级</f>
        <v/>
      </c>
      <c r="U22" s="516" t="str">
        <f>四年级坐位体前屈得分</f>
        <v/>
      </c>
      <c r="V22" s="517" t="str">
        <f>四年级等级</f>
        <v/>
      </c>
      <c r="W22" s="516" t="str">
        <f>四年级一分钟跳绳得分</f>
        <v/>
      </c>
      <c r="X22" s="517" t="str">
        <f>四年级等级</f>
        <v/>
      </c>
      <c r="Y22" s="515" t="str">
        <f>四年级仰卧起坐得分</f>
        <v/>
      </c>
      <c r="Z22" s="518" t="str">
        <f>四年级等级</f>
        <v/>
      </c>
      <c r="AA22" s="533"/>
      <c r="AB22" s="515"/>
      <c r="AC22" s="533" t="str">
        <f>四年级跳绳附加分</f>
        <v/>
      </c>
      <c r="AD22" s="534" t="str">
        <f>四年级标准分</f>
        <v/>
      </c>
      <c r="AE22" s="534" t="str">
        <f>四年级总分</f>
        <v/>
      </c>
      <c r="AF22" s="517" t="str">
        <f>四年级等级</f>
        <v/>
      </c>
    </row>
    <row r="23" spans="1:32">
      <c r="A23" s="476">
        <v>401</v>
      </c>
      <c r="B23" s="477">
        <v>21</v>
      </c>
      <c r="C23" s="478"/>
      <c r="D23" s="471"/>
      <c r="E23" s="478"/>
      <c r="F23" s="473"/>
      <c r="G23" s="480"/>
      <c r="H23" s="475"/>
      <c r="I23" s="501"/>
      <c r="J23" s="502"/>
      <c r="K23" s="502"/>
      <c r="L23" s="503"/>
      <c r="M23" s="644"/>
      <c r="N23" s="505" t="str">
        <f>四年级BMI</f>
        <v/>
      </c>
      <c r="O23" s="499" t="str">
        <f>四年级BMI等级</f>
        <v/>
      </c>
      <c r="P23" s="500" t="str">
        <f>四年级BMI得分</f>
        <v/>
      </c>
      <c r="Q23" s="515" t="str">
        <f>四年级肺活量得分</f>
        <v/>
      </c>
      <c r="R23" s="512" t="str">
        <f>四年级等级</f>
        <v/>
      </c>
      <c r="S23" s="516" t="str">
        <f>四年级50米跑得分</f>
        <v/>
      </c>
      <c r="T23" s="517" t="str">
        <f>四年级等级</f>
        <v/>
      </c>
      <c r="U23" s="516" t="str">
        <f>四年级坐位体前屈得分</f>
        <v/>
      </c>
      <c r="V23" s="517" t="str">
        <f>四年级等级</f>
        <v/>
      </c>
      <c r="W23" s="516" t="str">
        <f>四年级一分钟跳绳得分</f>
        <v/>
      </c>
      <c r="X23" s="517" t="str">
        <f>四年级等级</f>
        <v/>
      </c>
      <c r="Y23" s="515" t="str">
        <f>四年级仰卧起坐得分</f>
        <v/>
      </c>
      <c r="Z23" s="518" t="str">
        <f>四年级等级</f>
        <v/>
      </c>
      <c r="AA23" s="533"/>
      <c r="AB23" s="515"/>
      <c r="AC23" s="533" t="str">
        <f>四年级跳绳附加分</f>
        <v/>
      </c>
      <c r="AD23" s="534" t="str">
        <f>四年级标准分</f>
        <v/>
      </c>
      <c r="AE23" s="534" t="str">
        <f>四年级总分</f>
        <v/>
      </c>
      <c r="AF23" s="517" t="str">
        <f>四年级等级</f>
        <v/>
      </c>
    </row>
    <row r="24" spans="1:32">
      <c r="A24" s="476">
        <v>401</v>
      </c>
      <c r="B24" s="477">
        <v>22</v>
      </c>
      <c r="C24" s="478"/>
      <c r="D24" s="471"/>
      <c r="E24" s="478"/>
      <c r="F24" s="473"/>
      <c r="G24" s="480"/>
      <c r="H24" s="475"/>
      <c r="I24" s="501"/>
      <c r="J24" s="502"/>
      <c r="K24" s="502"/>
      <c r="L24" s="503"/>
      <c r="M24" s="644"/>
      <c r="N24" s="505" t="str">
        <f>四年级BMI</f>
        <v/>
      </c>
      <c r="O24" s="499" t="str">
        <f>四年级BMI等级</f>
        <v/>
      </c>
      <c r="P24" s="500" t="str">
        <f>四年级BMI得分</f>
        <v/>
      </c>
      <c r="Q24" s="515" t="str">
        <f>四年级肺活量得分</f>
        <v/>
      </c>
      <c r="R24" s="512" t="str">
        <f>四年级等级</f>
        <v/>
      </c>
      <c r="S24" s="516" t="str">
        <f>四年级50米跑得分</f>
        <v/>
      </c>
      <c r="T24" s="517" t="str">
        <f>四年级等级</f>
        <v/>
      </c>
      <c r="U24" s="516" t="str">
        <f>四年级坐位体前屈得分</f>
        <v/>
      </c>
      <c r="V24" s="517" t="str">
        <f>四年级等级</f>
        <v/>
      </c>
      <c r="W24" s="516" t="str">
        <f>四年级一分钟跳绳得分</f>
        <v/>
      </c>
      <c r="X24" s="517" t="str">
        <f>四年级等级</f>
        <v/>
      </c>
      <c r="Y24" s="515" t="str">
        <f>四年级仰卧起坐得分</f>
        <v/>
      </c>
      <c r="Z24" s="518" t="str">
        <f>四年级等级</f>
        <v/>
      </c>
      <c r="AA24" s="533"/>
      <c r="AB24" s="515"/>
      <c r="AC24" s="533" t="str">
        <f>四年级跳绳附加分</f>
        <v/>
      </c>
      <c r="AD24" s="534" t="str">
        <f>四年级标准分</f>
        <v/>
      </c>
      <c r="AE24" s="534" t="str">
        <f>四年级总分</f>
        <v/>
      </c>
      <c r="AF24" s="517" t="str">
        <f>四年级等级</f>
        <v/>
      </c>
    </row>
    <row r="25" spans="1:32">
      <c r="A25" s="476">
        <v>401</v>
      </c>
      <c r="B25" s="477">
        <v>23</v>
      </c>
      <c r="C25" s="478"/>
      <c r="D25" s="471"/>
      <c r="E25" s="478"/>
      <c r="F25" s="473"/>
      <c r="G25" s="480"/>
      <c r="H25" s="475"/>
      <c r="I25" s="501"/>
      <c r="J25" s="502"/>
      <c r="K25" s="502"/>
      <c r="L25" s="503"/>
      <c r="M25" s="644"/>
      <c r="N25" s="505" t="str">
        <f>四年级BMI</f>
        <v/>
      </c>
      <c r="O25" s="499" t="str">
        <f>四年级BMI等级</f>
        <v/>
      </c>
      <c r="P25" s="500" t="str">
        <f>四年级BMI得分</f>
        <v/>
      </c>
      <c r="Q25" s="515" t="str">
        <f>四年级肺活量得分</f>
        <v/>
      </c>
      <c r="R25" s="512" t="str">
        <f>四年级等级</f>
        <v/>
      </c>
      <c r="S25" s="516" t="str">
        <f>四年级50米跑得分</f>
        <v/>
      </c>
      <c r="T25" s="517" t="str">
        <f>四年级等级</f>
        <v/>
      </c>
      <c r="U25" s="516" t="str">
        <f>四年级坐位体前屈得分</f>
        <v/>
      </c>
      <c r="V25" s="517" t="str">
        <f>四年级等级</f>
        <v/>
      </c>
      <c r="W25" s="516" t="str">
        <f>四年级一分钟跳绳得分</f>
        <v/>
      </c>
      <c r="X25" s="517" t="str">
        <f>四年级等级</f>
        <v/>
      </c>
      <c r="Y25" s="515" t="str">
        <f>四年级仰卧起坐得分</f>
        <v/>
      </c>
      <c r="Z25" s="518" t="str">
        <f>四年级等级</f>
        <v/>
      </c>
      <c r="AA25" s="533"/>
      <c r="AB25" s="515"/>
      <c r="AC25" s="533" t="str">
        <f>四年级跳绳附加分</f>
        <v/>
      </c>
      <c r="AD25" s="534" t="str">
        <f>四年级标准分</f>
        <v/>
      </c>
      <c r="AE25" s="534" t="str">
        <f>四年级总分</f>
        <v/>
      </c>
      <c r="AF25" s="517" t="str">
        <f>四年级等级</f>
        <v/>
      </c>
    </row>
    <row r="26" spans="1:32">
      <c r="A26" s="476">
        <v>401</v>
      </c>
      <c r="B26" s="477">
        <v>24</v>
      </c>
      <c r="C26" s="478"/>
      <c r="D26" s="471"/>
      <c r="E26" s="478"/>
      <c r="F26" s="473"/>
      <c r="G26" s="474"/>
      <c r="H26" s="475"/>
      <c r="I26" s="501"/>
      <c r="J26" s="502"/>
      <c r="K26" s="502"/>
      <c r="L26" s="503"/>
      <c r="M26" s="644"/>
      <c r="N26" s="505" t="str">
        <f>四年级BMI</f>
        <v/>
      </c>
      <c r="O26" s="499" t="str">
        <f>四年级BMI等级</f>
        <v/>
      </c>
      <c r="P26" s="500" t="str">
        <f>四年级BMI得分</f>
        <v/>
      </c>
      <c r="Q26" s="515" t="str">
        <f>四年级肺活量得分</f>
        <v/>
      </c>
      <c r="R26" s="512" t="str">
        <f>四年级等级</f>
        <v/>
      </c>
      <c r="S26" s="516" t="str">
        <f>四年级50米跑得分</f>
        <v/>
      </c>
      <c r="T26" s="517" t="str">
        <f>四年级等级</f>
        <v/>
      </c>
      <c r="U26" s="516" t="str">
        <f>四年级坐位体前屈得分</f>
        <v/>
      </c>
      <c r="V26" s="517" t="str">
        <f>四年级等级</f>
        <v/>
      </c>
      <c r="W26" s="516" t="str">
        <f>四年级一分钟跳绳得分</f>
        <v/>
      </c>
      <c r="X26" s="517" t="str">
        <f>四年级等级</f>
        <v/>
      </c>
      <c r="Y26" s="515" t="str">
        <f>四年级仰卧起坐得分</f>
        <v/>
      </c>
      <c r="Z26" s="518" t="str">
        <f>四年级等级</f>
        <v/>
      </c>
      <c r="AA26" s="533"/>
      <c r="AB26" s="515"/>
      <c r="AC26" s="533" t="str">
        <f>四年级跳绳附加分</f>
        <v/>
      </c>
      <c r="AD26" s="534" t="str">
        <f>四年级标准分</f>
        <v/>
      </c>
      <c r="AE26" s="534" t="str">
        <f>四年级总分</f>
        <v/>
      </c>
      <c r="AF26" s="517" t="str">
        <f>四年级等级</f>
        <v/>
      </c>
    </row>
    <row r="27" spans="1:32">
      <c r="A27" s="476">
        <v>401</v>
      </c>
      <c r="B27" s="477">
        <v>25</v>
      </c>
      <c r="C27" s="478"/>
      <c r="D27" s="471"/>
      <c r="E27" s="478"/>
      <c r="F27" s="473"/>
      <c r="G27" s="474"/>
      <c r="H27" s="475"/>
      <c r="I27" s="501"/>
      <c r="J27" s="502"/>
      <c r="K27" s="502"/>
      <c r="L27" s="503"/>
      <c r="M27" s="644"/>
      <c r="N27" s="505" t="str">
        <f>四年级BMI</f>
        <v/>
      </c>
      <c r="O27" s="499" t="str">
        <f>四年级BMI等级</f>
        <v/>
      </c>
      <c r="P27" s="500" t="str">
        <f>四年级BMI得分</f>
        <v/>
      </c>
      <c r="Q27" s="515" t="str">
        <f>四年级肺活量得分</f>
        <v/>
      </c>
      <c r="R27" s="512" t="str">
        <f>四年级等级</f>
        <v/>
      </c>
      <c r="S27" s="516" t="str">
        <f>四年级50米跑得分</f>
        <v/>
      </c>
      <c r="T27" s="517" t="str">
        <f>四年级等级</f>
        <v/>
      </c>
      <c r="U27" s="516" t="str">
        <f>四年级坐位体前屈得分</f>
        <v/>
      </c>
      <c r="V27" s="517" t="str">
        <f>四年级等级</f>
        <v/>
      </c>
      <c r="W27" s="516" t="str">
        <f>四年级一分钟跳绳得分</f>
        <v/>
      </c>
      <c r="X27" s="517" t="str">
        <f>四年级等级</f>
        <v/>
      </c>
      <c r="Y27" s="515" t="str">
        <f>四年级仰卧起坐得分</f>
        <v/>
      </c>
      <c r="Z27" s="518" t="str">
        <f>四年级等级</f>
        <v/>
      </c>
      <c r="AA27" s="533"/>
      <c r="AB27" s="515"/>
      <c r="AC27" s="533" t="str">
        <f>四年级跳绳附加分</f>
        <v/>
      </c>
      <c r="AD27" s="534" t="str">
        <f>四年级标准分</f>
        <v/>
      </c>
      <c r="AE27" s="534" t="str">
        <f>四年级总分</f>
        <v/>
      </c>
      <c r="AF27" s="517" t="str">
        <f>四年级等级</f>
        <v/>
      </c>
    </row>
    <row r="28" spans="1:32">
      <c r="A28" s="476">
        <v>401</v>
      </c>
      <c r="B28" s="477">
        <v>26</v>
      </c>
      <c r="C28" s="478"/>
      <c r="D28" s="471"/>
      <c r="E28" s="478"/>
      <c r="F28" s="473"/>
      <c r="G28" s="480"/>
      <c r="H28" s="475"/>
      <c r="I28" s="501"/>
      <c r="J28" s="502"/>
      <c r="K28" s="502"/>
      <c r="L28" s="503"/>
      <c r="M28" s="644"/>
      <c r="N28" s="505" t="str">
        <f>四年级BMI</f>
        <v/>
      </c>
      <c r="O28" s="499" t="str">
        <f>四年级BMI等级</f>
        <v/>
      </c>
      <c r="P28" s="500" t="str">
        <f>四年级BMI得分</f>
        <v/>
      </c>
      <c r="Q28" s="515" t="str">
        <f>四年级肺活量得分</f>
        <v/>
      </c>
      <c r="R28" s="512" t="str">
        <f>四年级等级</f>
        <v/>
      </c>
      <c r="S28" s="516" t="str">
        <f>四年级50米跑得分</f>
        <v/>
      </c>
      <c r="T28" s="517" t="str">
        <f>四年级等级</f>
        <v/>
      </c>
      <c r="U28" s="516" t="str">
        <f>四年级坐位体前屈得分</f>
        <v/>
      </c>
      <c r="V28" s="517" t="str">
        <f>四年级等级</f>
        <v/>
      </c>
      <c r="W28" s="516" t="str">
        <f>四年级一分钟跳绳得分</f>
        <v/>
      </c>
      <c r="X28" s="517" t="str">
        <f>四年级等级</f>
        <v/>
      </c>
      <c r="Y28" s="515" t="str">
        <f>四年级仰卧起坐得分</f>
        <v/>
      </c>
      <c r="Z28" s="518" t="str">
        <f>四年级等级</f>
        <v/>
      </c>
      <c r="AA28" s="533"/>
      <c r="AB28" s="515"/>
      <c r="AC28" s="533" t="str">
        <f>四年级跳绳附加分</f>
        <v/>
      </c>
      <c r="AD28" s="534" t="str">
        <f>四年级标准分</f>
        <v/>
      </c>
      <c r="AE28" s="534" t="str">
        <f>四年级总分</f>
        <v/>
      </c>
      <c r="AF28" s="517" t="str">
        <f>四年级等级</f>
        <v/>
      </c>
    </row>
    <row r="29" spans="1:32">
      <c r="A29" s="476">
        <v>401</v>
      </c>
      <c r="B29" s="477">
        <v>27</v>
      </c>
      <c r="C29" s="478"/>
      <c r="D29" s="471"/>
      <c r="E29" s="478"/>
      <c r="F29" s="473"/>
      <c r="G29" s="480"/>
      <c r="H29" s="475"/>
      <c r="I29" s="501"/>
      <c r="J29" s="502"/>
      <c r="K29" s="502"/>
      <c r="L29" s="503"/>
      <c r="M29" s="644"/>
      <c r="N29" s="505" t="str">
        <f>四年级BMI</f>
        <v/>
      </c>
      <c r="O29" s="499" t="str">
        <f>四年级BMI等级</f>
        <v/>
      </c>
      <c r="P29" s="500" t="str">
        <f>四年级BMI得分</f>
        <v/>
      </c>
      <c r="Q29" s="515" t="str">
        <f>四年级肺活量得分</f>
        <v/>
      </c>
      <c r="R29" s="512" t="str">
        <f>四年级等级</f>
        <v/>
      </c>
      <c r="S29" s="516" t="str">
        <f>四年级50米跑得分</f>
        <v/>
      </c>
      <c r="T29" s="517" t="str">
        <f>四年级等级</f>
        <v/>
      </c>
      <c r="U29" s="516" t="str">
        <f>四年级坐位体前屈得分</f>
        <v/>
      </c>
      <c r="V29" s="517" t="str">
        <f>四年级等级</f>
        <v/>
      </c>
      <c r="W29" s="516" t="str">
        <f>四年级一分钟跳绳得分</f>
        <v/>
      </c>
      <c r="X29" s="517" t="str">
        <f>四年级等级</f>
        <v/>
      </c>
      <c r="Y29" s="515" t="str">
        <f>四年级仰卧起坐得分</f>
        <v/>
      </c>
      <c r="Z29" s="518" t="str">
        <f>四年级等级</f>
        <v/>
      </c>
      <c r="AA29" s="533"/>
      <c r="AB29" s="515"/>
      <c r="AC29" s="533" t="str">
        <f>四年级跳绳附加分</f>
        <v/>
      </c>
      <c r="AD29" s="534" t="str">
        <f>四年级标准分</f>
        <v/>
      </c>
      <c r="AE29" s="534" t="str">
        <f>四年级总分</f>
        <v/>
      </c>
      <c r="AF29" s="517" t="str">
        <f>四年级等级</f>
        <v/>
      </c>
    </row>
    <row r="30" spans="1:32">
      <c r="A30" s="476">
        <v>401</v>
      </c>
      <c r="B30" s="477">
        <v>28</v>
      </c>
      <c r="C30" s="478"/>
      <c r="D30" s="471"/>
      <c r="E30" s="478"/>
      <c r="F30" s="473"/>
      <c r="G30" s="480"/>
      <c r="H30" s="475"/>
      <c r="I30" s="501"/>
      <c r="J30" s="502"/>
      <c r="K30" s="502"/>
      <c r="L30" s="503"/>
      <c r="M30" s="644"/>
      <c r="N30" s="505" t="str">
        <f>四年级BMI</f>
        <v/>
      </c>
      <c r="O30" s="499" t="str">
        <f>四年级BMI等级</f>
        <v/>
      </c>
      <c r="P30" s="500" t="str">
        <f>四年级BMI得分</f>
        <v/>
      </c>
      <c r="Q30" s="515" t="str">
        <f>四年级肺活量得分</f>
        <v/>
      </c>
      <c r="R30" s="512" t="str">
        <f>四年级等级</f>
        <v/>
      </c>
      <c r="S30" s="516" t="str">
        <f>四年级50米跑得分</f>
        <v/>
      </c>
      <c r="T30" s="517" t="str">
        <f>四年级等级</f>
        <v/>
      </c>
      <c r="U30" s="516" t="str">
        <f>四年级坐位体前屈得分</f>
        <v/>
      </c>
      <c r="V30" s="517" t="str">
        <f>四年级等级</f>
        <v/>
      </c>
      <c r="W30" s="516" t="str">
        <f>四年级一分钟跳绳得分</f>
        <v/>
      </c>
      <c r="X30" s="517" t="str">
        <f>四年级等级</f>
        <v/>
      </c>
      <c r="Y30" s="515" t="str">
        <f>四年级仰卧起坐得分</f>
        <v/>
      </c>
      <c r="Z30" s="518" t="str">
        <f>四年级等级</f>
        <v/>
      </c>
      <c r="AA30" s="533"/>
      <c r="AB30" s="515"/>
      <c r="AC30" s="533" t="str">
        <f>四年级跳绳附加分</f>
        <v/>
      </c>
      <c r="AD30" s="534" t="str">
        <f>四年级标准分</f>
        <v/>
      </c>
      <c r="AE30" s="534" t="str">
        <f>四年级总分</f>
        <v/>
      </c>
      <c r="AF30" s="517" t="str">
        <f>四年级等级</f>
        <v/>
      </c>
    </row>
    <row r="31" spans="1:32">
      <c r="A31" s="476">
        <v>401</v>
      </c>
      <c r="B31" s="477">
        <v>29</v>
      </c>
      <c r="C31" s="478"/>
      <c r="D31" s="471"/>
      <c r="E31" s="478"/>
      <c r="F31" s="473"/>
      <c r="G31" s="480"/>
      <c r="H31" s="475"/>
      <c r="I31" s="501"/>
      <c r="J31" s="502"/>
      <c r="K31" s="502"/>
      <c r="L31" s="503"/>
      <c r="M31" s="644"/>
      <c r="N31" s="505" t="str">
        <f>四年级BMI</f>
        <v/>
      </c>
      <c r="O31" s="499" t="str">
        <f>四年级BMI等级</f>
        <v/>
      </c>
      <c r="P31" s="500" t="str">
        <f>四年级BMI得分</f>
        <v/>
      </c>
      <c r="Q31" s="515" t="str">
        <f>四年级肺活量得分</f>
        <v/>
      </c>
      <c r="R31" s="512" t="str">
        <f>四年级等级</f>
        <v/>
      </c>
      <c r="S31" s="516" t="str">
        <f>四年级50米跑得分</f>
        <v/>
      </c>
      <c r="T31" s="517" t="str">
        <f>四年级等级</f>
        <v/>
      </c>
      <c r="U31" s="516" t="str">
        <f>四年级坐位体前屈得分</f>
        <v/>
      </c>
      <c r="V31" s="517" t="str">
        <f>四年级等级</f>
        <v/>
      </c>
      <c r="W31" s="516" t="str">
        <f>四年级一分钟跳绳得分</f>
        <v/>
      </c>
      <c r="X31" s="517" t="str">
        <f>四年级等级</f>
        <v/>
      </c>
      <c r="Y31" s="515" t="str">
        <f>四年级仰卧起坐得分</f>
        <v/>
      </c>
      <c r="Z31" s="518" t="str">
        <f>四年级等级</f>
        <v/>
      </c>
      <c r="AA31" s="533"/>
      <c r="AB31" s="515"/>
      <c r="AC31" s="533" t="str">
        <f>四年级跳绳附加分</f>
        <v/>
      </c>
      <c r="AD31" s="534" t="str">
        <f>四年级标准分</f>
        <v/>
      </c>
      <c r="AE31" s="534" t="str">
        <f>四年级总分</f>
        <v/>
      </c>
      <c r="AF31" s="517" t="str">
        <f>四年级等级</f>
        <v/>
      </c>
    </row>
    <row r="32" spans="1:32">
      <c r="A32" s="476">
        <v>401</v>
      </c>
      <c r="B32" s="477">
        <v>30</v>
      </c>
      <c r="C32" s="478"/>
      <c r="D32" s="471"/>
      <c r="E32" s="478"/>
      <c r="F32" s="473"/>
      <c r="G32" s="480"/>
      <c r="H32" s="475"/>
      <c r="I32" s="501"/>
      <c r="J32" s="502"/>
      <c r="K32" s="502"/>
      <c r="L32" s="503"/>
      <c r="M32" s="644"/>
      <c r="N32" s="505" t="str">
        <f>四年级BMI</f>
        <v/>
      </c>
      <c r="O32" s="499" t="str">
        <f>四年级BMI等级</f>
        <v/>
      </c>
      <c r="P32" s="500" t="str">
        <f>四年级BMI得分</f>
        <v/>
      </c>
      <c r="Q32" s="515" t="str">
        <f>四年级肺活量得分</f>
        <v/>
      </c>
      <c r="R32" s="512" t="str">
        <f>四年级等级</f>
        <v/>
      </c>
      <c r="S32" s="516" t="str">
        <f>四年级50米跑得分</f>
        <v/>
      </c>
      <c r="T32" s="517" t="str">
        <f>四年级等级</f>
        <v/>
      </c>
      <c r="U32" s="516" t="str">
        <f>四年级坐位体前屈得分</f>
        <v/>
      </c>
      <c r="V32" s="517" t="str">
        <f>四年级等级</f>
        <v/>
      </c>
      <c r="W32" s="516" t="str">
        <f>四年级一分钟跳绳得分</f>
        <v/>
      </c>
      <c r="X32" s="517" t="str">
        <f>四年级等级</f>
        <v/>
      </c>
      <c r="Y32" s="515" t="str">
        <f>四年级仰卧起坐得分</f>
        <v/>
      </c>
      <c r="Z32" s="518" t="str">
        <f>四年级等级</f>
        <v/>
      </c>
      <c r="AA32" s="533"/>
      <c r="AB32" s="515"/>
      <c r="AC32" s="533" t="str">
        <f>四年级跳绳附加分</f>
        <v/>
      </c>
      <c r="AD32" s="534" t="str">
        <f>四年级标准分</f>
        <v/>
      </c>
      <c r="AE32" s="534" t="str">
        <f>四年级总分</f>
        <v/>
      </c>
      <c r="AF32" s="517" t="str">
        <f>四年级等级</f>
        <v/>
      </c>
    </row>
    <row r="33" spans="1:32">
      <c r="A33" s="476">
        <v>401</v>
      </c>
      <c r="B33" s="477">
        <v>31</v>
      </c>
      <c r="C33" s="478"/>
      <c r="D33" s="471"/>
      <c r="E33" s="478"/>
      <c r="F33" s="473"/>
      <c r="G33" s="480"/>
      <c r="H33" s="475"/>
      <c r="I33" s="501"/>
      <c r="J33" s="502"/>
      <c r="K33" s="502"/>
      <c r="L33" s="503"/>
      <c r="M33" s="644"/>
      <c r="N33" s="505" t="str">
        <f>四年级BMI</f>
        <v/>
      </c>
      <c r="O33" s="499" t="str">
        <f>四年级BMI等级</f>
        <v/>
      </c>
      <c r="P33" s="500" t="str">
        <f>四年级BMI得分</f>
        <v/>
      </c>
      <c r="Q33" s="515" t="str">
        <f>四年级肺活量得分</f>
        <v/>
      </c>
      <c r="R33" s="512" t="str">
        <f>四年级等级</f>
        <v/>
      </c>
      <c r="S33" s="516" t="str">
        <f>四年级50米跑得分</f>
        <v/>
      </c>
      <c r="T33" s="517" t="str">
        <f>四年级等级</f>
        <v/>
      </c>
      <c r="U33" s="516" t="str">
        <f>四年级坐位体前屈得分</f>
        <v/>
      </c>
      <c r="V33" s="517" t="str">
        <f>四年级等级</f>
        <v/>
      </c>
      <c r="W33" s="516" t="str">
        <f>四年级一分钟跳绳得分</f>
        <v/>
      </c>
      <c r="X33" s="517" t="str">
        <f>四年级等级</f>
        <v/>
      </c>
      <c r="Y33" s="515" t="str">
        <f>四年级仰卧起坐得分</f>
        <v/>
      </c>
      <c r="Z33" s="518" t="str">
        <f>四年级等级</f>
        <v/>
      </c>
      <c r="AA33" s="533"/>
      <c r="AB33" s="515"/>
      <c r="AC33" s="533" t="str">
        <f>四年级跳绳附加分</f>
        <v/>
      </c>
      <c r="AD33" s="534" t="str">
        <f>四年级标准分</f>
        <v/>
      </c>
      <c r="AE33" s="534" t="str">
        <f>四年级总分</f>
        <v/>
      </c>
      <c r="AF33" s="517" t="str">
        <f>四年级等级</f>
        <v/>
      </c>
    </row>
    <row r="34" spans="1:32">
      <c r="A34" s="476">
        <v>401</v>
      </c>
      <c r="B34" s="477">
        <v>32</v>
      </c>
      <c r="C34" s="478"/>
      <c r="D34" s="471"/>
      <c r="E34" s="478"/>
      <c r="F34" s="473"/>
      <c r="G34" s="480"/>
      <c r="H34" s="475"/>
      <c r="I34" s="501"/>
      <c r="J34" s="502"/>
      <c r="K34" s="502"/>
      <c r="L34" s="503"/>
      <c r="M34" s="644"/>
      <c r="N34" s="505" t="str">
        <f>四年级BMI</f>
        <v/>
      </c>
      <c r="O34" s="499" t="str">
        <f>四年级BMI等级</f>
        <v/>
      </c>
      <c r="P34" s="500" t="str">
        <f>四年级BMI得分</f>
        <v/>
      </c>
      <c r="Q34" s="515" t="str">
        <f>四年级肺活量得分</f>
        <v/>
      </c>
      <c r="R34" s="512" t="str">
        <f>四年级等级</f>
        <v/>
      </c>
      <c r="S34" s="516" t="str">
        <f>四年级50米跑得分</f>
        <v/>
      </c>
      <c r="T34" s="517" t="str">
        <f>四年级等级</f>
        <v/>
      </c>
      <c r="U34" s="516" t="str">
        <f>四年级坐位体前屈得分</f>
        <v/>
      </c>
      <c r="V34" s="517" t="str">
        <f>四年级等级</f>
        <v/>
      </c>
      <c r="W34" s="516" t="str">
        <f>四年级一分钟跳绳得分</f>
        <v/>
      </c>
      <c r="X34" s="517" t="str">
        <f>四年级等级</f>
        <v/>
      </c>
      <c r="Y34" s="515" t="str">
        <f>四年级仰卧起坐得分</f>
        <v/>
      </c>
      <c r="Z34" s="518" t="str">
        <f>四年级等级</f>
        <v/>
      </c>
      <c r="AA34" s="533"/>
      <c r="AB34" s="515"/>
      <c r="AC34" s="533" t="str">
        <f>四年级跳绳附加分</f>
        <v/>
      </c>
      <c r="AD34" s="534" t="str">
        <f>四年级标准分</f>
        <v/>
      </c>
      <c r="AE34" s="534" t="str">
        <f>四年级总分</f>
        <v/>
      </c>
      <c r="AF34" s="517" t="str">
        <f>四年级等级</f>
        <v/>
      </c>
    </row>
    <row r="35" spans="1:32">
      <c r="A35" s="476">
        <v>401</v>
      </c>
      <c r="B35" s="477">
        <v>33</v>
      </c>
      <c r="C35" s="478"/>
      <c r="D35" s="471"/>
      <c r="E35" s="478"/>
      <c r="F35" s="473"/>
      <c r="G35" s="480"/>
      <c r="H35" s="475"/>
      <c r="I35" s="501"/>
      <c r="J35" s="502"/>
      <c r="K35" s="502"/>
      <c r="L35" s="503"/>
      <c r="M35" s="644"/>
      <c r="N35" s="505" t="str">
        <f>四年级BMI</f>
        <v/>
      </c>
      <c r="O35" s="499" t="str">
        <f>四年级BMI等级</f>
        <v/>
      </c>
      <c r="P35" s="500" t="str">
        <f>四年级BMI得分</f>
        <v/>
      </c>
      <c r="Q35" s="515" t="str">
        <f>四年级肺活量得分</f>
        <v/>
      </c>
      <c r="R35" s="512" t="str">
        <f>四年级等级</f>
        <v/>
      </c>
      <c r="S35" s="516" t="str">
        <f>四年级50米跑得分</f>
        <v/>
      </c>
      <c r="T35" s="517" t="str">
        <f>四年级等级</f>
        <v/>
      </c>
      <c r="U35" s="516" t="str">
        <f>四年级坐位体前屈得分</f>
        <v/>
      </c>
      <c r="V35" s="517" t="str">
        <f>四年级等级</f>
        <v/>
      </c>
      <c r="W35" s="516" t="str">
        <f>四年级一分钟跳绳得分</f>
        <v/>
      </c>
      <c r="X35" s="517" t="str">
        <f>四年级等级</f>
        <v/>
      </c>
      <c r="Y35" s="515" t="str">
        <f>四年级仰卧起坐得分</f>
        <v/>
      </c>
      <c r="Z35" s="518" t="str">
        <f>四年级等级</f>
        <v/>
      </c>
      <c r="AA35" s="533"/>
      <c r="AB35" s="515"/>
      <c r="AC35" s="533" t="str">
        <f>四年级跳绳附加分</f>
        <v/>
      </c>
      <c r="AD35" s="534" t="str">
        <f>四年级标准分</f>
        <v/>
      </c>
      <c r="AE35" s="534" t="str">
        <f>四年级总分</f>
        <v/>
      </c>
      <c r="AF35" s="517" t="str">
        <f>四年级等级</f>
        <v/>
      </c>
    </row>
    <row r="36" spans="1:32">
      <c r="A36" s="476">
        <v>401</v>
      </c>
      <c r="B36" s="477">
        <v>34</v>
      </c>
      <c r="C36" s="478"/>
      <c r="D36" s="471"/>
      <c r="E36" s="478"/>
      <c r="F36" s="473"/>
      <c r="G36" s="480"/>
      <c r="H36" s="475"/>
      <c r="I36" s="501"/>
      <c r="J36" s="502"/>
      <c r="K36" s="502"/>
      <c r="L36" s="503"/>
      <c r="M36" s="644"/>
      <c r="N36" s="505" t="str">
        <f>四年级BMI</f>
        <v/>
      </c>
      <c r="O36" s="499" t="str">
        <f>四年级BMI等级</f>
        <v/>
      </c>
      <c r="P36" s="500" t="str">
        <f>四年级BMI得分</f>
        <v/>
      </c>
      <c r="Q36" s="515" t="str">
        <f>四年级肺活量得分</f>
        <v/>
      </c>
      <c r="R36" s="512" t="str">
        <f>四年级等级</f>
        <v/>
      </c>
      <c r="S36" s="516" t="str">
        <f>四年级50米跑得分</f>
        <v/>
      </c>
      <c r="T36" s="517" t="str">
        <f>四年级等级</f>
        <v/>
      </c>
      <c r="U36" s="516" t="str">
        <f>四年级坐位体前屈得分</f>
        <v/>
      </c>
      <c r="V36" s="517" t="str">
        <f>四年级等级</f>
        <v/>
      </c>
      <c r="W36" s="516" t="str">
        <f>四年级一分钟跳绳得分</f>
        <v/>
      </c>
      <c r="X36" s="517" t="str">
        <f>四年级等级</f>
        <v/>
      </c>
      <c r="Y36" s="515" t="str">
        <f>四年级仰卧起坐得分</f>
        <v/>
      </c>
      <c r="Z36" s="518" t="str">
        <f>四年级等级</f>
        <v/>
      </c>
      <c r="AA36" s="533"/>
      <c r="AB36" s="515"/>
      <c r="AC36" s="533" t="str">
        <f>四年级跳绳附加分</f>
        <v/>
      </c>
      <c r="AD36" s="534" t="str">
        <f>四年级标准分</f>
        <v/>
      </c>
      <c r="AE36" s="534" t="str">
        <f>四年级总分</f>
        <v/>
      </c>
      <c r="AF36" s="517" t="str">
        <f>四年级等级</f>
        <v/>
      </c>
    </row>
    <row r="37" spans="1:32">
      <c r="A37" s="476">
        <v>401</v>
      </c>
      <c r="B37" s="477">
        <v>35</v>
      </c>
      <c r="C37" s="478"/>
      <c r="D37" s="471"/>
      <c r="E37" s="478"/>
      <c r="F37" s="473"/>
      <c r="G37" s="480"/>
      <c r="H37" s="475"/>
      <c r="I37" s="501"/>
      <c r="J37" s="502"/>
      <c r="K37" s="502"/>
      <c r="L37" s="503"/>
      <c r="M37" s="644"/>
      <c r="N37" s="505" t="str">
        <f>四年级BMI</f>
        <v/>
      </c>
      <c r="O37" s="499" t="str">
        <f>四年级BMI等级</f>
        <v/>
      </c>
      <c r="P37" s="500" t="str">
        <f>四年级BMI得分</f>
        <v/>
      </c>
      <c r="Q37" s="515" t="str">
        <f>四年级肺活量得分</f>
        <v/>
      </c>
      <c r="R37" s="512" t="str">
        <f>四年级等级</f>
        <v/>
      </c>
      <c r="S37" s="516" t="str">
        <f>四年级50米跑得分</f>
        <v/>
      </c>
      <c r="T37" s="517" t="str">
        <f>四年级等级</f>
        <v/>
      </c>
      <c r="U37" s="516" t="str">
        <f>四年级坐位体前屈得分</f>
        <v/>
      </c>
      <c r="V37" s="517" t="str">
        <f>四年级等级</f>
        <v/>
      </c>
      <c r="W37" s="516" t="str">
        <f>四年级一分钟跳绳得分</f>
        <v/>
      </c>
      <c r="X37" s="517" t="str">
        <f>四年级等级</f>
        <v/>
      </c>
      <c r="Y37" s="515" t="str">
        <f>四年级仰卧起坐得分</f>
        <v/>
      </c>
      <c r="Z37" s="518" t="str">
        <f>四年级等级</f>
        <v/>
      </c>
      <c r="AA37" s="533"/>
      <c r="AB37" s="515"/>
      <c r="AC37" s="533" t="str">
        <f>四年级跳绳附加分</f>
        <v/>
      </c>
      <c r="AD37" s="534" t="str">
        <f>四年级标准分</f>
        <v/>
      </c>
      <c r="AE37" s="534" t="str">
        <f>四年级总分</f>
        <v/>
      </c>
      <c r="AF37" s="517" t="str">
        <f>四年级等级</f>
        <v/>
      </c>
    </row>
    <row r="38" spans="1:32">
      <c r="A38" s="476">
        <v>401</v>
      </c>
      <c r="B38" s="477">
        <v>36</v>
      </c>
      <c r="C38" s="478"/>
      <c r="D38" s="471"/>
      <c r="E38" s="478"/>
      <c r="F38" s="473"/>
      <c r="G38" s="480"/>
      <c r="H38" s="475"/>
      <c r="I38" s="501"/>
      <c r="J38" s="502"/>
      <c r="K38" s="502"/>
      <c r="L38" s="503"/>
      <c r="M38" s="644"/>
      <c r="N38" s="505" t="str">
        <f>四年级BMI</f>
        <v/>
      </c>
      <c r="O38" s="499" t="str">
        <f>四年级BMI等级</f>
        <v/>
      </c>
      <c r="P38" s="500" t="str">
        <f>四年级BMI得分</f>
        <v/>
      </c>
      <c r="Q38" s="515" t="str">
        <f>四年级肺活量得分</f>
        <v/>
      </c>
      <c r="R38" s="512" t="str">
        <f>四年级等级</f>
        <v/>
      </c>
      <c r="S38" s="516" t="str">
        <f>四年级50米跑得分</f>
        <v/>
      </c>
      <c r="T38" s="517" t="str">
        <f>四年级等级</f>
        <v/>
      </c>
      <c r="U38" s="516" t="str">
        <f>四年级坐位体前屈得分</f>
        <v/>
      </c>
      <c r="V38" s="517" t="str">
        <f>四年级等级</f>
        <v/>
      </c>
      <c r="W38" s="516" t="str">
        <f>四年级一分钟跳绳得分</f>
        <v/>
      </c>
      <c r="X38" s="517" t="str">
        <f>四年级等级</f>
        <v/>
      </c>
      <c r="Y38" s="515" t="str">
        <f>四年级仰卧起坐得分</f>
        <v/>
      </c>
      <c r="Z38" s="518" t="str">
        <f>四年级等级</f>
        <v/>
      </c>
      <c r="AA38" s="533"/>
      <c r="AB38" s="515"/>
      <c r="AC38" s="533" t="str">
        <f>四年级跳绳附加分</f>
        <v/>
      </c>
      <c r="AD38" s="534" t="str">
        <f>四年级标准分</f>
        <v/>
      </c>
      <c r="AE38" s="534" t="str">
        <f>四年级总分</f>
        <v/>
      </c>
      <c r="AF38" s="517" t="str">
        <f>四年级等级</f>
        <v/>
      </c>
    </row>
    <row r="39" spans="1:32">
      <c r="A39" s="476">
        <v>401</v>
      </c>
      <c r="B39" s="477">
        <v>37</v>
      </c>
      <c r="C39" s="478"/>
      <c r="D39" s="471"/>
      <c r="E39" s="478"/>
      <c r="F39" s="473"/>
      <c r="G39" s="480"/>
      <c r="H39" s="475"/>
      <c r="I39" s="501"/>
      <c r="J39" s="502"/>
      <c r="K39" s="502"/>
      <c r="L39" s="503"/>
      <c r="M39" s="644"/>
      <c r="N39" s="505" t="str">
        <f>四年级BMI</f>
        <v/>
      </c>
      <c r="O39" s="499" t="str">
        <f>四年级BMI等级</f>
        <v/>
      </c>
      <c r="P39" s="500" t="str">
        <f>四年级BMI得分</f>
        <v/>
      </c>
      <c r="Q39" s="515" t="str">
        <f>四年级肺活量得分</f>
        <v/>
      </c>
      <c r="R39" s="512" t="str">
        <f>四年级等级</f>
        <v/>
      </c>
      <c r="S39" s="516" t="str">
        <f>四年级50米跑得分</f>
        <v/>
      </c>
      <c r="T39" s="517" t="str">
        <f>四年级等级</f>
        <v/>
      </c>
      <c r="U39" s="516" t="str">
        <f>四年级坐位体前屈得分</f>
        <v/>
      </c>
      <c r="V39" s="517" t="str">
        <f>四年级等级</f>
        <v/>
      </c>
      <c r="W39" s="516" t="str">
        <f>四年级一分钟跳绳得分</f>
        <v/>
      </c>
      <c r="X39" s="517" t="str">
        <f>四年级等级</f>
        <v/>
      </c>
      <c r="Y39" s="515" t="str">
        <f>四年级仰卧起坐得分</f>
        <v/>
      </c>
      <c r="Z39" s="518" t="str">
        <f>四年级等级</f>
        <v/>
      </c>
      <c r="AA39" s="533"/>
      <c r="AB39" s="515"/>
      <c r="AC39" s="533" t="str">
        <f>四年级跳绳附加分</f>
        <v/>
      </c>
      <c r="AD39" s="534" t="str">
        <f>四年级标准分</f>
        <v/>
      </c>
      <c r="AE39" s="534" t="str">
        <f>四年级总分</f>
        <v/>
      </c>
      <c r="AF39" s="517" t="str">
        <f>四年级等级</f>
        <v/>
      </c>
    </row>
    <row r="40" spans="1:32">
      <c r="A40" s="476">
        <v>401</v>
      </c>
      <c r="B40" s="477">
        <v>38</v>
      </c>
      <c r="C40" s="478"/>
      <c r="D40" s="471"/>
      <c r="E40" s="478"/>
      <c r="F40" s="473"/>
      <c r="G40" s="480"/>
      <c r="H40" s="475"/>
      <c r="I40" s="501"/>
      <c r="J40" s="502"/>
      <c r="K40" s="502"/>
      <c r="L40" s="503"/>
      <c r="M40" s="644"/>
      <c r="N40" s="505" t="str">
        <f>四年级BMI</f>
        <v/>
      </c>
      <c r="O40" s="499" t="str">
        <f>四年级BMI等级</f>
        <v/>
      </c>
      <c r="P40" s="500" t="str">
        <f>四年级BMI得分</f>
        <v/>
      </c>
      <c r="Q40" s="515" t="str">
        <f>四年级肺活量得分</f>
        <v/>
      </c>
      <c r="R40" s="512" t="str">
        <f>四年级等级</f>
        <v/>
      </c>
      <c r="S40" s="516" t="str">
        <f>四年级50米跑得分</f>
        <v/>
      </c>
      <c r="T40" s="517" t="str">
        <f>四年级等级</f>
        <v/>
      </c>
      <c r="U40" s="516" t="str">
        <f>四年级坐位体前屈得分</f>
        <v/>
      </c>
      <c r="V40" s="517" t="str">
        <f>四年级等级</f>
        <v/>
      </c>
      <c r="W40" s="516" t="str">
        <f>四年级一分钟跳绳得分</f>
        <v/>
      </c>
      <c r="X40" s="517" t="str">
        <f>四年级等级</f>
        <v/>
      </c>
      <c r="Y40" s="515" t="str">
        <f>四年级仰卧起坐得分</f>
        <v/>
      </c>
      <c r="Z40" s="518" t="str">
        <f>四年级等级</f>
        <v/>
      </c>
      <c r="AA40" s="533"/>
      <c r="AB40" s="515"/>
      <c r="AC40" s="533" t="str">
        <f>四年级跳绳附加分</f>
        <v/>
      </c>
      <c r="AD40" s="534" t="str">
        <f>四年级标准分</f>
        <v/>
      </c>
      <c r="AE40" s="534" t="str">
        <f>四年级总分</f>
        <v/>
      </c>
      <c r="AF40" s="517" t="str">
        <f>四年级等级</f>
        <v/>
      </c>
    </row>
    <row r="41" spans="1:32">
      <c r="A41" s="476">
        <v>401</v>
      </c>
      <c r="B41" s="477">
        <v>39</v>
      </c>
      <c r="C41" s="478"/>
      <c r="D41" s="471"/>
      <c r="E41" s="478"/>
      <c r="F41" s="473"/>
      <c r="G41" s="480"/>
      <c r="H41" s="475"/>
      <c r="I41" s="501"/>
      <c r="J41" s="502"/>
      <c r="K41" s="502"/>
      <c r="L41" s="503"/>
      <c r="M41" s="644"/>
      <c r="N41" s="505" t="str">
        <f>四年级BMI</f>
        <v/>
      </c>
      <c r="O41" s="499" t="str">
        <f>四年级BMI等级</f>
        <v/>
      </c>
      <c r="P41" s="500" t="str">
        <f>四年级BMI得分</f>
        <v/>
      </c>
      <c r="Q41" s="515" t="str">
        <f>四年级肺活量得分</f>
        <v/>
      </c>
      <c r="R41" s="512" t="str">
        <f>四年级等级</f>
        <v/>
      </c>
      <c r="S41" s="516" t="str">
        <f>四年级50米跑得分</f>
        <v/>
      </c>
      <c r="T41" s="517" t="str">
        <f>四年级等级</f>
        <v/>
      </c>
      <c r="U41" s="516" t="str">
        <f>四年级坐位体前屈得分</f>
        <v/>
      </c>
      <c r="V41" s="517" t="str">
        <f>四年级等级</f>
        <v/>
      </c>
      <c r="W41" s="516" t="str">
        <f>四年级一分钟跳绳得分</f>
        <v/>
      </c>
      <c r="X41" s="517" t="str">
        <f>四年级等级</f>
        <v/>
      </c>
      <c r="Y41" s="515" t="str">
        <f>四年级仰卧起坐得分</f>
        <v/>
      </c>
      <c r="Z41" s="518" t="str">
        <f>四年级等级</f>
        <v/>
      </c>
      <c r="AA41" s="533"/>
      <c r="AB41" s="515"/>
      <c r="AC41" s="533" t="str">
        <f>四年级跳绳附加分</f>
        <v/>
      </c>
      <c r="AD41" s="534" t="str">
        <f>四年级标准分</f>
        <v/>
      </c>
      <c r="AE41" s="534" t="str">
        <f>四年级总分</f>
        <v/>
      </c>
      <c r="AF41" s="517" t="str">
        <f>四年级等级</f>
        <v/>
      </c>
    </row>
    <row r="42" spans="1:32">
      <c r="A42" s="476">
        <v>401</v>
      </c>
      <c r="B42" s="477">
        <v>40</v>
      </c>
      <c r="C42" s="478"/>
      <c r="D42" s="471"/>
      <c r="E42" s="478"/>
      <c r="F42" s="473"/>
      <c r="G42" s="480"/>
      <c r="H42" s="475"/>
      <c r="I42" s="501"/>
      <c r="J42" s="502"/>
      <c r="K42" s="502"/>
      <c r="L42" s="503"/>
      <c r="M42" s="644"/>
      <c r="N42" s="505" t="str">
        <f>四年级BMI</f>
        <v/>
      </c>
      <c r="O42" s="499" t="str">
        <f>四年级BMI等级</f>
        <v/>
      </c>
      <c r="P42" s="500" t="str">
        <f>四年级BMI得分</f>
        <v/>
      </c>
      <c r="Q42" s="515" t="str">
        <f>四年级肺活量得分</f>
        <v/>
      </c>
      <c r="R42" s="512" t="str">
        <f>四年级等级</f>
        <v/>
      </c>
      <c r="S42" s="516" t="str">
        <f>四年级50米跑得分</f>
        <v/>
      </c>
      <c r="T42" s="517" t="str">
        <f>四年级等级</f>
        <v/>
      </c>
      <c r="U42" s="516" t="str">
        <f>四年级坐位体前屈得分</f>
        <v/>
      </c>
      <c r="V42" s="517" t="str">
        <f>四年级等级</f>
        <v/>
      </c>
      <c r="W42" s="516" t="str">
        <f>四年级一分钟跳绳得分</f>
        <v/>
      </c>
      <c r="X42" s="517" t="str">
        <f>四年级等级</f>
        <v/>
      </c>
      <c r="Y42" s="515" t="str">
        <f>四年级仰卧起坐得分</f>
        <v/>
      </c>
      <c r="Z42" s="518" t="str">
        <f>四年级等级</f>
        <v/>
      </c>
      <c r="AA42" s="533"/>
      <c r="AB42" s="515"/>
      <c r="AC42" s="533" t="str">
        <f>四年级跳绳附加分</f>
        <v/>
      </c>
      <c r="AD42" s="534" t="str">
        <f>四年级标准分</f>
        <v/>
      </c>
      <c r="AE42" s="534" t="str">
        <f>四年级总分</f>
        <v/>
      </c>
      <c r="AF42" s="517" t="str">
        <f>四年级等级</f>
        <v/>
      </c>
    </row>
    <row r="43" spans="1:32">
      <c r="A43" s="476">
        <v>401</v>
      </c>
      <c r="B43" s="477">
        <v>41</v>
      </c>
      <c r="C43" s="478"/>
      <c r="D43" s="471"/>
      <c r="E43" s="478"/>
      <c r="F43" s="473"/>
      <c r="G43" s="480"/>
      <c r="H43" s="475"/>
      <c r="I43" s="501"/>
      <c r="J43" s="502"/>
      <c r="K43" s="502"/>
      <c r="L43" s="503"/>
      <c r="M43" s="644"/>
      <c r="N43" s="505" t="str">
        <f>四年级BMI</f>
        <v/>
      </c>
      <c r="O43" s="499" t="str">
        <f>四年级BMI等级</f>
        <v/>
      </c>
      <c r="P43" s="500" t="str">
        <f>四年级BMI得分</f>
        <v/>
      </c>
      <c r="Q43" s="515" t="str">
        <f>四年级肺活量得分</f>
        <v/>
      </c>
      <c r="R43" s="512" t="str">
        <f>四年级等级</f>
        <v/>
      </c>
      <c r="S43" s="516" t="str">
        <f>四年级50米跑得分</f>
        <v/>
      </c>
      <c r="T43" s="517" t="str">
        <f>四年级等级</f>
        <v/>
      </c>
      <c r="U43" s="516" t="str">
        <f>四年级坐位体前屈得分</f>
        <v/>
      </c>
      <c r="V43" s="517" t="str">
        <f>四年级等级</f>
        <v/>
      </c>
      <c r="W43" s="516" t="str">
        <f>四年级一分钟跳绳得分</f>
        <v/>
      </c>
      <c r="X43" s="517" t="str">
        <f>四年级等级</f>
        <v/>
      </c>
      <c r="Y43" s="515" t="str">
        <f>四年级仰卧起坐得分</f>
        <v/>
      </c>
      <c r="Z43" s="518" t="str">
        <f>四年级等级</f>
        <v/>
      </c>
      <c r="AA43" s="533"/>
      <c r="AB43" s="515"/>
      <c r="AC43" s="533" t="str">
        <f>四年级跳绳附加分</f>
        <v/>
      </c>
      <c r="AD43" s="534" t="str">
        <f>四年级标准分</f>
        <v/>
      </c>
      <c r="AE43" s="534" t="str">
        <f>四年级总分</f>
        <v/>
      </c>
      <c r="AF43" s="517" t="str">
        <f>四年级等级</f>
        <v/>
      </c>
    </row>
    <row r="44" spans="1:32">
      <c r="A44" s="476">
        <v>401</v>
      </c>
      <c r="B44" s="477">
        <v>42</v>
      </c>
      <c r="C44" s="478"/>
      <c r="D44" s="471"/>
      <c r="E44" s="478"/>
      <c r="F44" s="473"/>
      <c r="G44" s="480"/>
      <c r="H44" s="475"/>
      <c r="I44" s="501"/>
      <c r="J44" s="502"/>
      <c r="K44" s="502"/>
      <c r="L44" s="503"/>
      <c r="M44" s="644"/>
      <c r="N44" s="505" t="str">
        <f>四年级BMI</f>
        <v/>
      </c>
      <c r="O44" s="499" t="str">
        <f>四年级BMI等级</f>
        <v/>
      </c>
      <c r="P44" s="500" t="str">
        <f>四年级BMI得分</f>
        <v/>
      </c>
      <c r="Q44" s="515" t="str">
        <f>四年级肺活量得分</f>
        <v/>
      </c>
      <c r="R44" s="512" t="str">
        <f>四年级等级</f>
        <v/>
      </c>
      <c r="S44" s="516" t="str">
        <f>四年级50米跑得分</f>
        <v/>
      </c>
      <c r="T44" s="517" t="str">
        <f>四年级等级</f>
        <v/>
      </c>
      <c r="U44" s="516" t="str">
        <f>四年级坐位体前屈得分</f>
        <v/>
      </c>
      <c r="V44" s="517" t="str">
        <f>四年级等级</f>
        <v/>
      </c>
      <c r="W44" s="516" t="str">
        <f>四年级一分钟跳绳得分</f>
        <v/>
      </c>
      <c r="X44" s="517" t="str">
        <f>四年级等级</f>
        <v/>
      </c>
      <c r="Y44" s="515" t="str">
        <f>四年级仰卧起坐得分</f>
        <v/>
      </c>
      <c r="Z44" s="518" t="str">
        <f>四年级等级</f>
        <v/>
      </c>
      <c r="AA44" s="533"/>
      <c r="AB44" s="515"/>
      <c r="AC44" s="533" t="str">
        <f>四年级跳绳附加分</f>
        <v/>
      </c>
      <c r="AD44" s="534" t="str">
        <f>四年级标准分</f>
        <v/>
      </c>
      <c r="AE44" s="534" t="str">
        <f>四年级总分</f>
        <v/>
      </c>
      <c r="AF44" s="517" t="str">
        <f>四年级等级</f>
        <v/>
      </c>
    </row>
    <row r="45" spans="1:32">
      <c r="A45" s="476">
        <v>401</v>
      </c>
      <c r="B45" s="477">
        <v>43</v>
      </c>
      <c r="C45" s="478"/>
      <c r="D45" s="471"/>
      <c r="E45" s="478"/>
      <c r="F45" s="473"/>
      <c r="G45" s="480"/>
      <c r="H45" s="475"/>
      <c r="I45" s="501"/>
      <c r="J45" s="502"/>
      <c r="K45" s="502"/>
      <c r="L45" s="503"/>
      <c r="M45" s="644"/>
      <c r="N45" s="505" t="str">
        <f>四年级BMI</f>
        <v/>
      </c>
      <c r="O45" s="499" t="str">
        <f>四年级BMI等级</f>
        <v/>
      </c>
      <c r="P45" s="500" t="str">
        <f>四年级BMI得分</f>
        <v/>
      </c>
      <c r="Q45" s="515" t="str">
        <f>四年级肺活量得分</f>
        <v/>
      </c>
      <c r="R45" s="512" t="str">
        <f>四年级等级</f>
        <v/>
      </c>
      <c r="S45" s="516" t="str">
        <f>四年级50米跑得分</f>
        <v/>
      </c>
      <c r="T45" s="517" t="str">
        <f>四年级等级</f>
        <v/>
      </c>
      <c r="U45" s="516" t="str">
        <f>四年级坐位体前屈得分</f>
        <v/>
      </c>
      <c r="V45" s="517" t="str">
        <f>四年级等级</f>
        <v/>
      </c>
      <c r="W45" s="516" t="str">
        <f>四年级一分钟跳绳得分</f>
        <v/>
      </c>
      <c r="X45" s="517" t="str">
        <f>四年级等级</f>
        <v/>
      </c>
      <c r="Y45" s="515" t="str">
        <f>四年级仰卧起坐得分</f>
        <v/>
      </c>
      <c r="Z45" s="518" t="str">
        <f>四年级等级</f>
        <v/>
      </c>
      <c r="AA45" s="533"/>
      <c r="AB45" s="515"/>
      <c r="AC45" s="533" t="str">
        <f>四年级跳绳附加分</f>
        <v/>
      </c>
      <c r="AD45" s="534" t="str">
        <f>四年级标准分</f>
        <v/>
      </c>
      <c r="AE45" s="534" t="str">
        <f>四年级总分</f>
        <v/>
      </c>
      <c r="AF45" s="517" t="str">
        <f>四年级等级</f>
        <v/>
      </c>
    </row>
    <row r="46" spans="1:32">
      <c r="A46" s="476">
        <v>401</v>
      </c>
      <c r="B46" s="477">
        <v>44</v>
      </c>
      <c r="C46" s="478"/>
      <c r="D46" s="471"/>
      <c r="E46" s="478"/>
      <c r="F46" s="473"/>
      <c r="G46" s="480"/>
      <c r="H46" s="475"/>
      <c r="I46" s="501"/>
      <c r="J46" s="502"/>
      <c r="K46" s="502"/>
      <c r="L46" s="503"/>
      <c r="M46" s="644"/>
      <c r="N46" s="505" t="str">
        <f>四年级BMI</f>
        <v/>
      </c>
      <c r="O46" s="499" t="str">
        <f>四年级BMI等级</f>
        <v/>
      </c>
      <c r="P46" s="500" t="str">
        <f>四年级BMI得分</f>
        <v/>
      </c>
      <c r="Q46" s="515" t="str">
        <f>四年级肺活量得分</f>
        <v/>
      </c>
      <c r="R46" s="512" t="str">
        <f>四年级等级</f>
        <v/>
      </c>
      <c r="S46" s="516" t="str">
        <f>四年级50米跑得分</f>
        <v/>
      </c>
      <c r="T46" s="517" t="str">
        <f>四年级等级</f>
        <v/>
      </c>
      <c r="U46" s="516" t="str">
        <f>四年级坐位体前屈得分</f>
        <v/>
      </c>
      <c r="V46" s="517" t="str">
        <f>四年级等级</f>
        <v/>
      </c>
      <c r="W46" s="516" t="str">
        <f>四年级一分钟跳绳得分</f>
        <v/>
      </c>
      <c r="X46" s="517" t="str">
        <f>四年级等级</f>
        <v/>
      </c>
      <c r="Y46" s="515" t="str">
        <f>四年级仰卧起坐得分</f>
        <v/>
      </c>
      <c r="Z46" s="518" t="str">
        <f>四年级等级</f>
        <v/>
      </c>
      <c r="AA46" s="533"/>
      <c r="AB46" s="515"/>
      <c r="AC46" s="533" t="str">
        <f>四年级跳绳附加分</f>
        <v/>
      </c>
      <c r="AD46" s="534" t="str">
        <f>四年级标准分</f>
        <v/>
      </c>
      <c r="AE46" s="534" t="str">
        <f>四年级总分</f>
        <v/>
      </c>
      <c r="AF46" s="517" t="str">
        <f>四年级等级</f>
        <v/>
      </c>
    </row>
    <row r="47" spans="1:32">
      <c r="A47" s="476">
        <v>401</v>
      </c>
      <c r="B47" s="477">
        <v>45</v>
      </c>
      <c r="C47" s="478"/>
      <c r="D47" s="471"/>
      <c r="E47" s="478"/>
      <c r="F47" s="473"/>
      <c r="G47" s="480"/>
      <c r="H47" s="475"/>
      <c r="I47" s="501"/>
      <c r="J47" s="502"/>
      <c r="K47" s="502"/>
      <c r="L47" s="503"/>
      <c r="M47" s="644"/>
      <c r="N47" s="505" t="str">
        <f>四年级BMI</f>
        <v/>
      </c>
      <c r="O47" s="499" t="str">
        <f>四年级BMI等级</f>
        <v/>
      </c>
      <c r="P47" s="500" t="str">
        <f>四年级BMI得分</f>
        <v/>
      </c>
      <c r="Q47" s="515" t="str">
        <f>四年级肺活量得分</f>
        <v/>
      </c>
      <c r="R47" s="512" t="str">
        <f>四年级等级</f>
        <v/>
      </c>
      <c r="S47" s="516" t="str">
        <f>四年级50米跑得分</f>
        <v/>
      </c>
      <c r="T47" s="517" t="str">
        <f>四年级等级</f>
        <v/>
      </c>
      <c r="U47" s="516" t="str">
        <f>四年级坐位体前屈得分</f>
        <v/>
      </c>
      <c r="V47" s="517" t="str">
        <f>四年级等级</f>
        <v/>
      </c>
      <c r="W47" s="516" t="str">
        <f>四年级一分钟跳绳得分</f>
        <v/>
      </c>
      <c r="X47" s="517" t="str">
        <f>四年级等级</f>
        <v/>
      </c>
      <c r="Y47" s="515" t="str">
        <f>四年级仰卧起坐得分</f>
        <v/>
      </c>
      <c r="Z47" s="518" t="str">
        <f>四年级等级</f>
        <v/>
      </c>
      <c r="AA47" s="533"/>
      <c r="AB47" s="515"/>
      <c r="AC47" s="533" t="str">
        <f>四年级跳绳附加分</f>
        <v/>
      </c>
      <c r="AD47" s="534" t="str">
        <f>四年级标准分</f>
        <v/>
      </c>
      <c r="AE47" s="534" t="str">
        <f>四年级总分</f>
        <v/>
      </c>
      <c r="AF47" s="517" t="str">
        <f>四年级等级</f>
        <v/>
      </c>
    </row>
    <row r="48" spans="1:32">
      <c r="A48" s="476">
        <v>401</v>
      </c>
      <c r="B48" s="477">
        <v>46</v>
      </c>
      <c r="C48" s="478"/>
      <c r="D48" s="471"/>
      <c r="E48" s="478"/>
      <c r="F48" s="473"/>
      <c r="G48" s="480"/>
      <c r="H48" s="475"/>
      <c r="I48" s="501"/>
      <c r="J48" s="502"/>
      <c r="K48" s="502"/>
      <c r="L48" s="503"/>
      <c r="M48" s="644"/>
      <c r="N48" s="505" t="str">
        <f>四年级BMI</f>
        <v/>
      </c>
      <c r="O48" s="499" t="str">
        <f>四年级BMI等级</f>
        <v/>
      </c>
      <c r="P48" s="500" t="str">
        <f>四年级BMI得分</f>
        <v/>
      </c>
      <c r="Q48" s="515" t="str">
        <f>四年级肺活量得分</f>
        <v/>
      </c>
      <c r="R48" s="512" t="str">
        <f>四年级等级</f>
        <v/>
      </c>
      <c r="S48" s="516" t="str">
        <f>四年级50米跑得分</f>
        <v/>
      </c>
      <c r="T48" s="517" t="str">
        <f>四年级等级</f>
        <v/>
      </c>
      <c r="U48" s="516" t="str">
        <f>四年级坐位体前屈得分</f>
        <v/>
      </c>
      <c r="V48" s="517" t="str">
        <f>四年级等级</f>
        <v/>
      </c>
      <c r="W48" s="516" t="str">
        <f>四年级一分钟跳绳得分</f>
        <v/>
      </c>
      <c r="X48" s="517" t="str">
        <f>四年级等级</f>
        <v/>
      </c>
      <c r="Y48" s="515" t="str">
        <f>四年级仰卧起坐得分</f>
        <v/>
      </c>
      <c r="Z48" s="518" t="str">
        <f>四年级等级</f>
        <v/>
      </c>
      <c r="AA48" s="533"/>
      <c r="AB48" s="515"/>
      <c r="AC48" s="533" t="str">
        <f>四年级跳绳附加分</f>
        <v/>
      </c>
      <c r="AD48" s="534" t="str">
        <f>四年级标准分</f>
        <v/>
      </c>
      <c r="AE48" s="534" t="str">
        <f>四年级总分</f>
        <v/>
      </c>
      <c r="AF48" s="517" t="str">
        <f>四年级等级</f>
        <v/>
      </c>
    </row>
    <row r="49" spans="1:32">
      <c r="A49" s="476">
        <v>401</v>
      </c>
      <c r="B49" s="477">
        <v>47</v>
      </c>
      <c r="C49" s="478"/>
      <c r="D49" s="471"/>
      <c r="E49" s="478"/>
      <c r="F49" s="473"/>
      <c r="G49" s="480"/>
      <c r="H49" s="475"/>
      <c r="I49" s="501"/>
      <c r="J49" s="502"/>
      <c r="K49" s="502"/>
      <c r="L49" s="503"/>
      <c r="M49" s="644"/>
      <c r="N49" s="505" t="str">
        <f>四年级BMI</f>
        <v/>
      </c>
      <c r="O49" s="499" t="str">
        <f>四年级BMI等级</f>
        <v/>
      </c>
      <c r="P49" s="500" t="str">
        <f>四年级BMI得分</f>
        <v/>
      </c>
      <c r="Q49" s="515" t="str">
        <f>四年级肺活量得分</f>
        <v/>
      </c>
      <c r="R49" s="512" t="str">
        <f>四年级等级</f>
        <v/>
      </c>
      <c r="S49" s="516" t="str">
        <f>四年级50米跑得分</f>
        <v/>
      </c>
      <c r="T49" s="517" t="str">
        <f>四年级等级</f>
        <v/>
      </c>
      <c r="U49" s="516" t="str">
        <f>四年级坐位体前屈得分</f>
        <v/>
      </c>
      <c r="V49" s="517" t="str">
        <f>四年级等级</f>
        <v/>
      </c>
      <c r="W49" s="516" t="str">
        <f>四年级一分钟跳绳得分</f>
        <v/>
      </c>
      <c r="X49" s="517" t="str">
        <f>四年级等级</f>
        <v/>
      </c>
      <c r="Y49" s="515" t="str">
        <f>四年级仰卧起坐得分</f>
        <v/>
      </c>
      <c r="Z49" s="518" t="str">
        <f>四年级等级</f>
        <v/>
      </c>
      <c r="AA49" s="533"/>
      <c r="AB49" s="515"/>
      <c r="AC49" s="533" t="str">
        <f>四年级跳绳附加分</f>
        <v/>
      </c>
      <c r="AD49" s="534" t="str">
        <f>四年级标准分</f>
        <v/>
      </c>
      <c r="AE49" s="534" t="str">
        <f>四年级总分</f>
        <v/>
      </c>
      <c r="AF49" s="517" t="str">
        <f>四年级等级</f>
        <v/>
      </c>
    </row>
    <row r="50" spans="1:32">
      <c r="A50" s="476">
        <v>401</v>
      </c>
      <c r="B50" s="477">
        <v>48</v>
      </c>
      <c r="C50" s="478"/>
      <c r="D50" s="471"/>
      <c r="E50" s="478"/>
      <c r="F50" s="481"/>
      <c r="G50" s="480"/>
      <c r="H50" s="475"/>
      <c r="I50" s="501"/>
      <c r="J50" s="502"/>
      <c r="K50" s="502"/>
      <c r="L50" s="503"/>
      <c r="M50" s="644"/>
      <c r="N50" s="505" t="str">
        <f>四年级BMI</f>
        <v/>
      </c>
      <c r="O50" s="499" t="str">
        <f>四年级BMI等级</f>
        <v/>
      </c>
      <c r="P50" s="500" t="str">
        <f>四年级BMI得分</f>
        <v/>
      </c>
      <c r="Q50" s="515" t="str">
        <f>四年级肺活量得分</f>
        <v/>
      </c>
      <c r="R50" s="512" t="str">
        <f>四年级等级</f>
        <v/>
      </c>
      <c r="S50" s="516" t="str">
        <f>四年级50米跑得分</f>
        <v/>
      </c>
      <c r="T50" s="517" t="str">
        <f>四年级等级</f>
        <v/>
      </c>
      <c r="U50" s="516" t="str">
        <f>四年级坐位体前屈得分</f>
        <v/>
      </c>
      <c r="V50" s="517" t="str">
        <f>四年级等级</f>
        <v/>
      </c>
      <c r="W50" s="516" t="str">
        <f>四年级一分钟跳绳得分</f>
        <v/>
      </c>
      <c r="X50" s="517" t="str">
        <f>四年级等级</f>
        <v/>
      </c>
      <c r="Y50" s="515" t="str">
        <f>四年级仰卧起坐得分</f>
        <v/>
      </c>
      <c r="Z50" s="518" t="str">
        <f>四年级等级</f>
        <v/>
      </c>
      <c r="AA50" s="533"/>
      <c r="AB50" s="515"/>
      <c r="AC50" s="533" t="str">
        <f>四年级跳绳附加分</f>
        <v/>
      </c>
      <c r="AD50" s="534" t="str">
        <f>四年级标准分</f>
        <v/>
      </c>
      <c r="AE50" s="534" t="str">
        <f>四年级总分</f>
        <v/>
      </c>
      <c r="AF50" s="517" t="str">
        <f>四年级等级</f>
        <v/>
      </c>
    </row>
    <row r="51" spans="1:32">
      <c r="A51" s="476">
        <v>401</v>
      </c>
      <c r="B51" s="477">
        <v>49</v>
      </c>
      <c r="C51" s="478"/>
      <c r="D51" s="471"/>
      <c r="E51" s="478"/>
      <c r="F51" s="481"/>
      <c r="G51" s="480"/>
      <c r="H51" s="475"/>
      <c r="I51" s="501"/>
      <c r="J51" s="502"/>
      <c r="K51" s="502"/>
      <c r="L51" s="503"/>
      <c r="M51" s="644"/>
      <c r="N51" s="505" t="str">
        <f>四年级BMI</f>
        <v/>
      </c>
      <c r="O51" s="499" t="str">
        <f>四年级BMI等级</f>
        <v/>
      </c>
      <c r="P51" s="500" t="str">
        <f>四年级BMI得分</f>
        <v/>
      </c>
      <c r="Q51" s="515" t="str">
        <f>四年级肺活量得分</f>
        <v/>
      </c>
      <c r="R51" s="512" t="str">
        <f>四年级等级</f>
        <v/>
      </c>
      <c r="S51" s="516" t="str">
        <f>四年级50米跑得分</f>
        <v/>
      </c>
      <c r="T51" s="517" t="str">
        <f>四年级等级</f>
        <v/>
      </c>
      <c r="U51" s="516" t="str">
        <f>四年级坐位体前屈得分</f>
        <v/>
      </c>
      <c r="V51" s="517" t="str">
        <f>四年级等级</f>
        <v/>
      </c>
      <c r="W51" s="516" t="str">
        <f>四年级一分钟跳绳得分</f>
        <v/>
      </c>
      <c r="X51" s="517" t="str">
        <f>四年级等级</f>
        <v/>
      </c>
      <c r="Y51" s="515" t="str">
        <f>四年级仰卧起坐得分</f>
        <v/>
      </c>
      <c r="Z51" s="518" t="str">
        <f>四年级等级</f>
        <v/>
      </c>
      <c r="AA51" s="533"/>
      <c r="AB51" s="515"/>
      <c r="AC51" s="533" t="str">
        <f>四年级跳绳附加分</f>
        <v/>
      </c>
      <c r="AD51" s="534" t="str">
        <f>四年级标准分</f>
        <v/>
      </c>
      <c r="AE51" s="534" t="str">
        <f>四年级总分</f>
        <v/>
      </c>
      <c r="AF51" s="517" t="str">
        <f>四年级等级</f>
        <v/>
      </c>
    </row>
    <row r="52" spans="1:32">
      <c r="A52" s="476">
        <v>401</v>
      </c>
      <c r="B52" s="477">
        <v>50</v>
      </c>
      <c r="C52" s="478"/>
      <c r="D52" s="471"/>
      <c r="E52" s="478"/>
      <c r="F52" s="481"/>
      <c r="G52" s="480"/>
      <c r="H52" s="475"/>
      <c r="I52" s="501"/>
      <c r="J52" s="502"/>
      <c r="K52" s="502"/>
      <c r="L52" s="503"/>
      <c r="M52" s="644"/>
      <c r="N52" s="505" t="str">
        <f>四年级BMI</f>
        <v/>
      </c>
      <c r="O52" s="499" t="str">
        <f>四年级BMI等级</f>
        <v/>
      </c>
      <c r="P52" s="500" t="str">
        <f>四年级BMI得分</f>
        <v/>
      </c>
      <c r="Q52" s="515" t="str">
        <f>四年级肺活量得分</f>
        <v/>
      </c>
      <c r="R52" s="512" t="str">
        <f>四年级等级</f>
        <v/>
      </c>
      <c r="S52" s="516" t="str">
        <f>四年级50米跑得分</f>
        <v/>
      </c>
      <c r="T52" s="517" t="str">
        <f>四年级等级</f>
        <v/>
      </c>
      <c r="U52" s="516" t="str">
        <f>四年级坐位体前屈得分</f>
        <v/>
      </c>
      <c r="V52" s="517" t="str">
        <f>四年级等级</f>
        <v/>
      </c>
      <c r="W52" s="516" t="str">
        <f>四年级一分钟跳绳得分</f>
        <v/>
      </c>
      <c r="X52" s="517" t="str">
        <f>四年级等级</f>
        <v/>
      </c>
      <c r="Y52" s="515" t="str">
        <f>四年级仰卧起坐得分</f>
        <v/>
      </c>
      <c r="Z52" s="518" t="str">
        <f>四年级等级</f>
        <v/>
      </c>
      <c r="AA52" s="533"/>
      <c r="AB52" s="515"/>
      <c r="AC52" s="533" t="str">
        <f>四年级跳绳附加分</f>
        <v/>
      </c>
      <c r="AD52" s="534" t="str">
        <f>四年级标准分</f>
        <v/>
      </c>
      <c r="AE52" s="534" t="str">
        <f>四年级总分</f>
        <v/>
      </c>
      <c r="AF52" s="517" t="str">
        <f>四年级等级</f>
        <v/>
      </c>
    </row>
    <row r="53" spans="1:32">
      <c r="A53" s="476">
        <v>401</v>
      </c>
      <c r="B53" s="477">
        <v>51</v>
      </c>
      <c r="C53" s="478"/>
      <c r="D53" s="471"/>
      <c r="E53" s="472"/>
      <c r="F53" s="481"/>
      <c r="G53" s="474"/>
      <c r="H53" s="475"/>
      <c r="I53" s="501"/>
      <c r="J53" s="502"/>
      <c r="K53" s="495"/>
      <c r="L53" s="503"/>
      <c r="M53" s="644"/>
      <c r="N53" s="505" t="str">
        <f>四年级BMI</f>
        <v/>
      </c>
      <c r="O53" s="499" t="str">
        <f>四年级BMI等级</f>
        <v/>
      </c>
      <c r="P53" s="500" t="str">
        <f>四年级BMI得分</f>
        <v/>
      </c>
      <c r="Q53" s="515" t="str">
        <f>四年级肺活量得分</f>
        <v/>
      </c>
      <c r="R53" s="512" t="str">
        <f>四年级等级</f>
        <v/>
      </c>
      <c r="S53" s="516" t="str">
        <f>四年级50米跑得分</f>
        <v/>
      </c>
      <c r="T53" s="517" t="str">
        <f>四年级等级</f>
        <v/>
      </c>
      <c r="U53" s="516" t="str">
        <f>四年级坐位体前屈得分</f>
        <v/>
      </c>
      <c r="V53" s="517" t="str">
        <f>四年级等级</f>
        <v/>
      </c>
      <c r="W53" s="516" t="str">
        <f>四年级一分钟跳绳得分</f>
        <v/>
      </c>
      <c r="X53" s="517" t="str">
        <f>四年级等级</f>
        <v/>
      </c>
      <c r="Y53" s="515" t="str">
        <f>四年级仰卧起坐得分</f>
        <v/>
      </c>
      <c r="Z53" s="518" t="str">
        <f>四年级等级</f>
        <v/>
      </c>
      <c r="AA53" s="533"/>
      <c r="AB53" s="515"/>
      <c r="AC53" s="533" t="str">
        <f>四年级跳绳附加分</f>
        <v/>
      </c>
      <c r="AD53" s="534" t="str">
        <f>四年级标准分</f>
        <v/>
      </c>
      <c r="AE53" s="534" t="str">
        <f>四年级总分</f>
        <v/>
      </c>
      <c r="AF53" s="517" t="str">
        <f>四年级等级</f>
        <v/>
      </c>
    </row>
    <row r="54" spans="1:32">
      <c r="A54" s="476">
        <v>401</v>
      </c>
      <c r="B54" s="477">
        <v>52</v>
      </c>
      <c r="C54" s="470"/>
      <c r="D54" s="471"/>
      <c r="E54" s="472"/>
      <c r="F54" s="481"/>
      <c r="G54" s="480"/>
      <c r="H54" s="475"/>
      <c r="I54" s="494"/>
      <c r="J54" s="495"/>
      <c r="K54" s="495"/>
      <c r="L54" s="503"/>
      <c r="M54" s="644"/>
      <c r="N54" s="505" t="str">
        <f>四年级BMI</f>
        <v/>
      </c>
      <c r="O54" s="499" t="str">
        <f>四年级BMI等级</f>
        <v/>
      </c>
      <c r="P54" s="500" t="str">
        <f>四年级BMI得分</f>
        <v/>
      </c>
      <c r="Q54" s="515" t="str">
        <f>四年级肺活量得分</f>
        <v/>
      </c>
      <c r="R54" s="512" t="str">
        <f>四年级等级</f>
        <v/>
      </c>
      <c r="S54" s="516" t="str">
        <f>四年级50米跑得分</f>
        <v/>
      </c>
      <c r="T54" s="517" t="str">
        <f>四年级等级</f>
        <v/>
      </c>
      <c r="U54" s="516" t="str">
        <f>四年级坐位体前屈得分</f>
        <v/>
      </c>
      <c r="V54" s="517" t="str">
        <f>四年级等级</f>
        <v/>
      </c>
      <c r="W54" s="516" t="str">
        <f>四年级一分钟跳绳得分</f>
        <v/>
      </c>
      <c r="X54" s="517" t="str">
        <f>四年级等级</f>
        <v/>
      </c>
      <c r="Y54" s="515" t="str">
        <f>四年级仰卧起坐得分</f>
        <v/>
      </c>
      <c r="Z54" s="518" t="str">
        <f>四年级等级</f>
        <v/>
      </c>
      <c r="AA54" s="533"/>
      <c r="AB54" s="515"/>
      <c r="AC54" s="533" t="str">
        <f>四年级跳绳附加分</f>
        <v/>
      </c>
      <c r="AD54" s="534" t="str">
        <f>四年级标准分</f>
        <v/>
      </c>
      <c r="AE54" s="534" t="str">
        <f>四年级总分</f>
        <v/>
      </c>
      <c r="AF54" s="517" t="str">
        <f>四年级等级</f>
        <v/>
      </c>
    </row>
    <row r="55" spans="1:32">
      <c r="A55" s="476">
        <v>401</v>
      </c>
      <c r="B55" s="477">
        <v>53</v>
      </c>
      <c r="C55" s="478"/>
      <c r="D55" s="471"/>
      <c r="E55" s="472"/>
      <c r="F55" s="481"/>
      <c r="G55" s="480"/>
      <c r="H55" s="475"/>
      <c r="I55" s="501"/>
      <c r="J55" s="502"/>
      <c r="K55" s="495"/>
      <c r="L55" s="503"/>
      <c r="M55" s="644"/>
      <c r="N55" s="505" t="str">
        <f>四年级BMI</f>
        <v/>
      </c>
      <c r="O55" s="499" t="str">
        <f>四年级BMI等级</f>
        <v/>
      </c>
      <c r="P55" s="500" t="str">
        <f>四年级BMI得分</f>
        <v/>
      </c>
      <c r="Q55" s="515" t="str">
        <f>四年级肺活量得分</f>
        <v/>
      </c>
      <c r="R55" s="512" t="str">
        <f>四年级等级</f>
        <v/>
      </c>
      <c r="S55" s="516" t="str">
        <f>四年级50米跑得分</f>
        <v/>
      </c>
      <c r="T55" s="517" t="str">
        <f>四年级等级</f>
        <v/>
      </c>
      <c r="U55" s="516" t="str">
        <f>四年级坐位体前屈得分</f>
        <v/>
      </c>
      <c r="V55" s="517" t="str">
        <f>四年级等级</f>
        <v/>
      </c>
      <c r="W55" s="516" t="str">
        <f>四年级一分钟跳绳得分</f>
        <v/>
      </c>
      <c r="X55" s="517" t="str">
        <f>四年级等级</f>
        <v/>
      </c>
      <c r="Y55" s="515" t="str">
        <f>四年级仰卧起坐得分</f>
        <v/>
      </c>
      <c r="Z55" s="518" t="str">
        <f>四年级等级</f>
        <v/>
      </c>
      <c r="AA55" s="533"/>
      <c r="AB55" s="515"/>
      <c r="AC55" s="533" t="str">
        <f>四年级跳绳附加分</f>
        <v/>
      </c>
      <c r="AD55" s="534" t="str">
        <f>四年级标准分</f>
        <v/>
      </c>
      <c r="AE55" s="534" t="str">
        <f>四年级总分</f>
        <v/>
      </c>
      <c r="AF55" s="517" t="str">
        <f>四年级等级</f>
        <v/>
      </c>
    </row>
    <row r="56" spans="1:32">
      <c r="A56" s="476">
        <v>401</v>
      </c>
      <c r="B56" s="477">
        <v>54</v>
      </c>
      <c r="C56" s="478"/>
      <c r="D56" s="471"/>
      <c r="E56" s="472"/>
      <c r="F56" s="481"/>
      <c r="G56" s="480"/>
      <c r="H56" s="475"/>
      <c r="I56" s="501"/>
      <c r="J56" s="502"/>
      <c r="K56" s="495"/>
      <c r="L56" s="503"/>
      <c r="M56" s="644"/>
      <c r="N56" s="505" t="str">
        <f>四年级BMI</f>
        <v/>
      </c>
      <c r="O56" s="499" t="str">
        <f>四年级BMI等级</f>
        <v/>
      </c>
      <c r="P56" s="500" t="str">
        <f>四年级BMI得分</f>
        <v/>
      </c>
      <c r="Q56" s="515" t="str">
        <f>四年级肺活量得分</f>
        <v/>
      </c>
      <c r="R56" s="512" t="str">
        <f>四年级等级</f>
        <v/>
      </c>
      <c r="S56" s="516" t="str">
        <f>四年级50米跑得分</f>
        <v/>
      </c>
      <c r="T56" s="517" t="str">
        <f>四年级等级</f>
        <v/>
      </c>
      <c r="U56" s="516" t="str">
        <f>四年级坐位体前屈得分</f>
        <v/>
      </c>
      <c r="V56" s="517" t="str">
        <f>四年级等级</f>
        <v/>
      </c>
      <c r="W56" s="516" t="str">
        <f>四年级一分钟跳绳得分</f>
        <v/>
      </c>
      <c r="X56" s="517" t="str">
        <f>四年级等级</f>
        <v/>
      </c>
      <c r="Y56" s="515" t="str">
        <f>四年级仰卧起坐得分</f>
        <v/>
      </c>
      <c r="Z56" s="518" t="str">
        <f>四年级等级</f>
        <v/>
      </c>
      <c r="AA56" s="533"/>
      <c r="AB56" s="515"/>
      <c r="AC56" s="533" t="str">
        <f>四年级跳绳附加分</f>
        <v/>
      </c>
      <c r="AD56" s="534" t="str">
        <f>四年级标准分</f>
        <v/>
      </c>
      <c r="AE56" s="534" t="str">
        <f>四年级总分</f>
        <v/>
      </c>
      <c r="AF56" s="517" t="str">
        <f>四年级等级</f>
        <v/>
      </c>
    </row>
    <row r="57" spans="1:32">
      <c r="A57" s="476">
        <v>401</v>
      </c>
      <c r="B57" s="477">
        <v>55</v>
      </c>
      <c r="C57" s="478"/>
      <c r="D57" s="471"/>
      <c r="E57" s="472"/>
      <c r="F57" s="481"/>
      <c r="G57" s="474"/>
      <c r="H57" s="475"/>
      <c r="I57" s="501"/>
      <c r="J57" s="502"/>
      <c r="K57" s="495"/>
      <c r="L57" s="503"/>
      <c r="M57" s="644"/>
      <c r="N57" s="505" t="str">
        <f>四年级BMI</f>
        <v/>
      </c>
      <c r="O57" s="499" t="str">
        <f>四年级BMI等级</f>
        <v/>
      </c>
      <c r="P57" s="500" t="str">
        <f>四年级BMI得分</f>
        <v/>
      </c>
      <c r="Q57" s="515" t="str">
        <f>四年级肺活量得分</f>
        <v/>
      </c>
      <c r="R57" s="512" t="str">
        <f>四年级等级</f>
        <v/>
      </c>
      <c r="S57" s="516" t="str">
        <f>四年级50米跑得分</f>
        <v/>
      </c>
      <c r="T57" s="517" t="str">
        <f>四年级等级</f>
        <v/>
      </c>
      <c r="U57" s="516" t="str">
        <f>四年级坐位体前屈得分</f>
        <v/>
      </c>
      <c r="V57" s="517" t="str">
        <f>四年级等级</f>
        <v/>
      </c>
      <c r="W57" s="516" t="str">
        <f>四年级一分钟跳绳得分</f>
        <v/>
      </c>
      <c r="X57" s="517" t="str">
        <f>四年级等级</f>
        <v/>
      </c>
      <c r="Y57" s="515" t="str">
        <f>四年级仰卧起坐得分</f>
        <v/>
      </c>
      <c r="Z57" s="518" t="str">
        <f>四年级等级</f>
        <v/>
      </c>
      <c r="AA57" s="533"/>
      <c r="AB57" s="515"/>
      <c r="AC57" s="533" t="str">
        <f>四年级跳绳附加分</f>
        <v/>
      </c>
      <c r="AD57" s="534" t="str">
        <f>四年级标准分</f>
        <v/>
      </c>
      <c r="AE57" s="534" t="str">
        <f>四年级总分</f>
        <v/>
      </c>
      <c r="AF57" s="517" t="str">
        <f>四年级等级</f>
        <v/>
      </c>
    </row>
    <row r="58" spans="1:32">
      <c r="A58" s="476">
        <v>401</v>
      </c>
      <c r="B58" s="477">
        <v>56</v>
      </c>
      <c r="C58" s="478"/>
      <c r="D58" s="471"/>
      <c r="E58" s="472"/>
      <c r="F58" s="481"/>
      <c r="G58" s="474"/>
      <c r="H58" s="475"/>
      <c r="I58" s="501"/>
      <c r="J58" s="502"/>
      <c r="K58" s="495"/>
      <c r="L58" s="503"/>
      <c r="M58" s="644"/>
      <c r="N58" s="505" t="str">
        <f>四年级BMI</f>
        <v/>
      </c>
      <c r="O58" s="499" t="str">
        <f>四年级BMI等级</f>
        <v/>
      </c>
      <c r="P58" s="500" t="str">
        <f>四年级BMI得分</f>
        <v/>
      </c>
      <c r="Q58" s="515" t="str">
        <f>四年级肺活量得分</f>
        <v/>
      </c>
      <c r="R58" s="512" t="str">
        <f>四年级等级</f>
        <v/>
      </c>
      <c r="S58" s="516" t="str">
        <f>四年级50米跑得分</f>
        <v/>
      </c>
      <c r="T58" s="517" t="str">
        <f>四年级等级</f>
        <v/>
      </c>
      <c r="U58" s="516" t="str">
        <f>四年级坐位体前屈得分</f>
        <v/>
      </c>
      <c r="V58" s="517" t="str">
        <f>四年级等级</f>
        <v/>
      </c>
      <c r="W58" s="516" t="str">
        <f>四年级一分钟跳绳得分</f>
        <v/>
      </c>
      <c r="X58" s="517" t="str">
        <f>四年级等级</f>
        <v/>
      </c>
      <c r="Y58" s="515" t="str">
        <f>四年级仰卧起坐得分</f>
        <v/>
      </c>
      <c r="Z58" s="518" t="str">
        <f>四年级等级</f>
        <v/>
      </c>
      <c r="AA58" s="533"/>
      <c r="AB58" s="515"/>
      <c r="AC58" s="533" t="str">
        <f>四年级跳绳附加分</f>
        <v/>
      </c>
      <c r="AD58" s="534" t="str">
        <f>四年级标准分</f>
        <v/>
      </c>
      <c r="AE58" s="534" t="str">
        <f>四年级总分</f>
        <v/>
      </c>
      <c r="AF58" s="517" t="str">
        <f>四年级等级</f>
        <v/>
      </c>
    </row>
    <row r="59" spans="1:32">
      <c r="A59" s="476">
        <v>401</v>
      </c>
      <c r="B59" s="477">
        <v>57</v>
      </c>
      <c r="C59" s="478"/>
      <c r="D59" s="471"/>
      <c r="E59" s="472"/>
      <c r="F59" s="481"/>
      <c r="G59" s="474"/>
      <c r="H59" s="475"/>
      <c r="I59" s="501"/>
      <c r="J59" s="502"/>
      <c r="K59" s="495"/>
      <c r="L59" s="503"/>
      <c r="M59" s="644"/>
      <c r="N59" s="505" t="str">
        <f>四年级BMI</f>
        <v/>
      </c>
      <c r="O59" s="499" t="str">
        <f>四年级BMI等级</f>
        <v/>
      </c>
      <c r="P59" s="500" t="str">
        <f>四年级BMI得分</f>
        <v/>
      </c>
      <c r="Q59" s="515" t="str">
        <f>四年级肺活量得分</f>
        <v/>
      </c>
      <c r="R59" s="512" t="str">
        <f>四年级等级</f>
        <v/>
      </c>
      <c r="S59" s="516" t="str">
        <f>四年级50米跑得分</f>
        <v/>
      </c>
      <c r="T59" s="517" t="str">
        <f>四年级等级</f>
        <v/>
      </c>
      <c r="U59" s="516" t="str">
        <f>四年级坐位体前屈得分</f>
        <v/>
      </c>
      <c r="V59" s="517" t="str">
        <f>四年级等级</f>
        <v/>
      </c>
      <c r="W59" s="516" t="str">
        <f>四年级一分钟跳绳得分</f>
        <v/>
      </c>
      <c r="X59" s="517" t="str">
        <f>四年级等级</f>
        <v/>
      </c>
      <c r="Y59" s="515" t="str">
        <f>四年级仰卧起坐得分</f>
        <v/>
      </c>
      <c r="Z59" s="518" t="str">
        <f>四年级等级</f>
        <v/>
      </c>
      <c r="AA59" s="533"/>
      <c r="AB59" s="515"/>
      <c r="AC59" s="533" t="str">
        <f>四年级跳绳附加分</f>
        <v/>
      </c>
      <c r="AD59" s="534" t="str">
        <f>四年级标准分</f>
        <v/>
      </c>
      <c r="AE59" s="534" t="str">
        <f>四年级总分</f>
        <v/>
      </c>
      <c r="AF59" s="517" t="str">
        <f>四年级等级</f>
        <v/>
      </c>
    </row>
    <row r="60" spans="1:32">
      <c r="A60" s="476">
        <v>401</v>
      </c>
      <c r="B60" s="477">
        <v>58</v>
      </c>
      <c r="C60" s="478"/>
      <c r="D60" s="471"/>
      <c r="E60" s="472"/>
      <c r="F60" s="481"/>
      <c r="G60" s="474"/>
      <c r="H60" s="475"/>
      <c r="I60" s="501"/>
      <c r="J60" s="502"/>
      <c r="K60" s="495"/>
      <c r="L60" s="503"/>
      <c r="M60" s="644"/>
      <c r="N60" s="505" t="str">
        <f>四年级BMI</f>
        <v/>
      </c>
      <c r="O60" s="499" t="str">
        <f>四年级BMI等级</f>
        <v/>
      </c>
      <c r="P60" s="500" t="str">
        <f>四年级BMI得分</f>
        <v/>
      </c>
      <c r="Q60" s="515" t="str">
        <f>四年级肺活量得分</f>
        <v/>
      </c>
      <c r="R60" s="512" t="str">
        <f>四年级等级</f>
        <v/>
      </c>
      <c r="S60" s="516" t="str">
        <f>四年级50米跑得分</f>
        <v/>
      </c>
      <c r="T60" s="517" t="str">
        <f>四年级等级</f>
        <v/>
      </c>
      <c r="U60" s="516" t="str">
        <f>四年级坐位体前屈得分</f>
        <v/>
      </c>
      <c r="V60" s="517" t="str">
        <f>四年级等级</f>
        <v/>
      </c>
      <c r="W60" s="516" t="str">
        <f>四年级一分钟跳绳得分</f>
        <v/>
      </c>
      <c r="X60" s="517" t="str">
        <f>四年级等级</f>
        <v/>
      </c>
      <c r="Y60" s="515" t="str">
        <f>四年级仰卧起坐得分</f>
        <v/>
      </c>
      <c r="Z60" s="518" t="str">
        <f>四年级等级</f>
        <v/>
      </c>
      <c r="AA60" s="533"/>
      <c r="AB60" s="515"/>
      <c r="AC60" s="533" t="str">
        <f>四年级跳绳附加分</f>
        <v/>
      </c>
      <c r="AD60" s="534" t="str">
        <f>四年级标准分</f>
        <v/>
      </c>
      <c r="AE60" s="534" t="str">
        <f>四年级总分</f>
        <v/>
      </c>
      <c r="AF60" s="517" t="str">
        <f>四年级等级</f>
        <v/>
      </c>
    </row>
    <row r="61" spans="1:32">
      <c r="A61" s="476">
        <v>401</v>
      </c>
      <c r="B61" s="477">
        <v>59</v>
      </c>
      <c r="C61" s="478"/>
      <c r="D61" s="471"/>
      <c r="E61" s="472"/>
      <c r="F61" s="481"/>
      <c r="G61" s="474"/>
      <c r="H61" s="475"/>
      <c r="I61" s="501"/>
      <c r="J61" s="502"/>
      <c r="K61" s="495"/>
      <c r="L61" s="503"/>
      <c r="M61" s="644"/>
      <c r="N61" s="505" t="str">
        <f>四年级BMI</f>
        <v/>
      </c>
      <c r="O61" s="499" t="str">
        <f>四年级BMI等级</f>
        <v/>
      </c>
      <c r="P61" s="500" t="str">
        <f>四年级BMI得分</f>
        <v/>
      </c>
      <c r="Q61" s="515" t="str">
        <f>四年级肺活量得分</f>
        <v/>
      </c>
      <c r="R61" s="512" t="str">
        <f>四年级等级</f>
        <v/>
      </c>
      <c r="S61" s="516" t="str">
        <f>四年级50米跑得分</f>
        <v/>
      </c>
      <c r="T61" s="517" t="str">
        <f>四年级等级</f>
        <v/>
      </c>
      <c r="U61" s="516" t="str">
        <f>四年级坐位体前屈得分</f>
        <v/>
      </c>
      <c r="V61" s="517" t="str">
        <f>四年级等级</f>
        <v/>
      </c>
      <c r="W61" s="516" t="str">
        <f>四年级一分钟跳绳得分</f>
        <v/>
      </c>
      <c r="X61" s="517" t="str">
        <f>四年级等级</f>
        <v/>
      </c>
      <c r="Y61" s="515" t="str">
        <f>四年级仰卧起坐得分</f>
        <v/>
      </c>
      <c r="Z61" s="518" t="str">
        <f>四年级等级</f>
        <v/>
      </c>
      <c r="AA61" s="533"/>
      <c r="AB61" s="515"/>
      <c r="AC61" s="533" t="str">
        <f>四年级跳绳附加分</f>
        <v/>
      </c>
      <c r="AD61" s="534" t="str">
        <f>四年级标准分</f>
        <v/>
      </c>
      <c r="AE61" s="534" t="str">
        <f>四年级总分</f>
        <v/>
      </c>
      <c r="AF61" s="517" t="str">
        <f>四年级等级</f>
        <v/>
      </c>
    </row>
    <row r="62" spans="1:32">
      <c r="A62" s="476">
        <v>401</v>
      </c>
      <c r="B62" s="477">
        <v>60</v>
      </c>
      <c r="C62" s="478"/>
      <c r="D62" s="471"/>
      <c r="E62" s="472"/>
      <c r="F62" s="481"/>
      <c r="G62" s="474"/>
      <c r="H62" s="475"/>
      <c r="I62" s="501"/>
      <c r="J62" s="502"/>
      <c r="K62" s="495"/>
      <c r="L62" s="503"/>
      <c r="M62" s="644"/>
      <c r="N62" s="505" t="str">
        <f>四年级BMI</f>
        <v/>
      </c>
      <c r="O62" s="499" t="str">
        <f>四年级BMI等级</f>
        <v/>
      </c>
      <c r="P62" s="500" t="str">
        <f>四年级BMI得分</f>
        <v/>
      </c>
      <c r="Q62" s="515" t="str">
        <f>四年级肺活量得分</f>
        <v/>
      </c>
      <c r="R62" s="512" t="str">
        <f>四年级等级</f>
        <v/>
      </c>
      <c r="S62" s="516" t="str">
        <f>四年级50米跑得分</f>
        <v/>
      </c>
      <c r="T62" s="517" t="str">
        <f>四年级等级</f>
        <v/>
      </c>
      <c r="U62" s="516" t="str">
        <f>四年级坐位体前屈得分</f>
        <v/>
      </c>
      <c r="V62" s="517" t="str">
        <f>四年级等级</f>
        <v/>
      </c>
      <c r="W62" s="516" t="str">
        <f>四年级一分钟跳绳得分</f>
        <v/>
      </c>
      <c r="X62" s="517" t="str">
        <f>四年级等级</f>
        <v/>
      </c>
      <c r="Y62" s="515" t="str">
        <f>四年级仰卧起坐得分</f>
        <v/>
      </c>
      <c r="Z62" s="518" t="str">
        <f>四年级等级</f>
        <v/>
      </c>
      <c r="AA62" s="533"/>
      <c r="AB62" s="515"/>
      <c r="AC62" s="533" t="str">
        <f>四年级跳绳附加分</f>
        <v/>
      </c>
      <c r="AD62" s="534" t="str">
        <f>四年级标准分</f>
        <v/>
      </c>
      <c r="AE62" s="534" t="str">
        <f>四年级总分</f>
        <v/>
      </c>
      <c r="AF62" s="517" t="str">
        <f>四年级等级</f>
        <v/>
      </c>
    </row>
    <row r="63" spans="1:32">
      <c r="A63" s="476">
        <v>401</v>
      </c>
      <c r="B63" s="477">
        <v>61</v>
      </c>
      <c r="C63" s="478"/>
      <c r="D63" s="471"/>
      <c r="E63" s="472"/>
      <c r="F63" s="481"/>
      <c r="G63" s="474"/>
      <c r="H63" s="475"/>
      <c r="I63" s="501"/>
      <c r="J63" s="502"/>
      <c r="K63" s="495"/>
      <c r="L63" s="503"/>
      <c r="M63" s="644"/>
      <c r="N63" s="505" t="str">
        <f>四年级BMI</f>
        <v/>
      </c>
      <c r="O63" s="499" t="str">
        <f>四年级BMI等级</f>
        <v/>
      </c>
      <c r="P63" s="500" t="str">
        <f>四年级BMI得分</f>
        <v/>
      </c>
      <c r="Q63" s="515" t="str">
        <f>四年级肺活量得分</f>
        <v/>
      </c>
      <c r="R63" s="512" t="str">
        <f>四年级等级</f>
        <v/>
      </c>
      <c r="S63" s="516" t="str">
        <f>四年级50米跑得分</f>
        <v/>
      </c>
      <c r="T63" s="517" t="str">
        <f>四年级等级</f>
        <v/>
      </c>
      <c r="U63" s="516" t="str">
        <f>四年级坐位体前屈得分</f>
        <v/>
      </c>
      <c r="V63" s="517" t="str">
        <f>四年级等级</f>
        <v/>
      </c>
      <c r="W63" s="516" t="str">
        <f>四年级一分钟跳绳得分</f>
        <v/>
      </c>
      <c r="X63" s="517" t="str">
        <f>四年级等级</f>
        <v/>
      </c>
      <c r="Y63" s="515" t="str">
        <f>四年级仰卧起坐得分</f>
        <v/>
      </c>
      <c r="Z63" s="518" t="str">
        <f>四年级等级</f>
        <v/>
      </c>
      <c r="AA63" s="533"/>
      <c r="AB63" s="515"/>
      <c r="AC63" s="533" t="str">
        <f>四年级跳绳附加分</f>
        <v/>
      </c>
      <c r="AD63" s="534" t="str">
        <f>四年级标准分</f>
        <v/>
      </c>
      <c r="AE63" s="534" t="str">
        <f>四年级总分</f>
        <v/>
      </c>
      <c r="AF63" s="517" t="str">
        <f>四年级等级</f>
        <v/>
      </c>
    </row>
    <row r="64" spans="1:32">
      <c r="A64" s="476">
        <v>401</v>
      </c>
      <c r="B64" s="477">
        <v>62</v>
      </c>
      <c r="C64" s="478"/>
      <c r="D64" s="471"/>
      <c r="E64" s="472"/>
      <c r="F64" s="481"/>
      <c r="G64" s="474"/>
      <c r="H64" s="475"/>
      <c r="I64" s="501"/>
      <c r="J64" s="502"/>
      <c r="K64" s="495"/>
      <c r="L64" s="503"/>
      <c r="M64" s="644"/>
      <c r="N64" s="505" t="str">
        <f>四年级BMI</f>
        <v/>
      </c>
      <c r="O64" s="499" t="str">
        <f>四年级BMI等级</f>
        <v/>
      </c>
      <c r="P64" s="500" t="str">
        <f>四年级BMI得分</f>
        <v/>
      </c>
      <c r="Q64" s="515" t="str">
        <f>四年级肺活量得分</f>
        <v/>
      </c>
      <c r="R64" s="512" t="str">
        <f>四年级等级</f>
        <v/>
      </c>
      <c r="S64" s="516" t="str">
        <f>四年级50米跑得分</f>
        <v/>
      </c>
      <c r="T64" s="517" t="str">
        <f>四年级等级</f>
        <v/>
      </c>
      <c r="U64" s="516" t="str">
        <f>四年级坐位体前屈得分</f>
        <v/>
      </c>
      <c r="V64" s="517" t="str">
        <f>四年级等级</f>
        <v/>
      </c>
      <c r="W64" s="516" t="str">
        <f>四年级一分钟跳绳得分</f>
        <v/>
      </c>
      <c r="X64" s="517" t="str">
        <f>四年级等级</f>
        <v/>
      </c>
      <c r="Y64" s="515" t="str">
        <f>四年级仰卧起坐得分</f>
        <v/>
      </c>
      <c r="Z64" s="518" t="str">
        <f>四年级等级</f>
        <v/>
      </c>
      <c r="AA64" s="533"/>
      <c r="AB64" s="515"/>
      <c r="AC64" s="533" t="str">
        <f>四年级跳绳附加分</f>
        <v/>
      </c>
      <c r="AD64" s="534" t="str">
        <f>四年级标准分</f>
        <v/>
      </c>
      <c r="AE64" s="534" t="str">
        <f>四年级总分</f>
        <v/>
      </c>
      <c r="AF64" s="517" t="str">
        <f>四年级等级</f>
        <v/>
      </c>
    </row>
    <row r="65" spans="1:32">
      <c r="A65" s="476">
        <v>401</v>
      </c>
      <c r="B65" s="477">
        <v>63</v>
      </c>
      <c r="C65" s="478"/>
      <c r="D65" s="471"/>
      <c r="E65" s="472"/>
      <c r="F65" s="481"/>
      <c r="G65" s="474"/>
      <c r="H65" s="475"/>
      <c r="I65" s="501"/>
      <c r="J65" s="502"/>
      <c r="K65" s="495"/>
      <c r="L65" s="503"/>
      <c r="M65" s="644"/>
      <c r="N65" s="505" t="str">
        <f>四年级BMI</f>
        <v/>
      </c>
      <c r="O65" s="499" t="str">
        <f>四年级BMI等级</f>
        <v/>
      </c>
      <c r="P65" s="500" t="str">
        <f>四年级BMI得分</f>
        <v/>
      </c>
      <c r="Q65" s="515" t="str">
        <f>四年级肺活量得分</f>
        <v/>
      </c>
      <c r="R65" s="512" t="str">
        <f>四年级等级</f>
        <v/>
      </c>
      <c r="S65" s="516" t="str">
        <f>四年级50米跑得分</f>
        <v/>
      </c>
      <c r="T65" s="517" t="str">
        <f>四年级等级</f>
        <v/>
      </c>
      <c r="U65" s="516" t="str">
        <f>四年级坐位体前屈得分</f>
        <v/>
      </c>
      <c r="V65" s="517" t="str">
        <f>四年级等级</f>
        <v/>
      </c>
      <c r="W65" s="516" t="str">
        <f>四年级一分钟跳绳得分</f>
        <v/>
      </c>
      <c r="X65" s="517" t="str">
        <f>四年级等级</f>
        <v/>
      </c>
      <c r="Y65" s="515" t="str">
        <f>四年级仰卧起坐得分</f>
        <v/>
      </c>
      <c r="Z65" s="518" t="str">
        <f>四年级等级</f>
        <v/>
      </c>
      <c r="AA65" s="533"/>
      <c r="AB65" s="515"/>
      <c r="AC65" s="533" t="str">
        <f>四年级跳绳附加分</f>
        <v/>
      </c>
      <c r="AD65" s="534" t="str">
        <f>四年级标准分</f>
        <v/>
      </c>
      <c r="AE65" s="534" t="str">
        <f>四年级总分</f>
        <v/>
      </c>
      <c r="AF65" s="517" t="str">
        <f>四年级等级</f>
        <v/>
      </c>
    </row>
    <row r="66" spans="1:32">
      <c r="A66" s="476">
        <v>401</v>
      </c>
      <c r="B66" s="477">
        <v>64</v>
      </c>
      <c r="C66" s="478"/>
      <c r="D66" s="471"/>
      <c r="E66" s="472"/>
      <c r="F66" s="481"/>
      <c r="G66" s="474"/>
      <c r="H66" s="475"/>
      <c r="I66" s="501"/>
      <c r="J66" s="502"/>
      <c r="K66" s="495"/>
      <c r="L66" s="503"/>
      <c r="M66" s="644"/>
      <c r="N66" s="505" t="str">
        <f>四年级BMI</f>
        <v/>
      </c>
      <c r="O66" s="499" t="str">
        <f>四年级BMI等级</f>
        <v/>
      </c>
      <c r="P66" s="500" t="str">
        <f>四年级BMI得分</f>
        <v/>
      </c>
      <c r="Q66" s="515" t="str">
        <f>四年级肺活量得分</f>
        <v/>
      </c>
      <c r="R66" s="512" t="str">
        <f>四年级等级</f>
        <v/>
      </c>
      <c r="S66" s="516" t="str">
        <f>四年级50米跑得分</f>
        <v/>
      </c>
      <c r="T66" s="517" t="str">
        <f>四年级等级</f>
        <v/>
      </c>
      <c r="U66" s="516" t="str">
        <f>四年级坐位体前屈得分</f>
        <v/>
      </c>
      <c r="V66" s="517" t="str">
        <f>四年级等级</f>
        <v/>
      </c>
      <c r="W66" s="516" t="str">
        <f>四年级一分钟跳绳得分</f>
        <v/>
      </c>
      <c r="X66" s="517" t="str">
        <f>四年级等级</f>
        <v/>
      </c>
      <c r="Y66" s="515" t="str">
        <f>四年级仰卧起坐得分</f>
        <v/>
      </c>
      <c r="Z66" s="518" t="str">
        <f>四年级等级</f>
        <v/>
      </c>
      <c r="AA66" s="533"/>
      <c r="AB66" s="515"/>
      <c r="AC66" s="533" t="str">
        <f>四年级跳绳附加分</f>
        <v/>
      </c>
      <c r="AD66" s="534" t="str">
        <f>四年级标准分</f>
        <v/>
      </c>
      <c r="AE66" s="534" t="str">
        <f>四年级总分</f>
        <v/>
      </c>
      <c r="AF66" s="517" t="str">
        <f>四年级等级</f>
        <v/>
      </c>
    </row>
    <row r="67" spans="1:32">
      <c r="A67" s="476">
        <v>401</v>
      </c>
      <c r="B67" s="477">
        <v>65</v>
      </c>
      <c r="C67" s="478"/>
      <c r="D67" s="471"/>
      <c r="E67" s="472"/>
      <c r="F67" s="481"/>
      <c r="G67" s="474"/>
      <c r="H67" s="475"/>
      <c r="I67" s="501"/>
      <c r="J67" s="502"/>
      <c r="K67" s="495"/>
      <c r="L67" s="503"/>
      <c r="M67" s="644"/>
      <c r="N67" s="505" t="str">
        <f>四年级BMI</f>
        <v/>
      </c>
      <c r="O67" s="499" t="str">
        <f>四年级BMI等级</f>
        <v/>
      </c>
      <c r="P67" s="500" t="str">
        <f>四年级BMI得分</f>
        <v/>
      </c>
      <c r="Q67" s="515" t="str">
        <f>四年级肺活量得分</f>
        <v/>
      </c>
      <c r="R67" s="512" t="str">
        <f>四年级等级</f>
        <v/>
      </c>
      <c r="S67" s="516" t="str">
        <f>四年级50米跑得分</f>
        <v/>
      </c>
      <c r="T67" s="517" t="str">
        <f>四年级等级</f>
        <v/>
      </c>
      <c r="U67" s="516" t="str">
        <f>四年级坐位体前屈得分</f>
        <v/>
      </c>
      <c r="V67" s="517" t="str">
        <f>四年级等级</f>
        <v/>
      </c>
      <c r="W67" s="516" t="str">
        <f>四年级一分钟跳绳得分</f>
        <v/>
      </c>
      <c r="X67" s="517" t="str">
        <f>四年级等级</f>
        <v/>
      </c>
      <c r="Y67" s="515" t="str">
        <f>四年级仰卧起坐得分</f>
        <v/>
      </c>
      <c r="Z67" s="518" t="str">
        <f>四年级等级</f>
        <v/>
      </c>
      <c r="AA67" s="533"/>
      <c r="AB67" s="515"/>
      <c r="AC67" s="533" t="str">
        <f>四年级跳绳附加分</f>
        <v/>
      </c>
      <c r="AD67" s="534" t="str">
        <f>四年级标准分</f>
        <v/>
      </c>
      <c r="AE67" s="534" t="str">
        <f>四年级总分</f>
        <v/>
      </c>
      <c r="AF67" s="517" t="str">
        <f>四年级等级</f>
        <v/>
      </c>
    </row>
    <row r="68" spans="1:32">
      <c r="A68" s="476">
        <v>401</v>
      </c>
      <c r="B68" s="477">
        <v>66</v>
      </c>
      <c r="C68" s="478"/>
      <c r="D68" s="471"/>
      <c r="E68" s="472"/>
      <c r="F68" s="481"/>
      <c r="G68" s="474"/>
      <c r="H68" s="475"/>
      <c r="I68" s="501"/>
      <c r="J68" s="502"/>
      <c r="K68" s="495"/>
      <c r="L68" s="503"/>
      <c r="M68" s="644"/>
      <c r="N68" s="505" t="str">
        <f>四年级BMI</f>
        <v/>
      </c>
      <c r="O68" s="499" t="str">
        <f>四年级BMI等级</f>
        <v/>
      </c>
      <c r="P68" s="500" t="str">
        <f>四年级BMI得分</f>
        <v/>
      </c>
      <c r="Q68" s="515" t="str">
        <f>四年级肺活量得分</f>
        <v/>
      </c>
      <c r="R68" s="512" t="str">
        <f>四年级等级</f>
        <v/>
      </c>
      <c r="S68" s="516" t="str">
        <f>四年级50米跑得分</f>
        <v/>
      </c>
      <c r="T68" s="517" t="str">
        <f>四年级等级</f>
        <v/>
      </c>
      <c r="U68" s="516" t="str">
        <f>四年级坐位体前屈得分</f>
        <v/>
      </c>
      <c r="V68" s="517" t="str">
        <f>四年级等级</f>
        <v/>
      </c>
      <c r="W68" s="516" t="str">
        <f>四年级一分钟跳绳得分</f>
        <v/>
      </c>
      <c r="X68" s="517" t="str">
        <f>四年级等级</f>
        <v/>
      </c>
      <c r="Y68" s="515" t="str">
        <f>四年级仰卧起坐得分</f>
        <v/>
      </c>
      <c r="Z68" s="518" t="str">
        <f>四年级等级</f>
        <v/>
      </c>
      <c r="AA68" s="533"/>
      <c r="AB68" s="515"/>
      <c r="AC68" s="533" t="str">
        <f>四年级跳绳附加分</f>
        <v/>
      </c>
      <c r="AD68" s="534" t="str">
        <f>四年级标准分</f>
        <v/>
      </c>
      <c r="AE68" s="534" t="str">
        <f>四年级总分</f>
        <v/>
      </c>
      <c r="AF68" s="517" t="str">
        <f>四年级等级</f>
        <v/>
      </c>
    </row>
    <row r="69" spans="1:32">
      <c r="A69" s="476">
        <v>401</v>
      </c>
      <c r="B69" s="477">
        <v>67</v>
      </c>
      <c r="C69" s="478"/>
      <c r="D69" s="471"/>
      <c r="E69" s="472"/>
      <c r="F69" s="481"/>
      <c r="G69" s="474"/>
      <c r="H69" s="475"/>
      <c r="I69" s="501"/>
      <c r="J69" s="502"/>
      <c r="K69" s="495"/>
      <c r="L69" s="503"/>
      <c r="M69" s="644"/>
      <c r="N69" s="505" t="str">
        <f>四年级BMI</f>
        <v/>
      </c>
      <c r="O69" s="499" t="str">
        <f>四年级BMI等级</f>
        <v/>
      </c>
      <c r="P69" s="500" t="str">
        <f>四年级BMI得分</f>
        <v/>
      </c>
      <c r="Q69" s="515" t="str">
        <f>四年级肺活量得分</f>
        <v/>
      </c>
      <c r="R69" s="512" t="str">
        <f>四年级等级</f>
        <v/>
      </c>
      <c r="S69" s="516" t="str">
        <f>四年级50米跑得分</f>
        <v/>
      </c>
      <c r="T69" s="517" t="str">
        <f>四年级等级</f>
        <v/>
      </c>
      <c r="U69" s="516" t="str">
        <f>四年级坐位体前屈得分</f>
        <v/>
      </c>
      <c r="V69" s="517" t="str">
        <f>四年级等级</f>
        <v/>
      </c>
      <c r="W69" s="516" t="str">
        <f>四年级一分钟跳绳得分</f>
        <v/>
      </c>
      <c r="X69" s="517" t="str">
        <f>四年级等级</f>
        <v/>
      </c>
      <c r="Y69" s="515" t="str">
        <f>四年级仰卧起坐得分</f>
        <v/>
      </c>
      <c r="Z69" s="518" t="str">
        <f>四年级等级</f>
        <v/>
      </c>
      <c r="AA69" s="533"/>
      <c r="AB69" s="515"/>
      <c r="AC69" s="533" t="str">
        <f>四年级跳绳附加分</f>
        <v/>
      </c>
      <c r="AD69" s="534" t="str">
        <f>四年级标准分</f>
        <v/>
      </c>
      <c r="AE69" s="534" t="str">
        <f>四年级总分</f>
        <v/>
      </c>
      <c r="AF69" s="517" t="str">
        <f>四年级等级</f>
        <v/>
      </c>
    </row>
    <row r="70" spans="1:32">
      <c r="A70" s="476">
        <v>401</v>
      </c>
      <c r="B70" s="477">
        <v>68</v>
      </c>
      <c r="C70" s="478"/>
      <c r="D70" s="471"/>
      <c r="E70" s="472"/>
      <c r="F70" s="481"/>
      <c r="G70" s="474"/>
      <c r="H70" s="475"/>
      <c r="I70" s="501"/>
      <c r="J70" s="502"/>
      <c r="K70" s="495"/>
      <c r="L70" s="503"/>
      <c r="M70" s="644"/>
      <c r="N70" s="505" t="str">
        <f>四年级BMI</f>
        <v/>
      </c>
      <c r="O70" s="499" t="str">
        <f>四年级BMI等级</f>
        <v/>
      </c>
      <c r="P70" s="500" t="str">
        <f>四年级BMI得分</f>
        <v/>
      </c>
      <c r="Q70" s="515" t="str">
        <f>四年级肺活量得分</f>
        <v/>
      </c>
      <c r="R70" s="512" t="str">
        <f>四年级等级</f>
        <v/>
      </c>
      <c r="S70" s="516" t="str">
        <f>四年级50米跑得分</f>
        <v/>
      </c>
      <c r="T70" s="517" t="str">
        <f>四年级等级</f>
        <v/>
      </c>
      <c r="U70" s="516" t="str">
        <f>四年级坐位体前屈得分</f>
        <v/>
      </c>
      <c r="V70" s="517" t="str">
        <f>四年级等级</f>
        <v/>
      </c>
      <c r="W70" s="516" t="str">
        <f>四年级一分钟跳绳得分</f>
        <v/>
      </c>
      <c r="X70" s="517" t="str">
        <f>四年级等级</f>
        <v/>
      </c>
      <c r="Y70" s="515" t="str">
        <f>四年级仰卧起坐得分</f>
        <v/>
      </c>
      <c r="Z70" s="518" t="str">
        <f>四年级等级</f>
        <v/>
      </c>
      <c r="AA70" s="533"/>
      <c r="AB70" s="515"/>
      <c r="AC70" s="533" t="str">
        <f>四年级跳绳附加分</f>
        <v/>
      </c>
      <c r="AD70" s="534" t="str">
        <f>四年级标准分</f>
        <v/>
      </c>
      <c r="AE70" s="534" t="str">
        <f>四年级总分</f>
        <v/>
      </c>
      <c r="AF70" s="517" t="str">
        <f>四年级等级</f>
        <v/>
      </c>
    </row>
    <row r="71" spans="1:32">
      <c r="A71" s="476">
        <v>401</v>
      </c>
      <c r="B71" s="477">
        <v>69</v>
      </c>
      <c r="C71" s="478"/>
      <c r="D71" s="471"/>
      <c r="E71" s="472"/>
      <c r="F71" s="481"/>
      <c r="G71" s="474"/>
      <c r="H71" s="475"/>
      <c r="I71" s="501"/>
      <c r="J71" s="502"/>
      <c r="K71" s="495"/>
      <c r="L71" s="503"/>
      <c r="M71" s="644"/>
      <c r="N71" s="505" t="str">
        <f>四年级BMI</f>
        <v/>
      </c>
      <c r="O71" s="499" t="str">
        <f>四年级BMI等级</f>
        <v/>
      </c>
      <c r="P71" s="500" t="str">
        <f>四年级BMI得分</f>
        <v/>
      </c>
      <c r="Q71" s="515" t="str">
        <f>四年级肺活量得分</f>
        <v/>
      </c>
      <c r="R71" s="512" t="str">
        <f>四年级等级</f>
        <v/>
      </c>
      <c r="S71" s="516" t="str">
        <f>四年级50米跑得分</f>
        <v/>
      </c>
      <c r="T71" s="517" t="str">
        <f>四年级等级</f>
        <v/>
      </c>
      <c r="U71" s="516" t="str">
        <f>四年级坐位体前屈得分</f>
        <v/>
      </c>
      <c r="V71" s="517" t="str">
        <f>四年级等级</f>
        <v/>
      </c>
      <c r="W71" s="516" t="str">
        <f>四年级一分钟跳绳得分</f>
        <v/>
      </c>
      <c r="X71" s="517" t="str">
        <f>四年级等级</f>
        <v/>
      </c>
      <c r="Y71" s="515" t="str">
        <f>四年级仰卧起坐得分</f>
        <v/>
      </c>
      <c r="Z71" s="518" t="str">
        <f>四年级等级</f>
        <v/>
      </c>
      <c r="AA71" s="533"/>
      <c r="AB71" s="515"/>
      <c r="AC71" s="533" t="str">
        <f>四年级跳绳附加分</f>
        <v/>
      </c>
      <c r="AD71" s="534" t="str">
        <f>四年级标准分</f>
        <v/>
      </c>
      <c r="AE71" s="534" t="str">
        <f>四年级总分</f>
        <v/>
      </c>
      <c r="AF71" s="517" t="str">
        <f>四年级等级</f>
        <v/>
      </c>
    </row>
    <row r="72" ht="15.75" spans="1:32">
      <c r="A72" s="535">
        <v>401</v>
      </c>
      <c r="B72" s="536">
        <v>70</v>
      </c>
      <c r="C72" s="537"/>
      <c r="D72" s="538"/>
      <c r="E72" s="539"/>
      <c r="F72" s="540"/>
      <c r="G72" s="541"/>
      <c r="H72" s="542"/>
      <c r="I72" s="543"/>
      <c r="J72" s="544"/>
      <c r="K72" s="545"/>
      <c r="L72" s="546"/>
      <c r="M72" s="645"/>
      <c r="N72" s="548" t="str">
        <f>四年级BMI</f>
        <v/>
      </c>
      <c r="O72" s="549" t="str">
        <f>四年级BMI等级</f>
        <v/>
      </c>
      <c r="P72" s="550" t="str">
        <f>四年级BMI得分</f>
        <v/>
      </c>
      <c r="Q72" s="556" t="str">
        <f>四年级肺活量得分</f>
        <v/>
      </c>
      <c r="R72" s="557" t="str">
        <f>四年级等级</f>
        <v/>
      </c>
      <c r="S72" s="558" t="str">
        <f>四年级50米跑得分</f>
        <v/>
      </c>
      <c r="T72" s="559" t="str">
        <f>四年级等级</f>
        <v/>
      </c>
      <c r="U72" s="558" t="str">
        <f>四年级坐位体前屈得分</f>
        <v/>
      </c>
      <c r="V72" s="559" t="str">
        <f>四年级等级</f>
        <v/>
      </c>
      <c r="W72" s="558" t="str">
        <f>四年级一分钟跳绳得分</f>
        <v/>
      </c>
      <c r="X72" s="559" t="str">
        <f>四年级等级</f>
        <v/>
      </c>
      <c r="Y72" s="556" t="str">
        <f>四年级仰卧起坐得分</f>
        <v/>
      </c>
      <c r="Z72" s="563" t="str">
        <f>四年级等级</f>
        <v/>
      </c>
      <c r="AA72" s="564"/>
      <c r="AB72" s="556"/>
      <c r="AC72" s="565" t="str">
        <f>四年级跳绳附加分</f>
        <v/>
      </c>
      <c r="AD72" s="566" t="str">
        <f>四年级标准分</f>
        <v/>
      </c>
      <c r="AE72" s="566" t="str">
        <f>四年级总分</f>
        <v/>
      </c>
      <c r="AF72" s="567" t="str">
        <f>四年级等级</f>
        <v/>
      </c>
    </row>
    <row r="73" ht="15.75" spans="1:32">
      <c r="A73" s="468">
        <v>402</v>
      </c>
      <c r="B73" s="469">
        <v>1</v>
      </c>
      <c r="C73" s="472"/>
      <c r="D73" s="471"/>
      <c r="E73" s="472"/>
      <c r="F73" s="473"/>
      <c r="G73" s="474"/>
      <c r="H73" s="475"/>
      <c r="I73" s="494"/>
      <c r="J73" s="495"/>
      <c r="K73" s="495"/>
      <c r="L73" s="551"/>
      <c r="M73" s="646"/>
      <c r="N73" s="553" t="str">
        <f>四年级BMI</f>
        <v/>
      </c>
      <c r="O73" s="554" t="str">
        <f>四年级BMI等级</f>
        <v/>
      </c>
      <c r="P73" s="555" t="str">
        <f>四年级BMI得分</f>
        <v/>
      </c>
      <c r="Q73" s="560" t="str">
        <f>四年级肺活量得分</f>
        <v/>
      </c>
      <c r="R73" s="561" t="str">
        <f>四年级等级</f>
        <v/>
      </c>
      <c r="S73" s="562" t="str">
        <f>四年级50米跑得分</f>
        <v/>
      </c>
      <c r="T73" s="561" t="str">
        <f>四年级等级</f>
        <v/>
      </c>
      <c r="U73" s="562" t="str">
        <f>四年级坐位体前屈得分</f>
        <v/>
      </c>
      <c r="V73" s="561" t="str">
        <f>四年级等级</f>
        <v/>
      </c>
      <c r="W73" s="562" t="str">
        <f>四年级一分钟跳绳得分</f>
        <v/>
      </c>
      <c r="X73" s="561" t="str">
        <f>四年级等级</f>
        <v/>
      </c>
      <c r="Y73" s="560" t="str">
        <f>四年级仰卧起坐得分</f>
        <v/>
      </c>
      <c r="Z73" s="568" t="str">
        <f>四年级等级</f>
        <v/>
      </c>
      <c r="AA73" s="569"/>
      <c r="AB73" s="560"/>
      <c r="AC73" s="530" t="str">
        <f>四年级跳绳附加分</f>
        <v/>
      </c>
      <c r="AD73" s="531" t="str">
        <f>四年级标准分</f>
        <v/>
      </c>
      <c r="AE73" s="531" t="str">
        <f>四年级总分</f>
        <v/>
      </c>
      <c r="AF73" s="512" t="str">
        <f>四年级等级</f>
        <v/>
      </c>
    </row>
    <row r="74" spans="1:32">
      <c r="A74" s="476">
        <v>402</v>
      </c>
      <c r="B74" s="477">
        <v>2</v>
      </c>
      <c r="C74" s="478"/>
      <c r="D74" s="471"/>
      <c r="E74" s="472"/>
      <c r="F74" s="473"/>
      <c r="G74" s="480"/>
      <c r="H74" s="475"/>
      <c r="I74" s="501"/>
      <c r="J74" s="502"/>
      <c r="K74" s="495"/>
      <c r="L74" s="503"/>
      <c r="M74" s="644"/>
      <c r="N74" s="505" t="str">
        <f>四年级BMI</f>
        <v/>
      </c>
      <c r="O74" s="499" t="str">
        <f>四年级BMI等级</f>
        <v/>
      </c>
      <c r="P74" s="500" t="str">
        <f>四年级BMI得分</f>
        <v/>
      </c>
      <c r="Q74" s="515" t="str">
        <f>四年级肺活量得分</f>
        <v/>
      </c>
      <c r="R74" s="512" t="str">
        <f>四年级等级</f>
        <v/>
      </c>
      <c r="S74" s="516" t="str">
        <f>四年级50米跑得分</f>
        <v/>
      </c>
      <c r="T74" s="512" t="str">
        <f>四年级等级</f>
        <v/>
      </c>
      <c r="U74" s="516" t="str">
        <f>四年级坐位体前屈得分</f>
        <v/>
      </c>
      <c r="V74" s="517" t="str">
        <f>四年级等级</f>
        <v/>
      </c>
      <c r="W74" s="516" t="str">
        <f>四年级一分钟跳绳得分</f>
        <v/>
      </c>
      <c r="X74" s="517" t="str">
        <f>四年级等级</f>
        <v/>
      </c>
      <c r="Y74" s="515" t="str">
        <f>四年级仰卧起坐得分</f>
        <v/>
      </c>
      <c r="Z74" s="518" t="str">
        <f>四年级等级</f>
        <v/>
      </c>
      <c r="AA74" s="533"/>
      <c r="AB74" s="515"/>
      <c r="AC74" s="533" t="str">
        <f>四年级跳绳附加分</f>
        <v/>
      </c>
      <c r="AD74" s="534" t="str">
        <f>四年级标准分</f>
        <v/>
      </c>
      <c r="AE74" s="534" t="str">
        <f>四年级总分</f>
        <v/>
      </c>
      <c r="AF74" s="517" t="str">
        <f>四年级等级</f>
        <v/>
      </c>
    </row>
    <row r="75" spans="1:32">
      <c r="A75" s="476">
        <v>402</v>
      </c>
      <c r="B75" s="477">
        <v>3</v>
      </c>
      <c r="C75" s="478"/>
      <c r="D75" s="471"/>
      <c r="E75" s="472"/>
      <c r="F75" s="473"/>
      <c r="G75" s="480"/>
      <c r="H75" s="475"/>
      <c r="I75" s="501"/>
      <c r="J75" s="502"/>
      <c r="K75" s="495"/>
      <c r="L75" s="503"/>
      <c r="M75" s="644"/>
      <c r="N75" s="505" t="str">
        <f>四年级BMI</f>
        <v/>
      </c>
      <c r="O75" s="499" t="str">
        <f>四年级BMI等级</f>
        <v/>
      </c>
      <c r="P75" s="500" t="str">
        <f>四年级BMI得分</f>
        <v/>
      </c>
      <c r="Q75" s="515" t="str">
        <f>四年级肺活量得分</f>
        <v/>
      </c>
      <c r="R75" s="512" t="str">
        <f>四年级等级</f>
        <v/>
      </c>
      <c r="S75" s="516" t="str">
        <f>四年级50米跑得分</f>
        <v/>
      </c>
      <c r="T75" s="512" t="str">
        <f>四年级等级</f>
        <v/>
      </c>
      <c r="U75" s="516" t="str">
        <f>四年级坐位体前屈得分</f>
        <v/>
      </c>
      <c r="V75" s="517" t="str">
        <f>四年级等级</f>
        <v/>
      </c>
      <c r="W75" s="516" t="str">
        <f>四年级一分钟跳绳得分</f>
        <v/>
      </c>
      <c r="X75" s="517" t="str">
        <f>四年级等级</f>
        <v/>
      </c>
      <c r="Y75" s="515" t="str">
        <f>四年级仰卧起坐得分</f>
        <v/>
      </c>
      <c r="Z75" s="518" t="str">
        <f>四年级等级</f>
        <v/>
      </c>
      <c r="AA75" s="533"/>
      <c r="AB75" s="515"/>
      <c r="AC75" s="533" t="str">
        <f>四年级跳绳附加分</f>
        <v/>
      </c>
      <c r="AD75" s="534" t="str">
        <f>四年级标准分</f>
        <v/>
      </c>
      <c r="AE75" s="534" t="str">
        <f>四年级总分</f>
        <v/>
      </c>
      <c r="AF75" s="517" t="str">
        <f>四年级等级</f>
        <v/>
      </c>
    </row>
    <row r="76" spans="1:32">
      <c r="A76" s="476">
        <v>402</v>
      </c>
      <c r="B76" s="477">
        <v>4</v>
      </c>
      <c r="C76" s="478"/>
      <c r="D76" s="471"/>
      <c r="E76" s="472"/>
      <c r="F76" s="473"/>
      <c r="G76" s="480"/>
      <c r="H76" s="475"/>
      <c r="I76" s="501"/>
      <c r="J76" s="502"/>
      <c r="K76" s="495"/>
      <c r="L76" s="503"/>
      <c r="M76" s="644"/>
      <c r="N76" s="505" t="str">
        <f>四年级BMI</f>
        <v/>
      </c>
      <c r="O76" s="499" t="str">
        <f>四年级BMI等级</f>
        <v/>
      </c>
      <c r="P76" s="500" t="str">
        <f>四年级BMI得分</f>
        <v/>
      </c>
      <c r="Q76" s="515" t="str">
        <f>四年级肺活量得分</f>
        <v/>
      </c>
      <c r="R76" s="512" t="str">
        <f>四年级等级</f>
        <v/>
      </c>
      <c r="S76" s="516" t="str">
        <f>四年级50米跑得分</f>
        <v/>
      </c>
      <c r="T76" s="512" t="str">
        <f>四年级等级</f>
        <v/>
      </c>
      <c r="U76" s="516" t="str">
        <f>四年级坐位体前屈得分</f>
        <v/>
      </c>
      <c r="V76" s="517" t="str">
        <f>四年级等级</f>
        <v/>
      </c>
      <c r="W76" s="516" t="str">
        <f>四年级一分钟跳绳得分</f>
        <v/>
      </c>
      <c r="X76" s="517" t="str">
        <f>四年级等级</f>
        <v/>
      </c>
      <c r="Y76" s="515" t="str">
        <f>四年级仰卧起坐得分</f>
        <v/>
      </c>
      <c r="Z76" s="518" t="str">
        <f>四年级等级</f>
        <v/>
      </c>
      <c r="AA76" s="533"/>
      <c r="AB76" s="515"/>
      <c r="AC76" s="533" t="str">
        <f>四年级跳绳附加分</f>
        <v/>
      </c>
      <c r="AD76" s="534" t="str">
        <f>四年级标准分</f>
        <v/>
      </c>
      <c r="AE76" s="534" t="str">
        <f>四年级总分</f>
        <v/>
      </c>
      <c r="AF76" s="517" t="str">
        <f>四年级等级</f>
        <v/>
      </c>
    </row>
    <row r="77" spans="1:32">
      <c r="A77" s="476">
        <v>402</v>
      </c>
      <c r="B77" s="477">
        <v>5</v>
      </c>
      <c r="C77" s="478"/>
      <c r="D77" s="471"/>
      <c r="E77" s="472"/>
      <c r="F77" s="473"/>
      <c r="G77" s="480"/>
      <c r="H77" s="475"/>
      <c r="I77" s="501"/>
      <c r="J77" s="502"/>
      <c r="K77" s="495"/>
      <c r="L77" s="503"/>
      <c r="M77" s="644"/>
      <c r="N77" s="505" t="str">
        <f>四年级BMI</f>
        <v/>
      </c>
      <c r="O77" s="499" t="str">
        <f>四年级BMI等级</f>
        <v/>
      </c>
      <c r="P77" s="500" t="str">
        <f>四年级BMI得分</f>
        <v/>
      </c>
      <c r="Q77" s="515" t="str">
        <f>四年级肺活量得分</f>
        <v/>
      </c>
      <c r="R77" s="512" t="str">
        <f>四年级等级</f>
        <v/>
      </c>
      <c r="S77" s="516" t="str">
        <f>四年级50米跑得分</f>
        <v/>
      </c>
      <c r="T77" s="512" t="str">
        <f>四年级等级</f>
        <v/>
      </c>
      <c r="U77" s="516" t="str">
        <f>四年级坐位体前屈得分</f>
        <v/>
      </c>
      <c r="V77" s="517" t="str">
        <f>四年级等级</f>
        <v/>
      </c>
      <c r="W77" s="516" t="str">
        <f>四年级一分钟跳绳得分</f>
        <v/>
      </c>
      <c r="X77" s="517" t="str">
        <f>四年级等级</f>
        <v/>
      </c>
      <c r="Y77" s="515" t="str">
        <f>四年级仰卧起坐得分</f>
        <v/>
      </c>
      <c r="Z77" s="518" t="str">
        <f>四年级等级</f>
        <v/>
      </c>
      <c r="AA77" s="533"/>
      <c r="AB77" s="515"/>
      <c r="AC77" s="533" t="str">
        <f>四年级跳绳附加分</f>
        <v/>
      </c>
      <c r="AD77" s="534" t="str">
        <f>四年级标准分</f>
        <v/>
      </c>
      <c r="AE77" s="534" t="str">
        <f>四年级总分</f>
        <v/>
      </c>
      <c r="AF77" s="517" t="str">
        <f>四年级等级</f>
        <v/>
      </c>
    </row>
    <row r="78" spans="1:32">
      <c r="A78" s="476">
        <v>402</v>
      </c>
      <c r="B78" s="477">
        <v>6</v>
      </c>
      <c r="C78" s="478"/>
      <c r="D78" s="471"/>
      <c r="E78" s="472"/>
      <c r="F78" s="473"/>
      <c r="G78" s="480"/>
      <c r="H78" s="475"/>
      <c r="I78" s="501"/>
      <c r="J78" s="502"/>
      <c r="K78" s="495"/>
      <c r="L78" s="503"/>
      <c r="M78" s="644"/>
      <c r="N78" s="505" t="str">
        <f>四年级BMI</f>
        <v/>
      </c>
      <c r="O78" s="499" t="str">
        <f>四年级BMI等级</f>
        <v/>
      </c>
      <c r="P78" s="500" t="str">
        <f>四年级BMI得分</f>
        <v/>
      </c>
      <c r="Q78" s="515" t="str">
        <f>四年级肺活量得分</f>
        <v/>
      </c>
      <c r="R78" s="512" t="str">
        <f>四年级等级</f>
        <v/>
      </c>
      <c r="S78" s="516" t="str">
        <f>四年级50米跑得分</f>
        <v/>
      </c>
      <c r="T78" s="512" t="str">
        <f>四年级等级</f>
        <v/>
      </c>
      <c r="U78" s="516" t="str">
        <f>四年级坐位体前屈得分</f>
        <v/>
      </c>
      <c r="V78" s="517" t="str">
        <f>四年级等级</f>
        <v/>
      </c>
      <c r="W78" s="516" t="str">
        <f>四年级一分钟跳绳得分</f>
        <v/>
      </c>
      <c r="X78" s="517" t="str">
        <f>四年级等级</f>
        <v/>
      </c>
      <c r="Y78" s="515" t="str">
        <f>四年级仰卧起坐得分</f>
        <v/>
      </c>
      <c r="Z78" s="518" t="str">
        <f>四年级等级</f>
        <v/>
      </c>
      <c r="AA78" s="533"/>
      <c r="AB78" s="515"/>
      <c r="AC78" s="533" t="str">
        <f>四年级跳绳附加分</f>
        <v/>
      </c>
      <c r="AD78" s="534" t="str">
        <f>四年级标准分</f>
        <v/>
      </c>
      <c r="AE78" s="534" t="str">
        <f>四年级总分</f>
        <v/>
      </c>
      <c r="AF78" s="517" t="str">
        <f>四年级等级</f>
        <v/>
      </c>
    </row>
    <row r="79" spans="1:32">
      <c r="A79" s="476">
        <v>402</v>
      </c>
      <c r="B79" s="477">
        <v>7</v>
      </c>
      <c r="C79" s="478"/>
      <c r="D79" s="471"/>
      <c r="E79" s="472"/>
      <c r="F79" s="473"/>
      <c r="G79" s="480"/>
      <c r="H79" s="475"/>
      <c r="I79" s="501"/>
      <c r="J79" s="502"/>
      <c r="K79" s="495"/>
      <c r="L79" s="503"/>
      <c r="M79" s="644"/>
      <c r="N79" s="505" t="str">
        <f>四年级BMI</f>
        <v/>
      </c>
      <c r="O79" s="499" t="str">
        <f>四年级BMI等级</f>
        <v/>
      </c>
      <c r="P79" s="500" t="str">
        <f>四年级BMI得分</f>
        <v/>
      </c>
      <c r="Q79" s="515" t="str">
        <f>四年级肺活量得分</f>
        <v/>
      </c>
      <c r="R79" s="512" t="str">
        <f>四年级等级</f>
        <v/>
      </c>
      <c r="S79" s="516" t="str">
        <f>四年级50米跑得分</f>
        <v/>
      </c>
      <c r="T79" s="517" t="str">
        <f>四年级等级</f>
        <v/>
      </c>
      <c r="U79" s="516" t="str">
        <f>四年级坐位体前屈得分</f>
        <v/>
      </c>
      <c r="V79" s="517" t="str">
        <f>四年级等级</f>
        <v/>
      </c>
      <c r="W79" s="516" t="str">
        <f>四年级一分钟跳绳得分</f>
        <v/>
      </c>
      <c r="X79" s="517" t="str">
        <f>四年级等级</f>
        <v/>
      </c>
      <c r="Y79" s="515" t="str">
        <f>四年级仰卧起坐得分</f>
        <v/>
      </c>
      <c r="Z79" s="518" t="str">
        <f>四年级等级</f>
        <v/>
      </c>
      <c r="AA79" s="533"/>
      <c r="AB79" s="515"/>
      <c r="AC79" s="533" t="str">
        <f>四年级跳绳附加分</f>
        <v/>
      </c>
      <c r="AD79" s="534" t="str">
        <f>四年级标准分</f>
        <v/>
      </c>
      <c r="AE79" s="534" t="str">
        <f>四年级总分</f>
        <v/>
      </c>
      <c r="AF79" s="517" t="str">
        <f>四年级等级</f>
        <v/>
      </c>
    </row>
    <row r="80" spans="1:32">
      <c r="A80" s="476">
        <v>402</v>
      </c>
      <c r="B80" s="477">
        <v>8</v>
      </c>
      <c r="C80" s="478"/>
      <c r="D80" s="471"/>
      <c r="E80" s="472"/>
      <c r="F80" s="473"/>
      <c r="G80" s="480"/>
      <c r="H80" s="475"/>
      <c r="I80" s="501"/>
      <c r="J80" s="502"/>
      <c r="K80" s="495"/>
      <c r="L80" s="503"/>
      <c r="M80" s="644"/>
      <c r="N80" s="505" t="str">
        <f>四年级BMI</f>
        <v/>
      </c>
      <c r="O80" s="499" t="str">
        <f>四年级BMI等级</f>
        <v/>
      </c>
      <c r="P80" s="500" t="str">
        <f>四年级BMI得分</f>
        <v/>
      </c>
      <c r="Q80" s="515" t="str">
        <f>四年级肺活量得分</f>
        <v/>
      </c>
      <c r="R80" s="512" t="str">
        <f>四年级等级</f>
        <v/>
      </c>
      <c r="S80" s="516" t="str">
        <f>四年级50米跑得分</f>
        <v/>
      </c>
      <c r="T80" s="517" t="str">
        <f>四年级等级</f>
        <v/>
      </c>
      <c r="U80" s="516" t="str">
        <f>四年级坐位体前屈得分</f>
        <v/>
      </c>
      <c r="V80" s="517" t="str">
        <f>四年级等级</f>
        <v/>
      </c>
      <c r="W80" s="516" t="str">
        <f>四年级一分钟跳绳得分</f>
        <v/>
      </c>
      <c r="X80" s="517" t="str">
        <f>四年级等级</f>
        <v/>
      </c>
      <c r="Y80" s="515" t="str">
        <f>四年级仰卧起坐得分</f>
        <v/>
      </c>
      <c r="Z80" s="518" t="str">
        <f>四年级等级</f>
        <v/>
      </c>
      <c r="AA80" s="533"/>
      <c r="AB80" s="515"/>
      <c r="AC80" s="533" t="str">
        <f>四年级跳绳附加分</f>
        <v/>
      </c>
      <c r="AD80" s="534" t="str">
        <f>四年级标准分</f>
        <v/>
      </c>
      <c r="AE80" s="534" t="str">
        <f>四年级总分</f>
        <v/>
      </c>
      <c r="AF80" s="517" t="str">
        <f>四年级等级</f>
        <v/>
      </c>
    </row>
    <row r="81" spans="1:32">
      <c r="A81" s="476">
        <v>402</v>
      </c>
      <c r="B81" s="477">
        <v>9</v>
      </c>
      <c r="C81" s="478"/>
      <c r="D81" s="471"/>
      <c r="E81" s="472"/>
      <c r="F81" s="473"/>
      <c r="G81" s="480"/>
      <c r="H81" s="475"/>
      <c r="I81" s="501"/>
      <c r="J81" s="502"/>
      <c r="K81" s="495"/>
      <c r="L81" s="503"/>
      <c r="M81" s="644"/>
      <c r="N81" s="505" t="str">
        <f>四年级BMI</f>
        <v/>
      </c>
      <c r="O81" s="499" t="str">
        <f>四年级BMI等级</f>
        <v/>
      </c>
      <c r="P81" s="500" t="str">
        <f>四年级BMI得分</f>
        <v/>
      </c>
      <c r="Q81" s="515" t="str">
        <f>四年级肺活量得分</f>
        <v/>
      </c>
      <c r="R81" s="512" t="str">
        <f>四年级等级</f>
        <v/>
      </c>
      <c r="S81" s="516" t="str">
        <f>四年级50米跑得分</f>
        <v/>
      </c>
      <c r="T81" s="517" t="str">
        <f>四年级等级</f>
        <v/>
      </c>
      <c r="U81" s="516" t="str">
        <f>四年级坐位体前屈得分</f>
        <v/>
      </c>
      <c r="V81" s="517" t="str">
        <f>四年级等级</f>
        <v/>
      </c>
      <c r="W81" s="516" t="str">
        <f>四年级一分钟跳绳得分</f>
        <v/>
      </c>
      <c r="X81" s="517" t="str">
        <f>四年级等级</f>
        <v/>
      </c>
      <c r="Y81" s="515" t="str">
        <f>四年级仰卧起坐得分</f>
        <v/>
      </c>
      <c r="Z81" s="518" t="str">
        <f>四年级等级</f>
        <v/>
      </c>
      <c r="AA81" s="533"/>
      <c r="AB81" s="515"/>
      <c r="AC81" s="533" t="str">
        <f>四年级跳绳附加分</f>
        <v/>
      </c>
      <c r="AD81" s="534" t="str">
        <f>四年级标准分</f>
        <v/>
      </c>
      <c r="AE81" s="534" t="str">
        <f>四年级总分</f>
        <v/>
      </c>
      <c r="AF81" s="517" t="str">
        <f>四年级等级</f>
        <v/>
      </c>
    </row>
    <row r="82" spans="1:32">
      <c r="A82" s="476">
        <v>402</v>
      </c>
      <c r="B82" s="477">
        <v>10</v>
      </c>
      <c r="C82" s="478"/>
      <c r="D82" s="471"/>
      <c r="E82" s="472"/>
      <c r="F82" s="473"/>
      <c r="G82" s="480"/>
      <c r="H82" s="475"/>
      <c r="I82" s="501"/>
      <c r="J82" s="502"/>
      <c r="K82" s="495"/>
      <c r="L82" s="503"/>
      <c r="M82" s="644"/>
      <c r="N82" s="505" t="str">
        <f>四年级BMI</f>
        <v/>
      </c>
      <c r="O82" s="499" t="str">
        <f>四年级BMI等级</f>
        <v/>
      </c>
      <c r="P82" s="500" t="str">
        <f>四年级BMI得分</f>
        <v/>
      </c>
      <c r="Q82" s="515" t="str">
        <f>四年级肺活量得分</f>
        <v/>
      </c>
      <c r="R82" s="512" t="str">
        <f>四年级等级</f>
        <v/>
      </c>
      <c r="S82" s="516" t="str">
        <f>四年级50米跑得分</f>
        <v/>
      </c>
      <c r="T82" s="517" t="str">
        <f>四年级等级</f>
        <v/>
      </c>
      <c r="U82" s="516" t="str">
        <f>四年级坐位体前屈得分</f>
        <v/>
      </c>
      <c r="V82" s="517" t="str">
        <f>四年级等级</f>
        <v/>
      </c>
      <c r="W82" s="516" t="str">
        <f>四年级一分钟跳绳得分</f>
        <v/>
      </c>
      <c r="X82" s="517" t="str">
        <f>四年级等级</f>
        <v/>
      </c>
      <c r="Y82" s="515" t="str">
        <f>四年级仰卧起坐得分</f>
        <v/>
      </c>
      <c r="Z82" s="518" t="str">
        <f>四年级等级</f>
        <v/>
      </c>
      <c r="AA82" s="533"/>
      <c r="AB82" s="515"/>
      <c r="AC82" s="533" t="str">
        <f>四年级跳绳附加分</f>
        <v/>
      </c>
      <c r="AD82" s="534" t="str">
        <f>四年级标准分</f>
        <v/>
      </c>
      <c r="AE82" s="534" t="str">
        <f>四年级总分</f>
        <v/>
      </c>
      <c r="AF82" s="517" t="str">
        <f>四年级等级</f>
        <v/>
      </c>
    </row>
    <row r="83" spans="1:32">
      <c r="A83" s="476">
        <v>402</v>
      </c>
      <c r="B83" s="477">
        <v>11</v>
      </c>
      <c r="C83" s="478"/>
      <c r="D83" s="471"/>
      <c r="E83" s="472"/>
      <c r="F83" s="473"/>
      <c r="G83" s="480"/>
      <c r="H83" s="475"/>
      <c r="I83" s="501"/>
      <c r="J83" s="502"/>
      <c r="K83" s="495"/>
      <c r="L83" s="503"/>
      <c r="M83" s="644"/>
      <c r="N83" s="505" t="str">
        <f>四年级BMI</f>
        <v/>
      </c>
      <c r="O83" s="499" t="str">
        <f>四年级BMI等级</f>
        <v/>
      </c>
      <c r="P83" s="500" t="str">
        <f>四年级BMI得分</f>
        <v/>
      </c>
      <c r="Q83" s="515" t="str">
        <f>四年级肺活量得分</f>
        <v/>
      </c>
      <c r="R83" s="512" t="str">
        <f>四年级等级</f>
        <v/>
      </c>
      <c r="S83" s="516" t="str">
        <f>四年级50米跑得分</f>
        <v/>
      </c>
      <c r="T83" s="517" t="str">
        <f>四年级等级</f>
        <v/>
      </c>
      <c r="U83" s="516" t="str">
        <f>四年级坐位体前屈得分</f>
        <v/>
      </c>
      <c r="V83" s="517" t="str">
        <f>四年级等级</f>
        <v/>
      </c>
      <c r="W83" s="516" t="str">
        <f>四年级一分钟跳绳得分</f>
        <v/>
      </c>
      <c r="X83" s="517" t="str">
        <f>四年级等级</f>
        <v/>
      </c>
      <c r="Y83" s="515" t="str">
        <f>四年级仰卧起坐得分</f>
        <v/>
      </c>
      <c r="Z83" s="518" t="str">
        <f>四年级等级</f>
        <v/>
      </c>
      <c r="AA83" s="533"/>
      <c r="AB83" s="515"/>
      <c r="AC83" s="533" t="str">
        <f>四年级跳绳附加分</f>
        <v/>
      </c>
      <c r="AD83" s="534" t="str">
        <f>四年级标准分</f>
        <v/>
      </c>
      <c r="AE83" s="534" t="str">
        <f>四年级总分</f>
        <v/>
      </c>
      <c r="AF83" s="517" t="str">
        <f>四年级等级</f>
        <v/>
      </c>
    </row>
    <row r="84" spans="1:32">
      <c r="A84" s="476">
        <v>402</v>
      </c>
      <c r="B84" s="477">
        <v>12</v>
      </c>
      <c r="C84" s="478"/>
      <c r="D84" s="471"/>
      <c r="E84" s="472"/>
      <c r="F84" s="473"/>
      <c r="G84" s="480"/>
      <c r="H84" s="475"/>
      <c r="I84" s="501"/>
      <c r="J84" s="502"/>
      <c r="K84" s="495"/>
      <c r="L84" s="503"/>
      <c r="M84" s="644"/>
      <c r="N84" s="505" t="str">
        <f>四年级BMI</f>
        <v/>
      </c>
      <c r="O84" s="499" t="str">
        <f>四年级BMI等级</f>
        <v/>
      </c>
      <c r="P84" s="500" t="str">
        <f>四年级BMI得分</f>
        <v/>
      </c>
      <c r="Q84" s="515" t="str">
        <f>四年级肺活量得分</f>
        <v/>
      </c>
      <c r="R84" s="512" t="str">
        <f>四年级等级</f>
        <v/>
      </c>
      <c r="S84" s="516" t="str">
        <f>四年级50米跑得分</f>
        <v/>
      </c>
      <c r="T84" s="517" t="str">
        <f>四年级等级</f>
        <v/>
      </c>
      <c r="U84" s="516" t="str">
        <f>四年级坐位体前屈得分</f>
        <v/>
      </c>
      <c r="V84" s="517" t="str">
        <f>四年级等级</f>
        <v/>
      </c>
      <c r="W84" s="516" t="str">
        <f>四年级一分钟跳绳得分</f>
        <v/>
      </c>
      <c r="X84" s="517" t="str">
        <f>四年级等级</f>
        <v/>
      </c>
      <c r="Y84" s="515" t="str">
        <f>四年级仰卧起坐得分</f>
        <v/>
      </c>
      <c r="Z84" s="518" t="str">
        <f>四年级等级</f>
        <v/>
      </c>
      <c r="AA84" s="533"/>
      <c r="AB84" s="515"/>
      <c r="AC84" s="533" t="str">
        <f>四年级跳绳附加分</f>
        <v/>
      </c>
      <c r="AD84" s="534" t="str">
        <f>四年级标准分</f>
        <v/>
      </c>
      <c r="AE84" s="534" t="str">
        <f>四年级总分</f>
        <v/>
      </c>
      <c r="AF84" s="517" t="str">
        <f>四年级等级</f>
        <v/>
      </c>
    </row>
    <row r="85" spans="1:32">
      <c r="A85" s="476">
        <v>402</v>
      </c>
      <c r="B85" s="477">
        <v>13</v>
      </c>
      <c r="C85" s="478"/>
      <c r="D85" s="471"/>
      <c r="E85" s="472"/>
      <c r="F85" s="473"/>
      <c r="G85" s="480"/>
      <c r="H85" s="475"/>
      <c r="I85" s="501"/>
      <c r="J85" s="502"/>
      <c r="K85" s="495"/>
      <c r="L85" s="503"/>
      <c r="M85" s="644"/>
      <c r="N85" s="505" t="str">
        <f>四年级BMI</f>
        <v/>
      </c>
      <c r="O85" s="499" t="str">
        <f>四年级BMI等级</f>
        <v/>
      </c>
      <c r="P85" s="500" t="str">
        <f>四年级BMI得分</f>
        <v/>
      </c>
      <c r="Q85" s="515" t="str">
        <f>四年级肺活量得分</f>
        <v/>
      </c>
      <c r="R85" s="512" t="str">
        <f>四年级等级</f>
        <v/>
      </c>
      <c r="S85" s="516" t="str">
        <f>四年级50米跑得分</f>
        <v/>
      </c>
      <c r="T85" s="517" t="str">
        <f>四年级等级</f>
        <v/>
      </c>
      <c r="U85" s="516" t="str">
        <f>四年级坐位体前屈得分</f>
        <v/>
      </c>
      <c r="V85" s="517" t="str">
        <f>四年级等级</f>
        <v/>
      </c>
      <c r="W85" s="516" t="str">
        <f>四年级一分钟跳绳得分</f>
        <v/>
      </c>
      <c r="X85" s="517" t="str">
        <f>四年级等级</f>
        <v/>
      </c>
      <c r="Y85" s="515" t="str">
        <f>四年级仰卧起坐得分</f>
        <v/>
      </c>
      <c r="Z85" s="518" t="str">
        <f>四年级等级</f>
        <v/>
      </c>
      <c r="AA85" s="533"/>
      <c r="AB85" s="515"/>
      <c r="AC85" s="533" t="str">
        <f>四年级跳绳附加分</f>
        <v/>
      </c>
      <c r="AD85" s="534" t="str">
        <f>四年级标准分</f>
        <v/>
      </c>
      <c r="AE85" s="534" t="str">
        <f>四年级总分</f>
        <v/>
      </c>
      <c r="AF85" s="517" t="str">
        <f>四年级等级</f>
        <v/>
      </c>
    </row>
    <row r="86" spans="1:32">
      <c r="A86" s="476">
        <v>402</v>
      </c>
      <c r="B86" s="477">
        <v>14</v>
      </c>
      <c r="C86" s="478"/>
      <c r="D86" s="471"/>
      <c r="E86" s="472"/>
      <c r="F86" s="473"/>
      <c r="G86" s="480"/>
      <c r="H86" s="475"/>
      <c r="I86" s="501"/>
      <c r="J86" s="502"/>
      <c r="K86" s="495"/>
      <c r="L86" s="503"/>
      <c r="M86" s="644"/>
      <c r="N86" s="505" t="str">
        <f>四年级BMI</f>
        <v/>
      </c>
      <c r="O86" s="499" t="str">
        <f>四年级BMI等级</f>
        <v/>
      </c>
      <c r="P86" s="500" t="str">
        <f>四年级BMI得分</f>
        <v/>
      </c>
      <c r="Q86" s="515" t="str">
        <f>四年级肺活量得分</f>
        <v/>
      </c>
      <c r="R86" s="512" t="str">
        <f>四年级等级</f>
        <v/>
      </c>
      <c r="S86" s="516" t="str">
        <f>四年级50米跑得分</f>
        <v/>
      </c>
      <c r="T86" s="517" t="str">
        <f>四年级等级</f>
        <v/>
      </c>
      <c r="U86" s="516" t="str">
        <f>四年级坐位体前屈得分</f>
        <v/>
      </c>
      <c r="V86" s="517" t="str">
        <f>四年级等级</f>
        <v/>
      </c>
      <c r="W86" s="516" t="str">
        <f>四年级一分钟跳绳得分</f>
        <v/>
      </c>
      <c r="X86" s="517" t="str">
        <f>四年级等级</f>
        <v/>
      </c>
      <c r="Y86" s="515" t="str">
        <f>四年级仰卧起坐得分</f>
        <v/>
      </c>
      <c r="Z86" s="518" t="str">
        <f>四年级等级</f>
        <v/>
      </c>
      <c r="AA86" s="533"/>
      <c r="AB86" s="515"/>
      <c r="AC86" s="533" t="str">
        <f>四年级跳绳附加分</f>
        <v/>
      </c>
      <c r="AD86" s="534" t="str">
        <f>四年级标准分</f>
        <v/>
      </c>
      <c r="AE86" s="534" t="str">
        <f>四年级总分</f>
        <v/>
      </c>
      <c r="AF86" s="517" t="str">
        <f>四年级等级</f>
        <v/>
      </c>
    </row>
    <row r="87" spans="1:32">
      <c r="A87" s="476">
        <v>402</v>
      </c>
      <c r="B87" s="477">
        <v>15</v>
      </c>
      <c r="C87" s="478"/>
      <c r="D87" s="471"/>
      <c r="E87" s="472"/>
      <c r="F87" s="473"/>
      <c r="G87" s="480"/>
      <c r="H87" s="475"/>
      <c r="I87" s="501"/>
      <c r="J87" s="502"/>
      <c r="K87" s="495"/>
      <c r="L87" s="503"/>
      <c r="M87" s="644"/>
      <c r="N87" s="505" t="str">
        <f>四年级BMI</f>
        <v/>
      </c>
      <c r="O87" s="499" t="str">
        <f>四年级BMI等级</f>
        <v/>
      </c>
      <c r="P87" s="500" t="str">
        <f>四年级BMI得分</f>
        <v/>
      </c>
      <c r="Q87" s="515" t="str">
        <f>四年级肺活量得分</f>
        <v/>
      </c>
      <c r="R87" s="512" t="str">
        <f>四年级等级</f>
        <v/>
      </c>
      <c r="S87" s="516" t="str">
        <f>四年级50米跑得分</f>
        <v/>
      </c>
      <c r="T87" s="517" t="str">
        <f>四年级等级</f>
        <v/>
      </c>
      <c r="U87" s="516" t="str">
        <f>四年级坐位体前屈得分</f>
        <v/>
      </c>
      <c r="V87" s="517" t="str">
        <f>四年级等级</f>
        <v/>
      </c>
      <c r="W87" s="516" t="str">
        <f>四年级一分钟跳绳得分</f>
        <v/>
      </c>
      <c r="X87" s="517" t="str">
        <f>四年级等级</f>
        <v/>
      </c>
      <c r="Y87" s="515" t="str">
        <f>四年级仰卧起坐得分</f>
        <v/>
      </c>
      <c r="Z87" s="518" t="str">
        <f>四年级等级</f>
        <v/>
      </c>
      <c r="AA87" s="533"/>
      <c r="AB87" s="515"/>
      <c r="AC87" s="533" t="str">
        <f>四年级跳绳附加分</f>
        <v/>
      </c>
      <c r="AD87" s="534" t="str">
        <f>四年级标准分</f>
        <v/>
      </c>
      <c r="AE87" s="534" t="str">
        <f>四年级总分</f>
        <v/>
      </c>
      <c r="AF87" s="517" t="str">
        <f>四年级等级</f>
        <v/>
      </c>
    </row>
    <row r="88" spans="1:32">
      <c r="A88" s="476">
        <v>402</v>
      </c>
      <c r="B88" s="477">
        <v>16</v>
      </c>
      <c r="C88" s="478"/>
      <c r="D88" s="471"/>
      <c r="E88" s="478"/>
      <c r="F88" s="473"/>
      <c r="G88" s="480"/>
      <c r="H88" s="475"/>
      <c r="I88" s="501"/>
      <c r="J88" s="502"/>
      <c r="K88" s="502"/>
      <c r="L88" s="503"/>
      <c r="M88" s="644"/>
      <c r="N88" s="505" t="str">
        <f>四年级BMI</f>
        <v/>
      </c>
      <c r="O88" s="499" t="str">
        <f>四年级BMI等级</f>
        <v/>
      </c>
      <c r="P88" s="500" t="str">
        <f>四年级BMI得分</f>
        <v/>
      </c>
      <c r="Q88" s="515" t="str">
        <f>四年级肺活量得分</f>
        <v/>
      </c>
      <c r="R88" s="512" t="str">
        <f>四年级等级</f>
        <v/>
      </c>
      <c r="S88" s="516" t="str">
        <f>四年级50米跑得分</f>
        <v/>
      </c>
      <c r="T88" s="517" t="str">
        <f>四年级等级</f>
        <v/>
      </c>
      <c r="U88" s="516" t="str">
        <f>四年级坐位体前屈得分</f>
        <v/>
      </c>
      <c r="V88" s="517" t="str">
        <f>四年级等级</f>
        <v/>
      </c>
      <c r="W88" s="516" t="str">
        <f>四年级一分钟跳绳得分</f>
        <v/>
      </c>
      <c r="X88" s="517" t="str">
        <f>四年级等级</f>
        <v/>
      </c>
      <c r="Y88" s="515" t="str">
        <f>四年级仰卧起坐得分</f>
        <v/>
      </c>
      <c r="Z88" s="518" t="str">
        <f>四年级等级</f>
        <v/>
      </c>
      <c r="AA88" s="533"/>
      <c r="AB88" s="515"/>
      <c r="AC88" s="533" t="str">
        <f>四年级跳绳附加分</f>
        <v/>
      </c>
      <c r="AD88" s="534" t="str">
        <f>四年级标准分</f>
        <v/>
      </c>
      <c r="AE88" s="534" t="str">
        <f>四年级总分</f>
        <v/>
      </c>
      <c r="AF88" s="517" t="str">
        <f>四年级等级</f>
        <v/>
      </c>
    </row>
    <row r="89" spans="1:32">
      <c r="A89" s="476">
        <v>402</v>
      </c>
      <c r="B89" s="477">
        <v>17</v>
      </c>
      <c r="C89" s="478"/>
      <c r="D89" s="471"/>
      <c r="E89" s="478"/>
      <c r="F89" s="473"/>
      <c r="G89" s="480"/>
      <c r="H89" s="475"/>
      <c r="I89" s="501"/>
      <c r="J89" s="502"/>
      <c r="K89" s="502"/>
      <c r="L89" s="503"/>
      <c r="M89" s="644"/>
      <c r="N89" s="505" t="str">
        <f>四年级BMI</f>
        <v/>
      </c>
      <c r="O89" s="499" t="str">
        <f>四年级BMI等级</f>
        <v/>
      </c>
      <c r="P89" s="500" t="str">
        <f>四年级BMI得分</f>
        <v/>
      </c>
      <c r="Q89" s="515" t="str">
        <f>四年级肺活量得分</f>
        <v/>
      </c>
      <c r="R89" s="512" t="str">
        <f>四年级等级</f>
        <v/>
      </c>
      <c r="S89" s="516" t="str">
        <f>四年级50米跑得分</f>
        <v/>
      </c>
      <c r="T89" s="517" t="str">
        <f>四年级等级</f>
        <v/>
      </c>
      <c r="U89" s="516" t="str">
        <f>四年级坐位体前屈得分</f>
        <v/>
      </c>
      <c r="V89" s="517" t="str">
        <f>四年级等级</f>
        <v/>
      </c>
      <c r="W89" s="516" t="str">
        <f>四年级一分钟跳绳得分</f>
        <v/>
      </c>
      <c r="X89" s="517" t="str">
        <f>四年级等级</f>
        <v/>
      </c>
      <c r="Y89" s="515" t="str">
        <f>四年级仰卧起坐得分</f>
        <v/>
      </c>
      <c r="Z89" s="518" t="str">
        <f>四年级等级</f>
        <v/>
      </c>
      <c r="AA89" s="533"/>
      <c r="AB89" s="515"/>
      <c r="AC89" s="533" t="str">
        <f>四年级跳绳附加分</f>
        <v/>
      </c>
      <c r="AD89" s="534" t="str">
        <f>四年级标准分</f>
        <v/>
      </c>
      <c r="AE89" s="534" t="str">
        <f>四年级总分</f>
        <v/>
      </c>
      <c r="AF89" s="517" t="str">
        <f>四年级等级</f>
        <v/>
      </c>
    </row>
    <row r="90" spans="1:32">
      <c r="A90" s="476">
        <v>402</v>
      </c>
      <c r="B90" s="477">
        <v>18</v>
      </c>
      <c r="C90" s="478"/>
      <c r="D90" s="471"/>
      <c r="E90" s="478"/>
      <c r="F90" s="473"/>
      <c r="G90" s="480"/>
      <c r="H90" s="475"/>
      <c r="I90" s="501"/>
      <c r="J90" s="502"/>
      <c r="K90" s="502"/>
      <c r="L90" s="503"/>
      <c r="M90" s="644"/>
      <c r="N90" s="505" t="str">
        <f>四年级BMI</f>
        <v/>
      </c>
      <c r="O90" s="499" t="str">
        <f>四年级BMI等级</f>
        <v/>
      </c>
      <c r="P90" s="500" t="str">
        <f>四年级BMI得分</f>
        <v/>
      </c>
      <c r="Q90" s="515" t="str">
        <f>四年级肺活量得分</f>
        <v/>
      </c>
      <c r="R90" s="512" t="str">
        <f>四年级等级</f>
        <v/>
      </c>
      <c r="S90" s="516" t="str">
        <f>四年级50米跑得分</f>
        <v/>
      </c>
      <c r="T90" s="517" t="str">
        <f>四年级等级</f>
        <v/>
      </c>
      <c r="U90" s="516" t="str">
        <f>四年级坐位体前屈得分</f>
        <v/>
      </c>
      <c r="V90" s="517" t="str">
        <f>四年级等级</f>
        <v/>
      </c>
      <c r="W90" s="516" t="str">
        <f>四年级一分钟跳绳得分</f>
        <v/>
      </c>
      <c r="X90" s="517" t="str">
        <f>四年级等级</f>
        <v/>
      </c>
      <c r="Y90" s="515" t="str">
        <f>四年级仰卧起坐得分</f>
        <v/>
      </c>
      <c r="Z90" s="518" t="str">
        <f>四年级等级</f>
        <v/>
      </c>
      <c r="AA90" s="533"/>
      <c r="AB90" s="515"/>
      <c r="AC90" s="533" t="str">
        <f>四年级跳绳附加分</f>
        <v/>
      </c>
      <c r="AD90" s="534" t="str">
        <f>四年级标准分</f>
        <v/>
      </c>
      <c r="AE90" s="534" t="str">
        <f>四年级总分</f>
        <v/>
      </c>
      <c r="AF90" s="517" t="str">
        <f>四年级等级</f>
        <v/>
      </c>
    </row>
    <row r="91" spans="1:32">
      <c r="A91" s="476">
        <v>402</v>
      </c>
      <c r="B91" s="477">
        <v>19</v>
      </c>
      <c r="C91" s="478"/>
      <c r="D91" s="471"/>
      <c r="E91" s="478"/>
      <c r="F91" s="473"/>
      <c r="G91" s="474"/>
      <c r="H91" s="475"/>
      <c r="I91" s="501"/>
      <c r="J91" s="502"/>
      <c r="K91" s="502"/>
      <c r="L91" s="503"/>
      <c r="M91" s="644"/>
      <c r="N91" s="505" t="str">
        <f>四年级BMI</f>
        <v/>
      </c>
      <c r="O91" s="499" t="str">
        <f>四年级BMI等级</f>
        <v/>
      </c>
      <c r="P91" s="500" t="str">
        <f>四年级BMI得分</f>
        <v/>
      </c>
      <c r="Q91" s="515" t="str">
        <f>四年级肺活量得分</f>
        <v/>
      </c>
      <c r="R91" s="512" t="str">
        <f>四年级等级</f>
        <v/>
      </c>
      <c r="S91" s="516" t="str">
        <f>四年级50米跑得分</f>
        <v/>
      </c>
      <c r="T91" s="517" t="str">
        <f>四年级等级</f>
        <v/>
      </c>
      <c r="U91" s="516" t="str">
        <f>四年级坐位体前屈得分</f>
        <v/>
      </c>
      <c r="V91" s="517" t="str">
        <f>四年级等级</f>
        <v/>
      </c>
      <c r="W91" s="516" t="str">
        <f>四年级一分钟跳绳得分</f>
        <v/>
      </c>
      <c r="X91" s="517" t="str">
        <f>四年级等级</f>
        <v/>
      </c>
      <c r="Y91" s="515" t="str">
        <f>四年级仰卧起坐得分</f>
        <v/>
      </c>
      <c r="Z91" s="518" t="str">
        <f>四年级等级</f>
        <v/>
      </c>
      <c r="AA91" s="533"/>
      <c r="AB91" s="515"/>
      <c r="AC91" s="533" t="str">
        <f>四年级跳绳附加分</f>
        <v/>
      </c>
      <c r="AD91" s="534" t="str">
        <f>四年级标准分</f>
        <v/>
      </c>
      <c r="AE91" s="534" t="str">
        <f>四年级总分</f>
        <v/>
      </c>
      <c r="AF91" s="517" t="str">
        <f>四年级等级</f>
        <v/>
      </c>
    </row>
    <row r="92" spans="1:32">
      <c r="A92" s="476">
        <v>402</v>
      </c>
      <c r="B92" s="477">
        <v>20</v>
      </c>
      <c r="C92" s="478"/>
      <c r="D92" s="471"/>
      <c r="E92" s="478"/>
      <c r="F92" s="473"/>
      <c r="G92" s="474"/>
      <c r="H92" s="475"/>
      <c r="I92" s="501"/>
      <c r="J92" s="502"/>
      <c r="K92" s="502"/>
      <c r="L92" s="503"/>
      <c r="M92" s="644"/>
      <c r="N92" s="505" t="str">
        <f>四年级BMI</f>
        <v/>
      </c>
      <c r="O92" s="499" t="str">
        <f>四年级BMI等级</f>
        <v/>
      </c>
      <c r="P92" s="500" t="str">
        <f>四年级BMI得分</f>
        <v/>
      </c>
      <c r="Q92" s="515" t="str">
        <f>四年级肺活量得分</f>
        <v/>
      </c>
      <c r="R92" s="512" t="str">
        <f>四年级等级</f>
        <v/>
      </c>
      <c r="S92" s="516" t="str">
        <f>四年级50米跑得分</f>
        <v/>
      </c>
      <c r="T92" s="517" t="str">
        <f>四年级等级</f>
        <v/>
      </c>
      <c r="U92" s="516" t="str">
        <f>四年级坐位体前屈得分</f>
        <v/>
      </c>
      <c r="V92" s="517" t="str">
        <f>四年级等级</f>
        <v/>
      </c>
      <c r="W92" s="516" t="str">
        <f>四年级一分钟跳绳得分</f>
        <v/>
      </c>
      <c r="X92" s="517" t="str">
        <f>四年级等级</f>
        <v/>
      </c>
      <c r="Y92" s="515" t="str">
        <f>四年级仰卧起坐得分</f>
        <v/>
      </c>
      <c r="Z92" s="518" t="str">
        <f>四年级等级</f>
        <v/>
      </c>
      <c r="AA92" s="533"/>
      <c r="AB92" s="515"/>
      <c r="AC92" s="533" t="str">
        <f>四年级跳绳附加分</f>
        <v/>
      </c>
      <c r="AD92" s="534" t="str">
        <f>四年级标准分</f>
        <v/>
      </c>
      <c r="AE92" s="534" t="str">
        <f>四年级总分</f>
        <v/>
      </c>
      <c r="AF92" s="517" t="str">
        <f>四年级等级</f>
        <v/>
      </c>
    </row>
    <row r="93" spans="1:32">
      <c r="A93" s="476">
        <v>402</v>
      </c>
      <c r="B93" s="477">
        <v>21</v>
      </c>
      <c r="C93" s="478"/>
      <c r="D93" s="471"/>
      <c r="E93" s="478"/>
      <c r="F93" s="473"/>
      <c r="G93" s="480"/>
      <c r="H93" s="475"/>
      <c r="I93" s="501"/>
      <c r="J93" s="502"/>
      <c r="K93" s="502"/>
      <c r="L93" s="503"/>
      <c r="M93" s="644"/>
      <c r="N93" s="505" t="str">
        <f>四年级BMI</f>
        <v/>
      </c>
      <c r="O93" s="499" t="str">
        <f>四年级BMI等级</f>
        <v/>
      </c>
      <c r="P93" s="500" t="str">
        <f>四年级BMI得分</f>
        <v/>
      </c>
      <c r="Q93" s="515" t="str">
        <f>四年级肺活量得分</f>
        <v/>
      </c>
      <c r="R93" s="512" t="str">
        <f>四年级等级</f>
        <v/>
      </c>
      <c r="S93" s="516" t="str">
        <f>四年级50米跑得分</f>
        <v/>
      </c>
      <c r="T93" s="517" t="str">
        <f>四年级等级</f>
        <v/>
      </c>
      <c r="U93" s="516" t="str">
        <f>四年级坐位体前屈得分</f>
        <v/>
      </c>
      <c r="V93" s="517" t="str">
        <f>四年级等级</f>
        <v/>
      </c>
      <c r="W93" s="516" t="str">
        <f>四年级一分钟跳绳得分</f>
        <v/>
      </c>
      <c r="X93" s="517" t="str">
        <f>四年级等级</f>
        <v/>
      </c>
      <c r="Y93" s="515" t="str">
        <f>四年级仰卧起坐得分</f>
        <v/>
      </c>
      <c r="Z93" s="518" t="str">
        <f>四年级等级</f>
        <v/>
      </c>
      <c r="AA93" s="533"/>
      <c r="AB93" s="515"/>
      <c r="AC93" s="533" t="str">
        <f>四年级跳绳附加分</f>
        <v/>
      </c>
      <c r="AD93" s="534" t="str">
        <f>四年级标准分</f>
        <v/>
      </c>
      <c r="AE93" s="534" t="str">
        <f>四年级总分</f>
        <v/>
      </c>
      <c r="AF93" s="517" t="str">
        <f>四年级等级</f>
        <v/>
      </c>
    </row>
    <row r="94" spans="1:32">
      <c r="A94" s="476">
        <v>402</v>
      </c>
      <c r="B94" s="477">
        <v>22</v>
      </c>
      <c r="C94" s="478"/>
      <c r="D94" s="471"/>
      <c r="E94" s="478"/>
      <c r="F94" s="473"/>
      <c r="G94" s="480"/>
      <c r="H94" s="475"/>
      <c r="I94" s="501"/>
      <c r="J94" s="502"/>
      <c r="K94" s="502"/>
      <c r="L94" s="503"/>
      <c r="M94" s="644"/>
      <c r="N94" s="505" t="str">
        <f>四年级BMI</f>
        <v/>
      </c>
      <c r="O94" s="499" t="str">
        <f>四年级BMI等级</f>
        <v/>
      </c>
      <c r="P94" s="500" t="str">
        <f>四年级BMI得分</f>
        <v/>
      </c>
      <c r="Q94" s="515" t="str">
        <f>四年级肺活量得分</f>
        <v/>
      </c>
      <c r="R94" s="512" t="str">
        <f>四年级等级</f>
        <v/>
      </c>
      <c r="S94" s="516" t="str">
        <f>四年级50米跑得分</f>
        <v/>
      </c>
      <c r="T94" s="517" t="str">
        <f>四年级等级</f>
        <v/>
      </c>
      <c r="U94" s="516" t="str">
        <f>四年级坐位体前屈得分</f>
        <v/>
      </c>
      <c r="V94" s="517" t="str">
        <f>四年级等级</f>
        <v/>
      </c>
      <c r="W94" s="516" t="str">
        <f>四年级一分钟跳绳得分</f>
        <v/>
      </c>
      <c r="X94" s="517" t="str">
        <f>四年级等级</f>
        <v/>
      </c>
      <c r="Y94" s="515" t="str">
        <f>四年级仰卧起坐得分</f>
        <v/>
      </c>
      <c r="Z94" s="518" t="str">
        <f>四年级等级</f>
        <v/>
      </c>
      <c r="AA94" s="533"/>
      <c r="AB94" s="515"/>
      <c r="AC94" s="533" t="str">
        <f>四年级跳绳附加分</f>
        <v/>
      </c>
      <c r="AD94" s="534" t="str">
        <f>四年级标准分</f>
        <v/>
      </c>
      <c r="AE94" s="534" t="str">
        <f>四年级总分</f>
        <v/>
      </c>
      <c r="AF94" s="517" t="str">
        <f>四年级等级</f>
        <v/>
      </c>
    </row>
    <row r="95" spans="1:32">
      <c r="A95" s="476">
        <v>402</v>
      </c>
      <c r="B95" s="477">
        <v>23</v>
      </c>
      <c r="C95" s="478"/>
      <c r="D95" s="471"/>
      <c r="E95" s="478"/>
      <c r="F95" s="473"/>
      <c r="G95" s="480"/>
      <c r="H95" s="475"/>
      <c r="I95" s="501"/>
      <c r="J95" s="502"/>
      <c r="K95" s="502"/>
      <c r="L95" s="503"/>
      <c r="M95" s="644"/>
      <c r="N95" s="505" t="str">
        <f>四年级BMI</f>
        <v/>
      </c>
      <c r="O95" s="499" t="str">
        <f>四年级BMI等级</f>
        <v/>
      </c>
      <c r="P95" s="500" t="str">
        <f>四年级BMI得分</f>
        <v/>
      </c>
      <c r="Q95" s="515" t="str">
        <f>四年级肺活量得分</f>
        <v/>
      </c>
      <c r="R95" s="512" t="str">
        <f>四年级等级</f>
        <v/>
      </c>
      <c r="S95" s="516" t="str">
        <f>四年级50米跑得分</f>
        <v/>
      </c>
      <c r="T95" s="517" t="str">
        <f>四年级等级</f>
        <v/>
      </c>
      <c r="U95" s="516" t="str">
        <f>四年级坐位体前屈得分</f>
        <v/>
      </c>
      <c r="V95" s="517" t="str">
        <f>四年级等级</f>
        <v/>
      </c>
      <c r="W95" s="516" t="str">
        <f>四年级一分钟跳绳得分</f>
        <v/>
      </c>
      <c r="X95" s="517" t="str">
        <f>四年级等级</f>
        <v/>
      </c>
      <c r="Y95" s="515" t="str">
        <f>四年级仰卧起坐得分</f>
        <v/>
      </c>
      <c r="Z95" s="518" t="str">
        <f>四年级等级</f>
        <v/>
      </c>
      <c r="AA95" s="533"/>
      <c r="AB95" s="515"/>
      <c r="AC95" s="533" t="str">
        <f>四年级跳绳附加分</f>
        <v/>
      </c>
      <c r="AD95" s="534" t="str">
        <f>四年级标准分</f>
        <v/>
      </c>
      <c r="AE95" s="534" t="str">
        <f>四年级总分</f>
        <v/>
      </c>
      <c r="AF95" s="517" t="str">
        <f>四年级等级</f>
        <v/>
      </c>
    </row>
    <row r="96" spans="1:32">
      <c r="A96" s="476">
        <v>402</v>
      </c>
      <c r="B96" s="477">
        <v>24</v>
      </c>
      <c r="C96" s="478"/>
      <c r="D96" s="471"/>
      <c r="E96" s="478"/>
      <c r="F96" s="473"/>
      <c r="G96" s="480"/>
      <c r="H96" s="475"/>
      <c r="I96" s="501"/>
      <c r="J96" s="502"/>
      <c r="K96" s="502"/>
      <c r="L96" s="503"/>
      <c r="M96" s="644"/>
      <c r="N96" s="505" t="str">
        <f>四年级BMI</f>
        <v/>
      </c>
      <c r="O96" s="499" t="str">
        <f>四年级BMI等级</f>
        <v/>
      </c>
      <c r="P96" s="500" t="str">
        <f>四年级BMI得分</f>
        <v/>
      </c>
      <c r="Q96" s="515" t="str">
        <f>四年级肺活量得分</f>
        <v/>
      </c>
      <c r="R96" s="512" t="str">
        <f>四年级等级</f>
        <v/>
      </c>
      <c r="S96" s="516" t="str">
        <f>四年级50米跑得分</f>
        <v/>
      </c>
      <c r="T96" s="517" t="str">
        <f>四年级等级</f>
        <v/>
      </c>
      <c r="U96" s="516" t="str">
        <f>四年级坐位体前屈得分</f>
        <v/>
      </c>
      <c r="V96" s="517" t="str">
        <f>四年级等级</f>
        <v/>
      </c>
      <c r="W96" s="516" t="str">
        <f>四年级一分钟跳绳得分</f>
        <v/>
      </c>
      <c r="X96" s="517" t="str">
        <f>四年级等级</f>
        <v/>
      </c>
      <c r="Y96" s="515" t="str">
        <f>四年级仰卧起坐得分</f>
        <v/>
      </c>
      <c r="Z96" s="518" t="str">
        <f>四年级等级</f>
        <v/>
      </c>
      <c r="AA96" s="533"/>
      <c r="AB96" s="515"/>
      <c r="AC96" s="533" t="str">
        <f>四年级跳绳附加分</f>
        <v/>
      </c>
      <c r="AD96" s="534" t="str">
        <f>四年级标准分</f>
        <v/>
      </c>
      <c r="AE96" s="534" t="str">
        <f>四年级总分</f>
        <v/>
      </c>
      <c r="AF96" s="517" t="str">
        <f>四年级等级</f>
        <v/>
      </c>
    </row>
    <row r="97" spans="1:32">
      <c r="A97" s="476">
        <v>402</v>
      </c>
      <c r="B97" s="477">
        <v>25</v>
      </c>
      <c r="C97" s="478"/>
      <c r="D97" s="471"/>
      <c r="E97" s="478"/>
      <c r="F97" s="473"/>
      <c r="G97" s="480"/>
      <c r="H97" s="475"/>
      <c r="I97" s="501"/>
      <c r="J97" s="502"/>
      <c r="K97" s="502"/>
      <c r="L97" s="503"/>
      <c r="M97" s="644"/>
      <c r="N97" s="505" t="str">
        <f>四年级BMI</f>
        <v/>
      </c>
      <c r="O97" s="499" t="str">
        <f>四年级BMI等级</f>
        <v/>
      </c>
      <c r="P97" s="500" t="str">
        <f>四年级BMI得分</f>
        <v/>
      </c>
      <c r="Q97" s="515" t="str">
        <f>四年级肺活量得分</f>
        <v/>
      </c>
      <c r="R97" s="512" t="str">
        <f>四年级等级</f>
        <v/>
      </c>
      <c r="S97" s="516" t="str">
        <f>四年级50米跑得分</f>
        <v/>
      </c>
      <c r="T97" s="517" t="str">
        <f>四年级等级</f>
        <v/>
      </c>
      <c r="U97" s="516" t="str">
        <f>四年级坐位体前屈得分</f>
        <v/>
      </c>
      <c r="V97" s="517" t="str">
        <f>四年级等级</f>
        <v/>
      </c>
      <c r="W97" s="516" t="str">
        <f>四年级一分钟跳绳得分</f>
        <v/>
      </c>
      <c r="X97" s="517" t="str">
        <f>四年级等级</f>
        <v/>
      </c>
      <c r="Y97" s="515" t="str">
        <f>四年级仰卧起坐得分</f>
        <v/>
      </c>
      <c r="Z97" s="518" t="str">
        <f>四年级等级</f>
        <v/>
      </c>
      <c r="AA97" s="533"/>
      <c r="AB97" s="515"/>
      <c r="AC97" s="533" t="str">
        <f>四年级跳绳附加分</f>
        <v/>
      </c>
      <c r="AD97" s="534" t="str">
        <f>四年级标准分</f>
        <v/>
      </c>
      <c r="AE97" s="534" t="str">
        <f>四年级总分</f>
        <v/>
      </c>
      <c r="AF97" s="517" t="str">
        <f>四年级等级</f>
        <v/>
      </c>
    </row>
    <row r="98" spans="1:32">
      <c r="A98" s="476">
        <v>402</v>
      </c>
      <c r="B98" s="477">
        <v>26</v>
      </c>
      <c r="C98" s="478"/>
      <c r="D98" s="471"/>
      <c r="E98" s="478"/>
      <c r="F98" s="473"/>
      <c r="G98" s="480"/>
      <c r="H98" s="475"/>
      <c r="I98" s="501"/>
      <c r="J98" s="502"/>
      <c r="K98" s="502"/>
      <c r="L98" s="503"/>
      <c r="M98" s="644"/>
      <c r="N98" s="505" t="str">
        <f>四年级BMI</f>
        <v/>
      </c>
      <c r="O98" s="499" t="str">
        <f>四年级BMI等级</f>
        <v/>
      </c>
      <c r="P98" s="500" t="str">
        <f>四年级BMI得分</f>
        <v/>
      </c>
      <c r="Q98" s="515" t="str">
        <f>四年级肺活量得分</f>
        <v/>
      </c>
      <c r="R98" s="512" t="str">
        <f>四年级等级</f>
        <v/>
      </c>
      <c r="S98" s="516" t="str">
        <f>四年级50米跑得分</f>
        <v/>
      </c>
      <c r="T98" s="517" t="str">
        <f>四年级等级</f>
        <v/>
      </c>
      <c r="U98" s="516" t="str">
        <f>四年级坐位体前屈得分</f>
        <v/>
      </c>
      <c r="V98" s="517" t="str">
        <f>四年级等级</f>
        <v/>
      </c>
      <c r="W98" s="516" t="str">
        <f>四年级一分钟跳绳得分</f>
        <v/>
      </c>
      <c r="X98" s="517" t="str">
        <f>四年级等级</f>
        <v/>
      </c>
      <c r="Y98" s="515" t="str">
        <f>四年级仰卧起坐得分</f>
        <v/>
      </c>
      <c r="Z98" s="518" t="str">
        <f>四年级等级</f>
        <v/>
      </c>
      <c r="AA98" s="533"/>
      <c r="AB98" s="515"/>
      <c r="AC98" s="533" t="str">
        <f>四年级跳绳附加分</f>
        <v/>
      </c>
      <c r="AD98" s="534" t="str">
        <f>四年级标准分</f>
        <v/>
      </c>
      <c r="AE98" s="534" t="str">
        <f>四年级总分</f>
        <v/>
      </c>
      <c r="AF98" s="517" t="str">
        <f>四年级等级</f>
        <v/>
      </c>
    </row>
    <row r="99" spans="1:32">
      <c r="A99" s="476">
        <v>402</v>
      </c>
      <c r="B99" s="477">
        <v>27</v>
      </c>
      <c r="C99" s="478"/>
      <c r="D99" s="471"/>
      <c r="E99" s="478"/>
      <c r="F99" s="473"/>
      <c r="G99" s="480"/>
      <c r="H99" s="475"/>
      <c r="I99" s="501"/>
      <c r="J99" s="502"/>
      <c r="K99" s="502"/>
      <c r="L99" s="503"/>
      <c r="M99" s="644"/>
      <c r="N99" s="505" t="str">
        <f>四年级BMI</f>
        <v/>
      </c>
      <c r="O99" s="499" t="str">
        <f>四年级BMI等级</f>
        <v/>
      </c>
      <c r="P99" s="500" t="str">
        <f>四年级BMI得分</f>
        <v/>
      </c>
      <c r="Q99" s="515" t="str">
        <f>四年级肺活量得分</f>
        <v/>
      </c>
      <c r="R99" s="512" t="str">
        <f>四年级等级</f>
        <v/>
      </c>
      <c r="S99" s="516" t="str">
        <f>四年级50米跑得分</f>
        <v/>
      </c>
      <c r="T99" s="517" t="str">
        <f>四年级等级</f>
        <v/>
      </c>
      <c r="U99" s="516" t="str">
        <f>四年级坐位体前屈得分</f>
        <v/>
      </c>
      <c r="V99" s="517" t="str">
        <f>四年级等级</f>
        <v/>
      </c>
      <c r="W99" s="516" t="str">
        <f>四年级一分钟跳绳得分</f>
        <v/>
      </c>
      <c r="X99" s="517" t="str">
        <f>四年级等级</f>
        <v/>
      </c>
      <c r="Y99" s="515" t="str">
        <f>四年级仰卧起坐得分</f>
        <v/>
      </c>
      <c r="Z99" s="518" t="str">
        <f>四年级等级</f>
        <v/>
      </c>
      <c r="AA99" s="533"/>
      <c r="AB99" s="515"/>
      <c r="AC99" s="533" t="str">
        <f>四年级跳绳附加分</f>
        <v/>
      </c>
      <c r="AD99" s="534" t="str">
        <f>四年级标准分</f>
        <v/>
      </c>
      <c r="AE99" s="534" t="str">
        <f>四年级总分</f>
        <v/>
      </c>
      <c r="AF99" s="517" t="str">
        <f>四年级等级</f>
        <v/>
      </c>
    </row>
    <row r="100" spans="1:32">
      <c r="A100" s="476">
        <v>402</v>
      </c>
      <c r="B100" s="477">
        <v>28</v>
      </c>
      <c r="C100" s="478"/>
      <c r="D100" s="471"/>
      <c r="E100" s="478"/>
      <c r="F100" s="473"/>
      <c r="G100" s="480"/>
      <c r="H100" s="475"/>
      <c r="I100" s="501"/>
      <c r="J100" s="502"/>
      <c r="K100" s="502"/>
      <c r="L100" s="503"/>
      <c r="M100" s="644"/>
      <c r="N100" s="505" t="str">
        <f>四年级BMI</f>
        <v/>
      </c>
      <c r="O100" s="499" t="str">
        <f>四年级BMI等级</f>
        <v/>
      </c>
      <c r="P100" s="500" t="str">
        <f>四年级BMI得分</f>
        <v/>
      </c>
      <c r="Q100" s="515" t="str">
        <f>四年级肺活量得分</f>
        <v/>
      </c>
      <c r="R100" s="512" t="str">
        <f>四年级等级</f>
        <v/>
      </c>
      <c r="S100" s="516" t="str">
        <f>四年级50米跑得分</f>
        <v/>
      </c>
      <c r="T100" s="517" t="str">
        <f>四年级等级</f>
        <v/>
      </c>
      <c r="U100" s="516" t="str">
        <f>四年级坐位体前屈得分</f>
        <v/>
      </c>
      <c r="V100" s="517" t="str">
        <f>四年级等级</f>
        <v/>
      </c>
      <c r="W100" s="516" t="str">
        <f>四年级一分钟跳绳得分</f>
        <v/>
      </c>
      <c r="X100" s="517" t="str">
        <f>四年级等级</f>
        <v/>
      </c>
      <c r="Y100" s="515" t="str">
        <f>四年级仰卧起坐得分</f>
        <v/>
      </c>
      <c r="Z100" s="518" t="str">
        <f>四年级等级</f>
        <v/>
      </c>
      <c r="AA100" s="533"/>
      <c r="AB100" s="515"/>
      <c r="AC100" s="533" t="str">
        <f>四年级跳绳附加分</f>
        <v/>
      </c>
      <c r="AD100" s="534" t="str">
        <f>四年级标准分</f>
        <v/>
      </c>
      <c r="AE100" s="534" t="str">
        <f>四年级总分</f>
        <v/>
      </c>
      <c r="AF100" s="517" t="str">
        <f>四年级等级</f>
        <v/>
      </c>
    </row>
    <row r="101" spans="1:32">
      <c r="A101" s="476">
        <v>402</v>
      </c>
      <c r="B101" s="477">
        <v>29</v>
      </c>
      <c r="C101" s="478"/>
      <c r="D101" s="471"/>
      <c r="E101" s="478"/>
      <c r="F101" s="473"/>
      <c r="G101" s="480"/>
      <c r="H101" s="475"/>
      <c r="I101" s="501"/>
      <c r="J101" s="502"/>
      <c r="K101" s="502"/>
      <c r="L101" s="503"/>
      <c r="M101" s="644"/>
      <c r="N101" s="505" t="str">
        <f>四年级BMI</f>
        <v/>
      </c>
      <c r="O101" s="499" t="str">
        <f>四年级BMI等级</f>
        <v/>
      </c>
      <c r="P101" s="500" t="str">
        <f>四年级BMI得分</f>
        <v/>
      </c>
      <c r="Q101" s="515" t="str">
        <f>四年级肺活量得分</f>
        <v/>
      </c>
      <c r="R101" s="512" t="str">
        <f>四年级等级</f>
        <v/>
      </c>
      <c r="S101" s="516" t="str">
        <f>四年级50米跑得分</f>
        <v/>
      </c>
      <c r="T101" s="517" t="str">
        <f>四年级等级</f>
        <v/>
      </c>
      <c r="U101" s="516" t="str">
        <f>四年级坐位体前屈得分</f>
        <v/>
      </c>
      <c r="V101" s="517" t="str">
        <f>四年级等级</f>
        <v/>
      </c>
      <c r="W101" s="516" t="str">
        <f>四年级一分钟跳绳得分</f>
        <v/>
      </c>
      <c r="X101" s="517" t="str">
        <f>四年级等级</f>
        <v/>
      </c>
      <c r="Y101" s="515" t="str">
        <f>四年级仰卧起坐得分</f>
        <v/>
      </c>
      <c r="Z101" s="518" t="str">
        <f>四年级等级</f>
        <v/>
      </c>
      <c r="AA101" s="533"/>
      <c r="AB101" s="515"/>
      <c r="AC101" s="533" t="str">
        <f>四年级跳绳附加分</f>
        <v/>
      </c>
      <c r="AD101" s="534" t="str">
        <f>四年级标准分</f>
        <v/>
      </c>
      <c r="AE101" s="534" t="str">
        <f>四年级总分</f>
        <v/>
      </c>
      <c r="AF101" s="517" t="str">
        <f>四年级等级</f>
        <v/>
      </c>
    </row>
    <row r="102" spans="1:32">
      <c r="A102" s="476">
        <v>402</v>
      </c>
      <c r="B102" s="477">
        <v>30</v>
      </c>
      <c r="C102" s="478"/>
      <c r="D102" s="471"/>
      <c r="E102" s="478"/>
      <c r="F102" s="473"/>
      <c r="G102" s="480"/>
      <c r="H102" s="475"/>
      <c r="I102" s="501"/>
      <c r="J102" s="502"/>
      <c r="K102" s="502"/>
      <c r="L102" s="503"/>
      <c r="M102" s="644"/>
      <c r="N102" s="505" t="str">
        <f>四年级BMI</f>
        <v/>
      </c>
      <c r="O102" s="499" t="str">
        <f>四年级BMI等级</f>
        <v/>
      </c>
      <c r="P102" s="500" t="str">
        <f>四年级BMI得分</f>
        <v/>
      </c>
      <c r="Q102" s="515" t="str">
        <f>四年级肺活量得分</f>
        <v/>
      </c>
      <c r="R102" s="512" t="str">
        <f>四年级等级</f>
        <v/>
      </c>
      <c r="S102" s="516" t="str">
        <f>四年级50米跑得分</f>
        <v/>
      </c>
      <c r="T102" s="517" t="str">
        <f>四年级等级</f>
        <v/>
      </c>
      <c r="U102" s="516" t="str">
        <f>四年级坐位体前屈得分</f>
        <v/>
      </c>
      <c r="V102" s="517" t="str">
        <f>四年级等级</f>
        <v/>
      </c>
      <c r="W102" s="516" t="str">
        <f>四年级一分钟跳绳得分</f>
        <v/>
      </c>
      <c r="X102" s="517" t="str">
        <f>四年级等级</f>
        <v/>
      </c>
      <c r="Y102" s="515" t="str">
        <f>四年级仰卧起坐得分</f>
        <v/>
      </c>
      <c r="Z102" s="518" t="str">
        <f>四年级等级</f>
        <v/>
      </c>
      <c r="AA102" s="533"/>
      <c r="AB102" s="515"/>
      <c r="AC102" s="533" t="str">
        <f>四年级跳绳附加分</f>
        <v/>
      </c>
      <c r="AD102" s="534" t="str">
        <f>四年级标准分</f>
        <v/>
      </c>
      <c r="AE102" s="534" t="str">
        <f>四年级总分</f>
        <v/>
      </c>
      <c r="AF102" s="517" t="str">
        <f>四年级等级</f>
        <v/>
      </c>
    </row>
    <row r="103" spans="1:32">
      <c r="A103" s="476">
        <v>402</v>
      </c>
      <c r="B103" s="477">
        <v>31</v>
      </c>
      <c r="C103" s="478"/>
      <c r="D103" s="471"/>
      <c r="E103" s="478"/>
      <c r="F103" s="473"/>
      <c r="G103" s="480"/>
      <c r="H103" s="475"/>
      <c r="I103" s="501"/>
      <c r="J103" s="502"/>
      <c r="K103" s="502"/>
      <c r="L103" s="503"/>
      <c r="M103" s="644"/>
      <c r="N103" s="505" t="str">
        <f>四年级BMI</f>
        <v/>
      </c>
      <c r="O103" s="499" t="str">
        <f>四年级BMI等级</f>
        <v/>
      </c>
      <c r="P103" s="500" t="str">
        <f>四年级BMI得分</f>
        <v/>
      </c>
      <c r="Q103" s="515" t="str">
        <f>四年级肺活量得分</f>
        <v/>
      </c>
      <c r="R103" s="512" t="str">
        <f>四年级等级</f>
        <v/>
      </c>
      <c r="S103" s="516" t="str">
        <f>四年级50米跑得分</f>
        <v/>
      </c>
      <c r="T103" s="517" t="str">
        <f>四年级等级</f>
        <v/>
      </c>
      <c r="U103" s="516" t="str">
        <f>四年级坐位体前屈得分</f>
        <v/>
      </c>
      <c r="V103" s="517" t="str">
        <f>四年级等级</f>
        <v/>
      </c>
      <c r="W103" s="516" t="str">
        <f>四年级一分钟跳绳得分</f>
        <v/>
      </c>
      <c r="X103" s="517" t="str">
        <f>四年级等级</f>
        <v/>
      </c>
      <c r="Y103" s="515" t="str">
        <f>四年级仰卧起坐得分</f>
        <v/>
      </c>
      <c r="Z103" s="518" t="str">
        <f>四年级等级</f>
        <v/>
      </c>
      <c r="AA103" s="533"/>
      <c r="AB103" s="515"/>
      <c r="AC103" s="533" t="str">
        <f>四年级跳绳附加分</f>
        <v/>
      </c>
      <c r="AD103" s="534" t="str">
        <f>四年级标准分</f>
        <v/>
      </c>
      <c r="AE103" s="534" t="str">
        <f>四年级总分</f>
        <v/>
      </c>
      <c r="AF103" s="517" t="str">
        <f>四年级等级</f>
        <v/>
      </c>
    </row>
    <row r="104" spans="1:32">
      <c r="A104" s="476">
        <v>402</v>
      </c>
      <c r="B104" s="477">
        <v>32</v>
      </c>
      <c r="C104" s="478"/>
      <c r="D104" s="471"/>
      <c r="E104" s="478"/>
      <c r="F104" s="473"/>
      <c r="G104" s="480"/>
      <c r="H104" s="475"/>
      <c r="I104" s="501"/>
      <c r="J104" s="502"/>
      <c r="K104" s="502"/>
      <c r="L104" s="503"/>
      <c r="M104" s="644"/>
      <c r="N104" s="505" t="str">
        <f>四年级BMI</f>
        <v/>
      </c>
      <c r="O104" s="499" t="str">
        <f>四年级BMI等级</f>
        <v/>
      </c>
      <c r="P104" s="500" t="str">
        <f>四年级BMI得分</f>
        <v/>
      </c>
      <c r="Q104" s="515" t="str">
        <f>四年级肺活量得分</f>
        <v/>
      </c>
      <c r="R104" s="512" t="str">
        <f>四年级等级</f>
        <v/>
      </c>
      <c r="S104" s="516" t="str">
        <f>四年级50米跑得分</f>
        <v/>
      </c>
      <c r="T104" s="517" t="str">
        <f>四年级等级</f>
        <v/>
      </c>
      <c r="U104" s="516" t="str">
        <f>四年级坐位体前屈得分</f>
        <v/>
      </c>
      <c r="V104" s="517" t="str">
        <f>四年级等级</f>
        <v/>
      </c>
      <c r="W104" s="516" t="str">
        <f>四年级一分钟跳绳得分</f>
        <v/>
      </c>
      <c r="X104" s="517" t="str">
        <f>四年级等级</f>
        <v/>
      </c>
      <c r="Y104" s="515" t="str">
        <f>四年级仰卧起坐得分</f>
        <v/>
      </c>
      <c r="Z104" s="518" t="str">
        <f>四年级等级</f>
        <v/>
      </c>
      <c r="AA104" s="533"/>
      <c r="AB104" s="515"/>
      <c r="AC104" s="533" t="str">
        <f>四年级跳绳附加分</f>
        <v/>
      </c>
      <c r="AD104" s="534" t="str">
        <f>四年级标准分</f>
        <v/>
      </c>
      <c r="AE104" s="534" t="str">
        <f>四年级总分</f>
        <v/>
      </c>
      <c r="AF104" s="517" t="str">
        <f>四年级等级</f>
        <v/>
      </c>
    </row>
    <row r="105" spans="1:32">
      <c r="A105" s="476">
        <v>402</v>
      </c>
      <c r="B105" s="477">
        <v>33</v>
      </c>
      <c r="C105" s="478"/>
      <c r="D105" s="471"/>
      <c r="E105" s="478"/>
      <c r="F105" s="473"/>
      <c r="G105" s="480"/>
      <c r="H105" s="475"/>
      <c r="I105" s="501"/>
      <c r="J105" s="502"/>
      <c r="K105" s="502"/>
      <c r="L105" s="503"/>
      <c r="M105" s="644"/>
      <c r="N105" s="505" t="str">
        <f>四年级BMI</f>
        <v/>
      </c>
      <c r="O105" s="499" t="str">
        <f>四年级BMI等级</f>
        <v/>
      </c>
      <c r="P105" s="500" t="str">
        <f>四年级BMI得分</f>
        <v/>
      </c>
      <c r="Q105" s="515" t="str">
        <f>四年级肺活量得分</f>
        <v/>
      </c>
      <c r="R105" s="512" t="str">
        <f>四年级等级</f>
        <v/>
      </c>
      <c r="S105" s="516" t="str">
        <f>四年级50米跑得分</f>
        <v/>
      </c>
      <c r="T105" s="517" t="str">
        <f>四年级等级</f>
        <v/>
      </c>
      <c r="U105" s="516" t="str">
        <f>四年级坐位体前屈得分</f>
        <v/>
      </c>
      <c r="V105" s="517" t="str">
        <f>四年级等级</f>
        <v/>
      </c>
      <c r="W105" s="516" t="str">
        <f>四年级一分钟跳绳得分</f>
        <v/>
      </c>
      <c r="X105" s="517" t="str">
        <f>四年级等级</f>
        <v/>
      </c>
      <c r="Y105" s="515" t="str">
        <f>四年级仰卧起坐得分</f>
        <v/>
      </c>
      <c r="Z105" s="518" t="str">
        <f>四年级等级</f>
        <v/>
      </c>
      <c r="AA105" s="533"/>
      <c r="AB105" s="515"/>
      <c r="AC105" s="533" t="str">
        <f>四年级跳绳附加分</f>
        <v/>
      </c>
      <c r="AD105" s="534" t="str">
        <f>四年级标准分</f>
        <v/>
      </c>
      <c r="AE105" s="534" t="str">
        <f>四年级总分</f>
        <v/>
      </c>
      <c r="AF105" s="517" t="str">
        <f>四年级等级</f>
        <v/>
      </c>
    </row>
    <row r="106" spans="1:32">
      <c r="A106" s="476">
        <v>402</v>
      </c>
      <c r="B106" s="477">
        <v>34</v>
      </c>
      <c r="C106" s="478"/>
      <c r="D106" s="471"/>
      <c r="E106" s="478"/>
      <c r="F106" s="473"/>
      <c r="G106" s="480"/>
      <c r="H106" s="475"/>
      <c r="I106" s="501"/>
      <c r="J106" s="502"/>
      <c r="K106" s="502"/>
      <c r="L106" s="503"/>
      <c r="M106" s="644"/>
      <c r="N106" s="505" t="str">
        <f>四年级BMI</f>
        <v/>
      </c>
      <c r="O106" s="499" t="str">
        <f>四年级BMI等级</f>
        <v/>
      </c>
      <c r="P106" s="500" t="str">
        <f>四年级BMI得分</f>
        <v/>
      </c>
      <c r="Q106" s="515" t="str">
        <f>四年级肺活量得分</f>
        <v/>
      </c>
      <c r="R106" s="512" t="str">
        <f>四年级等级</f>
        <v/>
      </c>
      <c r="S106" s="516" t="str">
        <f>四年级50米跑得分</f>
        <v/>
      </c>
      <c r="T106" s="517" t="str">
        <f>四年级等级</f>
        <v/>
      </c>
      <c r="U106" s="516" t="str">
        <f>四年级坐位体前屈得分</f>
        <v/>
      </c>
      <c r="V106" s="517" t="str">
        <f>四年级等级</f>
        <v/>
      </c>
      <c r="W106" s="516" t="str">
        <f>四年级一分钟跳绳得分</f>
        <v/>
      </c>
      <c r="X106" s="517" t="str">
        <f>四年级等级</f>
        <v/>
      </c>
      <c r="Y106" s="515" t="str">
        <f>四年级仰卧起坐得分</f>
        <v/>
      </c>
      <c r="Z106" s="518" t="str">
        <f>四年级等级</f>
        <v/>
      </c>
      <c r="AA106" s="533"/>
      <c r="AB106" s="515"/>
      <c r="AC106" s="533" t="str">
        <f>四年级跳绳附加分</f>
        <v/>
      </c>
      <c r="AD106" s="534" t="str">
        <f>四年级标准分</f>
        <v/>
      </c>
      <c r="AE106" s="534" t="str">
        <f>四年级总分</f>
        <v/>
      </c>
      <c r="AF106" s="517" t="str">
        <f>四年级等级</f>
        <v/>
      </c>
    </row>
    <row r="107" spans="1:32">
      <c r="A107" s="476">
        <v>402</v>
      </c>
      <c r="B107" s="477">
        <v>35</v>
      </c>
      <c r="C107" s="478"/>
      <c r="D107" s="471"/>
      <c r="E107" s="478"/>
      <c r="F107" s="473"/>
      <c r="G107" s="480"/>
      <c r="H107" s="475"/>
      <c r="I107" s="501"/>
      <c r="J107" s="502"/>
      <c r="K107" s="502"/>
      <c r="L107" s="503"/>
      <c r="M107" s="644"/>
      <c r="N107" s="505" t="str">
        <f>四年级BMI</f>
        <v/>
      </c>
      <c r="O107" s="499" t="str">
        <f>四年级BMI等级</f>
        <v/>
      </c>
      <c r="P107" s="500" t="str">
        <f>四年级BMI得分</f>
        <v/>
      </c>
      <c r="Q107" s="515" t="str">
        <f>四年级肺活量得分</f>
        <v/>
      </c>
      <c r="R107" s="512" t="str">
        <f>四年级等级</f>
        <v/>
      </c>
      <c r="S107" s="516" t="str">
        <f>四年级50米跑得分</f>
        <v/>
      </c>
      <c r="T107" s="517" t="str">
        <f>四年级等级</f>
        <v/>
      </c>
      <c r="U107" s="516" t="str">
        <f>四年级坐位体前屈得分</f>
        <v/>
      </c>
      <c r="V107" s="517" t="str">
        <f>四年级等级</f>
        <v/>
      </c>
      <c r="W107" s="516" t="str">
        <f>四年级一分钟跳绳得分</f>
        <v/>
      </c>
      <c r="X107" s="517" t="str">
        <f>四年级等级</f>
        <v/>
      </c>
      <c r="Y107" s="515" t="str">
        <f>四年级仰卧起坐得分</f>
        <v/>
      </c>
      <c r="Z107" s="518" t="str">
        <f>四年级等级</f>
        <v/>
      </c>
      <c r="AA107" s="533"/>
      <c r="AB107" s="515"/>
      <c r="AC107" s="533" t="str">
        <f>四年级跳绳附加分</f>
        <v/>
      </c>
      <c r="AD107" s="534" t="str">
        <f>四年级标准分</f>
        <v/>
      </c>
      <c r="AE107" s="534" t="str">
        <f>四年级总分</f>
        <v/>
      </c>
      <c r="AF107" s="517" t="str">
        <f>四年级等级</f>
        <v/>
      </c>
    </row>
    <row r="108" spans="1:32">
      <c r="A108" s="476">
        <v>402</v>
      </c>
      <c r="B108" s="477">
        <v>36</v>
      </c>
      <c r="C108" s="478"/>
      <c r="D108" s="471"/>
      <c r="E108" s="478"/>
      <c r="F108" s="473"/>
      <c r="G108" s="480"/>
      <c r="H108" s="475"/>
      <c r="I108" s="501"/>
      <c r="J108" s="502"/>
      <c r="K108" s="502"/>
      <c r="L108" s="503"/>
      <c r="M108" s="644"/>
      <c r="N108" s="505" t="str">
        <f>四年级BMI</f>
        <v/>
      </c>
      <c r="O108" s="499" t="str">
        <f>四年级BMI等级</f>
        <v/>
      </c>
      <c r="P108" s="500" t="str">
        <f>四年级BMI得分</f>
        <v/>
      </c>
      <c r="Q108" s="515" t="str">
        <f>四年级肺活量得分</f>
        <v/>
      </c>
      <c r="R108" s="512" t="str">
        <f>四年级等级</f>
        <v/>
      </c>
      <c r="S108" s="516" t="str">
        <f>四年级50米跑得分</f>
        <v/>
      </c>
      <c r="T108" s="517" t="str">
        <f>四年级等级</f>
        <v/>
      </c>
      <c r="U108" s="516" t="str">
        <f>四年级坐位体前屈得分</f>
        <v/>
      </c>
      <c r="V108" s="517" t="str">
        <f>四年级等级</f>
        <v/>
      </c>
      <c r="W108" s="516" t="str">
        <f>四年级一分钟跳绳得分</f>
        <v/>
      </c>
      <c r="X108" s="517" t="str">
        <f>四年级等级</f>
        <v/>
      </c>
      <c r="Y108" s="515" t="str">
        <f>四年级仰卧起坐得分</f>
        <v/>
      </c>
      <c r="Z108" s="518" t="str">
        <f>四年级等级</f>
        <v/>
      </c>
      <c r="AA108" s="533"/>
      <c r="AB108" s="515"/>
      <c r="AC108" s="533" t="str">
        <f>四年级跳绳附加分</f>
        <v/>
      </c>
      <c r="AD108" s="534" t="str">
        <f>四年级标准分</f>
        <v/>
      </c>
      <c r="AE108" s="534" t="str">
        <f>四年级总分</f>
        <v/>
      </c>
      <c r="AF108" s="517" t="str">
        <f>四年级等级</f>
        <v/>
      </c>
    </row>
    <row r="109" spans="1:32">
      <c r="A109" s="476">
        <v>402</v>
      </c>
      <c r="B109" s="477">
        <v>37</v>
      </c>
      <c r="C109" s="478"/>
      <c r="D109" s="471"/>
      <c r="E109" s="478"/>
      <c r="F109" s="473"/>
      <c r="G109" s="480"/>
      <c r="H109" s="475"/>
      <c r="I109" s="501"/>
      <c r="J109" s="502"/>
      <c r="K109" s="502"/>
      <c r="L109" s="503"/>
      <c r="M109" s="644"/>
      <c r="N109" s="505" t="str">
        <f>四年级BMI</f>
        <v/>
      </c>
      <c r="O109" s="499" t="str">
        <f>四年级BMI等级</f>
        <v/>
      </c>
      <c r="P109" s="500" t="str">
        <f>四年级BMI得分</f>
        <v/>
      </c>
      <c r="Q109" s="515" t="str">
        <f>四年级肺活量得分</f>
        <v/>
      </c>
      <c r="R109" s="512" t="str">
        <f>四年级等级</f>
        <v/>
      </c>
      <c r="S109" s="516" t="str">
        <f>四年级50米跑得分</f>
        <v/>
      </c>
      <c r="T109" s="517" t="str">
        <f>四年级等级</f>
        <v/>
      </c>
      <c r="U109" s="516" t="str">
        <f>四年级坐位体前屈得分</f>
        <v/>
      </c>
      <c r="V109" s="517" t="str">
        <f>四年级等级</f>
        <v/>
      </c>
      <c r="W109" s="516" t="str">
        <f>四年级一分钟跳绳得分</f>
        <v/>
      </c>
      <c r="X109" s="517" t="str">
        <f>四年级等级</f>
        <v/>
      </c>
      <c r="Y109" s="515" t="str">
        <f>四年级仰卧起坐得分</f>
        <v/>
      </c>
      <c r="Z109" s="518" t="str">
        <f>四年级等级</f>
        <v/>
      </c>
      <c r="AA109" s="533"/>
      <c r="AB109" s="515"/>
      <c r="AC109" s="533" t="str">
        <f>四年级跳绳附加分</f>
        <v/>
      </c>
      <c r="AD109" s="534" t="str">
        <f>四年级标准分</f>
        <v/>
      </c>
      <c r="AE109" s="534" t="str">
        <f>四年级总分</f>
        <v/>
      </c>
      <c r="AF109" s="517" t="str">
        <f>四年级等级</f>
        <v/>
      </c>
    </row>
    <row r="110" spans="1:32">
      <c r="A110" s="476">
        <v>402</v>
      </c>
      <c r="B110" s="477">
        <v>38</v>
      </c>
      <c r="C110" s="478"/>
      <c r="D110" s="471"/>
      <c r="E110" s="478"/>
      <c r="F110" s="473"/>
      <c r="G110" s="480"/>
      <c r="H110" s="475"/>
      <c r="I110" s="501"/>
      <c r="J110" s="502"/>
      <c r="K110" s="502"/>
      <c r="L110" s="503"/>
      <c r="M110" s="644"/>
      <c r="N110" s="505" t="str">
        <f>四年级BMI</f>
        <v/>
      </c>
      <c r="O110" s="499" t="str">
        <f>四年级BMI等级</f>
        <v/>
      </c>
      <c r="P110" s="500" t="str">
        <f>四年级BMI得分</f>
        <v/>
      </c>
      <c r="Q110" s="515" t="str">
        <f>四年级肺活量得分</f>
        <v/>
      </c>
      <c r="R110" s="512" t="str">
        <f>四年级等级</f>
        <v/>
      </c>
      <c r="S110" s="516" t="str">
        <f>四年级50米跑得分</f>
        <v/>
      </c>
      <c r="T110" s="517" t="str">
        <f>四年级等级</f>
        <v/>
      </c>
      <c r="U110" s="516" t="str">
        <f>四年级坐位体前屈得分</f>
        <v/>
      </c>
      <c r="V110" s="517" t="str">
        <f>四年级等级</f>
        <v/>
      </c>
      <c r="W110" s="516" t="str">
        <f>四年级一分钟跳绳得分</f>
        <v/>
      </c>
      <c r="X110" s="517" t="str">
        <f>四年级等级</f>
        <v/>
      </c>
      <c r="Y110" s="515" t="str">
        <f>四年级仰卧起坐得分</f>
        <v/>
      </c>
      <c r="Z110" s="518" t="str">
        <f>四年级等级</f>
        <v/>
      </c>
      <c r="AA110" s="533"/>
      <c r="AB110" s="515"/>
      <c r="AC110" s="533" t="str">
        <f>四年级跳绳附加分</f>
        <v/>
      </c>
      <c r="AD110" s="534" t="str">
        <f>四年级标准分</f>
        <v/>
      </c>
      <c r="AE110" s="534" t="str">
        <f>四年级总分</f>
        <v/>
      </c>
      <c r="AF110" s="517" t="str">
        <f>四年级等级</f>
        <v/>
      </c>
    </row>
    <row r="111" spans="1:32">
      <c r="A111" s="476">
        <v>402</v>
      </c>
      <c r="B111" s="477">
        <v>39</v>
      </c>
      <c r="C111" s="478"/>
      <c r="D111" s="471"/>
      <c r="E111" s="478"/>
      <c r="F111" s="473"/>
      <c r="G111" s="480"/>
      <c r="H111" s="475"/>
      <c r="I111" s="501"/>
      <c r="J111" s="502"/>
      <c r="K111" s="502"/>
      <c r="L111" s="503"/>
      <c r="M111" s="644"/>
      <c r="N111" s="505" t="str">
        <f>四年级BMI</f>
        <v/>
      </c>
      <c r="O111" s="499" t="str">
        <f>四年级BMI等级</f>
        <v/>
      </c>
      <c r="P111" s="500" t="str">
        <f>四年级BMI得分</f>
        <v/>
      </c>
      <c r="Q111" s="515" t="str">
        <f>四年级肺活量得分</f>
        <v/>
      </c>
      <c r="R111" s="512" t="str">
        <f>四年级等级</f>
        <v/>
      </c>
      <c r="S111" s="516" t="str">
        <f>四年级50米跑得分</f>
        <v/>
      </c>
      <c r="T111" s="517" t="str">
        <f>四年级等级</f>
        <v/>
      </c>
      <c r="U111" s="516" t="str">
        <f>四年级坐位体前屈得分</f>
        <v/>
      </c>
      <c r="V111" s="517" t="str">
        <f>四年级等级</f>
        <v/>
      </c>
      <c r="W111" s="516" t="str">
        <f>四年级一分钟跳绳得分</f>
        <v/>
      </c>
      <c r="X111" s="517" t="str">
        <f>四年级等级</f>
        <v/>
      </c>
      <c r="Y111" s="515" t="str">
        <f>四年级仰卧起坐得分</f>
        <v/>
      </c>
      <c r="Z111" s="518" t="str">
        <f>四年级等级</f>
        <v/>
      </c>
      <c r="AA111" s="533"/>
      <c r="AB111" s="515"/>
      <c r="AC111" s="533" t="str">
        <f>四年级跳绳附加分</f>
        <v/>
      </c>
      <c r="AD111" s="534" t="str">
        <f>四年级标准分</f>
        <v/>
      </c>
      <c r="AE111" s="534" t="str">
        <f>四年级总分</f>
        <v/>
      </c>
      <c r="AF111" s="517" t="str">
        <f>四年级等级</f>
        <v/>
      </c>
    </row>
    <row r="112" spans="1:32">
      <c r="A112" s="476">
        <v>402</v>
      </c>
      <c r="B112" s="477">
        <v>40</v>
      </c>
      <c r="C112" s="478"/>
      <c r="D112" s="471"/>
      <c r="E112" s="478"/>
      <c r="F112" s="473"/>
      <c r="G112" s="480"/>
      <c r="H112" s="475"/>
      <c r="I112" s="501"/>
      <c r="J112" s="502"/>
      <c r="K112" s="502"/>
      <c r="L112" s="503"/>
      <c r="M112" s="644"/>
      <c r="N112" s="505" t="str">
        <f>四年级BMI</f>
        <v/>
      </c>
      <c r="O112" s="499" t="str">
        <f>四年级BMI等级</f>
        <v/>
      </c>
      <c r="P112" s="500" t="str">
        <f>四年级BMI得分</f>
        <v/>
      </c>
      <c r="Q112" s="515" t="str">
        <f>四年级肺活量得分</f>
        <v/>
      </c>
      <c r="R112" s="512" t="str">
        <f>四年级等级</f>
        <v/>
      </c>
      <c r="S112" s="516" t="str">
        <f>四年级50米跑得分</f>
        <v/>
      </c>
      <c r="T112" s="517" t="str">
        <f>四年级等级</f>
        <v/>
      </c>
      <c r="U112" s="516" t="str">
        <f>四年级坐位体前屈得分</f>
        <v/>
      </c>
      <c r="V112" s="517" t="str">
        <f>四年级等级</f>
        <v/>
      </c>
      <c r="W112" s="516" t="str">
        <f>四年级一分钟跳绳得分</f>
        <v/>
      </c>
      <c r="X112" s="517" t="str">
        <f>四年级等级</f>
        <v/>
      </c>
      <c r="Y112" s="515" t="str">
        <f>四年级仰卧起坐得分</f>
        <v/>
      </c>
      <c r="Z112" s="518" t="str">
        <f>四年级等级</f>
        <v/>
      </c>
      <c r="AA112" s="533"/>
      <c r="AB112" s="515"/>
      <c r="AC112" s="533" t="str">
        <f>四年级跳绳附加分</f>
        <v/>
      </c>
      <c r="AD112" s="534" t="str">
        <f>四年级标准分</f>
        <v/>
      </c>
      <c r="AE112" s="534" t="str">
        <f>四年级总分</f>
        <v/>
      </c>
      <c r="AF112" s="517" t="str">
        <f>四年级等级</f>
        <v/>
      </c>
    </row>
    <row r="113" spans="1:32">
      <c r="A113" s="476">
        <v>402</v>
      </c>
      <c r="B113" s="477">
        <v>41</v>
      </c>
      <c r="C113" s="478"/>
      <c r="D113" s="471"/>
      <c r="E113" s="478"/>
      <c r="F113" s="473"/>
      <c r="G113" s="480"/>
      <c r="H113" s="475"/>
      <c r="I113" s="501"/>
      <c r="J113" s="502"/>
      <c r="K113" s="502"/>
      <c r="L113" s="503"/>
      <c r="M113" s="644"/>
      <c r="N113" s="505" t="str">
        <f>四年级BMI</f>
        <v/>
      </c>
      <c r="O113" s="499" t="str">
        <f>四年级BMI等级</f>
        <v/>
      </c>
      <c r="P113" s="500" t="str">
        <f>四年级BMI得分</f>
        <v/>
      </c>
      <c r="Q113" s="515" t="str">
        <f>四年级肺活量得分</f>
        <v/>
      </c>
      <c r="R113" s="512" t="str">
        <f>四年级等级</f>
        <v/>
      </c>
      <c r="S113" s="516" t="str">
        <f>四年级50米跑得分</f>
        <v/>
      </c>
      <c r="T113" s="517" t="str">
        <f>四年级等级</f>
        <v/>
      </c>
      <c r="U113" s="516" t="str">
        <f>四年级坐位体前屈得分</f>
        <v/>
      </c>
      <c r="V113" s="517" t="str">
        <f>四年级等级</f>
        <v/>
      </c>
      <c r="W113" s="516" t="str">
        <f>四年级一分钟跳绳得分</f>
        <v/>
      </c>
      <c r="X113" s="517" t="str">
        <f>四年级等级</f>
        <v/>
      </c>
      <c r="Y113" s="515" t="str">
        <f>四年级仰卧起坐得分</f>
        <v/>
      </c>
      <c r="Z113" s="518" t="str">
        <f>四年级等级</f>
        <v/>
      </c>
      <c r="AA113" s="533"/>
      <c r="AB113" s="515"/>
      <c r="AC113" s="533" t="str">
        <f>四年级跳绳附加分</f>
        <v/>
      </c>
      <c r="AD113" s="534" t="str">
        <f>四年级标准分</f>
        <v/>
      </c>
      <c r="AE113" s="534" t="str">
        <f>四年级总分</f>
        <v/>
      </c>
      <c r="AF113" s="517" t="str">
        <f>四年级等级</f>
        <v/>
      </c>
    </row>
    <row r="114" spans="1:32">
      <c r="A114" s="476">
        <v>402</v>
      </c>
      <c r="B114" s="477">
        <v>42</v>
      </c>
      <c r="C114" s="478"/>
      <c r="D114" s="471"/>
      <c r="E114" s="478"/>
      <c r="F114" s="473"/>
      <c r="G114" s="480"/>
      <c r="H114" s="475"/>
      <c r="I114" s="501"/>
      <c r="J114" s="502"/>
      <c r="K114" s="502"/>
      <c r="L114" s="503"/>
      <c r="M114" s="644"/>
      <c r="N114" s="505" t="str">
        <f>四年级BMI</f>
        <v/>
      </c>
      <c r="O114" s="499" t="str">
        <f>四年级BMI等级</f>
        <v/>
      </c>
      <c r="P114" s="500" t="str">
        <f>四年级BMI得分</f>
        <v/>
      </c>
      <c r="Q114" s="515" t="str">
        <f>四年级肺活量得分</f>
        <v/>
      </c>
      <c r="R114" s="512" t="str">
        <f>四年级等级</f>
        <v/>
      </c>
      <c r="S114" s="516" t="str">
        <f>四年级50米跑得分</f>
        <v/>
      </c>
      <c r="T114" s="517" t="str">
        <f>四年级等级</f>
        <v/>
      </c>
      <c r="U114" s="516" t="str">
        <f>四年级坐位体前屈得分</f>
        <v/>
      </c>
      <c r="V114" s="517" t="str">
        <f>四年级等级</f>
        <v/>
      </c>
      <c r="W114" s="516" t="str">
        <f>四年级一分钟跳绳得分</f>
        <v/>
      </c>
      <c r="X114" s="517" t="str">
        <f>四年级等级</f>
        <v/>
      </c>
      <c r="Y114" s="515" t="str">
        <f>四年级仰卧起坐得分</f>
        <v/>
      </c>
      <c r="Z114" s="518" t="str">
        <f>四年级等级</f>
        <v/>
      </c>
      <c r="AA114" s="533"/>
      <c r="AB114" s="515"/>
      <c r="AC114" s="533" t="str">
        <f>四年级跳绳附加分</f>
        <v/>
      </c>
      <c r="AD114" s="534" t="str">
        <f>四年级标准分</f>
        <v/>
      </c>
      <c r="AE114" s="534" t="str">
        <f>四年级总分</f>
        <v/>
      </c>
      <c r="AF114" s="517" t="str">
        <f>四年级等级</f>
        <v/>
      </c>
    </row>
    <row r="115" spans="1:32">
      <c r="A115" s="476">
        <v>402</v>
      </c>
      <c r="B115" s="477">
        <v>43</v>
      </c>
      <c r="C115" s="478"/>
      <c r="D115" s="471"/>
      <c r="E115" s="478"/>
      <c r="F115" s="473"/>
      <c r="G115" s="480"/>
      <c r="H115" s="475"/>
      <c r="I115" s="501"/>
      <c r="J115" s="502"/>
      <c r="K115" s="502"/>
      <c r="L115" s="503"/>
      <c r="M115" s="644"/>
      <c r="N115" s="505" t="str">
        <f>四年级BMI</f>
        <v/>
      </c>
      <c r="O115" s="499" t="str">
        <f>四年级BMI等级</f>
        <v/>
      </c>
      <c r="P115" s="500" t="str">
        <f>四年级BMI得分</f>
        <v/>
      </c>
      <c r="Q115" s="515" t="str">
        <f>四年级肺活量得分</f>
        <v/>
      </c>
      <c r="R115" s="512" t="str">
        <f>四年级等级</f>
        <v/>
      </c>
      <c r="S115" s="516" t="str">
        <f>四年级50米跑得分</f>
        <v/>
      </c>
      <c r="T115" s="517" t="str">
        <f>四年级等级</f>
        <v/>
      </c>
      <c r="U115" s="516" t="str">
        <f>四年级坐位体前屈得分</f>
        <v/>
      </c>
      <c r="V115" s="517" t="str">
        <f>四年级等级</f>
        <v/>
      </c>
      <c r="W115" s="516" t="str">
        <f>四年级一分钟跳绳得分</f>
        <v/>
      </c>
      <c r="X115" s="517" t="str">
        <f>四年级等级</f>
        <v/>
      </c>
      <c r="Y115" s="515" t="str">
        <f>四年级仰卧起坐得分</f>
        <v/>
      </c>
      <c r="Z115" s="518" t="str">
        <f>四年级等级</f>
        <v/>
      </c>
      <c r="AA115" s="533"/>
      <c r="AB115" s="515"/>
      <c r="AC115" s="533" t="str">
        <f>四年级跳绳附加分</f>
        <v/>
      </c>
      <c r="AD115" s="534" t="str">
        <f>四年级标准分</f>
        <v/>
      </c>
      <c r="AE115" s="534" t="str">
        <f>四年级总分</f>
        <v/>
      </c>
      <c r="AF115" s="517" t="str">
        <f>四年级等级</f>
        <v/>
      </c>
    </row>
    <row r="116" spans="1:32">
      <c r="A116" s="476">
        <v>402</v>
      </c>
      <c r="B116" s="477">
        <v>44</v>
      </c>
      <c r="C116" s="478"/>
      <c r="D116" s="471"/>
      <c r="E116" s="478"/>
      <c r="F116" s="473"/>
      <c r="G116" s="480"/>
      <c r="H116" s="475"/>
      <c r="I116" s="501"/>
      <c r="J116" s="502"/>
      <c r="K116" s="502"/>
      <c r="L116" s="503"/>
      <c r="M116" s="644"/>
      <c r="N116" s="505" t="str">
        <f>四年级BMI</f>
        <v/>
      </c>
      <c r="O116" s="499" t="str">
        <f>四年级BMI等级</f>
        <v/>
      </c>
      <c r="P116" s="500" t="str">
        <f>四年级BMI得分</f>
        <v/>
      </c>
      <c r="Q116" s="515" t="str">
        <f>四年级肺活量得分</f>
        <v/>
      </c>
      <c r="R116" s="512" t="str">
        <f>四年级等级</f>
        <v/>
      </c>
      <c r="S116" s="516" t="str">
        <f>四年级50米跑得分</f>
        <v/>
      </c>
      <c r="T116" s="517" t="str">
        <f>四年级等级</f>
        <v/>
      </c>
      <c r="U116" s="516" t="str">
        <f>四年级坐位体前屈得分</f>
        <v/>
      </c>
      <c r="V116" s="517" t="str">
        <f>四年级等级</f>
        <v/>
      </c>
      <c r="W116" s="516" t="str">
        <f>四年级一分钟跳绳得分</f>
        <v/>
      </c>
      <c r="X116" s="517" t="str">
        <f>四年级等级</f>
        <v/>
      </c>
      <c r="Y116" s="515" t="str">
        <f>四年级仰卧起坐得分</f>
        <v/>
      </c>
      <c r="Z116" s="518" t="str">
        <f>四年级等级</f>
        <v/>
      </c>
      <c r="AA116" s="533"/>
      <c r="AB116" s="515"/>
      <c r="AC116" s="533" t="str">
        <f>四年级跳绳附加分</f>
        <v/>
      </c>
      <c r="AD116" s="534" t="str">
        <f>四年级标准分</f>
        <v/>
      </c>
      <c r="AE116" s="534" t="str">
        <f>四年级总分</f>
        <v/>
      </c>
      <c r="AF116" s="517" t="str">
        <f>四年级等级</f>
        <v/>
      </c>
    </row>
    <row r="117" spans="1:32">
      <c r="A117" s="476">
        <v>402</v>
      </c>
      <c r="B117" s="477">
        <v>45</v>
      </c>
      <c r="C117" s="478"/>
      <c r="D117" s="471"/>
      <c r="E117" s="478"/>
      <c r="F117" s="473"/>
      <c r="G117" s="480"/>
      <c r="H117" s="475"/>
      <c r="I117" s="501"/>
      <c r="J117" s="502"/>
      <c r="K117" s="502"/>
      <c r="L117" s="503"/>
      <c r="M117" s="644"/>
      <c r="N117" s="505" t="str">
        <f>四年级BMI</f>
        <v/>
      </c>
      <c r="O117" s="499" t="str">
        <f>四年级BMI等级</f>
        <v/>
      </c>
      <c r="P117" s="500" t="str">
        <f>四年级BMI得分</f>
        <v/>
      </c>
      <c r="Q117" s="515" t="str">
        <f>四年级肺活量得分</f>
        <v/>
      </c>
      <c r="R117" s="512" t="str">
        <f>四年级等级</f>
        <v/>
      </c>
      <c r="S117" s="516" t="str">
        <f>四年级50米跑得分</f>
        <v/>
      </c>
      <c r="T117" s="517" t="str">
        <f>四年级等级</f>
        <v/>
      </c>
      <c r="U117" s="516" t="str">
        <f>四年级坐位体前屈得分</f>
        <v/>
      </c>
      <c r="V117" s="517" t="str">
        <f>四年级等级</f>
        <v/>
      </c>
      <c r="W117" s="516" t="str">
        <f>四年级一分钟跳绳得分</f>
        <v/>
      </c>
      <c r="X117" s="517" t="str">
        <f>四年级等级</f>
        <v/>
      </c>
      <c r="Y117" s="515" t="str">
        <f>四年级仰卧起坐得分</f>
        <v/>
      </c>
      <c r="Z117" s="518" t="str">
        <f>四年级等级</f>
        <v/>
      </c>
      <c r="AA117" s="533"/>
      <c r="AB117" s="515"/>
      <c r="AC117" s="533" t="str">
        <f>四年级跳绳附加分</f>
        <v/>
      </c>
      <c r="AD117" s="534" t="str">
        <f>四年级标准分</f>
        <v/>
      </c>
      <c r="AE117" s="534" t="str">
        <f>四年级总分</f>
        <v/>
      </c>
      <c r="AF117" s="517" t="str">
        <f>四年级等级</f>
        <v/>
      </c>
    </row>
    <row r="118" spans="1:32">
      <c r="A118" s="476">
        <v>402</v>
      </c>
      <c r="B118" s="477">
        <v>46</v>
      </c>
      <c r="C118" s="478"/>
      <c r="D118" s="471"/>
      <c r="E118" s="472"/>
      <c r="F118" s="473"/>
      <c r="G118" s="480"/>
      <c r="H118" s="475"/>
      <c r="I118" s="501"/>
      <c r="J118" s="502"/>
      <c r="K118" s="495"/>
      <c r="L118" s="503"/>
      <c r="M118" s="644"/>
      <c r="N118" s="505" t="str">
        <f>四年级BMI</f>
        <v/>
      </c>
      <c r="O118" s="499" t="str">
        <f>四年级BMI等级</f>
        <v/>
      </c>
      <c r="P118" s="500" t="str">
        <f>四年级BMI得分</f>
        <v/>
      </c>
      <c r="Q118" s="515" t="str">
        <f>四年级肺活量得分</f>
        <v/>
      </c>
      <c r="R118" s="512" t="str">
        <f>四年级等级</f>
        <v/>
      </c>
      <c r="S118" s="516" t="str">
        <f>四年级50米跑得分</f>
        <v/>
      </c>
      <c r="T118" s="517" t="str">
        <f>四年级等级</f>
        <v/>
      </c>
      <c r="U118" s="516" t="str">
        <f>四年级坐位体前屈得分</f>
        <v/>
      </c>
      <c r="V118" s="517" t="str">
        <f>四年级等级</f>
        <v/>
      </c>
      <c r="W118" s="516" t="str">
        <f>四年级一分钟跳绳得分</f>
        <v/>
      </c>
      <c r="X118" s="517" t="str">
        <f>四年级等级</f>
        <v/>
      </c>
      <c r="Y118" s="515" t="str">
        <f>四年级仰卧起坐得分</f>
        <v/>
      </c>
      <c r="Z118" s="518" t="str">
        <f>四年级等级</f>
        <v/>
      </c>
      <c r="AA118" s="533"/>
      <c r="AB118" s="515"/>
      <c r="AC118" s="533" t="str">
        <f>四年级跳绳附加分</f>
        <v/>
      </c>
      <c r="AD118" s="534" t="str">
        <f>四年级标准分</f>
        <v/>
      </c>
      <c r="AE118" s="534" t="str">
        <f>四年级总分</f>
        <v/>
      </c>
      <c r="AF118" s="517" t="str">
        <f>四年级等级</f>
        <v/>
      </c>
    </row>
    <row r="119" spans="1:32">
      <c r="A119" s="476">
        <v>402</v>
      </c>
      <c r="B119" s="477">
        <v>47</v>
      </c>
      <c r="C119" s="470"/>
      <c r="D119" s="471"/>
      <c r="E119" s="472"/>
      <c r="F119" s="473"/>
      <c r="G119" s="480"/>
      <c r="H119" s="475"/>
      <c r="I119" s="494"/>
      <c r="J119" s="495"/>
      <c r="K119" s="495"/>
      <c r="L119" s="503"/>
      <c r="M119" s="644"/>
      <c r="N119" s="505" t="str">
        <f>四年级BMI</f>
        <v/>
      </c>
      <c r="O119" s="499" t="str">
        <f>四年级BMI等级</f>
        <v/>
      </c>
      <c r="P119" s="500" t="str">
        <f>四年级BMI得分</f>
        <v/>
      </c>
      <c r="Q119" s="515" t="str">
        <f>四年级肺活量得分</f>
        <v/>
      </c>
      <c r="R119" s="512" t="str">
        <f>四年级等级</f>
        <v/>
      </c>
      <c r="S119" s="516" t="str">
        <f>四年级50米跑得分</f>
        <v/>
      </c>
      <c r="T119" s="517" t="str">
        <f>四年级等级</f>
        <v/>
      </c>
      <c r="U119" s="516" t="str">
        <f>四年级坐位体前屈得分</f>
        <v/>
      </c>
      <c r="V119" s="517" t="str">
        <f>四年级等级</f>
        <v/>
      </c>
      <c r="W119" s="516" t="str">
        <f>四年级一分钟跳绳得分</f>
        <v/>
      </c>
      <c r="X119" s="517" t="str">
        <f>四年级等级</f>
        <v/>
      </c>
      <c r="Y119" s="515" t="str">
        <f>四年级仰卧起坐得分</f>
        <v/>
      </c>
      <c r="Z119" s="518" t="str">
        <f>四年级等级</f>
        <v/>
      </c>
      <c r="AA119" s="533"/>
      <c r="AB119" s="515"/>
      <c r="AC119" s="533" t="str">
        <f>四年级跳绳附加分</f>
        <v/>
      </c>
      <c r="AD119" s="534" t="str">
        <f>四年级标准分</f>
        <v/>
      </c>
      <c r="AE119" s="534" t="str">
        <f>四年级总分</f>
        <v/>
      </c>
      <c r="AF119" s="517" t="str">
        <f>四年级等级</f>
        <v/>
      </c>
    </row>
    <row r="120" spans="1:32">
      <c r="A120" s="476">
        <v>402</v>
      </c>
      <c r="B120" s="477">
        <v>48</v>
      </c>
      <c r="C120" s="478"/>
      <c r="D120" s="471"/>
      <c r="E120" s="472"/>
      <c r="F120" s="481"/>
      <c r="G120" s="480"/>
      <c r="H120" s="475"/>
      <c r="I120" s="501"/>
      <c r="J120" s="502"/>
      <c r="K120" s="495"/>
      <c r="L120" s="503"/>
      <c r="M120" s="644"/>
      <c r="N120" s="505" t="str">
        <f>四年级BMI</f>
        <v/>
      </c>
      <c r="O120" s="499" t="str">
        <f>四年级BMI等级</f>
        <v/>
      </c>
      <c r="P120" s="500" t="str">
        <f>四年级BMI得分</f>
        <v/>
      </c>
      <c r="Q120" s="515" t="str">
        <f>四年级肺活量得分</f>
        <v/>
      </c>
      <c r="R120" s="512" t="str">
        <f>四年级等级</f>
        <v/>
      </c>
      <c r="S120" s="516" t="str">
        <f>四年级50米跑得分</f>
        <v/>
      </c>
      <c r="T120" s="517" t="str">
        <f>四年级等级</f>
        <v/>
      </c>
      <c r="U120" s="516" t="str">
        <f>四年级坐位体前屈得分</f>
        <v/>
      </c>
      <c r="V120" s="517" t="str">
        <f>四年级等级</f>
        <v/>
      </c>
      <c r="W120" s="516" t="str">
        <f>四年级一分钟跳绳得分</f>
        <v/>
      </c>
      <c r="X120" s="517" t="str">
        <f>四年级等级</f>
        <v/>
      </c>
      <c r="Y120" s="515" t="str">
        <f>四年级仰卧起坐得分</f>
        <v/>
      </c>
      <c r="Z120" s="518" t="str">
        <f>四年级等级</f>
        <v/>
      </c>
      <c r="AA120" s="533"/>
      <c r="AB120" s="515"/>
      <c r="AC120" s="533" t="str">
        <f>四年级跳绳附加分</f>
        <v/>
      </c>
      <c r="AD120" s="534" t="str">
        <f>四年级标准分</f>
        <v/>
      </c>
      <c r="AE120" s="534" t="str">
        <f>四年级总分</f>
        <v/>
      </c>
      <c r="AF120" s="517" t="str">
        <f>四年级等级</f>
        <v/>
      </c>
    </row>
    <row r="121" spans="1:32">
      <c r="A121" s="476">
        <v>402</v>
      </c>
      <c r="B121" s="477">
        <v>49</v>
      </c>
      <c r="C121" s="478"/>
      <c r="D121" s="471"/>
      <c r="E121" s="472"/>
      <c r="F121" s="481"/>
      <c r="G121" s="480"/>
      <c r="H121" s="475"/>
      <c r="I121" s="501"/>
      <c r="J121" s="502"/>
      <c r="K121" s="495"/>
      <c r="L121" s="503"/>
      <c r="M121" s="644"/>
      <c r="N121" s="505" t="str">
        <f>四年级BMI</f>
        <v/>
      </c>
      <c r="O121" s="499" t="str">
        <f>四年级BMI等级</f>
        <v/>
      </c>
      <c r="P121" s="500" t="str">
        <f>四年级BMI得分</f>
        <v/>
      </c>
      <c r="Q121" s="515" t="str">
        <f>四年级肺活量得分</f>
        <v/>
      </c>
      <c r="R121" s="512" t="str">
        <f>四年级等级</f>
        <v/>
      </c>
      <c r="S121" s="516" t="str">
        <f>四年级50米跑得分</f>
        <v/>
      </c>
      <c r="T121" s="517" t="str">
        <f>四年级等级</f>
        <v/>
      </c>
      <c r="U121" s="516" t="str">
        <f>四年级坐位体前屈得分</f>
        <v/>
      </c>
      <c r="V121" s="517" t="str">
        <f>四年级等级</f>
        <v/>
      </c>
      <c r="W121" s="516" t="str">
        <f>四年级一分钟跳绳得分</f>
        <v/>
      </c>
      <c r="X121" s="517" t="str">
        <f>四年级等级</f>
        <v/>
      </c>
      <c r="Y121" s="515" t="str">
        <f>四年级仰卧起坐得分</f>
        <v/>
      </c>
      <c r="Z121" s="518" t="str">
        <f>四年级等级</f>
        <v/>
      </c>
      <c r="AA121" s="533"/>
      <c r="AB121" s="515"/>
      <c r="AC121" s="533" t="str">
        <f>四年级跳绳附加分</f>
        <v/>
      </c>
      <c r="AD121" s="534" t="str">
        <f>四年级标准分</f>
        <v/>
      </c>
      <c r="AE121" s="534" t="str">
        <f>四年级总分</f>
        <v/>
      </c>
      <c r="AF121" s="517" t="str">
        <f>四年级等级</f>
        <v/>
      </c>
    </row>
    <row r="122" spans="1:32">
      <c r="A122" s="476">
        <v>402</v>
      </c>
      <c r="B122" s="477">
        <v>50</v>
      </c>
      <c r="C122" s="478"/>
      <c r="D122" s="471"/>
      <c r="E122" s="472"/>
      <c r="F122" s="481"/>
      <c r="G122" s="474"/>
      <c r="H122" s="475"/>
      <c r="I122" s="501"/>
      <c r="J122" s="502"/>
      <c r="K122" s="495"/>
      <c r="L122" s="503"/>
      <c r="M122" s="644"/>
      <c r="N122" s="505" t="str">
        <f>四年级BMI</f>
        <v/>
      </c>
      <c r="O122" s="499" t="str">
        <f>四年级BMI等级</f>
        <v/>
      </c>
      <c r="P122" s="500" t="str">
        <f>四年级BMI得分</f>
        <v/>
      </c>
      <c r="Q122" s="515" t="str">
        <f>四年级肺活量得分</f>
        <v/>
      </c>
      <c r="R122" s="512" t="str">
        <f>四年级等级</f>
        <v/>
      </c>
      <c r="S122" s="516" t="str">
        <f>四年级50米跑得分</f>
        <v/>
      </c>
      <c r="T122" s="517" t="str">
        <f>四年级等级</f>
        <v/>
      </c>
      <c r="U122" s="516" t="str">
        <f>四年级坐位体前屈得分</f>
        <v/>
      </c>
      <c r="V122" s="517" t="str">
        <f>四年级等级</f>
        <v/>
      </c>
      <c r="W122" s="516" t="str">
        <f>四年级一分钟跳绳得分</f>
        <v/>
      </c>
      <c r="X122" s="517" t="str">
        <f>四年级等级</f>
        <v/>
      </c>
      <c r="Y122" s="515" t="str">
        <f>四年级仰卧起坐得分</f>
        <v/>
      </c>
      <c r="Z122" s="518" t="str">
        <f>四年级等级</f>
        <v/>
      </c>
      <c r="AA122" s="533"/>
      <c r="AB122" s="515"/>
      <c r="AC122" s="533" t="str">
        <f>四年级跳绳附加分</f>
        <v/>
      </c>
      <c r="AD122" s="534" t="str">
        <f>四年级标准分</f>
        <v/>
      </c>
      <c r="AE122" s="534" t="str">
        <f>四年级总分</f>
        <v/>
      </c>
      <c r="AF122" s="517" t="str">
        <f>四年级等级</f>
        <v/>
      </c>
    </row>
    <row r="123" spans="1:32">
      <c r="A123" s="476">
        <v>402</v>
      </c>
      <c r="B123" s="477">
        <v>51</v>
      </c>
      <c r="C123" s="478"/>
      <c r="D123" s="471"/>
      <c r="E123" s="472"/>
      <c r="F123" s="481"/>
      <c r="G123" s="474"/>
      <c r="H123" s="475"/>
      <c r="I123" s="501"/>
      <c r="J123" s="502"/>
      <c r="K123" s="495"/>
      <c r="L123" s="503"/>
      <c r="M123" s="644"/>
      <c r="N123" s="505" t="str">
        <f>四年级BMI</f>
        <v/>
      </c>
      <c r="O123" s="499" t="str">
        <f>四年级BMI等级</f>
        <v/>
      </c>
      <c r="P123" s="500" t="str">
        <f>四年级BMI得分</f>
        <v/>
      </c>
      <c r="Q123" s="515" t="str">
        <f>四年级肺活量得分</f>
        <v/>
      </c>
      <c r="R123" s="512" t="str">
        <f>四年级等级</f>
        <v/>
      </c>
      <c r="S123" s="516" t="str">
        <f>四年级50米跑得分</f>
        <v/>
      </c>
      <c r="T123" s="517" t="str">
        <f>四年级等级</f>
        <v/>
      </c>
      <c r="U123" s="516" t="str">
        <f>四年级坐位体前屈得分</f>
        <v/>
      </c>
      <c r="V123" s="517" t="str">
        <f>四年级等级</f>
        <v/>
      </c>
      <c r="W123" s="516" t="str">
        <f>四年级一分钟跳绳得分</f>
        <v/>
      </c>
      <c r="X123" s="517" t="str">
        <f>四年级等级</f>
        <v/>
      </c>
      <c r="Y123" s="515" t="str">
        <f>四年级仰卧起坐得分</f>
        <v/>
      </c>
      <c r="Z123" s="518" t="str">
        <f>四年级等级</f>
        <v/>
      </c>
      <c r="AA123" s="533"/>
      <c r="AB123" s="515"/>
      <c r="AC123" s="533" t="str">
        <f>四年级跳绳附加分</f>
        <v/>
      </c>
      <c r="AD123" s="534" t="str">
        <f>四年级标准分</f>
        <v/>
      </c>
      <c r="AE123" s="534" t="str">
        <f>四年级总分</f>
        <v/>
      </c>
      <c r="AF123" s="517" t="str">
        <f>四年级等级</f>
        <v/>
      </c>
    </row>
    <row r="124" spans="1:32">
      <c r="A124" s="476">
        <v>402</v>
      </c>
      <c r="B124" s="477">
        <v>52</v>
      </c>
      <c r="C124" s="478"/>
      <c r="D124" s="471"/>
      <c r="E124" s="472"/>
      <c r="F124" s="481"/>
      <c r="G124" s="480"/>
      <c r="H124" s="475"/>
      <c r="I124" s="501"/>
      <c r="J124" s="502"/>
      <c r="K124" s="495"/>
      <c r="L124" s="503"/>
      <c r="M124" s="644"/>
      <c r="N124" s="505" t="str">
        <f>四年级BMI</f>
        <v/>
      </c>
      <c r="O124" s="499" t="str">
        <f>四年级BMI等级</f>
        <v/>
      </c>
      <c r="P124" s="500" t="str">
        <f>四年级BMI得分</f>
        <v/>
      </c>
      <c r="Q124" s="515" t="str">
        <f>四年级肺活量得分</f>
        <v/>
      </c>
      <c r="R124" s="512" t="str">
        <f>四年级等级</f>
        <v/>
      </c>
      <c r="S124" s="516" t="str">
        <f>四年级50米跑得分</f>
        <v/>
      </c>
      <c r="T124" s="517" t="str">
        <f>四年级等级</f>
        <v/>
      </c>
      <c r="U124" s="516" t="str">
        <f>四年级坐位体前屈得分</f>
        <v/>
      </c>
      <c r="V124" s="517" t="str">
        <f>四年级等级</f>
        <v/>
      </c>
      <c r="W124" s="516" t="str">
        <f>四年级一分钟跳绳得分</f>
        <v/>
      </c>
      <c r="X124" s="517" t="str">
        <f>四年级等级</f>
        <v/>
      </c>
      <c r="Y124" s="515" t="str">
        <f>四年级仰卧起坐得分</f>
        <v/>
      </c>
      <c r="Z124" s="518" t="str">
        <f>四年级等级</f>
        <v/>
      </c>
      <c r="AA124" s="533"/>
      <c r="AB124" s="515"/>
      <c r="AC124" s="533" t="str">
        <f>四年级跳绳附加分</f>
        <v/>
      </c>
      <c r="AD124" s="534" t="str">
        <f>四年级标准分</f>
        <v/>
      </c>
      <c r="AE124" s="534" t="str">
        <f>四年级总分</f>
        <v/>
      </c>
      <c r="AF124" s="517" t="str">
        <f>四年级等级</f>
        <v/>
      </c>
    </row>
    <row r="125" spans="1:32">
      <c r="A125" s="476">
        <v>402</v>
      </c>
      <c r="B125" s="477">
        <v>53</v>
      </c>
      <c r="C125" s="478"/>
      <c r="D125" s="471"/>
      <c r="E125" s="472"/>
      <c r="F125" s="481"/>
      <c r="G125" s="480"/>
      <c r="H125" s="475"/>
      <c r="I125" s="501"/>
      <c r="J125" s="502"/>
      <c r="K125" s="495"/>
      <c r="L125" s="503"/>
      <c r="M125" s="644"/>
      <c r="N125" s="505" t="str">
        <f>四年级BMI</f>
        <v/>
      </c>
      <c r="O125" s="499" t="str">
        <f>四年级BMI等级</f>
        <v/>
      </c>
      <c r="P125" s="500" t="str">
        <f>四年级BMI得分</f>
        <v/>
      </c>
      <c r="Q125" s="515" t="str">
        <f>四年级肺活量得分</f>
        <v/>
      </c>
      <c r="R125" s="512" t="str">
        <f>四年级等级</f>
        <v/>
      </c>
      <c r="S125" s="516" t="str">
        <f>四年级50米跑得分</f>
        <v/>
      </c>
      <c r="T125" s="517" t="str">
        <f>四年级等级</f>
        <v/>
      </c>
      <c r="U125" s="516" t="str">
        <f>四年级坐位体前屈得分</f>
        <v/>
      </c>
      <c r="V125" s="517" t="str">
        <f>四年级等级</f>
        <v/>
      </c>
      <c r="W125" s="516" t="str">
        <f>四年级一分钟跳绳得分</f>
        <v/>
      </c>
      <c r="X125" s="517" t="str">
        <f>四年级等级</f>
        <v/>
      </c>
      <c r="Y125" s="515" t="str">
        <f>四年级仰卧起坐得分</f>
        <v/>
      </c>
      <c r="Z125" s="518" t="str">
        <f>四年级等级</f>
        <v/>
      </c>
      <c r="AA125" s="533"/>
      <c r="AB125" s="515"/>
      <c r="AC125" s="533" t="str">
        <f>四年级跳绳附加分</f>
        <v/>
      </c>
      <c r="AD125" s="534" t="str">
        <f>四年级标准分</f>
        <v/>
      </c>
      <c r="AE125" s="534" t="str">
        <f>四年级总分</f>
        <v/>
      </c>
      <c r="AF125" s="517" t="str">
        <f>四年级等级</f>
        <v/>
      </c>
    </row>
    <row r="126" spans="1:32">
      <c r="A126" s="476">
        <v>402</v>
      </c>
      <c r="B126" s="477">
        <v>54</v>
      </c>
      <c r="C126" s="478"/>
      <c r="D126" s="471"/>
      <c r="E126" s="472"/>
      <c r="F126" s="481"/>
      <c r="G126" s="480"/>
      <c r="H126" s="475"/>
      <c r="I126" s="501"/>
      <c r="J126" s="502"/>
      <c r="K126" s="495"/>
      <c r="L126" s="503"/>
      <c r="M126" s="644"/>
      <c r="N126" s="505" t="str">
        <f>四年级BMI</f>
        <v/>
      </c>
      <c r="O126" s="499" t="str">
        <f>四年级BMI等级</f>
        <v/>
      </c>
      <c r="P126" s="500" t="str">
        <f>四年级BMI得分</f>
        <v/>
      </c>
      <c r="Q126" s="515" t="str">
        <f>四年级肺活量得分</f>
        <v/>
      </c>
      <c r="R126" s="512" t="str">
        <f>四年级等级</f>
        <v/>
      </c>
      <c r="S126" s="516" t="str">
        <f>四年级50米跑得分</f>
        <v/>
      </c>
      <c r="T126" s="517" t="str">
        <f>四年级等级</f>
        <v/>
      </c>
      <c r="U126" s="516" t="str">
        <f>四年级坐位体前屈得分</f>
        <v/>
      </c>
      <c r="V126" s="517" t="str">
        <f>四年级等级</f>
        <v/>
      </c>
      <c r="W126" s="516" t="str">
        <f>四年级一分钟跳绳得分</f>
        <v/>
      </c>
      <c r="X126" s="517" t="str">
        <f>四年级等级</f>
        <v/>
      </c>
      <c r="Y126" s="515" t="str">
        <f>四年级仰卧起坐得分</f>
        <v/>
      </c>
      <c r="Z126" s="518" t="str">
        <f>四年级等级</f>
        <v/>
      </c>
      <c r="AA126" s="533"/>
      <c r="AB126" s="515"/>
      <c r="AC126" s="533" t="str">
        <f>四年级跳绳附加分</f>
        <v/>
      </c>
      <c r="AD126" s="534" t="str">
        <f>四年级标准分</f>
        <v/>
      </c>
      <c r="AE126" s="534" t="str">
        <f>四年级总分</f>
        <v/>
      </c>
      <c r="AF126" s="517" t="str">
        <f>四年级等级</f>
        <v/>
      </c>
    </row>
    <row r="127" spans="1:32">
      <c r="A127" s="476">
        <v>402</v>
      </c>
      <c r="B127" s="477">
        <v>55</v>
      </c>
      <c r="C127" s="478"/>
      <c r="D127" s="471"/>
      <c r="E127" s="472"/>
      <c r="F127" s="481"/>
      <c r="G127" s="480"/>
      <c r="H127" s="475"/>
      <c r="I127" s="501"/>
      <c r="J127" s="502"/>
      <c r="K127" s="495"/>
      <c r="L127" s="503"/>
      <c r="M127" s="644"/>
      <c r="N127" s="505" t="str">
        <f>四年级BMI</f>
        <v/>
      </c>
      <c r="O127" s="499" t="str">
        <f>四年级BMI等级</f>
        <v/>
      </c>
      <c r="P127" s="500" t="str">
        <f>四年级BMI得分</f>
        <v/>
      </c>
      <c r="Q127" s="515" t="str">
        <f>四年级肺活量得分</f>
        <v/>
      </c>
      <c r="R127" s="512" t="str">
        <f>四年级等级</f>
        <v/>
      </c>
      <c r="S127" s="516" t="str">
        <f>四年级50米跑得分</f>
        <v/>
      </c>
      <c r="T127" s="517" t="str">
        <f>四年级等级</f>
        <v/>
      </c>
      <c r="U127" s="516" t="str">
        <f>四年级坐位体前屈得分</f>
        <v/>
      </c>
      <c r="V127" s="517" t="str">
        <f>四年级等级</f>
        <v/>
      </c>
      <c r="W127" s="516" t="str">
        <f>四年级一分钟跳绳得分</f>
        <v/>
      </c>
      <c r="X127" s="517" t="str">
        <f>四年级等级</f>
        <v/>
      </c>
      <c r="Y127" s="515" t="str">
        <f>四年级仰卧起坐得分</f>
        <v/>
      </c>
      <c r="Z127" s="518" t="str">
        <f>四年级等级</f>
        <v/>
      </c>
      <c r="AA127" s="533"/>
      <c r="AB127" s="515"/>
      <c r="AC127" s="533" t="str">
        <f>四年级跳绳附加分</f>
        <v/>
      </c>
      <c r="AD127" s="534" t="str">
        <f>四年级标准分</f>
        <v/>
      </c>
      <c r="AE127" s="534" t="str">
        <f>四年级总分</f>
        <v/>
      </c>
      <c r="AF127" s="517" t="str">
        <f>四年级等级</f>
        <v/>
      </c>
    </row>
    <row r="128" spans="1:32">
      <c r="A128" s="476">
        <v>402</v>
      </c>
      <c r="B128" s="477">
        <v>56</v>
      </c>
      <c r="C128" s="478"/>
      <c r="D128" s="471"/>
      <c r="E128" s="472"/>
      <c r="F128" s="481"/>
      <c r="G128" s="480"/>
      <c r="H128" s="475"/>
      <c r="I128" s="501"/>
      <c r="J128" s="502"/>
      <c r="K128" s="495"/>
      <c r="L128" s="503"/>
      <c r="M128" s="644"/>
      <c r="N128" s="505" t="str">
        <f>四年级BMI</f>
        <v/>
      </c>
      <c r="O128" s="499" t="str">
        <f>四年级BMI等级</f>
        <v/>
      </c>
      <c r="P128" s="500" t="str">
        <f>四年级BMI得分</f>
        <v/>
      </c>
      <c r="Q128" s="515" t="str">
        <f>四年级肺活量得分</f>
        <v/>
      </c>
      <c r="R128" s="512" t="str">
        <f>四年级等级</f>
        <v/>
      </c>
      <c r="S128" s="516" t="str">
        <f>四年级50米跑得分</f>
        <v/>
      </c>
      <c r="T128" s="517" t="str">
        <f>四年级等级</f>
        <v/>
      </c>
      <c r="U128" s="516" t="str">
        <f>四年级坐位体前屈得分</f>
        <v/>
      </c>
      <c r="V128" s="517" t="str">
        <f>四年级等级</f>
        <v/>
      </c>
      <c r="W128" s="516" t="str">
        <f>四年级一分钟跳绳得分</f>
        <v/>
      </c>
      <c r="X128" s="517" t="str">
        <f>四年级等级</f>
        <v/>
      </c>
      <c r="Y128" s="515" t="str">
        <f>四年级仰卧起坐得分</f>
        <v/>
      </c>
      <c r="Z128" s="518" t="str">
        <f>四年级等级</f>
        <v/>
      </c>
      <c r="AA128" s="533"/>
      <c r="AB128" s="515"/>
      <c r="AC128" s="533" t="str">
        <f>四年级跳绳附加分</f>
        <v/>
      </c>
      <c r="AD128" s="534" t="str">
        <f>四年级标准分</f>
        <v/>
      </c>
      <c r="AE128" s="534" t="str">
        <f>四年级总分</f>
        <v/>
      </c>
      <c r="AF128" s="517" t="str">
        <f>四年级等级</f>
        <v/>
      </c>
    </row>
    <row r="129" spans="1:32">
      <c r="A129" s="476">
        <v>402</v>
      </c>
      <c r="B129" s="477">
        <v>57</v>
      </c>
      <c r="C129" s="478"/>
      <c r="D129" s="471"/>
      <c r="E129" s="472"/>
      <c r="F129" s="481"/>
      <c r="G129" s="480"/>
      <c r="H129" s="475"/>
      <c r="I129" s="501"/>
      <c r="J129" s="502"/>
      <c r="K129" s="495"/>
      <c r="L129" s="503"/>
      <c r="M129" s="644"/>
      <c r="N129" s="505" t="str">
        <f>四年级BMI</f>
        <v/>
      </c>
      <c r="O129" s="499" t="str">
        <f>四年级BMI等级</f>
        <v/>
      </c>
      <c r="P129" s="500" t="str">
        <f>四年级BMI得分</f>
        <v/>
      </c>
      <c r="Q129" s="515" t="str">
        <f>四年级肺活量得分</f>
        <v/>
      </c>
      <c r="R129" s="512" t="str">
        <f>四年级等级</f>
        <v/>
      </c>
      <c r="S129" s="516" t="str">
        <f>四年级50米跑得分</f>
        <v/>
      </c>
      <c r="T129" s="517" t="str">
        <f>四年级等级</f>
        <v/>
      </c>
      <c r="U129" s="516" t="str">
        <f>四年级坐位体前屈得分</f>
        <v/>
      </c>
      <c r="V129" s="517" t="str">
        <f>四年级等级</f>
        <v/>
      </c>
      <c r="W129" s="516" t="str">
        <f>四年级一分钟跳绳得分</f>
        <v/>
      </c>
      <c r="X129" s="517" t="str">
        <f>四年级等级</f>
        <v/>
      </c>
      <c r="Y129" s="515" t="str">
        <f>四年级仰卧起坐得分</f>
        <v/>
      </c>
      <c r="Z129" s="518" t="str">
        <f>四年级等级</f>
        <v/>
      </c>
      <c r="AA129" s="533"/>
      <c r="AB129" s="515"/>
      <c r="AC129" s="533" t="str">
        <f>四年级跳绳附加分</f>
        <v/>
      </c>
      <c r="AD129" s="534" t="str">
        <f>四年级标准分</f>
        <v/>
      </c>
      <c r="AE129" s="534" t="str">
        <f>四年级总分</f>
        <v/>
      </c>
      <c r="AF129" s="517" t="str">
        <f>四年级等级</f>
        <v/>
      </c>
    </row>
    <row r="130" spans="1:32">
      <c r="A130" s="476">
        <v>402</v>
      </c>
      <c r="B130" s="477">
        <v>58</v>
      </c>
      <c r="C130" s="478"/>
      <c r="D130" s="471"/>
      <c r="E130" s="472"/>
      <c r="F130" s="481"/>
      <c r="G130" s="480"/>
      <c r="H130" s="475"/>
      <c r="I130" s="501"/>
      <c r="J130" s="502"/>
      <c r="K130" s="495"/>
      <c r="L130" s="503"/>
      <c r="M130" s="644"/>
      <c r="N130" s="505" t="str">
        <f>四年级BMI</f>
        <v/>
      </c>
      <c r="O130" s="499" t="str">
        <f>四年级BMI等级</f>
        <v/>
      </c>
      <c r="P130" s="500" t="str">
        <f>四年级BMI得分</f>
        <v/>
      </c>
      <c r="Q130" s="515" t="str">
        <f>四年级肺活量得分</f>
        <v/>
      </c>
      <c r="R130" s="512" t="str">
        <f>四年级等级</f>
        <v/>
      </c>
      <c r="S130" s="516" t="str">
        <f>四年级50米跑得分</f>
        <v/>
      </c>
      <c r="T130" s="517" t="str">
        <f>四年级等级</f>
        <v/>
      </c>
      <c r="U130" s="516" t="str">
        <f>四年级坐位体前屈得分</f>
        <v/>
      </c>
      <c r="V130" s="517" t="str">
        <f>四年级等级</f>
        <v/>
      </c>
      <c r="W130" s="516" t="str">
        <f>四年级一分钟跳绳得分</f>
        <v/>
      </c>
      <c r="X130" s="517" t="str">
        <f>四年级等级</f>
        <v/>
      </c>
      <c r="Y130" s="515" t="str">
        <f>四年级仰卧起坐得分</f>
        <v/>
      </c>
      <c r="Z130" s="518" t="str">
        <f>四年级等级</f>
        <v/>
      </c>
      <c r="AA130" s="533"/>
      <c r="AB130" s="515"/>
      <c r="AC130" s="533" t="str">
        <f>四年级跳绳附加分</f>
        <v/>
      </c>
      <c r="AD130" s="534" t="str">
        <f>四年级标准分</f>
        <v/>
      </c>
      <c r="AE130" s="534" t="str">
        <f>四年级总分</f>
        <v/>
      </c>
      <c r="AF130" s="517" t="str">
        <f>四年级等级</f>
        <v/>
      </c>
    </row>
    <row r="131" spans="1:32">
      <c r="A131" s="476">
        <v>402</v>
      </c>
      <c r="B131" s="477">
        <v>59</v>
      </c>
      <c r="C131" s="478"/>
      <c r="D131" s="471"/>
      <c r="E131" s="472"/>
      <c r="F131" s="481"/>
      <c r="G131" s="480"/>
      <c r="H131" s="475"/>
      <c r="I131" s="501"/>
      <c r="J131" s="502"/>
      <c r="K131" s="495"/>
      <c r="L131" s="503"/>
      <c r="M131" s="644"/>
      <c r="N131" s="505" t="str">
        <f>四年级BMI</f>
        <v/>
      </c>
      <c r="O131" s="499" t="str">
        <f>四年级BMI等级</f>
        <v/>
      </c>
      <c r="P131" s="500" t="str">
        <f>四年级BMI得分</f>
        <v/>
      </c>
      <c r="Q131" s="515" t="str">
        <f>四年级肺活量得分</f>
        <v/>
      </c>
      <c r="R131" s="512" t="str">
        <f>四年级等级</f>
        <v/>
      </c>
      <c r="S131" s="516" t="str">
        <f>四年级50米跑得分</f>
        <v/>
      </c>
      <c r="T131" s="517" t="str">
        <f>四年级等级</f>
        <v/>
      </c>
      <c r="U131" s="516" t="str">
        <f>四年级坐位体前屈得分</f>
        <v/>
      </c>
      <c r="V131" s="517" t="str">
        <f>四年级等级</f>
        <v/>
      </c>
      <c r="W131" s="516" t="str">
        <f>四年级一分钟跳绳得分</f>
        <v/>
      </c>
      <c r="X131" s="517" t="str">
        <f>四年级等级</f>
        <v/>
      </c>
      <c r="Y131" s="515" t="str">
        <f>四年级仰卧起坐得分</f>
        <v/>
      </c>
      <c r="Z131" s="518" t="str">
        <f>四年级等级</f>
        <v/>
      </c>
      <c r="AA131" s="533"/>
      <c r="AB131" s="515"/>
      <c r="AC131" s="533" t="str">
        <f>四年级跳绳附加分</f>
        <v/>
      </c>
      <c r="AD131" s="534" t="str">
        <f>四年级标准分</f>
        <v/>
      </c>
      <c r="AE131" s="534" t="str">
        <f>四年级总分</f>
        <v/>
      </c>
      <c r="AF131" s="517" t="str">
        <f>四年级等级</f>
        <v/>
      </c>
    </row>
    <row r="132" spans="1:32">
      <c r="A132" s="476">
        <v>402</v>
      </c>
      <c r="B132" s="477">
        <v>60</v>
      </c>
      <c r="C132" s="478"/>
      <c r="D132" s="471"/>
      <c r="E132" s="472"/>
      <c r="F132" s="481"/>
      <c r="G132" s="480"/>
      <c r="H132" s="475"/>
      <c r="I132" s="501"/>
      <c r="J132" s="502"/>
      <c r="K132" s="495"/>
      <c r="L132" s="503"/>
      <c r="M132" s="644"/>
      <c r="N132" s="505" t="str">
        <f>四年级BMI</f>
        <v/>
      </c>
      <c r="O132" s="499" t="str">
        <f>四年级BMI等级</f>
        <v/>
      </c>
      <c r="P132" s="500" t="str">
        <f>四年级BMI得分</f>
        <v/>
      </c>
      <c r="Q132" s="515" t="str">
        <f>四年级肺活量得分</f>
        <v/>
      </c>
      <c r="R132" s="512" t="str">
        <f>四年级等级</f>
        <v/>
      </c>
      <c r="S132" s="516" t="str">
        <f>四年级50米跑得分</f>
        <v/>
      </c>
      <c r="T132" s="517" t="str">
        <f>四年级等级</f>
        <v/>
      </c>
      <c r="U132" s="516" t="str">
        <f>四年级坐位体前屈得分</f>
        <v/>
      </c>
      <c r="V132" s="517" t="str">
        <f>四年级等级</f>
        <v/>
      </c>
      <c r="W132" s="516" t="str">
        <f>四年级一分钟跳绳得分</f>
        <v/>
      </c>
      <c r="X132" s="517" t="str">
        <f>四年级等级</f>
        <v/>
      </c>
      <c r="Y132" s="515" t="str">
        <f>四年级仰卧起坐得分</f>
        <v/>
      </c>
      <c r="Z132" s="518" t="str">
        <f>四年级等级</f>
        <v/>
      </c>
      <c r="AA132" s="533"/>
      <c r="AB132" s="515"/>
      <c r="AC132" s="533" t="str">
        <f>四年级跳绳附加分</f>
        <v/>
      </c>
      <c r="AD132" s="534" t="str">
        <f>四年级标准分</f>
        <v/>
      </c>
      <c r="AE132" s="534" t="str">
        <f>四年级总分</f>
        <v/>
      </c>
      <c r="AF132" s="517" t="str">
        <f>四年级等级</f>
        <v/>
      </c>
    </row>
    <row r="133" spans="1:32">
      <c r="A133" s="476">
        <v>402</v>
      </c>
      <c r="B133" s="477">
        <v>61</v>
      </c>
      <c r="C133" s="478"/>
      <c r="D133" s="471"/>
      <c r="E133" s="472"/>
      <c r="F133" s="481"/>
      <c r="G133" s="480"/>
      <c r="H133" s="475"/>
      <c r="I133" s="501"/>
      <c r="J133" s="502"/>
      <c r="K133" s="495"/>
      <c r="L133" s="503"/>
      <c r="M133" s="644"/>
      <c r="N133" s="505" t="str">
        <f>四年级BMI</f>
        <v/>
      </c>
      <c r="O133" s="499" t="str">
        <f>四年级BMI等级</f>
        <v/>
      </c>
      <c r="P133" s="500" t="str">
        <f>四年级BMI得分</f>
        <v/>
      </c>
      <c r="Q133" s="515" t="str">
        <f>四年级肺活量得分</f>
        <v/>
      </c>
      <c r="R133" s="512" t="str">
        <f>四年级等级</f>
        <v/>
      </c>
      <c r="S133" s="516" t="str">
        <f>四年级50米跑得分</f>
        <v/>
      </c>
      <c r="T133" s="517" t="str">
        <f>四年级等级</f>
        <v/>
      </c>
      <c r="U133" s="516" t="str">
        <f>四年级坐位体前屈得分</f>
        <v/>
      </c>
      <c r="V133" s="517" t="str">
        <f>四年级等级</f>
        <v/>
      </c>
      <c r="W133" s="516" t="str">
        <f>四年级一分钟跳绳得分</f>
        <v/>
      </c>
      <c r="X133" s="517" t="str">
        <f>四年级等级</f>
        <v/>
      </c>
      <c r="Y133" s="515" t="str">
        <f>四年级仰卧起坐得分</f>
        <v/>
      </c>
      <c r="Z133" s="518" t="str">
        <f>四年级等级</f>
        <v/>
      </c>
      <c r="AA133" s="533"/>
      <c r="AB133" s="515"/>
      <c r="AC133" s="533" t="str">
        <f>四年级跳绳附加分</f>
        <v/>
      </c>
      <c r="AD133" s="534" t="str">
        <f>四年级标准分</f>
        <v/>
      </c>
      <c r="AE133" s="534" t="str">
        <f>四年级总分</f>
        <v/>
      </c>
      <c r="AF133" s="517" t="str">
        <f>四年级等级</f>
        <v/>
      </c>
    </row>
    <row r="134" spans="1:32">
      <c r="A134" s="476">
        <v>402</v>
      </c>
      <c r="B134" s="477">
        <v>62</v>
      </c>
      <c r="C134" s="478"/>
      <c r="D134" s="471"/>
      <c r="E134" s="472"/>
      <c r="F134" s="481"/>
      <c r="G134" s="480"/>
      <c r="H134" s="475"/>
      <c r="I134" s="501"/>
      <c r="J134" s="502"/>
      <c r="K134" s="495"/>
      <c r="L134" s="503"/>
      <c r="M134" s="644"/>
      <c r="N134" s="505" t="str">
        <f>四年级BMI</f>
        <v/>
      </c>
      <c r="O134" s="499" t="str">
        <f>四年级BMI等级</f>
        <v/>
      </c>
      <c r="P134" s="500" t="str">
        <f>四年级BMI得分</f>
        <v/>
      </c>
      <c r="Q134" s="515" t="str">
        <f>四年级肺活量得分</f>
        <v/>
      </c>
      <c r="R134" s="512" t="str">
        <f>四年级等级</f>
        <v/>
      </c>
      <c r="S134" s="516" t="str">
        <f>四年级50米跑得分</f>
        <v/>
      </c>
      <c r="T134" s="517" t="str">
        <f>四年级等级</f>
        <v/>
      </c>
      <c r="U134" s="516" t="str">
        <f>四年级坐位体前屈得分</f>
        <v/>
      </c>
      <c r="V134" s="517" t="str">
        <f>四年级等级</f>
        <v/>
      </c>
      <c r="W134" s="516" t="str">
        <f>四年级一分钟跳绳得分</f>
        <v/>
      </c>
      <c r="X134" s="517" t="str">
        <f>四年级等级</f>
        <v/>
      </c>
      <c r="Y134" s="515" t="str">
        <f>四年级仰卧起坐得分</f>
        <v/>
      </c>
      <c r="Z134" s="518" t="str">
        <f>四年级等级</f>
        <v/>
      </c>
      <c r="AA134" s="533"/>
      <c r="AB134" s="515"/>
      <c r="AC134" s="533" t="str">
        <f>四年级跳绳附加分</f>
        <v/>
      </c>
      <c r="AD134" s="534" t="str">
        <f>四年级标准分</f>
        <v/>
      </c>
      <c r="AE134" s="534" t="str">
        <f>四年级总分</f>
        <v/>
      </c>
      <c r="AF134" s="517" t="str">
        <f>四年级等级</f>
        <v/>
      </c>
    </row>
    <row r="135" spans="1:32">
      <c r="A135" s="476">
        <v>402</v>
      </c>
      <c r="B135" s="477">
        <v>63</v>
      </c>
      <c r="C135" s="478"/>
      <c r="D135" s="471"/>
      <c r="E135" s="472"/>
      <c r="F135" s="481"/>
      <c r="G135" s="480"/>
      <c r="H135" s="475"/>
      <c r="I135" s="501"/>
      <c r="J135" s="502"/>
      <c r="K135" s="495"/>
      <c r="L135" s="503"/>
      <c r="M135" s="644"/>
      <c r="N135" s="505" t="str">
        <f>四年级BMI</f>
        <v/>
      </c>
      <c r="O135" s="499" t="str">
        <f>四年级BMI等级</f>
        <v/>
      </c>
      <c r="P135" s="500" t="str">
        <f>四年级BMI得分</f>
        <v/>
      </c>
      <c r="Q135" s="515" t="str">
        <f>四年级肺活量得分</f>
        <v/>
      </c>
      <c r="R135" s="512" t="str">
        <f>四年级等级</f>
        <v/>
      </c>
      <c r="S135" s="516" t="str">
        <f>四年级50米跑得分</f>
        <v/>
      </c>
      <c r="T135" s="517" t="str">
        <f>四年级等级</f>
        <v/>
      </c>
      <c r="U135" s="516" t="str">
        <f>四年级坐位体前屈得分</f>
        <v/>
      </c>
      <c r="V135" s="517" t="str">
        <f>四年级等级</f>
        <v/>
      </c>
      <c r="W135" s="516" t="str">
        <f>四年级一分钟跳绳得分</f>
        <v/>
      </c>
      <c r="X135" s="517" t="str">
        <f>四年级等级</f>
        <v/>
      </c>
      <c r="Y135" s="515" t="str">
        <f>四年级仰卧起坐得分</f>
        <v/>
      </c>
      <c r="Z135" s="518" t="str">
        <f>四年级等级</f>
        <v/>
      </c>
      <c r="AA135" s="533"/>
      <c r="AB135" s="515"/>
      <c r="AC135" s="533" t="str">
        <f>四年级跳绳附加分</f>
        <v/>
      </c>
      <c r="AD135" s="534" t="str">
        <f>四年级标准分</f>
        <v/>
      </c>
      <c r="AE135" s="534" t="str">
        <f>四年级总分</f>
        <v/>
      </c>
      <c r="AF135" s="517" t="str">
        <f>四年级等级</f>
        <v/>
      </c>
    </row>
    <row r="136" spans="1:32">
      <c r="A136" s="476">
        <v>402</v>
      </c>
      <c r="B136" s="477">
        <v>64</v>
      </c>
      <c r="C136" s="478"/>
      <c r="D136" s="471"/>
      <c r="E136" s="472"/>
      <c r="F136" s="481"/>
      <c r="G136" s="480"/>
      <c r="H136" s="475"/>
      <c r="I136" s="501"/>
      <c r="J136" s="502"/>
      <c r="K136" s="495"/>
      <c r="L136" s="503"/>
      <c r="M136" s="644"/>
      <c r="N136" s="505" t="str">
        <f>四年级BMI</f>
        <v/>
      </c>
      <c r="O136" s="499" t="str">
        <f>四年级BMI等级</f>
        <v/>
      </c>
      <c r="P136" s="500" t="str">
        <f>四年级BMI得分</f>
        <v/>
      </c>
      <c r="Q136" s="515" t="str">
        <f>四年级肺活量得分</f>
        <v/>
      </c>
      <c r="R136" s="512" t="str">
        <f>四年级等级</f>
        <v/>
      </c>
      <c r="S136" s="516" t="str">
        <f>四年级50米跑得分</f>
        <v/>
      </c>
      <c r="T136" s="517" t="str">
        <f>四年级等级</f>
        <v/>
      </c>
      <c r="U136" s="516" t="str">
        <f>四年级坐位体前屈得分</f>
        <v/>
      </c>
      <c r="V136" s="517" t="str">
        <f>四年级等级</f>
        <v/>
      </c>
      <c r="W136" s="516" t="str">
        <f>四年级一分钟跳绳得分</f>
        <v/>
      </c>
      <c r="X136" s="517" t="str">
        <f>四年级等级</f>
        <v/>
      </c>
      <c r="Y136" s="515" t="str">
        <f>四年级仰卧起坐得分</f>
        <v/>
      </c>
      <c r="Z136" s="518" t="str">
        <f>四年级等级</f>
        <v/>
      </c>
      <c r="AA136" s="533"/>
      <c r="AB136" s="515"/>
      <c r="AC136" s="533" t="str">
        <f>四年级跳绳附加分</f>
        <v/>
      </c>
      <c r="AD136" s="534" t="str">
        <f>四年级标准分</f>
        <v/>
      </c>
      <c r="AE136" s="534" t="str">
        <f>四年级总分</f>
        <v/>
      </c>
      <c r="AF136" s="517" t="str">
        <f>四年级等级</f>
        <v/>
      </c>
    </row>
    <row r="137" spans="1:32">
      <c r="A137" s="476">
        <v>402</v>
      </c>
      <c r="B137" s="477">
        <v>65</v>
      </c>
      <c r="C137" s="478"/>
      <c r="D137" s="471"/>
      <c r="E137" s="472"/>
      <c r="F137" s="481"/>
      <c r="G137" s="480"/>
      <c r="H137" s="475"/>
      <c r="I137" s="501"/>
      <c r="J137" s="502"/>
      <c r="K137" s="495"/>
      <c r="L137" s="503"/>
      <c r="M137" s="644"/>
      <c r="N137" s="505" t="str">
        <f>四年级BMI</f>
        <v/>
      </c>
      <c r="O137" s="499" t="str">
        <f>四年级BMI等级</f>
        <v/>
      </c>
      <c r="P137" s="500" t="str">
        <f>四年级BMI得分</f>
        <v/>
      </c>
      <c r="Q137" s="515" t="str">
        <f>四年级肺活量得分</f>
        <v/>
      </c>
      <c r="R137" s="512" t="str">
        <f>四年级等级</f>
        <v/>
      </c>
      <c r="S137" s="516" t="str">
        <f>四年级50米跑得分</f>
        <v/>
      </c>
      <c r="T137" s="517" t="str">
        <f>四年级等级</f>
        <v/>
      </c>
      <c r="U137" s="516" t="str">
        <f>四年级坐位体前屈得分</f>
        <v/>
      </c>
      <c r="V137" s="517" t="str">
        <f>四年级等级</f>
        <v/>
      </c>
      <c r="W137" s="516" t="str">
        <f>四年级一分钟跳绳得分</f>
        <v/>
      </c>
      <c r="X137" s="517" t="str">
        <f>四年级等级</f>
        <v/>
      </c>
      <c r="Y137" s="515" t="str">
        <f>四年级仰卧起坐得分</f>
        <v/>
      </c>
      <c r="Z137" s="518" t="str">
        <f>四年级等级</f>
        <v/>
      </c>
      <c r="AA137" s="533"/>
      <c r="AB137" s="515"/>
      <c r="AC137" s="533" t="str">
        <f>四年级跳绳附加分</f>
        <v/>
      </c>
      <c r="AD137" s="534" t="str">
        <f>四年级标准分</f>
        <v/>
      </c>
      <c r="AE137" s="534" t="str">
        <f>四年级总分</f>
        <v/>
      </c>
      <c r="AF137" s="517" t="str">
        <f>四年级等级</f>
        <v/>
      </c>
    </row>
    <row r="138" spans="1:32">
      <c r="A138" s="476">
        <v>402</v>
      </c>
      <c r="B138" s="477">
        <v>66</v>
      </c>
      <c r="C138" s="478"/>
      <c r="D138" s="471"/>
      <c r="E138" s="472"/>
      <c r="F138" s="481"/>
      <c r="G138" s="480"/>
      <c r="H138" s="475"/>
      <c r="I138" s="501"/>
      <c r="J138" s="502"/>
      <c r="K138" s="495"/>
      <c r="L138" s="503"/>
      <c r="M138" s="644"/>
      <c r="N138" s="505" t="str">
        <f>四年级BMI</f>
        <v/>
      </c>
      <c r="O138" s="499" t="str">
        <f>四年级BMI等级</f>
        <v/>
      </c>
      <c r="P138" s="500" t="str">
        <f>四年级BMI得分</f>
        <v/>
      </c>
      <c r="Q138" s="515" t="str">
        <f>四年级肺活量得分</f>
        <v/>
      </c>
      <c r="R138" s="512" t="str">
        <f>四年级等级</f>
        <v/>
      </c>
      <c r="S138" s="516" t="str">
        <f>四年级50米跑得分</f>
        <v/>
      </c>
      <c r="T138" s="517" t="str">
        <f>四年级等级</f>
        <v/>
      </c>
      <c r="U138" s="516" t="str">
        <f>四年级坐位体前屈得分</f>
        <v/>
      </c>
      <c r="V138" s="517" t="str">
        <f>四年级等级</f>
        <v/>
      </c>
      <c r="W138" s="516" t="str">
        <f>四年级一分钟跳绳得分</f>
        <v/>
      </c>
      <c r="X138" s="517" t="str">
        <f>四年级等级</f>
        <v/>
      </c>
      <c r="Y138" s="515" t="str">
        <f>四年级仰卧起坐得分</f>
        <v/>
      </c>
      <c r="Z138" s="518" t="str">
        <f>四年级等级</f>
        <v/>
      </c>
      <c r="AA138" s="533"/>
      <c r="AB138" s="515"/>
      <c r="AC138" s="533" t="str">
        <f>四年级跳绳附加分</f>
        <v/>
      </c>
      <c r="AD138" s="534" t="str">
        <f>四年级标准分</f>
        <v/>
      </c>
      <c r="AE138" s="534" t="str">
        <f>四年级总分</f>
        <v/>
      </c>
      <c r="AF138" s="517" t="str">
        <f>四年级等级</f>
        <v/>
      </c>
    </row>
    <row r="139" spans="1:32">
      <c r="A139" s="476">
        <v>402</v>
      </c>
      <c r="B139" s="477">
        <v>67</v>
      </c>
      <c r="C139" s="478"/>
      <c r="D139" s="471"/>
      <c r="E139" s="472"/>
      <c r="F139" s="481"/>
      <c r="G139" s="480"/>
      <c r="H139" s="475"/>
      <c r="I139" s="501"/>
      <c r="J139" s="502"/>
      <c r="K139" s="495"/>
      <c r="L139" s="503"/>
      <c r="M139" s="644"/>
      <c r="N139" s="505" t="str">
        <f>四年级BMI</f>
        <v/>
      </c>
      <c r="O139" s="499" t="str">
        <f>四年级BMI等级</f>
        <v/>
      </c>
      <c r="P139" s="500" t="str">
        <f>四年级BMI得分</f>
        <v/>
      </c>
      <c r="Q139" s="515" t="str">
        <f>四年级肺活量得分</f>
        <v/>
      </c>
      <c r="R139" s="512" t="str">
        <f>四年级等级</f>
        <v/>
      </c>
      <c r="S139" s="516" t="str">
        <f>四年级50米跑得分</f>
        <v/>
      </c>
      <c r="T139" s="517" t="str">
        <f>四年级等级</f>
        <v/>
      </c>
      <c r="U139" s="516" t="str">
        <f>四年级坐位体前屈得分</f>
        <v/>
      </c>
      <c r="V139" s="517" t="str">
        <f>四年级等级</f>
        <v/>
      </c>
      <c r="W139" s="516" t="str">
        <f>四年级一分钟跳绳得分</f>
        <v/>
      </c>
      <c r="X139" s="517" t="str">
        <f>四年级等级</f>
        <v/>
      </c>
      <c r="Y139" s="515" t="str">
        <f>四年级仰卧起坐得分</f>
        <v/>
      </c>
      <c r="Z139" s="518" t="str">
        <f>四年级等级</f>
        <v/>
      </c>
      <c r="AA139" s="533"/>
      <c r="AB139" s="515"/>
      <c r="AC139" s="533" t="str">
        <f>四年级跳绳附加分</f>
        <v/>
      </c>
      <c r="AD139" s="534" t="str">
        <f>四年级标准分</f>
        <v/>
      </c>
      <c r="AE139" s="534" t="str">
        <f>四年级总分</f>
        <v/>
      </c>
      <c r="AF139" s="517" t="str">
        <f>四年级等级</f>
        <v/>
      </c>
    </row>
    <row r="140" spans="1:32">
      <c r="A140" s="476">
        <v>402</v>
      </c>
      <c r="B140" s="477">
        <v>68</v>
      </c>
      <c r="C140" s="478"/>
      <c r="D140" s="471"/>
      <c r="E140" s="472"/>
      <c r="F140" s="481"/>
      <c r="G140" s="480"/>
      <c r="H140" s="475"/>
      <c r="I140" s="501"/>
      <c r="J140" s="502"/>
      <c r="K140" s="495"/>
      <c r="L140" s="503"/>
      <c r="M140" s="644"/>
      <c r="N140" s="505" t="str">
        <f>四年级BMI</f>
        <v/>
      </c>
      <c r="O140" s="499" t="str">
        <f>四年级BMI等级</f>
        <v/>
      </c>
      <c r="P140" s="500" t="str">
        <f>四年级BMI得分</f>
        <v/>
      </c>
      <c r="Q140" s="515" t="str">
        <f>四年级肺活量得分</f>
        <v/>
      </c>
      <c r="R140" s="512" t="str">
        <f>四年级等级</f>
        <v/>
      </c>
      <c r="S140" s="516" t="str">
        <f>四年级50米跑得分</f>
        <v/>
      </c>
      <c r="T140" s="517" t="str">
        <f>四年级等级</f>
        <v/>
      </c>
      <c r="U140" s="516" t="str">
        <f>四年级坐位体前屈得分</f>
        <v/>
      </c>
      <c r="V140" s="517" t="str">
        <f>四年级等级</f>
        <v/>
      </c>
      <c r="W140" s="516" t="str">
        <f>四年级一分钟跳绳得分</f>
        <v/>
      </c>
      <c r="X140" s="517" t="str">
        <f>四年级等级</f>
        <v/>
      </c>
      <c r="Y140" s="515" t="str">
        <f>四年级仰卧起坐得分</f>
        <v/>
      </c>
      <c r="Z140" s="518" t="str">
        <f>四年级等级</f>
        <v/>
      </c>
      <c r="AA140" s="533"/>
      <c r="AB140" s="515"/>
      <c r="AC140" s="533" t="str">
        <f>四年级跳绳附加分</f>
        <v/>
      </c>
      <c r="AD140" s="534" t="str">
        <f>四年级标准分</f>
        <v/>
      </c>
      <c r="AE140" s="534" t="str">
        <f>四年级总分</f>
        <v/>
      </c>
      <c r="AF140" s="517" t="str">
        <f>四年级等级</f>
        <v/>
      </c>
    </row>
    <row r="141" spans="1:32">
      <c r="A141" s="476">
        <v>402</v>
      </c>
      <c r="B141" s="477">
        <v>69</v>
      </c>
      <c r="C141" s="478"/>
      <c r="D141" s="471"/>
      <c r="E141" s="472"/>
      <c r="F141" s="481"/>
      <c r="G141" s="480"/>
      <c r="H141" s="475"/>
      <c r="I141" s="501"/>
      <c r="J141" s="502"/>
      <c r="K141" s="495"/>
      <c r="L141" s="503"/>
      <c r="M141" s="644"/>
      <c r="N141" s="505" t="str">
        <f>四年级BMI</f>
        <v/>
      </c>
      <c r="O141" s="499" t="str">
        <f>四年级BMI等级</f>
        <v/>
      </c>
      <c r="P141" s="500" t="str">
        <f>四年级BMI得分</f>
        <v/>
      </c>
      <c r="Q141" s="515" t="str">
        <f>四年级肺活量得分</f>
        <v/>
      </c>
      <c r="R141" s="512" t="str">
        <f>四年级等级</f>
        <v/>
      </c>
      <c r="S141" s="516" t="str">
        <f>四年级50米跑得分</f>
        <v/>
      </c>
      <c r="T141" s="517" t="str">
        <f>四年级等级</f>
        <v/>
      </c>
      <c r="U141" s="516" t="str">
        <f>四年级坐位体前屈得分</f>
        <v/>
      </c>
      <c r="V141" s="517" t="str">
        <f>四年级等级</f>
        <v/>
      </c>
      <c r="W141" s="516" t="str">
        <f>四年级一分钟跳绳得分</f>
        <v/>
      </c>
      <c r="X141" s="517" t="str">
        <f>四年级等级</f>
        <v/>
      </c>
      <c r="Y141" s="515" t="str">
        <f>四年级仰卧起坐得分</f>
        <v/>
      </c>
      <c r="Z141" s="518" t="str">
        <f>四年级等级</f>
        <v/>
      </c>
      <c r="AA141" s="533"/>
      <c r="AB141" s="515"/>
      <c r="AC141" s="533" t="str">
        <f>四年级跳绳附加分</f>
        <v/>
      </c>
      <c r="AD141" s="534" t="str">
        <f>四年级标准分</f>
        <v/>
      </c>
      <c r="AE141" s="534" t="str">
        <f>四年级总分</f>
        <v/>
      </c>
      <c r="AF141" s="517" t="str">
        <f>四年级等级</f>
        <v/>
      </c>
    </row>
    <row r="142" ht="15.75" spans="1:32">
      <c r="A142" s="535">
        <v>402</v>
      </c>
      <c r="B142" s="536">
        <v>70</v>
      </c>
      <c r="C142" s="537"/>
      <c r="D142" s="538"/>
      <c r="E142" s="539"/>
      <c r="F142" s="540"/>
      <c r="G142" s="570"/>
      <c r="H142" s="542"/>
      <c r="I142" s="543"/>
      <c r="J142" s="544"/>
      <c r="K142" s="545"/>
      <c r="L142" s="571"/>
      <c r="M142" s="647"/>
      <c r="N142" s="573" t="str">
        <f>四年级BMI</f>
        <v/>
      </c>
      <c r="O142" s="574" t="str">
        <f>四年级BMI等级</f>
        <v/>
      </c>
      <c r="P142" s="575" t="str">
        <f>四年级BMI得分</f>
        <v/>
      </c>
      <c r="Q142" s="576" t="str">
        <f>四年级肺活量得分</f>
        <v/>
      </c>
      <c r="R142" s="577" t="str">
        <f>四年级等级</f>
        <v/>
      </c>
      <c r="S142" s="578" t="str">
        <f>四年级50米跑得分</f>
        <v/>
      </c>
      <c r="T142" s="567" t="str">
        <f>四年级等级</f>
        <v/>
      </c>
      <c r="U142" s="578" t="str">
        <f>四年级坐位体前屈得分</f>
        <v/>
      </c>
      <c r="V142" s="567" t="str">
        <f>四年级等级</f>
        <v/>
      </c>
      <c r="W142" s="578" t="str">
        <f>四年级一分钟跳绳得分</f>
        <v/>
      </c>
      <c r="X142" s="567" t="str">
        <f>四年级等级</f>
        <v/>
      </c>
      <c r="Y142" s="576" t="str">
        <f>四年级仰卧起坐得分</f>
        <v/>
      </c>
      <c r="Z142" s="579" t="str">
        <f>四年级等级</f>
        <v/>
      </c>
      <c r="AA142" s="565"/>
      <c r="AB142" s="576"/>
      <c r="AC142" s="565" t="str">
        <f>四年级跳绳附加分</f>
        <v/>
      </c>
      <c r="AD142" s="566" t="str">
        <f>四年级标准分</f>
        <v/>
      </c>
      <c r="AE142" s="566" t="str">
        <f>四年级总分</f>
        <v/>
      </c>
      <c r="AF142" s="567" t="str">
        <f>四年级等级</f>
        <v/>
      </c>
    </row>
    <row r="143" ht="15.75" spans="1:32">
      <c r="A143" s="468">
        <v>403</v>
      </c>
      <c r="B143" s="469">
        <v>1</v>
      </c>
      <c r="C143" s="472"/>
      <c r="D143" s="471"/>
      <c r="E143" s="472"/>
      <c r="F143" s="473"/>
      <c r="G143" s="474"/>
      <c r="H143" s="475"/>
      <c r="I143" s="494"/>
      <c r="J143" s="495"/>
      <c r="K143" s="495"/>
      <c r="L143" s="496"/>
      <c r="M143" s="643"/>
      <c r="N143" s="498" t="str">
        <f>四年级BMI</f>
        <v/>
      </c>
      <c r="O143" s="499" t="str">
        <f>四年级BMI等级</f>
        <v/>
      </c>
      <c r="P143" s="500" t="str">
        <f>四年级BMI得分</f>
        <v/>
      </c>
      <c r="Q143" s="511" t="str">
        <f>四年级肺活量得分</f>
        <v/>
      </c>
      <c r="R143" s="512" t="str">
        <f>四年级等级</f>
        <v/>
      </c>
      <c r="S143" s="513" t="str">
        <f>四年级50米跑得分</f>
        <v/>
      </c>
      <c r="T143" s="512" t="str">
        <f>四年级等级</f>
        <v/>
      </c>
      <c r="U143" s="513" t="str">
        <f>四年级坐位体前屈得分</f>
        <v/>
      </c>
      <c r="V143" s="512" t="str">
        <f>四年级等级</f>
        <v/>
      </c>
      <c r="W143" s="513" t="str">
        <f>四年级一分钟跳绳得分</f>
        <v/>
      </c>
      <c r="X143" s="512" t="str">
        <f>四年级等级</f>
        <v/>
      </c>
      <c r="Y143" s="511" t="str">
        <f>四年级仰卧起坐得分</f>
        <v/>
      </c>
      <c r="Z143" s="514" t="str">
        <f>四年级等级</f>
        <v/>
      </c>
      <c r="AA143" s="530"/>
      <c r="AB143" s="511"/>
      <c r="AC143" s="530" t="str">
        <f>四年级跳绳附加分</f>
        <v/>
      </c>
      <c r="AD143" s="531" t="str">
        <f>四年级标准分</f>
        <v/>
      </c>
      <c r="AE143" s="531" t="str">
        <f>四年级总分</f>
        <v/>
      </c>
      <c r="AF143" s="512" t="str">
        <f>四年级等级</f>
        <v/>
      </c>
    </row>
    <row r="144" spans="1:32">
      <c r="A144" s="476">
        <v>403</v>
      </c>
      <c r="B144" s="477">
        <v>2</v>
      </c>
      <c r="C144" s="478"/>
      <c r="D144" s="471"/>
      <c r="E144" s="472"/>
      <c r="F144" s="473"/>
      <c r="G144" s="480"/>
      <c r="H144" s="475"/>
      <c r="I144" s="501"/>
      <c r="J144" s="502"/>
      <c r="K144" s="495"/>
      <c r="L144" s="503"/>
      <c r="M144" s="644"/>
      <c r="N144" s="505" t="str">
        <f>四年级BMI</f>
        <v/>
      </c>
      <c r="O144" s="499" t="str">
        <f>四年级BMI等级</f>
        <v/>
      </c>
      <c r="P144" s="500" t="str">
        <f>四年级BMI得分</f>
        <v/>
      </c>
      <c r="Q144" s="515" t="str">
        <f>四年级肺活量得分</f>
        <v/>
      </c>
      <c r="R144" s="512" t="str">
        <f>四年级等级</f>
        <v/>
      </c>
      <c r="S144" s="516" t="str">
        <f>四年级50米跑得分</f>
        <v/>
      </c>
      <c r="T144" s="512" t="str">
        <f>四年级等级</f>
        <v/>
      </c>
      <c r="U144" s="516" t="str">
        <f>四年级坐位体前屈得分</f>
        <v/>
      </c>
      <c r="V144" s="517" t="str">
        <f>四年级等级</f>
        <v/>
      </c>
      <c r="W144" s="516" t="str">
        <f>四年级一分钟跳绳得分</f>
        <v/>
      </c>
      <c r="X144" s="517" t="str">
        <f>四年级等级</f>
        <v/>
      </c>
      <c r="Y144" s="515" t="str">
        <f>四年级仰卧起坐得分</f>
        <v/>
      </c>
      <c r="Z144" s="518" t="str">
        <f>四年级等级</f>
        <v/>
      </c>
      <c r="AA144" s="533"/>
      <c r="AB144" s="515"/>
      <c r="AC144" s="533" t="str">
        <f>四年级跳绳附加分</f>
        <v/>
      </c>
      <c r="AD144" s="534" t="str">
        <f>四年级标准分</f>
        <v/>
      </c>
      <c r="AE144" s="534" t="str">
        <f>四年级总分</f>
        <v/>
      </c>
      <c r="AF144" s="517" t="str">
        <f>四年级等级</f>
        <v/>
      </c>
    </row>
    <row r="145" spans="1:32">
      <c r="A145" s="476">
        <v>403</v>
      </c>
      <c r="B145" s="477">
        <v>3</v>
      </c>
      <c r="C145" s="478"/>
      <c r="D145" s="471"/>
      <c r="E145" s="472"/>
      <c r="F145" s="473"/>
      <c r="G145" s="480"/>
      <c r="H145" s="475"/>
      <c r="I145" s="501"/>
      <c r="J145" s="502"/>
      <c r="K145" s="495"/>
      <c r="L145" s="503"/>
      <c r="M145" s="644"/>
      <c r="N145" s="505" t="str">
        <f>四年级BMI</f>
        <v/>
      </c>
      <c r="O145" s="499" t="str">
        <f>四年级BMI等级</f>
        <v/>
      </c>
      <c r="P145" s="500" t="str">
        <f>四年级BMI得分</f>
        <v/>
      </c>
      <c r="Q145" s="515" t="str">
        <f>四年级肺活量得分</f>
        <v/>
      </c>
      <c r="R145" s="512" t="str">
        <f>四年级等级</f>
        <v/>
      </c>
      <c r="S145" s="516" t="str">
        <f>四年级50米跑得分</f>
        <v/>
      </c>
      <c r="T145" s="512" t="str">
        <f>四年级等级</f>
        <v/>
      </c>
      <c r="U145" s="516" t="str">
        <f>四年级坐位体前屈得分</f>
        <v/>
      </c>
      <c r="V145" s="517" t="str">
        <f>四年级等级</f>
        <v/>
      </c>
      <c r="W145" s="516" t="str">
        <f>四年级一分钟跳绳得分</f>
        <v/>
      </c>
      <c r="X145" s="517" t="str">
        <f>四年级等级</f>
        <v/>
      </c>
      <c r="Y145" s="515" t="str">
        <f>四年级仰卧起坐得分</f>
        <v/>
      </c>
      <c r="Z145" s="518" t="str">
        <f>四年级等级</f>
        <v/>
      </c>
      <c r="AA145" s="533"/>
      <c r="AB145" s="515"/>
      <c r="AC145" s="533" t="str">
        <f>四年级跳绳附加分</f>
        <v/>
      </c>
      <c r="AD145" s="534" t="str">
        <f>四年级标准分</f>
        <v/>
      </c>
      <c r="AE145" s="534" t="str">
        <f>四年级总分</f>
        <v/>
      </c>
      <c r="AF145" s="517" t="str">
        <f>四年级等级</f>
        <v/>
      </c>
    </row>
    <row r="146" spans="1:32">
      <c r="A146" s="476">
        <v>403</v>
      </c>
      <c r="B146" s="477">
        <v>4</v>
      </c>
      <c r="C146" s="478"/>
      <c r="D146" s="471"/>
      <c r="E146" s="472"/>
      <c r="F146" s="473"/>
      <c r="G146" s="480"/>
      <c r="H146" s="475"/>
      <c r="I146" s="501"/>
      <c r="J146" s="502"/>
      <c r="K146" s="495"/>
      <c r="L146" s="503"/>
      <c r="M146" s="644"/>
      <c r="N146" s="505" t="str">
        <f>四年级BMI</f>
        <v/>
      </c>
      <c r="O146" s="499" t="str">
        <f>四年级BMI等级</f>
        <v/>
      </c>
      <c r="P146" s="500" t="str">
        <f>四年级BMI得分</f>
        <v/>
      </c>
      <c r="Q146" s="515" t="str">
        <f>四年级肺活量得分</f>
        <v/>
      </c>
      <c r="R146" s="512" t="str">
        <f>四年级等级</f>
        <v/>
      </c>
      <c r="S146" s="516" t="str">
        <f>四年级50米跑得分</f>
        <v/>
      </c>
      <c r="T146" s="512" t="str">
        <f>四年级等级</f>
        <v/>
      </c>
      <c r="U146" s="516" t="str">
        <f>四年级坐位体前屈得分</f>
        <v/>
      </c>
      <c r="V146" s="517" t="str">
        <f>四年级等级</f>
        <v/>
      </c>
      <c r="W146" s="516" t="str">
        <f>四年级一分钟跳绳得分</f>
        <v/>
      </c>
      <c r="X146" s="517" t="str">
        <f>四年级等级</f>
        <v/>
      </c>
      <c r="Y146" s="515" t="str">
        <f>四年级仰卧起坐得分</f>
        <v/>
      </c>
      <c r="Z146" s="518" t="str">
        <f>四年级等级</f>
        <v/>
      </c>
      <c r="AA146" s="533"/>
      <c r="AB146" s="515"/>
      <c r="AC146" s="533" t="str">
        <f>四年级跳绳附加分</f>
        <v/>
      </c>
      <c r="AD146" s="534" t="str">
        <f>四年级标准分</f>
        <v/>
      </c>
      <c r="AE146" s="534" t="str">
        <f>四年级总分</f>
        <v/>
      </c>
      <c r="AF146" s="517" t="str">
        <f>四年级等级</f>
        <v/>
      </c>
    </row>
    <row r="147" spans="1:32">
      <c r="A147" s="476">
        <v>403</v>
      </c>
      <c r="B147" s="477">
        <v>5</v>
      </c>
      <c r="C147" s="478"/>
      <c r="D147" s="471"/>
      <c r="E147" s="472"/>
      <c r="F147" s="473"/>
      <c r="G147" s="480"/>
      <c r="H147" s="475"/>
      <c r="I147" s="501"/>
      <c r="J147" s="502"/>
      <c r="K147" s="495"/>
      <c r="L147" s="503"/>
      <c r="M147" s="644"/>
      <c r="N147" s="505" t="str">
        <f>四年级BMI</f>
        <v/>
      </c>
      <c r="O147" s="499" t="str">
        <f>四年级BMI等级</f>
        <v/>
      </c>
      <c r="P147" s="500" t="str">
        <f>四年级BMI得分</f>
        <v/>
      </c>
      <c r="Q147" s="515" t="str">
        <f>四年级肺活量得分</f>
        <v/>
      </c>
      <c r="R147" s="512" t="str">
        <f>四年级等级</f>
        <v/>
      </c>
      <c r="S147" s="516" t="str">
        <f>四年级50米跑得分</f>
        <v/>
      </c>
      <c r="T147" s="512" t="str">
        <f>四年级等级</f>
        <v/>
      </c>
      <c r="U147" s="516" t="str">
        <f>四年级坐位体前屈得分</f>
        <v/>
      </c>
      <c r="V147" s="517" t="str">
        <f>四年级等级</f>
        <v/>
      </c>
      <c r="W147" s="516" t="str">
        <f>四年级一分钟跳绳得分</f>
        <v/>
      </c>
      <c r="X147" s="517" t="str">
        <f>四年级等级</f>
        <v/>
      </c>
      <c r="Y147" s="515" t="str">
        <f>四年级仰卧起坐得分</f>
        <v/>
      </c>
      <c r="Z147" s="518" t="str">
        <f>四年级等级</f>
        <v/>
      </c>
      <c r="AA147" s="533"/>
      <c r="AB147" s="515"/>
      <c r="AC147" s="533" t="str">
        <f>四年级跳绳附加分</f>
        <v/>
      </c>
      <c r="AD147" s="534" t="str">
        <f>四年级标准分</f>
        <v/>
      </c>
      <c r="AE147" s="534" t="str">
        <f>四年级总分</f>
        <v/>
      </c>
      <c r="AF147" s="517" t="str">
        <f>四年级等级</f>
        <v/>
      </c>
    </row>
    <row r="148" spans="1:32">
      <c r="A148" s="476">
        <v>403</v>
      </c>
      <c r="B148" s="477">
        <v>6</v>
      </c>
      <c r="C148" s="478"/>
      <c r="D148" s="471"/>
      <c r="E148" s="472"/>
      <c r="F148" s="473"/>
      <c r="G148" s="480"/>
      <c r="H148" s="475"/>
      <c r="I148" s="501"/>
      <c r="J148" s="502"/>
      <c r="K148" s="495"/>
      <c r="L148" s="503"/>
      <c r="M148" s="644"/>
      <c r="N148" s="505" t="str">
        <f>四年级BMI</f>
        <v/>
      </c>
      <c r="O148" s="499" t="str">
        <f>四年级BMI等级</f>
        <v/>
      </c>
      <c r="P148" s="500" t="str">
        <f>四年级BMI得分</f>
        <v/>
      </c>
      <c r="Q148" s="515" t="str">
        <f>四年级肺活量得分</f>
        <v/>
      </c>
      <c r="R148" s="512" t="str">
        <f>四年级等级</f>
        <v/>
      </c>
      <c r="S148" s="516" t="str">
        <f>四年级50米跑得分</f>
        <v/>
      </c>
      <c r="T148" s="512" t="str">
        <f>四年级等级</f>
        <v/>
      </c>
      <c r="U148" s="516" t="str">
        <f>四年级坐位体前屈得分</f>
        <v/>
      </c>
      <c r="V148" s="517" t="str">
        <f>四年级等级</f>
        <v/>
      </c>
      <c r="W148" s="516" t="str">
        <f>四年级一分钟跳绳得分</f>
        <v/>
      </c>
      <c r="X148" s="517" t="str">
        <f>四年级等级</f>
        <v/>
      </c>
      <c r="Y148" s="515" t="str">
        <f>四年级仰卧起坐得分</f>
        <v/>
      </c>
      <c r="Z148" s="518" t="str">
        <f>四年级等级</f>
        <v/>
      </c>
      <c r="AA148" s="533"/>
      <c r="AB148" s="515"/>
      <c r="AC148" s="533" t="str">
        <f>四年级跳绳附加分</f>
        <v/>
      </c>
      <c r="AD148" s="534" t="str">
        <f>四年级标准分</f>
        <v/>
      </c>
      <c r="AE148" s="534" t="str">
        <f>四年级总分</f>
        <v/>
      </c>
      <c r="AF148" s="517" t="str">
        <f>四年级等级</f>
        <v/>
      </c>
    </row>
    <row r="149" spans="1:32">
      <c r="A149" s="476">
        <v>403</v>
      </c>
      <c r="B149" s="477">
        <v>7</v>
      </c>
      <c r="C149" s="478"/>
      <c r="D149" s="471"/>
      <c r="E149" s="472"/>
      <c r="F149" s="473"/>
      <c r="G149" s="480"/>
      <c r="H149" s="475"/>
      <c r="I149" s="501"/>
      <c r="J149" s="502"/>
      <c r="K149" s="495"/>
      <c r="L149" s="503"/>
      <c r="M149" s="644"/>
      <c r="N149" s="505" t="str">
        <f>四年级BMI</f>
        <v/>
      </c>
      <c r="O149" s="499" t="str">
        <f>四年级BMI等级</f>
        <v/>
      </c>
      <c r="P149" s="500" t="str">
        <f>四年级BMI得分</f>
        <v/>
      </c>
      <c r="Q149" s="515" t="str">
        <f>四年级肺活量得分</f>
        <v/>
      </c>
      <c r="R149" s="512" t="str">
        <f>四年级等级</f>
        <v/>
      </c>
      <c r="S149" s="516" t="str">
        <f>四年级50米跑得分</f>
        <v/>
      </c>
      <c r="T149" s="517" t="str">
        <f>四年级等级</f>
        <v/>
      </c>
      <c r="U149" s="516" t="str">
        <f>四年级坐位体前屈得分</f>
        <v/>
      </c>
      <c r="V149" s="517" t="str">
        <f>四年级等级</f>
        <v/>
      </c>
      <c r="W149" s="516" t="str">
        <f>四年级一分钟跳绳得分</f>
        <v/>
      </c>
      <c r="X149" s="517" t="str">
        <f>四年级等级</f>
        <v/>
      </c>
      <c r="Y149" s="515" t="str">
        <f>四年级仰卧起坐得分</f>
        <v/>
      </c>
      <c r="Z149" s="518" t="str">
        <f>四年级等级</f>
        <v/>
      </c>
      <c r="AA149" s="533"/>
      <c r="AB149" s="515"/>
      <c r="AC149" s="533" t="str">
        <f>四年级跳绳附加分</f>
        <v/>
      </c>
      <c r="AD149" s="534" t="str">
        <f>四年级标准分</f>
        <v/>
      </c>
      <c r="AE149" s="534" t="str">
        <f>四年级总分</f>
        <v/>
      </c>
      <c r="AF149" s="517" t="str">
        <f>四年级等级</f>
        <v/>
      </c>
    </row>
    <row r="150" spans="1:32">
      <c r="A150" s="476">
        <v>403</v>
      </c>
      <c r="B150" s="477">
        <v>8</v>
      </c>
      <c r="C150" s="478"/>
      <c r="D150" s="471"/>
      <c r="E150" s="472"/>
      <c r="F150" s="473"/>
      <c r="G150" s="480"/>
      <c r="H150" s="475"/>
      <c r="I150" s="501"/>
      <c r="J150" s="502"/>
      <c r="K150" s="495"/>
      <c r="L150" s="503"/>
      <c r="M150" s="644"/>
      <c r="N150" s="505" t="str">
        <f>四年级BMI</f>
        <v/>
      </c>
      <c r="O150" s="499" t="str">
        <f>四年级BMI等级</f>
        <v/>
      </c>
      <c r="P150" s="500" t="str">
        <f>四年级BMI得分</f>
        <v/>
      </c>
      <c r="Q150" s="515" t="str">
        <f>四年级肺活量得分</f>
        <v/>
      </c>
      <c r="R150" s="512" t="str">
        <f>四年级等级</f>
        <v/>
      </c>
      <c r="S150" s="516" t="str">
        <f>四年级50米跑得分</f>
        <v/>
      </c>
      <c r="T150" s="517" t="str">
        <f>四年级等级</f>
        <v/>
      </c>
      <c r="U150" s="516" t="str">
        <f>四年级坐位体前屈得分</f>
        <v/>
      </c>
      <c r="V150" s="517" t="str">
        <f>四年级等级</f>
        <v/>
      </c>
      <c r="W150" s="516" t="str">
        <f>四年级一分钟跳绳得分</f>
        <v/>
      </c>
      <c r="X150" s="517" t="str">
        <f>四年级等级</f>
        <v/>
      </c>
      <c r="Y150" s="515" t="str">
        <f>四年级仰卧起坐得分</f>
        <v/>
      </c>
      <c r="Z150" s="518" t="str">
        <f>四年级等级</f>
        <v/>
      </c>
      <c r="AA150" s="533"/>
      <c r="AB150" s="515"/>
      <c r="AC150" s="533" t="str">
        <f>四年级跳绳附加分</f>
        <v/>
      </c>
      <c r="AD150" s="534" t="str">
        <f>四年级标准分</f>
        <v/>
      </c>
      <c r="AE150" s="534" t="str">
        <f>四年级总分</f>
        <v/>
      </c>
      <c r="AF150" s="517" t="str">
        <f>四年级等级</f>
        <v/>
      </c>
    </row>
    <row r="151" spans="1:32">
      <c r="A151" s="476">
        <v>403</v>
      </c>
      <c r="B151" s="477">
        <v>9</v>
      </c>
      <c r="C151" s="478"/>
      <c r="D151" s="471"/>
      <c r="E151" s="472"/>
      <c r="F151" s="473"/>
      <c r="G151" s="480"/>
      <c r="H151" s="475"/>
      <c r="I151" s="501"/>
      <c r="J151" s="502"/>
      <c r="K151" s="495"/>
      <c r="L151" s="503"/>
      <c r="M151" s="644"/>
      <c r="N151" s="505" t="str">
        <f>四年级BMI</f>
        <v/>
      </c>
      <c r="O151" s="499" t="str">
        <f>四年级BMI等级</f>
        <v/>
      </c>
      <c r="P151" s="500" t="str">
        <f>四年级BMI得分</f>
        <v/>
      </c>
      <c r="Q151" s="515" t="str">
        <f>四年级肺活量得分</f>
        <v/>
      </c>
      <c r="R151" s="512" t="str">
        <f>四年级等级</f>
        <v/>
      </c>
      <c r="S151" s="516" t="str">
        <f>四年级50米跑得分</f>
        <v/>
      </c>
      <c r="T151" s="517" t="str">
        <f>四年级等级</f>
        <v/>
      </c>
      <c r="U151" s="516" t="str">
        <f>四年级坐位体前屈得分</f>
        <v/>
      </c>
      <c r="V151" s="517" t="str">
        <f>四年级等级</f>
        <v/>
      </c>
      <c r="W151" s="516" t="str">
        <f>四年级一分钟跳绳得分</f>
        <v/>
      </c>
      <c r="X151" s="517" t="str">
        <f>四年级等级</f>
        <v/>
      </c>
      <c r="Y151" s="515" t="str">
        <f>四年级仰卧起坐得分</f>
        <v/>
      </c>
      <c r="Z151" s="518" t="str">
        <f>四年级等级</f>
        <v/>
      </c>
      <c r="AA151" s="533"/>
      <c r="AB151" s="515"/>
      <c r="AC151" s="533" t="str">
        <f>四年级跳绳附加分</f>
        <v/>
      </c>
      <c r="AD151" s="534" t="str">
        <f>四年级标准分</f>
        <v/>
      </c>
      <c r="AE151" s="534" t="str">
        <f>四年级总分</f>
        <v/>
      </c>
      <c r="AF151" s="517" t="str">
        <f>四年级等级</f>
        <v/>
      </c>
    </row>
    <row r="152" spans="1:32">
      <c r="A152" s="476">
        <v>403</v>
      </c>
      <c r="B152" s="477">
        <v>10</v>
      </c>
      <c r="C152" s="478"/>
      <c r="D152" s="471"/>
      <c r="E152" s="472"/>
      <c r="F152" s="473"/>
      <c r="G152" s="480"/>
      <c r="H152" s="475"/>
      <c r="I152" s="501"/>
      <c r="J152" s="502"/>
      <c r="K152" s="495"/>
      <c r="L152" s="503"/>
      <c r="M152" s="644"/>
      <c r="N152" s="505" t="str">
        <f>四年级BMI</f>
        <v/>
      </c>
      <c r="O152" s="499" t="str">
        <f>四年级BMI等级</f>
        <v/>
      </c>
      <c r="P152" s="500" t="str">
        <f>四年级BMI得分</f>
        <v/>
      </c>
      <c r="Q152" s="515" t="str">
        <f>四年级肺活量得分</f>
        <v/>
      </c>
      <c r="R152" s="512" t="str">
        <f>四年级等级</f>
        <v/>
      </c>
      <c r="S152" s="516" t="str">
        <f>四年级50米跑得分</f>
        <v/>
      </c>
      <c r="T152" s="517" t="str">
        <f>四年级等级</f>
        <v/>
      </c>
      <c r="U152" s="516" t="str">
        <f>四年级坐位体前屈得分</f>
        <v/>
      </c>
      <c r="V152" s="517" t="str">
        <f>四年级等级</f>
        <v/>
      </c>
      <c r="W152" s="516" t="str">
        <f>四年级一分钟跳绳得分</f>
        <v/>
      </c>
      <c r="X152" s="517" t="str">
        <f>四年级等级</f>
        <v/>
      </c>
      <c r="Y152" s="515" t="str">
        <f>四年级仰卧起坐得分</f>
        <v/>
      </c>
      <c r="Z152" s="518" t="str">
        <f>四年级等级</f>
        <v/>
      </c>
      <c r="AA152" s="533"/>
      <c r="AB152" s="515"/>
      <c r="AC152" s="533" t="str">
        <f>四年级跳绳附加分</f>
        <v/>
      </c>
      <c r="AD152" s="534" t="str">
        <f>四年级标准分</f>
        <v/>
      </c>
      <c r="AE152" s="534" t="str">
        <f>四年级总分</f>
        <v/>
      </c>
      <c r="AF152" s="517" t="str">
        <f>四年级等级</f>
        <v/>
      </c>
    </row>
    <row r="153" spans="1:32">
      <c r="A153" s="476">
        <v>403</v>
      </c>
      <c r="B153" s="477">
        <v>11</v>
      </c>
      <c r="C153" s="478"/>
      <c r="D153" s="471"/>
      <c r="E153" s="478"/>
      <c r="F153" s="473"/>
      <c r="G153" s="480"/>
      <c r="H153" s="475"/>
      <c r="I153" s="501"/>
      <c r="J153" s="502"/>
      <c r="K153" s="502"/>
      <c r="L153" s="503"/>
      <c r="M153" s="644"/>
      <c r="N153" s="505" t="str">
        <f>四年级BMI</f>
        <v/>
      </c>
      <c r="O153" s="499" t="str">
        <f>四年级BMI等级</f>
        <v/>
      </c>
      <c r="P153" s="500" t="str">
        <f>四年级BMI得分</f>
        <v/>
      </c>
      <c r="Q153" s="515" t="str">
        <f>四年级肺活量得分</f>
        <v/>
      </c>
      <c r="R153" s="512" t="str">
        <f>四年级等级</f>
        <v/>
      </c>
      <c r="S153" s="516" t="str">
        <f>四年级50米跑得分</f>
        <v/>
      </c>
      <c r="T153" s="517" t="str">
        <f>四年级等级</f>
        <v/>
      </c>
      <c r="U153" s="516" t="str">
        <f>四年级坐位体前屈得分</f>
        <v/>
      </c>
      <c r="V153" s="517" t="str">
        <f>四年级等级</f>
        <v/>
      </c>
      <c r="W153" s="516" t="str">
        <f>四年级一分钟跳绳得分</f>
        <v/>
      </c>
      <c r="X153" s="517" t="str">
        <f>四年级等级</f>
        <v/>
      </c>
      <c r="Y153" s="515" t="str">
        <f>四年级仰卧起坐得分</f>
        <v/>
      </c>
      <c r="Z153" s="518" t="str">
        <f>四年级等级</f>
        <v/>
      </c>
      <c r="AA153" s="533"/>
      <c r="AB153" s="515"/>
      <c r="AC153" s="533" t="str">
        <f>四年级跳绳附加分</f>
        <v/>
      </c>
      <c r="AD153" s="534" t="str">
        <f>四年级标准分</f>
        <v/>
      </c>
      <c r="AE153" s="534" t="str">
        <f>四年级总分</f>
        <v/>
      </c>
      <c r="AF153" s="517" t="str">
        <f>四年级等级</f>
        <v/>
      </c>
    </row>
    <row r="154" spans="1:32">
      <c r="A154" s="476">
        <v>403</v>
      </c>
      <c r="B154" s="477">
        <v>12</v>
      </c>
      <c r="C154" s="478"/>
      <c r="D154" s="471"/>
      <c r="E154" s="478"/>
      <c r="F154" s="473"/>
      <c r="G154" s="480"/>
      <c r="H154" s="475"/>
      <c r="I154" s="501"/>
      <c r="J154" s="502"/>
      <c r="K154" s="502"/>
      <c r="L154" s="503"/>
      <c r="M154" s="644"/>
      <c r="N154" s="505" t="str">
        <f>四年级BMI</f>
        <v/>
      </c>
      <c r="O154" s="499" t="str">
        <f>四年级BMI等级</f>
        <v/>
      </c>
      <c r="P154" s="500" t="str">
        <f>四年级BMI得分</f>
        <v/>
      </c>
      <c r="Q154" s="515" t="str">
        <f>四年级肺活量得分</f>
        <v/>
      </c>
      <c r="R154" s="512" t="str">
        <f>四年级等级</f>
        <v/>
      </c>
      <c r="S154" s="516" t="str">
        <f>四年级50米跑得分</f>
        <v/>
      </c>
      <c r="T154" s="517" t="str">
        <f>四年级等级</f>
        <v/>
      </c>
      <c r="U154" s="516" t="str">
        <f>四年级坐位体前屈得分</f>
        <v/>
      </c>
      <c r="V154" s="517" t="str">
        <f>四年级等级</f>
        <v/>
      </c>
      <c r="W154" s="516" t="str">
        <f>四年级一分钟跳绳得分</f>
        <v/>
      </c>
      <c r="X154" s="517" t="str">
        <f>四年级等级</f>
        <v/>
      </c>
      <c r="Y154" s="515" t="str">
        <f>四年级仰卧起坐得分</f>
        <v/>
      </c>
      <c r="Z154" s="518" t="str">
        <f>四年级等级</f>
        <v/>
      </c>
      <c r="AA154" s="533"/>
      <c r="AB154" s="515"/>
      <c r="AC154" s="533" t="str">
        <f>四年级跳绳附加分</f>
        <v/>
      </c>
      <c r="AD154" s="534" t="str">
        <f>四年级标准分</f>
        <v/>
      </c>
      <c r="AE154" s="534" t="str">
        <f>四年级总分</f>
        <v/>
      </c>
      <c r="AF154" s="517" t="str">
        <f>四年级等级</f>
        <v/>
      </c>
    </row>
    <row r="155" spans="1:32">
      <c r="A155" s="476">
        <v>403</v>
      </c>
      <c r="B155" s="477">
        <v>13</v>
      </c>
      <c r="C155" s="478"/>
      <c r="D155" s="471"/>
      <c r="E155" s="478"/>
      <c r="F155" s="473"/>
      <c r="G155" s="480"/>
      <c r="H155" s="475"/>
      <c r="I155" s="501"/>
      <c r="J155" s="502"/>
      <c r="K155" s="502"/>
      <c r="L155" s="503"/>
      <c r="M155" s="644"/>
      <c r="N155" s="505" t="str">
        <f>四年级BMI</f>
        <v/>
      </c>
      <c r="O155" s="499" t="str">
        <f>四年级BMI等级</f>
        <v/>
      </c>
      <c r="P155" s="500" t="str">
        <f>四年级BMI得分</f>
        <v/>
      </c>
      <c r="Q155" s="515" t="str">
        <f>四年级肺活量得分</f>
        <v/>
      </c>
      <c r="R155" s="512" t="str">
        <f>四年级等级</f>
        <v/>
      </c>
      <c r="S155" s="516" t="str">
        <f>四年级50米跑得分</f>
        <v/>
      </c>
      <c r="T155" s="517" t="str">
        <f>四年级等级</f>
        <v/>
      </c>
      <c r="U155" s="516" t="str">
        <f>四年级坐位体前屈得分</f>
        <v/>
      </c>
      <c r="V155" s="517" t="str">
        <f>四年级等级</f>
        <v/>
      </c>
      <c r="W155" s="516" t="str">
        <f>四年级一分钟跳绳得分</f>
        <v/>
      </c>
      <c r="X155" s="517" t="str">
        <f>四年级等级</f>
        <v/>
      </c>
      <c r="Y155" s="515" t="str">
        <f>四年级仰卧起坐得分</f>
        <v/>
      </c>
      <c r="Z155" s="518" t="str">
        <f>四年级等级</f>
        <v/>
      </c>
      <c r="AA155" s="533"/>
      <c r="AB155" s="515"/>
      <c r="AC155" s="533" t="str">
        <f>四年级跳绳附加分</f>
        <v/>
      </c>
      <c r="AD155" s="534" t="str">
        <f>四年级标准分</f>
        <v/>
      </c>
      <c r="AE155" s="534" t="str">
        <f>四年级总分</f>
        <v/>
      </c>
      <c r="AF155" s="517" t="str">
        <f>四年级等级</f>
        <v/>
      </c>
    </row>
    <row r="156" spans="1:32">
      <c r="A156" s="476">
        <v>403</v>
      </c>
      <c r="B156" s="477">
        <v>14</v>
      </c>
      <c r="C156" s="478"/>
      <c r="D156" s="471"/>
      <c r="E156" s="478"/>
      <c r="F156" s="473"/>
      <c r="G156" s="474"/>
      <c r="H156" s="475"/>
      <c r="I156" s="501"/>
      <c r="J156" s="502"/>
      <c r="K156" s="502"/>
      <c r="L156" s="503"/>
      <c r="M156" s="644"/>
      <c r="N156" s="505" t="str">
        <f>四年级BMI</f>
        <v/>
      </c>
      <c r="O156" s="499" t="str">
        <f>四年级BMI等级</f>
        <v/>
      </c>
      <c r="P156" s="500" t="str">
        <f>四年级BMI得分</f>
        <v/>
      </c>
      <c r="Q156" s="515" t="str">
        <f>四年级肺活量得分</f>
        <v/>
      </c>
      <c r="R156" s="512" t="str">
        <f>四年级等级</f>
        <v/>
      </c>
      <c r="S156" s="516" t="str">
        <f>四年级50米跑得分</f>
        <v/>
      </c>
      <c r="T156" s="517" t="str">
        <f>四年级等级</f>
        <v/>
      </c>
      <c r="U156" s="516" t="str">
        <f>四年级坐位体前屈得分</f>
        <v/>
      </c>
      <c r="V156" s="517" t="str">
        <f>四年级等级</f>
        <v/>
      </c>
      <c r="W156" s="516" t="str">
        <f>四年级一分钟跳绳得分</f>
        <v/>
      </c>
      <c r="X156" s="517" t="str">
        <f>四年级等级</f>
        <v/>
      </c>
      <c r="Y156" s="515" t="str">
        <f>四年级仰卧起坐得分</f>
        <v/>
      </c>
      <c r="Z156" s="518" t="str">
        <f>四年级等级</f>
        <v/>
      </c>
      <c r="AA156" s="533"/>
      <c r="AB156" s="515"/>
      <c r="AC156" s="533" t="str">
        <f>四年级跳绳附加分</f>
        <v/>
      </c>
      <c r="AD156" s="534" t="str">
        <f>四年级标准分</f>
        <v/>
      </c>
      <c r="AE156" s="534" t="str">
        <f>四年级总分</f>
        <v/>
      </c>
      <c r="AF156" s="517" t="str">
        <f>四年级等级</f>
        <v/>
      </c>
    </row>
    <row r="157" spans="1:32">
      <c r="A157" s="476">
        <v>403</v>
      </c>
      <c r="B157" s="477">
        <v>15</v>
      </c>
      <c r="C157" s="478"/>
      <c r="D157" s="471"/>
      <c r="E157" s="478"/>
      <c r="F157" s="473"/>
      <c r="G157" s="474"/>
      <c r="H157" s="475"/>
      <c r="I157" s="501"/>
      <c r="J157" s="502"/>
      <c r="K157" s="502"/>
      <c r="L157" s="503"/>
      <c r="M157" s="644"/>
      <c r="N157" s="505" t="str">
        <f>四年级BMI</f>
        <v/>
      </c>
      <c r="O157" s="499" t="str">
        <f>四年级BMI等级</f>
        <v/>
      </c>
      <c r="P157" s="500" t="str">
        <f>四年级BMI得分</f>
        <v/>
      </c>
      <c r="Q157" s="515" t="str">
        <f>四年级肺活量得分</f>
        <v/>
      </c>
      <c r="R157" s="512" t="str">
        <f>四年级等级</f>
        <v/>
      </c>
      <c r="S157" s="516" t="str">
        <f>四年级50米跑得分</f>
        <v/>
      </c>
      <c r="T157" s="517" t="str">
        <f>四年级等级</f>
        <v/>
      </c>
      <c r="U157" s="516" t="str">
        <f>四年级坐位体前屈得分</f>
        <v/>
      </c>
      <c r="V157" s="517" t="str">
        <f>四年级等级</f>
        <v/>
      </c>
      <c r="W157" s="516" t="str">
        <f>四年级一分钟跳绳得分</f>
        <v/>
      </c>
      <c r="X157" s="517" t="str">
        <f>四年级等级</f>
        <v/>
      </c>
      <c r="Y157" s="515" t="str">
        <f>四年级仰卧起坐得分</f>
        <v/>
      </c>
      <c r="Z157" s="518" t="str">
        <f>四年级等级</f>
        <v/>
      </c>
      <c r="AA157" s="533"/>
      <c r="AB157" s="515"/>
      <c r="AC157" s="533" t="str">
        <f>四年级跳绳附加分</f>
        <v/>
      </c>
      <c r="AD157" s="534" t="str">
        <f>四年级标准分</f>
        <v/>
      </c>
      <c r="AE157" s="534" t="str">
        <f>四年级总分</f>
        <v/>
      </c>
      <c r="AF157" s="517" t="str">
        <f>四年级等级</f>
        <v/>
      </c>
    </row>
    <row r="158" spans="1:32">
      <c r="A158" s="476">
        <v>403</v>
      </c>
      <c r="B158" s="477">
        <v>16</v>
      </c>
      <c r="C158" s="478"/>
      <c r="D158" s="471"/>
      <c r="E158" s="478"/>
      <c r="F158" s="473"/>
      <c r="G158" s="480"/>
      <c r="H158" s="475"/>
      <c r="I158" s="501"/>
      <c r="J158" s="502"/>
      <c r="K158" s="502"/>
      <c r="L158" s="503"/>
      <c r="M158" s="644"/>
      <c r="N158" s="505" t="str">
        <f>四年级BMI</f>
        <v/>
      </c>
      <c r="O158" s="499" t="str">
        <f>四年级BMI等级</f>
        <v/>
      </c>
      <c r="P158" s="500" t="str">
        <f>四年级BMI得分</f>
        <v/>
      </c>
      <c r="Q158" s="515" t="str">
        <f>四年级肺活量得分</f>
        <v/>
      </c>
      <c r="R158" s="512" t="str">
        <f>四年级等级</f>
        <v/>
      </c>
      <c r="S158" s="516" t="str">
        <f>四年级50米跑得分</f>
        <v/>
      </c>
      <c r="T158" s="517" t="str">
        <f>四年级等级</f>
        <v/>
      </c>
      <c r="U158" s="516" t="str">
        <f>四年级坐位体前屈得分</f>
        <v/>
      </c>
      <c r="V158" s="517" t="str">
        <f>四年级等级</f>
        <v/>
      </c>
      <c r="W158" s="516" t="str">
        <f>四年级一分钟跳绳得分</f>
        <v/>
      </c>
      <c r="X158" s="517" t="str">
        <f>四年级等级</f>
        <v/>
      </c>
      <c r="Y158" s="515" t="str">
        <f>四年级仰卧起坐得分</f>
        <v/>
      </c>
      <c r="Z158" s="518" t="str">
        <f>四年级等级</f>
        <v/>
      </c>
      <c r="AA158" s="533"/>
      <c r="AB158" s="515"/>
      <c r="AC158" s="533" t="str">
        <f>四年级跳绳附加分</f>
        <v/>
      </c>
      <c r="AD158" s="534" t="str">
        <f>四年级标准分</f>
        <v/>
      </c>
      <c r="AE158" s="534" t="str">
        <f>四年级总分</f>
        <v/>
      </c>
      <c r="AF158" s="517" t="str">
        <f>四年级等级</f>
        <v/>
      </c>
    </row>
    <row r="159" spans="1:32">
      <c r="A159" s="476">
        <v>403</v>
      </c>
      <c r="B159" s="477">
        <v>17</v>
      </c>
      <c r="C159" s="478"/>
      <c r="D159" s="471"/>
      <c r="E159" s="478"/>
      <c r="F159" s="473"/>
      <c r="G159" s="480"/>
      <c r="H159" s="475"/>
      <c r="I159" s="501"/>
      <c r="J159" s="502"/>
      <c r="K159" s="502"/>
      <c r="L159" s="503"/>
      <c r="M159" s="644"/>
      <c r="N159" s="505" t="str">
        <f>四年级BMI</f>
        <v/>
      </c>
      <c r="O159" s="499" t="str">
        <f>四年级BMI等级</f>
        <v/>
      </c>
      <c r="P159" s="500" t="str">
        <f>四年级BMI得分</f>
        <v/>
      </c>
      <c r="Q159" s="515" t="str">
        <f>四年级肺活量得分</f>
        <v/>
      </c>
      <c r="R159" s="512" t="str">
        <f>四年级等级</f>
        <v/>
      </c>
      <c r="S159" s="516" t="str">
        <f>四年级50米跑得分</f>
        <v/>
      </c>
      <c r="T159" s="517" t="str">
        <f>四年级等级</f>
        <v/>
      </c>
      <c r="U159" s="516" t="str">
        <f>四年级坐位体前屈得分</f>
        <v/>
      </c>
      <c r="V159" s="517" t="str">
        <f>四年级等级</f>
        <v/>
      </c>
      <c r="W159" s="516" t="str">
        <f>四年级一分钟跳绳得分</f>
        <v/>
      </c>
      <c r="X159" s="517" t="str">
        <f>四年级等级</f>
        <v/>
      </c>
      <c r="Y159" s="515" t="str">
        <f>四年级仰卧起坐得分</f>
        <v/>
      </c>
      <c r="Z159" s="518" t="str">
        <f>四年级等级</f>
        <v/>
      </c>
      <c r="AA159" s="533"/>
      <c r="AB159" s="515"/>
      <c r="AC159" s="533" t="str">
        <f>四年级跳绳附加分</f>
        <v/>
      </c>
      <c r="AD159" s="534" t="str">
        <f>四年级标准分</f>
        <v/>
      </c>
      <c r="AE159" s="534" t="str">
        <f>四年级总分</f>
        <v/>
      </c>
      <c r="AF159" s="517" t="str">
        <f>四年级等级</f>
        <v/>
      </c>
    </row>
    <row r="160" spans="1:32">
      <c r="A160" s="476">
        <v>403</v>
      </c>
      <c r="B160" s="477">
        <v>18</v>
      </c>
      <c r="C160" s="478"/>
      <c r="D160" s="471"/>
      <c r="E160" s="478"/>
      <c r="F160" s="473"/>
      <c r="G160" s="480"/>
      <c r="H160" s="475"/>
      <c r="I160" s="501"/>
      <c r="J160" s="502"/>
      <c r="K160" s="502"/>
      <c r="L160" s="503"/>
      <c r="M160" s="644"/>
      <c r="N160" s="505" t="str">
        <f>四年级BMI</f>
        <v/>
      </c>
      <c r="O160" s="499" t="str">
        <f>四年级BMI等级</f>
        <v/>
      </c>
      <c r="P160" s="500" t="str">
        <f>四年级BMI得分</f>
        <v/>
      </c>
      <c r="Q160" s="515" t="str">
        <f>四年级肺活量得分</f>
        <v/>
      </c>
      <c r="R160" s="512" t="str">
        <f>四年级等级</f>
        <v/>
      </c>
      <c r="S160" s="516" t="str">
        <f>四年级50米跑得分</f>
        <v/>
      </c>
      <c r="T160" s="517" t="str">
        <f>四年级等级</f>
        <v/>
      </c>
      <c r="U160" s="516" t="str">
        <f>四年级坐位体前屈得分</f>
        <v/>
      </c>
      <c r="V160" s="517" t="str">
        <f>四年级等级</f>
        <v/>
      </c>
      <c r="W160" s="516" t="str">
        <f>四年级一分钟跳绳得分</f>
        <v/>
      </c>
      <c r="X160" s="517" t="str">
        <f>四年级等级</f>
        <v/>
      </c>
      <c r="Y160" s="515" t="str">
        <f>四年级仰卧起坐得分</f>
        <v/>
      </c>
      <c r="Z160" s="518" t="str">
        <f>四年级等级</f>
        <v/>
      </c>
      <c r="AA160" s="533"/>
      <c r="AB160" s="515"/>
      <c r="AC160" s="533" t="str">
        <f>四年级跳绳附加分</f>
        <v/>
      </c>
      <c r="AD160" s="534" t="str">
        <f>四年级标准分</f>
        <v/>
      </c>
      <c r="AE160" s="534" t="str">
        <f>四年级总分</f>
        <v/>
      </c>
      <c r="AF160" s="517" t="str">
        <f>四年级等级</f>
        <v/>
      </c>
    </row>
    <row r="161" spans="1:32">
      <c r="A161" s="476">
        <v>403</v>
      </c>
      <c r="B161" s="477">
        <v>19</v>
      </c>
      <c r="C161" s="478"/>
      <c r="D161" s="471"/>
      <c r="E161" s="478"/>
      <c r="F161" s="473"/>
      <c r="G161" s="480"/>
      <c r="H161" s="475"/>
      <c r="I161" s="501"/>
      <c r="J161" s="502"/>
      <c r="K161" s="502"/>
      <c r="L161" s="503"/>
      <c r="M161" s="644"/>
      <c r="N161" s="505" t="str">
        <f>四年级BMI</f>
        <v/>
      </c>
      <c r="O161" s="499" t="str">
        <f>四年级BMI等级</f>
        <v/>
      </c>
      <c r="P161" s="500" t="str">
        <f>四年级BMI得分</f>
        <v/>
      </c>
      <c r="Q161" s="515" t="str">
        <f>四年级肺活量得分</f>
        <v/>
      </c>
      <c r="R161" s="512" t="str">
        <f>四年级等级</f>
        <v/>
      </c>
      <c r="S161" s="516" t="str">
        <f>四年级50米跑得分</f>
        <v/>
      </c>
      <c r="T161" s="517" t="str">
        <f>四年级等级</f>
        <v/>
      </c>
      <c r="U161" s="516" t="str">
        <f>四年级坐位体前屈得分</f>
        <v/>
      </c>
      <c r="V161" s="517" t="str">
        <f>四年级等级</f>
        <v/>
      </c>
      <c r="W161" s="516" t="str">
        <f>四年级一分钟跳绳得分</f>
        <v/>
      </c>
      <c r="X161" s="517" t="str">
        <f>四年级等级</f>
        <v/>
      </c>
      <c r="Y161" s="515" t="str">
        <f>四年级仰卧起坐得分</f>
        <v/>
      </c>
      <c r="Z161" s="518" t="str">
        <f>四年级等级</f>
        <v/>
      </c>
      <c r="AA161" s="533"/>
      <c r="AB161" s="515"/>
      <c r="AC161" s="533" t="str">
        <f>四年级跳绳附加分</f>
        <v/>
      </c>
      <c r="AD161" s="534" t="str">
        <f>四年级标准分</f>
        <v/>
      </c>
      <c r="AE161" s="534" t="str">
        <f>四年级总分</f>
        <v/>
      </c>
      <c r="AF161" s="517" t="str">
        <f>四年级等级</f>
        <v/>
      </c>
    </row>
    <row r="162" spans="1:32">
      <c r="A162" s="476">
        <v>403</v>
      </c>
      <c r="B162" s="477">
        <v>20</v>
      </c>
      <c r="C162" s="478"/>
      <c r="D162" s="471"/>
      <c r="E162" s="478"/>
      <c r="F162" s="473"/>
      <c r="G162" s="480"/>
      <c r="H162" s="475"/>
      <c r="I162" s="501"/>
      <c r="J162" s="502"/>
      <c r="K162" s="502"/>
      <c r="L162" s="503"/>
      <c r="M162" s="644"/>
      <c r="N162" s="505" t="str">
        <f>四年级BMI</f>
        <v/>
      </c>
      <c r="O162" s="499" t="str">
        <f>四年级BMI等级</f>
        <v/>
      </c>
      <c r="P162" s="500" t="str">
        <f>四年级BMI得分</f>
        <v/>
      </c>
      <c r="Q162" s="515" t="str">
        <f>四年级肺活量得分</f>
        <v/>
      </c>
      <c r="R162" s="512" t="str">
        <f>四年级等级</f>
        <v/>
      </c>
      <c r="S162" s="516" t="str">
        <f>四年级50米跑得分</f>
        <v/>
      </c>
      <c r="T162" s="517" t="str">
        <f>四年级等级</f>
        <v/>
      </c>
      <c r="U162" s="516" t="str">
        <f>四年级坐位体前屈得分</f>
        <v/>
      </c>
      <c r="V162" s="517" t="str">
        <f>四年级等级</f>
        <v/>
      </c>
      <c r="W162" s="516" t="str">
        <f>四年级一分钟跳绳得分</f>
        <v/>
      </c>
      <c r="X162" s="517" t="str">
        <f>四年级等级</f>
        <v/>
      </c>
      <c r="Y162" s="515" t="str">
        <f>四年级仰卧起坐得分</f>
        <v/>
      </c>
      <c r="Z162" s="518" t="str">
        <f>四年级等级</f>
        <v/>
      </c>
      <c r="AA162" s="533"/>
      <c r="AB162" s="515"/>
      <c r="AC162" s="533" t="str">
        <f>四年级跳绳附加分</f>
        <v/>
      </c>
      <c r="AD162" s="534" t="str">
        <f>四年级标准分</f>
        <v/>
      </c>
      <c r="AE162" s="534" t="str">
        <f>四年级总分</f>
        <v/>
      </c>
      <c r="AF162" s="517" t="str">
        <f>四年级等级</f>
        <v/>
      </c>
    </row>
    <row r="163" spans="1:32">
      <c r="A163" s="476">
        <v>403</v>
      </c>
      <c r="B163" s="477">
        <v>21</v>
      </c>
      <c r="C163" s="478"/>
      <c r="D163" s="471"/>
      <c r="E163" s="478"/>
      <c r="F163" s="473"/>
      <c r="G163" s="480"/>
      <c r="H163" s="475"/>
      <c r="I163" s="501"/>
      <c r="J163" s="502"/>
      <c r="K163" s="502"/>
      <c r="L163" s="503"/>
      <c r="M163" s="644"/>
      <c r="N163" s="505" t="str">
        <f>四年级BMI</f>
        <v/>
      </c>
      <c r="O163" s="499" t="str">
        <f>四年级BMI等级</f>
        <v/>
      </c>
      <c r="P163" s="500" t="str">
        <f>四年级BMI得分</f>
        <v/>
      </c>
      <c r="Q163" s="515" t="str">
        <f>四年级肺活量得分</f>
        <v/>
      </c>
      <c r="R163" s="512" t="str">
        <f>四年级等级</f>
        <v/>
      </c>
      <c r="S163" s="516" t="str">
        <f>四年级50米跑得分</f>
        <v/>
      </c>
      <c r="T163" s="517" t="str">
        <f>四年级等级</f>
        <v/>
      </c>
      <c r="U163" s="516" t="str">
        <f>四年级坐位体前屈得分</f>
        <v/>
      </c>
      <c r="V163" s="517" t="str">
        <f>四年级等级</f>
        <v/>
      </c>
      <c r="W163" s="516" t="str">
        <f>四年级一分钟跳绳得分</f>
        <v/>
      </c>
      <c r="X163" s="517" t="str">
        <f>四年级等级</f>
        <v/>
      </c>
      <c r="Y163" s="515" t="str">
        <f>四年级仰卧起坐得分</f>
        <v/>
      </c>
      <c r="Z163" s="518" t="str">
        <f>四年级等级</f>
        <v/>
      </c>
      <c r="AA163" s="533"/>
      <c r="AB163" s="515"/>
      <c r="AC163" s="533" t="str">
        <f>四年级跳绳附加分</f>
        <v/>
      </c>
      <c r="AD163" s="534" t="str">
        <f>四年级标准分</f>
        <v/>
      </c>
      <c r="AE163" s="534" t="str">
        <f>四年级总分</f>
        <v/>
      </c>
      <c r="AF163" s="517" t="str">
        <f>四年级等级</f>
        <v/>
      </c>
    </row>
    <row r="164" spans="1:32">
      <c r="A164" s="476">
        <v>403</v>
      </c>
      <c r="B164" s="477">
        <v>22</v>
      </c>
      <c r="C164" s="478"/>
      <c r="D164" s="471"/>
      <c r="E164" s="478"/>
      <c r="F164" s="473"/>
      <c r="G164" s="480"/>
      <c r="H164" s="475"/>
      <c r="I164" s="501"/>
      <c r="J164" s="502"/>
      <c r="K164" s="502"/>
      <c r="L164" s="503"/>
      <c r="M164" s="644"/>
      <c r="N164" s="505" t="str">
        <f>四年级BMI</f>
        <v/>
      </c>
      <c r="O164" s="499" t="str">
        <f>四年级BMI等级</f>
        <v/>
      </c>
      <c r="P164" s="500" t="str">
        <f>四年级BMI得分</f>
        <v/>
      </c>
      <c r="Q164" s="515" t="str">
        <f>四年级肺活量得分</f>
        <v/>
      </c>
      <c r="R164" s="512" t="str">
        <f>四年级等级</f>
        <v/>
      </c>
      <c r="S164" s="516" t="str">
        <f>四年级50米跑得分</f>
        <v/>
      </c>
      <c r="T164" s="517" t="str">
        <f>四年级等级</f>
        <v/>
      </c>
      <c r="U164" s="516" t="str">
        <f>四年级坐位体前屈得分</f>
        <v/>
      </c>
      <c r="V164" s="517" t="str">
        <f>四年级等级</f>
        <v/>
      </c>
      <c r="W164" s="516" t="str">
        <f>四年级一分钟跳绳得分</f>
        <v/>
      </c>
      <c r="X164" s="517" t="str">
        <f>四年级等级</f>
        <v/>
      </c>
      <c r="Y164" s="515" t="str">
        <f>四年级仰卧起坐得分</f>
        <v/>
      </c>
      <c r="Z164" s="518" t="str">
        <f>四年级等级</f>
        <v/>
      </c>
      <c r="AA164" s="533"/>
      <c r="AB164" s="515"/>
      <c r="AC164" s="533" t="str">
        <f>四年级跳绳附加分</f>
        <v/>
      </c>
      <c r="AD164" s="534" t="str">
        <f>四年级标准分</f>
        <v/>
      </c>
      <c r="AE164" s="534" t="str">
        <f>四年级总分</f>
        <v/>
      </c>
      <c r="AF164" s="517" t="str">
        <f>四年级等级</f>
        <v/>
      </c>
    </row>
    <row r="165" spans="1:32">
      <c r="A165" s="476">
        <v>403</v>
      </c>
      <c r="B165" s="477">
        <v>23</v>
      </c>
      <c r="C165" s="478"/>
      <c r="D165" s="471"/>
      <c r="E165" s="478"/>
      <c r="F165" s="473"/>
      <c r="G165" s="480"/>
      <c r="H165" s="475"/>
      <c r="I165" s="501"/>
      <c r="J165" s="502"/>
      <c r="K165" s="502"/>
      <c r="L165" s="503"/>
      <c r="M165" s="644"/>
      <c r="N165" s="505" t="str">
        <f>四年级BMI</f>
        <v/>
      </c>
      <c r="O165" s="499" t="str">
        <f>四年级BMI等级</f>
        <v/>
      </c>
      <c r="P165" s="500" t="str">
        <f>四年级BMI得分</f>
        <v/>
      </c>
      <c r="Q165" s="515" t="str">
        <f>四年级肺活量得分</f>
        <v/>
      </c>
      <c r="R165" s="512" t="str">
        <f>四年级等级</f>
        <v/>
      </c>
      <c r="S165" s="516" t="str">
        <f>四年级50米跑得分</f>
        <v/>
      </c>
      <c r="T165" s="517" t="str">
        <f>四年级等级</f>
        <v/>
      </c>
      <c r="U165" s="516" t="str">
        <f>四年级坐位体前屈得分</f>
        <v/>
      </c>
      <c r="V165" s="517" t="str">
        <f>四年级等级</f>
        <v/>
      </c>
      <c r="W165" s="516" t="str">
        <f>四年级一分钟跳绳得分</f>
        <v/>
      </c>
      <c r="X165" s="517" t="str">
        <f>四年级等级</f>
        <v/>
      </c>
      <c r="Y165" s="515" t="str">
        <f>四年级仰卧起坐得分</f>
        <v/>
      </c>
      <c r="Z165" s="518" t="str">
        <f>四年级等级</f>
        <v/>
      </c>
      <c r="AA165" s="533"/>
      <c r="AB165" s="515"/>
      <c r="AC165" s="533" t="str">
        <f>四年级跳绳附加分</f>
        <v/>
      </c>
      <c r="AD165" s="534" t="str">
        <f>四年级标准分</f>
        <v/>
      </c>
      <c r="AE165" s="534" t="str">
        <f>四年级总分</f>
        <v/>
      </c>
      <c r="AF165" s="517" t="str">
        <f>四年级等级</f>
        <v/>
      </c>
    </row>
    <row r="166" spans="1:32">
      <c r="A166" s="476">
        <v>403</v>
      </c>
      <c r="B166" s="477">
        <v>24</v>
      </c>
      <c r="C166" s="478"/>
      <c r="D166" s="471"/>
      <c r="E166" s="478"/>
      <c r="F166" s="473"/>
      <c r="G166" s="480"/>
      <c r="H166" s="475"/>
      <c r="I166" s="501"/>
      <c r="J166" s="502"/>
      <c r="K166" s="502"/>
      <c r="L166" s="503"/>
      <c r="M166" s="644"/>
      <c r="N166" s="505" t="str">
        <f>四年级BMI</f>
        <v/>
      </c>
      <c r="O166" s="499" t="str">
        <f>四年级BMI等级</f>
        <v/>
      </c>
      <c r="P166" s="500" t="str">
        <f>四年级BMI得分</f>
        <v/>
      </c>
      <c r="Q166" s="515" t="str">
        <f>四年级肺活量得分</f>
        <v/>
      </c>
      <c r="R166" s="512" t="str">
        <f>四年级等级</f>
        <v/>
      </c>
      <c r="S166" s="516" t="str">
        <f>四年级50米跑得分</f>
        <v/>
      </c>
      <c r="T166" s="517" t="str">
        <f>四年级等级</f>
        <v/>
      </c>
      <c r="U166" s="516" t="str">
        <f>四年级坐位体前屈得分</f>
        <v/>
      </c>
      <c r="V166" s="517" t="str">
        <f>四年级等级</f>
        <v/>
      </c>
      <c r="W166" s="516" t="str">
        <f>四年级一分钟跳绳得分</f>
        <v/>
      </c>
      <c r="X166" s="517" t="str">
        <f>四年级等级</f>
        <v/>
      </c>
      <c r="Y166" s="515" t="str">
        <f>四年级仰卧起坐得分</f>
        <v/>
      </c>
      <c r="Z166" s="518" t="str">
        <f>四年级等级</f>
        <v/>
      </c>
      <c r="AA166" s="533"/>
      <c r="AB166" s="515"/>
      <c r="AC166" s="533" t="str">
        <f>四年级跳绳附加分</f>
        <v/>
      </c>
      <c r="AD166" s="534" t="str">
        <f>四年级标准分</f>
        <v/>
      </c>
      <c r="AE166" s="534" t="str">
        <f>四年级总分</f>
        <v/>
      </c>
      <c r="AF166" s="517" t="str">
        <f>四年级等级</f>
        <v/>
      </c>
    </row>
    <row r="167" spans="1:32">
      <c r="A167" s="476">
        <v>403</v>
      </c>
      <c r="B167" s="477">
        <v>25</v>
      </c>
      <c r="C167" s="478"/>
      <c r="D167" s="471"/>
      <c r="E167" s="478"/>
      <c r="F167" s="473"/>
      <c r="G167" s="480"/>
      <c r="H167" s="475"/>
      <c r="I167" s="501"/>
      <c r="J167" s="502"/>
      <c r="K167" s="502"/>
      <c r="L167" s="503"/>
      <c r="M167" s="644"/>
      <c r="N167" s="505" t="str">
        <f>四年级BMI</f>
        <v/>
      </c>
      <c r="O167" s="499" t="str">
        <f>四年级BMI等级</f>
        <v/>
      </c>
      <c r="P167" s="500" t="str">
        <f>四年级BMI得分</f>
        <v/>
      </c>
      <c r="Q167" s="515" t="str">
        <f>四年级肺活量得分</f>
        <v/>
      </c>
      <c r="R167" s="512" t="str">
        <f>四年级等级</f>
        <v/>
      </c>
      <c r="S167" s="516" t="str">
        <f>四年级50米跑得分</f>
        <v/>
      </c>
      <c r="T167" s="517" t="str">
        <f>四年级等级</f>
        <v/>
      </c>
      <c r="U167" s="516" t="str">
        <f>四年级坐位体前屈得分</f>
        <v/>
      </c>
      <c r="V167" s="517" t="str">
        <f>四年级等级</f>
        <v/>
      </c>
      <c r="W167" s="516" t="str">
        <f>四年级一分钟跳绳得分</f>
        <v/>
      </c>
      <c r="X167" s="517" t="str">
        <f>四年级等级</f>
        <v/>
      </c>
      <c r="Y167" s="515" t="str">
        <f>四年级仰卧起坐得分</f>
        <v/>
      </c>
      <c r="Z167" s="518" t="str">
        <f>四年级等级</f>
        <v/>
      </c>
      <c r="AA167" s="533"/>
      <c r="AB167" s="515"/>
      <c r="AC167" s="533" t="str">
        <f>四年级跳绳附加分</f>
        <v/>
      </c>
      <c r="AD167" s="534" t="str">
        <f>四年级标准分</f>
        <v/>
      </c>
      <c r="AE167" s="534" t="str">
        <f>四年级总分</f>
        <v/>
      </c>
      <c r="AF167" s="517" t="str">
        <f>四年级等级</f>
        <v/>
      </c>
    </row>
    <row r="168" spans="1:32">
      <c r="A168" s="476">
        <v>403</v>
      </c>
      <c r="B168" s="477">
        <v>26</v>
      </c>
      <c r="C168" s="478"/>
      <c r="D168" s="471"/>
      <c r="E168" s="478"/>
      <c r="F168" s="473"/>
      <c r="G168" s="480"/>
      <c r="H168" s="475"/>
      <c r="I168" s="501"/>
      <c r="J168" s="502"/>
      <c r="K168" s="502"/>
      <c r="L168" s="503"/>
      <c r="M168" s="644"/>
      <c r="N168" s="505" t="str">
        <f>四年级BMI</f>
        <v/>
      </c>
      <c r="O168" s="499" t="str">
        <f>四年级BMI等级</f>
        <v/>
      </c>
      <c r="P168" s="500" t="str">
        <f>四年级BMI得分</f>
        <v/>
      </c>
      <c r="Q168" s="515" t="str">
        <f>四年级肺活量得分</f>
        <v/>
      </c>
      <c r="R168" s="512" t="str">
        <f>四年级等级</f>
        <v/>
      </c>
      <c r="S168" s="516" t="str">
        <f>四年级50米跑得分</f>
        <v/>
      </c>
      <c r="T168" s="517" t="str">
        <f>四年级等级</f>
        <v/>
      </c>
      <c r="U168" s="516" t="str">
        <f>四年级坐位体前屈得分</f>
        <v/>
      </c>
      <c r="V168" s="517" t="str">
        <f>四年级等级</f>
        <v/>
      </c>
      <c r="W168" s="516" t="str">
        <f>四年级一分钟跳绳得分</f>
        <v/>
      </c>
      <c r="X168" s="517" t="str">
        <f>四年级等级</f>
        <v/>
      </c>
      <c r="Y168" s="515" t="str">
        <f>四年级仰卧起坐得分</f>
        <v/>
      </c>
      <c r="Z168" s="518" t="str">
        <f>四年级等级</f>
        <v/>
      </c>
      <c r="AA168" s="533"/>
      <c r="AB168" s="515"/>
      <c r="AC168" s="533" t="str">
        <f>四年级跳绳附加分</f>
        <v/>
      </c>
      <c r="AD168" s="534" t="str">
        <f>四年级标准分</f>
        <v/>
      </c>
      <c r="AE168" s="534" t="str">
        <f>四年级总分</f>
        <v/>
      </c>
      <c r="AF168" s="517" t="str">
        <f>四年级等级</f>
        <v/>
      </c>
    </row>
    <row r="169" spans="1:32">
      <c r="A169" s="476">
        <v>403</v>
      </c>
      <c r="B169" s="477">
        <v>27</v>
      </c>
      <c r="C169" s="478"/>
      <c r="D169" s="471"/>
      <c r="E169" s="478"/>
      <c r="F169" s="473"/>
      <c r="G169" s="480"/>
      <c r="H169" s="475"/>
      <c r="I169" s="501"/>
      <c r="J169" s="502"/>
      <c r="K169" s="502"/>
      <c r="L169" s="503"/>
      <c r="M169" s="644"/>
      <c r="N169" s="505" t="str">
        <f>四年级BMI</f>
        <v/>
      </c>
      <c r="O169" s="499" t="str">
        <f>四年级BMI等级</f>
        <v/>
      </c>
      <c r="P169" s="500" t="str">
        <f>四年级BMI得分</f>
        <v/>
      </c>
      <c r="Q169" s="515" t="str">
        <f>四年级肺活量得分</f>
        <v/>
      </c>
      <c r="R169" s="512" t="str">
        <f>四年级等级</f>
        <v/>
      </c>
      <c r="S169" s="516" t="str">
        <f>四年级50米跑得分</f>
        <v/>
      </c>
      <c r="T169" s="517" t="str">
        <f>四年级等级</f>
        <v/>
      </c>
      <c r="U169" s="516" t="str">
        <f>四年级坐位体前屈得分</f>
        <v/>
      </c>
      <c r="V169" s="517" t="str">
        <f>四年级等级</f>
        <v/>
      </c>
      <c r="W169" s="516" t="str">
        <f>四年级一分钟跳绳得分</f>
        <v/>
      </c>
      <c r="X169" s="517" t="str">
        <f>四年级等级</f>
        <v/>
      </c>
      <c r="Y169" s="515" t="str">
        <f>四年级仰卧起坐得分</f>
        <v/>
      </c>
      <c r="Z169" s="518" t="str">
        <f>四年级等级</f>
        <v/>
      </c>
      <c r="AA169" s="533"/>
      <c r="AB169" s="515"/>
      <c r="AC169" s="533" t="str">
        <f>四年级跳绳附加分</f>
        <v/>
      </c>
      <c r="AD169" s="534" t="str">
        <f>四年级标准分</f>
        <v/>
      </c>
      <c r="AE169" s="534" t="str">
        <f>四年级总分</f>
        <v/>
      </c>
      <c r="AF169" s="517" t="str">
        <f>四年级等级</f>
        <v/>
      </c>
    </row>
    <row r="170" spans="1:32">
      <c r="A170" s="476">
        <v>403</v>
      </c>
      <c r="B170" s="477">
        <v>28</v>
      </c>
      <c r="C170" s="478"/>
      <c r="D170" s="471"/>
      <c r="E170" s="478"/>
      <c r="F170" s="473"/>
      <c r="G170" s="480"/>
      <c r="H170" s="475"/>
      <c r="I170" s="501"/>
      <c r="J170" s="502"/>
      <c r="K170" s="502"/>
      <c r="L170" s="503"/>
      <c r="M170" s="644"/>
      <c r="N170" s="505" t="str">
        <f>四年级BMI</f>
        <v/>
      </c>
      <c r="O170" s="499" t="str">
        <f>四年级BMI等级</f>
        <v/>
      </c>
      <c r="P170" s="500" t="str">
        <f>四年级BMI得分</f>
        <v/>
      </c>
      <c r="Q170" s="515" t="str">
        <f>四年级肺活量得分</f>
        <v/>
      </c>
      <c r="R170" s="512" t="str">
        <f>四年级等级</f>
        <v/>
      </c>
      <c r="S170" s="516" t="str">
        <f>四年级50米跑得分</f>
        <v/>
      </c>
      <c r="T170" s="517" t="str">
        <f>四年级等级</f>
        <v/>
      </c>
      <c r="U170" s="516" t="str">
        <f>四年级坐位体前屈得分</f>
        <v/>
      </c>
      <c r="V170" s="517" t="str">
        <f>四年级等级</f>
        <v/>
      </c>
      <c r="W170" s="516" t="str">
        <f>四年级一分钟跳绳得分</f>
        <v/>
      </c>
      <c r="X170" s="517" t="str">
        <f>四年级等级</f>
        <v/>
      </c>
      <c r="Y170" s="515" t="str">
        <f>四年级仰卧起坐得分</f>
        <v/>
      </c>
      <c r="Z170" s="518" t="str">
        <f>四年级等级</f>
        <v/>
      </c>
      <c r="AA170" s="533"/>
      <c r="AB170" s="515"/>
      <c r="AC170" s="533" t="str">
        <f>四年级跳绳附加分</f>
        <v/>
      </c>
      <c r="AD170" s="534" t="str">
        <f>四年级标准分</f>
        <v/>
      </c>
      <c r="AE170" s="534" t="str">
        <f>四年级总分</f>
        <v/>
      </c>
      <c r="AF170" s="517" t="str">
        <f>四年级等级</f>
        <v/>
      </c>
    </row>
    <row r="171" spans="1:32">
      <c r="A171" s="476">
        <v>403</v>
      </c>
      <c r="B171" s="477">
        <v>29</v>
      </c>
      <c r="C171" s="478"/>
      <c r="D171" s="471"/>
      <c r="E171" s="478"/>
      <c r="F171" s="473"/>
      <c r="G171" s="480"/>
      <c r="H171" s="475"/>
      <c r="I171" s="501"/>
      <c r="J171" s="502"/>
      <c r="K171" s="502"/>
      <c r="L171" s="503"/>
      <c r="M171" s="644"/>
      <c r="N171" s="505" t="str">
        <f>四年级BMI</f>
        <v/>
      </c>
      <c r="O171" s="499" t="str">
        <f>四年级BMI等级</f>
        <v/>
      </c>
      <c r="P171" s="500" t="str">
        <f>四年级BMI得分</f>
        <v/>
      </c>
      <c r="Q171" s="515" t="str">
        <f>四年级肺活量得分</f>
        <v/>
      </c>
      <c r="R171" s="512" t="str">
        <f>四年级等级</f>
        <v/>
      </c>
      <c r="S171" s="516" t="str">
        <f>四年级50米跑得分</f>
        <v/>
      </c>
      <c r="T171" s="517" t="str">
        <f>四年级等级</f>
        <v/>
      </c>
      <c r="U171" s="516" t="str">
        <f>四年级坐位体前屈得分</f>
        <v/>
      </c>
      <c r="V171" s="517" t="str">
        <f>四年级等级</f>
        <v/>
      </c>
      <c r="W171" s="516" t="str">
        <f>四年级一分钟跳绳得分</f>
        <v/>
      </c>
      <c r="X171" s="517" t="str">
        <f>四年级等级</f>
        <v/>
      </c>
      <c r="Y171" s="515" t="str">
        <f>四年级仰卧起坐得分</f>
        <v/>
      </c>
      <c r="Z171" s="518" t="str">
        <f>四年级等级</f>
        <v/>
      </c>
      <c r="AA171" s="533"/>
      <c r="AB171" s="515"/>
      <c r="AC171" s="533" t="str">
        <f>四年级跳绳附加分</f>
        <v/>
      </c>
      <c r="AD171" s="534" t="str">
        <f>四年级标准分</f>
        <v/>
      </c>
      <c r="AE171" s="534" t="str">
        <f>四年级总分</f>
        <v/>
      </c>
      <c r="AF171" s="517" t="str">
        <f>四年级等级</f>
        <v/>
      </c>
    </row>
    <row r="172" spans="1:32">
      <c r="A172" s="476">
        <v>403</v>
      </c>
      <c r="B172" s="477">
        <v>30</v>
      </c>
      <c r="C172" s="478"/>
      <c r="D172" s="471"/>
      <c r="E172" s="478"/>
      <c r="F172" s="473"/>
      <c r="G172" s="480"/>
      <c r="H172" s="475"/>
      <c r="I172" s="501"/>
      <c r="J172" s="502"/>
      <c r="K172" s="502"/>
      <c r="L172" s="503"/>
      <c r="M172" s="644"/>
      <c r="N172" s="505" t="str">
        <f>四年级BMI</f>
        <v/>
      </c>
      <c r="O172" s="499" t="str">
        <f>四年级BMI等级</f>
        <v/>
      </c>
      <c r="P172" s="500" t="str">
        <f>四年级BMI得分</f>
        <v/>
      </c>
      <c r="Q172" s="515" t="str">
        <f>四年级肺活量得分</f>
        <v/>
      </c>
      <c r="R172" s="512" t="str">
        <f>四年级等级</f>
        <v/>
      </c>
      <c r="S172" s="516" t="str">
        <f>四年级50米跑得分</f>
        <v/>
      </c>
      <c r="T172" s="517" t="str">
        <f>四年级等级</f>
        <v/>
      </c>
      <c r="U172" s="516" t="str">
        <f>四年级坐位体前屈得分</f>
        <v/>
      </c>
      <c r="V172" s="517" t="str">
        <f>四年级等级</f>
        <v/>
      </c>
      <c r="W172" s="516" t="str">
        <f>四年级一分钟跳绳得分</f>
        <v/>
      </c>
      <c r="X172" s="517" t="str">
        <f>四年级等级</f>
        <v/>
      </c>
      <c r="Y172" s="515" t="str">
        <f>四年级仰卧起坐得分</f>
        <v/>
      </c>
      <c r="Z172" s="518" t="str">
        <f>四年级等级</f>
        <v/>
      </c>
      <c r="AA172" s="533"/>
      <c r="AB172" s="515"/>
      <c r="AC172" s="533" t="str">
        <f>四年级跳绳附加分</f>
        <v/>
      </c>
      <c r="AD172" s="534" t="str">
        <f>四年级标准分</f>
        <v/>
      </c>
      <c r="AE172" s="534" t="str">
        <f>四年级总分</f>
        <v/>
      </c>
      <c r="AF172" s="517" t="str">
        <f>四年级等级</f>
        <v/>
      </c>
    </row>
    <row r="173" spans="1:32">
      <c r="A173" s="476">
        <v>403</v>
      </c>
      <c r="B173" s="477">
        <v>31</v>
      </c>
      <c r="C173" s="478"/>
      <c r="D173" s="471"/>
      <c r="E173" s="478"/>
      <c r="F173" s="473"/>
      <c r="G173" s="480"/>
      <c r="H173" s="475"/>
      <c r="I173" s="501"/>
      <c r="J173" s="502"/>
      <c r="K173" s="502"/>
      <c r="L173" s="503"/>
      <c r="M173" s="644"/>
      <c r="N173" s="505" t="str">
        <f>四年级BMI</f>
        <v/>
      </c>
      <c r="O173" s="499" t="str">
        <f>四年级BMI等级</f>
        <v/>
      </c>
      <c r="P173" s="500" t="str">
        <f>四年级BMI得分</f>
        <v/>
      </c>
      <c r="Q173" s="515" t="str">
        <f>四年级肺活量得分</f>
        <v/>
      </c>
      <c r="R173" s="512" t="str">
        <f>四年级等级</f>
        <v/>
      </c>
      <c r="S173" s="516" t="str">
        <f>四年级50米跑得分</f>
        <v/>
      </c>
      <c r="T173" s="517" t="str">
        <f>四年级等级</f>
        <v/>
      </c>
      <c r="U173" s="516" t="str">
        <f>四年级坐位体前屈得分</f>
        <v/>
      </c>
      <c r="V173" s="517" t="str">
        <f>四年级等级</f>
        <v/>
      </c>
      <c r="W173" s="516" t="str">
        <f>四年级一分钟跳绳得分</f>
        <v/>
      </c>
      <c r="X173" s="517" t="str">
        <f>四年级等级</f>
        <v/>
      </c>
      <c r="Y173" s="515" t="str">
        <f>四年级仰卧起坐得分</f>
        <v/>
      </c>
      <c r="Z173" s="518" t="str">
        <f>四年级等级</f>
        <v/>
      </c>
      <c r="AA173" s="533"/>
      <c r="AB173" s="515"/>
      <c r="AC173" s="533" t="str">
        <f>四年级跳绳附加分</f>
        <v/>
      </c>
      <c r="AD173" s="534" t="str">
        <f>四年级标准分</f>
        <v/>
      </c>
      <c r="AE173" s="534" t="str">
        <f>四年级总分</f>
        <v/>
      </c>
      <c r="AF173" s="517" t="str">
        <f>四年级等级</f>
        <v/>
      </c>
    </row>
    <row r="174" spans="1:32">
      <c r="A174" s="476">
        <v>403</v>
      </c>
      <c r="B174" s="477">
        <v>32</v>
      </c>
      <c r="C174" s="478"/>
      <c r="D174" s="471"/>
      <c r="E174" s="478"/>
      <c r="F174" s="473"/>
      <c r="G174" s="480"/>
      <c r="H174" s="475"/>
      <c r="I174" s="501"/>
      <c r="J174" s="502"/>
      <c r="K174" s="502"/>
      <c r="L174" s="503"/>
      <c r="M174" s="644"/>
      <c r="N174" s="505" t="str">
        <f>四年级BMI</f>
        <v/>
      </c>
      <c r="O174" s="499" t="str">
        <f>四年级BMI等级</f>
        <v/>
      </c>
      <c r="P174" s="500" t="str">
        <f>四年级BMI得分</f>
        <v/>
      </c>
      <c r="Q174" s="515" t="str">
        <f>四年级肺活量得分</f>
        <v/>
      </c>
      <c r="R174" s="512" t="str">
        <f>四年级等级</f>
        <v/>
      </c>
      <c r="S174" s="516" t="str">
        <f>四年级50米跑得分</f>
        <v/>
      </c>
      <c r="T174" s="517" t="str">
        <f>四年级等级</f>
        <v/>
      </c>
      <c r="U174" s="516" t="str">
        <f>四年级坐位体前屈得分</f>
        <v/>
      </c>
      <c r="V174" s="517" t="str">
        <f>四年级等级</f>
        <v/>
      </c>
      <c r="W174" s="516" t="str">
        <f>四年级一分钟跳绳得分</f>
        <v/>
      </c>
      <c r="X174" s="517" t="str">
        <f>四年级等级</f>
        <v/>
      </c>
      <c r="Y174" s="515" t="str">
        <f>四年级仰卧起坐得分</f>
        <v/>
      </c>
      <c r="Z174" s="518" t="str">
        <f>四年级等级</f>
        <v/>
      </c>
      <c r="AA174" s="533"/>
      <c r="AB174" s="515"/>
      <c r="AC174" s="533" t="str">
        <f>四年级跳绳附加分</f>
        <v/>
      </c>
      <c r="AD174" s="534" t="str">
        <f>四年级标准分</f>
        <v/>
      </c>
      <c r="AE174" s="534" t="str">
        <f>四年级总分</f>
        <v/>
      </c>
      <c r="AF174" s="517" t="str">
        <f>四年级等级</f>
        <v/>
      </c>
    </row>
    <row r="175" spans="1:32">
      <c r="A175" s="476">
        <v>403</v>
      </c>
      <c r="B175" s="477">
        <v>33</v>
      </c>
      <c r="C175" s="478"/>
      <c r="D175" s="471"/>
      <c r="E175" s="478"/>
      <c r="F175" s="473"/>
      <c r="G175" s="480"/>
      <c r="H175" s="475"/>
      <c r="I175" s="501"/>
      <c r="J175" s="502"/>
      <c r="K175" s="502"/>
      <c r="L175" s="503"/>
      <c r="M175" s="644"/>
      <c r="N175" s="505" t="str">
        <f>四年级BMI</f>
        <v/>
      </c>
      <c r="O175" s="499" t="str">
        <f>四年级BMI等级</f>
        <v/>
      </c>
      <c r="P175" s="500" t="str">
        <f>四年级BMI得分</f>
        <v/>
      </c>
      <c r="Q175" s="515" t="str">
        <f>四年级肺活量得分</f>
        <v/>
      </c>
      <c r="R175" s="512" t="str">
        <f>四年级等级</f>
        <v/>
      </c>
      <c r="S175" s="516" t="str">
        <f>四年级50米跑得分</f>
        <v/>
      </c>
      <c r="T175" s="517" t="str">
        <f>四年级等级</f>
        <v/>
      </c>
      <c r="U175" s="516" t="str">
        <f>四年级坐位体前屈得分</f>
        <v/>
      </c>
      <c r="V175" s="517" t="str">
        <f>四年级等级</f>
        <v/>
      </c>
      <c r="W175" s="516" t="str">
        <f>四年级一分钟跳绳得分</f>
        <v/>
      </c>
      <c r="X175" s="517" t="str">
        <f>四年级等级</f>
        <v/>
      </c>
      <c r="Y175" s="515" t="str">
        <f>四年级仰卧起坐得分</f>
        <v/>
      </c>
      <c r="Z175" s="518" t="str">
        <f>四年级等级</f>
        <v/>
      </c>
      <c r="AA175" s="533"/>
      <c r="AB175" s="515"/>
      <c r="AC175" s="533" t="str">
        <f>四年级跳绳附加分</f>
        <v/>
      </c>
      <c r="AD175" s="534" t="str">
        <f>四年级标准分</f>
        <v/>
      </c>
      <c r="AE175" s="534" t="str">
        <f>四年级总分</f>
        <v/>
      </c>
      <c r="AF175" s="517" t="str">
        <f>四年级等级</f>
        <v/>
      </c>
    </row>
    <row r="176" spans="1:32">
      <c r="A176" s="476">
        <v>403</v>
      </c>
      <c r="B176" s="477">
        <v>34</v>
      </c>
      <c r="C176" s="478"/>
      <c r="D176" s="471"/>
      <c r="E176" s="478"/>
      <c r="F176" s="473"/>
      <c r="G176" s="480"/>
      <c r="H176" s="475"/>
      <c r="I176" s="501"/>
      <c r="J176" s="502"/>
      <c r="K176" s="502"/>
      <c r="L176" s="503"/>
      <c r="M176" s="644"/>
      <c r="N176" s="505" t="str">
        <f>四年级BMI</f>
        <v/>
      </c>
      <c r="O176" s="499" t="str">
        <f>四年级BMI等级</f>
        <v/>
      </c>
      <c r="P176" s="500" t="str">
        <f>四年级BMI得分</f>
        <v/>
      </c>
      <c r="Q176" s="515" t="str">
        <f>四年级肺活量得分</f>
        <v/>
      </c>
      <c r="R176" s="512" t="str">
        <f>四年级等级</f>
        <v/>
      </c>
      <c r="S176" s="516" t="str">
        <f>四年级50米跑得分</f>
        <v/>
      </c>
      <c r="T176" s="517" t="str">
        <f>四年级等级</f>
        <v/>
      </c>
      <c r="U176" s="516" t="str">
        <f>四年级坐位体前屈得分</f>
        <v/>
      </c>
      <c r="V176" s="517" t="str">
        <f>四年级等级</f>
        <v/>
      </c>
      <c r="W176" s="516" t="str">
        <f>四年级一分钟跳绳得分</f>
        <v/>
      </c>
      <c r="X176" s="517" t="str">
        <f>四年级等级</f>
        <v/>
      </c>
      <c r="Y176" s="515" t="str">
        <f>四年级仰卧起坐得分</f>
        <v/>
      </c>
      <c r="Z176" s="518" t="str">
        <f>四年级等级</f>
        <v/>
      </c>
      <c r="AA176" s="533"/>
      <c r="AB176" s="515"/>
      <c r="AC176" s="533" t="str">
        <f>四年级跳绳附加分</f>
        <v/>
      </c>
      <c r="AD176" s="534" t="str">
        <f>四年级标准分</f>
        <v/>
      </c>
      <c r="AE176" s="534" t="str">
        <f>四年级总分</f>
        <v/>
      </c>
      <c r="AF176" s="517" t="str">
        <f>四年级等级</f>
        <v/>
      </c>
    </row>
    <row r="177" spans="1:32">
      <c r="A177" s="476">
        <v>403</v>
      </c>
      <c r="B177" s="477">
        <v>35</v>
      </c>
      <c r="C177" s="478"/>
      <c r="D177" s="471"/>
      <c r="E177" s="478"/>
      <c r="F177" s="473"/>
      <c r="G177" s="480"/>
      <c r="H177" s="475"/>
      <c r="I177" s="501"/>
      <c r="J177" s="502"/>
      <c r="K177" s="502"/>
      <c r="L177" s="503"/>
      <c r="M177" s="644"/>
      <c r="N177" s="505" t="str">
        <f>四年级BMI</f>
        <v/>
      </c>
      <c r="O177" s="499" t="str">
        <f>四年级BMI等级</f>
        <v/>
      </c>
      <c r="P177" s="500" t="str">
        <f>四年级BMI得分</f>
        <v/>
      </c>
      <c r="Q177" s="515" t="str">
        <f>四年级肺活量得分</f>
        <v/>
      </c>
      <c r="R177" s="512" t="str">
        <f>四年级等级</f>
        <v/>
      </c>
      <c r="S177" s="516" t="str">
        <f>四年级50米跑得分</f>
        <v/>
      </c>
      <c r="T177" s="517" t="str">
        <f>四年级等级</f>
        <v/>
      </c>
      <c r="U177" s="516" t="str">
        <f>四年级坐位体前屈得分</f>
        <v/>
      </c>
      <c r="V177" s="517" t="str">
        <f>四年级等级</f>
        <v/>
      </c>
      <c r="W177" s="516" t="str">
        <f>四年级一分钟跳绳得分</f>
        <v/>
      </c>
      <c r="X177" s="517" t="str">
        <f>四年级等级</f>
        <v/>
      </c>
      <c r="Y177" s="515" t="str">
        <f>四年级仰卧起坐得分</f>
        <v/>
      </c>
      <c r="Z177" s="518" t="str">
        <f>四年级等级</f>
        <v/>
      </c>
      <c r="AA177" s="533"/>
      <c r="AB177" s="515"/>
      <c r="AC177" s="533" t="str">
        <f>四年级跳绳附加分</f>
        <v/>
      </c>
      <c r="AD177" s="534" t="str">
        <f>四年级标准分</f>
        <v/>
      </c>
      <c r="AE177" s="534" t="str">
        <f>四年级总分</f>
        <v/>
      </c>
      <c r="AF177" s="517" t="str">
        <f>四年级等级</f>
        <v/>
      </c>
    </row>
    <row r="178" spans="1:32">
      <c r="A178" s="476">
        <v>403</v>
      </c>
      <c r="B178" s="477">
        <v>36</v>
      </c>
      <c r="C178" s="478"/>
      <c r="D178" s="471"/>
      <c r="E178" s="478"/>
      <c r="F178" s="473"/>
      <c r="G178" s="480"/>
      <c r="H178" s="475"/>
      <c r="I178" s="501"/>
      <c r="J178" s="502"/>
      <c r="K178" s="502"/>
      <c r="L178" s="503"/>
      <c r="M178" s="644"/>
      <c r="N178" s="505" t="str">
        <f>四年级BMI</f>
        <v/>
      </c>
      <c r="O178" s="499" t="str">
        <f>四年级BMI等级</f>
        <v/>
      </c>
      <c r="P178" s="500" t="str">
        <f>四年级BMI得分</f>
        <v/>
      </c>
      <c r="Q178" s="515" t="str">
        <f>四年级肺活量得分</f>
        <v/>
      </c>
      <c r="R178" s="512" t="str">
        <f>四年级等级</f>
        <v/>
      </c>
      <c r="S178" s="516" t="str">
        <f>四年级50米跑得分</f>
        <v/>
      </c>
      <c r="T178" s="517" t="str">
        <f>四年级等级</f>
        <v/>
      </c>
      <c r="U178" s="516" t="str">
        <f>四年级坐位体前屈得分</f>
        <v/>
      </c>
      <c r="V178" s="517" t="str">
        <f>四年级等级</f>
        <v/>
      </c>
      <c r="W178" s="516" t="str">
        <f>四年级一分钟跳绳得分</f>
        <v/>
      </c>
      <c r="X178" s="517" t="str">
        <f>四年级等级</f>
        <v/>
      </c>
      <c r="Y178" s="515" t="str">
        <f>四年级仰卧起坐得分</f>
        <v/>
      </c>
      <c r="Z178" s="518" t="str">
        <f>四年级等级</f>
        <v/>
      </c>
      <c r="AA178" s="533"/>
      <c r="AB178" s="515"/>
      <c r="AC178" s="533" t="str">
        <f>四年级跳绳附加分</f>
        <v/>
      </c>
      <c r="AD178" s="534" t="str">
        <f>四年级标准分</f>
        <v/>
      </c>
      <c r="AE178" s="534" t="str">
        <f>四年级总分</f>
        <v/>
      </c>
      <c r="AF178" s="517" t="str">
        <f>四年级等级</f>
        <v/>
      </c>
    </row>
    <row r="179" spans="1:32">
      <c r="A179" s="476">
        <v>403</v>
      </c>
      <c r="B179" s="477">
        <v>37</v>
      </c>
      <c r="C179" s="478"/>
      <c r="D179" s="471"/>
      <c r="E179" s="478"/>
      <c r="F179" s="473"/>
      <c r="G179" s="480"/>
      <c r="H179" s="475"/>
      <c r="I179" s="501"/>
      <c r="J179" s="502"/>
      <c r="K179" s="502"/>
      <c r="L179" s="503"/>
      <c r="M179" s="644"/>
      <c r="N179" s="505" t="str">
        <f>四年级BMI</f>
        <v/>
      </c>
      <c r="O179" s="499" t="str">
        <f>四年级BMI等级</f>
        <v/>
      </c>
      <c r="P179" s="500" t="str">
        <f>四年级BMI得分</f>
        <v/>
      </c>
      <c r="Q179" s="515" t="str">
        <f>四年级肺活量得分</f>
        <v/>
      </c>
      <c r="R179" s="512" t="str">
        <f>四年级等级</f>
        <v/>
      </c>
      <c r="S179" s="516" t="str">
        <f>四年级50米跑得分</f>
        <v/>
      </c>
      <c r="T179" s="517" t="str">
        <f>四年级等级</f>
        <v/>
      </c>
      <c r="U179" s="516" t="str">
        <f>四年级坐位体前屈得分</f>
        <v/>
      </c>
      <c r="V179" s="517" t="str">
        <f>四年级等级</f>
        <v/>
      </c>
      <c r="W179" s="516" t="str">
        <f>四年级一分钟跳绳得分</f>
        <v/>
      </c>
      <c r="X179" s="517" t="str">
        <f>四年级等级</f>
        <v/>
      </c>
      <c r="Y179" s="515" t="str">
        <f>四年级仰卧起坐得分</f>
        <v/>
      </c>
      <c r="Z179" s="518" t="str">
        <f>四年级等级</f>
        <v/>
      </c>
      <c r="AA179" s="533"/>
      <c r="AB179" s="515"/>
      <c r="AC179" s="533" t="str">
        <f>四年级跳绳附加分</f>
        <v/>
      </c>
      <c r="AD179" s="534" t="str">
        <f>四年级标准分</f>
        <v/>
      </c>
      <c r="AE179" s="534" t="str">
        <f>四年级总分</f>
        <v/>
      </c>
      <c r="AF179" s="517" t="str">
        <f>四年级等级</f>
        <v/>
      </c>
    </row>
    <row r="180" spans="1:32">
      <c r="A180" s="476">
        <v>403</v>
      </c>
      <c r="B180" s="477">
        <v>38</v>
      </c>
      <c r="C180" s="478"/>
      <c r="D180" s="471"/>
      <c r="E180" s="478"/>
      <c r="F180" s="473"/>
      <c r="G180" s="480"/>
      <c r="H180" s="475"/>
      <c r="I180" s="501"/>
      <c r="J180" s="502"/>
      <c r="K180" s="502"/>
      <c r="L180" s="503"/>
      <c r="M180" s="644"/>
      <c r="N180" s="505" t="str">
        <f>四年级BMI</f>
        <v/>
      </c>
      <c r="O180" s="499" t="str">
        <f>四年级BMI等级</f>
        <v/>
      </c>
      <c r="P180" s="500" t="str">
        <f>四年级BMI得分</f>
        <v/>
      </c>
      <c r="Q180" s="515" t="str">
        <f>四年级肺活量得分</f>
        <v/>
      </c>
      <c r="R180" s="512" t="str">
        <f>四年级等级</f>
        <v/>
      </c>
      <c r="S180" s="516" t="str">
        <f>四年级50米跑得分</f>
        <v/>
      </c>
      <c r="T180" s="517" t="str">
        <f>四年级等级</f>
        <v/>
      </c>
      <c r="U180" s="516" t="str">
        <f>四年级坐位体前屈得分</f>
        <v/>
      </c>
      <c r="V180" s="517" t="str">
        <f>四年级等级</f>
        <v/>
      </c>
      <c r="W180" s="516" t="str">
        <f>四年级一分钟跳绳得分</f>
        <v/>
      </c>
      <c r="X180" s="517" t="str">
        <f>四年级等级</f>
        <v/>
      </c>
      <c r="Y180" s="515" t="str">
        <f>四年级仰卧起坐得分</f>
        <v/>
      </c>
      <c r="Z180" s="518" t="str">
        <f>四年级等级</f>
        <v/>
      </c>
      <c r="AA180" s="533"/>
      <c r="AB180" s="515"/>
      <c r="AC180" s="533" t="str">
        <f>四年级跳绳附加分</f>
        <v/>
      </c>
      <c r="AD180" s="534" t="str">
        <f>四年级标准分</f>
        <v/>
      </c>
      <c r="AE180" s="534" t="str">
        <f>四年级总分</f>
        <v/>
      </c>
      <c r="AF180" s="517" t="str">
        <f>四年级等级</f>
        <v/>
      </c>
    </row>
    <row r="181" spans="1:32">
      <c r="A181" s="476">
        <v>403</v>
      </c>
      <c r="B181" s="477">
        <v>39</v>
      </c>
      <c r="C181" s="478"/>
      <c r="D181" s="471"/>
      <c r="E181" s="478"/>
      <c r="F181" s="473"/>
      <c r="G181" s="480"/>
      <c r="H181" s="475"/>
      <c r="I181" s="501"/>
      <c r="J181" s="502"/>
      <c r="K181" s="502"/>
      <c r="L181" s="503"/>
      <c r="M181" s="644"/>
      <c r="N181" s="505" t="str">
        <f>四年级BMI</f>
        <v/>
      </c>
      <c r="O181" s="499" t="str">
        <f>四年级BMI等级</f>
        <v/>
      </c>
      <c r="P181" s="500" t="str">
        <f>四年级BMI得分</f>
        <v/>
      </c>
      <c r="Q181" s="515" t="str">
        <f>四年级肺活量得分</f>
        <v/>
      </c>
      <c r="R181" s="512" t="str">
        <f>四年级等级</f>
        <v/>
      </c>
      <c r="S181" s="516" t="str">
        <f>四年级50米跑得分</f>
        <v/>
      </c>
      <c r="T181" s="517" t="str">
        <f>四年级等级</f>
        <v/>
      </c>
      <c r="U181" s="516" t="str">
        <f>四年级坐位体前屈得分</f>
        <v/>
      </c>
      <c r="V181" s="517" t="str">
        <f>四年级等级</f>
        <v/>
      </c>
      <c r="W181" s="516" t="str">
        <f>四年级一分钟跳绳得分</f>
        <v/>
      </c>
      <c r="X181" s="517" t="str">
        <f>四年级等级</f>
        <v/>
      </c>
      <c r="Y181" s="515" t="str">
        <f>四年级仰卧起坐得分</f>
        <v/>
      </c>
      <c r="Z181" s="518" t="str">
        <f>四年级等级</f>
        <v/>
      </c>
      <c r="AA181" s="533"/>
      <c r="AB181" s="515"/>
      <c r="AC181" s="533" t="str">
        <f>四年级跳绳附加分</f>
        <v/>
      </c>
      <c r="AD181" s="534" t="str">
        <f>四年级标准分</f>
        <v/>
      </c>
      <c r="AE181" s="534" t="str">
        <f>四年级总分</f>
        <v/>
      </c>
      <c r="AF181" s="517" t="str">
        <f>四年级等级</f>
        <v/>
      </c>
    </row>
    <row r="182" spans="1:32">
      <c r="A182" s="476">
        <v>403</v>
      </c>
      <c r="B182" s="477">
        <v>40</v>
      </c>
      <c r="C182" s="478"/>
      <c r="D182" s="471"/>
      <c r="E182" s="478"/>
      <c r="F182" s="473"/>
      <c r="G182" s="480"/>
      <c r="H182" s="475"/>
      <c r="I182" s="501"/>
      <c r="J182" s="502"/>
      <c r="K182" s="502"/>
      <c r="L182" s="503"/>
      <c r="M182" s="644"/>
      <c r="N182" s="505" t="str">
        <f>四年级BMI</f>
        <v/>
      </c>
      <c r="O182" s="499" t="str">
        <f>四年级BMI等级</f>
        <v/>
      </c>
      <c r="P182" s="500" t="str">
        <f>四年级BMI得分</f>
        <v/>
      </c>
      <c r="Q182" s="515" t="str">
        <f>四年级肺活量得分</f>
        <v/>
      </c>
      <c r="R182" s="512" t="str">
        <f>四年级等级</f>
        <v/>
      </c>
      <c r="S182" s="516" t="str">
        <f>四年级50米跑得分</f>
        <v/>
      </c>
      <c r="T182" s="517" t="str">
        <f>四年级等级</f>
        <v/>
      </c>
      <c r="U182" s="516" t="str">
        <f>四年级坐位体前屈得分</f>
        <v/>
      </c>
      <c r="V182" s="517" t="str">
        <f>四年级等级</f>
        <v/>
      </c>
      <c r="W182" s="516" t="str">
        <f>四年级一分钟跳绳得分</f>
        <v/>
      </c>
      <c r="X182" s="517" t="str">
        <f>四年级等级</f>
        <v/>
      </c>
      <c r="Y182" s="515" t="str">
        <f>四年级仰卧起坐得分</f>
        <v/>
      </c>
      <c r="Z182" s="518" t="str">
        <f>四年级等级</f>
        <v/>
      </c>
      <c r="AA182" s="533"/>
      <c r="AB182" s="515"/>
      <c r="AC182" s="533" t="str">
        <f>四年级跳绳附加分</f>
        <v/>
      </c>
      <c r="AD182" s="534" t="str">
        <f>四年级标准分</f>
        <v/>
      </c>
      <c r="AE182" s="534" t="str">
        <f>四年级总分</f>
        <v/>
      </c>
      <c r="AF182" s="517" t="str">
        <f>四年级等级</f>
        <v/>
      </c>
    </row>
    <row r="183" spans="1:32">
      <c r="A183" s="476">
        <v>403</v>
      </c>
      <c r="B183" s="477">
        <v>41</v>
      </c>
      <c r="C183" s="478"/>
      <c r="D183" s="471"/>
      <c r="E183" s="472"/>
      <c r="F183" s="473"/>
      <c r="G183" s="480"/>
      <c r="H183" s="475"/>
      <c r="I183" s="501"/>
      <c r="J183" s="502"/>
      <c r="K183" s="495"/>
      <c r="L183" s="503"/>
      <c r="M183" s="644"/>
      <c r="N183" s="505" t="str">
        <f>四年级BMI</f>
        <v/>
      </c>
      <c r="O183" s="499" t="str">
        <f>四年级BMI等级</f>
        <v/>
      </c>
      <c r="P183" s="500" t="str">
        <f>四年级BMI得分</f>
        <v/>
      </c>
      <c r="Q183" s="515" t="str">
        <f>四年级肺活量得分</f>
        <v/>
      </c>
      <c r="R183" s="512" t="str">
        <f>四年级等级</f>
        <v/>
      </c>
      <c r="S183" s="516" t="str">
        <f>四年级50米跑得分</f>
        <v/>
      </c>
      <c r="T183" s="517" t="str">
        <f>四年级等级</f>
        <v/>
      </c>
      <c r="U183" s="516" t="str">
        <f>四年级坐位体前屈得分</f>
        <v/>
      </c>
      <c r="V183" s="517" t="str">
        <f>四年级等级</f>
        <v/>
      </c>
      <c r="W183" s="516" t="str">
        <f>四年级一分钟跳绳得分</f>
        <v/>
      </c>
      <c r="X183" s="517" t="str">
        <f>四年级等级</f>
        <v/>
      </c>
      <c r="Y183" s="515" t="str">
        <f>四年级仰卧起坐得分</f>
        <v/>
      </c>
      <c r="Z183" s="518" t="str">
        <f>四年级等级</f>
        <v/>
      </c>
      <c r="AA183" s="533"/>
      <c r="AB183" s="515"/>
      <c r="AC183" s="533" t="str">
        <f>四年级跳绳附加分</f>
        <v/>
      </c>
      <c r="AD183" s="534" t="str">
        <f>四年级标准分</f>
        <v/>
      </c>
      <c r="AE183" s="534" t="str">
        <f>四年级总分</f>
        <v/>
      </c>
      <c r="AF183" s="517" t="str">
        <f>四年级等级</f>
        <v/>
      </c>
    </row>
    <row r="184" spans="1:32">
      <c r="A184" s="476">
        <v>403</v>
      </c>
      <c r="B184" s="477">
        <v>42</v>
      </c>
      <c r="C184" s="470"/>
      <c r="D184" s="471"/>
      <c r="E184" s="472"/>
      <c r="F184" s="473"/>
      <c r="G184" s="480"/>
      <c r="H184" s="475"/>
      <c r="I184" s="494"/>
      <c r="J184" s="495"/>
      <c r="K184" s="495"/>
      <c r="L184" s="503"/>
      <c r="M184" s="644"/>
      <c r="N184" s="505" t="str">
        <f>四年级BMI</f>
        <v/>
      </c>
      <c r="O184" s="499" t="str">
        <f>四年级BMI等级</f>
        <v/>
      </c>
      <c r="P184" s="500" t="str">
        <f>四年级BMI得分</f>
        <v/>
      </c>
      <c r="Q184" s="515" t="str">
        <f>四年级肺活量得分</f>
        <v/>
      </c>
      <c r="R184" s="512" t="str">
        <f>四年级等级</f>
        <v/>
      </c>
      <c r="S184" s="516" t="str">
        <f>四年级50米跑得分</f>
        <v/>
      </c>
      <c r="T184" s="517" t="str">
        <f>四年级等级</f>
        <v/>
      </c>
      <c r="U184" s="516" t="str">
        <f>四年级坐位体前屈得分</f>
        <v/>
      </c>
      <c r="V184" s="517" t="str">
        <f>四年级等级</f>
        <v/>
      </c>
      <c r="W184" s="516" t="str">
        <f>四年级一分钟跳绳得分</f>
        <v/>
      </c>
      <c r="X184" s="517" t="str">
        <f>四年级等级</f>
        <v/>
      </c>
      <c r="Y184" s="515" t="str">
        <f>四年级仰卧起坐得分</f>
        <v/>
      </c>
      <c r="Z184" s="518" t="str">
        <f>四年级等级</f>
        <v/>
      </c>
      <c r="AA184" s="533"/>
      <c r="AB184" s="515"/>
      <c r="AC184" s="533" t="str">
        <f>四年级跳绳附加分</f>
        <v/>
      </c>
      <c r="AD184" s="534" t="str">
        <f>四年级标准分</f>
        <v/>
      </c>
      <c r="AE184" s="534" t="str">
        <f>四年级总分</f>
        <v/>
      </c>
      <c r="AF184" s="517" t="str">
        <f>四年级等级</f>
        <v/>
      </c>
    </row>
    <row r="185" spans="1:32">
      <c r="A185" s="476">
        <v>403</v>
      </c>
      <c r="B185" s="477">
        <v>43</v>
      </c>
      <c r="C185" s="478"/>
      <c r="D185" s="471"/>
      <c r="E185" s="472"/>
      <c r="F185" s="473"/>
      <c r="G185" s="480"/>
      <c r="H185" s="475"/>
      <c r="I185" s="501"/>
      <c r="J185" s="502"/>
      <c r="K185" s="495"/>
      <c r="L185" s="503"/>
      <c r="M185" s="644"/>
      <c r="N185" s="505" t="str">
        <f>四年级BMI</f>
        <v/>
      </c>
      <c r="O185" s="499" t="str">
        <f>四年级BMI等级</f>
        <v/>
      </c>
      <c r="P185" s="500" t="str">
        <f>四年级BMI得分</f>
        <v/>
      </c>
      <c r="Q185" s="515" t="str">
        <f>四年级肺活量得分</f>
        <v/>
      </c>
      <c r="R185" s="512" t="str">
        <f>四年级等级</f>
        <v/>
      </c>
      <c r="S185" s="516" t="str">
        <f>四年级50米跑得分</f>
        <v/>
      </c>
      <c r="T185" s="517" t="str">
        <f>四年级等级</f>
        <v/>
      </c>
      <c r="U185" s="516" t="str">
        <f>四年级坐位体前屈得分</f>
        <v/>
      </c>
      <c r="V185" s="517" t="str">
        <f>四年级等级</f>
        <v/>
      </c>
      <c r="W185" s="516" t="str">
        <f>四年级一分钟跳绳得分</f>
        <v/>
      </c>
      <c r="X185" s="517" t="str">
        <f>四年级等级</f>
        <v/>
      </c>
      <c r="Y185" s="515" t="str">
        <f>四年级仰卧起坐得分</f>
        <v/>
      </c>
      <c r="Z185" s="518" t="str">
        <f>四年级等级</f>
        <v/>
      </c>
      <c r="AA185" s="533"/>
      <c r="AB185" s="515"/>
      <c r="AC185" s="533" t="str">
        <f>四年级跳绳附加分</f>
        <v/>
      </c>
      <c r="AD185" s="534" t="str">
        <f>四年级标准分</f>
        <v/>
      </c>
      <c r="AE185" s="534" t="str">
        <f>四年级总分</f>
        <v/>
      </c>
      <c r="AF185" s="517" t="str">
        <f>四年级等级</f>
        <v/>
      </c>
    </row>
    <row r="186" spans="1:32">
      <c r="A186" s="476">
        <v>403</v>
      </c>
      <c r="B186" s="477">
        <v>44</v>
      </c>
      <c r="C186" s="478"/>
      <c r="D186" s="471"/>
      <c r="E186" s="472"/>
      <c r="F186" s="473"/>
      <c r="G186" s="480"/>
      <c r="H186" s="475"/>
      <c r="I186" s="501"/>
      <c r="J186" s="502"/>
      <c r="K186" s="495"/>
      <c r="L186" s="503"/>
      <c r="M186" s="644"/>
      <c r="N186" s="505" t="str">
        <f>四年级BMI</f>
        <v/>
      </c>
      <c r="O186" s="499" t="str">
        <f>四年级BMI等级</f>
        <v/>
      </c>
      <c r="P186" s="500" t="str">
        <f>四年级BMI得分</f>
        <v/>
      </c>
      <c r="Q186" s="515" t="str">
        <f>四年级肺活量得分</f>
        <v/>
      </c>
      <c r="R186" s="512" t="str">
        <f>四年级等级</f>
        <v/>
      </c>
      <c r="S186" s="516" t="str">
        <f>四年级50米跑得分</f>
        <v/>
      </c>
      <c r="T186" s="517" t="str">
        <f>四年级等级</f>
        <v/>
      </c>
      <c r="U186" s="516" t="str">
        <f>四年级坐位体前屈得分</f>
        <v/>
      </c>
      <c r="V186" s="517" t="str">
        <f>四年级等级</f>
        <v/>
      </c>
      <c r="W186" s="516" t="str">
        <f>四年级一分钟跳绳得分</f>
        <v/>
      </c>
      <c r="X186" s="517" t="str">
        <f>四年级等级</f>
        <v/>
      </c>
      <c r="Y186" s="515" t="str">
        <f>四年级仰卧起坐得分</f>
        <v/>
      </c>
      <c r="Z186" s="518" t="str">
        <f>四年级等级</f>
        <v/>
      </c>
      <c r="AA186" s="533"/>
      <c r="AB186" s="515"/>
      <c r="AC186" s="533" t="str">
        <f>四年级跳绳附加分</f>
        <v/>
      </c>
      <c r="AD186" s="534" t="str">
        <f>四年级标准分</f>
        <v/>
      </c>
      <c r="AE186" s="534" t="str">
        <f>四年级总分</f>
        <v/>
      </c>
      <c r="AF186" s="517" t="str">
        <f>四年级等级</f>
        <v/>
      </c>
    </row>
    <row r="187" spans="1:32">
      <c r="A187" s="476">
        <v>403</v>
      </c>
      <c r="B187" s="477">
        <v>45</v>
      </c>
      <c r="C187" s="478"/>
      <c r="D187" s="471"/>
      <c r="E187" s="472"/>
      <c r="F187" s="473"/>
      <c r="G187" s="474"/>
      <c r="H187" s="475"/>
      <c r="I187" s="501"/>
      <c r="J187" s="502"/>
      <c r="K187" s="495"/>
      <c r="L187" s="503"/>
      <c r="M187" s="644"/>
      <c r="N187" s="505" t="str">
        <f>四年级BMI</f>
        <v/>
      </c>
      <c r="O187" s="499" t="str">
        <f>四年级BMI等级</f>
        <v/>
      </c>
      <c r="P187" s="500" t="str">
        <f>四年级BMI得分</f>
        <v/>
      </c>
      <c r="Q187" s="515" t="str">
        <f>四年级肺活量得分</f>
        <v/>
      </c>
      <c r="R187" s="512" t="str">
        <f>四年级等级</f>
        <v/>
      </c>
      <c r="S187" s="516" t="str">
        <f>四年级50米跑得分</f>
        <v/>
      </c>
      <c r="T187" s="517" t="str">
        <f>四年级等级</f>
        <v/>
      </c>
      <c r="U187" s="516" t="str">
        <f>四年级坐位体前屈得分</f>
        <v/>
      </c>
      <c r="V187" s="517" t="str">
        <f>四年级等级</f>
        <v/>
      </c>
      <c r="W187" s="516" t="str">
        <f>四年级一分钟跳绳得分</f>
        <v/>
      </c>
      <c r="X187" s="517" t="str">
        <f>四年级等级</f>
        <v/>
      </c>
      <c r="Y187" s="515" t="str">
        <f>四年级仰卧起坐得分</f>
        <v/>
      </c>
      <c r="Z187" s="518" t="str">
        <f>四年级等级</f>
        <v/>
      </c>
      <c r="AA187" s="533"/>
      <c r="AB187" s="515"/>
      <c r="AC187" s="533" t="str">
        <f>四年级跳绳附加分</f>
        <v/>
      </c>
      <c r="AD187" s="534" t="str">
        <f>四年级标准分</f>
        <v/>
      </c>
      <c r="AE187" s="534" t="str">
        <f>四年级总分</f>
        <v/>
      </c>
      <c r="AF187" s="517" t="str">
        <f>四年级等级</f>
        <v/>
      </c>
    </row>
    <row r="188" spans="1:32">
      <c r="A188" s="476">
        <v>403</v>
      </c>
      <c r="B188" s="477">
        <v>46</v>
      </c>
      <c r="C188" s="478"/>
      <c r="D188" s="471"/>
      <c r="E188" s="472"/>
      <c r="F188" s="473"/>
      <c r="G188" s="474"/>
      <c r="H188" s="475"/>
      <c r="I188" s="501"/>
      <c r="J188" s="502"/>
      <c r="K188" s="495"/>
      <c r="L188" s="503"/>
      <c r="M188" s="644"/>
      <c r="N188" s="505" t="str">
        <f>四年级BMI</f>
        <v/>
      </c>
      <c r="O188" s="499" t="str">
        <f>四年级BMI等级</f>
        <v/>
      </c>
      <c r="P188" s="500" t="str">
        <f>四年级BMI得分</f>
        <v/>
      </c>
      <c r="Q188" s="515" t="str">
        <f>四年级肺活量得分</f>
        <v/>
      </c>
      <c r="R188" s="512" t="str">
        <f>四年级等级</f>
        <v/>
      </c>
      <c r="S188" s="516" t="str">
        <f>四年级50米跑得分</f>
        <v/>
      </c>
      <c r="T188" s="517" t="str">
        <f>四年级等级</f>
        <v/>
      </c>
      <c r="U188" s="516" t="str">
        <f>四年级坐位体前屈得分</f>
        <v/>
      </c>
      <c r="V188" s="517" t="str">
        <f>四年级等级</f>
        <v/>
      </c>
      <c r="W188" s="516" t="str">
        <f>四年级一分钟跳绳得分</f>
        <v/>
      </c>
      <c r="X188" s="517" t="str">
        <f>四年级等级</f>
        <v/>
      </c>
      <c r="Y188" s="515" t="str">
        <f>四年级仰卧起坐得分</f>
        <v/>
      </c>
      <c r="Z188" s="518" t="str">
        <f>四年级等级</f>
        <v/>
      </c>
      <c r="AA188" s="533"/>
      <c r="AB188" s="515"/>
      <c r="AC188" s="533" t="str">
        <f>四年级跳绳附加分</f>
        <v/>
      </c>
      <c r="AD188" s="534" t="str">
        <f>四年级标准分</f>
        <v/>
      </c>
      <c r="AE188" s="534" t="str">
        <f>四年级总分</f>
        <v/>
      </c>
      <c r="AF188" s="517" t="str">
        <f>四年级等级</f>
        <v/>
      </c>
    </row>
    <row r="189" spans="1:32">
      <c r="A189" s="476">
        <v>403</v>
      </c>
      <c r="B189" s="477">
        <v>47</v>
      </c>
      <c r="C189" s="478"/>
      <c r="D189" s="471"/>
      <c r="E189" s="472"/>
      <c r="F189" s="473"/>
      <c r="G189" s="480"/>
      <c r="H189" s="475"/>
      <c r="I189" s="501"/>
      <c r="J189" s="502"/>
      <c r="K189" s="495"/>
      <c r="L189" s="503"/>
      <c r="M189" s="644"/>
      <c r="N189" s="505" t="str">
        <f>四年级BMI</f>
        <v/>
      </c>
      <c r="O189" s="499" t="str">
        <f>四年级BMI等级</f>
        <v/>
      </c>
      <c r="P189" s="500" t="str">
        <f>四年级BMI得分</f>
        <v/>
      </c>
      <c r="Q189" s="515" t="str">
        <f>四年级肺活量得分</f>
        <v/>
      </c>
      <c r="R189" s="512" t="str">
        <f>四年级等级</f>
        <v/>
      </c>
      <c r="S189" s="516" t="str">
        <f>四年级50米跑得分</f>
        <v/>
      </c>
      <c r="T189" s="517" t="str">
        <f>四年级等级</f>
        <v/>
      </c>
      <c r="U189" s="516" t="str">
        <f>四年级坐位体前屈得分</f>
        <v/>
      </c>
      <c r="V189" s="517" t="str">
        <f>四年级等级</f>
        <v/>
      </c>
      <c r="W189" s="516" t="str">
        <f>四年级一分钟跳绳得分</f>
        <v/>
      </c>
      <c r="X189" s="517" t="str">
        <f>四年级等级</f>
        <v/>
      </c>
      <c r="Y189" s="515" t="str">
        <f>四年级仰卧起坐得分</f>
        <v/>
      </c>
      <c r="Z189" s="518" t="str">
        <f>四年级等级</f>
        <v/>
      </c>
      <c r="AA189" s="533"/>
      <c r="AB189" s="515"/>
      <c r="AC189" s="533" t="str">
        <f>四年级跳绳附加分</f>
        <v/>
      </c>
      <c r="AD189" s="534" t="str">
        <f>四年级标准分</f>
        <v/>
      </c>
      <c r="AE189" s="534" t="str">
        <f>四年级总分</f>
        <v/>
      </c>
      <c r="AF189" s="517" t="str">
        <f>四年级等级</f>
        <v/>
      </c>
    </row>
    <row r="190" spans="1:32">
      <c r="A190" s="476">
        <v>403</v>
      </c>
      <c r="B190" s="477">
        <v>48</v>
      </c>
      <c r="C190" s="478"/>
      <c r="D190" s="471"/>
      <c r="E190" s="472"/>
      <c r="F190" s="481"/>
      <c r="G190" s="480"/>
      <c r="H190" s="475"/>
      <c r="I190" s="501"/>
      <c r="J190" s="502"/>
      <c r="K190" s="495"/>
      <c r="L190" s="503"/>
      <c r="M190" s="644"/>
      <c r="N190" s="505" t="str">
        <f>四年级BMI</f>
        <v/>
      </c>
      <c r="O190" s="499" t="str">
        <f>四年级BMI等级</f>
        <v/>
      </c>
      <c r="P190" s="500" t="str">
        <f>四年级BMI得分</f>
        <v/>
      </c>
      <c r="Q190" s="515" t="str">
        <f>四年级肺活量得分</f>
        <v/>
      </c>
      <c r="R190" s="512" t="str">
        <f>四年级等级</f>
        <v/>
      </c>
      <c r="S190" s="516" t="str">
        <f>四年级50米跑得分</f>
        <v/>
      </c>
      <c r="T190" s="517" t="str">
        <f>四年级等级</f>
        <v/>
      </c>
      <c r="U190" s="516" t="str">
        <f>四年级坐位体前屈得分</f>
        <v/>
      </c>
      <c r="V190" s="517" t="str">
        <f>四年级等级</f>
        <v/>
      </c>
      <c r="W190" s="516" t="str">
        <f>四年级一分钟跳绳得分</f>
        <v/>
      </c>
      <c r="X190" s="517" t="str">
        <f>四年级等级</f>
        <v/>
      </c>
      <c r="Y190" s="515" t="str">
        <f>四年级仰卧起坐得分</f>
        <v/>
      </c>
      <c r="Z190" s="518" t="str">
        <f>四年级等级</f>
        <v/>
      </c>
      <c r="AA190" s="533"/>
      <c r="AB190" s="515"/>
      <c r="AC190" s="533" t="str">
        <f>四年级跳绳附加分</f>
        <v/>
      </c>
      <c r="AD190" s="534" t="str">
        <f>四年级标准分</f>
        <v/>
      </c>
      <c r="AE190" s="534" t="str">
        <f>四年级总分</f>
        <v/>
      </c>
      <c r="AF190" s="517" t="str">
        <f>四年级等级</f>
        <v/>
      </c>
    </row>
    <row r="191" spans="1:32">
      <c r="A191" s="476">
        <v>403</v>
      </c>
      <c r="B191" s="477">
        <v>49</v>
      </c>
      <c r="C191" s="478"/>
      <c r="D191" s="471"/>
      <c r="E191" s="472"/>
      <c r="F191" s="481"/>
      <c r="G191" s="480"/>
      <c r="H191" s="475"/>
      <c r="I191" s="501"/>
      <c r="J191" s="502"/>
      <c r="K191" s="495"/>
      <c r="L191" s="503"/>
      <c r="M191" s="644"/>
      <c r="N191" s="505" t="str">
        <f>四年级BMI</f>
        <v/>
      </c>
      <c r="O191" s="499" t="str">
        <f>四年级BMI等级</f>
        <v/>
      </c>
      <c r="P191" s="500" t="str">
        <f>四年级BMI得分</f>
        <v/>
      </c>
      <c r="Q191" s="515" t="str">
        <f>四年级肺活量得分</f>
        <v/>
      </c>
      <c r="R191" s="512" t="str">
        <f>四年级等级</f>
        <v/>
      </c>
      <c r="S191" s="516" t="str">
        <f>四年级50米跑得分</f>
        <v/>
      </c>
      <c r="T191" s="517" t="str">
        <f>四年级等级</f>
        <v/>
      </c>
      <c r="U191" s="516" t="str">
        <f>四年级坐位体前屈得分</f>
        <v/>
      </c>
      <c r="V191" s="517" t="str">
        <f>四年级等级</f>
        <v/>
      </c>
      <c r="W191" s="516" t="str">
        <f>四年级一分钟跳绳得分</f>
        <v/>
      </c>
      <c r="X191" s="517" t="str">
        <f>四年级等级</f>
        <v/>
      </c>
      <c r="Y191" s="515" t="str">
        <f>四年级仰卧起坐得分</f>
        <v/>
      </c>
      <c r="Z191" s="518" t="str">
        <f>四年级等级</f>
        <v/>
      </c>
      <c r="AA191" s="533"/>
      <c r="AB191" s="515"/>
      <c r="AC191" s="533" t="str">
        <f>四年级跳绳附加分</f>
        <v/>
      </c>
      <c r="AD191" s="534" t="str">
        <f>四年级标准分</f>
        <v/>
      </c>
      <c r="AE191" s="534" t="str">
        <f>四年级总分</f>
        <v/>
      </c>
      <c r="AF191" s="517" t="str">
        <f>四年级等级</f>
        <v/>
      </c>
    </row>
    <row r="192" spans="1:32">
      <c r="A192" s="476">
        <v>403</v>
      </c>
      <c r="B192" s="477">
        <v>50</v>
      </c>
      <c r="C192" s="478"/>
      <c r="D192" s="471"/>
      <c r="E192" s="472"/>
      <c r="F192" s="481"/>
      <c r="G192" s="480"/>
      <c r="H192" s="475"/>
      <c r="I192" s="501"/>
      <c r="J192" s="502"/>
      <c r="K192" s="495"/>
      <c r="L192" s="503"/>
      <c r="M192" s="644"/>
      <c r="N192" s="505" t="str">
        <f>四年级BMI</f>
        <v/>
      </c>
      <c r="O192" s="499" t="str">
        <f>四年级BMI等级</f>
        <v/>
      </c>
      <c r="P192" s="500" t="str">
        <f>四年级BMI得分</f>
        <v/>
      </c>
      <c r="Q192" s="515" t="str">
        <f>四年级肺活量得分</f>
        <v/>
      </c>
      <c r="R192" s="512" t="str">
        <f>四年级等级</f>
        <v/>
      </c>
      <c r="S192" s="516" t="str">
        <f>四年级50米跑得分</f>
        <v/>
      </c>
      <c r="T192" s="517" t="str">
        <f>四年级等级</f>
        <v/>
      </c>
      <c r="U192" s="516" t="str">
        <f>四年级坐位体前屈得分</f>
        <v/>
      </c>
      <c r="V192" s="517" t="str">
        <f>四年级等级</f>
        <v/>
      </c>
      <c r="W192" s="516" t="str">
        <f>四年级一分钟跳绳得分</f>
        <v/>
      </c>
      <c r="X192" s="517" t="str">
        <f>四年级等级</f>
        <v/>
      </c>
      <c r="Y192" s="515" t="str">
        <f>四年级仰卧起坐得分</f>
        <v/>
      </c>
      <c r="Z192" s="518" t="str">
        <f>四年级等级</f>
        <v/>
      </c>
      <c r="AA192" s="533"/>
      <c r="AB192" s="515"/>
      <c r="AC192" s="533" t="str">
        <f>四年级跳绳附加分</f>
        <v/>
      </c>
      <c r="AD192" s="534" t="str">
        <f>四年级标准分</f>
        <v/>
      </c>
      <c r="AE192" s="534" t="str">
        <f>四年级总分</f>
        <v/>
      </c>
      <c r="AF192" s="517" t="str">
        <f>四年级等级</f>
        <v/>
      </c>
    </row>
    <row r="193" spans="1:32">
      <c r="A193" s="476">
        <v>403</v>
      </c>
      <c r="B193" s="477">
        <v>51</v>
      </c>
      <c r="C193" s="478"/>
      <c r="D193" s="471"/>
      <c r="E193" s="472"/>
      <c r="F193" s="481"/>
      <c r="G193" s="480"/>
      <c r="H193" s="475"/>
      <c r="I193" s="501"/>
      <c r="J193" s="502"/>
      <c r="K193" s="495"/>
      <c r="L193" s="503"/>
      <c r="M193" s="644"/>
      <c r="N193" s="505" t="str">
        <f>四年级BMI</f>
        <v/>
      </c>
      <c r="O193" s="499" t="str">
        <f>四年级BMI等级</f>
        <v/>
      </c>
      <c r="P193" s="500" t="str">
        <f>四年级BMI得分</f>
        <v/>
      </c>
      <c r="Q193" s="515" t="str">
        <f>四年级肺活量得分</f>
        <v/>
      </c>
      <c r="R193" s="512" t="str">
        <f>四年级等级</f>
        <v/>
      </c>
      <c r="S193" s="516" t="str">
        <f>四年级50米跑得分</f>
        <v/>
      </c>
      <c r="T193" s="517" t="str">
        <f>四年级等级</f>
        <v/>
      </c>
      <c r="U193" s="516" t="str">
        <f>四年级坐位体前屈得分</f>
        <v/>
      </c>
      <c r="V193" s="517" t="str">
        <f>四年级等级</f>
        <v/>
      </c>
      <c r="W193" s="516" t="str">
        <f>四年级一分钟跳绳得分</f>
        <v/>
      </c>
      <c r="X193" s="517" t="str">
        <f>四年级等级</f>
        <v/>
      </c>
      <c r="Y193" s="515" t="str">
        <f>四年级仰卧起坐得分</f>
        <v/>
      </c>
      <c r="Z193" s="518" t="str">
        <f>四年级等级</f>
        <v/>
      </c>
      <c r="AA193" s="533"/>
      <c r="AB193" s="515"/>
      <c r="AC193" s="533" t="str">
        <f>四年级跳绳附加分</f>
        <v/>
      </c>
      <c r="AD193" s="534" t="str">
        <f>四年级标准分</f>
        <v/>
      </c>
      <c r="AE193" s="534" t="str">
        <f>四年级总分</f>
        <v/>
      </c>
      <c r="AF193" s="517" t="str">
        <f>四年级等级</f>
        <v/>
      </c>
    </row>
    <row r="194" spans="1:32">
      <c r="A194" s="476">
        <v>403</v>
      </c>
      <c r="B194" s="477">
        <v>52</v>
      </c>
      <c r="C194" s="478"/>
      <c r="D194" s="471"/>
      <c r="E194" s="472"/>
      <c r="F194" s="481"/>
      <c r="G194" s="480"/>
      <c r="H194" s="475"/>
      <c r="I194" s="501"/>
      <c r="J194" s="502"/>
      <c r="K194" s="495"/>
      <c r="L194" s="503"/>
      <c r="M194" s="644"/>
      <c r="N194" s="505" t="str">
        <f>四年级BMI</f>
        <v/>
      </c>
      <c r="O194" s="499" t="str">
        <f>四年级BMI等级</f>
        <v/>
      </c>
      <c r="P194" s="500" t="str">
        <f>四年级BMI得分</f>
        <v/>
      </c>
      <c r="Q194" s="515" t="str">
        <f>四年级肺活量得分</f>
        <v/>
      </c>
      <c r="R194" s="512" t="str">
        <f>四年级等级</f>
        <v/>
      </c>
      <c r="S194" s="516" t="str">
        <f>四年级50米跑得分</f>
        <v/>
      </c>
      <c r="T194" s="517" t="str">
        <f>四年级等级</f>
        <v/>
      </c>
      <c r="U194" s="516" t="str">
        <f>四年级坐位体前屈得分</f>
        <v/>
      </c>
      <c r="V194" s="517" t="str">
        <f>四年级等级</f>
        <v/>
      </c>
      <c r="W194" s="516" t="str">
        <f>四年级一分钟跳绳得分</f>
        <v/>
      </c>
      <c r="X194" s="517" t="str">
        <f>四年级等级</f>
        <v/>
      </c>
      <c r="Y194" s="515" t="str">
        <f>四年级仰卧起坐得分</f>
        <v/>
      </c>
      <c r="Z194" s="518" t="str">
        <f>四年级等级</f>
        <v/>
      </c>
      <c r="AA194" s="533"/>
      <c r="AB194" s="515"/>
      <c r="AC194" s="533" t="str">
        <f>四年级跳绳附加分</f>
        <v/>
      </c>
      <c r="AD194" s="534" t="str">
        <f>四年级标准分</f>
        <v/>
      </c>
      <c r="AE194" s="534" t="str">
        <f>四年级总分</f>
        <v/>
      </c>
      <c r="AF194" s="517" t="str">
        <f>四年级等级</f>
        <v/>
      </c>
    </row>
    <row r="195" spans="1:32">
      <c r="A195" s="476">
        <v>403</v>
      </c>
      <c r="B195" s="477">
        <v>53</v>
      </c>
      <c r="C195" s="478"/>
      <c r="D195" s="471"/>
      <c r="E195" s="472"/>
      <c r="F195" s="481"/>
      <c r="G195" s="480"/>
      <c r="H195" s="475"/>
      <c r="I195" s="501"/>
      <c r="J195" s="502"/>
      <c r="K195" s="495"/>
      <c r="L195" s="503"/>
      <c r="M195" s="644"/>
      <c r="N195" s="505" t="str">
        <f>四年级BMI</f>
        <v/>
      </c>
      <c r="O195" s="499" t="str">
        <f>四年级BMI等级</f>
        <v/>
      </c>
      <c r="P195" s="500" t="str">
        <f>四年级BMI得分</f>
        <v/>
      </c>
      <c r="Q195" s="515" t="str">
        <f>四年级肺活量得分</f>
        <v/>
      </c>
      <c r="R195" s="512" t="str">
        <f>四年级等级</f>
        <v/>
      </c>
      <c r="S195" s="516" t="str">
        <f>四年级50米跑得分</f>
        <v/>
      </c>
      <c r="T195" s="517" t="str">
        <f>四年级等级</f>
        <v/>
      </c>
      <c r="U195" s="516" t="str">
        <f>四年级坐位体前屈得分</f>
        <v/>
      </c>
      <c r="V195" s="517" t="str">
        <f>四年级等级</f>
        <v/>
      </c>
      <c r="W195" s="516" t="str">
        <f>四年级一分钟跳绳得分</f>
        <v/>
      </c>
      <c r="X195" s="517" t="str">
        <f>四年级等级</f>
        <v/>
      </c>
      <c r="Y195" s="515" t="str">
        <f>四年级仰卧起坐得分</f>
        <v/>
      </c>
      <c r="Z195" s="518" t="str">
        <f>四年级等级</f>
        <v/>
      </c>
      <c r="AA195" s="533"/>
      <c r="AB195" s="515"/>
      <c r="AC195" s="533" t="str">
        <f>四年级跳绳附加分</f>
        <v/>
      </c>
      <c r="AD195" s="534" t="str">
        <f>四年级标准分</f>
        <v/>
      </c>
      <c r="AE195" s="534" t="str">
        <f>四年级总分</f>
        <v/>
      </c>
      <c r="AF195" s="517" t="str">
        <f>四年级等级</f>
        <v/>
      </c>
    </row>
    <row r="196" spans="1:32">
      <c r="A196" s="476">
        <v>403</v>
      </c>
      <c r="B196" s="477">
        <v>54</v>
      </c>
      <c r="C196" s="478"/>
      <c r="D196" s="471"/>
      <c r="E196" s="472"/>
      <c r="F196" s="481"/>
      <c r="G196" s="480"/>
      <c r="H196" s="475"/>
      <c r="I196" s="501"/>
      <c r="J196" s="502"/>
      <c r="K196" s="495"/>
      <c r="L196" s="503"/>
      <c r="M196" s="644"/>
      <c r="N196" s="505" t="str">
        <f>四年级BMI</f>
        <v/>
      </c>
      <c r="O196" s="499" t="str">
        <f>四年级BMI等级</f>
        <v/>
      </c>
      <c r="P196" s="500" t="str">
        <f>四年级BMI得分</f>
        <v/>
      </c>
      <c r="Q196" s="515" t="str">
        <f>四年级肺活量得分</f>
        <v/>
      </c>
      <c r="R196" s="512" t="str">
        <f>四年级等级</f>
        <v/>
      </c>
      <c r="S196" s="516" t="str">
        <f>四年级50米跑得分</f>
        <v/>
      </c>
      <c r="T196" s="517" t="str">
        <f>四年级等级</f>
        <v/>
      </c>
      <c r="U196" s="516" t="str">
        <f>四年级坐位体前屈得分</f>
        <v/>
      </c>
      <c r="V196" s="517" t="str">
        <f>四年级等级</f>
        <v/>
      </c>
      <c r="W196" s="516" t="str">
        <f>四年级一分钟跳绳得分</f>
        <v/>
      </c>
      <c r="X196" s="517" t="str">
        <f>四年级等级</f>
        <v/>
      </c>
      <c r="Y196" s="515" t="str">
        <f>四年级仰卧起坐得分</f>
        <v/>
      </c>
      <c r="Z196" s="518" t="str">
        <f>四年级等级</f>
        <v/>
      </c>
      <c r="AA196" s="533"/>
      <c r="AB196" s="515"/>
      <c r="AC196" s="533" t="str">
        <f>四年级跳绳附加分</f>
        <v/>
      </c>
      <c r="AD196" s="534" t="str">
        <f>四年级标准分</f>
        <v/>
      </c>
      <c r="AE196" s="534" t="str">
        <f>四年级总分</f>
        <v/>
      </c>
      <c r="AF196" s="517" t="str">
        <f>四年级等级</f>
        <v/>
      </c>
    </row>
    <row r="197" spans="1:32">
      <c r="A197" s="476">
        <v>403</v>
      </c>
      <c r="B197" s="477">
        <v>55</v>
      </c>
      <c r="C197" s="478"/>
      <c r="D197" s="471"/>
      <c r="E197" s="472"/>
      <c r="F197" s="481"/>
      <c r="G197" s="480"/>
      <c r="H197" s="475"/>
      <c r="I197" s="501"/>
      <c r="J197" s="502"/>
      <c r="K197" s="495"/>
      <c r="L197" s="503"/>
      <c r="M197" s="644"/>
      <c r="N197" s="505" t="str">
        <f>四年级BMI</f>
        <v/>
      </c>
      <c r="O197" s="499" t="str">
        <f>四年级BMI等级</f>
        <v/>
      </c>
      <c r="P197" s="500" t="str">
        <f>四年级BMI得分</f>
        <v/>
      </c>
      <c r="Q197" s="515" t="str">
        <f>四年级肺活量得分</f>
        <v/>
      </c>
      <c r="R197" s="512" t="str">
        <f>四年级等级</f>
        <v/>
      </c>
      <c r="S197" s="516" t="str">
        <f>四年级50米跑得分</f>
        <v/>
      </c>
      <c r="T197" s="517" t="str">
        <f>四年级等级</f>
        <v/>
      </c>
      <c r="U197" s="516" t="str">
        <f>四年级坐位体前屈得分</f>
        <v/>
      </c>
      <c r="V197" s="517" t="str">
        <f>四年级等级</f>
        <v/>
      </c>
      <c r="W197" s="516" t="str">
        <f>四年级一分钟跳绳得分</f>
        <v/>
      </c>
      <c r="X197" s="517" t="str">
        <f>四年级等级</f>
        <v/>
      </c>
      <c r="Y197" s="515" t="str">
        <f>四年级仰卧起坐得分</f>
        <v/>
      </c>
      <c r="Z197" s="518" t="str">
        <f>四年级等级</f>
        <v/>
      </c>
      <c r="AA197" s="533"/>
      <c r="AB197" s="515"/>
      <c r="AC197" s="533" t="str">
        <f>四年级跳绳附加分</f>
        <v/>
      </c>
      <c r="AD197" s="534" t="str">
        <f>四年级标准分</f>
        <v/>
      </c>
      <c r="AE197" s="534" t="str">
        <f>四年级总分</f>
        <v/>
      </c>
      <c r="AF197" s="517" t="str">
        <f>四年级等级</f>
        <v/>
      </c>
    </row>
    <row r="198" spans="1:32">
      <c r="A198" s="476">
        <v>403</v>
      </c>
      <c r="B198" s="477">
        <v>56</v>
      </c>
      <c r="C198" s="478"/>
      <c r="D198" s="471"/>
      <c r="E198" s="472"/>
      <c r="F198" s="481"/>
      <c r="G198" s="480"/>
      <c r="H198" s="475"/>
      <c r="I198" s="501"/>
      <c r="J198" s="502"/>
      <c r="K198" s="495"/>
      <c r="L198" s="503"/>
      <c r="M198" s="644"/>
      <c r="N198" s="505" t="str">
        <f>四年级BMI</f>
        <v/>
      </c>
      <c r="O198" s="499" t="str">
        <f>四年级BMI等级</f>
        <v/>
      </c>
      <c r="P198" s="500" t="str">
        <f>四年级BMI得分</f>
        <v/>
      </c>
      <c r="Q198" s="515" t="str">
        <f>四年级肺活量得分</f>
        <v/>
      </c>
      <c r="R198" s="512" t="str">
        <f>四年级等级</f>
        <v/>
      </c>
      <c r="S198" s="516" t="str">
        <f>四年级50米跑得分</f>
        <v/>
      </c>
      <c r="T198" s="517" t="str">
        <f>四年级等级</f>
        <v/>
      </c>
      <c r="U198" s="516" t="str">
        <f>四年级坐位体前屈得分</f>
        <v/>
      </c>
      <c r="V198" s="517" t="str">
        <f>四年级等级</f>
        <v/>
      </c>
      <c r="W198" s="516" t="str">
        <f>四年级一分钟跳绳得分</f>
        <v/>
      </c>
      <c r="X198" s="517" t="str">
        <f>四年级等级</f>
        <v/>
      </c>
      <c r="Y198" s="515" t="str">
        <f>四年级仰卧起坐得分</f>
        <v/>
      </c>
      <c r="Z198" s="518" t="str">
        <f>四年级等级</f>
        <v/>
      </c>
      <c r="AA198" s="533"/>
      <c r="AB198" s="515"/>
      <c r="AC198" s="533" t="str">
        <f>四年级跳绳附加分</f>
        <v/>
      </c>
      <c r="AD198" s="534" t="str">
        <f>四年级标准分</f>
        <v/>
      </c>
      <c r="AE198" s="534" t="str">
        <f>四年级总分</f>
        <v/>
      </c>
      <c r="AF198" s="517" t="str">
        <f>四年级等级</f>
        <v/>
      </c>
    </row>
    <row r="199" spans="1:32">
      <c r="A199" s="476">
        <v>403</v>
      </c>
      <c r="B199" s="477">
        <v>57</v>
      </c>
      <c r="C199" s="478"/>
      <c r="D199" s="471"/>
      <c r="E199" s="472"/>
      <c r="F199" s="481"/>
      <c r="G199" s="480"/>
      <c r="H199" s="475"/>
      <c r="I199" s="501"/>
      <c r="J199" s="502"/>
      <c r="K199" s="495"/>
      <c r="L199" s="503"/>
      <c r="M199" s="644"/>
      <c r="N199" s="505" t="str">
        <f>四年级BMI</f>
        <v/>
      </c>
      <c r="O199" s="499" t="str">
        <f>四年级BMI等级</f>
        <v/>
      </c>
      <c r="P199" s="500" t="str">
        <f>四年级BMI得分</f>
        <v/>
      </c>
      <c r="Q199" s="515" t="str">
        <f>四年级肺活量得分</f>
        <v/>
      </c>
      <c r="R199" s="512" t="str">
        <f>四年级等级</f>
        <v/>
      </c>
      <c r="S199" s="516" t="str">
        <f>四年级50米跑得分</f>
        <v/>
      </c>
      <c r="T199" s="517" t="str">
        <f>四年级等级</f>
        <v/>
      </c>
      <c r="U199" s="516" t="str">
        <f>四年级坐位体前屈得分</f>
        <v/>
      </c>
      <c r="V199" s="517" t="str">
        <f>四年级等级</f>
        <v/>
      </c>
      <c r="W199" s="516" t="str">
        <f>四年级一分钟跳绳得分</f>
        <v/>
      </c>
      <c r="X199" s="517" t="str">
        <f>四年级等级</f>
        <v/>
      </c>
      <c r="Y199" s="515" t="str">
        <f>四年级仰卧起坐得分</f>
        <v/>
      </c>
      <c r="Z199" s="518" t="str">
        <f>四年级等级</f>
        <v/>
      </c>
      <c r="AA199" s="533"/>
      <c r="AB199" s="515"/>
      <c r="AC199" s="533" t="str">
        <f>四年级跳绳附加分</f>
        <v/>
      </c>
      <c r="AD199" s="534" t="str">
        <f>四年级标准分</f>
        <v/>
      </c>
      <c r="AE199" s="534" t="str">
        <f>四年级总分</f>
        <v/>
      </c>
      <c r="AF199" s="517" t="str">
        <f>四年级等级</f>
        <v/>
      </c>
    </row>
    <row r="200" spans="1:32">
      <c r="A200" s="476">
        <v>403</v>
      </c>
      <c r="B200" s="477">
        <v>58</v>
      </c>
      <c r="C200" s="478"/>
      <c r="D200" s="471"/>
      <c r="E200" s="472"/>
      <c r="F200" s="481"/>
      <c r="G200" s="480"/>
      <c r="H200" s="475"/>
      <c r="I200" s="501"/>
      <c r="J200" s="502"/>
      <c r="K200" s="495"/>
      <c r="L200" s="503"/>
      <c r="M200" s="644"/>
      <c r="N200" s="505" t="str">
        <f>四年级BMI</f>
        <v/>
      </c>
      <c r="O200" s="499" t="str">
        <f>四年级BMI等级</f>
        <v/>
      </c>
      <c r="P200" s="500" t="str">
        <f>四年级BMI得分</f>
        <v/>
      </c>
      <c r="Q200" s="515" t="str">
        <f>四年级肺活量得分</f>
        <v/>
      </c>
      <c r="R200" s="512" t="str">
        <f>四年级等级</f>
        <v/>
      </c>
      <c r="S200" s="516" t="str">
        <f>四年级50米跑得分</f>
        <v/>
      </c>
      <c r="T200" s="517" t="str">
        <f>四年级等级</f>
        <v/>
      </c>
      <c r="U200" s="516" t="str">
        <f>四年级坐位体前屈得分</f>
        <v/>
      </c>
      <c r="V200" s="517" t="str">
        <f>四年级等级</f>
        <v/>
      </c>
      <c r="W200" s="516" t="str">
        <f>四年级一分钟跳绳得分</f>
        <v/>
      </c>
      <c r="X200" s="517" t="str">
        <f>四年级等级</f>
        <v/>
      </c>
      <c r="Y200" s="515" t="str">
        <f>四年级仰卧起坐得分</f>
        <v/>
      </c>
      <c r="Z200" s="518" t="str">
        <f>四年级等级</f>
        <v/>
      </c>
      <c r="AA200" s="533"/>
      <c r="AB200" s="515"/>
      <c r="AC200" s="533" t="str">
        <f>四年级跳绳附加分</f>
        <v/>
      </c>
      <c r="AD200" s="534" t="str">
        <f>四年级标准分</f>
        <v/>
      </c>
      <c r="AE200" s="534" t="str">
        <f>四年级总分</f>
        <v/>
      </c>
      <c r="AF200" s="517" t="str">
        <f>四年级等级</f>
        <v/>
      </c>
    </row>
    <row r="201" spans="1:32">
      <c r="A201" s="476">
        <v>403</v>
      </c>
      <c r="B201" s="477">
        <v>59</v>
      </c>
      <c r="C201" s="478"/>
      <c r="D201" s="471"/>
      <c r="E201" s="472"/>
      <c r="F201" s="481"/>
      <c r="G201" s="480"/>
      <c r="H201" s="475"/>
      <c r="I201" s="501"/>
      <c r="J201" s="502"/>
      <c r="K201" s="495"/>
      <c r="L201" s="503"/>
      <c r="M201" s="644"/>
      <c r="N201" s="505" t="str">
        <f>四年级BMI</f>
        <v/>
      </c>
      <c r="O201" s="499" t="str">
        <f>四年级BMI等级</f>
        <v/>
      </c>
      <c r="P201" s="500" t="str">
        <f>四年级BMI得分</f>
        <v/>
      </c>
      <c r="Q201" s="515" t="str">
        <f>四年级肺活量得分</f>
        <v/>
      </c>
      <c r="R201" s="512" t="str">
        <f>四年级等级</f>
        <v/>
      </c>
      <c r="S201" s="516" t="str">
        <f>四年级50米跑得分</f>
        <v/>
      </c>
      <c r="T201" s="517" t="str">
        <f>四年级等级</f>
        <v/>
      </c>
      <c r="U201" s="516" t="str">
        <f>四年级坐位体前屈得分</f>
        <v/>
      </c>
      <c r="V201" s="517" t="str">
        <f>四年级等级</f>
        <v/>
      </c>
      <c r="W201" s="516" t="str">
        <f>四年级一分钟跳绳得分</f>
        <v/>
      </c>
      <c r="X201" s="517" t="str">
        <f>四年级等级</f>
        <v/>
      </c>
      <c r="Y201" s="515" t="str">
        <f>四年级仰卧起坐得分</f>
        <v/>
      </c>
      <c r="Z201" s="518" t="str">
        <f>四年级等级</f>
        <v/>
      </c>
      <c r="AA201" s="533"/>
      <c r="AB201" s="515"/>
      <c r="AC201" s="533" t="str">
        <f>四年级跳绳附加分</f>
        <v/>
      </c>
      <c r="AD201" s="534" t="str">
        <f>四年级标准分</f>
        <v/>
      </c>
      <c r="AE201" s="534" t="str">
        <f>四年级总分</f>
        <v/>
      </c>
      <c r="AF201" s="517" t="str">
        <f>四年级等级</f>
        <v/>
      </c>
    </row>
    <row r="202" spans="1:32">
      <c r="A202" s="476">
        <v>403</v>
      </c>
      <c r="B202" s="477">
        <v>60</v>
      </c>
      <c r="C202" s="478"/>
      <c r="D202" s="471"/>
      <c r="E202" s="472"/>
      <c r="F202" s="481"/>
      <c r="G202" s="480"/>
      <c r="H202" s="475"/>
      <c r="I202" s="501"/>
      <c r="J202" s="502"/>
      <c r="K202" s="495"/>
      <c r="L202" s="503"/>
      <c r="M202" s="644"/>
      <c r="N202" s="505" t="str">
        <f>四年级BMI</f>
        <v/>
      </c>
      <c r="O202" s="499" t="str">
        <f>四年级BMI等级</f>
        <v/>
      </c>
      <c r="P202" s="500" t="str">
        <f>四年级BMI得分</f>
        <v/>
      </c>
      <c r="Q202" s="515" t="str">
        <f>四年级肺活量得分</f>
        <v/>
      </c>
      <c r="R202" s="512" t="str">
        <f>四年级等级</f>
        <v/>
      </c>
      <c r="S202" s="516" t="str">
        <f>四年级50米跑得分</f>
        <v/>
      </c>
      <c r="T202" s="517" t="str">
        <f>四年级等级</f>
        <v/>
      </c>
      <c r="U202" s="516" t="str">
        <f>四年级坐位体前屈得分</f>
        <v/>
      </c>
      <c r="V202" s="517" t="str">
        <f>四年级等级</f>
        <v/>
      </c>
      <c r="W202" s="516" t="str">
        <f>四年级一分钟跳绳得分</f>
        <v/>
      </c>
      <c r="X202" s="517" t="str">
        <f>四年级等级</f>
        <v/>
      </c>
      <c r="Y202" s="515" t="str">
        <f>四年级仰卧起坐得分</f>
        <v/>
      </c>
      <c r="Z202" s="518" t="str">
        <f>四年级等级</f>
        <v/>
      </c>
      <c r="AA202" s="533"/>
      <c r="AB202" s="515"/>
      <c r="AC202" s="533" t="str">
        <f>四年级跳绳附加分</f>
        <v/>
      </c>
      <c r="AD202" s="534" t="str">
        <f>四年级标准分</f>
        <v/>
      </c>
      <c r="AE202" s="534" t="str">
        <f>四年级总分</f>
        <v/>
      </c>
      <c r="AF202" s="517" t="str">
        <f>四年级等级</f>
        <v/>
      </c>
    </row>
    <row r="203" spans="1:32">
      <c r="A203" s="476">
        <v>403</v>
      </c>
      <c r="B203" s="477">
        <v>61</v>
      </c>
      <c r="C203" s="478"/>
      <c r="D203" s="471"/>
      <c r="E203" s="472"/>
      <c r="F203" s="481"/>
      <c r="G203" s="480"/>
      <c r="H203" s="475"/>
      <c r="I203" s="501"/>
      <c r="J203" s="502"/>
      <c r="K203" s="495"/>
      <c r="L203" s="503"/>
      <c r="M203" s="644"/>
      <c r="N203" s="505" t="str">
        <f>四年级BMI</f>
        <v/>
      </c>
      <c r="O203" s="499" t="str">
        <f>四年级BMI等级</f>
        <v/>
      </c>
      <c r="P203" s="500" t="str">
        <f>四年级BMI得分</f>
        <v/>
      </c>
      <c r="Q203" s="515" t="str">
        <f>四年级肺活量得分</f>
        <v/>
      </c>
      <c r="R203" s="512" t="str">
        <f>四年级等级</f>
        <v/>
      </c>
      <c r="S203" s="516" t="str">
        <f>四年级50米跑得分</f>
        <v/>
      </c>
      <c r="T203" s="517" t="str">
        <f>四年级等级</f>
        <v/>
      </c>
      <c r="U203" s="516" t="str">
        <f>四年级坐位体前屈得分</f>
        <v/>
      </c>
      <c r="V203" s="517" t="str">
        <f>四年级等级</f>
        <v/>
      </c>
      <c r="W203" s="516" t="str">
        <f>四年级一分钟跳绳得分</f>
        <v/>
      </c>
      <c r="X203" s="517" t="str">
        <f>四年级等级</f>
        <v/>
      </c>
      <c r="Y203" s="515" t="str">
        <f>四年级仰卧起坐得分</f>
        <v/>
      </c>
      <c r="Z203" s="518" t="str">
        <f>四年级等级</f>
        <v/>
      </c>
      <c r="AA203" s="533"/>
      <c r="AB203" s="515"/>
      <c r="AC203" s="533" t="str">
        <f>四年级跳绳附加分</f>
        <v/>
      </c>
      <c r="AD203" s="534" t="str">
        <f>四年级标准分</f>
        <v/>
      </c>
      <c r="AE203" s="534" t="str">
        <f>四年级总分</f>
        <v/>
      </c>
      <c r="AF203" s="517" t="str">
        <f>四年级等级</f>
        <v/>
      </c>
    </row>
    <row r="204" spans="1:32">
      <c r="A204" s="476">
        <v>403</v>
      </c>
      <c r="B204" s="477">
        <v>62</v>
      </c>
      <c r="C204" s="478"/>
      <c r="D204" s="471"/>
      <c r="E204" s="472"/>
      <c r="F204" s="481"/>
      <c r="G204" s="480"/>
      <c r="H204" s="475"/>
      <c r="I204" s="501"/>
      <c r="J204" s="502"/>
      <c r="K204" s="495"/>
      <c r="L204" s="503"/>
      <c r="M204" s="644"/>
      <c r="N204" s="505" t="str">
        <f>四年级BMI</f>
        <v/>
      </c>
      <c r="O204" s="499" t="str">
        <f>四年级BMI等级</f>
        <v/>
      </c>
      <c r="P204" s="500" t="str">
        <f>四年级BMI得分</f>
        <v/>
      </c>
      <c r="Q204" s="515" t="str">
        <f>四年级肺活量得分</f>
        <v/>
      </c>
      <c r="R204" s="512" t="str">
        <f>四年级等级</f>
        <v/>
      </c>
      <c r="S204" s="516" t="str">
        <f>四年级50米跑得分</f>
        <v/>
      </c>
      <c r="T204" s="517" t="str">
        <f>四年级等级</f>
        <v/>
      </c>
      <c r="U204" s="516" t="str">
        <f>四年级坐位体前屈得分</f>
        <v/>
      </c>
      <c r="V204" s="517" t="str">
        <f>四年级等级</f>
        <v/>
      </c>
      <c r="W204" s="516" t="str">
        <f>四年级一分钟跳绳得分</f>
        <v/>
      </c>
      <c r="X204" s="517" t="str">
        <f>四年级等级</f>
        <v/>
      </c>
      <c r="Y204" s="515" t="str">
        <f>四年级仰卧起坐得分</f>
        <v/>
      </c>
      <c r="Z204" s="518" t="str">
        <f>四年级等级</f>
        <v/>
      </c>
      <c r="AA204" s="533"/>
      <c r="AB204" s="515"/>
      <c r="AC204" s="533" t="str">
        <f>四年级跳绳附加分</f>
        <v/>
      </c>
      <c r="AD204" s="534" t="str">
        <f>四年级标准分</f>
        <v/>
      </c>
      <c r="AE204" s="534" t="str">
        <f>四年级总分</f>
        <v/>
      </c>
      <c r="AF204" s="517" t="str">
        <f>四年级等级</f>
        <v/>
      </c>
    </row>
    <row r="205" spans="1:32">
      <c r="A205" s="476">
        <v>403</v>
      </c>
      <c r="B205" s="477">
        <v>63</v>
      </c>
      <c r="C205" s="478"/>
      <c r="D205" s="471"/>
      <c r="E205" s="472"/>
      <c r="F205" s="481"/>
      <c r="G205" s="480"/>
      <c r="H205" s="475"/>
      <c r="I205" s="501"/>
      <c r="J205" s="502"/>
      <c r="K205" s="495"/>
      <c r="L205" s="503"/>
      <c r="M205" s="644"/>
      <c r="N205" s="505" t="str">
        <f>四年级BMI</f>
        <v/>
      </c>
      <c r="O205" s="499" t="str">
        <f>四年级BMI等级</f>
        <v/>
      </c>
      <c r="P205" s="500" t="str">
        <f>四年级BMI得分</f>
        <v/>
      </c>
      <c r="Q205" s="515" t="str">
        <f>四年级肺活量得分</f>
        <v/>
      </c>
      <c r="R205" s="512" t="str">
        <f>四年级等级</f>
        <v/>
      </c>
      <c r="S205" s="516" t="str">
        <f>四年级50米跑得分</f>
        <v/>
      </c>
      <c r="T205" s="517" t="str">
        <f>四年级等级</f>
        <v/>
      </c>
      <c r="U205" s="516" t="str">
        <f>四年级坐位体前屈得分</f>
        <v/>
      </c>
      <c r="V205" s="517" t="str">
        <f>四年级等级</f>
        <v/>
      </c>
      <c r="W205" s="516" t="str">
        <f>四年级一分钟跳绳得分</f>
        <v/>
      </c>
      <c r="X205" s="517" t="str">
        <f>四年级等级</f>
        <v/>
      </c>
      <c r="Y205" s="515" t="str">
        <f>四年级仰卧起坐得分</f>
        <v/>
      </c>
      <c r="Z205" s="518" t="str">
        <f>四年级等级</f>
        <v/>
      </c>
      <c r="AA205" s="533"/>
      <c r="AB205" s="515"/>
      <c r="AC205" s="533" t="str">
        <f>四年级跳绳附加分</f>
        <v/>
      </c>
      <c r="AD205" s="534" t="str">
        <f>四年级标准分</f>
        <v/>
      </c>
      <c r="AE205" s="534" t="str">
        <f>四年级总分</f>
        <v/>
      </c>
      <c r="AF205" s="517" t="str">
        <f>四年级等级</f>
        <v/>
      </c>
    </row>
    <row r="206" spans="1:32">
      <c r="A206" s="476">
        <v>403</v>
      </c>
      <c r="B206" s="477">
        <v>64</v>
      </c>
      <c r="C206" s="478"/>
      <c r="D206" s="471"/>
      <c r="E206" s="472"/>
      <c r="F206" s="481"/>
      <c r="G206" s="480"/>
      <c r="H206" s="475"/>
      <c r="I206" s="501"/>
      <c r="J206" s="502"/>
      <c r="K206" s="495"/>
      <c r="L206" s="503"/>
      <c r="M206" s="644"/>
      <c r="N206" s="505" t="str">
        <f>四年级BMI</f>
        <v/>
      </c>
      <c r="O206" s="499" t="str">
        <f>四年级BMI等级</f>
        <v/>
      </c>
      <c r="P206" s="500" t="str">
        <f>四年级BMI得分</f>
        <v/>
      </c>
      <c r="Q206" s="515" t="str">
        <f>四年级肺活量得分</f>
        <v/>
      </c>
      <c r="R206" s="512" t="str">
        <f>四年级等级</f>
        <v/>
      </c>
      <c r="S206" s="516" t="str">
        <f>四年级50米跑得分</f>
        <v/>
      </c>
      <c r="T206" s="517" t="str">
        <f>四年级等级</f>
        <v/>
      </c>
      <c r="U206" s="516" t="str">
        <f>四年级坐位体前屈得分</f>
        <v/>
      </c>
      <c r="V206" s="517" t="str">
        <f>四年级等级</f>
        <v/>
      </c>
      <c r="W206" s="516" t="str">
        <f>四年级一分钟跳绳得分</f>
        <v/>
      </c>
      <c r="X206" s="517" t="str">
        <f>四年级等级</f>
        <v/>
      </c>
      <c r="Y206" s="515" t="str">
        <f>四年级仰卧起坐得分</f>
        <v/>
      </c>
      <c r="Z206" s="518" t="str">
        <f>四年级等级</f>
        <v/>
      </c>
      <c r="AA206" s="533"/>
      <c r="AB206" s="515"/>
      <c r="AC206" s="533" t="str">
        <f>四年级跳绳附加分</f>
        <v/>
      </c>
      <c r="AD206" s="534" t="str">
        <f>四年级标准分</f>
        <v/>
      </c>
      <c r="AE206" s="534" t="str">
        <f>四年级总分</f>
        <v/>
      </c>
      <c r="AF206" s="517" t="str">
        <f>四年级等级</f>
        <v/>
      </c>
    </row>
    <row r="207" spans="1:32">
      <c r="A207" s="476">
        <v>403</v>
      </c>
      <c r="B207" s="477">
        <v>65</v>
      </c>
      <c r="C207" s="478"/>
      <c r="D207" s="471"/>
      <c r="E207" s="472"/>
      <c r="F207" s="481"/>
      <c r="G207" s="480"/>
      <c r="H207" s="475"/>
      <c r="I207" s="501"/>
      <c r="J207" s="502"/>
      <c r="K207" s="495"/>
      <c r="L207" s="503"/>
      <c r="M207" s="644"/>
      <c r="N207" s="505" t="str">
        <f>四年级BMI</f>
        <v/>
      </c>
      <c r="O207" s="499" t="str">
        <f>四年级BMI等级</f>
        <v/>
      </c>
      <c r="P207" s="500" t="str">
        <f>四年级BMI得分</f>
        <v/>
      </c>
      <c r="Q207" s="515" t="str">
        <f>四年级肺活量得分</f>
        <v/>
      </c>
      <c r="R207" s="512" t="str">
        <f>四年级等级</f>
        <v/>
      </c>
      <c r="S207" s="516" t="str">
        <f>四年级50米跑得分</f>
        <v/>
      </c>
      <c r="T207" s="517" t="str">
        <f>四年级等级</f>
        <v/>
      </c>
      <c r="U207" s="516" t="str">
        <f>四年级坐位体前屈得分</f>
        <v/>
      </c>
      <c r="V207" s="517" t="str">
        <f>四年级等级</f>
        <v/>
      </c>
      <c r="W207" s="516" t="str">
        <f>四年级一分钟跳绳得分</f>
        <v/>
      </c>
      <c r="X207" s="517" t="str">
        <f>四年级等级</f>
        <v/>
      </c>
      <c r="Y207" s="515" t="str">
        <f>四年级仰卧起坐得分</f>
        <v/>
      </c>
      <c r="Z207" s="518" t="str">
        <f>四年级等级</f>
        <v/>
      </c>
      <c r="AA207" s="533"/>
      <c r="AB207" s="515"/>
      <c r="AC207" s="533" t="str">
        <f>四年级跳绳附加分</f>
        <v/>
      </c>
      <c r="AD207" s="534" t="str">
        <f>四年级标准分</f>
        <v/>
      </c>
      <c r="AE207" s="534" t="str">
        <f>四年级总分</f>
        <v/>
      </c>
      <c r="AF207" s="517" t="str">
        <f>四年级等级</f>
        <v/>
      </c>
    </row>
    <row r="208" spans="1:32">
      <c r="A208" s="476">
        <v>403</v>
      </c>
      <c r="B208" s="477">
        <v>66</v>
      </c>
      <c r="C208" s="478"/>
      <c r="D208" s="471"/>
      <c r="E208" s="472"/>
      <c r="F208" s="481"/>
      <c r="G208" s="480"/>
      <c r="H208" s="475"/>
      <c r="I208" s="501"/>
      <c r="J208" s="502"/>
      <c r="K208" s="495"/>
      <c r="L208" s="503"/>
      <c r="M208" s="644"/>
      <c r="N208" s="505" t="str">
        <f>四年级BMI</f>
        <v/>
      </c>
      <c r="O208" s="499" t="str">
        <f>四年级BMI等级</f>
        <v/>
      </c>
      <c r="P208" s="500" t="str">
        <f>四年级BMI得分</f>
        <v/>
      </c>
      <c r="Q208" s="515" t="str">
        <f>四年级肺活量得分</f>
        <v/>
      </c>
      <c r="R208" s="512" t="str">
        <f>四年级等级</f>
        <v/>
      </c>
      <c r="S208" s="516" t="str">
        <f>四年级50米跑得分</f>
        <v/>
      </c>
      <c r="T208" s="517" t="str">
        <f>四年级等级</f>
        <v/>
      </c>
      <c r="U208" s="516" t="str">
        <f>四年级坐位体前屈得分</f>
        <v/>
      </c>
      <c r="V208" s="517" t="str">
        <f>四年级等级</f>
        <v/>
      </c>
      <c r="W208" s="516" t="str">
        <f>四年级一分钟跳绳得分</f>
        <v/>
      </c>
      <c r="X208" s="517" t="str">
        <f>四年级等级</f>
        <v/>
      </c>
      <c r="Y208" s="515" t="str">
        <f>四年级仰卧起坐得分</f>
        <v/>
      </c>
      <c r="Z208" s="518" t="str">
        <f>四年级等级</f>
        <v/>
      </c>
      <c r="AA208" s="533"/>
      <c r="AB208" s="515"/>
      <c r="AC208" s="533" t="str">
        <f>四年级跳绳附加分</f>
        <v/>
      </c>
      <c r="AD208" s="534" t="str">
        <f>四年级标准分</f>
        <v/>
      </c>
      <c r="AE208" s="534" t="str">
        <f>四年级总分</f>
        <v/>
      </c>
      <c r="AF208" s="517" t="str">
        <f>四年级等级</f>
        <v/>
      </c>
    </row>
    <row r="209" spans="1:32">
      <c r="A209" s="476">
        <v>403</v>
      </c>
      <c r="B209" s="477">
        <v>67</v>
      </c>
      <c r="C209" s="478"/>
      <c r="D209" s="471"/>
      <c r="E209" s="472"/>
      <c r="F209" s="481"/>
      <c r="G209" s="480"/>
      <c r="H209" s="475"/>
      <c r="I209" s="501"/>
      <c r="J209" s="502"/>
      <c r="K209" s="495"/>
      <c r="L209" s="503"/>
      <c r="M209" s="644"/>
      <c r="N209" s="505" t="str">
        <f>四年级BMI</f>
        <v/>
      </c>
      <c r="O209" s="499" t="str">
        <f>四年级BMI等级</f>
        <v/>
      </c>
      <c r="P209" s="500" t="str">
        <f>四年级BMI得分</f>
        <v/>
      </c>
      <c r="Q209" s="515" t="str">
        <f>四年级肺活量得分</f>
        <v/>
      </c>
      <c r="R209" s="512" t="str">
        <f>四年级等级</f>
        <v/>
      </c>
      <c r="S209" s="516" t="str">
        <f>四年级50米跑得分</f>
        <v/>
      </c>
      <c r="T209" s="517" t="str">
        <f>四年级等级</f>
        <v/>
      </c>
      <c r="U209" s="516" t="str">
        <f>四年级坐位体前屈得分</f>
        <v/>
      </c>
      <c r="V209" s="517" t="str">
        <f>四年级等级</f>
        <v/>
      </c>
      <c r="W209" s="516" t="str">
        <f>四年级一分钟跳绳得分</f>
        <v/>
      </c>
      <c r="X209" s="517" t="str">
        <f>四年级等级</f>
        <v/>
      </c>
      <c r="Y209" s="515" t="str">
        <f>四年级仰卧起坐得分</f>
        <v/>
      </c>
      <c r="Z209" s="518" t="str">
        <f>四年级等级</f>
        <v/>
      </c>
      <c r="AA209" s="533"/>
      <c r="AB209" s="515"/>
      <c r="AC209" s="533" t="str">
        <f>四年级跳绳附加分</f>
        <v/>
      </c>
      <c r="AD209" s="534" t="str">
        <f>四年级标准分</f>
        <v/>
      </c>
      <c r="AE209" s="534" t="str">
        <f>四年级总分</f>
        <v/>
      </c>
      <c r="AF209" s="517" t="str">
        <f>四年级等级</f>
        <v/>
      </c>
    </row>
    <row r="210" spans="1:32">
      <c r="A210" s="476">
        <v>403</v>
      </c>
      <c r="B210" s="477">
        <v>68</v>
      </c>
      <c r="C210" s="478"/>
      <c r="D210" s="471"/>
      <c r="E210" s="472"/>
      <c r="F210" s="481"/>
      <c r="G210" s="480"/>
      <c r="H210" s="475"/>
      <c r="I210" s="501"/>
      <c r="J210" s="502"/>
      <c r="K210" s="495"/>
      <c r="L210" s="503"/>
      <c r="M210" s="644"/>
      <c r="N210" s="505" t="str">
        <f>四年级BMI</f>
        <v/>
      </c>
      <c r="O210" s="499" t="str">
        <f>四年级BMI等级</f>
        <v/>
      </c>
      <c r="P210" s="500" t="str">
        <f>四年级BMI得分</f>
        <v/>
      </c>
      <c r="Q210" s="515" t="str">
        <f>四年级肺活量得分</f>
        <v/>
      </c>
      <c r="R210" s="512" t="str">
        <f>四年级等级</f>
        <v/>
      </c>
      <c r="S210" s="516" t="str">
        <f>四年级50米跑得分</f>
        <v/>
      </c>
      <c r="T210" s="517" t="str">
        <f>四年级等级</f>
        <v/>
      </c>
      <c r="U210" s="516" t="str">
        <f>四年级坐位体前屈得分</f>
        <v/>
      </c>
      <c r="V210" s="517" t="str">
        <f>四年级等级</f>
        <v/>
      </c>
      <c r="W210" s="516" t="str">
        <f>四年级一分钟跳绳得分</f>
        <v/>
      </c>
      <c r="X210" s="517" t="str">
        <f>四年级等级</f>
        <v/>
      </c>
      <c r="Y210" s="515" t="str">
        <f>四年级仰卧起坐得分</f>
        <v/>
      </c>
      <c r="Z210" s="518" t="str">
        <f>四年级等级</f>
        <v/>
      </c>
      <c r="AA210" s="533"/>
      <c r="AB210" s="515"/>
      <c r="AC210" s="533" t="str">
        <f>四年级跳绳附加分</f>
        <v/>
      </c>
      <c r="AD210" s="534" t="str">
        <f>四年级标准分</f>
        <v/>
      </c>
      <c r="AE210" s="534" t="str">
        <f>四年级总分</f>
        <v/>
      </c>
      <c r="AF210" s="517" t="str">
        <f>四年级等级</f>
        <v/>
      </c>
    </row>
    <row r="211" spans="1:32">
      <c r="A211" s="476">
        <v>403</v>
      </c>
      <c r="B211" s="477">
        <v>69</v>
      </c>
      <c r="C211" s="478"/>
      <c r="D211" s="471"/>
      <c r="E211" s="472"/>
      <c r="F211" s="481"/>
      <c r="G211" s="480"/>
      <c r="H211" s="475"/>
      <c r="I211" s="501"/>
      <c r="J211" s="502"/>
      <c r="K211" s="495"/>
      <c r="L211" s="503"/>
      <c r="M211" s="644"/>
      <c r="N211" s="505" t="str">
        <f>四年级BMI</f>
        <v/>
      </c>
      <c r="O211" s="499" t="str">
        <f>四年级BMI等级</f>
        <v/>
      </c>
      <c r="P211" s="500" t="str">
        <f>四年级BMI得分</f>
        <v/>
      </c>
      <c r="Q211" s="515" t="str">
        <f>四年级肺活量得分</f>
        <v/>
      </c>
      <c r="R211" s="512" t="str">
        <f>四年级等级</f>
        <v/>
      </c>
      <c r="S211" s="516" t="str">
        <f>四年级50米跑得分</f>
        <v/>
      </c>
      <c r="T211" s="517" t="str">
        <f>四年级等级</f>
        <v/>
      </c>
      <c r="U211" s="516" t="str">
        <f>四年级坐位体前屈得分</f>
        <v/>
      </c>
      <c r="V211" s="517" t="str">
        <f>四年级等级</f>
        <v/>
      </c>
      <c r="W211" s="516" t="str">
        <f>四年级一分钟跳绳得分</f>
        <v/>
      </c>
      <c r="X211" s="517" t="str">
        <f>四年级等级</f>
        <v/>
      </c>
      <c r="Y211" s="515" t="str">
        <f>四年级仰卧起坐得分</f>
        <v/>
      </c>
      <c r="Z211" s="518" t="str">
        <f>四年级等级</f>
        <v/>
      </c>
      <c r="AA211" s="533"/>
      <c r="AB211" s="515"/>
      <c r="AC211" s="533" t="str">
        <f>四年级跳绳附加分</f>
        <v/>
      </c>
      <c r="AD211" s="534" t="str">
        <f>四年级标准分</f>
        <v/>
      </c>
      <c r="AE211" s="534" t="str">
        <f>四年级总分</f>
        <v/>
      </c>
      <c r="AF211" s="517" t="str">
        <f>四年级等级</f>
        <v/>
      </c>
    </row>
    <row r="212" ht="15.75" spans="1:32">
      <c r="A212" s="535">
        <v>403</v>
      </c>
      <c r="B212" s="536">
        <v>70</v>
      </c>
      <c r="C212" s="537"/>
      <c r="D212" s="538"/>
      <c r="E212" s="539"/>
      <c r="F212" s="540"/>
      <c r="G212" s="570"/>
      <c r="H212" s="542"/>
      <c r="I212" s="543"/>
      <c r="J212" s="544"/>
      <c r="K212" s="580"/>
      <c r="L212" s="546"/>
      <c r="M212" s="645"/>
      <c r="N212" s="548" t="str">
        <f>四年级BMI</f>
        <v/>
      </c>
      <c r="O212" s="549" t="str">
        <f>四年级BMI等级</f>
        <v/>
      </c>
      <c r="P212" s="550" t="str">
        <f>四年级BMI得分</f>
        <v/>
      </c>
      <c r="Q212" s="556" t="str">
        <f>四年级肺活量得分</f>
        <v/>
      </c>
      <c r="R212" s="557" t="str">
        <f>四年级等级</f>
        <v/>
      </c>
      <c r="S212" s="558" t="str">
        <f>四年级50米跑得分</f>
        <v/>
      </c>
      <c r="T212" s="559" t="str">
        <f>四年级等级</f>
        <v/>
      </c>
      <c r="U212" s="558" t="str">
        <f>四年级坐位体前屈得分</f>
        <v/>
      </c>
      <c r="V212" s="559" t="str">
        <f>四年级等级</f>
        <v/>
      </c>
      <c r="W212" s="558" t="str">
        <f>四年级一分钟跳绳得分</f>
        <v/>
      </c>
      <c r="X212" s="559" t="str">
        <f>四年级等级</f>
        <v/>
      </c>
      <c r="Y212" s="556" t="str">
        <f>四年级仰卧起坐得分</f>
        <v/>
      </c>
      <c r="Z212" s="563" t="str">
        <f>四年级等级</f>
        <v/>
      </c>
      <c r="AA212" s="564"/>
      <c r="AB212" s="556"/>
      <c r="AC212" s="565" t="str">
        <f>四年级跳绳附加分</f>
        <v/>
      </c>
      <c r="AD212" s="566" t="str">
        <f>四年级标准分</f>
        <v/>
      </c>
      <c r="AE212" s="566" t="str">
        <f>四年级总分</f>
        <v/>
      </c>
      <c r="AF212" s="567" t="str">
        <f>四年级等级</f>
        <v/>
      </c>
    </row>
    <row r="213" ht="15.75" spans="1:32">
      <c r="A213" s="468">
        <v>404</v>
      </c>
      <c r="B213" s="469">
        <v>1</v>
      </c>
      <c r="C213" s="472"/>
      <c r="D213" s="471"/>
      <c r="E213" s="472"/>
      <c r="F213" s="473"/>
      <c r="G213" s="474"/>
      <c r="H213" s="475"/>
      <c r="I213" s="494"/>
      <c r="J213" s="495"/>
      <c r="K213" s="581"/>
      <c r="L213" s="551"/>
      <c r="M213" s="646"/>
      <c r="N213" s="553" t="str">
        <f>四年级BMI</f>
        <v/>
      </c>
      <c r="O213" s="554" t="str">
        <f>四年级BMI等级</f>
        <v/>
      </c>
      <c r="P213" s="555" t="str">
        <f>四年级BMI得分</f>
        <v/>
      </c>
      <c r="Q213" s="560" t="str">
        <f>四年级肺活量得分</f>
        <v/>
      </c>
      <c r="R213" s="561" t="str">
        <f>四年级等级</f>
        <v/>
      </c>
      <c r="S213" s="562" t="str">
        <f>四年级50米跑得分</f>
        <v/>
      </c>
      <c r="T213" s="561" t="str">
        <f>四年级等级</f>
        <v/>
      </c>
      <c r="U213" s="562" t="str">
        <f>四年级坐位体前屈得分</f>
        <v/>
      </c>
      <c r="V213" s="561" t="str">
        <f>四年级等级</f>
        <v/>
      </c>
      <c r="W213" s="562" t="str">
        <f>四年级一分钟跳绳得分</f>
        <v/>
      </c>
      <c r="X213" s="561" t="str">
        <f>四年级等级</f>
        <v/>
      </c>
      <c r="Y213" s="560" t="str">
        <f>四年级仰卧起坐得分</f>
        <v/>
      </c>
      <c r="Z213" s="568" t="str">
        <f>四年级等级</f>
        <v/>
      </c>
      <c r="AA213" s="569"/>
      <c r="AB213" s="560"/>
      <c r="AC213" s="530" t="str">
        <f>四年级跳绳附加分</f>
        <v/>
      </c>
      <c r="AD213" s="531" t="str">
        <f>四年级标准分</f>
        <v/>
      </c>
      <c r="AE213" s="531" t="str">
        <f>四年级总分</f>
        <v/>
      </c>
      <c r="AF213" s="512" t="str">
        <f>四年级等级</f>
        <v/>
      </c>
    </row>
    <row r="214" spans="1:32">
      <c r="A214" s="476">
        <v>404</v>
      </c>
      <c r="B214" s="477">
        <v>2</v>
      </c>
      <c r="C214" s="478"/>
      <c r="D214" s="471"/>
      <c r="E214" s="472"/>
      <c r="F214" s="473"/>
      <c r="G214" s="480"/>
      <c r="H214" s="475"/>
      <c r="I214" s="501"/>
      <c r="J214" s="502"/>
      <c r="K214" s="495"/>
      <c r="L214" s="503"/>
      <c r="M214" s="644"/>
      <c r="N214" s="505" t="str">
        <f>四年级BMI</f>
        <v/>
      </c>
      <c r="O214" s="499" t="str">
        <f>四年级BMI等级</f>
        <v/>
      </c>
      <c r="P214" s="500" t="str">
        <f>四年级BMI得分</f>
        <v/>
      </c>
      <c r="Q214" s="515" t="str">
        <f>四年级肺活量得分</f>
        <v/>
      </c>
      <c r="R214" s="512" t="str">
        <f>四年级等级</f>
        <v/>
      </c>
      <c r="S214" s="516" t="str">
        <f>四年级50米跑得分</f>
        <v/>
      </c>
      <c r="T214" s="512" t="str">
        <f>四年级等级</f>
        <v/>
      </c>
      <c r="U214" s="516" t="str">
        <f>四年级坐位体前屈得分</f>
        <v/>
      </c>
      <c r="V214" s="517" t="str">
        <f>四年级等级</f>
        <v/>
      </c>
      <c r="W214" s="516" t="str">
        <f>四年级一分钟跳绳得分</f>
        <v/>
      </c>
      <c r="X214" s="517" t="str">
        <f>四年级等级</f>
        <v/>
      </c>
      <c r="Y214" s="515" t="str">
        <f>四年级仰卧起坐得分</f>
        <v/>
      </c>
      <c r="Z214" s="518" t="str">
        <f>四年级等级</f>
        <v/>
      </c>
      <c r="AA214" s="533"/>
      <c r="AB214" s="515"/>
      <c r="AC214" s="533" t="str">
        <f>四年级跳绳附加分</f>
        <v/>
      </c>
      <c r="AD214" s="534" t="str">
        <f>四年级标准分</f>
        <v/>
      </c>
      <c r="AE214" s="534" t="str">
        <f>四年级总分</f>
        <v/>
      </c>
      <c r="AF214" s="517" t="str">
        <f>四年级等级</f>
        <v/>
      </c>
    </row>
    <row r="215" spans="1:32">
      <c r="A215" s="476">
        <v>404</v>
      </c>
      <c r="B215" s="477">
        <v>3</v>
      </c>
      <c r="C215" s="478"/>
      <c r="D215" s="471"/>
      <c r="E215" s="472"/>
      <c r="F215" s="473"/>
      <c r="G215" s="480"/>
      <c r="H215" s="475"/>
      <c r="I215" s="501"/>
      <c r="J215" s="502"/>
      <c r="K215" s="495"/>
      <c r="L215" s="503"/>
      <c r="M215" s="644"/>
      <c r="N215" s="505" t="str">
        <f>四年级BMI</f>
        <v/>
      </c>
      <c r="O215" s="499" t="str">
        <f>四年级BMI等级</f>
        <v/>
      </c>
      <c r="P215" s="500" t="str">
        <f>四年级BMI得分</f>
        <v/>
      </c>
      <c r="Q215" s="515" t="str">
        <f>四年级肺活量得分</f>
        <v/>
      </c>
      <c r="R215" s="512" t="str">
        <f>四年级等级</f>
        <v/>
      </c>
      <c r="S215" s="516" t="str">
        <f>四年级50米跑得分</f>
        <v/>
      </c>
      <c r="T215" s="512" t="str">
        <f>四年级等级</f>
        <v/>
      </c>
      <c r="U215" s="516" t="str">
        <f>四年级坐位体前屈得分</f>
        <v/>
      </c>
      <c r="V215" s="517" t="str">
        <f>四年级等级</f>
        <v/>
      </c>
      <c r="W215" s="516" t="str">
        <f>四年级一分钟跳绳得分</f>
        <v/>
      </c>
      <c r="X215" s="517" t="str">
        <f>四年级等级</f>
        <v/>
      </c>
      <c r="Y215" s="515" t="str">
        <f>四年级仰卧起坐得分</f>
        <v/>
      </c>
      <c r="Z215" s="518" t="str">
        <f>四年级等级</f>
        <v/>
      </c>
      <c r="AA215" s="533"/>
      <c r="AB215" s="515"/>
      <c r="AC215" s="533" t="str">
        <f>四年级跳绳附加分</f>
        <v/>
      </c>
      <c r="AD215" s="534" t="str">
        <f>四年级标准分</f>
        <v/>
      </c>
      <c r="AE215" s="534" t="str">
        <f>四年级总分</f>
        <v/>
      </c>
      <c r="AF215" s="517" t="str">
        <f>四年级等级</f>
        <v/>
      </c>
    </row>
    <row r="216" spans="1:32">
      <c r="A216" s="476">
        <v>404</v>
      </c>
      <c r="B216" s="477">
        <v>4</v>
      </c>
      <c r="C216" s="478"/>
      <c r="D216" s="471"/>
      <c r="E216" s="472"/>
      <c r="F216" s="473"/>
      <c r="G216" s="480"/>
      <c r="H216" s="475"/>
      <c r="I216" s="501"/>
      <c r="J216" s="502"/>
      <c r="K216" s="495"/>
      <c r="L216" s="503"/>
      <c r="M216" s="644"/>
      <c r="N216" s="505" t="str">
        <f>四年级BMI</f>
        <v/>
      </c>
      <c r="O216" s="499" t="str">
        <f>四年级BMI等级</f>
        <v/>
      </c>
      <c r="P216" s="500" t="str">
        <f>四年级BMI得分</f>
        <v/>
      </c>
      <c r="Q216" s="515" t="str">
        <f>四年级肺活量得分</f>
        <v/>
      </c>
      <c r="R216" s="512" t="str">
        <f>四年级等级</f>
        <v/>
      </c>
      <c r="S216" s="516" t="str">
        <f>四年级50米跑得分</f>
        <v/>
      </c>
      <c r="T216" s="512" t="str">
        <f>四年级等级</f>
        <v/>
      </c>
      <c r="U216" s="516" t="str">
        <f>四年级坐位体前屈得分</f>
        <v/>
      </c>
      <c r="V216" s="517" t="str">
        <f>四年级等级</f>
        <v/>
      </c>
      <c r="W216" s="516" t="str">
        <f>四年级一分钟跳绳得分</f>
        <v/>
      </c>
      <c r="X216" s="517" t="str">
        <f>四年级等级</f>
        <v/>
      </c>
      <c r="Y216" s="515" t="str">
        <f>四年级仰卧起坐得分</f>
        <v/>
      </c>
      <c r="Z216" s="518" t="str">
        <f>四年级等级</f>
        <v/>
      </c>
      <c r="AA216" s="533"/>
      <c r="AB216" s="515"/>
      <c r="AC216" s="533" t="str">
        <f>四年级跳绳附加分</f>
        <v/>
      </c>
      <c r="AD216" s="534" t="str">
        <f>四年级标准分</f>
        <v/>
      </c>
      <c r="AE216" s="534" t="str">
        <f>四年级总分</f>
        <v/>
      </c>
      <c r="AF216" s="517" t="str">
        <f>四年级等级</f>
        <v/>
      </c>
    </row>
    <row r="217" spans="1:32">
      <c r="A217" s="476">
        <v>404</v>
      </c>
      <c r="B217" s="477">
        <v>5</v>
      </c>
      <c r="C217" s="478"/>
      <c r="D217" s="471"/>
      <c r="E217" s="472"/>
      <c r="F217" s="473"/>
      <c r="G217" s="480"/>
      <c r="H217" s="475"/>
      <c r="I217" s="501"/>
      <c r="J217" s="502"/>
      <c r="K217" s="495"/>
      <c r="L217" s="503"/>
      <c r="M217" s="644"/>
      <c r="N217" s="505" t="str">
        <f>四年级BMI</f>
        <v/>
      </c>
      <c r="O217" s="499" t="str">
        <f>四年级BMI等级</f>
        <v/>
      </c>
      <c r="P217" s="500" t="str">
        <f>四年级BMI得分</f>
        <v/>
      </c>
      <c r="Q217" s="515" t="str">
        <f>四年级肺活量得分</f>
        <v/>
      </c>
      <c r="R217" s="512" t="str">
        <f>四年级等级</f>
        <v/>
      </c>
      <c r="S217" s="516" t="str">
        <f>四年级50米跑得分</f>
        <v/>
      </c>
      <c r="T217" s="512" t="str">
        <f>四年级等级</f>
        <v/>
      </c>
      <c r="U217" s="516" t="str">
        <f>四年级坐位体前屈得分</f>
        <v/>
      </c>
      <c r="V217" s="517" t="str">
        <f>四年级等级</f>
        <v/>
      </c>
      <c r="W217" s="516" t="str">
        <f>四年级一分钟跳绳得分</f>
        <v/>
      </c>
      <c r="X217" s="517" t="str">
        <f>四年级等级</f>
        <v/>
      </c>
      <c r="Y217" s="515" t="str">
        <f>四年级仰卧起坐得分</f>
        <v/>
      </c>
      <c r="Z217" s="518" t="str">
        <f>四年级等级</f>
        <v/>
      </c>
      <c r="AA217" s="533"/>
      <c r="AB217" s="515"/>
      <c r="AC217" s="533" t="str">
        <f>四年级跳绳附加分</f>
        <v/>
      </c>
      <c r="AD217" s="534" t="str">
        <f>四年级标准分</f>
        <v/>
      </c>
      <c r="AE217" s="534" t="str">
        <f>四年级总分</f>
        <v/>
      </c>
      <c r="AF217" s="517" t="str">
        <f>四年级等级</f>
        <v/>
      </c>
    </row>
    <row r="218" spans="1:32">
      <c r="A218" s="476">
        <v>404</v>
      </c>
      <c r="B218" s="477">
        <v>6</v>
      </c>
      <c r="C218" s="478"/>
      <c r="D218" s="471"/>
      <c r="E218" s="478"/>
      <c r="F218" s="473"/>
      <c r="G218" s="480"/>
      <c r="H218" s="475"/>
      <c r="I218" s="501"/>
      <c r="J218" s="502"/>
      <c r="K218" s="502"/>
      <c r="L218" s="503"/>
      <c r="M218" s="644"/>
      <c r="N218" s="505" t="str">
        <f>四年级BMI</f>
        <v/>
      </c>
      <c r="O218" s="499" t="str">
        <f>四年级BMI等级</f>
        <v/>
      </c>
      <c r="P218" s="500" t="str">
        <f>四年级BMI得分</f>
        <v/>
      </c>
      <c r="Q218" s="515" t="str">
        <f>四年级肺活量得分</f>
        <v/>
      </c>
      <c r="R218" s="512" t="str">
        <f>四年级等级</f>
        <v/>
      </c>
      <c r="S218" s="516" t="str">
        <f>四年级50米跑得分</f>
        <v/>
      </c>
      <c r="T218" s="512" t="str">
        <f>四年级等级</f>
        <v/>
      </c>
      <c r="U218" s="516" t="str">
        <f>四年级坐位体前屈得分</f>
        <v/>
      </c>
      <c r="V218" s="517" t="str">
        <f>四年级等级</f>
        <v/>
      </c>
      <c r="W218" s="516" t="str">
        <f>四年级一分钟跳绳得分</f>
        <v/>
      </c>
      <c r="X218" s="517" t="str">
        <f>四年级等级</f>
        <v/>
      </c>
      <c r="Y218" s="515" t="str">
        <f>四年级仰卧起坐得分</f>
        <v/>
      </c>
      <c r="Z218" s="518" t="str">
        <f>四年级等级</f>
        <v/>
      </c>
      <c r="AA218" s="533"/>
      <c r="AB218" s="515"/>
      <c r="AC218" s="533" t="str">
        <f>四年级跳绳附加分</f>
        <v/>
      </c>
      <c r="AD218" s="534" t="str">
        <f>四年级标准分</f>
        <v/>
      </c>
      <c r="AE218" s="534" t="str">
        <f>四年级总分</f>
        <v/>
      </c>
      <c r="AF218" s="517" t="str">
        <f>四年级等级</f>
        <v/>
      </c>
    </row>
    <row r="219" spans="1:32">
      <c r="A219" s="476">
        <v>404</v>
      </c>
      <c r="B219" s="477">
        <v>7</v>
      </c>
      <c r="C219" s="478"/>
      <c r="D219" s="471"/>
      <c r="E219" s="478"/>
      <c r="F219" s="473"/>
      <c r="G219" s="480"/>
      <c r="H219" s="475"/>
      <c r="I219" s="501"/>
      <c r="J219" s="502"/>
      <c r="K219" s="502"/>
      <c r="L219" s="503"/>
      <c r="M219" s="644"/>
      <c r="N219" s="505" t="str">
        <f>四年级BMI</f>
        <v/>
      </c>
      <c r="O219" s="499" t="str">
        <f>四年级BMI等级</f>
        <v/>
      </c>
      <c r="P219" s="500" t="str">
        <f>四年级BMI得分</f>
        <v/>
      </c>
      <c r="Q219" s="515" t="str">
        <f>四年级肺活量得分</f>
        <v/>
      </c>
      <c r="R219" s="512" t="str">
        <f>四年级等级</f>
        <v/>
      </c>
      <c r="S219" s="516" t="str">
        <f>四年级50米跑得分</f>
        <v/>
      </c>
      <c r="T219" s="517" t="str">
        <f>四年级等级</f>
        <v/>
      </c>
      <c r="U219" s="516" t="str">
        <f>四年级坐位体前屈得分</f>
        <v/>
      </c>
      <c r="V219" s="517" t="str">
        <f>四年级等级</f>
        <v/>
      </c>
      <c r="W219" s="516" t="str">
        <f>四年级一分钟跳绳得分</f>
        <v/>
      </c>
      <c r="X219" s="517" t="str">
        <f>四年级等级</f>
        <v/>
      </c>
      <c r="Y219" s="515" t="str">
        <f>四年级仰卧起坐得分</f>
        <v/>
      </c>
      <c r="Z219" s="518" t="str">
        <f>四年级等级</f>
        <v/>
      </c>
      <c r="AA219" s="533"/>
      <c r="AB219" s="515"/>
      <c r="AC219" s="533" t="str">
        <f>四年级跳绳附加分</f>
        <v/>
      </c>
      <c r="AD219" s="534" t="str">
        <f>四年级标准分</f>
        <v/>
      </c>
      <c r="AE219" s="534" t="str">
        <f>四年级总分</f>
        <v/>
      </c>
      <c r="AF219" s="517" t="str">
        <f>四年级等级</f>
        <v/>
      </c>
    </row>
    <row r="220" spans="1:32">
      <c r="A220" s="476">
        <v>404</v>
      </c>
      <c r="B220" s="477">
        <v>8</v>
      </c>
      <c r="C220" s="478"/>
      <c r="D220" s="471"/>
      <c r="E220" s="478"/>
      <c r="F220" s="473"/>
      <c r="G220" s="480"/>
      <c r="H220" s="475"/>
      <c r="I220" s="501"/>
      <c r="J220" s="502"/>
      <c r="K220" s="502"/>
      <c r="L220" s="503"/>
      <c r="M220" s="644"/>
      <c r="N220" s="505" t="str">
        <f>四年级BMI</f>
        <v/>
      </c>
      <c r="O220" s="499" t="str">
        <f>四年级BMI等级</f>
        <v/>
      </c>
      <c r="P220" s="500" t="str">
        <f>四年级BMI得分</f>
        <v/>
      </c>
      <c r="Q220" s="515" t="str">
        <f>四年级肺活量得分</f>
        <v/>
      </c>
      <c r="R220" s="512" t="str">
        <f>四年级等级</f>
        <v/>
      </c>
      <c r="S220" s="516" t="str">
        <f>四年级50米跑得分</f>
        <v/>
      </c>
      <c r="T220" s="517" t="str">
        <f>四年级等级</f>
        <v/>
      </c>
      <c r="U220" s="516" t="str">
        <f>四年级坐位体前屈得分</f>
        <v/>
      </c>
      <c r="V220" s="517" t="str">
        <f>四年级等级</f>
        <v/>
      </c>
      <c r="W220" s="516" t="str">
        <f>四年级一分钟跳绳得分</f>
        <v/>
      </c>
      <c r="X220" s="517" t="str">
        <f>四年级等级</f>
        <v/>
      </c>
      <c r="Y220" s="515" t="str">
        <f>四年级仰卧起坐得分</f>
        <v/>
      </c>
      <c r="Z220" s="518" t="str">
        <f>四年级等级</f>
        <v/>
      </c>
      <c r="AA220" s="533"/>
      <c r="AB220" s="515"/>
      <c r="AC220" s="533" t="str">
        <f>四年级跳绳附加分</f>
        <v/>
      </c>
      <c r="AD220" s="534" t="str">
        <f>四年级标准分</f>
        <v/>
      </c>
      <c r="AE220" s="534" t="str">
        <f>四年级总分</f>
        <v/>
      </c>
      <c r="AF220" s="517" t="str">
        <f>四年级等级</f>
        <v/>
      </c>
    </row>
    <row r="221" spans="1:32">
      <c r="A221" s="476">
        <v>404</v>
      </c>
      <c r="B221" s="477">
        <v>9</v>
      </c>
      <c r="C221" s="478"/>
      <c r="D221" s="471"/>
      <c r="E221" s="478"/>
      <c r="F221" s="473"/>
      <c r="G221" s="474"/>
      <c r="H221" s="475"/>
      <c r="I221" s="501"/>
      <c r="J221" s="502"/>
      <c r="K221" s="502"/>
      <c r="L221" s="503"/>
      <c r="M221" s="644"/>
      <c r="N221" s="505" t="str">
        <f>四年级BMI</f>
        <v/>
      </c>
      <c r="O221" s="499" t="str">
        <f>四年级BMI等级</f>
        <v/>
      </c>
      <c r="P221" s="500" t="str">
        <f>四年级BMI得分</f>
        <v/>
      </c>
      <c r="Q221" s="515" t="str">
        <f>四年级肺活量得分</f>
        <v/>
      </c>
      <c r="R221" s="512" t="str">
        <f>四年级等级</f>
        <v/>
      </c>
      <c r="S221" s="516" t="str">
        <f>四年级50米跑得分</f>
        <v/>
      </c>
      <c r="T221" s="517" t="str">
        <f>四年级等级</f>
        <v/>
      </c>
      <c r="U221" s="516" t="str">
        <f>四年级坐位体前屈得分</f>
        <v/>
      </c>
      <c r="V221" s="517" t="str">
        <f>四年级等级</f>
        <v/>
      </c>
      <c r="W221" s="516" t="str">
        <f>四年级一分钟跳绳得分</f>
        <v/>
      </c>
      <c r="X221" s="517" t="str">
        <f>四年级等级</f>
        <v/>
      </c>
      <c r="Y221" s="515" t="str">
        <f>四年级仰卧起坐得分</f>
        <v/>
      </c>
      <c r="Z221" s="518" t="str">
        <f>四年级等级</f>
        <v/>
      </c>
      <c r="AA221" s="533"/>
      <c r="AB221" s="515"/>
      <c r="AC221" s="533" t="str">
        <f>四年级跳绳附加分</f>
        <v/>
      </c>
      <c r="AD221" s="534" t="str">
        <f>四年级标准分</f>
        <v/>
      </c>
      <c r="AE221" s="534" t="str">
        <f>四年级总分</f>
        <v/>
      </c>
      <c r="AF221" s="517" t="str">
        <f>四年级等级</f>
        <v/>
      </c>
    </row>
    <row r="222" spans="1:32">
      <c r="A222" s="476">
        <v>404</v>
      </c>
      <c r="B222" s="477">
        <v>10</v>
      </c>
      <c r="C222" s="478"/>
      <c r="D222" s="471"/>
      <c r="E222" s="478"/>
      <c r="F222" s="473"/>
      <c r="G222" s="474"/>
      <c r="H222" s="475"/>
      <c r="I222" s="501"/>
      <c r="J222" s="502"/>
      <c r="K222" s="502"/>
      <c r="L222" s="503"/>
      <c r="M222" s="644"/>
      <c r="N222" s="505" t="str">
        <f>四年级BMI</f>
        <v/>
      </c>
      <c r="O222" s="499" t="str">
        <f>四年级BMI等级</f>
        <v/>
      </c>
      <c r="P222" s="500" t="str">
        <f>四年级BMI得分</f>
        <v/>
      </c>
      <c r="Q222" s="515" t="str">
        <f>四年级肺活量得分</f>
        <v/>
      </c>
      <c r="R222" s="512" t="str">
        <f>四年级等级</f>
        <v/>
      </c>
      <c r="S222" s="516" t="str">
        <f>四年级50米跑得分</f>
        <v/>
      </c>
      <c r="T222" s="517" t="str">
        <f>四年级等级</f>
        <v/>
      </c>
      <c r="U222" s="516" t="str">
        <f>四年级坐位体前屈得分</f>
        <v/>
      </c>
      <c r="V222" s="517" t="str">
        <f>四年级等级</f>
        <v/>
      </c>
      <c r="W222" s="516" t="str">
        <f>四年级一分钟跳绳得分</f>
        <v/>
      </c>
      <c r="X222" s="517" t="str">
        <f>四年级等级</f>
        <v/>
      </c>
      <c r="Y222" s="515" t="str">
        <f>四年级仰卧起坐得分</f>
        <v/>
      </c>
      <c r="Z222" s="518" t="str">
        <f>四年级等级</f>
        <v/>
      </c>
      <c r="AA222" s="533"/>
      <c r="AB222" s="515"/>
      <c r="AC222" s="533" t="str">
        <f>四年级跳绳附加分</f>
        <v/>
      </c>
      <c r="AD222" s="534" t="str">
        <f>四年级标准分</f>
        <v/>
      </c>
      <c r="AE222" s="534" t="str">
        <f>四年级总分</f>
        <v/>
      </c>
      <c r="AF222" s="517" t="str">
        <f>四年级等级</f>
        <v/>
      </c>
    </row>
    <row r="223" spans="1:32">
      <c r="A223" s="476">
        <v>404</v>
      </c>
      <c r="B223" s="477">
        <v>11</v>
      </c>
      <c r="C223" s="478"/>
      <c r="D223" s="471"/>
      <c r="E223" s="478"/>
      <c r="F223" s="473"/>
      <c r="G223" s="480"/>
      <c r="H223" s="475"/>
      <c r="I223" s="501"/>
      <c r="J223" s="502"/>
      <c r="K223" s="502"/>
      <c r="L223" s="503"/>
      <c r="M223" s="644"/>
      <c r="N223" s="505" t="str">
        <f>四年级BMI</f>
        <v/>
      </c>
      <c r="O223" s="499" t="str">
        <f>四年级BMI等级</f>
        <v/>
      </c>
      <c r="P223" s="500" t="str">
        <f>四年级BMI得分</f>
        <v/>
      </c>
      <c r="Q223" s="515" t="str">
        <f>四年级肺活量得分</f>
        <v/>
      </c>
      <c r="R223" s="512" t="str">
        <f>四年级等级</f>
        <v/>
      </c>
      <c r="S223" s="516" t="str">
        <f>四年级50米跑得分</f>
        <v/>
      </c>
      <c r="T223" s="517" t="str">
        <f>四年级等级</f>
        <v/>
      </c>
      <c r="U223" s="516" t="str">
        <f>四年级坐位体前屈得分</f>
        <v/>
      </c>
      <c r="V223" s="517" t="str">
        <f>四年级等级</f>
        <v/>
      </c>
      <c r="W223" s="516" t="str">
        <f>四年级一分钟跳绳得分</f>
        <v/>
      </c>
      <c r="X223" s="517" t="str">
        <f>四年级等级</f>
        <v/>
      </c>
      <c r="Y223" s="515" t="str">
        <f>四年级仰卧起坐得分</f>
        <v/>
      </c>
      <c r="Z223" s="518" t="str">
        <f>四年级等级</f>
        <v/>
      </c>
      <c r="AA223" s="533"/>
      <c r="AB223" s="515"/>
      <c r="AC223" s="533" t="str">
        <f>四年级跳绳附加分</f>
        <v/>
      </c>
      <c r="AD223" s="534" t="str">
        <f>四年级标准分</f>
        <v/>
      </c>
      <c r="AE223" s="534" t="str">
        <f>四年级总分</f>
        <v/>
      </c>
      <c r="AF223" s="517" t="str">
        <f>四年级等级</f>
        <v/>
      </c>
    </row>
    <row r="224" spans="1:32">
      <c r="A224" s="476">
        <v>404</v>
      </c>
      <c r="B224" s="477">
        <v>12</v>
      </c>
      <c r="C224" s="478"/>
      <c r="D224" s="471"/>
      <c r="E224" s="478"/>
      <c r="F224" s="473"/>
      <c r="G224" s="480"/>
      <c r="H224" s="475"/>
      <c r="I224" s="501"/>
      <c r="J224" s="502"/>
      <c r="K224" s="502"/>
      <c r="L224" s="503"/>
      <c r="M224" s="644"/>
      <c r="N224" s="505" t="str">
        <f>四年级BMI</f>
        <v/>
      </c>
      <c r="O224" s="499" t="str">
        <f>四年级BMI等级</f>
        <v/>
      </c>
      <c r="P224" s="500" t="str">
        <f>四年级BMI得分</f>
        <v/>
      </c>
      <c r="Q224" s="515" t="str">
        <f>四年级肺活量得分</f>
        <v/>
      </c>
      <c r="R224" s="512" t="str">
        <f>四年级等级</f>
        <v/>
      </c>
      <c r="S224" s="516" t="str">
        <f>四年级50米跑得分</f>
        <v/>
      </c>
      <c r="T224" s="517" t="str">
        <f>四年级等级</f>
        <v/>
      </c>
      <c r="U224" s="516" t="str">
        <f>四年级坐位体前屈得分</f>
        <v/>
      </c>
      <c r="V224" s="517" t="str">
        <f>四年级等级</f>
        <v/>
      </c>
      <c r="W224" s="516" t="str">
        <f>四年级一分钟跳绳得分</f>
        <v/>
      </c>
      <c r="X224" s="517" t="str">
        <f>四年级等级</f>
        <v/>
      </c>
      <c r="Y224" s="515" t="str">
        <f>四年级仰卧起坐得分</f>
        <v/>
      </c>
      <c r="Z224" s="518" t="str">
        <f>四年级等级</f>
        <v/>
      </c>
      <c r="AA224" s="533"/>
      <c r="AB224" s="515"/>
      <c r="AC224" s="533" t="str">
        <f>四年级跳绳附加分</f>
        <v/>
      </c>
      <c r="AD224" s="534" t="str">
        <f>四年级标准分</f>
        <v/>
      </c>
      <c r="AE224" s="534" t="str">
        <f>四年级总分</f>
        <v/>
      </c>
      <c r="AF224" s="517" t="str">
        <f>四年级等级</f>
        <v/>
      </c>
    </row>
    <row r="225" spans="1:32">
      <c r="A225" s="476">
        <v>404</v>
      </c>
      <c r="B225" s="477">
        <v>13</v>
      </c>
      <c r="C225" s="478"/>
      <c r="D225" s="471"/>
      <c r="E225" s="478"/>
      <c r="F225" s="473"/>
      <c r="G225" s="480"/>
      <c r="H225" s="475"/>
      <c r="I225" s="501"/>
      <c r="J225" s="502"/>
      <c r="K225" s="502"/>
      <c r="L225" s="503"/>
      <c r="M225" s="644"/>
      <c r="N225" s="505" t="str">
        <f>四年级BMI</f>
        <v/>
      </c>
      <c r="O225" s="499" t="str">
        <f>四年级BMI等级</f>
        <v/>
      </c>
      <c r="P225" s="500" t="str">
        <f>四年级BMI得分</f>
        <v/>
      </c>
      <c r="Q225" s="515" t="str">
        <f>四年级肺活量得分</f>
        <v/>
      </c>
      <c r="R225" s="512" t="str">
        <f>四年级等级</f>
        <v/>
      </c>
      <c r="S225" s="516" t="str">
        <f>四年级50米跑得分</f>
        <v/>
      </c>
      <c r="T225" s="517" t="str">
        <f>四年级等级</f>
        <v/>
      </c>
      <c r="U225" s="516" t="str">
        <f>四年级坐位体前屈得分</f>
        <v/>
      </c>
      <c r="V225" s="517" t="str">
        <f>四年级等级</f>
        <v/>
      </c>
      <c r="W225" s="516" t="str">
        <f>四年级一分钟跳绳得分</f>
        <v/>
      </c>
      <c r="X225" s="517" t="str">
        <f>四年级等级</f>
        <v/>
      </c>
      <c r="Y225" s="515" t="str">
        <f>四年级仰卧起坐得分</f>
        <v/>
      </c>
      <c r="Z225" s="518" t="str">
        <f>四年级等级</f>
        <v/>
      </c>
      <c r="AA225" s="533"/>
      <c r="AB225" s="515"/>
      <c r="AC225" s="533" t="str">
        <f>四年级跳绳附加分</f>
        <v/>
      </c>
      <c r="AD225" s="534" t="str">
        <f>四年级标准分</f>
        <v/>
      </c>
      <c r="AE225" s="534" t="str">
        <f>四年级总分</f>
        <v/>
      </c>
      <c r="AF225" s="517" t="str">
        <f>四年级等级</f>
        <v/>
      </c>
    </row>
    <row r="226" spans="1:32">
      <c r="A226" s="476">
        <v>404</v>
      </c>
      <c r="B226" s="477">
        <v>14</v>
      </c>
      <c r="C226" s="478"/>
      <c r="D226" s="471"/>
      <c r="E226" s="478"/>
      <c r="F226" s="473"/>
      <c r="G226" s="480"/>
      <c r="H226" s="475"/>
      <c r="I226" s="501"/>
      <c r="J226" s="502"/>
      <c r="K226" s="502"/>
      <c r="L226" s="503"/>
      <c r="M226" s="644"/>
      <c r="N226" s="505" t="str">
        <f>四年级BMI</f>
        <v/>
      </c>
      <c r="O226" s="499" t="str">
        <f>四年级BMI等级</f>
        <v/>
      </c>
      <c r="P226" s="500" t="str">
        <f>四年级BMI得分</f>
        <v/>
      </c>
      <c r="Q226" s="515" t="str">
        <f>四年级肺活量得分</f>
        <v/>
      </c>
      <c r="R226" s="512" t="str">
        <f>四年级等级</f>
        <v/>
      </c>
      <c r="S226" s="516" t="str">
        <f>四年级50米跑得分</f>
        <v/>
      </c>
      <c r="T226" s="517" t="str">
        <f>四年级等级</f>
        <v/>
      </c>
      <c r="U226" s="516" t="str">
        <f>四年级坐位体前屈得分</f>
        <v/>
      </c>
      <c r="V226" s="517" t="str">
        <f>四年级等级</f>
        <v/>
      </c>
      <c r="W226" s="516" t="str">
        <f>四年级一分钟跳绳得分</f>
        <v/>
      </c>
      <c r="X226" s="517" t="str">
        <f>四年级等级</f>
        <v/>
      </c>
      <c r="Y226" s="515" t="str">
        <f>四年级仰卧起坐得分</f>
        <v/>
      </c>
      <c r="Z226" s="518" t="str">
        <f>四年级等级</f>
        <v/>
      </c>
      <c r="AA226" s="533"/>
      <c r="AB226" s="515"/>
      <c r="AC226" s="533" t="str">
        <f>四年级跳绳附加分</f>
        <v/>
      </c>
      <c r="AD226" s="534" t="str">
        <f>四年级标准分</f>
        <v/>
      </c>
      <c r="AE226" s="534" t="str">
        <f>四年级总分</f>
        <v/>
      </c>
      <c r="AF226" s="517" t="str">
        <f>四年级等级</f>
        <v/>
      </c>
    </row>
    <row r="227" spans="1:32">
      <c r="A227" s="476">
        <v>404</v>
      </c>
      <c r="B227" s="477">
        <v>15</v>
      </c>
      <c r="C227" s="478"/>
      <c r="D227" s="471"/>
      <c r="E227" s="478"/>
      <c r="F227" s="473"/>
      <c r="G227" s="480"/>
      <c r="H227" s="475"/>
      <c r="I227" s="501"/>
      <c r="J227" s="502"/>
      <c r="K227" s="502"/>
      <c r="L227" s="503"/>
      <c r="M227" s="644"/>
      <c r="N227" s="505" t="str">
        <f>四年级BMI</f>
        <v/>
      </c>
      <c r="O227" s="499" t="str">
        <f>四年级BMI等级</f>
        <v/>
      </c>
      <c r="P227" s="500" t="str">
        <f>四年级BMI得分</f>
        <v/>
      </c>
      <c r="Q227" s="515" t="str">
        <f>四年级肺活量得分</f>
        <v/>
      </c>
      <c r="R227" s="512" t="str">
        <f>四年级等级</f>
        <v/>
      </c>
      <c r="S227" s="516" t="str">
        <f>四年级50米跑得分</f>
        <v/>
      </c>
      <c r="T227" s="517" t="str">
        <f>四年级等级</f>
        <v/>
      </c>
      <c r="U227" s="516" t="str">
        <f>四年级坐位体前屈得分</f>
        <v/>
      </c>
      <c r="V227" s="517" t="str">
        <f>四年级等级</f>
        <v/>
      </c>
      <c r="W227" s="516" t="str">
        <f>四年级一分钟跳绳得分</f>
        <v/>
      </c>
      <c r="X227" s="517" t="str">
        <f>四年级等级</f>
        <v/>
      </c>
      <c r="Y227" s="515" t="str">
        <f>四年级仰卧起坐得分</f>
        <v/>
      </c>
      <c r="Z227" s="518" t="str">
        <f>四年级等级</f>
        <v/>
      </c>
      <c r="AA227" s="533"/>
      <c r="AB227" s="515"/>
      <c r="AC227" s="533" t="str">
        <f>四年级跳绳附加分</f>
        <v/>
      </c>
      <c r="AD227" s="534" t="str">
        <f>四年级标准分</f>
        <v/>
      </c>
      <c r="AE227" s="534" t="str">
        <f>四年级总分</f>
        <v/>
      </c>
      <c r="AF227" s="517" t="str">
        <f>四年级等级</f>
        <v/>
      </c>
    </row>
    <row r="228" spans="1:32">
      <c r="A228" s="476">
        <v>404</v>
      </c>
      <c r="B228" s="477">
        <v>16</v>
      </c>
      <c r="C228" s="478"/>
      <c r="D228" s="471"/>
      <c r="E228" s="478"/>
      <c r="F228" s="473"/>
      <c r="G228" s="480"/>
      <c r="H228" s="475"/>
      <c r="I228" s="501"/>
      <c r="J228" s="502"/>
      <c r="K228" s="502"/>
      <c r="L228" s="503"/>
      <c r="M228" s="644"/>
      <c r="N228" s="505" t="str">
        <f>四年级BMI</f>
        <v/>
      </c>
      <c r="O228" s="499" t="str">
        <f>四年级BMI等级</f>
        <v/>
      </c>
      <c r="P228" s="500" t="str">
        <f>四年级BMI得分</f>
        <v/>
      </c>
      <c r="Q228" s="515" t="str">
        <f>四年级肺活量得分</f>
        <v/>
      </c>
      <c r="R228" s="512" t="str">
        <f>四年级等级</f>
        <v/>
      </c>
      <c r="S228" s="516" t="str">
        <f>四年级50米跑得分</f>
        <v/>
      </c>
      <c r="T228" s="517" t="str">
        <f>四年级等级</f>
        <v/>
      </c>
      <c r="U228" s="516" t="str">
        <f>四年级坐位体前屈得分</f>
        <v/>
      </c>
      <c r="V228" s="517" t="str">
        <f>四年级等级</f>
        <v/>
      </c>
      <c r="W228" s="516" t="str">
        <f>四年级一分钟跳绳得分</f>
        <v/>
      </c>
      <c r="X228" s="517" t="str">
        <f>四年级等级</f>
        <v/>
      </c>
      <c r="Y228" s="515" t="str">
        <f>四年级仰卧起坐得分</f>
        <v/>
      </c>
      <c r="Z228" s="518" t="str">
        <f>四年级等级</f>
        <v/>
      </c>
      <c r="AA228" s="533"/>
      <c r="AB228" s="515"/>
      <c r="AC228" s="533" t="str">
        <f>四年级跳绳附加分</f>
        <v/>
      </c>
      <c r="AD228" s="534" t="str">
        <f>四年级标准分</f>
        <v/>
      </c>
      <c r="AE228" s="534" t="str">
        <f>四年级总分</f>
        <v/>
      </c>
      <c r="AF228" s="517" t="str">
        <f>四年级等级</f>
        <v/>
      </c>
    </row>
    <row r="229" spans="1:32">
      <c r="A229" s="476">
        <v>404</v>
      </c>
      <c r="B229" s="477">
        <v>17</v>
      </c>
      <c r="C229" s="478"/>
      <c r="D229" s="471"/>
      <c r="E229" s="478"/>
      <c r="F229" s="473"/>
      <c r="G229" s="480"/>
      <c r="H229" s="475"/>
      <c r="I229" s="501"/>
      <c r="J229" s="502"/>
      <c r="K229" s="502"/>
      <c r="L229" s="503"/>
      <c r="M229" s="644"/>
      <c r="N229" s="505" t="str">
        <f>四年级BMI</f>
        <v/>
      </c>
      <c r="O229" s="499" t="str">
        <f>四年级BMI等级</f>
        <v/>
      </c>
      <c r="P229" s="500" t="str">
        <f>四年级BMI得分</f>
        <v/>
      </c>
      <c r="Q229" s="515" t="str">
        <f>四年级肺活量得分</f>
        <v/>
      </c>
      <c r="R229" s="512" t="str">
        <f>四年级等级</f>
        <v/>
      </c>
      <c r="S229" s="516" t="str">
        <f>四年级50米跑得分</f>
        <v/>
      </c>
      <c r="T229" s="517" t="str">
        <f>四年级等级</f>
        <v/>
      </c>
      <c r="U229" s="516" t="str">
        <f>四年级坐位体前屈得分</f>
        <v/>
      </c>
      <c r="V229" s="517" t="str">
        <f>四年级等级</f>
        <v/>
      </c>
      <c r="W229" s="516" t="str">
        <f>四年级一分钟跳绳得分</f>
        <v/>
      </c>
      <c r="X229" s="517" t="str">
        <f>四年级等级</f>
        <v/>
      </c>
      <c r="Y229" s="515" t="str">
        <f>四年级仰卧起坐得分</f>
        <v/>
      </c>
      <c r="Z229" s="518" t="str">
        <f>四年级等级</f>
        <v/>
      </c>
      <c r="AA229" s="533"/>
      <c r="AB229" s="515"/>
      <c r="AC229" s="533" t="str">
        <f>四年级跳绳附加分</f>
        <v/>
      </c>
      <c r="AD229" s="534" t="str">
        <f>四年级标准分</f>
        <v/>
      </c>
      <c r="AE229" s="534" t="str">
        <f>四年级总分</f>
        <v/>
      </c>
      <c r="AF229" s="517" t="str">
        <f>四年级等级</f>
        <v/>
      </c>
    </row>
    <row r="230" spans="1:32">
      <c r="A230" s="476">
        <v>404</v>
      </c>
      <c r="B230" s="477">
        <v>18</v>
      </c>
      <c r="C230" s="478"/>
      <c r="D230" s="471"/>
      <c r="E230" s="478"/>
      <c r="F230" s="473"/>
      <c r="G230" s="480"/>
      <c r="H230" s="475"/>
      <c r="I230" s="501"/>
      <c r="J230" s="502"/>
      <c r="K230" s="502"/>
      <c r="L230" s="503"/>
      <c r="M230" s="644"/>
      <c r="N230" s="505" t="str">
        <f>四年级BMI</f>
        <v/>
      </c>
      <c r="O230" s="499" t="str">
        <f>四年级BMI等级</f>
        <v/>
      </c>
      <c r="P230" s="500" t="str">
        <f>四年级BMI得分</f>
        <v/>
      </c>
      <c r="Q230" s="515" t="str">
        <f>四年级肺活量得分</f>
        <v/>
      </c>
      <c r="R230" s="512" t="str">
        <f>四年级等级</f>
        <v/>
      </c>
      <c r="S230" s="516" t="str">
        <f>四年级50米跑得分</f>
        <v/>
      </c>
      <c r="T230" s="517" t="str">
        <f>四年级等级</f>
        <v/>
      </c>
      <c r="U230" s="516" t="str">
        <f>四年级坐位体前屈得分</f>
        <v/>
      </c>
      <c r="V230" s="517" t="str">
        <f>四年级等级</f>
        <v/>
      </c>
      <c r="W230" s="516" t="str">
        <f>四年级一分钟跳绳得分</f>
        <v/>
      </c>
      <c r="X230" s="517" t="str">
        <f>四年级等级</f>
        <v/>
      </c>
      <c r="Y230" s="515" t="str">
        <f>四年级仰卧起坐得分</f>
        <v/>
      </c>
      <c r="Z230" s="518" t="str">
        <f>四年级等级</f>
        <v/>
      </c>
      <c r="AA230" s="533"/>
      <c r="AB230" s="515"/>
      <c r="AC230" s="533" t="str">
        <f>四年级跳绳附加分</f>
        <v/>
      </c>
      <c r="AD230" s="534" t="str">
        <f>四年级标准分</f>
        <v/>
      </c>
      <c r="AE230" s="534" t="str">
        <f>四年级总分</f>
        <v/>
      </c>
      <c r="AF230" s="517" t="str">
        <f>四年级等级</f>
        <v/>
      </c>
    </row>
    <row r="231" spans="1:32">
      <c r="A231" s="476">
        <v>404</v>
      </c>
      <c r="B231" s="477">
        <v>19</v>
      </c>
      <c r="C231" s="478"/>
      <c r="D231" s="471"/>
      <c r="E231" s="478"/>
      <c r="F231" s="473"/>
      <c r="G231" s="480"/>
      <c r="H231" s="475"/>
      <c r="I231" s="501"/>
      <c r="J231" s="502"/>
      <c r="K231" s="502"/>
      <c r="L231" s="503"/>
      <c r="M231" s="644"/>
      <c r="N231" s="505" t="str">
        <f>四年级BMI</f>
        <v/>
      </c>
      <c r="O231" s="499" t="str">
        <f>四年级BMI等级</f>
        <v/>
      </c>
      <c r="P231" s="500" t="str">
        <f>四年级BMI得分</f>
        <v/>
      </c>
      <c r="Q231" s="515" t="str">
        <f>四年级肺活量得分</f>
        <v/>
      </c>
      <c r="R231" s="512" t="str">
        <f>四年级等级</f>
        <v/>
      </c>
      <c r="S231" s="516" t="str">
        <f>四年级50米跑得分</f>
        <v/>
      </c>
      <c r="T231" s="517" t="str">
        <f>四年级等级</f>
        <v/>
      </c>
      <c r="U231" s="516" t="str">
        <f>四年级坐位体前屈得分</f>
        <v/>
      </c>
      <c r="V231" s="517" t="str">
        <f>四年级等级</f>
        <v/>
      </c>
      <c r="W231" s="516" t="str">
        <f>四年级一分钟跳绳得分</f>
        <v/>
      </c>
      <c r="X231" s="517" t="str">
        <f>四年级等级</f>
        <v/>
      </c>
      <c r="Y231" s="515" t="str">
        <f>四年级仰卧起坐得分</f>
        <v/>
      </c>
      <c r="Z231" s="518" t="str">
        <f>四年级等级</f>
        <v/>
      </c>
      <c r="AA231" s="533"/>
      <c r="AB231" s="515"/>
      <c r="AC231" s="533" t="str">
        <f>四年级跳绳附加分</f>
        <v/>
      </c>
      <c r="AD231" s="534" t="str">
        <f>四年级标准分</f>
        <v/>
      </c>
      <c r="AE231" s="534" t="str">
        <f>四年级总分</f>
        <v/>
      </c>
      <c r="AF231" s="517" t="str">
        <f>四年级等级</f>
        <v/>
      </c>
    </row>
    <row r="232" spans="1:32">
      <c r="A232" s="476">
        <v>404</v>
      </c>
      <c r="B232" s="477">
        <v>20</v>
      </c>
      <c r="C232" s="478"/>
      <c r="D232" s="471"/>
      <c r="E232" s="478"/>
      <c r="F232" s="473"/>
      <c r="G232" s="480"/>
      <c r="H232" s="475"/>
      <c r="I232" s="501"/>
      <c r="J232" s="502"/>
      <c r="K232" s="502"/>
      <c r="L232" s="503"/>
      <c r="M232" s="644"/>
      <c r="N232" s="505" t="str">
        <f>四年级BMI</f>
        <v/>
      </c>
      <c r="O232" s="499" t="str">
        <f>四年级BMI等级</f>
        <v/>
      </c>
      <c r="P232" s="500" t="str">
        <f>四年级BMI得分</f>
        <v/>
      </c>
      <c r="Q232" s="515" t="str">
        <f>四年级肺活量得分</f>
        <v/>
      </c>
      <c r="R232" s="512" t="str">
        <f>四年级等级</f>
        <v/>
      </c>
      <c r="S232" s="516" t="str">
        <f>四年级50米跑得分</f>
        <v/>
      </c>
      <c r="T232" s="517" t="str">
        <f>四年级等级</f>
        <v/>
      </c>
      <c r="U232" s="516" t="str">
        <f>四年级坐位体前屈得分</f>
        <v/>
      </c>
      <c r="V232" s="517" t="str">
        <f>四年级等级</f>
        <v/>
      </c>
      <c r="W232" s="516" t="str">
        <f>四年级一分钟跳绳得分</f>
        <v/>
      </c>
      <c r="X232" s="517" t="str">
        <f>四年级等级</f>
        <v/>
      </c>
      <c r="Y232" s="515" t="str">
        <f>四年级仰卧起坐得分</f>
        <v/>
      </c>
      <c r="Z232" s="518" t="str">
        <f>四年级等级</f>
        <v/>
      </c>
      <c r="AA232" s="533"/>
      <c r="AB232" s="515"/>
      <c r="AC232" s="533" t="str">
        <f>四年级跳绳附加分</f>
        <v/>
      </c>
      <c r="AD232" s="534" t="str">
        <f>四年级标准分</f>
        <v/>
      </c>
      <c r="AE232" s="534" t="str">
        <f>四年级总分</f>
        <v/>
      </c>
      <c r="AF232" s="517" t="str">
        <f>四年级等级</f>
        <v/>
      </c>
    </row>
    <row r="233" spans="1:32">
      <c r="A233" s="476">
        <v>404</v>
      </c>
      <c r="B233" s="477">
        <v>21</v>
      </c>
      <c r="C233" s="478"/>
      <c r="D233" s="471"/>
      <c r="E233" s="478"/>
      <c r="F233" s="473"/>
      <c r="G233" s="480"/>
      <c r="H233" s="475"/>
      <c r="I233" s="501"/>
      <c r="J233" s="502"/>
      <c r="K233" s="502"/>
      <c r="L233" s="503"/>
      <c r="M233" s="644"/>
      <c r="N233" s="505" t="str">
        <f>四年级BMI</f>
        <v/>
      </c>
      <c r="O233" s="499" t="str">
        <f>四年级BMI等级</f>
        <v/>
      </c>
      <c r="P233" s="500" t="str">
        <f>四年级BMI得分</f>
        <v/>
      </c>
      <c r="Q233" s="515" t="str">
        <f>四年级肺活量得分</f>
        <v/>
      </c>
      <c r="R233" s="512" t="str">
        <f>四年级等级</f>
        <v/>
      </c>
      <c r="S233" s="516" t="str">
        <f>四年级50米跑得分</f>
        <v/>
      </c>
      <c r="T233" s="517" t="str">
        <f>四年级等级</f>
        <v/>
      </c>
      <c r="U233" s="516" t="str">
        <f>四年级坐位体前屈得分</f>
        <v/>
      </c>
      <c r="V233" s="517" t="str">
        <f>四年级等级</f>
        <v/>
      </c>
      <c r="W233" s="516" t="str">
        <f>四年级一分钟跳绳得分</f>
        <v/>
      </c>
      <c r="X233" s="517" t="str">
        <f>四年级等级</f>
        <v/>
      </c>
      <c r="Y233" s="515" t="str">
        <f>四年级仰卧起坐得分</f>
        <v/>
      </c>
      <c r="Z233" s="518" t="str">
        <f>四年级等级</f>
        <v/>
      </c>
      <c r="AA233" s="533"/>
      <c r="AB233" s="515"/>
      <c r="AC233" s="533" t="str">
        <f>四年级跳绳附加分</f>
        <v/>
      </c>
      <c r="AD233" s="534" t="str">
        <f>四年级标准分</f>
        <v/>
      </c>
      <c r="AE233" s="534" t="str">
        <f>四年级总分</f>
        <v/>
      </c>
      <c r="AF233" s="517" t="str">
        <f>四年级等级</f>
        <v/>
      </c>
    </row>
    <row r="234" spans="1:32">
      <c r="A234" s="476">
        <v>404</v>
      </c>
      <c r="B234" s="477">
        <v>22</v>
      </c>
      <c r="C234" s="478"/>
      <c r="D234" s="471"/>
      <c r="E234" s="478"/>
      <c r="F234" s="473"/>
      <c r="G234" s="480"/>
      <c r="H234" s="475"/>
      <c r="I234" s="501"/>
      <c r="J234" s="502"/>
      <c r="K234" s="502"/>
      <c r="L234" s="503"/>
      <c r="M234" s="644"/>
      <c r="N234" s="505" t="str">
        <f>四年级BMI</f>
        <v/>
      </c>
      <c r="O234" s="499" t="str">
        <f>四年级BMI等级</f>
        <v/>
      </c>
      <c r="P234" s="500" t="str">
        <f>四年级BMI得分</f>
        <v/>
      </c>
      <c r="Q234" s="515" t="str">
        <f>四年级肺活量得分</f>
        <v/>
      </c>
      <c r="R234" s="512" t="str">
        <f>四年级等级</f>
        <v/>
      </c>
      <c r="S234" s="516" t="str">
        <f>四年级50米跑得分</f>
        <v/>
      </c>
      <c r="T234" s="517" t="str">
        <f>四年级等级</f>
        <v/>
      </c>
      <c r="U234" s="516" t="str">
        <f>四年级坐位体前屈得分</f>
        <v/>
      </c>
      <c r="V234" s="517" t="str">
        <f>四年级等级</f>
        <v/>
      </c>
      <c r="W234" s="516" t="str">
        <f>四年级一分钟跳绳得分</f>
        <v/>
      </c>
      <c r="X234" s="517" t="str">
        <f>四年级等级</f>
        <v/>
      </c>
      <c r="Y234" s="515" t="str">
        <f>四年级仰卧起坐得分</f>
        <v/>
      </c>
      <c r="Z234" s="518" t="str">
        <f>四年级等级</f>
        <v/>
      </c>
      <c r="AA234" s="533"/>
      <c r="AB234" s="515"/>
      <c r="AC234" s="533" t="str">
        <f>四年级跳绳附加分</f>
        <v/>
      </c>
      <c r="AD234" s="534" t="str">
        <f>四年级标准分</f>
        <v/>
      </c>
      <c r="AE234" s="534" t="str">
        <f>四年级总分</f>
        <v/>
      </c>
      <c r="AF234" s="517" t="str">
        <f>四年级等级</f>
        <v/>
      </c>
    </row>
    <row r="235" spans="1:32">
      <c r="A235" s="476">
        <v>404</v>
      </c>
      <c r="B235" s="477">
        <v>23</v>
      </c>
      <c r="C235" s="478"/>
      <c r="D235" s="471"/>
      <c r="E235" s="478"/>
      <c r="F235" s="473"/>
      <c r="G235" s="480"/>
      <c r="H235" s="475"/>
      <c r="I235" s="501"/>
      <c r="J235" s="502"/>
      <c r="K235" s="502"/>
      <c r="L235" s="503"/>
      <c r="M235" s="644"/>
      <c r="N235" s="505" t="str">
        <f>四年级BMI</f>
        <v/>
      </c>
      <c r="O235" s="499" t="str">
        <f>四年级BMI等级</f>
        <v/>
      </c>
      <c r="P235" s="500" t="str">
        <f>四年级BMI得分</f>
        <v/>
      </c>
      <c r="Q235" s="515" t="str">
        <f>四年级肺活量得分</f>
        <v/>
      </c>
      <c r="R235" s="512" t="str">
        <f>四年级等级</f>
        <v/>
      </c>
      <c r="S235" s="516" t="str">
        <f>四年级50米跑得分</f>
        <v/>
      </c>
      <c r="T235" s="517" t="str">
        <f>四年级等级</f>
        <v/>
      </c>
      <c r="U235" s="516" t="str">
        <f>四年级坐位体前屈得分</f>
        <v/>
      </c>
      <c r="V235" s="517" t="str">
        <f>四年级等级</f>
        <v/>
      </c>
      <c r="W235" s="516" t="str">
        <f>四年级一分钟跳绳得分</f>
        <v/>
      </c>
      <c r="X235" s="517" t="str">
        <f>四年级等级</f>
        <v/>
      </c>
      <c r="Y235" s="515" t="str">
        <f>四年级仰卧起坐得分</f>
        <v/>
      </c>
      <c r="Z235" s="518" t="str">
        <f>四年级等级</f>
        <v/>
      </c>
      <c r="AA235" s="533"/>
      <c r="AB235" s="515"/>
      <c r="AC235" s="533" t="str">
        <f>四年级跳绳附加分</f>
        <v/>
      </c>
      <c r="AD235" s="534" t="str">
        <f>四年级标准分</f>
        <v/>
      </c>
      <c r="AE235" s="534" t="str">
        <f>四年级总分</f>
        <v/>
      </c>
      <c r="AF235" s="517" t="str">
        <f>四年级等级</f>
        <v/>
      </c>
    </row>
    <row r="236" spans="1:32">
      <c r="A236" s="476">
        <v>404</v>
      </c>
      <c r="B236" s="477">
        <v>24</v>
      </c>
      <c r="C236" s="478"/>
      <c r="D236" s="471"/>
      <c r="E236" s="478"/>
      <c r="F236" s="473"/>
      <c r="G236" s="480"/>
      <c r="H236" s="475"/>
      <c r="I236" s="501"/>
      <c r="J236" s="502"/>
      <c r="K236" s="502"/>
      <c r="L236" s="503"/>
      <c r="M236" s="644"/>
      <c r="N236" s="505" t="str">
        <f>四年级BMI</f>
        <v/>
      </c>
      <c r="O236" s="499" t="str">
        <f>四年级BMI等级</f>
        <v/>
      </c>
      <c r="P236" s="500" t="str">
        <f>四年级BMI得分</f>
        <v/>
      </c>
      <c r="Q236" s="515" t="str">
        <f>四年级肺活量得分</f>
        <v/>
      </c>
      <c r="R236" s="512" t="str">
        <f>四年级等级</f>
        <v/>
      </c>
      <c r="S236" s="516" t="str">
        <f>四年级50米跑得分</f>
        <v/>
      </c>
      <c r="T236" s="517" t="str">
        <f>四年级等级</f>
        <v/>
      </c>
      <c r="U236" s="516" t="str">
        <f>四年级坐位体前屈得分</f>
        <v/>
      </c>
      <c r="V236" s="517" t="str">
        <f>四年级等级</f>
        <v/>
      </c>
      <c r="W236" s="516" t="str">
        <f>四年级一分钟跳绳得分</f>
        <v/>
      </c>
      <c r="X236" s="517" t="str">
        <f>四年级等级</f>
        <v/>
      </c>
      <c r="Y236" s="515" t="str">
        <f>四年级仰卧起坐得分</f>
        <v/>
      </c>
      <c r="Z236" s="518" t="str">
        <f>四年级等级</f>
        <v/>
      </c>
      <c r="AA236" s="533"/>
      <c r="AB236" s="515"/>
      <c r="AC236" s="533" t="str">
        <f>四年级跳绳附加分</f>
        <v/>
      </c>
      <c r="AD236" s="534" t="str">
        <f>四年级标准分</f>
        <v/>
      </c>
      <c r="AE236" s="534" t="str">
        <f>四年级总分</f>
        <v/>
      </c>
      <c r="AF236" s="517" t="str">
        <f>四年级等级</f>
        <v/>
      </c>
    </row>
    <row r="237" spans="1:32">
      <c r="A237" s="476">
        <v>404</v>
      </c>
      <c r="B237" s="477">
        <v>25</v>
      </c>
      <c r="C237" s="478"/>
      <c r="D237" s="471"/>
      <c r="E237" s="478"/>
      <c r="F237" s="473"/>
      <c r="G237" s="480"/>
      <c r="H237" s="475"/>
      <c r="I237" s="501"/>
      <c r="J237" s="502"/>
      <c r="K237" s="502"/>
      <c r="L237" s="503"/>
      <c r="M237" s="644"/>
      <c r="N237" s="505" t="str">
        <f>四年级BMI</f>
        <v/>
      </c>
      <c r="O237" s="499" t="str">
        <f>四年级BMI等级</f>
        <v/>
      </c>
      <c r="P237" s="500" t="str">
        <f>四年级BMI得分</f>
        <v/>
      </c>
      <c r="Q237" s="515" t="str">
        <f>四年级肺活量得分</f>
        <v/>
      </c>
      <c r="R237" s="512" t="str">
        <f>四年级等级</f>
        <v/>
      </c>
      <c r="S237" s="516" t="str">
        <f>四年级50米跑得分</f>
        <v/>
      </c>
      <c r="T237" s="517" t="str">
        <f>四年级等级</f>
        <v/>
      </c>
      <c r="U237" s="516" t="str">
        <f>四年级坐位体前屈得分</f>
        <v/>
      </c>
      <c r="V237" s="517" t="str">
        <f>四年级等级</f>
        <v/>
      </c>
      <c r="W237" s="516" t="str">
        <f>四年级一分钟跳绳得分</f>
        <v/>
      </c>
      <c r="X237" s="517" t="str">
        <f>四年级等级</f>
        <v/>
      </c>
      <c r="Y237" s="515" t="str">
        <f>四年级仰卧起坐得分</f>
        <v/>
      </c>
      <c r="Z237" s="518" t="str">
        <f>四年级等级</f>
        <v/>
      </c>
      <c r="AA237" s="533"/>
      <c r="AB237" s="515"/>
      <c r="AC237" s="533" t="str">
        <f>四年级跳绳附加分</f>
        <v/>
      </c>
      <c r="AD237" s="534" t="str">
        <f>四年级标准分</f>
        <v/>
      </c>
      <c r="AE237" s="534" t="str">
        <f>四年级总分</f>
        <v/>
      </c>
      <c r="AF237" s="517" t="str">
        <f>四年级等级</f>
        <v/>
      </c>
    </row>
    <row r="238" spans="1:32">
      <c r="A238" s="476">
        <v>404</v>
      </c>
      <c r="B238" s="477">
        <v>26</v>
      </c>
      <c r="C238" s="478"/>
      <c r="D238" s="471"/>
      <c r="E238" s="478"/>
      <c r="F238" s="473"/>
      <c r="G238" s="480"/>
      <c r="H238" s="475"/>
      <c r="I238" s="501"/>
      <c r="J238" s="502"/>
      <c r="K238" s="502"/>
      <c r="L238" s="503"/>
      <c r="M238" s="644"/>
      <c r="N238" s="505" t="str">
        <f>四年级BMI</f>
        <v/>
      </c>
      <c r="O238" s="499" t="str">
        <f>四年级BMI等级</f>
        <v/>
      </c>
      <c r="P238" s="500" t="str">
        <f>四年级BMI得分</f>
        <v/>
      </c>
      <c r="Q238" s="515" t="str">
        <f>四年级肺活量得分</f>
        <v/>
      </c>
      <c r="R238" s="512" t="str">
        <f>四年级等级</f>
        <v/>
      </c>
      <c r="S238" s="516" t="str">
        <f>四年级50米跑得分</f>
        <v/>
      </c>
      <c r="T238" s="517" t="str">
        <f>四年级等级</f>
        <v/>
      </c>
      <c r="U238" s="516" t="str">
        <f>四年级坐位体前屈得分</f>
        <v/>
      </c>
      <c r="V238" s="517" t="str">
        <f>四年级等级</f>
        <v/>
      </c>
      <c r="W238" s="516" t="str">
        <f>四年级一分钟跳绳得分</f>
        <v/>
      </c>
      <c r="X238" s="517" t="str">
        <f>四年级等级</f>
        <v/>
      </c>
      <c r="Y238" s="515" t="str">
        <f>四年级仰卧起坐得分</f>
        <v/>
      </c>
      <c r="Z238" s="518" t="str">
        <f>四年级等级</f>
        <v/>
      </c>
      <c r="AA238" s="533"/>
      <c r="AB238" s="515"/>
      <c r="AC238" s="533" t="str">
        <f>四年级跳绳附加分</f>
        <v/>
      </c>
      <c r="AD238" s="534" t="str">
        <f>四年级标准分</f>
        <v/>
      </c>
      <c r="AE238" s="534" t="str">
        <f>四年级总分</f>
        <v/>
      </c>
      <c r="AF238" s="517" t="str">
        <f>四年级等级</f>
        <v/>
      </c>
    </row>
    <row r="239" spans="1:32">
      <c r="A239" s="476">
        <v>404</v>
      </c>
      <c r="B239" s="477">
        <v>27</v>
      </c>
      <c r="C239" s="478"/>
      <c r="D239" s="471"/>
      <c r="E239" s="478"/>
      <c r="F239" s="473"/>
      <c r="G239" s="480"/>
      <c r="H239" s="475"/>
      <c r="I239" s="501"/>
      <c r="J239" s="502"/>
      <c r="K239" s="502"/>
      <c r="L239" s="503"/>
      <c r="M239" s="644"/>
      <c r="N239" s="505" t="str">
        <f>四年级BMI</f>
        <v/>
      </c>
      <c r="O239" s="499" t="str">
        <f>四年级BMI等级</f>
        <v/>
      </c>
      <c r="P239" s="500" t="str">
        <f>四年级BMI得分</f>
        <v/>
      </c>
      <c r="Q239" s="515" t="str">
        <f>四年级肺活量得分</f>
        <v/>
      </c>
      <c r="R239" s="512" t="str">
        <f>四年级等级</f>
        <v/>
      </c>
      <c r="S239" s="516" t="str">
        <f>四年级50米跑得分</f>
        <v/>
      </c>
      <c r="T239" s="517" t="str">
        <f>四年级等级</f>
        <v/>
      </c>
      <c r="U239" s="516" t="str">
        <f>四年级坐位体前屈得分</f>
        <v/>
      </c>
      <c r="V239" s="517" t="str">
        <f>四年级等级</f>
        <v/>
      </c>
      <c r="W239" s="516" t="str">
        <f>四年级一分钟跳绳得分</f>
        <v/>
      </c>
      <c r="X239" s="517" t="str">
        <f>四年级等级</f>
        <v/>
      </c>
      <c r="Y239" s="515" t="str">
        <f>四年级仰卧起坐得分</f>
        <v/>
      </c>
      <c r="Z239" s="518" t="str">
        <f>四年级等级</f>
        <v/>
      </c>
      <c r="AA239" s="533"/>
      <c r="AB239" s="515"/>
      <c r="AC239" s="533" t="str">
        <f>四年级跳绳附加分</f>
        <v/>
      </c>
      <c r="AD239" s="534" t="str">
        <f>四年级标准分</f>
        <v/>
      </c>
      <c r="AE239" s="534" t="str">
        <f>四年级总分</f>
        <v/>
      </c>
      <c r="AF239" s="517" t="str">
        <f>四年级等级</f>
        <v/>
      </c>
    </row>
    <row r="240" spans="1:32">
      <c r="A240" s="476">
        <v>404</v>
      </c>
      <c r="B240" s="477">
        <v>28</v>
      </c>
      <c r="C240" s="478"/>
      <c r="D240" s="471"/>
      <c r="E240" s="478"/>
      <c r="F240" s="473"/>
      <c r="G240" s="480"/>
      <c r="H240" s="475"/>
      <c r="I240" s="501"/>
      <c r="J240" s="502"/>
      <c r="K240" s="502"/>
      <c r="L240" s="503"/>
      <c r="M240" s="644"/>
      <c r="N240" s="505" t="str">
        <f>四年级BMI</f>
        <v/>
      </c>
      <c r="O240" s="499" t="str">
        <f>四年级BMI等级</f>
        <v/>
      </c>
      <c r="P240" s="500" t="str">
        <f>四年级BMI得分</f>
        <v/>
      </c>
      <c r="Q240" s="515" t="str">
        <f>四年级肺活量得分</f>
        <v/>
      </c>
      <c r="R240" s="512" t="str">
        <f>四年级等级</f>
        <v/>
      </c>
      <c r="S240" s="516" t="str">
        <f>四年级50米跑得分</f>
        <v/>
      </c>
      <c r="T240" s="517" t="str">
        <f>四年级等级</f>
        <v/>
      </c>
      <c r="U240" s="516" t="str">
        <f>四年级坐位体前屈得分</f>
        <v/>
      </c>
      <c r="V240" s="517" t="str">
        <f>四年级等级</f>
        <v/>
      </c>
      <c r="W240" s="516" t="str">
        <f>四年级一分钟跳绳得分</f>
        <v/>
      </c>
      <c r="X240" s="517" t="str">
        <f>四年级等级</f>
        <v/>
      </c>
      <c r="Y240" s="515" t="str">
        <f>四年级仰卧起坐得分</f>
        <v/>
      </c>
      <c r="Z240" s="518" t="str">
        <f>四年级等级</f>
        <v/>
      </c>
      <c r="AA240" s="533"/>
      <c r="AB240" s="515"/>
      <c r="AC240" s="533" t="str">
        <f>四年级跳绳附加分</f>
        <v/>
      </c>
      <c r="AD240" s="534" t="str">
        <f>四年级标准分</f>
        <v/>
      </c>
      <c r="AE240" s="534" t="str">
        <f>四年级总分</f>
        <v/>
      </c>
      <c r="AF240" s="517" t="str">
        <f>四年级等级</f>
        <v/>
      </c>
    </row>
    <row r="241" spans="1:32">
      <c r="A241" s="476">
        <v>404</v>
      </c>
      <c r="B241" s="477">
        <v>29</v>
      </c>
      <c r="C241" s="478"/>
      <c r="D241" s="471"/>
      <c r="E241" s="478"/>
      <c r="F241" s="473"/>
      <c r="G241" s="480"/>
      <c r="H241" s="475"/>
      <c r="I241" s="501"/>
      <c r="J241" s="502"/>
      <c r="K241" s="502"/>
      <c r="L241" s="503"/>
      <c r="M241" s="644"/>
      <c r="N241" s="505" t="str">
        <f>四年级BMI</f>
        <v/>
      </c>
      <c r="O241" s="499" t="str">
        <f>四年级BMI等级</f>
        <v/>
      </c>
      <c r="P241" s="500" t="str">
        <f>四年级BMI得分</f>
        <v/>
      </c>
      <c r="Q241" s="515" t="str">
        <f>四年级肺活量得分</f>
        <v/>
      </c>
      <c r="R241" s="512" t="str">
        <f>四年级等级</f>
        <v/>
      </c>
      <c r="S241" s="516" t="str">
        <f>四年级50米跑得分</f>
        <v/>
      </c>
      <c r="T241" s="517" t="str">
        <f>四年级等级</f>
        <v/>
      </c>
      <c r="U241" s="516" t="str">
        <f>四年级坐位体前屈得分</f>
        <v/>
      </c>
      <c r="V241" s="517" t="str">
        <f>四年级等级</f>
        <v/>
      </c>
      <c r="W241" s="516" t="str">
        <f>四年级一分钟跳绳得分</f>
        <v/>
      </c>
      <c r="X241" s="517" t="str">
        <f>四年级等级</f>
        <v/>
      </c>
      <c r="Y241" s="515" t="str">
        <f>四年级仰卧起坐得分</f>
        <v/>
      </c>
      <c r="Z241" s="518" t="str">
        <f>四年级等级</f>
        <v/>
      </c>
      <c r="AA241" s="533"/>
      <c r="AB241" s="515"/>
      <c r="AC241" s="533" t="str">
        <f>四年级跳绳附加分</f>
        <v/>
      </c>
      <c r="AD241" s="534" t="str">
        <f>四年级标准分</f>
        <v/>
      </c>
      <c r="AE241" s="534" t="str">
        <f>四年级总分</f>
        <v/>
      </c>
      <c r="AF241" s="517" t="str">
        <f>四年级等级</f>
        <v/>
      </c>
    </row>
    <row r="242" spans="1:32">
      <c r="A242" s="476">
        <v>404</v>
      </c>
      <c r="B242" s="477">
        <v>30</v>
      </c>
      <c r="C242" s="478"/>
      <c r="D242" s="471"/>
      <c r="E242" s="478"/>
      <c r="F242" s="473"/>
      <c r="G242" s="480"/>
      <c r="H242" s="475"/>
      <c r="I242" s="501"/>
      <c r="J242" s="502"/>
      <c r="K242" s="502"/>
      <c r="L242" s="503"/>
      <c r="M242" s="644"/>
      <c r="N242" s="505" t="str">
        <f>四年级BMI</f>
        <v/>
      </c>
      <c r="O242" s="499" t="str">
        <f>四年级BMI等级</f>
        <v/>
      </c>
      <c r="P242" s="500" t="str">
        <f>四年级BMI得分</f>
        <v/>
      </c>
      <c r="Q242" s="515" t="str">
        <f>四年级肺活量得分</f>
        <v/>
      </c>
      <c r="R242" s="512" t="str">
        <f>四年级等级</f>
        <v/>
      </c>
      <c r="S242" s="516" t="str">
        <f>四年级50米跑得分</f>
        <v/>
      </c>
      <c r="T242" s="517" t="str">
        <f>四年级等级</f>
        <v/>
      </c>
      <c r="U242" s="516" t="str">
        <f>四年级坐位体前屈得分</f>
        <v/>
      </c>
      <c r="V242" s="517" t="str">
        <f>四年级等级</f>
        <v/>
      </c>
      <c r="W242" s="516" t="str">
        <f>四年级一分钟跳绳得分</f>
        <v/>
      </c>
      <c r="X242" s="517" t="str">
        <f>四年级等级</f>
        <v/>
      </c>
      <c r="Y242" s="515" t="str">
        <f>四年级仰卧起坐得分</f>
        <v/>
      </c>
      <c r="Z242" s="518" t="str">
        <f>四年级等级</f>
        <v/>
      </c>
      <c r="AA242" s="533"/>
      <c r="AB242" s="515"/>
      <c r="AC242" s="533" t="str">
        <f>四年级跳绳附加分</f>
        <v/>
      </c>
      <c r="AD242" s="534" t="str">
        <f>四年级标准分</f>
        <v/>
      </c>
      <c r="AE242" s="534" t="str">
        <f>四年级总分</f>
        <v/>
      </c>
      <c r="AF242" s="517" t="str">
        <f>四年级等级</f>
        <v/>
      </c>
    </row>
    <row r="243" spans="1:32">
      <c r="A243" s="476">
        <v>404</v>
      </c>
      <c r="B243" s="477">
        <v>31</v>
      </c>
      <c r="C243" s="478"/>
      <c r="D243" s="471"/>
      <c r="E243" s="478"/>
      <c r="F243" s="473"/>
      <c r="G243" s="480"/>
      <c r="H243" s="475"/>
      <c r="I243" s="501"/>
      <c r="J243" s="502"/>
      <c r="K243" s="502"/>
      <c r="L243" s="503"/>
      <c r="M243" s="644"/>
      <c r="N243" s="505" t="str">
        <f>四年级BMI</f>
        <v/>
      </c>
      <c r="O243" s="499" t="str">
        <f>四年级BMI等级</f>
        <v/>
      </c>
      <c r="P243" s="500" t="str">
        <f>四年级BMI得分</f>
        <v/>
      </c>
      <c r="Q243" s="515" t="str">
        <f>四年级肺活量得分</f>
        <v/>
      </c>
      <c r="R243" s="512" t="str">
        <f>四年级等级</f>
        <v/>
      </c>
      <c r="S243" s="516" t="str">
        <f>四年级50米跑得分</f>
        <v/>
      </c>
      <c r="T243" s="517" t="str">
        <f>四年级等级</f>
        <v/>
      </c>
      <c r="U243" s="516" t="str">
        <f>四年级坐位体前屈得分</f>
        <v/>
      </c>
      <c r="V243" s="517" t="str">
        <f>四年级等级</f>
        <v/>
      </c>
      <c r="W243" s="516" t="str">
        <f>四年级一分钟跳绳得分</f>
        <v/>
      </c>
      <c r="X243" s="517" t="str">
        <f>四年级等级</f>
        <v/>
      </c>
      <c r="Y243" s="515" t="str">
        <f>四年级仰卧起坐得分</f>
        <v/>
      </c>
      <c r="Z243" s="518" t="str">
        <f>四年级等级</f>
        <v/>
      </c>
      <c r="AA243" s="533"/>
      <c r="AB243" s="515"/>
      <c r="AC243" s="533" t="str">
        <f>四年级跳绳附加分</f>
        <v/>
      </c>
      <c r="AD243" s="534" t="str">
        <f>四年级标准分</f>
        <v/>
      </c>
      <c r="AE243" s="534" t="str">
        <f>四年级总分</f>
        <v/>
      </c>
      <c r="AF243" s="517" t="str">
        <f>四年级等级</f>
        <v/>
      </c>
    </row>
    <row r="244" spans="1:32">
      <c r="A244" s="476">
        <v>404</v>
      </c>
      <c r="B244" s="477">
        <v>32</v>
      </c>
      <c r="C244" s="478"/>
      <c r="D244" s="471"/>
      <c r="E244" s="478"/>
      <c r="F244" s="473"/>
      <c r="G244" s="480"/>
      <c r="H244" s="475"/>
      <c r="I244" s="501"/>
      <c r="J244" s="502"/>
      <c r="K244" s="502"/>
      <c r="L244" s="503"/>
      <c r="M244" s="644"/>
      <c r="N244" s="505" t="str">
        <f>四年级BMI</f>
        <v/>
      </c>
      <c r="O244" s="499" t="str">
        <f>四年级BMI等级</f>
        <v/>
      </c>
      <c r="P244" s="500" t="str">
        <f>四年级BMI得分</f>
        <v/>
      </c>
      <c r="Q244" s="515" t="str">
        <f>四年级肺活量得分</f>
        <v/>
      </c>
      <c r="R244" s="512" t="str">
        <f>四年级等级</f>
        <v/>
      </c>
      <c r="S244" s="516" t="str">
        <f>四年级50米跑得分</f>
        <v/>
      </c>
      <c r="T244" s="517" t="str">
        <f>四年级等级</f>
        <v/>
      </c>
      <c r="U244" s="516" t="str">
        <f>四年级坐位体前屈得分</f>
        <v/>
      </c>
      <c r="V244" s="517" t="str">
        <f>四年级等级</f>
        <v/>
      </c>
      <c r="W244" s="516" t="str">
        <f>四年级一分钟跳绳得分</f>
        <v/>
      </c>
      <c r="X244" s="517" t="str">
        <f>四年级等级</f>
        <v/>
      </c>
      <c r="Y244" s="515" t="str">
        <f>四年级仰卧起坐得分</f>
        <v/>
      </c>
      <c r="Z244" s="518" t="str">
        <f>四年级等级</f>
        <v/>
      </c>
      <c r="AA244" s="533"/>
      <c r="AB244" s="515"/>
      <c r="AC244" s="533" t="str">
        <f>四年级跳绳附加分</f>
        <v/>
      </c>
      <c r="AD244" s="534" t="str">
        <f>四年级标准分</f>
        <v/>
      </c>
      <c r="AE244" s="534" t="str">
        <f>四年级总分</f>
        <v/>
      </c>
      <c r="AF244" s="517" t="str">
        <f>四年级等级</f>
        <v/>
      </c>
    </row>
    <row r="245" spans="1:32">
      <c r="A245" s="476">
        <v>404</v>
      </c>
      <c r="B245" s="477">
        <v>33</v>
      </c>
      <c r="C245" s="478"/>
      <c r="D245" s="471"/>
      <c r="E245" s="478"/>
      <c r="F245" s="473"/>
      <c r="G245" s="480"/>
      <c r="H245" s="475"/>
      <c r="I245" s="501"/>
      <c r="J245" s="502"/>
      <c r="K245" s="502"/>
      <c r="L245" s="503"/>
      <c r="M245" s="644"/>
      <c r="N245" s="505" t="str">
        <f>四年级BMI</f>
        <v/>
      </c>
      <c r="O245" s="499" t="str">
        <f>四年级BMI等级</f>
        <v/>
      </c>
      <c r="P245" s="500" t="str">
        <f>四年级BMI得分</f>
        <v/>
      </c>
      <c r="Q245" s="515" t="str">
        <f>四年级肺活量得分</f>
        <v/>
      </c>
      <c r="R245" s="512" t="str">
        <f>四年级等级</f>
        <v/>
      </c>
      <c r="S245" s="516" t="str">
        <f>四年级50米跑得分</f>
        <v/>
      </c>
      <c r="T245" s="517" t="str">
        <f>四年级等级</f>
        <v/>
      </c>
      <c r="U245" s="516" t="str">
        <f>四年级坐位体前屈得分</f>
        <v/>
      </c>
      <c r="V245" s="517" t="str">
        <f>四年级等级</f>
        <v/>
      </c>
      <c r="W245" s="516" t="str">
        <f>四年级一分钟跳绳得分</f>
        <v/>
      </c>
      <c r="X245" s="517" t="str">
        <f>四年级等级</f>
        <v/>
      </c>
      <c r="Y245" s="515" t="str">
        <f>四年级仰卧起坐得分</f>
        <v/>
      </c>
      <c r="Z245" s="518" t="str">
        <f>四年级等级</f>
        <v/>
      </c>
      <c r="AA245" s="533"/>
      <c r="AB245" s="515"/>
      <c r="AC245" s="533" t="str">
        <f>四年级跳绳附加分</f>
        <v/>
      </c>
      <c r="AD245" s="534" t="str">
        <f>四年级标准分</f>
        <v/>
      </c>
      <c r="AE245" s="534" t="str">
        <f>四年级总分</f>
        <v/>
      </c>
      <c r="AF245" s="517" t="str">
        <f>四年级等级</f>
        <v/>
      </c>
    </row>
    <row r="246" spans="1:32">
      <c r="A246" s="476">
        <v>404</v>
      </c>
      <c r="B246" s="477">
        <v>34</v>
      </c>
      <c r="C246" s="478"/>
      <c r="D246" s="471"/>
      <c r="E246" s="478"/>
      <c r="F246" s="473"/>
      <c r="G246" s="480"/>
      <c r="H246" s="475"/>
      <c r="I246" s="501"/>
      <c r="J246" s="502"/>
      <c r="K246" s="502"/>
      <c r="L246" s="503"/>
      <c r="M246" s="644"/>
      <c r="N246" s="505" t="str">
        <f>四年级BMI</f>
        <v/>
      </c>
      <c r="O246" s="499" t="str">
        <f>四年级BMI等级</f>
        <v/>
      </c>
      <c r="P246" s="500" t="str">
        <f>四年级BMI得分</f>
        <v/>
      </c>
      <c r="Q246" s="515" t="str">
        <f>四年级肺活量得分</f>
        <v/>
      </c>
      <c r="R246" s="512" t="str">
        <f>四年级等级</f>
        <v/>
      </c>
      <c r="S246" s="516" t="str">
        <f>四年级50米跑得分</f>
        <v/>
      </c>
      <c r="T246" s="517" t="str">
        <f>四年级等级</f>
        <v/>
      </c>
      <c r="U246" s="516" t="str">
        <f>四年级坐位体前屈得分</f>
        <v/>
      </c>
      <c r="V246" s="517" t="str">
        <f>四年级等级</f>
        <v/>
      </c>
      <c r="W246" s="516" t="str">
        <f>四年级一分钟跳绳得分</f>
        <v/>
      </c>
      <c r="X246" s="517" t="str">
        <f>四年级等级</f>
        <v/>
      </c>
      <c r="Y246" s="515" t="str">
        <f>四年级仰卧起坐得分</f>
        <v/>
      </c>
      <c r="Z246" s="518" t="str">
        <f>四年级等级</f>
        <v/>
      </c>
      <c r="AA246" s="533"/>
      <c r="AB246" s="515"/>
      <c r="AC246" s="533" t="str">
        <f>四年级跳绳附加分</f>
        <v/>
      </c>
      <c r="AD246" s="534" t="str">
        <f>四年级标准分</f>
        <v/>
      </c>
      <c r="AE246" s="534" t="str">
        <f>四年级总分</f>
        <v/>
      </c>
      <c r="AF246" s="517" t="str">
        <f>四年级等级</f>
        <v/>
      </c>
    </row>
    <row r="247" spans="1:32">
      <c r="A247" s="476">
        <v>404</v>
      </c>
      <c r="B247" s="477">
        <v>35</v>
      </c>
      <c r="C247" s="478"/>
      <c r="D247" s="471"/>
      <c r="E247" s="478"/>
      <c r="F247" s="473"/>
      <c r="G247" s="480"/>
      <c r="H247" s="475"/>
      <c r="I247" s="501"/>
      <c r="J247" s="502"/>
      <c r="K247" s="502"/>
      <c r="L247" s="503"/>
      <c r="M247" s="644"/>
      <c r="N247" s="505" t="str">
        <f>四年级BMI</f>
        <v/>
      </c>
      <c r="O247" s="499" t="str">
        <f>四年级BMI等级</f>
        <v/>
      </c>
      <c r="P247" s="500" t="str">
        <f>四年级BMI得分</f>
        <v/>
      </c>
      <c r="Q247" s="515" t="str">
        <f>四年级肺活量得分</f>
        <v/>
      </c>
      <c r="R247" s="512" t="str">
        <f>四年级等级</f>
        <v/>
      </c>
      <c r="S247" s="516" t="str">
        <f>四年级50米跑得分</f>
        <v/>
      </c>
      <c r="T247" s="517" t="str">
        <f>四年级等级</f>
        <v/>
      </c>
      <c r="U247" s="516" t="str">
        <f>四年级坐位体前屈得分</f>
        <v/>
      </c>
      <c r="V247" s="517" t="str">
        <f>四年级等级</f>
        <v/>
      </c>
      <c r="W247" s="516" t="str">
        <f>四年级一分钟跳绳得分</f>
        <v/>
      </c>
      <c r="X247" s="517" t="str">
        <f>四年级等级</f>
        <v/>
      </c>
      <c r="Y247" s="515" t="str">
        <f>四年级仰卧起坐得分</f>
        <v/>
      </c>
      <c r="Z247" s="518" t="str">
        <f>四年级等级</f>
        <v/>
      </c>
      <c r="AA247" s="533"/>
      <c r="AB247" s="515"/>
      <c r="AC247" s="533" t="str">
        <f>四年级跳绳附加分</f>
        <v/>
      </c>
      <c r="AD247" s="534" t="str">
        <f>四年级标准分</f>
        <v/>
      </c>
      <c r="AE247" s="534" t="str">
        <f>四年级总分</f>
        <v/>
      </c>
      <c r="AF247" s="517" t="str">
        <f>四年级等级</f>
        <v/>
      </c>
    </row>
    <row r="248" spans="1:32">
      <c r="A248" s="476">
        <v>404</v>
      </c>
      <c r="B248" s="477">
        <v>36</v>
      </c>
      <c r="C248" s="478"/>
      <c r="D248" s="471"/>
      <c r="E248" s="472"/>
      <c r="F248" s="473"/>
      <c r="G248" s="480"/>
      <c r="H248" s="475"/>
      <c r="I248" s="501"/>
      <c r="J248" s="502"/>
      <c r="K248" s="495"/>
      <c r="L248" s="503"/>
      <c r="M248" s="644"/>
      <c r="N248" s="505" t="str">
        <f>四年级BMI</f>
        <v/>
      </c>
      <c r="O248" s="499" t="str">
        <f>四年级BMI等级</f>
        <v/>
      </c>
      <c r="P248" s="500" t="str">
        <f>四年级BMI得分</f>
        <v/>
      </c>
      <c r="Q248" s="515" t="str">
        <f>四年级肺活量得分</f>
        <v/>
      </c>
      <c r="R248" s="512" t="str">
        <f>四年级等级</f>
        <v/>
      </c>
      <c r="S248" s="516" t="str">
        <f>四年级50米跑得分</f>
        <v/>
      </c>
      <c r="T248" s="517" t="str">
        <f>四年级等级</f>
        <v/>
      </c>
      <c r="U248" s="516" t="str">
        <f>四年级坐位体前屈得分</f>
        <v/>
      </c>
      <c r="V248" s="517" t="str">
        <f>四年级等级</f>
        <v/>
      </c>
      <c r="W248" s="516" t="str">
        <f>四年级一分钟跳绳得分</f>
        <v/>
      </c>
      <c r="X248" s="517" t="str">
        <f>四年级等级</f>
        <v/>
      </c>
      <c r="Y248" s="515" t="str">
        <f>四年级仰卧起坐得分</f>
        <v/>
      </c>
      <c r="Z248" s="518" t="str">
        <f>四年级等级</f>
        <v/>
      </c>
      <c r="AA248" s="533"/>
      <c r="AB248" s="515"/>
      <c r="AC248" s="533" t="str">
        <f>四年级跳绳附加分</f>
        <v/>
      </c>
      <c r="AD248" s="534" t="str">
        <f>四年级标准分</f>
        <v/>
      </c>
      <c r="AE248" s="534" t="str">
        <f>四年级总分</f>
        <v/>
      </c>
      <c r="AF248" s="517" t="str">
        <f>四年级等级</f>
        <v/>
      </c>
    </row>
    <row r="249" spans="1:32">
      <c r="A249" s="476">
        <v>404</v>
      </c>
      <c r="B249" s="477">
        <v>37</v>
      </c>
      <c r="C249" s="470"/>
      <c r="D249" s="471"/>
      <c r="E249" s="472"/>
      <c r="F249" s="473"/>
      <c r="G249" s="480"/>
      <c r="H249" s="475"/>
      <c r="I249" s="494"/>
      <c r="J249" s="495"/>
      <c r="K249" s="495"/>
      <c r="L249" s="503"/>
      <c r="M249" s="644"/>
      <c r="N249" s="505" t="str">
        <f>四年级BMI</f>
        <v/>
      </c>
      <c r="O249" s="499" t="str">
        <f>四年级BMI等级</f>
        <v/>
      </c>
      <c r="P249" s="500" t="str">
        <f>四年级BMI得分</f>
        <v/>
      </c>
      <c r="Q249" s="515" t="str">
        <f>四年级肺活量得分</f>
        <v/>
      </c>
      <c r="R249" s="512" t="str">
        <f>四年级等级</f>
        <v/>
      </c>
      <c r="S249" s="516" t="str">
        <f>四年级50米跑得分</f>
        <v/>
      </c>
      <c r="T249" s="517" t="str">
        <f>四年级等级</f>
        <v/>
      </c>
      <c r="U249" s="516" t="str">
        <f>四年级坐位体前屈得分</f>
        <v/>
      </c>
      <c r="V249" s="517" t="str">
        <f>四年级等级</f>
        <v/>
      </c>
      <c r="W249" s="516" t="str">
        <f>四年级一分钟跳绳得分</f>
        <v/>
      </c>
      <c r="X249" s="517" t="str">
        <f>四年级等级</f>
        <v/>
      </c>
      <c r="Y249" s="515" t="str">
        <f>四年级仰卧起坐得分</f>
        <v/>
      </c>
      <c r="Z249" s="518" t="str">
        <f>四年级等级</f>
        <v/>
      </c>
      <c r="AA249" s="533"/>
      <c r="AB249" s="515"/>
      <c r="AC249" s="533" t="str">
        <f>四年级跳绳附加分</f>
        <v/>
      </c>
      <c r="AD249" s="534" t="str">
        <f>四年级标准分</f>
        <v/>
      </c>
      <c r="AE249" s="534" t="str">
        <f>四年级总分</f>
        <v/>
      </c>
      <c r="AF249" s="517" t="str">
        <f>四年级等级</f>
        <v/>
      </c>
    </row>
    <row r="250" spans="1:32">
      <c r="A250" s="476">
        <v>404</v>
      </c>
      <c r="B250" s="477">
        <v>38</v>
      </c>
      <c r="C250" s="478"/>
      <c r="D250" s="471"/>
      <c r="E250" s="472"/>
      <c r="F250" s="473"/>
      <c r="G250" s="480"/>
      <c r="H250" s="475"/>
      <c r="I250" s="501"/>
      <c r="J250" s="502"/>
      <c r="K250" s="495"/>
      <c r="L250" s="503"/>
      <c r="M250" s="644"/>
      <c r="N250" s="505" t="str">
        <f>四年级BMI</f>
        <v/>
      </c>
      <c r="O250" s="499" t="str">
        <f>四年级BMI等级</f>
        <v/>
      </c>
      <c r="P250" s="500" t="str">
        <f>四年级BMI得分</f>
        <v/>
      </c>
      <c r="Q250" s="515" t="str">
        <f>四年级肺活量得分</f>
        <v/>
      </c>
      <c r="R250" s="512" t="str">
        <f>四年级等级</f>
        <v/>
      </c>
      <c r="S250" s="516" t="str">
        <f>四年级50米跑得分</f>
        <v/>
      </c>
      <c r="T250" s="517" t="str">
        <f>四年级等级</f>
        <v/>
      </c>
      <c r="U250" s="516" t="str">
        <f>四年级坐位体前屈得分</f>
        <v/>
      </c>
      <c r="V250" s="517" t="str">
        <f>四年级等级</f>
        <v/>
      </c>
      <c r="W250" s="516" t="str">
        <f>四年级一分钟跳绳得分</f>
        <v/>
      </c>
      <c r="X250" s="517" t="str">
        <f>四年级等级</f>
        <v/>
      </c>
      <c r="Y250" s="515" t="str">
        <f>四年级仰卧起坐得分</f>
        <v/>
      </c>
      <c r="Z250" s="518" t="str">
        <f>四年级等级</f>
        <v/>
      </c>
      <c r="AA250" s="533"/>
      <c r="AB250" s="515"/>
      <c r="AC250" s="533" t="str">
        <f>四年级跳绳附加分</f>
        <v/>
      </c>
      <c r="AD250" s="534" t="str">
        <f>四年级标准分</f>
        <v/>
      </c>
      <c r="AE250" s="534" t="str">
        <f>四年级总分</f>
        <v/>
      </c>
      <c r="AF250" s="517" t="str">
        <f>四年级等级</f>
        <v/>
      </c>
    </row>
    <row r="251" spans="1:32">
      <c r="A251" s="476">
        <v>404</v>
      </c>
      <c r="B251" s="477">
        <v>39</v>
      </c>
      <c r="C251" s="478"/>
      <c r="D251" s="471"/>
      <c r="E251" s="472"/>
      <c r="F251" s="473"/>
      <c r="G251" s="480"/>
      <c r="H251" s="475"/>
      <c r="I251" s="501"/>
      <c r="J251" s="502"/>
      <c r="K251" s="495"/>
      <c r="L251" s="503"/>
      <c r="M251" s="644"/>
      <c r="N251" s="505" t="str">
        <f>四年级BMI</f>
        <v/>
      </c>
      <c r="O251" s="499" t="str">
        <f>四年级BMI等级</f>
        <v/>
      </c>
      <c r="P251" s="500" t="str">
        <f>四年级BMI得分</f>
        <v/>
      </c>
      <c r="Q251" s="515" t="str">
        <f>四年级肺活量得分</f>
        <v/>
      </c>
      <c r="R251" s="512" t="str">
        <f>四年级等级</f>
        <v/>
      </c>
      <c r="S251" s="516" t="str">
        <f>四年级50米跑得分</f>
        <v/>
      </c>
      <c r="T251" s="517" t="str">
        <f>四年级等级</f>
        <v/>
      </c>
      <c r="U251" s="516" t="str">
        <f>四年级坐位体前屈得分</f>
        <v/>
      </c>
      <c r="V251" s="517" t="str">
        <f>四年级等级</f>
        <v/>
      </c>
      <c r="W251" s="516" t="str">
        <f>四年级一分钟跳绳得分</f>
        <v/>
      </c>
      <c r="X251" s="517" t="str">
        <f>四年级等级</f>
        <v/>
      </c>
      <c r="Y251" s="515" t="str">
        <f>四年级仰卧起坐得分</f>
        <v/>
      </c>
      <c r="Z251" s="518" t="str">
        <f>四年级等级</f>
        <v/>
      </c>
      <c r="AA251" s="533"/>
      <c r="AB251" s="515"/>
      <c r="AC251" s="533" t="str">
        <f>四年级跳绳附加分</f>
        <v/>
      </c>
      <c r="AD251" s="534" t="str">
        <f>四年级标准分</f>
        <v/>
      </c>
      <c r="AE251" s="534" t="str">
        <f>四年级总分</f>
        <v/>
      </c>
      <c r="AF251" s="517" t="str">
        <f>四年级等级</f>
        <v/>
      </c>
    </row>
    <row r="252" spans="1:32">
      <c r="A252" s="476">
        <v>404</v>
      </c>
      <c r="B252" s="477">
        <v>40</v>
      </c>
      <c r="C252" s="478"/>
      <c r="D252" s="471"/>
      <c r="E252" s="472"/>
      <c r="F252" s="473"/>
      <c r="G252" s="474"/>
      <c r="H252" s="475"/>
      <c r="I252" s="501"/>
      <c r="J252" s="502"/>
      <c r="K252" s="495"/>
      <c r="L252" s="503"/>
      <c r="M252" s="644"/>
      <c r="N252" s="505" t="str">
        <f>四年级BMI</f>
        <v/>
      </c>
      <c r="O252" s="499" t="str">
        <f>四年级BMI等级</f>
        <v/>
      </c>
      <c r="P252" s="500" t="str">
        <f>四年级BMI得分</f>
        <v/>
      </c>
      <c r="Q252" s="515" t="str">
        <f>四年级肺活量得分</f>
        <v/>
      </c>
      <c r="R252" s="512" t="str">
        <f>四年级等级</f>
        <v/>
      </c>
      <c r="S252" s="516" t="str">
        <f>四年级50米跑得分</f>
        <v/>
      </c>
      <c r="T252" s="517" t="str">
        <f>四年级等级</f>
        <v/>
      </c>
      <c r="U252" s="516" t="str">
        <f>四年级坐位体前屈得分</f>
        <v/>
      </c>
      <c r="V252" s="517" t="str">
        <f>四年级等级</f>
        <v/>
      </c>
      <c r="W252" s="516" t="str">
        <f>四年级一分钟跳绳得分</f>
        <v/>
      </c>
      <c r="X252" s="517" t="str">
        <f>四年级等级</f>
        <v/>
      </c>
      <c r="Y252" s="515" t="str">
        <f>四年级仰卧起坐得分</f>
        <v/>
      </c>
      <c r="Z252" s="518" t="str">
        <f>四年级等级</f>
        <v/>
      </c>
      <c r="AA252" s="533"/>
      <c r="AB252" s="515"/>
      <c r="AC252" s="533" t="str">
        <f>四年级跳绳附加分</f>
        <v/>
      </c>
      <c r="AD252" s="534" t="str">
        <f>四年级标准分</f>
        <v/>
      </c>
      <c r="AE252" s="534" t="str">
        <f>四年级总分</f>
        <v/>
      </c>
      <c r="AF252" s="517" t="str">
        <f>四年级等级</f>
        <v/>
      </c>
    </row>
    <row r="253" spans="1:32">
      <c r="A253" s="476">
        <v>404</v>
      </c>
      <c r="B253" s="477">
        <v>41</v>
      </c>
      <c r="C253" s="478"/>
      <c r="D253" s="471"/>
      <c r="E253" s="472"/>
      <c r="F253" s="473"/>
      <c r="G253" s="474"/>
      <c r="H253" s="475"/>
      <c r="I253" s="501"/>
      <c r="J253" s="502"/>
      <c r="K253" s="495"/>
      <c r="L253" s="503"/>
      <c r="M253" s="644"/>
      <c r="N253" s="505" t="str">
        <f>四年级BMI</f>
        <v/>
      </c>
      <c r="O253" s="499" t="str">
        <f>四年级BMI等级</f>
        <v/>
      </c>
      <c r="P253" s="500" t="str">
        <f>四年级BMI得分</f>
        <v/>
      </c>
      <c r="Q253" s="515" t="str">
        <f>四年级肺活量得分</f>
        <v/>
      </c>
      <c r="R253" s="512" t="str">
        <f>四年级等级</f>
        <v/>
      </c>
      <c r="S253" s="516" t="str">
        <f>四年级50米跑得分</f>
        <v/>
      </c>
      <c r="T253" s="517" t="str">
        <f>四年级等级</f>
        <v/>
      </c>
      <c r="U253" s="516" t="str">
        <f>四年级坐位体前屈得分</f>
        <v/>
      </c>
      <c r="V253" s="517" t="str">
        <f>四年级等级</f>
        <v/>
      </c>
      <c r="W253" s="516" t="str">
        <f>四年级一分钟跳绳得分</f>
        <v/>
      </c>
      <c r="X253" s="517" t="str">
        <f>四年级等级</f>
        <v/>
      </c>
      <c r="Y253" s="515" t="str">
        <f>四年级仰卧起坐得分</f>
        <v/>
      </c>
      <c r="Z253" s="518" t="str">
        <f>四年级等级</f>
        <v/>
      </c>
      <c r="AA253" s="533"/>
      <c r="AB253" s="515"/>
      <c r="AC253" s="533" t="str">
        <f>四年级跳绳附加分</f>
        <v/>
      </c>
      <c r="AD253" s="534" t="str">
        <f>四年级标准分</f>
        <v/>
      </c>
      <c r="AE253" s="534" t="str">
        <f>四年级总分</f>
        <v/>
      </c>
      <c r="AF253" s="517" t="str">
        <f>四年级等级</f>
        <v/>
      </c>
    </row>
    <row r="254" spans="1:32">
      <c r="A254" s="476">
        <v>404</v>
      </c>
      <c r="B254" s="477">
        <v>42</v>
      </c>
      <c r="C254" s="478"/>
      <c r="D254" s="471"/>
      <c r="E254" s="472"/>
      <c r="F254" s="473"/>
      <c r="G254" s="480"/>
      <c r="H254" s="475"/>
      <c r="I254" s="501"/>
      <c r="J254" s="502"/>
      <c r="K254" s="495"/>
      <c r="L254" s="503"/>
      <c r="M254" s="644"/>
      <c r="N254" s="505" t="str">
        <f>四年级BMI</f>
        <v/>
      </c>
      <c r="O254" s="499" t="str">
        <f>四年级BMI等级</f>
        <v/>
      </c>
      <c r="P254" s="500" t="str">
        <f>四年级BMI得分</f>
        <v/>
      </c>
      <c r="Q254" s="515" t="str">
        <f>四年级肺活量得分</f>
        <v/>
      </c>
      <c r="R254" s="512" t="str">
        <f>四年级等级</f>
        <v/>
      </c>
      <c r="S254" s="516" t="str">
        <f>四年级50米跑得分</f>
        <v/>
      </c>
      <c r="T254" s="517" t="str">
        <f>四年级等级</f>
        <v/>
      </c>
      <c r="U254" s="516" t="str">
        <f>四年级坐位体前屈得分</f>
        <v/>
      </c>
      <c r="V254" s="517" t="str">
        <f>四年级等级</f>
        <v/>
      </c>
      <c r="W254" s="516" t="str">
        <f>四年级一分钟跳绳得分</f>
        <v/>
      </c>
      <c r="X254" s="517" t="str">
        <f>四年级等级</f>
        <v/>
      </c>
      <c r="Y254" s="515" t="str">
        <f>四年级仰卧起坐得分</f>
        <v/>
      </c>
      <c r="Z254" s="518" t="str">
        <f>四年级等级</f>
        <v/>
      </c>
      <c r="AA254" s="533"/>
      <c r="AB254" s="515"/>
      <c r="AC254" s="533" t="str">
        <f>四年级跳绳附加分</f>
        <v/>
      </c>
      <c r="AD254" s="534" t="str">
        <f>四年级标准分</f>
        <v/>
      </c>
      <c r="AE254" s="534" t="str">
        <f>四年级总分</f>
        <v/>
      </c>
      <c r="AF254" s="517" t="str">
        <f>四年级等级</f>
        <v/>
      </c>
    </row>
    <row r="255" spans="1:32">
      <c r="A255" s="476">
        <v>404</v>
      </c>
      <c r="B255" s="477">
        <v>43</v>
      </c>
      <c r="C255" s="478"/>
      <c r="D255" s="471"/>
      <c r="E255" s="472"/>
      <c r="F255" s="473"/>
      <c r="G255" s="480"/>
      <c r="H255" s="475"/>
      <c r="I255" s="501"/>
      <c r="J255" s="502"/>
      <c r="K255" s="495"/>
      <c r="L255" s="503"/>
      <c r="M255" s="644"/>
      <c r="N255" s="505" t="str">
        <f>四年级BMI</f>
        <v/>
      </c>
      <c r="O255" s="499" t="str">
        <f>四年级BMI等级</f>
        <v/>
      </c>
      <c r="P255" s="500" t="str">
        <f>四年级BMI得分</f>
        <v/>
      </c>
      <c r="Q255" s="515" t="str">
        <f>四年级肺活量得分</f>
        <v/>
      </c>
      <c r="R255" s="512" t="str">
        <f>四年级等级</f>
        <v/>
      </c>
      <c r="S255" s="516" t="str">
        <f>四年级50米跑得分</f>
        <v/>
      </c>
      <c r="T255" s="517" t="str">
        <f>四年级等级</f>
        <v/>
      </c>
      <c r="U255" s="516" t="str">
        <f>四年级坐位体前屈得分</f>
        <v/>
      </c>
      <c r="V255" s="517" t="str">
        <f>四年级等级</f>
        <v/>
      </c>
      <c r="W255" s="516" t="str">
        <f>四年级一分钟跳绳得分</f>
        <v/>
      </c>
      <c r="X255" s="517" t="str">
        <f>四年级等级</f>
        <v/>
      </c>
      <c r="Y255" s="515" t="str">
        <f>四年级仰卧起坐得分</f>
        <v/>
      </c>
      <c r="Z255" s="518" t="str">
        <f>四年级等级</f>
        <v/>
      </c>
      <c r="AA255" s="533"/>
      <c r="AB255" s="515"/>
      <c r="AC255" s="533" t="str">
        <f>四年级跳绳附加分</f>
        <v/>
      </c>
      <c r="AD255" s="534" t="str">
        <f>四年级标准分</f>
        <v/>
      </c>
      <c r="AE255" s="534" t="str">
        <f>四年级总分</f>
        <v/>
      </c>
      <c r="AF255" s="517" t="str">
        <f>四年级等级</f>
        <v/>
      </c>
    </row>
    <row r="256" spans="1:32">
      <c r="A256" s="476">
        <v>404</v>
      </c>
      <c r="B256" s="477">
        <v>44</v>
      </c>
      <c r="C256" s="478"/>
      <c r="D256" s="471"/>
      <c r="E256" s="472"/>
      <c r="F256" s="473"/>
      <c r="G256" s="480"/>
      <c r="H256" s="475"/>
      <c r="I256" s="501"/>
      <c r="J256" s="502"/>
      <c r="K256" s="495"/>
      <c r="L256" s="503"/>
      <c r="M256" s="644"/>
      <c r="N256" s="505" t="str">
        <f>四年级BMI</f>
        <v/>
      </c>
      <c r="O256" s="499" t="str">
        <f>四年级BMI等级</f>
        <v/>
      </c>
      <c r="P256" s="500" t="str">
        <f>四年级BMI得分</f>
        <v/>
      </c>
      <c r="Q256" s="515" t="str">
        <f>四年级肺活量得分</f>
        <v/>
      </c>
      <c r="R256" s="512" t="str">
        <f>四年级等级</f>
        <v/>
      </c>
      <c r="S256" s="516" t="str">
        <f>四年级50米跑得分</f>
        <v/>
      </c>
      <c r="T256" s="517" t="str">
        <f>四年级等级</f>
        <v/>
      </c>
      <c r="U256" s="516" t="str">
        <f>四年级坐位体前屈得分</f>
        <v/>
      </c>
      <c r="V256" s="517" t="str">
        <f>四年级等级</f>
        <v/>
      </c>
      <c r="W256" s="516" t="str">
        <f>四年级一分钟跳绳得分</f>
        <v/>
      </c>
      <c r="X256" s="517" t="str">
        <f>四年级等级</f>
        <v/>
      </c>
      <c r="Y256" s="515" t="str">
        <f>四年级仰卧起坐得分</f>
        <v/>
      </c>
      <c r="Z256" s="518" t="str">
        <f>四年级等级</f>
        <v/>
      </c>
      <c r="AA256" s="533"/>
      <c r="AB256" s="515"/>
      <c r="AC256" s="533" t="str">
        <f>四年级跳绳附加分</f>
        <v/>
      </c>
      <c r="AD256" s="534" t="str">
        <f>四年级标准分</f>
        <v/>
      </c>
      <c r="AE256" s="534" t="str">
        <f>四年级总分</f>
        <v/>
      </c>
      <c r="AF256" s="517" t="str">
        <f>四年级等级</f>
        <v/>
      </c>
    </row>
    <row r="257" spans="1:32">
      <c r="A257" s="476">
        <v>404</v>
      </c>
      <c r="B257" s="477">
        <v>45</v>
      </c>
      <c r="C257" s="478"/>
      <c r="D257" s="471"/>
      <c r="E257" s="472"/>
      <c r="F257" s="473"/>
      <c r="G257" s="480"/>
      <c r="H257" s="475"/>
      <c r="I257" s="501"/>
      <c r="J257" s="502"/>
      <c r="K257" s="495"/>
      <c r="L257" s="503"/>
      <c r="M257" s="644"/>
      <c r="N257" s="505" t="str">
        <f>四年级BMI</f>
        <v/>
      </c>
      <c r="O257" s="499" t="str">
        <f>四年级BMI等级</f>
        <v/>
      </c>
      <c r="P257" s="500" t="str">
        <f>四年级BMI得分</f>
        <v/>
      </c>
      <c r="Q257" s="515" t="str">
        <f>四年级肺活量得分</f>
        <v/>
      </c>
      <c r="R257" s="512" t="str">
        <f>四年级等级</f>
        <v/>
      </c>
      <c r="S257" s="516" t="str">
        <f>四年级50米跑得分</f>
        <v/>
      </c>
      <c r="T257" s="517" t="str">
        <f>四年级等级</f>
        <v/>
      </c>
      <c r="U257" s="516" t="str">
        <f>四年级坐位体前屈得分</f>
        <v/>
      </c>
      <c r="V257" s="517" t="str">
        <f>四年级等级</f>
        <v/>
      </c>
      <c r="W257" s="516" t="str">
        <f>四年级一分钟跳绳得分</f>
        <v/>
      </c>
      <c r="X257" s="517" t="str">
        <f>四年级等级</f>
        <v/>
      </c>
      <c r="Y257" s="515" t="str">
        <f>四年级仰卧起坐得分</f>
        <v/>
      </c>
      <c r="Z257" s="518" t="str">
        <f>四年级等级</f>
        <v/>
      </c>
      <c r="AA257" s="533"/>
      <c r="AB257" s="515"/>
      <c r="AC257" s="533" t="str">
        <f>四年级跳绳附加分</f>
        <v/>
      </c>
      <c r="AD257" s="534" t="str">
        <f>四年级标准分</f>
        <v/>
      </c>
      <c r="AE257" s="534" t="str">
        <f>四年级总分</f>
        <v/>
      </c>
      <c r="AF257" s="517" t="str">
        <f>四年级等级</f>
        <v/>
      </c>
    </row>
    <row r="258" spans="1:32">
      <c r="A258" s="476">
        <v>404</v>
      </c>
      <c r="B258" s="477">
        <v>46</v>
      </c>
      <c r="C258" s="478"/>
      <c r="D258" s="471"/>
      <c r="E258" s="472"/>
      <c r="F258" s="473"/>
      <c r="G258" s="480"/>
      <c r="H258" s="475"/>
      <c r="I258" s="501"/>
      <c r="J258" s="502"/>
      <c r="K258" s="495"/>
      <c r="L258" s="503"/>
      <c r="M258" s="644"/>
      <c r="N258" s="505" t="str">
        <f>四年级BMI</f>
        <v/>
      </c>
      <c r="O258" s="499" t="str">
        <f>四年级BMI等级</f>
        <v/>
      </c>
      <c r="P258" s="500" t="str">
        <f>四年级BMI得分</f>
        <v/>
      </c>
      <c r="Q258" s="515" t="str">
        <f>四年级肺活量得分</f>
        <v/>
      </c>
      <c r="R258" s="512" t="str">
        <f>四年级等级</f>
        <v/>
      </c>
      <c r="S258" s="516" t="str">
        <f>四年级50米跑得分</f>
        <v/>
      </c>
      <c r="T258" s="517" t="str">
        <f>四年级等级</f>
        <v/>
      </c>
      <c r="U258" s="516" t="str">
        <f>四年级坐位体前屈得分</f>
        <v/>
      </c>
      <c r="V258" s="517" t="str">
        <f>四年级等级</f>
        <v/>
      </c>
      <c r="W258" s="516" t="str">
        <f>四年级一分钟跳绳得分</f>
        <v/>
      </c>
      <c r="X258" s="517" t="str">
        <f>四年级等级</f>
        <v/>
      </c>
      <c r="Y258" s="515" t="str">
        <f>四年级仰卧起坐得分</f>
        <v/>
      </c>
      <c r="Z258" s="518" t="str">
        <f>四年级等级</f>
        <v/>
      </c>
      <c r="AA258" s="533"/>
      <c r="AB258" s="515"/>
      <c r="AC258" s="533" t="str">
        <f>四年级跳绳附加分</f>
        <v/>
      </c>
      <c r="AD258" s="534" t="str">
        <f>四年级标准分</f>
        <v/>
      </c>
      <c r="AE258" s="534" t="str">
        <f>四年级总分</f>
        <v/>
      </c>
      <c r="AF258" s="517" t="str">
        <f>四年级等级</f>
        <v/>
      </c>
    </row>
    <row r="259" spans="1:32">
      <c r="A259" s="476">
        <v>404</v>
      </c>
      <c r="B259" s="477">
        <v>47</v>
      </c>
      <c r="C259" s="478"/>
      <c r="D259" s="471"/>
      <c r="E259" s="472"/>
      <c r="F259" s="473"/>
      <c r="G259" s="480"/>
      <c r="H259" s="475"/>
      <c r="I259" s="501"/>
      <c r="J259" s="502"/>
      <c r="K259" s="495"/>
      <c r="L259" s="503"/>
      <c r="M259" s="644"/>
      <c r="N259" s="505" t="str">
        <f>四年级BMI</f>
        <v/>
      </c>
      <c r="O259" s="499" t="str">
        <f>四年级BMI等级</f>
        <v/>
      </c>
      <c r="P259" s="500" t="str">
        <f>四年级BMI得分</f>
        <v/>
      </c>
      <c r="Q259" s="515" t="str">
        <f>四年级肺活量得分</f>
        <v/>
      </c>
      <c r="R259" s="512" t="str">
        <f>四年级等级</f>
        <v/>
      </c>
      <c r="S259" s="516" t="str">
        <f>四年级50米跑得分</f>
        <v/>
      </c>
      <c r="T259" s="517" t="str">
        <f>四年级等级</f>
        <v/>
      </c>
      <c r="U259" s="516" t="str">
        <f>四年级坐位体前屈得分</f>
        <v/>
      </c>
      <c r="V259" s="517" t="str">
        <f>四年级等级</f>
        <v/>
      </c>
      <c r="W259" s="516" t="str">
        <f>四年级一分钟跳绳得分</f>
        <v/>
      </c>
      <c r="X259" s="517" t="str">
        <f>四年级等级</f>
        <v/>
      </c>
      <c r="Y259" s="515" t="str">
        <f>四年级仰卧起坐得分</f>
        <v/>
      </c>
      <c r="Z259" s="518" t="str">
        <f>四年级等级</f>
        <v/>
      </c>
      <c r="AA259" s="533"/>
      <c r="AB259" s="515"/>
      <c r="AC259" s="533" t="str">
        <f>四年级跳绳附加分</f>
        <v/>
      </c>
      <c r="AD259" s="534" t="str">
        <f>四年级标准分</f>
        <v/>
      </c>
      <c r="AE259" s="534" t="str">
        <f>四年级总分</f>
        <v/>
      </c>
      <c r="AF259" s="517" t="str">
        <f>四年级等级</f>
        <v/>
      </c>
    </row>
    <row r="260" spans="1:32">
      <c r="A260" s="476">
        <v>404</v>
      </c>
      <c r="B260" s="477">
        <v>48</v>
      </c>
      <c r="C260" s="478"/>
      <c r="D260" s="471"/>
      <c r="E260" s="472"/>
      <c r="F260" s="481"/>
      <c r="G260" s="480"/>
      <c r="H260" s="475"/>
      <c r="I260" s="501"/>
      <c r="J260" s="502"/>
      <c r="K260" s="495"/>
      <c r="L260" s="503"/>
      <c r="M260" s="644"/>
      <c r="N260" s="505" t="str">
        <f>四年级BMI</f>
        <v/>
      </c>
      <c r="O260" s="499" t="str">
        <f>四年级BMI等级</f>
        <v/>
      </c>
      <c r="P260" s="500" t="str">
        <f>四年级BMI得分</f>
        <v/>
      </c>
      <c r="Q260" s="515" t="str">
        <f>四年级肺活量得分</f>
        <v/>
      </c>
      <c r="R260" s="512" t="str">
        <f>四年级等级</f>
        <v/>
      </c>
      <c r="S260" s="516" t="str">
        <f>四年级50米跑得分</f>
        <v/>
      </c>
      <c r="T260" s="517" t="str">
        <f>四年级等级</f>
        <v/>
      </c>
      <c r="U260" s="516" t="str">
        <f>四年级坐位体前屈得分</f>
        <v/>
      </c>
      <c r="V260" s="517" t="str">
        <f>四年级等级</f>
        <v/>
      </c>
      <c r="W260" s="516" t="str">
        <f>四年级一分钟跳绳得分</f>
        <v/>
      </c>
      <c r="X260" s="517" t="str">
        <f>四年级等级</f>
        <v/>
      </c>
      <c r="Y260" s="515" t="str">
        <f>四年级仰卧起坐得分</f>
        <v/>
      </c>
      <c r="Z260" s="518" t="str">
        <f>四年级等级</f>
        <v/>
      </c>
      <c r="AA260" s="533"/>
      <c r="AB260" s="515"/>
      <c r="AC260" s="533" t="str">
        <f>四年级跳绳附加分</f>
        <v/>
      </c>
      <c r="AD260" s="534" t="str">
        <f>四年级标准分</f>
        <v/>
      </c>
      <c r="AE260" s="534" t="str">
        <f>四年级总分</f>
        <v/>
      </c>
      <c r="AF260" s="517" t="str">
        <f>四年级等级</f>
        <v/>
      </c>
    </row>
    <row r="261" spans="1:32">
      <c r="A261" s="476">
        <v>404</v>
      </c>
      <c r="B261" s="477">
        <v>49</v>
      </c>
      <c r="C261" s="478"/>
      <c r="D261" s="471"/>
      <c r="E261" s="472"/>
      <c r="F261" s="481"/>
      <c r="G261" s="480"/>
      <c r="H261" s="475"/>
      <c r="I261" s="501"/>
      <c r="J261" s="502"/>
      <c r="K261" s="495"/>
      <c r="L261" s="503"/>
      <c r="M261" s="644"/>
      <c r="N261" s="505" t="str">
        <f>四年级BMI</f>
        <v/>
      </c>
      <c r="O261" s="499" t="str">
        <f>四年级BMI等级</f>
        <v/>
      </c>
      <c r="P261" s="500" t="str">
        <f>四年级BMI得分</f>
        <v/>
      </c>
      <c r="Q261" s="515" t="str">
        <f>四年级肺活量得分</f>
        <v/>
      </c>
      <c r="R261" s="512" t="str">
        <f>四年级等级</f>
        <v/>
      </c>
      <c r="S261" s="516" t="str">
        <f>四年级50米跑得分</f>
        <v/>
      </c>
      <c r="T261" s="517" t="str">
        <f>四年级等级</f>
        <v/>
      </c>
      <c r="U261" s="516" t="str">
        <f>四年级坐位体前屈得分</f>
        <v/>
      </c>
      <c r="V261" s="517" t="str">
        <f>四年级等级</f>
        <v/>
      </c>
      <c r="W261" s="516" t="str">
        <f>四年级一分钟跳绳得分</f>
        <v/>
      </c>
      <c r="X261" s="517" t="str">
        <f>四年级等级</f>
        <v/>
      </c>
      <c r="Y261" s="515" t="str">
        <f>四年级仰卧起坐得分</f>
        <v/>
      </c>
      <c r="Z261" s="518" t="str">
        <f>四年级等级</f>
        <v/>
      </c>
      <c r="AA261" s="533"/>
      <c r="AB261" s="515"/>
      <c r="AC261" s="533" t="str">
        <f>四年级跳绳附加分</f>
        <v/>
      </c>
      <c r="AD261" s="534" t="str">
        <f>四年级标准分</f>
        <v/>
      </c>
      <c r="AE261" s="534" t="str">
        <f>四年级总分</f>
        <v/>
      </c>
      <c r="AF261" s="517" t="str">
        <f>四年级等级</f>
        <v/>
      </c>
    </row>
    <row r="262" spans="1:32">
      <c r="A262" s="476">
        <v>404</v>
      </c>
      <c r="B262" s="477">
        <v>50</v>
      </c>
      <c r="C262" s="478"/>
      <c r="D262" s="471"/>
      <c r="E262" s="472"/>
      <c r="F262" s="481"/>
      <c r="G262" s="480"/>
      <c r="H262" s="475"/>
      <c r="I262" s="501"/>
      <c r="J262" s="502"/>
      <c r="K262" s="495"/>
      <c r="L262" s="503"/>
      <c r="M262" s="644"/>
      <c r="N262" s="505" t="str">
        <f>四年级BMI</f>
        <v/>
      </c>
      <c r="O262" s="499" t="str">
        <f>四年级BMI等级</f>
        <v/>
      </c>
      <c r="P262" s="500" t="str">
        <f>四年级BMI得分</f>
        <v/>
      </c>
      <c r="Q262" s="515" t="str">
        <f>四年级肺活量得分</f>
        <v/>
      </c>
      <c r="R262" s="512" t="str">
        <f>四年级等级</f>
        <v/>
      </c>
      <c r="S262" s="516" t="str">
        <f>四年级50米跑得分</f>
        <v/>
      </c>
      <c r="T262" s="517" t="str">
        <f>四年级等级</f>
        <v/>
      </c>
      <c r="U262" s="516" t="str">
        <f>四年级坐位体前屈得分</f>
        <v/>
      </c>
      <c r="V262" s="517" t="str">
        <f>四年级等级</f>
        <v/>
      </c>
      <c r="W262" s="516" t="str">
        <f>四年级一分钟跳绳得分</f>
        <v/>
      </c>
      <c r="X262" s="517" t="str">
        <f>四年级等级</f>
        <v/>
      </c>
      <c r="Y262" s="515" t="str">
        <f>四年级仰卧起坐得分</f>
        <v/>
      </c>
      <c r="Z262" s="518" t="str">
        <f>四年级等级</f>
        <v/>
      </c>
      <c r="AA262" s="533"/>
      <c r="AB262" s="515"/>
      <c r="AC262" s="533" t="str">
        <f>四年级跳绳附加分</f>
        <v/>
      </c>
      <c r="AD262" s="534" t="str">
        <f>四年级标准分</f>
        <v/>
      </c>
      <c r="AE262" s="534" t="str">
        <f>四年级总分</f>
        <v/>
      </c>
      <c r="AF262" s="517" t="str">
        <f>四年级等级</f>
        <v/>
      </c>
    </row>
    <row r="263" spans="1:32">
      <c r="A263" s="476">
        <v>404</v>
      </c>
      <c r="B263" s="477">
        <v>51</v>
      </c>
      <c r="C263" s="478"/>
      <c r="D263" s="471"/>
      <c r="E263" s="472"/>
      <c r="F263" s="481"/>
      <c r="G263" s="480"/>
      <c r="H263" s="475"/>
      <c r="I263" s="501"/>
      <c r="J263" s="502"/>
      <c r="K263" s="495"/>
      <c r="L263" s="503"/>
      <c r="M263" s="644"/>
      <c r="N263" s="505" t="str">
        <f>四年级BMI</f>
        <v/>
      </c>
      <c r="O263" s="499" t="str">
        <f>四年级BMI等级</f>
        <v/>
      </c>
      <c r="P263" s="500" t="str">
        <f>四年级BMI得分</f>
        <v/>
      </c>
      <c r="Q263" s="515" t="str">
        <f>四年级肺活量得分</f>
        <v/>
      </c>
      <c r="R263" s="512" t="str">
        <f>四年级等级</f>
        <v/>
      </c>
      <c r="S263" s="516" t="str">
        <f>四年级50米跑得分</f>
        <v/>
      </c>
      <c r="T263" s="517" t="str">
        <f>四年级等级</f>
        <v/>
      </c>
      <c r="U263" s="516" t="str">
        <f>四年级坐位体前屈得分</f>
        <v/>
      </c>
      <c r="V263" s="517" t="str">
        <f>四年级等级</f>
        <v/>
      </c>
      <c r="W263" s="516" t="str">
        <f>四年级一分钟跳绳得分</f>
        <v/>
      </c>
      <c r="X263" s="517" t="str">
        <f>四年级等级</f>
        <v/>
      </c>
      <c r="Y263" s="515" t="str">
        <f>四年级仰卧起坐得分</f>
        <v/>
      </c>
      <c r="Z263" s="518" t="str">
        <f>四年级等级</f>
        <v/>
      </c>
      <c r="AA263" s="533"/>
      <c r="AB263" s="515"/>
      <c r="AC263" s="533" t="str">
        <f>四年级跳绳附加分</f>
        <v/>
      </c>
      <c r="AD263" s="534" t="str">
        <f>四年级标准分</f>
        <v/>
      </c>
      <c r="AE263" s="534" t="str">
        <f>四年级总分</f>
        <v/>
      </c>
      <c r="AF263" s="517" t="str">
        <f>四年级等级</f>
        <v/>
      </c>
    </row>
    <row r="264" spans="1:32">
      <c r="A264" s="476">
        <v>404</v>
      </c>
      <c r="B264" s="477">
        <v>52</v>
      </c>
      <c r="C264" s="478"/>
      <c r="D264" s="471"/>
      <c r="E264" s="472"/>
      <c r="F264" s="481"/>
      <c r="G264" s="480"/>
      <c r="H264" s="475"/>
      <c r="I264" s="501"/>
      <c r="J264" s="502"/>
      <c r="K264" s="495"/>
      <c r="L264" s="503"/>
      <c r="M264" s="644"/>
      <c r="N264" s="505" t="str">
        <f>四年级BMI</f>
        <v/>
      </c>
      <c r="O264" s="499" t="str">
        <f>四年级BMI等级</f>
        <v/>
      </c>
      <c r="P264" s="500" t="str">
        <f>四年级BMI得分</f>
        <v/>
      </c>
      <c r="Q264" s="515" t="str">
        <f>四年级肺活量得分</f>
        <v/>
      </c>
      <c r="R264" s="512" t="str">
        <f>四年级等级</f>
        <v/>
      </c>
      <c r="S264" s="516" t="str">
        <f>四年级50米跑得分</f>
        <v/>
      </c>
      <c r="T264" s="517" t="str">
        <f>四年级等级</f>
        <v/>
      </c>
      <c r="U264" s="516" t="str">
        <f>四年级坐位体前屈得分</f>
        <v/>
      </c>
      <c r="V264" s="517" t="str">
        <f>四年级等级</f>
        <v/>
      </c>
      <c r="W264" s="516" t="str">
        <f>四年级一分钟跳绳得分</f>
        <v/>
      </c>
      <c r="X264" s="517" t="str">
        <f>四年级等级</f>
        <v/>
      </c>
      <c r="Y264" s="515" t="str">
        <f>四年级仰卧起坐得分</f>
        <v/>
      </c>
      <c r="Z264" s="518" t="str">
        <f>四年级等级</f>
        <v/>
      </c>
      <c r="AA264" s="533"/>
      <c r="AB264" s="515"/>
      <c r="AC264" s="533" t="str">
        <f>四年级跳绳附加分</f>
        <v/>
      </c>
      <c r="AD264" s="534" t="str">
        <f>四年级标准分</f>
        <v/>
      </c>
      <c r="AE264" s="534" t="str">
        <f>四年级总分</f>
        <v/>
      </c>
      <c r="AF264" s="517" t="str">
        <f>四年级等级</f>
        <v/>
      </c>
    </row>
    <row r="265" spans="1:32">
      <c r="A265" s="476">
        <v>404</v>
      </c>
      <c r="B265" s="477">
        <v>53</v>
      </c>
      <c r="C265" s="478"/>
      <c r="D265" s="471"/>
      <c r="E265" s="472"/>
      <c r="F265" s="481"/>
      <c r="G265" s="480"/>
      <c r="H265" s="475"/>
      <c r="I265" s="501"/>
      <c r="J265" s="502"/>
      <c r="K265" s="495"/>
      <c r="L265" s="503"/>
      <c r="M265" s="644"/>
      <c r="N265" s="505" t="str">
        <f>四年级BMI</f>
        <v/>
      </c>
      <c r="O265" s="499" t="str">
        <f>四年级BMI等级</f>
        <v/>
      </c>
      <c r="P265" s="500" t="str">
        <f>四年级BMI得分</f>
        <v/>
      </c>
      <c r="Q265" s="515" t="str">
        <f>四年级肺活量得分</f>
        <v/>
      </c>
      <c r="R265" s="512" t="str">
        <f>四年级等级</f>
        <v/>
      </c>
      <c r="S265" s="516" t="str">
        <f>四年级50米跑得分</f>
        <v/>
      </c>
      <c r="T265" s="517" t="str">
        <f>四年级等级</f>
        <v/>
      </c>
      <c r="U265" s="516" t="str">
        <f>四年级坐位体前屈得分</f>
        <v/>
      </c>
      <c r="V265" s="517" t="str">
        <f>四年级等级</f>
        <v/>
      </c>
      <c r="W265" s="516" t="str">
        <f>四年级一分钟跳绳得分</f>
        <v/>
      </c>
      <c r="X265" s="517" t="str">
        <f>四年级等级</f>
        <v/>
      </c>
      <c r="Y265" s="515" t="str">
        <f>四年级仰卧起坐得分</f>
        <v/>
      </c>
      <c r="Z265" s="518" t="str">
        <f>四年级等级</f>
        <v/>
      </c>
      <c r="AA265" s="533"/>
      <c r="AB265" s="515"/>
      <c r="AC265" s="533" t="str">
        <f>四年级跳绳附加分</f>
        <v/>
      </c>
      <c r="AD265" s="534" t="str">
        <f>四年级标准分</f>
        <v/>
      </c>
      <c r="AE265" s="534" t="str">
        <f>四年级总分</f>
        <v/>
      </c>
      <c r="AF265" s="517" t="str">
        <f>四年级等级</f>
        <v/>
      </c>
    </row>
    <row r="266" spans="1:32">
      <c r="A266" s="476">
        <v>404</v>
      </c>
      <c r="B266" s="477">
        <v>54</v>
      </c>
      <c r="C266" s="478"/>
      <c r="D266" s="471"/>
      <c r="E266" s="472"/>
      <c r="F266" s="481"/>
      <c r="G266" s="480"/>
      <c r="H266" s="475"/>
      <c r="I266" s="501"/>
      <c r="J266" s="502"/>
      <c r="K266" s="495"/>
      <c r="L266" s="503"/>
      <c r="M266" s="644"/>
      <c r="N266" s="505" t="str">
        <f>四年级BMI</f>
        <v/>
      </c>
      <c r="O266" s="499" t="str">
        <f>四年级BMI等级</f>
        <v/>
      </c>
      <c r="P266" s="500" t="str">
        <f>四年级BMI得分</f>
        <v/>
      </c>
      <c r="Q266" s="515" t="str">
        <f>四年级肺活量得分</f>
        <v/>
      </c>
      <c r="R266" s="512" t="str">
        <f>四年级等级</f>
        <v/>
      </c>
      <c r="S266" s="516" t="str">
        <f>四年级50米跑得分</f>
        <v/>
      </c>
      <c r="T266" s="517" t="str">
        <f>四年级等级</f>
        <v/>
      </c>
      <c r="U266" s="516" t="str">
        <f>四年级坐位体前屈得分</f>
        <v/>
      </c>
      <c r="V266" s="517" t="str">
        <f>四年级等级</f>
        <v/>
      </c>
      <c r="W266" s="516" t="str">
        <f>四年级一分钟跳绳得分</f>
        <v/>
      </c>
      <c r="X266" s="517" t="str">
        <f>四年级等级</f>
        <v/>
      </c>
      <c r="Y266" s="515" t="str">
        <f>四年级仰卧起坐得分</f>
        <v/>
      </c>
      <c r="Z266" s="518" t="str">
        <f>四年级等级</f>
        <v/>
      </c>
      <c r="AA266" s="533"/>
      <c r="AB266" s="515"/>
      <c r="AC266" s="533" t="str">
        <f>四年级跳绳附加分</f>
        <v/>
      </c>
      <c r="AD266" s="534" t="str">
        <f>四年级标准分</f>
        <v/>
      </c>
      <c r="AE266" s="534" t="str">
        <f>四年级总分</f>
        <v/>
      </c>
      <c r="AF266" s="517" t="str">
        <f>四年级等级</f>
        <v/>
      </c>
    </row>
    <row r="267" spans="1:32">
      <c r="A267" s="476">
        <v>404</v>
      </c>
      <c r="B267" s="477">
        <v>55</v>
      </c>
      <c r="C267" s="478"/>
      <c r="D267" s="471"/>
      <c r="E267" s="472"/>
      <c r="F267" s="481"/>
      <c r="G267" s="480"/>
      <c r="H267" s="475"/>
      <c r="I267" s="501"/>
      <c r="J267" s="502"/>
      <c r="K267" s="495"/>
      <c r="L267" s="503"/>
      <c r="M267" s="644"/>
      <c r="N267" s="505" t="str">
        <f>四年级BMI</f>
        <v/>
      </c>
      <c r="O267" s="499" t="str">
        <f>四年级BMI等级</f>
        <v/>
      </c>
      <c r="P267" s="500" t="str">
        <f>四年级BMI得分</f>
        <v/>
      </c>
      <c r="Q267" s="515" t="str">
        <f>四年级肺活量得分</f>
        <v/>
      </c>
      <c r="R267" s="512" t="str">
        <f>四年级等级</f>
        <v/>
      </c>
      <c r="S267" s="516" t="str">
        <f>四年级50米跑得分</f>
        <v/>
      </c>
      <c r="T267" s="517" t="str">
        <f>四年级等级</f>
        <v/>
      </c>
      <c r="U267" s="516" t="str">
        <f>四年级坐位体前屈得分</f>
        <v/>
      </c>
      <c r="V267" s="517" t="str">
        <f>四年级等级</f>
        <v/>
      </c>
      <c r="W267" s="516" t="str">
        <f>四年级一分钟跳绳得分</f>
        <v/>
      </c>
      <c r="X267" s="517" t="str">
        <f>四年级等级</f>
        <v/>
      </c>
      <c r="Y267" s="515" t="str">
        <f>四年级仰卧起坐得分</f>
        <v/>
      </c>
      <c r="Z267" s="518" t="str">
        <f>四年级等级</f>
        <v/>
      </c>
      <c r="AA267" s="533"/>
      <c r="AB267" s="515"/>
      <c r="AC267" s="533" t="str">
        <f>四年级跳绳附加分</f>
        <v/>
      </c>
      <c r="AD267" s="534" t="str">
        <f>四年级标准分</f>
        <v/>
      </c>
      <c r="AE267" s="534" t="str">
        <f>四年级总分</f>
        <v/>
      </c>
      <c r="AF267" s="517" t="str">
        <f>四年级等级</f>
        <v/>
      </c>
    </row>
    <row r="268" spans="1:32">
      <c r="A268" s="476">
        <v>404</v>
      </c>
      <c r="B268" s="477">
        <v>56</v>
      </c>
      <c r="C268" s="478"/>
      <c r="D268" s="471"/>
      <c r="E268" s="478"/>
      <c r="F268" s="473"/>
      <c r="G268" s="480"/>
      <c r="H268" s="475"/>
      <c r="I268" s="501"/>
      <c r="J268" s="502"/>
      <c r="K268" s="502"/>
      <c r="L268" s="496"/>
      <c r="M268" s="643"/>
      <c r="N268" s="498" t="str">
        <f>四年级BMI</f>
        <v/>
      </c>
      <c r="O268" s="499" t="str">
        <f>四年级BMI等级</f>
        <v/>
      </c>
      <c r="P268" s="500" t="str">
        <f>四年级BMI得分</f>
        <v/>
      </c>
      <c r="Q268" s="515" t="str">
        <f>四年级肺活量得分</f>
        <v/>
      </c>
      <c r="R268" s="512" t="str">
        <f>四年级等级</f>
        <v/>
      </c>
      <c r="S268" s="516" t="str">
        <f>四年级50米跑得分</f>
        <v/>
      </c>
      <c r="T268" s="512" t="str">
        <f>四年级等级</f>
        <v/>
      </c>
      <c r="U268" s="516" t="str">
        <f>四年级坐位体前屈得分</f>
        <v/>
      </c>
      <c r="V268" s="512" t="str">
        <f>四年级等级</f>
        <v/>
      </c>
      <c r="W268" s="516" t="str">
        <f>四年级一分钟跳绳得分</f>
        <v/>
      </c>
      <c r="X268" s="512" t="str">
        <f>四年级等级</f>
        <v/>
      </c>
      <c r="Y268" s="511" t="str">
        <f>四年级仰卧起坐得分</f>
        <v/>
      </c>
      <c r="Z268" s="514" t="str">
        <f>四年级等级</f>
        <v/>
      </c>
      <c r="AA268" s="530"/>
      <c r="AB268" s="511"/>
      <c r="AC268" s="530" t="str">
        <f>四年级跳绳附加分</f>
        <v/>
      </c>
      <c r="AD268" s="534" t="str">
        <f>四年级标准分</f>
        <v/>
      </c>
      <c r="AE268" s="531" t="str">
        <f>四年级总分</f>
        <v/>
      </c>
      <c r="AF268" s="512" t="str">
        <f>四年级等级</f>
        <v/>
      </c>
    </row>
    <row r="269" spans="1:32">
      <c r="A269" s="476">
        <v>404</v>
      </c>
      <c r="B269" s="477">
        <v>57</v>
      </c>
      <c r="C269" s="478"/>
      <c r="D269" s="471"/>
      <c r="E269" s="478"/>
      <c r="F269" s="473"/>
      <c r="G269" s="480"/>
      <c r="H269" s="475"/>
      <c r="I269" s="501"/>
      <c r="J269" s="502"/>
      <c r="K269" s="502"/>
      <c r="L269" s="503"/>
      <c r="M269" s="644"/>
      <c r="N269" s="505" t="str">
        <f>四年级BMI</f>
        <v/>
      </c>
      <c r="O269" s="499" t="str">
        <f>四年级BMI等级</f>
        <v/>
      </c>
      <c r="P269" s="500" t="str">
        <f>四年级BMI得分</f>
        <v/>
      </c>
      <c r="Q269" s="515" t="str">
        <f>四年级肺活量得分</f>
        <v/>
      </c>
      <c r="R269" s="512" t="str">
        <f>四年级等级</f>
        <v/>
      </c>
      <c r="S269" s="516" t="str">
        <f>四年级50米跑得分</f>
        <v/>
      </c>
      <c r="T269" s="512" t="str">
        <f>四年级等级</f>
        <v/>
      </c>
      <c r="U269" s="516" t="str">
        <f>四年级坐位体前屈得分</f>
        <v/>
      </c>
      <c r="V269" s="517" t="str">
        <f>四年级等级</f>
        <v/>
      </c>
      <c r="W269" s="516" t="str">
        <f>四年级一分钟跳绳得分</f>
        <v/>
      </c>
      <c r="X269" s="517" t="str">
        <f>四年级等级</f>
        <v/>
      </c>
      <c r="Y269" s="515" t="str">
        <f>四年级仰卧起坐得分</f>
        <v/>
      </c>
      <c r="Z269" s="518" t="str">
        <f>四年级等级</f>
        <v/>
      </c>
      <c r="AA269" s="533"/>
      <c r="AB269" s="515"/>
      <c r="AC269" s="533" t="str">
        <f>四年级跳绳附加分</f>
        <v/>
      </c>
      <c r="AD269" s="534" t="str">
        <f>四年级标准分</f>
        <v/>
      </c>
      <c r="AE269" s="534" t="str">
        <f>四年级总分</f>
        <v/>
      </c>
      <c r="AF269" s="517" t="str">
        <f>四年级等级</f>
        <v/>
      </c>
    </row>
    <row r="270" spans="1:32">
      <c r="A270" s="476">
        <v>404</v>
      </c>
      <c r="B270" s="477">
        <v>58</v>
      </c>
      <c r="C270" s="478"/>
      <c r="D270" s="471"/>
      <c r="E270" s="478"/>
      <c r="F270" s="473"/>
      <c r="G270" s="480"/>
      <c r="H270" s="475"/>
      <c r="I270" s="501"/>
      <c r="J270" s="502"/>
      <c r="K270" s="502"/>
      <c r="L270" s="503"/>
      <c r="M270" s="644"/>
      <c r="N270" s="505" t="str">
        <f>四年级BMI</f>
        <v/>
      </c>
      <c r="O270" s="499" t="str">
        <f>四年级BMI等级</f>
        <v/>
      </c>
      <c r="P270" s="500" t="str">
        <f>四年级BMI得分</f>
        <v/>
      </c>
      <c r="Q270" s="515" t="str">
        <f>四年级肺活量得分</f>
        <v/>
      </c>
      <c r="R270" s="512" t="str">
        <f>四年级等级</f>
        <v/>
      </c>
      <c r="S270" s="516" t="str">
        <f>四年级50米跑得分</f>
        <v/>
      </c>
      <c r="T270" s="512" t="str">
        <f>四年级等级</f>
        <v/>
      </c>
      <c r="U270" s="516" t="str">
        <f>四年级坐位体前屈得分</f>
        <v/>
      </c>
      <c r="V270" s="517" t="str">
        <f>四年级等级</f>
        <v/>
      </c>
      <c r="W270" s="516" t="str">
        <f>四年级一分钟跳绳得分</f>
        <v/>
      </c>
      <c r="X270" s="517" t="str">
        <f>四年级等级</f>
        <v/>
      </c>
      <c r="Y270" s="515" t="str">
        <f>四年级仰卧起坐得分</f>
        <v/>
      </c>
      <c r="Z270" s="518" t="str">
        <f>四年级等级</f>
        <v/>
      </c>
      <c r="AA270" s="533"/>
      <c r="AB270" s="515"/>
      <c r="AC270" s="533" t="str">
        <f>四年级跳绳附加分</f>
        <v/>
      </c>
      <c r="AD270" s="534" t="str">
        <f>四年级标准分</f>
        <v/>
      </c>
      <c r="AE270" s="534" t="str">
        <f>四年级总分</f>
        <v/>
      </c>
      <c r="AF270" s="517" t="str">
        <f>四年级等级</f>
        <v/>
      </c>
    </row>
    <row r="271" spans="1:32">
      <c r="A271" s="476">
        <v>404</v>
      </c>
      <c r="B271" s="477">
        <v>59</v>
      </c>
      <c r="C271" s="478"/>
      <c r="D271" s="471"/>
      <c r="E271" s="478"/>
      <c r="F271" s="473"/>
      <c r="G271" s="474"/>
      <c r="H271" s="475"/>
      <c r="I271" s="501"/>
      <c r="J271" s="502"/>
      <c r="K271" s="502"/>
      <c r="L271" s="503"/>
      <c r="M271" s="644"/>
      <c r="N271" s="505" t="str">
        <f>四年级BMI</f>
        <v/>
      </c>
      <c r="O271" s="499" t="str">
        <f>四年级BMI等级</f>
        <v/>
      </c>
      <c r="P271" s="500" t="str">
        <f>四年级BMI得分</f>
        <v/>
      </c>
      <c r="Q271" s="515" t="str">
        <f>四年级肺活量得分</f>
        <v/>
      </c>
      <c r="R271" s="512" t="str">
        <f>四年级等级</f>
        <v/>
      </c>
      <c r="S271" s="516" t="str">
        <f>四年级50米跑得分</f>
        <v/>
      </c>
      <c r="T271" s="512" t="str">
        <f>四年级等级</f>
        <v/>
      </c>
      <c r="U271" s="516" t="str">
        <f>四年级坐位体前屈得分</f>
        <v/>
      </c>
      <c r="V271" s="517" t="str">
        <f>四年级等级</f>
        <v/>
      </c>
      <c r="W271" s="516" t="str">
        <f>四年级一分钟跳绳得分</f>
        <v/>
      </c>
      <c r="X271" s="517" t="str">
        <f>四年级等级</f>
        <v/>
      </c>
      <c r="Y271" s="515" t="str">
        <f>四年级仰卧起坐得分</f>
        <v/>
      </c>
      <c r="Z271" s="518" t="str">
        <f>四年级等级</f>
        <v/>
      </c>
      <c r="AA271" s="533"/>
      <c r="AB271" s="515"/>
      <c r="AC271" s="533" t="str">
        <f>四年级跳绳附加分</f>
        <v/>
      </c>
      <c r="AD271" s="534" t="str">
        <f>四年级标准分</f>
        <v/>
      </c>
      <c r="AE271" s="534" t="str">
        <f>四年级总分</f>
        <v/>
      </c>
      <c r="AF271" s="517" t="str">
        <f>四年级等级</f>
        <v/>
      </c>
    </row>
    <row r="272" spans="1:32">
      <c r="A272" s="476">
        <v>404</v>
      </c>
      <c r="B272" s="477">
        <v>60</v>
      </c>
      <c r="C272" s="478"/>
      <c r="D272" s="471"/>
      <c r="E272" s="478"/>
      <c r="F272" s="473"/>
      <c r="G272" s="474"/>
      <c r="H272" s="475"/>
      <c r="I272" s="501"/>
      <c r="J272" s="502"/>
      <c r="K272" s="502"/>
      <c r="L272" s="503"/>
      <c r="M272" s="644"/>
      <c r="N272" s="505" t="str">
        <f>四年级BMI</f>
        <v/>
      </c>
      <c r="O272" s="499" t="str">
        <f>四年级BMI等级</f>
        <v/>
      </c>
      <c r="P272" s="500" t="str">
        <f>四年级BMI得分</f>
        <v/>
      </c>
      <c r="Q272" s="515" t="str">
        <f>四年级肺活量得分</f>
        <v/>
      </c>
      <c r="R272" s="512" t="str">
        <f>四年级等级</f>
        <v/>
      </c>
      <c r="S272" s="516" t="str">
        <f>四年级50米跑得分</f>
        <v/>
      </c>
      <c r="T272" s="512" t="str">
        <f>四年级等级</f>
        <v/>
      </c>
      <c r="U272" s="516" t="str">
        <f>四年级坐位体前屈得分</f>
        <v/>
      </c>
      <c r="V272" s="517" t="str">
        <f>四年级等级</f>
        <v/>
      </c>
      <c r="W272" s="516" t="str">
        <f>四年级一分钟跳绳得分</f>
        <v/>
      </c>
      <c r="X272" s="517" t="str">
        <f>四年级等级</f>
        <v/>
      </c>
      <c r="Y272" s="515" t="str">
        <f>四年级仰卧起坐得分</f>
        <v/>
      </c>
      <c r="Z272" s="518" t="str">
        <f>四年级等级</f>
        <v/>
      </c>
      <c r="AA272" s="533"/>
      <c r="AB272" s="515"/>
      <c r="AC272" s="533" t="str">
        <f>四年级跳绳附加分</f>
        <v/>
      </c>
      <c r="AD272" s="534" t="str">
        <f>四年级标准分</f>
        <v/>
      </c>
      <c r="AE272" s="534" t="str">
        <f>四年级总分</f>
        <v/>
      </c>
      <c r="AF272" s="517" t="str">
        <f>四年级等级</f>
        <v/>
      </c>
    </row>
    <row r="273" spans="1:32">
      <c r="A273" s="476">
        <v>404</v>
      </c>
      <c r="B273" s="477">
        <v>61</v>
      </c>
      <c r="C273" s="478"/>
      <c r="D273" s="471"/>
      <c r="E273" s="478"/>
      <c r="F273" s="473"/>
      <c r="G273" s="480"/>
      <c r="H273" s="475"/>
      <c r="I273" s="501"/>
      <c r="J273" s="502"/>
      <c r="K273" s="502"/>
      <c r="L273" s="503"/>
      <c r="M273" s="644"/>
      <c r="N273" s="505" t="str">
        <f>四年级BMI</f>
        <v/>
      </c>
      <c r="O273" s="499" t="str">
        <f>四年级BMI等级</f>
        <v/>
      </c>
      <c r="P273" s="500" t="str">
        <f>四年级BMI得分</f>
        <v/>
      </c>
      <c r="Q273" s="515" t="str">
        <f>四年级肺活量得分</f>
        <v/>
      </c>
      <c r="R273" s="512" t="str">
        <f>四年级等级</f>
        <v/>
      </c>
      <c r="S273" s="516" t="str">
        <f>四年级50米跑得分</f>
        <v/>
      </c>
      <c r="T273" s="512" t="str">
        <f>四年级等级</f>
        <v/>
      </c>
      <c r="U273" s="516" t="str">
        <f>四年级坐位体前屈得分</f>
        <v/>
      </c>
      <c r="V273" s="517" t="str">
        <f>四年级等级</f>
        <v/>
      </c>
      <c r="W273" s="516" t="str">
        <f>四年级一分钟跳绳得分</f>
        <v/>
      </c>
      <c r="X273" s="517" t="str">
        <f>四年级等级</f>
        <v/>
      </c>
      <c r="Y273" s="515" t="str">
        <f>四年级仰卧起坐得分</f>
        <v/>
      </c>
      <c r="Z273" s="518" t="str">
        <f>四年级等级</f>
        <v/>
      </c>
      <c r="AA273" s="533"/>
      <c r="AB273" s="515"/>
      <c r="AC273" s="533" t="str">
        <f>四年级跳绳附加分</f>
        <v/>
      </c>
      <c r="AD273" s="534" t="str">
        <f>四年级标准分</f>
        <v/>
      </c>
      <c r="AE273" s="534" t="str">
        <f>四年级总分</f>
        <v/>
      </c>
      <c r="AF273" s="517" t="str">
        <f>四年级等级</f>
        <v/>
      </c>
    </row>
    <row r="274" spans="1:32">
      <c r="A274" s="476">
        <v>404</v>
      </c>
      <c r="B274" s="477">
        <v>62</v>
      </c>
      <c r="C274" s="478"/>
      <c r="D274" s="471"/>
      <c r="E274" s="478"/>
      <c r="F274" s="473"/>
      <c r="G274" s="480"/>
      <c r="H274" s="475"/>
      <c r="I274" s="501"/>
      <c r="J274" s="502"/>
      <c r="K274" s="502"/>
      <c r="L274" s="503"/>
      <c r="M274" s="644"/>
      <c r="N274" s="505" t="str">
        <f>四年级BMI</f>
        <v/>
      </c>
      <c r="O274" s="499" t="str">
        <f>四年级BMI等级</f>
        <v/>
      </c>
      <c r="P274" s="500" t="str">
        <f>四年级BMI得分</f>
        <v/>
      </c>
      <c r="Q274" s="515" t="str">
        <f>四年级肺活量得分</f>
        <v/>
      </c>
      <c r="R274" s="512" t="str">
        <f>四年级等级</f>
        <v/>
      </c>
      <c r="S274" s="516" t="str">
        <f>四年级50米跑得分</f>
        <v/>
      </c>
      <c r="T274" s="517" t="str">
        <f>四年级等级</f>
        <v/>
      </c>
      <c r="U274" s="516" t="str">
        <f>四年级坐位体前屈得分</f>
        <v/>
      </c>
      <c r="V274" s="517" t="str">
        <f>四年级等级</f>
        <v/>
      </c>
      <c r="W274" s="516" t="str">
        <f>四年级一分钟跳绳得分</f>
        <v/>
      </c>
      <c r="X274" s="517" t="str">
        <f>四年级等级</f>
        <v/>
      </c>
      <c r="Y274" s="515" t="str">
        <f>四年级仰卧起坐得分</f>
        <v/>
      </c>
      <c r="Z274" s="518" t="str">
        <f>四年级等级</f>
        <v/>
      </c>
      <c r="AA274" s="533"/>
      <c r="AB274" s="515"/>
      <c r="AC274" s="533" t="str">
        <f>四年级跳绳附加分</f>
        <v/>
      </c>
      <c r="AD274" s="534" t="str">
        <f>四年级标准分</f>
        <v/>
      </c>
      <c r="AE274" s="534" t="str">
        <f>四年级总分</f>
        <v/>
      </c>
      <c r="AF274" s="517" t="str">
        <f>四年级等级</f>
        <v/>
      </c>
    </row>
    <row r="275" spans="1:32">
      <c r="A275" s="476">
        <v>404</v>
      </c>
      <c r="B275" s="477">
        <v>63</v>
      </c>
      <c r="C275" s="478"/>
      <c r="D275" s="471"/>
      <c r="E275" s="478"/>
      <c r="F275" s="473"/>
      <c r="G275" s="480"/>
      <c r="H275" s="475"/>
      <c r="I275" s="501"/>
      <c r="J275" s="502"/>
      <c r="K275" s="502"/>
      <c r="L275" s="503"/>
      <c r="M275" s="644"/>
      <c r="N275" s="505" t="str">
        <f>四年级BMI</f>
        <v/>
      </c>
      <c r="O275" s="499" t="str">
        <f>四年级BMI等级</f>
        <v/>
      </c>
      <c r="P275" s="500" t="str">
        <f>四年级BMI得分</f>
        <v/>
      </c>
      <c r="Q275" s="515" t="str">
        <f>四年级肺活量得分</f>
        <v/>
      </c>
      <c r="R275" s="512" t="str">
        <f>四年级等级</f>
        <v/>
      </c>
      <c r="S275" s="516" t="str">
        <f>四年级50米跑得分</f>
        <v/>
      </c>
      <c r="T275" s="517" t="str">
        <f>四年级等级</f>
        <v/>
      </c>
      <c r="U275" s="516" t="str">
        <f>四年级坐位体前屈得分</f>
        <v/>
      </c>
      <c r="V275" s="517" t="str">
        <f>四年级等级</f>
        <v/>
      </c>
      <c r="W275" s="516" t="str">
        <f>四年级一分钟跳绳得分</f>
        <v/>
      </c>
      <c r="X275" s="517" t="str">
        <f>四年级等级</f>
        <v/>
      </c>
      <c r="Y275" s="515" t="str">
        <f>四年级仰卧起坐得分</f>
        <v/>
      </c>
      <c r="Z275" s="518" t="str">
        <f>四年级等级</f>
        <v/>
      </c>
      <c r="AA275" s="533"/>
      <c r="AB275" s="515"/>
      <c r="AC275" s="533" t="str">
        <f>四年级跳绳附加分</f>
        <v/>
      </c>
      <c r="AD275" s="534" t="str">
        <f>四年级标准分</f>
        <v/>
      </c>
      <c r="AE275" s="534" t="str">
        <f>四年级总分</f>
        <v/>
      </c>
      <c r="AF275" s="517" t="str">
        <f>四年级等级</f>
        <v/>
      </c>
    </row>
    <row r="276" spans="1:32">
      <c r="A276" s="476">
        <v>404</v>
      </c>
      <c r="B276" s="477">
        <v>64</v>
      </c>
      <c r="C276" s="478"/>
      <c r="D276" s="471"/>
      <c r="E276" s="478"/>
      <c r="F276" s="473"/>
      <c r="G276" s="480"/>
      <c r="H276" s="475"/>
      <c r="I276" s="501"/>
      <c r="J276" s="502"/>
      <c r="K276" s="502"/>
      <c r="L276" s="503"/>
      <c r="M276" s="644"/>
      <c r="N276" s="505" t="str">
        <f>四年级BMI</f>
        <v/>
      </c>
      <c r="O276" s="499" t="str">
        <f>四年级BMI等级</f>
        <v/>
      </c>
      <c r="P276" s="500" t="str">
        <f>四年级BMI得分</f>
        <v/>
      </c>
      <c r="Q276" s="515" t="str">
        <f>四年级肺活量得分</f>
        <v/>
      </c>
      <c r="R276" s="512" t="str">
        <f>四年级等级</f>
        <v/>
      </c>
      <c r="S276" s="516" t="str">
        <f>四年级50米跑得分</f>
        <v/>
      </c>
      <c r="T276" s="517" t="str">
        <f>四年级等级</f>
        <v/>
      </c>
      <c r="U276" s="516" t="str">
        <f>四年级坐位体前屈得分</f>
        <v/>
      </c>
      <c r="V276" s="517" t="str">
        <f>四年级等级</f>
        <v/>
      </c>
      <c r="W276" s="516" t="str">
        <f>四年级一分钟跳绳得分</f>
        <v/>
      </c>
      <c r="X276" s="517" t="str">
        <f>四年级等级</f>
        <v/>
      </c>
      <c r="Y276" s="515" t="str">
        <f>四年级仰卧起坐得分</f>
        <v/>
      </c>
      <c r="Z276" s="518" t="str">
        <f>四年级等级</f>
        <v/>
      </c>
      <c r="AA276" s="533"/>
      <c r="AB276" s="515"/>
      <c r="AC276" s="533" t="str">
        <f>四年级跳绳附加分</f>
        <v/>
      </c>
      <c r="AD276" s="534" t="str">
        <f>四年级标准分</f>
        <v/>
      </c>
      <c r="AE276" s="534" t="str">
        <f>四年级总分</f>
        <v/>
      </c>
      <c r="AF276" s="517" t="str">
        <f>四年级等级</f>
        <v/>
      </c>
    </row>
    <row r="277" spans="1:32">
      <c r="A277" s="476">
        <v>404</v>
      </c>
      <c r="B277" s="477">
        <v>65</v>
      </c>
      <c r="C277" s="478"/>
      <c r="D277" s="471"/>
      <c r="E277" s="478"/>
      <c r="F277" s="473"/>
      <c r="G277" s="480"/>
      <c r="H277" s="475"/>
      <c r="I277" s="501"/>
      <c r="J277" s="502"/>
      <c r="K277" s="502"/>
      <c r="L277" s="503"/>
      <c r="M277" s="644"/>
      <c r="N277" s="505" t="str">
        <f>四年级BMI</f>
        <v/>
      </c>
      <c r="O277" s="499" t="str">
        <f>四年级BMI等级</f>
        <v/>
      </c>
      <c r="P277" s="500" t="str">
        <f>四年级BMI得分</f>
        <v/>
      </c>
      <c r="Q277" s="515" t="str">
        <f>四年级肺活量得分</f>
        <v/>
      </c>
      <c r="R277" s="512" t="str">
        <f>四年级等级</f>
        <v/>
      </c>
      <c r="S277" s="516" t="str">
        <f>四年级50米跑得分</f>
        <v/>
      </c>
      <c r="T277" s="517" t="str">
        <f>四年级等级</f>
        <v/>
      </c>
      <c r="U277" s="516" t="str">
        <f>四年级坐位体前屈得分</f>
        <v/>
      </c>
      <c r="V277" s="517" t="str">
        <f>四年级等级</f>
        <v/>
      </c>
      <c r="W277" s="516" t="str">
        <f>四年级一分钟跳绳得分</f>
        <v/>
      </c>
      <c r="X277" s="517" t="str">
        <f>四年级等级</f>
        <v/>
      </c>
      <c r="Y277" s="515" t="str">
        <f>四年级仰卧起坐得分</f>
        <v/>
      </c>
      <c r="Z277" s="518" t="str">
        <f>四年级等级</f>
        <v/>
      </c>
      <c r="AA277" s="533"/>
      <c r="AB277" s="515"/>
      <c r="AC277" s="533" t="str">
        <f>四年级跳绳附加分</f>
        <v/>
      </c>
      <c r="AD277" s="534" t="str">
        <f>四年级标准分</f>
        <v/>
      </c>
      <c r="AE277" s="534" t="str">
        <f>四年级总分</f>
        <v/>
      </c>
      <c r="AF277" s="517" t="str">
        <f>四年级等级</f>
        <v/>
      </c>
    </row>
    <row r="278" spans="1:32">
      <c r="A278" s="476">
        <v>404</v>
      </c>
      <c r="B278" s="477">
        <v>66</v>
      </c>
      <c r="C278" s="478"/>
      <c r="D278" s="471"/>
      <c r="E278" s="478"/>
      <c r="F278" s="473"/>
      <c r="G278" s="480"/>
      <c r="H278" s="475"/>
      <c r="I278" s="501"/>
      <c r="J278" s="502"/>
      <c r="K278" s="502"/>
      <c r="L278" s="503"/>
      <c r="M278" s="644"/>
      <c r="N278" s="505" t="str">
        <f>四年级BMI</f>
        <v/>
      </c>
      <c r="O278" s="499" t="str">
        <f>四年级BMI等级</f>
        <v/>
      </c>
      <c r="P278" s="500" t="str">
        <f>四年级BMI得分</f>
        <v/>
      </c>
      <c r="Q278" s="515" t="str">
        <f>四年级肺活量得分</f>
        <v/>
      </c>
      <c r="R278" s="512" t="str">
        <f>四年级等级</f>
        <v/>
      </c>
      <c r="S278" s="516" t="str">
        <f>四年级50米跑得分</f>
        <v/>
      </c>
      <c r="T278" s="517" t="str">
        <f>四年级等级</f>
        <v/>
      </c>
      <c r="U278" s="516" t="str">
        <f>四年级坐位体前屈得分</f>
        <v/>
      </c>
      <c r="V278" s="517" t="str">
        <f>四年级等级</f>
        <v/>
      </c>
      <c r="W278" s="516" t="str">
        <f>四年级一分钟跳绳得分</f>
        <v/>
      </c>
      <c r="X278" s="517" t="str">
        <f>四年级等级</f>
        <v/>
      </c>
      <c r="Y278" s="515" t="str">
        <f>四年级仰卧起坐得分</f>
        <v/>
      </c>
      <c r="Z278" s="518" t="str">
        <f>四年级等级</f>
        <v/>
      </c>
      <c r="AA278" s="533"/>
      <c r="AB278" s="515"/>
      <c r="AC278" s="533" t="str">
        <f>四年级跳绳附加分</f>
        <v/>
      </c>
      <c r="AD278" s="534" t="str">
        <f>四年级标准分</f>
        <v/>
      </c>
      <c r="AE278" s="534" t="str">
        <f>四年级总分</f>
        <v/>
      </c>
      <c r="AF278" s="517" t="str">
        <f>四年级等级</f>
        <v/>
      </c>
    </row>
    <row r="279" spans="1:32">
      <c r="A279" s="476">
        <v>404</v>
      </c>
      <c r="B279" s="477">
        <v>67</v>
      </c>
      <c r="C279" s="478"/>
      <c r="D279" s="471"/>
      <c r="E279" s="478"/>
      <c r="F279" s="473"/>
      <c r="G279" s="480"/>
      <c r="H279" s="475"/>
      <c r="I279" s="501"/>
      <c r="J279" s="502"/>
      <c r="K279" s="502"/>
      <c r="L279" s="503"/>
      <c r="M279" s="644"/>
      <c r="N279" s="505" t="str">
        <f>四年级BMI</f>
        <v/>
      </c>
      <c r="O279" s="499" t="str">
        <f>四年级BMI等级</f>
        <v/>
      </c>
      <c r="P279" s="500" t="str">
        <f>四年级BMI得分</f>
        <v/>
      </c>
      <c r="Q279" s="515" t="str">
        <f>四年级肺活量得分</f>
        <v/>
      </c>
      <c r="R279" s="512" t="str">
        <f>四年级等级</f>
        <v/>
      </c>
      <c r="S279" s="516" t="str">
        <f>四年级50米跑得分</f>
        <v/>
      </c>
      <c r="T279" s="517" t="str">
        <f>四年级等级</f>
        <v/>
      </c>
      <c r="U279" s="516" t="str">
        <f>四年级坐位体前屈得分</f>
        <v/>
      </c>
      <c r="V279" s="517" t="str">
        <f>四年级等级</f>
        <v/>
      </c>
      <c r="W279" s="516" t="str">
        <f>四年级一分钟跳绳得分</f>
        <v/>
      </c>
      <c r="X279" s="517" t="str">
        <f>四年级等级</f>
        <v/>
      </c>
      <c r="Y279" s="515" t="str">
        <f>四年级仰卧起坐得分</f>
        <v/>
      </c>
      <c r="Z279" s="518" t="str">
        <f>四年级等级</f>
        <v/>
      </c>
      <c r="AA279" s="533"/>
      <c r="AB279" s="515"/>
      <c r="AC279" s="533" t="str">
        <f>四年级跳绳附加分</f>
        <v/>
      </c>
      <c r="AD279" s="534" t="str">
        <f>四年级标准分</f>
        <v/>
      </c>
      <c r="AE279" s="534" t="str">
        <f>四年级总分</f>
        <v/>
      </c>
      <c r="AF279" s="517" t="str">
        <f>四年级等级</f>
        <v/>
      </c>
    </row>
    <row r="280" spans="1:32">
      <c r="A280" s="476">
        <v>404</v>
      </c>
      <c r="B280" s="477">
        <v>68</v>
      </c>
      <c r="C280" s="478"/>
      <c r="D280" s="471"/>
      <c r="E280" s="478"/>
      <c r="F280" s="473"/>
      <c r="G280" s="480"/>
      <c r="H280" s="475"/>
      <c r="I280" s="501"/>
      <c r="J280" s="502"/>
      <c r="K280" s="502"/>
      <c r="L280" s="503"/>
      <c r="M280" s="644"/>
      <c r="N280" s="505" t="str">
        <f>四年级BMI</f>
        <v/>
      </c>
      <c r="O280" s="499" t="str">
        <f>四年级BMI等级</f>
        <v/>
      </c>
      <c r="P280" s="500" t="str">
        <f>四年级BMI得分</f>
        <v/>
      </c>
      <c r="Q280" s="515" t="str">
        <f>四年级肺活量得分</f>
        <v/>
      </c>
      <c r="R280" s="512" t="str">
        <f>四年级等级</f>
        <v/>
      </c>
      <c r="S280" s="516" t="str">
        <f>四年级50米跑得分</f>
        <v/>
      </c>
      <c r="T280" s="517" t="str">
        <f>四年级等级</f>
        <v/>
      </c>
      <c r="U280" s="516" t="str">
        <f>四年级坐位体前屈得分</f>
        <v/>
      </c>
      <c r="V280" s="517" t="str">
        <f>四年级等级</f>
        <v/>
      </c>
      <c r="W280" s="516" t="str">
        <f>四年级一分钟跳绳得分</f>
        <v/>
      </c>
      <c r="X280" s="517" t="str">
        <f>四年级等级</f>
        <v/>
      </c>
      <c r="Y280" s="515" t="str">
        <f>四年级仰卧起坐得分</f>
        <v/>
      </c>
      <c r="Z280" s="518" t="str">
        <f>四年级等级</f>
        <v/>
      </c>
      <c r="AA280" s="533"/>
      <c r="AB280" s="515"/>
      <c r="AC280" s="533" t="str">
        <f>四年级跳绳附加分</f>
        <v/>
      </c>
      <c r="AD280" s="534" t="str">
        <f>四年级标准分</f>
        <v/>
      </c>
      <c r="AE280" s="534" t="str">
        <f>四年级总分</f>
        <v/>
      </c>
      <c r="AF280" s="517" t="str">
        <f>四年级等级</f>
        <v/>
      </c>
    </row>
    <row r="281" spans="1:32">
      <c r="A281" s="476">
        <v>404</v>
      </c>
      <c r="B281" s="477">
        <v>69</v>
      </c>
      <c r="C281" s="478"/>
      <c r="D281" s="471"/>
      <c r="E281" s="478"/>
      <c r="F281" s="473"/>
      <c r="G281" s="480"/>
      <c r="H281" s="475"/>
      <c r="I281" s="501"/>
      <c r="J281" s="502"/>
      <c r="K281" s="502"/>
      <c r="L281" s="503"/>
      <c r="M281" s="644"/>
      <c r="N281" s="505" t="str">
        <f>四年级BMI</f>
        <v/>
      </c>
      <c r="O281" s="499" t="str">
        <f>四年级BMI等级</f>
        <v/>
      </c>
      <c r="P281" s="500" t="str">
        <f>四年级BMI得分</f>
        <v/>
      </c>
      <c r="Q281" s="515" t="str">
        <f>四年级肺活量得分</f>
        <v/>
      </c>
      <c r="R281" s="512" t="str">
        <f>四年级等级</f>
        <v/>
      </c>
      <c r="S281" s="516" t="str">
        <f>四年级50米跑得分</f>
        <v/>
      </c>
      <c r="T281" s="517" t="str">
        <f>四年级等级</f>
        <v/>
      </c>
      <c r="U281" s="516" t="str">
        <f>四年级坐位体前屈得分</f>
        <v/>
      </c>
      <c r="V281" s="517" t="str">
        <f>四年级等级</f>
        <v/>
      </c>
      <c r="W281" s="516" t="str">
        <f>四年级一分钟跳绳得分</f>
        <v/>
      </c>
      <c r="X281" s="517" t="str">
        <f>四年级等级</f>
        <v/>
      </c>
      <c r="Y281" s="515" t="str">
        <f>四年级仰卧起坐得分</f>
        <v/>
      </c>
      <c r="Z281" s="518" t="str">
        <f>四年级等级</f>
        <v/>
      </c>
      <c r="AA281" s="533"/>
      <c r="AB281" s="515"/>
      <c r="AC281" s="533" t="str">
        <f>四年级跳绳附加分</f>
        <v/>
      </c>
      <c r="AD281" s="534" t="str">
        <f>四年级标准分</f>
        <v/>
      </c>
      <c r="AE281" s="534" t="str">
        <f>四年级总分</f>
        <v/>
      </c>
      <c r="AF281" s="517" t="str">
        <f>四年级等级</f>
        <v/>
      </c>
    </row>
    <row r="282" ht="15.75" spans="1:32">
      <c r="A282" s="535">
        <v>404</v>
      </c>
      <c r="B282" s="536">
        <v>70</v>
      </c>
      <c r="C282" s="537"/>
      <c r="D282" s="538"/>
      <c r="E282" s="537"/>
      <c r="F282" s="583"/>
      <c r="G282" s="570"/>
      <c r="H282" s="542"/>
      <c r="I282" s="543"/>
      <c r="J282" s="544"/>
      <c r="K282" s="584"/>
      <c r="L282" s="546"/>
      <c r="M282" s="645"/>
      <c r="N282" s="548" t="str">
        <f>四年级BMI</f>
        <v/>
      </c>
      <c r="O282" s="549" t="str">
        <f>四年级BMI等级</f>
        <v/>
      </c>
      <c r="P282" s="550" t="str">
        <f>四年级BMI得分</f>
        <v/>
      </c>
      <c r="Q282" s="556" t="str">
        <f>四年级肺活量得分</f>
        <v/>
      </c>
      <c r="R282" s="557" t="str">
        <f>四年级等级</f>
        <v/>
      </c>
      <c r="S282" s="558" t="str">
        <f>四年级50米跑得分</f>
        <v/>
      </c>
      <c r="T282" s="559" t="str">
        <f>四年级等级</f>
        <v/>
      </c>
      <c r="U282" s="558" t="str">
        <f>四年级坐位体前屈得分</f>
        <v/>
      </c>
      <c r="V282" s="559" t="str">
        <f>四年级等级</f>
        <v/>
      </c>
      <c r="W282" s="558" t="str">
        <f>四年级一分钟跳绳得分</f>
        <v/>
      </c>
      <c r="X282" s="559" t="str">
        <f>四年级等级</f>
        <v/>
      </c>
      <c r="Y282" s="556" t="str">
        <f>四年级仰卧起坐得分</f>
        <v/>
      </c>
      <c r="Z282" s="563" t="str">
        <f>四年级等级</f>
        <v/>
      </c>
      <c r="AA282" s="564"/>
      <c r="AB282" s="556"/>
      <c r="AC282" s="565" t="str">
        <f>四年级跳绳附加分</f>
        <v/>
      </c>
      <c r="AD282" s="566" t="str">
        <f>四年级标准分</f>
        <v/>
      </c>
      <c r="AE282" s="566" t="str">
        <f>四年级总分</f>
        <v/>
      </c>
      <c r="AF282" s="567" t="str">
        <f>四年级等级</f>
        <v/>
      </c>
    </row>
    <row r="283" ht="15.75" spans="1:32">
      <c r="A283" s="468">
        <v>405</v>
      </c>
      <c r="B283" s="469">
        <v>1</v>
      </c>
      <c r="C283" s="472"/>
      <c r="D283" s="471"/>
      <c r="E283" s="472"/>
      <c r="F283" s="473"/>
      <c r="G283" s="474"/>
      <c r="H283" s="475"/>
      <c r="I283" s="494"/>
      <c r="J283" s="495"/>
      <c r="K283" s="581"/>
      <c r="L283" s="551"/>
      <c r="M283" s="646"/>
      <c r="N283" s="553" t="str">
        <f>四年级BMI</f>
        <v/>
      </c>
      <c r="O283" s="554" t="str">
        <f>四年级BMI等级</f>
        <v/>
      </c>
      <c r="P283" s="555" t="str">
        <f>四年级BMI得分</f>
        <v/>
      </c>
      <c r="Q283" s="560" t="str">
        <f>四年级肺活量得分</f>
        <v/>
      </c>
      <c r="R283" s="561" t="str">
        <f>四年级等级</f>
        <v/>
      </c>
      <c r="S283" s="562" t="str">
        <f>四年级50米跑得分</f>
        <v/>
      </c>
      <c r="T283" s="561" t="str">
        <f>四年级等级</f>
        <v/>
      </c>
      <c r="U283" s="562" t="str">
        <f>四年级坐位体前屈得分</f>
        <v/>
      </c>
      <c r="V283" s="561" t="str">
        <f>四年级等级</f>
        <v/>
      </c>
      <c r="W283" s="562" t="str">
        <f>四年级一分钟跳绳得分</f>
        <v/>
      </c>
      <c r="X283" s="561" t="str">
        <f>四年级等级</f>
        <v/>
      </c>
      <c r="Y283" s="560" t="str">
        <f>四年级仰卧起坐得分</f>
        <v/>
      </c>
      <c r="Z283" s="568" t="str">
        <f>四年级等级</f>
        <v/>
      </c>
      <c r="AA283" s="569"/>
      <c r="AB283" s="560"/>
      <c r="AC283" s="530" t="str">
        <f>四年级跳绳附加分</f>
        <v/>
      </c>
      <c r="AD283" s="531" t="str">
        <f>四年级标准分</f>
        <v/>
      </c>
      <c r="AE283" s="531" t="str">
        <f>四年级总分</f>
        <v/>
      </c>
      <c r="AF283" s="512" t="str">
        <f>四年级等级</f>
        <v/>
      </c>
    </row>
    <row r="284" spans="1:32">
      <c r="A284" s="476">
        <v>405</v>
      </c>
      <c r="B284" s="477">
        <v>2</v>
      </c>
      <c r="C284" s="478"/>
      <c r="D284" s="471"/>
      <c r="E284" s="478"/>
      <c r="F284" s="473"/>
      <c r="G284" s="480"/>
      <c r="H284" s="475"/>
      <c r="I284" s="501"/>
      <c r="J284" s="502"/>
      <c r="K284" s="502"/>
      <c r="L284" s="503"/>
      <c r="M284" s="644"/>
      <c r="N284" s="505" t="str">
        <f>四年级BMI</f>
        <v/>
      </c>
      <c r="O284" s="499" t="str">
        <f>四年级BMI等级</f>
        <v/>
      </c>
      <c r="P284" s="500" t="str">
        <f>四年级BMI得分</f>
        <v/>
      </c>
      <c r="Q284" s="515" t="str">
        <f>四年级肺活量得分</f>
        <v/>
      </c>
      <c r="R284" s="512" t="str">
        <f>四年级等级</f>
        <v/>
      </c>
      <c r="S284" s="516" t="str">
        <f>四年级50米跑得分</f>
        <v/>
      </c>
      <c r="T284" s="517" t="str">
        <f>四年级等级</f>
        <v/>
      </c>
      <c r="U284" s="516" t="str">
        <f>四年级坐位体前屈得分</f>
        <v/>
      </c>
      <c r="V284" s="517" t="str">
        <f>四年级等级</f>
        <v/>
      </c>
      <c r="W284" s="516" t="str">
        <f>四年级一分钟跳绳得分</f>
        <v/>
      </c>
      <c r="X284" s="517" t="str">
        <f>四年级等级</f>
        <v/>
      </c>
      <c r="Y284" s="515" t="str">
        <f>四年级仰卧起坐得分</f>
        <v/>
      </c>
      <c r="Z284" s="518" t="str">
        <f>四年级等级</f>
        <v/>
      </c>
      <c r="AA284" s="533"/>
      <c r="AB284" s="515"/>
      <c r="AC284" s="533" t="str">
        <f>四年级跳绳附加分</f>
        <v/>
      </c>
      <c r="AD284" s="534" t="str">
        <f>四年级标准分</f>
        <v/>
      </c>
      <c r="AE284" s="534" t="str">
        <f>四年级总分</f>
        <v/>
      </c>
      <c r="AF284" s="517" t="str">
        <f>四年级等级</f>
        <v/>
      </c>
    </row>
    <row r="285" spans="1:32">
      <c r="A285" s="476">
        <v>405</v>
      </c>
      <c r="B285" s="477">
        <v>3</v>
      </c>
      <c r="C285" s="478"/>
      <c r="D285" s="471"/>
      <c r="E285" s="478"/>
      <c r="F285" s="473"/>
      <c r="G285" s="480"/>
      <c r="H285" s="475"/>
      <c r="I285" s="501"/>
      <c r="J285" s="502"/>
      <c r="K285" s="502"/>
      <c r="L285" s="503"/>
      <c r="M285" s="644"/>
      <c r="N285" s="505" t="str">
        <f>四年级BMI</f>
        <v/>
      </c>
      <c r="O285" s="499" t="str">
        <f>四年级BMI等级</f>
        <v/>
      </c>
      <c r="P285" s="500" t="str">
        <f>四年级BMI得分</f>
        <v/>
      </c>
      <c r="Q285" s="515" t="str">
        <f>四年级肺活量得分</f>
        <v/>
      </c>
      <c r="R285" s="512" t="str">
        <f>四年级等级</f>
        <v/>
      </c>
      <c r="S285" s="516" t="str">
        <f>四年级50米跑得分</f>
        <v/>
      </c>
      <c r="T285" s="517" t="str">
        <f>四年级等级</f>
        <v/>
      </c>
      <c r="U285" s="516" t="str">
        <f>四年级坐位体前屈得分</f>
        <v/>
      </c>
      <c r="V285" s="517" t="str">
        <f>四年级等级</f>
        <v/>
      </c>
      <c r="W285" s="516" t="str">
        <f>四年级一分钟跳绳得分</f>
        <v/>
      </c>
      <c r="X285" s="517" t="str">
        <f>四年级等级</f>
        <v/>
      </c>
      <c r="Y285" s="515" t="str">
        <f>四年级仰卧起坐得分</f>
        <v/>
      </c>
      <c r="Z285" s="518" t="str">
        <f>四年级等级</f>
        <v/>
      </c>
      <c r="AA285" s="533"/>
      <c r="AB285" s="515"/>
      <c r="AC285" s="533" t="str">
        <f>四年级跳绳附加分</f>
        <v/>
      </c>
      <c r="AD285" s="534" t="str">
        <f>四年级标准分</f>
        <v/>
      </c>
      <c r="AE285" s="534" t="str">
        <f>四年级总分</f>
        <v/>
      </c>
      <c r="AF285" s="517" t="str">
        <f>四年级等级</f>
        <v/>
      </c>
    </row>
    <row r="286" spans="1:32">
      <c r="A286" s="476">
        <v>405</v>
      </c>
      <c r="B286" s="477">
        <v>4</v>
      </c>
      <c r="C286" s="478"/>
      <c r="D286" s="471"/>
      <c r="E286" s="478"/>
      <c r="F286" s="473"/>
      <c r="G286" s="480"/>
      <c r="H286" s="475"/>
      <c r="I286" s="501"/>
      <c r="J286" s="502"/>
      <c r="K286" s="502"/>
      <c r="L286" s="503"/>
      <c r="M286" s="644"/>
      <c r="N286" s="505" t="str">
        <f>四年级BMI</f>
        <v/>
      </c>
      <c r="O286" s="499" t="str">
        <f>四年级BMI等级</f>
        <v/>
      </c>
      <c r="P286" s="500" t="str">
        <f>四年级BMI得分</f>
        <v/>
      </c>
      <c r="Q286" s="515" t="str">
        <f>四年级肺活量得分</f>
        <v/>
      </c>
      <c r="R286" s="512" t="str">
        <f>四年级等级</f>
        <v/>
      </c>
      <c r="S286" s="516" t="str">
        <f>四年级50米跑得分</f>
        <v/>
      </c>
      <c r="T286" s="517" t="str">
        <f>四年级等级</f>
        <v/>
      </c>
      <c r="U286" s="516" t="str">
        <f>四年级坐位体前屈得分</f>
        <v/>
      </c>
      <c r="V286" s="517" t="str">
        <f>四年级等级</f>
        <v/>
      </c>
      <c r="W286" s="516" t="str">
        <f>四年级一分钟跳绳得分</f>
        <v/>
      </c>
      <c r="X286" s="517" t="str">
        <f>四年级等级</f>
        <v/>
      </c>
      <c r="Y286" s="515" t="str">
        <f>四年级仰卧起坐得分</f>
        <v/>
      </c>
      <c r="Z286" s="518" t="str">
        <f>四年级等级</f>
        <v/>
      </c>
      <c r="AA286" s="533"/>
      <c r="AB286" s="515"/>
      <c r="AC286" s="533" t="str">
        <f>四年级跳绳附加分</f>
        <v/>
      </c>
      <c r="AD286" s="534" t="str">
        <f>四年级标准分</f>
        <v/>
      </c>
      <c r="AE286" s="534" t="str">
        <f>四年级总分</f>
        <v/>
      </c>
      <c r="AF286" s="517" t="str">
        <f>四年级等级</f>
        <v/>
      </c>
    </row>
    <row r="287" spans="1:32">
      <c r="A287" s="476">
        <v>405</v>
      </c>
      <c r="B287" s="477">
        <v>5</v>
      </c>
      <c r="C287" s="478"/>
      <c r="D287" s="471"/>
      <c r="E287" s="478"/>
      <c r="F287" s="473"/>
      <c r="G287" s="480"/>
      <c r="H287" s="475"/>
      <c r="I287" s="501"/>
      <c r="J287" s="502"/>
      <c r="K287" s="502"/>
      <c r="L287" s="503"/>
      <c r="M287" s="644"/>
      <c r="N287" s="505" t="str">
        <f>四年级BMI</f>
        <v/>
      </c>
      <c r="O287" s="499" t="str">
        <f>四年级BMI等级</f>
        <v/>
      </c>
      <c r="P287" s="500" t="str">
        <f>四年级BMI得分</f>
        <v/>
      </c>
      <c r="Q287" s="515" t="str">
        <f>四年级肺活量得分</f>
        <v/>
      </c>
      <c r="R287" s="512" t="str">
        <f>四年级等级</f>
        <v/>
      </c>
      <c r="S287" s="516" t="str">
        <f>四年级50米跑得分</f>
        <v/>
      </c>
      <c r="T287" s="517" t="str">
        <f>四年级等级</f>
        <v/>
      </c>
      <c r="U287" s="516" t="str">
        <f>四年级坐位体前屈得分</f>
        <v/>
      </c>
      <c r="V287" s="517" t="str">
        <f>四年级等级</f>
        <v/>
      </c>
      <c r="W287" s="516" t="str">
        <f>四年级一分钟跳绳得分</f>
        <v/>
      </c>
      <c r="X287" s="517" t="str">
        <f>四年级等级</f>
        <v/>
      </c>
      <c r="Y287" s="515" t="str">
        <f>四年级仰卧起坐得分</f>
        <v/>
      </c>
      <c r="Z287" s="518" t="str">
        <f>四年级等级</f>
        <v/>
      </c>
      <c r="AA287" s="533"/>
      <c r="AB287" s="515"/>
      <c r="AC287" s="533" t="str">
        <f>四年级跳绳附加分</f>
        <v/>
      </c>
      <c r="AD287" s="534" t="str">
        <f>四年级标准分</f>
        <v/>
      </c>
      <c r="AE287" s="534" t="str">
        <f>四年级总分</f>
        <v/>
      </c>
      <c r="AF287" s="517" t="str">
        <f>四年级等级</f>
        <v/>
      </c>
    </row>
    <row r="288" spans="1:32">
      <c r="A288" s="476">
        <v>405</v>
      </c>
      <c r="B288" s="477">
        <v>6</v>
      </c>
      <c r="C288" s="478"/>
      <c r="D288" s="471"/>
      <c r="E288" s="478"/>
      <c r="F288" s="473"/>
      <c r="G288" s="480"/>
      <c r="H288" s="475"/>
      <c r="I288" s="501"/>
      <c r="J288" s="502"/>
      <c r="K288" s="502"/>
      <c r="L288" s="503"/>
      <c r="M288" s="644"/>
      <c r="N288" s="505" t="str">
        <f>四年级BMI</f>
        <v/>
      </c>
      <c r="O288" s="499" t="str">
        <f>四年级BMI等级</f>
        <v/>
      </c>
      <c r="P288" s="500" t="str">
        <f>四年级BMI得分</f>
        <v/>
      </c>
      <c r="Q288" s="515" t="str">
        <f>四年级肺活量得分</f>
        <v/>
      </c>
      <c r="R288" s="512" t="str">
        <f>四年级等级</f>
        <v/>
      </c>
      <c r="S288" s="516" t="str">
        <f>四年级50米跑得分</f>
        <v/>
      </c>
      <c r="T288" s="517" t="str">
        <f>四年级等级</f>
        <v/>
      </c>
      <c r="U288" s="516" t="str">
        <f>四年级坐位体前屈得分</f>
        <v/>
      </c>
      <c r="V288" s="517" t="str">
        <f>四年级等级</f>
        <v/>
      </c>
      <c r="W288" s="516" t="str">
        <f>四年级一分钟跳绳得分</f>
        <v/>
      </c>
      <c r="X288" s="517" t="str">
        <f>四年级等级</f>
        <v/>
      </c>
      <c r="Y288" s="515" t="str">
        <f>四年级仰卧起坐得分</f>
        <v/>
      </c>
      <c r="Z288" s="518" t="str">
        <f>四年级等级</f>
        <v/>
      </c>
      <c r="AA288" s="533"/>
      <c r="AB288" s="515"/>
      <c r="AC288" s="533" t="str">
        <f>四年级跳绳附加分</f>
        <v/>
      </c>
      <c r="AD288" s="534" t="str">
        <f>四年级标准分</f>
        <v/>
      </c>
      <c r="AE288" s="534" t="str">
        <f>四年级总分</f>
        <v/>
      </c>
      <c r="AF288" s="517" t="str">
        <f>四年级等级</f>
        <v/>
      </c>
    </row>
    <row r="289" spans="1:32">
      <c r="A289" s="476">
        <v>405</v>
      </c>
      <c r="B289" s="477">
        <v>7</v>
      </c>
      <c r="C289" s="478"/>
      <c r="D289" s="471"/>
      <c r="E289" s="478"/>
      <c r="F289" s="473"/>
      <c r="G289" s="480"/>
      <c r="H289" s="475"/>
      <c r="I289" s="501"/>
      <c r="J289" s="502"/>
      <c r="K289" s="502"/>
      <c r="L289" s="503"/>
      <c r="M289" s="644"/>
      <c r="N289" s="505" t="str">
        <f>四年级BMI</f>
        <v/>
      </c>
      <c r="O289" s="499" t="str">
        <f>四年级BMI等级</f>
        <v/>
      </c>
      <c r="P289" s="500" t="str">
        <f>四年级BMI得分</f>
        <v/>
      </c>
      <c r="Q289" s="515" t="str">
        <f>四年级肺活量得分</f>
        <v/>
      </c>
      <c r="R289" s="512" t="str">
        <f>四年级等级</f>
        <v/>
      </c>
      <c r="S289" s="516" t="str">
        <f>四年级50米跑得分</f>
        <v/>
      </c>
      <c r="T289" s="517" t="str">
        <f>四年级等级</f>
        <v/>
      </c>
      <c r="U289" s="516" t="str">
        <f>四年级坐位体前屈得分</f>
        <v/>
      </c>
      <c r="V289" s="517" t="str">
        <f>四年级等级</f>
        <v/>
      </c>
      <c r="W289" s="516" t="str">
        <f>四年级一分钟跳绳得分</f>
        <v/>
      </c>
      <c r="X289" s="517" t="str">
        <f>四年级等级</f>
        <v/>
      </c>
      <c r="Y289" s="515" t="str">
        <f>四年级仰卧起坐得分</f>
        <v/>
      </c>
      <c r="Z289" s="518" t="str">
        <f>四年级等级</f>
        <v/>
      </c>
      <c r="AA289" s="533"/>
      <c r="AB289" s="515"/>
      <c r="AC289" s="533" t="str">
        <f>四年级跳绳附加分</f>
        <v/>
      </c>
      <c r="AD289" s="534" t="str">
        <f>四年级标准分</f>
        <v/>
      </c>
      <c r="AE289" s="534" t="str">
        <f>四年级总分</f>
        <v/>
      </c>
      <c r="AF289" s="517" t="str">
        <f>四年级等级</f>
        <v/>
      </c>
    </row>
    <row r="290" spans="1:32">
      <c r="A290" s="476">
        <v>405</v>
      </c>
      <c r="B290" s="477">
        <v>8</v>
      </c>
      <c r="C290" s="478"/>
      <c r="D290" s="471"/>
      <c r="E290" s="478"/>
      <c r="F290" s="473"/>
      <c r="G290" s="480"/>
      <c r="H290" s="475"/>
      <c r="I290" s="501"/>
      <c r="J290" s="502"/>
      <c r="K290" s="502"/>
      <c r="L290" s="503"/>
      <c r="M290" s="644"/>
      <c r="N290" s="505" t="str">
        <f>四年级BMI</f>
        <v/>
      </c>
      <c r="O290" s="499" t="str">
        <f>四年级BMI等级</f>
        <v/>
      </c>
      <c r="P290" s="500" t="str">
        <f>四年级BMI得分</f>
        <v/>
      </c>
      <c r="Q290" s="515" t="str">
        <f>四年级肺活量得分</f>
        <v/>
      </c>
      <c r="R290" s="512" t="str">
        <f>四年级等级</f>
        <v/>
      </c>
      <c r="S290" s="516" t="str">
        <f>四年级50米跑得分</f>
        <v/>
      </c>
      <c r="T290" s="517" t="str">
        <f>四年级等级</f>
        <v/>
      </c>
      <c r="U290" s="516" t="str">
        <f>四年级坐位体前屈得分</f>
        <v/>
      </c>
      <c r="V290" s="517" t="str">
        <f>四年级等级</f>
        <v/>
      </c>
      <c r="W290" s="516" t="str">
        <f>四年级一分钟跳绳得分</f>
        <v/>
      </c>
      <c r="X290" s="517" t="str">
        <f>四年级等级</f>
        <v/>
      </c>
      <c r="Y290" s="515" t="str">
        <f>四年级仰卧起坐得分</f>
        <v/>
      </c>
      <c r="Z290" s="518" t="str">
        <f>四年级等级</f>
        <v/>
      </c>
      <c r="AA290" s="533"/>
      <c r="AB290" s="515"/>
      <c r="AC290" s="533" t="str">
        <f>四年级跳绳附加分</f>
        <v/>
      </c>
      <c r="AD290" s="534" t="str">
        <f>四年级标准分</f>
        <v/>
      </c>
      <c r="AE290" s="534" t="str">
        <f>四年级总分</f>
        <v/>
      </c>
      <c r="AF290" s="517" t="str">
        <f>四年级等级</f>
        <v/>
      </c>
    </row>
    <row r="291" spans="1:32">
      <c r="A291" s="476">
        <v>405</v>
      </c>
      <c r="B291" s="477">
        <v>9</v>
      </c>
      <c r="C291" s="478"/>
      <c r="D291" s="471"/>
      <c r="E291" s="478"/>
      <c r="F291" s="473"/>
      <c r="G291" s="480"/>
      <c r="H291" s="475"/>
      <c r="I291" s="501"/>
      <c r="J291" s="502"/>
      <c r="K291" s="502"/>
      <c r="L291" s="503"/>
      <c r="M291" s="644"/>
      <c r="N291" s="505" t="str">
        <f>四年级BMI</f>
        <v/>
      </c>
      <c r="O291" s="499" t="str">
        <f>四年级BMI等级</f>
        <v/>
      </c>
      <c r="P291" s="500" t="str">
        <f>四年级BMI得分</f>
        <v/>
      </c>
      <c r="Q291" s="515" t="str">
        <f>四年级肺活量得分</f>
        <v/>
      </c>
      <c r="R291" s="512" t="str">
        <f>四年级等级</f>
        <v/>
      </c>
      <c r="S291" s="516" t="str">
        <f>四年级50米跑得分</f>
        <v/>
      </c>
      <c r="T291" s="517" t="str">
        <f>四年级等级</f>
        <v/>
      </c>
      <c r="U291" s="516" t="str">
        <f>四年级坐位体前屈得分</f>
        <v/>
      </c>
      <c r="V291" s="517" t="str">
        <f>四年级等级</f>
        <v/>
      </c>
      <c r="W291" s="516" t="str">
        <f>四年级一分钟跳绳得分</f>
        <v/>
      </c>
      <c r="X291" s="517" t="str">
        <f>四年级等级</f>
        <v/>
      </c>
      <c r="Y291" s="515" t="str">
        <f>四年级仰卧起坐得分</f>
        <v/>
      </c>
      <c r="Z291" s="518" t="str">
        <f>四年级等级</f>
        <v/>
      </c>
      <c r="AA291" s="533"/>
      <c r="AB291" s="515"/>
      <c r="AC291" s="533" t="str">
        <f>四年级跳绳附加分</f>
        <v/>
      </c>
      <c r="AD291" s="534" t="str">
        <f>四年级标准分</f>
        <v/>
      </c>
      <c r="AE291" s="534" t="str">
        <f>四年级总分</f>
        <v/>
      </c>
      <c r="AF291" s="517" t="str">
        <f>四年级等级</f>
        <v/>
      </c>
    </row>
    <row r="292" spans="1:32">
      <c r="A292" s="476">
        <v>405</v>
      </c>
      <c r="B292" s="477">
        <v>10</v>
      </c>
      <c r="C292" s="478"/>
      <c r="D292" s="471"/>
      <c r="E292" s="478"/>
      <c r="F292" s="473"/>
      <c r="G292" s="480"/>
      <c r="H292" s="475"/>
      <c r="I292" s="501"/>
      <c r="J292" s="502"/>
      <c r="K292" s="502"/>
      <c r="L292" s="503"/>
      <c r="M292" s="644"/>
      <c r="N292" s="505" t="str">
        <f>四年级BMI</f>
        <v/>
      </c>
      <c r="O292" s="499" t="str">
        <f>四年级BMI等级</f>
        <v/>
      </c>
      <c r="P292" s="500" t="str">
        <f>四年级BMI得分</f>
        <v/>
      </c>
      <c r="Q292" s="515" t="str">
        <f>四年级肺活量得分</f>
        <v/>
      </c>
      <c r="R292" s="512" t="str">
        <f>四年级等级</f>
        <v/>
      </c>
      <c r="S292" s="516" t="str">
        <f>四年级50米跑得分</f>
        <v/>
      </c>
      <c r="T292" s="517" t="str">
        <f>四年级等级</f>
        <v/>
      </c>
      <c r="U292" s="516" t="str">
        <f>四年级坐位体前屈得分</f>
        <v/>
      </c>
      <c r="V292" s="517" t="str">
        <f>四年级等级</f>
        <v/>
      </c>
      <c r="W292" s="516" t="str">
        <f>四年级一分钟跳绳得分</f>
        <v/>
      </c>
      <c r="X292" s="517" t="str">
        <f>四年级等级</f>
        <v/>
      </c>
      <c r="Y292" s="515" t="str">
        <f>四年级仰卧起坐得分</f>
        <v/>
      </c>
      <c r="Z292" s="518" t="str">
        <f>四年级等级</f>
        <v/>
      </c>
      <c r="AA292" s="533"/>
      <c r="AB292" s="515"/>
      <c r="AC292" s="533" t="str">
        <f>四年级跳绳附加分</f>
        <v/>
      </c>
      <c r="AD292" s="534" t="str">
        <f>四年级标准分</f>
        <v/>
      </c>
      <c r="AE292" s="534" t="str">
        <f>四年级总分</f>
        <v/>
      </c>
      <c r="AF292" s="517" t="str">
        <f>四年级等级</f>
        <v/>
      </c>
    </row>
    <row r="293" spans="1:32">
      <c r="A293" s="476">
        <v>405</v>
      </c>
      <c r="B293" s="477">
        <v>11</v>
      </c>
      <c r="C293" s="478"/>
      <c r="D293" s="471"/>
      <c r="E293" s="478"/>
      <c r="F293" s="473"/>
      <c r="G293" s="474"/>
      <c r="H293" s="475"/>
      <c r="I293" s="501"/>
      <c r="J293" s="502"/>
      <c r="K293" s="502"/>
      <c r="L293" s="503"/>
      <c r="M293" s="644"/>
      <c r="N293" s="505" t="str">
        <f>四年级BMI</f>
        <v/>
      </c>
      <c r="O293" s="499" t="str">
        <f>四年级BMI等级</f>
        <v/>
      </c>
      <c r="P293" s="500" t="str">
        <f>四年级BMI得分</f>
        <v/>
      </c>
      <c r="Q293" s="515" t="str">
        <f>四年级肺活量得分</f>
        <v/>
      </c>
      <c r="R293" s="512" t="str">
        <f>四年级等级</f>
        <v/>
      </c>
      <c r="S293" s="516" t="str">
        <f>四年级50米跑得分</f>
        <v/>
      </c>
      <c r="T293" s="517" t="str">
        <f>四年级等级</f>
        <v/>
      </c>
      <c r="U293" s="516" t="str">
        <f>四年级坐位体前屈得分</f>
        <v/>
      </c>
      <c r="V293" s="517" t="str">
        <f>四年级等级</f>
        <v/>
      </c>
      <c r="W293" s="516" t="str">
        <f>四年级一分钟跳绳得分</f>
        <v/>
      </c>
      <c r="X293" s="517" t="str">
        <f>四年级等级</f>
        <v/>
      </c>
      <c r="Y293" s="515" t="str">
        <f>四年级仰卧起坐得分</f>
        <v/>
      </c>
      <c r="Z293" s="518" t="str">
        <f>四年级等级</f>
        <v/>
      </c>
      <c r="AA293" s="533"/>
      <c r="AB293" s="515"/>
      <c r="AC293" s="533" t="str">
        <f>四年级跳绳附加分</f>
        <v/>
      </c>
      <c r="AD293" s="534" t="str">
        <f>四年级标准分</f>
        <v/>
      </c>
      <c r="AE293" s="534" t="str">
        <f>四年级总分</f>
        <v/>
      </c>
      <c r="AF293" s="517" t="str">
        <f>四年级等级</f>
        <v/>
      </c>
    </row>
    <row r="294" spans="1:32">
      <c r="A294" s="476">
        <v>405</v>
      </c>
      <c r="B294" s="477">
        <v>12</v>
      </c>
      <c r="C294" s="470"/>
      <c r="D294" s="471"/>
      <c r="E294" s="472"/>
      <c r="F294" s="473"/>
      <c r="G294" s="480"/>
      <c r="H294" s="475"/>
      <c r="I294" s="494"/>
      <c r="J294" s="495"/>
      <c r="K294" s="495"/>
      <c r="L294" s="503"/>
      <c r="M294" s="644"/>
      <c r="N294" s="505" t="str">
        <f>四年级BMI</f>
        <v/>
      </c>
      <c r="O294" s="499" t="str">
        <f>四年级BMI等级</f>
        <v/>
      </c>
      <c r="P294" s="500" t="str">
        <f>四年级BMI得分</f>
        <v/>
      </c>
      <c r="Q294" s="515" t="str">
        <f>四年级肺活量得分</f>
        <v/>
      </c>
      <c r="R294" s="512" t="str">
        <f>四年级等级</f>
        <v/>
      </c>
      <c r="S294" s="516" t="str">
        <f>四年级50米跑得分</f>
        <v/>
      </c>
      <c r="T294" s="517" t="str">
        <f>四年级等级</f>
        <v/>
      </c>
      <c r="U294" s="516" t="str">
        <f>四年级坐位体前屈得分</f>
        <v/>
      </c>
      <c r="V294" s="517" t="str">
        <f>四年级等级</f>
        <v/>
      </c>
      <c r="W294" s="516" t="str">
        <f>四年级一分钟跳绳得分</f>
        <v/>
      </c>
      <c r="X294" s="517" t="str">
        <f>四年级等级</f>
        <v/>
      </c>
      <c r="Y294" s="515" t="str">
        <f>四年级仰卧起坐得分</f>
        <v/>
      </c>
      <c r="Z294" s="518" t="str">
        <f>四年级等级</f>
        <v/>
      </c>
      <c r="AA294" s="533"/>
      <c r="AB294" s="515"/>
      <c r="AC294" s="533" t="str">
        <f>四年级跳绳附加分</f>
        <v/>
      </c>
      <c r="AD294" s="534" t="str">
        <f>四年级标准分</f>
        <v/>
      </c>
      <c r="AE294" s="534" t="str">
        <f>四年级总分</f>
        <v/>
      </c>
      <c r="AF294" s="517" t="str">
        <f>四年级等级</f>
        <v/>
      </c>
    </row>
    <row r="295" spans="1:32">
      <c r="A295" s="476">
        <v>405</v>
      </c>
      <c r="B295" s="477">
        <v>13</v>
      </c>
      <c r="C295" s="478"/>
      <c r="D295" s="471"/>
      <c r="E295" s="472"/>
      <c r="F295" s="473"/>
      <c r="G295" s="480"/>
      <c r="H295" s="475"/>
      <c r="I295" s="501"/>
      <c r="J295" s="502"/>
      <c r="K295" s="495"/>
      <c r="L295" s="503"/>
      <c r="M295" s="644"/>
      <c r="N295" s="505" t="str">
        <f>四年级BMI</f>
        <v/>
      </c>
      <c r="O295" s="499" t="str">
        <f>四年级BMI等级</f>
        <v/>
      </c>
      <c r="P295" s="500" t="str">
        <f>四年级BMI得分</f>
        <v/>
      </c>
      <c r="Q295" s="515" t="str">
        <f>四年级肺活量得分</f>
        <v/>
      </c>
      <c r="R295" s="512" t="str">
        <f>四年级等级</f>
        <v/>
      </c>
      <c r="S295" s="516" t="str">
        <f>四年级50米跑得分</f>
        <v/>
      </c>
      <c r="T295" s="517" t="str">
        <f>四年级等级</f>
        <v/>
      </c>
      <c r="U295" s="516" t="str">
        <f>四年级坐位体前屈得分</f>
        <v/>
      </c>
      <c r="V295" s="517" t="str">
        <f>四年级等级</f>
        <v/>
      </c>
      <c r="W295" s="516" t="str">
        <f>四年级一分钟跳绳得分</f>
        <v/>
      </c>
      <c r="X295" s="517" t="str">
        <f>四年级等级</f>
        <v/>
      </c>
      <c r="Y295" s="515" t="str">
        <f>四年级仰卧起坐得分</f>
        <v/>
      </c>
      <c r="Z295" s="518" t="str">
        <f>四年级等级</f>
        <v/>
      </c>
      <c r="AA295" s="533"/>
      <c r="AB295" s="515"/>
      <c r="AC295" s="533" t="str">
        <f>四年级跳绳附加分</f>
        <v/>
      </c>
      <c r="AD295" s="534" t="str">
        <f>四年级标准分</f>
        <v/>
      </c>
      <c r="AE295" s="534" t="str">
        <f>四年级总分</f>
        <v/>
      </c>
      <c r="AF295" s="517" t="str">
        <f>四年级等级</f>
        <v/>
      </c>
    </row>
    <row r="296" spans="1:32">
      <c r="A296" s="476">
        <v>405</v>
      </c>
      <c r="B296" s="477">
        <v>14</v>
      </c>
      <c r="C296" s="478"/>
      <c r="D296" s="471"/>
      <c r="E296" s="472"/>
      <c r="F296" s="473"/>
      <c r="G296" s="480"/>
      <c r="H296" s="475"/>
      <c r="I296" s="501"/>
      <c r="J296" s="502"/>
      <c r="K296" s="495"/>
      <c r="L296" s="503"/>
      <c r="M296" s="644"/>
      <c r="N296" s="505" t="str">
        <f>四年级BMI</f>
        <v/>
      </c>
      <c r="O296" s="499" t="str">
        <f>四年级BMI等级</f>
        <v/>
      </c>
      <c r="P296" s="500" t="str">
        <f>四年级BMI得分</f>
        <v/>
      </c>
      <c r="Q296" s="515" t="str">
        <f>四年级肺活量得分</f>
        <v/>
      </c>
      <c r="R296" s="512" t="str">
        <f>四年级等级</f>
        <v/>
      </c>
      <c r="S296" s="516" t="str">
        <f>四年级50米跑得分</f>
        <v/>
      </c>
      <c r="T296" s="517" t="str">
        <f>四年级等级</f>
        <v/>
      </c>
      <c r="U296" s="516" t="str">
        <f>四年级坐位体前屈得分</f>
        <v/>
      </c>
      <c r="V296" s="517" t="str">
        <f>四年级等级</f>
        <v/>
      </c>
      <c r="W296" s="516" t="str">
        <f>四年级一分钟跳绳得分</f>
        <v/>
      </c>
      <c r="X296" s="517" t="str">
        <f>四年级等级</f>
        <v/>
      </c>
      <c r="Y296" s="515" t="str">
        <f>四年级仰卧起坐得分</f>
        <v/>
      </c>
      <c r="Z296" s="518" t="str">
        <f>四年级等级</f>
        <v/>
      </c>
      <c r="AA296" s="533"/>
      <c r="AB296" s="515"/>
      <c r="AC296" s="533" t="str">
        <f>四年级跳绳附加分</f>
        <v/>
      </c>
      <c r="AD296" s="534" t="str">
        <f>四年级标准分</f>
        <v/>
      </c>
      <c r="AE296" s="534" t="str">
        <f>四年级总分</f>
        <v/>
      </c>
      <c r="AF296" s="517" t="str">
        <f>四年级等级</f>
        <v/>
      </c>
    </row>
    <row r="297" spans="1:32">
      <c r="A297" s="476">
        <v>405</v>
      </c>
      <c r="B297" s="477">
        <v>15</v>
      </c>
      <c r="C297" s="478"/>
      <c r="D297" s="471"/>
      <c r="E297" s="472"/>
      <c r="F297" s="473"/>
      <c r="G297" s="474"/>
      <c r="H297" s="475"/>
      <c r="I297" s="501"/>
      <c r="J297" s="502"/>
      <c r="K297" s="495"/>
      <c r="L297" s="503"/>
      <c r="M297" s="644"/>
      <c r="N297" s="505" t="str">
        <f>四年级BMI</f>
        <v/>
      </c>
      <c r="O297" s="499" t="str">
        <f>四年级BMI等级</f>
        <v/>
      </c>
      <c r="P297" s="500" t="str">
        <f>四年级BMI得分</f>
        <v/>
      </c>
      <c r="Q297" s="515" t="str">
        <f>四年级肺活量得分</f>
        <v/>
      </c>
      <c r="R297" s="512" t="str">
        <f>四年级等级</f>
        <v/>
      </c>
      <c r="S297" s="516" t="str">
        <f>四年级50米跑得分</f>
        <v/>
      </c>
      <c r="T297" s="517" t="str">
        <f>四年级等级</f>
        <v/>
      </c>
      <c r="U297" s="516" t="str">
        <f>四年级坐位体前屈得分</f>
        <v/>
      </c>
      <c r="V297" s="517" t="str">
        <f>四年级等级</f>
        <v/>
      </c>
      <c r="W297" s="516" t="str">
        <f>四年级一分钟跳绳得分</f>
        <v/>
      </c>
      <c r="X297" s="517" t="str">
        <f>四年级等级</f>
        <v/>
      </c>
      <c r="Y297" s="515" t="str">
        <f>四年级仰卧起坐得分</f>
        <v/>
      </c>
      <c r="Z297" s="518" t="str">
        <f>四年级等级</f>
        <v/>
      </c>
      <c r="AA297" s="533"/>
      <c r="AB297" s="515"/>
      <c r="AC297" s="533" t="str">
        <f>四年级跳绳附加分</f>
        <v/>
      </c>
      <c r="AD297" s="534" t="str">
        <f>四年级标准分</f>
        <v/>
      </c>
      <c r="AE297" s="534" t="str">
        <f>四年级总分</f>
        <v/>
      </c>
      <c r="AF297" s="517" t="str">
        <f>四年级等级</f>
        <v/>
      </c>
    </row>
    <row r="298" spans="1:32">
      <c r="A298" s="476">
        <v>405</v>
      </c>
      <c r="B298" s="477">
        <v>16</v>
      </c>
      <c r="C298" s="478"/>
      <c r="D298" s="471"/>
      <c r="E298" s="472"/>
      <c r="F298" s="473"/>
      <c r="G298" s="474"/>
      <c r="H298" s="475"/>
      <c r="I298" s="501"/>
      <c r="J298" s="502"/>
      <c r="K298" s="495"/>
      <c r="L298" s="503"/>
      <c r="M298" s="644"/>
      <c r="N298" s="505" t="str">
        <f>四年级BMI</f>
        <v/>
      </c>
      <c r="O298" s="499" t="str">
        <f>四年级BMI等级</f>
        <v/>
      </c>
      <c r="P298" s="500" t="str">
        <f>四年级BMI得分</f>
        <v/>
      </c>
      <c r="Q298" s="515" t="str">
        <f>四年级肺活量得分</f>
        <v/>
      </c>
      <c r="R298" s="512" t="str">
        <f>四年级等级</f>
        <v/>
      </c>
      <c r="S298" s="516" t="str">
        <f>四年级50米跑得分</f>
        <v/>
      </c>
      <c r="T298" s="517" t="str">
        <f>四年级等级</f>
        <v/>
      </c>
      <c r="U298" s="516" t="str">
        <f>四年级坐位体前屈得分</f>
        <v/>
      </c>
      <c r="V298" s="517" t="str">
        <f>四年级等级</f>
        <v/>
      </c>
      <c r="W298" s="516" t="str">
        <f>四年级一分钟跳绳得分</f>
        <v/>
      </c>
      <c r="X298" s="517" t="str">
        <f>四年级等级</f>
        <v/>
      </c>
      <c r="Y298" s="515" t="str">
        <f>四年级仰卧起坐得分</f>
        <v/>
      </c>
      <c r="Z298" s="518" t="str">
        <f>四年级等级</f>
        <v/>
      </c>
      <c r="AA298" s="533"/>
      <c r="AB298" s="515"/>
      <c r="AC298" s="533" t="str">
        <f>四年级跳绳附加分</f>
        <v/>
      </c>
      <c r="AD298" s="534" t="str">
        <f>四年级标准分</f>
        <v/>
      </c>
      <c r="AE298" s="534" t="str">
        <f>四年级总分</f>
        <v/>
      </c>
      <c r="AF298" s="517" t="str">
        <f>四年级等级</f>
        <v/>
      </c>
    </row>
    <row r="299" spans="1:32">
      <c r="A299" s="476">
        <v>405</v>
      </c>
      <c r="B299" s="477">
        <v>17</v>
      </c>
      <c r="C299" s="478"/>
      <c r="D299" s="471"/>
      <c r="E299" s="472"/>
      <c r="F299" s="473"/>
      <c r="G299" s="480"/>
      <c r="H299" s="475"/>
      <c r="I299" s="501"/>
      <c r="J299" s="502"/>
      <c r="K299" s="495"/>
      <c r="L299" s="503"/>
      <c r="M299" s="644"/>
      <c r="N299" s="505" t="str">
        <f>四年级BMI</f>
        <v/>
      </c>
      <c r="O299" s="499" t="str">
        <f>四年级BMI等级</f>
        <v/>
      </c>
      <c r="P299" s="500" t="str">
        <f>四年级BMI得分</f>
        <v/>
      </c>
      <c r="Q299" s="515" t="str">
        <f>四年级肺活量得分</f>
        <v/>
      </c>
      <c r="R299" s="512" t="str">
        <f>四年级等级</f>
        <v/>
      </c>
      <c r="S299" s="516" t="str">
        <f>四年级50米跑得分</f>
        <v/>
      </c>
      <c r="T299" s="517" t="str">
        <f>四年级等级</f>
        <v/>
      </c>
      <c r="U299" s="516" t="str">
        <f>四年级坐位体前屈得分</f>
        <v/>
      </c>
      <c r="V299" s="517" t="str">
        <f>四年级等级</f>
        <v/>
      </c>
      <c r="W299" s="516" t="str">
        <f>四年级一分钟跳绳得分</f>
        <v/>
      </c>
      <c r="X299" s="517" t="str">
        <f>四年级等级</f>
        <v/>
      </c>
      <c r="Y299" s="515" t="str">
        <f>四年级仰卧起坐得分</f>
        <v/>
      </c>
      <c r="Z299" s="518" t="str">
        <f>四年级等级</f>
        <v/>
      </c>
      <c r="AA299" s="533"/>
      <c r="AB299" s="515"/>
      <c r="AC299" s="533" t="str">
        <f>四年级跳绳附加分</f>
        <v/>
      </c>
      <c r="AD299" s="534" t="str">
        <f>四年级标准分</f>
        <v/>
      </c>
      <c r="AE299" s="534" t="str">
        <f>四年级总分</f>
        <v/>
      </c>
      <c r="AF299" s="517" t="str">
        <f>四年级等级</f>
        <v/>
      </c>
    </row>
    <row r="300" spans="1:32">
      <c r="A300" s="476">
        <v>405</v>
      </c>
      <c r="B300" s="477">
        <v>18</v>
      </c>
      <c r="C300" s="478"/>
      <c r="D300" s="471"/>
      <c r="E300" s="472"/>
      <c r="F300" s="473"/>
      <c r="G300" s="480"/>
      <c r="H300" s="475"/>
      <c r="I300" s="501"/>
      <c r="J300" s="502"/>
      <c r="K300" s="495"/>
      <c r="L300" s="503"/>
      <c r="M300" s="644"/>
      <c r="N300" s="505" t="str">
        <f>四年级BMI</f>
        <v/>
      </c>
      <c r="O300" s="499" t="str">
        <f>四年级BMI等级</f>
        <v/>
      </c>
      <c r="P300" s="500" t="str">
        <f>四年级BMI得分</f>
        <v/>
      </c>
      <c r="Q300" s="515" t="str">
        <f>四年级肺活量得分</f>
        <v/>
      </c>
      <c r="R300" s="512" t="str">
        <f>四年级等级</f>
        <v/>
      </c>
      <c r="S300" s="516" t="str">
        <f>四年级50米跑得分</f>
        <v/>
      </c>
      <c r="T300" s="517" t="str">
        <f>四年级等级</f>
        <v/>
      </c>
      <c r="U300" s="516" t="str">
        <f>四年级坐位体前屈得分</f>
        <v/>
      </c>
      <c r="V300" s="517" t="str">
        <f>四年级等级</f>
        <v/>
      </c>
      <c r="W300" s="516" t="str">
        <f>四年级一分钟跳绳得分</f>
        <v/>
      </c>
      <c r="X300" s="517" t="str">
        <f>四年级等级</f>
        <v/>
      </c>
      <c r="Y300" s="515" t="str">
        <f>四年级仰卧起坐得分</f>
        <v/>
      </c>
      <c r="Z300" s="518" t="str">
        <f>四年级等级</f>
        <v/>
      </c>
      <c r="AA300" s="533"/>
      <c r="AB300" s="515"/>
      <c r="AC300" s="533" t="str">
        <f>四年级跳绳附加分</f>
        <v/>
      </c>
      <c r="AD300" s="534" t="str">
        <f>四年级标准分</f>
        <v/>
      </c>
      <c r="AE300" s="534" t="str">
        <f>四年级总分</f>
        <v/>
      </c>
      <c r="AF300" s="517" t="str">
        <f>四年级等级</f>
        <v/>
      </c>
    </row>
    <row r="301" spans="1:32">
      <c r="A301" s="476">
        <v>405</v>
      </c>
      <c r="B301" s="477">
        <v>19</v>
      </c>
      <c r="C301" s="478"/>
      <c r="D301" s="471"/>
      <c r="E301" s="472"/>
      <c r="F301" s="473"/>
      <c r="G301" s="480"/>
      <c r="H301" s="475"/>
      <c r="I301" s="501"/>
      <c r="J301" s="502"/>
      <c r="K301" s="495"/>
      <c r="L301" s="503"/>
      <c r="M301" s="644"/>
      <c r="N301" s="505" t="str">
        <f>四年级BMI</f>
        <v/>
      </c>
      <c r="O301" s="499" t="str">
        <f>四年级BMI等级</f>
        <v/>
      </c>
      <c r="P301" s="500" t="str">
        <f>四年级BMI得分</f>
        <v/>
      </c>
      <c r="Q301" s="515" t="str">
        <f>四年级肺活量得分</f>
        <v/>
      </c>
      <c r="R301" s="512" t="str">
        <f>四年级等级</f>
        <v/>
      </c>
      <c r="S301" s="516" t="str">
        <f>四年级50米跑得分</f>
        <v/>
      </c>
      <c r="T301" s="517" t="str">
        <f>四年级等级</f>
        <v/>
      </c>
      <c r="U301" s="516" t="str">
        <f>四年级坐位体前屈得分</f>
        <v/>
      </c>
      <c r="V301" s="517" t="str">
        <f>四年级等级</f>
        <v/>
      </c>
      <c r="W301" s="516" t="str">
        <f>四年级一分钟跳绳得分</f>
        <v/>
      </c>
      <c r="X301" s="517" t="str">
        <f>四年级等级</f>
        <v/>
      </c>
      <c r="Y301" s="515" t="str">
        <f>四年级仰卧起坐得分</f>
        <v/>
      </c>
      <c r="Z301" s="518" t="str">
        <f>四年级等级</f>
        <v/>
      </c>
      <c r="AA301" s="533"/>
      <c r="AB301" s="515"/>
      <c r="AC301" s="533" t="str">
        <f>四年级跳绳附加分</f>
        <v/>
      </c>
      <c r="AD301" s="534" t="str">
        <f>四年级标准分</f>
        <v/>
      </c>
      <c r="AE301" s="534" t="str">
        <f>四年级总分</f>
        <v/>
      </c>
      <c r="AF301" s="517" t="str">
        <f>四年级等级</f>
        <v/>
      </c>
    </row>
    <row r="302" spans="1:32">
      <c r="A302" s="476">
        <v>405</v>
      </c>
      <c r="B302" s="477">
        <v>20</v>
      </c>
      <c r="C302" s="478"/>
      <c r="D302" s="471"/>
      <c r="E302" s="472"/>
      <c r="F302" s="473"/>
      <c r="G302" s="480"/>
      <c r="H302" s="475"/>
      <c r="I302" s="501"/>
      <c r="J302" s="502"/>
      <c r="K302" s="495"/>
      <c r="L302" s="503"/>
      <c r="M302" s="644"/>
      <c r="N302" s="505" t="str">
        <f>四年级BMI</f>
        <v/>
      </c>
      <c r="O302" s="499" t="str">
        <f>四年级BMI等级</f>
        <v/>
      </c>
      <c r="P302" s="500" t="str">
        <f>四年级BMI得分</f>
        <v/>
      </c>
      <c r="Q302" s="515" t="str">
        <f>四年级肺活量得分</f>
        <v/>
      </c>
      <c r="R302" s="512" t="str">
        <f>四年级等级</f>
        <v/>
      </c>
      <c r="S302" s="516" t="str">
        <f>四年级50米跑得分</f>
        <v/>
      </c>
      <c r="T302" s="517" t="str">
        <f>四年级等级</f>
        <v/>
      </c>
      <c r="U302" s="516" t="str">
        <f>四年级坐位体前屈得分</f>
        <v/>
      </c>
      <c r="V302" s="517" t="str">
        <f>四年级等级</f>
        <v/>
      </c>
      <c r="W302" s="516" t="str">
        <f>四年级一分钟跳绳得分</f>
        <v/>
      </c>
      <c r="X302" s="517" t="str">
        <f>四年级等级</f>
        <v/>
      </c>
      <c r="Y302" s="515" t="str">
        <f>四年级仰卧起坐得分</f>
        <v/>
      </c>
      <c r="Z302" s="518" t="str">
        <f>四年级等级</f>
        <v/>
      </c>
      <c r="AA302" s="533"/>
      <c r="AB302" s="515"/>
      <c r="AC302" s="533" t="str">
        <f>四年级跳绳附加分</f>
        <v/>
      </c>
      <c r="AD302" s="534" t="str">
        <f>四年级标准分</f>
        <v/>
      </c>
      <c r="AE302" s="534" t="str">
        <f>四年级总分</f>
        <v/>
      </c>
      <c r="AF302" s="517" t="str">
        <f>四年级等级</f>
        <v/>
      </c>
    </row>
    <row r="303" spans="1:32">
      <c r="A303" s="476">
        <v>405</v>
      </c>
      <c r="B303" s="477">
        <v>21</v>
      </c>
      <c r="C303" s="478"/>
      <c r="D303" s="471"/>
      <c r="E303" s="472"/>
      <c r="F303" s="473"/>
      <c r="G303" s="480"/>
      <c r="H303" s="475"/>
      <c r="I303" s="501"/>
      <c r="J303" s="502"/>
      <c r="K303" s="495"/>
      <c r="L303" s="503"/>
      <c r="M303" s="644"/>
      <c r="N303" s="505" t="str">
        <f>四年级BMI</f>
        <v/>
      </c>
      <c r="O303" s="499" t="str">
        <f>四年级BMI等级</f>
        <v/>
      </c>
      <c r="P303" s="500" t="str">
        <f>四年级BMI得分</f>
        <v/>
      </c>
      <c r="Q303" s="515" t="str">
        <f>四年级肺活量得分</f>
        <v/>
      </c>
      <c r="R303" s="512" t="str">
        <f>四年级等级</f>
        <v/>
      </c>
      <c r="S303" s="516" t="str">
        <f>四年级50米跑得分</f>
        <v/>
      </c>
      <c r="T303" s="517" t="str">
        <f>四年级等级</f>
        <v/>
      </c>
      <c r="U303" s="516" t="str">
        <f>四年级坐位体前屈得分</f>
        <v/>
      </c>
      <c r="V303" s="517" t="str">
        <f>四年级等级</f>
        <v/>
      </c>
      <c r="W303" s="516" t="str">
        <f>四年级一分钟跳绳得分</f>
        <v/>
      </c>
      <c r="X303" s="517" t="str">
        <f>四年级等级</f>
        <v/>
      </c>
      <c r="Y303" s="515" t="str">
        <f>四年级仰卧起坐得分</f>
        <v/>
      </c>
      <c r="Z303" s="518" t="str">
        <f>四年级等级</f>
        <v/>
      </c>
      <c r="AA303" s="533"/>
      <c r="AB303" s="515"/>
      <c r="AC303" s="533" t="str">
        <f>四年级跳绳附加分</f>
        <v/>
      </c>
      <c r="AD303" s="534" t="str">
        <f>四年级标准分</f>
        <v/>
      </c>
      <c r="AE303" s="534" t="str">
        <f>四年级总分</f>
        <v/>
      </c>
      <c r="AF303" s="517" t="str">
        <f>四年级等级</f>
        <v/>
      </c>
    </row>
    <row r="304" spans="1:32">
      <c r="A304" s="476">
        <v>405</v>
      </c>
      <c r="B304" s="477">
        <v>22</v>
      </c>
      <c r="C304" s="478"/>
      <c r="D304" s="471"/>
      <c r="E304" s="472"/>
      <c r="F304" s="473"/>
      <c r="G304" s="480"/>
      <c r="H304" s="475"/>
      <c r="I304" s="501"/>
      <c r="J304" s="502"/>
      <c r="K304" s="495"/>
      <c r="L304" s="503"/>
      <c r="M304" s="644"/>
      <c r="N304" s="505" t="str">
        <f>四年级BMI</f>
        <v/>
      </c>
      <c r="O304" s="499" t="str">
        <f>四年级BMI等级</f>
        <v/>
      </c>
      <c r="P304" s="500" t="str">
        <f>四年级BMI得分</f>
        <v/>
      </c>
      <c r="Q304" s="515" t="str">
        <f>四年级肺活量得分</f>
        <v/>
      </c>
      <c r="R304" s="512" t="str">
        <f>四年级等级</f>
        <v/>
      </c>
      <c r="S304" s="516" t="str">
        <f>四年级50米跑得分</f>
        <v/>
      </c>
      <c r="T304" s="517" t="str">
        <f>四年级等级</f>
        <v/>
      </c>
      <c r="U304" s="516" t="str">
        <f>四年级坐位体前屈得分</f>
        <v/>
      </c>
      <c r="V304" s="517" t="str">
        <f>四年级等级</f>
        <v/>
      </c>
      <c r="W304" s="516" t="str">
        <f>四年级一分钟跳绳得分</f>
        <v/>
      </c>
      <c r="X304" s="517" t="str">
        <f>四年级等级</f>
        <v/>
      </c>
      <c r="Y304" s="515" t="str">
        <f>四年级仰卧起坐得分</f>
        <v/>
      </c>
      <c r="Z304" s="518" t="str">
        <f>四年级等级</f>
        <v/>
      </c>
      <c r="AA304" s="533"/>
      <c r="AB304" s="515"/>
      <c r="AC304" s="533" t="str">
        <f>四年级跳绳附加分</f>
        <v/>
      </c>
      <c r="AD304" s="534" t="str">
        <f>四年级标准分</f>
        <v/>
      </c>
      <c r="AE304" s="534" t="str">
        <f>四年级总分</f>
        <v/>
      </c>
      <c r="AF304" s="517" t="str">
        <f>四年级等级</f>
        <v/>
      </c>
    </row>
    <row r="305" spans="1:32">
      <c r="A305" s="476">
        <v>405</v>
      </c>
      <c r="B305" s="477">
        <v>23</v>
      </c>
      <c r="C305" s="478"/>
      <c r="D305" s="471"/>
      <c r="E305" s="472"/>
      <c r="F305" s="473"/>
      <c r="G305" s="480"/>
      <c r="H305" s="475"/>
      <c r="I305" s="501"/>
      <c r="J305" s="502"/>
      <c r="K305" s="495"/>
      <c r="L305" s="503"/>
      <c r="M305" s="644"/>
      <c r="N305" s="505" t="str">
        <f>四年级BMI</f>
        <v/>
      </c>
      <c r="O305" s="499" t="str">
        <f>四年级BMI等级</f>
        <v/>
      </c>
      <c r="P305" s="500" t="str">
        <f>四年级BMI得分</f>
        <v/>
      </c>
      <c r="Q305" s="515" t="str">
        <f>四年级肺活量得分</f>
        <v/>
      </c>
      <c r="R305" s="512" t="str">
        <f>四年级等级</f>
        <v/>
      </c>
      <c r="S305" s="516" t="str">
        <f>四年级50米跑得分</f>
        <v/>
      </c>
      <c r="T305" s="517" t="str">
        <f>四年级等级</f>
        <v/>
      </c>
      <c r="U305" s="516" t="str">
        <f>四年级坐位体前屈得分</f>
        <v/>
      </c>
      <c r="V305" s="517" t="str">
        <f>四年级等级</f>
        <v/>
      </c>
      <c r="W305" s="516" t="str">
        <f>四年级一分钟跳绳得分</f>
        <v/>
      </c>
      <c r="X305" s="517" t="str">
        <f>四年级等级</f>
        <v/>
      </c>
      <c r="Y305" s="515" t="str">
        <f>四年级仰卧起坐得分</f>
        <v/>
      </c>
      <c r="Z305" s="518" t="str">
        <f>四年级等级</f>
        <v/>
      </c>
      <c r="AA305" s="533"/>
      <c r="AB305" s="515"/>
      <c r="AC305" s="533" t="str">
        <f>四年级跳绳附加分</f>
        <v/>
      </c>
      <c r="AD305" s="534" t="str">
        <f>四年级标准分</f>
        <v/>
      </c>
      <c r="AE305" s="534" t="str">
        <f>四年级总分</f>
        <v/>
      </c>
      <c r="AF305" s="517" t="str">
        <f>四年级等级</f>
        <v/>
      </c>
    </row>
    <row r="306" spans="1:32">
      <c r="A306" s="476">
        <v>405</v>
      </c>
      <c r="B306" s="477">
        <v>24</v>
      </c>
      <c r="C306" s="478"/>
      <c r="D306" s="471"/>
      <c r="E306" s="472"/>
      <c r="F306" s="473"/>
      <c r="G306" s="480"/>
      <c r="H306" s="475"/>
      <c r="I306" s="501"/>
      <c r="J306" s="502"/>
      <c r="K306" s="495"/>
      <c r="L306" s="503"/>
      <c r="M306" s="644"/>
      <c r="N306" s="505" t="str">
        <f>四年级BMI</f>
        <v/>
      </c>
      <c r="O306" s="499" t="str">
        <f>四年级BMI等级</f>
        <v/>
      </c>
      <c r="P306" s="500" t="str">
        <f>四年级BMI得分</f>
        <v/>
      </c>
      <c r="Q306" s="515" t="str">
        <f>四年级肺活量得分</f>
        <v/>
      </c>
      <c r="R306" s="512" t="str">
        <f>四年级等级</f>
        <v/>
      </c>
      <c r="S306" s="516" t="str">
        <f>四年级50米跑得分</f>
        <v/>
      </c>
      <c r="T306" s="517" t="str">
        <f>四年级等级</f>
        <v/>
      </c>
      <c r="U306" s="516" t="str">
        <f>四年级坐位体前屈得分</f>
        <v/>
      </c>
      <c r="V306" s="517" t="str">
        <f>四年级等级</f>
        <v/>
      </c>
      <c r="W306" s="516" t="str">
        <f>四年级一分钟跳绳得分</f>
        <v/>
      </c>
      <c r="X306" s="517" t="str">
        <f>四年级等级</f>
        <v/>
      </c>
      <c r="Y306" s="515" t="str">
        <f>四年级仰卧起坐得分</f>
        <v/>
      </c>
      <c r="Z306" s="518" t="str">
        <f>四年级等级</f>
        <v/>
      </c>
      <c r="AA306" s="533"/>
      <c r="AB306" s="515"/>
      <c r="AC306" s="533" t="str">
        <f>四年级跳绳附加分</f>
        <v/>
      </c>
      <c r="AD306" s="534" t="str">
        <f>四年级标准分</f>
        <v/>
      </c>
      <c r="AE306" s="534" t="str">
        <f>四年级总分</f>
        <v/>
      </c>
      <c r="AF306" s="517" t="str">
        <f>四年级等级</f>
        <v/>
      </c>
    </row>
    <row r="307" spans="1:32">
      <c r="A307" s="476">
        <v>405</v>
      </c>
      <c r="B307" s="477">
        <v>25</v>
      </c>
      <c r="C307" s="478"/>
      <c r="D307" s="471"/>
      <c r="E307" s="472"/>
      <c r="F307" s="473"/>
      <c r="G307" s="480"/>
      <c r="H307" s="475"/>
      <c r="I307" s="501"/>
      <c r="J307" s="502"/>
      <c r="K307" s="495"/>
      <c r="L307" s="503"/>
      <c r="M307" s="644"/>
      <c r="N307" s="505" t="str">
        <f>四年级BMI</f>
        <v/>
      </c>
      <c r="O307" s="499" t="str">
        <f>四年级BMI等级</f>
        <v/>
      </c>
      <c r="P307" s="500" t="str">
        <f>四年级BMI得分</f>
        <v/>
      </c>
      <c r="Q307" s="515" t="str">
        <f>四年级肺活量得分</f>
        <v/>
      </c>
      <c r="R307" s="512" t="str">
        <f>四年级等级</f>
        <v/>
      </c>
      <c r="S307" s="516" t="str">
        <f>四年级50米跑得分</f>
        <v/>
      </c>
      <c r="T307" s="517" t="str">
        <f>四年级等级</f>
        <v/>
      </c>
      <c r="U307" s="516" t="str">
        <f>四年级坐位体前屈得分</f>
        <v/>
      </c>
      <c r="V307" s="517" t="str">
        <f>四年级等级</f>
        <v/>
      </c>
      <c r="W307" s="516" t="str">
        <f>四年级一分钟跳绳得分</f>
        <v/>
      </c>
      <c r="X307" s="517" t="str">
        <f>四年级等级</f>
        <v/>
      </c>
      <c r="Y307" s="515" t="str">
        <f>四年级仰卧起坐得分</f>
        <v/>
      </c>
      <c r="Z307" s="518" t="str">
        <f>四年级等级</f>
        <v/>
      </c>
      <c r="AA307" s="533"/>
      <c r="AB307" s="515"/>
      <c r="AC307" s="533" t="str">
        <f>四年级跳绳附加分</f>
        <v/>
      </c>
      <c r="AD307" s="534" t="str">
        <f>四年级标准分</f>
        <v/>
      </c>
      <c r="AE307" s="534" t="str">
        <f>四年级总分</f>
        <v/>
      </c>
      <c r="AF307" s="517" t="str">
        <f>四年级等级</f>
        <v/>
      </c>
    </row>
    <row r="308" spans="1:32">
      <c r="A308" s="476">
        <v>405</v>
      </c>
      <c r="B308" s="477">
        <v>26</v>
      </c>
      <c r="C308" s="478"/>
      <c r="D308" s="471"/>
      <c r="E308" s="472"/>
      <c r="F308" s="473"/>
      <c r="G308" s="480"/>
      <c r="H308" s="475"/>
      <c r="I308" s="501"/>
      <c r="J308" s="502"/>
      <c r="K308" s="495"/>
      <c r="L308" s="503"/>
      <c r="M308" s="644"/>
      <c r="N308" s="505" t="str">
        <f>四年级BMI</f>
        <v/>
      </c>
      <c r="O308" s="499" t="str">
        <f>四年级BMI等级</f>
        <v/>
      </c>
      <c r="P308" s="500" t="str">
        <f>四年级BMI得分</f>
        <v/>
      </c>
      <c r="Q308" s="515" t="str">
        <f>四年级肺活量得分</f>
        <v/>
      </c>
      <c r="R308" s="512" t="str">
        <f>四年级等级</f>
        <v/>
      </c>
      <c r="S308" s="516" t="str">
        <f>四年级50米跑得分</f>
        <v/>
      </c>
      <c r="T308" s="517" t="str">
        <f>四年级等级</f>
        <v/>
      </c>
      <c r="U308" s="516" t="str">
        <f>四年级坐位体前屈得分</f>
        <v/>
      </c>
      <c r="V308" s="517" t="str">
        <f>四年级等级</f>
        <v/>
      </c>
      <c r="W308" s="516" t="str">
        <f>四年级一分钟跳绳得分</f>
        <v/>
      </c>
      <c r="X308" s="517" t="str">
        <f>四年级等级</f>
        <v/>
      </c>
      <c r="Y308" s="515" t="str">
        <f>四年级仰卧起坐得分</f>
        <v/>
      </c>
      <c r="Z308" s="518" t="str">
        <f>四年级等级</f>
        <v/>
      </c>
      <c r="AA308" s="533"/>
      <c r="AB308" s="515"/>
      <c r="AC308" s="533" t="str">
        <f>四年级跳绳附加分</f>
        <v/>
      </c>
      <c r="AD308" s="534" t="str">
        <f>四年级标准分</f>
        <v/>
      </c>
      <c r="AE308" s="534" t="str">
        <f>四年级总分</f>
        <v/>
      </c>
      <c r="AF308" s="517" t="str">
        <f>四年级等级</f>
        <v/>
      </c>
    </row>
    <row r="309" spans="1:32">
      <c r="A309" s="476">
        <v>405</v>
      </c>
      <c r="B309" s="477">
        <v>27</v>
      </c>
      <c r="C309" s="478"/>
      <c r="D309" s="471"/>
      <c r="E309" s="472"/>
      <c r="F309" s="473"/>
      <c r="G309" s="480"/>
      <c r="H309" s="475"/>
      <c r="I309" s="501"/>
      <c r="J309" s="502"/>
      <c r="K309" s="495"/>
      <c r="L309" s="503"/>
      <c r="M309" s="644"/>
      <c r="N309" s="505" t="str">
        <f>四年级BMI</f>
        <v/>
      </c>
      <c r="O309" s="499" t="str">
        <f>四年级BMI等级</f>
        <v/>
      </c>
      <c r="P309" s="500" t="str">
        <f>四年级BMI得分</f>
        <v/>
      </c>
      <c r="Q309" s="515" t="str">
        <f>四年级肺活量得分</f>
        <v/>
      </c>
      <c r="R309" s="512" t="str">
        <f>四年级等级</f>
        <v/>
      </c>
      <c r="S309" s="516" t="str">
        <f>四年级50米跑得分</f>
        <v/>
      </c>
      <c r="T309" s="517" t="str">
        <f>四年级等级</f>
        <v/>
      </c>
      <c r="U309" s="516" t="str">
        <f>四年级坐位体前屈得分</f>
        <v/>
      </c>
      <c r="V309" s="517" t="str">
        <f>四年级等级</f>
        <v/>
      </c>
      <c r="W309" s="516" t="str">
        <f>四年级一分钟跳绳得分</f>
        <v/>
      </c>
      <c r="X309" s="517" t="str">
        <f>四年级等级</f>
        <v/>
      </c>
      <c r="Y309" s="515" t="str">
        <f>四年级仰卧起坐得分</f>
        <v/>
      </c>
      <c r="Z309" s="518" t="str">
        <f>四年级等级</f>
        <v/>
      </c>
      <c r="AA309" s="533"/>
      <c r="AB309" s="515"/>
      <c r="AC309" s="533" t="str">
        <f>四年级跳绳附加分</f>
        <v/>
      </c>
      <c r="AD309" s="534" t="str">
        <f>四年级标准分</f>
        <v/>
      </c>
      <c r="AE309" s="534" t="str">
        <f>四年级总分</f>
        <v/>
      </c>
      <c r="AF309" s="517" t="str">
        <f>四年级等级</f>
        <v/>
      </c>
    </row>
    <row r="310" spans="1:32">
      <c r="A310" s="476">
        <v>405</v>
      </c>
      <c r="B310" s="477">
        <v>28</v>
      </c>
      <c r="C310" s="478"/>
      <c r="D310" s="471"/>
      <c r="E310" s="472"/>
      <c r="F310" s="481"/>
      <c r="G310" s="480"/>
      <c r="H310" s="475"/>
      <c r="I310" s="501"/>
      <c r="J310" s="502"/>
      <c r="K310" s="495"/>
      <c r="L310" s="503"/>
      <c r="M310" s="644"/>
      <c r="N310" s="505" t="str">
        <f>四年级BMI</f>
        <v/>
      </c>
      <c r="O310" s="499" t="str">
        <f>四年级BMI等级</f>
        <v/>
      </c>
      <c r="P310" s="500" t="str">
        <f>四年级BMI得分</f>
        <v/>
      </c>
      <c r="Q310" s="515" t="str">
        <f>四年级肺活量得分</f>
        <v/>
      </c>
      <c r="R310" s="512" t="str">
        <f>四年级等级</f>
        <v/>
      </c>
      <c r="S310" s="516" t="str">
        <f>四年级50米跑得分</f>
        <v/>
      </c>
      <c r="T310" s="517" t="str">
        <f>四年级等级</f>
        <v/>
      </c>
      <c r="U310" s="516" t="str">
        <f>四年级坐位体前屈得分</f>
        <v/>
      </c>
      <c r="V310" s="517" t="str">
        <f>四年级等级</f>
        <v/>
      </c>
      <c r="W310" s="516" t="str">
        <f>四年级一分钟跳绳得分</f>
        <v/>
      </c>
      <c r="X310" s="517" t="str">
        <f>四年级等级</f>
        <v/>
      </c>
      <c r="Y310" s="515" t="str">
        <f>四年级仰卧起坐得分</f>
        <v/>
      </c>
      <c r="Z310" s="518" t="str">
        <f>四年级等级</f>
        <v/>
      </c>
      <c r="AA310" s="533"/>
      <c r="AB310" s="515"/>
      <c r="AC310" s="533" t="str">
        <f>四年级跳绳附加分</f>
        <v/>
      </c>
      <c r="AD310" s="534" t="str">
        <f>四年级标准分</f>
        <v/>
      </c>
      <c r="AE310" s="534" t="str">
        <f>四年级总分</f>
        <v/>
      </c>
      <c r="AF310" s="517" t="str">
        <f>四年级等级</f>
        <v/>
      </c>
    </row>
    <row r="311" spans="1:32">
      <c r="A311" s="476">
        <v>405</v>
      </c>
      <c r="B311" s="477">
        <v>29</v>
      </c>
      <c r="C311" s="478"/>
      <c r="D311" s="471"/>
      <c r="E311" s="472"/>
      <c r="F311" s="481"/>
      <c r="G311" s="480"/>
      <c r="H311" s="475"/>
      <c r="I311" s="501"/>
      <c r="J311" s="502"/>
      <c r="K311" s="495"/>
      <c r="L311" s="503"/>
      <c r="M311" s="644"/>
      <c r="N311" s="505" t="str">
        <f>四年级BMI</f>
        <v/>
      </c>
      <c r="O311" s="499" t="str">
        <f>四年级BMI等级</f>
        <v/>
      </c>
      <c r="P311" s="500" t="str">
        <f>四年级BMI得分</f>
        <v/>
      </c>
      <c r="Q311" s="515" t="str">
        <f>四年级肺活量得分</f>
        <v/>
      </c>
      <c r="R311" s="512" t="str">
        <f>四年级等级</f>
        <v/>
      </c>
      <c r="S311" s="516" t="str">
        <f>四年级50米跑得分</f>
        <v/>
      </c>
      <c r="T311" s="517" t="str">
        <f>四年级等级</f>
        <v/>
      </c>
      <c r="U311" s="516" t="str">
        <f>四年级坐位体前屈得分</f>
        <v/>
      </c>
      <c r="V311" s="517" t="str">
        <f>四年级等级</f>
        <v/>
      </c>
      <c r="W311" s="516" t="str">
        <f>四年级一分钟跳绳得分</f>
        <v/>
      </c>
      <c r="X311" s="517" t="str">
        <f>四年级等级</f>
        <v/>
      </c>
      <c r="Y311" s="515" t="str">
        <f>四年级仰卧起坐得分</f>
        <v/>
      </c>
      <c r="Z311" s="518" t="str">
        <f>四年级等级</f>
        <v/>
      </c>
      <c r="AA311" s="533"/>
      <c r="AB311" s="515"/>
      <c r="AC311" s="533" t="str">
        <f>四年级跳绳附加分</f>
        <v/>
      </c>
      <c r="AD311" s="534" t="str">
        <f>四年级标准分</f>
        <v/>
      </c>
      <c r="AE311" s="534" t="str">
        <f>四年级总分</f>
        <v/>
      </c>
      <c r="AF311" s="517" t="str">
        <f>四年级等级</f>
        <v/>
      </c>
    </row>
    <row r="312" spans="1:32">
      <c r="A312" s="476">
        <v>405</v>
      </c>
      <c r="B312" s="477">
        <v>30</v>
      </c>
      <c r="C312" s="478"/>
      <c r="D312" s="471"/>
      <c r="E312" s="472"/>
      <c r="F312" s="481"/>
      <c r="G312" s="480"/>
      <c r="H312" s="475"/>
      <c r="I312" s="501"/>
      <c r="J312" s="502"/>
      <c r="K312" s="495"/>
      <c r="L312" s="503"/>
      <c r="M312" s="644"/>
      <c r="N312" s="505" t="str">
        <f>四年级BMI</f>
        <v/>
      </c>
      <c r="O312" s="499" t="str">
        <f>四年级BMI等级</f>
        <v/>
      </c>
      <c r="P312" s="500" t="str">
        <f>四年级BMI得分</f>
        <v/>
      </c>
      <c r="Q312" s="515" t="str">
        <f>四年级肺活量得分</f>
        <v/>
      </c>
      <c r="R312" s="512" t="str">
        <f>四年级等级</f>
        <v/>
      </c>
      <c r="S312" s="516" t="str">
        <f>四年级50米跑得分</f>
        <v/>
      </c>
      <c r="T312" s="517" t="str">
        <f>四年级等级</f>
        <v/>
      </c>
      <c r="U312" s="516" t="str">
        <f>四年级坐位体前屈得分</f>
        <v/>
      </c>
      <c r="V312" s="517" t="str">
        <f>四年级等级</f>
        <v/>
      </c>
      <c r="W312" s="516" t="str">
        <f>四年级一分钟跳绳得分</f>
        <v/>
      </c>
      <c r="X312" s="517" t="str">
        <f>四年级等级</f>
        <v/>
      </c>
      <c r="Y312" s="515" t="str">
        <f>四年级仰卧起坐得分</f>
        <v/>
      </c>
      <c r="Z312" s="518" t="str">
        <f>四年级等级</f>
        <v/>
      </c>
      <c r="AA312" s="533"/>
      <c r="AB312" s="515"/>
      <c r="AC312" s="533" t="str">
        <f>四年级跳绳附加分</f>
        <v/>
      </c>
      <c r="AD312" s="534" t="str">
        <f>四年级标准分</f>
        <v/>
      </c>
      <c r="AE312" s="534" t="str">
        <f>四年级总分</f>
        <v/>
      </c>
      <c r="AF312" s="517" t="str">
        <f>四年级等级</f>
        <v/>
      </c>
    </row>
    <row r="313" spans="1:32">
      <c r="A313" s="476">
        <v>405</v>
      </c>
      <c r="B313" s="477">
        <v>31</v>
      </c>
      <c r="C313" s="478"/>
      <c r="D313" s="471"/>
      <c r="E313" s="472"/>
      <c r="F313" s="481"/>
      <c r="G313" s="480"/>
      <c r="H313" s="475"/>
      <c r="I313" s="501"/>
      <c r="J313" s="502"/>
      <c r="K313" s="495"/>
      <c r="L313" s="503"/>
      <c r="M313" s="644"/>
      <c r="N313" s="505" t="str">
        <f>四年级BMI</f>
        <v/>
      </c>
      <c r="O313" s="499" t="str">
        <f>四年级BMI等级</f>
        <v/>
      </c>
      <c r="P313" s="500" t="str">
        <f>四年级BMI得分</f>
        <v/>
      </c>
      <c r="Q313" s="515" t="str">
        <f>四年级肺活量得分</f>
        <v/>
      </c>
      <c r="R313" s="512" t="str">
        <f>四年级等级</f>
        <v/>
      </c>
      <c r="S313" s="516" t="str">
        <f>四年级50米跑得分</f>
        <v/>
      </c>
      <c r="T313" s="517" t="str">
        <f>四年级等级</f>
        <v/>
      </c>
      <c r="U313" s="516" t="str">
        <f>四年级坐位体前屈得分</f>
        <v/>
      </c>
      <c r="V313" s="517" t="str">
        <f>四年级等级</f>
        <v/>
      </c>
      <c r="W313" s="516" t="str">
        <f>四年级一分钟跳绳得分</f>
        <v/>
      </c>
      <c r="X313" s="517" t="str">
        <f>四年级等级</f>
        <v/>
      </c>
      <c r="Y313" s="515" t="str">
        <f>四年级仰卧起坐得分</f>
        <v/>
      </c>
      <c r="Z313" s="518" t="str">
        <f>四年级等级</f>
        <v/>
      </c>
      <c r="AA313" s="533"/>
      <c r="AB313" s="515"/>
      <c r="AC313" s="533" t="str">
        <f>四年级跳绳附加分</f>
        <v/>
      </c>
      <c r="AD313" s="534" t="str">
        <f>四年级标准分</f>
        <v/>
      </c>
      <c r="AE313" s="534" t="str">
        <f>四年级总分</f>
        <v/>
      </c>
      <c r="AF313" s="517" t="str">
        <f>四年级等级</f>
        <v/>
      </c>
    </row>
    <row r="314" spans="1:32">
      <c r="A314" s="476">
        <v>405</v>
      </c>
      <c r="B314" s="477">
        <v>32</v>
      </c>
      <c r="C314" s="478"/>
      <c r="D314" s="471"/>
      <c r="E314" s="478"/>
      <c r="F314" s="481"/>
      <c r="G314" s="480"/>
      <c r="H314" s="475"/>
      <c r="I314" s="501"/>
      <c r="J314" s="502"/>
      <c r="K314" s="502"/>
      <c r="L314" s="503"/>
      <c r="M314" s="644"/>
      <c r="N314" s="505" t="str">
        <f>四年级BMI</f>
        <v/>
      </c>
      <c r="O314" s="499" t="str">
        <f>四年级BMI等级</f>
        <v/>
      </c>
      <c r="P314" s="500" t="str">
        <f>四年级BMI得分</f>
        <v/>
      </c>
      <c r="Q314" s="515" t="str">
        <f>四年级肺活量得分</f>
        <v/>
      </c>
      <c r="R314" s="512" t="str">
        <f>四年级等级</f>
        <v/>
      </c>
      <c r="S314" s="516" t="str">
        <f>四年级50米跑得分</f>
        <v/>
      </c>
      <c r="T314" s="517" t="str">
        <f>四年级等级</f>
        <v/>
      </c>
      <c r="U314" s="516" t="str">
        <f>四年级坐位体前屈得分</f>
        <v/>
      </c>
      <c r="V314" s="517" t="str">
        <f>四年级等级</f>
        <v/>
      </c>
      <c r="W314" s="516" t="str">
        <f>四年级一分钟跳绳得分</f>
        <v/>
      </c>
      <c r="X314" s="517" t="str">
        <f>四年级等级</f>
        <v/>
      </c>
      <c r="Y314" s="515" t="str">
        <f>四年级仰卧起坐得分</f>
        <v/>
      </c>
      <c r="Z314" s="518" t="str">
        <f>四年级等级</f>
        <v/>
      </c>
      <c r="AA314" s="533"/>
      <c r="AB314" s="515"/>
      <c r="AC314" s="533" t="str">
        <f>四年级跳绳附加分</f>
        <v/>
      </c>
      <c r="AD314" s="534" t="str">
        <f>四年级标准分</f>
        <v/>
      </c>
      <c r="AE314" s="534" t="str">
        <f>四年级总分</f>
        <v/>
      </c>
      <c r="AF314" s="517" t="str">
        <f>四年级等级</f>
        <v/>
      </c>
    </row>
    <row r="315" spans="1:32">
      <c r="A315" s="476">
        <v>405</v>
      </c>
      <c r="B315" s="477">
        <v>33</v>
      </c>
      <c r="C315" s="478"/>
      <c r="D315" s="471"/>
      <c r="E315" s="478"/>
      <c r="F315" s="481"/>
      <c r="G315" s="480"/>
      <c r="H315" s="475"/>
      <c r="I315" s="501"/>
      <c r="J315" s="502"/>
      <c r="K315" s="502"/>
      <c r="L315" s="503"/>
      <c r="M315" s="644"/>
      <c r="N315" s="505" t="str">
        <f>四年级BMI</f>
        <v/>
      </c>
      <c r="O315" s="499" t="str">
        <f>四年级BMI等级</f>
        <v/>
      </c>
      <c r="P315" s="500" t="str">
        <f>四年级BMI得分</f>
        <v/>
      </c>
      <c r="Q315" s="515" t="str">
        <f>四年级肺活量得分</f>
        <v/>
      </c>
      <c r="R315" s="512" t="str">
        <f>四年级等级</f>
        <v/>
      </c>
      <c r="S315" s="516" t="str">
        <f>四年级50米跑得分</f>
        <v/>
      </c>
      <c r="T315" s="517" t="str">
        <f>四年级等级</f>
        <v/>
      </c>
      <c r="U315" s="516" t="str">
        <f>四年级坐位体前屈得分</f>
        <v/>
      </c>
      <c r="V315" s="517" t="str">
        <f>四年级等级</f>
        <v/>
      </c>
      <c r="W315" s="516" t="str">
        <f>四年级一分钟跳绳得分</f>
        <v/>
      </c>
      <c r="X315" s="517" t="str">
        <f>四年级等级</f>
        <v/>
      </c>
      <c r="Y315" s="515" t="str">
        <f>四年级仰卧起坐得分</f>
        <v/>
      </c>
      <c r="Z315" s="518" t="str">
        <f>四年级等级</f>
        <v/>
      </c>
      <c r="AA315" s="533"/>
      <c r="AB315" s="515"/>
      <c r="AC315" s="533" t="str">
        <f>四年级跳绳附加分</f>
        <v/>
      </c>
      <c r="AD315" s="534" t="str">
        <f>四年级标准分</f>
        <v/>
      </c>
      <c r="AE315" s="534" t="str">
        <f>四年级总分</f>
        <v/>
      </c>
      <c r="AF315" s="517" t="str">
        <f>四年级等级</f>
        <v/>
      </c>
    </row>
    <row r="316" spans="1:32">
      <c r="A316" s="476">
        <v>405</v>
      </c>
      <c r="B316" s="477">
        <v>34</v>
      </c>
      <c r="C316" s="478"/>
      <c r="D316" s="471"/>
      <c r="E316" s="478"/>
      <c r="F316" s="481"/>
      <c r="G316" s="480"/>
      <c r="H316" s="475"/>
      <c r="I316" s="501"/>
      <c r="J316" s="502"/>
      <c r="K316" s="502"/>
      <c r="L316" s="503"/>
      <c r="M316" s="644"/>
      <c r="N316" s="505" t="str">
        <f>四年级BMI</f>
        <v/>
      </c>
      <c r="O316" s="499" t="str">
        <f>四年级BMI等级</f>
        <v/>
      </c>
      <c r="P316" s="500" t="str">
        <f>四年级BMI得分</f>
        <v/>
      </c>
      <c r="Q316" s="515" t="str">
        <f>四年级肺活量得分</f>
        <v/>
      </c>
      <c r="R316" s="512" t="str">
        <f>四年级等级</f>
        <v/>
      </c>
      <c r="S316" s="516" t="str">
        <f>四年级50米跑得分</f>
        <v/>
      </c>
      <c r="T316" s="517" t="str">
        <f>四年级等级</f>
        <v/>
      </c>
      <c r="U316" s="516" t="str">
        <f>四年级坐位体前屈得分</f>
        <v/>
      </c>
      <c r="V316" s="517" t="str">
        <f>四年级等级</f>
        <v/>
      </c>
      <c r="W316" s="516" t="str">
        <f>四年级一分钟跳绳得分</f>
        <v/>
      </c>
      <c r="X316" s="517" t="str">
        <f>四年级等级</f>
        <v/>
      </c>
      <c r="Y316" s="515" t="str">
        <f>四年级仰卧起坐得分</f>
        <v/>
      </c>
      <c r="Z316" s="518" t="str">
        <f>四年级等级</f>
        <v/>
      </c>
      <c r="AA316" s="533"/>
      <c r="AB316" s="515"/>
      <c r="AC316" s="533" t="str">
        <f>四年级跳绳附加分</f>
        <v/>
      </c>
      <c r="AD316" s="534" t="str">
        <f>四年级标准分</f>
        <v/>
      </c>
      <c r="AE316" s="534" t="str">
        <f>四年级总分</f>
        <v/>
      </c>
      <c r="AF316" s="517" t="str">
        <f>四年级等级</f>
        <v/>
      </c>
    </row>
    <row r="317" spans="1:32">
      <c r="A317" s="476">
        <v>405</v>
      </c>
      <c r="B317" s="477">
        <v>35</v>
      </c>
      <c r="C317" s="478"/>
      <c r="D317" s="471"/>
      <c r="E317" s="478"/>
      <c r="F317" s="481"/>
      <c r="G317" s="474"/>
      <c r="H317" s="475"/>
      <c r="I317" s="501"/>
      <c r="J317" s="502"/>
      <c r="K317" s="502"/>
      <c r="L317" s="503"/>
      <c r="M317" s="644"/>
      <c r="N317" s="505" t="str">
        <f>四年级BMI</f>
        <v/>
      </c>
      <c r="O317" s="499" t="str">
        <f>四年级BMI等级</f>
        <v/>
      </c>
      <c r="P317" s="500" t="str">
        <f>四年级BMI得分</f>
        <v/>
      </c>
      <c r="Q317" s="515" t="str">
        <f>四年级肺活量得分</f>
        <v/>
      </c>
      <c r="R317" s="512" t="str">
        <f>四年级等级</f>
        <v/>
      </c>
      <c r="S317" s="516" t="str">
        <f>四年级50米跑得分</f>
        <v/>
      </c>
      <c r="T317" s="517" t="str">
        <f>四年级等级</f>
        <v/>
      </c>
      <c r="U317" s="516" t="str">
        <f>四年级坐位体前屈得分</f>
        <v/>
      </c>
      <c r="V317" s="517" t="str">
        <f>四年级等级</f>
        <v/>
      </c>
      <c r="W317" s="516" t="str">
        <f>四年级一分钟跳绳得分</f>
        <v/>
      </c>
      <c r="X317" s="517" t="str">
        <f>四年级等级</f>
        <v/>
      </c>
      <c r="Y317" s="515" t="str">
        <f>四年级仰卧起坐得分</f>
        <v/>
      </c>
      <c r="Z317" s="518" t="str">
        <f>四年级等级</f>
        <v/>
      </c>
      <c r="AA317" s="533"/>
      <c r="AB317" s="515"/>
      <c r="AC317" s="533" t="str">
        <f>四年级跳绳附加分</f>
        <v/>
      </c>
      <c r="AD317" s="534" t="str">
        <f>四年级标准分</f>
        <v/>
      </c>
      <c r="AE317" s="534" t="str">
        <f>四年级总分</f>
        <v/>
      </c>
      <c r="AF317" s="517" t="str">
        <f>四年级等级</f>
        <v/>
      </c>
    </row>
    <row r="318" spans="1:32">
      <c r="A318" s="476">
        <v>405</v>
      </c>
      <c r="B318" s="477">
        <v>36</v>
      </c>
      <c r="C318" s="478"/>
      <c r="D318" s="471"/>
      <c r="E318" s="478"/>
      <c r="F318" s="473"/>
      <c r="G318" s="480"/>
      <c r="H318" s="475"/>
      <c r="I318" s="501"/>
      <c r="J318" s="502"/>
      <c r="K318" s="502"/>
      <c r="L318" s="496"/>
      <c r="M318" s="643"/>
      <c r="N318" s="498" t="str">
        <f>四年级BMI</f>
        <v/>
      </c>
      <c r="O318" s="499" t="str">
        <f>四年级BMI等级</f>
        <v/>
      </c>
      <c r="P318" s="500" t="str">
        <f>四年级BMI得分</f>
        <v/>
      </c>
      <c r="Q318" s="515" t="str">
        <f>四年级肺活量得分</f>
        <v/>
      </c>
      <c r="R318" s="512" t="str">
        <f>四年级等级</f>
        <v/>
      </c>
      <c r="S318" s="516" t="str">
        <f>四年级50米跑得分</f>
        <v/>
      </c>
      <c r="T318" s="512" t="str">
        <f>四年级等级</f>
        <v/>
      </c>
      <c r="U318" s="516" t="str">
        <f>四年级坐位体前屈得分</f>
        <v/>
      </c>
      <c r="V318" s="512" t="str">
        <f>四年级等级</f>
        <v/>
      </c>
      <c r="W318" s="516" t="str">
        <f>四年级一分钟跳绳得分</f>
        <v/>
      </c>
      <c r="X318" s="512" t="str">
        <f>四年级等级</f>
        <v/>
      </c>
      <c r="Y318" s="511" t="str">
        <f>四年级仰卧起坐得分</f>
        <v/>
      </c>
      <c r="Z318" s="514" t="str">
        <f>四年级等级</f>
        <v/>
      </c>
      <c r="AA318" s="530"/>
      <c r="AB318" s="511"/>
      <c r="AC318" s="530" t="str">
        <f>四年级跳绳附加分</f>
        <v/>
      </c>
      <c r="AD318" s="534" t="str">
        <f>四年级标准分</f>
        <v/>
      </c>
      <c r="AE318" s="531" t="str">
        <f>四年级总分</f>
        <v/>
      </c>
      <c r="AF318" s="512" t="str">
        <f>四年级等级</f>
        <v/>
      </c>
    </row>
    <row r="319" spans="1:32">
      <c r="A319" s="476">
        <v>405</v>
      </c>
      <c r="B319" s="477">
        <v>37</v>
      </c>
      <c r="C319" s="478"/>
      <c r="D319" s="471"/>
      <c r="E319" s="478"/>
      <c r="F319" s="473"/>
      <c r="G319" s="480"/>
      <c r="H319" s="475"/>
      <c r="I319" s="501"/>
      <c r="J319" s="502"/>
      <c r="K319" s="502"/>
      <c r="L319" s="503"/>
      <c r="M319" s="644"/>
      <c r="N319" s="505" t="str">
        <f>四年级BMI</f>
        <v/>
      </c>
      <c r="O319" s="499" t="str">
        <f>四年级BMI等级</f>
        <v/>
      </c>
      <c r="P319" s="500" t="str">
        <f>四年级BMI得分</f>
        <v/>
      </c>
      <c r="Q319" s="515" t="str">
        <f>四年级肺活量得分</f>
        <v/>
      </c>
      <c r="R319" s="512" t="str">
        <f>四年级等级</f>
        <v/>
      </c>
      <c r="S319" s="516" t="str">
        <f>四年级50米跑得分</f>
        <v/>
      </c>
      <c r="T319" s="512" t="str">
        <f>四年级等级</f>
        <v/>
      </c>
      <c r="U319" s="516" t="str">
        <f>四年级坐位体前屈得分</f>
        <v/>
      </c>
      <c r="V319" s="517" t="str">
        <f>四年级等级</f>
        <v/>
      </c>
      <c r="W319" s="516" t="str">
        <f>四年级一分钟跳绳得分</f>
        <v/>
      </c>
      <c r="X319" s="517" t="str">
        <f>四年级等级</f>
        <v/>
      </c>
      <c r="Y319" s="515" t="str">
        <f>四年级仰卧起坐得分</f>
        <v/>
      </c>
      <c r="Z319" s="518" t="str">
        <f>四年级等级</f>
        <v/>
      </c>
      <c r="AA319" s="533"/>
      <c r="AB319" s="515"/>
      <c r="AC319" s="533" t="str">
        <f>四年级跳绳附加分</f>
        <v/>
      </c>
      <c r="AD319" s="534" t="str">
        <f>四年级标准分</f>
        <v/>
      </c>
      <c r="AE319" s="534" t="str">
        <f>四年级总分</f>
        <v/>
      </c>
      <c r="AF319" s="517" t="str">
        <f>四年级等级</f>
        <v/>
      </c>
    </row>
    <row r="320" spans="1:32">
      <c r="A320" s="476">
        <v>405</v>
      </c>
      <c r="B320" s="477">
        <v>38</v>
      </c>
      <c r="C320" s="478"/>
      <c r="D320" s="471"/>
      <c r="E320" s="478"/>
      <c r="F320" s="473"/>
      <c r="G320" s="480"/>
      <c r="H320" s="475"/>
      <c r="I320" s="501"/>
      <c r="J320" s="502"/>
      <c r="K320" s="502"/>
      <c r="L320" s="503"/>
      <c r="M320" s="644"/>
      <c r="N320" s="505" t="str">
        <f>四年级BMI</f>
        <v/>
      </c>
      <c r="O320" s="499" t="str">
        <f>四年级BMI等级</f>
        <v/>
      </c>
      <c r="P320" s="500" t="str">
        <f>四年级BMI得分</f>
        <v/>
      </c>
      <c r="Q320" s="515" t="str">
        <f>四年级肺活量得分</f>
        <v/>
      </c>
      <c r="R320" s="512" t="str">
        <f>四年级等级</f>
        <v/>
      </c>
      <c r="S320" s="516" t="str">
        <f>四年级50米跑得分</f>
        <v/>
      </c>
      <c r="T320" s="512" t="str">
        <f>四年级等级</f>
        <v/>
      </c>
      <c r="U320" s="516" t="str">
        <f>四年级坐位体前屈得分</f>
        <v/>
      </c>
      <c r="V320" s="517" t="str">
        <f>四年级等级</f>
        <v/>
      </c>
      <c r="W320" s="516" t="str">
        <f>四年级一分钟跳绳得分</f>
        <v/>
      </c>
      <c r="X320" s="517" t="str">
        <f>四年级等级</f>
        <v/>
      </c>
      <c r="Y320" s="515" t="str">
        <f>四年级仰卧起坐得分</f>
        <v/>
      </c>
      <c r="Z320" s="518" t="str">
        <f>四年级等级</f>
        <v/>
      </c>
      <c r="AA320" s="533"/>
      <c r="AB320" s="515"/>
      <c r="AC320" s="533" t="str">
        <f>四年级跳绳附加分</f>
        <v/>
      </c>
      <c r="AD320" s="534" t="str">
        <f>四年级标准分</f>
        <v/>
      </c>
      <c r="AE320" s="534" t="str">
        <f>四年级总分</f>
        <v/>
      </c>
      <c r="AF320" s="517" t="str">
        <f>四年级等级</f>
        <v/>
      </c>
    </row>
    <row r="321" spans="1:32">
      <c r="A321" s="476">
        <v>405</v>
      </c>
      <c r="B321" s="477">
        <v>39</v>
      </c>
      <c r="C321" s="478"/>
      <c r="D321" s="471"/>
      <c r="E321" s="478"/>
      <c r="F321" s="473"/>
      <c r="G321" s="480"/>
      <c r="H321" s="475"/>
      <c r="I321" s="501"/>
      <c r="J321" s="502"/>
      <c r="K321" s="502"/>
      <c r="L321" s="503"/>
      <c r="M321" s="644"/>
      <c r="N321" s="505" t="str">
        <f>四年级BMI</f>
        <v/>
      </c>
      <c r="O321" s="499" t="str">
        <f>四年级BMI等级</f>
        <v/>
      </c>
      <c r="P321" s="500" t="str">
        <f>四年级BMI得分</f>
        <v/>
      </c>
      <c r="Q321" s="515" t="str">
        <f>四年级肺活量得分</f>
        <v/>
      </c>
      <c r="R321" s="512" t="str">
        <f>四年级等级</f>
        <v/>
      </c>
      <c r="S321" s="516" t="str">
        <f>四年级50米跑得分</f>
        <v/>
      </c>
      <c r="T321" s="512" t="str">
        <f>四年级等级</f>
        <v/>
      </c>
      <c r="U321" s="516" t="str">
        <f>四年级坐位体前屈得分</f>
        <v/>
      </c>
      <c r="V321" s="517" t="str">
        <f>四年级等级</f>
        <v/>
      </c>
      <c r="W321" s="516" t="str">
        <f>四年级一分钟跳绳得分</f>
        <v/>
      </c>
      <c r="X321" s="517" t="str">
        <f>四年级等级</f>
        <v/>
      </c>
      <c r="Y321" s="515" t="str">
        <f>四年级仰卧起坐得分</f>
        <v/>
      </c>
      <c r="Z321" s="518" t="str">
        <f>四年级等级</f>
        <v/>
      </c>
      <c r="AA321" s="533"/>
      <c r="AB321" s="515"/>
      <c r="AC321" s="533" t="str">
        <f>四年级跳绳附加分</f>
        <v/>
      </c>
      <c r="AD321" s="534" t="str">
        <f>四年级标准分</f>
        <v/>
      </c>
      <c r="AE321" s="534" t="str">
        <f>四年级总分</f>
        <v/>
      </c>
      <c r="AF321" s="517" t="str">
        <f>四年级等级</f>
        <v/>
      </c>
    </row>
    <row r="322" spans="1:32">
      <c r="A322" s="476">
        <v>405</v>
      </c>
      <c r="B322" s="477">
        <v>40</v>
      </c>
      <c r="C322" s="478"/>
      <c r="D322" s="471"/>
      <c r="E322" s="478"/>
      <c r="F322" s="473"/>
      <c r="G322" s="480"/>
      <c r="H322" s="475"/>
      <c r="I322" s="501"/>
      <c r="J322" s="502"/>
      <c r="K322" s="502"/>
      <c r="L322" s="503"/>
      <c r="M322" s="644"/>
      <c r="N322" s="505" t="str">
        <f>四年级BMI</f>
        <v/>
      </c>
      <c r="O322" s="499" t="str">
        <f>四年级BMI等级</f>
        <v/>
      </c>
      <c r="P322" s="500" t="str">
        <f>四年级BMI得分</f>
        <v/>
      </c>
      <c r="Q322" s="515" t="str">
        <f>四年级肺活量得分</f>
        <v/>
      </c>
      <c r="R322" s="512" t="str">
        <f>四年级等级</f>
        <v/>
      </c>
      <c r="S322" s="516" t="str">
        <f>四年级50米跑得分</f>
        <v/>
      </c>
      <c r="T322" s="512" t="str">
        <f>四年级等级</f>
        <v/>
      </c>
      <c r="U322" s="516" t="str">
        <f>四年级坐位体前屈得分</f>
        <v/>
      </c>
      <c r="V322" s="517" t="str">
        <f>四年级等级</f>
        <v/>
      </c>
      <c r="W322" s="516" t="str">
        <f>四年级一分钟跳绳得分</f>
        <v/>
      </c>
      <c r="X322" s="517" t="str">
        <f>四年级等级</f>
        <v/>
      </c>
      <c r="Y322" s="515" t="str">
        <f>四年级仰卧起坐得分</f>
        <v/>
      </c>
      <c r="Z322" s="518" t="str">
        <f>四年级等级</f>
        <v/>
      </c>
      <c r="AA322" s="533"/>
      <c r="AB322" s="515"/>
      <c r="AC322" s="533" t="str">
        <f>四年级跳绳附加分</f>
        <v/>
      </c>
      <c r="AD322" s="534" t="str">
        <f>四年级标准分</f>
        <v/>
      </c>
      <c r="AE322" s="534" t="str">
        <f>四年级总分</f>
        <v/>
      </c>
      <c r="AF322" s="517" t="str">
        <f>四年级等级</f>
        <v/>
      </c>
    </row>
    <row r="323" spans="1:32">
      <c r="A323" s="476">
        <v>405</v>
      </c>
      <c r="B323" s="477">
        <v>41</v>
      </c>
      <c r="C323" s="478"/>
      <c r="D323" s="471"/>
      <c r="E323" s="478"/>
      <c r="F323" s="473"/>
      <c r="G323" s="480"/>
      <c r="H323" s="475"/>
      <c r="I323" s="501"/>
      <c r="J323" s="502"/>
      <c r="K323" s="502"/>
      <c r="L323" s="503"/>
      <c r="M323" s="644"/>
      <c r="N323" s="505" t="str">
        <f>四年级BMI</f>
        <v/>
      </c>
      <c r="O323" s="499" t="str">
        <f>四年级BMI等级</f>
        <v/>
      </c>
      <c r="P323" s="500" t="str">
        <f>四年级BMI得分</f>
        <v/>
      </c>
      <c r="Q323" s="515" t="str">
        <f>四年级肺活量得分</f>
        <v/>
      </c>
      <c r="R323" s="512" t="str">
        <f>四年级等级</f>
        <v/>
      </c>
      <c r="S323" s="516" t="str">
        <f>四年级50米跑得分</f>
        <v/>
      </c>
      <c r="T323" s="512" t="str">
        <f>四年级等级</f>
        <v/>
      </c>
      <c r="U323" s="516" t="str">
        <f>四年级坐位体前屈得分</f>
        <v/>
      </c>
      <c r="V323" s="517" t="str">
        <f>四年级等级</f>
        <v/>
      </c>
      <c r="W323" s="516" t="str">
        <f>四年级一分钟跳绳得分</f>
        <v/>
      </c>
      <c r="X323" s="517" t="str">
        <f>四年级等级</f>
        <v/>
      </c>
      <c r="Y323" s="515" t="str">
        <f>四年级仰卧起坐得分</f>
        <v/>
      </c>
      <c r="Z323" s="518" t="str">
        <f>四年级等级</f>
        <v/>
      </c>
      <c r="AA323" s="533"/>
      <c r="AB323" s="515"/>
      <c r="AC323" s="533" t="str">
        <f>四年级跳绳附加分</f>
        <v/>
      </c>
      <c r="AD323" s="534" t="str">
        <f>四年级标准分</f>
        <v/>
      </c>
      <c r="AE323" s="534" t="str">
        <f>四年级总分</f>
        <v/>
      </c>
      <c r="AF323" s="517" t="str">
        <f>四年级等级</f>
        <v/>
      </c>
    </row>
    <row r="324" spans="1:32">
      <c r="A324" s="476">
        <v>405</v>
      </c>
      <c r="B324" s="477">
        <v>42</v>
      </c>
      <c r="C324" s="478"/>
      <c r="D324" s="471"/>
      <c r="E324" s="478"/>
      <c r="F324" s="473"/>
      <c r="G324" s="480"/>
      <c r="H324" s="475"/>
      <c r="I324" s="501"/>
      <c r="J324" s="502"/>
      <c r="K324" s="502"/>
      <c r="L324" s="503"/>
      <c r="M324" s="644"/>
      <c r="N324" s="505" t="str">
        <f>四年级BMI</f>
        <v/>
      </c>
      <c r="O324" s="499" t="str">
        <f>四年级BMI等级</f>
        <v/>
      </c>
      <c r="P324" s="500" t="str">
        <f>四年级BMI得分</f>
        <v/>
      </c>
      <c r="Q324" s="515" t="str">
        <f>四年级肺活量得分</f>
        <v/>
      </c>
      <c r="R324" s="512" t="str">
        <f>四年级等级</f>
        <v/>
      </c>
      <c r="S324" s="516" t="str">
        <f>四年级50米跑得分</f>
        <v/>
      </c>
      <c r="T324" s="517" t="str">
        <f>四年级等级</f>
        <v/>
      </c>
      <c r="U324" s="516" t="str">
        <f>四年级坐位体前屈得分</f>
        <v/>
      </c>
      <c r="V324" s="517" t="str">
        <f>四年级等级</f>
        <v/>
      </c>
      <c r="W324" s="516" t="str">
        <f>四年级一分钟跳绳得分</f>
        <v/>
      </c>
      <c r="X324" s="517" t="str">
        <f>四年级等级</f>
        <v/>
      </c>
      <c r="Y324" s="515" t="str">
        <f>四年级仰卧起坐得分</f>
        <v/>
      </c>
      <c r="Z324" s="518" t="str">
        <f>四年级等级</f>
        <v/>
      </c>
      <c r="AA324" s="533"/>
      <c r="AB324" s="515"/>
      <c r="AC324" s="533" t="str">
        <f>四年级跳绳附加分</f>
        <v/>
      </c>
      <c r="AD324" s="534" t="str">
        <f>四年级标准分</f>
        <v/>
      </c>
      <c r="AE324" s="534" t="str">
        <f>四年级总分</f>
        <v/>
      </c>
      <c r="AF324" s="517" t="str">
        <f>四年级等级</f>
        <v/>
      </c>
    </row>
    <row r="325" spans="1:32">
      <c r="A325" s="476">
        <v>405</v>
      </c>
      <c r="B325" s="477">
        <v>43</v>
      </c>
      <c r="C325" s="478"/>
      <c r="D325" s="471"/>
      <c r="E325" s="478"/>
      <c r="F325" s="473"/>
      <c r="G325" s="480"/>
      <c r="H325" s="475"/>
      <c r="I325" s="501"/>
      <c r="J325" s="502"/>
      <c r="K325" s="502"/>
      <c r="L325" s="503"/>
      <c r="M325" s="644"/>
      <c r="N325" s="505" t="str">
        <f>四年级BMI</f>
        <v/>
      </c>
      <c r="O325" s="499" t="str">
        <f>四年级BMI等级</f>
        <v/>
      </c>
      <c r="P325" s="500" t="str">
        <f>四年级BMI得分</f>
        <v/>
      </c>
      <c r="Q325" s="515" t="str">
        <f>四年级肺活量得分</f>
        <v/>
      </c>
      <c r="R325" s="512" t="str">
        <f>四年级等级</f>
        <v/>
      </c>
      <c r="S325" s="516" t="str">
        <f>四年级50米跑得分</f>
        <v/>
      </c>
      <c r="T325" s="517" t="str">
        <f>四年级等级</f>
        <v/>
      </c>
      <c r="U325" s="516" t="str">
        <f>四年级坐位体前屈得分</f>
        <v/>
      </c>
      <c r="V325" s="517" t="str">
        <f>四年级等级</f>
        <v/>
      </c>
      <c r="W325" s="516" t="str">
        <f>四年级一分钟跳绳得分</f>
        <v/>
      </c>
      <c r="X325" s="517" t="str">
        <f>四年级等级</f>
        <v/>
      </c>
      <c r="Y325" s="515" t="str">
        <f>四年级仰卧起坐得分</f>
        <v/>
      </c>
      <c r="Z325" s="518" t="str">
        <f>四年级等级</f>
        <v/>
      </c>
      <c r="AA325" s="533"/>
      <c r="AB325" s="515"/>
      <c r="AC325" s="533" t="str">
        <f>四年级跳绳附加分</f>
        <v/>
      </c>
      <c r="AD325" s="534" t="str">
        <f>四年级标准分</f>
        <v/>
      </c>
      <c r="AE325" s="534" t="str">
        <f>四年级总分</f>
        <v/>
      </c>
      <c r="AF325" s="517" t="str">
        <f>四年级等级</f>
        <v/>
      </c>
    </row>
    <row r="326" spans="1:32">
      <c r="A326" s="476">
        <v>405</v>
      </c>
      <c r="B326" s="477">
        <v>44</v>
      </c>
      <c r="C326" s="478"/>
      <c r="D326" s="471"/>
      <c r="E326" s="478"/>
      <c r="F326" s="473"/>
      <c r="G326" s="480"/>
      <c r="H326" s="475"/>
      <c r="I326" s="501"/>
      <c r="J326" s="502"/>
      <c r="K326" s="502"/>
      <c r="L326" s="503"/>
      <c r="M326" s="644"/>
      <c r="N326" s="505" t="str">
        <f>四年级BMI</f>
        <v/>
      </c>
      <c r="O326" s="499" t="str">
        <f>四年级BMI等级</f>
        <v/>
      </c>
      <c r="P326" s="500" t="str">
        <f>四年级BMI得分</f>
        <v/>
      </c>
      <c r="Q326" s="515" t="str">
        <f>四年级肺活量得分</f>
        <v/>
      </c>
      <c r="R326" s="512" t="str">
        <f>四年级等级</f>
        <v/>
      </c>
      <c r="S326" s="516" t="str">
        <f>四年级50米跑得分</f>
        <v/>
      </c>
      <c r="T326" s="517" t="str">
        <f>四年级等级</f>
        <v/>
      </c>
      <c r="U326" s="516" t="str">
        <f>四年级坐位体前屈得分</f>
        <v/>
      </c>
      <c r="V326" s="517" t="str">
        <f>四年级等级</f>
        <v/>
      </c>
      <c r="W326" s="516" t="str">
        <f>四年级一分钟跳绳得分</f>
        <v/>
      </c>
      <c r="X326" s="517" t="str">
        <f>四年级等级</f>
        <v/>
      </c>
      <c r="Y326" s="515" t="str">
        <f>四年级仰卧起坐得分</f>
        <v/>
      </c>
      <c r="Z326" s="518" t="str">
        <f>四年级等级</f>
        <v/>
      </c>
      <c r="AA326" s="533"/>
      <c r="AB326" s="515"/>
      <c r="AC326" s="533" t="str">
        <f>四年级跳绳附加分</f>
        <v/>
      </c>
      <c r="AD326" s="534" t="str">
        <f>四年级标准分</f>
        <v/>
      </c>
      <c r="AE326" s="534" t="str">
        <f>四年级总分</f>
        <v/>
      </c>
      <c r="AF326" s="517" t="str">
        <f>四年级等级</f>
        <v/>
      </c>
    </row>
    <row r="327" spans="1:32">
      <c r="A327" s="476">
        <v>405</v>
      </c>
      <c r="B327" s="477">
        <v>45</v>
      </c>
      <c r="C327" s="478"/>
      <c r="D327" s="471"/>
      <c r="E327" s="478"/>
      <c r="F327" s="473"/>
      <c r="G327" s="480"/>
      <c r="H327" s="475"/>
      <c r="I327" s="501"/>
      <c r="J327" s="502"/>
      <c r="K327" s="502"/>
      <c r="L327" s="503"/>
      <c r="M327" s="644"/>
      <c r="N327" s="505" t="str">
        <f>四年级BMI</f>
        <v/>
      </c>
      <c r="O327" s="499" t="str">
        <f>四年级BMI等级</f>
        <v/>
      </c>
      <c r="P327" s="500" t="str">
        <f>四年级BMI得分</f>
        <v/>
      </c>
      <c r="Q327" s="515" t="str">
        <f>四年级肺活量得分</f>
        <v/>
      </c>
      <c r="R327" s="512" t="str">
        <f>四年级等级</f>
        <v/>
      </c>
      <c r="S327" s="516" t="str">
        <f>四年级50米跑得分</f>
        <v/>
      </c>
      <c r="T327" s="517" t="str">
        <f>四年级等级</f>
        <v/>
      </c>
      <c r="U327" s="516" t="str">
        <f>四年级坐位体前屈得分</f>
        <v/>
      </c>
      <c r="V327" s="517" t="str">
        <f>四年级等级</f>
        <v/>
      </c>
      <c r="W327" s="516" t="str">
        <f>四年级一分钟跳绳得分</f>
        <v/>
      </c>
      <c r="X327" s="517" t="str">
        <f>四年级等级</f>
        <v/>
      </c>
      <c r="Y327" s="515" t="str">
        <f>四年级仰卧起坐得分</f>
        <v/>
      </c>
      <c r="Z327" s="518" t="str">
        <f>四年级等级</f>
        <v/>
      </c>
      <c r="AA327" s="533"/>
      <c r="AB327" s="515"/>
      <c r="AC327" s="533" t="str">
        <f>四年级跳绳附加分</f>
        <v/>
      </c>
      <c r="AD327" s="534" t="str">
        <f>四年级标准分</f>
        <v/>
      </c>
      <c r="AE327" s="534" t="str">
        <f>四年级总分</f>
        <v/>
      </c>
      <c r="AF327" s="517" t="str">
        <f>四年级等级</f>
        <v/>
      </c>
    </row>
    <row r="328" spans="1:32">
      <c r="A328" s="476">
        <v>405</v>
      </c>
      <c r="B328" s="477">
        <v>46</v>
      </c>
      <c r="C328" s="478"/>
      <c r="D328" s="471"/>
      <c r="E328" s="478"/>
      <c r="F328" s="473"/>
      <c r="G328" s="480"/>
      <c r="H328" s="475"/>
      <c r="I328" s="501"/>
      <c r="J328" s="502"/>
      <c r="K328" s="502"/>
      <c r="L328" s="503"/>
      <c r="M328" s="644"/>
      <c r="N328" s="505" t="str">
        <f>四年级BMI</f>
        <v/>
      </c>
      <c r="O328" s="499" t="str">
        <f>四年级BMI等级</f>
        <v/>
      </c>
      <c r="P328" s="500" t="str">
        <f>四年级BMI得分</f>
        <v/>
      </c>
      <c r="Q328" s="515" t="str">
        <f>四年级肺活量得分</f>
        <v/>
      </c>
      <c r="R328" s="512" t="str">
        <f>四年级等级</f>
        <v/>
      </c>
      <c r="S328" s="516" t="str">
        <f>四年级50米跑得分</f>
        <v/>
      </c>
      <c r="T328" s="517" t="str">
        <f>四年级等级</f>
        <v/>
      </c>
      <c r="U328" s="516" t="str">
        <f>四年级坐位体前屈得分</f>
        <v/>
      </c>
      <c r="V328" s="517" t="str">
        <f>四年级等级</f>
        <v/>
      </c>
      <c r="W328" s="516" t="str">
        <f>四年级一分钟跳绳得分</f>
        <v/>
      </c>
      <c r="X328" s="517" t="str">
        <f>四年级等级</f>
        <v/>
      </c>
      <c r="Y328" s="515" t="str">
        <f>四年级仰卧起坐得分</f>
        <v/>
      </c>
      <c r="Z328" s="518" t="str">
        <f>四年级等级</f>
        <v/>
      </c>
      <c r="AA328" s="533"/>
      <c r="AB328" s="515"/>
      <c r="AC328" s="533" t="str">
        <f>四年级跳绳附加分</f>
        <v/>
      </c>
      <c r="AD328" s="534" t="str">
        <f>四年级标准分</f>
        <v/>
      </c>
      <c r="AE328" s="534" t="str">
        <f>四年级总分</f>
        <v/>
      </c>
      <c r="AF328" s="517" t="str">
        <f>四年级等级</f>
        <v/>
      </c>
    </row>
    <row r="329" spans="1:32">
      <c r="A329" s="476">
        <v>405</v>
      </c>
      <c r="B329" s="477">
        <v>47</v>
      </c>
      <c r="C329" s="478"/>
      <c r="D329" s="471"/>
      <c r="E329" s="478"/>
      <c r="F329" s="473"/>
      <c r="G329" s="480"/>
      <c r="H329" s="475"/>
      <c r="I329" s="501"/>
      <c r="J329" s="502"/>
      <c r="K329" s="502"/>
      <c r="L329" s="503"/>
      <c r="M329" s="644"/>
      <c r="N329" s="505" t="str">
        <f>四年级BMI</f>
        <v/>
      </c>
      <c r="O329" s="499" t="str">
        <f>四年级BMI等级</f>
        <v/>
      </c>
      <c r="P329" s="500" t="str">
        <f>四年级BMI得分</f>
        <v/>
      </c>
      <c r="Q329" s="515" t="str">
        <f>四年级肺活量得分</f>
        <v/>
      </c>
      <c r="R329" s="512" t="str">
        <f>四年级等级</f>
        <v/>
      </c>
      <c r="S329" s="516" t="str">
        <f>四年级50米跑得分</f>
        <v/>
      </c>
      <c r="T329" s="517" t="str">
        <f>四年级等级</f>
        <v/>
      </c>
      <c r="U329" s="516" t="str">
        <f>四年级坐位体前屈得分</f>
        <v/>
      </c>
      <c r="V329" s="517" t="str">
        <f>四年级等级</f>
        <v/>
      </c>
      <c r="W329" s="516" t="str">
        <f>四年级一分钟跳绳得分</f>
        <v/>
      </c>
      <c r="X329" s="517" t="str">
        <f>四年级等级</f>
        <v/>
      </c>
      <c r="Y329" s="515" t="str">
        <f>四年级仰卧起坐得分</f>
        <v/>
      </c>
      <c r="Z329" s="518" t="str">
        <f>四年级等级</f>
        <v/>
      </c>
      <c r="AA329" s="533"/>
      <c r="AB329" s="515"/>
      <c r="AC329" s="533" t="str">
        <f>四年级跳绳附加分</f>
        <v/>
      </c>
      <c r="AD329" s="534" t="str">
        <f>四年级标准分</f>
        <v/>
      </c>
      <c r="AE329" s="534" t="str">
        <f>四年级总分</f>
        <v/>
      </c>
      <c r="AF329" s="517" t="str">
        <f>四年级等级</f>
        <v/>
      </c>
    </row>
    <row r="330" spans="1:32">
      <c r="A330" s="476">
        <v>405</v>
      </c>
      <c r="B330" s="477">
        <v>48</v>
      </c>
      <c r="C330" s="478"/>
      <c r="D330" s="471"/>
      <c r="E330" s="478"/>
      <c r="F330" s="473"/>
      <c r="G330" s="480"/>
      <c r="H330" s="475"/>
      <c r="I330" s="501"/>
      <c r="J330" s="502"/>
      <c r="K330" s="502"/>
      <c r="L330" s="503"/>
      <c r="M330" s="644"/>
      <c r="N330" s="505" t="str">
        <f>四年级BMI</f>
        <v/>
      </c>
      <c r="O330" s="499" t="str">
        <f>四年级BMI等级</f>
        <v/>
      </c>
      <c r="P330" s="500" t="str">
        <f>四年级BMI得分</f>
        <v/>
      </c>
      <c r="Q330" s="515" t="str">
        <f>四年级肺活量得分</f>
        <v/>
      </c>
      <c r="R330" s="512" t="str">
        <f>四年级等级</f>
        <v/>
      </c>
      <c r="S330" s="516" t="str">
        <f>四年级50米跑得分</f>
        <v/>
      </c>
      <c r="T330" s="517" t="str">
        <f>四年级等级</f>
        <v/>
      </c>
      <c r="U330" s="516" t="str">
        <f>四年级坐位体前屈得分</f>
        <v/>
      </c>
      <c r="V330" s="517" t="str">
        <f>四年级等级</f>
        <v/>
      </c>
      <c r="W330" s="516" t="str">
        <f>四年级一分钟跳绳得分</f>
        <v/>
      </c>
      <c r="X330" s="517" t="str">
        <f>四年级等级</f>
        <v/>
      </c>
      <c r="Y330" s="515" t="str">
        <f>四年级仰卧起坐得分</f>
        <v/>
      </c>
      <c r="Z330" s="518" t="str">
        <f>四年级等级</f>
        <v/>
      </c>
      <c r="AA330" s="533"/>
      <c r="AB330" s="515"/>
      <c r="AC330" s="533" t="str">
        <f>四年级跳绳附加分</f>
        <v/>
      </c>
      <c r="AD330" s="534" t="str">
        <f>四年级标准分</f>
        <v/>
      </c>
      <c r="AE330" s="534" t="str">
        <f>四年级总分</f>
        <v/>
      </c>
      <c r="AF330" s="517" t="str">
        <f>四年级等级</f>
        <v/>
      </c>
    </row>
    <row r="331" spans="1:32">
      <c r="A331" s="476">
        <v>405</v>
      </c>
      <c r="B331" s="477">
        <v>49</v>
      </c>
      <c r="C331" s="478"/>
      <c r="D331" s="471"/>
      <c r="E331" s="478"/>
      <c r="F331" s="473"/>
      <c r="G331" s="480"/>
      <c r="H331" s="475"/>
      <c r="I331" s="501"/>
      <c r="J331" s="502"/>
      <c r="K331" s="502"/>
      <c r="L331" s="503"/>
      <c r="M331" s="644"/>
      <c r="N331" s="505" t="str">
        <f>四年级BMI</f>
        <v/>
      </c>
      <c r="O331" s="499" t="str">
        <f>四年级BMI等级</f>
        <v/>
      </c>
      <c r="P331" s="500" t="str">
        <f>四年级BMI得分</f>
        <v/>
      </c>
      <c r="Q331" s="515" t="str">
        <f>四年级肺活量得分</f>
        <v/>
      </c>
      <c r="R331" s="512" t="str">
        <f>四年级等级</f>
        <v/>
      </c>
      <c r="S331" s="516" t="str">
        <f>四年级50米跑得分</f>
        <v/>
      </c>
      <c r="T331" s="517" t="str">
        <f>四年级等级</f>
        <v/>
      </c>
      <c r="U331" s="516" t="str">
        <f>四年级坐位体前屈得分</f>
        <v/>
      </c>
      <c r="V331" s="517" t="str">
        <f>四年级等级</f>
        <v/>
      </c>
      <c r="W331" s="516" t="str">
        <f>四年级一分钟跳绳得分</f>
        <v/>
      </c>
      <c r="X331" s="517" t="str">
        <f>四年级等级</f>
        <v/>
      </c>
      <c r="Y331" s="515" t="str">
        <f>四年级仰卧起坐得分</f>
        <v/>
      </c>
      <c r="Z331" s="518" t="str">
        <f>四年级等级</f>
        <v/>
      </c>
      <c r="AA331" s="533"/>
      <c r="AB331" s="515"/>
      <c r="AC331" s="533" t="str">
        <f>四年级跳绳附加分</f>
        <v/>
      </c>
      <c r="AD331" s="534" t="str">
        <f>四年级标准分</f>
        <v/>
      </c>
      <c r="AE331" s="534" t="str">
        <f>四年级总分</f>
        <v/>
      </c>
      <c r="AF331" s="517" t="str">
        <f>四年级等级</f>
        <v/>
      </c>
    </row>
    <row r="332" spans="1:32">
      <c r="A332" s="476">
        <v>405</v>
      </c>
      <c r="B332" s="477">
        <v>50</v>
      </c>
      <c r="C332" s="478"/>
      <c r="D332" s="471"/>
      <c r="E332" s="478"/>
      <c r="F332" s="473"/>
      <c r="G332" s="480"/>
      <c r="H332" s="475"/>
      <c r="I332" s="501"/>
      <c r="J332" s="502"/>
      <c r="K332" s="502"/>
      <c r="L332" s="503"/>
      <c r="M332" s="644"/>
      <c r="N332" s="505" t="str">
        <f>四年级BMI</f>
        <v/>
      </c>
      <c r="O332" s="499" t="str">
        <f>四年级BMI等级</f>
        <v/>
      </c>
      <c r="P332" s="500" t="str">
        <f>四年级BMI得分</f>
        <v/>
      </c>
      <c r="Q332" s="515" t="str">
        <f>四年级肺活量得分</f>
        <v/>
      </c>
      <c r="R332" s="512" t="str">
        <f>四年级等级</f>
        <v/>
      </c>
      <c r="S332" s="516" t="str">
        <f>四年级50米跑得分</f>
        <v/>
      </c>
      <c r="T332" s="517" t="str">
        <f>四年级等级</f>
        <v/>
      </c>
      <c r="U332" s="516" t="str">
        <f>四年级坐位体前屈得分</f>
        <v/>
      </c>
      <c r="V332" s="517" t="str">
        <f>四年级等级</f>
        <v/>
      </c>
      <c r="W332" s="516" t="str">
        <f>四年级一分钟跳绳得分</f>
        <v/>
      </c>
      <c r="X332" s="517" t="str">
        <f>四年级等级</f>
        <v/>
      </c>
      <c r="Y332" s="515" t="str">
        <f>四年级仰卧起坐得分</f>
        <v/>
      </c>
      <c r="Z332" s="518" t="str">
        <f>四年级等级</f>
        <v/>
      </c>
      <c r="AA332" s="533"/>
      <c r="AB332" s="515"/>
      <c r="AC332" s="533" t="str">
        <f>四年级跳绳附加分</f>
        <v/>
      </c>
      <c r="AD332" s="534" t="str">
        <f>四年级标准分</f>
        <v/>
      </c>
      <c r="AE332" s="534" t="str">
        <f>四年级总分</f>
        <v/>
      </c>
      <c r="AF332" s="517" t="str">
        <f>四年级等级</f>
        <v/>
      </c>
    </row>
    <row r="333" spans="1:32">
      <c r="A333" s="476">
        <v>405</v>
      </c>
      <c r="B333" s="477">
        <v>51</v>
      </c>
      <c r="C333" s="478"/>
      <c r="D333" s="471"/>
      <c r="E333" s="478"/>
      <c r="F333" s="473"/>
      <c r="G333" s="480"/>
      <c r="H333" s="475"/>
      <c r="I333" s="501"/>
      <c r="J333" s="502"/>
      <c r="K333" s="502"/>
      <c r="L333" s="503"/>
      <c r="M333" s="644"/>
      <c r="N333" s="505" t="str">
        <f>四年级BMI</f>
        <v/>
      </c>
      <c r="O333" s="499" t="str">
        <f>四年级BMI等级</f>
        <v/>
      </c>
      <c r="P333" s="500" t="str">
        <f>四年级BMI得分</f>
        <v/>
      </c>
      <c r="Q333" s="515" t="str">
        <f>四年级肺活量得分</f>
        <v/>
      </c>
      <c r="R333" s="512" t="str">
        <f>四年级等级</f>
        <v/>
      </c>
      <c r="S333" s="516" t="str">
        <f>四年级50米跑得分</f>
        <v/>
      </c>
      <c r="T333" s="517" t="str">
        <f>四年级等级</f>
        <v/>
      </c>
      <c r="U333" s="516" t="str">
        <f>四年级坐位体前屈得分</f>
        <v/>
      </c>
      <c r="V333" s="517" t="str">
        <f>四年级等级</f>
        <v/>
      </c>
      <c r="W333" s="516" t="str">
        <f>四年级一分钟跳绳得分</f>
        <v/>
      </c>
      <c r="X333" s="517" t="str">
        <f>四年级等级</f>
        <v/>
      </c>
      <c r="Y333" s="515" t="str">
        <f>四年级仰卧起坐得分</f>
        <v/>
      </c>
      <c r="Z333" s="518" t="str">
        <f>四年级等级</f>
        <v/>
      </c>
      <c r="AA333" s="533"/>
      <c r="AB333" s="515"/>
      <c r="AC333" s="533" t="str">
        <f>四年级跳绳附加分</f>
        <v/>
      </c>
      <c r="AD333" s="534" t="str">
        <f>四年级标准分</f>
        <v/>
      </c>
      <c r="AE333" s="534" t="str">
        <f>四年级总分</f>
        <v/>
      </c>
      <c r="AF333" s="517" t="str">
        <f>四年级等级</f>
        <v/>
      </c>
    </row>
    <row r="334" spans="1:32">
      <c r="A334" s="476">
        <v>405</v>
      </c>
      <c r="B334" s="477">
        <v>52</v>
      </c>
      <c r="C334" s="478"/>
      <c r="D334" s="471"/>
      <c r="E334" s="478"/>
      <c r="F334" s="473"/>
      <c r="G334" s="480"/>
      <c r="H334" s="475"/>
      <c r="I334" s="501"/>
      <c r="J334" s="502"/>
      <c r="K334" s="502"/>
      <c r="L334" s="503"/>
      <c r="M334" s="644"/>
      <c r="N334" s="505" t="str">
        <f>四年级BMI</f>
        <v/>
      </c>
      <c r="O334" s="499" t="str">
        <f>四年级BMI等级</f>
        <v/>
      </c>
      <c r="P334" s="500" t="str">
        <f>四年级BMI得分</f>
        <v/>
      </c>
      <c r="Q334" s="515" t="str">
        <f>四年级肺活量得分</f>
        <v/>
      </c>
      <c r="R334" s="512" t="str">
        <f>四年级等级</f>
        <v/>
      </c>
      <c r="S334" s="516" t="str">
        <f>四年级50米跑得分</f>
        <v/>
      </c>
      <c r="T334" s="517" t="str">
        <f>四年级等级</f>
        <v/>
      </c>
      <c r="U334" s="516" t="str">
        <f>四年级坐位体前屈得分</f>
        <v/>
      </c>
      <c r="V334" s="517" t="str">
        <f>四年级等级</f>
        <v/>
      </c>
      <c r="W334" s="516" t="str">
        <f>四年级一分钟跳绳得分</f>
        <v/>
      </c>
      <c r="X334" s="517" t="str">
        <f>四年级等级</f>
        <v/>
      </c>
      <c r="Y334" s="515" t="str">
        <f>四年级仰卧起坐得分</f>
        <v/>
      </c>
      <c r="Z334" s="518" t="str">
        <f>四年级等级</f>
        <v/>
      </c>
      <c r="AA334" s="533"/>
      <c r="AB334" s="515"/>
      <c r="AC334" s="533" t="str">
        <f>四年级跳绳附加分</f>
        <v/>
      </c>
      <c r="AD334" s="534" t="str">
        <f>四年级标准分</f>
        <v/>
      </c>
      <c r="AE334" s="534" t="str">
        <f>四年级总分</f>
        <v/>
      </c>
      <c r="AF334" s="517" t="str">
        <f>四年级等级</f>
        <v/>
      </c>
    </row>
    <row r="335" spans="1:32">
      <c r="A335" s="476">
        <v>405</v>
      </c>
      <c r="B335" s="477">
        <v>53</v>
      </c>
      <c r="C335" s="478"/>
      <c r="D335" s="471"/>
      <c r="E335" s="478"/>
      <c r="F335" s="473"/>
      <c r="G335" s="480"/>
      <c r="H335" s="475"/>
      <c r="I335" s="501"/>
      <c r="J335" s="502"/>
      <c r="K335" s="502"/>
      <c r="L335" s="503"/>
      <c r="M335" s="644"/>
      <c r="N335" s="505" t="str">
        <f>四年级BMI</f>
        <v/>
      </c>
      <c r="O335" s="499" t="str">
        <f>四年级BMI等级</f>
        <v/>
      </c>
      <c r="P335" s="500" t="str">
        <f>四年级BMI得分</f>
        <v/>
      </c>
      <c r="Q335" s="515" t="str">
        <f>四年级肺活量得分</f>
        <v/>
      </c>
      <c r="R335" s="512" t="str">
        <f>四年级等级</f>
        <v/>
      </c>
      <c r="S335" s="516" t="str">
        <f>四年级50米跑得分</f>
        <v/>
      </c>
      <c r="T335" s="517" t="str">
        <f>四年级等级</f>
        <v/>
      </c>
      <c r="U335" s="516" t="str">
        <f>四年级坐位体前屈得分</f>
        <v/>
      </c>
      <c r="V335" s="517" t="str">
        <f>四年级等级</f>
        <v/>
      </c>
      <c r="W335" s="516" t="str">
        <f>四年级一分钟跳绳得分</f>
        <v/>
      </c>
      <c r="X335" s="517" t="str">
        <f>四年级等级</f>
        <v/>
      </c>
      <c r="Y335" s="515" t="str">
        <f>四年级仰卧起坐得分</f>
        <v/>
      </c>
      <c r="Z335" s="518" t="str">
        <f>四年级等级</f>
        <v/>
      </c>
      <c r="AA335" s="533"/>
      <c r="AB335" s="515"/>
      <c r="AC335" s="533" t="str">
        <f>四年级跳绳附加分</f>
        <v/>
      </c>
      <c r="AD335" s="534" t="str">
        <f>四年级标准分</f>
        <v/>
      </c>
      <c r="AE335" s="534" t="str">
        <f>四年级总分</f>
        <v/>
      </c>
      <c r="AF335" s="517" t="str">
        <f>四年级等级</f>
        <v/>
      </c>
    </row>
    <row r="336" spans="1:32">
      <c r="A336" s="476">
        <v>405</v>
      </c>
      <c r="B336" s="477">
        <v>54</v>
      </c>
      <c r="C336" s="478"/>
      <c r="D336" s="471"/>
      <c r="E336" s="478"/>
      <c r="F336" s="473"/>
      <c r="G336" s="480"/>
      <c r="H336" s="475"/>
      <c r="I336" s="501"/>
      <c r="J336" s="502"/>
      <c r="K336" s="502"/>
      <c r="L336" s="503"/>
      <c r="M336" s="644"/>
      <c r="N336" s="505" t="str">
        <f>四年级BMI</f>
        <v/>
      </c>
      <c r="O336" s="499" t="str">
        <f>四年级BMI等级</f>
        <v/>
      </c>
      <c r="P336" s="500" t="str">
        <f>四年级BMI得分</f>
        <v/>
      </c>
      <c r="Q336" s="515" t="str">
        <f>四年级肺活量得分</f>
        <v/>
      </c>
      <c r="R336" s="512" t="str">
        <f>四年级等级</f>
        <v/>
      </c>
      <c r="S336" s="516" t="str">
        <f>四年级50米跑得分</f>
        <v/>
      </c>
      <c r="T336" s="517" t="str">
        <f>四年级等级</f>
        <v/>
      </c>
      <c r="U336" s="516" t="str">
        <f>四年级坐位体前屈得分</f>
        <v/>
      </c>
      <c r="V336" s="517" t="str">
        <f>四年级等级</f>
        <v/>
      </c>
      <c r="W336" s="516" t="str">
        <f>四年级一分钟跳绳得分</f>
        <v/>
      </c>
      <c r="X336" s="517" t="str">
        <f>四年级等级</f>
        <v/>
      </c>
      <c r="Y336" s="515" t="str">
        <f>四年级仰卧起坐得分</f>
        <v/>
      </c>
      <c r="Z336" s="518" t="str">
        <f>四年级等级</f>
        <v/>
      </c>
      <c r="AA336" s="533"/>
      <c r="AB336" s="515"/>
      <c r="AC336" s="533" t="str">
        <f>四年级跳绳附加分</f>
        <v/>
      </c>
      <c r="AD336" s="534" t="str">
        <f>四年级标准分</f>
        <v/>
      </c>
      <c r="AE336" s="534" t="str">
        <f>四年级总分</f>
        <v/>
      </c>
      <c r="AF336" s="517" t="str">
        <f>四年级等级</f>
        <v/>
      </c>
    </row>
    <row r="337" spans="1:32">
      <c r="A337" s="476">
        <v>405</v>
      </c>
      <c r="B337" s="477">
        <v>55</v>
      </c>
      <c r="C337" s="478"/>
      <c r="D337" s="471"/>
      <c r="E337" s="478"/>
      <c r="F337" s="473"/>
      <c r="G337" s="480"/>
      <c r="H337" s="475"/>
      <c r="I337" s="501"/>
      <c r="J337" s="502"/>
      <c r="K337" s="502"/>
      <c r="L337" s="503"/>
      <c r="M337" s="644"/>
      <c r="N337" s="505" t="str">
        <f>四年级BMI</f>
        <v/>
      </c>
      <c r="O337" s="499" t="str">
        <f>四年级BMI等级</f>
        <v/>
      </c>
      <c r="P337" s="500" t="str">
        <f>四年级BMI得分</f>
        <v/>
      </c>
      <c r="Q337" s="515" t="str">
        <f>四年级肺活量得分</f>
        <v/>
      </c>
      <c r="R337" s="512" t="str">
        <f>四年级等级</f>
        <v/>
      </c>
      <c r="S337" s="516" t="str">
        <f>四年级50米跑得分</f>
        <v/>
      </c>
      <c r="T337" s="517" t="str">
        <f>四年级等级</f>
        <v/>
      </c>
      <c r="U337" s="516" t="str">
        <f>四年级坐位体前屈得分</f>
        <v/>
      </c>
      <c r="V337" s="517" t="str">
        <f>四年级等级</f>
        <v/>
      </c>
      <c r="W337" s="516" t="str">
        <f>四年级一分钟跳绳得分</f>
        <v/>
      </c>
      <c r="X337" s="517" t="str">
        <f>四年级等级</f>
        <v/>
      </c>
      <c r="Y337" s="515" t="str">
        <f>四年级仰卧起坐得分</f>
        <v/>
      </c>
      <c r="Z337" s="518" t="str">
        <f>四年级等级</f>
        <v/>
      </c>
      <c r="AA337" s="533"/>
      <c r="AB337" s="515"/>
      <c r="AC337" s="533" t="str">
        <f>四年级跳绳附加分</f>
        <v/>
      </c>
      <c r="AD337" s="534" t="str">
        <f>四年级标准分</f>
        <v/>
      </c>
      <c r="AE337" s="534" t="str">
        <f>四年级总分</f>
        <v/>
      </c>
      <c r="AF337" s="517" t="str">
        <f>四年级等级</f>
        <v/>
      </c>
    </row>
    <row r="338" spans="1:32">
      <c r="A338" s="476">
        <v>405</v>
      </c>
      <c r="B338" s="477">
        <v>56</v>
      </c>
      <c r="C338" s="478"/>
      <c r="D338" s="471"/>
      <c r="E338" s="478"/>
      <c r="F338" s="473"/>
      <c r="G338" s="480"/>
      <c r="H338" s="475"/>
      <c r="I338" s="501"/>
      <c r="J338" s="502"/>
      <c r="K338" s="502"/>
      <c r="L338" s="503"/>
      <c r="M338" s="644"/>
      <c r="N338" s="505" t="str">
        <f>四年级BMI</f>
        <v/>
      </c>
      <c r="O338" s="499" t="str">
        <f>四年级BMI等级</f>
        <v/>
      </c>
      <c r="P338" s="500" t="str">
        <f>四年级BMI得分</f>
        <v/>
      </c>
      <c r="Q338" s="515" t="str">
        <f>四年级肺活量得分</f>
        <v/>
      </c>
      <c r="R338" s="512" t="str">
        <f>四年级等级</f>
        <v/>
      </c>
      <c r="S338" s="516" t="str">
        <f>四年级50米跑得分</f>
        <v/>
      </c>
      <c r="T338" s="517" t="str">
        <f>四年级等级</f>
        <v/>
      </c>
      <c r="U338" s="516" t="str">
        <f>四年级坐位体前屈得分</f>
        <v/>
      </c>
      <c r="V338" s="517" t="str">
        <f>四年级等级</f>
        <v/>
      </c>
      <c r="W338" s="516" t="str">
        <f>四年级一分钟跳绳得分</f>
        <v/>
      </c>
      <c r="X338" s="517" t="str">
        <f>四年级等级</f>
        <v/>
      </c>
      <c r="Y338" s="515" t="str">
        <f>四年级仰卧起坐得分</f>
        <v/>
      </c>
      <c r="Z338" s="518" t="str">
        <f>四年级等级</f>
        <v/>
      </c>
      <c r="AA338" s="533"/>
      <c r="AB338" s="515"/>
      <c r="AC338" s="533" t="str">
        <f>四年级跳绳附加分</f>
        <v/>
      </c>
      <c r="AD338" s="534" t="str">
        <f>四年级标准分</f>
        <v/>
      </c>
      <c r="AE338" s="534" t="str">
        <f>四年级总分</f>
        <v/>
      </c>
      <c r="AF338" s="517" t="str">
        <f>四年级等级</f>
        <v/>
      </c>
    </row>
    <row r="339" spans="1:32">
      <c r="A339" s="476">
        <v>405</v>
      </c>
      <c r="B339" s="477">
        <v>57</v>
      </c>
      <c r="C339" s="478"/>
      <c r="D339" s="471"/>
      <c r="E339" s="478"/>
      <c r="F339" s="473"/>
      <c r="G339" s="480"/>
      <c r="H339" s="475"/>
      <c r="I339" s="501"/>
      <c r="J339" s="502"/>
      <c r="K339" s="502"/>
      <c r="L339" s="503"/>
      <c r="M339" s="644"/>
      <c r="N339" s="505" t="str">
        <f>四年级BMI</f>
        <v/>
      </c>
      <c r="O339" s="499" t="str">
        <f>四年级BMI等级</f>
        <v/>
      </c>
      <c r="P339" s="500" t="str">
        <f>四年级BMI得分</f>
        <v/>
      </c>
      <c r="Q339" s="515" t="str">
        <f>四年级肺活量得分</f>
        <v/>
      </c>
      <c r="R339" s="512" t="str">
        <f>四年级等级</f>
        <v/>
      </c>
      <c r="S339" s="516" t="str">
        <f>四年级50米跑得分</f>
        <v/>
      </c>
      <c r="T339" s="517" t="str">
        <f>四年级等级</f>
        <v/>
      </c>
      <c r="U339" s="516" t="str">
        <f>四年级坐位体前屈得分</f>
        <v/>
      </c>
      <c r="V339" s="517" t="str">
        <f>四年级等级</f>
        <v/>
      </c>
      <c r="W339" s="516" t="str">
        <f>四年级一分钟跳绳得分</f>
        <v/>
      </c>
      <c r="X339" s="517" t="str">
        <f>四年级等级</f>
        <v/>
      </c>
      <c r="Y339" s="515" t="str">
        <f>四年级仰卧起坐得分</f>
        <v/>
      </c>
      <c r="Z339" s="518" t="str">
        <f>四年级等级</f>
        <v/>
      </c>
      <c r="AA339" s="533"/>
      <c r="AB339" s="515"/>
      <c r="AC339" s="533" t="str">
        <f>四年级跳绳附加分</f>
        <v/>
      </c>
      <c r="AD339" s="534" t="str">
        <f>四年级标准分</f>
        <v/>
      </c>
      <c r="AE339" s="534" t="str">
        <f>四年级总分</f>
        <v/>
      </c>
      <c r="AF339" s="517" t="str">
        <f>四年级等级</f>
        <v/>
      </c>
    </row>
    <row r="340" spans="1:32">
      <c r="A340" s="476">
        <v>405</v>
      </c>
      <c r="B340" s="477">
        <v>58</v>
      </c>
      <c r="C340" s="478"/>
      <c r="D340" s="471"/>
      <c r="E340" s="478"/>
      <c r="F340" s="473"/>
      <c r="G340" s="480"/>
      <c r="H340" s="475"/>
      <c r="I340" s="501"/>
      <c r="J340" s="502"/>
      <c r="K340" s="502"/>
      <c r="L340" s="503"/>
      <c r="M340" s="644"/>
      <c r="N340" s="505" t="str">
        <f>四年级BMI</f>
        <v/>
      </c>
      <c r="O340" s="499" t="str">
        <f>四年级BMI等级</f>
        <v/>
      </c>
      <c r="P340" s="500" t="str">
        <f>四年级BMI得分</f>
        <v/>
      </c>
      <c r="Q340" s="515" t="str">
        <f>四年级肺活量得分</f>
        <v/>
      </c>
      <c r="R340" s="512" t="str">
        <f>四年级等级</f>
        <v/>
      </c>
      <c r="S340" s="516" t="str">
        <f>四年级50米跑得分</f>
        <v/>
      </c>
      <c r="T340" s="517" t="str">
        <f>四年级等级</f>
        <v/>
      </c>
      <c r="U340" s="516" t="str">
        <f>四年级坐位体前屈得分</f>
        <v/>
      </c>
      <c r="V340" s="517" t="str">
        <f>四年级等级</f>
        <v/>
      </c>
      <c r="W340" s="516" t="str">
        <f>四年级一分钟跳绳得分</f>
        <v/>
      </c>
      <c r="X340" s="517" t="str">
        <f>四年级等级</f>
        <v/>
      </c>
      <c r="Y340" s="515" t="str">
        <f>四年级仰卧起坐得分</f>
        <v/>
      </c>
      <c r="Z340" s="518" t="str">
        <f>四年级等级</f>
        <v/>
      </c>
      <c r="AA340" s="533"/>
      <c r="AB340" s="515"/>
      <c r="AC340" s="533" t="str">
        <f>四年级跳绳附加分</f>
        <v/>
      </c>
      <c r="AD340" s="534" t="str">
        <f>四年级标准分</f>
        <v/>
      </c>
      <c r="AE340" s="534" t="str">
        <f>四年级总分</f>
        <v/>
      </c>
      <c r="AF340" s="517" t="str">
        <f>四年级等级</f>
        <v/>
      </c>
    </row>
    <row r="341" spans="1:32">
      <c r="A341" s="476">
        <v>405</v>
      </c>
      <c r="B341" s="477">
        <v>59</v>
      </c>
      <c r="C341" s="478"/>
      <c r="D341" s="471"/>
      <c r="E341" s="478"/>
      <c r="F341" s="473"/>
      <c r="G341" s="480"/>
      <c r="H341" s="475"/>
      <c r="I341" s="501"/>
      <c r="J341" s="502"/>
      <c r="K341" s="502"/>
      <c r="L341" s="503"/>
      <c r="M341" s="644"/>
      <c r="N341" s="505" t="str">
        <f>四年级BMI</f>
        <v/>
      </c>
      <c r="O341" s="499" t="str">
        <f>四年级BMI等级</f>
        <v/>
      </c>
      <c r="P341" s="500" t="str">
        <f>四年级BMI得分</f>
        <v/>
      </c>
      <c r="Q341" s="515" t="str">
        <f>四年级肺活量得分</f>
        <v/>
      </c>
      <c r="R341" s="512" t="str">
        <f>四年级等级</f>
        <v/>
      </c>
      <c r="S341" s="516" t="str">
        <f>四年级50米跑得分</f>
        <v/>
      </c>
      <c r="T341" s="517" t="str">
        <f>四年级等级</f>
        <v/>
      </c>
      <c r="U341" s="516" t="str">
        <f>四年级坐位体前屈得分</f>
        <v/>
      </c>
      <c r="V341" s="517" t="str">
        <f>四年级等级</f>
        <v/>
      </c>
      <c r="W341" s="516" t="str">
        <f>四年级一分钟跳绳得分</f>
        <v/>
      </c>
      <c r="X341" s="517" t="str">
        <f>四年级等级</f>
        <v/>
      </c>
      <c r="Y341" s="515" t="str">
        <f>四年级仰卧起坐得分</f>
        <v/>
      </c>
      <c r="Z341" s="518" t="str">
        <f>四年级等级</f>
        <v/>
      </c>
      <c r="AA341" s="533"/>
      <c r="AB341" s="515"/>
      <c r="AC341" s="533" t="str">
        <f>四年级跳绳附加分</f>
        <v/>
      </c>
      <c r="AD341" s="534" t="str">
        <f>四年级标准分</f>
        <v/>
      </c>
      <c r="AE341" s="534" t="str">
        <f>四年级总分</f>
        <v/>
      </c>
      <c r="AF341" s="517" t="str">
        <f>四年级等级</f>
        <v/>
      </c>
    </row>
    <row r="342" spans="1:32">
      <c r="A342" s="476">
        <v>405</v>
      </c>
      <c r="B342" s="477">
        <v>60</v>
      </c>
      <c r="C342" s="478"/>
      <c r="D342" s="471"/>
      <c r="E342" s="478"/>
      <c r="F342" s="473"/>
      <c r="G342" s="480"/>
      <c r="H342" s="475"/>
      <c r="I342" s="501"/>
      <c r="J342" s="502"/>
      <c r="K342" s="502"/>
      <c r="L342" s="503"/>
      <c r="M342" s="644"/>
      <c r="N342" s="505" t="str">
        <f>四年级BMI</f>
        <v/>
      </c>
      <c r="O342" s="499" t="str">
        <f>四年级BMI等级</f>
        <v/>
      </c>
      <c r="P342" s="500" t="str">
        <f>四年级BMI得分</f>
        <v/>
      </c>
      <c r="Q342" s="515" t="str">
        <f>四年级肺活量得分</f>
        <v/>
      </c>
      <c r="R342" s="512" t="str">
        <f>四年级等级</f>
        <v/>
      </c>
      <c r="S342" s="516" t="str">
        <f>四年级50米跑得分</f>
        <v/>
      </c>
      <c r="T342" s="517" t="str">
        <f>四年级等级</f>
        <v/>
      </c>
      <c r="U342" s="516" t="str">
        <f>四年级坐位体前屈得分</f>
        <v/>
      </c>
      <c r="V342" s="517" t="str">
        <f>四年级等级</f>
        <v/>
      </c>
      <c r="W342" s="516" t="str">
        <f>四年级一分钟跳绳得分</f>
        <v/>
      </c>
      <c r="X342" s="517" t="str">
        <f>四年级等级</f>
        <v/>
      </c>
      <c r="Y342" s="515" t="str">
        <f>四年级仰卧起坐得分</f>
        <v/>
      </c>
      <c r="Z342" s="518" t="str">
        <f>四年级等级</f>
        <v/>
      </c>
      <c r="AA342" s="533"/>
      <c r="AB342" s="515"/>
      <c r="AC342" s="533" t="str">
        <f>四年级跳绳附加分</f>
        <v/>
      </c>
      <c r="AD342" s="534" t="str">
        <f>四年级标准分</f>
        <v/>
      </c>
      <c r="AE342" s="534" t="str">
        <f>四年级总分</f>
        <v/>
      </c>
      <c r="AF342" s="517" t="str">
        <f>四年级等级</f>
        <v/>
      </c>
    </row>
    <row r="343" spans="1:32">
      <c r="A343" s="476">
        <v>405</v>
      </c>
      <c r="B343" s="477">
        <v>61</v>
      </c>
      <c r="C343" s="478"/>
      <c r="D343" s="471"/>
      <c r="E343" s="478"/>
      <c r="F343" s="473"/>
      <c r="G343" s="480"/>
      <c r="H343" s="475"/>
      <c r="I343" s="501"/>
      <c r="J343" s="502"/>
      <c r="K343" s="502"/>
      <c r="L343" s="503"/>
      <c r="M343" s="644"/>
      <c r="N343" s="505" t="str">
        <f>四年级BMI</f>
        <v/>
      </c>
      <c r="O343" s="499" t="str">
        <f>四年级BMI等级</f>
        <v/>
      </c>
      <c r="P343" s="500" t="str">
        <f>四年级BMI得分</f>
        <v/>
      </c>
      <c r="Q343" s="515" t="str">
        <f>四年级肺活量得分</f>
        <v/>
      </c>
      <c r="R343" s="512" t="str">
        <f>四年级等级</f>
        <v/>
      </c>
      <c r="S343" s="516" t="str">
        <f>四年级50米跑得分</f>
        <v/>
      </c>
      <c r="T343" s="517" t="str">
        <f>四年级等级</f>
        <v/>
      </c>
      <c r="U343" s="516" t="str">
        <f>四年级坐位体前屈得分</f>
        <v/>
      </c>
      <c r="V343" s="517" t="str">
        <f>四年级等级</f>
        <v/>
      </c>
      <c r="W343" s="516" t="str">
        <f>四年级一分钟跳绳得分</f>
        <v/>
      </c>
      <c r="X343" s="517" t="str">
        <f>四年级等级</f>
        <v/>
      </c>
      <c r="Y343" s="515" t="str">
        <f>四年级仰卧起坐得分</f>
        <v/>
      </c>
      <c r="Z343" s="518" t="str">
        <f>四年级等级</f>
        <v/>
      </c>
      <c r="AA343" s="533"/>
      <c r="AB343" s="515"/>
      <c r="AC343" s="533" t="str">
        <f>四年级跳绳附加分</f>
        <v/>
      </c>
      <c r="AD343" s="534" t="str">
        <f>四年级标准分</f>
        <v/>
      </c>
      <c r="AE343" s="534" t="str">
        <f>四年级总分</f>
        <v/>
      </c>
      <c r="AF343" s="517" t="str">
        <f>四年级等级</f>
        <v/>
      </c>
    </row>
    <row r="344" spans="1:32">
      <c r="A344" s="476">
        <v>405</v>
      </c>
      <c r="B344" s="477">
        <v>62</v>
      </c>
      <c r="C344" s="470"/>
      <c r="D344" s="471"/>
      <c r="E344" s="472"/>
      <c r="F344" s="473"/>
      <c r="G344" s="480"/>
      <c r="H344" s="475"/>
      <c r="I344" s="494"/>
      <c r="J344" s="495"/>
      <c r="K344" s="495"/>
      <c r="L344" s="503"/>
      <c r="M344" s="644"/>
      <c r="N344" s="505" t="str">
        <f>四年级BMI</f>
        <v/>
      </c>
      <c r="O344" s="499" t="str">
        <f>四年级BMI等级</f>
        <v/>
      </c>
      <c r="P344" s="500" t="str">
        <f>四年级BMI得分</f>
        <v/>
      </c>
      <c r="Q344" s="515" t="str">
        <f>四年级肺活量得分</f>
        <v/>
      </c>
      <c r="R344" s="512" t="str">
        <f>四年级等级</f>
        <v/>
      </c>
      <c r="S344" s="516" t="str">
        <f>四年级50米跑得分</f>
        <v/>
      </c>
      <c r="T344" s="517" t="str">
        <f>四年级等级</f>
        <v/>
      </c>
      <c r="U344" s="516" t="str">
        <f>四年级坐位体前屈得分</f>
        <v/>
      </c>
      <c r="V344" s="517" t="str">
        <f>四年级等级</f>
        <v/>
      </c>
      <c r="W344" s="516" t="str">
        <f>四年级一分钟跳绳得分</f>
        <v/>
      </c>
      <c r="X344" s="517" t="str">
        <f>四年级等级</f>
        <v/>
      </c>
      <c r="Y344" s="515" t="str">
        <f>四年级仰卧起坐得分</f>
        <v/>
      </c>
      <c r="Z344" s="518" t="str">
        <f>四年级等级</f>
        <v/>
      </c>
      <c r="AA344" s="533"/>
      <c r="AB344" s="515"/>
      <c r="AC344" s="533" t="str">
        <f>四年级跳绳附加分</f>
        <v/>
      </c>
      <c r="AD344" s="534" t="str">
        <f>四年级标准分</f>
        <v/>
      </c>
      <c r="AE344" s="534" t="str">
        <f>四年级总分</f>
        <v/>
      </c>
      <c r="AF344" s="517" t="str">
        <f>四年级等级</f>
        <v/>
      </c>
    </row>
    <row r="345" spans="1:32">
      <c r="A345" s="476">
        <v>405</v>
      </c>
      <c r="B345" s="477">
        <v>63</v>
      </c>
      <c r="C345" s="478"/>
      <c r="D345" s="471"/>
      <c r="E345" s="472"/>
      <c r="F345" s="473"/>
      <c r="G345" s="480"/>
      <c r="H345" s="475"/>
      <c r="I345" s="501"/>
      <c r="J345" s="502"/>
      <c r="K345" s="495"/>
      <c r="L345" s="503"/>
      <c r="M345" s="644"/>
      <c r="N345" s="505" t="str">
        <f>四年级BMI</f>
        <v/>
      </c>
      <c r="O345" s="499" t="str">
        <f>四年级BMI等级</f>
        <v/>
      </c>
      <c r="P345" s="500" t="str">
        <f>四年级BMI得分</f>
        <v/>
      </c>
      <c r="Q345" s="515" t="str">
        <f>四年级肺活量得分</f>
        <v/>
      </c>
      <c r="R345" s="512" t="str">
        <f>四年级等级</f>
        <v/>
      </c>
      <c r="S345" s="516" t="str">
        <f>四年级50米跑得分</f>
        <v/>
      </c>
      <c r="T345" s="517" t="str">
        <f>四年级等级</f>
        <v/>
      </c>
      <c r="U345" s="516" t="str">
        <f>四年级坐位体前屈得分</f>
        <v/>
      </c>
      <c r="V345" s="517" t="str">
        <f>四年级等级</f>
        <v/>
      </c>
      <c r="W345" s="516" t="str">
        <f>四年级一分钟跳绳得分</f>
        <v/>
      </c>
      <c r="X345" s="517" t="str">
        <f>四年级等级</f>
        <v/>
      </c>
      <c r="Y345" s="515" t="str">
        <f>四年级仰卧起坐得分</f>
        <v/>
      </c>
      <c r="Z345" s="518" t="str">
        <f>四年级等级</f>
        <v/>
      </c>
      <c r="AA345" s="533"/>
      <c r="AB345" s="515"/>
      <c r="AC345" s="533" t="str">
        <f>四年级跳绳附加分</f>
        <v/>
      </c>
      <c r="AD345" s="534" t="str">
        <f>四年级标准分</f>
        <v/>
      </c>
      <c r="AE345" s="534" t="str">
        <f>四年级总分</f>
        <v/>
      </c>
      <c r="AF345" s="517" t="str">
        <f>四年级等级</f>
        <v/>
      </c>
    </row>
    <row r="346" spans="1:32">
      <c r="A346" s="476">
        <v>405</v>
      </c>
      <c r="B346" s="477">
        <v>64</v>
      </c>
      <c r="C346" s="478"/>
      <c r="D346" s="471"/>
      <c r="E346" s="472"/>
      <c r="F346" s="473"/>
      <c r="G346" s="480"/>
      <c r="H346" s="475"/>
      <c r="I346" s="501"/>
      <c r="J346" s="502"/>
      <c r="K346" s="495"/>
      <c r="L346" s="503"/>
      <c r="M346" s="644"/>
      <c r="N346" s="505" t="str">
        <f>四年级BMI</f>
        <v/>
      </c>
      <c r="O346" s="499" t="str">
        <f>四年级BMI等级</f>
        <v/>
      </c>
      <c r="P346" s="500" t="str">
        <f>四年级BMI得分</f>
        <v/>
      </c>
      <c r="Q346" s="515" t="str">
        <f>四年级肺活量得分</f>
        <v/>
      </c>
      <c r="R346" s="512" t="str">
        <f>四年级等级</f>
        <v/>
      </c>
      <c r="S346" s="516" t="str">
        <f>四年级50米跑得分</f>
        <v/>
      </c>
      <c r="T346" s="517" t="str">
        <f>四年级等级</f>
        <v/>
      </c>
      <c r="U346" s="516" t="str">
        <f>四年级坐位体前屈得分</f>
        <v/>
      </c>
      <c r="V346" s="517" t="str">
        <f>四年级等级</f>
        <v/>
      </c>
      <c r="W346" s="516" t="str">
        <f>四年级一分钟跳绳得分</f>
        <v/>
      </c>
      <c r="X346" s="517" t="str">
        <f>四年级等级</f>
        <v/>
      </c>
      <c r="Y346" s="515" t="str">
        <f>四年级仰卧起坐得分</f>
        <v/>
      </c>
      <c r="Z346" s="518" t="str">
        <f>四年级等级</f>
        <v/>
      </c>
      <c r="AA346" s="533"/>
      <c r="AB346" s="515"/>
      <c r="AC346" s="533" t="str">
        <f>四年级跳绳附加分</f>
        <v/>
      </c>
      <c r="AD346" s="534" t="str">
        <f>四年级标准分</f>
        <v/>
      </c>
      <c r="AE346" s="534" t="str">
        <f>四年级总分</f>
        <v/>
      </c>
      <c r="AF346" s="517" t="str">
        <f>四年级等级</f>
        <v/>
      </c>
    </row>
    <row r="347" spans="1:32">
      <c r="A347" s="476">
        <v>405</v>
      </c>
      <c r="B347" s="477">
        <v>65</v>
      </c>
      <c r="C347" s="478"/>
      <c r="D347" s="471"/>
      <c r="E347" s="472"/>
      <c r="F347" s="473"/>
      <c r="G347" s="474"/>
      <c r="H347" s="475"/>
      <c r="I347" s="501"/>
      <c r="J347" s="502"/>
      <c r="K347" s="495"/>
      <c r="L347" s="503"/>
      <c r="M347" s="644"/>
      <c r="N347" s="505" t="str">
        <f>四年级BMI</f>
        <v/>
      </c>
      <c r="O347" s="499" t="str">
        <f>四年级BMI等级</f>
        <v/>
      </c>
      <c r="P347" s="500" t="str">
        <f>四年级BMI得分</f>
        <v/>
      </c>
      <c r="Q347" s="515" t="str">
        <f>四年级肺活量得分</f>
        <v/>
      </c>
      <c r="R347" s="512" t="str">
        <f>四年级等级</f>
        <v/>
      </c>
      <c r="S347" s="516" t="str">
        <f>四年级50米跑得分</f>
        <v/>
      </c>
      <c r="T347" s="517" t="str">
        <f>四年级等级</f>
        <v/>
      </c>
      <c r="U347" s="516" t="str">
        <f>四年级坐位体前屈得分</f>
        <v/>
      </c>
      <c r="V347" s="517" t="str">
        <f>四年级等级</f>
        <v/>
      </c>
      <c r="W347" s="516" t="str">
        <f>四年级一分钟跳绳得分</f>
        <v/>
      </c>
      <c r="X347" s="517" t="str">
        <f>四年级等级</f>
        <v/>
      </c>
      <c r="Y347" s="515" t="str">
        <f>四年级仰卧起坐得分</f>
        <v/>
      </c>
      <c r="Z347" s="518" t="str">
        <f>四年级等级</f>
        <v/>
      </c>
      <c r="AA347" s="533"/>
      <c r="AB347" s="515"/>
      <c r="AC347" s="533" t="str">
        <f>四年级跳绳附加分</f>
        <v/>
      </c>
      <c r="AD347" s="534" t="str">
        <f>四年级标准分</f>
        <v/>
      </c>
      <c r="AE347" s="534" t="str">
        <f>四年级总分</f>
        <v/>
      </c>
      <c r="AF347" s="517" t="str">
        <f>四年级等级</f>
        <v/>
      </c>
    </row>
    <row r="348" spans="1:32">
      <c r="A348" s="476">
        <v>405</v>
      </c>
      <c r="B348" s="477">
        <v>66</v>
      </c>
      <c r="C348" s="478"/>
      <c r="D348" s="471"/>
      <c r="E348" s="472"/>
      <c r="F348" s="473"/>
      <c r="G348" s="474"/>
      <c r="H348" s="475"/>
      <c r="I348" s="501"/>
      <c r="J348" s="502"/>
      <c r="K348" s="495"/>
      <c r="L348" s="503"/>
      <c r="M348" s="644"/>
      <c r="N348" s="505" t="str">
        <f>四年级BMI</f>
        <v/>
      </c>
      <c r="O348" s="499" t="str">
        <f>四年级BMI等级</f>
        <v/>
      </c>
      <c r="P348" s="500" t="str">
        <f>四年级BMI得分</f>
        <v/>
      </c>
      <c r="Q348" s="515" t="str">
        <f>四年级肺活量得分</f>
        <v/>
      </c>
      <c r="R348" s="512" t="str">
        <f>四年级等级</f>
        <v/>
      </c>
      <c r="S348" s="516" t="str">
        <f>四年级50米跑得分</f>
        <v/>
      </c>
      <c r="T348" s="517" t="str">
        <f>四年级等级</f>
        <v/>
      </c>
      <c r="U348" s="516" t="str">
        <f>四年级坐位体前屈得分</f>
        <v/>
      </c>
      <c r="V348" s="517" t="str">
        <f>四年级等级</f>
        <v/>
      </c>
      <c r="W348" s="516" t="str">
        <f>四年级一分钟跳绳得分</f>
        <v/>
      </c>
      <c r="X348" s="517" t="str">
        <f>四年级等级</f>
        <v/>
      </c>
      <c r="Y348" s="515" t="str">
        <f>四年级仰卧起坐得分</f>
        <v/>
      </c>
      <c r="Z348" s="518" t="str">
        <f>四年级等级</f>
        <v/>
      </c>
      <c r="AA348" s="533"/>
      <c r="AB348" s="515"/>
      <c r="AC348" s="533" t="str">
        <f>四年级跳绳附加分</f>
        <v/>
      </c>
      <c r="AD348" s="534" t="str">
        <f>四年级标准分</f>
        <v/>
      </c>
      <c r="AE348" s="534" t="str">
        <f>四年级总分</f>
        <v/>
      </c>
      <c r="AF348" s="517" t="str">
        <f>四年级等级</f>
        <v/>
      </c>
    </row>
    <row r="349" spans="1:32">
      <c r="A349" s="476">
        <v>405</v>
      </c>
      <c r="B349" s="477">
        <v>67</v>
      </c>
      <c r="C349" s="478"/>
      <c r="D349" s="471"/>
      <c r="E349" s="472"/>
      <c r="F349" s="473"/>
      <c r="G349" s="480"/>
      <c r="H349" s="475"/>
      <c r="I349" s="501"/>
      <c r="J349" s="502"/>
      <c r="K349" s="495"/>
      <c r="L349" s="503"/>
      <c r="M349" s="644"/>
      <c r="N349" s="505" t="str">
        <f>四年级BMI</f>
        <v/>
      </c>
      <c r="O349" s="499" t="str">
        <f>四年级BMI等级</f>
        <v/>
      </c>
      <c r="P349" s="500" t="str">
        <f>四年级BMI得分</f>
        <v/>
      </c>
      <c r="Q349" s="515" t="str">
        <f>四年级肺活量得分</f>
        <v/>
      </c>
      <c r="R349" s="512" t="str">
        <f>四年级等级</f>
        <v/>
      </c>
      <c r="S349" s="516" t="str">
        <f>四年级50米跑得分</f>
        <v/>
      </c>
      <c r="T349" s="517" t="str">
        <f>四年级等级</f>
        <v/>
      </c>
      <c r="U349" s="516" t="str">
        <f>四年级坐位体前屈得分</f>
        <v/>
      </c>
      <c r="V349" s="517" t="str">
        <f>四年级等级</f>
        <v/>
      </c>
      <c r="W349" s="516" t="str">
        <f>四年级一分钟跳绳得分</f>
        <v/>
      </c>
      <c r="X349" s="517" t="str">
        <f>四年级等级</f>
        <v/>
      </c>
      <c r="Y349" s="515" t="str">
        <f>四年级仰卧起坐得分</f>
        <v/>
      </c>
      <c r="Z349" s="518" t="str">
        <f>四年级等级</f>
        <v/>
      </c>
      <c r="AA349" s="533"/>
      <c r="AB349" s="515"/>
      <c r="AC349" s="533" t="str">
        <f>四年级跳绳附加分</f>
        <v/>
      </c>
      <c r="AD349" s="534" t="str">
        <f>四年级标准分</f>
        <v/>
      </c>
      <c r="AE349" s="534" t="str">
        <f>四年级总分</f>
        <v/>
      </c>
      <c r="AF349" s="517" t="str">
        <f>四年级等级</f>
        <v/>
      </c>
    </row>
    <row r="350" spans="1:32">
      <c r="A350" s="476">
        <v>405</v>
      </c>
      <c r="B350" s="477">
        <v>68</v>
      </c>
      <c r="C350" s="478"/>
      <c r="D350" s="471"/>
      <c r="E350" s="472"/>
      <c r="F350" s="473"/>
      <c r="G350" s="480"/>
      <c r="H350" s="475"/>
      <c r="I350" s="501"/>
      <c r="J350" s="502"/>
      <c r="K350" s="495"/>
      <c r="L350" s="503"/>
      <c r="M350" s="644"/>
      <c r="N350" s="505" t="str">
        <f>四年级BMI</f>
        <v/>
      </c>
      <c r="O350" s="499" t="str">
        <f>四年级BMI等级</f>
        <v/>
      </c>
      <c r="P350" s="500" t="str">
        <f>四年级BMI得分</f>
        <v/>
      </c>
      <c r="Q350" s="515" t="str">
        <f>四年级肺活量得分</f>
        <v/>
      </c>
      <c r="R350" s="512" t="str">
        <f>四年级等级</f>
        <v/>
      </c>
      <c r="S350" s="516" t="str">
        <f>四年级50米跑得分</f>
        <v/>
      </c>
      <c r="T350" s="517" t="str">
        <f>四年级等级</f>
        <v/>
      </c>
      <c r="U350" s="516" t="str">
        <f>四年级坐位体前屈得分</f>
        <v/>
      </c>
      <c r="V350" s="517" t="str">
        <f>四年级等级</f>
        <v/>
      </c>
      <c r="W350" s="516" t="str">
        <f>四年级一分钟跳绳得分</f>
        <v/>
      </c>
      <c r="X350" s="517" t="str">
        <f>四年级等级</f>
        <v/>
      </c>
      <c r="Y350" s="515" t="str">
        <f>四年级仰卧起坐得分</f>
        <v/>
      </c>
      <c r="Z350" s="518" t="str">
        <f>四年级等级</f>
        <v/>
      </c>
      <c r="AA350" s="533"/>
      <c r="AB350" s="515"/>
      <c r="AC350" s="533" t="str">
        <f>四年级跳绳附加分</f>
        <v/>
      </c>
      <c r="AD350" s="534" t="str">
        <f>四年级标准分</f>
        <v/>
      </c>
      <c r="AE350" s="534" t="str">
        <f>四年级总分</f>
        <v/>
      </c>
      <c r="AF350" s="517" t="str">
        <f>四年级等级</f>
        <v/>
      </c>
    </row>
    <row r="351" spans="1:32">
      <c r="A351" s="476">
        <v>405</v>
      </c>
      <c r="B351" s="477">
        <v>69</v>
      </c>
      <c r="C351" s="478"/>
      <c r="D351" s="471"/>
      <c r="E351" s="472"/>
      <c r="F351" s="473"/>
      <c r="G351" s="480"/>
      <c r="H351" s="475"/>
      <c r="I351" s="501"/>
      <c r="J351" s="502"/>
      <c r="K351" s="495"/>
      <c r="L351" s="503"/>
      <c r="M351" s="644"/>
      <c r="N351" s="505" t="str">
        <f>四年级BMI</f>
        <v/>
      </c>
      <c r="O351" s="499" t="str">
        <f>四年级BMI等级</f>
        <v/>
      </c>
      <c r="P351" s="500" t="str">
        <f>四年级BMI得分</f>
        <v/>
      </c>
      <c r="Q351" s="515" t="str">
        <f>四年级肺活量得分</f>
        <v/>
      </c>
      <c r="R351" s="512" t="str">
        <f>四年级等级</f>
        <v/>
      </c>
      <c r="S351" s="516" t="str">
        <f>四年级50米跑得分</f>
        <v/>
      </c>
      <c r="T351" s="517" t="str">
        <f>四年级等级</f>
        <v/>
      </c>
      <c r="U351" s="516" t="str">
        <f>四年级坐位体前屈得分</f>
        <v/>
      </c>
      <c r="V351" s="517" t="str">
        <f>四年级等级</f>
        <v/>
      </c>
      <c r="W351" s="516" t="str">
        <f>四年级一分钟跳绳得分</f>
        <v/>
      </c>
      <c r="X351" s="517" t="str">
        <f>四年级等级</f>
        <v/>
      </c>
      <c r="Y351" s="515" t="str">
        <f>四年级仰卧起坐得分</f>
        <v/>
      </c>
      <c r="Z351" s="518" t="str">
        <f>四年级等级</f>
        <v/>
      </c>
      <c r="AA351" s="533"/>
      <c r="AB351" s="515"/>
      <c r="AC351" s="533" t="str">
        <f>四年级跳绳附加分</f>
        <v/>
      </c>
      <c r="AD351" s="534" t="str">
        <f>四年级标准分</f>
        <v/>
      </c>
      <c r="AE351" s="534" t="str">
        <f>四年级总分</f>
        <v/>
      </c>
      <c r="AF351" s="517" t="str">
        <f>四年级等级</f>
        <v/>
      </c>
    </row>
    <row r="352" ht="15.75" spans="1:32">
      <c r="A352" s="535">
        <v>405</v>
      </c>
      <c r="B352" s="536">
        <v>70</v>
      </c>
      <c r="C352" s="537"/>
      <c r="D352" s="538"/>
      <c r="E352" s="539"/>
      <c r="F352" s="583"/>
      <c r="G352" s="570"/>
      <c r="H352" s="542"/>
      <c r="I352" s="543"/>
      <c r="J352" s="544"/>
      <c r="K352" s="545"/>
      <c r="L352" s="571"/>
      <c r="M352" s="647"/>
      <c r="N352" s="573" t="str">
        <f>四年级BMI</f>
        <v/>
      </c>
      <c r="O352" s="574" t="str">
        <f>四年级BMI等级</f>
        <v/>
      </c>
      <c r="P352" s="575" t="str">
        <f>四年级BMI得分</f>
        <v/>
      </c>
      <c r="Q352" s="576" t="str">
        <f>四年级肺活量得分</f>
        <v/>
      </c>
      <c r="R352" s="577" t="str">
        <f>四年级等级</f>
        <v/>
      </c>
      <c r="S352" s="578" t="str">
        <f>四年级50米跑得分</f>
        <v/>
      </c>
      <c r="T352" s="567" t="str">
        <f>四年级等级</f>
        <v/>
      </c>
      <c r="U352" s="578" t="str">
        <f>四年级坐位体前屈得分</f>
        <v/>
      </c>
      <c r="V352" s="567" t="str">
        <f>四年级等级</f>
        <v/>
      </c>
      <c r="W352" s="578" t="str">
        <f>四年级一分钟跳绳得分</f>
        <v/>
      </c>
      <c r="X352" s="567" t="str">
        <f>四年级等级</f>
        <v/>
      </c>
      <c r="Y352" s="576" t="str">
        <f>四年级仰卧起坐得分</f>
        <v/>
      </c>
      <c r="Z352" s="579" t="str">
        <f>四年级等级</f>
        <v/>
      </c>
      <c r="AA352" s="565"/>
      <c r="AB352" s="576"/>
      <c r="AC352" s="565" t="str">
        <f>四年级跳绳附加分</f>
        <v/>
      </c>
      <c r="AD352" s="566" t="str">
        <f>四年级标准分</f>
        <v/>
      </c>
      <c r="AE352" s="566" t="str">
        <f>四年级总分</f>
        <v/>
      </c>
      <c r="AF352" s="567" t="str">
        <f>四年级等级</f>
        <v/>
      </c>
    </row>
    <row r="353" ht="15.75" spans="1:32">
      <c r="A353" s="468">
        <v>406</v>
      </c>
      <c r="B353" s="469">
        <v>1</v>
      </c>
      <c r="C353" s="472"/>
      <c r="D353" s="471"/>
      <c r="E353" s="472"/>
      <c r="F353" s="473"/>
      <c r="G353" s="474"/>
      <c r="H353" s="475"/>
      <c r="I353" s="494"/>
      <c r="J353" s="495"/>
      <c r="K353" s="495"/>
      <c r="L353" s="496"/>
      <c r="M353" s="643"/>
      <c r="N353" s="498" t="str">
        <f>四年级BMI</f>
        <v/>
      </c>
      <c r="O353" s="499" t="str">
        <f>四年级BMI等级</f>
        <v/>
      </c>
      <c r="P353" s="500" t="str">
        <f>四年级BMI得分</f>
        <v/>
      </c>
      <c r="Q353" s="511" t="str">
        <f>四年级肺活量得分</f>
        <v/>
      </c>
      <c r="R353" s="512" t="str">
        <f>四年级等级</f>
        <v/>
      </c>
      <c r="S353" s="513" t="str">
        <f>四年级50米跑得分</f>
        <v/>
      </c>
      <c r="T353" s="512" t="str">
        <f>四年级等级</f>
        <v/>
      </c>
      <c r="U353" s="513" t="str">
        <f>四年级坐位体前屈得分</f>
        <v/>
      </c>
      <c r="V353" s="512" t="str">
        <f>四年级等级</f>
        <v/>
      </c>
      <c r="W353" s="513" t="str">
        <f>四年级一分钟跳绳得分</f>
        <v/>
      </c>
      <c r="X353" s="512" t="str">
        <f>四年级等级</f>
        <v/>
      </c>
      <c r="Y353" s="511" t="str">
        <f>四年级仰卧起坐得分</f>
        <v/>
      </c>
      <c r="Z353" s="514" t="str">
        <f>四年级等级</f>
        <v/>
      </c>
      <c r="AA353" s="530"/>
      <c r="AB353" s="511"/>
      <c r="AC353" s="530" t="str">
        <f>四年级跳绳附加分</f>
        <v/>
      </c>
      <c r="AD353" s="531" t="str">
        <f>四年级标准分</f>
        <v/>
      </c>
      <c r="AE353" s="531" t="str">
        <f>四年级总分</f>
        <v/>
      </c>
      <c r="AF353" s="512" t="str">
        <f>四年级等级</f>
        <v/>
      </c>
    </row>
    <row r="354" spans="1:32">
      <c r="A354" s="476">
        <v>406</v>
      </c>
      <c r="B354" s="477">
        <v>2</v>
      </c>
      <c r="C354" s="478"/>
      <c r="D354" s="471"/>
      <c r="E354" s="472"/>
      <c r="F354" s="473"/>
      <c r="G354" s="480"/>
      <c r="H354" s="475"/>
      <c r="I354" s="501"/>
      <c r="J354" s="502"/>
      <c r="K354" s="495"/>
      <c r="L354" s="503"/>
      <c r="M354" s="644"/>
      <c r="N354" s="505" t="str">
        <f>四年级BMI</f>
        <v/>
      </c>
      <c r="O354" s="499" t="str">
        <f>四年级BMI等级</f>
        <v/>
      </c>
      <c r="P354" s="500" t="str">
        <f>四年级BMI得分</f>
        <v/>
      </c>
      <c r="Q354" s="515" t="str">
        <f>四年级肺活量得分</f>
        <v/>
      </c>
      <c r="R354" s="512" t="str">
        <f>四年级等级</f>
        <v/>
      </c>
      <c r="S354" s="516" t="str">
        <f>四年级50米跑得分</f>
        <v/>
      </c>
      <c r="T354" s="517" t="str">
        <f>四年级等级</f>
        <v/>
      </c>
      <c r="U354" s="516" t="str">
        <f>四年级坐位体前屈得分</f>
        <v/>
      </c>
      <c r="V354" s="517" t="str">
        <f>四年级等级</f>
        <v/>
      </c>
      <c r="W354" s="516" t="str">
        <f>四年级一分钟跳绳得分</f>
        <v/>
      </c>
      <c r="X354" s="517" t="str">
        <f>四年级等级</f>
        <v/>
      </c>
      <c r="Y354" s="515" t="str">
        <f>四年级仰卧起坐得分</f>
        <v/>
      </c>
      <c r="Z354" s="518" t="str">
        <f>四年级等级</f>
        <v/>
      </c>
      <c r="AA354" s="533"/>
      <c r="AB354" s="515"/>
      <c r="AC354" s="533" t="str">
        <f>四年级跳绳附加分</f>
        <v/>
      </c>
      <c r="AD354" s="534" t="str">
        <f>四年级标准分</f>
        <v/>
      </c>
      <c r="AE354" s="534" t="str">
        <f>四年级总分</f>
        <v/>
      </c>
      <c r="AF354" s="517" t="str">
        <f>四年级等级</f>
        <v/>
      </c>
    </row>
    <row r="355" spans="1:32">
      <c r="A355" s="476">
        <v>406</v>
      </c>
      <c r="B355" s="477">
        <v>3</v>
      </c>
      <c r="C355" s="478"/>
      <c r="D355" s="471"/>
      <c r="E355" s="472"/>
      <c r="F355" s="473"/>
      <c r="G355" s="480"/>
      <c r="H355" s="475"/>
      <c r="I355" s="501"/>
      <c r="J355" s="502"/>
      <c r="K355" s="495"/>
      <c r="L355" s="503"/>
      <c r="M355" s="644"/>
      <c r="N355" s="505" t="str">
        <f>四年级BMI</f>
        <v/>
      </c>
      <c r="O355" s="499" t="str">
        <f>四年级BMI等级</f>
        <v/>
      </c>
      <c r="P355" s="500" t="str">
        <f>四年级BMI得分</f>
        <v/>
      </c>
      <c r="Q355" s="515" t="str">
        <f>四年级肺活量得分</f>
        <v/>
      </c>
      <c r="R355" s="512" t="str">
        <f>四年级等级</f>
        <v/>
      </c>
      <c r="S355" s="516" t="str">
        <f>四年级50米跑得分</f>
        <v/>
      </c>
      <c r="T355" s="517" t="str">
        <f>四年级等级</f>
        <v/>
      </c>
      <c r="U355" s="516" t="str">
        <f>四年级坐位体前屈得分</f>
        <v/>
      </c>
      <c r="V355" s="517" t="str">
        <f>四年级等级</f>
        <v/>
      </c>
      <c r="W355" s="516" t="str">
        <f>四年级一分钟跳绳得分</f>
        <v/>
      </c>
      <c r="X355" s="517" t="str">
        <f>四年级等级</f>
        <v/>
      </c>
      <c r="Y355" s="515" t="str">
        <f>四年级仰卧起坐得分</f>
        <v/>
      </c>
      <c r="Z355" s="518" t="str">
        <f>四年级等级</f>
        <v/>
      </c>
      <c r="AA355" s="533"/>
      <c r="AB355" s="515"/>
      <c r="AC355" s="533" t="str">
        <f>四年级跳绳附加分</f>
        <v/>
      </c>
      <c r="AD355" s="534" t="str">
        <f>四年级标准分</f>
        <v/>
      </c>
      <c r="AE355" s="534" t="str">
        <f>四年级总分</f>
        <v/>
      </c>
      <c r="AF355" s="517" t="str">
        <f>四年级等级</f>
        <v/>
      </c>
    </row>
    <row r="356" spans="1:32">
      <c r="A356" s="476">
        <v>406</v>
      </c>
      <c r="B356" s="477">
        <v>4</v>
      </c>
      <c r="C356" s="478"/>
      <c r="D356" s="471"/>
      <c r="E356" s="472"/>
      <c r="F356" s="473"/>
      <c r="G356" s="480"/>
      <c r="H356" s="475"/>
      <c r="I356" s="501"/>
      <c r="J356" s="502"/>
      <c r="K356" s="495"/>
      <c r="L356" s="503"/>
      <c r="M356" s="644"/>
      <c r="N356" s="505" t="str">
        <f>四年级BMI</f>
        <v/>
      </c>
      <c r="O356" s="499" t="str">
        <f>四年级BMI等级</f>
        <v/>
      </c>
      <c r="P356" s="500" t="str">
        <f>四年级BMI得分</f>
        <v/>
      </c>
      <c r="Q356" s="515" t="str">
        <f>四年级肺活量得分</f>
        <v/>
      </c>
      <c r="R356" s="512" t="str">
        <f>四年级等级</f>
        <v/>
      </c>
      <c r="S356" s="516" t="str">
        <f>四年级50米跑得分</f>
        <v/>
      </c>
      <c r="T356" s="517" t="str">
        <f>四年级等级</f>
        <v/>
      </c>
      <c r="U356" s="516" t="str">
        <f>四年级坐位体前屈得分</f>
        <v/>
      </c>
      <c r="V356" s="517" t="str">
        <f>四年级等级</f>
        <v/>
      </c>
      <c r="W356" s="516" t="str">
        <f>四年级一分钟跳绳得分</f>
        <v/>
      </c>
      <c r="X356" s="517" t="str">
        <f>四年级等级</f>
        <v/>
      </c>
      <c r="Y356" s="515" t="str">
        <f>四年级仰卧起坐得分</f>
        <v/>
      </c>
      <c r="Z356" s="518" t="str">
        <f>四年级等级</f>
        <v/>
      </c>
      <c r="AA356" s="533"/>
      <c r="AB356" s="515"/>
      <c r="AC356" s="533" t="str">
        <f>四年级跳绳附加分</f>
        <v/>
      </c>
      <c r="AD356" s="534" t="str">
        <f>四年级标准分</f>
        <v/>
      </c>
      <c r="AE356" s="534" t="str">
        <f>四年级总分</f>
        <v/>
      </c>
      <c r="AF356" s="517" t="str">
        <f>四年级等级</f>
        <v/>
      </c>
    </row>
    <row r="357" spans="1:32">
      <c r="A357" s="476">
        <v>406</v>
      </c>
      <c r="B357" s="477">
        <v>5</v>
      </c>
      <c r="C357" s="478"/>
      <c r="D357" s="471"/>
      <c r="E357" s="472"/>
      <c r="F357" s="473"/>
      <c r="G357" s="480"/>
      <c r="H357" s="475"/>
      <c r="I357" s="501"/>
      <c r="J357" s="502"/>
      <c r="K357" s="495"/>
      <c r="L357" s="503"/>
      <c r="M357" s="644"/>
      <c r="N357" s="505" t="str">
        <f>四年级BMI</f>
        <v/>
      </c>
      <c r="O357" s="499" t="str">
        <f>四年级BMI等级</f>
        <v/>
      </c>
      <c r="P357" s="500" t="str">
        <f>四年级BMI得分</f>
        <v/>
      </c>
      <c r="Q357" s="515" t="str">
        <f>四年级肺活量得分</f>
        <v/>
      </c>
      <c r="R357" s="512" t="str">
        <f>四年级等级</f>
        <v/>
      </c>
      <c r="S357" s="516" t="str">
        <f>四年级50米跑得分</f>
        <v/>
      </c>
      <c r="T357" s="517" t="str">
        <f>四年级等级</f>
        <v/>
      </c>
      <c r="U357" s="516" t="str">
        <f>四年级坐位体前屈得分</f>
        <v/>
      </c>
      <c r="V357" s="517" t="str">
        <f>四年级等级</f>
        <v/>
      </c>
      <c r="W357" s="516" t="str">
        <f>四年级一分钟跳绳得分</f>
        <v/>
      </c>
      <c r="X357" s="517" t="str">
        <f>四年级等级</f>
        <v/>
      </c>
      <c r="Y357" s="515" t="str">
        <f>四年级仰卧起坐得分</f>
        <v/>
      </c>
      <c r="Z357" s="518" t="str">
        <f>四年级等级</f>
        <v/>
      </c>
      <c r="AA357" s="533"/>
      <c r="AB357" s="515"/>
      <c r="AC357" s="533" t="str">
        <f>四年级跳绳附加分</f>
        <v/>
      </c>
      <c r="AD357" s="534" t="str">
        <f>四年级标准分</f>
        <v/>
      </c>
      <c r="AE357" s="534" t="str">
        <f>四年级总分</f>
        <v/>
      </c>
      <c r="AF357" s="517" t="str">
        <f>四年级等级</f>
        <v/>
      </c>
    </row>
    <row r="358" spans="1:32">
      <c r="A358" s="476">
        <v>406</v>
      </c>
      <c r="B358" s="477">
        <v>6</v>
      </c>
      <c r="C358" s="478"/>
      <c r="D358" s="471"/>
      <c r="E358" s="472"/>
      <c r="F358" s="473"/>
      <c r="G358" s="480"/>
      <c r="H358" s="475"/>
      <c r="I358" s="501"/>
      <c r="J358" s="502"/>
      <c r="K358" s="495"/>
      <c r="L358" s="503"/>
      <c r="M358" s="644"/>
      <c r="N358" s="505" t="str">
        <f>四年级BMI</f>
        <v/>
      </c>
      <c r="O358" s="499" t="str">
        <f>四年级BMI等级</f>
        <v/>
      </c>
      <c r="P358" s="500" t="str">
        <f>四年级BMI得分</f>
        <v/>
      </c>
      <c r="Q358" s="515" t="str">
        <f>四年级肺活量得分</f>
        <v/>
      </c>
      <c r="R358" s="512" t="str">
        <f>四年级等级</f>
        <v/>
      </c>
      <c r="S358" s="516" t="str">
        <f>四年级50米跑得分</f>
        <v/>
      </c>
      <c r="T358" s="517" t="str">
        <f>四年级等级</f>
        <v/>
      </c>
      <c r="U358" s="516" t="str">
        <f>四年级坐位体前屈得分</f>
        <v/>
      </c>
      <c r="V358" s="517" t="str">
        <f>四年级等级</f>
        <v/>
      </c>
      <c r="W358" s="516" t="str">
        <f>四年级一分钟跳绳得分</f>
        <v/>
      </c>
      <c r="X358" s="517" t="str">
        <f>四年级等级</f>
        <v/>
      </c>
      <c r="Y358" s="515" t="str">
        <f>四年级仰卧起坐得分</f>
        <v/>
      </c>
      <c r="Z358" s="518" t="str">
        <f>四年级等级</f>
        <v/>
      </c>
      <c r="AA358" s="533"/>
      <c r="AB358" s="515"/>
      <c r="AC358" s="533" t="str">
        <f>四年级跳绳附加分</f>
        <v/>
      </c>
      <c r="AD358" s="534" t="str">
        <f>四年级标准分</f>
        <v/>
      </c>
      <c r="AE358" s="534" t="str">
        <f>四年级总分</f>
        <v/>
      </c>
      <c r="AF358" s="517" t="str">
        <f>四年级等级</f>
        <v/>
      </c>
    </row>
    <row r="359" spans="1:32">
      <c r="A359" s="476">
        <v>406</v>
      </c>
      <c r="B359" s="477">
        <v>7</v>
      </c>
      <c r="C359" s="478"/>
      <c r="D359" s="471"/>
      <c r="E359" s="478"/>
      <c r="F359" s="473"/>
      <c r="G359" s="480"/>
      <c r="H359" s="475"/>
      <c r="I359" s="501"/>
      <c r="J359" s="502"/>
      <c r="K359" s="502"/>
      <c r="L359" s="503"/>
      <c r="M359" s="644"/>
      <c r="N359" s="505" t="str">
        <f>四年级BMI</f>
        <v/>
      </c>
      <c r="O359" s="499" t="str">
        <f>四年级BMI等级</f>
        <v/>
      </c>
      <c r="P359" s="500" t="str">
        <f>四年级BMI得分</f>
        <v/>
      </c>
      <c r="Q359" s="515" t="str">
        <f>四年级肺活量得分</f>
        <v/>
      </c>
      <c r="R359" s="512" t="str">
        <f>四年级等级</f>
        <v/>
      </c>
      <c r="S359" s="516" t="str">
        <f>四年级50米跑得分</f>
        <v/>
      </c>
      <c r="T359" s="517" t="str">
        <f>四年级等级</f>
        <v/>
      </c>
      <c r="U359" s="516" t="str">
        <f>四年级坐位体前屈得分</f>
        <v/>
      </c>
      <c r="V359" s="517" t="str">
        <f>四年级等级</f>
        <v/>
      </c>
      <c r="W359" s="516" t="str">
        <f>四年级一分钟跳绳得分</f>
        <v/>
      </c>
      <c r="X359" s="517" t="str">
        <f>四年级等级</f>
        <v/>
      </c>
      <c r="Y359" s="515" t="str">
        <f>四年级仰卧起坐得分</f>
        <v/>
      </c>
      <c r="Z359" s="518" t="str">
        <f>四年级等级</f>
        <v/>
      </c>
      <c r="AA359" s="533"/>
      <c r="AB359" s="515"/>
      <c r="AC359" s="533" t="str">
        <f>四年级跳绳附加分</f>
        <v/>
      </c>
      <c r="AD359" s="534" t="str">
        <f>四年级标准分</f>
        <v/>
      </c>
      <c r="AE359" s="534" t="str">
        <f>四年级总分</f>
        <v/>
      </c>
      <c r="AF359" s="517" t="str">
        <f>四年级等级</f>
        <v/>
      </c>
    </row>
    <row r="360" spans="1:32">
      <c r="A360" s="476">
        <v>406</v>
      </c>
      <c r="B360" s="477">
        <v>8</v>
      </c>
      <c r="C360" s="478"/>
      <c r="D360" s="471"/>
      <c r="E360" s="478"/>
      <c r="F360" s="481"/>
      <c r="G360" s="480"/>
      <c r="H360" s="475"/>
      <c r="I360" s="501"/>
      <c r="J360" s="502"/>
      <c r="K360" s="502"/>
      <c r="L360" s="503"/>
      <c r="M360" s="644"/>
      <c r="N360" s="505" t="str">
        <f>四年级BMI</f>
        <v/>
      </c>
      <c r="O360" s="499" t="str">
        <f>四年级BMI等级</f>
        <v/>
      </c>
      <c r="P360" s="500" t="str">
        <f>四年级BMI得分</f>
        <v/>
      </c>
      <c r="Q360" s="515" t="str">
        <f>四年级肺活量得分</f>
        <v/>
      </c>
      <c r="R360" s="512" t="str">
        <f>四年级等级</f>
        <v/>
      </c>
      <c r="S360" s="516" t="str">
        <f>四年级50米跑得分</f>
        <v/>
      </c>
      <c r="T360" s="517" t="str">
        <f>四年级等级</f>
        <v/>
      </c>
      <c r="U360" s="516" t="str">
        <f>四年级坐位体前屈得分</f>
        <v/>
      </c>
      <c r="V360" s="517" t="str">
        <f>四年级等级</f>
        <v/>
      </c>
      <c r="W360" s="516" t="str">
        <f>四年级一分钟跳绳得分</f>
        <v/>
      </c>
      <c r="X360" s="517" t="str">
        <f>四年级等级</f>
        <v/>
      </c>
      <c r="Y360" s="515" t="str">
        <f>四年级仰卧起坐得分</f>
        <v/>
      </c>
      <c r="Z360" s="518" t="str">
        <f>四年级等级</f>
        <v/>
      </c>
      <c r="AA360" s="533"/>
      <c r="AB360" s="515"/>
      <c r="AC360" s="533" t="str">
        <f>四年级跳绳附加分</f>
        <v/>
      </c>
      <c r="AD360" s="534" t="str">
        <f>四年级标准分</f>
        <v/>
      </c>
      <c r="AE360" s="534" t="str">
        <f>四年级总分</f>
        <v/>
      </c>
      <c r="AF360" s="517" t="str">
        <f>四年级等级</f>
        <v/>
      </c>
    </row>
    <row r="361" spans="1:32">
      <c r="A361" s="476">
        <v>406</v>
      </c>
      <c r="B361" s="477">
        <v>9</v>
      </c>
      <c r="C361" s="478"/>
      <c r="D361" s="471"/>
      <c r="E361" s="478"/>
      <c r="F361" s="481"/>
      <c r="G361" s="480"/>
      <c r="H361" s="475"/>
      <c r="I361" s="501"/>
      <c r="J361" s="502"/>
      <c r="K361" s="502"/>
      <c r="L361" s="503"/>
      <c r="M361" s="644"/>
      <c r="N361" s="505" t="str">
        <f>四年级BMI</f>
        <v/>
      </c>
      <c r="O361" s="499" t="str">
        <f>四年级BMI等级</f>
        <v/>
      </c>
      <c r="P361" s="500" t="str">
        <f>四年级BMI得分</f>
        <v/>
      </c>
      <c r="Q361" s="515" t="str">
        <f>四年级肺活量得分</f>
        <v/>
      </c>
      <c r="R361" s="512" t="str">
        <f>四年级等级</f>
        <v/>
      </c>
      <c r="S361" s="516" t="str">
        <f>四年级50米跑得分</f>
        <v/>
      </c>
      <c r="T361" s="517" t="str">
        <f>四年级等级</f>
        <v/>
      </c>
      <c r="U361" s="516" t="str">
        <f>四年级坐位体前屈得分</f>
        <v/>
      </c>
      <c r="V361" s="517" t="str">
        <f>四年级等级</f>
        <v/>
      </c>
      <c r="W361" s="516" t="str">
        <f>四年级一分钟跳绳得分</f>
        <v/>
      </c>
      <c r="X361" s="517" t="str">
        <f>四年级等级</f>
        <v/>
      </c>
      <c r="Y361" s="515" t="str">
        <f>四年级仰卧起坐得分</f>
        <v/>
      </c>
      <c r="Z361" s="518" t="str">
        <f>四年级等级</f>
        <v/>
      </c>
      <c r="AA361" s="533"/>
      <c r="AB361" s="515"/>
      <c r="AC361" s="533" t="str">
        <f>四年级跳绳附加分</f>
        <v/>
      </c>
      <c r="AD361" s="534" t="str">
        <f>四年级标准分</f>
        <v/>
      </c>
      <c r="AE361" s="534" t="str">
        <f>四年级总分</f>
        <v/>
      </c>
      <c r="AF361" s="517" t="str">
        <f>四年级等级</f>
        <v/>
      </c>
    </row>
    <row r="362" spans="1:32">
      <c r="A362" s="476">
        <v>406</v>
      </c>
      <c r="B362" s="477">
        <v>10</v>
      </c>
      <c r="C362" s="478"/>
      <c r="D362" s="471"/>
      <c r="E362" s="478"/>
      <c r="F362" s="481"/>
      <c r="G362" s="474"/>
      <c r="H362" s="475"/>
      <c r="I362" s="501"/>
      <c r="J362" s="502"/>
      <c r="K362" s="502"/>
      <c r="L362" s="503"/>
      <c r="M362" s="644"/>
      <c r="N362" s="505" t="str">
        <f>四年级BMI</f>
        <v/>
      </c>
      <c r="O362" s="499" t="str">
        <f>四年级BMI等级</f>
        <v/>
      </c>
      <c r="P362" s="500" t="str">
        <f>四年级BMI得分</f>
        <v/>
      </c>
      <c r="Q362" s="515" t="str">
        <f>四年级肺活量得分</f>
        <v/>
      </c>
      <c r="R362" s="512" t="str">
        <f>四年级等级</f>
        <v/>
      </c>
      <c r="S362" s="516" t="str">
        <f>四年级50米跑得分</f>
        <v/>
      </c>
      <c r="T362" s="517" t="str">
        <f>四年级等级</f>
        <v/>
      </c>
      <c r="U362" s="516" t="str">
        <f>四年级坐位体前屈得分</f>
        <v/>
      </c>
      <c r="V362" s="517" t="str">
        <f>四年级等级</f>
        <v/>
      </c>
      <c r="W362" s="516" t="str">
        <f>四年级一分钟跳绳得分</f>
        <v/>
      </c>
      <c r="X362" s="517" t="str">
        <f>四年级等级</f>
        <v/>
      </c>
      <c r="Y362" s="515" t="str">
        <f>四年级仰卧起坐得分</f>
        <v/>
      </c>
      <c r="Z362" s="518" t="str">
        <f>四年级等级</f>
        <v/>
      </c>
      <c r="AA362" s="533"/>
      <c r="AB362" s="515"/>
      <c r="AC362" s="533" t="str">
        <f>四年级跳绳附加分</f>
        <v/>
      </c>
      <c r="AD362" s="534" t="str">
        <f>四年级标准分</f>
        <v/>
      </c>
      <c r="AE362" s="534" t="str">
        <f>四年级总分</f>
        <v/>
      </c>
      <c r="AF362" s="517" t="str">
        <f>四年级等级</f>
        <v/>
      </c>
    </row>
    <row r="363" spans="1:32">
      <c r="A363" s="476">
        <v>406</v>
      </c>
      <c r="B363" s="477">
        <v>11</v>
      </c>
      <c r="C363" s="478"/>
      <c r="D363" s="471"/>
      <c r="E363" s="478"/>
      <c r="F363" s="481"/>
      <c r="G363" s="474"/>
      <c r="H363" s="475"/>
      <c r="I363" s="501"/>
      <c r="J363" s="502"/>
      <c r="K363" s="502"/>
      <c r="L363" s="503"/>
      <c r="M363" s="644"/>
      <c r="N363" s="505" t="str">
        <f>四年级BMI</f>
        <v/>
      </c>
      <c r="O363" s="499" t="str">
        <f>四年级BMI等级</f>
        <v/>
      </c>
      <c r="P363" s="500" t="str">
        <f>四年级BMI得分</f>
        <v/>
      </c>
      <c r="Q363" s="515" t="str">
        <f>四年级肺活量得分</f>
        <v/>
      </c>
      <c r="R363" s="512" t="str">
        <f>四年级等级</f>
        <v/>
      </c>
      <c r="S363" s="516" t="str">
        <f>四年级50米跑得分</f>
        <v/>
      </c>
      <c r="T363" s="517" t="str">
        <f>四年级等级</f>
        <v/>
      </c>
      <c r="U363" s="516" t="str">
        <f>四年级坐位体前屈得分</f>
        <v/>
      </c>
      <c r="V363" s="517" t="str">
        <f>四年级等级</f>
        <v/>
      </c>
      <c r="W363" s="516" t="str">
        <f>四年级一分钟跳绳得分</f>
        <v/>
      </c>
      <c r="X363" s="517" t="str">
        <f>四年级等级</f>
        <v/>
      </c>
      <c r="Y363" s="515" t="str">
        <f>四年级仰卧起坐得分</f>
        <v/>
      </c>
      <c r="Z363" s="518" t="str">
        <f>四年级等级</f>
        <v/>
      </c>
      <c r="AA363" s="533"/>
      <c r="AB363" s="515"/>
      <c r="AC363" s="533" t="str">
        <f>四年级跳绳附加分</f>
        <v/>
      </c>
      <c r="AD363" s="534" t="str">
        <f>四年级标准分</f>
        <v/>
      </c>
      <c r="AE363" s="534" t="str">
        <f>四年级总分</f>
        <v/>
      </c>
      <c r="AF363" s="517" t="str">
        <f>四年级等级</f>
        <v/>
      </c>
    </row>
    <row r="364" spans="1:32">
      <c r="A364" s="476">
        <v>406</v>
      </c>
      <c r="B364" s="477">
        <v>12</v>
      </c>
      <c r="C364" s="478"/>
      <c r="D364" s="471"/>
      <c r="E364" s="478"/>
      <c r="F364" s="481"/>
      <c r="G364" s="480"/>
      <c r="H364" s="475"/>
      <c r="I364" s="501"/>
      <c r="J364" s="502"/>
      <c r="K364" s="502"/>
      <c r="L364" s="503"/>
      <c r="M364" s="644"/>
      <c r="N364" s="505" t="str">
        <f>四年级BMI</f>
        <v/>
      </c>
      <c r="O364" s="499" t="str">
        <f>四年级BMI等级</f>
        <v/>
      </c>
      <c r="P364" s="500" t="str">
        <f>四年级BMI得分</f>
        <v/>
      </c>
      <c r="Q364" s="515" t="str">
        <f>四年级肺活量得分</f>
        <v/>
      </c>
      <c r="R364" s="512" t="str">
        <f>四年级等级</f>
        <v/>
      </c>
      <c r="S364" s="516" t="str">
        <f>四年级50米跑得分</f>
        <v/>
      </c>
      <c r="T364" s="517" t="str">
        <f>四年级等级</f>
        <v/>
      </c>
      <c r="U364" s="516" t="str">
        <f>四年级坐位体前屈得分</f>
        <v/>
      </c>
      <c r="V364" s="517" t="str">
        <f>四年级等级</f>
        <v/>
      </c>
      <c r="W364" s="516" t="str">
        <f>四年级一分钟跳绳得分</f>
        <v/>
      </c>
      <c r="X364" s="517" t="str">
        <f>四年级等级</f>
        <v/>
      </c>
      <c r="Y364" s="515" t="str">
        <f>四年级仰卧起坐得分</f>
        <v/>
      </c>
      <c r="Z364" s="518" t="str">
        <f>四年级等级</f>
        <v/>
      </c>
      <c r="AA364" s="533"/>
      <c r="AB364" s="515"/>
      <c r="AC364" s="533" t="str">
        <f>四年级跳绳附加分</f>
        <v/>
      </c>
      <c r="AD364" s="534" t="str">
        <f>四年级标准分</f>
        <v/>
      </c>
      <c r="AE364" s="534" t="str">
        <f>四年级总分</f>
        <v/>
      </c>
      <c r="AF364" s="517" t="str">
        <f>四年级等级</f>
        <v/>
      </c>
    </row>
    <row r="365" spans="1:32">
      <c r="A365" s="476">
        <v>406</v>
      </c>
      <c r="B365" s="477">
        <v>13</v>
      </c>
      <c r="C365" s="478"/>
      <c r="D365" s="471"/>
      <c r="E365" s="478"/>
      <c r="F365" s="481"/>
      <c r="G365" s="480"/>
      <c r="H365" s="475"/>
      <c r="I365" s="501"/>
      <c r="J365" s="502"/>
      <c r="K365" s="502"/>
      <c r="L365" s="503"/>
      <c r="M365" s="644"/>
      <c r="N365" s="505" t="str">
        <f>四年级BMI</f>
        <v/>
      </c>
      <c r="O365" s="499" t="str">
        <f>四年级BMI等级</f>
        <v/>
      </c>
      <c r="P365" s="500" t="str">
        <f>四年级BMI得分</f>
        <v/>
      </c>
      <c r="Q365" s="515" t="str">
        <f>四年级肺活量得分</f>
        <v/>
      </c>
      <c r="R365" s="512" t="str">
        <f>四年级等级</f>
        <v/>
      </c>
      <c r="S365" s="516" t="str">
        <f>四年级50米跑得分</f>
        <v/>
      </c>
      <c r="T365" s="517" t="str">
        <f>四年级等级</f>
        <v/>
      </c>
      <c r="U365" s="516" t="str">
        <f>四年级坐位体前屈得分</f>
        <v/>
      </c>
      <c r="V365" s="517" t="str">
        <f>四年级等级</f>
        <v/>
      </c>
      <c r="W365" s="516" t="str">
        <f>四年级一分钟跳绳得分</f>
        <v/>
      </c>
      <c r="X365" s="517" t="str">
        <f>四年级等级</f>
        <v/>
      </c>
      <c r="Y365" s="515" t="str">
        <f>四年级仰卧起坐得分</f>
        <v/>
      </c>
      <c r="Z365" s="518" t="str">
        <f>四年级等级</f>
        <v/>
      </c>
      <c r="AA365" s="533"/>
      <c r="AB365" s="515"/>
      <c r="AC365" s="533" t="str">
        <f>四年级跳绳附加分</f>
        <v/>
      </c>
      <c r="AD365" s="534" t="str">
        <f>四年级标准分</f>
        <v/>
      </c>
      <c r="AE365" s="534" t="str">
        <f>四年级总分</f>
        <v/>
      </c>
      <c r="AF365" s="517" t="str">
        <f>四年级等级</f>
        <v/>
      </c>
    </row>
    <row r="366" spans="1:32">
      <c r="A366" s="476">
        <v>406</v>
      </c>
      <c r="B366" s="477">
        <v>14</v>
      </c>
      <c r="C366" s="478"/>
      <c r="D366" s="471"/>
      <c r="E366" s="478"/>
      <c r="F366" s="481"/>
      <c r="G366" s="480"/>
      <c r="H366" s="475"/>
      <c r="I366" s="501"/>
      <c r="J366" s="502"/>
      <c r="K366" s="502"/>
      <c r="L366" s="503"/>
      <c r="M366" s="644"/>
      <c r="N366" s="505" t="str">
        <f>四年级BMI</f>
        <v/>
      </c>
      <c r="O366" s="499" t="str">
        <f>四年级BMI等级</f>
        <v/>
      </c>
      <c r="P366" s="500" t="str">
        <f>四年级BMI得分</f>
        <v/>
      </c>
      <c r="Q366" s="515" t="str">
        <f>四年级肺活量得分</f>
        <v/>
      </c>
      <c r="R366" s="512" t="str">
        <f>四年级等级</f>
        <v/>
      </c>
      <c r="S366" s="516" t="str">
        <f>四年级50米跑得分</f>
        <v/>
      </c>
      <c r="T366" s="517" t="str">
        <f>四年级等级</f>
        <v/>
      </c>
      <c r="U366" s="516" t="str">
        <f>四年级坐位体前屈得分</f>
        <v/>
      </c>
      <c r="V366" s="517" t="str">
        <f>四年级等级</f>
        <v/>
      </c>
      <c r="W366" s="516" t="str">
        <f>四年级一分钟跳绳得分</f>
        <v/>
      </c>
      <c r="X366" s="517" t="str">
        <f>四年级等级</f>
        <v/>
      </c>
      <c r="Y366" s="515" t="str">
        <f>四年级仰卧起坐得分</f>
        <v/>
      </c>
      <c r="Z366" s="518" t="str">
        <f>四年级等级</f>
        <v/>
      </c>
      <c r="AA366" s="533"/>
      <c r="AB366" s="515"/>
      <c r="AC366" s="533" t="str">
        <f>四年级跳绳附加分</f>
        <v/>
      </c>
      <c r="AD366" s="534" t="str">
        <f>四年级标准分</f>
        <v/>
      </c>
      <c r="AE366" s="534" t="str">
        <f>四年级总分</f>
        <v/>
      </c>
      <c r="AF366" s="517" t="str">
        <f>四年级等级</f>
        <v/>
      </c>
    </row>
    <row r="367" spans="1:32">
      <c r="A367" s="476">
        <v>406</v>
      </c>
      <c r="B367" s="477">
        <v>15</v>
      </c>
      <c r="C367" s="478"/>
      <c r="D367" s="471"/>
      <c r="E367" s="478"/>
      <c r="F367" s="481"/>
      <c r="G367" s="480"/>
      <c r="H367" s="475"/>
      <c r="I367" s="501"/>
      <c r="J367" s="502"/>
      <c r="K367" s="502"/>
      <c r="L367" s="503"/>
      <c r="M367" s="644"/>
      <c r="N367" s="505" t="str">
        <f>四年级BMI</f>
        <v/>
      </c>
      <c r="O367" s="499" t="str">
        <f>四年级BMI等级</f>
        <v/>
      </c>
      <c r="P367" s="500" t="str">
        <f>四年级BMI得分</f>
        <v/>
      </c>
      <c r="Q367" s="515" t="str">
        <f>四年级肺活量得分</f>
        <v/>
      </c>
      <c r="R367" s="512" t="str">
        <f>四年级等级</f>
        <v/>
      </c>
      <c r="S367" s="516" t="str">
        <f>四年级50米跑得分</f>
        <v/>
      </c>
      <c r="T367" s="517" t="str">
        <f>四年级等级</f>
        <v/>
      </c>
      <c r="U367" s="516" t="str">
        <f>四年级坐位体前屈得分</f>
        <v/>
      </c>
      <c r="V367" s="517" t="str">
        <f>四年级等级</f>
        <v/>
      </c>
      <c r="W367" s="516" t="str">
        <f>四年级一分钟跳绳得分</f>
        <v/>
      </c>
      <c r="X367" s="517" t="str">
        <f>四年级等级</f>
        <v/>
      </c>
      <c r="Y367" s="515" t="str">
        <f>四年级仰卧起坐得分</f>
        <v/>
      </c>
      <c r="Z367" s="518" t="str">
        <f>四年级等级</f>
        <v/>
      </c>
      <c r="AA367" s="533"/>
      <c r="AB367" s="515"/>
      <c r="AC367" s="533" t="str">
        <f>四年级跳绳附加分</f>
        <v/>
      </c>
      <c r="AD367" s="534" t="str">
        <f>四年级标准分</f>
        <v/>
      </c>
      <c r="AE367" s="534" t="str">
        <f>四年级总分</f>
        <v/>
      </c>
      <c r="AF367" s="517" t="str">
        <f>四年级等级</f>
        <v/>
      </c>
    </row>
    <row r="368" spans="1:32">
      <c r="A368" s="476">
        <v>406</v>
      </c>
      <c r="B368" s="477">
        <v>16</v>
      </c>
      <c r="C368" s="478"/>
      <c r="D368" s="471"/>
      <c r="E368" s="478"/>
      <c r="F368" s="473"/>
      <c r="G368" s="480"/>
      <c r="H368" s="475"/>
      <c r="I368" s="501"/>
      <c r="J368" s="502"/>
      <c r="K368" s="502"/>
      <c r="L368" s="496"/>
      <c r="M368" s="643"/>
      <c r="N368" s="498" t="str">
        <f>四年级BMI</f>
        <v/>
      </c>
      <c r="O368" s="499" t="str">
        <f>四年级BMI等级</f>
        <v/>
      </c>
      <c r="P368" s="500" t="str">
        <f>四年级BMI得分</f>
        <v/>
      </c>
      <c r="Q368" s="515" t="str">
        <f>四年级肺活量得分</f>
        <v/>
      </c>
      <c r="R368" s="512" t="str">
        <f>四年级等级</f>
        <v/>
      </c>
      <c r="S368" s="516" t="str">
        <f>四年级50米跑得分</f>
        <v/>
      </c>
      <c r="T368" s="512" t="str">
        <f>四年级等级</f>
        <v/>
      </c>
      <c r="U368" s="516" t="str">
        <f>四年级坐位体前屈得分</f>
        <v/>
      </c>
      <c r="V368" s="512" t="str">
        <f>四年级等级</f>
        <v/>
      </c>
      <c r="W368" s="516" t="str">
        <f>四年级一分钟跳绳得分</f>
        <v/>
      </c>
      <c r="X368" s="512" t="str">
        <f>四年级等级</f>
        <v/>
      </c>
      <c r="Y368" s="511" t="str">
        <f>四年级仰卧起坐得分</f>
        <v/>
      </c>
      <c r="Z368" s="514" t="str">
        <f>四年级等级</f>
        <v/>
      </c>
      <c r="AA368" s="530"/>
      <c r="AB368" s="511"/>
      <c r="AC368" s="530" t="str">
        <f>四年级跳绳附加分</f>
        <v/>
      </c>
      <c r="AD368" s="534" t="str">
        <f>四年级标准分</f>
        <v/>
      </c>
      <c r="AE368" s="531" t="str">
        <f>四年级总分</f>
        <v/>
      </c>
      <c r="AF368" s="512" t="str">
        <f>四年级等级</f>
        <v/>
      </c>
    </row>
    <row r="369" spans="1:32">
      <c r="A369" s="476">
        <v>406</v>
      </c>
      <c r="B369" s="477">
        <v>17</v>
      </c>
      <c r="C369" s="478"/>
      <c r="D369" s="471"/>
      <c r="E369" s="478"/>
      <c r="F369" s="473"/>
      <c r="G369" s="480"/>
      <c r="H369" s="475"/>
      <c r="I369" s="501"/>
      <c r="J369" s="502"/>
      <c r="K369" s="502"/>
      <c r="L369" s="503"/>
      <c r="M369" s="644"/>
      <c r="N369" s="505" t="str">
        <f>四年级BMI</f>
        <v/>
      </c>
      <c r="O369" s="499" t="str">
        <f>四年级BMI等级</f>
        <v/>
      </c>
      <c r="P369" s="500" t="str">
        <f>四年级BMI得分</f>
        <v/>
      </c>
      <c r="Q369" s="515" t="str">
        <f>四年级肺活量得分</f>
        <v/>
      </c>
      <c r="R369" s="512" t="str">
        <f>四年级等级</f>
        <v/>
      </c>
      <c r="S369" s="516" t="str">
        <f>四年级50米跑得分</f>
        <v/>
      </c>
      <c r="T369" s="512" t="str">
        <f>四年级等级</f>
        <v/>
      </c>
      <c r="U369" s="516" t="str">
        <f>四年级坐位体前屈得分</f>
        <v/>
      </c>
      <c r="V369" s="517" t="str">
        <f>四年级等级</f>
        <v/>
      </c>
      <c r="W369" s="516" t="str">
        <f>四年级一分钟跳绳得分</f>
        <v/>
      </c>
      <c r="X369" s="517" t="str">
        <f>四年级等级</f>
        <v/>
      </c>
      <c r="Y369" s="515" t="str">
        <f>四年级仰卧起坐得分</f>
        <v/>
      </c>
      <c r="Z369" s="518" t="str">
        <f>四年级等级</f>
        <v/>
      </c>
      <c r="AA369" s="533"/>
      <c r="AB369" s="515"/>
      <c r="AC369" s="533" t="str">
        <f>四年级跳绳附加分</f>
        <v/>
      </c>
      <c r="AD369" s="534" t="str">
        <f>四年级标准分</f>
        <v/>
      </c>
      <c r="AE369" s="534" t="str">
        <f>四年级总分</f>
        <v/>
      </c>
      <c r="AF369" s="517" t="str">
        <f>四年级等级</f>
        <v/>
      </c>
    </row>
    <row r="370" spans="1:32">
      <c r="A370" s="476">
        <v>406</v>
      </c>
      <c r="B370" s="477">
        <v>18</v>
      </c>
      <c r="C370" s="478"/>
      <c r="D370" s="471"/>
      <c r="E370" s="478"/>
      <c r="F370" s="473"/>
      <c r="G370" s="480"/>
      <c r="H370" s="475"/>
      <c r="I370" s="501"/>
      <c r="J370" s="502"/>
      <c r="K370" s="502"/>
      <c r="L370" s="503"/>
      <c r="M370" s="644"/>
      <c r="N370" s="505" t="str">
        <f>四年级BMI</f>
        <v/>
      </c>
      <c r="O370" s="499" t="str">
        <f>四年级BMI等级</f>
        <v/>
      </c>
      <c r="P370" s="500" t="str">
        <f>四年级BMI得分</f>
        <v/>
      </c>
      <c r="Q370" s="515" t="str">
        <f>四年级肺活量得分</f>
        <v/>
      </c>
      <c r="R370" s="512" t="str">
        <f>四年级等级</f>
        <v/>
      </c>
      <c r="S370" s="516" t="str">
        <f>四年级50米跑得分</f>
        <v/>
      </c>
      <c r="T370" s="512" t="str">
        <f>四年级等级</f>
        <v/>
      </c>
      <c r="U370" s="516" t="str">
        <f>四年级坐位体前屈得分</f>
        <v/>
      </c>
      <c r="V370" s="517" t="str">
        <f>四年级等级</f>
        <v/>
      </c>
      <c r="W370" s="516" t="str">
        <f>四年级一分钟跳绳得分</f>
        <v/>
      </c>
      <c r="X370" s="517" t="str">
        <f>四年级等级</f>
        <v/>
      </c>
      <c r="Y370" s="515" t="str">
        <f>四年级仰卧起坐得分</f>
        <v/>
      </c>
      <c r="Z370" s="518" t="str">
        <f>四年级等级</f>
        <v/>
      </c>
      <c r="AA370" s="533"/>
      <c r="AB370" s="515"/>
      <c r="AC370" s="533" t="str">
        <f>四年级跳绳附加分</f>
        <v/>
      </c>
      <c r="AD370" s="534" t="str">
        <f>四年级标准分</f>
        <v/>
      </c>
      <c r="AE370" s="534" t="str">
        <f>四年级总分</f>
        <v/>
      </c>
      <c r="AF370" s="517" t="str">
        <f>四年级等级</f>
        <v/>
      </c>
    </row>
    <row r="371" spans="1:32">
      <c r="A371" s="476">
        <v>406</v>
      </c>
      <c r="B371" s="477">
        <v>19</v>
      </c>
      <c r="C371" s="478"/>
      <c r="D371" s="471"/>
      <c r="E371" s="478"/>
      <c r="F371" s="473"/>
      <c r="G371" s="480"/>
      <c r="H371" s="475"/>
      <c r="I371" s="501"/>
      <c r="J371" s="502"/>
      <c r="K371" s="502"/>
      <c r="L371" s="503"/>
      <c r="M371" s="644"/>
      <c r="N371" s="505" t="str">
        <f>四年级BMI</f>
        <v/>
      </c>
      <c r="O371" s="499" t="str">
        <f>四年级BMI等级</f>
        <v/>
      </c>
      <c r="P371" s="500" t="str">
        <f>四年级BMI得分</f>
        <v/>
      </c>
      <c r="Q371" s="515" t="str">
        <f>四年级肺活量得分</f>
        <v/>
      </c>
      <c r="R371" s="512" t="str">
        <f>四年级等级</f>
        <v/>
      </c>
      <c r="S371" s="516" t="str">
        <f>四年级50米跑得分</f>
        <v/>
      </c>
      <c r="T371" s="512" t="str">
        <f>四年级等级</f>
        <v/>
      </c>
      <c r="U371" s="516" t="str">
        <f>四年级坐位体前屈得分</f>
        <v/>
      </c>
      <c r="V371" s="517" t="str">
        <f>四年级等级</f>
        <v/>
      </c>
      <c r="W371" s="516" t="str">
        <f>四年级一分钟跳绳得分</f>
        <v/>
      </c>
      <c r="X371" s="517" t="str">
        <f>四年级等级</f>
        <v/>
      </c>
      <c r="Y371" s="515" t="str">
        <f>四年级仰卧起坐得分</f>
        <v/>
      </c>
      <c r="Z371" s="518" t="str">
        <f>四年级等级</f>
        <v/>
      </c>
      <c r="AA371" s="533"/>
      <c r="AB371" s="515"/>
      <c r="AC371" s="533" t="str">
        <f>四年级跳绳附加分</f>
        <v/>
      </c>
      <c r="AD371" s="534" t="str">
        <f>四年级标准分</f>
        <v/>
      </c>
      <c r="AE371" s="534" t="str">
        <f>四年级总分</f>
        <v/>
      </c>
      <c r="AF371" s="517" t="str">
        <f>四年级等级</f>
        <v/>
      </c>
    </row>
    <row r="372" spans="1:32">
      <c r="A372" s="476">
        <v>406</v>
      </c>
      <c r="B372" s="477">
        <v>20</v>
      </c>
      <c r="C372" s="478"/>
      <c r="D372" s="471"/>
      <c r="E372" s="478"/>
      <c r="F372" s="473"/>
      <c r="G372" s="480"/>
      <c r="H372" s="475"/>
      <c r="I372" s="501"/>
      <c r="J372" s="502"/>
      <c r="K372" s="502"/>
      <c r="L372" s="503"/>
      <c r="M372" s="644"/>
      <c r="N372" s="505" t="str">
        <f>四年级BMI</f>
        <v/>
      </c>
      <c r="O372" s="499" t="str">
        <f>四年级BMI等级</f>
        <v/>
      </c>
      <c r="P372" s="500" t="str">
        <f>四年级BMI得分</f>
        <v/>
      </c>
      <c r="Q372" s="515" t="str">
        <f>四年级肺活量得分</f>
        <v/>
      </c>
      <c r="R372" s="512" t="str">
        <f>四年级等级</f>
        <v/>
      </c>
      <c r="S372" s="516" t="str">
        <f>四年级50米跑得分</f>
        <v/>
      </c>
      <c r="T372" s="512" t="str">
        <f>四年级等级</f>
        <v/>
      </c>
      <c r="U372" s="516" t="str">
        <f>四年级坐位体前屈得分</f>
        <v/>
      </c>
      <c r="V372" s="517" t="str">
        <f>四年级等级</f>
        <v/>
      </c>
      <c r="W372" s="516" t="str">
        <f>四年级一分钟跳绳得分</f>
        <v/>
      </c>
      <c r="X372" s="517" t="str">
        <f>四年级等级</f>
        <v/>
      </c>
      <c r="Y372" s="515" t="str">
        <f>四年级仰卧起坐得分</f>
        <v/>
      </c>
      <c r="Z372" s="518" t="str">
        <f>四年级等级</f>
        <v/>
      </c>
      <c r="AA372" s="533"/>
      <c r="AB372" s="515"/>
      <c r="AC372" s="533" t="str">
        <f>四年级跳绳附加分</f>
        <v/>
      </c>
      <c r="AD372" s="534" t="str">
        <f>四年级标准分</f>
        <v/>
      </c>
      <c r="AE372" s="534" t="str">
        <f>四年级总分</f>
        <v/>
      </c>
      <c r="AF372" s="517" t="str">
        <f>四年级等级</f>
        <v/>
      </c>
    </row>
    <row r="373" spans="1:32">
      <c r="A373" s="476">
        <v>406</v>
      </c>
      <c r="B373" s="477">
        <v>21</v>
      </c>
      <c r="C373" s="478"/>
      <c r="D373" s="471"/>
      <c r="E373" s="478"/>
      <c r="F373" s="473"/>
      <c r="G373" s="480"/>
      <c r="H373" s="475"/>
      <c r="I373" s="501"/>
      <c r="J373" s="502"/>
      <c r="K373" s="502"/>
      <c r="L373" s="503"/>
      <c r="M373" s="644"/>
      <c r="N373" s="505" t="str">
        <f>四年级BMI</f>
        <v/>
      </c>
      <c r="O373" s="499" t="str">
        <f>四年级BMI等级</f>
        <v/>
      </c>
      <c r="P373" s="500" t="str">
        <f>四年级BMI得分</f>
        <v/>
      </c>
      <c r="Q373" s="515" t="str">
        <f>四年级肺活量得分</f>
        <v/>
      </c>
      <c r="R373" s="512" t="str">
        <f>四年级等级</f>
        <v/>
      </c>
      <c r="S373" s="516" t="str">
        <f>四年级50米跑得分</f>
        <v/>
      </c>
      <c r="T373" s="512" t="str">
        <f>四年级等级</f>
        <v/>
      </c>
      <c r="U373" s="516" t="str">
        <f>四年级坐位体前屈得分</f>
        <v/>
      </c>
      <c r="V373" s="517" t="str">
        <f>四年级等级</f>
        <v/>
      </c>
      <c r="W373" s="516" t="str">
        <f>四年级一分钟跳绳得分</f>
        <v/>
      </c>
      <c r="X373" s="517" t="str">
        <f>四年级等级</f>
        <v/>
      </c>
      <c r="Y373" s="515" t="str">
        <f>四年级仰卧起坐得分</f>
        <v/>
      </c>
      <c r="Z373" s="518" t="str">
        <f>四年级等级</f>
        <v/>
      </c>
      <c r="AA373" s="533"/>
      <c r="AB373" s="515"/>
      <c r="AC373" s="533" t="str">
        <f>四年级跳绳附加分</f>
        <v/>
      </c>
      <c r="AD373" s="534" t="str">
        <f>四年级标准分</f>
        <v/>
      </c>
      <c r="AE373" s="534" t="str">
        <f>四年级总分</f>
        <v/>
      </c>
      <c r="AF373" s="517" t="str">
        <f>四年级等级</f>
        <v/>
      </c>
    </row>
    <row r="374" spans="1:32">
      <c r="A374" s="476">
        <v>406</v>
      </c>
      <c r="B374" s="477">
        <v>22</v>
      </c>
      <c r="C374" s="478"/>
      <c r="D374" s="471"/>
      <c r="E374" s="478"/>
      <c r="F374" s="473"/>
      <c r="G374" s="480"/>
      <c r="H374" s="475"/>
      <c r="I374" s="501"/>
      <c r="J374" s="502"/>
      <c r="K374" s="502"/>
      <c r="L374" s="503"/>
      <c r="M374" s="644"/>
      <c r="N374" s="505" t="str">
        <f>四年级BMI</f>
        <v/>
      </c>
      <c r="O374" s="499" t="str">
        <f>四年级BMI等级</f>
        <v/>
      </c>
      <c r="P374" s="500" t="str">
        <f>四年级BMI得分</f>
        <v/>
      </c>
      <c r="Q374" s="515" t="str">
        <f>四年级肺活量得分</f>
        <v/>
      </c>
      <c r="R374" s="512" t="str">
        <f>四年级等级</f>
        <v/>
      </c>
      <c r="S374" s="516" t="str">
        <f>四年级50米跑得分</f>
        <v/>
      </c>
      <c r="T374" s="517" t="str">
        <f>四年级等级</f>
        <v/>
      </c>
      <c r="U374" s="516" t="str">
        <f>四年级坐位体前屈得分</f>
        <v/>
      </c>
      <c r="V374" s="517" t="str">
        <f>四年级等级</f>
        <v/>
      </c>
      <c r="W374" s="516" t="str">
        <f>四年级一分钟跳绳得分</f>
        <v/>
      </c>
      <c r="X374" s="517" t="str">
        <f>四年级等级</f>
        <v/>
      </c>
      <c r="Y374" s="515" t="str">
        <f>四年级仰卧起坐得分</f>
        <v/>
      </c>
      <c r="Z374" s="518" t="str">
        <f>四年级等级</f>
        <v/>
      </c>
      <c r="AA374" s="533"/>
      <c r="AB374" s="515"/>
      <c r="AC374" s="533" t="str">
        <f>四年级跳绳附加分</f>
        <v/>
      </c>
      <c r="AD374" s="534" t="str">
        <f>四年级标准分</f>
        <v/>
      </c>
      <c r="AE374" s="534" t="str">
        <f>四年级总分</f>
        <v/>
      </c>
      <c r="AF374" s="517" t="str">
        <f>四年级等级</f>
        <v/>
      </c>
    </row>
    <row r="375" spans="1:32">
      <c r="A375" s="476">
        <v>406</v>
      </c>
      <c r="B375" s="477">
        <v>23</v>
      </c>
      <c r="C375" s="478"/>
      <c r="D375" s="471"/>
      <c r="E375" s="478"/>
      <c r="F375" s="473"/>
      <c r="G375" s="480"/>
      <c r="H375" s="475"/>
      <c r="I375" s="501"/>
      <c r="J375" s="502"/>
      <c r="K375" s="502"/>
      <c r="L375" s="503"/>
      <c r="M375" s="644"/>
      <c r="N375" s="505" t="str">
        <f>四年级BMI</f>
        <v/>
      </c>
      <c r="O375" s="499" t="str">
        <f>四年级BMI等级</f>
        <v/>
      </c>
      <c r="P375" s="500" t="str">
        <f>四年级BMI得分</f>
        <v/>
      </c>
      <c r="Q375" s="515" t="str">
        <f>四年级肺活量得分</f>
        <v/>
      </c>
      <c r="R375" s="512" t="str">
        <f>四年级等级</f>
        <v/>
      </c>
      <c r="S375" s="516" t="str">
        <f>四年级50米跑得分</f>
        <v/>
      </c>
      <c r="T375" s="517" t="str">
        <f>四年级等级</f>
        <v/>
      </c>
      <c r="U375" s="516" t="str">
        <f>四年级坐位体前屈得分</f>
        <v/>
      </c>
      <c r="V375" s="517" t="str">
        <f>四年级等级</f>
        <v/>
      </c>
      <c r="W375" s="516" t="str">
        <f>四年级一分钟跳绳得分</f>
        <v/>
      </c>
      <c r="X375" s="517" t="str">
        <f>四年级等级</f>
        <v/>
      </c>
      <c r="Y375" s="515" t="str">
        <f>四年级仰卧起坐得分</f>
        <v/>
      </c>
      <c r="Z375" s="518" t="str">
        <f>四年级等级</f>
        <v/>
      </c>
      <c r="AA375" s="533"/>
      <c r="AB375" s="515"/>
      <c r="AC375" s="533" t="str">
        <f>四年级跳绳附加分</f>
        <v/>
      </c>
      <c r="AD375" s="534" t="str">
        <f>四年级标准分</f>
        <v/>
      </c>
      <c r="AE375" s="534" t="str">
        <f>四年级总分</f>
        <v/>
      </c>
      <c r="AF375" s="517" t="str">
        <f>四年级等级</f>
        <v/>
      </c>
    </row>
    <row r="376" spans="1:32">
      <c r="A376" s="476">
        <v>406</v>
      </c>
      <c r="B376" s="477">
        <v>24</v>
      </c>
      <c r="C376" s="478"/>
      <c r="D376" s="471"/>
      <c r="E376" s="478"/>
      <c r="F376" s="473"/>
      <c r="G376" s="480"/>
      <c r="H376" s="475"/>
      <c r="I376" s="501"/>
      <c r="J376" s="502"/>
      <c r="K376" s="502"/>
      <c r="L376" s="503"/>
      <c r="M376" s="644"/>
      <c r="N376" s="505" t="str">
        <f>四年级BMI</f>
        <v/>
      </c>
      <c r="O376" s="499" t="str">
        <f>四年级BMI等级</f>
        <v/>
      </c>
      <c r="P376" s="500" t="str">
        <f>四年级BMI得分</f>
        <v/>
      </c>
      <c r="Q376" s="515" t="str">
        <f>四年级肺活量得分</f>
        <v/>
      </c>
      <c r="R376" s="512" t="str">
        <f>四年级等级</f>
        <v/>
      </c>
      <c r="S376" s="516" t="str">
        <f>四年级50米跑得分</f>
        <v/>
      </c>
      <c r="T376" s="517" t="str">
        <f>四年级等级</f>
        <v/>
      </c>
      <c r="U376" s="516" t="str">
        <f>四年级坐位体前屈得分</f>
        <v/>
      </c>
      <c r="V376" s="517" t="str">
        <f>四年级等级</f>
        <v/>
      </c>
      <c r="W376" s="516" t="str">
        <f>四年级一分钟跳绳得分</f>
        <v/>
      </c>
      <c r="X376" s="517" t="str">
        <f>四年级等级</f>
        <v/>
      </c>
      <c r="Y376" s="515" t="str">
        <f>四年级仰卧起坐得分</f>
        <v/>
      </c>
      <c r="Z376" s="518" t="str">
        <f>四年级等级</f>
        <v/>
      </c>
      <c r="AA376" s="533"/>
      <c r="AB376" s="515"/>
      <c r="AC376" s="533" t="str">
        <f>四年级跳绳附加分</f>
        <v/>
      </c>
      <c r="AD376" s="534" t="str">
        <f>四年级标准分</f>
        <v/>
      </c>
      <c r="AE376" s="534" t="str">
        <f>四年级总分</f>
        <v/>
      </c>
      <c r="AF376" s="517" t="str">
        <f>四年级等级</f>
        <v/>
      </c>
    </row>
    <row r="377" spans="1:32">
      <c r="A377" s="476">
        <v>406</v>
      </c>
      <c r="B377" s="477">
        <v>25</v>
      </c>
      <c r="C377" s="478"/>
      <c r="D377" s="471"/>
      <c r="E377" s="478"/>
      <c r="F377" s="473"/>
      <c r="G377" s="480"/>
      <c r="H377" s="475"/>
      <c r="I377" s="501"/>
      <c r="J377" s="502"/>
      <c r="K377" s="502"/>
      <c r="L377" s="503"/>
      <c r="M377" s="644"/>
      <c r="N377" s="505" t="str">
        <f>四年级BMI</f>
        <v/>
      </c>
      <c r="O377" s="499" t="str">
        <f>四年级BMI等级</f>
        <v/>
      </c>
      <c r="P377" s="500" t="str">
        <f>四年级BMI得分</f>
        <v/>
      </c>
      <c r="Q377" s="515" t="str">
        <f>四年级肺活量得分</f>
        <v/>
      </c>
      <c r="R377" s="512" t="str">
        <f>四年级等级</f>
        <v/>
      </c>
      <c r="S377" s="516" t="str">
        <f>四年级50米跑得分</f>
        <v/>
      </c>
      <c r="T377" s="517" t="str">
        <f>四年级等级</f>
        <v/>
      </c>
      <c r="U377" s="516" t="str">
        <f>四年级坐位体前屈得分</f>
        <v/>
      </c>
      <c r="V377" s="517" t="str">
        <f>四年级等级</f>
        <v/>
      </c>
      <c r="W377" s="516" t="str">
        <f>四年级一分钟跳绳得分</f>
        <v/>
      </c>
      <c r="X377" s="517" t="str">
        <f>四年级等级</f>
        <v/>
      </c>
      <c r="Y377" s="515" t="str">
        <f>四年级仰卧起坐得分</f>
        <v/>
      </c>
      <c r="Z377" s="518" t="str">
        <f>四年级等级</f>
        <v/>
      </c>
      <c r="AA377" s="533"/>
      <c r="AB377" s="515"/>
      <c r="AC377" s="533" t="str">
        <f>四年级跳绳附加分</f>
        <v/>
      </c>
      <c r="AD377" s="534" t="str">
        <f>四年级标准分</f>
        <v/>
      </c>
      <c r="AE377" s="534" t="str">
        <f>四年级总分</f>
        <v/>
      </c>
      <c r="AF377" s="517" t="str">
        <f>四年级等级</f>
        <v/>
      </c>
    </row>
    <row r="378" spans="1:32">
      <c r="A378" s="476">
        <v>406</v>
      </c>
      <c r="B378" s="477">
        <v>26</v>
      </c>
      <c r="C378" s="478"/>
      <c r="D378" s="471"/>
      <c r="E378" s="478"/>
      <c r="F378" s="473"/>
      <c r="G378" s="480"/>
      <c r="H378" s="475"/>
      <c r="I378" s="501"/>
      <c r="J378" s="502"/>
      <c r="K378" s="502"/>
      <c r="L378" s="503"/>
      <c r="M378" s="644"/>
      <c r="N378" s="505" t="str">
        <f>四年级BMI</f>
        <v/>
      </c>
      <c r="O378" s="499" t="str">
        <f>四年级BMI等级</f>
        <v/>
      </c>
      <c r="P378" s="500" t="str">
        <f>四年级BMI得分</f>
        <v/>
      </c>
      <c r="Q378" s="515" t="str">
        <f>四年级肺活量得分</f>
        <v/>
      </c>
      <c r="R378" s="512" t="str">
        <f>四年级等级</f>
        <v/>
      </c>
      <c r="S378" s="516" t="str">
        <f>四年级50米跑得分</f>
        <v/>
      </c>
      <c r="T378" s="517" t="str">
        <f>四年级等级</f>
        <v/>
      </c>
      <c r="U378" s="516" t="str">
        <f>四年级坐位体前屈得分</f>
        <v/>
      </c>
      <c r="V378" s="517" t="str">
        <f>四年级等级</f>
        <v/>
      </c>
      <c r="W378" s="516" t="str">
        <f>四年级一分钟跳绳得分</f>
        <v/>
      </c>
      <c r="X378" s="517" t="str">
        <f>四年级等级</f>
        <v/>
      </c>
      <c r="Y378" s="515" t="str">
        <f>四年级仰卧起坐得分</f>
        <v/>
      </c>
      <c r="Z378" s="518" t="str">
        <f>四年级等级</f>
        <v/>
      </c>
      <c r="AA378" s="533"/>
      <c r="AB378" s="515"/>
      <c r="AC378" s="533" t="str">
        <f>四年级跳绳附加分</f>
        <v/>
      </c>
      <c r="AD378" s="534" t="str">
        <f>四年级标准分</f>
        <v/>
      </c>
      <c r="AE378" s="534" t="str">
        <f>四年级总分</f>
        <v/>
      </c>
      <c r="AF378" s="517" t="str">
        <f>四年级等级</f>
        <v/>
      </c>
    </row>
    <row r="379" spans="1:32">
      <c r="A379" s="476">
        <v>406</v>
      </c>
      <c r="B379" s="477">
        <v>27</v>
      </c>
      <c r="C379" s="478"/>
      <c r="D379" s="471"/>
      <c r="E379" s="478"/>
      <c r="F379" s="473"/>
      <c r="G379" s="480"/>
      <c r="H379" s="475"/>
      <c r="I379" s="501"/>
      <c r="J379" s="502"/>
      <c r="K379" s="502"/>
      <c r="L379" s="503"/>
      <c r="M379" s="644"/>
      <c r="N379" s="505" t="str">
        <f>四年级BMI</f>
        <v/>
      </c>
      <c r="O379" s="499" t="str">
        <f>四年级BMI等级</f>
        <v/>
      </c>
      <c r="P379" s="500" t="str">
        <f>四年级BMI得分</f>
        <v/>
      </c>
      <c r="Q379" s="515" t="str">
        <f>四年级肺活量得分</f>
        <v/>
      </c>
      <c r="R379" s="512" t="str">
        <f>四年级等级</f>
        <v/>
      </c>
      <c r="S379" s="516" t="str">
        <f>四年级50米跑得分</f>
        <v/>
      </c>
      <c r="T379" s="517" t="str">
        <f>四年级等级</f>
        <v/>
      </c>
      <c r="U379" s="516" t="str">
        <f>四年级坐位体前屈得分</f>
        <v/>
      </c>
      <c r="V379" s="517" t="str">
        <f>四年级等级</f>
        <v/>
      </c>
      <c r="W379" s="516" t="str">
        <f>四年级一分钟跳绳得分</f>
        <v/>
      </c>
      <c r="X379" s="517" t="str">
        <f>四年级等级</f>
        <v/>
      </c>
      <c r="Y379" s="515" t="str">
        <f>四年级仰卧起坐得分</f>
        <v/>
      </c>
      <c r="Z379" s="518" t="str">
        <f>四年级等级</f>
        <v/>
      </c>
      <c r="AA379" s="533"/>
      <c r="AB379" s="515"/>
      <c r="AC379" s="533" t="str">
        <f>四年级跳绳附加分</f>
        <v/>
      </c>
      <c r="AD379" s="534" t="str">
        <f>四年级标准分</f>
        <v/>
      </c>
      <c r="AE379" s="534" t="str">
        <f>四年级总分</f>
        <v/>
      </c>
      <c r="AF379" s="517" t="str">
        <f>四年级等级</f>
        <v/>
      </c>
    </row>
    <row r="380" spans="1:32">
      <c r="A380" s="476">
        <v>406</v>
      </c>
      <c r="B380" s="477">
        <v>28</v>
      </c>
      <c r="C380" s="478"/>
      <c r="D380" s="471"/>
      <c r="E380" s="478"/>
      <c r="F380" s="473"/>
      <c r="G380" s="480"/>
      <c r="H380" s="475"/>
      <c r="I380" s="501"/>
      <c r="J380" s="502"/>
      <c r="K380" s="502"/>
      <c r="L380" s="503"/>
      <c r="M380" s="644"/>
      <c r="N380" s="505" t="str">
        <f>四年级BMI</f>
        <v/>
      </c>
      <c r="O380" s="499" t="str">
        <f>四年级BMI等级</f>
        <v/>
      </c>
      <c r="P380" s="500" t="str">
        <f>四年级BMI得分</f>
        <v/>
      </c>
      <c r="Q380" s="515" t="str">
        <f>四年级肺活量得分</f>
        <v/>
      </c>
      <c r="R380" s="512" t="str">
        <f>四年级等级</f>
        <v/>
      </c>
      <c r="S380" s="516" t="str">
        <f>四年级50米跑得分</f>
        <v/>
      </c>
      <c r="T380" s="517" t="str">
        <f>四年级等级</f>
        <v/>
      </c>
      <c r="U380" s="516" t="str">
        <f>四年级坐位体前屈得分</f>
        <v/>
      </c>
      <c r="V380" s="517" t="str">
        <f>四年级等级</f>
        <v/>
      </c>
      <c r="W380" s="516" t="str">
        <f>四年级一分钟跳绳得分</f>
        <v/>
      </c>
      <c r="X380" s="517" t="str">
        <f>四年级等级</f>
        <v/>
      </c>
      <c r="Y380" s="515" t="str">
        <f>四年级仰卧起坐得分</f>
        <v/>
      </c>
      <c r="Z380" s="518" t="str">
        <f>四年级等级</f>
        <v/>
      </c>
      <c r="AA380" s="533"/>
      <c r="AB380" s="515"/>
      <c r="AC380" s="533" t="str">
        <f>四年级跳绳附加分</f>
        <v/>
      </c>
      <c r="AD380" s="534" t="str">
        <f>四年级标准分</f>
        <v/>
      </c>
      <c r="AE380" s="534" t="str">
        <f>四年级总分</f>
        <v/>
      </c>
      <c r="AF380" s="517" t="str">
        <f>四年级等级</f>
        <v/>
      </c>
    </row>
    <row r="381" spans="1:32">
      <c r="A381" s="476">
        <v>406</v>
      </c>
      <c r="B381" s="477">
        <v>29</v>
      </c>
      <c r="C381" s="478"/>
      <c r="D381" s="471"/>
      <c r="E381" s="478"/>
      <c r="F381" s="473"/>
      <c r="G381" s="480"/>
      <c r="H381" s="475"/>
      <c r="I381" s="501"/>
      <c r="J381" s="502"/>
      <c r="K381" s="502"/>
      <c r="L381" s="503"/>
      <c r="M381" s="644"/>
      <c r="N381" s="505" t="str">
        <f>四年级BMI</f>
        <v/>
      </c>
      <c r="O381" s="499" t="str">
        <f>四年级BMI等级</f>
        <v/>
      </c>
      <c r="P381" s="500" t="str">
        <f>四年级BMI得分</f>
        <v/>
      </c>
      <c r="Q381" s="515" t="str">
        <f>四年级肺活量得分</f>
        <v/>
      </c>
      <c r="R381" s="512" t="str">
        <f>四年级等级</f>
        <v/>
      </c>
      <c r="S381" s="516" t="str">
        <f>四年级50米跑得分</f>
        <v/>
      </c>
      <c r="T381" s="517" t="str">
        <f>四年级等级</f>
        <v/>
      </c>
      <c r="U381" s="516" t="str">
        <f>四年级坐位体前屈得分</f>
        <v/>
      </c>
      <c r="V381" s="517" t="str">
        <f>四年级等级</f>
        <v/>
      </c>
      <c r="W381" s="516" t="str">
        <f>四年级一分钟跳绳得分</f>
        <v/>
      </c>
      <c r="X381" s="517" t="str">
        <f>四年级等级</f>
        <v/>
      </c>
      <c r="Y381" s="515" t="str">
        <f>四年级仰卧起坐得分</f>
        <v/>
      </c>
      <c r="Z381" s="518" t="str">
        <f>四年级等级</f>
        <v/>
      </c>
      <c r="AA381" s="533"/>
      <c r="AB381" s="515"/>
      <c r="AC381" s="533" t="str">
        <f>四年级跳绳附加分</f>
        <v/>
      </c>
      <c r="AD381" s="534" t="str">
        <f>四年级标准分</f>
        <v/>
      </c>
      <c r="AE381" s="534" t="str">
        <f>四年级总分</f>
        <v/>
      </c>
      <c r="AF381" s="517" t="str">
        <f>四年级等级</f>
        <v/>
      </c>
    </row>
    <row r="382" spans="1:32">
      <c r="A382" s="476">
        <v>406</v>
      </c>
      <c r="B382" s="477">
        <v>30</v>
      </c>
      <c r="C382" s="478"/>
      <c r="D382" s="471"/>
      <c r="E382" s="478"/>
      <c r="F382" s="473"/>
      <c r="G382" s="480"/>
      <c r="H382" s="475"/>
      <c r="I382" s="501"/>
      <c r="J382" s="502"/>
      <c r="K382" s="502"/>
      <c r="L382" s="503"/>
      <c r="M382" s="644"/>
      <c r="N382" s="505" t="str">
        <f>四年级BMI</f>
        <v/>
      </c>
      <c r="O382" s="499" t="str">
        <f>四年级BMI等级</f>
        <v/>
      </c>
      <c r="P382" s="500" t="str">
        <f>四年级BMI得分</f>
        <v/>
      </c>
      <c r="Q382" s="515" t="str">
        <f>四年级肺活量得分</f>
        <v/>
      </c>
      <c r="R382" s="512" t="str">
        <f>四年级等级</f>
        <v/>
      </c>
      <c r="S382" s="516" t="str">
        <f>四年级50米跑得分</f>
        <v/>
      </c>
      <c r="T382" s="517" t="str">
        <f>四年级等级</f>
        <v/>
      </c>
      <c r="U382" s="516" t="str">
        <f>四年级坐位体前屈得分</f>
        <v/>
      </c>
      <c r="V382" s="517" t="str">
        <f>四年级等级</f>
        <v/>
      </c>
      <c r="W382" s="516" t="str">
        <f>四年级一分钟跳绳得分</f>
        <v/>
      </c>
      <c r="X382" s="517" t="str">
        <f>四年级等级</f>
        <v/>
      </c>
      <c r="Y382" s="515" t="str">
        <f>四年级仰卧起坐得分</f>
        <v/>
      </c>
      <c r="Z382" s="518" t="str">
        <f>四年级等级</f>
        <v/>
      </c>
      <c r="AA382" s="533"/>
      <c r="AB382" s="515"/>
      <c r="AC382" s="533" t="str">
        <f>四年级跳绳附加分</f>
        <v/>
      </c>
      <c r="AD382" s="534" t="str">
        <f>四年级标准分</f>
        <v/>
      </c>
      <c r="AE382" s="534" t="str">
        <f>四年级总分</f>
        <v/>
      </c>
      <c r="AF382" s="517" t="str">
        <f>四年级等级</f>
        <v/>
      </c>
    </row>
    <row r="383" spans="1:32">
      <c r="A383" s="476">
        <v>406</v>
      </c>
      <c r="B383" s="477">
        <v>31</v>
      </c>
      <c r="C383" s="478"/>
      <c r="D383" s="471"/>
      <c r="E383" s="478"/>
      <c r="F383" s="473"/>
      <c r="G383" s="480"/>
      <c r="H383" s="475"/>
      <c r="I383" s="501"/>
      <c r="J383" s="502"/>
      <c r="K383" s="502"/>
      <c r="L383" s="503"/>
      <c r="M383" s="644"/>
      <c r="N383" s="505" t="str">
        <f>四年级BMI</f>
        <v/>
      </c>
      <c r="O383" s="499" t="str">
        <f>四年级BMI等级</f>
        <v/>
      </c>
      <c r="P383" s="500" t="str">
        <f>四年级BMI得分</f>
        <v/>
      </c>
      <c r="Q383" s="515" t="str">
        <f>四年级肺活量得分</f>
        <v/>
      </c>
      <c r="R383" s="512" t="str">
        <f>四年级等级</f>
        <v/>
      </c>
      <c r="S383" s="516" t="str">
        <f>四年级50米跑得分</f>
        <v/>
      </c>
      <c r="T383" s="517" t="str">
        <f>四年级等级</f>
        <v/>
      </c>
      <c r="U383" s="516" t="str">
        <f>四年级坐位体前屈得分</f>
        <v/>
      </c>
      <c r="V383" s="517" t="str">
        <f>四年级等级</f>
        <v/>
      </c>
      <c r="W383" s="516" t="str">
        <f>四年级一分钟跳绳得分</f>
        <v/>
      </c>
      <c r="X383" s="517" t="str">
        <f>四年级等级</f>
        <v/>
      </c>
      <c r="Y383" s="515" t="str">
        <f>四年级仰卧起坐得分</f>
        <v/>
      </c>
      <c r="Z383" s="518" t="str">
        <f>四年级等级</f>
        <v/>
      </c>
      <c r="AA383" s="533"/>
      <c r="AB383" s="515"/>
      <c r="AC383" s="533" t="str">
        <f>四年级跳绳附加分</f>
        <v/>
      </c>
      <c r="AD383" s="534" t="str">
        <f>四年级标准分</f>
        <v/>
      </c>
      <c r="AE383" s="534" t="str">
        <f>四年级总分</f>
        <v/>
      </c>
      <c r="AF383" s="517" t="str">
        <f>四年级等级</f>
        <v/>
      </c>
    </row>
    <row r="384" spans="1:32">
      <c r="A384" s="476">
        <v>406</v>
      </c>
      <c r="B384" s="477">
        <v>32</v>
      </c>
      <c r="C384" s="478"/>
      <c r="D384" s="471"/>
      <c r="E384" s="478"/>
      <c r="F384" s="473"/>
      <c r="G384" s="480"/>
      <c r="H384" s="475"/>
      <c r="I384" s="501"/>
      <c r="J384" s="502"/>
      <c r="K384" s="502"/>
      <c r="L384" s="503"/>
      <c r="M384" s="644"/>
      <c r="N384" s="505" t="str">
        <f>四年级BMI</f>
        <v/>
      </c>
      <c r="O384" s="499" t="str">
        <f>四年级BMI等级</f>
        <v/>
      </c>
      <c r="P384" s="500" t="str">
        <f>四年级BMI得分</f>
        <v/>
      </c>
      <c r="Q384" s="515" t="str">
        <f>四年级肺活量得分</f>
        <v/>
      </c>
      <c r="R384" s="512" t="str">
        <f>四年级等级</f>
        <v/>
      </c>
      <c r="S384" s="516" t="str">
        <f>四年级50米跑得分</f>
        <v/>
      </c>
      <c r="T384" s="517" t="str">
        <f>四年级等级</f>
        <v/>
      </c>
      <c r="U384" s="516" t="str">
        <f>四年级坐位体前屈得分</f>
        <v/>
      </c>
      <c r="V384" s="517" t="str">
        <f>四年级等级</f>
        <v/>
      </c>
      <c r="W384" s="516" t="str">
        <f>四年级一分钟跳绳得分</f>
        <v/>
      </c>
      <c r="X384" s="517" t="str">
        <f>四年级等级</f>
        <v/>
      </c>
      <c r="Y384" s="515" t="str">
        <f>四年级仰卧起坐得分</f>
        <v/>
      </c>
      <c r="Z384" s="518" t="str">
        <f>四年级等级</f>
        <v/>
      </c>
      <c r="AA384" s="533"/>
      <c r="AB384" s="515"/>
      <c r="AC384" s="533" t="str">
        <f>四年级跳绳附加分</f>
        <v/>
      </c>
      <c r="AD384" s="534" t="str">
        <f>四年级标准分</f>
        <v/>
      </c>
      <c r="AE384" s="534" t="str">
        <f>四年级总分</f>
        <v/>
      </c>
      <c r="AF384" s="517" t="str">
        <f>四年级等级</f>
        <v/>
      </c>
    </row>
    <row r="385" spans="1:32">
      <c r="A385" s="476">
        <v>406</v>
      </c>
      <c r="B385" s="477">
        <v>33</v>
      </c>
      <c r="C385" s="478"/>
      <c r="D385" s="471"/>
      <c r="E385" s="478"/>
      <c r="F385" s="473"/>
      <c r="G385" s="480"/>
      <c r="H385" s="475"/>
      <c r="I385" s="501"/>
      <c r="J385" s="502"/>
      <c r="K385" s="502"/>
      <c r="L385" s="503"/>
      <c r="M385" s="644"/>
      <c r="N385" s="505" t="str">
        <f>四年级BMI</f>
        <v/>
      </c>
      <c r="O385" s="499" t="str">
        <f>四年级BMI等级</f>
        <v/>
      </c>
      <c r="P385" s="500" t="str">
        <f>四年级BMI得分</f>
        <v/>
      </c>
      <c r="Q385" s="515" t="str">
        <f>四年级肺活量得分</f>
        <v/>
      </c>
      <c r="R385" s="512" t="str">
        <f>四年级等级</f>
        <v/>
      </c>
      <c r="S385" s="516" t="str">
        <f>四年级50米跑得分</f>
        <v/>
      </c>
      <c r="T385" s="517" t="str">
        <f>四年级等级</f>
        <v/>
      </c>
      <c r="U385" s="516" t="str">
        <f>四年级坐位体前屈得分</f>
        <v/>
      </c>
      <c r="V385" s="517" t="str">
        <f>四年级等级</f>
        <v/>
      </c>
      <c r="W385" s="516" t="str">
        <f>四年级一分钟跳绳得分</f>
        <v/>
      </c>
      <c r="X385" s="517" t="str">
        <f>四年级等级</f>
        <v/>
      </c>
      <c r="Y385" s="515" t="str">
        <f>四年级仰卧起坐得分</f>
        <v/>
      </c>
      <c r="Z385" s="518" t="str">
        <f>四年级等级</f>
        <v/>
      </c>
      <c r="AA385" s="533"/>
      <c r="AB385" s="515"/>
      <c r="AC385" s="533" t="str">
        <f>四年级跳绳附加分</f>
        <v/>
      </c>
      <c r="AD385" s="534" t="str">
        <f>四年级标准分</f>
        <v/>
      </c>
      <c r="AE385" s="534" t="str">
        <f>四年级总分</f>
        <v/>
      </c>
      <c r="AF385" s="517" t="str">
        <f>四年级等级</f>
        <v/>
      </c>
    </row>
    <row r="386" spans="1:32">
      <c r="A386" s="476">
        <v>406</v>
      </c>
      <c r="B386" s="477">
        <v>34</v>
      </c>
      <c r="C386" s="478"/>
      <c r="D386" s="471"/>
      <c r="E386" s="478"/>
      <c r="F386" s="473"/>
      <c r="G386" s="480"/>
      <c r="H386" s="475"/>
      <c r="I386" s="501"/>
      <c r="J386" s="502"/>
      <c r="K386" s="502"/>
      <c r="L386" s="503"/>
      <c r="M386" s="644"/>
      <c r="N386" s="505" t="str">
        <f>四年级BMI</f>
        <v/>
      </c>
      <c r="O386" s="499" t="str">
        <f>四年级BMI等级</f>
        <v/>
      </c>
      <c r="P386" s="500" t="str">
        <f>四年级BMI得分</f>
        <v/>
      </c>
      <c r="Q386" s="515" t="str">
        <f>四年级肺活量得分</f>
        <v/>
      </c>
      <c r="R386" s="512" t="str">
        <f>四年级等级</f>
        <v/>
      </c>
      <c r="S386" s="516" t="str">
        <f>四年级50米跑得分</f>
        <v/>
      </c>
      <c r="T386" s="517" t="str">
        <f>四年级等级</f>
        <v/>
      </c>
      <c r="U386" s="516" t="str">
        <f>四年级坐位体前屈得分</f>
        <v/>
      </c>
      <c r="V386" s="517" t="str">
        <f>四年级等级</f>
        <v/>
      </c>
      <c r="W386" s="516" t="str">
        <f>四年级一分钟跳绳得分</f>
        <v/>
      </c>
      <c r="X386" s="517" t="str">
        <f>四年级等级</f>
        <v/>
      </c>
      <c r="Y386" s="515" t="str">
        <f>四年级仰卧起坐得分</f>
        <v/>
      </c>
      <c r="Z386" s="518" t="str">
        <f>四年级等级</f>
        <v/>
      </c>
      <c r="AA386" s="533"/>
      <c r="AB386" s="515"/>
      <c r="AC386" s="533" t="str">
        <f>四年级跳绳附加分</f>
        <v/>
      </c>
      <c r="AD386" s="534" t="str">
        <f>四年级标准分</f>
        <v/>
      </c>
      <c r="AE386" s="534" t="str">
        <f>四年级总分</f>
        <v/>
      </c>
      <c r="AF386" s="517" t="str">
        <f>四年级等级</f>
        <v/>
      </c>
    </row>
    <row r="387" spans="1:32">
      <c r="A387" s="476">
        <v>406</v>
      </c>
      <c r="B387" s="477">
        <v>35</v>
      </c>
      <c r="C387" s="478"/>
      <c r="D387" s="471"/>
      <c r="E387" s="478"/>
      <c r="F387" s="473"/>
      <c r="G387" s="480"/>
      <c r="H387" s="475"/>
      <c r="I387" s="501"/>
      <c r="J387" s="502"/>
      <c r="K387" s="502"/>
      <c r="L387" s="503"/>
      <c r="M387" s="644"/>
      <c r="N387" s="505" t="str">
        <f>四年级BMI</f>
        <v/>
      </c>
      <c r="O387" s="499" t="str">
        <f>四年级BMI等级</f>
        <v/>
      </c>
      <c r="P387" s="500" t="str">
        <f>四年级BMI得分</f>
        <v/>
      </c>
      <c r="Q387" s="515" t="str">
        <f>四年级肺活量得分</f>
        <v/>
      </c>
      <c r="R387" s="512" t="str">
        <f>四年级等级</f>
        <v/>
      </c>
      <c r="S387" s="516" t="str">
        <f>四年级50米跑得分</f>
        <v/>
      </c>
      <c r="T387" s="517" t="str">
        <f>四年级等级</f>
        <v/>
      </c>
      <c r="U387" s="516" t="str">
        <f>四年级坐位体前屈得分</f>
        <v/>
      </c>
      <c r="V387" s="517" t="str">
        <f>四年级等级</f>
        <v/>
      </c>
      <c r="W387" s="516" t="str">
        <f>四年级一分钟跳绳得分</f>
        <v/>
      </c>
      <c r="X387" s="517" t="str">
        <f>四年级等级</f>
        <v/>
      </c>
      <c r="Y387" s="515" t="str">
        <f>四年级仰卧起坐得分</f>
        <v/>
      </c>
      <c r="Z387" s="518" t="str">
        <f>四年级等级</f>
        <v/>
      </c>
      <c r="AA387" s="533"/>
      <c r="AB387" s="515"/>
      <c r="AC387" s="533" t="str">
        <f>四年级跳绳附加分</f>
        <v/>
      </c>
      <c r="AD387" s="534" t="str">
        <f>四年级标准分</f>
        <v/>
      </c>
      <c r="AE387" s="534" t="str">
        <f>四年级总分</f>
        <v/>
      </c>
      <c r="AF387" s="517" t="str">
        <f>四年级等级</f>
        <v/>
      </c>
    </row>
    <row r="388" spans="1:32">
      <c r="A388" s="476">
        <v>406</v>
      </c>
      <c r="B388" s="477">
        <v>36</v>
      </c>
      <c r="C388" s="478"/>
      <c r="D388" s="471"/>
      <c r="E388" s="478"/>
      <c r="F388" s="473"/>
      <c r="G388" s="480"/>
      <c r="H388" s="475"/>
      <c r="I388" s="501"/>
      <c r="J388" s="502"/>
      <c r="K388" s="502"/>
      <c r="L388" s="503"/>
      <c r="M388" s="644"/>
      <c r="N388" s="505" t="str">
        <f>四年级BMI</f>
        <v/>
      </c>
      <c r="O388" s="499" t="str">
        <f>四年级BMI等级</f>
        <v/>
      </c>
      <c r="P388" s="500" t="str">
        <f>四年级BMI得分</f>
        <v/>
      </c>
      <c r="Q388" s="515" t="str">
        <f>四年级肺活量得分</f>
        <v/>
      </c>
      <c r="R388" s="512" t="str">
        <f>四年级等级</f>
        <v/>
      </c>
      <c r="S388" s="516" t="str">
        <f>四年级50米跑得分</f>
        <v/>
      </c>
      <c r="T388" s="517" t="str">
        <f>四年级等级</f>
        <v/>
      </c>
      <c r="U388" s="516" t="str">
        <f>四年级坐位体前屈得分</f>
        <v/>
      </c>
      <c r="V388" s="517" t="str">
        <f>四年级等级</f>
        <v/>
      </c>
      <c r="W388" s="516" t="str">
        <f>四年级一分钟跳绳得分</f>
        <v/>
      </c>
      <c r="X388" s="517" t="str">
        <f>四年级等级</f>
        <v/>
      </c>
      <c r="Y388" s="515" t="str">
        <f>四年级仰卧起坐得分</f>
        <v/>
      </c>
      <c r="Z388" s="518" t="str">
        <f>四年级等级</f>
        <v/>
      </c>
      <c r="AA388" s="533"/>
      <c r="AB388" s="515"/>
      <c r="AC388" s="533" t="str">
        <f>四年级跳绳附加分</f>
        <v/>
      </c>
      <c r="AD388" s="534" t="str">
        <f>四年级标准分</f>
        <v/>
      </c>
      <c r="AE388" s="534" t="str">
        <f>四年级总分</f>
        <v/>
      </c>
      <c r="AF388" s="517" t="str">
        <f>四年级等级</f>
        <v/>
      </c>
    </row>
    <row r="389" spans="1:32">
      <c r="A389" s="476">
        <v>406</v>
      </c>
      <c r="B389" s="477">
        <v>37</v>
      </c>
      <c r="C389" s="470"/>
      <c r="D389" s="471"/>
      <c r="E389" s="472"/>
      <c r="F389" s="473"/>
      <c r="G389" s="480"/>
      <c r="H389" s="475"/>
      <c r="I389" s="494"/>
      <c r="J389" s="495"/>
      <c r="K389" s="495"/>
      <c r="L389" s="503"/>
      <c r="M389" s="644"/>
      <c r="N389" s="505" t="str">
        <f>四年级BMI</f>
        <v/>
      </c>
      <c r="O389" s="499" t="str">
        <f>四年级BMI等级</f>
        <v/>
      </c>
      <c r="P389" s="500" t="str">
        <f>四年级BMI得分</f>
        <v/>
      </c>
      <c r="Q389" s="515" t="str">
        <f>四年级肺活量得分</f>
        <v/>
      </c>
      <c r="R389" s="512" t="str">
        <f>四年级等级</f>
        <v/>
      </c>
      <c r="S389" s="516" t="str">
        <f>四年级50米跑得分</f>
        <v/>
      </c>
      <c r="T389" s="517" t="str">
        <f>四年级等级</f>
        <v/>
      </c>
      <c r="U389" s="516" t="str">
        <f>四年级坐位体前屈得分</f>
        <v/>
      </c>
      <c r="V389" s="517" t="str">
        <f>四年级等级</f>
        <v/>
      </c>
      <c r="W389" s="516" t="str">
        <f>四年级一分钟跳绳得分</f>
        <v/>
      </c>
      <c r="X389" s="517" t="str">
        <f>四年级等级</f>
        <v/>
      </c>
      <c r="Y389" s="515" t="str">
        <f>四年级仰卧起坐得分</f>
        <v/>
      </c>
      <c r="Z389" s="518" t="str">
        <f>四年级等级</f>
        <v/>
      </c>
      <c r="AA389" s="533"/>
      <c r="AB389" s="515"/>
      <c r="AC389" s="533" t="str">
        <f>四年级跳绳附加分</f>
        <v/>
      </c>
      <c r="AD389" s="534" t="str">
        <f>四年级标准分</f>
        <v/>
      </c>
      <c r="AE389" s="534" t="str">
        <f>四年级总分</f>
        <v/>
      </c>
      <c r="AF389" s="517" t="str">
        <f>四年级等级</f>
        <v/>
      </c>
    </row>
    <row r="390" spans="1:32">
      <c r="A390" s="476">
        <v>406</v>
      </c>
      <c r="B390" s="477">
        <v>38</v>
      </c>
      <c r="C390" s="478"/>
      <c r="D390" s="471"/>
      <c r="E390" s="472"/>
      <c r="F390" s="473"/>
      <c r="G390" s="480"/>
      <c r="H390" s="475"/>
      <c r="I390" s="501"/>
      <c r="J390" s="502"/>
      <c r="K390" s="495"/>
      <c r="L390" s="503"/>
      <c r="M390" s="644"/>
      <c r="N390" s="505" t="str">
        <f>四年级BMI</f>
        <v/>
      </c>
      <c r="O390" s="499" t="str">
        <f>四年级BMI等级</f>
        <v/>
      </c>
      <c r="P390" s="500" t="str">
        <f>四年级BMI得分</f>
        <v/>
      </c>
      <c r="Q390" s="515" t="str">
        <f>四年级肺活量得分</f>
        <v/>
      </c>
      <c r="R390" s="512" t="str">
        <f>四年级等级</f>
        <v/>
      </c>
      <c r="S390" s="516" t="str">
        <f>四年级50米跑得分</f>
        <v/>
      </c>
      <c r="T390" s="517" t="str">
        <f>四年级等级</f>
        <v/>
      </c>
      <c r="U390" s="516" t="str">
        <f>四年级坐位体前屈得分</f>
        <v/>
      </c>
      <c r="V390" s="517" t="str">
        <f>四年级等级</f>
        <v/>
      </c>
      <c r="W390" s="516" t="str">
        <f>四年级一分钟跳绳得分</f>
        <v/>
      </c>
      <c r="X390" s="517" t="str">
        <f>四年级等级</f>
        <v/>
      </c>
      <c r="Y390" s="515" t="str">
        <f>四年级仰卧起坐得分</f>
        <v/>
      </c>
      <c r="Z390" s="518" t="str">
        <f>四年级等级</f>
        <v/>
      </c>
      <c r="AA390" s="533"/>
      <c r="AB390" s="515"/>
      <c r="AC390" s="533" t="str">
        <f>四年级跳绳附加分</f>
        <v/>
      </c>
      <c r="AD390" s="534" t="str">
        <f>四年级标准分</f>
        <v/>
      </c>
      <c r="AE390" s="534" t="str">
        <f>四年级总分</f>
        <v/>
      </c>
      <c r="AF390" s="517" t="str">
        <f>四年级等级</f>
        <v/>
      </c>
    </row>
    <row r="391" spans="1:32">
      <c r="A391" s="476">
        <v>406</v>
      </c>
      <c r="B391" s="477">
        <v>39</v>
      </c>
      <c r="C391" s="478"/>
      <c r="D391" s="471"/>
      <c r="E391" s="472"/>
      <c r="F391" s="473"/>
      <c r="G391" s="480"/>
      <c r="H391" s="475"/>
      <c r="I391" s="501"/>
      <c r="J391" s="502"/>
      <c r="K391" s="495"/>
      <c r="L391" s="503"/>
      <c r="M391" s="644"/>
      <c r="N391" s="505" t="str">
        <f>四年级BMI</f>
        <v/>
      </c>
      <c r="O391" s="499" t="str">
        <f>四年级BMI等级</f>
        <v/>
      </c>
      <c r="P391" s="500" t="str">
        <f>四年级BMI得分</f>
        <v/>
      </c>
      <c r="Q391" s="515" t="str">
        <f>四年级肺活量得分</f>
        <v/>
      </c>
      <c r="R391" s="512" t="str">
        <f>四年级等级</f>
        <v/>
      </c>
      <c r="S391" s="516" t="str">
        <f>四年级50米跑得分</f>
        <v/>
      </c>
      <c r="T391" s="517" t="str">
        <f>四年级等级</f>
        <v/>
      </c>
      <c r="U391" s="516" t="str">
        <f>四年级坐位体前屈得分</f>
        <v/>
      </c>
      <c r="V391" s="517" t="str">
        <f>四年级等级</f>
        <v/>
      </c>
      <c r="W391" s="516" t="str">
        <f>四年级一分钟跳绳得分</f>
        <v/>
      </c>
      <c r="X391" s="517" t="str">
        <f>四年级等级</f>
        <v/>
      </c>
      <c r="Y391" s="515" t="str">
        <f>四年级仰卧起坐得分</f>
        <v/>
      </c>
      <c r="Z391" s="518" t="str">
        <f>四年级等级</f>
        <v/>
      </c>
      <c r="AA391" s="533"/>
      <c r="AB391" s="515"/>
      <c r="AC391" s="533" t="str">
        <f>四年级跳绳附加分</f>
        <v/>
      </c>
      <c r="AD391" s="534" t="str">
        <f>四年级标准分</f>
        <v/>
      </c>
      <c r="AE391" s="534" t="str">
        <f>四年级总分</f>
        <v/>
      </c>
      <c r="AF391" s="517" t="str">
        <f>四年级等级</f>
        <v/>
      </c>
    </row>
    <row r="392" spans="1:32">
      <c r="A392" s="476">
        <v>406</v>
      </c>
      <c r="B392" s="477">
        <v>40</v>
      </c>
      <c r="C392" s="478"/>
      <c r="D392" s="471"/>
      <c r="E392" s="472"/>
      <c r="F392" s="473"/>
      <c r="G392" s="474"/>
      <c r="H392" s="475"/>
      <c r="I392" s="501"/>
      <c r="J392" s="502"/>
      <c r="K392" s="495"/>
      <c r="L392" s="503"/>
      <c r="M392" s="644"/>
      <c r="N392" s="505" t="str">
        <f>四年级BMI</f>
        <v/>
      </c>
      <c r="O392" s="499" t="str">
        <f>四年级BMI等级</f>
        <v/>
      </c>
      <c r="P392" s="500" t="str">
        <f>四年级BMI得分</f>
        <v/>
      </c>
      <c r="Q392" s="515" t="str">
        <f>四年级肺活量得分</f>
        <v/>
      </c>
      <c r="R392" s="512" t="str">
        <f>四年级等级</f>
        <v/>
      </c>
      <c r="S392" s="516" t="str">
        <f>四年级50米跑得分</f>
        <v/>
      </c>
      <c r="T392" s="517" t="str">
        <f>四年级等级</f>
        <v/>
      </c>
      <c r="U392" s="516" t="str">
        <f>四年级坐位体前屈得分</f>
        <v/>
      </c>
      <c r="V392" s="517" t="str">
        <f>四年级等级</f>
        <v/>
      </c>
      <c r="W392" s="516" t="str">
        <f>四年级一分钟跳绳得分</f>
        <v/>
      </c>
      <c r="X392" s="517" t="str">
        <f>四年级等级</f>
        <v/>
      </c>
      <c r="Y392" s="515" t="str">
        <f>四年级仰卧起坐得分</f>
        <v/>
      </c>
      <c r="Z392" s="518" t="str">
        <f>四年级等级</f>
        <v/>
      </c>
      <c r="AA392" s="533"/>
      <c r="AB392" s="515"/>
      <c r="AC392" s="533" t="str">
        <f>四年级跳绳附加分</f>
        <v/>
      </c>
      <c r="AD392" s="534" t="str">
        <f>四年级标准分</f>
        <v/>
      </c>
      <c r="AE392" s="534" t="str">
        <f>四年级总分</f>
        <v/>
      </c>
      <c r="AF392" s="517" t="str">
        <f>四年级等级</f>
        <v/>
      </c>
    </row>
    <row r="393" spans="1:32">
      <c r="A393" s="476">
        <v>406</v>
      </c>
      <c r="B393" s="477">
        <v>41</v>
      </c>
      <c r="C393" s="478"/>
      <c r="D393" s="471"/>
      <c r="E393" s="472"/>
      <c r="F393" s="473"/>
      <c r="G393" s="474"/>
      <c r="H393" s="475"/>
      <c r="I393" s="501"/>
      <c r="J393" s="502"/>
      <c r="K393" s="495"/>
      <c r="L393" s="503"/>
      <c r="M393" s="644"/>
      <c r="N393" s="505" t="str">
        <f>四年级BMI</f>
        <v/>
      </c>
      <c r="O393" s="499" t="str">
        <f>四年级BMI等级</f>
        <v/>
      </c>
      <c r="P393" s="500" t="str">
        <f>四年级BMI得分</f>
        <v/>
      </c>
      <c r="Q393" s="515" t="str">
        <f>四年级肺活量得分</f>
        <v/>
      </c>
      <c r="R393" s="512" t="str">
        <f>四年级等级</f>
        <v/>
      </c>
      <c r="S393" s="516" t="str">
        <f>四年级50米跑得分</f>
        <v/>
      </c>
      <c r="T393" s="517" t="str">
        <f>四年级等级</f>
        <v/>
      </c>
      <c r="U393" s="516" t="str">
        <f>四年级坐位体前屈得分</f>
        <v/>
      </c>
      <c r="V393" s="517" t="str">
        <f>四年级等级</f>
        <v/>
      </c>
      <c r="W393" s="516" t="str">
        <f>四年级一分钟跳绳得分</f>
        <v/>
      </c>
      <c r="X393" s="517" t="str">
        <f>四年级等级</f>
        <v/>
      </c>
      <c r="Y393" s="515" t="str">
        <f>四年级仰卧起坐得分</f>
        <v/>
      </c>
      <c r="Z393" s="518" t="str">
        <f>四年级等级</f>
        <v/>
      </c>
      <c r="AA393" s="533"/>
      <c r="AB393" s="515"/>
      <c r="AC393" s="533" t="str">
        <f>四年级跳绳附加分</f>
        <v/>
      </c>
      <c r="AD393" s="534" t="str">
        <f>四年级标准分</f>
        <v/>
      </c>
      <c r="AE393" s="534" t="str">
        <f>四年级总分</f>
        <v/>
      </c>
      <c r="AF393" s="517" t="str">
        <f>四年级等级</f>
        <v/>
      </c>
    </row>
    <row r="394" spans="1:32">
      <c r="A394" s="476">
        <v>406</v>
      </c>
      <c r="B394" s="477">
        <v>42</v>
      </c>
      <c r="C394" s="478"/>
      <c r="D394" s="471"/>
      <c r="E394" s="472"/>
      <c r="F394" s="473"/>
      <c r="G394" s="480"/>
      <c r="H394" s="475"/>
      <c r="I394" s="501"/>
      <c r="J394" s="502"/>
      <c r="K394" s="495"/>
      <c r="L394" s="503"/>
      <c r="M394" s="644"/>
      <c r="N394" s="505" t="str">
        <f>四年级BMI</f>
        <v/>
      </c>
      <c r="O394" s="499" t="str">
        <f>四年级BMI等级</f>
        <v/>
      </c>
      <c r="P394" s="500" t="str">
        <f>四年级BMI得分</f>
        <v/>
      </c>
      <c r="Q394" s="515" t="str">
        <f>四年级肺活量得分</f>
        <v/>
      </c>
      <c r="R394" s="512" t="str">
        <f>四年级等级</f>
        <v/>
      </c>
      <c r="S394" s="516" t="str">
        <f>四年级50米跑得分</f>
        <v/>
      </c>
      <c r="T394" s="517" t="str">
        <f>四年级等级</f>
        <v/>
      </c>
      <c r="U394" s="516" t="str">
        <f>四年级坐位体前屈得分</f>
        <v/>
      </c>
      <c r="V394" s="517" t="str">
        <f>四年级等级</f>
        <v/>
      </c>
      <c r="W394" s="516" t="str">
        <f>四年级一分钟跳绳得分</f>
        <v/>
      </c>
      <c r="X394" s="517" t="str">
        <f>四年级等级</f>
        <v/>
      </c>
      <c r="Y394" s="515" t="str">
        <f>四年级仰卧起坐得分</f>
        <v/>
      </c>
      <c r="Z394" s="518" t="str">
        <f>四年级等级</f>
        <v/>
      </c>
      <c r="AA394" s="533"/>
      <c r="AB394" s="515"/>
      <c r="AC394" s="533" t="str">
        <f>四年级跳绳附加分</f>
        <v/>
      </c>
      <c r="AD394" s="534" t="str">
        <f>四年级标准分</f>
        <v/>
      </c>
      <c r="AE394" s="534" t="str">
        <f>四年级总分</f>
        <v/>
      </c>
      <c r="AF394" s="517" t="str">
        <f>四年级等级</f>
        <v/>
      </c>
    </row>
    <row r="395" spans="1:32">
      <c r="A395" s="476">
        <v>406</v>
      </c>
      <c r="B395" s="477">
        <v>43</v>
      </c>
      <c r="C395" s="478"/>
      <c r="D395" s="471"/>
      <c r="E395" s="472"/>
      <c r="F395" s="473"/>
      <c r="G395" s="480"/>
      <c r="H395" s="475"/>
      <c r="I395" s="501"/>
      <c r="J395" s="502"/>
      <c r="K395" s="495"/>
      <c r="L395" s="503"/>
      <c r="M395" s="644"/>
      <c r="N395" s="505" t="str">
        <f>四年级BMI</f>
        <v/>
      </c>
      <c r="O395" s="499" t="str">
        <f>四年级BMI等级</f>
        <v/>
      </c>
      <c r="P395" s="500" t="str">
        <f>四年级BMI得分</f>
        <v/>
      </c>
      <c r="Q395" s="515" t="str">
        <f>四年级肺活量得分</f>
        <v/>
      </c>
      <c r="R395" s="512" t="str">
        <f>四年级等级</f>
        <v/>
      </c>
      <c r="S395" s="516" t="str">
        <f>四年级50米跑得分</f>
        <v/>
      </c>
      <c r="T395" s="517" t="str">
        <f>四年级等级</f>
        <v/>
      </c>
      <c r="U395" s="516" t="str">
        <f>四年级坐位体前屈得分</f>
        <v/>
      </c>
      <c r="V395" s="517" t="str">
        <f>四年级等级</f>
        <v/>
      </c>
      <c r="W395" s="516" t="str">
        <f>四年级一分钟跳绳得分</f>
        <v/>
      </c>
      <c r="X395" s="517" t="str">
        <f>四年级等级</f>
        <v/>
      </c>
      <c r="Y395" s="515" t="str">
        <f>四年级仰卧起坐得分</f>
        <v/>
      </c>
      <c r="Z395" s="518" t="str">
        <f>四年级等级</f>
        <v/>
      </c>
      <c r="AA395" s="533"/>
      <c r="AB395" s="515"/>
      <c r="AC395" s="533" t="str">
        <f>四年级跳绳附加分</f>
        <v/>
      </c>
      <c r="AD395" s="534" t="str">
        <f>四年级标准分</f>
        <v/>
      </c>
      <c r="AE395" s="534" t="str">
        <f>四年级总分</f>
        <v/>
      </c>
      <c r="AF395" s="517" t="str">
        <f>四年级等级</f>
        <v/>
      </c>
    </row>
    <row r="396" spans="1:32">
      <c r="A396" s="476">
        <v>406</v>
      </c>
      <c r="B396" s="477">
        <v>44</v>
      </c>
      <c r="C396" s="478"/>
      <c r="D396" s="471"/>
      <c r="E396" s="472"/>
      <c r="F396" s="473"/>
      <c r="G396" s="480"/>
      <c r="H396" s="475"/>
      <c r="I396" s="501"/>
      <c r="J396" s="502"/>
      <c r="K396" s="495"/>
      <c r="L396" s="503"/>
      <c r="M396" s="644"/>
      <c r="N396" s="505" t="str">
        <f>四年级BMI</f>
        <v/>
      </c>
      <c r="O396" s="499" t="str">
        <f>四年级BMI等级</f>
        <v/>
      </c>
      <c r="P396" s="500" t="str">
        <f>四年级BMI得分</f>
        <v/>
      </c>
      <c r="Q396" s="515" t="str">
        <f>四年级肺活量得分</f>
        <v/>
      </c>
      <c r="R396" s="512" t="str">
        <f>四年级等级</f>
        <v/>
      </c>
      <c r="S396" s="516" t="str">
        <f>四年级50米跑得分</f>
        <v/>
      </c>
      <c r="T396" s="517" t="str">
        <f>四年级等级</f>
        <v/>
      </c>
      <c r="U396" s="516" t="str">
        <f>四年级坐位体前屈得分</f>
        <v/>
      </c>
      <c r="V396" s="517" t="str">
        <f>四年级等级</f>
        <v/>
      </c>
      <c r="W396" s="516" t="str">
        <f>四年级一分钟跳绳得分</f>
        <v/>
      </c>
      <c r="X396" s="517" t="str">
        <f>四年级等级</f>
        <v/>
      </c>
      <c r="Y396" s="515" t="str">
        <f>四年级仰卧起坐得分</f>
        <v/>
      </c>
      <c r="Z396" s="518" t="str">
        <f>四年级等级</f>
        <v/>
      </c>
      <c r="AA396" s="533"/>
      <c r="AB396" s="515"/>
      <c r="AC396" s="533" t="str">
        <f>四年级跳绳附加分</f>
        <v/>
      </c>
      <c r="AD396" s="534" t="str">
        <f>四年级标准分</f>
        <v/>
      </c>
      <c r="AE396" s="534" t="str">
        <f>四年级总分</f>
        <v/>
      </c>
      <c r="AF396" s="517" t="str">
        <f>四年级等级</f>
        <v/>
      </c>
    </row>
    <row r="397" spans="1:32">
      <c r="A397" s="476">
        <v>406</v>
      </c>
      <c r="B397" s="477">
        <v>45</v>
      </c>
      <c r="C397" s="478"/>
      <c r="D397" s="471"/>
      <c r="E397" s="472"/>
      <c r="F397" s="473"/>
      <c r="G397" s="480"/>
      <c r="H397" s="475"/>
      <c r="I397" s="501"/>
      <c r="J397" s="502"/>
      <c r="K397" s="495"/>
      <c r="L397" s="503"/>
      <c r="M397" s="644"/>
      <c r="N397" s="505" t="str">
        <f>四年级BMI</f>
        <v/>
      </c>
      <c r="O397" s="499" t="str">
        <f>四年级BMI等级</f>
        <v/>
      </c>
      <c r="P397" s="500" t="str">
        <f>四年级BMI得分</f>
        <v/>
      </c>
      <c r="Q397" s="515" t="str">
        <f>四年级肺活量得分</f>
        <v/>
      </c>
      <c r="R397" s="512" t="str">
        <f>四年级等级</f>
        <v/>
      </c>
      <c r="S397" s="516" t="str">
        <f>四年级50米跑得分</f>
        <v/>
      </c>
      <c r="T397" s="517" t="str">
        <f>四年级等级</f>
        <v/>
      </c>
      <c r="U397" s="516" t="str">
        <f>四年级坐位体前屈得分</f>
        <v/>
      </c>
      <c r="V397" s="517" t="str">
        <f>四年级等级</f>
        <v/>
      </c>
      <c r="W397" s="516" t="str">
        <f>四年级一分钟跳绳得分</f>
        <v/>
      </c>
      <c r="X397" s="517" t="str">
        <f>四年级等级</f>
        <v/>
      </c>
      <c r="Y397" s="515" t="str">
        <f>四年级仰卧起坐得分</f>
        <v/>
      </c>
      <c r="Z397" s="518" t="str">
        <f>四年级等级</f>
        <v/>
      </c>
      <c r="AA397" s="533"/>
      <c r="AB397" s="515"/>
      <c r="AC397" s="533" t="str">
        <f>四年级跳绳附加分</f>
        <v/>
      </c>
      <c r="AD397" s="534" t="str">
        <f>四年级标准分</f>
        <v/>
      </c>
      <c r="AE397" s="534" t="str">
        <f>四年级总分</f>
        <v/>
      </c>
      <c r="AF397" s="517" t="str">
        <f>四年级等级</f>
        <v/>
      </c>
    </row>
    <row r="398" spans="1:32">
      <c r="A398" s="476">
        <v>406</v>
      </c>
      <c r="B398" s="477">
        <v>46</v>
      </c>
      <c r="C398" s="478"/>
      <c r="D398" s="471"/>
      <c r="E398" s="472"/>
      <c r="F398" s="473"/>
      <c r="G398" s="480"/>
      <c r="H398" s="475"/>
      <c r="I398" s="501"/>
      <c r="J398" s="502"/>
      <c r="K398" s="495"/>
      <c r="L398" s="503"/>
      <c r="M398" s="644"/>
      <c r="N398" s="505" t="str">
        <f>四年级BMI</f>
        <v/>
      </c>
      <c r="O398" s="499" t="str">
        <f>四年级BMI等级</f>
        <v/>
      </c>
      <c r="P398" s="500" t="str">
        <f>四年级BMI得分</f>
        <v/>
      </c>
      <c r="Q398" s="515" t="str">
        <f>四年级肺活量得分</f>
        <v/>
      </c>
      <c r="R398" s="512" t="str">
        <f>四年级等级</f>
        <v/>
      </c>
      <c r="S398" s="516" t="str">
        <f>四年级50米跑得分</f>
        <v/>
      </c>
      <c r="T398" s="517" t="str">
        <f>四年级等级</f>
        <v/>
      </c>
      <c r="U398" s="516" t="str">
        <f>四年级坐位体前屈得分</f>
        <v/>
      </c>
      <c r="V398" s="517" t="str">
        <f>四年级等级</f>
        <v/>
      </c>
      <c r="W398" s="516" t="str">
        <f>四年级一分钟跳绳得分</f>
        <v/>
      </c>
      <c r="X398" s="517" t="str">
        <f>四年级等级</f>
        <v/>
      </c>
      <c r="Y398" s="515" t="str">
        <f>四年级仰卧起坐得分</f>
        <v/>
      </c>
      <c r="Z398" s="518" t="str">
        <f>四年级等级</f>
        <v/>
      </c>
      <c r="AA398" s="533"/>
      <c r="AB398" s="515"/>
      <c r="AC398" s="533" t="str">
        <f>四年级跳绳附加分</f>
        <v/>
      </c>
      <c r="AD398" s="534" t="str">
        <f>四年级标准分</f>
        <v/>
      </c>
      <c r="AE398" s="534" t="str">
        <f>四年级总分</f>
        <v/>
      </c>
      <c r="AF398" s="517" t="str">
        <f>四年级等级</f>
        <v/>
      </c>
    </row>
    <row r="399" spans="1:32">
      <c r="A399" s="476">
        <v>406</v>
      </c>
      <c r="B399" s="477">
        <v>47</v>
      </c>
      <c r="C399" s="478"/>
      <c r="D399" s="471"/>
      <c r="E399" s="472"/>
      <c r="F399" s="473"/>
      <c r="G399" s="480"/>
      <c r="H399" s="475"/>
      <c r="I399" s="501"/>
      <c r="J399" s="502"/>
      <c r="K399" s="495"/>
      <c r="L399" s="503"/>
      <c r="M399" s="644"/>
      <c r="N399" s="505" t="str">
        <f>四年级BMI</f>
        <v/>
      </c>
      <c r="O399" s="499" t="str">
        <f>四年级BMI等级</f>
        <v/>
      </c>
      <c r="P399" s="500" t="str">
        <f>四年级BMI得分</f>
        <v/>
      </c>
      <c r="Q399" s="515" t="str">
        <f>四年级肺活量得分</f>
        <v/>
      </c>
      <c r="R399" s="512" t="str">
        <f>四年级等级</f>
        <v/>
      </c>
      <c r="S399" s="516" t="str">
        <f>四年级50米跑得分</f>
        <v/>
      </c>
      <c r="T399" s="517" t="str">
        <f>四年级等级</f>
        <v/>
      </c>
      <c r="U399" s="516" t="str">
        <f>四年级坐位体前屈得分</f>
        <v/>
      </c>
      <c r="V399" s="517" t="str">
        <f>四年级等级</f>
        <v/>
      </c>
      <c r="W399" s="516" t="str">
        <f>四年级一分钟跳绳得分</f>
        <v/>
      </c>
      <c r="X399" s="517" t="str">
        <f>四年级等级</f>
        <v/>
      </c>
      <c r="Y399" s="515" t="str">
        <f>四年级仰卧起坐得分</f>
        <v/>
      </c>
      <c r="Z399" s="518" t="str">
        <f>四年级等级</f>
        <v/>
      </c>
      <c r="AA399" s="533"/>
      <c r="AB399" s="515"/>
      <c r="AC399" s="533" t="str">
        <f>四年级跳绳附加分</f>
        <v/>
      </c>
      <c r="AD399" s="534" t="str">
        <f>四年级标准分</f>
        <v/>
      </c>
      <c r="AE399" s="534" t="str">
        <f>四年级总分</f>
        <v/>
      </c>
      <c r="AF399" s="517" t="str">
        <f>四年级等级</f>
        <v/>
      </c>
    </row>
    <row r="400" spans="1:32">
      <c r="A400" s="476">
        <v>406</v>
      </c>
      <c r="B400" s="477">
        <v>48</v>
      </c>
      <c r="C400" s="478"/>
      <c r="D400" s="471"/>
      <c r="E400" s="472"/>
      <c r="F400" s="473"/>
      <c r="G400" s="480"/>
      <c r="H400" s="475"/>
      <c r="I400" s="501"/>
      <c r="J400" s="502"/>
      <c r="K400" s="495"/>
      <c r="L400" s="503"/>
      <c r="M400" s="644"/>
      <c r="N400" s="505" t="str">
        <f>四年级BMI</f>
        <v/>
      </c>
      <c r="O400" s="499" t="str">
        <f>四年级BMI等级</f>
        <v/>
      </c>
      <c r="P400" s="500" t="str">
        <f>四年级BMI得分</f>
        <v/>
      </c>
      <c r="Q400" s="515" t="str">
        <f>四年级肺活量得分</f>
        <v/>
      </c>
      <c r="R400" s="512" t="str">
        <f>四年级等级</f>
        <v/>
      </c>
      <c r="S400" s="516" t="str">
        <f>四年级50米跑得分</f>
        <v/>
      </c>
      <c r="T400" s="517" t="str">
        <f>四年级等级</f>
        <v/>
      </c>
      <c r="U400" s="516" t="str">
        <f>四年级坐位体前屈得分</f>
        <v/>
      </c>
      <c r="V400" s="517" t="str">
        <f>四年级等级</f>
        <v/>
      </c>
      <c r="W400" s="516" t="str">
        <f>四年级一分钟跳绳得分</f>
        <v/>
      </c>
      <c r="X400" s="517" t="str">
        <f>四年级等级</f>
        <v/>
      </c>
      <c r="Y400" s="515" t="str">
        <f>四年级仰卧起坐得分</f>
        <v/>
      </c>
      <c r="Z400" s="518" t="str">
        <f>四年级等级</f>
        <v/>
      </c>
      <c r="AA400" s="533"/>
      <c r="AB400" s="515"/>
      <c r="AC400" s="533" t="str">
        <f>四年级跳绳附加分</f>
        <v/>
      </c>
      <c r="AD400" s="534" t="str">
        <f>四年级标准分</f>
        <v/>
      </c>
      <c r="AE400" s="534" t="str">
        <f>四年级总分</f>
        <v/>
      </c>
      <c r="AF400" s="517" t="str">
        <f>四年级等级</f>
        <v/>
      </c>
    </row>
    <row r="401" spans="1:32">
      <c r="A401" s="476">
        <v>406</v>
      </c>
      <c r="B401" s="477">
        <v>49</v>
      </c>
      <c r="C401" s="478"/>
      <c r="D401" s="471"/>
      <c r="E401" s="472"/>
      <c r="F401" s="473"/>
      <c r="G401" s="480"/>
      <c r="H401" s="475"/>
      <c r="I401" s="501"/>
      <c r="J401" s="502"/>
      <c r="K401" s="495"/>
      <c r="L401" s="503"/>
      <c r="M401" s="644"/>
      <c r="N401" s="505" t="str">
        <f>四年级BMI</f>
        <v/>
      </c>
      <c r="O401" s="499" t="str">
        <f>四年级BMI等级</f>
        <v/>
      </c>
      <c r="P401" s="500" t="str">
        <f>四年级BMI得分</f>
        <v/>
      </c>
      <c r="Q401" s="515" t="str">
        <f>四年级肺活量得分</f>
        <v/>
      </c>
      <c r="R401" s="512" t="str">
        <f>四年级等级</f>
        <v/>
      </c>
      <c r="S401" s="516" t="str">
        <f>四年级50米跑得分</f>
        <v/>
      </c>
      <c r="T401" s="517" t="str">
        <f>四年级等级</f>
        <v/>
      </c>
      <c r="U401" s="516" t="str">
        <f>四年级坐位体前屈得分</f>
        <v/>
      </c>
      <c r="V401" s="517" t="str">
        <f>四年级等级</f>
        <v/>
      </c>
      <c r="W401" s="516" t="str">
        <f>四年级一分钟跳绳得分</f>
        <v/>
      </c>
      <c r="X401" s="517" t="str">
        <f>四年级等级</f>
        <v/>
      </c>
      <c r="Y401" s="515" t="str">
        <f>四年级仰卧起坐得分</f>
        <v/>
      </c>
      <c r="Z401" s="518" t="str">
        <f>四年级等级</f>
        <v/>
      </c>
      <c r="AA401" s="533"/>
      <c r="AB401" s="515"/>
      <c r="AC401" s="533" t="str">
        <f>四年级跳绳附加分</f>
        <v/>
      </c>
      <c r="AD401" s="534" t="str">
        <f>四年级标准分</f>
        <v/>
      </c>
      <c r="AE401" s="534" t="str">
        <f>四年级总分</f>
        <v/>
      </c>
      <c r="AF401" s="517" t="str">
        <f>四年级等级</f>
        <v/>
      </c>
    </row>
    <row r="402" spans="1:32">
      <c r="A402" s="476">
        <v>406</v>
      </c>
      <c r="B402" s="477">
        <v>50</v>
      </c>
      <c r="C402" s="478"/>
      <c r="D402" s="471"/>
      <c r="E402" s="472"/>
      <c r="F402" s="473"/>
      <c r="G402" s="480"/>
      <c r="H402" s="475"/>
      <c r="I402" s="501"/>
      <c r="J402" s="502"/>
      <c r="K402" s="495"/>
      <c r="L402" s="503"/>
      <c r="M402" s="644"/>
      <c r="N402" s="505" t="str">
        <f>四年级BMI</f>
        <v/>
      </c>
      <c r="O402" s="499" t="str">
        <f>四年级BMI等级</f>
        <v/>
      </c>
      <c r="P402" s="500" t="str">
        <f>四年级BMI得分</f>
        <v/>
      </c>
      <c r="Q402" s="515" t="str">
        <f>四年级肺活量得分</f>
        <v/>
      </c>
      <c r="R402" s="512" t="str">
        <f>四年级等级</f>
        <v/>
      </c>
      <c r="S402" s="516" t="str">
        <f>四年级50米跑得分</f>
        <v/>
      </c>
      <c r="T402" s="517" t="str">
        <f>四年级等级</f>
        <v/>
      </c>
      <c r="U402" s="516" t="str">
        <f>四年级坐位体前屈得分</f>
        <v/>
      </c>
      <c r="V402" s="517" t="str">
        <f>四年级等级</f>
        <v/>
      </c>
      <c r="W402" s="516" t="str">
        <f>四年级一分钟跳绳得分</f>
        <v/>
      </c>
      <c r="X402" s="517" t="str">
        <f>四年级等级</f>
        <v/>
      </c>
      <c r="Y402" s="515" t="str">
        <f>四年级仰卧起坐得分</f>
        <v/>
      </c>
      <c r="Z402" s="518" t="str">
        <f>四年级等级</f>
        <v/>
      </c>
      <c r="AA402" s="533"/>
      <c r="AB402" s="515"/>
      <c r="AC402" s="533" t="str">
        <f>四年级跳绳附加分</f>
        <v/>
      </c>
      <c r="AD402" s="534" t="str">
        <f>四年级标准分</f>
        <v/>
      </c>
      <c r="AE402" s="534" t="str">
        <f>四年级总分</f>
        <v/>
      </c>
      <c r="AF402" s="517" t="str">
        <f>四年级等级</f>
        <v/>
      </c>
    </row>
    <row r="403" spans="1:32">
      <c r="A403" s="476">
        <v>406</v>
      </c>
      <c r="B403" s="477">
        <v>51</v>
      </c>
      <c r="C403" s="478"/>
      <c r="D403" s="471"/>
      <c r="E403" s="472"/>
      <c r="F403" s="473"/>
      <c r="G403" s="480"/>
      <c r="H403" s="475"/>
      <c r="I403" s="501"/>
      <c r="J403" s="502"/>
      <c r="K403" s="495"/>
      <c r="L403" s="503"/>
      <c r="M403" s="644"/>
      <c r="N403" s="505" t="str">
        <f>四年级BMI</f>
        <v/>
      </c>
      <c r="O403" s="499" t="str">
        <f>四年级BMI等级</f>
        <v/>
      </c>
      <c r="P403" s="500" t="str">
        <f>四年级BMI得分</f>
        <v/>
      </c>
      <c r="Q403" s="515" t="str">
        <f>四年级肺活量得分</f>
        <v/>
      </c>
      <c r="R403" s="512" t="str">
        <f>四年级等级</f>
        <v/>
      </c>
      <c r="S403" s="516" t="str">
        <f>四年级50米跑得分</f>
        <v/>
      </c>
      <c r="T403" s="517" t="str">
        <f>四年级等级</f>
        <v/>
      </c>
      <c r="U403" s="516" t="str">
        <f>四年级坐位体前屈得分</f>
        <v/>
      </c>
      <c r="V403" s="517" t="str">
        <f>四年级等级</f>
        <v/>
      </c>
      <c r="W403" s="516" t="str">
        <f>四年级一分钟跳绳得分</f>
        <v/>
      </c>
      <c r="X403" s="517" t="str">
        <f>四年级等级</f>
        <v/>
      </c>
      <c r="Y403" s="515" t="str">
        <f>四年级仰卧起坐得分</f>
        <v/>
      </c>
      <c r="Z403" s="518" t="str">
        <f>四年级等级</f>
        <v/>
      </c>
      <c r="AA403" s="533"/>
      <c r="AB403" s="515"/>
      <c r="AC403" s="533" t="str">
        <f>四年级跳绳附加分</f>
        <v/>
      </c>
      <c r="AD403" s="534" t="str">
        <f>四年级标准分</f>
        <v/>
      </c>
      <c r="AE403" s="534" t="str">
        <f>四年级总分</f>
        <v/>
      </c>
      <c r="AF403" s="517" t="str">
        <f>四年级等级</f>
        <v/>
      </c>
    </row>
    <row r="404" spans="1:32">
      <c r="A404" s="476">
        <v>406</v>
      </c>
      <c r="B404" s="477">
        <v>52</v>
      </c>
      <c r="C404" s="478"/>
      <c r="D404" s="471"/>
      <c r="E404" s="472"/>
      <c r="F404" s="473"/>
      <c r="G404" s="480"/>
      <c r="H404" s="475"/>
      <c r="I404" s="501"/>
      <c r="J404" s="502"/>
      <c r="K404" s="495"/>
      <c r="L404" s="503"/>
      <c r="M404" s="644"/>
      <c r="N404" s="505" t="str">
        <f>四年级BMI</f>
        <v/>
      </c>
      <c r="O404" s="499" t="str">
        <f>四年级BMI等级</f>
        <v/>
      </c>
      <c r="P404" s="500" t="str">
        <f>四年级BMI得分</f>
        <v/>
      </c>
      <c r="Q404" s="515" t="str">
        <f>四年级肺活量得分</f>
        <v/>
      </c>
      <c r="R404" s="512" t="str">
        <f>四年级等级</f>
        <v/>
      </c>
      <c r="S404" s="516" t="str">
        <f>四年级50米跑得分</f>
        <v/>
      </c>
      <c r="T404" s="517" t="str">
        <f>四年级等级</f>
        <v/>
      </c>
      <c r="U404" s="516" t="str">
        <f>四年级坐位体前屈得分</f>
        <v/>
      </c>
      <c r="V404" s="517" t="str">
        <f>四年级等级</f>
        <v/>
      </c>
      <c r="W404" s="516" t="str">
        <f>四年级一分钟跳绳得分</f>
        <v/>
      </c>
      <c r="X404" s="517" t="str">
        <f>四年级等级</f>
        <v/>
      </c>
      <c r="Y404" s="515" t="str">
        <f>四年级仰卧起坐得分</f>
        <v/>
      </c>
      <c r="Z404" s="518" t="str">
        <f>四年级等级</f>
        <v/>
      </c>
      <c r="AA404" s="533"/>
      <c r="AB404" s="515"/>
      <c r="AC404" s="533" t="str">
        <f>四年级跳绳附加分</f>
        <v/>
      </c>
      <c r="AD404" s="534" t="str">
        <f>四年级标准分</f>
        <v/>
      </c>
      <c r="AE404" s="534" t="str">
        <f>四年级总分</f>
        <v/>
      </c>
      <c r="AF404" s="517" t="str">
        <f>四年级等级</f>
        <v/>
      </c>
    </row>
    <row r="405" spans="1:32">
      <c r="A405" s="476">
        <v>406</v>
      </c>
      <c r="B405" s="477">
        <v>53</v>
      </c>
      <c r="C405" s="478"/>
      <c r="D405" s="471"/>
      <c r="E405" s="472"/>
      <c r="F405" s="473"/>
      <c r="G405" s="480"/>
      <c r="H405" s="475"/>
      <c r="I405" s="501"/>
      <c r="J405" s="502"/>
      <c r="K405" s="495"/>
      <c r="L405" s="503"/>
      <c r="M405" s="644"/>
      <c r="N405" s="505" t="str">
        <f>四年级BMI</f>
        <v/>
      </c>
      <c r="O405" s="499" t="str">
        <f>四年级BMI等级</f>
        <v/>
      </c>
      <c r="P405" s="500" t="str">
        <f>四年级BMI得分</f>
        <v/>
      </c>
      <c r="Q405" s="515" t="str">
        <f>四年级肺活量得分</f>
        <v/>
      </c>
      <c r="R405" s="512" t="str">
        <f>四年级等级</f>
        <v/>
      </c>
      <c r="S405" s="516" t="str">
        <f>四年级50米跑得分</f>
        <v/>
      </c>
      <c r="T405" s="517" t="str">
        <f>四年级等级</f>
        <v/>
      </c>
      <c r="U405" s="516" t="str">
        <f>四年级坐位体前屈得分</f>
        <v/>
      </c>
      <c r="V405" s="517" t="str">
        <f>四年级等级</f>
        <v/>
      </c>
      <c r="W405" s="516" t="str">
        <f>四年级一分钟跳绳得分</f>
        <v/>
      </c>
      <c r="X405" s="517" t="str">
        <f>四年级等级</f>
        <v/>
      </c>
      <c r="Y405" s="515" t="str">
        <f>四年级仰卧起坐得分</f>
        <v/>
      </c>
      <c r="Z405" s="518" t="str">
        <f>四年级等级</f>
        <v/>
      </c>
      <c r="AA405" s="533"/>
      <c r="AB405" s="515"/>
      <c r="AC405" s="533" t="str">
        <f>四年级跳绳附加分</f>
        <v/>
      </c>
      <c r="AD405" s="534" t="str">
        <f>四年级标准分</f>
        <v/>
      </c>
      <c r="AE405" s="534" t="str">
        <f>四年级总分</f>
        <v/>
      </c>
      <c r="AF405" s="517" t="str">
        <f>四年级等级</f>
        <v/>
      </c>
    </row>
    <row r="406" spans="1:32">
      <c r="A406" s="476">
        <v>406</v>
      </c>
      <c r="B406" s="477">
        <v>54</v>
      </c>
      <c r="C406" s="478"/>
      <c r="D406" s="471"/>
      <c r="E406" s="472"/>
      <c r="F406" s="473"/>
      <c r="G406" s="480"/>
      <c r="H406" s="475"/>
      <c r="I406" s="501"/>
      <c r="J406" s="502"/>
      <c r="K406" s="495"/>
      <c r="L406" s="503"/>
      <c r="M406" s="644"/>
      <c r="N406" s="505" t="str">
        <f>四年级BMI</f>
        <v/>
      </c>
      <c r="O406" s="499" t="str">
        <f>四年级BMI等级</f>
        <v/>
      </c>
      <c r="P406" s="500" t="str">
        <f>四年级BMI得分</f>
        <v/>
      </c>
      <c r="Q406" s="515" t="str">
        <f>四年级肺活量得分</f>
        <v/>
      </c>
      <c r="R406" s="512" t="str">
        <f>四年级等级</f>
        <v/>
      </c>
      <c r="S406" s="516" t="str">
        <f>四年级50米跑得分</f>
        <v/>
      </c>
      <c r="T406" s="517" t="str">
        <f>四年级等级</f>
        <v/>
      </c>
      <c r="U406" s="516" t="str">
        <f>四年级坐位体前屈得分</f>
        <v/>
      </c>
      <c r="V406" s="517" t="str">
        <f>四年级等级</f>
        <v/>
      </c>
      <c r="W406" s="516" t="str">
        <f>四年级一分钟跳绳得分</f>
        <v/>
      </c>
      <c r="X406" s="517" t="str">
        <f>四年级等级</f>
        <v/>
      </c>
      <c r="Y406" s="515" t="str">
        <f>四年级仰卧起坐得分</f>
        <v/>
      </c>
      <c r="Z406" s="518" t="str">
        <f>四年级等级</f>
        <v/>
      </c>
      <c r="AA406" s="533"/>
      <c r="AB406" s="515"/>
      <c r="AC406" s="533" t="str">
        <f>四年级跳绳附加分</f>
        <v/>
      </c>
      <c r="AD406" s="534" t="str">
        <f>四年级标准分</f>
        <v/>
      </c>
      <c r="AE406" s="534" t="str">
        <f>四年级总分</f>
        <v/>
      </c>
      <c r="AF406" s="517" t="str">
        <f>四年级等级</f>
        <v/>
      </c>
    </row>
    <row r="407" spans="1:32">
      <c r="A407" s="476">
        <v>406</v>
      </c>
      <c r="B407" s="477">
        <v>55</v>
      </c>
      <c r="C407" s="478"/>
      <c r="D407" s="471"/>
      <c r="E407" s="472"/>
      <c r="F407" s="473"/>
      <c r="G407" s="480"/>
      <c r="H407" s="475"/>
      <c r="I407" s="501"/>
      <c r="J407" s="502"/>
      <c r="K407" s="495"/>
      <c r="L407" s="503"/>
      <c r="M407" s="644"/>
      <c r="N407" s="505" t="str">
        <f>四年级BMI</f>
        <v/>
      </c>
      <c r="O407" s="499" t="str">
        <f>四年级BMI等级</f>
        <v/>
      </c>
      <c r="P407" s="500" t="str">
        <f>四年级BMI得分</f>
        <v/>
      </c>
      <c r="Q407" s="515" t="str">
        <f>四年级肺活量得分</f>
        <v/>
      </c>
      <c r="R407" s="512" t="str">
        <f>四年级等级</f>
        <v/>
      </c>
      <c r="S407" s="516" t="str">
        <f>四年级50米跑得分</f>
        <v/>
      </c>
      <c r="T407" s="517" t="str">
        <f>四年级等级</f>
        <v/>
      </c>
      <c r="U407" s="516" t="str">
        <f>四年级坐位体前屈得分</f>
        <v/>
      </c>
      <c r="V407" s="517" t="str">
        <f>四年级等级</f>
        <v/>
      </c>
      <c r="W407" s="516" t="str">
        <f>四年级一分钟跳绳得分</f>
        <v/>
      </c>
      <c r="X407" s="517" t="str">
        <f>四年级等级</f>
        <v/>
      </c>
      <c r="Y407" s="515" t="str">
        <f>四年级仰卧起坐得分</f>
        <v/>
      </c>
      <c r="Z407" s="518" t="str">
        <f>四年级等级</f>
        <v/>
      </c>
      <c r="AA407" s="533"/>
      <c r="AB407" s="515"/>
      <c r="AC407" s="533" t="str">
        <f>四年级跳绳附加分</f>
        <v/>
      </c>
      <c r="AD407" s="534" t="str">
        <f>四年级标准分</f>
        <v/>
      </c>
      <c r="AE407" s="534" t="str">
        <f>四年级总分</f>
        <v/>
      </c>
      <c r="AF407" s="517" t="str">
        <f>四年级等级</f>
        <v/>
      </c>
    </row>
    <row r="408" spans="1:32">
      <c r="A408" s="476">
        <v>406</v>
      </c>
      <c r="B408" s="477">
        <v>56</v>
      </c>
      <c r="C408" s="478"/>
      <c r="D408" s="471"/>
      <c r="E408" s="472"/>
      <c r="F408" s="473"/>
      <c r="G408" s="480"/>
      <c r="H408" s="475"/>
      <c r="I408" s="501"/>
      <c r="J408" s="502"/>
      <c r="K408" s="495"/>
      <c r="L408" s="503"/>
      <c r="M408" s="644"/>
      <c r="N408" s="505" t="str">
        <f>四年级BMI</f>
        <v/>
      </c>
      <c r="O408" s="499" t="str">
        <f>四年级BMI等级</f>
        <v/>
      </c>
      <c r="P408" s="500" t="str">
        <f>四年级BMI得分</f>
        <v/>
      </c>
      <c r="Q408" s="515" t="str">
        <f>四年级肺活量得分</f>
        <v/>
      </c>
      <c r="R408" s="512" t="str">
        <f>四年级等级</f>
        <v/>
      </c>
      <c r="S408" s="516" t="str">
        <f>四年级50米跑得分</f>
        <v/>
      </c>
      <c r="T408" s="517" t="str">
        <f>四年级等级</f>
        <v/>
      </c>
      <c r="U408" s="516" t="str">
        <f>四年级坐位体前屈得分</f>
        <v/>
      </c>
      <c r="V408" s="517" t="str">
        <f>四年级等级</f>
        <v/>
      </c>
      <c r="W408" s="516" t="str">
        <f>四年级一分钟跳绳得分</f>
        <v/>
      </c>
      <c r="X408" s="517" t="str">
        <f>四年级等级</f>
        <v/>
      </c>
      <c r="Y408" s="515" t="str">
        <f>四年级仰卧起坐得分</f>
        <v/>
      </c>
      <c r="Z408" s="518" t="str">
        <f>四年级等级</f>
        <v/>
      </c>
      <c r="AA408" s="533"/>
      <c r="AB408" s="515"/>
      <c r="AC408" s="533" t="str">
        <f>四年级跳绳附加分</f>
        <v/>
      </c>
      <c r="AD408" s="534" t="str">
        <f>四年级标准分</f>
        <v/>
      </c>
      <c r="AE408" s="534" t="str">
        <f>四年级总分</f>
        <v/>
      </c>
      <c r="AF408" s="517" t="str">
        <f>四年级等级</f>
        <v/>
      </c>
    </row>
    <row r="409" spans="1:32">
      <c r="A409" s="476">
        <v>406</v>
      </c>
      <c r="B409" s="477">
        <v>57</v>
      </c>
      <c r="C409" s="478"/>
      <c r="D409" s="471"/>
      <c r="E409" s="478"/>
      <c r="F409" s="473"/>
      <c r="G409" s="480"/>
      <c r="H409" s="475"/>
      <c r="I409" s="501"/>
      <c r="J409" s="502"/>
      <c r="K409" s="502"/>
      <c r="L409" s="503"/>
      <c r="M409" s="644"/>
      <c r="N409" s="505" t="str">
        <f>四年级BMI</f>
        <v/>
      </c>
      <c r="O409" s="499" t="str">
        <f>四年级BMI等级</f>
        <v/>
      </c>
      <c r="P409" s="500" t="str">
        <f>四年级BMI得分</f>
        <v/>
      </c>
      <c r="Q409" s="515" t="str">
        <f>四年级肺活量得分</f>
        <v/>
      </c>
      <c r="R409" s="512" t="str">
        <f>四年级等级</f>
        <v/>
      </c>
      <c r="S409" s="516" t="str">
        <f>四年级50米跑得分</f>
        <v/>
      </c>
      <c r="T409" s="517" t="str">
        <f>四年级等级</f>
        <v/>
      </c>
      <c r="U409" s="516" t="str">
        <f>四年级坐位体前屈得分</f>
        <v/>
      </c>
      <c r="V409" s="517" t="str">
        <f>四年级等级</f>
        <v/>
      </c>
      <c r="W409" s="516" t="str">
        <f>四年级一分钟跳绳得分</f>
        <v/>
      </c>
      <c r="X409" s="517" t="str">
        <f>四年级等级</f>
        <v/>
      </c>
      <c r="Y409" s="515" t="str">
        <f>四年级仰卧起坐得分</f>
        <v/>
      </c>
      <c r="Z409" s="518" t="str">
        <f>四年级等级</f>
        <v/>
      </c>
      <c r="AA409" s="533"/>
      <c r="AB409" s="515"/>
      <c r="AC409" s="533" t="str">
        <f>四年级跳绳附加分</f>
        <v/>
      </c>
      <c r="AD409" s="534" t="str">
        <f>四年级标准分</f>
        <v/>
      </c>
      <c r="AE409" s="534" t="str">
        <f>四年级总分</f>
        <v/>
      </c>
      <c r="AF409" s="517" t="str">
        <f>四年级等级</f>
        <v/>
      </c>
    </row>
    <row r="410" spans="1:32">
      <c r="A410" s="476">
        <v>406</v>
      </c>
      <c r="B410" s="477">
        <v>58</v>
      </c>
      <c r="C410" s="478"/>
      <c r="D410" s="471"/>
      <c r="E410" s="478"/>
      <c r="F410" s="473"/>
      <c r="G410" s="480"/>
      <c r="H410" s="475"/>
      <c r="I410" s="501"/>
      <c r="J410" s="502"/>
      <c r="K410" s="502"/>
      <c r="L410" s="503"/>
      <c r="M410" s="644"/>
      <c r="N410" s="505" t="str">
        <f>四年级BMI</f>
        <v/>
      </c>
      <c r="O410" s="499" t="str">
        <f>四年级BMI等级</f>
        <v/>
      </c>
      <c r="P410" s="500" t="str">
        <f>四年级BMI得分</f>
        <v/>
      </c>
      <c r="Q410" s="515" t="str">
        <f>四年级肺活量得分</f>
        <v/>
      </c>
      <c r="R410" s="512" t="str">
        <f>四年级等级</f>
        <v/>
      </c>
      <c r="S410" s="516" t="str">
        <f>四年级50米跑得分</f>
        <v/>
      </c>
      <c r="T410" s="517" t="str">
        <f>四年级等级</f>
        <v/>
      </c>
      <c r="U410" s="516" t="str">
        <f>四年级坐位体前屈得分</f>
        <v/>
      </c>
      <c r="V410" s="517" t="str">
        <f>四年级等级</f>
        <v/>
      </c>
      <c r="W410" s="516" t="str">
        <f>四年级一分钟跳绳得分</f>
        <v/>
      </c>
      <c r="X410" s="517" t="str">
        <f>四年级等级</f>
        <v/>
      </c>
      <c r="Y410" s="515" t="str">
        <f>四年级仰卧起坐得分</f>
        <v/>
      </c>
      <c r="Z410" s="518" t="str">
        <f>四年级等级</f>
        <v/>
      </c>
      <c r="AA410" s="533"/>
      <c r="AB410" s="515"/>
      <c r="AC410" s="533" t="str">
        <f>四年级跳绳附加分</f>
        <v/>
      </c>
      <c r="AD410" s="534" t="str">
        <f>四年级标准分</f>
        <v/>
      </c>
      <c r="AE410" s="534" t="str">
        <f>四年级总分</f>
        <v/>
      </c>
      <c r="AF410" s="517" t="str">
        <f>四年级等级</f>
        <v/>
      </c>
    </row>
    <row r="411" spans="1:32">
      <c r="A411" s="476">
        <v>406</v>
      </c>
      <c r="B411" s="477">
        <v>59</v>
      </c>
      <c r="C411" s="478"/>
      <c r="D411" s="471"/>
      <c r="E411" s="478"/>
      <c r="F411" s="473"/>
      <c r="G411" s="480"/>
      <c r="H411" s="475"/>
      <c r="I411" s="501"/>
      <c r="J411" s="502"/>
      <c r="K411" s="502"/>
      <c r="L411" s="503"/>
      <c r="M411" s="644"/>
      <c r="N411" s="505" t="str">
        <f>四年级BMI</f>
        <v/>
      </c>
      <c r="O411" s="499" t="str">
        <f>四年级BMI等级</f>
        <v/>
      </c>
      <c r="P411" s="500" t="str">
        <f>四年级BMI得分</f>
        <v/>
      </c>
      <c r="Q411" s="515" t="str">
        <f>四年级肺活量得分</f>
        <v/>
      </c>
      <c r="R411" s="512" t="str">
        <f>四年级等级</f>
        <v/>
      </c>
      <c r="S411" s="516" t="str">
        <f>四年级50米跑得分</f>
        <v/>
      </c>
      <c r="T411" s="517" t="str">
        <f>四年级等级</f>
        <v/>
      </c>
      <c r="U411" s="516" t="str">
        <f>四年级坐位体前屈得分</f>
        <v/>
      </c>
      <c r="V411" s="517" t="str">
        <f>四年级等级</f>
        <v/>
      </c>
      <c r="W411" s="516" t="str">
        <f>四年级一分钟跳绳得分</f>
        <v/>
      </c>
      <c r="X411" s="517" t="str">
        <f>四年级等级</f>
        <v/>
      </c>
      <c r="Y411" s="515" t="str">
        <f>四年级仰卧起坐得分</f>
        <v/>
      </c>
      <c r="Z411" s="518" t="str">
        <f>四年级等级</f>
        <v/>
      </c>
      <c r="AA411" s="533"/>
      <c r="AB411" s="515"/>
      <c r="AC411" s="533" t="str">
        <f>四年级跳绳附加分</f>
        <v/>
      </c>
      <c r="AD411" s="534" t="str">
        <f>四年级标准分</f>
        <v/>
      </c>
      <c r="AE411" s="534" t="str">
        <f>四年级总分</f>
        <v/>
      </c>
      <c r="AF411" s="517" t="str">
        <f>四年级等级</f>
        <v/>
      </c>
    </row>
    <row r="412" spans="1:32">
      <c r="A412" s="476">
        <v>406</v>
      </c>
      <c r="B412" s="477">
        <v>60</v>
      </c>
      <c r="C412" s="478"/>
      <c r="D412" s="471"/>
      <c r="E412" s="478"/>
      <c r="F412" s="473"/>
      <c r="G412" s="474"/>
      <c r="H412" s="475"/>
      <c r="I412" s="501"/>
      <c r="J412" s="502"/>
      <c r="K412" s="502"/>
      <c r="L412" s="503"/>
      <c r="M412" s="644"/>
      <c r="N412" s="505" t="str">
        <f>四年级BMI</f>
        <v/>
      </c>
      <c r="O412" s="499" t="str">
        <f>四年级BMI等级</f>
        <v/>
      </c>
      <c r="P412" s="500" t="str">
        <f>四年级BMI得分</f>
        <v/>
      </c>
      <c r="Q412" s="515" t="str">
        <f>四年级肺活量得分</f>
        <v/>
      </c>
      <c r="R412" s="512" t="str">
        <f>四年级等级</f>
        <v/>
      </c>
      <c r="S412" s="516" t="str">
        <f>四年级50米跑得分</f>
        <v/>
      </c>
      <c r="T412" s="517" t="str">
        <f>四年级等级</f>
        <v/>
      </c>
      <c r="U412" s="516" t="str">
        <f>四年级坐位体前屈得分</f>
        <v/>
      </c>
      <c r="V412" s="517" t="str">
        <f>四年级等级</f>
        <v/>
      </c>
      <c r="W412" s="516" t="str">
        <f>四年级一分钟跳绳得分</f>
        <v/>
      </c>
      <c r="X412" s="517" t="str">
        <f>四年级等级</f>
        <v/>
      </c>
      <c r="Y412" s="515" t="str">
        <f>四年级仰卧起坐得分</f>
        <v/>
      </c>
      <c r="Z412" s="518" t="str">
        <f>四年级等级</f>
        <v/>
      </c>
      <c r="AA412" s="533"/>
      <c r="AB412" s="515"/>
      <c r="AC412" s="533" t="str">
        <f>四年级跳绳附加分</f>
        <v/>
      </c>
      <c r="AD412" s="534" t="str">
        <f>四年级标准分</f>
        <v/>
      </c>
      <c r="AE412" s="534" t="str">
        <f>四年级总分</f>
        <v/>
      </c>
      <c r="AF412" s="517" t="str">
        <f>四年级等级</f>
        <v/>
      </c>
    </row>
    <row r="413" spans="1:32">
      <c r="A413" s="476">
        <v>406</v>
      </c>
      <c r="B413" s="477">
        <v>61</v>
      </c>
      <c r="C413" s="478"/>
      <c r="D413" s="471"/>
      <c r="E413" s="478"/>
      <c r="F413" s="473"/>
      <c r="G413" s="474"/>
      <c r="H413" s="475"/>
      <c r="I413" s="501"/>
      <c r="J413" s="502"/>
      <c r="K413" s="502"/>
      <c r="L413" s="503"/>
      <c r="M413" s="644"/>
      <c r="N413" s="505" t="str">
        <f>四年级BMI</f>
        <v/>
      </c>
      <c r="O413" s="499" t="str">
        <f>四年级BMI等级</f>
        <v/>
      </c>
      <c r="P413" s="500" t="str">
        <f>四年级BMI得分</f>
        <v/>
      </c>
      <c r="Q413" s="515" t="str">
        <f>四年级肺活量得分</f>
        <v/>
      </c>
      <c r="R413" s="512" t="str">
        <f>四年级等级</f>
        <v/>
      </c>
      <c r="S413" s="516" t="str">
        <f>四年级50米跑得分</f>
        <v/>
      </c>
      <c r="T413" s="517" t="str">
        <f>四年级等级</f>
        <v/>
      </c>
      <c r="U413" s="516" t="str">
        <f>四年级坐位体前屈得分</f>
        <v/>
      </c>
      <c r="V413" s="517" t="str">
        <f>四年级等级</f>
        <v/>
      </c>
      <c r="W413" s="516" t="str">
        <f>四年级一分钟跳绳得分</f>
        <v/>
      </c>
      <c r="X413" s="517" t="str">
        <f>四年级等级</f>
        <v/>
      </c>
      <c r="Y413" s="515" t="str">
        <f>四年级仰卧起坐得分</f>
        <v/>
      </c>
      <c r="Z413" s="518" t="str">
        <f>四年级等级</f>
        <v/>
      </c>
      <c r="AA413" s="533"/>
      <c r="AB413" s="515"/>
      <c r="AC413" s="533" t="str">
        <f>四年级跳绳附加分</f>
        <v/>
      </c>
      <c r="AD413" s="534" t="str">
        <f>四年级标准分</f>
        <v/>
      </c>
      <c r="AE413" s="534" t="str">
        <f>四年级总分</f>
        <v/>
      </c>
      <c r="AF413" s="517" t="str">
        <f>四年级等级</f>
        <v/>
      </c>
    </row>
    <row r="414" spans="1:32">
      <c r="A414" s="476">
        <v>406</v>
      </c>
      <c r="B414" s="477">
        <v>62</v>
      </c>
      <c r="C414" s="478"/>
      <c r="D414" s="471"/>
      <c r="E414" s="478"/>
      <c r="F414" s="473"/>
      <c r="G414" s="480"/>
      <c r="H414" s="475"/>
      <c r="I414" s="501"/>
      <c r="J414" s="502"/>
      <c r="K414" s="502"/>
      <c r="L414" s="503"/>
      <c r="M414" s="644"/>
      <c r="N414" s="505" t="str">
        <f>四年级BMI</f>
        <v/>
      </c>
      <c r="O414" s="499" t="str">
        <f>四年级BMI等级</f>
        <v/>
      </c>
      <c r="P414" s="500" t="str">
        <f>四年级BMI得分</f>
        <v/>
      </c>
      <c r="Q414" s="515" t="str">
        <f>四年级肺活量得分</f>
        <v/>
      </c>
      <c r="R414" s="512" t="str">
        <f>四年级等级</f>
        <v/>
      </c>
      <c r="S414" s="516" t="str">
        <f>四年级50米跑得分</f>
        <v/>
      </c>
      <c r="T414" s="517" t="str">
        <f>四年级等级</f>
        <v/>
      </c>
      <c r="U414" s="516" t="str">
        <f>四年级坐位体前屈得分</f>
        <v/>
      </c>
      <c r="V414" s="517" t="str">
        <f>四年级等级</f>
        <v/>
      </c>
      <c r="W414" s="516" t="str">
        <f>四年级一分钟跳绳得分</f>
        <v/>
      </c>
      <c r="X414" s="517" t="str">
        <f>四年级等级</f>
        <v/>
      </c>
      <c r="Y414" s="515" t="str">
        <f>四年级仰卧起坐得分</f>
        <v/>
      </c>
      <c r="Z414" s="518" t="str">
        <f>四年级等级</f>
        <v/>
      </c>
      <c r="AA414" s="533"/>
      <c r="AB414" s="515"/>
      <c r="AC414" s="533" t="str">
        <f>四年级跳绳附加分</f>
        <v/>
      </c>
      <c r="AD414" s="534" t="str">
        <f>四年级标准分</f>
        <v/>
      </c>
      <c r="AE414" s="534" t="str">
        <f>四年级总分</f>
        <v/>
      </c>
      <c r="AF414" s="517" t="str">
        <f>四年级等级</f>
        <v/>
      </c>
    </row>
    <row r="415" spans="1:32">
      <c r="A415" s="476">
        <v>406</v>
      </c>
      <c r="B415" s="477">
        <v>63</v>
      </c>
      <c r="C415" s="478"/>
      <c r="D415" s="471"/>
      <c r="E415" s="478"/>
      <c r="F415" s="481"/>
      <c r="G415" s="480"/>
      <c r="H415" s="475"/>
      <c r="I415" s="501"/>
      <c r="J415" s="502"/>
      <c r="K415" s="502"/>
      <c r="L415" s="503"/>
      <c r="M415" s="644"/>
      <c r="N415" s="505" t="str">
        <f>四年级BMI</f>
        <v/>
      </c>
      <c r="O415" s="499" t="str">
        <f>四年级BMI等级</f>
        <v/>
      </c>
      <c r="P415" s="500" t="str">
        <f>四年级BMI得分</f>
        <v/>
      </c>
      <c r="Q415" s="515" t="str">
        <f>四年级肺活量得分</f>
        <v/>
      </c>
      <c r="R415" s="512" t="str">
        <f>四年级等级</f>
        <v/>
      </c>
      <c r="S415" s="516" t="str">
        <f>四年级50米跑得分</f>
        <v/>
      </c>
      <c r="T415" s="517" t="str">
        <f>四年级等级</f>
        <v/>
      </c>
      <c r="U415" s="516" t="str">
        <f>四年级坐位体前屈得分</f>
        <v/>
      </c>
      <c r="V415" s="517" t="str">
        <f>四年级等级</f>
        <v/>
      </c>
      <c r="W415" s="516" t="str">
        <f>四年级一分钟跳绳得分</f>
        <v/>
      </c>
      <c r="X415" s="517" t="str">
        <f>四年级等级</f>
        <v/>
      </c>
      <c r="Y415" s="515" t="str">
        <f>四年级仰卧起坐得分</f>
        <v/>
      </c>
      <c r="Z415" s="518" t="str">
        <f>四年级等级</f>
        <v/>
      </c>
      <c r="AA415" s="533"/>
      <c r="AB415" s="515"/>
      <c r="AC415" s="533" t="str">
        <f>四年级跳绳附加分</f>
        <v/>
      </c>
      <c r="AD415" s="534" t="str">
        <f>四年级标准分</f>
        <v/>
      </c>
      <c r="AE415" s="534" t="str">
        <f>四年级总分</f>
        <v/>
      </c>
      <c r="AF415" s="517" t="str">
        <f>四年级等级</f>
        <v/>
      </c>
    </row>
    <row r="416" spans="1:32">
      <c r="A416" s="476">
        <v>406</v>
      </c>
      <c r="B416" s="477">
        <v>64</v>
      </c>
      <c r="C416" s="478"/>
      <c r="D416" s="471"/>
      <c r="E416" s="478"/>
      <c r="F416" s="481"/>
      <c r="G416" s="480"/>
      <c r="H416" s="475"/>
      <c r="I416" s="501"/>
      <c r="J416" s="502"/>
      <c r="K416" s="502"/>
      <c r="L416" s="503"/>
      <c r="M416" s="644"/>
      <c r="N416" s="505" t="str">
        <f>四年级BMI</f>
        <v/>
      </c>
      <c r="O416" s="499" t="str">
        <f>四年级BMI等级</f>
        <v/>
      </c>
      <c r="P416" s="500" t="str">
        <f>四年级BMI得分</f>
        <v/>
      </c>
      <c r="Q416" s="515" t="str">
        <f>四年级肺活量得分</f>
        <v/>
      </c>
      <c r="R416" s="512" t="str">
        <f>四年级等级</f>
        <v/>
      </c>
      <c r="S416" s="516" t="str">
        <f>四年级50米跑得分</f>
        <v/>
      </c>
      <c r="T416" s="517" t="str">
        <f>四年级等级</f>
        <v/>
      </c>
      <c r="U416" s="516" t="str">
        <f>四年级坐位体前屈得分</f>
        <v/>
      </c>
      <c r="V416" s="517" t="str">
        <f>四年级等级</f>
        <v/>
      </c>
      <c r="W416" s="516" t="str">
        <f>四年级一分钟跳绳得分</f>
        <v/>
      </c>
      <c r="X416" s="517" t="str">
        <f>四年级等级</f>
        <v/>
      </c>
      <c r="Y416" s="515" t="str">
        <f>四年级仰卧起坐得分</f>
        <v/>
      </c>
      <c r="Z416" s="518" t="str">
        <f>四年级等级</f>
        <v/>
      </c>
      <c r="AA416" s="533"/>
      <c r="AB416" s="515"/>
      <c r="AC416" s="533" t="str">
        <f>四年级跳绳附加分</f>
        <v/>
      </c>
      <c r="AD416" s="534" t="str">
        <f>四年级标准分</f>
        <v/>
      </c>
      <c r="AE416" s="534" t="str">
        <f>四年级总分</f>
        <v/>
      </c>
      <c r="AF416" s="517" t="str">
        <f>四年级等级</f>
        <v/>
      </c>
    </row>
    <row r="417" spans="1:32">
      <c r="A417" s="476">
        <v>406</v>
      </c>
      <c r="B417" s="477">
        <v>65</v>
      </c>
      <c r="C417" s="478"/>
      <c r="D417" s="471"/>
      <c r="E417" s="478"/>
      <c r="F417" s="481"/>
      <c r="G417" s="480"/>
      <c r="H417" s="475"/>
      <c r="I417" s="501"/>
      <c r="J417" s="502"/>
      <c r="K417" s="502"/>
      <c r="L417" s="503"/>
      <c r="M417" s="644"/>
      <c r="N417" s="505" t="str">
        <f>四年级BMI</f>
        <v/>
      </c>
      <c r="O417" s="499" t="str">
        <f>四年级BMI等级</f>
        <v/>
      </c>
      <c r="P417" s="500" t="str">
        <f>四年级BMI得分</f>
        <v/>
      </c>
      <c r="Q417" s="515" t="str">
        <f>四年级肺活量得分</f>
        <v/>
      </c>
      <c r="R417" s="512" t="str">
        <f>四年级等级</f>
        <v/>
      </c>
      <c r="S417" s="516" t="str">
        <f>四年级50米跑得分</f>
        <v/>
      </c>
      <c r="T417" s="517" t="str">
        <f>四年级等级</f>
        <v/>
      </c>
      <c r="U417" s="516" t="str">
        <f>四年级坐位体前屈得分</f>
        <v/>
      </c>
      <c r="V417" s="517" t="str">
        <f>四年级等级</f>
        <v/>
      </c>
      <c r="W417" s="516" t="str">
        <f>四年级一分钟跳绳得分</f>
        <v/>
      </c>
      <c r="X417" s="517" t="str">
        <f>四年级等级</f>
        <v/>
      </c>
      <c r="Y417" s="515" t="str">
        <f>四年级仰卧起坐得分</f>
        <v/>
      </c>
      <c r="Z417" s="518" t="str">
        <f>四年级等级</f>
        <v/>
      </c>
      <c r="AA417" s="533"/>
      <c r="AB417" s="515"/>
      <c r="AC417" s="533" t="str">
        <f>四年级跳绳附加分</f>
        <v/>
      </c>
      <c r="AD417" s="534" t="str">
        <f>四年级标准分</f>
        <v/>
      </c>
      <c r="AE417" s="534" t="str">
        <f>四年级总分</f>
        <v/>
      </c>
      <c r="AF417" s="517" t="str">
        <f>四年级等级</f>
        <v/>
      </c>
    </row>
    <row r="418" spans="1:32">
      <c r="A418" s="476">
        <v>406</v>
      </c>
      <c r="B418" s="477">
        <v>66</v>
      </c>
      <c r="C418" s="478"/>
      <c r="D418" s="471"/>
      <c r="E418" s="478"/>
      <c r="F418" s="481"/>
      <c r="G418" s="480"/>
      <c r="H418" s="475"/>
      <c r="I418" s="501"/>
      <c r="J418" s="502"/>
      <c r="K418" s="502"/>
      <c r="L418" s="503"/>
      <c r="M418" s="644"/>
      <c r="N418" s="505" t="str">
        <f>四年级BMI</f>
        <v/>
      </c>
      <c r="O418" s="499" t="str">
        <f>四年级BMI等级</f>
        <v/>
      </c>
      <c r="P418" s="500" t="str">
        <f>四年级BMI得分</f>
        <v/>
      </c>
      <c r="Q418" s="515" t="str">
        <f>四年级肺活量得分</f>
        <v/>
      </c>
      <c r="R418" s="512" t="str">
        <f>四年级等级</f>
        <v/>
      </c>
      <c r="S418" s="516" t="str">
        <f>四年级50米跑得分</f>
        <v/>
      </c>
      <c r="T418" s="517" t="str">
        <f>四年级等级</f>
        <v/>
      </c>
      <c r="U418" s="516" t="str">
        <f>四年级坐位体前屈得分</f>
        <v/>
      </c>
      <c r="V418" s="517" t="str">
        <f>四年级等级</f>
        <v/>
      </c>
      <c r="W418" s="516" t="str">
        <f>四年级一分钟跳绳得分</f>
        <v/>
      </c>
      <c r="X418" s="517" t="str">
        <f>四年级等级</f>
        <v/>
      </c>
      <c r="Y418" s="515" t="str">
        <f>四年级仰卧起坐得分</f>
        <v/>
      </c>
      <c r="Z418" s="518" t="str">
        <f>四年级等级</f>
        <v/>
      </c>
      <c r="AA418" s="533"/>
      <c r="AB418" s="515"/>
      <c r="AC418" s="533" t="str">
        <f>四年级跳绳附加分</f>
        <v/>
      </c>
      <c r="AD418" s="534" t="str">
        <f>四年级标准分</f>
        <v/>
      </c>
      <c r="AE418" s="534" t="str">
        <f>四年级总分</f>
        <v/>
      </c>
      <c r="AF418" s="517" t="str">
        <f>四年级等级</f>
        <v/>
      </c>
    </row>
    <row r="419" spans="1:32">
      <c r="A419" s="476">
        <v>406</v>
      </c>
      <c r="B419" s="477">
        <v>67</v>
      </c>
      <c r="C419" s="478"/>
      <c r="D419" s="471"/>
      <c r="E419" s="478"/>
      <c r="F419" s="481"/>
      <c r="G419" s="480"/>
      <c r="H419" s="475"/>
      <c r="I419" s="501"/>
      <c r="J419" s="502"/>
      <c r="K419" s="502"/>
      <c r="L419" s="503"/>
      <c r="M419" s="644"/>
      <c r="N419" s="505" t="str">
        <f>四年级BMI</f>
        <v/>
      </c>
      <c r="O419" s="499" t="str">
        <f>四年级BMI等级</f>
        <v/>
      </c>
      <c r="P419" s="500" t="str">
        <f>四年级BMI得分</f>
        <v/>
      </c>
      <c r="Q419" s="515" t="str">
        <f>四年级肺活量得分</f>
        <v/>
      </c>
      <c r="R419" s="512" t="str">
        <f>四年级等级</f>
        <v/>
      </c>
      <c r="S419" s="516" t="str">
        <f>四年级50米跑得分</f>
        <v/>
      </c>
      <c r="T419" s="517" t="str">
        <f>四年级等级</f>
        <v/>
      </c>
      <c r="U419" s="516" t="str">
        <f>四年级坐位体前屈得分</f>
        <v/>
      </c>
      <c r="V419" s="517" t="str">
        <f>四年级等级</f>
        <v/>
      </c>
      <c r="W419" s="516" t="str">
        <f>四年级一分钟跳绳得分</f>
        <v/>
      </c>
      <c r="X419" s="517" t="str">
        <f>四年级等级</f>
        <v/>
      </c>
      <c r="Y419" s="515" t="str">
        <f>四年级仰卧起坐得分</f>
        <v/>
      </c>
      <c r="Z419" s="518" t="str">
        <f>四年级等级</f>
        <v/>
      </c>
      <c r="AA419" s="533"/>
      <c r="AB419" s="515"/>
      <c r="AC419" s="533" t="str">
        <f>四年级跳绳附加分</f>
        <v/>
      </c>
      <c r="AD419" s="534" t="str">
        <f>四年级标准分</f>
        <v/>
      </c>
      <c r="AE419" s="534" t="str">
        <f>四年级总分</f>
        <v/>
      </c>
      <c r="AF419" s="517" t="str">
        <f>四年级等级</f>
        <v/>
      </c>
    </row>
    <row r="420" spans="1:32">
      <c r="A420" s="476">
        <v>406</v>
      </c>
      <c r="B420" s="477">
        <v>68</v>
      </c>
      <c r="C420" s="478"/>
      <c r="D420" s="471"/>
      <c r="E420" s="478"/>
      <c r="F420" s="481"/>
      <c r="G420" s="480"/>
      <c r="H420" s="475"/>
      <c r="I420" s="501"/>
      <c r="J420" s="502"/>
      <c r="K420" s="502"/>
      <c r="L420" s="503"/>
      <c r="M420" s="644"/>
      <c r="N420" s="505" t="str">
        <f>四年级BMI</f>
        <v/>
      </c>
      <c r="O420" s="499" t="str">
        <f>四年级BMI等级</f>
        <v/>
      </c>
      <c r="P420" s="500" t="str">
        <f>四年级BMI得分</f>
        <v/>
      </c>
      <c r="Q420" s="515" t="str">
        <f>四年级肺活量得分</f>
        <v/>
      </c>
      <c r="R420" s="512" t="str">
        <f>四年级等级</f>
        <v/>
      </c>
      <c r="S420" s="516" t="str">
        <f>四年级50米跑得分</f>
        <v/>
      </c>
      <c r="T420" s="517" t="str">
        <f>四年级等级</f>
        <v/>
      </c>
      <c r="U420" s="516" t="str">
        <f>四年级坐位体前屈得分</f>
        <v/>
      </c>
      <c r="V420" s="517" t="str">
        <f>四年级等级</f>
        <v/>
      </c>
      <c r="W420" s="516" t="str">
        <f>四年级一分钟跳绳得分</f>
        <v/>
      </c>
      <c r="X420" s="517" t="str">
        <f>四年级等级</f>
        <v/>
      </c>
      <c r="Y420" s="515" t="str">
        <f>四年级仰卧起坐得分</f>
        <v/>
      </c>
      <c r="Z420" s="518" t="str">
        <f>四年级等级</f>
        <v/>
      </c>
      <c r="AA420" s="533"/>
      <c r="AB420" s="515"/>
      <c r="AC420" s="533" t="str">
        <f>四年级跳绳附加分</f>
        <v/>
      </c>
      <c r="AD420" s="534" t="str">
        <f>四年级标准分</f>
        <v/>
      </c>
      <c r="AE420" s="534" t="str">
        <f>四年级总分</f>
        <v/>
      </c>
      <c r="AF420" s="517" t="str">
        <f>四年级等级</f>
        <v/>
      </c>
    </row>
    <row r="421" spans="1:32">
      <c r="A421" s="476">
        <v>406</v>
      </c>
      <c r="B421" s="477">
        <v>69</v>
      </c>
      <c r="C421" s="478"/>
      <c r="D421" s="471"/>
      <c r="E421" s="478"/>
      <c r="F421" s="481"/>
      <c r="G421" s="480"/>
      <c r="H421" s="475"/>
      <c r="I421" s="501"/>
      <c r="J421" s="502"/>
      <c r="K421" s="502"/>
      <c r="L421" s="503"/>
      <c r="M421" s="644"/>
      <c r="N421" s="505" t="str">
        <f>四年级BMI</f>
        <v/>
      </c>
      <c r="O421" s="499" t="str">
        <f>四年级BMI等级</f>
        <v/>
      </c>
      <c r="P421" s="500" t="str">
        <f>四年级BMI得分</f>
        <v/>
      </c>
      <c r="Q421" s="515" t="str">
        <f>四年级肺活量得分</f>
        <v/>
      </c>
      <c r="R421" s="512" t="str">
        <f>四年级等级</f>
        <v/>
      </c>
      <c r="S421" s="516" t="str">
        <f>四年级50米跑得分</f>
        <v/>
      </c>
      <c r="T421" s="517" t="str">
        <f>四年级等级</f>
        <v/>
      </c>
      <c r="U421" s="516" t="str">
        <f>四年级坐位体前屈得分</f>
        <v/>
      </c>
      <c r="V421" s="517" t="str">
        <f>四年级等级</f>
        <v/>
      </c>
      <c r="W421" s="516" t="str">
        <f>四年级一分钟跳绳得分</f>
        <v/>
      </c>
      <c r="X421" s="517" t="str">
        <f>四年级等级</f>
        <v/>
      </c>
      <c r="Y421" s="515" t="str">
        <f>四年级仰卧起坐得分</f>
        <v/>
      </c>
      <c r="Z421" s="518" t="str">
        <f>四年级等级</f>
        <v/>
      </c>
      <c r="AA421" s="533"/>
      <c r="AB421" s="515"/>
      <c r="AC421" s="533" t="str">
        <f>四年级跳绳附加分</f>
        <v/>
      </c>
      <c r="AD421" s="534" t="str">
        <f>四年级标准分</f>
        <v/>
      </c>
      <c r="AE421" s="534" t="str">
        <f>四年级总分</f>
        <v/>
      </c>
      <c r="AF421" s="517" t="str">
        <f>四年级等级</f>
        <v/>
      </c>
    </row>
    <row r="422" ht="15.75" spans="1:32">
      <c r="A422" s="535">
        <v>406</v>
      </c>
      <c r="B422" s="536">
        <v>70</v>
      </c>
      <c r="C422" s="537"/>
      <c r="D422" s="538"/>
      <c r="E422" s="537"/>
      <c r="F422" s="540"/>
      <c r="G422" s="570"/>
      <c r="H422" s="542"/>
      <c r="I422" s="543"/>
      <c r="J422" s="544"/>
      <c r="K422" s="544"/>
      <c r="L422" s="546"/>
      <c r="M422" s="645"/>
      <c r="N422" s="548" t="str">
        <f>四年级BMI</f>
        <v/>
      </c>
      <c r="O422" s="549" t="str">
        <f>四年级BMI等级</f>
        <v/>
      </c>
      <c r="P422" s="550" t="str">
        <f>四年级BMI得分</f>
        <v/>
      </c>
      <c r="Q422" s="556" t="str">
        <f>四年级肺活量得分</f>
        <v/>
      </c>
      <c r="R422" s="557" t="str">
        <f>四年级等级</f>
        <v/>
      </c>
      <c r="S422" s="558" t="str">
        <f>四年级50米跑得分</f>
        <v/>
      </c>
      <c r="T422" s="559" t="str">
        <f>四年级等级</f>
        <v/>
      </c>
      <c r="U422" s="558" t="str">
        <f>四年级坐位体前屈得分</f>
        <v/>
      </c>
      <c r="V422" s="559" t="str">
        <f>四年级等级</f>
        <v/>
      </c>
      <c r="W422" s="558" t="str">
        <f>四年级一分钟跳绳得分</f>
        <v/>
      </c>
      <c r="X422" s="559" t="str">
        <f>四年级等级</f>
        <v/>
      </c>
      <c r="Y422" s="556" t="str">
        <f>四年级仰卧起坐得分</f>
        <v/>
      </c>
      <c r="Z422" s="563" t="str">
        <f>四年级等级</f>
        <v/>
      </c>
      <c r="AA422" s="564"/>
      <c r="AB422" s="556"/>
      <c r="AC422" s="565" t="str">
        <f>四年级跳绳附加分</f>
        <v/>
      </c>
      <c r="AD422" s="566" t="str">
        <f>四年级标准分</f>
        <v/>
      </c>
      <c r="AE422" s="566" t="str">
        <f>四年级总分</f>
        <v/>
      </c>
      <c r="AF422" s="567" t="str">
        <f>四年级等级</f>
        <v/>
      </c>
    </row>
    <row r="423" ht="15.75" spans="1:32">
      <c r="A423" s="468">
        <v>407</v>
      </c>
      <c r="B423" s="469">
        <v>1</v>
      </c>
      <c r="C423" s="472"/>
      <c r="D423" s="471"/>
      <c r="E423" s="472"/>
      <c r="F423" s="473"/>
      <c r="G423" s="474"/>
      <c r="H423" s="475"/>
      <c r="I423" s="494"/>
      <c r="J423" s="495"/>
      <c r="K423" s="495"/>
      <c r="L423" s="551"/>
      <c r="M423" s="646"/>
      <c r="N423" s="553" t="str">
        <f>四年级BMI</f>
        <v/>
      </c>
      <c r="O423" s="554" t="str">
        <f>四年级BMI等级</f>
        <v/>
      </c>
      <c r="P423" s="555" t="str">
        <f>四年级BMI得分</f>
        <v/>
      </c>
      <c r="Q423" s="560" t="str">
        <f>四年级肺活量得分</f>
        <v/>
      </c>
      <c r="R423" s="561" t="str">
        <f>四年级等级</f>
        <v/>
      </c>
      <c r="S423" s="562" t="str">
        <f>四年级50米跑得分</f>
        <v/>
      </c>
      <c r="T423" s="561" t="str">
        <f>四年级等级</f>
        <v/>
      </c>
      <c r="U423" s="562" t="str">
        <f>四年级坐位体前屈得分</f>
        <v/>
      </c>
      <c r="V423" s="561" t="str">
        <f>四年级等级</f>
        <v/>
      </c>
      <c r="W423" s="562" t="str">
        <f>四年级一分钟跳绳得分</f>
        <v/>
      </c>
      <c r="X423" s="561" t="str">
        <f>四年级等级</f>
        <v/>
      </c>
      <c r="Y423" s="560" t="str">
        <f>四年级仰卧起坐得分</f>
        <v/>
      </c>
      <c r="Z423" s="568" t="str">
        <f>四年级等级</f>
        <v/>
      </c>
      <c r="AA423" s="569"/>
      <c r="AB423" s="560"/>
      <c r="AC423" s="530" t="str">
        <f>四年级跳绳附加分</f>
        <v/>
      </c>
      <c r="AD423" s="531" t="str">
        <f>四年级标准分</f>
        <v/>
      </c>
      <c r="AE423" s="531" t="str">
        <f>四年级总分</f>
        <v/>
      </c>
      <c r="AF423" s="512" t="str">
        <f>四年级等级</f>
        <v/>
      </c>
    </row>
    <row r="424" spans="1:32">
      <c r="A424" s="476">
        <v>407</v>
      </c>
      <c r="B424" s="477">
        <v>2</v>
      </c>
      <c r="C424" s="478"/>
      <c r="D424" s="471"/>
      <c r="E424" s="478"/>
      <c r="F424" s="473"/>
      <c r="G424" s="480"/>
      <c r="H424" s="475"/>
      <c r="I424" s="501"/>
      <c r="J424" s="502"/>
      <c r="K424" s="502"/>
      <c r="L424" s="503"/>
      <c r="M424" s="644"/>
      <c r="N424" s="505" t="str">
        <f>四年级BMI</f>
        <v/>
      </c>
      <c r="O424" s="499" t="str">
        <f>四年级BMI等级</f>
        <v/>
      </c>
      <c r="P424" s="500" t="str">
        <f>四年级BMI得分</f>
        <v/>
      </c>
      <c r="Q424" s="515" t="str">
        <f>四年级肺活量得分</f>
        <v/>
      </c>
      <c r="R424" s="512" t="str">
        <f>四年级等级</f>
        <v/>
      </c>
      <c r="S424" s="516" t="str">
        <f>四年级50米跑得分</f>
        <v/>
      </c>
      <c r="T424" s="517" t="str">
        <f>四年级等级</f>
        <v/>
      </c>
      <c r="U424" s="516" t="str">
        <f>四年级坐位体前屈得分</f>
        <v/>
      </c>
      <c r="V424" s="517" t="str">
        <f>四年级等级</f>
        <v/>
      </c>
      <c r="W424" s="516" t="str">
        <f>四年级一分钟跳绳得分</f>
        <v/>
      </c>
      <c r="X424" s="517" t="str">
        <f>四年级等级</f>
        <v/>
      </c>
      <c r="Y424" s="515" t="str">
        <f>四年级仰卧起坐得分</f>
        <v/>
      </c>
      <c r="Z424" s="518" t="str">
        <f>四年级等级</f>
        <v/>
      </c>
      <c r="AA424" s="533"/>
      <c r="AB424" s="515"/>
      <c r="AC424" s="533" t="str">
        <f>四年级跳绳附加分</f>
        <v/>
      </c>
      <c r="AD424" s="534" t="str">
        <f>四年级标准分</f>
        <v/>
      </c>
      <c r="AE424" s="534" t="str">
        <f>四年级总分</f>
        <v/>
      </c>
      <c r="AF424" s="517" t="str">
        <f>四年级等级</f>
        <v/>
      </c>
    </row>
    <row r="425" spans="1:32">
      <c r="A425" s="476">
        <v>407</v>
      </c>
      <c r="B425" s="477">
        <v>3</v>
      </c>
      <c r="C425" s="478"/>
      <c r="D425" s="471"/>
      <c r="E425" s="478"/>
      <c r="F425" s="473"/>
      <c r="G425" s="480"/>
      <c r="H425" s="475"/>
      <c r="I425" s="501"/>
      <c r="J425" s="502"/>
      <c r="K425" s="502"/>
      <c r="L425" s="503"/>
      <c r="M425" s="644"/>
      <c r="N425" s="505" t="str">
        <f>四年级BMI</f>
        <v/>
      </c>
      <c r="O425" s="499" t="str">
        <f>四年级BMI等级</f>
        <v/>
      </c>
      <c r="P425" s="500" t="str">
        <f>四年级BMI得分</f>
        <v/>
      </c>
      <c r="Q425" s="515" t="str">
        <f>四年级肺活量得分</f>
        <v/>
      </c>
      <c r="R425" s="512" t="str">
        <f>四年级等级</f>
        <v/>
      </c>
      <c r="S425" s="516" t="str">
        <f>四年级50米跑得分</f>
        <v/>
      </c>
      <c r="T425" s="517" t="str">
        <f>四年级等级</f>
        <v/>
      </c>
      <c r="U425" s="516" t="str">
        <f>四年级坐位体前屈得分</f>
        <v/>
      </c>
      <c r="V425" s="517" t="str">
        <f>四年级等级</f>
        <v/>
      </c>
      <c r="W425" s="516" t="str">
        <f>四年级一分钟跳绳得分</f>
        <v/>
      </c>
      <c r="X425" s="517" t="str">
        <f>四年级等级</f>
        <v/>
      </c>
      <c r="Y425" s="515" t="str">
        <f>四年级仰卧起坐得分</f>
        <v/>
      </c>
      <c r="Z425" s="518" t="str">
        <f>四年级等级</f>
        <v/>
      </c>
      <c r="AA425" s="533"/>
      <c r="AB425" s="515"/>
      <c r="AC425" s="533" t="str">
        <f>四年级跳绳附加分</f>
        <v/>
      </c>
      <c r="AD425" s="534" t="str">
        <f>四年级标准分</f>
        <v/>
      </c>
      <c r="AE425" s="534" t="str">
        <f>四年级总分</f>
        <v/>
      </c>
      <c r="AF425" s="517" t="str">
        <f>四年级等级</f>
        <v/>
      </c>
    </row>
    <row r="426" spans="1:32">
      <c r="A426" s="476">
        <v>407</v>
      </c>
      <c r="B426" s="477">
        <v>4</v>
      </c>
      <c r="C426" s="478"/>
      <c r="D426" s="471"/>
      <c r="E426" s="478"/>
      <c r="F426" s="473"/>
      <c r="G426" s="480"/>
      <c r="H426" s="475"/>
      <c r="I426" s="501"/>
      <c r="J426" s="502"/>
      <c r="K426" s="502"/>
      <c r="L426" s="503"/>
      <c r="M426" s="644"/>
      <c r="N426" s="505" t="str">
        <f>四年级BMI</f>
        <v/>
      </c>
      <c r="O426" s="499" t="str">
        <f>四年级BMI等级</f>
        <v/>
      </c>
      <c r="P426" s="500" t="str">
        <f>四年级BMI得分</f>
        <v/>
      </c>
      <c r="Q426" s="515" t="str">
        <f>四年级肺活量得分</f>
        <v/>
      </c>
      <c r="R426" s="512" t="str">
        <f>四年级等级</f>
        <v/>
      </c>
      <c r="S426" s="516" t="str">
        <f>四年级50米跑得分</f>
        <v/>
      </c>
      <c r="T426" s="517" t="str">
        <f>四年级等级</f>
        <v/>
      </c>
      <c r="U426" s="516" t="str">
        <f>四年级坐位体前屈得分</f>
        <v/>
      </c>
      <c r="V426" s="517" t="str">
        <f>四年级等级</f>
        <v/>
      </c>
      <c r="W426" s="516" t="str">
        <f>四年级一分钟跳绳得分</f>
        <v/>
      </c>
      <c r="X426" s="517" t="str">
        <f>四年级等级</f>
        <v/>
      </c>
      <c r="Y426" s="515" t="str">
        <f>四年级仰卧起坐得分</f>
        <v/>
      </c>
      <c r="Z426" s="518" t="str">
        <f>四年级等级</f>
        <v/>
      </c>
      <c r="AA426" s="533"/>
      <c r="AB426" s="515"/>
      <c r="AC426" s="533" t="str">
        <f>四年级跳绳附加分</f>
        <v/>
      </c>
      <c r="AD426" s="534" t="str">
        <f>四年级标准分</f>
        <v/>
      </c>
      <c r="AE426" s="534" t="str">
        <f>四年级总分</f>
        <v/>
      </c>
      <c r="AF426" s="517" t="str">
        <f>四年级等级</f>
        <v/>
      </c>
    </row>
    <row r="427" spans="1:32">
      <c r="A427" s="476">
        <v>407</v>
      </c>
      <c r="B427" s="477">
        <v>5</v>
      </c>
      <c r="C427" s="478"/>
      <c r="D427" s="471"/>
      <c r="E427" s="478"/>
      <c r="F427" s="473"/>
      <c r="G427" s="480"/>
      <c r="H427" s="475"/>
      <c r="I427" s="501"/>
      <c r="J427" s="502"/>
      <c r="K427" s="502"/>
      <c r="L427" s="503"/>
      <c r="M427" s="644"/>
      <c r="N427" s="505" t="str">
        <f>四年级BMI</f>
        <v/>
      </c>
      <c r="O427" s="499" t="str">
        <f>四年级BMI等级</f>
        <v/>
      </c>
      <c r="P427" s="500" t="str">
        <f>四年级BMI得分</f>
        <v/>
      </c>
      <c r="Q427" s="515" t="str">
        <f>四年级肺活量得分</f>
        <v/>
      </c>
      <c r="R427" s="512" t="str">
        <f>四年级等级</f>
        <v/>
      </c>
      <c r="S427" s="516" t="str">
        <f>四年级50米跑得分</f>
        <v/>
      </c>
      <c r="T427" s="517" t="str">
        <f>四年级等级</f>
        <v/>
      </c>
      <c r="U427" s="516" t="str">
        <f>四年级坐位体前屈得分</f>
        <v/>
      </c>
      <c r="V427" s="517" t="str">
        <f>四年级等级</f>
        <v/>
      </c>
      <c r="W427" s="516" t="str">
        <f>四年级一分钟跳绳得分</f>
        <v/>
      </c>
      <c r="X427" s="517" t="str">
        <f>四年级等级</f>
        <v/>
      </c>
      <c r="Y427" s="515" t="str">
        <f>四年级仰卧起坐得分</f>
        <v/>
      </c>
      <c r="Z427" s="518" t="str">
        <f>四年级等级</f>
        <v/>
      </c>
      <c r="AA427" s="533"/>
      <c r="AB427" s="515"/>
      <c r="AC427" s="533" t="str">
        <f>四年级跳绳附加分</f>
        <v/>
      </c>
      <c r="AD427" s="534" t="str">
        <f>四年级标准分</f>
        <v/>
      </c>
      <c r="AE427" s="534" t="str">
        <f>四年级总分</f>
        <v/>
      </c>
      <c r="AF427" s="517" t="str">
        <f>四年级等级</f>
        <v/>
      </c>
    </row>
    <row r="428" spans="1:32">
      <c r="A428" s="476">
        <v>407</v>
      </c>
      <c r="B428" s="477">
        <v>6</v>
      </c>
      <c r="C428" s="478"/>
      <c r="D428" s="471"/>
      <c r="E428" s="478"/>
      <c r="F428" s="473"/>
      <c r="G428" s="480"/>
      <c r="H428" s="475"/>
      <c r="I428" s="501"/>
      <c r="J428" s="502"/>
      <c r="K428" s="502"/>
      <c r="L428" s="503"/>
      <c r="M428" s="644"/>
      <c r="N428" s="505" t="str">
        <f>四年级BMI</f>
        <v/>
      </c>
      <c r="O428" s="499" t="str">
        <f>四年级BMI等级</f>
        <v/>
      </c>
      <c r="P428" s="500" t="str">
        <f>四年级BMI得分</f>
        <v/>
      </c>
      <c r="Q428" s="515" t="str">
        <f>四年级肺活量得分</f>
        <v/>
      </c>
      <c r="R428" s="512" t="str">
        <f>四年级等级</f>
        <v/>
      </c>
      <c r="S428" s="516" t="str">
        <f>四年级50米跑得分</f>
        <v/>
      </c>
      <c r="T428" s="517" t="str">
        <f>四年级等级</f>
        <v/>
      </c>
      <c r="U428" s="516" t="str">
        <f>四年级坐位体前屈得分</f>
        <v/>
      </c>
      <c r="V428" s="517" t="str">
        <f>四年级等级</f>
        <v/>
      </c>
      <c r="W428" s="516" t="str">
        <f>四年级一分钟跳绳得分</f>
        <v/>
      </c>
      <c r="X428" s="517" t="str">
        <f>四年级等级</f>
        <v/>
      </c>
      <c r="Y428" s="515" t="str">
        <f>四年级仰卧起坐得分</f>
        <v/>
      </c>
      <c r="Z428" s="518" t="str">
        <f>四年级等级</f>
        <v/>
      </c>
      <c r="AA428" s="533"/>
      <c r="AB428" s="515"/>
      <c r="AC428" s="533" t="str">
        <f>四年级跳绳附加分</f>
        <v/>
      </c>
      <c r="AD428" s="534" t="str">
        <f>四年级标准分</f>
        <v/>
      </c>
      <c r="AE428" s="534" t="str">
        <f>四年级总分</f>
        <v/>
      </c>
      <c r="AF428" s="517" t="str">
        <f>四年级等级</f>
        <v/>
      </c>
    </row>
    <row r="429" spans="1:32">
      <c r="A429" s="476">
        <v>407</v>
      </c>
      <c r="B429" s="477">
        <v>7</v>
      </c>
      <c r="C429" s="478"/>
      <c r="D429" s="471"/>
      <c r="E429" s="478"/>
      <c r="F429" s="473"/>
      <c r="G429" s="480"/>
      <c r="H429" s="475"/>
      <c r="I429" s="501"/>
      <c r="J429" s="502"/>
      <c r="K429" s="502"/>
      <c r="L429" s="503"/>
      <c r="M429" s="644"/>
      <c r="N429" s="505" t="str">
        <f>四年级BMI</f>
        <v/>
      </c>
      <c r="O429" s="499" t="str">
        <f>四年级BMI等级</f>
        <v/>
      </c>
      <c r="P429" s="500" t="str">
        <f>四年级BMI得分</f>
        <v/>
      </c>
      <c r="Q429" s="515" t="str">
        <f>四年级肺活量得分</f>
        <v/>
      </c>
      <c r="R429" s="512" t="str">
        <f>四年级等级</f>
        <v/>
      </c>
      <c r="S429" s="516" t="str">
        <f>四年级50米跑得分</f>
        <v/>
      </c>
      <c r="T429" s="517" t="str">
        <f>四年级等级</f>
        <v/>
      </c>
      <c r="U429" s="516" t="str">
        <f>四年级坐位体前屈得分</f>
        <v/>
      </c>
      <c r="V429" s="517" t="str">
        <f>四年级等级</f>
        <v/>
      </c>
      <c r="W429" s="516" t="str">
        <f>四年级一分钟跳绳得分</f>
        <v/>
      </c>
      <c r="X429" s="517" t="str">
        <f>四年级等级</f>
        <v/>
      </c>
      <c r="Y429" s="515" t="str">
        <f>四年级仰卧起坐得分</f>
        <v/>
      </c>
      <c r="Z429" s="518" t="str">
        <f>四年级等级</f>
        <v/>
      </c>
      <c r="AA429" s="533"/>
      <c r="AB429" s="515"/>
      <c r="AC429" s="533" t="str">
        <f>四年级跳绳附加分</f>
        <v/>
      </c>
      <c r="AD429" s="534" t="str">
        <f>四年级标准分</f>
        <v/>
      </c>
      <c r="AE429" s="534" t="str">
        <f>四年级总分</f>
        <v/>
      </c>
      <c r="AF429" s="517" t="str">
        <f>四年级等级</f>
        <v/>
      </c>
    </row>
    <row r="430" spans="1:32">
      <c r="A430" s="476">
        <v>407</v>
      </c>
      <c r="B430" s="477">
        <v>8</v>
      </c>
      <c r="C430" s="478"/>
      <c r="D430" s="471"/>
      <c r="E430" s="478"/>
      <c r="F430" s="473"/>
      <c r="G430" s="480"/>
      <c r="H430" s="475"/>
      <c r="I430" s="501"/>
      <c r="J430" s="502"/>
      <c r="K430" s="502"/>
      <c r="L430" s="503"/>
      <c r="M430" s="644"/>
      <c r="N430" s="505" t="str">
        <f>四年级BMI</f>
        <v/>
      </c>
      <c r="O430" s="499" t="str">
        <f>四年级BMI等级</f>
        <v/>
      </c>
      <c r="P430" s="500" t="str">
        <f>四年级BMI得分</f>
        <v/>
      </c>
      <c r="Q430" s="515" t="str">
        <f>四年级肺活量得分</f>
        <v/>
      </c>
      <c r="R430" s="512" t="str">
        <f>四年级等级</f>
        <v/>
      </c>
      <c r="S430" s="516" t="str">
        <f>四年级50米跑得分</f>
        <v/>
      </c>
      <c r="T430" s="517" t="str">
        <f>四年级等级</f>
        <v/>
      </c>
      <c r="U430" s="516" t="str">
        <f>四年级坐位体前屈得分</f>
        <v/>
      </c>
      <c r="V430" s="517" t="str">
        <f>四年级等级</f>
        <v/>
      </c>
      <c r="W430" s="516" t="str">
        <f>四年级一分钟跳绳得分</f>
        <v/>
      </c>
      <c r="X430" s="517" t="str">
        <f>四年级等级</f>
        <v/>
      </c>
      <c r="Y430" s="515" t="str">
        <f>四年级仰卧起坐得分</f>
        <v/>
      </c>
      <c r="Z430" s="518" t="str">
        <f>四年级等级</f>
        <v/>
      </c>
      <c r="AA430" s="533"/>
      <c r="AB430" s="515"/>
      <c r="AC430" s="533" t="str">
        <f>四年级跳绳附加分</f>
        <v/>
      </c>
      <c r="AD430" s="534" t="str">
        <f>四年级标准分</f>
        <v/>
      </c>
      <c r="AE430" s="534" t="str">
        <f>四年级总分</f>
        <v/>
      </c>
      <c r="AF430" s="517" t="str">
        <f>四年级等级</f>
        <v/>
      </c>
    </row>
    <row r="431" spans="1:32">
      <c r="A431" s="476">
        <v>407</v>
      </c>
      <c r="B431" s="477">
        <v>9</v>
      </c>
      <c r="C431" s="478"/>
      <c r="D431" s="471"/>
      <c r="E431" s="478"/>
      <c r="F431" s="473"/>
      <c r="G431" s="480"/>
      <c r="H431" s="475"/>
      <c r="I431" s="501"/>
      <c r="J431" s="502"/>
      <c r="K431" s="502"/>
      <c r="L431" s="503"/>
      <c r="M431" s="644"/>
      <c r="N431" s="505" t="str">
        <f>四年级BMI</f>
        <v/>
      </c>
      <c r="O431" s="499" t="str">
        <f>四年级BMI等级</f>
        <v/>
      </c>
      <c r="P431" s="500" t="str">
        <f>四年级BMI得分</f>
        <v/>
      </c>
      <c r="Q431" s="515" t="str">
        <f>四年级肺活量得分</f>
        <v/>
      </c>
      <c r="R431" s="512" t="str">
        <f>四年级等级</f>
        <v/>
      </c>
      <c r="S431" s="516" t="str">
        <f>四年级50米跑得分</f>
        <v/>
      </c>
      <c r="T431" s="517" t="str">
        <f>四年级等级</f>
        <v/>
      </c>
      <c r="U431" s="516" t="str">
        <f>四年级坐位体前屈得分</f>
        <v/>
      </c>
      <c r="V431" s="517" t="str">
        <f>四年级等级</f>
        <v/>
      </c>
      <c r="W431" s="516" t="str">
        <f>四年级一分钟跳绳得分</f>
        <v/>
      </c>
      <c r="X431" s="517" t="str">
        <f>四年级等级</f>
        <v/>
      </c>
      <c r="Y431" s="515" t="str">
        <f>四年级仰卧起坐得分</f>
        <v/>
      </c>
      <c r="Z431" s="518" t="str">
        <f>四年级等级</f>
        <v/>
      </c>
      <c r="AA431" s="533"/>
      <c r="AB431" s="515"/>
      <c r="AC431" s="533" t="str">
        <f>四年级跳绳附加分</f>
        <v/>
      </c>
      <c r="AD431" s="534" t="str">
        <f>四年级标准分</f>
        <v/>
      </c>
      <c r="AE431" s="534" t="str">
        <f>四年级总分</f>
        <v/>
      </c>
      <c r="AF431" s="517" t="str">
        <f>四年级等级</f>
        <v/>
      </c>
    </row>
    <row r="432" spans="1:32">
      <c r="A432" s="476">
        <v>407</v>
      </c>
      <c r="B432" s="477">
        <v>10</v>
      </c>
      <c r="C432" s="478"/>
      <c r="D432" s="471"/>
      <c r="E432" s="478"/>
      <c r="F432" s="473"/>
      <c r="G432" s="480"/>
      <c r="H432" s="475"/>
      <c r="I432" s="501"/>
      <c r="J432" s="502"/>
      <c r="K432" s="502"/>
      <c r="L432" s="503"/>
      <c r="M432" s="644"/>
      <c r="N432" s="505" t="str">
        <f>四年级BMI</f>
        <v/>
      </c>
      <c r="O432" s="499" t="str">
        <f>四年级BMI等级</f>
        <v/>
      </c>
      <c r="P432" s="500" t="str">
        <f>四年级BMI得分</f>
        <v/>
      </c>
      <c r="Q432" s="515" t="str">
        <f>四年级肺活量得分</f>
        <v/>
      </c>
      <c r="R432" s="512" t="str">
        <f>四年级等级</f>
        <v/>
      </c>
      <c r="S432" s="516" t="str">
        <f>四年级50米跑得分</f>
        <v/>
      </c>
      <c r="T432" s="517" t="str">
        <f>四年级等级</f>
        <v/>
      </c>
      <c r="U432" s="516" t="str">
        <f>四年级坐位体前屈得分</f>
        <v/>
      </c>
      <c r="V432" s="517" t="str">
        <f>四年级等级</f>
        <v/>
      </c>
      <c r="W432" s="516" t="str">
        <f>四年级一分钟跳绳得分</f>
        <v/>
      </c>
      <c r="X432" s="517" t="str">
        <f>四年级等级</f>
        <v/>
      </c>
      <c r="Y432" s="515" t="str">
        <f>四年级仰卧起坐得分</f>
        <v/>
      </c>
      <c r="Z432" s="518" t="str">
        <f>四年级等级</f>
        <v/>
      </c>
      <c r="AA432" s="533"/>
      <c r="AB432" s="515"/>
      <c r="AC432" s="533" t="str">
        <f>四年级跳绳附加分</f>
        <v/>
      </c>
      <c r="AD432" s="534" t="str">
        <f>四年级标准分</f>
        <v/>
      </c>
      <c r="AE432" s="534" t="str">
        <f>四年级总分</f>
        <v/>
      </c>
      <c r="AF432" s="517" t="str">
        <f>四年级等级</f>
        <v/>
      </c>
    </row>
    <row r="433" spans="1:32">
      <c r="A433" s="476">
        <v>407</v>
      </c>
      <c r="B433" s="477">
        <v>11</v>
      </c>
      <c r="C433" s="478"/>
      <c r="D433" s="471"/>
      <c r="E433" s="478"/>
      <c r="F433" s="473"/>
      <c r="G433" s="480"/>
      <c r="H433" s="475"/>
      <c r="I433" s="501"/>
      <c r="J433" s="502"/>
      <c r="K433" s="502"/>
      <c r="L433" s="503"/>
      <c r="M433" s="644"/>
      <c r="N433" s="505" t="str">
        <f>四年级BMI</f>
        <v/>
      </c>
      <c r="O433" s="499" t="str">
        <f>四年级BMI等级</f>
        <v/>
      </c>
      <c r="P433" s="500" t="str">
        <f>四年级BMI得分</f>
        <v/>
      </c>
      <c r="Q433" s="515" t="str">
        <f>四年级肺活量得分</f>
        <v/>
      </c>
      <c r="R433" s="512" t="str">
        <f>四年级等级</f>
        <v/>
      </c>
      <c r="S433" s="516" t="str">
        <f>四年级50米跑得分</f>
        <v/>
      </c>
      <c r="T433" s="517" t="str">
        <f>四年级等级</f>
        <v/>
      </c>
      <c r="U433" s="516" t="str">
        <f>四年级坐位体前屈得分</f>
        <v/>
      </c>
      <c r="V433" s="517" t="str">
        <f>四年级等级</f>
        <v/>
      </c>
      <c r="W433" s="516" t="str">
        <f>四年级一分钟跳绳得分</f>
        <v/>
      </c>
      <c r="X433" s="517" t="str">
        <f>四年级等级</f>
        <v/>
      </c>
      <c r="Y433" s="515" t="str">
        <f>四年级仰卧起坐得分</f>
        <v/>
      </c>
      <c r="Z433" s="518" t="str">
        <f>四年级等级</f>
        <v/>
      </c>
      <c r="AA433" s="533"/>
      <c r="AB433" s="515"/>
      <c r="AC433" s="533" t="str">
        <f>四年级跳绳附加分</f>
        <v/>
      </c>
      <c r="AD433" s="534" t="str">
        <f>四年级标准分</f>
        <v/>
      </c>
      <c r="AE433" s="534" t="str">
        <f>四年级总分</f>
        <v/>
      </c>
      <c r="AF433" s="517" t="str">
        <f>四年级等级</f>
        <v/>
      </c>
    </row>
    <row r="434" spans="1:32">
      <c r="A434" s="476">
        <v>407</v>
      </c>
      <c r="B434" s="477">
        <v>12</v>
      </c>
      <c r="C434" s="470"/>
      <c r="D434" s="471"/>
      <c r="E434" s="472"/>
      <c r="F434" s="473"/>
      <c r="G434" s="480"/>
      <c r="H434" s="475"/>
      <c r="I434" s="494"/>
      <c r="J434" s="495"/>
      <c r="K434" s="495"/>
      <c r="L434" s="503"/>
      <c r="M434" s="644"/>
      <c r="N434" s="505" t="str">
        <f>四年级BMI</f>
        <v/>
      </c>
      <c r="O434" s="499" t="str">
        <f>四年级BMI等级</f>
        <v/>
      </c>
      <c r="P434" s="500" t="str">
        <f>四年级BMI得分</f>
        <v/>
      </c>
      <c r="Q434" s="515" t="str">
        <f>四年级肺活量得分</f>
        <v/>
      </c>
      <c r="R434" s="512" t="str">
        <f>四年级等级</f>
        <v/>
      </c>
      <c r="S434" s="516" t="str">
        <f>四年级50米跑得分</f>
        <v/>
      </c>
      <c r="T434" s="517" t="str">
        <f>四年级等级</f>
        <v/>
      </c>
      <c r="U434" s="516" t="str">
        <f>四年级坐位体前屈得分</f>
        <v/>
      </c>
      <c r="V434" s="517" t="str">
        <f>四年级等级</f>
        <v/>
      </c>
      <c r="W434" s="516" t="str">
        <f>四年级一分钟跳绳得分</f>
        <v/>
      </c>
      <c r="X434" s="517" t="str">
        <f>四年级等级</f>
        <v/>
      </c>
      <c r="Y434" s="515" t="str">
        <f>四年级仰卧起坐得分</f>
        <v/>
      </c>
      <c r="Z434" s="518" t="str">
        <f>四年级等级</f>
        <v/>
      </c>
      <c r="AA434" s="533"/>
      <c r="AB434" s="515"/>
      <c r="AC434" s="533" t="str">
        <f>四年级跳绳附加分</f>
        <v/>
      </c>
      <c r="AD434" s="534" t="str">
        <f>四年级标准分</f>
        <v/>
      </c>
      <c r="AE434" s="534" t="str">
        <f>四年级总分</f>
        <v/>
      </c>
      <c r="AF434" s="517" t="str">
        <f>四年级等级</f>
        <v/>
      </c>
    </row>
    <row r="435" spans="1:32">
      <c r="A435" s="476">
        <v>407</v>
      </c>
      <c r="B435" s="477">
        <v>13</v>
      </c>
      <c r="C435" s="478"/>
      <c r="D435" s="471"/>
      <c r="E435" s="472"/>
      <c r="F435" s="473"/>
      <c r="G435" s="480"/>
      <c r="H435" s="475"/>
      <c r="I435" s="501"/>
      <c r="J435" s="502"/>
      <c r="K435" s="495"/>
      <c r="L435" s="503"/>
      <c r="M435" s="644"/>
      <c r="N435" s="505" t="str">
        <f>四年级BMI</f>
        <v/>
      </c>
      <c r="O435" s="499" t="str">
        <f>四年级BMI等级</f>
        <v/>
      </c>
      <c r="P435" s="500" t="str">
        <f>四年级BMI得分</f>
        <v/>
      </c>
      <c r="Q435" s="515" t="str">
        <f>四年级肺活量得分</f>
        <v/>
      </c>
      <c r="R435" s="512" t="str">
        <f>四年级等级</f>
        <v/>
      </c>
      <c r="S435" s="516" t="str">
        <f>四年级50米跑得分</f>
        <v/>
      </c>
      <c r="T435" s="517" t="str">
        <f>四年级等级</f>
        <v/>
      </c>
      <c r="U435" s="516" t="str">
        <f>四年级坐位体前屈得分</f>
        <v/>
      </c>
      <c r="V435" s="517" t="str">
        <f>四年级等级</f>
        <v/>
      </c>
      <c r="W435" s="516" t="str">
        <f>四年级一分钟跳绳得分</f>
        <v/>
      </c>
      <c r="X435" s="517" t="str">
        <f>四年级等级</f>
        <v/>
      </c>
      <c r="Y435" s="515" t="str">
        <f>四年级仰卧起坐得分</f>
        <v/>
      </c>
      <c r="Z435" s="518" t="str">
        <f>四年级等级</f>
        <v/>
      </c>
      <c r="AA435" s="533"/>
      <c r="AB435" s="515"/>
      <c r="AC435" s="533" t="str">
        <f>四年级跳绳附加分</f>
        <v/>
      </c>
      <c r="AD435" s="534" t="str">
        <f>四年级标准分</f>
        <v/>
      </c>
      <c r="AE435" s="534" t="str">
        <f>四年级总分</f>
        <v/>
      </c>
      <c r="AF435" s="517" t="str">
        <f>四年级等级</f>
        <v/>
      </c>
    </row>
    <row r="436" spans="1:32">
      <c r="A436" s="476">
        <v>407</v>
      </c>
      <c r="B436" s="477">
        <v>14</v>
      </c>
      <c r="C436" s="478"/>
      <c r="D436" s="471"/>
      <c r="E436" s="472"/>
      <c r="F436" s="473"/>
      <c r="G436" s="480"/>
      <c r="H436" s="475"/>
      <c r="I436" s="501"/>
      <c r="J436" s="502"/>
      <c r="K436" s="495"/>
      <c r="L436" s="503"/>
      <c r="M436" s="644"/>
      <c r="N436" s="505" t="str">
        <f>四年级BMI</f>
        <v/>
      </c>
      <c r="O436" s="499" t="str">
        <f>四年级BMI等级</f>
        <v/>
      </c>
      <c r="P436" s="500" t="str">
        <f>四年级BMI得分</f>
        <v/>
      </c>
      <c r="Q436" s="515" t="str">
        <f>四年级肺活量得分</f>
        <v/>
      </c>
      <c r="R436" s="512" t="str">
        <f>四年级等级</f>
        <v/>
      </c>
      <c r="S436" s="516" t="str">
        <f>四年级50米跑得分</f>
        <v/>
      </c>
      <c r="T436" s="517" t="str">
        <f>四年级等级</f>
        <v/>
      </c>
      <c r="U436" s="516" t="str">
        <f>四年级坐位体前屈得分</f>
        <v/>
      </c>
      <c r="V436" s="517" t="str">
        <f>四年级等级</f>
        <v/>
      </c>
      <c r="W436" s="516" t="str">
        <f>四年级一分钟跳绳得分</f>
        <v/>
      </c>
      <c r="X436" s="517" t="str">
        <f>四年级等级</f>
        <v/>
      </c>
      <c r="Y436" s="515" t="str">
        <f>四年级仰卧起坐得分</f>
        <v/>
      </c>
      <c r="Z436" s="518" t="str">
        <f>四年级等级</f>
        <v/>
      </c>
      <c r="AA436" s="533"/>
      <c r="AB436" s="515"/>
      <c r="AC436" s="533" t="str">
        <f>四年级跳绳附加分</f>
        <v/>
      </c>
      <c r="AD436" s="534" t="str">
        <f>四年级标准分</f>
        <v/>
      </c>
      <c r="AE436" s="534" t="str">
        <f>四年级总分</f>
        <v/>
      </c>
      <c r="AF436" s="517" t="str">
        <f>四年级等级</f>
        <v/>
      </c>
    </row>
    <row r="437" spans="1:32">
      <c r="A437" s="476">
        <v>407</v>
      </c>
      <c r="B437" s="477">
        <v>15</v>
      </c>
      <c r="C437" s="478"/>
      <c r="D437" s="471"/>
      <c r="E437" s="472"/>
      <c r="F437" s="473"/>
      <c r="G437" s="474"/>
      <c r="H437" s="475"/>
      <c r="I437" s="501"/>
      <c r="J437" s="502"/>
      <c r="K437" s="495"/>
      <c r="L437" s="503"/>
      <c r="M437" s="644"/>
      <c r="N437" s="505" t="str">
        <f>四年级BMI</f>
        <v/>
      </c>
      <c r="O437" s="499" t="str">
        <f>四年级BMI等级</f>
        <v/>
      </c>
      <c r="P437" s="500" t="str">
        <f>四年级BMI得分</f>
        <v/>
      </c>
      <c r="Q437" s="515" t="str">
        <f>四年级肺活量得分</f>
        <v/>
      </c>
      <c r="R437" s="512" t="str">
        <f>四年级等级</f>
        <v/>
      </c>
      <c r="S437" s="516" t="str">
        <f>四年级50米跑得分</f>
        <v/>
      </c>
      <c r="T437" s="517" t="str">
        <f>四年级等级</f>
        <v/>
      </c>
      <c r="U437" s="516" t="str">
        <f>四年级坐位体前屈得分</f>
        <v/>
      </c>
      <c r="V437" s="517" t="str">
        <f>四年级等级</f>
        <v/>
      </c>
      <c r="W437" s="516" t="str">
        <f>四年级一分钟跳绳得分</f>
        <v/>
      </c>
      <c r="X437" s="517" t="str">
        <f>四年级等级</f>
        <v/>
      </c>
      <c r="Y437" s="515" t="str">
        <f>四年级仰卧起坐得分</f>
        <v/>
      </c>
      <c r="Z437" s="518" t="str">
        <f>四年级等级</f>
        <v/>
      </c>
      <c r="AA437" s="533"/>
      <c r="AB437" s="515"/>
      <c r="AC437" s="533" t="str">
        <f>四年级跳绳附加分</f>
        <v/>
      </c>
      <c r="AD437" s="534" t="str">
        <f>四年级标准分</f>
        <v/>
      </c>
      <c r="AE437" s="534" t="str">
        <f>四年级总分</f>
        <v/>
      </c>
      <c r="AF437" s="517" t="str">
        <f>四年级等级</f>
        <v/>
      </c>
    </row>
    <row r="438" spans="1:32">
      <c r="A438" s="476">
        <v>407</v>
      </c>
      <c r="B438" s="477">
        <v>16</v>
      </c>
      <c r="C438" s="478"/>
      <c r="D438" s="471"/>
      <c r="E438" s="472"/>
      <c r="F438" s="473"/>
      <c r="G438" s="474"/>
      <c r="H438" s="475"/>
      <c r="I438" s="501"/>
      <c r="J438" s="502"/>
      <c r="K438" s="495"/>
      <c r="L438" s="503"/>
      <c r="M438" s="644"/>
      <c r="N438" s="505" t="str">
        <f>四年级BMI</f>
        <v/>
      </c>
      <c r="O438" s="499" t="str">
        <f>四年级BMI等级</f>
        <v/>
      </c>
      <c r="P438" s="500" t="str">
        <f>四年级BMI得分</f>
        <v/>
      </c>
      <c r="Q438" s="515" t="str">
        <f>四年级肺活量得分</f>
        <v/>
      </c>
      <c r="R438" s="512" t="str">
        <f>四年级等级</f>
        <v/>
      </c>
      <c r="S438" s="516" t="str">
        <f>四年级50米跑得分</f>
        <v/>
      </c>
      <c r="T438" s="517" t="str">
        <f>四年级等级</f>
        <v/>
      </c>
      <c r="U438" s="516" t="str">
        <f>四年级坐位体前屈得分</f>
        <v/>
      </c>
      <c r="V438" s="517" t="str">
        <f>四年级等级</f>
        <v/>
      </c>
      <c r="W438" s="516" t="str">
        <f>四年级一分钟跳绳得分</f>
        <v/>
      </c>
      <c r="X438" s="517" t="str">
        <f>四年级等级</f>
        <v/>
      </c>
      <c r="Y438" s="515" t="str">
        <f>四年级仰卧起坐得分</f>
        <v/>
      </c>
      <c r="Z438" s="518" t="str">
        <f>四年级等级</f>
        <v/>
      </c>
      <c r="AA438" s="533"/>
      <c r="AB438" s="515"/>
      <c r="AC438" s="533" t="str">
        <f>四年级跳绳附加分</f>
        <v/>
      </c>
      <c r="AD438" s="534" t="str">
        <f>四年级标准分</f>
        <v/>
      </c>
      <c r="AE438" s="534" t="str">
        <f>四年级总分</f>
        <v/>
      </c>
      <c r="AF438" s="517" t="str">
        <f>四年级等级</f>
        <v/>
      </c>
    </row>
    <row r="439" spans="1:32">
      <c r="A439" s="476">
        <v>407</v>
      </c>
      <c r="B439" s="477">
        <v>17</v>
      </c>
      <c r="C439" s="478"/>
      <c r="D439" s="471"/>
      <c r="E439" s="472"/>
      <c r="F439" s="473"/>
      <c r="G439" s="480"/>
      <c r="H439" s="475"/>
      <c r="I439" s="501"/>
      <c r="J439" s="502"/>
      <c r="K439" s="495"/>
      <c r="L439" s="503"/>
      <c r="M439" s="644"/>
      <c r="N439" s="505" t="str">
        <f>四年级BMI</f>
        <v/>
      </c>
      <c r="O439" s="499" t="str">
        <f>四年级BMI等级</f>
        <v/>
      </c>
      <c r="P439" s="500" t="str">
        <f>四年级BMI得分</f>
        <v/>
      </c>
      <c r="Q439" s="515" t="str">
        <f>四年级肺活量得分</f>
        <v/>
      </c>
      <c r="R439" s="512" t="str">
        <f>四年级等级</f>
        <v/>
      </c>
      <c r="S439" s="516" t="str">
        <f>四年级50米跑得分</f>
        <v/>
      </c>
      <c r="T439" s="517" t="str">
        <f>四年级等级</f>
        <v/>
      </c>
      <c r="U439" s="516" t="str">
        <f>四年级坐位体前屈得分</f>
        <v/>
      </c>
      <c r="V439" s="517" t="str">
        <f>四年级等级</f>
        <v/>
      </c>
      <c r="W439" s="516" t="str">
        <f>四年级一分钟跳绳得分</f>
        <v/>
      </c>
      <c r="X439" s="517" t="str">
        <f>四年级等级</f>
        <v/>
      </c>
      <c r="Y439" s="515" t="str">
        <f>四年级仰卧起坐得分</f>
        <v/>
      </c>
      <c r="Z439" s="518" t="str">
        <f>四年级等级</f>
        <v/>
      </c>
      <c r="AA439" s="533"/>
      <c r="AB439" s="515"/>
      <c r="AC439" s="533" t="str">
        <f>四年级跳绳附加分</f>
        <v/>
      </c>
      <c r="AD439" s="534" t="str">
        <f>四年级标准分</f>
        <v/>
      </c>
      <c r="AE439" s="534" t="str">
        <f>四年级总分</f>
        <v/>
      </c>
      <c r="AF439" s="517" t="str">
        <f>四年级等级</f>
        <v/>
      </c>
    </row>
    <row r="440" spans="1:32">
      <c r="A440" s="476">
        <v>407</v>
      </c>
      <c r="B440" s="477">
        <v>18</v>
      </c>
      <c r="C440" s="478"/>
      <c r="D440" s="471"/>
      <c r="E440" s="472"/>
      <c r="F440" s="473"/>
      <c r="G440" s="480"/>
      <c r="H440" s="475"/>
      <c r="I440" s="501"/>
      <c r="J440" s="502"/>
      <c r="K440" s="495"/>
      <c r="L440" s="503"/>
      <c r="M440" s="644"/>
      <c r="N440" s="505" t="str">
        <f>四年级BMI</f>
        <v/>
      </c>
      <c r="O440" s="499" t="str">
        <f>四年级BMI等级</f>
        <v/>
      </c>
      <c r="P440" s="500" t="str">
        <f>四年级BMI得分</f>
        <v/>
      </c>
      <c r="Q440" s="515" t="str">
        <f>四年级肺活量得分</f>
        <v/>
      </c>
      <c r="R440" s="512" t="str">
        <f>四年级等级</f>
        <v/>
      </c>
      <c r="S440" s="516" t="str">
        <f>四年级50米跑得分</f>
        <v/>
      </c>
      <c r="T440" s="517" t="str">
        <f>四年级等级</f>
        <v/>
      </c>
      <c r="U440" s="516" t="str">
        <f>四年级坐位体前屈得分</f>
        <v/>
      </c>
      <c r="V440" s="517" t="str">
        <f>四年级等级</f>
        <v/>
      </c>
      <c r="W440" s="516" t="str">
        <f>四年级一分钟跳绳得分</f>
        <v/>
      </c>
      <c r="X440" s="517" t="str">
        <f>四年级等级</f>
        <v/>
      </c>
      <c r="Y440" s="515" t="str">
        <f>四年级仰卧起坐得分</f>
        <v/>
      </c>
      <c r="Z440" s="518" t="str">
        <f>四年级等级</f>
        <v/>
      </c>
      <c r="AA440" s="533"/>
      <c r="AB440" s="515"/>
      <c r="AC440" s="533" t="str">
        <f>四年级跳绳附加分</f>
        <v/>
      </c>
      <c r="AD440" s="534" t="str">
        <f>四年级标准分</f>
        <v/>
      </c>
      <c r="AE440" s="534" t="str">
        <f>四年级总分</f>
        <v/>
      </c>
      <c r="AF440" s="517" t="str">
        <f>四年级等级</f>
        <v/>
      </c>
    </row>
    <row r="441" spans="1:32">
      <c r="A441" s="476">
        <v>407</v>
      </c>
      <c r="B441" s="477">
        <v>19</v>
      </c>
      <c r="C441" s="478"/>
      <c r="D441" s="471"/>
      <c r="E441" s="472"/>
      <c r="F441" s="473"/>
      <c r="G441" s="480"/>
      <c r="H441" s="475"/>
      <c r="I441" s="501"/>
      <c r="J441" s="502"/>
      <c r="K441" s="495"/>
      <c r="L441" s="503"/>
      <c r="M441" s="644"/>
      <c r="N441" s="505" t="str">
        <f>四年级BMI</f>
        <v/>
      </c>
      <c r="O441" s="499" t="str">
        <f>四年级BMI等级</f>
        <v/>
      </c>
      <c r="P441" s="500" t="str">
        <f>四年级BMI得分</f>
        <v/>
      </c>
      <c r="Q441" s="515" t="str">
        <f>四年级肺活量得分</f>
        <v/>
      </c>
      <c r="R441" s="512" t="str">
        <f>四年级等级</f>
        <v/>
      </c>
      <c r="S441" s="516" t="str">
        <f>四年级50米跑得分</f>
        <v/>
      </c>
      <c r="T441" s="517" t="str">
        <f>四年级等级</f>
        <v/>
      </c>
      <c r="U441" s="516" t="str">
        <f>四年级坐位体前屈得分</f>
        <v/>
      </c>
      <c r="V441" s="517" t="str">
        <f>四年级等级</f>
        <v/>
      </c>
      <c r="W441" s="516" t="str">
        <f>四年级一分钟跳绳得分</f>
        <v/>
      </c>
      <c r="X441" s="517" t="str">
        <f>四年级等级</f>
        <v/>
      </c>
      <c r="Y441" s="515" t="str">
        <f>四年级仰卧起坐得分</f>
        <v/>
      </c>
      <c r="Z441" s="518" t="str">
        <f>四年级等级</f>
        <v/>
      </c>
      <c r="AA441" s="533"/>
      <c r="AB441" s="515"/>
      <c r="AC441" s="533" t="str">
        <f>四年级跳绳附加分</f>
        <v/>
      </c>
      <c r="AD441" s="534" t="str">
        <f>四年级标准分</f>
        <v/>
      </c>
      <c r="AE441" s="534" t="str">
        <f>四年级总分</f>
        <v/>
      </c>
      <c r="AF441" s="517" t="str">
        <f>四年级等级</f>
        <v/>
      </c>
    </row>
    <row r="442" spans="1:32">
      <c r="A442" s="476">
        <v>407</v>
      </c>
      <c r="B442" s="477">
        <v>20</v>
      </c>
      <c r="C442" s="478"/>
      <c r="D442" s="471"/>
      <c r="E442" s="472"/>
      <c r="F442" s="473"/>
      <c r="G442" s="480"/>
      <c r="H442" s="475"/>
      <c r="I442" s="501"/>
      <c r="J442" s="502"/>
      <c r="K442" s="495"/>
      <c r="L442" s="503"/>
      <c r="M442" s="644"/>
      <c r="N442" s="505" t="str">
        <f>四年级BMI</f>
        <v/>
      </c>
      <c r="O442" s="499" t="str">
        <f>四年级BMI等级</f>
        <v/>
      </c>
      <c r="P442" s="500" t="str">
        <f>四年级BMI得分</f>
        <v/>
      </c>
      <c r="Q442" s="515" t="str">
        <f>四年级肺活量得分</f>
        <v/>
      </c>
      <c r="R442" s="512" t="str">
        <f>四年级等级</f>
        <v/>
      </c>
      <c r="S442" s="516" t="str">
        <f>四年级50米跑得分</f>
        <v/>
      </c>
      <c r="T442" s="517" t="str">
        <f>四年级等级</f>
        <v/>
      </c>
      <c r="U442" s="516" t="str">
        <f>四年级坐位体前屈得分</f>
        <v/>
      </c>
      <c r="V442" s="517" t="str">
        <f>四年级等级</f>
        <v/>
      </c>
      <c r="W442" s="516" t="str">
        <f>四年级一分钟跳绳得分</f>
        <v/>
      </c>
      <c r="X442" s="517" t="str">
        <f>四年级等级</f>
        <v/>
      </c>
      <c r="Y442" s="515" t="str">
        <f>四年级仰卧起坐得分</f>
        <v/>
      </c>
      <c r="Z442" s="518" t="str">
        <f>四年级等级</f>
        <v/>
      </c>
      <c r="AA442" s="533"/>
      <c r="AB442" s="515"/>
      <c r="AC442" s="533" t="str">
        <f>四年级跳绳附加分</f>
        <v/>
      </c>
      <c r="AD442" s="534" t="str">
        <f>四年级标准分</f>
        <v/>
      </c>
      <c r="AE442" s="534" t="str">
        <f>四年级总分</f>
        <v/>
      </c>
      <c r="AF442" s="517" t="str">
        <f>四年级等级</f>
        <v/>
      </c>
    </row>
    <row r="443" spans="1:32">
      <c r="A443" s="476">
        <v>407</v>
      </c>
      <c r="B443" s="477">
        <v>21</v>
      </c>
      <c r="C443" s="478"/>
      <c r="D443" s="471"/>
      <c r="E443" s="472"/>
      <c r="F443" s="473"/>
      <c r="G443" s="480"/>
      <c r="H443" s="475"/>
      <c r="I443" s="501"/>
      <c r="J443" s="502"/>
      <c r="K443" s="495"/>
      <c r="L443" s="503"/>
      <c r="M443" s="644"/>
      <c r="N443" s="505" t="str">
        <f>四年级BMI</f>
        <v/>
      </c>
      <c r="O443" s="499" t="str">
        <f>四年级BMI等级</f>
        <v/>
      </c>
      <c r="P443" s="500" t="str">
        <f>四年级BMI得分</f>
        <v/>
      </c>
      <c r="Q443" s="515" t="str">
        <f>四年级肺活量得分</f>
        <v/>
      </c>
      <c r="R443" s="512" t="str">
        <f>四年级等级</f>
        <v/>
      </c>
      <c r="S443" s="516" t="str">
        <f>四年级50米跑得分</f>
        <v/>
      </c>
      <c r="T443" s="517" t="str">
        <f>四年级等级</f>
        <v/>
      </c>
      <c r="U443" s="516" t="str">
        <f>四年级坐位体前屈得分</f>
        <v/>
      </c>
      <c r="V443" s="517" t="str">
        <f>四年级等级</f>
        <v/>
      </c>
      <c r="W443" s="516" t="str">
        <f>四年级一分钟跳绳得分</f>
        <v/>
      </c>
      <c r="X443" s="517" t="str">
        <f>四年级等级</f>
        <v/>
      </c>
      <c r="Y443" s="515" t="str">
        <f>四年级仰卧起坐得分</f>
        <v/>
      </c>
      <c r="Z443" s="518" t="str">
        <f>四年级等级</f>
        <v/>
      </c>
      <c r="AA443" s="533"/>
      <c r="AB443" s="515"/>
      <c r="AC443" s="533" t="str">
        <f>四年级跳绳附加分</f>
        <v/>
      </c>
      <c r="AD443" s="534" t="str">
        <f>四年级标准分</f>
        <v/>
      </c>
      <c r="AE443" s="534" t="str">
        <f>四年级总分</f>
        <v/>
      </c>
      <c r="AF443" s="517" t="str">
        <f>四年级等级</f>
        <v/>
      </c>
    </row>
    <row r="444" spans="1:32">
      <c r="A444" s="476">
        <v>407</v>
      </c>
      <c r="B444" s="477">
        <v>22</v>
      </c>
      <c r="C444" s="478"/>
      <c r="D444" s="471"/>
      <c r="E444" s="472"/>
      <c r="F444" s="473"/>
      <c r="G444" s="480"/>
      <c r="H444" s="475"/>
      <c r="I444" s="501"/>
      <c r="J444" s="502"/>
      <c r="K444" s="495"/>
      <c r="L444" s="503"/>
      <c r="M444" s="644"/>
      <c r="N444" s="505" t="str">
        <f>四年级BMI</f>
        <v/>
      </c>
      <c r="O444" s="499" t="str">
        <f>四年级BMI等级</f>
        <v/>
      </c>
      <c r="P444" s="500" t="str">
        <f>四年级BMI得分</f>
        <v/>
      </c>
      <c r="Q444" s="515" t="str">
        <f>四年级肺活量得分</f>
        <v/>
      </c>
      <c r="R444" s="512" t="str">
        <f>四年级等级</f>
        <v/>
      </c>
      <c r="S444" s="516" t="str">
        <f>四年级50米跑得分</f>
        <v/>
      </c>
      <c r="T444" s="517" t="str">
        <f>四年级等级</f>
        <v/>
      </c>
      <c r="U444" s="516" t="str">
        <f>四年级坐位体前屈得分</f>
        <v/>
      </c>
      <c r="V444" s="517" t="str">
        <f>四年级等级</f>
        <v/>
      </c>
      <c r="W444" s="516" t="str">
        <f>四年级一分钟跳绳得分</f>
        <v/>
      </c>
      <c r="X444" s="517" t="str">
        <f>四年级等级</f>
        <v/>
      </c>
      <c r="Y444" s="515" t="str">
        <f>四年级仰卧起坐得分</f>
        <v/>
      </c>
      <c r="Z444" s="518" t="str">
        <f>四年级等级</f>
        <v/>
      </c>
      <c r="AA444" s="533"/>
      <c r="AB444" s="515"/>
      <c r="AC444" s="533" t="str">
        <f>四年级跳绳附加分</f>
        <v/>
      </c>
      <c r="AD444" s="534" t="str">
        <f>四年级标准分</f>
        <v/>
      </c>
      <c r="AE444" s="534" t="str">
        <f>四年级总分</f>
        <v/>
      </c>
      <c r="AF444" s="517" t="str">
        <f>四年级等级</f>
        <v/>
      </c>
    </row>
    <row r="445" spans="1:32">
      <c r="A445" s="476">
        <v>407</v>
      </c>
      <c r="B445" s="477">
        <v>23</v>
      </c>
      <c r="C445" s="478"/>
      <c r="D445" s="471"/>
      <c r="E445" s="472"/>
      <c r="F445" s="473"/>
      <c r="G445" s="480"/>
      <c r="H445" s="475"/>
      <c r="I445" s="501"/>
      <c r="J445" s="502"/>
      <c r="K445" s="495"/>
      <c r="L445" s="503"/>
      <c r="M445" s="644"/>
      <c r="N445" s="505" t="str">
        <f>四年级BMI</f>
        <v/>
      </c>
      <c r="O445" s="499" t="str">
        <f>四年级BMI等级</f>
        <v/>
      </c>
      <c r="P445" s="500" t="str">
        <f>四年级BMI得分</f>
        <v/>
      </c>
      <c r="Q445" s="515" t="str">
        <f>四年级肺活量得分</f>
        <v/>
      </c>
      <c r="R445" s="512" t="str">
        <f>四年级等级</f>
        <v/>
      </c>
      <c r="S445" s="516" t="str">
        <f>四年级50米跑得分</f>
        <v/>
      </c>
      <c r="T445" s="517" t="str">
        <f>四年级等级</f>
        <v/>
      </c>
      <c r="U445" s="516" t="str">
        <f>四年级坐位体前屈得分</f>
        <v/>
      </c>
      <c r="V445" s="517" t="str">
        <f>四年级等级</f>
        <v/>
      </c>
      <c r="W445" s="516" t="str">
        <f>四年级一分钟跳绳得分</f>
        <v/>
      </c>
      <c r="X445" s="517" t="str">
        <f>四年级等级</f>
        <v/>
      </c>
      <c r="Y445" s="515" t="str">
        <f>四年级仰卧起坐得分</f>
        <v/>
      </c>
      <c r="Z445" s="518" t="str">
        <f>四年级等级</f>
        <v/>
      </c>
      <c r="AA445" s="533"/>
      <c r="AB445" s="515"/>
      <c r="AC445" s="533" t="str">
        <f>四年级跳绳附加分</f>
        <v/>
      </c>
      <c r="AD445" s="534" t="str">
        <f>四年级标准分</f>
        <v/>
      </c>
      <c r="AE445" s="534" t="str">
        <f>四年级总分</f>
        <v/>
      </c>
      <c r="AF445" s="517" t="str">
        <f>四年级等级</f>
        <v/>
      </c>
    </row>
    <row r="446" spans="1:32">
      <c r="A446" s="476">
        <v>407</v>
      </c>
      <c r="B446" s="477">
        <v>24</v>
      </c>
      <c r="C446" s="478"/>
      <c r="D446" s="471"/>
      <c r="E446" s="472"/>
      <c r="F446" s="473"/>
      <c r="G446" s="480"/>
      <c r="H446" s="475"/>
      <c r="I446" s="501"/>
      <c r="J446" s="502"/>
      <c r="K446" s="495"/>
      <c r="L446" s="503"/>
      <c r="M446" s="644"/>
      <c r="N446" s="505" t="str">
        <f>四年级BMI</f>
        <v/>
      </c>
      <c r="O446" s="499" t="str">
        <f>四年级BMI等级</f>
        <v/>
      </c>
      <c r="P446" s="500" t="str">
        <f>四年级BMI得分</f>
        <v/>
      </c>
      <c r="Q446" s="515" t="str">
        <f>四年级肺活量得分</f>
        <v/>
      </c>
      <c r="R446" s="512" t="str">
        <f>四年级等级</f>
        <v/>
      </c>
      <c r="S446" s="516" t="str">
        <f>四年级50米跑得分</f>
        <v/>
      </c>
      <c r="T446" s="517" t="str">
        <f>四年级等级</f>
        <v/>
      </c>
      <c r="U446" s="516" t="str">
        <f>四年级坐位体前屈得分</f>
        <v/>
      </c>
      <c r="V446" s="517" t="str">
        <f>四年级等级</f>
        <v/>
      </c>
      <c r="W446" s="516" t="str">
        <f>四年级一分钟跳绳得分</f>
        <v/>
      </c>
      <c r="X446" s="517" t="str">
        <f>四年级等级</f>
        <v/>
      </c>
      <c r="Y446" s="515" t="str">
        <f>四年级仰卧起坐得分</f>
        <v/>
      </c>
      <c r="Z446" s="518" t="str">
        <f>四年级等级</f>
        <v/>
      </c>
      <c r="AA446" s="533"/>
      <c r="AB446" s="515"/>
      <c r="AC446" s="533" t="str">
        <f>四年级跳绳附加分</f>
        <v/>
      </c>
      <c r="AD446" s="534" t="str">
        <f>四年级标准分</f>
        <v/>
      </c>
      <c r="AE446" s="534" t="str">
        <f>四年级总分</f>
        <v/>
      </c>
      <c r="AF446" s="517" t="str">
        <f>四年级等级</f>
        <v/>
      </c>
    </row>
    <row r="447" spans="1:32">
      <c r="A447" s="476">
        <v>407</v>
      </c>
      <c r="B447" s="477">
        <v>25</v>
      </c>
      <c r="C447" s="478"/>
      <c r="D447" s="471"/>
      <c r="E447" s="472"/>
      <c r="F447" s="473"/>
      <c r="G447" s="480"/>
      <c r="H447" s="475"/>
      <c r="I447" s="501"/>
      <c r="J447" s="502"/>
      <c r="K447" s="495"/>
      <c r="L447" s="503"/>
      <c r="M447" s="644"/>
      <c r="N447" s="505" t="str">
        <f>四年级BMI</f>
        <v/>
      </c>
      <c r="O447" s="499" t="str">
        <f>四年级BMI等级</f>
        <v/>
      </c>
      <c r="P447" s="500" t="str">
        <f>四年级BMI得分</f>
        <v/>
      </c>
      <c r="Q447" s="515" t="str">
        <f>四年级肺活量得分</f>
        <v/>
      </c>
      <c r="R447" s="512" t="str">
        <f>四年级等级</f>
        <v/>
      </c>
      <c r="S447" s="516" t="str">
        <f>四年级50米跑得分</f>
        <v/>
      </c>
      <c r="T447" s="517" t="str">
        <f>四年级等级</f>
        <v/>
      </c>
      <c r="U447" s="516" t="str">
        <f>四年级坐位体前屈得分</f>
        <v/>
      </c>
      <c r="V447" s="517" t="str">
        <f>四年级等级</f>
        <v/>
      </c>
      <c r="W447" s="516" t="str">
        <f>四年级一分钟跳绳得分</f>
        <v/>
      </c>
      <c r="X447" s="517" t="str">
        <f>四年级等级</f>
        <v/>
      </c>
      <c r="Y447" s="515" t="str">
        <f>四年级仰卧起坐得分</f>
        <v/>
      </c>
      <c r="Z447" s="518" t="str">
        <f>四年级等级</f>
        <v/>
      </c>
      <c r="AA447" s="533"/>
      <c r="AB447" s="515"/>
      <c r="AC447" s="533" t="str">
        <f>四年级跳绳附加分</f>
        <v/>
      </c>
      <c r="AD447" s="534" t="str">
        <f>四年级标准分</f>
        <v/>
      </c>
      <c r="AE447" s="534" t="str">
        <f>四年级总分</f>
        <v/>
      </c>
      <c r="AF447" s="517" t="str">
        <f>四年级等级</f>
        <v/>
      </c>
    </row>
    <row r="448" spans="1:32">
      <c r="A448" s="476">
        <v>407</v>
      </c>
      <c r="B448" s="477">
        <v>26</v>
      </c>
      <c r="C448" s="478"/>
      <c r="D448" s="471"/>
      <c r="E448" s="472"/>
      <c r="F448" s="473"/>
      <c r="G448" s="480"/>
      <c r="H448" s="475"/>
      <c r="I448" s="501"/>
      <c r="J448" s="502"/>
      <c r="K448" s="495"/>
      <c r="L448" s="503"/>
      <c r="M448" s="644"/>
      <c r="N448" s="505" t="str">
        <f>四年级BMI</f>
        <v/>
      </c>
      <c r="O448" s="499" t="str">
        <f>四年级BMI等级</f>
        <v/>
      </c>
      <c r="P448" s="500" t="str">
        <f>四年级BMI得分</f>
        <v/>
      </c>
      <c r="Q448" s="515" t="str">
        <f>四年级肺活量得分</f>
        <v/>
      </c>
      <c r="R448" s="512" t="str">
        <f>四年级等级</f>
        <v/>
      </c>
      <c r="S448" s="516" t="str">
        <f>四年级50米跑得分</f>
        <v/>
      </c>
      <c r="T448" s="517" t="str">
        <f>四年级等级</f>
        <v/>
      </c>
      <c r="U448" s="516" t="str">
        <f>四年级坐位体前屈得分</f>
        <v/>
      </c>
      <c r="V448" s="517" t="str">
        <f>四年级等级</f>
        <v/>
      </c>
      <c r="W448" s="516" t="str">
        <f>四年级一分钟跳绳得分</f>
        <v/>
      </c>
      <c r="X448" s="517" t="str">
        <f>四年级等级</f>
        <v/>
      </c>
      <c r="Y448" s="515" t="str">
        <f>四年级仰卧起坐得分</f>
        <v/>
      </c>
      <c r="Z448" s="518" t="str">
        <f>四年级等级</f>
        <v/>
      </c>
      <c r="AA448" s="533"/>
      <c r="AB448" s="515"/>
      <c r="AC448" s="533" t="str">
        <f>四年级跳绳附加分</f>
        <v/>
      </c>
      <c r="AD448" s="534" t="str">
        <f>四年级标准分</f>
        <v/>
      </c>
      <c r="AE448" s="534" t="str">
        <f>四年级总分</f>
        <v/>
      </c>
      <c r="AF448" s="517" t="str">
        <f>四年级等级</f>
        <v/>
      </c>
    </row>
    <row r="449" spans="1:32">
      <c r="A449" s="476">
        <v>407</v>
      </c>
      <c r="B449" s="477">
        <v>27</v>
      </c>
      <c r="C449" s="478"/>
      <c r="D449" s="471"/>
      <c r="E449" s="472"/>
      <c r="F449" s="473"/>
      <c r="G449" s="480"/>
      <c r="H449" s="475"/>
      <c r="I449" s="501"/>
      <c r="J449" s="502"/>
      <c r="K449" s="495"/>
      <c r="L449" s="503"/>
      <c r="M449" s="644"/>
      <c r="N449" s="505" t="str">
        <f>四年级BMI</f>
        <v/>
      </c>
      <c r="O449" s="499" t="str">
        <f>四年级BMI等级</f>
        <v/>
      </c>
      <c r="P449" s="500" t="str">
        <f>四年级BMI得分</f>
        <v/>
      </c>
      <c r="Q449" s="515" t="str">
        <f>四年级肺活量得分</f>
        <v/>
      </c>
      <c r="R449" s="512" t="str">
        <f>四年级等级</f>
        <v/>
      </c>
      <c r="S449" s="516" t="str">
        <f>四年级50米跑得分</f>
        <v/>
      </c>
      <c r="T449" s="517" t="str">
        <f>四年级等级</f>
        <v/>
      </c>
      <c r="U449" s="516" t="str">
        <f>四年级坐位体前屈得分</f>
        <v/>
      </c>
      <c r="V449" s="517" t="str">
        <f>四年级等级</f>
        <v/>
      </c>
      <c r="W449" s="516" t="str">
        <f>四年级一分钟跳绳得分</f>
        <v/>
      </c>
      <c r="X449" s="517" t="str">
        <f>四年级等级</f>
        <v/>
      </c>
      <c r="Y449" s="515" t="str">
        <f>四年级仰卧起坐得分</f>
        <v/>
      </c>
      <c r="Z449" s="518" t="str">
        <f>四年级等级</f>
        <v/>
      </c>
      <c r="AA449" s="533"/>
      <c r="AB449" s="515"/>
      <c r="AC449" s="533" t="str">
        <f>四年级跳绳附加分</f>
        <v/>
      </c>
      <c r="AD449" s="534" t="str">
        <f>四年级标准分</f>
        <v/>
      </c>
      <c r="AE449" s="534" t="str">
        <f>四年级总分</f>
        <v/>
      </c>
      <c r="AF449" s="517" t="str">
        <f>四年级等级</f>
        <v/>
      </c>
    </row>
    <row r="450" spans="1:32">
      <c r="A450" s="476">
        <v>407</v>
      </c>
      <c r="B450" s="477">
        <v>28</v>
      </c>
      <c r="C450" s="478"/>
      <c r="D450" s="471"/>
      <c r="E450" s="472"/>
      <c r="F450" s="473"/>
      <c r="G450" s="480"/>
      <c r="H450" s="475"/>
      <c r="I450" s="501"/>
      <c r="J450" s="502"/>
      <c r="K450" s="495"/>
      <c r="L450" s="503"/>
      <c r="M450" s="644"/>
      <c r="N450" s="505" t="str">
        <f>四年级BMI</f>
        <v/>
      </c>
      <c r="O450" s="499" t="str">
        <f>四年级BMI等级</f>
        <v/>
      </c>
      <c r="P450" s="500" t="str">
        <f>四年级BMI得分</f>
        <v/>
      </c>
      <c r="Q450" s="515" t="str">
        <f>四年级肺活量得分</f>
        <v/>
      </c>
      <c r="R450" s="512" t="str">
        <f>四年级等级</f>
        <v/>
      </c>
      <c r="S450" s="516" t="str">
        <f>四年级50米跑得分</f>
        <v/>
      </c>
      <c r="T450" s="517" t="str">
        <f>四年级等级</f>
        <v/>
      </c>
      <c r="U450" s="516" t="str">
        <f>四年级坐位体前屈得分</f>
        <v/>
      </c>
      <c r="V450" s="517" t="str">
        <f>四年级等级</f>
        <v/>
      </c>
      <c r="W450" s="516" t="str">
        <f>四年级一分钟跳绳得分</f>
        <v/>
      </c>
      <c r="X450" s="517" t="str">
        <f>四年级等级</f>
        <v/>
      </c>
      <c r="Y450" s="515" t="str">
        <f>四年级仰卧起坐得分</f>
        <v/>
      </c>
      <c r="Z450" s="518" t="str">
        <f>四年级等级</f>
        <v/>
      </c>
      <c r="AA450" s="533"/>
      <c r="AB450" s="515"/>
      <c r="AC450" s="533" t="str">
        <f>四年级跳绳附加分</f>
        <v/>
      </c>
      <c r="AD450" s="534" t="str">
        <f>四年级标准分</f>
        <v/>
      </c>
      <c r="AE450" s="534" t="str">
        <f>四年级总分</f>
        <v/>
      </c>
      <c r="AF450" s="517" t="str">
        <f>四年级等级</f>
        <v/>
      </c>
    </row>
    <row r="451" spans="1:32">
      <c r="A451" s="476">
        <v>407</v>
      </c>
      <c r="B451" s="477">
        <v>29</v>
      </c>
      <c r="C451" s="478"/>
      <c r="D451" s="471"/>
      <c r="E451" s="472"/>
      <c r="F451" s="473"/>
      <c r="G451" s="480"/>
      <c r="H451" s="475"/>
      <c r="I451" s="501"/>
      <c r="J451" s="502"/>
      <c r="K451" s="495"/>
      <c r="L451" s="503"/>
      <c r="M451" s="644"/>
      <c r="N451" s="505" t="str">
        <f>四年级BMI</f>
        <v/>
      </c>
      <c r="O451" s="499" t="str">
        <f>四年级BMI等级</f>
        <v/>
      </c>
      <c r="P451" s="500" t="str">
        <f>四年级BMI得分</f>
        <v/>
      </c>
      <c r="Q451" s="515" t="str">
        <f>四年级肺活量得分</f>
        <v/>
      </c>
      <c r="R451" s="512" t="str">
        <f>四年级等级</f>
        <v/>
      </c>
      <c r="S451" s="516" t="str">
        <f>四年级50米跑得分</f>
        <v/>
      </c>
      <c r="T451" s="517" t="str">
        <f>四年级等级</f>
        <v/>
      </c>
      <c r="U451" s="516" t="str">
        <f>四年级坐位体前屈得分</f>
        <v/>
      </c>
      <c r="V451" s="517" t="str">
        <f>四年级等级</f>
        <v/>
      </c>
      <c r="W451" s="516" t="str">
        <f>四年级一分钟跳绳得分</f>
        <v/>
      </c>
      <c r="X451" s="517" t="str">
        <f>四年级等级</f>
        <v/>
      </c>
      <c r="Y451" s="515" t="str">
        <f>四年级仰卧起坐得分</f>
        <v/>
      </c>
      <c r="Z451" s="518" t="str">
        <f>四年级等级</f>
        <v/>
      </c>
      <c r="AA451" s="533"/>
      <c r="AB451" s="515"/>
      <c r="AC451" s="533" t="str">
        <f>四年级跳绳附加分</f>
        <v/>
      </c>
      <c r="AD451" s="534" t="str">
        <f>四年级标准分</f>
        <v/>
      </c>
      <c r="AE451" s="534" t="str">
        <f>四年级总分</f>
        <v/>
      </c>
      <c r="AF451" s="517" t="str">
        <f>四年级等级</f>
        <v/>
      </c>
    </row>
    <row r="452" spans="1:32">
      <c r="A452" s="476">
        <v>407</v>
      </c>
      <c r="B452" s="477">
        <v>30</v>
      </c>
      <c r="C452" s="478"/>
      <c r="D452" s="471"/>
      <c r="E452" s="472"/>
      <c r="F452" s="473"/>
      <c r="G452" s="480"/>
      <c r="H452" s="475"/>
      <c r="I452" s="501"/>
      <c r="J452" s="502"/>
      <c r="K452" s="495"/>
      <c r="L452" s="503"/>
      <c r="M452" s="644"/>
      <c r="N452" s="505" t="str">
        <f>四年级BMI</f>
        <v/>
      </c>
      <c r="O452" s="499" t="str">
        <f>四年级BMI等级</f>
        <v/>
      </c>
      <c r="P452" s="500" t="str">
        <f>四年级BMI得分</f>
        <v/>
      </c>
      <c r="Q452" s="515" t="str">
        <f>四年级肺活量得分</f>
        <v/>
      </c>
      <c r="R452" s="512" t="str">
        <f>四年级等级</f>
        <v/>
      </c>
      <c r="S452" s="516" t="str">
        <f>四年级50米跑得分</f>
        <v/>
      </c>
      <c r="T452" s="517" t="str">
        <f>四年级等级</f>
        <v/>
      </c>
      <c r="U452" s="516" t="str">
        <f>四年级坐位体前屈得分</f>
        <v/>
      </c>
      <c r="V452" s="517" t="str">
        <f>四年级等级</f>
        <v/>
      </c>
      <c r="W452" s="516" t="str">
        <f>四年级一分钟跳绳得分</f>
        <v/>
      </c>
      <c r="X452" s="517" t="str">
        <f>四年级等级</f>
        <v/>
      </c>
      <c r="Y452" s="515" t="str">
        <f>四年级仰卧起坐得分</f>
        <v/>
      </c>
      <c r="Z452" s="518" t="str">
        <f>四年级等级</f>
        <v/>
      </c>
      <c r="AA452" s="533"/>
      <c r="AB452" s="515"/>
      <c r="AC452" s="533" t="str">
        <f>四年级跳绳附加分</f>
        <v/>
      </c>
      <c r="AD452" s="534" t="str">
        <f>四年级标准分</f>
        <v/>
      </c>
      <c r="AE452" s="534" t="str">
        <f>四年级总分</f>
        <v/>
      </c>
      <c r="AF452" s="517" t="str">
        <f>四年级等级</f>
        <v/>
      </c>
    </row>
    <row r="453" spans="1:32">
      <c r="A453" s="476">
        <v>407</v>
      </c>
      <c r="B453" s="477">
        <v>31</v>
      </c>
      <c r="C453" s="478"/>
      <c r="D453" s="471"/>
      <c r="E453" s="472"/>
      <c r="F453" s="473"/>
      <c r="G453" s="480"/>
      <c r="H453" s="475"/>
      <c r="I453" s="501"/>
      <c r="J453" s="502"/>
      <c r="K453" s="495"/>
      <c r="L453" s="503"/>
      <c r="M453" s="644"/>
      <c r="N453" s="505" t="str">
        <f>四年级BMI</f>
        <v/>
      </c>
      <c r="O453" s="499" t="str">
        <f>四年级BMI等级</f>
        <v/>
      </c>
      <c r="P453" s="500" t="str">
        <f>四年级BMI得分</f>
        <v/>
      </c>
      <c r="Q453" s="515" t="str">
        <f>四年级肺活量得分</f>
        <v/>
      </c>
      <c r="R453" s="512" t="str">
        <f>四年级等级</f>
        <v/>
      </c>
      <c r="S453" s="516" t="str">
        <f>四年级50米跑得分</f>
        <v/>
      </c>
      <c r="T453" s="517" t="str">
        <f>四年级等级</f>
        <v/>
      </c>
      <c r="U453" s="516" t="str">
        <f>四年级坐位体前屈得分</f>
        <v/>
      </c>
      <c r="V453" s="517" t="str">
        <f>四年级等级</f>
        <v/>
      </c>
      <c r="W453" s="516" t="str">
        <f>四年级一分钟跳绳得分</f>
        <v/>
      </c>
      <c r="X453" s="517" t="str">
        <f>四年级等级</f>
        <v/>
      </c>
      <c r="Y453" s="515" t="str">
        <f>四年级仰卧起坐得分</f>
        <v/>
      </c>
      <c r="Z453" s="518" t="str">
        <f>四年级等级</f>
        <v/>
      </c>
      <c r="AA453" s="533"/>
      <c r="AB453" s="515"/>
      <c r="AC453" s="533" t="str">
        <f>四年级跳绳附加分</f>
        <v/>
      </c>
      <c r="AD453" s="534" t="str">
        <f>四年级标准分</f>
        <v/>
      </c>
      <c r="AE453" s="534" t="str">
        <f>四年级总分</f>
        <v/>
      </c>
      <c r="AF453" s="517" t="str">
        <f>四年级等级</f>
        <v/>
      </c>
    </row>
    <row r="454" spans="1:32">
      <c r="A454" s="476">
        <v>407</v>
      </c>
      <c r="B454" s="477">
        <v>32</v>
      </c>
      <c r="C454" s="478"/>
      <c r="D454" s="471"/>
      <c r="E454" s="478"/>
      <c r="F454" s="473"/>
      <c r="G454" s="480"/>
      <c r="H454" s="475"/>
      <c r="I454" s="501"/>
      <c r="J454" s="502"/>
      <c r="K454" s="502"/>
      <c r="L454" s="503"/>
      <c r="M454" s="644"/>
      <c r="N454" s="505" t="str">
        <f>四年级BMI</f>
        <v/>
      </c>
      <c r="O454" s="499" t="str">
        <f>四年级BMI等级</f>
        <v/>
      </c>
      <c r="P454" s="500" t="str">
        <f>四年级BMI得分</f>
        <v/>
      </c>
      <c r="Q454" s="515" t="str">
        <f>四年级肺活量得分</f>
        <v/>
      </c>
      <c r="R454" s="512" t="str">
        <f>四年级等级</f>
        <v/>
      </c>
      <c r="S454" s="516" t="str">
        <f>四年级50米跑得分</f>
        <v/>
      </c>
      <c r="T454" s="517" t="str">
        <f>四年级等级</f>
        <v/>
      </c>
      <c r="U454" s="516" t="str">
        <f>四年级坐位体前屈得分</f>
        <v/>
      </c>
      <c r="V454" s="517" t="str">
        <f>四年级等级</f>
        <v/>
      </c>
      <c r="W454" s="516" t="str">
        <f>四年级一分钟跳绳得分</f>
        <v/>
      </c>
      <c r="X454" s="517" t="str">
        <f>四年级等级</f>
        <v/>
      </c>
      <c r="Y454" s="515" t="str">
        <f>四年级仰卧起坐得分</f>
        <v/>
      </c>
      <c r="Z454" s="518" t="str">
        <f>四年级等级</f>
        <v/>
      </c>
      <c r="AA454" s="533"/>
      <c r="AB454" s="515"/>
      <c r="AC454" s="533" t="str">
        <f>四年级跳绳附加分</f>
        <v/>
      </c>
      <c r="AD454" s="534" t="str">
        <f>四年级标准分</f>
        <v/>
      </c>
      <c r="AE454" s="534" t="str">
        <f>四年级总分</f>
        <v/>
      </c>
      <c r="AF454" s="517" t="str">
        <f>四年级等级</f>
        <v/>
      </c>
    </row>
    <row r="455" spans="1:32">
      <c r="A455" s="476">
        <v>407</v>
      </c>
      <c r="B455" s="477">
        <v>33</v>
      </c>
      <c r="C455" s="478"/>
      <c r="D455" s="471"/>
      <c r="E455" s="478"/>
      <c r="F455" s="473"/>
      <c r="G455" s="480"/>
      <c r="H455" s="475"/>
      <c r="I455" s="501"/>
      <c r="J455" s="502"/>
      <c r="K455" s="502"/>
      <c r="L455" s="503"/>
      <c r="M455" s="644"/>
      <c r="N455" s="505" t="str">
        <f>四年级BMI</f>
        <v/>
      </c>
      <c r="O455" s="499" t="str">
        <f>四年级BMI等级</f>
        <v/>
      </c>
      <c r="P455" s="500" t="str">
        <f>四年级BMI得分</f>
        <v/>
      </c>
      <c r="Q455" s="515" t="str">
        <f>四年级肺活量得分</f>
        <v/>
      </c>
      <c r="R455" s="512" t="str">
        <f>四年级等级</f>
        <v/>
      </c>
      <c r="S455" s="516" t="str">
        <f>四年级50米跑得分</f>
        <v/>
      </c>
      <c r="T455" s="517" t="str">
        <f>四年级等级</f>
        <v/>
      </c>
      <c r="U455" s="516" t="str">
        <f>四年级坐位体前屈得分</f>
        <v/>
      </c>
      <c r="V455" s="517" t="str">
        <f>四年级等级</f>
        <v/>
      </c>
      <c r="W455" s="516" t="str">
        <f>四年级一分钟跳绳得分</f>
        <v/>
      </c>
      <c r="X455" s="517" t="str">
        <f>四年级等级</f>
        <v/>
      </c>
      <c r="Y455" s="515" t="str">
        <f>四年级仰卧起坐得分</f>
        <v/>
      </c>
      <c r="Z455" s="518" t="str">
        <f>四年级等级</f>
        <v/>
      </c>
      <c r="AA455" s="533"/>
      <c r="AB455" s="515"/>
      <c r="AC455" s="533" t="str">
        <f>四年级跳绳附加分</f>
        <v/>
      </c>
      <c r="AD455" s="534" t="str">
        <f>四年级标准分</f>
        <v/>
      </c>
      <c r="AE455" s="534" t="str">
        <f>四年级总分</f>
        <v/>
      </c>
      <c r="AF455" s="517" t="str">
        <f>四年级等级</f>
        <v/>
      </c>
    </row>
    <row r="456" spans="1:32">
      <c r="A456" s="476">
        <v>407</v>
      </c>
      <c r="B456" s="477">
        <v>34</v>
      </c>
      <c r="C456" s="478"/>
      <c r="D456" s="471"/>
      <c r="E456" s="478"/>
      <c r="F456" s="473"/>
      <c r="G456" s="480"/>
      <c r="H456" s="475"/>
      <c r="I456" s="501"/>
      <c r="J456" s="502"/>
      <c r="K456" s="502"/>
      <c r="L456" s="503"/>
      <c r="M456" s="644"/>
      <c r="N456" s="505" t="str">
        <f>四年级BMI</f>
        <v/>
      </c>
      <c r="O456" s="499" t="str">
        <f>四年级BMI等级</f>
        <v/>
      </c>
      <c r="P456" s="500" t="str">
        <f>四年级BMI得分</f>
        <v/>
      </c>
      <c r="Q456" s="515" t="str">
        <f>四年级肺活量得分</f>
        <v/>
      </c>
      <c r="R456" s="512" t="str">
        <f>四年级等级</f>
        <v/>
      </c>
      <c r="S456" s="516" t="str">
        <f>四年级50米跑得分</f>
        <v/>
      </c>
      <c r="T456" s="517" t="str">
        <f>四年级等级</f>
        <v/>
      </c>
      <c r="U456" s="516" t="str">
        <f>四年级坐位体前屈得分</f>
        <v/>
      </c>
      <c r="V456" s="517" t="str">
        <f>四年级等级</f>
        <v/>
      </c>
      <c r="W456" s="516" t="str">
        <f>四年级一分钟跳绳得分</f>
        <v/>
      </c>
      <c r="X456" s="517" t="str">
        <f>四年级等级</f>
        <v/>
      </c>
      <c r="Y456" s="515" t="str">
        <f>四年级仰卧起坐得分</f>
        <v/>
      </c>
      <c r="Z456" s="518" t="str">
        <f>四年级等级</f>
        <v/>
      </c>
      <c r="AA456" s="533"/>
      <c r="AB456" s="515"/>
      <c r="AC456" s="533" t="str">
        <f>四年级跳绳附加分</f>
        <v/>
      </c>
      <c r="AD456" s="534" t="str">
        <f>四年级标准分</f>
        <v/>
      </c>
      <c r="AE456" s="534" t="str">
        <f>四年级总分</f>
        <v/>
      </c>
      <c r="AF456" s="517" t="str">
        <f>四年级等级</f>
        <v/>
      </c>
    </row>
    <row r="457" spans="1:32">
      <c r="A457" s="476">
        <v>407</v>
      </c>
      <c r="B457" s="477">
        <v>35</v>
      </c>
      <c r="C457" s="478"/>
      <c r="D457" s="471"/>
      <c r="E457" s="478"/>
      <c r="F457" s="473"/>
      <c r="G457" s="474"/>
      <c r="H457" s="475"/>
      <c r="I457" s="501"/>
      <c r="J457" s="502"/>
      <c r="K457" s="502"/>
      <c r="L457" s="503"/>
      <c r="M457" s="644"/>
      <c r="N457" s="505" t="str">
        <f>四年级BMI</f>
        <v/>
      </c>
      <c r="O457" s="499" t="str">
        <f>四年级BMI等级</f>
        <v/>
      </c>
      <c r="P457" s="500" t="str">
        <f>四年级BMI得分</f>
        <v/>
      </c>
      <c r="Q457" s="515" t="str">
        <f>四年级肺活量得分</f>
        <v/>
      </c>
      <c r="R457" s="512" t="str">
        <f>四年级等级</f>
        <v/>
      </c>
      <c r="S457" s="516" t="str">
        <f>四年级50米跑得分</f>
        <v/>
      </c>
      <c r="T457" s="517" t="str">
        <f>四年级等级</f>
        <v/>
      </c>
      <c r="U457" s="516" t="str">
        <f>四年级坐位体前屈得分</f>
        <v/>
      </c>
      <c r="V457" s="517" t="str">
        <f>四年级等级</f>
        <v/>
      </c>
      <c r="W457" s="516" t="str">
        <f>四年级一分钟跳绳得分</f>
        <v/>
      </c>
      <c r="X457" s="517" t="str">
        <f>四年级等级</f>
        <v/>
      </c>
      <c r="Y457" s="515" t="str">
        <f>四年级仰卧起坐得分</f>
        <v/>
      </c>
      <c r="Z457" s="518" t="str">
        <f>四年级等级</f>
        <v/>
      </c>
      <c r="AA457" s="533"/>
      <c r="AB457" s="515"/>
      <c r="AC457" s="533" t="str">
        <f>四年级跳绳附加分</f>
        <v/>
      </c>
      <c r="AD457" s="534" t="str">
        <f>四年级标准分</f>
        <v/>
      </c>
      <c r="AE457" s="534" t="str">
        <f>四年级总分</f>
        <v/>
      </c>
      <c r="AF457" s="517" t="str">
        <f>四年级等级</f>
        <v/>
      </c>
    </row>
    <row r="458" spans="1:32">
      <c r="A458" s="476">
        <v>407</v>
      </c>
      <c r="B458" s="477">
        <v>36</v>
      </c>
      <c r="C458" s="478"/>
      <c r="D458" s="471"/>
      <c r="E458" s="478"/>
      <c r="F458" s="473"/>
      <c r="G458" s="474"/>
      <c r="H458" s="475"/>
      <c r="I458" s="501"/>
      <c r="J458" s="502"/>
      <c r="K458" s="502"/>
      <c r="L458" s="503"/>
      <c r="M458" s="644"/>
      <c r="N458" s="505" t="str">
        <f>四年级BMI</f>
        <v/>
      </c>
      <c r="O458" s="499" t="str">
        <f>四年级BMI等级</f>
        <v/>
      </c>
      <c r="P458" s="500" t="str">
        <f>四年级BMI得分</f>
        <v/>
      </c>
      <c r="Q458" s="515" t="str">
        <f>四年级肺活量得分</f>
        <v/>
      </c>
      <c r="R458" s="512" t="str">
        <f>四年级等级</f>
        <v/>
      </c>
      <c r="S458" s="516" t="str">
        <f>四年级50米跑得分</f>
        <v/>
      </c>
      <c r="T458" s="517" t="str">
        <f>四年级等级</f>
        <v/>
      </c>
      <c r="U458" s="516" t="str">
        <f>四年级坐位体前屈得分</f>
        <v/>
      </c>
      <c r="V458" s="517" t="str">
        <f>四年级等级</f>
        <v/>
      </c>
      <c r="W458" s="516" t="str">
        <f>四年级一分钟跳绳得分</f>
        <v/>
      </c>
      <c r="X458" s="517" t="str">
        <f>四年级等级</f>
        <v/>
      </c>
      <c r="Y458" s="515" t="str">
        <f>四年级仰卧起坐得分</f>
        <v/>
      </c>
      <c r="Z458" s="518" t="str">
        <f>四年级等级</f>
        <v/>
      </c>
      <c r="AA458" s="533"/>
      <c r="AB458" s="515"/>
      <c r="AC458" s="533" t="str">
        <f>四年级跳绳附加分</f>
        <v/>
      </c>
      <c r="AD458" s="534" t="str">
        <f>四年级标准分</f>
        <v/>
      </c>
      <c r="AE458" s="534" t="str">
        <f>四年级总分</f>
        <v/>
      </c>
      <c r="AF458" s="517" t="str">
        <f>四年级等级</f>
        <v/>
      </c>
    </row>
    <row r="459" spans="1:32">
      <c r="A459" s="476">
        <v>407</v>
      </c>
      <c r="B459" s="477">
        <v>37</v>
      </c>
      <c r="C459" s="478"/>
      <c r="D459" s="471"/>
      <c r="E459" s="478"/>
      <c r="F459" s="473"/>
      <c r="G459" s="480"/>
      <c r="H459" s="475"/>
      <c r="I459" s="501"/>
      <c r="J459" s="502"/>
      <c r="K459" s="502"/>
      <c r="L459" s="503"/>
      <c r="M459" s="644"/>
      <c r="N459" s="505" t="str">
        <f>四年级BMI</f>
        <v/>
      </c>
      <c r="O459" s="499" t="str">
        <f>四年级BMI等级</f>
        <v/>
      </c>
      <c r="P459" s="500" t="str">
        <f>四年级BMI得分</f>
        <v/>
      </c>
      <c r="Q459" s="515" t="str">
        <f>四年级肺活量得分</f>
        <v/>
      </c>
      <c r="R459" s="512" t="str">
        <f>四年级等级</f>
        <v/>
      </c>
      <c r="S459" s="516" t="str">
        <f>四年级50米跑得分</f>
        <v/>
      </c>
      <c r="T459" s="517" t="str">
        <f>四年级等级</f>
        <v/>
      </c>
      <c r="U459" s="516" t="str">
        <f>四年级坐位体前屈得分</f>
        <v/>
      </c>
      <c r="V459" s="517" t="str">
        <f>四年级等级</f>
        <v/>
      </c>
      <c r="W459" s="516" t="str">
        <f>四年级一分钟跳绳得分</f>
        <v/>
      </c>
      <c r="X459" s="517" t="str">
        <f>四年级等级</f>
        <v/>
      </c>
      <c r="Y459" s="515" t="str">
        <f>四年级仰卧起坐得分</f>
        <v/>
      </c>
      <c r="Z459" s="518" t="str">
        <f>四年级等级</f>
        <v/>
      </c>
      <c r="AA459" s="533"/>
      <c r="AB459" s="515"/>
      <c r="AC459" s="533" t="str">
        <f>四年级跳绳附加分</f>
        <v/>
      </c>
      <c r="AD459" s="534" t="str">
        <f>四年级标准分</f>
        <v/>
      </c>
      <c r="AE459" s="534" t="str">
        <f>四年级总分</f>
        <v/>
      </c>
      <c r="AF459" s="517" t="str">
        <f>四年级等级</f>
        <v/>
      </c>
    </row>
    <row r="460" spans="1:32">
      <c r="A460" s="476">
        <v>407</v>
      </c>
      <c r="B460" s="477">
        <v>38</v>
      </c>
      <c r="C460" s="478"/>
      <c r="D460" s="471"/>
      <c r="E460" s="478"/>
      <c r="F460" s="473"/>
      <c r="G460" s="480"/>
      <c r="H460" s="475"/>
      <c r="I460" s="501"/>
      <c r="J460" s="502"/>
      <c r="K460" s="502"/>
      <c r="L460" s="503"/>
      <c r="M460" s="644"/>
      <c r="N460" s="505" t="str">
        <f>四年级BMI</f>
        <v/>
      </c>
      <c r="O460" s="499" t="str">
        <f>四年级BMI等级</f>
        <v/>
      </c>
      <c r="P460" s="500" t="str">
        <f>四年级BMI得分</f>
        <v/>
      </c>
      <c r="Q460" s="515" t="str">
        <f>四年级肺活量得分</f>
        <v/>
      </c>
      <c r="R460" s="512" t="str">
        <f>四年级等级</f>
        <v/>
      </c>
      <c r="S460" s="516" t="str">
        <f>四年级50米跑得分</f>
        <v/>
      </c>
      <c r="T460" s="517" t="str">
        <f>四年级等级</f>
        <v/>
      </c>
      <c r="U460" s="516" t="str">
        <f>四年级坐位体前屈得分</f>
        <v/>
      </c>
      <c r="V460" s="517" t="str">
        <f>四年级等级</f>
        <v/>
      </c>
      <c r="W460" s="516" t="str">
        <f>四年级一分钟跳绳得分</f>
        <v/>
      </c>
      <c r="X460" s="517" t="str">
        <f>四年级等级</f>
        <v/>
      </c>
      <c r="Y460" s="515" t="str">
        <f>四年级仰卧起坐得分</f>
        <v/>
      </c>
      <c r="Z460" s="518" t="str">
        <f>四年级等级</f>
        <v/>
      </c>
      <c r="AA460" s="533"/>
      <c r="AB460" s="515"/>
      <c r="AC460" s="533" t="str">
        <f>四年级跳绳附加分</f>
        <v/>
      </c>
      <c r="AD460" s="534" t="str">
        <f>四年级标准分</f>
        <v/>
      </c>
      <c r="AE460" s="534" t="str">
        <f>四年级总分</f>
        <v/>
      </c>
      <c r="AF460" s="517" t="str">
        <f>四年级等级</f>
        <v/>
      </c>
    </row>
    <row r="461" spans="1:32">
      <c r="A461" s="476">
        <v>407</v>
      </c>
      <c r="B461" s="477">
        <v>39</v>
      </c>
      <c r="C461" s="478"/>
      <c r="D461" s="471"/>
      <c r="E461" s="478"/>
      <c r="F461" s="473"/>
      <c r="G461" s="480"/>
      <c r="H461" s="475"/>
      <c r="I461" s="501"/>
      <c r="J461" s="502"/>
      <c r="K461" s="502"/>
      <c r="L461" s="503"/>
      <c r="M461" s="644"/>
      <c r="N461" s="505" t="str">
        <f>四年级BMI</f>
        <v/>
      </c>
      <c r="O461" s="499" t="str">
        <f>四年级BMI等级</f>
        <v/>
      </c>
      <c r="P461" s="500" t="str">
        <f>四年级BMI得分</f>
        <v/>
      </c>
      <c r="Q461" s="515" t="str">
        <f>四年级肺活量得分</f>
        <v/>
      </c>
      <c r="R461" s="512" t="str">
        <f>四年级等级</f>
        <v/>
      </c>
      <c r="S461" s="516" t="str">
        <f>四年级50米跑得分</f>
        <v/>
      </c>
      <c r="T461" s="517" t="str">
        <f>四年级等级</f>
        <v/>
      </c>
      <c r="U461" s="516" t="str">
        <f>四年级坐位体前屈得分</f>
        <v/>
      </c>
      <c r="V461" s="517" t="str">
        <f>四年级等级</f>
        <v/>
      </c>
      <c r="W461" s="516" t="str">
        <f>四年级一分钟跳绳得分</f>
        <v/>
      </c>
      <c r="X461" s="517" t="str">
        <f>四年级等级</f>
        <v/>
      </c>
      <c r="Y461" s="515" t="str">
        <f>四年级仰卧起坐得分</f>
        <v/>
      </c>
      <c r="Z461" s="518" t="str">
        <f>四年级等级</f>
        <v/>
      </c>
      <c r="AA461" s="533"/>
      <c r="AB461" s="515"/>
      <c r="AC461" s="533" t="str">
        <f>四年级跳绳附加分</f>
        <v/>
      </c>
      <c r="AD461" s="534" t="str">
        <f>四年级标准分</f>
        <v/>
      </c>
      <c r="AE461" s="534" t="str">
        <f>四年级总分</f>
        <v/>
      </c>
      <c r="AF461" s="517" t="str">
        <f>四年级等级</f>
        <v/>
      </c>
    </row>
    <row r="462" spans="1:32">
      <c r="A462" s="476">
        <v>407</v>
      </c>
      <c r="B462" s="477">
        <v>40</v>
      </c>
      <c r="C462" s="478"/>
      <c r="D462" s="471"/>
      <c r="E462" s="478"/>
      <c r="F462" s="473"/>
      <c r="G462" s="480"/>
      <c r="H462" s="475"/>
      <c r="I462" s="501"/>
      <c r="J462" s="502"/>
      <c r="K462" s="502"/>
      <c r="L462" s="503"/>
      <c r="M462" s="644"/>
      <c r="N462" s="505" t="str">
        <f>四年级BMI</f>
        <v/>
      </c>
      <c r="O462" s="499" t="str">
        <f>四年级BMI等级</f>
        <v/>
      </c>
      <c r="P462" s="500" t="str">
        <f>四年级BMI得分</f>
        <v/>
      </c>
      <c r="Q462" s="515" t="str">
        <f>四年级肺活量得分</f>
        <v/>
      </c>
      <c r="R462" s="512" t="str">
        <f>四年级等级</f>
        <v/>
      </c>
      <c r="S462" s="516" t="str">
        <f>四年级50米跑得分</f>
        <v/>
      </c>
      <c r="T462" s="517" t="str">
        <f>四年级等级</f>
        <v/>
      </c>
      <c r="U462" s="516" t="str">
        <f>四年级坐位体前屈得分</f>
        <v/>
      </c>
      <c r="V462" s="517" t="str">
        <f>四年级等级</f>
        <v/>
      </c>
      <c r="W462" s="516" t="str">
        <f>四年级一分钟跳绳得分</f>
        <v/>
      </c>
      <c r="X462" s="517" t="str">
        <f>四年级等级</f>
        <v/>
      </c>
      <c r="Y462" s="515" t="str">
        <f>四年级仰卧起坐得分</f>
        <v/>
      </c>
      <c r="Z462" s="518" t="str">
        <f>四年级等级</f>
        <v/>
      </c>
      <c r="AA462" s="533"/>
      <c r="AB462" s="515"/>
      <c r="AC462" s="533" t="str">
        <f>四年级跳绳附加分</f>
        <v/>
      </c>
      <c r="AD462" s="534" t="str">
        <f>四年级标准分</f>
        <v/>
      </c>
      <c r="AE462" s="534" t="str">
        <f>四年级总分</f>
        <v/>
      </c>
      <c r="AF462" s="517" t="str">
        <f>四年级等级</f>
        <v/>
      </c>
    </row>
    <row r="463" spans="1:32">
      <c r="A463" s="476">
        <v>407</v>
      </c>
      <c r="B463" s="477">
        <v>41</v>
      </c>
      <c r="C463" s="478"/>
      <c r="D463" s="471"/>
      <c r="E463" s="478"/>
      <c r="F463" s="473"/>
      <c r="G463" s="480"/>
      <c r="H463" s="475"/>
      <c r="I463" s="501"/>
      <c r="J463" s="502"/>
      <c r="K463" s="502"/>
      <c r="L463" s="503"/>
      <c r="M463" s="644"/>
      <c r="N463" s="505" t="str">
        <f>四年级BMI</f>
        <v/>
      </c>
      <c r="O463" s="499" t="str">
        <f>四年级BMI等级</f>
        <v/>
      </c>
      <c r="P463" s="500" t="str">
        <f>四年级BMI得分</f>
        <v/>
      </c>
      <c r="Q463" s="515" t="str">
        <f>四年级肺活量得分</f>
        <v/>
      </c>
      <c r="R463" s="512" t="str">
        <f>四年级等级</f>
        <v/>
      </c>
      <c r="S463" s="516" t="str">
        <f>四年级50米跑得分</f>
        <v/>
      </c>
      <c r="T463" s="517" t="str">
        <f>四年级等级</f>
        <v/>
      </c>
      <c r="U463" s="516" t="str">
        <f>四年级坐位体前屈得分</f>
        <v/>
      </c>
      <c r="V463" s="517" t="str">
        <f>四年级等级</f>
        <v/>
      </c>
      <c r="W463" s="516" t="str">
        <f>四年级一分钟跳绳得分</f>
        <v/>
      </c>
      <c r="X463" s="517" t="str">
        <f>四年级等级</f>
        <v/>
      </c>
      <c r="Y463" s="515" t="str">
        <f>四年级仰卧起坐得分</f>
        <v/>
      </c>
      <c r="Z463" s="518" t="str">
        <f>四年级等级</f>
        <v/>
      </c>
      <c r="AA463" s="533"/>
      <c r="AB463" s="515"/>
      <c r="AC463" s="533" t="str">
        <f>四年级跳绳附加分</f>
        <v/>
      </c>
      <c r="AD463" s="534" t="str">
        <f>四年级标准分</f>
        <v/>
      </c>
      <c r="AE463" s="534" t="str">
        <f>四年级总分</f>
        <v/>
      </c>
      <c r="AF463" s="517" t="str">
        <f>四年级等级</f>
        <v/>
      </c>
    </row>
    <row r="464" spans="1:32">
      <c r="A464" s="476">
        <v>407</v>
      </c>
      <c r="B464" s="477">
        <v>42</v>
      </c>
      <c r="C464" s="478"/>
      <c r="D464" s="471"/>
      <c r="E464" s="478"/>
      <c r="F464" s="473"/>
      <c r="G464" s="480"/>
      <c r="H464" s="475"/>
      <c r="I464" s="501"/>
      <c r="J464" s="502"/>
      <c r="K464" s="502"/>
      <c r="L464" s="503"/>
      <c r="M464" s="644"/>
      <c r="N464" s="505" t="str">
        <f>四年级BMI</f>
        <v/>
      </c>
      <c r="O464" s="499" t="str">
        <f>四年级BMI等级</f>
        <v/>
      </c>
      <c r="P464" s="500" t="str">
        <f>四年级BMI得分</f>
        <v/>
      </c>
      <c r="Q464" s="515" t="str">
        <f>四年级肺活量得分</f>
        <v/>
      </c>
      <c r="R464" s="512" t="str">
        <f>四年级等级</f>
        <v/>
      </c>
      <c r="S464" s="516" t="str">
        <f>四年级50米跑得分</f>
        <v/>
      </c>
      <c r="T464" s="517" t="str">
        <f>四年级等级</f>
        <v/>
      </c>
      <c r="U464" s="516" t="str">
        <f>四年级坐位体前屈得分</f>
        <v/>
      </c>
      <c r="V464" s="517" t="str">
        <f>四年级等级</f>
        <v/>
      </c>
      <c r="W464" s="516" t="str">
        <f>四年级一分钟跳绳得分</f>
        <v/>
      </c>
      <c r="X464" s="517" t="str">
        <f>四年级等级</f>
        <v/>
      </c>
      <c r="Y464" s="515" t="str">
        <f>四年级仰卧起坐得分</f>
        <v/>
      </c>
      <c r="Z464" s="518" t="str">
        <f>四年级等级</f>
        <v/>
      </c>
      <c r="AA464" s="533"/>
      <c r="AB464" s="515"/>
      <c r="AC464" s="533" t="str">
        <f>四年级跳绳附加分</f>
        <v/>
      </c>
      <c r="AD464" s="534" t="str">
        <f>四年级标准分</f>
        <v/>
      </c>
      <c r="AE464" s="534" t="str">
        <f>四年级总分</f>
        <v/>
      </c>
      <c r="AF464" s="517" t="str">
        <f>四年级等级</f>
        <v/>
      </c>
    </row>
    <row r="465" spans="1:32">
      <c r="A465" s="476">
        <v>407</v>
      </c>
      <c r="B465" s="477">
        <v>43</v>
      </c>
      <c r="C465" s="478"/>
      <c r="D465" s="471"/>
      <c r="E465" s="478"/>
      <c r="F465" s="481"/>
      <c r="G465" s="480"/>
      <c r="H465" s="475"/>
      <c r="I465" s="501"/>
      <c r="J465" s="502"/>
      <c r="K465" s="502"/>
      <c r="L465" s="503"/>
      <c r="M465" s="644"/>
      <c r="N465" s="505" t="str">
        <f>四年级BMI</f>
        <v/>
      </c>
      <c r="O465" s="499" t="str">
        <f>四年级BMI等级</f>
        <v/>
      </c>
      <c r="P465" s="500" t="str">
        <f>四年级BMI得分</f>
        <v/>
      </c>
      <c r="Q465" s="515" t="str">
        <f>四年级肺活量得分</f>
        <v/>
      </c>
      <c r="R465" s="512" t="str">
        <f>四年级等级</f>
        <v/>
      </c>
      <c r="S465" s="516" t="str">
        <f>四年级50米跑得分</f>
        <v/>
      </c>
      <c r="T465" s="517" t="str">
        <f>四年级等级</f>
        <v/>
      </c>
      <c r="U465" s="516" t="str">
        <f>四年级坐位体前屈得分</f>
        <v/>
      </c>
      <c r="V465" s="517" t="str">
        <f>四年级等级</f>
        <v/>
      </c>
      <c r="W465" s="516" t="str">
        <f>四年级一分钟跳绳得分</f>
        <v/>
      </c>
      <c r="X465" s="517" t="str">
        <f>四年级等级</f>
        <v/>
      </c>
      <c r="Y465" s="515" t="str">
        <f>四年级仰卧起坐得分</f>
        <v/>
      </c>
      <c r="Z465" s="518" t="str">
        <f>四年级等级</f>
        <v/>
      </c>
      <c r="AA465" s="533"/>
      <c r="AB465" s="515"/>
      <c r="AC465" s="533" t="str">
        <f>四年级跳绳附加分</f>
        <v/>
      </c>
      <c r="AD465" s="534" t="str">
        <f>四年级标准分</f>
        <v/>
      </c>
      <c r="AE465" s="534" t="str">
        <f>四年级总分</f>
        <v/>
      </c>
      <c r="AF465" s="517" t="str">
        <f>四年级等级</f>
        <v/>
      </c>
    </row>
    <row r="466" spans="1:32">
      <c r="A466" s="476">
        <v>407</v>
      </c>
      <c r="B466" s="477">
        <v>44</v>
      </c>
      <c r="C466" s="478"/>
      <c r="D466" s="471"/>
      <c r="E466" s="478"/>
      <c r="F466" s="481"/>
      <c r="G466" s="480"/>
      <c r="H466" s="475"/>
      <c r="I466" s="501"/>
      <c r="J466" s="502"/>
      <c r="K466" s="502"/>
      <c r="L466" s="503"/>
      <c r="M466" s="644"/>
      <c r="N466" s="505" t="str">
        <f>四年级BMI</f>
        <v/>
      </c>
      <c r="O466" s="499" t="str">
        <f>四年级BMI等级</f>
        <v/>
      </c>
      <c r="P466" s="500" t="str">
        <f>四年级BMI得分</f>
        <v/>
      </c>
      <c r="Q466" s="515" t="str">
        <f>四年级肺活量得分</f>
        <v/>
      </c>
      <c r="R466" s="512" t="str">
        <f>四年级等级</f>
        <v/>
      </c>
      <c r="S466" s="516" t="str">
        <f>四年级50米跑得分</f>
        <v/>
      </c>
      <c r="T466" s="517" t="str">
        <f>四年级等级</f>
        <v/>
      </c>
      <c r="U466" s="516" t="str">
        <f>四年级坐位体前屈得分</f>
        <v/>
      </c>
      <c r="V466" s="517" t="str">
        <f>四年级等级</f>
        <v/>
      </c>
      <c r="W466" s="516" t="str">
        <f>四年级一分钟跳绳得分</f>
        <v/>
      </c>
      <c r="X466" s="517" t="str">
        <f>四年级等级</f>
        <v/>
      </c>
      <c r="Y466" s="515" t="str">
        <f>四年级仰卧起坐得分</f>
        <v/>
      </c>
      <c r="Z466" s="518" t="str">
        <f>四年级等级</f>
        <v/>
      </c>
      <c r="AA466" s="533"/>
      <c r="AB466" s="515"/>
      <c r="AC466" s="533" t="str">
        <f>四年级跳绳附加分</f>
        <v/>
      </c>
      <c r="AD466" s="534" t="str">
        <f>四年级标准分</f>
        <v/>
      </c>
      <c r="AE466" s="534" t="str">
        <f>四年级总分</f>
        <v/>
      </c>
      <c r="AF466" s="517" t="str">
        <f>四年级等级</f>
        <v/>
      </c>
    </row>
    <row r="467" spans="1:32">
      <c r="A467" s="476">
        <v>407</v>
      </c>
      <c r="B467" s="477">
        <v>45</v>
      </c>
      <c r="C467" s="478"/>
      <c r="D467" s="471"/>
      <c r="E467" s="478"/>
      <c r="F467" s="481"/>
      <c r="G467" s="480"/>
      <c r="H467" s="475"/>
      <c r="I467" s="501"/>
      <c r="J467" s="502"/>
      <c r="K467" s="502"/>
      <c r="L467" s="503"/>
      <c r="M467" s="644"/>
      <c r="N467" s="505" t="str">
        <f>四年级BMI</f>
        <v/>
      </c>
      <c r="O467" s="499" t="str">
        <f>四年级BMI等级</f>
        <v/>
      </c>
      <c r="P467" s="500" t="str">
        <f>四年级BMI得分</f>
        <v/>
      </c>
      <c r="Q467" s="515" t="str">
        <f>四年级肺活量得分</f>
        <v/>
      </c>
      <c r="R467" s="512" t="str">
        <f>四年级等级</f>
        <v/>
      </c>
      <c r="S467" s="516" t="str">
        <f>四年级50米跑得分</f>
        <v/>
      </c>
      <c r="T467" s="517" t="str">
        <f>四年级等级</f>
        <v/>
      </c>
      <c r="U467" s="516" t="str">
        <f>四年级坐位体前屈得分</f>
        <v/>
      </c>
      <c r="V467" s="517" t="str">
        <f>四年级等级</f>
        <v/>
      </c>
      <c r="W467" s="516" t="str">
        <f>四年级一分钟跳绳得分</f>
        <v/>
      </c>
      <c r="X467" s="517" t="str">
        <f>四年级等级</f>
        <v/>
      </c>
      <c r="Y467" s="515" t="str">
        <f>四年级仰卧起坐得分</f>
        <v/>
      </c>
      <c r="Z467" s="518" t="str">
        <f>四年级等级</f>
        <v/>
      </c>
      <c r="AA467" s="533"/>
      <c r="AB467" s="515"/>
      <c r="AC467" s="533" t="str">
        <f>四年级跳绳附加分</f>
        <v/>
      </c>
      <c r="AD467" s="534" t="str">
        <f>四年级标准分</f>
        <v/>
      </c>
      <c r="AE467" s="534" t="str">
        <f>四年级总分</f>
        <v/>
      </c>
      <c r="AF467" s="517" t="str">
        <f>四年级等级</f>
        <v/>
      </c>
    </row>
    <row r="468" spans="1:32">
      <c r="A468" s="476">
        <v>407</v>
      </c>
      <c r="B468" s="477">
        <v>46</v>
      </c>
      <c r="C468" s="478"/>
      <c r="D468" s="471"/>
      <c r="E468" s="478"/>
      <c r="F468" s="481"/>
      <c r="G468" s="480"/>
      <c r="H468" s="475"/>
      <c r="I468" s="501"/>
      <c r="J468" s="502"/>
      <c r="K468" s="502"/>
      <c r="L468" s="503"/>
      <c r="M468" s="644"/>
      <c r="N468" s="505" t="str">
        <f>四年级BMI</f>
        <v/>
      </c>
      <c r="O468" s="499" t="str">
        <f>四年级BMI等级</f>
        <v/>
      </c>
      <c r="P468" s="500" t="str">
        <f>四年级BMI得分</f>
        <v/>
      </c>
      <c r="Q468" s="515" t="str">
        <f>四年级肺活量得分</f>
        <v/>
      </c>
      <c r="R468" s="512" t="str">
        <f>四年级等级</f>
        <v/>
      </c>
      <c r="S468" s="516" t="str">
        <f>四年级50米跑得分</f>
        <v/>
      </c>
      <c r="T468" s="517" t="str">
        <f>四年级等级</f>
        <v/>
      </c>
      <c r="U468" s="516" t="str">
        <f>四年级坐位体前屈得分</f>
        <v/>
      </c>
      <c r="V468" s="517" t="str">
        <f>四年级等级</f>
        <v/>
      </c>
      <c r="W468" s="516" t="str">
        <f>四年级一分钟跳绳得分</f>
        <v/>
      </c>
      <c r="X468" s="517" t="str">
        <f>四年级等级</f>
        <v/>
      </c>
      <c r="Y468" s="515" t="str">
        <f>四年级仰卧起坐得分</f>
        <v/>
      </c>
      <c r="Z468" s="518" t="str">
        <f>四年级等级</f>
        <v/>
      </c>
      <c r="AA468" s="533"/>
      <c r="AB468" s="515"/>
      <c r="AC468" s="533" t="str">
        <f>四年级跳绳附加分</f>
        <v/>
      </c>
      <c r="AD468" s="534" t="str">
        <f>四年级标准分</f>
        <v/>
      </c>
      <c r="AE468" s="534" t="str">
        <f>四年级总分</f>
        <v/>
      </c>
      <c r="AF468" s="517" t="str">
        <f>四年级等级</f>
        <v/>
      </c>
    </row>
    <row r="469" spans="1:32">
      <c r="A469" s="476">
        <v>407</v>
      </c>
      <c r="B469" s="477">
        <v>47</v>
      </c>
      <c r="C469" s="478"/>
      <c r="D469" s="471"/>
      <c r="E469" s="478"/>
      <c r="F469" s="481"/>
      <c r="G469" s="480"/>
      <c r="H469" s="475"/>
      <c r="I469" s="501"/>
      <c r="J469" s="502"/>
      <c r="K469" s="502"/>
      <c r="L469" s="503"/>
      <c r="M469" s="644"/>
      <c r="N469" s="505" t="str">
        <f>四年级BMI</f>
        <v/>
      </c>
      <c r="O469" s="499" t="str">
        <f>四年级BMI等级</f>
        <v/>
      </c>
      <c r="P469" s="500" t="str">
        <f>四年级BMI得分</f>
        <v/>
      </c>
      <c r="Q469" s="515" t="str">
        <f>四年级肺活量得分</f>
        <v/>
      </c>
      <c r="R469" s="512" t="str">
        <f>四年级等级</f>
        <v/>
      </c>
      <c r="S469" s="516" t="str">
        <f>四年级50米跑得分</f>
        <v/>
      </c>
      <c r="T469" s="517" t="str">
        <f>四年级等级</f>
        <v/>
      </c>
      <c r="U469" s="516" t="str">
        <f>四年级坐位体前屈得分</f>
        <v/>
      </c>
      <c r="V469" s="517" t="str">
        <f>四年级等级</f>
        <v/>
      </c>
      <c r="W469" s="516" t="str">
        <f>四年级一分钟跳绳得分</f>
        <v/>
      </c>
      <c r="X469" s="517" t="str">
        <f>四年级等级</f>
        <v/>
      </c>
      <c r="Y469" s="515" t="str">
        <f>四年级仰卧起坐得分</f>
        <v/>
      </c>
      <c r="Z469" s="518" t="str">
        <f>四年级等级</f>
        <v/>
      </c>
      <c r="AA469" s="533"/>
      <c r="AB469" s="515"/>
      <c r="AC469" s="533" t="str">
        <f>四年级跳绳附加分</f>
        <v/>
      </c>
      <c r="AD469" s="534" t="str">
        <f>四年级标准分</f>
        <v/>
      </c>
      <c r="AE469" s="534" t="str">
        <f>四年级总分</f>
        <v/>
      </c>
      <c r="AF469" s="517" t="str">
        <f>四年级等级</f>
        <v/>
      </c>
    </row>
    <row r="470" spans="1:32">
      <c r="A470" s="476">
        <v>407</v>
      </c>
      <c r="B470" s="477">
        <v>48</v>
      </c>
      <c r="C470" s="478"/>
      <c r="D470" s="471"/>
      <c r="E470" s="478"/>
      <c r="F470" s="481"/>
      <c r="G470" s="480"/>
      <c r="H470" s="475"/>
      <c r="I470" s="501"/>
      <c r="J470" s="502"/>
      <c r="K470" s="502"/>
      <c r="L470" s="503"/>
      <c r="M470" s="644"/>
      <c r="N470" s="505" t="str">
        <f>四年级BMI</f>
        <v/>
      </c>
      <c r="O470" s="499" t="str">
        <f>四年级BMI等级</f>
        <v/>
      </c>
      <c r="P470" s="500" t="str">
        <f>四年级BMI得分</f>
        <v/>
      </c>
      <c r="Q470" s="515" t="str">
        <f>四年级肺活量得分</f>
        <v/>
      </c>
      <c r="R470" s="512" t="str">
        <f>四年级等级</f>
        <v/>
      </c>
      <c r="S470" s="516" t="str">
        <f>四年级50米跑得分</f>
        <v/>
      </c>
      <c r="T470" s="517" t="str">
        <f>四年级等级</f>
        <v/>
      </c>
      <c r="U470" s="516" t="str">
        <f>四年级坐位体前屈得分</f>
        <v/>
      </c>
      <c r="V470" s="517" t="str">
        <f>四年级等级</f>
        <v/>
      </c>
      <c r="W470" s="516" t="str">
        <f>四年级一分钟跳绳得分</f>
        <v/>
      </c>
      <c r="X470" s="517" t="str">
        <f>四年级等级</f>
        <v/>
      </c>
      <c r="Y470" s="515" t="str">
        <f>四年级仰卧起坐得分</f>
        <v/>
      </c>
      <c r="Z470" s="518" t="str">
        <f>四年级等级</f>
        <v/>
      </c>
      <c r="AA470" s="533"/>
      <c r="AB470" s="515"/>
      <c r="AC470" s="533" t="str">
        <f>四年级跳绳附加分</f>
        <v/>
      </c>
      <c r="AD470" s="534" t="str">
        <f>四年级标准分</f>
        <v/>
      </c>
      <c r="AE470" s="534" t="str">
        <f>四年级总分</f>
        <v/>
      </c>
      <c r="AF470" s="517" t="str">
        <f>四年级等级</f>
        <v/>
      </c>
    </row>
    <row r="471" spans="1:32">
      <c r="A471" s="476">
        <v>407</v>
      </c>
      <c r="B471" s="477">
        <v>49</v>
      </c>
      <c r="C471" s="478"/>
      <c r="D471" s="471"/>
      <c r="E471" s="478"/>
      <c r="F471" s="481"/>
      <c r="G471" s="480"/>
      <c r="H471" s="475"/>
      <c r="I471" s="501"/>
      <c r="J471" s="502"/>
      <c r="K471" s="502"/>
      <c r="L471" s="503"/>
      <c r="M471" s="644"/>
      <c r="N471" s="505" t="str">
        <f>四年级BMI</f>
        <v/>
      </c>
      <c r="O471" s="499" t="str">
        <f>四年级BMI等级</f>
        <v/>
      </c>
      <c r="P471" s="500" t="str">
        <f>四年级BMI得分</f>
        <v/>
      </c>
      <c r="Q471" s="515" t="str">
        <f>四年级肺活量得分</f>
        <v/>
      </c>
      <c r="R471" s="512" t="str">
        <f>四年级等级</f>
        <v/>
      </c>
      <c r="S471" s="516" t="str">
        <f>四年级50米跑得分</f>
        <v/>
      </c>
      <c r="T471" s="517" t="str">
        <f>四年级等级</f>
        <v/>
      </c>
      <c r="U471" s="516" t="str">
        <f>四年级坐位体前屈得分</f>
        <v/>
      </c>
      <c r="V471" s="517" t="str">
        <f>四年级等级</f>
        <v/>
      </c>
      <c r="W471" s="516" t="str">
        <f>四年级一分钟跳绳得分</f>
        <v/>
      </c>
      <c r="X471" s="517" t="str">
        <f>四年级等级</f>
        <v/>
      </c>
      <c r="Y471" s="515" t="str">
        <f>四年级仰卧起坐得分</f>
        <v/>
      </c>
      <c r="Z471" s="518" t="str">
        <f>四年级等级</f>
        <v/>
      </c>
      <c r="AA471" s="533"/>
      <c r="AB471" s="515"/>
      <c r="AC471" s="533" t="str">
        <f>四年级跳绳附加分</f>
        <v/>
      </c>
      <c r="AD471" s="534" t="str">
        <f>四年级标准分</f>
        <v/>
      </c>
      <c r="AE471" s="534" t="str">
        <f>四年级总分</f>
        <v/>
      </c>
      <c r="AF471" s="517" t="str">
        <f>四年级等级</f>
        <v/>
      </c>
    </row>
    <row r="472" spans="1:32">
      <c r="A472" s="476">
        <v>407</v>
      </c>
      <c r="B472" s="477">
        <v>50</v>
      </c>
      <c r="C472" s="478"/>
      <c r="D472" s="471"/>
      <c r="E472" s="478"/>
      <c r="F472" s="481"/>
      <c r="G472" s="480"/>
      <c r="H472" s="475"/>
      <c r="I472" s="501"/>
      <c r="J472" s="502"/>
      <c r="K472" s="502"/>
      <c r="L472" s="503"/>
      <c r="M472" s="644"/>
      <c r="N472" s="505" t="str">
        <f>四年级BMI</f>
        <v/>
      </c>
      <c r="O472" s="499" t="str">
        <f>四年级BMI等级</f>
        <v/>
      </c>
      <c r="P472" s="500" t="str">
        <f>四年级BMI得分</f>
        <v/>
      </c>
      <c r="Q472" s="515" t="str">
        <f>四年级肺活量得分</f>
        <v/>
      </c>
      <c r="R472" s="512" t="str">
        <f>四年级等级</f>
        <v/>
      </c>
      <c r="S472" s="516" t="str">
        <f>四年级50米跑得分</f>
        <v/>
      </c>
      <c r="T472" s="517" t="str">
        <f>四年级等级</f>
        <v/>
      </c>
      <c r="U472" s="516" t="str">
        <f>四年级坐位体前屈得分</f>
        <v/>
      </c>
      <c r="V472" s="517" t="str">
        <f>四年级等级</f>
        <v/>
      </c>
      <c r="W472" s="516" t="str">
        <f>四年级一分钟跳绳得分</f>
        <v/>
      </c>
      <c r="X472" s="517" t="str">
        <f>四年级等级</f>
        <v/>
      </c>
      <c r="Y472" s="515" t="str">
        <f>四年级仰卧起坐得分</f>
        <v/>
      </c>
      <c r="Z472" s="518" t="str">
        <f>四年级等级</f>
        <v/>
      </c>
      <c r="AA472" s="533"/>
      <c r="AB472" s="515"/>
      <c r="AC472" s="533" t="str">
        <f>四年级跳绳附加分</f>
        <v/>
      </c>
      <c r="AD472" s="534" t="str">
        <f>四年级标准分</f>
        <v/>
      </c>
      <c r="AE472" s="534" t="str">
        <f>四年级总分</f>
        <v/>
      </c>
      <c r="AF472" s="517" t="str">
        <f>四年级等级</f>
        <v/>
      </c>
    </row>
    <row r="473" spans="1:32">
      <c r="A473" s="476">
        <v>407</v>
      </c>
      <c r="B473" s="477">
        <v>51</v>
      </c>
      <c r="C473" s="478"/>
      <c r="D473" s="471"/>
      <c r="E473" s="478"/>
      <c r="F473" s="473"/>
      <c r="G473" s="480"/>
      <c r="H473" s="475"/>
      <c r="I473" s="501"/>
      <c r="J473" s="502"/>
      <c r="K473" s="502"/>
      <c r="L473" s="496"/>
      <c r="M473" s="643"/>
      <c r="N473" s="498" t="str">
        <f>四年级BMI</f>
        <v/>
      </c>
      <c r="O473" s="499" t="str">
        <f>四年级BMI等级</f>
        <v/>
      </c>
      <c r="P473" s="500" t="str">
        <f>四年级BMI得分</f>
        <v/>
      </c>
      <c r="Q473" s="515" t="str">
        <f>四年级肺活量得分</f>
        <v/>
      </c>
      <c r="R473" s="512" t="str">
        <f>四年级等级</f>
        <v/>
      </c>
      <c r="S473" s="516" t="str">
        <f>四年级50米跑得分</f>
        <v/>
      </c>
      <c r="T473" s="512" t="str">
        <f>四年级等级</f>
        <v/>
      </c>
      <c r="U473" s="516" t="str">
        <f>四年级坐位体前屈得分</f>
        <v/>
      </c>
      <c r="V473" s="512" t="str">
        <f>四年级等级</f>
        <v/>
      </c>
      <c r="W473" s="516" t="str">
        <f>四年级一分钟跳绳得分</f>
        <v/>
      </c>
      <c r="X473" s="512" t="str">
        <f>四年级等级</f>
        <v/>
      </c>
      <c r="Y473" s="511" t="str">
        <f>四年级仰卧起坐得分</f>
        <v/>
      </c>
      <c r="Z473" s="514" t="str">
        <f>四年级等级</f>
        <v/>
      </c>
      <c r="AA473" s="530"/>
      <c r="AB473" s="511"/>
      <c r="AC473" s="530" t="str">
        <f>四年级跳绳附加分</f>
        <v/>
      </c>
      <c r="AD473" s="534" t="str">
        <f>四年级标准分</f>
        <v/>
      </c>
      <c r="AE473" s="531" t="str">
        <f>四年级总分</f>
        <v/>
      </c>
      <c r="AF473" s="512" t="str">
        <f>四年级等级</f>
        <v/>
      </c>
    </row>
    <row r="474" spans="1:32">
      <c r="A474" s="476">
        <v>407</v>
      </c>
      <c r="B474" s="477">
        <v>52</v>
      </c>
      <c r="C474" s="478"/>
      <c r="D474" s="471"/>
      <c r="E474" s="478"/>
      <c r="F474" s="473"/>
      <c r="G474" s="480"/>
      <c r="H474" s="475"/>
      <c r="I474" s="501"/>
      <c r="J474" s="502"/>
      <c r="K474" s="502"/>
      <c r="L474" s="503"/>
      <c r="M474" s="644"/>
      <c r="N474" s="505" t="str">
        <f>四年级BMI</f>
        <v/>
      </c>
      <c r="O474" s="499" t="str">
        <f>四年级BMI等级</f>
        <v/>
      </c>
      <c r="P474" s="500" t="str">
        <f>四年级BMI得分</f>
        <v/>
      </c>
      <c r="Q474" s="515" t="str">
        <f>四年级肺活量得分</f>
        <v/>
      </c>
      <c r="R474" s="512" t="str">
        <f>四年级等级</f>
        <v/>
      </c>
      <c r="S474" s="516" t="str">
        <f>四年级50米跑得分</f>
        <v/>
      </c>
      <c r="T474" s="512" t="str">
        <f>四年级等级</f>
        <v/>
      </c>
      <c r="U474" s="516" t="str">
        <f>四年级坐位体前屈得分</f>
        <v/>
      </c>
      <c r="V474" s="517" t="str">
        <f>四年级等级</f>
        <v/>
      </c>
      <c r="W474" s="516" t="str">
        <f>四年级一分钟跳绳得分</f>
        <v/>
      </c>
      <c r="X474" s="517" t="str">
        <f>四年级等级</f>
        <v/>
      </c>
      <c r="Y474" s="515" t="str">
        <f>四年级仰卧起坐得分</f>
        <v/>
      </c>
      <c r="Z474" s="518" t="str">
        <f>四年级等级</f>
        <v/>
      </c>
      <c r="AA474" s="533"/>
      <c r="AB474" s="515"/>
      <c r="AC474" s="533" t="str">
        <f>四年级跳绳附加分</f>
        <v/>
      </c>
      <c r="AD474" s="534" t="str">
        <f>四年级标准分</f>
        <v/>
      </c>
      <c r="AE474" s="534" t="str">
        <f>四年级总分</f>
        <v/>
      </c>
      <c r="AF474" s="517" t="str">
        <f>四年级等级</f>
        <v/>
      </c>
    </row>
    <row r="475" spans="1:32">
      <c r="A475" s="476">
        <v>407</v>
      </c>
      <c r="B475" s="477">
        <v>53</v>
      </c>
      <c r="C475" s="478"/>
      <c r="D475" s="471"/>
      <c r="E475" s="478"/>
      <c r="F475" s="473"/>
      <c r="G475" s="480"/>
      <c r="H475" s="475"/>
      <c r="I475" s="501"/>
      <c r="J475" s="502"/>
      <c r="K475" s="502"/>
      <c r="L475" s="503"/>
      <c r="M475" s="644"/>
      <c r="N475" s="505" t="str">
        <f>四年级BMI</f>
        <v/>
      </c>
      <c r="O475" s="499" t="str">
        <f>四年级BMI等级</f>
        <v/>
      </c>
      <c r="P475" s="500" t="str">
        <f>四年级BMI得分</f>
        <v/>
      </c>
      <c r="Q475" s="515" t="str">
        <f>四年级肺活量得分</f>
        <v/>
      </c>
      <c r="R475" s="512" t="str">
        <f>四年级等级</f>
        <v/>
      </c>
      <c r="S475" s="516" t="str">
        <f>四年级50米跑得分</f>
        <v/>
      </c>
      <c r="T475" s="512" t="str">
        <f>四年级等级</f>
        <v/>
      </c>
      <c r="U475" s="516" t="str">
        <f>四年级坐位体前屈得分</f>
        <v/>
      </c>
      <c r="V475" s="517" t="str">
        <f>四年级等级</f>
        <v/>
      </c>
      <c r="W475" s="516" t="str">
        <f>四年级一分钟跳绳得分</f>
        <v/>
      </c>
      <c r="X475" s="517" t="str">
        <f>四年级等级</f>
        <v/>
      </c>
      <c r="Y475" s="515" t="str">
        <f>四年级仰卧起坐得分</f>
        <v/>
      </c>
      <c r="Z475" s="518" t="str">
        <f>四年级等级</f>
        <v/>
      </c>
      <c r="AA475" s="533"/>
      <c r="AB475" s="515"/>
      <c r="AC475" s="533" t="str">
        <f>四年级跳绳附加分</f>
        <v/>
      </c>
      <c r="AD475" s="534" t="str">
        <f>四年级标准分</f>
        <v/>
      </c>
      <c r="AE475" s="534" t="str">
        <f>四年级总分</f>
        <v/>
      </c>
      <c r="AF475" s="517" t="str">
        <f>四年级等级</f>
        <v/>
      </c>
    </row>
    <row r="476" spans="1:32">
      <c r="A476" s="476">
        <v>407</v>
      </c>
      <c r="B476" s="477">
        <v>54</v>
      </c>
      <c r="C476" s="478"/>
      <c r="D476" s="471"/>
      <c r="E476" s="478"/>
      <c r="F476" s="473"/>
      <c r="G476" s="480"/>
      <c r="H476" s="475"/>
      <c r="I476" s="501"/>
      <c r="J476" s="502"/>
      <c r="K476" s="502"/>
      <c r="L476" s="503"/>
      <c r="M476" s="644"/>
      <c r="N476" s="505" t="str">
        <f>四年级BMI</f>
        <v/>
      </c>
      <c r="O476" s="499" t="str">
        <f>四年级BMI等级</f>
        <v/>
      </c>
      <c r="P476" s="500" t="str">
        <f>四年级BMI得分</f>
        <v/>
      </c>
      <c r="Q476" s="515" t="str">
        <f>四年级肺活量得分</f>
        <v/>
      </c>
      <c r="R476" s="512" t="str">
        <f>四年级等级</f>
        <v/>
      </c>
      <c r="S476" s="516" t="str">
        <f>四年级50米跑得分</f>
        <v/>
      </c>
      <c r="T476" s="512" t="str">
        <f>四年级等级</f>
        <v/>
      </c>
      <c r="U476" s="516" t="str">
        <f>四年级坐位体前屈得分</f>
        <v/>
      </c>
      <c r="V476" s="517" t="str">
        <f>四年级等级</f>
        <v/>
      </c>
      <c r="W476" s="516" t="str">
        <f>四年级一分钟跳绳得分</f>
        <v/>
      </c>
      <c r="X476" s="517" t="str">
        <f>四年级等级</f>
        <v/>
      </c>
      <c r="Y476" s="515" t="str">
        <f>四年级仰卧起坐得分</f>
        <v/>
      </c>
      <c r="Z476" s="518" t="str">
        <f>四年级等级</f>
        <v/>
      </c>
      <c r="AA476" s="533"/>
      <c r="AB476" s="515"/>
      <c r="AC476" s="533" t="str">
        <f>四年级跳绳附加分</f>
        <v/>
      </c>
      <c r="AD476" s="534" t="str">
        <f>四年级标准分</f>
        <v/>
      </c>
      <c r="AE476" s="534" t="str">
        <f>四年级总分</f>
        <v/>
      </c>
      <c r="AF476" s="517" t="str">
        <f>四年级等级</f>
        <v/>
      </c>
    </row>
    <row r="477" spans="1:32">
      <c r="A477" s="476">
        <v>407</v>
      </c>
      <c r="B477" s="477">
        <v>55</v>
      </c>
      <c r="C477" s="478"/>
      <c r="D477" s="471"/>
      <c r="E477" s="478"/>
      <c r="F477" s="473"/>
      <c r="G477" s="480"/>
      <c r="H477" s="475"/>
      <c r="I477" s="501"/>
      <c r="J477" s="502"/>
      <c r="K477" s="502"/>
      <c r="L477" s="503"/>
      <c r="M477" s="644"/>
      <c r="N477" s="505" t="str">
        <f>四年级BMI</f>
        <v/>
      </c>
      <c r="O477" s="499" t="str">
        <f>四年级BMI等级</f>
        <v/>
      </c>
      <c r="P477" s="500" t="str">
        <f>四年级BMI得分</f>
        <v/>
      </c>
      <c r="Q477" s="515" t="str">
        <f>四年级肺活量得分</f>
        <v/>
      </c>
      <c r="R477" s="512" t="str">
        <f>四年级等级</f>
        <v/>
      </c>
      <c r="S477" s="516" t="str">
        <f>四年级50米跑得分</f>
        <v/>
      </c>
      <c r="T477" s="512" t="str">
        <f>四年级等级</f>
        <v/>
      </c>
      <c r="U477" s="516" t="str">
        <f>四年级坐位体前屈得分</f>
        <v/>
      </c>
      <c r="V477" s="517" t="str">
        <f>四年级等级</f>
        <v/>
      </c>
      <c r="W477" s="516" t="str">
        <f>四年级一分钟跳绳得分</f>
        <v/>
      </c>
      <c r="X477" s="517" t="str">
        <f>四年级等级</f>
        <v/>
      </c>
      <c r="Y477" s="515" t="str">
        <f>四年级仰卧起坐得分</f>
        <v/>
      </c>
      <c r="Z477" s="518" t="str">
        <f>四年级等级</f>
        <v/>
      </c>
      <c r="AA477" s="533"/>
      <c r="AB477" s="515"/>
      <c r="AC477" s="533" t="str">
        <f>四年级跳绳附加分</f>
        <v/>
      </c>
      <c r="AD477" s="534" t="str">
        <f>四年级标准分</f>
        <v/>
      </c>
      <c r="AE477" s="534" t="str">
        <f>四年级总分</f>
        <v/>
      </c>
      <c r="AF477" s="517" t="str">
        <f>四年级等级</f>
        <v/>
      </c>
    </row>
    <row r="478" spans="1:32">
      <c r="A478" s="476">
        <v>407</v>
      </c>
      <c r="B478" s="477">
        <v>56</v>
      </c>
      <c r="C478" s="478"/>
      <c r="D478" s="471"/>
      <c r="E478" s="478"/>
      <c r="F478" s="473"/>
      <c r="G478" s="480"/>
      <c r="H478" s="475"/>
      <c r="I478" s="501"/>
      <c r="J478" s="502"/>
      <c r="K478" s="502"/>
      <c r="L478" s="503"/>
      <c r="M478" s="644"/>
      <c r="N478" s="505" t="str">
        <f>四年级BMI</f>
        <v/>
      </c>
      <c r="O478" s="499" t="str">
        <f>四年级BMI等级</f>
        <v/>
      </c>
      <c r="P478" s="500" t="str">
        <f>四年级BMI得分</f>
        <v/>
      </c>
      <c r="Q478" s="515" t="str">
        <f>四年级肺活量得分</f>
        <v/>
      </c>
      <c r="R478" s="512" t="str">
        <f>四年级等级</f>
        <v/>
      </c>
      <c r="S478" s="516" t="str">
        <f>四年级50米跑得分</f>
        <v/>
      </c>
      <c r="T478" s="512" t="str">
        <f>四年级等级</f>
        <v/>
      </c>
      <c r="U478" s="516" t="str">
        <f>四年级坐位体前屈得分</f>
        <v/>
      </c>
      <c r="V478" s="517" t="str">
        <f>四年级等级</f>
        <v/>
      </c>
      <c r="W478" s="516" t="str">
        <f>四年级一分钟跳绳得分</f>
        <v/>
      </c>
      <c r="X478" s="517" t="str">
        <f>四年级等级</f>
        <v/>
      </c>
      <c r="Y478" s="515" t="str">
        <f>四年级仰卧起坐得分</f>
        <v/>
      </c>
      <c r="Z478" s="518" t="str">
        <f>四年级等级</f>
        <v/>
      </c>
      <c r="AA478" s="533"/>
      <c r="AB478" s="515"/>
      <c r="AC478" s="533" t="str">
        <f>四年级跳绳附加分</f>
        <v/>
      </c>
      <c r="AD478" s="534" t="str">
        <f>四年级标准分</f>
        <v/>
      </c>
      <c r="AE478" s="534" t="str">
        <f>四年级总分</f>
        <v/>
      </c>
      <c r="AF478" s="517" t="str">
        <f>四年级等级</f>
        <v/>
      </c>
    </row>
    <row r="479" spans="1:32">
      <c r="A479" s="476">
        <v>407</v>
      </c>
      <c r="B479" s="477">
        <v>57</v>
      </c>
      <c r="C479" s="478"/>
      <c r="D479" s="471"/>
      <c r="E479" s="478"/>
      <c r="F479" s="473"/>
      <c r="G479" s="480"/>
      <c r="H479" s="475"/>
      <c r="I479" s="501"/>
      <c r="J479" s="502"/>
      <c r="K479" s="502"/>
      <c r="L479" s="503"/>
      <c r="M479" s="644"/>
      <c r="N479" s="505" t="str">
        <f>四年级BMI</f>
        <v/>
      </c>
      <c r="O479" s="499" t="str">
        <f>四年级BMI等级</f>
        <v/>
      </c>
      <c r="P479" s="500" t="str">
        <f>四年级BMI得分</f>
        <v/>
      </c>
      <c r="Q479" s="515" t="str">
        <f>四年级肺活量得分</f>
        <v/>
      </c>
      <c r="R479" s="512" t="str">
        <f>四年级等级</f>
        <v/>
      </c>
      <c r="S479" s="516" t="str">
        <f>四年级50米跑得分</f>
        <v/>
      </c>
      <c r="T479" s="517" t="str">
        <f>四年级等级</f>
        <v/>
      </c>
      <c r="U479" s="516" t="str">
        <f>四年级坐位体前屈得分</f>
        <v/>
      </c>
      <c r="V479" s="517" t="str">
        <f>四年级等级</f>
        <v/>
      </c>
      <c r="W479" s="516" t="str">
        <f>四年级一分钟跳绳得分</f>
        <v/>
      </c>
      <c r="X479" s="517" t="str">
        <f>四年级等级</f>
        <v/>
      </c>
      <c r="Y479" s="515" t="str">
        <f>四年级仰卧起坐得分</f>
        <v/>
      </c>
      <c r="Z479" s="518" t="str">
        <f>四年级等级</f>
        <v/>
      </c>
      <c r="AA479" s="533"/>
      <c r="AB479" s="515"/>
      <c r="AC479" s="533" t="str">
        <f>四年级跳绳附加分</f>
        <v/>
      </c>
      <c r="AD479" s="534" t="str">
        <f>四年级标准分</f>
        <v/>
      </c>
      <c r="AE479" s="534" t="str">
        <f>四年级总分</f>
        <v/>
      </c>
      <c r="AF479" s="517" t="str">
        <f>四年级等级</f>
        <v/>
      </c>
    </row>
    <row r="480" spans="1:32">
      <c r="A480" s="476">
        <v>407</v>
      </c>
      <c r="B480" s="477">
        <v>58</v>
      </c>
      <c r="C480" s="478"/>
      <c r="D480" s="471"/>
      <c r="E480" s="478"/>
      <c r="F480" s="473"/>
      <c r="G480" s="480"/>
      <c r="H480" s="475"/>
      <c r="I480" s="501"/>
      <c r="J480" s="502"/>
      <c r="K480" s="502"/>
      <c r="L480" s="503"/>
      <c r="M480" s="644"/>
      <c r="N480" s="505" t="str">
        <f>四年级BMI</f>
        <v/>
      </c>
      <c r="O480" s="499" t="str">
        <f>四年级BMI等级</f>
        <v/>
      </c>
      <c r="P480" s="500" t="str">
        <f>四年级BMI得分</f>
        <v/>
      </c>
      <c r="Q480" s="515" t="str">
        <f>四年级肺活量得分</f>
        <v/>
      </c>
      <c r="R480" s="512" t="str">
        <f>四年级等级</f>
        <v/>
      </c>
      <c r="S480" s="516" t="str">
        <f>四年级50米跑得分</f>
        <v/>
      </c>
      <c r="T480" s="517" t="str">
        <f>四年级等级</f>
        <v/>
      </c>
      <c r="U480" s="516" t="str">
        <f>四年级坐位体前屈得分</f>
        <v/>
      </c>
      <c r="V480" s="517" t="str">
        <f>四年级等级</f>
        <v/>
      </c>
      <c r="W480" s="516" t="str">
        <f>四年级一分钟跳绳得分</f>
        <v/>
      </c>
      <c r="X480" s="517" t="str">
        <f>四年级等级</f>
        <v/>
      </c>
      <c r="Y480" s="515" t="str">
        <f>四年级仰卧起坐得分</f>
        <v/>
      </c>
      <c r="Z480" s="518" t="str">
        <f>四年级等级</f>
        <v/>
      </c>
      <c r="AA480" s="533"/>
      <c r="AB480" s="515"/>
      <c r="AC480" s="533" t="str">
        <f>四年级跳绳附加分</f>
        <v/>
      </c>
      <c r="AD480" s="534" t="str">
        <f>四年级标准分</f>
        <v/>
      </c>
      <c r="AE480" s="534" t="str">
        <f>四年级总分</f>
        <v/>
      </c>
      <c r="AF480" s="517" t="str">
        <f>四年级等级</f>
        <v/>
      </c>
    </row>
    <row r="481" spans="1:32">
      <c r="A481" s="476">
        <v>407</v>
      </c>
      <c r="B481" s="477">
        <v>59</v>
      </c>
      <c r="C481" s="478"/>
      <c r="D481" s="471"/>
      <c r="E481" s="478"/>
      <c r="F481" s="473"/>
      <c r="G481" s="480"/>
      <c r="H481" s="475"/>
      <c r="I481" s="501"/>
      <c r="J481" s="502"/>
      <c r="K481" s="502"/>
      <c r="L481" s="503"/>
      <c r="M481" s="644"/>
      <c r="N481" s="505" t="str">
        <f>四年级BMI</f>
        <v/>
      </c>
      <c r="O481" s="499" t="str">
        <f>四年级BMI等级</f>
        <v/>
      </c>
      <c r="P481" s="500" t="str">
        <f>四年级BMI得分</f>
        <v/>
      </c>
      <c r="Q481" s="515" t="str">
        <f>四年级肺活量得分</f>
        <v/>
      </c>
      <c r="R481" s="512" t="str">
        <f>四年级等级</f>
        <v/>
      </c>
      <c r="S481" s="516" t="str">
        <f>四年级50米跑得分</f>
        <v/>
      </c>
      <c r="T481" s="517" t="str">
        <f>四年级等级</f>
        <v/>
      </c>
      <c r="U481" s="516" t="str">
        <f>四年级坐位体前屈得分</f>
        <v/>
      </c>
      <c r="V481" s="517" t="str">
        <f>四年级等级</f>
        <v/>
      </c>
      <c r="W481" s="516" t="str">
        <f>四年级一分钟跳绳得分</f>
        <v/>
      </c>
      <c r="X481" s="517" t="str">
        <f>四年级等级</f>
        <v/>
      </c>
      <c r="Y481" s="515" t="str">
        <f>四年级仰卧起坐得分</f>
        <v/>
      </c>
      <c r="Z481" s="518" t="str">
        <f>四年级等级</f>
        <v/>
      </c>
      <c r="AA481" s="533"/>
      <c r="AB481" s="515"/>
      <c r="AC481" s="533" t="str">
        <f>四年级跳绳附加分</f>
        <v/>
      </c>
      <c r="AD481" s="534" t="str">
        <f>四年级标准分</f>
        <v/>
      </c>
      <c r="AE481" s="534" t="str">
        <f>四年级总分</f>
        <v/>
      </c>
      <c r="AF481" s="517" t="str">
        <f>四年级等级</f>
        <v/>
      </c>
    </row>
    <row r="482" spans="1:32">
      <c r="A482" s="476">
        <v>407</v>
      </c>
      <c r="B482" s="477">
        <v>60</v>
      </c>
      <c r="C482" s="478"/>
      <c r="D482" s="471"/>
      <c r="E482" s="478"/>
      <c r="F482" s="473"/>
      <c r="G482" s="480"/>
      <c r="H482" s="475"/>
      <c r="I482" s="501"/>
      <c r="J482" s="502"/>
      <c r="K482" s="502"/>
      <c r="L482" s="503"/>
      <c r="M482" s="644"/>
      <c r="N482" s="505" t="str">
        <f>四年级BMI</f>
        <v/>
      </c>
      <c r="O482" s="499" t="str">
        <f>四年级BMI等级</f>
        <v/>
      </c>
      <c r="P482" s="500" t="str">
        <f>四年级BMI得分</f>
        <v/>
      </c>
      <c r="Q482" s="515" t="str">
        <f>四年级肺活量得分</f>
        <v/>
      </c>
      <c r="R482" s="512" t="str">
        <f>四年级等级</f>
        <v/>
      </c>
      <c r="S482" s="516" t="str">
        <f>四年级50米跑得分</f>
        <v/>
      </c>
      <c r="T482" s="517" t="str">
        <f>四年级等级</f>
        <v/>
      </c>
      <c r="U482" s="516" t="str">
        <f>四年级坐位体前屈得分</f>
        <v/>
      </c>
      <c r="V482" s="517" t="str">
        <f>四年级等级</f>
        <v/>
      </c>
      <c r="W482" s="516" t="str">
        <f>四年级一分钟跳绳得分</f>
        <v/>
      </c>
      <c r="X482" s="517" t="str">
        <f>四年级等级</f>
        <v/>
      </c>
      <c r="Y482" s="515" t="str">
        <f>四年级仰卧起坐得分</f>
        <v/>
      </c>
      <c r="Z482" s="518" t="str">
        <f>四年级等级</f>
        <v/>
      </c>
      <c r="AA482" s="533"/>
      <c r="AB482" s="515"/>
      <c r="AC482" s="533" t="str">
        <f>四年级跳绳附加分</f>
        <v/>
      </c>
      <c r="AD482" s="534" t="str">
        <f>四年级标准分</f>
        <v/>
      </c>
      <c r="AE482" s="534" t="str">
        <f>四年级总分</f>
        <v/>
      </c>
      <c r="AF482" s="517" t="str">
        <f>四年级等级</f>
        <v/>
      </c>
    </row>
    <row r="483" spans="1:32">
      <c r="A483" s="476">
        <v>407</v>
      </c>
      <c r="B483" s="477">
        <v>61</v>
      </c>
      <c r="C483" s="478"/>
      <c r="D483" s="471"/>
      <c r="E483" s="478"/>
      <c r="F483" s="473"/>
      <c r="G483" s="480"/>
      <c r="H483" s="475"/>
      <c r="I483" s="501"/>
      <c r="J483" s="502"/>
      <c r="K483" s="502"/>
      <c r="L483" s="503"/>
      <c r="M483" s="644"/>
      <c r="N483" s="505" t="str">
        <f>四年级BMI</f>
        <v/>
      </c>
      <c r="O483" s="499" t="str">
        <f>四年级BMI等级</f>
        <v/>
      </c>
      <c r="P483" s="500" t="str">
        <f>四年级BMI得分</f>
        <v/>
      </c>
      <c r="Q483" s="515" t="str">
        <f>四年级肺活量得分</f>
        <v/>
      </c>
      <c r="R483" s="512" t="str">
        <f>四年级等级</f>
        <v/>
      </c>
      <c r="S483" s="516" t="str">
        <f>四年级50米跑得分</f>
        <v/>
      </c>
      <c r="T483" s="517" t="str">
        <f>四年级等级</f>
        <v/>
      </c>
      <c r="U483" s="516" t="str">
        <f>四年级坐位体前屈得分</f>
        <v/>
      </c>
      <c r="V483" s="517" t="str">
        <f>四年级等级</f>
        <v/>
      </c>
      <c r="W483" s="516" t="str">
        <f>四年级一分钟跳绳得分</f>
        <v/>
      </c>
      <c r="X483" s="517" t="str">
        <f>四年级等级</f>
        <v/>
      </c>
      <c r="Y483" s="515" t="str">
        <f>四年级仰卧起坐得分</f>
        <v/>
      </c>
      <c r="Z483" s="518" t="str">
        <f>四年级等级</f>
        <v/>
      </c>
      <c r="AA483" s="533"/>
      <c r="AB483" s="515"/>
      <c r="AC483" s="533" t="str">
        <f>四年级跳绳附加分</f>
        <v/>
      </c>
      <c r="AD483" s="534" t="str">
        <f>四年级标准分</f>
        <v/>
      </c>
      <c r="AE483" s="534" t="str">
        <f>四年级总分</f>
        <v/>
      </c>
      <c r="AF483" s="517" t="str">
        <f>四年级等级</f>
        <v/>
      </c>
    </row>
    <row r="484" spans="1:32">
      <c r="A484" s="476">
        <v>407</v>
      </c>
      <c r="B484" s="477">
        <v>62</v>
      </c>
      <c r="C484" s="470"/>
      <c r="D484" s="471"/>
      <c r="E484" s="472"/>
      <c r="F484" s="473"/>
      <c r="G484" s="480"/>
      <c r="H484" s="475"/>
      <c r="I484" s="494"/>
      <c r="J484" s="495"/>
      <c r="K484" s="495"/>
      <c r="L484" s="503"/>
      <c r="M484" s="644"/>
      <c r="N484" s="505" t="str">
        <f>四年级BMI</f>
        <v/>
      </c>
      <c r="O484" s="499" t="str">
        <f>四年级BMI等级</f>
        <v/>
      </c>
      <c r="P484" s="500" t="str">
        <f>四年级BMI得分</f>
        <v/>
      </c>
      <c r="Q484" s="515" t="str">
        <f>四年级肺活量得分</f>
        <v/>
      </c>
      <c r="R484" s="512" t="str">
        <f>四年级等级</f>
        <v/>
      </c>
      <c r="S484" s="516" t="str">
        <f>四年级50米跑得分</f>
        <v/>
      </c>
      <c r="T484" s="517" t="str">
        <f>四年级等级</f>
        <v/>
      </c>
      <c r="U484" s="516" t="str">
        <f>四年级坐位体前屈得分</f>
        <v/>
      </c>
      <c r="V484" s="517" t="str">
        <f>四年级等级</f>
        <v/>
      </c>
      <c r="W484" s="516" t="str">
        <f>四年级一分钟跳绳得分</f>
        <v/>
      </c>
      <c r="X484" s="517" t="str">
        <f>四年级等级</f>
        <v/>
      </c>
      <c r="Y484" s="515" t="str">
        <f>四年级仰卧起坐得分</f>
        <v/>
      </c>
      <c r="Z484" s="518" t="str">
        <f>四年级等级</f>
        <v/>
      </c>
      <c r="AA484" s="533"/>
      <c r="AB484" s="515"/>
      <c r="AC484" s="533" t="str">
        <f>四年级跳绳附加分</f>
        <v/>
      </c>
      <c r="AD484" s="534" t="str">
        <f>四年级标准分</f>
        <v/>
      </c>
      <c r="AE484" s="534" t="str">
        <f>四年级总分</f>
        <v/>
      </c>
      <c r="AF484" s="517" t="str">
        <f>四年级等级</f>
        <v/>
      </c>
    </row>
    <row r="485" spans="1:32">
      <c r="A485" s="476">
        <v>407</v>
      </c>
      <c r="B485" s="477">
        <v>63</v>
      </c>
      <c r="C485" s="478"/>
      <c r="D485" s="471"/>
      <c r="E485" s="472"/>
      <c r="F485" s="473"/>
      <c r="G485" s="480"/>
      <c r="H485" s="475"/>
      <c r="I485" s="501"/>
      <c r="J485" s="502"/>
      <c r="K485" s="495"/>
      <c r="L485" s="503"/>
      <c r="M485" s="644"/>
      <c r="N485" s="505" t="str">
        <f>四年级BMI</f>
        <v/>
      </c>
      <c r="O485" s="499" t="str">
        <f>四年级BMI等级</f>
        <v/>
      </c>
      <c r="P485" s="500" t="str">
        <f>四年级BMI得分</f>
        <v/>
      </c>
      <c r="Q485" s="515" t="str">
        <f>四年级肺活量得分</f>
        <v/>
      </c>
      <c r="R485" s="512" t="str">
        <f>四年级等级</f>
        <v/>
      </c>
      <c r="S485" s="516" t="str">
        <f>四年级50米跑得分</f>
        <v/>
      </c>
      <c r="T485" s="517" t="str">
        <f>四年级等级</f>
        <v/>
      </c>
      <c r="U485" s="516" t="str">
        <f>四年级坐位体前屈得分</f>
        <v/>
      </c>
      <c r="V485" s="517" t="str">
        <f>四年级等级</f>
        <v/>
      </c>
      <c r="W485" s="516" t="str">
        <f>四年级一分钟跳绳得分</f>
        <v/>
      </c>
      <c r="X485" s="517" t="str">
        <f>四年级等级</f>
        <v/>
      </c>
      <c r="Y485" s="515" t="str">
        <f>四年级仰卧起坐得分</f>
        <v/>
      </c>
      <c r="Z485" s="518" t="str">
        <f>四年级等级</f>
        <v/>
      </c>
      <c r="AA485" s="533"/>
      <c r="AB485" s="515"/>
      <c r="AC485" s="533" t="str">
        <f>四年级跳绳附加分</f>
        <v/>
      </c>
      <c r="AD485" s="534" t="str">
        <f>四年级标准分</f>
        <v/>
      </c>
      <c r="AE485" s="534" t="str">
        <f>四年级总分</f>
        <v/>
      </c>
      <c r="AF485" s="517" t="str">
        <f>四年级等级</f>
        <v/>
      </c>
    </row>
    <row r="486" spans="1:32">
      <c r="A486" s="476">
        <v>407</v>
      </c>
      <c r="B486" s="477">
        <v>64</v>
      </c>
      <c r="C486" s="478"/>
      <c r="D486" s="471"/>
      <c r="E486" s="472"/>
      <c r="F486" s="473"/>
      <c r="G486" s="480"/>
      <c r="H486" s="475"/>
      <c r="I486" s="501"/>
      <c r="J486" s="502"/>
      <c r="K486" s="495"/>
      <c r="L486" s="503"/>
      <c r="M486" s="644"/>
      <c r="N486" s="505" t="str">
        <f>四年级BMI</f>
        <v/>
      </c>
      <c r="O486" s="499" t="str">
        <f>四年级BMI等级</f>
        <v/>
      </c>
      <c r="P486" s="500" t="str">
        <f>四年级BMI得分</f>
        <v/>
      </c>
      <c r="Q486" s="515" t="str">
        <f>四年级肺活量得分</f>
        <v/>
      </c>
      <c r="R486" s="512" t="str">
        <f>四年级等级</f>
        <v/>
      </c>
      <c r="S486" s="516" t="str">
        <f>四年级50米跑得分</f>
        <v/>
      </c>
      <c r="T486" s="517" t="str">
        <f>四年级等级</f>
        <v/>
      </c>
      <c r="U486" s="516" t="str">
        <f>四年级坐位体前屈得分</f>
        <v/>
      </c>
      <c r="V486" s="517" t="str">
        <f>四年级等级</f>
        <v/>
      </c>
      <c r="W486" s="516" t="str">
        <f>四年级一分钟跳绳得分</f>
        <v/>
      </c>
      <c r="X486" s="517" t="str">
        <f>四年级等级</f>
        <v/>
      </c>
      <c r="Y486" s="515" t="str">
        <f>四年级仰卧起坐得分</f>
        <v/>
      </c>
      <c r="Z486" s="518" t="str">
        <f>四年级等级</f>
        <v/>
      </c>
      <c r="AA486" s="533"/>
      <c r="AB486" s="515"/>
      <c r="AC486" s="533" t="str">
        <f>四年级跳绳附加分</f>
        <v/>
      </c>
      <c r="AD486" s="534" t="str">
        <f>四年级标准分</f>
        <v/>
      </c>
      <c r="AE486" s="534" t="str">
        <f>四年级总分</f>
        <v/>
      </c>
      <c r="AF486" s="517" t="str">
        <f>四年级等级</f>
        <v/>
      </c>
    </row>
    <row r="487" spans="1:32">
      <c r="A487" s="476">
        <v>407</v>
      </c>
      <c r="B487" s="477">
        <v>65</v>
      </c>
      <c r="C487" s="478"/>
      <c r="D487" s="471"/>
      <c r="E487" s="472"/>
      <c r="F487" s="473"/>
      <c r="G487" s="474"/>
      <c r="H487" s="475"/>
      <c r="I487" s="501"/>
      <c r="J487" s="502"/>
      <c r="K487" s="495"/>
      <c r="L487" s="503"/>
      <c r="M487" s="644"/>
      <c r="N487" s="505" t="str">
        <f>四年级BMI</f>
        <v/>
      </c>
      <c r="O487" s="499" t="str">
        <f>四年级BMI等级</f>
        <v/>
      </c>
      <c r="P487" s="500" t="str">
        <f>四年级BMI得分</f>
        <v/>
      </c>
      <c r="Q487" s="515" t="str">
        <f>四年级肺活量得分</f>
        <v/>
      </c>
      <c r="R487" s="512" t="str">
        <f>四年级等级</f>
        <v/>
      </c>
      <c r="S487" s="516" t="str">
        <f>四年级50米跑得分</f>
        <v/>
      </c>
      <c r="T487" s="517" t="str">
        <f>四年级等级</f>
        <v/>
      </c>
      <c r="U487" s="516" t="str">
        <f>四年级坐位体前屈得分</f>
        <v/>
      </c>
      <c r="V487" s="517" t="str">
        <f>四年级等级</f>
        <v/>
      </c>
      <c r="W487" s="516" t="str">
        <f>四年级一分钟跳绳得分</f>
        <v/>
      </c>
      <c r="X487" s="517" t="str">
        <f>四年级等级</f>
        <v/>
      </c>
      <c r="Y487" s="515" t="str">
        <f>四年级仰卧起坐得分</f>
        <v/>
      </c>
      <c r="Z487" s="518" t="str">
        <f>四年级等级</f>
        <v/>
      </c>
      <c r="AA487" s="533"/>
      <c r="AB487" s="515"/>
      <c r="AC487" s="533" t="str">
        <f>四年级跳绳附加分</f>
        <v/>
      </c>
      <c r="AD487" s="534" t="str">
        <f>四年级标准分</f>
        <v/>
      </c>
      <c r="AE487" s="534" t="str">
        <f>四年级总分</f>
        <v/>
      </c>
      <c r="AF487" s="517" t="str">
        <f>四年级等级</f>
        <v/>
      </c>
    </row>
    <row r="488" spans="1:32">
      <c r="A488" s="476">
        <v>407</v>
      </c>
      <c r="B488" s="477">
        <v>66</v>
      </c>
      <c r="C488" s="478"/>
      <c r="D488" s="471"/>
      <c r="E488" s="472"/>
      <c r="F488" s="473"/>
      <c r="G488" s="474"/>
      <c r="H488" s="475"/>
      <c r="I488" s="501"/>
      <c r="J488" s="502"/>
      <c r="K488" s="495"/>
      <c r="L488" s="503"/>
      <c r="M488" s="644"/>
      <c r="N488" s="505" t="str">
        <f>四年级BMI</f>
        <v/>
      </c>
      <c r="O488" s="499" t="str">
        <f>四年级BMI等级</f>
        <v/>
      </c>
      <c r="P488" s="500" t="str">
        <f>四年级BMI得分</f>
        <v/>
      </c>
      <c r="Q488" s="515" t="str">
        <f>四年级肺活量得分</f>
        <v/>
      </c>
      <c r="R488" s="512" t="str">
        <f>四年级等级</f>
        <v/>
      </c>
      <c r="S488" s="516" t="str">
        <f>四年级50米跑得分</f>
        <v/>
      </c>
      <c r="T488" s="517" t="str">
        <f>四年级等级</f>
        <v/>
      </c>
      <c r="U488" s="516" t="str">
        <f>四年级坐位体前屈得分</f>
        <v/>
      </c>
      <c r="V488" s="517" t="str">
        <f>四年级等级</f>
        <v/>
      </c>
      <c r="W488" s="516" t="str">
        <f>四年级一分钟跳绳得分</f>
        <v/>
      </c>
      <c r="X488" s="517" t="str">
        <f>四年级等级</f>
        <v/>
      </c>
      <c r="Y488" s="515" t="str">
        <f>四年级仰卧起坐得分</f>
        <v/>
      </c>
      <c r="Z488" s="518" t="str">
        <f>四年级等级</f>
        <v/>
      </c>
      <c r="AA488" s="533"/>
      <c r="AB488" s="515"/>
      <c r="AC488" s="533" t="str">
        <f>四年级跳绳附加分</f>
        <v/>
      </c>
      <c r="AD488" s="534" t="str">
        <f>四年级标准分</f>
        <v/>
      </c>
      <c r="AE488" s="534" t="str">
        <f>四年级总分</f>
        <v/>
      </c>
      <c r="AF488" s="517" t="str">
        <f>四年级等级</f>
        <v/>
      </c>
    </row>
    <row r="489" spans="1:32">
      <c r="A489" s="476">
        <v>407</v>
      </c>
      <c r="B489" s="477">
        <v>67</v>
      </c>
      <c r="C489" s="478"/>
      <c r="D489" s="471"/>
      <c r="E489" s="472"/>
      <c r="F489" s="473"/>
      <c r="G489" s="480"/>
      <c r="H489" s="475"/>
      <c r="I489" s="501"/>
      <c r="J489" s="502"/>
      <c r="K489" s="495"/>
      <c r="L489" s="503"/>
      <c r="M489" s="644"/>
      <c r="N489" s="505" t="str">
        <f>四年级BMI</f>
        <v/>
      </c>
      <c r="O489" s="499" t="str">
        <f>四年级BMI等级</f>
        <v/>
      </c>
      <c r="P489" s="500" t="str">
        <f>四年级BMI得分</f>
        <v/>
      </c>
      <c r="Q489" s="515" t="str">
        <f>四年级肺活量得分</f>
        <v/>
      </c>
      <c r="R489" s="512" t="str">
        <f>四年级等级</f>
        <v/>
      </c>
      <c r="S489" s="516" t="str">
        <f>四年级50米跑得分</f>
        <v/>
      </c>
      <c r="T489" s="517" t="str">
        <f>四年级等级</f>
        <v/>
      </c>
      <c r="U489" s="516" t="str">
        <f>四年级坐位体前屈得分</f>
        <v/>
      </c>
      <c r="V489" s="517" t="str">
        <f>四年级等级</f>
        <v/>
      </c>
      <c r="W489" s="516" t="str">
        <f>四年级一分钟跳绳得分</f>
        <v/>
      </c>
      <c r="X489" s="517" t="str">
        <f>四年级等级</f>
        <v/>
      </c>
      <c r="Y489" s="515" t="str">
        <f>四年级仰卧起坐得分</f>
        <v/>
      </c>
      <c r="Z489" s="518" t="str">
        <f>四年级等级</f>
        <v/>
      </c>
      <c r="AA489" s="533"/>
      <c r="AB489" s="515"/>
      <c r="AC489" s="533" t="str">
        <f>四年级跳绳附加分</f>
        <v/>
      </c>
      <c r="AD489" s="534" t="str">
        <f>四年级标准分</f>
        <v/>
      </c>
      <c r="AE489" s="534" t="str">
        <f>四年级总分</f>
        <v/>
      </c>
      <c r="AF489" s="517" t="str">
        <f>四年级等级</f>
        <v/>
      </c>
    </row>
    <row r="490" spans="1:32">
      <c r="A490" s="476">
        <v>407</v>
      </c>
      <c r="B490" s="477">
        <v>68</v>
      </c>
      <c r="C490" s="478"/>
      <c r="D490" s="471"/>
      <c r="E490" s="472"/>
      <c r="F490" s="473"/>
      <c r="G490" s="480"/>
      <c r="H490" s="475"/>
      <c r="I490" s="501"/>
      <c r="J490" s="502"/>
      <c r="K490" s="495"/>
      <c r="L490" s="503"/>
      <c r="M490" s="644"/>
      <c r="N490" s="505" t="str">
        <f>四年级BMI</f>
        <v/>
      </c>
      <c r="O490" s="499" t="str">
        <f>四年级BMI等级</f>
        <v/>
      </c>
      <c r="P490" s="500" t="str">
        <f>四年级BMI得分</f>
        <v/>
      </c>
      <c r="Q490" s="515" t="str">
        <f>四年级肺活量得分</f>
        <v/>
      </c>
      <c r="R490" s="512" t="str">
        <f>四年级等级</f>
        <v/>
      </c>
      <c r="S490" s="516" t="str">
        <f>四年级50米跑得分</f>
        <v/>
      </c>
      <c r="T490" s="517" t="str">
        <f>四年级等级</f>
        <v/>
      </c>
      <c r="U490" s="516" t="str">
        <f>四年级坐位体前屈得分</f>
        <v/>
      </c>
      <c r="V490" s="517" t="str">
        <f>四年级等级</f>
        <v/>
      </c>
      <c r="W490" s="516" t="str">
        <f>四年级一分钟跳绳得分</f>
        <v/>
      </c>
      <c r="X490" s="517" t="str">
        <f>四年级等级</f>
        <v/>
      </c>
      <c r="Y490" s="515" t="str">
        <f>四年级仰卧起坐得分</f>
        <v/>
      </c>
      <c r="Z490" s="518" t="str">
        <f>四年级等级</f>
        <v/>
      </c>
      <c r="AA490" s="533"/>
      <c r="AB490" s="515"/>
      <c r="AC490" s="533" t="str">
        <f>四年级跳绳附加分</f>
        <v/>
      </c>
      <c r="AD490" s="534" t="str">
        <f>四年级标准分</f>
        <v/>
      </c>
      <c r="AE490" s="534" t="str">
        <f>四年级总分</f>
        <v/>
      </c>
      <c r="AF490" s="517" t="str">
        <f>四年级等级</f>
        <v/>
      </c>
    </row>
    <row r="491" spans="1:32">
      <c r="A491" s="476">
        <v>407</v>
      </c>
      <c r="B491" s="477">
        <v>69</v>
      </c>
      <c r="C491" s="478"/>
      <c r="D491" s="471"/>
      <c r="E491" s="472"/>
      <c r="F491" s="473"/>
      <c r="G491" s="480"/>
      <c r="H491" s="475"/>
      <c r="I491" s="501"/>
      <c r="J491" s="502"/>
      <c r="K491" s="495"/>
      <c r="L491" s="503"/>
      <c r="M491" s="644"/>
      <c r="N491" s="505" t="str">
        <f>四年级BMI</f>
        <v/>
      </c>
      <c r="O491" s="499" t="str">
        <f>四年级BMI等级</f>
        <v/>
      </c>
      <c r="P491" s="500" t="str">
        <f>四年级BMI得分</f>
        <v/>
      </c>
      <c r="Q491" s="515" t="str">
        <f>四年级肺活量得分</f>
        <v/>
      </c>
      <c r="R491" s="512" t="str">
        <f>四年级等级</f>
        <v/>
      </c>
      <c r="S491" s="516" t="str">
        <f>四年级50米跑得分</f>
        <v/>
      </c>
      <c r="T491" s="517" t="str">
        <f>四年级等级</f>
        <v/>
      </c>
      <c r="U491" s="516" t="str">
        <f>四年级坐位体前屈得分</f>
        <v/>
      </c>
      <c r="V491" s="517" t="str">
        <f>四年级等级</f>
        <v/>
      </c>
      <c r="W491" s="516" t="str">
        <f>四年级一分钟跳绳得分</f>
        <v/>
      </c>
      <c r="X491" s="517" t="str">
        <f>四年级等级</f>
        <v/>
      </c>
      <c r="Y491" s="515" t="str">
        <f>四年级仰卧起坐得分</f>
        <v/>
      </c>
      <c r="Z491" s="518" t="str">
        <f>四年级等级</f>
        <v/>
      </c>
      <c r="AA491" s="533"/>
      <c r="AB491" s="515"/>
      <c r="AC491" s="533" t="str">
        <f>四年级跳绳附加分</f>
        <v/>
      </c>
      <c r="AD491" s="534" t="str">
        <f>四年级标准分</f>
        <v/>
      </c>
      <c r="AE491" s="534" t="str">
        <f>四年级总分</f>
        <v/>
      </c>
      <c r="AF491" s="517" t="str">
        <f>四年级等级</f>
        <v/>
      </c>
    </row>
    <row r="492" ht="15.75" spans="1:32">
      <c r="A492" s="535">
        <v>407</v>
      </c>
      <c r="B492" s="536">
        <v>70</v>
      </c>
      <c r="C492" s="537"/>
      <c r="D492" s="538"/>
      <c r="E492" s="539"/>
      <c r="F492" s="583"/>
      <c r="G492" s="570"/>
      <c r="H492" s="542"/>
      <c r="I492" s="543"/>
      <c r="J492" s="544"/>
      <c r="K492" s="545"/>
      <c r="L492" s="571"/>
      <c r="M492" s="647"/>
      <c r="N492" s="573" t="str">
        <f>四年级BMI</f>
        <v/>
      </c>
      <c r="O492" s="574" t="str">
        <f>四年级BMI等级</f>
        <v/>
      </c>
      <c r="P492" s="575" t="str">
        <f>四年级BMI得分</f>
        <v/>
      </c>
      <c r="Q492" s="576" t="str">
        <f>四年级肺活量得分</f>
        <v/>
      </c>
      <c r="R492" s="577" t="str">
        <f>四年级等级</f>
        <v/>
      </c>
      <c r="S492" s="578" t="str">
        <f>四年级50米跑得分</f>
        <v/>
      </c>
      <c r="T492" s="567" t="str">
        <f>四年级等级</f>
        <v/>
      </c>
      <c r="U492" s="578" t="str">
        <f>四年级坐位体前屈得分</f>
        <v/>
      </c>
      <c r="V492" s="567" t="str">
        <f>四年级等级</f>
        <v/>
      </c>
      <c r="W492" s="578" t="str">
        <f>四年级一分钟跳绳得分</f>
        <v/>
      </c>
      <c r="X492" s="567" t="str">
        <f>四年级等级</f>
        <v/>
      </c>
      <c r="Y492" s="576" t="str">
        <f>四年级仰卧起坐得分</f>
        <v/>
      </c>
      <c r="Z492" s="579" t="str">
        <f>四年级等级</f>
        <v/>
      </c>
      <c r="AA492" s="565"/>
      <c r="AB492" s="576"/>
      <c r="AC492" s="565" t="str">
        <f>四年级跳绳附加分</f>
        <v/>
      </c>
      <c r="AD492" s="566" t="str">
        <f>四年级标准分</f>
        <v/>
      </c>
      <c r="AE492" s="566" t="str">
        <f>四年级总分</f>
        <v/>
      </c>
      <c r="AF492" s="567" t="str">
        <f>四年级等级</f>
        <v/>
      </c>
    </row>
    <row r="493" ht="15.75" spans="1:32">
      <c r="A493" s="468">
        <v>408</v>
      </c>
      <c r="B493" s="469">
        <v>1</v>
      </c>
      <c r="C493" s="472"/>
      <c r="D493" s="471"/>
      <c r="E493" s="472"/>
      <c r="F493" s="473"/>
      <c r="G493" s="474"/>
      <c r="H493" s="475"/>
      <c r="I493" s="494"/>
      <c r="J493" s="495"/>
      <c r="K493" s="495"/>
      <c r="L493" s="496"/>
      <c r="M493" s="643"/>
      <c r="N493" s="498" t="str">
        <f>四年级BMI</f>
        <v/>
      </c>
      <c r="O493" s="499" t="str">
        <f>四年级BMI等级</f>
        <v/>
      </c>
      <c r="P493" s="500" t="str">
        <f>四年级BMI得分</f>
        <v/>
      </c>
      <c r="Q493" s="511" t="str">
        <f>四年级肺活量得分</f>
        <v/>
      </c>
      <c r="R493" s="512" t="str">
        <f>四年级等级</f>
        <v/>
      </c>
      <c r="S493" s="513" t="str">
        <f>四年级50米跑得分</f>
        <v/>
      </c>
      <c r="T493" s="512" t="str">
        <f>四年级等级</f>
        <v/>
      </c>
      <c r="U493" s="513" t="str">
        <f>四年级坐位体前屈得分</f>
        <v/>
      </c>
      <c r="V493" s="512" t="str">
        <f>四年级等级</f>
        <v/>
      </c>
      <c r="W493" s="513" t="str">
        <f>四年级一分钟跳绳得分</f>
        <v/>
      </c>
      <c r="X493" s="512" t="str">
        <f>四年级等级</f>
        <v/>
      </c>
      <c r="Y493" s="511" t="str">
        <f>四年级仰卧起坐得分</f>
        <v/>
      </c>
      <c r="Z493" s="514" t="str">
        <f>四年级等级</f>
        <v/>
      </c>
      <c r="AA493" s="530"/>
      <c r="AB493" s="511"/>
      <c r="AC493" s="530" t="str">
        <f>四年级跳绳附加分</f>
        <v/>
      </c>
      <c r="AD493" s="531" t="str">
        <f>四年级标准分</f>
        <v/>
      </c>
      <c r="AE493" s="531" t="str">
        <f>四年级总分</f>
        <v/>
      </c>
      <c r="AF493" s="512" t="str">
        <f>四年级等级</f>
        <v/>
      </c>
    </row>
    <row r="494" spans="1:32">
      <c r="A494" s="476">
        <v>408</v>
      </c>
      <c r="B494" s="477">
        <v>2</v>
      </c>
      <c r="C494" s="478"/>
      <c r="D494" s="471"/>
      <c r="E494" s="472"/>
      <c r="F494" s="473"/>
      <c r="G494" s="480"/>
      <c r="H494" s="475"/>
      <c r="I494" s="501"/>
      <c r="J494" s="502"/>
      <c r="K494" s="495"/>
      <c r="L494" s="503"/>
      <c r="M494" s="644"/>
      <c r="N494" s="505" t="str">
        <f>四年级BMI</f>
        <v/>
      </c>
      <c r="O494" s="499" t="str">
        <f>四年级BMI等级</f>
        <v/>
      </c>
      <c r="P494" s="500" t="str">
        <f>四年级BMI得分</f>
        <v/>
      </c>
      <c r="Q494" s="515" t="str">
        <f>四年级肺活量得分</f>
        <v/>
      </c>
      <c r="R494" s="512" t="str">
        <f>四年级等级</f>
        <v/>
      </c>
      <c r="S494" s="516" t="str">
        <f>四年级50米跑得分</f>
        <v/>
      </c>
      <c r="T494" s="517" t="str">
        <f>四年级等级</f>
        <v/>
      </c>
      <c r="U494" s="516" t="str">
        <f>四年级坐位体前屈得分</f>
        <v/>
      </c>
      <c r="V494" s="517" t="str">
        <f>四年级等级</f>
        <v/>
      </c>
      <c r="W494" s="516" t="str">
        <f>四年级一分钟跳绳得分</f>
        <v/>
      </c>
      <c r="X494" s="517" t="str">
        <f>四年级等级</f>
        <v/>
      </c>
      <c r="Y494" s="515" t="str">
        <f>四年级仰卧起坐得分</f>
        <v/>
      </c>
      <c r="Z494" s="518" t="str">
        <f>四年级等级</f>
        <v/>
      </c>
      <c r="AA494" s="533"/>
      <c r="AB494" s="515"/>
      <c r="AC494" s="533" t="str">
        <f>四年级跳绳附加分</f>
        <v/>
      </c>
      <c r="AD494" s="534" t="str">
        <f>四年级标准分</f>
        <v/>
      </c>
      <c r="AE494" s="534" t="str">
        <f>四年级总分</f>
        <v/>
      </c>
      <c r="AF494" s="517" t="str">
        <f>四年级等级</f>
        <v/>
      </c>
    </row>
    <row r="495" spans="1:32">
      <c r="A495" s="476">
        <v>408</v>
      </c>
      <c r="B495" s="477">
        <v>3</v>
      </c>
      <c r="C495" s="478"/>
      <c r="D495" s="471"/>
      <c r="E495" s="472"/>
      <c r="F495" s="473"/>
      <c r="G495" s="480"/>
      <c r="H495" s="475"/>
      <c r="I495" s="501"/>
      <c r="J495" s="502"/>
      <c r="K495" s="495"/>
      <c r="L495" s="503"/>
      <c r="M495" s="644"/>
      <c r="N495" s="505" t="str">
        <f>四年级BMI</f>
        <v/>
      </c>
      <c r="O495" s="499" t="str">
        <f>四年级BMI等级</f>
        <v/>
      </c>
      <c r="P495" s="500" t="str">
        <f>四年级BMI得分</f>
        <v/>
      </c>
      <c r="Q495" s="515" t="str">
        <f>四年级肺活量得分</f>
        <v/>
      </c>
      <c r="R495" s="512" t="str">
        <f>四年级等级</f>
        <v/>
      </c>
      <c r="S495" s="516" t="str">
        <f>四年级50米跑得分</f>
        <v/>
      </c>
      <c r="T495" s="517" t="str">
        <f>四年级等级</f>
        <v/>
      </c>
      <c r="U495" s="516" t="str">
        <f>四年级坐位体前屈得分</f>
        <v/>
      </c>
      <c r="V495" s="517" t="str">
        <f>四年级等级</f>
        <v/>
      </c>
      <c r="W495" s="516" t="str">
        <f>四年级一分钟跳绳得分</f>
        <v/>
      </c>
      <c r="X495" s="517" t="str">
        <f>四年级等级</f>
        <v/>
      </c>
      <c r="Y495" s="515" t="str">
        <f>四年级仰卧起坐得分</f>
        <v/>
      </c>
      <c r="Z495" s="518" t="str">
        <f>四年级等级</f>
        <v/>
      </c>
      <c r="AA495" s="533"/>
      <c r="AB495" s="515"/>
      <c r="AC495" s="533" t="str">
        <f>四年级跳绳附加分</f>
        <v/>
      </c>
      <c r="AD495" s="534" t="str">
        <f>四年级标准分</f>
        <v/>
      </c>
      <c r="AE495" s="534" t="str">
        <f>四年级总分</f>
        <v/>
      </c>
      <c r="AF495" s="517" t="str">
        <f>四年级等级</f>
        <v/>
      </c>
    </row>
    <row r="496" spans="1:32">
      <c r="A496" s="476">
        <v>408</v>
      </c>
      <c r="B496" s="477">
        <v>4</v>
      </c>
      <c r="C496" s="478"/>
      <c r="D496" s="471"/>
      <c r="E496" s="472"/>
      <c r="F496" s="473"/>
      <c r="G496" s="480"/>
      <c r="H496" s="475"/>
      <c r="I496" s="501"/>
      <c r="J496" s="502"/>
      <c r="K496" s="495"/>
      <c r="L496" s="503"/>
      <c r="M496" s="644"/>
      <c r="N496" s="505" t="str">
        <f>四年级BMI</f>
        <v/>
      </c>
      <c r="O496" s="499" t="str">
        <f>四年级BMI等级</f>
        <v/>
      </c>
      <c r="P496" s="500" t="str">
        <f>四年级BMI得分</f>
        <v/>
      </c>
      <c r="Q496" s="515" t="str">
        <f>四年级肺活量得分</f>
        <v/>
      </c>
      <c r="R496" s="512" t="str">
        <f>四年级等级</f>
        <v/>
      </c>
      <c r="S496" s="516" t="str">
        <f>四年级50米跑得分</f>
        <v/>
      </c>
      <c r="T496" s="517" t="str">
        <f>四年级等级</f>
        <v/>
      </c>
      <c r="U496" s="516" t="str">
        <f>四年级坐位体前屈得分</f>
        <v/>
      </c>
      <c r="V496" s="517" t="str">
        <f>四年级等级</f>
        <v/>
      </c>
      <c r="W496" s="516" t="str">
        <f>四年级一分钟跳绳得分</f>
        <v/>
      </c>
      <c r="X496" s="517" t="str">
        <f>四年级等级</f>
        <v/>
      </c>
      <c r="Y496" s="515" t="str">
        <f>四年级仰卧起坐得分</f>
        <v/>
      </c>
      <c r="Z496" s="518" t="str">
        <f>四年级等级</f>
        <v/>
      </c>
      <c r="AA496" s="533"/>
      <c r="AB496" s="515"/>
      <c r="AC496" s="533" t="str">
        <f>四年级跳绳附加分</f>
        <v/>
      </c>
      <c r="AD496" s="534" t="str">
        <f>四年级标准分</f>
        <v/>
      </c>
      <c r="AE496" s="534" t="str">
        <f>四年级总分</f>
        <v/>
      </c>
      <c r="AF496" s="517" t="str">
        <f>四年级等级</f>
        <v/>
      </c>
    </row>
    <row r="497" spans="1:32">
      <c r="A497" s="476">
        <v>408</v>
      </c>
      <c r="B497" s="477">
        <v>5</v>
      </c>
      <c r="C497" s="478"/>
      <c r="D497" s="471"/>
      <c r="E497" s="472"/>
      <c r="F497" s="473"/>
      <c r="G497" s="480"/>
      <c r="H497" s="475"/>
      <c r="I497" s="501"/>
      <c r="J497" s="502"/>
      <c r="K497" s="495"/>
      <c r="L497" s="503"/>
      <c r="M497" s="644"/>
      <c r="N497" s="505" t="str">
        <f>四年级BMI</f>
        <v/>
      </c>
      <c r="O497" s="499" t="str">
        <f>四年级BMI等级</f>
        <v/>
      </c>
      <c r="P497" s="500" t="str">
        <f>四年级BMI得分</f>
        <v/>
      </c>
      <c r="Q497" s="515" t="str">
        <f>四年级肺活量得分</f>
        <v/>
      </c>
      <c r="R497" s="512" t="str">
        <f>四年级等级</f>
        <v/>
      </c>
      <c r="S497" s="516" t="str">
        <f>四年级50米跑得分</f>
        <v/>
      </c>
      <c r="T497" s="517" t="str">
        <f>四年级等级</f>
        <v/>
      </c>
      <c r="U497" s="516" t="str">
        <f>四年级坐位体前屈得分</f>
        <v/>
      </c>
      <c r="V497" s="517" t="str">
        <f>四年级等级</f>
        <v/>
      </c>
      <c r="W497" s="516" t="str">
        <f>四年级一分钟跳绳得分</f>
        <v/>
      </c>
      <c r="X497" s="517" t="str">
        <f>四年级等级</f>
        <v/>
      </c>
      <c r="Y497" s="515" t="str">
        <f>四年级仰卧起坐得分</f>
        <v/>
      </c>
      <c r="Z497" s="518" t="str">
        <f>四年级等级</f>
        <v/>
      </c>
      <c r="AA497" s="533"/>
      <c r="AB497" s="515"/>
      <c r="AC497" s="533" t="str">
        <f>四年级跳绳附加分</f>
        <v/>
      </c>
      <c r="AD497" s="534" t="str">
        <f>四年级标准分</f>
        <v/>
      </c>
      <c r="AE497" s="534" t="str">
        <f>四年级总分</f>
        <v/>
      </c>
      <c r="AF497" s="517" t="str">
        <f>四年级等级</f>
        <v/>
      </c>
    </row>
    <row r="498" spans="1:32">
      <c r="A498" s="476">
        <v>408</v>
      </c>
      <c r="B498" s="477">
        <v>6</v>
      </c>
      <c r="C498" s="478"/>
      <c r="D498" s="471"/>
      <c r="E498" s="472"/>
      <c r="F498" s="473"/>
      <c r="G498" s="480"/>
      <c r="H498" s="475"/>
      <c r="I498" s="501"/>
      <c r="J498" s="502"/>
      <c r="K498" s="495"/>
      <c r="L498" s="503"/>
      <c r="M498" s="644"/>
      <c r="N498" s="505" t="str">
        <f>四年级BMI</f>
        <v/>
      </c>
      <c r="O498" s="499" t="str">
        <f>四年级BMI等级</f>
        <v/>
      </c>
      <c r="P498" s="500" t="str">
        <f>四年级BMI得分</f>
        <v/>
      </c>
      <c r="Q498" s="515" t="str">
        <f>四年级肺活量得分</f>
        <v/>
      </c>
      <c r="R498" s="512" t="str">
        <f>四年级等级</f>
        <v/>
      </c>
      <c r="S498" s="516" t="str">
        <f>四年级50米跑得分</f>
        <v/>
      </c>
      <c r="T498" s="517" t="str">
        <f>四年级等级</f>
        <v/>
      </c>
      <c r="U498" s="516" t="str">
        <f>四年级坐位体前屈得分</f>
        <v/>
      </c>
      <c r="V498" s="517" t="str">
        <f>四年级等级</f>
        <v/>
      </c>
      <c r="W498" s="516" t="str">
        <f>四年级一分钟跳绳得分</f>
        <v/>
      </c>
      <c r="X498" s="517" t="str">
        <f>四年级等级</f>
        <v/>
      </c>
      <c r="Y498" s="515" t="str">
        <f>四年级仰卧起坐得分</f>
        <v/>
      </c>
      <c r="Z498" s="518" t="str">
        <f>四年级等级</f>
        <v/>
      </c>
      <c r="AA498" s="533"/>
      <c r="AB498" s="515"/>
      <c r="AC498" s="533" t="str">
        <f>四年级跳绳附加分</f>
        <v/>
      </c>
      <c r="AD498" s="534" t="str">
        <f>四年级标准分</f>
        <v/>
      </c>
      <c r="AE498" s="534" t="str">
        <f>四年级总分</f>
        <v/>
      </c>
      <c r="AF498" s="517" t="str">
        <f>四年级等级</f>
        <v/>
      </c>
    </row>
    <row r="499" spans="1:32">
      <c r="A499" s="476">
        <v>408</v>
      </c>
      <c r="B499" s="477">
        <v>7</v>
      </c>
      <c r="C499" s="478"/>
      <c r="D499" s="471"/>
      <c r="E499" s="478"/>
      <c r="F499" s="473"/>
      <c r="G499" s="480"/>
      <c r="H499" s="475"/>
      <c r="I499" s="501"/>
      <c r="J499" s="502"/>
      <c r="K499" s="502"/>
      <c r="L499" s="503"/>
      <c r="M499" s="644"/>
      <c r="N499" s="505" t="str">
        <f>四年级BMI</f>
        <v/>
      </c>
      <c r="O499" s="499" t="str">
        <f>四年级BMI等级</f>
        <v/>
      </c>
      <c r="P499" s="500" t="str">
        <f>四年级BMI得分</f>
        <v/>
      </c>
      <c r="Q499" s="515" t="str">
        <f>四年级肺活量得分</f>
        <v/>
      </c>
      <c r="R499" s="512" t="str">
        <f>四年级等级</f>
        <v/>
      </c>
      <c r="S499" s="516" t="str">
        <f>四年级50米跑得分</f>
        <v/>
      </c>
      <c r="T499" s="517" t="str">
        <f>四年级等级</f>
        <v/>
      </c>
      <c r="U499" s="516" t="str">
        <f>四年级坐位体前屈得分</f>
        <v/>
      </c>
      <c r="V499" s="517" t="str">
        <f>四年级等级</f>
        <v/>
      </c>
      <c r="W499" s="516" t="str">
        <f>四年级一分钟跳绳得分</f>
        <v/>
      </c>
      <c r="X499" s="517" t="str">
        <f>四年级等级</f>
        <v/>
      </c>
      <c r="Y499" s="515" t="str">
        <f>四年级仰卧起坐得分</f>
        <v/>
      </c>
      <c r="Z499" s="518" t="str">
        <f>四年级等级</f>
        <v/>
      </c>
      <c r="AA499" s="533"/>
      <c r="AB499" s="515"/>
      <c r="AC499" s="533" t="str">
        <f>四年级跳绳附加分</f>
        <v/>
      </c>
      <c r="AD499" s="534" t="str">
        <f>四年级标准分</f>
        <v/>
      </c>
      <c r="AE499" s="534" t="str">
        <f>四年级总分</f>
        <v/>
      </c>
      <c r="AF499" s="517" t="str">
        <f>四年级等级</f>
        <v/>
      </c>
    </row>
    <row r="500" spans="1:32">
      <c r="A500" s="476">
        <v>408</v>
      </c>
      <c r="B500" s="477">
        <v>8</v>
      </c>
      <c r="C500" s="478"/>
      <c r="D500" s="471"/>
      <c r="E500" s="478"/>
      <c r="F500" s="473"/>
      <c r="G500" s="480"/>
      <c r="H500" s="475"/>
      <c r="I500" s="501"/>
      <c r="J500" s="502"/>
      <c r="K500" s="502"/>
      <c r="L500" s="503"/>
      <c r="M500" s="644"/>
      <c r="N500" s="505" t="str">
        <f>四年级BMI</f>
        <v/>
      </c>
      <c r="O500" s="499" t="str">
        <f>四年级BMI等级</f>
        <v/>
      </c>
      <c r="P500" s="500" t="str">
        <f>四年级BMI得分</f>
        <v/>
      </c>
      <c r="Q500" s="515" t="str">
        <f>四年级肺活量得分</f>
        <v/>
      </c>
      <c r="R500" s="512" t="str">
        <f>四年级等级</f>
        <v/>
      </c>
      <c r="S500" s="516" t="str">
        <f>四年级50米跑得分</f>
        <v/>
      </c>
      <c r="T500" s="517" t="str">
        <f>四年级等级</f>
        <v/>
      </c>
      <c r="U500" s="516" t="str">
        <f>四年级坐位体前屈得分</f>
        <v/>
      </c>
      <c r="V500" s="517" t="str">
        <f>四年级等级</f>
        <v/>
      </c>
      <c r="W500" s="516" t="str">
        <f>四年级一分钟跳绳得分</f>
        <v/>
      </c>
      <c r="X500" s="517" t="str">
        <f>四年级等级</f>
        <v/>
      </c>
      <c r="Y500" s="515" t="str">
        <f>四年级仰卧起坐得分</f>
        <v/>
      </c>
      <c r="Z500" s="518" t="str">
        <f>四年级等级</f>
        <v/>
      </c>
      <c r="AA500" s="533"/>
      <c r="AB500" s="515"/>
      <c r="AC500" s="533" t="str">
        <f>四年级跳绳附加分</f>
        <v/>
      </c>
      <c r="AD500" s="534" t="str">
        <f>四年级标准分</f>
        <v/>
      </c>
      <c r="AE500" s="534" t="str">
        <f>四年级总分</f>
        <v/>
      </c>
      <c r="AF500" s="517" t="str">
        <f>四年级等级</f>
        <v/>
      </c>
    </row>
    <row r="501" spans="1:32">
      <c r="A501" s="476">
        <v>408</v>
      </c>
      <c r="B501" s="477">
        <v>9</v>
      </c>
      <c r="C501" s="478"/>
      <c r="D501" s="471"/>
      <c r="E501" s="478"/>
      <c r="F501" s="473"/>
      <c r="G501" s="480"/>
      <c r="H501" s="475"/>
      <c r="I501" s="501"/>
      <c r="J501" s="502"/>
      <c r="K501" s="502"/>
      <c r="L501" s="503"/>
      <c r="M501" s="644"/>
      <c r="N501" s="505" t="str">
        <f>四年级BMI</f>
        <v/>
      </c>
      <c r="O501" s="499" t="str">
        <f>四年级BMI等级</f>
        <v/>
      </c>
      <c r="P501" s="500" t="str">
        <f>四年级BMI得分</f>
        <v/>
      </c>
      <c r="Q501" s="515" t="str">
        <f>四年级肺活量得分</f>
        <v/>
      </c>
      <c r="R501" s="512" t="str">
        <f>四年级等级</f>
        <v/>
      </c>
      <c r="S501" s="516" t="str">
        <f>四年级50米跑得分</f>
        <v/>
      </c>
      <c r="T501" s="517" t="str">
        <f>四年级等级</f>
        <v/>
      </c>
      <c r="U501" s="516" t="str">
        <f>四年级坐位体前屈得分</f>
        <v/>
      </c>
      <c r="V501" s="517" t="str">
        <f>四年级等级</f>
        <v/>
      </c>
      <c r="W501" s="516" t="str">
        <f>四年级一分钟跳绳得分</f>
        <v/>
      </c>
      <c r="X501" s="517" t="str">
        <f>四年级等级</f>
        <v/>
      </c>
      <c r="Y501" s="515" t="str">
        <f>四年级仰卧起坐得分</f>
        <v/>
      </c>
      <c r="Z501" s="518" t="str">
        <f>四年级等级</f>
        <v/>
      </c>
      <c r="AA501" s="533"/>
      <c r="AB501" s="515"/>
      <c r="AC501" s="533" t="str">
        <f>四年级跳绳附加分</f>
        <v/>
      </c>
      <c r="AD501" s="534" t="str">
        <f>四年级标准分</f>
        <v/>
      </c>
      <c r="AE501" s="534" t="str">
        <f>四年级总分</f>
        <v/>
      </c>
      <c r="AF501" s="517" t="str">
        <f>四年级等级</f>
        <v/>
      </c>
    </row>
    <row r="502" spans="1:32">
      <c r="A502" s="476">
        <v>408</v>
      </c>
      <c r="B502" s="477">
        <v>10</v>
      </c>
      <c r="C502" s="478"/>
      <c r="D502" s="471"/>
      <c r="E502" s="478"/>
      <c r="F502" s="473"/>
      <c r="G502" s="474"/>
      <c r="H502" s="475"/>
      <c r="I502" s="501"/>
      <c r="J502" s="502"/>
      <c r="K502" s="502"/>
      <c r="L502" s="503"/>
      <c r="M502" s="644"/>
      <c r="N502" s="505" t="str">
        <f>四年级BMI</f>
        <v/>
      </c>
      <c r="O502" s="499" t="str">
        <f>四年级BMI等级</f>
        <v/>
      </c>
      <c r="P502" s="500" t="str">
        <f>四年级BMI得分</f>
        <v/>
      </c>
      <c r="Q502" s="515" t="str">
        <f>四年级肺活量得分</f>
        <v/>
      </c>
      <c r="R502" s="512" t="str">
        <f>四年级等级</f>
        <v/>
      </c>
      <c r="S502" s="516" t="str">
        <f>四年级50米跑得分</f>
        <v/>
      </c>
      <c r="T502" s="517" t="str">
        <f>四年级等级</f>
        <v/>
      </c>
      <c r="U502" s="516" t="str">
        <f>四年级坐位体前屈得分</f>
        <v/>
      </c>
      <c r="V502" s="517" t="str">
        <f>四年级等级</f>
        <v/>
      </c>
      <c r="W502" s="516" t="str">
        <f>四年级一分钟跳绳得分</f>
        <v/>
      </c>
      <c r="X502" s="517" t="str">
        <f>四年级等级</f>
        <v/>
      </c>
      <c r="Y502" s="515" t="str">
        <f>四年级仰卧起坐得分</f>
        <v/>
      </c>
      <c r="Z502" s="518" t="str">
        <f>四年级等级</f>
        <v/>
      </c>
      <c r="AA502" s="533"/>
      <c r="AB502" s="515"/>
      <c r="AC502" s="533" t="str">
        <f>四年级跳绳附加分</f>
        <v/>
      </c>
      <c r="AD502" s="534" t="str">
        <f>四年级标准分</f>
        <v/>
      </c>
      <c r="AE502" s="534" t="str">
        <f>四年级总分</f>
        <v/>
      </c>
      <c r="AF502" s="517" t="str">
        <f>四年级等级</f>
        <v/>
      </c>
    </row>
    <row r="503" spans="1:32">
      <c r="A503" s="476">
        <v>408</v>
      </c>
      <c r="B503" s="477">
        <v>11</v>
      </c>
      <c r="C503" s="478"/>
      <c r="D503" s="471"/>
      <c r="E503" s="478"/>
      <c r="F503" s="473"/>
      <c r="G503" s="474"/>
      <c r="H503" s="475"/>
      <c r="I503" s="501"/>
      <c r="J503" s="502"/>
      <c r="K503" s="502"/>
      <c r="L503" s="503"/>
      <c r="M503" s="644"/>
      <c r="N503" s="505" t="str">
        <f>四年级BMI</f>
        <v/>
      </c>
      <c r="O503" s="499" t="str">
        <f>四年级BMI等级</f>
        <v/>
      </c>
      <c r="P503" s="500" t="str">
        <f>四年级BMI得分</f>
        <v/>
      </c>
      <c r="Q503" s="515" t="str">
        <f>四年级肺活量得分</f>
        <v/>
      </c>
      <c r="R503" s="512" t="str">
        <f>四年级等级</f>
        <v/>
      </c>
      <c r="S503" s="516" t="str">
        <f>四年级50米跑得分</f>
        <v/>
      </c>
      <c r="T503" s="517" t="str">
        <f>四年级等级</f>
        <v/>
      </c>
      <c r="U503" s="516" t="str">
        <f>四年级坐位体前屈得分</f>
        <v/>
      </c>
      <c r="V503" s="517" t="str">
        <f>四年级等级</f>
        <v/>
      </c>
      <c r="W503" s="516" t="str">
        <f>四年级一分钟跳绳得分</f>
        <v/>
      </c>
      <c r="X503" s="517" t="str">
        <f>四年级等级</f>
        <v/>
      </c>
      <c r="Y503" s="515" t="str">
        <f>四年级仰卧起坐得分</f>
        <v/>
      </c>
      <c r="Z503" s="518" t="str">
        <f>四年级等级</f>
        <v/>
      </c>
      <c r="AA503" s="533"/>
      <c r="AB503" s="515"/>
      <c r="AC503" s="533" t="str">
        <f>四年级跳绳附加分</f>
        <v/>
      </c>
      <c r="AD503" s="534" t="str">
        <f>四年级标准分</f>
        <v/>
      </c>
      <c r="AE503" s="534" t="str">
        <f>四年级总分</f>
        <v/>
      </c>
      <c r="AF503" s="517" t="str">
        <f>四年级等级</f>
        <v/>
      </c>
    </row>
    <row r="504" spans="1:32">
      <c r="A504" s="476">
        <v>408</v>
      </c>
      <c r="B504" s="477">
        <v>12</v>
      </c>
      <c r="C504" s="478"/>
      <c r="D504" s="471"/>
      <c r="E504" s="478"/>
      <c r="F504" s="473"/>
      <c r="G504" s="480"/>
      <c r="H504" s="475"/>
      <c r="I504" s="501"/>
      <c r="J504" s="502"/>
      <c r="K504" s="502"/>
      <c r="L504" s="503"/>
      <c r="M504" s="644"/>
      <c r="N504" s="505" t="str">
        <f>四年级BMI</f>
        <v/>
      </c>
      <c r="O504" s="499" t="str">
        <f>四年级BMI等级</f>
        <v/>
      </c>
      <c r="P504" s="500" t="str">
        <f>四年级BMI得分</f>
        <v/>
      </c>
      <c r="Q504" s="515" t="str">
        <f>四年级肺活量得分</f>
        <v/>
      </c>
      <c r="R504" s="512" t="str">
        <f>四年级等级</f>
        <v/>
      </c>
      <c r="S504" s="516" t="str">
        <f>四年级50米跑得分</f>
        <v/>
      </c>
      <c r="T504" s="517" t="str">
        <f>四年级等级</f>
        <v/>
      </c>
      <c r="U504" s="516" t="str">
        <f>四年级坐位体前屈得分</f>
        <v/>
      </c>
      <c r="V504" s="517" t="str">
        <f>四年级等级</f>
        <v/>
      </c>
      <c r="W504" s="516" t="str">
        <f>四年级一分钟跳绳得分</f>
        <v/>
      </c>
      <c r="X504" s="517" t="str">
        <f>四年级等级</f>
        <v/>
      </c>
      <c r="Y504" s="515" t="str">
        <f>四年级仰卧起坐得分</f>
        <v/>
      </c>
      <c r="Z504" s="518" t="str">
        <f>四年级等级</f>
        <v/>
      </c>
      <c r="AA504" s="533"/>
      <c r="AB504" s="515"/>
      <c r="AC504" s="533" t="str">
        <f>四年级跳绳附加分</f>
        <v/>
      </c>
      <c r="AD504" s="534" t="str">
        <f>四年级标准分</f>
        <v/>
      </c>
      <c r="AE504" s="534" t="str">
        <f>四年级总分</f>
        <v/>
      </c>
      <c r="AF504" s="517" t="str">
        <f>四年级等级</f>
        <v/>
      </c>
    </row>
    <row r="505" spans="1:32">
      <c r="A505" s="476">
        <v>408</v>
      </c>
      <c r="B505" s="477">
        <v>13</v>
      </c>
      <c r="C505" s="478"/>
      <c r="D505" s="471"/>
      <c r="E505" s="478"/>
      <c r="F505" s="473"/>
      <c r="G505" s="480"/>
      <c r="H505" s="475"/>
      <c r="I505" s="501"/>
      <c r="J505" s="502"/>
      <c r="K505" s="502"/>
      <c r="L505" s="503"/>
      <c r="M505" s="644"/>
      <c r="N505" s="505" t="str">
        <f>四年级BMI</f>
        <v/>
      </c>
      <c r="O505" s="499" t="str">
        <f>四年级BMI等级</f>
        <v/>
      </c>
      <c r="P505" s="500" t="str">
        <f>四年级BMI得分</f>
        <v/>
      </c>
      <c r="Q505" s="515" t="str">
        <f>四年级肺活量得分</f>
        <v/>
      </c>
      <c r="R505" s="512" t="str">
        <f>四年级等级</f>
        <v/>
      </c>
      <c r="S505" s="516" t="str">
        <f>四年级50米跑得分</f>
        <v/>
      </c>
      <c r="T505" s="517" t="str">
        <f>四年级等级</f>
        <v/>
      </c>
      <c r="U505" s="516" t="str">
        <f>四年级坐位体前屈得分</f>
        <v/>
      </c>
      <c r="V505" s="517" t="str">
        <f>四年级等级</f>
        <v/>
      </c>
      <c r="W505" s="516" t="str">
        <f>四年级一分钟跳绳得分</f>
        <v/>
      </c>
      <c r="X505" s="517" t="str">
        <f>四年级等级</f>
        <v/>
      </c>
      <c r="Y505" s="515" t="str">
        <f>四年级仰卧起坐得分</f>
        <v/>
      </c>
      <c r="Z505" s="518" t="str">
        <f>四年级等级</f>
        <v/>
      </c>
      <c r="AA505" s="533"/>
      <c r="AB505" s="515"/>
      <c r="AC505" s="533" t="str">
        <f>四年级跳绳附加分</f>
        <v/>
      </c>
      <c r="AD505" s="534" t="str">
        <f>四年级标准分</f>
        <v/>
      </c>
      <c r="AE505" s="534" t="str">
        <f>四年级总分</f>
        <v/>
      </c>
      <c r="AF505" s="517" t="str">
        <f>四年级等级</f>
        <v/>
      </c>
    </row>
    <row r="506" spans="1:32">
      <c r="A506" s="476">
        <v>408</v>
      </c>
      <c r="B506" s="477">
        <v>14</v>
      </c>
      <c r="C506" s="478"/>
      <c r="D506" s="471"/>
      <c r="E506" s="478"/>
      <c r="F506" s="473"/>
      <c r="G506" s="480"/>
      <c r="H506" s="475"/>
      <c r="I506" s="501"/>
      <c r="J506" s="502"/>
      <c r="K506" s="502"/>
      <c r="L506" s="503"/>
      <c r="M506" s="644"/>
      <c r="N506" s="505" t="str">
        <f>四年级BMI</f>
        <v/>
      </c>
      <c r="O506" s="499" t="str">
        <f>四年级BMI等级</f>
        <v/>
      </c>
      <c r="P506" s="500" t="str">
        <f>四年级BMI得分</f>
        <v/>
      </c>
      <c r="Q506" s="515" t="str">
        <f>四年级肺活量得分</f>
        <v/>
      </c>
      <c r="R506" s="512" t="str">
        <f>四年级等级</f>
        <v/>
      </c>
      <c r="S506" s="516" t="str">
        <f>四年级50米跑得分</f>
        <v/>
      </c>
      <c r="T506" s="517" t="str">
        <f>四年级等级</f>
        <v/>
      </c>
      <c r="U506" s="516" t="str">
        <f>四年级坐位体前屈得分</f>
        <v/>
      </c>
      <c r="V506" s="517" t="str">
        <f>四年级等级</f>
        <v/>
      </c>
      <c r="W506" s="516" t="str">
        <f>四年级一分钟跳绳得分</f>
        <v/>
      </c>
      <c r="X506" s="517" t="str">
        <f>四年级等级</f>
        <v/>
      </c>
      <c r="Y506" s="515" t="str">
        <f>四年级仰卧起坐得分</f>
        <v/>
      </c>
      <c r="Z506" s="518" t="str">
        <f>四年级等级</f>
        <v/>
      </c>
      <c r="AA506" s="533"/>
      <c r="AB506" s="515"/>
      <c r="AC506" s="533" t="str">
        <f>四年级跳绳附加分</f>
        <v/>
      </c>
      <c r="AD506" s="534" t="str">
        <f>四年级标准分</f>
        <v/>
      </c>
      <c r="AE506" s="534" t="str">
        <f>四年级总分</f>
        <v/>
      </c>
      <c r="AF506" s="517" t="str">
        <f>四年级等级</f>
        <v/>
      </c>
    </row>
    <row r="507" spans="1:32">
      <c r="A507" s="476">
        <v>408</v>
      </c>
      <c r="B507" s="477">
        <v>15</v>
      </c>
      <c r="C507" s="478"/>
      <c r="D507" s="471"/>
      <c r="E507" s="478"/>
      <c r="F507" s="473"/>
      <c r="G507" s="480"/>
      <c r="H507" s="475"/>
      <c r="I507" s="501"/>
      <c r="J507" s="502"/>
      <c r="K507" s="502"/>
      <c r="L507" s="503"/>
      <c r="M507" s="644"/>
      <c r="N507" s="505" t="str">
        <f>四年级BMI</f>
        <v/>
      </c>
      <c r="O507" s="499" t="str">
        <f>四年级BMI等级</f>
        <v/>
      </c>
      <c r="P507" s="500" t="str">
        <f>四年级BMI得分</f>
        <v/>
      </c>
      <c r="Q507" s="515" t="str">
        <f>四年级肺活量得分</f>
        <v/>
      </c>
      <c r="R507" s="512" t="str">
        <f>四年级等级</f>
        <v/>
      </c>
      <c r="S507" s="516" t="str">
        <f>四年级50米跑得分</f>
        <v/>
      </c>
      <c r="T507" s="517" t="str">
        <f>四年级等级</f>
        <v/>
      </c>
      <c r="U507" s="516" t="str">
        <f>四年级坐位体前屈得分</f>
        <v/>
      </c>
      <c r="V507" s="517" t="str">
        <f>四年级等级</f>
        <v/>
      </c>
      <c r="W507" s="516" t="str">
        <f>四年级一分钟跳绳得分</f>
        <v/>
      </c>
      <c r="X507" s="517" t="str">
        <f>四年级等级</f>
        <v/>
      </c>
      <c r="Y507" s="515" t="str">
        <f>四年级仰卧起坐得分</f>
        <v/>
      </c>
      <c r="Z507" s="518" t="str">
        <f>四年级等级</f>
        <v/>
      </c>
      <c r="AA507" s="533"/>
      <c r="AB507" s="515"/>
      <c r="AC507" s="533" t="str">
        <f>四年级跳绳附加分</f>
        <v/>
      </c>
      <c r="AD507" s="534" t="str">
        <f>四年级标准分</f>
        <v/>
      </c>
      <c r="AE507" s="534" t="str">
        <f>四年级总分</f>
        <v/>
      </c>
      <c r="AF507" s="517" t="str">
        <f>四年级等级</f>
        <v/>
      </c>
    </row>
    <row r="508" spans="1:32">
      <c r="A508" s="476">
        <v>408</v>
      </c>
      <c r="B508" s="477">
        <v>16</v>
      </c>
      <c r="C508" s="478"/>
      <c r="D508" s="471"/>
      <c r="E508" s="478"/>
      <c r="F508" s="473"/>
      <c r="G508" s="480"/>
      <c r="H508" s="475"/>
      <c r="I508" s="501"/>
      <c r="J508" s="502"/>
      <c r="K508" s="502"/>
      <c r="L508" s="503"/>
      <c r="M508" s="644"/>
      <c r="N508" s="505" t="str">
        <f>四年级BMI</f>
        <v/>
      </c>
      <c r="O508" s="499" t="str">
        <f>四年级BMI等级</f>
        <v/>
      </c>
      <c r="P508" s="500" t="str">
        <f>四年级BMI得分</f>
        <v/>
      </c>
      <c r="Q508" s="515" t="str">
        <f>四年级肺活量得分</f>
        <v/>
      </c>
      <c r="R508" s="512" t="str">
        <f>四年级等级</f>
        <v/>
      </c>
      <c r="S508" s="516" t="str">
        <f>四年级50米跑得分</f>
        <v/>
      </c>
      <c r="T508" s="517" t="str">
        <f>四年级等级</f>
        <v/>
      </c>
      <c r="U508" s="516" t="str">
        <f>四年级坐位体前屈得分</f>
        <v/>
      </c>
      <c r="V508" s="517" t="str">
        <f>四年级等级</f>
        <v/>
      </c>
      <c r="W508" s="516" t="str">
        <f>四年级一分钟跳绳得分</f>
        <v/>
      </c>
      <c r="X508" s="517" t="str">
        <f>四年级等级</f>
        <v/>
      </c>
      <c r="Y508" s="515" t="str">
        <f>四年级仰卧起坐得分</f>
        <v/>
      </c>
      <c r="Z508" s="518" t="str">
        <f>四年级等级</f>
        <v/>
      </c>
      <c r="AA508" s="533"/>
      <c r="AB508" s="515"/>
      <c r="AC508" s="533" t="str">
        <f>四年级跳绳附加分</f>
        <v/>
      </c>
      <c r="AD508" s="534" t="str">
        <f>四年级标准分</f>
        <v/>
      </c>
      <c r="AE508" s="534" t="str">
        <f>四年级总分</f>
        <v/>
      </c>
      <c r="AF508" s="517" t="str">
        <f>四年级等级</f>
        <v/>
      </c>
    </row>
    <row r="509" spans="1:32">
      <c r="A509" s="476">
        <v>408</v>
      </c>
      <c r="B509" s="477">
        <v>17</v>
      </c>
      <c r="C509" s="478"/>
      <c r="D509" s="471"/>
      <c r="E509" s="478"/>
      <c r="F509" s="473"/>
      <c r="G509" s="480"/>
      <c r="H509" s="475"/>
      <c r="I509" s="501"/>
      <c r="J509" s="502"/>
      <c r="K509" s="502"/>
      <c r="L509" s="503"/>
      <c r="M509" s="644"/>
      <c r="N509" s="505" t="str">
        <f>四年级BMI</f>
        <v/>
      </c>
      <c r="O509" s="499" t="str">
        <f>四年级BMI等级</f>
        <v/>
      </c>
      <c r="P509" s="500" t="str">
        <f>四年级BMI得分</f>
        <v/>
      </c>
      <c r="Q509" s="515" t="str">
        <f>四年级肺活量得分</f>
        <v/>
      </c>
      <c r="R509" s="512" t="str">
        <f>四年级等级</f>
        <v/>
      </c>
      <c r="S509" s="516" t="str">
        <f>四年级50米跑得分</f>
        <v/>
      </c>
      <c r="T509" s="517" t="str">
        <f>四年级等级</f>
        <v/>
      </c>
      <c r="U509" s="516" t="str">
        <f>四年级坐位体前屈得分</f>
        <v/>
      </c>
      <c r="V509" s="517" t="str">
        <f>四年级等级</f>
        <v/>
      </c>
      <c r="W509" s="516" t="str">
        <f>四年级一分钟跳绳得分</f>
        <v/>
      </c>
      <c r="X509" s="517" t="str">
        <f>四年级等级</f>
        <v/>
      </c>
      <c r="Y509" s="515" t="str">
        <f>四年级仰卧起坐得分</f>
        <v/>
      </c>
      <c r="Z509" s="518" t="str">
        <f>四年级等级</f>
        <v/>
      </c>
      <c r="AA509" s="533"/>
      <c r="AB509" s="515"/>
      <c r="AC509" s="533" t="str">
        <f>四年级跳绳附加分</f>
        <v/>
      </c>
      <c r="AD509" s="534" t="str">
        <f>四年级标准分</f>
        <v/>
      </c>
      <c r="AE509" s="534" t="str">
        <f>四年级总分</f>
        <v/>
      </c>
      <c r="AF509" s="517" t="str">
        <f>四年级等级</f>
        <v/>
      </c>
    </row>
    <row r="510" spans="1:32">
      <c r="A510" s="476">
        <v>408</v>
      </c>
      <c r="B510" s="477">
        <v>18</v>
      </c>
      <c r="C510" s="478"/>
      <c r="D510" s="471"/>
      <c r="E510" s="478"/>
      <c r="F510" s="473"/>
      <c r="G510" s="480"/>
      <c r="H510" s="475"/>
      <c r="I510" s="501"/>
      <c r="J510" s="502"/>
      <c r="K510" s="502"/>
      <c r="L510" s="503"/>
      <c r="M510" s="644"/>
      <c r="N510" s="505" t="str">
        <f>四年级BMI</f>
        <v/>
      </c>
      <c r="O510" s="499" t="str">
        <f>四年级BMI等级</f>
        <v/>
      </c>
      <c r="P510" s="500" t="str">
        <f>四年级BMI得分</f>
        <v/>
      </c>
      <c r="Q510" s="515" t="str">
        <f>四年级肺活量得分</f>
        <v/>
      </c>
      <c r="R510" s="512" t="str">
        <f>四年级等级</f>
        <v/>
      </c>
      <c r="S510" s="516" t="str">
        <f>四年级50米跑得分</f>
        <v/>
      </c>
      <c r="T510" s="517" t="str">
        <f>四年级等级</f>
        <v/>
      </c>
      <c r="U510" s="516" t="str">
        <f>四年级坐位体前屈得分</f>
        <v/>
      </c>
      <c r="V510" s="517" t="str">
        <f>四年级等级</f>
        <v/>
      </c>
      <c r="W510" s="516" t="str">
        <f>四年级一分钟跳绳得分</f>
        <v/>
      </c>
      <c r="X510" s="517" t="str">
        <f>四年级等级</f>
        <v/>
      </c>
      <c r="Y510" s="515" t="str">
        <f>四年级仰卧起坐得分</f>
        <v/>
      </c>
      <c r="Z510" s="518" t="str">
        <f>四年级等级</f>
        <v/>
      </c>
      <c r="AA510" s="533"/>
      <c r="AB510" s="515"/>
      <c r="AC510" s="533" t="str">
        <f>四年级跳绳附加分</f>
        <v/>
      </c>
      <c r="AD510" s="534" t="str">
        <f>四年级标准分</f>
        <v/>
      </c>
      <c r="AE510" s="534" t="str">
        <f>四年级总分</f>
        <v/>
      </c>
      <c r="AF510" s="517" t="str">
        <f>四年级等级</f>
        <v/>
      </c>
    </row>
    <row r="511" spans="1:32">
      <c r="A511" s="476">
        <v>408</v>
      </c>
      <c r="B511" s="477">
        <v>19</v>
      </c>
      <c r="C511" s="478"/>
      <c r="D511" s="471"/>
      <c r="E511" s="478"/>
      <c r="F511" s="473"/>
      <c r="G511" s="480"/>
      <c r="H511" s="475"/>
      <c r="I511" s="501"/>
      <c r="J511" s="502"/>
      <c r="K511" s="502"/>
      <c r="L511" s="503"/>
      <c r="M511" s="644"/>
      <c r="N511" s="505" t="str">
        <f>四年级BMI</f>
        <v/>
      </c>
      <c r="O511" s="499" t="str">
        <f>四年级BMI等级</f>
        <v/>
      </c>
      <c r="P511" s="500" t="str">
        <f>四年级BMI得分</f>
        <v/>
      </c>
      <c r="Q511" s="515" t="str">
        <f>四年级肺活量得分</f>
        <v/>
      </c>
      <c r="R511" s="512" t="str">
        <f>四年级等级</f>
        <v/>
      </c>
      <c r="S511" s="516" t="str">
        <f>四年级50米跑得分</f>
        <v/>
      </c>
      <c r="T511" s="517" t="str">
        <f>四年级等级</f>
        <v/>
      </c>
      <c r="U511" s="516" t="str">
        <f>四年级坐位体前屈得分</f>
        <v/>
      </c>
      <c r="V511" s="517" t="str">
        <f>四年级等级</f>
        <v/>
      </c>
      <c r="W511" s="516" t="str">
        <f>四年级一分钟跳绳得分</f>
        <v/>
      </c>
      <c r="X511" s="517" t="str">
        <f>四年级等级</f>
        <v/>
      </c>
      <c r="Y511" s="515" t="str">
        <f>四年级仰卧起坐得分</f>
        <v/>
      </c>
      <c r="Z511" s="518" t="str">
        <f>四年级等级</f>
        <v/>
      </c>
      <c r="AA511" s="533"/>
      <c r="AB511" s="515"/>
      <c r="AC511" s="533" t="str">
        <f>四年级跳绳附加分</f>
        <v/>
      </c>
      <c r="AD511" s="534" t="str">
        <f>四年级标准分</f>
        <v/>
      </c>
      <c r="AE511" s="534" t="str">
        <f>四年级总分</f>
        <v/>
      </c>
      <c r="AF511" s="517" t="str">
        <f>四年级等级</f>
        <v/>
      </c>
    </row>
    <row r="512" spans="1:32">
      <c r="A512" s="476">
        <v>408</v>
      </c>
      <c r="B512" s="477">
        <v>20</v>
      </c>
      <c r="C512" s="478"/>
      <c r="D512" s="471"/>
      <c r="E512" s="478"/>
      <c r="F512" s="473"/>
      <c r="G512" s="480"/>
      <c r="H512" s="475"/>
      <c r="I512" s="501"/>
      <c r="J512" s="502"/>
      <c r="K512" s="502"/>
      <c r="L512" s="503"/>
      <c r="M512" s="644"/>
      <c r="N512" s="505" t="str">
        <f>四年级BMI</f>
        <v/>
      </c>
      <c r="O512" s="499" t="str">
        <f>四年级BMI等级</f>
        <v/>
      </c>
      <c r="P512" s="500" t="str">
        <f>四年级BMI得分</f>
        <v/>
      </c>
      <c r="Q512" s="515" t="str">
        <f>四年级肺活量得分</f>
        <v/>
      </c>
      <c r="R512" s="512" t="str">
        <f>四年级等级</f>
        <v/>
      </c>
      <c r="S512" s="516" t="str">
        <f>四年级50米跑得分</f>
        <v/>
      </c>
      <c r="T512" s="517" t="str">
        <f>四年级等级</f>
        <v/>
      </c>
      <c r="U512" s="516" t="str">
        <f>四年级坐位体前屈得分</f>
        <v/>
      </c>
      <c r="V512" s="517" t="str">
        <f>四年级等级</f>
        <v/>
      </c>
      <c r="W512" s="516" t="str">
        <f>四年级一分钟跳绳得分</f>
        <v/>
      </c>
      <c r="X512" s="517" t="str">
        <f>四年级等级</f>
        <v/>
      </c>
      <c r="Y512" s="515" t="str">
        <f>四年级仰卧起坐得分</f>
        <v/>
      </c>
      <c r="Z512" s="518" t="str">
        <f>四年级等级</f>
        <v/>
      </c>
      <c r="AA512" s="533"/>
      <c r="AB512" s="515"/>
      <c r="AC512" s="533" t="str">
        <f>四年级跳绳附加分</f>
        <v/>
      </c>
      <c r="AD512" s="534" t="str">
        <f>四年级标准分</f>
        <v/>
      </c>
      <c r="AE512" s="534" t="str">
        <f>四年级总分</f>
        <v/>
      </c>
      <c r="AF512" s="517" t="str">
        <f>四年级等级</f>
        <v/>
      </c>
    </row>
    <row r="513" spans="1:32">
      <c r="A513" s="476">
        <v>408</v>
      </c>
      <c r="B513" s="477">
        <v>21</v>
      </c>
      <c r="C513" s="478"/>
      <c r="D513" s="471"/>
      <c r="E513" s="478"/>
      <c r="F513" s="473"/>
      <c r="G513" s="480"/>
      <c r="H513" s="475"/>
      <c r="I513" s="501"/>
      <c r="J513" s="502"/>
      <c r="K513" s="502"/>
      <c r="L513" s="503"/>
      <c r="M513" s="644"/>
      <c r="N513" s="505" t="str">
        <f>四年级BMI</f>
        <v/>
      </c>
      <c r="O513" s="499" t="str">
        <f>四年级BMI等级</f>
        <v/>
      </c>
      <c r="P513" s="500" t="str">
        <f>四年级BMI得分</f>
        <v/>
      </c>
      <c r="Q513" s="515" t="str">
        <f>四年级肺活量得分</f>
        <v/>
      </c>
      <c r="R513" s="512" t="str">
        <f>四年级等级</f>
        <v/>
      </c>
      <c r="S513" s="516" t="str">
        <f>四年级50米跑得分</f>
        <v/>
      </c>
      <c r="T513" s="517" t="str">
        <f>四年级等级</f>
        <v/>
      </c>
      <c r="U513" s="516" t="str">
        <f>四年级坐位体前屈得分</f>
        <v/>
      </c>
      <c r="V513" s="517" t="str">
        <f>四年级等级</f>
        <v/>
      </c>
      <c r="W513" s="516" t="str">
        <f>四年级一分钟跳绳得分</f>
        <v/>
      </c>
      <c r="X513" s="517" t="str">
        <f>四年级等级</f>
        <v/>
      </c>
      <c r="Y513" s="515" t="str">
        <f>四年级仰卧起坐得分</f>
        <v/>
      </c>
      <c r="Z513" s="518" t="str">
        <f>四年级等级</f>
        <v/>
      </c>
      <c r="AA513" s="533"/>
      <c r="AB513" s="515"/>
      <c r="AC513" s="533" t="str">
        <f>四年级跳绳附加分</f>
        <v/>
      </c>
      <c r="AD513" s="534" t="str">
        <f>四年级标准分</f>
        <v/>
      </c>
      <c r="AE513" s="534" t="str">
        <f>四年级总分</f>
        <v/>
      </c>
      <c r="AF513" s="517" t="str">
        <f>四年级等级</f>
        <v/>
      </c>
    </row>
    <row r="514" spans="1:32">
      <c r="A514" s="476">
        <v>408</v>
      </c>
      <c r="B514" s="477">
        <v>22</v>
      </c>
      <c r="C514" s="478"/>
      <c r="D514" s="471"/>
      <c r="E514" s="478"/>
      <c r="F514" s="473"/>
      <c r="G514" s="480"/>
      <c r="H514" s="475"/>
      <c r="I514" s="501"/>
      <c r="J514" s="502"/>
      <c r="K514" s="502"/>
      <c r="L514" s="503"/>
      <c r="M514" s="644"/>
      <c r="N514" s="505" t="str">
        <f>四年级BMI</f>
        <v/>
      </c>
      <c r="O514" s="499" t="str">
        <f>四年级BMI等级</f>
        <v/>
      </c>
      <c r="P514" s="500" t="str">
        <f>四年级BMI得分</f>
        <v/>
      </c>
      <c r="Q514" s="515" t="str">
        <f>四年级肺活量得分</f>
        <v/>
      </c>
      <c r="R514" s="512" t="str">
        <f>四年级等级</f>
        <v/>
      </c>
      <c r="S514" s="516" t="str">
        <f>四年级50米跑得分</f>
        <v/>
      </c>
      <c r="T514" s="517" t="str">
        <f>四年级等级</f>
        <v/>
      </c>
      <c r="U514" s="516" t="str">
        <f>四年级坐位体前屈得分</f>
        <v/>
      </c>
      <c r="V514" s="517" t="str">
        <f>四年级等级</f>
        <v/>
      </c>
      <c r="W514" s="516" t="str">
        <f>四年级一分钟跳绳得分</f>
        <v/>
      </c>
      <c r="X514" s="517" t="str">
        <f>四年级等级</f>
        <v/>
      </c>
      <c r="Y514" s="515" t="str">
        <f>四年级仰卧起坐得分</f>
        <v/>
      </c>
      <c r="Z514" s="518" t="str">
        <f>四年级等级</f>
        <v/>
      </c>
      <c r="AA514" s="533"/>
      <c r="AB514" s="515"/>
      <c r="AC514" s="533" t="str">
        <f>四年级跳绳附加分</f>
        <v/>
      </c>
      <c r="AD514" s="534" t="str">
        <f>四年级标准分</f>
        <v/>
      </c>
      <c r="AE514" s="534" t="str">
        <f>四年级总分</f>
        <v/>
      </c>
      <c r="AF514" s="517" t="str">
        <f>四年级等级</f>
        <v/>
      </c>
    </row>
    <row r="515" spans="1:32">
      <c r="A515" s="476">
        <v>408</v>
      </c>
      <c r="B515" s="477">
        <v>23</v>
      </c>
      <c r="C515" s="478"/>
      <c r="D515" s="471"/>
      <c r="E515" s="478"/>
      <c r="F515" s="481"/>
      <c r="G515" s="480"/>
      <c r="H515" s="475"/>
      <c r="I515" s="501"/>
      <c r="J515" s="502"/>
      <c r="K515" s="502"/>
      <c r="L515" s="503"/>
      <c r="M515" s="644"/>
      <c r="N515" s="505" t="str">
        <f>四年级BMI</f>
        <v/>
      </c>
      <c r="O515" s="499" t="str">
        <f>四年级BMI等级</f>
        <v/>
      </c>
      <c r="P515" s="500" t="str">
        <f>四年级BMI得分</f>
        <v/>
      </c>
      <c r="Q515" s="515" t="str">
        <f>四年级肺活量得分</f>
        <v/>
      </c>
      <c r="R515" s="512" t="str">
        <f>四年级等级</f>
        <v/>
      </c>
      <c r="S515" s="516" t="str">
        <f>四年级50米跑得分</f>
        <v/>
      </c>
      <c r="T515" s="517" t="str">
        <f>四年级等级</f>
        <v/>
      </c>
      <c r="U515" s="516" t="str">
        <f>四年级坐位体前屈得分</f>
        <v/>
      </c>
      <c r="V515" s="517" t="str">
        <f>四年级等级</f>
        <v/>
      </c>
      <c r="W515" s="516" t="str">
        <f>四年级一分钟跳绳得分</f>
        <v/>
      </c>
      <c r="X515" s="517" t="str">
        <f>四年级等级</f>
        <v/>
      </c>
      <c r="Y515" s="515" t="str">
        <f>四年级仰卧起坐得分</f>
        <v/>
      </c>
      <c r="Z515" s="518" t="str">
        <f>四年级等级</f>
        <v/>
      </c>
      <c r="AA515" s="533"/>
      <c r="AB515" s="515"/>
      <c r="AC515" s="533" t="str">
        <f>四年级跳绳附加分</f>
        <v/>
      </c>
      <c r="AD515" s="534" t="str">
        <f>四年级标准分</f>
        <v/>
      </c>
      <c r="AE515" s="534" t="str">
        <f>四年级总分</f>
        <v/>
      </c>
      <c r="AF515" s="517" t="str">
        <f>四年级等级</f>
        <v/>
      </c>
    </row>
    <row r="516" spans="1:32">
      <c r="A516" s="476">
        <v>408</v>
      </c>
      <c r="B516" s="477">
        <v>24</v>
      </c>
      <c r="C516" s="478"/>
      <c r="D516" s="471"/>
      <c r="E516" s="478"/>
      <c r="F516" s="481"/>
      <c r="G516" s="480"/>
      <c r="H516" s="475"/>
      <c r="I516" s="501"/>
      <c r="J516" s="502"/>
      <c r="K516" s="502"/>
      <c r="L516" s="503"/>
      <c r="M516" s="644"/>
      <c r="N516" s="505" t="str">
        <f>四年级BMI</f>
        <v/>
      </c>
      <c r="O516" s="499" t="str">
        <f>四年级BMI等级</f>
        <v/>
      </c>
      <c r="P516" s="500" t="str">
        <f>四年级BMI得分</f>
        <v/>
      </c>
      <c r="Q516" s="515" t="str">
        <f>四年级肺活量得分</f>
        <v/>
      </c>
      <c r="R516" s="512" t="str">
        <f>四年级等级</f>
        <v/>
      </c>
      <c r="S516" s="516" t="str">
        <f>四年级50米跑得分</f>
        <v/>
      </c>
      <c r="T516" s="517" t="str">
        <f>四年级等级</f>
        <v/>
      </c>
      <c r="U516" s="516" t="str">
        <f>四年级坐位体前屈得分</f>
        <v/>
      </c>
      <c r="V516" s="517" t="str">
        <f>四年级等级</f>
        <v/>
      </c>
      <c r="W516" s="516" t="str">
        <f>四年级一分钟跳绳得分</f>
        <v/>
      </c>
      <c r="X516" s="517" t="str">
        <f>四年级等级</f>
        <v/>
      </c>
      <c r="Y516" s="515" t="str">
        <f>四年级仰卧起坐得分</f>
        <v/>
      </c>
      <c r="Z516" s="518" t="str">
        <f>四年级等级</f>
        <v/>
      </c>
      <c r="AA516" s="533"/>
      <c r="AB516" s="515"/>
      <c r="AC516" s="533" t="str">
        <f>四年级跳绳附加分</f>
        <v/>
      </c>
      <c r="AD516" s="534" t="str">
        <f>四年级标准分</f>
        <v/>
      </c>
      <c r="AE516" s="534" t="str">
        <f>四年级总分</f>
        <v/>
      </c>
      <c r="AF516" s="517" t="str">
        <f>四年级等级</f>
        <v/>
      </c>
    </row>
    <row r="517" spans="1:32">
      <c r="A517" s="476">
        <v>408</v>
      </c>
      <c r="B517" s="477">
        <v>25</v>
      </c>
      <c r="C517" s="478"/>
      <c r="D517" s="471"/>
      <c r="E517" s="478"/>
      <c r="F517" s="481"/>
      <c r="G517" s="480"/>
      <c r="H517" s="475"/>
      <c r="I517" s="501"/>
      <c r="J517" s="502"/>
      <c r="K517" s="502"/>
      <c r="L517" s="503"/>
      <c r="M517" s="644"/>
      <c r="N517" s="505" t="str">
        <f>四年级BMI</f>
        <v/>
      </c>
      <c r="O517" s="499" t="str">
        <f>四年级BMI等级</f>
        <v/>
      </c>
      <c r="P517" s="500" t="str">
        <f>四年级BMI得分</f>
        <v/>
      </c>
      <c r="Q517" s="515" t="str">
        <f>四年级肺活量得分</f>
        <v/>
      </c>
      <c r="R517" s="512" t="str">
        <f>四年级等级</f>
        <v/>
      </c>
      <c r="S517" s="516" t="str">
        <f>四年级50米跑得分</f>
        <v/>
      </c>
      <c r="T517" s="517" t="str">
        <f>四年级等级</f>
        <v/>
      </c>
      <c r="U517" s="516" t="str">
        <f>四年级坐位体前屈得分</f>
        <v/>
      </c>
      <c r="V517" s="517" t="str">
        <f>四年级等级</f>
        <v/>
      </c>
      <c r="W517" s="516" t="str">
        <f>四年级一分钟跳绳得分</f>
        <v/>
      </c>
      <c r="X517" s="517" t="str">
        <f>四年级等级</f>
        <v/>
      </c>
      <c r="Y517" s="515" t="str">
        <f>四年级仰卧起坐得分</f>
        <v/>
      </c>
      <c r="Z517" s="518" t="str">
        <f>四年级等级</f>
        <v/>
      </c>
      <c r="AA517" s="533"/>
      <c r="AB517" s="515"/>
      <c r="AC517" s="533" t="str">
        <f>四年级跳绳附加分</f>
        <v/>
      </c>
      <c r="AD517" s="534" t="str">
        <f>四年级标准分</f>
        <v/>
      </c>
      <c r="AE517" s="534" t="str">
        <f>四年级总分</f>
        <v/>
      </c>
      <c r="AF517" s="517" t="str">
        <f>四年级等级</f>
        <v/>
      </c>
    </row>
    <row r="518" spans="1:32">
      <c r="A518" s="476">
        <v>408</v>
      </c>
      <c r="B518" s="477">
        <v>26</v>
      </c>
      <c r="C518" s="478"/>
      <c r="D518" s="471"/>
      <c r="E518" s="478"/>
      <c r="F518" s="481"/>
      <c r="G518" s="480"/>
      <c r="H518" s="475"/>
      <c r="I518" s="501"/>
      <c r="J518" s="502"/>
      <c r="K518" s="502"/>
      <c r="L518" s="503"/>
      <c r="M518" s="644"/>
      <c r="N518" s="505" t="str">
        <f>四年级BMI</f>
        <v/>
      </c>
      <c r="O518" s="499" t="str">
        <f>四年级BMI等级</f>
        <v/>
      </c>
      <c r="P518" s="500" t="str">
        <f>四年级BMI得分</f>
        <v/>
      </c>
      <c r="Q518" s="515" t="str">
        <f>四年级肺活量得分</f>
        <v/>
      </c>
      <c r="R518" s="512" t="str">
        <f>四年级等级</f>
        <v/>
      </c>
      <c r="S518" s="516" t="str">
        <f>四年级50米跑得分</f>
        <v/>
      </c>
      <c r="T518" s="517" t="str">
        <f>四年级等级</f>
        <v/>
      </c>
      <c r="U518" s="516" t="str">
        <f>四年级坐位体前屈得分</f>
        <v/>
      </c>
      <c r="V518" s="517" t="str">
        <f>四年级等级</f>
        <v/>
      </c>
      <c r="W518" s="516" t="str">
        <f>四年级一分钟跳绳得分</f>
        <v/>
      </c>
      <c r="X518" s="517" t="str">
        <f>四年级等级</f>
        <v/>
      </c>
      <c r="Y518" s="515" t="str">
        <f>四年级仰卧起坐得分</f>
        <v/>
      </c>
      <c r="Z518" s="518" t="str">
        <f>四年级等级</f>
        <v/>
      </c>
      <c r="AA518" s="533"/>
      <c r="AB518" s="515"/>
      <c r="AC518" s="533" t="str">
        <f>四年级跳绳附加分</f>
        <v/>
      </c>
      <c r="AD518" s="534" t="str">
        <f>四年级标准分</f>
        <v/>
      </c>
      <c r="AE518" s="534" t="str">
        <f>四年级总分</f>
        <v/>
      </c>
      <c r="AF518" s="517" t="str">
        <f>四年级等级</f>
        <v/>
      </c>
    </row>
    <row r="519" spans="1:32">
      <c r="A519" s="476">
        <v>408</v>
      </c>
      <c r="B519" s="477">
        <v>27</v>
      </c>
      <c r="C519" s="478"/>
      <c r="D519" s="471"/>
      <c r="E519" s="478"/>
      <c r="F519" s="481"/>
      <c r="G519" s="480"/>
      <c r="H519" s="475"/>
      <c r="I519" s="501"/>
      <c r="J519" s="502"/>
      <c r="K519" s="502"/>
      <c r="L519" s="503"/>
      <c r="M519" s="644"/>
      <c r="N519" s="505" t="str">
        <f>四年级BMI</f>
        <v/>
      </c>
      <c r="O519" s="499" t="str">
        <f>四年级BMI等级</f>
        <v/>
      </c>
      <c r="P519" s="500" t="str">
        <f>四年级BMI得分</f>
        <v/>
      </c>
      <c r="Q519" s="515" t="str">
        <f>四年级肺活量得分</f>
        <v/>
      </c>
      <c r="R519" s="512" t="str">
        <f>四年级等级</f>
        <v/>
      </c>
      <c r="S519" s="516" t="str">
        <f>四年级50米跑得分</f>
        <v/>
      </c>
      <c r="T519" s="517" t="str">
        <f>四年级等级</f>
        <v/>
      </c>
      <c r="U519" s="516" t="str">
        <f>四年级坐位体前屈得分</f>
        <v/>
      </c>
      <c r="V519" s="517" t="str">
        <f>四年级等级</f>
        <v/>
      </c>
      <c r="W519" s="516" t="str">
        <f>四年级一分钟跳绳得分</f>
        <v/>
      </c>
      <c r="X519" s="517" t="str">
        <f>四年级等级</f>
        <v/>
      </c>
      <c r="Y519" s="515" t="str">
        <f>四年级仰卧起坐得分</f>
        <v/>
      </c>
      <c r="Z519" s="518" t="str">
        <f>四年级等级</f>
        <v/>
      </c>
      <c r="AA519" s="533"/>
      <c r="AB519" s="515"/>
      <c r="AC519" s="533" t="str">
        <f>四年级跳绳附加分</f>
        <v/>
      </c>
      <c r="AD519" s="534" t="str">
        <f>四年级标准分</f>
        <v/>
      </c>
      <c r="AE519" s="534" t="str">
        <f>四年级总分</f>
        <v/>
      </c>
      <c r="AF519" s="517" t="str">
        <f>四年级等级</f>
        <v/>
      </c>
    </row>
    <row r="520" spans="1:32">
      <c r="A520" s="476">
        <v>408</v>
      </c>
      <c r="B520" s="477">
        <v>28</v>
      </c>
      <c r="C520" s="478"/>
      <c r="D520" s="471"/>
      <c r="E520" s="478"/>
      <c r="F520" s="481"/>
      <c r="G520" s="480"/>
      <c r="H520" s="475"/>
      <c r="I520" s="501"/>
      <c r="J520" s="502"/>
      <c r="K520" s="502"/>
      <c r="L520" s="503"/>
      <c r="M520" s="644"/>
      <c r="N520" s="505" t="str">
        <f>四年级BMI</f>
        <v/>
      </c>
      <c r="O520" s="499" t="str">
        <f>四年级BMI等级</f>
        <v/>
      </c>
      <c r="P520" s="500" t="str">
        <f>四年级BMI得分</f>
        <v/>
      </c>
      <c r="Q520" s="515" t="str">
        <f>四年级肺活量得分</f>
        <v/>
      </c>
      <c r="R520" s="512" t="str">
        <f>四年级等级</f>
        <v/>
      </c>
      <c r="S520" s="516" t="str">
        <f>四年级50米跑得分</f>
        <v/>
      </c>
      <c r="T520" s="517" t="str">
        <f>四年级等级</f>
        <v/>
      </c>
      <c r="U520" s="516" t="str">
        <f>四年级坐位体前屈得分</f>
        <v/>
      </c>
      <c r="V520" s="517" t="str">
        <f>四年级等级</f>
        <v/>
      </c>
      <c r="W520" s="516" t="str">
        <f>四年级一分钟跳绳得分</f>
        <v/>
      </c>
      <c r="X520" s="517" t="str">
        <f>四年级等级</f>
        <v/>
      </c>
      <c r="Y520" s="515" t="str">
        <f>四年级仰卧起坐得分</f>
        <v/>
      </c>
      <c r="Z520" s="518" t="str">
        <f>四年级等级</f>
        <v/>
      </c>
      <c r="AA520" s="533"/>
      <c r="AB520" s="515"/>
      <c r="AC520" s="533" t="str">
        <f>四年级跳绳附加分</f>
        <v/>
      </c>
      <c r="AD520" s="534" t="str">
        <f>四年级标准分</f>
        <v/>
      </c>
      <c r="AE520" s="534" t="str">
        <f>四年级总分</f>
        <v/>
      </c>
      <c r="AF520" s="517" t="str">
        <f>四年级等级</f>
        <v/>
      </c>
    </row>
    <row r="521" spans="1:32">
      <c r="A521" s="476">
        <v>408</v>
      </c>
      <c r="B521" s="477">
        <v>29</v>
      </c>
      <c r="C521" s="478"/>
      <c r="D521" s="471"/>
      <c r="E521" s="478"/>
      <c r="F521" s="481"/>
      <c r="G521" s="480"/>
      <c r="H521" s="475"/>
      <c r="I521" s="501"/>
      <c r="J521" s="502"/>
      <c r="K521" s="502"/>
      <c r="L521" s="503"/>
      <c r="M521" s="644"/>
      <c r="N521" s="505" t="str">
        <f>四年级BMI</f>
        <v/>
      </c>
      <c r="O521" s="499" t="str">
        <f>四年级BMI等级</f>
        <v/>
      </c>
      <c r="P521" s="500" t="str">
        <f>四年级BMI得分</f>
        <v/>
      </c>
      <c r="Q521" s="515" t="str">
        <f>四年级肺活量得分</f>
        <v/>
      </c>
      <c r="R521" s="512" t="str">
        <f>四年级等级</f>
        <v/>
      </c>
      <c r="S521" s="516" t="str">
        <f>四年级50米跑得分</f>
        <v/>
      </c>
      <c r="T521" s="517" t="str">
        <f>四年级等级</f>
        <v/>
      </c>
      <c r="U521" s="516" t="str">
        <f>四年级坐位体前屈得分</f>
        <v/>
      </c>
      <c r="V521" s="517" t="str">
        <f>四年级等级</f>
        <v/>
      </c>
      <c r="W521" s="516" t="str">
        <f>四年级一分钟跳绳得分</f>
        <v/>
      </c>
      <c r="X521" s="517" t="str">
        <f>四年级等级</f>
        <v/>
      </c>
      <c r="Y521" s="515" t="str">
        <f>四年级仰卧起坐得分</f>
        <v/>
      </c>
      <c r="Z521" s="518" t="str">
        <f>四年级等级</f>
        <v/>
      </c>
      <c r="AA521" s="533"/>
      <c r="AB521" s="515"/>
      <c r="AC521" s="533" t="str">
        <f>四年级跳绳附加分</f>
        <v/>
      </c>
      <c r="AD521" s="534" t="str">
        <f>四年级标准分</f>
        <v/>
      </c>
      <c r="AE521" s="534" t="str">
        <f>四年级总分</f>
        <v/>
      </c>
      <c r="AF521" s="517" t="str">
        <f>四年级等级</f>
        <v/>
      </c>
    </row>
    <row r="522" spans="1:32">
      <c r="A522" s="476">
        <v>408</v>
      </c>
      <c r="B522" s="477">
        <v>30</v>
      </c>
      <c r="C522" s="478"/>
      <c r="D522" s="471"/>
      <c r="E522" s="478"/>
      <c r="F522" s="481"/>
      <c r="G522" s="480"/>
      <c r="H522" s="475"/>
      <c r="I522" s="501"/>
      <c r="J522" s="502"/>
      <c r="K522" s="502"/>
      <c r="L522" s="503"/>
      <c r="M522" s="644"/>
      <c r="N522" s="505" t="str">
        <f>四年级BMI</f>
        <v/>
      </c>
      <c r="O522" s="499" t="str">
        <f>四年级BMI等级</f>
        <v/>
      </c>
      <c r="P522" s="500" t="str">
        <f>四年级BMI得分</f>
        <v/>
      </c>
      <c r="Q522" s="515" t="str">
        <f>四年级肺活量得分</f>
        <v/>
      </c>
      <c r="R522" s="512" t="str">
        <f>四年级等级</f>
        <v/>
      </c>
      <c r="S522" s="516" t="str">
        <f>四年级50米跑得分</f>
        <v/>
      </c>
      <c r="T522" s="517" t="str">
        <f>四年级等级</f>
        <v/>
      </c>
      <c r="U522" s="516" t="str">
        <f>四年级坐位体前屈得分</f>
        <v/>
      </c>
      <c r="V522" s="517" t="str">
        <f>四年级等级</f>
        <v/>
      </c>
      <c r="W522" s="516" t="str">
        <f>四年级一分钟跳绳得分</f>
        <v/>
      </c>
      <c r="X522" s="517" t="str">
        <f>四年级等级</f>
        <v/>
      </c>
      <c r="Y522" s="515" t="str">
        <f>四年级仰卧起坐得分</f>
        <v/>
      </c>
      <c r="Z522" s="518" t="str">
        <f>四年级等级</f>
        <v/>
      </c>
      <c r="AA522" s="533"/>
      <c r="AB522" s="515"/>
      <c r="AC522" s="533" t="str">
        <f>四年级跳绳附加分</f>
        <v/>
      </c>
      <c r="AD522" s="534" t="str">
        <f>四年级标准分</f>
        <v/>
      </c>
      <c r="AE522" s="534" t="str">
        <f>四年级总分</f>
        <v/>
      </c>
      <c r="AF522" s="517" t="str">
        <f>四年级等级</f>
        <v/>
      </c>
    </row>
    <row r="523" spans="1:32">
      <c r="A523" s="476">
        <v>408</v>
      </c>
      <c r="B523" s="477">
        <v>31</v>
      </c>
      <c r="C523" s="478"/>
      <c r="D523" s="471"/>
      <c r="E523" s="478"/>
      <c r="F523" s="473"/>
      <c r="G523" s="480"/>
      <c r="H523" s="475"/>
      <c r="I523" s="501"/>
      <c r="J523" s="502"/>
      <c r="K523" s="502"/>
      <c r="L523" s="496"/>
      <c r="M523" s="643"/>
      <c r="N523" s="498" t="str">
        <f>四年级BMI</f>
        <v/>
      </c>
      <c r="O523" s="499" t="str">
        <f>四年级BMI等级</f>
        <v/>
      </c>
      <c r="P523" s="500" t="str">
        <f>四年级BMI得分</f>
        <v/>
      </c>
      <c r="Q523" s="515" t="str">
        <f>四年级肺活量得分</f>
        <v/>
      </c>
      <c r="R523" s="512" t="str">
        <f>四年级等级</f>
        <v/>
      </c>
      <c r="S523" s="516" t="str">
        <f>四年级50米跑得分</f>
        <v/>
      </c>
      <c r="T523" s="512" t="str">
        <f>四年级等级</f>
        <v/>
      </c>
      <c r="U523" s="516" t="str">
        <f>四年级坐位体前屈得分</f>
        <v/>
      </c>
      <c r="V523" s="512" t="str">
        <f>四年级等级</f>
        <v/>
      </c>
      <c r="W523" s="516" t="str">
        <f>四年级一分钟跳绳得分</f>
        <v/>
      </c>
      <c r="X523" s="512" t="str">
        <f>四年级等级</f>
        <v/>
      </c>
      <c r="Y523" s="511" t="str">
        <f>四年级仰卧起坐得分</f>
        <v/>
      </c>
      <c r="Z523" s="514" t="str">
        <f>四年级等级</f>
        <v/>
      </c>
      <c r="AA523" s="530"/>
      <c r="AB523" s="511"/>
      <c r="AC523" s="530" t="str">
        <f>四年级跳绳附加分</f>
        <v/>
      </c>
      <c r="AD523" s="534" t="str">
        <f>四年级标准分</f>
        <v/>
      </c>
      <c r="AE523" s="531" t="str">
        <f>四年级总分</f>
        <v/>
      </c>
      <c r="AF523" s="512" t="str">
        <f>四年级等级</f>
        <v/>
      </c>
    </row>
    <row r="524" spans="1:32">
      <c r="A524" s="476">
        <v>408</v>
      </c>
      <c r="B524" s="477">
        <v>32</v>
      </c>
      <c r="C524" s="478"/>
      <c r="D524" s="471"/>
      <c r="E524" s="478"/>
      <c r="F524" s="473"/>
      <c r="G524" s="480"/>
      <c r="H524" s="475"/>
      <c r="I524" s="501"/>
      <c r="J524" s="502"/>
      <c r="K524" s="502"/>
      <c r="L524" s="503"/>
      <c r="M524" s="644"/>
      <c r="N524" s="505" t="str">
        <f>四年级BMI</f>
        <v/>
      </c>
      <c r="O524" s="499" t="str">
        <f>四年级BMI等级</f>
        <v/>
      </c>
      <c r="P524" s="500" t="str">
        <f>四年级BMI得分</f>
        <v/>
      </c>
      <c r="Q524" s="515" t="str">
        <f>四年级肺活量得分</f>
        <v/>
      </c>
      <c r="R524" s="512" t="str">
        <f>四年级等级</f>
        <v/>
      </c>
      <c r="S524" s="516" t="str">
        <f>四年级50米跑得分</f>
        <v/>
      </c>
      <c r="T524" s="512" t="str">
        <f>四年级等级</f>
        <v/>
      </c>
      <c r="U524" s="516" t="str">
        <f>四年级坐位体前屈得分</f>
        <v/>
      </c>
      <c r="V524" s="517" t="str">
        <f>四年级等级</f>
        <v/>
      </c>
      <c r="W524" s="516" t="str">
        <f>四年级一分钟跳绳得分</f>
        <v/>
      </c>
      <c r="X524" s="517" t="str">
        <f>四年级等级</f>
        <v/>
      </c>
      <c r="Y524" s="515" t="str">
        <f>四年级仰卧起坐得分</f>
        <v/>
      </c>
      <c r="Z524" s="518" t="str">
        <f>四年级等级</f>
        <v/>
      </c>
      <c r="AA524" s="533"/>
      <c r="AB524" s="515"/>
      <c r="AC524" s="533" t="str">
        <f>四年级跳绳附加分</f>
        <v/>
      </c>
      <c r="AD524" s="534" t="str">
        <f>四年级标准分</f>
        <v/>
      </c>
      <c r="AE524" s="534" t="str">
        <f>四年级总分</f>
        <v/>
      </c>
      <c r="AF524" s="517" t="str">
        <f>四年级等级</f>
        <v/>
      </c>
    </row>
    <row r="525" spans="1:32">
      <c r="A525" s="476">
        <v>408</v>
      </c>
      <c r="B525" s="477">
        <v>33</v>
      </c>
      <c r="C525" s="478"/>
      <c r="D525" s="585"/>
      <c r="E525" s="478"/>
      <c r="F525" s="473"/>
      <c r="G525" s="480"/>
      <c r="H525" s="475"/>
      <c r="I525" s="595"/>
      <c r="J525" s="596"/>
      <c r="K525" s="597"/>
      <c r="L525" s="503"/>
      <c r="M525" s="644"/>
      <c r="N525" s="505" t="str">
        <f>四年级BMI</f>
        <v/>
      </c>
      <c r="O525" s="499" t="str">
        <f>四年级BMI等级</f>
        <v/>
      </c>
      <c r="P525" s="500" t="str">
        <f>四年级BMI得分</f>
        <v/>
      </c>
      <c r="Q525" s="515" t="str">
        <f>四年级肺活量得分</f>
        <v/>
      </c>
      <c r="R525" s="512" t="str">
        <f>四年级等级</f>
        <v/>
      </c>
      <c r="S525" s="516" t="str">
        <f>四年级50米跑得分</f>
        <v/>
      </c>
      <c r="T525" s="512" t="str">
        <f>四年级等级</f>
        <v/>
      </c>
      <c r="U525" s="516" t="str">
        <f>四年级坐位体前屈得分</f>
        <v/>
      </c>
      <c r="V525" s="517" t="str">
        <f>四年级等级</f>
        <v/>
      </c>
      <c r="W525" s="516" t="str">
        <f>四年级一分钟跳绳得分</f>
        <v/>
      </c>
      <c r="X525" s="517" t="str">
        <f>四年级等级</f>
        <v/>
      </c>
      <c r="Y525" s="515" t="str">
        <f>四年级仰卧起坐得分</f>
        <v/>
      </c>
      <c r="Z525" s="518" t="str">
        <f>四年级等级</f>
        <v/>
      </c>
      <c r="AA525" s="533"/>
      <c r="AB525" s="515"/>
      <c r="AC525" s="533" t="str">
        <f>四年级跳绳附加分</f>
        <v/>
      </c>
      <c r="AD525" s="534" t="str">
        <f>四年级标准分</f>
        <v/>
      </c>
      <c r="AE525" s="534" t="str">
        <f>四年级总分</f>
        <v/>
      </c>
      <c r="AF525" s="517" t="str">
        <f>四年级等级</f>
        <v/>
      </c>
    </row>
    <row r="526" spans="1:32">
      <c r="A526" s="476">
        <v>408</v>
      </c>
      <c r="B526" s="477">
        <v>34</v>
      </c>
      <c r="C526" s="478"/>
      <c r="D526" s="585"/>
      <c r="E526" s="478"/>
      <c r="F526" s="473"/>
      <c r="G526" s="480"/>
      <c r="H526" s="475"/>
      <c r="I526" s="595"/>
      <c r="J526" s="596"/>
      <c r="K526" s="597"/>
      <c r="L526" s="503"/>
      <c r="M526" s="644"/>
      <c r="N526" s="505" t="str">
        <f>四年级BMI</f>
        <v/>
      </c>
      <c r="O526" s="499" t="str">
        <f>四年级BMI等级</f>
        <v/>
      </c>
      <c r="P526" s="500" t="str">
        <f>四年级BMI得分</f>
        <v/>
      </c>
      <c r="Q526" s="515" t="str">
        <f>四年级肺活量得分</f>
        <v/>
      </c>
      <c r="R526" s="512" t="str">
        <f>四年级等级</f>
        <v/>
      </c>
      <c r="S526" s="516" t="str">
        <f>四年级50米跑得分</f>
        <v/>
      </c>
      <c r="T526" s="512" t="str">
        <f>四年级等级</f>
        <v/>
      </c>
      <c r="U526" s="516" t="str">
        <f>四年级坐位体前屈得分</f>
        <v/>
      </c>
      <c r="V526" s="517" t="str">
        <f>四年级等级</f>
        <v/>
      </c>
      <c r="W526" s="516" t="str">
        <f>四年级一分钟跳绳得分</f>
        <v/>
      </c>
      <c r="X526" s="517" t="str">
        <f>四年级等级</f>
        <v/>
      </c>
      <c r="Y526" s="515" t="str">
        <f>四年级仰卧起坐得分</f>
        <v/>
      </c>
      <c r="Z526" s="518" t="str">
        <f>四年级等级</f>
        <v/>
      </c>
      <c r="AA526" s="533"/>
      <c r="AB526" s="515"/>
      <c r="AC526" s="533" t="str">
        <f>四年级跳绳附加分</f>
        <v/>
      </c>
      <c r="AD526" s="534" t="str">
        <f>四年级标准分</f>
        <v/>
      </c>
      <c r="AE526" s="534" t="str">
        <f>四年级总分</f>
        <v/>
      </c>
      <c r="AF526" s="517" t="str">
        <f>四年级等级</f>
        <v/>
      </c>
    </row>
    <row r="527" spans="1:32">
      <c r="A527" s="476">
        <v>408</v>
      </c>
      <c r="B527" s="477">
        <v>35</v>
      </c>
      <c r="C527" s="478"/>
      <c r="D527" s="585"/>
      <c r="E527" s="478"/>
      <c r="F527" s="473"/>
      <c r="G527" s="480"/>
      <c r="H527" s="475"/>
      <c r="I527" s="595"/>
      <c r="J527" s="596"/>
      <c r="K527" s="597"/>
      <c r="L527" s="503"/>
      <c r="M527" s="644"/>
      <c r="N527" s="505" t="str">
        <f>四年级BMI</f>
        <v/>
      </c>
      <c r="O527" s="499" t="str">
        <f>四年级BMI等级</f>
        <v/>
      </c>
      <c r="P527" s="500" t="str">
        <f>四年级BMI得分</f>
        <v/>
      </c>
      <c r="Q527" s="515" t="str">
        <f>四年级肺活量得分</f>
        <v/>
      </c>
      <c r="R527" s="512" t="str">
        <f>四年级等级</f>
        <v/>
      </c>
      <c r="S527" s="516" t="str">
        <f>四年级50米跑得分</f>
        <v/>
      </c>
      <c r="T527" s="512" t="str">
        <f>四年级等级</f>
        <v/>
      </c>
      <c r="U527" s="516" t="str">
        <f>四年级坐位体前屈得分</f>
        <v/>
      </c>
      <c r="V527" s="517" t="str">
        <f>四年级等级</f>
        <v/>
      </c>
      <c r="W527" s="516" t="str">
        <f>四年级一分钟跳绳得分</f>
        <v/>
      </c>
      <c r="X527" s="517" t="str">
        <f>四年级等级</f>
        <v/>
      </c>
      <c r="Y527" s="515" t="str">
        <f>四年级仰卧起坐得分</f>
        <v/>
      </c>
      <c r="Z527" s="518" t="str">
        <f>四年级等级</f>
        <v/>
      </c>
      <c r="AA527" s="533"/>
      <c r="AB527" s="515"/>
      <c r="AC527" s="533" t="str">
        <f>四年级跳绳附加分</f>
        <v/>
      </c>
      <c r="AD527" s="534" t="str">
        <f>四年级标准分</f>
        <v/>
      </c>
      <c r="AE527" s="534" t="str">
        <f>四年级总分</f>
        <v/>
      </c>
      <c r="AF527" s="517" t="str">
        <f>四年级等级</f>
        <v/>
      </c>
    </row>
    <row r="528" spans="1:32">
      <c r="A528" s="476">
        <v>408</v>
      </c>
      <c r="B528" s="477">
        <v>36</v>
      </c>
      <c r="C528" s="586"/>
      <c r="D528" s="587"/>
      <c r="E528" s="586"/>
      <c r="F528" s="473"/>
      <c r="G528" s="588"/>
      <c r="H528" s="475"/>
      <c r="I528" s="595"/>
      <c r="J528" s="596"/>
      <c r="K528" s="597"/>
      <c r="L528" s="503"/>
      <c r="M528" s="644"/>
      <c r="N528" s="505" t="str">
        <f>四年级BMI</f>
        <v/>
      </c>
      <c r="O528" s="499" t="str">
        <f>四年级BMI等级</f>
        <v/>
      </c>
      <c r="P528" s="500" t="str">
        <f>四年级BMI得分</f>
        <v/>
      </c>
      <c r="Q528" s="515" t="str">
        <f>四年级肺活量得分</f>
        <v/>
      </c>
      <c r="R528" s="512" t="str">
        <f>四年级等级</f>
        <v/>
      </c>
      <c r="S528" s="516" t="str">
        <f>四年级50米跑得分</f>
        <v/>
      </c>
      <c r="T528" s="512" t="str">
        <f>四年级等级</f>
        <v/>
      </c>
      <c r="U528" s="516" t="str">
        <f>四年级坐位体前屈得分</f>
        <v/>
      </c>
      <c r="V528" s="517" t="str">
        <f>四年级等级</f>
        <v/>
      </c>
      <c r="W528" s="516" t="str">
        <f>四年级一分钟跳绳得分</f>
        <v/>
      </c>
      <c r="X528" s="517" t="str">
        <f>四年级等级</f>
        <v/>
      </c>
      <c r="Y528" s="515" t="str">
        <f>四年级仰卧起坐得分</f>
        <v/>
      </c>
      <c r="Z528" s="518" t="str">
        <f>四年级等级</f>
        <v/>
      </c>
      <c r="AA528" s="533"/>
      <c r="AB528" s="515"/>
      <c r="AC528" s="533" t="str">
        <f>四年级跳绳附加分</f>
        <v/>
      </c>
      <c r="AD528" s="534" t="str">
        <f>四年级标准分</f>
        <v/>
      </c>
      <c r="AE528" s="534" t="str">
        <f>四年级总分</f>
        <v/>
      </c>
      <c r="AF528" s="517" t="str">
        <f>四年级等级</f>
        <v/>
      </c>
    </row>
    <row r="529" spans="1:32">
      <c r="A529" s="476">
        <v>408</v>
      </c>
      <c r="B529" s="477">
        <v>37</v>
      </c>
      <c r="C529" s="586"/>
      <c r="D529" s="587"/>
      <c r="E529" s="586"/>
      <c r="F529" s="473"/>
      <c r="G529" s="588"/>
      <c r="H529" s="475"/>
      <c r="I529" s="595"/>
      <c r="J529" s="596"/>
      <c r="K529" s="597"/>
      <c r="L529" s="503"/>
      <c r="M529" s="644"/>
      <c r="N529" s="505" t="str">
        <f>四年级BMI</f>
        <v/>
      </c>
      <c r="O529" s="499" t="str">
        <f>四年级BMI等级</f>
        <v/>
      </c>
      <c r="P529" s="500" t="str">
        <f>四年级BMI得分</f>
        <v/>
      </c>
      <c r="Q529" s="515" t="str">
        <f>四年级肺活量得分</f>
        <v/>
      </c>
      <c r="R529" s="512" t="str">
        <f>四年级等级</f>
        <v/>
      </c>
      <c r="S529" s="516" t="str">
        <f>四年级50米跑得分</f>
        <v/>
      </c>
      <c r="T529" s="517" t="str">
        <f>四年级等级</f>
        <v/>
      </c>
      <c r="U529" s="516" t="str">
        <f>四年级坐位体前屈得分</f>
        <v/>
      </c>
      <c r="V529" s="517" t="str">
        <f>四年级等级</f>
        <v/>
      </c>
      <c r="W529" s="516" t="str">
        <f>四年级一分钟跳绳得分</f>
        <v/>
      </c>
      <c r="X529" s="517" t="str">
        <f>四年级等级</f>
        <v/>
      </c>
      <c r="Y529" s="515" t="str">
        <f>四年级仰卧起坐得分</f>
        <v/>
      </c>
      <c r="Z529" s="518" t="str">
        <f>四年级等级</f>
        <v/>
      </c>
      <c r="AA529" s="533"/>
      <c r="AB529" s="515"/>
      <c r="AC529" s="533" t="str">
        <f>四年级跳绳附加分</f>
        <v/>
      </c>
      <c r="AD529" s="534" t="str">
        <f>四年级标准分</f>
        <v/>
      </c>
      <c r="AE529" s="534" t="str">
        <f>四年级总分</f>
        <v/>
      </c>
      <c r="AF529" s="517" t="str">
        <f>四年级等级</f>
        <v/>
      </c>
    </row>
    <row r="530" spans="1:32">
      <c r="A530" s="476">
        <v>408</v>
      </c>
      <c r="B530" s="477">
        <v>38</v>
      </c>
      <c r="C530" s="586"/>
      <c r="D530" s="587"/>
      <c r="E530" s="586"/>
      <c r="F530" s="473"/>
      <c r="G530" s="588"/>
      <c r="H530" s="475"/>
      <c r="I530" s="595"/>
      <c r="J530" s="596"/>
      <c r="K530" s="597"/>
      <c r="L530" s="503"/>
      <c r="M530" s="644"/>
      <c r="N530" s="505" t="str">
        <f>四年级BMI</f>
        <v/>
      </c>
      <c r="O530" s="499" t="str">
        <f>四年级BMI等级</f>
        <v/>
      </c>
      <c r="P530" s="500" t="str">
        <f>四年级BMI得分</f>
        <v/>
      </c>
      <c r="Q530" s="515" t="str">
        <f>四年级肺活量得分</f>
        <v/>
      </c>
      <c r="R530" s="512" t="str">
        <f>四年级等级</f>
        <v/>
      </c>
      <c r="S530" s="516" t="str">
        <f>四年级50米跑得分</f>
        <v/>
      </c>
      <c r="T530" s="517" t="str">
        <f>四年级等级</f>
        <v/>
      </c>
      <c r="U530" s="516" t="str">
        <f>四年级坐位体前屈得分</f>
        <v/>
      </c>
      <c r="V530" s="517" t="str">
        <f>四年级等级</f>
        <v/>
      </c>
      <c r="W530" s="516" t="str">
        <f>四年级一分钟跳绳得分</f>
        <v/>
      </c>
      <c r="X530" s="517" t="str">
        <f>四年级等级</f>
        <v/>
      </c>
      <c r="Y530" s="515" t="str">
        <f>四年级仰卧起坐得分</f>
        <v/>
      </c>
      <c r="Z530" s="518" t="str">
        <f>四年级等级</f>
        <v/>
      </c>
      <c r="AA530" s="533"/>
      <c r="AB530" s="515"/>
      <c r="AC530" s="533" t="str">
        <f>四年级跳绳附加分</f>
        <v/>
      </c>
      <c r="AD530" s="534" t="str">
        <f>四年级标准分</f>
        <v/>
      </c>
      <c r="AE530" s="534" t="str">
        <f>四年级总分</f>
        <v/>
      </c>
      <c r="AF530" s="517" t="str">
        <f>四年级等级</f>
        <v/>
      </c>
    </row>
    <row r="531" spans="1:32">
      <c r="A531" s="476">
        <v>408</v>
      </c>
      <c r="B531" s="477">
        <v>39</v>
      </c>
      <c r="C531" s="586"/>
      <c r="D531" s="587"/>
      <c r="E531" s="586"/>
      <c r="F531" s="473"/>
      <c r="G531" s="588"/>
      <c r="H531" s="475"/>
      <c r="I531" s="595"/>
      <c r="J531" s="596"/>
      <c r="K531" s="597"/>
      <c r="L531" s="503"/>
      <c r="M531" s="644"/>
      <c r="N531" s="505" t="str">
        <f>四年级BMI</f>
        <v/>
      </c>
      <c r="O531" s="499" t="str">
        <f>四年级BMI等级</f>
        <v/>
      </c>
      <c r="P531" s="500" t="str">
        <f>四年级BMI得分</f>
        <v/>
      </c>
      <c r="Q531" s="515" t="str">
        <f>四年级肺活量得分</f>
        <v/>
      </c>
      <c r="R531" s="512" t="str">
        <f>四年级等级</f>
        <v/>
      </c>
      <c r="S531" s="516" t="str">
        <f>四年级50米跑得分</f>
        <v/>
      </c>
      <c r="T531" s="517" t="str">
        <f>四年级等级</f>
        <v/>
      </c>
      <c r="U531" s="516" t="str">
        <f>四年级坐位体前屈得分</f>
        <v/>
      </c>
      <c r="V531" s="517" t="str">
        <f>四年级等级</f>
        <v/>
      </c>
      <c r="W531" s="516" t="str">
        <f>四年级一分钟跳绳得分</f>
        <v/>
      </c>
      <c r="X531" s="517" t="str">
        <f>四年级等级</f>
        <v/>
      </c>
      <c r="Y531" s="515" t="str">
        <f>四年级仰卧起坐得分</f>
        <v/>
      </c>
      <c r="Z531" s="518" t="str">
        <f>四年级等级</f>
        <v/>
      </c>
      <c r="AA531" s="533"/>
      <c r="AB531" s="515"/>
      <c r="AC531" s="533" t="str">
        <f>四年级跳绳附加分</f>
        <v/>
      </c>
      <c r="AD531" s="534" t="str">
        <f>四年级标准分</f>
        <v/>
      </c>
      <c r="AE531" s="534" t="str">
        <f>四年级总分</f>
        <v/>
      </c>
      <c r="AF531" s="517" t="str">
        <f>四年级等级</f>
        <v/>
      </c>
    </row>
    <row r="532" spans="1:32">
      <c r="A532" s="476">
        <v>408</v>
      </c>
      <c r="B532" s="477">
        <v>40</v>
      </c>
      <c r="C532" s="586"/>
      <c r="D532" s="587"/>
      <c r="E532" s="586"/>
      <c r="F532" s="473"/>
      <c r="G532" s="588"/>
      <c r="H532" s="475"/>
      <c r="I532" s="595"/>
      <c r="J532" s="596"/>
      <c r="K532" s="597"/>
      <c r="L532" s="503"/>
      <c r="M532" s="644"/>
      <c r="N532" s="505" t="str">
        <f>四年级BMI</f>
        <v/>
      </c>
      <c r="O532" s="499" t="str">
        <f>四年级BMI等级</f>
        <v/>
      </c>
      <c r="P532" s="500" t="str">
        <f>四年级BMI得分</f>
        <v/>
      </c>
      <c r="Q532" s="515" t="str">
        <f>四年级肺活量得分</f>
        <v/>
      </c>
      <c r="R532" s="512" t="str">
        <f>四年级等级</f>
        <v/>
      </c>
      <c r="S532" s="516" t="str">
        <f>四年级50米跑得分</f>
        <v/>
      </c>
      <c r="T532" s="517" t="str">
        <f>四年级等级</f>
        <v/>
      </c>
      <c r="U532" s="516" t="str">
        <f>四年级坐位体前屈得分</f>
        <v/>
      </c>
      <c r="V532" s="517" t="str">
        <f>四年级等级</f>
        <v/>
      </c>
      <c r="W532" s="516" t="str">
        <f>四年级一分钟跳绳得分</f>
        <v/>
      </c>
      <c r="X532" s="517" t="str">
        <f>四年级等级</f>
        <v/>
      </c>
      <c r="Y532" s="515" t="str">
        <f>四年级仰卧起坐得分</f>
        <v/>
      </c>
      <c r="Z532" s="518" t="str">
        <f>四年级等级</f>
        <v/>
      </c>
      <c r="AA532" s="533"/>
      <c r="AB532" s="515"/>
      <c r="AC532" s="533" t="str">
        <f>四年级跳绳附加分</f>
        <v/>
      </c>
      <c r="AD532" s="534" t="str">
        <f>四年级标准分</f>
        <v/>
      </c>
      <c r="AE532" s="534" t="str">
        <f>四年级总分</f>
        <v/>
      </c>
      <c r="AF532" s="517" t="str">
        <f>四年级等级</f>
        <v/>
      </c>
    </row>
    <row r="533" spans="1:32">
      <c r="A533" s="476">
        <v>408</v>
      </c>
      <c r="B533" s="477">
        <v>41</v>
      </c>
      <c r="C533" s="586"/>
      <c r="D533" s="587"/>
      <c r="E533" s="586"/>
      <c r="F533" s="473"/>
      <c r="G533" s="588"/>
      <c r="H533" s="475"/>
      <c r="I533" s="595"/>
      <c r="J533" s="596"/>
      <c r="K533" s="597"/>
      <c r="L533" s="503"/>
      <c r="M533" s="644"/>
      <c r="N533" s="505" t="str">
        <f>四年级BMI</f>
        <v/>
      </c>
      <c r="O533" s="499" t="str">
        <f>四年级BMI等级</f>
        <v/>
      </c>
      <c r="P533" s="500" t="str">
        <f>四年级BMI得分</f>
        <v/>
      </c>
      <c r="Q533" s="515" t="str">
        <f>四年级肺活量得分</f>
        <v/>
      </c>
      <c r="R533" s="512" t="str">
        <f>四年级等级</f>
        <v/>
      </c>
      <c r="S533" s="516" t="str">
        <f>四年级50米跑得分</f>
        <v/>
      </c>
      <c r="T533" s="517" t="str">
        <f>四年级等级</f>
        <v/>
      </c>
      <c r="U533" s="516" t="str">
        <f>四年级坐位体前屈得分</f>
        <v/>
      </c>
      <c r="V533" s="517" t="str">
        <f>四年级等级</f>
        <v/>
      </c>
      <c r="W533" s="516" t="str">
        <f>四年级一分钟跳绳得分</f>
        <v/>
      </c>
      <c r="X533" s="517" t="str">
        <f>四年级等级</f>
        <v/>
      </c>
      <c r="Y533" s="515" t="str">
        <f>四年级仰卧起坐得分</f>
        <v/>
      </c>
      <c r="Z533" s="518" t="str">
        <f>四年级等级</f>
        <v/>
      </c>
      <c r="AA533" s="533"/>
      <c r="AB533" s="515"/>
      <c r="AC533" s="533" t="str">
        <f>四年级跳绳附加分</f>
        <v/>
      </c>
      <c r="AD533" s="534" t="str">
        <f>四年级标准分</f>
        <v/>
      </c>
      <c r="AE533" s="534" t="str">
        <f>四年级总分</f>
        <v/>
      </c>
      <c r="AF533" s="517" t="str">
        <f>四年级等级</f>
        <v/>
      </c>
    </row>
    <row r="534" spans="1:32">
      <c r="A534" s="476">
        <v>408</v>
      </c>
      <c r="B534" s="477">
        <v>42</v>
      </c>
      <c r="C534" s="586"/>
      <c r="D534" s="587"/>
      <c r="E534" s="586"/>
      <c r="F534" s="473"/>
      <c r="G534" s="588"/>
      <c r="H534" s="475"/>
      <c r="I534" s="595"/>
      <c r="J534" s="596"/>
      <c r="K534" s="597"/>
      <c r="L534" s="503"/>
      <c r="M534" s="644"/>
      <c r="N534" s="505" t="str">
        <f>四年级BMI</f>
        <v/>
      </c>
      <c r="O534" s="499" t="str">
        <f>四年级BMI等级</f>
        <v/>
      </c>
      <c r="P534" s="500" t="str">
        <f>四年级BMI得分</f>
        <v/>
      </c>
      <c r="Q534" s="515" t="str">
        <f>四年级肺活量得分</f>
        <v/>
      </c>
      <c r="R534" s="512" t="str">
        <f>四年级等级</f>
        <v/>
      </c>
      <c r="S534" s="516" t="str">
        <f>四年级50米跑得分</f>
        <v/>
      </c>
      <c r="T534" s="517" t="str">
        <f>四年级等级</f>
        <v/>
      </c>
      <c r="U534" s="516" t="str">
        <f>四年级坐位体前屈得分</f>
        <v/>
      </c>
      <c r="V534" s="517" t="str">
        <f>四年级等级</f>
        <v/>
      </c>
      <c r="W534" s="516" t="str">
        <f>四年级一分钟跳绳得分</f>
        <v/>
      </c>
      <c r="X534" s="517" t="str">
        <f>四年级等级</f>
        <v/>
      </c>
      <c r="Y534" s="515" t="str">
        <f>四年级仰卧起坐得分</f>
        <v/>
      </c>
      <c r="Z534" s="518" t="str">
        <f>四年级等级</f>
        <v/>
      </c>
      <c r="AA534" s="533"/>
      <c r="AB534" s="515"/>
      <c r="AC534" s="533" t="str">
        <f>四年级跳绳附加分</f>
        <v/>
      </c>
      <c r="AD534" s="534" t="str">
        <f>四年级标准分</f>
        <v/>
      </c>
      <c r="AE534" s="534" t="str">
        <f>四年级总分</f>
        <v/>
      </c>
      <c r="AF534" s="517" t="str">
        <f>四年级等级</f>
        <v/>
      </c>
    </row>
    <row r="535" spans="1:32">
      <c r="A535" s="476">
        <v>408</v>
      </c>
      <c r="B535" s="477">
        <v>43</v>
      </c>
      <c r="C535" s="586"/>
      <c r="D535" s="587"/>
      <c r="E535" s="586"/>
      <c r="F535" s="473"/>
      <c r="G535" s="588"/>
      <c r="H535" s="475"/>
      <c r="I535" s="595"/>
      <c r="J535" s="596"/>
      <c r="K535" s="597"/>
      <c r="L535" s="503"/>
      <c r="M535" s="644"/>
      <c r="N535" s="505" t="str">
        <f>四年级BMI</f>
        <v/>
      </c>
      <c r="O535" s="499" t="str">
        <f>四年级BMI等级</f>
        <v/>
      </c>
      <c r="P535" s="500" t="str">
        <f>四年级BMI得分</f>
        <v/>
      </c>
      <c r="Q535" s="515" t="str">
        <f>四年级肺活量得分</f>
        <v/>
      </c>
      <c r="R535" s="512" t="str">
        <f>四年级等级</f>
        <v/>
      </c>
      <c r="S535" s="516" t="str">
        <f>四年级50米跑得分</f>
        <v/>
      </c>
      <c r="T535" s="517" t="str">
        <f>四年级等级</f>
        <v/>
      </c>
      <c r="U535" s="516" t="str">
        <f>四年级坐位体前屈得分</f>
        <v/>
      </c>
      <c r="V535" s="517" t="str">
        <f>四年级等级</f>
        <v/>
      </c>
      <c r="W535" s="516" t="str">
        <f>四年级一分钟跳绳得分</f>
        <v/>
      </c>
      <c r="X535" s="517" t="str">
        <f>四年级等级</f>
        <v/>
      </c>
      <c r="Y535" s="515" t="str">
        <f>四年级仰卧起坐得分</f>
        <v/>
      </c>
      <c r="Z535" s="518" t="str">
        <f>四年级等级</f>
        <v/>
      </c>
      <c r="AA535" s="533"/>
      <c r="AB535" s="515"/>
      <c r="AC535" s="533" t="str">
        <f>四年级跳绳附加分</f>
        <v/>
      </c>
      <c r="AD535" s="534" t="str">
        <f>四年级标准分</f>
        <v/>
      </c>
      <c r="AE535" s="534" t="str">
        <f>四年级总分</f>
        <v/>
      </c>
      <c r="AF535" s="517" t="str">
        <f>四年级等级</f>
        <v/>
      </c>
    </row>
    <row r="536" spans="1:32">
      <c r="A536" s="476">
        <v>408</v>
      </c>
      <c r="B536" s="477">
        <v>44</v>
      </c>
      <c r="C536" s="586"/>
      <c r="D536" s="587"/>
      <c r="E536" s="586"/>
      <c r="F536" s="473"/>
      <c r="G536" s="588"/>
      <c r="H536" s="475"/>
      <c r="I536" s="595"/>
      <c r="J536" s="596"/>
      <c r="K536" s="597"/>
      <c r="L536" s="503"/>
      <c r="M536" s="644"/>
      <c r="N536" s="505" t="str">
        <f>四年级BMI</f>
        <v/>
      </c>
      <c r="O536" s="499" t="str">
        <f>四年级BMI等级</f>
        <v/>
      </c>
      <c r="P536" s="500" t="str">
        <f>四年级BMI得分</f>
        <v/>
      </c>
      <c r="Q536" s="515" t="str">
        <f>四年级肺活量得分</f>
        <v/>
      </c>
      <c r="R536" s="512" t="str">
        <f>四年级等级</f>
        <v/>
      </c>
      <c r="S536" s="516" t="str">
        <f>四年级50米跑得分</f>
        <v/>
      </c>
      <c r="T536" s="517" t="str">
        <f>四年级等级</f>
        <v/>
      </c>
      <c r="U536" s="516" t="str">
        <f>四年级坐位体前屈得分</f>
        <v/>
      </c>
      <c r="V536" s="517" t="str">
        <f>四年级等级</f>
        <v/>
      </c>
      <c r="W536" s="516" t="str">
        <f>四年级一分钟跳绳得分</f>
        <v/>
      </c>
      <c r="X536" s="517" t="str">
        <f>四年级等级</f>
        <v/>
      </c>
      <c r="Y536" s="515" t="str">
        <f>四年级仰卧起坐得分</f>
        <v/>
      </c>
      <c r="Z536" s="518" t="str">
        <f>四年级等级</f>
        <v/>
      </c>
      <c r="AA536" s="533"/>
      <c r="AB536" s="515"/>
      <c r="AC536" s="533" t="str">
        <f>四年级跳绳附加分</f>
        <v/>
      </c>
      <c r="AD536" s="534" t="str">
        <f>四年级标准分</f>
        <v/>
      </c>
      <c r="AE536" s="534" t="str">
        <f>四年级总分</f>
        <v/>
      </c>
      <c r="AF536" s="517" t="str">
        <f>四年级等级</f>
        <v/>
      </c>
    </row>
    <row r="537" spans="1:32">
      <c r="A537" s="476">
        <v>408</v>
      </c>
      <c r="B537" s="477">
        <v>45</v>
      </c>
      <c r="C537" s="586"/>
      <c r="D537" s="587"/>
      <c r="E537" s="586"/>
      <c r="F537" s="473"/>
      <c r="G537" s="588"/>
      <c r="H537" s="475"/>
      <c r="I537" s="595"/>
      <c r="J537" s="596"/>
      <c r="K537" s="597"/>
      <c r="L537" s="503"/>
      <c r="M537" s="644"/>
      <c r="N537" s="505" t="str">
        <f>四年级BMI</f>
        <v/>
      </c>
      <c r="O537" s="499" t="str">
        <f>四年级BMI等级</f>
        <v/>
      </c>
      <c r="P537" s="500" t="str">
        <f>四年级BMI得分</f>
        <v/>
      </c>
      <c r="Q537" s="515" t="str">
        <f>四年级肺活量得分</f>
        <v/>
      </c>
      <c r="R537" s="512" t="str">
        <f>四年级等级</f>
        <v/>
      </c>
      <c r="S537" s="516" t="str">
        <f>四年级50米跑得分</f>
        <v/>
      </c>
      <c r="T537" s="517" t="str">
        <f>四年级等级</f>
        <v/>
      </c>
      <c r="U537" s="516" t="str">
        <f>四年级坐位体前屈得分</f>
        <v/>
      </c>
      <c r="V537" s="517" t="str">
        <f>四年级等级</f>
        <v/>
      </c>
      <c r="W537" s="516" t="str">
        <f>四年级一分钟跳绳得分</f>
        <v/>
      </c>
      <c r="X537" s="517" t="str">
        <f>四年级等级</f>
        <v/>
      </c>
      <c r="Y537" s="515" t="str">
        <f>四年级仰卧起坐得分</f>
        <v/>
      </c>
      <c r="Z537" s="518" t="str">
        <f>四年级等级</f>
        <v/>
      </c>
      <c r="AA537" s="533"/>
      <c r="AB537" s="515"/>
      <c r="AC537" s="533" t="str">
        <f>四年级跳绳附加分</f>
        <v/>
      </c>
      <c r="AD537" s="534" t="str">
        <f>四年级标准分</f>
        <v/>
      </c>
      <c r="AE537" s="534" t="str">
        <f>四年级总分</f>
        <v/>
      </c>
      <c r="AF537" s="517" t="str">
        <f>四年级等级</f>
        <v/>
      </c>
    </row>
    <row r="538" spans="1:32">
      <c r="A538" s="476">
        <v>408</v>
      </c>
      <c r="B538" s="477">
        <v>46</v>
      </c>
      <c r="C538" s="586"/>
      <c r="D538" s="587"/>
      <c r="E538" s="586"/>
      <c r="F538" s="473"/>
      <c r="G538" s="588"/>
      <c r="H538" s="475"/>
      <c r="I538" s="595"/>
      <c r="J538" s="596"/>
      <c r="K538" s="597"/>
      <c r="L538" s="503"/>
      <c r="M538" s="644"/>
      <c r="N538" s="505" t="str">
        <f>四年级BMI</f>
        <v/>
      </c>
      <c r="O538" s="499" t="str">
        <f>四年级BMI等级</f>
        <v/>
      </c>
      <c r="P538" s="500" t="str">
        <f>四年级BMI得分</f>
        <v/>
      </c>
      <c r="Q538" s="515" t="str">
        <f>四年级肺活量得分</f>
        <v/>
      </c>
      <c r="R538" s="512" t="str">
        <f>四年级等级</f>
        <v/>
      </c>
      <c r="S538" s="516" t="str">
        <f>四年级50米跑得分</f>
        <v/>
      </c>
      <c r="T538" s="517" t="str">
        <f>四年级等级</f>
        <v/>
      </c>
      <c r="U538" s="516" t="str">
        <f>四年级坐位体前屈得分</f>
        <v/>
      </c>
      <c r="V538" s="517" t="str">
        <f>四年级等级</f>
        <v/>
      </c>
      <c r="W538" s="516" t="str">
        <f>四年级一分钟跳绳得分</f>
        <v/>
      </c>
      <c r="X538" s="517" t="str">
        <f>四年级等级</f>
        <v/>
      </c>
      <c r="Y538" s="515" t="str">
        <f>四年级仰卧起坐得分</f>
        <v/>
      </c>
      <c r="Z538" s="518" t="str">
        <f>四年级等级</f>
        <v/>
      </c>
      <c r="AA538" s="533"/>
      <c r="AB538" s="515"/>
      <c r="AC538" s="533" t="str">
        <f>四年级跳绳附加分</f>
        <v/>
      </c>
      <c r="AD538" s="534" t="str">
        <f>四年级标准分</f>
        <v/>
      </c>
      <c r="AE538" s="534" t="str">
        <f>四年级总分</f>
        <v/>
      </c>
      <c r="AF538" s="517" t="str">
        <f>四年级等级</f>
        <v/>
      </c>
    </row>
    <row r="539" spans="1:32">
      <c r="A539" s="476">
        <v>408</v>
      </c>
      <c r="B539" s="477">
        <v>47</v>
      </c>
      <c r="C539" s="586"/>
      <c r="D539" s="587"/>
      <c r="E539" s="586"/>
      <c r="F539" s="473"/>
      <c r="G539" s="588"/>
      <c r="H539" s="475"/>
      <c r="I539" s="595"/>
      <c r="J539" s="596"/>
      <c r="K539" s="597"/>
      <c r="L539" s="503"/>
      <c r="M539" s="644"/>
      <c r="N539" s="505" t="str">
        <f>四年级BMI</f>
        <v/>
      </c>
      <c r="O539" s="499" t="str">
        <f>四年级BMI等级</f>
        <v/>
      </c>
      <c r="P539" s="500" t="str">
        <f>四年级BMI得分</f>
        <v/>
      </c>
      <c r="Q539" s="515" t="str">
        <f>四年级肺活量得分</f>
        <v/>
      </c>
      <c r="R539" s="512" t="str">
        <f>四年级等级</f>
        <v/>
      </c>
      <c r="S539" s="516" t="str">
        <f>四年级50米跑得分</f>
        <v/>
      </c>
      <c r="T539" s="517" t="str">
        <f>四年级等级</f>
        <v/>
      </c>
      <c r="U539" s="516" t="str">
        <f>四年级坐位体前屈得分</f>
        <v/>
      </c>
      <c r="V539" s="517" t="str">
        <f>四年级等级</f>
        <v/>
      </c>
      <c r="W539" s="516" t="str">
        <f>四年级一分钟跳绳得分</f>
        <v/>
      </c>
      <c r="X539" s="517" t="str">
        <f>四年级等级</f>
        <v/>
      </c>
      <c r="Y539" s="515" t="str">
        <f>四年级仰卧起坐得分</f>
        <v/>
      </c>
      <c r="Z539" s="518" t="str">
        <f>四年级等级</f>
        <v/>
      </c>
      <c r="AA539" s="533"/>
      <c r="AB539" s="515"/>
      <c r="AC539" s="533" t="str">
        <f>四年级跳绳附加分</f>
        <v/>
      </c>
      <c r="AD539" s="534" t="str">
        <f>四年级标准分</f>
        <v/>
      </c>
      <c r="AE539" s="534" t="str">
        <f>四年级总分</f>
        <v/>
      </c>
      <c r="AF539" s="517" t="str">
        <f>四年级等级</f>
        <v/>
      </c>
    </row>
    <row r="540" spans="1:32">
      <c r="A540" s="476">
        <v>408</v>
      </c>
      <c r="B540" s="477">
        <v>48</v>
      </c>
      <c r="C540" s="586"/>
      <c r="D540" s="587"/>
      <c r="E540" s="586"/>
      <c r="F540" s="473"/>
      <c r="G540" s="588"/>
      <c r="H540" s="475"/>
      <c r="I540" s="595"/>
      <c r="J540" s="596"/>
      <c r="K540" s="597"/>
      <c r="L540" s="503"/>
      <c r="M540" s="644"/>
      <c r="N540" s="505" t="str">
        <f>四年级BMI</f>
        <v/>
      </c>
      <c r="O540" s="499" t="str">
        <f>四年级BMI等级</f>
        <v/>
      </c>
      <c r="P540" s="500" t="str">
        <f>四年级BMI得分</f>
        <v/>
      </c>
      <c r="Q540" s="515" t="str">
        <f>四年级肺活量得分</f>
        <v/>
      </c>
      <c r="R540" s="512" t="str">
        <f>四年级等级</f>
        <v/>
      </c>
      <c r="S540" s="516" t="str">
        <f>四年级50米跑得分</f>
        <v/>
      </c>
      <c r="T540" s="517" t="str">
        <f>四年级等级</f>
        <v/>
      </c>
      <c r="U540" s="516" t="str">
        <f>四年级坐位体前屈得分</f>
        <v/>
      </c>
      <c r="V540" s="517" t="str">
        <f>四年级等级</f>
        <v/>
      </c>
      <c r="W540" s="516" t="str">
        <f>四年级一分钟跳绳得分</f>
        <v/>
      </c>
      <c r="X540" s="517" t="str">
        <f>四年级等级</f>
        <v/>
      </c>
      <c r="Y540" s="515" t="str">
        <f>四年级仰卧起坐得分</f>
        <v/>
      </c>
      <c r="Z540" s="518" t="str">
        <f>四年级等级</f>
        <v/>
      </c>
      <c r="AA540" s="533"/>
      <c r="AB540" s="515"/>
      <c r="AC540" s="533" t="str">
        <f>四年级跳绳附加分</f>
        <v/>
      </c>
      <c r="AD540" s="534" t="str">
        <f>四年级标准分</f>
        <v/>
      </c>
      <c r="AE540" s="534" t="str">
        <f>四年级总分</f>
        <v/>
      </c>
      <c r="AF540" s="517" t="str">
        <f>四年级等级</f>
        <v/>
      </c>
    </row>
    <row r="541" spans="1:32">
      <c r="A541" s="476">
        <v>408</v>
      </c>
      <c r="B541" s="477">
        <v>49</v>
      </c>
      <c r="C541" s="586"/>
      <c r="D541" s="587"/>
      <c r="E541" s="586"/>
      <c r="F541" s="473"/>
      <c r="G541" s="588"/>
      <c r="H541" s="475"/>
      <c r="I541" s="595"/>
      <c r="J541" s="596"/>
      <c r="K541" s="597"/>
      <c r="L541" s="503"/>
      <c r="M541" s="644"/>
      <c r="N541" s="505" t="str">
        <f>四年级BMI</f>
        <v/>
      </c>
      <c r="O541" s="499" t="str">
        <f>四年级BMI等级</f>
        <v/>
      </c>
      <c r="P541" s="500" t="str">
        <f>四年级BMI得分</f>
        <v/>
      </c>
      <c r="Q541" s="515" t="str">
        <f>四年级肺活量得分</f>
        <v/>
      </c>
      <c r="R541" s="512" t="str">
        <f>四年级等级</f>
        <v/>
      </c>
      <c r="S541" s="516" t="str">
        <f>四年级50米跑得分</f>
        <v/>
      </c>
      <c r="T541" s="517" t="str">
        <f>四年级等级</f>
        <v/>
      </c>
      <c r="U541" s="516" t="str">
        <f>四年级坐位体前屈得分</f>
        <v/>
      </c>
      <c r="V541" s="517" t="str">
        <f>四年级等级</f>
        <v/>
      </c>
      <c r="W541" s="516" t="str">
        <f>四年级一分钟跳绳得分</f>
        <v/>
      </c>
      <c r="X541" s="517" t="str">
        <f>四年级等级</f>
        <v/>
      </c>
      <c r="Y541" s="515" t="str">
        <f>四年级仰卧起坐得分</f>
        <v/>
      </c>
      <c r="Z541" s="518" t="str">
        <f>四年级等级</f>
        <v/>
      </c>
      <c r="AA541" s="533"/>
      <c r="AB541" s="515"/>
      <c r="AC541" s="533" t="str">
        <f>四年级跳绳附加分</f>
        <v/>
      </c>
      <c r="AD541" s="534" t="str">
        <f>四年级标准分</f>
        <v/>
      </c>
      <c r="AE541" s="534" t="str">
        <f>四年级总分</f>
        <v/>
      </c>
      <c r="AF541" s="517" t="str">
        <f>四年级等级</f>
        <v/>
      </c>
    </row>
    <row r="542" spans="1:32">
      <c r="A542" s="476">
        <v>408</v>
      </c>
      <c r="B542" s="477">
        <v>50</v>
      </c>
      <c r="C542" s="586"/>
      <c r="D542" s="587"/>
      <c r="E542" s="586"/>
      <c r="F542" s="473"/>
      <c r="G542" s="588"/>
      <c r="H542" s="475"/>
      <c r="I542" s="595"/>
      <c r="J542" s="596"/>
      <c r="K542" s="597"/>
      <c r="L542" s="503"/>
      <c r="M542" s="644"/>
      <c r="N542" s="505" t="str">
        <f>四年级BMI</f>
        <v/>
      </c>
      <c r="O542" s="499" t="str">
        <f>四年级BMI等级</f>
        <v/>
      </c>
      <c r="P542" s="500" t="str">
        <f>四年级BMI得分</f>
        <v/>
      </c>
      <c r="Q542" s="515" t="str">
        <f>四年级肺活量得分</f>
        <v/>
      </c>
      <c r="R542" s="512" t="str">
        <f>四年级等级</f>
        <v/>
      </c>
      <c r="S542" s="516" t="str">
        <f>四年级50米跑得分</f>
        <v/>
      </c>
      <c r="T542" s="517" t="str">
        <f>四年级等级</f>
        <v/>
      </c>
      <c r="U542" s="516" t="str">
        <f>四年级坐位体前屈得分</f>
        <v/>
      </c>
      <c r="V542" s="517" t="str">
        <f>四年级等级</f>
        <v/>
      </c>
      <c r="W542" s="516" t="str">
        <f>四年级一分钟跳绳得分</f>
        <v/>
      </c>
      <c r="X542" s="517" t="str">
        <f>四年级等级</f>
        <v/>
      </c>
      <c r="Y542" s="515" t="str">
        <f>四年级仰卧起坐得分</f>
        <v/>
      </c>
      <c r="Z542" s="518" t="str">
        <f>四年级等级</f>
        <v/>
      </c>
      <c r="AA542" s="533"/>
      <c r="AB542" s="515"/>
      <c r="AC542" s="533" t="str">
        <f>四年级跳绳附加分</f>
        <v/>
      </c>
      <c r="AD542" s="534" t="str">
        <f>四年级标准分</f>
        <v/>
      </c>
      <c r="AE542" s="534" t="str">
        <f>四年级总分</f>
        <v/>
      </c>
      <c r="AF542" s="517" t="str">
        <f>四年级等级</f>
        <v/>
      </c>
    </row>
    <row r="543" spans="1:32">
      <c r="A543" s="476">
        <v>408</v>
      </c>
      <c r="B543" s="477">
        <v>51</v>
      </c>
      <c r="C543" s="586"/>
      <c r="D543" s="587"/>
      <c r="E543" s="586"/>
      <c r="F543" s="473"/>
      <c r="G543" s="588"/>
      <c r="H543" s="475"/>
      <c r="I543" s="595"/>
      <c r="J543" s="596"/>
      <c r="K543" s="596"/>
      <c r="L543" s="503"/>
      <c r="M543" s="644"/>
      <c r="N543" s="505" t="str">
        <f>四年级BMI</f>
        <v/>
      </c>
      <c r="O543" s="499" t="str">
        <f>四年级BMI等级</f>
        <v/>
      </c>
      <c r="P543" s="500" t="str">
        <f>四年级BMI得分</f>
        <v/>
      </c>
      <c r="Q543" s="515" t="str">
        <f>四年级肺活量得分</f>
        <v/>
      </c>
      <c r="R543" s="512" t="str">
        <f>四年级等级</f>
        <v/>
      </c>
      <c r="S543" s="516" t="str">
        <f>四年级50米跑得分</f>
        <v/>
      </c>
      <c r="T543" s="517" t="str">
        <f>四年级等级</f>
        <v/>
      </c>
      <c r="U543" s="516" t="str">
        <f>四年级坐位体前屈得分</f>
        <v/>
      </c>
      <c r="V543" s="517" t="str">
        <f>四年级等级</f>
        <v/>
      </c>
      <c r="W543" s="516" t="str">
        <f>四年级一分钟跳绳得分</f>
        <v/>
      </c>
      <c r="X543" s="517" t="str">
        <f>四年级等级</f>
        <v/>
      </c>
      <c r="Y543" s="515" t="str">
        <f>四年级仰卧起坐得分</f>
        <v/>
      </c>
      <c r="Z543" s="518" t="str">
        <f>四年级等级</f>
        <v/>
      </c>
      <c r="AA543" s="533"/>
      <c r="AB543" s="515"/>
      <c r="AC543" s="533" t="str">
        <f>四年级跳绳附加分</f>
        <v/>
      </c>
      <c r="AD543" s="534" t="str">
        <f>四年级标准分</f>
        <v/>
      </c>
      <c r="AE543" s="534" t="str">
        <f>四年级总分</f>
        <v/>
      </c>
      <c r="AF543" s="517" t="str">
        <f>四年级等级</f>
        <v/>
      </c>
    </row>
    <row r="544" spans="1:32">
      <c r="A544" s="476">
        <v>408</v>
      </c>
      <c r="B544" s="477">
        <v>52</v>
      </c>
      <c r="C544" s="586"/>
      <c r="D544" s="587"/>
      <c r="E544" s="586"/>
      <c r="F544" s="473"/>
      <c r="G544" s="588"/>
      <c r="H544" s="475"/>
      <c r="I544" s="595"/>
      <c r="J544" s="596"/>
      <c r="K544" s="596"/>
      <c r="L544" s="503"/>
      <c r="M544" s="644"/>
      <c r="N544" s="505" t="str">
        <f>四年级BMI</f>
        <v/>
      </c>
      <c r="O544" s="499" t="str">
        <f>四年级BMI等级</f>
        <v/>
      </c>
      <c r="P544" s="500" t="str">
        <f>四年级BMI得分</f>
        <v/>
      </c>
      <c r="Q544" s="515" t="str">
        <f>四年级肺活量得分</f>
        <v/>
      </c>
      <c r="R544" s="512" t="str">
        <f>四年级等级</f>
        <v/>
      </c>
      <c r="S544" s="516" t="str">
        <f>四年级50米跑得分</f>
        <v/>
      </c>
      <c r="T544" s="517" t="str">
        <f>四年级等级</f>
        <v/>
      </c>
      <c r="U544" s="516" t="str">
        <f>四年级坐位体前屈得分</f>
        <v/>
      </c>
      <c r="V544" s="517" t="str">
        <f>四年级等级</f>
        <v/>
      </c>
      <c r="W544" s="516" t="str">
        <f>四年级一分钟跳绳得分</f>
        <v/>
      </c>
      <c r="X544" s="517" t="str">
        <f>四年级等级</f>
        <v/>
      </c>
      <c r="Y544" s="515" t="str">
        <f>四年级仰卧起坐得分</f>
        <v/>
      </c>
      <c r="Z544" s="518" t="str">
        <f>四年级等级</f>
        <v/>
      </c>
      <c r="AA544" s="533"/>
      <c r="AB544" s="515"/>
      <c r="AC544" s="533" t="str">
        <f>四年级跳绳附加分</f>
        <v/>
      </c>
      <c r="AD544" s="534" t="str">
        <f>四年级标准分</f>
        <v/>
      </c>
      <c r="AE544" s="534" t="str">
        <f>四年级总分</f>
        <v/>
      </c>
      <c r="AF544" s="517" t="str">
        <f>四年级等级</f>
        <v/>
      </c>
    </row>
    <row r="545" spans="1:32">
      <c r="A545" s="476">
        <v>408</v>
      </c>
      <c r="B545" s="477">
        <v>53</v>
      </c>
      <c r="C545" s="586"/>
      <c r="D545" s="587"/>
      <c r="E545" s="586"/>
      <c r="F545" s="473"/>
      <c r="G545" s="588"/>
      <c r="H545" s="475"/>
      <c r="I545" s="595"/>
      <c r="J545" s="596"/>
      <c r="K545" s="596"/>
      <c r="L545" s="503"/>
      <c r="M545" s="644"/>
      <c r="N545" s="505" t="str">
        <f>四年级BMI</f>
        <v/>
      </c>
      <c r="O545" s="499" t="str">
        <f>四年级BMI等级</f>
        <v/>
      </c>
      <c r="P545" s="500" t="str">
        <f>四年级BMI得分</f>
        <v/>
      </c>
      <c r="Q545" s="515" t="str">
        <f>四年级肺活量得分</f>
        <v/>
      </c>
      <c r="R545" s="512" t="str">
        <f>四年级等级</f>
        <v/>
      </c>
      <c r="S545" s="516" t="str">
        <f>四年级50米跑得分</f>
        <v/>
      </c>
      <c r="T545" s="517" t="str">
        <f>四年级等级</f>
        <v/>
      </c>
      <c r="U545" s="516" t="str">
        <f>四年级坐位体前屈得分</f>
        <v/>
      </c>
      <c r="V545" s="517" t="str">
        <f>四年级等级</f>
        <v/>
      </c>
      <c r="W545" s="516" t="str">
        <f>四年级一分钟跳绳得分</f>
        <v/>
      </c>
      <c r="X545" s="517" t="str">
        <f>四年级等级</f>
        <v/>
      </c>
      <c r="Y545" s="515" t="str">
        <f>四年级仰卧起坐得分</f>
        <v/>
      </c>
      <c r="Z545" s="518" t="str">
        <f>四年级等级</f>
        <v/>
      </c>
      <c r="AA545" s="533"/>
      <c r="AB545" s="515"/>
      <c r="AC545" s="533" t="str">
        <f>四年级跳绳附加分</f>
        <v/>
      </c>
      <c r="AD545" s="534" t="str">
        <f>四年级标准分</f>
        <v/>
      </c>
      <c r="AE545" s="534" t="str">
        <f>四年级总分</f>
        <v/>
      </c>
      <c r="AF545" s="517" t="str">
        <f>四年级等级</f>
        <v/>
      </c>
    </row>
    <row r="546" spans="1:32">
      <c r="A546" s="476">
        <v>408</v>
      </c>
      <c r="B546" s="477">
        <v>54</v>
      </c>
      <c r="C546" s="586"/>
      <c r="D546" s="587"/>
      <c r="E546" s="586"/>
      <c r="F546" s="473"/>
      <c r="G546" s="589"/>
      <c r="H546" s="475"/>
      <c r="I546" s="595"/>
      <c r="J546" s="596"/>
      <c r="K546" s="596"/>
      <c r="L546" s="503"/>
      <c r="M546" s="644"/>
      <c r="N546" s="505" t="str">
        <f>四年级BMI</f>
        <v/>
      </c>
      <c r="O546" s="499" t="str">
        <f>四年级BMI等级</f>
        <v/>
      </c>
      <c r="P546" s="500" t="str">
        <f>四年级BMI得分</f>
        <v/>
      </c>
      <c r="Q546" s="515" t="str">
        <f>四年级肺活量得分</f>
        <v/>
      </c>
      <c r="R546" s="512" t="str">
        <f>四年级等级</f>
        <v/>
      </c>
      <c r="S546" s="516" t="str">
        <f>四年级50米跑得分</f>
        <v/>
      </c>
      <c r="T546" s="517" t="str">
        <f>四年级等级</f>
        <v/>
      </c>
      <c r="U546" s="516" t="str">
        <f>四年级坐位体前屈得分</f>
        <v/>
      </c>
      <c r="V546" s="517" t="str">
        <f>四年级等级</f>
        <v/>
      </c>
      <c r="W546" s="516" t="str">
        <f>四年级一分钟跳绳得分</f>
        <v/>
      </c>
      <c r="X546" s="517" t="str">
        <f>四年级等级</f>
        <v/>
      </c>
      <c r="Y546" s="515" t="str">
        <f>四年级仰卧起坐得分</f>
        <v/>
      </c>
      <c r="Z546" s="518" t="str">
        <f>四年级等级</f>
        <v/>
      </c>
      <c r="AA546" s="533"/>
      <c r="AB546" s="515"/>
      <c r="AC546" s="533" t="str">
        <f>四年级跳绳附加分</f>
        <v/>
      </c>
      <c r="AD546" s="534" t="str">
        <f>四年级标准分</f>
        <v/>
      </c>
      <c r="AE546" s="534" t="str">
        <f>四年级总分</f>
        <v/>
      </c>
      <c r="AF546" s="517" t="str">
        <f>四年级等级</f>
        <v/>
      </c>
    </row>
    <row r="547" spans="1:32">
      <c r="A547" s="476">
        <v>408</v>
      </c>
      <c r="B547" s="477">
        <v>55</v>
      </c>
      <c r="C547" s="586"/>
      <c r="D547" s="587"/>
      <c r="E547" s="586"/>
      <c r="F547" s="473"/>
      <c r="G547" s="589"/>
      <c r="H547" s="475"/>
      <c r="I547" s="595"/>
      <c r="J547" s="596"/>
      <c r="K547" s="596"/>
      <c r="L547" s="503"/>
      <c r="M547" s="644"/>
      <c r="N547" s="505" t="str">
        <f>四年级BMI</f>
        <v/>
      </c>
      <c r="O547" s="499" t="str">
        <f>四年级BMI等级</f>
        <v/>
      </c>
      <c r="P547" s="500" t="str">
        <f>四年级BMI得分</f>
        <v/>
      </c>
      <c r="Q547" s="515" t="str">
        <f>四年级肺活量得分</f>
        <v/>
      </c>
      <c r="R547" s="512" t="str">
        <f>四年级等级</f>
        <v/>
      </c>
      <c r="S547" s="516" t="str">
        <f>四年级50米跑得分</f>
        <v/>
      </c>
      <c r="T547" s="517" t="str">
        <f>四年级等级</f>
        <v/>
      </c>
      <c r="U547" s="516" t="str">
        <f>四年级坐位体前屈得分</f>
        <v/>
      </c>
      <c r="V547" s="517" t="str">
        <f>四年级等级</f>
        <v/>
      </c>
      <c r="W547" s="516" t="str">
        <f>四年级一分钟跳绳得分</f>
        <v/>
      </c>
      <c r="X547" s="517" t="str">
        <f>四年级等级</f>
        <v/>
      </c>
      <c r="Y547" s="515" t="str">
        <f>四年级仰卧起坐得分</f>
        <v/>
      </c>
      <c r="Z547" s="518" t="str">
        <f>四年级等级</f>
        <v/>
      </c>
      <c r="AA547" s="533"/>
      <c r="AB547" s="515"/>
      <c r="AC547" s="533" t="str">
        <f>四年级跳绳附加分</f>
        <v/>
      </c>
      <c r="AD547" s="534" t="str">
        <f>四年级标准分</f>
        <v/>
      </c>
      <c r="AE547" s="534" t="str">
        <f>四年级总分</f>
        <v/>
      </c>
      <c r="AF547" s="517" t="str">
        <f>四年级等级</f>
        <v/>
      </c>
    </row>
    <row r="548" spans="1:32">
      <c r="A548" s="476">
        <v>408</v>
      </c>
      <c r="B548" s="477">
        <v>56</v>
      </c>
      <c r="C548" s="586"/>
      <c r="D548" s="587"/>
      <c r="E548" s="586"/>
      <c r="F548" s="473"/>
      <c r="G548" s="588"/>
      <c r="H548" s="475"/>
      <c r="I548" s="595"/>
      <c r="J548" s="596"/>
      <c r="K548" s="596"/>
      <c r="L548" s="503"/>
      <c r="M548" s="644"/>
      <c r="N548" s="505" t="str">
        <f>四年级BMI</f>
        <v/>
      </c>
      <c r="O548" s="499" t="str">
        <f>四年级BMI等级</f>
        <v/>
      </c>
      <c r="P548" s="500" t="str">
        <f>四年级BMI得分</f>
        <v/>
      </c>
      <c r="Q548" s="515" t="str">
        <f>四年级肺活量得分</f>
        <v/>
      </c>
      <c r="R548" s="512" t="str">
        <f>四年级等级</f>
        <v/>
      </c>
      <c r="S548" s="516" t="str">
        <f>四年级50米跑得分</f>
        <v/>
      </c>
      <c r="T548" s="517" t="str">
        <f>四年级等级</f>
        <v/>
      </c>
      <c r="U548" s="516" t="str">
        <f>四年级坐位体前屈得分</f>
        <v/>
      </c>
      <c r="V548" s="517" t="str">
        <f>四年级等级</f>
        <v/>
      </c>
      <c r="W548" s="516" t="str">
        <f>四年级一分钟跳绳得分</f>
        <v/>
      </c>
      <c r="X548" s="517" t="str">
        <f>四年级等级</f>
        <v/>
      </c>
      <c r="Y548" s="515" t="str">
        <f>四年级仰卧起坐得分</f>
        <v/>
      </c>
      <c r="Z548" s="518" t="str">
        <f>四年级等级</f>
        <v/>
      </c>
      <c r="AA548" s="533"/>
      <c r="AB548" s="515"/>
      <c r="AC548" s="533" t="str">
        <f>四年级跳绳附加分</f>
        <v/>
      </c>
      <c r="AD548" s="534" t="str">
        <f>四年级标准分</f>
        <v/>
      </c>
      <c r="AE548" s="534" t="str">
        <f>四年级总分</f>
        <v/>
      </c>
      <c r="AF548" s="517" t="str">
        <f>四年级等级</f>
        <v/>
      </c>
    </row>
    <row r="549" spans="1:32">
      <c r="A549" s="476">
        <v>408</v>
      </c>
      <c r="B549" s="477">
        <v>57</v>
      </c>
      <c r="C549" s="586"/>
      <c r="D549" s="587"/>
      <c r="E549" s="586"/>
      <c r="F549" s="473"/>
      <c r="G549" s="588"/>
      <c r="H549" s="475"/>
      <c r="I549" s="595"/>
      <c r="J549" s="596"/>
      <c r="K549" s="596"/>
      <c r="L549" s="503"/>
      <c r="M549" s="644"/>
      <c r="N549" s="505" t="str">
        <f>四年级BMI</f>
        <v/>
      </c>
      <c r="O549" s="499" t="str">
        <f>四年级BMI等级</f>
        <v/>
      </c>
      <c r="P549" s="500" t="str">
        <f>四年级BMI得分</f>
        <v/>
      </c>
      <c r="Q549" s="515" t="str">
        <f>四年级肺活量得分</f>
        <v/>
      </c>
      <c r="R549" s="512" t="str">
        <f>四年级等级</f>
        <v/>
      </c>
      <c r="S549" s="516" t="str">
        <f>四年级50米跑得分</f>
        <v/>
      </c>
      <c r="T549" s="517" t="str">
        <f>四年级等级</f>
        <v/>
      </c>
      <c r="U549" s="516" t="str">
        <f>四年级坐位体前屈得分</f>
        <v/>
      </c>
      <c r="V549" s="517" t="str">
        <f>四年级等级</f>
        <v/>
      </c>
      <c r="W549" s="516" t="str">
        <f>四年级一分钟跳绳得分</f>
        <v/>
      </c>
      <c r="X549" s="517" t="str">
        <f>四年级等级</f>
        <v/>
      </c>
      <c r="Y549" s="515" t="str">
        <f>四年级仰卧起坐得分</f>
        <v/>
      </c>
      <c r="Z549" s="518" t="str">
        <f>四年级等级</f>
        <v/>
      </c>
      <c r="AA549" s="533"/>
      <c r="AB549" s="515"/>
      <c r="AC549" s="533" t="str">
        <f>四年级跳绳附加分</f>
        <v/>
      </c>
      <c r="AD549" s="534" t="str">
        <f>四年级标准分</f>
        <v/>
      </c>
      <c r="AE549" s="534" t="str">
        <f>四年级总分</f>
        <v/>
      </c>
      <c r="AF549" s="517" t="str">
        <f>四年级等级</f>
        <v/>
      </c>
    </row>
    <row r="550" spans="1:32">
      <c r="A550" s="476">
        <v>408</v>
      </c>
      <c r="B550" s="477">
        <v>58</v>
      </c>
      <c r="C550" s="586"/>
      <c r="D550" s="587"/>
      <c r="E550" s="586"/>
      <c r="F550" s="473"/>
      <c r="G550" s="588"/>
      <c r="H550" s="475"/>
      <c r="I550" s="595"/>
      <c r="J550" s="596"/>
      <c r="K550" s="596"/>
      <c r="L550" s="503"/>
      <c r="M550" s="644"/>
      <c r="N550" s="505" t="str">
        <f>四年级BMI</f>
        <v/>
      </c>
      <c r="O550" s="499" t="str">
        <f>四年级BMI等级</f>
        <v/>
      </c>
      <c r="P550" s="500" t="str">
        <f>四年级BMI得分</f>
        <v/>
      </c>
      <c r="Q550" s="515" t="str">
        <f>四年级肺活量得分</f>
        <v/>
      </c>
      <c r="R550" s="512" t="str">
        <f>四年级等级</f>
        <v/>
      </c>
      <c r="S550" s="516" t="str">
        <f>四年级50米跑得分</f>
        <v/>
      </c>
      <c r="T550" s="517" t="str">
        <f>四年级等级</f>
        <v/>
      </c>
      <c r="U550" s="516" t="str">
        <f>四年级坐位体前屈得分</f>
        <v/>
      </c>
      <c r="V550" s="517" t="str">
        <f>四年级等级</f>
        <v/>
      </c>
      <c r="W550" s="516" t="str">
        <f>四年级一分钟跳绳得分</f>
        <v/>
      </c>
      <c r="X550" s="517" t="str">
        <f>四年级等级</f>
        <v/>
      </c>
      <c r="Y550" s="515" t="str">
        <f>四年级仰卧起坐得分</f>
        <v/>
      </c>
      <c r="Z550" s="518" t="str">
        <f>四年级等级</f>
        <v/>
      </c>
      <c r="AA550" s="533"/>
      <c r="AB550" s="515"/>
      <c r="AC550" s="533" t="str">
        <f>四年级跳绳附加分</f>
        <v/>
      </c>
      <c r="AD550" s="534" t="str">
        <f>四年级标准分</f>
        <v/>
      </c>
      <c r="AE550" s="534" t="str">
        <f>四年级总分</f>
        <v/>
      </c>
      <c r="AF550" s="517" t="str">
        <f>四年级等级</f>
        <v/>
      </c>
    </row>
    <row r="551" spans="1:32">
      <c r="A551" s="476">
        <v>408</v>
      </c>
      <c r="B551" s="477">
        <v>59</v>
      </c>
      <c r="C551" s="586"/>
      <c r="D551" s="587"/>
      <c r="E551" s="586"/>
      <c r="F551" s="473"/>
      <c r="G551" s="588"/>
      <c r="H551" s="475"/>
      <c r="I551" s="595"/>
      <c r="J551" s="596"/>
      <c r="K551" s="596"/>
      <c r="L551" s="503"/>
      <c r="M551" s="644"/>
      <c r="N551" s="505" t="str">
        <f>四年级BMI</f>
        <v/>
      </c>
      <c r="O551" s="499" t="str">
        <f>四年级BMI等级</f>
        <v/>
      </c>
      <c r="P551" s="500" t="str">
        <f>四年级BMI得分</f>
        <v/>
      </c>
      <c r="Q551" s="515" t="str">
        <f>四年级肺活量得分</f>
        <v/>
      </c>
      <c r="R551" s="512" t="str">
        <f>四年级等级</f>
        <v/>
      </c>
      <c r="S551" s="516" t="str">
        <f>四年级50米跑得分</f>
        <v/>
      </c>
      <c r="T551" s="517" t="str">
        <f>四年级等级</f>
        <v/>
      </c>
      <c r="U551" s="516" t="str">
        <f>四年级坐位体前屈得分</f>
        <v/>
      </c>
      <c r="V551" s="517" t="str">
        <f>四年级等级</f>
        <v/>
      </c>
      <c r="W551" s="516" t="str">
        <f>四年级一分钟跳绳得分</f>
        <v/>
      </c>
      <c r="X551" s="517" t="str">
        <f>四年级等级</f>
        <v/>
      </c>
      <c r="Y551" s="515" t="str">
        <f>四年级仰卧起坐得分</f>
        <v/>
      </c>
      <c r="Z551" s="518" t="str">
        <f>四年级等级</f>
        <v/>
      </c>
      <c r="AA551" s="533"/>
      <c r="AB551" s="515"/>
      <c r="AC551" s="533" t="str">
        <f>四年级跳绳附加分</f>
        <v/>
      </c>
      <c r="AD551" s="534" t="str">
        <f>四年级标准分</f>
        <v/>
      </c>
      <c r="AE551" s="534" t="str">
        <f>四年级总分</f>
        <v/>
      </c>
      <c r="AF551" s="517" t="str">
        <f>四年级等级</f>
        <v/>
      </c>
    </row>
    <row r="552" spans="1:32">
      <c r="A552" s="476">
        <v>408</v>
      </c>
      <c r="B552" s="477">
        <v>60</v>
      </c>
      <c r="C552" s="586"/>
      <c r="D552" s="587"/>
      <c r="E552" s="586"/>
      <c r="F552" s="473"/>
      <c r="G552" s="588"/>
      <c r="H552" s="475"/>
      <c r="I552" s="595"/>
      <c r="J552" s="596"/>
      <c r="K552" s="596"/>
      <c r="L552" s="503"/>
      <c r="M552" s="644"/>
      <c r="N552" s="505" t="str">
        <f>四年级BMI</f>
        <v/>
      </c>
      <c r="O552" s="499" t="str">
        <f>四年级BMI等级</f>
        <v/>
      </c>
      <c r="P552" s="500" t="str">
        <f>四年级BMI得分</f>
        <v/>
      </c>
      <c r="Q552" s="515" t="str">
        <f>四年级肺活量得分</f>
        <v/>
      </c>
      <c r="R552" s="512" t="str">
        <f>四年级等级</f>
        <v/>
      </c>
      <c r="S552" s="516" t="str">
        <f>四年级50米跑得分</f>
        <v/>
      </c>
      <c r="T552" s="517" t="str">
        <f>四年级等级</f>
        <v/>
      </c>
      <c r="U552" s="516" t="str">
        <f>四年级坐位体前屈得分</f>
        <v/>
      </c>
      <c r="V552" s="517" t="str">
        <f>四年级等级</f>
        <v/>
      </c>
      <c r="W552" s="516" t="str">
        <f>四年级一分钟跳绳得分</f>
        <v/>
      </c>
      <c r="X552" s="517" t="str">
        <f>四年级等级</f>
        <v/>
      </c>
      <c r="Y552" s="515" t="str">
        <f>四年级仰卧起坐得分</f>
        <v/>
      </c>
      <c r="Z552" s="518" t="str">
        <f>四年级等级</f>
        <v/>
      </c>
      <c r="AA552" s="533"/>
      <c r="AB552" s="515"/>
      <c r="AC552" s="533" t="str">
        <f>四年级跳绳附加分</f>
        <v/>
      </c>
      <c r="AD552" s="534" t="str">
        <f>四年级标准分</f>
        <v/>
      </c>
      <c r="AE552" s="534" t="str">
        <f>四年级总分</f>
        <v/>
      </c>
      <c r="AF552" s="517" t="str">
        <f>四年级等级</f>
        <v/>
      </c>
    </row>
    <row r="553" spans="1:32">
      <c r="A553" s="476">
        <v>408</v>
      </c>
      <c r="B553" s="477">
        <v>61</v>
      </c>
      <c r="C553" s="586"/>
      <c r="D553" s="587"/>
      <c r="E553" s="586"/>
      <c r="F553" s="473"/>
      <c r="G553" s="588"/>
      <c r="H553" s="475"/>
      <c r="I553" s="595"/>
      <c r="J553" s="596"/>
      <c r="K553" s="596"/>
      <c r="L553" s="503"/>
      <c r="M553" s="644"/>
      <c r="N553" s="505" t="str">
        <f>四年级BMI</f>
        <v/>
      </c>
      <c r="O553" s="499" t="str">
        <f>四年级BMI等级</f>
        <v/>
      </c>
      <c r="P553" s="500" t="str">
        <f>四年级BMI得分</f>
        <v/>
      </c>
      <c r="Q553" s="515" t="str">
        <f>四年级肺活量得分</f>
        <v/>
      </c>
      <c r="R553" s="512" t="str">
        <f>四年级等级</f>
        <v/>
      </c>
      <c r="S553" s="516" t="str">
        <f>四年级50米跑得分</f>
        <v/>
      </c>
      <c r="T553" s="517" t="str">
        <f>四年级等级</f>
        <v/>
      </c>
      <c r="U553" s="516" t="str">
        <f>四年级坐位体前屈得分</f>
        <v/>
      </c>
      <c r="V553" s="517" t="str">
        <f>四年级等级</f>
        <v/>
      </c>
      <c r="W553" s="516" t="str">
        <f>四年级一分钟跳绳得分</f>
        <v/>
      </c>
      <c r="X553" s="517" t="str">
        <f>四年级等级</f>
        <v/>
      </c>
      <c r="Y553" s="515" t="str">
        <f>四年级仰卧起坐得分</f>
        <v/>
      </c>
      <c r="Z553" s="518" t="str">
        <f>四年级等级</f>
        <v/>
      </c>
      <c r="AA553" s="533"/>
      <c r="AB553" s="515"/>
      <c r="AC553" s="533" t="str">
        <f>四年级跳绳附加分</f>
        <v/>
      </c>
      <c r="AD553" s="534" t="str">
        <f>四年级标准分</f>
        <v/>
      </c>
      <c r="AE553" s="534" t="str">
        <f>四年级总分</f>
        <v/>
      </c>
      <c r="AF553" s="517" t="str">
        <f>四年级等级</f>
        <v/>
      </c>
    </row>
    <row r="554" spans="1:32">
      <c r="A554" s="476">
        <v>408</v>
      </c>
      <c r="B554" s="477">
        <v>62</v>
      </c>
      <c r="C554" s="586"/>
      <c r="D554" s="587"/>
      <c r="E554" s="586"/>
      <c r="F554" s="473"/>
      <c r="G554" s="588"/>
      <c r="H554" s="475"/>
      <c r="I554" s="595"/>
      <c r="J554" s="596"/>
      <c r="K554" s="596"/>
      <c r="L554" s="503"/>
      <c r="M554" s="644"/>
      <c r="N554" s="505" t="str">
        <f>四年级BMI</f>
        <v/>
      </c>
      <c r="O554" s="499" t="str">
        <f>四年级BMI等级</f>
        <v/>
      </c>
      <c r="P554" s="500" t="str">
        <f>四年级BMI得分</f>
        <v/>
      </c>
      <c r="Q554" s="515" t="str">
        <f>四年级肺活量得分</f>
        <v/>
      </c>
      <c r="R554" s="512" t="str">
        <f>四年级等级</f>
        <v/>
      </c>
      <c r="S554" s="516" t="str">
        <f>四年级50米跑得分</f>
        <v/>
      </c>
      <c r="T554" s="517" t="str">
        <f>四年级等级</f>
        <v/>
      </c>
      <c r="U554" s="516" t="str">
        <f>四年级坐位体前屈得分</f>
        <v/>
      </c>
      <c r="V554" s="517" t="str">
        <f>四年级等级</f>
        <v/>
      </c>
      <c r="W554" s="516" t="str">
        <f>四年级一分钟跳绳得分</f>
        <v/>
      </c>
      <c r="X554" s="517" t="str">
        <f>四年级等级</f>
        <v/>
      </c>
      <c r="Y554" s="515" t="str">
        <f>四年级仰卧起坐得分</f>
        <v/>
      </c>
      <c r="Z554" s="518" t="str">
        <f>四年级等级</f>
        <v/>
      </c>
      <c r="AA554" s="533"/>
      <c r="AB554" s="515"/>
      <c r="AC554" s="533" t="str">
        <f>四年级跳绳附加分</f>
        <v/>
      </c>
      <c r="AD554" s="534" t="str">
        <f>四年级标准分</f>
        <v/>
      </c>
      <c r="AE554" s="534" t="str">
        <f>四年级总分</f>
        <v/>
      </c>
      <c r="AF554" s="517" t="str">
        <f>四年级等级</f>
        <v/>
      </c>
    </row>
    <row r="555" spans="1:32">
      <c r="A555" s="476">
        <v>408</v>
      </c>
      <c r="B555" s="477">
        <v>63</v>
      </c>
      <c r="C555" s="586"/>
      <c r="D555" s="587"/>
      <c r="E555" s="586"/>
      <c r="F555" s="473"/>
      <c r="G555" s="588"/>
      <c r="H555" s="475"/>
      <c r="I555" s="595"/>
      <c r="J555" s="596"/>
      <c r="K555" s="596"/>
      <c r="L555" s="503"/>
      <c r="M555" s="644"/>
      <c r="N555" s="505" t="str">
        <f>四年级BMI</f>
        <v/>
      </c>
      <c r="O555" s="499" t="str">
        <f>四年级BMI等级</f>
        <v/>
      </c>
      <c r="P555" s="500" t="str">
        <f>四年级BMI得分</f>
        <v/>
      </c>
      <c r="Q555" s="515" t="str">
        <f>四年级肺活量得分</f>
        <v/>
      </c>
      <c r="R555" s="512" t="str">
        <f>四年级等级</f>
        <v/>
      </c>
      <c r="S555" s="516" t="str">
        <f>四年级50米跑得分</f>
        <v/>
      </c>
      <c r="T555" s="517" t="str">
        <f>四年级等级</f>
        <v/>
      </c>
      <c r="U555" s="516" t="str">
        <f>四年级坐位体前屈得分</f>
        <v/>
      </c>
      <c r="V555" s="517" t="str">
        <f>四年级等级</f>
        <v/>
      </c>
      <c r="W555" s="516" t="str">
        <f>四年级一分钟跳绳得分</f>
        <v/>
      </c>
      <c r="X555" s="517" t="str">
        <f>四年级等级</f>
        <v/>
      </c>
      <c r="Y555" s="515" t="str">
        <f>四年级仰卧起坐得分</f>
        <v/>
      </c>
      <c r="Z555" s="518" t="str">
        <f>四年级等级</f>
        <v/>
      </c>
      <c r="AA555" s="533"/>
      <c r="AB555" s="515"/>
      <c r="AC555" s="533" t="str">
        <f>四年级跳绳附加分</f>
        <v/>
      </c>
      <c r="AD555" s="534" t="str">
        <f>四年级标准分</f>
        <v/>
      </c>
      <c r="AE555" s="534" t="str">
        <f>四年级总分</f>
        <v/>
      </c>
      <c r="AF555" s="517" t="str">
        <f>四年级等级</f>
        <v/>
      </c>
    </row>
    <row r="556" spans="1:32">
      <c r="A556" s="476">
        <v>408</v>
      </c>
      <c r="B556" s="477">
        <v>64</v>
      </c>
      <c r="C556" s="586"/>
      <c r="D556" s="587"/>
      <c r="E556" s="586"/>
      <c r="F556" s="473"/>
      <c r="G556" s="588"/>
      <c r="H556" s="475"/>
      <c r="I556" s="595"/>
      <c r="J556" s="596"/>
      <c r="K556" s="596"/>
      <c r="L556" s="503"/>
      <c r="M556" s="644"/>
      <c r="N556" s="505" t="str">
        <f>四年级BMI</f>
        <v/>
      </c>
      <c r="O556" s="499" t="str">
        <f>四年级BMI等级</f>
        <v/>
      </c>
      <c r="P556" s="500" t="str">
        <f>四年级BMI得分</f>
        <v/>
      </c>
      <c r="Q556" s="515" t="str">
        <f>四年级肺活量得分</f>
        <v/>
      </c>
      <c r="R556" s="512" t="str">
        <f>四年级等级</f>
        <v/>
      </c>
      <c r="S556" s="516" t="str">
        <f>四年级50米跑得分</f>
        <v/>
      </c>
      <c r="T556" s="517" t="str">
        <f>四年级等级</f>
        <v/>
      </c>
      <c r="U556" s="516" t="str">
        <f>四年级坐位体前屈得分</f>
        <v/>
      </c>
      <c r="V556" s="517" t="str">
        <f>四年级等级</f>
        <v/>
      </c>
      <c r="W556" s="516" t="str">
        <f>四年级一分钟跳绳得分</f>
        <v/>
      </c>
      <c r="X556" s="517" t="str">
        <f>四年级等级</f>
        <v/>
      </c>
      <c r="Y556" s="515" t="str">
        <f>四年级仰卧起坐得分</f>
        <v/>
      </c>
      <c r="Z556" s="518" t="str">
        <f>四年级等级</f>
        <v/>
      </c>
      <c r="AA556" s="533"/>
      <c r="AB556" s="515"/>
      <c r="AC556" s="533" t="str">
        <f>四年级跳绳附加分</f>
        <v/>
      </c>
      <c r="AD556" s="534" t="str">
        <f>四年级标准分</f>
        <v/>
      </c>
      <c r="AE556" s="534" t="str">
        <f>四年级总分</f>
        <v/>
      </c>
      <c r="AF556" s="517" t="str">
        <f>四年级等级</f>
        <v/>
      </c>
    </row>
    <row r="557" spans="1:32">
      <c r="A557" s="476">
        <v>408</v>
      </c>
      <c r="B557" s="477">
        <v>65</v>
      </c>
      <c r="C557" s="586"/>
      <c r="D557" s="587"/>
      <c r="E557" s="586"/>
      <c r="F557" s="473"/>
      <c r="G557" s="588"/>
      <c r="H557" s="475"/>
      <c r="I557" s="595"/>
      <c r="J557" s="596"/>
      <c r="K557" s="596"/>
      <c r="L557" s="503"/>
      <c r="M557" s="644"/>
      <c r="N557" s="505" t="str">
        <f>四年级BMI</f>
        <v/>
      </c>
      <c r="O557" s="499" t="str">
        <f>四年级BMI等级</f>
        <v/>
      </c>
      <c r="P557" s="500" t="str">
        <f>四年级BMI得分</f>
        <v/>
      </c>
      <c r="Q557" s="515" t="str">
        <f>四年级肺活量得分</f>
        <v/>
      </c>
      <c r="R557" s="512" t="str">
        <f>四年级等级</f>
        <v/>
      </c>
      <c r="S557" s="516" t="str">
        <f>四年级50米跑得分</f>
        <v/>
      </c>
      <c r="T557" s="517" t="str">
        <f>四年级等级</f>
        <v/>
      </c>
      <c r="U557" s="516" t="str">
        <f>四年级坐位体前屈得分</f>
        <v/>
      </c>
      <c r="V557" s="517" t="str">
        <f>四年级等级</f>
        <v/>
      </c>
      <c r="W557" s="516" t="str">
        <f>四年级一分钟跳绳得分</f>
        <v/>
      </c>
      <c r="X557" s="517" t="str">
        <f>四年级等级</f>
        <v/>
      </c>
      <c r="Y557" s="515" t="str">
        <f>四年级仰卧起坐得分</f>
        <v/>
      </c>
      <c r="Z557" s="518" t="str">
        <f>四年级等级</f>
        <v/>
      </c>
      <c r="AA557" s="533"/>
      <c r="AB557" s="515"/>
      <c r="AC557" s="533" t="str">
        <f>四年级跳绳附加分</f>
        <v/>
      </c>
      <c r="AD557" s="534" t="str">
        <f>四年级标准分</f>
        <v/>
      </c>
      <c r="AE557" s="534" t="str">
        <f>四年级总分</f>
        <v/>
      </c>
      <c r="AF557" s="517" t="str">
        <f>四年级等级</f>
        <v/>
      </c>
    </row>
    <row r="558" spans="1:32">
      <c r="A558" s="476">
        <v>408</v>
      </c>
      <c r="B558" s="477">
        <v>66</v>
      </c>
      <c r="C558" s="586"/>
      <c r="D558" s="587"/>
      <c r="E558" s="586"/>
      <c r="F558" s="473"/>
      <c r="G558" s="588"/>
      <c r="H558" s="475"/>
      <c r="I558" s="595"/>
      <c r="J558" s="596"/>
      <c r="K558" s="596"/>
      <c r="L558" s="503"/>
      <c r="M558" s="644"/>
      <c r="N558" s="505" t="str">
        <f>四年级BMI</f>
        <v/>
      </c>
      <c r="O558" s="499" t="str">
        <f>四年级BMI等级</f>
        <v/>
      </c>
      <c r="P558" s="500" t="str">
        <f>四年级BMI得分</f>
        <v/>
      </c>
      <c r="Q558" s="515" t="str">
        <f>四年级肺活量得分</f>
        <v/>
      </c>
      <c r="R558" s="512" t="str">
        <f>四年级等级</f>
        <v/>
      </c>
      <c r="S558" s="516" t="str">
        <f>四年级50米跑得分</f>
        <v/>
      </c>
      <c r="T558" s="517" t="str">
        <f>四年级等级</f>
        <v/>
      </c>
      <c r="U558" s="516" t="str">
        <f>四年级坐位体前屈得分</f>
        <v/>
      </c>
      <c r="V558" s="517" t="str">
        <f>四年级等级</f>
        <v/>
      </c>
      <c r="W558" s="516" t="str">
        <f>四年级一分钟跳绳得分</f>
        <v/>
      </c>
      <c r="X558" s="517" t="str">
        <f>四年级等级</f>
        <v/>
      </c>
      <c r="Y558" s="515" t="str">
        <f>四年级仰卧起坐得分</f>
        <v/>
      </c>
      <c r="Z558" s="518" t="str">
        <f>四年级等级</f>
        <v/>
      </c>
      <c r="AA558" s="533"/>
      <c r="AB558" s="515"/>
      <c r="AC558" s="533" t="str">
        <f>四年级跳绳附加分</f>
        <v/>
      </c>
      <c r="AD558" s="534" t="str">
        <f>四年级标准分</f>
        <v/>
      </c>
      <c r="AE558" s="534" t="str">
        <f>四年级总分</f>
        <v/>
      </c>
      <c r="AF558" s="517" t="str">
        <f>四年级等级</f>
        <v/>
      </c>
    </row>
    <row r="559" spans="1:32">
      <c r="A559" s="476">
        <v>408</v>
      </c>
      <c r="B559" s="477">
        <v>67</v>
      </c>
      <c r="C559" s="586"/>
      <c r="D559" s="587"/>
      <c r="E559" s="586"/>
      <c r="F559" s="473"/>
      <c r="G559" s="588"/>
      <c r="H559" s="475"/>
      <c r="I559" s="595"/>
      <c r="J559" s="596"/>
      <c r="K559" s="596"/>
      <c r="L559" s="503"/>
      <c r="M559" s="644"/>
      <c r="N559" s="505" t="str">
        <f>四年级BMI</f>
        <v/>
      </c>
      <c r="O559" s="499" t="str">
        <f>四年级BMI等级</f>
        <v/>
      </c>
      <c r="P559" s="500" t="str">
        <f>四年级BMI得分</f>
        <v/>
      </c>
      <c r="Q559" s="515" t="str">
        <f>四年级肺活量得分</f>
        <v/>
      </c>
      <c r="R559" s="512" t="str">
        <f>四年级等级</f>
        <v/>
      </c>
      <c r="S559" s="516" t="str">
        <f>四年级50米跑得分</f>
        <v/>
      </c>
      <c r="T559" s="517" t="str">
        <f>四年级等级</f>
        <v/>
      </c>
      <c r="U559" s="516" t="str">
        <f>四年级坐位体前屈得分</f>
        <v/>
      </c>
      <c r="V559" s="517" t="str">
        <f>四年级等级</f>
        <v/>
      </c>
      <c r="W559" s="516" t="str">
        <f>四年级一分钟跳绳得分</f>
        <v/>
      </c>
      <c r="X559" s="517" t="str">
        <f>四年级等级</f>
        <v/>
      </c>
      <c r="Y559" s="515" t="str">
        <f>四年级仰卧起坐得分</f>
        <v/>
      </c>
      <c r="Z559" s="518" t="str">
        <f>四年级等级</f>
        <v/>
      </c>
      <c r="AA559" s="533"/>
      <c r="AB559" s="515"/>
      <c r="AC559" s="533" t="str">
        <f>四年级跳绳附加分</f>
        <v/>
      </c>
      <c r="AD559" s="534" t="str">
        <f>四年级标准分</f>
        <v/>
      </c>
      <c r="AE559" s="534" t="str">
        <f>四年级总分</f>
        <v/>
      </c>
      <c r="AF559" s="517" t="str">
        <f>四年级等级</f>
        <v/>
      </c>
    </row>
    <row r="560" spans="1:32">
      <c r="A560" s="476">
        <v>408</v>
      </c>
      <c r="B560" s="477">
        <v>68</v>
      </c>
      <c r="C560" s="586"/>
      <c r="D560" s="587"/>
      <c r="E560" s="586"/>
      <c r="F560" s="473"/>
      <c r="G560" s="588"/>
      <c r="H560" s="475"/>
      <c r="I560" s="595"/>
      <c r="J560" s="596"/>
      <c r="K560" s="596"/>
      <c r="L560" s="503"/>
      <c r="M560" s="644"/>
      <c r="N560" s="505" t="str">
        <f>四年级BMI</f>
        <v/>
      </c>
      <c r="O560" s="499" t="str">
        <f>四年级BMI等级</f>
        <v/>
      </c>
      <c r="P560" s="500" t="str">
        <f>四年级BMI得分</f>
        <v/>
      </c>
      <c r="Q560" s="515" t="str">
        <f>四年级肺活量得分</f>
        <v/>
      </c>
      <c r="R560" s="512" t="str">
        <f>四年级等级</f>
        <v/>
      </c>
      <c r="S560" s="516" t="str">
        <f>四年级50米跑得分</f>
        <v/>
      </c>
      <c r="T560" s="517" t="str">
        <f>四年级等级</f>
        <v/>
      </c>
      <c r="U560" s="516" t="str">
        <f>四年级坐位体前屈得分</f>
        <v/>
      </c>
      <c r="V560" s="517" t="str">
        <f>四年级等级</f>
        <v/>
      </c>
      <c r="W560" s="516" t="str">
        <f>四年级一分钟跳绳得分</f>
        <v/>
      </c>
      <c r="X560" s="517" t="str">
        <f>四年级等级</f>
        <v/>
      </c>
      <c r="Y560" s="515" t="str">
        <f>四年级仰卧起坐得分</f>
        <v/>
      </c>
      <c r="Z560" s="518" t="str">
        <f>四年级等级</f>
        <v/>
      </c>
      <c r="AA560" s="533"/>
      <c r="AB560" s="515"/>
      <c r="AC560" s="533" t="str">
        <f>四年级跳绳附加分</f>
        <v/>
      </c>
      <c r="AD560" s="534" t="str">
        <f>四年级标准分</f>
        <v/>
      </c>
      <c r="AE560" s="534" t="str">
        <f>四年级总分</f>
        <v/>
      </c>
      <c r="AF560" s="517" t="str">
        <f>四年级等级</f>
        <v/>
      </c>
    </row>
    <row r="561" spans="1:32">
      <c r="A561" s="476">
        <v>408</v>
      </c>
      <c r="B561" s="477">
        <v>69</v>
      </c>
      <c r="C561" s="586"/>
      <c r="D561" s="587"/>
      <c r="E561" s="586"/>
      <c r="F561" s="473"/>
      <c r="G561" s="588"/>
      <c r="H561" s="475"/>
      <c r="I561" s="595"/>
      <c r="J561" s="596"/>
      <c r="K561" s="596"/>
      <c r="L561" s="503"/>
      <c r="M561" s="644"/>
      <c r="N561" s="505" t="str">
        <f>四年级BMI</f>
        <v/>
      </c>
      <c r="O561" s="499" t="str">
        <f>四年级BMI等级</f>
        <v/>
      </c>
      <c r="P561" s="500" t="str">
        <f>四年级BMI得分</f>
        <v/>
      </c>
      <c r="Q561" s="515" t="str">
        <f>四年级肺活量得分</f>
        <v/>
      </c>
      <c r="R561" s="512" t="str">
        <f>四年级等级</f>
        <v/>
      </c>
      <c r="S561" s="516" t="str">
        <f>四年级50米跑得分</f>
        <v/>
      </c>
      <c r="T561" s="517" t="str">
        <f>四年级等级</f>
        <v/>
      </c>
      <c r="U561" s="516" t="str">
        <f>四年级坐位体前屈得分</f>
        <v/>
      </c>
      <c r="V561" s="517" t="str">
        <f>四年级等级</f>
        <v/>
      </c>
      <c r="W561" s="516" t="str">
        <f>四年级一分钟跳绳得分</f>
        <v/>
      </c>
      <c r="X561" s="517" t="str">
        <f>四年级等级</f>
        <v/>
      </c>
      <c r="Y561" s="515" t="str">
        <f>四年级仰卧起坐得分</f>
        <v/>
      </c>
      <c r="Z561" s="518" t="str">
        <f>四年级等级</f>
        <v/>
      </c>
      <c r="AA561" s="533"/>
      <c r="AB561" s="515"/>
      <c r="AC561" s="533" t="str">
        <f>四年级跳绳附加分</f>
        <v/>
      </c>
      <c r="AD561" s="534" t="str">
        <f>四年级标准分</f>
        <v/>
      </c>
      <c r="AE561" s="534" t="str">
        <f>四年级总分</f>
        <v/>
      </c>
      <c r="AF561" s="517" t="str">
        <f>四年级等级</f>
        <v/>
      </c>
    </row>
    <row r="562" ht="15.75" spans="1:32">
      <c r="A562" s="535">
        <v>408</v>
      </c>
      <c r="B562" s="536">
        <v>70</v>
      </c>
      <c r="C562" s="590"/>
      <c r="D562" s="591"/>
      <c r="E562" s="590"/>
      <c r="F562" s="583"/>
      <c r="G562" s="592"/>
      <c r="H562" s="542"/>
      <c r="I562" s="598"/>
      <c r="J562" s="599"/>
      <c r="K562" s="599"/>
      <c r="L562" s="546"/>
      <c r="M562" s="645"/>
      <c r="N562" s="548" t="str">
        <f>四年级BMI</f>
        <v/>
      </c>
      <c r="O562" s="549" t="str">
        <f>四年级BMI等级</f>
        <v/>
      </c>
      <c r="P562" s="550" t="str">
        <f>四年级BMI得分</f>
        <v/>
      </c>
      <c r="Q562" s="556" t="str">
        <f>四年级肺活量得分</f>
        <v/>
      </c>
      <c r="R562" s="557" t="str">
        <f>四年级等级</f>
        <v/>
      </c>
      <c r="S562" s="558" t="str">
        <f>四年级50米跑得分</f>
        <v/>
      </c>
      <c r="T562" s="559" t="str">
        <f>四年级等级</f>
        <v/>
      </c>
      <c r="U562" s="558" t="str">
        <f>四年级坐位体前屈得分</f>
        <v/>
      </c>
      <c r="V562" s="559" t="str">
        <f>四年级等级</f>
        <v/>
      </c>
      <c r="W562" s="558" t="str">
        <f>四年级一分钟跳绳得分</f>
        <v/>
      </c>
      <c r="X562" s="559" t="str">
        <f>四年级等级</f>
        <v/>
      </c>
      <c r="Y562" s="556" t="str">
        <f>四年级仰卧起坐得分</f>
        <v/>
      </c>
      <c r="Z562" s="563" t="str">
        <f>四年级等级</f>
        <v/>
      </c>
      <c r="AA562" s="564"/>
      <c r="AB562" s="556"/>
      <c r="AC562" s="565" t="str">
        <f>四年级跳绳附加分</f>
        <v/>
      </c>
      <c r="AD562" s="566" t="str">
        <f>四年级标准分</f>
        <v/>
      </c>
      <c r="AE562" s="566" t="str">
        <f>四年级总分</f>
        <v/>
      </c>
      <c r="AF562" s="567" t="str">
        <f>四年级等级</f>
        <v/>
      </c>
    </row>
    <row r="563" ht="15.75" spans="1:32">
      <c r="A563" s="468">
        <v>409</v>
      </c>
      <c r="B563" s="469">
        <v>1</v>
      </c>
      <c r="C563" s="593"/>
      <c r="D563" s="594"/>
      <c r="E563" s="593"/>
      <c r="F563" s="473"/>
      <c r="G563" s="589"/>
      <c r="H563" s="475"/>
      <c r="I563" s="600"/>
      <c r="J563" s="597"/>
      <c r="K563" s="597"/>
      <c r="L563" s="551"/>
      <c r="M563" s="646"/>
      <c r="N563" s="553" t="str">
        <f>四年级BMI</f>
        <v/>
      </c>
      <c r="O563" s="554" t="str">
        <f>四年级BMI等级</f>
        <v/>
      </c>
      <c r="P563" s="555" t="str">
        <f>四年级BMI得分</f>
        <v/>
      </c>
      <c r="Q563" s="560" t="str">
        <f>四年级肺活量得分</f>
        <v/>
      </c>
      <c r="R563" s="561" t="str">
        <f>四年级等级</f>
        <v/>
      </c>
      <c r="S563" s="562" t="str">
        <f>四年级50米跑得分</f>
        <v/>
      </c>
      <c r="T563" s="561" t="str">
        <f>四年级等级</f>
        <v/>
      </c>
      <c r="U563" s="562" t="str">
        <f>四年级坐位体前屈得分</f>
        <v/>
      </c>
      <c r="V563" s="561" t="str">
        <f>四年级等级</f>
        <v/>
      </c>
      <c r="W563" s="562" t="str">
        <f>四年级一分钟跳绳得分</f>
        <v/>
      </c>
      <c r="X563" s="561" t="str">
        <f>四年级等级</f>
        <v/>
      </c>
      <c r="Y563" s="560" t="str">
        <f>四年级仰卧起坐得分</f>
        <v/>
      </c>
      <c r="Z563" s="568" t="str">
        <f>四年级等级</f>
        <v/>
      </c>
      <c r="AA563" s="569"/>
      <c r="AB563" s="560"/>
      <c r="AC563" s="530" t="str">
        <f>四年级跳绳附加分</f>
        <v/>
      </c>
      <c r="AD563" s="531" t="str">
        <f>四年级标准分</f>
        <v/>
      </c>
      <c r="AE563" s="531" t="str">
        <f>四年级总分</f>
        <v/>
      </c>
      <c r="AF563" s="512" t="str">
        <f>四年级等级</f>
        <v/>
      </c>
    </row>
    <row r="564" spans="1:32">
      <c r="A564" s="476">
        <v>409</v>
      </c>
      <c r="B564" s="477">
        <v>2</v>
      </c>
      <c r="C564" s="586"/>
      <c r="D564" s="587"/>
      <c r="E564" s="586"/>
      <c r="F564" s="473"/>
      <c r="G564" s="588"/>
      <c r="H564" s="475"/>
      <c r="I564" s="595"/>
      <c r="J564" s="596"/>
      <c r="K564" s="596"/>
      <c r="L564" s="503"/>
      <c r="M564" s="644"/>
      <c r="N564" s="505" t="str">
        <f>四年级BMI</f>
        <v/>
      </c>
      <c r="O564" s="499" t="str">
        <f>四年级BMI等级</f>
        <v/>
      </c>
      <c r="P564" s="500" t="str">
        <f>四年级BMI得分</f>
        <v/>
      </c>
      <c r="Q564" s="515" t="str">
        <f>四年级肺活量得分</f>
        <v/>
      </c>
      <c r="R564" s="512" t="str">
        <f>四年级等级</f>
        <v/>
      </c>
      <c r="S564" s="516" t="str">
        <f>四年级50米跑得分</f>
        <v/>
      </c>
      <c r="T564" s="517" t="str">
        <f>四年级等级</f>
        <v/>
      </c>
      <c r="U564" s="516" t="str">
        <f>四年级坐位体前屈得分</f>
        <v/>
      </c>
      <c r="V564" s="517" t="str">
        <f>四年级等级</f>
        <v/>
      </c>
      <c r="W564" s="516" t="str">
        <f>四年级一分钟跳绳得分</f>
        <v/>
      </c>
      <c r="X564" s="517" t="str">
        <f>四年级等级</f>
        <v/>
      </c>
      <c r="Y564" s="515" t="str">
        <f>四年级仰卧起坐得分</f>
        <v/>
      </c>
      <c r="Z564" s="518" t="str">
        <f>四年级等级</f>
        <v/>
      </c>
      <c r="AA564" s="533"/>
      <c r="AB564" s="515"/>
      <c r="AC564" s="533" t="str">
        <f>四年级跳绳附加分</f>
        <v/>
      </c>
      <c r="AD564" s="534" t="str">
        <f>四年级标准分</f>
        <v/>
      </c>
      <c r="AE564" s="534" t="str">
        <f>四年级总分</f>
        <v/>
      </c>
      <c r="AF564" s="517" t="str">
        <f>四年级等级</f>
        <v/>
      </c>
    </row>
    <row r="565" spans="1:32">
      <c r="A565" s="476">
        <v>409</v>
      </c>
      <c r="B565" s="477">
        <v>3</v>
      </c>
      <c r="C565" s="586"/>
      <c r="D565" s="587"/>
      <c r="E565" s="586"/>
      <c r="F565" s="481"/>
      <c r="G565" s="588"/>
      <c r="H565" s="475"/>
      <c r="I565" s="595"/>
      <c r="J565" s="596"/>
      <c r="K565" s="596"/>
      <c r="L565" s="503"/>
      <c r="M565" s="644"/>
      <c r="N565" s="505" t="str">
        <f>四年级BMI</f>
        <v/>
      </c>
      <c r="O565" s="499" t="str">
        <f>四年级BMI等级</f>
        <v/>
      </c>
      <c r="P565" s="500" t="str">
        <f>四年级BMI得分</f>
        <v/>
      </c>
      <c r="Q565" s="515" t="str">
        <f>四年级肺活量得分</f>
        <v/>
      </c>
      <c r="R565" s="512" t="str">
        <f>四年级等级</f>
        <v/>
      </c>
      <c r="S565" s="516" t="str">
        <f>四年级50米跑得分</f>
        <v/>
      </c>
      <c r="T565" s="517" t="str">
        <f>四年级等级</f>
        <v/>
      </c>
      <c r="U565" s="516" t="str">
        <f>四年级坐位体前屈得分</f>
        <v/>
      </c>
      <c r="V565" s="517" t="str">
        <f>四年级等级</f>
        <v/>
      </c>
      <c r="W565" s="516" t="str">
        <f>四年级一分钟跳绳得分</f>
        <v/>
      </c>
      <c r="X565" s="517" t="str">
        <f>四年级等级</f>
        <v/>
      </c>
      <c r="Y565" s="515" t="str">
        <f>四年级仰卧起坐得分</f>
        <v/>
      </c>
      <c r="Z565" s="518" t="str">
        <f>四年级等级</f>
        <v/>
      </c>
      <c r="AA565" s="533"/>
      <c r="AB565" s="515"/>
      <c r="AC565" s="533" t="str">
        <f>四年级跳绳附加分</f>
        <v/>
      </c>
      <c r="AD565" s="534" t="str">
        <f>四年级标准分</f>
        <v/>
      </c>
      <c r="AE565" s="534" t="str">
        <f>四年级总分</f>
        <v/>
      </c>
      <c r="AF565" s="517" t="str">
        <f>四年级等级</f>
        <v/>
      </c>
    </row>
    <row r="566" spans="1:32">
      <c r="A566" s="476">
        <v>409</v>
      </c>
      <c r="B566" s="477">
        <v>4</v>
      </c>
      <c r="C566" s="586"/>
      <c r="D566" s="587"/>
      <c r="E566" s="586"/>
      <c r="F566" s="481"/>
      <c r="G566" s="588"/>
      <c r="H566" s="475"/>
      <c r="I566" s="595"/>
      <c r="J566" s="596"/>
      <c r="K566" s="596"/>
      <c r="L566" s="503"/>
      <c r="M566" s="644"/>
      <c r="N566" s="505" t="str">
        <f>四年级BMI</f>
        <v/>
      </c>
      <c r="O566" s="499" t="str">
        <f>四年级BMI等级</f>
        <v/>
      </c>
      <c r="P566" s="500" t="str">
        <f>四年级BMI得分</f>
        <v/>
      </c>
      <c r="Q566" s="515" t="str">
        <f>四年级肺活量得分</f>
        <v/>
      </c>
      <c r="R566" s="512" t="str">
        <f>四年级等级</f>
        <v/>
      </c>
      <c r="S566" s="516" t="str">
        <f>四年级50米跑得分</f>
        <v/>
      </c>
      <c r="T566" s="517" t="str">
        <f>四年级等级</f>
        <v/>
      </c>
      <c r="U566" s="516" t="str">
        <f>四年级坐位体前屈得分</f>
        <v/>
      </c>
      <c r="V566" s="517" t="str">
        <f>四年级等级</f>
        <v/>
      </c>
      <c r="W566" s="516" t="str">
        <f>四年级一分钟跳绳得分</f>
        <v/>
      </c>
      <c r="X566" s="517" t="str">
        <f>四年级等级</f>
        <v/>
      </c>
      <c r="Y566" s="515" t="str">
        <f>四年级仰卧起坐得分</f>
        <v/>
      </c>
      <c r="Z566" s="518" t="str">
        <f>四年级等级</f>
        <v/>
      </c>
      <c r="AA566" s="533"/>
      <c r="AB566" s="515"/>
      <c r="AC566" s="533" t="str">
        <f>四年级跳绳附加分</f>
        <v/>
      </c>
      <c r="AD566" s="534" t="str">
        <f>四年级标准分</f>
        <v/>
      </c>
      <c r="AE566" s="534" t="str">
        <f>四年级总分</f>
        <v/>
      </c>
      <c r="AF566" s="517" t="str">
        <f>四年级等级</f>
        <v/>
      </c>
    </row>
    <row r="567" spans="1:32">
      <c r="A567" s="476">
        <v>409</v>
      </c>
      <c r="B567" s="477">
        <v>5</v>
      </c>
      <c r="C567" s="586"/>
      <c r="D567" s="587"/>
      <c r="E567" s="586"/>
      <c r="F567" s="481"/>
      <c r="G567" s="588"/>
      <c r="H567" s="475"/>
      <c r="I567" s="595"/>
      <c r="J567" s="596"/>
      <c r="K567" s="596"/>
      <c r="L567" s="503"/>
      <c r="M567" s="644"/>
      <c r="N567" s="505" t="str">
        <f>四年级BMI</f>
        <v/>
      </c>
      <c r="O567" s="499" t="str">
        <f>四年级BMI等级</f>
        <v/>
      </c>
      <c r="P567" s="500" t="str">
        <f>四年级BMI得分</f>
        <v/>
      </c>
      <c r="Q567" s="515" t="str">
        <f>四年级肺活量得分</f>
        <v/>
      </c>
      <c r="R567" s="512" t="str">
        <f>四年级等级</f>
        <v/>
      </c>
      <c r="S567" s="516" t="str">
        <f>四年级50米跑得分</f>
        <v/>
      </c>
      <c r="T567" s="517" t="str">
        <f>四年级等级</f>
        <v/>
      </c>
      <c r="U567" s="516" t="str">
        <f>四年级坐位体前屈得分</f>
        <v/>
      </c>
      <c r="V567" s="517" t="str">
        <f>四年级等级</f>
        <v/>
      </c>
      <c r="W567" s="516" t="str">
        <f>四年级一分钟跳绳得分</f>
        <v/>
      </c>
      <c r="X567" s="517" t="str">
        <f>四年级等级</f>
        <v/>
      </c>
      <c r="Y567" s="515" t="str">
        <f>四年级仰卧起坐得分</f>
        <v/>
      </c>
      <c r="Z567" s="518" t="str">
        <f>四年级等级</f>
        <v/>
      </c>
      <c r="AA567" s="533"/>
      <c r="AB567" s="515"/>
      <c r="AC567" s="533" t="str">
        <f>四年级跳绳附加分</f>
        <v/>
      </c>
      <c r="AD567" s="534" t="str">
        <f>四年级标准分</f>
        <v/>
      </c>
      <c r="AE567" s="534" t="str">
        <f>四年级总分</f>
        <v/>
      </c>
      <c r="AF567" s="517" t="str">
        <f>四年级等级</f>
        <v/>
      </c>
    </row>
    <row r="568" spans="1:32">
      <c r="A568" s="476">
        <v>409</v>
      </c>
      <c r="B568" s="477">
        <v>6</v>
      </c>
      <c r="C568" s="586"/>
      <c r="D568" s="587"/>
      <c r="E568" s="586"/>
      <c r="F568" s="481"/>
      <c r="G568" s="588"/>
      <c r="H568" s="475"/>
      <c r="I568" s="595"/>
      <c r="J568" s="596"/>
      <c r="K568" s="596"/>
      <c r="L568" s="503"/>
      <c r="M568" s="644"/>
      <c r="N568" s="505" t="str">
        <f>四年级BMI</f>
        <v/>
      </c>
      <c r="O568" s="499" t="str">
        <f>四年级BMI等级</f>
        <v/>
      </c>
      <c r="P568" s="500" t="str">
        <f>四年级BMI得分</f>
        <v/>
      </c>
      <c r="Q568" s="515" t="str">
        <f>四年级肺活量得分</f>
        <v/>
      </c>
      <c r="R568" s="512" t="str">
        <f>四年级等级</f>
        <v/>
      </c>
      <c r="S568" s="516" t="str">
        <f>四年级50米跑得分</f>
        <v/>
      </c>
      <c r="T568" s="517" t="str">
        <f>四年级等级</f>
        <v/>
      </c>
      <c r="U568" s="516" t="str">
        <f>四年级坐位体前屈得分</f>
        <v/>
      </c>
      <c r="V568" s="517" t="str">
        <f>四年级等级</f>
        <v/>
      </c>
      <c r="W568" s="516" t="str">
        <f>四年级一分钟跳绳得分</f>
        <v/>
      </c>
      <c r="X568" s="517" t="str">
        <f>四年级等级</f>
        <v/>
      </c>
      <c r="Y568" s="515" t="str">
        <f>四年级仰卧起坐得分</f>
        <v/>
      </c>
      <c r="Z568" s="518" t="str">
        <f>四年级等级</f>
        <v/>
      </c>
      <c r="AA568" s="533"/>
      <c r="AB568" s="515"/>
      <c r="AC568" s="533" t="str">
        <f>四年级跳绳附加分</f>
        <v/>
      </c>
      <c r="AD568" s="534" t="str">
        <f>四年级标准分</f>
        <v/>
      </c>
      <c r="AE568" s="534" t="str">
        <f>四年级总分</f>
        <v/>
      </c>
      <c r="AF568" s="517" t="str">
        <f>四年级等级</f>
        <v/>
      </c>
    </row>
    <row r="569" spans="1:32">
      <c r="A569" s="476">
        <v>409</v>
      </c>
      <c r="B569" s="477">
        <v>7</v>
      </c>
      <c r="C569" s="586"/>
      <c r="D569" s="587"/>
      <c r="E569" s="586"/>
      <c r="F569" s="481"/>
      <c r="G569" s="588"/>
      <c r="H569" s="475"/>
      <c r="I569" s="595"/>
      <c r="J569" s="596"/>
      <c r="K569" s="596"/>
      <c r="L569" s="503"/>
      <c r="M569" s="644"/>
      <c r="N569" s="505" t="str">
        <f>四年级BMI</f>
        <v/>
      </c>
      <c r="O569" s="499" t="str">
        <f>四年级BMI等级</f>
        <v/>
      </c>
      <c r="P569" s="500" t="str">
        <f>四年级BMI得分</f>
        <v/>
      </c>
      <c r="Q569" s="515" t="str">
        <f>四年级肺活量得分</f>
        <v/>
      </c>
      <c r="R569" s="512" t="str">
        <f>四年级等级</f>
        <v/>
      </c>
      <c r="S569" s="516" t="str">
        <f>四年级50米跑得分</f>
        <v/>
      </c>
      <c r="T569" s="517" t="str">
        <f>四年级等级</f>
        <v/>
      </c>
      <c r="U569" s="516" t="str">
        <f>四年级坐位体前屈得分</f>
        <v/>
      </c>
      <c r="V569" s="517" t="str">
        <f>四年级等级</f>
        <v/>
      </c>
      <c r="W569" s="516" t="str">
        <f>四年级一分钟跳绳得分</f>
        <v/>
      </c>
      <c r="X569" s="517" t="str">
        <f>四年级等级</f>
        <v/>
      </c>
      <c r="Y569" s="515" t="str">
        <f>四年级仰卧起坐得分</f>
        <v/>
      </c>
      <c r="Z569" s="518" t="str">
        <f>四年级等级</f>
        <v/>
      </c>
      <c r="AA569" s="533"/>
      <c r="AB569" s="515"/>
      <c r="AC569" s="533" t="str">
        <f>四年级跳绳附加分</f>
        <v/>
      </c>
      <c r="AD569" s="534" t="str">
        <f>四年级标准分</f>
        <v/>
      </c>
      <c r="AE569" s="534" t="str">
        <f>四年级总分</f>
        <v/>
      </c>
      <c r="AF569" s="517" t="str">
        <f>四年级等级</f>
        <v/>
      </c>
    </row>
    <row r="570" spans="1:32">
      <c r="A570" s="476">
        <v>409</v>
      </c>
      <c r="B570" s="477">
        <v>8</v>
      </c>
      <c r="C570" s="586"/>
      <c r="D570" s="587"/>
      <c r="E570" s="586"/>
      <c r="F570" s="481"/>
      <c r="G570" s="588"/>
      <c r="H570" s="475"/>
      <c r="I570" s="595"/>
      <c r="J570" s="596"/>
      <c r="K570" s="596"/>
      <c r="L570" s="503"/>
      <c r="M570" s="644"/>
      <c r="N570" s="505" t="str">
        <f>四年级BMI</f>
        <v/>
      </c>
      <c r="O570" s="499" t="str">
        <f>四年级BMI等级</f>
        <v/>
      </c>
      <c r="P570" s="500" t="str">
        <f>四年级BMI得分</f>
        <v/>
      </c>
      <c r="Q570" s="515" t="str">
        <f>四年级肺活量得分</f>
        <v/>
      </c>
      <c r="R570" s="512" t="str">
        <f>四年级等级</f>
        <v/>
      </c>
      <c r="S570" s="516" t="str">
        <f>四年级50米跑得分</f>
        <v/>
      </c>
      <c r="T570" s="517" t="str">
        <f>四年级等级</f>
        <v/>
      </c>
      <c r="U570" s="516" t="str">
        <f>四年级坐位体前屈得分</f>
        <v/>
      </c>
      <c r="V570" s="517" t="str">
        <f>四年级等级</f>
        <v/>
      </c>
      <c r="W570" s="516" t="str">
        <f>四年级一分钟跳绳得分</f>
        <v/>
      </c>
      <c r="X570" s="517" t="str">
        <f>四年级等级</f>
        <v/>
      </c>
      <c r="Y570" s="515" t="str">
        <f>四年级仰卧起坐得分</f>
        <v/>
      </c>
      <c r="Z570" s="518" t="str">
        <f>四年级等级</f>
        <v/>
      </c>
      <c r="AA570" s="533"/>
      <c r="AB570" s="515"/>
      <c r="AC570" s="533" t="str">
        <f>四年级跳绳附加分</f>
        <v/>
      </c>
      <c r="AD570" s="534" t="str">
        <f>四年级标准分</f>
        <v/>
      </c>
      <c r="AE570" s="534" t="str">
        <f>四年级总分</f>
        <v/>
      </c>
      <c r="AF570" s="517" t="str">
        <f>四年级等级</f>
        <v/>
      </c>
    </row>
    <row r="571" spans="1:32">
      <c r="A571" s="476">
        <v>409</v>
      </c>
      <c r="B571" s="477">
        <v>9</v>
      </c>
      <c r="C571" s="586"/>
      <c r="D571" s="587"/>
      <c r="E571" s="586"/>
      <c r="F571" s="481"/>
      <c r="G571" s="588"/>
      <c r="H571" s="475"/>
      <c r="I571" s="595"/>
      <c r="J571" s="596"/>
      <c r="K571" s="596"/>
      <c r="L571" s="503"/>
      <c r="M571" s="644"/>
      <c r="N571" s="505" t="str">
        <f>四年级BMI</f>
        <v/>
      </c>
      <c r="O571" s="499" t="str">
        <f>四年级BMI等级</f>
        <v/>
      </c>
      <c r="P571" s="500" t="str">
        <f>四年级BMI得分</f>
        <v/>
      </c>
      <c r="Q571" s="515" t="str">
        <f>四年级肺活量得分</f>
        <v/>
      </c>
      <c r="R571" s="512" t="str">
        <f>四年级等级</f>
        <v/>
      </c>
      <c r="S571" s="516" t="str">
        <f>四年级50米跑得分</f>
        <v/>
      </c>
      <c r="T571" s="517" t="str">
        <f>四年级等级</f>
        <v/>
      </c>
      <c r="U571" s="516" t="str">
        <f>四年级坐位体前屈得分</f>
        <v/>
      </c>
      <c r="V571" s="517" t="str">
        <f>四年级等级</f>
        <v/>
      </c>
      <c r="W571" s="516" t="str">
        <f>四年级一分钟跳绳得分</f>
        <v/>
      </c>
      <c r="X571" s="517" t="str">
        <f>四年级等级</f>
        <v/>
      </c>
      <c r="Y571" s="515" t="str">
        <f>四年级仰卧起坐得分</f>
        <v/>
      </c>
      <c r="Z571" s="518" t="str">
        <f>四年级等级</f>
        <v/>
      </c>
      <c r="AA571" s="533"/>
      <c r="AB571" s="515"/>
      <c r="AC571" s="533" t="str">
        <f>四年级跳绳附加分</f>
        <v/>
      </c>
      <c r="AD571" s="534" t="str">
        <f>四年级标准分</f>
        <v/>
      </c>
      <c r="AE571" s="534" t="str">
        <f>四年级总分</f>
        <v/>
      </c>
      <c r="AF571" s="517" t="str">
        <f>四年级等级</f>
        <v/>
      </c>
    </row>
    <row r="572" spans="1:32">
      <c r="A572" s="476">
        <v>409</v>
      </c>
      <c r="B572" s="477">
        <v>10</v>
      </c>
      <c r="C572" s="586"/>
      <c r="D572" s="587"/>
      <c r="E572" s="586"/>
      <c r="F572" s="481"/>
      <c r="G572" s="588"/>
      <c r="H572" s="475"/>
      <c r="I572" s="595"/>
      <c r="J572" s="596"/>
      <c r="K572" s="596"/>
      <c r="L572" s="503"/>
      <c r="M572" s="644"/>
      <c r="N572" s="505" t="str">
        <f>四年级BMI</f>
        <v/>
      </c>
      <c r="O572" s="499" t="str">
        <f>四年级BMI等级</f>
        <v/>
      </c>
      <c r="P572" s="500" t="str">
        <f>四年级BMI得分</f>
        <v/>
      </c>
      <c r="Q572" s="515" t="str">
        <f>四年级肺活量得分</f>
        <v/>
      </c>
      <c r="R572" s="512" t="str">
        <f>四年级等级</f>
        <v/>
      </c>
      <c r="S572" s="516" t="str">
        <f>四年级50米跑得分</f>
        <v/>
      </c>
      <c r="T572" s="517" t="str">
        <f>四年级等级</f>
        <v/>
      </c>
      <c r="U572" s="516" t="str">
        <f>四年级坐位体前屈得分</f>
        <v/>
      </c>
      <c r="V572" s="517" t="str">
        <f>四年级等级</f>
        <v/>
      </c>
      <c r="W572" s="516" t="str">
        <f>四年级一分钟跳绳得分</f>
        <v/>
      </c>
      <c r="X572" s="517" t="str">
        <f>四年级等级</f>
        <v/>
      </c>
      <c r="Y572" s="515" t="str">
        <f>四年级仰卧起坐得分</f>
        <v/>
      </c>
      <c r="Z572" s="518" t="str">
        <f>四年级等级</f>
        <v/>
      </c>
      <c r="AA572" s="533"/>
      <c r="AB572" s="515"/>
      <c r="AC572" s="533" t="str">
        <f>四年级跳绳附加分</f>
        <v/>
      </c>
      <c r="AD572" s="534" t="str">
        <f>四年级标准分</f>
        <v/>
      </c>
      <c r="AE572" s="534" t="str">
        <f>四年级总分</f>
        <v/>
      </c>
      <c r="AF572" s="517" t="str">
        <f>四年级等级</f>
        <v/>
      </c>
    </row>
    <row r="573" spans="1:32">
      <c r="A573" s="476">
        <v>409</v>
      </c>
      <c r="B573" s="477">
        <v>11</v>
      </c>
      <c r="C573" s="586"/>
      <c r="D573" s="587"/>
      <c r="E573" s="586"/>
      <c r="F573" s="473"/>
      <c r="G573" s="588"/>
      <c r="H573" s="475"/>
      <c r="I573" s="600"/>
      <c r="J573" s="597"/>
      <c r="K573" s="597"/>
      <c r="L573" s="496"/>
      <c r="M573" s="643"/>
      <c r="N573" s="498" t="str">
        <f>四年级BMI</f>
        <v/>
      </c>
      <c r="O573" s="499" t="str">
        <f>四年级BMI等级</f>
        <v/>
      </c>
      <c r="P573" s="500" t="str">
        <f>四年级BMI得分</f>
        <v/>
      </c>
      <c r="Q573" s="515" t="str">
        <f>四年级肺活量得分</f>
        <v/>
      </c>
      <c r="R573" s="512" t="str">
        <f>四年级等级</f>
        <v/>
      </c>
      <c r="S573" s="516" t="str">
        <f>四年级50米跑得分</f>
        <v/>
      </c>
      <c r="T573" s="512" t="str">
        <f>四年级等级</f>
        <v/>
      </c>
      <c r="U573" s="516" t="str">
        <f>四年级坐位体前屈得分</f>
        <v/>
      </c>
      <c r="V573" s="512" t="str">
        <f>四年级等级</f>
        <v/>
      </c>
      <c r="W573" s="516" t="str">
        <f>四年级一分钟跳绳得分</f>
        <v/>
      </c>
      <c r="X573" s="512" t="str">
        <f>四年级等级</f>
        <v/>
      </c>
      <c r="Y573" s="511" t="str">
        <f>四年级仰卧起坐得分</f>
        <v/>
      </c>
      <c r="Z573" s="514" t="str">
        <f>四年级等级</f>
        <v/>
      </c>
      <c r="AA573" s="530"/>
      <c r="AB573" s="511"/>
      <c r="AC573" s="530" t="str">
        <f>四年级跳绳附加分</f>
        <v/>
      </c>
      <c r="AD573" s="534" t="str">
        <f>四年级标准分</f>
        <v/>
      </c>
      <c r="AE573" s="531" t="str">
        <f>四年级总分</f>
        <v/>
      </c>
      <c r="AF573" s="512" t="str">
        <f>四年级等级</f>
        <v/>
      </c>
    </row>
    <row r="574" spans="1:32">
      <c r="A574" s="476">
        <v>409</v>
      </c>
      <c r="B574" s="477">
        <v>12</v>
      </c>
      <c r="C574" s="586"/>
      <c r="D574" s="587"/>
      <c r="E574" s="586"/>
      <c r="F574" s="473"/>
      <c r="G574" s="588"/>
      <c r="H574" s="475"/>
      <c r="I574" s="595"/>
      <c r="J574" s="596"/>
      <c r="K574" s="597"/>
      <c r="L574" s="503"/>
      <c r="M574" s="644"/>
      <c r="N574" s="505" t="str">
        <f>四年级BMI</f>
        <v/>
      </c>
      <c r="O574" s="499" t="str">
        <f>四年级BMI等级</f>
        <v/>
      </c>
      <c r="P574" s="500" t="str">
        <f>四年级BMI得分</f>
        <v/>
      </c>
      <c r="Q574" s="515" t="str">
        <f>四年级肺活量得分</f>
        <v/>
      </c>
      <c r="R574" s="512" t="str">
        <f>四年级等级</f>
        <v/>
      </c>
      <c r="S574" s="516" t="str">
        <f>四年级50米跑得分</f>
        <v/>
      </c>
      <c r="T574" s="512" t="str">
        <f>四年级等级</f>
        <v/>
      </c>
      <c r="U574" s="516" t="str">
        <f>四年级坐位体前屈得分</f>
        <v/>
      </c>
      <c r="V574" s="517" t="str">
        <f>四年级等级</f>
        <v/>
      </c>
      <c r="W574" s="516" t="str">
        <f>四年级一分钟跳绳得分</f>
        <v/>
      </c>
      <c r="X574" s="517" t="str">
        <f>四年级等级</f>
        <v/>
      </c>
      <c r="Y574" s="515" t="str">
        <f>四年级仰卧起坐得分</f>
        <v/>
      </c>
      <c r="Z574" s="518" t="str">
        <f>四年级等级</f>
        <v/>
      </c>
      <c r="AA574" s="533"/>
      <c r="AB574" s="515"/>
      <c r="AC574" s="533" t="str">
        <f>四年级跳绳附加分</f>
        <v/>
      </c>
      <c r="AD574" s="534" t="str">
        <f>四年级标准分</f>
        <v/>
      </c>
      <c r="AE574" s="534" t="str">
        <f>四年级总分</f>
        <v/>
      </c>
      <c r="AF574" s="517" t="str">
        <f>四年级等级</f>
        <v/>
      </c>
    </row>
    <row r="575" spans="1:32">
      <c r="A575" s="476">
        <v>409</v>
      </c>
      <c r="B575" s="477">
        <v>13</v>
      </c>
      <c r="C575" s="586"/>
      <c r="D575" s="587"/>
      <c r="E575" s="586"/>
      <c r="F575" s="473"/>
      <c r="G575" s="588"/>
      <c r="H575" s="475"/>
      <c r="I575" s="595"/>
      <c r="J575" s="596"/>
      <c r="K575" s="597"/>
      <c r="L575" s="503"/>
      <c r="M575" s="644"/>
      <c r="N575" s="505" t="str">
        <f>四年级BMI</f>
        <v/>
      </c>
      <c r="O575" s="499" t="str">
        <f>四年级BMI等级</f>
        <v/>
      </c>
      <c r="P575" s="500" t="str">
        <f>四年级BMI得分</f>
        <v/>
      </c>
      <c r="Q575" s="515" t="str">
        <f>四年级肺活量得分</f>
        <v/>
      </c>
      <c r="R575" s="512" t="str">
        <f>四年级等级</f>
        <v/>
      </c>
      <c r="S575" s="516" t="str">
        <f>四年级50米跑得分</f>
        <v/>
      </c>
      <c r="T575" s="512" t="str">
        <f>四年级等级</f>
        <v/>
      </c>
      <c r="U575" s="516" t="str">
        <f>四年级坐位体前屈得分</f>
        <v/>
      </c>
      <c r="V575" s="517" t="str">
        <f>四年级等级</f>
        <v/>
      </c>
      <c r="W575" s="516" t="str">
        <f>四年级一分钟跳绳得分</f>
        <v/>
      </c>
      <c r="X575" s="517" t="str">
        <f>四年级等级</f>
        <v/>
      </c>
      <c r="Y575" s="515" t="str">
        <f>四年级仰卧起坐得分</f>
        <v/>
      </c>
      <c r="Z575" s="518" t="str">
        <f>四年级等级</f>
        <v/>
      </c>
      <c r="AA575" s="533"/>
      <c r="AB575" s="515"/>
      <c r="AC575" s="533" t="str">
        <f>四年级跳绳附加分</f>
        <v/>
      </c>
      <c r="AD575" s="534" t="str">
        <f>四年级标准分</f>
        <v/>
      </c>
      <c r="AE575" s="534" t="str">
        <f>四年级总分</f>
        <v/>
      </c>
      <c r="AF575" s="517" t="str">
        <f>四年级等级</f>
        <v/>
      </c>
    </row>
    <row r="576" spans="1:32">
      <c r="A576" s="476">
        <v>409</v>
      </c>
      <c r="B576" s="477">
        <v>14</v>
      </c>
      <c r="C576" s="586"/>
      <c r="D576" s="587"/>
      <c r="E576" s="586"/>
      <c r="F576" s="473"/>
      <c r="G576" s="589"/>
      <c r="H576" s="475"/>
      <c r="I576" s="595"/>
      <c r="J576" s="596"/>
      <c r="K576" s="597"/>
      <c r="L576" s="503"/>
      <c r="M576" s="644"/>
      <c r="N576" s="505" t="str">
        <f>四年级BMI</f>
        <v/>
      </c>
      <c r="O576" s="499" t="str">
        <f>四年级BMI等级</f>
        <v/>
      </c>
      <c r="P576" s="500" t="str">
        <f>四年级BMI得分</f>
        <v/>
      </c>
      <c r="Q576" s="515" t="str">
        <f>四年级肺活量得分</f>
        <v/>
      </c>
      <c r="R576" s="512" t="str">
        <f>四年级等级</f>
        <v/>
      </c>
      <c r="S576" s="516" t="str">
        <f>四年级50米跑得分</f>
        <v/>
      </c>
      <c r="T576" s="512" t="str">
        <f>四年级等级</f>
        <v/>
      </c>
      <c r="U576" s="516" t="str">
        <f>四年级坐位体前屈得分</f>
        <v/>
      </c>
      <c r="V576" s="517" t="str">
        <f>四年级等级</f>
        <v/>
      </c>
      <c r="W576" s="516" t="str">
        <f>四年级一分钟跳绳得分</f>
        <v/>
      </c>
      <c r="X576" s="517" t="str">
        <f>四年级等级</f>
        <v/>
      </c>
      <c r="Y576" s="515" t="str">
        <f>四年级仰卧起坐得分</f>
        <v/>
      </c>
      <c r="Z576" s="518" t="str">
        <f>四年级等级</f>
        <v/>
      </c>
      <c r="AA576" s="533"/>
      <c r="AB576" s="515"/>
      <c r="AC576" s="533" t="str">
        <f>四年级跳绳附加分</f>
        <v/>
      </c>
      <c r="AD576" s="534" t="str">
        <f>四年级标准分</f>
        <v/>
      </c>
      <c r="AE576" s="534" t="str">
        <f>四年级总分</f>
        <v/>
      </c>
      <c r="AF576" s="517" t="str">
        <f>四年级等级</f>
        <v/>
      </c>
    </row>
    <row r="577" spans="1:32">
      <c r="A577" s="476">
        <v>409</v>
      </c>
      <c r="B577" s="477">
        <v>15</v>
      </c>
      <c r="C577" s="586"/>
      <c r="D577" s="587"/>
      <c r="E577" s="586"/>
      <c r="F577" s="473"/>
      <c r="G577" s="589"/>
      <c r="H577" s="475"/>
      <c r="I577" s="595"/>
      <c r="J577" s="596"/>
      <c r="K577" s="597"/>
      <c r="L577" s="503"/>
      <c r="M577" s="644"/>
      <c r="N577" s="505" t="str">
        <f>四年级BMI</f>
        <v/>
      </c>
      <c r="O577" s="499" t="str">
        <f>四年级BMI等级</f>
        <v/>
      </c>
      <c r="P577" s="500" t="str">
        <f>四年级BMI得分</f>
        <v/>
      </c>
      <c r="Q577" s="515" t="str">
        <f>四年级肺活量得分</f>
        <v/>
      </c>
      <c r="R577" s="512" t="str">
        <f>四年级等级</f>
        <v/>
      </c>
      <c r="S577" s="516" t="str">
        <f>四年级50米跑得分</f>
        <v/>
      </c>
      <c r="T577" s="512" t="str">
        <f>四年级等级</f>
        <v/>
      </c>
      <c r="U577" s="516" t="str">
        <f>四年级坐位体前屈得分</f>
        <v/>
      </c>
      <c r="V577" s="517" t="str">
        <f>四年级等级</f>
        <v/>
      </c>
      <c r="W577" s="516" t="str">
        <f>四年级一分钟跳绳得分</f>
        <v/>
      </c>
      <c r="X577" s="517" t="str">
        <f>四年级等级</f>
        <v/>
      </c>
      <c r="Y577" s="515" t="str">
        <f>四年级仰卧起坐得分</f>
        <v/>
      </c>
      <c r="Z577" s="518" t="str">
        <f>四年级等级</f>
        <v/>
      </c>
      <c r="AA577" s="533"/>
      <c r="AB577" s="515"/>
      <c r="AC577" s="533" t="str">
        <f>四年级跳绳附加分</f>
        <v/>
      </c>
      <c r="AD577" s="534" t="str">
        <f>四年级标准分</f>
        <v/>
      </c>
      <c r="AE577" s="534" t="str">
        <f>四年级总分</f>
        <v/>
      </c>
      <c r="AF577" s="517" t="str">
        <f>四年级等级</f>
        <v/>
      </c>
    </row>
    <row r="578" spans="1:32">
      <c r="A578" s="476">
        <v>409</v>
      </c>
      <c r="B578" s="477">
        <v>16</v>
      </c>
      <c r="C578" s="586"/>
      <c r="D578" s="587"/>
      <c r="E578" s="586"/>
      <c r="F578" s="473"/>
      <c r="G578" s="588"/>
      <c r="H578" s="475"/>
      <c r="I578" s="595"/>
      <c r="J578" s="596"/>
      <c r="K578" s="597"/>
      <c r="L578" s="503"/>
      <c r="M578" s="644"/>
      <c r="N578" s="505" t="str">
        <f>四年级BMI</f>
        <v/>
      </c>
      <c r="O578" s="499" t="str">
        <f>四年级BMI等级</f>
        <v/>
      </c>
      <c r="P578" s="500" t="str">
        <f>四年级BMI得分</f>
        <v/>
      </c>
      <c r="Q578" s="515" t="str">
        <f>四年级肺活量得分</f>
        <v/>
      </c>
      <c r="R578" s="512" t="str">
        <f>四年级等级</f>
        <v/>
      </c>
      <c r="S578" s="516" t="str">
        <f>四年级50米跑得分</f>
        <v/>
      </c>
      <c r="T578" s="512" t="str">
        <f>四年级等级</f>
        <v/>
      </c>
      <c r="U578" s="516" t="str">
        <f>四年级坐位体前屈得分</f>
        <v/>
      </c>
      <c r="V578" s="517" t="str">
        <f>四年级等级</f>
        <v/>
      </c>
      <c r="W578" s="516" t="str">
        <f>四年级一分钟跳绳得分</f>
        <v/>
      </c>
      <c r="X578" s="517" t="str">
        <f>四年级等级</f>
        <v/>
      </c>
      <c r="Y578" s="515" t="str">
        <f>四年级仰卧起坐得分</f>
        <v/>
      </c>
      <c r="Z578" s="518" t="str">
        <f>四年级等级</f>
        <v/>
      </c>
      <c r="AA578" s="533"/>
      <c r="AB578" s="515"/>
      <c r="AC578" s="533" t="str">
        <f>四年级跳绳附加分</f>
        <v/>
      </c>
      <c r="AD578" s="534" t="str">
        <f>四年级标准分</f>
        <v/>
      </c>
      <c r="AE578" s="534" t="str">
        <f>四年级总分</f>
        <v/>
      </c>
      <c r="AF578" s="517" t="str">
        <f>四年级等级</f>
        <v/>
      </c>
    </row>
    <row r="579" spans="1:32">
      <c r="A579" s="476">
        <v>409</v>
      </c>
      <c r="B579" s="477">
        <v>17</v>
      </c>
      <c r="C579" s="586"/>
      <c r="D579" s="587"/>
      <c r="E579" s="586"/>
      <c r="F579" s="473"/>
      <c r="G579" s="588"/>
      <c r="H579" s="475"/>
      <c r="I579" s="595"/>
      <c r="J579" s="596"/>
      <c r="K579" s="597"/>
      <c r="L579" s="503"/>
      <c r="M579" s="644"/>
      <c r="N579" s="505" t="str">
        <f>四年级BMI</f>
        <v/>
      </c>
      <c r="O579" s="499" t="str">
        <f>四年级BMI等级</f>
        <v/>
      </c>
      <c r="P579" s="500" t="str">
        <f>四年级BMI得分</f>
        <v/>
      </c>
      <c r="Q579" s="515" t="str">
        <f>四年级肺活量得分</f>
        <v/>
      </c>
      <c r="R579" s="512" t="str">
        <f>四年级等级</f>
        <v/>
      </c>
      <c r="S579" s="516" t="str">
        <f>四年级50米跑得分</f>
        <v/>
      </c>
      <c r="T579" s="517" t="str">
        <f>四年级等级</f>
        <v/>
      </c>
      <c r="U579" s="516" t="str">
        <f>四年级坐位体前屈得分</f>
        <v/>
      </c>
      <c r="V579" s="517" t="str">
        <f>四年级等级</f>
        <v/>
      </c>
      <c r="W579" s="516" t="str">
        <f>四年级一分钟跳绳得分</f>
        <v/>
      </c>
      <c r="X579" s="517" t="str">
        <f>四年级等级</f>
        <v/>
      </c>
      <c r="Y579" s="515" t="str">
        <f>四年级仰卧起坐得分</f>
        <v/>
      </c>
      <c r="Z579" s="518" t="str">
        <f>四年级等级</f>
        <v/>
      </c>
      <c r="AA579" s="533"/>
      <c r="AB579" s="515"/>
      <c r="AC579" s="533" t="str">
        <f>四年级跳绳附加分</f>
        <v/>
      </c>
      <c r="AD579" s="534" t="str">
        <f>四年级标准分</f>
        <v/>
      </c>
      <c r="AE579" s="534" t="str">
        <f>四年级总分</f>
        <v/>
      </c>
      <c r="AF579" s="517" t="str">
        <f>四年级等级</f>
        <v/>
      </c>
    </row>
    <row r="580" spans="1:32">
      <c r="A580" s="476">
        <v>409</v>
      </c>
      <c r="B580" s="477">
        <v>18</v>
      </c>
      <c r="C580" s="586"/>
      <c r="D580" s="587"/>
      <c r="E580" s="586"/>
      <c r="F580" s="473"/>
      <c r="G580" s="588"/>
      <c r="H580" s="475"/>
      <c r="I580" s="595"/>
      <c r="J580" s="596"/>
      <c r="K580" s="597"/>
      <c r="L580" s="503"/>
      <c r="M580" s="644"/>
      <c r="N580" s="505" t="str">
        <f>四年级BMI</f>
        <v/>
      </c>
      <c r="O580" s="499" t="str">
        <f>四年级BMI等级</f>
        <v/>
      </c>
      <c r="P580" s="500" t="str">
        <f>四年级BMI得分</f>
        <v/>
      </c>
      <c r="Q580" s="515" t="str">
        <f>四年级肺活量得分</f>
        <v/>
      </c>
      <c r="R580" s="512" t="str">
        <f>四年级等级</f>
        <v/>
      </c>
      <c r="S580" s="516" t="str">
        <f>四年级50米跑得分</f>
        <v/>
      </c>
      <c r="T580" s="517" t="str">
        <f>四年级等级</f>
        <v/>
      </c>
      <c r="U580" s="516" t="str">
        <f>四年级坐位体前屈得分</f>
        <v/>
      </c>
      <c r="V580" s="517" t="str">
        <f>四年级等级</f>
        <v/>
      </c>
      <c r="W580" s="516" t="str">
        <f>四年级一分钟跳绳得分</f>
        <v/>
      </c>
      <c r="X580" s="517" t="str">
        <f>四年级等级</f>
        <v/>
      </c>
      <c r="Y580" s="515" t="str">
        <f>四年级仰卧起坐得分</f>
        <v/>
      </c>
      <c r="Z580" s="518" t="str">
        <f>四年级等级</f>
        <v/>
      </c>
      <c r="AA580" s="533"/>
      <c r="AB580" s="515"/>
      <c r="AC580" s="533" t="str">
        <f>四年级跳绳附加分</f>
        <v/>
      </c>
      <c r="AD580" s="534" t="str">
        <f>四年级标准分</f>
        <v/>
      </c>
      <c r="AE580" s="534" t="str">
        <f>四年级总分</f>
        <v/>
      </c>
      <c r="AF580" s="517" t="str">
        <f>四年级等级</f>
        <v/>
      </c>
    </row>
    <row r="581" spans="1:32">
      <c r="A581" s="476">
        <v>409</v>
      </c>
      <c r="B581" s="477">
        <v>19</v>
      </c>
      <c r="C581" s="586"/>
      <c r="D581" s="587"/>
      <c r="E581" s="586"/>
      <c r="F581" s="473"/>
      <c r="G581" s="588"/>
      <c r="H581" s="475"/>
      <c r="I581" s="595"/>
      <c r="J581" s="596"/>
      <c r="K581" s="597"/>
      <c r="L581" s="503"/>
      <c r="M581" s="644"/>
      <c r="N581" s="505" t="str">
        <f>四年级BMI</f>
        <v/>
      </c>
      <c r="O581" s="499" t="str">
        <f>四年级BMI等级</f>
        <v/>
      </c>
      <c r="P581" s="500" t="str">
        <f>四年级BMI得分</f>
        <v/>
      </c>
      <c r="Q581" s="515" t="str">
        <f>四年级肺活量得分</f>
        <v/>
      </c>
      <c r="R581" s="512" t="str">
        <f>四年级等级</f>
        <v/>
      </c>
      <c r="S581" s="516" t="str">
        <f>四年级50米跑得分</f>
        <v/>
      </c>
      <c r="T581" s="517" t="str">
        <f>四年级等级</f>
        <v/>
      </c>
      <c r="U581" s="516" t="str">
        <f>四年级坐位体前屈得分</f>
        <v/>
      </c>
      <c r="V581" s="517" t="str">
        <f>四年级等级</f>
        <v/>
      </c>
      <c r="W581" s="516" t="str">
        <f>四年级一分钟跳绳得分</f>
        <v/>
      </c>
      <c r="X581" s="517" t="str">
        <f>四年级等级</f>
        <v/>
      </c>
      <c r="Y581" s="515" t="str">
        <f>四年级仰卧起坐得分</f>
        <v/>
      </c>
      <c r="Z581" s="518" t="str">
        <f>四年级等级</f>
        <v/>
      </c>
      <c r="AA581" s="533"/>
      <c r="AB581" s="515"/>
      <c r="AC581" s="533" t="str">
        <f>四年级跳绳附加分</f>
        <v/>
      </c>
      <c r="AD581" s="534" t="str">
        <f>四年级标准分</f>
        <v/>
      </c>
      <c r="AE581" s="534" t="str">
        <f>四年级总分</f>
        <v/>
      </c>
      <c r="AF581" s="517" t="str">
        <f>四年级等级</f>
        <v/>
      </c>
    </row>
    <row r="582" spans="1:32">
      <c r="A582" s="476">
        <v>409</v>
      </c>
      <c r="B582" s="477">
        <v>20</v>
      </c>
      <c r="C582" s="586"/>
      <c r="D582" s="587"/>
      <c r="E582" s="586"/>
      <c r="F582" s="473"/>
      <c r="G582" s="588"/>
      <c r="H582" s="475"/>
      <c r="I582" s="595"/>
      <c r="J582" s="596"/>
      <c r="K582" s="597"/>
      <c r="L582" s="503"/>
      <c r="M582" s="644"/>
      <c r="N582" s="505" t="str">
        <f>四年级BMI</f>
        <v/>
      </c>
      <c r="O582" s="499" t="str">
        <f>四年级BMI等级</f>
        <v/>
      </c>
      <c r="P582" s="500" t="str">
        <f>四年级BMI得分</f>
        <v/>
      </c>
      <c r="Q582" s="515" t="str">
        <f>四年级肺活量得分</f>
        <v/>
      </c>
      <c r="R582" s="512" t="str">
        <f>四年级等级</f>
        <v/>
      </c>
      <c r="S582" s="516" t="str">
        <f>四年级50米跑得分</f>
        <v/>
      </c>
      <c r="T582" s="517" t="str">
        <f>四年级等级</f>
        <v/>
      </c>
      <c r="U582" s="516" t="str">
        <f>四年级坐位体前屈得分</f>
        <v/>
      </c>
      <c r="V582" s="517" t="str">
        <f>四年级等级</f>
        <v/>
      </c>
      <c r="W582" s="516" t="str">
        <f>四年级一分钟跳绳得分</f>
        <v/>
      </c>
      <c r="X582" s="517" t="str">
        <f>四年级等级</f>
        <v/>
      </c>
      <c r="Y582" s="515" t="str">
        <f>四年级仰卧起坐得分</f>
        <v/>
      </c>
      <c r="Z582" s="518" t="str">
        <f>四年级等级</f>
        <v/>
      </c>
      <c r="AA582" s="533"/>
      <c r="AB582" s="515"/>
      <c r="AC582" s="533" t="str">
        <f>四年级跳绳附加分</f>
        <v/>
      </c>
      <c r="AD582" s="534" t="str">
        <f>四年级标准分</f>
        <v/>
      </c>
      <c r="AE582" s="534" t="str">
        <f>四年级总分</f>
        <v/>
      </c>
      <c r="AF582" s="517" t="str">
        <f>四年级等级</f>
        <v/>
      </c>
    </row>
    <row r="583" spans="1:32">
      <c r="A583" s="476">
        <v>409</v>
      </c>
      <c r="B583" s="477">
        <v>21</v>
      </c>
      <c r="C583" s="586"/>
      <c r="D583" s="587"/>
      <c r="E583" s="586"/>
      <c r="F583" s="473"/>
      <c r="G583" s="588"/>
      <c r="H583" s="475"/>
      <c r="I583" s="595"/>
      <c r="J583" s="596"/>
      <c r="K583" s="597"/>
      <c r="L583" s="503"/>
      <c r="M583" s="644"/>
      <c r="N583" s="505" t="str">
        <f>四年级BMI</f>
        <v/>
      </c>
      <c r="O583" s="499" t="str">
        <f>四年级BMI等级</f>
        <v/>
      </c>
      <c r="P583" s="500" t="str">
        <f>四年级BMI得分</f>
        <v/>
      </c>
      <c r="Q583" s="515" t="str">
        <f>四年级肺活量得分</f>
        <v/>
      </c>
      <c r="R583" s="512" t="str">
        <f>四年级等级</f>
        <v/>
      </c>
      <c r="S583" s="516" t="str">
        <f>四年级50米跑得分</f>
        <v/>
      </c>
      <c r="T583" s="517" t="str">
        <f>四年级等级</f>
        <v/>
      </c>
      <c r="U583" s="516" t="str">
        <f>四年级坐位体前屈得分</f>
        <v/>
      </c>
      <c r="V583" s="517" t="str">
        <f>四年级等级</f>
        <v/>
      </c>
      <c r="W583" s="516" t="str">
        <f>四年级一分钟跳绳得分</f>
        <v/>
      </c>
      <c r="X583" s="517" t="str">
        <f>四年级等级</f>
        <v/>
      </c>
      <c r="Y583" s="515" t="str">
        <f>四年级仰卧起坐得分</f>
        <v/>
      </c>
      <c r="Z583" s="518" t="str">
        <f>四年级等级</f>
        <v/>
      </c>
      <c r="AA583" s="533"/>
      <c r="AB583" s="515"/>
      <c r="AC583" s="533" t="str">
        <f>四年级跳绳附加分</f>
        <v/>
      </c>
      <c r="AD583" s="534" t="str">
        <f>四年级标准分</f>
        <v/>
      </c>
      <c r="AE583" s="534" t="str">
        <f>四年级总分</f>
        <v/>
      </c>
      <c r="AF583" s="517" t="str">
        <f>四年级等级</f>
        <v/>
      </c>
    </row>
    <row r="584" spans="1:32">
      <c r="A584" s="476">
        <v>409</v>
      </c>
      <c r="B584" s="477">
        <v>22</v>
      </c>
      <c r="C584" s="586"/>
      <c r="D584" s="587"/>
      <c r="E584" s="586"/>
      <c r="F584" s="473"/>
      <c r="G584" s="588"/>
      <c r="H584" s="475"/>
      <c r="I584" s="595"/>
      <c r="J584" s="596"/>
      <c r="K584" s="597"/>
      <c r="L584" s="503"/>
      <c r="M584" s="644"/>
      <c r="N584" s="505" t="str">
        <f>四年级BMI</f>
        <v/>
      </c>
      <c r="O584" s="499" t="str">
        <f>四年级BMI等级</f>
        <v/>
      </c>
      <c r="P584" s="500" t="str">
        <f>四年级BMI得分</f>
        <v/>
      </c>
      <c r="Q584" s="515" t="str">
        <f>四年级肺活量得分</f>
        <v/>
      </c>
      <c r="R584" s="512" t="str">
        <f>四年级等级</f>
        <v/>
      </c>
      <c r="S584" s="516" t="str">
        <f>四年级50米跑得分</f>
        <v/>
      </c>
      <c r="T584" s="517" t="str">
        <f>四年级等级</f>
        <v/>
      </c>
      <c r="U584" s="516" t="str">
        <f>四年级坐位体前屈得分</f>
        <v/>
      </c>
      <c r="V584" s="517" t="str">
        <f>四年级等级</f>
        <v/>
      </c>
      <c r="W584" s="516" t="str">
        <f>四年级一分钟跳绳得分</f>
        <v/>
      </c>
      <c r="X584" s="517" t="str">
        <f>四年级等级</f>
        <v/>
      </c>
      <c r="Y584" s="515" t="str">
        <f>四年级仰卧起坐得分</f>
        <v/>
      </c>
      <c r="Z584" s="518" t="str">
        <f>四年级等级</f>
        <v/>
      </c>
      <c r="AA584" s="533"/>
      <c r="AB584" s="515"/>
      <c r="AC584" s="533" t="str">
        <f>四年级跳绳附加分</f>
        <v/>
      </c>
      <c r="AD584" s="534" t="str">
        <f>四年级标准分</f>
        <v/>
      </c>
      <c r="AE584" s="534" t="str">
        <f>四年级总分</f>
        <v/>
      </c>
      <c r="AF584" s="517" t="str">
        <f>四年级等级</f>
        <v/>
      </c>
    </row>
    <row r="585" spans="1:32">
      <c r="A585" s="476">
        <v>409</v>
      </c>
      <c r="B585" s="477">
        <v>23</v>
      </c>
      <c r="C585" s="586"/>
      <c r="D585" s="587"/>
      <c r="E585" s="586"/>
      <c r="F585" s="473"/>
      <c r="G585" s="588"/>
      <c r="H585" s="475"/>
      <c r="I585" s="595"/>
      <c r="J585" s="596"/>
      <c r="K585" s="597"/>
      <c r="L585" s="503"/>
      <c r="M585" s="644"/>
      <c r="N585" s="505" t="str">
        <f>四年级BMI</f>
        <v/>
      </c>
      <c r="O585" s="499" t="str">
        <f>四年级BMI等级</f>
        <v/>
      </c>
      <c r="P585" s="500" t="str">
        <f>四年级BMI得分</f>
        <v/>
      </c>
      <c r="Q585" s="515" t="str">
        <f>四年级肺活量得分</f>
        <v/>
      </c>
      <c r="R585" s="512" t="str">
        <f>四年级等级</f>
        <v/>
      </c>
      <c r="S585" s="516" t="str">
        <f>四年级50米跑得分</f>
        <v/>
      </c>
      <c r="T585" s="517" t="str">
        <f>四年级等级</f>
        <v/>
      </c>
      <c r="U585" s="516" t="str">
        <f>四年级坐位体前屈得分</f>
        <v/>
      </c>
      <c r="V585" s="517" t="str">
        <f>四年级等级</f>
        <v/>
      </c>
      <c r="W585" s="516" t="str">
        <f>四年级一分钟跳绳得分</f>
        <v/>
      </c>
      <c r="X585" s="517" t="str">
        <f>四年级等级</f>
        <v/>
      </c>
      <c r="Y585" s="515" t="str">
        <f>四年级仰卧起坐得分</f>
        <v/>
      </c>
      <c r="Z585" s="518" t="str">
        <f>四年级等级</f>
        <v/>
      </c>
      <c r="AA585" s="533"/>
      <c r="AB585" s="515"/>
      <c r="AC585" s="533" t="str">
        <f>四年级跳绳附加分</f>
        <v/>
      </c>
      <c r="AD585" s="534" t="str">
        <f>四年级标准分</f>
        <v/>
      </c>
      <c r="AE585" s="534" t="str">
        <f>四年级总分</f>
        <v/>
      </c>
      <c r="AF585" s="517" t="str">
        <f>四年级等级</f>
        <v/>
      </c>
    </row>
    <row r="586" spans="1:32">
      <c r="A586" s="476">
        <v>409</v>
      </c>
      <c r="B586" s="477">
        <v>24</v>
      </c>
      <c r="C586" s="586"/>
      <c r="D586" s="587"/>
      <c r="E586" s="586"/>
      <c r="F586" s="473"/>
      <c r="G586" s="588"/>
      <c r="H586" s="475"/>
      <c r="I586" s="595"/>
      <c r="J586" s="596"/>
      <c r="K586" s="597"/>
      <c r="L586" s="503"/>
      <c r="M586" s="644"/>
      <c r="N586" s="505" t="str">
        <f>四年级BMI</f>
        <v/>
      </c>
      <c r="O586" s="499" t="str">
        <f>四年级BMI等级</f>
        <v/>
      </c>
      <c r="P586" s="500" t="str">
        <f>四年级BMI得分</f>
        <v/>
      </c>
      <c r="Q586" s="515" t="str">
        <f>四年级肺活量得分</f>
        <v/>
      </c>
      <c r="R586" s="512" t="str">
        <f>四年级等级</f>
        <v/>
      </c>
      <c r="S586" s="516" t="str">
        <f>四年级50米跑得分</f>
        <v/>
      </c>
      <c r="T586" s="517" t="str">
        <f>四年级等级</f>
        <v/>
      </c>
      <c r="U586" s="516" t="str">
        <f>四年级坐位体前屈得分</f>
        <v/>
      </c>
      <c r="V586" s="517" t="str">
        <f>四年级等级</f>
        <v/>
      </c>
      <c r="W586" s="516" t="str">
        <f>四年级一分钟跳绳得分</f>
        <v/>
      </c>
      <c r="X586" s="517" t="str">
        <f>四年级等级</f>
        <v/>
      </c>
      <c r="Y586" s="515" t="str">
        <f>四年级仰卧起坐得分</f>
        <v/>
      </c>
      <c r="Z586" s="518" t="str">
        <f>四年级等级</f>
        <v/>
      </c>
      <c r="AA586" s="533"/>
      <c r="AB586" s="515"/>
      <c r="AC586" s="533" t="str">
        <f>四年级跳绳附加分</f>
        <v/>
      </c>
      <c r="AD586" s="534" t="str">
        <f>四年级标准分</f>
        <v/>
      </c>
      <c r="AE586" s="534" t="str">
        <f>四年级总分</f>
        <v/>
      </c>
      <c r="AF586" s="517" t="str">
        <f>四年级等级</f>
        <v/>
      </c>
    </row>
    <row r="587" spans="1:32">
      <c r="A587" s="476">
        <v>409</v>
      </c>
      <c r="B587" s="477">
        <v>25</v>
      </c>
      <c r="C587" s="586"/>
      <c r="D587" s="587"/>
      <c r="E587" s="586"/>
      <c r="F587" s="473"/>
      <c r="G587" s="588"/>
      <c r="H587" s="475"/>
      <c r="I587" s="595"/>
      <c r="J587" s="596"/>
      <c r="K587" s="597"/>
      <c r="L587" s="503"/>
      <c r="M587" s="644"/>
      <c r="N587" s="505" t="str">
        <f>四年级BMI</f>
        <v/>
      </c>
      <c r="O587" s="499" t="str">
        <f>四年级BMI等级</f>
        <v/>
      </c>
      <c r="P587" s="500" t="str">
        <f>四年级BMI得分</f>
        <v/>
      </c>
      <c r="Q587" s="515" t="str">
        <f>四年级肺活量得分</f>
        <v/>
      </c>
      <c r="R587" s="512" t="str">
        <f>四年级等级</f>
        <v/>
      </c>
      <c r="S587" s="516" t="str">
        <f>四年级50米跑得分</f>
        <v/>
      </c>
      <c r="T587" s="517" t="str">
        <f>四年级等级</f>
        <v/>
      </c>
      <c r="U587" s="516" t="str">
        <f>四年级坐位体前屈得分</f>
        <v/>
      </c>
      <c r="V587" s="517" t="str">
        <f>四年级等级</f>
        <v/>
      </c>
      <c r="W587" s="516" t="str">
        <f>四年级一分钟跳绳得分</f>
        <v/>
      </c>
      <c r="X587" s="517" t="str">
        <f>四年级等级</f>
        <v/>
      </c>
      <c r="Y587" s="515" t="str">
        <f>四年级仰卧起坐得分</f>
        <v/>
      </c>
      <c r="Z587" s="518" t="str">
        <f>四年级等级</f>
        <v/>
      </c>
      <c r="AA587" s="533"/>
      <c r="AB587" s="515"/>
      <c r="AC587" s="533" t="str">
        <f>四年级跳绳附加分</f>
        <v/>
      </c>
      <c r="AD587" s="534" t="str">
        <f>四年级标准分</f>
        <v/>
      </c>
      <c r="AE587" s="534" t="str">
        <f>四年级总分</f>
        <v/>
      </c>
      <c r="AF587" s="517" t="str">
        <f>四年级等级</f>
        <v/>
      </c>
    </row>
    <row r="588" spans="1:32">
      <c r="A588" s="476">
        <v>409</v>
      </c>
      <c r="B588" s="477">
        <v>26</v>
      </c>
      <c r="C588" s="586"/>
      <c r="D588" s="587"/>
      <c r="E588" s="586"/>
      <c r="F588" s="473"/>
      <c r="G588" s="588"/>
      <c r="H588" s="475"/>
      <c r="I588" s="595"/>
      <c r="J588" s="596"/>
      <c r="K588" s="597"/>
      <c r="L588" s="503"/>
      <c r="M588" s="644"/>
      <c r="N588" s="505" t="str">
        <f>四年级BMI</f>
        <v/>
      </c>
      <c r="O588" s="499" t="str">
        <f>四年级BMI等级</f>
        <v/>
      </c>
      <c r="P588" s="500" t="str">
        <f>四年级BMI得分</f>
        <v/>
      </c>
      <c r="Q588" s="515" t="str">
        <f>四年级肺活量得分</f>
        <v/>
      </c>
      <c r="R588" s="512" t="str">
        <f>四年级等级</f>
        <v/>
      </c>
      <c r="S588" s="516" t="str">
        <f>四年级50米跑得分</f>
        <v/>
      </c>
      <c r="T588" s="517" t="str">
        <f>四年级等级</f>
        <v/>
      </c>
      <c r="U588" s="516" t="str">
        <f>四年级坐位体前屈得分</f>
        <v/>
      </c>
      <c r="V588" s="517" t="str">
        <f>四年级等级</f>
        <v/>
      </c>
      <c r="W588" s="516" t="str">
        <f>四年级一分钟跳绳得分</f>
        <v/>
      </c>
      <c r="X588" s="517" t="str">
        <f>四年级等级</f>
        <v/>
      </c>
      <c r="Y588" s="515" t="str">
        <f>四年级仰卧起坐得分</f>
        <v/>
      </c>
      <c r="Z588" s="518" t="str">
        <f>四年级等级</f>
        <v/>
      </c>
      <c r="AA588" s="533"/>
      <c r="AB588" s="515"/>
      <c r="AC588" s="533" t="str">
        <f>四年级跳绳附加分</f>
        <v/>
      </c>
      <c r="AD588" s="534" t="str">
        <f>四年级标准分</f>
        <v/>
      </c>
      <c r="AE588" s="534" t="str">
        <f>四年级总分</f>
        <v/>
      </c>
      <c r="AF588" s="517" t="str">
        <f>四年级等级</f>
        <v/>
      </c>
    </row>
    <row r="589" spans="1:32">
      <c r="A589" s="476">
        <v>409</v>
      </c>
      <c r="B589" s="477">
        <v>27</v>
      </c>
      <c r="C589" s="586"/>
      <c r="D589" s="587"/>
      <c r="E589" s="586"/>
      <c r="F589" s="473"/>
      <c r="G589" s="588"/>
      <c r="H589" s="475"/>
      <c r="I589" s="595"/>
      <c r="J589" s="596"/>
      <c r="K589" s="597"/>
      <c r="L589" s="503"/>
      <c r="M589" s="644"/>
      <c r="N589" s="505" t="str">
        <f>四年级BMI</f>
        <v/>
      </c>
      <c r="O589" s="499" t="str">
        <f>四年级BMI等级</f>
        <v/>
      </c>
      <c r="P589" s="500" t="str">
        <f>四年级BMI得分</f>
        <v/>
      </c>
      <c r="Q589" s="515" t="str">
        <f>四年级肺活量得分</f>
        <v/>
      </c>
      <c r="R589" s="512" t="str">
        <f>四年级等级</f>
        <v/>
      </c>
      <c r="S589" s="516" t="str">
        <f>四年级50米跑得分</f>
        <v/>
      </c>
      <c r="T589" s="517" t="str">
        <f>四年级等级</f>
        <v/>
      </c>
      <c r="U589" s="516" t="str">
        <f>四年级坐位体前屈得分</f>
        <v/>
      </c>
      <c r="V589" s="517" t="str">
        <f>四年级等级</f>
        <v/>
      </c>
      <c r="W589" s="516" t="str">
        <f>四年级一分钟跳绳得分</f>
        <v/>
      </c>
      <c r="X589" s="517" t="str">
        <f>四年级等级</f>
        <v/>
      </c>
      <c r="Y589" s="515" t="str">
        <f>四年级仰卧起坐得分</f>
        <v/>
      </c>
      <c r="Z589" s="518" t="str">
        <f>四年级等级</f>
        <v/>
      </c>
      <c r="AA589" s="533"/>
      <c r="AB589" s="515"/>
      <c r="AC589" s="533" t="str">
        <f>四年级跳绳附加分</f>
        <v/>
      </c>
      <c r="AD589" s="534" t="str">
        <f>四年级标准分</f>
        <v/>
      </c>
      <c r="AE589" s="534" t="str">
        <f>四年级总分</f>
        <v/>
      </c>
      <c r="AF589" s="517" t="str">
        <f>四年级等级</f>
        <v/>
      </c>
    </row>
    <row r="590" spans="1:32">
      <c r="A590" s="476">
        <v>409</v>
      </c>
      <c r="B590" s="477">
        <v>28</v>
      </c>
      <c r="C590" s="586"/>
      <c r="D590" s="587"/>
      <c r="E590" s="586"/>
      <c r="F590" s="473"/>
      <c r="G590" s="588"/>
      <c r="H590" s="475"/>
      <c r="I590" s="595"/>
      <c r="J590" s="596"/>
      <c r="K590" s="597"/>
      <c r="L590" s="503"/>
      <c r="M590" s="644"/>
      <c r="N590" s="505" t="str">
        <f>四年级BMI</f>
        <v/>
      </c>
      <c r="O590" s="499" t="str">
        <f>四年级BMI等级</f>
        <v/>
      </c>
      <c r="P590" s="500" t="str">
        <f>四年级BMI得分</f>
        <v/>
      </c>
      <c r="Q590" s="515" t="str">
        <f>四年级肺活量得分</f>
        <v/>
      </c>
      <c r="R590" s="512" t="str">
        <f>四年级等级</f>
        <v/>
      </c>
      <c r="S590" s="516" t="str">
        <f>四年级50米跑得分</f>
        <v/>
      </c>
      <c r="T590" s="517" t="str">
        <f>四年级等级</f>
        <v/>
      </c>
      <c r="U590" s="516" t="str">
        <f>四年级坐位体前屈得分</f>
        <v/>
      </c>
      <c r="V590" s="517" t="str">
        <f>四年级等级</f>
        <v/>
      </c>
      <c r="W590" s="516" t="str">
        <f>四年级一分钟跳绳得分</f>
        <v/>
      </c>
      <c r="X590" s="517" t="str">
        <f>四年级等级</f>
        <v/>
      </c>
      <c r="Y590" s="515" t="str">
        <f>四年级仰卧起坐得分</f>
        <v/>
      </c>
      <c r="Z590" s="518" t="str">
        <f>四年级等级</f>
        <v/>
      </c>
      <c r="AA590" s="533"/>
      <c r="AB590" s="515"/>
      <c r="AC590" s="533" t="str">
        <f>四年级跳绳附加分</f>
        <v/>
      </c>
      <c r="AD590" s="534" t="str">
        <f>四年级标准分</f>
        <v/>
      </c>
      <c r="AE590" s="534" t="str">
        <f>四年级总分</f>
        <v/>
      </c>
      <c r="AF590" s="517" t="str">
        <f>四年级等级</f>
        <v/>
      </c>
    </row>
    <row r="591" spans="1:32">
      <c r="A591" s="476">
        <v>409</v>
      </c>
      <c r="B591" s="477">
        <v>29</v>
      </c>
      <c r="C591" s="586"/>
      <c r="D591" s="587"/>
      <c r="E591" s="586"/>
      <c r="F591" s="473"/>
      <c r="G591" s="588"/>
      <c r="H591" s="475"/>
      <c r="I591" s="595"/>
      <c r="J591" s="596"/>
      <c r="K591" s="597"/>
      <c r="L591" s="503"/>
      <c r="M591" s="644"/>
      <c r="N591" s="505" t="str">
        <f>四年级BMI</f>
        <v/>
      </c>
      <c r="O591" s="499" t="str">
        <f>四年级BMI等级</f>
        <v/>
      </c>
      <c r="P591" s="500" t="str">
        <f>四年级BMI得分</f>
        <v/>
      </c>
      <c r="Q591" s="515" t="str">
        <f>四年级肺活量得分</f>
        <v/>
      </c>
      <c r="R591" s="512" t="str">
        <f>四年级等级</f>
        <v/>
      </c>
      <c r="S591" s="516" t="str">
        <f>四年级50米跑得分</f>
        <v/>
      </c>
      <c r="T591" s="517" t="str">
        <f>四年级等级</f>
        <v/>
      </c>
      <c r="U591" s="516" t="str">
        <f>四年级坐位体前屈得分</f>
        <v/>
      </c>
      <c r="V591" s="517" t="str">
        <f>四年级等级</f>
        <v/>
      </c>
      <c r="W591" s="516" t="str">
        <f>四年级一分钟跳绳得分</f>
        <v/>
      </c>
      <c r="X591" s="517" t="str">
        <f>四年级等级</f>
        <v/>
      </c>
      <c r="Y591" s="515" t="str">
        <f>四年级仰卧起坐得分</f>
        <v/>
      </c>
      <c r="Z591" s="518" t="str">
        <f>四年级等级</f>
        <v/>
      </c>
      <c r="AA591" s="533"/>
      <c r="AB591" s="515"/>
      <c r="AC591" s="533" t="str">
        <f>四年级跳绳附加分</f>
        <v/>
      </c>
      <c r="AD591" s="534" t="str">
        <f>四年级标准分</f>
        <v/>
      </c>
      <c r="AE591" s="534" t="str">
        <f>四年级总分</f>
        <v/>
      </c>
      <c r="AF591" s="517" t="str">
        <f>四年级等级</f>
        <v/>
      </c>
    </row>
    <row r="592" spans="1:32">
      <c r="A592" s="476">
        <v>409</v>
      </c>
      <c r="B592" s="477">
        <v>30</v>
      </c>
      <c r="C592" s="586"/>
      <c r="D592" s="587"/>
      <c r="E592" s="586"/>
      <c r="F592" s="473"/>
      <c r="G592" s="588"/>
      <c r="H592" s="475"/>
      <c r="I592" s="595"/>
      <c r="J592" s="596"/>
      <c r="K592" s="597"/>
      <c r="L592" s="503"/>
      <c r="M592" s="644"/>
      <c r="N592" s="505" t="str">
        <f>四年级BMI</f>
        <v/>
      </c>
      <c r="O592" s="499" t="str">
        <f>四年级BMI等级</f>
        <v/>
      </c>
      <c r="P592" s="500" t="str">
        <f>四年级BMI得分</f>
        <v/>
      </c>
      <c r="Q592" s="515" t="str">
        <f>四年级肺活量得分</f>
        <v/>
      </c>
      <c r="R592" s="512" t="str">
        <f>四年级等级</f>
        <v/>
      </c>
      <c r="S592" s="516" t="str">
        <f>四年级50米跑得分</f>
        <v/>
      </c>
      <c r="T592" s="517" t="str">
        <f>四年级等级</f>
        <v/>
      </c>
      <c r="U592" s="516" t="str">
        <f>四年级坐位体前屈得分</f>
        <v/>
      </c>
      <c r="V592" s="517" t="str">
        <f>四年级等级</f>
        <v/>
      </c>
      <c r="W592" s="516" t="str">
        <f>四年级一分钟跳绳得分</f>
        <v/>
      </c>
      <c r="X592" s="517" t="str">
        <f>四年级等级</f>
        <v/>
      </c>
      <c r="Y592" s="515" t="str">
        <f>四年级仰卧起坐得分</f>
        <v/>
      </c>
      <c r="Z592" s="518" t="str">
        <f>四年级等级</f>
        <v/>
      </c>
      <c r="AA592" s="533"/>
      <c r="AB592" s="515"/>
      <c r="AC592" s="533" t="str">
        <f>四年级跳绳附加分</f>
        <v/>
      </c>
      <c r="AD592" s="534" t="str">
        <f>四年级标准分</f>
        <v/>
      </c>
      <c r="AE592" s="534" t="str">
        <f>四年级总分</f>
        <v/>
      </c>
      <c r="AF592" s="517" t="str">
        <f>四年级等级</f>
        <v/>
      </c>
    </row>
    <row r="593" spans="1:32">
      <c r="A593" s="476">
        <v>409</v>
      </c>
      <c r="B593" s="477">
        <v>31</v>
      </c>
      <c r="C593" s="586"/>
      <c r="D593" s="587"/>
      <c r="E593" s="586"/>
      <c r="F593" s="473"/>
      <c r="G593" s="588"/>
      <c r="H593" s="475"/>
      <c r="I593" s="595"/>
      <c r="J593" s="596"/>
      <c r="K593" s="596"/>
      <c r="L593" s="503"/>
      <c r="M593" s="644"/>
      <c r="N593" s="505" t="str">
        <f>四年级BMI</f>
        <v/>
      </c>
      <c r="O593" s="499" t="str">
        <f>四年级BMI等级</f>
        <v/>
      </c>
      <c r="P593" s="500" t="str">
        <f>四年级BMI得分</f>
        <v/>
      </c>
      <c r="Q593" s="515" t="str">
        <f>四年级肺活量得分</f>
        <v/>
      </c>
      <c r="R593" s="512" t="str">
        <f>四年级等级</f>
        <v/>
      </c>
      <c r="S593" s="516" t="str">
        <f>四年级50米跑得分</f>
        <v/>
      </c>
      <c r="T593" s="517" t="str">
        <f>四年级等级</f>
        <v/>
      </c>
      <c r="U593" s="516" t="str">
        <f>四年级坐位体前屈得分</f>
        <v/>
      </c>
      <c r="V593" s="517" t="str">
        <f>四年级等级</f>
        <v/>
      </c>
      <c r="W593" s="516" t="str">
        <f>四年级一分钟跳绳得分</f>
        <v/>
      </c>
      <c r="X593" s="517" t="str">
        <f>四年级等级</f>
        <v/>
      </c>
      <c r="Y593" s="515" t="str">
        <f>四年级仰卧起坐得分</f>
        <v/>
      </c>
      <c r="Z593" s="518" t="str">
        <f>四年级等级</f>
        <v/>
      </c>
      <c r="AA593" s="533"/>
      <c r="AB593" s="515"/>
      <c r="AC593" s="533" t="str">
        <f>四年级跳绳附加分</f>
        <v/>
      </c>
      <c r="AD593" s="534" t="str">
        <f>四年级标准分</f>
        <v/>
      </c>
      <c r="AE593" s="534" t="str">
        <f>四年级总分</f>
        <v/>
      </c>
      <c r="AF593" s="517" t="str">
        <f>四年级等级</f>
        <v/>
      </c>
    </row>
    <row r="594" spans="1:32">
      <c r="A594" s="476">
        <v>409</v>
      </c>
      <c r="B594" s="477">
        <v>32</v>
      </c>
      <c r="C594" s="586"/>
      <c r="D594" s="587"/>
      <c r="E594" s="586"/>
      <c r="F594" s="473"/>
      <c r="G594" s="588"/>
      <c r="H594" s="475"/>
      <c r="I594" s="595"/>
      <c r="J594" s="596"/>
      <c r="K594" s="596"/>
      <c r="L594" s="503"/>
      <c r="M594" s="644"/>
      <c r="N594" s="505" t="str">
        <f>四年级BMI</f>
        <v/>
      </c>
      <c r="O594" s="499" t="str">
        <f>四年级BMI等级</f>
        <v/>
      </c>
      <c r="P594" s="500" t="str">
        <f>四年级BMI得分</f>
        <v/>
      </c>
      <c r="Q594" s="515" t="str">
        <f>四年级肺活量得分</f>
        <v/>
      </c>
      <c r="R594" s="512" t="str">
        <f>四年级等级</f>
        <v/>
      </c>
      <c r="S594" s="516" t="str">
        <f>四年级50米跑得分</f>
        <v/>
      </c>
      <c r="T594" s="517" t="str">
        <f>四年级等级</f>
        <v/>
      </c>
      <c r="U594" s="516" t="str">
        <f>四年级坐位体前屈得分</f>
        <v/>
      </c>
      <c r="V594" s="517" t="str">
        <f>四年级等级</f>
        <v/>
      </c>
      <c r="W594" s="516" t="str">
        <f>四年级一分钟跳绳得分</f>
        <v/>
      </c>
      <c r="X594" s="517" t="str">
        <f>四年级等级</f>
        <v/>
      </c>
      <c r="Y594" s="515" t="str">
        <f>四年级仰卧起坐得分</f>
        <v/>
      </c>
      <c r="Z594" s="518" t="str">
        <f>四年级等级</f>
        <v/>
      </c>
      <c r="AA594" s="533"/>
      <c r="AB594" s="515"/>
      <c r="AC594" s="533" t="str">
        <f>四年级跳绳附加分</f>
        <v/>
      </c>
      <c r="AD594" s="534" t="str">
        <f>四年级标准分</f>
        <v/>
      </c>
      <c r="AE594" s="534" t="str">
        <f>四年级总分</f>
        <v/>
      </c>
      <c r="AF594" s="517" t="str">
        <f>四年级等级</f>
        <v/>
      </c>
    </row>
    <row r="595" spans="1:32">
      <c r="A595" s="476">
        <v>409</v>
      </c>
      <c r="B595" s="477">
        <v>33</v>
      </c>
      <c r="C595" s="586"/>
      <c r="D595" s="587"/>
      <c r="E595" s="586"/>
      <c r="F595" s="473"/>
      <c r="G595" s="588"/>
      <c r="H595" s="475"/>
      <c r="I595" s="595"/>
      <c r="J595" s="596"/>
      <c r="K595" s="596"/>
      <c r="L595" s="503"/>
      <c r="M595" s="644"/>
      <c r="N595" s="505" t="str">
        <f>四年级BMI</f>
        <v/>
      </c>
      <c r="O595" s="499" t="str">
        <f>四年级BMI等级</f>
        <v/>
      </c>
      <c r="P595" s="500" t="str">
        <f>四年级BMI得分</f>
        <v/>
      </c>
      <c r="Q595" s="515" t="str">
        <f>四年级肺活量得分</f>
        <v/>
      </c>
      <c r="R595" s="512" t="str">
        <f>四年级等级</f>
        <v/>
      </c>
      <c r="S595" s="516" t="str">
        <f>四年级50米跑得分</f>
        <v/>
      </c>
      <c r="T595" s="517" t="str">
        <f>四年级等级</f>
        <v/>
      </c>
      <c r="U595" s="516" t="str">
        <f>四年级坐位体前屈得分</f>
        <v/>
      </c>
      <c r="V595" s="517" t="str">
        <f>四年级等级</f>
        <v/>
      </c>
      <c r="W595" s="516" t="str">
        <f>四年级一分钟跳绳得分</f>
        <v/>
      </c>
      <c r="X595" s="517" t="str">
        <f>四年级等级</f>
        <v/>
      </c>
      <c r="Y595" s="515" t="str">
        <f>四年级仰卧起坐得分</f>
        <v/>
      </c>
      <c r="Z595" s="518" t="str">
        <f>四年级等级</f>
        <v/>
      </c>
      <c r="AA595" s="533"/>
      <c r="AB595" s="515"/>
      <c r="AC595" s="533" t="str">
        <f>四年级跳绳附加分</f>
        <v/>
      </c>
      <c r="AD595" s="534" t="str">
        <f>四年级标准分</f>
        <v/>
      </c>
      <c r="AE595" s="534" t="str">
        <f>四年级总分</f>
        <v/>
      </c>
      <c r="AF595" s="517" t="str">
        <f>四年级等级</f>
        <v/>
      </c>
    </row>
    <row r="596" spans="1:32">
      <c r="A596" s="476">
        <v>409</v>
      </c>
      <c r="B596" s="477">
        <v>34</v>
      </c>
      <c r="C596" s="586"/>
      <c r="D596" s="587"/>
      <c r="E596" s="586"/>
      <c r="F596" s="473"/>
      <c r="G596" s="589"/>
      <c r="H596" s="475"/>
      <c r="I596" s="595"/>
      <c r="J596" s="596"/>
      <c r="K596" s="596"/>
      <c r="L596" s="503"/>
      <c r="M596" s="644"/>
      <c r="N596" s="505" t="str">
        <f>四年级BMI</f>
        <v/>
      </c>
      <c r="O596" s="499" t="str">
        <f>四年级BMI等级</f>
        <v/>
      </c>
      <c r="P596" s="500" t="str">
        <f>四年级BMI得分</f>
        <v/>
      </c>
      <c r="Q596" s="515" t="str">
        <f>四年级肺活量得分</f>
        <v/>
      </c>
      <c r="R596" s="512" t="str">
        <f>四年级等级</f>
        <v/>
      </c>
      <c r="S596" s="516" t="str">
        <f>四年级50米跑得分</f>
        <v/>
      </c>
      <c r="T596" s="517" t="str">
        <f>四年级等级</f>
        <v/>
      </c>
      <c r="U596" s="516" t="str">
        <f>四年级坐位体前屈得分</f>
        <v/>
      </c>
      <c r="V596" s="517" t="str">
        <f>四年级等级</f>
        <v/>
      </c>
      <c r="W596" s="516" t="str">
        <f>四年级一分钟跳绳得分</f>
        <v/>
      </c>
      <c r="X596" s="517" t="str">
        <f>四年级等级</f>
        <v/>
      </c>
      <c r="Y596" s="515" t="str">
        <f>四年级仰卧起坐得分</f>
        <v/>
      </c>
      <c r="Z596" s="518" t="str">
        <f>四年级等级</f>
        <v/>
      </c>
      <c r="AA596" s="533"/>
      <c r="AB596" s="515"/>
      <c r="AC596" s="533" t="str">
        <f>四年级跳绳附加分</f>
        <v/>
      </c>
      <c r="AD596" s="534" t="str">
        <f>四年级标准分</f>
        <v/>
      </c>
      <c r="AE596" s="534" t="str">
        <f>四年级总分</f>
        <v/>
      </c>
      <c r="AF596" s="517" t="str">
        <f>四年级等级</f>
        <v/>
      </c>
    </row>
    <row r="597" spans="1:32">
      <c r="A597" s="476">
        <v>409</v>
      </c>
      <c r="B597" s="477">
        <v>35</v>
      </c>
      <c r="C597" s="586"/>
      <c r="D597" s="587"/>
      <c r="E597" s="586"/>
      <c r="F597" s="473"/>
      <c r="G597" s="589"/>
      <c r="H597" s="475"/>
      <c r="I597" s="595"/>
      <c r="J597" s="596"/>
      <c r="K597" s="596"/>
      <c r="L597" s="503"/>
      <c r="M597" s="644"/>
      <c r="N597" s="505" t="str">
        <f>四年级BMI</f>
        <v/>
      </c>
      <c r="O597" s="499" t="str">
        <f>四年级BMI等级</f>
        <v/>
      </c>
      <c r="P597" s="500" t="str">
        <f>四年级BMI得分</f>
        <v/>
      </c>
      <c r="Q597" s="515" t="str">
        <f>四年级肺活量得分</f>
        <v/>
      </c>
      <c r="R597" s="512" t="str">
        <f>四年级等级</f>
        <v/>
      </c>
      <c r="S597" s="516" t="str">
        <f>四年级50米跑得分</f>
        <v/>
      </c>
      <c r="T597" s="517" t="str">
        <f>四年级等级</f>
        <v/>
      </c>
      <c r="U597" s="516" t="str">
        <f>四年级坐位体前屈得分</f>
        <v/>
      </c>
      <c r="V597" s="517" t="str">
        <f>四年级等级</f>
        <v/>
      </c>
      <c r="W597" s="516" t="str">
        <f>四年级一分钟跳绳得分</f>
        <v/>
      </c>
      <c r="X597" s="517" t="str">
        <f>四年级等级</f>
        <v/>
      </c>
      <c r="Y597" s="515" t="str">
        <f>四年级仰卧起坐得分</f>
        <v/>
      </c>
      <c r="Z597" s="518" t="str">
        <f>四年级等级</f>
        <v/>
      </c>
      <c r="AA597" s="533"/>
      <c r="AB597" s="515"/>
      <c r="AC597" s="533" t="str">
        <f>四年级跳绳附加分</f>
        <v/>
      </c>
      <c r="AD597" s="534" t="str">
        <f>四年级标准分</f>
        <v/>
      </c>
      <c r="AE597" s="534" t="str">
        <f>四年级总分</f>
        <v/>
      </c>
      <c r="AF597" s="517" t="str">
        <f>四年级等级</f>
        <v/>
      </c>
    </row>
    <row r="598" spans="1:32">
      <c r="A598" s="476">
        <v>409</v>
      </c>
      <c r="B598" s="477">
        <v>36</v>
      </c>
      <c r="C598" s="586"/>
      <c r="D598" s="587"/>
      <c r="E598" s="586"/>
      <c r="F598" s="473"/>
      <c r="G598" s="588"/>
      <c r="H598" s="475"/>
      <c r="I598" s="595"/>
      <c r="J598" s="596"/>
      <c r="K598" s="596"/>
      <c r="L598" s="503"/>
      <c r="M598" s="644"/>
      <c r="N598" s="505" t="str">
        <f>四年级BMI</f>
        <v/>
      </c>
      <c r="O598" s="499" t="str">
        <f>四年级BMI等级</f>
        <v/>
      </c>
      <c r="P598" s="500" t="str">
        <f>四年级BMI得分</f>
        <v/>
      </c>
      <c r="Q598" s="515" t="str">
        <f>四年级肺活量得分</f>
        <v/>
      </c>
      <c r="R598" s="512" t="str">
        <f>四年级等级</f>
        <v/>
      </c>
      <c r="S598" s="516" t="str">
        <f>四年级50米跑得分</f>
        <v/>
      </c>
      <c r="T598" s="517" t="str">
        <f>四年级等级</f>
        <v/>
      </c>
      <c r="U598" s="516" t="str">
        <f>四年级坐位体前屈得分</f>
        <v/>
      </c>
      <c r="V598" s="517" t="str">
        <f>四年级等级</f>
        <v/>
      </c>
      <c r="W598" s="516" t="str">
        <f>四年级一分钟跳绳得分</f>
        <v/>
      </c>
      <c r="X598" s="517" t="str">
        <f>四年级等级</f>
        <v/>
      </c>
      <c r="Y598" s="515" t="str">
        <f>四年级仰卧起坐得分</f>
        <v/>
      </c>
      <c r="Z598" s="518" t="str">
        <f>四年级等级</f>
        <v/>
      </c>
      <c r="AA598" s="533"/>
      <c r="AB598" s="515"/>
      <c r="AC598" s="533" t="str">
        <f>四年级跳绳附加分</f>
        <v/>
      </c>
      <c r="AD598" s="534" t="str">
        <f>四年级标准分</f>
        <v/>
      </c>
      <c r="AE598" s="534" t="str">
        <f>四年级总分</f>
        <v/>
      </c>
      <c r="AF598" s="517" t="str">
        <f>四年级等级</f>
        <v/>
      </c>
    </row>
    <row r="599" spans="1:32">
      <c r="A599" s="476">
        <v>409</v>
      </c>
      <c r="B599" s="477">
        <v>37</v>
      </c>
      <c r="C599" s="586"/>
      <c r="D599" s="587"/>
      <c r="E599" s="586"/>
      <c r="F599" s="473"/>
      <c r="G599" s="588"/>
      <c r="H599" s="475"/>
      <c r="I599" s="595"/>
      <c r="J599" s="596"/>
      <c r="K599" s="596"/>
      <c r="L599" s="503"/>
      <c r="M599" s="644"/>
      <c r="N599" s="505" t="str">
        <f>四年级BMI</f>
        <v/>
      </c>
      <c r="O599" s="499" t="str">
        <f>四年级BMI等级</f>
        <v/>
      </c>
      <c r="P599" s="500" t="str">
        <f>四年级BMI得分</f>
        <v/>
      </c>
      <c r="Q599" s="515" t="str">
        <f>四年级肺活量得分</f>
        <v/>
      </c>
      <c r="R599" s="512" t="str">
        <f>四年级等级</f>
        <v/>
      </c>
      <c r="S599" s="516" t="str">
        <f>四年级50米跑得分</f>
        <v/>
      </c>
      <c r="T599" s="517" t="str">
        <f>四年级等级</f>
        <v/>
      </c>
      <c r="U599" s="516" t="str">
        <f>四年级坐位体前屈得分</f>
        <v/>
      </c>
      <c r="V599" s="517" t="str">
        <f>四年级等级</f>
        <v/>
      </c>
      <c r="W599" s="516" t="str">
        <f>四年级一分钟跳绳得分</f>
        <v/>
      </c>
      <c r="X599" s="517" t="str">
        <f>四年级等级</f>
        <v/>
      </c>
      <c r="Y599" s="515" t="str">
        <f>四年级仰卧起坐得分</f>
        <v/>
      </c>
      <c r="Z599" s="518" t="str">
        <f>四年级等级</f>
        <v/>
      </c>
      <c r="AA599" s="533"/>
      <c r="AB599" s="515"/>
      <c r="AC599" s="533" t="str">
        <f>四年级跳绳附加分</f>
        <v/>
      </c>
      <c r="AD599" s="534" t="str">
        <f>四年级标准分</f>
        <v/>
      </c>
      <c r="AE599" s="534" t="str">
        <f>四年级总分</f>
        <v/>
      </c>
      <c r="AF599" s="517" t="str">
        <f>四年级等级</f>
        <v/>
      </c>
    </row>
    <row r="600" spans="1:32">
      <c r="A600" s="476">
        <v>409</v>
      </c>
      <c r="B600" s="477">
        <v>38</v>
      </c>
      <c r="C600" s="586"/>
      <c r="D600" s="587"/>
      <c r="E600" s="586"/>
      <c r="F600" s="473"/>
      <c r="G600" s="588"/>
      <c r="H600" s="475"/>
      <c r="I600" s="595"/>
      <c r="J600" s="596"/>
      <c r="K600" s="596"/>
      <c r="L600" s="503"/>
      <c r="M600" s="644"/>
      <c r="N600" s="505" t="str">
        <f>四年级BMI</f>
        <v/>
      </c>
      <c r="O600" s="499" t="str">
        <f>四年级BMI等级</f>
        <v/>
      </c>
      <c r="P600" s="500" t="str">
        <f>四年级BMI得分</f>
        <v/>
      </c>
      <c r="Q600" s="515" t="str">
        <f>四年级肺活量得分</f>
        <v/>
      </c>
      <c r="R600" s="512" t="str">
        <f>四年级等级</f>
        <v/>
      </c>
      <c r="S600" s="516" t="str">
        <f>四年级50米跑得分</f>
        <v/>
      </c>
      <c r="T600" s="517" t="str">
        <f>四年级等级</f>
        <v/>
      </c>
      <c r="U600" s="516" t="str">
        <f>四年级坐位体前屈得分</f>
        <v/>
      </c>
      <c r="V600" s="517" t="str">
        <f>四年级等级</f>
        <v/>
      </c>
      <c r="W600" s="516" t="str">
        <f>四年级一分钟跳绳得分</f>
        <v/>
      </c>
      <c r="X600" s="517" t="str">
        <f>四年级等级</f>
        <v/>
      </c>
      <c r="Y600" s="515" t="str">
        <f>四年级仰卧起坐得分</f>
        <v/>
      </c>
      <c r="Z600" s="518" t="str">
        <f>四年级等级</f>
        <v/>
      </c>
      <c r="AA600" s="533"/>
      <c r="AB600" s="515"/>
      <c r="AC600" s="533" t="str">
        <f>四年级跳绳附加分</f>
        <v/>
      </c>
      <c r="AD600" s="534" t="str">
        <f>四年级标准分</f>
        <v/>
      </c>
      <c r="AE600" s="534" t="str">
        <f>四年级总分</f>
        <v/>
      </c>
      <c r="AF600" s="517" t="str">
        <f>四年级等级</f>
        <v/>
      </c>
    </row>
    <row r="601" spans="1:32">
      <c r="A601" s="476">
        <v>409</v>
      </c>
      <c r="B601" s="477">
        <v>39</v>
      </c>
      <c r="C601" s="586"/>
      <c r="D601" s="587"/>
      <c r="E601" s="586"/>
      <c r="F601" s="473"/>
      <c r="G601" s="588"/>
      <c r="H601" s="475"/>
      <c r="I601" s="595"/>
      <c r="J601" s="596"/>
      <c r="K601" s="596"/>
      <c r="L601" s="503"/>
      <c r="M601" s="644"/>
      <c r="N601" s="505" t="str">
        <f>四年级BMI</f>
        <v/>
      </c>
      <c r="O601" s="499" t="str">
        <f>四年级BMI等级</f>
        <v/>
      </c>
      <c r="P601" s="500" t="str">
        <f>四年级BMI得分</f>
        <v/>
      </c>
      <c r="Q601" s="515" t="str">
        <f>四年级肺活量得分</f>
        <v/>
      </c>
      <c r="R601" s="512" t="str">
        <f>四年级等级</f>
        <v/>
      </c>
      <c r="S601" s="516" t="str">
        <f>四年级50米跑得分</f>
        <v/>
      </c>
      <c r="T601" s="517" t="str">
        <f>四年级等级</f>
        <v/>
      </c>
      <c r="U601" s="516" t="str">
        <f>四年级坐位体前屈得分</f>
        <v/>
      </c>
      <c r="V601" s="517" t="str">
        <f>四年级等级</f>
        <v/>
      </c>
      <c r="W601" s="516" t="str">
        <f>四年级一分钟跳绳得分</f>
        <v/>
      </c>
      <c r="X601" s="517" t="str">
        <f>四年级等级</f>
        <v/>
      </c>
      <c r="Y601" s="515" t="str">
        <f>四年级仰卧起坐得分</f>
        <v/>
      </c>
      <c r="Z601" s="518" t="str">
        <f>四年级等级</f>
        <v/>
      </c>
      <c r="AA601" s="533"/>
      <c r="AB601" s="515"/>
      <c r="AC601" s="533" t="str">
        <f>四年级跳绳附加分</f>
        <v/>
      </c>
      <c r="AD601" s="534" t="str">
        <f>四年级标准分</f>
        <v/>
      </c>
      <c r="AE601" s="534" t="str">
        <f>四年级总分</f>
        <v/>
      </c>
      <c r="AF601" s="517" t="str">
        <f>四年级等级</f>
        <v/>
      </c>
    </row>
    <row r="602" spans="1:32">
      <c r="A602" s="476">
        <v>409</v>
      </c>
      <c r="B602" s="477">
        <v>40</v>
      </c>
      <c r="C602" s="586"/>
      <c r="D602" s="587"/>
      <c r="E602" s="586"/>
      <c r="F602" s="473"/>
      <c r="G602" s="588"/>
      <c r="H602" s="475"/>
      <c r="I602" s="595"/>
      <c r="J602" s="596"/>
      <c r="K602" s="596"/>
      <c r="L602" s="503"/>
      <c r="M602" s="644"/>
      <c r="N602" s="505" t="str">
        <f>四年级BMI</f>
        <v/>
      </c>
      <c r="O602" s="499" t="str">
        <f>四年级BMI等级</f>
        <v/>
      </c>
      <c r="P602" s="500" t="str">
        <f>四年级BMI得分</f>
        <v/>
      </c>
      <c r="Q602" s="515" t="str">
        <f>四年级肺活量得分</f>
        <v/>
      </c>
      <c r="R602" s="512" t="str">
        <f>四年级等级</f>
        <v/>
      </c>
      <c r="S602" s="516" t="str">
        <f>四年级50米跑得分</f>
        <v/>
      </c>
      <c r="T602" s="517" t="str">
        <f>四年级等级</f>
        <v/>
      </c>
      <c r="U602" s="516" t="str">
        <f>四年级坐位体前屈得分</f>
        <v/>
      </c>
      <c r="V602" s="517" t="str">
        <f>四年级等级</f>
        <v/>
      </c>
      <c r="W602" s="516" t="str">
        <f>四年级一分钟跳绳得分</f>
        <v/>
      </c>
      <c r="X602" s="517" t="str">
        <f>四年级等级</f>
        <v/>
      </c>
      <c r="Y602" s="515" t="str">
        <f>四年级仰卧起坐得分</f>
        <v/>
      </c>
      <c r="Z602" s="518" t="str">
        <f>四年级等级</f>
        <v/>
      </c>
      <c r="AA602" s="533"/>
      <c r="AB602" s="515"/>
      <c r="AC602" s="533" t="str">
        <f>四年级跳绳附加分</f>
        <v/>
      </c>
      <c r="AD602" s="534" t="str">
        <f>四年级标准分</f>
        <v/>
      </c>
      <c r="AE602" s="534" t="str">
        <f>四年级总分</f>
        <v/>
      </c>
      <c r="AF602" s="517" t="str">
        <f>四年级等级</f>
        <v/>
      </c>
    </row>
    <row r="603" spans="1:32">
      <c r="A603" s="476">
        <v>409</v>
      </c>
      <c r="B603" s="477">
        <v>41</v>
      </c>
      <c r="C603" s="586"/>
      <c r="D603" s="587"/>
      <c r="E603" s="586"/>
      <c r="F603" s="473"/>
      <c r="G603" s="588"/>
      <c r="H603" s="475"/>
      <c r="I603" s="595"/>
      <c r="J603" s="596"/>
      <c r="K603" s="596"/>
      <c r="L603" s="503"/>
      <c r="M603" s="644"/>
      <c r="N603" s="505" t="str">
        <f>四年级BMI</f>
        <v/>
      </c>
      <c r="O603" s="499" t="str">
        <f>四年级BMI等级</f>
        <v/>
      </c>
      <c r="P603" s="500" t="str">
        <f>四年级BMI得分</f>
        <v/>
      </c>
      <c r="Q603" s="515" t="str">
        <f>四年级肺活量得分</f>
        <v/>
      </c>
      <c r="R603" s="512" t="str">
        <f>四年级等级</f>
        <v/>
      </c>
      <c r="S603" s="516" t="str">
        <f>四年级50米跑得分</f>
        <v/>
      </c>
      <c r="T603" s="517" t="str">
        <f>四年级等级</f>
        <v/>
      </c>
      <c r="U603" s="516" t="str">
        <f>四年级坐位体前屈得分</f>
        <v/>
      </c>
      <c r="V603" s="517" t="str">
        <f>四年级等级</f>
        <v/>
      </c>
      <c r="W603" s="516" t="str">
        <f>四年级一分钟跳绳得分</f>
        <v/>
      </c>
      <c r="X603" s="517" t="str">
        <f>四年级等级</f>
        <v/>
      </c>
      <c r="Y603" s="515" t="str">
        <f>四年级仰卧起坐得分</f>
        <v/>
      </c>
      <c r="Z603" s="518" t="str">
        <f>四年级等级</f>
        <v/>
      </c>
      <c r="AA603" s="533"/>
      <c r="AB603" s="515"/>
      <c r="AC603" s="533" t="str">
        <f>四年级跳绳附加分</f>
        <v/>
      </c>
      <c r="AD603" s="534" t="str">
        <f>四年级标准分</f>
        <v/>
      </c>
      <c r="AE603" s="534" t="str">
        <f>四年级总分</f>
        <v/>
      </c>
      <c r="AF603" s="517" t="str">
        <f>四年级等级</f>
        <v/>
      </c>
    </row>
    <row r="604" spans="1:32">
      <c r="A604" s="476">
        <v>409</v>
      </c>
      <c r="B604" s="477">
        <v>42</v>
      </c>
      <c r="C604" s="586"/>
      <c r="D604" s="587"/>
      <c r="E604" s="586"/>
      <c r="F604" s="473"/>
      <c r="G604" s="588"/>
      <c r="H604" s="475"/>
      <c r="I604" s="595"/>
      <c r="J604" s="596"/>
      <c r="K604" s="596"/>
      <c r="L604" s="503"/>
      <c r="M604" s="644"/>
      <c r="N604" s="505" t="str">
        <f>四年级BMI</f>
        <v/>
      </c>
      <c r="O604" s="499" t="str">
        <f>四年级BMI等级</f>
        <v/>
      </c>
      <c r="P604" s="500" t="str">
        <f>四年级BMI得分</f>
        <v/>
      </c>
      <c r="Q604" s="515" t="str">
        <f>四年级肺活量得分</f>
        <v/>
      </c>
      <c r="R604" s="512" t="str">
        <f>四年级等级</f>
        <v/>
      </c>
      <c r="S604" s="516" t="str">
        <f>四年级50米跑得分</f>
        <v/>
      </c>
      <c r="T604" s="517" t="str">
        <f>四年级等级</f>
        <v/>
      </c>
      <c r="U604" s="516" t="str">
        <f>四年级坐位体前屈得分</f>
        <v/>
      </c>
      <c r="V604" s="517" t="str">
        <f>四年级等级</f>
        <v/>
      </c>
      <c r="W604" s="516" t="str">
        <f>四年级一分钟跳绳得分</f>
        <v/>
      </c>
      <c r="X604" s="517" t="str">
        <f>四年级等级</f>
        <v/>
      </c>
      <c r="Y604" s="515" t="str">
        <f>四年级仰卧起坐得分</f>
        <v/>
      </c>
      <c r="Z604" s="518" t="str">
        <f>四年级等级</f>
        <v/>
      </c>
      <c r="AA604" s="533"/>
      <c r="AB604" s="515"/>
      <c r="AC604" s="533" t="str">
        <f>四年级跳绳附加分</f>
        <v/>
      </c>
      <c r="AD604" s="534" t="str">
        <f>四年级标准分</f>
        <v/>
      </c>
      <c r="AE604" s="534" t="str">
        <f>四年级总分</f>
        <v/>
      </c>
      <c r="AF604" s="517" t="str">
        <f>四年级等级</f>
        <v/>
      </c>
    </row>
    <row r="605" spans="1:32">
      <c r="A605" s="476">
        <v>409</v>
      </c>
      <c r="B605" s="477">
        <v>43</v>
      </c>
      <c r="C605" s="586"/>
      <c r="D605" s="587"/>
      <c r="E605" s="586"/>
      <c r="F605" s="473"/>
      <c r="G605" s="588"/>
      <c r="H605" s="475"/>
      <c r="I605" s="595"/>
      <c r="J605" s="596"/>
      <c r="K605" s="596"/>
      <c r="L605" s="503"/>
      <c r="M605" s="644"/>
      <c r="N605" s="505" t="str">
        <f>四年级BMI</f>
        <v/>
      </c>
      <c r="O605" s="499" t="str">
        <f>四年级BMI等级</f>
        <v/>
      </c>
      <c r="P605" s="500" t="str">
        <f>四年级BMI得分</f>
        <v/>
      </c>
      <c r="Q605" s="515" t="str">
        <f>四年级肺活量得分</f>
        <v/>
      </c>
      <c r="R605" s="512" t="str">
        <f>四年级等级</f>
        <v/>
      </c>
      <c r="S605" s="516" t="str">
        <f>四年级50米跑得分</f>
        <v/>
      </c>
      <c r="T605" s="517" t="str">
        <f>四年级等级</f>
        <v/>
      </c>
      <c r="U605" s="516" t="str">
        <f>四年级坐位体前屈得分</f>
        <v/>
      </c>
      <c r="V605" s="517" t="str">
        <f>四年级等级</f>
        <v/>
      </c>
      <c r="W605" s="516" t="str">
        <f>四年级一分钟跳绳得分</f>
        <v/>
      </c>
      <c r="X605" s="517" t="str">
        <f>四年级等级</f>
        <v/>
      </c>
      <c r="Y605" s="515" t="str">
        <f>四年级仰卧起坐得分</f>
        <v/>
      </c>
      <c r="Z605" s="518" t="str">
        <f>四年级等级</f>
        <v/>
      </c>
      <c r="AA605" s="533"/>
      <c r="AB605" s="515"/>
      <c r="AC605" s="533" t="str">
        <f>四年级跳绳附加分</f>
        <v/>
      </c>
      <c r="AD605" s="534" t="str">
        <f>四年级标准分</f>
        <v/>
      </c>
      <c r="AE605" s="534" t="str">
        <f>四年级总分</f>
        <v/>
      </c>
      <c r="AF605" s="517" t="str">
        <f>四年级等级</f>
        <v/>
      </c>
    </row>
    <row r="606" spans="1:32">
      <c r="A606" s="476">
        <v>409</v>
      </c>
      <c r="B606" s="477">
        <v>44</v>
      </c>
      <c r="C606" s="586"/>
      <c r="D606" s="587"/>
      <c r="E606" s="586"/>
      <c r="F606" s="473"/>
      <c r="G606" s="588"/>
      <c r="H606" s="475"/>
      <c r="I606" s="595"/>
      <c r="J606" s="596"/>
      <c r="K606" s="596"/>
      <c r="L606" s="503"/>
      <c r="M606" s="644"/>
      <c r="N606" s="505" t="str">
        <f>四年级BMI</f>
        <v/>
      </c>
      <c r="O606" s="499" t="str">
        <f>四年级BMI等级</f>
        <v/>
      </c>
      <c r="P606" s="500" t="str">
        <f>四年级BMI得分</f>
        <v/>
      </c>
      <c r="Q606" s="515" t="str">
        <f>四年级肺活量得分</f>
        <v/>
      </c>
      <c r="R606" s="512" t="str">
        <f>四年级等级</f>
        <v/>
      </c>
      <c r="S606" s="516" t="str">
        <f>四年级50米跑得分</f>
        <v/>
      </c>
      <c r="T606" s="517" t="str">
        <f>四年级等级</f>
        <v/>
      </c>
      <c r="U606" s="516" t="str">
        <f>四年级坐位体前屈得分</f>
        <v/>
      </c>
      <c r="V606" s="517" t="str">
        <f>四年级等级</f>
        <v/>
      </c>
      <c r="W606" s="516" t="str">
        <f>四年级一分钟跳绳得分</f>
        <v/>
      </c>
      <c r="X606" s="517" t="str">
        <f>四年级等级</f>
        <v/>
      </c>
      <c r="Y606" s="515" t="str">
        <f>四年级仰卧起坐得分</f>
        <v/>
      </c>
      <c r="Z606" s="518" t="str">
        <f>四年级等级</f>
        <v/>
      </c>
      <c r="AA606" s="533"/>
      <c r="AB606" s="515"/>
      <c r="AC606" s="533" t="str">
        <f>四年级跳绳附加分</f>
        <v/>
      </c>
      <c r="AD606" s="534" t="str">
        <f>四年级标准分</f>
        <v/>
      </c>
      <c r="AE606" s="534" t="str">
        <f>四年级总分</f>
        <v/>
      </c>
      <c r="AF606" s="517" t="str">
        <f>四年级等级</f>
        <v/>
      </c>
    </row>
    <row r="607" spans="1:32">
      <c r="A607" s="476">
        <v>409</v>
      </c>
      <c r="B607" s="477">
        <v>45</v>
      </c>
      <c r="C607" s="586"/>
      <c r="D607" s="587"/>
      <c r="E607" s="586"/>
      <c r="F607" s="473"/>
      <c r="G607" s="588"/>
      <c r="H607" s="475"/>
      <c r="I607" s="595"/>
      <c r="J607" s="596"/>
      <c r="K607" s="596"/>
      <c r="L607" s="503"/>
      <c r="M607" s="644"/>
      <c r="N607" s="505" t="str">
        <f>四年级BMI</f>
        <v/>
      </c>
      <c r="O607" s="499" t="str">
        <f>四年级BMI等级</f>
        <v/>
      </c>
      <c r="P607" s="500" t="str">
        <f>四年级BMI得分</f>
        <v/>
      </c>
      <c r="Q607" s="515" t="str">
        <f>四年级肺活量得分</f>
        <v/>
      </c>
      <c r="R607" s="512" t="str">
        <f>四年级等级</f>
        <v/>
      </c>
      <c r="S607" s="516" t="str">
        <f>四年级50米跑得分</f>
        <v/>
      </c>
      <c r="T607" s="517" t="str">
        <f>四年级等级</f>
        <v/>
      </c>
      <c r="U607" s="516" t="str">
        <f>四年级坐位体前屈得分</f>
        <v/>
      </c>
      <c r="V607" s="517" t="str">
        <f>四年级等级</f>
        <v/>
      </c>
      <c r="W607" s="516" t="str">
        <f>四年级一分钟跳绳得分</f>
        <v/>
      </c>
      <c r="X607" s="517" t="str">
        <f>四年级等级</f>
        <v/>
      </c>
      <c r="Y607" s="515" t="str">
        <f>四年级仰卧起坐得分</f>
        <v/>
      </c>
      <c r="Z607" s="518" t="str">
        <f>四年级等级</f>
        <v/>
      </c>
      <c r="AA607" s="533"/>
      <c r="AB607" s="515"/>
      <c r="AC607" s="533" t="str">
        <f>四年级跳绳附加分</f>
        <v/>
      </c>
      <c r="AD607" s="534" t="str">
        <f>四年级标准分</f>
        <v/>
      </c>
      <c r="AE607" s="534" t="str">
        <f>四年级总分</f>
        <v/>
      </c>
      <c r="AF607" s="517" t="str">
        <f>四年级等级</f>
        <v/>
      </c>
    </row>
    <row r="608" spans="1:32">
      <c r="A608" s="476">
        <v>409</v>
      </c>
      <c r="B608" s="477">
        <v>46</v>
      </c>
      <c r="C608" s="586"/>
      <c r="D608" s="587"/>
      <c r="E608" s="586"/>
      <c r="F608" s="473"/>
      <c r="G608" s="588"/>
      <c r="H608" s="475"/>
      <c r="I608" s="595"/>
      <c r="J608" s="596"/>
      <c r="K608" s="596"/>
      <c r="L608" s="503"/>
      <c r="M608" s="644"/>
      <c r="N608" s="505" t="str">
        <f>四年级BMI</f>
        <v/>
      </c>
      <c r="O608" s="499" t="str">
        <f>四年级BMI等级</f>
        <v/>
      </c>
      <c r="P608" s="500" t="str">
        <f>四年级BMI得分</f>
        <v/>
      </c>
      <c r="Q608" s="515" t="str">
        <f>四年级肺活量得分</f>
        <v/>
      </c>
      <c r="R608" s="512" t="str">
        <f>四年级等级</f>
        <v/>
      </c>
      <c r="S608" s="516" t="str">
        <f>四年级50米跑得分</f>
        <v/>
      </c>
      <c r="T608" s="517" t="str">
        <f>四年级等级</f>
        <v/>
      </c>
      <c r="U608" s="516" t="str">
        <f>四年级坐位体前屈得分</f>
        <v/>
      </c>
      <c r="V608" s="517" t="str">
        <f>四年级等级</f>
        <v/>
      </c>
      <c r="W608" s="516" t="str">
        <f>四年级一分钟跳绳得分</f>
        <v/>
      </c>
      <c r="X608" s="517" t="str">
        <f>四年级等级</f>
        <v/>
      </c>
      <c r="Y608" s="515" t="str">
        <f>四年级仰卧起坐得分</f>
        <v/>
      </c>
      <c r="Z608" s="518" t="str">
        <f>四年级等级</f>
        <v/>
      </c>
      <c r="AA608" s="533"/>
      <c r="AB608" s="515"/>
      <c r="AC608" s="533" t="str">
        <f>四年级跳绳附加分</f>
        <v/>
      </c>
      <c r="AD608" s="534" t="str">
        <f>四年级标准分</f>
        <v/>
      </c>
      <c r="AE608" s="534" t="str">
        <f>四年级总分</f>
        <v/>
      </c>
      <c r="AF608" s="517" t="str">
        <f>四年级等级</f>
        <v/>
      </c>
    </row>
    <row r="609" spans="1:32">
      <c r="A609" s="476">
        <v>409</v>
      </c>
      <c r="B609" s="477">
        <v>47</v>
      </c>
      <c r="C609" s="586"/>
      <c r="D609" s="587"/>
      <c r="E609" s="586"/>
      <c r="F609" s="473"/>
      <c r="G609" s="588"/>
      <c r="H609" s="475"/>
      <c r="I609" s="595"/>
      <c r="J609" s="596"/>
      <c r="K609" s="596"/>
      <c r="L609" s="503"/>
      <c r="M609" s="644"/>
      <c r="N609" s="505" t="str">
        <f>四年级BMI</f>
        <v/>
      </c>
      <c r="O609" s="499" t="str">
        <f>四年级BMI等级</f>
        <v/>
      </c>
      <c r="P609" s="500" t="str">
        <f>四年级BMI得分</f>
        <v/>
      </c>
      <c r="Q609" s="515" t="str">
        <f>四年级肺活量得分</f>
        <v/>
      </c>
      <c r="R609" s="512" t="str">
        <f>四年级等级</f>
        <v/>
      </c>
      <c r="S609" s="516" t="str">
        <f>四年级50米跑得分</f>
        <v/>
      </c>
      <c r="T609" s="517" t="str">
        <f>四年级等级</f>
        <v/>
      </c>
      <c r="U609" s="516" t="str">
        <f>四年级坐位体前屈得分</f>
        <v/>
      </c>
      <c r="V609" s="517" t="str">
        <f>四年级等级</f>
        <v/>
      </c>
      <c r="W609" s="516" t="str">
        <f>四年级一分钟跳绳得分</f>
        <v/>
      </c>
      <c r="X609" s="517" t="str">
        <f>四年级等级</f>
        <v/>
      </c>
      <c r="Y609" s="515" t="str">
        <f>四年级仰卧起坐得分</f>
        <v/>
      </c>
      <c r="Z609" s="518" t="str">
        <f>四年级等级</f>
        <v/>
      </c>
      <c r="AA609" s="533"/>
      <c r="AB609" s="515"/>
      <c r="AC609" s="533" t="str">
        <f>四年级跳绳附加分</f>
        <v/>
      </c>
      <c r="AD609" s="534" t="str">
        <f>四年级标准分</f>
        <v/>
      </c>
      <c r="AE609" s="534" t="str">
        <f>四年级总分</f>
        <v/>
      </c>
      <c r="AF609" s="517" t="str">
        <f>四年级等级</f>
        <v/>
      </c>
    </row>
    <row r="610" spans="1:32">
      <c r="A610" s="476">
        <v>409</v>
      </c>
      <c r="B610" s="477">
        <v>48</v>
      </c>
      <c r="C610" s="586"/>
      <c r="D610" s="587"/>
      <c r="E610" s="586"/>
      <c r="F610" s="473"/>
      <c r="G610" s="588"/>
      <c r="H610" s="475"/>
      <c r="I610" s="595"/>
      <c r="J610" s="596"/>
      <c r="K610" s="596"/>
      <c r="L610" s="503"/>
      <c r="M610" s="644"/>
      <c r="N610" s="505" t="str">
        <f>四年级BMI</f>
        <v/>
      </c>
      <c r="O610" s="499" t="str">
        <f>四年级BMI等级</f>
        <v/>
      </c>
      <c r="P610" s="500" t="str">
        <f>四年级BMI得分</f>
        <v/>
      </c>
      <c r="Q610" s="515" t="str">
        <f>四年级肺活量得分</f>
        <v/>
      </c>
      <c r="R610" s="512" t="str">
        <f>四年级等级</f>
        <v/>
      </c>
      <c r="S610" s="516" t="str">
        <f>四年级50米跑得分</f>
        <v/>
      </c>
      <c r="T610" s="517" t="str">
        <f>四年级等级</f>
        <v/>
      </c>
      <c r="U610" s="516" t="str">
        <f>四年级坐位体前屈得分</f>
        <v/>
      </c>
      <c r="V610" s="517" t="str">
        <f>四年级等级</f>
        <v/>
      </c>
      <c r="W610" s="516" t="str">
        <f>四年级一分钟跳绳得分</f>
        <v/>
      </c>
      <c r="X610" s="517" t="str">
        <f>四年级等级</f>
        <v/>
      </c>
      <c r="Y610" s="515" t="str">
        <f>四年级仰卧起坐得分</f>
        <v/>
      </c>
      <c r="Z610" s="518" t="str">
        <f>四年级等级</f>
        <v/>
      </c>
      <c r="AA610" s="533"/>
      <c r="AB610" s="515"/>
      <c r="AC610" s="533" t="str">
        <f>四年级跳绳附加分</f>
        <v/>
      </c>
      <c r="AD610" s="534" t="str">
        <f>四年级标准分</f>
        <v/>
      </c>
      <c r="AE610" s="534" t="str">
        <f>四年级总分</f>
        <v/>
      </c>
      <c r="AF610" s="517" t="str">
        <f>四年级等级</f>
        <v/>
      </c>
    </row>
    <row r="611" spans="1:32">
      <c r="A611" s="476">
        <v>409</v>
      </c>
      <c r="B611" s="477">
        <v>49</v>
      </c>
      <c r="C611" s="586"/>
      <c r="D611" s="587"/>
      <c r="E611" s="586"/>
      <c r="F611" s="473"/>
      <c r="G611" s="588"/>
      <c r="H611" s="475"/>
      <c r="I611" s="595"/>
      <c r="J611" s="596"/>
      <c r="K611" s="596"/>
      <c r="L611" s="503"/>
      <c r="M611" s="644"/>
      <c r="N611" s="505" t="str">
        <f>四年级BMI</f>
        <v/>
      </c>
      <c r="O611" s="499" t="str">
        <f>四年级BMI等级</f>
        <v/>
      </c>
      <c r="P611" s="500" t="str">
        <f>四年级BMI得分</f>
        <v/>
      </c>
      <c r="Q611" s="515" t="str">
        <f>四年级肺活量得分</f>
        <v/>
      </c>
      <c r="R611" s="512" t="str">
        <f>四年级等级</f>
        <v/>
      </c>
      <c r="S611" s="516" t="str">
        <f>四年级50米跑得分</f>
        <v/>
      </c>
      <c r="T611" s="517" t="str">
        <f>四年级等级</f>
        <v/>
      </c>
      <c r="U611" s="516" t="str">
        <f>四年级坐位体前屈得分</f>
        <v/>
      </c>
      <c r="V611" s="517" t="str">
        <f>四年级等级</f>
        <v/>
      </c>
      <c r="W611" s="516" t="str">
        <f>四年级一分钟跳绳得分</f>
        <v/>
      </c>
      <c r="X611" s="517" t="str">
        <f>四年级等级</f>
        <v/>
      </c>
      <c r="Y611" s="515" t="str">
        <f>四年级仰卧起坐得分</f>
        <v/>
      </c>
      <c r="Z611" s="518" t="str">
        <f>四年级等级</f>
        <v/>
      </c>
      <c r="AA611" s="533"/>
      <c r="AB611" s="515"/>
      <c r="AC611" s="533" t="str">
        <f>四年级跳绳附加分</f>
        <v/>
      </c>
      <c r="AD611" s="534" t="str">
        <f>四年级标准分</f>
        <v/>
      </c>
      <c r="AE611" s="534" t="str">
        <f>四年级总分</f>
        <v/>
      </c>
      <c r="AF611" s="517" t="str">
        <f>四年级等级</f>
        <v/>
      </c>
    </row>
    <row r="612" spans="1:32">
      <c r="A612" s="476">
        <v>409</v>
      </c>
      <c r="B612" s="477">
        <v>50</v>
      </c>
      <c r="C612" s="586"/>
      <c r="D612" s="587"/>
      <c r="E612" s="586"/>
      <c r="F612" s="473"/>
      <c r="G612" s="588"/>
      <c r="H612" s="475"/>
      <c r="I612" s="595"/>
      <c r="J612" s="596"/>
      <c r="K612" s="596"/>
      <c r="L612" s="503"/>
      <c r="M612" s="644"/>
      <c r="N612" s="505" t="str">
        <f>四年级BMI</f>
        <v/>
      </c>
      <c r="O612" s="499" t="str">
        <f>四年级BMI等级</f>
        <v/>
      </c>
      <c r="P612" s="500" t="str">
        <f>四年级BMI得分</f>
        <v/>
      </c>
      <c r="Q612" s="515" t="str">
        <f>四年级肺活量得分</f>
        <v/>
      </c>
      <c r="R612" s="512" t="str">
        <f>四年级等级</f>
        <v/>
      </c>
      <c r="S612" s="516" t="str">
        <f>四年级50米跑得分</f>
        <v/>
      </c>
      <c r="T612" s="517" t="str">
        <f>四年级等级</f>
        <v/>
      </c>
      <c r="U612" s="516" t="str">
        <f>四年级坐位体前屈得分</f>
        <v/>
      </c>
      <c r="V612" s="517" t="str">
        <f>四年级等级</f>
        <v/>
      </c>
      <c r="W612" s="516" t="str">
        <f>四年级一分钟跳绳得分</f>
        <v/>
      </c>
      <c r="X612" s="517" t="str">
        <f>四年级等级</f>
        <v/>
      </c>
      <c r="Y612" s="515" t="str">
        <f>四年级仰卧起坐得分</f>
        <v/>
      </c>
      <c r="Z612" s="518" t="str">
        <f>四年级等级</f>
        <v/>
      </c>
      <c r="AA612" s="533"/>
      <c r="AB612" s="515"/>
      <c r="AC612" s="533" t="str">
        <f>四年级跳绳附加分</f>
        <v/>
      </c>
      <c r="AD612" s="534" t="str">
        <f>四年级标准分</f>
        <v/>
      </c>
      <c r="AE612" s="534" t="str">
        <f>四年级总分</f>
        <v/>
      </c>
      <c r="AF612" s="517" t="str">
        <f>四年级等级</f>
        <v/>
      </c>
    </row>
    <row r="613" spans="1:32">
      <c r="A613" s="476">
        <v>409</v>
      </c>
      <c r="B613" s="477">
        <v>51</v>
      </c>
      <c r="C613" s="586"/>
      <c r="D613" s="587"/>
      <c r="E613" s="586"/>
      <c r="F613" s="473"/>
      <c r="G613" s="588"/>
      <c r="H613" s="475"/>
      <c r="I613" s="595"/>
      <c r="J613" s="596"/>
      <c r="K613" s="596"/>
      <c r="L613" s="503"/>
      <c r="M613" s="644"/>
      <c r="N613" s="505" t="str">
        <f>四年级BMI</f>
        <v/>
      </c>
      <c r="O613" s="499" t="str">
        <f>四年级BMI等级</f>
        <v/>
      </c>
      <c r="P613" s="500" t="str">
        <f>四年级BMI得分</f>
        <v/>
      </c>
      <c r="Q613" s="515" t="str">
        <f>四年级肺活量得分</f>
        <v/>
      </c>
      <c r="R613" s="512" t="str">
        <f>四年级等级</f>
        <v/>
      </c>
      <c r="S613" s="516" t="str">
        <f>四年级50米跑得分</f>
        <v/>
      </c>
      <c r="T613" s="517" t="str">
        <f>四年级等级</f>
        <v/>
      </c>
      <c r="U613" s="516" t="str">
        <f>四年级坐位体前屈得分</f>
        <v/>
      </c>
      <c r="V613" s="517" t="str">
        <f>四年级等级</f>
        <v/>
      </c>
      <c r="W613" s="516" t="str">
        <f>四年级一分钟跳绳得分</f>
        <v/>
      </c>
      <c r="X613" s="517" t="str">
        <f>四年级等级</f>
        <v/>
      </c>
      <c r="Y613" s="515" t="str">
        <f>四年级仰卧起坐得分</f>
        <v/>
      </c>
      <c r="Z613" s="518" t="str">
        <f>四年级等级</f>
        <v/>
      </c>
      <c r="AA613" s="533"/>
      <c r="AB613" s="515"/>
      <c r="AC613" s="533" t="str">
        <f>四年级跳绳附加分</f>
        <v/>
      </c>
      <c r="AD613" s="534" t="str">
        <f>四年级标准分</f>
        <v/>
      </c>
      <c r="AE613" s="534" t="str">
        <f>四年级总分</f>
        <v/>
      </c>
      <c r="AF613" s="517" t="str">
        <f>四年级等级</f>
        <v/>
      </c>
    </row>
    <row r="614" spans="1:32">
      <c r="A614" s="476">
        <v>409</v>
      </c>
      <c r="B614" s="477">
        <v>52</v>
      </c>
      <c r="C614" s="586"/>
      <c r="D614" s="587"/>
      <c r="E614" s="586"/>
      <c r="F614" s="473"/>
      <c r="G614" s="588"/>
      <c r="H614" s="475"/>
      <c r="I614" s="595"/>
      <c r="J614" s="596"/>
      <c r="K614" s="596"/>
      <c r="L614" s="503"/>
      <c r="M614" s="644"/>
      <c r="N614" s="505" t="str">
        <f>四年级BMI</f>
        <v/>
      </c>
      <c r="O614" s="499" t="str">
        <f>四年级BMI等级</f>
        <v/>
      </c>
      <c r="P614" s="500" t="str">
        <f>四年级BMI得分</f>
        <v/>
      </c>
      <c r="Q614" s="515" t="str">
        <f>四年级肺活量得分</f>
        <v/>
      </c>
      <c r="R614" s="512" t="str">
        <f>四年级等级</f>
        <v/>
      </c>
      <c r="S614" s="516" t="str">
        <f>四年级50米跑得分</f>
        <v/>
      </c>
      <c r="T614" s="517" t="str">
        <f>四年级等级</f>
        <v/>
      </c>
      <c r="U614" s="516" t="str">
        <f>四年级坐位体前屈得分</f>
        <v/>
      </c>
      <c r="V614" s="517" t="str">
        <f>四年级等级</f>
        <v/>
      </c>
      <c r="W614" s="516" t="str">
        <f>四年级一分钟跳绳得分</f>
        <v/>
      </c>
      <c r="X614" s="517" t="str">
        <f>四年级等级</f>
        <v/>
      </c>
      <c r="Y614" s="515" t="str">
        <f>四年级仰卧起坐得分</f>
        <v/>
      </c>
      <c r="Z614" s="518" t="str">
        <f>四年级等级</f>
        <v/>
      </c>
      <c r="AA614" s="533"/>
      <c r="AB614" s="515"/>
      <c r="AC614" s="533" t="str">
        <f>四年级跳绳附加分</f>
        <v/>
      </c>
      <c r="AD614" s="534" t="str">
        <f>四年级标准分</f>
        <v/>
      </c>
      <c r="AE614" s="534" t="str">
        <f>四年级总分</f>
        <v/>
      </c>
      <c r="AF614" s="517" t="str">
        <f>四年级等级</f>
        <v/>
      </c>
    </row>
    <row r="615" spans="1:32">
      <c r="A615" s="476">
        <v>409</v>
      </c>
      <c r="B615" s="477">
        <v>53</v>
      </c>
      <c r="C615" s="586"/>
      <c r="D615" s="587"/>
      <c r="E615" s="586"/>
      <c r="F615" s="473"/>
      <c r="G615" s="588"/>
      <c r="H615" s="475"/>
      <c r="I615" s="595"/>
      <c r="J615" s="596"/>
      <c r="K615" s="596"/>
      <c r="L615" s="503"/>
      <c r="M615" s="644"/>
      <c r="N615" s="505" t="str">
        <f>四年级BMI</f>
        <v/>
      </c>
      <c r="O615" s="499" t="str">
        <f>四年级BMI等级</f>
        <v/>
      </c>
      <c r="P615" s="500" t="str">
        <f>四年级BMI得分</f>
        <v/>
      </c>
      <c r="Q615" s="515" t="str">
        <f>四年级肺活量得分</f>
        <v/>
      </c>
      <c r="R615" s="512" t="str">
        <f>四年级等级</f>
        <v/>
      </c>
      <c r="S615" s="516" t="str">
        <f>四年级50米跑得分</f>
        <v/>
      </c>
      <c r="T615" s="517" t="str">
        <f>四年级等级</f>
        <v/>
      </c>
      <c r="U615" s="516" t="str">
        <f>四年级坐位体前屈得分</f>
        <v/>
      </c>
      <c r="V615" s="517" t="str">
        <f>四年级等级</f>
        <v/>
      </c>
      <c r="W615" s="516" t="str">
        <f>四年级一分钟跳绳得分</f>
        <v/>
      </c>
      <c r="X615" s="517" t="str">
        <f>四年级等级</f>
        <v/>
      </c>
      <c r="Y615" s="515" t="str">
        <f>四年级仰卧起坐得分</f>
        <v/>
      </c>
      <c r="Z615" s="518" t="str">
        <f>四年级等级</f>
        <v/>
      </c>
      <c r="AA615" s="533"/>
      <c r="AB615" s="515"/>
      <c r="AC615" s="533" t="str">
        <f>四年级跳绳附加分</f>
        <v/>
      </c>
      <c r="AD615" s="534" t="str">
        <f>四年级标准分</f>
        <v/>
      </c>
      <c r="AE615" s="534" t="str">
        <f>四年级总分</f>
        <v/>
      </c>
      <c r="AF615" s="517" t="str">
        <f>四年级等级</f>
        <v/>
      </c>
    </row>
    <row r="616" spans="1:32">
      <c r="A616" s="476">
        <v>409</v>
      </c>
      <c r="B616" s="477">
        <v>54</v>
      </c>
      <c r="C616" s="586"/>
      <c r="D616" s="587"/>
      <c r="E616" s="586"/>
      <c r="F616" s="473"/>
      <c r="G616" s="588"/>
      <c r="H616" s="475"/>
      <c r="I616" s="595"/>
      <c r="J616" s="596"/>
      <c r="K616" s="596"/>
      <c r="L616" s="503"/>
      <c r="M616" s="644"/>
      <c r="N616" s="505" t="str">
        <f>四年级BMI</f>
        <v/>
      </c>
      <c r="O616" s="499" t="str">
        <f>四年级BMI等级</f>
        <v/>
      </c>
      <c r="P616" s="500" t="str">
        <f>四年级BMI得分</f>
        <v/>
      </c>
      <c r="Q616" s="515" t="str">
        <f>四年级肺活量得分</f>
        <v/>
      </c>
      <c r="R616" s="512" t="str">
        <f>四年级等级</f>
        <v/>
      </c>
      <c r="S616" s="516" t="str">
        <f>四年级50米跑得分</f>
        <v/>
      </c>
      <c r="T616" s="517" t="str">
        <f>四年级等级</f>
        <v/>
      </c>
      <c r="U616" s="516" t="str">
        <f>四年级坐位体前屈得分</f>
        <v/>
      </c>
      <c r="V616" s="517" t="str">
        <f>四年级等级</f>
        <v/>
      </c>
      <c r="W616" s="516" t="str">
        <f>四年级一分钟跳绳得分</f>
        <v/>
      </c>
      <c r="X616" s="517" t="str">
        <f>四年级等级</f>
        <v/>
      </c>
      <c r="Y616" s="515" t="str">
        <f>四年级仰卧起坐得分</f>
        <v/>
      </c>
      <c r="Z616" s="518" t="str">
        <f>四年级等级</f>
        <v/>
      </c>
      <c r="AA616" s="533"/>
      <c r="AB616" s="515"/>
      <c r="AC616" s="533" t="str">
        <f>四年级跳绳附加分</f>
        <v/>
      </c>
      <c r="AD616" s="534" t="str">
        <f>四年级标准分</f>
        <v/>
      </c>
      <c r="AE616" s="534" t="str">
        <f>四年级总分</f>
        <v/>
      </c>
      <c r="AF616" s="517" t="str">
        <f>四年级等级</f>
        <v/>
      </c>
    </row>
    <row r="617" spans="1:32">
      <c r="A617" s="476">
        <v>409</v>
      </c>
      <c r="B617" s="477">
        <v>55</v>
      </c>
      <c r="C617" s="586"/>
      <c r="D617" s="587"/>
      <c r="E617" s="586"/>
      <c r="F617" s="473"/>
      <c r="G617" s="588"/>
      <c r="H617" s="475"/>
      <c r="I617" s="595"/>
      <c r="J617" s="596"/>
      <c r="K617" s="596"/>
      <c r="L617" s="503"/>
      <c r="M617" s="644"/>
      <c r="N617" s="505" t="str">
        <f>四年级BMI</f>
        <v/>
      </c>
      <c r="O617" s="499" t="str">
        <f>四年级BMI等级</f>
        <v/>
      </c>
      <c r="P617" s="500" t="str">
        <f>四年级BMI得分</f>
        <v/>
      </c>
      <c r="Q617" s="515" t="str">
        <f>四年级肺活量得分</f>
        <v/>
      </c>
      <c r="R617" s="512" t="str">
        <f>四年级等级</f>
        <v/>
      </c>
      <c r="S617" s="516" t="str">
        <f>四年级50米跑得分</f>
        <v/>
      </c>
      <c r="T617" s="517" t="str">
        <f>四年级等级</f>
        <v/>
      </c>
      <c r="U617" s="516" t="str">
        <f>四年级坐位体前屈得分</f>
        <v/>
      </c>
      <c r="V617" s="517" t="str">
        <f>四年级等级</f>
        <v/>
      </c>
      <c r="W617" s="516" t="str">
        <f>四年级一分钟跳绳得分</f>
        <v/>
      </c>
      <c r="X617" s="517" t="str">
        <f>四年级等级</f>
        <v/>
      </c>
      <c r="Y617" s="515" t="str">
        <f>四年级仰卧起坐得分</f>
        <v/>
      </c>
      <c r="Z617" s="518" t="str">
        <f>四年级等级</f>
        <v/>
      </c>
      <c r="AA617" s="533"/>
      <c r="AB617" s="515"/>
      <c r="AC617" s="533" t="str">
        <f>四年级跳绳附加分</f>
        <v/>
      </c>
      <c r="AD617" s="534" t="str">
        <f>四年级标准分</f>
        <v/>
      </c>
      <c r="AE617" s="534" t="str">
        <f>四年级总分</f>
        <v/>
      </c>
      <c r="AF617" s="517" t="str">
        <f>四年级等级</f>
        <v/>
      </c>
    </row>
    <row r="618" spans="1:32">
      <c r="A618" s="476">
        <v>409</v>
      </c>
      <c r="B618" s="477">
        <v>56</v>
      </c>
      <c r="C618" s="586"/>
      <c r="D618" s="587"/>
      <c r="E618" s="586"/>
      <c r="F618" s="473"/>
      <c r="G618" s="588"/>
      <c r="H618" s="475"/>
      <c r="I618" s="595"/>
      <c r="J618" s="596"/>
      <c r="K618" s="596"/>
      <c r="L618" s="503"/>
      <c r="M618" s="644"/>
      <c r="N618" s="505" t="str">
        <f>四年级BMI</f>
        <v/>
      </c>
      <c r="O618" s="499" t="str">
        <f>四年级BMI等级</f>
        <v/>
      </c>
      <c r="P618" s="500" t="str">
        <f>四年级BMI得分</f>
        <v/>
      </c>
      <c r="Q618" s="515" t="str">
        <f>四年级肺活量得分</f>
        <v/>
      </c>
      <c r="R618" s="512" t="str">
        <f>四年级等级</f>
        <v/>
      </c>
      <c r="S618" s="516" t="str">
        <f>四年级50米跑得分</f>
        <v/>
      </c>
      <c r="T618" s="517" t="str">
        <f>四年级等级</f>
        <v/>
      </c>
      <c r="U618" s="516" t="str">
        <f>四年级坐位体前屈得分</f>
        <v/>
      </c>
      <c r="V618" s="517" t="str">
        <f>四年级等级</f>
        <v/>
      </c>
      <c r="W618" s="516" t="str">
        <f>四年级一分钟跳绳得分</f>
        <v/>
      </c>
      <c r="X618" s="517" t="str">
        <f>四年级等级</f>
        <v/>
      </c>
      <c r="Y618" s="515" t="str">
        <f>四年级仰卧起坐得分</f>
        <v/>
      </c>
      <c r="Z618" s="518" t="str">
        <f>四年级等级</f>
        <v/>
      </c>
      <c r="AA618" s="533"/>
      <c r="AB618" s="515"/>
      <c r="AC618" s="533" t="str">
        <f>四年级跳绳附加分</f>
        <v/>
      </c>
      <c r="AD618" s="534" t="str">
        <f>四年级标准分</f>
        <v/>
      </c>
      <c r="AE618" s="534" t="str">
        <f>四年级总分</f>
        <v/>
      </c>
      <c r="AF618" s="517" t="str">
        <f>四年级等级</f>
        <v/>
      </c>
    </row>
    <row r="619" spans="1:32">
      <c r="A619" s="476">
        <v>409</v>
      </c>
      <c r="B619" s="477">
        <v>57</v>
      </c>
      <c r="C619" s="586"/>
      <c r="D619" s="587"/>
      <c r="E619" s="586"/>
      <c r="F619" s="473"/>
      <c r="G619" s="588"/>
      <c r="H619" s="475"/>
      <c r="I619" s="595"/>
      <c r="J619" s="596"/>
      <c r="K619" s="596"/>
      <c r="L619" s="503"/>
      <c r="M619" s="644"/>
      <c r="N619" s="505" t="str">
        <f>四年级BMI</f>
        <v/>
      </c>
      <c r="O619" s="499" t="str">
        <f>四年级BMI等级</f>
        <v/>
      </c>
      <c r="P619" s="500" t="str">
        <f>四年级BMI得分</f>
        <v/>
      </c>
      <c r="Q619" s="515" t="str">
        <f>四年级肺活量得分</f>
        <v/>
      </c>
      <c r="R619" s="512" t="str">
        <f>四年级等级</f>
        <v/>
      </c>
      <c r="S619" s="516" t="str">
        <f>四年级50米跑得分</f>
        <v/>
      </c>
      <c r="T619" s="517" t="str">
        <f>四年级等级</f>
        <v/>
      </c>
      <c r="U619" s="516" t="str">
        <f>四年级坐位体前屈得分</f>
        <v/>
      </c>
      <c r="V619" s="517" t="str">
        <f>四年级等级</f>
        <v/>
      </c>
      <c r="W619" s="516" t="str">
        <f>四年级一分钟跳绳得分</f>
        <v/>
      </c>
      <c r="X619" s="517" t="str">
        <f>四年级等级</f>
        <v/>
      </c>
      <c r="Y619" s="515" t="str">
        <f>四年级仰卧起坐得分</f>
        <v/>
      </c>
      <c r="Z619" s="518" t="str">
        <f>四年级等级</f>
        <v/>
      </c>
      <c r="AA619" s="533"/>
      <c r="AB619" s="515"/>
      <c r="AC619" s="533" t="str">
        <f>四年级跳绳附加分</f>
        <v/>
      </c>
      <c r="AD619" s="534" t="str">
        <f>四年级标准分</f>
        <v/>
      </c>
      <c r="AE619" s="534" t="str">
        <f>四年级总分</f>
        <v/>
      </c>
      <c r="AF619" s="517" t="str">
        <f>四年级等级</f>
        <v/>
      </c>
    </row>
    <row r="620" spans="1:32">
      <c r="A620" s="476">
        <v>409</v>
      </c>
      <c r="B620" s="477">
        <v>58</v>
      </c>
      <c r="C620" s="586"/>
      <c r="D620" s="587"/>
      <c r="E620" s="586"/>
      <c r="F620" s="481"/>
      <c r="G620" s="588"/>
      <c r="H620" s="475"/>
      <c r="I620" s="595"/>
      <c r="J620" s="596"/>
      <c r="K620" s="596"/>
      <c r="L620" s="503"/>
      <c r="M620" s="644"/>
      <c r="N620" s="505" t="str">
        <f>四年级BMI</f>
        <v/>
      </c>
      <c r="O620" s="499" t="str">
        <f>四年级BMI等级</f>
        <v/>
      </c>
      <c r="P620" s="500" t="str">
        <f>四年级BMI得分</f>
        <v/>
      </c>
      <c r="Q620" s="515" t="str">
        <f>四年级肺活量得分</f>
        <v/>
      </c>
      <c r="R620" s="512" t="str">
        <f>四年级等级</f>
        <v/>
      </c>
      <c r="S620" s="516" t="str">
        <f>四年级50米跑得分</f>
        <v/>
      </c>
      <c r="T620" s="517" t="str">
        <f>四年级等级</f>
        <v/>
      </c>
      <c r="U620" s="516" t="str">
        <f>四年级坐位体前屈得分</f>
        <v/>
      </c>
      <c r="V620" s="517" t="str">
        <f>四年级等级</f>
        <v/>
      </c>
      <c r="W620" s="516" t="str">
        <f>四年级一分钟跳绳得分</f>
        <v/>
      </c>
      <c r="X620" s="517" t="str">
        <f>四年级等级</f>
        <v/>
      </c>
      <c r="Y620" s="515" t="str">
        <f>四年级仰卧起坐得分</f>
        <v/>
      </c>
      <c r="Z620" s="518" t="str">
        <f>四年级等级</f>
        <v/>
      </c>
      <c r="AA620" s="533"/>
      <c r="AB620" s="515"/>
      <c r="AC620" s="533" t="str">
        <f>四年级跳绳附加分</f>
        <v/>
      </c>
      <c r="AD620" s="534" t="str">
        <f>四年级标准分</f>
        <v/>
      </c>
      <c r="AE620" s="534" t="str">
        <f>四年级总分</f>
        <v/>
      </c>
      <c r="AF620" s="517" t="str">
        <f>四年级等级</f>
        <v/>
      </c>
    </row>
    <row r="621" spans="1:32">
      <c r="A621" s="476">
        <v>409</v>
      </c>
      <c r="B621" s="477">
        <v>59</v>
      </c>
      <c r="C621" s="586"/>
      <c r="D621" s="587"/>
      <c r="E621" s="586"/>
      <c r="F621" s="481"/>
      <c r="G621" s="588"/>
      <c r="H621" s="475"/>
      <c r="I621" s="595"/>
      <c r="J621" s="596"/>
      <c r="K621" s="596"/>
      <c r="L621" s="503"/>
      <c r="M621" s="644"/>
      <c r="N621" s="505" t="str">
        <f>四年级BMI</f>
        <v/>
      </c>
      <c r="O621" s="499" t="str">
        <f>四年级BMI等级</f>
        <v/>
      </c>
      <c r="P621" s="500" t="str">
        <f>四年级BMI得分</f>
        <v/>
      </c>
      <c r="Q621" s="515" t="str">
        <f>四年级肺活量得分</f>
        <v/>
      </c>
      <c r="R621" s="512" t="str">
        <f>四年级等级</f>
        <v/>
      </c>
      <c r="S621" s="516" t="str">
        <f>四年级50米跑得分</f>
        <v/>
      </c>
      <c r="T621" s="517" t="str">
        <f>四年级等级</f>
        <v/>
      </c>
      <c r="U621" s="516" t="str">
        <f>四年级坐位体前屈得分</f>
        <v/>
      </c>
      <c r="V621" s="517" t="str">
        <f>四年级等级</f>
        <v/>
      </c>
      <c r="W621" s="516" t="str">
        <f>四年级一分钟跳绳得分</f>
        <v/>
      </c>
      <c r="X621" s="517" t="str">
        <f>四年级等级</f>
        <v/>
      </c>
      <c r="Y621" s="515" t="str">
        <f>四年级仰卧起坐得分</f>
        <v/>
      </c>
      <c r="Z621" s="518" t="str">
        <f>四年级等级</f>
        <v/>
      </c>
      <c r="AA621" s="533"/>
      <c r="AB621" s="515"/>
      <c r="AC621" s="533" t="str">
        <f>四年级跳绳附加分</f>
        <v/>
      </c>
      <c r="AD621" s="534" t="str">
        <f>四年级标准分</f>
        <v/>
      </c>
      <c r="AE621" s="534" t="str">
        <f>四年级总分</f>
        <v/>
      </c>
      <c r="AF621" s="517" t="str">
        <f>四年级等级</f>
        <v/>
      </c>
    </row>
    <row r="622" spans="1:32">
      <c r="A622" s="476">
        <v>409</v>
      </c>
      <c r="B622" s="477">
        <v>60</v>
      </c>
      <c r="C622" s="586"/>
      <c r="D622" s="587"/>
      <c r="E622" s="586"/>
      <c r="F622" s="481"/>
      <c r="G622" s="588"/>
      <c r="H622" s="475"/>
      <c r="I622" s="595"/>
      <c r="J622" s="596"/>
      <c r="K622" s="596"/>
      <c r="L622" s="503"/>
      <c r="M622" s="644"/>
      <c r="N622" s="505" t="str">
        <f>四年级BMI</f>
        <v/>
      </c>
      <c r="O622" s="499" t="str">
        <f>四年级BMI等级</f>
        <v/>
      </c>
      <c r="P622" s="500" t="str">
        <f>四年级BMI得分</f>
        <v/>
      </c>
      <c r="Q622" s="515" t="str">
        <f>四年级肺活量得分</f>
        <v/>
      </c>
      <c r="R622" s="512" t="str">
        <f>四年级等级</f>
        <v/>
      </c>
      <c r="S622" s="516" t="str">
        <f>四年级50米跑得分</f>
        <v/>
      </c>
      <c r="T622" s="517" t="str">
        <f>四年级等级</f>
        <v/>
      </c>
      <c r="U622" s="516" t="str">
        <f>四年级坐位体前屈得分</f>
        <v/>
      </c>
      <c r="V622" s="517" t="str">
        <f>四年级等级</f>
        <v/>
      </c>
      <c r="W622" s="516" t="str">
        <f>四年级一分钟跳绳得分</f>
        <v/>
      </c>
      <c r="X622" s="517" t="str">
        <f>四年级等级</f>
        <v/>
      </c>
      <c r="Y622" s="515" t="str">
        <f>四年级仰卧起坐得分</f>
        <v/>
      </c>
      <c r="Z622" s="518" t="str">
        <f>四年级等级</f>
        <v/>
      </c>
      <c r="AA622" s="533"/>
      <c r="AB622" s="515"/>
      <c r="AC622" s="533" t="str">
        <f>四年级跳绳附加分</f>
        <v/>
      </c>
      <c r="AD622" s="534" t="str">
        <f>四年级标准分</f>
        <v/>
      </c>
      <c r="AE622" s="534" t="str">
        <f>四年级总分</f>
        <v/>
      </c>
      <c r="AF622" s="517" t="str">
        <f>四年级等级</f>
        <v/>
      </c>
    </row>
    <row r="623" spans="1:32">
      <c r="A623" s="476">
        <v>409</v>
      </c>
      <c r="B623" s="477">
        <v>61</v>
      </c>
      <c r="C623" s="586"/>
      <c r="D623" s="587"/>
      <c r="E623" s="586"/>
      <c r="F623" s="481"/>
      <c r="G623" s="588"/>
      <c r="H623" s="475"/>
      <c r="I623" s="595"/>
      <c r="J623" s="596"/>
      <c r="K623" s="596"/>
      <c r="L623" s="503"/>
      <c r="M623" s="644"/>
      <c r="N623" s="505" t="str">
        <f>四年级BMI</f>
        <v/>
      </c>
      <c r="O623" s="499" t="str">
        <f>四年级BMI等级</f>
        <v/>
      </c>
      <c r="P623" s="500" t="str">
        <f>四年级BMI得分</f>
        <v/>
      </c>
      <c r="Q623" s="515" t="str">
        <f>四年级肺活量得分</f>
        <v/>
      </c>
      <c r="R623" s="512" t="str">
        <f>四年级等级</f>
        <v/>
      </c>
      <c r="S623" s="516" t="str">
        <f>四年级50米跑得分</f>
        <v/>
      </c>
      <c r="T623" s="517" t="str">
        <f>四年级等级</f>
        <v/>
      </c>
      <c r="U623" s="516" t="str">
        <f>四年级坐位体前屈得分</f>
        <v/>
      </c>
      <c r="V623" s="517" t="str">
        <f>四年级等级</f>
        <v/>
      </c>
      <c r="W623" s="516" t="str">
        <f>四年级一分钟跳绳得分</f>
        <v/>
      </c>
      <c r="X623" s="517" t="str">
        <f>四年级等级</f>
        <v/>
      </c>
      <c r="Y623" s="515" t="str">
        <f>四年级仰卧起坐得分</f>
        <v/>
      </c>
      <c r="Z623" s="518" t="str">
        <f>四年级等级</f>
        <v/>
      </c>
      <c r="AA623" s="533"/>
      <c r="AB623" s="515"/>
      <c r="AC623" s="533" t="str">
        <f>四年级跳绳附加分</f>
        <v/>
      </c>
      <c r="AD623" s="534" t="str">
        <f>四年级标准分</f>
        <v/>
      </c>
      <c r="AE623" s="534" t="str">
        <f>四年级总分</f>
        <v/>
      </c>
      <c r="AF623" s="517" t="str">
        <f>四年级等级</f>
        <v/>
      </c>
    </row>
    <row r="624" spans="1:32">
      <c r="A624" s="476">
        <v>409</v>
      </c>
      <c r="B624" s="477">
        <v>62</v>
      </c>
      <c r="C624" s="586"/>
      <c r="D624" s="587"/>
      <c r="E624" s="586"/>
      <c r="F624" s="481"/>
      <c r="G624" s="588"/>
      <c r="H624" s="475"/>
      <c r="I624" s="595"/>
      <c r="J624" s="596"/>
      <c r="K624" s="596"/>
      <c r="L624" s="503"/>
      <c r="M624" s="644"/>
      <c r="N624" s="505" t="str">
        <f>四年级BMI</f>
        <v/>
      </c>
      <c r="O624" s="499" t="str">
        <f>四年级BMI等级</f>
        <v/>
      </c>
      <c r="P624" s="500" t="str">
        <f>四年级BMI得分</f>
        <v/>
      </c>
      <c r="Q624" s="515" t="str">
        <f>四年级肺活量得分</f>
        <v/>
      </c>
      <c r="R624" s="512" t="str">
        <f>四年级等级</f>
        <v/>
      </c>
      <c r="S624" s="516" t="str">
        <f>四年级50米跑得分</f>
        <v/>
      </c>
      <c r="T624" s="517" t="str">
        <f>四年级等级</f>
        <v/>
      </c>
      <c r="U624" s="516" t="str">
        <f>四年级坐位体前屈得分</f>
        <v/>
      </c>
      <c r="V624" s="517" t="str">
        <f>四年级等级</f>
        <v/>
      </c>
      <c r="W624" s="516" t="str">
        <f>四年级一分钟跳绳得分</f>
        <v/>
      </c>
      <c r="X624" s="517" t="str">
        <f>四年级等级</f>
        <v/>
      </c>
      <c r="Y624" s="515" t="str">
        <f>四年级仰卧起坐得分</f>
        <v/>
      </c>
      <c r="Z624" s="518" t="str">
        <f>四年级等级</f>
        <v/>
      </c>
      <c r="AA624" s="533"/>
      <c r="AB624" s="515"/>
      <c r="AC624" s="533" t="str">
        <f>四年级跳绳附加分</f>
        <v/>
      </c>
      <c r="AD624" s="534" t="str">
        <f>四年级标准分</f>
        <v/>
      </c>
      <c r="AE624" s="534" t="str">
        <f>四年级总分</f>
        <v/>
      </c>
      <c r="AF624" s="517" t="str">
        <f>四年级等级</f>
        <v/>
      </c>
    </row>
    <row r="625" spans="1:32">
      <c r="A625" s="476">
        <v>409</v>
      </c>
      <c r="B625" s="477">
        <v>63</v>
      </c>
      <c r="C625" s="586"/>
      <c r="D625" s="587"/>
      <c r="E625" s="586"/>
      <c r="F625" s="481"/>
      <c r="G625" s="588"/>
      <c r="H625" s="475"/>
      <c r="I625" s="595"/>
      <c r="J625" s="596"/>
      <c r="K625" s="596"/>
      <c r="L625" s="503"/>
      <c r="M625" s="644"/>
      <c r="N625" s="505" t="str">
        <f>四年级BMI</f>
        <v/>
      </c>
      <c r="O625" s="499" t="str">
        <f>四年级BMI等级</f>
        <v/>
      </c>
      <c r="P625" s="500" t="str">
        <f>四年级BMI得分</f>
        <v/>
      </c>
      <c r="Q625" s="515" t="str">
        <f>四年级肺活量得分</f>
        <v/>
      </c>
      <c r="R625" s="512" t="str">
        <f>四年级等级</f>
        <v/>
      </c>
      <c r="S625" s="516" t="str">
        <f>四年级50米跑得分</f>
        <v/>
      </c>
      <c r="T625" s="517" t="str">
        <f>四年级等级</f>
        <v/>
      </c>
      <c r="U625" s="516" t="str">
        <f>四年级坐位体前屈得分</f>
        <v/>
      </c>
      <c r="V625" s="517" t="str">
        <f>四年级等级</f>
        <v/>
      </c>
      <c r="W625" s="516" t="str">
        <f>四年级一分钟跳绳得分</f>
        <v/>
      </c>
      <c r="X625" s="517" t="str">
        <f>四年级等级</f>
        <v/>
      </c>
      <c r="Y625" s="515" t="str">
        <f>四年级仰卧起坐得分</f>
        <v/>
      </c>
      <c r="Z625" s="518" t="str">
        <f>四年级等级</f>
        <v/>
      </c>
      <c r="AA625" s="533"/>
      <c r="AB625" s="515"/>
      <c r="AC625" s="533" t="str">
        <f>四年级跳绳附加分</f>
        <v/>
      </c>
      <c r="AD625" s="534" t="str">
        <f>四年级标准分</f>
        <v/>
      </c>
      <c r="AE625" s="534" t="str">
        <f>四年级总分</f>
        <v/>
      </c>
      <c r="AF625" s="517" t="str">
        <f>四年级等级</f>
        <v/>
      </c>
    </row>
    <row r="626" spans="1:32">
      <c r="A626" s="476">
        <v>409</v>
      </c>
      <c r="B626" s="477">
        <v>64</v>
      </c>
      <c r="C626" s="586"/>
      <c r="D626" s="587"/>
      <c r="E626" s="586"/>
      <c r="F626" s="481"/>
      <c r="G626" s="588"/>
      <c r="H626" s="475"/>
      <c r="I626" s="595"/>
      <c r="J626" s="596"/>
      <c r="K626" s="596"/>
      <c r="L626" s="503"/>
      <c r="M626" s="644"/>
      <c r="N626" s="505" t="str">
        <f>四年级BMI</f>
        <v/>
      </c>
      <c r="O626" s="499" t="str">
        <f>四年级BMI等级</f>
        <v/>
      </c>
      <c r="P626" s="500" t="str">
        <f>四年级BMI得分</f>
        <v/>
      </c>
      <c r="Q626" s="515" t="str">
        <f>四年级肺活量得分</f>
        <v/>
      </c>
      <c r="R626" s="512" t="str">
        <f>四年级等级</f>
        <v/>
      </c>
      <c r="S626" s="516" t="str">
        <f>四年级50米跑得分</f>
        <v/>
      </c>
      <c r="T626" s="517" t="str">
        <f>四年级等级</f>
        <v/>
      </c>
      <c r="U626" s="516" t="str">
        <f>四年级坐位体前屈得分</f>
        <v/>
      </c>
      <c r="V626" s="517" t="str">
        <f>四年级等级</f>
        <v/>
      </c>
      <c r="W626" s="516" t="str">
        <f>四年级一分钟跳绳得分</f>
        <v/>
      </c>
      <c r="X626" s="517" t="str">
        <f>四年级等级</f>
        <v/>
      </c>
      <c r="Y626" s="515" t="str">
        <f>四年级仰卧起坐得分</f>
        <v/>
      </c>
      <c r="Z626" s="518" t="str">
        <f>四年级等级</f>
        <v/>
      </c>
      <c r="AA626" s="533"/>
      <c r="AB626" s="515"/>
      <c r="AC626" s="533" t="str">
        <f>四年级跳绳附加分</f>
        <v/>
      </c>
      <c r="AD626" s="534" t="str">
        <f>四年级标准分</f>
        <v/>
      </c>
      <c r="AE626" s="534" t="str">
        <f>四年级总分</f>
        <v/>
      </c>
      <c r="AF626" s="517" t="str">
        <f>四年级等级</f>
        <v/>
      </c>
    </row>
    <row r="627" spans="1:32">
      <c r="A627" s="476">
        <v>409</v>
      </c>
      <c r="B627" s="477">
        <v>65</v>
      </c>
      <c r="C627" s="586"/>
      <c r="D627" s="587"/>
      <c r="E627" s="586"/>
      <c r="F627" s="481"/>
      <c r="G627" s="588"/>
      <c r="H627" s="475"/>
      <c r="I627" s="595"/>
      <c r="J627" s="596"/>
      <c r="K627" s="596"/>
      <c r="L627" s="503"/>
      <c r="M627" s="644"/>
      <c r="N627" s="505" t="str">
        <f>四年级BMI</f>
        <v/>
      </c>
      <c r="O627" s="499" t="str">
        <f>四年级BMI等级</f>
        <v/>
      </c>
      <c r="P627" s="500" t="str">
        <f>四年级BMI得分</f>
        <v/>
      </c>
      <c r="Q627" s="515" t="str">
        <f>四年级肺活量得分</f>
        <v/>
      </c>
      <c r="R627" s="512" t="str">
        <f>四年级等级</f>
        <v/>
      </c>
      <c r="S627" s="516" t="str">
        <f>四年级50米跑得分</f>
        <v/>
      </c>
      <c r="T627" s="517" t="str">
        <f>四年级等级</f>
        <v/>
      </c>
      <c r="U627" s="516" t="str">
        <f>四年级坐位体前屈得分</f>
        <v/>
      </c>
      <c r="V627" s="517" t="str">
        <f>四年级等级</f>
        <v/>
      </c>
      <c r="W627" s="516" t="str">
        <f>四年级一分钟跳绳得分</f>
        <v/>
      </c>
      <c r="X627" s="517" t="str">
        <f>四年级等级</f>
        <v/>
      </c>
      <c r="Y627" s="515" t="str">
        <f>四年级仰卧起坐得分</f>
        <v/>
      </c>
      <c r="Z627" s="518" t="str">
        <f>四年级等级</f>
        <v/>
      </c>
      <c r="AA627" s="533"/>
      <c r="AB627" s="515"/>
      <c r="AC627" s="533" t="str">
        <f>四年级跳绳附加分</f>
        <v/>
      </c>
      <c r="AD627" s="534" t="str">
        <f>四年级标准分</f>
        <v/>
      </c>
      <c r="AE627" s="534" t="str">
        <f>四年级总分</f>
        <v/>
      </c>
      <c r="AF627" s="517" t="str">
        <f>四年级等级</f>
        <v/>
      </c>
    </row>
    <row r="628" spans="1:32">
      <c r="A628" s="476">
        <v>409</v>
      </c>
      <c r="B628" s="477">
        <v>66</v>
      </c>
      <c r="C628" s="586"/>
      <c r="D628" s="587"/>
      <c r="E628" s="586"/>
      <c r="F628" s="473"/>
      <c r="G628" s="588"/>
      <c r="H628" s="475"/>
      <c r="I628" s="600"/>
      <c r="J628" s="597"/>
      <c r="K628" s="597"/>
      <c r="L628" s="496"/>
      <c r="M628" s="643"/>
      <c r="N628" s="498" t="str">
        <f>四年级BMI</f>
        <v/>
      </c>
      <c r="O628" s="499" t="str">
        <f>四年级BMI等级</f>
        <v/>
      </c>
      <c r="P628" s="500" t="str">
        <f>四年级BMI得分</f>
        <v/>
      </c>
      <c r="Q628" s="515" t="str">
        <f>四年级肺活量得分</f>
        <v/>
      </c>
      <c r="R628" s="512" t="str">
        <f>四年级等级</f>
        <v/>
      </c>
      <c r="S628" s="516" t="str">
        <f>四年级50米跑得分</f>
        <v/>
      </c>
      <c r="T628" s="512" t="str">
        <f>四年级等级</f>
        <v/>
      </c>
      <c r="U628" s="516" t="str">
        <f>四年级坐位体前屈得分</f>
        <v/>
      </c>
      <c r="V628" s="512" t="str">
        <f>四年级等级</f>
        <v/>
      </c>
      <c r="W628" s="516" t="str">
        <f>四年级一分钟跳绳得分</f>
        <v/>
      </c>
      <c r="X628" s="512" t="str">
        <f>四年级等级</f>
        <v/>
      </c>
      <c r="Y628" s="511" t="str">
        <f>四年级仰卧起坐得分</f>
        <v/>
      </c>
      <c r="Z628" s="514" t="str">
        <f>四年级等级</f>
        <v/>
      </c>
      <c r="AA628" s="530"/>
      <c r="AB628" s="511"/>
      <c r="AC628" s="530" t="str">
        <f>四年级跳绳附加分</f>
        <v/>
      </c>
      <c r="AD628" s="534" t="str">
        <f>四年级标准分</f>
        <v/>
      </c>
      <c r="AE628" s="531" t="str">
        <f>四年级总分</f>
        <v/>
      </c>
      <c r="AF628" s="512" t="str">
        <f>四年级等级</f>
        <v/>
      </c>
    </row>
    <row r="629" spans="1:32">
      <c r="A629" s="476">
        <v>409</v>
      </c>
      <c r="B629" s="477">
        <v>67</v>
      </c>
      <c r="C629" s="586"/>
      <c r="D629" s="587"/>
      <c r="E629" s="586"/>
      <c r="F629" s="473"/>
      <c r="G629" s="588"/>
      <c r="H629" s="475"/>
      <c r="I629" s="595"/>
      <c r="J629" s="596"/>
      <c r="K629" s="597"/>
      <c r="L629" s="503"/>
      <c r="M629" s="644"/>
      <c r="N629" s="505" t="str">
        <f>四年级BMI</f>
        <v/>
      </c>
      <c r="O629" s="499" t="str">
        <f>四年级BMI等级</f>
        <v/>
      </c>
      <c r="P629" s="500" t="str">
        <f>四年级BMI得分</f>
        <v/>
      </c>
      <c r="Q629" s="515" t="str">
        <f>四年级肺活量得分</f>
        <v/>
      </c>
      <c r="R629" s="512" t="str">
        <f>四年级等级</f>
        <v/>
      </c>
      <c r="S629" s="516" t="str">
        <f>四年级50米跑得分</f>
        <v/>
      </c>
      <c r="T629" s="512" t="str">
        <f>四年级等级</f>
        <v/>
      </c>
      <c r="U629" s="516" t="str">
        <f>四年级坐位体前屈得分</f>
        <v/>
      </c>
      <c r="V629" s="517" t="str">
        <f>四年级等级</f>
        <v/>
      </c>
      <c r="W629" s="516" t="str">
        <f>四年级一分钟跳绳得分</f>
        <v/>
      </c>
      <c r="X629" s="517" t="str">
        <f>四年级等级</f>
        <v/>
      </c>
      <c r="Y629" s="515" t="str">
        <f>四年级仰卧起坐得分</f>
        <v/>
      </c>
      <c r="Z629" s="518" t="str">
        <f>四年级等级</f>
        <v/>
      </c>
      <c r="AA629" s="533"/>
      <c r="AB629" s="515"/>
      <c r="AC629" s="533" t="str">
        <f>四年级跳绳附加分</f>
        <v/>
      </c>
      <c r="AD629" s="534" t="str">
        <f>四年级标准分</f>
        <v/>
      </c>
      <c r="AE629" s="534" t="str">
        <f>四年级总分</f>
        <v/>
      </c>
      <c r="AF629" s="517" t="str">
        <f>四年级等级</f>
        <v/>
      </c>
    </row>
    <row r="630" spans="1:32">
      <c r="A630" s="476">
        <v>409</v>
      </c>
      <c r="B630" s="477">
        <v>68</v>
      </c>
      <c r="C630" s="586"/>
      <c r="D630" s="587"/>
      <c r="E630" s="586"/>
      <c r="F630" s="473"/>
      <c r="G630" s="588"/>
      <c r="H630" s="475"/>
      <c r="I630" s="595"/>
      <c r="J630" s="596"/>
      <c r="K630" s="597"/>
      <c r="L630" s="503"/>
      <c r="M630" s="644"/>
      <c r="N630" s="505" t="str">
        <f>四年级BMI</f>
        <v/>
      </c>
      <c r="O630" s="499" t="str">
        <f>四年级BMI等级</f>
        <v/>
      </c>
      <c r="P630" s="500" t="str">
        <f>四年级BMI得分</f>
        <v/>
      </c>
      <c r="Q630" s="515" t="str">
        <f>四年级肺活量得分</f>
        <v/>
      </c>
      <c r="R630" s="512" t="str">
        <f>四年级等级</f>
        <v/>
      </c>
      <c r="S630" s="516" t="str">
        <f>四年级50米跑得分</f>
        <v/>
      </c>
      <c r="T630" s="512" t="str">
        <f>四年级等级</f>
        <v/>
      </c>
      <c r="U630" s="516" t="str">
        <f>四年级坐位体前屈得分</f>
        <v/>
      </c>
      <c r="V630" s="517" t="str">
        <f>四年级等级</f>
        <v/>
      </c>
      <c r="W630" s="516" t="str">
        <f>四年级一分钟跳绳得分</f>
        <v/>
      </c>
      <c r="X630" s="517" t="str">
        <f>四年级等级</f>
        <v/>
      </c>
      <c r="Y630" s="515" t="str">
        <f>四年级仰卧起坐得分</f>
        <v/>
      </c>
      <c r="Z630" s="518" t="str">
        <f>四年级等级</f>
        <v/>
      </c>
      <c r="AA630" s="533"/>
      <c r="AB630" s="515"/>
      <c r="AC630" s="533" t="str">
        <f>四年级跳绳附加分</f>
        <v/>
      </c>
      <c r="AD630" s="534" t="str">
        <f>四年级标准分</f>
        <v/>
      </c>
      <c r="AE630" s="534" t="str">
        <f>四年级总分</f>
        <v/>
      </c>
      <c r="AF630" s="517" t="str">
        <f>四年级等级</f>
        <v/>
      </c>
    </row>
    <row r="631" spans="1:32">
      <c r="A631" s="476">
        <v>409</v>
      </c>
      <c r="B631" s="477">
        <v>69</v>
      </c>
      <c r="C631" s="586"/>
      <c r="D631" s="587"/>
      <c r="E631" s="586"/>
      <c r="F631" s="473"/>
      <c r="G631" s="589"/>
      <c r="H631" s="475"/>
      <c r="I631" s="595"/>
      <c r="J631" s="596"/>
      <c r="K631" s="597"/>
      <c r="L631" s="503"/>
      <c r="M631" s="644"/>
      <c r="N631" s="505" t="str">
        <f>四年级BMI</f>
        <v/>
      </c>
      <c r="O631" s="499" t="str">
        <f>四年级BMI等级</f>
        <v/>
      </c>
      <c r="P631" s="500" t="str">
        <f>四年级BMI得分</f>
        <v/>
      </c>
      <c r="Q631" s="515" t="str">
        <f>四年级肺活量得分</f>
        <v/>
      </c>
      <c r="R631" s="512" t="str">
        <f>四年级等级</f>
        <v/>
      </c>
      <c r="S631" s="516" t="str">
        <f>四年级50米跑得分</f>
        <v/>
      </c>
      <c r="T631" s="512" t="str">
        <f>四年级等级</f>
        <v/>
      </c>
      <c r="U631" s="516" t="str">
        <f>四年级坐位体前屈得分</f>
        <v/>
      </c>
      <c r="V631" s="517" t="str">
        <f>四年级等级</f>
        <v/>
      </c>
      <c r="W631" s="516" t="str">
        <f>四年级一分钟跳绳得分</f>
        <v/>
      </c>
      <c r="X631" s="517" t="str">
        <f>四年级等级</f>
        <v/>
      </c>
      <c r="Y631" s="515" t="str">
        <f>四年级仰卧起坐得分</f>
        <v/>
      </c>
      <c r="Z631" s="518" t="str">
        <f>四年级等级</f>
        <v/>
      </c>
      <c r="AA631" s="533"/>
      <c r="AB631" s="515"/>
      <c r="AC631" s="533" t="str">
        <f>四年级跳绳附加分</f>
        <v/>
      </c>
      <c r="AD631" s="534" t="str">
        <f>四年级标准分</f>
        <v/>
      </c>
      <c r="AE631" s="534" t="str">
        <f>四年级总分</f>
        <v/>
      </c>
      <c r="AF631" s="517" t="str">
        <f>四年级等级</f>
        <v/>
      </c>
    </row>
    <row r="632" ht="15.75" spans="1:32">
      <c r="A632" s="535">
        <v>409</v>
      </c>
      <c r="B632" s="536">
        <v>70</v>
      </c>
      <c r="C632" s="590"/>
      <c r="D632" s="591"/>
      <c r="E632" s="590"/>
      <c r="F632" s="583"/>
      <c r="G632" s="601"/>
      <c r="H632" s="542"/>
      <c r="I632" s="598"/>
      <c r="J632" s="599"/>
      <c r="K632" s="602"/>
      <c r="L632" s="571"/>
      <c r="M632" s="647"/>
      <c r="N632" s="573" t="str">
        <f>四年级BMI</f>
        <v/>
      </c>
      <c r="O632" s="574" t="str">
        <f>四年级BMI等级</f>
        <v/>
      </c>
      <c r="P632" s="575" t="str">
        <f>四年级BMI得分</f>
        <v/>
      </c>
      <c r="Q632" s="576" t="str">
        <f>四年级肺活量得分</f>
        <v/>
      </c>
      <c r="R632" s="577" t="str">
        <f>四年级等级</f>
        <v/>
      </c>
      <c r="S632" s="578" t="str">
        <f>四年级50米跑得分</f>
        <v/>
      </c>
      <c r="T632" s="577" t="str">
        <f>四年级等级</f>
        <v/>
      </c>
      <c r="U632" s="578" t="str">
        <f>四年级坐位体前屈得分</f>
        <v/>
      </c>
      <c r="V632" s="567" t="str">
        <f>四年级等级</f>
        <v/>
      </c>
      <c r="W632" s="578" t="str">
        <f>四年级一分钟跳绳得分</f>
        <v/>
      </c>
      <c r="X632" s="567" t="str">
        <f>四年级等级</f>
        <v/>
      </c>
      <c r="Y632" s="576" t="str">
        <f>四年级仰卧起坐得分</f>
        <v/>
      </c>
      <c r="Z632" s="579" t="str">
        <f>四年级等级</f>
        <v/>
      </c>
      <c r="AA632" s="565"/>
      <c r="AB632" s="576"/>
      <c r="AC632" s="565" t="str">
        <f>四年级跳绳附加分</f>
        <v/>
      </c>
      <c r="AD632" s="566" t="str">
        <f>四年级标准分</f>
        <v/>
      </c>
      <c r="AE632" s="566" t="str">
        <f>四年级总分</f>
        <v/>
      </c>
      <c r="AF632" s="567" t="str">
        <f>四年级等级</f>
        <v/>
      </c>
    </row>
    <row r="633" ht="15.75" spans="1:32">
      <c r="A633" s="468">
        <v>410</v>
      </c>
      <c r="B633" s="469">
        <v>1</v>
      </c>
      <c r="C633" s="593"/>
      <c r="D633" s="594"/>
      <c r="E633" s="593"/>
      <c r="F633" s="473"/>
      <c r="G633" s="589"/>
      <c r="H633" s="475"/>
      <c r="I633" s="600"/>
      <c r="J633" s="597"/>
      <c r="K633" s="597"/>
      <c r="L633" s="496"/>
      <c r="M633" s="643"/>
      <c r="N633" s="498" t="str">
        <f>四年级BMI</f>
        <v/>
      </c>
      <c r="O633" s="499" t="str">
        <f>四年级BMI等级</f>
        <v/>
      </c>
      <c r="P633" s="500" t="str">
        <f>四年级BMI得分</f>
        <v/>
      </c>
      <c r="Q633" s="511" t="str">
        <f>四年级肺活量得分</f>
        <v/>
      </c>
      <c r="R633" s="512" t="str">
        <f>四年级等级</f>
        <v/>
      </c>
      <c r="S633" s="513" t="str">
        <f>四年级50米跑得分</f>
        <v/>
      </c>
      <c r="T633" s="512" t="str">
        <f>四年级等级</f>
        <v/>
      </c>
      <c r="U633" s="513" t="str">
        <f>四年级坐位体前屈得分</f>
        <v/>
      </c>
      <c r="V633" s="512" t="str">
        <f>四年级等级</f>
        <v/>
      </c>
      <c r="W633" s="513" t="str">
        <f>四年级一分钟跳绳得分</f>
        <v/>
      </c>
      <c r="X633" s="512" t="str">
        <f>四年级等级</f>
        <v/>
      </c>
      <c r="Y633" s="511" t="str">
        <f>四年级仰卧起坐得分</f>
        <v/>
      </c>
      <c r="Z633" s="514" t="str">
        <f>四年级等级</f>
        <v/>
      </c>
      <c r="AA633" s="530"/>
      <c r="AB633" s="511"/>
      <c r="AC633" s="530" t="str">
        <f>四年级跳绳附加分</f>
        <v/>
      </c>
      <c r="AD633" s="531" t="str">
        <f>四年级标准分</f>
        <v/>
      </c>
      <c r="AE633" s="531" t="str">
        <f>四年级总分</f>
        <v/>
      </c>
      <c r="AF633" s="512" t="str">
        <f>四年级等级</f>
        <v/>
      </c>
    </row>
    <row r="634" spans="1:32">
      <c r="A634" s="476">
        <v>410</v>
      </c>
      <c r="B634" s="477">
        <v>2</v>
      </c>
      <c r="C634" s="586"/>
      <c r="D634" s="587"/>
      <c r="E634" s="586"/>
      <c r="F634" s="473"/>
      <c r="G634" s="588"/>
      <c r="H634" s="475"/>
      <c r="I634" s="595"/>
      <c r="J634" s="596"/>
      <c r="K634" s="597"/>
      <c r="L634" s="503"/>
      <c r="M634" s="644"/>
      <c r="N634" s="505" t="str">
        <f>四年级BMI</f>
        <v/>
      </c>
      <c r="O634" s="499" t="str">
        <f>四年级BMI等级</f>
        <v/>
      </c>
      <c r="P634" s="500" t="str">
        <f>四年级BMI得分</f>
        <v/>
      </c>
      <c r="Q634" s="515" t="str">
        <f>四年级肺活量得分</f>
        <v/>
      </c>
      <c r="R634" s="512" t="str">
        <f>四年级等级</f>
        <v/>
      </c>
      <c r="S634" s="516" t="str">
        <f>四年级50米跑得分</f>
        <v/>
      </c>
      <c r="T634" s="517" t="str">
        <f>四年级等级</f>
        <v/>
      </c>
      <c r="U634" s="516" t="str">
        <f>四年级坐位体前屈得分</f>
        <v/>
      </c>
      <c r="V634" s="517" t="str">
        <f>四年级等级</f>
        <v/>
      </c>
      <c r="W634" s="516" t="str">
        <f>四年级一分钟跳绳得分</f>
        <v/>
      </c>
      <c r="X634" s="517" t="str">
        <f>四年级等级</f>
        <v/>
      </c>
      <c r="Y634" s="515" t="str">
        <f>四年级仰卧起坐得分</f>
        <v/>
      </c>
      <c r="Z634" s="518" t="str">
        <f>四年级等级</f>
        <v/>
      </c>
      <c r="AA634" s="533"/>
      <c r="AB634" s="515"/>
      <c r="AC634" s="533" t="str">
        <f>四年级跳绳附加分</f>
        <v/>
      </c>
      <c r="AD634" s="534" t="str">
        <f>四年级标准分</f>
        <v/>
      </c>
      <c r="AE634" s="534" t="str">
        <f>四年级总分</f>
        <v/>
      </c>
      <c r="AF634" s="517" t="str">
        <f>四年级等级</f>
        <v/>
      </c>
    </row>
    <row r="635" spans="1:32">
      <c r="A635" s="476">
        <v>410</v>
      </c>
      <c r="B635" s="477">
        <v>3</v>
      </c>
      <c r="C635" s="586"/>
      <c r="D635" s="587"/>
      <c r="E635" s="586"/>
      <c r="F635" s="473"/>
      <c r="G635" s="588"/>
      <c r="H635" s="475"/>
      <c r="I635" s="595"/>
      <c r="J635" s="596"/>
      <c r="K635" s="597"/>
      <c r="L635" s="503"/>
      <c r="M635" s="644"/>
      <c r="N635" s="505" t="str">
        <f>四年级BMI</f>
        <v/>
      </c>
      <c r="O635" s="499" t="str">
        <f>四年级BMI等级</f>
        <v/>
      </c>
      <c r="P635" s="500" t="str">
        <f>四年级BMI得分</f>
        <v/>
      </c>
      <c r="Q635" s="515" t="str">
        <f>四年级肺活量得分</f>
        <v/>
      </c>
      <c r="R635" s="512" t="str">
        <f>四年级等级</f>
        <v/>
      </c>
      <c r="S635" s="516" t="str">
        <f>四年级50米跑得分</f>
        <v/>
      </c>
      <c r="T635" s="517" t="str">
        <f>四年级等级</f>
        <v/>
      </c>
      <c r="U635" s="516" t="str">
        <f>四年级坐位体前屈得分</f>
        <v/>
      </c>
      <c r="V635" s="517" t="str">
        <f>四年级等级</f>
        <v/>
      </c>
      <c r="W635" s="516" t="str">
        <f>四年级一分钟跳绳得分</f>
        <v/>
      </c>
      <c r="X635" s="517" t="str">
        <f>四年级等级</f>
        <v/>
      </c>
      <c r="Y635" s="515" t="str">
        <f>四年级仰卧起坐得分</f>
        <v/>
      </c>
      <c r="Z635" s="518" t="str">
        <f>四年级等级</f>
        <v/>
      </c>
      <c r="AA635" s="533"/>
      <c r="AB635" s="515"/>
      <c r="AC635" s="533" t="str">
        <f>四年级跳绳附加分</f>
        <v/>
      </c>
      <c r="AD635" s="534" t="str">
        <f>四年级标准分</f>
        <v/>
      </c>
      <c r="AE635" s="534" t="str">
        <f>四年级总分</f>
        <v/>
      </c>
      <c r="AF635" s="517" t="str">
        <f>四年级等级</f>
        <v/>
      </c>
    </row>
    <row r="636" spans="1:32">
      <c r="A636" s="476">
        <v>410</v>
      </c>
      <c r="B636" s="477">
        <v>4</v>
      </c>
      <c r="C636" s="586"/>
      <c r="D636" s="587"/>
      <c r="E636" s="586"/>
      <c r="F636" s="473"/>
      <c r="G636" s="588"/>
      <c r="H636" s="475"/>
      <c r="I636" s="595"/>
      <c r="J636" s="596"/>
      <c r="K636" s="597"/>
      <c r="L636" s="503"/>
      <c r="M636" s="644"/>
      <c r="N636" s="505" t="str">
        <f>四年级BMI</f>
        <v/>
      </c>
      <c r="O636" s="499" t="str">
        <f>四年级BMI等级</f>
        <v/>
      </c>
      <c r="P636" s="500" t="str">
        <f>四年级BMI得分</f>
        <v/>
      </c>
      <c r="Q636" s="515" t="str">
        <f>四年级肺活量得分</f>
        <v/>
      </c>
      <c r="R636" s="512" t="str">
        <f>四年级等级</f>
        <v/>
      </c>
      <c r="S636" s="516" t="str">
        <f>四年级50米跑得分</f>
        <v/>
      </c>
      <c r="T636" s="517" t="str">
        <f>四年级等级</f>
        <v/>
      </c>
      <c r="U636" s="516" t="str">
        <f>四年级坐位体前屈得分</f>
        <v/>
      </c>
      <c r="V636" s="517" t="str">
        <f>四年级等级</f>
        <v/>
      </c>
      <c r="W636" s="516" t="str">
        <f>四年级一分钟跳绳得分</f>
        <v/>
      </c>
      <c r="X636" s="517" t="str">
        <f>四年级等级</f>
        <v/>
      </c>
      <c r="Y636" s="515" t="str">
        <f>四年级仰卧起坐得分</f>
        <v/>
      </c>
      <c r="Z636" s="518" t="str">
        <f>四年级等级</f>
        <v/>
      </c>
      <c r="AA636" s="533"/>
      <c r="AB636" s="515"/>
      <c r="AC636" s="533" t="str">
        <f>四年级跳绳附加分</f>
        <v/>
      </c>
      <c r="AD636" s="534" t="str">
        <f>四年级标准分</f>
        <v/>
      </c>
      <c r="AE636" s="534" t="str">
        <f>四年级总分</f>
        <v/>
      </c>
      <c r="AF636" s="517" t="str">
        <f>四年级等级</f>
        <v/>
      </c>
    </row>
    <row r="637" spans="1:32">
      <c r="A637" s="476">
        <v>410</v>
      </c>
      <c r="B637" s="477">
        <v>5</v>
      </c>
      <c r="C637" s="586"/>
      <c r="D637" s="587"/>
      <c r="E637" s="586"/>
      <c r="F637" s="473"/>
      <c r="G637" s="588"/>
      <c r="H637" s="475"/>
      <c r="I637" s="595"/>
      <c r="J637" s="596"/>
      <c r="K637" s="597"/>
      <c r="L637" s="503"/>
      <c r="M637" s="644"/>
      <c r="N637" s="505" t="str">
        <f>四年级BMI</f>
        <v/>
      </c>
      <c r="O637" s="499" t="str">
        <f>四年级BMI等级</f>
        <v/>
      </c>
      <c r="P637" s="500" t="str">
        <f>四年级BMI得分</f>
        <v/>
      </c>
      <c r="Q637" s="515" t="str">
        <f>四年级肺活量得分</f>
        <v/>
      </c>
      <c r="R637" s="512" t="str">
        <f>四年级等级</f>
        <v/>
      </c>
      <c r="S637" s="516" t="str">
        <f>四年级50米跑得分</f>
        <v/>
      </c>
      <c r="T637" s="517" t="str">
        <f>四年级等级</f>
        <v/>
      </c>
      <c r="U637" s="516" t="str">
        <f>四年级坐位体前屈得分</f>
        <v/>
      </c>
      <c r="V637" s="517" t="str">
        <f>四年级等级</f>
        <v/>
      </c>
      <c r="W637" s="516" t="str">
        <f>四年级一分钟跳绳得分</f>
        <v/>
      </c>
      <c r="X637" s="517" t="str">
        <f>四年级等级</f>
        <v/>
      </c>
      <c r="Y637" s="515" t="str">
        <f>四年级仰卧起坐得分</f>
        <v/>
      </c>
      <c r="Z637" s="518" t="str">
        <f>四年级等级</f>
        <v/>
      </c>
      <c r="AA637" s="533"/>
      <c r="AB637" s="515"/>
      <c r="AC637" s="533" t="str">
        <f>四年级跳绳附加分</f>
        <v/>
      </c>
      <c r="AD637" s="534" t="str">
        <f>四年级标准分</f>
        <v/>
      </c>
      <c r="AE637" s="534" t="str">
        <f>四年级总分</f>
        <v/>
      </c>
      <c r="AF637" s="517" t="str">
        <f>四年级等级</f>
        <v/>
      </c>
    </row>
    <row r="638" spans="1:32">
      <c r="A638" s="476">
        <v>410</v>
      </c>
      <c r="B638" s="477">
        <v>6</v>
      </c>
      <c r="C638" s="586"/>
      <c r="D638" s="587"/>
      <c r="E638" s="586"/>
      <c r="F638" s="473"/>
      <c r="G638" s="588"/>
      <c r="H638" s="475"/>
      <c r="I638" s="595"/>
      <c r="J638" s="596"/>
      <c r="K638" s="597"/>
      <c r="L638" s="503"/>
      <c r="M638" s="644"/>
      <c r="N638" s="505" t="str">
        <f>四年级BMI</f>
        <v/>
      </c>
      <c r="O638" s="499" t="str">
        <f>四年级BMI等级</f>
        <v/>
      </c>
      <c r="P638" s="500" t="str">
        <f>四年级BMI得分</f>
        <v/>
      </c>
      <c r="Q638" s="515" t="str">
        <f>四年级肺活量得分</f>
        <v/>
      </c>
      <c r="R638" s="512" t="str">
        <f>四年级等级</f>
        <v/>
      </c>
      <c r="S638" s="516" t="str">
        <f>四年级50米跑得分</f>
        <v/>
      </c>
      <c r="T638" s="517" t="str">
        <f>四年级等级</f>
        <v/>
      </c>
      <c r="U638" s="516" t="str">
        <f>四年级坐位体前屈得分</f>
        <v/>
      </c>
      <c r="V638" s="517" t="str">
        <f>四年级等级</f>
        <v/>
      </c>
      <c r="W638" s="516" t="str">
        <f>四年级一分钟跳绳得分</f>
        <v/>
      </c>
      <c r="X638" s="517" t="str">
        <f>四年级等级</f>
        <v/>
      </c>
      <c r="Y638" s="515" t="str">
        <f>四年级仰卧起坐得分</f>
        <v/>
      </c>
      <c r="Z638" s="518" t="str">
        <f>四年级等级</f>
        <v/>
      </c>
      <c r="AA638" s="533"/>
      <c r="AB638" s="515"/>
      <c r="AC638" s="533" t="str">
        <f>四年级跳绳附加分</f>
        <v/>
      </c>
      <c r="AD638" s="534" t="str">
        <f>四年级标准分</f>
        <v/>
      </c>
      <c r="AE638" s="534" t="str">
        <f>四年级总分</f>
        <v/>
      </c>
      <c r="AF638" s="517" t="str">
        <f>四年级等级</f>
        <v/>
      </c>
    </row>
    <row r="639" spans="1:32">
      <c r="A639" s="476">
        <v>410</v>
      </c>
      <c r="B639" s="477">
        <v>7</v>
      </c>
      <c r="C639" s="586"/>
      <c r="D639" s="587"/>
      <c r="E639" s="586"/>
      <c r="F639" s="473"/>
      <c r="G639" s="588"/>
      <c r="H639" s="475"/>
      <c r="I639" s="595"/>
      <c r="J639" s="596"/>
      <c r="K639" s="597"/>
      <c r="L639" s="503"/>
      <c r="M639" s="644"/>
      <c r="N639" s="505" t="str">
        <f>四年级BMI</f>
        <v/>
      </c>
      <c r="O639" s="499" t="str">
        <f>四年级BMI等级</f>
        <v/>
      </c>
      <c r="P639" s="500" t="str">
        <f>四年级BMI得分</f>
        <v/>
      </c>
      <c r="Q639" s="515" t="str">
        <f>四年级肺活量得分</f>
        <v/>
      </c>
      <c r="R639" s="512" t="str">
        <f>四年级等级</f>
        <v/>
      </c>
      <c r="S639" s="516" t="str">
        <f>四年级50米跑得分</f>
        <v/>
      </c>
      <c r="T639" s="517" t="str">
        <f>四年级等级</f>
        <v/>
      </c>
      <c r="U639" s="516" t="str">
        <f>四年级坐位体前屈得分</f>
        <v/>
      </c>
      <c r="V639" s="517" t="str">
        <f>四年级等级</f>
        <v/>
      </c>
      <c r="W639" s="516" t="str">
        <f>四年级一分钟跳绳得分</f>
        <v/>
      </c>
      <c r="X639" s="517" t="str">
        <f>四年级等级</f>
        <v/>
      </c>
      <c r="Y639" s="515" t="str">
        <f>四年级仰卧起坐得分</f>
        <v/>
      </c>
      <c r="Z639" s="518" t="str">
        <f>四年级等级</f>
        <v/>
      </c>
      <c r="AA639" s="533"/>
      <c r="AB639" s="515"/>
      <c r="AC639" s="533" t="str">
        <f>四年级跳绳附加分</f>
        <v/>
      </c>
      <c r="AD639" s="534" t="str">
        <f>四年级标准分</f>
        <v/>
      </c>
      <c r="AE639" s="534" t="str">
        <f>四年级总分</f>
        <v/>
      </c>
      <c r="AF639" s="517" t="str">
        <f>四年级等级</f>
        <v/>
      </c>
    </row>
    <row r="640" spans="1:32">
      <c r="A640" s="476">
        <v>410</v>
      </c>
      <c r="B640" s="477">
        <v>8</v>
      </c>
      <c r="C640" s="586"/>
      <c r="D640" s="587"/>
      <c r="E640" s="586"/>
      <c r="F640" s="473"/>
      <c r="G640" s="588"/>
      <c r="H640" s="475"/>
      <c r="I640" s="595"/>
      <c r="J640" s="596"/>
      <c r="K640" s="597"/>
      <c r="L640" s="503"/>
      <c r="M640" s="644"/>
      <c r="N640" s="505" t="str">
        <f>四年级BMI</f>
        <v/>
      </c>
      <c r="O640" s="499" t="str">
        <f>四年级BMI等级</f>
        <v/>
      </c>
      <c r="P640" s="500" t="str">
        <f>四年级BMI得分</f>
        <v/>
      </c>
      <c r="Q640" s="515" t="str">
        <f>四年级肺活量得分</f>
        <v/>
      </c>
      <c r="R640" s="512" t="str">
        <f>四年级等级</f>
        <v/>
      </c>
      <c r="S640" s="516" t="str">
        <f>四年级50米跑得分</f>
        <v/>
      </c>
      <c r="T640" s="517" t="str">
        <f>四年级等级</f>
        <v/>
      </c>
      <c r="U640" s="516" t="str">
        <f>四年级坐位体前屈得分</f>
        <v/>
      </c>
      <c r="V640" s="517" t="str">
        <f>四年级等级</f>
        <v/>
      </c>
      <c r="W640" s="516" t="str">
        <f>四年级一分钟跳绳得分</f>
        <v/>
      </c>
      <c r="X640" s="517" t="str">
        <f>四年级等级</f>
        <v/>
      </c>
      <c r="Y640" s="515" t="str">
        <f>四年级仰卧起坐得分</f>
        <v/>
      </c>
      <c r="Z640" s="518" t="str">
        <f>四年级等级</f>
        <v/>
      </c>
      <c r="AA640" s="533"/>
      <c r="AB640" s="515"/>
      <c r="AC640" s="533" t="str">
        <f>四年级跳绳附加分</f>
        <v/>
      </c>
      <c r="AD640" s="534" t="str">
        <f>四年级标准分</f>
        <v/>
      </c>
      <c r="AE640" s="534" t="str">
        <f>四年级总分</f>
        <v/>
      </c>
      <c r="AF640" s="517" t="str">
        <f>四年级等级</f>
        <v/>
      </c>
    </row>
    <row r="641" spans="1:32">
      <c r="A641" s="476">
        <v>410</v>
      </c>
      <c r="B641" s="477">
        <v>9</v>
      </c>
      <c r="C641" s="586"/>
      <c r="D641" s="587"/>
      <c r="E641" s="586"/>
      <c r="F641" s="473"/>
      <c r="G641" s="588"/>
      <c r="H641" s="475"/>
      <c r="I641" s="595"/>
      <c r="J641" s="596"/>
      <c r="K641" s="597"/>
      <c r="L641" s="503"/>
      <c r="M641" s="644"/>
      <c r="N641" s="505" t="str">
        <f>四年级BMI</f>
        <v/>
      </c>
      <c r="O641" s="499" t="str">
        <f>四年级BMI等级</f>
        <v/>
      </c>
      <c r="P641" s="500" t="str">
        <f>四年级BMI得分</f>
        <v/>
      </c>
      <c r="Q641" s="515" t="str">
        <f>四年级肺活量得分</f>
        <v/>
      </c>
      <c r="R641" s="512" t="str">
        <f>四年级等级</f>
        <v/>
      </c>
      <c r="S641" s="516" t="str">
        <f>四年级50米跑得分</f>
        <v/>
      </c>
      <c r="T641" s="517" t="str">
        <f>四年级等级</f>
        <v/>
      </c>
      <c r="U641" s="516" t="str">
        <f>四年级坐位体前屈得分</f>
        <v/>
      </c>
      <c r="V641" s="517" t="str">
        <f>四年级等级</f>
        <v/>
      </c>
      <c r="W641" s="516" t="str">
        <f>四年级一分钟跳绳得分</f>
        <v/>
      </c>
      <c r="X641" s="517" t="str">
        <f>四年级等级</f>
        <v/>
      </c>
      <c r="Y641" s="515" t="str">
        <f>四年级仰卧起坐得分</f>
        <v/>
      </c>
      <c r="Z641" s="518" t="str">
        <f>四年级等级</f>
        <v/>
      </c>
      <c r="AA641" s="533"/>
      <c r="AB641" s="515"/>
      <c r="AC641" s="533" t="str">
        <f>四年级跳绳附加分</f>
        <v/>
      </c>
      <c r="AD641" s="534" t="str">
        <f>四年级标准分</f>
        <v/>
      </c>
      <c r="AE641" s="534" t="str">
        <f>四年级总分</f>
        <v/>
      </c>
      <c r="AF641" s="517" t="str">
        <f>四年级等级</f>
        <v/>
      </c>
    </row>
    <row r="642" spans="1:32">
      <c r="A642" s="476">
        <v>410</v>
      </c>
      <c r="B642" s="477">
        <v>10</v>
      </c>
      <c r="C642" s="586"/>
      <c r="D642" s="587"/>
      <c r="E642" s="586"/>
      <c r="F642" s="473"/>
      <c r="G642" s="588"/>
      <c r="H642" s="475"/>
      <c r="I642" s="595"/>
      <c r="J642" s="596"/>
      <c r="K642" s="597"/>
      <c r="L642" s="503"/>
      <c r="M642" s="644"/>
      <c r="N642" s="505" t="str">
        <f>四年级BMI</f>
        <v/>
      </c>
      <c r="O642" s="499" t="str">
        <f>四年级BMI等级</f>
        <v/>
      </c>
      <c r="P642" s="500" t="str">
        <f>四年级BMI得分</f>
        <v/>
      </c>
      <c r="Q642" s="515" t="str">
        <f>四年级肺活量得分</f>
        <v/>
      </c>
      <c r="R642" s="512" t="str">
        <f>四年级等级</f>
        <v/>
      </c>
      <c r="S642" s="516" t="str">
        <f>四年级50米跑得分</f>
        <v/>
      </c>
      <c r="T642" s="517" t="str">
        <f>四年级等级</f>
        <v/>
      </c>
      <c r="U642" s="516" t="str">
        <f>四年级坐位体前屈得分</f>
        <v/>
      </c>
      <c r="V642" s="517" t="str">
        <f>四年级等级</f>
        <v/>
      </c>
      <c r="W642" s="516" t="str">
        <f>四年级一分钟跳绳得分</f>
        <v/>
      </c>
      <c r="X642" s="517" t="str">
        <f>四年级等级</f>
        <v/>
      </c>
      <c r="Y642" s="515" t="str">
        <f>四年级仰卧起坐得分</f>
        <v/>
      </c>
      <c r="Z642" s="518" t="str">
        <f>四年级等级</f>
        <v/>
      </c>
      <c r="AA642" s="533"/>
      <c r="AB642" s="515"/>
      <c r="AC642" s="533" t="str">
        <f>四年级跳绳附加分</f>
        <v/>
      </c>
      <c r="AD642" s="534" t="str">
        <f>四年级标准分</f>
        <v/>
      </c>
      <c r="AE642" s="534" t="str">
        <f>四年级总分</f>
        <v/>
      </c>
      <c r="AF642" s="517" t="str">
        <f>四年级等级</f>
        <v/>
      </c>
    </row>
    <row r="643" spans="1:32">
      <c r="A643" s="476">
        <v>410</v>
      </c>
      <c r="B643" s="477">
        <v>11</v>
      </c>
      <c r="C643" s="586"/>
      <c r="D643" s="587"/>
      <c r="E643" s="586"/>
      <c r="F643" s="473"/>
      <c r="G643" s="588"/>
      <c r="H643" s="475"/>
      <c r="I643" s="595"/>
      <c r="J643" s="596"/>
      <c r="K643" s="596"/>
      <c r="L643" s="503"/>
      <c r="M643" s="644"/>
      <c r="N643" s="505" t="str">
        <f>四年级BMI</f>
        <v/>
      </c>
      <c r="O643" s="499" t="str">
        <f>四年级BMI等级</f>
        <v/>
      </c>
      <c r="P643" s="500" t="str">
        <f>四年级BMI得分</f>
        <v/>
      </c>
      <c r="Q643" s="515" t="str">
        <f>四年级肺活量得分</f>
        <v/>
      </c>
      <c r="R643" s="512" t="str">
        <f>四年级等级</f>
        <v/>
      </c>
      <c r="S643" s="516" t="str">
        <f>四年级50米跑得分</f>
        <v/>
      </c>
      <c r="T643" s="517" t="str">
        <f>四年级等级</f>
        <v/>
      </c>
      <c r="U643" s="516" t="str">
        <f>四年级坐位体前屈得分</f>
        <v/>
      </c>
      <c r="V643" s="517" t="str">
        <f>四年级等级</f>
        <v/>
      </c>
      <c r="W643" s="516" t="str">
        <f>四年级一分钟跳绳得分</f>
        <v/>
      </c>
      <c r="X643" s="517" t="str">
        <f>四年级等级</f>
        <v/>
      </c>
      <c r="Y643" s="515" t="str">
        <f>四年级仰卧起坐得分</f>
        <v/>
      </c>
      <c r="Z643" s="518" t="str">
        <f>四年级等级</f>
        <v/>
      </c>
      <c r="AA643" s="533"/>
      <c r="AB643" s="515"/>
      <c r="AC643" s="533" t="str">
        <f>四年级跳绳附加分</f>
        <v/>
      </c>
      <c r="AD643" s="534" t="str">
        <f>四年级标准分</f>
        <v/>
      </c>
      <c r="AE643" s="534" t="str">
        <f>四年级总分</f>
        <v/>
      </c>
      <c r="AF643" s="517" t="str">
        <f>四年级等级</f>
        <v/>
      </c>
    </row>
    <row r="644" spans="1:32">
      <c r="A644" s="476">
        <v>410</v>
      </c>
      <c r="B644" s="477">
        <v>12</v>
      </c>
      <c r="C644" s="586"/>
      <c r="D644" s="587"/>
      <c r="E644" s="586"/>
      <c r="F644" s="473"/>
      <c r="G644" s="588"/>
      <c r="H644" s="475"/>
      <c r="I644" s="595"/>
      <c r="J644" s="596"/>
      <c r="K644" s="596"/>
      <c r="L644" s="503"/>
      <c r="M644" s="644"/>
      <c r="N644" s="505" t="str">
        <f>四年级BMI</f>
        <v/>
      </c>
      <c r="O644" s="499" t="str">
        <f>四年级BMI等级</f>
        <v/>
      </c>
      <c r="P644" s="500" t="str">
        <f>四年级BMI得分</f>
        <v/>
      </c>
      <c r="Q644" s="515" t="str">
        <f>四年级肺活量得分</f>
        <v/>
      </c>
      <c r="R644" s="512" t="str">
        <f>四年级等级</f>
        <v/>
      </c>
      <c r="S644" s="516" t="str">
        <f>四年级50米跑得分</f>
        <v/>
      </c>
      <c r="T644" s="517" t="str">
        <f>四年级等级</f>
        <v/>
      </c>
      <c r="U644" s="516" t="str">
        <f>四年级坐位体前屈得分</f>
        <v/>
      </c>
      <c r="V644" s="517" t="str">
        <f>四年级等级</f>
        <v/>
      </c>
      <c r="W644" s="516" t="str">
        <f>四年级一分钟跳绳得分</f>
        <v/>
      </c>
      <c r="X644" s="517" t="str">
        <f>四年级等级</f>
        <v/>
      </c>
      <c r="Y644" s="515" t="str">
        <f>四年级仰卧起坐得分</f>
        <v/>
      </c>
      <c r="Z644" s="518" t="str">
        <f>四年级等级</f>
        <v/>
      </c>
      <c r="AA644" s="533"/>
      <c r="AB644" s="515"/>
      <c r="AC644" s="533" t="str">
        <f>四年级跳绳附加分</f>
        <v/>
      </c>
      <c r="AD644" s="534" t="str">
        <f>四年级标准分</f>
        <v/>
      </c>
      <c r="AE644" s="534" t="str">
        <f>四年级总分</f>
        <v/>
      </c>
      <c r="AF644" s="517" t="str">
        <f>四年级等级</f>
        <v/>
      </c>
    </row>
    <row r="645" spans="1:32">
      <c r="A645" s="476">
        <v>410</v>
      </c>
      <c r="B645" s="477">
        <v>13</v>
      </c>
      <c r="C645" s="586"/>
      <c r="D645" s="587"/>
      <c r="E645" s="586"/>
      <c r="F645" s="473"/>
      <c r="G645" s="588"/>
      <c r="H645" s="475"/>
      <c r="I645" s="595"/>
      <c r="J645" s="596"/>
      <c r="K645" s="596"/>
      <c r="L645" s="503"/>
      <c r="M645" s="644"/>
      <c r="N645" s="505" t="str">
        <f>四年级BMI</f>
        <v/>
      </c>
      <c r="O645" s="499" t="str">
        <f>四年级BMI等级</f>
        <v/>
      </c>
      <c r="P645" s="500" t="str">
        <f>四年级BMI得分</f>
        <v/>
      </c>
      <c r="Q645" s="515" t="str">
        <f>四年级肺活量得分</f>
        <v/>
      </c>
      <c r="R645" s="512" t="str">
        <f>四年级等级</f>
        <v/>
      </c>
      <c r="S645" s="516" t="str">
        <f>四年级50米跑得分</f>
        <v/>
      </c>
      <c r="T645" s="517" t="str">
        <f>四年级等级</f>
        <v/>
      </c>
      <c r="U645" s="516" t="str">
        <f>四年级坐位体前屈得分</f>
        <v/>
      </c>
      <c r="V645" s="517" t="str">
        <f>四年级等级</f>
        <v/>
      </c>
      <c r="W645" s="516" t="str">
        <f>四年级一分钟跳绳得分</f>
        <v/>
      </c>
      <c r="X645" s="517" t="str">
        <f>四年级等级</f>
        <v/>
      </c>
      <c r="Y645" s="515" t="str">
        <f>四年级仰卧起坐得分</f>
        <v/>
      </c>
      <c r="Z645" s="518" t="str">
        <f>四年级等级</f>
        <v/>
      </c>
      <c r="AA645" s="533"/>
      <c r="AB645" s="515"/>
      <c r="AC645" s="533" t="str">
        <f>四年级跳绳附加分</f>
        <v/>
      </c>
      <c r="AD645" s="534" t="str">
        <f>四年级标准分</f>
        <v/>
      </c>
      <c r="AE645" s="534" t="str">
        <f>四年级总分</f>
        <v/>
      </c>
      <c r="AF645" s="517" t="str">
        <f>四年级等级</f>
        <v/>
      </c>
    </row>
    <row r="646" spans="1:32">
      <c r="A646" s="476">
        <v>410</v>
      </c>
      <c r="B646" s="477">
        <v>14</v>
      </c>
      <c r="C646" s="586"/>
      <c r="D646" s="587"/>
      <c r="E646" s="586"/>
      <c r="F646" s="473"/>
      <c r="G646" s="589"/>
      <c r="H646" s="475"/>
      <c r="I646" s="595"/>
      <c r="J646" s="596"/>
      <c r="K646" s="596"/>
      <c r="L646" s="503"/>
      <c r="M646" s="644"/>
      <c r="N646" s="505" t="str">
        <f>四年级BMI</f>
        <v/>
      </c>
      <c r="O646" s="499" t="str">
        <f>四年级BMI等级</f>
        <v/>
      </c>
      <c r="P646" s="500" t="str">
        <f>四年级BMI得分</f>
        <v/>
      </c>
      <c r="Q646" s="515" t="str">
        <f>四年级肺活量得分</f>
        <v/>
      </c>
      <c r="R646" s="512" t="str">
        <f>四年级等级</f>
        <v/>
      </c>
      <c r="S646" s="516" t="str">
        <f>四年级50米跑得分</f>
        <v/>
      </c>
      <c r="T646" s="517" t="str">
        <f>四年级等级</f>
        <v/>
      </c>
      <c r="U646" s="516" t="str">
        <f>四年级坐位体前屈得分</f>
        <v/>
      </c>
      <c r="V646" s="517" t="str">
        <f>四年级等级</f>
        <v/>
      </c>
      <c r="W646" s="516" t="str">
        <f>四年级一分钟跳绳得分</f>
        <v/>
      </c>
      <c r="X646" s="517" t="str">
        <f>四年级等级</f>
        <v/>
      </c>
      <c r="Y646" s="515" t="str">
        <f>四年级仰卧起坐得分</f>
        <v/>
      </c>
      <c r="Z646" s="518" t="str">
        <f>四年级等级</f>
        <v/>
      </c>
      <c r="AA646" s="533"/>
      <c r="AB646" s="515"/>
      <c r="AC646" s="533" t="str">
        <f>四年级跳绳附加分</f>
        <v/>
      </c>
      <c r="AD646" s="534" t="str">
        <f>四年级标准分</f>
        <v/>
      </c>
      <c r="AE646" s="534" t="str">
        <f>四年级总分</f>
        <v/>
      </c>
      <c r="AF646" s="517" t="str">
        <f>四年级等级</f>
        <v/>
      </c>
    </row>
    <row r="647" spans="1:32">
      <c r="A647" s="476">
        <v>410</v>
      </c>
      <c r="B647" s="477">
        <v>15</v>
      </c>
      <c r="C647" s="586"/>
      <c r="D647" s="587"/>
      <c r="E647" s="586"/>
      <c r="F647" s="473"/>
      <c r="G647" s="589"/>
      <c r="H647" s="475"/>
      <c r="I647" s="595"/>
      <c r="J647" s="596"/>
      <c r="K647" s="596"/>
      <c r="L647" s="503"/>
      <c r="M647" s="644"/>
      <c r="N647" s="505" t="str">
        <f>四年级BMI</f>
        <v/>
      </c>
      <c r="O647" s="499" t="str">
        <f>四年级BMI等级</f>
        <v/>
      </c>
      <c r="P647" s="500" t="str">
        <f>四年级BMI得分</f>
        <v/>
      </c>
      <c r="Q647" s="515" t="str">
        <f>四年级肺活量得分</f>
        <v/>
      </c>
      <c r="R647" s="512" t="str">
        <f>四年级等级</f>
        <v/>
      </c>
      <c r="S647" s="516" t="str">
        <f>四年级50米跑得分</f>
        <v/>
      </c>
      <c r="T647" s="517" t="str">
        <f>四年级等级</f>
        <v/>
      </c>
      <c r="U647" s="516" t="str">
        <f>四年级坐位体前屈得分</f>
        <v/>
      </c>
      <c r="V647" s="517" t="str">
        <f>四年级等级</f>
        <v/>
      </c>
      <c r="W647" s="516" t="str">
        <f>四年级一分钟跳绳得分</f>
        <v/>
      </c>
      <c r="X647" s="517" t="str">
        <f>四年级等级</f>
        <v/>
      </c>
      <c r="Y647" s="515" t="str">
        <f>四年级仰卧起坐得分</f>
        <v/>
      </c>
      <c r="Z647" s="518" t="str">
        <f>四年级等级</f>
        <v/>
      </c>
      <c r="AA647" s="533"/>
      <c r="AB647" s="515"/>
      <c r="AC647" s="533" t="str">
        <f>四年级跳绳附加分</f>
        <v/>
      </c>
      <c r="AD647" s="534" t="str">
        <f>四年级标准分</f>
        <v/>
      </c>
      <c r="AE647" s="534" t="str">
        <f>四年级总分</f>
        <v/>
      </c>
      <c r="AF647" s="517" t="str">
        <f>四年级等级</f>
        <v/>
      </c>
    </row>
    <row r="648" spans="1:32">
      <c r="A648" s="476">
        <v>410</v>
      </c>
      <c r="B648" s="477">
        <v>16</v>
      </c>
      <c r="C648" s="586"/>
      <c r="D648" s="587"/>
      <c r="E648" s="586"/>
      <c r="F648" s="473"/>
      <c r="G648" s="588"/>
      <c r="H648" s="475"/>
      <c r="I648" s="595"/>
      <c r="J648" s="596"/>
      <c r="K648" s="596"/>
      <c r="L648" s="503"/>
      <c r="M648" s="644"/>
      <c r="N648" s="505" t="str">
        <f>四年级BMI</f>
        <v/>
      </c>
      <c r="O648" s="499" t="str">
        <f>四年级BMI等级</f>
        <v/>
      </c>
      <c r="P648" s="500" t="str">
        <f>四年级BMI得分</f>
        <v/>
      </c>
      <c r="Q648" s="515" t="str">
        <f>四年级肺活量得分</f>
        <v/>
      </c>
      <c r="R648" s="512" t="str">
        <f>四年级等级</f>
        <v/>
      </c>
      <c r="S648" s="516" t="str">
        <f>四年级50米跑得分</f>
        <v/>
      </c>
      <c r="T648" s="517" t="str">
        <f>四年级等级</f>
        <v/>
      </c>
      <c r="U648" s="516" t="str">
        <f>四年级坐位体前屈得分</f>
        <v/>
      </c>
      <c r="V648" s="517" t="str">
        <f>四年级等级</f>
        <v/>
      </c>
      <c r="W648" s="516" t="str">
        <f>四年级一分钟跳绳得分</f>
        <v/>
      </c>
      <c r="X648" s="517" t="str">
        <f>四年级等级</f>
        <v/>
      </c>
      <c r="Y648" s="515" t="str">
        <f>四年级仰卧起坐得分</f>
        <v/>
      </c>
      <c r="Z648" s="518" t="str">
        <f>四年级等级</f>
        <v/>
      </c>
      <c r="AA648" s="533"/>
      <c r="AB648" s="515"/>
      <c r="AC648" s="533" t="str">
        <f>四年级跳绳附加分</f>
        <v/>
      </c>
      <c r="AD648" s="534" t="str">
        <f>四年级标准分</f>
        <v/>
      </c>
      <c r="AE648" s="534" t="str">
        <f>四年级总分</f>
        <v/>
      </c>
      <c r="AF648" s="517" t="str">
        <f>四年级等级</f>
        <v/>
      </c>
    </row>
    <row r="649" spans="1:32">
      <c r="A649" s="476">
        <v>410</v>
      </c>
      <c r="B649" s="477">
        <v>17</v>
      </c>
      <c r="C649" s="586"/>
      <c r="D649" s="587"/>
      <c r="E649" s="586"/>
      <c r="F649" s="473"/>
      <c r="G649" s="588"/>
      <c r="H649" s="475"/>
      <c r="I649" s="595"/>
      <c r="J649" s="596"/>
      <c r="K649" s="596"/>
      <c r="L649" s="503"/>
      <c r="M649" s="644"/>
      <c r="N649" s="505" t="str">
        <f>四年级BMI</f>
        <v/>
      </c>
      <c r="O649" s="499" t="str">
        <f>四年级BMI等级</f>
        <v/>
      </c>
      <c r="P649" s="500" t="str">
        <f>四年级BMI得分</f>
        <v/>
      </c>
      <c r="Q649" s="515" t="str">
        <f>四年级肺活量得分</f>
        <v/>
      </c>
      <c r="R649" s="512" t="str">
        <f>四年级等级</f>
        <v/>
      </c>
      <c r="S649" s="516" t="str">
        <f>四年级50米跑得分</f>
        <v/>
      </c>
      <c r="T649" s="517" t="str">
        <f>四年级等级</f>
        <v/>
      </c>
      <c r="U649" s="516" t="str">
        <f>四年级坐位体前屈得分</f>
        <v/>
      </c>
      <c r="V649" s="517" t="str">
        <f>四年级等级</f>
        <v/>
      </c>
      <c r="W649" s="516" t="str">
        <f>四年级一分钟跳绳得分</f>
        <v/>
      </c>
      <c r="X649" s="517" t="str">
        <f>四年级等级</f>
        <v/>
      </c>
      <c r="Y649" s="515" t="str">
        <f>四年级仰卧起坐得分</f>
        <v/>
      </c>
      <c r="Z649" s="518" t="str">
        <f>四年级等级</f>
        <v/>
      </c>
      <c r="AA649" s="533"/>
      <c r="AB649" s="515"/>
      <c r="AC649" s="533" t="str">
        <f>四年级跳绳附加分</f>
        <v/>
      </c>
      <c r="AD649" s="534" t="str">
        <f>四年级标准分</f>
        <v/>
      </c>
      <c r="AE649" s="534" t="str">
        <f>四年级总分</f>
        <v/>
      </c>
      <c r="AF649" s="517" t="str">
        <f>四年级等级</f>
        <v/>
      </c>
    </row>
    <row r="650" spans="1:32">
      <c r="A650" s="476">
        <v>410</v>
      </c>
      <c r="B650" s="477">
        <v>18</v>
      </c>
      <c r="C650" s="586"/>
      <c r="D650" s="587"/>
      <c r="E650" s="586"/>
      <c r="F650" s="473"/>
      <c r="G650" s="588"/>
      <c r="H650" s="475"/>
      <c r="I650" s="595"/>
      <c r="J650" s="596"/>
      <c r="K650" s="596"/>
      <c r="L650" s="503"/>
      <c r="M650" s="644"/>
      <c r="N650" s="505" t="str">
        <f>四年级BMI</f>
        <v/>
      </c>
      <c r="O650" s="499" t="str">
        <f>四年级BMI等级</f>
        <v/>
      </c>
      <c r="P650" s="500" t="str">
        <f>四年级BMI得分</f>
        <v/>
      </c>
      <c r="Q650" s="515" t="str">
        <f>四年级肺活量得分</f>
        <v/>
      </c>
      <c r="R650" s="512" t="str">
        <f>四年级等级</f>
        <v/>
      </c>
      <c r="S650" s="516" t="str">
        <f>四年级50米跑得分</f>
        <v/>
      </c>
      <c r="T650" s="517" t="str">
        <f>四年级等级</f>
        <v/>
      </c>
      <c r="U650" s="516" t="str">
        <f>四年级坐位体前屈得分</f>
        <v/>
      </c>
      <c r="V650" s="517" t="str">
        <f>四年级等级</f>
        <v/>
      </c>
      <c r="W650" s="516" t="str">
        <f>四年级一分钟跳绳得分</f>
        <v/>
      </c>
      <c r="X650" s="517" t="str">
        <f>四年级等级</f>
        <v/>
      </c>
      <c r="Y650" s="515" t="str">
        <f>四年级仰卧起坐得分</f>
        <v/>
      </c>
      <c r="Z650" s="518" t="str">
        <f>四年级等级</f>
        <v/>
      </c>
      <c r="AA650" s="533"/>
      <c r="AB650" s="515"/>
      <c r="AC650" s="533" t="str">
        <f>四年级跳绳附加分</f>
        <v/>
      </c>
      <c r="AD650" s="534" t="str">
        <f>四年级标准分</f>
        <v/>
      </c>
      <c r="AE650" s="534" t="str">
        <f>四年级总分</f>
        <v/>
      </c>
      <c r="AF650" s="517" t="str">
        <f>四年级等级</f>
        <v/>
      </c>
    </row>
    <row r="651" spans="1:32">
      <c r="A651" s="476">
        <v>410</v>
      </c>
      <c r="B651" s="477">
        <v>19</v>
      </c>
      <c r="C651" s="586"/>
      <c r="D651" s="587"/>
      <c r="E651" s="586"/>
      <c r="F651" s="473"/>
      <c r="G651" s="588"/>
      <c r="H651" s="475"/>
      <c r="I651" s="595"/>
      <c r="J651" s="596"/>
      <c r="K651" s="596"/>
      <c r="L651" s="503"/>
      <c r="M651" s="644"/>
      <c r="N651" s="505" t="str">
        <f>四年级BMI</f>
        <v/>
      </c>
      <c r="O651" s="499" t="str">
        <f>四年级BMI等级</f>
        <v/>
      </c>
      <c r="P651" s="500" t="str">
        <f>四年级BMI得分</f>
        <v/>
      </c>
      <c r="Q651" s="515" t="str">
        <f>四年级肺活量得分</f>
        <v/>
      </c>
      <c r="R651" s="512" t="str">
        <f>四年级等级</f>
        <v/>
      </c>
      <c r="S651" s="516" t="str">
        <f>四年级50米跑得分</f>
        <v/>
      </c>
      <c r="T651" s="517" t="str">
        <f>四年级等级</f>
        <v/>
      </c>
      <c r="U651" s="516" t="str">
        <f>四年级坐位体前屈得分</f>
        <v/>
      </c>
      <c r="V651" s="517" t="str">
        <f>四年级等级</f>
        <v/>
      </c>
      <c r="W651" s="516" t="str">
        <f>四年级一分钟跳绳得分</f>
        <v/>
      </c>
      <c r="X651" s="517" t="str">
        <f>四年级等级</f>
        <v/>
      </c>
      <c r="Y651" s="515" t="str">
        <f>四年级仰卧起坐得分</f>
        <v/>
      </c>
      <c r="Z651" s="518" t="str">
        <f>四年级等级</f>
        <v/>
      </c>
      <c r="AA651" s="533"/>
      <c r="AB651" s="515"/>
      <c r="AC651" s="533" t="str">
        <f>四年级跳绳附加分</f>
        <v/>
      </c>
      <c r="AD651" s="534" t="str">
        <f>四年级标准分</f>
        <v/>
      </c>
      <c r="AE651" s="534" t="str">
        <f>四年级总分</f>
        <v/>
      </c>
      <c r="AF651" s="517" t="str">
        <f>四年级等级</f>
        <v/>
      </c>
    </row>
    <row r="652" spans="1:32">
      <c r="A652" s="476">
        <v>410</v>
      </c>
      <c r="B652" s="477">
        <v>20</v>
      </c>
      <c r="C652" s="586"/>
      <c r="D652" s="587"/>
      <c r="E652" s="586"/>
      <c r="F652" s="473"/>
      <c r="G652" s="588"/>
      <c r="H652" s="475"/>
      <c r="I652" s="595"/>
      <c r="J652" s="596"/>
      <c r="K652" s="596"/>
      <c r="L652" s="503"/>
      <c r="M652" s="644"/>
      <c r="N652" s="505" t="str">
        <f>四年级BMI</f>
        <v/>
      </c>
      <c r="O652" s="499" t="str">
        <f>四年级BMI等级</f>
        <v/>
      </c>
      <c r="P652" s="500" t="str">
        <f>四年级BMI得分</f>
        <v/>
      </c>
      <c r="Q652" s="515" t="str">
        <f>四年级肺活量得分</f>
        <v/>
      </c>
      <c r="R652" s="512" t="str">
        <f>四年级等级</f>
        <v/>
      </c>
      <c r="S652" s="516" t="str">
        <f>四年级50米跑得分</f>
        <v/>
      </c>
      <c r="T652" s="517" t="str">
        <f>四年级等级</f>
        <v/>
      </c>
      <c r="U652" s="516" t="str">
        <f>四年级坐位体前屈得分</f>
        <v/>
      </c>
      <c r="V652" s="517" t="str">
        <f>四年级等级</f>
        <v/>
      </c>
      <c r="W652" s="516" t="str">
        <f>四年级一分钟跳绳得分</f>
        <v/>
      </c>
      <c r="X652" s="517" t="str">
        <f>四年级等级</f>
        <v/>
      </c>
      <c r="Y652" s="515" t="str">
        <f>四年级仰卧起坐得分</f>
        <v/>
      </c>
      <c r="Z652" s="518" t="str">
        <f>四年级等级</f>
        <v/>
      </c>
      <c r="AA652" s="533"/>
      <c r="AB652" s="515"/>
      <c r="AC652" s="533" t="str">
        <f>四年级跳绳附加分</f>
        <v/>
      </c>
      <c r="AD652" s="534" t="str">
        <f>四年级标准分</f>
        <v/>
      </c>
      <c r="AE652" s="534" t="str">
        <f>四年级总分</f>
        <v/>
      </c>
      <c r="AF652" s="517" t="str">
        <f>四年级等级</f>
        <v/>
      </c>
    </row>
    <row r="653" spans="1:32">
      <c r="A653" s="476">
        <v>410</v>
      </c>
      <c r="B653" s="477">
        <v>21</v>
      </c>
      <c r="C653" s="586"/>
      <c r="D653" s="587"/>
      <c r="E653" s="586"/>
      <c r="F653" s="473"/>
      <c r="G653" s="588"/>
      <c r="H653" s="475"/>
      <c r="I653" s="595"/>
      <c r="J653" s="596"/>
      <c r="K653" s="596"/>
      <c r="L653" s="503"/>
      <c r="M653" s="644"/>
      <c r="N653" s="505" t="str">
        <f>四年级BMI</f>
        <v/>
      </c>
      <c r="O653" s="499" t="str">
        <f>四年级BMI等级</f>
        <v/>
      </c>
      <c r="P653" s="500" t="str">
        <f>四年级BMI得分</f>
        <v/>
      </c>
      <c r="Q653" s="515" t="str">
        <f>四年级肺活量得分</f>
        <v/>
      </c>
      <c r="R653" s="512" t="str">
        <f>四年级等级</f>
        <v/>
      </c>
      <c r="S653" s="516" t="str">
        <f>四年级50米跑得分</f>
        <v/>
      </c>
      <c r="T653" s="517" t="str">
        <f>四年级等级</f>
        <v/>
      </c>
      <c r="U653" s="516" t="str">
        <f>四年级坐位体前屈得分</f>
        <v/>
      </c>
      <c r="V653" s="517" t="str">
        <f>四年级等级</f>
        <v/>
      </c>
      <c r="W653" s="516" t="str">
        <f>四年级一分钟跳绳得分</f>
        <v/>
      </c>
      <c r="X653" s="517" t="str">
        <f>四年级等级</f>
        <v/>
      </c>
      <c r="Y653" s="515" t="str">
        <f>四年级仰卧起坐得分</f>
        <v/>
      </c>
      <c r="Z653" s="518" t="str">
        <f>四年级等级</f>
        <v/>
      </c>
      <c r="AA653" s="533"/>
      <c r="AB653" s="515"/>
      <c r="AC653" s="533" t="str">
        <f>四年级跳绳附加分</f>
        <v/>
      </c>
      <c r="AD653" s="534" t="str">
        <f>四年级标准分</f>
        <v/>
      </c>
      <c r="AE653" s="534" t="str">
        <f>四年级总分</f>
        <v/>
      </c>
      <c r="AF653" s="517" t="str">
        <f>四年级等级</f>
        <v/>
      </c>
    </row>
    <row r="654" spans="1:32">
      <c r="A654" s="476">
        <v>410</v>
      </c>
      <c r="B654" s="477">
        <v>22</v>
      </c>
      <c r="C654" s="586"/>
      <c r="D654" s="587"/>
      <c r="E654" s="586"/>
      <c r="F654" s="473"/>
      <c r="G654" s="588"/>
      <c r="H654" s="475"/>
      <c r="I654" s="595"/>
      <c r="J654" s="596"/>
      <c r="K654" s="596"/>
      <c r="L654" s="503"/>
      <c r="M654" s="644"/>
      <c r="N654" s="505" t="str">
        <f>四年级BMI</f>
        <v/>
      </c>
      <c r="O654" s="499" t="str">
        <f>四年级BMI等级</f>
        <v/>
      </c>
      <c r="P654" s="500" t="str">
        <f>四年级BMI得分</f>
        <v/>
      </c>
      <c r="Q654" s="515" t="str">
        <f>四年级肺活量得分</f>
        <v/>
      </c>
      <c r="R654" s="512" t="str">
        <f>四年级等级</f>
        <v/>
      </c>
      <c r="S654" s="516" t="str">
        <f>四年级50米跑得分</f>
        <v/>
      </c>
      <c r="T654" s="517" t="str">
        <f>四年级等级</f>
        <v/>
      </c>
      <c r="U654" s="516" t="str">
        <f>四年级坐位体前屈得分</f>
        <v/>
      </c>
      <c r="V654" s="517" t="str">
        <f>四年级等级</f>
        <v/>
      </c>
      <c r="W654" s="516" t="str">
        <f>四年级一分钟跳绳得分</f>
        <v/>
      </c>
      <c r="X654" s="517" t="str">
        <f>四年级等级</f>
        <v/>
      </c>
      <c r="Y654" s="515" t="str">
        <f>四年级仰卧起坐得分</f>
        <v/>
      </c>
      <c r="Z654" s="518" t="str">
        <f>四年级等级</f>
        <v/>
      </c>
      <c r="AA654" s="533"/>
      <c r="AB654" s="515"/>
      <c r="AC654" s="533" t="str">
        <f>四年级跳绳附加分</f>
        <v/>
      </c>
      <c r="AD654" s="534" t="str">
        <f>四年级标准分</f>
        <v/>
      </c>
      <c r="AE654" s="534" t="str">
        <f>四年级总分</f>
        <v/>
      </c>
      <c r="AF654" s="517" t="str">
        <f>四年级等级</f>
        <v/>
      </c>
    </row>
    <row r="655" spans="1:32">
      <c r="A655" s="476">
        <v>410</v>
      </c>
      <c r="B655" s="477">
        <v>23</v>
      </c>
      <c r="C655" s="586"/>
      <c r="D655" s="587"/>
      <c r="E655" s="586"/>
      <c r="F655" s="473"/>
      <c r="G655" s="588"/>
      <c r="H655" s="475"/>
      <c r="I655" s="595"/>
      <c r="J655" s="596"/>
      <c r="K655" s="596"/>
      <c r="L655" s="503"/>
      <c r="M655" s="644"/>
      <c r="N655" s="505" t="str">
        <f>四年级BMI</f>
        <v/>
      </c>
      <c r="O655" s="499" t="str">
        <f>四年级BMI等级</f>
        <v/>
      </c>
      <c r="P655" s="500" t="str">
        <f>四年级BMI得分</f>
        <v/>
      </c>
      <c r="Q655" s="515" t="str">
        <f>四年级肺活量得分</f>
        <v/>
      </c>
      <c r="R655" s="512" t="str">
        <f>四年级等级</f>
        <v/>
      </c>
      <c r="S655" s="516" t="str">
        <f>四年级50米跑得分</f>
        <v/>
      </c>
      <c r="T655" s="517" t="str">
        <f>四年级等级</f>
        <v/>
      </c>
      <c r="U655" s="516" t="str">
        <f>四年级坐位体前屈得分</f>
        <v/>
      </c>
      <c r="V655" s="517" t="str">
        <f>四年级等级</f>
        <v/>
      </c>
      <c r="W655" s="516" t="str">
        <f>四年级一分钟跳绳得分</f>
        <v/>
      </c>
      <c r="X655" s="517" t="str">
        <f>四年级等级</f>
        <v/>
      </c>
      <c r="Y655" s="515" t="str">
        <f>四年级仰卧起坐得分</f>
        <v/>
      </c>
      <c r="Z655" s="518" t="str">
        <f>四年级等级</f>
        <v/>
      </c>
      <c r="AA655" s="533"/>
      <c r="AB655" s="515"/>
      <c r="AC655" s="533" t="str">
        <f>四年级跳绳附加分</f>
        <v/>
      </c>
      <c r="AD655" s="534" t="str">
        <f>四年级标准分</f>
        <v/>
      </c>
      <c r="AE655" s="534" t="str">
        <f>四年级总分</f>
        <v/>
      </c>
      <c r="AF655" s="517" t="str">
        <f>四年级等级</f>
        <v/>
      </c>
    </row>
    <row r="656" spans="1:32">
      <c r="A656" s="476">
        <v>410</v>
      </c>
      <c r="B656" s="477">
        <v>24</v>
      </c>
      <c r="C656" s="586"/>
      <c r="D656" s="587"/>
      <c r="E656" s="586"/>
      <c r="F656" s="473"/>
      <c r="G656" s="588"/>
      <c r="H656" s="475"/>
      <c r="I656" s="595"/>
      <c r="J656" s="596"/>
      <c r="K656" s="596"/>
      <c r="L656" s="503"/>
      <c r="M656" s="644"/>
      <c r="N656" s="505" t="str">
        <f>四年级BMI</f>
        <v/>
      </c>
      <c r="O656" s="499" t="str">
        <f>四年级BMI等级</f>
        <v/>
      </c>
      <c r="P656" s="500" t="str">
        <f>四年级BMI得分</f>
        <v/>
      </c>
      <c r="Q656" s="515" t="str">
        <f>四年级肺活量得分</f>
        <v/>
      </c>
      <c r="R656" s="512" t="str">
        <f>四年级等级</f>
        <v/>
      </c>
      <c r="S656" s="516" t="str">
        <f>四年级50米跑得分</f>
        <v/>
      </c>
      <c r="T656" s="517" t="str">
        <f>四年级等级</f>
        <v/>
      </c>
      <c r="U656" s="516" t="str">
        <f>四年级坐位体前屈得分</f>
        <v/>
      </c>
      <c r="V656" s="517" t="str">
        <f>四年级等级</f>
        <v/>
      </c>
      <c r="W656" s="516" t="str">
        <f>四年级一分钟跳绳得分</f>
        <v/>
      </c>
      <c r="X656" s="517" t="str">
        <f>四年级等级</f>
        <v/>
      </c>
      <c r="Y656" s="515" t="str">
        <f>四年级仰卧起坐得分</f>
        <v/>
      </c>
      <c r="Z656" s="518" t="str">
        <f>四年级等级</f>
        <v/>
      </c>
      <c r="AA656" s="533"/>
      <c r="AB656" s="515"/>
      <c r="AC656" s="533" t="str">
        <f>四年级跳绳附加分</f>
        <v/>
      </c>
      <c r="AD656" s="534" t="str">
        <f>四年级标准分</f>
        <v/>
      </c>
      <c r="AE656" s="534" t="str">
        <f>四年级总分</f>
        <v/>
      </c>
      <c r="AF656" s="517" t="str">
        <f>四年级等级</f>
        <v/>
      </c>
    </row>
    <row r="657" spans="1:32">
      <c r="A657" s="476">
        <v>410</v>
      </c>
      <c r="B657" s="477">
        <v>25</v>
      </c>
      <c r="C657" s="586"/>
      <c r="D657" s="587"/>
      <c r="E657" s="586"/>
      <c r="F657" s="473"/>
      <c r="G657" s="588"/>
      <c r="H657" s="475"/>
      <c r="I657" s="595"/>
      <c r="J657" s="596"/>
      <c r="K657" s="596"/>
      <c r="L657" s="503"/>
      <c r="M657" s="644"/>
      <c r="N657" s="505" t="str">
        <f>四年级BMI</f>
        <v/>
      </c>
      <c r="O657" s="499" t="str">
        <f>四年级BMI等级</f>
        <v/>
      </c>
      <c r="P657" s="500" t="str">
        <f>四年级BMI得分</f>
        <v/>
      </c>
      <c r="Q657" s="515" t="str">
        <f>四年级肺活量得分</f>
        <v/>
      </c>
      <c r="R657" s="512" t="str">
        <f>四年级等级</f>
        <v/>
      </c>
      <c r="S657" s="516" t="str">
        <f>四年级50米跑得分</f>
        <v/>
      </c>
      <c r="T657" s="517" t="str">
        <f>四年级等级</f>
        <v/>
      </c>
      <c r="U657" s="516" t="str">
        <f>四年级坐位体前屈得分</f>
        <v/>
      </c>
      <c r="V657" s="517" t="str">
        <f>四年级等级</f>
        <v/>
      </c>
      <c r="W657" s="516" t="str">
        <f>四年级一分钟跳绳得分</f>
        <v/>
      </c>
      <c r="X657" s="517" t="str">
        <f>四年级等级</f>
        <v/>
      </c>
      <c r="Y657" s="515" t="str">
        <f>四年级仰卧起坐得分</f>
        <v/>
      </c>
      <c r="Z657" s="518" t="str">
        <f>四年级等级</f>
        <v/>
      </c>
      <c r="AA657" s="533"/>
      <c r="AB657" s="515"/>
      <c r="AC657" s="533" t="str">
        <f>四年级跳绳附加分</f>
        <v/>
      </c>
      <c r="AD657" s="534" t="str">
        <f>四年级标准分</f>
        <v/>
      </c>
      <c r="AE657" s="534" t="str">
        <f>四年级总分</f>
        <v/>
      </c>
      <c r="AF657" s="517" t="str">
        <f>四年级等级</f>
        <v/>
      </c>
    </row>
    <row r="658" spans="1:32">
      <c r="A658" s="476">
        <v>410</v>
      </c>
      <c r="B658" s="477">
        <v>26</v>
      </c>
      <c r="C658" s="586"/>
      <c r="D658" s="587"/>
      <c r="E658" s="586"/>
      <c r="F658" s="473"/>
      <c r="G658" s="588"/>
      <c r="H658" s="475"/>
      <c r="I658" s="595"/>
      <c r="J658" s="596"/>
      <c r="K658" s="596"/>
      <c r="L658" s="503"/>
      <c r="M658" s="644"/>
      <c r="N658" s="505" t="str">
        <f>四年级BMI</f>
        <v/>
      </c>
      <c r="O658" s="499" t="str">
        <f>四年级BMI等级</f>
        <v/>
      </c>
      <c r="P658" s="500" t="str">
        <f>四年级BMI得分</f>
        <v/>
      </c>
      <c r="Q658" s="515" t="str">
        <f>四年级肺活量得分</f>
        <v/>
      </c>
      <c r="R658" s="512" t="str">
        <f>四年级等级</f>
        <v/>
      </c>
      <c r="S658" s="516" t="str">
        <f>四年级50米跑得分</f>
        <v/>
      </c>
      <c r="T658" s="517" t="str">
        <f>四年级等级</f>
        <v/>
      </c>
      <c r="U658" s="516" t="str">
        <f>四年级坐位体前屈得分</f>
        <v/>
      </c>
      <c r="V658" s="517" t="str">
        <f>四年级等级</f>
        <v/>
      </c>
      <c r="W658" s="516" t="str">
        <f>四年级一分钟跳绳得分</f>
        <v/>
      </c>
      <c r="X658" s="517" t="str">
        <f>四年级等级</f>
        <v/>
      </c>
      <c r="Y658" s="515" t="str">
        <f>四年级仰卧起坐得分</f>
        <v/>
      </c>
      <c r="Z658" s="518" t="str">
        <f>四年级等级</f>
        <v/>
      </c>
      <c r="AA658" s="533"/>
      <c r="AB658" s="515"/>
      <c r="AC658" s="533" t="str">
        <f>四年级跳绳附加分</f>
        <v/>
      </c>
      <c r="AD658" s="534" t="str">
        <f>四年级标准分</f>
        <v/>
      </c>
      <c r="AE658" s="534" t="str">
        <f>四年级总分</f>
        <v/>
      </c>
      <c r="AF658" s="517" t="str">
        <f>四年级等级</f>
        <v/>
      </c>
    </row>
    <row r="659" spans="1:32">
      <c r="A659" s="476">
        <v>410</v>
      </c>
      <c r="B659" s="477">
        <v>27</v>
      </c>
      <c r="C659" s="586"/>
      <c r="D659" s="587"/>
      <c r="E659" s="586"/>
      <c r="F659" s="473"/>
      <c r="G659" s="588"/>
      <c r="H659" s="475"/>
      <c r="I659" s="595"/>
      <c r="J659" s="596"/>
      <c r="K659" s="596"/>
      <c r="L659" s="503"/>
      <c r="M659" s="644"/>
      <c r="N659" s="505" t="str">
        <f>四年级BMI</f>
        <v/>
      </c>
      <c r="O659" s="499" t="str">
        <f>四年级BMI等级</f>
        <v/>
      </c>
      <c r="P659" s="500" t="str">
        <f>四年级BMI得分</f>
        <v/>
      </c>
      <c r="Q659" s="515" t="str">
        <f>四年级肺活量得分</f>
        <v/>
      </c>
      <c r="R659" s="512" t="str">
        <f>四年级等级</f>
        <v/>
      </c>
      <c r="S659" s="516" t="str">
        <f>四年级50米跑得分</f>
        <v/>
      </c>
      <c r="T659" s="517" t="str">
        <f>四年级等级</f>
        <v/>
      </c>
      <c r="U659" s="516" t="str">
        <f>四年级坐位体前屈得分</f>
        <v/>
      </c>
      <c r="V659" s="517" t="str">
        <f>四年级等级</f>
        <v/>
      </c>
      <c r="W659" s="516" t="str">
        <f>四年级一分钟跳绳得分</f>
        <v/>
      </c>
      <c r="X659" s="517" t="str">
        <f>四年级等级</f>
        <v/>
      </c>
      <c r="Y659" s="515" t="str">
        <f>四年级仰卧起坐得分</f>
        <v/>
      </c>
      <c r="Z659" s="518" t="str">
        <f>四年级等级</f>
        <v/>
      </c>
      <c r="AA659" s="533"/>
      <c r="AB659" s="515"/>
      <c r="AC659" s="533" t="str">
        <f>四年级跳绳附加分</f>
        <v/>
      </c>
      <c r="AD659" s="534" t="str">
        <f>四年级标准分</f>
        <v/>
      </c>
      <c r="AE659" s="534" t="str">
        <f>四年级总分</f>
        <v/>
      </c>
      <c r="AF659" s="517" t="str">
        <f>四年级等级</f>
        <v/>
      </c>
    </row>
    <row r="660" spans="1:32">
      <c r="A660" s="476">
        <v>410</v>
      </c>
      <c r="B660" s="477">
        <v>28</v>
      </c>
      <c r="C660" s="586"/>
      <c r="D660" s="587"/>
      <c r="E660" s="586"/>
      <c r="F660" s="473"/>
      <c r="G660" s="588"/>
      <c r="H660" s="475"/>
      <c r="I660" s="595"/>
      <c r="J660" s="596"/>
      <c r="K660" s="596"/>
      <c r="L660" s="503"/>
      <c r="M660" s="644"/>
      <c r="N660" s="505" t="str">
        <f>四年级BMI</f>
        <v/>
      </c>
      <c r="O660" s="499" t="str">
        <f>四年级BMI等级</f>
        <v/>
      </c>
      <c r="P660" s="500" t="str">
        <f>四年级BMI得分</f>
        <v/>
      </c>
      <c r="Q660" s="515" t="str">
        <f>四年级肺活量得分</f>
        <v/>
      </c>
      <c r="R660" s="512" t="str">
        <f>四年级等级</f>
        <v/>
      </c>
      <c r="S660" s="516" t="str">
        <f>四年级50米跑得分</f>
        <v/>
      </c>
      <c r="T660" s="517" t="str">
        <f>四年级等级</f>
        <v/>
      </c>
      <c r="U660" s="516" t="str">
        <f>四年级坐位体前屈得分</f>
        <v/>
      </c>
      <c r="V660" s="517" t="str">
        <f>四年级等级</f>
        <v/>
      </c>
      <c r="W660" s="516" t="str">
        <f>四年级一分钟跳绳得分</f>
        <v/>
      </c>
      <c r="X660" s="517" t="str">
        <f>四年级等级</f>
        <v/>
      </c>
      <c r="Y660" s="515" t="str">
        <f>四年级仰卧起坐得分</f>
        <v/>
      </c>
      <c r="Z660" s="518" t="str">
        <f>四年级等级</f>
        <v/>
      </c>
      <c r="AA660" s="533"/>
      <c r="AB660" s="515"/>
      <c r="AC660" s="533" t="str">
        <f>四年级跳绳附加分</f>
        <v/>
      </c>
      <c r="AD660" s="534" t="str">
        <f>四年级标准分</f>
        <v/>
      </c>
      <c r="AE660" s="534" t="str">
        <f>四年级总分</f>
        <v/>
      </c>
      <c r="AF660" s="517" t="str">
        <f>四年级等级</f>
        <v/>
      </c>
    </row>
    <row r="661" spans="1:32">
      <c r="A661" s="476">
        <v>410</v>
      </c>
      <c r="B661" s="477">
        <v>29</v>
      </c>
      <c r="C661" s="586"/>
      <c r="D661" s="587"/>
      <c r="E661" s="586"/>
      <c r="F661" s="473"/>
      <c r="G661" s="588"/>
      <c r="H661" s="475"/>
      <c r="I661" s="595"/>
      <c r="J661" s="596"/>
      <c r="K661" s="596"/>
      <c r="L661" s="503"/>
      <c r="M661" s="644"/>
      <c r="N661" s="505" t="str">
        <f>四年级BMI</f>
        <v/>
      </c>
      <c r="O661" s="499" t="str">
        <f>四年级BMI等级</f>
        <v/>
      </c>
      <c r="P661" s="500" t="str">
        <f>四年级BMI得分</f>
        <v/>
      </c>
      <c r="Q661" s="515" t="str">
        <f>四年级肺活量得分</f>
        <v/>
      </c>
      <c r="R661" s="512" t="str">
        <f>四年级等级</f>
        <v/>
      </c>
      <c r="S661" s="516" t="str">
        <f>四年级50米跑得分</f>
        <v/>
      </c>
      <c r="T661" s="517" t="str">
        <f>四年级等级</f>
        <v/>
      </c>
      <c r="U661" s="516" t="str">
        <f>四年级坐位体前屈得分</f>
        <v/>
      </c>
      <c r="V661" s="517" t="str">
        <f>四年级等级</f>
        <v/>
      </c>
      <c r="W661" s="516" t="str">
        <f>四年级一分钟跳绳得分</f>
        <v/>
      </c>
      <c r="X661" s="517" t="str">
        <f>四年级等级</f>
        <v/>
      </c>
      <c r="Y661" s="515" t="str">
        <f>四年级仰卧起坐得分</f>
        <v/>
      </c>
      <c r="Z661" s="518" t="str">
        <f>四年级等级</f>
        <v/>
      </c>
      <c r="AA661" s="533"/>
      <c r="AB661" s="515"/>
      <c r="AC661" s="533" t="str">
        <f>四年级跳绳附加分</f>
        <v/>
      </c>
      <c r="AD661" s="534" t="str">
        <f>四年级标准分</f>
        <v/>
      </c>
      <c r="AE661" s="534" t="str">
        <f>四年级总分</f>
        <v/>
      </c>
      <c r="AF661" s="517" t="str">
        <f>四年级等级</f>
        <v/>
      </c>
    </row>
    <row r="662" spans="1:32">
      <c r="A662" s="476">
        <v>410</v>
      </c>
      <c r="B662" s="477">
        <v>30</v>
      </c>
      <c r="C662" s="586"/>
      <c r="D662" s="587"/>
      <c r="E662" s="586"/>
      <c r="F662" s="473"/>
      <c r="G662" s="588"/>
      <c r="H662" s="475"/>
      <c r="I662" s="595"/>
      <c r="J662" s="596"/>
      <c r="K662" s="596"/>
      <c r="L662" s="503"/>
      <c r="M662" s="644"/>
      <c r="N662" s="505" t="str">
        <f>四年级BMI</f>
        <v/>
      </c>
      <c r="O662" s="499" t="str">
        <f>四年级BMI等级</f>
        <v/>
      </c>
      <c r="P662" s="500" t="str">
        <f>四年级BMI得分</f>
        <v/>
      </c>
      <c r="Q662" s="515" t="str">
        <f>四年级肺活量得分</f>
        <v/>
      </c>
      <c r="R662" s="512" t="str">
        <f>四年级等级</f>
        <v/>
      </c>
      <c r="S662" s="516" t="str">
        <f>四年级50米跑得分</f>
        <v/>
      </c>
      <c r="T662" s="517" t="str">
        <f>四年级等级</f>
        <v/>
      </c>
      <c r="U662" s="516" t="str">
        <f>四年级坐位体前屈得分</f>
        <v/>
      </c>
      <c r="V662" s="517" t="str">
        <f>四年级等级</f>
        <v/>
      </c>
      <c r="W662" s="516" t="str">
        <f>四年级一分钟跳绳得分</f>
        <v/>
      </c>
      <c r="X662" s="517" t="str">
        <f>四年级等级</f>
        <v/>
      </c>
      <c r="Y662" s="515" t="str">
        <f>四年级仰卧起坐得分</f>
        <v/>
      </c>
      <c r="Z662" s="518" t="str">
        <f>四年级等级</f>
        <v/>
      </c>
      <c r="AA662" s="533"/>
      <c r="AB662" s="515"/>
      <c r="AC662" s="533" t="str">
        <f>四年级跳绳附加分</f>
        <v/>
      </c>
      <c r="AD662" s="534" t="str">
        <f>四年级标准分</f>
        <v/>
      </c>
      <c r="AE662" s="534" t="str">
        <f>四年级总分</f>
        <v/>
      </c>
      <c r="AF662" s="517" t="str">
        <f>四年级等级</f>
        <v/>
      </c>
    </row>
    <row r="663" spans="1:32">
      <c r="A663" s="476">
        <v>410</v>
      </c>
      <c r="B663" s="477">
        <v>31</v>
      </c>
      <c r="C663" s="586"/>
      <c r="D663" s="587"/>
      <c r="E663" s="586"/>
      <c r="F663" s="473"/>
      <c r="G663" s="588"/>
      <c r="H663" s="475"/>
      <c r="I663" s="595"/>
      <c r="J663" s="596"/>
      <c r="K663" s="596"/>
      <c r="L663" s="503"/>
      <c r="M663" s="644"/>
      <c r="N663" s="505" t="str">
        <f>四年级BMI</f>
        <v/>
      </c>
      <c r="O663" s="499" t="str">
        <f>四年级BMI等级</f>
        <v/>
      </c>
      <c r="P663" s="500" t="str">
        <f>四年级BMI得分</f>
        <v/>
      </c>
      <c r="Q663" s="515" t="str">
        <f>四年级肺活量得分</f>
        <v/>
      </c>
      <c r="R663" s="512" t="str">
        <f>四年级等级</f>
        <v/>
      </c>
      <c r="S663" s="516" t="str">
        <f>四年级50米跑得分</f>
        <v/>
      </c>
      <c r="T663" s="517" t="str">
        <f>四年级等级</f>
        <v/>
      </c>
      <c r="U663" s="516" t="str">
        <f>四年级坐位体前屈得分</f>
        <v/>
      </c>
      <c r="V663" s="517" t="str">
        <f>四年级等级</f>
        <v/>
      </c>
      <c r="W663" s="516" t="str">
        <f>四年级一分钟跳绳得分</f>
        <v/>
      </c>
      <c r="X663" s="517" t="str">
        <f>四年级等级</f>
        <v/>
      </c>
      <c r="Y663" s="515" t="str">
        <f>四年级仰卧起坐得分</f>
        <v/>
      </c>
      <c r="Z663" s="518" t="str">
        <f>四年级等级</f>
        <v/>
      </c>
      <c r="AA663" s="533"/>
      <c r="AB663" s="515"/>
      <c r="AC663" s="533" t="str">
        <f>四年级跳绳附加分</f>
        <v/>
      </c>
      <c r="AD663" s="534" t="str">
        <f>四年级标准分</f>
        <v/>
      </c>
      <c r="AE663" s="534" t="str">
        <f>四年级总分</f>
        <v/>
      </c>
      <c r="AF663" s="517" t="str">
        <f>四年级等级</f>
        <v/>
      </c>
    </row>
    <row r="664" spans="1:32">
      <c r="A664" s="476">
        <v>410</v>
      </c>
      <c r="B664" s="477">
        <v>32</v>
      </c>
      <c r="C664" s="586"/>
      <c r="D664" s="587"/>
      <c r="E664" s="586"/>
      <c r="F664" s="473"/>
      <c r="G664" s="588"/>
      <c r="H664" s="475"/>
      <c r="I664" s="595"/>
      <c r="J664" s="596"/>
      <c r="K664" s="596"/>
      <c r="L664" s="503"/>
      <c r="M664" s="644"/>
      <c r="N664" s="505" t="str">
        <f>四年级BMI</f>
        <v/>
      </c>
      <c r="O664" s="499" t="str">
        <f>四年级BMI等级</f>
        <v/>
      </c>
      <c r="P664" s="500" t="str">
        <f>四年级BMI得分</f>
        <v/>
      </c>
      <c r="Q664" s="515" t="str">
        <f>四年级肺活量得分</f>
        <v/>
      </c>
      <c r="R664" s="512" t="str">
        <f>四年级等级</f>
        <v/>
      </c>
      <c r="S664" s="516" t="str">
        <f>四年级50米跑得分</f>
        <v/>
      </c>
      <c r="T664" s="517" t="str">
        <f>四年级等级</f>
        <v/>
      </c>
      <c r="U664" s="516" t="str">
        <f>四年级坐位体前屈得分</f>
        <v/>
      </c>
      <c r="V664" s="517" t="str">
        <f>四年级等级</f>
        <v/>
      </c>
      <c r="W664" s="516" t="str">
        <f>四年级一分钟跳绳得分</f>
        <v/>
      </c>
      <c r="X664" s="517" t="str">
        <f>四年级等级</f>
        <v/>
      </c>
      <c r="Y664" s="515" t="str">
        <f>四年级仰卧起坐得分</f>
        <v/>
      </c>
      <c r="Z664" s="518" t="str">
        <f>四年级等级</f>
        <v/>
      </c>
      <c r="AA664" s="533"/>
      <c r="AB664" s="515"/>
      <c r="AC664" s="533" t="str">
        <f>四年级跳绳附加分</f>
        <v/>
      </c>
      <c r="AD664" s="534" t="str">
        <f>四年级标准分</f>
        <v/>
      </c>
      <c r="AE664" s="534" t="str">
        <f>四年级总分</f>
        <v/>
      </c>
      <c r="AF664" s="517" t="str">
        <f>四年级等级</f>
        <v/>
      </c>
    </row>
    <row r="665" spans="1:32">
      <c r="A665" s="476">
        <v>410</v>
      </c>
      <c r="B665" s="477">
        <v>33</v>
      </c>
      <c r="C665" s="586"/>
      <c r="D665" s="587"/>
      <c r="E665" s="586"/>
      <c r="F665" s="473"/>
      <c r="G665" s="588"/>
      <c r="H665" s="475"/>
      <c r="I665" s="595"/>
      <c r="J665" s="596"/>
      <c r="K665" s="596"/>
      <c r="L665" s="503"/>
      <c r="M665" s="644"/>
      <c r="N665" s="505" t="str">
        <f>四年级BMI</f>
        <v/>
      </c>
      <c r="O665" s="499" t="str">
        <f>四年级BMI等级</f>
        <v/>
      </c>
      <c r="P665" s="500" t="str">
        <f>四年级BMI得分</f>
        <v/>
      </c>
      <c r="Q665" s="515" t="str">
        <f>四年级肺活量得分</f>
        <v/>
      </c>
      <c r="R665" s="512" t="str">
        <f>四年级等级</f>
        <v/>
      </c>
      <c r="S665" s="516" t="str">
        <f>四年级50米跑得分</f>
        <v/>
      </c>
      <c r="T665" s="517" t="str">
        <f>四年级等级</f>
        <v/>
      </c>
      <c r="U665" s="516" t="str">
        <f>四年级坐位体前屈得分</f>
        <v/>
      </c>
      <c r="V665" s="517" t="str">
        <f>四年级等级</f>
        <v/>
      </c>
      <c r="W665" s="516" t="str">
        <f>四年级一分钟跳绳得分</f>
        <v/>
      </c>
      <c r="X665" s="517" t="str">
        <f>四年级等级</f>
        <v/>
      </c>
      <c r="Y665" s="515" t="str">
        <f>四年级仰卧起坐得分</f>
        <v/>
      </c>
      <c r="Z665" s="518" t="str">
        <f>四年级等级</f>
        <v/>
      </c>
      <c r="AA665" s="533"/>
      <c r="AB665" s="515"/>
      <c r="AC665" s="533" t="str">
        <f>四年级跳绳附加分</f>
        <v/>
      </c>
      <c r="AD665" s="534" t="str">
        <f>四年级标准分</f>
        <v/>
      </c>
      <c r="AE665" s="534" t="str">
        <f>四年级总分</f>
        <v/>
      </c>
      <c r="AF665" s="517" t="str">
        <f>四年级等级</f>
        <v/>
      </c>
    </row>
    <row r="666" spans="1:32">
      <c r="A666" s="476">
        <v>410</v>
      </c>
      <c r="B666" s="477">
        <v>34</v>
      </c>
      <c r="C666" s="586"/>
      <c r="D666" s="587"/>
      <c r="E666" s="586"/>
      <c r="F666" s="473"/>
      <c r="G666" s="588"/>
      <c r="H666" s="475"/>
      <c r="I666" s="595"/>
      <c r="J666" s="596"/>
      <c r="K666" s="596"/>
      <c r="L666" s="503"/>
      <c r="M666" s="644"/>
      <c r="N666" s="505" t="str">
        <f>四年级BMI</f>
        <v/>
      </c>
      <c r="O666" s="499" t="str">
        <f>四年级BMI等级</f>
        <v/>
      </c>
      <c r="P666" s="500" t="str">
        <f>四年级BMI得分</f>
        <v/>
      </c>
      <c r="Q666" s="515" t="str">
        <f>四年级肺活量得分</f>
        <v/>
      </c>
      <c r="R666" s="512" t="str">
        <f>四年级等级</f>
        <v/>
      </c>
      <c r="S666" s="516" t="str">
        <f>四年级50米跑得分</f>
        <v/>
      </c>
      <c r="T666" s="517" t="str">
        <f>四年级等级</f>
        <v/>
      </c>
      <c r="U666" s="516" t="str">
        <f>四年级坐位体前屈得分</f>
        <v/>
      </c>
      <c r="V666" s="517" t="str">
        <f>四年级等级</f>
        <v/>
      </c>
      <c r="W666" s="516" t="str">
        <f>四年级一分钟跳绳得分</f>
        <v/>
      </c>
      <c r="X666" s="517" t="str">
        <f>四年级等级</f>
        <v/>
      </c>
      <c r="Y666" s="515" t="str">
        <f>四年级仰卧起坐得分</f>
        <v/>
      </c>
      <c r="Z666" s="518" t="str">
        <f>四年级等级</f>
        <v/>
      </c>
      <c r="AA666" s="533"/>
      <c r="AB666" s="515"/>
      <c r="AC666" s="533" t="str">
        <f>四年级跳绳附加分</f>
        <v/>
      </c>
      <c r="AD666" s="534" t="str">
        <f>四年级标准分</f>
        <v/>
      </c>
      <c r="AE666" s="534" t="str">
        <f>四年级总分</f>
        <v/>
      </c>
      <c r="AF666" s="517" t="str">
        <f>四年级等级</f>
        <v/>
      </c>
    </row>
    <row r="667" spans="1:32">
      <c r="A667" s="476">
        <v>410</v>
      </c>
      <c r="B667" s="477">
        <v>35</v>
      </c>
      <c r="C667" s="586"/>
      <c r="D667" s="587"/>
      <c r="E667" s="586"/>
      <c r="F667" s="473"/>
      <c r="G667" s="588"/>
      <c r="H667" s="475"/>
      <c r="I667" s="595"/>
      <c r="J667" s="596"/>
      <c r="K667" s="596"/>
      <c r="L667" s="503"/>
      <c r="M667" s="644"/>
      <c r="N667" s="505" t="str">
        <f>四年级BMI</f>
        <v/>
      </c>
      <c r="O667" s="499" t="str">
        <f>四年级BMI等级</f>
        <v/>
      </c>
      <c r="P667" s="500" t="str">
        <f>四年级BMI得分</f>
        <v/>
      </c>
      <c r="Q667" s="515" t="str">
        <f>四年级肺活量得分</f>
        <v/>
      </c>
      <c r="R667" s="512" t="str">
        <f>四年级等级</f>
        <v/>
      </c>
      <c r="S667" s="516" t="str">
        <f>四年级50米跑得分</f>
        <v/>
      </c>
      <c r="T667" s="517" t="str">
        <f>四年级等级</f>
        <v/>
      </c>
      <c r="U667" s="516" t="str">
        <f>四年级坐位体前屈得分</f>
        <v/>
      </c>
      <c r="V667" s="517" t="str">
        <f>四年级等级</f>
        <v/>
      </c>
      <c r="W667" s="516" t="str">
        <f>四年级一分钟跳绳得分</f>
        <v/>
      </c>
      <c r="X667" s="517" t="str">
        <f>四年级等级</f>
        <v/>
      </c>
      <c r="Y667" s="515" t="str">
        <f>四年级仰卧起坐得分</f>
        <v/>
      </c>
      <c r="Z667" s="518" t="str">
        <f>四年级等级</f>
        <v/>
      </c>
      <c r="AA667" s="533"/>
      <c r="AB667" s="515"/>
      <c r="AC667" s="533" t="str">
        <f>四年级跳绳附加分</f>
        <v/>
      </c>
      <c r="AD667" s="534" t="str">
        <f>四年级标准分</f>
        <v/>
      </c>
      <c r="AE667" s="534" t="str">
        <f>四年级总分</f>
        <v/>
      </c>
      <c r="AF667" s="517" t="str">
        <f>四年级等级</f>
        <v/>
      </c>
    </row>
    <row r="668" spans="1:32">
      <c r="A668" s="476">
        <v>410</v>
      </c>
      <c r="B668" s="477">
        <v>36</v>
      </c>
      <c r="C668" s="586"/>
      <c r="D668" s="587"/>
      <c r="E668" s="586"/>
      <c r="F668" s="473"/>
      <c r="G668" s="588"/>
      <c r="H668" s="475"/>
      <c r="I668" s="595"/>
      <c r="J668" s="596"/>
      <c r="K668" s="596"/>
      <c r="L668" s="503"/>
      <c r="M668" s="644"/>
      <c r="N668" s="505" t="str">
        <f>四年级BMI</f>
        <v/>
      </c>
      <c r="O668" s="499" t="str">
        <f>四年级BMI等级</f>
        <v/>
      </c>
      <c r="P668" s="500" t="str">
        <f>四年级BMI得分</f>
        <v/>
      </c>
      <c r="Q668" s="515" t="str">
        <f>四年级肺活量得分</f>
        <v/>
      </c>
      <c r="R668" s="512" t="str">
        <f>四年级等级</f>
        <v/>
      </c>
      <c r="S668" s="516" t="str">
        <f>四年级50米跑得分</f>
        <v/>
      </c>
      <c r="T668" s="517" t="str">
        <f>四年级等级</f>
        <v/>
      </c>
      <c r="U668" s="516" t="str">
        <f>四年级坐位体前屈得分</f>
        <v/>
      </c>
      <c r="V668" s="517" t="str">
        <f>四年级等级</f>
        <v/>
      </c>
      <c r="W668" s="516" t="str">
        <f>四年级一分钟跳绳得分</f>
        <v/>
      </c>
      <c r="X668" s="517" t="str">
        <f>四年级等级</f>
        <v/>
      </c>
      <c r="Y668" s="515" t="str">
        <f>四年级仰卧起坐得分</f>
        <v/>
      </c>
      <c r="Z668" s="518" t="str">
        <f>四年级等级</f>
        <v/>
      </c>
      <c r="AA668" s="533"/>
      <c r="AB668" s="515"/>
      <c r="AC668" s="533" t="str">
        <f>四年级跳绳附加分</f>
        <v/>
      </c>
      <c r="AD668" s="534" t="str">
        <f>四年级标准分</f>
        <v/>
      </c>
      <c r="AE668" s="534" t="str">
        <f>四年级总分</f>
        <v/>
      </c>
      <c r="AF668" s="517" t="str">
        <f>四年级等级</f>
        <v/>
      </c>
    </row>
    <row r="669" spans="1:32">
      <c r="A669" s="476">
        <v>410</v>
      </c>
      <c r="B669" s="477">
        <v>37</v>
      </c>
      <c r="C669" s="586"/>
      <c r="D669" s="587"/>
      <c r="E669" s="586"/>
      <c r="F669" s="473"/>
      <c r="G669" s="588"/>
      <c r="H669" s="475"/>
      <c r="I669" s="595"/>
      <c r="J669" s="596"/>
      <c r="K669" s="596"/>
      <c r="L669" s="503"/>
      <c r="M669" s="644"/>
      <c r="N669" s="505" t="str">
        <f>四年级BMI</f>
        <v/>
      </c>
      <c r="O669" s="499" t="str">
        <f>四年级BMI等级</f>
        <v/>
      </c>
      <c r="P669" s="500" t="str">
        <f>四年级BMI得分</f>
        <v/>
      </c>
      <c r="Q669" s="515" t="str">
        <f>四年级肺活量得分</f>
        <v/>
      </c>
      <c r="R669" s="512" t="str">
        <f>四年级等级</f>
        <v/>
      </c>
      <c r="S669" s="516" t="str">
        <f>四年级50米跑得分</f>
        <v/>
      </c>
      <c r="T669" s="517" t="str">
        <f>四年级等级</f>
        <v/>
      </c>
      <c r="U669" s="516" t="str">
        <f>四年级坐位体前屈得分</f>
        <v/>
      </c>
      <c r="V669" s="517" t="str">
        <f>四年级等级</f>
        <v/>
      </c>
      <c r="W669" s="516" t="str">
        <f>四年级一分钟跳绳得分</f>
        <v/>
      </c>
      <c r="X669" s="517" t="str">
        <f>四年级等级</f>
        <v/>
      </c>
      <c r="Y669" s="515" t="str">
        <f>四年级仰卧起坐得分</f>
        <v/>
      </c>
      <c r="Z669" s="518" t="str">
        <f>四年级等级</f>
        <v/>
      </c>
      <c r="AA669" s="533"/>
      <c r="AB669" s="515"/>
      <c r="AC669" s="533" t="str">
        <f>四年级跳绳附加分</f>
        <v/>
      </c>
      <c r="AD669" s="534" t="str">
        <f>四年级标准分</f>
        <v/>
      </c>
      <c r="AE669" s="534" t="str">
        <f>四年级总分</f>
        <v/>
      </c>
      <c r="AF669" s="517" t="str">
        <f>四年级等级</f>
        <v/>
      </c>
    </row>
    <row r="670" spans="1:32">
      <c r="A670" s="476">
        <v>410</v>
      </c>
      <c r="B670" s="477">
        <v>38</v>
      </c>
      <c r="C670" s="586"/>
      <c r="D670" s="587"/>
      <c r="E670" s="586"/>
      <c r="F670" s="481"/>
      <c r="G670" s="588"/>
      <c r="H670" s="475"/>
      <c r="I670" s="595"/>
      <c r="J670" s="596"/>
      <c r="K670" s="596"/>
      <c r="L670" s="503"/>
      <c r="M670" s="644"/>
      <c r="N670" s="505" t="str">
        <f>四年级BMI</f>
        <v/>
      </c>
      <c r="O670" s="499" t="str">
        <f>四年级BMI等级</f>
        <v/>
      </c>
      <c r="P670" s="500" t="str">
        <f>四年级BMI得分</f>
        <v/>
      </c>
      <c r="Q670" s="515" t="str">
        <f>四年级肺活量得分</f>
        <v/>
      </c>
      <c r="R670" s="512" t="str">
        <f>四年级等级</f>
        <v/>
      </c>
      <c r="S670" s="516" t="str">
        <f>四年级50米跑得分</f>
        <v/>
      </c>
      <c r="T670" s="517" t="str">
        <f>四年级等级</f>
        <v/>
      </c>
      <c r="U670" s="516" t="str">
        <f>四年级坐位体前屈得分</f>
        <v/>
      </c>
      <c r="V670" s="517" t="str">
        <f>四年级等级</f>
        <v/>
      </c>
      <c r="W670" s="516" t="str">
        <f>四年级一分钟跳绳得分</f>
        <v/>
      </c>
      <c r="X670" s="517" t="str">
        <f>四年级等级</f>
        <v/>
      </c>
      <c r="Y670" s="515" t="str">
        <f>四年级仰卧起坐得分</f>
        <v/>
      </c>
      <c r="Z670" s="518" t="str">
        <f>四年级等级</f>
        <v/>
      </c>
      <c r="AA670" s="533"/>
      <c r="AB670" s="515"/>
      <c r="AC670" s="533" t="str">
        <f>四年级跳绳附加分</f>
        <v/>
      </c>
      <c r="AD670" s="534" t="str">
        <f>四年级标准分</f>
        <v/>
      </c>
      <c r="AE670" s="534" t="str">
        <f>四年级总分</f>
        <v/>
      </c>
      <c r="AF670" s="517" t="str">
        <f>四年级等级</f>
        <v/>
      </c>
    </row>
    <row r="671" spans="1:32">
      <c r="A671" s="476">
        <v>410</v>
      </c>
      <c r="B671" s="477">
        <v>39</v>
      </c>
      <c r="C671" s="586"/>
      <c r="D671" s="587"/>
      <c r="E671" s="586"/>
      <c r="F671" s="481"/>
      <c r="G671" s="588"/>
      <c r="H671" s="475"/>
      <c r="I671" s="595"/>
      <c r="J671" s="596"/>
      <c r="K671" s="596"/>
      <c r="L671" s="503"/>
      <c r="M671" s="644"/>
      <c r="N671" s="505" t="str">
        <f>四年级BMI</f>
        <v/>
      </c>
      <c r="O671" s="499" t="str">
        <f>四年级BMI等级</f>
        <v/>
      </c>
      <c r="P671" s="500" t="str">
        <f>四年级BMI得分</f>
        <v/>
      </c>
      <c r="Q671" s="515" t="str">
        <f>四年级肺活量得分</f>
        <v/>
      </c>
      <c r="R671" s="512" t="str">
        <f>四年级等级</f>
        <v/>
      </c>
      <c r="S671" s="516" t="str">
        <f>四年级50米跑得分</f>
        <v/>
      </c>
      <c r="T671" s="517" t="str">
        <f>四年级等级</f>
        <v/>
      </c>
      <c r="U671" s="516" t="str">
        <f>四年级坐位体前屈得分</f>
        <v/>
      </c>
      <c r="V671" s="517" t="str">
        <f>四年级等级</f>
        <v/>
      </c>
      <c r="W671" s="516" t="str">
        <f>四年级一分钟跳绳得分</f>
        <v/>
      </c>
      <c r="X671" s="517" t="str">
        <f>四年级等级</f>
        <v/>
      </c>
      <c r="Y671" s="515" t="str">
        <f>四年级仰卧起坐得分</f>
        <v/>
      </c>
      <c r="Z671" s="518" t="str">
        <f>四年级等级</f>
        <v/>
      </c>
      <c r="AA671" s="533"/>
      <c r="AB671" s="515"/>
      <c r="AC671" s="533" t="str">
        <f>四年级跳绳附加分</f>
        <v/>
      </c>
      <c r="AD671" s="534" t="str">
        <f>四年级标准分</f>
        <v/>
      </c>
      <c r="AE671" s="534" t="str">
        <f>四年级总分</f>
        <v/>
      </c>
      <c r="AF671" s="517" t="str">
        <f>四年级等级</f>
        <v/>
      </c>
    </row>
    <row r="672" spans="1:32">
      <c r="A672" s="476">
        <v>410</v>
      </c>
      <c r="B672" s="477">
        <v>40</v>
      </c>
      <c r="C672" s="586"/>
      <c r="D672" s="587"/>
      <c r="E672" s="586"/>
      <c r="F672" s="481"/>
      <c r="G672" s="588"/>
      <c r="H672" s="475"/>
      <c r="I672" s="595"/>
      <c r="J672" s="596"/>
      <c r="K672" s="596"/>
      <c r="L672" s="503"/>
      <c r="M672" s="644"/>
      <c r="N672" s="505" t="str">
        <f>四年级BMI</f>
        <v/>
      </c>
      <c r="O672" s="499" t="str">
        <f>四年级BMI等级</f>
        <v/>
      </c>
      <c r="P672" s="500" t="str">
        <f>四年级BMI得分</f>
        <v/>
      </c>
      <c r="Q672" s="515" t="str">
        <f>四年级肺活量得分</f>
        <v/>
      </c>
      <c r="R672" s="512" t="str">
        <f>四年级等级</f>
        <v/>
      </c>
      <c r="S672" s="516" t="str">
        <f>四年级50米跑得分</f>
        <v/>
      </c>
      <c r="T672" s="517" t="str">
        <f>四年级等级</f>
        <v/>
      </c>
      <c r="U672" s="516" t="str">
        <f>四年级坐位体前屈得分</f>
        <v/>
      </c>
      <c r="V672" s="517" t="str">
        <f>四年级等级</f>
        <v/>
      </c>
      <c r="W672" s="516" t="str">
        <f>四年级一分钟跳绳得分</f>
        <v/>
      </c>
      <c r="X672" s="517" t="str">
        <f>四年级等级</f>
        <v/>
      </c>
      <c r="Y672" s="515" t="str">
        <f>四年级仰卧起坐得分</f>
        <v/>
      </c>
      <c r="Z672" s="518" t="str">
        <f>四年级等级</f>
        <v/>
      </c>
      <c r="AA672" s="533"/>
      <c r="AB672" s="515"/>
      <c r="AC672" s="533" t="str">
        <f>四年级跳绳附加分</f>
        <v/>
      </c>
      <c r="AD672" s="534" t="str">
        <f>四年级标准分</f>
        <v/>
      </c>
      <c r="AE672" s="534" t="str">
        <f>四年级总分</f>
        <v/>
      </c>
      <c r="AF672" s="517" t="str">
        <f>四年级等级</f>
        <v/>
      </c>
    </row>
    <row r="673" spans="1:32">
      <c r="A673" s="476">
        <v>410</v>
      </c>
      <c r="B673" s="477">
        <v>41</v>
      </c>
      <c r="C673" s="586"/>
      <c r="D673" s="587"/>
      <c r="E673" s="586"/>
      <c r="F673" s="481"/>
      <c r="G673" s="588"/>
      <c r="H673" s="475"/>
      <c r="I673" s="595"/>
      <c r="J673" s="596"/>
      <c r="K673" s="596"/>
      <c r="L673" s="503"/>
      <c r="M673" s="644"/>
      <c r="N673" s="505" t="str">
        <f>四年级BMI</f>
        <v/>
      </c>
      <c r="O673" s="499" t="str">
        <f>四年级BMI等级</f>
        <v/>
      </c>
      <c r="P673" s="500" t="str">
        <f>四年级BMI得分</f>
        <v/>
      </c>
      <c r="Q673" s="515" t="str">
        <f>四年级肺活量得分</f>
        <v/>
      </c>
      <c r="R673" s="512" t="str">
        <f>四年级等级</f>
        <v/>
      </c>
      <c r="S673" s="516" t="str">
        <f>四年级50米跑得分</f>
        <v/>
      </c>
      <c r="T673" s="517" t="str">
        <f>四年级等级</f>
        <v/>
      </c>
      <c r="U673" s="516" t="str">
        <f>四年级坐位体前屈得分</f>
        <v/>
      </c>
      <c r="V673" s="517" t="str">
        <f>四年级等级</f>
        <v/>
      </c>
      <c r="W673" s="516" t="str">
        <f>四年级一分钟跳绳得分</f>
        <v/>
      </c>
      <c r="X673" s="517" t="str">
        <f>四年级等级</f>
        <v/>
      </c>
      <c r="Y673" s="515" t="str">
        <f>四年级仰卧起坐得分</f>
        <v/>
      </c>
      <c r="Z673" s="518" t="str">
        <f>四年级等级</f>
        <v/>
      </c>
      <c r="AA673" s="533"/>
      <c r="AB673" s="515"/>
      <c r="AC673" s="533" t="str">
        <f>四年级跳绳附加分</f>
        <v/>
      </c>
      <c r="AD673" s="534" t="str">
        <f>四年级标准分</f>
        <v/>
      </c>
      <c r="AE673" s="534" t="str">
        <f>四年级总分</f>
        <v/>
      </c>
      <c r="AF673" s="517" t="str">
        <f>四年级等级</f>
        <v/>
      </c>
    </row>
    <row r="674" spans="1:32">
      <c r="A674" s="476">
        <v>410</v>
      </c>
      <c r="B674" s="477">
        <v>42</v>
      </c>
      <c r="C674" s="586"/>
      <c r="D674" s="587"/>
      <c r="E674" s="586"/>
      <c r="F674" s="481"/>
      <c r="G674" s="588"/>
      <c r="H674" s="475"/>
      <c r="I674" s="595"/>
      <c r="J674" s="596"/>
      <c r="K674" s="596"/>
      <c r="L674" s="503"/>
      <c r="M674" s="644"/>
      <c r="N674" s="505" t="str">
        <f>四年级BMI</f>
        <v/>
      </c>
      <c r="O674" s="499" t="str">
        <f>四年级BMI等级</f>
        <v/>
      </c>
      <c r="P674" s="500" t="str">
        <f>四年级BMI得分</f>
        <v/>
      </c>
      <c r="Q674" s="515" t="str">
        <f>四年级肺活量得分</f>
        <v/>
      </c>
      <c r="R674" s="512" t="str">
        <f>四年级等级</f>
        <v/>
      </c>
      <c r="S674" s="516" t="str">
        <f>四年级50米跑得分</f>
        <v/>
      </c>
      <c r="T674" s="517" t="str">
        <f>四年级等级</f>
        <v/>
      </c>
      <c r="U674" s="516" t="str">
        <f>四年级坐位体前屈得分</f>
        <v/>
      </c>
      <c r="V674" s="517" t="str">
        <f>四年级等级</f>
        <v/>
      </c>
      <c r="W674" s="516" t="str">
        <f>四年级一分钟跳绳得分</f>
        <v/>
      </c>
      <c r="X674" s="517" t="str">
        <f>四年级等级</f>
        <v/>
      </c>
      <c r="Y674" s="515" t="str">
        <f>四年级仰卧起坐得分</f>
        <v/>
      </c>
      <c r="Z674" s="518" t="str">
        <f>四年级等级</f>
        <v/>
      </c>
      <c r="AA674" s="533"/>
      <c r="AB674" s="515"/>
      <c r="AC674" s="533" t="str">
        <f>四年级跳绳附加分</f>
        <v/>
      </c>
      <c r="AD674" s="534" t="str">
        <f>四年级标准分</f>
        <v/>
      </c>
      <c r="AE674" s="534" t="str">
        <f>四年级总分</f>
        <v/>
      </c>
      <c r="AF674" s="517" t="str">
        <f>四年级等级</f>
        <v/>
      </c>
    </row>
    <row r="675" spans="1:32">
      <c r="A675" s="476">
        <v>410</v>
      </c>
      <c r="B675" s="477">
        <v>43</v>
      </c>
      <c r="C675" s="586"/>
      <c r="D675" s="587"/>
      <c r="E675" s="586"/>
      <c r="F675" s="481"/>
      <c r="G675" s="588"/>
      <c r="H675" s="475"/>
      <c r="I675" s="595"/>
      <c r="J675" s="596"/>
      <c r="K675" s="596"/>
      <c r="L675" s="503"/>
      <c r="M675" s="644"/>
      <c r="N675" s="505" t="str">
        <f>四年级BMI</f>
        <v/>
      </c>
      <c r="O675" s="499" t="str">
        <f>四年级BMI等级</f>
        <v/>
      </c>
      <c r="P675" s="500" t="str">
        <f>四年级BMI得分</f>
        <v/>
      </c>
      <c r="Q675" s="515" t="str">
        <f>四年级肺活量得分</f>
        <v/>
      </c>
      <c r="R675" s="512" t="str">
        <f>四年级等级</f>
        <v/>
      </c>
      <c r="S675" s="516" t="str">
        <f>四年级50米跑得分</f>
        <v/>
      </c>
      <c r="T675" s="517" t="str">
        <f>四年级等级</f>
        <v/>
      </c>
      <c r="U675" s="516" t="str">
        <f>四年级坐位体前屈得分</f>
        <v/>
      </c>
      <c r="V675" s="517" t="str">
        <f>四年级等级</f>
        <v/>
      </c>
      <c r="W675" s="516" t="str">
        <f>四年级一分钟跳绳得分</f>
        <v/>
      </c>
      <c r="X675" s="517" t="str">
        <f>四年级等级</f>
        <v/>
      </c>
      <c r="Y675" s="515" t="str">
        <f>四年级仰卧起坐得分</f>
        <v/>
      </c>
      <c r="Z675" s="518" t="str">
        <f>四年级等级</f>
        <v/>
      </c>
      <c r="AA675" s="533"/>
      <c r="AB675" s="515"/>
      <c r="AC675" s="533" t="str">
        <f>四年级跳绳附加分</f>
        <v/>
      </c>
      <c r="AD675" s="534" t="str">
        <f>四年级标准分</f>
        <v/>
      </c>
      <c r="AE675" s="534" t="str">
        <f>四年级总分</f>
        <v/>
      </c>
      <c r="AF675" s="517" t="str">
        <f>四年级等级</f>
        <v/>
      </c>
    </row>
    <row r="676" spans="1:32">
      <c r="A676" s="476">
        <v>410</v>
      </c>
      <c r="B676" s="477">
        <v>44</v>
      </c>
      <c r="C676" s="586"/>
      <c r="D676" s="587"/>
      <c r="E676" s="586"/>
      <c r="F676" s="481"/>
      <c r="G676" s="588"/>
      <c r="H676" s="475"/>
      <c r="I676" s="595"/>
      <c r="J676" s="596"/>
      <c r="K676" s="596"/>
      <c r="L676" s="503"/>
      <c r="M676" s="644"/>
      <c r="N676" s="505" t="str">
        <f>四年级BMI</f>
        <v/>
      </c>
      <c r="O676" s="499" t="str">
        <f>四年级BMI等级</f>
        <v/>
      </c>
      <c r="P676" s="500" t="str">
        <f>四年级BMI得分</f>
        <v/>
      </c>
      <c r="Q676" s="515" t="str">
        <f>四年级肺活量得分</f>
        <v/>
      </c>
      <c r="R676" s="512" t="str">
        <f>四年级等级</f>
        <v/>
      </c>
      <c r="S676" s="516" t="str">
        <f>四年级50米跑得分</f>
        <v/>
      </c>
      <c r="T676" s="517" t="str">
        <f>四年级等级</f>
        <v/>
      </c>
      <c r="U676" s="516" t="str">
        <f>四年级坐位体前屈得分</f>
        <v/>
      </c>
      <c r="V676" s="517" t="str">
        <f>四年级等级</f>
        <v/>
      </c>
      <c r="W676" s="516" t="str">
        <f>四年级一分钟跳绳得分</f>
        <v/>
      </c>
      <c r="X676" s="517" t="str">
        <f>四年级等级</f>
        <v/>
      </c>
      <c r="Y676" s="515" t="str">
        <f>四年级仰卧起坐得分</f>
        <v/>
      </c>
      <c r="Z676" s="518" t="str">
        <f>四年级等级</f>
        <v/>
      </c>
      <c r="AA676" s="533"/>
      <c r="AB676" s="515"/>
      <c r="AC676" s="533" t="str">
        <f>四年级跳绳附加分</f>
        <v/>
      </c>
      <c r="AD676" s="534" t="str">
        <f>四年级标准分</f>
        <v/>
      </c>
      <c r="AE676" s="534" t="str">
        <f>四年级总分</f>
        <v/>
      </c>
      <c r="AF676" s="517" t="str">
        <f>四年级等级</f>
        <v/>
      </c>
    </row>
    <row r="677" spans="1:32">
      <c r="A677" s="476">
        <v>410</v>
      </c>
      <c r="B677" s="477">
        <v>45</v>
      </c>
      <c r="C677" s="586"/>
      <c r="D677" s="587"/>
      <c r="E677" s="586"/>
      <c r="F677" s="481"/>
      <c r="G677" s="588"/>
      <c r="H677" s="475"/>
      <c r="I677" s="595"/>
      <c r="J677" s="596"/>
      <c r="K677" s="596"/>
      <c r="L677" s="503"/>
      <c r="M677" s="644"/>
      <c r="N677" s="505" t="str">
        <f>四年级BMI</f>
        <v/>
      </c>
      <c r="O677" s="499" t="str">
        <f>四年级BMI等级</f>
        <v/>
      </c>
      <c r="P677" s="500" t="str">
        <f>四年级BMI得分</f>
        <v/>
      </c>
      <c r="Q677" s="515" t="str">
        <f>四年级肺活量得分</f>
        <v/>
      </c>
      <c r="R677" s="512" t="str">
        <f>四年级等级</f>
        <v/>
      </c>
      <c r="S677" s="516" t="str">
        <f>四年级50米跑得分</f>
        <v/>
      </c>
      <c r="T677" s="517" t="str">
        <f>四年级等级</f>
        <v/>
      </c>
      <c r="U677" s="516" t="str">
        <f>四年级坐位体前屈得分</f>
        <v/>
      </c>
      <c r="V677" s="517" t="str">
        <f>四年级等级</f>
        <v/>
      </c>
      <c r="W677" s="516" t="str">
        <f>四年级一分钟跳绳得分</f>
        <v/>
      </c>
      <c r="X677" s="517" t="str">
        <f>四年级等级</f>
        <v/>
      </c>
      <c r="Y677" s="515" t="str">
        <f>四年级仰卧起坐得分</f>
        <v/>
      </c>
      <c r="Z677" s="518" t="str">
        <f>四年级等级</f>
        <v/>
      </c>
      <c r="AA677" s="533"/>
      <c r="AB677" s="515"/>
      <c r="AC677" s="533" t="str">
        <f>四年级跳绳附加分</f>
        <v/>
      </c>
      <c r="AD677" s="534" t="str">
        <f>四年级标准分</f>
        <v/>
      </c>
      <c r="AE677" s="534" t="str">
        <f>四年级总分</f>
        <v/>
      </c>
      <c r="AF677" s="517" t="str">
        <f>四年级等级</f>
        <v/>
      </c>
    </row>
    <row r="678" spans="1:32">
      <c r="A678" s="476">
        <v>410</v>
      </c>
      <c r="B678" s="477">
        <v>46</v>
      </c>
      <c r="C678" s="586"/>
      <c r="D678" s="587"/>
      <c r="E678" s="586"/>
      <c r="F678" s="473"/>
      <c r="G678" s="588"/>
      <c r="H678" s="475"/>
      <c r="I678" s="600"/>
      <c r="J678" s="597"/>
      <c r="K678" s="597"/>
      <c r="L678" s="496"/>
      <c r="M678" s="643"/>
      <c r="N678" s="498" t="str">
        <f>四年级BMI</f>
        <v/>
      </c>
      <c r="O678" s="499" t="str">
        <f>四年级BMI等级</f>
        <v/>
      </c>
      <c r="P678" s="500" t="str">
        <f>四年级BMI得分</f>
        <v/>
      </c>
      <c r="Q678" s="515" t="str">
        <f>四年级肺活量得分</f>
        <v/>
      </c>
      <c r="R678" s="512" t="str">
        <f>四年级等级</f>
        <v/>
      </c>
      <c r="S678" s="516" t="str">
        <f>四年级50米跑得分</f>
        <v/>
      </c>
      <c r="T678" s="512" t="str">
        <f>四年级等级</f>
        <v/>
      </c>
      <c r="U678" s="516" t="str">
        <f>四年级坐位体前屈得分</f>
        <v/>
      </c>
      <c r="V678" s="512" t="str">
        <f>四年级等级</f>
        <v/>
      </c>
      <c r="W678" s="516" t="str">
        <f>四年级一分钟跳绳得分</f>
        <v/>
      </c>
      <c r="X678" s="512" t="str">
        <f>四年级等级</f>
        <v/>
      </c>
      <c r="Y678" s="511" t="str">
        <f>四年级仰卧起坐得分</f>
        <v/>
      </c>
      <c r="Z678" s="514" t="str">
        <f>四年级等级</f>
        <v/>
      </c>
      <c r="AA678" s="530"/>
      <c r="AB678" s="511"/>
      <c r="AC678" s="530" t="str">
        <f>四年级跳绳附加分</f>
        <v/>
      </c>
      <c r="AD678" s="534" t="str">
        <f>四年级标准分</f>
        <v/>
      </c>
      <c r="AE678" s="531" t="str">
        <f>四年级总分</f>
        <v/>
      </c>
      <c r="AF678" s="512" t="str">
        <f>四年级等级</f>
        <v/>
      </c>
    </row>
    <row r="679" spans="1:32">
      <c r="A679" s="476">
        <v>410</v>
      </c>
      <c r="B679" s="477">
        <v>47</v>
      </c>
      <c r="C679" s="586"/>
      <c r="D679" s="587"/>
      <c r="E679" s="586"/>
      <c r="F679" s="473"/>
      <c r="G679" s="588"/>
      <c r="H679" s="475"/>
      <c r="I679" s="595"/>
      <c r="J679" s="596"/>
      <c r="K679" s="597"/>
      <c r="L679" s="503"/>
      <c r="M679" s="644"/>
      <c r="N679" s="505" t="str">
        <f>四年级BMI</f>
        <v/>
      </c>
      <c r="O679" s="499" t="str">
        <f>四年级BMI等级</f>
        <v/>
      </c>
      <c r="P679" s="500" t="str">
        <f>四年级BMI得分</f>
        <v/>
      </c>
      <c r="Q679" s="515" t="str">
        <f>四年级肺活量得分</f>
        <v/>
      </c>
      <c r="R679" s="512" t="str">
        <f>四年级等级</f>
        <v/>
      </c>
      <c r="S679" s="516" t="str">
        <f>四年级50米跑得分</f>
        <v/>
      </c>
      <c r="T679" s="512" t="str">
        <f>四年级等级</f>
        <v/>
      </c>
      <c r="U679" s="516" t="str">
        <f>四年级坐位体前屈得分</f>
        <v/>
      </c>
      <c r="V679" s="517" t="str">
        <f>四年级等级</f>
        <v/>
      </c>
      <c r="W679" s="516" t="str">
        <f>四年级一分钟跳绳得分</f>
        <v/>
      </c>
      <c r="X679" s="517" t="str">
        <f>四年级等级</f>
        <v/>
      </c>
      <c r="Y679" s="515" t="str">
        <f>四年级仰卧起坐得分</f>
        <v/>
      </c>
      <c r="Z679" s="518" t="str">
        <f>四年级等级</f>
        <v/>
      </c>
      <c r="AA679" s="533"/>
      <c r="AB679" s="515"/>
      <c r="AC679" s="533" t="str">
        <f>四年级跳绳附加分</f>
        <v/>
      </c>
      <c r="AD679" s="534" t="str">
        <f>四年级标准分</f>
        <v/>
      </c>
      <c r="AE679" s="534" t="str">
        <f>四年级总分</f>
        <v/>
      </c>
      <c r="AF679" s="517" t="str">
        <f>四年级等级</f>
        <v/>
      </c>
    </row>
    <row r="680" spans="1:32">
      <c r="A680" s="476">
        <v>410</v>
      </c>
      <c r="B680" s="477">
        <v>48</v>
      </c>
      <c r="C680" s="586"/>
      <c r="D680" s="587"/>
      <c r="E680" s="586"/>
      <c r="F680" s="473"/>
      <c r="G680" s="588"/>
      <c r="H680" s="475"/>
      <c r="I680" s="595"/>
      <c r="J680" s="596"/>
      <c r="K680" s="597"/>
      <c r="L680" s="503"/>
      <c r="M680" s="644"/>
      <c r="N680" s="505" t="str">
        <f>四年级BMI</f>
        <v/>
      </c>
      <c r="O680" s="499" t="str">
        <f>四年级BMI等级</f>
        <v/>
      </c>
      <c r="P680" s="500" t="str">
        <f>四年级BMI得分</f>
        <v/>
      </c>
      <c r="Q680" s="515" t="str">
        <f>四年级肺活量得分</f>
        <v/>
      </c>
      <c r="R680" s="512" t="str">
        <f>四年级等级</f>
        <v/>
      </c>
      <c r="S680" s="516" t="str">
        <f>四年级50米跑得分</f>
        <v/>
      </c>
      <c r="T680" s="512" t="str">
        <f>四年级等级</f>
        <v/>
      </c>
      <c r="U680" s="516" t="str">
        <f>四年级坐位体前屈得分</f>
        <v/>
      </c>
      <c r="V680" s="517" t="str">
        <f>四年级等级</f>
        <v/>
      </c>
      <c r="W680" s="516" t="str">
        <f>四年级一分钟跳绳得分</f>
        <v/>
      </c>
      <c r="X680" s="517" t="str">
        <f>四年级等级</f>
        <v/>
      </c>
      <c r="Y680" s="515" t="str">
        <f>四年级仰卧起坐得分</f>
        <v/>
      </c>
      <c r="Z680" s="518" t="str">
        <f>四年级等级</f>
        <v/>
      </c>
      <c r="AA680" s="533"/>
      <c r="AB680" s="515"/>
      <c r="AC680" s="533" t="str">
        <f>四年级跳绳附加分</f>
        <v/>
      </c>
      <c r="AD680" s="534" t="str">
        <f>四年级标准分</f>
        <v/>
      </c>
      <c r="AE680" s="534" t="str">
        <f>四年级总分</f>
        <v/>
      </c>
      <c r="AF680" s="517" t="str">
        <f>四年级等级</f>
        <v/>
      </c>
    </row>
    <row r="681" spans="1:32">
      <c r="A681" s="476">
        <v>410</v>
      </c>
      <c r="B681" s="477">
        <v>49</v>
      </c>
      <c r="C681" s="586"/>
      <c r="D681" s="587"/>
      <c r="E681" s="586"/>
      <c r="F681" s="473"/>
      <c r="G681" s="589"/>
      <c r="H681" s="475"/>
      <c r="I681" s="595"/>
      <c r="J681" s="596"/>
      <c r="K681" s="597"/>
      <c r="L681" s="503"/>
      <c r="M681" s="644"/>
      <c r="N681" s="505" t="str">
        <f>四年级BMI</f>
        <v/>
      </c>
      <c r="O681" s="499" t="str">
        <f>四年级BMI等级</f>
        <v/>
      </c>
      <c r="P681" s="500" t="str">
        <f>四年级BMI得分</f>
        <v/>
      </c>
      <c r="Q681" s="515" t="str">
        <f>四年级肺活量得分</f>
        <v/>
      </c>
      <c r="R681" s="512" t="str">
        <f>四年级等级</f>
        <v/>
      </c>
      <c r="S681" s="516" t="str">
        <f>四年级50米跑得分</f>
        <v/>
      </c>
      <c r="T681" s="512" t="str">
        <f>四年级等级</f>
        <v/>
      </c>
      <c r="U681" s="516" t="str">
        <f>四年级坐位体前屈得分</f>
        <v/>
      </c>
      <c r="V681" s="517" t="str">
        <f>四年级等级</f>
        <v/>
      </c>
      <c r="W681" s="516" t="str">
        <f>四年级一分钟跳绳得分</f>
        <v/>
      </c>
      <c r="X681" s="517" t="str">
        <f>四年级等级</f>
        <v/>
      </c>
      <c r="Y681" s="515" t="str">
        <f>四年级仰卧起坐得分</f>
        <v/>
      </c>
      <c r="Z681" s="518" t="str">
        <f>四年级等级</f>
        <v/>
      </c>
      <c r="AA681" s="533"/>
      <c r="AB681" s="515"/>
      <c r="AC681" s="533" t="str">
        <f>四年级跳绳附加分</f>
        <v/>
      </c>
      <c r="AD681" s="534" t="str">
        <f>四年级标准分</f>
        <v/>
      </c>
      <c r="AE681" s="534" t="str">
        <f>四年级总分</f>
        <v/>
      </c>
      <c r="AF681" s="517" t="str">
        <f>四年级等级</f>
        <v/>
      </c>
    </row>
    <row r="682" spans="1:32">
      <c r="A682" s="476">
        <v>410</v>
      </c>
      <c r="B682" s="477">
        <v>50</v>
      </c>
      <c r="C682" s="586"/>
      <c r="D682" s="587"/>
      <c r="E682" s="586"/>
      <c r="F682" s="473"/>
      <c r="G682" s="589"/>
      <c r="H682" s="475"/>
      <c r="I682" s="595"/>
      <c r="J682" s="596"/>
      <c r="K682" s="597"/>
      <c r="L682" s="503"/>
      <c r="M682" s="644"/>
      <c r="N682" s="505" t="str">
        <f>四年级BMI</f>
        <v/>
      </c>
      <c r="O682" s="499" t="str">
        <f>四年级BMI等级</f>
        <v/>
      </c>
      <c r="P682" s="500" t="str">
        <f>四年级BMI得分</f>
        <v/>
      </c>
      <c r="Q682" s="515" t="str">
        <f>四年级肺活量得分</f>
        <v/>
      </c>
      <c r="R682" s="512" t="str">
        <f>四年级等级</f>
        <v/>
      </c>
      <c r="S682" s="516" t="str">
        <f>四年级50米跑得分</f>
        <v/>
      </c>
      <c r="T682" s="512" t="str">
        <f>四年级等级</f>
        <v/>
      </c>
      <c r="U682" s="516" t="str">
        <f>四年级坐位体前屈得分</f>
        <v/>
      </c>
      <c r="V682" s="517" t="str">
        <f>四年级等级</f>
        <v/>
      </c>
      <c r="W682" s="516" t="str">
        <f>四年级一分钟跳绳得分</f>
        <v/>
      </c>
      <c r="X682" s="517" t="str">
        <f>四年级等级</f>
        <v/>
      </c>
      <c r="Y682" s="515" t="str">
        <f>四年级仰卧起坐得分</f>
        <v/>
      </c>
      <c r="Z682" s="518" t="str">
        <f>四年级等级</f>
        <v/>
      </c>
      <c r="AA682" s="533"/>
      <c r="AB682" s="515"/>
      <c r="AC682" s="533" t="str">
        <f>四年级跳绳附加分</f>
        <v/>
      </c>
      <c r="AD682" s="534" t="str">
        <f>四年级标准分</f>
        <v/>
      </c>
      <c r="AE682" s="534" t="str">
        <f>四年级总分</f>
        <v/>
      </c>
      <c r="AF682" s="517" t="str">
        <f>四年级等级</f>
        <v/>
      </c>
    </row>
    <row r="683" spans="1:32">
      <c r="A683" s="476">
        <v>410</v>
      </c>
      <c r="B683" s="477">
        <v>51</v>
      </c>
      <c r="C683" s="586"/>
      <c r="D683" s="587"/>
      <c r="E683" s="586"/>
      <c r="F683" s="473"/>
      <c r="G683" s="588"/>
      <c r="H683" s="475"/>
      <c r="I683" s="595"/>
      <c r="J683" s="596"/>
      <c r="K683" s="597"/>
      <c r="L683" s="503"/>
      <c r="M683" s="644"/>
      <c r="N683" s="505" t="str">
        <f>四年级BMI</f>
        <v/>
      </c>
      <c r="O683" s="499" t="str">
        <f>四年级BMI等级</f>
        <v/>
      </c>
      <c r="P683" s="500" t="str">
        <f>四年级BMI得分</f>
        <v/>
      </c>
      <c r="Q683" s="515" t="str">
        <f>四年级肺活量得分</f>
        <v/>
      </c>
      <c r="R683" s="512" t="str">
        <f>四年级等级</f>
        <v/>
      </c>
      <c r="S683" s="516" t="str">
        <f>四年级50米跑得分</f>
        <v/>
      </c>
      <c r="T683" s="512" t="str">
        <f>四年级等级</f>
        <v/>
      </c>
      <c r="U683" s="516" t="str">
        <f>四年级坐位体前屈得分</f>
        <v/>
      </c>
      <c r="V683" s="517" t="str">
        <f>四年级等级</f>
        <v/>
      </c>
      <c r="W683" s="516" t="str">
        <f>四年级一分钟跳绳得分</f>
        <v/>
      </c>
      <c r="X683" s="517" t="str">
        <f>四年级等级</f>
        <v/>
      </c>
      <c r="Y683" s="515" t="str">
        <f>四年级仰卧起坐得分</f>
        <v/>
      </c>
      <c r="Z683" s="518" t="str">
        <f>四年级等级</f>
        <v/>
      </c>
      <c r="AA683" s="533"/>
      <c r="AB683" s="515"/>
      <c r="AC683" s="533" t="str">
        <f>四年级跳绳附加分</f>
        <v/>
      </c>
      <c r="AD683" s="534" t="str">
        <f>四年级标准分</f>
        <v/>
      </c>
      <c r="AE683" s="534" t="str">
        <f>四年级总分</f>
        <v/>
      </c>
      <c r="AF683" s="517" t="str">
        <f>四年级等级</f>
        <v/>
      </c>
    </row>
    <row r="684" spans="1:32">
      <c r="A684" s="476">
        <v>410</v>
      </c>
      <c r="B684" s="477">
        <v>52</v>
      </c>
      <c r="C684" s="586"/>
      <c r="D684" s="587"/>
      <c r="E684" s="586"/>
      <c r="F684" s="473"/>
      <c r="G684" s="588"/>
      <c r="H684" s="475"/>
      <c r="I684" s="595"/>
      <c r="J684" s="596"/>
      <c r="K684" s="597"/>
      <c r="L684" s="503"/>
      <c r="M684" s="644"/>
      <c r="N684" s="505" t="str">
        <f>四年级BMI</f>
        <v/>
      </c>
      <c r="O684" s="499" t="str">
        <f>四年级BMI等级</f>
        <v/>
      </c>
      <c r="P684" s="500" t="str">
        <f>四年级BMI得分</f>
        <v/>
      </c>
      <c r="Q684" s="515" t="str">
        <f>四年级肺活量得分</f>
        <v/>
      </c>
      <c r="R684" s="512" t="str">
        <f>四年级等级</f>
        <v/>
      </c>
      <c r="S684" s="516" t="str">
        <f>四年级50米跑得分</f>
        <v/>
      </c>
      <c r="T684" s="517" t="str">
        <f>四年级等级</f>
        <v/>
      </c>
      <c r="U684" s="516" t="str">
        <f>四年级坐位体前屈得分</f>
        <v/>
      </c>
      <c r="V684" s="517" t="str">
        <f>四年级等级</f>
        <v/>
      </c>
      <c r="W684" s="516" t="str">
        <f>四年级一分钟跳绳得分</f>
        <v/>
      </c>
      <c r="X684" s="517" t="str">
        <f>四年级等级</f>
        <v/>
      </c>
      <c r="Y684" s="515" t="str">
        <f>四年级仰卧起坐得分</f>
        <v/>
      </c>
      <c r="Z684" s="518" t="str">
        <f>四年级等级</f>
        <v/>
      </c>
      <c r="AA684" s="533"/>
      <c r="AB684" s="515"/>
      <c r="AC684" s="533" t="str">
        <f>四年级跳绳附加分</f>
        <v/>
      </c>
      <c r="AD684" s="534" t="str">
        <f>四年级标准分</f>
        <v/>
      </c>
      <c r="AE684" s="534" t="str">
        <f>四年级总分</f>
        <v/>
      </c>
      <c r="AF684" s="517" t="str">
        <f>四年级等级</f>
        <v/>
      </c>
    </row>
    <row r="685" spans="1:32">
      <c r="A685" s="476">
        <v>410</v>
      </c>
      <c r="B685" s="477">
        <v>53</v>
      </c>
      <c r="C685" s="586"/>
      <c r="D685" s="587"/>
      <c r="E685" s="586"/>
      <c r="F685" s="473"/>
      <c r="G685" s="588"/>
      <c r="H685" s="475"/>
      <c r="I685" s="595"/>
      <c r="J685" s="596"/>
      <c r="K685" s="597"/>
      <c r="L685" s="503"/>
      <c r="M685" s="644"/>
      <c r="N685" s="505" t="str">
        <f>四年级BMI</f>
        <v/>
      </c>
      <c r="O685" s="499" t="str">
        <f>四年级BMI等级</f>
        <v/>
      </c>
      <c r="P685" s="500" t="str">
        <f>四年级BMI得分</f>
        <v/>
      </c>
      <c r="Q685" s="515" t="str">
        <f>四年级肺活量得分</f>
        <v/>
      </c>
      <c r="R685" s="512" t="str">
        <f>四年级等级</f>
        <v/>
      </c>
      <c r="S685" s="516" t="str">
        <f>四年级50米跑得分</f>
        <v/>
      </c>
      <c r="T685" s="517" t="str">
        <f>四年级等级</f>
        <v/>
      </c>
      <c r="U685" s="516" t="str">
        <f>四年级坐位体前屈得分</f>
        <v/>
      </c>
      <c r="V685" s="517" t="str">
        <f>四年级等级</f>
        <v/>
      </c>
      <c r="W685" s="516" t="str">
        <f>四年级一分钟跳绳得分</f>
        <v/>
      </c>
      <c r="X685" s="517" t="str">
        <f>四年级等级</f>
        <v/>
      </c>
      <c r="Y685" s="515" t="str">
        <f>四年级仰卧起坐得分</f>
        <v/>
      </c>
      <c r="Z685" s="518" t="str">
        <f>四年级等级</f>
        <v/>
      </c>
      <c r="AA685" s="533"/>
      <c r="AB685" s="515"/>
      <c r="AC685" s="533" t="str">
        <f>四年级跳绳附加分</f>
        <v/>
      </c>
      <c r="AD685" s="534" t="str">
        <f>四年级标准分</f>
        <v/>
      </c>
      <c r="AE685" s="534" t="str">
        <f>四年级总分</f>
        <v/>
      </c>
      <c r="AF685" s="517" t="str">
        <f>四年级等级</f>
        <v/>
      </c>
    </row>
    <row r="686" spans="1:32">
      <c r="A686" s="476">
        <v>410</v>
      </c>
      <c r="B686" s="477">
        <v>54</v>
      </c>
      <c r="C686" s="586"/>
      <c r="D686" s="587"/>
      <c r="E686" s="586"/>
      <c r="F686" s="473"/>
      <c r="G686" s="588"/>
      <c r="H686" s="475"/>
      <c r="I686" s="595"/>
      <c r="J686" s="596"/>
      <c r="K686" s="597"/>
      <c r="L686" s="503"/>
      <c r="M686" s="644"/>
      <c r="N686" s="505" t="str">
        <f>四年级BMI</f>
        <v/>
      </c>
      <c r="O686" s="499" t="str">
        <f>四年级BMI等级</f>
        <v/>
      </c>
      <c r="P686" s="500" t="str">
        <f>四年级BMI得分</f>
        <v/>
      </c>
      <c r="Q686" s="515" t="str">
        <f>四年级肺活量得分</f>
        <v/>
      </c>
      <c r="R686" s="512" t="str">
        <f>四年级等级</f>
        <v/>
      </c>
      <c r="S686" s="516" t="str">
        <f>四年级50米跑得分</f>
        <v/>
      </c>
      <c r="T686" s="517" t="str">
        <f>四年级等级</f>
        <v/>
      </c>
      <c r="U686" s="516" t="str">
        <f>四年级坐位体前屈得分</f>
        <v/>
      </c>
      <c r="V686" s="517" t="str">
        <f>四年级等级</f>
        <v/>
      </c>
      <c r="W686" s="516" t="str">
        <f>四年级一分钟跳绳得分</f>
        <v/>
      </c>
      <c r="X686" s="517" t="str">
        <f>四年级等级</f>
        <v/>
      </c>
      <c r="Y686" s="515" t="str">
        <f>四年级仰卧起坐得分</f>
        <v/>
      </c>
      <c r="Z686" s="518" t="str">
        <f>四年级等级</f>
        <v/>
      </c>
      <c r="AA686" s="533"/>
      <c r="AB686" s="515"/>
      <c r="AC686" s="533" t="str">
        <f>四年级跳绳附加分</f>
        <v/>
      </c>
      <c r="AD686" s="534" t="str">
        <f>四年级标准分</f>
        <v/>
      </c>
      <c r="AE686" s="534" t="str">
        <f>四年级总分</f>
        <v/>
      </c>
      <c r="AF686" s="517" t="str">
        <f>四年级等级</f>
        <v/>
      </c>
    </row>
    <row r="687" spans="1:32">
      <c r="A687" s="476">
        <v>410</v>
      </c>
      <c r="B687" s="477">
        <v>55</v>
      </c>
      <c r="C687" s="586"/>
      <c r="D687" s="587"/>
      <c r="E687" s="586"/>
      <c r="F687" s="473"/>
      <c r="G687" s="588"/>
      <c r="H687" s="475"/>
      <c r="I687" s="595"/>
      <c r="J687" s="596"/>
      <c r="K687" s="597"/>
      <c r="L687" s="503"/>
      <c r="M687" s="644"/>
      <c r="N687" s="505" t="str">
        <f>四年级BMI</f>
        <v/>
      </c>
      <c r="O687" s="499" t="str">
        <f>四年级BMI等级</f>
        <v/>
      </c>
      <c r="P687" s="500" t="str">
        <f>四年级BMI得分</f>
        <v/>
      </c>
      <c r="Q687" s="515" t="str">
        <f>四年级肺活量得分</f>
        <v/>
      </c>
      <c r="R687" s="512" t="str">
        <f>四年级等级</f>
        <v/>
      </c>
      <c r="S687" s="516" t="str">
        <f>四年级50米跑得分</f>
        <v/>
      </c>
      <c r="T687" s="517" t="str">
        <f>四年级等级</f>
        <v/>
      </c>
      <c r="U687" s="516" t="str">
        <f>四年级坐位体前屈得分</f>
        <v/>
      </c>
      <c r="V687" s="517" t="str">
        <f>四年级等级</f>
        <v/>
      </c>
      <c r="W687" s="516" t="str">
        <f>四年级一分钟跳绳得分</f>
        <v/>
      </c>
      <c r="X687" s="517" t="str">
        <f>四年级等级</f>
        <v/>
      </c>
      <c r="Y687" s="515" t="str">
        <f>四年级仰卧起坐得分</f>
        <v/>
      </c>
      <c r="Z687" s="518" t="str">
        <f>四年级等级</f>
        <v/>
      </c>
      <c r="AA687" s="533"/>
      <c r="AB687" s="515"/>
      <c r="AC687" s="533" t="str">
        <f>四年级跳绳附加分</f>
        <v/>
      </c>
      <c r="AD687" s="534" t="str">
        <f>四年级标准分</f>
        <v/>
      </c>
      <c r="AE687" s="534" t="str">
        <f>四年级总分</f>
        <v/>
      </c>
      <c r="AF687" s="517" t="str">
        <f>四年级等级</f>
        <v/>
      </c>
    </row>
    <row r="688" spans="1:32">
      <c r="A688" s="476">
        <v>410</v>
      </c>
      <c r="B688" s="477">
        <v>56</v>
      </c>
      <c r="C688" s="586"/>
      <c r="D688" s="587"/>
      <c r="E688" s="586"/>
      <c r="F688" s="473"/>
      <c r="G688" s="588"/>
      <c r="H688" s="475"/>
      <c r="I688" s="595"/>
      <c r="J688" s="596"/>
      <c r="K688" s="597"/>
      <c r="L688" s="503"/>
      <c r="M688" s="644"/>
      <c r="N688" s="505" t="str">
        <f>四年级BMI</f>
        <v/>
      </c>
      <c r="O688" s="499" t="str">
        <f>四年级BMI等级</f>
        <v/>
      </c>
      <c r="P688" s="500" t="str">
        <f>四年级BMI得分</f>
        <v/>
      </c>
      <c r="Q688" s="515" t="str">
        <f>四年级肺活量得分</f>
        <v/>
      </c>
      <c r="R688" s="512" t="str">
        <f>四年级等级</f>
        <v/>
      </c>
      <c r="S688" s="516" t="str">
        <f>四年级50米跑得分</f>
        <v/>
      </c>
      <c r="T688" s="517" t="str">
        <f>四年级等级</f>
        <v/>
      </c>
      <c r="U688" s="516" t="str">
        <f>四年级坐位体前屈得分</f>
        <v/>
      </c>
      <c r="V688" s="517" t="str">
        <f>四年级等级</f>
        <v/>
      </c>
      <c r="W688" s="516" t="str">
        <f>四年级一分钟跳绳得分</f>
        <v/>
      </c>
      <c r="X688" s="517" t="str">
        <f>四年级等级</f>
        <v/>
      </c>
      <c r="Y688" s="515" t="str">
        <f>四年级仰卧起坐得分</f>
        <v/>
      </c>
      <c r="Z688" s="518" t="str">
        <f>四年级等级</f>
        <v/>
      </c>
      <c r="AA688" s="533"/>
      <c r="AB688" s="515"/>
      <c r="AC688" s="533" t="str">
        <f>四年级跳绳附加分</f>
        <v/>
      </c>
      <c r="AD688" s="534" t="str">
        <f>四年级标准分</f>
        <v/>
      </c>
      <c r="AE688" s="534" t="str">
        <f>四年级总分</f>
        <v/>
      </c>
      <c r="AF688" s="517" t="str">
        <f>四年级等级</f>
        <v/>
      </c>
    </row>
    <row r="689" spans="1:32">
      <c r="A689" s="476">
        <v>410</v>
      </c>
      <c r="B689" s="477">
        <v>57</v>
      </c>
      <c r="C689" s="586"/>
      <c r="D689" s="587"/>
      <c r="E689" s="586"/>
      <c r="F689" s="473"/>
      <c r="G689" s="588"/>
      <c r="H689" s="475"/>
      <c r="I689" s="595"/>
      <c r="J689" s="596"/>
      <c r="K689" s="597"/>
      <c r="L689" s="503"/>
      <c r="M689" s="644"/>
      <c r="N689" s="505" t="str">
        <f>四年级BMI</f>
        <v/>
      </c>
      <c r="O689" s="499" t="str">
        <f>四年级BMI等级</f>
        <v/>
      </c>
      <c r="P689" s="500" t="str">
        <f>四年级BMI得分</f>
        <v/>
      </c>
      <c r="Q689" s="515" t="str">
        <f>四年级肺活量得分</f>
        <v/>
      </c>
      <c r="R689" s="512" t="str">
        <f>四年级等级</f>
        <v/>
      </c>
      <c r="S689" s="516" t="str">
        <f>四年级50米跑得分</f>
        <v/>
      </c>
      <c r="T689" s="517" t="str">
        <f>四年级等级</f>
        <v/>
      </c>
      <c r="U689" s="516" t="str">
        <f>四年级坐位体前屈得分</f>
        <v/>
      </c>
      <c r="V689" s="517" t="str">
        <f>四年级等级</f>
        <v/>
      </c>
      <c r="W689" s="516" t="str">
        <f>四年级一分钟跳绳得分</f>
        <v/>
      </c>
      <c r="X689" s="517" t="str">
        <f>四年级等级</f>
        <v/>
      </c>
      <c r="Y689" s="515" t="str">
        <f>四年级仰卧起坐得分</f>
        <v/>
      </c>
      <c r="Z689" s="518" t="str">
        <f>四年级等级</f>
        <v/>
      </c>
      <c r="AA689" s="533"/>
      <c r="AB689" s="515"/>
      <c r="AC689" s="533" t="str">
        <f>四年级跳绳附加分</f>
        <v/>
      </c>
      <c r="AD689" s="534" t="str">
        <f>四年级标准分</f>
        <v/>
      </c>
      <c r="AE689" s="534" t="str">
        <f>四年级总分</f>
        <v/>
      </c>
      <c r="AF689" s="517" t="str">
        <f>四年级等级</f>
        <v/>
      </c>
    </row>
    <row r="690" spans="1:32">
      <c r="A690" s="476">
        <v>410</v>
      </c>
      <c r="B690" s="477">
        <v>58</v>
      </c>
      <c r="C690" s="586"/>
      <c r="D690" s="587"/>
      <c r="E690" s="586"/>
      <c r="F690" s="473"/>
      <c r="G690" s="588"/>
      <c r="H690" s="475"/>
      <c r="I690" s="595"/>
      <c r="J690" s="596"/>
      <c r="K690" s="597"/>
      <c r="L690" s="503"/>
      <c r="M690" s="644"/>
      <c r="N690" s="505" t="str">
        <f>四年级BMI</f>
        <v/>
      </c>
      <c r="O690" s="499" t="str">
        <f>四年级BMI等级</f>
        <v/>
      </c>
      <c r="P690" s="500" t="str">
        <f>四年级BMI得分</f>
        <v/>
      </c>
      <c r="Q690" s="515" t="str">
        <f>四年级肺活量得分</f>
        <v/>
      </c>
      <c r="R690" s="512" t="str">
        <f>四年级等级</f>
        <v/>
      </c>
      <c r="S690" s="516" t="str">
        <f>四年级50米跑得分</f>
        <v/>
      </c>
      <c r="T690" s="517" t="str">
        <f>四年级等级</f>
        <v/>
      </c>
      <c r="U690" s="516" t="str">
        <f>四年级坐位体前屈得分</f>
        <v/>
      </c>
      <c r="V690" s="517" t="str">
        <f>四年级等级</f>
        <v/>
      </c>
      <c r="W690" s="516" t="str">
        <f>四年级一分钟跳绳得分</f>
        <v/>
      </c>
      <c r="X690" s="517" t="str">
        <f>四年级等级</f>
        <v/>
      </c>
      <c r="Y690" s="515" t="str">
        <f>四年级仰卧起坐得分</f>
        <v/>
      </c>
      <c r="Z690" s="518" t="str">
        <f>四年级等级</f>
        <v/>
      </c>
      <c r="AA690" s="533"/>
      <c r="AB690" s="515"/>
      <c r="AC690" s="533" t="str">
        <f>四年级跳绳附加分</f>
        <v/>
      </c>
      <c r="AD690" s="534" t="str">
        <f>四年级标准分</f>
        <v/>
      </c>
      <c r="AE690" s="534" t="str">
        <f>四年级总分</f>
        <v/>
      </c>
      <c r="AF690" s="517" t="str">
        <f>四年级等级</f>
        <v/>
      </c>
    </row>
    <row r="691" spans="1:32">
      <c r="A691" s="476">
        <v>410</v>
      </c>
      <c r="B691" s="477">
        <v>59</v>
      </c>
      <c r="C691" s="586"/>
      <c r="D691" s="587"/>
      <c r="E691" s="586"/>
      <c r="F691" s="473"/>
      <c r="G691" s="588"/>
      <c r="H691" s="475"/>
      <c r="I691" s="595"/>
      <c r="J691" s="596"/>
      <c r="K691" s="597"/>
      <c r="L691" s="503"/>
      <c r="M691" s="644"/>
      <c r="N691" s="505" t="str">
        <f>四年级BMI</f>
        <v/>
      </c>
      <c r="O691" s="499" t="str">
        <f>四年级BMI等级</f>
        <v/>
      </c>
      <c r="P691" s="500" t="str">
        <f>四年级BMI得分</f>
        <v/>
      </c>
      <c r="Q691" s="515" t="str">
        <f>四年级肺活量得分</f>
        <v/>
      </c>
      <c r="R691" s="512" t="str">
        <f>四年级等级</f>
        <v/>
      </c>
      <c r="S691" s="516" t="str">
        <f>四年级50米跑得分</f>
        <v/>
      </c>
      <c r="T691" s="517" t="str">
        <f>四年级等级</f>
        <v/>
      </c>
      <c r="U691" s="516" t="str">
        <f>四年级坐位体前屈得分</f>
        <v/>
      </c>
      <c r="V691" s="517" t="str">
        <f>四年级等级</f>
        <v/>
      </c>
      <c r="W691" s="516" t="str">
        <f>四年级一分钟跳绳得分</f>
        <v/>
      </c>
      <c r="X691" s="517" t="str">
        <f>四年级等级</f>
        <v/>
      </c>
      <c r="Y691" s="515" t="str">
        <f>四年级仰卧起坐得分</f>
        <v/>
      </c>
      <c r="Z691" s="518" t="str">
        <f>四年级等级</f>
        <v/>
      </c>
      <c r="AA691" s="533"/>
      <c r="AB691" s="515"/>
      <c r="AC691" s="533" t="str">
        <f>四年级跳绳附加分</f>
        <v/>
      </c>
      <c r="AD691" s="534" t="str">
        <f>四年级标准分</f>
        <v/>
      </c>
      <c r="AE691" s="534" t="str">
        <f>四年级总分</f>
        <v/>
      </c>
      <c r="AF691" s="517" t="str">
        <f>四年级等级</f>
        <v/>
      </c>
    </row>
    <row r="692" spans="1:32">
      <c r="A692" s="476">
        <v>410</v>
      </c>
      <c r="B692" s="477">
        <v>60</v>
      </c>
      <c r="C692" s="586"/>
      <c r="D692" s="587"/>
      <c r="E692" s="586"/>
      <c r="F692" s="473"/>
      <c r="G692" s="588"/>
      <c r="H692" s="475"/>
      <c r="I692" s="595"/>
      <c r="J692" s="596"/>
      <c r="K692" s="597"/>
      <c r="L692" s="503"/>
      <c r="M692" s="644"/>
      <c r="N692" s="505" t="str">
        <f>四年级BMI</f>
        <v/>
      </c>
      <c r="O692" s="499" t="str">
        <f>四年级BMI等级</f>
        <v/>
      </c>
      <c r="P692" s="500" t="str">
        <f>四年级BMI得分</f>
        <v/>
      </c>
      <c r="Q692" s="515" t="str">
        <f>四年级肺活量得分</f>
        <v/>
      </c>
      <c r="R692" s="512" t="str">
        <f>四年级等级</f>
        <v/>
      </c>
      <c r="S692" s="516" t="str">
        <f>四年级50米跑得分</f>
        <v/>
      </c>
      <c r="T692" s="517" t="str">
        <f>四年级等级</f>
        <v/>
      </c>
      <c r="U692" s="516" t="str">
        <f>四年级坐位体前屈得分</f>
        <v/>
      </c>
      <c r="V692" s="517" t="str">
        <f>四年级等级</f>
        <v/>
      </c>
      <c r="W692" s="516" t="str">
        <f>四年级一分钟跳绳得分</f>
        <v/>
      </c>
      <c r="X692" s="517" t="str">
        <f>四年级等级</f>
        <v/>
      </c>
      <c r="Y692" s="515" t="str">
        <f>四年级仰卧起坐得分</f>
        <v/>
      </c>
      <c r="Z692" s="518" t="str">
        <f>四年级等级</f>
        <v/>
      </c>
      <c r="AA692" s="533"/>
      <c r="AB692" s="515"/>
      <c r="AC692" s="533" t="str">
        <f>四年级跳绳附加分</f>
        <v/>
      </c>
      <c r="AD692" s="534" t="str">
        <f>四年级标准分</f>
        <v/>
      </c>
      <c r="AE692" s="534" t="str">
        <f>四年级总分</f>
        <v/>
      </c>
      <c r="AF692" s="517" t="str">
        <f>四年级等级</f>
        <v/>
      </c>
    </row>
    <row r="693" spans="1:32">
      <c r="A693" s="476">
        <v>410</v>
      </c>
      <c r="B693" s="477">
        <v>61</v>
      </c>
      <c r="C693" s="586"/>
      <c r="D693" s="587"/>
      <c r="E693" s="586"/>
      <c r="F693" s="473"/>
      <c r="G693" s="588"/>
      <c r="H693" s="475"/>
      <c r="I693" s="595"/>
      <c r="J693" s="596"/>
      <c r="K693" s="597"/>
      <c r="L693" s="503"/>
      <c r="M693" s="644"/>
      <c r="N693" s="505" t="str">
        <f>四年级BMI</f>
        <v/>
      </c>
      <c r="O693" s="499" t="str">
        <f>四年级BMI等级</f>
        <v/>
      </c>
      <c r="P693" s="500" t="str">
        <f>四年级BMI得分</f>
        <v/>
      </c>
      <c r="Q693" s="515" t="str">
        <f>四年级肺活量得分</f>
        <v/>
      </c>
      <c r="R693" s="512" t="str">
        <f>四年级等级</f>
        <v/>
      </c>
      <c r="S693" s="516" t="str">
        <f>四年级50米跑得分</f>
        <v/>
      </c>
      <c r="T693" s="517" t="str">
        <f>四年级等级</f>
        <v/>
      </c>
      <c r="U693" s="516" t="str">
        <f>四年级坐位体前屈得分</f>
        <v/>
      </c>
      <c r="V693" s="517" t="str">
        <f>四年级等级</f>
        <v/>
      </c>
      <c r="W693" s="516" t="str">
        <f>四年级一分钟跳绳得分</f>
        <v/>
      </c>
      <c r="X693" s="517" t="str">
        <f>四年级等级</f>
        <v/>
      </c>
      <c r="Y693" s="515" t="str">
        <f>四年级仰卧起坐得分</f>
        <v/>
      </c>
      <c r="Z693" s="518" t="str">
        <f>四年级等级</f>
        <v/>
      </c>
      <c r="AA693" s="533"/>
      <c r="AB693" s="515"/>
      <c r="AC693" s="533" t="str">
        <f>四年级跳绳附加分</f>
        <v/>
      </c>
      <c r="AD693" s="534" t="str">
        <f>四年级标准分</f>
        <v/>
      </c>
      <c r="AE693" s="534" t="str">
        <f>四年级总分</f>
        <v/>
      </c>
      <c r="AF693" s="517" t="str">
        <f>四年级等级</f>
        <v/>
      </c>
    </row>
    <row r="694" spans="1:32">
      <c r="A694" s="476">
        <v>410</v>
      </c>
      <c r="B694" s="477">
        <v>62</v>
      </c>
      <c r="C694" s="586"/>
      <c r="D694" s="587"/>
      <c r="E694" s="586"/>
      <c r="F694" s="473"/>
      <c r="G694" s="588"/>
      <c r="H694" s="475"/>
      <c r="I694" s="595"/>
      <c r="J694" s="596"/>
      <c r="K694" s="597"/>
      <c r="L694" s="503"/>
      <c r="M694" s="644"/>
      <c r="N694" s="505" t="str">
        <f>四年级BMI</f>
        <v/>
      </c>
      <c r="O694" s="499" t="str">
        <f>四年级BMI等级</f>
        <v/>
      </c>
      <c r="P694" s="500" t="str">
        <f>四年级BMI得分</f>
        <v/>
      </c>
      <c r="Q694" s="515" t="str">
        <f>四年级肺活量得分</f>
        <v/>
      </c>
      <c r="R694" s="512" t="str">
        <f>四年级等级</f>
        <v/>
      </c>
      <c r="S694" s="516" t="str">
        <f>四年级50米跑得分</f>
        <v/>
      </c>
      <c r="T694" s="517" t="str">
        <f>四年级等级</f>
        <v/>
      </c>
      <c r="U694" s="516" t="str">
        <f>四年级坐位体前屈得分</f>
        <v/>
      </c>
      <c r="V694" s="517" t="str">
        <f>四年级等级</f>
        <v/>
      </c>
      <c r="W694" s="516" t="str">
        <f>四年级一分钟跳绳得分</f>
        <v/>
      </c>
      <c r="X694" s="517" t="str">
        <f>四年级等级</f>
        <v/>
      </c>
      <c r="Y694" s="515" t="str">
        <f>四年级仰卧起坐得分</f>
        <v/>
      </c>
      <c r="Z694" s="518" t="str">
        <f>四年级等级</f>
        <v/>
      </c>
      <c r="AA694" s="533"/>
      <c r="AB694" s="515"/>
      <c r="AC694" s="533" t="str">
        <f>四年级跳绳附加分</f>
        <v/>
      </c>
      <c r="AD694" s="534" t="str">
        <f>四年级标准分</f>
        <v/>
      </c>
      <c r="AE694" s="534" t="str">
        <f>四年级总分</f>
        <v/>
      </c>
      <c r="AF694" s="517" t="str">
        <f>四年级等级</f>
        <v/>
      </c>
    </row>
    <row r="695" spans="1:32">
      <c r="A695" s="476">
        <v>410</v>
      </c>
      <c r="B695" s="477">
        <v>63</v>
      </c>
      <c r="C695" s="586"/>
      <c r="D695" s="587"/>
      <c r="E695" s="586"/>
      <c r="F695" s="473"/>
      <c r="G695" s="588"/>
      <c r="H695" s="475"/>
      <c r="I695" s="595"/>
      <c r="J695" s="596"/>
      <c r="K695" s="597"/>
      <c r="L695" s="503"/>
      <c r="M695" s="644"/>
      <c r="N695" s="505" t="str">
        <f>四年级BMI</f>
        <v/>
      </c>
      <c r="O695" s="499" t="str">
        <f>四年级BMI等级</f>
        <v/>
      </c>
      <c r="P695" s="500" t="str">
        <f>四年级BMI得分</f>
        <v/>
      </c>
      <c r="Q695" s="515" t="str">
        <f>四年级肺活量得分</f>
        <v/>
      </c>
      <c r="R695" s="512" t="str">
        <f>四年级等级</f>
        <v/>
      </c>
      <c r="S695" s="516" t="str">
        <f>四年级50米跑得分</f>
        <v/>
      </c>
      <c r="T695" s="517" t="str">
        <f>四年级等级</f>
        <v/>
      </c>
      <c r="U695" s="516" t="str">
        <f>四年级坐位体前屈得分</f>
        <v/>
      </c>
      <c r="V695" s="517" t="str">
        <f>四年级等级</f>
        <v/>
      </c>
      <c r="W695" s="516" t="str">
        <f>四年级一分钟跳绳得分</f>
        <v/>
      </c>
      <c r="X695" s="517" t="str">
        <f>四年级等级</f>
        <v/>
      </c>
      <c r="Y695" s="515" t="str">
        <f>四年级仰卧起坐得分</f>
        <v/>
      </c>
      <c r="Z695" s="518" t="str">
        <f>四年级等级</f>
        <v/>
      </c>
      <c r="AA695" s="533"/>
      <c r="AB695" s="515"/>
      <c r="AC695" s="533" t="str">
        <f>四年级跳绳附加分</f>
        <v/>
      </c>
      <c r="AD695" s="534" t="str">
        <f>四年级标准分</f>
        <v/>
      </c>
      <c r="AE695" s="534" t="str">
        <f>四年级总分</f>
        <v/>
      </c>
      <c r="AF695" s="517" t="str">
        <f>四年级等级</f>
        <v/>
      </c>
    </row>
    <row r="696" spans="1:32">
      <c r="A696" s="476">
        <v>410</v>
      </c>
      <c r="B696" s="477">
        <v>64</v>
      </c>
      <c r="C696" s="586"/>
      <c r="D696" s="587"/>
      <c r="E696" s="586"/>
      <c r="F696" s="473"/>
      <c r="G696" s="588"/>
      <c r="H696" s="475"/>
      <c r="I696" s="595"/>
      <c r="J696" s="596"/>
      <c r="K696" s="597"/>
      <c r="L696" s="503"/>
      <c r="M696" s="644"/>
      <c r="N696" s="505" t="str">
        <f>四年级BMI</f>
        <v/>
      </c>
      <c r="O696" s="499" t="str">
        <f>四年级BMI等级</f>
        <v/>
      </c>
      <c r="P696" s="500" t="str">
        <f>四年级BMI得分</f>
        <v/>
      </c>
      <c r="Q696" s="515" t="str">
        <f>四年级肺活量得分</f>
        <v/>
      </c>
      <c r="R696" s="512" t="str">
        <f>四年级等级</f>
        <v/>
      </c>
      <c r="S696" s="516" t="str">
        <f>四年级50米跑得分</f>
        <v/>
      </c>
      <c r="T696" s="517" t="str">
        <f>四年级等级</f>
        <v/>
      </c>
      <c r="U696" s="516" t="str">
        <f>四年级坐位体前屈得分</f>
        <v/>
      </c>
      <c r="V696" s="517" t="str">
        <f>四年级等级</f>
        <v/>
      </c>
      <c r="W696" s="516" t="str">
        <f>四年级一分钟跳绳得分</f>
        <v/>
      </c>
      <c r="X696" s="517" t="str">
        <f>四年级等级</f>
        <v/>
      </c>
      <c r="Y696" s="515" t="str">
        <f>四年级仰卧起坐得分</f>
        <v/>
      </c>
      <c r="Z696" s="518" t="str">
        <f>四年级等级</f>
        <v/>
      </c>
      <c r="AA696" s="533"/>
      <c r="AB696" s="515"/>
      <c r="AC696" s="533" t="str">
        <f>四年级跳绳附加分</f>
        <v/>
      </c>
      <c r="AD696" s="534" t="str">
        <f>四年级标准分</f>
        <v/>
      </c>
      <c r="AE696" s="534" t="str">
        <f>四年级总分</f>
        <v/>
      </c>
      <c r="AF696" s="517" t="str">
        <f>四年级等级</f>
        <v/>
      </c>
    </row>
    <row r="697" spans="1:32">
      <c r="A697" s="476">
        <v>410</v>
      </c>
      <c r="B697" s="477">
        <v>65</v>
      </c>
      <c r="C697" s="586"/>
      <c r="D697" s="587"/>
      <c r="E697" s="586"/>
      <c r="F697" s="473"/>
      <c r="G697" s="588"/>
      <c r="H697" s="475"/>
      <c r="I697" s="595"/>
      <c r="J697" s="596"/>
      <c r="K697" s="597"/>
      <c r="L697" s="503"/>
      <c r="M697" s="644"/>
      <c r="N697" s="505" t="str">
        <f>四年级BMI</f>
        <v/>
      </c>
      <c r="O697" s="499" t="str">
        <f>四年级BMI等级</f>
        <v/>
      </c>
      <c r="P697" s="500" t="str">
        <f>四年级BMI得分</f>
        <v/>
      </c>
      <c r="Q697" s="515" t="str">
        <f>四年级肺活量得分</f>
        <v/>
      </c>
      <c r="R697" s="512" t="str">
        <f>四年级等级</f>
        <v/>
      </c>
      <c r="S697" s="516" t="str">
        <f>四年级50米跑得分</f>
        <v/>
      </c>
      <c r="T697" s="517" t="str">
        <f>四年级等级</f>
        <v/>
      </c>
      <c r="U697" s="516" t="str">
        <f>四年级坐位体前屈得分</f>
        <v/>
      </c>
      <c r="V697" s="517" t="str">
        <f>四年级等级</f>
        <v/>
      </c>
      <c r="W697" s="516" t="str">
        <f>四年级一分钟跳绳得分</f>
        <v/>
      </c>
      <c r="X697" s="517" t="str">
        <f>四年级等级</f>
        <v/>
      </c>
      <c r="Y697" s="515" t="str">
        <f>四年级仰卧起坐得分</f>
        <v/>
      </c>
      <c r="Z697" s="518" t="str">
        <f>四年级等级</f>
        <v/>
      </c>
      <c r="AA697" s="533"/>
      <c r="AB697" s="515"/>
      <c r="AC697" s="533" t="str">
        <f>四年级跳绳附加分</f>
        <v/>
      </c>
      <c r="AD697" s="534" t="str">
        <f>四年级标准分</f>
        <v/>
      </c>
      <c r="AE697" s="534" t="str">
        <f>四年级总分</f>
        <v/>
      </c>
      <c r="AF697" s="517" t="str">
        <f>四年级等级</f>
        <v/>
      </c>
    </row>
    <row r="698" spans="1:32">
      <c r="A698" s="476">
        <v>410</v>
      </c>
      <c r="B698" s="477">
        <v>66</v>
      </c>
      <c r="C698" s="586"/>
      <c r="D698" s="587"/>
      <c r="E698" s="586"/>
      <c r="F698" s="473"/>
      <c r="G698" s="588"/>
      <c r="H698" s="475"/>
      <c r="I698" s="595"/>
      <c r="J698" s="596"/>
      <c r="K698" s="596"/>
      <c r="L698" s="503"/>
      <c r="M698" s="644"/>
      <c r="N698" s="505" t="str">
        <f>四年级BMI</f>
        <v/>
      </c>
      <c r="O698" s="499" t="str">
        <f>四年级BMI等级</f>
        <v/>
      </c>
      <c r="P698" s="500" t="str">
        <f>四年级BMI得分</f>
        <v/>
      </c>
      <c r="Q698" s="515" t="str">
        <f>四年级肺活量得分</f>
        <v/>
      </c>
      <c r="R698" s="512" t="str">
        <f>四年级等级</f>
        <v/>
      </c>
      <c r="S698" s="516" t="str">
        <f>四年级50米跑得分</f>
        <v/>
      </c>
      <c r="T698" s="517" t="str">
        <f>四年级等级</f>
        <v/>
      </c>
      <c r="U698" s="516" t="str">
        <f>四年级坐位体前屈得分</f>
        <v/>
      </c>
      <c r="V698" s="517" t="str">
        <f>四年级等级</f>
        <v/>
      </c>
      <c r="W698" s="516" t="str">
        <f>四年级一分钟跳绳得分</f>
        <v/>
      </c>
      <c r="X698" s="517" t="str">
        <f>四年级等级</f>
        <v/>
      </c>
      <c r="Y698" s="515" t="str">
        <f>四年级仰卧起坐得分</f>
        <v/>
      </c>
      <c r="Z698" s="518" t="str">
        <f>四年级等级</f>
        <v/>
      </c>
      <c r="AA698" s="533"/>
      <c r="AB698" s="515"/>
      <c r="AC698" s="533" t="str">
        <f>四年级跳绳附加分</f>
        <v/>
      </c>
      <c r="AD698" s="534" t="str">
        <f>四年级标准分</f>
        <v/>
      </c>
      <c r="AE698" s="534" t="str">
        <f>四年级总分</f>
        <v/>
      </c>
      <c r="AF698" s="517" t="str">
        <f>四年级等级</f>
        <v/>
      </c>
    </row>
    <row r="699" spans="1:32">
      <c r="A699" s="476">
        <v>410</v>
      </c>
      <c r="B699" s="477">
        <v>67</v>
      </c>
      <c r="C699" s="586"/>
      <c r="D699" s="587"/>
      <c r="E699" s="586"/>
      <c r="F699" s="473"/>
      <c r="G699" s="588"/>
      <c r="H699" s="475"/>
      <c r="I699" s="595"/>
      <c r="J699" s="596"/>
      <c r="K699" s="596"/>
      <c r="L699" s="503"/>
      <c r="M699" s="644"/>
      <c r="N699" s="505" t="str">
        <f>四年级BMI</f>
        <v/>
      </c>
      <c r="O699" s="499" t="str">
        <f>四年级BMI等级</f>
        <v/>
      </c>
      <c r="P699" s="500" t="str">
        <f>四年级BMI得分</f>
        <v/>
      </c>
      <c r="Q699" s="515" t="str">
        <f>四年级肺活量得分</f>
        <v/>
      </c>
      <c r="R699" s="512" t="str">
        <f>四年级等级</f>
        <v/>
      </c>
      <c r="S699" s="516" t="str">
        <f>四年级50米跑得分</f>
        <v/>
      </c>
      <c r="T699" s="517" t="str">
        <f>四年级等级</f>
        <v/>
      </c>
      <c r="U699" s="516" t="str">
        <f>四年级坐位体前屈得分</f>
        <v/>
      </c>
      <c r="V699" s="517" t="str">
        <f>四年级等级</f>
        <v/>
      </c>
      <c r="W699" s="516" t="str">
        <f>四年级一分钟跳绳得分</f>
        <v/>
      </c>
      <c r="X699" s="517" t="str">
        <f>四年级等级</f>
        <v/>
      </c>
      <c r="Y699" s="515" t="str">
        <f>四年级仰卧起坐得分</f>
        <v/>
      </c>
      <c r="Z699" s="518" t="str">
        <f>四年级等级</f>
        <v/>
      </c>
      <c r="AA699" s="533"/>
      <c r="AB699" s="515"/>
      <c r="AC699" s="533" t="str">
        <f>四年级跳绳附加分</f>
        <v/>
      </c>
      <c r="AD699" s="534" t="str">
        <f>四年级标准分</f>
        <v/>
      </c>
      <c r="AE699" s="534" t="str">
        <f>四年级总分</f>
        <v/>
      </c>
      <c r="AF699" s="517" t="str">
        <f>四年级等级</f>
        <v/>
      </c>
    </row>
    <row r="700" spans="1:32">
      <c r="A700" s="476">
        <v>410</v>
      </c>
      <c r="B700" s="477">
        <v>68</v>
      </c>
      <c r="C700" s="586"/>
      <c r="D700" s="587"/>
      <c r="E700" s="586"/>
      <c r="F700" s="473"/>
      <c r="G700" s="588"/>
      <c r="H700" s="475"/>
      <c r="I700" s="595"/>
      <c r="J700" s="596"/>
      <c r="K700" s="596"/>
      <c r="L700" s="503"/>
      <c r="M700" s="644"/>
      <c r="N700" s="505" t="str">
        <f>四年级BMI</f>
        <v/>
      </c>
      <c r="O700" s="499" t="str">
        <f>四年级BMI等级</f>
        <v/>
      </c>
      <c r="P700" s="500" t="str">
        <f>四年级BMI得分</f>
        <v/>
      </c>
      <c r="Q700" s="515" t="str">
        <f>四年级肺活量得分</f>
        <v/>
      </c>
      <c r="R700" s="512" t="str">
        <f>四年级等级</f>
        <v/>
      </c>
      <c r="S700" s="516" t="str">
        <f>四年级50米跑得分</f>
        <v/>
      </c>
      <c r="T700" s="517" t="str">
        <f>四年级等级</f>
        <v/>
      </c>
      <c r="U700" s="516" t="str">
        <f>四年级坐位体前屈得分</f>
        <v/>
      </c>
      <c r="V700" s="517" t="str">
        <f>四年级等级</f>
        <v/>
      </c>
      <c r="W700" s="516" t="str">
        <f>四年级一分钟跳绳得分</f>
        <v/>
      </c>
      <c r="X700" s="517" t="str">
        <f>四年级等级</f>
        <v/>
      </c>
      <c r="Y700" s="515" t="str">
        <f>四年级仰卧起坐得分</f>
        <v/>
      </c>
      <c r="Z700" s="518" t="str">
        <f>四年级等级</f>
        <v/>
      </c>
      <c r="AA700" s="533"/>
      <c r="AB700" s="515"/>
      <c r="AC700" s="533" t="str">
        <f>四年级跳绳附加分</f>
        <v/>
      </c>
      <c r="AD700" s="534" t="str">
        <f>四年级标准分</f>
        <v/>
      </c>
      <c r="AE700" s="534" t="str">
        <f>四年级总分</f>
        <v/>
      </c>
      <c r="AF700" s="517" t="str">
        <f>四年级等级</f>
        <v/>
      </c>
    </row>
    <row r="701" spans="1:32">
      <c r="A701" s="476">
        <v>410</v>
      </c>
      <c r="B701" s="477">
        <v>69</v>
      </c>
      <c r="C701" s="586"/>
      <c r="D701" s="587"/>
      <c r="E701" s="586"/>
      <c r="F701" s="473"/>
      <c r="G701" s="589"/>
      <c r="H701" s="475"/>
      <c r="I701" s="595"/>
      <c r="J701" s="596"/>
      <c r="K701" s="596"/>
      <c r="L701" s="503"/>
      <c r="M701" s="644"/>
      <c r="N701" s="505" t="str">
        <f>四年级BMI</f>
        <v/>
      </c>
      <c r="O701" s="499" t="str">
        <f>四年级BMI等级</f>
        <v/>
      </c>
      <c r="P701" s="500" t="str">
        <f>四年级BMI得分</f>
        <v/>
      </c>
      <c r="Q701" s="515" t="str">
        <f>四年级肺活量得分</f>
        <v/>
      </c>
      <c r="R701" s="512" t="str">
        <f>四年级等级</f>
        <v/>
      </c>
      <c r="S701" s="516" t="str">
        <f>四年级50米跑得分</f>
        <v/>
      </c>
      <c r="T701" s="517" t="str">
        <f>四年级等级</f>
        <v/>
      </c>
      <c r="U701" s="516" t="str">
        <f>四年级坐位体前屈得分</f>
        <v/>
      </c>
      <c r="V701" s="517" t="str">
        <f>四年级等级</f>
        <v/>
      </c>
      <c r="W701" s="516" t="str">
        <f>四年级一分钟跳绳得分</f>
        <v/>
      </c>
      <c r="X701" s="517" t="str">
        <f>四年级等级</f>
        <v/>
      </c>
      <c r="Y701" s="515" t="str">
        <f>四年级仰卧起坐得分</f>
        <v/>
      </c>
      <c r="Z701" s="518" t="str">
        <f>四年级等级</f>
        <v/>
      </c>
      <c r="AA701" s="533"/>
      <c r="AB701" s="515"/>
      <c r="AC701" s="533" t="str">
        <f>四年级跳绳附加分</f>
        <v/>
      </c>
      <c r="AD701" s="534" t="str">
        <f>四年级标准分</f>
        <v/>
      </c>
      <c r="AE701" s="534" t="str">
        <f>四年级总分</f>
        <v/>
      </c>
      <c r="AF701" s="517" t="str">
        <f>四年级等级</f>
        <v/>
      </c>
    </row>
    <row r="702" ht="15.75" spans="1:32">
      <c r="A702" s="535">
        <v>410</v>
      </c>
      <c r="B702" s="536">
        <v>70</v>
      </c>
      <c r="C702" s="590"/>
      <c r="D702" s="591"/>
      <c r="E702" s="590"/>
      <c r="F702" s="583"/>
      <c r="G702" s="601"/>
      <c r="H702" s="542"/>
      <c r="I702" s="598"/>
      <c r="J702" s="599"/>
      <c r="K702" s="599"/>
      <c r="L702" s="571"/>
      <c r="M702" s="647"/>
      <c r="N702" s="573" t="str">
        <f>四年级BMI</f>
        <v/>
      </c>
      <c r="O702" s="574" t="str">
        <f>四年级BMI等级</f>
        <v/>
      </c>
      <c r="P702" s="575" t="str">
        <f>四年级BMI得分</f>
        <v/>
      </c>
      <c r="Q702" s="576" t="str">
        <f>四年级肺活量得分</f>
        <v/>
      </c>
      <c r="R702" s="577" t="str">
        <f>四年级等级</f>
        <v/>
      </c>
      <c r="S702" s="578" t="str">
        <f>四年级50米跑得分</f>
        <v/>
      </c>
      <c r="T702" s="567" t="str">
        <f>四年级等级</f>
        <v/>
      </c>
      <c r="U702" s="578" t="str">
        <f>四年级坐位体前屈得分</f>
        <v/>
      </c>
      <c r="V702" s="567" t="str">
        <f>四年级等级</f>
        <v/>
      </c>
      <c r="W702" s="578" t="str">
        <f>四年级一分钟跳绳得分</f>
        <v/>
      </c>
      <c r="X702" s="567" t="str">
        <f>四年级等级</f>
        <v/>
      </c>
      <c r="Y702" s="576" t="str">
        <f>四年级仰卧起坐得分</f>
        <v/>
      </c>
      <c r="Z702" s="579" t="str">
        <f>四年级等级</f>
        <v/>
      </c>
      <c r="AA702" s="565"/>
      <c r="AB702" s="576"/>
      <c r="AC702" s="565" t="str">
        <f>四年级跳绳附加分</f>
        <v/>
      </c>
      <c r="AD702" s="566" t="str">
        <f>四年级标准分</f>
        <v/>
      </c>
      <c r="AE702" s="566" t="str">
        <f>四年级总分</f>
        <v/>
      </c>
      <c r="AF702" s="567" t="str">
        <f>四年级等级</f>
        <v/>
      </c>
    </row>
    <row r="703" ht="15.75" spans="1:32">
      <c r="A703" s="468">
        <v>411</v>
      </c>
      <c r="B703" s="469">
        <v>1</v>
      </c>
      <c r="C703" s="593"/>
      <c r="D703" s="594"/>
      <c r="E703" s="593"/>
      <c r="F703" s="473"/>
      <c r="G703" s="589"/>
      <c r="H703" s="475"/>
      <c r="I703" s="600"/>
      <c r="J703" s="597"/>
      <c r="K703" s="597"/>
      <c r="L703" s="496"/>
      <c r="M703" s="643"/>
      <c r="N703" s="498" t="str">
        <f>四年级BMI</f>
        <v/>
      </c>
      <c r="O703" s="499" t="str">
        <f>四年级BMI等级</f>
        <v/>
      </c>
      <c r="P703" s="500" t="str">
        <f>四年级BMI得分</f>
        <v/>
      </c>
      <c r="Q703" s="511" t="str">
        <f>四年级肺活量得分</f>
        <v/>
      </c>
      <c r="R703" s="512" t="str">
        <f>四年级等级</f>
        <v/>
      </c>
      <c r="S703" s="513" t="str">
        <f>四年级50米跑得分</f>
        <v/>
      </c>
      <c r="T703" s="512" t="str">
        <f>四年级等级</f>
        <v/>
      </c>
      <c r="U703" s="513" t="str">
        <f>四年级坐位体前屈得分</f>
        <v/>
      </c>
      <c r="V703" s="512" t="str">
        <f>四年级等级</f>
        <v/>
      </c>
      <c r="W703" s="513" t="str">
        <f>四年级一分钟跳绳得分</f>
        <v/>
      </c>
      <c r="X703" s="512" t="str">
        <f>四年级等级</f>
        <v/>
      </c>
      <c r="Y703" s="511" t="str">
        <f>四年级仰卧起坐得分</f>
        <v/>
      </c>
      <c r="Z703" s="514" t="str">
        <f>四年级等级</f>
        <v/>
      </c>
      <c r="AA703" s="530"/>
      <c r="AB703" s="511"/>
      <c r="AC703" s="530" t="str">
        <f>四年级跳绳附加分</f>
        <v/>
      </c>
      <c r="AD703" s="531" t="str">
        <f>四年级标准分</f>
        <v/>
      </c>
      <c r="AE703" s="531" t="str">
        <f>四年级总分</f>
        <v/>
      </c>
      <c r="AF703" s="512" t="str">
        <f>四年级等级</f>
        <v/>
      </c>
    </row>
    <row r="704" spans="1:32">
      <c r="A704" s="476">
        <v>411</v>
      </c>
      <c r="B704" s="477">
        <v>2</v>
      </c>
      <c r="C704" s="586"/>
      <c r="D704" s="587"/>
      <c r="E704" s="586"/>
      <c r="F704" s="473"/>
      <c r="G704" s="588"/>
      <c r="H704" s="475"/>
      <c r="I704" s="595"/>
      <c r="J704" s="596"/>
      <c r="K704" s="596"/>
      <c r="L704" s="503"/>
      <c r="M704" s="644"/>
      <c r="N704" s="505" t="str">
        <f>四年级BMI</f>
        <v/>
      </c>
      <c r="O704" s="499" t="str">
        <f>四年级BMI等级</f>
        <v/>
      </c>
      <c r="P704" s="500" t="str">
        <f>四年级BMI得分</f>
        <v/>
      </c>
      <c r="Q704" s="515" t="str">
        <f>四年级肺活量得分</f>
        <v/>
      </c>
      <c r="R704" s="512" t="str">
        <f>四年级等级</f>
        <v/>
      </c>
      <c r="S704" s="516" t="str">
        <f>四年级50米跑得分</f>
        <v/>
      </c>
      <c r="T704" s="517" t="str">
        <f>四年级等级</f>
        <v/>
      </c>
      <c r="U704" s="516" t="str">
        <f>四年级坐位体前屈得分</f>
        <v/>
      </c>
      <c r="V704" s="517" t="str">
        <f>四年级等级</f>
        <v/>
      </c>
      <c r="W704" s="516" t="str">
        <f>四年级一分钟跳绳得分</f>
        <v/>
      </c>
      <c r="X704" s="517" t="str">
        <f>四年级等级</f>
        <v/>
      </c>
      <c r="Y704" s="515" t="str">
        <f>四年级仰卧起坐得分</f>
        <v/>
      </c>
      <c r="Z704" s="518" t="str">
        <f>四年级等级</f>
        <v/>
      </c>
      <c r="AA704" s="533"/>
      <c r="AB704" s="515"/>
      <c r="AC704" s="533" t="str">
        <f>四年级跳绳附加分</f>
        <v/>
      </c>
      <c r="AD704" s="534" t="str">
        <f>四年级标准分</f>
        <v/>
      </c>
      <c r="AE704" s="534" t="str">
        <f>四年级总分</f>
        <v/>
      </c>
      <c r="AF704" s="517" t="str">
        <f>四年级等级</f>
        <v/>
      </c>
    </row>
    <row r="705" spans="1:32">
      <c r="A705" s="476">
        <v>411</v>
      </c>
      <c r="B705" s="477">
        <v>3</v>
      </c>
      <c r="C705" s="586"/>
      <c r="D705" s="587"/>
      <c r="E705" s="586"/>
      <c r="F705" s="473"/>
      <c r="G705" s="588"/>
      <c r="H705" s="475"/>
      <c r="I705" s="595"/>
      <c r="J705" s="596"/>
      <c r="K705" s="596"/>
      <c r="L705" s="503"/>
      <c r="M705" s="644"/>
      <c r="N705" s="505" t="str">
        <f>四年级BMI</f>
        <v/>
      </c>
      <c r="O705" s="499" t="str">
        <f>四年级BMI等级</f>
        <v/>
      </c>
      <c r="P705" s="500" t="str">
        <f>四年级BMI得分</f>
        <v/>
      </c>
      <c r="Q705" s="515" t="str">
        <f>四年级肺活量得分</f>
        <v/>
      </c>
      <c r="R705" s="512" t="str">
        <f>四年级等级</f>
        <v/>
      </c>
      <c r="S705" s="516" t="str">
        <f>四年级50米跑得分</f>
        <v/>
      </c>
      <c r="T705" s="517" t="str">
        <f>四年级等级</f>
        <v/>
      </c>
      <c r="U705" s="516" t="str">
        <f>四年级坐位体前屈得分</f>
        <v/>
      </c>
      <c r="V705" s="517" t="str">
        <f>四年级等级</f>
        <v/>
      </c>
      <c r="W705" s="516" t="str">
        <f>四年级一分钟跳绳得分</f>
        <v/>
      </c>
      <c r="X705" s="517" t="str">
        <f>四年级等级</f>
        <v/>
      </c>
      <c r="Y705" s="515" t="str">
        <f>四年级仰卧起坐得分</f>
        <v/>
      </c>
      <c r="Z705" s="518" t="str">
        <f>四年级等级</f>
        <v/>
      </c>
      <c r="AA705" s="533"/>
      <c r="AB705" s="515"/>
      <c r="AC705" s="533" t="str">
        <f>四年级跳绳附加分</f>
        <v/>
      </c>
      <c r="AD705" s="534" t="str">
        <f>四年级标准分</f>
        <v/>
      </c>
      <c r="AE705" s="534" t="str">
        <f>四年级总分</f>
        <v/>
      </c>
      <c r="AF705" s="517" t="str">
        <f>四年级等级</f>
        <v/>
      </c>
    </row>
    <row r="706" spans="1:32">
      <c r="A706" s="476">
        <v>411</v>
      </c>
      <c r="B706" s="477">
        <v>4</v>
      </c>
      <c r="C706" s="586"/>
      <c r="D706" s="587"/>
      <c r="E706" s="586"/>
      <c r="F706" s="473"/>
      <c r="G706" s="588"/>
      <c r="H706" s="475"/>
      <c r="I706" s="595"/>
      <c r="J706" s="596"/>
      <c r="K706" s="596"/>
      <c r="L706" s="503"/>
      <c r="M706" s="644"/>
      <c r="N706" s="505" t="str">
        <f>四年级BMI</f>
        <v/>
      </c>
      <c r="O706" s="499" t="str">
        <f>四年级BMI等级</f>
        <v/>
      </c>
      <c r="P706" s="500" t="str">
        <f>四年级BMI得分</f>
        <v/>
      </c>
      <c r="Q706" s="515" t="str">
        <f>四年级肺活量得分</f>
        <v/>
      </c>
      <c r="R706" s="512" t="str">
        <f>四年级等级</f>
        <v/>
      </c>
      <c r="S706" s="516" t="str">
        <f>四年级50米跑得分</f>
        <v/>
      </c>
      <c r="T706" s="517" t="str">
        <f>四年级等级</f>
        <v/>
      </c>
      <c r="U706" s="516" t="str">
        <f>四年级坐位体前屈得分</f>
        <v/>
      </c>
      <c r="V706" s="517" t="str">
        <f>四年级等级</f>
        <v/>
      </c>
      <c r="W706" s="516" t="str">
        <f>四年级一分钟跳绳得分</f>
        <v/>
      </c>
      <c r="X706" s="517" t="str">
        <f>四年级等级</f>
        <v/>
      </c>
      <c r="Y706" s="515" t="str">
        <f>四年级仰卧起坐得分</f>
        <v/>
      </c>
      <c r="Z706" s="518" t="str">
        <f>四年级等级</f>
        <v/>
      </c>
      <c r="AA706" s="533"/>
      <c r="AB706" s="515"/>
      <c r="AC706" s="533" t="str">
        <f>四年级跳绳附加分</f>
        <v/>
      </c>
      <c r="AD706" s="534" t="str">
        <f>四年级标准分</f>
        <v/>
      </c>
      <c r="AE706" s="534" t="str">
        <f>四年级总分</f>
        <v/>
      </c>
      <c r="AF706" s="517" t="str">
        <f>四年级等级</f>
        <v/>
      </c>
    </row>
    <row r="707" spans="1:32">
      <c r="A707" s="476">
        <v>411</v>
      </c>
      <c r="B707" s="477">
        <v>5</v>
      </c>
      <c r="C707" s="586"/>
      <c r="D707" s="587"/>
      <c r="E707" s="586"/>
      <c r="F707" s="473"/>
      <c r="G707" s="588"/>
      <c r="H707" s="475"/>
      <c r="I707" s="595"/>
      <c r="J707" s="596"/>
      <c r="K707" s="596"/>
      <c r="L707" s="503"/>
      <c r="M707" s="644"/>
      <c r="N707" s="505" t="str">
        <f>四年级BMI</f>
        <v/>
      </c>
      <c r="O707" s="499" t="str">
        <f>四年级BMI等级</f>
        <v/>
      </c>
      <c r="P707" s="500" t="str">
        <f>四年级BMI得分</f>
        <v/>
      </c>
      <c r="Q707" s="515" t="str">
        <f>四年级肺活量得分</f>
        <v/>
      </c>
      <c r="R707" s="512" t="str">
        <f>四年级等级</f>
        <v/>
      </c>
      <c r="S707" s="516" t="str">
        <f>四年级50米跑得分</f>
        <v/>
      </c>
      <c r="T707" s="517" t="str">
        <f>四年级等级</f>
        <v/>
      </c>
      <c r="U707" s="516" t="str">
        <f>四年级坐位体前屈得分</f>
        <v/>
      </c>
      <c r="V707" s="517" t="str">
        <f>四年级等级</f>
        <v/>
      </c>
      <c r="W707" s="516" t="str">
        <f>四年级一分钟跳绳得分</f>
        <v/>
      </c>
      <c r="X707" s="517" t="str">
        <f>四年级等级</f>
        <v/>
      </c>
      <c r="Y707" s="515" t="str">
        <f>四年级仰卧起坐得分</f>
        <v/>
      </c>
      <c r="Z707" s="518" t="str">
        <f>四年级等级</f>
        <v/>
      </c>
      <c r="AA707" s="533"/>
      <c r="AB707" s="515"/>
      <c r="AC707" s="533" t="str">
        <f>四年级跳绳附加分</f>
        <v/>
      </c>
      <c r="AD707" s="534" t="str">
        <f>四年级标准分</f>
        <v/>
      </c>
      <c r="AE707" s="534" t="str">
        <f>四年级总分</f>
        <v/>
      </c>
      <c r="AF707" s="517" t="str">
        <f>四年级等级</f>
        <v/>
      </c>
    </row>
    <row r="708" spans="1:32">
      <c r="A708" s="476">
        <v>411</v>
      </c>
      <c r="B708" s="477">
        <v>6</v>
      </c>
      <c r="C708" s="586"/>
      <c r="D708" s="587"/>
      <c r="E708" s="586"/>
      <c r="F708" s="473"/>
      <c r="G708" s="588"/>
      <c r="H708" s="475"/>
      <c r="I708" s="595"/>
      <c r="J708" s="596"/>
      <c r="K708" s="596"/>
      <c r="L708" s="503"/>
      <c r="M708" s="644"/>
      <c r="N708" s="505" t="str">
        <f>四年级BMI</f>
        <v/>
      </c>
      <c r="O708" s="499" t="str">
        <f>四年级BMI等级</f>
        <v/>
      </c>
      <c r="P708" s="500" t="str">
        <f>四年级BMI得分</f>
        <v/>
      </c>
      <c r="Q708" s="515" t="str">
        <f>四年级肺活量得分</f>
        <v/>
      </c>
      <c r="R708" s="512" t="str">
        <f>四年级等级</f>
        <v/>
      </c>
      <c r="S708" s="516" t="str">
        <f>四年级50米跑得分</f>
        <v/>
      </c>
      <c r="T708" s="517" t="str">
        <f>四年级等级</f>
        <v/>
      </c>
      <c r="U708" s="516" t="str">
        <f>四年级坐位体前屈得分</f>
        <v/>
      </c>
      <c r="V708" s="517" t="str">
        <f>四年级等级</f>
        <v/>
      </c>
      <c r="W708" s="516" t="str">
        <f>四年级一分钟跳绳得分</f>
        <v/>
      </c>
      <c r="X708" s="517" t="str">
        <f>四年级等级</f>
        <v/>
      </c>
      <c r="Y708" s="515" t="str">
        <f>四年级仰卧起坐得分</f>
        <v/>
      </c>
      <c r="Z708" s="518" t="str">
        <f>四年级等级</f>
        <v/>
      </c>
      <c r="AA708" s="533"/>
      <c r="AB708" s="515"/>
      <c r="AC708" s="533" t="str">
        <f>四年级跳绳附加分</f>
        <v/>
      </c>
      <c r="AD708" s="534" t="str">
        <f>四年级标准分</f>
        <v/>
      </c>
      <c r="AE708" s="534" t="str">
        <f>四年级总分</f>
        <v/>
      </c>
      <c r="AF708" s="517" t="str">
        <f>四年级等级</f>
        <v/>
      </c>
    </row>
    <row r="709" spans="1:32">
      <c r="A709" s="476">
        <v>411</v>
      </c>
      <c r="B709" s="477">
        <v>7</v>
      </c>
      <c r="C709" s="586"/>
      <c r="D709" s="587"/>
      <c r="E709" s="586"/>
      <c r="F709" s="473"/>
      <c r="G709" s="588"/>
      <c r="H709" s="475"/>
      <c r="I709" s="595"/>
      <c r="J709" s="596"/>
      <c r="K709" s="596"/>
      <c r="L709" s="503"/>
      <c r="M709" s="644"/>
      <c r="N709" s="505" t="str">
        <f>四年级BMI</f>
        <v/>
      </c>
      <c r="O709" s="499" t="str">
        <f>四年级BMI等级</f>
        <v/>
      </c>
      <c r="P709" s="500" t="str">
        <f>四年级BMI得分</f>
        <v/>
      </c>
      <c r="Q709" s="515" t="str">
        <f>四年级肺活量得分</f>
        <v/>
      </c>
      <c r="R709" s="512" t="str">
        <f>四年级等级</f>
        <v/>
      </c>
      <c r="S709" s="516" t="str">
        <f>四年级50米跑得分</f>
        <v/>
      </c>
      <c r="T709" s="517" t="str">
        <f>四年级等级</f>
        <v/>
      </c>
      <c r="U709" s="516" t="str">
        <f>四年级坐位体前屈得分</f>
        <v/>
      </c>
      <c r="V709" s="517" t="str">
        <f>四年级等级</f>
        <v/>
      </c>
      <c r="W709" s="516" t="str">
        <f>四年级一分钟跳绳得分</f>
        <v/>
      </c>
      <c r="X709" s="517" t="str">
        <f>四年级等级</f>
        <v/>
      </c>
      <c r="Y709" s="515" t="str">
        <f>四年级仰卧起坐得分</f>
        <v/>
      </c>
      <c r="Z709" s="518" t="str">
        <f>四年级等级</f>
        <v/>
      </c>
      <c r="AA709" s="533"/>
      <c r="AB709" s="515"/>
      <c r="AC709" s="533" t="str">
        <f>四年级跳绳附加分</f>
        <v/>
      </c>
      <c r="AD709" s="534" t="str">
        <f>四年级标准分</f>
        <v/>
      </c>
      <c r="AE709" s="534" t="str">
        <f>四年级总分</f>
        <v/>
      </c>
      <c r="AF709" s="517" t="str">
        <f>四年级等级</f>
        <v/>
      </c>
    </row>
    <row r="710" spans="1:32">
      <c r="A710" s="476">
        <v>411</v>
      </c>
      <c r="B710" s="477">
        <v>8</v>
      </c>
      <c r="C710" s="586"/>
      <c r="D710" s="587"/>
      <c r="E710" s="586"/>
      <c r="F710" s="473"/>
      <c r="G710" s="588"/>
      <c r="H710" s="475"/>
      <c r="I710" s="595"/>
      <c r="J710" s="596"/>
      <c r="K710" s="596"/>
      <c r="L710" s="503"/>
      <c r="M710" s="644"/>
      <c r="N710" s="505" t="str">
        <f>四年级BMI</f>
        <v/>
      </c>
      <c r="O710" s="499" t="str">
        <f>四年级BMI等级</f>
        <v/>
      </c>
      <c r="P710" s="500" t="str">
        <f>四年级BMI得分</f>
        <v/>
      </c>
      <c r="Q710" s="515" t="str">
        <f>四年级肺活量得分</f>
        <v/>
      </c>
      <c r="R710" s="512" t="str">
        <f>四年级等级</f>
        <v/>
      </c>
      <c r="S710" s="516" t="str">
        <f>四年级50米跑得分</f>
        <v/>
      </c>
      <c r="T710" s="517" t="str">
        <f>四年级等级</f>
        <v/>
      </c>
      <c r="U710" s="516" t="str">
        <f>四年级坐位体前屈得分</f>
        <v/>
      </c>
      <c r="V710" s="517" t="str">
        <f>四年级等级</f>
        <v/>
      </c>
      <c r="W710" s="516" t="str">
        <f>四年级一分钟跳绳得分</f>
        <v/>
      </c>
      <c r="X710" s="517" t="str">
        <f>四年级等级</f>
        <v/>
      </c>
      <c r="Y710" s="515" t="str">
        <f>四年级仰卧起坐得分</f>
        <v/>
      </c>
      <c r="Z710" s="518" t="str">
        <f>四年级等级</f>
        <v/>
      </c>
      <c r="AA710" s="533"/>
      <c r="AB710" s="515"/>
      <c r="AC710" s="533" t="str">
        <f>四年级跳绳附加分</f>
        <v/>
      </c>
      <c r="AD710" s="534" t="str">
        <f>四年级标准分</f>
        <v/>
      </c>
      <c r="AE710" s="534" t="str">
        <f>四年级总分</f>
        <v/>
      </c>
      <c r="AF710" s="517" t="str">
        <f>四年级等级</f>
        <v/>
      </c>
    </row>
    <row r="711" spans="1:32">
      <c r="A711" s="476">
        <v>411</v>
      </c>
      <c r="B711" s="477">
        <v>9</v>
      </c>
      <c r="C711" s="586"/>
      <c r="D711" s="587"/>
      <c r="E711" s="586"/>
      <c r="F711" s="473"/>
      <c r="G711" s="588"/>
      <c r="H711" s="475"/>
      <c r="I711" s="595"/>
      <c r="J711" s="596"/>
      <c r="K711" s="596"/>
      <c r="L711" s="503"/>
      <c r="M711" s="644"/>
      <c r="N711" s="505" t="str">
        <f>四年级BMI</f>
        <v/>
      </c>
      <c r="O711" s="499" t="str">
        <f>四年级BMI等级</f>
        <v/>
      </c>
      <c r="P711" s="500" t="str">
        <f>四年级BMI得分</f>
        <v/>
      </c>
      <c r="Q711" s="515" t="str">
        <f>四年级肺活量得分</f>
        <v/>
      </c>
      <c r="R711" s="512" t="str">
        <f>四年级等级</f>
        <v/>
      </c>
      <c r="S711" s="516" t="str">
        <f>四年级50米跑得分</f>
        <v/>
      </c>
      <c r="T711" s="517" t="str">
        <f>四年级等级</f>
        <v/>
      </c>
      <c r="U711" s="516" t="str">
        <f>四年级坐位体前屈得分</f>
        <v/>
      </c>
      <c r="V711" s="517" t="str">
        <f>四年级等级</f>
        <v/>
      </c>
      <c r="W711" s="516" t="str">
        <f>四年级一分钟跳绳得分</f>
        <v/>
      </c>
      <c r="X711" s="517" t="str">
        <f>四年级等级</f>
        <v/>
      </c>
      <c r="Y711" s="515" t="str">
        <f>四年级仰卧起坐得分</f>
        <v/>
      </c>
      <c r="Z711" s="518" t="str">
        <f>四年级等级</f>
        <v/>
      </c>
      <c r="AA711" s="533"/>
      <c r="AB711" s="515"/>
      <c r="AC711" s="533" t="str">
        <f>四年级跳绳附加分</f>
        <v/>
      </c>
      <c r="AD711" s="534" t="str">
        <f>四年级标准分</f>
        <v/>
      </c>
      <c r="AE711" s="534" t="str">
        <f>四年级总分</f>
        <v/>
      </c>
      <c r="AF711" s="517" t="str">
        <f>四年级等级</f>
        <v/>
      </c>
    </row>
    <row r="712" spans="1:32">
      <c r="A712" s="476">
        <v>411</v>
      </c>
      <c r="B712" s="477">
        <v>10</v>
      </c>
      <c r="C712" s="586"/>
      <c r="D712" s="587"/>
      <c r="E712" s="586"/>
      <c r="F712" s="473"/>
      <c r="G712" s="588"/>
      <c r="H712" s="475"/>
      <c r="I712" s="595"/>
      <c r="J712" s="596"/>
      <c r="K712" s="596"/>
      <c r="L712" s="503"/>
      <c r="M712" s="644"/>
      <c r="N712" s="505" t="str">
        <f>四年级BMI</f>
        <v/>
      </c>
      <c r="O712" s="499" t="str">
        <f>四年级BMI等级</f>
        <v/>
      </c>
      <c r="P712" s="500" t="str">
        <f>四年级BMI得分</f>
        <v/>
      </c>
      <c r="Q712" s="515" t="str">
        <f>四年级肺活量得分</f>
        <v/>
      </c>
      <c r="R712" s="512" t="str">
        <f>四年级等级</f>
        <v/>
      </c>
      <c r="S712" s="516" t="str">
        <f>四年级50米跑得分</f>
        <v/>
      </c>
      <c r="T712" s="517" t="str">
        <f>四年级等级</f>
        <v/>
      </c>
      <c r="U712" s="516" t="str">
        <f>四年级坐位体前屈得分</f>
        <v/>
      </c>
      <c r="V712" s="517" t="str">
        <f>四年级等级</f>
        <v/>
      </c>
      <c r="W712" s="516" t="str">
        <f>四年级一分钟跳绳得分</f>
        <v/>
      </c>
      <c r="X712" s="517" t="str">
        <f>四年级等级</f>
        <v/>
      </c>
      <c r="Y712" s="515" t="str">
        <f>四年级仰卧起坐得分</f>
        <v/>
      </c>
      <c r="Z712" s="518" t="str">
        <f>四年级等级</f>
        <v/>
      </c>
      <c r="AA712" s="533"/>
      <c r="AB712" s="515"/>
      <c r="AC712" s="533" t="str">
        <f>四年级跳绳附加分</f>
        <v/>
      </c>
      <c r="AD712" s="534" t="str">
        <f>四年级标准分</f>
        <v/>
      </c>
      <c r="AE712" s="534" t="str">
        <f>四年级总分</f>
        <v/>
      </c>
      <c r="AF712" s="517" t="str">
        <f>四年级等级</f>
        <v/>
      </c>
    </row>
    <row r="713" spans="1:32">
      <c r="A713" s="476">
        <v>411</v>
      </c>
      <c r="B713" s="477">
        <v>11</v>
      </c>
      <c r="C713" s="586"/>
      <c r="D713" s="587"/>
      <c r="E713" s="586"/>
      <c r="F713" s="473"/>
      <c r="G713" s="588"/>
      <c r="H713" s="475"/>
      <c r="I713" s="595"/>
      <c r="J713" s="596"/>
      <c r="K713" s="596"/>
      <c r="L713" s="503"/>
      <c r="M713" s="644"/>
      <c r="N713" s="505" t="str">
        <f>四年级BMI</f>
        <v/>
      </c>
      <c r="O713" s="499" t="str">
        <f>四年级BMI等级</f>
        <v/>
      </c>
      <c r="P713" s="500" t="str">
        <f>四年级BMI得分</f>
        <v/>
      </c>
      <c r="Q713" s="515" t="str">
        <f>四年级肺活量得分</f>
        <v/>
      </c>
      <c r="R713" s="512" t="str">
        <f>四年级等级</f>
        <v/>
      </c>
      <c r="S713" s="516" t="str">
        <f>四年级50米跑得分</f>
        <v/>
      </c>
      <c r="T713" s="517" t="str">
        <f>四年级等级</f>
        <v/>
      </c>
      <c r="U713" s="516" t="str">
        <f>四年级坐位体前屈得分</f>
        <v/>
      </c>
      <c r="V713" s="517" t="str">
        <f>四年级等级</f>
        <v/>
      </c>
      <c r="W713" s="516" t="str">
        <f>四年级一分钟跳绳得分</f>
        <v/>
      </c>
      <c r="X713" s="517" t="str">
        <f>四年级等级</f>
        <v/>
      </c>
      <c r="Y713" s="515" t="str">
        <f>四年级仰卧起坐得分</f>
        <v/>
      </c>
      <c r="Z713" s="518" t="str">
        <f>四年级等级</f>
        <v/>
      </c>
      <c r="AA713" s="533"/>
      <c r="AB713" s="515"/>
      <c r="AC713" s="533" t="str">
        <f>四年级跳绳附加分</f>
        <v/>
      </c>
      <c r="AD713" s="534" t="str">
        <f>四年级标准分</f>
        <v/>
      </c>
      <c r="AE713" s="534" t="str">
        <f>四年级总分</f>
        <v/>
      </c>
      <c r="AF713" s="517" t="str">
        <f>四年级等级</f>
        <v/>
      </c>
    </row>
    <row r="714" spans="1:32">
      <c r="A714" s="476">
        <v>411</v>
      </c>
      <c r="B714" s="477">
        <v>12</v>
      </c>
      <c r="C714" s="586"/>
      <c r="D714" s="587"/>
      <c r="E714" s="586"/>
      <c r="F714" s="473"/>
      <c r="G714" s="588"/>
      <c r="H714" s="475"/>
      <c r="I714" s="595"/>
      <c r="J714" s="596"/>
      <c r="K714" s="596"/>
      <c r="L714" s="503"/>
      <c r="M714" s="644"/>
      <c r="N714" s="505" t="str">
        <f>四年级BMI</f>
        <v/>
      </c>
      <c r="O714" s="499" t="str">
        <f>四年级BMI等级</f>
        <v/>
      </c>
      <c r="P714" s="500" t="str">
        <f>四年级BMI得分</f>
        <v/>
      </c>
      <c r="Q714" s="515" t="str">
        <f>四年级肺活量得分</f>
        <v/>
      </c>
      <c r="R714" s="512" t="str">
        <f>四年级等级</f>
        <v/>
      </c>
      <c r="S714" s="516" t="str">
        <f>四年级50米跑得分</f>
        <v/>
      </c>
      <c r="T714" s="517" t="str">
        <f>四年级等级</f>
        <v/>
      </c>
      <c r="U714" s="516" t="str">
        <f>四年级坐位体前屈得分</f>
        <v/>
      </c>
      <c r="V714" s="517" t="str">
        <f>四年级等级</f>
        <v/>
      </c>
      <c r="W714" s="516" t="str">
        <f>四年级一分钟跳绳得分</f>
        <v/>
      </c>
      <c r="X714" s="517" t="str">
        <f>四年级等级</f>
        <v/>
      </c>
      <c r="Y714" s="515" t="str">
        <f>四年级仰卧起坐得分</f>
        <v/>
      </c>
      <c r="Z714" s="518" t="str">
        <f>四年级等级</f>
        <v/>
      </c>
      <c r="AA714" s="533"/>
      <c r="AB714" s="515"/>
      <c r="AC714" s="533" t="str">
        <f>四年级跳绳附加分</f>
        <v/>
      </c>
      <c r="AD714" s="534" t="str">
        <f>四年级标准分</f>
        <v/>
      </c>
      <c r="AE714" s="534" t="str">
        <f>四年级总分</f>
        <v/>
      </c>
      <c r="AF714" s="517" t="str">
        <f>四年级等级</f>
        <v/>
      </c>
    </row>
    <row r="715" spans="1:32">
      <c r="A715" s="476">
        <v>411</v>
      </c>
      <c r="B715" s="477">
        <v>13</v>
      </c>
      <c r="C715" s="586"/>
      <c r="D715" s="587"/>
      <c r="E715" s="586"/>
      <c r="F715" s="473"/>
      <c r="G715" s="588"/>
      <c r="H715" s="475"/>
      <c r="I715" s="595"/>
      <c r="J715" s="596"/>
      <c r="K715" s="596"/>
      <c r="L715" s="503"/>
      <c r="M715" s="644"/>
      <c r="N715" s="505" t="str">
        <f>四年级BMI</f>
        <v/>
      </c>
      <c r="O715" s="499" t="str">
        <f>四年级BMI等级</f>
        <v/>
      </c>
      <c r="P715" s="500" t="str">
        <f>四年级BMI得分</f>
        <v/>
      </c>
      <c r="Q715" s="515" t="str">
        <f>四年级肺活量得分</f>
        <v/>
      </c>
      <c r="R715" s="512" t="str">
        <f>四年级等级</f>
        <v/>
      </c>
      <c r="S715" s="516" t="str">
        <f>四年级50米跑得分</f>
        <v/>
      </c>
      <c r="T715" s="517" t="str">
        <f>四年级等级</f>
        <v/>
      </c>
      <c r="U715" s="516" t="str">
        <f>四年级坐位体前屈得分</f>
        <v/>
      </c>
      <c r="V715" s="517" t="str">
        <f>四年级等级</f>
        <v/>
      </c>
      <c r="W715" s="516" t="str">
        <f>四年级一分钟跳绳得分</f>
        <v/>
      </c>
      <c r="X715" s="517" t="str">
        <f>四年级等级</f>
        <v/>
      </c>
      <c r="Y715" s="515" t="str">
        <f>四年级仰卧起坐得分</f>
        <v/>
      </c>
      <c r="Z715" s="518" t="str">
        <f>四年级等级</f>
        <v/>
      </c>
      <c r="AA715" s="533"/>
      <c r="AB715" s="515"/>
      <c r="AC715" s="533" t="str">
        <f>四年级跳绳附加分</f>
        <v/>
      </c>
      <c r="AD715" s="534" t="str">
        <f>四年级标准分</f>
        <v/>
      </c>
      <c r="AE715" s="534" t="str">
        <f>四年级总分</f>
        <v/>
      </c>
      <c r="AF715" s="517" t="str">
        <f>四年级等级</f>
        <v/>
      </c>
    </row>
    <row r="716" spans="1:32">
      <c r="A716" s="476">
        <v>411</v>
      </c>
      <c r="B716" s="477">
        <v>14</v>
      </c>
      <c r="C716" s="586"/>
      <c r="D716" s="587"/>
      <c r="E716" s="586"/>
      <c r="F716" s="473"/>
      <c r="G716" s="588"/>
      <c r="H716" s="475"/>
      <c r="I716" s="595"/>
      <c r="J716" s="596"/>
      <c r="K716" s="596"/>
      <c r="L716" s="503"/>
      <c r="M716" s="644"/>
      <c r="N716" s="505" t="str">
        <f>四年级BMI</f>
        <v/>
      </c>
      <c r="O716" s="499" t="str">
        <f>四年级BMI等级</f>
        <v/>
      </c>
      <c r="P716" s="500" t="str">
        <f>四年级BMI得分</f>
        <v/>
      </c>
      <c r="Q716" s="515" t="str">
        <f>四年级肺活量得分</f>
        <v/>
      </c>
      <c r="R716" s="512" t="str">
        <f>四年级等级</f>
        <v/>
      </c>
      <c r="S716" s="516" t="str">
        <f>四年级50米跑得分</f>
        <v/>
      </c>
      <c r="T716" s="517" t="str">
        <f>四年级等级</f>
        <v/>
      </c>
      <c r="U716" s="516" t="str">
        <f>四年级坐位体前屈得分</f>
        <v/>
      </c>
      <c r="V716" s="517" t="str">
        <f>四年级等级</f>
        <v/>
      </c>
      <c r="W716" s="516" t="str">
        <f>四年级一分钟跳绳得分</f>
        <v/>
      </c>
      <c r="X716" s="517" t="str">
        <f>四年级等级</f>
        <v/>
      </c>
      <c r="Y716" s="515" t="str">
        <f>四年级仰卧起坐得分</f>
        <v/>
      </c>
      <c r="Z716" s="518" t="str">
        <f>四年级等级</f>
        <v/>
      </c>
      <c r="AA716" s="533"/>
      <c r="AB716" s="515"/>
      <c r="AC716" s="533" t="str">
        <f>四年级跳绳附加分</f>
        <v/>
      </c>
      <c r="AD716" s="534" t="str">
        <f>四年级标准分</f>
        <v/>
      </c>
      <c r="AE716" s="534" t="str">
        <f>四年级总分</f>
        <v/>
      </c>
      <c r="AF716" s="517" t="str">
        <f>四年级等级</f>
        <v/>
      </c>
    </row>
    <row r="717" spans="1:32">
      <c r="A717" s="476">
        <v>411</v>
      </c>
      <c r="B717" s="477">
        <v>15</v>
      </c>
      <c r="C717" s="586"/>
      <c r="D717" s="587"/>
      <c r="E717" s="586"/>
      <c r="F717" s="473"/>
      <c r="G717" s="588"/>
      <c r="H717" s="475"/>
      <c r="I717" s="595"/>
      <c r="J717" s="596"/>
      <c r="K717" s="596"/>
      <c r="L717" s="503"/>
      <c r="M717" s="644"/>
      <c r="N717" s="505" t="str">
        <f>四年级BMI</f>
        <v/>
      </c>
      <c r="O717" s="499" t="str">
        <f>四年级BMI等级</f>
        <v/>
      </c>
      <c r="P717" s="500" t="str">
        <f>四年级BMI得分</f>
        <v/>
      </c>
      <c r="Q717" s="515" t="str">
        <f>四年级肺活量得分</f>
        <v/>
      </c>
      <c r="R717" s="512" t="str">
        <f>四年级等级</f>
        <v/>
      </c>
      <c r="S717" s="516" t="str">
        <f>四年级50米跑得分</f>
        <v/>
      </c>
      <c r="T717" s="517" t="str">
        <f>四年级等级</f>
        <v/>
      </c>
      <c r="U717" s="516" t="str">
        <f>四年级坐位体前屈得分</f>
        <v/>
      </c>
      <c r="V717" s="517" t="str">
        <f>四年级等级</f>
        <v/>
      </c>
      <c r="W717" s="516" t="str">
        <f>四年级一分钟跳绳得分</f>
        <v/>
      </c>
      <c r="X717" s="517" t="str">
        <f>四年级等级</f>
        <v/>
      </c>
      <c r="Y717" s="515" t="str">
        <f>四年级仰卧起坐得分</f>
        <v/>
      </c>
      <c r="Z717" s="518" t="str">
        <f>四年级等级</f>
        <v/>
      </c>
      <c r="AA717" s="533"/>
      <c r="AB717" s="515"/>
      <c r="AC717" s="533" t="str">
        <f>四年级跳绳附加分</f>
        <v/>
      </c>
      <c r="AD717" s="534" t="str">
        <f>四年级标准分</f>
        <v/>
      </c>
      <c r="AE717" s="534" t="str">
        <f>四年级总分</f>
        <v/>
      </c>
      <c r="AF717" s="517" t="str">
        <f>四年级等级</f>
        <v/>
      </c>
    </row>
    <row r="718" spans="1:32">
      <c r="A718" s="476">
        <v>411</v>
      </c>
      <c r="B718" s="477">
        <v>16</v>
      </c>
      <c r="C718" s="586"/>
      <c r="D718" s="587"/>
      <c r="E718" s="586"/>
      <c r="F718" s="473"/>
      <c r="G718" s="588"/>
      <c r="H718" s="475"/>
      <c r="I718" s="595"/>
      <c r="J718" s="596"/>
      <c r="K718" s="596"/>
      <c r="L718" s="503"/>
      <c r="M718" s="644"/>
      <c r="N718" s="505" t="str">
        <f>四年级BMI</f>
        <v/>
      </c>
      <c r="O718" s="499" t="str">
        <f>四年级BMI等级</f>
        <v/>
      </c>
      <c r="P718" s="500" t="str">
        <f>四年级BMI得分</f>
        <v/>
      </c>
      <c r="Q718" s="515" t="str">
        <f>四年级肺活量得分</f>
        <v/>
      </c>
      <c r="R718" s="512" t="str">
        <f>四年级等级</f>
        <v/>
      </c>
      <c r="S718" s="516" t="str">
        <f>四年级50米跑得分</f>
        <v/>
      </c>
      <c r="T718" s="517" t="str">
        <f>四年级等级</f>
        <v/>
      </c>
      <c r="U718" s="516" t="str">
        <f>四年级坐位体前屈得分</f>
        <v/>
      </c>
      <c r="V718" s="517" t="str">
        <f>四年级等级</f>
        <v/>
      </c>
      <c r="W718" s="516" t="str">
        <f>四年级一分钟跳绳得分</f>
        <v/>
      </c>
      <c r="X718" s="517" t="str">
        <f>四年级等级</f>
        <v/>
      </c>
      <c r="Y718" s="515" t="str">
        <f>四年级仰卧起坐得分</f>
        <v/>
      </c>
      <c r="Z718" s="518" t="str">
        <f>四年级等级</f>
        <v/>
      </c>
      <c r="AA718" s="533"/>
      <c r="AB718" s="515"/>
      <c r="AC718" s="533" t="str">
        <f>四年级跳绳附加分</f>
        <v/>
      </c>
      <c r="AD718" s="534" t="str">
        <f>四年级标准分</f>
        <v/>
      </c>
      <c r="AE718" s="534" t="str">
        <f>四年级总分</f>
        <v/>
      </c>
      <c r="AF718" s="517" t="str">
        <f>四年级等级</f>
        <v/>
      </c>
    </row>
    <row r="719" spans="1:32">
      <c r="A719" s="476">
        <v>411</v>
      </c>
      <c r="B719" s="477">
        <v>17</v>
      </c>
      <c r="C719" s="586"/>
      <c r="D719" s="587"/>
      <c r="E719" s="586"/>
      <c r="F719" s="473"/>
      <c r="G719" s="588"/>
      <c r="H719" s="475"/>
      <c r="I719" s="595"/>
      <c r="J719" s="596"/>
      <c r="K719" s="596"/>
      <c r="L719" s="503"/>
      <c r="M719" s="644"/>
      <c r="N719" s="505" t="str">
        <f>四年级BMI</f>
        <v/>
      </c>
      <c r="O719" s="499" t="str">
        <f>四年级BMI等级</f>
        <v/>
      </c>
      <c r="P719" s="500" t="str">
        <f>四年级BMI得分</f>
        <v/>
      </c>
      <c r="Q719" s="515" t="str">
        <f>四年级肺活量得分</f>
        <v/>
      </c>
      <c r="R719" s="512" t="str">
        <f>四年级等级</f>
        <v/>
      </c>
      <c r="S719" s="516" t="str">
        <f>四年级50米跑得分</f>
        <v/>
      </c>
      <c r="T719" s="517" t="str">
        <f>四年级等级</f>
        <v/>
      </c>
      <c r="U719" s="516" t="str">
        <f>四年级坐位体前屈得分</f>
        <v/>
      </c>
      <c r="V719" s="517" t="str">
        <f>四年级等级</f>
        <v/>
      </c>
      <c r="W719" s="516" t="str">
        <f>四年级一分钟跳绳得分</f>
        <v/>
      </c>
      <c r="X719" s="517" t="str">
        <f>四年级等级</f>
        <v/>
      </c>
      <c r="Y719" s="515" t="str">
        <f>四年级仰卧起坐得分</f>
        <v/>
      </c>
      <c r="Z719" s="518" t="str">
        <f>四年级等级</f>
        <v/>
      </c>
      <c r="AA719" s="533"/>
      <c r="AB719" s="515"/>
      <c r="AC719" s="533" t="str">
        <f>四年级跳绳附加分</f>
        <v/>
      </c>
      <c r="AD719" s="534" t="str">
        <f>四年级标准分</f>
        <v/>
      </c>
      <c r="AE719" s="534" t="str">
        <f>四年级总分</f>
        <v/>
      </c>
      <c r="AF719" s="517" t="str">
        <f>四年级等级</f>
        <v/>
      </c>
    </row>
    <row r="720" spans="1:32">
      <c r="A720" s="476">
        <v>411</v>
      </c>
      <c r="B720" s="477">
        <v>18</v>
      </c>
      <c r="C720" s="586"/>
      <c r="D720" s="587"/>
      <c r="E720" s="586"/>
      <c r="F720" s="481"/>
      <c r="G720" s="588"/>
      <c r="H720" s="475"/>
      <c r="I720" s="595"/>
      <c r="J720" s="596"/>
      <c r="K720" s="596"/>
      <c r="L720" s="503"/>
      <c r="M720" s="644"/>
      <c r="N720" s="505" t="str">
        <f>四年级BMI</f>
        <v/>
      </c>
      <c r="O720" s="499" t="str">
        <f>四年级BMI等级</f>
        <v/>
      </c>
      <c r="P720" s="500" t="str">
        <f>四年级BMI得分</f>
        <v/>
      </c>
      <c r="Q720" s="515" t="str">
        <f>四年级肺活量得分</f>
        <v/>
      </c>
      <c r="R720" s="512" t="str">
        <f>四年级等级</f>
        <v/>
      </c>
      <c r="S720" s="516" t="str">
        <f>四年级50米跑得分</f>
        <v/>
      </c>
      <c r="T720" s="517" t="str">
        <f>四年级等级</f>
        <v/>
      </c>
      <c r="U720" s="516" t="str">
        <f>四年级坐位体前屈得分</f>
        <v/>
      </c>
      <c r="V720" s="517" t="str">
        <f>四年级等级</f>
        <v/>
      </c>
      <c r="W720" s="516" t="str">
        <f>四年级一分钟跳绳得分</f>
        <v/>
      </c>
      <c r="X720" s="517" t="str">
        <f>四年级等级</f>
        <v/>
      </c>
      <c r="Y720" s="515" t="str">
        <f>四年级仰卧起坐得分</f>
        <v/>
      </c>
      <c r="Z720" s="518" t="str">
        <f>四年级等级</f>
        <v/>
      </c>
      <c r="AA720" s="533"/>
      <c r="AB720" s="515"/>
      <c r="AC720" s="533" t="str">
        <f>四年级跳绳附加分</f>
        <v/>
      </c>
      <c r="AD720" s="534" t="str">
        <f>四年级标准分</f>
        <v/>
      </c>
      <c r="AE720" s="534" t="str">
        <f>四年级总分</f>
        <v/>
      </c>
      <c r="AF720" s="517" t="str">
        <f>四年级等级</f>
        <v/>
      </c>
    </row>
    <row r="721" spans="1:32">
      <c r="A721" s="476">
        <v>411</v>
      </c>
      <c r="B721" s="477">
        <v>19</v>
      </c>
      <c r="C721" s="586"/>
      <c r="D721" s="587"/>
      <c r="E721" s="586"/>
      <c r="F721" s="481"/>
      <c r="G721" s="588"/>
      <c r="H721" s="475"/>
      <c r="I721" s="595"/>
      <c r="J721" s="596"/>
      <c r="K721" s="596"/>
      <c r="L721" s="503"/>
      <c r="M721" s="644"/>
      <c r="N721" s="505" t="str">
        <f>四年级BMI</f>
        <v/>
      </c>
      <c r="O721" s="499" t="str">
        <f>四年级BMI等级</f>
        <v/>
      </c>
      <c r="P721" s="500" t="str">
        <f>四年级BMI得分</f>
        <v/>
      </c>
      <c r="Q721" s="515" t="str">
        <f>四年级肺活量得分</f>
        <v/>
      </c>
      <c r="R721" s="512" t="str">
        <f>四年级等级</f>
        <v/>
      </c>
      <c r="S721" s="516" t="str">
        <f>四年级50米跑得分</f>
        <v/>
      </c>
      <c r="T721" s="517" t="str">
        <f>四年级等级</f>
        <v/>
      </c>
      <c r="U721" s="516" t="str">
        <f>四年级坐位体前屈得分</f>
        <v/>
      </c>
      <c r="V721" s="517" t="str">
        <f>四年级等级</f>
        <v/>
      </c>
      <c r="W721" s="516" t="str">
        <f>四年级一分钟跳绳得分</f>
        <v/>
      </c>
      <c r="X721" s="517" t="str">
        <f>四年级等级</f>
        <v/>
      </c>
      <c r="Y721" s="515" t="str">
        <f>四年级仰卧起坐得分</f>
        <v/>
      </c>
      <c r="Z721" s="518" t="str">
        <f>四年级等级</f>
        <v/>
      </c>
      <c r="AA721" s="533"/>
      <c r="AB721" s="515"/>
      <c r="AC721" s="533" t="str">
        <f>四年级跳绳附加分</f>
        <v/>
      </c>
      <c r="AD721" s="534" t="str">
        <f>四年级标准分</f>
        <v/>
      </c>
      <c r="AE721" s="534" t="str">
        <f>四年级总分</f>
        <v/>
      </c>
      <c r="AF721" s="517" t="str">
        <f>四年级等级</f>
        <v/>
      </c>
    </row>
    <row r="722" spans="1:32">
      <c r="A722" s="476">
        <v>411</v>
      </c>
      <c r="B722" s="477">
        <v>20</v>
      </c>
      <c r="C722" s="586"/>
      <c r="D722" s="587"/>
      <c r="E722" s="586"/>
      <c r="F722" s="481"/>
      <c r="G722" s="588"/>
      <c r="H722" s="475"/>
      <c r="I722" s="595"/>
      <c r="J722" s="596"/>
      <c r="K722" s="596"/>
      <c r="L722" s="503"/>
      <c r="M722" s="644"/>
      <c r="N722" s="505" t="str">
        <f>四年级BMI</f>
        <v/>
      </c>
      <c r="O722" s="499" t="str">
        <f>四年级BMI等级</f>
        <v/>
      </c>
      <c r="P722" s="500" t="str">
        <f>四年级BMI得分</f>
        <v/>
      </c>
      <c r="Q722" s="515" t="str">
        <f>四年级肺活量得分</f>
        <v/>
      </c>
      <c r="R722" s="512" t="str">
        <f>四年级等级</f>
        <v/>
      </c>
      <c r="S722" s="516" t="str">
        <f>四年级50米跑得分</f>
        <v/>
      </c>
      <c r="T722" s="517" t="str">
        <f>四年级等级</f>
        <v/>
      </c>
      <c r="U722" s="516" t="str">
        <f>四年级坐位体前屈得分</f>
        <v/>
      </c>
      <c r="V722" s="517" t="str">
        <f>四年级等级</f>
        <v/>
      </c>
      <c r="W722" s="516" t="str">
        <f>四年级一分钟跳绳得分</f>
        <v/>
      </c>
      <c r="X722" s="517" t="str">
        <f>四年级等级</f>
        <v/>
      </c>
      <c r="Y722" s="515" t="str">
        <f>四年级仰卧起坐得分</f>
        <v/>
      </c>
      <c r="Z722" s="518" t="str">
        <f>四年级等级</f>
        <v/>
      </c>
      <c r="AA722" s="533"/>
      <c r="AB722" s="515"/>
      <c r="AC722" s="533" t="str">
        <f>四年级跳绳附加分</f>
        <v/>
      </c>
      <c r="AD722" s="534" t="str">
        <f>四年级标准分</f>
        <v/>
      </c>
      <c r="AE722" s="534" t="str">
        <f>四年级总分</f>
        <v/>
      </c>
      <c r="AF722" s="517" t="str">
        <f>四年级等级</f>
        <v/>
      </c>
    </row>
    <row r="723" spans="1:32">
      <c r="A723" s="476">
        <v>411</v>
      </c>
      <c r="B723" s="477">
        <v>21</v>
      </c>
      <c r="C723" s="586"/>
      <c r="D723" s="587"/>
      <c r="E723" s="586"/>
      <c r="F723" s="481"/>
      <c r="G723" s="588"/>
      <c r="H723" s="475"/>
      <c r="I723" s="595"/>
      <c r="J723" s="596"/>
      <c r="K723" s="596"/>
      <c r="L723" s="503"/>
      <c r="M723" s="644"/>
      <c r="N723" s="505" t="str">
        <f>四年级BMI</f>
        <v/>
      </c>
      <c r="O723" s="499" t="str">
        <f>四年级BMI等级</f>
        <v/>
      </c>
      <c r="P723" s="500" t="str">
        <f>四年级BMI得分</f>
        <v/>
      </c>
      <c r="Q723" s="515" t="str">
        <f>四年级肺活量得分</f>
        <v/>
      </c>
      <c r="R723" s="512" t="str">
        <f>四年级等级</f>
        <v/>
      </c>
      <c r="S723" s="516" t="str">
        <f>四年级50米跑得分</f>
        <v/>
      </c>
      <c r="T723" s="517" t="str">
        <f>四年级等级</f>
        <v/>
      </c>
      <c r="U723" s="516" t="str">
        <f>四年级坐位体前屈得分</f>
        <v/>
      </c>
      <c r="V723" s="517" t="str">
        <f>四年级等级</f>
        <v/>
      </c>
      <c r="W723" s="516" t="str">
        <f>四年级一分钟跳绳得分</f>
        <v/>
      </c>
      <c r="X723" s="517" t="str">
        <f>四年级等级</f>
        <v/>
      </c>
      <c r="Y723" s="515" t="str">
        <f>四年级仰卧起坐得分</f>
        <v/>
      </c>
      <c r="Z723" s="518" t="str">
        <f>四年级等级</f>
        <v/>
      </c>
      <c r="AA723" s="533"/>
      <c r="AB723" s="515"/>
      <c r="AC723" s="533" t="str">
        <f>四年级跳绳附加分</f>
        <v/>
      </c>
      <c r="AD723" s="534" t="str">
        <f>四年级标准分</f>
        <v/>
      </c>
      <c r="AE723" s="534" t="str">
        <f>四年级总分</f>
        <v/>
      </c>
      <c r="AF723" s="517" t="str">
        <f>四年级等级</f>
        <v/>
      </c>
    </row>
    <row r="724" spans="1:32">
      <c r="A724" s="476">
        <v>411</v>
      </c>
      <c r="B724" s="477">
        <v>22</v>
      </c>
      <c r="C724" s="586"/>
      <c r="D724" s="587"/>
      <c r="E724" s="586"/>
      <c r="F724" s="481"/>
      <c r="G724" s="588"/>
      <c r="H724" s="475"/>
      <c r="I724" s="595"/>
      <c r="J724" s="596"/>
      <c r="K724" s="596"/>
      <c r="L724" s="503"/>
      <c r="M724" s="644"/>
      <c r="N724" s="505" t="str">
        <f>四年级BMI</f>
        <v/>
      </c>
      <c r="O724" s="499" t="str">
        <f>四年级BMI等级</f>
        <v/>
      </c>
      <c r="P724" s="500" t="str">
        <f>四年级BMI得分</f>
        <v/>
      </c>
      <c r="Q724" s="515" t="str">
        <f>四年级肺活量得分</f>
        <v/>
      </c>
      <c r="R724" s="512" t="str">
        <f>四年级等级</f>
        <v/>
      </c>
      <c r="S724" s="516" t="str">
        <f>四年级50米跑得分</f>
        <v/>
      </c>
      <c r="T724" s="517" t="str">
        <f>四年级等级</f>
        <v/>
      </c>
      <c r="U724" s="516" t="str">
        <f>四年级坐位体前屈得分</f>
        <v/>
      </c>
      <c r="V724" s="517" t="str">
        <f>四年级等级</f>
        <v/>
      </c>
      <c r="W724" s="516" t="str">
        <f>四年级一分钟跳绳得分</f>
        <v/>
      </c>
      <c r="X724" s="517" t="str">
        <f>四年级等级</f>
        <v/>
      </c>
      <c r="Y724" s="515" t="str">
        <f>四年级仰卧起坐得分</f>
        <v/>
      </c>
      <c r="Z724" s="518" t="str">
        <f>四年级等级</f>
        <v/>
      </c>
      <c r="AA724" s="533"/>
      <c r="AB724" s="515"/>
      <c r="AC724" s="533" t="str">
        <f>四年级跳绳附加分</f>
        <v/>
      </c>
      <c r="AD724" s="534" t="str">
        <f>四年级标准分</f>
        <v/>
      </c>
      <c r="AE724" s="534" t="str">
        <f>四年级总分</f>
        <v/>
      </c>
      <c r="AF724" s="517" t="str">
        <f>四年级等级</f>
        <v/>
      </c>
    </row>
    <row r="725" spans="1:32">
      <c r="A725" s="476">
        <v>411</v>
      </c>
      <c r="B725" s="477">
        <v>23</v>
      </c>
      <c r="C725" s="586"/>
      <c r="D725" s="587"/>
      <c r="E725" s="586"/>
      <c r="F725" s="481"/>
      <c r="G725" s="588"/>
      <c r="H725" s="475"/>
      <c r="I725" s="595"/>
      <c r="J725" s="596"/>
      <c r="K725" s="596"/>
      <c r="L725" s="503"/>
      <c r="M725" s="644"/>
      <c r="N725" s="505" t="str">
        <f>四年级BMI</f>
        <v/>
      </c>
      <c r="O725" s="499" t="str">
        <f>四年级BMI等级</f>
        <v/>
      </c>
      <c r="P725" s="500" t="str">
        <f>四年级BMI得分</f>
        <v/>
      </c>
      <c r="Q725" s="515" t="str">
        <f>四年级肺活量得分</f>
        <v/>
      </c>
      <c r="R725" s="512" t="str">
        <f>四年级等级</f>
        <v/>
      </c>
      <c r="S725" s="516" t="str">
        <f>四年级50米跑得分</f>
        <v/>
      </c>
      <c r="T725" s="517" t="str">
        <f>四年级等级</f>
        <v/>
      </c>
      <c r="U725" s="516" t="str">
        <f>四年级坐位体前屈得分</f>
        <v/>
      </c>
      <c r="V725" s="517" t="str">
        <f>四年级等级</f>
        <v/>
      </c>
      <c r="W725" s="516" t="str">
        <f>四年级一分钟跳绳得分</f>
        <v/>
      </c>
      <c r="X725" s="517" t="str">
        <f>四年级等级</f>
        <v/>
      </c>
      <c r="Y725" s="515" t="str">
        <f>四年级仰卧起坐得分</f>
        <v/>
      </c>
      <c r="Z725" s="518" t="str">
        <f>四年级等级</f>
        <v/>
      </c>
      <c r="AA725" s="533"/>
      <c r="AB725" s="515"/>
      <c r="AC725" s="533" t="str">
        <f>四年级跳绳附加分</f>
        <v/>
      </c>
      <c r="AD725" s="534" t="str">
        <f>四年级标准分</f>
        <v/>
      </c>
      <c r="AE725" s="534" t="str">
        <f>四年级总分</f>
        <v/>
      </c>
      <c r="AF725" s="517" t="str">
        <f>四年级等级</f>
        <v/>
      </c>
    </row>
    <row r="726" spans="1:32">
      <c r="A726" s="476">
        <v>411</v>
      </c>
      <c r="B726" s="477">
        <v>24</v>
      </c>
      <c r="C726" s="586"/>
      <c r="D726" s="587"/>
      <c r="E726" s="586"/>
      <c r="F726" s="481"/>
      <c r="G726" s="588"/>
      <c r="H726" s="475"/>
      <c r="I726" s="595"/>
      <c r="J726" s="596"/>
      <c r="K726" s="596"/>
      <c r="L726" s="503"/>
      <c r="M726" s="644"/>
      <c r="N726" s="505" t="str">
        <f>四年级BMI</f>
        <v/>
      </c>
      <c r="O726" s="499" t="str">
        <f>四年级BMI等级</f>
        <v/>
      </c>
      <c r="P726" s="500" t="str">
        <f>四年级BMI得分</f>
        <v/>
      </c>
      <c r="Q726" s="515" t="str">
        <f>四年级肺活量得分</f>
        <v/>
      </c>
      <c r="R726" s="512" t="str">
        <f>四年级等级</f>
        <v/>
      </c>
      <c r="S726" s="516" t="str">
        <f>四年级50米跑得分</f>
        <v/>
      </c>
      <c r="T726" s="517" t="str">
        <f>四年级等级</f>
        <v/>
      </c>
      <c r="U726" s="516" t="str">
        <f>四年级坐位体前屈得分</f>
        <v/>
      </c>
      <c r="V726" s="517" t="str">
        <f>四年级等级</f>
        <v/>
      </c>
      <c r="W726" s="516" t="str">
        <f>四年级一分钟跳绳得分</f>
        <v/>
      </c>
      <c r="X726" s="517" t="str">
        <f>四年级等级</f>
        <v/>
      </c>
      <c r="Y726" s="515" t="str">
        <f>四年级仰卧起坐得分</f>
        <v/>
      </c>
      <c r="Z726" s="518" t="str">
        <f>四年级等级</f>
        <v/>
      </c>
      <c r="AA726" s="533"/>
      <c r="AB726" s="515"/>
      <c r="AC726" s="533" t="str">
        <f>四年级跳绳附加分</f>
        <v/>
      </c>
      <c r="AD726" s="534" t="str">
        <f>四年级标准分</f>
        <v/>
      </c>
      <c r="AE726" s="534" t="str">
        <f>四年级总分</f>
        <v/>
      </c>
      <c r="AF726" s="517" t="str">
        <f>四年级等级</f>
        <v/>
      </c>
    </row>
    <row r="727" spans="1:32">
      <c r="A727" s="476">
        <v>411</v>
      </c>
      <c r="B727" s="477">
        <v>25</v>
      </c>
      <c r="C727" s="586"/>
      <c r="D727" s="587"/>
      <c r="E727" s="586"/>
      <c r="F727" s="481"/>
      <c r="G727" s="588"/>
      <c r="H727" s="475"/>
      <c r="I727" s="595"/>
      <c r="J727" s="596"/>
      <c r="K727" s="596"/>
      <c r="L727" s="503"/>
      <c r="M727" s="644"/>
      <c r="N727" s="505" t="str">
        <f>四年级BMI</f>
        <v/>
      </c>
      <c r="O727" s="499" t="str">
        <f>四年级BMI等级</f>
        <v/>
      </c>
      <c r="P727" s="500" t="str">
        <f>四年级BMI得分</f>
        <v/>
      </c>
      <c r="Q727" s="515" t="str">
        <f>四年级肺活量得分</f>
        <v/>
      </c>
      <c r="R727" s="512" t="str">
        <f>四年级等级</f>
        <v/>
      </c>
      <c r="S727" s="516" t="str">
        <f>四年级50米跑得分</f>
        <v/>
      </c>
      <c r="T727" s="517" t="str">
        <f>四年级等级</f>
        <v/>
      </c>
      <c r="U727" s="516" t="str">
        <f>四年级坐位体前屈得分</f>
        <v/>
      </c>
      <c r="V727" s="517" t="str">
        <f>四年级等级</f>
        <v/>
      </c>
      <c r="W727" s="516" t="str">
        <f>四年级一分钟跳绳得分</f>
        <v/>
      </c>
      <c r="X727" s="517" t="str">
        <f>四年级等级</f>
        <v/>
      </c>
      <c r="Y727" s="515" t="str">
        <f>四年级仰卧起坐得分</f>
        <v/>
      </c>
      <c r="Z727" s="518" t="str">
        <f>四年级等级</f>
        <v/>
      </c>
      <c r="AA727" s="533"/>
      <c r="AB727" s="515"/>
      <c r="AC727" s="533" t="str">
        <f>四年级跳绳附加分</f>
        <v/>
      </c>
      <c r="AD727" s="534" t="str">
        <f>四年级标准分</f>
        <v/>
      </c>
      <c r="AE727" s="534" t="str">
        <f>四年级总分</f>
        <v/>
      </c>
      <c r="AF727" s="517" t="str">
        <f>四年级等级</f>
        <v/>
      </c>
    </row>
    <row r="728" spans="1:32">
      <c r="A728" s="476">
        <v>411</v>
      </c>
      <c r="B728" s="477">
        <v>26</v>
      </c>
      <c r="C728" s="586"/>
      <c r="D728" s="587"/>
      <c r="E728" s="586"/>
      <c r="F728" s="473"/>
      <c r="G728" s="588"/>
      <c r="H728" s="475"/>
      <c r="I728" s="600"/>
      <c r="J728" s="597"/>
      <c r="K728" s="597"/>
      <c r="L728" s="496"/>
      <c r="M728" s="643"/>
      <c r="N728" s="498" t="str">
        <f>四年级BMI</f>
        <v/>
      </c>
      <c r="O728" s="499" t="str">
        <f>四年级BMI等级</f>
        <v/>
      </c>
      <c r="P728" s="500" t="str">
        <f>四年级BMI得分</f>
        <v/>
      </c>
      <c r="Q728" s="515" t="str">
        <f>四年级肺活量得分</f>
        <v/>
      </c>
      <c r="R728" s="512" t="str">
        <f>四年级等级</f>
        <v/>
      </c>
      <c r="S728" s="516" t="str">
        <f>四年级50米跑得分</f>
        <v/>
      </c>
      <c r="T728" s="512" t="str">
        <f>四年级等级</f>
        <v/>
      </c>
      <c r="U728" s="516" t="str">
        <f>四年级坐位体前屈得分</f>
        <v/>
      </c>
      <c r="V728" s="512" t="str">
        <f>四年级等级</f>
        <v/>
      </c>
      <c r="W728" s="516" t="str">
        <f>四年级一分钟跳绳得分</f>
        <v/>
      </c>
      <c r="X728" s="512" t="str">
        <f>四年级等级</f>
        <v/>
      </c>
      <c r="Y728" s="511" t="str">
        <f>四年级仰卧起坐得分</f>
        <v/>
      </c>
      <c r="Z728" s="514" t="str">
        <f>四年级等级</f>
        <v/>
      </c>
      <c r="AA728" s="530"/>
      <c r="AB728" s="511"/>
      <c r="AC728" s="530" t="str">
        <f>四年级跳绳附加分</f>
        <v/>
      </c>
      <c r="AD728" s="534" t="str">
        <f>四年级标准分</f>
        <v/>
      </c>
      <c r="AE728" s="531" t="str">
        <f>四年级总分</f>
        <v/>
      </c>
      <c r="AF728" s="512" t="str">
        <f>四年级等级</f>
        <v/>
      </c>
    </row>
    <row r="729" spans="1:32">
      <c r="A729" s="476">
        <v>411</v>
      </c>
      <c r="B729" s="477">
        <v>27</v>
      </c>
      <c r="C729" s="586"/>
      <c r="D729" s="587"/>
      <c r="E729" s="586"/>
      <c r="F729" s="473"/>
      <c r="G729" s="588"/>
      <c r="H729" s="475"/>
      <c r="I729" s="595"/>
      <c r="J729" s="596"/>
      <c r="K729" s="597"/>
      <c r="L729" s="503"/>
      <c r="M729" s="644"/>
      <c r="N729" s="505" t="str">
        <f>四年级BMI</f>
        <v/>
      </c>
      <c r="O729" s="499" t="str">
        <f>四年级BMI等级</f>
        <v/>
      </c>
      <c r="P729" s="500" t="str">
        <f>四年级BMI得分</f>
        <v/>
      </c>
      <c r="Q729" s="515" t="str">
        <f>四年级肺活量得分</f>
        <v/>
      </c>
      <c r="R729" s="512" t="str">
        <f>四年级等级</f>
        <v/>
      </c>
      <c r="S729" s="516" t="str">
        <f>四年级50米跑得分</f>
        <v/>
      </c>
      <c r="T729" s="512" t="str">
        <f>四年级等级</f>
        <v/>
      </c>
      <c r="U729" s="516" t="str">
        <f>四年级坐位体前屈得分</f>
        <v/>
      </c>
      <c r="V729" s="517" t="str">
        <f>四年级等级</f>
        <v/>
      </c>
      <c r="W729" s="516" t="str">
        <f>四年级一分钟跳绳得分</f>
        <v/>
      </c>
      <c r="X729" s="517" t="str">
        <f>四年级等级</f>
        <v/>
      </c>
      <c r="Y729" s="515" t="str">
        <f>四年级仰卧起坐得分</f>
        <v/>
      </c>
      <c r="Z729" s="518" t="str">
        <f>四年级等级</f>
        <v/>
      </c>
      <c r="AA729" s="533"/>
      <c r="AB729" s="515"/>
      <c r="AC729" s="533" t="str">
        <f>四年级跳绳附加分</f>
        <v/>
      </c>
      <c r="AD729" s="534" t="str">
        <f>四年级标准分</f>
        <v/>
      </c>
      <c r="AE729" s="534" t="str">
        <f>四年级总分</f>
        <v/>
      </c>
      <c r="AF729" s="517" t="str">
        <f>四年级等级</f>
        <v/>
      </c>
    </row>
    <row r="730" spans="1:32">
      <c r="A730" s="476">
        <v>411</v>
      </c>
      <c r="B730" s="477">
        <v>28</v>
      </c>
      <c r="C730" s="586"/>
      <c r="D730" s="587"/>
      <c r="E730" s="586"/>
      <c r="F730" s="473"/>
      <c r="G730" s="588"/>
      <c r="H730" s="475"/>
      <c r="I730" s="595"/>
      <c r="J730" s="596"/>
      <c r="K730" s="597"/>
      <c r="L730" s="503"/>
      <c r="M730" s="644"/>
      <c r="N730" s="505" t="str">
        <f>四年级BMI</f>
        <v/>
      </c>
      <c r="O730" s="499" t="str">
        <f>四年级BMI等级</f>
        <v/>
      </c>
      <c r="P730" s="500" t="str">
        <f>四年级BMI得分</f>
        <v/>
      </c>
      <c r="Q730" s="515" t="str">
        <f>四年级肺活量得分</f>
        <v/>
      </c>
      <c r="R730" s="512" t="str">
        <f>四年级等级</f>
        <v/>
      </c>
      <c r="S730" s="516" t="str">
        <f>四年级50米跑得分</f>
        <v/>
      </c>
      <c r="T730" s="512" t="str">
        <f>四年级等级</f>
        <v/>
      </c>
      <c r="U730" s="516" t="str">
        <f>四年级坐位体前屈得分</f>
        <v/>
      </c>
      <c r="V730" s="517" t="str">
        <f>四年级等级</f>
        <v/>
      </c>
      <c r="W730" s="516" t="str">
        <f>四年级一分钟跳绳得分</f>
        <v/>
      </c>
      <c r="X730" s="517" t="str">
        <f>四年级等级</f>
        <v/>
      </c>
      <c r="Y730" s="515" t="str">
        <f>四年级仰卧起坐得分</f>
        <v/>
      </c>
      <c r="Z730" s="518" t="str">
        <f>四年级等级</f>
        <v/>
      </c>
      <c r="AA730" s="533"/>
      <c r="AB730" s="515"/>
      <c r="AC730" s="533" t="str">
        <f>四年级跳绳附加分</f>
        <v/>
      </c>
      <c r="AD730" s="534" t="str">
        <f>四年级标准分</f>
        <v/>
      </c>
      <c r="AE730" s="534" t="str">
        <f>四年级总分</f>
        <v/>
      </c>
      <c r="AF730" s="517" t="str">
        <f>四年级等级</f>
        <v/>
      </c>
    </row>
    <row r="731" spans="1:32">
      <c r="A731" s="476">
        <v>411</v>
      </c>
      <c r="B731" s="477">
        <v>29</v>
      </c>
      <c r="C731" s="586"/>
      <c r="D731" s="587"/>
      <c r="E731" s="586"/>
      <c r="F731" s="473"/>
      <c r="G731" s="589"/>
      <c r="H731" s="475"/>
      <c r="I731" s="595"/>
      <c r="J731" s="596"/>
      <c r="K731" s="597"/>
      <c r="L731" s="503"/>
      <c r="M731" s="644"/>
      <c r="N731" s="505" t="str">
        <f>四年级BMI</f>
        <v/>
      </c>
      <c r="O731" s="499" t="str">
        <f>四年级BMI等级</f>
        <v/>
      </c>
      <c r="P731" s="500" t="str">
        <f>四年级BMI得分</f>
        <v/>
      </c>
      <c r="Q731" s="515" t="str">
        <f>四年级肺活量得分</f>
        <v/>
      </c>
      <c r="R731" s="512" t="str">
        <f>四年级等级</f>
        <v/>
      </c>
      <c r="S731" s="516" t="str">
        <f>四年级50米跑得分</f>
        <v/>
      </c>
      <c r="T731" s="512" t="str">
        <f>四年级等级</f>
        <v/>
      </c>
      <c r="U731" s="516" t="str">
        <f>四年级坐位体前屈得分</f>
        <v/>
      </c>
      <c r="V731" s="517" t="str">
        <f>四年级等级</f>
        <v/>
      </c>
      <c r="W731" s="516" t="str">
        <f>四年级一分钟跳绳得分</f>
        <v/>
      </c>
      <c r="X731" s="517" t="str">
        <f>四年级等级</f>
        <v/>
      </c>
      <c r="Y731" s="515" t="str">
        <f>四年级仰卧起坐得分</f>
        <v/>
      </c>
      <c r="Z731" s="518" t="str">
        <f>四年级等级</f>
        <v/>
      </c>
      <c r="AA731" s="533"/>
      <c r="AB731" s="515"/>
      <c r="AC731" s="533" t="str">
        <f>四年级跳绳附加分</f>
        <v/>
      </c>
      <c r="AD731" s="534" t="str">
        <f>四年级标准分</f>
        <v/>
      </c>
      <c r="AE731" s="534" t="str">
        <f>四年级总分</f>
        <v/>
      </c>
      <c r="AF731" s="517" t="str">
        <f>四年级等级</f>
        <v/>
      </c>
    </row>
    <row r="732" spans="1:32">
      <c r="A732" s="476">
        <v>411</v>
      </c>
      <c r="B732" s="477">
        <v>30</v>
      </c>
      <c r="C732" s="586"/>
      <c r="D732" s="587"/>
      <c r="E732" s="586"/>
      <c r="F732" s="473"/>
      <c r="G732" s="589"/>
      <c r="H732" s="475"/>
      <c r="I732" s="595"/>
      <c r="J732" s="596"/>
      <c r="K732" s="597"/>
      <c r="L732" s="503"/>
      <c r="M732" s="644"/>
      <c r="N732" s="505" t="str">
        <f>四年级BMI</f>
        <v/>
      </c>
      <c r="O732" s="499" t="str">
        <f>四年级BMI等级</f>
        <v/>
      </c>
      <c r="P732" s="500" t="str">
        <f>四年级BMI得分</f>
        <v/>
      </c>
      <c r="Q732" s="515" t="str">
        <f>四年级肺活量得分</f>
        <v/>
      </c>
      <c r="R732" s="512" t="str">
        <f>四年级等级</f>
        <v/>
      </c>
      <c r="S732" s="516" t="str">
        <f>四年级50米跑得分</f>
        <v/>
      </c>
      <c r="T732" s="512" t="str">
        <f>四年级等级</f>
        <v/>
      </c>
      <c r="U732" s="516" t="str">
        <f>四年级坐位体前屈得分</f>
        <v/>
      </c>
      <c r="V732" s="517" t="str">
        <f>四年级等级</f>
        <v/>
      </c>
      <c r="W732" s="516" t="str">
        <f>四年级一分钟跳绳得分</f>
        <v/>
      </c>
      <c r="X732" s="517" t="str">
        <f>四年级等级</f>
        <v/>
      </c>
      <c r="Y732" s="515" t="str">
        <f>四年级仰卧起坐得分</f>
        <v/>
      </c>
      <c r="Z732" s="518" t="str">
        <f>四年级等级</f>
        <v/>
      </c>
      <c r="AA732" s="533"/>
      <c r="AB732" s="515"/>
      <c r="AC732" s="533" t="str">
        <f>四年级跳绳附加分</f>
        <v/>
      </c>
      <c r="AD732" s="534" t="str">
        <f>四年级标准分</f>
        <v/>
      </c>
      <c r="AE732" s="534" t="str">
        <f>四年级总分</f>
        <v/>
      </c>
      <c r="AF732" s="517" t="str">
        <f>四年级等级</f>
        <v/>
      </c>
    </row>
    <row r="733" spans="1:32">
      <c r="A733" s="476">
        <v>411</v>
      </c>
      <c r="B733" s="477">
        <v>31</v>
      </c>
      <c r="C733" s="586"/>
      <c r="D733" s="587"/>
      <c r="E733" s="586"/>
      <c r="F733" s="473"/>
      <c r="G733" s="588"/>
      <c r="H733" s="475"/>
      <c r="I733" s="595"/>
      <c r="J733" s="596"/>
      <c r="K733" s="597"/>
      <c r="L733" s="503"/>
      <c r="M733" s="644"/>
      <c r="N733" s="505" t="str">
        <f>四年级BMI</f>
        <v/>
      </c>
      <c r="O733" s="499" t="str">
        <f>四年级BMI等级</f>
        <v/>
      </c>
      <c r="P733" s="500" t="str">
        <f>四年级BMI得分</f>
        <v/>
      </c>
      <c r="Q733" s="515" t="str">
        <f>四年级肺活量得分</f>
        <v/>
      </c>
      <c r="R733" s="512" t="str">
        <f>四年级等级</f>
        <v/>
      </c>
      <c r="S733" s="516" t="str">
        <f>四年级50米跑得分</f>
        <v/>
      </c>
      <c r="T733" s="512" t="str">
        <f>四年级等级</f>
        <v/>
      </c>
      <c r="U733" s="516" t="str">
        <f>四年级坐位体前屈得分</f>
        <v/>
      </c>
      <c r="V733" s="517" t="str">
        <f>四年级等级</f>
        <v/>
      </c>
      <c r="W733" s="516" t="str">
        <f>四年级一分钟跳绳得分</f>
        <v/>
      </c>
      <c r="X733" s="517" t="str">
        <f>四年级等级</f>
        <v/>
      </c>
      <c r="Y733" s="515" t="str">
        <f>四年级仰卧起坐得分</f>
        <v/>
      </c>
      <c r="Z733" s="518" t="str">
        <f>四年级等级</f>
        <v/>
      </c>
      <c r="AA733" s="533"/>
      <c r="AB733" s="515"/>
      <c r="AC733" s="533" t="str">
        <f>四年级跳绳附加分</f>
        <v/>
      </c>
      <c r="AD733" s="534" t="str">
        <f>四年级标准分</f>
        <v/>
      </c>
      <c r="AE733" s="534" t="str">
        <f>四年级总分</f>
        <v/>
      </c>
      <c r="AF733" s="517" t="str">
        <f>四年级等级</f>
        <v/>
      </c>
    </row>
    <row r="734" spans="1:32">
      <c r="A734" s="476">
        <v>411</v>
      </c>
      <c r="B734" s="477">
        <v>32</v>
      </c>
      <c r="C734" s="586"/>
      <c r="D734" s="587"/>
      <c r="E734" s="586"/>
      <c r="F734" s="473"/>
      <c r="G734" s="588"/>
      <c r="H734" s="475"/>
      <c r="I734" s="595"/>
      <c r="J734" s="596"/>
      <c r="K734" s="597"/>
      <c r="L734" s="503"/>
      <c r="M734" s="644"/>
      <c r="N734" s="505" t="str">
        <f>四年级BMI</f>
        <v/>
      </c>
      <c r="O734" s="499" t="str">
        <f>四年级BMI等级</f>
        <v/>
      </c>
      <c r="P734" s="500" t="str">
        <f>四年级BMI得分</f>
        <v/>
      </c>
      <c r="Q734" s="515" t="str">
        <f>四年级肺活量得分</f>
        <v/>
      </c>
      <c r="R734" s="512" t="str">
        <f>四年级等级</f>
        <v/>
      </c>
      <c r="S734" s="516" t="str">
        <f>四年级50米跑得分</f>
        <v/>
      </c>
      <c r="T734" s="517" t="str">
        <f>四年级等级</f>
        <v/>
      </c>
      <c r="U734" s="516" t="str">
        <f>四年级坐位体前屈得分</f>
        <v/>
      </c>
      <c r="V734" s="517" t="str">
        <f>四年级等级</f>
        <v/>
      </c>
      <c r="W734" s="516" t="str">
        <f>四年级一分钟跳绳得分</f>
        <v/>
      </c>
      <c r="X734" s="517" t="str">
        <f>四年级等级</f>
        <v/>
      </c>
      <c r="Y734" s="515" t="str">
        <f>四年级仰卧起坐得分</f>
        <v/>
      </c>
      <c r="Z734" s="518" t="str">
        <f>四年级等级</f>
        <v/>
      </c>
      <c r="AA734" s="533"/>
      <c r="AB734" s="515"/>
      <c r="AC734" s="533" t="str">
        <f>四年级跳绳附加分</f>
        <v/>
      </c>
      <c r="AD734" s="534" t="str">
        <f>四年级标准分</f>
        <v/>
      </c>
      <c r="AE734" s="534" t="str">
        <f>四年级总分</f>
        <v/>
      </c>
      <c r="AF734" s="517" t="str">
        <f>四年级等级</f>
        <v/>
      </c>
    </row>
    <row r="735" spans="1:32">
      <c r="A735" s="476">
        <v>411</v>
      </c>
      <c r="B735" s="477">
        <v>33</v>
      </c>
      <c r="C735" s="586"/>
      <c r="D735" s="587"/>
      <c r="E735" s="586"/>
      <c r="F735" s="473"/>
      <c r="G735" s="588"/>
      <c r="H735" s="475"/>
      <c r="I735" s="595"/>
      <c r="J735" s="596"/>
      <c r="K735" s="597"/>
      <c r="L735" s="503"/>
      <c r="M735" s="644"/>
      <c r="N735" s="505" t="str">
        <f>四年级BMI</f>
        <v/>
      </c>
      <c r="O735" s="499" t="str">
        <f>四年级BMI等级</f>
        <v/>
      </c>
      <c r="P735" s="500" t="str">
        <f>四年级BMI得分</f>
        <v/>
      </c>
      <c r="Q735" s="515" t="str">
        <f>四年级肺活量得分</f>
        <v/>
      </c>
      <c r="R735" s="512" t="str">
        <f>四年级等级</f>
        <v/>
      </c>
      <c r="S735" s="516" t="str">
        <f>四年级50米跑得分</f>
        <v/>
      </c>
      <c r="T735" s="517" t="str">
        <f>四年级等级</f>
        <v/>
      </c>
      <c r="U735" s="516" t="str">
        <f>四年级坐位体前屈得分</f>
        <v/>
      </c>
      <c r="V735" s="517" t="str">
        <f>四年级等级</f>
        <v/>
      </c>
      <c r="W735" s="516" t="str">
        <f>四年级一分钟跳绳得分</f>
        <v/>
      </c>
      <c r="X735" s="517" t="str">
        <f>四年级等级</f>
        <v/>
      </c>
      <c r="Y735" s="515" t="str">
        <f>四年级仰卧起坐得分</f>
        <v/>
      </c>
      <c r="Z735" s="518" t="str">
        <f>四年级等级</f>
        <v/>
      </c>
      <c r="AA735" s="533"/>
      <c r="AB735" s="515"/>
      <c r="AC735" s="533" t="str">
        <f>四年级跳绳附加分</f>
        <v/>
      </c>
      <c r="AD735" s="534" t="str">
        <f>四年级标准分</f>
        <v/>
      </c>
      <c r="AE735" s="534" t="str">
        <f>四年级总分</f>
        <v/>
      </c>
      <c r="AF735" s="517" t="str">
        <f>四年级等级</f>
        <v/>
      </c>
    </row>
    <row r="736" spans="1:32">
      <c r="A736" s="476">
        <v>411</v>
      </c>
      <c r="B736" s="477">
        <v>34</v>
      </c>
      <c r="C736" s="586"/>
      <c r="D736" s="587"/>
      <c r="E736" s="586"/>
      <c r="F736" s="473"/>
      <c r="G736" s="588"/>
      <c r="H736" s="475"/>
      <c r="I736" s="595"/>
      <c r="J736" s="596"/>
      <c r="K736" s="597"/>
      <c r="L736" s="503"/>
      <c r="M736" s="644"/>
      <c r="N736" s="505" t="str">
        <f>四年级BMI</f>
        <v/>
      </c>
      <c r="O736" s="499" t="str">
        <f>四年级BMI等级</f>
        <v/>
      </c>
      <c r="P736" s="500" t="str">
        <f>四年级BMI得分</f>
        <v/>
      </c>
      <c r="Q736" s="515" t="str">
        <f>四年级肺活量得分</f>
        <v/>
      </c>
      <c r="R736" s="512" t="str">
        <f>四年级等级</f>
        <v/>
      </c>
      <c r="S736" s="516" t="str">
        <f>四年级50米跑得分</f>
        <v/>
      </c>
      <c r="T736" s="517" t="str">
        <f>四年级等级</f>
        <v/>
      </c>
      <c r="U736" s="516" t="str">
        <f>四年级坐位体前屈得分</f>
        <v/>
      </c>
      <c r="V736" s="517" t="str">
        <f>四年级等级</f>
        <v/>
      </c>
      <c r="W736" s="516" t="str">
        <f>四年级一分钟跳绳得分</f>
        <v/>
      </c>
      <c r="X736" s="517" t="str">
        <f>四年级等级</f>
        <v/>
      </c>
      <c r="Y736" s="515" t="str">
        <f>四年级仰卧起坐得分</f>
        <v/>
      </c>
      <c r="Z736" s="518" t="str">
        <f>四年级等级</f>
        <v/>
      </c>
      <c r="AA736" s="533"/>
      <c r="AB736" s="515"/>
      <c r="AC736" s="533" t="str">
        <f>四年级跳绳附加分</f>
        <v/>
      </c>
      <c r="AD736" s="534" t="str">
        <f>四年级标准分</f>
        <v/>
      </c>
      <c r="AE736" s="534" t="str">
        <f>四年级总分</f>
        <v/>
      </c>
      <c r="AF736" s="517" t="str">
        <f>四年级等级</f>
        <v/>
      </c>
    </row>
    <row r="737" spans="1:32">
      <c r="A737" s="476">
        <v>411</v>
      </c>
      <c r="B737" s="477">
        <v>35</v>
      </c>
      <c r="C737" s="586"/>
      <c r="D737" s="587"/>
      <c r="E737" s="586"/>
      <c r="F737" s="473"/>
      <c r="G737" s="588"/>
      <c r="H737" s="475"/>
      <c r="I737" s="595"/>
      <c r="J737" s="596"/>
      <c r="K737" s="597"/>
      <c r="L737" s="503"/>
      <c r="M737" s="644"/>
      <c r="N737" s="505" t="str">
        <f>四年级BMI</f>
        <v/>
      </c>
      <c r="O737" s="499" t="str">
        <f>四年级BMI等级</f>
        <v/>
      </c>
      <c r="P737" s="500" t="str">
        <f>四年级BMI得分</f>
        <v/>
      </c>
      <c r="Q737" s="515" t="str">
        <f>四年级肺活量得分</f>
        <v/>
      </c>
      <c r="R737" s="512" t="str">
        <f>四年级等级</f>
        <v/>
      </c>
      <c r="S737" s="516" t="str">
        <f>四年级50米跑得分</f>
        <v/>
      </c>
      <c r="T737" s="517" t="str">
        <f>四年级等级</f>
        <v/>
      </c>
      <c r="U737" s="516" t="str">
        <f>四年级坐位体前屈得分</f>
        <v/>
      </c>
      <c r="V737" s="517" t="str">
        <f>四年级等级</f>
        <v/>
      </c>
      <c r="W737" s="516" t="str">
        <f>四年级一分钟跳绳得分</f>
        <v/>
      </c>
      <c r="X737" s="517" t="str">
        <f>四年级等级</f>
        <v/>
      </c>
      <c r="Y737" s="515" t="str">
        <f>四年级仰卧起坐得分</f>
        <v/>
      </c>
      <c r="Z737" s="518" t="str">
        <f>四年级等级</f>
        <v/>
      </c>
      <c r="AA737" s="533"/>
      <c r="AB737" s="515"/>
      <c r="AC737" s="533" t="str">
        <f>四年级跳绳附加分</f>
        <v/>
      </c>
      <c r="AD737" s="534" t="str">
        <f>四年级标准分</f>
        <v/>
      </c>
      <c r="AE737" s="534" t="str">
        <f>四年级总分</f>
        <v/>
      </c>
      <c r="AF737" s="517" t="str">
        <f>四年级等级</f>
        <v/>
      </c>
    </row>
    <row r="738" spans="1:32">
      <c r="A738" s="476">
        <v>411</v>
      </c>
      <c r="B738" s="477">
        <v>36</v>
      </c>
      <c r="C738" s="586"/>
      <c r="D738" s="587"/>
      <c r="E738" s="586"/>
      <c r="F738" s="473"/>
      <c r="G738" s="588"/>
      <c r="H738" s="475"/>
      <c r="I738" s="595"/>
      <c r="J738" s="596"/>
      <c r="K738" s="597"/>
      <c r="L738" s="503"/>
      <c r="M738" s="644"/>
      <c r="N738" s="505" t="str">
        <f>四年级BMI</f>
        <v/>
      </c>
      <c r="O738" s="499" t="str">
        <f>四年级BMI等级</f>
        <v/>
      </c>
      <c r="P738" s="500" t="str">
        <f>四年级BMI得分</f>
        <v/>
      </c>
      <c r="Q738" s="515" t="str">
        <f>四年级肺活量得分</f>
        <v/>
      </c>
      <c r="R738" s="512" t="str">
        <f>四年级等级</f>
        <v/>
      </c>
      <c r="S738" s="516" t="str">
        <f>四年级50米跑得分</f>
        <v/>
      </c>
      <c r="T738" s="517" t="str">
        <f>四年级等级</f>
        <v/>
      </c>
      <c r="U738" s="516" t="str">
        <f>四年级坐位体前屈得分</f>
        <v/>
      </c>
      <c r="V738" s="517" t="str">
        <f>四年级等级</f>
        <v/>
      </c>
      <c r="W738" s="516" t="str">
        <f>四年级一分钟跳绳得分</f>
        <v/>
      </c>
      <c r="X738" s="517" t="str">
        <f>四年级等级</f>
        <v/>
      </c>
      <c r="Y738" s="515" t="str">
        <f>四年级仰卧起坐得分</f>
        <v/>
      </c>
      <c r="Z738" s="518" t="str">
        <f>四年级等级</f>
        <v/>
      </c>
      <c r="AA738" s="533"/>
      <c r="AB738" s="515"/>
      <c r="AC738" s="533" t="str">
        <f>四年级跳绳附加分</f>
        <v/>
      </c>
      <c r="AD738" s="534" t="str">
        <f>四年级标准分</f>
        <v/>
      </c>
      <c r="AE738" s="534" t="str">
        <f>四年级总分</f>
        <v/>
      </c>
      <c r="AF738" s="517" t="str">
        <f>四年级等级</f>
        <v/>
      </c>
    </row>
    <row r="739" spans="1:32">
      <c r="A739" s="476">
        <v>411</v>
      </c>
      <c r="B739" s="477">
        <v>37</v>
      </c>
      <c r="C739" s="586"/>
      <c r="D739" s="587"/>
      <c r="E739" s="586"/>
      <c r="F739" s="473"/>
      <c r="G739" s="588"/>
      <c r="H739" s="475"/>
      <c r="I739" s="595"/>
      <c r="J739" s="596"/>
      <c r="K739" s="597"/>
      <c r="L739" s="503"/>
      <c r="M739" s="644"/>
      <c r="N739" s="505" t="str">
        <f>四年级BMI</f>
        <v/>
      </c>
      <c r="O739" s="499" t="str">
        <f>四年级BMI等级</f>
        <v/>
      </c>
      <c r="P739" s="500" t="str">
        <f>四年级BMI得分</f>
        <v/>
      </c>
      <c r="Q739" s="515" t="str">
        <f>四年级肺活量得分</f>
        <v/>
      </c>
      <c r="R739" s="512" t="str">
        <f>四年级等级</f>
        <v/>
      </c>
      <c r="S739" s="516" t="str">
        <f>四年级50米跑得分</f>
        <v/>
      </c>
      <c r="T739" s="517" t="str">
        <f>四年级等级</f>
        <v/>
      </c>
      <c r="U739" s="516" t="str">
        <f>四年级坐位体前屈得分</f>
        <v/>
      </c>
      <c r="V739" s="517" t="str">
        <f>四年级等级</f>
        <v/>
      </c>
      <c r="W739" s="516" t="str">
        <f>四年级一分钟跳绳得分</f>
        <v/>
      </c>
      <c r="X739" s="517" t="str">
        <f>四年级等级</f>
        <v/>
      </c>
      <c r="Y739" s="515" t="str">
        <f>四年级仰卧起坐得分</f>
        <v/>
      </c>
      <c r="Z739" s="518" t="str">
        <f>四年级等级</f>
        <v/>
      </c>
      <c r="AA739" s="533"/>
      <c r="AB739" s="515"/>
      <c r="AC739" s="533" t="str">
        <f>四年级跳绳附加分</f>
        <v/>
      </c>
      <c r="AD739" s="534" t="str">
        <f>四年级标准分</f>
        <v/>
      </c>
      <c r="AE739" s="534" t="str">
        <f>四年级总分</f>
        <v/>
      </c>
      <c r="AF739" s="517" t="str">
        <f>四年级等级</f>
        <v/>
      </c>
    </row>
    <row r="740" spans="1:32">
      <c r="A740" s="476">
        <v>411</v>
      </c>
      <c r="B740" s="477">
        <v>38</v>
      </c>
      <c r="C740" s="586"/>
      <c r="D740" s="587"/>
      <c r="E740" s="586"/>
      <c r="F740" s="473"/>
      <c r="G740" s="588"/>
      <c r="H740" s="475"/>
      <c r="I740" s="595"/>
      <c r="J740" s="596"/>
      <c r="K740" s="597"/>
      <c r="L740" s="503"/>
      <c r="M740" s="644"/>
      <c r="N740" s="505" t="str">
        <f>四年级BMI</f>
        <v/>
      </c>
      <c r="O740" s="499" t="str">
        <f>四年级BMI等级</f>
        <v/>
      </c>
      <c r="P740" s="500" t="str">
        <f>四年级BMI得分</f>
        <v/>
      </c>
      <c r="Q740" s="515" t="str">
        <f>四年级肺活量得分</f>
        <v/>
      </c>
      <c r="R740" s="512" t="str">
        <f>四年级等级</f>
        <v/>
      </c>
      <c r="S740" s="516" t="str">
        <f>四年级50米跑得分</f>
        <v/>
      </c>
      <c r="T740" s="517" t="str">
        <f>四年级等级</f>
        <v/>
      </c>
      <c r="U740" s="516" t="str">
        <f>四年级坐位体前屈得分</f>
        <v/>
      </c>
      <c r="V740" s="517" t="str">
        <f>四年级等级</f>
        <v/>
      </c>
      <c r="W740" s="516" t="str">
        <f>四年级一分钟跳绳得分</f>
        <v/>
      </c>
      <c r="X740" s="517" t="str">
        <f>四年级等级</f>
        <v/>
      </c>
      <c r="Y740" s="515" t="str">
        <f>四年级仰卧起坐得分</f>
        <v/>
      </c>
      <c r="Z740" s="518" t="str">
        <f>四年级等级</f>
        <v/>
      </c>
      <c r="AA740" s="533"/>
      <c r="AB740" s="515"/>
      <c r="AC740" s="533" t="str">
        <f>四年级跳绳附加分</f>
        <v/>
      </c>
      <c r="AD740" s="534" t="str">
        <f>四年级标准分</f>
        <v/>
      </c>
      <c r="AE740" s="534" t="str">
        <f>四年级总分</f>
        <v/>
      </c>
      <c r="AF740" s="517" t="str">
        <f>四年级等级</f>
        <v/>
      </c>
    </row>
    <row r="741" spans="1:32">
      <c r="A741" s="476">
        <v>411</v>
      </c>
      <c r="B741" s="477">
        <v>39</v>
      </c>
      <c r="C741" s="586"/>
      <c r="D741" s="587"/>
      <c r="E741" s="586"/>
      <c r="F741" s="473"/>
      <c r="G741" s="588"/>
      <c r="H741" s="475"/>
      <c r="I741" s="595"/>
      <c r="J741" s="596"/>
      <c r="K741" s="597"/>
      <c r="L741" s="503"/>
      <c r="M741" s="644"/>
      <c r="N741" s="505" t="str">
        <f>四年级BMI</f>
        <v/>
      </c>
      <c r="O741" s="499" t="str">
        <f>四年级BMI等级</f>
        <v/>
      </c>
      <c r="P741" s="500" t="str">
        <f>四年级BMI得分</f>
        <v/>
      </c>
      <c r="Q741" s="515" t="str">
        <f>四年级肺活量得分</f>
        <v/>
      </c>
      <c r="R741" s="512" t="str">
        <f>四年级等级</f>
        <v/>
      </c>
      <c r="S741" s="516" t="str">
        <f>四年级50米跑得分</f>
        <v/>
      </c>
      <c r="T741" s="517" t="str">
        <f>四年级等级</f>
        <v/>
      </c>
      <c r="U741" s="516" t="str">
        <f>四年级坐位体前屈得分</f>
        <v/>
      </c>
      <c r="V741" s="517" t="str">
        <f>四年级等级</f>
        <v/>
      </c>
      <c r="W741" s="516" t="str">
        <f>四年级一分钟跳绳得分</f>
        <v/>
      </c>
      <c r="X741" s="517" t="str">
        <f>四年级等级</f>
        <v/>
      </c>
      <c r="Y741" s="515" t="str">
        <f>四年级仰卧起坐得分</f>
        <v/>
      </c>
      <c r="Z741" s="518" t="str">
        <f>四年级等级</f>
        <v/>
      </c>
      <c r="AA741" s="533"/>
      <c r="AB741" s="515"/>
      <c r="AC741" s="533" t="str">
        <f>四年级跳绳附加分</f>
        <v/>
      </c>
      <c r="AD741" s="534" t="str">
        <f>四年级标准分</f>
        <v/>
      </c>
      <c r="AE741" s="534" t="str">
        <f>四年级总分</f>
        <v/>
      </c>
      <c r="AF741" s="517" t="str">
        <f>四年级等级</f>
        <v/>
      </c>
    </row>
    <row r="742" spans="1:32">
      <c r="A742" s="476">
        <v>411</v>
      </c>
      <c r="B742" s="477">
        <v>40</v>
      </c>
      <c r="C742" s="586"/>
      <c r="D742" s="587"/>
      <c r="E742" s="586"/>
      <c r="F742" s="473"/>
      <c r="G742" s="588"/>
      <c r="H742" s="475"/>
      <c r="I742" s="595"/>
      <c r="J742" s="596"/>
      <c r="K742" s="597"/>
      <c r="L742" s="503"/>
      <c r="M742" s="644"/>
      <c r="N742" s="505" t="str">
        <f>四年级BMI</f>
        <v/>
      </c>
      <c r="O742" s="499" t="str">
        <f>四年级BMI等级</f>
        <v/>
      </c>
      <c r="P742" s="500" t="str">
        <f>四年级BMI得分</f>
        <v/>
      </c>
      <c r="Q742" s="515" t="str">
        <f>四年级肺活量得分</f>
        <v/>
      </c>
      <c r="R742" s="512" t="str">
        <f>四年级等级</f>
        <v/>
      </c>
      <c r="S742" s="516" t="str">
        <f>四年级50米跑得分</f>
        <v/>
      </c>
      <c r="T742" s="517" t="str">
        <f>四年级等级</f>
        <v/>
      </c>
      <c r="U742" s="516" t="str">
        <f>四年级坐位体前屈得分</f>
        <v/>
      </c>
      <c r="V742" s="517" t="str">
        <f>四年级等级</f>
        <v/>
      </c>
      <c r="W742" s="516" t="str">
        <f>四年级一分钟跳绳得分</f>
        <v/>
      </c>
      <c r="X742" s="517" t="str">
        <f>四年级等级</f>
        <v/>
      </c>
      <c r="Y742" s="515" t="str">
        <f>四年级仰卧起坐得分</f>
        <v/>
      </c>
      <c r="Z742" s="518" t="str">
        <f>四年级等级</f>
        <v/>
      </c>
      <c r="AA742" s="533"/>
      <c r="AB742" s="515"/>
      <c r="AC742" s="533" t="str">
        <f>四年级跳绳附加分</f>
        <v/>
      </c>
      <c r="AD742" s="534" t="str">
        <f>四年级标准分</f>
        <v/>
      </c>
      <c r="AE742" s="534" t="str">
        <f>四年级总分</f>
        <v/>
      </c>
      <c r="AF742" s="517" t="str">
        <f>四年级等级</f>
        <v/>
      </c>
    </row>
    <row r="743" spans="1:32">
      <c r="A743" s="476">
        <v>411</v>
      </c>
      <c r="B743" s="477">
        <v>41</v>
      </c>
      <c r="C743" s="586"/>
      <c r="D743" s="587"/>
      <c r="E743" s="586"/>
      <c r="F743" s="473"/>
      <c r="G743" s="588"/>
      <c r="H743" s="475"/>
      <c r="I743" s="595"/>
      <c r="J743" s="596"/>
      <c r="K743" s="597"/>
      <c r="L743" s="503"/>
      <c r="M743" s="644"/>
      <c r="N743" s="505" t="str">
        <f>四年级BMI</f>
        <v/>
      </c>
      <c r="O743" s="499" t="str">
        <f>四年级BMI等级</f>
        <v/>
      </c>
      <c r="P743" s="500" t="str">
        <f>四年级BMI得分</f>
        <v/>
      </c>
      <c r="Q743" s="515" t="str">
        <f>四年级肺活量得分</f>
        <v/>
      </c>
      <c r="R743" s="512" t="str">
        <f>四年级等级</f>
        <v/>
      </c>
      <c r="S743" s="516" t="str">
        <f>四年级50米跑得分</f>
        <v/>
      </c>
      <c r="T743" s="517" t="str">
        <f>四年级等级</f>
        <v/>
      </c>
      <c r="U743" s="516" t="str">
        <f>四年级坐位体前屈得分</f>
        <v/>
      </c>
      <c r="V743" s="517" t="str">
        <f>四年级等级</f>
        <v/>
      </c>
      <c r="W743" s="516" t="str">
        <f>四年级一分钟跳绳得分</f>
        <v/>
      </c>
      <c r="X743" s="517" t="str">
        <f>四年级等级</f>
        <v/>
      </c>
      <c r="Y743" s="515" t="str">
        <f>四年级仰卧起坐得分</f>
        <v/>
      </c>
      <c r="Z743" s="518" t="str">
        <f>四年级等级</f>
        <v/>
      </c>
      <c r="AA743" s="533"/>
      <c r="AB743" s="515"/>
      <c r="AC743" s="533" t="str">
        <f>四年级跳绳附加分</f>
        <v/>
      </c>
      <c r="AD743" s="534" t="str">
        <f>四年级标准分</f>
        <v/>
      </c>
      <c r="AE743" s="534" t="str">
        <f>四年级总分</f>
        <v/>
      </c>
      <c r="AF743" s="517" t="str">
        <f>四年级等级</f>
        <v/>
      </c>
    </row>
    <row r="744" spans="1:32">
      <c r="A744" s="476">
        <v>411</v>
      </c>
      <c r="B744" s="477">
        <v>42</v>
      </c>
      <c r="C744" s="586"/>
      <c r="D744" s="587"/>
      <c r="E744" s="586"/>
      <c r="F744" s="473"/>
      <c r="G744" s="588"/>
      <c r="H744" s="475"/>
      <c r="I744" s="595"/>
      <c r="J744" s="596"/>
      <c r="K744" s="597"/>
      <c r="L744" s="503"/>
      <c r="M744" s="644"/>
      <c r="N744" s="505" t="str">
        <f>四年级BMI</f>
        <v/>
      </c>
      <c r="O744" s="499" t="str">
        <f>四年级BMI等级</f>
        <v/>
      </c>
      <c r="P744" s="500" t="str">
        <f>四年级BMI得分</f>
        <v/>
      </c>
      <c r="Q744" s="515" t="str">
        <f>四年级肺活量得分</f>
        <v/>
      </c>
      <c r="R744" s="512" t="str">
        <f>四年级等级</f>
        <v/>
      </c>
      <c r="S744" s="516" t="str">
        <f>四年级50米跑得分</f>
        <v/>
      </c>
      <c r="T744" s="517" t="str">
        <f>四年级等级</f>
        <v/>
      </c>
      <c r="U744" s="516" t="str">
        <f>四年级坐位体前屈得分</f>
        <v/>
      </c>
      <c r="V744" s="517" t="str">
        <f>四年级等级</f>
        <v/>
      </c>
      <c r="W744" s="516" t="str">
        <f>四年级一分钟跳绳得分</f>
        <v/>
      </c>
      <c r="X744" s="517" t="str">
        <f>四年级等级</f>
        <v/>
      </c>
      <c r="Y744" s="515" t="str">
        <f>四年级仰卧起坐得分</f>
        <v/>
      </c>
      <c r="Z744" s="518" t="str">
        <f>四年级等级</f>
        <v/>
      </c>
      <c r="AA744" s="533"/>
      <c r="AB744" s="515"/>
      <c r="AC744" s="533" t="str">
        <f>四年级跳绳附加分</f>
        <v/>
      </c>
      <c r="AD744" s="534" t="str">
        <f>四年级标准分</f>
        <v/>
      </c>
      <c r="AE744" s="534" t="str">
        <f>四年级总分</f>
        <v/>
      </c>
      <c r="AF744" s="517" t="str">
        <f>四年级等级</f>
        <v/>
      </c>
    </row>
    <row r="745" spans="1:32">
      <c r="A745" s="476">
        <v>411</v>
      </c>
      <c r="B745" s="477">
        <v>43</v>
      </c>
      <c r="C745" s="586"/>
      <c r="D745" s="587"/>
      <c r="E745" s="586"/>
      <c r="F745" s="473"/>
      <c r="G745" s="588"/>
      <c r="H745" s="475"/>
      <c r="I745" s="595"/>
      <c r="J745" s="596"/>
      <c r="K745" s="597"/>
      <c r="L745" s="503"/>
      <c r="M745" s="644"/>
      <c r="N745" s="505" t="str">
        <f>四年级BMI</f>
        <v/>
      </c>
      <c r="O745" s="499" t="str">
        <f>四年级BMI等级</f>
        <v/>
      </c>
      <c r="P745" s="500" t="str">
        <f>四年级BMI得分</f>
        <v/>
      </c>
      <c r="Q745" s="515" t="str">
        <f>四年级肺活量得分</f>
        <v/>
      </c>
      <c r="R745" s="512" t="str">
        <f>四年级等级</f>
        <v/>
      </c>
      <c r="S745" s="516" t="str">
        <f>四年级50米跑得分</f>
        <v/>
      </c>
      <c r="T745" s="517" t="str">
        <f>四年级等级</f>
        <v/>
      </c>
      <c r="U745" s="516" t="str">
        <f>四年级坐位体前屈得分</f>
        <v/>
      </c>
      <c r="V745" s="517" t="str">
        <f>四年级等级</f>
        <v/>
      </c>
      <c r="W745" s="516" t="str">
        <f>四年级一分钟跳绳得分</f>
        <v/>
      </c>
      <c r="X745" s="517" t="str">
        <f>四年级等级</f>
        <v/>
      </c>
      <c r="Y745" s="515" t="str">
        <f>四年级仰卧起坐得分</f>
        <v/>
      </c>
      <c r="Z745" s="518" t="str">
        <f>四年级等级</f>
        <v/>
      </c>
      <c r="AA745" s="533"/>
      <c r="AB745" s="515"/>
      <c r="AC745" s="533" t="str">
        <f>四年级跳绳附加分</f>
        <v/>
      </c>
      <c r="AD745" s="534" t="str">
        <f>四年级标准分</f>
        <v/>
      </c>
      <c r="AE745" s="534" t="str">
        <f>四年级总分</f>
        <v/>
      </c>
      <c r="AF745" s="517" t="str">
        <f>四年级等级</f>
        <v/>
      </c>
    </row>
    <row r="746" spans="1:32">
      <c r="A746" s="476">
        <v>411</v>
      </c>
      <c r="B746" s="477">
        <v>44</v>
      </c>
      <c r="C746" s="586"/>
      <c r="D746" s="587"/>
      <c r="E746" s="586"/>
      <c r="F746" s="473"/>
      <c r="G746" s="588"/>
      <c r="H746" s="475"/>
      <c r="I746" s="595"/>
      <c r="J746" s="596"/>
      <c r="K746" s="597"/>
      <c r="L746" s="503"/>
      <c r="M746" s="644"/>
      <c r="N746" s="505" t="str">
        <f>四年级BMI</f>
        <v/>
      </c>
      <c r="O746" s="499" t="str">
        <f>四年级BMI等级</f>
        <v/>
      </c>
      <c r="P746" s="500" t="str">
        <f>四年级BMI得分</f>
        <v/>
      </c>
      <c r="Q746" s="515" t="str">
        <f>四年级肺活量得分</f>
        <v/>
      </c>
      <c r="R746" s="512" t="str">
        <f>四年级等级</f>
        <v/>
      </c>
      <c r="S746" s="516" t="str">
        <f>四年级50米跑得分</f>
        <v/>
      </c>
      <c r="T746" s="517" t="str">
        <f>四年级等级</f>
        <v/>
      </c>
      <c r="U746" s="516" t="str">
        <f>四年级坐位体前屈得分</f>
        <v/>
      </c>
      <c r="V746" s="517" t="str">
        <f>四年级等级</f>
        <v/>
      </c>
      <c r="W746" s="516" t="str">
        <f>四年级一分钟跳绳得分</f>
        <v/>
      </c>
      <c r="X746" s="517" t="str">
        <f>四年级等级</f>
        <v/>
      </c>
      <c r="Y746" s="515" t="str">
        <f>四年级仰卧起坐得分</f>
        <v/>
      </c>
      <c r="Z746" s="518" t="str">
        <f>四年级等级</f>
        <v/>
      </c>
      <c r="AA746" s="533"/>
      <c r="AB746" s="515"/>
      <c r="AC746" s="533" t="str">
        <f>四年级跳绳附加分</f>
        <v/>
      </c>
      <c r="AD746" s="534" t="str">
        <f>四年级标准分</f>
        <v/>
      </c>
      <c r="AE746" s="534" t="str">
        <f>四年级总分</f>
        <v/>
      </c>
      <c r="AF746" s="517" t="str">
        <f>四年级等级</f>
        <v/>
      </c>
    </row>
    <row r="747" spans="1:32">
      <c r="A747" s="476">
        <v>411</v>
      </c>
      <c r="B747" s="477">
        <v>45</v>
      </c>
      <c r="C747" s="586"/>
      <c r="D747" s="587"/>
      <c r="E747" s="586"/>
      <c r="F747" s="473"/>
      <c r="G747" s="588"/>
      <c r="H747" s="475"/>
      <c r="I747" s="595"/>
      <c r="J747" s="596"/>
      <c r="K747" s="597"/>
      <c r="L747" s="503"/>
      <c r="M747" s="644"/>
      <c r="N747" s="505" t="str">
        <f>四年级BMI</f>
        <v/>
      </c>
      <c r="O747" s="499" t="str">
        <f>四年级BMI等级</f>
        <v/>
      </c>
      <c r="P747" s="500" t="str">
        <f>四年级BMI得分</f>
        <v/>
      </c>
      <c r="Q747" s="515" t="str">
        <f>四年级肺活量得分</f>
        <v/>
      </c>
      <c r="R747" s="512" t="str">
        <f>四年级等级</f>
        <v/>
      </c>
      <c r="S747" s="516" t="str">
        <f>四年级50米跑得分</f>
        <v/>
      </c>
      <c r="T747" s="517" t="str">
        <f>四年级等级</f>
        <v/>
      </c>
      <c r="U747" s="516" t="str">
        <f>四年级坐位体前屈得分</f>
        <v/>
      </c>
      <c r="V747" s="517" t="str">
        <f>四年级等级</f>
        <v/>
      </c>
      <c r="W747" s="516" t="str">
        <f>四年级一分钟跳绳得分</f>
        <v/>
      </c>
      <c r="X747" s="517" t="str">
        <f>四年级等级</f>
        <v/>
      </c>
      <c r="Y747" s="515" t="str">
        <f>四年级仰卧起坐得分</f>
        <v/>
      </c>
      <c r="Z747" s="518" t="str">
        <f>四年级等级</f>
        <v/>
      </c>
      <c r="AA747" s="533"/>
      <c r="AB747" s="515"/>
      <c r="AC747" s="533" t="str">
        <f>四年级跳绳附加分</f>
        <v/>
      </c>
      <c r="AD747" s="534" t="str">
        <f>四年级标准分</f>
        <v/>
      </c>
      <c r="AE747" s="534" t="str">
        <f>四年级总分</f>
        <v/>
      </c>
      <c r="AF747" s="517" t="str">
        <f>四年级等级</f>
        <v/>
      </c>
    </row>
    <row r="748" spans="1:32">
      <c r="A748" s="476">
        <v>411</v>
      </c>
      <c r="B748" s="477">
        <v>46</v>
      </c>
      <c r="C748" s="586"/>
      <c r="D748" s="587"/>
      <c r="E748" s="586"/>
      <c r="F748" s="473"/>
      <c r="G748" s="588"/>
      <c r="H748" s="475"/>
      <c r="I748" s="595"/>
      <c r="J748" s="596"/>
      <c r="K748" s="596"/>
      <c r="L748" s="503"/>
      <c r="M748" s="644"/>
      <c r="N748" s="505" t="str">
        <f>四年级BMI</f>
        <v/>
      </c>
      <c r="O748" s="499" t="str">
        <f>四年级BMI等级</f>
        <v/>
      </c>
      <c r="P748" s="500" t="str">
        <f>四年级BMI得分</f>
        <v/>
      </c>
      <c r="Q748" s="515" t="str">
        <f>四年级肺活量得分</f>
        <v/>
      </c>
      <c r="R748" s="512" t="str">
        <f>四年级等级</f>
        <v/>
      </c>
      <c r="S748" s="516" t="str">
        <f>四年级50米跑得分</f>
        <v/>
      </c>
      <c r="T748" s="517" t="str">
        <f>四年级等级</f>
        <v/>
      </c>
      <c r="U748" s="516" t="str">
        <f>四年级坐位体前屈得分</f>
        <v/>
      </c>
      <c r="V748" s="517" t="str">
        <f>四年级等级</f>
        <v/>
      </c>
      <c r="W748" s="516" t="str">
        <f>四年级一分钟跳绳得分</f>
        <v/>
      </c>
      <c r="X748" s="517" t="str">
        <f>四年级等级</f>
        <v/>
      </c>
      <c r="Y748" s="515" t="str">
        <f>四年级仰卧起坐得分</f>
        <v/>
      </c>
      <c r="Z748" s="518" t="str">
        <f>四年级等级</f>
        <v/>
      </c>
      <c r="AA748" s="533"/>
      <c r="AB748" s="515"/>
      <c r="AC748" s="533" t="str">
        <f>四年级跳绳附加分</f>
        <v/>
      </c>
      <c r="AD748" s="534" t="str">
        <f>四年级标准分</f>
        <v/>
      </c>
      <c r="AE748" s="534" t="str">
        <f>四年级总分</f>
        <v/>
      </c>
      <c r="AF748" s="517" t="str">
        <f>四年级等级</f>
        <v/>
      </c>
    </row>
    <row r="749" spans="1:32">
      <c r="A749" s="476">
        <v>411</v>
      </c>
      <c r="B749" s="477">
        <v>47</v>
      </c>
      <c r="C749" s="586"/>
      <c r="D749" s="587"/>
      <c r="E749" s="586"/>
      <c r="F749" s="473"/>
      <c r="G749" s="588"/>
      <c r="H749" s="475"/>
      <c r="I749" s="595"/>
      <c r="J749" s="596"/>
      <c r="K749" s="596"/>
      <c r="L749" s="503"/>
      <c r="M749" s="644"/>
      <c r="N749" s="505" t="str">
        <f>四年级BMI</f>
        <v/>
      </c>
      <c r="O749" s="499" t="str">
        <f>四年级BMI等级</f>
        <v/>
      </c>
      <c r="P749" s="500" t="str">
        <f>四年级BMI得分</f>
        <v/>
      </c>
      <c r="Q749" s="515" t="str">
        <f>四年级肺活量得分</f>
        <v/>
      </c>
      <c r="R749" s="512" t="str">
        <f>四年级等级</f>
        <v/>
      </c>
      <c r="S749" s="516" t="str">
        <f>四年级50米跑得分</f>
        <v/>
      </c>
      <c r="T749" s="517" t="str">
        <f>四年级等级</f>
        <v/>
      </c>
      <c r="U749" s="516" t="str">
        <f>四年级坐位体前屈得分</f>
        <v/>
      </c>
      <c r="V749" s="517" t="str">
        <f>四年级等级</f>
        <v/>
      </c>
      <c r="W749" s="516" t="str">
        <f>四年级一分钟跳绳得分</f>
        <v/>
      </c>
      <c r="X749" s="517" t="str">
        <f>四年级等级</f>
        <v/>
      </c>
      <c r="Y749" s="515" t="str">
        <f>四年级仰卧起坐得分</f>
        <v/>
      </c>
      <c r="Z749" s="518" t="str">
        <f>四年级等级</f>
        <v/>
      </c>
      <c r="AA749" s="533"/>
      <c r="AB749" s="515"/>
      <c r="AC749" s="533" t="str">
        <f>四年级跳绳附加分</f>
        <v/>
      </c>
      <c r="AD749" s="534" t="str">
        <f>四年级标准分</f>
        <v/>
      </c>
      <c r="AE749" s="534" t="str">
        <f>四年级总分</f>
        <v/>
      </c>
      <c r="AF749" s="517" t="str">
        <f>四年级等级</f>
        <v/>
      </c>
    </row>
    <row r="750" spans="1:32">
      <c r="A750" s="476">
        <v>411</v>
      </c>
      <c r="B750" s="477">
        <v>48</v>
      </c>
      <c r="C750" s="586"/>
      <c r="D750" s="587"/>
      <c r="E750" s="586"/>
      <c r="F750" s="473"/>
      <c r="G750" s="588"/>
      <c r="H750" s="475"/>
      <c r="I750" s="595"/>
      <c r="J750" s="596"/>
      <c r="K750" s="596"/>
      <c r="L750" s="503"/>
      <c r="M750" s="644"/>
      <c r="N750" s="505" t="str">
        <f>四年级BMI</f>
        <v/>
      </c>
      <c r="O750" s="499" t="str">
        <f>四年级BMI等级</f>
        <v/>
      </c>
      <c r="P750" s="500" t="str">
        <f>四年级BMI得分</f>
        <v/>
      </c>
      <c r="Q750" s="515" t="str">
        <f>四年级肺活量得分</f>
        <v/>
      </c>
      <c r="R750" s="512" t="str">
        <f>四年级等级</f>
        <v/>
      </c>
      <c r="S750" s="516" t="str">
        <f>四年级50米跑得分</f>
        <v/>
      </c>
      <c r="T750" s="517" t="str">
        <f>四年级等级</f>
        <v/>
      </c>
      <c r="U750" s="516" t="str">
        <f>四年级坐位体前屈得分</f>
        <v/>
      </c>
      <c r="V750" s="517" t="str">
        <f>四年级等级</f>
        <v/>
      </c>
      <c r="W750" s="516" t="str">
        <f>四年级一分钟跳绳得分</f>
        <v/>
      </c>
      <c r="X750" s="517" t="str">
        <f>四年级等级</f>
        <v/>
      </c>
      <c r="Y750" s="515" t="str">
        <f>四年级仰卧起坐得分</f>
        <v/>
      </c>
      <c r="Z750" s="518" t="str">
        <f>四年级等级</f>
        <v/>
      </c>
      <c r="AA750" s="533"/>
      <c r="AB750" s="515"/>
      <c r="AC750" s="533" t="str">
        <f>四年级跳绳附加分</f>
        <v/>
      </c>
      <c r="AD750" s="534" t="str">
        <f>四年级标准分</f>
        <v/>
      </c>
      <c r="AE750" s="534" t="str">
        <f>四年级总分</f>
        <v/>
      </c>
      <c r="AF750" s="517" t="str">
        <f>四年级等级</f>
        <v/>
      </c>
    </row>
    <row r="751" spans="1:32">
      <c r="A751" s="476">
        <v>411</v>
      </c>
      <c r="B751" s="477">
        <v>49</v>
      </c>
      <c r="C751" s="586"/>
      <c r="D751" s="587"/>
      <c r="E751" s="586"/>
      <c r="F751" s="473"/>
      <c r="G751" s="589"/>
      <c r="H751" s="475"/>
      <c r="I751" s="595"/>
      <c r="J751" s="596"/>
      <c r="K751" s="596"/>
      <c r="L751" s="503"/>
      <c r="M751" s="644"/>
      <c r="N751" s="505" t="str">
        <f>四年级BMI</f>
        <v/>
      </c>
      <c r="O751" s="499" t="str">
        <f>四年级BMI等级</f>
        <v/>
      </c>
      <c r="P751" s="500" t="str">
        <f>四年级BMI得分</f>
        <v/>
      </c>
      <c r="Q751" s="515" t="str">
        <f>四年级肺活量得分</f>
        <v/>
      </c>
      <c r="R751" s="512" t="str">
        <f>四年级等级</f>
        <v/>
      </c>
      <c r="S751" s="516" t="str">
        <f>四年级50米跑得分</f>
        <v/>
      </c>
      <c r="T751" s="517" t="str">
        <f>四年级等级</f>
        <v/>
      </c>
      <c r="U751" s="516" t="str">
        <f>四年级坐位体前屈得分</f>
        <v/>
      </c>
      <c r="V751" s="517" t="str">
        <f>四年级等级</f>
        <v/>
      </c>
      <c r="W751" s="516" t="str">
        <f>四年级一分钟跳绳得分</f>
        <v/>
      </c>
      <c r="X751" s="517" t="str">
        <f>四年级等级</f>
        <v/>
      </c>
      <c r="Y751" s="515" t="str">
        <f>四年级仰卧起坐得分</f>
        <v/>
      </c>
      <c r="Z751" s="518" t="str">
        <f>四年级等级</f>
        <v/>
      </c>
      <c r="AA751" s="533"/>
      <c r="AB751" s="515"/>
      <c r="AC751" s="533" t="str">
        <f>四年级跳绳附加分</f>
        <v/>
      </c>
      <c r="AD751" s="534" t="str">
        <f>四年级标准分</f>
        <v/>
      </c>
      <c r="AE751" s="534" t="str">
        <f>四年级总分</f>
        <v/>
      </c>
      <c r="AF751" s="517" t="str">
        <f>四年级等级</f>
        <v/>
      </c>
    </row>
    <row r="752" spans="1:32">
      <c r="A752" s="476">
        <v>411</v>
      </c>
      <c r="B752" s="477">
        <v>50</v>
      </c>
      <c r="C752" s="586"/>
      <c r="D752" s="587"/>
      <c r="E752" s="586"/>
      <c r="F752" s="473"/>
      <c r="G752" s="589"/>
      <c r="H752" s="475"/>
      <c r="I752" s="595"/>
      <c r="J752" s="596"/>
      <c r="K752" s="596"/>
      <c r="L752" s="503"/>
      <c r="M752" s="644"/>
      <c r="N752" s="505" t="str">
        <f>四年级BMI</f>
        <v/>
      </c>
      <c r="O752" s="499" t="str">
        <f>四年级BMI等级</f>
        <v/>
      </c>
      <c r="P752" s="500" t="str">
        <f>四年级BMI得分</f>
        <v/>
      </c>
      <c r="Q752" s="515" t="str">
        <f>四年级肺活量得分</f>
        <v/>
      </c>
      <c r="R752" s="512" t="str">
        <f>四年级等级</f>
        <v/>
      </c>
      <c r="S752" s="516" t="str">
        <f>四年级50米跑得分</f>
        <v/>
      </c>
      <c r="T752" s="517" t="str">
        <f>四年级等级</f>
        <v/>
      </c>
      <c r="U752" s="516" t="str">
        <f>四年级坐位体前屈得分</f>
        <v/>
      </c>
      <c r="V752" s="517" t="str">
        <f>四年级等级</f>
        <v/>
      </c>
      <c r="W752" s="516" t="str">
        <f>四年级一分钟跳绳得分</f>
        <v/>
      </c>
      <c r="X752" s="517" t="str">
        <f>四年级等级</f>
        <v/>
      </c>
      <c r="Y752" s="515" t="str">
        <f>四年级仰卧起坐得分</f>
        <v/>
      </c>
      <c r="Z752" s="518" t="str">
        <f>四年级等级</f>
        <v/>
      </c>
      <c r="AA752" s="533"/>
      <c r="AB752" s="515"/>
      <c r="AC752" s="533" t="str">
        <f>四年级跳绳附加分</f>
        <v/>
      </c>
      <c r="AD752" s="534" t="str">
        <f>四年级标准分</f>
        <v/>
      </c>
      <c r="AE752" s="534" t="str">
        <f>四年级总分</f>
        <v/>
      </c>
      <c r="AF752" s="517" t="str">
        <f>四年级等级</f>
        <v/>
      </c>
    </row>
    <row r="753" spans="1:32">
      <c r="A753" s="476">
        <v>411</v>
      </c>
      <c r="B753" s="477">
        <v>51</v>
      </c>
      <c r="C753" s="586"/>
      <c r="D753" s="587"/>
      <c r="E753" s="586"/>
      <c r="F753" s="473"/>
      <c r="G753" s="588"/>
      <c r="H753" s="475"/>
      <c r="I753" s="595"/>
      <c r="J753" s="596"/>
      <c r="K753" s="596"/>
      <c r="L753" s="503"/>
      <c r="M753" s="644"/>
      <c r="N753" s="505" t="str">
        <f>四年级BMI</f>
        <v/>
      </c>
      <c r="O753" s="499" t="str">
        <f>四年级BMI等级</f>
        <v/>
      </c>
      <c r="P753" s="500" t="str">
        <f>四年级BMI得分</f>
        <v/>
      </c>
      <c r="Q753" s="515" t="str">
        <f>四年级肺活量得分</f>
        <v/>
      </c>
      <c r="R753" s="512" t="str">
        <f>四年级等级</f>
        <v/>
      </c>
      <c r="S753" s="516" t="str">
        <f>四年级50米跑得分</f>
        <v/>
      </c>
      <c r="T753" s="517" t="str">
        <f>四年级等级</f>
        <v/>
      </c>
      <c r="U753" s="516" t="str">
        <f>四年级坐位体前屈得分</f>
        <v/>
      </c>
      <c r="V753" s="517" t="str">
        <f>四年级等级</f>
        <v/>
      </c>
      <c r="W753" s="516" t="str">
        <f>四年级一分钟跳绳得分</f>
        <v/>
      </c>
      <c r="X753" s="517" t="str">
        <f>四年级等级</f>
        <v/>
      </c>
      <c r="Y753" s="515" t="str">
        <f>四年级仰卧起坐得分</f>
        <v/>
      </c>
      <c r="Z753" s="518" t="str">
        <f>四年级等级</f>
        <v/>
      </c>
      <c r="AA753" s="533"/>
      <c r="AB753" s="515"/>
      <c r="AC753" s="533" t="str">
        <f>四年级跳绳附加分</f>
        <v/>
      </c>
      <c r="AD753" s="534" t="str">
        <f>四年级标准分</f>
        <v/>
      </c>
      <c r="AE753" s="534" t="str">
        <f>四年级总分</f>
        <v/>
      </c>
      <c r="AF753" s="517" t="str">
        <f>四年级等级</f>
        <v/>
      </c>
    </row>
    <row r="754" spans="1:32">
      <c r="A754" s="476">
        <v>411</v>
      </c>
      <c r="B754" s="477">
        <v>52</v>
      </c>
      <c r="C754" s="586"/>
      <c r="D754" s="587"/>
      <c r="E754" s="586"/>
      <c r="F754" s="473"/>
      <c r="G754" s="588"/>
      <c r="H754" s="475"/>
      <c r="I754" s="595"/>
      <c r="J754" s="596"/>
      <c r="K754" s="596"/>
      <c r="L754" s="503"/>
      <c r="M754" s="644"/>
      <c r="N754" s="505" t="str">
        <f>四年级BMI</f>
        <v/>
      </c>
      <c r="O754" s="499" t="str">
        <f>四年级BMI等级</f>
        <v/>
      </c>
      <c r="P754" s="500" t="str">
        <f>四年级BMI得分</f>
        <v/>
      </c>
      <c r="Q754" s="515" t="str">
        <f>四年级肺活量得分</f>
        <v/>
      </c>
      <c r="R754" s="512" t="str">
        <f>四年级等级</f>
        <v/>
      </c>
      <c r="S754" s="516" t="str">
        <f>四年级50米跑得分</f>
        <v/>
      </c>
      <c r="T754" s="517" t="str">
        <f>四年级等级</f>
        <v/>
      </c>
      <c r="U754" s="516" t="str">
        <f>四年级坐位体前屈得分</f>
        <v/>
      </c>
      <c r="V754" s="517" t="str">
        <f>四年级等级</f>
        <v/>
      </c>
      <c r="W754" s="516" t="str">
        <f>四年级一分钟跳绳得分</f>
        <v/>
      </c>
      <c r="X754" s="517" t="str">
        <f>四年级等级</f>
        <v/>
      </c>
      <c r="Y754" s="515" t="str">
        <f>四年级仰卧起坐得分</f>
        <v/>
      </c>
      <c r="Z754" s="518" t="str">
        <f>四年级等级</f>
        <v/>
      </c>
      <c r="AA754" s="533"/>
      <c r="AB754" s="515"/>
      <c r="AC754" s="533" t="str">
        <f>四年级跳绳附加分</f>
        <v/>
      </c>
      <c r="AD754" s="534" t="str">
        <f>四年级标准分</f>
        <v/>
      </c>
      <c r="AE754" s="534" t="str">
        <f>四年级总分</f>
        <v/>
      </c>
      <c r="AF754" s="517" t="str">
        <f>四年级等级</f>
        <v/>
      </c>
    </row>
    <row r="755" spans="1:32">
      <c r="A755" s="476">
        <v>411</v>
      </c>
      <c r="B755" s="477">
        <v>53</v>
      </c>
      <c r="C755" s="586"/>
      <c r="D755" s="587"/>
      <c r="E755" s="586"/>
      <c r="F755" s="473"/>
      <c r="G755" s="588"/>
      <c r="H755" s="475"/>
      <c r="I755" s="595"/>
      <c r="J755" s="596"/>
      <c r="K755" s="596"/>
      <c r="L755" s="503"/>
      <c r="M755" s="644"/>
      <c r="N755" s="505" t="str">
        <f>四年级BMI</f>
        <v/>
      </c>
      <c r="O755" s="499" t="str">
        <f>四年级BMI等级</f>
        <v/>
      </c>
      <c r="P755" s="500" t="str">
        <f>四年级BMI得分</f>
        <v/>
      </c>
      <c r="Q755" s="515" t="str">
        <f>四年级肺活量得分</f>
        <v/>
      </c>
      <c r="R755" s="512" t="str">
        <f>四年级等级</f>
        <v/>
      </c>
      <c r="S755" s="516" t="str">
        <f>四年级50米跑得分</f>
        <v/>
      </c>
      <c r="T755" s="517" t="str">
        <f>四年级等级</f>
        <v/>
      </c>
      <c r="U755" s="516" t="str">
        <f>四年级坐位体前屈得分</f>
        <v/>
      </c>
      <c r="V755" s="517" t="str">
        <f>四年级等级</f>
        <v/>
      </c>
      <c r="W755" s="516" t="str">
        <f>四年级一分钟跳绳得分</f>
        <v/>
      </c>
      <c r="X755" s="517" t="str">
        <f>四年级等级</f>
        <v/>
      </c>
      <c r="Y755" s="515" t="str">
        <f>四年级仰卧起坐得分</f>
        <v/>
      </c>
      <c r="Z755" s="518" t="str">
        <f>四年级等级</f>
        <v/>
      </c>
      <c r="AA755" s="533"/>
      <c r="AB755" s="515"/>
      <c r="AC755" s="533" t="str">
        <f>四年级跳绳附加分</f>
        <v/>
      </c>
      <c r="AD755" s="534" t="str">
        <f>四年级标准分</f>
        <v/>
      </c>
      <c r="AE755" s="534" t="str">
        <f>四年级总分</f>
        <v/>
      </c>
      <c r="AF755" s="517" t="str">
        <f>四年级等级</f>
        <v/>
      </c>
    </row>
    <row r="756" spans="1:32">
      <c r="A756" s="476">
        <v>411</v>
      </c>
      <c r="B756" s="477">
        <v>54</v>
      </c>
      <c r="C756" s="586"/>
      <c r="D756" s="587"/>
      <c r="E756" s="586"/>
      <c r="F756" s="473"/>
      <c r="G756" s="588"/>
      <c r="H756" s="475"/>
      <c r="I756" s="595"/>
      <c r="J756" s="596"/>
      <c r="K756" s="596"/>
      <c r="L756" s="503"/>
      <c r="M756" s="644"/>
      <c r="N756" s="505" t="str">
        <f>四年级BMI</f>
        <v/>
      </c>
      <c r="O756" s="499" t="str">
        <f>四年级BMI等级</f>
        <v/>
      </c>
      <c r="P756" s="500" t="str">
        <f>四年级BMI得分</f>
        <v/>
      </c>
      <c r="Q756" s="515" t="str">
        <f>四年级肺活量得分</f>
        <v/>
      </c>
      <c r="R756" s="512" t="str">
        <f>四年级等级</f>
        <v/>
      </c>
      <c r="S756" s="516" t="str">
        <f>四年级50米跑得分</f>
        <v/>
      </c>
      <c r="T756" s="517" t="str">
        <f>四年级等级</f>
        <v/>
      </c>
      <c r="U756" s="516" t="str">
        <f>四年级坐位体前屈得分</f>
        <v/>
      </c>
      <c r="V756" s="517" t="str">
        <f>四年级等级</f>
        <v/>
      </c>
      <c r="W756" s="516" t="str">
        <f>四年级一分钟跳绳得分</f>
        <v/>
      </c>
      <c r="X756" s="517" t="str">
        <f>四年级等级</f>
        <v/>
      </c>
      <c r="Y756" s="515" t="str">
        <f>四年级仰卧起坐得分</f>
        <v/>
      </c>
      <c r="Z756" s="518" t="str">
        <f>四年级等级</f>
        <v/>
      </c>
      <c r="AA756" s="533"/>
      <c r="AB756" s="515"/>
      <c r="AC756" s="533" t="str">
        <f>四年级跳绳附加分</f>
        <v/>
      </c>
      <c r="AD756" s="534" t="str">
        <f>四年级标准分</f>
        <v/>
      </c>
      <c r="AE756" s="534" t="str">
        <f>四年级总分</f>
        <v/>
      </c>
      <c r="AF756" s="517" t="str">
        <f>四年级等级</f>
        <v/>
      </c>
    </row>
    <row r="757" spans="1:32">
      <c r="A757" s="476">
        <v>411</v>
      </c>
      <c r="B757" s="477">
        <v>55</v>
      </c>
      <c r="C757" s="586"/>
      <c r="D757" s="587"/>
      <c r="E757" s="586"/>
      <c r="F757" s="473"/>
      <c r="G757" s="588"/>
      <c r="H757" s="475"/>
      <c r="I757" s="595"/>
      <c r="J757" s="596"/>
      <c r="K757" s="596"/>
      <c r="L757" s="503"/>
      <c r="M757" s="644"/>
      <c r="N757" s="505" t="str">
        <f>四年级BMI</f>
        <v/>
      </c>
      <c r="O757" s="499" t="str">
        <f>四年级BMI等级</f>
        <v/>
      </c>
      <c r="P757" s="500" t="str">
        <f>四年级BMI得分</f>
        <v/>
      </c>
      <c r="Q757" s="515" t="str">
        <f>四年级肺活量得分</f>
        <v/>
      </c>
      <c r="R757" s="512" t="str">
        <f>四年级等级</f>
        <v/>
      </c>
      <c r="S757" s="516" t="str">
        <f>四年级50米跑得分</f>
        <v/>
      </c>
      <c r="T757" s="517" t="str">
        <f>四年级等级</f>
        <v/>
      </c>
      <c r="U757" s="516" t="str">
        <f>四年级坐位体前屈得分</f>
        <v/>
      </c>
      <c r="V757" s="517" t="str">
        <f>四年级等级</f>
        <v/>
      </c>
      <c r="W757" s="516" t="str">
        <f>四年级一分钟跳绳得分</f>
        <v/>
      </c>
      <c r="X757" s="517" t="str">
        <f>四年级等级</f>
        <v/>
      </c>
      <c r="Y757" s="515" t="str">
        <f>四年级仰卧起坐得分</f>
        <v/>
      </c>
      <c r="Z757" s="518" t="str">
        <f>四年级等级</f>
        <v/>
      </c>
      <c r="AA757" s="533"/>
      <c r="AB757" s="515"/>
      <c r="AC757" s="533" t="str">
        <f>四年级跳绳附加分</f>
        <v/>
      </c>
      <c r="AD757" s="534" t="str">
        <f>四年级标准分</f>
        <v/>
      </c>
      <c r="AE757" s="534" t="str">
        <f>四年级总分</f>
        <v/>
      </c>
      <c r="AF757" s="517" t="str">
        <f>四年级等级</f>
        <v/>
      </c>
    </row>
    <row r="758" spans="1:32">
      <c r="A758" s="476">
        <v>411</v>
      </c>
      <c r="B758" s="477">
        <v>56</v>
      </c>
      <c r="C758" s="586"/>
      <c r="D758" s="587"/>
      <c r="E758" s="586"/>
      <c r="F758" s="473"/>
      <c r="G758" s="588"/>
      <c r="H758" s="475"/>
      <c r="I758" s="595"/>
      <c r="J758" s="596"/>
      <c r="K758" s="596"/>
      <c r="L758" s="503"/>
      <c r="M758" s="644"/>
      <c r="N758" s="505" t="str">
        <f>四年级BMI</f>
        <v/>
      </c>
      <c r="O758" s="499" t="str">
        <f>四年级BMI等级</f>
        <v/>
      </c>
      <c r="P758" s="500" t="str">
        <f>四年级BMI得分</f>
        <v/>
      </c>
      <c r="Q758" s="515" t="str">
        <f>四年级肺活量得分</f>
        <v/>
      </c>
      <c r="R758" s="512" t="str">
        <f>四年级等级</f>
        <v/>
      </c>
      <c r="S758" s="516" t="str">
        <f>四年级50米跑得分</f>
        <v/>
      </c>
      <c r="T758" s="517" t="str">
        <f>四年级等级</f>
        <v/>
      </c>
      <c r="U758" s="516" t="str">
        <f>四年级坐位体前屈得分</f>
        <v/>
      </c>
      <c r="V758" s="517" t="str">
        <f>四年级等级</f>
        <v/>
      </c>
      <c r="W758" s="516" t="str">
        <f>四年级一分钟跳绳得分</f>
        <v/>
      </c>
      <c r="X758" s="517" t="str">
        <f>四年级等级</f>
        <v/>
      </c>
      <c r="Y758" s="515" t="str">
        <f>四年级仰卧起坐得分</f>
        <v/>
      </c>
      <c r="Z758" s="518" t="str">
        <f>四年级等级</f>
        <v/>
      </c>
      <c r="AA758" s="533"/>
      <c r="AB758" s="515"/>
      <c r="AC758" s="533" t="str">
        <f>四年级跳绳附加分</f>
        <v/>
      </c>
      <c r="AD758" s="534" t="str">
        <f>四年级标准分</f>
        <v/>
      </c>
      <c r="AE758" s="534" t="str">
        <f>四年级总分</f>
        <v/>
      </c>
      <c r="AF758" s="517" t="str">
        <f>四年级等级</f>
        <v/>
      </c>
    </row>
    <row r="759" spans="1:32">
      <c r="A759" s="476">
        <v>411</v>
      </c>
      <c r="B759" s="477">
        <v>57</v>
      </c>
      <c r="C759" s="586"/>
      <c r="D759" s="587"/>
      <c r="E759" s="586"/>
      <c r="F759" s="473"/>
      <c r="G759" s="588"/>
      <c r="H759" s="475"/>
      <c r="I759" s="595"/>
      <c r="J759" s="596"/>
      <c r="K759" s="596"/>
      <c r="L759" s="503"/>
      <c r="M759" s="644"/>
      <c r="N759" s="505" t="str">
        <f>四年级BMI</f>
        <v/>
      </c>
      <c r="O759" s="499" t="str">
        <f>四年级BMI等级</f>
        <v/>
      </c>
      <c r="P759" s="500" t="str">
        <f>四年级BMI得分</f>
        <v/>
      </c>
      <c r="Q759" s="515" t="str">
        <f>四年级肺活量得分</f>
        <v/>
      </c>
      <c r="R759" s="512" t="str">
        <f>四年级等级</f>
        <v/>
      </c>
      <c r="S759" s="516" t="str">
        <f>四年级50米跑得分</f>
        <v/>
      </c>
      <c r="T759" s="517" t="str">
        <f>四年级等级</f>
        <v/>
      </c>
      <c r="U759" s="516" t="str">
        <f>四年级坐位体前屈得分</f>
        <v/>
      </c>
      <c r="V759" s="517" t="str">
        <f>四年级等级</f>
        <v/>
      </c>
      <c r="W759" s="516" t="str">
        <f>四年级一分钟跳绳得分</f>
        <v/>
      </c>
      <c r="X759" s="517" t="str">
        <f>四年级等级</f>
        <v/>
      </c>
      <c r="Y759" s="515" t="str">
        <f>四年级仰卧起坐得分</f>
        <v/>
      </c>
      <c r="Z759" s="518" t="str">
        <f>四年级等级</f>
        <v/>
      </c>
      <c r="AA759" s="533"/>
      <c r="AB759" s="515"/>
      <c r="AC759" s="533" t="str">
        <f>四年级跳绳附加分</f>
        <v/>
      </c>
      <c r="AD759" s="534" t="str">
        <f>四年级标准分</f>
        <v/>
      </c>
      <c r="AE759" s="534" t="str">
        <f>四年级总分</f>
        <v/>
      </c>
      <c r="AF759" s="517" t="str">
        <f>四年级等级</f>
        <v/>
      </c>
    </row>
    <row r="760" spans="1:32">
      <c r="A760" s="476">
        <v>411</v>
      </c>
      <c r="B760" s="477">
        <v>58</v>
      </c>
      <c r="C760" s="586"/>
      <c r="D760" s="587"/>
      <c r="E760" s="586"/>
      <c r="F760" s="473"/>
      <c r="G760" s="588"/>
      <c r="H760" s="475"/>
      <c r="I760" s="595"/>
      <c r="J760" s="596"/>
      <c r="K760" s="596"/>
      <c r="L760" s="503"/>
      <c r="M760" s="644"/>
      <c r="N760" s="505" t="str">
        <f>四年级BMI</f>
        <v/>
      </c>
      <c r="O760" s="499" t="str">
        <f>四年级BMI等级</f>
        <v/>
      </c>
      <c r="P760" s="500" t="str">
        <f>四年级BMI得分</f>
        <v/>
      </c>
      <c r="Q760" s="515" t="str">
        <f>四年级肺活量得分</f>
        <v/>
      </c>
      <c r="R760" s="512" t="str">
        <f>四年级等级</f>
        <v/>
      </c>
      <c r="S760" s="516" t="str">
        <f>四年级50米跑得分</f>
        <v/>
      </c>
      <c r="T760" s="517" t="str">
        <f>四年级等级</f>
        <v/>
      </c>
      <c r="U760" s="516" t="str">
        <f>四年级坐位体前屈得分</f>
        <v/>
      </c>
      <c r="V760" s="517" t="str">
        <f>四年级等级</f>
        <v/>
      </c>
      <c r="W760" s="516" t="str">
        <f>四年级一分钟跳绳得分</f>
        <v/>
      </c>
      <c r="X760" s="517" t="str">
        <f>四年级等级</f>
        <v/>
      </c>
      <c r="Y760" s="515" t="str">
        <f>四年级仰卧起坐得分</f>
        <v/>
      </c>
      <c r="Z760" s="518" t="str">
        <f>四年级等级</f>
        <v/>
      </c>
      <c r="AA760" s="533"/>
      <c r="AB760" s="515"/>
      <c r="AC760" s="533" t="str">
        <f>四年级跳绳附加分</f>
        <v/>
      </c>
      <c r="AD760" s="534" t="str">
        <f>四年级标准分</f>
        <v/>
      </c>
      <c r="AE760" s="534" t="str">
        <f>四年级总分</f>
        <v/>
      </c>
      <c r="AF760" s="517" t="str">
        <f>四年级等级</f>
        <v/>
      </c>
    </row>
    <row r="761" spans="1:32">
      <c r="A761" s="476">
        <v>411</v>
      </c>
      <c r="B761" s="477">
        <v>59</v>
      </c>
      <c r="C761" s="586"/>
      <c r="D761" s="587"/>
      <c r="E761" s="586"/>
      <c r="F761" s="473"/>
      <c r="G761" s="588"/>
      <c r="H761" s="475"/>
      <c r="I761" s="595"/>
      <c r="J761" s="596"/>
      <c r="K761" s="596"/>
      <c r="L761" s="503"/>
      <c r="M761" s="644"/>
      <c r="N761" s="505" t="str">
        <f>四年级BMI</f>
        <v/>
      </c>
      <c r="O761" s="499" t="str">
        <f>四年级BMI等级</f>
        <v/>
      </c>
      <c r="P761" s="500" t="str">
        <f>四年级BMI得分</f>
        <v/>
      </c>
      <c r="Q761" s="515" t="str">
        <f>四年级肺活量得分</f>
        <v/>
      </c>
      <c r="R761" s="512" t="str">
        <f>四年级等级</f>
        <v/>
      </c>
      <c r="S761" s="516" t="str">
        <f>四年级50米跑得分</f>
        <v/>
      </c>
      <c r="T761" s="517" t="str">
        <f>四年级等级</f>
        <v/>
      </c>
      <c r="U761" s="516" t="str">
        <f>四年级坐位体前屈得分</f>
        <v/>
      </c>
      <c r="V761" s="517" t="str">
        <f>四年级等级</f>
        <v/>
      </c>
      <c r="W761" s="516" t="str">
        <f>四年级一分钟跳绳得分</f>
        <v/>
      </c>
      <c r="X761" s="517" t="str">
        <f>四年级等级</f>
        <v/>
      </c>
      <c r="Y761" s="515" t="str">
        <f>四年级仰卧起坐得分</f>
        <v/>
      </c>
      <c r="Z761" s="518" t="str">
        <f>四年级等级</f>
        <v/>
      </c>
      <c r="AA761" s="533"/>
      <c r="AB761" s="515"/>
      <c r="AC761" s="533" t="str">
        <f>四年级跳绳附加分</f>
        <v/>
      </c>
      <c r="AD761" s="534" t="str">
        <f>四年级标准分</f>
        <v/>
      </c>
      <c r="AE761" s="534" t="str">
        <f>四年级总分</f>
        <v/>
      </c>
      <c r="AF761" s="517" t="str">
        <f>四年级等级</f>
        <v/>
      </c>
    </row>
    <row r="762" spans="1:32">
      <c r="A762" s="476">
        <v>411</v>
      </c>
      <c r="B762" s="477">
        <v>60</v>
      </c>
      <c r="C762" s="586"/>
      <c r="D762" s="587"/>
      <c r="E762" s="586"/>
      <c r="F762" s="473"/>
      <c r="G762" s="588"/>
      <c r="H762" s="475"/>
      <c r="I762" s="595"/>
      <c r="J762" s="596"/>
      <c r="K762" s="596"/>
      <c r="L762" s="503"/>
      <c r="M762" s="644"/>
      <c r="N762" s="505" t="str">
        <f>四年级BMI</f>
        <v/>
      </c>
      <c r="O762" s="499" t="str">
        <f>四年级BMI等级</f>
        <v/>
      </c>
      <c r="P762" s="500" t="str">
        <f>四年级BMI得分</f>
        <v/>
      </c>
      <c r="Q762" s="515" t="str">
        <f>四年级肺活量得分</f>
        <v/>
      </c>
      <c r="R762" s="512" t="str">
        <f>四年级等级</f>
        <v/>
      </c>
      <c r="S762" s="516" t="str">
        <f>四年级50米跑得分</f>
        <v/>
      </c>
      <c r="T762" s="517" t="str">
        <f>四年级等级</f>
        <v/>
      </c>
      <c r="U762" s="516" t="str">
        <f>四年级坐位体前屈得分</f>
        <v/>
      </c>
      <c r="V762" s="517" t="str">
        <f>四年级等级</f>
        <v/>
      </c>
      <c r="W762" s="516" t="str">
        <f>四年级一分钟跳绳得分</f>
        <v/>
      </c>
      <c r="X762" s="517" t="str">
        <f>四年级等级</f>
        <v/>
      </c>
      <c r="Y762" s="515" t="str">
        <f>四年级仰卧起坐得分</f>
        <v/>
      </c>
      <c r="Z762" s="518" t="str">
        <f>四年级等级</f>
        <v/>
      </c>
      <c r="AA762" s="533"/>
      <c r="AB762" s="515"/>
      <c r="AC762" s="533" t="str">
        <f>四年级跳绳附加分</f>
        <v/>
      </c>
      <c r="AD762" s="534" t="str">
        <f>四年级标准分</f>
        <v/>
      </c>
      <c r="AE762" s="534" t="str">
        <f>四年级总分</f>
        <v/>
      </c>
      <c r="AF762" s="517" t="str">
        <f>四年级等级</f>
        <v/>
      </c>
    </row>
    <row r="763" spans="1:32">
      <c r="A763" s="476">
        <v>411</v>
      </c>
      <c r="B763" s="477">
        <v>61</v>
      </c>
      <c r="C763" s="586"/>
      <c r="D763" s="587"/>
      <c r="E763" s="586"/>
      <c r="F763" s="473"/>
      <c r="G763" s="588"/>
      <c r="H763" s="475"/>
      <c r="I763" s="595"/>
      <c r="J763" s="596"/>
      <c r="K763" s="596"/>
      <c r="L763" s="503"/>
      <c r="M763" s="644"/>
      <c r="N763" s="505" t="str">
        <f>四年级BMI</f>
        <v/>
      </c>
      <c r="O763" s="499" t="str">
        <f>四年级BMI等级</f>
        <v/>
      </c>
      <c r="P763" s="500" t="str">
        <f>四年级BMI得分</f>
        <v/>
      </c>
      <c r="Q763" s="515" t="str">
        <f>四年级肺活量得分</f>
        <v/>
      </c>
      <c r="R763" s="512" t="str">
        <f>四年级等级</f>
        <v/>
      </c>
      <c r="S763" s="516" t="str">
        <f>四年级50米跑得分</f>
        <v/>
      </c>
      <c r="T763" s="517" t="str">
        <f>四年级等级</f>
        <v/>
      </c>
      <c r="U763" s="516" t="str">
        <f>四年级坐位体前屈得分</f>
        <v/>
      </c>
      <c r="V763" s="517" t="str">
        <f>四年级等级</f>
        <v/>
      </c>
      <c r="W763" s="516" t="str">
        <f>四年级一分钟跳绳得分</f>
        <v/>
      </c>
      <c r="X763" s="517" t="str">
        <f>四年级等级</f>
        <v/>
      </c>
      <c r="Y763" s="515" t="str">
        <f>四年级仰卧起坐得分</f>
        <v/>
      </c>
      <c r="Z763" s="518" t="str">
        <f>四年级等级</f>
        <v/>
      </c>
      <c r="AA763" s="533"/>
      <c r="AB763" s="515"/>
      <c r="AC763" s="533" t="str">
        <f>四年级跳绳附加分</f>
        <v/>
      </c>
      <c r="AD763" s="534" t="str">
        <f>四年级标准分</f>
        <v/>
      </c>
      <c r="AE763" s="534" t="str">
        <f>四年级总分</f>
        <v/>
      </c>
      <c r="AF763" s="517" t="str">
        <f>四年级等级</f>
        <v/>
      </c>
    </row>
    <row r="764" spans="1:32">
      <c r="A764" s="476">
        <v>411</v>
      </c>
      <c r="B764" s="477">
        <v>62</v>
      </c>
      <c r="C764" s="586"/>
      <c r="D764" s="587"/>
      <c r="E764" s="586"/>
      <c r="F764" s="473"/>
      <c r="G764" s="588"/>
      <c r="H764" s="475"/>
      <c r="I764" s="595"/>
      <c r="J764" s="596"/>
      <c r="K764" s="596"/>
      <c r="L764" s="503"/>
      <c r="M764" s="644"/>
      <c r="N764" s="505" t="str">
        <f>四年级BMI</f>
        <v/>
      </c>
      <c r="O764" s="499" t="str">
        <f>四年级BMI等级</f>
        <v/>
      </c>
      <c r="P764" s="500" t="str">
        <f>四年级BMI得分</f>
        <v/>
      </c>
      <c r="Q764" s="515" t="str">
        <f>四年级肺活量得分</f>
        <v/>
      </c>
      <c r="R764" s="512" t="str">
        <f>四年级等级</f>
        <v/>
      </c>
      <c r="S764" s="516" t="str">
        <f>四年级50米跑得分</f>
        <v/>
      </c>
      <c r="T764" s="517" t="str">
        <f>四年级等级</f>
        <v/>
      </c>
      <c r="U764" s="516" t="str">
        <f>四年级坐位体前屈得分</f>
        <v/>
      </c>
      <c r="V764" s="517" t="str">
        <f>四年级等级</f>
        <v/>
      </c>
      <c r="W764" s="516" t="str">
        <f>四年级一分钟跳绳得分</f>
        <v/>
      </c>
      <c r="X764" s="517" t="str">
        <f>四年级等级</f>
        <v/>
      </c>
      <c r="Y764" s="515" t="str">
        <f>四年级仰卧起坐得分</f>
        <v/>
      </c>
      <c r="Z764" s="518" t="str">
        <f>四年级等级</f>
        <v/>
      </c>
      <c r="AA764" s="533"/>
      <c r="AB764" s="515"/>
      <c r="AC764" s="533" t="str">
        <f>四年级跳绳附加分</f>
        <v/>
      </c>
      <c r="AD764" s="534" t="str">
        <f>四年级标准分</f>
        <v/>
      </c>
      <c r="AE764" s="534" t="str">
        <f>四年级总分</f>
        <v/>
      </c>
      <c r="AF764" s="517" t="str">
        <f>四年级等级</f>
        <v/>
      </c>
    </row>
    <row r="765" spans="1:32">
      <c r="A765" s="476">
        <v>411</v>
      </c>
      <c r="B765" s="477">
        <v>63</v>
      </c>
      <c r="C765" s="586"/>
      <c r="D765" s="587"/>
      <c r="E765" s="586"/>
      <c r="F765" s="473"/>
      <c r="G765" s="588"/>
      <c r="H765" s="475"/>
      <c r="I765" s="595"/>
      <c r="J765" s="596"/>
      <c r="K765" s="596"/>
      <c r="L765" s="503"/>
      <c r="M765" s="644"/>
      <c r="N765" s="505" t="str">
        <f>四年级BMI</f>
        <v/>
      </c>
      <c r="O765" s="499" t="str">
        <f>四年级BMI等级</f>
        <v/>
      </c>
      <c r="P765" s="500" t="str">
        <f>四年级BMI得分</f>
        <v/>
      </c>
      <c r="Q765" s="515" t="str">
        <f>四年级肺活量得分</f>
        <v/>
      </c>
      <c r="R765" s="512" t="str">
        <f>四年级等级</f>
        <v/>
      </c>
      <c r="S765" s="516" t="str">
        <f>四年级50米跑得分</f>
        <v/>
      </c>
      <c r="T765" s="517" t="str">
        <f>四年级等级</f>
        <v/>
      </c>
      <c r="U765" s="516" t="str">
        <f>四年级坐位体前屈得分</f>
        <v/>
      </c>
      <c r="V765" s="517" t="str">
        <f>四年级等级</f>
        <v/>
      </c>
      <c r="W765" s="516" t="str">
        <f>四年级一分钟跳绳得分</f>
        <v/>
      </c>
      <c r="X765" s="517" t="str">
        <f>四年级等级</f>
        <v/>
      </c>
      <c r="Y765" s="515" t="str">
        <f>四年级仰卧起坐得分</f>
        <v/>
      </c>
      <c r="Z765" s="518" t="str">
        <f>四年级等级</f>
        <v/>
      </c>
      <c r="AA765" s="533"/>
      <c r="AB765" s="515"/>
      <c r="AC765" s="533" t="str">
        <f>四年级跳绳附加分</f>
        <v/>
      </c>
      <c r="AD765" s="534" t="str">
        <f>四年级标准分</f>
        <v/>
      </c>
      <c r="AE765" s="534" t="str">
        <f>四年级总分</f>
        <v/>
      </c>
      <c r="AF765" s="517" t="str">
        <f>四年级等级</f>
        <v/>
      </c>
    </row>
    <row r="766" spans="1:32">
      <c r="A766" s="476">
        <v>411</v>
      </c>
      <c r="B766" s="477">
        <v>64</v>
      </c>
      <c r="C766" s="586"/>
      <c r="D766" s="587"/>
      <c r="E766" s="586"/>
      <c r="F766" s="473"/>
      <c r="G766" s="588"/>
      <c r="H766" s="475"/>
      <c r="I766" s="595"/>
      <c r="J766" s="596"/>
      <c r="K766" s="596"/>
      <c r="L766" s="503"/>
      <c r="M766" s="644"/>
      <c r="N766" s="505" t="str">
        <f>四年级BMI</f>
        <v/>
      </c>
      <c r="O766" s="499" t="str">
        <f>四年级BMI等级</f>
        <v/>
      </c>
      <c r="P766" s="500" t="str">
        <f>四年级BMI得分</f>
        <v/>
      </c>
      <c r="Q766" s="515" t="str">
        <f>四年级肺活量得分</f>
        <v/>
      </c>
      <c r="R766" s="512" t="str">
        <f>四年级等级</f>
        <v/>
      </c>
      <c r="S766" s="516" t="str">
        <f>四年级50米跑得分</f>
        <v/>
      </c>
      <c r="T766" s="517" t="str">
        <f>四年级等级</f>
        <v/>
      </c>
      <c r="U766" s="516" t="str">
        <f>四年级坐位体前屈得分</f>
        <v/>
      </c>
      <c r="V766" s="517" t="str">
        <f>四年级等级</f>
        <v/>
      </c>
      <c r="W766" s="516" t="str">
        <f>四年级一分钟跳绳得分</f>
        <v/>
      </c>
      <c r="X766" s="517" t="str">
        <f>四年级等级</f>
        <v/>
      </c>
      <c r="Y766" s="515" t="str">
        <f>四年级仰卧起坐得分</f>
        <v/>
      </c>
      <c r="Z766" s="518" t="str">
        <f>四年级等级</f>
        <v/>
      </c>
      <c r="AA766" s="533"/>
      <c r="AB766" s="515"/>
      <c r="AC766" s="533" t="str">
        <f>四年级跳绳附加分</f>
        <v/>
      </c>
      <c r="AD766" s="534" t="str">
        <f>四年级标准分</f>
        <v/>
      </c>
      <c r="AE766" s="534" t="str">
        <f>四年级总分</f>
        <v/>
      </c>
      <c r="AF766" s="517" t="str">
        <f>四年级等级</f>
        <v/>
      </c>
    </row>
    <row r="767" spans="1:32">
      <c r="A767" s="476">
        <v>411</v>
      </c>
      <c r="B767" s="477">
        <v>65</v>
      </c>
      <c r="C767" s="586"/>
      <c r="D767" s="587"/>
      <c r="E767" s="586"/>
      <c r="F767" s="473"/>
      <c r="G767" s="588"/>
      <c r="H767" s="475"/>
      <c r="I767" s="595"/>
      <c r="J767" s="596"/>
      <c r="K767" s="596"/>
      <c r="L767" s="503"/>
      <c r="M767" s="644"/>
      <c r="N767" s="505" t="str">
        <f>四年级BMI</f>
        <v/>
      </c>
      <c r="O767" s="499" t="str">
        <f>四年级BMI等级</f>
        <v/>
      </c>
      <c r="P767" s="500" t="str">
        <f>四年级BMI得分</f>
        <v/>
      </c>
      <c r="Q767" s="515" t="str">
        <f>四年级肺活量得分</f>
        <v/>
      </c>
      <c r="R767" s="512" t="str">
        <f>四年级等级</f>
        <v/>
      </c>
      <c r="S767" s="516" t="str">
        <f>四年级50米跑得分</f>
        <v/>
      </c>
      <c r="T767" s="517" t="str">
        <f>四年级等级</f>
        <v/>
      </c>
      <c r="U767" s="516" t="str">
        <f>四年级坐位体前屈得分</f>
        <v/>
      </c>
      <c r="V767" s="517" t="str">
        <f>四年级等级</f>
        <v/>
      </c>
      <c r="W767" s="516" t="str">
        <f>四年级一分钟跳绳得分</f>
        <v/>
      </c>
      <c r="X767" s="517" t="str">
        <f>四年级等级</f>
        <v/>
      </c>
      <c r="Y767" s="515" t="str">
        <f>四年级仰卧起坐得分</f>
        <v/>
      </c>
      <c r="Z767" s="518" t="str">
        <f>四年级等级</f>
        <v/>
      </c>
      <c r="AA767" s="533"/>
      <c r="AB767" s="515"/>
      <c r="AC767" s="533" t="str">
        <f>四年级跳绳附加分</f>
        <v/>
      </c>
      <c r="AD767" s="534" t="str">
        <f>四年级标准分</f>
        <v/>
      </c>
      <c r="AE767" s="534" t="str">
        <f>四年级总分</f>
        <v/>
      </c>
      <c r="AF767" s="517" t="str">
        <f>四年级等级</f>
        <v/>
      </c>
    </row>
    <row r="768" spans="1:32">
      <c r="A768" s="476">
        <v>411</v>
      </c>
      <c r="B768" s="477">
        <v>66</v>
      </c>
      <c r="C768" s="586"/>
      <c r="D768" s="587"/>
      <c r="E768" s="586"/>
      <c r="F768" s="473"/>
      <c r="G768" s="588"/>
      <c r="H768" s="475"/>
      <c r="I768" s="595"/>
      <c r="J768" s="596"/>
      <c r="K768" s="596"/>
      <c r="L768" s="503"/>
      <c r="M768" s="644"/>
      <c r="N768" s="505" t="str">
        <f>四年级BMI</f>
        <v/>
      </c>
      <c r="O768" s="499" t="str">
        <f>四年级BMI等级</f>
        <v/>
      </c>
      <c r="P768" s="500" t="str">
        <f>四年级BMI得分</f>
        <v/>
      </c>
      <c r="Q768" s="515" t="str">
        <f>四年级肺活量得分</f>
        <v/>
      </c>
      <c r="R768" s="512" t="str">
        <f>四年级等级</f>
        <v/>
      </c>
      <c r="S768" s="516" t="str">
        <f>四年级50米跑得分</f>
        <v/>
      </c>
      <c r="T768" s="517" t="str">
        <f>四年级等级</f>
        <v/>
      </c>
      <c r="U768" s="516" t="str">
        <f>四年级坐位体前屈得分</f>
        <v/>
      </c>
      <c r="V768" s="517" t="str">
        <f>四年级等级</f>
        <v/>
      </c>
      <c r="W768" s="516" t="str">
        <f>四年级一分钟跳绳得分</f>
        <v/>
      </c>
      <c r="X768" s="517" t="str">
        <f>四年级等级</f>
        <v/>
      </c>
      <c r="Y768" s="515" t="str">
        <f>四年级仰卧起坐得分</f>
        <v/>
      </c>
      <c r="Z768" s="518" t="str">
        <f>四年级等级</f>
        <v/>
      </c>
      <c r="AA768" s="533"/>
      <c r="AB768" s="515"/>
      <c r="AC768" s="533" t="str">
        <f>四年级跳绳附加分</f>
        <v/>
      </c>
      <c r="AD768" s="534" t="str">
        <f>四年级标准分</f>
        <v/>
      </c>
      <c r="AE768" s="534" t="str">
        <f>四年级总分</f>
        <v/>
      </c>
      <c r="AF768" s="517" t="str">
        <f>四年级等级</f>
        <v/>
      </c>
    </row>
    <row r="769" spans="1:32">
      <c r="A769" s="476">
        <v>411</v>
      </c>
      <c r="B769" s="477">
        <v>67</v>
      </c>
      <c r="C769" s="586"/>
      <c r="D769" s="587"/>
      <c r="E769" s="586"/>
      <c r="F769" s="473"/>
      <c r="G769" s="588"/>
      <c r="H769" s="475"/>
      <c r="I769" s="595"/>
      <c r="J769" s="596"/>
      <c r="K769" s="596"/>
      <c r="L769" s="503"/>
      <c r="M769" s="644"/>
      <c r="N769" s="505" t="str">
        <f>四年级BMI</f>
        <v/>
      </c>
      <c r="O769" s="499" t="str">
        <f>四年级BMI等级</f>
        <v/>
      </c>
      <c r="P769" s="500" t="str">
        <f>四年级BMI得分</f>
        <v/>
      </c>
      <c r="Q769" s="515" t="str">
        <f>四年级肺活量得分</f>
        <v/>
      </c>
      <c r="R769" s="512" t="str">
        <f>四年级等级</f>
        <v/>
      </c>
      <c r="S769" s="516" t="str">
        <f>四年级50米跑得分</f>
        <v/>
      </c>
      <c r="T769" s="517" t="str">
        <f>四年级等级</f>
        <v/>
      </c>
      <c r="U769" s="516" t="str">
        <f>四年级坐位体前屈得分</f>
        <v/>
      </c>
      <c r="V769" s="517" t="str">
        <f>四年级等级</f>
        <v/>
      </c>
      <c r="W769" s="516" t="str">
        <f>四年级一分钟跳绳得分</f>
        <v/>
      </c>
      <c r="X769" s="517" t="str">
        <f>四年级等级</f>
        <v/>
      </c>
      <c r="Y769" s="515" t="str">
        <f>四年级仰卧起坐得分</f>
        <v/>
      </c>
      <c r="Z769" s="518" t="str">
        <f>四年级等级</f>
        <v/>
      </c>
      <c r="AA769" s="533"/>
      <c r="AB769" s="515"/>
      <c r="AC769" s="533" t="str">
        <f>四年级跳绳附加分</f>
        <v/>
      </c>
      <c r="AD769" s="534" t="str">
        <f>四年级标准分</f>
        <v/>
      </c>
      <c r="AE769" s="534" t="str">
        <f>四年级总分</f>
        <v/>
      </c>
      <c r="AF769" s="517" t="str">
        <f>四年级等级</f>
        <v/>
      </c>
    </row>
    <row r="770" spans="1:32">
      <c r="A770" s="476">
        <v>411</v>
      </c>
      <c r="B770" s="477">
        <v>68</v>
      </c>
      <c r="C770" s="586"/>
      <c r="D770" s="587"/>
      <c r="E770" s="586"/>
      <c r="F770" s="473"/>
      <c r="G770" s="588"/>
      <c r="H770" s="475"/>
      <c r="I770" s="595"/>
      <c r="J770" s="596"/>
      <c r="K770" s="596"/>
      <c r="L770" s="503"/>
      <c r="M770" s="644"/>
      <c r="N770" s="505" t="str">
        <f>四年级BMI</f>
        <v/>
      </c>
      <c r="O770" s="499" t="str">
        <f>四年级BMI等级</f>
        <v/>
      </c>
      <c r="P770" s="500" t="str">
        <f>四年级BMI得分</f>
        <v/>
      </c>
      <c r="Q770" s="515" t="str">
        <f>四年级肺活量得分</f>
        <v/>
      </c>
      <c r="R770" s="512" t="str">
        <f>四年级等级</f>
        <v/>
      </c>
      <c r="S770" s="516" t="str">
        <f>四年级50米跑得分</f>
        <v/>
      </c>
      <c r="T770" s="517" t="str">
        <f>四年级等级</f>
        <v/>
      </c>
      <c r="U770" s="516" t="str">
        <f>四年级坐位体前屈得分</f>
        <v/>
      </c>
      <c r="V770" s="517" t="str">
        <f>四年级等级</f>
        <v/>
      </c>
      <c r="W770" s="516" t="str">
        <f>四年级一分钟跳绳得分</f>
        <v/>
      </c>
      <c r="X770" s="517" t="str">
        <f>四年级等级</f>
        <v/>
      </c>
      <c r="Y770" s="515" t="str">
        <f>四年级仰卧起坐得分</f>
        <v/>
      </c>
      <c r="Z770" s="518" t="str">
        <f>四年级等级</f>
        <v/>
      </c>
      <c r="AA770" s="533"/>
      <c r="AB770" s="515"/>
      <c r="AC770" s="533" t="str">
        <f>四年级跳绳附加分</f>
        <v/>
      </c>
      <c r="AD770" s="534" t="str">
        <f>四年级标准分</f>
        <v/>
      </c>
      <c r="AE770" s="534" t="str">
        <f>四年级总分</f>
        <v/>
      </c>
      <c r="AF770" s="517" t="str">
        <f>四年级等级</f>
        <v/>
      </c>
    </row>
    <row r="771" spans="1:32">
      <c r="A771" s="476">
        <v>411</v>
      </c>
      <c r="B771" s="477">
        <v>69</v>
      </c>
      <c r="C771" s="586"/>
      <c r="D771" s="587"/>
      <c r="E771" s="586"/>
      <c r="F771" s="473"/>
      <c r="G771" s="588"/>
      <c r="H771" s="475"/>
      <c r="I771" s="595"/>
      <c r="J771" s="596"/>
      <c r="K771" s="596"/>
      <c r="L771" s="503"/>
      <c r="M771" s="644"/>
      <c r="N771" s="505" t="str">
        <f>四年级BMI</f>
        <v/>
      </c>
      <c r="O771" s="499" t="str">
        <f>四年级BMI等级</f>
        <v/>
      </c>
      <c r="P771" s="500" t="str">
        <f>四年级BMI得分</f>
        <v/>
      </c>
      <c r="Q771" s="515" t="str">
        <f>四年级肺活量得分</f>
        <v/>
      </c>
      <c r="R771" s="512" t="str">
        <f>四年级等级</f>
        <v/>
      </c>
      <c r="S771" s="516" t="str">
        <f>四年级50米跑得分</f>
        <v/>
      </c>
      <c r="T771" s="517" t="str">
        <f>四年级等级</f>
        <v/>
      </c>
      <c r="U771" s="516" t="str">
        <f>四年级坐位体前屈得分</f>
        <v/>
      </c>
      <c r="V771" s="517" t="str">
        <f>四年级等级</f>
        <v/>
      </c>
      <c r="W771" s="516" t="str">
        <f>四年级一分钟跳绳得分</f>
        <v/>
      </c>
      <c r="X771" s="517" t="str">
        <f>四年级等级</f>
        <v/>
      </c>
      <c r="Y771" s="515" t="str">
        <f>四年级仰卧起坐得分</f>
        <v/>
      </c>
      <c r="Z771" s="518" t="str">
        <f>四年级等级</f>
        <v/>
      </c>
      <c r="AA771" s="533"/>
      <c r="AB771" s="515"/>
      <c r="AC771" s="533" t="str">
        <f>四年级跳绳附加分</f>
        <v/>
      </c>
      <c r="AD771" s="534" t="str">
        <f>四年级标准分</f>
        <v/>
      </c>
      <c r="AE771" s="534" t="str">
        <f>四年级总分</f>
        <v/>
      </c>
      <c r="AF771" s="517" t="str">
        <f>四年级等级</f>
        <v/>
      </c>
    </row>
    <row r="772" ht="15.75" spans="1:32">
      <c r="A772" s="535">
        <v>411</v>
      </c>
      <c r="B772" s="536">
        <v>70</v>
      </c>
      <c r="C772" s="590"/>
      <c r="D772" s="591"/>
      <c r="E772" s="590"/>
      <c r="F772" s="583"/>
      <c r="G772" s="592"/>
      <c r="H772" s="542"/>
      <c r="I772" s="598"/>
      <c r="J772" s="599"/>
      <c r="K772" s="599"/>
      <c r="L772" s="546"/>
      <c r="M772" s="645"/>
      <c r="N772" s="548" t="str">
        <f>四年级BMI</f>
        <v/>
      </c>
      <c r="O772" s="549" t="str">
        <f>四年级BMI等级</f>
        <v/>
      </c>
      <c r="P772" s="550" t="str">
        <f>四年级BMI得分</f>
        <v/>
      </c>
      <c r="Q772" s="556" t="str">
        <f>四年级肺活量得分</f>
        <v/>
      </c>
      <c r="R772" s="557" t="str">
        <f>四年级等级</f>
        <v/>
      </c>
      <c r="S772" s="558" t="str">
        <f>四年级50米跑得分</f>
        <v/>
      </c>
      <c r="T772" s="559" t="str">
        <f>四年级等级</f>
        <v/>
      </c>
      <c r="U772" s="558" t="str">
        <f>四年级坐位体前屈得分</f>
        <v/>
      </c>
      <c r="V772" s="559" t="str">
        <f>四年级等级</f>
        <v/>
      </c>
      <c r="W772" s="558" t="str">
        <f>四年级一分钟跳绳得分</f>
        <v/>
      </c>
      <c r="X772" s="559" t="str">
        <f>四年级等级</f>
        <v/>
      </c>
      <c r="Y772" s="556" t="str">
        <f>四年级仰卧起坐得分</f>
        <v/>
      </c>
      <c r="Z772" s="563" t="str">
        <f>四年级等级</f>
        <v/>
      </c>
      <c r="AA772" s="564"/>
      <c r="AB772" s="556"/>
      <c r="AC772" s="565" t="str">
        <f>四年级跳绳附加分</f>
        <v/>
      </c>
      <c r="AD772" s="566" t="str">
        <f>四年级标准分</f>
        <v/>
      </c>
      <c r="AE772" s="566" t="str">
        <f>四年级总分</f>
        <v/>
      </c>
      <c r="AF772" s="567" t="str">
        <f>四年级等级</f>
        <v/>
      </c>
    </row>
    <row r="773" ht="15.75" spans="1:32">
      <c r="A773" s="468">
        <v>412</v>
      </c>
      <c r="B773" s="469">
        <v>1</v>
      </c>
      <c r="C773" s="593"/>
      <c r="D773" s="594"/>
      <c r="E773" s="593"/>
      <c r="F773" s="603"/>
      <c r="G773" s="589"/>
      <c r="H773" s="475"/>
      <c r="I773" s="600"/>
      <c r="J773" s="597"/>
      <c r="K773" s="597"/>
      <c r="L773" s="551"/>
      <c r="M773" s="646"/>
      <c r="N773" s="553" t="str">
        <f>四年级BMI</f>
        <v/>
      </c>
      <c r="O773" s="554" t="str">
        <f>四年级BMI等级</f>
        <v/>
      </c>
      <c r="P773" s="555" t="str">
        <f>四年级BMI得分</f>
        <v/>
      </c>
      <c r="Q773" s="560" t="str">
        <f>四年级肺活量得分</f>
        <v/>
      </c>
      <c r="R773" s="561" t="str">
        <f>四年级等级</f>
        <v/>
      </c>
      <c r="S773" s="562" t="str">
        <f>四年级50米跑得分</f>
        <v/>
      </c>
      <c r="T773" s="561" t="str">
        <f>四年级等级</f>
        <v/>
      </c>
      <c r="U773" s="562" t="str">
        <f>四年级坐位体前屈得分</f>
        <v/>
      </c>
      <c r="V773" s="561" t="str">
        <f>四年级等级</f>
        <v/>
      </c>
      <c r="W773" s="562" t="str">
        <f>四年级一分钟跳绳得分</f>
        <v/>
      </c>
      <c r="X773" s="561" t="str">
        <f>四年级等级</f>
        <v/>
      </c>
      <c r="Y773" s="560" t="str">
        <f>四年级仰卧起坐得分</f>
        <v/>
      </c>
      <c r="Z773" s="568" t="str">
        <f>四年级等级</f>
        <v/>
      </c>
      <c r="AA773" s="569"/>
      <c r="AB773" s="560"/>
      <c r="AC773" s="530" t="str">
        <f>四年级跳绳附加分</f>
        <v/>
      </c>
      <c r="AD773" s="531" t="str">
        <f>四年级标准分</f>
        <v/>
      </c>
      <c r="AE773" s="531" t="str">
        <f>四年级总分</f>
        <v/>
      </c>
      <c r="AF773" s="512" t="str">
        <f>四年级等级</f>
        <v/>
      </c>
    </row>
    <row r="774" spans="1:32">
      <c r="A774" s="476">
        <v>412</v>
      </c>
      <c r="B774" s="477">
        <v>2</v>
      </c>
      <c r="C774" s="586"/>
      <c r="D774" s="587"/>
      <c r="E774" s="586"/>
      <c r="F774" s="481"/>
      <c r="G774" s="588"/>
      <c r="H774" s="475"/>
      <c r="I774" s="595"/>
      <c r="J774" s="596"/>
      <c r="K774" s="596"/>
      <c r="L774" s="503"/>
      <c r="M774" s="644"/>
      <c r="N774" s="505" t="str">
        <f>四年级BMI</f>
        <v/>
      </c>
      <c r="O774" s="499" t="str">
        <f>四年级BMI等级</f>
        <v/>
      </c>
      <c r="P774" s="500" t="str">
        <f>四年级BMI得分</f>
        <v/>
      </c>
      <c r="Q774" s="515" t="str">
        <f>四年级肺活量得分</f>
        <v/>
      </c>
      <c r="R774" s="512" t="str">
        <f>四年级等级</f>
        <v/>
      </c>
      <c r="S774" s="516" t="str">
        <f>四年级50米跑得分</f>
        <v/>
      </c>
      <c r="T774" s="517" t="str">
        <f>四年级等级</f>
        <v/>
      </c>
      <c r="U774" s="516" t="str">
        <f>四年级坐位体前屈得分</f>
        <v/>
      </c>
      <c r="V774" s="517" t="str">
        <f>四年级等级</f>
        <v/>
      </c>
      <c r="W774" s="516" t="str">
        <f>四年级一分钟跳绳得分</f>
        <v/>
      </c>
      <c r="X774" s="517" t="str">
        <f>四年级等级</f>
        <v/>
      </c>
      <c r="Y774" s="515" t="str">
        <f>四年级仰卧起坐得分</f>
        <v/>
      </c>
      <c r="Z774" s="518" t="str">
        <f>四年级等级</f>
        <v/>
      </c>
      <c r="AA774" s="533"/>
      <c r="AB774" s="515"/>
      <c r="AC774" s="533" t="str">
        <f>四年级跳绳附加分</f>
        <v/>
      </c>
      <c r="AD774" s="534" t="str">
        <f>四年级标准分</f>
        <v/>
      </c>
      <c r="AE774" s="534" t="str">
        <f>四年级总分</f>
        <v/>
      </c>
      <c r="AF774" s="517" t="str">
        <f>四年级等级</f>
        <v/>
      </c>
    </row>
    <row r="775" spans="1:32">
      <c r="A775" s="476">
        <v>412</v>
      </c>
      <c r="B775" s="477">
        <v>3</v>
      </c>
      <c r="C775" s="586"/>
      <c r="D775" s="587"/>
      <c r="E775" s="586"/>
      <c r="F775" s="481"/>
      <c r="G775" s="588"/>
      <c r="H775" s="475"/>
      <c r="I775" s="595"/>
      <c r="J775" s="596"/>
      <c r="K775" s="596"/>
      <c r="L775" s="503"/>
      <c r="M775" s="644"/>
      <c r="N775" s="505" t="str">
        <f>四年级BMI</f>
        <v/>
      </c>
      <c r="O775" s="499" t="str">
        <f>四年级BMI等级</f>
        <v/>
      </c>
      <c r="P775" s="500" t="str">
        <f>四年级BMI得分</f>
        <v/>
      </c>
      <c r="Q775" s="515" t="str">
        <f>四年级肺活量得分</f>
        <v/>
      </c>
      <c r="R775" s="512" t="str">
        <f>四年级等级</f>
        <v/>
      </c>
      <c r="S775" s="516" t="str">
        <f>四年级50米跑得分</f>
        <v/>
      </c>
      <c r="T775" s="517" t="str">
        <f>四年级等级</f>
        <v/>
      </c>
      <c r="U775" s="516" t="str">
        <f>四年级坐位体前屈得分</f>
        <v/>
      </c>
      <c r="V775" s="517" t="str">
        <f>四年级等级</f>
        <v/>
      </c>
      <c r="W775" s="516" t="str">
        <f>四年级一分钟跳绳得分</f>
        <v/>
      </c>
      <c r="X775" s="517" t="str">
        <f>四年级等级</f>
        <v/>
      </c>
      <c r="Y775" s="515" t="str">
        <f>四年级仰卧起坐得分</f>
        <v/>
      </c>
      <c r="Z775" s="518" t="str">
        <f>四年级等级</f>
        <v/>
      </c>
      <c r="AA775" s="533"/>
      <c r="AB775" s="515"/>
      <c r="AC775" s="533" t="str">
        <f>四年级跳绳附加分</f>
        <v/>
      </c>
      <c r="AD775" s="534" t="str">
        <f>四年级标准分</f>
        <v/>
      </c>
      <c r="AE775" s="534" t="str">
        <f>四年级总分</f>
        <v/>
      </c>
      <c r="AF775" s="517" t="str">
        <f>四年级等级</f>
        <v/>
      </c>
    </row>
    <row r="776" spans="1:32">
      <c r="A776" s="476">
        <v>412</v>
      </c>
      <c r="B776" s="477">
        <v>4</v>
      </c>
      <c r="C776" s="586"/>
      <c r="D776" s="587"/>
      <c r="E776" s="586"/>
      <c r="F776" s="481"/>
      <c r="G776" s="588"/>
      <c r="H776" s="475"/>
      <c r="I776" s="595"/>
      <c r="J776" s="596"/>
      <c r="K776" s="596"/>
      <c r="L776" s="503"/>
      <c r="M776" s="644"/>
      <c r="N776" s="505" t="str">
        <f>四年级BMI</f>
        <v/>
      </c>
      <c r="O776" s="499" t="str">
        <f>四年级BMI等级</f>
        <v/>
      </c>
      <c r="P776" s="500" t="str">
        <f>四年级BMI得分</f>
        <v/>
      </c>
      <c r="Q776" s="515" t="str">
        <f>四年级肺活量得分</f>
        <v/>
      </c>
      <c r="R776" s="512" t="str">
        <f>四年级等级</f>
        <v/>
      </c>
      <c r="S776" s="516" t="str">
        <f>四年级50米跑得分</f>
        <v/>
      </c>
      <c r="T776" s="517" t="str">
        <f>四年级等级</f>
        <v/>
      </c>
      <c r="U776" s="516" t="str">
        <f>四年级坐位体前屈得分</f>
        <v/>
      </c>
      <c r="V776" s="517" t="str">
        <f>四年级等级</f>
        <v/>
      </c>
      <c r="W776" s="516" t="str">
        <f>四年级一分钟跳绳得分</f>
        <v/>
      </c>
      <c r="X776" s="517" t="str">
        <f>四年级等级</f>
        <v/>
      </c>
      <c r="Y776" s="515" t="str">
        <f>四年级仰卧起坐得分</f>
        <v/>
      </c>
      <c r="Z776" s="518" t="str">
        <f>四年级等级</f>
        <v/>
      </c>
      <c r="AA776" s="533"/>
      <c r="AB776" s="515"/>
      <c r="AC776" s="533" t="str">
        <f>四年级跳绳附加分</f>
        <v/>
      </c>
      <c r="AD776" s="534" t="str">
        <f>四年级标准分</f>
        <v/>
      </c>
      <c r="AE776" s="534" t="str">
        <f>四年级总分</f>
        <v/>
      </c>
      <c r="AF776" s="517" t="str">
        <f>四年级等级</f>
        <v/>
      </c>
    </row>
    <row r="777" spans="1:32">
      <c r="A777" s="476">
        <v>412</v>
      </c>
      <c r="B777" s="477">
        <v>5</v>
      </c>
      <c r="C777" s="586"/>
      <c r="D777" s="587"/>
      <c r="E777" s="586"/>
      <c r="F777" s="481"/>
      <c r="G777" s="588"/>
      <c r="H777" s="475"/>
      <c r="I777" s="595"/>
      <c r="J777" s="596"/>
      <c r="K777" s="596"/>
      <c r="L777" s="503"/>
      <c r="M777" s="644"/>
      <c r="N777" s="505" t="str">
        <f>四年级BMI</f>
        <v/>
      </c>
      <c r="O777" s="499" t="str">
        <f>四年级BMI等级</f>
        <v/>
      </c>
      <c r="P777" s="500" t="str">
        <f>四年级BMI得分</f>
        <v/>
      </c>
      <c r="Q777" s="515" t="str">
        <f>四年级肺活量得分</f>
        <v/>
      </c>
      <c r="R777" s="512" t="str">
        <f>四年级等级</f>
        <v/>
      </c>
      <c r="S777" s="516" t="str">
        <f>四年级50米跑得分</f>
        <v/>
      </c>
      <c r="T777" s="517" t="str">
        <f>四年级等级</f>
        <v/>
      </c>
      <c r="U777" s="516" t="str">
        <f>四年级坐位体前屈得分</f>
        <v/>
      </c>
      <c r="V777" s="517" t="str">
        <f>四年级等级</f>
        <v/>
      </c>
      <c r="W777" s="516" t="str">
        <f>四年级一分钟跳绳得分</f>
        <v/>
      </c>
      <c r="X777" s="517" t="str">
        <f>四年级等级</f>
        <v/>
      </c>
      <c r="Y777" s="515" t="str">
        <f>四年级仰卧起坐得分</f>
        <v/>
      </c>
      <c r="Z777" s="518" t="str">
        <f>四年级等级</f>
        <v/>
      </c>
      <c r="AA777" s="533"/>
      <c r="AB777" s="515"/>
      <c r="AC777" s="533" t="str">
        <f>四年级跳绳附加分</f>
        <v/>
      </c>
      <c r="AD777" s="534" t="str">
        <f>四年级标准分</f>
        <v/>
      </c>
      <c r="AE777" s="534" t="str">
        <f>四年级总分</f>
        <v/>
      </c>
      <c r="AF777" s="517" t="str">
        <f>四年级等级</f>
        <v/>
      </c>
    </row>
    <row r="778" spans="1:32">
      <c r="A778" s="476">
        <v>412</v>
      </c>
      <c r="B778" s="477">
        <v>6</v>
      </c>
      <c r="C778" s="586"/>
      <c r="D778" s="587"/>
      <c r="E778" s="586"/>
      <c r="F778" s="473"/>
      <c r="G778" s="588"/>
      <c r="H778" s="475"/>
      <c r="I778" s="600"/>
      <c r="J778" s="597"/>
      <c r="K778" s="597"/>
      <c r="L778" s="496"/>
      <c r="M778" s="643"/>
      <c r="N778" s="498" t="str">
        <f>四年级BMI</f>
        <v/>
      </c>
      <c r="O778" s="499" t="str">
        <f>四年级BMI等级</f>
        <v/>
      </c>
      <c r="P778" s="500" t="str">
        <f>四年级BMI得分</f>
        <v/>
      </c>
      <c r="Q778" s="515" t="str">
        <f>四年级肺活量得分</f>
        <v/>
      </c>
      <c r="R778" s="512" t="str">
        <f>四年级等级</f>
        <v/>
      </c>
      <c r="S778" s="516" t="str">
        <f>四年级50米跑得分</f>
        <v/>
      </c>
      <c r="T778" s="512" t="str">
        <f>四年级等级</f>
        <v/>
      </c>
      <c r="U778" s="516" t="str">
        <f>四年级坐位体前屈得分</f>
        <v/>
      </c>
      <c r="V778" s="512" t="str">
        <f>四年级等级</f>
        <v/>
      </c>
      <c r="W778" s="516" t="str">
        <f>四年级一分钟跳绳得分</f>
        <v/>
      </c>
      <c r="X778" s="512" t="str">
        <f>四年级等级</f>
        <v/>
      </c>
      <c r="Y778" s="511" t="str">
        <f>四年级仰卧起坐得分</f>
        <v/>
      </c>
      <c r="Z778" s="514" t="str">
        <f>四年级等级</f>
        <v/>
      </c>
      <c r="AA778" s="530"/>
      <c r="AB778" s="511"/>
      <c r="AC778" s="530" t="str">
        <f>四年级跳绳附加分</f>
        <v/>
      </c>
      <c r="AD778" s="534" t="str">
        <f>四年级标准分</f>
        <v/>
      </c>
      <c r="AE778" s="531" t="str">
        <f>四年级总分</f>
        <v/>
      </c>
      <c r="AF778" s="512" t="str">
        <f>四年级等级</f>
        <v/>
      </c>
    </row>
    <row r="779" spans="1:32">
      <c r="A779" s="476">
        <v>412</v>
      </c>
      <c r="B779" s="477">
        <v>7</v>
      </c>
      <c r="C779" s="586"/>
      <c r="D779" s="587"/>
      <c r="E779" s="586"/>
      <c r="F779" s="473"/>
      <c r="G779" s="588"/>
      <c r="H779" s="475"/>
      <c r="I779" s="595"/>
      <c r="J779" s="596"/>
      <c r="K779" s="597"/>
      <c r="L779" s="503"/>
      <c r="M779" s="644"/>
      <c r="N779" s="505" t="str">
        <f>四年级BMI</f>
        <v/>
      </c>
      <c r="O779" s="499" t="str">
        <f>四年级BMI等级</f>
        <v/>
      </c>
      <c r="P779" s="500" t="str">
        <f>四年级BMI得分</f>
        <v/>
      </c>
      <c r="Q779" s="515" t="str">
        <f>四年级肺活量得分</f>
        <v/>
      </c>
      <c r="R779" s="512" t="str">
        <f>四年级等级</f>
        <v/>
      </c>
      <c r="S779" s="516" t="str">
        <f>四年级50米跑得分</f>
        <v/>
      </c>
      <c r="T779" s="512" t="str">
        <f>四年级等级</f>
        <v/>
      </c>
      <c r="U779" s="516" t="str">
        <f>四年级坐位体前屈得分</f>
        <v/>
      </c>
      <c r="V779" s="517" t="str">
        <f>四年级等级</f>
        <v/>
      </c>
      <c r="W779" s="516" t="str">
        <f>四年级一分钟跳绳得分</f>
        <v/>
      </c>
      <c r="X779" s="517" t="str">
        <f>四年级等级</f>
        <v/>
      </c>
      <c r="Y779" s="515" t="str">
        <f>四年级仰卧起坐得分</f>
        <v/>
      </c>
      <c r="Z779" s="518" t="str">
        <f>四年级等级</f>
        <v/>
      </c>
      <c r="AA779" s="533"/>
      <c r="AB779" s="515"/>
      <c r="AC779" s="533" t="str">
        <f>四年级跳绳附加分</f>
        <v/>
      </c>
      <c r="AD779" s="534" t="str">
        <f>四年级标准分</f>
        <v/>
      </c>
      <c r="AE779" s="534" t="str">
        <f>四年级总分</f>
        <v/>
      </c>
      <c r="AF779" s="517" t="str">
        <f>四年级等级</f>
        <v/>
      </c>
    </row>
    <row r="780" spans="1:32">
      <c r="A780" s="476">
        <v>412</v>
      </c>
      <c r="B780" s="477">
        <v>8</v>
      </c>
      <c r="C780" s="586"/>
      <c r="D780" s="587"/>
      <c r="E780" s="586"/>
      <c r="F780" s="473"/>
      <c r="G780" s="588"/>
      <c r="H780" s="475"/>
      <c r="I780" s="595"/>
      <c r="J780" s="596"/>
      <c r="K780" s="597"/>
      <c r="L780" s="503"/>
      <c r="M780" s="644"/>
      <c r="N780" s="505" t="str">
        <f>四年级BMI</f>
        <v/>
      </c>
      <c r="O780" s="499" t="str">
        <f>四年级BMI等级</f>
        <v/>
      </c>
      <c r="P780" s="500" t="str">
        <f>四年级BMI得分</f>
        <v/>
      </c>
      <c r="Q780" s="515" t="str">
        <f>四年级肺活量得分</f>
        <v/>
      </c>
      <c r="R780" s="512" t="str">
        <f>四年级等级</f>
        <v/>
      </c>
      <c r="S780" s="516" t="str">
        <f>四年级50米跑得分</f>
        <v/>
      </c>
      <c r="T780" s="512" t="str">
        <f>四年级等级</f>
        <v/>
      </c>
      <c r="U780" s="516" t="str">
        <f>四年级坐位体前屈得分</f>
        <v/>
      </c>
      <c r="V780" s="517" t="str">
        <f>四年级等级</f>
        <v/>
      </c>
      <c r="W780" s="516" t="str">
        <f>四年级一分钟跳绳得分</f>
        <v/>
      </c>
      <c r="X780" s="517" t="str">
        <f>四年级等级</f>
        <v/>
      </c>
      <c r="Y780" s="515" t="str">
        <f>四年级仰卧起坐得分</f>
        <v/>
      </c>
      <c r="Z780" s="518" t="str">
        <f>四年级等级</f>
        <v/>
      </c>
      <c r="AA780" s="533"/>
      <c r="AB780" s="515"/>
      <c r="AC780" s="533" t="str">
        <f>四年级跳绳附加分</f>
        <v/>
      </c>
      <c r="AD780" s="534" t="str">
        <f>四年级标准分</f>
        <v/>
      </c>
      <c r="AE780" s="534" t="str">
        <f>四年级总分</f>
        <v/>
      </c>
      <c r="AF780" s="517" t="str">
        <f>四年级等级</f>
        <v/>
      </c>
    </row>
    <row r="781" spans="1:32">
      <c r="A781" s="476">
        <v>412</v>
      </c>
      <c r="B781" s="477">
        <v>9</v>
      </c>
      <c r="C781" s="586"/>
      <c r="D781" s="587"/>
      <c r="E781" s="586"/>
      <c r="F781" s="473"/>
      <c r="G781" s="589"/>
      <c r="H781" s="475"/>
      <c r="I781" s="595"/>
      <c r="J781" s="596"/>
      <c r="K781" s="597"/>
      <c r="L781" s="503"/>
      <c r="M781" s="644"/>
      <c r="N781" s="505" t="str">
        <f>四年级BMI</f>
        <v/>
      </c>
      <c r="O781" s="499" t="str">
        <f>四年级BMI等级</f>
        <v/>
      </c>
      <c r="P781" s="500" t="str">
        <f>四年级BMI得分</f>
        <v/>
      </c>
      <c r="Q781" s="515" t="str">
        <f>四年级肺活量得分</f>
        <v/>
      </c>
      <c r="R781" s="512" t="str">
        <f>四年级等级</f>
        <v/>
      </c>
      <c r="S781" s="516" t="str">
        <f>四年级50米跑得分</f>
        <v/>
      </c>
      <c r="T781" s="512" t="str">
        <f>四年级等级</f>
        <v/>
      </c>
      <c r="U781" s="516" t="str">
        <f>四年级坐位体前屈得分</f>
        <v/>
      </c>
      <c r="V781" s="517" t="str">
        <f>四年级等级</f>
        <v/>
      </c>
      <c r="W781" s="516" t="str">
        <f>四年级一分钟跳绳得分</f>
        <v/>
      </c>
      <c r="X781" s="517" t="str">
        <f>四年级等级</f>
        <v/>
      </c>
      <c r="Y781" s="515" t="str">
        <f>四年级仰卧起坐得分</f>
        <v/>
      </c>
      <c r="Z781" s="518" t="str">
        <f>四年级等级</f>
        <v/>
      </c>
      <c r="AA781" s="533"/>
      <c r="AB781" s="515"/>
      <c r="AC781" s="533" t="str">
        <f>四年级跳绳附加分</f>
        <v/>
      </c>
      <c r="AD781" s="534" t="str">
        <f>四年级标准分</f>
        <v/>
      </c>
      <c r="AE781" s="534" t="str">
        <f>四年级总分</f>
        <v/>
      </c>
      <c r="AF781" s="517" t="str">
        <f>四年级等级</f>
        <v/>
      </c>
    </row>
    <row r="782" spans="1:32">
      <c r="A782" s="476">
        <v>412</v>
      </c>
      <c r="B782" s="477">
        <v>10</v>
      </c>
      <c r="C782" s="586"/>
      <c r="D782" s="587"/>
      <c r="E782" s="586"/>
      <c r="F782" s="473"/>
      <c r="G782" s="589"/>
      <c r="H782" s="475"/>
      <c r="I782" s="595"/>
      <c r="J782" s="596"/>
      <c r="K782" s="597"/>
      <c r="L782" s="503"/>
      <c r="M782" s="644"/>
      <c r="N782" s="505" t="str">
        <f>四年级BMI</f>
        <v/>
      </c>
      <c r="O782" s="499" t="str">
        <f>四年级BMI等级</f>
        <v/>
      </c>
      <c r="P782" s="500" t="str">
        <f>四年级BMI得分</f>
        <v/>
      </c>
      <c r="Q782" s="515" t="str">
        <f>四年级肺活量得分</f>
        <v/>
      </c>
      <c r="R782" s="512" t="str">
        <f>四年级等级</f>
        <v/>
      </c>
      <c r="S782" s="516" t="str">
        <f>四年级50米跑得分</f>
        <v/>
      </c>
      <c r="T782" s="512" t="str">
        <f>四年级等级</f>
        <v/>
      </c>
      <c r="U782" s="516" t="str">
        <f>四年级坐位体前屈得分</f>
        <v/>
      </c>
      <c r="V782" s="517" t="str">
        <f>四年级等级</f>
        <v/>
      </c>
      <c r="W782" s="516" t="str">
        <f>四年级一分钟跳绳得分</f>
        <v/>
      </c>
      <c r="X782" s="517" t="str">
        <f>四年级等级</f>
        <v/>
      </c>
      <c r="Y782" s="515" t="str">
        <f>四年级仰卧起坐得分</f>
        <v/>
      </c>
      <c r="Z782" s="518" t="str">
        <f>四年级等级</f>
        <v/>
      </c>
      <c r="AA782" s="533"/>
      <c r="AB782" s="515"/>
      <c r="AC782" s="533" t="str">
        <f>四年级跳绳附加分</f>
        <v/>
      </c>
      <c r="AD782" s="534" t="str">
        <f>四年级标准分</f>
        <v/>
      </c>
      <c r="AE782" s="534" t="str">
        <f>四年级总分</f>
        <v/>
      </c>
      <c r="AF782" s="517" t="str">
        <f>四年级等级</f>
        <v/>
      </c>
    </row>
    <row r="783" spans="1:32">
      <c r="A783" s="476">
        <v>412</v>
      </c>
      <c r="B783" s="477">
        <v>11</v>
      </c>
      <c r="C783" s="586"/>
      <c r="D783" s="587"/>
      <c r="E783" s="586"/>
      <c r="F783" s="473"/>
      <c r="G783" s="588"/>
      <c r="H783" s="475"/>
      <c r="I783" s="595"/>
      <c r="J783" s="596"/>
      <c r="K783" s="597"/>
      <c r="L783" s="503"/>
      <c r="M783" s="644"/>
      <c r="N783" s="505" t="str">
        <f>四年级BMI</f>
        <v/>
      </c>
      <c r="O783" s="499" t="str">
        <f>四年级BMI等级</f>
        <v/>
      </c>
      <c r="P783" s="500" t="str">
        <f>四年级BMI得分</f>
        <v/>
      </c>
      <c r="Q783" s="515" t="str">
        <f>四年级肺活量得分</f>
        <v/>
      </c>
      <c r="R783" s="512" t="str">
        <f>四年级等级</f>
        <v/>
      </c>
      <c r="S783" s="516" t="str">
        <f>四年级50米跑得分</f>
        <v/>
      </c>
      <c r="T783" s="512" t="str">
        <f>四年级等级</f>
        <v/>
      </c>
      <c r="U783" s="516" t="str">
        <f>四年级坐位体前屈得分</f>
        <v/>
      </c>
      <c r="V783" s="517" t="str">
        <f>四年级等级</f>
        <v/>
      </c>
      <c r="W783" s="516" t="str">
        <f>四年级一分钟跳绳得分</f>
        <v/>
      </c>
      <c r="X783" s="517" t="str">
        <f>四年级等级</f>
        <v/>
      </c>
      <c r="Y783" s="515" t="str">
        <f>四年级仰卧起坐得分</f>
        <v/>
      </c>
      <c r="Z783" s="518" t="str">
        <f>四年级等级</f>
        <v/>
      </c>
      <c r="AA783" s="533"/>
      <c r="AB783" s="515"/>
      <c r="AC783" s="533" t="str">
        <f>四年级跳绳附加分</f>
        <v/>
      </c>
      <c r="AD783" s="534" t="str">
        <f>四年级标准分</f>
        <v/>
      </c>
      <c r="AE783" s="534" t="str">
        <f>四年级总分</f>
        <v/>
      </c>
      <c r="AF783" s="517" t="str">
        <f>四年级等级</f>
        <v/>
      </c>
    </row>
    <row r="784" spans="1:32">
      <c r="A784" s="476">
        <v>412</v>
      </c>
      <c r="B784" s="477">
        <v>12</v>
      </c>
      <c r="C784" s="586"/>
      <c r="D784" s="587"/>
      <c r="E784" s="586"/>
      <c r="F784" s="473"/>
      <c r="G784" s="588"/>
      <c r="H784" s="475"/>
      <c r="I784" s="595"/>
      <c r="J784" s="596"/>
      <c r="K784" s="597"/>
      <c r="L784" s="503"/>
      <c r="M784" s="644"/>
      <c r="N784" s="505" t="str">
        <f>四年级BMI</f>
        <v/>
      </c>
      <c r="O784" s="499" t="str">
        <f>四年级BMI等级</f>
        <v/>
      </c>
      <c r="P784" s="500" t="str">
        <f>四年级BMI得分</f>
        <v/>
      </c>
      <c r="Q784" s="515" t="str">
        <f>四年级肺活量得分</f>
        <v/>
      </c>
      <c r="R784" s="512" t="str">
        <f>四年级等级</f>
        <v/>
      </c>
      <c r="S784" s="516" t="str">
        <f>四年级50米跑得分</f>
        <v/>
      </c>
      <c r="T784" s="517" t="str">
        <f>四年级等级</f>
        <v/>
      </c>
      <c r="U784" s="516" t="str">
        <f>四年级坐位体前屈得分</f>
        <v/>
      </c>
      <c r="V784" s="517" t="str">
        <f>四年级等级</f>
        <v/>
      </c>
      <c r="W784" s="516" t="str">
        <f>四年级一分钟跳绳得分</f>
        <v/>
      </c>
      <c r="X784" s="517" t="str">
        <f>四年级等级</f>
        <v/>
      </c>
      <c r="Y784" s="515" t="str">
        <f>四年级仰卧起坐得分</f>
        <v/>
      </c>
      <c r="Z784" s="518" t="str">
        <f>四年级等级</f>
        <v/>
      </c>
      <c r="AA784" s="533"/>
      <c r="AB784" s="515"/>
      <c r="AC784" s="533" t="str">
        <f>四年级跳绳附加分</f>
        <v/>
      </c>
      <c r="AD784" s="534" t="str">
        <f>四年级标准分</f>
        <v/>
      </c>
      <c r="AE784" s="534" t="str">
        <f>四年级总分</f>
        <v/>
      </c>
      <c r="AF784" s="517" t="str">
        <f>四年级等级</f>
        <v/>
      </c>
    </row>
    <row r="785" spans="1:32">
      <c r="A785" s="476">
        <v>412</v>
      </c>
      <c r="B785" s="477">
        <v>13</v>
      </c>
      <c r="C785" s="586"/>
      <c r="D785" s="587"/>
      <c r="E785" s="586"/>
      <c r="F785" s="473"/>
      <c r="G785" s="588"/>
      <c r="H785" s="475"/>
      <c r="I785" s="595"/>
      <c r="J785" s="596"/>
      <c r="K785" s="597"/>
      <c r="L785" s="503"/>
      <c r="M785" s="644"/>
      <c r="N785" s="505" t="str">
        <f>四年级BMI</f>
        <v/>
      </c>
      <c r="O785" s="499" t="str">
        <f>四年级BMI等级</f>
        <v/>
      </c>
      <c r="P785" s="500" t="str">
        <f>四年级BMI得分</f>
        <v/>
      </c>
      <c r="Q785" s="515" t="str">
        <f>四年级肺活量得分</f>
        <v/>
      </c>
      <c r="R785" s="512" t="str">
        <f>四年级等级</f>
        <v/>
      </c>
      <c r="S785" s="516" t="str">
        <f>四年级50米跑得分</f>
        <v/>
      </c>
      <c r="T785" s="517" t="str">
        <f>四年级等级</f>
        <v/>
      </c>
      <c r="U785" s="516" t="str">
        <f>四年级坐位体前屈得分</f>
        <v/>
      </c>
      <c r="V785" s="517" t="str">
        <f>四年级等级</f>
        <v/>
      </c>
      <c r="W785" s="516" t="str">
        <f>四年级一分钟跳绳得分</f>
        <v/>
      </c>
      <c r="X785" s="517" t="str">
        <f>四年级等级</f>
        <v/>
      </c>
      <c r="Y785" s="515" t="str">
        <f>四年级仰卧起坐得分</f>
        <v/>
      </c>
      <c r="Z785" s="518" t="str">
        <f>四年级等级</f>
        <v/>
      </c>
      <c r="AA785" s="533"/>
      <c r="AB785" s="515"/>
      <c r="AC785" s="533" t="str">
        <f>四年级跳绳附加分</f>
        <v/>
      </c>
      <c r="AD785" s="534" t="str">
        <f>四年级标准分</f>
        <v/>
      </c>
      <c r="AE785" s="534" t="str">
        <f>四年级总分</f>
        <v/>
      </c>
      <c r="AF785" s="517" t="str">
        <f>四年级等级</f>
        <v/>
      </c>
    </row>
    <row r="786" spans="1:32">
      <c r="A786" s="476">
        <v>412</v>
      </c>
      <c r="B786" s="477">
        <v>14</v>
      </c>
      <c r="C786" s="586"/>
      <c r="D786" s="587"/>
      <c r="E786" s="586"/>
      <c r="F786" s="473"/>
      <c r="G786" s="588"/>
      <c r="H786" s="475"/>
      <c r="I786" s="595"/>
      <c r="J786" s="596"/>
      <c r="K786" s="597"/>
      <c r="L786" s="503"/>
      <c r="M786" s="644"/>
      <c r="N786" s="505" t="str">
        <f>四年级BMI</f>
        <v/>
      </c>
      <c r="O786" s="499" t="str">
        <f>四年级BMI等级</f>
        <v/>
      </c>
      <c r="P786" s="500" t="str">
        <f>四年级BMI得分</f>
        <v/>
      </c>
      <c r="Q786" s="515" t="str">
        <f>四年级肺活量得分</f>
        <v/>
      </c>
      <c r="R786" s="512" t="str">
        <f>四年级等级</f>
        <v/>
      </c>
      <c r="S786" s="516" t="str">
        <f>四年级50米跑得分</f>
        <v/>
      </c>
      <c r="T786" s="517" t="str">
        <f>四年级等级</f>
        <v/>
      </c>
      <c r="U786" s="516" t="str">
        <f>四年级坐位体前屈得分</f>
        <v/>
      </c>
      <c r="V786" s="517" t="str">
        <f>四年级等级</f>
        <v/>
      </c>
      <c r="W786" s="516" t="str">
        <f>四年级一分钟跳绳得分</f>
        <v/>
      </c>
      <c r="X786" s="517" t="str">
        <f>四年级等级</f>
        <v/>
      </c>
      <c r="Y786" s="515" t="str">
        <f>四年级仰卧起坐得分</f>
        <v/>
      </c>
      <c r="Z786" s="518" t="str">
        <f>四年级等级</f>
        <v/>
      </c>
      <c r="AA786" s="533"/>
      <c r="AB786" s="515"/>
      <c r="AC786" s="533" t="str">
        <f>四年级跳绳附加分</f>
        <v/>
      </c>
      <c r="AD786" s="534" t="str">
        <f>四年级标准分</f>
        <v/>
      </c>
      <c r="AE786" s="534" t="str">
        <f>四年级总分</f>
        <v/>
      </c>
      <c r="AF786" s="517" t="str">
        <f>四年级等级</f>
        <v/>
      </c>
    </row>
    <row r="787" spans="1:32">
      <c r="A787" s="476">
        <v>412</v>
      </c>
      <c r="B787" s="477">
        <v>15</v>
      </c>
      <c r="C787" s="586"/>
      <c r="D787" s="587"/>
      <c r="E787" s="586"/>
      <c r="F787" s="473"/>
      <c r="G787" s="588"/>
      <c r="H787" s="475"/>
      <c r="I787" s="595"/>
      <c r="J787" s="596"/>
      <c r="K787" s="597"/>
      <c r="L787" s="503"/>
      <c r="M787" s="644"/>
      <c r="N787" s="505" t="str">
        <f>四年级BMI</f>
        <v/>
      </c>
      <c r="O787" s="499" t="str">
        <f>四年级BMI等级</f>
        <v/>
      </c>
      <c r="P787" s="500" t="str">
        <f>四年级BMI得分</f>
        <v/>
      </c>
      <c r="Q787" s="515" t="str">
        <f>四年级肺活量得分</f>
        <v/>
      </c>
      <c r="R787" s="512" t="str">
        <f>四年级等级</f>
        <v/>
      </c>
      <c r="S787" s="516" t="str">
        <f>四年级50米跑得分</f>
        <v/>
      </c>
      <c r="T787" s="517" t="str">
        <f>四年级等级</f>
        <v/>
      </c>
      <c r="U787" s="516" t="str">
        <f>四年级坐位体前屈得分</f>
        <v/>
      </c>
      <c r="V787" s="517" t="str">
        <f>四年级等级</f>
        <v/>
      </c>
      <c r="W787" s="516" t="str">
        <f>四年级一分钟跳绳得分</f>
        <v/>
      </c>
      <c r="X787" s="517" t="str">
        <f>四年级等级</f>
        <v/>
      </c>
      <c r="Y787" s="515" t="str">
        <f>四年级仰卧起坐得分</f>
        <v/>
      </c>
      <c r="Z787" s="518" t="str">
        <f>四年级等级</f>
        <v/>
      </c>
      <c r="AA787" s="533"/>
      <c r="AB787" s="515"/>
      <c r="AC787" s="533" t="str">
        <f>四年级跳绳附加分</f>
        <v/>
      </c>
      <c r="AD787" s="534" t="str">
        <f>四年级标准分</f>
        <v/>
      </c>
      <c r="AE787" s="534" t="str">
        <f>四年级总分</f>
        <v/>
      </c>
      <c r="AF787" s="517" t="str">
        <f>四年级等级</f>
        <v/>
      </c>
    </row>
    <row r="788" spans="1:32">
      <c r="A788" s="476">
        <v>412</v>
      </c>
      <c r="B788" s="477">
        <v>16</v>
      </c>
      <c r="C788" s="586"/>
      <c r="D788" s="587"/>
      <c r="E788" s="586"/>
      <c r="F788" s="473"/>
      <c r="G788" s="588"/>
      <c r="H788" s="475"/>
      <c r="I788" s="595"/>
      <c r="J788" s="596"/>
      <c r="K788" s="597"/>
      <c r="L788" s="503"/>
      <c r="M788" s="644"/>
      <c r="N788" s="505" t="str">
        <f>四年级BMI</f>
        <v/>
      </c>
      <c r="O788" s="499" t="str">
        <f>四年级BMI等级</f>
        <v/>
      </c>
      <c r="P788" s="500" t="str">
        <f>四年级BMI得分</f>
        <v/>
      </c>
      <c r="Q788" s="515" t="str">
        <f>四年级肺活量得分</f>
        <v/>
      </c>
      <c r="R788" s="512" t="str">
        <f>四年级等级</f>
        <v/>
      </c>
      <c r="S788" s="516" t="str">
        <f>四年级50米跑得分</f>
        <v/>
      </c>
      <c r="T788" s="517" t="str">
        <f>四年级等级</f>
        <v/>
      </c>
      <c r="U788" s="516" t="str">
        <f>四年级坐位体前屈得分</f>
        <v/>
      </c>
      <c r="V788" s="517" t="str">
        <f>四年级等级</f>
        <v/>
      </c>
      <c r="W788" s="516" t="str">
        <f>四年级一分钟跳绳得分</f>
        <v/>
      </c>
      <c r="X788" s="517" t="str">
        <f>四年级等级</f>
        <v/>
      </c>
      <c r="Y788" s="515" t="str">
        <f>四年级仰卧起坐得分</f>
        <v/>
      </c>
      <c r="Z788" s="518" t="str">
        <f>四年级等级</f>
        <v/>
      </c>
      <c r="AA788" s="533"/>
      <c r="AB788" s="515"/>
      <c r="AC788" s="533" t="str">
        <f>四年级跳绳附加分</f>
        <v/>
      </c>
      <c r="AD788" s="534" t="str">
        <f>四年级标准分</f>
        <v/>
      </c>
      <c r="AE788" s="534" t="str">
        <f>四年级总分</f>
        <v/>
      </c>
      <c r="AF788" s="517" t="str">
        <f>四年级等级</f>
        <v/>
      </c>
    </row>
    <row r="789" spans="1:32">
      <c r="A789" s="476">
        <v>412</v>
      </c>
      <c r="B789" s="477">
        <v>17</v>
      </c>
      <c r="C789" s="586"/>
      <c r="D789" s="587"/>
      <c r="E789" s="586"/>
      <c r="F789" s="473"/>
      <c r="G789" s="588"/>
      <c r="H789" s="475"/>
      <c r="I789" s="595"/>
      <c r="J789" s="596"/>
      <c r="K789" s="597"/>
      <c r="L789" s="503"/>
      <c r="M789" s="644"/>
      <c r="N789" s="505" t="str">
        <f>四年级BMI</f>
        <v/>
      </c>
      <c r="O789" s="499" t="str">
        <f>四年级BMI等级</f>
        <v/>
      </c>
      <c r="P789" s="500" t="str">
        <f>四年级BMI得分</f>
        <v/>
      </c>
      <c r="Q789" s="515" t="str">
        <f>四年级肺活量得分</f>
        <v/>
      </c>
      <c r="R789" s="512" t="str">
        <f>四年级等级</f>
        <v/>
      </c>
      <c r="S789" s="516" t="str">
        <f>四年级50米跑得分</f>
        <v/>
      </c>
      <c r="T789" s="517" t="str">
        <f>四年级等级</f>
        <v/>
      </c>
      <c r="U789" s="516" t="str">
        <f>四年级坐位体前屈得分</f>
        <v/>
      </c>
      <c r="V789" s="517" t="str">
        <f>四年级等级</f>
        <v/>
      </c>
      <c r="W789" s="516" t="str">
        <f>四年级一分钟跳绳得分</f>
        <v/>
      </c>
      <c r="X789" s="517" t="str">
        <f>四年级等级</f>
        <v/>
      </c>
      <c r="Y789" s="515" t="str">
        <f>四年级仰卧起坐得分</f>
        <v/>
      </c>
      <c r="Z789" s="518" t="str">
        <f>四年级等级</f>
        <v/>
      </c>
      <c r="AA789" s="533"/>
      <c r="AB789" s="515"/>
      <c r="AC789" s="533" t="str">
        <f>四年级跳绳附加分</f>
        <v/>
      </c>
      <c r="AD789" s="534" t="str">
        <f>四年级标准分</f>
        <v/>
      </c>
      <c r="AE789" s="534" t="str">
        <f>四年级总分</f>
        <v/>
      </c>
      <c r="AF789" s="517" t="str">
        <f>四年级等级</f>
        <v/>
      </c>
    </row>
    <row r="790" spans="1:32">
      <c r="A790" s="476">
        <v>412</v>
      </c>
      <c r="B790" s="477">
        <v>18</v>
      </c>
      <c r="C790" s="586"/>
      <c r="D790" s="587"/>
      <c r="E790" s="586"/>
      <c r="F790" s="473"/>
      <c r="G790" s="588"/>
      <c r="H790" s="475"/>
      <c r="I790" s="595"/>
      <c r="J790" s="596"/>
      <c r="K790" s="597"/>
      <c r="L790" s="503"/>
      <c r="M790" s="644"/>
      <c r="N790" s="505" t="str">
        <f>四年级BMI</f>
        <v/>
      </c>
      <c r="O790" s="499" t="str">
        <f>四年级BMI等级</f>
        <v/>
      </c>
      <c r="P790" s="500" t="str">
        <f>四年级BMI得分</f>
        <v/>
      </c>
      <c r="Q790" s="515" t="str">
        <f>四年级肺活量得分</f>
        <v/>
      </c>
      <c r="R790" s="512" t="str">
        <f>四年级等级</f>
        <v/>
      </c>
      <c r="S790" s="516" t="str">
        <f>四年级50米跑得分</f>
        <v/>
      </c>
      <c r="T790" s="517" t="str">
        <f>四年级等级</f>
        <v/>
      </c>
      <c r="U790" s="516" t="str">
        <f>四年级坐位体前屈得分</f>
        <v/>
      </c>
      <c r="V790" s="517" t="str">
        <f>四年级等级</f>
        <v/>
      </c>
      <c r="W790" s="516" t="str">
        <f>四年级一分钟跳绳得分</f>
        <v/>
      </c>
      <c r="X790" s="517" t="str">
        <f>四年级等级</f>
        <v/>
      </c>
      <c r="Y790" s="515" t="str">
        <f>四年级仰卧起坐得分</f>
        <v/>
      </c>
      <c r="Z790" s="518" t="str">
        <f>四年级等级</f>
        <v/>
      </c>
      <c r="AA790" s="533"/>
      <c r="AB790" s="515"/>
      <c r="AC790" s="533" t="str">
        <f>四年级跳绳附加分</f>
        <v/>
      </c>
      <c r="AD790" s="534" t="str">
        <f>四年级标准分</f>
        <v/>
      </c>
      <c r="AE790" s="534" t="str">
        <f>四年级总分</f>
        <v/>
      </c>
      <c r="AF790" s="517" t="str">
        <f>四年级等级</f>
        <v/>
      </c>
    </row>
    <row r="791" spans="1:32">
      <c r="A791" s="476">
        <v>412</v>
      </c>
      <c r="B791" s="477">
        <v>19</v>
      </c>
      <c r="C791" s="586"/>
      <c r="D791" s="587"/>
      <c r="E791" s="586"/>
      <c r="F791" s="473"/>
      <c r="G791" s="588"/>
      <c r="H791" s="475"/>
      <c r="I791" s="595"/>
      <c r="J791" s="596"/>
      <c r="K791" s="597"/>
      <c r="L791" s="503"/>
      <c r="M791" s="644"/>
      <c r="N791" s="505" t="str">
        <f>四年级BMI</f>
        <v/>
      </c>
      <c r="O791" s="499" t="str">
        <f>四年级BMI等级</f>
        <v/>
      </c>
      <c r="P791" s="500" t="str">
        <f>四年级BMI得分</f>
        <v/>
      </c>
      <c r="Q791" s="515" t="str">
        <f>四年级肺活量得分</f>
        <v/>
      </c>
      <c r="R791" s="512" t="str">
        <f>四年级等级</f>
        <v/>
      </c>
      <c r="S791" s="516" t="str">
        <f>四年级50米跑得分</f>
        <v/>
      </c>
      <c r="T791" s="517" t="str">
        <f>四年级等级</f>
        <v/>
      </c>
      <c r="U791" s="516" t="str">
        <f>四年级坐位体前屈得分</f>
        <v/>
      </c>
      <c r="V791" s="517" t="str">
        <f>四年级等级</f>
        <v/>
      </c>
      <c r="W791" s="516" t="str">
        <f>四年级一分钟跳绳得分</f>
        <v/>
      </c>
      <c r="X791" s="517" t="str">
        <f>四年级等级</f>
        <v/>
      </c>
      <c r="Y791" s="515" t="str">
        <f>四年级仰卧起坐得分</f>
        <v/>
      </c>
      <c r="Z791" s="518" t="str">
        <f>四年级等级</f>
        <v/>
      </c>
      <c r="AA791" s="533"/>
      <c r="AB791" s="515"/>
      <c r="AC791" s="533" t="str">
        <f>四年级跳绳附加分</f>
        <v/>
      </c>
      <c r="AD791" s="534" t="str">
        <f>四年级标准分</f>
        <v/>
      </c>
      <c r="AE791" s="534" t="str">
        <f>四年级总分</f>
        <v/>
      </c>
      <c r="AF791" s="517" t="str">
        <f>四年级等级</f>
        <v/>
      </c>
    </row>
    <row r="792" spans="1:32">
      <c r="A792" s="476">
        <v>412</v>
      </c>
      <c r="B792" s="477">
        <v>20</v>
      </c>
      <c r="C792" s="586"/>
      <c r="D792" s="587"/>
      <c r="E792" s="586"/>
      <c r="F792" s="473"/>
      <c r="G792" s="588"/>
      <c r="H792" s="475"/>
      <c r="I792" s="595"/>
      <c r="J792" s="596"/>
      <c r="K792" s="597"/>
      <c r="L792" s="503"/>
      <c r="M792" s="644"/>
      <c r="N792" s="505" t="str">
        <f>四年级BMI</f>
        <v/>
      </c>
      <c r="O792" s="499" t="str">
        <f>四年级BMI等级</f>
        <v/>
      </c>
      <c r="P792" s="500" t="str">
        <f>四年级BMI得分</f>
        <v/>
      </c>
      <c r="Q792" s="515" t="str">
        <f>四年级肺活量得分</f>
        <v/>
      </c>
      <c r="R792" s="512" t="str">
        <f>四年级等级</f>
        <v/>
      </c>
      <c r="S792" s="516" t="str">
        <f>四年级50米跑得分</f>
        <v/>
      </c>
      <c r="T792" s="517" t="str">
        <f>四年级等级</f>
        <v/>
      </c>
      <c r="U792" s="516" t="str">
        <f>四年级坐位体前屈得分</f>
        <v/>
      </c>
      <c r="V792" s="517" t="str">
        <f>四年级等级</f>
        <v/>
      </c>
      <c r="W792" s="516" t="str">
        <f>四年级一分钟跳绳得分</f>
        <v/>
      </c>
      <c r="X792" s="517" t="str">
        <f>四年级等级</f>
        <v/>
      </c>
      <c r="Y792" s="515" t="str">
        <f>四年级仰卧起坐得分</f>
        <v/>
      </c>
      <c r="Z792" s="518" t="str">
        <f>四年级等级</f>
        <v/>
      </c>
      <c r="AA792" s="533"/>
      <c r="AB792" s="515"/>
      <c r="AC792" s="533" t="str">
        <f>四年级跳绳附加分</f>
        <v/>
      </c>
      <c r="AD792" s="534" t="str">
        <f>四年级标准分</f>
        <v/>
      </c>
      <c r="AE792" s="534" t="str">
        <f>四年级总分</f>
        <v/>
      </c>
      <c r="AF792" s="517" t="str">
        <f>四年级等级</f>
        <v/>
      </c>
    </row>
    <row r="793" spans="1:32">
      <c r="A793" s="476">
        <v>412</v>
      </c>
      <c r="B793" s="477">
        <v>21</v>
      </c>
      <c r="C793" s="586"/>
      <c r="D793" s="587"/>
      <c r="E793" s="586"/>
      <c r="F793" s="473"/>
      <c r="G793" s="588"/>
      <c r="H793" s="475"/>
      <c r="I793" s="595"/>
      <c r="J793" s="596"/>
      <c r="K793" s="597"/>
      <c r="L793" s="503"/>
      <c r="M793" s="644"/>
      <c r="N793" s="505" t="str">
        <f>四年级BMI</f>
        <v/>
      </c>
      <c r="O793" s="499" t="str">
        <f>四年级BMI等级</f>
        <v/>
      </c>
      <c r="P793" s="500" t="str">
        <f>四年级BMI得分</f>
        <v/>
      </c>
      <c r="Q793" s="515" t="str">
        <f>四年级肺活量得分</f>
        <v/>
      </c>
      <c r="R793" s="512" t="str">
        <f>四年级等级</f>
        <v/>
      </c>
      <c r="S793" s="516" t="str">
        <f>四年级50米跑得分</f>
        <v/>
      </c>
      <c r="T793" s="517" t="str">
        <f>四年级等级</f>
        <v/>
      </c>
      <c r="U793" s="516" t="str">
        <f>四年级坐位体前屈得分</f>
        <v/>
      </c>
      <c r="V793" s="517" t="str">
        <f>四年级等级</f>
        <v/>
      </c>
      <c r="W793" s="516" t="str">
        <f>四年级一分钟跳绳得分</f>
        <v/>
      </c>
      <c r="X793" s="517" t="str">
        <f>四年级等级</f>
        <v/>
      </c>
      <c r="Y793" s="515" t="str">
        <f>四年级仰卧起坐得分</f>
        <v/>
      </c>
      <c r="Z793" s="518" t="str">
        <f>四年级等级</f>
        <v/>
      </c>
      <c r="AA793" s="533"/>
      <c r="AB793" s="515"/>
      <c r="AC793" s="533" t="str">
        <f>四年级跳绳附加分</f>
        <v/>
      </c>
      <c r="AD793" s="534" t="str">
        <f>四年级标准分</f>
        <v/>
      </c>
      <c r="AE793" s="534" t="str">
        <f>四年级总分</f>
        <v/>
      </c>
      <c r="AF793" s="517" t="str">
        <f>四年级等级</f>
        <v/>
      </c>
    </row>
    <row r="794" spans="1:32">
      <c r="A794" s="476">
        <v>412</v>
      </c>
      <c r="B794" s="477">
        <v>22</v>
      </c>
      <c r="C794" s="586"/>
      <c r="D794" s="587"/>
      <c r="E794" s="586"/>
      <c r="F794" s="473"/>
      <c r="G794" s="588"/>
      <c r="H794" s="475"/>
      <c r="I794" s="595"/>
      <c r="J794" s="596"/>
      <c r="K794" s="597"/>
      <c r="L794" s="503"/>
      <c r="M794" s="644"/>
      <c r="N794" s="505" t="str">
        <f>四年级BMI</f>
        <v/>
      </c>
      <c r="O794" s="499" t="str">
        <f>四年级BMI等级</f>
        <v/>
      </c>
      <c r="P794" s="500" t="str">
        <f>四年级BMI得分</f>
        <v/>
      </c>
      <c r="Q794" s="515" t="str">
        <f>四年级肺活量得分</f>
        <v/>
      </c>
      <c r="R794" s="512" t="str">
        <f>四年级等级</f>
        <v/>
      </c>
      <c r="S794" s="516" t="str">
        <f>四年级50米跑得分</f>
        <v/>
      </c>
      <c r="T794" s="517" t="str">
        <f>四年级等级</f>
        <v/>
      </c>
      <c r="U794" s="516" t="str">
        <f>四年级坐位体前屈得分</f>
        <v/>
      </c>
      <c r="V794" s="517" t="str">
        <f>四年级等级</f>
        <v/>
      </c>
      <c r="W794" s="516" t="str">
        <f>四年级一分钟跳绳得分</f>
        <v/>
      </c>
      <c r="X794" s="517" t="str">
        <f>四年级等级</f>
        <v/>
      </c>
      <c r="Y794" s="515" t="str">
        <f>四年级仰卧起坐得分</f>
        <v/>
      </c>
      <c r="Z794" s="518" t="str">
        <f>四年级等级</f>
        <v/>
      </c>
      <c r="AA794" s="533"/>
      <c r="AB794" s="515"/>
      <c r="AC794" s="533" t="str">
        <f>四年级跳绳附加分</f>
        <v/>
      </c>
      <c r="AD794" s="534" t="str">
        <f>四年级标准分</f>
        <v/>
      </c>
      <c r="AE794" s="534" t="str">
        <f>四年级总分</f>
        <v/>
      </c>
      <c r="AF794" s="517" t="str">
        <f>四年级等级</f>
        <v/>
      </c>
    </row>
    <row r="795" spans="1:32">
      <c r="A795" s="476">
        <v>412</v>
      </c>
      <c r="B795" s="477">
        <v>23</v>
      </c>
      <c r="C795" s="586"/>
      <c r="D795" s="587"/>
      <c r="E795" s="586"/>
      <c r="F795" s="473"/>
      <c r="G795" s="588"/>
      <c r="H795" s="475"/>
      <c r="I795" s="595"/>
      <c r="J795" s="596"/>
      <c r="K795" s="597"/>
      <c r="L795" s="503"/>
      <c r="M795" s="644"/>
      <c r="N795" s="505" t="str">
        <f>四年级BMI</f>
        <v/>
      </c>
      <c r="O795" s="499" t="str">
        <f>四年级BMI等级</f>
        <v/>
      </c>
      <c r="P795" s="500" t="str">
        <f>四年级BMI得分</f>
        <v/>
      </c>
      <c r="Q795" s="515" t="str">
        <f>四年级肺活量得分</f>
        <v/>
      </c>
      <c r="R795" s="512" t="str">
        <f>四年级等级</f>
        <v/>
      </c>
      <c r="S795" s="516" t="str">
        <f>四年级50米跑得分</f>
        <v/>
      </c>
      <c r="T795" s="517" t="str">
        <f>四年级等级</f>
        <v/>
      </c>
      <c r="U795" s="516" t="str">
        <f>四年级坐位体前屈得分</f>
        <v/>
      </c>
      <c r="V795" s="517" t="str">
        <f>四年级等级</f>
        <v/>
      </c>
      <c r="W795" s="516" t="str">
        <f>四年级一分钟跳绳得分</f>
        <v/>
      </c>
      <c r="X795" s="517" t="str">
        <f>四年级等级</f>
        <v/>
      </c>
      <c r="Y795" s="515" t="str">
        <f>四年级仰卧起坐得分</f>
        <v/>
      </c>
      <c r="Z795" s="518" t="str">
        <f>四年级等级</f>
        <v/>
      </c>
      <c r="AA795" s="533"/>
      <c r="AB795" s="515"/>
      <c r="AC795" s="533" t="str">
        <f>四年级跳绳附加分</f>
        <v/>
      </c>
      <c r="AD795" s="534" t="str">
        <f>四年级标准分</f>
        <v/>
      </c>
      <c r="AE795" s="534" t="str">
        <f>四年级总分</f>
        <v/>
      </c>
      <c r="AF795" s="517" t="str">
        <f>四年级等级</f>
        <v/>
      </c>
    </row>
    <row r="796" spans="1:32">
      <c r="A796" s="476">
        <v>412</v>
      </c>
      <c r="B796" s="477">
        <v>24</v>
      </c>
      <c r="C796" s="586"/>
      <c r="D796" s="587"/>
      <c r="E796" s="586"/>
      <c r="F796" s="473"/>
      <c r="G796" s="588"/>
      <c r="H796" s="475"/>
      <c r="I796" s="595"/>
      <c r="J796" s="596"/>
      <c r="K796" s="597"/>
      <c r="L796" s="503"/>
      <c r="M796" s="644"/>
      <c r="N796" s="505" t="str">
        <f>四年级BMI</f>
        <v/>
      </c>
      <c r="O796" s="499" t="str">
        <f>四年级BMI等级</f>
        <v/>
      </c>
      <c r="P796" s="500" t="str">
        <f>四年级BMI得分</f>
        <v/>
      </c>
      <c r="Q796" s="515" t="str">
        <f>四年级肺活量得分</f>
        <v/>
      </c>
      <c r="R796" s="512" t="str">
        <f>四年级等级</f>
        <v/>
      </c>
      <c r="S796" s="516" t="str">
        <f>四年级50米跑得分</f>
        <v/>
      </c>
      <c r="T796" s="517" t="str">
        <f>四年级等级</f>
        <v/>
      </c>
      <c r="U796" s="516" t="str">
        <f>四年级坐位体前屈得分</f>
        <v/>
      </c>
      <c r="V796" s="517" t="str">
        <f>四年级等级</f>
        <v/>
      </c>
      <c r="W796" s="516" t="str">
        <f>四年级一分钟跳绳得分</f>
        <v/>
      </c>
      <c r="X796" s="517" t="str">
        <f>四年级等级</f>
        <v/>
      </c>
      <c r="Y796" s="515" t="str">
        <f>四年级仰卧起坐得分</f>
        <v/>
      </c>
      <c r="Z796" s="518" t="str">
        <f>四年级等级</f>
        <v/>
      </c>
      <c r="AA796" s="533"/>
      <c r="AB796" s="515"/>
      <c r="AC796" s="533" t="str">
        <f>四年级跳绳附加分</f>
        <v/>
      </c>
      <c r="AD796" s="534" t="str">
        <f>四年级标准分</f>
        <v/>
      </c>
      <c r="AE796" s="534" t="str">
        <f>四年级总分</f>
        <v/>
      </c>
      <c r="AF796" s="517" t="str">
        <f>四年级等级</f>
        <v/>
      </c>
    </row>
    <row r="797" spans="1:32">
      <c r="A797" s="476">
        <v>412</v>
      </c>
      <c r="B797" s="477">
        <v>25</v>
      </c>
      <c r="C797" s="586"/>
      <c r="D797" s="587"/>
      <c r="E797" s="586"/>
      <c r="F797" s="473"/>
      <c r="G797" s="588"/>
      <c r="H797" s="475"/>
      <c r="I797" s="595"/>
      <c r="J797" s="596"/>
      <c r="K797" s="597"/>
      <c r="L797" s="503"/>
      <c r="M797" s="644"/>
      <c r="N797" s="505" t="str">
        <f>四年级BMI</f>
        <v/>
      </c>
      <c r="O797" s="499" t="str">
        <f>四年级BMI等级</f>
        <v/>
      </c>
      <c r="P797" s="500" t="str">
        <f>四年级BMI得分</f>
        <v/>
      </c>
      <c r="Q797" s="515" t="str">
        <f>四年级肺活量得分</f>
        <v/>
      </c>
      <c r="R797" s="512" t="str">
        <f>四年级等级</f>
        <v/>
      </c>
      <c r="S797" s="516" t="str">
        <f>四年级50米跑得分</f>
        <v/>
      </c>
      <c r="T797" s="517" t="str">
        <f>四年级等级</f>
        <v/>
      </c>
      <c r="U797" s="516" t="str">
        <f>四年级坐位体前屈得分</f>
        <v/>
      </c>
      <c r="V797" s="517" t="str">
        <f>四年级等级</f>
        <v/>
      </c>
      <c r="W797" s="516" t="str">
        <f>四年级一分钟跳绳得分</f>
        <v/>
      </c>
      <c r="X797" s="517" t="str">
        <f>四年级等级</f>
        <v/>
      </c>
      <c r="Y797" s="515" t="str">
        <f>四年级仰卧起坐得分</f>
        <v/>
      </c>
      <c r="Z797" s="518" t="str">
        <f>四年级等级</f>
        <v/>
      </c>
      <c r="AA797" s="533"/>
      <c r="AB797" s="515"/>
      <c r="AC797" s="533" t="str">
        <f>四年级跳绳附加分</f>
        <v/>
      </c>
      <c r="AD797" s="534" t="str">
        <f>四年级标准分</f>
        <v/>
      </c>
      <c r="AE797" s="534" t="str">
        <f>四年级总分</f>
        <v/>
      </c>
      <c r="AF797" s="517" t="str">
        <f>四年级等级</f>
        <v/>
      </c>
    </row>
    <row r="798" spans="1:32">
      <c r="A798" s="476">
        <v>412</v>
      </c>
      <c r="B798" s="477">
        <v>26</v>
      </c>
      <c r="C798" s="586"/>
      <c r="D798" s="587"/>
      <c r="E798" s="586"/>
      <c r="F798" s="473"/>
      <c r="G798" s="588"/>
      <c r="H798" s="475"/>
      <c r="I798" s="595"/>
      <c r="J798" s="596"/>
      <c r="K798" s="596"/>
      <c r="L798" s="503"/>
      <c r="M798" s="644"/>
      <c r="N798" s="505" t="str">
        <f>四年级BMI</f>
        <v/>
      </c>
      <c r="O798" s="499" t="str">
        <f>四年级BMI等级</f>
        <v/>
      </c>
      <c r="P798" s="500" t="str">
        <f>四年级BMI得分</f>
        <v/>
      </c>
      <c r="Q798" s="515" t="str">
        <f>四年级肺活量得分</f>
        <v/>
      </c>
      <c r="R798" s="512" t="str">
        <f>四年级等级</f>
        <v/>
      </c>
      <c r="S798" s="516" t="str">
        <f>四年级50米跑得分</f>
        <v/>
      </c>
      <c r="T798" s="517" t="str">
        <f>四年级等级</f>
        <v/>
      </c>
      <c r="U798" s="516" t="str">
        <f>四年级坐位体前屈得分</f>
        <v/>
      </c>
      <c r="V798" s="517" t="str">
        <f>四年级等级</f>
        <v/>
      </c>
      <c r="W798" s="516" t="str">
        <f>四年级一分钟跳绳得分</f>
        <v/>
      </c>
      <c r="X798" s="517" t="str">
        <f>四年级等级</f>
        <v/>
      </c>
      <c r="Y798" s="515" t="str">
        <f>四年级仰卧起坐得分</f>
        <v/>
      </c>
      <c r="Z798" s="518" t="str">
        <f>四年级等级</f>
        <v/>
      </c>
      <c r="AA798" s="533"/>
      <c r="AB798" s="515"/>
      <c r="AC798" s="533" t="str">
        <f>四年级跳绳附加分</f>
        <v/>
      </c>
      <c r="AD798" s="534" t="str">
        <f>四年级标准分</f>
        <v/>
      </c>
      <c r="AE798" s="534" t="str">
        <f>四年级总分</f>
        <v/>
      </c>
      <c r="AF798" s="517" t="str">
        <f>四年级等级</f>
        <v/>
      </c>
    </row>
    <row r="799" spans="1:32">
      <c r="A799" s="476">
        <v>412</v>
      </c>
      <c r="B799" s="477">
        <v>27</v>
      </c>
      <c r="C799" s="586"/>
      <c r="D799" s="587"/>
      <c r="E799" s="586"/>
      <c r="F799" s="473"/>
      <c r="G799" s="588"/>
      <c r="H799" s="475"/>
      <c r="I799" s="595"/>
      <c r="J799" s="596"/>
      <c r="K799" s="596"/>
      <c r="L799" s="503"/>
      <c r="M799" s="644"/>
      <c r="N799" s="505" t="str">
        <f>四年级BMI</f>
        <v/>
      </c>
      <c r="O799" s="499" t="str">
        <f>四年级BMI等级</f>
        <v/>
      </c>
      <c r="P799" s="500" t="str">
        <f>四年级BMI得分</f>
        <v/>
      </c>
      <c r="Q799" s="515" t="str">
        <f>四年级肺活量得分</f>
        <v/>
      </c>
      <c r="R799" s="512" t="str">
        <f>四年级等级</f>
        <v/>
      </c>
      <c r="S799" s="516" t="str">
        <f>四年级50米跑得分</f>
        <v/>
      </c>
      <c r="T799" s="517" t="str">
        <f>四年级等级</f>
        <v/>
      </c>
      <c r="U799" s="516" t="str">
        <f>四年级坐位体前屈得分</f>
        <v/>
      </c>
      <c r="V799" s="517" t="str">
        <f>四年级等级</f>
        <v/>
      </c>
      <c r="W799" s="516" t="str">
        <f>四年级一分钟跳绳得分</f>
        <v/>
      </c>
      <c r="X799" s="517" t="str">
        <f>四年级等级</f>
        <v/>
      </c>
      <c r="Y799" s="515" t="str">
        <f>四年级仰卧起坐得分</f>
        <v/>
      </c>
      <c r="Z799" s="518" t="str">
        <f>四年级等级</f>
        <v/>
      </c>
      <c r="AA799" s="533"/>
      <c r="AB799" s="515"/>
      <c r="AC799" s="533" t="str">
        <f>四年级跳绳附加分</f>
        <v/>
      </c>
      <c r="AD799" s="534" t="str">
        <f>四年级标准分</f>
        <v/>
      </c>
      <c r="AE799" s="534" t="str">
        <f>四年级总分</f>
        <v/>
      </c>
      <c r="AF799" s="517" t="str">
        <f>四年级等级</f>
        <v/>
      </c>
    </row>
    <row r="800" spans="1:32">
      <c r="A800" s="476">
        <v>412</v>
      </c>
      <c r="B800" s="477">
        <v>28</v>
      </c>
      <c r="C800" s="586"/>
      <c r="D800" s="587"/>
      <c r="E800" s="586"/>
      <c r="F800" s="473"/>
      <c r="G800" s="588"/>
      <c r="H800" s="475"/>
      <c r="I800" s="595"/>
      <c r="J800" s="596"/>
      <c r="K800" s="596"/>
      <c r="L800" s="503"/>
      <c r="M800" s="644"/>
      <c r="N800" s="505" t="str">
        <f>四年级BMI</f>
        <v/>
      </c>
      <c r="O800" s="499" t="str">
        <f>四年级BMI等级</f>
        <v/>
      </c>
      <c r="P800" s="500" t="str">
        <f>四年级BMI得分</f>
        <v/>
      </c>
      <c r="Q800" s="515" t="str">
        <f>四年级肺活量得分</f>
        <v/>
      </c>
      <c r="R800" s="512" t="str">
        <f>四年级等级</f>
        <v/>
      </c>
      <c r="S800" s="516" t="str">
        <f>四年级50米跑得分</f>
        <v/>
      </c>
      <c r="T800" s="517" t="str">
        <f>四年级等级</f>
        <v/>
      </c>
      <c r="U800" s="516" t="str">
        <f>四年级坐位体前屈得分</f>
        <v/>
      </c>
      <c r="V800" s="517" t="str">
        <f>四年级等级</f>
        <v/>
      </c>
      <c r="W800" s="516" t="str">
        <f>四年级一分钟跳绳得分</f>
        <v/>
      </c>
      <c r="X800" s="517" t="str">
        <f>四年级等级</f>
        <v/>
      </c>
      <c r="Y800" s="515" t="str">
        <f>四年级仰卧起坐得分</f>
        <v/>
      </c>
      <c r="Z800" s="518" t="str">
        <f>四年级等级</f>
        <v/>
      </c>
      <c r="AA800" s="533"/>
      <c r="AB800" s="515"/>
      <c r="AC800" s="533" t="str">
        <f>四年级跳绳附加分</f>
        <v/>
      </c>
      <c r="AD800" s="534" t="str">
        <f>四年级标准分</f>
        <v/>
      </c>
      <c r="AE800" s="534" t="str">
        <f>四年级总分</f>
        <v/>
      </c>
      <c r="AF800" s="517" t="str">
        <f>四年级等级</f>
        <v/>
      </c>
    </row>
    <row r="801" spans="1:32">
      <c r="A801" s="476">
        <v>412</v>
      </c>
      <c r="B801" s="477">
        <v>29</v>
      </c>
      <c r="C801" s="586"/>
      <c r="D801" s="587"/>
      <c r="E801" s="586"/>
      <c r="F801" s="473"/>
      <c r="G801" s="589"/>
      <c r="H801" s="475"/>
      <c r="I801" s="595"/>
      <c r="J801" s="596"/>
      <c r="K801" s="596"/>
      <c r="L801" s="503"/>
      <c r="M801" s="644"/>
      <c r="N801" s="505" t="str">
        <f>四年级BMI</f>
        <v/>
      </c>
      <c r="O801" s="499" t="str">
        <f>四年级BMI等级</f>
        <v/>
      </c>
      <c r="P801" s="500" t="str">
        <f>四年级BMI得分</f>
        <v/>
      </c>
      <c r="Q801" s="515" t="str">
        <f>四年级肺活量得分</f>
        <v/>
      </c>
      <c r="R801" s="512" t="str">
        <f>四年级等级</f>
        <v/>
      </c>
      <c r="S801" s="516" t="str">
        <f>四年级50米跑得分</f>
        <v/>
      </c>
      <c r="T801" s="517" t="str">
        <f>四年级等级</f>
        <v/>
      </c>
      <c r="U801" s="516" t="str">
        <f>四年级坐位体前屈得分</f>
        <v/>
      </c>
      <c r="V801" s="517" t="str">
        <f>四年级等级</f>
        <v/>
      </c>
      <c r="W801" s="516" t="str">
        <f>四年级一分钟跳绳得分</f>
        <v/>
      </c>
      <c r="X801" s="517" t="str">
        <f>四年级等级</f>
        <v/>
      </c>
      <c r="Y801" s="515" t="str">
        <f>四年级仰卧起坐得分</f>
        <v/>
      </c>
      <c r="Z801" s="518" t="str">
        <f>四年级等级</f>
        <v/>
      </c>
      <c r="AA801" s="533"/>
      <c r="AB801" s="515"/>
      <c r="AC801" s="533" t="str">
        <f>四年级跳绳附加分</f>
        <v/>
      </c>
      <c r="AD801" s="534" t="str">
        <f>四年级标准分</f>
        <v/>
      </c>
      <c r="AE801" s="534" t="str">
        <f>四年级总分</f>
        <v/>
      </c>
      <c r="AF801" s="517" t="str">
        <f>四年级等级</f>
        <v/>
      </c>
    </row>
    <row r="802" spans="1:32">
      <c r="A802" s="476">
        <v>412</v>
      </c>
      <c r="B802" s="477">
        <v>30</v>
      </c>
      <c r="C802" s="586"/>
      <c r="D802" s="587"/>
      <c r="E802" s="586"/>
      <c r="F802" s="473"/>
      <c r="G802" s="589"/>
      <c r="H802" s="475"/>
      <c r="I802" s="595"/>
      <c r="J802" s="596"/>
      <c r="K802" s="596"/>
      <c r="L802" s="503"/>
      <c r="M802" s="644"/>
      <c r="N802" s="505" t="str">
        <f>四年级BMI</f>
        <v/>
      </c>
      <c r="O802" s="499" t="str">
        <f>四年级BMI等级</f>
        <v/>
      </c>
      <c r="P802" s="500" t="str">
        <f>四年级BMI得分</f>
        <v/>
      </c>
      <c r="Q802" s="515" t="str">
        <f>四年级肺活量得分</f>
        <v/>
      </c>
      <c r="R802" s="512" t="str">
        <f>四年级等级</f>
        <v/>
      </c>
      <c r="S802" s="516" t="str">
        <f>四年级50米跑得分</f>
        <v/>
      </c>
      <c r="T802" s="517" t="str">
        <f>四年级等级</f>
        <v/>
      </c>
      <c r="U802" s="516" t="str">
        <f>四年级坐位体前屈得分</f>
        <v/>
      </c>
      <c r="V802" s="517" t="str">
        <f>四年级等级</f>
        <v/>
      </c>
      <c r="W802" s="516" t="str">
        <f>四年级一分钟跳绳得分</f>
        <v/>
      </c>
      <c r="X802" s="517" t="str">
        <f>四年级等级</f>
        <v/>
      </c>
      <c r="Y802" s="515" t="str">
        <f>四年级仰卧起坐得分</f>
        <v/>
      </c>
      <c r="Z802" s="518" t="str">
        <f>四年级等级</f>
        <v/>
      </c>
      <c r="AA802" s="533"/>
      <c r="AB802" s="515"/>
      <c r="AC802" s="533" t="str">
        <f>四年级跳绳附加分</f>
        <v/>
      </c>
      <c r="AD802" s="534" t="str">
        <f>四年级标准分</f>
        <v/>
      </c>
      <c r="AE802" s="534" t="str">
        <f>四年级总分</f>
        <v/>
      </c>
      <c r="AF802" s="517" t="str">
        <f>四年级等级</f>
        <v/>
      </c>
    </row>
    <row r="803" spans="1:32">
      <c r="A803" s="476">
        <v>412</v>
      </c>
      <c r="B803" s="477">
        <v>31</v>
      </c>
      <c r="C803" s="586"/>
      <c r="D803" s="587"/>
      <c r="E803" s="586"/>
      <c r="F803" s="473"/>
      <c r="G803" s="588"/>
      <c r="H803" s="475"/>
      <c r="I803" s="595"/>
      <c r="J803" s="596"/>
      <c r="K803" s="596"/>
      <c r="L803" s="503"/>
      <c r="M803" s="644"/>
      <c r="N803" s="505" t="str">
        <f>四年级BMI</f>
        <v/>
      </c>
      <c r="O803" s="499" t="str">
        <f>四年级BMI等级</f>
        <v/>
      </c>
      <c r="P803" s="500" t="str">
        <f>四年级BMI得分</f>
        <v/>
      </c>
      <c r="Q803" s="515" t="str">
        <f>四年级肺活量得分</f>
        <v/>
      </c>
      <c r="R803" s="512" t="str">
        <f>四年级等级</f>
        <v/>
      </c>
      <c r="S803" s="516" t="str">
        <f>四年级50米跑得分</f>
        <v/>
      </c>
      <c r="T803" s="517" t="str">
        <f>四年级等级</f>
        <v/>
      </c>
      <c r="U803" s="516" t="str">
        <f>四年级坐位体前屈得分</f>
        <v/>
      </c>
      <c r="V803" s="517" t="str">
        <f>四年级等级</f>
        <v/>
      </c>
      <c r="W803" s="516" t="str">
        <f>四年级一分钟跳绳得分</f>
        <v/>
      </c>
      <c r="X803" s="517" t="str">
        <f>四年级等级</f>
        <v/>
      </c>
      <c r="Y803" s="515" t="str">
        <f>四年级仰卧起坐得分</f>
        <v/>
      </c>
      <c r="Z803" s="518" t="str">
        <f>四年级等级</f>
        <v/>
      </c>
      <c r="AA803" s="533"/>
      <c r="AB803" s="515"/>
      <c r="AC803" s="533" t="str">
        <f>四年级跳绳附加分</f>
        <v/>
      </c>
      <c r="AD803" s="534" t="str">
        <f>四年级标准分</f>
        <v/>
      </c>
      <c r="AE803" s="534" t="str">
        <f>四年级总分</f>
        <v/>
      </c>
      <c r="AF803" s="517" t="str">
        <f>四年级等级</f>
        <v/>
      </c>
    </row>
    <row r="804" spans="1:32">
      <c r="A804" s="476">
        <v>412</v>
      </c>
      <c r="B804" s="477">
        <v>32</v>
      </c>
      <c r="C804" s="586"/>
      <c r="D804" s="587"/>
      <c r="E804" s="586"/>
      <c r="F804" s="473"/>
      <c r="G804" s="588"/>
      <c r="H804" s="475"/>
      <c r="I804" s="595"/>
      <c r="J804" s="596"/>
      <c r="K804" s="596"/>
      <c r="L804" s="503"/>
      <c r="M804" s="644"/>
      <c r="N804" s="505" t="str">
        <f>四年级BMI</f>
        <v/>
      </c>
      <c r="O804" s="499" t="str">
        <f>四年级BMI等级</f>
        <v/>
      </c>
      <c r="P804" s="500" t="str">
        <f>四年级BMI得分</f>
        <v/>
      </c>
      <c r="Q804" s="515" t="str">
        <f>四年级肺活量得分</f>
        <v/>
      </c>
      <c r="R804" s="512" t="str">
        <f>四年级等级</f>
        <v/>
      </c>
      <c r="S804" s="516" t="str">
        <f>四年级50米跑得分</f>
        <v/>
      </c>
      <c r="T804" s="517" t="str">
        <f>四年级等级</f>
        <v/>
      </c>
      <c r="U804" s="516" t="str">
        <f>四年级坐位体前屈得分</f>
        <v/>
      </c>
      <c r="V804" s="517" t="str">
        <f>四年级等级</f>
        <v/>
      </c>
      <c r="W804" s="516" t="str">
        <f>四年级一分钟跳绳得分</f>
        <v/>
      </c>
      <c r="X804" s="517" t="str">
        <f>四年级等级</f>
        <v/>
      </c>
      <c r="Y804" s="515" t="str">
        <f>四年级仰卧起坐得分</f>
        <v/>
      </c>
      <c r="Z804" s="518" t="str">
        <f>四年级等级</f>
        <v/>
      </c>
      <c r="AA804" s="533"/>
      <c r="AB804" s="515"/>
      <c r="AC804" s="533" t="str">
        <f>四年级跳绳附加分</f>
        <v/>
      </c>
      <c r="AD804" s="534" t="str">
        <f>四年级标准分</f>
        <v/>
      </c>
      <c r="AE804" s="534" t="str">
        <f>四年级总分</f>
        <v/>
      </c>
      <c r="AF804" s="517" t="str">
        <f>四年级等级</f>
        <v/>
      </c>
    </row>
    <row r="805" spans="1:32">
      <c r="A805" s="476">
        <v>412</v>
      </c>
      <c r="B805" s="477">
        <v>33</v>
      </c>
      <c r="C805" s="586"/>
      <c r="D805" s="587"/>
      <c r="E805" s="586"/>
      <c r="F805" s="473"/>
      <c r="G805" s="588"/>
      <c r="H805" s="475"/>
      <c r="I805" s="595"/>
      <c r="J805" s="596"/>
      <c r="K805" s="596"/>
      <c r="L805" s="503"/>
      <c r="M805" s="644"/>
      <c r="N805" s="505" t="str">
        <f>四年级BMI</f>
        <v/>
      </c>
      <c r="O805" s="499" t="str">
        <f>四年级BMI等级</f>
        <v/>
      </c>
      <c r="P805" s="500" t="str">
        <f>四年级BMI得分</f>
        <v/>
      </c>
      <c r="Q805" s="515" t="str">
        <f>四年级肺活量得分</f>
        <v/>
      </c>
      <c r="R805" s="512" t="str">
        <f>四年级等级</f>
        <v/>
      </c>
      <c r="S805" s="516" t="str">
        <f>四年级50米跑得分</f>
        <v/>
      </c>
      <c r="T805" s="517" t="str">
        <f>四年级等级</f>
        <v/>
      </c>
      <c r="U805" s="516" t="str">
        <f>四年级坐位体前屈得分</f>
        <v/>
      </c>
      <c r="V805" s="517" t="str">
        <f>四年级等级</f>
        <v/>
      </c>
      <c r="W805" s="516" t="str">
        <f>四年级一分钟跳绳得分</f>
        <v/>
      </c>
      <c r="X805" s="517" t="str">
        <f>四年级等级</f>
        <v/>
      </c>
      <c r="Y805" s="515" t="str">
        <f>四年级仰卧起坐得分</f>
        <v/>
      </c>
      <c r="Z805" s="518" t="str">
        <f>四年级等级</f>
        <v/>
      </c>
      <c r="AA805" s="533"/>
      <c r="AB805" s="515"/>
      <c r="AC805" s="533" t="str">
        <f>四年级跳绳附加分</f>
        <v/>
      </c>
      <c r="AD805" s="534" t="str">
        <f>四年级标准分</f>
        <v/>
      </c>
      <c r="AE805" s="534" t="str">
        <f>四年级总分</f>
        <v/>
      </c>
      <c r="AF805" s="517" t="str">
        <f>四年级等级</f>
        <v/>
      </c>
    </row>
    <row r="806" spans="1:32">
      <c r="A806" s="476">
        <v>412</v>
      </c>
      <c r="B806" s="477">
        <v>34</v>
      </c>
      <c r="C806" s="586"/>
      <c r="D806" s="587"/>
      <c r="E806" s="586"/>
      <c r="F806" s="473"/>
      <c r="G806" s="588"/>
      <c r="H806" s="475"/>
      <c r="I806" s="595"/>
      <c r="J806" s="596"/>
      <c r="K806" s="596"/>
      <c r="L806" s="503"/>
      <c r="M806" s="644"/>
      <c r="N806" s="505" t="str">
        <f>四年级BMI</f>
        <v/>
      </c>
      <c r="O806" s="499" t="str">
        <f>四年级BMI等级</f>
        <v/>
      </c>
      <c r="P806" s="500" t="str">
        <f>四年级BMI得分</f>
        <v/>
      </c>
      <c r="Q806" s="515" t="str">
        <f>四年级肺活量得分</f>
        <v/>
      </c>
      <c r="R806" s="512" t="str">
        <f>四年级等级</f>
        <v/>
      </c>
      <c r="S806" s="516" t="str">
        <f>四年级50米跑得分</f>
        <v/>
      </c>
      <c r="T806" s="517" t="str">
        <f>四年级等级</f>
        <v/>
      </c>
      <c r="U806" s="516" t="str">
        <f>四年级坐位体前屈得分</f>
        <v/>
      </c>
      <c r="V806" s="517" t="str">
        <f>四年级等级</f>
        <v/>
      </c>
      <c r="W806" s="516" t="str">
        <f>四年级一分钟跳绳得分</f>
        <v/>
      </c>
      <c r="X806" s="517" t="str">
        <f>四年级等级</f>
        <v/>
      </c>
      <c r="Y806" s="515" t="str">
        <f>四年级仰卧起坐得分</f>
        <v/>
      </c>
      <c r="Z806" s="518" t="str">
        <f>四年级等级</f>
        <v/>
      </c>
      <c r="AA806" s="533"/>
      <c r="AB806" s="515"/>
      <c r="AC806" s="533" t="str">
        <f>四年级跳绳附加分</f>
        <v/>
      </c>
      <c r="AD806" s="534" t="str">
        <f>四年级标准分</f>
        <v/>
      </c>
      <c r="AE806" s="534" t="str">
        <f>四年级总分</f>
        <v/>
      </c>
      <c r="AF806" s="517" t="str">
        <f>四年级等级</f>
        <v/>
      </c>
    </row>
    <row r="807" spans="1:32">
      <c r="A807" s="476">
        <v>412</v>
      </c>
      <c r="B807" s="477">
        <v>35</v>
      </c>
      <c r="C807" s="586"/>
      <c r="D807" s="587"/>
      <c r="E807" s="586"/>
      <c r="F807" s="473"/>
      <c r="G807" s="588"/>
      <c r="H807" s="475"/>
      <c r="I807" s="595"/>
      <c r="J807" s="596"/>
      <c r="K807" s="596"/>
      <c r="L807" s="503"/>
      <c r="M807" s="644"/>
      <c r="N807" s="505" t="str">
        <f>四年级BMI</f>
        <v/>
      </c>
      <c r="O807" s="499" t="str">
        <f>四年级BMI等级</f>
        <v/>
      </c>
      <c r="P807" s="500" t="str">
        <f>四年级BMI得分</f>
        <v/>
      </c>
      <c r="Q807" s="515" t="str">
        <f>四年级肺活量得分</f>
        <v/>
      </c>
      <c r="R807" s="512" t="str">
        <f>四年级等级</f>
        <v/>
      </c>
      <c r="S807" s="516" t="str">
        <f>四年级50米跑得分</f>
        <v/>
      </c>
      <c r="T807" s="517" t="str">
        <f>四年级等级</f>
        <v/>
      </c>
      <c r="U807" s="516" t="str">
        <f>四年级坐位体前屈得分</f>
        <v/>
      </c>
      <c r="V807" s="517" t="str">
        <f>四年级等级</f>
        <v/>
      </c>
      <c r="W807" s="516" t="str">
        <f>四年级一分钟跳绳得分</f>
        <v/>
      </c>
      <c r="X807" s="517" t="str">
        <f>四年级等级</f>
        <v/>
      </c>
      <c r="Y807" s="515" t="str">
        <f>四年级仰卧起坐得分</f>
        <v/>
      </c>
      <c r="Z807" s="518" t="str">
        <f>四年级等级</f>
        <v/>
      </c>
      <c r="AA807" s="533"/>
      <c r="AB807" s="515"/>
      <c r="AC807" s="533" t="str">
        <f>四年级跳绳附加分</f>
        <v/>
      </c>
      <c r="AD807" s="534" t="str">
        <f>四年级标准分</f>
        <v/>
      </c>
      <c r="AE807" s="534" t="str">
        <f>四年级总分</f>
        <v/>
      </c>
      <c r="AF807" s="517" t="str">
        <f>四年级等级</f>
        <v/>
      </c>
    </row>
    <row r="808" spans="1:32">
      <c r="A808" s="476">
        <v>412</v>
      </c>
      <c r="B808" s="477">
        <v>36</v>
      </c>
      <c r="C808" s="586"/>
      <c r="D808" s="587"/>
      <c r="E808" s="586"/>
      <c r="F808" s="473"/>
      <c r="G808" s="588"/>
      <c r="H808" s="475"/>
      <c r="I808" s="595"/>
      <c r="J808" s="596"/>
      <c r="K808" s="596"/>
      <c r="L808" s="503"/>
      <c r="M808" s="644"/>
      <c r="N808" s="505" t="str">
        <f>四年级BMI</f>
        <v/>
      </c>
      <c r="O808" s="499" t="str">
        <f>四年级BMI等级</f>
        <v/>
      </c>
      <c r="P808" s="500" t="str">
        <f>四年级BMI得分</f>
        <v/>
      </c>
      <c r="Q808" s="515" t="str">
        <f>四年级肺活量得分</f>
        <v/>
      </c>
      <c r="R808" s="512" t="str">
        <f>四年级等级</f>
        <v/>
      </c>
      <c r="S808" s="516" t="str">
        <f>四年级50米跑得分</f>
        <v/>
      </c>
      <c r="T808" s="517" t="str">
        <f>四年级等级</f>
        <v/>
      </c>
      <c r="U808" s="516" t="str">
        <f>四年级坐位体前屈得分</f>
        <v/>
      </c>
      <c r="V808" s="517" t="str">
        <f>四年级等级</f>
        <v/>
      </c>
      <c r="W808" s="516" t="str">
        <f>四年级一分钟跳绳得分</f>
        <v/>
      </c>
      <c r="X808" s="517" t="str">
        <f>四年级等级</f>
        <v/>
      </c>
      <c r="Y808" s="515" t="str">
        <f>四年级仰卧起坐得分</f>
        <v/>
      </c>
      <c r="Z808" s="518" t="str">
        <f>四年级等级</f>
        <v/>
      </c>
      <c r="AA808" s="533"/>
      <c r="AB808" s="515"/>
      <c r="AC808" s="533" t="str">
        <f>四年级跳绳附加分</f>
        <v/>
      </c>
      <c r="AD808" s="534" t="str">
        <f>四年级标准分</f>
        <v/>
      </c>
      <c r="AE808" s="534" t="str">
        <f>四年级总分</f>
        <v/>
      </c>
      <c r="AF808" s="517" t="str">
        <f>四年级等级</f>
        <v/>
      </c>
    </row>
    <row r="809" spans="1:32">
      <c r="A809" s="476">
        <v>412</v>
      </c>
      <c r="B809" s="477">
        <v>37</v>
      </c>
      <c r="C809" s="586"/>
      <c r="D809" s="587"/>
      <c r="E809" s="586"/>
      <c r="F809" s="473"/>
      <c r="G809" s="588"/>
      <c r="H809" s="475"/>
      <c r="I809" s="595"/>
      <c r="J809" s="596"/>
      <c r="K809" s="596"/>
      <c r="L809" s="503"/>
      <c r="M809" s="644"/>
      <c r="N809" s="505" t="str">
        <f>四年级BMI</f>
        <v/>
      </c>
      <c r="O809" s="499" t="str">
        <f>四年级BMI等级</f>
        <v/>
      </c>
      <c r="P809" s="500" t="str">
        <f>四年级BMI得分</f>
        <v/>
      </c>
      <c r="Q809" s="515" t="str">
        <f>四年级肺活量得分</f>
        <v/>
      </c>
      <c r="R809" s="512" t="str">
        <f>四年级等级</f>
        <v/>
      </c>
      <c r="S809" s="516" t="str">
        <f>四年级50米跑得分</f>
        <v/>
      </c>
      <c r="T809" s="517" t="str">
        <f>四年级等级</f>
        <v/>
      </c>
      <c r="U809" s="516" t="str">
        <f>四年级坐位体前屈得分</f>
        <v/>
      </c>
      <c r="V809" s="517" t="str">
        <f>四年级等级</f>
        <v/>
      </c>
      <c r="W809" s="516" t="str">
        <f>四年级一分钟跳绳得分</f>
        <v/>
      </c>
      <c r="X809" s="517" t="str">
        <f>四年级等级</f>
        <v/>
      </c>
      <c r="Y809" s="515" t="str">
        <f>四年级仰卧起坐得分</f>
        <v/>
      </c>
      <c r="Z809" s="518" t="str">
        <f>四年级等级</f>
        <v/>
      </c>
      <c r="AA809" s="533"/>
      <c r="AB809" s="515"/>
      <c r="AC809" s="533" t="str">
        <f>四年级跳绳附加分</f>
        <v/>
      </c>
      <c r="AD809" s="534" t="str">
        <f>四年级标准分</f>
        <v/>
      </c>
      <c r="AE809" s="534" t="str">
        <f>四年级总分</f>
        <v/>
      </c>
      <c r="AF809" s="517" t="str">
        <f>四年级等级</f>
        <v/>
      </c>
    </row>
    <row r="810" spans="1:32">
      <c r="A810" s="476">
        <v>412</v>
      </c>
      <c r="B810" s="477">
        <v>38</v>
      </c>
      <c r="C810" s="586"/>
      <c r="D810" s="587"/>
      <c r="E810" s="586"/>
      <c r="F810" s="473"/>
      <c r="G810" s="588"/>
      <c r="H810" s="475"/>
      <c r="I810" s="595"/>
      <c r="J810" s="596"/>
      <c r="K810" s="596"/>
      <c r="L810" s="503"/>
      <c r="M810" s="644"/>
      <c r="N810" s="505" t="str">
        <f>四年级BMI</f>
        <v/>
      </c>
      <c r="O810" s="499" t="str">
        <f>四年级BMI等级</f>
        <v/>
      </c>
      <c r="P810" s="500" t="str">
        <f>四年级BMI得分</f>
        <v/>
      </c>
      <c r="Q810" s="515" t="str">
        <f>四年级肺活量得分</f>
        <v/>
      </c>
      <c r="R810" s="512" t="str">
        <f>四年级等级</f>
        <v/>
      </c>
      <c r="S810" s="516" t="str">
        <f>四年级50米跑得分</f>
        <v/>
      </c>
      <c r="T810" s="517" t="str">
        <f>四年级等级</f>
        <v/>
      </c>
      <c r="U810" s="516" t="str">
        <f>四年级坐位体前屈得分</f>
        <v/>
      </c>
      <c r="V810" s="517" t="str">
        <f>四年级等级</f>
        <v/>
      </c>
      <c r="W810" s="516" t="str">
        <f>四年级一分钟跳绳得分</f>
        <v/>
      </c>
      <c r="X810" s="517" t="str">
        <f>四年级等级</f>
        <v/>
      </c>
      <c r="Y810" s="515" t="str">
        <f>四年级仰卧起坐得分</f>
        <v/>
      </c>
      <c r="Z810" s="518" t="str">
        <f>四年级等级</f>
        <v/>
      </c>
      <c r="AA810" s="533"/>
      <c r="AB810" s="515"/>
      <c r="AC810" s="533" t="str">
        <f>四年级跳绳附加分</f>
        <v/>
      </c>
      <c r="AD810" s="534" t="str">
        <f>四年级标准分</f>
        <v/>
      </c>
      <c r="AE810" s="534" t="str">
        <f>四年级总分</f>
        <v/>
      </c>
      <c r="AF810" s="517" t="str">
        <f>四年级等级</f>
        <v/>
      </c>
    </row>
    <row r="811" spans="1:32">
      <c r="A811" s="476">
        <v>412</v>
      </c>
      <c r="B811" s="477">
        <v>39</v>
      </c>
      <c r="C811" s="586"/>
      <c r="D811" s="587"/>
      <c r="E811" s="586"/>
      <c r="F811" s="473"/>
      <c r="G811" s="588"/>
      <c r="H811" s="475"/>
      <c r="I811" s="595"/>
      <c r="J811" s="596"/>
      <c r="K811" s="596"/>
      <c r="L811" s="503"/>
      <c r="M811" s="644"/>
      <c r="N811" s="505" t="str">
        <f>四年级BMI</f>
        <v/>
      </c>
      <c r="O811" s="499" t="str">
        <f>四年级BMI等级</f>
        <v/>
      </c>
      <c r="P811" s="500" t="str">
        <f>四年级BMI得分</f>
        <v/>
      </c>
      <c r="Q811" s="515" t="str">
        <f>四年级肺活量得分</f>
        <v/>
      </c>
      <c r="R811" s="512" t="str">
        <f>四年级等级</f>
        <v/>
      </c>
      <c r="S811" s="516" t="str">
        <f>四年级50米跑得分</f>
        <v/>
      </c>
      <c r="T811" s="517" t="str">
        <f>四年级等级</f>
        <v/>
      </c>
      <c r="U811" s="516" t="str">
        <f>四年级坐位体前屈得分</f>
        <v/>
      </c>
      <c r="V811" s="517" t="str">
        <f>四年级等级</f>
        <v/>
      </c>
      <c r="W811" s="516" t="str">
        <f>四年级一分钟跳绳得分</f>
        <v/>
      </c>
      <c r="X811" s="517" t="str">
        <f>四年级等级</f>
        <v/>
      </c>
      <c r="Y811" s="515" t="str">
        <f>四年级仰卧起坐得分</f>
        <v/>
      </c>
      <c r="Z811" s="518" t="str">
        <f>四年级等级</f>
        <v/>
      </c>
      <c r="AA811" s="533"/>
      <c r="AB811" s="515"/>
      <c r="AC811" s="533" t="str">
        <f>四年级跳绳附加分</f>
        <v/>
      </c>
      <c r="AD811" s="534" t="str">
        <f>四年级标准分</f>
        <v/>
      </c>
      <c r="AE811" s="534" t="str">
        <f>四年级总分</f>
        <v/>
      </c>
      <c r="AF811" s="517" t="str">
        <f>四年级等级</f>
        <v/>
      </c>
    </row>
    <row r="812" spans="1:32">
      <c r="A812" s="476">
        <v>412</v>
      </c>
      <c r="B812" s="477">
        <v>40</v>
      </c>
      <c r="C812" s="586"/>
      <c r="D812" s="587"/>
      <c r="E812" s="586"/>
      <c r="F812" s="473"/>
      <c r="G812" s="588"/>
      <c r="H812" s="475"/>
      <c r="I812" s="595"/>
      <c r="J812" s="596"/>
      <c r="K812" s="596"/>
      <c r="L812" s="503"/>
      <c r="M812" s="644"/>
      <c r="N812" s="505" t="str">
        <f>四年级BMI</f>
        <v/>
      </c>
      <c r="O812" s="499" t="str">
        <f>四年级BMI等级</f>
        <v/>
      </c>
      <c r="P812" s="500" t="str">
        <f>四年级BMI得分</f>
        <v/>
      </c>
      <c r="Q812" s="515" t="str">
        <f>四年级肺活量得分</f>
        <v/>
      </c>
      <c r="R812" s="512" t="str">
        <f>四年级等级</f>
        <v/>
      </c>
      <c r="S812" s="516" t="str">
        <f>四年级50米跑得分</f>
        <v/>
      </c>
      <c r="T812" s="517" t="str">
        <f>四年级等级</f>
        <v/>
      </c>
      <c r="U812" s="516" t="str">
        <f>四年级坐位体前屈得分</f>
        <v/>
      </c>
      <c r="V812" s="517" t="str">
        <f>四年级等级</f>
        <v/>
      </c>
      <c r="W812" s="516" t="str">
        <f>四年级一分钟跳绳得分</f>
        <v/>
      </c>
      <c r="X812" s="517" t="str">
        <f>四年级等级</f>
        <v/>
      </c>
      <c r="Y812" s="515" t="str">
        <f>四年级仰卧起坐得分</f>
        <v/>
      </c>
      <c r="Z812" s="518" t="str">
        <f>四年级等级</f>
        <v/>
      </c>
      <c r="AA812" s="533"/>
      <c r="AB812" s="515"/>
      <c r="AC812" s="533" t="str">
        <f>四年级跳绳附加分</f>
        <v/>
      </c>
      <c r="AD812" s="534" t="str">
        <f>四年级标准分</f>
        <v/>
      </c>
      <c r="AE812" s="534" t="str">
        <f>四年级总分</f>
        <v/>
      </c>
      <c r="AF812" s="517" t="str">
        <f>四年级等级</f>
        <v/>
      </c>
    </row>
    <row r="813" spans="1:32">
      <c r="A813" s="476">
        <v>412</v>
      </c>
      <c r="B813" s="477">
        <v>41</v>
      </c>
      <c r="C813" s="586"/>
      <c r="D813" s="587"/>
      <c r="E813" s="586"/>
      <c r="F813" s="473"/>
      <c r="G813" s="588"/>
      <c r="H813" s="475"/>
      <c r="I813" s="595"/>
      <c r="J813" s="596"/>
      <c r="K813" s="596"/>
      <c r="L813" s="503"/>
      <c r="M813" s="644"/>
      <c r="N813" s="505" t="str">
        <f>四年级BMI</f>
        <v/>
      </c>
      <c r="O813" s="499" t="str">
        <f>四年级BMI等级</f>
        <v/>
      </c>
      <c r="P813" s="500" t="str">
        <f>四年级BMI得分</f>
        <v/>
      </c>
      <c r="Q813" s="515" t="str">
        <f>四年级肺活量得分</f>
        <v/>
      </c>
      <c r="R813" s="512" t="str">
        <f>四年级等级</f>
        <v/>
      </c>
      <c r="S813" s="516" t="str">
        <f>四年级50米跑得分</f>
        <v/>
      </c>
      <c r="T813" s="517" t="str">
        <f>四年级等级</f>
        <v/>
      </c>
      <c r="U813" s="516" t="str">
        <f>四年级坐位体前屈得分</f>
        <v/>
      </c>
      <c r="V813" s="517" t="str">
        <f>四年级等级</f>
        <v/>
      </c>
      <c r="W813" s="516" t="str">
        <f>四年级一分钟跳绳得分</f>
        <v/>
      </c>
      <c r="X813" s="517" t="str">
        <f>四年级等级</f>
        <v/>
      </c>
      <c r="Y813" s="515" t="str">
        <f>四年级仰卧起坐得分</f>
        <v/>
      </c>
      <c r="Z813" s="518" t="str">
        <f>四年级等级</f>
        <v/>
      </c>
      <c r="AA813" s="533"/>
      <c r="AB813" s="515"/>
      <c r="AC813" s="533" t="str">
        <f>四年级跳绳附加分</f>
        <v/>
      </c>
      <c r="AD813" s="534" t="str">
        <f>四年级标准分</f>
        <v/>
      </c>
      <c r="AE813" s="534" t="str">
        <f>四年级总分</f>
        <v/>
      </c>
      <c r="AF813" s="517" t="str">
        <f>四年级等级</f>
        <v/>
      </c>
    </row>
    <row r="814" spans="1:32">
      <c r="A814" s="476">
        <v>412</v>
      </c>
      <c r="B814" s="477">
        <v>42</v>
      </c>
      <c r="C814" s="586"/>
      <c r="D814" s="587"/>
      <c r="E814" s="586"/>
      <c r="F814" s="473"/>
      <c r="G814" s="588"/>
      <c r="H814" s="475"/>
      <c r="I814" s="595"/>
      <c r="J814" s="596"/>
      <c r="K814" s="596"/>
      <c r="L814" s="503"/>
      <c r="M814" s="644"/>
      <c r="N814" s="505" t="str">
        <f>四年级BMI</f>
        <v/>
      </c>
      <c r="O814" s="499" t="str">
        <f>四年级BMI等级</f>
        <v/>
      </c>
      <c r="P814" s="500" t="str">
        <f>四年级BMI得分</f>
        <v/>
      </c>
      <c r="Q814" s="515" t="str">
        <f>四年级肺活量得分</f>
        <v/>
      </c>
      <c r="R814" s="512" t="str">
        <f>四年级等级</f>
        <v/>
      </c>
      <c r="S814" s="516" t="str">
        <f>四年级50米跑得分</f>
        <v/>
      </c>
      <c r="T814" s="517" t="str">
        <f>四年级等级</f>
        <v/>
      </c>
      <c r="U814" s="516" t="str">
        <f>四年级坐位体前屈得分</f>
        <v/>
      </c>
      <c r="V814" s="517" t="str">
        <f>四年级等级</f>
        <v/>
      </c>
      <c r="W814" s="516" t="str">
        <f>四年级一分钟跳绳得分</f>
        <v/>
      </c>
      <c r="X814" s="517" t="str">
        <f>四年级等级</f>
        <v/>
      </c>
      <c r="Y814" s="515" t="str">
        <f>四年级仰卧起坐得分</f>
        <v/>
      </c>
      <c r="Z814" s="518" t="str">
        <f>四年级等级</f>
        <v/>
      </c>
      <c r="AA814" s="533"/>
      <c r="AB814" s="515"/>
      <c r="AC814" s="533" t="str">
        <f>四年级跳绳附加分</f>
        <v/>
      </c>
      <c r="AD814" s="534" t="str">
        <f>四年级标准分</f>
        <v/>
      </c>
      <c r="AE814" s="534" t="str">
        <f>四年级总分</f>
        <v/>
      </c>
      <c r="AF814" s="517" t="str">
        <f>四年级等级</f>
        <v/>
      </c>
    </row>
    <row r="815" spans="1:32">
      <c r="A815" s="476">
        <v>412</v>
      </c>
      <c r="B815" s="477">
        <v>43</v>
      </c>
      <c r="C815" s="586"/>
      <c r="D815" s="587"/>
      <c r="E815" s="586"/>
      <c r="F815" s="473"/>
      <c r="G815" s="588"/>
      <c r="H815" s="475"/>
      <c r="I815" s="595"/>
      <c r="J815" s="596"/>
      <c r="K815" s="596"/>
      <c r="L815" s="503"/>
      <c r="M815" s="644"/>
      <c r="N815" s="505" t="str">
        <f>四年级BMI</f>
        <v/>
      </c>
      <c r="O815" s="499" t="str">
        <f>四年级BMI等级</f>
        <v/>
      </c>
      <c r="P815" s="500" t="str">
        <f>四年级BMI得分</f>
        <v/>
      </c>
      <c r="Q815" s="515" t="str">
        <f>四年级肺活量得分</f>
        <v/>
      </c>
      <c r="R815" s="512" t="str">
        <f>四年级等级</f>
        <v/>
      </c>
      <c r="S815" s="516" t="str">
        <f>四年级50米跑得分</f>
        <v/>
      </c>
      <c r="T815" s="517" t="str">
        <f>四年级等级</f>
        <v/>
      </c>
      <c r="U815" s="516" t="str">
        <f>四年级坐位体前屈得分</f>
        <v/>
      </c>
      <c r="V815" s="517" t="str">
        <f>四年级等级</f>
        <v/>
      </c>
      <c r="W815" s="516" t="str">
        <f>四年级一分钟跳绳得分</f>
        <v/>
      </c>
      <c r="X815" s="517" t="str">
        <f>四年级等级</f>
        <v/>
      </c>
      <c r="Y815" s="515" t="str">
        <f>四年级仰卧起坐得分</f>
        <v/>
      </c>
      <c r="Z815" s="518" t="str">
        <f>四年级等级</f>
        <v/>
      </c>
      <c r="AA815" s="533"/>
      <c r="AB815" s="515"/>
      <c r="AC815" s="533" t="str">
        <f>四年级跳绳附加分</f>
        <v/>
      </c>
      <c r="AD815" s="534" t="str">
        <f>四年级标准分</f>
        <v/>
      </c>
      <c r="AE815" s="534" t="str">
        <f>四年级总分</f>
        <v/>
      </c>
      <c r="AF815" s="517" t="str">
        <f>四年级等级</f>
        <v/>
      </c>
    </row>
    <row r="816" spans="1:32">
      <c r="A816" s="476">
        <v>412</v>
      </c>
      <c r="B816" s="477">
        <v>44</v>
      </c>
      <c r="C816" s="586"/>
      <c r="D816" s="587"/>
      <c r="E816" s="586"/>
      <c r="F816" s="473"/>
      <c r="G816" s="588"/>
      <c r="H816" s="475"/>
      <c r="I816" s="595"/>
      <c r="J816" s="596"/>
      <c r="K816" s="596"/>
      <c r="L816" s="503"/>
      <c r="M816" s="644"/>
      <c r="N816" s="505" t="str">
        <f>四年级BMI</f>
        <v/>
      </c>
      <c r="O816" s="499" t="str">
        <f>四年级BMI等级</f>
        <v/>
      </c>
      <c r="P816" s="500" t="str">
        <f>四年级BMI得分</f>
        <v/>
      </c>
      <c r="Q816" s="515" t="str">
        <f>四年级肺活量得分</f>
        <v/>
      </c>
      <c r="R816" s="512" t="str">
        <f>四年级等级</f>
        <v/>
      </c>
      <c r="S816" s="516" t="str">
        <f>四年级50米跑得分</f>
        <v/>
      </c>
      <c r="T816" s="517" t="str">
        <f>四年级等级</f>
        <v/>
      </c>
      <c r="U816" s="516" t="str">
        <f>四年级坐位体前屈得分</f>
        <v/>
      </c>
      <c r="V816" s="517" t="str">
        <f>四年级等级</f>
        <v/>
      </c>
      <c r="W816" s="516" t="str">
        <f>四年级一分钟跳绳得分</f>
        <v/>
      </c>
      <c r="X816" s="517" t="str">
        <f>四年级等级</f>
        <v/>
      </c>
      <c r="Y816" s="515" t="str">
        <f>四年级仰卧起坐得分</f>
        <v/>
      </c>
      <c r="Z816" s="518" t="str">
        <f>四年级等级</f>
        <v/>
      </c>
      <c r="AA816" s="533"/>
      <c r="AB816" s="515"/>
      <c r="AC816" s="533" t="str">
        <f>四年级跳绳附加分</f>
        <v/>
      </c>
      <c r="AD816" s="534" t="str">
        <f>四年级标准分</f>
        <v/>
      </c>
      <c r="AE816" s="534" t="str">
        <f>四年级总分</f>
        <v/>
      </c>
      <c r="AF816" s="517" t="str">
        <f>四年级等级</f>
        <v/>
      </c>
    </row>
    <row r="817" spans="1:32">
      <c r="A817" s="476">
        <v>412</v>
      </c>
      <c r="B817" s="477">
        <v>45</v>
      </c>
      <c r="C817" s="586"/>
      <c r="D817" s="587"/>
      <c r="E817" s="586"/>
      <c r="F817" s="473"/>
      <c r="G817" s="588"/>
      <c r="H817" s="475"/>
      <c r="I817" s="595"/>
      <c r="J817" s="596"/>
      <c r="K817" s="596"/>
      <c r="L817" s="503"/>
      <c r="M817" s="644"/>
      <c r="N817" s="505" t="str">
        <f>四年级BMI</f>
        <v/>
      </c>
      <c r="O817" s="499" t="str">
        <f>四年级BMI等级</f>
        <v/>
      </c>
      <c r="P817" s="500" t="str">
        <f>四年级BMI得分</f>
        <v/>
      </c>
      <c r="Q817" s="515" t="str">
        <f>四年级肺活量得分</f>
        <v/>
      </c>
      <c r="R817" s="512" t="str">
        <f>四年级等级</f>
        <v/>
      </c>
      <c r="S817" s="516" t="str">
        <f>四年级50米跑得分</f>
        <v/>
      </c>
      <c r="T817" s="517" t="str">
        <f>四年级等级</f>
        <v/>
      </c>
      <c r="U817" s="516" t="str">
        <f>四年级坐位体前屈得分</f>
        <v/>
      </c>
      <c r="V817" s="517" t="str">
        <f>四年级等级</f>
        <v/>
      </c>
      <c r="W817" s="516" t="str">
        <f>四年级一分钟跳绳得分</f>
        <v/>
      </c>
      <c r="X817" s="517" t="str">
        <f>四年级等级</f>
        <v/>
      </c>
      <c r="Y817" s="515" t="str">
        <f>四年级仰卧起坐得分</f>
        <v/>
      </c>
      <c r="Z817" s="518" t="str">
        <f>四年级等级</f>
        <v/>
      </c>
      <c r="AA817" s="533"/>
      <c r="AB817" s="515"/>
      <c r="AC817" s="533" t="str">
        <f>四年级跳绳附加分</f>
        <v/>
      </c>
      <c r="AD817" s="534" t="str">
        <f>四年级标准分</f>
        <v/>
      </c>
      <c r="AE817" s="534" t="str">
        <f>四年级总分</f>
        <v/>
      </c>
      <c r="AF817" s="517" t="str">
        <f>四年级等级</f>
        <v/>
      </c>
    </row>
    <row r="818" spans="1:32">
      <c r="A818" s="476">
        <v>412</v>
      </c>
      <c r="B818" s="477">
        <v>46</v>
      </c>
      <c r="C818" s="586"/>
      <c r="D818" s="587"/>
      <c r="E818" s="586"/>
      <c r="F818" s="473"/>
      <c r="G818" s="588"/>
      <c r="H818" s="475"/>
      <c r="I818" s="595"/>
      <c r="J818" s="596"/>
      <c r="K818" s="596"/>
      <c r="L818" s="503"/>
      <c r="M818" s="644"/>
      <c r="N818" s="505" t="str">
        <f>四年级BMI</f>
        <v/>
      </c>
      <c r="O818" s="499" t="str">
        <f>四年级BMI等级</f>
        <v/>
      </c>
      <c r="P818" s="500" t="str">
        <f>四年级BMI得分</f>
        <v/>
      </c>
      <c r="Q818" s="515" t="str">
        <f>四年级肺活量得分</f>
        <v/>
      </c>
      <c r="R818" s="512" t="str">
        <f>四年级等级</f>
        <v/>
      </c>
      <c r="S818" s="516" t="str">
        <f>四年级50米跑得分</f>
        <v/>
      </c>
      <c r="T818" s="517" t="str">
        <f>四年级等级</f>
        <v/>
      </c>
      <c r="U818" s="516" t="str">
        <f>四年级坐位体前屈得分</f>
        <v/>
      </c>
      <c r="V818" s="517" t="str">
        <f>四年级等级</f>
        <v/>
      </c>
      <c r="W818" s="516" t="str">
        <f>四年级一分钟跳绳得分</f>
        <v/>
      </c>
      <c r="X818" s="517" t="str">
        <f>四年级等级</f>
        <v/>
      </c>
      <c r="Y818" s="515" t="str">
        <f>四年级仰卧起坐得分</f>
        <v/>
      </c>
      <c r="Z818" s="518" t="str">
        <f>四年级等级</f>
        <v/>
      </c>
      <c r="AA818" s="533"/>
      <c r="AB818" s="515"/>
      <c r="AC818" s="533" t="str">
        <f>四年级跳绳附加分</f>
        <v/>
      </c>
      <c r="AD818" s="534" t="str">
        <f>四年级标准分</f>
        <v/>
      </c>
      <c r="AE818" s="534" t="str">
        <f>四年级总分</f>
        <v/>
      </c>
      <c r="AF818" s="517" t="str">
        <f>四年级等级</f>
        <v/>
      </c>
    </row>
    <row r="819" spans="1:32">
      <c r="A819" s="476">
        <v>412</v>
      </c>
      <c r="B819" s="477">
        <v>47</v>
      </c>
      <c r="C819" s="586"/>
      <c r="D819" s="587"/>
      <c r="E819" s="586"/>
      <c r="F819" s="473"/>
      <c r="G819" s="588"/>
      <c r="H819" s="475"/>
      <c r="I819" s="595"/>
      <c r="J819" s="596"/>
      <c r="K819" s="596"/>
      <c r="L819" s="503"/>
      <c r="M819" s="644"/>
      <c r="N819" s="505" t="str">
        <f>四年级BMI</f>
        <v/>
      </c>
      <c r="O819" s="499" t="str">
        <f>四年级BMI等级</f>
        <v/>
      </c>
      <c r="P819" s="500" t="str">
        <f>四年级BMI得分</f>
        <v/>
      </c>
      <c r="Q819" s="515" t="str">
        <f>四年级肺活量得分</f>
        <v/>
      </c>
      <c r="R819" s="512" t="str">
        <f>四年级等级</f>
        <v/>
      </c>
      <c r="S819" s="516" t="str">
        <f>四年级50米跑得分</f>
        <v/>
      </c>
      <c r="T819" s="517" t="str">
        <f>四年级等级</f>
        <v/>
      </c>
      <c r="U819" s="516" t="str">
        <f>四年级坐位体前屈得分</f>
        <v/>
      </c>
      <c r="V819" s="517" t="str">
        <f>四年级等级</f>
        <v/>
      </c>
      <c r="W819" s="516" t="str">
        <f>四年级一分钟跳绳得分</f>
        <v/>
      </c>
      <c r="X819" s="517" t="str">
        <f>四年级等级</f>
        <v/>
      </c>
      <c r="Y819" s="515" t="str">
        <f>四年级仰卧起坐得分</f>
        <v/>
      </c>
      <c r="Z819" s="518" t="str">
        <f>四年级等级</f>
        <v/>
      </c>
      <c r="AA819" s="533"/>
      <c r="AB819" s="515"/>
      <c r="AC819" s="533" t="str">
        <f>四年级跳绳附加分</f>
        <v/>
      </c>
      <c r="AD819" s="534" t="str">
        <f>四年级标准分</f>
        <v/>
      </c>
      <c r="AE819" s="534" t="str">
        <f>四年级总分</f>
        <v/>
      </c>
      <c r="AF819" s="517" t="str">
        <f>四年级等级</f>
        <v/>
      </c>
    </row>
    <row r="820" spans="1:32">
      <c r="A820" s="476">
        <v>412</v>
      </c>
      <c r="B820" s="477">
        <v>48</v>
      </c>
      <c r="C820" s="586"/>
      <c r="D820" s="587"/>
      <c r="E820" s="586"/>
      <c r="F820" s="473"/>
      <c r="G820" s="588"/>
      <c r="H820" s="475"/>
      <c r="I820" s="595"/>
      <c r="J820" s="596"/>
      <c r="K820" s="596"/>
      <c r="L820" s="503"/>
      <c r="M820" s="644"/>
      <c r="N820" s="505" t="str">
        <f>四年级BMI</f>
        <v/>
      </c>
      <c r="O820" s="499" t="str">
        <f>四年级BMI等级</f>
        <v/>
      </c>
      <c r="P820" s="500" t="str">
        <f>四年级BMI得分</f>
        <v/>
      </c>
      <c r="Q820" s="515" t="str">
        <f>四年级肺活量得分</f>
        <v/>
      </c>
      <c r="R820" s="512" t="str">
        <f>四年级等级</f>
        <v/>
      </c>
      <c r="S820" s="516" t="str">
        <f>四年级50米跑得分</f>
        <v/>
      </c>
      <c r="T820" s="517" t="str">
        <f>四年级等级</f>
        <v/>
      </c>
      <c r="U820" s="516" t="str">
        <f>四年级坐位体前屈得分</f>
        <v/>
      </c>
      <c r="V820" s="517" t="str">
        <f>四年级等级</f>
        <v/>
      </c>
      <c r="W820" s="516" t="str">
        <f>四年级一分钟跳绳得分</f>
        <v/>
      </c>
      <c r="X820" s="517" t="str">
        <f>四年级等级</f>
        <v/>
      </c>
      <c r="Y820" s="515" t="str">
        <f>四年级仰卧起坐得分</f>
        <v/>
      </c>
      <c r="Z820" s="518" t="str">
        <f>四年级等级</f>
        <v/>
      </c>
      <c r="AA820" s="533"/>
      <c r="AB820" s="515"/>
      <c r="AC820" s="533" t="str">
        <f>四年级跳绳附加分</f>
        <v/>
      </c>
      <c r="AD820" s="534" t="str">
        <f>四年级标准分</f>
        <v/>
      </c>
      <c r="AE820" s="534" t="str">
        <f>四年级总分</f>
        <v/>
      </c>
      <c r="AF820" s="517" t="str">
        <f>四年级等级</f>
        <v/>
      </c>
    </row>
    <row r="821" spans="1:32">
      <c r="A821" s="476">
        <v>412</v>
      </c>
      <c r="B821" s="477">
        <v>49</v>
      </c>
      <c r="C821" s="586"/>
      <c r="D821" s="587"/>
      <c r="E821" s="586"/>
      <c r="F821" s="473"/>
      <c r="G821" s="588"/>
      <c r="H821" s="475"/>
      <c r="I821" s="595"/>
      <c r="J821" s="596"/>
      <c r="K821" s="596"/>
      <c r="L821" s="503"/>
      <c r="M821" s="644"/>
      <c r="N821" s="505" t="str">
        <f>四年级BMI</f>
        <v/>
      </c>
      <c r="O821" s="499" t="str">
        <f>四年级BMI等级</f>
        <v/>
      </c>
      <c r="P821" s="500" t="str">
        <f>四年级BMI得分</f>
        <v/>
      </c>
      <c r="Q821" s="515" t="str">
        <f>四年级肺活量得分</f>
        <v/>
      </c>
      <c r="R821" s="512" t="str">
        <f>四年级等级</f>
        <v/>
      </c>
      <c r="S821" s="516" t="str">
        <f>四年级50米跑得分</f>
        <v/>
      </c>
      <c r="T821" s="517" t="str">
        <f>四年级等级</f>
        <v/>
      </c>
      <c r="U821" s="516" t="str">
        <f>四年级坐位体前屈得分</f>
        <v/>
      </c>
      <c r="V821" s="517" t="str">
        <f>四年级等级</f>
        <v/>
      </c>
      <c r="W821" s="516" t="str">
        <f>四年级一分钟跳绳得分</f>
        <v/>
      </c>
      <c r="X821" s="517" t="str">
        <f>四年级等级</f>
        <v/>
      </c>
      <c r="Y821" s="515" t="str">
        <f>四年级仰卧起坐得分</f>
        <v/>
      </c>
      <c r="Z821" s="518" t="str">
        <f>四年级等级</f>
        <v/>
      </c>
      <c r="AA821" s="533"/>
      <c r="AB821" s="515"/>
      <c r="AC821" s="533" t="str">
        <f>四年级跳绳附加分</f>
        <v/>
      </c>
      <c r="AD821" s="534" t="str">
        <f>四年级标准分</f>
        <v/>
      </c>
      <c r="AE821" s="534" t="str">
        <f>四年级总分</f>
        <v/>
      </c>
      <c r="AF821" s="517" t="str">
        <f>四年级等级</f>
        <v/>
      </c>
    </row>
    <row r="822" spans="1:32">
      <c r="A822" s="476">
        <v>412</v>
      </c>
      <c r="B822" s="477">
        <v>50</v>
      </c>
      <c r="C822" s="586"/>
      <c r="D822" s="587"/>
      <c r="E822" s="586"/>
      <c r="F822" s="473"/>
      <c r="G822" s="588"/>
      <c r="H822" s="475"/>
      <c r="I822" s="595"/>
      <c r="J822" s="596"/>
      <c r="K822" s="596"/>
      <c r="L822" s="503"/>
      <c r="M822" s="644"/>
      <c r="N822" s="505" t="str">
        <f>四年级BMI</f>
        <v/>
      </c>
      <c r="O822" s="499" t="str">
        <f>四年级BMI等级</f>
        <v/>
      </c>
      <c r="P822" s="500" t="str">
        <f>四年级BMI得分</f>
        <v/>
      </c>
      <c r="Q822" s="515" t="str">
        <f>四年级肺活量得分</f>
        <v/>
      </c>
      <c r="R822" s="512" t="str">
        <f>四年级等级</f>
        <v/>
      </c>
      <c r="S822" s="516" t="str">
        <f>四年级50米跑得分</f>
        <v/>
      </c>
      <c r="T822" s="517" t="str">
        <f>四年级等级</f>
        <v/>
      </c>
      <c r="U822" s="516" t="str">
        <f>四年级坐位体前屈得分</f>
        <v/>
      </c>
      <c r="V822" s="517" t="str">
        <f>四年级等级</f>
        <v/>
      </c>
      <c r="W822" s="516" t="str">
        <f>四年级一分钟跳绳得分</f>
        <v/>
      </c>
      <c r="X822" s="517" t="str">
        <f>四年级等级</f>
        <v/>
      </c>
      <c r="Y822" s="515" t="str">
        <f>四年级仰卧起坐得分</f>
        <v/>
      </c>
      <c r="Z822" s="518" t="str">
        <f>四年级等级</f>
        <v/>
      </c>
      <c r="AA822" s="533"/>
      <c r="AB822" s="515"/>
      <c r="AC822" s="533" t="str">
        <f>四年级跳绳附加分</f>
        <v/>
      </c>
      <c r="AD822" s="534" t="str">
        <f>四年级标准分</f>
        <v/>
      </c>
      <c r="AE822" s="534" t="str">
        <f>四年级总分</f>
        <v/>
      </c>
      <c r="AF822" s="517" t="str">
        <f>四年级等级</f>
        <v/>
      </c>
    </row>
    <row r="823" spans="1:32">
      <c r="A823" s="476">
        <v>412</v>
      </c>
      <c r="B823" s="477">
        <v>51</v>
      </c>
      <c r="C823" s="586"/>
      <c r="D823" s="587"/>
      <c r="E823" s="586"/>
      <c r="F823" s="473"/>
      <c r="G823" s="588"/>
      <c r="H823" s="475"/>
      <c r="I823" s="595"/>
      <c r="J823" s="596"/>
      <c r="K823" s="596"/>
      <c r="L823" s="503"/>
      <c r="M823" s="644"/>
      <c r="N823" s="505" t="str">
        <f>四年级BMI</f>
        <v/>
      </c>
      <c r="O823" s="499" t="str">
        <f>四年级BMI等级</f>
        <v/>
      </c>
      <c r="P823" s="500" t="str">
        <f>四年级BMI得分</f>
        <v/>
      </c>
      <c r="Q823" s="515" t="str">
        <f>四年级肺活量得分</f>
        <v/>
      </c>
      <c r="R823" s="512" t="str">
        <f>四年级等级</f>
        <v/>
      </c>
      <c r="S823" s="516" t="str">
        <f>四年级50米跑得分</f>
        <v/>
      </c>
      <c r="T823" s="517" t="str">
        <f>四年级等级</f>
        <v/>
      </c>
      <c r="U823" s="516" t="str">
        <f>四年级坐位体前屈得分</f>
        <v/>
      </c>
      <c r="V823" s="517" t="str">
        <f>四年级等级</f>
        <v/>
      </c>
      <c r="W823" s="516" t="str">
        <f>四年级一分钟跳绳得分</f>
        <v/>
      </c>
      <c r="X823" s="517" t="str">
        <f>四年级等级</f>
        <v/>
      </c>
      <c r="Y823" s="515" t="str">
        <f>四年级仰卧起坐得分</f>
        <v/>
      </c>
      <c r="Z823" s="518" t="str">
        <f>四年级等级</f>
        <v/>
      </c>
      <c r="AA823" s="533"/>
      <c r="AB823" s="515"/>
      <c r="AC823" s="533" t="str">
        <f>四年级跳绳附加分</f>
        <v/>
      </c>
      <c r="AD823" s="534" t="str">
        <f>四年级标准分</f>
        <v/>
      </c>
      <c r="AE823" s="534" t="str">
        <f>四年级总分</f>
        <v/>
      </c>
      <c r="AF823" s="517" t="str">
        <f>四年级等级</f>
        <v/>
      </c>
    </row>
    <row r="824" spans="1:32">
      <c r="A824" s="476">
        <v>412</v>
      </c>
      <c r="B824" s="477">
        <v>52</v>
      </c>
      <c r="C824" s="586"/>
      <c r="D824" s="587"/>
      <c r="E824" s="586"/>
      <c r="F824" s="473"/>
      <c r="G824" s="588"/>
      <c r="H824" s="475"/>
      <c r="I824" s="595"/>
      <c r="J824" s="596"/>
      <c r="K824" s="596"/>
      <c r="L824" s="503"/>
      <c r="M824" s="644"/>
      <c r="N824" s="505" t="str">
        <f>四年级BMI</f>
        <v/>
      </c>
      <c r="O824" s="499" t="str">
        <f>四年级BMI等级</f>
        <v/>
      </c>
      <c r="P824" s="500" t="str">
        <f>四年级BMI得分</f>
        <v/>
      </c>
      <c r="Q824" s="515" t="str">
        <f>四年级肺活量得分</f>
        <v/>
      </c>
      <c r="R824" s="512" t="str">
        <f>四年级等级</f>
        <v/>
      </c>
      <c r="S824" s="516" t="str">
        <f>四年级50米跑得分</f>
        <v/>
      </c>
      <c r="T824" s="517" t="str">
        <f>四年级等级</f>
        <v/>
      </c>
      <c r="U824" s="516" t="str">
        <f>四年级坐位体前屈得分</f>
        <v/>
      </c>
      <c r="V824" s="517" t="str">
        <f>四年级等级</f>
        <v/>
      </c>
      <c r="W824" s="516" t="str">
        <f>四年级一分钟跳绳得分</f>
        <v/>
      </c>
      <c r="X824" s="517" t="str">
        <f>四年级等级</f>
        <v/>
      </c>
      <c r="Y824" s="515" t="str">
        <f>四年级仰卧起坐得分</f>
        <v/>
      </c>
      <c r="Z824" s="518" t="str">
        <f>四年级等级</f>
        <v/>
      </c>
      <c r="AA824" s="533"/>
      <c r="AB824" s="515"/>
      <c r="AC824" s="533" t="str">
        <f>四年级跳绳附加分</f>
        <v/>
      </c>
      <c r="AD824" s="534" t="str">
        <f>四年级标准分</f>
        <v/>
      </c>
      <c r="AE824" s="534" t="str">
        <f>四年级总分</f>
        <v/>
      </c>
      <c r="AF824" s="517" t="str">
        <f>四年级等级</f>
        <v/>
      </c>
    </row>
    <row r="825" spans="1:32">
      <c r="A825" s="476">
        <v>412</v>
      </c>
      <c r="B825" s="477">
        <v>53</v>
      </c>
      <c r="C825" s="586"/>
      <c r="D825" s="587"/>
      <c r="E825" s="586"/>
      <c r="F825" s="481"/>
      <c r="G825" s="588"/>
      <c r="H825" s="475"/>
      <c r="I825" s="595"/>
      <c r="J825" s="596"/>
      <c r="K825" s="596"/>
      <c r="L825" s="503"/>
      <c r="M825" s="644"/>
      <c r="N825" s="505" t="str">
        <f>四年级BMI</f>
        <v/>
      </c>
      <c r="O825" s="499" t="str">
        <f>四年级BMI等级</f>
        <v/>
      </c>
      <c r="P825" s="500" t="str">
        <f>四年级BMI得分</f>
        <v/>
      </c>
      <c r="Q825" s="515" t="str">
        <f>四年级肺活量得分</f>
        <v/>
      </c>
      <c r="R825" s="512" t="str">
        <f>四年级等级</f>
        <v/>
      </c>
      <c r="S825" s="516" t="str">
        <f>四年级50米跑得分</f>
        <v/>
      </c>
      <c r="T825" s="517" t="str">
        <f>四年级等级</f>
        <v/>
      </c>
      <c r="U825" s="516" t="str">
        <f>四年级坐位体前屈得分</f>
        <v/>
      </c>
      <c r="V825" s="517" t="str">
        <f>四年级等级</f>
        <v/>
      </c>
      <c r="W825" s="516" t="str">
        <f>四年级一分钟跳绳得分</f>
        <v/>
      </c>
      <c r="X825" s="517" t="str">
        <f>四年级等级</f>
        <v/>
      </c>
      <c r="Y825" s="515" t="str">
        <f>四年级仰卧起坐得分</f>
        <v/>
      </c>
      <c r="Z825" s="518" t="str">
        <f>四年级等级</f>
        <v/>
      </c>
      <c r="AA825" s="533"/>
      <c r="AB825" s="515"/>
      <c r="AC825" s="533" t="str">
        <f>四年级跳绳附加分</f>
        <v/>
      </c>
      <c r="AD825" s="534" t="str">
        <f>四年级标准分</f>
        <v/>
      </c>
      <c r="AE825" s="534" t="str">
        <f>四年级总分</f>
        <v/>
      </c>
      <c r="AF825" s="517" t="str">
        <f>四年级等级</f>
        <v/>
      </c>
    </row>
    <row r="826" spans="1:32">
      <c r="A826" s="476">
        <v>412</v>
      </c>
      <c r="B826" s="477">
        <v>54</v>
      </c>
      <c r="C826" s="586"/>
      <c r="D826" s="587"/>
      <c r="E826" s="586"/>
      <c r="F826" s="481"/>
      <c r="G826" s="588"/>
      <c r="H826" s="475"/>
      <c r="I826" s="595"/>
      <c r="J826" s="596"/>
      <c r="K826" s="596"/>
      <c r="L826" s="503"/>
      <c r="M826" s="644"/>
      <c r="N826" s="505" t="str">
        <f>四年级BMI</f>
        <v/>
      </c>
      <c r="O826" s="499" t="str">
        <f>四年级BMI等级</f>
        <v/>
      </c>
      <c r="P826" s="500" t="str">
        <f>四年级BMI得分</f>
        <v/>
      </c>
      <c r="Q826" s="515" t="str">
        <f>四年级肺活量得分</f>
        <v/>
      </c>
      <c r="R826" s="512" t="str">
        <f>四年级等级</f>
        <v/>
      </c>
      <c r="S826" s="516" t="str">
        <f>四年级50米跑得分</f>
        <v/>
      </c>
      <c r="T826" s="517" t="str">
        <f>四年级等级</f>
        <v/>
      </c>
      <c r="U826" s="516" t="str">
        <f>四年级坐位体前屈得分</f>
        <v/>
      </c>
      <c r="V826" s="517" t="str">
        <f>四年级等级</f>
        <v/>
      </c>
      <c r="W826" s="516" t="str">
        <f>四年级一分钟跳绳得分</f>
        <v/>
      </c>
      <c r="X826" s="517" t="str">
        <f>四年级等级</f>
        <v/>
      </c>
      <c r="Y826" s="515" t="str">
        <f>四年级仰卧起坐得分</f>
        <v/>
      </c>
      <c r="Z826" s="518" t="str">
        <f>四年级等级</f>
        <v/>
      </c>
      <c r="AA826" s="533"/>
      <c r="AB826" s="515"/>
      <c r="AC826" s="533" t="str">
        <f>四年级跳绳附加分</f>
        <v/>
      </c>
      <c r="AD826" s="534" t="str">
        <f>四年级标准分</f>
        <v/>
      </c>
      <c r="AE826" s="534" t="str">
        <f>四年级总分</f>
        <v/>
      </c>
      <c r="AF826" s="517" t="str">
        <f>四年级等级</f>
        <v/>
      </c>
    </row>
    <row r="827" spans="1:32">
      <c r="A827" s="476">
        <v>412</v>
      </c>
      <c r="B827" s="477">
        <v>55</v>
      </c>
      <c r="C827" s="586"/>
      <c r="D827" s="587"/>
      <c r="E827" s="586"/>
      <c r="F827" s="481"/>
      <c r="G827" s="588"/>
      <c r="H827" s="475"/>
      <c r="I827" s="595"/>
      <c r="J827" s="596"/>
      <c r="K827" s="596"/>
      <c r="L827" s="503"/>
      <c r="M827" s="644"/>
      <c r="N827" s="505" t="str">
        <f>四年级BMI</f>
        <v/>
      </c>
      <c r="O827" s="499" t="str">
        <f>四年级BMI等级</f>
        <v/>
      </c>
      <c r="P827" s="500" t="str">
        <f>四年级BMI得分</f>
        <v/>
      </c>
      <c r="Q827" s="515" t="str">
        <f>四年级肺活量得分</f>
        <v/>
      </c>
      <c r="R827" s="512" t="str">
        <f>四年级等级</f>
        <v/>
      </c>
      <c r="S827" s="516" t="str">
        <f>四年级50米跑得分</f>
        <v/>
      </c>
      <c r="T827" s="517" t="str">
        <f>四年级等级</f>
        <v/>
      </c>
      <c r="U827" s="516" t="str">
        <f>四年级坐位体前屈得分</f>
        <v/>
      </c>
      <c r="V827" s="517" t="str">
        <f>四年级等级</f>
        <v/>
      </c>
      <c r="W827" s="516" t="str">
        <f>四年级一分钟跳绳得分</f>
        <v/>
      </c>
      <c r="X827" s="517" t="str">
        <f>四年级等级</f>
        <v/>
      </c>
      <c r="Y827" s="515" t="str">
        <f>四年级仰卧起坐得分</f>
        <v/>
      </c>
      <c r="Z827" s="518" t="str">
        <f>四年级等级</f>
        <v/>
      </c>
      <c r="AA827" s="533"/>
      <c r="AB827" s="515"/>
      <c r="AC827" s="533" t="str">
        <f>四年级跳绳附加分</f>
        <v/>
      </c>
      <c r="AD827" s="534" t="str">
        <f>四年级标准分</f>
        <v/>
      </c>
      <c r="AE827" s="534" t="str">
        <f>四年级总分</f>
        <v/>
      </c>
      <c r="AF827" s="517" t="str">
        <f>四年级等级</f>
        <v/>
      </c>
    </row>
    <row r="828" spans="1:32">
      <c r="A828" s="476">
        <v>412</v>
      </c>
      <c r="B828" s="477">
        <v>56</v>
      </c>
      <c r="C828" s="586"/>
      <c r="D828" s="587"/>
      <c r="E828" s="586"/>
      <c r="F828" s="481"/>
      <c r="G828" s="588"/>
      <c r="H828" s="475"/>
      <c r="I828" s="595"/>
      <c r="J828" s="596"/>
      <c r="K828" s="596"/>
      <c r="L828" s="503"/>
      <c r="M828" s="644"/>
      <c r="N828" s="505" t="str">
        <f>四年级BMI</f>
        <v/>
      </c>
      <c r="O828" s="499" t="str">
        <f>四年级BMI等级</f>
        <v/>
      </c>
      <c r="P828" s="500" t="str">
        <f>四年级BMI得分</f>
        <v/>
      </c>
      <c r="Q828" s="515" t="str">
        <f>四年级肺活量得分</f>
        <v/>
      </c>
      <c r="R828" s="512" t="str">
        <f>四年级等级</f>
        <v/>
      </c>
      <c r="S828" s="516" t="str">
        <f>四年级50米跑得分</f>
        <v/>
      </c>
      <c r="T828" s="517" t="str">
        <f>四年级等级</f>
        <v/>
      </c>
      <c r="U828" s="516" t="str">
        <f>四年级坐位体前屈得分</f>
        <v/>
      </c>
      <c r="V828" s="517" t="str">
        <f>四年级等级</f>
        <v/>
      </c>
      <c r="W828" s="516" t="str">
        <f>四年级一分钟跳绳得分</f>
        <v/>
      </c>
      <c r="X828" s="517" t="str">
        <f>四年级等级</f>
        <v/>
      </c>
      <c r="Y828" s="515" t="str">
        <f>四年级仰卧起坐得分</f>
        <v/>
      </c>
      <c r="Z828" s="518" t="str">
        <f>四年级等级</f>
        <v/>
      </c>
      <c r="AA828" s="533"/>
      <c r="AB828" s="515"/>
      <c r="AC828" s="533" t="str">
        <f>四年级跳绳附加分</f>
        <v/>
      </c>
      <c r="AD828" s="534" t="str">
        <f>四年级标准分</f>
        <v/>
      </c>
      <c r="AE828" s="534" t="str">
        <f>四年级总分</f>
        <v/>
      </c>
      <c r="AF828" s="517" t="str">
        <f>四年级等级</f>
        <v/>
      </c>
    </row>
    <row r="829" spans="1:32">
      <c r="A829" s="476">
        <v>412</v>
      </c>
      <c r="B829" s="477">
        <v>57</v>
      </c>
      <c r="C829" s="586"/>
      <c r="D829" s="587"/>
      <c r="E829" s="586"/>
      <c r="F829" s="481"/>
      <c r="G829" s="588"/>
      <c r="H829" s="475"/>
      <c r="I829" s="595"/>
      <c r="J829" s="596"/>
      <c r="K829" s="596"/>
      <c r="L829" s="503"/>
      <c r="M829" s="644"/>
      <c r="N829" s="505" t="str">
        <f>四年级BMI</f>
        <v/>
      </c>
      <c r="O829" s="499" t="str">
        <f>四年级BMI等级</f>
        <v/>
      </c>
      <c r="P829" s="500" t="str">
        <f>四年级BMI得分</f>
        <v/>
      </c>
      <c r="Q829" s="515" t="str">
        <f>四年级肺活量得分</f>
        <v/>
      </c>
      <c r="R829" s="512" t="str">
        <f>四年级等级</f>
        <v/>
      </c>
      <c r="S829" s="516" t="str">
        <f>四年级50米跑得分</f>
        <v/>
      </c>
      <c r="T829" s="517" t="str">
        <f>四年级等级</f>
        <v/>
      </c>
      <c r="U829" s="516" t="str">
        <f>四年级坐位体前屈得分</f>
        <v/>
      </c>
      <c r="V829" s="517" t="str">
        <f>四年级等级</f>
        <v/>
      </c>
      <c r="W829" s="516" t="str">
        <f>四年级一分钟跳绳得分</f>
        <v/>
      </c>
      <c r="X829" s="517" t="str">
        <f>四年级等级</f>
        <v/>
      </c>
      <c r="Y829" s="515" t="str">
        <f>四年级仰卧起坐得分</f>
        <v/>
      </c>
      <c r="Z829" s="518" t="str">
        <f>四年级等级</f>
        <v/>
      </c>
      <c r="AA829" s="533"/>
      <c r="AB829" s="515"/>
      <c r="AC829" s="533" t="str">
        <f>四年级跳绳附加分</f>
        <v/>
      </c>
      <c r="AD829" s="534" t="str">
        <f>四年级标准分</f>
        <v/>
      </c>
      <c r="AE829" s="534" t="str">
        <f>四年级总分</f>
        <v/>
      </c>
      <c r="AF829" s="517" t="str">
        <f>四年级等级</f>
        <v/>
      </c>
    </row>
    <row r="830" spans="1:32">
      <c r="A830" s="476">
        <v>412</v>
      </c>
      <c r="B830" s="477">
        <v>58</v>
      </c>
      <c r="C830" s="586"/>
      <c r="D830" s="587"/>
      <c r="E830" s="586"/>
      <c r="F830" s="481"/>
      <c r="G830" s="588"/>
      <c r="H830" s="475"/>
      <c r="I830" s="595"/>
      <c r="J830" s="596"/>
      <c r="K830" s="596"/>
      <c r="L830" s="503"/>
      <c r="M830" s="644"/>
      <c r="N830" s="505" t="str">
        <f>四年级BMI</f>
        <v/>
      </c>
      <c r="O830" s="499" t="str">
        <f>四年级BMI等级</f>
        <v/>
      </c>
      <c r="P830" s="500" t="str">
        <f>四年级BMI得分</f>
        <v/>
      </c>
      <c r="Q830" s="515" t="str">
        <f>四年级肺活量得分</f>
        <v/>
      </c>
      <c r="R830" s="512" t="str">
        <f>四年级等级</f>
        <v/>
      </c>
      <c r="S830" s="516" t="str">
        <f>四年级50米跑得分</f>
        <v/>
      </c>
      <c r="T830" s="517" t="str">
        <f>四年级等级</f>
        <v/>
      </c>
      <c r="U830" s="516" t="str">
        <f>四年级坐位体前屈得分</f>
        <v/>
      </c>
      <c r="V830" s="517" t="str">
        <f>四年级等级</f>
        <v/>
      </c>
      <c r="W830" s="516" t="str">
        <f>四年级一分钟跳绳得分</f>
        <v/>
      </c>
      <c r="X830" s="517" t="str">
        <f>四年级等级</f>
        <v/>
      </c>
      <c r="Y830" s="515" t="str">
        <f>四年级仰卧起坐得分</f>
        <v/>
      </c>
      <c r="Z830" s="518" t="str">
        <f>四年级等级</f>
        <v/>
      </c>
      <c r="AA830" s="533"/>
      <c r="AB830" s="515"/>
      <c r="AC830" s="533" t="str">
        <f>四年级跳绳附加分</f>
        <v/>
      </c>
      <c r="AD830" s="534" t="str">
        <f>四年级标准分</f>
        <v/>
      </c>
      <c r="AE830" s="534" t="str">
        <f>四年级总分</f>
        <v/>
      </c>
      <c r="AF830" s="517" t="str">
        <f>四年级等级</f>
        <v/>
      </c>
    </row>
    <row r="831" spans="1:32">
      <c r="A831" s="476">
        <v>412</v>
      </c>
      <c r="B831" s="477">
        <v>59</v>
      </c>
      <c r="C831" s="586"/>
      <c r="D831" s="587"/>
      <c r="E831" s="586"/>
      <c r="F831" s="481"/>
      <c r="G831" s="588"/>
      <c r="H831" s="475"/>
      <c r="I831" s="595"/>
      <c r="J831" s="596"/>
      <c r="K831" s="596"/>
      <c r="L831" s="503"/>
      <c r="M831" s="644"/>
      <c r="N831" s="505" t="str">
        <f>四年级BMI</f>
        <v/>
      </c>
      <c r="O831" s="499" t="str">
        <f>四年级BMI等级</f>
        <v/>
      </c>
      <c r="P831" s="500" t="str">
        <f>四年级BMI得分</f>
        <v/>
      </c>
      <c r="Q831" s="515" t="str">
        <f>四年级肺活量得分</f>
        <v/>
      </c>
      <c r="R831" s="512" t="str">
        <f>四年级等级</f>
        <v/>
      </c>
      <c r="S831" s="516" t="str">
        <f>四年级50米跑得分</f>
        <v/>
      </c>
      <c r="T831" s="517" t="str">
        <f>四年级等级</f>
        <v/>
      </c>
      <c r="U831" s="516" t="str">
        <f>四年级坐位体前屈得分</f>
        <v/>
      </c>
      <c r="V831" s="517" t="str">
        <f>四年级等级</f>
        <v/>
      </c>
      <c r="W831" s="516" t="str">
        <f>四年级一分钟跳绳得分</f>
        <v/>
      </c>
      <c r="X831" s="517" t="str">
        <f>四年级等级</f>
        <v/>
      </c>
      <c r="Y831" s="515" t="str">
        <f>四年级仰卧起坐得分</f>
        <v/>
      </c>
      <c r="Z831" s="518" t="str">
        <f>四年级等级</f>
        <v/>
      </c>
      <c r="AA831" s="533"/>
      <c r="AB831" s="515"/>
      <c r="AC831" s="533" t="str">
        <f>四年级跳绳附加分</f>
        <v/>
      </c>
      <c r="AD831" s="534" t="str">
        <f>四年级标准分</f>
        <v/>
      </c>
      <c r="AE831" s="534" t="str">
        <f>四年级总分</f>
        <v/>
      </c>
      <c r="AF831" s="517" t="str">
        <f>四年级等级</f>
        <v/>
      </c>
    </row>
    <row r="832" spans="1:32">
      <c r="A832" s="476">
        <v>412</v>
      </c>
      <c r="B832" s="477">
        <v>60</v>
      </c>
      <c r="C832" s="586"/>
      <c r="D832" s="587"/>
      <c r="E832" s="586"/>
      <c r="F832" s="481"/>
      <c r="G832" s="588"/>
      <c r="H832" s="475"/>
      <c r="I832" s="595"/>
      <c r="J832" s="596"/>
      <c r="K832" s="596"/>
      <c r="L832" s="503"/>
      <c r="M832" s="644"/>
      <c r="N832" s="505" t="str">
        <f>四年级BMI</f>
        <v/>
      </c>
      <c r="O832" s="499" t="str">
        <f>四年级BMI等级</f>
        <v/>
      </c>
      <c r="P832" s="500" t="str">
        <f>四年级BMI得分</f>
        <v/>
      </c>
      <c r="Q832" s="515" t="str">
        <f>四年级肺活量得分</f>
        <v/>
      </c>
      <c r="R832" s="512" t="str">
        <f>四年级等级</f>
        <v/>
      </c>
      <c r="S832" s="516" t="str">
        <f>四年级50米跑得分</f>
        <v/>
      </c>
      <c r="T832" s="517" t="str">
        <f>四年级等级</f>
        <v/>
      </c>
      <c r="U832" s="516" t="str">
        <f>四年级坐位体前屈得分</f>
        <v/>
      </c>
      <c r="V832" s="517" t="str">
        <f>四年级等级</f>
        <v/>
      </c>
      <c r="W832" s="516" t="str">
        <f>四年级一分钟跳绳得分</f>
        <v/>
      </c>
      <c r="X832" s="517" t="str">
        <f>四年级等级</f>
        <v/>
      </c>
      <c r="Y832" s="515" t="str">
        <f>四年级仰卧起坐得分</f>
        <v/>
      </c>
      <c r="Z832" s="518" t="str">
        <f>四年级等级</f>
        <v/>
      </c>
      <c r="AA832" s="533"/>
      <c r="AB832" s="515"/>
      <c r="AC832" s="533" t="str">
        <f>四年级跳绳附加分</f>
        <v/>
      </c>
      <c r="AD832" s="534" t="str">
        <f>四年级标准分</f>
        <v/>
      </c>
      <c r="AE832" s="534" t="str">
        <f>四年级总分</f>
        <v/>
      </c>
      <c r="AF832" s="517" t="str">
        <f>四年级等级</f>
        <v/>
      </c>
    </row>
    <row r="833" spans="1:32">
      <c r="A833" s="476">
        <v>412</v>
      </c>
      <c r="B833" s="477">
        <v>61</v>
      </c>
      <c r="C833" s="604"/>
      <c r="D833" s="605"/>
      <c r="E833" s="593"/>
      <c r="F833" s="473"/>
      <c r="G833" s="588"/>
      <c r="H833" s="475"/>
      <c r="I833" s="600"/>
      <c r="J833" s="597"/>
      <c r="K833" s="597"/>
      <c r="L833" s="496"/>
      <c r="M833" s="643"/>
      <c r="N833" s="498" t="str">
        <f>四年级BMI</f>
        <v/>
      </c>
      <c r="O833" s="499" t="str">
        <f>四年级BMI等级</f>
        <v/>
      </c>
      <c r="P833" s="500" t="str">
        <f>四年级BMI得分</f>
        <v/>
      </c>
      <c r="Q833" s="515" t="str">
        <f>四年级肺活量得分</f>
        <v/>
      </c>
      <c r="R833" s="512" t="str">
        <f>四年级等级</f>
        <v/>
      </c>
      <c r="S833" s="516" t="str">
        <f>四年级50米跑得分</f>
        <v/>
      </c>
      <c r="T833" s="512" t="str">
        <f>四年级等级</f>
        <v/>
      </c>
      <c r="U833" s="516" t="str">
        <f>四年级坐位体前屈得分</f>
        <v/>
      </c>
      <c r="V833" s="512" t="str">
        <f>四年级等级</f>
        <v/>
      </c>
      <c r="W833" s="516" t="str">
        <f>四年级一分钟跳绳得分</f>
        <v/>
      </c>
      <c r="X833" s="512" t="str">
        <f>四年级等级</f>
        <v/>
      </c>
      <c r="Y833" s="511" t="str">
        <f>四年级仰卧起坐得分</f>
        <v/>
      </c>
      <c r="Z833" s="514" t="str">
        <f>四年级等级</f>
        <v/>
      </c>
      <c r="AA833" s="530"/>
      <c r="AB833" s="511"/>
      <c r="AC833" s="530" t="str">
        <f>四年级跳绳附加分</f>
        <v/>
      </c>
      <c r="AD833" s="534" t="str">
        <f>四年级标准分</f>
        <v/>
      </c>
      <c r="AE833" s="531" t="str">
        <f>四年级总分</f>
        <v/>
      </c>
      <c r="AF833" s="512" t="str">
        <f>四年级等级</f>
        <v/>
      </c>
    </row>
    <row r="834" spans="1:32">
      <c r="A834" s="476">
        <v>412</v>
      </c>
      <c r="B834" s="477">
        <v>62</v>
      </c>
      <c r="C834" s="586"/>
      <c r="D834" s="594"/>
      <c r="E834" s="593"/>
      <c r="F834" s="473"/>
      <c r="G834" s="588"/>
      <c r="H834" s="475"/>
      <c r="I834" s="595"/>
      <c r="J834" s="596"/>
      <c r="K834" s="597"/>
      <c r="L834" s="503"/>
      <c r="M834" s="644"/>
      <c r="N834" s="505" t="str">
        <f>四年级BMI</f>
        <v/>
      </c>
      <c r="O834" s="499" t="str">
        <f>四年级BMI等级</f>
        <v/>
      </c>
      <c r="P834" s="500" t="str">
        <f>四年级BMI得分</f>
        <v/>
      </c>
      <c r="Q834" s="515" t="str">
        <f>四年级肺活量得分</f>
        <v/>
      </c>
      <c r="R834" s="512" t="str">
        <f>四年级等级</f>
        <v/>
      </c>
      <c r="S834" s="516" t="str">
        <f>四年级50米跑得分</f>
        <v/>
      </c>
      <c r="T834" s="512" t="str">
        <f>四年级等级</f>
        <v/>
      </c>
      <c r="U834" s="516" t="str">
        <f>四年级坐位体前屈得分</f>
        <v/>
      </c>
      <c r="V834" s="517" t="str">
        <f>四年级等级</f>
        <v/>
      </c>
      <c r="W834" s="516" t="str">
        <f>四年级一分钟跳绳得分</f>
        <v/>
      </c>
      <c r="X834" s="517" t="str">
        <f>四年级等级</f>
        <v/>
      </c>
      <c r="Y834" s="515" t="str">
        <f>四年级仰卧起坐得分</f>
        <v/>
      </c>
      <c r="Z834" s="518" t="str">
        <f>四年级等级</f>
        <v/>
      </c>
      <c r="AA834" s="533"/>
      <c r="AB834" s="515"/>
      <c r="AC834" s="533" t="str">
        <f>四年级跳绳附加分</f>
        <v/>
      </c>
      <c r="AD834" s="534" t="str">
        <f>四年级标准分</f>
        <v/>
      </c>
      <c r="AE834" s="534" t="str">
        <f>四年级总分</f>
        <v/>
      </c>
      <c r="AF834" s="517" t="str">
        <f>四年级等级</f>
        <v/>
      </c>
    </row>
    <row r="835" spans="1:32">
      <c r="A835" s="476">
        <v>412</v>
      </c>
      <c r="B835" s="477">
        <v>63</v>
      </c>
      <c r="C835" s="586"/>
      <c r="D835" s="594"/>
      <c r="E835" s="593"/>
      <c r="F835" s="473"/>
      <c r="G835" s="588"/>
      <c r="H835" s="475"/>
      <c r="I835" s="595"/>
      <c r="J835" s="596"/>
      <c r="K835" s="597"/>
      <c r="L835" s="503"/>
      <c r="M835" s="644"/>
      <c r="N835" s="505" t="str">
        <f>四年级BMI</f>
        <v/>
      </c>
      <c r="O835" s="499" t="str">
        <f>四年级BMI等级</f>
        <v/>
      </c>
      <c r="P835" s="500" t="str">
        <f>四年级BMI得分</f>
        <v/>
      </c>
      <c r="Q835" s="515" t="str">
        <f>四年级肺活量得分</f>
        <v/>
      </c>
      <c r="R835" s="512" t="str">
        <f>四年级等级</f>
        <v/>
      </c>
      <c r="S835" s="516" t="str">
        <f>四年级50米跑得分</f>
        <v/>
      </c>
      <c r="T835" s="512" t="str">
        <f>四年级等级</f>
        <v/>
      </c>
      <c r="U835" s="516" t="str">
        <f>四年级坐位体前屈得分</f>
        <v/>
      </c>
      <c r="V835" s="517" t="str">
        <f>四年级等级</f>
        <v/>
      </c>
      <c r="W835" s="516" t="str">
        <f>四年级一分钟跳绳得分</f>
        <v/>
      </c>
      <c r="X835" s="517" t="str">
        <f>四年级等级</f>
        <v/>
      </c>
      <c r="Y835" s="515" t="str">
        <f>四年级仰卧起坐得分</f>
        <v/>
      </c>
      <c r="Z835" s="518" t="str">
        <f>四年级等级</f>
        <v/>
      </c>
      <c r="AA835" s="533"/>
      <c r="AB835" s="515"/>
      <c r="AC835" s="533" t="str">
        <f>四年级跳绳附加分</f>
        <v/>
      </c>
      <c r="AD835" s="534" t="str">
        <f>四年级标准分</f>
        <v/>
      </c>
      <c r="AE835" s="534" t="str">
        <f>四年级总分</f>
        <v/>
      </c>
      <c r="AF835" s="517" t="str">
        <f>四年级等级</f>
        <v/>
      </c>
    </row>
    <row r="836" spans="1:32">
      <c r="A836" s="476">
        <v>412</v>
      </c>
      <c r="B836" s="477">
        <v>64</v>
      </c>
      <c r="C836" s="586"/>
      <c r="D836" s="594"/>
      <c r="E836" s="593"/>
      <c r="F836" s="473"/>
      <c r="G836" s="589"/>
      <c r="H836" s="475"/>
      <c r="I836" s="595"/>
      <c r="J836" s="596"/>
      <c r="K836" s="597"/>
      <c r="L836" s="503"/>
      <c r="M836" s="644"/>
      <c r="N836" s="505" t="str">
        <f>四年级BMI</f>
        <v/>
      </c>
      <c r="O836" s="499" t="str">
        <f>四年级BMI等级</f>
        <v/>
      </c>
      <c r="P836" s="500" t="str">
        <f>四年级BMI得分</f>
        <v/>
      </c>
      <c r="Q836" s="515" t="str">
        <f>四年级肺活量得分</f>
        <v/>
      </c>
      <c r="R836" s="512" t="str">
        <f>四年级等级</f>
        <v/>
      </c>
      <c r="S836" s="516" t="str">
        <f>四年级50米跑得分</f>
        <v/>
      </c>
      <c r="T836" s="512" t="str">
        <f>四年级等级</f>
        <v/>
      </c>
      <c r="U836" s="516" t="str">
        <f>四年级坐位体前屈得分</f>
        <v/>
      </c>
      <c r="V836" s="517" t="str">
        <f>四年级等级</f>
        <v/>
      </c>
      <c r="W836" s="516" t="str">
        <f>四年级一分钟跳绳得分</f>
        <v/>
      </c>
      <c r="X836" s="517" t="str">
        <f>四年级等级</f>
        <v/>
      </c>
      <c r="Y836" s="515" t="str">
        <f>四年级仰卧起坐得分</f>
        <v/>
      </c>
      <c r="Z836" s="518" t="str">
        <f>四年级等级</f>
        <v/>
      </c>
      <c r="AA836" s="533"/>
      <c r="AB836" s="515"/>
      <c r="AC836" s="533" t="str">
        <f>四年级跳绳附加分</f>
        <v/>
      </c>
      <c r="AD836" s="534" t="str">
        <f>四年级标准分</f>
        <v/>
      </c>
      <c r="AE836" s="534" t="str">
        <f>四年级总分</f>
        <v/>
      </c>
      <c r="AF836" s="517" t="str">
        <f>四年级等级</f>
        <v/>
      </c>
    </row>
    <row r="837" spans="1:32">
      <c r="A837" s="476">
        <v>412</v>
      </c>
      <c r="B837" s="477">
        <v>65</v>
      </c>
      <c r="C837" s="586"/>
      <c r="D837" s="594"/>
      <c r="E837" s="593"/>
      <c r="F837" s="473"/>
      <c r="G837" s="589"/>
      <c r="H837" s="475"/>
      <c r="I837" s="595"/>
      <c r="J837" s="596"/>
      <c r="K837" s="597"/>
      <c r="L837" s="503"/>
      <c r="M837" s="644"/>
      <c r="N837" s="505" t="str">
        <f>四年级BMI</f>
        <v/>
      </c>
      <c r="O837" s="499" t="str">
        <f>四年级BMI等级</f>
        <v/>
      </c>
      <c r="P837" s="500" t="str">
        <f>四年级BMI得分</f>
        <v/>
      </c>
      <c r="Q837" s="515" t="str">
        <f>四年级肺活量得分</f>
        <v/>
      </c>
      <c r="R837" s="512" t="str">
        <f>四年级等级</f>
        <v/>
      </c>
      <c r="S837" s="516" t="str">
        <f>四年级50米跑得分</f>
        <v/>
      </c>
      <c r="T837" s="512" t="str">
        <f>四年级等级</f>
        <v/>
      </c>
      <c r="U837" s="516" t="str">
        <f>四年级坐位体前屈得分</f>
        <v/>
      </c>
      <c r="V837" s="517" t="str">
        <f>四年级等级</f>
        <v/>
      </c>
      <c r="W837" s="516" t="str">
        <f>四年级一分钟跳绳得分</f>
        <v/>
      </c>
      <c r="X837" s="517" t="str">
        <f>四年级等级</f>
        <v/>
      </c>
      <c r="Y837" s="515" t="str">
        <f>四年级仰卧起坐得分</f>
        <v/>
      </c>
      <c r="Z837" s="518" t="str">
        <f>四年级等级</f>
        <v/>
      </c>
      <c r="AA837" s="533"/>
      <c r="AB837" s="515"/>
      <c r="AC837" s="533" t="str">
        <f>四年级跳绳附加分</f>
        <v/>
      </c>
      <c r="AD837" s="534" t="str">
        <f>四年级标准分</f>
        <v/>
      </c>
      <c r="AE837" s="534" t="str">
        <f>四年级总分</f>
        <v/>
      </c>
      <c r="AF837" s="517" t="str">
        <f>四年级等级</f>
        <v/>
      </c>
    </row>
    <row r="838" spans="1:32">
      <c r="A838" s="476">
        <v>412</v>
      </c>
      <c r="B838" s="477">
        <v>66</v>
      </c>
      <c r="C838" s="586"/>
      <c r="D838" s="594"/>
      <c r="E838" s="593"/>
      <c r="F838" s="473"/>
      <c r="G838" s="588"/>
      <c r="H838" s="475"/>
      <c r="I838" s="595"/>
      <c r="J838" s="596"/>
      <c r="K838" s="597"/>
      <c r="L838" s="503"/>
      <c r="M838" s="644"/>
      <c r="N838" s="505" t="str">
        <f>四年级BMI</f>
        <v/>
      </c>
      <c r="O838" s="499" t="str">
        <f>四年级BMI等级</f>
        <v/>
      </c>
      <c r="P838" s="500" t="str">
        <f>四年级BMI得分</f>
        <v/>
      </c>
      <c r="Q838" s="515" t="str">
        <f>四年级肺活量得分</f>
        <v/>
      </c>
      <c r="R838" s="512" t="str">
        <f>四年级等级</f>
        <v/>
      </c>
      <c r="S838" s="516" t="str">
        <f>四年级50米跑得分</f>
        <v/>
      </c>
      <c r="T838" s="512" t="str">
        <f>四年级等级</f>
        <v/>
      </c>
      <c r="U838" s="516" t="str">
        <f>四年级坐位体前屈得分</f>
        <v/>
      </c>
      <c r="V838" s="517" t="str">
        <f>四年级等级</f>
        <v/>
      </c>
      <c r="W838" s="516" t="str">
        <f>四年级一分钟跳绳得分</f>
        <v/>
      </c>
      <c r="X838" s="517" t="str">
        <f>四年级等级</f>
        <v/>
      </c>
      <c r="Y838" s="515" t="str">
        <f>四年级仰卧起坐得分</f>
        <v/>
      </c>
      <c r="Z838" s="518" t="str">
        <f>四年级等级</f>
        <v/>
      </c>
      <c r="AA838" s="533"/>
      <c r="AB838" s="515"/>
      <c r="AC838" s="533" t="str">
        <f>四年级跳绳附加分</f>
        <v/>
      </c>
      <c r="AD838" s="534" t="str">
        <f>四年级标准分</f>
        <v/>
      </c>
      <c r="AE838" s="534" t="str">
        <f>四年级总分</f>
        <v/>
      </c>
      <c r="AF838" s="517" t="str">
        <f>四年级等级</f>
        <v/>
      </c>
    </row>
    <row r="839" spans="1:32">
      <c r="A839" s="476">
        <v>412</v>
      </c>
      <c r="B839" s="477">
        <v>67</v>
      </c>
      <c r="C839" s="586"/>
      <c r="D839" s="594"/>
      <c r="E839" s="593"/>
      <c r="F839" s="473"/>
      <c r="G839" s="588"/>
      <c r="H839" s="475"/>
      <c r="I839" s="595"/>
      <c r="J839" s="596"/>
      <c r="K839" s="597"/>
      <c r="L839" s="503"/>
      <c r="M839" s="644"/>
      <c r="N839" s="505" t="str">
        <f>四年级BMI</f>
        <v/>
      </c>
      <c r="O839" s="499" t="str">
        <f>四年级BMI等级</f>
        <v/>
      </c>
      <c r="P839" s="500" t="str">
        <f>四年级BMI得分</f>
        <v/>
      </c>
      <c r="Q839" s="515" t="str">
        <f>四年级肺活量得分</f>
        <v/>
      </c>
      <c r="R839" s="512" t="str">
        <f>四年级等级</f>
        <v/>
      </c>
      <c r="S839" s="516" t="str">
        <f>四年级50米跑得分</f>
        <v/>
      </c>
      <c r="T839" s="517" t="str">
        <f>四年级等级</f>
        <v/>
      </c>
      <c r="U839" s="516" t="str">
        <f>四年级坐位体前屈得分</f>
        <v/>
      </c>
      <c r="V839" s="517" t="str">
        <f>四年级等级</f>
        <v/>
      </c>
      <c r="W839" s="516" t="str">
        <f>四年级一分钟跳绳得分</f>
        <v/>
      </c>
      <c r="X839" s="517" t="str">
        <f>四年级等级</f>
        <v/>
      </c>
      <c r="Y839" s="515" t="str">
        <f>四年级仰卧起坐得分</f>
        <v/>
      </c>
      <c r="Z839" s="518" t="str">
        <f>四年级等级</f>
        <v/>
      </c>
      <c r="AA839" s="533"/>
      <c r="AB839" s="515"/>
      <c r="AC839" s="533" t="str">
        <f>四年级跳绳附加分</f>
        <v/>
      </c>
      <c r="AD839" s="534" t="str">
        <f>四年级标准分</f>
        <v/>
      </c>
      <c r="AE839" s="534" t="str">
        <f>四年级总分</f>
        <v/>
      </c>
      <c r="AF839" s="517" t="str">
        <f>四年级等级</f>
        <v/>
      </c>
    </row>
    <row r="840" spans="1:32">
      <c r="A840" s="476">
        <v>412</v>
      </c>
      <c r="B840" s="477">
        <v>68</v>
      </c>
      <c r="C840" s="586"/>
      <c r="D840" s="594"/>
      <c r="E840" s="593"/>
      <c r="F840" s="473"/>
      <c r="G840" s="588"/>
      <c r="H840" s="475"/>
      <c r="I840" s="595"/>
      <c r="J840" s="596"/>
      <c r="K840" s="597"/>
      <c r="L840" s="503"/>
      <c r="M840" s="644"/>
      <c r="N840" s="505" t="str">
        <f>四年级BMI</f>
        <v/>
      </c>
      <c r="O840" s="499" t="str">
        <f>四年级BMI等级</f>
        <v/>
      </c>
      <c r="P840" s="500" t="str">
        <f>四年级BMI得分</f>
        <v/>
      </c>
      <c r="Q840" s="515" t="str">
        <f>四年级肺活量得分</f>
        <v/>
      </c>
      <c r="R840" s="512" t="str">
        <f>四年级等级</f>
        <v/>
      </c>
      <c r="S840" s="516" t="str">
        <f>四年级50米跑得分</f>
        <v/>
      </c>
      <c r="T840" s="517" t="str">
        <f>四年级等级</f>
        <v/>
      </c>
      <c r="U840" s="516" t="str">
        <f>四年级坐位体前屈得分</f>
        <v/>
      </c>
      <c r="V840" s="517" t="str">
        <f>四年级等级</f>
        <v/>
      </c>
      <c r="W840" s="516" t="str">
        <f>四年级一分钟跳绳得分</f>
        <v/>
      </c>
      <c r="X840" s="517" t="str">
        <f>四年级等级</f>
        <v/>
      </c>
      <c r="Y840" s="515" t="str">
        <f>四年级仰卧起坐得分</f>
        <v/>
      </c>
      <c r="Z840" s="518" t="str">
        <f>四年级等级</f>
        <v/>
      </c>
      <c r="AA840" s="533"/>
      <c r="AB840" s="515"/>
      <c r="AC840" s="533" t="str">
        <f>四年级跳绳附加分</f>
        <v/>
      </c>
      <c r="AD840" s="534" t="str">
        <f>四年级标准分</f>
        <v/>
      </c>
      <c r="AE840" s="534" t="str">
        <f>四年级总分</f>
        <v/>
      </c>
      <c r="AF840" s="517" t="str">
        <f>四年级等级</f>
        <v/>
      </c>
    </row>
    <row r="841" spans="1:32">
      <c r="A841" s="476">
        <v>412</v>
      </c>
      <c r="B841" s="477">
        <v>69</v>
      </c>
      <c r="C841" s="586"/>
      <c r="D841" s="594"/>
      <c r="E841" s="593"/>
      <c r="F841" s="473"/>
      <c r="G841" s="588"/>
      <c r="H841" s="475"/>
      <c r="I841" s="595"/>
      <c r="J841" s="596"/>
      <c r="K841" s="597"/>
      <c r="L841" s="503"/>
      <c r="M841" s="644"/>
      <c r="N841" s="505" t="str">
        <f>四年级BMI</f>
        <v/>
      </c>
      <c r="O841" s="499" t="str">
        <f>四年级BMI等级</f>
        <v/>
      </c>
      <c r="P841" s="500" t="str">
        <f>四年级BMI得分</f>
        <v/>
      </c>
      <c r="Q841" s="515" t="str">
        <f>四年级肺活量得分</f>
        <v/>
      </c>
      <c r="R841" s="512" t="str">
        <f>四年级等级</f>
        <v/>
      </c>
      <c r="S841" s="516" t="str">
        <f>四年级50米跑得分</f>
        <v/>
      </c>
      <c r="T841" s="517" t="str">
        <f>四年级等级</f>
        <v/>
      </c>
      <c r="U841" s="516" t="str">
        <f>四年级坐位体前屈得分</f>
        <v/>
      </c>
      <c r="V841" s="517" t="str">
        <f>四年级等级</f>
        <v/>
      </c>
      <c r="W841" s="516" t="str">
        <f>四年级一分钟跳绳得分</f>
        <v/>
      </c>
      <c r="X841" s="517" t="str">
        <f>四年级等级</f>
        <v/>
      </c>
      <c r="Y841" s="515" t="str">
        <f>四年级仰卧起坐得分</f>
        <v/>
      </c>
      <c r="Z841" s="518" t="str">
        <f>四年级等级</f>
        <v/>
      </c>
      <c r="AA841" s="533"/>
      <c r="AB841" s="515"/>
      <c r="AC841" s="533" t="str">
        <f>四年级跳绳附加分</f>
        <v/>
      </c>
      <c r="AD841" s="534" t="str">
        <f>四年级标准分</f>
        <v/>
      </c>
      <c r="AE841" s="534" t="str">
        <f>四年级总分</f>
        <v/>
      </c>
      <c r="AF841" s="517" t="str">
        <f>四年级等级</f>
        <v/>
      </c>
    </row>
    <row r="842" ht="15.75" spans="1:32">
      <c r="A842" s="535">
        <v>412</v>
      </c>
      <c r="B842" s="536">
        <v>70</v>
      </c>
      <c r="C842" s="590"/>
      <c r="D842" s="606"/>
      <c r="E842" s="607"/>
      <c r="F842" s="583"/>
      <c r="G842" s="592"/>
      <c r="H842" s="542"/>
      <c r="I842" s="598"/>
      <c r="J842" s="599"/>
      <c r="K842" s="602"/>
      <c r="L842" s="571"/>
      <c r="M842" s="647"/>
      <c r="N842" s="573" t="str">
        <f>四年级BMI</f>
        <v/>
      </c>
      <c r="O842" s="574" t="str">
        <f>四年级BMI等级</f>
        <v/>
      </c>
      <c r="P842" s="575" t="str">
        <f>四年级BMI得分</f>
        <v/>
      </c>
      <c r="Q842" s="576" t="str">
        <f>四年级肺活量得分</f>
        <v/>
      </c>
      <c r="R842" s="577" t="str">
        <f>四年级等级</f>
        <v/>
      </c>
      <c r="S842" s="578" t="str">
        <f>四年级50米跑得分</f>
        <v/>
      </c>
      <c r="T842" s="567" t="str">
        <f>四年级等级</f>
        <v/>
      </c>
      <c r="U842" s="578" t="str">
        <f>四年级坐位体前屈得分</f>
        <v/>
      </c>
      <c r="V842" s="567" t="str">
        <f>四年级等级</f>
        <v/>
      </c>
      <c r="W842" s="578" t="str">
        <f>四年级一分钟跳绳得分</f>
        <v/>
      </c>
      <c r="X842" s="567" t="str">
        <f>四年级等级</f>
        <v/>
      </c>
      <c r="Y842" s="576" t="str">
        <f>四年级仰卧起坐得分</f>
        <v/>
      </c>
      <c r="Z842" s="579" t="str">
        <f>四年级等级</f>
        <v/>
      </c>
      <c r="AA842" s="565"/>
      <c r="AB842" s="576"/>
      <c r="AC842" s="565" t="str">
        <f>四年级跳绳附加分</f>
        <v/>
      </c>
      <c r="AD842" s="566" t="str">
        <f>四年级标准分</f>
        <v/>
      </c>
      <c r="AE842" s="566" t="str">
        <f>四年级总分</f>
        <v/>
      </c>
      <c r="AF842" s="567" t="str">
        <f>四年级等级</f>
        <v/>
      </c>
    </row>
    <row r="843" ht="15.75" spans="1:32">
      <c r="A843" s="468">
        <v>413</v>
      </c>
      <c r="B843" s="469">
        <v>1</v>
      </c>
      <c r="C843" s="593"/>
      <c r="D843" s="594"/>
      <c r="E843" s="593"/>
      <c r="F843" s="473"/>
      <c r="G843" s="589"/>
      <c r="H843" s="475"/>
      <c r="I843" s="600"/>
      <c r="J843" s="597"/>
      <c r="K843" s="597"/>
      <c r="L843" s="496"/>
      <c r="M843" s="643"/>
      <c r="N843" s="498" t="str">
        <f>四年级BMI</f>
        <v/>
      </c>
      <c r="O843" s="499" t="str">
        <f>四年级BMI等级</f>
        <v/>
      </c>
      <c r="P843" s="500" t="str">
        <f>四年级BMI得分</f>
        <v/>
      </c>
      <c r="Q843" s="511" t="str">
        <f>四年级肺活量得分</f>
        <v/>
      </c>
      <c r="R843" s="512" t="str">
        <f>四年级等级</f>
        <v/>
      </c>
      <c r="S843" s="513" t="str">
        <f>四年级50米跑得分</f>
        <v/>
      </c>
      <c r="T843" s="512" t="str">
        <f>四年级等级</f>
        <v/>
      </c>
      <c r="U843" s="513" t="str">
        <f>四年级坐位体前屈得分</f>
        <v/>
      </c>
      <c r="V843" s="512" t="str">
        <f>四年级等级</f>
        <v/>
      </c>
      <c r="W843" s="513" t="str">
        <f>四年级一分钟跳绳得分</f>
        <v/>
      </c>
      <c r="X843" s="512" t="str">
        <f>四年级等级</f>
        <v/>
      </c>
      <c r="Y843" s="511" t="str">
        <f>四年级仰卧起坐得分</f>
        <v/>
      </c>
      <c r="Z843" s="514" t="str">
        <f>四年级等级</f>
        <v/>
      </c>
      <c r="AA843" s="530"/>
      <c r="AB843" s="511"/>
      <c r="AC843" s="530" t="str">
        <f>四年级跳绳附加分</f>
        <v/>
      </c>
      <c r="AD843" s="531" t="str">
        <f>四年级标准分</f>
        <v/>
      </c>
      <c r="AE843" s="531" t="str">
        <f>四年级总分</f>
        <v/>
      </c>
      <c r="AF843" s="512" t="str">
        <f>四年级等级</f>
        <v/>
      </c>
    </row>
    <row r="844" spans="1:32">
      <c r="A844" s="476">
        <v>413</v>
      </c>
      <c r="B844" s="477">
        <v>2</v>
      </c>
      <c r="C844" s="586"/>
      <c r="D844" s="594"/>
      <c r="E844" s="593"/>
      <c r="F844" s="473"/>
      <c r="G844" s="588"/>
      <c r="H844" s="475"/>
      <c r="I844" s="595"/>
      <c r="J844" s="596"/>
      <c r="K844" s="597"/>
      <c r="L844" s="503"/>
      <c r="M844" s="644"/>
      <c r="N844" s="505" t="str">
        <f>四年级BMI</f>
        <v/>
      </c>
      <c r="O844" s="499" t="str">
        <f>四年级BMI等级</f>
        <v/>
      </c>
      <c r="P844" s="500" t="str">
        <f>四年级BMI得分</f>
        <v/>
      </c>
      <c r="Q844" s="515" t="str">
        <f>四年级肺活量得分</f>
        <v/>
      </c>
      <c r="R844" s="512" t="str">
        <f>四年级等级</f>
        <v/>
      </c>
      <c r="S844" s="516" t="str">
        <f>四年级50米跑得分</f>
        <v/>
      </c>
      <c r="T844" s="517" t="str">
        <f>四年级等级</f>
        <v/>
      </c>
      <c r="U844" s="516" t="str">
        <f>四年级坐位体前屈得分</f>
        <v/>
      </c>
      <c r="V844" s="517" t="str">
        <f>四年级等级</f>
        <v/>
      </c>
      <c r="W844" s="516" t="str">
        <f>四年级一分钟跳绳得分</f>
        <v/>
      </c>
      <c r="X844" s="517" t="str">
        <f>四年级等级</f>
        <v/>
      </c>
      <c r="Y844" s="515" t="str">
        <f>四年级仰卧起坐得分</f>
        <v/>
      </c>
      <c r="Z844" s="518" t="str">
        <f>四年级等级</f>
        <v/>
      </c>
      <c r="AA844" s="533"/>
      <c r="AB844" s="515"/>
      <c r="AC844" s="533" t="str">
        <f>四年级跳绳附加分</f>
        <v/>
      </c>
      <c r="AD844" s="534" t="str">
        <f>四年级标准分</f>
        <v/>
      </c>
      <c r="AE844" s="534" t="str">
        <f>四年级总分</f>
        <v/>
      </c>
      <c r="AF844" s="517" t="str">
        <f>四年级等级</f>
        <v/>
      </c>
    </row>
    <row r="845" spans="1:32">
      <c r="A845" s="476">
        <v>413</v>
      </c>
      <c r="B845" s="477">
        <v>3</v>
      </c>
      <c r="C845" s="586"/>
      <c r="D845" s="594"/>
      <c r="E845" s="593"/>
      <c r="F845" s="473"/>
      <c r="G845" s="588"/>
      <c r="H845" s="475"/>
      <c r="I845" s="595"/>
      <c r="J845" s="596"/>
      <c r="K845" s="597"/>
      <c r="L845" s="503"/>
      <c r="M845" s="644"/>
      <c r="N845" s="505" t="str">
        <f>四年级BMI</f>
        <v/>
      </c>
      <c r="O845" s="499" t="str">
        <f>四年级BMI等级</f>
        <v/>
      </c>
      <c r="P845" s="500" t="str">
        <f>四年级BMI得分</f>
        <v/>
      </c>
      <c r="Q845" s="515" t="str">
        <f>四年级肺活量得分</f>
        <v/>
      </c>
      <c r="R845" s="512" t="str">
        <f>四年级等级</f>
        <v/>
      </c>
      <c r="S845" s="516" t="str">
        <f>四年级50米跑得分</f>
        <v/>
      </c>
      <c r="T845" s="517" t="str">
        <f>四年级等级</f>
        <v/>
      </c>
      <c r="U845" s="516" t="str">
        <f>四年级坐位体前屈得分</f>
        <v/>
      </c>
      <c r="V845" s="517" t="str">
        <f>四年级等级</f>
        <v/>
      </c>
      <c r="W845" s="516" t="str">
        <f>四年级一分钟跳绳得分</f>
        <v/>
      </c>
      <c r="X845" s="517" t="str">
        <f>四年级等级</f>
        <v/>
      </c>
      <c r="Y845" s="515" t="str">
        <f>四年级仰卧起坐得分</f>
        <v/>
      </c>
      <c r="Z845" s="518" t="str">
        <f>四年级等级</f>
        <v/>
      </c>
      <c r="AA845" s="533"/>
      <c r="AB845" s="515"/>
      <c r="AC845" s="533" t="str">
        <f>四年级跳绳附加分</f>
        <v/>
      </c>
      <c r="AD845" s="534" t="str">
        <f>四年级标准分</f>
        <v/>
      </c>
      <c r="AE845" s="534" t="str">
        <f>四年级总分</f>
        <v/>
      </c>
      <c r="AF845" s="517" t="str">
        <f>四年级等级</f>
        <v/>
      </c>
    </row>
    <row r="846" spans="1:32">
      <c r="A846" s="476">
        <v>413</v>
      </c>
      <c r="B846" s="477">
        <v>4</v>
      </c>
      <c r="C846" s="586"/>
      <c r="D846" s="594"/>
      <c r="E846" s="593"/>
      <c r="F846" s="473"/>
      <c r="G846" s="588"/>
      <c r="H846" s="475"/>
      <c r="I846" s="595"/>
      <c r="J846" s="596"/>
      <c r="K846" s="597"/>
      <c r="L846" s="503"/>
      <c r="M846" s="644"/>
      <c r="N846" s="505" t="str">
        <f>四年级BMI</f>
        <v/>
      </c>
      <c r="O846" s="499" t="str">
        <f>四年级BMI等级</f>
        <v/>
      </c>
      <c r="P846" s="500" t="str">
        <f>四年级BMI得分</f>
        <v/>
      </c>
      <c r="Q846" s="515" t="str">
        <f>四年级肺活量得分</f>
        <v/>
      </c>
      <c r="R846" s="512" t="str">
        <f>四年级等级</f>
        <v/>
      </c>
      <c r="S846" s="516" t="str">
        <f>四年级50米跑得分</f>
        <v/>
      </c>
      <c r="T846" s="517" t="str">
        <f>四年级等级</f>
        <v/>
      </c>
      <c r="U846" s="516" t="str">
        <f>四年级坐位体前屈得分</f>
        <v/>
      </c>
      <c r="V846" s="517" t="str">
        <f>四年级等级</f>
        <v/>
      </c>
      <c r="W846" s="516" t="str">
        <f>四年级一分钟跳绳得分</f>
        <v/>
      </c>
      <c r="X846" s="517" t="str">
        <f>四年级等级</f>
        <v/>
      </c>
      <c r="Y846" s="515" t="str">
        <f>四年级仰卧起坐得分</f>
        <v/>
      </c>
      <c r="Z846" s="518" t="str">
        <f>四年级等级</f>
        <v/>
      </c>
      <c r="AA846" s="533"/>
      <c r="AB846" s="515"/>
      <c r="AC846" s="533" t="str">
        <f>四年级跳绳附加分</f>
        <v/>
      </c>
      <c r="AD846" s="534" t="str">
        <f>四年级标准分</f>
        <v/>
      </c>
      <c r="AE846" s="534" t="str">
        <f>四年级总分</f>
        <v/>
      </c>
      <c r="AF846" s="517" t="str">
        <f>四年级等级</f>
        <v/>
      </c>
    </row>
    <row r="847" spans="1:32">
      <c r="A847" s="476">
        <v>413</v>
      </c>
      <c r="B847" s="477">
        <v>5</v>
      </c>
      <c r="C847" s="586"/>
      <c r="D847" s="594"/>
      <c r="E847" s="593"/>
      <c r="F847" s="473"/>
      <c r="G847" s="588"/>
      <c r="H847" s="475"/>
      <c r="I847" s="595"/>
      <c r="J847" s="596"/>
      <c r="K847" s="597"/>
      <c r="L847" s="503"/>
      <c r="M847" s="644"/>
      <c r="N847" s="505" t="str">
        <f>四年级BMI</f>
        <v/>
      </c>
      <c r="O847" s="499" t="str">
        <f>四年级BMI等级</f>
        <v/>
      </c>
      <c r="P847" s="500" t="str">
        <f>四年级BMI得分</f>
        <v/>
      </c>
      <c r="Q847" s="515" t="str">
        <f>四年级肺活量得分</f>
        <v/>
      </c>
      <c r="R847" s="512" t="str">
        <f>四年级等级</f>
        <v/>
      </c>
      <c r="S847" s="516" t="str">
        <f>四年级50米跑得分</f>
        <v/>
      </c>
      <c r="T847" s="517" t="str">
        <f>四年级等级</f>
        <v/>
      </c>
      <c r="U847" s="516" t="str">
        <f>四年级坐位体前屈得分</f>
        <v/>
      </c>
      <c r="V847" s="517" t="str">
        <f>四年级等级</f>
        <v/>
      </c>
      <c r="W847" s="516" t="str">
        <f>四年级一分钟跳绳得分</f>
        <v/>
      </c>
      <c r="X847" s="517" t="str">
        <f>四年级等级</f>
        <v/>
      </c>
      <c r="Y847" s="515" t="str">
        <f>四年级仰卧起坐得分</f>
        <v/>
      </c>
      <c r="Z847" s="518" t="str">
        <f>四年级等级</f>
        <v/>
      </c>
      <c r="AA847" s="533"/>
      <c r="AB847" s="515"/>
      <c r="AC847" s="533" t="str">
        <f>四年级跳绳附加分</f>
        <v/>
      </c>
      <c r="AD847" s="534" t="str">
        <f>四年级标准分</f>
        <v/>
      </c>
      <c r="AE847" s="534" t="str">
        <f>四年级总分</f>
        <v/>
      </c>
      <c r="AF847" s="517" t="str">
        <f>四年级等级</f>
        <v/>
      </c>
    </row>
    <row r="848" spans="1:32">
      <c r="A848" s="476">
        <v>413</v>
      </c>
      <c r="B848" s="477">
        <v>6</v>
      </c>
      <c r="C848" s="586"/>
      <c r="D848" s="587"/>
      <c r="E848" s="586"/>
      <c r="F848" s="473"/>
      <c r="G848" s="588"/>
      <c r="H848" s="475"/>
      <c r="I848" s="595"/>
      <c r="J848" s="596"/>
      <c r="K848" s="596"/>
      <c r="L848" s="503"/>
      <c r="M848" s="644"/>
      <c r="N848" s="505" t="str">
        <f>四年级BMI</f>
        <v/>
      </c>
      <c r="O848" s="499" t="str">
        <f>四年级BMI等级</f>
        <v/>
      </c>
      <c r="P848" s="500" t="str">
        <f>四年级BMI得分</f>
        <v/>
      </c>
      <c r="Q848" s="515" t="str">
        <f>四年级肺活量得分</f>
        <v/>
      </c>
      <c r="R848" s="512" t="str">
        <f>四年级等级</f>
        <v/>
      </c>
      <c r="S848" s="516" t="str">
        <f>四年级50米跑得分</f>
        <v/>
      </c>
      <c r="T848" s="517" t="str">
        <f>四年级等级</f>
        <v/>
      </c>
      <c r="U848" s="516" t="str">
        <f>四年级坐位体前屈得分</f>
        <v/>
      </c>
      <c r="V848" s="517" t="str">
        <f>四年级等级</f>
        <v/>
      </c>
      <c r="W848" s="516" t="str">
        <f>四年级一分钟跳绳得分</f>
        <v/>
      </c>
      <c r="X848" s="517" t="str">
        <f>四年级等级</f>
        <v/>
      </c>
      <c r="Y848" s="515" t="str">
        <f>四年级仰卧起坐得分</f>
        <v/>
      </c>
      <c r="Z848" s="518" t="str">
        <f>四年级等级</f>
        <v/>
      </c>
      <c r="AA848" s="533"/>
      <c r="AB848" s="515"/>
      <c r="AC848" s="533" t="str">
        <f>四年级跳绳附加分</f>
        <v/>
      </c>
      <c r="AD848" s="534" t="str">
        <f>四年级标准分</f>
        <v/>
      </c>
      <c r="AE848" s="534" t="str">
        <f>四年级总分</f>
        <v/>
      </c>
      <c r="AF848" s="517" t="str">
        <f>四年级等级</f>
        <v/>
      </c>
    </row>
    <row r="849" spans="1:32">
      <c r="A849" s="476">
        <v>413</v>
      </c>
      <c r="B849" s="477">
        <v>7</v>
      </c>
      <c r="C849" s="586"/>
      <c r="D849" s="587"/>
      <c r="E849" s="586"/>
      <c r="F849" s="473"/>
      <c r="G849" s="588"/>
      <c r="H849" s="475"/>
      <c r="I849" s="595"/>
      <c r="J849" s="596"/>
      <c r="K849" s="596"/>
      <c r="L849" s="503"/>
      <c r="M849" s="644"/>
      <c r="N849" s="505" t="str">
        <f>四年级BMI</f>
        <v/>
      </c>
      <c r="O849" s="499" t="str">
        <f>四年级BMI等级</f>
        <v/>
      </c>
      <c r="P849" s="500" t="str">
        <f>四年级BMI得分</f>
        <v/>
      </c>
      <c r="Q849" s="515" t="str">
        <f>四年级肺活量得分</f>
        <v/>
      </c>
      <c r="R849" s="512" t="str">
        <f>四年级等级</f>
        <v/>
      </c>
      <c r="S849" s="516" t="str">
        <f>四年级50米跑得分</f>
        <v/>
      </c>
      <c r="T849" s="517" t="str">
        <f>四年级等级</f>
        <v/>
      </c>
      <c r="U849" s="516" t="str">
        <f>四年级坐位体前屈得分</f>
        <v/>
      </c>
      <c r="V849" s="517" t="str">
        <f>四年级等级</f>
        <v/>
      </c>
      <c r="W849" s="516" t="str">
        <f>四年级一分钟跳绳得分</f>
        <v/>
      </c>
      <c r="X849" s="517" t="str">
        <f>四年级等级</f>
        <v/>
      </c>
      <c r="Y849" s="515" t="str">
        <f>四年级仰卧起坐得分</f>
        <v/>
      </c>
      <c r="Z849" s="518" t="str">
        <f>四年级等级</f>
        <v/>
      </c>
      <c r="AA849" s="533"/>
      <c r="AB849" s="515"/>
      <c r="AC849" s="533" t="str">
        <f>四年级跳绳附加分</f>
        <v/>
      </c>
      <c r="AD849" s="534" t="str">
        <f>四年级标准分</f>
        <v/>
      </c>
      <c r="AE849" s="534" t="str">
        <f>四年级总分</f>
        <v/>
      </c>
      <c r="AF849" s="517" t="str">
        <f>四年级等级</f>
        <v/>
      </c>
    </row>
    <row r="850" spans="1:32">
      <c r="A850" s="476">
        <v>413</v>
      </c>
      <c r="B850" s="477">
        <v>8</v>
      </c>
      <c r="C850" s="586"/>
      <c r="D850" s="587"/>
      <c r="E850" s="586"/>
      <c r="F850" s="473"/>
      <c r="G850" s="588"/>
      <c r="H850" s="475"/>
      <c r="I850" s="595"/>
      <c r="J850" s="596"/>
      <c r="K850" s="596"/>
      <c r="L850" s="503"/>
      <c r="M850" s="644"/>
      <c r="N850" s="505" t="str">
        <f>四年级BMI</f>
        <v/>
      </c>
      <c r="O850" s="499" t="str">
        <f>四年级BMI等级</f>
        <v/>
      </c>
      <c r="P850" s="500" t="str">
        <f>四年级BMI得分</f>
        <v/>
      </c>
      <c r="Q850" s="515" t="str">
        <f>四年级肺活量得分</f>
        <v/>
      </c>
      <c r="R850" s="512" t="str">
        <f>四年级等级</f>
        <v/>
      </c>
      <c r="S850" s="516" t="str">
        <f>四年级50米跑得分</f>
        <v/>
      </c>
      <c r="T850" s="517" t="str">
        <f>四年级等级</f>
        <v/>
      </c>
      <c r="U850" s="516" t="str">
        <f>四年级坐位体前屈得分</f>
        <v/>
      </c>
      <c r="V850" s="517" t="str">
        <f>四年级等级</f>
        <v/>
      </c>
      <c r="W850" s="516" t="str">
        <f>四年级一分钟跳绳得分</f>
        <v/>
      </c>
      <c r="X850" s="517" t="str">
        <f>四年级等级</f>
        <v/>
      </c>
      <c r="Y850" s="515" t="str">
        <f>四年级仰卧起坐得分</f>
        <v/>
      </c>
      <c r="Z850" s="518" t="str">
        <f>四年级等级</f>
        <v/>
      </c>
      <c r="AA850" s="533"/>
      <c r="AB850" s="515"/>
      <c r="AC850" s="533" t="str">
        <f>四年级跳绳附加分</f>
        <v/>
      </c>
      <c r="AD850" s="534" t="str">
        <f>四年级标准分</f>
        <v/>
      </c>
      <c r="AE850" s="534" t="str">
        <f>四年级总分</f>
        <v/>
      </c>
      <c r="AF850" s="517" t="str">
        <f>四年级等级</f>
        <v/>
      </c>
    </row>
    <row r="851" spans="1:32">
      <c r="A851" s="476">
        <v>413</v>
      </c>
      <c r="B851" s="477">
        <v>9</v>
      </c>
      <c r="C851" s="586"/>
      <c r="D851" s="587"/>
      <c r="E851" s="586"/>
      <c r="F851" s="473"/>
      <c r="G851" s="589"/>
      <c r="H851" s="475"/>
      <c r="I851" s="595"/>
      <c r="J851" s="596"/>
      <c r="K851" s="596"/>
      <c r="L851" s="503"/>
      <c r="M851" s="644"/>
      <c r="N851" s="505" t="str">
        <f>四年级BMI</f>
        <v/>
      </c>
      <c r="O851" s="499" t="str">
        <f>四年级BMI等级</f>
        <v/>
      </c>
      <c r="P851" s="500" t="str">
        <f>四年级BMI得分</f>
        <v/>
      </c>
      <c r="Q851" s="515" t="str">
        <f>四年级肺活量得分</f>
        <v/>
      </c>
      <c r="R851" s="512" t="str">
        <f>四年级等级</f>
        <v/>
      </c>
      <c r="S851" s="516" t="str">
        <f>四年级50米跑得分</f>
        <v/>
      </c>
      <c r="T851" s="517" t="str">
        <f>四年级等级</f>
        <v/>
      </c>
      <c r="U851" s="516" t="str">
        <f>四年级坐位体前屈得分</f>
        <v/>
      </c>
      <c r="V851" s="517" t="str">
        <f>四年级等级</f>
        <v/>
      </c>
      <c r="W851" s="516" t="str">
        <f>四年级一分钟跳绳得分</f>
        <v/>
      </c>
      <c r="X851" s="517" t="str">
        <f>四年级等级</f>
        <v/>
      </c>
      <c r="Y851" s="515" t="str">
        <f>四年级仰卧起坐得分</f>
        <v/>
      </c>
      <c r="Z851" s="518" t="str">
        <f>四年级等级</f>
        <v/>
      </c>
      <c r="AA851" s="533"/>
      <c r="AB851" s="515"/>
      <c r="AC851" s="533" t="str">
        <f>四年级跳绳附加分</f>
        <v/>
      </c>
      <c r="AD851" s="534" t="str">
        <f>四年级标准分</f>
        <v/>
      </c>
      <c r="AE851" s="534" t="str">
        <f>四年级总分</f>
        <v/>
      </c>
      <c r="AF851" s="517" t="str">
        <f>四年级等级</f>
        <v/>
      </c>
    </row>
    <row r="852" spans="1:32">
      <c r="A852" s="476">
        <v>413</v>
      </c>
      <c r="B852" s="477">
        <v>10</v>
      </c>
      <c r="C852" s="586"/>
      <c r="D852" s="587"/>
      <c r="E852" s="586"/>
      <c r="F852" s="473"/>
      <c r="G852" s="589"/>
      <c r="H852" s="475"/>
      <c r="I852" s="595"/>
      <c r="J852" s="596"/>
      <c r="K852" s="596"/>
      <c r="L852" s="503"/>
      <c r="M852" s="644"/>
      <c r="N852" s="505" t="str">
        <f>四年级BMI</f>
        <v/>
      </c>
      <c r="O852" s="499" t="str">
        <f>四年级BMI等级</f>
        <v/>
      </c>
      <c r="P852" s="500" t="str">
        <f>四年级BMI得分</f>
        <v/>
      </c>
      <c r="Q852" s="515" t="str">
        <f>四年级肺活量得分</f>
        <v/>
      </c>
      <c r="R852" s="512" t="str">
        <f>四年级等级</f>
        <v/>
      </c>
      <c r="S852" s="516" t="str">
        <f>四年级50米跑得分</f>
        <v/>
      </c>
      <c r="T852" s="517" t="str">
        <f>四年级等级</f>
        <v/>
      </c>
      <c r="U852" s="516" t="str">
        <f>四年级坐位体前屈得分</f>
        <v/>
      </c>
      <c r="V852" s="517" t="str">
        <f>四年级等级</f>
        <v/>
      </c>
      <c r="W852" s="516" t="str">
        <f>四年级一分钟跳绳得分</f>
        <v/>
      </c>
      <c r="X852" s="517" t="str">
        <f>四年级等级</f>
        <v/>
      </c>
      <c r="Y852" s="515" t="str">
        <f>四年级仰卧起坐得分</f>
        <v/>
      </c>
      <c r="Z852" s="518" t="str">
        <f>四年级等级</f>
        <v/>
      </c>
      <c r="AA852" s="533"/>
      <c r="AB852" s="515"/>
      <c r="AC852" s="533" t="str">
        <f>四年级跳绳附加分</f>
        <v/>
      </c>
      <c r="AD852" s="534" t="str">
        <f>四年级标准分</f>
        <v/>
      </c>
      <c r="AE852" s="534" t="str">
        <f>四年级总分</f>
        <v/>
      </c>
      <c r="AF852" s="517" t="str">
        <f>四年级等级</f>
        <v/>
      </c>
    </row>
    <row r="853" spans="1:32">
      <c r="A853" s="476">
        <v>413</v>
      </c>
      <c r="B853" s="477">
        <v>11</v>
      </c>
      <c r="C853" s="586"/>
      <c r="D853" s="587"/>
      <c r="E853" s="586"/>
      <c r="F853" s="473"/>
      <c r="G853" s="588"/>
      <c r="H853" s="475"/>
      <c r="I853" s="595"/>
      <c r="J853" s="596"/>
      <c r="K853" s="596"/>
      <c r="L853" s="503"/>
      <c r="M853" s="644"/>
      <c r="N853" s="505" t="str">
        <f>四年级BMI</f>
        <v/>
      </c>
      <c r="O853" s="499" t="str">
        <f>四年级BMI等级</f>
        <v/>
      </c>
      <c r="P853" s="500" t="str">
        <f>四年级BMI得分</f>
        <v/>
      </c>
      <c r="Q853" s="515" t="str">
        <f>四年级肺活量得分</f>
        <v/>
      </c>
      <c r="R853" s="512" t="str">
        <f>四年级等级</f>
        <v/>
      </c>
      <c r="S853" s="516" t="str">
        <f>四年级50米跑得分</f>
        <v/>
      </c>
      <c r="T853" s="517" t="str">
        <f>四年级等级</f>
        <v/>
      </c>
      <c r="U853" s="516" t="str">
        <f>四年级坐位体前屈得分</f>
        <v/>
      </c>
      <c r="V853" s="517" t="str">
        <f>四年级等级</f>
        <v/>
      </c>
      <c r="W853" s="516" t="str">
        <f>四年级一分钟跳绳得分</f>
        <v/>
      </c>
      <c r="X853" s="517" t="str">
        <f>四年级等级</f>
        <v/>
      </c>
      <c r="Y853" s="515" t="str">
        <f>四年级仰卧起坐得分</f>
        <v/>
      </c>
      <c r="Z853" s="518" t="str">
        <f>四年级等级</f>
        <v/>
      </c>
      <c r="AA853" s="533"/>
      <c r="AB853" s="515"/>
      <c r="AC853" s="533" t="str">
        <f>四年级跳绳附加分</f>
        <v/>
      </c>
      <c r="AD853" s="534" t="str">
        <f>四年级标准分</f>
        <v/>
      </c>
      <c r="AE853" s="534" t="str">
        <f>四年级总分</f>
        <v/>
      </c>
      <c r="AF853" s="517" t="str">
        <f>四年级等级</f>
        <v/>
      </c>
    </row>
    <row r="854" spans="1:32">
      <c r="A854" s="476">
        <v>413</v>
      </c>
      <c r="B854" s="477">
        <v>12</v>
      </c>
      <c r="C854" s="586"/>
      <c r="D854" s="587"/>
      <c r="E854" s="586"/>
      <c r="F854" s="473"/>
      <c r="G854" s="588"/>
      <c r="H854" s="475"/>
      <c r="I854" s="595"/>
      <c r="J854" s="596"/>
      <c r="K854" s="596"/>
      <c r="L854" s="503"/>
      <c r="M854" s="644"/>
      <c r="N854" s="505" t="str">
        <f>四年级BMI</f>
        <v/>
      </c>
      <c r="O854" s="499" t="str">
        <f>四年级BMI等级</f>
        <v/>
      </c>
      <c r="P854" s="500" t="str">
        <f>四年级BMI得分</f>
        <v/>
      </c>
      <c r="Q854" s="515" t="str">
        <f>四年级肺活量得分</f>
        <v/>
      </c>
      <c r="R854" s="512" t="str">
        <f>四年级等级</f>
        <v/>
      </c>
      <c r="S854" s="516" t="str">
        <f>四年级50米跑得分</f>
        <v/>
      </c>
      <c r="T854" s="517" t="str">
        <f>四年级等级</f>
        <v/>
      </c>
      <c r="U854" s="516" t="str">
        <f>四年级坐位体前屈得分</f>
        <v/>
      </c>
      <c r="V854" s="517" t="str">
        <f>四年级等级</f>
        <v/>
      </c>
      <c r="W854" s="516" t="str">
        <f>四年级一分钟跳绳得分</f>
        <v/>
      </c>
      <c r="X854" s="517" t="str">
        <f>四年级等级</f>
        <v/>
      </c>
      <c r="Y854" s="515" t="str">
        <f>四年级仰卧起坐得分</f>
        <v/>
      </c>
      <c r="Z854" s="518" t="str">
        <f>四年级等级</f>
        <v/>
      </c>
      <c r="AA854" s="533"/>
      <c r="AB854" s="515"/>
      <c r="AC854" s="533" t="str">
        <f>四年级跳绳附加分</f>
        <v/>
      </c>
      <c r="AD854" s="534" t="str">
        <f>四年级标准分</f>
        <v/>
      </c>
      <c r="AE854" s="534" t="str">
        <f>四年级总分</f>
        <v/>
      </c>
      <c r="AF854" s="517" t="str">
        <f>四年级等级</f>
        <v/>
      </c>
    </row>
    <row r="855" spans="1:32">
      <c r="A855" s="476">
        <v>413</v>
      </c>
      <c r="B855" s="477">
        <v>13</v>
      </c>
      <c r="C855" s="586"/>
      <c r="D855" s="587"/>
      <c r="E855" s="586"/>
      <c r="F855" s="473"/>
      <c r="G855" s="588"/>
      <c r="H855" s="475"/>
      <c r="I855" s="595"/>
      <c r="J855" s="596"/>
      <c r="K855" s="596"/>
      <c r="L855" s="503"/>
      <c r="M855" s="644"/>
      <c r="N855" s="505" t="str">
        <f>四年级BMI</f>
        <v/>
      </c>
      <c r="O855" s="499" t="str">
        <f>四年级BMI等级</f>
        <v/>
      </c>
      <c r="P855" s="500" t="str">
        <f>四年级BMI得分</f>
        <v/>
      </c>
      <c r="Q855" s="515" t="str">
        <f>四年级肺活量得分</f>
        <v/>
      </c>
      <c r="R855" s="512" t="str">
        <f>四年级等级</f>
        <v/>
      </c>
      <c r="S855" s="516" t="str">
        <f>四年级50米跑得分</f>
        <v/>
      </c>
      <c r="T855" s="517" t="str">
        <f>四年级等级</f>
        <v/>
      </c>
      <c r="U855" s="516" t="str">
        <f>四年级坐位体前屈得分</f>
        <v/>
      </c>
      <c r="V855" s="517" t="str">
        <f>四年级等级</f>
        <v/>
      </c>
      <c r="W855" s="516" t="str">
        <f>四年级一分钟跳绳得分</f>
        <v/>
      </c>
      <c r="X855" s="517" t="str">
        <f>四年级等级</f>
        <v/>
      </c>
      <c r="Y855" s="515" t="str">
        <f>四年级仰卧起坐得分</f>
        <v/>
      </c>
      <c r="Z855" s="518" t="str">
        <f>四年级等级</f>
        <v/>
      </c>
      <c r="AA855" s="533"/>
      <c r="AB855" s="515"/>
      <c r="AC855" s="533" t="str">
        <f>四年级跳绳附加分</f>
        <v/>
      </c>
      <c r="AD855" s="534" t="str">
        <f>四年级标准分</f>
        <v/>
      </c>
      <c r="AE855" s="534" t="str">
        <f>四年级总分</f>
        <v/>
      </c>
      <c r="AF855" s="517" t="str">
        <f>四年级等级</f>
        <v/>
      </c>
    </row>
    <row r="856" spans="1:32">
      <c r="A856" s="476">
        <v>413</v>
      </c>
      <c r="B856" s="477">
        <v>14</v>
      </c>
      <c r="C856" s="586"/>
      <c r="D856" s="587"/>
      <c r="E856" s="586"/>
      <c r="F856" s="473"/>
      <c r="G856" s="588"/>
      <c r="H856" s="475"/>
      <c r="I856" s="595"/>
      <c r="J856" s="596"/>
      <c r="K856" s="596"/>
      <c r="L856" s="503"/>
      <c r="M856" s="644"/>
      <c r="N856" s="505" t="str">
        <f>四年级BMI</f>
        <v/>
      </c>
      <c r="O856" s="499" t="str">
        <f>四年级BMI等级</f>
        <v/>
      </c>
      <c r="P856" s="500" t="str">
        <f>四年级BMI得分</f>
        <v/>
      </c>
      <c r="Q856" s="515" t="str">
        <f>四年级肺活量得分</f>
        <v/>
      </c>
      <c r="R856" s="512" t="str">
        <f>四年级等级</f>
        <v/>
      </c>
      <c r="S856" s="516" t="str">
        <f>四年级50米跑得分</f>
        <v/>
      </c>
      <c r="T856" s="517" t="str">
        <f>四年级等级</f>
        <v/>
      </c>
      <c r="U856" s="516" t="str">
        <f>四年级坐位体前屈得分</f>
        <v/>
      </c>
      <c r="V856" s="517" t="str">
        <f>四年级等级</f>
        <v/>
      </c>
      <c r="W856" s="516" t="str">
        <f>四年级一分钟跳绳得分</f>
        <v/>
      </c>
      <c r="X856" s="517" t="str">
        <f>四年级等级</f>
        <v/>
      </c>
      <c r="Y856" s="515" t="str">
        <f>四年级仰卧起坐得分</f>
        <v/>
      </c>
      <c r="Z856" s="518" t="str">
        <f>四年级等级</f>
        <v/>
      </c>
      <c r="AA856" s="533"/>
      <c r="AB856" s="515"/>
      <c r="AC856" s="533" t="str">
        <f>四年级跳绳附加分</f>
        <v/>
      </c>
      <c r="AD856" s="534" t="str">
        <f>四年级标准分</f>
        <v/>
      </c>
      <c r="AE856" s="534" t="str">
        <f>四年级总分</f>
        <v/>
      </c>
      <c r="AF856" s="517" t="str">
        <f>四年级等级</f>
        <v/>
      </c>
    </row>
    <row r="857" spans="1:32">
      <c r="A857" s="476">
        <v>413</v>
      </c>
      <c r="B857" s="477">
        <v>15</v>
      </c>
      <c r="C857" s="586"/>
      <c r="D857" s="587"/>
      <c r="E857" s="586"/>
      <c r="F857" s="473"/>
      <c r="G857" s="588"/>
      <c r="H857" s="475"/>
      <c r="I857" s="595"/>
      <c r="J857" s="596"/>
      <c r="K857" s="596"/>
      <c r="L857" s="503"/>
      <c r="M857" s="644"/>
      <c r="N857" s="505" t="str">
        <f>四年级BMI</f>
        <v/>
      </c>
      <c r="O857" s="499" t="str">
        <f>四年级BMI等级</f>
        <v/>
      </c>
      <c r="P857" s="500" t="str">
        <f>四年级BMI得分</f>
        <v/>
      </c>
      <c r="Q857" s="515" t="str">
        <f>四年级肺活量得分</f>
        <v/>
      </c>
      <c r="R857" s="512" t="str">
        <f>四年级等级</f>
        <v/>
      </c>
      <c r="S857" s="516" t="str">
        <f>四年级50米跑得分</f>
        <v/>
      </c>
      <c r="T857" s="517" t="str">
        <f>四年级等级</f>
        <v/>
      </c>
      <c r="U857" s="516" t="str">
        <f>四年级坐位体前屈得分</f>
        <v/>
      </c>
      <c r="V857" s="517" t="str">
        <f>四年级等级</f>
        <v/>
      </c>
      <c r="W857" s="516" t="str">
        <f>四年级一分钟跳绳得分</f>
        <v/>
      </c>
      <c r="X857" s="517" t="str">
        <f>四年级等级</f>
        <v/>
      </c>
      <c r="Y857" s="515" t="str">
        <f>四年级仰卧起坐得分</f>
        <v/>
      </c>
      <c r="Z857" s="518" t="str">
        <f>四年级等级</f>
        <v/>
      </c>
      <c r="AA857" s="533"/>
      <c r="AB857" s="515"/>
      <c r="AC857" s="533" t="str">
        <f>四年级跳绳附加分</f>
        <v/>
      </c>
      <c r="AD857" s="534" t="str">
        <f>四年级标准分</f>
        <v/>
      </c>
      <c r="AE857" s="534" t="str">
        <f>四年级总分</f>
        <v/>
      </c>
      <c r="AF857" s="517" t="str">
        <f>四年级等级</f>
        <v/>
      </c>
    </row>
    <row r="858" spans="1:32">
      <c r="A858" s="476">
        <v>413</v>
      </c>
      <c r="B858" s="477">
        <v>16</v>
      </c>
      <c r="C858" s="586"/>
      <c r="D858" s="587"/>
      <c r="E858" s="586"/>
      <c r="F858" s="473"/>
      <c r="G858" s="588"/>
      <c r="H858" s="475"/>
      <c r="I858" s="595"/>
      <c r="J858" s="596"/>
      <c r="K858" s="596"/>
      <c r="L858" s="503"/>
      <c r="M858" s="644"/>
      <c r="N858" s="505" t="str">
        <f>四年级BMI</f>
        <v/>
      </c>
      <c r="O858" s="499" t="str">
        <f>四年级BMI等级</f>
        <v/>
      </c>
      <c r="P858" s="500" t="str">
        <f>四年级BMI得分</f>
        <v/>
      </c>
      <c r="Q858" s="515" t="str">
        <f>四年级肺活量得分</f>
        <v/>
      </c>
      <c r="R858" s="512" t="str">
        <f>四年级等级</f>
        <v/>
      </c>
      <c r="S858" s="516" t="str">
        <f>四年级50米跑得分</f>
        <v/>
      </c>
      <c r="T858" s="517" t="str">
        <f>四年级等级</f>
        <v/>
      </c>
      <c r="U858" s="516" t="str">
        <f>四年级坐位体前屈得分</f>
        <v/>
      </c>
      <c r="V858" s="517" t="str">
        <f>四年级等级</f>
        <v/>
      </c>
      <c r="W858" s="516" t="str">
        <f>四年级一分钟跳绳得分</f>
        <v/>
      </c>
      <c r="X858" s="517" t="str">
        <f>四年级等级</f>
        <v/>
      </c>
      <c r="Y858" s="515" t="str">
        <f>四年级仰卧起坐得分</f>
        <v/>
      </c>
      <c r="Z858" s="518" t="str">
        <f>四年级等级</f>
        <v/>
      </c>
      <c r="AA858" s="533"/>
      <c r="AB858" s="515"/>
      <c r="AC858" s="533" t="str">
        <f>四年级跳绳附加分</f>
        <v/>
      </c>
      <c r="AD858" s="534" t="str">
        <f>四年级标准分</f>
        <v/>
      </c>
      <c r="AE858" s="534" t="str">
        <f>四年级总分</f>
        <v/>
      </c>
      <c r="AF858" s="517" t="str">
        <f>四年级等级</f>
        <v/>
      </c>
    </row>
    <row r="859" spans="1:32">
      <c r="A859" s="476">
        <v>413</v>
      </c>
      <c r="B859" s="477">
        <v>17</v>
      </c>
      <c r="C859" s="586"/>
      <c r="D859" s="587"/>
      <c r="E859" s="586"/>
      <c r="F859" s="473"/>
      <c r="G859" s="588"/>
      <c r="H859" s="475"/>
      <c r="I859" s="595"/>
      <c r="J859" s="596"/>
      <c r="K859" s="596"/>
      <c r="L859" s="503"/>
      <c r="M859" s="644"/>
      <c r="N859" s="505" t="str">
        <f>四年级BMI</f>
        <v/>
      </c>
      <c r="O859" s="499" t="str">
        <f>四年级BMI等级</f>
        <v/>
      </c>
      <c r="P859" s="500" t="str">
        <f>四年级BMI得分</f>
        <v/>
      </c>
      <c r="Q859" s="515" t="str">
        <f>四年级肺活量得分</f>
        <v/>
      </c>
      <c r="R859" s="512" t="str">
        <f>四年级等级</f>
        <v/>
      </c>
      <c r="S859" s="516" t="str">
        <f>四年级50米跑得分</f>
        <v/>
      </c>
      <c r="T859" s="517" t="str">
        <f>四年级等级</f>
        <v/>
      </c>
      <c r="U859" s="516" t="str">
        <f>四年级坐位体前屈得分</f>
        <v/>
      </c>
      <c r="V859" s="517" t="str">
        <f>四年级等级</f>
        <v/>
      </c>
      <c r="W859" s="516" t="str">
        <f>四年级一分钟跳绳得分</f>
        <v/>
      </c>
      <c r="X859" s="517" t="str">
        <f>四年级等级</f>
        <v/>
      </c>
      <c r="Y859" s="515" t="str">
        <f>四年级仰卧起坐得分</f>
        <v/>
      </c>
      <c r="Z859" s="518" t="str">
        <f>四年级等级</f>
        <v/>
      </c>
      <c r="AA859" s="533"/>
      <c r="AB859" s="515"/>
      <c r="AC859" s="533" t="str">
        <f>四年级跳绳附加分</f>
        <v/>
      </c>
      <c r="AD859" s="534" t="str">
        <f>四年级标准分</f>
        <v/>
      </c>
      <c r="AE859" s="534" t="str">
        <f>四年级总分</f>
        <v/>
      </c>
      <c r="AF859" s="517" t="str">
        <f>四年级等级</f>
        <v/>
      </c>
    </row>
    <row r="860" spans="1:32">
      <c r="A860" s="476">
        <v>413</v>
      </c>
      <c r="B860" s="477">
        <v>18</v>
      </c>
      <c r="C860" s="586"/>
      <c r="D860" s="587"/>
      <c r="E860" s="586"/>
      <c r="F860" s="473"/>
      <c r="G860" s="588"/>
      <c r="H860" s="475"/>
      <c r="I860" s="595"/>
      <c r="J860" s="596"/>
      <c r="K860" s="596"/>
      <c r="L860" s="503"/>
      <c r="M860" s="644"/>
      <c r="N860" s="505" t="str">
        <f>四年级BMI</f>
        <v/>
      </c>
      <c r="O860" s="499" t="str">
        <f>四年级BMI等级</f>
        <v/>
      </c>
      <c r="P860" s="500" t="str">
        <f>四年级BMI得分</f>
        <v/>
      </c>
      <c r="Q860" s="515" t="str">
        <f>四年级肺活量得分</f>
        <v/>
      </c>
      <c r="R860" s="512" t="str">
        <f>四年级等级</f>
        <v/>
      </c>
      <c r="S860" s="516" t="str">
        <f>四年级50米跑得分</f>
        <v/>
      </c>
      <c r="T860" s="517" t="str">
        <f>四年级等级</f>
        <v/>
      </c>
      <c r="U860" s="516" t="str">
        <f>四年级坐位体前屈得分</f>
        <v/>
      </c>
      <c r="V860" s="517" t="str">
        <f>四年级等级</f>
        <v/>
      </c>
      <c r="W860" s="516" t="str">
        <f>四年级一分钟跳绳得分</f>
        <v/>
      </c>
      <c r="X860" s="517" t="str">
        <f>四年级等级</f>
        <v/>
      </c>
      <c r="Y860" s="515" t="str">
        <f>四年级仰卧起坐得分</f>
        <v/>
      </c>
      <c r="Z860" s="518" t="str">
        <f>四年级等级</f>
        <v/>
      </c>
      <c r="AA860" s="533"/>
      <c r="AB860" s="515"/>
      <c r="AC860" s="533" t="str">
        <f>四年级跳绳附加分</f>
        <v/>
      </c>
      <c r="AD860" s="534" t="str">
        <f>四年级标准分</f>
        <v/>
      </c>
      <c r="AE860" s="534" t="str">
        <f>四年级总分</f>
        <v/>
      </c>
      <c r="AF860" s="517" t="str">
        <f>四年级等级</f>
        <v/>
      </c>
    </row>
    <row r="861" spans="1:32">
      <c r="A861" s="476">
        <v>413</v>
      </c>
      <c r="B861" s="477">
        <v>19</v>
      </c>
      <c r="C861" s="586"/>
      <c r="D861" s="587"/>
      <c r="E861" s="586"/>
      <c r="F861" s="473"/>
      <c r="G861" s="588"/>
      <c r="H861" s="475"/>
      <c r="I861" s="595"/>
      <c r="J861" s="596"/>
      <c r="K861" s="596"/>
      <c r="L861" s="503"/>
      <c r="M861" s="644"/>
      <c r="N861" s="505" t="str">
        <f>四年级BMI</f>
        <v/>
      </c>
      <c r="O861" s="499" t="str">
        <f>四年级BMI等级</f>
        <v/>
      </c>
      <c r="P861" s="500" t="str">
        <f>四年级BMI得分</f>
        <v/>
      </c>
      <c r="Q861" s="515" t="str">
        <f>四年级肺活量得分</f>
        <v/>
      </c>
      <c r="R861" s="512" t="str">
        <f>四年级等级</f>
        <v/>
      </c>
      <c r="S861" s="516" t="str">
        <f>四年级50米跑得分</f>
        <v/>
      </c>
      <c r="T861" s="517" t="str">
        <f>四年级等级</f>
        <v/>
      </c>
      <c r="U861" s="516" t="str">
        <f>四年级坐位体前屈得分</f>
        <v/>
      </c>
      <c r="V861" s="517" t="str">
        <f>四年级等级</f>
        <v/>
      </c>
      <c r="W861" s="516" t="str">
        <f>四年级一分钟跳绳得分</f>
        <v/>
      </c>
      <c r="X861" s="517" t="str">
        <f>四年级等级</f>
        <v/>
      </c>
      <c r="Y861" s="515" t="str">
        <f>四年级仰卧起坐得分</f>
        <v/>
      </c>
      <c r="Z861" s="518" t="str">
        <f>四年级等级</f>
        <v/>
      </c>
      <c r="AA861" s="533"/>
      <c r="AB861" s="515"/>
      <c r="AC861" s="533" t="str">
        <f>四年级跳绳附加分</f>
        <v/>
      </c>
      <c r="AD861" s="534" t="str">
        <f>四年级标准分</f>
        <v/>
      </c>
      <c r="AE861" s="534" t="str">
        <f>四年级总分</f>
        <v/>
      </c>
      <c r="AF861" s="517" t="str">
        <f>四年级等级</f>
        <v/>
      </c>
    </row>
    <row r="862" spans="1:32">
      <c r="A862" s="476">
        <v>413</v>
      </c>
      <c r="B862" s="477">
        <v>20</v>
      </c>
      <c r="C862" s="586"/>
      <c r="D862" s="587"/>
      <c r="E862" s="586"/>
      <c r="F862" s="473"/>
      <c r="G862" s="588"/>
      <c r="H862" s="475"/>
      <c r="I862" s="595"/>
      <c r="J862" s="596"/>
      <c r="K862" s="596"/>
      <c r="L862" s="503"/>
      <c r="M862" s="644"/>
      <c r="N862" s="505" t="str">
        <f>四年级BMI</f>
        <v/>
      </c>
      <c r="O862" s="499" t="str">
        <f>四年级BMI等级</f>
        <v/>
      </c>
      <c r="P862" s="500" t="str">
        <f>四年级BMI得分</f>
        <v/>
      </c>
      <c r="Q862" s="515" t="str">
        <f>四年级肺活量得分</f>
        <v/>
      </c>
      <c r="R862" s="512" t="str">
        <f>四年级等级</f>
        <v/>
      </c>
      <c r="S862" s="516" t="str">
        <f>四年级50米跑得分</f>
        <v/>
      </c>
      <c r="T862" s="517" t="str">
        <f>四年级等级</f>
        <v/>
      </c>
      <c r="U862" s="516" t="str">
        <f>四年级坐位体前屈得分</f>
        <v/>
      </c>
      <c r="V862" s="517" t="str">
        <f>四年级等级</f>
        <v/>
      </c>
      <c r="W862" s="516" t="str">
        <f>四年级一分钟跳绳得分</f>
        <v/>
      </c>
      <c r="X862" s="517" t="str">
        <f>四年级等级</f>
        <v/>
      </c>
      <c r="Y862" s="515" t="str">
        <f>四年级仰卧起坐得分</f>
        <v/>
      </c>
      <c r="Z862" s="518" t="str">
        <f>四年级等级</f>
        <v/>
      </c>
      <c r="AA862" s="533"/>
      <c r="AB862" s="515"/>
      <c r="AC862" s="533" t="str">
        <f>四年级跳绳附加分</f>
        <v/>
      </c>
      <c r="AD862" s="534" t="str">
        <f>四年级标准分</f>
        <v/>
      </c>
      <c r="AE862" s="534" t="str">
        <f>四年级总分</f>
        <v/>
      </c>
      <c r="AF862" s="517" t="str">
        <f>四年级等级</f>
        <v/>
      </c>
    </row>
    <row r="863" spans="1:32">
      <c r="A863" s="476">
        <v>413</v>
      </c>
      <c r="B863" s="477">
        <v>21</v>
      </c>
      <c r="C863" s="586"/>
      <c r="D863" s="587"/>
      <c r="E863" s="586"/>
      <c r="F863" s="473"/>
      <c r="G863" s="588"/>
      <c r="H863" s="475"/>
      <c r="I863" s="595"/>
      <c r="J863" s="596"/>
      <c r="K863" s="596"/>
      <c r="L863" s="503"/>
      <c r="M863" s="644"/>
      <c r="N863" s="505" t="str">
        <f>四年级BMI</f>
        <v/>
      </c>
      <c r="O863" s="499" t="str">
        <f>四年级BMI等级</f>
        <v/>
      </c>
      <c r="P863" s="500" t="str">
        <f>四年级BMI得分</f>
        <v/>
      </c>
      <c r="Q863" s="515" t="str">
        <f>四年级肺活量得分</f>
        <v/>
      </c>
      <c r="R863" s="512" t="str">
        <f>四年级等级</f>
        <v/>
      </c>
      <c r="S863" s="516" t="str">
        <f>四年级50米跑得分</f>
        <v/>
      </c>
      <c r="T863" s="517" t="str">
        <f>四年级等级</f>
        <v/>
      </c>
      <c r="U863" s="516" t="str">
        <f>四年级坐位体前屈得分</f>
        <v/>
      </c>
      <c r="V863" s="517" t="str">
        <f>四年级等级</f>
        <v/>
      </c>
      <c r="W863" s="516" t="str">
        <f>四年级一分钟跳绳得分</f>
        <v/>
      </c>
      <c r="X863" s="517" t="str">
        <f>四年级等级</f>
        <v/>
      </c>
      <c r="Y863" s="515" t="str">
        <f>四年级仰卧起坐得分</f>
        <v/>
      </c>
      <c r="Z863" s="518" t="str">
        <f>四年级等级</f>
        <v/>
      </c>
      <c r="AA863" s="533"/>
      <c r="AB863" s="515"/>
      <c r="AC863" s="533" t="str">
        <f>四年级跳绳附加分</f>
        <v/>
      </c>
      <c r="AD863" s="534" t="str">
        <f>四年级标准分</f>
        <v/>
      </c>
      <c r="AE863" s="534" t="str">
        <f>四年级总分</f>
        <v/>
      </c>
      <c r="AF863" s="517" t="str">
        <f>四年级等级</f>
        <v/>
      </c>
    </row>
    <row r="864" spans="1:32">
      <c r="A864" s="476">
        <v>413</v>
      </c>
      <c r="B864" s="477">
        <v>22</v>
      </c>
      <c r="C864" s="586"/>
      <c r="D864" s="587"/>
      <c r="E864" s="586"/>
      <c r="F864" s="473"/>
      <c r="G864" s="588"/>
      <c r="H864" s="475"/>
      <c r="I864" s="595"/>
      <c r="J864" s="596"/>
      <c r="K864" s="596"/>
      <c r="L864" s="503"/>
      <c r="M864" s="644"/>
      <c r="N864" s="505" t="str">
        <f>四年级BMI</f>
        <v/>
      </c>
      <c r="O864" s="499" t="str">
        <f>四年级BMI等级</f>
        <v/>
      </c>
      <c r="P864" s="500" t="str">
        <f>四年级BMI得分</f>
        <v/>
      </c>
      <c r="Q864" s="515" t="str">
        <f>四年级肺活量得分</f>
        <v/>
      </c>
      <c r="R864" s="512" t="str">
        <f>四年级等级</f>
        <v/>
      </c>
      <c r="S864" s="516" t="str">
        <f>四年级50米跑得分</f>
        <v/>
      </c>
      <c r="T864" s="517" t="str">
        <f>四年级等级</f>
        <v/>
      </c>
      <c r="U864" s="516" t="str">
        <f>四年级坐位体前屈得分</f>
        <v/>
      </c>
      <c r="V864" s="517" t="str">
        <f>四年级等级</f>
        <v/>
      </c>
      <c r="W864" s="516" t="str">
        <f>四年级一分钟跳绳得分</f>
        <v/>
      </c>
      <c r="X864" s="517" t="str">
        <f>四年级等级</f>
        <v/>
      </c>
      <c r="Y864" s="515" t="str">
        <f>四年级仰卧起坐得分</f>
        <v/>
      </c>
      <c r="Z864" s="518" t="str">
        <f>四年级等级</f>
        <v/>
      </c>
      <c r="AA864" s="533"/>
      <c r="AB864" s="515"/>
      <c r="AC864" s="533" t="str">
        <f>四年级跳绳附加分</f>
        <v/>
      </c>
      <c r="AD864" s="534" t="str">
        <f>四年级标准分</f>
        <v/>
      </c>
      <c r="AE864" s="534" t="str">
        <f>四年级总分</f>
        <v/>
      </c>
      <c r="AF864" s="517" t="str">
        <f>四年级等级</f>
        <v/>
      </c>
    </row>
    <row r="865" spans="1:32">
      <c r="A865" s="476">
        <v>413</v>
      </c>
      <c r="B865" s="477">
        <v>23</v>
      </c>
      <c r="C865" s="586"/>
      <c r="D865" s="587"/>
      <c r="E865" s="586"/>
      <c r="F865" s="473"/>
      <c r="G865" s="588"/>
      <c r="H865" s="475"/>
      <c r="I865" s="595"/>
      <c r="J865" s="596"/>
      <c r="K865" s="596"/>
      <c r="L865" s="503"/>
      <c r="M865" s="644"/>
      <c r="N865" s="505" t="str">
        <f>四年级BMI</f>
        <v/>
      </c>
      <c r="O865" s="499" t="str">
        <f>四年级BMI等级</f>
        <v/>
      </c>
      <c r="P865" s="500" t="str">
        <f>四年级BMI得分</f>
        <v/>
      </c>
      <c r="Q865" s="515" t="str">
        <f>四年级肺活量得分</f>
        <v/>
      </c>
      <c r="R865" s="512" t="str">
        <f>四年级等级</f>
        <v/>
      </c>
      <c r="S865" s="516" t="str">
        <f>四年级50米跑得分</f>
        <v/>
      </c>
      <c r="T865" s="517" t="str">
        <f>四年级等级</f>
        <v/>
      </c>
      <c r="U865" s="516" t="str">
        <f>四年级坐位体前屈得分</f>
        <v/>
      </c>
      <c r="V865" s="517" t="str">
        <f>四年级等级</f>
        <v/>
      </c>
      <c r="W865" s="516" t="str">
        <f>四年级一分钟跳绳得分</f>
        <v/>
      </c>
      <c r="X865" s="517" t="str">
        <f>四年级等级</f>
        <v/>
      </c>
      <c r="Y865" s="515" t="str">
        <f>四年级仰卧起坐得分</f>
        <v/>
      </c>
      <c r="Z865" s="518" t="str">
        <f>四年级等级</f>
        <v/>
      </c>
      <c r="AA865" s="533"/>
      <c r="AB865" s="515"/>
      <c r="AC865" s="533" t="str">
        <f>四年级跳绳附加分</f>
        <v/>
      </c>
      <c r="AD865" s="534" t="str">
        <f>四年级标准分</f>
        <v/>
      </c>
      <c r="AE865" s="534" t="str">
        <f>四年级总分</f>
        <v/>
      </c>
      <c r="AF865" s="517" t="str">
        <f>四年级等级</f>
        <v/>
      </c>
    </row>
    <row r="866" spans="1:32">
      <c r="A866" s="476">
        <v>413</v>
      </c>
      <c r="B866" s="477">
        <v>24</v>
      </c>
      <c r="C866" s="586"/>
      <c r="D866" s="587"/>
      <c r="E866" s="586"/>
      <c r="F866" s="473"/>
      <c r="G866" s="588"/>
      <c r="H866" s="475"/>
      <c r="I866" s="595"/>
      <c r="J866" s="596"/>
      <c r="K866" s="596"/>
      <c r="L866" s="503"/>
      <c r="M866" s="644"/>
      <c r="N866" s="505" t="str">
        <f>四年级BMI</f>
        <v/>
      </c>
      <c r="O866" s="499" t="str">
        <f>四年级BMI等级</f>
        <v/>
      </c>
      <c r="P866" s="500" t="str">
        <f>四年级BMI得分</f>
        <v/>
      </c>
      <c r="Q866" s="515" t="str">
        <f>四年级肺活量得分</f>
        <v/>
      </c>
      <c r="R866" s="512" t="str">
        <f>四年级等级</f>
        <v/>
      </c>
      <c r="S866" s="516" t="str">
        <f>四年级50米跑得分</f>
        <v/>
      </c>
      <c r="T866" s="517" t="str">
        <f>四年级等级</f>
        <v/>
      </c>
      <c r="U866" s="516" t="str">
        <f>四年级坐位体前屈得分</f>
        <v/>
      </c>
      <c r="V866" s="517" t="str">
        <f>四年级等级</f>
        <v/>
      </c>
      <c r="W866" s="516" t="str">
        <f>四年级一分钟跳绳得分</f>
        <v/>
      </c>
      <c r="X866" s="517" t="str">
        <f>四年级等级</f>
        <v/>
      </c>
      <c r="Y866" s="515" t="str">
        <f>四年级仰卧起坐得分</f>
        <v/>
      </c>
      <c r="Z866" s="518" t="str">
        <f>四年级等级</f>
        <v/>
      </c>
      <c r="AA866" s="533"/>
      <c r="AB866" s="515"/>
      <c r="AC866" s="533" t="str">
        <f>四年级跳绳附加分</f>
        <v/>
      </c>
      <c r="AD866" s="534" t="str">
        <f>四年级标准分</f>
        <v/>
      </c>
      <c r="AE866" s="534" t="str">
        <f>四年级总分</f>
        <v/>
      </c>
      <c r="AF866" s="517" t="str">
        <f>四年级等级</f>
        <v/>
      </c>
    </row>
    <row r="867" spans="1:32">
      <c r="A867" s="476">
        <v>413</v>
      </c>
      <c r="B867" s="477">
        <v>25</v>
      </c>
      <c r="C867" s="586"/>
      <c r="D867" s="587"/>
      <c r="E867" s="586"/>
      <c r="F867" s="473"/>
      <c r="G867" s="588"/>
      <c r="H867" s="475"/>
      <c r="I867" s="595"/>
      <c r="J867" s="596"/>
      <c r="K867" s="596"/>
      <c r="L867" s="503"/>
      <c r="M867" s="644"/>
      <c r="N867" s="505" t="str">
        <f>四年级BMI</f>
        <v/>
      </c>
      <c r="O867" s="499" t="str">
        <f>四年级BMI等级</f>
        <v/>
      </c>
      <c r="P867" s="500" t="str">
        <f>四年级BMI得分</f>
        <v/>
      </c>
      <c r="Q867" s="515" t="str">
        <f>四年级肺活量得分</f>
        <v/>
      </c>
      <c r="R867" s="512" t="str">
        <f>四年级等级</f>
        <v/>
      </c>
      <c r="S867" s="516" t="str">
        <f>四年级50米跑得分</f>
        <v/>
      </c>
      <c r="T867" s="517" t="str">
        <f>四年级等级</f>
        <v/>
      </c>
      <c r="U867" s="516" t="str">
        <f>四年级坐位体前屈得分</f>
        <v/>
      </c>
      <c r="V867" s="517" t="str">
        <f>四年级等级</f>
        <v/>
      </c>
      <c r="W867" s="516" t="str">
        <f>四年级一分钟跳绳得分</f>
        <v/>
      </c>
      <c r="X867" s="517" t="str">
        <f>四年级等级</f>
        <v/>
      </c>
      <c r="Y867" s="515" t="str">
        <f>四年级仰卧起坐得分</f>
        <v/>
      </c>
      <c r="Z867" s="518" t="str">
        <f>四年级等级</f>
        <v/>
      </c>
      <c r="AA867" s="533"/>
      <c r="AB867" s="515"/>
      <c r="AC867" s="533" t="str">
        <f>四年级跳绳附加分</f>
        <v/>
      </c>
      <c r="AD867" s="534" t="str">
        <f>四年级标准分</f>
        <v/>
      </c>
      <c r="AE867" s="534" t="str">
        <f>四年级总分</f>
        <v/>
      </c>
      <c r="AF867" s="517" t="str">
        <f>四年级等级</f>
        <v/>
      </c>
    </row>
    <row r="868" spans="1:32">
      <c r="A868" s="476">
        <v>413</v>
      </c>
      <c r="B868" s="477">
        <v>26</v>
      </c>
      <c r="C868" s="586"/>
      <c r="D868" s="587"/>
      <c r="E868" s="586"/>
      <c r="F868" s="473"/>
      <c r="G868" s="588"/>
      <c r="H868" s="475"/>
      <c r="I868" s="595"/>
      <c r="J868" s="596"/>
      <c r="K868" s="596"/>
      <c r="L868" s="503"/>
      <c r="M868" s="644"/>
      <c r="N868" s="505" t="str">
        <f>四年级BMI</f>
        <v/>
      </c>
      <c r="O868" s="499" t="str">
        <f>四年级BMI等级</f>
        <v/>
      </c>
      <c r="P868" s="500" t="str">
        <f>四年级BMI得分</f>
        <v/>
      </c>
      <c r="Q868" s="515" t="str">
        <f>四年级肺活量得分</f>
        <v/>
      </c>
      <c r="R868" s="512" t="str">
        <f>四年级等级</f>
        <v/>
      </c>
      <c r="S868" s="516" t="str">
        <f>四年级50米跑得分</f>
        <v/>
      </c>
      <c r="T868" s="517" t="str">
        <f>四年级等级</f>
        <v/>
      </c>
      <c r="U868" s="516" t="str">
        <f>四年级坐位体前屈得分</f>
        <v/>
      </c>
      <c r="V868" s="517" t="str">
        <f>四年级等级</f>
        <v/>
      </c>
      <c r="W868" s="516" t="str">
        <f>四年级一分钟跳绳得分</f>
        <v/>
      </c>
      <c r="X868" s="517" t="str">
        <f>四年级等级</f>
        <v/>
      </c>
      <c r="Y868" s="515" t="str">
        <f>四年级仰卧起坐得分</f>
        <v/>
      </c>
      <c r="Z868" s="518" t="str">
        <f>四年级等级</f>
        <v/>
      </c>
      <c r="AA868" s="533"/>
      <c r="AB868" s="515"/>
      <c r="AC868" s="533" t="str">
        <f>四年级跳绳附加分</f>
        <v/>
      </c>
      <c r="AD868" s="534" t="str">
        <f>四年级标准分</f>
        <v/>
      </c>
      <c r="AE868" s="534" t="str">
        <f>四年级总分</f>
        <v/>
      </c>
      <c r="AF868" s="517" t="str">
        <f>四年级等级</f>
        <v/>
      </c>
    </row>
    <row r="869" spans="1:32">
      <c r="A869" s="476">
        <v>413</v>
      </c>
      <c r="B869" s="477">
        <v>27</v>
      </c>
      <c r="C869" s="586"/>
      <c r="D869" s="587"/>
      <c r="E869" s="586"/>
      <c r="F869" s="473"/>
      <c r="G869" s="588"/>
      <c r="H869" s="475"/>
      <c r="I869" s="595"/>
      <c r="J869" s="596"/>
      <c r="K869" s="596"/>
      <c r="L869" s="503"/>
      <c r="M869" s="644"/>
      <c r="N869" s="505" t="str">
        <f>四年级BMI</f>
        <v/>
      </c>
      <c r="O869" s="499" t="str">
        <f>四年级BMI等级</f>
        <v/>
      </c>
      <c r="P869" s="500" t="str">
        <f>四年级BMI得分</f>
        <v/>
      </c>
      <c r="Q869" s="515" t="str">
        <f>四年级肺活量得分</f>
        <v/>
      </c>
      <c r="R869" s="512" t="str">
        <f>四年级等级</f>
        <v/>
      </c>
      <c r="S869" s="516" t="str">
        <f>四年级50米跑得分</f>
        <v/>
      </c>
      <c r="T869" s="517" t="str">
        <f>四年级等级</f>
        <v/>
      </c>
      <c r="U869" s="516" t="str">
        <f>四年级坐位体前屈得分</f>
        <v/>
      </c>
      <c r="V869" s="517" t="str">
        <f>四年级等级</f>
        <v/>
      </c>
      <c r="W869" s="516" t="str">
        <f>四年级一分钟跳绳得分</f>
        <v/>
      </c>
      <c r="X869" s="517" t="str">
        <f>四年级等级</f>
        <v/>
      </c>
      <c r="Y869" s="515" t="str">
        <f>四年级仰卧起坐得分</f>
        <v/>
      </c>
      <c r="Z869" s="518" t="str">
        <f>四年级等级</f>
        <v/>
      </c>
      <c r="AA869" s="533"/>
      <c r="AB869" s="515"/>
      <c r="AC869" s="533" t="str">
        <f>四年级跳绳附加分</f>
        <v/>
      </c>
      <c r="AD869" s="534" t="str">
        <f>四年级标准分</f>
        <v/>
      </c>
      <c r="AE869" s="534" t="str">
        <f>四年级总分</f>
        <v/>
      </c>
      <c r="AF869" s="517" t="str">
        <f>四年级等级</f>
        <v/>
      </c>
    </row>
    <row r="870" spans="1:32">
      <c r="A870" s="476">
        <v>413</v>
      </c>
      <c r="B870" s="477">
        <v>28</v>
      </c>
      <c r="C870" s="586"/>
      <c r="D870" s="587"/>
      <c r="E870" s="586"/>
      <c r="F870" s="473"/>
      <c r="G870" s="588"/>
      <c r="H870" s="475"/>
      <c r="I870" s="595"/>
      <c r="J870" s="596"/>
      <c r="K870" s="596"/>
      <c r="L870" s="503"/>
      <c r="M870" s="644"/>
      <c r="N870" s="505" t="str">
        <f>四年级BMI</f>
        <v/>
      </c>
      <c r="O870" s="499" t="str">
        <f>四年级BMI等级</f>
        <v/>
      </c>
      <c r="P870" s="500" t="str">
        <f>四年级BMI得分</f>
        <v/>
      </c>
      <c r="Q870" s="515" t="str">
        <f>四年级肺活量得分</f>
        <v/>
      </c>
      <c r="R870" s="512" t="str">
        <f>四年级等级</f>
        <v/>
      </c>
      <c r="S870" s="516" t="str">
        <f>四年级50米跑得分</f>
        <v/>
      </c>
      <c r="T870" s="517" t="str">
        <f>四年级等级</f>
        <v/>
      </c>
      <c r="U870" s="516" t="str">
        <f>四年级坐位体前屈得分</f>
        <v/>
      </c>
      <c r="V870" s="517" t="str">
        <f>四年级等级</f>
        <v/>
      </c>
      <c r="W870" s="516" t="str">
        <f>四年级一分钟跳绳得分</f>
        <v/>
      </c>
      <c r="X870" s="517" t="str">
        <f>四年级等级</f>
        <v/>
      </c>
      <c r="Y870" s="515" t="str">
        <f>四年级仰卧起坐得分</f>
        <v/>
      </c>
      <c r="Z870" s="518" t="str">
        <f>四年级等级</f>
        <v/>
      </c>
      <c r="AA870" s="533"/>
      <c r="AB870" s="515"/>
      <c r="AC870" s="533" t="str">
        <f>四年级跳绳附加分</f>
        <v/>
      </c>
      <c r="AD870" s="534" t="str">
        <f>四年级标准分</f>
        <v/>
      </c>
      <c r="AE870" s="534" t="str">
        <f>四年级总分</f>
        <v/>
      </c>
      <c r="AF870" s="517" t="str">
        <f>四年级等级</f>
        <v/>
      </c>
    </row>
    <row r="871" spans="1:32">
      <c r="A871" s="476">
        <v>413</v>
      </c>
      <c r="B871" s="477">
        <v>29</v>
      </c>
      <c r="C871" s="586"/>
      <c r="D871" s="587"/>
      <c r="E871" s="586"/>
      <c r="F871" s="473"/>
      <c r="G871" s="588"/>
      <c r="H871" s="475"/>
      <c r="I871" s="595"/>
      <c r="J871" s="596"/>
      <c r="K871" s="596"/>
      <c r="L871" s="503"/>
      <c r="M871" s="644"/>
      <c r="N871" s="505" t="str">
        <f>四年级BMI</f>
        <v/>
      </c>
      <c r="O871" s="499" t="str">
        <f>四年级BMI等级</f>
        <v/>
      </c>
      <c r="P871" s="500" t="str">
        <f>四年级BMI得分</f>
        <v/>
      </c>
      <c r="Q871" s="515" t="str">
        <f>四年级肺活量得分</f>
        <v/>
      </c>
      <c r="R871" s="512" t="str">
        <f>四年级等级</f>
        <v/>
      </c>
      <c r="S871" s="516" t="str">
        <f>四年级50米跑得分</f>
        <v/>
      </c>
      <c r="T871" s="517" t="str">
        <f>四年级等级</f>
        <v/>
      </c>
      <c r="U871" s="516" t="str">
        <f>四年级坐位体前屈得分</f>
        <v/>
      </c>
      <c r="V871" s="517" t="str">
        <f>四年级等级</f>
        <v/>
      </c>
      <c r="W871" s="516" t="str">
        <f>四年级一分钟跳绳得分</f>
        <v/>
      </c>
      <c r="X871" s="517" t="str">
        <f>四年级等级</f>
        <v/>
      </c>
      <c r="Y871" s="515" t="str">
        <f>四年级仰卧起坐得分</f>
        <v/>
      </c>
      <c r="Z871" s="518" t="str">
        <f>四年级等级</f>
        <v/>
      </c>
      <c r="AA871" s="533"/>
      <c r="AB871" s="515"/>
      <c r="AC871" s="533" t="str">
        <f>四年级跳绳附加分</f>
        <v/>
      </c>
      <c r="AD871" s="534" t="str">
        <f>四年级标准分</f>
        <v/>
      </c>
      <c r="AE871" s="534" t="str">
        <f>四年级总分</f>
        <v/>
      </c>
      <c r="AF871" s="517" t="str">
        <f>四年级等级</f>
        <v/>
      </c>
    </row>
    <row r="872" spans="1:32">
      <c r="A872" s="476">
        <v>413</v>
      </c>
      <c r="B872" s="477">
        <v>30</v>
      </c>
      <c r="C872" s="586"/>
      <c r="D872" s="587"/>
      <c r="E872" s="586"/>
      <c r="F872" s="473"/>
      <c r="G872" s="588"/>
      <c r="H872" s="475"/>
      <c r="I872" s="595"/>
      <c r="J872" s="596"/>
      <c r="K872" s="596"/>
      <c r="L872" s="503"/>
      <c r="M872" s="644"/>
      <c r="N872" s="505" t="str">
        <f>四年级BMI</f>
        <v/>
      </c>
      <c r="O872" s="499" t="str">
        <f>四年级BMI等级</f>
        <v/>
      </c>
      <c r="P872" s="500" t="str">
        <f>四年级BMI得分</f>
        <v/>
      </c>
      <c r="Q872" s="515" t="str">
        <f>四年级肺活量得分</f>
        <v/>
      </c>
      <c r="R872" s="512" t="str">
        <f>四年级等级</f>
        <v/>
      </c>
      <c r="S872" s="516" t="str">
        <f>四年级50米跑得分</f>
        <v/>
      </c>
      <c r="T872" s="517" t="str">
        <f>四年级等级</f>
        <v/>
      </c>
      <c r="U872" s="516" t="str">
        <f>四年级坐位体前屈得分</f>
        <v/>
      </c>
      <c r="V872" s="517" t="str">
        <f>四年级等级</f>
        <v/>
      </c>
      <c r="W872" s="516" t="str">
        <f>四年级一分钟跳绳得分</f>
        <v/>
      </c>
      <c r="X872" s="517" t="str">
        <f>四年级等级</f>
        <v/>
      </c>
      <c r="Y872" s="515" t="str">
        <f>四年级仰卧起坐得分</f>
        <v/>
      </c>
      <c r="Z872" s="518" t="str">
        <f>四年级等级</f>
        <v/>
      </c>
      <c r="AA872" s="533"/>
      <c r="AB872" s="515"/>
      <c r="AC872" s="533" t="str">
        <f>四年级跳绳附加分</f>
        <v/>
      </c>
      <c r="AD872" s="534" t="str">
        <f>四年级标准分</f>
        <v/>
      </c>
      <c r="AE872" s="534" t="str">
        <f>四年级总分</f>
        <v/>
      </c>
      <c r="AF872" s="517" t="str">
        <f>四年级等级</f>
        <v/>
      </c>
    </row>
    <row r="873" spans="1:32">
      <c r="A873" s="476">
        <v>413</v>
      </c>
      <c r="B873" s="477">
        <v>31</v>
      </c>
      <c r="C873" s="586"/>
      <c r="D873" s="587"/>
      <c r="E873" s="586"/>
      <c r="F873" s="473"/>
      <c r="G873" s="588"/>
      <c r="H873" s="475"/>
      <c r="I873" s="595"/>
      <c r="J873" s="596"/>
      <c r="K873" s="596"/>
      <c r="L873" s="503"/>
      <c r="M873" s="644"/>
      <c r="N873" s="505" t="str">
        <f>四年级BMI</f>
        <v/>
      </c>
      <c r="O873" s="499" t="str">
        <f>四年级BMI等级</f>
        <v/>
      </c>
      <c r="P873" s="500" t="str">
        <f>四年级BMI得分</f>
        <v/>
      </c>
      <c r="Q873" s="515" t="str">
        <f>四年级肺活量得分</f>
        <v/>
      </c>
      <c r="R873" s="512" t="str">
        <f>四年级等级</f>
        <v/>
      </c>
      <c r="S873" s="516" t="str">
        <f>四年级50米跑得分</f>
        <v/>
      </c>
      <c r="T873" s="517" t="str">
        <f>四年级等级</f>
        <v/>
      </c>
      <c r="U873" s="516" t="str">
        <f>四年级坐位体前屈得分</f>
        <v/>
      </c>
      <c r="V873" s="517" t="str">
        <f>四年级等级</f>
        <v/>
      </c>
      <c r="W873" s="516" t="str">
        <f>四年级一分钟跳绳得分</f>
        <v/>
      </c>
      <c r="X873" s="517" t="str">
        <f>四年级等级</f>
        <v/>
      </c>
      <c r="Y873" s="515" t="str">
        <f>四年级仰卧起坐得分</f>
        <v/>
      </c>
      <c r="Z873" s="518" t="str">
        <f>四年级等级</f>
        <v/>
      </c>
      <c r="AA873" s="533"/>
      <c r="AB873" s="515"/>
      <c r="AC873" s="533" t="str">
        <f>四年级跳绳附加分</f>
        <v/>
      </c>
      <c r="AD873" s="534" t="str">
        <f>四年级标准分</f>
        <v/>
      </c>
      <c r="AE873" s="534" t="str">
        <f>四年级总分</f>
        <v/>
      </c>
      <c r="AF873" s="517" t="str">
        <f>四年级等级</f>
        <v/>
      </c>
    </row>
    <row r="874" spans="1:32">
      <c r="A874" s="476">
        <v>413</v>
      </c>
      <c r="B874" s="477">
        <v>32</v>
      </c>
      <c r="C874" s="586"/>
      <c r="D874" s="587"/>
      <c r="E874" s="586"/>
      <c r="F874" s="473"/>
      <c r="G874" s="588"/>
      <c r="H874" s="475"/>
      <c r="I874" s="595"/>
      <c r="J874" s="596"/>
      <c r="K874" s="596"/>
      <c r="L874" s="503"/>
      <c r="M874" s="644"/>
      <c r="N874" s="505" t="str">
        <f>四年级BMI</f>
        <v/>
      </c>
      <c r="O874" s="499" t="str">
        <f>四年级BMI等级</f>
        <v/>
      </c>
      <c r="P874" s="500" t="str">
        <f>四年级BMI得分</f>
        <v/>
      </c>
      <c r="Q874" s="515" t="str">
        <f>四年级肺活量得分</f>
        <v/>
      </c>
      <c r="R874" s="512" t="str">
        <f>四年级等级</f>
        <v/>
      </c>
      <c r="S874" s="516" t="str">
        <f>四年级50米跑得分</f>
        <v/>
      </c>
      <c r="T874" s="517" t="str">
        <f>四年级等级</f>
        <v/>
      </c>
      <c r="U874" s="516" t="str">
        <f>四年级坐位体前屈得分</f>
        <v/>
      </c>
      <c r="V874" s="517" t="str">
        <f>四年级等级</f>
        <v/>
      </c>
      <c r="W874" s="516" t="str">
        <f>四年级一分钟跳绳得分</f>
        <v/>
      </c>
      <c r="X874" s="517" t="str">
        <f>四年级等级</f>
        <v/>
      </c>
      <c r="Y874" s="515" t="str">
        <f>四年级仰卧起坐得分</f>
        <v/>
      </c>
      <c r="Z874" s="518" t="str">
        <f>四年级等级</f>
        <v/>
      </c>
      <c r="AA874" s="533"/>
      <c r="AB874" s="515"/>
      <c r="AC874" s="533" t="str">
        <f>四年级跳绳附加分</f>
        <v/>
      </c>
      <c r="AD874" s="534" t="str">
        <f>四年级标准分</f>
        <v/>
      </c>
      <c r="AE874" s="534" t="str">
        <f>四年级总分</f>
        <v/>
      </c>
      <c r="AF874" s="517" t="str">
        <f>四年级等级</f>
        <v/>
      </c>
    </row>
    <row r="875" spans="1:32">
      <c r="A875" s="476">
        <v>413</v>
      </c>
      <c r="B875" s="477">
        <v>33</v>
      </c>
      <c r="C875" s="586"/>
      <c r="D875" s="587"/>
      <c r="E875" s="586"/>
      <c r="F875" s="481"/>
      <c r="G875" s="588"/>
      <c r="H875" s="475"/>
      <c r="I875" s="595"/>
      <c r="J875" s="596"/>
      <c r="K875" s="596"/>
      <c r="L875" s="503"/>
      <c r="M875" s="644"/>
      <c r="N875" s="505" t="str">
        <f>四年级BMI</f>
        <v/>
      </c>
      <c r="O875" s="499" t="str">
        <f>四年级BMI等级</f>
        <v/>
      </c>
      <c r="P875" s="500" t="str">
        <f>四年级BMI得分</f>
        <v/>
      </c>
      <c r="Q875" s="515" t="str">
        <f>四年级肺活量得分</f>
        <v/>
      </c>
      <c r="R875" s="512" t="str">
        <f>四年级等级</f>
        <v/>
      </c>
      <c r="S875" s="516" t="str">
        <f>四年级50米跑得分</f>
        <v/>
      </c>
      <c r="T875" s="517" t="str">
        <f>四年级等级</f>
        <v/>
      </c>
      <c r="U875" s="516" t="str">
        <f>四年级坐位体前屈得分</f>
        <v/>
      </c>
      <c r="V875" s="517" t="str">
        <f>四年级等级</f>
        <v/>
      </c>
      <c r="W875" s="516" t="str">
        <f>四年级一分钟跳绳得分</f>
        <v/>
      </c>
      <c r="X875" s="517" t="str">
        <f>四年级等级</f>
        <v/>
      </c>
      <c r="Y875" s="515" t="str">
        <f>四年级仰卧起坐得分</f>
        <v/>
      </c>
      <c r="Z875" s="518" t="str">
        <f>四年级等级</f>
        <v/>
      </c>
      <c r="AA875" s="533"/>
      <c r="AB875" s="515"/>
      <c r="AC875" s="533" t="str">
        <f>四年级跳绳附加分</f>
        <v/>
      </c>
      <c r="AD875" s="534" t="str">
        <f>四年级标准分</f>
        <v/>
      </c>
      <c r="AE875" s="534" t="str">
        <f>四年级总分</f>
        <v/>
      </c>
      <c r="AF875" s="517" t="str">
        <f>四年级等级</f>
        <v/>
      </c>
    </row>
    <row r="876" spans="1:32">
      <c r="A876" s="476">
        <v>413</v>
      </c>
      <c r="B876" s="477">
        <v>34</v>
      </c>
      <c r="C876" s="586"/>
      <c r="D876" s="587"/>
      <c r="E876" s="586"/>
      <c r="F876" s="481"/>
      <c r="G876" s="588"/>
      <c r="H876" s="475"/>
      <c r="I876" s="595"/>
      <c r="J876" s="596"/>
      <c r="K876" s="596"/>
      <c r="L876" s="503"/>
      <c r="M876" s="644"/>
      <c r="N876" s="505" t="str">
        <f>四年级BMI</f>
        <v/>
      </c>
      <c r="O876" s="499" t="str">
        <f>四年级BMI等级</f>
        <v/>
      </c>
      <c r="P876" s="500" t="str">
        <f>四年级BMI得分</f>
        <v/>
      </c>
      <c r="Q876" s="515" t="str">
        <f>四年级肺活量得分</f>
        <v/>
      </c>
      <c r="R876" s="512" t="str">
        <f>四年级等级</f>
        <v/>
      </c>
      <c r="S876" s="516" t="str">
        <f>四年级50米跑得分</f>
        <v/>
      </c>
      <c r="T876" s="517" t="str">
        <f>四年级等级</f>
        <v/>
      </c>
      <c r="U876" s="516" t="str">
        <f>四年级坐位体前屈得分</f>
        <v/>
      </c>
      <c r="V876" s="517" t="str">
        <f>四年级等级</f>
        <v/>
      </c>
      <c r="W876" s="516" t="str">
        <f>四年级一分钟跳绳得分</f>
        <v/>
      </c>
      <c r="X876" s="517" t="str">
        <f>四年级等级</f>
        <v/>
      </c>
      <c r="Y876" s="515" t="str">
        <f>四年级仰卧起坐得分</f>
        <v/>
      </c>
      <c r="Z876" s="518" t="str">
        <f>四年级等级</f>
        <v/>
      </c>
      <c r="AA876" s="533"/>
      <c r="AB876" s="515"/>
      <c r="AC876" s="533" t="str">
        <f>四年级跳绳附加分</f>
        <v/>
      </c>
      <c r="AD876" s="534" t="str">
        <f>四年级标准分</f>
        <v/>
      </c>
      <c r="AE876" s="534" t="str">
        <f>四年级总分</f>
        <v/>
      </c>
      <c r="AF876" s="517" t="str">
        <f>四年级等级</f>
        <v/>
      </c>
    </row>
    <row r="877" spans="1:32">
      <c r="A877" s="476">
        <v>413</v>
      </c>
      <c r="B877" s="477">
        <v>35</v>
      </c>
      <c r="C877" s="586"/>
      <c r="D877" s="587"/>
      <c r="E877" s="586"/>
      <c r="F877" s="481"/>
      <c r="G877" s="588"/>
      <c r="H877" s="475"/>
      <c r="I877" s="595"/>
      <c r="J877" s="596"/>
      <c r="K877" s="596"/>
      <c r="L877" s="503"/>
      <c r="M877" s="644"/>
      <c r="N877" s="505" t="str">
        <f>四年级BMI</f>
        <v/>
      </c>
      <c r="O877" s="499" t="str">
        <f>四年级BMI等级</f>
        <v/>
      </c>
      <c r="P877" s="500" t="str">
        <f>四年级BMI得分</f>
        <v/>
      </c>
      <c r="Q877" s="515" t="str">
        <f>四年级肺活量得分</f>
        <v/>
      </c>
      <c r="R877" s="512" t="str">
        <f>四年级等级</f>
        <v/>
      </c>
      <c r="S877" s="516" t="str">
        <f>四年级50米跑得分</f>
        <v/>
      </c>
      <c r="T877" s="517" t="str">
        <f>四年级等级</f>
        <v/>
      </c>
      <c r="U877" s="516" t="str">
        <f>四年级坐位体前屈得分</f>
        <v/>
      </c>
      <c r="V877" s="517" t="str">
        <f>四年级等级</f>
        <v/>
      </c>
      <c r="W877" s="516" t="str">
        <f>四年级一分钟跳绳得分</f>
        <v/>
      </c>
      <c r="X877" s="517" t="str">
        <f>四年级等级</f>
        <v/>
      </c>
      <c r="Y877" s="515" t="str">
        <f>四年级仰卧起坐得分</f>
        <v/>
      </c>
      <c r="Z877" s="518" t="str">
        <f>四年级等级</f>
        <v/>
      </c>
      <c r="AA877" s="533"/>
      <c r="AB877" s="515"/>
      <c r="AC877" s="533" t="str">
        <f>四年级跳绳附加分</f>
        <v/>
      </c>
      <c r="AD877" s="534" t="str">
        <f>四年级标准分</f>
        <v/>
      </c>
      <c r="AE877" s="534" t="str">
        <f>四年级总分</f>
        <v/>
      </c>
      <c r="AF877" s="517" t="str">
        <f>四年级等级</f>
        <v/>
      </c>
    </row>
    <row r="878" spans="1:32">
      <c r="A878" s="476">
        <v>413</v>
      </c>
      <c r="B878" s="477">
        <v>36</v>
      </c>
      <c r="C878" s="586"/>
      <c r="D878" s="587"/>
      <c r="E878" s="586"/>
      <c r="F878" s="481"/>
      <c r="G878" s="588"/>
      <c r="H878" s="475"/>
      <c r="I878" s="595"/>
      <c r="J878" s="596"/>
      <c r="K878" s="596"/>
      <c r="L878" s="503"/>
      <c r="M878" s="644"/>
      <c r="N878" s="505" t="str">
        <f>四年级BMI</f>
        <v/>
      </c>
      <c r="O878" s="499" t="str">
        <f>四年级BMI等级</f>
        <v/>
      </c>
      <c r="P878" s="500" t="str">
        <f>四年级BMI得分</f>
        <v/>
      </c>
      <c r="Q878" s="515" t="str">
        <f>四年级肺活量得分</f>
        <v/>
      </c>
      <c r="R878" s="512" t="str">
        <f>四年级等级</f>
        <v/>
      </c>
      <c r="S878" s="516" t="str">
        <f>四年级50米跑得分</f>
        <v/>
      </c>
      <c r="T878" s="517" t="str">
        <f>四年级等级</f>
        <v/>
      </c>
      <c r="U878" s="516" t="str">
        <f>四年级坐位体前屈得分</f>
        <v/>
      </c>
      <c r="V878" s="517" t="str">
        <f>四年级等级</f>
        <v/>
      </c>
      <c r="W878" s="516" t="str">
        <f>四年级一分钟跳绳得分</f>
        <v/>
      </c>
      <c r="X878" s="517" t="str">
        <f>四年级等级</f>
        <v/>
      </c>
      <c r="Y878" s="515" t="str">
        <f>四年级仰卧起坐得分</f>
        <v/>
      </c>
      <c r="Z878" s="518" t="str">
        <f>四年级等级</f>
        <v/>
      </c>
      <c r="AA878" s="533"/>
      <c r="AB878" s="515"/>
      <c r="AC878" s="533" t="str">
        <f>四年级跳绳附加分</f>
        <v/>
      </c>
      <c r="AD878" s="534" t="str">
        <f>四年级标准分</f>
        <v/>
      </c>
      <c r="AE878" s="534" t="str">
        <f>四年级总分</f>
        <v/>
      </c>
      <c r="AF878" s="517" t="str">
        <f>四年级等级</f>
        <v/>
      </c>
    </row>
    <row r="879" spans="1:32">
      <c r="A879" s="476">
        <v>413</v>
      </c>
      <c r="B879" s="477">
        <v>37</v>
      </c>
      <c r="C879" s="586"/>
      <c r="D879" s="587"/>
      <c r="E879" s="586"/>
      <c r="F879" s="481"/>
      <c r="G879" s="588"/>
      <c r="H879" s="475"/>
      <c r="I879" s="595"/>
      <c r="J879" s="596"/>
      <c r="K879" s="596"/>
      <c r="L879" s="503"/>
      <c r="M879" s="644"/>
      <c r="N879" s="505" t="str">
        <f>四年级BMI</f>
        <v/>
      </c>
      <c r="O879" s="499" t="str">
        <f>四年级BMI等级</f>
        <v/>
      </c>
      <c r="P879" s="500" t="str">
        <f>四年级BMI得分</f>
        <v/>
      </c>
      <c r="Q879" s="515" t="str">
        <f>四年级肺活量得分</f>
        <v/>
      </c>
      <c r="R879" s="512" t="str">
        <f>四年级等级</f>
        <v/>
      </c>
      <c r="S879" s="516" t="str">
        <f>四年级50米跑得分</f>
        <v/>
      </c>
      <c r="T879" s="517" t="str">
        <f>四年级等级</f>
        <v/>
      </c>
      <c r="U879" s="516" t="str">
        <f>四年级坐位体前屈得分</f>
        <v/>
      </c>
      <c r="V879" s="517" t="str">
        <f>四年级等级</f>
        <v/>
      </c>
      <c r="W879" s="516" t="str">
        <f>四年级一分钟跳绳得分</f>
        <v/>
      </c>
      <c r="X879" s="517" t="str">
        <f>四年级等级</f>
        <v/>
      </c>
      <c r="Y879" s="515" t="str">
        <f>四年级仰卧起坐得分</f>
        <v/>
      </c>
      <c r="Z879" s="518" t="str">
        <f>四年级等级</f>
        <v/>
      </c>
      <c r="AA879" s="533"/>
      <c r="AB879" s="515"/>
      <c r="AC879" s="533" t="str">
        <f>四年级跳绳附加分</f>
        <v/>
      </c>
      <c r="AD879" s="534" t="str">
        <f>四年级标准分</f>
        <v/>
      </c>
      <c r="AE879" s="534" t="str">
        <f>四年级总分</f>
        <v/>
      </c>
      <c r="AF879" s="517" t="str">
        <f>四年级等级</f>
        <v/>
      </c>
    </row>
    <row r="880" spans="1:32">
      <c r="A880" s="476">
        <v>413</v>
      </c>
      <c r="B880" s="477">
        <v>38</v>
      </c>
      <c r="C880" s="586"/>
      <c r="D880" s="587"/>
      <c r="E880" s="586"/>
      <c r="F880" s="481"/>
      <c r="G880" s="588"/>
      <c r="H880" s="475"/>
      <c r="I880" s="595"/>
      <c r="J880" s="596"/>
      <c r="K880" s="596"/>
      <c r="L880" s="503"/>
      <c r="M880" s="644"/>
      <c r="N880" s="505" t="str">
        <f>四年级BMI</f>
        <v/>
      </c>
      <c r="O880" s="499" t="str">
        <f>四年级BMI等级</f>
        <v/>
      </c>
      <c r="P880" s="500" t="str">
        <f>四年级BMI得分</f>
        <v/>
      </c>
      <c r="Q880" s="515" t="str">
        <f>四年级肺活量得分</f>
        <v/>
      </c>
      <c r="R880" s="512" t="str">
        <f>四年级等级</f>
        <v/>
      </c>
      <c r="S880" s="516" t="str">
        <f>四年级50米跑得分</f>
        <v/>
      </c>
      <c r="T880" s="517" t="str">
        <f>四年级等级</f>
        <v/>
      </c>
      <c r="U880" s="516" t="str">
        <f>四年级坐位体前屈得分</f>
        <v/>
      </c>
      <c r="V880" s="517" t="str">
        <f>四年级等级</f>
        <v/>
      </c>
      <c r="W880" s="516" t="str">
        <f>四年级一分钟跳绳得分</f>
        <v/>
      </c>
      <c r="X880" s="517" t="str">
        <f>四年级等级</f>
        <v/>
      </c>
      <c r="Y880" s="515" t="str">
        <f>四年级仰卧起坐得分</f>
        <v/>
      </c>
      <c r="Z880" s="518" t="str">
        <f>四年级等级</f>
        <v/>
      </c>
      <c r="AA880" s="533"/>
      <c r="AB880" s="515"/>
      <c r="AC880" s="533" t="str">
        <f>四年级跳绳附加分</f>
        <v/>
      </c>
      <c r="AD880" s="534" t="str">
        <f>四年级标准分</f>
        <v/>
      </c>
      <c r="AE880" s="534" t="str">
        <f>四年级总分</f>
        <v/>
      </c>
      <c r="AF880" s="517" t="str">
        <f>四年级等级</f>
        <v/>
      </c>
    </row>
    <row r="881" spans="1:32">
      <c r="A881" s="476">
        <v>413</v>
      </c>
      <c r="B881" s="477">
        <v>39</v>
      </c>
      <c r="C881" s="586"/>
      <c r="D881" s="587"/>
      <c r="E881" s="586"/>
      <c r="F881" s="481"/>
      <c r="G881" s="588"/>
      <c r="H881" s="475"/>
      <c r="I881" s="595"/>
      <c r="J881" s="596"/>
      <c r="K881" s="596"/>
      <c r="L881" s="503"/>
      <c r="M881" s="644"/>
      <c r="N881" s="505" t="str">
        <f>四年级BMI</f>
        <v/>
      </c>
      <c r="O881" s="499" t="str">
        <f>四年级BMI等级</f>
        <v/>
      </c>
      <c r="P881" s="500" t="str">
        <f>四年级BMI得分</f>
        <v/>
      </c>
      <c r="Q881" s="515" t="str">
        <f>四年级肺活量得分</f>
        <v/>
      </c>
      <c r="R881" s="512" t="str">
        <f>四年级等级</f>
        <v/>
      </c>
      <c r="S881" s="516" t="str">
        <f>四年级50米跑得分</f>
        <v/>
      </c>
      <c r="T881" s="517" t="str">
        <f>四年级等级</f>
        <v/>
      </c>
      <c r="U881" s="516" t="str">
        <f>四年级坐位体前屈得分</f>
        <v/>
      </c>
      <c r="V881" s="517" t="str">
        <f>四年级等级</f>
        <v/>
      </c>
      <c r="W881" s="516" t="str">
        <f>四年级一分钟跳绳得分</f>
        <v/>
      </c>
      <c r="X881" s="517" t="str">
        <f>四年级等级</f>
        <v/>
      </c>
      <c r="Y881" s="515" t="str">
        <f>四年级仰卧起坐得分</f>
        <v/>
      </c>
      <c r="Z881" s="518" t="str">
        <f>四年级等级</f>
        <v/>
      </c>
      <c r="AA881" s="533"/>
      <c r="AB881" s="515"/>
      <c r="AC881" s="533" t="str">
        <f>四年级跳绳附加分</f>
        <v/>
      </c>
      <c r="AD881" s="534" t="str">
        <f>四年级标准分</f>
        <v/>
      </c>
      <c r="AE881" s="534" t="str">
        <f>四年级总分</f>
        <v/>
      </c>
      <c r="AF881" s="517" t="str">
        <f>四年级等级</f>
        <v/>
      </c>
    </row>
    <row r="882" spans="1:32">
      <c r="A882" s="476">
        <v>413</v>
      </c>
      <c r="B882" s="477">
        <v>40</v>
      </c>
      <c r="C882" s="586"/>
      <c r="D882" s="587"/>
      <c r="E882" s="586"/>
      <c r="F882" s="481"/>
      <c r="G882" s="588"/>
      <c r="H882" s="475"/>
      <c r="I882" s="595"/>
      <c r="J882" s="596"/>
      <c r="K882" s="596"/>
      <c r="L882" s="503"/>
      <c r="M882" s="644"/>
      <c r="N882" s="505" t="str">
        <f>四年级BMI</f>
        <v/>
      </c>
      <c r="O882" s="499" t="str">
        <f>四年级BMI等级</f>
        <v/>
      </c>
      <c r="P882" s="500" t="str">
        <f>四年级BMI得分</f>
        <v/>
      </c>
      <c r="Q882" s="515" t="str">
        <f>四年级肺活量得分</f>
        <v/>
      </c>
      <c r="R882" s="512" t="str">
        <f>四年级等级</f>
        <v/>
      </c>
      <c r="S882" s="516" t="str">
        <f>四年级50米跑得分</f>
        <v/>
      </c>
      <c r="T882" s="517" t="str">
        <f>四年级等级</f>
        <v/>
      </c>
      <c r="U882" s="516" t="str">
        <f>四年级坐位体前屈得分</f>
        <v/>
      </c>
      <c r="V882" s="517" t="str">
        <f>四年级等级</f>
        <v/>
      </c>
      <c r="W882" s="516" t="str">
        <f>四年级一分钟跳绳得分</f>
        <v/>
      </c>
      <c r="X882" s="517" t="str">
        <f>四年级等级</f>
        <v/>
      </c>
      <c r="Y882" s="515" t="str">
        <f>四年级仰卧起坐得分</f>
        <v/>
      </c>
      <c r="Z882" s="518" t="str">
        <f>四年级等级</f>
        <v/>
      </c>
      <c r="AA882" s="533"/>
      <c r="AB882" s="515"/>
      <c r="AC882" s="533" t="str">
        <f>四年级跳绳附加分</f>
        <v/>
      </c>
      <c r="AD882" s="534" t="str">
        <f>四年级标准分</f>
        <v/>
      </c>
      <c r="AE882" s="534" t="str">
        <f>四年级总分</f>
        <v/>
      </c>
      <c r="AF882" s="517" t="str">
        <f>四年级等级</f>
        <v/>
      </c>
    </row>
    <row r="883" spans="1:32">
      <c r="A883" s="476">
        <v>413</v>
      </c>
      <c r="B883" s="477">
        <v>41</v>
      </c>
      <c r="C883" s="604"/>
      <c r="D883" s="605"/>
      <c r="E883" s="593"/>
      <c r="F883" s="473"/>
      <c r="G883" s="588"/>
      <c r="H883" s="475"/>
      <c r="I883" s="600"/>
      <c r="J883" s="597"/>
      <c r="K883" s="597"/>
      <c r="L883" s="496"/>
      <c r="M883" s="643"/>
      <c r="N883" s="498" t="str">
        <f>四年级BMI</f>
        <v/>
      </c>
      <c r="O883" s="499" t="str">
        <f>四年级BMI等级</f>
        <v/>
      </c>
      <c r="P883" s="500" t="str">
        <f>四年级BMI得分</f>
        <v/>
      </c>
      <c r="Q883" s="515" t="str">
        <f>四年级肺活量得分</f>
        <v/>
      </c>
      <c r="R883" s="512" t="str">
        <f>四年级等级</f>
        <v/>
      </c>
      <c r="S883" s="516" t="str">
        <f>四年级50米跑得分</f>
        <v/>
      </c>
      <c r="T883" s="512" t="str">
        <f>四年级等级</f>
        <v/>
      </c>
      <c r="U883" s="516" t="str">
        <f>四年级坐位体前屈得分</f>
        <v/>
      </c>
      <c r="V883" s="512" t="str">
        <f>四年级等级</f>
        <v/>
      </c>
      <c r="W883" s="516" t="str">
        <f>四年级一分钟跳绳得分</f>
        <v/>
      </c>
      <c r="X883" s="512" t="str">
        <f>四年级等级</f>
        <v/>
      </c>
      <c r="Y883" s="511" t="str">
        <f>四年级仰卧起坐得分</f>
        <v/>
      </c>
      <c r="Z883" s="514" t="str">
        <f>四年级等级</f>
        <v/>
      </c>
      <c r="AA883" s="530"/>
      <c r="AB883" s="511"/>
      <c r="AC883" s="530" t="str">
        <f>四年级跳绳附加分</f>
        <v/>
      </c>
      <c r="AD883" s="534" t="str">
        <f>四年级标准分</f>
        <v/>
      </c>
      <c r="AE883" s="531" t="str">
        <f>四年级总分</f>
        <v/>
      </c>
      <c r="AF883" s="512" t="str">
        <f>四年级等级</f>
        <v/>
      </c>
    </row>
    <row r="884" spans="1:32">
      <c r="A884" s="476">
        <v>413</v>
      </c>
      <c r="B884" s="477">
        <v>42</v>
      </c>
      <c r="C884" s="586"/>
      <c r="D884" s="594"/>
      <c r="E884" s="593"/>
      <c r="F884" s="473"/>
      <c r="G884" s="588"/>
      <c r="H884" s="475"/>
      <c r="I884" s="595"/>
      <c r="J884" s="596"/>
      <c r="K884" s="597"/>
      <c r="L884" s="503"/>
      <c r="M884" s="644"/>
      <c r="N884" s="505" t="str">
        <f>四年级BMI</f>
        <v/>
      </c>
      <c r="O884" s="499" t="str">
        <f>四年级BMI等级</f>
        <v/>
      </c>
      <c r="P884" s="500" t="str">
        <f>四年级BMI得分</f>
        <v/>
      </c>
      <c r="Q884" s="515" t="str">
        <f>四年级肺活量得分</f>
        <v/>
      </c>
      <c r="R884" s="512" t="str">
        <f>四年级等级</f>
        <v/>
      </c>
      <c r="S884" s="516" t="str">
        <f>四年级50米跑得分</f>
        <v/>
      </c>
      <c r="T884" s="512" t="str">
        <f>四年级等级</f>
        <v/>
      </c>
      <c r="U884" s="516" t="str">
        <f>四年级坐位体前屈得分</f>
        <v/>
      </c>
      <c r="V884" s="517" t="str">
        <f>四年级等级</f>
        <v/>
      </c>
      <c r="W884" s="516" t="str">
        <f>四年级一分钟跳绳得分</f>
        <v/>
      </c>
      <c r="X884" s="517" t="str">
        <f>四年级等级</f>
        <v/>
      </c>
      <c r="Y884" s="515" t="str">
        <f>四年级仰卧起坐得分</f>
        <v/>
      </c>
      <c r="Z884" s="518" t="str">
        <f>四年级等级</f>
        <v/>
      </c>
      <c r="AA884" s="533"/>
      <c r="AB884" s="515"/>
      <c r="AC884" s="533" t="str">
        <f>四年级跳绳附加分</f>
        <v/>
      </c>
      <c r="AD884" s="534" t="str">
        <f>四年级标准分</f>
        <v/>
      </c>
      <c r="AE884" s="534" t="str">
        <f>四年级总分</f>
        <v/>
      </c>
      <c r="AF884" s="517" t="str">
        <f>四年级等级</f>
        <v/>
      </c>
    </row>
    <row r="885" spans="1:32">
      <c r="A885" s="476">
        <v>413</v>
      </c>
      <c r="B885" s="477">
        <v>43</v>
      </c>
      <c r="C885" s="586"/>
      <c r="D885" s="594"/>
      <c r="E885" s="593"/>
      <c r="F885" s="473"/>
      <c r="G885" s="588"/>
      <c r="H885" s="475"/>
      <c r="I885" s="595"/>
      <c r="J885" s="596"/>
      <c r="K885" s="597"/>
      <c r="L885" s="503"/>
      <c r="M885" s="644"/>
      <c r="N885" s="505" t="str">
        <f>四年级BMI</f>
        <v/>
      </c>
      <c r="O885" s="499" t="str">
        <f>四年级BMI等级</f>
        <v/>
      </c>
      <c r="P885" s="500" t="str">
        <f>四年级BMI得分</f>
        <v/>
      </c>
      <c r="Q885" s="515" t="str">
        <f>四年级肺活量得分</f>
        <v/>
      </c>
      <c r="R885" s="512" t="str">
        <f>四年级等级</f>
        <v/>
      </c>
      <c r="S885" s="516" t="str">
        <f>四年级50米跑得分</f>
        <v/>
      </c>
      <c r="T885" s="512" t="str">
        <f>四年级等级</f>
        <v/>
      </c>
      <c r="U885" s="516" t="str">
        <f>四年级坐位体前屈得分</f>
        <v/>
      </c>
      <c r="V885" s="517" t="str">
        <f>四年级等级</f>
        <v/>
      </c>
      <c r="W885" s="516" t="str">
        <f>四年级一分钟跳绳得分</f>
        <v/>
      </c>
      <c r="X885" s="517" t="str">
        <f>四年级等级</f>
        <v/>
      </c>
      <c r="Y885" s="515" t="str">
        <f>四年级仰卧起坐得分</f>
        <v/>
      </c>
      <c r="Z885" s="518" t="str">
        <f>四年级等级</f>
        <v/>
      </c>
      <c r="AA885" s="533"/>
      <c r="AB885" s="515"/>
      <c r="AC885" s="533" t="str">
        <f>四年级跳绳附加分</f>
        <v/>
      </c>
      <c r="AD885" s="534" t="str">
        <f>四年级标准分</f>
        <v/>
      </c>
      <c r="AE885" s="534" t="str">
        <f>四年级总分</f>
        <v/>
      </c>
      <c r="AF885" s="517" t="str">
        <f>四年级等级</f>
        <v/>
      </c>
    </row>
    <row r="886" spans="1:32">
      <c r="A886" s="476">
        <v>413</v>
      </c>
      <c r="B886" s="477">
        <v>44</v>
      </c>
      <c r="C886" s="586"/>
      <c r="D886" s="594"/>
      <c r="E886" s="593"/>
      <c r="F886" s="473"/>
      <c r="G886" s="589"/>
      <c r="H886" s="475"/>
      <c r="I886" s="595"/>
      <c r="J886" s="596"/>
      <c r="K886" s="597"/>
      <c r="L886" s="503"/>
      <c r="M886" s="644"/>
      <c r="N886" s="505" t="str">
        <f>四年级BMI</f>
        <v/>
      </c>
      <c r="O886" s="499" t="str">
        <f>四年级BMI等级</f>
        <v/>
      </c>
      <c r="P886" s="500" t="str">
        <f>四年级BMI得分</f>
        <v/>
      </c>
      <c r="Q886" s="515" t="str">
        <f>四年级肺活量得分</f>
        <v/>
      </c>
      <c r="R886" s="512" t="str">
        <f>四年级等级</f>
        <v/>
      </c>
      <c r="S886" s="516" t="str">
        <f>四年级50米跑得分</f>
        <v/>
      </c>
      <c r="T886" s="512" t="str">
        <f>四年级等级</f>
        <v/>
      </c>
      <c r="U886" s="516" t="str">
        <f>四年级坐位体前屈得分</f>
        <v/>
      </c>
      <c r="V886" s="517" t="str">
        <f>四年级等级</f>
        <v/>
      </c>
      <c r="W886" s="516" t="str">
        <f>四年级一分钟跳绳得分</f>
        <v/>
      </c>
      <c r="X886" s="517" t="str">
        <f>四年级等级</f>
        <v/>
      </c>
      <c r="Y886" s="515" t="str">
        <f>四年级仰卧起坐得分</f>
        <v/>
      </c>
      <c r="Z886" s="518" t="str">
        <f>四年级等级</f>
        <v/>
      </c>
      <c r="AA886" s="533"/>
      <c r="AB886" s="515"/>
      <c r="AC886" s="533" t="str">
        <f>四年级跳绳附加分</f>
        <v/>
      </c>
      <c r="AD886" s="534" t="str">
        <f>四年级标准分</f>
        <v/>
      </c>
      <c r="AE886" s="534" t="str">
        <f>四年级总分</f>
        <v/>
      </c>
      <c r="AF886" s="517" t="str">
        <f>四年级等级</f>
        <v/>
      </c>
    </row>
    <row r="887" spans="1:32">
      <c r="A887" s="476">
        <v>413</v>
      </c>
      <c r="B887" s="477">
        <v>45</v>
      </c>
      <c r="C887" s="586"/>
      <c r="D887" s="594"/>
      <c r="E887" s="593"/>
      <c r="F887" s="473"/>
      <c r="G887" s="589"/>
      <c r="H887" s="475"/>
      <c r="I887" s="595"/>
      <c r="J887" s="596"/>
      <c r="K887" s="597"/>
      <c r="L887" s="503"/>
      <c r="M887" s="644"/>
      <c r="N887" s="505" t="str">
        <f>四年级BMI</f>
        <v/>
      </c>
      <c r="O887" s="499" t="str">
        <f>四年级BMI等级</f>
        <v/>
      </c>
      <c r="P887" s="500" t="str">
        <f>四年级BMI得分</f>
        <v/>
      </c>
      <c r="Q887" s="515" t="str">
        <f>四年级肺活量得分</f>
        <v/>
      </c>
      <c r="R887" s="512" t="str">
        <f>四年级等级</f>
        <v/>
      </c>
      <c r="S887" s="516" t="str">
        <f>四年级50米跑得分</f>
        <v/>
      </c>
      <c r="T887" s="512" t="str">
        <f>四年级等级</f>
        <v/>
      </c>
      <c r="U887" s="516" t="str">
        <f>四年级坐位体前屈得分</f>
        <v/>
      </c>
      <c r="V887" s="517" t="str">
        <f>四年级等级</f>
        <v/>
      </c>
      <c r="W887" s="516" t="str">
        <f>四年级一分钟跳绳得分</f>
        <v/>
      </c>
      <c r="X887" s="517" t="str">
        <f>四年级等级</f>
        <v/>
      </c>
      <c r="Y887" s="515" t="str">
        <f>四年级仰卧起坐得分</f>
        <v/>
      </c>
      <c r="Z887" s="518" t="str">
        <f>四年级等级</f>
        <v/>
      </c>
      <c r="AA887" s="533"/>
      <c r="AB887" s="515"/>
      <c r="AC887" s="533" t="str">
        <f>四年级跳绳附加分</f>
        <v/>
      </c>
      <c r="AD887" s="534" t="str">
        <f>四年级标准分</f>
        <v/>
      </c>
      <c r="AE887" s="534" t="str">
        <f>四年级总分</f>
        <v/>
      </c>
      <c r="AF887" s="517" t="str">
        <f>四年级等级</f>
        <v/>
      </c>
    </row>
    <row r="888" spans="1:32">
      <c r="A888" s="476">
        <v>413</v>
      </c>
      <c r="B888" s="477">
        <v>46</v>
      </c>
      <c r="C888" s="586"/>
      <c r="D888" s="594"/>
      <c r="E888" s="593"/>
      <c r="F888" s="473"/>
      <c r="G888" s="588"/>
      <c r="H888" s="475"/>
      <c r="I888" s="595"/>
      <c r="J888" s="596"/>
      <c r="K888" s="597"/>
      <c r="L888" s="503"/>
      <c r="M888" s="644"/>
      <c r="N888" s="505" t="str">
        <f>四年级BMI</f>
        <v/>
      </c>
      <c r="O888" s="499" t="str">
        <f>四年级BMI等级</f>
        <v/>
      </c>
      <c r="P888" s="500" t="str">
        <f>四年级BMI得分</f>
        <v/>
      </c>
      <c r="Q888" s="515" t="str">
        <f>四年级肺活量得分</f>
        <v/>
      </c>
      <c r="R888" s="512" t="str">
        <f>四年级等级</f>
        <v/>
      </c>
      <c r="S888" s="516" t="str">
        <f>四年级50米跑得分</f>
        <v/>
      </c>
      <c r="T888" s="512" t="str">
        <f>四年级等级</f>
        <v/>
      </c>
      <c r="U888" s="516" t="str">
        <f>四年级坐位体前屈得分</f>
        <v/>
      </c>
      <c r="V888" s="517" t="str">
        <f>四年级等级</f>
        <v/>
      </c>
      <c r="W888" s="516" t="str">
        <f>四年级一分钟跳绳得分</f>
        <v/>
      </c>
      <c r="X888" s="517" t="str">
        <f>四年级等级</f>
        <v/>
      </c>
      <c r="Y888" s="515" t="str">
        <f>四年级仰卧起坐得分</f>
        <v/>
      </c>
      <c r="Z888" s="518" t="str">
        <f>四年级等级</f>
        <v/>
      </c>
      <c r="AA888" s="533"/>
      <c r="AB888" s="515"/>
      <c r="AC888" s="533" t="str">
        <f>四年级跳绳附加分</f>
        <v/>
      </c>
      <c r="AD888" s="534" t="str">
        <f>四年级标准分</f>
        <v/>
      </c>
      <c r="AE888" s="534" t="str">
        <f>四年级总分</f>
        <v/>
      </c>
      <c r="AF888" s="517" t="str">
        <f>四年级等级</f>
        <v/>
      </c>
    </row>
    <row r="889" spans="1:32">
      <c r="A889" s="476">
        <v>413</v>
      </c>
      <c r="B889" s="477">
        <v>47</v>
      </c>
      <c r="C889" s="586"/>
      <c r="D889" s="594"/>
      <c r="E889" s="593"/>
      <c r="F889" s="473"/>
      <c r="G889" s="588"/>
      <c r="H889" s="475"/>
      <c r="I889" s="595"/>
      <c r="J889" s="596"/>
      <c r="K889" s="597"/>
      <c r="L889" s="503"/>
      <c r="M889" s="644"/>
      <c r="N889" s="505" t="str">
        <f>四年级BMI</f>
        <v/>
      </c>
      <c r="O889" s="499" t="str">
        <f>四年级BMI等级</f>
        <v/>
      </c>
      <c r="P889" s="500" t="str">
        <f>四年级BMI得分</f>
        <v/>
      </c>
      <c r="Q889" s="515" t="str">
        <f>四年级肺活量得分</f>
        <v/>
      </c>
      <c r="R889" s="512" t="str">
        <f>四年级等级</f>
        <v/>
      </c>
      <c r="S889" s="516" t="str">
        <f>四年级50米跑得分</f>
        <v/>
      </c>
      <c r="T889" s="517" t="str">
        <f>四年级等级</f>
        <v/>
      </c>
      <c r="U889" s="516" t="str">
        <f>四年级坐位体前屈得分</f>
        <v/>
      </c>
      <c r="V889" s="517" t="str">
        <f>四年级等级</f>
        <v/>
      </c>
      <c r="W889" s="516" t="str">
        <f>四年级一分钟跳绳得分</f>
        <v/>
      </c>
      <c r="X889" s="517" t="str">
        <f>四年级等级</f>
        <v/>
      </c>
      <c r="Y889" s="515" t="str">
        <f>四年级仰卧起坐得分</f>
        <v/>
      </c>
      <c r="Z889" s="518" t="str">
        <f>四年级等级</f>
        <v/>
      </c>
      <c r="AA889" s="533"/>
      <c r="AB889" s="515"/>
      <c r="AC889" s="533" t="str">
        <f>四年级跳绳附加分</f>
        <v/>
      </c>
      <c r="AD889" s="534" t="str">
        <f>四年级标准分</f>
        <v/>
      </c>
      <c r="AE889" s="534" t="str">
        <f>四年级总分</f>
        <v/>
      </c>
      <c r="AF889" s="517" t="str">
        <f>四年级等级</f>
        <v/>
      </c>
    </row>
    <row r="890" spans="1:32">
      <c r="A890" s="476">
        <v>413</v>
      </c>
      <c r="B890" s="477">
        <v>48</v>
      </c>
      <c r="C890" s="586"/>
      <c r="D890" s="594"/>
      <c r="E890" s="593"/>
      <c r="F890" s="473"/>
      <c r="G890" s="588"/>
      <c r="H890" s="475"/>
      <c r="I890" s="595"/>
      <c r="J890" s="596"/>
      <c r="K890" s="597"/>
      <c r="L890" s="503"/>
      <c r="M890" s="644"/>
      <c r="N890" s="505" t="str">
        <f>四年级BMI</f>
        <v/>
      </c>
      <c r="O890" s="499" t="str">
        <f>四年级BMI等级</f>
        <v/>
      </c>
      <c r="P890" s="500" t="str">
        <f>四年级BMI得分</f>
        <v/>
      </c>
      <c r="Q890" s="515" t="str">
        <f>四年级肺活量得分</f>
        <v/>
      </c>
      <c r="R890" s="512" t="str">
        <f>四年级等级</f>
        <v/>
      </c>
      <c r="S890" s="516" t="str">
        <f>四年级50米跑得分</f>
        <v/>
      </c>
      <c r="T890" s="517" t="str">
        <f>四年级等级</f>
        <v/>
      </c>
      <c r="U890" s="516" t="str">
        <f>四年级坐位体前屈得分</f>
        <v/>
      </c>
      <c r="V890" s="517" t="str">
        <f>四年级等级</f>
        <v/>
      </c>
      <c r="W890" s="516" t="str">
        <f>四年级一分钟跳绳得分</f>
        <v/>
      </c>
      <c r="X890" s="517" t="str">
        <f>四年级等级</f>
        <v/>
      </c>
      <c r="Y890" s="515" t="str">
        <f>四年级仰卧起坐得分</f>
        <v/>
      </c>
      <c r="Z890" s="518" t="str">
        <f>四年级等级</f>
        <v/>
      </c>
      <c r="AA890" s="533"/>
      <c r="AB890" s="515"/>
      <c r="AC890" s="533" t="str">
        <f>四年级跳绳附加分</f>
        <v/>
      </c>
      <c r="AD890" s="534" t="str">
        <f>四年级标准分</f>
        <v/>
      </c>
      <c r="AE890" s="534" t="str">
        <f>四年级总分</f>
        <v/>
      </c>
      <c r="AF890" s="517" t="str">
        <f>四年级等级</f>
        <v/>
      </c>
    </row>
    <row r="891" spans="1:32">
      <c r="A891" s="476">
        <v>413</v>
      </c>
      <c r="B891" s="477">
        <v>49</v>
      </c>
      <c r="C891" s="586"/>
      <c r="D891" s="594"/>
      <c r="E891" s="593"/>
      <c r="F891" s="473"/>
      <c r="G891" s="588"/>
      <c r="H891" s="475"/>
      <c r="I891" s="595"/>
      <c r="J891" s="596"/>
      <c r="K891" s="597"/>
      <c r="L891" s="503"/>
      <c r="M891" s="644"/>
      <c r="N891" s="505" t="str">
        <f>四年级BMI</f>
        <v/>
      </c>
      <c r="O891" s="499" t="str">
        <f>四年级BMI等级</f>
        <v/>
      </c>
      <c r="P891" s="500" t="str">
        <f>四年级BMI得分</f>
        <v/>
      </c>
      <c r="Q891" s="515" t="str">
        <f>四年级肺活量得分</f>
        <v/>
      </c>
      <c r="R891" s="512" t="str">
        <f>四年级等级</f>
        <v/>
      </c>
      <c r="S891" s="516" t="str">
        <f>四年级50米跑得分</f>
        <v/>
      </c>
      <c r="T891" s="517" t="str">
        <f>四年级等级</f>
        <v/>
      </c>
      <c r="U891" s="516" t="str">
        <f>四年级坐位体前屈得分</f>
        <v/>
      </c>
      <c r="V891" s="517" t="str">
        <f>四年级等级</f>
        <v/>
      </c>
      <c r="W891" s="516" t="str">
        <f>四年级一分钟跳绳得分</f>
        <v/>
      </c>
      <c r="X891" s="517" t="str">
        <f>四年级等级</f>
        <v/>
      </c>
      <c r="Y891" s="515" t="str">
        <f>四年级仰卧起坐得分</f>
        <v/>
      </c>
      <c r="Z891" s="518" t="str">
        <f>四年级等级</f>
        <v/>
      </c>
      <c r="AA891" s="533"/>
      <c r="AB891" s="515"/>
      <c r="AC891" s="533" t="str">
        <f>四年级跳绳附加分</f>
        <v/>
      </c>
      <c r="AD891" s="534" t="str">
        <f>四年级标准分</f>
        <v/>
      </c>
      <c r="AE891" s="534" t="str">
        <f>四年级总分</f>
        <v/>
      </c>
      <c r="AF891" s="517" t="str">
        <f>四年级等级</f>
        <v/>
      </c>
    </row>
    <row r="892" spans="1:32">
      <c r="A892" s="476">
        <v>413</v>
      </c>
      <c r="B892" s="477">
        <v>50</v>
      </c>
      <c r="C892" s="586"/>
      <c r="D892" s="594"/>
      <c r="E892" s="593"/>
      <c r="F892" s="473"/>
      <c r="G892" s="588"/>
      <c r="H892" s="475"/>
      <c r="I892" s="595"/>
      <c r="J892" s="596"/>
      <c r="K892" s="597"/>
      <c r="L892" s="503"/>
      <c r="M892" s="644"/>
      <c r="N892" s="505" t="str">
        <f>四年级BMI</f>
        <v/>
      </c>
      <c r="O892" s="499" t="str">
        <f>四年级BMI等级</f>
        <v/>
      </c>
      <c r="P892" s="500" t="str">
        <f>四年级BMI得分</f>
        <v/>
      </c>
      <c r="Q892" s="515" t="str">
        <f>四年级肺活量得分</f>
        <v/>
      </c>
      <c r="R892" s="512" t="str">
        <f>四年级等级</f>
        <v/>
      </c>
      <c r="S892" s="516" t="str">
        <f>四年级50米跑得分</f>
        <v/>
      </c>
      <c r="T892" s="517" t="str">
        <f>四年级等级</f>
        <v/>
      </c>
      <c r="U892" s="516" t="str">
        <f>四年级坐位体前屈得分</f>
        <v/>
      </c>
      <c r="V892" s="517" t="str">
        <f>四年级等级</f>
        <v/>
      </c>
      <c r="W892" s="516" t="str">
        <f>四年级一分钟跳绳得分</f>
        <v/>
      </c>
      <c r="X892" s="517" t="str">
        <f>四年级等级</f>
        <v/>
      </c>
      <c r="Y892" s="515" t="str">
        <f>四年级仰卧起坐得分</f>
        <v/>
      </c>
      <c r="Z892" s="518" t="str">
        <f>四年级等级</f>
        <v/>
      </c>
      <c r="AA892" s="533"/>
      <c r="AB892" s="515"/>
      <c r="AC892" s="533" t="str">
        <f>四年级跳绳附加分</f>
        <v/>
      </c>
      <c r="AD892" s="534" t="str">
        <f>四年级标准分</f>
        <v/>
      </c>
      <c r="AE892" s="534" t="str">
        <f>四年级总分</f>
        <v/>
      </c>
      <c r="AF892" s="517" t="str">
        <f>四年级等级</f>
        <v/>
      </c>
    </row>
    <row r="893" spans="1:32">
      <c r="A893" s="476">
        <v>413</v>
      </c>
      <c r="B893" s="477">
        <v>51</v>
      </c>
      <c r="C893" s="586"/>
      <c r="D893" s="594"/>
      <c r="E893" s="593"/>
      <c r="F893" s="473"/>
      <c r="G893" s="588"/>
      <c r="H893" s="475"/>
      <c r="I893" s="595"/>
      <c r="J893" s="596"/>
      <c r="K893" s="597"/>
      <c r="L893" s="503"/>
      <c r="M893" s="644"/>
      <c r="N893" s="505" t="str">
        <f>四年级BMI</f>
        <v/>
      </c>
      <c r="O893" s="499" t="str">
        <f>四年级BMI等级</f>
        <v/>
      </c>
      <c r="P893" s="500" t="str">
        <f>四年级BMI得分</f>
        <v/>
      </c>
      <c r="Q893" s="515" t="str">
        <f>四年级肺活量得分</f>
        <v/>
      </c>
      <c r="R893" s="512" t="str">
        <f>四年级等级</f>
        <v/>
      </c>
      <c r="S893" s="516" t="str">
        <f>四年级50米跑得分</f>
        <v/>
      </c>
      <c r="T893" s="517" t="str">
        <f>四年级等级</f>
        <v/>
      </c>
      <c r="U893" s="516" t="str">
        <f>四年级坐位体前屈得分</f>
        <v/>
      </c>
      <c r="V893" s="517" t="str">
        <f>四年级等级</f>
        <v/>
      </c>
      <c r="W893" s="516" t="str">
        <f>四年级一分钟跳绳得分</f>
        <v/>
      </c>
      <c r="X893" s="517" t="str">
        <f>四年级等级</f>
        <v/>
      </c>
      <c r="Y893" s="515" t="str">
        <f>四年级仰卧起坐得分</f>
        <v/>
      </c>
      <c r="Z893" s="518" t="str">
        <f>四年级等级</f>
        <v/>
      </c>
      <c r="AA893" s="533"/>
      <c r="AB893" s="515"/>
      <c r="AC893" s="533" t="str">
        <f>四年级跳绳附加分</f>
        <v/>
      </c>
      <c r="AD893" s="534" t="str">
        <f>四年级标准分</f>
        <v/>
      </c>
      <c r="AE893" s="534" t="str">
        <f>四年级总分</f>
        <v/>
      </c>
      <c r="AF893" s="517" t="str">
        <f>四年级等级</f>
        <v/>
      </c>
    </row>
    <row r="894" spans="1:32">
      <c r="A894" s="476">
        <v>413</v>
      </c>
      <c r="B894" s="477">
        <v>52</v>
      </c>
      <c r="C894" s="586"/>
      <c r="D894" s="594"/>
      <c r="E894" s="593"/>
      <c r="F894" s="473"/>
      <c r="G894" s="588"/>
      <c r="H894" s="475"/>
      <c r="I894" s="595"/>
      <c r="J894" s="596"/>
      <c r="K894" s="597"/>
      <c r="L894" s="503"/>
      <c r="M894" s="644"/>
      <c r="N894" s="505" t="str">
        <f>四年级BMI</f>
        <v/>
      </c>
      <c r="O894" s="499" t="str">
        <f>四年级BMI等级</f>
        <v/>
      </c>
      <c r="P894" s="500" t="str">
        <f>四年级BMI得分</f>
        <v/>
      </c>
      <c r="Q894" s="515" t="str">
        <f>四年级肺活量得分</f>
        <v/>
      </c>
      <c r="R894" s="512" t="str">
        <f>四年级等级</f>
        <v/>
      </c>
      <c r="S894" s="516" t="str">
        <f>四年级50米跑得分</f>
        <v/>
      </c>
      <c r="T894" s="517" t="str">
        <f>四年级等级</f>
        <v/>
      </c>
      <c r="U894" s="516" t="str">
        <f>四年级坐位体前屈得分</f>
        <v/>
      </c>
      <c r="V894" s="517" t="str">
        <f>四年级等级</f>
        <v/>
      </c>
      <c r="W894" s="516" t="str">
        <f>四年级一分钟跳绳得分</f>
        <v/>
      </c>
      <c r="X894" s="517" t="str">
        <f>四年级等级</f>
        <v/>
      </c>
      <c r="Y894" s="515" t="str">
        <f>四年级仰卧起坐得分</f>
        <v/>
      </c>
      <c r="Z894" s="518" t="str">
        <f>四年级等级</f>
        <v/>
      </c>
      <c r="AA894" s="533"/>
      <c r="AB894" s="515"/>
      <c r="AC894" s="533" t="str">
        <f>四年级跳绳附加分</f>
        <v/>
      </c>
      <c r="AD894" s="534" t="str">
        <f>四年级标准分</f>
        <v/>
      </c>
      <c r="AE894" s="534" t="str">
        <f>四年级总分</f>
        <v/>
      </c>
      <c r="AF894" s="517" t="str">
        <f>四年级等级</f>
        <v/>
      </c>
    </row>
    <row r="895" spans="1:32">
      <c r="A895" s="476">
        <v>413</v>
      </c>
      <c r="B895" s="477">
        <v>53</v>
      </c>
      <c r="C895" s="586"/>
      <c r="D895" s="594"/>
      <c r="E895" s="593"/>
      <c r="F895" s="473"/>
      <c r="G895" s="588"/>
      <c r="H895" s="475"/>
      <c r="I895" s="595"/>
      <c r="J895" s="596"/>
      <c r="K895" s="597"/>
      <c r="L895" s="503"/>
      <c r="M895" s="644"/>
      <c r="N895" s="505" t="str">
        <f>四年级BMI</f>
        <v/>
      </c>
      <c r="O895" s="499" t="str">
        <f>四年级BMI等级</f>
        <v/>
      </c>
      <c r="P895" s="500" t="str">
        <f>四年级BMI得分</f>
        <v/>
      </c>
      <c r="Q895" s="515" t="str">
        <f>四年级肺活量得分</f>
        <v/>
      </c>
      <c r="R895" s="512" t="str">
        <f>四年级等级</f>
        <v/>
      </c>
      <c r="S895" s="516" t="str">
        <f>四年级50米跑得分</f>
        <v/>
      </c>
      <c r="T895" s="517" t="str">
        <f>四年级等级</f>
        <v/>
      </c>
      <c r="U895" s="516" t="str">
        <f>四年级坐位体前屈得分</f>
        <v/>
      </c>
      <c r="V895" s="517" t="str">
        <f>四年级等级</f>
        <v/>
      </c>
      <c r="W895" s="516" t="str">
        <f>四年级一分钟跳绳得分</f>
        <v/>
      </c>
      <c r="X895" s="517" t="str">
        <f>四年级等级</f>
        <v/>
      </c>
      <c r="Y895" s="515" t="str">
        <f>四年级仰卧起坐得分</f>
        <v/>
      </c>
      <c r="Z895" s="518" t="str">
        <f>四年级等级</f>
        <v/>
      </c>
      <c r="AA895" s="533"/>
      <c r="AB895" s="515"/>
      <c r="AC895" s="533" t="str">
        <f>四年级跳绳附加分</f>
        <v/>
      </c>
      <c r="AD895" s="534" t="str">
        <f>四年级标准分</f>
        <v/>
      </c>
      <c r="AE895" s="534" t="str">
        <f>四年级总分</f>
        <v/>
      </c>
      <c r="AF895" s="517" t="str">
        <f>四年级等级</f>
        <v/>
      </c>
    </row>
    <row r="896" spans="1:32">
      <c r="A896" s="476">
        <v>413</v>
      </c>
      <c r="B896" s="477">
        <v>54</v>
      </c>
      <c r="C896" s="586"/>
      <c r="D896" s="594"/>
      <c r="E896" s="593"/>
      <c r="F896" s="473"/>
      <c r="G896" s="588"/>
      <c r="H896" s="475"/>
      <c r="I896" s="595"/>
      <c r="J896" s="596"/>
      <c r="K896" s="597"/>
      <c r="L896" s="503"/>
      <c r="M896" s="644"/>
      <c r="N896" s="505" t="str">
        <f>四年级BMI</f>
        <v/>
      </c>
      <c r="O896" s="499" t="str">
        <f>四年级BMI等级</f>
        <v/>
      </c>
      <c r="P896" s="500" t="str">
        <f>四年级BMI得分</f>
        <v/>
      </c>
      <c r="Q896" s="515" t="str">
        <f>四年级肺活量得分</f>
        <v/>
      </c>
      <c r="R896" s="512" t="str">
        <f>四年级等级</f>
        <v/>
      </c>
      <c r="S896" s="516" t="str">
        <f>四年级50米跑得分</f>
        <v/>
      </c>
      <c r="T896" s="517" t="str">
        <f>四年级等级</f>
        <v/>
      </c>
      <c r="U896" s="516" t="str">
        <f>四年级坐位体前屈得分</f>
        <v/>
      </c>
      <c r="V896" s="517" t="str">
        <f>四年级等级</f>
        <v/>
      </c>
      <c r="W896" s="516" t="str">
        <f>四年级一分钟跳绳得分</f>
        <v/>
      </c>
      <c r="X896" s="517" t="str">
        <f>四年级等级</f>
        <v/>
      </c>
      <c r="Y896" s="515" t="str">
        <f>四年级仰卧起坐得分</f>
        <v/>
      </c>
      <c r="Z896" s="518" t="str">
        <f>四年级等级</f>
        <v/>
      </c>
      <c r="AA896" s="533"/>
      <c r="AB896" s="515"/>
      <c r="AC896" s="533" t="str">
        <f>四年级跳绳附加分</f>
        <v/>
      </c>
      <c r="AD896" s="534" t="str">
        <f>四年级标准分</f>
        <v/>
      </c>
      <c r="AE896" s="534" t="str">
        <f>四年级总分</f>
        <v/>
      </c>
      <c r="AF896" s="517" t="str">
        <f>四年级等级</f>
        <v/>
      </c>
    </row>
    <row r="897" spans="1:32">
      <c r="A897" s="476">
        <v>413</v>
      </c>
      <c r="B897" s="477">
        <v>55</v>
      </c>
      <c r="C897" s="586"/>
      <c r="D897" s="594"/>
      <c r="E897" s="593"/>
      <c r="F897" s="473"/>
      <c r="G897" s="588"/>
      <c r="H897" s="475"/>
      <c r="I897" s="595"/>
      <c r="J897" s="596"/>
      <c r="K897" s="597"/>
      <c r="L897" s="503"/>
      <c r="M897" s="644"/>
      <c r="N897" s="505" t="str">
        <f>四年级BMI</f>
        <v/>
      </c>
      <c r="O897" s="499" t="str">
        <f>四年级BMI等级</f>
        <v/>
      </c>
      <c r="P897" s="500" t="str">
        <f>四年级BMI得分</f>
        <v/>
      </c>
      <c r="Q897" s="515" t="str">
        <f>四年级肺活量得分</f>
        <v/>
      </c>
      <c r="R897" s="512" t="str">
        <f>四年级等级</f>
        <v/>
      </c>
      <c r="S897" s="516" t="str">
        <f>四年级50米跑得分</f>
        <v/>
      </c>
      <c r="T897" s="517" t="str">
        <f>四年级等级</f>
        <v/>
      </c>
      <c r="U897" s="516" t="str">
        <f>四年级坐位体前屈得分</f>
        <v/>
      </c>
      <c r="V897" s="517" t="str">
        <f>四年级等级</f>
        <v/>
      </c>
      <c r="W897" s="516" t="str">
        <f>四年级一分钟跳绳得分</f>
        <v/>
      </c>
      <c r="X897" s="517" t="str">
        <f>四年级等级</f>
        <v/>
      </c>
      <c r="Y897" s="515" t="str">
        <f>四年级仰卧起坐得分</f>
        <v/>
      </c>
      <c r="Z897" s="518" t="str">
        <f>四年级等级</f>
        <v/>
      </c>
      <c r="AA897" s="533"/>
      <c r="AB897" s="515"/>
      <c r="AC897" s="533" t="str">
        <f>四年级跳绳附加分</f>
        <v/>
      </c>
      <c r="AD897" s="534" t="str">
        <f>四年级标准分</f>
        <v/>
      </c>
      <c r="AE897" s="534" t="str">
        <f>四年级总分</f>
        <v/>
      </c>
      <c r="AF897" s="517" t="str">
        <f>四年级等级</f>
        <v/>
      </c>
    </row>
    <row r="898" spans="1:32">
      <c r="A898" s="476">
        <v>413</v>
      </c>
      <c r="B898" s="477">
        <v>56</v>
      </c>
      <c r="C898" s="586"/>
      <c r="D898" s="594"/>
      <c r="E898" s="593"/>
      <c r="F898" s="473"/>
      <c r="G898" s="588"/>
      <c r="H898" s="475"/>
      <c r="I898" s="595"/>
      <c r="J898" s="596"/>
      <c r="K898" s="597"/>
      <c r="L898" s="503"/>
      <c r="M898" s="644"/>
      <c r="N898" s="505" t="str">
        <f>四年级BMI</f>
        <v/>
      </c>
      <c r="O898" s="499" t="str">
        <f>四年级BMI等级</f>
        <v/>
      </c>
      <c r="P898" s="500" t="str">
        <f>四年级BMI得分</f>
        <v/>
      </c>
      <c r="Q898" s="515" t="str">
        <f>四年级肺活量得分</f>
        <v/>
      </c>
      <c r="R898" s="512" t="str">
        <f>四年级等级</f>
        <v/>
      </c>
      <c r="S898" s="516" t="str">
        <f>四年级50米跑得分</f>
        <v/>
      </c>
      <c r="T898" s="517" t="str">
        <f>四年级等级</f>
        <v/>
      </c>
      <c r="U898" s="516" t="str">
        <f>四年级坐位体前屈得分</f>
        <v/>
      </c>
      <c r="V898" s="517" t="str">
        <f>四年级等级</f>
        <v/>
      </c>
      <c r="W898" s="516" t="str">
        <f>四年级一分钟跳绳得分</f>
        <v/>
      </c>
      <c r="X898" s="517" t="str">
        <f>四年级等级</f>
        <v/>
      </c>
      <c r="Y898" s="515" t="str">
        <f>四年级仰卧起坐得分</f>
        <v/>
      </c>
      <c r="Z898" s="518" t="str">
        <f>四年级等级</f>
        <v/>
      </c>
      <c r="AA898" s="533"/>
      <c r="AB898" s="515"/>
      <c r="AC898" s="533" t="str">
        <f>四年级跳绳附加分</f>
        <v/>
      </c>
      <c r="AD898" s="534" t="str">
        <f>四年级标准分</f>
        <v/>
      </c>
      <c r="AE898" s="534" t="str">
        <f>四年级总分</f>
        <v/>
      </c>
      <c r="AF898" s="517" t="str">
        <f>四年级等级</f>
        <v/>
      </c>
    </row>
    <row r="899" spans="1:32">
      <c r="A899" s="476">
        <v>413</v>
      </c>
      <c r="B899" s="477">
        <v>57</v>
      </c>
      <c r="C899" s="586"/>
      <c r="D899" s="594"/>
      <c r="E899" s="593"/>
      <c r="F899" s="473"/>
      <c r="G899" s="588"/>
      <c r="H899" s="475"/>
      <c r="I899" s="595"/>
      <c r="J899" s="596"/>
      <c r="K899" s="597"/>
      <c r="L899" s="503"/>
      <c r="M899" s="644"/>
      <c r="N899" s="505" t="str">
        <f>四年级BMI</f>
        <v/>
      </c>
      <c r="O899" s="499" t="str">
        <f>四年级BMI等级</f>
        <v/>
      </c>
      <c r="P899" s="500" t="str">
        <f>四年级BMI得分</f>
        <v/>
      </c>
      <c r="Q899" s="515" t="str">
        <f>四年级肺活量得分</f>
        <v/>
      </c>
      <c r="R899" s="512" t="str">
        <f>四年级等级</f>
        <v/>
      </c>
      <c r="S899" s="516" t="str">
        <f>四年级50米跑得分</f>
        <v/>
      </c>
      <c r="T899" s="517" t="str">
        <f>四年级等级</f>
        <v/>
      </c>
      <c r="U899" s="516" t="str">
        <f>四年级坐位体前屈得分</f>
        <v/>
      </c>
      <c r="V899" s="517" t="str">
        <f>四年级等级</f>
        <v/>
      </c>
      <c r="W899" s="516" t="str">
        <f>四年级一分钟跳绳得分</f>
        <v/>
      </c>
      <c r="X899" s="517" t="str">
        <f>四年级等级</f>
        <v/>
      </c>
      <c r="Y899" s="515" t="str">
        <f>四年级仰卧起坐得分</f>
        <v/>
      </c>
      <c r="Z899" s="518" t="str">
        <f>四年级等级</f>
        <v/>
      </c>
      <c r="AA899" s="533"/>
      <c r="AB899" s="515"/>
      <c r="AC899" s="533" t="str">
        <f>四年级跳绳附加分</f>
        <v/>
      </c>
      <c r="AD899" s="534" t="str">
        <f>四年级标准分</f>
        <v/>
      </c>
      <c r="AE899" s="534" t="str">
        <f>四年级总分</f>
        <v/>
      </c>
      <c r="AF899" s="517" t="str">
        <f>四年级等级</f>
        <v/>
      </c>
    </row>
    <row r="900" spans="1:32">
      <c r="A900" s="476">
        <v>413</v>
      </c>
      <c r="B900" s="477">
        <v>58</v>
      </c>
      <c r="C900" s="586"/>
      <c r="D900" s="594"/>
      <c r="E900" s="593"/>
      <c r="F900" s="473"/>
      <c r="G900" s="588"/>
      <c r="H900" s="475"/>
      <c r="I900" s="595"/>
      <c r="J900" s="596"/>
      <c r="K900" s="597"/>
      <c r="L900" s="503"/>
      <c r="M900" s="644"/>
      <c r="N900" s="505" t="str">
        <f>四年级BMI</f>
        <v/>
      </c>
      <c r="O900" s="499" t="str">
        <f>四年级BMI等级</f>
        <v/>
      </c>
      <c r="P900" s="500" t="str">
        <f>四年级BMI得分</f>
        <v/>
      </c>
      <c r="Q900" s="515" t="str">
        <f>四年级肺活量得分</f>
        <v/>
      </c>
      <c r="R900" s="512" t="str">
        <f>四年级等级</f>
        <v/>
      </c>
      <c r="S900" s="516" t="str">
        <f>四年级50米跑得分</f>
        <v/>
      </c>
      <c r="T900" s="517" t="str">
        <f>四年级等级</f>
        <v/>
      </c>
      <c r="U900" s="516" t="str">
        <f>四年级坐位体前屈得分</f>
        <v/>
      </c>
      <c r="V900" s="517" t="str">
        <f>四年级等级</f>
        <v/>
      </c>
      <c r="W900" s="516" t="str">
        <f>四年级一分钟跳绳得分</f>
        <v/>
      </c>
      <c r="X900" s="517" t="str">
        <f>四年级等级</f>
        <v/>
      </c>
      <c r="Y900" s="515" t="str">
        <f>四年级仰卧起坐得分</f>
        <v/>
      </c>
      <c r="Z900" s="518" t="str">
        <f>四年级等级</f>
        <v/>
      </c>
      <c r="AA900" s="533"/>
      <c r="AB900" s="515"/>
      <c r="AC900" s="533" t="str">
        <f>四年级跳绳附加分</f>
        <v/>
      </c>
      <c r="AD900" s="534" t="str">
        <f>四年级标准分</f>
        <v/>
      </c>
      <c r="AE900" s="534" t="str">
        <f>四年级总分</f>
        <v/>
      </c>
      <c r="AF900" s="517" t="str">
        <f>四年级等级</f>
        <v/>
      </c>
    </row>
    <row r="901" spans="1:32">
      <c r="A901" s="476">
        <v>413</v>
      </c>
      <c r="B901" s="477">
        <v>59</v>
      </c>
      <c r="C901" s="586"/>
      <c r="D901" s="594"/>
      <c r="E901" s="593"/>
      <c r="F901" s="473"/>
      <c r="G901" s="588"/>
      <c r="H901" s="475"/>
      <c r="I901" s="595"/>
      <c r="J901" s="596"/>
      <c r="K901" s="597"/>
      <c r="L901" s="503"/>
      <c r="M901" s="644"/>
      <c r="N901" s="505" t="str">
        <f>四年级BMI</f>
        <v/>
      </c>
      <c r="O901" s="499" t="str">
        <f>四年级BMI等级</f>
        <v/>
      </c>
      <c r="P901" s="500" t="str">
        <f>四年级BMI得分</f>
        <v/>
      </c>
      <c r="Q901" s="515" t="str">
        <f>四年级肺活量得分</f>
        <v/>
      </c>
      <c r="R901" s="512" t="str">
        <f>四年级等级</f>
        <v/>
      </c>
      <c r="S901" s="516" t="str">
        <f>四年级50米跑得分</f>
        <v/>
      </c>
      <c r="T901" s="517" t="str">
        <f>四年级等级</f>
        <v/>
      </c>
      <c r="U901" s="516" t="str">
        <f>四年级坐位体前屈得分</f>
        <v/>
      </c>
      <c r="V901" s="517" t="str">
        <f>四年级等级</f>
        <v/>
      </c>
      <c r="W901" s="516" t="str">
        <f>四年级一分钟跳绳得分</f>
        <v/>
      </c>
      <c r="X901" s="517" t="str">
        <f>四年级等级</f>
        <v/>
      </c>
      <c r="Y901" s="515" t="str">
        <f>四年级仰卧起坐得分</f>
        <v/>
      </c>
      <c r="Z901" s="518" t="str">
        <f>四年级等级</f>
        <v/>
      </c>
      <c r="AA901" s="533"/>
      <c r="AB901" s="515"/>
      <c r="AC901" s="533" t="str">
        <f>四年级跳绳附加分</f>
        <v/>
      </c>
      <c r="AD901" s="534" t="str">
        <f>四年级标准分</f>
        <v/>
      </c>
      <c r="AE901" s="534" t="str">
        <f>四年级总分</f>
        <v/>
      </c>
      <c r="AF901" s="517" t="str">
        <f>四年级等级</f>
        <v/>
      </c>
    </row>
    <row r="902" spans="1:32">
      <c r="A902" s="476">
        <v>413</v>
      </c>
      <c r="B902" s="477">
        <v>60</v>
      </c>
      <c r="C902" s="586"/>
      <c r="D902" s="594"/>
      <c r="E902" s="593"/>
      <c r="F902" s="473"/>
      <c r="G902" s="588"/>
      <c r="H902" s="475"/>
      <c r="I902" s="595"/>
      <c r="J902" s="596"/>
      <c r="K902" s="597"/>
      <c r="L902" s="503"/>
      <c r="M902" s="644"/>
      <c r="N902" s="505" t="str">
        <f>四年级BMI</f>
        <v/>
      </c>
      <c r="O902" s="499" t="str">
        <f>四年级BMI等级</f>
        <v/>
      </c>
      <c r="P902" s="500" t="str">
        <f>四年级BMI得分</f>
        <v/>
      </c>
      <c r="Q902" s="515" t="str">
        <f>四年级肺活量得分</f>
        <v/>
      </c>
      <c r="R902" s="512" t="str">
        <f>四年级等级</f>
        <v/>
      </c>
      <c r="S902" s="516" t="str">
        <f>四年级50米跑得分</f>
        <v/>
      </c>
      <c r="T902" s="517" t="str">
        <f>四年级等级</f>
        <v/>
      </c>
      <c r="U902" s="516" t="str">
        <f>四年级坐位体前屈得分</f>
        <v/>
      </c>
      <c r="V902" s="517" t="str">
        <f>四年级等级</f>
        <v/>
      </c>
      <c r="W902" s="516" t="str">
        <f>四年级一分钟跳绳得分</f>
        <v/>
      </c>
      <c r="X902" s="517" t="str">
        <f>四年级等级</f>
        <v/>
      </c>
      <c r="Y902" s="515" t="str">
        <f>四年级仰卧起坐得分</f>
        <v/>
      </c>
      <c r="Z902" s="518" t="str">
        <f>四年级等级</f>
        <v/>
      </c>
      <c r="AA902" s="533"/>
      <c r="AB902" s="515"/>
      <c r="AC902" s="533" t="str">
        <f>四年级跳绳附加分</f>
        <v/>
      </c>
      <c r="AD902" s="534" t="str">
        <f>四年级标准分</f>
        <v/>
      </c>
      <c r="AE902" s="534" t="str">
        <f>四年级总分</f>
        <v/>
      </c>
      <c r="AF902" s="517" t="str">
        <f>四年级等级</f>
        <v/>
      </c>
    </row>
    <row r="903" spans="1:32">
      <c r="A903" s="476">
        <v>413</v>
      </c>
      <c r="B903" s="477">
        <v>61</v>
      </c>
      <c r="C903" s="586"/>
      <c r="D903" s="587"/>
      <c r="E903" s="586"/>
      <c r="F903" s="473"/>
      <c r="G903" s="588"/>
      <c r="H903" s="475"/>
      <c r="I903" s="595"/>
      <c r="J903" s="596"/>
      <c r="K903" s="596"/>
      <c r="L903" s="503"/>
      <c r="M903" s="644"/>
      <c r="N903" s="505" t="str">
        <f>四年级BMI</f>
        <v/>
      </c>
      <c r="O903" s="499" t="str">
        <f>四年级BMI等级</f>
        <v/>
      </c>
      <c r="P903" s="500" t="str">
        <f>四年级BMI得分</f>
        <v/>
      </c>
      <c r="Q903" s="515" t="str">
        <f>四年级肺活量得分</f>
        <v/>
      </c>
      <c r="R903" s="512" t="str">
        <f>四年级等级</f>
        <v/>
      </c>
      <c r="S903" s="516" t="str">
        <f>四年级50米跑得分</f>
        <v/>
      </c>
      <c r="T903" s="517" t="str">
        <f>四年级等级</f>
        <v/>
      </c>
      <c r="U903" s="516" t="str">
        <f>四年级坐位体前屈得分</f>
        <v/>
      </c>
      <c r="V903" s="517" t="str">
        <f>四年级等级</f>
        <v/>
      </c>
      <c r="W903" s="516" t="str">
        <f>四年级一分钟跳绳得分</f>
        <v/>
      </c>
      <c r="X903" s="517" t="str">
        <f>四年级等级</f>
        <v/>
      </c>
      <c r="Y903" s="515" t="str">
        <f>四年级仰卧起坐得分</f>
        <v/>
      </c>
      <c r="Z903" s="518" t="str">
        <f>四年级等级</f>
        <v/>
      </c>
      <c r="AA903" s="533"/>
      <c r="AB903" s="515"/>
      <c r="AC903" s="533" t="str">
        <f>四年级跳绳附加分</f>
        <v/>
      </c>
      <c r="AD903" s="534" t="str">
        <f>四年级标准分</f>
        <v/>
      </c>
      <c r="AE903" s="534" t="str">
        <f>四年级总分</f>
        <v/>
      </c>
      <c r="AF903" s="517" t="str">
        <f>四年级等级</f>
        <v/>
      </c>
    </row>
    <row r="904" spans="1:32">
      <c r="A904" s="476">
        <v>413</v>
      </c>
      <c r="B904" s="477">
        <v>62</v>
      </c>
      <c r="C904" s="586"/>
      <c r="D904" s="587"/>
      <c r="E904" s="586"/>
      <c r="F904" s="473"/>
      <c r="G904" s="588"/>
      <c r="H904" s="475"/>
      <c r="I904" s="595"/>
      <c r="J904" s="596"/>
      <c r="K904" s="596"/>
      <c r="L904" s="503"/>
      <c r="M904" s="644"/>
      <c r="N904" s="505" t="str">
        <f>四年级BMI</f>
        <v/>
      </c>
      <c r="O904" s="499" t="str">
        <f>四年级BMI等级</f>
        <v/>
      </c>
      <c r="P904" s="500" t="str">
        <f>四年级BMI得分</f>
        <v/>
      </c>
      <c r="Q904" s="515" t="str">
        <f>四年级肺活量得分</f>
        <v/>
      </c>
      <c r="R904" s="512" t="str">
        <f>四年级等级</f>
        <v/>
      </c>
      <c r="S904" s="516" t="str">
        <f>四年级50米跑得分</f>
        <v/>
      </c>
      <c r="T904" s="517" t="str">
        <f>四年级等级</f>
        <v/>
      </c>
      <c r="U904" s="516" t="str">
        <f>四年级坐位体前屈得分</f>
        <v/>
      </c>
      <c r="V904" s="517" t="str">
        <f>四年级等级</f>
        <v/>
      </c>
      <c r="W904" s="516" t="str">
        <f>四年级一分钟跳绳得分</f>
        <v/>
      </c>
      <c r="X904" s="517" t="str">
        <f>四年级等级</f>
        <v/>
      </c>
      <c r="Y904" s="515" t="str">
        <f>四年级仰卧起坐得分</f>
        <v/>
      </c>
      <c r="Z904" s="518" t="str">
        <f>四年级等级</f>
        <v/>
      </c>
      <c r="AA904" s="533"/>
      <c r="AB904" s="515"/>
      <c r="AC904" s="533" t="str">
        <f>四年级跳绳附加分</f>
        <v/>
      </c>
      <c r="AD904" s="534" t="str">
        <f>四年级标准分</f>
        <v/>
      </c>
      <c r="AE904" s="534" t="str">
        <f>四年级总分</f>
        <v/>
      </c>
      <c r="AF904" s="517" t="str">
        <f>四年级等级</f>
        <v/>
      </c>
    </row>
    <row r="905" spans="1:32">
      <c r="A905" s="476">
        <v>413</v>
      </c>
      <c r="B905" s="477">
        <v>63</v>
      </c>
      <c r="C905" s="586"/>
      <c r="D905" s="587"/>
      <c r="E905" s="586"/>
      <c r="F905" s="473"/>
      <c r="G905" s="588"/>
      <c r="H905" s="475"/>
      <c r="I905" s="595"/>
      <c r="J905" s="596"/>
      <c r="K905" s="596"/>
      <c r="L905" s="503"/>
      <c r="M905" s="644"/>
      <c r="N905" s="505" t="str">
        <f>四年级BMI</f>
        <v/>
      </c>
      <c r="O905" s="499" t="str">
        <f>四年级BMI等级</f>
        <v/>
      </c>
      <c r="P905" s="500" t="str">
        <f>四年级BMI得分</f>
        <v/>
      </c>
      <c r="Q905" s="515" t="str">
        <f>四年级肺活量得分</f>
        <v/>
      </c>
      <c r="R905" s="512" t="str">
        <f>四年级等级</f>
        <v/>
      </c>
      <c r="S905" s="516" t="str">
        <f>四年级50米跑得分</f>
        <v/>
      </c>
      <c r="T905" s="517" t="str">
        <f>四年级等级</f>
        <v/>
      </c>
      <c r="U905" s="516" t="str">
        <f>四年级坐位体前屈得分</f>
        <v/>
      </c>
      <c r="V905" s="517" t="str">
        <f>四年级等级</f>
        <v/>
      </c>
      <c r="W905" s="516" t="str">
        <f>四年级一分钟跳绳得分</f>
        <v/>
      </c>
      <c r="X905" s="517" t="str">
        <f>四年级等级</f>
        <v/>
      </c>
      <c r="Y905" s="515" t="str">
        <f>四年级仰卧起坐得分</f>
        <v/>
      </c>
      <c r="Z905" s="518" t="str">
        <f>四年级等级</f>
        <v/>
      </c>
      <c r="AA905" s="533"/>
      <c r="AB905" s="515"/>
      <c r="AC905" s="533" t="str">
        <f>四年级跳绳附加分</f>
        <v/>
      </c>
      <c r="AD905" s="534" t="str">
        <f>四年级标准分</f>
        <v/>
      </c>
      <c r="AE905" s="534" t="str">
        <f>四年级总分</f>
        <v/>
      </c>
      <c r="AF905" s="517" t="str">
        <f>四年级等级</f>
        <v/>
      </c>
    </row>
    <row r="906" spans="1:32">
      <c r="A906" s="476">
        <v>413</v>
      </c>
      <c r="B906" s="477">
        <v>64</v>
      </c>
      <c r="C906" s="586"/>
      <c r="D906" s="587"/>
      <c r="E906" s="586"/>
      <c r="F906" s="473"/>
      <c r="G906" s="589"/>
      <c r="H906" s="475"/>
      <c r="I906" s="595"/>
      <c r="J906" s="596"/>
      <c r="K906" s="596"/>
      <c r="L906" s="503"/>
      <c r="M906" s="644"/>
      <c r="N906" s="505" t="str">
        <f>四年级BMI</f>
        <v/>
      </c>
      <c r="O906" s="499" t="str">
        <f>四年级BMI等级</f>
        <v/>
      </c>
      <c r="P906" s="500" t="str">
        <f>四年级BMI得分</f>
        <v/>
      </c>
      <c r="Q906" s="515" t="str">
        <f>四年级肺活量得分</f>
        <v/>
      </c>
      <c r="R906" s="512" t="str">
        <f>四年级等级</f>
        <v/>
      </c>
      <c r="S906" s="516" t="str">
        <f>四年级50米跑得分</f>
        <v/>
      </c>
      <c r="T906" s="517" t="str">
        <f>四年级等级</f>
        <v/>
      </c>
      <c r="U906" s="516" t="str">
        <f>四年级坐位体前屈得分</f>
        <v/>
      </c>
      <c r="V906" s="517" t="str">
        <f>四年级等级</f>
        <v/>
      </c>
      <c r="W906" s="516" t="str">
        <f>四年级一分钟跳绳得分</f>
        <v/>
      </c>
      <c r="X906" s="517" t="str">
        <f>四年级等级</f>
        <v/>
      </c>
      <c r="Y906" s="515" t="str">
        <f>四年级仰卧起坐得分</f>
        <v/>
      </c>
      <c r="Z906" s="518" t="str">
        <f>四年级等级</f>
        <v/>
      </c>
      <c r="AA906" s="533"/>
      <c r="AB906" s="515"/>
      <c r="AC906" s="533" t="str">
        <f>四年级跳绳附加分</f>
        <v/>
      </c>
      <c r="AD906" s="534" t="str">
        <f>四年级标准分</f>
        <v/>
      </c>
      <c r="AE906" s="534" t="str">
        <f>四年级总分</f>
        <v/>
      </c>
      <c r="AF906" s="517" t="str">
        <f>四年级等级</f>
        <v/>
      </c>
    </row>
    <row r="907" spans="1:32">
      <c r="A907" s="476">
        <v>413</v>
      </c>
      <c r="B907" s="477">
        <v>65</v>
      </c>
      <c r="C907" s="586"/>
      <c r="D907" s="587"/>
      <c r="E907" s="586"/>
      <c r="F907" s="473"/>
      <c r="G907" s="589"/>
      <c r="H907" s="475"/>
      <c r="I907" s="595"/>
      <c r="J907" s="596"/>
      <c r="K907" s="596"/>
      <c r="L907" s="503"/>
      <c r="M907" s="644"/>
      <c r="N907" s="505" t="str">
        <f>四年级BMI</f>
        <v/>
      </c>
      <c r="O907" s="499" t="str">
        <f>四年级BMI等级</f>
        <v/>
      </c>
      <c r="P907" s="500" t="str">
        <f>四年级BMI得分</f>
        <v/>
      </c>
      <c r="Q907" s="515" t="str">
        <f>四年级肺活量得分</f>
        <v/>
      </c>
      <c r="R907" s="512" t="str">
        <f>四年级等级</f>
        <v/>
      </c>
      <c r="S907" s="516" t="str">
        <f>四年级50米跑得分</f>
        <v/>
      </c>
      <c r="T907" s="517" t="str">
        <f>四年级等级</f>
        <v/>
      </c>
      <c r="U907" s="516" t="str">
        <f>四年级坐位体前屈得分</f>
        <v/>
      </c>
      <c r="V907" s="517" t="str">
        <f>四年级等级</f>
        <v/>
      </c>
      <c r="W907" s="516" t="str">
        <f>四年级一分钟跳绳得分</f>
        <v/>
      </c>
      <c r="X907" s="517" t="str">
        <f>四年级等级</f>
        <v/>
      </c>
      <c r="Y907" s="515" t="str">
        <f>四年级仰卧起坐得分</f>
        <v/>
      </c>
      <c r="Z907" s="518" t="str">
        <f>四年级等级</f>
        <v/>
      </c>
      <c r="AA907" s="533"/>
      <c r="AB907" s="515"/>
      <c r="AC907" s="533" t="str">
        <f>四年级跳绳附加分</f>
        <v/>
      </c>
      <c r="AD907" s="534" t="str">
        <f>四年级标准分</f>
        <v/>
      </c>
      <c r="AE907" s="534" t="str">
        <f>四年级总分</f>
        <v/>
      </c>
      <c r="AF907" s="517" t="str">
        <f>四年级等级</f>
        <v/>
      </c>
    </row>
    <row r="908" spans="1:32">
      <c r="A908" s="476">
        <v>413</v>
      </c>
      <c r="B908" s="477">
        <v>66</v>
      </c>
      <c r="C908" s="586"/>
      <c r="D908" s="587"/>
      <c r="E908" s="586"/>
      <c r="F908" s="473"/>
      <c r="G908" s="588"/>
      <c r="H908" s="475"/>
      <c r="I908" s="595"/>
      <c r="J908" s="596"/>
      <c r="K908" s="596"/>
      <c r="L908" s="503"/>
      <c r="M908" s="644"/>
      <c r="N908" s="505" t="str">
        <f>四年级BMI</f>
        <v/>
      </c>
      <c r="O908" s="499" t="str">
        <f>四年级BMI等级</f>
        <v/>
      </c>
      <c r="P908" s="500" t="str">
        <f>四年级BMI得分</f>
        <v/>
      </c>
      <c r="Q908" s="515" t="str">
        <f>四年级肺活量得分</f>
        <v/>
      </c>
      <c r="R908" s="512" t="str">
        <f>四年级等级</f>
        <v/>
      </c>
      <c r="S908" s="516" t="str">
        <f>四年级50米跑得分</f>
        <v/>
      </c>
      <c r="T908" s="517" t="str">
        <f>四年级等级</f>
        <v/>
      </c>
      <c r="U908" s="516" t="str">
        <f>四年级坐位体前屈得分</f>
        <v/>
      </c>
      <c r="V908" s="517" t="str">
        <f>四年级等级</f>
        <v/>
      </c>
      <c r="W908" s="516" t="str">
        <f>四年级一分钟跳绳得分</f>
        <v/>
      </c>
      <c r="X908" s="517" t="str">
        <f>四年级等级</f>
        <v/>
      </c>
      <c r="Y908" s="515" t="str">
        <f>四年级仰卧起坐得分</f>
        <v/>
      </c>
      <c r="Z908" s="518" t="str">
        <f>四年级等级</f>
        <v/>
      </c>
      <c r="AA908" s="533"/>
      <c r="AB908" s="515"/>
      <c r="AC908" s="533" t="str">
        <f>四年级跳绳附加分</f>
        <v/>
      </c>
      <c r="AD908" s="534" t="str">
        <f>四年级标准分</f>
        <v/>
      </c>
      <c r="AE908" s="534" t="str">
        <f>四年级总分</f>
        <v/>
      </c>
      <c r="AF908" s="517" t="str">
        <f>四年级等级</f>
        <v/>
      </c>
    </row>
    <row r="909" spans="1:32">
      <c r="A909" s="476">
        <v>413</v>
      </c>
      <c r="B909" s="477">
        <v>67</v>
      </c>
      <c r="C909" s="586"/>
      <c r="D909" s="587"/>
      <c r="E909" s="586"/>
      <c r="F909" s="473"/>
      <c r="G909" s="588"/>
      <c r="H909" s="475"/>
      <c r="I909" s="595"/>
      <c r="J909" s="596"/>
      <c r="K909" s="596"/>
      <c r="L909" s="503"/>
      <c r="M909" s="644"/>
      <c r="N909" s="505" t="str">
        <f>四年级BMI</f>
        <v/>
      </c>
      <c r="O909" s="499" t="str">
        <f>四年级BMI等级</f>
        <v/>
      </c>
      <c r="P909" s="500" t="str">
        <f>四年级BMI得分</f>
        <v/>
      </c>
      <c r="Q909" s="515" t="str">
        <f>四年级肺活量得分</f>
        <v/>
      </c>
      <c r="R909" s="512" t="str">
        <f>四年级等级</f>
        <v/>
      </c>
      <c r="S909" s="516" t="str">
        <f>四年级50米跑得分</f>
        <v/>
      </c>
      <c r="T909" s="517" t="str">
        <f>四年级等级</f>
        <v/>
      </c>
      <c r="U909" s="516" t="str">
        <f>四年级坐位体前屈得分</f>
        <v/>
      </c>
      <c r="V909" s="517" t="str">
        <f>四年级等级</f>
        <v/>
      </c>
      <c r="W909" s="516" t="str">
        <f>四年级一分钟跳绳得分</f>
        <v/>
      </c>
      <c r="X909" s="517" t="str">
        <f>四年级等级</f>
        <v/>
      </c>
      <c r="Y909" s="515" t="str">
        <f>四年级仰卧起坐得分</f>
        <v/>
      </c>
      <c r="Z909" s="518" t="str">
        <f>四年级等级</f>
        <v/>
      </c>
      <c r="AA909" s="533"/>
      <c r="AB909" s="515"/>
      <c r="AC909" s="533" t="str">
        <f>四年级跳绳附加分</f>
        <v/>
      </c>
      <c r="AD909" s="534" t="str">
        <f>四年级标准分</f>
        <v/>
      </c>
      <c r="AE909" s="534" t="str">
        <f>四年级总分</f>
        <v/>
      </c>
      <c r="AF909" s="517" t="str">
        <f>四年级等级</f>
        <v/>
      </c>
    </row>
    <row r="910" spans="1:32">
      <c r="A910" s="476">
        <v>413</v>
      </c>
      <c r="B910" s="477">
        <v>68</v>
      </c>
      <c r="C910" s="586"/>
      <c r="D910" s="587"/>
      <c r="E910" s="586"/>
      <c r="F910" s="473"/>
      <c r="G910" s="588"/>
      <c r="H910" s="475"/>
      <c r="I910" s="595"/>
      <c r="J910" s="596"/>
      <c r="K910" s="596"/>
      <c r="L910" s="503"/>
      <c r="M910" s="644"/>
      <c r="N910" s="505" t="str">
        <f>四年级BMI</f>
        <v/>
      </c>
      <c r="O910" s="499" t="str">
        <f>四年级BMI等级</f>
        <v/>
      </c>
      <c r="P910" s="500" t="str">
        <f>四年级BMI得分</f>
        <v/>
      </c>
      <c r="Q910" s="515" t="str">
        <f>四年级肺活量得分</f>
        <v/>
      </c>
      <c r="R910" s="512" t="str">
        <f>四年级等级</f>
        <v/>
      </c>
      <c r="S910" s="516" t="str">
        <f>四年级50米跑得分</f>
        <v/>
      </c>
      <c r="T910" s="517" t="str">
        <f>四年级等级</f>
        <v/>
      </c>
      <c r="U910" s="516" t="str">
        <f>四年级坐位体前屈得分</f>
        <v/>
      </c>
      <c r="V910" s="517" t="str">
        <f>四年级等级</f>
        <v/>
      </c>
      <c r="W910" s="516" t="str">
        <f>四年级一分钟跳绳得分</f>
        <v/>
      </c>
      <c r="X910" s="517" t="str">
        <f>四年级等级</f>
        <v/>
      </c>
      <c r="Y910" s="515" t="str">
        <f>四年级仰卧起坐得分</f>
        <v/>
      </c>
      <c r="Z910" s="518" t="str">
        <f>四年级等级</f>
        <v/>
      </c>
      <c r="AA910" s="533"/>
      <c r="AB910" s="515"/>
      <c r="AC910" s="533" t="str">
        <f>四年级跳绳附加分</f>
        <v/>
      </c>
      <c r="AD910" s="534" t="str">
        <f>四年级标准分</f>
        <v/>
      </c>
      <c r="AE910" s="534" t="str">
        <f>四年级总分</f>
        <v/>
      </c>
      <c r="AF910" s="517" t="str">
        <f>四年级等级</f>
        <v/>
      </c>
    </row>
    <row r="911" spans="1:32">
      <c r="A911" s="476">
        <v>413</v>
      </c>
      <c r="B911" s="477">
        <v>69</v>
      </c>
      <c r="C911" s="586"/>
      <c r="D911" s="587"/>
      <c r="E911" s="586"/>
      <c r="F911" s="473"/>
      <c r="G911" s="588"/>
      <c r="H911" s="475"/>
      <c r="I911" s="595"/>
      <c r="J911" s="596"/>
      <c r="K911" s="596"/>
      <c r="L911" s="503"/>
      <c r="M911" s="644"/>
      <c r="N911" s="505" t="str">
        <f>四年级BMI</f>
        <v/>
      </c>
      <c r="O911" s="499" t="str">
        <f>四年级BMI等级</f>
        <v/>
      </c>
      <c r="P911" s="500" t="str">
        <f>四年级BMI得分</f>
        <v/>
      </c>
      <c r="Q911" s="515" t="str">
        <f>四年级肺活量得分</f>
        <v/>
      </c>
      <c r="R911" s="512" t="str">
        <f>四年级等级</f>
        <v/>
      </c>
      <c r="S911" s="516" t="str">
        <f>四年级50米跑得分</f>
        <v/>
      </c>
      <c r="T911" s="517" t="str">
        <f>四年级等级</f>
        <v/>
      </c>
      <c r="U911" s="516" t="str">
        <f>四年级坐位体前屈得分</f>
        <v/>
      </c>
      <c r="V911" s="517" t="str">
        <f>四年级等级</f>
        <v/>
      </c>
      <c r="W911" s="516" t="str">
        <f>四年级一分钟跳绳得分</f>
        <v/>
      </c>
      <c r="X911" s="517" t="str">
        <f>四年级等级</f>
        <v/>
      </c>
      <c r="Y911" s="515" t="str">
        <f>四年级仰卧起坐得分</f>
        <v/>
      </c>
      <c r="Z911" s="518" t="str">
        <f>四年级等级</f>
        <v/>
      </c>
      <c r="AA911" s="533"/>
      <c r="AB911" s="515"/>
      <c r="AC911" s="533" t="str">
        <f>四年级跳绳附加分</f>
        <v/>
      </c>
      <c r="AD911" s="534" t="str">
        <f>四年级标准分</f>
        <v/>
      </c>
      <c r="AE911" s="534" t="str">
        <f>四年级总分</f>
        <v/>
      </c>
      <c r="AF911" s="517" t="str">
        <f>四年级等级</f>
        <v/>
      </c>
    </row>
    <row r="912" ht="15.75" spans="1:32">
      <c r="A912" s="535">
        <v>413</v>
      </c>
      <c r="B912" s="536">
        <v>70</v>
      </c>
      <c r="C912" s="590"/>
      <c r="D912" s="591"/>
      <c r="E912" s="590"/>
      <c r="F912" s="583"/>
      <c r="G912" s="592"/>
      <c r="H912" s="542"/>
      <c r="I912" s="598"/>
      <c r="J912" s="599"/>
      <c r="K912" s="599"/>
      <c r="L912" s="571"/>
      <c r="M912" s="647"/>
      <c r="N912" s="573" t="str">
        <f>四年级BMI</f>
        <v/>
      </c>
      <c r="O912" s="574" t="str">
        <f>四年级BMI等级</f>
        <v/>
      </c>
      <c r="P912" s="575" t="str">
        <f>四年级BMI得分</f>
        <v/>
      </c>
      <c r="Q912" s="576" t="str">
        <f>四年级肺活量得分</f>
        <v/>
      </c>
      <c r="R912" s="577" t="str">
        <f>四年级等级</f>
        <v/>
      </c>
      <c r="S912" s="578" t="str">
        <f>四年级50米跑得分</f>
        <v/>
      </c>
      <c r="T912" s="567" t="str">
        <f>四年级等级</f>
        <v/>
      </c>
      <c r="U912" s="578" t="str">
        <f>四年级坐位体前屈得分</f>
        <v/>
      </c>
      <c r="V912" s="567" t="str">
        <f>四年级等级</f>
        <v/>
      </c>
      <c r="W912" s="578" t="str">
        <f>四年级一分钟跳绳得分</f>
        <v/>
      </c>
      <c r="X912" s="567" t="str">
        <f>四年级等级</f>
        <v/>
      </c>
      <c r="Y912" s="576" t="str">
        <f>四年级仰卧起坐得分</f>
        <v/>
      </c>
      <c r="Z912" s="579" t="str">
        <f>四年级等级</f>
        <v/>
      </c>
      <c r="AA912" s="565"/>
      <c r="AB912" s="576"/>
      <c r="AC912" s="565" t="str">
        <f>四年级跳绳附加分</f>
        <v/>
      </c>
      <c r="AD912" s="566" t="str">
        <f>四年级标准分</f>
        <v/>
      </c>
      <c r="AE912" s="566" t="str">
        <f>四年级总分</f>
        <v/>
      </c>
      <c r="AF912" s="567" t="str">
        <f>四年级等级</f>
        <v/>
      </c>
    </row>
    <row r="913" ht="15.75" spans="1:32">
      <c r="A913" s="468">
        <v>414</v>
      </c>
      <c r="B913" s="469">
        <v>1</v>
      </c>
      <c r="C913" s="593"/>
      <c r="D913" s="594"/>
      <c r="E913" s="593"/>
      <c r="F913" s="473"/>
      <c r="G913" s="589"/>
      <c r="H913" s="475"/>
      <c r="I913" s="600"/>
      <c r="J913" s="597"/>
      <c r="K913" s="597"/>
      <c r="L913" s="496"/>
      <c r="M913" s="643"/>
      <c r="N913" s="498" t="str">
        <f>四年级BMI</f>
        <v/>
      </c>
      <c r="O913" s="499" t="str">
        <f>四年级BMI等级</f>
        <v/>
      </c>
      <c r="P913" s="500" t="str">
        <f>四年级BMI得分</f>
        <v/>
      </c>
      <c r="Q913" s="511" t="str">
        <f>四年级肺活量得分</f>
        <v/>
      </c>
      <c r="R913" s="512" t="str">
        <f>四年级等级</f>
        <v/>
      </c>
      <c r="S913" s="513" t="str">
        <f>四年级50米跑得分</f>
        <v/>
      </c>
      <c r="T913" s="512" t="str">
        <f>四年级等级</f>
        <v/>
      </c>
      <c r="U913" s="513" t="str">
        <f>四年级坐位体前屈得分</f>
        <v/>
      </c>
      <c r="V913" s="512" t="str">
        <f>四年级等级</f>
        <v/>
      </c>
      <c r="W913" s="513" t="str">
        <f>四年级一分钟跳绳得分</f>
        <v/>
      </c>
      <c r="X913" s="512" t="str">
        <f>四年级等级</f>
        <v/>
      </c>
      <c r="Y913" s="511" t="str">
        <f>四年级仰卧起坐得分</f>
        <v/>
      </c>
      <c r="Z913" s="514" t="str">
        <f>四年级等级</f>
        <v/>
      </c>
      <c r="AA913" s="530"/>
      <c r="AB913" s="511"/>
      <c r="AC913" s="530" t="str">
        <f>四年级跳绳附加分</f>
        <v/>
      </c>
      <c r="AD913" s="531" t="str">
        <f>四年级标准分</f>
        <v/>
      </c>
      <c r="AE913" s="531" t="str">
        <f>四年级总分</f>
        <v/>
      </c>
      <c r="AF913" s="512" t="str">
        <f>四年级等级</f>
        <v/>
      </c>
    </row>
    <row r="914" spans="1:32">
      <c r="A914" s="476">
        <v>414</v>
      </c>
      <c r="B914" s="477">
        <v>2</v>
      </c>
      <c r="C914" s="586"/>
      <c r="D914" s="587"/>
      <c r="E914" s="586"/>
      <c r="F914" s="473"/>
      <c r="G914" s="588"/>
      <c r="H914" s="475"/>
      <c r="I914" s="595"/>
      <c r="J914" s="596"/>
      <c r="K914" s="596"/>
      <c r="L914" s="503"/>
      <c r="M914" s="644"/>
      <c r="N914" s="505" t="str">
        <f>四年级BMI</f>
        <v/>
      </c>
      <c r="O914" s="499" t="str">
        <f>四年级BMI等级</f>
        <v/>
      </c>
      <c r="P914" s="500" t="str">
        <f>四年级BMI得分</f>
        <v/>
      </c>
      <c r="Q914" s="515" t="str">
        <f>四年级肺活量得分</f>
        <v/>
      </c>
      <c r="R914" s="512" t="str">
        <f>四年级等级</f>
        <v/>
      </c>
      <c r="S914" s="516" t="str">
        <f>四年级50米跑得分</f>
        <v/>
      </c>
      <c r="T914" s="517" t="str">
        <f>四年级等级</f>
        <v/>
      </c>
      <c r="U914" s="516" t="str">
        <f>四年级坐位体前屈得分</f>
        <v/>
      </c>
      <c r="V914" s="517" t="str">
        <f>四年级等级</f>
        <v/>
      </c>
      <c r="W914" s="516" t="str">
        <f>四年级一分钟跳绳得分</f>
        <v/>
      </c>
      <c r="X914" s="517" t="str">
        <f>四年级等级</f>
        <v/>
      </c>
      <c r="Y914" s="515" t="str">
        <f>四年级仰卧起坐得分</f>
        <v/>
      </c>
      <c r="Z914" s="518" t="str">
        <f>四年级等级</f>
        <v/>
      </c>
      <c r="AA914" s="533"/>
      <c r="AB914" s="515"/>
      <c r="AC914" s="533" t="str">
        <f>四年级跳绳附加分</f>
        <v/>
      </c>
      <c r="AD914" s="534" t="str">
        <f>四年级标准分</f>
        <v/>
      </c>
      <c r="AE914" s="534" t="str">
        <f>四年级总分</f>
        <v/>
      </c>
      <c r="AF914" s="517" t="str">
        <f>四年级等级</f>
        <v/>
      </c>
    </row>
    <row r="915" spans="1:32">
      <c r="A915" s="476">
        <v>414</v>
      </c>
      <c r="B915" s="477">
        <v>3</v>
      </c>
      <c r="C915" s="586"/>
      <c r="D915" s="587"/>
      <c r="E915" s="586"/>
      <c r="F915" s="473"/>
      <c r="G915" s="588"/>
      <c r="H915" s="475"/>
      <c r="I915" s="595"/>
      <c r="J915" s="596"/>
      <c r="K915" s="596"/>
      <c r="L915" s="503"/>
      <c r="M915" s="644"/>
      <c r="N915" s="505" t="str">
        <f>四年级BMI</f>
        <v/>
      </c>
      <c r="O915" s="499" t="str">
        <f>四年级BMI等级</f>
        <v/>
      </c>
      <c r="P915" s="500" t="str">
        <f>四年级BMI得分</f>
        <v/>
      </c>
      <c r="Q915" s="515" t="str">
        <f>四年级肺活量得分</f>
        <v/>
      </c>
      <c r="R915" s="512" t="str">
        <f>四年级等级</f>
        <v/>
      </c>
      <c r="S915" s="516" t="str">
        <f>四年级50米跑得分</f>
        <v/>
      </c>
      <c r="T915" s="517" t="str">
        <f>四年级等级</f>
        <v/>
      </c>
      <c r="U915" s="516" t="str">
        <f>四年级坐位体前屈得分</f>
        <v/>
      </c>
      <c r="V915" s="517" t="str">
        <f>四年级等级</f>
        <v/>
      </c>
      <c r="W915" s="516" t="str">
        <f>四年级一分钟跳绳得分</f>
        <v/>
      </c>
      <c r="X915" s="517" t="str">
        <f>四年级等级</f>
        <v/>
      </c>
      <c r="Y915" s="515" t="str">
        <f>四年级仰卧起坐得分</f>
        <v/>
      </c>
      <c r="Z915" s="518" t="str">
        <f>四年级等级</f>
        <v/>
      </c>
      <c r="AA915" s="533"/>
      <c r="AB915" s="515"/>
      <c r="AC915" s="533" t="str">
        <f>四年级跳绳附加分</f>
        <v/>
      </c>
      <c r="AD915" s="534" t="str">
        <f>四年级标准分</f>
        <v/>
      </c>
      <c r="AE915" s="534" t="str">
        <f>四年级总分</f>
        <v/>
      </c>
      <c r="AF915" s="517" t="str">
        <f>四年级等级</f>
        <v/>
      </c>
    </row>
    <row r="916" spans="1:32">
      <c r="A916" s="476">
        <v>414</v>
      </c>
      <c r="B916" s="477">
        <v>4</v>
      </c>
      <c r="C916" s="586"/>
      <c r="D916" s="587"/>
      <c r="E916" s="586"/>
      <c r="F916" s="473"/>
      <c r="G916" s="588"/>
      <c r="H916" s="475"/>
      <c r="I916" s="595"/>
      <c r="J916" s="596"/>
      <c r="K916" s="596"/>
      <c r="L916" s="503"/>
      <c r="M916" s="644"/>
      <c r="N916" s="505" t="str">
        <f>四年级BMI</f>
        <v/>
      </c>
      <c r="O916" s="499" t="str">
        <f>四年级BMI等级</f>
        <v/>
      </c>
      <c r="P916" s="500" t="str">
        <f>四年级BMI得分</f>
        <v/>
      </c>
      <c r="Q916" s="515" t="str">
        <f>四年级肺活量得分</f>
        <v/>
      </c>
      <c r="R916" s="512" t="str">
        <f>四年级等级</f>
        <v/>
      </c>
      <c r="S916" s="516" t="str">
        <f>四年级50米跑得分</f>
        <v/>
      </c>
      <c r="T916" s="517" t="str">
        <f>四年级等级</f>
        <v/>
      </c>
      <c r="U916" s="516" t="str">
        <f>四年级坐位体前屈得分</f>
        <v/>
      </c>
      <c r="V916" s="517" t="str">
        <f>四年级等级</f>
        <v/>
      </c>
      <c r="W916" s="516" t="str">
        <f>四年级一分钟跳绳得分</f>
        <v/>
      </c>
      <c r="X916" s="517" t="str">
        <f>四年级等级</f>
        <v/>
      </c>
      <c r="Y916" s="515" t="str">
        <f>四年级仰卧起坐得分</f>
        <v/>
      </c>
      <c r="Z916" s="518" t="str">
        <f>四年级等级</f>
        <v/>
      </c>
      <c r="AA916" s="533"/>
      <c r="AB916" s="515"/>
      <c r="AC916" s="533" t="str">
        <f>四年级跳绳附加分</f>
        <v/>
      </c>
      <c r="AD916" s="534" t="str">
        <f>四年级标准分</f>
        <v/>
      </c>
      <c r="AE916" s="534" t="str">
        <f>四年级总分</f>
        <v/>
      </c>
      <c r="AF916" s="517" t="str">
        <f>四年级等级</f>
        <v/>
      </c>
    </row>
    <row r="917" spans="1:32">
      <c r="A917" s="476">
        <v>414</v>
      </c>
      <c r="B917" s="477">
        <v>5</v>
      </c>
      <c r="C917" s="586"/>
      <c r="D917" s="587"/>
      <c r="E917" s="586"/>
      <c r="F917" s="473"/>
      <c r="G917" s="588"/>
      <c r="H917" s="475"/>
      <c r="I917" s="595"/>
      <c r="J917" s="596"/>
      <c r="K917" s="596"/>
      <c r="L917" s="503"/>
      <c r="M917" s="644"/>
      <c r="N917" s="505" t="str">
        <f>四年级BMI</f>
        <v/>
      </c>
      <c r="O917" s="499" t="str">
        <f>四年级BMI等级</f>
        <v/>
      </c>
      <c r="P917" s="500" t="str">
        <f>四年级BMI得分</f>
        <v/>
      </c>
      <c r="Q917" s="515" t="str">
        <f>四年级肺活量得分</f>
        <v/>
      </c>
      <c r="R917" s="512" t="str">
        <f>四年级等级</f>
        <v/>
      </c>
      <c r="S917" s="516" t="str">
        <f>四年级50米跑得分</f>
        <v/>
      </c>
      <c r="T917" s="517" t="str">
        <f>四年级等级</f>
        <v/>
      </c>
      <c r="U917" s="516" t="str">
        <f>四年级坐位体前屈得分</f>
        <v/>
      </c>
      <c r="V917" s="517" t="str">
        <f>四年级等级</f>
        <v/>
      </c>
      <c r="W917" s="516" t="str">
        <f>四年级一分钟跳绳得分</f>
        <v/>
      </c>
      <c r="X917" s="517" t="str">
        <f>四年级等级</f>
        <v/>
      </c>
      <c r="Y917" s="515" t="str">
        <f>四年级仰卧起坐得分</f>
        <v/>
      </c>
      <c r="Z917" s="518" t="str">
        <f>四年级等级</f>
        <v/>
      </c>
      <c r="AA917" s="533"/>
      <c r="AB917" s="515"/>
      <c r="AC917" s="533" t="str">
        <f>四年级跳绳附加分</f>
        <v/>
      </c>
      <c r="AD917" s="534" t="str">
        <f>四年级标准分</f>
        <v/>
      </c>
      <c r="AE917" s="534" t="str">
        <f>四年级总分</f>
        <v/>
      </c>
      <c r="AF917" s="517" t="str">
        <f>四年级等级</f>
        <v/>
      </c>
    </row>
    <row r="918" spans="1:32">
      <c r="A918" s="476">
        <v>414</v>
      </c>
      <c r="B918" s="477">
        <v>6</v>
      </c>
      <c r="C918" s="586"/>
      <c r="D918" s="587"/>
      <c r="E918" s="586"/>
      <c r="F918" s="473"/>
      <c r="G918" s="588"/>
      <c r="H918" s="475"/>
      <c r="I918" s="595"/>
      <c r="J918" s="596"/>
      <c r="K918" s="596"/>
      <c r="L918" s="503"/>
      <c r="M918" s="644"/>
      <c r="N918" s="505" t="str">
        <f>四年级BMI</f>
        <v/>
      </c>
      <c r="O918" s="499" t="str">
        <f>四年级BMI等级</f>
        <v/>
      </c>
      <c r="P918" s="500" t="str">
        <f>四年级BMI得分</f>
        <v/>
      </c>
      <c r="Q918" s="515" t="str">
        <f>四年级肺活量得分</f>
        <v/>
      </c>
      <c r="R918" s="512" t="str">
        <f>四年级等级</f>
        <v/>
      </c>
      <c r="S918" s="516" t="str">
        <f>四年级50米跑得分</f>
        <v/>
      </c>
      <c r="T918" s="517" t="str">
        <f>四年级等级</f>
        <v/>
      </c>
      <c r="U918" s="516" t="str">
        <f>四年级坐位体前屈得分</f>
        <v/>
      </c>
      <c r="V918" s="517" t="str">
        <f>四年级等级</f>
        <v/>
      </c>
      <c r="W918" s="516" t="str">
        <f>四年级一分钟跳绳得分</f>
        <v/>
      </c>
      <c r="X918" s="517" t="str">
        <f>四年级等级</f>
        <v/>
      </c>
      <c r="Y918" s="515" t="str">
        <f>四年级仰卧起坐得分</f>
        <v/>
      </c>
      <c r="Z918" s="518" t="str">
        <f>四年级等级</f>
        <v/>
      </c>
      <c r="AA918" s="533"/>
      <c r="AB918" s="515"/>
      <c r="AC918" s="533" t="str">
        <f>四年级跳绳附加分</f>
        <v/>
      </c>
      <c r="AD918" s="534" t="str">
        <f>四年级标准分</f>
        <v/>
      </c>
      <c r="AE918" s="534" t="str">
        <f>四年级总分</f>
        <v/>
      </c>
      <c r="AF918" s="517" t="str">
        <f>四年级等级</f>
        <v/>
      </c>
    </row>
    <row r="919" spans="1:32">
      <c r="A919" s="476">
        <v>414</v>
      </c>
      <c r="B919" s="477">
        <v>7</v>
      </c>
      <c r="C919" s="586"/>
      <c r="D919" s="587"/>
      <c r="E919" s="586"/>
      <c r="F919" s="473"/>
      <c r="G919" s="588"/>
      <c r="H919" s="475"/>
      <c r="I919" s="595"/>
      <c r="J919" s="596"/>
      <c r="K919" s="596"/>
      <c r="L919" s="503"/>
      <c r="M919" s="644"/>
      <c r="N919" s="505" t="str">
        <f>四年级BMI</f>
        <v/>
      </c>
      <c r="O919" s="499" t="str">
        <f>四年级BMI等级</f>
        <v/>
      </c>
      <c r="P919" s="500" t="str">
        <f>四年级BMI得分</f>
        <v/>
      </c>
      <c r="Q919" s="515" t="str">
        <f>四年级肺活量得分</f>
        <v/>
      </c>
      <c r="R919" s="512" t="str">
        <f>四年级等级</f>
        <v/>
      </c>
      <c r="S919" s="516" t="str">
        <f>四年级50米跑得分</f>
        <v/>
      </c>
      <c r="T919" s="517" t="str">
        <f>四年级等级</f>
        <v/>
      </c>
      <c r="U919" s="516" t="str">
        <f>四年级坐位体前屈得分</f>
        <v/>
      </c>
      <c r="V919" s="517" t="str">
        <f>四年级等级</f>
        <v/>
      </c>
      <c r="W919" s="516" t="str">
        <f>四年级一分钟跳绳得分</f>
        <v/>
      </c>
      <c r="X919" s="517" t="str">
        <f>四年级等级</f>
        <v/>
      </c>
      <c r="Y919" s="515" t="str">
        <f>四年级仰卧起坐得分</f>
        <v/>
      </c>
      <c r="Z919" s="518" t="str">
        <f>四年级等级</f>
        <v/>
      </c>
      <c r="AA919" s="533"/>
      <c r="AB919" s="515"/>
      <c r="AC919" s="533" t="str">
        <f>四年级跳绳附加分</f>
        <v/>
      </c>
      <c r="AD919" s="534" t="str">
        <f>四年级标准分</f>
        <v/>
      </c>
      <c r="AE919" s="534" t="str">
        <f>四年级总分</f>
        <v/>
      </c>
      <c r="AF919" s="517" t="str">
        <f>四年级等级</f>
        <v/>
      </c>
    </row>
    <row r="920" spans="1:32">
      <c r="A920" s="476">
        <v>414</v>
      </c>
      <c r="B920" s="477">
        <v>8</v>
      </c>
      <c r="C920" s="586"/>
      <c r="D920" s="587"/>
      <c r="E920" s="586"/>
      <c r="F920" s="473"/>
      <c r="G920" s="588"/>
      <c r="H920" s="475"/>
      <c r="I920" s="595"/>
      <c r="J920" s="596"/>
      <c r="K920" s="596"/>
      <c r="L920" s="503"/>
      <c r="M920" s="644"/>
      <c r="N920" s="505" t="str">
        <f>四年级BMI</f>
        <v/>
      </c>
      <c r="O920" s="499" t="str">
        <f>四年级BMI等级</f>
        <v/>
      </c>
      <c r="P920" s="500" t="str">
        <f>四年级BMI得分</f>
        <v/>
      </c>
      <c r="Q920" s="515" t="str">
        <f>四年级肺活量得分</f>
        <v/>
      </c>
      <c r="R920" s="512" t="str">
        <f>四年级等级</f>
        <v/>
      </c>
      <c r="S920" s="516" t="str">
        <f>四年级50米跑得分</f>
        <v/>
      </c>
      <c r="T920" s="517" t="str">
        <f>四年级等级</f>
        <v/>
      </c>
      <c r="U920" s="516" t="str">
        <f>四年级坐位体前屈得分</f>
        <v/>
      </c>
      <c r="V920" s="517" t="str">
        <f>四年级等级</f>
        <v/>
      </c>
      <c r="W920" s="516" t="str">
        <f>四年级一分钟跳绳得分</f>
        <v/>
      </c>
      <c r="X920" s="517" t="str">
        <f>四年级等级</f>
        <v/>
      </c>
      <c r="Y920" s="515" t="str">
        <f>四年级仰卧起坐得分</f>
        <v/>
      </c>
      <c r="Z920" s="518" t="str">
        <f>四年级等级</f>
        <v/>
      </c>
      <c r="AA920" s="533"/>
      <c r="AB920" s="515"/>
      <c r="AC920" s="533" t="str">
        <f>四年级跳绳附加分</f>
        <v/>
      </c>
      <c r="AD920" s="534" t="str">
        <f>四年级标准分</f>
        <v/>
      </c>
      <c r="AE920" s="534" t="str">
        <f>四年级总分</f>
        <v/>
      </c>
      <c r="AF920" s="517" t="str">
        <f>四年级等级</f>
        <v/>
      </c>
    </row>
    <row r="921" spans="1:32">
      <c r="A921" s="476">
        <v>414</v>
      </c>
      <c r="B921" s="477">
        <v>9</v>
      </c>
      <c r="C921" s="586"/>
      <c r="D921" s="587"/>
      <c r="E921" s="586"/>
      <c r="F921" s="473"/>
      <c r="G921" s="588"/>
      <c r="H921" s="475"/>
      <c r="I921" s="595"/>
      <c r="J921" s="596"/>
      <c r="K921" s="596"/>
      <c r="L921" s="503"/>
      <c r="M921" s="644"/>
      <c r="N921" s="505" t="str">
        <f>四年级BMI</f>
        <v/>
      </c>
      <c r="O921" s="499" t="str">
        <f>四年级BMI等级</f>
        <v/>
      </c>
      <c r="P921" s="500" t="str">
        <f>四年级BMI得分</f>
        <v/>
      </c>
      <c r="Q921" s="515" t="str">
        <f>四年级肺活量得分</f>
        <v/>
      </c>
      <c r="R921" s="512" t="str">
        <f>四年级等级</f>
        <v/>
      </c>
      <c r="S921" s="516" t="str">
        <f>四年级50米跑得分</f>
        <v/>
      </c>
      <c r="T921" s="517" t="str">
        <f>四年级等级</f>
        <v/>
      </c>
      <c r="U921" s="516" t="str">
        <f>四年级坐位体前屈得分</f>
        <v/>
      </c>
      <c r="V921" s="517" t="str">
        <f>四年级等级</f>
        <v/>
      </c>
      <c r="W921" s="516" t="str">
        <f>四年级一分钟跳绳得分</f>
        <v/>
      </c>
      <c r="X921" s="517" t="str">
        <f>四年级等级</f>
        <v/>
      </c>
      <c r="Y921" s="515" t="str">
        <f>四年级仰卧起坐得分</f>
        <v/>
      </c>
      <c r="Z921" s="518" t="str">
        <f>四年级等级</f>
        <v/>
      </c>
      <c r="AA921" s="533"/>
      <c r="AB921" s="515"/>
      <c r="AC921" s="533" t="str">
        <f>四年级跳绳附加分</f>
        <v/>
      </c>
      <c r="AD921" s="534" t="str">
        <f>四年级标准分</f>
        <v/>
      </c>
      <c r="AE921" s="534" t="str">
        <f>四年级总分</f>
        <v/>
      </c>
      <c r="AF921" s="517" t="str">
        <f>四年级等级</f>
        <v/>
      </c>
    </row>
    <row r="922" spans="1:32">
      <c r="A922" s="476">
        <v>414</v>
      </c>
      <c r="B922" s="477">
        <v>10</v>
      </c>
      <c r="C922" s="586"/>
      <c r="D922" s="587"/>
      <c r="E922" s="586"/>
      <c r="F922" s="473"/>
      <c r="G922" s="588"/>
      <c r="H922" s="475"/>
      <c r="I922" s="595"/>
      <c r="J922" s="596"/>
      <c r="K922" s="596"/>
      <c r="L922" s="503"/>
      <c r="M922" s="644"/>
      <c r="N922" s="505" t="str">
        <f>四年级BMI</f>
        <v/>
      </c>
      <c r="O922" s="499" t="str">
        <f>四年级BMI等级</f>
        <v/>
      </c>
      <c r="P922" s="500" t="str">
        <f>四年级BMI得分</f>
        <v/>
      </c>
      <c r="Q922" s="515" t="str">
        <f>四年级肺活量得分</f>
        <v/>
      </c>
      <c r="R922" s="512" t="str">
        <f>四年级等级</f>
        <v/>
      </c>
      <c r="S922" s="516" t="str">
        <f>四年级50米跑得分</f>
        <v/>
      </c>
      <c r="T922" s="517" t="str">
        <f>四年级等级</f>
        <v/>
      </c>
      <c r="U922" s="516" t="str">
        <f>四年级坐位体前屈得分</f>
        <v/>
      </c>
      <c r="V922" s="517" t="str">
        <f>四年级等级</f>
        <v/>
      </c>
      <c r="W922" s="516" t="str">
        <f>四年级一分钟跳绳得分</f>
        <v/>
      </c>
      <c r="X922" s="517" t="str">
        <f>四年级等级</f>
        <v/>
      </c>
      <c r="Y922" s="515" t="str">
        <f>四年级仰卧起坐得分</f>
        <v/>
      </c>
      <c r="Z922" s="518" t="str">
        <f>四年级等级</f>
        <v/>
      </c>
      <c r="AA922" s="533"/>
      <c r="AB922" s="515"/>
      <c r="AC922" s="533" t="str">
        <f>四年级跳绳附加分</f>
        <v/>
      </c>
      <c r="AD922" s="534" t="str">
        <f>四年级标准分</f>
        <v/>
      </c>
      <c r="AE922" s="534" t="str">
        <f>四年级总分</f>
        <v/>
      </c>
      <c r="AF922" s="517" t="str">
        <f>四年级等级</f>
        <v/>
      </c>
    </row>
    <row r="923" spans="1:32">
      <c r="A923" s="476">
        <v>414</v>
      </c>
      <c r="B923" s="477">
        <v>11</v>
      </c>
      <c r="C923" s="586"/>
      <c r="D923" s="587"/>
      <c r="E923" s="586"/>
      <c r="F923" s="473"/>
      <c r="G923" s="588"/>
      <c r="H923" s="475"/>
      <c r="I923" s="595"/>
      <c r="J923" s="596"/>
      <c r="K923" s="596"/>
      <c r="L923" s="503"/>
      <c r="M923" s="644"/>
      <c r="N923" s="505" t="str">
        <f>四年级BMI</f>
        <v/>
      </c>
      <c r="O923" s="499" t="str">
        <f>四年级BMI等级</f>
        <v/>
      </c>
      <c r="P923" s="500" t="str">
        <f>四年级BMI得分</f>
        <v/>
      </c>
      <c r="Q923" s="515" t="str">
        <f>四年级肺活量得分</f>
        <v/>
      </c>
      <c r="R923" s="512" t="str">
        <f>四年级等级</f>
        <v/>
      </c>
      <c r="S923" s="516" t="str">
        <f>四年级50米跑得分</f>
        <v/>
      </c>
      <c r="T923" s="517" t="str">
        <f>四年级等级</f>
        <v/>
      </c>
      <c r="U923" s="516" t="str">
        <f>四年级坐位体前屈得分</f>
        <v/>
      </c>
      <c r="V923" s="517" t="str">
        <f>四年级等级</f>
        <v/>
      </c>
      <c r="W923" s="516" t="str">
        <f>四年级一分钟跳绳得分</f>
        <v/>
      </c>
      <c r="X923" s="517" t="str">
        <f>四年级等级</f>
        <v/>
      </c>
      <c r="Y923" s="515" t="str">
        <f>四年级仰卧起坐得分</f>
        <v/>
      </c>
      <c r="Z923" s="518" t="str">
        <f>四年级等级</f>
        <v/>
      </c>
      <c r="AA923" s="533"/>
      <c r="AB923" s="515"/>
      <c r="AC923" s="533" t="str">
        <f>四年级跳绳附加分</f>
        <v/>
      </c>
      <c r="AD923" s="534" t="str">
        <f>四年级标准分</f>
        <v/>
      </c>
      <c r="AE923" s="534" t="str">
        <f>四年级总分</f>
        <v/>
      </c>
      <c r="AF923" s="517" t="str">
        <f>四年级等级</f>
        <v/>
      </c>
    </row>
    <row r="924" spans="1:32">
      <c r="A924" s="476">
        <v>414</v>
      </c>
      <c r="B924" s="477">
        <v>12</v>
      </c>
      <c r="C924" s="586"/>
      <c r="D924" s="587"/>
      <c r="E924" s="586"/>
      <c r="F924" s="473"/>
      <c r="G924" s="588"/>
      <c r="H924" s="475"/>
      <c r="I924" s="595"/>
      <c r="J924" s="596"/>
      <c r="K924" s="596"/>
      <c r="L924" s="503"/>
      <c r="M924" s="644"/>
      <c r="N924" s="505" t="str">
        <f>四年级BMI</f>
        <v/>
      </c>
      <c r="O924" s="499" t="str">
        <f>四年级BMI等级</f>
        <v/>
      </c>
      <c r="P924" s="500" t="str">
        <f>四年级BMI得分</f>
        <v/>
      </c>
      <c r="Q924" s="515" t="str">
        <f>四年级肺活量得分</f>
        <v/>
      </c>
      <c r="R924" s="512" t="str">
        <f>四年级等级</f>
        <v/>
      </c>
      <c r="S924" s="516" t="str">
        <f>四年级50米跑得分</f>
        <v/>
      </c>
      <c r="T924" s="517" t="str">
        <f>四年级等级</f>
        <v/>
      </c>
      <c r="U924" s="516" t="str">
        <f>四年级坐位体前屈得分</f>
        <v/>
      </c>
      <c r="V924" s="517" t="str">
        <f>四年级等级</f>
        <v/>
      </c>
      <c r="W924" s="516" t="str">
        <f>四年级一分钟跳绳得分</f>
        <v/>
      </c>
      <c r="X924" s="517" t="str">
        <f>四年级等级</f>
        <v/>
      </c>
      <c r="Y924" s="515" t="str">
        <f>四年级仰卧起坐得分</f>
        <v/>
      </c>
      <c r="Z924" s="518" t="str">
        <f>四年级等级</f>
        <v/>
      </c>
      <c r="AA924" s="533"/>
      <c r="AB924" s="515"/>
      <c r="AC924" s="533" t="str">
        <f>四年级跳绳附加分</f>
        <v/>
      </c>
      <c r="AD924" s="534" t="str">
        <f>四年级标准分</f>
        <v/>
      </c>
      <c r="AE924" s="534" t="str">
        <f>四年级总分</f>
        <v/>
      </c>
      <c r="AF924" s="517" t="str">
        <f>四年级等级</f>
        <v/>
      </c>
    </row>
    <row r="925" spans="1:32">
      <c r="A925" s="476">
        <v>414</v>
      </c>
      <c r="B925" s="477">
        <v>13</v>
      </c>
      <c r="C925" s="586"/>
      <c r="D925" s="587"/>
      <c r="E925" s="586"/>
      <c r="F925" s="481"/>
      <c r="G925" s="588"/>
      <c r="H925" s="475"/>
      <c r="I925" s="595"/>
      <c r="J925" s="596"/>
      <c r="K925" s="596"/>
      <c r="L925" s="503"/>
      <c r="M925" s="644"/>
      <c r="N925" s="505" t="str">
        <f>四年级BMI</f>
        <v/>
      </c>
      <c r="O925" s="499" t="str">
        <f>四年级BMI等级</f>
        <v/>
      </c>
      <c r="P925" s="500" t="str">
        <f>四年级BMI得分</f>
        <v/>
      </c>
      <c r="Q925" s="515" t="str">
        <f>四年级肺活量得分</f>
        <v/>
      </c>
      <c r="R925" s="512" t="str">
        <f>四年级等级</f>
        <v/>
      </c>
      <c r="S925" s="516" t="str">
        <f>四年级50米跑得分</f>
        <v/>
      </c>
      <c r="T925" s="517" t="str">
        <f>四年级等级</f>
        <v/>
      </c>
      <c r="U925" s="516" t="str">
        <f>四年级坐位体前屈得分</f>
        <v/>
      </c>
      <c r="V925" s="517" t="str">
        <f>四年级等级</f>
        <v/>
      </c>
      <c r="W925" s="516" t="str">
        <f>四年级一分钟跳绳得分</f>
        <v/>
      </c>
      <c r="X925" s="517" t="str">
        <f>四年级等级</f>
        <v/>
      </c>
      <c r="Y925" s="515" t="str">
        <f>四年级仰卧起坐得分</f>
        <v/>
      </c>
      <c r="Z925" s="518" t="str">
        <f>四年级等级</f>
        <v/>
      </c>
      <c r="AA925" s="533"/>
      <c r="AB925" s="515"/>
      <c r="AC925" s="533" t="str">
        <f>四年级跳绳附加分</f>
        <v/>
      </c>
      <c r="AD925" s="534" t="str">
        <f>四年级标准分</f>
        <v/>
      </c>
      <c r="AE925" s="534" t="str">
        <f>四年级总分</f>
        <v/>
      </c>
      <c r="AF925" s="517" t="str">
        <f>四年级等级</f>
        <v/>
      </c>
    </row>
    <row r="926" spans="1:32">
      <c r="A926" s="476">
        <v>414</v>
      </c>
      <c r="B926" s="477">
        <v>14</v>
      </c>
      <c r="C926" s="586"/>
      <c r="D926" s="587"/>
      <c r="E926" s="586"/>
      <c r="F926" s="481"/>
      <c r="G926" s="588"/>
      <c r="H926" s="475"/>
      <c r="I926" s="595"/>
      <c r="J926" s="596"/>
      <c r="K926" s="596"/>
      <c r="L926" s="503"/>
      <c r="M926" s="644"/>
      <c r="N926" s="505" t="str">
        <f>四年级BMI</f>
        <v/>
      </c>
      <c r="O926" s="499" t="str">
        <f>四年级BMI等级</f>
        <v/>
      </c>
      <c r="P926" s="500" t="str">
        <f>四年级BMI得分</f>
        <v/>
      </c>
      <c r="Q926" s="515" t="str">
        <f>四年级肺活量得分</f>
        <v/>
      </c>
      <c r="R926" s="512" t="str">
        <f>四年级等级</f>
        <v/>
      </c>
      <c r="S926" s="516" t="str">
        <f>四年级50米跑得分</f>
        <v/>
      </c>
      <c r="T926" s="517" t="str">
        <f>四年级等级</f>
        <v/>
      </c>
      <c r="U926" s="516" t="str">
        <f>四年级坐位体前屈得分</f>
        <v/>
      </c>
      <c r="V926" s="517" t="str">
        <f>四年级等级</f>
        <v/>
      </c>
      <c r="W926" s="516" t="str">
        <f>四年级一分钟跳绳得分</f>
        <v/>
      </c>
      <c r="X926" s="517" t="str">
        <f>四年级等级</f>
        <v/>
      </c>
      <c r="Y926" s="515" t="str">
        <f>四年级仰卧起坐得分</f>
        <v/>
      </c>
      <c r="Z926" s="518" t="str">
        <f>四年级等级</f>
        <v/>
      </c>
      <c r="AA926" s="533"/>
      <c r="AB926" s="515"/>
      <c r="AC926" s="533" t="str">
        <f>四年级跳绳附加分</f>
        <v/>
      </c>
      <c r="AD926" s="534" t="str">
        <f>四年级标准分</f>
        <v/>
      </c>
      <c r="AE926" s="534" t="str">
        <f>四年级总分</f>
        <v/>
      </c>
      <c r="AF926" s="517" t="str">
        <f>四年级等级</f>
        <v/>
      </c>
    </row>
    <row r="927" spans="1:32">
      <c r="A927" s="476">
        <v>414</v>
      </c>
      <c r="B927" s="477">
        <v>15</v>
      </c>
      <c r="C927" s="586"/>
      <c r="D927" s="587"/>
      <c r="E927" s="586"/>
      <c r="F927" s="481"/>
      <c r="G927" s="588"/>
      <c r="H927" s="475"/>
      <c r="I927" s="595"/>
      <c r="J927" s="596"/>
      <c r="K927" s="596"/>
      <c r="L927" s="503"/>
      <c r="M927" s="644"/>
      <c r="N927" s="505" t="str">
        <f>四年级BMI</f>
        <v/>
      </c>
      <c r="O927" s="499" t="str">
        <f>四年级BMI等级</f>
        <v/>
      </c>
      <c r="P927" s="500" t="str">
        <f>四年级BMI得分</f>
        <v/>
      </c>
      <c r="Q927" s="515" t="str">
        <f>四年级肺活量得分</f>
        <v/>
      </c>
      <c r="R927" s="512" t="str">
        <f>四年级等级</f>
        <v/>
      </c>
      <c r="S927" s="516" t="str">
        <f>四年级50米跑得分</f>
        <v/>
      </c>
      <c r="T927" s="517" t="str">
        <f>四年级等级</f>
        <v/>
      </c>
      <c r="U927" s="516" t="str">
        <f>四年级坐位体前屈得分</f>
        <v/>
      </c>
      <c r="V927" s="517" t="str">
        <f>四年级等级</f>
        <v/>
      </c>
      <c r="W927" s="516" t="str">
        <f>四年级一分钟跳绳得分</f>
        <v/>
      </c>
      <c r="X927" s="517" t="str">
        <f>四年级等级</f>
        <v/>
      </c>
      <c r="Y927" s="515" t="str">
        <f>四年级仰卧起坐得分</f>
        <v/>
      </c>
      <c r="Z927" s="518" t="str">
        <f>四年级等级</f>
        <v/>
      </c>
      <c r="AA927" s="533"/>
      <c r="AB927" s="515"/>
      <c r="AC927" s="533" t="str">
        <f>四年级跳绳附加分</f>
        <v/>
      </c>
      <c r="AD927" s="534" t="str">
        <f>四年级标准分</f>
        <v/>
      </c>
      <c r="AE927" s="534" t="str">
        <f>四年级总分</f>
        <v/>
      </c>
      <c r="AF927" s="517" t="str">
        <f>四年级等级</f>
        <v/>
      </c>
    </row>
    <row r="928" spans="1:32">
      <c r="A928" s="476">
        <v>414</v>
      </c>
      <c r="B928" s="477">
        <v>16</v>
      </c>
      <c r="C928" s="586"/>
      <c r="D928" s="587"/>
      <c r="E928" s="586"/>
      <c r="F928" s="481"/>
      <c r="G928" s="588"/>
      <c r="H928" s="475"/>
      <c r="I928" s="595"/>
      <c r="J928" s="596"/>
      <c r="K928" s="596"/>
      <c r="L928" s="503"/>
      <c r="M928" s="644"/>
      <c r="N928" s="505" t="str">
        <f>四年级BMI</f>
        <v/>
      </c>
      <c r="O928" s="499" t="str">
        <f>四年级BMI等级</f>
        <v/>
      </c>
      <c r="P928" s="500" t="str">
        <f>四年级BMI得分</f>
        <v/>
      </c>
      <c r="Q928" s="515" t="str">
        <f>四年级肺活量得分</f>
        <v/>
      </c>
      <c r="R928" s="512" t="str">
        <f>四年级等级</f>
        <v/>
      </c>
      <c r="S928" s="516" t="str">
        <f>四年级50米跑得分</f>
        <v/>
      </c>
      <c r="T928" s="517" t="str">
        <f>四年级等级</f>
        <v/>
      </c>
      <c r="U928" s="516" t="str">
        <f>四年级坐位体前屈得分</f>
        <v/>
      </c>
      <c r="V928" s="517" t="str">
        <f>四年级等级</f>
        <v/>
      </c>
      <c r="W928" s="516" t="str">
        <f>四年级一分钟跳绳得分</f>
        <v/>
      </c>
      <c r="X928" s="517" t="str">
        <f>四年级等级</f>
        <v/>
      </c>
      <c r="Y928" s="515" t="str">
        <f>四年级仰卧起坐得分</f>
        <v/>
      </c>
      <c r="Z928" s="518" t="str">
        <f>四年级等级</f>
        <v/>
      </c>
      <c r="AA928" s="533"/>
      <c r="AB928" s="515"/>
      <c r="AC928" s="533" t="str">
        <f>四年级跳绳附加分</f>
        <v/>
      </c>
      <c r="AD928" s="534" t="str">
        <f>四年级标准分</f>
        <v/>
      </c>
      <c r="AE928" s="534" t="str">
        <f>四年级总分</f>
        <v/>
      </c>
      <c r="AF928" s="517" t="str">
        <f>四年级等级</f>
        <v/>
      </c>
    </row>
    <row r="929" spans="1:32">
      <c r="A929" s="476">
        <v>414</v>
      </c>
      <c r="B929" s="477">
        <v>17</v>
      </c>
      <c r="C929" s="586"/>
      <c r="D929" s="587"/>
      <c r="E929" s="586"/>
      <c r="F929" s="481"/>
      <c r="G929" s="588"/>
      <c r="H929" s="475"/>
      <c r="I929" s="595"/>
      <c r="J929" s="596"/>
      <c r="K929" s="596"/>
      <c r="L929" s="503"/>
      <c r="M929" s="644"/>
      <c r="N929" s="505" t="str">
        <f>四年级BMI</f>
        <v/>
      </c>
      <c r="O929" s="499" t="str">
        <f>四年级BMI等级</f>
        <v/>
      </c>
      <c r="P929" s="500" t="str">
        <f>四年级BMI得分</f>
        <v/>
      </c>
      <c r="Q929" s="515" t="str">
        <f>四年级肺活量得分</f>
        <v/>
      </c>
      <c r="R929" s="512" t="str">
        <f>四年级等级</f>
        <v/>
      </c>
      <c r="S929" s="516" t="str">
        <f>四年级50米跑得分</f>
        <v/>
      </c>
      <c r="T929" s="517" t="str">
        <f>四年级等级</f>
        <v/>
      </c>
      <c r="U929" s="516" t="str">
        <f>四年级坐位体前屈得分</f>
        <v/>
      </c>
      <c r="V929" s="517" t="str">
        <f>四年级等级</f>
        <v/>
      </c>
      <c r="W929" s="516" t="str">
        <f>四年级一分钟跳绳得分</f>
        <v/>
      </c>
      <c r="X929" s="517" t="str">
        <f>四年级等级</f>
        <v/>
      </c>
      <c r="Y929" s="515" t="str">
        <f>四年级仰卧起坐得分</f>
        <v/>
      </c>
      <c r="Z929" s="518" t="str">
        <f>四年级等级</f>
        <v/>
      </c>
      <c r="AA929" s="533"/>
      <c r="AB929" s="515"/>
      <c r="AC929" s="533" t="str">
        <f>四年级跳绳附加分</f>
        <v/>
      </c>
      <c r="AD929" s="534" t="str">
        <f>四年级标准分</f>
        <v/>
      </c>
      <c r="AE929" s="534" t="str">
        <f>四年级总分</f>
        <v/>
      </c>
      <c r="AF929" s="517" t="str">
        <f>四年级等级</f>
        <v/>
      </c>
    </row>
    <row r="930" spans="1:32">
      <c r="A930" s="476">
        <v>414</v>
      </c>
      <c r="B930" s="477">
        <v>18</v>
      </c>
      <c r="C930" s="586"/>
      <c r="D930" s="587"/>
      <c r="E930" s="586"/>
      <c r="F930" s="481"/>
      <c r="G930" s="588"/>
      <c r="H930" s="475"/>
      <c r="I930" s="595"/>
      <c r="J930" s="596"/>
      <c r="K930" s="596"/>
      <c r="L930" s="503"/>
      <c r="M930" s="644"/>
      <c r="N930" s="505" t="str">
        <f>四年级BMI</f>
        <v/>
      </c>
      <c r="O930" s="499" t="str">
        <f>四年级BMI等级</f>
        <v/>
      </c>
      <c r="P930" s="500" t="str">
        <f>四年级BMI得分</f>
        <v/>
      </c>
      <c r="Q930" s="515" t="str">
        <f>四年级肺活量得分</f>
        <v/>
      </c>
      <c r="R930" s="512" t="str">
        <f>四年级等级</f>
        <v/>
      </c>
      <c r="S930" s="516" t="str">
        <f>四年级50米跑得分</f>
        <v/>
      </c>
      <c r="T930" s="517" t="str">
        <f>四年级等级</f>
        <v/>
      </c>
      <c r="U930" s="516" t="str">
        <f>四年级坐位体前屈得分</f>
        <v/>
      </c>
      <c r="V930" s="517" t="str">
        <f>四年级等级</f>
        <v/>
      </c>
      <c r="W930" s="516" t="str">
        <f>四年级一分钟跳绳得分</f>
        <v/>
      </c>
      <c r="X930" s="517" t="str">
        <f>四年级等级</f>
        <v/>
      </c>
      <c r="Y930" s="515" t="str">
        <f>四年级仰卧起坐得分</f>
        <v/>
      </c>
      <c r="Z930" s="518" t="str">
        <f>四年级等级</f>
        <v/>
      </c>
      <c r="AA930" s="533"/>
      <c r="AB930" s="515"/>
      <c r="AC930" s="533" t="str">
        <f>四年级跳绳附加分</f>
        <v/>
      </c>
      <c r="AD930" s="534" t="str">
        <f>四年级标准分</f>
        <v/>
      </c>
      <c r="AE930" s="534" t="str">
        <f>四年级总分</f>
        <v/>
      </c>
      <c r="AF930" s="517" t="str">
        <f>四年级等级</f>
        <v/>
      </c>
    </row>
    <row r="931" spans="1:32">
      <c r="A931" s="476">
        <v>414</v>
      </c>
      <c r="B931" s="477">
        <v>19</v>
      </c>
      <c r="C931" s="586"/>
      <c r="D931" s="587"/>
      <c r="E931" s="586"/>
      <c r="F931" s="481"/>
      <c r="G931" s="588"/>
      <c r="H931" s="475"/>
      <c r="I931" s="595"/>
      <c r="J931" s="596"/>
      <c r="K931" s="596"/>
      <c r="L931" s="503"/>
      <c r="M931" s="644"/>
      <c r="N931" s="505" t="str">
        <f>四年级BMI</f>
        <v/>
      </c>
      <c r="O931" s="499" t="str">
        <f>四年级BMI等级</f>
        <v/>
      </c>
      <c r="P931" s="500" t="str">
        <f>四年级BMI得分</f>
        <v/>
      </c>
      <c r="Q931" s="515" t="str">
        <f>四年级肺活量得分</f>
        <v/>
      </c>
      <c r="R931" s="512" t="str">
        <f>四年级等级</f>
        <v/>
      </c>
      <c r="S931" s="516" t="str">
        <f>四年级50米跑得分</f>
        <v/>
      </c>
      <c r="T931" s="517" t="str">
        <f>四年级等级</f>
        <v/>
      </c>
      <c r="U931" s="516" t="str">
        <f>四年级坐位体前屈得分</f>
        <v/>
      </c>
      <c r="V931" s="517" t="str">
        <f>四年级等级</f>
        <v/>
      </c>
      <c r="W931" s="516" t="str">
        <f>四年级一分钟跳绳得分</f>
        <v/>
      </c>
      <c r="X931" s="517" t="str">
        <f>四年级等级</f>
        <v/>
      </c>
      <c r="Y931" s="515" t="str">
        <f>四年级仰卧起坐得分</f>
        <v/>
      </c>
      <c r="Z931" s="518" t="str">
        <f>四年级等级</f>
        <v/>
      </c>
      <c r="AA931" s="533"/>
      <c r="AB931" s="515"/>
      <c r="AC931" s="533" t="str">
        <f>四年级跳绳附加分</f>
        <v/>
      </c>
      <c r="AD931" s="534" t="str">
        <f>四年级标准分</f>
        <v/>
      </c>
      <c r="AE931" s="534" t="str">
        <f>四年级总分</f>
        <v/>
      </c>
      <c r="AF931" s="517" t="str">
        <f>四年级等级</f>
        <v/>
      </c>
    </row>
    <row r="932" spans="1:32">
      <c r="A932" s="476">
        <v>414</v>
      </c>
      <c r="B932" s="477">
        <v>20</v>
      </c>
      <c r="C932" s="586"/>
      <c r="D932" s="587"/>
      <c r="E932" s="586"/>
      <c r="F932" s="481"/>
      <c r="G932" s="588"/>
      <c r="H932" s="475"/>
      <c r="I932" s="595"/>
      <c r="J932" s="596"/>
      <c r="K932" s="596"/>
      <c r="L932" s="503"/>
      <c r="M932" s="644"/>
      <c r="N932" s="505" t="str">
        <f>四年级BMI</f>
        <v/>
      </c>
      <c r="O932" s="499" t="str">
        <f>四年级BMI等级</f>
        <v/>
      </c>
      <c r="P932" s="500" t="str">
        <f>四年级BMI得分</f>
        <v/>
      </c>
      <c r="Q932" s="515" t="str">
        <f>四年级肺活量得分</f>
        <v/>
      </c>
      <c r="R932" s="512" t="str">
        <f>四年级等级</f>
        <v/>
      </c>
      <c r="S932" s="516" t="str">
        <f>四年级50米跑得分</f>
        <v/>
      </c>
      <c r="T932" s="517" t="str">
        <f>四年级等级</f>
        <v/>
      </c>
      <c r="U932" s="516" t="str">
        <f>四年级坐位体前屈得分</f>
        <v/>
      </c>
      <c r="V932" s="517" t="str">
        <f>四年级等级</f>
        <v/>
      </c>
      <c r="W932" s="516" t="str">
        <f>四年级一分钟跳绳得分</f>
        <v/>
      </c>
      <c r="X932" s="517" t="str">
        <f>四年级等级</f>
        <v/>
      </c>
      <c r="Y932" s="515" t="str">
        <f>四年级仰卧起坐得分</f>
        <v/>
      </c>
      <c r="Z932" s="518" t="str">
        <f>四年级等级</f>
        <v/>
      </c>
      <c r="AA932" s="533"/>
      <c r="AB932" s="515"/>
      <c r="AC932" s="533" t="str">
        <f>四年级跳绳附加分</f>
        <v/>
      </c>
      <c r="AD932" s="534" t="str">
        <f>四年级标准分</f>
        <v/>
      </c>
      <c r="AE932" s="534" t="str">
        <f>四年级总分</f>
        <v/>
      </c>
      <c r="AF932" s="517" t="str">
        <f>四年级等级</f>
        <v/>
      </c>
    </row>
    <row r="933" spans="1:32">
      <c r="A933" s="476">
        <v>414</v>
      </c>
      <c r="B933" s="477">
        <v>21</v>
      </c>
      <c r="C933" s="604"/>
      <c r="D933" s="605"/>
      <c r="E933" s="593"/>
      <c r="F933" s="473"/>
      <c r="G933" s="588"/>
      <c r="H933" s="475"/>
      <c r="I933" s="600"/>
      <c r="J933" s="597"/>
      <c r="K933" s="597"/>
      <c r="L933" s="496"/>
      <c r="M933" s="643"/>
      <c r="N933" s="498" t="str">
        <f>四年级BMI</f>
        <v/>
      </c>
      <c r="O933" s="499" t="str">
        <f>四年级BMI等级</f>
        <v/>
      </c>
      <c r="P933" s="500" t="str">
        <f>四年级BMI得分</f>
        <v/>
      </c>
      <c r="Q933" s="515" t="str">
        <f>四年级肺活量得分</f>
        <v/>
      </c>
      <c r="R933" s="512" t="str">
        <f>四年级等级</f>
        <v/>
      </c>
      <c r="S933" s="516" t="str">
        <f>四年级50米跑得分</f>
        <v/>
      </c>
      <c r="T933" s="512" t="str">
        <f>四年级等级</f>
        <v/>
      </c>
      <c r="U933" s="516" t="str">
        <f>四年级坐位体前屈得分</f>
        <v/>
      </c>
      <c r="V933" s="512" t="str">
        <f>四年级等级</f>
        <v/>
      </c>
      <c r="W933" s="516" t="str">
        <f>四年级一分钟跳绳得分</f>
        <v/>
      </c>
      <c r="X933" s="512" t="str">
        <f>四年级等级</f>
        <v/>
      </c>
      <c r="Y933" s="511" t="str">
        <f>四年级仰卧起坐得分</f>
        <v/>
      </c>
      <c r="Z933" s="514" t="str">
        <f>四年级等级</f>
        <v/>
      </c>
      <c r="AA933" s="530"/>
      <c r="AB933" s="511"/>
      <c r="AC933" s="530" t="str">
        <f>四年级跳绳附加分</f>
        <v/>
      </c>
      <c r="AD933" s="534" t="str">
        <f>四年级标准分</f>
        <v/>
      </c>
      <c r="AE933" s="531" t="str">
        <f>四年级总分</f>
        <v/>
      </c>
      <c r="AF933" s="512" t="str">
        <f>四年级等级</f>
        <v/>
      </c>
    </row>
    <row r="934" spans="1:32">
      <c r="A934" s="476">
        <v>414</v>
      </c>
      <c r="B934" s="477">
        <v>22</v>
      </c>
      <c r="C934" s="586"/>
      <c r="D934" s="594"/>
      <c r="E934" s="593"/>
      <c r="F934" s="473"/>
      <c r="G934" s="588"/>
      <c r="H934" s="475"/>
      <c r="I934" s="595"/>
      <c r="J934" s="596"/>
      <c r="K934" s="597"/>
      <c r="L934" s="503"/>
      <c r="M934" s="644"/>
      <c r="N934" s="505" t="str">
        <f>四年级BMI</f>
        <v/>
      </c>
      <c r="O934" s="499" t="str">
        <f>四年级BMI等级</f>
        <v/>
      </c>
      <c r="P934" s="500" t="str">
        <f>四年级BMI得分</f>
        <v/>
      </c>
      <c r="Q934" s="515" t="str">
        <f>四年级肺活量得分</f>
        <v/>
      </c>
      <c r="R934" s="512" t="str">
        <f>四年级等级</f>
        <v/>
      </c>
      <c r="S934" s="516" t="str">
        <f>四年级50米跑得分</f>
        <v/>
      </c>
      <c r="T934" s="512" t="str">
        <f>四年级等级</f>
        <v/>
      </c>
      <c r="U934" s="516" t="str">
        <f>四年级坐位体前屈得分</f>
        <v/>
      </c>
      <c r="V934" s="517" t="str">
        <f>四年级等级</f>
        <v/>
      </c>
      <c r="W934" s="516" t="str">
        <f>四年级一分钟跳绳得分</f>
        <v/>
      </c>
      <c r="X934" s="517" t="str">
        <f>四年级等级</f>
        <v/>
      </c>
      <c r="Y934" s="515" t="str">
        <f>四年级仰卧起坐得分</f>
        <v/>
      </c>
      <c r="Z934" s="518" t="str">
        <f>四年级等级</f>
        <v/>
      </c>
      <c r="AA934" s="533"/>
      <c r="AB934" s="515"/>
      <c r="AC934" s="533" t="str">
        <f>四年级跳绳附加分</f>
        <v/>
      </c>
      <c r="AD934" s="534" t="str">
        <f>四年级标准分</f>
        <v/>
      </c>
      <c r="AE934" s="534" t="str">
        <f>四年级总分</f>
        <v/>
      </c>
      <c r="AF934" s="517" t="str">
        <f>四年级等级</f>
        <v/>
      </c>
    </row>
    <row r="935" spans="1:32">
      <c r="A935" s="476">
        <v>414</v>
      </c>
      <c r="B935" s="477">
        <v>23</v>
      </c>
      <c r="C935" s="586"/>
      <c r="D935" s="594"/>
      <c r="E935" s="593"/>
      <c r="F935" s="473"/>
      <c r="G935" s="588"/>
      <c r="H935" s="475"/>
      <c r="I935" s="595"/>
      <c r="J935" s="596"/>
      <c r="K935" s="597"/>
      <c r="L935" s="503"/>
      <c r="M935" s="644"/>
      <c r="N935" s="505" t="str">
        <f>四年级BMI</f>
        <v/>
      </c>
      <c r="O935" s="499" t="str">
        <f>四年级BMI等级</f>
        <v/>
      </c>
      <c r="P935" s="500" t="str">
        <f>四年级BMI得分</f>
        <v/>
      </c>
      <c r="Q935" s="515" t="str">
        <f>四年级肺活量得分</f>
        <v/>
      </c>
      <c r="R935" s="512" t="str">
        <f>四年级等级</f>
        <v/>
      </c>
      <c r="S935" s="516" t="str">
        <f>四年级50米跑得分</f>
        <v/>
      </c>
      <c r="T935" s="512" t="str">
        <f>四年级等级</f>
        <v/>
      </c>
      <c r="U935" s="516" t="str">
        <f>四年级坐位体前屈得分</f>
        <v/>
      </c>
      <c r="V935" s="517" t="str">
        <f>四年级等级</f>
        <v/>
      </c>
      <c r="W935" s="516" t="str">
        <f>四年级一分钟跳绳得分</f>
        <v/>
      </c>
      <c r="X935" s="517" t="str">
        <f>四年级等级</f>
        <v/>
      </c>
      <c r="Y935" s="515" t="str">
        <f>四年级仰卧起坐得分</f>
        <v/>
      </c>
      <c r="Z935" s="518" t="str">
        <f>四年级等级</f>
        <v/>
      </c>
      <c r="AA935" s="533"/>
      <c r="AB935" s="515"/>
      <c r="AC935" s="533" t="str">
        <f>四年级跳绳附加分</f>
        <v/>
      </c>
      <c r="AD935" s="534" t="str">
        <f>四年级标准分</f>
        <v/>
      </c>
      <c r="AE935" s="534" t="str">
        <f>四年级总分</f>
        <v/>
      </c>
      <c r="AF935" s="517" t="str">
        <f>四年级等级</f>
        <v/>
      </c>
    </row>
    <row r="936" spans="1:32">
      <c r="A936" s="476">
        <v>414</v>
      </c>
      <c r="B936" s="477">
        <v>24</v>
      </c>
      <c r="C936" s="586"/>
      <c r="D936" s="594"/>
      <c r="E936" s="593"/>
      <c r="F936" s="473"/>
      <c r="G936" s="589"/>
      <c r="H936" s="475"/>
      <c r="I936" s="595"/>
      <c r="J936" s="596"/>
      <c r="K936" s="597"/>
      <c r="L936" s="503"/>
      <c r="M936" s="644"/>
      <c r="N936" s="505" t="str">
        <f>四年级BMI</f>
        <v/>
      </c>
      <c r="O936" s="499" t="str">
        <f>四年级BMI等级</f>
        <v/>
      </c>
      <c r="P936" s="500" t="str">
        <f>四年级BMI得分</f>
        <v/>
      </c>
      <c r="Q936" s="515" t="str">
        <f>四年级肺活量得分</f>
        <v/>
      </c>
      <c r="R936" s="512" t="str">
        <f>四年级等级</f>
        <v/>
      </c>
      <c r="S936" s="516" t="str">
        <f>四年级50米跑得分</f>
        <v/>
      </c>
      <c r="T936" s="512" t="str">
        <f>四年级等级</f>
        <v/>
      </c>
      <c r="U936" s="516" t="str">
        <f>四年级坐位体前屈得分</f>
        <v/>
      </c>
      <c r="V936" s="517" t="str">
        <f>四年级等级</f>
        <v/>
      </c>
      <c r="W936" s="516" t="str">
        <f>四年级一分钟跳绳得分</f>
        <v/>
      </c>
      <c r="X936" s="517" t="str">
        <f>四年级等级</f>
        <v/>
      </c>
      <c r="Y936" s="515" t="str">
        <f>四年级仰卧起坐得分</f>
        <v/>
      </c>
      <c r="Z936" s="518" t="str">
        <f>四年级等级</f>
        <v/>
      </c>
      <c r="AA936" s="533"/>
      <c r="AB936" s="515"/>
      <c r="AC936" s="533" t="str">
        <f>四年级跳绳附加分</f>
        <v/>
      </c>
      <c r="AD936" s="534" t="str">
        <f>四年级标准分</f>
        <v/>
      </c>
      <c r="AE936" s="534" t="str">
        <f>四年级总分</f>
        <v/>
      </c>
      <c r="AF936" s="517" t="str">
        <f>四年级等级</f>
        <v/>
      </c>
    </row>
    <row r="937" spans="1:32">
      <c r="A937" s="476">
        <v>414</v>
      </c>
      <c r="B937" s="477">
        <v>25</v>
      </c>
      <c r="C937" s="586"/>
      <c r="D937" s="594"/>
      <c r="E937" s="593"/>
      <c r="F937" s="473"/>
      <c r="G937" s="589"/>
      <c r="H937" s="475"/>
      <c r="I937" s="595"/>
      <c r="J937" s="596"/>
      <c r="K937" s="597"/>
      <c r="L937" s="503"/>
      <c r="M937" s="644"/>
      <c r="N937" s="505" t="str">
        <f>四年级BMI</f>
        <v/>
      </c>
      <c r="O937" s="499" t="str">
        <f>四年级BMI等级</f>
        <v/>
      </c>
      <c r="P937" s="500" t="str">
        <f>四年级BMI得分</f>
        <v/>
      </c>
      <c r="Q937" s="515" t="str">
        <f>四年级肺活量得分</f>
        <v/>
      </c>
      <c r="R937" s="512" t="str">
        <f>四年级等级</f>
        <v/>
      </c>
      <c r="S937" s="516" t="str">
        <f>四年级50米跑得分</f>
        <v/>
      </c>
      <c r="T937" s="512" t="str">
        <f>四年级等级</f>
        <v/>
      </c>
      <c r="U937" s="516" t="str">
        <f>四年级坐位体前屈得分</f>
        <v/>
      </c>
      <c r="V937" s="517" t="str">
        <f>四年级等级</f>
        <v/>
      </c>
      <c r="W937" s="516" t="str">
        <f>四年级一分钟跳绳得分</f>
        <v/>
      </c>
      <c r="X937" s="517" t="str">
        <f>四年级等级</f>
        <v/>
      </c>
      <c r="Y937" s="515" t="str">
        <f>四年级仰卧起坐得分</f>
        <v/>
      </c>
      <c r="Z937" s="518" t="str">
        <f>四年级等级</f>
        <v/>
      </c>
      <c r="AA937" s="533"/>
      <c r="AB937" s="515"/>
      <c r="AC937" s="533" t="str">
        <f>四年级跳绳附加分</f>
        <v/>
      </c>
      <c r="AD937" s="534" t="str">
        <f>四年级标准分</f>
        <v/>
      </c>
      <c r="AE937" s="534" t="str">
        <f>四年级总分</f>
        <v/>
      </c>
      <c r="AF937" s="517" t="str">
        <f>四年级等级</f>
        <v/>
      </c>
    </row>
    <row r="938" spans="1:32">
      <c r="A938" s="476">
        <v>414</v>
      </c>
      <c r="B938" s="477">
        <v>26</v>
      </c>
      <c r="C938" s="586"/>
      <c r="D938" s="594"/>
      <c r="E938" s="593"/>
      <c r="F938" s="473"/>
      <c r="G938" s="588"/>
      <c r="H938" s="475"/>
      <c r="I938" s="595"/>
      <c r="J938" s="596"/>
      <c r="K938" s="597"/>
      <c r="L938" s="503"/>
      <c r="M938" s="644"/>
      <c r="N938" s="505" t="str">
        <f>四年级BMI</f>
        <v/>
      </c>
      <c r="O938" s="499" t="str">
        <f>四年级BMI等级</f>
        <v/>
      </c>
      <c r="P938" s="500" t="str">
        <f>四年级BMI得分</f>
        <v/>
      </c>
      <c r="Q938" s="515" t="str">
        <f>四年级肺活量得分</f>
        <v/>
      </c>
      <c r="R938" s="512" t="str">
        <f>四年级等级</f>
        <v/>
      </c>
      <c r="S938" s="516" t="str">
        <f>四年级50米跑得分</f>
        <v/>
      </c>
      <c r="T938" s="512" t="str">
        <f>四年级等级</f>
        <v/>
      </c>
      <c r="U938" s="516" t="str">
        <f>四年级坐位体前屈得分</f>
        <v/>
      </c>
      <c r="V938" s="517" t="str">
        <f>四年级等级</f>
        <v/>
      </c>
      <c r="W938" s="516" t="str">
        <f>四年级一分钟跳绳得分</f>
        <v/>
      </c>
      <c r="X938" s="517" t="str">
        <f>四年级等级</f>
        <v/>
      </c>
      <c r="Y938" s="515" t="str">
        <f>四年级仰卧起坐得分</f>
        <v/>
      </c>
      <c r="Z938" s="518" t="str">
        <f>四年级等级</f>
        <v/>
      </c>
      <c r="AA938" s="533"/>
      <c r="AB938" s="515"/>
      <c r="AC938" s="533" t="str">
        <f>四年级跳绳附加分</f>
        <v/>
      </c>
      <c r="AD938" s="534" t="str">
        <f>四年级标准分</f>
        <v/>
      </c>
      <c r="AE938" s="534" t="str">
        <f>四年级总分</f>
        <v/>
      </c>
      <c r="AF938" s="517" t="str">
        <f>四年级等级</f>
        <v/>
      </c>
    </row>
    <row r="939" spans="1:32">
      <c r="A939" s="476">
        <v>414</v>
      </c>
      <c r="B939" s="477">
        <v>27</v>
      </c>
      <c r="C939" s="586"/>
      <c r="D939" s="594"/>
      <c r="E939" s="593"/>
      <c r="F939" s="473"/>
      <c r="G939" s="588"/>
      <c r="H939" s="475"/>
      <c r="I939" s="595"/>
      <c r="J939" s="596"/>
      <c r="K939" s="597"/>
      <c r="L939" s="503"/>
      <c r="M939" s="644"/>
      <c r="N939" s="505" t="str">
        <f>四年级BMI</f>
        <v/>
      </c>
      <c r="O939" s="499" t="str">
        <f>四年级BMI等级</f>
        <v/>
      </c>
      <c r="P939" s="500" t="str">
        <f>四年级BMI得分</f>
        <v/>
      </c>
      <c r="Q939" s="515" t="str">
        <f>四年级肺活量得分</f>
        <v/>
      </c>
      <c r="R939" s="512" t="str">
        <f>四年级等级</f>
        <v/>
      </c>
      <c r="S939" s="516" t="str">
        <f>四年级50米跑得分</f>
        <v/>
      </c>
      <c r="T939" s="517" t="str">
        <f>四年级等级</f>
        <v/>
      </c>
      <c r="U939" s="516" t="str">
        <f>四年级坐位体前屈得分</f>
        <v/>
      </c>
      <c r="V939" s="517" t="str">
        <f>四年级等级</f>
        <v/>
      </c>
      <c r="W939" s="516" t="str">
        <f>四年级一分钟跳绳得分</f>
        <v/>
      </c>
      <c r="X939" s="517" t="str">
        <f>四年级等级</f>
        <v/>
      </c>
      <c r="Y939" s="515" t="str">
        <f>四年级仰卧起坐得分</f>
        <v/>
      </c>
      <c r="Z939" s="518" t="str">
        <f>四年级等级</f>
        <v/>
      </c>
      <c r="AA939" s="533"/>
      <c r="AB939" s="515"/>
      <c r="AC939" s="533" t="str">
        <f>四年级跳绳附加分</f>
        <v/>
      </c>
      <c r="AD939" s="534" t="str">
        <f>四年级标准分</f>
        <v/>
      </c>
      <c r="AE939" s="534" t="str">
        <f>四年级总分</f>
        <v/>
      </c>
      <c r="AF939" s="517" t="str">
        <f>四年级等级</f>
        <v/>
      </c>
    </row>
    <row r="940" spans="1:32">
      <c r="A940" s="476">
        <v>414</v>
      </c>
      <c r="B940" s="477">
        <v>28</v>
      </c>
      <c r="C940" s="586"/>
      <c r="D940" s="594"/>
      <c r="E940" s="593"/>
      <c r="F940" s="473"/>
      <c r="G940" s="588"/>
      <c r="H940" s="475"/>
      <c r="I940" s="595"/>
      <c r="J940" s="596"/>
      <c r="K940" s="597"/>
      <c r="L940" s="503"/>
      <c r="M940" s="644"/>
      <c r="N940" s="505" t="str">
        <f>四年级BMI</f>
        <v/>
      </c>
      <c r="O940" s="499" t="str">
        <f>四年级BMI等级</f>
        <v/>
      </c>
      <c r="P940" s="500" t="str">
        <f>四年级BMI得分</f>
        <v/>
      </c>
      <c r="Q940" s="515" t="str">
        <f>四年级肺活量得分</f>
        <v/>
      </c>
      <c r="R940" s="512" t="str">
        <f>四年级等级</f>
        <v/>
      </c>
      <c r="S940" s="516" t="str">
        <f>四年级50米跑得分</f>
        <v/>
      </c>
      <c r="T940" s="517" t="str">
        <f>四年级等级</f>
        <v/>
      </c>
      <c r="U940" s="516" t="str">
        <f>四年级坐位体前屈得分</f>
        <v/>
      </c>
      <c r="V940" s="517" t="str">
        <f>四年级等级</f>
        <v/>
      </c>
      <c r="W940" s="516" t="str">
        <f>四年级一分钟跳绳得分</f>
        <v/>
      </c>
      <c r="X940" s="517" t="str">
        <f>四年级等级</f>
        <v/>
      </c>
      <c r="Y940" s="515" t="str">
        <f>四年级仰卧起坐得分</f>
        <v/>
      </c>
      <c r="Z940" s="518" t="str">
        <f>四年级等级</f>
        <v/>
      </c>
      <c r="AA940" s="533"/>
      <c r="AB940" s="515"/>
      <c r="AC940" s="533" t="str">
        <f>四年级跳绳附加分</f>
        <v/>
      </c>
      <c r="AD940" s="534" t="str">
        <f>四年级标准分</f>
        <v/>
      </c>
      <c r="AE940" s="534" t="str">
        <f>四年级总分</f>
        <v/>
      </c>
      <c r="AF940" s="517" t="str">
        <f>四年级等级</f>
        <v/>
      </c>
    </row>
    <row r="941" spans="1:32">
      <c r="A941" s="476">
        <v>414</v>
      </c>
      <c r="B941" s="477">
        <v>29</v>
      </c>
      <c r="C941" s="586"/>
      <c r="D941" s="594"/>
      <c r="E941" s="593"/>
      <c r="F941" s="473"/>
      <c r="G941" s="588"/>
      <c r="H941" s="475"/>
      <c r="I941" s="595"/>
      <c r="J941" s="596"/>
      <c r="K941" s="597"/>
      <c r="L941" s="503"/>
      <c r="M941" s="644"/>
      <c r="N941" s="505" t="str">
        <f>四年级BMI</f>
        <v/>
      </c>
      <c r="O941" s="499" t="str">
        <f>四年级BMI等级</f>
        <v/>
      </c>
      <c r="P941" s="500" t="str">
        <f>四年级BMI得分</f>
        <v/>
      </c>
      <c r="Q941" s="515" t="str">
        <f>四年级肺活量得分</f>
        <v/>
      </c>
      <c r="R941" s="512" t="str">
        <f>四年级等级</f>
        <v/>
      </c>
      <c r="S941" s="516" t="str">
        <f>四年级50米跑得分</f>
        <v/>
      </c>
      <c r="T941" s="517" t="str">
        <f>四年级等级</f>
        <v/>
      </c>
      <c r="U941" s="516" t="str">
        <f>四年级坐位体前屈得分</f>
        <v/>
      </c>
      <c r="V941" s="517" t="str">
        <f>四年级等级</f>
        <v/>
      </c>
      <c r="W941" s="516" t="str">
        <f>四年级一分钟跳绳得分</f>
        <v/>
      </c>
      <c r="X941" s="517" t="str">
        <f>四年级等级</f>
        <v/>
      </c>
      <c r="Y941" s="515" t="str">
        <f>四年级仰卧起坐得分</f>
        <v/>
      </c>
      <c r="Z941" s="518" t="str">
        <f>四年级等级</f>
        <v/>
      </c>
      <c r="AA941" s="533"/>
      <c r="AB941" s="515"/>
      <c r="AC941" s="533" t="str">
        <f>四年级跳绳附加分</f>
        <v/>
      </c>
      <c r="AD941" s="534" t="str">
        <f>四年级标准分</f>
        <v/>
      </c>
      <c r="AE941" s="534" t="str">
        <f>四年级总分</f>
        <v/>
      </c>
      <c r="AF941" s="517" t="str">
        <f>四年级等级</f>
        <v/>
      </c>
    </row>
    <row r="942" spans="1:32">
      <c r="A942" s="476">
        <v>414</v>
      </c>
      <c r="B942" s="477">
        <v>30</v>
      </c>
      <c r="C942" s="586"/>
      <c r="D942" s="594"/>
      <c r="E942" s="593"/>
      <c r="F942" s="473"/>
      <c r="G942" s="588"/>
      <c r="H942" s="475"/>
      <c r="I942" s="595"/>
      <c r="J942" s="596"/>
      <c r="K942" s="597"/>
      <c r="L942" s="503"/>
      <c r="M942" s="644"/>
      <c r="N942" s="505" t="str">
        <f>四年级BMI</f>
        <v/>
      </c>
      <c r="O942" s="499" t="str">
        <f>四年级BMI等级</f>
        <v/>
      </c>
      <c r="P942" s="500" t="str">
        <f>四年级BMI得分</f>
        <v/>
      </c>
      <c r="Q942" s="515" t="str">
        <f>四年级肺活量得分</f>
        <v/>
      </c>
      <c r="R942" s="512" t="str">
        <f>四年级等级</f>
        <v/>
      </c>
      <c r="S942" s="516" t="str">
        <f>四年级50米跑得分</f>
        <v/>
      </c>
      <c r="T942" s="517" t="str">
        <f>四年级等级</f>
        <v/>
      </c>
      <c r="U942" s="516" t="str">
        <f>四年级坐位体前屈得分</f>
        <v/>
      </c>
      <c r="V942" s="517" t="str">
        <f>四年级等级</f>
        <v/>
      </c>
      <c r="W942" s="516" t="str">
        <f>四年级一分钟跳绳得分</f>
        <v/>
      </c>
      <c r="X942" s="517" t="str">
        <f>四年级等级</f>
        <v/>
      </c>
      <c r="Y942" s="515" t="str">
        <f>四年级仰卧起坐得分</f>
        <v/>
      </c>
      <c r="Z942" s="518" t="str">
        <f>四年级等级</f>
        <v/>
      </c>
      <c r="AA942" s="533"/>
      <c r="AB942" s="515"/>
      <c r="AC942" s="533" t="str">
        <f>四年级跳绳附加分</f>
        <v/>
      </c>
      <c r="AD942" s="534" t="str">
        <f>四年级标准分</f>
        <v/>
      </c>
      <c r="AE942" s="534" t="str">
        <f>四年级总分</f>
        <v/>
      </c>
      <c r="AF942" s="517" t="str">
        <f>四年级等级</f>
        <v/>
      </c>
    </row>
    <row r="943" spans="1:32">
      <c r="A943" s="476">
        <v>414</v>
      </c>
      <c r="B943" s="477">
        <v>31</v>
      </c>
      <c r="C943" s="586"/>
      <c r="D943" s="594"/>
      <c r="E943" s="593"/>
      <c r="F943" s="473"/>
      <c r="G943" s="588"/>
      <c r="H943" s="475"/>
      <c r="I943" s="595"/>
      <c r="J943" s="596"/>
      <c r="K943" s="597"/>
      <c r="L943" s="503"/>
      <c r="M943" s="644"/>
      <c r="N943" s="505" t="str">
        <f>四年级BMI</f>
        <v/>
      </c>
      <c r="O943" s="499" t="str">
        <f>四年级BMI等级</f>
        <v/>
      </c>
      <c r="P943" s="500" t="str">
        <f>四年级BMI得分</f>
        <v/>
      </c>
      <c r="Q943" s="515" t="str">
        <f>四年级肺活量得分</f>
        <v/>
      </c>
      <c r="R943" s="512" t="str">
        <f>四年级等级</f>
        <v/>
      </c>
      <c r="S943" s="516" t="str">
        <f>四年级50米跑得分</f>
        <v/>
      </c>
      <c r="T943" s="517" t="str">
        <f>四年级等级</f>
        <v/>
      </c>
      <c r="U943" s="516" t="str">
        <f>四年级坐位体前屈得分</f>
        <v/>
      </c>
      <c r="V943" s="517" t="str">
        <f>四年级等级</f>
        <v/>
      </c>
      <c r="W943" s="516" t="str">
        <f>四年级一分钟跳绳得分</f>
        <v/>
      </c>
      <c r="X943" s="517" t="str">
        <f>四年级等级</f>
        <v/>
      </c>
      <c r="Y943" s="515" t="str">
        <f>四年级仰卧起坐得分</f>
        <v/>
      </c>
      <c r="Z943" s="518" t="str">
        <f>四年级等级</f>
        <v/>
      </c>
      <c r="AA943" s="533"/>
      <c r="AB943" s="515"/>
      <c r="AC943" s="533" t="str">
        <f>四年级跳绳附加分</f>
        <v/>
      </c>
      <c r="AD943" s="534" t="str">
        <f>四年级标准分</f>
        <v/>
      </c>
      <c r="AE943" s="534" t="str">
        <f>四年级总分</f>
        <v/>
      </c>
      <c r="AF943" s="517" t="str">
        <f>四年级等级</f>
        <v/>
      </c>
    </row>
    <row r="944" spans="1:32">
      <c r="A944" s="476">
        <v>414</v>
      </c>
      <c r="B944" s="477">
        <v>32</v>
      </c>
      <c r="C944" s="586"/>
      <c r="D944" s="594"/>
      <c r="E944" s="593"/>
      <c r="F944" s="473"/>
      <c r="G944" s="588"/>
      <c r="H944" s="475"/>
      <c r="I944" s="595"/>
      <c r="J944" s="596"/>
      <c r="K944" s="597"/>
      <c r="L944" s="503"/>
      <c r="M944" s="644"/>
      <c r="N944" s="505" t="str">
        <f>四年级BMI</f>
        <v/>
      </c>
      <c r="O944" s="499" t="str">
        <f>四年级BMI等级</f>
        <v/>
      </c>
      <c r="P944" s="500" t="str">
        <f>四年级BMI得分</f>
        <v/>
      </c>
      <c r="Q944" s="515" t="str">
        <f>四年级肺活量得分</f>
        <v/>
      </c>
      <c r="R944" s="512" t="str">
        <f>四年级等级</f>
        <v/>
      </c>
      <c r="S944" s="516" t="str">
        <f>四年级50米跑得分</f>
        <v/>
      </c>
      <c r="T944" s="517" t="str">
        <f>四年级等级</f>
        <v/>
      </c>
      <c r="U944" s="516" t="str">
        <f>四年级坐位体前屈得分</f>
        <v/>
      </c>
      <c r="V944" s="517" t="str">
        <f>四年级等级</f>
        <v/>
      </c>
      <c r="W944" s="516" t="str">
        <f>四年级一分钟跳绳得分</f>
        <v/>
      </c>
      <c r="X944" s="517" t="str">
        <f>四年级等级</f>
        <v/>
      </c>
      <c r="Y944" s="515" t="str">
        <f>四年级仰卧起坐得分</f>
        <v/>
      </c>
      <c r="Z944" s="518" t="str">
        <f>四年级等级</f>
        <v/>
      </c>
      <c r="AA944" s="533"/>
      <c r="AB944" s="515"/>
      <c r="AC944" s="533" t="str">
        <f>四年级跳绳附加分</f>
        <v/>
      </c>
      <c r="AD944" s="534" t="str">
        <f>四年级标准分</f>
        <v/>
      </c>
      <c r="AE944" s="534" t="str">
        <f>四年级总分</f>
        <v/>
      </c>
      <c r="AF944" s="517" t="str">
        <f>四年级等级</f>
        <v/>
      </c>
    </row>
    <row r="945" spans="1:32">
      <c r="A945" s="476">
        <v>414</v>
      </c>
      <c r="B945" s="477">
        <v>33</v>
      </c>
      <c r="C945" s="586"/>
      <c r="D945" s="594"/>
      <c r="E945" s="593"/>
      <c r="F945" s="473"/>
      <c r="G945" s="588"/>
      <c r="H945" s="475"/>
      <c r="I945" s="595"/>
      <c r="J945" s="596"/>
      <c r="K945" s="597"/>
      <c r="L945" s="503"/>
      <c r="M945" s="644"/>
      <c r="N945" s="505" t="str">
        <f>四年级BMI</f>
        <v/>
      </c>
      <c r="O945" s="499" t="str">
        <f>四年级BMI等级</f>
        <v/>
      </c>
      <c r="P945" s="500" t="str">
        <f>四年级BMI得分</f>
        <v/>
      </c>
      <c r="Q945" s="515" t="str">
        <f>四年级肺活量得分</f>
        <v/>
      </c>
      <c r="R945" s="512" t="str">
        <f>四年级等级</f>
        <v/>
      </c>
      <c r="S945" s="516" t="str">
        <f>四年级50米跑得分</f>
        <v/>
      </c>
      <c r="T945" s="517" t="str">
        <f>四年级等级</f>
        <v/>
      </c>
      <c r="U945" s="516" t="str">
        <f>四年级坐位体前屈得分</f>
        <v/>
      </c>
      <c r="V945" s="517" t="str">
        <f>四年级等级</f>
        <v/>
      </c>
      <c r="W945" s="516" t="str">
        <f>四年级一分钟跳绳得分</f>
        <v/>
      </c>
      <c r="X945" s="517" t="str">
        <f>四年级等级</f>
        <v/>
      </c>
      <c r="Y945" s="515" t="str">
        <f>四年级仰卧起坐得分</f>
        <v/>
      </c>
      <c r="Z945" s="518" t="str">
        <f>四年级等级</f>
        <v/>
      </c>
      <c r="AA945" s="533"/>
      <c r="AB945" s="515"/>
      <c r="AC945" s="533" t="str">
        <f>四年级跳绳附加分</f>
        <v/>
      </c>
      <c r="AD945" s="534" t="str">
        <f>四年级标准分</f>
        <v/>
      </c>
      <c r="AE945" s="534" t="str">
        <f>四年级总分</f>
        <v/>
      </c>
      <c r="AF945" s="517" t="str">
        <f>四年级等级</f>
        <v/>
      </c>
    </row>
    <row r="946" spans="1:32">
      <c r="A946" s="476">
        <v>414</v>
      </c>
      <c r="B946" s="477">
        <v>34</v>
      </c>
      <c r="C946" s="586"/>
      <c r="D946" s="594"/>
      <c r="E946" s="593"/>
      <c r="F946" s="473"/>
      <c r="G946" s="588"/>
      <c r="H946" s="475"/>
      <c r="I946" s="595"/>
      <c r="J946" s="596"/>
      <c r="K946" s="597"/>
      <c r="L946" s="503"/>
      <c r="M946" s="644"/>
      <c r="N946" s="505" t="str">
        <f>四年级BMI</f>
        <v/>
      </c>
      <c r="O946" s="499" t="str">
        <f>四年级BMI等级</f>
        <v/>
      </c>
      <c r="P946" s="500" t="str">
        <f>四年级BMI得分</f>
        <v/>
      </c>
      <c r="Q946" s="515" t="str">
        <f>四年级肺活量得分</f>
        <v/>
      </c>
      <c r="R946" s="512" t="str">
        <f>四年级等级</f>
        <v/>
      </c>
      <c r="S946" s="516" t="str">
        <f>四年级50米跑得分</f>
        <v/>
      </c>
      <c r="T946" s="517" t="str">
        <f>四年级等级</f>
        <v/>
      </c>
      <c r="U946" s="516" t="str">
        <f>四年级坐位体前屈得分</f>
        <v/>
      </c>
      <c r="V946" s="517" t="str">
        <f>四年级等级</f>
        <v/>
      </c>
      <c r="W946" s="516" t="str">
        <f>四年级一分钟跳绳得分</f>
        <v/>
      </c>
      <c r="X946" s="517" t="str">
        <f>四年级等级</f>
        <v/>
      </c>
      <c r="Y946" s="515" t="str">
        <f>四年级仰卧起坐得分</f>
        <v/>
      </c>
      <c r="Z946" s="518" t="str">
        <f>四年级等级</f>
        <v/>
      </c>
      <c r="AA946" s="533"/>
      <c r="AB946" s="515"/>
      <c r="AC946" s="533" t="str">
        <f>四年级跳绳附加分</f>
        <v/>
      </c>
      <c r="AD946" s="534" t="str">
        <f>四年级标准分</f>
        <v/>
      </c>
      <c r="AE946" s="534" t="str">
        <f>四年级总分</f>
        <v/>
      </c>
      <c r="AF946" s="517" t="str">
        <f>四年级等级</f>
        <v/>
      </c>
    </row>
    <row r="947" spans="1:32">
      <c r="A947" s="476">
        <v>414</v>
      </c>
      <c r="B947" s="477">
        <v>35</v>
      </c>
      <c r="C947" s="586"/>
      <c r="D947" s="594"/>
      <c r="E947" s="593"/>
      <c r="F947" s="473"/>
      <c r="G947" s="588"/>
      <c r="H947" s="475"/>
      <c r="I947" s="595"/>
      <c r="J947" s="596"/>
      <c r="K947" s="597"/>
      <c r="L947" s="503"/>
      <c r="M947" s="644"/>
      <c r="N947" s="505" t="str">
        <f>四年级BMI</f>
        <v/>
      </c>
      <c r="O947" s="499" t="str">
        <f>四年级BMI等级</f>
        <v/>
      </c>
      <c r="P947" s="500" t="str">
        <f>四年级BMI得分</f>
        <v/>
      </c>
      <c r="Q947" s="515" t="str">
        <f>四年级肺活量得分</f>
        <v/>
      </c>
      <c r="R947" s="512" t="str">
        <f>四年级等级</f>
        <v/>
      </c>
      <c r="S947" s="516" t="str">
        <f>四年级50米跑得分</f>
        <v/>
      </c>
      <c r="T947" s="517" t="str">
        <f>四年级等级</f>
        <v/>
      </c>
      <c r="U947" s="516" t="str">
        <f>四年级坐位体前屈得分</f>
        <v/>
      </c>
      <c r="V947" s="517" t="str">
        <f>四年级等级</f>
        <v/>
      </c>
      <c r="W947" s="516" t="str">
        <f>四年级一分钟跳绳得分</f>
        <v/>
      </c>
      <c r="X947" s="517" t="str">
        <f>四年级等级</f>
        <v/>
      </c>
      <c r="Y947" s="515" t="str">
        <f>四年级仰卧起坐得分</f>
        <v/>
      </c>
      <c r="Z947" s="518" t="str">
        <f>四年级等级</f>
        <v/>
      </c>
      <c r="AA947" s="533"/>
      <c r="AB947" s="515"/>
      <c r="AC947" s="533" t="str">
        <f>四年级跳绳附加分</f>
        <v/>
      </c>
      <c r="AD947" s="534" t="str">
        <f>四年级标准分</f>
        <v/>
      </c>
      <c r="AE947" s="534" t="str">
        <f>四年级总分</f>
        <v/>
      </c>
      <c r="AF947" s="517" t="str">
        <f>四年级等级</f>
        <v/>
      </c>
    </row>
    <row r="948" spans="1:32">
      <c r="A948" s="476">
        <v>414</v>
      </c>
      <c r="B948" s="477">
        <v>36</v>
      </c>
      <c r="C948" s="586"/>
      <c r="D948" s="594"/>
      <c r="E948" s="593"/>
      <c r="F948" s="473"/>
      <c r="G948" s="608"/>
      <c r="H948" s="475"/>
      <c r="I948" s="613"/>
      <c r="J948" s="614"/>
      <c r="K948" s="622"/>
      <c r="L948" s="615"/>
      <c r="M948" s="644"/>
      <c r="N948" s="505" t="str">
        <f>四年级BMI</f>
        <v/>
      </c>
      <c r="O948" s="499" t="str">
        <f>四年级BMI等级</f>
        <v/>
      </c>
      <c r="P948" s="500" t="str">
        <f>四年级BMI得分</f>
        <v/>
      </c>
      <c r="Q948" s="515" t="str">
        <f>四年级肺活量得分</f>
        <v/>
      </c>
      <c r="R948" s="512" t="str">
        <f>四年级等级</f>
        <v/>
      </c>
      <c r="S948" s="516" t="str">
        <f>四年级50米跑得分</f>
        <v/>
      </c>
      <c r="T948" s="517" t="str">
        <f>四年级等级</f>
        <v/>
      </c>
      <c r="U948" s="516" t="str">
        <f>四年级坐位体前屈得分</f>
        <v/>
      </c>
      <c r="V948" s="517" t="str">
        <f>四年级等级</f>
        <v/>
      </c>
      <c r="W948" s="516" t="str">
        <f>四年级一分钟跳绳得分</f>
        <v/>
      </c>
      <c r="X948" s="517" t="str">
        <f>四年级等级</f>
        <v/>
      </c>
      <c r="Y948" s="515" t="str">
        <f>四年级仰卧起坐得分</f>
        <v/>
      </c>
      <c r="Z948" s="518" t="str">
        <f>四年级等级</f>
        <v/>
      </c>
      <c r="AA948" s="533"/>
      <c r="AB948" s="515"/>
      <c r="AC948" s="533" t="str">
        <f>四年级跳绳附加分</f>
        <v/>
      </c>
      <c r="AD948" s="534" t="str">
        <f>四年级标准分</f>
        <v/>
      </c>
      <c r="AE948" s="534" t="str">
        <f>四年级总分</f>
        <v/>
      </c>
      <c r="AF948" s="517" t="str">
        <f>四年级等级</f>
        <v/>
      </c>
    </row>
    <row r="949" spans="1:32">
      <c r="A949" s="476">
        <v>414</v>
      </c>
      <c r="B949" s="477">
        <v>37</v>
      </c>
      <c r="C949" s="586"/>
      <c r="D949" s="594"/>
      <c r="E949" s="593"/>
      <c r="F949" s="473"/>
      <c r="G949" s="608"/>
      <c r="H949" s="475"/>
      <c r="I949" s="613"/>
      <c r="J949" s="614"/>
      <c r="K949" s="622"/>
      <c r="L949" s="615"/>
      <c r="M949" s="644"/>
      <c r="N949" s="505" t="str">
        <f>四年级BMI</f>
        <v/>
      </c>
      <c r="O949" s="499" t="str">
        <f>四年级BMI等级</f>
        <v/>
      </c>
      <c r="P949" s="500" t="str">
        <f>四年级BMI得分</f>
        <v/>
      </c>
      <c r="Q949" s="515" t="str">
        <f>四年级肺活量得分</f>
        <v/>
      </c>
      <c r="R949" s="512" t="str">
        <f>四年级等级</f>
        <v/>
      </c>
      <c r="S949" s="516" t="str">
        <f>四年级50米跑得分</f>
        <v/>
      </c>
      <c r="T949" s="517" t="str">
        <f>四年级等级</f>
        <v/>
      </c>
      <c r="U949" s="516" t="str">
        <f>四年级坐位体前屈得分</f>
        <v/>
      </c>
      <c r="V949" s="517" t="str">
        <f>四年级等级</f>
        <v/>
      </c>
      <c r="W949" s="516" t="str">
        <f>四年级一分钟跳绳得分</f>
        <v/>
      </c>
      <c r="X949" s="517" t="str">
        <f>四年级等级</f>
        <v/>
      </c>
      <c r="Y949" s="515" t="str">
        <f>四年级仰卧起坐得分</f>
        <v/>
      </c>
      <c r="Z949" s="518" t="str">
        <f>四年级等级</f>
        <v/>
      </c>
      <c r="AA949" s="533"/>
      <c r="AB949" s="515"/>
      <c r="AC949" s="533" t="str">
        <f>四年级跳绳附加分</f>
        <v/>
      </c>
      <c r="AD949" s="534" t="str">
        <f>四年级标准分</f>
        <v/>
      </c>
      <c r="AE949" s="534" t="str">
        <f>四年级总分</f>
        <v/>
      </c>
      <c r="AF949" s="517" t="str">
        <f>四年级等级</f>
        <v/>
      </c>
    </row>
    <row r="950" spans="1:32">
      <c r="A950" s="476">
        <v>414</v>
      </c>
      <c r="B950" s="477">
        <v>38</v>
      </c>
      <c r="C950" s="586"/>
      <c r="D950" s="594"/>
      <c r="E950" s="593"/>
      <c r="F950" s="473"/>
      <c r="G950" s="608"/>
      <c r="H950" s="475"/>
      <c r="I950" s="613"/>
      <c r="J950" s="614"/>
      <c r="K950" s="622"/>
      <c r="L950" s="615"/>
      <c r="M950" s="644"/>
      <c r="N950" s="505" t="str">
        <f>四年级BMI</f>
        <v/>
      </c>
      <c r="O950" s="499" t="str">
        <f>四年级BMI等级</f>
        <v/>
      </c>
      <c r="P950" s="500" t="str">
        <f>四年级BMI得分</f>
        <v/>
      </c>
      <c r="Q950" s="515" t="str">
        <f>四年级肺活量得分</f>
        <v/>
      </c>
      <c r="R950" s="512" t="str">
        <f>四年级等级</f>
        <v/>
      </c>
      <c r="S950" s="516" t="str">
        <f>四年级50米跑得分</f>
        <v/>
      </c>
      <c r="T950" s="517" t="str">
        <f>四年级等级</f>
        <v/>
      </c>
      <c r="U950" s="516" t="str">
        <f>四年级坐位体前屈得分</f>
        <v/>
      </c>
      <c r="V950" s="517" t="str">
        <f>四年级等级</f>
        <v/>
      </c>
      <c r="W950" s="516" t="str">
        <f>四年级一分钟跳绳得分</f>
        <v/>
      </c>
      <c r="X950" s="517" t="str">
        <f>四年级等级</f>
        <v/>
      </c>
      <c r="Y950" s="515" t="str">
        <f>四年级仰卧起坐得分</f>
        <v/>
      </c>
      <c r="Z950" s="518" t="str">
        <f>四年级等级</f>
        <v/>
      </c>
      <c r="AA950" s="533"/>
      <c r="AB950" s="515"/>
      <c r="AC950" s="533" t="str">
        <f>四年级跳绳附加分</f>
        <v/>
      </c>
      <c r="AD950" s="534" t="str">
        <f>四年级标准分</f>
        <v/>
      </c>
      <c r="AE950" s="534" t="str">
        <f>四年级总分</f>
        <v/>
      </c>
      <c r="AF950" s="517" t="str">
        <f>四年级等级</f>
        <v/>
      </c>
    </row>
    <row r="951" spans="1:32">
      <c r="A951" s="476">
        <v>414</v>
      </c>
      <c r="B951" s="477">
        <v>39</v>
      </c>
      <c r="C951" s="586"/>
      <c r="D951" s="594"/>
      <c r="E951" s="593"/>
      <c r="F951" s="473"/>
      <c r="G951" s="608"/>
      <c r="H951" s="475"/>
      <c r="I951" s="613"/>
      <c r="J951" s="614"/>
      <c r="K951" s="622"/>
      <c r="L951" s="615"/>
      <c r="M951" s="644"/>
      <c r="N951" s="505" t="str">
        <f>四年级BMI</f>
        <v/>
      </c>
      <c r="O951" s="499" t="str">
        <f>四年级BMI等级</f>
        <v/>
      </c>
      <c r="P951" s="500" t="str">
        <f>四年级BMI得分</f>
        <v/>
      </c>
      <c r="Q951" s="515" t="str">
        <f>四年级肺活量得分</f>
        <v/>
      </c>
      <c r="R951" s="512" t="str">
        <f>四年级等级</f>
        <v/>
      </c>
      <c r="S951" s="516" t="str">
        <f>四年级50米跑得分</f>
        <v/>
      </c>
      <c r="T951" s="517" t="str">
        <f>四年级等级</f>
        <v/>
      </c>
      <c r="U951" s="516" t="str">
        <f>四年级坐位体前屈得分</f>
        <v/>
      </c>
      <c r="V951" s="517" t="str">
        <f>四年级等级</f>
        <v/>
      </c>
      <c r="W951" s="516" t="str">
        <f>四年级一分钟跳绳得分</f>
        <v/>
      </c>
      <c r="X951" s="517" t="str">
        <f>四年级等级</f>
        <v/>
      </c>
      <c r="Y951" s="515" t="str">
        <f>四年级仰卧起坐得分</f>
        <v/>
      </c>
      <c r="Z951" s="518" t="str">
        <f>四年级等级</f>
        <v/>
      </c>
      <c r="AA951" s="533"/>
      <c r="AB951" s="515"/>
      <c r="AC951" s="533" t="str">
        <f>四年级跳绳附加分</f>
        <v/>
      </c>
      <c r="AD951" s="534" t="str">
        <f>四年级标准分</f>
        <v/>
      </c>
      <c r="AE951" s="534" t="str">
        <f>四年级总分</f>
        <v/>
      </c>
      <c r="AF951" s="517" t="str">
        <f>四年级等级</f>
        <v/>
      </c>
    </row>
    <row r="952" spans="1:32">
      <c r="A952" s="476">
        <v>414</v>
      </c>
      <c r="B952" s="477">
        <v>40</v>
      </c>
      <c r="C952" s="586"/>
      <c r="D952" s="594"/>
      <c r="E952" s="593"/>
      <c r="F952" s="473"/>
      <c r="G952" s="608"/>
      <c r="H952" s="475"/>
      <c r="I952" s="613"/>
      <c r="J952" s="614"/>
      <c r="K952" s="622"/>
      <c r="L952" s="615"/>
      <c r="M952" s="644"/>
      <c r="N952" s="505" t="str">
        <f>四年级BMI</f>
        <v/>
      </c>
      <c r="O952" s="499" t="str">
        <f>四年级BMI等级</f>
        <v/>
      </c>
      <c r="P952" s="500" t="str">
        <f>四年级BMI得分</f>
        <v/>
      </c>
      <c r="Q952" s="515" t="str">
        <f>四年级肺活量得分</f>
        <v/>
      </c>
      <c r="R952" s="512" t="str">
        <f>四年级等级</f>
        <v/>
      </c>
      <c r="S952" s="516" t="str">
        <f>四年级50米跑得分</f>
        <v/>
      </c>
      <c r="T952" s="517" t="str">
        <f>四年级等级</f>
        <v/>
      </c>
      <c r="U952" s="516" t="str">
        <f>四年级坐位体前屈得分</f>
        <v/>
      </c>
      <c r="V952" s="517" t="str">
        <f>四年级等级</f>
        <v/>
      </c>
      <c r="W952" s="516" t="str">
        <f>四年级一分钟跳绳得分</f>
        <v/>
      </c>
      <c r="X952" s="517" t="str">
        <f>四年级等级</f>
        <v/>
      </c>
      <c r="Y952" s="515" t="str">
        <f>四年级仰卧起坐得分</f>
        <v/>
      </c>
      <c r="Z952" s="518" t="str">
        <f>四年级等级</f>
        <v/>
      </c>
      <c r="AA952" s="533"/>
      <c r="AB952" s="515"/>
      <c r="AC952" s="533" t="str">
        <f>四年级跳绳附加分</f>
        <v/>
      </c>
      <c r="AD952" s="534" t="str">
        <f>四年级标准分</f>
        <v/>
      </c>
      <c r="AE952" s="534" t="str">
        <f>四年级总分</f>
        <v/>
      </c>
      <c r="AF952" s="517" t="str">
        <f>四年级等级</f>
        <v/>
      </c>
    </row>
    <row r="953" spans="1:32">
      <c r="A953" s="476">
        <v>414</v>
      </c>
      <c r="B953" s="477">
        <v>41</v>
      </c>
      <c r="C953" s="586"/>
      <c r="D953" s="587"/>
      <c r="E953" s="586"/>
      <c r="F953" s="473"/>
      <c r="G953" s="608"/>
      <c r="H953" s="475"/>
      <c r="I953" s="613"/>
      <c r="J953" s="614"/>
      <c r="K953" s="614"/>
      <c r="L953" s="615"/>
      <c r="M953" s="644"/>
      <c r="N953" s="505" t="str">
        <f>四年级BMI</f>
        <v/>
      </c>
      <c r="O953" s="499" t="str">
        <f>四年级BMI等级</f>
        <v/>
      </c>
      <c r="P953" s="500" t="str">
        <f>四年级BMI得分</f>
        <v/>
      </c>
      <c r="Q953" s="515" t="str">
        <f>四年级肺活量得分</f>
        <v/>
      </c>
      <c r="R953" s="512" t="str">
        <f>四年级等级</f>
        <v/>
      </c>
      <c r="S953" s="516" t="str">
        <f>四年级50米跑得分</f>
        <v/>
      </c>
      <c r="T953" s="517" t="str">
        <f>四年级等级</f>
        <v/>
      </c>
      <c r="U953" s="516" t="str">
        <f>四年级坐位体前屈得分</f>
        <v/>
      </c>
      <c r="V953" s="517" t="str">
        <f>四年级等级</f>
        <v/>
      </c>
      <c r="W953" s="516" t="str">
        <f>四年级一分钟跳绳得分</f>
        <v/>
      </c>
      <c r="X953" s="517" t="str">
        <f>四年级等级</f>
        <v/>
      </c>
      <c r="Y953" s="515" t="str">
        <f>四年级仰卧起坐得分</f>
        <v/>
      </c>
      <c r="Z953" s="518" t="str">
        <f>四年级等级</f>
        <v/>
      </c>
      <c r="AA953" s="533"/>
      <c r="AB953" s="515"/>
      <c r="AC953" s="533" t="str">
        <f>四年级跳绳附加分</f>
        <v/>
      </c>
      <c r="AD953" s="534" t="str">
        <f>四年级标准分</f>
        <v/>
      </c>
      <c r="AE953" s="534" t="str">
        <f>四年级总分</f>
        <v/>
      </c>
      <c r="AF953" s="517" t="str">
        <f>四年级等级</f>
        <v/>
      </c>
    </row>
    <row r="954" spans="1:32">
      <c r="A954" s="476">
        <v>414</v>
      </c>
      <c r="B954" s="477">
        <v>42</v>
      </c>
      <c r="C954" s="586"/>
      <c r="D954" s="587"/>
      <c r="E954" s="586"/>
      <c r="F954" s="473"/>
      <c r="G954" s="608"/>
      <c r="H954" s="475"/>
      <c r="I954" s="613"/>
      <c r="J954" s="614"/>
      <c r="K954" s="614"/>
      <c r="L954" s="615"/>
      <c r="M954" s="644"/>
      <c r="N954" s="505" t="str">
        <f>四年级BMI</f>
        <v/>
      </c>
      <c r="O954" s="499" t="str">
        <f>四年级BMI等级</f>
        <v/>
      </c>
      <c r="P954" s="500" t="str">
        <f>四年级BMI得分</f>
        <v/>
      </c>
      <c r="Q954" s="515" t="str">
        <f>四年级肺活量得分</f>
        <v/>
      </c>
      <c r="R954" s="512" t="str">
        <f>四年级等级</f>
        <v/>
      </c>
      <c r="S954" s="516" t="str">
        <f>四年级50米跑得分</f>
        <v/>
      </c>
      <c r="T954" s="517" t="str">
        <f>四年级等级</f>
        <v/>
      </c>
      <c r="U954" s="516" t="str">
        <f>四年级坐位体前屈得分</f>
        <v/>
      </c>
      <c r="V954" s="517" t="str">
        <f>四年级等级</f>
        <v/>
      </c>
      <c r="W954" s="516" t="str">
        <f>四年级一分钟跳绳得分</f>
        <v/>
      </c>
      <c r="X954" s="517" t="str">
        <f>四年级等级</f>
        <v/>
      </c>
      <c r="Y954" s="515" t="str">
        <f>四年级仰卧起坐得分</f>
        <v/>
      </c>
      <c r="Z954" s="518" t="str">
        <f>四年级等级</f>
        <v/>
      </c>
      <c r="AA954" s="533"/>
      <c r="AB954" s="515"/>
      <c r="AC954" s="533" t="str">
        <f>四年级跳绳附加分</f>
        <v/>
      </c>
      <c r="AD954" s="534" t="str">
        <f>四年级标准分</f>
        <v/>
      </c>
      <c r="AE954" s="534" t="str">
        <f>四年级总分</f>
        <v/>
      </c>
      <c r="AF954" s="517" t="str">
        <f>四年级等级</f>
        <v/>
      </c>
    </row>
    <row r="955" spans="1:32">
      <c r="A955" s="476">
        <v>414</v>
      </c>
      <c r="B955" s="477">
        <v>43</v>
      </c>
      <c r="C955" s="586"/>
      <c r="D955" s="587"/>
      <c r="E955" s="586"/>
      <c r="F955" s="473"/>
      <c r="G955" s="608"/>
      <c r="H955" s="475"/>
      <c r="I955" s="613"/>
      <c r="J955" s="614"/>
      <c r="K955" s="614"/>
      <c r="L955" s="615"/>
      <c r="M955" s="644"/>
      <c r="N955" s="505" t="str">
        <f>四年级BMI</f>
        <v/>
      </c>
      <c r="O955" s="499" t="str">
        <f>四年级BMI等级</f>
        <v/>
      </c>
      <c r="P955" s="500" t="str">
        <f>四年级BMI得分</f>
        <v/>
      </c>
      <c r="Q955" s="515" t="str">
        <f>四年级肺活量得分</f>
        <v/>
      </c>
      <c r="R955" s="512" t="str">
        <f>四年级等级</f>
        <v/>
      </c>
      <c r="S955" s="516" t="str">
        <f>四年级50米跑得分</f>
        <v/>
      </c>
      <c r="T955" s="517" t="str">
        <f>四年级等级</f>
        <v/>
      </c>
      <c r="U955" s="516" t="str">
        <f>四年级坐位体前屈得分</f>
        <v/>
      </c>
      <c r="V955" s="517" t="str">
        <f>四年级等级</f>
        <v/>
      </c>
      <c r="W955" s="516" t="str">
        <f>四年级一分钟跳绳得分</f>
        <v/>
      </c>
      <c r="X955" s="517" t="str">
        <f>四年级等级</f>
        <v/>
      </c>
      <c r="Y955" s="515" t="str">
        <f>四年级仰卧起坐得分</f>
        <v/>
      </c>
      <c r="Z955" s="518" t="str">
        <f>四年级等级</f>
        <v/>
      </c>
      <c r="AA955" s="533"/>
      <c r="AB955" s="515"/>
      <c r="AC955" s="533" t="str">
        <f>四年级跳绳附加分</f>
        <v/>
      </c>
      <c r="AD955" s="534" t="str">
        <f>四年级标准分</f>
        <v/>
      </c>
      <c r="AE955" s="534" t="str">
        <f>四年级总分</f>
        <v/>
      </c>
      <c r="AF955" s="517" t="str">
        <f>四年级等级</f>
        <v/>
      </c>
    </row>
    <row r="956" spans="1:32">
      <c r="A956" s="476">
        <v>414</v>
      </c>
      <c r="B956" s="477">
        <v>44</v>
      </c>
      <c r="C956" s="586"/>
      <c r="D956" s="587"/>
      <c r="E956" s="586"/>
      <c r="F956" s="473"/>
      <c r="G956" s="612"/>
      <c r="H956" s="475"/>
      <c r="I956" s="613"/>
      <c r="J956" s="614"/>
      <c r="K956" s="614"/>
      <c r="L956" s="615"/>
      <c r="M956" s="644"/>
      <c r="N956" s="505" t="str">
        <f>四年级BMI</f>
        <v/>
      </c>
      <c r="O956" s="499" t="str">
        <f>四年级BMI等级</f>
        <v/>
      </c>
      <c r="P956" s="500" t="str">
        <f>四年级BMI得分</f>
        <v/>
      </c>
      <c r="Q956" s="515" t="str">
        <f>四年级肺活量得分</f>
        <v/>
      </c>
      <c r="R956" s="512" t="str">
        <f>四年级等级</f>
        <v/>
      </c>
      <c r="S956" s="516" t="str">
        <f>四年级50米跑得分</f>
        <v/>
      </c>
      <c r="T956" s="517" t="str">
        <f>四年级等级</f>
        <v/>
      </c>
      <c r="U956" s="516" t="str">
        <f>四年级坐位体前屈得分</f>
        <v/>
      </c>
      <c r="V956" s="517" t="str">
        <f>四年级等级</f>
        <v/>
      </c>
      <c r="W956" s="516" t="str">
        <f>四年级一分钟跳绳得分</f>
        <v/>
      </c>
      <c r="X956" s="517" t="str">
        <f>四年级等级</f>
        <v/>
      </c>
      <c r="Y956" s="515" t="str">
        <f>四年级仰卧起坐得分</f>
        <v/>
      </c>
      <c r="Z956" s="518" t="str">
        <f>四年级等级</f>
        <v/>
      </c>
      <c r="AA956" s="533"/>
      <c r="AB956" s="515"/>
      <c r="AC956" s="533" t="str">
        <f>四年级跳绳附加分</f>
        <v/>
      </c>
      <c r="AD956" s="534" t="str">
        <f>四年级标准分</f>
        <v/>
      </c>
      <c r="AE956" s="534" t="str">
        <f>四年级总分</f>
        <v/>
      </c>
      <c r="AF956" s="517" t="str">
        <f>四年级等级</f>
        <v/>
      </c>
    </row>
    <row r="957" spans="1:32">
      <c r="A957" s="476">
        <v>414</v>
      </c>
      <c r="B957" s="477">
        <v>45</v>
      </c>
      <c r="C957" s="586"/>
      <c r="D957" s="587"/>
      <c r="E957" s="586"/>
      <c r="F957" s="473"/>
      <c r="G957" s="612"/>
      <c r="H957" s="475"/>
      <c r="I957" s="613"/>
      <c r="J957" s="614"/>
      <c r="K957" s="614"/>
      <c r="L957" s="615"/>
      <c r="M957" s="644"/>
      <c r="N957" s="505" t="str">
        <f>四年级BMI</f>
        <v/>
      </c>
      <c r="O957" s="499" t="str">
        <f>四年级BMI等级</f>
        <v/>
      </c>
      <c r="P957" s="500" t="str">
        <f>四年级BMI得分</f>
        <v/>
      </c>
      <c r="Q957" s="515" t="str">
        <f>四年级肺活量得分</f>
        <v/>
      </c>
      <c r="R957" s="512" t="str">
        <f>四年级等级</f>
        <v/>
      </c>
      <c r="S957" s="516" t="str">
        <f>四年级50米跑得分</f>
        <v/>
      </c>
      <c r="T957" s="517" t="str">
        <f>四年级等级</f>
        <v/>
      </c>
      <c r="U957" s="516" t="str">
        <f>四年级坐位体前屈得分</f>
        <v/>
      </c>
      <c r="V957" s="517" t="str">
        <f>四年级等级</f>
        <v/>
      </c>
      <c r="W957" s="516" t="str">
        <f>四年级一分钟跳绳得分</f>
        <v/>
      </c>
      <c r="X957" s="517" t="str">
        <f>四年级等级</f>
        <v/>
      </c>
      <c r="Y957" s="515" t="str">
        <f>四年级仰卧起坐得分</f>
        <v/>
      </c>
      <c r="Z957" s="518" t="str">
        <f>四年级等级</f>
        <v/>
      </c>
      <c r="AA957" s="533"/>
      <c r="AB957" s="515"/>
      <c r="AC957" s="533" t="str">
        <f>四年级跳绳附加分</f>
        <v/>
      </c>
      <c r="AD957" s="534" t="str">
        <f>四年级标准分</f>
        <v/>
      </c>
      <c r="AE957" s="534" t="str">
        <f>四年级总分</f>
        <v/>
      </c>
      <c r="AF957" s="517" t="str">
        <f>四年级等级</f>
        <v/>
      </c>
    </row>
    <row r="958" spans="1:32">
      <c r="A958" s="476">
        <v>414</v>
      </c>
      <c r="B958" s="477">
        <v>46</v>
      </c>
      <c r="C958" s="586"/>
      <c r="D958" s="587"/>
      <c r="E958" s="586"/>
      <c r="F958" s="473"/>
      <c r="G958" s="608"/>
      <c r="H958" s="475"/>
      <c r="I958" s="613"/>
      <c r="J958" s="614"/>
      <c r="K958" s="614"/>
      <c r="L958" s="615"/>
      <c r="M958" s="644"/>
      <c r="N958" s="505" t="str">
        <f>四年级BMI</f>
        <v/>
      </c>
      <c r="O958" s="499" t="str">
        <f>四年级BMI等级</f>
        <v/>
      </c>
      <c r="P958" s="500" t="str">
        <f>四年级BMI得分</f>
        <v/>
      </c>
      <c r="Q958" s="515" t="str">
        <f>四年级肺活量得分</f>
        <v/>
      </c>
      <c r="R958" s="512" t="str">
        <f>四年级等级</f>
        <v/>
      </c>
      <c r="S958" s="516" t="str">
        <f>四年级50米跑得分</f>
        <v/>
      </c>
      <c r="T958" s="517" t="str">
        <f>四年级等级</f>
        <v/>
      </c>
      <c r="U958" s="516" t="str">
        <f>四年级坐位体前屈得分</f>
        <v/>
      </c>
      <c r="V958" s="517" t="str">
        <f>四年级等级</f>
        <v/>
      </c>
      <c r="W958" s="516" t="str">
        <f>四年级一分钟跳绳得分</f>
        <v/>
      </c>
      <c r="X958" s="517" t="str">
        <f>四年级等级</f>
        <v/>
      </c>
      <c r="Y958" s="515" t="str">
        <f>四年级仰卧起坐得分</f>
        <v/>
      </c>
      <c r="Z958" s="518" t="str">
        <f>四年级等级</f>
        <v/>
      </c>
      <c r="AA958" s="533"/>
      <c r="AB958" s="515"/>
      <c r="AC958" s="533" t="str">
        <f>四年级跳绳附加分</f>
        <v/>
      </c>
      <c r="AD958" s="534" t="str">
        <f>四年级标准分</f>
        <v/>
      </c>
      <c r="AE958" s="534" t="str">
        <f>四年级总分</f>
        <v/>
      </c>
      <c r="AF958" s="517" t="str">
        <f>四年级等级</f>
        <v/>
      </c>
    </row>
    <row r="959" spans="1:32">
      <c r="A959" s="476">
        <v>414</v>
      </c>
      <c r="B959" s="477">
        <v>47</v>
      </c>
      <c r="C959" s="586"/>
      <c r="D959" s="587"/>
      <c r="E959" s="586"/>
      <c r="F959" s="473"/>
      <c r="G959" s="608"/>
      <c r="H959" s="475"/>
      <c r="I959" s="613"/>
      <c r="J959" s="614"/>
      <c r="K959" s="614"/>
      <c r="L959" s="615"/>
      <c r="M959" s="644"/>
      <c r="N959" s="505" t="str">
        <f>四年级BMI</f>
        <v/>
      </c>
      <c r="O959" s="499" t="str">
        <f>四年级BMI等级</f>
        <v/>
      </c>
      <c r="P959" s="500" t="str">
        <f>四年级BMI得分</f>
        <v/>
      </c>
      <c r="Q959" s="515" t="str">
        <f>四年级肺活量得分</f>
        <v/>
      </c>
      <c r="R959" s="512" t="str">
        <f>四年级等级</f>
        <v/>
      </c>
      <c r="S959" s="516" t="str">
        <f>四年级50米跑得分</f>
        <v/>
      </c>
      <c r="T959" s="517" t="str">
        <f>四年级等级</f>
        <v/>
      </c>
      <c r="U959" s="516" t="str">
        <f>四年级坐位体前屈得分</f>
        <v/>
      </c>
      <c r="V959" s="517" t="str">
        <f>四年级等级</f>
        <v/>
      </c>
      <c r="W959" s="516" t="str">
        <f>四年级一分钟跳绳得分</f>
        <v/>
      </c>
      <c r="X959" s="517" t="str">
        <f>四年级等级</f>
        <v/>
      </c>
      <c r="Y959" s="515" t="str">
        <f>四年级仰卧起坐得分</f>
        <v/>
      </c>
      <c r="Z959" s="518" t="str">
        <f>四年级等级</f>
        <v/>
      </c>
      <c r="AA959" s="533"/>
      <c r="AB959" s="515"/>
      <c r="AC959" s="533" t="str">
        <f>四年级跳绳附加分</f>
        <v/>
      </c>
      <c r="AD959" s="534" t="str">
        <f>四年级标准分</f>
        <v/>
      </c>
      <c r="AE959" s="534" t="str">
        <f>四年级总分</f>
        <v/>
      </c>
      <c r="AF959" s="517" t="str">
        <f>四年级等级</f>
        <v/>
      </c>
    </row>
    <row r="960" spans="1:32">
      <c r="A960" s="476">
        <v>414</v>
      </c>
      <c r="B960" s="477">
        <v>48</v>
      </c>
      <c r="C960" s="586"/>
      <c r="D960" s="587"/>
      <c r="E960" s="586"/>
      <c r="F960" s="473"/>
      <c r="G960" s="608"/>
      <c r="H960" s="475"/>
      <c r="I960" s="613"/>
      <c r="J960" s="614"/>
      <c r="K960" s="614"/>
      <c r="L960" s="615"/>
      <c r="M960" s="644"/>
      <c r="N960" s="505" t="str">
        <f>四年级BMI</f>
        <v/>
      </c>
      <c r="O960" s="499" t="str">
        <f>四年级BMI等级</f>
        <v/>
      </c>
      <c r="P960" s="500" t="str">
        <f>四年级BMI得分</f>
        <v/>
      </c>
      <c r="Q960" s="515" t="str">
        <f>四年级肺活量得分</f>
        <v/>
      </c>
      <c r="R960" s="512" t="str">
        <f>四年级等级</f>
        <v/>
      </c>
      <c r="S960" s="516" t="str">
        <f>四年级50米跑得分</f>
        <v/>
      </c>
      <c r="T960" s="517" t="str">
        <f>四年级等级</f>
        <v/>
      </c>
      <c r="U960" s="516" t="str">
        <f>四年级坐位体前屈得分</f>
        <v/>
      </c>
      <c r="V960" s="517" t="str">
        <f>四年级等级</f>
        <v/>
      </c>
      <c r="W960" s="516" t="str">
        <f>四年级一分钟跳绳得分</f>
        <v/>
      </c>
      <c r="X960" s="517" t="str">
        <f>四年级等级</f>
        <v/>
      </c>
      <c r="Y960" s="515" t="str">
        <f>四年级仰卧起坐得分</f>
        <v/>
      </c>
      <c r="Z960" s="518" t="str">
        <f>四年级等级</f>
        <v/>
      </c>
      <c r="AA960" s="533"/>
      <c r="AB960" s="515"/>
      <c r="AC960" s="533" t="str">
        <f>四年级跳绳附加分</f>
        <v/>
      </c>
      <c r="AD960" s="534" t="str">
        <f>四年级标准分</f>
        <v/>
      </c>
      <c r="AE960" s="534" t="str">
        <f>四年级总分</f>
        <v/>
      </c>
      <c r="AF960" s="517" t="str">
        <f>四年级等级</f>
        <v/>
      </c>
    </row>
    <row r="961" spans="1:32">
      <c r="A961" s="476">
        <v>414</v>
      </c>
      <c r="B961" s="477">
        <v>49</v>
      </c>
      <c r="C961" s="586"/>
      <c r="D961" s="587"/>
      <c r="E961" s="586"/>
      <c r="F961" s="473"/>
      <c r="G961" s="608"/>
      <c r="H961" s="475"/>
      <c r="I961" s="613"/>
      <c r="J961" s="614"/>
      <c r="K961" s="614"/>
      <c r="L961" s="615"/>
      <c r="M961" s="644"/>
      <c r="N961" s="505" t="str">
        <f>四年级BMI</f>
        <v/>
      </c>
      <c r="O961" s="499" t="str">
        <f>四年级BMI等级</f>
        <v/>
      </c>
      <c r="P961" s="500" t="str">
        <f>四年级BMI得分</f>
        <v/>
      </c>
      <c r="Q961" s="515" t="str">
        <f>四年级肺活量得分</f>
        <v/>
      </c>
      <c r="R961" s="512" t="str">
        <f>四年级等级</f>
        <v/>
      </c>
      <c r="S961" s="516" t="str">
        <f>四年级50米跑得分</f>
        <v/>
      </c>
      <c r="T961" s="517" t="str">
        <f>四年级等级</f>
        <v/>
      </c>
      <c r="U961" s="516" t="str">
        <f>四年级坐位体前屈得分</f>
        <v/>
      </c>
      <c r="V961" s="517" t="str">
        <f>四年级等级</f>
        <v/>
      </c>
      <c r="W961" s="516" t="str">
        <f>四年级一分钟跳绳得分</f>
        <v/>
      </c>
      <c r="X961" s="517" t="str">
        <f>四年级等级</f>
        <v/>
      </c>
      <c r="Y961" s="515" t="str">
        <f>四年级仰卧起坐得分</f>
        <v/>
      </c>
      <c r="Z961" s="518" t="str">
        <f>四年级等级</f>
        <v/>
      </c>
      <c r="AA961" s="533"/>
      <c r="AB961" s="515"/>
      <c r="AC961" s="533" t="str">
        <f>四年级跳绳附加分</f>
        <v/>
      </c>
      <c r="AD961" s="534" t="str">
        <f>四年级标准分</f>
        <v/>
      </c>
      <c r="AE961" s="534" t="str">
        <f>四年级总分</f>
        <v/>
      </c>
      <c r="AF961" s="517" t="str">
        <f>四年级等级</f>
        <v/>
      </c>
    </row>
    <row r="962" spans="1:32">
      <c r="A962" s="476">
        <v>414</v>
      </c>
      <c r="B962" s="477">
        <v>50</v>
      </c>
      <c r="C962" s="586"/>
      <c r="D962" s="587"/>
      <c r="E962" s="586"/>
      <c r="F962" s="473"/>
      <c r="G962" s="608"/>
      <c r="H962" s="475"/>
      <c r="I962" s="613"/>
      <c r="J962" s="614"/>
      <c r="K962" s="614"/>
      <c r="L962" s="615"/>
      <c r="M962" s="644"/>
      <c r="N962" s="505" t="str">
        <f>四年级BMI</f>
        <v/>
      </c>
      <c r="O962" s="499" t="str">
        <f>四年级BMI等级</f>
        <v/>
      </c>
      <c r="P962" s="500" t="str">
        <f>四年级BMI得分</f>
        <v/>
      </c>
      <c r="Q962" s="515" t="str">
        <f>四年级肺活量得分</f>
        <v/>
      </c>
      <c r="R962" s="512" t="str">
        <f>四年级等级</f>
        <v/>
      </c>
      <c r="S962" s="516" t="str">
        <f>四年级50米跑得分</f>
        <v/>
      </c>
      <c r="T962" s="517" t="str">
        <f>四年级等级</f>
        <v/>
      </c>
      <c r="U962" s="516" t="str">
        <f>四年级坐位体前屈得分</f>
        <v/>
      </c>
      <c r="V962" s="517" t="str">
        <f>四年级等级</f>
        <v/>
      </c>
      <c r="W962" s="516" t="str">
        <f>四年级一分钟跳绳得分</f>
        <v/>
      </c>
      <c r="X962" s="517" t="str">
        <f>四年级等级</f>
        <v/>
      </c>
      <c r="Y962" s="515" t="str">
        <f>四年级仰卧起坐得分</f>
        <v/>
      </c>
      <c r="Z962" s="518" t="str">
        <f>四年级等级</f>
        <v/>
      </c>
      <c r="AA962" s="533"/>
      <c r="AB962" s="515"/>
      <c r="AC962" s="533" t="str">
        <f>四年级跳绳附加分</f>
        <v/>
      </c>
      <c r="AD962" s="534" t="str">
        <f>四年级标准分</f>
        <v/>
      </c>
      <c r="AE962" s="534" t="str">
        <f>四年级总分</f>
        <v/>
      </c>
      <c r="AF962" s="517" t="str">
        <f>四年级等级</f>
        <v/>
      </c>
    </row>
    <row r="963" spans="1:32">
      <c r="A963" s="476">
        <v>414</v>
      </c>
      <c r="B963" s="477">
        <v>51</v>
      </c>
      <c r="C963" s="586"/>
      <c r="D963" s="587"/>
      <c r="E963" s="586"/>
      <c r="F963" s="473"/>
      <c r="G963" s="608"/>
      <c r="H963" s="475"/>
      <c r="I963" s="613"/>
      <c r="J963" s="614"/>
      <c r="K963" s="614"/>
      <c r="L963" s="615"/>
      <c r="M963" s="644"/>
      <c r="N963" s="505" t="str">
        <f>四年级BMI</f>
        <v/>
      </c>
      <c r="O963" s="499" t="str">
        <f>四年级BMI等级</f>
        <v/>
      </c>
      <c r="P963" s="500" t="str">
        <f>四年级BMI得分</f>
        <v/>
      </c>
      <c r="Q963" s="515" t="str">
        <f>四年级肺活量得分</f>
        <v/>
      </c>
      <c r="R963" s="512" t="str">
        <f>四年级等级</f>
        <v/>
      </c>
      <c r="S963" s="516" t="str">
        <f>四年级50米跑得分</f>
        <v/>
      </c>
      <c r="T963" s="517" t="str">
        <f>四年级等级</f>
        <v/>
      </c>
      <c r="U963" s="516" t="str">
        <f>四年级坐位体前屈得分</f>
        <v/>
      </c>
      <c r="V963" s="517" t="str">
        <f>四年级等级</f>
        <v/>
      </c>
      <c r="W963" s="516" t="str">
        <f>四年级一分钟跳绳得分</f>
        <v/>
      </c>
      <c r="X963" s="517" t="str">
        <f>四年级等级</f>
        <v/>
      </c>
      <c r="Y963" s="515" t="str">
        <f>四年级仰卧起坐得分</f>
        <v/>
      </c>
      <c r="Z963" s="518" t="str">
        <f>四年级等级</f>
        <v/>
      </c>
      <c r="AA963" s="533"/>
      <c r="AB963" s="515"/>
      <c r="AC963" s="533" t="str">
        <f>四年级跳绳附加分</f>
        <v/>
      </c>
      <c r="AD963" s="534" t="str">
        <f>四年级标准分</f>
        <v/>
      </c>
      <c r="AE963" s="534" t="str">
        <f>四年级总分</f>
        <v/>
      </c>
      <c r="AF963" s="517" t="str">
        <f>四年级等级</f>
        <v/>
      </c>
    </row>
    <row r="964" spans="1:32">
      <c r="A964" s="476">
        <v>414</v>
      </c>
      <c r="B964" s="477">
        <v>52</v>
      </c>
      <c r="C964" s="586"/>
      <c r="D964" s="587"/>
      <c r="E964" s="586"/>
      <c r="F964" s="473"/>
      <c r="G964" s="608"/>
      <c r="H964" s="475"/>
      <c r="I964" s="613"/>
      <c r="J964" s="614"/>
      <c r="K964" s="614"/>
      <c r="L964" s="615"/>
      <c r="M964" s="644"/>
      <c r="N964" s="505" t="str">
        <f>四年级BMI</f>
        <v/>
      </c>
      <c r="O964" s="499" t="str">
        <f>四年级BMI等级</f>
        <v/>
      </c>
      <c r="P964" s="500" t="str">
        <f>四年级BMI得分</f>
        <v/>
      </c>
      <c r="Q964" s="515" t="str">
        <f>四年级肺活量得分</f>
        <v/>
      </c>
      <c r="R964" s="512" t="str">
        <f>四年级等级</f>
        <v/>
      </c>
      <c r="S964" s="516" t="str">
        <f>四年级50米跑得分</f>
        <v/>
      </c>
      <c r="T964" s="517" t="str">
        <f>四年级等级</f>
        <v/>
      </c>
      <c r="U964" s="516" t="str">
        <f>四年级坐位体前屈得分</f>
        <v/>
      </c>
      <c r="V964" s="517" t="str">
        <f>四年级等级</f>
        <v/>
      </c>
      <c r="W964" s="516" t="str">
        <f>四年级一分钟跳绳得分</f>
        <v/>
      </c>
      <c r="X964" s="517" t="str">
        <f>四年级等级</f>
        <v/>
      </c>
      <c r="Y964" s="515" t="str">
        <f>四年级仰卧起坐得分</f>
        <v/>
      </c>
      <c r="Z964" s="518" t="str">
        <f>四年级等级</f>
        <v/>
      </c>
      <c r="AA964" s="533"/>
      <c r="AB964" s="515"/>
      <c r="AC964" s="533" t="str">
        <f>四年级跳绳附加分</f>
        <v/>
      </c>
      <c r="AD964" s="534" t="str">
        <f>四年级标准分</f>
        <v/>
      </c>
      <c r="AE964" s="534" t="str">
        <f>四年级总分</f>
        <v/>
      </c>
      <c r="AF964" s="517" t="str">
        <f>四年级等级</f>
        <v/>
      </c>
    </row>
    <row r="965" spans="1:32">
      <c r="A965" s="476">
        <v>414</v>
      </c>
      <c r="B965" s="477">
        <v>53</v>
      </c>
      <c r="C965" s="586"/>
      <c r="D965" s="587"/>
      <c r="E965" s="586"/>
      <c r="F965" s="473"/>
      <c r="G965" s="608"/>
      <c r="H965" s="475"/>
      <c r="I965" s="613"/>
      <c r="J965" s="614"/>
      <c r="K965" s="614"/>
      <c r="L965" s="615"/>
      <c r="M965" s="644"/>
      <c r="N965" s="505" t="str">
        <f>四年级BMI</f>
        <v/>
      </c>
      <c r="O965" s="499" t="str">
        <f>四年级BMI等级</f>
        <v/>
      </c>
      <c r="P965" s="500" t="str">
        <f>四年级BMI得分</f>
        <v/>
      </c>
      <c r="Q965" s="515" t="str">
        <f>四年级肺活量得分</f>
        <v/>
      </c>
      <c r="R965" s="512" t="str">
        <f>四年级等级</f>
        <v/>
      </c>
      <c r="S965" s="516" t="str">
        <f>四年级50米跑得分</f>
        <v/>
      </c>
      <c r="T965" s="517" t="str">
        <f>四年级等级</f>
        <v/>
      </c>
      <c r="U965" s="516" t="str">
        <f>四年级坐位体前屈得分</f>
        <v/>
      </c>
      <c r="V965" s="517" t="str">
        <f>四年级等级</f>
        <v/>
      </c>
      <c r="W965" s="516" t="str">
        <f>四年级一分钟跳绳得分</f>
        <v/>
      </c>
      <c r="X965" s="517" t="str">
        <f>四年级等级</f>
        <v/>
      </c>
      <c r="Y965" s="515" t="str">
        <f>四年级仰卧起坐得分</f>
        <v/>
      </c>
      <c r="Z965" s="518" t="str">
        <f>四年级等级</f>
        <v/>
      </c>
      <c r="AA965" s="533"/>
      <c r="AB965" s="515"/>
      <c r="AC965" s="533" t="str">
        <f>四年级跳绳附加分</f>
        <v/>
      </c>
      <c r="AD965" s="534" t="str">
        <f>四年级标准分</f>
        <v/>
      </c>
      <c r="AE965" s="534" t="str">
        <f>四年级总分</f>
        <v/>
      </c>
      <c r="AF965" s="517" t="str">
        <f>四年级等级</f>
        <v/>
      </c>
    </row>
    <row r="966" spans="1:32">
      <c r="A966" s="476">
        <v>414</v>
      </c>
      <c r="B966" s="477">
        <v>54</v>
      </c>
      <c r="C966" s="586"/>
      <c r="D966" s="587"/>
      <c r="E966" s="586"/>
      <c r="F966" s="473"/>
      <c r="G966" s="608"/>
      <c r="H966" s="475"/>
      <c r="I966" s="613"/>
      <c r="J966" s="614"/>
      <c r="K966" s="614"/>
      <c r="L966" s="615"/>
      <c r="M966" s="644"/>
      <c r="N966" s="505" t="str">
        <f>四年级BMI</f>
        <v/>
      </c>
      <c r="O966" s="499" t="str">
        <f>四年级BMI等级</f>
        <v/>
      </c>
      <c r="P966" s="500" t="str">
        <f>四年级BMI得分</f>
        <v/>
      </c>
      <c r="Q966" s="515" t="str">
        <f>四年级肺活量得分</f>
        <v/>
      </c>
      <c r="R966" s="512" t="str">
        <f>四年级等级</f>
        <v/>
      </c>
      <c r="S966" s="516" t="str">
        <f>四年级50米跑得分</f>
        <v/>
      </c>
      <c r="T966" s="517" t="str">
        <f>四年级等级</f>
        <v/>
      </c>
      <c r="U966" s="516" t="str">
        <f>四年级坐位体前屈得分</f>
        <v/>
      </c>
      <c r="V966" s="517" t="str">
        <f>四年级等级</f>
        <v/>
      </c>
      <c r="W966" s="516" t="str">
        <f>四年级一分钟跳绳得分</f>
        <v/>
      </c>
      <c r="X966" s="517" t="str">
        <f>四年级等级</f>
        <v/>
      </c>
      <c r="Y966" s="515" t="str">
        <f>四年级仰卧起坐得分</f>
        <v/>
      </c>
      <c r="Z966" s="518" t="str">
        <f>四年级等级</f>
        <v/>
      </c>
      <c r="AA966" s="533"/>
      <c r="AB966" s="515"/>
      <c r="AC966" s="533" t="str">
        <f>四年级跳绳附加分</f>
        <v/>
      </c>
      <c r="AD966" s="534" t="str">
        <f>四年级标准分</f>
        <v/>
      </c>
      <c r="AE966" s="534" t="str">
        <f>四年级总分</f>
        <v/>
      </c>
      <c r="AF966" s="517" t="str">
        <f>四年级等级</f>
        <v/>
      </c>
    </row>
    <row r="967" spans="1:32">
      <c r="A967" s="476">
        <v>414</v>
      </c>
      <c r="B967" s="477">
        <v>55</v>
      </c>
      <c r="C967" s="586"/>
      <c r="D967" s="587"/>
      <c r="E967" s="586"/>
      <c r="F967" s="473"/>
      <c r="G967" s="608"/>
      <c r="H967" s="475"/>
      <c r="I967" s="613"/>
      <c r="J967" s="614"/>
      <c r="K967" s="614"/>
      <c r="L967" s="615"/>
      <c r="M967" s="644"/>
      <c r="N967" s="505" t="str">
        <f>四年级BMI</f>
        <v/>
      </c>
      <c r="O967" s="499" t="str">
        <f>四年级BMI等级</f>
        <v/>
      </c>
      <c r="P967" s="500" t="str">
        <f>四年级BMI得分</f>
        <v/>
      </c>
      <c r="Q967" s="515" t="str">
        <f>四年级肺活量得分</f>
        <v/>
      </c>
      <c r="R967" s="512" t="str">
        <f>四年级等级</f>
        <v/>
      </c>
      <c r="S967" s="516" t="str">
        <f>四年级50米跑得分</f>
        <v/>
      </c>
      <c r="T967" s="517" t="str">
        <f>四年级等级</f>
        <v/>
      </c>
      <c r="U967" s="516" t="str">
        <f>四年级坐位体前屈得分</f>
        <v/>
      </c>
      <c r="V967" s="517" t="str">
        <f>四年级等级</f>
        <v/>
      </c>
      <c r="W967" s="516" t="str">
        <f>四年级一分钟跳绳得分</f>
        <v/>
      </c>
      <c r="X967" s="517" t="str">
        <f>四年级等级</f>
        <v/>
      </c>
      <c r="Y967" s="515" t="str">
        <f>四年级仰卧起坐得分</f>
        <v/>
      </c>
      <c r="Z967" s="518" t="str">
        <f>四年级等级</f>
        <v/>
      </c>
      <c r="AA967" s="533"/>
      <c r="AB967" s="515"/>
      <c r="AC967" s="533" t="str">
        <f>四年级跳绳附加分</f>
        <v/>
      </c>
      <c r="AD967" s="534" t="str">
        <f>四年级标准分</f>
        <v/>
      </c>
      <c r="AE967" s="534" t="str">
        <f>四年级总分</f>
        <v/>
      </c>
      <c r="AF967" s="517" t="str">
        <f>四年级等级</f>
        <v/>
      </c>
    </row>
    <row r="968" spans="1:32">
      <c r="A968" s="476">
        <v>414</v>
      </c>
      <c r="B968" s="477">
        <v>56</v>
      </c>
      <c r="C968" s="586"/>
      <c r="D968" s="587"/>
      <c r="E968" s="586"/>
      <c r="F968" s="473"/>
      <c r="G968" s="608"/>
      <c r="H968" s="475"/>
      <c r="I968" s="613"/>
      <c r="J968" s="614"/>
      <c r="K968" s="614"/>
      <c r="L968" s="615"/>
      <c r="M968" s="644"/>
      <c r="N968" s="505" t="str">
        <f>四年级BMI</f>
        <v/>
      </c>
      <c r="O968" s="499" t="str">
        <f>四年级BMI等级</f>
        <v/>
      </c>
      <c r="P968" s="500" t="str">
        <f>四年级BMI得分</f>
        <v/>
      </c>
      <c r="Q968" s="515" t="str">
        <f>四年级肺活量得分</f>
        <v/>
      </c>
      <c r="R968" s="512" t="str">
        <f>四年级等级</f>
        <v/>
      </c>
      <c r="S968" s="516" t="str">
        <f>四年级50米跑得分</f>
        <v/>
      </c>
      <c r="T968" s="517" t="str">
        <f>四年级等级</f>
        <v/>
      </c>
      <c r="U968" s="516" t="str">
        <f>四年级坐位体前屈得分</f>
        <v/>
      </c>
      <c r="V968" s="517" t="str">
        <f>四年级等级</f>
        <v/>
      </c>
      <c r="W968" s="516" t="str">
        <f>四年级一分钟跳绳得分</f>
        <v/>
      </c>
      <c r="X968" s="517" t="str">
        <f>四年级等级</f>
        <v/>
      </c>
      <c r="Y968" s="515" t="str">
        <f>四年级仰卧起坐得分</f>
        <v/>
      </c>
      <c r="Z968" s="518" t="str">
        <f>四年级等级</f>
        <v/>
      </c>
      <c r="AA968" s="533"/>
      <c r="AB968" s="515"/>
      <c r="AC968" s="533" t="str">
        <f>四年级跳绳附加分</f>
        <v/>
      </c>
      <c r="AD968" s="534" t="str">
        <f>四年级标准分</f>
        <v/>
      </c>
      <c r="AE968" s="534" t="str">
        <f>四年级总分</f>
        <v/>
      </c>
      <c r="AF968" s="517" t="str">
        <f>四年级等级</f>
        <v/>
      </c>
    </row>
    <row r="969" spans="1:32">
      <c r="A969" s="476">
        <v>414</v>
      </c>
      <c r="B969" s="477">
        <v>57</v>
      </c>
      <c r="C969" s="586"/>
      <c r="D969" s="587"/>
      <c r="E969" s="586"/>
      <c r="F969" s="473"/>
      <c r="G969" s="608"/>
      <c r="H969" s="475"/>
      <c r="I969" s="613"/>
      <c r="J969" s="614"/>
      <c r="K969" s="614"/>
      <c r="L969" s="615"/>
      <c r="M969" s="644"/>
      <c r="N969" s="505" t="str">
        <f>四年级BMI</f>
        <v/>
      </c>
      <c r="O969" s="499" t="str">
        <f>四年级BMI等级</f>
        <v/>
      </c>
      <c r="P969" s="500" t="str">
        <f>四年级BMI得分</f>
        <v/>
      </c>
      <c r="Q969" s="515" t="str">
        <f>四年级肺活量得分</f>
        <v/>
      </c>
      <c r="R969" s="512" t="str">
        <f>四年级等级</f>
        <v/>
      </c>
      <c r="S969" s="516" t="str">
        <f>四年级50米跑得分</f>
        <v/>
      </c>
      <c r="T969" s="517" t="str">
        <f>四年级等级</f>
        <v/>
      </c>
      <c r="U969" s="516" t="str">
        <f>四年级坐位体前屈得分</f>
        <v/>
      </c>
      <c r="V969" s="517" t="str">
        <f>四年级等级</f>
        <v/>
      </c>
      <c r="W969" s="516" t="str">
        <f>四年级一分钟跳绳得分</f>
        <v/>
      </c>
      <c r="X969" s="517" t="str">
        <f>四年级等级</f>
        <v/>
      </c>
      <c r="Y969" s="515" t="str">
        <f>四年级仰卧起坐得分</f>
        <v/>
      </c>
      <c r="Z969" s="518" t="str">
        <f>四年级等级</f>
        <v/>
      </c>
      <c r="AA969" s="533"/>
      <c r="AB969" s="515"/>
      <c r="AC969" s="533" t="str">
        <f>四年级跳绳附加分</f>
        <v/>
      </c>
      <c r="AD969" s="534" t="str">
        <f>四年级标准分</f>
        <v/>
      </c>
      <c r="AE969" s="534" t="str">
        <f>四年级总分</f>
        <v/>
      </c>
      <c r="AF969" s="517" t="str">
        <f>四年级等级</f>
        <v/>
      </c>
    </row>
    <row r="970" spans="1:32">
      <c r="A970" s="476">
        <v>414</v>
      </c>
      <c r="B970" s="477">
        <v>58</v>
      </c>
      <c r="C970" s="586"/>
      <c r="D970" s="587"/>
      <c r="E970" s="586"/>
      <c r="F970" s="473"/>
      <c r="G970" s="608"/>
      <c r="H970" s="475"/>
      <c r="I970" s="613"/>
      <c r="J970" s="614"/>
      <c r="K970" s="614"/>
      <c r="L970" s="615"/>
      <c r="M970" s="644"/>
      <c r="N970" s="505" t="str">
        <f>四年级BMI</f>
        <v/>
      </c>
      <c r="O970" s="499" t="str">
        <f>四年级BMI等级</f>
        <v/>
      </c>
      <c r="P970" s="500" t="str">
        <f>四年级BMI得分</f>
        <v/>
      </c>
      <c r="Q970" s="515" t="str">
        <f>四年级肺活量得分</f>
        <v/>
      </c>
      <c r="R970" s="512" t="str">
        <f>四年级等级</f>
        <v/>
      </c>
      <c r="S970" s="516" t="str">
        <f>四年级50米跑得分</f>
        <v/>
      </c>
      <c r="T970" s="517" t="str">
        <f>四年级等级</f>
        <v/>
      </c>
      <c r="U970" s="516" t="str">
        <f>四年级坐位体前屈得分</f>
        <v/>
      </c>
      <c r="V970" s="517" t="str">
        <f>四年级等级</f>
        <v/>
      </c>
      <c r="W970" s="516" t="str">
        <f>四年级一分钟跳绳得分</f>
        <v/>
      </c>
      <c r="X970" s="517" t="str">
        <f>四年级等级</f>
        <v/>
      </c>
      <c r="Y970" s="515" t="str">
        <f>四年级仰卧起坐得分</f>
        <v/>
      </c>
      <c r="Z970" s="518" t="str">
        <f>四年级等级</f>
        <v/>
      </c>
      <c r="AA970" s="533"/>
      <c r="AB970" s="515"/>
      <c r="AC970" s="533" t="str">
        <f>四年级跳绳附加分</f>
        <v/>
      </c>
      <c r="AD970" s="534" t="str">
        <f>四年级标准分</f>
        <v/>
      </c>
      <c r="AE970" s="534" t="str">
        <f>四年级总分</f>
        <v/>
      </c>
      <c r="AF970" s="517" t="str">
        <f>四年级等级</f>
        <v/>
      </c>
    </row>
    <row r="971" spans="1:32">
      <c r="A971" s="476">
        <v>414</v>
      </c>
      <c r="B971" s="477">
        <v>59</v>
      </c>
      <c r="C971" s="586"/>
      <c r="D971" s="587"/>
      <c r="E971" s="586"/>
      <c r="F971" s="473"/>
      <c r="G971" s="608"/>
      <c r="H971" s="475"/>
      <c r="I971" s="613"/>
      <c r="J971" s="614"/>
      <c r="K971" s="614"/>
      <c r="L971" s="615"/>
      <c r="M971" s="644"/>
      <c r="N971" s="505" t="str">
        <f>四年级BMI</f>
        <v/>
      </c>
      <c r="O971" s="499" t="str">
        <f>四年级BMI等级</f>
        <v/>
      </c>
      <c r="P971" s="500" t="str">
        <f>四年级BMI得分</f>
        <v/>
      </c>
      <c r="Q971" s="515" t="str">
        <f>四年级肺活量得分</f>
        <v/>
      </c>
      <c r="R971" s="512" t="str">
        <f>四年级等级</f>
        <v/>
      </c>
      <c r="S971" s="516" t="str">
        <f>四年级50米跑得分</f>
        <v/>
      </c>
      <c r="T971" s="517" t="str">
        <f>四年级等级</f>
        <v/>
      </c>
      <c r="U971" s="516" t="str">
        <f>四年级坐位体前屈得分</f>
        <v/>
      </c>
      <c r="V971" s="517" t="str">
        <f>四年级等级</f>
        <v/>
      </c>
      <c r="W971" s="516" t="str">
        <f>四年级一分钟跳绳得分</f>
        <v/>
      </c>
      <c r="X971" s="517" t="str">
        <f>四年级等级</f>
        <v/>
      </c>
      <c r="Y971" s="515" t="str">
        <f>四年级仰卧起坐得分</f>
        <v/>
      </c>
      <c r="Z971" s="518" t="str">
        <f>四年级等级</f>
        <v/>
      </c>
      <c r="AA971" s="533"/>
      <c r="AB971" s="515"/>
      <c r="AC971" s="533" t="str">
        <f>四年级跳绳附加分</f>
        <v/>
      </c>
      <c r="AD971" s="534" t="str">
        <f>四年级标准分</f>
        <v/>
      </c>
      <c r="AE971" s="534" t="str">
        <f>四年级总分</f>
        <v/>
      </c>
      <c r="AF971" s="517" t="str">
        <f>四年级等级</f>
        <v/>
      </c>
    </row>
    <row r="972" spans="1:32">
      <c r="A972" s="476">
        <v>414</v>
      </c>
      <c r="B972" s="477">
        <v>60</v>
      </c>
      <c r="C972" s="586"/>
      <c r="D972" s="587"/>
      <c r="E972" s="586"/>
      <c r="F972" s="473"/>
      <c r="G972" s="608"/>
      <c r="H972" s="475"/>
      <c r="I972" s="613"/>
      <c r="J972" s="614"/>
      <c r="K972" s="614"/>
      <c r="L972" s="615"/>
      <c r="M972" s="644"/>
      <c r="N972" s="505" t="str">
        <f>四年级BMI</f>
        <v/>
      </c>
      <c r="O972" s="499" t="str">
        <f>四年级BMI等级</f>
        <v/>
      </c>
      <c r="P972" s="500" t="str">
        <f>四年级BMI得分</f>
        <v/>
      </c>
      <c r="Q972" s="515" t="str">
        <f>四年级肺活量得分</f>
        <v/>
      </c>
      <c r="R972" s="512" t="str">
        <f>四年级等级</f>
        <v/>
      </c>
      <c r="S972" s="516" t="str">
        <f>四年级50米跑得分</f>
        <v/>
      </c>
      <c r="T972" s="517" t="str">
        <f>四年级等级</f>
        <v/>
      </c>
      <c r="U972" s="516" t="str">
        <f>四年级坐位体前屈得分</f>
        <v/>
      </c>
      <c r="V972" s="517" t="str">
        <f>四年级等级</f>
        <v/>
      </c>
      <c r="W972" s="516" t="str">
        <f>四年级一分钟跳绳得分</f>
        <v/>
      </c>
      <c r="X972" s="517" t="str">
        <f>四年级等级</f>
        <v/>
      </c>
      <c r="Y972" s="515" t="str">
        <f>四年级仰卧起坐得分</f>
        <v/>
      </c>
      <c r="Z972" s="518" t="str">
        <f>四年级等级</f>
        <v/>
      </c>
      <c r="AA972" s="533"/>
      <c r="AB972" s="515"/>
      <c r="AC972" s="533" t="str">
        <f>四年级跳绳附加分</f>
        <v/>
      </c>
      <c r="AD972" s="534" t="str">
        <f>四年级标准分</f>
        <v/>
      </c>
      <c r="AE972" s="534" t="str">
        <f>四年级总分</f>
        <v/>
      </c>
      <c r="AF972" s="517" t="str">
        <f>四年级等级</f>
        <v/>
      </c>
    </row>
    <row r="973" spans="1:32">
      <c r="A973" s="476">
        <v>414</v>
      </c>
      <c r="B973" s="477">
        <v>61</v>
      </c>
      <c r="C973" s="586"/>
      <c r="D973" s="587"/>
      <c r="E973" s="586"/>
      <c r="F973" s="473"/>
      <c r="G973" s="608"/>
      <c r="H973" s="475"/>
      <c r="I973" s="613"/>
      <c r="J973" s="614"/>
      <c r="K973" s="614"/>
      <c r="L973" s="615"/>
      <c r="M973" s="644"/>
      <c r="N973" s="505" t="str">
        <f>四年级BMI</f>
        <v/>
      </c>
      <c r="O973" s="499" t="str">
        <f>四年级BMI等级</f>
        <v/>
      </c>
      <c r="P973" s="500" t="str">
        <f>四年级BMI得分</f>
        <v/>
      </c>
      <c r="Q973" s="515" t="str">
        <f>四年级肺活量得分</f>
        <v/>
      </c>
      <c r="R973" s="512" t="str">
        <f>四年级等级</f>
        <v/>
      </c>
      <c r="S973" s="516" t="str">
        <f>四年级50米跑得分</f>
        <v/>
      </c>
      <c r="T973" s="517" t="str">
        <f>四年级等级</f>
        <v/>
      </c>
      <c r="U973" s="516" t="str">
        <f>四年级坐位体前屈得分</f>
        <v/>
      </c>
      <c r="V973" s="517" t="str">
        <f>四年级等级</f>
        <v/>
      </c>
      <c r="W973" s="516" t="str">
        <f>四年级一分钟跳绳得分</f>
        <v/>
      </c>
      <c r="X973" s="517" t="str">
        <f>四年级等级</f>
        <v/>
      </c>
      <c r="Y973" s="515" t="str">
        <f>四年级仰卧起坐得分</f>
        <v/>
      </c>
      <c r="Z973" s="518" t="str">
        <f>四年级等级</f>
        <v/>
      </c>
      <c r="AA973" s="533"/>
      <c r="AB973" s="515"/>
      <c r="AC973" s="533" t="str">
        <f>四年级跳绳附加分</f>
        <v/>
      </c>
      <c r="AD973" s="534" t="str">
        <f>四年级标准分</f>
        <v/>
      </c>
      <c r="AE973" s="534" t="str">
        <f>四年级总分</f>
        <v/>
      </c>
      <c r="AF973" s="517" t="str">
        <f>四年级等级</f>
        <v/>
      </c>
    </row>
    <row r="974" spans="1:32">
      <c r="A974" s="476">
        <v>414</v>
      </c>
      <c r="B974" s="477">
        <v>62</v>
      </c>
      <c r="C974" s="586"/>
      <c r="D974" s="587"/>
      <c r="E974" s="586"/>
      <c r="F974" s="473"/>
      <c r="G974" s="608"/>
      <c r="H974" s="475"/>
      <c r="I974" s="613"/>
      <c r="J974" s="614"/>
      <c r="K974" s="614"/>
      <c r="L974" s="615"/>
      <c r="M974" s="644"/>
      <c r="N974" s="505" t="str">
        <f>四年级BMI</f>
        <v/>
      </c>
      <c r="O974" s="499" t="str">
        <f>四年级BMI等级</f>
        <v/>
      </c>
      <c r="P974" s="500" t="str">
        <f>四年级BMI得分</f>
        <v/>
      </c>
      <c r="Q974" s="515" t="str">
        <f>四年级肺活量得分</f>
        <v/>
      </c>
      <c r="R974" s="512" t="str">
        <f>四年级等级</f>
        <v/>
      </c>
      <c r="S974" s="516" t="str">
        <f>四年级50米跑得分</f>
        <v/>
      </c>
      <c r="T974" s="517" t="str">
        <f>四年级等级</f>
        <v/>
      </c>
      <c r="U974" s="516" t="str">
        <f>四年级坐位体前屈得分</f>
        <v/>
      </c>
      <c r="V974" s="517" t="str">
        <f>四年级等级</f>
        <v/>
      </c>
      <c r="W974" s="516" t="str">
        <f>四年级一分钟跳绳得分</f>
        <v/>
      </c>
      <c r="X974" s="517" t="str">
        <f>四年级等级</f>
        <v/>
      </c>
      <c r="Y974" s="515" t="str">
        <f>四年级仰卧起坐得分</f>
        <v/>
      </c>
      <c r="Z974" s="518" t="str">
        <f>四年级等级</f>
        <v/>
      </c>
      <c r="AA974" s="533"/>
      <c r="AB974" s="515"/>
      <c r="AC974" s="533" t="str">
        <f>四年级跳绳附加分</f>
        <v/>
      </c>
      <c r="AD974" s="534" t="str">
        <f>四年级标准分</f>
        <v/>
      </c>
      <c r="AE974" s="534" t="str">
        <f>四年级总分</f>
        <v/>
      </c>
      <c r="AF974" s="517" t="str">
        <f>四年级等级</f>
        <v/>
      </c>
    </row>
    <row r="975" spans="1:32">
      <c r="A975" s="476">
        <v>414</v>
      </c>
      <c r="B975" s="477">
        <v>63</v>
      </c>
      <c r="C975" s="586"/>
      <c r="D975" s="587"/>
      <c r="E975" s="586"/>
      <c r="F975" s="473"/>
      <c r="G975" s="608"/>
      <c r="H975" s="475"/>
      <c r="I975" s="613"/>
      <c r="J975" s="614"/>
      <c r="K975" s="614"/>
      <c r="L975" s="615"/>
      <c r="M975" s="644"/>
      <c r="N975" s="505" t="str">
        <f>四年级BMI</f>
        <v/>
      </c>
      <c r="O975" s="499" t="str">
        <f>四年级BMI等级</f>
        <v/>
      </c>
      <c r="P975" s="500" t="str">
        <f>四年级BMI得分</f>
        <v/>
      </c>
      <c r="Q975" s="515" t="str">
        <f>四年级肺活量得分</f>
        <v/>
      </c>
      <c r="R975" s="512" t="str">
        <f>四年级等级</f>
        <v/>
      </c>
      <c r="S975" s="516" t="str">
        <f>四年级50米跑得分</f>
        <v/>
      </c>
      <c r="T975" s="517" t="str">
        <f>四年级等级</f>
        <v/>
      </c>
      <c r="U975" s="516" t="str">
        <f>四年级坐位体前屈得分</f>
        <v/>
      </c>
      <c r="V975" s="517" t="str">
        <f>四年级等级</f>
        <v/>
      </c>
      <c r="W975" s="516" t="str">
        <f>四年级一分钟跳绳得分</f>
        <v/>
      </c>
      <c r="X975" s="517" t="str">
        <f>四年级等级</f>
        <v/>
      </c>
      <c r="Y975" s="515" t="str">
        <f>四年级仰卧起坐得分</f>
        <v/>
      </c>
      <c r="Z975" s="518" t="str">
        <f>四年级等级</f>
        <v/>
      </c>
      <c r="AA975" s="533"/>
      <c r="AB975" s="515"/>
      <c r="AC975" s="533" t="str">
        <f>四年级跳绳附加分</f>
        <v/>
      </c>
      <c r="AD975" s="534" t="str">
        <f>四年级标准分</f>
        <v/>
      </c>
      <c r="AE975" s="534" t="str">
        <f>四年级总分</f>
        <v/>
      </c>
      <c r="AF975" s="517" t="str">
        <f>四年级等级</f>
        <v/>
      </c>
    </row>
    <row r="976" spans="1:32">
      <c r="A976" s="476">
        <v>414</v>
      </c>
      <c r="B976" s="477">
        <v>64</v>
      </c>
      <c r="C976" s="586"/>
      <c r="D976" s="587"/>
      <c r="E976" s="586"/>
      <c r="F976" s="473"/>
      <c r="G976" s="608"/>
      <c r="H976" s="475"/>
      <c r="I976" s="613"/>
      <c r="J976" s="614"/>
      <c r="K976" s="614"/>
      <c r="L976" s="615"/>
      <c r="M976" s="644"/>
      <c r="N976" s="505" t="str">
        <f>四年级BMI</f>
        <v/>
      </c>
      <c r="O976" s="499" t="str">
        <f>四年级BMI等级</f>
        <v/>
      </c>
      <c r="P976" s="500" t="str">
        <f>四年级BMI得分</f>
        <v/>
      </c>
      <c r="Q976" s="515" t="str">
        <f>四年级肺活量得分</f>
        <v/>
      </c>
      <c r="R976" s="512" t="str">
        <f>四年级等级</f>
        <v/>
      </c>
      <c r="S976" s="516" t="str">
        <f>四年级50米跑得分</f>
        <v/>
      </c>
      <c r="T976" s="517" t="str">
        <f>四年级等级</f>
        <v/>
      </c>
      <c r="U976" s="516" t="str">
        <f>四年级坐位体前屈得分</f>
        <v/>
      </c>
      <c r="V976" s="517" t="str">
        <f>四年级等级</f>
        <v/>
      </c>
      <c r="W976" s="516" t="str">
        <f>四年级一分钟跳绳得分</f>
        <v/>
      </c>
      <c r="X976" s="517" t="str">
        <f>四年级等级</f>
        <v/>
      </c>
      <c r="Y976" s="515" t="str">
        <f>四年级仰卧起坐得分</f>
        <v/>
      </c>
      <c r="Z976" s="518" t="str">
        <f>四年级等级</f>
        <v/>
      </c>
      <c r="AA976" s="533"/>
      <c r="AB976" s="515"/>
      <c r="AC976" s="533" t="str">
        <f>四年级跳绳附加分</f>
        <v/>
      </c>
      <c r="AD976" s="534" t="str">
        <f>四年级标准分</f>
        <v/>
      </c>
      <c r="AE976" s="534" t="str">
        <f>四年级总分</f>
        <v/>
      </c>
      <c r="AF976" s="517" t="str">
        <f>四年级等级</f>
        <v/>
      </c>
    </row>
    <row r="977" spans="1:32">
      <c r="A977" s="476">
        <v>414</v>
      </c>
      <c r="B977" s="477">
        <v>65</v>
      </c>
      <c r="C977" s="586"/>
      <c r="D977" s="587"/>
      <c r="E977" s="586"/>
      <c r="F977" s="473"/>
      <c r="G977" s="608"/>
      <c r="H977" s="475"/>
      <c r="I977" s="613"/>
      <c r="J977" s="614"/>
      <c r="K977" s="614"/>
      <c r="L977" s="615"/>
      <c r="M977" s="644"/>
      <c r="N977" s="505" t="str">
        <f>四年级BMI</f>
        <v/>
      </c>
      <c r="O977" s="499" t="str">
        <f>四年级BMI等级</f>
        <v/>
      </c>
      <c r="P977" s="500" t="str">
        <f>四年级BMI得分</f>
        <v/>
      </c>
      <c r="Q977" s="515" t="str">
        <f>四年级肺活量得分</f>
        <v/>
      </c>
      <c r="R977" s="512" t="str">
        <f>四年级等级</f>
        <v/>
      </c>
      <c r="S977" s="516" t="str">
        <f>四年级50米跑得分</f>
        <v/>
      </c>
      <c r="T977" s="517" t="str">
        <f>四年级等级</f>
        <v/>
      </c>
      <c r="U977" s="516" t="str">
        <f>四年级坐位体前屈得分</f>
        <v/>
      </c>
      <c r="V977" s="517" t="str">
        <f>四年级等级</f>
        <v/>
      </c>
      <c r="W977" s="516" t="str">
        <f>四年级一分钟跳绳得分</f>
        <v/>
      </c>
      <c r="X977" s="517" t="str">
        <f>四年级等级</f>
        <v/>
      </c>
      <c r="Y977" s="515" t="str">
        <f>四年级仰卧起坐得分</f>
        <v/>
      </c>
      <c r="Z977" s="518" t="str">
        <f>四年级等级</f>
        <v/>
      </c>
      <c r="AA977" s="533"/>
      <c r="AB977" s="515"/>
      <c r="AC977" s="533" t="str">
        <f>四年级跳绳附加分</f>
        <v/>
      </c>
      <c r="AD977" s="534" t="str">
        <f>四年级标准分</f>
        <v/>
      </c>
      <c r="AE977" s="534" t="str">
        <f>四年级总分</f>
        <v/>
      </c>
      <c r="AF977" s="517" t="str">
        <f>四年级等级</f>
        <v/>
      </c>
    </row>
    <row r="978" spans="1:32">
      <c r="A978" s="476">
        <v>414</v>
      </c>
      <c r="B978" s="477">
        <v>66</v>
      </c>
      <c r="C978" s="586"/>
      <c r="D978" s="587"/>
      <c r="E978" s="586"/>
      <c r="F978" s="473"/>
      <c r="G978" s="608"/>
      <c r="H978" s="475"/>
      <c r="I978" s="613"/>
      <c r="J978" s="614"/>
      <c r="K978" s="614"/>
      <c r="L978" s="615"/>
      <c r="M978" s="644"/>
      <c r="N978" s="505" t="str">
        <f>四年级BMI</f>
        <v/>
      </c>
      <c r="O978" s="499" t="str">
        <f>四年级BMI等级</f>
        <v/>
      </c>
      <c r="P978" s="500" t="str">
        <f>四年级BMI得分</f>
        <v/>
      </c>
      <c r="Q978" s="515" t="str">
        <f>四年级肺活量得分</f>
        <v/>
      </c>
      <c r="R978" s="512" t="str">
        <f>四年级等级</f>
        <v/>
      </c>
      <c r="S978" s="516" t="str">
        <f>四年级50米跑得分</f>
        <v/>
      </c>
      <c r="T978" s="517" t="str">
        <f>四年级等级</f>
        <v/>
      </c>
      <c r="U978" s="516" t="str">
        <f>四年级坐位体前屈得分</f>
        <v/>
      </c>
      <c r="V978" s="517" t="str">
        <f>四年级等级</f>
        <v/>
      </c>
      <c r="W978" s="516" t="str">
        <f>四年级一分钟跳绳得分</f>
        <v/>
      </c>
      <c r="X978" s="517" t="str">
        <f>四年级等级</f>
        <v/>
      </c>
      <c r="Y978" s="515" t="str">
        <f>四年级仰卧起坐得分</f>
        <v/>
      </c>
      <c r="Z978" s="518" t="str">
        <f>四年级等级</f>
        <v/>
      </c>
      <c r="AA978" s="533"/>
      <c r="AB978" s="515"/>
      <c r="AC978" s="533" t="str">
        <f>四年级跳绳附加分</f>
        <v/>
      </c>
      <c r="AD978" s="534" t="str">
        <f>四年级标准分</f>
        <v/>
      </c>
      <c r="AE978" s="534" t="str">
        <f>四年级总分</f>
        <v/>
      </c>
      <c r="AF978" s="517" t="str">
        <f>四年级等级</f>
        <v/>
      </c>
    </row>
    <row r="979" spans="1:32">
      <c r="A979" s="476">
        <v>414</v>
      </c>
      <c r="B979" s="477">
        <v>67</v>
      </c>
      <c r="C979" s="586"/>
      <c r="D979" s="587"/>
      <c r="E979" s="586"/>
      <c r="F979" s="473"/>
      <c r="G979" s="608"/>
      <c r="H979" s="475"/>
      <c r="I979" s="613"/>
      <c r="J979" s="614"/>
      <c r="K979" s="614"/>
      <c r="L979" s="615"/>
      <c r="M979" s="644"/>
      <c r="N979" s="505" t="str">
        <f>四年级BMI</f>
        <v/>
      </c>
      <c r="O979" s="499" t="str">
        <f>四年级BMI等级</f>
        <v/>
      </c>
      <c r="P979" s="500" t="str">
        <f>四年级BMI得分</f>
        <v/>
      </c>
      <c r="Q979" s="515" t="str">
        <f>四年级肺活量得分</f>
        <v/>
      </c>
      <c r="R979" s="512" t="str">
        <f>四年级等级</f>
        <v/>
      </c>
      <c r="S979" s="516" t="str">
        <f>四年级50米跑得分</f>
        <v/>
      </c>
      <c r="T979" s="517" t="str">
        <f>四年级等级</f>
        <v/>
      </c>
      <c r="U979" s="516" t="str">
        <f>四年级坐位体前屈得分</f>
        <v/>
      </c>
      <c r="V979" s="517" t="str">
        <f>四年级等级</f>
        <v/>
      </c>
      <c r="W979" s="516" t="str">
        <f>四年级一分钟跳绳得分</f>
        <v/>
      </c>
      <c r="X979" s="517" t="str">
        <f>四年级等级</f>
        <v/>
      </c>
      <c r="Y979" s="515" t="str">
        <f>四年级仰卧起坐得分</f>
        <v/>
      </c>
      <c r="Z979" s="518" t="str">
        <f>四年级等级</f>
        <v/>
      </c>
      <c r="AA979" s="533"/>
      <c r="AB979" s="515"/>
      <c r="AC979" s="533" t="str">
        <f>四年级跳绳附加分</f>
        <v/>
      </c>
      <c r="AD979" s="534" t="str">
        <f>四年级标准分</f>
        <v/>
      </c>
      <c r="AE979" s="534" t="str">
        <f>四年级总分</f>
        <v/>
      </c>
      <c r="AF979" s="517" t="str">
        <f>四年级等级</f>
        <v/>
      </c>
    </row>
    <row r="980" spans="1:32">
      <c r="A980" s="476">
        <v>414</v>
      </c>
      <c r="B980" s="477">
        <v>68</v>
      </c>
      <c r="C980" s="586"/>
      <c r="D980" s="587"/>
      <c r="E980" s="586"/>
      <c r="F980" s="609"/>
      <c r="G980" s="608"/>
      <c r="H980" s="475"/>
      <c r="I980" s="613"/>
      <c r="J980" s="614"/>
      <c r="K980" s="614"/>
      <c r="L980" s="615"/>
      <c r="M980" s="644"/>
      <c r="N980" s="505" t="str">
        <f>四年级BMI</f>
        <v/>
      </c>
      <c r="O980" s="499" t="str">
        <f>四年级BMI等级</f>
        <v/>
      </c>
      <c r="P980" s="500" t="str">
        <f>四年级BMI得分</f>
        <v/>
      </c>
      <c r="Q980" s="515" t="str">
        <f>四年级肺活量得分</f>
        <v/>
      </c>
      <c r="R980" s="512" t="str">
        <f>四年级等级</f>
        <v/>
      </c>
      <c r="S980" s="516" t="str">
        <f>四年级50米跑得分</f>
        <v/>
      </c>
      <c r="T980" s="517" t="str">
        <f>四年级等级</f>
        <v/>
      </c>
      <c r="U980" s="516" t="str">
        <f>四年级坐位体前屈得分</f>
        <v/>
      </c>
      <c r="V980" s="517" t="str">
        <f>四年级等级</f>
        <v/>
      </c>
      <c r="W980" s="516" t="str">
        <f>四年级一分钟跳绳得分</f>
        <v/>
      </c>
      <c r="X980" s="517" t="str">
        <f>四年级等级</f>
        <v/>
      </c>
      <c r="Y980" s="515" t="str">
        <f>四年级仰卧起坐得分</f>
        <v/>
      </c>
      <c r="Z980" s="518" t="str">
        <f>四年级等级</f>
        <v/>
      </c>
      <c r="AA980" s="533"/>
      <c r="AB980" s="515"/>
      <c r="AC980" s="533" t="str">
        <f>四年级跳绳附加分</f>
        <v/>
      </c>
      <c r="AD980" s="534" t="str">
        <f>四年级标准分</f>
        <v/>
      </c>
      <c r="AE980" s="534" t="str">
        <f>四年级总分</f>
        <v/>
      </c>
      <c r="AF980" s="517" t="str">
        <f>四年级等级</f>
        <v/>
      </c>
    </row>
    <row r="981" spans="1:32">
      <c r="A981" s="476">
        <v>414</v>
      </c>
      <c r="B981" s="477">
        <v>69</v>
      </c>
      <c r="C981" s="586"/>
      <c r="D981" s="587"/>
      <c r="E981" s="586"/>
      <c r="F981" s="609"/>
      <c r="G981" s="608"/>
      <c r="H981" s="475"/>
      <c r="I981" s="613"/>
      <c r="J981" s="614"/>
      <c r="K981" s="614"/>
      <c r="L981" s="615"/>
      <c r="M981" s="644"/>
      <c r="N981" s="505" t="str">
        <f>四年级BMI</f>
        <v/>
      </c>
      <c r="O981" s="499" t="str">
        <f>四年级BMI等级</f>
        <v/>
      </c>
      <c r="P981" s="500" t="str">
        <f>四年级BMI得分</f>
        <v/>
      </c>
      <c r="Q981" s="515" t="str">
        <f>四年级肺活量得分</f>
        <v/>
      </c>
      <c r="R981" s="512" t="str">
        <f>四年级等级</f>
        <v/>
      </c>
      <c r="S981" s="516" t="str">
        <f>四年级50米跑得分</f>
        <v/>
      </c>
      <c r="T981" s="517" t="str">
        <f>四年级等级</f>
        <v/>
      </c>
      <c r="U981" s="516" t="str">
        <f>四年级坐位体前屈得分</f>
        <v/>
      </c>
      <c r="V981" s="517" t="str">
        <f>四年级等级</f>
        <v/>
      </c>
      <c r="W981" s="516" t="str">
        <f>四年级一分钟跳绳得分</f>
        <v/>
      </c>
      <c r="X981" s="517" t="str">
        <f>四年级等级</f>
        <v/>
      </c>
      <c r="Y981" s="515" t="str">
        <f>四年级仰卧起坐得分</f>
        <v/>
      </c>
      <c r="Z981" s="518" t="str">
        <f>四年级等级</f>
        <v/>
      </c>
      <c r="AA981" s="533"/>
      <c r="AB981" s="515"/>
      <c r="AC981" s="533" t="str">
        <f>四年级跳绳附加分</f>
        <v/>
      </c>
      <c r="AD981" s="534" t="str">
        <f>四年级标准分</f>
        <v/>
      </c>
      <c r="AE981" s="534" t="str">
        <f>四年级总分</f>
        <v/>
      </c>
      <c r="AF981" s="517" t="str">
        <f>四年级等级</f>
        <v/>
      </c>
    </row>
    <row r="982" ht="15.75" spans="1:32">
      <c r="A982" s="535">
        <v>414</v>
      </c>
      <c r="B982" s="536">
        <v>70</v>
      </c>
      <c r="C982" s="590"/>
      <c r="D982" s="591"/>
      <c r="E982" s="590"/>
      <c r="F982" s="610"/>
      <c r="G982" s="611"/>
      <c r="H982" s="542"/>
      <c r="I982" s="617"/>
      <c r="J982" s="618"/>
      <c r="K982" s="618"/>
      <c r="L982" s="619"/>
      <c r="M982" s="647"/>
      <c r="N982" s="573" t="str">
        <f>四年级BMI</f>
        <v/>
      </c>
      <c r="O982" s="574" t="str">
        <f>四年级BMI等级</f>
        <v/>
      </c>
      <c r="P982" s="575" t="str">
        <f>四年级BMI得分</f>
        <v/>
      </c>
      <c r="Q982" s="576" t="str">
        <f>四年级肺活量得分</f>
        <v/>
      </c>
      <c r="R982" s="577" t="str">
        <f>四年级等级</f>
        <v/>
      </c>
      <c r="S982" s="578" t="str">
        <f>四年级50米跑得分</f>
        <v/>
      </c>
      <c r="T982" s="567" t="str">
        <f>四年级等级</f>
        <v/>
      </c>
      <c r="U982" s="578" t="str">
        <f>四年级坐位体前屈得分</f>
        <v/>
      </c>
      <c r="V982" s="567" t="str">
        <f>四年级等级</f>
        <v/>
      </c>
      <c r="W982" s="578" t="str">
        <f>四年级一分钟跳绳得分</f>
        <v/>
      </c>
      <c r="X982" s="567" t="str">
        <f>四年级等级</f>
        <v/>
      </c>
      <c r="Y982" s="576" t="str">
        <f>四年级仰卧起坐得分</f>
        <v/>
      </c>
      <c r="Z982" s="579" t="str">
        <f>四年级等级</f>
        <v/>
      </c>
      <c r="AA982" s="565"/>
      <c r="AB982" s="576"/>
      <c r="AC982" s="565" t="str">
        <f>四年级跳绳附加分</f>
        <v/>
      </c>
      <c r="AD982" s="566" t="str">
        <f>四年级标准分</f>
        <v/>
      </c>
      <c r="AE982" s="566" t="str">
        <f>四年级总分</f>
        <v/>
      </c>
      <c r="AF982" s="567" t="str">
        <f>四年级等级</f>
        <v/>
      </c>
    </row>
    <row r="983" ht="15.75" spans="1:32">
      <c r="A983" s="468">
        <v>415</v>
      </c>
      <c r="B983" s="469">
        <v>1</v>
      </c>
      <c r="C983" s="593"/>
      <c r="D983" s="594"/>
      <c r="E983" s="593"/>
      <c r="F983" s="473"/>
      <c r="G983" s="612"/>
      <c r="H983" s="475"/>
      <c r="I983" s="621"/>
      <c r="J983" s="622"/>
      <c r="K983" s="622"/>
      <c r="L983" s="623"/>
      <c r="M983" s="643"/>
      <c r="N983" s="498" t="str">
        <f>四年级BMI</f>
        <v/>
      </c>
      <c r="O983" s="499" t="str">
        <f>四年级BMI等级</f>
        <v/>
      </c>
      <c r="P983" s="500" t="str">
        <f>四年级BMI得分</f>
        <v/>
      </c>
      <c r="Q983" s="511" t="str">
        <f>四年级肺活量得分</f>
        <v/>
      </c>
      <c r="R983" s="512" t="str">
        <f>四年级等级</f>
        <v/>
      </c>
      <c r="S983" s="513" t="str">
        <f>四年级50米跑得分</f>
        <v/>
      </c>
      <c r="T983" s="512" t="str">
        <f>四年级等级</f>
        <v/>
      </c>
      <c r="U983" s="513" t="str">
        <f>四年级坐位体前屈得分</f>
        <v/>
      </c>
      <c r="V983" s="512" t="str">
        <f>四年级等级</f>
        <v/>
      </c>
      <c r="W983" s="513" t="str">
        <f>四年级一分钟跳绳得分</f>
        <v/>
      </c>
      <c r="X983" s="512" t="str">
        <f>四年级等级</f>
        <v/>
      </c>
      <c r="Y983" s="511" t="str">
        <f>四年级仰卧起坐得分</f>
        <v/>
      </c>
      <c r="Z983" s="514" t="str">
        <f>四年级等级</f>
        <v/>
      </c>
      <c r="AA983" s="530"/>
      <c r="AB983" s="511"/>
      <c r="AC983" s="530" t="str">
        <f>四年级跳绳附加分</f>
        <v/>
      </c>
      <c r="AD983" s="531" t="str">
        <f>四年级标准分</f>
        <v/>
      </c>
      <c r="AE983" s="531" t="str">
        <f>四年级总分</f>
        <v/>
      </c>
      <c r="AF983" s="512" t="str">
        <f>四年级等级</f>
        <v/>
      </c>
    </row>
    <row r="984" spans="1:32">
      <c r="A984" s="476">
        <v>415</v>
      </c>
      <c r="B984" s="477">
        <v>2</v>
      </c>
      <c r="C984" s="586"/>
      <c r="D984" s="587"/>
      <c r="E984" s="586"/>
      <c r="F984" s="473"/>
      <c r="G984" s="608"/>
      <c r="H984" s="475"/>
      <c r="I984" s="613"/>
      <c r="J984" s="614"/>
      <c r="K984" s="614"/>
      <c r="L984" s="615"/>
      <c r="M984" s="644"/>
      <c r="N984" s="505" t="str">
        <f>四年级BMI</f>
        <v/>
      </c>
      <c r="O984" s="499" t="str">
        <f>四年级BMI等级</f>
        <v/>
      </c>
      <c r="P984" s="500" t="str">
        <f>四年级BMI得分</f>
        <v/>
      </c>
      <c r="Q984" s="515" t="str">
        <f>四年级肺活量得分</f>
        <v/>
      </c>
      <c r="R984" s="512" t="str">
        <f>四年级等级</f>
        <v/>
      </c>
      <c r="S984" s="516" t="str">
        <f>四年级50米跑得分</f>
        <v/>
      </c>
      <c r="T984" s="517" t="str">
        <f>四年级等级</f>
        <v/>
      </c>
      <c r="U984" s="516" t="str">
        <f>四年级坐位体前屈得分</f>
        <v/>
      </c>
      <c r="V984" s="517" t="str">
        <f>四年级等级</f>
        <v/>
      </c>
      <c r="W984" s="516" t="str">
        <f>四年级一分钟跳绳得分</f>
        <v/>
      </c>
      <c r="X984" s="517" t="str">
        <f>四年级等级</f>
        <v/>
      </c>
      <c r="Y984" s="515" t="str">
        <f>四年级仰卧起坐得分</f>
        <v/>
      </c>
      <c r="Z984" s="518" t="str">
        <f>四年级等级</f>
        <v/>
      </c>
      <c r="AA984" s="533"/>
      <c r="AB984" s="515"/>
      <c r="AC984" s="533" t="str">
        <f>四年级跳绳附加分</f>
        <v/>
      </c>
      <c r="AD984" s="534" t="str">
        <f>四年级标准分</f>
        <v/>
      </c>
      <c r="AE984" s="534" t="str">
        <f>四年级总分</f>
        <v/>
      </c>
      <c r="AF984" s="517" t="str">
        <f>四年级等级</f>
        <v/>
      </c>
    </row>
    <row r="985" spans="1:32">
      <c r="A985" s="476">
        <v>415</v>
      </c>
      <c r="B985" s="477">
        <v>3</v>
      </c>
      <c r="C985" s="586"/>
      <c r="D985" s="587"/>
      <c r="E985" s="586"/>
      <c r="F985" s="473"/>
      <c r="G985" s="608"/>
      <c r="H985" s="475"/>
      <c r="I985" s="613"/>
      <c r="J985" s="614"/>
      <c r="K985" s="614"/>
      <c r="L985" s="615"/>
      <c r="M985" s="644"/>
      <c r="N985" s="505" t="str">
        <f>四年级BMI</f>
        <v/>
      </c>
      <c r="O985" s="499" t="str">
        <f>四年级BMI等级</f>
        <v/>
      </c>
      <c r="P985" s="500" t="str">
        <f>四年级BMI得分</f>
        <v/>
      </c>
      <c r="Q985" s="515" t="str">
        <f>四年级肺活量得分</f>
        <v/>
      </c>
      <c r="R985" s="512" t="str">
        <f>四年级等级</f>
        <v/>
      </c>
      <c r="S985" s="516" t="str">
        <f>四年级50米跑得分</f>
        <v/>
      </c>
      <c r="T985" s="517" t="str">
        <f>四年级等级</f>
        <v/>
      </c>
      <c r="U985" s="516" t="str">
        <f>四年级坐位体前屈得分</f>
        <v/>
      </c>
      <c r="V985" s="517" t="str">
        <f>四年级等级</f>
        <v/>
      </c>
      <c r="W985" s="516" t="str">
        <f>四年级一分钟跳绳得分</f>
        <v/>
      </c>
      <c r="X985" s="517" t="str">
        <f>四年级等级</f>
        <v/>
      </c>
      <c r="Y985" s="515" t="str">
        <f>四年级仰卧起坐得分</f>
        <v/>
      </c>
      <c r="Z985" s="518" t="str">
        <f>四年级等级</f>
        <v/>
      </c>
      <c r="AA985" s="533"/>
      <c r="AB985" s="515"/>
      <c r="AC985" s="533" t="str">
        <f>四年级跳绳附加分</f>
        <v/>
      </c>
      <c r="AD985" s="534" t="str">
        <f>四年级标准分</f>
        <v/>
      </c>
      <c r="AE985" s="534" t="str">
        <f>四年级总分</f>
        <v/>
      </c>
      <c r="AF985" s="517" t="str">
        <f>四年级等级</f>
        <v/>
      </c>
    </row>
    <row r="986" spans="1:32">
      <c r="A986" s="476">
        <v>415</v>
      </c>
      <c r="B986" s="477">
        <v>4</v>
      </c>
      <c r="C986" s="586"/>
      <c r="D986" s="587"/>
      <c r="E986" s="586"/>
      <c r="F986" s="473"/>
      <c r="G986" s="608"/>
      <c r="H986" s="475"/>
      <c r="I986" s="613"/>
      <c r="J986" s="614"/>
      <c r="K986" s="614"/>
      <c r="L986" s="615"/>
      <c r="M986" s="644"/>
      <c r="N986" s="505" t="str">
        <f>四年级BMI</f>
        <v/>
      </c>
      <c r="O986" s="499" t="str">
        <f>四年级BMI等级</f>
        <v/>
      </c>
      <c r="P986" s="500" t="str">
        <f>四年级BMI得分</f>
        <v/>
      </c>
      <c r="Q986" s="515" t="str">
        <f>四年级肺活量得分</f>
        <v/>
      </c>
      <c r="R986" s="512" t="str">
        <f>四年级等级</f>
        <v/>
      </c>
      <c r="S986" s="516" t="str">
        <f>四年级50米跑得分</f>
        <v/>
      </c>
      <c r="T986" s="517" t="str">
        <f>四年级等级</f>
        <v/>
      </c>
      <c r="U986" s="516" t="str">
        <f>四年级坐位体前屈得分</f>
        <v/>
      </c>
      <c r="V986" s="517" t="str">
        <f>四年级等级</f>
        <v/>
      </c>
      <c r="W986" s="516" t="str">
        <f>四年级一分钟跳绳得分</f>
        <v/>
      </c>
      <c r="X986" s="517" t="str">
        <f>四年级等级</f>
        <v/>
      </c>
      <c r="Y986" s="515" t="str">
        <f>四年级仰卧起坐得分</f>
        <v/>
      </c>
      <c r="Z986" s="518" t="str">
        <f>四年级等级</f>
        <v/>
      </c>
      <c r="AA986" s="533"/>
      <c r="AB986" s="515"/>
      <c r="AC986" s="533" t="str">
        <f>四年级跳绳附加分</f>
        <v/>
      </c>
      <c r="AD986" s="534" t="str">
        <f>四年级标准分</f>
        <v/>
      </c>
      <c r="AE986" s="534" t="str">
        <f>四年级总分</f>
        <v/>
      </c>
      <c r="AF986" s="517" t="str">
        <f>四年级等级</f>
        <v/>
      </c>
    </row>
    <row r="987" spans="1:32">
      <c r="A987" s="476">
        <v>415</v>
      </c>
      <c r="B987" s="477">
        <v>5</v>
      </c>
      <c r="C987" s="586"/>
      <c r="D987" s="587"/>
      <c r="E987" s="586"/>
      <c r="F987" s="473"/>
      <c r="G987" s="608"/>
      <c r="H987" s="475"/>
      <c r="I987" s="613"/>
      <c r="J987" s="614"/>
      <c r="K987" s="614"/>
      <c r="L987" s="615"/>
      <c r="M987" s="644"/>
      <c r="N987" s="505" t="str">
        <f>四年级BMI</f>
        <v/>
      </c>
      <c r="O987" s="499" t="str">
        <f>四年级BMI等级</f>
        <v/>
      </c>
      <c r="P987" s="500" t="str">
        <f>四年级BMI得分</f>
        <v/>
      </c>
      <c r="Q987" s="515" t="str">
        <f>四年级肺活量得分</f>
        <v/>
      </c>
      <c r="R987" s="512" t="str">
        <f>四年级等级</f>
        <v/>
      </c>
      <c r="S987" s="516" t="str">
        <f>四年级50米跑得分</f>
        <v/>
      </c>
      <c r="T987" s="517" t="str">
        <f>四年级等级</f>
        <v/>
      </c>
      <c r="U987" s="516" t="str">
        <f>四年级坐位体前屈得分</f>
        <v/>
      </c>
      <c r="V987" s="517" t="str">
        <f>四年级等级</f>
        <v/>
      </c>
      <c r="W987" s="516" t="str">
        <f>四年级一分钟跳绳得分</f>
        <v/>
      </c>
      <c r="X987" s="517" t="str">
        <f>四年级等级</f>
        <v/>
      </c>
      <c r="Y987" s="515" t="str">
        <f>四年级仰卧起坐得分</f>
        <v/>
      </c>
      <c r="Z987" s="518" t="str">
        <f>四年级等级</f>
        <v/>
      </c>
      <c r="AA987" s="533"/>
      <c r="AB987" s="515"/>
      <c r="AC987" s="533" t="str">
        <f>四年级跳绳附加分</f>
        <v/>
      </c>
      <c r="AD987" s="534" t="str">
        <f>四年级标准分</f>
        <v/>
      </c>
      <c r="AE987" s="534" t="str">
        <f>四年级总分</f>
        <v/>
      </c>
      <c r="AF987" s="517" t="str">
        <f>四年级等级</f>
        <v/>
      </c>
    </row>
    <row r="988" spans="1:32">
      <c r="A988" s="476">
        <v>415</v>
      </c>
      <c r="B988" s="477">
        <v>6</v>
      </c>
      <c r="C988" s="586"/>
      <c r="D988" s="587"/>
      <c r="E988" s="586"/>
      <c r="F988" s="473"/>
      <c r="G988" s="608"/>
      <c r="H988" s="475"/>
      <c r="I988" s="613"/>
      <c r="J988" s="614"/>
      <c r="K988" s="614"/>
      <c r="L988" s="615"/>
      <c r="M988" s="644"/>
      <c r="N988" s="505" t="str">
        <f>四年级BMI</f>
        <v/>
      </c>
      <c r="O988" s="499" t="str">
        <f>四年级BMI等级</f>
        <v/>
      </c>
      <c r="P988" s="500" t="str">
        <f>四年级BMI得分</f>
        <v/>
      </c>
      <c r="Q988" s="515" t="str">
        <f>四年级肺活量得分</f>
        <v/>
      </c>
      <c r="R988" s="512" t="str">
        <f>四年级等级</f>
        <v/>
      </c>
      <c r="S988" s="516" t="str">
        <f>四年级50米跑得分</f>
        <v/>
      </c>
      <c r="T988" s="517" t="str">
        <f>四年级等级</f>
        <v/>
      </c>
      <c r="U988" s="516" t="str">
        <f>四年级坐位体前屈得分</f>
        <v/>
      </c>
      <c r="V988" s="517" t="str">
        <f>四年级等级</f>
        <v/>
      </c>
      <c r="W988" s="516" t="str">
        <f>四年级一分钟跳绳得分</f>
        <v/>
      </c>
      <c r="X988" s="517" t="str">
        <f>四年级等级</f>
        <v/>
      </c>
      <c r="Y988" s="515" t="str">
        <f>四年级仰卧起坐得分</f>
        <v/>
      </c>
      <c r="Z988" s="518" t="str">
        <f>四年级等级</f>
        <v/>
      </c>
      <c r="AA988" s="533"/>
      <c r="AB988" s="515"/>
      <c r="AC988" s="533" t="str">
        <f>四年级跳绳附加分</f>
        <v/>
      </c>
      <c r="AD988" s="534" t="str">
        <f>四年级标准分</f>
        <v/>
      </c>
      <c r="AE988" s="534" t="str">
        <f>四年级总分</f>
        <v/>
      </c>
      <c r="AF988" s="517" t="str">
        <f>四年级等级</f>
        <v/>
      </c>
    </row>
    <row r="989" spans="1:32">
      <c r="A989" s="476">
        <v>415</v>
      </c>
      <c r="B989" s="477">
        <v>7</v>
      </c>
      <c r="C989" s="586"/>
      <c r="D989" s="587"/>
      <c r="E989" s="586"/>
      <c r="F989" s="473"/>
      <c r="G989" s="608"/>
      <c r="H989" s="475"/>
      <c r="I989" s="613"/>
      <c r="J989" s="614"/>
      <c r="K989" s="614"/>
      <c r="L989" s="615"/>
      <c r="M989" s="644"/>
      <c r="N989" s="505" t="str">
        <f>四年级BMI</f>
        <v/>
      </c>
      <c r="O989" s="499" t="str">
        <f>四年级BMI等级</f>
        <v/>
      </c>
      <c r="P989" s="500" t="str">
        <f>四年级BMI得分</f>
        <v/>
      </c>
      <c r="Q989" s="515" t="str">
        <f>四年级肺活量得分</f>
        <v/>
      </c>
      <c r="R989" s="512" t="str">
        <f>四年级等级</f>
        <v/>
      </c>
      <c r="S989" s="516" t="str">
        <f>四年级50米跑得分</f>
        <v/>
      </c>
      <c r="T989" s="517" t="str">
        <f>四年级等级</f>
        <v/>
      </c>
      <c r="U989" s="516" t="str">
        <f>四年级坐位体前屈得分</f>
        <v/>
      </c>
      <c r="V989" s="517" t="str">
        <f>四年级等级</f>
        <v/>
      </c>
      <c r="W989" s="516" t="str">
        <f>四年级一分钟跳绳得分</f>
        <v/>
      </c>
      <c r="X989" s="517" t="str">
        <f>四年级等级</f>
        <v/>
      </c>
      <c r="Y989" s="515" t="str">
        <f>四年级仰卧起坐得分</f>
        <v/>
      </c>
      <c r="Z989" s="518" t="str">
        <f>四年级等级</f>
        <v/>
      </c>
      <c r="AA989" s="533"/>
      <c r="AB989" s="515"/>
      <c r="AC989" s="533" t="str">
        <f>四年级跳绳附加分</f>
        <v/>
      </c>
      <c r="AD989" s="534" t="str">
        <f>四年级标准分</f>
        <v/>
      </c>
      <c r="AE989" s="534" t="str">
        <f>四年级总分</f>
        <v/>
      </c>
      <c r="AF989" s="517" t="str">
        <f>四年级等级</f>
        <v/>
      </c>
    </row>
    <row r="990" spans="1:32">
      <c r="A990" s="476">
        <v>415</v>
      </c>
      <c r="B990" s="477">
        <v>8</v>
      </c>
      <c r="C990" s="586"/>
      <c r="D990" s="587"/>
      <c r="E990" s="586"/>
      <c r="F990" s="473"/>
      <c r="G990" s="608"/>
      <c r="H990" s="475"/>
      <c r="I990" s="613"/>
      <c r="J990" s="614"/>
      <c r="K990" s="614"/>
      <c r="L990" s="615"/>
      <c r="M990" s="644"/>
      <c r="N990" s="505" t="str">
        <f>四年级BMI</f>
        <v/>
      </c>
      <c r="O990" s="499" t="str">
        <f>四年级BMI等级</f>
        <v/>
      </c>
      <c r="P990" s="500" t="str">
        <f>四年级BMI得分</f>
        <v/>
      </c>
      <c r="Q990" s="515" t="str">
        <f>四年级肺活量得分</f>
        <v/>
      </c>
      <c r="R990" s="512" t="str">
        <f>四年级等级</f>
        <v/>
      </c>
      <c r="S990" s="516" t="str">
        <f>四年级50米跑得分</f>
        <v/>
      </c>
      <c r="T990" s="517" t="str">
        <f>四年级等级</f>
        <v/>
      </c>
      <c r="U990" s="516" t="str">
        <f>四年级坐位体前屈得分</f>
        <v/>
      </c>
      <c r="V990" s="517" t="str">
        <f>四年级等级</f>
        <v/>
      </c>
      <c r="W990" s="516" t="str">
        <f>四年级一分钟跳绳得分</f>
        <v/>
      </c>
      <c r="X990" s="517" t="str">
        <f>四年级等级</f>
        <v/>
      </c>
      <c r="Y990" s="515" t="str">
        <f>四年级仰卧起坐得分</f>
        <v/>
      </c>
      <c r="Z990" s="518" t="str">
        <f>四年级等级</f>
        <v/>
      </c>
      <c r="AA990" s="533"/>
      <c r="AB990" s="515"/>
      <c r="AC990" s="533" t="str">
        <f>四年级跳绳附加分</f>
        <v/>
      </c>
      <c r="AD990" s="534" t="str">
        <f>四年级标准分</f>
        <v/>
      </c>
      <c r="AE990" s="534" t="str">
        <f>四年级总分</f>
        <v/>
      </c>
      <c r="AF990" s="517" t="str">
        <f>四年级等级</f>
        <v/>
      </c>
    </row>
    <row r="991" spans="1:32">
      <c r="A991" s="476">
        <v>415</v>
      </c>
      <c r="B991" s="477">
        <v>9</v>
      </c>
      <c r="C991" s="586"/>
      <c r="D991" s="587"/>
      <c r="E991" s="586"/>
      <c r="F991" s="473"/>
      <c r="G991" s="608"/>
      <c r="H991" s="475"/>
      <c r="I991" s="613"/>
      <c r="J991" s="614"/>
      <c r="K991" s="614"/>
      <c r="L991" s="615"/>
      <c r="M991" s="644"/>
      <c r="N991" s="505" t="str">
        <f>四年级BMI</f>
        <v/>
      </c>
      <c r="O991" s="499" t="str">
        <f>四年级BMI等级</f>
        <v/>
      </c>
      <c r="P991" s="500" t="str">
        <f>四年级BMI得分</f>
        <v/>
      </c>
      <c r="Q991" s="515" t="str">
        <f>四年级肺活量得分</f>
        <v/>
      </c>
      <c r="R991" s="512" t="str">
        <f>四年级等级</f>
        <v/>
      </c>
      <c r="S991" s="516" t="str">
        <f>四年级50米跑得分</f>
        <v/>
      </c>
      <c r="T991" s="517" t="str">
        <f>四年级等级</f>
        <v/>
      </c>
      <c r="U991" s="516" t="str">
        <f>四年级坐位体前屈得分</f>
        <v/>
      </c>
      <c r="V991" s="517" t="str">
        <f>四年级等级</f>
        <v/>
      </c>
      <c r="W991" s="516" t="str">
        <f>四年级一分钟跳绳得分</f>
        <v/>
      </c>
      <c r="X991" s="517" t="str">
        <f>四年级等级</f>
        <v/>
      </c>
      <c r="Y991" s="515" t="str">
        <f>四年级仰卧起坐得分</f>
        <v/>
      </c>
      <c r="Z991" s="518" t="str">
        <f>四年级等级</f>
        <v/>
      </c>
      <c r="AA991" s="533"/>
      <c r="AB991" s="515"/>
      <c r="AC991" s="533" t="str">
        <f>四年级跳绳附加分</f>
        <v/>
      </c>
      <c r="AD991" s="534" t="str">
        <f>四年级标准分</f>
        <v/>
      </c>
      <c r="AE991" s="534" t="str">
        <f>四年级总分</f>
        <v/>
      </c>
      <c r="AF991" s="517" t="str">
        <f>四年级等级</f>
        <v/>
      </c>
    </row>
    <row r="992" spans="1:32">
      <c r="A992" s="476">
        <v>415</v>
      </c>
      <c r="B992" s="477">
        <v>10</v>
      </c>
      <c r="C992" s="586"/>
      <c r="D992" s="587"/>
      <c r="E992" s="586"/>
      <c r="F992" s="473"/>
      <c r="G992" s="608"/>
      <c r="H992" s="475"/>
      <c r="I992" s="613"/>
      <c r="J992" s="614"/>
      <c r="K992" s="614"/>
      <c r="L992" s="615"/>
      <c r="M992" s="644"/>
      <c r="N992" s="505" t="str">
        <f>四年级BMI</f>
        <v/>
      </c>
      <c r="O992" s="499" t="str">
        <f>四年级BMI等级</f>
        <v/>
      </c>
      <c r="P992" s="500" t="str">
        <f>四年级BMI得分</f>
        <v/>
      </c>
      <c r="Q992" s="515" t="str">
        <f>四年级肺活量得分</f>
        <v/>
      </c>
      <c r="R992" s="512" t="str">
        <f>四年级等级</f>
        <v/>
      </c>
      <c r="S992" s="516" t="str">
        <f>四年级50米跑得分</f>
        <v/>
      </c>
      <c r="T992" s="517" t="str">
        <f>四年级等级</f>
        <v/>
      </c>
      <c r="U992" s="516" t="str">
        <f>四年级坐位体前屈得分</f>
        <v/>
      </c>
      <c r="V992" s="517" t="str">
        <f>四年级等级</f>
        <v/>
      </c>
      <c r="W992" s="516" t="str">
        <f>四年级一分钟跳绳得分</f>
        <v/>
      </c>
      <c r="X992" s="517" t="str">
        <f>四年级等级</f>
        <v/>
      </c>
      <c r="Y992" s="515" t="str">
        <f>四年级仰卧起坐得分</f>
        <v/>
      </c>
      <c r="Z992" s="518" t="str">
        <f>四年级等级</f>
        <v/>
      </c>
      <c r="AA992" s="533"/>
      <c r="AB992" s="515"/>
      <c r="AC992" s="533" t="str">
        <f>四年级跳绳附加分</f>
        <v/>
      </c>
      <c r="AD992" s="534" t="str">
        <f>四年级标准分</f>
        <v/>
      </c>
      <c r="AE992" s="534" t="str">
        <f>四年级总分</f>
        <v/>
      </c>
      <c r="AF992" s="517" t="str">
        <f>四年级等级</f>
        <v/>
      </c>
    </row>
    <row r="993" spans="1:32">
      <c r="A993" s="476">
        <v>415</v>
      </c>
      <c r="B993" s="477">
        <v>11</v>
      </c>
      <c r="C993" s="586"/>
      <c r="D993" s="587"/>
      <c r="E993" s="586"/>
      <c r="F993" s="473"/>
      <c r="G993" s="608"/>
      <c r="H993" s="475"/>
      <c r="I993" s="613"/>
      <c r="J993" s="614"/>
      <c r="K993" s="614"/>
      <c r="L993" s="615"/>
      <c r="M993" s="644"/>
      <c r="N993" s="505" t="str">
        <f>四年级BMI</f>
        <v/>
      </c>
      <c r="O993" s="499" t="str">
        <f>四年级BMI等级</f>
        <v/>
      </c>
      <c r="P993" s="500" t="str">
        <f>四年级BMI得分</f>
        <v/>
      </c>
      <c r="Q993" s="515" t="str">
        <f>四年级肺活量得分</f>
        <v/>
      </c>
      <c r="R993" s="512" t="str">
        <f>四年级等级</f>
        <v/>
      </c>
      <c r="S993" s="516" t="str">
        <f>四年级50米跑得分</f>
        <v/>
      </c>
      <c r="T993" s="517" t="str">
        <f>四年级等级</f>
        <v/>
      </c>
      <c r="U993" s="516" t="str">
        <f>四年级坐位体前屈得分</f>
        <v/>
      </c>
      <c r="V993" s="517" t="str">
        <f>四年级等级</f>
        <v/>
      </c>
      <c r="W993" s="516" t="str">
        <f>四年级一分钟跳绳得分</f>
        <v/>
      </c>
      <c r="X993" s="517" t="str">
        <f>四年级等级</f>
        <v/>
      </c>
      <c r="Y993" s="515" t="str">
        <f>四年级仰卧起坐得分</f>
        <v/>
      </c>
      <c r="Z993" s="518" t="str">
        <f>四年级等级</f>
        <v/>
      </c>
      <c r="AA993" s="533"/>
      <c r="AB993" s="515"/>
      <c r="AC993" s="533" t="str">
        <f>四年级跳绳附加分</f>
        <v/>
      </c>
      <c r="AD993" s="534" t="str">
        <f>四年级标准分</f>
        <v/>
      </c>
      <c r="AE993" s="534" t="str">
        <f>四年级总分</f>
        <v/>
      </c>
      <c r="AF993" s="517" t="str">
        <f>四年级等级</f>
        <v/>
      </c>
    </row>
    <row r="994" spans="1:32">
      <c r="A994" s="476">
        <v>415</v>
      </c>
      <c r="B994" s="477">
        <v>12</v>
      </c>
      <c r="C994" s="586"/>
      <c r="D994" s="587"/>
      <c r="E994" s="586"/>
      <c r="F994" s="473"/>
      <c r="G994" s="608"/>
      <c r="H994" s="475"/>
      <c r="I994" s="613"/>
      <c r="J994" s="614"/>
      <c r="K994" s="614"/>
      <c r="L994" s="615"/>
      <c r="M994" s="644"/>
      <c r="N994" s="505" t="str">
        <f>四年级BMI</f>
        <v/>
      </c>
      <c r="O994" s="499" t="str">
        <f>四年级BMI等级</f>
        <v/>
      </c>
      <c r="P994" s="500" t="str">
        <f>四年级BMI得分</f>
        <v/>
      </c>
      <c r="Q994" s="515" t="str">
        <f>四年级肺活量得分</f>
        <v/>
      </c>
      <c r="R994" s="512" t="str">
        <f>四年级等级</f>
        <v/>
      </c>
      <c r="S994" s="516" t="str">
        <f>四年级50米跑得分</f>
        <v/>
      </c>
      <c r="T994" s="517" t="str">
        <f>四年级等级</f>
        <v/>
      </c>
      <c r="U994" s="516" t="str">
        <f>四年级坐位体前屈得分</f>
        <v/>
      </c>
      <c r="V994" s="517" t="str">
        <f>四年级等级</f>
        <v/>
      </c>
      <c r="W994" s="516" t="str">
        <f>四年级一分钟跳绳得分</f>
        <v/>
      </c>
      <c r="X994" s="517" t="str">
        <f>四年级等级</f>
        <v/>
      </c>
      <c r="Y994" s="515" t="str">
        <f>四年级仰卧起坐得分</f>
        <v/>
      </c>
      <c r="Z994" s="518" t="str">
        <f>四年级等级</f>
        <v/>
      </c>
      <c r="AA994" s="533"/>
      <c r="AB994" s="515"/>
      <c r="AC994" s="533" t="str">
        <f>四年级跳绳附加分</f>
        <v/>
      </c>
      <c r="AD994" s="534" t="str">
        <f>四年级标准分</f>
        <v/>
      </c>
      <c r="AE994" s="534" t="str">
        <f>四年级总分</f>
        <v/>
      </c>
      <c r="AF994" s="517" t="str">
        <f>四年级等级</f>
        <v/>
      </c>
    </row>
    <row r="995" spans="1:32">
      <c r="A995" s="476">
        <v>415</v>
      </c>
      <c r="B995" s="477">
        <v>13</v>
      </c>
      <c r="C995" s="586"/>
      <c r="D995" s="587"/>
      <c r="E995" s="586"/>
      <c r="F995" s="473"/>
      <c r="G995" s="608"/>
      <c r="H995" s="475"/>
      <c r="I995" s="613"/>
      <c r="J995" s="614"/>
      <c r="K995" s="614"/>
      <c r="L995" s="615"/>
      <c r="M995" s="644"/>
      <c r="N995" s="505" t="str">
        <f>四年级BMI</f>
        <v/>
      </c>
      <c r="O995" s="499" t="str">
        <f>四年级BMI等级</f>
        <v/>
      </c>
      <c r="P995" s="500" t="str">
        <f>四年级BMI得分</f>
        <v/>
      </c>
      <c r="Q995" s="515" t="str">
        <f>四年级肺活量得分</f>
        <v/>
      </c>
      <c r="R995" s="512" t="str">
        <f>四年级等级</f>
        <v/>
      </c>
      <c r="S995" s="516" t="str">
        <f>四年级50米跑得分</f>
        <v/>
      </c>
      <c r="T995" s="517" t="str">
        <f>四年级等级</f>
        <v/>
      </c>
      <c r="U995" s="516" t="str">
        <f>四年级坐位体前屈得分</f>
        <v/>
      </c>
      <c r="V995" s="517" t="str">
        <f>四年级等级</f>
        <v/>
      </c>
      <c r="W995" s="516" t="str">
        <f>四年级一分钟跳绳得分</f>
        <v/>
      </c>
      <c r="X995" s="517" t="str">
        <f>四年级等级</f>
        <v/>
      </c>
      <c r="Y995" s="515" t="str">
        <f>四年级仰卧起坐得分</f>
        <v/>
      </c>
      <c r="Z995" s="518" t="str">
        <f>四年级等级</f>
        <v/>
      </c>
      <c r="AA995" s="533"/>
      <c r="AB995" s="515"/>
      <c r="AC995" s="533" t="str">
        <f>四年级跳绳附加分</f>
        <v/>
      </c>
      <c r="AD995" s="534" t="str">
        <f>四年级标准分</f>
        <v/>
      </c>
      <c r="AE995" s="534" t="str">
        <f>四年级总分</f>
        <v/>
      </c>
      <c r="AF995" s="517" t="str">
        <f>四年级等级</f>
        <v/>
      </c>
    </row>
    <row r="996" spans="1:32">
      <c r="A996" s="476">
        <v>415</v>
      </c>
      <c r="B996" s="477">
        <v>14</v>
      </c>
      <c r="C996" s="586"/>
      <c r="D996" s="587"/>
      <c r="E996" s="586"/>
      <c r="F996" s="473"/>
      <c r="G996" s="608"/>
      <c r="H996" s="475"/>
      <c r="I996" s="613"/>
      <c r="J996" s="614"/>
      <c r="K996" s="614"/>
      <c r="L996" s="615"/>
      <c r="M996" s="644"/>
      <c r="N996" s="505" t="str">
        <f>四年级BMI</f>
        <v/>
      </c>
      <c r="O996" s="499" t="str">
        <f>四年级BMI等级</f>
        <v/>
      </c>
      <c r="P996" s="500" t="str">
        <f>四年级BMI得分</f>
        <v/>
      </c>
      <c r="Q996" s="515" t="str">
        <f>四年级肺活量得分</f>
        <v/>
      </c>
      <c r="R996" s="512" t="str">
        <f>四年级等级</f>
        <v/>
      </c>
      <c r="S996" s="516" t="str">
        <f>四年级50米跑得分</f>
        <v/>
      </c>
      <c r="T996" s="517" t="str">
        <f>四年级等级</f>
        <v/>
      </c>
      <c r="U996" s="516" t="str">
        <f>四年级坐位体前屈得分</f>
        <v/>
      </c>
      <c r="V996" s="517" t="str">
        <f>四年级等级</f>
        <v/>
      </c>
      <c r="W996" s="516" t="str">
        <f>四年级一分钟跳绳得分</f>
        <v/>
      </c>
      <c r="X996" s="517" t="str">
        <f>四年级等级</f>
        <v/>
      </c>
      <c r="Y996" s="515" t="str">
        <f>四年级仰卧起坐得分</f>
        <v/>
      </c>
      <c r="Z996" s="518" t="str">
        <f>四年级等级</f>
        <v/>
      </c>
      <c r="AA996" s="533"/>
      <c r="AB996" s="515"/>
      <c r="AC996" s="533" t="str">
        <f>四年级跳绳附加分</f>
        <v/>
      </c>
      <c r="AD996" s="534" t="str">
        <f>四年级标准分</f>
        <v/>
      </c>
      <c r="AE996" s="534" t="str">
        <f>四年级总分</f>
        <v/>
      </c>
      <c r="AF996" s="517" t="str">
        <f>四年级等级</f>
        <v/>
      </c>
    </row>
    <row r="997" spans="1:32">
      <c r="A997" s="476">
        <v>415</v>
      </c>
      <c r="B997" s="477">
        <v>15</v>
      </c>
      <c r="C997" s="586"/>
      <c r="D997" s="587"/>
      <c r="E997" s="586"/>
      <c r="F997" s="473"/>
      <c r="G997" s="608"/>
      <c r="H997" s="475"/>
      <c r="I997" s="613"/>
      <c r="J997" s="614"/>
      <c r="K997" s="614"/>
      <c r="L997" s="615"/>
      <c r="M997" s="644"/>
      <c r="N997" s="505" t="str">
        <f>四年级BMI</f>
        <v/>
      </c>
      <c r="O997" s="499" t="str">
        <f>四年级BMI等级</f>
        <v/>
      </c>
      <c r="P997" s="500" t="str">
        <f>四年级BMI得分</f>
        <v/>
      </c>
      <c r="Q997" s="515" t="str">
        <f>四年级肺活量得分</f>
        <v/>
      </c>
      <c r="R997" s="512" t="str">
        <f>四年级等级</f>
        <v/>
      </c>
      <c r="S997" s="516" t="str">
        <f>四年级50米跑得分</f>
        <v/>
      </c>
      <c r="T997" s="517" t="str">
        <f>四年级等级</f>
        <v/>
      </c>
      <c r="U997" s="516" t="str">
        <f>四年级坐位体前屈得分</f>
        <v/>
      </c>
      <c r="V997" s="517" t="str">
        <f>四年级等级</f>
        <v/>
      </c>
      <c r="W997" s="516" t="str">
        <f>四年级一分钟跳绳得分</f>
        <v/>
      </c>
      <c r="X997" s="517" t="str">
        <f>四年级等级</f>
        <v/>
      </c>
      <c r="Y997" s="515" t="str">
        <f>四年级仰卧起坐得分</f>
        <v/>
      </c>
      <c r="Z997" s="518" t="str">
        <f>四年级等级</f>
        <v/>
      </c>
      <c r="AA997" s="533"/>
      <c r="AB997" s="515"/>
      <c r="AC997" s="533" t="str">
        <f>四年级跳绳附加分</f>
        <v/>
      </c>
      <c r="AD997" s="534" t="str">
        <f>四年级标准分</f>
        <v/>
      </c>
      <c r="AE997" s="534" t="str">
        <f>四年级总分</f>
        <v/>
      </c>
      <c r="AF997" s="517" t="str">
        <f>四年级等级</f>
        <v/>
      </c>
    </row>
    <row r="998" spans="1:32">
      <c r="A998" s="476">
        <v>415</v>
      </c>
      <c r="B998" s="477">
        <v>16</v>
      </c>
      <c r="C998" s="586"/>
      <c r="D998" s="587"/>
      <c r="E998" s="586"/>
      <c r="F998" s="473"/>
      <c r="G998" s="608"/>
      <c r="H998" s="475"/>
      <c r="I998" s="613"/>
      <c r="J998" s="614"/>
      <c r="K998" s="614"/>
      <c r="L998" s="615"/>
      <c r="M998" s="644"/>
      <c r="N998" s="505" t="str">
        <f>四年级BMI</f>
        <v/>
      </c>
      <c r="O998" s="499" t="str">
        <f>四年级BMI等级</f>
        <v/>
      </c>
      <c r="P998" s="500" t="str">
        <f>四年级BMI得分</f>
        <v/>
      </c>
      <c r="Q998" s="515" t="str">
        <f>四年级肺活量得分</f>
        <v/>
      </c>
      <c r="R998" s="512" t="str">
        <f>四年级等级</f>
        <v/>
      </c>
      <c r="S998" s="516" t="str">
        <f>四年级50米跑得分</f>
        <v/>
      </c>
      <c r="T998" s="517" t="str">
        <f>四年级等级</f>
        <v/>
      </c>
      <c r="U998" s="516" t="str">
        <f>四年级坐位体前屈得分</f>
        <v/>
      </c>
      <c r="V998" s="517" t="str">
        <f>四年级等级</f>
        <v/>
      </c>
      <c r="W998" s="516" t="str">
        <f>四年级一分钟跳绳得分</f>
        <v/>
      </c>
      <c r="X998" s="517" t="str">
        <f>四年级等级</f>
        <v/>
      </c>
      <c r="Y998" s="515" t="str">
        <f>四年级仰卧起坐得分</f>
        <v/>
      </c>
      <c r="Z998" s="518" t="str">
        <f>四年级等级</f>
        <v/>
      </c>
      <c r="AA998" s="533"/>
      <c r="AB998" s="515"/>
      <c r="AC998" s="533" t="str">
        <f>四年级跳绳附加分</f>
        <v/>
      </c>
      <c r="AD998" s="534" t="str">
        <f>四年级标准分</f>
        <v/>
      </c>
      <c r="AE998" s="534" t="str">
        <f>四年级总分</f>
        <v/>
      </c>
      <c r="AF998" s="517" t="str">
        <f>四年级等级</f>
        <v/>
      </c>
    </row>
    <row r="999" spans="1:32">
      <c r="A999" s="476">
        <v>415</v>
      </c>
      <c r="B999" s="477">
        <v>17</v>
      </c>
      <c r="C999" s="586"/>
      <c r="D999" s="587"/>
      <c r="E999" s="586"/>
      <c r="F999" s="473"/>
      <c r="G999" s="608"/>
      <c r="H999" s="475"/>
      <c r="I999" s="613"/>
      <c r="J999" s="614"/>
      <c r="K999" s="614"/>
      <c r="L999" s="615"/>
      <c r="M999" s="644"/>
      <c r="N999" s="505" t="str">
        <f>四年级BMI</f>
        <v/>
      </c>
      <c r="O999" s="499" t="str">
        <f>四年级BMI等级</f>
        <v/>
      </c>
      <c r="P999" s="500" t="str">
        <f>四年级BMI得分</f>
        <v/>
      </c>
      <c r="Q999" s="515" t="str">
        <f>四年级肺活量得分</f>
        <v/>
      </c>
      <c r="R999" s="512" t="str">
        <f>四年级等级</f>
        <v/>
      </c>
      <c r="S999" s="516" t="str">
        <f>四年级50米跑得分</f>
        <v/>
      </c>
      <c r="T999" s="517" t="str">
        <f>四年级等级</f>
        <v/>
      </c>
      <c r="U999" s="516" t="str">
        <f>四年级坐位体前屈得分</f>
        <v/>
      </c>
      <c r="V999" s="517" t="str">
        <f>四年级等级</f>
        <v/>
      </c>
      <c r="W999" s="516" t="str">
        <f>四年级一分钟跳绳得分</f>
        <v/>
      </c>
      <c r="X999" s="517" t="str">
        <f>四年级等级</f>
        <v/>
      </c>
      <c r="Y999" s="515" t="str">
        <f>四年级仰卧起坐得分</f>
        <v/>
      </c>
      <c r="Z999" s="518" t="str">
        <f>四年级等级</f>
        <v/>
      </c>
      <c r="AA999" s="533"/>
      <c r="AB999" s="515"/>
      <c r="AC999" s="533" t="str">
        <f>四年级跳绳附加分</f>
        <v/>
      </c>
      <c r="AD999" s="534" t="str">
        <f>四年级标准分</f>
        <v/>
      </c>
      <c r="AE999" s="534" t="str">
        <f>四年级总分</f>
        <v/>
      </c>
      <c r="AF999" s="517" t="str">
        <f>四年级等级</f>
        <v/>
      </c>
    </row>
    <row r="1000" spans="1:32">
      <c r="A1000" s="476">
        <v>415</v>
      </c>
      <c r="B1000" s="477">
        <v>18</v>
      </c>
      <c r="C1000" s="586"/>
      <c r="D1000" s="587"/>
      <c r="E1000" s="586"/>
      <c r="F1000" s="473"/>
      <c r="G1000" s="608"/>
      <c r="H1000" s="475"/>
      <c r="I1000" s="613"/>
      <c r="J1000" s="614"/>
      <c r="K1000" s="614"/>
      <c r="L1000" s="615"/>
      <c r="M1000" s="644"/>
      <c r="N1000" s="505" t="str">
        <f>四年级BMI</f>
        <v/>
      </c>
      <c r="O1000" s="499" t="str">
        <f>四年级BMI等级</f>
        <v/>
      </c>
      <c r="P1000" s="500" t="str">
        <f>四年级BMI得分</f>
        <v/>
      </c>
      <c r="Q1000" s="515" t="str">
        <f>四年级肺活量得分</f>
        <v/>
      </c>
      <c r="R1000" s="512" t="str">
        <f>四年级等级</f>
        <v/>
      </c>
      <c r="S1000" s="516" t="str">
        <f>四年级50米跑得分</f>
        <v/>
      </c>
      <c r="T1000" s="517" t="str">
        <f>四年级等级</f>
        <v/>
      </c>
      <c r="U1000" s="516" t="str">
        <f>四年级坐位体前屈得分</f>
        <v/>
      </c>
      <c r="V1000" s="517" t="str">
        <f>四年级等级</f>
        <v/>
      </c>
      <c r="W1000" s="516" t="str">
        <f>四年级一分钟跳绳得分</f>
        <v/>
      </c>
      <c r="X1000" s="517" t="str">
        <f>四年级等级</f>
        <v/>
      </c>
      <c r="Y1000" s="515" t="str">
        <f>四年级仰卧起坐得分</f>
        <v/>
      </c>
      <c r="Z1000" s="518" t="str">
        <f>四年级等级</f>
        <v/>
      </c>
      <c r="AA1000" s="533"/>
      <c r="AB1000" s="515"/>
      <c r="AC1000" s="533" t="str">
        <f>四年级跳绳附加分</f>
        <v/>
      </c>
      <c r="AD1000" s="534" t="str">
        <f>四年级标准分</f>
        <v/>
      </c>
      <c r="AE1000" s="534" t="str">
        <f>四年级总分</f>
        <v/>
      </c>
      <c r="AF1000" s="517" t="str">
        <f>四年级等级</f>
        <v/>
      </c>
    </row>
    <row r="1001" spans="1:32">
      <c r="A1001" s="476">
        <v>415</v>
      </c>
      <c r="B1001" s="477">
        <v>19</v>
      </c>
      <c r="C1001" s="586"/>
      <c r="D1001" s="587"/>
      <c r="E1001" s="586"/>
      <c r="F1001" s="473"/>
      <c r="G1001" s="608"/>
      <c r="H1001" s="475"/>
      <c r="I1001" s="613"/>
      <c r="J1001" s="614"/>
      <c r="K1001" s="614"/>
      <c r="L1001" s="615"/>
      <c r="M1001" s="644"/>
      <c r="N1001" s="505" t="str">
        <f>四年级BMI</f>
        <v/>
      </c>
      <c r="O1001" s="499" t="str">
        <f>四年级BMI等级</f>
        <v/>
      </c>
      <c r="P1001" s="500" t="str">
        <f>四年级BMI得分</f>
        <v/>
      </c>
      <c r="Q1001" s="515" t="str">
        <f>四年级肺活量得分</f>
        <v/>
      </c>
      <c r="R1001" s="512" t="str">
        <f>四年级等级</f>
        <v/>
      </c>
      <c r="S1001" s="516" t="str">
        <f>四年级50米跑得分</f>
        <v/>
      </c>
      <c r="T1001" s="517" t="str">
        <f>四年级等级</f>
        <v/>
      </c>
      <c r="U1001" s="516" t="str">
        <f>四年级坐位体前屈得分</f>
        <v/>
      </c>
      <c r="V1001" s="517" t="str">
        <f>四年级等级</f>
        <v/>
      </c>
      <c r="W1001" s="516" t="str">
        <f>四年级一分钟跳绳得分</f>
        <v/>
      </c>
      <c r="X1001" s="517" t="str">
        <f>四年级等级</f>
        <v/>
      </c>
      <c r="Y1001" s="515" t="str">
        <f>四年级仰卧起坐得分</f>
        <v/>
      </c>
      <c r="Z1001" s="518" t="str">
        <f>四年级等级</f>
        <v/>
      </c>
      <c r="AA1001" s="533"/>
      <c r="AB1001" s="515"/>
      <c r="AC1001" s="533" t="str">
        <f>四年级跳绳附加分</f>
        <v/>
      </c>
      <c r="AD1001" s="534" t="str">
        <f>四年级标准分</f>
        <v/>
      </c>
      <c r="AE1001" s="534" t="str">
        <f>四年级总分</f>
        <v/>
      </c>
      <c r="AF1001" s="517" t="str">
        <f>四年级等级</f>
        <v/>
      </c>
    </row>
    <row r="1002" spans="1:32">
      <c r="A1002" s="476">
        <v>415</v>
      </c>
      <c r="B1002" s="477">
        <v>20</v>
      </c>
      <c r="C1002" s="586"/>
      <c r="D1002" s="587"/>
      <c r="E1002" s="586"/>
      <c r="F1002" s="473"/>
      <c r="G1002" s="608"/>
      <c r="H1002" s="475"/>
      <c r="I1002" s="613"/>
      <c r="J1002" s="614"/>
      <c r="K1002" s="614"/>
      <c r="L1002" s="615"/>
      <c r="M1002" s="644"/>
      <c r="N1002" s="505" t="str">
        <f>四年级BMI</f>
        <v/>
      </c>
      <c r="O1002" s="499" t="str">
        <f>四年级BMI等级</f>
        <v/>
      </c>
      <c r="P1002" s="500" t="str">
        <f>四年级BMI得分</f>
        <v/>
      </c>
      <c r="Q1002" s="515" t="str">
        <f>四年级肺活量得分</f>
        <v/>
      </c>
      <c r="R1002" s="512" t="str">
        <f>四年级等级</f>
        <v/>
      </c>
      <c r="S1002" s="516" t="str">
        <f>四年级50米跑得分</f>
        <v/>
      </c>
      <c r="T1002" s="517" t="str">
        <f>四年级等级</f>
        <v/>
      </c>
      <c r="U1002" s="516" t="str">
        <f>四年级坐位体前屈得分</f>
        <v/>
      </c>
      <c r="V1002" s="517" t="str">
        <f>四年级等级</f>
        <v/>
      </c>
      <c r="W1002" s="516" t="str">
        <f>四年级一分钟跳绳得分</f>
        <v/>
      </c>
      <c r="X1002" s="517" t="str">
        <f>四年级等级</f>
        <v/>
      </c>
      <c r="Y1002" s="515" t="str">
        <f>四年级仰卧起坐得分</f>
        <v/>
      </c>
      <c r="Z1002" s="518" t="str">
        <f>四年级等级</f>
        <v/>
      </c>
      <c r="AA1002" s="533"/>
      <c r="AB1002" s="515"/>
      <c r="AC1002" s="533" t="str">
        <f>四年级跳绳附加分</f>
        <v/>
      </c>
      <c r="AD1002" s="534" t="str">
        <f>四年级标准分</f>
        <v/>
      </c>
      <c r="AE1002" s="534" t="str">
        <f>四年级总分</f>
        <v/>
      </c>
      <c r="AF1002" s="517" t="str">
        <f>四年级等级</f>
        <v/>
      </c>
    </row>
    <row r="1003" spans="1:32">
      <c r="A1003" s="476">
        <v>415</v>
      </c>
      <c r="B1003" s="477">
        <v>21</v>
      </c>
      <c r="C1003" s="586"/>
      <c r="D1003" s="587"/>
      <c r="E1003" s="586"/>
      <c r="F1003" s="473"/>
      <c r="G1003" s="608"/>
      <c r="H1003" s="475"/>
      <c r="I1003" s="613"/>
      <c r="J1003" s="614"/>
      <c r="K1003" s="614"/>
      <c r="L1003" s="615"/>
      <c r="M1003" s="644"/>
      <c r="N1003" s="505" t="str">
        <f>四年级BMI</f>
        <v/>
      </c>
      <c r="O1003" s="499" t="str">
        <f>四年级BMI等级</f>
        <v/>
      </c>
      <c r="P1003" s="500" t="str">
        <f>四年级BMI得分</f>
        <v/>
      </c>
      <c r="Q1003" s="515" t="str">
        <f>四年级肺活量得分</f>
        <v/>
      </c>
      <c r="R1003" s="512" t="str">
        <f>四年级等级</f>
        <v/>
      </c>
      <c r="S1003" s="516" t="str">
        <f>四年级50米跑得分</f>
        <v/>
      </c>
      <c r="T1003" s="517" t="str">
        <f>四年级等级</f>
        <v/>
      </c>
      <c r="U1003" s="516" t="str">
        <f>四年级坐位体前屈得分</f>
        <v/>
      </c>
      <c r="V1003" s="517" t="str">
        <f>四年级等级</f>
        <v/>
      </c>
      <c r="W1003" s="516" t="str">
        <f>四年级一分钟跳绳得分</f>
        <v/>
      </c>
      <c r="X1003" s="517" t="str">
        <f>四年级等级</f>
        <v/>
      </c>
      <c r="Y1003" s="515" t="str">
        <f>四年级仰卧起坐得分</f>
        <v/>
      </c>
      <c r="Z1003" s="518" t="str">
        <f>四年级等级</f>
        <v/>
      </c>
      <c r="AA1003" s="533"/>
      <c r="AB1003" s="515"/>
      <c r="AC1003" s="533" t="str">
        <f>四年级跳绳附加分</f>
        <v/>
      </c>
      <c r="AD1003" s="534" t="str">
        <f>四年级标准分</f>
        <v/>
      </c>
      <c r="AE1003" s="534" t="str">
        <f>四年级总分</f>
        <v/>
      </c>
      <c r="AF1003" s="517" t="str">
        <f>四年级等级</f>
        <v/>
      </c>
    </row>
    <row r="1004" spans="1:32">
      <c r="A1004" s="476">
        <v>415</v>
      </c>
      <c r="B1004" s="477">
        <v>22</v>
      </c>
      <c r="C1004" s="586"/>
      <c r="D1004" s="587"/>
      <c r="E1004" s="586"/>
      <c r="F1004" s="473"/>
      <c r="G1004" s="608"/>
      <c r="H1004" s="475"/>
      <c r="I1004" s="613"/>
      <c r="J1004" s="614"/>
      <c r="K1004" s="614"/>
      <c r="L1004" s="615"/>
      <c r="M1004" s="644"/>
      <c r="N1004" s="505" t="str">
        <f>四年级BMI</f>
        <v/>
      </c>
      <c r="O1004" s="499" t="str">
        <f>四年级BMI等级</f>
        <v/>
      </c>
      <c r="P1004" s="500" t="str">
        <f>四年级BMI得分</f>
        <v/>
      </c>
      <c r="Q1004" s="515" t="str">
        <f>四年级肺活量得分</f>
        <v/>
      </c>
      <c r="R1004" s="512" t="str">
        <f>四年级等级</f>
        <v/>
      </c>
      <c r="S1004" s="516" t="str">
        <f>四年级50米跑得分</f>
        <v/>
      </c>
      <c r="T1004" s="517" t="str">
        <f>四年级等级</f>
        <v/>
      </c>
      <c r="U1004" s="516" t="str">
        <f>四年级坐位体前屈得分</f>
        <v/>
      </c>
      <c r="V1004" s="517" t="str">
        <f>四年级等级</f>
        <v/>
      </c>
      <c r="W1004" s="516" t="str">
        <f>四年级一分钟跳绳得分</f>
        <v/>
      </c>
      <c r="X1004" s="517" t="str">
        <f>四年级等级</f>
        <v/>
      </c>
      <c r="Y1004" s="515" t="str">
        <f>四年级仰卧起坐得分</f>
        <v/>
      </c>
      <c r="Z1004" s="518" t="str">
        <f>四年级等级</f>
        <v/>
      </c>
      <c r="AA1004" s="533"/>
      <c r="AB1004" s="515"/>
      <c r="AC1004" s="533" t="str">
        <f>四年级跳绳附加分</f>
        <v/>
      </c>
      <c r="AD1004" s="534" t="str">
        <f>四年级标准分</f>
        <v/>
      </c>
      <c r="AE1004" s="534" t="str">
        <f>四年级总分</f>
        <v/>
      </c>
      <c r="AF1004" s="517" t="str">
        <f>四年级等级</f>
        <v/>
      </c>
    </row>
    <row r="1005" spans="1:32">
      <c r="A1005" s="476">
        <v>415</v>
      </c>
      <c r="B1005" s="477">
        <v>23</v>
      </c>
      <c r="C1005" s="586"/>
      <c r="D1005" s="587"/>
      <c r="E1005" s="586"/>
      <c r="F1005" s="473"/>
      <c r="G1005" s="608"/>
      <c r="H1005" s="475"/>
      <c r="I1005" s="613"/>
      <c r="J1005" s="614"/>
      <c r="K1005" s="614"/>
      <c r="L1005" s="615"/>
      <c r="M1005" s="644"/>
      <c r="N1005" s="505" t="str">
        <f>四年级BMI</f>
        <v/>
      </c>
      <c r="O1005" s="499" t="str">
        <f>四年级BMI等级</f>
        <v/>
      </c>
      <c r="P1005" s="500" t="str">
        <f>四年级BMI得分</f>
        <v/>
      </c>
      <c r="Q1005" s="515" t="str">
        <f>四年级肺活量得分</f>
        <v/>
      </c>
      <c r="R1005" s="512" t="str">
        <f>四年级等级</f>
        <v/>
      </c>
      <c r="S1005" s="516" t="str">
        <f>四年级50米跑得分</f>
        <v/>
      </c>
      <c r="T1005" s="517" t="str">
        <f>四年级等级</f>
        <v/>
      </c>
      <c r="U1005" s="516" t="str">
        <f>四年级坐位体前屈得分</f>
        <v/>
      </c>
      <c r="V1005" s="517" t="str">
        <f>四年级等级</f>
        <v/>
      </c>
      <c r="W1005" s="516" t="str">
        <f>四年级一分钟跳绳得分</f>
        <v/>
      </c>
      <c r="X1005" s="517" t="str">
        <f>四年级等级</f>
        <v/>
      </c>
      <c r="Y1005" s="515" t="str">
        <f>四年级仰卧起坐得分</f>
        <v/>
      </c>
      <c r="Z1005" s="518" t="str">
        <f>四年级等级</f>
        <v/>
      </c>
      <c r="AA1005" s="533"/>
      <c r="AB1005" s="515"/>
      <c r="AC1005" s="533" t="str">
        <f>四年级跳绳附加分</f>
        <v/>
      </c>
      <c r="AD1005" s="534" t="str">
        <f>四年级标准分</f>
        <v/>
      </c>
      <c r="AE1005" s="534" t="str">
        <f>四年级总分</f>
        <v/>
      </c>
      <c r="AF1005" s="517" t="str">
        <f>四年级等级</f>
        <v/>
      </c>
    </row>
    <row r="1006" spans="1:32">
      <c r="A1006" s="476">
        <v>415</v>
      </c>
      <c r="B1006" s="477">
        <v>24</v>
      </c>
      <c r="C1006" s="586"/>
      <c r="D1006" s="587"/>
      <c r="E1006" s="586"/>
      <c r="F1006" s="473"/>
      <c r="G1006" s="608"/>
      <c r="H1006" s="475"/>
      <c r="I1006" s="613"/>
      <c r="J1006" s="614"/>
      <c r="K1006" s="614"/>
      <c r="L1006" s="615"/>
      <c r="M1006" s="644"/>
      <c r="N1006" s="505" t="str">
        <f>四年级BMI</f>
        <v/>
      </c>
      <c r="O1006" s="499" t="str">
        <f>四年级BMI等级</f>
        <v/>
      </c>
      <c r="P1006" s="500" t="str">
        <f>四年级BMI得分</f>
        <v/>
      </c>
      <c r="Q1006" s="515" t="str">
        <f>四年级肺活量得分</f>
        <v/>
      </c>
      <c r="R1006" s="512" t="str">
        <f>四年级等级</f>
        <v/>
      </c>
      <c r="S1006" s="516" t="str">
        <f>四年级50米跑得分</f>
        <v/>
      </c>
      <c r="T1006" s="517" t="str">
        <f>四年级等级</f>
        <v/>
      </c>
      <c r="U1006" s="516" t="str">
        <f>四年级坐位体前屈得分</f>
        <v/>
      </c>
      <c r="V1006" s="517" t="str">
        <f>四年级等级</f>
        <v/>
      </c>
      <c r="W1006" s="516" t="str">
        <f>四年级一分钟跳绳得分</f>
        <v/>
      </c>
      <c r="X1006" s="517" t="str">
        <f>四年级等级</f>
        <v/>
      </c>
      <c r="Y1006" s="515" t="str">
        <f>四年级仰卧起坐得分</f>
        <v/>
      </c>
      <c r="Z1006" s="518" t="str">
        <f>四年级等级</f>
        <v/>
      </c>
      <c r="AA1006" s="533"/>
      <c r="AB1006" s="515"/>
      <c r="AC1006" s="533" t="str">
        <f>四年级跳绳附加分</f>
        <v/>
      </c>
      <c r="AD1006" s="534" t="str">
        <f>四年级标准分</f>
        <v/>
      </c>
      <c r="AE1006" s="534" t="str">
        <f>四年级总分</f>
        <v/>
      </c>
      <c r="AF1006" s="517" t="str">
        <f>四年级等级</f>
        <v/>
      </c>
    </row>
    <row r="1007" spans="1:32">
      <c r="A1007" s="476">
        <v>415</v>
      </c>
      <c r="B1007" s="477">
        <v>25</v>
      </c>
      <c r="C1007" s="586"/>
      <c r="D1007" s="587"/>
      <c r="E1007" s="586"/>
      <c r="F1007" s="473"/>
      <c r="G1007" s="608"/>
      <c r="H1007" s="475"/>
      <c r="I1007" s="613"/>
      <c r="J1007" s="614"/>
      <c r="K1007" s="614"/>
      <c r="L1007" s="615"/>
      <c r="M1007" s="644"/>
      <c r="N1007" s="505" t="str">
        <f>四年级BMI</f>
        <v/>
      </c>
      <c r="O1007" s="499" t="str">
        <f>四年级BMI等级</f>
        <v/>
      </c>
      <c r="P1007" s="500" t="str">
        <f>四年级BMI得分</f>
        <v/>
      </c>
      <c r="Q1007" s="515" t="str">
        <f>四年级肺活量得分</f>
        <v/>
      </c>
      <c r="R1007" s="512" t="str">
        <f>四年级等级</f>
        <v/>
      </c>
      <c r="S1007" s="516" t="str">
        <f>四年级50米跑得分</f>
        <v/>
      </c>
      <c r="T1007" s="517" t="str">
        <f>四年级等级</f>
        <v/>
      </c>
      <c r="U1007" s="516" t="str">
        <f>四年级坐位体前屈得分</f>
        <v/>
      </c>
      <c r="V1007" s="517" t="str">
        <f>四年级等级</f>
        <v/>
      </c>
      <c r="W1007" s="516" t="str">
        <f>四年级一分钟跳绳得分</f>
        <v/>
      </c>
      <c r="X1007" s="517" t="str">
        <f>四年级等级</f>
        <v/>
      </c>
      <c r="Y1007" s="515" t="str">
        <f>四年级仰卧起坐得分</f>
        <v/>
      </c>
      <c r="Z1007" s="518" t="str">
        <f>四年级等级</f>
        <v/>
      </c>
      <c r="AA1007" s="533"/>
      <c r="AB1007" s="515"/>
      <c r="AC1007" s="533" t="str">
        <f>四年级跳绳附加分</f>
        <v/>
      </c>
      <c r="AD1007" s="534" t="str">
        <f>四年级标准分</f>
        <v/>
      </c>
      <c r="AE1007" s="534" t="str">
        <f>四年级总分</f>
        <v/>
      </c>
      <c r="AF1007" s="517" t="str">
        <f>四年级等级</f>
        <v/>
      </c>
    </row>
    <row r="1008" spans="1:32">
      <c r="A1008" s="476">
        <v>415</v>
      </c>
      <c r="B1008" s="477">
        <v>26</v>
      </c>
      <c r="C1008" s="586"/>
      <c r="D1008" s="587"/>
      <c r="E1008" s="586"/>
      <c r="F1008" s="473"/>
      <c r="G1008" s="608"/>
      <c r="H1008" s="475"/>
      <c r="I1008" s="613"/>
      <c r="J1008" s="614"/>
      <c r="K1008" s="614"/>
      <c r="L1008" s="615"/>
      <c r="M1008" s="644"/>
      <c r="N1008" s="505" t="str">
        <f>四年级BMI</f>
        <v/>
      </c>
      <c r="O1008" s="499" t="str">
        <f>四年级BMI等级</f>
        <v/>
      </c>
      <c r="P1008" s="500" t="str">
        <f>四年级BMI得分</f>
        <v/>
      </c>
      <c r="Q1008" s="515" t="str">
        <f>四年级肺活量得分</f>
        <v/>
      </c>
      <c r="R1008" s="512" t="str">
        <f>四年级等级</f>
        <v/>
      </c>
      <c r="S1008" s="516" t="str">
        <f>四年级50米跑得分</f>
        <v/>
      </c>
      <c r="T1008" s="517" t="str">
        <f>四年级等级</f>
        <v/>
      </c>
      <c r="U1008" s="516" t="str">
        <f>四年级坐位体前屈得分</f>
        <v/>
      </c>
      <c r="V1008" s="517" t="str">
        <f>四年级等级</f>
        <v/>
      </c>
      <c r="W1008" s="516" t="str">
        <f>四年级一分钟跳绳得分</f>
        <v/>
      </c>
      <c r="X1008" s="517" t="str">
        <f>四年级等级</f>
        <v/>
      </c>
      <c r="Y1008" s="515" t="str">
        <f>四年级仰卧起坐得分</f>
        <v/>
      </c>
      <c r="Z1008" s="518" t="str">
        <f>四年级等级</f>
        <v/>
      </c>
      <c r="AA1008" s="533"/>
      <c r="AB1008" s="515"/>
      <c r="AC1008" s="533" t="str">
        <f>四年级跳绳附加分</f>
        <v/>
      </c>
      <c r="AD1008" s="534" t="str">
        <f>四年级标准分</f>
        <v/>
      </c>
      <c r="AE1008" s="534" t="str">
        <f>四年级总分</f>
        <v/>
      </c>
      <c r="AF1008" s="517" t="str">
        <f>四年级等级</f>
        <v/>
      </c>
    </row>
    <row r="1009" spans="1:32">
      <c r="A1009" s="476">
        <v>415</v>
      </c>
      <c r="B1009" s="477">
        <v>27</v>
      </c>
      <c r="C1009" s="586"/>
      <c r="D1009" s="587"/>
      <c r="E1009" s="586"/>
      <c r="F1009" s="473"/>
      <c r="G1009" s="608"/>
      <c r="H1009" s="475"/>
      <c r="I1009" s="613"/>
      <c r="J1009" s="614"/>
      <c r="K1009" s="614"/>
      <c r="L1009" s="615"/>
      <c r="M1009" s="644"/>
      <c r="N1009" s="505" t="str">
        <f>四年级BMI</f>
        <v/>
      </c>
      <c r="O1009" s="499" t="str">
        <f>四年级BMI等级</f>
        <v/>
      </c>
      <c r="P1009" s="500" t="str">
        <f>四年级BMI得分</f>
        <v/>
      </c>
      <c r="Q1009" s="515" t="str">
        <f>四年级肺活量得分</f>
        <v/>
      </c>
      <c r="R1009" s="512" t="str">
        <f>四年级等级</f>
        <v/>
      </c>
      <c r="S1009" s="516" t="str">
        <f>四年级50米跑得分</f>
        <v/>
      </c>
      <c r="T1009" s="517" t="str">
        <f>四年级等级</f>
        <v/>
      </c>
      <c r="U1009" s="516" t="str">
        <f>四年级坐位体前屈得分</f>
        <v/>
      </c>
      <c r="V1009" s="517" t="str">
        <f>四年级等级</f>
        <v/>
      </c>
      <c r="W1009" s="516" t="str">
        <f>四年级一分钟跳绳得分</f>
        <v/>
      </c>
      <c r="X1009" s="517" t="str">
        <f>四年级等级</f>
        <v/>
      </c>
      <c r="Y1009" s="515" t="str">
        <f>四年级仰卧起坐得分</f>
        <v/>
      </c>
      <c r="Z1009" s="518" t="str">
        <f>四年级等级</f>
        <v/>
      </c>
      <c r="AA1009" s="533"/>
      <c r="AB1009" s="515"/>
      <c r="AC1009" s="533" t="str">
        <f>四年级跳绳附加分</f>
        <v/>
      </c>
      <c r="AD1009" s="534" t="str">
        <f>四年级标准分</f>
        <v/>
      </c>
      <c r="AE1009" s="534" t="str">
        <f>四年级总分</f>
        <v/>
      </c>
      <c r="AF1009" s="517" t="str">
        <f>四年级等级</f>
        <v/>
      </c>
    </row>
    <row r="1010" spans="1:32">
      <c r="A1010" s="476">
        <v>415</v>
      </c>
      <c r="B1010" s="477">
        <v>28</v>
      </c>
      <c r="C1010" s="586"/>
      <c r="D1010" s="587"/>
      <c r="E1010" s="586"/>
      <c r="F1010" s="473"/>
      <c r="G1010" s="608"/>
      <c r="H1010" s="475"/>
      <c r="I1010" s="613"/>
      <c r="J1010" s="614"/>
      <c r="K1010" s="614"/>
      <c r="L1010" s="615"/>
      <c r="M1010" s="644"/>
      <c r="N1010" s="505" t="str">
        <f>四年级BMI</f>
        <v/>
      </c>
      <c r="O1010" s="499" t="str">
        <f>四年级BMI等级</f>
        <v/>
      </c>
      <c r="P1010" s="500" t="str">
        <f>四年级BMI得分</f>
        <v/>
      </c>
      <c r="Q1010" s="515" t="str">
        <f>四年级肺活量得分</f>
        <v/>
      </c>
      <c r="R1010" s="512" t="str">
        <f>四年级等级</f>
        <v/>
      </c>
      <c r="S1010" s="516" t="str">
        <f>四年级50米跑得分</f>
        <v/>
      </c>
      <c r="T1010" s="517" t="str">
        <f>四年级等级</f>
        <v/>
      </c>
      <c r="U1010" s="516" t="str">
        <f>四年级坐位体前屈得分</f>
        <v/>
      </c>
      <c r="V1010" s="517" t="str">
        <f>四年级等级</f>
        <v/>
      </c>
      <c r="W1010" s="516" t="str">
        <f>四年级一分钟跳绳得分</f>
        <v/>
      </c>
      <c r="X1010" s="517" t="str">
        <f>四年级等级</f>
        <v/>
      </c>
      <c r="Y1010" s="515" t="str">
        <f>四年级仰卧起坐得分</f>
        <v/>
      </c>
      <c r="Z1010" s="518" t="str">
        <f>四年级等级</f>
        <v/>
      </c>
      <c r="AA1010" s="533"/>
      <c r="AB1010" s="515"/>
      <c r="AC1010" s="533" t="str">
        <f>四年级跳绳附加分</f>
        <v/>
      </c>
      <c r="AD1010" s="534" t="str">
        <f>四年级标准分</f>
        <v/>
      </c>
      <c r="AE1010" s="534" t="str">
        <f>四年级总分</f>
        <v/>
      </c>
      <c r="AF1010" s="517" t="str">
        <f>四年级等级</f>
        <v/>
      </c>
    </row>
    <row r="1011" spans="1:32">
      <c r="A1011" s="476">
        <v>415</v>
      </c>
      <c r="B1011" s="477">
        <v>29</v>
      </c>
      <c r="C1011" s="586"/>
      <c r="D1011" s="587"/>
      <c r="E1011" s="586"/>
      <c r="F1011" s="473"/>
      <c r="G1011" s="608"/>
      <c r="H1011" s="475"/>
      <c r="I1011" s="613"/>
      <c r="J1011" s="614"/>
      <c r="K1011" s="614"/>
      <c r="L1011" s="615"/>
      <c r="M1011" s="644"/>
      <c r="N1011" s="505" t="str">
        <f>四年级BMI</f>
        <v/>
      </c>
      <c r="O1011" s="499" t="str">
        <f>四年级BMI等级</f>
        <v/>
      </c>
      <c r="P1011" s="500" t="str">
        <f>四年级BMI得分</f>
        <v/>
      </c>
      <c r="Q1011" s="515" t="str">
        <f>四年级肺活量得分</f>
        <v/>
      </c>
      <c r="R1011" s="512" t="str">
        <f>四年级等级</f>
        <v/>
      </c>
      <c r="S1011" s="516" t="str">
        <f>四年级50米跑得分</f>
        <v/>
      </c>
      <c r="T1011" s="517" t="str">
        <f>四年级等级</f>
        <v/>
      </c>
      <c r="U1011" s="516" t="str">
        <f>四年级坐位体前屈得分</f>
        <v/>
      </c>
      <c r="V1011" s="517" t="str">
        <f>四年级等级</f>
        <v/>
      </c>
      <c r="W1011" s="516" t="str">
        <f>四年级一分钟跳绳得分</f>
        <v/>
      </c>
      <c r="X1011" s="517" t="str">
        <f>四年级等级</f>
        <v/>
      </c>
      <c r="Y1011" s="515" t="str">
        <f>四年级仰卧起坐得分</f>
        <v/>
      </c>
      <c r="Z1011" s="518" t="str">
        <f>四年级等级</f>
        <v/>
      </c>
      <c r="AA1011" s="533"/>
      <c r="AB1011" s="515"/>
      <c r="AC1011" s="533" t="str">
        <f>四年级跳绳附加分</f>
        <v/>
      </c>
      <c r="AD1011" s="534" t="str">
        <f>四年级标准分</f>
        <v/>
      </c>
      <c r="AE1011" s="534" t="str">
        <f>四年级总分</f>
        <v/>
      </c>
      <c r="AF1011" s="517" t="str">
        <f>四年级等级</f>
        <v/>
      </c>
    </row>
    <row r="1012" spans="1:32">
      <c r="A1012" s="476">
        <v>415</v>
      </c>
      <c r="B1012" s="477">
        <v>30</v>
      </c>
      <c r="C1012" s="586"/>
      <c r="D1012" s="587"/>
      <c r="E1012" s="586"/>
      <c r="F1012" s="473"/>
      <c r="G1012" s="608"/>
      <c r="H1012" s="475"/>
      <c r="I1012" s="613"/>
      <c r="J1012" s="614"/>
      <c r="K1012" s="614"/>
      <c r="L1012" s="615"/>
      <c r="M1012" s="644"/>
      <c r="N1012" s="505" t="str">
        <f>四年级BMI</f>
        <v/>
      </c>
      <c r="O1012" s="499" t="str">
        <f>四年级BMI等级</f>
        <v/>
      </c>
      <c r="P1012" s="500" t="str">
        <f>四年级BMI得分</f>
        <v/>
      </c>
      <c r="Q1012" s="515" t="str">
        <f>四年级肺活量得分</f>
        <v/>
      </c>
      <c r="R1012" s="512" t="str">
        <f>四年级等级</f>
        <v/>
      </c>
      <c r="S1012" s="516" t="str">
        <f>四年级50米跑得分</f>
        <v/>
      </c>
      <c r="T1012" s="517" t="str">
        <f>四年级等级</f>
        <v/>
      </c>
      <c r="U1012" s="516" t="str">
        <f>四年级坐位体前屈得分</f>
        <v/>
      </c>
      <c r="V1012" s="517" t="str">
        <f>四年级等级</f>
        <v/>
      </c>
      <c r="W1012" s="516" t="str">
        <f>四年级一分钟跳绳得分</f>
        <v/>
      </c>
      <c r="X1012" s="517" t="str">
        <f>四年级等级</f>
        <v/>
      </c>
      <c r="Y1012" s="515" t="str">
        <f>四年级仰卧起坐得分</f>
        <v/>
      </c>
      <c r="Z1012" s="518" t="str">
        <f>四年级等级</f>
        <v/>
      </c>
      <c r="AA1012" s="533"/>
      <c r="AB1012" s="515"/>
      <c r="AC1012" s="533" t="str">
        <f>四年级跳绳附加分</f>
        <v/>
      </c>
      <c r="AD1012" s="534" t="str">
        <f>四年级标准分</f>
        <v/>
      </c>
      <c r="AE1012" s="534" t="str">
        <f>四年级总分</f>
        <v/>
      </c>
      <c r="AF1012" s="517" t="str">
        <f>四年级等级</f>
        <v/>
      </c>
    </row>
    <row r="1013" spans="1:32">
      <c r="A1013" s="476">
        <v>415</v>
      </c>
      <c r="B1013" s="477">
        <v>31</v>
      </c>
      <c r="C1013" s="586"/>
      <c r="D1013" s="587"/>
      <c r="E1013" s="586"/>
      <c r="F1013" s="473"/>
      <c r="G1013" s="608"/>
      <c r="H1013" s="475"/>
      <c r="I1013" s="613"/>
      <c r="J1013" s="614"/>
      <c r="K1013" s="614"/>
      <c r="L1013" s="615"/>
      <c r="M1013" s="644"/>
      <c r="N1013" s="505" t="str">
        <f>四年级BMI</f>
        <v/>
      </c>
      <c r="O1013" s="499" t="str">
        <f>四年级BMI等级</f>
        <v/>
      </c>
      <c r="P1013" s="500" t="str">
        <f>四年级BMI得分</f>
        <v/>
      </c>
      <c r="Q1013" s="515" t="str">
        <f>四年级肺活量得分</f>
        <v/>
      </c>
      <c r="R1013" s="512" t="str">
        <f>四年级等级</f>
        <v/>
      </c>
      <c r="S1013" s="516" t="str">
        <f>四年级50米跑得分</f>
        <v/>
      </c>
      <c r="T1013" s="517" t="str">
        <f>四年级等级</f>
        <v/>
      </c>
      <c r="U1013" s="516" t="str">
        <f>四年级坐位体前屈得分</f>
        <v/>
      </c>
      <c r="V1013" s="517" t="str">
        <f>四年级等级</f>
        <v/>
      </c>
      <c r="W1013" s="516" t="str">
        <f>四年级一分钟跳绳得分</f>
        <v/>
      </c>
      <c r="X1013" s="517" t="str">
        <f>四年级等级</f>
        <v/>
      </c>
      <c r="Y1013" s="515" t="str">
        <f>四年级仰卧起坐得分</f>
        <v/>
      </c>
      <c r="Z1013" s="518" t="str">
        <f>四年级等级</f>
        <v/>
      </c>
      <c r="AA1013" s="533"/>
      <c r="AB1013" s="515"/>
      <c r="AC1013" s="533" t="str">
        <f>四年级跳绳附加分</f>
        <v/>
      </c>
      <c r="AD1013" s="534" t="str">
        <f>四年级标准分</f>
        <v/>
      </c>
      <c r="AE1013" s="534" t="str">
        <f>四年级总分</f>
        <v/>
      </c>
      <c r="AF1013" s="517" t="str">
        <f>四年级等级</f>
        <v/>
      </c>
    </row>
    <row r="1014" spans="1:32">
      <c r="A1014" s="476">
        <v>415</v>
      </c>
      <c r="B1014" s="477">
        <v>32</v>
      </c>
      <c r="C1014" s="586"/>
      <c r="D1014" s="587"/>
      <c r="E1014" s="586"/>
      <c r="F1014" s="473"/>
      <c r="G1014" s="608"/>
      <c r="H1014" s="475"/>
      <c r="I1014" s="613"/>
      <c r="J1014" s="614"/>
      <c r="K1014" s="614"/>
      <c r="L1014" s="615"/>
      <c r="M1014" s="644"/>
      <c r="N1014" s="505" t="str">
        <f>四年级BMI</f>
        <v/>
      </c>
      <c r="O1014" s="499" t="str">
        <f>四年级BMI等级</f>
        <v/>
      </c>
      <c r="P1014" s="500" t="str">
        <f>四年级BMI得分</f>
        <v/>
      </c>
      <c r="Q1014" s="515" t="str">
        <f>四年级肺活量得分</f>
        <v/>
      </c>
      <c r="R1014" s="512" t="str">
        <f>四年级等级</f>
        <v/>
      </c>
      <c r="S1014" s="516" t="str">
        <f>四年级50米跑得分</f>
        <v/>
      </c>
      <c r="T1014" s="517" t="str">
        <f>四年级等级</f>
        <v/>
      </c>
      <c r="U1014" s="516" t="str">
        <f>四年级坐位体前屈得分</f>
        <v/>
      </c>
      <c r="V1014" s="517" t="str">
        <f>四年级等级</f>
        <v/>
      </c>
      <c r="W1014" s="516" t="str">
        <f>四年级一分钟跳绳得分</f>
        <v/>
      </c>
      <c r="X1014" s="517" t="str">
        <f>四年级等级</f>
        <v/>
      </c>
      <c r="Y1014" s="515" t="str">
        <f>四年级仰卧起坐得分</f>
        <v/>
      </c>
      <c r="Z1014" s="518" t="str">
        <f>四年级等级</f>
        <v/>
      </c>
      <c r="AA1014" s="533"/>
      <c r="AB1014" s="515"/>
      <c r="AC1014" s="533" t="str">
        <f>四年级跳绳附加分</f>
        <v/>
      </c>
      <c r="AD1014" s="534" t="str">
        <f>四年级标准分</f>
        <v/>
      </c>
      <c r="AE1014" s="534" t="str">
        <f>四年级总分</f>
        <v/>
      </c>
      <c r="AF1014" s="517" t="str">
        <f>四年级等级</f>
        <v/>
      </c>
    </row>
    <row r="1015" spans="1:32">
      <c r="A1015" s="476">
        <v>415</v>
      </c>
      <c r="B1015" s="477">
        <v>33</v>
      </c>
      <c r="C1015" s="586"/>
      <c r="D1015" s="587"/>
      <c r="E1015" s="586"/>
      <c r="F1015" s="473"/>
      <c r="G1015" s="608"/>
      <c r="H1015" s="475"/>
      <c r="I1015" s="613"/>
      <c r="J1015" s="614"/>
      <c r="K1015" s="614"/>
      <c r="L1015" s="615"/>
      <c r="M1015" s="644"/>
      <c r="N1015" s="505" t="str">
        <f>四年级BMI</f>
        <v/>
      </c>
      <c r="O1015" s="499" t="str">
        <f>四年级BMI等级</f>
        <v/>
      </c>
      <c r="P1015" s="500" t="str">
        <f>四年级BMI得分</f>
        <v/>
      </c>
      <c r="Q1015" s="515" t="str">
        <f>四年级肺活量得分</f>
        <v/>
      </c>
      <c r="R1015" s="512" t="str">
        <f>四年级等级</f>
        <v/>
      </c>
      <c r="S1015" s="516" t="str">
        <f>四年级50米跑得分</f>
        <v/>
      </c>
      <c r="T1015" s="517" t="str">
        <f>四年级等级</f>
        <v/>
      </c>
      <c r="U1015" s="516" t="str">
        <f>四年级坐位体前屈得分</f>
        <v/>
      </c>
      <c r="V1015" s="517" t="str">
        <f>四年级等级</f>
        <v/>
      </c>
      <c r="W1015" s="516" t="str">
        <f>四年级一分钟跳绳得分</f>
        <v/>
      </c>
      <c r="X1015" s="517" t="str">
        <f>四年级等级</f>
        <v/>
      </c>
      <c r="Y1015" s="515" t="str">
        <f>四年级仰卧起坐得分</f>
        <v/>
      </c>
      <c r="Z1015" s="518" t="str">
        <f>四年级等级</f>
        <v/>
      </c>
      <c r="AA1015" s="533"/>
      <c r="AB1015" s="515"/>
      <c r="AC1015" s="533" t="str">
        <f>四年级跳绳附加分</f>
        <v/>
      </c>
      <c r="AD1015" s="534" t="str">
        <f>四年级标准分</f>
        <v/>
      </c>
      <c r="AE1015" s="534" t="str">
        <f>四年级总分</f>
        <v/>
      </c>
      <c r="AF1015" s="517" t="str">
        <f>四年级等级</f>
        <v/>
      </c>
    </row>
    <row r="1016" spans="1:32">
      <c r="A1016" s="476">
        <v>415</v>
      </c>
      <c r="B1016" s="477">
        <v>34</v>
      </c>
      <c r="C1016" s="586"/>
      <c r="D1016" s="587"/>
      <c r="E1016" s="586"/>
      <c r="F1016" s="473"/>
      <c r="G1016" s="608"/>
      <c r="H1016" s="475"/>
      <c r="I1016" s="613"/>
      <c r="J1016" s="614"/>
      <c r="K1016" s="614"/>
      <c r="L1016" s="615"/>
      <c r="M1016" s="644"/>
      <c r="N1016" s="505" t="str">
        <f>四年级BMI</f>
        <v/>
      </c>
      <c r="O1016" s="499" t="str">
        <f>四年级BMI等级</f>
        <v/>
      </c>
      <c r="P1016" s="500" t="str">
        <f>四年级BMI得分</f>
        <v/>
      </c>
      <c r="Q1016" s="515" t="str">
        <f>四年级肺活量得分</f>
        <v/>
      </c>
      <c r="R1016" s="512" t="str">
        <f>四年级等级</f>
        <v/>
      </c>
      <c r="S1016" s="516" t="str">
        <f>四年级50米跑得分</f>
        <v/>
      </c>
      <c r="T1016" s="517" t="str">
        <f>四年级等级</f>
        <v/>
      </c>
      <c r="U1016" s="516" t="str">
        <f>四年级坐位体前屈得分</f>
        <v/>
      </c>
      <c r="V1016" s="517" t="str">
        <f>四年级等级</f>
        <v/>
      </c>
      <c r="W1016" s="516" t="str">
        <f>四年级一分钟跳绳得分</f>
        <v/>
      </c>
      <c r="X1016" s="517" t="str">
        <f>四年级等级</f>
        <v/>
      </c>
      <c r="Y1016" s="515" t="str">
        <f>四年级仰卧起坐得分</f>
        <v/>
      </c>
      <c r="Z1016" s="518" t="str">
        <f>四年级等级</f>
        <v/>
      </c>
      <c r="AA1016" s="533"/>
      <c r="AB1016" s="515"/>
      <c r="AC1016" s="533" t="str">
        <f>四年级跳绳附加分</f>
        <v/>
      </c>
      <c r="AD1016" s="534" t="str">
        <f>四年级标准分</f>
        <v/>
      </c>
      <c r="AE1016" s="534" t="str">
        <f>四年级总分</f>
        <v/>
      </c>
      <c r="AF1016" s="517" t="str">
        <f>四年级等级</f>
        <v/>
      </c>
    </row>
    <row r="1017" spans="1:32">
      <c r="A1017" s="476">
        <v>415</v>
      </c>
      <c r="B1017" s="477">
        <v>35</v>
      </c>
      <c r="C1017" s="586"/>
      <c r="D1017" s="587"/>
      <c r="E1017" s="586"/>
      <c r="F1017" s="473"/>
      <c r="G1017" s="608"/>
      <c r="H1017" s="475"/>
      <c r="I1017" s="613"/>
      <c r="J1017" s="614"/>
      <c r="K1017" s="614"/>
      <c r="L1017" s="615"/>
      <c r="M1017" s="644"/>
      <c r="N1017" s="505" t="str">
        <f>四年级BMI</f>
        <v/>
      </c>
      <c r="O1017" s="499" t="str">
        <f>四年级BMI等级</f>
        <v/>
      </c>
      <c r="P1017" s="500" t="str">
        <f>四年级BMI得分</f>
        <v/>
      </c>
      <c r="Q1017" s="515" t="str">
        <f>四年级肺活量得分</f>
        <v/>
      </c>
      <c r="R1017" s="512" t="str">
        <f>四年级等级</f>
        <v/>
      </c>
      <c r="S1017" s="516" t="str">
        <f>四年级50米跑得分</f>
        <v/>
      </c>
      <c r="T1017" s="517" t="str">
        <f>四年级等级</f>
        <v/>
      </c>
      <c r="U1017" s="516" t="str">
        <f>四年级坐位体前屈得分</f>
        <v/>
      </c>
      <c r="V1017" s="517" t="str">
        <f>四年级等级</f>
        <v/>
      </c>
      <c r="W1017" s="516" t="str">
        <f>四年级一分钟跳绳得分</f>
        <v/>
      </c>
      <c r="X1017" s="517" t="str">
        <f>四年级等级</f>
        <v/>
      </c>
      <c r="Y1017" s="515" t="str">
        <f>四年级仰卧起坐得分</f>
        <v/>
      </c>
      <c r="Z1017" s="518" t="str">
        <f>四年级等级</f>
        <v/>
      </c>
      <c r="AA1017" s="533"/>
      <c r="AB1017" s="515"/>
      <c r="AC1017" s="533" t="str">
        <f>四年级跳绳附加分</f>
        <v/>
      </c>
      <c r="AD1017" s="534" t="str">
        <f>四年级标准分</f>
        <v/>
      </c>
      <c r="AE1017" s="534" t="str">
        <f>四年级总分</f>
        <v/>
      </c>
      <c r="AF1017" s="517" t="str">
        <f>四年级等级</f>
        <v/>
      </c>
    </row>
    <row r="1018" spans="1:32">
      <c r="A1018" s="476">
        <v>415</v>
      </c>
      <c r="B1018" s="477">
        <v>36</v>
      </c>
      <c r="C1018" s="586"/>
      <c r="D1018" s="587"/>
      <c r="E1018" s="586"/>
      <c r="F1018" s="473"/>
      <c r="G1018" s="608"/>
      <c r="H1018" s="475"/>
      <c r="I1018" s="613"/>
      <c r="J1018" s="614"/>
      <c r="K1018" s="614"/>
      <c r="L1018" s="615"/>
      <c r="M1018" s="644"/>
      <c r="N1018" s="505" t="str">
        <f>四年级BMI</f>
        <v/>
      </c>
      <c r="O1018" s="499" t="str">
        <f>四年级BMI等级</f>
        <v/>
      </c>
      <c r="P1018" s="500" t="str">
        <f>四年级BMI得分</f>
        <v/>
      </c>
      <c r="Q1018" s="515" t="str">
        <f>四年级肺活量得分</f>
        <v/>
      </c>
      <c r="R1018" s="512" t="str">
        <f>四年级等级</f>
        <v/>
      </c>
      <c r="S1018" s="516" t="str">
        <f>四年级50米跑得分</f>
        <v/>
      </c>
      <c r="T1018" s="517" t="str">
        <f>四年级等级</f>
        <v/>
      </c>
      <c r="U1018" s="516" t="str">
        <f>四年级坐位体前屈得分</f>
        <v/>
      </c>
      <c r="V1018" s="517" t="str">
        <f>四年级等级</f>
        <v/>
      </c>
      <c r="W1018" s="516" t="str">
        <f>四年级一分钟跳绳得分</f>
        <v/>
      </c>
      <c r="X1018" s="517" t="str">
        <f>四年级等级</f>
        <v/>
      </c>
      <c r="Y1018" s="515" t="str">
        <f>四年级仰卧起坐得分</f>
        <v/>
      </c>
      <c r="Z1018" s="518" t="str">
        <f>四年级等级</f>
        <v/>
      </c>
      <c r="AA1018" s="533"/>
      <c r="AB1018" s="515"/>
      <c r="AC1018" s="533" t="str">
        <f>四年级跳绳附加分</f>
        <v/>
      </c>
      <c r="AD1018" s="534" t="str">
        <f>四年级标准分</f>
        <v/>
      </c>
      <c r="AE1018" s="534" t="str">
        <f>四年级总分</f>
        <v/>
      </c>
      <c r="AF1018" s="517" t="str">
        <f>四年级等级</f>
        <v/>
      </c>
    </row>
    <row r="1019" spans="1:32">
      <c r="A1019" s="476">
        <v>415</v>
      </c>
      <c r="B1019" s="477">
        <v>37</v>
      </c>
      <c r="C1019" s="586"/>
      <c r="D1019" s="587"/>
      <c r="E1019" s="586"/>
      <c r="F1019" s="473"/>
      <c r="G1019" s="608"/>
      <c r="H1019" s="475"/>
      <c r="I1019" s="613"/>
      <c r="J1019" s="614"/>
      <c r="K1019" s="614"/>
      <c r="L1019" s="615"/>
      <c r="M1019" s="644"/>
      <c r="N1019" s="505" t="str">
        <f>四年级BMI</f>
        <v/>
      </c>
      <c r="O1019" s="499" t="str">
        <f>四年级BMI等级</f>
        <v/>
      </c>
      <c r="P1019" s="500" t="str">
        <f>四年级BMI得分</f>
        <v/>
      </c>
      <c r="Q1019" s="515" t="str">
        <f>四年级肺活量得分</f>
        <v/>
      </c>
      <c r="R1019" s="512" t="str">
        <f>四年级等级</f>
        <v/>
      </c>
      <c r="S1019" s="516" t="str">
        <f>四年级50米跑得分</f>
        <v/>
      </c>
      <c r="T1019" s="517" t="str">
        <f>四年级等级</f>
        <v/>
      </c>
      <c r="U1019" s="516" t="str">
        <f>四年级坐位体前屈得分</f>
        <v/>
      </c>
      <c r="V1019" s="517" t="str">
        <f>四年级等级</f>
        <v/>
      </c>
      <c r="W1019" s="516" t="str">
        <f>四年级一分钟跳绳得分</f>
        <v/>
      </c>
      <c r="X1019" s="517" t="str">
        <f>四年级等级</f>
        <v/>
      </c>
      <c r="Y1019" s="515" t="str">
        <f>四年级仰卧起坐得分</f>
        <v/>
      </c>
      <c r="Z1019" s="518" t="str">
        <f>四年级等级</f>
        <v/>
      </c>
      <c r="AA1019" s="533"/>
      <c r="AB1019" s="515"/>
      <c r="AC1019" s="533" t="str">
        <f>四年级跳绳附加分</f>
        <v/>
      </c>
      <c r="AD1019" s="534" t="str">
        <f>四年级标准分</f>
        <v/>
      </c>
      <c r="AE1019" s="534" t="str">
        <f>四年级总分</f>
        <v/>
      </c>
      <c r="AF1019" s="517" t="str">
        <f>四年级等级</f>
        <v/>
      </c>
    </row>
    <row r="1020" spans="1:32">
      <c r="A1020" s="476">
        <v>415</v>
      </c>
      <c r="B1020" s="477">
        <v>38</v>
      </c>
      <c r="C1020" s="586"/>
      <c r="D1020" s="587"/>
      <c r="E1020" s="586"/>
      <c r="F1020" s="473"/>
      <c r="G1020" s="608"/>
      <c r="H1020" s="475"/>
      <c r="I1020" s="613"/>
      <c r="J1020" s="614"/>
      <c r="K1020" s="614"/>
      <c r="L1020" s="615"/>
      <c r="M1020" s="644"/>
      <c r="N1020" s="505" t="str">
        <f>四年级BMI</f>
        <v/>
      </c>
      <c r="O1020" s="499" t="str">
        <f>四年级BMI等级</f>
        <v/>
      </c>
      <c r="P1020" s="500" t="str">
        <f>四年级BMI得分</f>
        <v/>
      </c>
      <c r="Q1020" s="515" t="str">
        <f>四年级肺活量得分</f>
        <v/>
      </c>
      <c r="R1020" s="512" t="str">
        <f>四年级等级</f>
        <v/>
      </c>
      <c r="S1020" s="516" t="str">
        <f>四年级50米跑得分</f>
        <v/>
      </c>
      <c r="T1020" s="517" t="str">
        <f>四年级等级</f>
        <v/>
      </c>
      <c r="U1020" s="516" t="str">
        <f>四年级坐位体前屈得分</f>
        <v/>
      </c>
      <c r="V1020" s="517" t="str">
        <f>四年级等级</f>
        <v/>
      </c>
      <c r="W1020" s="516" t="str">
        <f>四年级一分钟跳绳得分</f>
        <v/>
      </c>
      <c r="X1020" s="517" t="str">
        <f>四年级等级</f>
        <v/>
      </c>
      <c r="Y1020" s="515" t="str">
        <f>四年级仰卧起坐得分</f>
        <v/>
      </c>
      <c r="Z1020" s="518" t="str">
        <f>四年级等级</f>
        <v/>
      </c>
      <c r="AA1020" s="533"/>
      <c r="AB1020" s="515"/>
      <c r="AC1020" s="533" t="str">
        <f>四年级跳绳附加分</f>
        <v/>
      </c>
      <c r="AD1020" s="534" t="str">
        <f>四年级标准分</f>
        <v/>
      </c>
      <c r="AE1020" s="534" t="str">
        <f>四年级总分</f>
        <v/>
      </c>
      <c r="AF1020" s="517" t="str">
        <f>四年级等级</f>
        <v/>
      </c>
    </row>
    <row r="1021" spans="1:32">
      <c r="A1021" s="476">
        <v>415</v>
      </c>
      <c r="B1021" s="477">
        <v>39</v>
      </c>
      <c r="C1021" s="586"/>
      <c r="D1021" s="587"/>
      <c r="E1021" s="586"/>
      <c r="F1021" s="473"/>
      <c r="G1021" s="608"/>
      <c r="H1021" s="475"/>
      <c r="I1021" s="613"/>
      <c r="J1021" s="614"/>
      <c r="K1021" s="614"/>
      <c r="L1021" s="615"/>
      <c r="M1021" s="644"/>
      <c r="N1021" s="505" t="str">
        <f>四年级BMI</f>
        <v/>
      </c>
      <c r="O1021" s="499" t="str">
        <f>四年级BMI等级</f>
        <v/>
      </c>
      <c r="P1021" s="500" t="str">
        <f>四年级BMI得分</f>
        <v/>
      </c>
      <c r="Q1021" s="515" t="str">
        <f>四年级肺活量得分</f>
        <v/>
      </c>
      <c r="R1021" s="512" t="str">
        <f>四年级等级</f>
        <v/>
      </c>
      <c r="S1021" s="516" t="str">
        <f>四年级50米跑得分</f>
        <v/>
      </c>
      <c r="T1021" s="517" t="str">
        <f>四年级等级</f>
        <v/>
      </c>
      <c r="U1021" s="516" t="str">
        <f>四年级坐位体前屈得分</f>
        <v/>
      </c>
      <c r="V1021" s="517" t="str">
        <f>四年级等级</f>
        <v/>
      </c>
      <c r="W1021" s="516" t="str">
        <f>四年级一分钟跳绳得分</f>
        <v/>
      </c>
      <c r="X1021" s="517" t="str">
        <f>四年级等级</f>
        <v/>
      </c>
      <c r="Y1021" s="515" t="str">
        <f>四年级仰卧起坐得分</f>
        <v/>
      </c>
      <c r="Z1021" s="518" t="str">
        <f>四年级等级</f>
        <v/>
      </c>
      <c r="AA1021" s="533"/>
      <c r="AB1021" s="515"/>
      <c r="AC1021" s="533" t="str">
        <f>四年级跳绳附加分</f>
        <v/>
      </c>
      <c r="AD1021" s="534" t="str">
        <f>四年级标准分</f>
        <v/>
      </c>
      <c r="AE1021" s="534" t="str">
        <f>四年级总分</f>
        <v/>
      </c>
      <c r="AF1021" s="517" t="str">
        <f>四年级等级</f>
        <v/>
      </c>
    </row>
    <row r="1022" spans="1:32">
      <c r="A1022" s="476">
        <v>415</v>
      </c>
      <c r="B1022" s="477">
        <v>40</v>
      </c>
      <c r="C1022" s="586"/>
      <c r="D1022" s="587"/>
      <c r="E1022" s="586"/>
      <c r="F1022" s="473"/>
      <c r="G1022" s="608"/>
      <c r="H1022" s="475"/>
      <c r="I1022" s="613"/>
      <c r="J1022" s="614"/>
      <c r="K1022" s="614"/>
      <c r="L1022" s="615"/>
      <c r="M1022" s="644"/>
      <c r="N1022" s="505" t="str">
        <f>四年级BMI</f>
        <v/>
      </c>
      <c r="O1022" s="499" t="str">
        <f>四年级BMI等级</f>
        <v/>
      </c>
      <c r="P1022" s="500" t="str">
        <f>四年级BMI得分</f>
        <v/>
      </c>
      <c r="Q1022" s="515" t="str">
        <f>四年级肺活量得分</f>
        <v/>
      </c>
      <c r="R1022" s="512" t="str">
        <f>四年级等级</f>
        <v/>
      </c>
      <c r="S1022" s="516" t="str">
        <f>四年级50米跑得分</f>
        <v/>
      </c>
      <c r="T1022" s="517" t="str">
        <f>四年级等级</f>
        <v/>
      </c>
      <c r="U1022" s="516" t="str">
        <f>四年级坐位体前屈得分</f>
        <v/>
      </c>
      <c r="V1022" s="517" t="str">
        <f>四年级等级</f>
        <v/>
      </c>
      <c r="W1022" s="516" t="str">
        <f>四年级一分钟跳绳得分</f>
        <v/>
      </c>
      <c r="X1022" s="517" t="str">
        <f>四年级等级</f>
        <v/>
      </c>
      <c r="Y1022" s="515" t="str">
        <f>四年级仰卧起坐得分</f>
        <v/>
      </c>
      <c r="Z1022" s="518" t="str">
        <f>四年级等级</f>
        <v/>
      </c>
      <c r="AA1022" s="533"/>
      <c r="AB1022" s="515"/>
      <c r="AC1022" s="533" t="str">
        <f>四年级跳绳附加分</f>
        <v/>
      </c>
      <c r="AD1022" s="534" t="str">
        <f>四年级标准分</f>
        <v/>
      </c>
      <c r="AE1022" s="534" t="str">
        <f>四年级总分</f>
        <v/>
      </c>
      <c r="AF1022" s="517" t="str">
        <f>四年级等级</f>
        <v/>
      </c>
    </row>
    <row r="1023" spans="1:32">
      <c r="A1023" s="476">
        <v>415</v>
      </c>
      <c r="B1023" s="477">
        <v>41</v>
      </c>
      <c r="C1023" s="586"/>
      <c r="D1023" s="587"/>
      <c r="E1023" s="586"/>
      <c r="F1023" s="473"/>
      <c r="G1023" s="608"/>
      <c r="H1023" s="475"/>
      <c r="I1023" s="613"/>
      <c r="J1023" s="614"/>
      <c r="K1023" s="614"/>
      <c r="L1023" s="615"/>
      <c r="M1023" s="644"/>
      <c r="N1023" s="505" t="str">
        <f>四年级BMI</f>
        <v/>
      </c>
      <c r="O1023" s="499" t="str">
        <f>四年级BMI等级</f>
        <v/>
      </c>
      <c r="P1023" s="500" t="str">
        <f>四年级BMI得分</f>
        <v/>
      </c>
      <c r="Q1023" s="515" t="str">
        <f>四年级肺活量得分</f>
        <v/>
      </c>
      <c r="R1023" s="512" t="str">
        <f>四年级等级</f>
        <v/>
      </c>
      <c r="S1023" s="516" t="str">
        <f>四年级50米跑得分</f>
        <v/>
      </c>
      <c r="T1023" s="517" t="str">
        <f>四年级等级</f>
        <v/>
      </c>
      <c r="U1023" s="516" t="str">
        <f>四年级坐位体前屈得分</f>
        <v/>
      </c>
      <c r="V1023" s="517" t="str">
        <f>四年级等级</f>
        <v/>
      </c>
      <c r="W1023" s="516" t="str">
        <f>四年级一分钟跳绳得分</f>
        <v/>
      </c>
      <c r="X1023" s="517" t="str">
        <f>四年级等级</f>
        <v/>
      </c>
      <c r="Y1023" s="515" t="str">
        <f>四年级仰卧起坐得分</f>
        <v/>
      </c>
      <c r="Z1023" s="518" t="str">
        <f>四年级等级</f>
        <v/>
      </c>
      <c r="AA1023" s="533"/>
      <c r="AB1023" s="515"/>
      <c r="AC1023" s="533" t="str">
        <f>四年级跳绳附加分</f>
        <v/>
      </c>
      <c r="AD1023" s="534" t="str">
        <f>四年级标准分</f>
        <v/>
      </c>
      <c r="AE1023" s="534" t="str">
        <f>四年级总分</f>
        <v/>
      </c>
      <c r="AF1023" s="517" t="str">
        <f>四年级等级</f>
        <v/>
      </c>
    </row>
    <row r="1024" spans="1:32">
      <c r="A1024" s="476">
        <v>415</v>
      </c>
      <c r="B1024" s="477">
        <v>42</v>
      </c>
      <c r="C1024" s="586"/>
      <c r="D1024" s="587"/>
      <c r="E1024" s="586"/>
      <c r="F1024" s="473"/>
      <c r="G1024" s="608"/>
      <c r="H1024" s="475"/>
      <c r="I1024" s="613"/>
      <c r="J1024" s="614"/>
      <c r="K1024" s="614"/>
      <c r="L1024" s="615"/>
      <c r="M1024" s="644"/>
      <c r="N1024" s="505" t="str">
        <f>四年级BMI</f>
        <v/>
      </c>
      <c r="O1024" s="499" t="str">
        <f>四年级BMI等级</f>
        <v/>
      </c>
      <c r="P1024" s="500" t="str">
        <f>四年级BMI得分</f>
        <v/>
      </c>
      <c r="Q1024" s="515" t="str">
        <f>四年级肺活量得分</f>
        <v/>
      </c>
      <c r="R1024" s="512" t="str">
        <f>四年级等级</f>
        <v/>
      </c>
      <c r="S1024" s="516" t="str">
        <f>四年级50米跑得分</f>
        <v/>
      </c>
      <c r="T1024" s="517" t="str">
        <f>四年级等级</f>
        <v/>
      </c>
      <c r="U1024" s="516" t="str">
        <f>四年级坐位体前屈得分</f>
        <v/>
      </c>
      <c r="V1024" s="517" t="str">
        <f>四年级等级</f>
        <v/>
      </c>
      <c r="W1024" s="516" t="str">
        <f>四年级一分钟跳绳得分</f>
        <v/>
      </c>
      <c r="X1024" s="517" t="str">
        <f>四年级等级</f>
        <v/>
      </c>
      <c r="Y1024" s="515" t="str">
        <f>四年级仰卧起坐得分</f>
        <v/>
      </c>
      <c r="Z1024" s="518" t="str">
        <f>四年级等级</f>
        <v/>
      </c>
      <c r="AA1024" s="533"/>
      <c r="AB1024" s="515"/>
      <c r="AC1024" s="533" t="str">
        <f>四年级跳绳附加分</f>
        <v/>
      </c>
      <c r="AD1024" s="534" t="str">
        <f>四年级标准分</f>
        <v/>
      </c>
      <c r="AE1024" s="534" t="str">
        <f>四年级总分</f>
        <v/>
      </c>
      <c r="AF1024" s="517" t="str">
        <f>四年级等级</f>
        <v/>
      </c>
    </row>
    <row r="1025" spans="1:32">
      <c r="A1025" s="476">
        <v>415</v>
      </c>
      <c r="B1025" s="477">
        <v>43</v>
      </c>
      <c r="C1025" s="586"/>
      <c r="D1025" s="587"/>
      <c r="E1025" s="586"/>
      <c r="F1025" s="473"/>
      <c r="G1025" s="608"/>
      <c r="H1025" s="475"/>
      <c r="I1025" s="613"/>
      <c r="J1025" s="614"/>
      <c r="K1025" s="614"/>
      <c r="L1025" s="615"/>
      <c r="M1025" s="644"/>
      <c r="N1025" s="505" t="str">
        <f>四年级BMI</f>
        <v/>
      </c>
      <c r="O1025" s="499" t="str">
        <f>四年级BMI等级</f>
        <v/>
      </c>
      <c r="P1025" s="500" t="str">
        <f>四年级BMI得分</f>
        <v/>
      </c>
      <c r="Q1025" s="515" t="str">
        <f>四年级肺活量得分</f>
        <v/>
      </c>
      <c r="R1025" s="512" t="str">
        <f>四年级等级</f>
        <v/>
      </c>
      <c r="S1025" s="516" t="str">
        <f>四年级50米跑得分</f>
        <v/>
      </c>
      <c r="T1025" s="517" t="str">
        <f>四年级等级</f>
        <v/>
      </c>
      <c r="U1025" s="516" t="str">
        <f>四年级坐位体前屈得分</f>
        <v/>
      </c>
      <c r="V1025" s="517" t="str">
        <f>四年级等级</f>
        <v/>
      </c>
      <c r="W1025" s="516" t="str">
        <f>四年级一分钟跳绳得分</f>
        <v/>
      </c>
      <c r="X1025" s="517" t="str">
        <f>四年级等级</f>
        <v/>
      </c>
      <c r="Y1025" s="515" t="str">
        <f>四年级仰卧起坐得分</f>
        <v/>
      </c>
      <c r="Z1025" s="518" t="str">
        <f>四年级等级</f>
        <v/>
      </c>
      <c r="AA1025" s="533"/>
      <c r="AB1025" s="515"/>
      <c r="AC1025" s="533" t="str">
        <f>四年级跳绳附加分</f>
        <v/>
      </c>
      <c r="AD1025" s="534" t="str">
        <f>四年级标准分</f>
        <v/>
      </c>
      <c r="AE1025" s="534" t="str">
        <f>四年级总分</f>
        <v/>
      </c>
      <c r="AF1025" s="517" t="str">
        <f>四年级等级</f>
        <v/>
      </c>
    </row>
    <row r="1026" spans="1:32">
      <c r="A1026" s="476">
        <v>415</v>
      </c>
      <c r="B1026" s="477">
        <v>44</v>
      </c>
      <c r="C1026" s="586"/>
      <c r="D1026" s="587"/>
      <c r="E1026" s="586"/>
      <c r="F1026" s="473"/>
      <c r="G1026" s="608"/>
      <c r="H1026" s="475"/>
      <c r="I1026" s="613"/>
      <c r="J1026" s="614"/>
      <c r="K1026" s="614"/>
      <c r="L1026" s="615"/>
      <c r="M1026" s="644"/>
      <c r="N1026" s="505" t="str">
        <f>四年级BMI</f>
        <v/>
      </c>
      <c r="O1026" s="499" t="str">
        <f>四年级BMI等级</f>
        <v/>
      </c>
      <c r="P1026" s="500" t="str">
        <f>四年级BMI得分</f>
        <v/>
      </c>
      <c r="Q1026" s="515" t="str">
        <f>四年级肺活量得分</f>
        <v/>
      </c>
      <c r="R1026" s="512" t="str">
        <f>四年级等级</f>
        <v/>
      </c>
      <c r="S1026" s="516" t="str">
        <f>四年级50米跑得分</f>
        <v/>
      </c>
      <c r="T1026" s="517" t="str">
        <f>四年级等级</f>
        <v/>
      </c>
      <c r="U1026" s="516" t="str">
        <f>四年级坐位体前屈得分</f>
        <v/>
      </c>
      <c r="V1026" s="517" t="str">
        <f>四年级等级</f>
        <v/>
      </c>
      <c r="W1026" s="516" t="str">
        <f>四年级一分钟跳绳得分</f>
        <v/>
      </c>
      <c r="X1026" s="517" t="str">
        <f>四年级等级</f>
        <v/>
      </c>
      <c r="Y1026" s="515" t="str">
        <f>四年级仰卧起坐得分</f>
        <v/>
      </c>
      <c r="Z1026" s="518" t="str">
        <f>四年级等级</f>
        <v/>
      </c>
      <c r="AA1026" s="533"/>
      <c r="AB1026" s="515"/>
      <c r="AC1026" s="533" t="str">
        <f>四年级跳绳附加分</f>
        <v/>
      </c>
      <c r="AD1026" s="534" t="str">
        <f>四年级标准分</f>
        <v/>
      </c>
      <c r="AE1026" s="534" t="str">
        <f>四年级总分</f>
        <v/>
      </c>
      <c r="AF1026" s="517" t="str">
        <f>四年级等级</f>
        <v/>
      </c>
    </row>
    <row r="1027" spans="1:32">
      <c r="A1027" s="476">
        <v>415</v>
      </c>
      <c r="B1027" s="477">
        <v>45</v>
      </c>
      <c r="C1027" s="586"/>
      <c r="D1027" s="587"/>
      <c r="E1027" s="586"/>
      <c r="F1027" s="473"/>
      <c r="G1027" s="608"/>
      <c r="H1027" s="475"/>
      <c r="I1027" s="613"/>
      <c r="J1027" s="614"/>
      <c r="K1027" s="614"/>
      <c r="L1027" s="615"/>
      <c r="M1027" s="644"/>
      <c r="N1027" s="505" t="str">
        <f>四年级BMI</f>
        <v/>
      </c>
      <c r="O1027" s="499" t="str">
        <f>四年级BMI等级</f>
        <v/>
      </c>
      <c r="P1027" s="500" t="str">
        <f>四年级BMI得分</f>
        <v/>
      </c>
      <c r="Q1027" s="515" t="str">
        <f>四年级肺活量得分</f>
        <v/>
      </c>
      <c r="R1027" s="512" t="str">
        <f>四年级等级</f>
        <v/>
      </c>
      <c r="S1027" s="516" t="str">
        <f>四年级50米跑得分</f>
        <v/>
      </c>
      <c r="T1027" s="517" t="str">
        <f>四年级等级</f>
        <v/>
      </c>
      <c r="U1027" s="516" t="str">
        <f>四年级坐位体前屈得分</f>
        <v/>
      </c>
      <c r="V1027" s="517" t="str">
        <f>四年级等级</f>
        <v/>
      </c>
      <c r="W1027" s="516" t="str">
        <f>四年级一分钟跳绳得分</f>
        <v/>
      </c>
      <c r="X1027" s="517" t="str">
        <f>四年级等级</f>
        <v/>
      </c>
      <c r="Y1027" s="515" t="str">
        <f>四年级仰卧起坐得分</f>
        <v/>
      </c>
      <c r="Z1027" s="518" t="str">
        <f>四年级等级</f>
        <v/>
      </c>
      <c r="AA1027" s="533"/>
      <c r="AB1027" s="515"/>
      <c r="AC1027" s="533" t="str">
        <f>四年级跳绳附加分</f>
        <v/>
      </c>
      <c r="AD1027" s="534" t="str">
        <f>四年级标准分</f>
        <v/>
      </c>
      <c r="AE1027" s="534" t="str">
        <f>四年级总分</f>
        <v/>
      </c>
      <c r="AF1027" s="517" t="str">
        <f>四年级等级</f>
        <v/>
      </c>
    </row>
    <row r="1028" spans="1:32">
      <c r="A1028" s="476">
        <v>415</v>
      </c>
      <c r="B1028" s="477">
        <v>46</v>
      </c>
      <c r="C1028" s="586"/>
      <c r="D1028" s="587"/>
      <c r="E1028" s="586"/>
      <c r="F1028" s="473"/>
      <c r="G1028" s="608"/>
      <c r="H1028" s="475"/>
      <c r="I1028" s="613"/>
      <c r="J1028" s="614"/>
      <c r="K1028" s="614"/>
      <c r="L1028" s="615"/>
      <c r="M1028" s="644"/>
      <c r="N1028" s="505" t="str">
        <f>四年级BMI</f>
        <v/>
      </c>
      <c r="O1028" s="499" t="str">
        <f>四年级BMI等级</f>
        <v/>
      </c>
      <c r="P1028" s="500" t="str">
        <f>四年级BMI得分</f>
        <v/>
      </c>
      <c r="Q1028" s="515" t="str">
        <f>四年级肺活量得分</f>
        <v/>
      </c>
      <c r="R1028" s="512" t="str">
        <f>四年级等级</f>
        <v/>
      </c>
      <c r="S1028" s="516" t="str">
        <f>四年级50米跑得分</f>
        <v/>
      </c>
      <c r="T1028" s="517" t="str">
        <f>四年级等级</f>
        <v/>
      </c>
      <c r="U1028" s="516" t="str">
        <f>四年级坐位体前屈得分</f>
        <v/>
      </c>
      <c r="V1028" s="517" t="str">
        <f>四年级等级</f>
        <v/>
      </c>
      <c r="W1028" s="516" t="str">
        <f>四年级一分钟跳绳得分</f>
        <v/>
      </c>
      <c r="X1028" s="517" t="str">
        <f>四年级等级</f>
        <v/>
      </c>
      <c r="Y1028" s="515" t="str">
        <f>四年级仰卧起坐得分</f>
        <v/>
      </c>
      <c r="Z1028" s="518" t="str">
        <f>四年级等级</f>
        <v/>
      </c>
      <c r="AA1028" s="533"/>
      <c r="AB1028" s="515"/>
      <c r="AC1028" s="533" t="str">
        <f>四年级跳绳附加分</f>
        <v/>
      </c>
      <c r="AD1028" s="534" t="str">
        <f>四年级标准分</f>
        <v/>
      </c>
      <c r="AE1028" s="534" t="str">
        <f>四年级总分</f>
        <v/>
      </c>
      <c r="AF1028" s="517" t="str">
        <f>四年级等级</f>
        <v/>
      </c>
    </row>
    <row r="1029" spans="1:32">
      <c r="A1029" s="476">
        <v>415</v>
      </c>
      <c r="B1029" s="477">
        <v>47</v>
      </c>
      <c r="C1029" s="586"/>
      <c r="D1029" s="587"/>
      <c r="E1029" s="586"/>
      <c r="F1029" s="473"/>
      <c r="G1029" s="608"/>
      <c r="H1029" s="475"/>
      <c r="I1029" s="613"/>
      <c r="J1029" s="614"/>
      <c r="K1029" s="614"/>
      <c r="L1029" s="615"/>
      <c r="M1029" s="644"/>
      <c r="N1029" s="505" t="str">
        <f>四年级BMI</f>
        <v/>
      </c>
      <c r="O1029" s="499" t="str">
        <f>四年级BMI等级</f>
        <v/>
      </c>
      <c r="P1029" s="500" t="str">
        <f>四年级BMI得分</f>
        <v/>
      </c>
      <c r="Q1029" s="515" t="str">
        <f>四年级肺活量得分</f>
        <v/>
      </c>
      <c r="R1029" s="512" t="str">
        <f>四年级等级</f>
        <v/>
      </c>
      <c r="S1029" s="516" t="str">
        <f>四年级50米跑得分</f>
        <v/>
      </c>
      <c r="T1029" s="517" t="str">
        <f>四年级等级</f>
        <v/>
      </c>
      <c r="U1029" s="516" t="str">
        <f>四年级坐位体前屈得分</f>
        <v/>
      </c>
      <c r="V1029" s="517" t="str">
        <f>四年级等级</f>
        <v/>
      </c>
      <c r="W1029" s="516" t="str">
        <f>四年级一分钟跳绳得分</f>
        <v/>
      </c>
      <c r="X1029" s="517" t="str">
        <f>四年级等级</f>
        <v/>
      </c>
      <c r="Y1029" s="515" t="str">
        <f>四年级仰卧起坐得分</f>
        <v/>
      </c>
      <c r="Z1029" s="518" t="str">
        <f>四年级等级</f>
        <v/>
      </c>
      <c r="AA1029" s="533"/>
      <c r="AB1029" s="515"/>
      <c r="AC1029" s="533" t="str">
        <f>四年级跳绳附加分</f>
        <v/>
      </c>
      <c r="AD1029" s="534" t="str">
        <f>四年级标准分</f>
        <v/>
      </c>
      <c r="AE1029" s="534" t="str">
        <f>四年级总分</f>
        <v/>
      </c>
      <c r="AF1029" s="517" t="str">
        <f>四年级等级</f>
        <v/>
      </c>
    </row>
    <row r="1030" spans="1:32">
      <c r="A1030" s="476">
        <v>415</v>
      </c>
      <c r="B1030" s="477">
        <v>48</v>
      </c>
      <c r="C1030" s="586"/>
      <c r="D1030" s="587"/>
      <c r="E1030" s="586"/>
      <c r="F1030" s="609"/>
      <c r="G1030" s="608"/>
      <c r="H1030" s="475"/>
      <c r="I1030" s="613"/>
      <c r="J1030" s="614"/>
      <c r="K1030" s="614"/>
      <c r="L1030" s="615"/>
      <c r="M1030" s="644"/>
      <c r="N1030" s="505" t="str">
        <f>四年级BMI</f>
        <v/>
      </c>
      <c r="O1030" s="499" t="str">
        <f>四年级BMI等级</f>
        <v/>
      </c>
      <c r="P1030" s="500" t="str">
        <f>四年级BMI得分</f>
        <v/>
      </c>
      <c r="Q1030" s="515" t="str">
        <f>四年级肺活量得分</f>
        <v/>
      </c>
      <c r="R1030" s="512" t="str">
        <f>四年级等级</f>
        <v/>
      </c>
      <c r="S1030" s="516" t="str">
        <f>四年级50米跑得分</f>
        <v/>
      </c>
      <c r="T1030" s="517" t="str">
        <f>四年级等级</f>
        <v/>
      </c>
      <c r="U1030" s="516" t="str">
        <f>四年级坐位体前屈得分</f>
        <v/>
      </c>
      <c r="V1030" s="517" t="str">
        <f>四年级等级</f>
        <v/>
      </c>
      <c r="W1030" s="516" t="str">
        <f>四年级一分钟跳绳得分</f>
        <v/>
      </c>
      <c r="X1030" s="517" t="str">
        <f>四年级等级</f>
        <v/>
      </c>
      <c r="Y1030" s="515" t="str">
        <f>四年级仰卧起坐得分</f>
        <v/>
      </c>
      <c r="Z1030" s="518" t="str">
        <f>四年级等级</f>
        <v/>
      </c>
      <c r="AA1030" s="533"/>
      <c r="AB1030" s="515"/>
      <c r="AC1030" s="533" t="str">
        <f>四年级跳绳附加分</f>
        <v/>
      </c>
      <c r="AD1030" s="534" t="str">
        <f>四年级标准分</f>
        <v/>
      </c>
      <c r="AE1030" s="534" t="str">
        <f>四年级总分</f>
        <v/>
      </c>
      <c r="AF1030" s="517" t="str">
        <f>四年级等级</f>
        <v/>
      </c>
    </row>
    <row r="1031" spans="1:32">
      <c r="A1031" s="476">
        <v>415</v>
      </c>
      <c r="B1031" s="477">
        <v>49</v>
      </c>
      <c r="C1031" s="586"/>
      <c r="D1031" s="587"/>
      <c r="E1031" s="586"/>
      <c r="F1031" s="609"/>
      <c r="G1031" s="608"/>
      <c r="H1031" s="475"/>
      <c r="I1031" s="613"/>
      <c r="J1031" s="614"/>
      <c r="K1031" s="614"/>
      <c r="L1031" s="615"/>
      <c r="M1031" s="644"/>
      <c r="N1031" s="505" t="str">
        <f>四年级BMI</f>
        <v/>
      </c>
      <c r="O1031" s="499" t="str">
        <f>四年级BMI等级</f>
        <v/>
      </c>
      <c r="P1031" s="500" t="str">
        <f>四年级BMI得分</f>
        <v/>
      </c>
      <c r="Q1031" s="515" t="str">
        <f>四年级肺活量得分</f>
        <v/>
      </c>
      <c r="R1031" s="512" t="str">
        <f>四年级等级</f>
        <v/>
      </c>
      <c r="S1031" s="516" t="str">
        <f>四年级50米跑得分</f>
        <v/>
      </c>
      <c r="T1031" s="517" t="str">
        <f>四年级等级</f>
        <v/>
      </c>
      <c r="U1031" s="516" t="str">
        <f>四年级坐位体前屈得分</f>
        <v/>
      </c>
      <c r="V1031" s="517" t="str">
        <f>四年级等级</f>
        <v/>
      </c>
      <c r="W1031" s="516" t="str">
        <f>四年级一分钟跳绳得分</f>
        <v/>
      </c>
      <c r="X1031" s="517" t="str">
        <f>四年级等级</f>
        <v/>
      </c>
      <c r="Y1031" s="515" t="str">
        <f>四年级仰卧起坐得分</f>
        <v/>
      </c>
      <c r="Z1031" s="518" t="str">
        <f>四年级等级</f>
        <v/>
      </c>
      <c r="AA1031" s="533"/>
      <c r="AB1031" s="515"/>
      <c r="AC1031" s="533" t="str">
        <f>四年级跳绳附加分</f>
        <v/>
      </c>
      <c r="AD1031" s="534" t="str">
        <f>四年级标准分</f>
        <v/>
      </c>
      <c r="AE1031" s="534" t="str">
        <f>四年级总分</f>
        <v/>
      </c>
      <c r="AF1031" s="517" t="str">
        <f>四年级等级</f>
        <v/>
      </c>
    </row>
    <row r="1032" spans="1:32">
      <c r="A1032" s="476">
        <v>415</v>
      </c>
      <c r="B1032" s="477">
        <v>50</v>
      </c>
      <c r="C1032" s="586"/>
      <c r="D1032" s="587"/>
      <c r="E1032" s="586"/>
      <c r="F1032" s="609"/>
      <c r="G1032" s="608"/>
      <c r="H1032" s="475"/>
      <c r="I1032" s="613"/>
      <c r="J1032" s="614"/>
      <c r="K1032" s="614"/>
      <c r="L1032" s="615"/>
      <c r="M1032" s="644"/>
      <c r="N1032" s="505" t="str">
        <f>四年级BMI</f>
        <v/>
      </c>
      <c r="O1032" s="499" t="str">
        <f>四年级BMI等级</f>
        <v/>
      </c>
      <c r="P1032" s="500" t="str">
        <f>四年级BMI得分</f>
        <v/>
      </c>
      <c r="Q1032" s="515" t="str">
        <f>四年级肺活量得分</f>
        <v/>
      </c>
      <c r="R1032" s="512" t="str">
        <f>四年级等级</f>
        <v/>
      </c>
      <c r="S1032" s="516" t="str">
        <f>四年级50米跑得分</f>
        <v/>
      </c>
      <c r="T1032" s="517" t="str">
        <f>四年级等级</f>
        <v/>
      </c>
      <c r="U1032" s="516" t="str">
        <f>四年级坐位体前屈得分</f>
        <v/>
      </c>
      <c r="V1032" s="517" t="str">
        <f>四年级等级</f>
        <v/>
      </c>
      <c r="W1032" s="516" t="str">
        <f>四年级一分钟跳绳得分</f>
        <v/>
      </c>
      <c r="X1032" s="517" t="str">
        <f>四年级等级</f>
        <v/>
      </c>
      <c r="Y1032" s="515" t="str">
        <f>四年级仰卧起坐得分</f>
        <v/>
      </c>
      <c r="Z1032" s="518" t="str">
        <f>四年级等级</f>
        <v/>
      </c>
      <c r="AA1032" s="533"/>
      <c r="AB1032" s="515"/>
      <c r="AC1032" s="533" t="str">
        <f>四年级跳绳附加分</f>
        <v/>
      </c>
      <c r="AD1032" s="534" t="str">
        <f>四年级标准分</f>
        <v/>
      </c>
      <c r="AE1032" s="534" t="str">
        <f>四年级总分</f>
        <v/>
      </c>
      <c r="AF1032" s="517" t="str">
        <f>四年级等级</f>
        <v/>
      </c>
    </row>
    <row r="1033" spans="1:32">
      <c r="A1033" s="476">
        <v>415</v>
      </c>
      <c r="B1033" s="477">
        <v>51</v>
      </c>
      <c r="C1033" s="586"/>
      <c r="D1033" s="587"/>
      <c r="E1033" s="586"/>
      <c r="F1033" s="625"/>
      <c r="G1033" s="608"/>
      <c r="H1033" s="475"/>
      <c r="I1033" s="613"/>
      <c r="J1033" s="614"/>
      <c r="K1033" s="614"/>
      <c r="L1033" s="615"/>
      <c r="M1033" s="644"/>
      <c r="N1033" s="505" t="str">
        <f>四年级BMI</f>
        <v/>
      </c>
      <c r="O1033" s="499" t="str">
        <f>四年级BMI等级</f>
        <v/>
      </c>
      <c r="P1033" s="500" t="str">
        <f>四年级BMI得分</f>
        <v/>
      </c>
      <c r="Q1033" s="515" t="str">
        <f>四年级肺活量得分</f>
        <v/>
      </c>
      <c r="R1033" s="512" t="str">
        <f>四年级等级</f>
        <v/>
      </c>
      <c r="S1033" s="516" t="str">
        <f>四年级50米跑得分</f>
        <v/>
      </c>
      <c r="T1033" s="517" t="str">
        <f>四年级等级</f>
        <v/>
      </c>
      <c r="U1033" s="516" t="str">
        <f>四年级坐位体前屈得分</f>
        <v/>
      </c>
      <c r="V1033" s="517" t="str">
        <f>四年级等级</f>
        <v/>
      </c>
      <c r="W1033" s="516" t="str">
        <f>四年级一分钟跳绳得分</f>
        <v/>
      </c>
      <c r="X1033" s="517" t="str">
        <f>四年级等级</f>
        <v/>
      </c>
      <c r="Y1033" s="515" t="str">
        <f>四年级仰卧起坐得分</f>
        <v/>
      </c>
      <c r="Z1033" s="518" t="str">
        <f>四年级等级</f>
        <v/>
      </c>
      <c r="AA1033" s="533"/>
      <c r="AB1033" s="515"/>
      <c r="AC1033" s="533" t="str">
        <f>四年级跳绳附加分</f>
        <v/>
      </c>
      <c r="AD1033" s="534" t="str">
        <f>四年级标准分</f>
        <v/>
      </c>
      <c r="AE1033" s="534" t="str">
        <f>四年级总分</f>
        <v/>
      </c>
      <c r="AF1033" s="517" t="str">
        <f>四年级等级</f>
        <v/>
      </c>
    </row>
    <row r="1034" spans="1:32">
      <c r="A1034" s="476">
        <v>415</v>
      </c>
      <c r="B1034" s="477">
        <v>52</v>
      </c>
      <c r="C1034" s="586"/>
      <c r="D1034" s="587"/>
      <c r="E1034" s="586"/>
      <c r="F1034" s="625"/>
      <c r="G1034" s="608"/>
      <c r="H1034" s="475"/>
      <c r="I1034" s="613"/>
      <c r="J1034" s="614"/>
      <c r="K1034" s="614"/>
      <c r="L1034" s="615"/>
      <c r="M1034" s="644"/>
      <c r="N1034" s="505" t="str">
        <f>四年级BMI</f>
        <v/>
      </c>
      <c r="O1034" s="499" t="str">
        <f>四年级BMI等级</f>
        <v/>
      </c>
      <c r="P1034" s="500" t="str">
        <f>四年级BMI得分</f>
        <v/>
      </c>
      <c r="Q1034" s="515" t="str">
        <f>四年级肺活量得分</f>
        <v/>
      </c>
      <c r="R1034" s="512" t="str">
        <f>四年级等级</f>
        <v/>
      </c>
      <c r="S1034" s="516" t="str">
        <f>四年级50米跑得分</f>
        <v/>
      </c>
      <c r="T1034" s="517" t="str">
        <f>四年级等级</f>
        <v/>
      </c>
      <c r="U1034" s="516" t="str">
        <f>四年级坐位体前屈得分</f>
        <v/>
      </c>
      <c r="V1034" s="517" t="str">
        <f>四年级等级</f>
        <v/>
      </c>
      <c r="W1034" s="516" t="str">
        <f>四年级一分钟跳绳得分</f>
        <v/>
      </c>
      <c r="X1034" s="517" t="str">
        <f>四年级等级</f>
        <v/>
      </c>
      <c r="Y1034" s="515" t="str">
        <f>四年级仰卧起坐得分</f>
        <v/>
      </c>
      <c r="Z1034" s="518" t="str">
        <f>四年级等级</f>
        <v/>
      </c>
      <c r="AA1034" s="533"/>
      <c r="AB1034" s="515"/>
      <c r="AC1034" s="533" t="str">
        <f>四年级跳绳附加分</f>
        <v/>
      </c>
      <c r="AD1034" s="534" t="str">
        <f>四年级标准分</f>
        <v/>
      </c>
      <c r="AE1034" s="534" t="str">
        <f>四年级总分</f>
        <v/>
      </c>
      <c r="AF1034" s="517" t="str">
        <f>四年级等级</f>
        <v/>
      </c>
    </row>
    <row r="1035" spans="1:32">
      <c r="A1035" s="476">
        <v>415</v>
      </c>
      <c r="B1035" s="477">
        <v>53</v>
      </c>
      <c r="C1035" s="586"/>
      <c r="D1035" s="587"/>
      <c r="E1035" s="586"/>
      <c r="F1035" s="625"/>
      <c r="G1035" s="608"/>
      <c r="H1035" s="475"/>
      <c r="I1035" s="613"/>
      <c r="J1035" s="614"/>
      <c r="K1035" s="614"/>
      <c r="L1035" s="615"/>
      <c r="M1035" s="644"/>
      <c r="N1035" s="505" t="str">
        <f>四年级BMI</f>
        <v/>
      </c>
      <c r="O1035" s="499" t="str">
        <f>四年级BMI等级</f>
        <v/>
      </c>
      <c r="P1035" s="500" t="str">
        <f>四年级BMI得分</f>
        <v/>
      </c>
      <c r="Q1035" s="515" t="str">
        <f>四年级肺活量得分</f>
        <v/>
      </c>
      <c r="R1035" s="512" t="str">
        <f>四年级等级</f>
        <v/>
      </c>
      <c r="S1035" s="516" t="str">
        <f>四年级50米跑得分</f>
        <v/>
      </c>
      <c r="T1035" s="517" t="str">
        <f>四年级等级</f>
        <v/>
      </c>
      <c r="U1035" s="516" t="str">
        <f>四年级坐位体前屈得分</f>
        <v/>
      </c>
      <c r="V1035" s="517" t="str">
        <f>四年级等级</f>
        <v/>
      </c>
      <c r="W1035" s="516" t="str">
        <f>四年级一分钟跳绳得分</f>
        <v/>
      </c>
      <c r="X1035" s="517" t="str">
        <f>四年级等级</f>
        <v/>
      </c>
      <c r="Y1035" s="515" t="str">
        <f>四年级仰卧起坐得分</f>
        <v/>
      </c>
      <c r="Z1035" s="518" t="str">
        <f>四年级等级</f>
        <v/>
      </c>
      <c r="AA1035" s="533"/>
      <c r="AB1035" s="515"/>
      <c r="AC1035" s="533" t="str">
        <f>四年级跳绳附加分</f>
        <v/>
      </c>
      <c r="AD1035" s="534" t="str">
        <f>四年级标准分</f>
        <v/>
      </c>
      <c r="AE1035" s="534" t="str">
        <f>四年级总分</f>
        <v/>
      </c>
      <c r="AF1035" s="517" t="str">
        <f>四年级等级</f>
        <v/>
      </c>
    </row>
    <row r="1036" spans="1:32">
      <c r="A1036" s="476">
        <v>415</v>
      </c>
      <c r="B1036" s="477">
        <v>54</v>
      </c>
      <c r="C1036" s="586"/>
      <c r="D1036" s="587"/>
      <c r="E1036" s="586"/>
      <c r="F1036" s="625"/>
      <c r="G1036" s="608"/>
      <c r="H1036" s="475"/>
      <c r="I1036" s="613"/>
      <c r="J1036" s="614"/>
      <c r="K1036" s="614"/>
      <c r="L1036" s="615"/>
      <c r="M1036" s="644"/>
      <c r="N1036" s="505" t="str">
        <f>四年级BMI</f>
        <v/>
      </c>
      <c r="O1036" s="499" t="str">
        <f>四年级BMI等级</f>
        <v/>
      </c>
      <c r="P1036" s="500" t="str">
        <f>四年级BMI得分</f>
        <v/>
      </c>
      <c r="Q1036" s="515" t="str">
        <f>四年级肺活量得分</f>
        <v/>
      </c>
      <c r="R1036" s="512" t="str">
        <f>四年级等级</f>
        <v/>
      </c>
      <c r="S1036" s="516" t="str">
        <f>四年级50米跑得分</f>
        <v/>
      </c>
      <c r="T1036" s="517" t="str">
        <f>四年级等级</f>
        <v/>
      </c>
      <c r="U1036" s="516" t="str">
        <f>四年级坐位体前屈得分</f>
        <v/>
      </c>
      <c r="V1036" s="517" t="str">
        <f>四年级等级</f>
        <v/>
      </c>
      <c r="W1036" s="516" t="str">
        <f>四年级一分钟跳绳得分</f>
        <v/>
      </c>
      <c r="X1036" s="517" t="str">
        <f>四年级等级</f>
        <v/>
      </c>
      <c r="Y1036" s="515" t="str">
        <f>四年级仰卧起坐得分</f>
        <v/>
      </c>
      <c r="Z1036" s="518" t="str">
        <f>四年级等级</f>
        <v/>
      </c>
      <c r="AA1036" s="533"/>
      <c r="AB1036" s="515"/>
      <c r="AC1036" s="533" t="str">
        <f>四年级跳绳附加分</f>
        <v/>
      </c>
      <c r="AD1036" s="534" t="str">
        <f>四年级标准分</f>
        <v/>
      </c>
      <c r="AE1036" s="534" t="str">
        <f>四年级总分</f>
        <v/>
      </c>
      <c r="AF1036" s="517" t="str">
        <f>四年级等级</f>
        <v/>
      </c>
    </row>
    <row r="1037" spans="1:32">
      <c r="A1037" s="476">
        <v>415</v>
      </c>
      <c r="B1037" s="477">
        <v>55</v>
      </c>
      <c r="C1037" s="586"/>
      <c r="D1037" s="587"/>
      <c r="E1037" s="586"/>
      <c r="F1037" s="625"/>
      <c r="G1037" s="608"/>
      <c r="H1037" s="475"/>
      <c r="I1037" s="613"/>
      <c r="J1037" s="614"/>
      <c r="K1037" s="614"/>
      <c r="L1037" s="615"/>
      <c r="M1037" s="644"/>
      <c r="N1037" s="505" t="str">
        <f>四年级BMI</f>
        <v/>
      </c>
      <c r="O1037" s="499" t="str">
        <f>四年级BMI等级</f>
        <v/>
      </c>
      <c r="P1037" s="500" t="str">
        <f>四年级BMI得分</f>
        <v/>
      </c>
      <c r="Q1037" s="515" t="str">
        <f>四年级肺活量得分</f>
        <v/>
      </c>
      <c r="R1037" s="512" t="str">
        <f>四年级等级</f>
        <v/>
      </c>
      <c r="S1037" s="516" t="str">
        <f>四年级50米跑得分</f>
        <v/>
      </c>
      <c r="T1037" s="517" t="str">
        <f>四年级等级</f>
        <v/>
      </c>
      <c r="U1037" s="516" t="str">
        <f>四年级坐位体前屈得分</f>
        <v/>
      </c>
      <c r="V1037" s="517" t="str">
        <f>四年级等级</f>
        <v/>
      </c>
      <c r="W1037" s="516" t="str">
        <f>四年级一分钟跳绳得分</f>
        <v/>
      </c>
      <c r="X1037" s="517" t="str">
        <f>四年级等级</f>
        <v/>
      </c>
      <c r="Y1037" s="515" t="str">
        <f>四年级仰卧起坐得分</f>
        <v/>
      </c>
      <c r="Z1037" s="518" t="str">
        <f>四年级等级</f>
        <v/>
      </c>
      <c r="AA1037" s="533"/>
      <c r="AB1037" s="515"/>
      <c r="AC1037" s="533" t="str">
        <f>四年级跳绳附加分</f>
        <v/>
      </c>
      <c r="AD1037" s="534" t="str">
        <f>四年级标准分</f>
        <v/>
      </c>
      <c r="AE1037" s="534" t="str">
        <f>四年级总分</f>
        <v/>
      </c>
      <c r="AF1037" s="517" t="str">
        <f>四年级等级</f>
        <v/>
      </c>
    </row>
    <row r="1038" spans="1:32">
      <c r="A1038" s="476">
        <v>415</v>
      </c>
      <c r="B1038" s="477">
        <v>56</v>
      </c>
      <c r="C1038" s="586"/>
      <c r="D1038" s="587"/>
      <c r="E1038" s="586"/>
      <c r="F1038" s="473"/>
      <c r="G1038" s="608"/>
      <c r="H1038" s="475"/>
      <c r="I1038" s="613"/>
      <c r="J1038" s="614"/>
      <c r="K1038" s="614"/>
      <c r="L1038" s="615"/>
      <c r="M1038" s="644"/>
      <c r="N1038" s="505" t="str">
        <f>四年级BMI</f>
        <v/>
      </c>
      <c r="O1038" s="499" t="str">
        <f>四年级BMI等级</f>
        <v/>
      </c>
      <c r="P1038" s="500" t="str">
        <f>四年级BMI得分</f>
        <v/>
      </c>
      <c r="Q1038" s="515" t="str">
        <f>四年级肺活量得分</f>
        <v/>
      </c>
      <c r="R1038" s="512" t="str">
        <f>四年级等级</f>
        <v/>
      </c>
      <c r="S1038" s="516" t="str">
        <f>四年级50米跑得分</f>
        <v/>
      </c>
      <c r="T1038" s="517" t="str">
        <f>四年级等级</f>
        <v/>
      </c>
      <c r="U1038" s="516" t="str">
        <f>四年级坐位体前屈得分</f>
        <v/>
      </c>
      <c r="V1038" s="517" t="str">
        <f>四年级等级</f>
        <v/>
      </c>
      <c r="W1038" s="516" t="str">
        <f>四年级一分钟跳绳得分</f>
        <v/>
      </c>
      <c r="X1038" s="517" t="str">
        <f>四年级等级</f>
        <v/>
      </c>
      <c r="Y1038" s="515" t="str">
        <f>四年级仰卧起坐得分</f>
        <v/>
      </c>
      <c r="Z1038" s="518" t="str">
        <f>四年级等级</f>
        <v/>
      </c>
      <c r="AA1038" s="533"/>
      <c r="AB1038" s="515"/>
      <c r="AC1038" s="533" t="str">
        <f>四年级跳绳附加分</f>
        <v/>
      </c>
      <c r="AD1038" s="534" t="str">
        <f>四年级标准分</f>
        <v/>
      </c>
      <c r="AE1038" s="534" t="str">
        <f>四年级总分</f>
        <v/>
      </c>
      <c r="AF1038" s="517" t="str">
        <f>四年级等级</f>
        <v/>
      </c>
    </row>
    <row r="1039" spans="1:32">
      <c r="A1039" s="476">
        <v>415</v>
      </c>
      <c r="B1039" s="477">
        <v>57</v>
      </c>
      <c r="C1039" s="586"/>
      <c r="D1039" s="587"/>
      <c r="E1039" s="586"/>
      <c r="F1039" s="473"/>
      <c r="G1039" s="608"/>
      <c r="H1039" s="475"/>
      <c r="I1039" s="613"/>
      <c r="J1039" s="614"/>
      <c r="K1039" s="614"/>
      <c r="L1039" s="615"/>
      <c r="M1039" s="644"/>
      <c r="N1039" s="505" t="str">
        <f>四年级BMI</f>
        <v/>
      </c>
      <c r="O1039" s="499" t="str">
        <f>四年级BMI等级</f>
        <v/>
      </c>
      <c r="P1039" s="500" t="str">
        <f>四年级BMI得分</f>
        <v/>
      </c>
      <c r="Q1039" s="515" t="str">
        <f>四年级肺活量得分</f>
        <v/>
      </c>
      <c r="R1039" s="512" t="str">
        <f>四年级等级</f>
        <v/>
      </c>
      <c r="S1039" s="516" t="str">
        <f>四年级50米跑得分</f>
        <v/>
      </c>
      <c r="T1039" s="517" t="str">
        <f>四年级等级</f>
        <v/>
      </c>
      <c r="U1039" s="516" t="str">
        <f>四年级坐位体前屈得分</f>
        <v/>
      </c>
      <c r="V1039" s="517" t="str">
        <f>四年级等级</f>
        <v/>
      </c>
      <c r="W1039" s="516" t="str">
        <f>四年级一分钟跳绳得分</f>
        <v/>
      </c>
      <c r="X1039" s="517" t="str">
        <f>四年级等级</f>
        <v/>
      </c>
      <c r="Y1039" s="515" t="str">
        <f>四年级仰卧起坐得分</f>
        <v/>
      </c>
      <c r="Z1039" s="518" t="str">
        <f>四年级等级</f>
        <v/>
      </c>
      <c r="AA1039" s="533"/>
      <c r="AB1039" s="515"/>
      <c r="AC1039" s="533" t="str">
        <f>四年级跳绳附加分</f>
        <v/>
      </c>
      <c r="AD1039" s="534" t="str">
        <f>四年级标准分</f>
        <v/>
      </c>
      <c r="AE1039" s="534" t="str">
        <f>四年级总分</f>
        <v/>
      </c>
      <c r="AF1039" s="517" t="str">
        <f>四年级等级</f>
        <v/>
      </c>
    </row>
    <row r="1040" spans="1:32">
      <c r="A1040" s="476">
        <v>415</v>
      </c>
      <c r="B1040" s="477">
        <v>58</v>
      </c>
      <c r="C1040" s="586"/>
      <c r="D1040" s="587"/>
      <c r="E1040" s="586"/>
      <c r="F1040" s="473"/>
      <c r="G1040" s="608"/>
      <c r="H1040" s="475"/>
      <c r="I1040" s="613"/>
      <c r="J1040" s="614"/>
      <c r="K1040" s="614"/>
      <c r="L1040" s="615"/>
      <c r="M1040" s="644"/>
      <c r="N1040" s="505" t="str">
        <f>四年级BMI</f>
        <v/>
      </c>
      <c r="O1040" s="499" t="str">
        <f>四年级BMI等级</f>
        <v/>
      </c>
      <c r="P1040" s="500" t="str">
        <f>四年级BMI得分</f>
        <v/>
      </c>
      <c r="Q1040" s="515" t="str">
        <f>四年级肺活量得分</f>
        <v/>
      </c>
      <c r="R1040" s="512" t="str">
        <f>四年级等级</f>
        <v/>
      </c>
      <c r="S1040" s="516" t="str">
        <f>四年级50米跑得分</f>
        <v/>
      </c>
      <c r="T1040" s="517" t="str">
        <f>四年级等级</f>
        <v/>
      </c>
      <c r="U1040" s="516" t="str">
        <f>四年级坐位体前屈得分</f>
        <v/>
      </c>
      <c r="V1040" s="517" t="str">
        <f>四年级等级</f>
        <v/>
      </c>
      <c r="W1040" s="516" t="str">
        <f>四年级一分钟跳绳得分</f>
        <v/>
      </c>
      <c r="X1040" s="517" t="str">
        <f>四年级等级</f>
        <v/>
      </c>
      <c r="Y1040" s="515" t="str">
        <f>四年级仰卧起坐得分</f>
        <v/>
      </c>
      <c r="Z1040" s="518" t="str">
        <f>四年级等级</f>
        <v/>
      </c>
      <c r="AA1040" s="533"/>
      <c r="AB1040" s="515"/>
      <c r="AC1040" s="533" t="str">
        <f>四年级跳绳附加分</f>
        <v/>
      </c>
      <c r="AD1040" s="534" t="str">
        <f>四年级标准分</f>
        <v/>
      </c>
      <c r="AE1040" s="534" t="str">
        <f>四年级总分</f>
        <v/>
      </c>
      <c r="AF1040" s="517" t="str">
        <f>四年级等级</f>
        <v/>
      </c>
    </row>
    <row r="1041" spans="1:32">
      <c r="A1041" s="476">
        <v>415</v>
      </c>
      <c r="B1041" s="477">
        <v>59</v>
      </c>
      <c r="C1041" s="586"/>
      <c r="D1041" s="587"/>
      <c r="E1041" s="586"/>
      <c r="F1041" s="473"/>
      <c r="G1041" s="608"/>
      <c r="H1041" s="475"/>
      <c r="I1041" s="613"/>
      <c r="J1041" s="614"/>
      <c r="K1041" s="614"/>
      <c r="L1041" s="615"/>
      <c r="M1041" s="644"/>
      <c r="N1041" s="505" t="str">
        <f>四年级BMI</f>
        <v/>
      </c>
      <c r="O1041" s="499" t="str">
        <f>四年级BMI等级</f>
        <v/>
      </c>
      <c r="P1041" s="500" t="str">
        <f>四年级BMI得分</f>
        <v/>
      </c>
      <c r="Q1041" s="515" t="str">
        <f>四年级肺活量得分</f>
        <v/>
      </c>
      <c r="R1041" s="512" t="str">
        <f>四年级等级</f>
        <v/>
      </c>
      <c r="S1041" s="516" t="str">
        <f>四年级50米跑得分</f>
        <v/>
      </c>
      <c r="T1041" s="517" t="str">
        <f>四年级等级</f>
        <v/>
      </c>
      <c r="U1041" s="516" t="str">
        <f>四年级坐位体前屈得分</f>
        <v/>
      </c>
      <c r="V1041" s="517" t="str">
        <f>四年级等级</f>
        <v/>
      </c>
      <c r="W1041" s="516" t="str">
        <f>四年级一分钟跳绳得分</f>
        <v/>
      </c>
      <c r="X1041" s="517" t="str">
        <f>四年级等级</f>
        <v/>
      </c>
      <c r="Y1041" s="515" t="str">
        <f>四年级仰卧起坐得分</f>
        <v/>
      </c>
      <c r="Z1041" s="518" t="str">
        <f>四年级等级</f>
        <v/>
      </c>
      <c r="AA1041" s="533"/>
      <c r="AB1041" s="515"/>
      <c r="AC1041" s="533" t="str">
        <f>四年级跳绳附加分</f>
        <v/>
      </c>
      <c r="AD1041" s="534" t="str">
        <f>四年级标准分</f>
        <v/>
      </c>
      <c r="AE1041" s="534" t="str">
        <f>四年级总分</f>
        <v/>
      </c>
      <c r="AF1041" s="517" t="str">
        <f>四年级等级</f>
        <v/>
      </c>
    </row>
    <row r="1042" spans="1:32">
      <c r="A1042" s="476">
        <v>415</v>
      </c>
      <c r="B1042" s="477">
        <v>60</v>
      </c>
      <c r="C1042" s="586"/>
      <c r="D1042" s="587"/>
      <c r="E1042" s="586"/>
      <c r="F1042" s="473"/>
      <c r="G1042" s="608"/>
      <c r="H1042" s="475"/>
      <c r="I1042" s="613"/>
      <c r="J1042" s="614"/>
      <c r="K1042" s="614"/>
      <c r="L1042" s="615"/>
      <c r="M1042" s="644"/>
      <c r="N1042" s="505" t="str">
        <f>四年级BMI</f>
        <v/>
      </c>
      <c r="O1042" s="499" t="str">
        <f>四年级BMI等级</f>
        <v/>
      </c>
      <c r="P1042" s="500" t="str">
        <f>四年级BMI得分</f>
        <v/>
      </c>
      <c r="Q1042" s="515" t="str">
        <f>四年级肺活量得分</f>
        <v/>
      </c>
      <c r="R1042" s="512" t="str">
        <f>四年级等级</f>
        <v/>
      </c>
      <c r="S1042" s="516" t="str">
        <f>四年级50米跑得分</f>
        <v/>
      </c>
      <c r="T1042" s="517" t="str">
        <f>四年级等级</f>
        <v/>
      </c>
      <c r="U1042" s="516" t="str">
        <f>四年级坐位体前屈得分</f>
        <v/>
      </c>
      <c r="V1042" s="517" t="str">
        <f>四年级等级</f>
        <v/>
      </c>
      <c r="W1042" s="516" t="str">
        <f>四年级一分钟跳绳得分</f>
        <v/>
      </c>
      <c r="X1042" s="517" t="str">
        <f>四年级等级</f>
        <v/>
      </c>
      <c r="Y1042" s="515" t="str">
        <f>四年级仰卧起坐得分</f>
        <v/>
      </c>
      <c r="Z1042" s="518" t="str">
        <f>四年级等级</f>
        <v/>
      </c>
      <c r="AA1042" s="533"/>
      <c r="AB1042" s="515"/>
      <c r="AC1042" s="533" t="str">
        <f>四年级跳绳附加分</f>
        <v/>
      </c>
      <c r="AD1042" s="534" t="str">
        <f>四年级标准分</f>
        <v/>
      </c>
      <c r="AE1042" s="534" t="str">
        <f>四年级总分</f>
        <v/>
      </c>
      <c r="AF1042" s="517" t="str">
        <f>四年级等级</f>
        <v/>
      </c>
    </row>
    <row r="1043" spans="1:32">
      <c r="A1043" s="476">
        <v>415</v>
      </c>
      <c r="B1043" s="477">
        <v>61</v>
      </c>
      <c r="C1043" s="586"/>
      <c r="D1043" s="587"/>
      <c r="E1043" s="586"/>
      <c r="F1043" s="473"/>
      <c r="G1043" s="608"/>
      <c r="H1043" s="475"/>
      <c r="I1043" s="613"/>
      <c r="J1043" s="614"/>
      <c r="K1043" s="614"/>
      <c r="L1043" s="615"/>
      <c r="M1043" s="644"/>
      <c r="N1043" s="505" t="str">
        <f>四年级BMI</f>
        <v/>
      </c>
      <c r="O1043" s="499" t="str">
        <f>四年级BMI等级</f>
        <v/>
      </c>
      <c r="P1043" s="500" t="str">
        <f>四年级BMI得分</f>
        <v/>
      </c>
      <c r="Q1043" s="515" t="str">
        <f>四年级肺活量得分</f>
        <v/>
      </c>
      <c r="R1043" s="512" t="str">
        <f>四年级等级</f>
        <v/>
      </c>
      <c r="S1043" s="516" t="str">
        <f>四年级50米跑得分</f>
        <v/>
      </c>
      <c r="T1043" s="517" t="str">
        <f>四年级等级</f>
        <v/>
      </c>
      <c r="U1043" s="516" t="str">
        <f>四年级坐位体前屈得分</f>
        <v/>
      </c>
      <c r="V1043" s="517" t="str">
        <f>四年级等级</f>
        <v/>
      </c>
      <c r="W1043" s="516" t="str">
        <f>四年级一分钟跳绳得分</f>
        <v/>
      </c>
      <c r="X1043" s="517" t="str">
        <f>四年级等级</f>
        <v/>
      </c>
      <c r="Y1043" s="515" t="str">
        <f>四年级仰卧起坐得分</f>
        <v/>
      </c>
      <c r="Z1043" s="518" t="str">
        <f>四年级等级</f>
        <v/>
      </c>
      <c r="AA1043" s="533"/>
      <c r="AB1043" s="515"/>
      <c r="AC1043" s="533" t="str">
        <f>四年级跳绳附加分</f>
        <v/>
      </c>
      <c r="AD1043" s="534" t="str">
        <f>四年级标准分</f>
        <v/>
      </c>
      <c r="AE1043" s="534" t="str">
        <f>四年级总分</f>
        <v/>
      </c>
      <c r="AF1043" s="517" t="str">
        <f>四年级等级</f>
        <v/>
      </c>
    </row>
    <row r="1044" spans="1:32">
      <c r="A1044" s="476">
        <v>415</v>
      </c>
      <c r="B1044" s="477">
        <v>62</v>
      </c>
      <c r="C1044" s="586"/>
      <c r="D1044" s="587"/>
      <c r="E1044" s="586"/>
      <c r="F1044" s="473"/>
      <c r="G1044" s="608"/>
      <c r="H1044" s="475"/>
      <c r="I1044" s="613"/>
      <c r="J1044" s="614"/>
      <c r="K1044" s="614"/>
      <c r="L1044" s="615"/>
      <c r="M1044" s="644"/>
      <c r="N1044" s="505" t="str">
        <f>四年级BMI</f>
        <v/>
      </c>
      <c r="O1044" s="499" t="str">
        <f>四年级BMI等级</f>
        <v/>
      </c>
      <c r="P1044" s="500" t="str">
        <f>四年级BMI得分</f>
        <v/>
      </c>
      <c r="Q1044" s="515" t="str">
        <f>四年级肺活量得分</f>
        <v/>
      </c>
      <c r="R1044" s="512" t="str">
        <f>四年级等级</f>
        <v/>
      </c>
      <c r="S1044" s="516" t="str">
        <f>四年级50米跑得分</f>
        <v/>
      </c>
      <c r="T1044" s="517" t="str">
        <f>四年级等级</f>
        <v/>
      </c>
      <c r="U1044" s="516" t="str">
        <f>四年级坐位体前屈得分</f>
        <v/>
      </c>
      <c r="V1044" s="517" t="str">
        <f>四年级等级</f>
        <v/>
      </c>
      <c r="W1044" s="516" t="str">
        <f>四年级一分钟跳绳得分</f>
        <v/>
      </c>
      <c r="X1044" s="517" t="str">
        <f>四年级等级</f>
        <v/>
      </c>
      <c r="Y1044" s="515" t="str">
        <f>四年级仰卧起坐得分</f>
        <v/>
      </c>
      <c r="Z1044" s="518" t="str">
        <f>四年级等级</f>
        <v/>
      </c>
      <c r="AA1044" s="533"/>
      <c r="AB1044" s="515"/>
      <c r="AC1044" s="533" t="str">
        <f>四年级跳绳附加分</f>
        <v/>
      </c>
      <c r="AD1044" s="534" t="str">
        <f>四年级标准分</f>
        <v/>
      </c>
      <c r="AE1044" s="534" t="str">
        <f>四年级总分</f>
        <v/>
      </c>
      <c r="AF1044" s="517" t="str">
        <f>四年级等级</f>
        <v/>
      </c>
    </row>
    <row r="1045" spans="1:32">
      <c r="A1045" s="476">
        <v>415</v>
      </c>
      <c r="B1045" s="477">
        <v>63</v>
      </c>
      <c r="C1045" s="586"/>
      <c r="D1045" s="587"/>
      <c r="E1045" s="586"/>
      <c r="F1045" s="473"/>
      <c r="G1045" s="608"/>
      <c r="H1045" s="475"/>
      <c r="I1045" s="613"/>
      <c r="J1045" s="614"/>
      <c r="K1045" s="614"/>
      <c r="L1045" s="615"/>
      <c r="M1045" s="644"/>
      <c r="N1045" s="505" t="str">
        <f>四年级BMI</f>
        <v/>
      </c>
      <c r="O1045" s="499" t="str">
        <f>四年级BMI等级</f>
        <v/>
      </c>
      <c r="P1045" s="500" t="str">
        <f>四年级BMI得分</f>
        <v/>
      </c>
      <c r="Q1045" s="515" t="str">
        <f>四年级肺活量得分</f>
        <v/>
      </c>
      <c r="R1045" s="512" t="str">
        <f>四年级等级</f>
        <v/>
      </c>
      <c r="S1045" s="516" t="str">
        <f>四年级50米跑得分</f>
        <v/>
      </c>
      <c r="T1045" s="517" t="str">
        <f>四年级等级</f>
        <v/>
      </c>
      <c r="U1045" s="516" t="str">
        <f>四年级坐位体前屈得分</f>
        <v/>
      </c>
      <c r="V1045" s="517" t="str">
        <f>四年级等级</f>
        <v/>
      </c>
      <c r="W1045" s="516" t="str">
        <f>四年级一分钟跳绳得分</f>
        <v/>
      </c>
      <c r="X1045" s="517" t="str">
        <f>四年级等级</f>
        <v/>
      </c>
      <c r="Y1045" s="515" t="str">
        <f>四年级仰卧起坐得分</f>
        <v/>
      </c>
      <c r="Z1045" s="518" t="str">
        <f>四年级等级</f>
        <v/>
      </c>
      <c r="AA1045" s="533"/>
      <c r="AB1045" s="515"/>
      <c r="AC1045" s="533" t="str">
        <f>四年级跳绳附加分</f>
        <v/>
      </c>
      <c r="AD1045" s="534" t="str">
        <f>四年级标准分</f>
        <v/>
      </c>
      <c r="AE1045" s="534" t="str">
        <f>四年级总分</f>
        <v/>
      </c>
      <c r="AF1045" s="517" t="str">
        <f>四年级等级</f>
        <v/>
      </c>
    </row>
    <row r="1046" spans="1:32">
      <c r="A1046" s="476">
        <v>415</v>
      </c>
      <c r="B1046" s="477">
        <v>64</v>
      </c>
      <c r="C1046" s="586"/>
      <c r="D1046" s="587"/>
      <c r="E1046" s="586"/>
      <c r="F1046" s="473"/>
      <c r="G1046" s="608"/>
      <c r="H1046" s="475"/>
      <c r="I1046" s="613"/>
      <c r="J1046" s="614"/>
      <c r="K1046" s="614"/>
      <c r="L1046" s="615"/>
      <c r="M1046" s="644"/>
      <c r="N1046" s="505" t="str">
        <f>四年级BMI</f>
        <v/>
      </c>
      <c r="O1046" s="499" t="str">
        <f>四年级BMI等级</f>
        <v/>
      </c>
      <c r="P1046" s="500" t="str">
        <f>四年级BMI得分</f>
        <v/>
      </c>
      <c r="Q1046" s="515" t="str">
        <f>四年级肺活量得分</f>
        <v/>
      </c>
      <c r="R1046" s="512" t="str">
        <f>四年级等级</f>
        <v/>
      </c>
      <c r="S1046" s="516" t="str">
        <f>四年级50米跑得分</f>
        <v/>
      </c>
      <c r="T1046" s="517" t="str">
        <f>四年级等级</f>
        <v/>
      </c>
      <c r="U1046" s="516" t="str">
        <f>四年级坐位体前屈得分</f>
        <v/>
      </c>
      <c r="V1046" s="517" t="str">
        <f>四年级等级</f>
        <v/>
      </c>
      <c r="W1046" s="516" t="str">
        <f>四年级一分钟跳绳得分</f>
        <v/>
      </c>
      <c r="X1046" s="517" t="str">
        <f>四年级等级</f>
        <v/>
      </c>
      <c r="Y1046" s="515" t="str">
        <f>四年级仰卧起坐得分</f>
        <v/>
      </c>
      <c r="Z1046" s="518" t="str">
        <f>四年级等级</f>
        <v/>
      </c>
      <c r="AA1046" s="533"/>
      <c r="AB1046" s="515"/>
      <c r="AC1046" s="533" t="str">
        <f>四年级跳绳附加分</f>
        <v/>
      </c>
      <c r="AD1046" s="534" t="str">
        <f>四年级标准分</f>
        <v/>
      </c>
      <c r="AE1046" s="534" t="str">
        <f>四年级总分</f>
        <v/>
      </c>
      <c r="AF1046" s="517" t="str">
        <f>四年级等级</f>
        <v/>
      </c>
    </row>
    <row r="1047" spans="1:32">
      <c r="A1047" s="476">
        <v>415</v>
      </c>
      <c r="B1047" s="477">
        <v>65</v>
      </c>
      <c r="C1047" s="586"/>
      <c r="D1047" s="587"/>
      <c r="E1047" s="586"/>
      <c r="F1047" s="473"/>
      <c r="G1047" s="608"/>
      <c r="H1047" s="475"/>
      <c r="I1047" s="613"/>
      <c r="J1047" s="614"/>
      <c r="K1047" s="614"/>
      <c r="L1047" s="615"/>
      <c r="M1047" s="644"/>
      <c r="N1047" s="505" t="str">
        <f>四年级BMI</f>
        <v/>
      </c>
      <c r="O1047" s="499" t="str">
        <f>四年级BMI等级</f>
        <v/>
      </c>
      <c r="P1047" s="500" t="str">
        <f>四年级BMI得分</f>
        <v/>
      </c>
      <c r="Q1047" s="515" t="str">
        <f>四年级肺活量得分</f>
        <v/>
      </c>
      <c r="R1047" s="512" t="str">
        <f>四年级等级</f>
        <v/>
      </c>
      <c r="S1047" s="516" t="str">
        <f>四年级50米跑得分</f>
        <v/>
      </c>
      <c r="T1047" s="517" t="str">
        <f>四年级等级</f>
        <v/>
      </c>
      <c r="U1047" s="516" t="str">
        <f>四年级坐位体前屈得分</f>
        <v/>
      </c>
      <c r="V1047" s="517" t="str">
        <f>四年级等级</f>
        <v/>
      </c>
      <c r="W1047" s="516" t="str">
        <f>四年级一分钟跳绳得分</f>
        <v/>
      </c>
      <c r="X1047" s="517" t="str">
        <f>四年级等级</f>
        <v/>
      </c>
      <c r="Y1047" s="515" t="str">
        <f>四年级仰卧起坐得分</f>
        <v/>
      </c>
      <c r="Z1047" s="518" t="str">
        <f>四年级等级</f>
        <v/>
      </c>
      <c r="AA1047" s="533"/>
      <c r="AB1047" s="515"/>
      <c r="AC1047" s="533" t="str">
        <f>四年级跳绳附加分</f>
        <v/>
      </c>
      <c r="AD1047" s="534" t="str">
        <f>四年级标准分</f>
        <v/>
      </c>
      <c r="AE1047" s="534" t="str">
        <f>四年级总分</f>
        <v/>
      </c>
      <c r="AF1047" s="517" t="str">
        <f>四年级等级</f>
        <v/>
      </c>
    </row>
    <row r="1048" spans="1:32">
      <c r="A1048" s="476">
        <v>415</v>
      </c>
      <c r="B1048" s="477">
        <v>66</v>
      </c>
      <c r="C1048" s="586"/>
      <c r="D1048" s="587"/>
      <c r="E1048" s="586"/>
      <c r="F1048" s="473"/>
      <c r="G1048" s="608"/>
      <c r="H1048" s="475"/>
      <c r="I1048" s="613"/>
      <c r="J1048" s="614"/>
      <c r="K1048" s="614"/>
      <c r="L1048" s="615"/>
      <c r="M1048" s="644"/>
      <c r="N1048" s="505" t="str">
        <f>四年级BMI</f>
        <v/>
      </c>
      <c r="O1048" s="499" t="str">
        <f>四年级BMI等级</f>
        <v/>
      </c>
      <c r="P1048" s="500" t="str">
        <f>四年级BMI得分</f>
        <v/>
      </c>
      <c r="Q1048" s="515" t="str">
        <f>四年级肺活量得分</f>
        <v/>
      </c>
      <c r="R1048" s="512" t="str">
        <f>四年级等级</f>
        <v/>
      </c>
      <c r="S1048" s="516" t="str">
        <f>四年级50米跑得分</f>
        <v/>
      </c>
      <c r="T1048" s="517" t="str">
        <f>四年级等级</f>
        <v/>
      </c>
      <c r="U1048" s="516" t="str">
        <f>四年级坐位体前屈得分</f>
        <v/>
      </c>
      <c r="V1048" s="517" t="str">
        <f>四年级等级</f>
        <v/>
      </c>
      <c r="W1048" s="516" t="str">
        <f>四年级一分钟跳绳得分</f>
        <v/>
      </c>
      <c r="X1048" s="517" t="str">
        <f>四年级等级</f>
        <v/>
      </c>
      <c r="Y1048" s="515" t="str">
        <f>四年级仰卧起坐得分</f>
        <v/>
      </c>
      <c r="Z1048" s="518" t="str">
        <f>四年级等级</f>
        <v/>
      </c>
      <c r="AA1048" s="533"/>
      <c r="AB1048" s="515"/>
      <c r="AC1048" s="533" t="str">
        <f>四年级跳绳附加分</f>
        <v/>
      </c>
      <c r="AD1048" s="534" t="str">
        <f>四年级标准分</f>
        <v/>
      </c>
      <c r="AE1048" s="534" t="str">
        <f>四年级总分</f>
        <v/>
      </c>
      <c r="AF1048" s="517" t="str">
        <f>四年级等级</f>
        <v/>
      </c>
    </row>
    <row r="1049" spans="1:32">
      <c r="A1049" s="476">
        <v>415</v>
      </c>
      <c r="B1049" s="477">
        <v>67</v>
      </c>
      <c r="C1049" s="586"/>
      <c r="D1049" s="587"/>
      <c r="E1049" s="586"/>
      <c r="F1049" s="473"/>
      <c r="G1049" s="608"/>
      <c r="H1049" s="475"/>
      <c r="I1049" s="613"/>
      <c r="J1049" s="614"/>
      <c r="K1049" s="614"/>
      <c r="L1049" s="615"/>
      <c r="M1049" s="644"/>
      <c r="N1049" s="505" t="str">
        <f>四年级BMI</f>
        <v/>
      </c>
      <c r="O1049" s="499" t="str">
        <f>四年级BMI等级</f>
        <v/>
      </c>
      <c r="P1049" s="500" t="str">
        <f>四年级BMI得分</f>
        <v/>
      </c>
      <c r="Q1049" s="515" t="str">
        <f>四年级肺活量得分</f>
        <v/>
      </c>
      <c r="R1049" s="512" t="str">
        <f>四年级等级</f>
        <v/>
      </c>
      <c r="S1049" s="516" t="str">
        <f>四年级50米跑得分</f>
        <v/>
      </c>
      <c r="T1049" s="517" t="str">
        <f>四年级等级</f>
        <v/>
      </c>
      <c r="U1049" s="516" t="str">
        <f>四年级坐位体前屈得分</f>
        <v/>
      </c>
      <c r="V1049" s="517" t="str">
        <f>四年级等级</f>
        <v/>
      </c>
      <c r="W1049" s="516" t="str">
        <f>四年级一分钟跳绳得分</f>
        <v/>
      </c>
      <c r="X1049" s="517" t="str">
        <f>四年级等级</f>
        <v/>
      </c>
      <c r="Y1049" s="515" t="str">
        <f>四年级仰卧起坐得分</f>
        <v/>
      </c>
      <c r="Z1049" s="518" t="str">
        <f>四年级等级</f>
        <v/>
      </c>
      <c r="AA1049" s="533"/>
      <c r="AB1049" s="515"/>
      <c r="AC1049" s="533" t="str">
        <f>四年级跳绳附加分</f>
        <v/>
      </c>
      <c r="AD1049" s="534" t="str">
        <f>四年级标准分</f>
        <v/>
      </c>
      <c r="AE1049" s="534" t="str">
        <f>四年级总分</f>
        <v/>
      </c>
      <c r="AF1049" s="517" t="str">
        <f>四年级等级</f>
        <v/>
      </c>
    </row>
    <row r="1050" spans="1:32">
      <c r="A1050" s="476">
        <v>415</v>
      </c>
      <c r="B1050" s="477">
        <v>68</v>
      </c>
      <c r="C1050" s="586"/>
      <c r="D1050" s="587"/>
      <c r="E1050" s="586"/>
      <c r="F1050" s="473"/>
      <c r="G1050" s="608"/>
      <c r="H1050" s="475"/>
      <c r="I1050" s="613"/>
      <c r="J1050" s="614"/>
      <c r="K1050" s="614"/>
      <c r="L1050" s="615"/>
      <c r="M1050" s="644"/>
      <c r="N1050" s="505" t="str">
        <f>四年级BMI</f>
        <v/>
      </c>
      <c r="O1050" s="499" t="str">
        <f>四年级BMI等级</f>
        <v/>
      </c>
      <c r="P1050" s="500" t="str">
        <f>四年级BMI得分</f>
        <v/>
      </c>
      <c r="Q1050" s="515" t="str">
        <f>四年级肺活量得分</f>
        <v/>
      </c>
      <c r="R1050" s="512" t="str">
        <f>四年级等级</f>
        <v/>
      </c>
      <c r="S1050" s="516" t="str">
        <f>四年级50米跑得分</f>
        <v/>
      </c>
      <c r="T1050" s="517" t="str">
        <f>四年级等级</f>
        <v/>
      </c>
      <c r="U1050" s="516" t="str">
        <f>四年级坐位体前屈得分</f>
        <v/>
      </c>
      <c r="V1050" s="517" t="str">
        <f>四年级等级</f>
        <v/>
      </c>
      <c r="W1050" s="516" t="str">
        <f>四年级一分钟跳绳得分</f>
        <v/>
      </c>
      <c r="X1050" s="517" t="str">
        <f>四年级等级</f>
        <v/>
      </c>
      <c r="Y1050" s="515" t="str">
        <f>四年级仰卧起坐得分</f>
        <v/>
      </c>
      <c r="Z1050" s="518" t="str">
        <f>四年级等级</f>
        <v/>
      </c>
      <c r="AA1050" s="533"/>
      <c r="AB1050" s="515"/>
      <c r="AC1050" s="533" t="str">
        <f>四年级跳绳附加分</f>
        <v/>
      </c>
      <c r="AD1050" s="534" t="str">
        <f>四年级标准分</f>
        <v/>
      </c>
      <c r="AE1050" s="534" t="str">
        <f>四年级总分</f>
        <v/>
      </c>
      <c r="AF1050" s="517" t="str">
        <f>四年级等级</f>
        <v/>
      </c>
    </row>
    <row r="1051" spans="1:32">
      <c r="A1051" s="476">
        <v>415</v>
      </c>
      <c r="B1051" s="477">
        <v>69</v>
      </c>
      <c r="C1051" s="586"/>
      <c r="D1051" s="587"/>
      <c r="E1051" s="586"/>
      <c r="F1051" s="473"/>
      <c r="G1051" s="608"/>
      <c r="H1051" s="475"/>
      <c r="I1051" s="613"/>
      <c r="J1051" s="614"/>
      <c r="K1051" s="614"/>
      <c r="L1051" s="615"/>
      <c r="M1051" s="644"/>
      <c r="N1051" s="505" t="str">
        <f>四年级BMI</f>
        <v/>
      </c>
      <c r="O1051" s="499" t="str">
        <f>四年级BMI等级</f>
        <v/>
      </c>
      <c r="P1051" s="500" t="str">
        <f>四年级BMI得分</f>
        <v/>
      </c>
      <c r="Q1051" s="515" t="str">
        <f>四年级肺活量得分</f>
        <v/>
      </c>
      <c r="R1051" s="512" t="str">
        <f>四年级等级</f>
        <v/>
      </c>
      <c r="S1051" s="516" t="str">
        <f>四年级50米跑得分</f>
        <v/>
      </c>
      <c r="T1051" s="517" t="str">
        <f>四年级等级</f>
        <v/>
      </c>
      <c r="U1051" s="516" t="str">
        <f>四年级坐位体前屈得分</f>
        <v/>
      </c>
      <c r="V1051" s="517" t="str">
        <f>四年级等级</f>
        <v/>
      </c>
      <c r="W1051" s="516" t="str">
        <f>四年级一分钟跳绳得分</f>
        <v/>
      </c>
      <c r="X1051" s="517" t="str">
        <f>四年级等级</f>
        <v/>
      </c>
      <c r="Y1051" s="515" t="str">
        <f>四年级仰卧起坐得分</f>
        <v/>
      </c>
      <c r="Z1051" s="518" t="str">
        <f>四年级等级</f>
        <v/>
      </c>
      <c r="AA1051" s="533"/>
      <c r="AB1051" s="515"/>
      <c r="AC1051" s="533" t="str">
        <f>四年级跳绳附加分</f>
        <v/>
      </c>
      <c r="AD1051" s="534" t="str">
        <f>四年级标准分</f>
        <v/>
      </c>
      <c r="AE1051" s="534" t="str">
        <f>四年级总分</f>
        <v/>
      </c>
      <c r="AF1051" s="517" t="str">
        <f>四年级等级</f>
        <v/>
      </c>
    </row>
    <row r="1052" ht="15.75" spans="1:32">
      <c r="A1052" s="535">
        <v>415</v>
      </c>
      <c r="B1052" s="536">
        <v>70</v>
      </c>
      <c r="C1052" s="590"/>
      <c r="D1052" s="591"/>
      <c r="E1052" s="590"/>
      <c r="F1052" s="583"/>
      <c r="G1052" s="611"/>
      <c r="H1052" s="542"/>
      <c r="I1052" s="617"/>
      <c r="J1052" s="618"/>
      <c r="K1052" s="626"/>
      <c r="L1052" s="627"/>
      <c r="M1052" s="645"/>
      <c r="N1052" s="548" t="str">
        <f>四年级BMI</f>
        <v/>
      </c>
      <c r="O1052" s="549" t="str">
        <f>四年级BMI等级</f>
        <v/>
      </c>
      <c r="P1052" s="550" t="str">
        <f>四年级BMI得分</f>
        <v/>
      </c>
      <c r="Q1052" s="556" t="str">
        <f>四年级肺活量得分</f>
        <v/>
      </c>
      <c r="R1052" s="557" t="str">
        <f>四年级等级</f>
        <v/>
      </c>
      <c r="S1052" s="558" t="str">
        <f>四年级50米跑得分</f>
        <v/>
      </c>
      <c r="T1052" s="559" t="str">
        <f>四年级等级</f>
        <v/>
      </c>
      <c r="U1052" s="558" t="str">
        <f>四年级坐位体前屈得分</f>
        <v/>
      </c>
      <c r="V1052" s="559" t="str">
        <f>四年级等级</f>
        <v/>
      </c>
      <c r="W1052" s="558" t="str">
        <f>四年级一分钟跳绳得分</f>
        <v/>
      </c>
      <c r="X1052" s="559" t="str">
        <f>四年级等级</f>
        <v/>
      </c>
      <c r="Y1052" s="556" t="str">
        <f>四年级仰卧起坐得分</f>
        <v/>
      </c>
      <c r="Z1052" s="563" t="str">
        <f>四年级等级</f>
        <v/>
      </c>
      <c r="AA1052" s="564"/>
      <c r="AB1052" s="556"/>
      <c r="AC1052" s="565" t="str">
        <f>四年级跳绳附加分</f>
        <v/>
      </c>
      <c r="AD1052" s="566" t="str">
        <f>四年级标准分</f>
        <v/>
      </c>
      <c r="AE1052" s="566" t="str">
        <f>四年级总分</f>
        <v/>
      </c>
      <c r="AF1052" s="567" t="str">
        <f>四年级等级</f>
        <v/>
      </c>
    </row>
    <row r="1053" ht="15.75" spans="1:32">
      <c r="A1053" s="468">
        <v>416</v>
      </c>
      <c r="B1053" s="469">
        <v>1</v>
      </c>
      <c r="C1053" s="593"/>
      <c r="D1053" s="594"/>
      <c r="E1053" s="593"/>
      <c r="F1053" s="473"/>
      <c r="G1053" s="612"/>
      <c r="H1053" s="475"/>
      <c r="I1053" s="621"/>
      <c r="J1053" s="622"/>
      <c r="K1053" s="629"/>
      <c r="L1053" s="630"/>
      <c r="M1053" s="646"/>
      <c r="N1053" s="553" t="str">
        <f>四年级BMI</f>
        <v/>
      </c>
      <c r="O1053" s="554" t="str">
        <f>四年级BMI等级</f>
        <v/>
      </c>
      <c r="P1053" s="555" t="str">
        <f>四年级BMI得分</f>
        <v/>
      </c>
      <c r="Q1053" s="560" t="str">
        <f>四年级肺活量得分</f>
        <v/>
      </c>
      <c r="R1053" s="561" t="str">
        <f>四年级等级</f>
        <v/>
      </c>
      <c r="S1053" s="562" t="str">
        <f>四年级50米跑得分</f>
        <v/>
      </c>
      <c r="T1053" s="561" t="str">
        <f>四年级等级</f>
        <v/>
      </c>
      <c r="U1053" s="562" t="str">
        <f>四年级坐位体前屈得分</f>
        <v/>
      </c>
      <c r="V1053" s="561" t="str">
        <f>四年级等级</f>
        <v/>
      </c>
      <c r="W1053" s="562" t="str">
        <f>四年级一分钟跳绳得分</f>
        <v/>
      </c>
      <c r="X1053" s="561" t="str">
        <f>四年级等级</f>
        <v/>
      </c>
      <c r="Y1053" s="560" t="str">
        <f>四年级仰卧起坐得分</f>
        <v/>
      </c>
      <c r="Z1053" s="568" t="str">
        <f>四年级等级</f>
        <v/>
      </c>
      <c r="AA1053" s="569"/>
      <c r="AB1053" s="560"/>
      <c r="AC1053" s="530" t="str">
        <f>四年级跳绳附加分</f>
        <v/>
      </c>
      <c r="AD1053" s="531" t="str">
        <f>四年级标准分</f>
        <v/>
      </c>
      <c r="AE1053" s="531" t="str">
        <f>四年级总分</f>
        <v/>
      </c>
      <c r="AF1053" s="512" t="str">
        <f>四年级等级</f>
        <v/>
      </c>
    </row>
    <row r="1054" spans="1:32">
      <c r="A1054" s="476">
        <v>416</v>
      </c>
      <c r="B1054" s="477">
        <v>2</v>
      </c>
      <c r="C1054" s="586"/>
      <c r="D1054" s="587"/>
      <c r="E1054" s="586"/>
      <c r="F1054" s="473"/>
      <c r="G1054" s="608"/>
      <c r="H1054" s="475"/>
      <c r="I1054" s="613"/>
      <c r="J1054" s="614"/>
      <c r="K1054" s="614"/>
      <c r="L1054" s="615"/>
      <c r="M1054" s="644"/>
      <c r="N1054" s="505" t="str">
        <f>四年级BMI</f>
        <v/>
      </c>
      <c r="O1054" s="499" t="str">
        <f>四年级BMI等级</f>
        <v/>
      </c>
      <c r="P1054" s="500" t="str">
        <f>四年级BMI得分</f>
        <v/>
      </c>
      <c r="Q1054" s="515" t="str">
        <f>四年级肺活量得分</f>
        <v/>
      </c>
      <c r="R1054" s="512" t="str">
        <f>四年级等级</f>
        <v/>
      </c>
      <c r="S1054" s="516" t="str">
        <f>四年级50米跑得分</f>
        <v/>
      </c>
      <c r="T1054" s="517" t="str">
        <f>四年级等级</f>
        <v/>
      </c>
      <c r="U1054" s="516" t="str">
        <f>四年级坐位体前屈得分</f>
        <v/>
      </c>
      <c r="V1054" s="517" t="str">
        <f>四年级等级</f>
        <v/>
      </c>
      <c r="W1054" s="516" t="str">
        <f>四年级一分钟跳绳得分</f>
        <v/>
      </c>
      <c r="X1054" s="517" t="str">
        <f>四年级等级</f>
        <v/>
      </c>
      <c r="Y1054" s="515" t="str">
        <f>四年级仰卧起坐得分</f>
        <v/>
      </c>
      <c r="Z1054" s="518" t="str">
        <f>四年级等级</f>
        <v/>
      </c>
      <c r="AA1054" s="533"/>
      <c r="AB1054" s="515"/>
      <c r="AC1054" s="533" t="str">
        <f>四年级跳绳附加分</f>
        <v/>
      </c>
      <c r="AD1054" s="534" t="str">
        <f>四年级标准分</f>
        <v/>
      </c>
      <c r="AE1054" s="534" t="str">
        <f>四年级总分</f>
        <v/>
      </c>
      <c r="AF1054" s="517" t="str">
        <f>四年级等级</f>
        <v/>
      </c>
    </row>
    <row r="1055" spans="1:32">
      <c r="A1055" s="476">
        <v>416</v>
      </c>
      <c r="B1055" s="477">
        <v>3</v>
      </c>
      <c r="C1055" s="586"/>
      <c r="D1055" s="587"/>
      <c r="E1055" s="586"/>
      <c r="F1055" s="473"/>
      <c r="G1055" s="608"/>
      <c r="H1055" s="475"/>
      <c r="I1055" s="613"/>
      <c r="J1055" s="614"/>
      <c r="K1055" s="614"/>
      <c r="L1055" s="615"/>
      <c r="M1055" s="644"/>
      <c r="N1055" s="505" t="str">
        <f>四年级BMI</f>
        <v/>
      </c>
      <c r="O1055" s="499" t="str">
        <f>四年级BMI等级</f>
        <v/>
      </c>
      <c r="P1055" s="500" t="str">
        <f>四年级BMI得分</f>
        <v/>
      </c>
      <c r="Q1055" s="515" t="str">
        <f>四年级肺活量得分</f>
        <v/>
      </c>
      <c r="R1055" s="512" t="str">
        <f>四年级等级</f>
        <v/>
      </c>
      <c r="S1055" s="516" t="str">
        <f>四年级50米跑得分</f>
        <v/>
      </c>
      <c r="T1055" s="517" t="str">
        <f>四年级等级</f>
        <v/>
      </c>
      <c r="U1055" s="516" t="str">
        <f>四年级坐位体前屈得分</f>
        <v/>
      </c>
      <c r="V1055" s="517" t="str">
        <f>四年级等级</f>
        <v/>
      </c>
      <c r="W1055" s="516" t="str">
        <f>四年级一分钟跳绳得分</f>
        <v/>
      </c>
      <c r="X1055" s="517" t="str">
        <f>四年级等级</f>
        <v/>
      </c>
      <c r="Y1055" s="515" t="str">
        <f>四年级仰卧起坐得分</f>
        <v/>
      </c>
      <c r="Z1055" s="518" t="str">
        <f>四年级等级</f>
        <v/>
      </c>
      <c r="AA1055" s="533"/>
      <c r="AB1055" s="515"/>
      <c r="AC1055" s="533" t="str">
        <f>四年级跳绳附加分</f>
        <v/>
      </c>
      <c r="AD1055" s="534" t="str">
        <f>四年级标准分</f>
        <v/>
      </c>
      <c r="AE1055" s="534" t="str">
        <f>四年级总分</f>
        <v/>
      </c>
      <c r="AF1055" s="517" t="str">
        <f>四年级等级</f>
        <v/>
      </c>
    </row>
    <row r="1056" spans="1:32">
      <c r="A1056" s="476">
        <v>416</v>
      </c>
      <c r="B1056" s="477">
        <v>4</v>
      </c>
      <c r="C1056" s="586"/>
      <c r="D1056" s="587"/>
      <c r="E1056" s="586"/>
      <c r="F1056" s="473"/>
      <c r="G1056" s="608"/>
      <c r="H1056" s="475"/>
      <c r="I1056" s="613"/>
      <c r="J1056" s="614"/>
      <c r="K1056" s="614"/>
      <c r="L1056" s="615"/>
      <c r="M1056" s="644"/>
      <c r="N1056" s="505" t="str">
        <f>四年级BMI</f>
        <v/>
      </c>
      <c r="O1056" s="499" t="str">
        <f>四年级BMI等级</f>
        <v/>
      </c>
      <c r="P1056" s="500" t="str">
        <f>四年级BMI得分</f>
        <v/>
      </c>
      <c r="Q1056" s="515" t="str">
        <f>四年级肺活量得分</f>
        <v/>
      </c>
      <c r="R1056" s="512" t="str">
        <f>四年级等级</f>
        <v/>
      </c>
      <c r="S1056" s="516" t="str">
        <f>四年级50米跑得分</f>
        <v/>
      </c>
      <c r="T1056" s="517" t="str">
        <f>四年级等级</f>
        <v/>
      </c>
      <c r="U1056" s="516" t="str">
        <f>四年级坐位体前屈得分</f>
        <v/>
      </c>
      <c r="V1056" s="517" t="str">
        <f>四年级等级</f>
        <v/>
      </c>
      <c r="W1056" s="516" t="str">
        <f>四年级一分钟跳绳得分</f>
        <v/>
      </c>
      <c r="X1056" s="517" t="str">
        <f>四年级等级</f>
        <v/>
      </c>
      <c r="Y1056" s="515" t="str">
        <f>四年级仰卧起坐得分</f>
        <v/>
      </c>
      <c r="Z1056" s="518" t="str">
        <f>四年级等级</f>
        <v/>
      </c>
      <c r="AA1056" s="533"/>
      <c r="AB1056" s="515"/>
      <c r="AC1056" s="533" t="str">
        <f>四年级跳绳附加分</f>
        <v/>
      </c>
      <c r="AD1056" s="534" t="str">
        <f>四年级标准分</f>
        <v/>
      </c>
      <c r="AE1056" s="534" t="str">
        <f>四年级总分</f>
        <v/>
      </c>
      <c r="AF1056" s="517" t="str">
        <f>四年级等级</f>
        <v/>
      </c>
    </row>
    <row r="1057" spans="1:32">
      <c r="A1057" s="476">
        <v>416</v>
      </c>
      <c r="B1057" s="477">
        <v>5</v>
      </c>
      <c r="C1057" s="586"/>
      <c r="D1057" s="587"/>
      <c r="E1057" s="586"/>
      <c r="F1057" s="473"/>
      <c r="G1057" s="608"/>
      <c r="H1057" s="475"/>
      <c r="I1057" s="613"/>
      <c r="J1057" s="614"/>
      <c r="K1057" s="614"/>
      <c r="L1057" s="615"/>
      <c r="M1057" s="644"/>
      <c r="N1057" s="505" t="str">
        <f>四年级BMI</f>
        <v/>
      </c>
      <c r="O1057" s="499" t="str">
        <f>四年级BMI等级</f>
        <v/>
      </c>
      <c r="P1057" s="500" t="str">
        <f>四年级BMI得分</f>
        <v/>
      </c>
      <c r="Q1057" s="515" t="str">
        <f>四年级肺活量得分</f>
        <v/>
      </c>
      <c r="R1057" s="512" t="str">
        <f>四年级等级</f>
        <v/>
      </c>
      <c r="S1057" s="516" t="str">
        <f>四年级50米跑得分</f>
        <v/>
      </c>
      <c r="T1057" s="517" t="str">
        <f>四年级等级</f>
        <v/>
      </c>
      <c r="U1057" s="516" t="str">
        <f>四年级坐位体前屈得分</f>
        <v/>
      </c>
      <c r="V1057" s="517" t="str">
        <f>四年级等级</f>
        <v/>
      </c>
      <c r="W1057" s="516" t="str">
        <f>四年级一分钟跳绳得分</f>
        <v/>
      </c>
      <c r="X1057" s="517" t="str">
        <f>四年级等级</f>
        <v/>
      </c>
      <c r="Y1057" s="515" t="str">
        <f>四年级仰卧起坐得分</f>
        <v/>
      </c>
      <c r="Z1057" s="518" t="str">
        <f>四年级等级</f>
        <v/>
      </c>
      <c r="AA1057" s="533"/>
      <c r="AB1057" s="515"/>
      <c r="AC1057" s="533" t="str">
        <f>四年级跳绳附加分</f>
        <v/>
      </c>
      <c r="AD1057" s="534" t="str">
        <f>四年级标准分</f>
        <v/>
      </c>
      <c r="AE1057" s="534" t="str">
        <f>四年级总分</f>
        <v/>
      </c>
      <c r="AF1057" s="517" t="str">
        <f>四年级等级</f>
        <v/>
      </c>
    </row>
    <row r="1058" spans="1:32">
      <c r="A1058" s="476">
        <v>416</v>
      </c>
      <c r="B1058" s="477">
        <v>6</v>
      </c>
      <c r="C1058" s="586"/>
      <c r="D1058" s="587"/>
      <c r="E1058" s="586"/>
      <c r="F1058" s="473"/>
      <c r="G1058" s="608"/>
      <c r="H1058" s="475"/>
      <c r="I1058" s="613"/>
      <c r="J1058" s="614"/>
      <c r="K1058" s="614"/>
      <c r="L1058" s="615"/>
      <c r="M1058" s="644"/>
      <c r="N1058" s="505" t="str">
        <f>四年级BMI</f>
        <v/>
      </c>
      <c r="O1058" s="499" t="str">
        <f>四年级BMI等级</f>
        <v/>
      </c>
      <c r="P1058" s="500" t="str">
        <f>四年级BMI得分</f>
        <v/>
      </c>
      <c r="Q1058" s="515" t="str">
        <f>四年级肺活量得分</f>
        <v/>
      </c>
      <c r="R1058" s="512" t="str">
        <f>四年级等级</f>
        <v/>
      </c>
      <c r="S1058" s="516" t="str">
        <f>四年级50米跑得分</f>
        <v/>
      </c>
      <c r="T1058" s="517" t="str">
        <f>四年级等级</f>
        <v/>
      </c>
      <c r="U1058" s="516" t="str">
        <f>四年级坐位体前屈得分</f>
        <v/>
      </c>
      <c r="V1058" s="517" t="str">
        <f>四年级等级</f>
        <v/>
      </c>
      <c r="W1058" s="516" t="str">
        <f>四年级一分钟跳绳得分</f>
        <v/>
      </c>
      <c r="X1058" s="517" t="str">
        <f>四年级等级</f>
        <v/>
      </c>
      <c r="Y1058" s="515" t="str">
        <f>四年级仰卧起坐得分</f>
        <v/>
      </c>
      <c r="Z1058" s="518" t="str">
        <f>四年级等级</f>
        <v/>
      </c>
      <c r="AA1058" s="533"/>
      <c r="AB1058" s="515"/>
      <c r="AC1058" s="533" t="str">
        <f>四年级跳绳附加分</f>
        <v/>
      </c>
      <c r="AD1058" s="534" t="str">
        <f>四年级标准分</f>
        <v/>
      </c>
      <c r="AE1058" s="534" t="str">
        <f>四年级总分</f>
        <v/>
      </c>
      <c r="AF1058" s="517" t="str">
        <f>四年级等级</f>
        <v/>
      </c>
    </row>
    <row r="1059" spans="1:32">
      <c r="A1059" s="476">
        <v>416</v>
      </c>
      <c r="B1059" s="477">
        <v>7</v>
      </c>
      <c r="C1059" s="586"/>
      <c r="D1059" s="587"/>
      <c r="E1059" s="586"/>
      <c r="F1059" s="473"/>
      <c r="G1059" s="608"/>
      <c r="H1059" s="475"/>
      <c r="I1059" s="613"/>
      <c r="J1059" s="614"/>
      <c r="K1059" s="614"/>
      <c r="L1059" s="615"/>
      <c r="M1059" s="644"/>
      <c r="N1059" s="505" t="str">
        <f>四年级BMI</f>
        <v/>
      </c>
      <c r="O1059" s="499" t="str">
        <f>四年级BMI等级</f>
        <v/>
      </c>
      <c r="P1059" s="500" t="str">
        <f>四年级BMI得分</f>
        <v/>
      </c>
      <c r="Q1059" s="515" t="str">
        <f>四年级肺活量得分</f>
        <v/>
      </c>
      <c r="R1059" s="512" t="str">
        <f>四年级等级</f>
        <v/>
      </c>
      <c r="S1059" s="516" t="str">
        <f>四年级50米跑得分</f>
        <v/>
      </c>
      <c r="T1059" s="517" t="str">
        <f>四年级等级</f>
        <v/>
      </c>
      <c r="U1059" s="516" t="str">
        <f>四年级坐位体前屈得分</f>
        <v/>
      </c>
      <c r="V1059" s="517" t="str">
        <f>四年级等级</f>
        <v/>
      </c>
      <c r="W1059" s="516" t="str">
        <f>四年级一分钟跳绳得分</f>
        <v/>
      </c>
      <c r="X1059" s="517" t="str">
        <f>四年级等级</f>
        <v/>
      </c>
      <c r="Y1059" s="515" t="str">
        <f>四年级仰卧起坐得分</f>
        <v/>
      </c>
      <c r="Z1059" s="518" t="str">
        <f>四年级等级</f>
        <v/>
      </c>
      <c r="AA1059" s="533"/>
      <c r="AB1059" s="515"/>
      <c r="AC1059" s="533" t="str">
        <f>四年级跳绳附加分</f>
        <v/>
      </c>
      <c r="AD1059" s="534" t="str">
        <f>四年级标准分</f>
        <v/>
      </c>
      <c r="AE1059" s="534" t="str">
        <f>四年级总分</f>
        <v/>
      </c>
      <c r="AF1059" s="517" t="str">
        <f>四年级等级</f>
        <v/>
      </c>
    </row>
    <row r="1060" spans="1:32">
      <c r="A1060" s="476">
        <v>416</v>
      </c>
      <c r="B1060" s="477">
        <v>8</v>
      </c>
      <c r="C1060" s="586"/>
      <c r="D1060" s="587"/>
      <c r="E1060" s="586"/>
      <c r="F1060" s="473"/>
      <c r="G1060" s="608"/>
      <c r="H1060" s="475"/>
      <c r="I1060" s="613"/>
      <c r="J1060" s="614"/>
      <c r="K1060" s="614"/>
      <c r="L1060" s="615"/>
      <c r="M1060" s="644"/>
      <c r="N1060" s="505" t="str">
        <f>四年级BMI</f>
        <v/>
      </c>
      <c r="O1060" s="499" t="str">
        <f>四年级BMI等级</f>
        <v/>
      </c>
      <c r="P1060" s="500" t="str">
        <f>四年级BMI得分</f>
        <v/>
      </c>
      <c r="Q1060" s="515" t="str">
        <f>四年级肺活量得分</f>
        <v/>
      </c>
      <c r="R1060" s="512" t="str">
        <f>四年级等级</f>
        <v/>
      </c>
      <c r="S1060" s="516" t="str">
        <f>四年级50米跑得分</f>
        <v/>
      </c>
      <c r="T1060" s="517" t="str">
        <f>四年级等级</f>
        <v/>
      </c>
      <c r="U1060" s="516" t="str">
        <f>四年级坐位体前屈得分</f>
        <v/>
      </c>
      <c r="V1060" s="517" t="str">
        <f>四年级等级</f>
        <v/>
      </c>
      <c r="W1060" s="516" t="str">
        <f>四年级一分钟跳绳得分</f>
        <v/>
      </c>
      <c r="X1060" s="517" t="str">
        <f>四年级等级</f>
        <v/>
      </c>
      <c r="Y1060" s="515" t="str">
        <f>四年级仰卧起坐得分</f>
        <v/>
      </c>
      <c r="Z1060" s="518" t="str">
        <f>四年级等级</f>
        <v/>
      </c>
      <c r="AA1060" s="533"/>
      <c r="AB1060" s="515"/>
      <c r="AC1060" s="533" t="str">
        <f>四年级跳绳附加分</f>
        <v/>
      </c>
      <c r="AD1060" s="534" t="str">
        <f>四年级标准分</f>
        <v/>
      </c>
      <c r="AE1060" s="534" t="str">
        <f>四年级总分</f>
        <v/>
      </c>
      <c r="AF1060" s="517" t="str">
        <f>四年级等级</f>
        <v/>
      </c>
    </row>
    <row r="1061" spans="1:32">
      <c r="A1061" s="476">
        <v>416</v>
      </c>
      <c r="B1061" s="477">
        <v>9</v>
      </c>
      <c r="C1061" s="586"/>
      <c r="D1061" s="587"/>
      <c r="E1061" s="586"/>
      <c r="F1061" s="473"/>
      <c r="G1061" s="608"/>
      <c r="H1061" s="475"/>
      <c r="I1061" s="613"/>
      <c r="J1061" s="614"/>
      <c r="K1061" s="614"/>
      <c r="L1061" s="615"/>
      <c r="M1061" s="644"/>
      <c r="N1061" s="505" t="str">
        <f>四年级BMI</f>
        <v/>
      </c>
      <c r="O1061" s="499" t="str">
        <f>四年级BMI等级</f>
        <v/>
      </c>
      <c r="P1061" s="500" t="str">
        <f>四年级BMI得分</f>
        <v/>
      </c>
      <c r="Q1061" s="515" t="str">
        <f>四年级肺活量得分</f>
        <v/>
      </c>
      <c r="R1061" s="512" t="str">
        <f>四年级等级</f>
        <v/>
      </c>
      <c r="S1061" s="516" t="str">
        <f>四年级50米跑得分</f>
        <v/>
      </c>
      <c r="T1061" s="517" t="str">
        <f>四年级等级</f>
        <v/>
      </c>
      <c r="U1061" s="516" t="str">
        <f>四年级坐位体前屈得分</f>
        <v/>
      </c>
      <c r="V1061" s="517" t="str">
        <f>四年级等级</f>
        <v/>
      </c>
      <c r="W1061" s="516" t="str">
        <f>四年级一分钟跳绳得分</f>
        <v/>
      </c>
      <c r="X1061" s="517" t="str">
        <f>四年级等级</f>
        <v/>
      </c>
      <c r="Y1061" s="515" t="str">
        <f>四年级仰卧起坐得分</f>
        <v/>
      </c>
      <c r="Z1061" s="518" t="str">
        <f>四年级等级</f>
        <v/>
      </c>
      <c r="AA1061" s="533"/>
      <c r="AB1061" s="515"/>
      <c r="AC1061" s="533" t="str">
        <f>四年级跳绳附加分</f>
        <v/>
      </c>
      <c r="AD1061" s="534" t="str">
        <f>四年级标准分</f>
        <v/>
      </c>
      <c r="AE1061" s="534" t="str">
        <f>四年级总分</f>
        <v/>
      </c>
      <c r="AF1061" s="517" t="str">
        <f>四年级等级</f>
        <v/>
      </c>
    </row>
    <row r="1062" spans="1:32">
      <c r="A1062" s="476">
        <v>416</v>
      </c>
      <c r="B1062" s="477">
        <v>10</v>
      </c>
      <c r="C1062" s="586"/>
      <c r="D1062" s="587"/>
      <c r="E1062" s="586"/>
      <c r="F1062" s="473"/>
      <c r="G1062" s="608"/>
      <c r="H1062" s="475"/>
      <c r="I1062" s="613"/>
      <c r="J1062" s="614"/>
      <c r="K1062" s="614"/>
      <c r="L1062" s="615"/>
      <c r="M1062" s="644"/>
      <c r="N1062" s="505" t="str">
        <f>四年级BMI</f>
        <v/>
      </c>
      <c r="O1062" s="499" t="str">
        <f>四年级BMI等级</f>
        <v/>
      </c>
      <c r="P1062" s="500" t="str">
        <f>四年级BMI得分</f>
        <v/>
      </c>
      <c r="Q1062" s="515" t="str">
        <f>四年级肺活量得分</f>
        <v/>
      </c>
      <c r="R1062" s="512" t="str">
        <f>四年级等级</f>
        <v/>
      </c>
      <c r="S1062" s="516" t="str">
        <f>四年级50米跑得分</f>
        <v/>
      </c>
      <c r="T1062" s="517" t="str">
        <f>四年级等级</f>
        <v/>
      </c>
      <c r="U1062" s="516" t="str">
        <f>四年级坐位体前屈得分</f>
        <v/>
      </c>
      <c r="V1062" s="517" t="str">
        <f>四年级等级</f>
        <v/>
      </c>
      <c r="W1062" s="516" t="str">
        <f>四年级一分钟跳绳得分</f>
        <v/>
      </c>
      <c r="X1062" s="517" t="str">
        <f>四年级等级</f>
        <v/>
      </c>
      <c r="Y1062" s="515" t="str">
        <f>四年级仰卧起坐得分</f>
        <v/>
      </c>
      <c r="Z1062" s="518" t="str">
        <f>四年级等级</f>
        <v/>
      </c>
      <c r="AA1062" s="533"/>
      <c r="AB1062" s="515"/>
      <c r="AC1062" s="533" t="str">
        <f>四年级跳绳附加分</f>
        <v/>
      </c>
      <c r="AD1062" s="534" t="str">
        <f>四年级标准分</f>
        <v/>
      </c>
      <c r="AE1062" s="534" t="str">
        <f>四年级总分</f>
        <v/>
      </c>
      <c r="AF1062" s="517" t="str">
        <f>四年级等级</f>
        <v/>
      </c>
    </row>
    <row r="1063" spans="1:32">
      <c r="A1063" s="476">
        <v>416</v>
      </c>
      <c r="B1063" s="477">
        <v>11</v>
      </c>
      <c r="C1063" s="586"/>
      <c r="D1063" s="587"/>
      <c r="E1063" s="586"/>
      <c r="F1063" s="473"/>
      <c r="G1063" s="608"/>
      <c r="H1063" s="475"/>
      <c r="I1063" s="613"/>
      <c r="J1063" s="614"/>
      <c r="K1063" s="614"/>
      <c r="L1063" s="615"/>
      <c r="M1063" s="644"/>
      <c r="N1063" s="505" t="str">
        <f>四年级BMI</f>
        <v/>
      </c>
      <c r="O1063" s="499" t="str">
        <f>四年级BMI等级</f>
        <v/>
      </c>
      <c r="P1063" s="500" t="str">
        <f>四年级BMI得分</f>
        <v/>
      </c>
      <c r="Q1063" s="515" t="str">
        <f>四年级肺活量得分</f>
        <v/>
      </c>
      <c r="R1063" s="512" t="str">
        <f>四年级等级</f>
        <v/>
      </c>
      <c r="S1063" s="516" t="str">
        <f>四年级50米跑得分</f>
        <v/>
      </c>
      <c r="T1063" s="517" t="str">
        <f>四年级等级</f>
        <v/>
      </c>
      <c r="U1063" s="516" t="str">
        <f>四年级坐位体前屈得分</f>
        <v/>
      </c>
      <c r="V1063" s="517" t="str">
        <f>四年级等级</f>
        <v/>
      </c>
      <c r="W1063" s="516" t="str">
        <f>四年级一分钟跳绳得分</f>
        <v/>
      </c>
      <c r="X1063" s="517" t="str">
        <f>四年级等级</f>
        <v/>
      </c>
      <c r="Y1063" s="515" t="str">
        <f>四年级仰卧起坐得分</f>
        <v/>
      </c>
      <c r="Z1063" s="518" t="str">
        <f>四年级等级</f>
        <v/>
      </c>
      <c r="AA1063" s="533"/>
      <c r="AB1063" s="515"/>
      <c r="AC1063" s="533" t="str">
        <f>四年级跳绳附加分</f>
        <v/>
      </c>
      <c r="AD1063" s="534" t="str">
        <f>四年级标准分</f>
        <v/>
      </c>
      <c r="AE1063" s="534" t="str">
        <f>四年级总分</f>
        <v/>
      </c>
      <c r="AF1063" s="517" t="str">
        <f>四年级等级</f>
        <v/>
      </c>
    </row>
    <row r="1064" spans="1:32">
      <c r="A1064" s="476">
        <v>416</v>
      </c>
      <c r="B1064" s="477">
        <v>12</v>
      </c>
      <c r="C1064" s="586"/>
      <c r="D1064" s="587"/>
      <c r="E1064" s="586"/>
      <c r="F1064" s="473"/>
      <c r="G1064" s="608"/>
      <c r="H1064" s="475"/>
      <c r="I1064" s="613"/>
      <c r="J1064" s="614"/>
      <c r="K1064" s="614"/>
      <c r="L1064" s="615"/>
      <c r="M1064" s="644"/>
      <c r="N1064" s="505" t="str">
        <f>四年级BMI</f>
        <v/>
      </c>
      <c r="O1064" s="499" t="str">
        <f>四年级BMI等级</f>
        <v/>
      </c>
      <c r="P1064" s="500" t="str">
        <f>四年级BMI得分</f>
        <v/>
      </c>
      <c r="Q1064" s="515" t="str">
        <f>四年级肺活量得分</f>
        <v/>
      </c>
      <c r="R1064" s="512" t="str">
        <f>四年级等级</f>
        <v/>
      </c>
      <c r="S1064" s="516" t="str">
        <f>四年级50米跑得分</f>
        <v/>
      </c>
      <c r="T1064" s="517" t="str">
        <f>四年级等级</f>
        <v/>
      </c>
      <c r="U1064" s="516" t="str">
        <f>四年级坐位体前屈得分</f>
        <v/>
      </c>
      <c r="V1064" s="517" t="str">
        <f>四年级等级</f>
        <v/>
      </c>
      <c r="W1064" s="516" t="str">
        <f>四年级一分钟跳绳得分</f>
        <v/>
      </c>
      <c r="X1064" s="517" t="str">
        <f>四年级等级</f>
        <v/>
      </c>
      <c r="Y1064" s="515" t="str">
        <f>四年级仰卧起坐得分</f>
        <v/>
      </c>
      <c r="Z1064" s="518" t="str">
        <f>四年级等级</f>
        <v/>
      </c>
      <c r="AA1064" s="533"/>
      <c r="AB1064" s="515"/>
      <c r="AC1064" s="533" t="str">
        <f>四年级跳绳附加分</f>
        <v/>
      </c>
      <c r="AD1064" s="534" t="str">
        <f>四年级标准分</f>
        <v/>
      </c>
      <c r="AE1064" s="534" t="str">
        <f>四年级总分</f>
        <v/>
      </c>
      <c r="AF1064" s="517" t="str">
        <f>四年级等级</f>
        <v/>
      </c>
    </row>
    <row r="1065" spans="1:32">
      <c r="A1065" s="476">
        <v>416</v>
      </c>
      <c r="B1065" s="477">
        <v>13</v>
      </c>
      <c r="C1065" s="586"/>
      <c r="D1065" s="587"/>
      <c r="E1065" s="586"/>
      <c r="F1065" s="473"/>
      <c r="G1065" s="608"/>
      <c r="H1065" s="475"/>
      <c r="I1065" s="613"/>
      <c r="J1065" s="614"/>
      <c r="K1065" s="614"/>
      <c r="L1065" s="615"/>
      <c r="M1065" s="644"/>
      <c r="N1065" s="505" t="str">
        <f>四年级BMI</f>
        <v/>
      </c>
      <c r="O1065" s="499" t="str">
        <f>四年级BMI等级</f>
        <v/>
      </c>
      <c r="P1065" s="500" t="str">
        <f>四年级BMI得分</f>
        <v/>
      </c>
      <c r="Q1065" s="515" t="str">
        <f>四年级肺活量得分</f>
        <v/>
      </c>
      <c r="R1065" s="512" t="str">
        <f>四年级等级</f>
        <v/>
      </c>
      <c r="S1065" s="516" t="str">
        <f>四年级50米跑得分</f>
        <v/>
      </c>
      <c r="T1065" s="517" t="str">
        <f>四年级等级</f>
        <v/>
      </c>
      <c r="U1065" s="516" t="str">
        <f>四年级坐位体前屈得分</f>
        <v/>
      </c>
      <c r="V1065" s="517" t="str">
        <f>四年级等级</f>
        <v/>
      </c>
      <c r="W1065" s="516" t="str">
        <f>四年级一分钟跳绳得分</f>
        <v/>
      </c>
      <c r="X1065" s="517" t="str">
        <f>四年级等级</f>
        <v/>
      </c>
      <c r="Y1065" s="515" t="str">
        <f>四年级仰卧起坐得分</f>
        <v/>
      </c>
      <c r="Z1065" s="518" t="str">
        <f>四年级等级</f>
        <v/>
      </c>
      <c r="AA1065" s="533"/>
      <c r="AB1065" s="515"/>
      <c r="AC1065" s="533" t="str">
        <f>四年级跳绳附加分</f>
        <v/>
      </c>
      <c r="AD1065" s="534" t="str">
        <f>四年级标准分</f>
        <v/>
      </c>
      <c r="AE1065" s="534" t="str">
        <f>四年级总分</f>
        <v/>
      </c>
      <c r="AF1065" s="517" t="str">
        <f>四年级等级</f>
        <v/>
      </c>
    </row>
    <row r="1066" spans="1:32">
      <c r="A1066" s="476">
        <v>416</v>
      </c>
      <c r="B1066" s="477">
        <v>14</v>
      </c>
      <c r="C1066" s="586"/>
      <c r="D1066" s="587"/>
      <c r="E1066" s="586"/>
      <c r="F1066" s="473"/>
      <c r="G1066" s="608"/>
      <c r="H1066" s="475"/>
      <c r="I1066" s="613"/>
      <c r="J1066" s="614"/>
      <c r="K1066" s="614"/>
      <c r="L1066" s="615"/>
      <c r="M1066" s="644"/>
      <c r="N1066" s="505" t="str">
        <f>四年级BMI</f>
        <v/>
      </c>
      <c r="O1066" s="499" t="str">
        <f>四年级BMI等级</f>
        <v/>
      </c>
      <c r="P1066" s="500" t="str">
        <f>四年级BMI得分</f>
        <v/>
      </c>
      <c r="Q1066" s="515" t="str">
        <f>四年级肺活量得分</f>
        <v/>
      </c>
      <c r="R1066" s="512" t="str">
        <f>四年级等级</f>
        <v/>
      </c>
      <c r="S1066" s="516" t="str">
        <f>四年级50米跑得分</f>
        <v/>
      </c>
      <c r="T1066" s="517" t="str">
        <f>四年级等级</f>
        <v/>
      </c>
      <c r="U1066" s="516" t="str">
        <f>四年级坐位体前屈得分</f>
        <v/>
      </c>
      <c r="V1066" s="517" t="str">
        <f>四年级等级</f>
        <v/>
      </c>
      <c r="W1066" s="516" t="str">
        <f>四年级一分钟跳绳得分</f>
        <v/>
      </c>
      <c r="X1066" s="517" t="str">
        <f>四年级等级</f>
        <v/>
      </c>
      <c r="Y1066" s="515" t="str">
        <f>四年级仰卧起坐得分</f>
        <v/>
      </c>
      <c r="Z1066" s="518" t="str">
        <f>四年级等级</f>
        <v/>
      </c>
      <c r="AA1066" s="533"/>
      <c r="AB1066" s="515"/>
      <c r="AC1066" s="533" t="str">
        <f>四年级跳绳附加分</f>
        <v/>
      </c>
      <c r="AD1066" s="534" t="str">
        <f>四年级标准分</f>
        <v/>
      </c>
      <c r="AE1066" s="534" t="str">
        <f>四年级总分</f>
        <v/>
      </c>
      <c r="AF1066" s="517" t="str">
        <f>四年级等级</f>
        <v/>
      </c>
    </row>
    <row r="1067" spans="1:32">
      <c r="A1067" s="476">
        <v>416</v>
      </c>
      <c r="B1067" s="477">
        <v>15</v>
      </c>
      <c r="C1067" s="586"/>
      <c r="D1067" s="587"/>
      <c r="E1067" s="586"/>
      <c r="F1067" s="473"/>
      <c r="G1067" s="608"/>
      <c r="H1067" s="475"/>
      <c r="I1067" s="613"/>
      <c r="J1067" s="614"/>
      <c r="K1067" s="614"/>
      <c r="L1067" s="615"/>
      <c r="M1067" s="644"/>
      <c r="N1067" s="505" t="str">
        <f>四年级BMI</f>
        <v/>
      </c>
      <c r="O1067" s="499" t="str">
        <f>四年级BMI等级</f>
        <v/>
      </c>
      <c r="P1067" s="500" t="str">
        <f>四年级BMI得分</f>
        <v/>
      </c>
      <c r="Q1067" s="515" t="str">
        <f>四年级肺活量得分</f>
        <v/>
      </c>
      <c r="R1067" s="512" t="str">
        <f>四年级等级</f>
        <v/>
      </c>
      <c r="S1067" s="516" t="str">
        <f>四年级50米跑得分</f>
        <v/>
      </c>
      <c r="T1067" s="517" t="str">
        <f>四年级等级</f>
        <v/>
      </c>
      <c r="U1067" s="516" t="str">
        <f>四年级坐位体前屈得分</f>
        <v/>
      </c>
      <c r="V1067" s="517" t="str">
        <f>四年级等级</f>
        <v/>
      </c>
      <c r="W1067" s="516" t="str">
        <f>四年级一分钟跳绳得分</f>
        <v/>
      </c>
      <c r="X1067" s="517" t="str">
        <f>四年级等级</f>
        <v/>
      </c>
      <c r="Y1067" s="515" t="str">
        <f>四年级仰卧起坐得分</f>
        <v/>
      </c>
      <c r="Z1067" s="518" t="str">
        <f>四年级等级</f>
        <v/>
      </c>
      <c r="AA1067" s="533"/>
      <c r="AB1067" s="515"/>
      <c r="AC1067" s="533" t="str">
        <f>四年级跳绳附加分</f>
        <v/>
      </c>
      <c r="AD1067" s="534" t="str">
        <f>四年级标准分</f>
        <v/>
      </c>
      <c r="AE1067" s="534" t="str">
        <f>四年级总分</f>
        <v/>
      </c>
      <c r="AF1067" s="517" t="str">
        <f>四年级等级</f>
        <v/>
      </c>
    </row>
    <row r="1068" spans="1:32">
      <c r="A1068" s="476">
        <v>416</v>
      </c>
      <c r="B1068" s="477">
        <v>16</v>
      </c>
      <c r="C1068" s="586"/>
      <c r="D1068" s="587"/>
      <c r="E1068" s="586"/>
      <c r="F1068" s="473"/>
      <c r="G1068" s="608"/>
      <c r="H1068" s="475"/>
      <c r="I1068" s="613"/>
      <c r="J1068" s="614"/>
      <c r="K1068" s="614"/>
      <c r="L1068" s="615"/>
      <c r="M1068" s="644"/>
      <c r="N1068" s="505" t="str">
        <f>四年级BMI</f>
        <v/>
      </c>
      <c r="O1068" s="499" t="str">
        <f>四年级BMI等级</f>
        <v/>
      </c>
      <c r="P1068" s="500" t="str">
        <f>四年级BMI得分</f>
        <v/>
      </c>
      <c r="Q1068" s="515" t="str">
        <f>四年级肺活量得分</f>
        <v/>
      </c>
      <c r="R1068" s="512" t="str">
        <f>四年级等级</f>
        <v/>
      </c>
      <c r="S1068" s="516" t="str">
        <f>四年级50米跑得分</f>
        <v/>
      </c>
      <c r="T1068" s="517" t="str">
        <f>四年级等级</f>
        <v/>
      </c>
      <c r="U1068" s="516" t="str">
        <f>四年级坐位体前屈得分</f>
        <v/>
      </c>
      <c r="V1068" s="517" t="str">
        <f>四年级等级</f>
        <v/>
      </c>
      <c r="W1068" s="516" t="str">
        <f>四年级一分钟跳绳得分</f>
        <v/>
      </c>
      <c r="X1068" s="517" t="str">
        <f>四年级等级</f>
        <v/>
      </c>
      <c r="Y1068" s="515" t="str">
        <f>四年级仰卧起坐得分</f>
        <v/>
      </c>
      <c r="Z1068" s="518" t="str">
        <f>四年级等级</f>
        <v/>
      </c>
      <c r="AA1068" s="533"/>
      <c r="AB1068" s="515"/>
      <c r="AC1068" s="533" t="str">
        <f>四年级跳绳附加分</f>
        <v/>
      </c>
      <c r="AD1068" s="534" t="str">
        <f>四年级标准分</f>
        <v/>
      </c>
      <c r="AE1068" s="534" t="str">
        <f>四年级总分</f>
        <v/>
      </c>
      <c r="AF1068" s="517" t="str">
        <f>四年级等级</f>
        <v/>
      </c>
    </row>
    <row r="1069" spans="1:32">
      <c r="A1069" s="476">
        <v>416</v>
      </c>
      <c r="B1069" s="477">
        <v>17</v>
      </c>
      <c r="C1069" s="586"/>
      <c r="D1069" s="587"/>
      <c r="E1069" s="586"/>
      <c r="F1069" s="473"/>
      <c r="G1069" s="608"/>
      <c r="H1069" s="475"/>
      <c r="I1069" s="613"/>
      <c r="J1069" s="614"/>
      <c r="K1069" s="614"/>
      <c r="L1069" s="615"/>
      <c r="M1069" s="644"/>
      <c r="N1069" s="505" t="str">
        <f>四年级BMI</f>
        <v/>
      </c>
      <c r="O1069" s="499" t="str">
        <f>四年级BMI等级</f>
        <v/>
      </c>
      <c r="P1069" s="500" t="str">
        <f>四年级BMI得分</f>
        <v/>
      </c>
      <c r="Q1069" s="515" t="str">
        <f>四年级肺活量得分</f>
        <v/>
      </c>
      <c r="R1069" s="512" t="str">
        <f>四年级等级</f>
        <v/>
      </c>
      <c r="S1069" s="516" t="str">
        <f>四年级50米跑得分</f>
        <v/>
      </c>
      <c r="T1069" s="517" t="str">
        <f>四年级等级</f>
        <v/>
      </c>
      <c r="U1069" s="516" t="str">
        <f>四年级坐位体前屈得分</f>
        <v/>
      </c>
      <c r="V1069" s="517" t="str">
        <f>四年级等级</f>
        <v/>
      </c>
      <c r="W1069" s="516" t="str">
        <f>四年级一分钟跳绳得分</f>
        <v/>
      </c>
      <c r="X1069" s="517" t="str">
        <f>四年级等级</f>
        <v/>
      </c>
      <c r="Y1069" s="515" t="str">
        <f>四年级仰卧起坐得分</f>
        <v/>
      </c>
      <c r="Z1069" s="518" t="str">
        <f>四年级等级</f>
        <v/>
      </c>
      <c r="AA1069" s="533"/>
      <c r="AB1069" s="515"/>
      <c r="AC1069" s="533" t="str">
        <f>四年级跳绳附加分</f>
        <v/>
      </c>
      <c r="AD1069" s="534" t="str">
        <f>四年级标准分</f>
        <v/>
      </c>
      <c r="AE1069" s="534" t="str">
        <f>四年级总分</f>
        <v/>
      </c>
      <c r="AF1069" s="517" t="str">
        <f>四年级等级</f>
        <v/>
      </c>
    </row>
    <row r="1070" spans="1:32">
      <c r="A1070" s="476">
        <v>416</v>
      </c>
      <c r="B1070" s="477">
        <v>18</v>
      </c>
      <c r="C1070" s="586"/>
      <c r="D1070" s="587"/>
      <c r="E1070" s="586"/>
      <c r="F1070" s="473"/>
      <c r="G1070" s="608"/>
      <c r="H1070" s="475"/>
      <c r="I1070" s="613"/>
      <c r="J1070" s="614"/>
      <c r="K1070" s="614"/>
      <c r="L1070" s="615"/>
      <c r="M1070" s="644"/>
      <c r="N1070" s="505" t="str">
        <f>四年级BMI</f>
        <v/>
      </c>
      <c r="O1070" s="499" t="str">
        <f>四年级BMI等级</f>
        <v/>
      </c>
      <c r="P1070" s="500" t="str">
        <f>四年级BMI得分</f>
        <v/>
      </c>
      <c r="Q1070" s="515" t="str">
        <f>四年级肺活量得分</f>
        <v/>
      </c>
      <c r="R1070" s="512" t="str">
        <f>四年级等级</f>
        <v/>
      </c>
      <c r="S1070" s="516" t="str">
        <f>四年级50米跑得分</f>
        <v/>
      </c>
      <c r="T1070" s="517" t="str">
        <f>四年级等级</f>
        <v/>
      </c>
      <c r="U1070" s="516" t="str">
        <f>四年级坐位体前屈得分</f>
        <v/>
      </c>
      <c r="V1070" s="517" t="str">
        <f>四年级等级</f>
        <v/>
      </c>
      <c r="W1070" s="516" t="str">
        <f>四年级一分钟跳绳得分</f>
        <v/>
      </c>
      <c r="X1070" s="517" t="str">
        <f>四年级等级</f>
        <v/>
      </c>
      <c r="Y1070" s="515" t="str">
        <f>四年级仰卧起坐得分</f>
        <v/>
      </c>
      <c r="Z1070" s="518" t="str">
        <f>四年级等级</f>
        <v/>
      </c>
      <c r="AA1070" s="533"/>
      <c r="AB1070" s="515"/>
      <c r="AC1070" s="533" t="str">
        <f>四年级跳绳附加分</f>
        <v/>
      </c>
      <c r="AD1070" s="534" t="str">
        <f>四年级标准分</f>
        <v/>
      </c>
      <c r="AE1070" s="534" t="str">
        <f>四年级总分</f>
        <v/>
      </c>
      <c r="AF1070" s="517" t="str">
        <f>四年级等级</f>
        <v/>
      </c>
    </row>
    <row r="1071" spans="1:32">
      <c r="A1071" s="476">
        <v>416</v>
      </c>
      <c r="B1071" s="477">
        <v>19</v>
      </c>
      <c r="C1071" s="586"/>
      <c r="D1071" s="587"/>
      <c r="E1071" s="586"/>
      <c r="F1071" s="473"/>
      <c r="G1071" s="608"/>
      <c r="H1071" s="475"/>
      <c r="I1071" s="613"/>
      <c r="J1071" s="614"/>
      <c r="K1071" s="614"/>
      <c r="L1071" s="615"/>
      <c r="M1071" s="644"/>
      <c r="N1071" s="505" t="str">
        <f>四年级BMI</f>
        <v/>
      </c>
      <c r="O1071" s="499" t="str">
        <f>四年级BMI等级</f>
        <v/>
      </c>
      <c r="P1071" s="500" t="str">
        <f>四年级BMI得分</f>
        <v/>
      </c>
      <c r="Q1071" s="515" t="str">
        <f>四年级肺活量得分</f>
        <v/>
      </c>
      <c r="R1071" s="512" t="str">
        <f>四年级等级</f>
        <v/>
      </c>
      <c r="S1071" s="516" t="str">
        <f>四年级50米跑得分</f>
        <v/>
      </c>
      <c r="T1071" s="517" t="str">
        <f>四年级等级</f>
        <v/>
      </c>
      <c r="U1071" s="516" t="str">
        <f>四年级坐位体前屈得分</f>
        <v/>
      </c>
      <c r="V1071" s="517" t="str">
        <f>四年级等级</f>
        <v/>
      </c>
      <c r="W1071" s="516" t="str">
        <f>四年级一分钟跳绳得分</f>
        <v/>
      </c>
      <c r="X1071" s="517" t="str">
        <f>四年级等级</f>
        <v/>
      </c>
      <c r="Y1071" s="515" t="str">
        <f>四年级仰卧起坐得分</f>
        <v/>
      </c>
      <c r="Z1071" s="518" t="str">
        <f>四年级等级</f>
        <v/>
      </c>
      <c r="AA1071" s="533"/>
      <c r="AB1071" s="515"/>
      <c r="AC1071" s="533" t="str">
        <f>四年级跳绳附加分</f>
        <v/>
      </c>
      <c r="AD1071" s="534" t="str">
        <f>四年级标准分</f>
        <v/>
      </c>
      <c r="AE1071" s="534" t="str">
        <f>四年级总分</f>
        <v/>
      </c>
      <c r="AF1071" s="517" t="str">
        <f>四年级等级</f>
        <v/>
      </c>
    </row>
    <row r="1072" spans="1:32">
      <c r="A1072" s="476">
        <v>416</v>
      </c>
      <c r="B1072" s="477">
        <v>20</v>
      </c>
      <c r="C1072" s="586"/>
      <c r="D1072" s="587"/>
      <c r="E1072" s="586"/>
      <c r="F1072" s="473"/>
      <c r="G1072" s="608"/>
      <c r="H1072" s="475"/>
      <c r="I1072" s="613"/>
      <c r="J1072" s="614"/>
      <c r="K1072" s="614"/>
      <c r="L1072" s="615"/>
      <c r="M1072" s="644"/>
      <c r="N1072" s="505" t="str">
        <f>四年级BMI</f>
        <v/>
      </c>
      <c r="O1072" s="499" t="str">
        <f>四年级BMI等级</f>
        <v/>
      </c>
      <c r="P1072" s="500" t="str">
        <f>四年级BMI得分</f>
        <v/>
      </c>
      <c r="Q1072" s="515" t="str">
        <f>四年级肺活量得分</f>
        <v/>
      </c>
      <c r="R1072" s="512" t="str">
        <f>四年级等级</f>
        <v/>
      </c>
      <c r="S1072" s="516" t="str">
        <f>四年级50米跑得分</f>
        <v/>
      </c>
      <c r="T1072" s="517" t="str">
        <f>四年级等级</f>
        <v/>
      </c>
      <c r="U1072" s="516" t="str">
        <f>四年级坐位体前屈得分</f>
        <v/>
      </c>
      <c r="V1072" s="517" t="str">
        <f>四年级等级</f>
        <v/>
      </c>
      <c r="W1072" s="516" t="str">
        <f>四年级一分钟跳绳得分</f>
        <v/>
      </c>
      <c r="X1072" s="517" t="str">
        <f>四年级等级</f>
        <v/>
      </c>
      <c r="Y1072" s="515" t="str">
        <f>四年级仰卧起坐得分</f>
        <v/>
      </c>
      <c r="Z1072" s="518" t="str">
        <f>四年级等级</f>
        <v/>
      </c>
      <c r="AA1072" s="533"/>
      <c r="AB1072" s="515"/>
      <c r="AC1072" s="533" t="str">
        <f>四年级跳绳附加分</f>
        <v/>
      </c>
      <c r="AD1072" s="534" t="str">
        <f>四年级标准分</f>
        <v/>
      </c>
      <c r="AE1072" s="534" t="str">
        <f>四年级总分</f>
        <v/>
      </c>
      <c r="AF1072" s="517" t="str">
        <f>四年级等级</f>
        <v/>
      </c>
    </row>
    <row r="1073" spans="1:32">
      <c r="A1073" s="476">
        <v>416</v>
      </c>
      <c r="B1073" s="477">
        <v>21</v>
      </c>
      <c r="C1073" s="586"/>
      <c r="D1073" s="587"/>
      <c r="E1073" s="586"/>
      <c r="F1073" s="473"/>
      <c r="G1073" s="608"/>
      <c r="H1073" s="475"/>
      <c r="I1073" s="613"/>
      <c r="J1073" s="614"/>
      <c r="K1073" s="614"/>
      <c r="L1073" s="615"/>
      <c r="M1073" s="644"/>
      <c r="N1073" s="505" t="str">
        <f>四年级BMI</f>
        <v/>
      </c>
      <c r="O1073" s="499" t="str">
        <f>四年级BMI等级</f>
        <v/>
      </c>
      <c r="P1073" s="500" t="str">
        <f>四年级BMI得分</f>
        <v/>
      </c>
      <c r="Q1073" s="515" t="str">
        <f>四年级肺活量得分</f>
        <v/>
      </c>
      <c r="R1073" s="512" t="str">
        <f>四年级等级</f>
        <v/>
      </c>
      <c r="S1073" s="516" t="str">
        <f>四年级50米跑得分</f>
        <v/>
      </c>
      <c r="T1073" s="517" t="str">
        <f>四年级等级</f>
        <v/>
      </c>
      <c r="U1073" s="516" t="str">
        <f>四年级坐位体前屈得分</f>
        <v/>
      </c>
      <c r="V1073" s="517" t="str">
        <f>四年级等级</f>
        <v/>
      </c>
      <c r="W1073" s="516" t="str">
        <f>四年级一分钟跳绳得分</f>
        <v/>
      </c>
      <c r="X1073" s="517" t="str">
        <f>四年级等级</f>
        <v/>
      </c>
      <c r="Y1073" s="515" t="str">
        <f>四年级仰卧起坐得分</f>
        <v/>
      </c>
      <c r="Z1073" s="518" t="str">
        <f>四年级等级</f>
        <v/>
      </c>
      <c r="AA1073" s="533"/>
      <c r="AB1073" s="515"/>
      <c r="AC1073" s="533" t="str">
        <f>四年级跳绳附加分</f>
        <v/>
      </c>
      <c r="AD1073" s="534" t="str">
        <f>四年级标准分</f>
        <v/>
      </c>
      <c r="AE1073" s="534" t="str">
        <f>四年级总分</f>
        <v/>
      </c>
      <c r="AF1073" s="517" t="str">
        <f>四年级等级</f>
        <v/>
      </c>
    </row>
    <row r="1074" spans="1:32">
      <c r="A1074" s="476">
        <v>416</v>
      </c>
      <c r="B1074" s="477">
        <v>22</v>
      </c>
      <c r="C1074" s="586"/>
      <c r="D1074" s="587"/>
      <c r="E1074" s="586"/>
      <c r="F1074" s="473"/>
      <c r="G1074" s="608"/>
      <c r="H1074" s="475"/>
      <c r="I1074" s="613"/>
      <c r="J1074" s="614"/>
      <c r="K1074" s="614"/>
      <c r="L1074" s="615"/>
      <c r="M1074" s="644"/>
      <c r="N1074" s="505" t="str">
        <f>四年级BMI</f>
        <v/>
      </c>
      <c r="O1074" s="499" t="str">
        <f>四年级BMI等级</f>
        <v/>
      </c>
      <c r="P1074" s="500" t="str">
        <f>四年级BMI得分</f>
        <v/>
      </c>
      <c r="Q1074" s="515" t="str">
        <f>四年级肺活量得分</f>
        <v/>
      </c>
      <c r="R1074" s="512" t="str">
        <f>四年级等级</f>
        <v/>
      </c>
      <c r="S1074" s="516" t="str">
        <f>四年级50米跑得分</f>
        <v/>
      </c>
      <c r="T1074" s="517" t="str">
        <f>四年级等级</f>
        <v/>
      </c>
      <c r="U1074" s="516" t="str">
        <f>四年级坐位体前屈得分</f>
        <v/>
      </c>
      <c r="V1074" s="517" t="str">
        <f>四年级等级</f>
        <v/>
      </c>
      <c r="W1074" s="516" t="str">
        <f>四年级一分钟跳绳得分</f>
        <v/>
      </c>
      <c r="X1074" s="517" t="str">
        <f>四年级等级</f>
        <v/>
      </c>
      <c r="Y1074" s="515" t="str">
        <f>四年级仰卧起坐得分</f>
        <v/>
      </c>
      <c r="Z1074" s="518" t="str">
        <f>四年级等级</f>
        <v/>
      </c>
      <c r="AA1074" s="533"/>
      <c r="AB1074" s="515"/>
      <c r="AC1074" s="533" t="str">
        <f>四年级跳绳附加分</f>
        <v/>
      </c>
      <c r="AD1074" s="534" t="str">
        <f>四年级标准分</f>
        <v/>
      </c>
      <c r="AE1074" s="534" t="str">
        <f>四年级总分</f>
        <v/>
      </c>
      <c r="AF1074" s="517" t="str">
        <f>四年级等级</f>
        <v/>
      </c>
    </row>
    <row r="1075" spans="1:32">
      <c r="A1075" s="476">
        <v>416</v>
      </c>
      <c r="B1075" s="477">
        <v>23</v>
      </c>
      <c r="C1075" s="586"/>
      <c r="D1075" s="587"/>
      <c r="E1075" s="586"/>
      <c r="F1075" s="473"/>
      <c r="G1075" s="608"/>
      <c r="H1075" s="475"/>
      <c r="I1075" s="613"/>
      <c r="J1075" s="614"/>
      <c r="K1075" s="614"/>
      <c r="L1075" s="615"/>
      <c r="M1075" s="644"/>
      <c r="N1075" s="505" t="str">
        <f>四年级BMI</f>
        <v/>
      </c>
      <c r="O1075" s="499" t="str">
        <f>四年级BMI等级</f>
        <v/>
      </c>
      <c r="P1075" s="500" t="str">
        <f>四年级BMI得分</f>
        <v/>
      </c>
      <c r="Q1075" s="515" t="str">
        <f>四年级肺活量得分</f>
        <v/>
      </c>
      <c r="R1075" s="512" t="str">
        <f>四年级等级</f>
        <v/>
      </c>
      <c r="S1075" s="516" t="str">
        <f>四年级50米跑得分</f>
        <v/>
      </c>
      <c r="T1075" s="517" t="str">
        <f>四年级等级</f>
        <v/>
      </c>
      <c r="U1075" s="516" t="str">
        <f>四年级坐位体前屈得分</f>
        <v/>
      </c>
      <c r="V1075" s="517" t="str">
        <f>四年级等级</f>
        <v/>
      </c>
      <c r="W1075" s="516" t="str">
        <f>四年级一分钟跳绳得分</f>
        <v/>
      </c>
      <c r="X1075" s="517" t="str">
        <f>四年级等级</f>
        <v/>
      </c>
      <c r="Y1075" s="515" t="str">
        <f>四年级仰卧起坐得分</f>
        <v/>
      </c>
      <c r="Z1075" s="518" t="str">
        <f>四年级等级</f>
        <v/>
      </c>
      <c r="AA1075" s="533"/>
      <c r="AB1075" s="515"/>
      <c r="AC1075" s="533" t="str">
        <f>四年级跳绳附加分</f>
        <v/>
      </c>
      <c r="AD1075" s="534" t="str">
        <f>四年级标准分</f>
        <v/>
      </c>
      <c r="AE1075" s="534" t="str">
        <f>四年级总分</f>
        <v/>
      </c>
      <c r="AF1075" s="517" t="str">
        <f>四年级等级</f>
        <v/>
      </c>
    </row>
    <row r="1076" spans="1:32">
      <c r="A1076" s="476">
        <v>416</v>
      </c>
      <c r="B1076" s="477">
        <v>24</v>
      </c>
      <c r="C1076" s="586"/>
      <c r="D1076" s="587"/>
      <c r="E1076" s="586"/>
      <c r="F1076" s="473"/>
      <c r="G1076" s="608"/>
      <c r="H1076" s="475"/>
      <c r="I1076" s="613"/>
      <c r="J1076" s="614"/>
      <c r="K1076" s="614"/>
      <c r="L1076" s="615"/>
      <c r="M1076" s="644"/>
      <c r="N1076" s="505" t="str">
        <f>四年级BMI</f>
        <v/>
      </c>
      <c r="O1076" s="499" t="str">
        <f>四年级BMI等级</f>
        <v/>
      </c>
      <c r="P1076" s="500" t="str">
        <f>四年级BMI得分</f>
        <v/>
      </c>
      <c r="Q1076" s="515" t="str">
        <f>四年级肺活量得分</f>
        <v/>
      </c>
      <c r="R1076" s="512" t="str">
        <f>四年级等级</f>
        <v/>
      </c>
      <c r="S1076" s="516" t="str">
        <f>四年级50米跑得分</f>
        <v/>
      </c>
      <c r="T1076" s="517" t="str">
        <f>四年级等级</f>
        <v/>
      </c>
      <c r="U1076" s="516" t="str">
        <f>四年级坐位体前屈得分</f>
        <v/>
      </c>
      <c r="V1076" s="517" t="str">
        <f>四年级等级</f>
        <v/>
      </c>
      <c r="W1076" s="516" t="str">
        <f>四年级一分钟跳绳得分</f>
        <v/>
      </c>
      <c r="X1076" s="517" t="str">
        <f>四年级等级</f>
        <v/>
      </c>
      <c r="Y1076" s="515" t="str">
        <f>四年级仰卧起坐得分</f>
        <v/>
      </c>
      <c r="Z1076" s="518" t="str">
        <f>四年级等级</f>
        <v/>
      </c>
      <c r="AA1076" s="533"/>
      <c r="AB1076" s="515"/>
      <c r="AC1076" s="533" t="str">
        <f>四年级跳绳附加分</f>
        <v/>
      </c>
      <c r="AD1076" s="534" t="str">
        <f>四年级标准分</f>
        <v/>
      </c>
      <c r="AE1076" s="534" t="str">
        <f>四年级总分</f>
        <v/>
      </c>
      <c r="AF1076" s="517" t="str">
        <f>四年级等级</f>
        <v/>
      </c>
    </row>
    <row r="1077" spans="1:32">
      <c r="A1077" s="476">
        <v>416</v>
      </c>
      <c r="B1077" s="477">
        <v>25</v>
      </c>
      <c r="C1077" s="586"/>
      <c r="D1077" s="587"/>
      <c r="E1077" s="586"/>
      <c r="F1077" s="473"/>
      <c r="G1077" s="608"/>
      <c r="H1077" s="475"/>
      <c r="I1077" s="613"/>
      <c r="J1077" s="614"/>
      <c r="K1077" s="614"/>
      <c r="L1077" s="615"/>
      <c r="M1077" s="644"/>
      <c r="N1077" s="505" t="str">
        <f>四年级BMI</f>
        <v/>
      </c>
      <c r="O1077" s="499" t="str">
        <f>四年级BMI等级</f>
        <v/>
      </c>
      <c r="P1077" s="500" t="str">
        <f>四年级BMI得分</f>
        <v/>
      </c>
      <c r="Q1077" s="515" t="str">
        <f>四年级肺活量得分</f>
        <v/>
      </c>
      <c r="R1077" s="512" t="str">
        <f>四年级等级</f>
        <v/>
      </c>
      <c r="S1077" s="516" t="str">
        <f>四年级50米跑得分</f>
        <v/>
      </c>
      <c r="T1077" s="517" t="str">
        <f>四年级等级</f>
        <v/>
      </c>
      <c r="U1077" s="516" t="str">
        <f>四年级坐位体前屈得分</f>
        <v/>
      </c>
      <c r="V1077" s="517" t="str">
        <f>四年级等级</f>
        <v/>
      </c>
      <c r="W1077" s="516" t="str">
        <f>四年级一分钟跳绳得分</f>
        <v/>
      </c>
      <c r="X1077" s="517" t="str">
        <f>四年级等级</f>
        <v/>
      </c>
      <c r="Y1077" s="515" t="str">
        <f>四年级仰卧起坐得分</f>
        <v/>
      </c>
      <c r="Z1077" s="518" t="str">
        <f>四年级等级</f>
        <v/>
      </c>
      <c r="AA1077" s="533"/>
      <c r="AB1077" s="515"/>
      <c r="AC1077" s="533" t="str">
        <f>四年级跳绳附加分</f>
        <v/>
      </c>
      <c r="AD1077" s="534" t="str">
        <f>四年级标准分</f>
        <v/>
      </c>
      <c r="AE1077" s="534" t="str">
        <f>四年级总分</f>
        <v/>
      </c>
      <c r="AF1077" s="517" t="str">
        <f>四年级等级</f>
        <v/>
      </c>
    </row>
    <row r="1078" spans="1:32">
      <c r="A1078" s="476">
        <v>416</v>
      </c>
      <c r="B1078" s="477">
        <v>26</v>
      </c>
      <c r="C1078" s="586"/>
      <c r="D1078" s="587"/>
      <c r="E1078" s="586"/>
      <c r="F1078" s="473"/>
      <c r="G1078" s="608"/>
      <c r="H1078" s="475"/>
      <c r="I1078" s="613"/>
      <c r="J1078" s="614"/>
      <c r="K1078" s="614"/>
      <c r="L1078" s="615"/>
      <c r="M1078" s="644"/>
      <c r="N1078" s="505" t="str">
        <f>四年级BMI</f>
        <v/>
      </c>
      <c r="O1078" s="499" t="str">
        <f>四年级BMI等级</f>
        <v/>
      </c>
      <c r="P1078" s="500" t="str">
        <f>四年级BMI得分</f>
        <v/>
      </c>
      <c r="Q1078" s="515" t="str">
        <f>四年级肺活量得分</f>
        <v/>
      </c>
      <c r="R1078" s="512" t="str">
        <f>四年级等级</f>
        <v/>
      </c>
      <c r="S1078" s="516" t="str">
        <f>四年级50米跑得分</f>
        <v/>
      </c>
      <c r="T1078" s="517" t="str">
        <f>四年级等级</f>
        <v/>
      </c>
      <c r="U1078" s="516" t="str">
        <f>四年级坐位体前屈得分</f>
        <v/>
      </c>
      <c r="V1078" s="517" t="str">
        <f>四年级等级</f>
        <v/>
      </c>
      <c r="W1078" s="516" t="str">
        <f>四年级一分钟跳绳得分</f>
        <v/>
      </c>
      <c r="X1078" s="517" t="str">
        <f>四年级等级</f>
        <v/>
      </c>
      <c r="Y1078" s="515" t="str">
        <f>四年级仰卧起坐得分</f>
        <v/>
      </c>
      <c r="Z1078" s="518" t="str">
        <f>四年级等级</f>
        <v/>
      </c>
      <c r="AA1078" s="533"/>
      <c r="AB1078" s="515"/>
      <c r="AC1078" s="533" t="str">
        <f>四年级跳绳附加分</f>
        <v/>
      </c>
      <c r="AD1078" s="534" t="str">
        <f>四年级标准分</f>
        <v/>
      </c>
      <c r="AE1078" s="534" t="str">
        <f>四年级总分</f>
        <v/>
      </c>
      <c r="AF1078" s="517" t="str">
        <f>四年级等级</f>
        <v/>
      </c>
    </row>
    <row r="1079" spans="1:32">
      <c r="A1079" s="476">
        <v>416</v>
      </c>
      <c r="B1079" s="477">
        <v>27</v>
      </c>
      <c r="C1079" s="586"/>
      <c r="D1079" s="587"/>
      <c r="E1079" s="586"/>
      <c r="F1079" s="473"/>
      <c r="G1079" s="608"/>
      <c r="H1079" s="475"/>
      <c r="I1079" s="613"/>
      <c r="J1079" s="614"/>
      <c r="K1079" s="614"/>
      <c r="L1079" s="615"/>
      <c r="M1079" s="644"/>
      <c r="N1079" s="505" t="str">
        <f>四年级BMI</f>
        <v/>
      </c>
      <c r="O1079" s="499" t="str">
        <f>四年级BMI等级</f>
        <v/>
      </c>
      <c r="P1079" s="500" t="str">
        <f>四年级BMI得分</f>
        <v/>
      </c>
      <c r="Q1079" s="515" t="str">
        <f>四年级肺活量得分</f>
        <v/>
      </c>
      <c r="R1079" s="512" t="str">
        <f>四年级等级</f>
        <v/>
      </c>
      <c r="S1079" s="516" t="str">
        <f>四年级50米跑得分</f>
        <v/>
      </c>
      <c r="T1079" s="517" t="str">
        <f>四年级等级</f>
        <v/>
      </c>
      <c r="U1079" s="516" t="str">
        <f>四年级坐位体前屈得分</f>
        <v/>
      </c>
      <c r="V1079" s="517" t="str">
        <f>四年级等级</f>
        <v/>
      </c>
      <c r="W1079" s="516" t="str">
        <f>四年级一分钟跳绳得分</f>
        <v/>
      </c>
      <c r="X1079" s="517" t="str">
        <f>四年级等级</f>
        <v/>
      </c>
      <c r="Y1079" s="515" t="str">
        <f>四年级仰卧起坐得分</f>
        <v/>
      </c>
      <c r="Z1079" s="518" t="str">
        <f>四年级等级</f>
        <v/>
      </c>
      <c r="AA1079" s="533"/>
      <c r="AB1079" s="515"/>
      <c r="AC1079" s="533" t="str">
        <f>四年级跳绳附加分</f>
        <v/>
      </c>
      <c r="AD1079" s="534" t="str">
        <f>四年级标准分</f>
        <v/>
      </c>
      <c r="AE1079" s="534" t="str">
        <f>四年级总分</f>
        <v/>
      </c>
      <c r="AF1079" s="517" t="str">
        <f>四年级等级</f>
        <v/>
      </c>
    </row>
    <row r="1080" spans="1:32">
      <c r="A1080" s="476">
        <v>416</v>
      </c>
      <c r="B1080" s="477">
        <v>28</v>
      </c>
      <c r="C1080" s="586"/>
      <c r="D1080" s="587"/>
      <c r="E1080" s="586"/>
      <c r="F1080" s="625"/>
      <c r="G1080" s="608"/>
      <c r="H1080" s="475"/>
      <c r="I1080" s="613"/>
      <c r="J1080" s="614"/>
      <c r="K1080" s="614"/>
      <c r="L1080" s="615"/>
      <c r="M1080" s="644"/>
      <c r="N1080" s="505" t="str">
        <f>四年级BMI</f>
        <v/>
      </c>
      <c r="O1080" s="499" t="str">
        <f>四年级BMI等级</f>
        <v/>
      </c>
      <c r="P1080" s="500" t="str">
        <f>四年级BMI得分</f>
        <v/>
      </c>
      <c r="Q1080" s="515" t="str">
        <f>四年级肺活量得分</f>
        <v/>
      </c>
      <c r="R1080" s="512" t="str">
        <f>四年级等级</f>
        <v/>
      </c>
      <c r="S1080" s="516" t="str">
        <f>四年级50米跑得分</f>
        <v/>
      </c>
      <c r="T1080" s="517" t="str">
        <f>四年级等级</f>
        <v/>
      </c>
      <c r="U1080" s="516" t="str">
        <f>四年级坐位体前屈得分</f>
        <v/>
      </c>
      <c r="V1080" s="517" t="str">
        <f>四年级等级</f>
        <v/>
      </c>
      <c r="W1080" s="516" t="str">
        <f>四年级一分钟跳绳得分</f>
        <v/>
      </c>
      <c r="X1080" s="517" t="str">
        <f>四年级等级</f>
        <v/>
      </c>
      <c r="Y1080" s="515" t="str">
        <f>四年级仰卧起坐得分</f>
        <v/>
      </c>
      <c r="Z1080" s="518" t="str">
        <f>四年级等级</f>
        <v/>
      </c>
      <c r="AA1080" s="533"/>
      <c r="AB1080" s="515"/>
      <c r="AC1080" s="533" t="str">
        <f>四年级跳绳附加分</f>
        <v/>
      </c>
      <c r="AD1080" s="534" t="str">
        <f>四年级标准分</f>
        <v/>
      </c>
      <c r="AE1080" s="534" t="str">
        <f>四年级总分</f>
        <v/>
      </c>
      <c r="AF1080" s="517" t="str">
        <f>四年级等级</f>
        <v/>
      </c>
    </row>
    <row r="1081" spans="1:32">
      <c r="A1081" s="476">
        <v>416</v>
      </c>
      <c r="B1081" s="477">
        <v>29</v>
      </c>
      <c r="C1081" s="586"/>
      <c r="D1081" s="587"/>
      <c r="E1081" s="586"/>
      <c r="F1081" s="625"/>
      <c r="G1081" s="608"/>
      <c r="H1081" s="475"/>
      <c r="I1081" s="613"/>
      <c r="J1081" s="614"/>
      <c r="K1081" s="614"/>
      <c r="L1081" s="615"/>
      <c r="M1081" s="644"/>
      <c r="N1081" s="505" t="str">
        <f>四年级BMI</f>
        <v/>
      </c>
      <c r="O1081" s="499" t="str">
        <f>四年级BMI等级</f>
        <v/>
      </c>
      <c r="P1081" s="500" t="str">
        <f>四年级BMI得分</f>
        <v/>
      </c>
      <c r="Q1081" s="515" t="str">
        <f>四年级肺活量得分</f>
        <v/>
      </c>
      <c r="R1081" s="512" t="str">
        <f>四年级等级</f>
        <v/>
      </c>
      <c r="S1081" s="516" t="str">
        <f>四年级50米跑得分</f>
        <v/>
      </c>
      <c r="T1081" s="517" t="str">
        <f>四年级等级</f>
        <v/>
      </c>
      <c r="U1081" s="516" t="str">
        <f>四年级坐位体前屈得分</f>
        <v/>
      </c>
      <c r="V1081" s="517" t="str">
        <f>四年级等级</f>
        <v/>
      </c>
      <c r="W1081" s="516" t="str">
        <f>四年级一分钟跳绳得分</f>
        <v/>
      </c>
      <c r="X1081" s="517" t="str">
        <f>四年级等级</f>
        <v/>
      </c>
      <c r="Y1081" s="515" t="str">
        <f>四年级仰卧起坐得分</f>
        <v/>
      </c>
      <c r="Z1081" s="518" t="str">
        <f>四年级等级</f>
        <v/>
      </c>
      <c r="AA1081" s="533"/>
      <c r="AB1081" s="515"/>
      <c r="AC1081" s="533" t="str">
        <f>四年级跳绳附加分</f>
        <v/>
      </c>
      <c r="AD1081" s="534" t="str">
        <f>四年级标准分</f>
        <v/>
      </c>
      <c r="AE1081" s="534" t="str">
        <f>四年级总分</f>
        <v/>
      </c>
      <c r="AF1081" s="517" t="str">
        <f>四年级等级</f>
        <v/>
      </c>
    </row>
    <row r="1082" spans="1:32">
      <c r="A1082" s="476">
        <v>416</v>
      </c>
      <c r="B1082" s="477">
        <v>30</v>
      </c>
      <c r="C1082" s="586"/>
      <c r="D1082" s="587"/>
      <c r="E1082" s="586"/>
      <c r="F1082" s="625"/>
      <c r="G1082" s="608"/>
      <c r="H1082" s="475"/>
      <c r="I1082" s="613"/>
      <c r="J1082" s="614"/>
      <c r="K1082" s="614"/>
      <c r="L1082" s="615"/>
      <c r="M1082" s="644"/>
      <c r="N1082" s="505" t="str">
        <f>四年级BMI</f>
        <v/>
      </c>
      <c r="O1082" s="499" t="str">
        <f>四年级BMI等级</f>
        <v/>
      </c>
      <c r="P1082" s="500" t="str">
        <f>四年级BMI得分</f>
        <v/>
      </c>
      <c r="Q1082" s="515" t="str">
        <f>四年级肺活量得分</f>
        <v/>
      </c>
      <c r="R1082" s="512" t="str">
        <f>四年级等级</f>
        <v/>
      </c>
      <c r="S1082" s="516" t="str">
        <f>四年级50米跑得分</f>
        <v/>
      </c>
      <c r="T1082" s="517" t="str">
        <f>四年级等级</f>
        <v/>
      </c>
      <c r="U1082" s="516" t="str">
        <f>四年级坐位体前屈得分</f>
        <v/>
      </c>
      <c r="V1082" s="517" t="str">
        <f>四年级等级</f>
        <v/>
      </c>
      <c r="W1082" s="516" t="str">
        <f>四年级一分钟跳绳得分</f>
        <v/>
      </c>
      <c r="X1082" s="517" t="str">
        <f>四年级等级</f>
        <v/>
      </c>
      <c r="Y1082" s="515" t="str">
        <f>四年级仰卧起坐得分</f>
        <v/>
      </c>
      <c r="Z1082" s="518" t="str">
        <f>四年级等级</f>
        <v/>
      </c>
      <c r="AA1082" s="533"/>
      <c r="AB1082" s="515"/>
      <c r="AC1082" s="533" t="str">
        <f>四年级跳绳附加分</f>
        <v/>
      </c>
      <c r="AD1082" s="534" t="str">
        <f>四年级标准分</f>
        <v/>
      </c>
      <c r="AE1082" s="534" t="str">
        <f>四年级总分</f>
        <v/>
      </c>
      <c r="AF1082" s="517" t="str">
        <f>四年级等级</f>
        <v/>
      </c>
    </row>
    <row r="1083" spans="1:32">
      <c r="A1083" s="476">
        <v>416</v>
      </c>
      <c r="B1083" s="477">
        <v>31</v>
      </c>
      <c r="C1083" s="586"/>
      <c r="D1083" s="587"/>
      <c r="E1083" s="586"/>
      <c r="F1083" s="625"/>
      <c r="G1083" s="608"/>
      <c r="H1083" s="475"/>
      <c r="I1083" s="613"/>
      <c r="J1083" s="614"/>
      <c r="K1083" s="614"/>
      <c r="L1083" s="615"/>
      <c r="M1083" s="644"/>
      <c r="N1083" s="505" t="str">
        <f>四年级BMI</f>
        <v/>
      </c>
      <c r="O1083" s="499" t="str">
        <f>四年级BMI等级</f>
        <v/>
      </c>
      <c r="P1083" s="500" t="str">
        <f>四年级BMI得分</f>
        <v/>
      </c>
      <c r="Q1083" s="515" t="str">
        <f>四年级肺活量得分</f>
        <v/>
      </c>
      <c r="R1083" s="512" t="str">
        <f>四年级等级</f>
        <v/>
      </c>
      <c r="S1083" s="516" t="str">
        <f>四年级50米跑得分</f>
        <v/>
      </c>
      <c r="T1083" s="517" t="str">
        <f>四年级等级</f>
        <v/>
      </c>
      <c r="U1083" s="516" t="str">
        <f>四年级坐位体前屈得分</f>
        <v/>
      </c>
      <c r="V1083" s="517" t="str">
        <f>四年级等级</f>
        <v/>
      </c>
      <c r="W1083" s="516" t="str">
        <f>四年级一分钟跳绳得分</f>
        <v/>
      </c>
      <c r="X1083" s="517" t="str">
        <f>四年级等级</f>
        <v/>
      </c>
      <c r="Y1083" s="515" t="str">
        <f>四年级仰卧起坐得分</f>
        <v/>
      </c>
      <c r="Z1083" s="518" t="str">
        <f>四年级等级</f>
        <v/>
      </c>
      <c r="AA1083" s="533"/>
      <c r="AB1083" s="515"/>
      <c r="AC1083" s="533" t="str">
        <f>四年级跳绳附加分</f>
        <v/>
      </c>
      <c r="AD1083" s="534" t="str">
        <f>四年级标准分</f>
        <v/>
      </c>
      <c r="AE1083" s="534" t="str">
        <f>四年级总分</f>
        <v/>
      </c>
      <c r="AF1083" s="517" t="str">
        <f>四年级等级</f>
        <v/>
      </c>
    </row>
    <row r="1084" spans="1:32">
      <c r="A1084" s="476">
        <v>416</v>
      </c>
      <c r="B1084" s="477">
        <v>32</v>
      </c>
      <c r="C1084" s="586"/>
      <c r="D1084" s="587"/>
      <c r="E1084" s="586"/>
      <c r="F1084" s="625"/>
      <c r="G1084" s="608"/>
      <c r="H1084" s="475"/>
      <c r="I1084" s="613"/>
      <c r="J1084" s="614"/>
      <c r="K1084" s="614"/>
      <c r="L1084" s="615"/>
      <c r="M1084" s="644"/>
      <c r="N1084" s="505" t="str">
        <f>四年级BMI</f>
        <v/>
      </c>
      <c r="O1084" s="499" t="str">
        <f>四年级BMI等级</f>
        <v/>
      </c>
      <c r="P1084" s="500" t="str">
        <f>四年级BMI得分</f>
        <v/>
      </c>
      <c r="Q1084" s="515" t="str">
        <f>四年级肺活量得分</f>
        <v/>
      </c>
      <c r="R1084" s="512" t="str">
        <f>四年级等级</f>
        <v/>
      </c>
      <c r="S1084" s="516" t="str">
        <f>四年级50米跑得分</f>
        <v/>
      </c>
      <c r="T1084" s="517" t="str">
        <f>四年级等级</f>
        <v/>
      </c>
      <c r="U1084" s="516" t="str">
        <f>四年级坐位体前屈得分</f>
        <v/>
      </c>
      <c r="V1084" s="517" t="str">
        <f>四年级等级</f>
        <v/>
      </c>
      <c r="W1084" s="516" t="str">
        <f>四年级一分钟跳绳得分</f>
        <v/>
      </c>
      <c r="X1084" s="517" t="str">
        <f>四年级等级</f>
        <v/>
      </c>
      <c r="Y1084" s="515" t="str">
        <f>四年级仰卧起坐得分</f>
        <v/>
      </c>
      <c r="Z1084" s="518" t="str">
        <f>四年级等级</f>
        <v/>
      </c>
      <c r="AA1084" s="533"/>
      <c r="AB1084" s="515"/>
      <c r="AC1084" s="533" t="str">
        <f>四年级跳绳附加分</f>
        <v/>
      </c>
      <c r="AD1084" s="534" t="str">
        <f>四年级标准分</f>
        <v/>
      </c>
      <c r="AE1084" s="534" t="str">
        <f>四年级总分</f>
        <v/>
      </c>
      <c r="AF1084" s="517" t="str">
        <f>四年级等级</f>
        <v/>
      </c>
    </row>
    <row r="1085" spans="1:32">
      <c r="A1085" s="476">
        <v>416</v>
      </c>
      <c r="B1085" s="477">
        <v>33</v>
      </c>
      <c r="C1085" s="586"/>
      <c r="D1085" s="587"/>
      <c r="E1085" s="586"/>
      <c r="F1085" s="625"/>
      <c r="G1085" s="608"/>
      <c r="H1085" s="475"/>
      <c r="I1085" s="613"/>
      <c r="J1085" s="614"/>
      <c r="K1085" s="614"/>
      <c r="L1085" s="615"/>
      <c r="M1085" s="644"/>
      <c r="N1085" s="505" t="str">
        <f>四年级BMI</f>
        <v/>
      </c>
      <c r="O1085" s="499" t="str">
        <f>四年级BMI等级</f>
        <v/>
      </c>
      <c r="P1085" s="500" t="str">
        <f>四年级BMI得分</f>
        <v/>
      </c>
      <c r="Q1085" s="515" t="str">
        <f>四年级肺活量得分</f>
        <v/>
      </c>
      <c r="R1085" s="512" t="str">
        <f>四年级等级</f>
        <v/>
      </c>
      <c r="S1085" s="516" t="str">
        <f>四年级50米跑得分</f>
        <v/>
      </c>
      <c r="T1085" s="517" t="str">
        <f>四年级等级</f>
        <v/>
      </c>
      <c r="U1085" s="516" t="str">
        <f>四年级坐位体前屈得分</f>
        <v/>
      </c>
      <c r="V1085" s="517" t="str">
        <f>四年级等级</f>
        <v/>
      </c>
      <c r="W1085" s="516" t="str">
        <f>四年级一分钟跳绳得分</f>
        <v/>
      </c>
      <c r="X1085" s="517" t="str">
        <f>四年级等级</f>
        <v/>
      </c>
      <c r="Y1085" s="515" t="str">
        <f>四年级仰卧起坐得分</f>
        <v/>
      </c>
      <c r="Z1085" s="518" t="str">
        <f>四年级等级</f>
        <v/>
      </c>
      <c r="AA1085" s="533"/>
      <c r="AB1085" s="515"/>
      <c r="AC1085" s="533" t="str">
        <f>四年级跳绳附加分</f>
        <v/>
      </c>
      <c r="AD1085" s="534" t="str">
        <f>四年级标准分</f>
        <v/>
      </c>
      <c r="AE1085" s="534" t="str">
        <f>四年级总分</f>
        <v/>
      </c>
      <c r="AF1085" s="517" t="str">
        <f>四年级等级</f>
        <v/>
      </c>
    </row>
    <row r="1086" spans="1:32">
      <c r="A1086" s="476">
        <v>416</v>
      </c>
      <c r="B1086" s="477">
        <v>34</v>
      </c>
      <c r="C1086" s="586"/>
      <c r="D1086" s="587"/>
      <c r="E1086" s="586"/>
      <c r="F1086" s="625"/>
      <c r="G1086" s="608"/>
      <c r="H1086" s="475"/>
      <c r="I1086" s="613"/>
      <c r="J1086" s="614"/>
      <c r="K1086" s="614"/>
      <c r="L1086" s="615"/>
      <c r="M1086" s="644"/>
      <c r="N1086" s="505" t="str">
        <f>四年级BMI</f>
        <v/>
      </c>
      <c r="O1086" s="499" t="str">
        <f>四年级BMI等级</f>
        <v/>
      </c>
      <c r="P1086" s="500" t="str">
        <f>四年级BMI得分</f>
        <v/>
      </c>
      <c r="Q1086" s="515" t="str">
        <f>四年级肺活量得分</f>
        <v/>
      </c>
      <c r="R1086" s="512" t="str">
        <f>四年级等级</f>
        <v/>
      </c>
      <c r="S1086" s="516" t="str">
        <f>四年级50米跑得分</f>
        <v/>
      </c>
      <c r="T1086" s="517" t="str">
        <f>四年级等级</f>
        <v/>
      </c>
      <c r="U1086" s="516" t="str">
        <f>四年级坐位体前屈得分</f>
        <v/>
      </c>
      <c r="V1086" s="517" t="str">
        <f>四年级等级</f>
        <v/>
      </c>
      <c r="W1086" s="516" t="str">
        <f>四年级一分钟跳绳得分</f>
        <v/>
      </c>
      <c r="X1086" s="517" t="str">
        <f>四年级等级</f>
        <v/>
      </c>
      <c r="Y1086" s="515" t="str">
        <f>四年级仰卧起坐得分</f>
        <v/>
      </c>
      <c r="Z1086" s="518" t="str">
        <f>四年级等级</f>
        <v/>
      </c>
      <c r="AA1086" s="533"/>
      <c r="AB1086" s="515"/>
      <c r="AC1086" s="533" t="str">
        <f>四年级跳绳附加分</f>
        <v/>
      </c>
      <c r="AD1086" s="534" t="str">
        <f>四年级标准分</f>
        <v/>
      </c>
      <c r="AE1086" s="534" t="str">
        <f>四年级总分</f>
        <v/>
      </c>
      <c r="AF1086" s="517" t="str">
        <f>四年级等级</f>
        <v/>
      </c>
    </row>
    <row r="1087" spans="1:32">
      <c r="A1087" s="476">
        <v>416</v>
      </c>
      <c r="B1087" s="477">
        <v>35</v>
      </c>
      <c r="C1087" s="586"/>
      <c r="D1087" s="587"/>
      <c r="E1087" s="586"/>
      <c r="F1087" s="625"/>
      <c r="G1087" s="608"/>
      <c r="H1087" s="475"/>
      <c r="I1087" s="613"/>
      <c r="J1087" s="614"/>
      <c r="K1087" s="614"/>
      <c r="L1087" s="615"/>
      <c r="M1087" s="644"/>
      <c r="N1087" s="505" t="str">
        <f>四年级BMI</f>
        <v/>
      </c>
      <c r="O1087" s="499" t="str">
        <f>四年级BMI等级</f>
        <v/>
      </c>
      <c r="P1087" s="500" t="str">
        <f>四年级BMI得分</f>
        <v/>
      </c>
      <c r="Q1087" s="515" t="str">
        <f>四年级肺活量得分</f>
        <v/>
      </c>
      <c r="R1087" s="512" t="str">
        <f>四年级等级</f>
        <v/>
      </c>
      <c r="S1087" s="516" t="str">
        <f>四年级50米跑得分</f>
        <v/>
      </c>
      <c r="T1087" s="517" t="str">
        <f>四年级等级</f>
        <v/>
      </c>
      <c r="U1087" s="516" t="str">
        <f>四年级坐位体前屈得分</f>
        <v/>
      </c>
      <c r="V1087" s="517" t="str">
        <f>四年级等级</f>
        <v/>
      </c>
      <c r="W1087" s="516" t="str">
        <f>四年级一分钟跳绳得分</f>
        <v/>
      </c>
      <c r="X1087" s="517" t="str">
        <f>四年级等级</f>
        <v/>
      </c>
      <c r="Y1087" s="515" t="str">
        <f>四年级仰卧起坐得分</f>
        <v/>
      </c>
      <c r="Z1087" s="518" t="str">
        <f>四年级等级</f>
        <v/>
      </c>
      <c r="AA1087" s="533"/>
      <c r="AB1087" s="515"/>
      <c r="AC1087" s="533" t="str">
        <f>四年级跳绳附加分</f>
        <v/>
      </c>
      <c r="AD1087" s="534" t="str">
        <f>四年级标准分</f>
        <v/>
      </c>
      <c r="AE1087" s="534" t="str">
        <f>四年级总分</f>
        <v/>
      </c>
      <c r="AF1087" s="517" t="str">
        <f>四年级等级</f>
        <v/>
      </c>
    </row>
    <row r="1088" spans="1:32">
      <c r="A1088" s="476">
        <v>416</v>
      </c>
      <c r="B1088" s="477">
        <v>36</v>
      </c>
      <c r="C1088" s="586"/>
      <c r="D1088" s="587"/>
      <c r="E1088" s="586"/>
      <c r="F1088" s="473"/>
      <c r="G1088" s="608"/>
      <c r="H1088" s="475"/>
      <c r="I1088" s="613"/>
      <c r="J1088" s="614"/>
      <c r="K1088" s="614"/>
      <c r="L1088" s="615"/>
      <c r="M1088" s="644"/>
      <c r="N1088" s="505" t="str">
        <f>四年级BMI</f>
        <v/>
      </c>
      <c r="O1088" s="499" t="str">
        <f>四年级BMI等级</f>
        <v/>
      </c>
      <c r="P1088" s="500" t="str">
        <f>四年级BMI得分</f>
        <v/>
      </c>
      <c r="Q1088" s="515" t="str">
        <f>四年级肺活量得分</f>
        <v/>
      </c>
      <c r="R1088" s="512" t="str">
        <f>四年级等级</f>
        <v/>
      </c>
      <c r="S1088" s="516" t="str">
        <f>四年级50米跑得分</f>
        <v/>
      </c>
      <c r="T1088" s="517" t="str">
        <f>四年级等级</f>
        <v/>
      </c>
      <c r="U1088" s="516" t="str">
        <f>四年级坐位体前屈得分</f>
        <v/>
      </c>
      <c r="V1088" s="517" t="str">
        <f>四年级等级</f>
        <v/>
      </c>
      <c r="W1088" s="516" t="str">
        <f>四年级一分钟跳绳得分</f>
        <v/>
      </c>
      <c r="X1088" s="517" t="str">
        <f>四年级等级</f>
        <v/>
      </c>
      <c r="Y1088" s="515" t="str">
        <f>四年级仰卧起坐得分</f>
        <v/>
      </c>
      <c r="Z1088" s="518" t="str">
        <f>四年级等级</f>
        <v/>
      </c>
      <c r="AA1088" s="533"/>
      <c r="AB1088" s="515"/>
      <c r="AC1088" s="533" t="str">
        <f>四年级跳绳附加分</f>
        <v/>
      </c>
      <c r="AD1088" s="534" t="str">
        <f>四年级标准分</f>
        <v/>
      </c>
      <c r="AE1088" s="534" t="str">
        <f>四年级总分</f>
        <v/>
      </c>
      <c r="AF1088" s="517" t="str">
        <f>四年级等级</f>
        <v/>
      </c>
    </row>
    <row r="1089" spans="1:32">
      <c r="A1089" s="476">
        <v>416</v>
      </c>
      <c r="B1089" s="477">
        <v>37</v>
      </c>
      <c r="C1089" s="586"/>
      <c r="D1089" s="587"/>
      <c r="E1089" s="586"/>
      <c r="F1089" s="473"/>
      <c r="G1089" s="608"/>
      <c r="H1089" s="475"/>
      <c r="I1089" s="613"/>
      <c r="J1089" s="614"/>
      <c r="K1089" s="614"/>
      <c r="L1089" s="615"/>
      <c r="M1089" s="644"/>
      <c r="N1089" s="505" t="str">
        <f>四年级BMI</f>
        <v/>
      </c>
      <c r="O1089" s="499" t="str">
        <f>四年级BMI等级</f>
        <v/>
      </c>
      <c r="P1089" s="500" t="str">
        <f>四年级BMI得分</f>
        <v/>
      </c>
      <c r="Q1089" s="515" t="str">
        <f>四年级肺活量得分</f>
        <v/>
      </c>
      <c r="R1089" s="512" t="str">
        <f>四年级等级</f>
        <v/>
      </c>
      <c r="S1089" s="516" t="str">
        <f>四年级50米跑得分</f>
        <v/>
      </c>
      <c r="T1089" s="517" t="str">
        <f>四年级等级</f>
        <v/>
      </c>
      <c r="U1089" s="516" t="str">
        <f>四年级坐位体前屈得分</f>
        <v/>
      </c>
      <c r="V1089" s="517" t="str">
        <f>四年级等级</f>
        <v/>
      </c>
      <c r="W1089" s="516" t="str">
        <f>四年级一分钟跳绳得分</f>
        <v/>
      </c>
      <c r="X1089" s="517" t="str">
        <f>四年级等级</f>
        <v/>
      </c>
      <c r="Y1089" s="515" t="str">
        <f>四年级仰卧起坐得分</f>
        <v/>
      </c>
      <c r="Z1089" s="518" t="str">
        <f>四年级等级</f>
        <v/>
      </c>
      <c r="AA1089" s="533"/>
      <c r="AB1089" s="515"/>
      <c r="AC1089" s="533" t="str">
        <f>四年级跳绳附加分</f>
        <v/>
      </c>
      <c r="AD1089" s="534" t="str">
        <f>四年级标准分</f>
        <v/>
      </c>
      <c r="AE1089" s="534" t="str">
        <f>四年级总分</f>
        <v/>
      </c>
      <c r="AF1089" s="517" t="str">
        <f>四年级等级</f>
        <v/>
      </c>
    </row>
    <row r="1090" spans="1:32">
      <c r="A1090" s="476">
        <v>416</v>
      </c>
      <c r="B1090" s="477">
        <v>38</v>
      </c>
      <c r="C1090" s="586"/>
      <c r="D1090" s="587"/>
      <c r="E1090" s="586"/>
      <c r="F1090" s="473"/>
      <c r="G1090" s="608"/>
      <c r="H1090" s="475"/>
      <c r="I1090" s="613"/>
      <c r="J1090" s="614"/>
      <c r="K1090" s="614"/>
      <c r="L1090" s="615"/>
      <c r="M1090" s="644"/>
      <c r="N1090" s="505" t="str">
        <f>四年级BMI</f>
        <v/>
      </c>
      <c r="O1090" s="499" t="str">
        <f>四年级BMI等级</f>
        <v/>
      </c>
      <c r="P1090" s="500" t="str">
        <f>四年级BMI得分</f>
        <v/>
      </c>
      <c r="Q1090" s="515" t="str">
        <f>四年级肺活量得分</f>
        <v/>
      </c>
      <c r="R1090" s="512" t="str">
        <f>四年级等级</f>
        <v/>
      </c>
      <c r="S1090" s="516" t="str">
        <f>四年级50米跑得分</f>
        <v/>
      </c>
      <c r="T1090" s="517" t="str">
        <f>四年级等级</f>
        <v/>
      </c>
      <c r="U1090" s="516" t="str">
        <f>四年级坐位体前屈得分</f>
        <v/>
      </c>
      <c r="V1090" s="517" t="str">
        <f>四年级等级</f>
        <v/>
      </c>
      <c r="W1090" s="516" t="str">
        <f>四年级一分钟跳绳得分</f>
        <v/>
      </c>
      <c r="X1090" s="517" t="str">
        <f>四年级等级</f>
        <v/>
      </c>
      <c r="Y1090" s="515" t="str">
        <f>四年级仰卧起坐得分</f>
        <v/>
      </c>
      <c r="Z1090" s="518" t="str">
        <f>四年级等级</f>
        <v/>
      </c>
      <c r="AA1090" s="533"/>
      <c r="AB1090" s="515"/>
      <c r="AC1090" s="533" t="str">
        <f>四年级跳绳附加分</f>
        <v/>
      </c>
      <c r="AD1090" s="534" t="str">
        <f>四年级标准分</f>
        <v/>
      </c>
      <c r="AE1090" s="534" t="str">
        <f>四年级总分</f>
        <v/>
      </c>
      <c r="AF1090" s="517" t="str">
        <f>四年级等级</f>
        <v/>
      </c>
    </row>
    <row r="1091" spans="1:32">
      <c r="A1091" s="476">
        <v>416</v>
      </c>
      <c r="B1091" s="477">
        <v>39</v>
      </c>
      <c r="C1091" s="586"/>
      <c r="D1091" s="587"/>
      <c r="E1091" s="586"/>
      <c r="F1091" s="473"/>
      <c r="G1091" s="608"/>
      <c r="H1091" s="475"/>
      <c r="I1091" s="613"/>
      <c r="J1091" s="614"/>
      <c r="K1091" s="614"/>
      <c r="L1091" s="615"/>
      <c r="M1091" s="644"/>
      <c r="N1091" s="505" t="str">
        <f>四年级BMI</f>
        <v/>
      </c>
      <c r="O1091" s="499" t="str">
        <f>四年级BMI等级</f>
        <v/>
      </c>
      <c r="P1091" s="500" t="str">
        <f>四年级BMI得分</f>
        <v/>
      </c>
      <c r="Q1091" s="515" t="str">
        <f>四年级肺活量得分</f>
        <v/>
      </c>
      <c r="R1091" s="512" t="str">
        <f>四年级等级</f>
        <v/>
      </c>
      <c r="S1091" s="516" t="str">
        <f>四年级50米跑得分</f>
        <v/>
      </c>
      <c r="T1091" s="517" t="str">
        <f>四年级等级</f>
        <v/>
      </c>
      <c r="U1091" s="516" t="str">
        <f>四年级坐位体前屈得分</f>
        <v/>
      </c>
      <c r="V1091" s="517" t="str">
        <f>四年级等级</f>
        <v/>
      </c>
      <c r="W1091" s="516" t="str">
        <f>四年级一分钟跳绳得分</f>
        <v/>
      </c>
      <c r="X1091" s="517" t="str">
        <f>四年级等级</f>
        <v/>
      </c>
      <c r="Y1091" s="515" t="str">
        <f>四年级仰卧起坐得分</f>
        <v/>
      </c>
      <c r="Z1091" s="518" t="str">
        <f>四年级等级</f>
        <v/>
      </c>
      <c r="AA1091" s="533"/>
      <c r="AB1091" s="515"/>
      <c r="AC1091" s="533" t="str">
        <f>四年级跳绳附加分</f>
        <v/>
      </c>
      <c r="AD1091" s="534" t="str">
        <f>四年级标准分</f>
        <v/>
      </c>
      <c r="AE1091" s="534" t="str">
        <f>四年级总分</f>
        <v/>
      </c>
      <c r="AF1091" s="517" t="str">
        <f>四年级等级</f>
        <v/>
      </c>
    </row>
    <row r="1092" spans="1:32">
      <c r="A1092" s="476">
        <v>416</v>
      </c>
      <c r="B1092" s="477">
        <v>40</v>
      </c>
      <c r="C1092" s="586"/>
      <c r="D1092" s="587"/>
      <c r="E1092" s="586"/>
      <c r="F1092" s="473"/>
      <c r="G1092" s="608"/>
      <c r="H1092" s="475"/>
      <c r="I1092" s="613"/>
      <c r="J1092" s="614"/>
      <c r="K1092" s="614"/>
      <c r="L1092" s="615"/>
      <c r="M1092" s="644"/>
      <c r="N1092" s="505" t="str">
        <f>四年级BMI</f>
        <v/>
      </c>
      <c r="O1092" s="499" t="str">
        <f>四年级BMI等级</f>
        <v/>
      </c>
      <c r="P1092" s="500" t="str">
        <f>四年级BMI得分</f>
        <v/>
      </c>
      <c r="Q1092" s="515" t="str">
        <f>四年级肺活量得分</f>
        <v/>
      </c>
      <c r="R1092" s="512" t="str">
        <f>四年级等级</f>
        <v/>
      </c>
      <c r="S1092" s="516" t="str">
        <f>四年级50米跑得分</f>
        <v/>
      </c>
      <c r="T1092" s="517" t="str">
        <f>四年级等级</f>
        <v/>
      </c>
      <c r="U1092" s="516" t="str">
        <f>四年级坐位体前屈得分</f>
        <v/>
      </c>
      <c r="V1092" s="517" t="str">
        <f>四年级等级</f>
        <v/>
      </c>
      <c r="W1092" s="516" t="str">
        <f>四年级一分钟跳绳得分</f>
        <v/>
      </c>
      <c r="X1092" s="517" t="str">
        <f>四年级等级</f>
        <v/>
      </c>
      <c r="Y1092" s="515" t="str">
        <f>四年级仰卧起坐得分</f>
        <v/>
      </c>
      <c r="Z1092" s="518" t="str">
        <f>四年级等级</f>
        <v/>
      </c>
      <c r="AA1092" s="533"/>
      <c r="AB1092" s="515"/>
      <c r="AC1092" s="533" t="str">
        <f>四年级跳绳附加分</f>
        <v/>
      </c>
      <c r="AD1092" s="534" t="str">
        <f>四年级标准分</f>
        <v/>
      </c>
      <c r="AE1092" s="534" t="str">
        <f>四年级总分</f>
        <v/>
      </c>
      <c r="AF1092" s="517" t="str">
        <f>四年级等级</f>
        <v/>
      </c>
    </row>
    <row r="1093" spans="1:32">
      <c r="A1093" s="476">
        <v>416</v>
      </c>
      <c r="B1093" s="477">
        <v>41</v>
      </c>
      <c r="C1093" s="586"/>
      <c r="D1093" s="587"/>
      <c r="E1093" s="586"/>
      <c r="F1093" s="473"/>
      <c r="G1093" s="608"/>
      <c r="H1093" s="475"/>
      <c r="I1093" s="613"/>
      <c r="J1093" s="614"/>
      <c r="K1093" s="614"/>
      <c r="L1093" s="615"/>
      <c r="M1093" s="644"/>
      <c r="N1093" s="505" t="str">
        <f>四年级BMI</f>
        <v/>
      </c>
      <c r="O1093" s="499" t="str">
        <f>四年级BMI等级</f>
        <v/>
      </c>
      <c r="P1093" s="500" t="str">
        <f>四年级BMI得分</f>
        <v/>
      </c>
      <c r="Q1093" s="515" t="str">
        <f>四年级肺活量得分</f>
        <v/>
      </c>
      <c r="R1093" s="512" t="str">
        <f>四年级等级</f>
        <v/>
      </c>
      <c r="S1093" s="516" t="str">
        <f>四年级50米跑得分</f>
        <v/>
      </c>
      <c r="T1093" s="517" t="str">
        <f>四年级等级</f>
        <v/>
      </c>
      <c r="U1093" s="516" t="str">
        <f>四年级坐位体前屈得分</f>
        <v/>
      </c>
      <c r="V1093" s="517" t="str">
        <f>四年级等级</f>
        <v/>
      </c>
      <c r="W1093" s="516" t="str">
        <f>四年级一分钟跳绳得分</f>
        <v/>
      </c>
      <c r="X1093" s="517" t="str">
        <f>四年级等级</f>
        <v/>
      </c>
      <c r="Y1093" s="515" t="str">
        <f>四年级仰卧起坐得分</f>
        <v/>
      </c>
      <c r="Z1093" s="518" t="str">
        <f>四年级等级</f>
        <v/>
      </c>
      <c r="AA1093" s="533"/>
      <c r="AB1093" s="515"/>
      <c r="AC1093" s="533" t="str">
        <f>四年级跳绳附加分</f>
        <v/>
      </c>
      <c r="AD1093" s="534" t="str">
        <f>四年级标准分</f>
        <v/>
      </c>
      <c r="AE1093" s="534" t="str">
        <f>四年级总分</f>
        <v/>
      </c>
      <c r="AF1093" s="517" t="str">
        <f>四年级等级</f>
        <v/>
      </c>
    </row>
    <row r="1094" spans="1:32">
      <c r="A1094" s="476">
        <v>416</v>
      </c>
      <c r="B1094" s="477">
        <v>42</v>
      </c>
      <c r="C1094" s="586"/>
      <c r="D1094" s="587"/>
      <c r="E1094" s="586"/>
      <c r="F1094" s="473"/>
      <c r="G1094" s="608"/>
      <c r="H1094" s="475"/>
      <c r="I1094" s="613"/>
      <c r="J1094" s="614"/>
      <c r="K1094" s="614"/>
      <c r="L1094" s="615"/>
      <c r="M1094" s="644"/>
      <c r="N1094" s="505" t="str">
        <f>四年级BMI</f>
        <v/>
      </c>
      <c r="O1094" s="499" t="str">
        <f>四年级BMI等级</f>
        <v/>
      </c>
      <c r="P1094" s="500" t="str">
        <f>四年级BMI得分</f>
        <v/>
      </c>
      <c r="Q1094" s="515" t="str">
        <f>四年级肺活量得分</f>
        <v/>
      </c>
      <c r="R1094" s="512" t="str">
        <f>四年级等级</f>
        <v/>
      </c>
      <c r="S1094" s="516" t="str">
        <f>四年级50米跑得分</f>
        <v/>
      </c>
      <c r="T1094" s="517" t="str">
        <f>四年级等级</f>
        <v/>
      </c>
      <c r="U1094" s="516" t="str">
        <f>四年级坐位体前屈得分</f>
        <v/>
      </c>
      <c r="V1094" s="517" t="str">
        <f>四年级等级</f>
        <v/>
      </c>
      <c r="W1094" s="516" t="str">
        <f>四年级一分钟跳绳得分</f>
        <v/>
      </c>
      <c r="X1094" s="517" t="str">
        <f>四年级等级</f>
        <v/>
      </c>
      <c r="Y1094" s="515" t="str">
        <f>四年级仰卧起坐得分</f>
        <v/>
      </c>
      <c r="Z1094" s="518" t="str">
        <f>四年级等级</f>
        <v/>
      </c>
      <c r="AA1094" s="533"/>
      <c r="AB1094" s="515"/>
      <c r="AC1094" s="533" t="str">
        <f>四年级跳绳附加分</f>
        <v/>
      </c>
      <c r="AD1094" s="534" t="str">
        <f>四年级标准分</f>
        <v/>
      </c>
      <c r="AE1094" s="534" t="str">
        <f>四年级总分</f>
        <v/>
      </c>
      <c r="AF1094" s="517" t="str">
        <f>四年级等级</f>
        <v/>
      </c>
    </row>
    <row r="1095" spans="1:32">
      <c r="A1095" s="476">
        <v>416</v>
      </c>
      <c r="B1095" s="477">
        <v>43</v>
      </c>
      <c r="C1095" s="586"/>
      <c r="D1095" s="587"/>
      <c r="E1095" s="586"/>
      <c r="F1095" s="473"/>
      <c r="G1095" s="608"/>
      <c r="H1095" s="475"/>
      <c r="I1095" s="613"/>
      <c r="J1095" s="614"/>
      <c r="K1095" s="614"/>
      <c r="L1095" s="615"/>
      <c r="M1095" s="644"/>
      <c r="N1095" s="505" t="str">
        <f>四年级BMI</f>
        <v/>
      </c>
      <c r="O1095" s="499" t="str">
        <f>四年级BMI等级</f>
        <v/>
      </c>
      <c r="P1095" s="500" t="str">
        <f>四年级BMI得分</f>
        <v/>
      </c>
      <c r="Q1095" s="515" t="str">
        <f>四年级肺活量得分</f>
        <v/>
      </c>
      <c r="R1095" s="512" t="str">
        <f>四年级等级</f>
        <v/>
      </c>
      <c r="S1095" s="516" t="str">
        <f>四年级50米跑得分</f>
        <v/>
      </c>
      <c r="T1095" s="517" t="str">
        <f>四年级等级</f>
        <v/>
      </c>
      <c r="U1095" s="516" t="str">
        <f>四年级坐位体前屈得分</f>
        <v/>
      </c>
      <c r="V1095" s="517" t="str">
        <f>四年级等级</f>
        <v/>
      </c>
      <c r="W1095" s="516" t="str">
        <f>四年级一分钟跳绳得分</f>
        <v/>
      </c>
      <c r="X1095" s="517" t="str">
        <f>四年级等级</f>
        <v/>
      </c>
      <c r="Y1095" s="515" t="str">
        <f>四年级仰卧起坐得分</f>
        <v/>
      </c>
      <c r="Z1095" s="518" t="str">
        <f>四年级等级</f>
        <v/>
      </c>
      <c r="AA1095" s="533"/>
      <c r="AB1095" s="515"/>
      <c r="AC1095" s="533" t="str">
        <f>四年级跳绳附加分</f>
        <v/>
      </c>
      <c r="AD1095" s="534" t="str">
        <f>四年级标准分</f>
        <v/>
      </c>
      <c r="AE1095" s="534" t="str">
        <f>四年级总分</f>
        <v/>
      </c>
      <c r="AF1095" s="517" t="str">
        <f>四年级等级</f>
        <v/>
      </c>
    </row>
    <row r="1096" spans="1:32">
      <c r="A1096" s="476">
        <v>416</v>
      </c>
      <c r="B1096" s="477">
        <v>44</v>
      </c>
      <c r="C1096" s="586"/>
      <c r="D1096" s="587"/>
      <c r="E1096" s="586"/>
      <c r="F1096" s="473"/>
      <c r="G1096" s="608"/>
      <c r="H1096" s="475"/>
      <c r="I1096" s="613"/>
      <c r="J1096" s="614"/>
      <c r="K1096" s="614"/>
      <c r="L1096" s="615"/>
      <c r="M1096" s="644"/>
      <c r="N1096" s="505" t="str">
        <f>四年级BMI</f>
        <v/>
      </c>
      <c r="O1096" s="499" t="str">
        <f>四年级BMI等级</f>
        <v/>
      </c>
      <c r="P1096" s="500" t="str">
        <f>四年级BMI得分</f>
        <v/>
      </c>
      <c r="Q1096" s="515" t="str">
        <f>四年级肺活量得分</f>
        <v/>
      </c>
      <c r="R1096" s="512" t="str">
        <f>四年级等级</f>
        <v/>
      </c>
      <c r="S1096" s="516" t="str">
        <f>四年级50米跑得分</f>
        <v/>
      </c>
      <c r="T1096" s="517" t="str">
        <f>四年级等级</f>
        <v/>
      </c>
      <c r="U1096" s="516" t="str">
        <f>四年级坐位体前屈得分</f>
        <v/>
      </c>
      <c r="V1096" s="517" t="str">
        <f>四年级等级</f>
        <v/>
      </c>
      <c r="W1096" s="516" t="str">
        <f>四年级一分钟跳绳得分</f>
        <v/>
      </c>
      <c r="X1096" s="517" t="str">
        <f>四年级等级</f>
        <v/>
      </c>
      <c r="Y1096" s="515" t="str">
        <f>四年级仰卧起坐得分</f>
        <v/>
      </c>
      <c r="Z1096" s="518" t="str">
        <f>四年级等级</f>
        <v/>
      </c>
      <c r="AA1096" s="533"/>
      <c r="AB1096" s="515"/>
      <c r="AC1096" s="533" t="str">
        <f>四年级跳绳附加分</f>
        <v/>
      </c>
      <c r="AD1096" s="534" t="str">
        <f>四年级标准分</f>
        <v/>
      </c>
      <c r="AE1096" s="534" t="str">
        <f>四年级总分</f>
        <v/>
      </c>
      <c r="AF1096" s="517" t="str">
        <f>四年级等级</f>
        <v/>
      </c>
    </row>
    <row r="1097" spans="1:32">
      <c r="A1097" s="476">
        <v>416</v>
      </c>
      <c r="B1097" s="477">
        <v>45</v>
      </c>
      <c r="C1097" s="586"/>
      <c r="D1097" s="587"/>
      <c r="E1097" s="586"/>
      <c r="F1097" s="473"/>
      <c r="G1097" s="608"/>
      <c r="H1097" s="475"/>
      <c r="I1097" s="613"/>
      <c r="J1097" s="614"/>
      <c r="K1097" s="614"/>
      <c r="L1097" s="615"/>
      <c r="M1097" s="644"/>
      <c r="N1097" s="505" t="str">
        <f>四年级BMI</f>
        <v/>
      </c>
      <c r="O1097" s="499" t="str">
        <f>四年级BMI等级</f>
        <v/>
      </c>
      <c r="P1097" s="500" t="str">
        <f>四年级BMI得分</f>
        <v/>
      </c>
      <c r="Q1097" s="515" t="str">
        <f>四年级肺活量得分</f>
        <v/>
      </c>
      <c r="R1097" s="512" t="str">
        <f>四年级等级</f>
        <v/>
      </c>
      <c r="S1097" s="516" t="str">
        <f>四年级50米跑得分</f>
        <v/>
      </c>
      <c r="T1097" s="517" t="str">
        <f>四年级等级</f>
        <v/>
      </c>
      <c r="U1097" s="516" t="str">
        <f>四年级坐位体前屈得分</f>
        <v/>
      </c>
      <c r="V1097" s="517" t="str">
        <f>四年级等级</f>
        <v/>
      </c>
      <c r="W1097" s="516" t="str">
        <f>四年级一分钟跳绳得分</f>
        <v/>
      </c>
      <c r="X1097" s="517" t="str">
        <f>四年级等级</f>
        <v/>
      </c>
      <c r="Y1097" s="515" t="str">
        <f>四年级仰卧起坐得分</f>
        <v/>
      </c>
      <c r="Z1097" s="518" t="str">
        <f>四年级等级</f>
        <v/>
      </c>
      <c r="AA1097" s="533"/>
      <c r="AB1097" s="515"/>
      <c r="AC1097" s="533" t="str">
        <f>四年级跳绳附加分</f>
        <v/>
      </c>
      <c r="AD1097" s="534" t="str">
        <f>四年级标准分</f>
        <v/>
      </c>
      <c r="AE1097" s="534" t="str">
        <f>四年级总分</f>
        <v/>
      </c>
      <c r="AF1097" s="517" t="str">
        <f>四年级等级</f>
        <v/>
      </c>
    </row>
    <row r="1098" spans="1:32">
      <c r="A1098" s="476">
        <v>416</v>
      </c>
      <c r="B1098" s="477">
        <v>46</v>
      </c>
      <c r="C1098" s="586"/>
      <c r="D1098" s="587"/>
      <c r="E1098" s="586"/>
      <c r="F1098" s="473"/>
      <c r="G1098" s="608"/>
      <c r="H1098" s="475"/>
      <c r="I1098" s="613"/>
      <c r="J1098" s="614"/>
      <c r="K1098" s="614"/>
      <c r="L1098" s="615"/>
      <c r="M1098" s="644"/>
      <c r="N1098" s="505" t="str">
        <f>四年级BMI</f>
        <v/>
      </c>
      <c r="O1098" s="499" t="str">
        <f>四年级BMI等级</f>
        <v/>
      </c>
      <c r="P1098" s="500" t="str">
        <f>四年级BMI得分</f>
        <v/>
      </c>
      <c r="Q1098" s="515" t="str">
        <f>四年级肺活量得分</f>
        <v/>
      </c>
      <c r="R1098" s="512" t="str">
        <f>四年级等级</f>
        <v/>
      </c>
      <c r="S1098" s="516" t="str">
        <f>四年级50米跑得分</f>
        <v/>
      </c>
      <c r="T1098" s="517" t="str">
        <f>四年级等级</f>
        <v/>
      </c>
      <c r="U1098" s="516" t="str">
        <f>四年级坐位体前屈得分</f>
        <v/>
      </c>
      <c r="V1098" s="517" t="str">
        <f>四年级等级</f>
        <v/>
      </c>
      <c r="W1098" s="516" t="str">
        <f>四年级一分钟跳绳得分</f>
        <v/>
      </c>
      <c r="X1098" s="517" t="str">
        <f>四年级等级</f>
        <v/>
      </c>
      <c r="Y1098" s="515" t="str">
        <f>四年级仰卧起坐得分</f>
        <v/>
      </c>
      <c r="Z1098" s="518" t="str">
        <f>四年级等级</f>
        <v/>
      </c>
      <c r="AA1098" s="533"/>
      <c r="AB1098" s="515"/>
      <c r="AC1098" s="533" t="str">
        <f>四年级跳绳附加分</f>
        <v/>
      </c>
      <c r="AD1098" s="534" t="str">
        <f>四年级标准分</f>
        <v/>
      </c>
      <c r="AE1098" s="534" t="str">
        <f>四年级总分</f>
        <v/>
      </c>
      <c r="AF1098" s="517" t="str">
        <f>四年级等级</f>
        <v/>
      </c>
    </row>
    <row r="1099" spans="1:32">
      <c r="A1099" s="476">
        <v>416</v>
      </c>
      <c r="B1099" s="477">
        <v>47</v>
      </c>
      <c r="C1099" s="586"/>
      <c r="D1099" s="587"/>
      <c r="E1099" s="586"/>
      <c r="F1099" s="473"/>
      <c r="G1099" s="608"/>
      <c r="H1099" s="475"/>
      <c r="I1099" s="613"/>
      <c r="J1099" s="614"/>
      <c r="K1099" s="614"/>
      <c r="L1099" s="615"/>
      <c r="M1099" s="644"/>
      <c r="N1099" s="505" t="str">
        <f>四年级BMI</f>
        <v/>
      </c>
      <c r="O1099" s="499" t="str">
        <f>四年级BMI等级</f>
        <v/>
      </c>
      <c r="P1099" s="500" t="str">
        <f>四年级BMI得分</f>
        <v/>
      </c>
      <c r="Q1099" s="515" t="str">
        <f>四年级肺活量得分</f>
        <v/>
      </c>
      <c r="R1099" s="512" t="str">
        <f>四年级等级</f>
        <v/>
      </c>
      <c r="S1099" s="516" t="str">
        <f>四年级50米跑得分</f>
        <v/>
      </c>
      <c r="T1099" s="517" t="str">
        <f>四年级等级</f>
        <v/>
      </c>
      <c r="U1099" s="516" t="str">
        <f>四年级坐位体前屈得分</f>
        <v/>
      </c>
      <c r="V1099" s="517" t="str">
        <f>四年级等级</f>
        <v/>
      </c>
      <c r="W1099" s="516" t="str">
        <f>四年级一分钟跳绳得分</f>
        <v/>
      </c>
      <c r="X1099" s="517" t="str">
        <f>四年级等级</f>
        <v/>
      </c>
      <c r="Y1099" s="515" t="str">
        <f>四年级仰卧起坐得分</f>
        <v/>
      </c>
      <c r="Z1099" s="518" t="str">
        <f>四年级等级</f>
        <v/>
      </c>
      <c r="AA1099" s="533"/>
      <c r="AB1099" s="515"/>
      <c r="AC1099" s="533" t="str">
        <f>四年级跳绳附加分</f>
        <v/>
      </c>
      <c r="AD1099" s="534" t="str">
        <f>四年级标准分</f>
        <v/>
      </c>
      <c r="AE1099" s="534" t="str">
        <f>四年级总分</f>
        <v/>
      </c>
      <c r="AF1099" s="517" t="str">
        <f>四年级等级</f>
        <v/>
      </c>
    </row>
    <row r="1100" spans="1:32">
      <c r="A1100" s="476">
        <v>416</v>
      </c>
      <c r="B1100" s="477">
        <v>48</v>
      </c>
      <c r="C1100" s="586"/>
      <c r="D1100" s="587"/>
      <c r="E1100" s="586"/>
      <c r="F1100" s="473"/>
      <c r="G1100" s="608"/>
      <c r="H1100" s="475"/>
      <c r="I1100" s="613"/>
      <c r="J1100" s="614"/>
      <c r="K1100" s="614"/>
      <c r="L1100" s="615"/>
      <c r="M1100" s="644"/>
      <c r="N1100" s="505" t="str">
        <f>四年级BMI</f>
        <v/>
      </c>
      <c r="O1100" s="499" t="str">
        <f>四年级BMI等级</f>
        <v/>
      </c>
      <c r="P1100" s="500" t="str">
        <f>四年级BMI得分</f>
        <v/>
      </c>
      <c r="Q1100" s="515" t="str">
        <f>四年级肺活量得分</f>
        <v/>
      </c>
      <c r="R1100" s="512" t="str">
        <f>四年级等级</f>
        <v/>
      </c>
      <c r="S1100" s="516" t="str">
        <f>四年级50米跑得分</f>
        <v/>
      </c>
      <c r="T1100" s="517" t="str">
        <f>四年级等级</f>
        <v/>
      </c>
      <c r="U1100" s="516" t="str">
        <f>四年级坐位体前屈得分</f>
        <v/>
      </c>
      <c r="V1100" s="517" t="str">
        <f>四年级等级</f>
        <v/>
      </c>
      <c r="W1100" s="516" t="str">
        <f>四年级一分钟跳绳得分</f>
        <v/>
      </c>
      <c r="X1100" s="517" t="str">
        <f>四年级等级</f>
        <v/>
      </c>
      <c r="Y1100" s="515" t="str">
        <f>四年级仰卧起坐得分</f>
        <v/>
      </c>
      <c r="Z1100" s="518" t="str">
        <f>四年级等级</f>
        <v/>
      </c>
      <c r="AA1100" s="533"/>
      <c r="AB1100" s="515"/>
      <c r="AC1100" s="533" t="str">
        <f>四年级跳绳附加分</f>
        <v/>
      </c>
      <c r="AD1100" s="534" t="str">
        <f>四年级标准分</f>
        <v/>
      </c>
      <c r="AE1100" s="534" t="str">
        <f>四年级总分</f>
        <v/>
      </c>
      <c r="AF1100" s="517" t="str">
        <f>四年级等级</f>
        <v/>
      </c>
    </row>
    <row r="1101" spans="1:32">
      <c r="A1101" s="476">
        <v>416</v>
      </c>
      <c r="B1101" s="477">
        <v>49</v>
      </c>
      <c r="C1101" s="586"/>
      <c r="D1101" s="587"/>
      <c r="E1101" s="586"/>
      <c r="F1101" s="473"/>
      <c r="G1101" s="608"/>
      <c r="H1101" s="475"/>
      <c r="I1101" s="613"/>
      <c r="J1101" s="614"/>
      <c r="K1101" s="614"/>
      <c r="L1101" s="615"/>
      <c r="M1101" s="644"/>
      <c r="N1101" s="505" t="str">
        <f>四年级BMI</f>
        <v/>
      </c>
      <c r="O1101" s="499" t="str">
        <f>四年级BMI等级</f>
        <v/>
      </c>
      <c r="P1101" s="500" t="str">
        <f>四年级BMI得分</f>
        <v/>
      </c>
      <c r="Q1101" s="515" t="str">
        <f>四年级肺活量得分</f>
        <v/>
      </c>
      <c r="R1101" s="512" t="str">
        <f>四年级等级</f>
        <v/>
      </c>
      <c r="S1101" s="516" t="str">
        <f>四年级50米跑得分</f>
        <v/>
      </c>
      <c r="T1101" s="517" t="str">
        <f>四年级等级</f>
        <v/>
      </c>
      <c r="U1101" s="516" t="str">
        <f>四年级坐位体前屈得分</f>
        <v/>
      </c>
      <c r="V1101" s="517" t="str">
        <f>四年级等级</f>
        <v/>
      </c>
      <c r="W1101" s="516" t="str">
        <f>四年级一分钟跳绳得分</f>
        <v/>
      </c>
      <c r="X1101" s="517" t="str">
        <f>四年级等级</f>
        <v/>
      </c>
      <c r="Y1101" s="515" t="str">
        <f>四年级仰卧起坐得分</f>
        <v/>
      </c>
      <c r="Z1101" s="518" t="str">
        <f>四年级等级</f>
        <v/>
      </c>
      <c r="AA1101" s="533"/>
      <c r="AB1101" s="515"/>
      <c r="AC1101" s="533" t="str">
        <f>四年级跳绳附加分</f>
        <v/>
      </c>
      <c r="AD1101" s="534" t="str">
        <f>四年级标准分</f>
        <v/>
      </c>
      <c r="AE1101" s="534" t="str">
        <f>四年级总分</f>
        <v/>
      </c>
      <c r="AF1101" s="517" t="str">
        <f>四年级等级</f>
        <v/>
      </c>
    </row>
    <row r="1102" spans="1:32">
      <c r="A1102" s="476">
        <v>416</v>
      </c>
      <c r="B1102" s="477">
        <v>50</v>
      </c>
      <c r="C1102" s="586"/>
      <c r="D1102" s="587"/>
      <c r="E1102" s="586"/>
      <c r="F1102" s="473"/>
      <c r="G1102" s="608"/>
      <c r="H1102" s="475"/>
      <c r="I1102" s="613"/>
      <c r="J1102" s="614"/>
      <c r="K1102" s="614"/>
      <c r="L1102" s="615"/>
      <c r="M1102" s="644"/>
      <c r="N1102" s="505" t="str">
        <f>四年级BMI</f>
        <v/>
      </c>
      <c r="O1102" s="499" t="str">
        <f>四年级BMI等级</f>
        <v/>
      </c>
      <c r="P1102" s="500" t="str">
        <f>四年级BMI得分</f>
        <v/>
      </c>
      <c r="Q1102" s="515" t="str">
        <f>四年级肺活量得分</f>
        <v/>
      </c>
      <c r="R1102" s="512" t="str">
        <f>四年级等级</f>
        <v/>
      </c>
      <c r="S1102" s="516" t="str">
        <f>四年级50米跑得分</f>
        <v/>
      </c>
      <c r="T1102" s="517" t="str">
        <f>四年级等级</f>
        <v/>
      </c>
      <c r="U1102" s="516" t="str">
        <f>四年级坐位体前屈得分</f>
        <v/>
      </c>
      <c r="V1102" s="517" t="str">
        <f>四年级等级</f>
        <v/>
      </c>
      <c r="W1102" s="516" t="str">
        <f>四年级一分钟跳绳得分</f>
        <v/>
      </c>
      <c r="X1102" s="517" t="str">
        <f>四年级等级</f>
        <v/>
      </c>
      <c r="Y1102" s="515" t="str">
        <f>四年级仰卧起坐得分</f>
        <v/>
      </c>
      <c r="Z1102" s="518" t="str">
        <f>四年级等级</f>
        <v/>
      </c>
      <c r="AA1102" s="533"/>
      <c r="AB1102" s="515"/>
      <c r="AC1102" s="533" t="str">
        <f>四年级跳绳附加分</f>
        <v/>
      </c>
      <c r="AD1102" s="534" t="str">
        <f>四年级标准分</f>
        <v/>
      </c>
      <c r="AE1102" s="534" t="str">
        <f>四年级总分</f>
        <v/>
      </c>
      <c r="AF1102" s="517" t="str">
        <f>四年级等级</f>
        <v/>
      </c>
    </row>
    <row r="1103" spans="1:32">
      <c r="A1103" s="476">
        <v>416</v>
      </c>
      <c r="B1103" s="477">
        <v>51</v>
      </c>
      <c r="C1103" s="586"/>
      <c r="D1103" s="587"/>
      <c r="E1103" s="586"/>
      <c r="F1103" s="473"/>
      <c r="G1103" s="608"/>
      <c r="H1103" s="475"/>
      <c r="I1103" s="613"/>
      <c r="J1103" s="614"/>
      <c r="K1103" s="614"/>
      <c r="L1103" s="615"/>
      <c r="M1103" s="644"/>
      <c r="N1103" s="505" t="str">
        <f>四年级BMI</f>
        <v/>
      </c>
      <c r="O1103" s="499" t="str">
        <f>四年级BMI等级</f>
        <v/>
      </c>
      <c r="P1103" s="500" t="str">
        <f>四年级BMI得分</f>
        <v/>
      </c>
      <c r="Q1103" s="515" t="str">
        <f>四年级肺活量得分</f>
        <v/>
      </c>
      <c r="R1103" s="512" t="str">
        <f>四年级等级</f>
        <v/>
      </c>
      <c r="S1103" s="516" t="str">
        <f>四年级50米跑得分</f>
        <v/>
      </c>
      <c r="T1103" s="517" t="str">
        <f>四年级等级</f>
        <v/>
      </c>
      <c r="U1103" s="516" t="str">
        <f>四年级坐位体前屈得分</f>
        <v/>
      </c>
      <c r="V1103" s="517" t="str">
        <f>四年级等级</f>
        <v/>
      </c>
      <c r="W1103" s="516" t="str">
        <f>四年级一分钟跳绳得分</f>
        <v/>
      </c>
      <c r="X1103" s="517" t="str">
        <f>四年级等级</f>
        <v/>
      </c>
      <c r="Y1103" s="515" t="str">
        <f>四年级仰卧起坐得分</f>
        <v/>
      </c>
      <c r="Z1103" s="518" t="str">
        <f>四年级等级</f>
        <v/>
      </c>
      <c r="AA1103" s="533"/>
      <c r="AB1103" s="515"/>
      <c r="AC1103" s="533" t="str">
        <f>四年级跳绳附加分</f>
        <v/>
      </c>
      <c r="AD1103" s="534" t="str">
        <f>四年级标准分</f>
        <v/>
      </c>
      <c r="AE1103" s="534" t="str">
        <f>四年级总分</f>
        <v/>
      </c>
      <c r="AF1103" s="517" t="str">
        <f>四年级等级</f>
        <v/>
      </c>
    </row>
    <row r="1104" spans="1:32">
      <c r="A1104" s="476">
        <v>416</v>
      </c>
      <c r="B1104" s="477">
        <v>52</v>
      </c>
      <c r="C1104" s="586"/>
      <c r="D1104" s="587"/>
      <c r="E1104" s="586"/>
      <c r="F1104" s="473"/>
      <c r="G1104" s="608"/>
      <c r="H1104" s="475"/>
      <c r="I1104" s="613"/>
      <c r="J1104" s="614"/>
      <c r="K1104" s="614"/>
      <c r="L1104" s="615"/>
      <c r="M1104" s="644"/>
      <c r="N1104" s="505" t="str">
        <f>四年级BMI</f>
        <v/>
      </c>
      <c r="O1104" s="499" t="str">
        <f>四年级BMI等级</f>
        <v/>
      </c>
      <c r="P1104" s="500" t="str">
        <f>四年级BMI得分</f>
        <v/>
      </c>
      <c r="Q1104" s="515" t="str">
        <f>四年级肺活量得分</f>
        <v/>
      </c>
      <c r="R1104" s="512" t="str">
        <f>四年级等级</f>
        <v/>
      </c>
      <c r="S1104" s="516" t="str">
        <f>四年级50米跑得分</f>
        <v/>
      </c>
      <c r="T1104" s="517" t="str">
        <f>四年级等级</f>
        <v/>
      </c>
      <c r="U1104" s="516" t="str">
        <f>四年级坐位体前屈得分</f>
        <v/>
      </c>
      <c r="V1104" s="517" t="str">
        <f>四年级等级</f>
        <v/>
      </c>
      <c r="W1104" s="516" t="str">
        <f>四年级一分钟跳绳得分</f>
        <v/>
      </c>
      <c r="X1104" s="517" t="str">
        <f>四年级等级</f>
        <v/>
      </c>
      <c r="Y1104" s="515" t="str">
        <f>四年级仰卧起坐得分</f>
        <v/>
      </c>
      <c r="Z1104" s="518" t="str">
        <f>四年级等级</f>
        <v/>
      </c>
      <c r="AA1104" s="533"/>
      <c r="AB1104" s="515"/>
      <c r="AC1104" s="533" t="str">
        <f>四年级跳绳附加分</f>
        <v/>
      </c>
      <c r="AD1104" s="534" t="str">
        <f>四年级标准分</f>
        <v/>
      </c>
      <c r="AE1104" s="534" t="str">
        <f>四年级总分</f>
        <v/>
      </c>
      <c r="AF1104" s="517" t="str">
        <f>四年级等级</f>
        <v/>
      </c>
    </row>
    <row r="1105" spans="1:32">
      <c r="A1105" s="476">
        <v>416</v>
      </c>
      <c r="B1105" s="477">
        <v>53</v>
      </c>
      <c r="C1105" s="586"/>
      <c r="D1105" s="587"/>
      <c r="E1105" s="586"/>
      <c r="F1105" s="473"/>
      <c r="G1105" s="608"/>
      <c r="H1105" s="475"/>
      <c r="I1105" s="613"/>
      <c r="J1105" s="614"/>
      <c r="K1105" s="614"/>
      <c r="L1105" s="615"/>
      <c r="M1105" s="644"/>
      <c r="N1105" s="505" t="str">
        <f>四年级BMI</f>
        <v/>
      </c>
      <c r="O1105" s="499" t="str">
        <f>四年级BMI等级</f>
        <v/>
      </c>
      <c r="P1105" s="500" t="str">
        <f>四年级BMI得分</f>
        <v/>
      </c>
      <c r="Q1105" s="515" t="str">
        <f>四年级肺活量得分</f>
        <v/>
      </c>
      <c r="R1105" s="512" t="str">
        <f>四年级等级</f>
        <v/>
      </c>
      <c r="S1105" s="516" t="str">
        <f>四年级50米跑得分</f>
        <v/>
      </c>
      <c r="T1105" s="517" t="str">
        <f>四年级等级</f>
        <v/>
      </c>
      <c r="U1105" s="516" t="str">
        <f>四年级坐位体前屈得分</f>
        <v/>
      </c>
      <c r="V1105" s="517" t="str">
        <f>四年级等级</f>
        <v/>
      </c>
      <c r="W1105" s="516" t="str">
        <f>四年级一分钟跳绳得分</f>
        <v/>
      </c>
      <c r="X1105" s="517" t="str">
        <f>四年级等级</f>
        <v/>
      </c>
      <c r="Y1105" s="515" t="str">
        <f>四年级仰卧起坐得分</f>
        <v/>
      </c>
      <c r="Z1105" s="518" t="str">
        <f>四年级等级</f>
        <v/>
      </c>
      <c r="AA1105" s="533"/>
      <c r="AB1105" s="515"/>
      <c r="AC1105" s="533" t="str">
        <f>四年级跳绳附加分</f>
        <v/>
      </c>
      <c r="AD1105" s="534" t="str">
        <f>四年级标准分</f>
        <v/>
      </c>
      <c r="AE1105" s="534" t="str">
        <f>四年级总分</f>
        <v/>
      </c>
      <c r="AF1105" s="517" t="str">
        <f>四年级等级</f>
        <v/>
      </c>
    </row>
    <row r="1106" spans="1:32">
      <c r="A1106" s="476">
        <v>416</v>
      </c>
      <c r="B1106" s="477">
        <v>54</v>
      </c>
      <c r="C1106" s="586"/>
      <c r="D1106" s="587"/>
      <c r="E1106" s="586"/>
      <c r="F1106" s="473"/>
      <c r="G1106" s="608"/>
      <c r="H1106" s="475"/>
      <c r="I1106" s="613"/>
      <c r="J1106" s="614"/>
      <c r="K1106" s="614"/>
      <c r="L1106" s="615"/>
      <c r="M1106" s="644"/>
      <c r="N1106" s="505" t="str">
        <f>四年级BMI</f>
        <v/>
      </c>
      <c r="O1106" s="499" t="str">
        <f>四年级BMI等级</f>
        <v/>
      </c>
      <c r="P1106" s="500" t="str">
        <f>四年级BMI得分</f>
        <v/>
      </c>
      <c r="Q1106" s="515" t="str">
        <f>四年级肺活量得分</f>
        <v/>
      </c>
      <c r="R1106" s="512" t="str">
        <f>四年级等级</f>
        <v/>
      </c>
      <c r="S1106" s="516" t="str">
        <f>四年级50米跑得分</f>
        <v/>
      </c>
      <c r="T1106" s="517" t="str">
        <f>四年级等级</f>
        <v/>
      </c>
      <c r="U1106" s="516" t="str">
        <f>四年级坐位体前屈得分</f>
        <v/>
      </c>
      <c r="V1106" s="517" t="str">
        <f>四年级等级</f>
        <v/>
      </c>
      <c r="W1106" s="516" t="str">
        <f>四年级一分钟跳绳得分</f>
        <v/>
      </c>
      <c r="X1106" s="517" t="str">
        <f>四年级等级</f>
        <v/>
      </c>
      <c r="Y1106" s="515" t="str">
        <f>四年级仰卧起坐得分</f>
        <v/>
      </c>
      <c r="Z1106" s="518" t="str">
        <f>四年级等级</f>
        <v/>
      </c>
      <c r="AA1106" s="533"/>
      <c r="AB1106" s="515"/>
      <c r="AC1106" s="533" t="str">
        <f>四年级跳绳附加分</f>
        <v/>
      </c>
      <c r="AD1106" s="534" t="str">
        <f>四年级标准分</f>
        <v/>
      </c>
      <c r="AE1106" s="534" t="str">
        <f>四年级总分</f>
        <v/>
      </c>
      <c r="AF1106" s="517" t="str">
        <f>四年级等级</f>
        <v/>
      </c>
    </row>
    <row r="1107" spans="1:32">
      <c r="A1107" s="476">
        <v>416</v>
      </c>
      <c r="B1107" s="477">
        <v>55</v>
      </c>
      <c r="C1107" s="586"/>
      <c r="D1107" s="587"/>
      <c r="E1107" s="586"/>
      <c r="F1107" s="473"/>
      <c r="G1107" s="608"/>
      <c r="H1107" s="475"/>
      <c r="I1107" s="613"/>
      <c r="J1107" s="614"/>
      <c r="K1107" s="614"/>
      <c r="L1107" s="615"/>
      <c r="M1107" s="644"/>
      <c r="N1107" s="505" t="str">
        <f>四年级BMI</f>
        <v/>
      </c>
      <c r="O1107" s="499" t="str">
        <f>四年级BMI等级</f>
        <v/>
      </c>
      <c r="P1107" s="500" t="str">
        <f>四年级BMI得分</f>
        <v/>
      </c>
      <c r="Q1107" s="515" t="str">
        <f>四年级肺活量得分</f>
        <v/>
      </c>
      <c r="R1107" s="512" t="str">
        <f>四年级等级</f>
        <v/>
      </c>
      <c r="S1107" s="516" t="str">
        <f>四年级50米跑得分</f>
        <v/>
      </c>
      <c r="T1107" s="517" t="str">
        <f>四年级等级</f>
        <v/>
      </c>
      <c r="U1107" s="516" t="str">
        <f>四年级坐位体前屈得分</f>
        <v/>
      </c>
      <c r="V1107" s="517" t="str">
        <f>四年级等级</f>
        <v/>
      </c>
      <c r="W1107" s="516" t="str">
        <f>四年级一分钟跳绳得分</f>
        <v/>
      </c>
      <c r="X1107" s="517" t="str">
        <f>四年级等级</f>
        <v/>
      </c>
      <c r="Y1107" s="515" t="str">
        <f>四年级仰卧起坐得分</f>
        <v/>
      </c>
      <c r="Z1107" s="518" t="str">
        <f>四年级等级</f>
        <v/>
      </c>
      <c r="AA1107" s="533"/>
      <c r="AB1107" s="515"/>
      <c r="AC1107" s="533" t="str">
        <f>四年级跳绳附加分</f>
        <v/>
      </c>
      <c r="AD1107" s="534" t="str">
        <f>四年级标准分</f>
        <v/>
      </c>
      <c r="AE1107" s="534" t="str">
        <f>四年级总分</f>
        <v/>
      </c>
      <c r="AF1107" s="517" t="str">
        <f>四年级等级</f>
        <v/>
      </c>
    </row>
    <row r="1108" spans="1:32">
      <c r="A1108" s="476">
        <v>416</v>
      </c>
      <c r="B1108" s="477">
        <v>56</v>
      </c>
      <c r="C1108" s="586"/>
      <c r="D1108" s="587"/>
      <c r="E1108" s="586"/>
      <c r="F1108" s="473"/>
      <c r="G1108" s="608"/>
      <c r="H1108" s="475"/>
      <c r="I1108" s="613"/>
      <c r="J1108" s="614"/>
      <c r="K1108" s="614"/>
      <c r="L1108" s="615"/>
      <c r="M1108" s="644"/>
      <c r="N1108" s="505" t="str">
        <f>四年级BMI</f>
        <v/>
      </c>
      <c r="O1108" s="499" t="str">
        <f>四年级BMI等级</f>
        <v/>
      </c>
      <c r="P1108" s="500" t="str">
        <f>四年级BMI得分</f>
        <v/>
      </c>
      <c r="Q1108" s="515" t="str">
        <f>四年级肺活量得分</f>
        <v/>
      </c>
      <c r="R1108" s="512" t="str">
        <f>四年级等级</f>
        <v/>
      </c>
      <c r="S1108" s="516" t="str">
        <f>四年级50米跑得分</f>
        <v/>
      </c>
      <c r="T1108" s="517" t="str">
        <f>四年级等级</f>
        <v/>
      </c>
      <c r="U1108" s="516" t="str">
        <f>四年级坐位体前屈得分</f>
        <v/>
      </c>
      <c r="V1108" s="517" t="str">
        <f>四年级等级</f>
        <v/>
      </c>
      <c r="W1108" s="516" t="str">
        <f>四年级一分钟跳绳得分</f>
        <v/>
      </c>
      <c r="X1108" s="517" t="str">
        <f>四年级等级</f>
        <v/>
      </c>
      <c r="Y1108" s="515" t="str">
        <f>四年级仰卧起坐得分</f>
        <v/>
      </c>
      <c r="Z1108" s="518" t="str">
        <f>四年级等级</f>
        <v/>
      </c>
      <c r="AA1108" s="533"/>
      <c r="AB1108" s="515"/>
      <c r="AC1108" s="533" t="str">
        <f>四年级跳绳附加分</f>
        <v/>
      </c>
      <c r="AD1108" s="534" t="str">
        <f>四年级标准分</f>
        <v/>
      </c>
      <c r="AE1108" s="534" t="str">
        <f>四年级总分</f>
        <v/>
      </c>
      <c r="AF1108" s="517" t="str">
        <f>四年级等级</f>
        <v/>
      </c>
    </row>
    <row r="1109" spans="1:32">
      <c r="A1109" s="476">
        <v>416</v>
      </c>
      <c r="B1109" s="477">
        <v>57</v>
      </c>
      <c r="C1109" s="586"/>
      <c r="D1109" s="587"/>
      <c r="E1109" s="586"/>
      <c r="F1109" s="473"/>
      <c r="G1109" s="608"/>
      <c r="H1109" s="475"/>
      <c r="I1109" s="613"/>
      <c r="J1109" s="614"/>
      <c r="K1109" s="614"/>
      <c r="L1109" s="615"/>
      <c r="M1109" s="644"/>
      <c r="N1109" s="505" t="str">
        <f>四年级BMI</f>
        <v/>
      </c>
      <c r="O1109" s="499" t="str">
        <f>四年级BMI等级</f>
        <v/>
      </c>
      <c r="P1109" s="500" t="str">
        <f>四年级BMI得分</f>
        <v/>
      </c>
      <c r="Q1109" s="515" t="str">
        <f>四年级肺活量得分</f>
        <v/>
      </c>
      <c r="R1109" s="512" t="str">
        <f>四年级等级</f>
        <v/>
      </c>
      <c r="S1109" s="516" t="str">
        <f>四年级50米跑得分</f>
        <v/>
      </c>
      <c r="T1109" s="517" t="str">
        <f>四年级等级</f>
        <v/>
      </c>
      <c r="U1109" s="516" t="str">
        <f>四年级坐位体前屈得分</f>
        <v/>
      </c>
      <c r="V1109" s="517" t="str">
        <f>四年级等级</f>
        <v/>
      </c>
      <c r="W1109" s="516" t="str">
        <f>四年级一分钟跳绳得分</f>
        <v/>
      </c>
      <c r="X1109" s="517" t="str">
        <f>四年级等级</f>
        <v/>
      </c>
      <c r="Y1109" s="515" t="str">
        <f>四年级仰卧起坐得分</f>
        <v/>
      </c>
      <c r="Z1109" s="518" t="str">
        <f>四年级等级</f>
        <v/>
      </c>
      <c r="AA1109" s="533"/>
      <c r="AB1109" s="515"/>
      <c r="AC1109" s="533" t="str">
        <f>四年级跳绳附加分</f>
        <v/>
      </c>
      <c r="AD1109" s="534" t="str">
        <f>四年级标准分</f>
        <v/>
      </c>
      <c r="AE1109" s="534" t="str">
        <f>四年级总分</f>
        <v/>
      </c>
      <c r="AF1109" s="517" t="str">
        <f>四年级等级</f>
        <v/>
      </c>
    </row>
    <row r="1110" spans="1:32">
      <c r="A1110" s="476">
        <v>416</v>
      </c>
      <c r="B1110" s="477">
        <v>58</v>
      </c>
      <c r="C1110" s="586"/>
      <c r="D1110" s="587"/>
      <c r="E1110" s="586"/>
      <c r="F1110" s="473"/>
      <c r="G1110" s="608"/>
      <c r="H1110" s="475"/>
      <c r="I1110" s="613"/>
      <c r="J1110" s="614"/>
      <c r="K1110" s="614"/>
      <c r="L1110" s="615"/>
      <c r="M1110" s="644"/>
      <c r="N1110" s="505" t="str">
        <f>四年级BMI</f>
        <v/>
      </c>
      <c r="O1110" s="499" t="str">
        <f>四年级BMI等级</f>
        <v/>
      </c>
      <c r="P1110" s="500" t="str">
        <f>四年级BMI得分</f>
        <v/>
      </c>
      <c r="Q1110" s="515" t="str">
        <f>四年级肺活量得分</f>
        <v/>
      </c>
      <c r="R1110" s="512" t="str">
        <f>四年级等级</f>
        <v/>
      </c>
      <c r="S1110" s="516" t="str">
        <f>四年级50米跑得分</f>
        <v/>
      </c>
      <c r="T1110" s="517" t="str">
        <f>四年级等级</f>
        <v/>
      </c>
      <c r="U1110" s="516" t="str">
        <f>四年级坐位体前屈得分</f>
        <v/>
      </c>
      <c r="V1110" s="517" t="str">
        <f>四年级等级</f>
        <v/>
      </c>
      <c r="W1110" s="516" t="str">
        <f>四年级一分钟跳绳得分</f>
        <v/>
      </c>
      <c r="X1110" s="517" t="str">
        <f>四年级等级</f>
        <v/>
      </c>
      <c r="Y1110" s="515" t="str">
        <f>四年级仰卧起坐得分</f>
        <v/>
      </c>
      <c r="Z1110" s="518" t="str">
        <f>四年级等级</f>
        <v/>
      </c>
      <c r="AA1110" s="533"/>
      <c r="AB1110" s="515"/>
      <c r="AC1110" s="533" t="str">
        <f>四年级跳绳附加分</f>
        <v/>
      </c>
      <c r="AD1110" s="534" t="str">
        <f>四年级标准分</f>
        <v/>
      </c>
      <c r="AE1110" s="534" t="str">
        <f>四年级总分</f>
        <v/>
      </c>
      <c r="AF1110" s="517" t="str">
        <f>四年级等级</f>
        <v/>
      </c>
    </row>
    <row r="1111" spans="1:32">
      <c r="A1111" s="476">
        <v>416</v>
      </c>
      <c r="B1111" s="477">
        <v>59</v>
      </c>
      <c r="C1111" s="586"/>
      <c r="D1111" s="587"/>
      <c r="E1111" s="586"/>
      <c r="F1111" s="473"/>
      <c r="G1111" s="608"/>
      <c r="H1111" s="475"/>
      <c r="I1111" s="613"/>
      <c r="J1111" s="614"/>
      <c r="K1111" s="614"/>
      <c r="L1111" s="615"/>
      <c r="M1111" s="644"/>
      <c r="N1111" s="505" t="str">
        <f>四年级BMI</f>
        <v/>
      </c>
      <c r="O1111" s="499" t="str">
        <f>四年级BMI等级</f>
        <v/>
      </c>
      <c r="P1111" s="500" t="str">
        <f>四年级BMI得分</f>
        <v/>
      </c>
      <c r="Q1111" s="515" t="str">
        <f>四年级肺活量得分</f>
        <v/>
      </c>
      <c r="R1111" s="512" t="str">
        <f>四年级等级</f>
        <v/>
      </c>
      <c r="S1111" s="516" t="str">
        <f>四年级50米跑得分</f>
        <v/>
      </c>
      <c r="T1111" s="517" t="str">
        <f>四年级等级</f>
        <v/>
      </c>
      <c r="U1111" s="516" t="str">
        <f>四年级坐位体前屈得分</f>
        <v/>
      </c>
      <c r="V1111" s="517" t="str">
        <f>四年级等级</f>
        <v/>
      </c>
      <c r="W1111" s="516" t="str">
        <f>四年级一分钟跳绳得分</f>
        <v/>
      </c>
      <c r="X1111" s="517" t="str">
        <f>四年级等级</f>
        <v/>
      </c>
      <c r="Y1111" s="515" t="str">
        <f>四年级仰卧起坐得分</f>
        <v/>
      </c>
      <c r="Z1111" s="518" t="str">
        <f>四年级等级</f>
        <v/>
      </c>
      <c r="AA1111" s="533"/>
      <c r="AB1111" s="515"/>
      <c r="AC1111" s="533" t="str">
        <f>四年级跳绳附加分</f>
        <v/>
      </c>
      <c r="AD1111" s="534" t="str">
        <f>四年级标准分</f>
        <v/>
      </c>
      <c r="AE1111" s="534" t="str">
        <f>四年级总分</f>
        <v/>
      </c>
      <c r="AF1111" s="517" t="str">
        <f>四年级等级</f>
        <v/>
      </c>
    </row>
    <row r="1112" spans="1:32">
      <c r="A1112" s="476">
        <v>416</v>
      </c>
      <c r="B1112" s="477">
        <v>60</v>
      </c>
      <c r="C1112" s="586"/>
      <c r="D1112" s="587"/>
      <c r="E1112" s="586"/>
      <c r="F1112" s="473"/>
      <c r="G1112" s="608"/>
      <c r="H1112" s="475"/>
      <c r="I1112" s="613"/>
      <c r="J1112" s="614"/>
      <c r="K1112" s="614"/>
      <c r="L1112" s="615"/>
      <c r="M1112" s="644"/>
      <c r="N1112" s="505" t="str">
        <f>四年级BMI</f>
        <v/>
      </c>
      <c r="O1112" s="499" t="str">
        <f>四年级BMI等级</f>
        <v/>
      </c>
      <c r="P1112" s="500" t="str">
        <f>四年级BMI得分</f>
        <v/>
      </c>
      <c r="Q1112" s="515" t="str">
        <f>四年级肺活量得分</f>
        <v/>
      </c>
      <c r="R1112" s="512" t="str">
        <f>四年级等级</f>
        <v/>
      </c>
      <c r="S1112" s="516" t="str">
        <f>四年级50米跑得分</f>
        <v/>
      </c>
      <c r="T1112" s="517" t="str">
        <f>四年级等级</f>
        <v/>
      </c>
      <c r="U1112" s="516" t="str">
        <f>四年级坐位体前屈得分</f>
        <v/>
      </c>
      <c r="V1112" s="517" t="str">
        <f>四年级等级</f>
        <v/>
      </c>
      <c r="W1112" s="516" t="str">
        <f>四年级一分钟跳绳得分</f>
        <v/>
      </c>
      <c r="X1112" s="517" t="str">
        <f>四年级等级</f>
        <v/>
      </c>
      <c r="Y1112" s="515" t="str">
        <f>四年级仰卧起坐得分</f>
        <v/>
      </c>
      <c r="Z1112" s="518" t="str">
        <f>四年级等级</f>
        <v/>
      </c>
      <c r="AA1112" s="533"/>
      <c r="AB1112" s="515"/>
      <c r="AC1112" s="533" t="str">
        <f>四年级跳绳附加分</f>
        <v/>
      </c>
      <c r="AD1112" s="534" t="str">
        <f>四年级标准分</f>
        <v/>
      </c>
      <c r="AE1112" s="534" t="str">
        <f>四年级总分</f>
        <v/>
      </c>
      <c r="AF1112" s="517" t="str">
        <f>四年级等级</f>
        <v/>
      </c>
    </row>
    <row r="1113" spans="1:32">
      <c r="A1113" s="476">
        <v>416</v>
      </c>
      <c r="B1113" s="477">
        <v>61</v>
      </c>
      <c r="C1113" s="586"/>
      <c r="D1113" s="587"/>
      <c r="E1113" s="586"/>
      <c r="F1113" s="473"/>
      <c r="G1113" s="608"/>
      <c r="H1113" s="475"/>
      <c r="I1113" s="613"/>
      <c r="J1113" s="614"/>
      <c r="K1113" s="614"/>
      <c r="L1113" s="615"/>
      <c r="M1113" s="644"/>
      <c r="N1113" s="505" t="str">
        <f>四年级BMI</f>
        <v/>
      </c>
      <c r="O1113" s="499" t="str">
        <f>四年级BMI等级</f>
        <v/>
      </c>
      <c r="P1113" s="500" t="str">
        <f>四年级BMI得分</f>
        <v/>
      </c>
      <c r="Q1113" s="515" t="str">
        <f>四年级肺活量得分</f>
        <v/>
      </c>
      <c r="R1113" s="512" t="str">
        <f>四年级等级</f>
        <v/>
      </c>
      <c r="S1113" s="516" t="str">
        <f>四年级50米跑得分</f>
        <v/>
      </c>
      <c r="T1113" s="517" t="str">
        <f>四年级等级</f>
        <v/>
      </c>
      <c r="U1113" s="516" t="str">
        <f>四年级坐位体前屈得分</f>
        <v/>
      </c>
      <c r="V1113" s="517" t="str">
        <f>四年级等级</f>
        <v/>
      </c>
      <c r="W1113" s="516" t="str">
        <f>四年级一分钟跳绳得分</f>
        <v/>
      </c>
      <c r="X1113" s="517" t="str">
        <f>四年级等级</f>
        <v/>
      </c>
      <c r="Y1113" s="515" t="str">
        <f>四年级仰卧起坐得分</f>
        <v/>
      </c>
      <c r="Z1113" s="518" t="str">
        <f>四年级等级</f>
        <v/>
      </c>
      <c r="AA1113" s="533"/>
      <c r="AB1113" s="515"/>
      <c r="AC1113" s="533" t="str">
        <f>四年级跳绳附加分</f>
        <v/>
      </c>
      <c r="AD1113" s="534" t="str">
        <f>四年级标准分</f>
        <v/>
      </c>
      <c r="AE1113" s="534" t="str">
        <f>四年级总分</f>
        <v/>
      </c>
      <c r="AF1113" s="517" t="str">
        <f>四年级等级</f>
        <v/>
      </c>
    </row>
    <row r="1114" spans="1:32">
      <c r="A1114" s="476">
        <v>416</v>
      </c>
      <c r="B1114" s="477">
        <v>62</v>
      </c>
      <c r="C1114" s="586"/>
      <c r="D1114" s="587"/>
      <c r="E1114" s="586"/>
      <c r="F1114" s="473"/>
      <c r="G1114" s="608"/>
      <c r="H1114" s="475"/>
      <c r="I1114" s="613"/>
      <c r="J1114" s="614"/>
      <c r="K1114" s="614"/>
      <c r="L1114" s="615"/>
      <c r="M1114" s="644"/>
      <c r="N1114" s="505" t="str">
        <f>四年级BMI</f>
        <v/>
      </c>
      <c r="O1114" s="499" t="str">
        <f>四年级BMI等级</f>
        <v/>
      </c>
      <c r="P1114" s="500" t="str">
        <f>四年级BMI得分</f>
        <v/>
      </c>
      <c r="Q1114" s="515" t="str">
        <f>四年级肺活量得分</f>
        <v/>
      </c>
      <c r="R1114" s="512" t="str">
        <f>四年级等级</f>
        <v/>
      </c>
      <c r="S1114" s="516" t="str">
        <f>四年级50米跑得分</f>
        <v/>
      </c>
      <c r="T1114" s="517" t="str">
        <f>四年级等级</f>
        <v/>
      </c>
      <c r="U1114" s="516" t="str">
        <f>四年级坐位体前屈得分</f>
        <v/>
      </c>
      <c r="V1114" s="517" t="str">
        <f>四年级等级</f>
        <v/>
      </c>
      <c r="W1114" s="516" t="str">
        <f>四年级一分钟跳绳得分</f>
        <v/>
      </c>
      <c r="X1114" s="517" t="str">
        <f>四年级等级</f>
        <v/>
      </c>
      <c r="Y1114" s="515" t="str">
        <f>四年级仰卧起坐得分</f>
        <v/>
      </c>
      <c r="Z1114" s="518" t="str">
        <f>四年级等级</f>
        <v/>
      </c>
      <c r="AA1114" s="533"/>
      <c r="AB1114" s="515"/>
      <c r="AC1114" s="533" t="str">
        <f>四年级跳绳附加分</f>
        <v/>
      </c>
      <c r="AD1114" s="534" t="str">
        <f>四年级标准分</f>
        <v/>
      </c>
      <c r="AE1114" s="534" t="str">
        <f>四年级总分</f>
        <v/>
      </c>
      <c r="AF1114" s="517" t="str">
        <f>四年级等级</f>
        <v/>
      </c>
    </row>
    <row r="1115" spans="1:32">
      <c r="A1115" s="476">
        <v>416</v>
      </c>
      <c r="B1115" s="477">
        <v>63</v>
      </c>
      <c r="C1115" s="586"/>
      <c r="D1115" s="587"/>
      <c r="E1115" s="586"/>
      <c r="F1115" s="473"/>
      <c r="G1115" s="608"/>
      <c r="H1115" s="475"/>
      <c r="I1115" s="613"/>
      <c r="J1115" s="614"/>
      <c r="K1115" s="614"/>
      <c r="L1115" s="615"/>
      <c r="M1115" s="644"/>
      <c r="N1115" s="505" t="str">
        <f>四年级BMI</f>
        <v/>
      </c>
      <c r="O1115" s="499" t="str">
        <f>四年级BMI等级</f>
        <v/>
      </c>
      <c r="P1115" s="500" t="str">
        <f>四年级BMI得分</f>
        <v/>
      </c>
      <c r="Q1115" s="515" t="str">
        <f>四年级肺活量得分</f>
        <v/>
      </c>
      <c r="R1115" s="512" t="str">
        <f>四年级等级</f>
        <v/>
      </c>
      <c r="S1115" s="516" t="str">
        <f>四年级50米跑得分</f>
        <v/>
      </c>
      <c r="T1115" s="517" t="str">
        <f>四年级等级</f>
        <v/>
      </c>
      <c r="U1115" s="516" t="str">
        <f>四年级坐位体前屈得分</f>
        <v/>
      </c>
      <c r="V1115" s="517" t="str">
        <f>四年级等级</f>
        <v/>
      </c>
      <c r="W1115" s="516" t="str">
        <f>四年级一分钟跳绳得分</f>
        <v/>
      </c>
      <c r="X1115" s="517" t="str">
        <f>四年级等级</f>
        <v/>
      </c>
      <c r="Y1115" s="515" t="str">
        <f>四年级仰卧起坐得分</f>
        <v/>
      </c>
      <c r="Z1115" s="518" t="str">
        <f>四年级等级</f>
        <v/>
      </c>
      <c r="AA1115" s="533"/>
      <c r="AB1115" s="515"/>
      <c r="AC1115" s="533" t="str">
        <f>四年级跳绳附加分</f>
        <v/>
      </c>
      <c r="AD1115" s="534" t="str">
        <f>四年级标准分</f>
        <v/>
      </c>
      <c r="AE1115" s="534" t="str">
        <f>四年级总分</f>
        <v/>
      </c>
      <c r="AF1115" s="517" t="str">
        <f>四年级等级</f>
        <v/>
      </c>
    </row>
    <row r="1116" spans="1:32">
      <c r="A1116" s="476">
        <v>416</v>
      </c>
      <c r="B1116" s="477">
        <v>64</v>
      </c>
      <c r="C1116" s="586"/>
      <c r="D1116" s="587"/>
      <c r="E1116" s="586"/>
      <c r="F1116" s="473"/>
      <c r="G1116" s="608"/>
      <c r="H1116" s="475"/>
      <c r="I1116" s="613"/>
      <c r="J1116" s="614"/>
      <c r="K1116" s="614"/>
      <c r="L1116" s="615"/>
      <c r="M1116" s="644"/>
      <c r="N1116" s="505" t="str">
        <f>四年级BMI</f>
        <v/>
      </c>
      <c r="O1116" s="499" t="str">
        <f>四年级BMI等级</f>
        <v/>
      </c>
      <c r="P1116" s="500" t="str">
        <f>四年级BMI得分</f>
        <v/>
      </c>
      <c r="Q1116" s="515" t="str">
        <f>四年级肺活量得分</f>
        <v/>
      </c>
      <c r="R1116" s="512" t="str">
        <f>四年级等级</f>
        <v/>
      </c>
      <c r="S1116" s="516" t="str">
        <f>四年级50米跑得分</f>
        <v/>
      </c>
      <c r="T1116" s="517" t="str">
        <f>四年级等级</f>
        <v/>
      </c>
      <c r="U1116" s="516" t="str">
        <f>四年级坐位体前屈得分</f>
        <v/>
      </c>
      <c r="V1116" s="517" t="str">
        <f>四年级等级</f>
        <v/>
      </c>
      <c r="W1116" s="516" t="str">
        <f>四年级一分钟跳绳得分</f>
        <v/>
      </c>
      <c r="X1116" s="517" t="str">
        <f>四年级等级</f>
        <v/>
      </c>
      <c r="Y1116" s="515" t="str">
        <f>四年级仰卧起坐得分</f>
        <v/>
      </c>
      <c r="Z1116" s="518" t="str">
        <f>四年级等级</f>
        <v/>
      </c>
      <c r="AA1116" s="533"/>
      <c r="AB1116" s="515"/>
      <c r="AC1116" s="533" t="str">
        <f>四年级跳绳附加分</f>
        <v/>
      </c>
      <c r="AD1116" s="534" t="str">
        <f>四年级标准分</f>
        <v/>
      </c>
      <c r="AE1116" s="534" t="str">
        <f>四年级总分</f>
        <v/>
      </c>
      <c r="AF1116" s="517" t="str">
        <f>四年级等级</f>
        <v/>
      </c>
    </row>
    <row r="1117" spans="1:32">
      <c r="A1117" s="476">
        <v>416</v>
      </c>
      <c r="B1117" s="477">
        <v>65</v>
      </c>
      <c r="C1117" s="586"/>
      <c r="D1117" s="587"/>
      <c r="E1117" s="586"/>
      <c r="F1117" s="473"/>
      <c r="G1117" s="608"/>
      <c r="H1117" s="475"/>
      <c r="I1117" s="613"/>
      <c r="J1117" s="614"/>
      <c r="K1117" s="614"/>
      <c r="L1117" s="615"/>
      <c r="M1117" s="644"/>
      <c r="N1117" s="505" t="str">
        <f>四年级BMI</f>
        <v/>
      </c>
      <c r="O1117" s="499" t="str">
        <f>四年级BMI等级</f>
        <v/>
      </c>
      <c r="P1117" s="500" t="str">
        <f>四年级BMI得分</f>
        <v/>
      </c>
      <c r="Q1117" s="515" t="str">
        <f>四年级肺活量得分</f>
        <v/>
      </c>
      <c r="R1117" s="512" t="str">
        <f>四年级等级</f>
        <v/>
      </c>
      <c r="S1117" s="516" t="str">
        <f>四年级50米跑得分</f>
        <v/>
      </c>
      <c r="T1117" s="517" t="str">
        <f>四年级等级</f>
        <v/>
      </c>
      <c r="U1117" s="516" t="str">
        <f>四年级坐位体前屈得分</f>
        <v/>
      </c>
      <c r="V1117" s="517" t="str">
        <f>四年级等级</f>
        <v/>
      </c>
      <c r="W1117" s="516" t="str">
        <f>四年级一分钟跳绳得分</f>
        <v/>
      </c>
      <c r="X1117" s="517" t="str">
        <f>四年级等级</f>
        <v/>
      </c>
      <c r="Y1117" s="515" t="str">
        <f>四年级仰卧起坐得分</f>
        <v/>
      </c>
      <c r="Z1117" s="518" t="str">
        <f>四年级等级</f>
        <v/>
      </c>
      <c r="AA1117" s="533"/>
      <c r="AB1117" s="515"/>
      <c r="AC1117" s="533" t="str">
        <f>四年级跳绳附加分</f>
        <v/>
      </c>
      <c r="AD1117" s="534" t="str">
        <f>四年级标准分</f>
        <v/>
      </c>
      <c r="AE1117" s="534" t="str">
        <f>四年级总分</f>
        <v/>
      </c>
      <c r="AF1117" s="517" t="str">
        <f>四年级等级</f>
        <v/>
      </c>
    </row>
    <row r="1118" spans="1:32">
      <c r="A1118" s="476">
        <v>416</v>
      </c>
      <c r="B1118" s="477">
        <v>66</v>
      </c>
      <c r="C1118" s="586"/>
      <c r="D1118" s="587"/>
      <c r="E1118" s="586"/>
      <c r="F1118" s="473"/>
      <c r="G1118" s="608"/>
      <c r="H1118" s="475"/>
      <c r="I1118" s="613"/>
      <c r="J1118" s="614"/>
      <c r="K1118" s="614"/>
      <c r="L1118" s="615"/>
      <c r="M1118" s="644"/>
      <c r="N1118" s="505" t="str">
        <f>四年级BMI</f>
        <v/>
      </c>
      <c r="O1118" s="499" t="str">
        <f>四年级BMI等级</f>
        <v/>
      </c>
      <c r="P1118" s="500" t="str">
        <f>四年级BMI得分</f>
        <v/>
      </c>
      <c r="Q1118" s="515" t="str">
        <f>四年级肺活量得分</f>
        <v/>
      </c>
      <c r="R1118" s="512" t="str">
        <f>四年级等级</f>
        <v/>
      </c>
      <c r="S1118" s="516" t="str">
        <f>四年级50米跑得分</f>
        <v/>
      </c>
      <c r="T1118" s="517" t="str">
        <f>四年级等级</f>
        <v/>
      </c>
      <c r="U1118" s="516" t="str">
        <f>四年级坐位体前屈得分</f>
        <v/>
      </c>
      <c r="V1118" s="517" t="str">
        <f>四年级等级</f>
        <v/>
      </c>
      <c r="W1118" s="516" t="str">
        <f>四年级一分钟跳绳得分</f>
        <v/>
      </c>
      <c r="X1118" s="517" t="str">
        <f>四年级等级</f>
        <v/>
      </c>
      <c r="Y1118" s="515" t="str">
        <f>四年级仰卧起坐得分</f>
        <v/>
      </c>
      <c r="Z1118" s="518" t="str">
        <f>四年级等级</f>
        <v/>
      </c>
      <c r="AA1118" s="533"/>
      <c r="AB1118" s="515"/>
      <c r="AC1118" s="533" t="str">
        <f>四年级跳绳附加分</f>
        <v/>
      </c>
      <c r="AD1118" s="534" t="str">
        <f>四年级标准分</f>
        <v/>
      </c>
      <c r="AE1118" s="534" t="str">
        <f>四年级总分</f>
        <v/>
      </c>
      <c r="AF1118" s="517" t="str">
        <f>四年级等级</f>
        <v/>
      </c>
    </row>
    <row r="1119" spans="1:32">
      <c r="A1119" s="476">
        <v>416</v>
      </c>
      <c r="B1119" s="477">
        <v>67</v>
      </c>
      <c r="C1119" s="586"/>
      <c r="D1119" s="587"/>
      <c r="E1119" s="586"/>
      <c r="F1119" s="473"/>
      <c r="G1119" s="608"/>
      <c r="H1119" s="475"/>
      <c r="I1119" s="613"/>
      <c r="J1119" s="614"/>
      <c r="K1119" s="614"/>
      <c r="L1119" s="615"/>
      <c r="M1119" s="644"/>
      <c r="N1119" s="505" t="str">
        <f>四年级BMI</f>
        <v/>
      </c>
      <c r="O1119" s="499" t="str">
        <f>四年级BMI等级</f>
        <v/>
      </c>
      <c r="P1119" s="500" t="str">
        <f>四年级BMI得分</f>
        <v/>
      </c>
      <c r="Q1119" s="515" t="str">
        <f>四年级肺活量得分</f>
        <v/>
      </c>
      <c r="R1119" s="512" t="str">
        <f>四年级等级</f>
        <v/>
      </c>
      <c r="S1119" s="516" t="str">
        <f>四年级50米跑得分</f>
        <v/>
      </c>
      <c r="T1119" s="517" t="str">
        <f>四年级等级</f>
        <v/>
      </c>
      <c r="U1119" s="516" t="str">
        <f>四年级坐位体前屈得分</f>
        <v/>
      </c>
      <c r="V1119" s="517" t="str">
        <f>四年级等级</f>
        <v/>
      </c>
      <c r="W1119" s="516" t="str">
        <f>四年级一分钟跳绳得分</f>
        <v/>
      </c>
      <c r="X1119" s="517" t="str">
        <f>四年级等级</f>
        <v/>
      </c>
      <c r="Y1119" s="515" t="str">
        <f>四年级仰卧起坐得分</f>
        <v/>
      </c>
      <c r="Z1119" s="518" t="str">
        <f>四年级等级</f>
        <v/>
      </c>
      <c r="AA1119" s="533"/>
      <c r="AB1119" s="515"/>
      <c r="AC1119" s="533" t="str">
        <f>四年级跳绳附加分</f>
        <v/>
      </c>
      <c r="AD1119" s="534" t="str">
        <f>四年级标准分</f>
        <v/>
      </c>
      <c r="AE1119" s="534" t="str">
        <f>四年级总分</f>
        <v/>
      </c>
      <c r="AF1119" s="517" t="str">
        <f>四年级等级</f>
        <v/>
      </c>
    </row>
    <row r="1120" spans="1:32">
      <c r="A1120" s="476">
        <v>416</v>
      </c>
      <c r="B1120" s="477">
        <v>68</v>
      </c>
      <c r="C1120" s="586"/>
      <c r="D1120" s="587"/>
      <c r="E1120" s="586"/>
      <c r="F1120" s="473"/>
      <c r="G1120" s="608"/>
      <c r="H1120" s="475"/>
      <c r="I1120" s="613"/>
      <c r="J1120" s="614"/>
      <c r="K1120" s="614"/>
      <c r="L1120" s="615"/>
      <c r="M1120" s="644"/>
      <c r="N1120" s="505" t="str">
        <f>四年级BMI</f>
        <v/>
      </c>
      <c r="O1120" s="499" t="str">
        <f>四年级BMI等级</f>
        <v/>
      </c>
      <c r="P1120" s="500" t="str">
        <f>四年级BMI得分</f>
        <v/>
      </c>
      <c r="Q1120" s="515" t="str">
        <f>四年级肺活量得分</f>
        <v/>
      </c>
      <c r="R1120" s="512" t="str">
        <f>四年级等级</f>
        <v/>
      </c>
      <c r="S1120" s="516" t="str">
        <f>四年级50米跑得分</f>
        <v/>
      </c>
      <c r="T1120" s="517" t="str">
        <f>四年级等级</f>
        <v/>
      </c>
      <c r="U1120" s="516" t="str">
        <f>四年级坐位体前屈得分</f>
        <v/>
      </c>
      <c r="V1120" s="517" t="str">
        <f>四年级等级</f>
        <v/>
      </c>
      <c r="W1120" s="516" t="str">
        <f>四年级一分钟跳绳得分</f>
        <v/>
      </c>
      <c r="X1120" s="517" t="str">
        <f>四年级等级</f>
        <v/>
      </c>
      <c r="Y1120" s="515" t="str">
        <f>四年级仰卧起坐得分</f>
        <v/>
      </c>
      <c r="Z1120" s="518" t="str">
        <f>四年级等级</f>
        <v/>
      </c>
      <c r="AA1120" s="533"/>
      <c r="AB1120" s="515"/>
      <c r="AC1120" s="533" t="str">
        <f>四年级跳绳附加分</f>
        <v/>
      </c>
      <c r="AD1120" s="534" t="str">
        <f>四年级标准分</f>
        <v/>
      </c>
      <c r="AE1120" s="534" t="str">
        <f>四年级总分</f>
        <v/>
      </c>
      <c r="AF1120" s="517" t="str">
        <f>四年级等级</f>
        <v/>
      </c>
    </row>
    <row r="1121" spans="1:32">
      <c r="A1121" s="476">
        <v>416</v>
      </c>
      <c r="B1121" s="477">
        <v>69</v>
      </c>
      <c r="C1121" s="586"/>
      <c r="D1121" s="587"/>
      <c r="E1121" s="586"/>
      <c r="F1121" s="473"/>
      <c r="G1121" s="608"/>
      <c r="H1121" s="475"/>
      <c r="I1121" s="613"/>
      <c r="J1121" s="614"/>
      <c r="K1121" s="614"/>
      <c r="L1121" s="615"/>
      <c r="M1121" s="644"/>
      <c r="N1121" s="505" t="str">
        <f>四年级BMI</f>
        <v/>
      </c>
      <c r="O1121" s="499" t="str">
        <f>四年级BMI等级</f>
        <v/>
      </c>
      <c r="P1121" s="500" t="str">
        <f>四年级BMI得分</f>
        <v/>
      </c>
      <c r="Q1121" s="515" t="str">
        <f>四年级肺活量得分</f>
        <v/>
      </c>
      <c r="R1121" s="512" t="str">
        <f>四年级等级</f>
        <v/>
      </c>
      <c r="S1121" s="516" t="str">
        <f>四年级50米跑得分</f>
        <v/>
      </c>
      <c r="T1121" s="517" t="str">
        <f>四年级等级</f>
        <v/>
      </c>
      <c r="U1121" s="516" t="str">
        <f>四年级坐位体前屈得分</f>
        <v/>
      </c>
      <c r="V1121" s="517" t="str">
        <f>四年级等级</f>
        <v/>
      </c>
      <c r="W1121" s="516" t="str">
        <f>四年级一分钟跳绳得分</f>
        <v/>
      </c>
      <c r="X1121" s="517" t="str">
        <f>四年级等级</f>
        <v/>
      </c>
      <c r="Y1121" s="515" t="str">
        <f>四年级仰卧起坐得分</f>
        <v/>
      </c>
      <c r="Z1121" s="518" t="str">
        <f>四年级等级</f>
        <v/>
      </c>
      <c r="AA1121" s="533"/>
      <c r="AB1121" s="515"/>
      <c r="AC1121" s="533" t="str">
        <f>四年级跳绳附加分</f>
        <v/>
      </c>
      <c r="AD1121" s="534" t="str">
        <f>四年级标准分</f>
        <v/>
      </c>
      <c r="AE1121" s="534" t="str">
        <f>四年级总分</f>
        <v/>
      </c>
      <c r="AF1121" s="517" t="str">
        <f>四年级等级</f>
        <v/>
      </c>
    </row>
    <row r="1122" ht="15.75" spans="1:32">
      <c r="A1122" s="535">
        <v>416</v>
      </c>
      <c r="B1122" s="536">
        <v>70</v>
      </c>
      <c r="C1122" s="590"/>
      <c r="D1122" s="591"/>
      <c r="E1122" s="590"/>
      <c r="F1122" s="583"/>
      <c r="G1122" s="611"/>
      <c r="H1122" s="542"/>
      <c r="I1122" s="617"/>
      <c r="J1122" s="618"/>
      <c r="K1122" s="618"/>
      <c r="L1122" s="619"/>
      <c r="M1122" s="647"/>
      <c r="N1122" s="573" t="str">
        <f>四年级BMI</f>
        <v/>
      </c>
      <c r="O1122" s="574" t="str">
        <f>四年级BMI等级</f>
        <v/>
      </c>
      <c r="P1122" s="575" t="str">
        <f>四年级BMI得分</f>
        <v/>
      </c>
      <c r="Q1122" s="576" t="str">
        <f>四年级肺活量得分</f>
        <v/>
      </c>
      <c r="R1122" s="577" t="str">
        <f>四年级等级</f>
        <v/>
      </c>
      <c r="S1122" s="578" t="str">
        <f>四年级50米跑得分</f>
        <v/>
      </c>
      <c r="T1122" s="567" t="str">
        <f>四年级等级</f>
        <v/>
      </c>
      <c r="U1122" s="578" t="str">
        <f>四年级坐位体前屈得分</f>
        <v/>
      </c>
      <c r="V1122" s="567" t="str">
        <f>四年级等级</f>
        <v/>
      </c>
      <c r="W1122" s="578" t="str">
        <f>四年级一分钟跳绳得分</f>
        <v/>
      </c>
      <c r="X1122" s="567" t="str">
        <f>四年级等级</f>
        <v/>
      </c>
      <c r="Y1122" s="576" t="str">
        <f>四年级仰卧起坐得分</f>
        <v/>
      </c>
      <c r="Z1122" s="579" t="str">
        <f>四年级等级</f>
        <v/>
      </c>
      <c r="AA1122" s="565"/>
      <c r="AB1122" s="576"/>
      <c r="AC1122" s="565" t="str">
        <f>四年级跳绳附加分</f>
        <v/>
      </c>
      <c r="AD1122" s="566" t="str">
        <f>四年级标准分</f>
        <v/>
      </c>
      <c r="AE1122" s="566" t="str">
        <f>四年级总分</f>
        <v/>
      </c>
      <c r="AF1122" s="567" t="str">
        <f>四年级等级</f>
        <v/>
      </c>
    </row>
    <row r="1123" ht="15.75" spans="1:32">
      <c r="A1123" s="468">
        <v>417</v>
      </c>
      <c r="B1123" s="469">
        <v>1</v>
      </c>
      <c r="C1123" s="593"/>
      <c r="D1123" s="594"/>
      <c r="E1123" s="593"/>
      <c r="F1123" s="473"/>
      <c r="G1123" s="612"/>
      <c r="H1123" s="475"/>
      <c r="I1123" s="621"/>
      <c r="J1123" s="622"/>
      <c r="K1123" s="622"/>
      <c r="L1123" s="623"/>
      <c r="M1123" s="643"/>
      <c r="N1123" s="498" t="str">
        <f>四年级BMI</f>
        <v/>
      </c>
      <c r="O1123" s="499" t="str">
        <f>四年级BMI等级</f>
        <v/>
      </c>
      <c r="P1123" s="500" t="str">
        <f>四年级BMI得分</f>
        <v/>
      </c>
      <c r="Q1123" s="511" t="str">
        <f>四年级肺活量得分</f>
        <v/>
      </c>
      <c r="R1123" s="512" t="str">
        <f>四年级等级</f>
        <v/>
      </c>
      <c r="S1123" s="513" t="str">
        <f>四年级50米跑得分</f>
        <v/>
      </c>
      <c r="T1123" s="512" t="str">
        <f>四年级等级</f>
        <v/>
      </c>
      <c r="U1123" s="513" t="str">
        <f>四年级坐位体前屈得分</f>
        <v/>
      </c>
      <c r="V1123" s="512" t="str">
        <f>四年级等级</f>
        <v/>
      </c>
      <c r="W1123" s="513" t="str">
        <f>四年级一分钟跳绳得分</f>
        <v/>
      </c>
      <c r="X1123" s="512" t="str">
        <f>四年级等级</f>
        <v/>
      </c>
      <c r="Y1123" s="511" t="str">
        <f>四年级仰卧起坐得分</f>
        <v/>
      </c>
      <c r="Z1123" s="514" t="str">
        <f>四年级等级</f>
        <v/>
      </c>
      <c r="AA1123" s="530"/>
      <c r="AB1123" s="511"/>
      <c r="AC1123" s="530" t="str">
        <f>四年级跳绳附加分</f>
        <v/>
      </c>
      <c r="AD1123" s="531" t="str">
        <f>四年级标准分</f>
        <v/>
      </c>
      <c r="AE1123" s="531" t="str">
        <f>四年级总分</f>
        <v/>
      </c>
      <c r="AF1123" s="512" t="str">
        <f>四年级等级</f>
        <v/>
      </c>
    </row>
    <row r="1124" spans="1:32">
      <c r="A1124" s="476">
        <v>417</v>
      </c>
      <c r="B1124" s="477">
        <v>2</v>
      </c>
      <c r="C1124" s="586"/>
      <c r="D1124" s="587"/>
      <c r="E1124" s="586"/>
      <c r="F1124" s="473"/>
      <c r="G1124" s="608"/>
      <c r="H1124" s="475"/>
      <c r="I1124" s="613"/>
      <c r="J1124" s="614"/>
      <c r="K1124" s="614"/>
      <c r="L1124" s="615"/>
      <c r="M1124" s="644"/>
      <c r="N1124" s="505" t="str">
        <f>四年级BMI</f>
        <v/>
      </c>
      <c r="O1124" s="499" t="str">
        <f>四年级BMI等级</f>
        <v/>
      </c>
      <c r="P1124" s="500" t="str">
        <f>四年级BMI得分</f>
        <v/>
      </c>
      <c r="Q1124" s="515" t="str">
        <f>四年级肺活量得分</f>
        <v/>
      </c>
      <c r="R1124" s="512" t="str">
        <f>四年级等级</f>
        <v/>
      </c>
      <c r="S1124" s="516" t="str">
        <f>四年级50米跑得分</f>
        <v/>
      </c>
      <c r="T1124" s="517" t="str">
        <f>四年级等级</f>
        <v/>
      </c>
      <c r="U1124" s="516" t="str">
        <f>四年级坐位体前屈得分</f>
        <v/>
      </c>
      <c r="V1124" s="517" t="str">
        <f>四年级等级</f>
        <v/>
      </c>
      <c r="W1124" s="516" t="str">
        <f>四年级一分钟跳绳得分</f>
        <v/>
      </c>
      <c r="X1124" s="517" t="str">
        <f>四年级等级</f>
        <v/>
      </c>
      <c r="Y1124" s="515" t="str">
        <f>四年级仰卧起坐得分</f>
        <v/>
      </c>
      <c r="Z1124" s="518" t="str">
        <f>四年级等级</f>
        <v/>
      </c>
      <c r="AA1124" s="533"/>
      <c r="AB1124" s="515"/>
      <c r="AC1124" s="533" t="str">
        <f>四年级跳绳附加分</f>
        <v/>
      </c>
      <c r="AD1124" s="534" t="str">
        <f>四年级标准分</f>
        <v/>
      </c>
      <c r="AE1124" s="534" t="str">
        <f>四年级总分</f>
        <v/>
      </c>
      <c r="AF1124" s="517" t="str">
        <f>四年级等级</f>
        <v/>
      </c>
    </row>
    <row r="1125" spans="1:32">
      <c r="A1125" s="476">
        <v>417</v>
      </c>
      <c r="B1125" s="477">
        <v>3</v>
      </c>
      <c r="C1125" s="586"/>
      <c r="D1125" s="587"/>
      <c r="E1125" s="586"/>
      <c r="F1125" s="473"/>
      <c r="G1125" s="608"/>
      <c r="H1125" s="475"/>
      <c r="I1125" s="613"/>
      <c r="J1125" s="614"/>
      <c r="K1125" s="614"/>
      <c r="L1125" s="615"/>
      <c r="M1125" s="644"/>
      <c r="N1125" s="505" t="str">
        <f>四年级BMI</f>
        <v/>
      </c>
      <c r="O1125" s="499" t="str">
        <f>四年级BMI等级</f>
        <v/>
      </c>
      <c r="P1125" s="500" t="str">
        <f>四年级BMI得分</f>
        <v/>
      </c>
      <c r="Q1125" s="515" t="str">
        <f>四年级肺活量得分</f>
        <v/>
      </c>
      <c r="R1125" s="512" t="str">
        <f>四年级等级</f>
        <v/>
      </c>
      <c r="S1125" s="516" t="str">
        <f>四年级50米跑得分</f>
        <v/>
      </c>
      <c r="T1125" s="517" t="str">
        <f>四年级等级</f>
        <v/>
      </c>
      <c r="U1125" s="516" t="str">
        <f>四年级坐位体前屈得分</f>
        <v/>
      </c>
      <c r="V1125" s="517" t="str">
        <f>四年级等级</f>
        <v/>
      </c>
      <c r="W1125" s="516" t="str">
        <f>四年级一分钟跳绳得分</f>
        <v/>
      </c>
      <c r="X1125" s="517" t="str">
        <f>四年级等级</f>
        <v/>
      </c>
      <c r="Y1125" s="515" t="str">
        <f>四年级仰卧起坐得分</f>
        <v/>
      </c>
      <c r="Z1125" s="518" t="str">
        <f>四年级等级</f>
        <v/>
      </c>
      <c r="AA1125" s="533"/>
      <c r="AB1125" s="515"/>
      <c r="AC1125" s="533" t="str">
        <f>四年级跳绳附加分</f>
        <v/>
      </c>
      <c r="AD1125" s="534" t="str">
        <f>四年级标准分</f>
        <v/>
      </c>
      <c r="AE1125" s="534" t="str">
        <f>四年级总分</f>
        <v/>
      </c>
      <c r="AF1125" s="517" t="str">
        <f>四年级等级</f>
        <v/>
      </c>
    </row>
    <row r="1126" spans="1:32">
      <c r="A1126" s="476">
        <v>417</v>
      </c>
      <c r="B1126" s="477">
        <v>4</v>
      </c>
      <c r="C1126" s="586"/>
      <c r="D1126" s="587"/>
      <c r="E1126" s="586"/>
      <c r="F1126" s="473"/>
      <c r="G1126" s="608"/>
      <c r="H1126" s="475"/>
      <c r="I1126" s="613"/>
      <c r="J1126" s="614"/>
      <c r="K1126" s="614"/>
      <c r="L1126" s="615"/>
      <c r="M1126" s="644"/>
      <c r="N1126" s="505" t="str">
        <f>四年级BMI</f>
        <v/>
      </c>
      <c r="O1126" s="499" t="str">
        <f>四年级BMI等级</f>
        <v/>
      </c>
      <c r="P1126" s="500" t="str">
        <f>四年级BMI得分</f>
        <v/>
      </c>
      <c r="Q1126" s="515" t="str">
        <f>四年级肺活量得分</f>
        <v/>
      </c>
      <c r="R1126" s="512" t="str">
        <f>四年级等级</f>
        <v/>
      </c>
      <c r="S1126" s="516" t="str">
        <f>四年级50米跑得分</f>
        <v/>
      </c>
      <c r="T1126" s="517" t="str">
        <f>四年级等级</f>
        <v/>
      </c>
      <c r="U1126" s="516" t="str">
        <f>四年级坐位体前屈得分</f>
        <v/>
      </c>
      <c r="V1126" s="517" t="str">
        <f>四年级等级</f>
        <v/>
      </c>
      <c r="W1126" s="516" t="str">
        <f>四年级一分钟跳绳得分</f>
        <v/>
      </c>
      <c r="X1126" s="517" t="str">
        <f>四年级等级</f>
        <v/>
      </c>
      <c r="Y1126" s="515" t="str">
        <f>四年级仰卧起坐得分</f>
        <v/>
      </c>
      <c r="Z1126" s="518" t="str">
        <f>四年级等级</f>
        <v/>
      </c>
      <c r="AA1126" s="533"/>
      <c r="AB1126" s="515"/>
      <c r="AC1126" s="533" t="str">
        <f>四年级跳绳附加分</f>
        <v/>
      </c>
      <c r="AD1126" s="534" t="str">
        <f>四年级标准分</f>
        <v/>
      </c>
      <c r="AE1126" s="534" t="str">
        <f>四年级总分</f>
        <v/>
      </c>
      <c r="AF1126" s="517" t="str">
        <f>四年级等级</f>
        <v/>
      </c>
    </row>
    <row r="1127" spans="1:32">
      <c r="A1127" s="476">
        <v>417</v>
      </c>
      <c r="B1127" s="477">
        <v>5</v>
      </c>
      <c r="C1127" s="586"/>
      <c r="D1127" s="587"/>
      <c r="E1127" s="586"/>
      <c r="F1127" s="473"/>
      <c r="G1127" s="608"/>
      <c r="H1127" s="475"/>
      <c r="I1127" s="613"/>
      <c r="J1127" s="614"/>
      <c r="K1127" s="614"/>
      <c r="L1127" s="615"/>
      <c r="M1127" s="644"/>
      <c r="N1127" s="505" t="str">
        <f>四年级BMI</f>
        <v/>
      </c>
      <c r="O1127" s="499" t="str">
        <f>四年级BMI等级</f>
        <v/>
      </c>
      <c r="P1127" s="500" t="str">
        <f>四年级BMI得分</f>
        <v/>
      </c>
      <c r="Q1127" s="515" t="str">
        <f>四年级肺活量得分</f>
        <v/>
      </c>
      <c r="R1127" s="512" t="str">
        <f>四年级等级</f>
        <v/>
      </c>
      <c r="S1127" s="516" t="str">
        <f>四年级50米跑得分</f>
        <v/>
      </c>
      <c r="T1127" s="517" t="str">
        <f>四年级等级</f>
        <v/>
      </c>
      <c r="U1127" s="516" t="str">
        <f>四年级坐位体前屈得分</f>
        <v/>
      </c>
      <c r="V1127" s="517" t="str">
        <f>四年级等级</f>
        <v/>
      </c>
      <c r="W1127" s="516" t="str">
        <f>四年级一分钟跳绳得分</f>
        <v/>
      </c>
      <c r="X1127" s="517" t="str">
        <f>四年级等级</f>
        <v/>
      </c>
      <c r="Y1127" s="515" t="str">
        <f>四年级仰卧起坐得分</f>
        <v/>
      </c>
      <c r="Z1127" s="518" t="str">
        <f>四年级等级</f>
        <v/>
      </c>
      <c r="AA1127" s="533"/>
      <c r="AB1127" s="515"/>
      <c r="AC1127" s="533" t="str">
        <f>四年级跳绳附加分</f>
        <v/>
      </c>
      <c r="AD1127" s="534" t="str">
        <f>四年级标准分</f>
        <v/>
      </c>
      <c r="AE1127" s="534" t="str">
        <f>四年级总分</f>
        <v/>
      </c>
      <c r="AF1127" s="517" t="str">
        <f>四年级等级</f>
        <v/>
      </c>
    </row>
    <row r="1128" spans="1:32">
      <c r="A1128" s="476">
        <v>417</v>
      </c>
      <c r="B1128" s="477">
        <v>6</v>
      </c>
      <c r="C1128" s="586"/>
      <c r="D1128" s="587"/>
      <c r="E1128" s="586"/>
      <c r="F1128" s="473"/>
      <c r="G1128" s="608"/>
      <c r="H1128" s="475"/>
      <c r="I1128" s="613"/>
      <c r="J1128" s="614"/>
      <c r="K1128" s="614"/>
      <c r="L1128" s="615"/>
      <c r="M1128" s="644"/>
      <c r="N1128" s="505" t="str">
        <f>四年级BMI</f>
        <v/>
      </c>
      <c r="O1128" s="499" t="str">
        <f>四年级BMI等级</f>
        <v/>
      </c>
      <c r="P1128" s="500" t="str">
        <f>四年级BMI得分</f>
        <v/>
      </c>
      <c r="Q1128" s="515" t="str">
        <f>四年级肺活量得分</f>
        <v/>
      </c>
      <c r="R1128" s="512" t="str">
        <f>四年级等级</f>
        <v/>
      </c>
      <c r="S1128" s="516" t="str">
        <f>四年级50米跑得分</f>
        <v/>
      </c>
      <c r="T1128" s="517" t="str">
        <f>四年级等级</f>
        <v/>
      </c>
      <c r="U1128" s="516" t="str">
        <f>四年级坐位体前屈得分</f>
        <v/>
      </c>
      <c r="V1128" s="517" t="str">
        <f>四年级等级</f>
        <v/>
      </c>
      <c r="W1128" s="516" t="str">
        <f>四年级一分钟跳绳得分</f>
        <v/>
      </c>
      <c r="X1128" s="517" t="str">
        <f>四年级等级</f>
        <v/>
      </c>
      <c r="Y1128" s="515" t="str">
        <f>四年级仰卧起坐得分</f>
        <v/>
      </c>
      <c r="Z1128" s="518" t="str">
        <f>四年级等级</f>
        <v/>
      </c>
      <c r="AA1128" s="533"/>
      <c r="AB1128" s="515"/>
      <c r="AC1128" s="533" t="str">
        <f>四年级跳绳附加分</f>
        <v/>
      </c>
      <c r="AD1128" s="534" t="str">
        <f>四年级标准分</f>
        <v/>
      </c>
      <c r="AE1128" s="534" t="str">
        <f>四年级总分</f>
        <v/>
      </c>
      <c r="AF1128" s="517" t="str">
        <f>四年级等级</f>
        <v/>
      </c>
    </row>
    <row r="1129" spans="1:32">
      <c r="A1129" s="476">
        <v>417</v>
      </c>
      <c r="B1129" s="477">
        <v>7</v>
      </c>
      <c r="C1129" s="586"/>
      <c r="D1129" s="587"/>
      <c r="E1129" s="586"/>
      <c r="F1129" s="473"/>
      <c r="G1129" s="608"/>
      <c r="H1129" s="475"/>
      <c r="I1129" s="613"/>
      <c r="J1129" s="614"/>
      <c r="K1129" s="614"/>
      <c r="L1129" s="615"/>
      <c r="M1129" s="644"/>
      <c r="N1129" s="505" t="str">
        <f>四年级BMI</f>
        <v/>
      </c>
      <c r="O1129" s="499" t="str">
        <f>四年级BMI等级</f>
        <v/>
      </c>
      <c r="P1129" s="500" t="str">
        <f>四年级BMI得分</f>
        <v/>
      </c>
      <c r="Q1129" s="515" t="str">
        <f>四年级肺活量得分</f>
        <v/>
      </c>
      <c r="R1129" s="512" t="str">
        <f>四年级等级</f>
        <v/>
      </c>
      <c r="S1129" s="516" t="str">
        <f>四年级50米跑得分</f>
        <v/>
      </c>
      <c r="T1129" s="517" t="str">
        <f>四年级等级</f>
        <v/>
      </c>
      <c r="U1129" s="516" t="str">
        <f>四年级坐位体前屈得分</f>
        <v/>
      </c>
      <c r="V1129" s="517" t="str">
        <f>四年级等级</f>
        <v/>
      </c>
      <c r="W1129" s="516" t="str">
        <f>四年级一分钟跳绳得分</f>
        <v/>
      </c>
      <c r="X1129" s="517" t="str">
        <f>四年级等级</f>
        <v/>
      </c>
      <c r="Y1129" s="515" t="str">
        <f>四年级仰卧起坐得分</f>
        <v/>
      </c>
      <c r="Z1129" s="518" t="str">
        <f>四年级等级</f>
        <v/>
      </c>
      <c r="AA1129" s="533"/>
      <c r="AB1129" s="515"/>
      <c r="AC1129" s="533" t="str">
        <f>四年级跳绳附加分</f>
        <v/>
      </c>
      <c r="AD1129" s="534" t="str">
        <f>四年级标准分</f>
        <v/>
      </c>
      <c r="AE1129" s="534" t="str">
        <f>四年级总分</f>
        <v/>
      </c>
      <c r="AF1129" s="517" t="str">
        <f>四年级等级</f>
        <v/>
      </c>
    </row>
    <row r="1130" spans="1:32">
      <c r="A1130" s="476">
        <v>417</v>
      </c>
      <c r="B1130" s="477">
        <v>8</v>
      </c>
      <c r="C1130" s="586"/>
      <c r="D1130" s="587"/>
      <c r="E1130" s="586"/>
      <c r="F1130" s="625"/>
      <c r="G1130" s="608"/>
      <c r="H1130" s="475"/>
      <c r="I1130" s="613"/>
      <c r="J1130" s="614"/>
      <c r="K1130" s="614"/>
      <c r="L1130" s="615"/>
      <c r="M1130" s="644"/>
      <c r="N1130" s="505" t="str">
        <f>四年级BMI</f>
        <v/>
      </c>
      <c r="O1130" s="499" t="str">
        <f>四年级BMI等级</f>
        <v/>
      </c>
      <c r="P1130" s="500" t="str">
        <f>四年级BMI得分</f>
        <v/>
      </c>
      <c r="Q1130" s="515" t="str">
        <f>四年级肺活量得分</f>
        <v/>
      </c>
      <c r="R1130" s="512" t="str">
        <f>四年级等级</f>
        <v/>
      </c>
      <c r="S1130" s="516" t="str">
        <f>四年级50米跑得分</f>
        <v/>
      </c>
      <c r="T1130" s="517" t="str">
        <f>四年级等级</f>
        <v/>
      </c>
      <c r="U1130" s="516" t="str">
        <f>四年级坐位体前屈得分</f>
        <v/>
      </c>
      <c r="V1130" s="517" t="str">
        <f>四年级等级</f>
        <v/>
      </c>
      <c r="W1130" s="516" t="str">
        <f>四年级一分钟跳绳得分</f>
        <v/>
      </c>
      <c r="X1130" s="517" t="str">
        <f>四年级等级</f>
        <v/>
      </c>
      <c r="Y1130" s="515" t="str">
        <f>四年级仰卧起坐得分</f>
        <v/>
      </c>
      <c r="Z1130" s="518" t="str">
        <f>四年级等级</f>
        <v/>
      </c>
      <c r="AA1130" s="533"/>
      <c r="AB1130" s="515"/>
      <c r="AC1130" s="533" t="str">
        <f>四年级跳绳附加分</f>
        <v/>
      </c>
      <c r="AD1130" s="534" t="str">
        <f>四年级标准分</f>
        <v/>
      </c>
      <c r="AE1130" s="534" t="str">
        <f>四年级总分</f>
        <v/>
      </c>
      <c r="AF1130" s="517" t="str">
        <f>四年级等级</f>
        <v/>
      </c>
    </row>
    <row r="1131" spans="1:32">
      <c r="A1131" s="476">
        <v>417</v>
      </c>
      <c r="B1131" s="477">
        <v>9</v>
      </c>
      <c r="C1131" s="586"/>
      <c r="D1131" s="587"/>
      <c r="E1131" s="586"/>
      <c r="F1131" s="625"/>
      <c r="G1131" s="608"/>
      <c r="H1131" s="475"/>
      <c r="I1131" s="613"/>
      <c r="J1131" s="614"/>
      <c r="K1131" s="614"/>
      <c r="L1131" s="615"/>
      <c r="M1131" s="644"/>
      <c r="N1131" s="505" t="str">
        <f>四年级BMI</f>
        <v/>
      </c>
      <c r="O1131" s="499" t="str">
        <f>四年级BMI等级</f>
        <v/>
      </c>
      <c r="P1131" s="500" t="str">
        <f>四年级BMI得分</f>
        <v/>
      </c>
      <c r="Q1131" s="515" t="str">
        <f>四年级肺活量得分</f>
        <v/>
      </c>
      <c r="R1131" s="512" t="str">
        <f>四年级等级</f>
        <v/>
      </c>
      <c r="S1131" s="516" t="str">
        <f>四年级50米跑得分</f>
        <v/>
      </c>
      <c r="T1131" s="517" t="str">
        <f>四年级等级</f>
        <v/>
      </c>
      <c r="U1131" s="516" t="str">
        <f>四年级坐位体前屈得分</f>
        <v/>
      </c>
      <c r="V1131" s="517" t="str">
        <f>四年级等级</f>
        <v/>
      </c>
      <c r="W1131" s="516" t="str">
        <f>四年级一分钟跳绳得分</f>
        <v/>
      </c>
      <c r="X1131" s="517" t="str">
        <f>四年级等级</f>
        <v/>
      </c>
      <c r="Y1131" s="515" t="str">
        <f>四年级仰卧起坐得分</f>
        <v/>
      </c>
      <c r="Z1131" s="518" t="str">
        <f>四年级等级</f>
        <v/>
      </c>
      <c r="AA1131" s="533"/>
      <c r="AB1131" s="515"/>
      <c r="AC1131" s="533" t="str">
        <f>四年级跳绳附加分</f>
        <v/>
      </c>
      <c r="AD1131" s="534" t="str">
        <f>四年级标准分</f>
        <v/>
      </c>
      <c r="AE1131" s="534" t="str">
        <f>四年级总分</f>
        <v/>
      </c>
      <c r="AF1131" s="517" t="str">
        <f>四年级等级</f>
        <v/>
      </c>
    </row>
    <row r="1132" spans="1:32">
      <c r="A1132" s="476">
        <v>417</v>
      </c>
      <c r="B1132" s="477">
        <v>10</v>
      </c>
      <c r="C1132" s="586"/>
      <c r="D1132" s="587"/>
      <c r="E1132" s="586"/>
      <c r="F1132" s="625"/>
      <c r="G1132" s="608"/>
      <c r="H1132" s="475"/>
      <c r="I1132" s="613"/>
      <c r="J1132" s="614"/>
      <c r="K1132" s="614"/>
      <c r="L1132" s="615"/>
      <c r="M1132" s="644"/>
      <c r="N1132" s="505" t="str">
        <f>四年级BMI</f>
        <v/>
      </c>
      <c r="O1132" s="499" t="str">
        <f>四年级BMI等级</f>
        <v/>
      </c>
      <c r="P1132" s="500" t="str">
        <f>四年级BMI得分</f>
        <v/>
      </c>
      <c r="Q1132" s="515" t="str">
        <f>四年级肺活量得分</f>
        <v/>
      </c>
      <c r="R1132" s="512" t="str">
        <f>四年级等级</f>
        <v/>
      </c>
      <c r="S1132" s="516" t="str">
        <f>四年级50米跑得分</f>
        <v/>
      </c>
      <c r="T1132" s="517" t="str">
        <f>四年级等级</f>
        <v/>
      </c>
      <c r="U1132" s="516" t="str">
        <f>四年级坐位体前屈得分</f>
        <v/>
      </c>
      <c r="V1132" s="517" t="str">
        <f>四年级等级</f>
        <v/>
      </c>
      <c r="W1132" s="516" t="str">
        <f>四年级一分钟跳绳得分</f>
        <v/>
      </c>
      <c r="X1132" s="517" t="str">
        <f>四年级等级</f>
        <v/>
      </c>
      <c r="Y1132" s="515" t="str">
        <f>四年级仰卧起坐得分</f>
        <v/>
      </c>
      <c r="Z1132" s="518" t="str">
        <f>四年级等级</f>
        <v/>
      </c>
      <c r="AA1132" s="533"/>
      <c r="AB1132" s="515"/>
      <c r="AC1132" s="533" t="str">
        <f>四年级跳绳附加分</f>
        <v/>
      </c>
      <c r="AD1132" s="534" t="str">
        <f>四年级标准分</f>
        <v/>
      </c>
      <c r="AE1132" s="534" t="str">
        <f>四年级总分</f>
        <v/>
      </c>
      <c r="AF1132" s="517" t="str">
        <f>四年级等级</f>
        <v/>
      </c>
    </row>
    <row r="1133" spans="1:32">
      <c r="A1133" s="476">
        <v>417</v>
      </c>
      <c r="B1133" s="477">
        <v>11</v>
      </c>
      <c r="C1133" s="586"/>
      <c r="D1133" s="587"/>
      <c r="E1133" s="586"/>
      <c r="F1133" s="625"/>
      <c r="G1133" s="608"/>
      <c r="H1133" s="475"/>
      <c r="I1133" s="613"/>
      <c r="J1133" s="614"/>
      <c r="K1133" s="614"/>
      <c r="L1133" s="615"/>
      <c r="M1133" s="644"/>
      <c r="N1133" s="505" t="str">
        <f>四年级BMI</f>
        <v/>
      </c>
      <c r="O1133" s="499" t="str">
        <f>四年级BMI等级</f>
        <v/>
      </c>
      <c r="P1133" s="500" t="str">
        <f>四年级BMI得分</f>
        <v/>
      </c>
      <c r="Q1133" s="515" t="str">
        <f>四年级肺活量得分</f>
        <v/>
      </c>
      <c r="R1133" s="512" t="str">
        <f>四年级等级</f>
        <v/>
      </c>
      <c r="S1133" s="516" t="str">
        <f>四年级50米跑得分</f>
        <v/>
      </c>
      <c r="T1133" s="517" t="str">
        <f>四年级等级</f>
        <v/>
      </c>
      <c r="U1133" s="516" t="str">
        <f>四年级坐位体前屈得分</f>
        <v/>
      </c>
      <c r="V1133" s="517" t="str">
        <f>四年级等级</f>
        <v/>
      </c>
      <c r="W1133" s="516" t="str">
        <f>四年级一分钟跳绳得分</f>
        <v/>
      </c>
      <c r="X1133" s="517" t="str">
        <f>四年级等级</f>
        <v/>
      </c>
      <c r="Y1133" s="515" t="str">
        <f>四年级仰卧起坐得分</f>
        <v/>
      </c>
      <c r="Z1133" s="518" t="str">
        <f>四年级等级</f>
        <v/>
      </c>
      <c r="AA1133" s="533"/>
      <c r="AB1133" s="515"/>
      <c r="AC1133" s="533" t="str">
        <f>四年级跳绳附加分</f>
        <v/>
      </c>
      <c r="AD1133" s="534" t="str">
        <f>四年级标准分</f>
        <v/>
      </c>
      <c r="AE1133" s="534" t="str">
        <f>四年级总分</f>
        <v/>
      </c>
      <c r="AF1133" s="517" t="str">
        <f>四年级等级</f>
        <v/>
      </c>
    </row>
    <row r="1134" spans="1:32">
      <c r="A1134" s="476">
        <v>417</v>
      </c>
      <c r="B1134" s="477">
        <v>12</v>
      </c>
      <c r="C1134" s="586"/>
      <c r="D1134" s="587"/>
      <c r="E1134" s="586"/>
      <c r="F1134" s="625"/>
      <c r="G1134" s="608"/>
      <c r="H1134" s="475"/>
      <c r="I1134" s="613"/>
      <c r="J1134" s="614"/>
      <c r="K1134" s="614"/>
      <c r="L1134" s="615"/>
      <c r="M1134" s="644"/>
      <c r="N1134" s="505" t="str">
        <f>四年级BMI</f>
        <v/>
      </c>
      <c r="O1134" s="499" t="str">
        <f>四年级BMI等级</f>
        <v/>
      </c>
      <c r="P1134" s="500" t="str">
        <f>四年级BMI得分</f>
        <v/>
      </c>
      <c r="Q1134" s="515" t="str">
        <f>四年级肺活量得分</f>
        <v/>
      </c>
      <c r="R1134" s="512" t="str">
        <f>四年级等级</f>
        <v/>
      </c>
      <c r="S1134" s="516" t="str">
        <f>四年级50米跑得分</f>
        <v/>
      </c>
      <c r="T1134" s="517" t="str">
        <f>四年级等级</f>
        <v/>
      </c>
      <c r="U1134" s="516" t="str">
        <f>四年级坐位体前屈得分</f>
        <v/>
      </c>
      <c r="V1134" s="517" t="str">
        <f>四年级等级</f>
        <v/>
      </c>
      <c r="W1134" s="516" t="str">
        <f>四年级一分钟跳绳得分</f>
        <v/>
      </c>
      <c r="X1134" s="517" t="str">
        <f>四年级等级</f>
        <v/>
      </c>
      <c r="Y1134" s="515" t="str">
        <f>四年级仰卧起坐得分</f>
        <v/>
      </c>
      <c r="Z1134" s="518" t="str">
        <f>四年级等级</f>
        <v/>
      </c>
      <c r="AA1134" s="533"/>
      <c r="AB1134" s="515"/>
      <c r="AC1134" s="533" t="str">
        <f>四年级跳绳附加分</f>
        <v/>
      </c>
      <c r="AD1134" s="534" t="str">
        <f>四年级标准分</f>
        <v/>
      </c>
      <c r="AE1134" s="534" t="str">
        <f>四年级总分</f>
        <v/>
      </c>
      <c r="AF1134" s="517" t="str">
        <f>四年级等级</f>
        <v/>
      </c>
    </row>
    <row r="1135" spans="1:32">
      <c r="A1135" s="476">
        <v>417</v>
      </c>
      <c r="B1135" s="477">
        <v>13</v>
      </c>
      <c r="C1135" s="586"/>
      <c r="D1135" s="587"/>
      <c r="E1135" s="586"/>
      <c r="F1135" s="625"/>
      <c r="G1135" s="608"/>
      <c r="H1135" s="475"/>
      <c r="I1135" s="613"/>
      <c r="J1135" s="614"/>
      <c r="K1135" s="614"/>
      <c r="L1135" s="615"/>
      <c r="M1135" s="644"/>
      <c r="N1135" s="505" t="str">
        <f>四年级BMI</f>
        <v/>
      </c>
      <c r="O1135" s="499" t="str">
        <f>四年级BMI等级</f>
        <v/>
      </c>
      <c r="P1135" s="500" t="str">
        <f>四年级BMI得分</f>
        <v/>
      </c>
      <c r="Q1135" s="515" t="str">
        <f>四年级肺活量得分</f>
        <v/>
      </c>
      <c r="R1135" s="512" t="str">
        <f>四年级等级</f>
        <v/>
      </c>
      <c r="S1135" s="516" t="str">
        <f>四年级50米跑得分</f>
        <v/>
      </c>
      <c r="T1135" s="517" t="str">
        <f>四年级等级</f>
        <v/>
      </c>
      <c r="U1135" s="516" t="str">
        <f>四年级坐位体前屈得分</f>
        <v/>
      </c>
      <c r="V1135" s="517" t="str">
        <f>四年级等级</f>
        <v/>
      </c>
      <c r="W1135" s="516" t="str">
        <f>四年级一分钟跳绳得分</f>
        <v/>
      </c>
      <c r="X1135" s="517" t="str">
        <f>四年级等级</f>
        <v/>
      </c>
      <c r="Y1135" s="515" t="str">
        <f>四年级仰卧起坐得分</f>
        <v/>
      </c>
      <c r="Z1135" s="518" t="str">
        <f>四年级等级</f>
        <v/>
      </c>
      <c r="AA1135" s="533"/>
      <c r="AB1135" s="515"/>
      <c r="AC1135" s="533" t="str">
        <f>四年级跳绳附加分</f>
        <v/>
      </c>
      <c r="AD1135" s="534" t="str">
        <f>四年级标准分</f>
        <v/>
      </c>
      <c r="AE1135" s="534" t="str">
        <f>四年级总分</f>
        <v/>
      </c>
      <c r="AF1135" s="517" t="str">
        <f>四年级等级</f>
        <v/>
      </c>
    </row>
    <row r="1136" spans="1:32">
      <c r="A1136" s="476">
        <v>417</v>
      </c>
      <c r="B1136" s="477">
        <v>14</v>
      </c>
      <c r="C1136" s="586"/>
      <c r="D1136" s="587"/>
      <c r="E1136" s="586"/>
      <c r="F1136" s="625"/>
      <c r="G1136" s="608"/>
      <c r="H1136" s="475"/>
      <c r="I1136" s="613"/>
      <c r="J1136" s="614"/>
      <c r="K1136" s="614"/>
      <c r="L1136" s="615"/>
      <c r="M1136" s="644"/>
      <c r="N1136" s="505" t="str">
        <f>四年级BMI</f>
        <v/>
      </c>
      <c r="O1136" s="499" t="str">
        <f>四年级BMI等级</f>
        <v/>
      </c>
      <c r="P1136" s="500" t="str">
        <f>四年级BMI得分</f>
        <v/>
      </c>
      <c r="Q1136" s="515" t="str">
        <f>四年级肺活量得分</f>
        <v/>
      </c>
      <c r="R1136" s="512" t="str">
        <f>四年级等级</f>
        <v/>
      </c>
      <c r="S1136" s="516" t="str">
        <f>四年级50米跑得分</f>
        <v/>
      </c>
      <c r="T1136" s="517" t="str">
        <f>四年级等级</f>
        <v/>
      </c>
      <c r="U1136" s="516" t="str">
        <f>四年级坐位体前屈得分</f>
        <v/>
      </c>
      <c r="V1136" s="517" t="str">
        <f>四年级等级</f>
        <v/>
      </c>
      <c r="W1136" s="516" t="str">
        <f>四年级一分钟跳绳得分</f>
        <v/>
      </c>
      <c r="X1136" s="517" t="str">
        <f>四年级等级</f>
        <v/>
      </c>
      <c r="Y1136" s="515" t="str">
        <f>四年级仰卧起坐得分</f>
        <v/>
      </c>
      <c r="Z1136" s="518" t="str">
        <f>四年级等级</f>
        <v/>
      </c>
      <c r="AA1136" s="533"/>
      <c r="AB1136" s="515"/>
      <c r="AC1136" s="533" t="str">
        <f>四年级跳绳附加分</f>
        <v/>
      </c>
      <c r="AD1136" s="534" t="str">
        <f>四年级标准分</f>
        <v/>
      </c>
      <c r="AE1136" s="534" t="str">
        <f>四年级总分</f>
        <v/>
      </c>
      <c r="AF1136" s="517" t="str">
        <f>四年级等级</f>
        <v/>
      </c>
    </row>
    <row r="1137" spans="1:32">
      <c r="A1137" s="476">
        <v>417</v>
      </c>
      <c r="B1137" s="477">
        <v>15</v>
      </c>
      <c r="C1137" s="586"/>
      <c r="D1137" s="587"/>
      <c r="E1137" s="586"/>
      <c r="F1137" s="625"/>
      <c r="G1137" s="608"/>
      <c r="H1137" s="475"/>
      <c r="I1137" s="613"/>
      <c r="J1137" s="614"/>
      <c r="K1137" s="614"/>
      <c r="L1137" s="615"/>
      <c r="M1137" s="644"/>
      <c r="N1137" s="505" t="str">
        <f>四年级BMI</f>
        <v/>
      </c>
      <c r="O1137" s="499" t="str">
        <f>四年级BMI等级</f>
        <v/>
      </c>
      <c r="P1137" s="500" t="str">
        <f>四年级BMI得分</f>
        <v/>
      </c>
      <c r="Q1137" s="515" t="str">
        <f>四年级肺活量得分</f>
        <v/>
      </c>
      <c r="R1137" s="512" t="str">
        <f>四年级等级</f>
        <v/>
      </c>
      <c r="S1137" s="516" t="str">
        <f>四年级50米跑得分</f>
        <v/>
      </c>
      <c r="T1137" s="517" t="str">
        <f>四年级等级</f>
        <v/>
      </c>
      <c r="U1137" s="516" t="str">
        <f>四年级坐位体前屈得分</f>
        <v/>
      </c>
      <c r="V1137" s="517" t="str">
        <f>四年级等级</f>
        <v/>
      </c>
      <c r="W1137" s="516" t="str">
        <f>四年级一分钟跳绳得分</f>
        <v/>
      </c>
      <c r="X1137" s="517" t="str">
        <f>四年级等级</f>
        <v/>
      </c>
      <c r="Y1137" s="515" t="str">
        <f>四年级仰卧起坐得分</f>
        <v/>
      </c>
      <c r="Z1137" s="518" t="str">
        <f>四年级等级</f>
        <v/>
      </c>
      <c r="AA1137" s="533"/>
      <c r="AB1137" s="515"/>
      <c r="AC1137" s="533" t="str">
        <f>四年级跳绳附加分</f>
        <v/>
      </c>
      <c r="AD1137" s="534" t="str">
        <f>四年级标准分</f>
        <v/>
      </c>
      <c r="AE1137" s="534" t="str">
        <f>四年级总分</f>
        <v/>
      </c>
      <c r="AF1137" s="517" t="str">
        <f>四年级等级</f>
        <v/>
      </c>
    </row>
    <row r="1138" spans="1:32">
      <c r="A1138" s="476">
        <v>417</v>
      </c>
      <c r="B1138" s="477">
        <v>16</v>
      </c>
      <c r="C1138" s="586"/>
      <c r="D1138" s="587"/>
      <c r="E1138" s="586"/>
      <c r="F1138" s="473"/>
      <c r="G1138" s="608"/>
      <c r="H1138" s="475"/>
      <c r="I1138" s="613"/>
      <c r="J1138" s="614"/>
      <c r="K1138" s="614"/>
      <c r="L1138" s="615"/>
      <c r="M1138" s="644"/>
      <c r="N1138" s="505" t="str">
        <f>四年级BMI</f>
        <v/>
      </c>
      <c r="O1138" s="499" t="str">
        <f>四年级BMI等级</f>
        <v/>
      </c>
      <c r="P1138" s="500" t="str">
        <f>四年级BMI得分</f>
        <v/>
      </c>
      <c r="Q1138" s="515" t="str">
        <f>四年级肺活量得分</f>
        <v/>
      </c>
      <c r="R1138" s="512" t="str">
        <f>四年级等级</f>
        <v/>
      </c>
      <c r="S1138" s="516" t="str">
        <f>四年级50米跑得分</f>
        <v/>
      </c>
      <c r="T1138" s="517" t="str">
        <f>四年级等级</f>
        <v/>
      </c>
      <c r="U1138" s="516" t="str">
        <f>四年级坐位体前屈得分</f>
        <v/>
      </c>
      <c r="V1138" s="517" t="str">
        <f>四年级等级</f>
        <v/>
      </c>
      <c r="W1138" s="516" t="str">
        <f>四年级一分钟跳绳得分</f>
        <v/>
      </c>
      <c r="X1138" s="517" t="str">
        <f>四年级等级</f>
        <v/>
      </c>
      <c r="Y1138" s="515" t="str">
        <f>四年级仰卧起坐得分</f>
        <v/>
      </c>
      <c r="Z1138" s="518" t="str">
        <f>四年级等级</f>
        <v/>
      </c>
      <c r="AA1138" s="533"/>
      <c r="AB1138" s="515"/>
      <c r="AC1138" s="533" t="str">
        <f>四年级跳绳附加分</f>
        <v/>
      </c>
      <c r="AD1138" s="534" t="str">
        <f>四年级标准分</f>
        <v/>
      </c>
      <c r="AE1138" s="534" t="str">
        <f>四年级总分</f>
        <v/>
      </c>
      <c r="AF1138" s="517" t="str">
        <f>四年级等级</f>
        <v/>
      </c>
    </row>
    <row r="1139" spans="1:32">
      <c r="A1139" s="476">
        <v>417</v>
      </c>
      <c r="B1139" s="477">
        <v>17</v>
      </c>
      <c r="C1139" s="586"/>
      <c r="D1139" s="587"/>
      <c r="E1139" s="586"/>
      <c r="F1139" s="473"/>
      <c r="G1139" s="608"/>
      <c r="H1139" s="475"/>
      <c r="I1139" s="613"/>
      <c r="J1139" s="614"/>
      <c r="K1139" s="614"/>
      <c r="L1139" s="615"/>
      <c r="M1139" s="644"/>
      <c r="N1139" s="505" t="str">
        <f>四年级BMI</f>
        <v/>
      </c>
      <c r="O1139" s="499" t="str">
        <f>四年级BMI等级</f>
        <v/>
      </c>
      <c r="P1139" s="500" t="str">
        <f>四年级BMI得分</f>
        <v/>
      </c>
      <c r="Q1139" s="515" t="str">
        <f>四年级肺活量得分</f>
        <v/>
      </c>
      <c r="R1139" s="512" t="str">
        <f>四年级等级</f>
        <v/>
      </c>
      <c r="S1139" s="516" t="str">
        <f>四年级50米跑得分</f>
        <v/>
      </c>
      <c r="T1139" s="517" t="str">
        <f>四年级等级</f>
        <v/>
      </c>
      <c r="U1139" s="516" t="str">
        <f>四年级坐位体前屈得分</f>
        <v/>
      </c>
      <c r="V1139" s="517" t="str">
        <f>四年级等级</f>
        <v/>
      </c>
      <c r="W1139" s="516" t="str">
        <f>四年级一分钟跳绳得分</f>
        <v/>
      </c>
      <c r="X1139" s="517" t="str">
        <f>四年级等级</f>
        <v/>
      </c>
      <c r="Y1139" s="515" t="str">
        <f>四年级仰卧起坐得分</f>
        <v/>
      </c>
      <c r="Z1139" s="518" t="str">
        <f>四年级等级</f>
        <v/>
      </c>
      <c r="AA1139" s="533"/>
      <c r="AB1139" s="515"/>
      <c r="AC1139" s="533" t="str">
        <f>四年级跳绳附加分</f>
        <v/>
      </c>
      <c r="AD1139" s="534" t="str">
        <f>四年级标准分</f>
        <v/>
      </c>
      <c r="AE1139" s="534" t="str">
        <f>四年级总分</f>
        <v/>
      </c>
      <c r="AF1139" s="517" t="str">
        <f>四年级等级</f>
        <v/>
      </c>
    </row>
    <row r="1140" spans="1:32">
      <c r="A1140" s="476">
        <v>417</v>
      </c>
      <c r="B1140" s="477">
        <v>18</v>
      </c>
      <c r="C1140" s="586"/>
      <c r="D1140" s="587"/>
      <c r="E1140" s="586"/>
      <c r="F1140" s="473"/>
      <c r="G1140" s="608"/>
      <c r="H1140" s="475"/>
      <c r="I1140" s="613"/>
      <c r="J1140" s="614"/>
      <c r="K1140" s="614"/>
      <c r="L1140" s="615"/>
      <c r="M1140" s="644"/>
      <c r="N1140" s="505" t="str">
        <f>四年级BMI</f>
        <v/>
      </c>
      <c r="O1140" s="499" t="str">
        <f>四年级BMI等级</f>
        <v/>
      </c>
      <c r="P1140" s="500" t="str">
        <f>四年级BMI得分</f>
        <v/>
      </c>
      <c r="Q1140" s="515" t="str">
        <f>四年级肺活量得分</f>
        <v/>
      </c>
      <c r="R1140" s="512" t="str">
        <f>四年级等级</f>
        <v/>
      </c>
      <c r="S1140" s="516" t="str">
        <f>四年级50米跑得分</f>
        <v/>
      </c>
      <c r="T1140" s="517" t="str">
        <f>四年级等级</f>
        <v/>
      </c>
      <c r="U1140" s="516" t="str">
        <f>四年级坐位体前屈得分</f>
        <v/>
      </c>
      <c r="V1140" s="517" t="str">
        <f>四年级等级</f>
        <v/>
      </c>
      <c r="W1140" s="516" t="str">
        <f>四年级一分钟跳绳得分</f>
        <v/>
      </c>
      <c r="X1140" s="517" t="str">
        <f>四年级等级</f>
        <v/>
      </c>
      <c r="Y1140" s="515" t="str">
        <f>四年级仰卧起坐得分</f>
        <v/>
      </c>
      <c r="Z1140" s="518" t="str">
        <f>四年级等级</f>
        <v/>
      </c>
      <c r="AA1140" s="533"/>
      <c r="AB1140" s="515"/>
      <c r="AC1140" s="533" t="str">
        <f>四年级跳绳附加分</f>
        <v/>
      </c>
      <c r="AD1140" s="534" t="str">
        <f>四年级标准分</f>
        <v/>
      </c>
      <c r="AE1140" s="534" t="str">
        <f>四年级总分</f>
        <v/>
      </c>
      <c r="AF1140" s="517" t="str">
        <f>四年级等级</f>
        <v/>
      </c>
    </row>
    <row r="1141" spans="1:32">
      <c r="A1141" s="476">
        <v>417</v>
      </c>
      <c r="B1141" s="477">
        <v>19</v>
      </c>
      <c r="C1141" s="586"/>
      <c r="D1141" s="587"/>
      <c r="E1141" s="586"/>
      <c r="F1141" s="473"/>
      <c r="G1141" s="608"/>
      <c r="H1141" s="475"/>
      <c r="I1141" s="613"/>
      <c r="J1141" s="614"/>
      <c r="K1141" s="614"/>
      <c r="L1141" s="615"/>
      <c r="M1141" s="644"/>
      <c r="N1141" s="505" t="str">
        <f>四年级BMI</f>
        <v/>
      </c>
      <c r="O1141" s="499" t="str">
        <f>四年级BMI等级</f>
        <v/>
      </c>
      <c r="P1141" s="500" t="str">
        <f>四年级BMI得分</f>
        <v/>
      </c>
      <c r="Q1141" s="515" t="str">
        <f>四年级肺活量得分</f>
        <v/>
      </c>
      <c r="R1141" s="512" t="str">
        <f>四年级等级</f>
        <v/>
      </c>
      <c r="S1141" s="516" t="str">
        <f>四年级50米跑得分</f>
        <v/>
      </c>
      <c r="T1141" s="517" t="str">
        <f>四年级等级</f>
        <v/>
      </c>
      <c r="U1141" s="516" t="str">
        <f>四年级坐位体前屈得分</f>
        <v/>
      </c>
      <c r="V1141" s="517" t="str">
        <f>四年级等级</f>
        <v/>
      </c>
      <c r="W1141" s="516" t="str">
        <f>四年级一分钟跳绳得分</f>
        <v/>
      </c>
      <c r="X1141" s="517" t="str">
        <f>四年级等级</f>
        <v/>
      </c>
      <c r="Y1141" s="515" t="str">
        <f>四年级仰卧起坐得分</f>
        <v/>
      </c>
      <c r="Z1141" s="518" t="str">
        <f>四年级等级</f>
        <v/>
      </c>
      <c r="AA1141" s="533"/>
      <c r="AB1141" s="515"/>
      <c r="AC1141" s="533" t="str">
        <f>四年级跳绳附加分</f>
        <v/>
      </c>
      <c r="AD1141" s="534" t="str">
        <f>四年级标准分</f>
        <v/>
      </c>
      <c r="AE1141" s="534" t="str">
        <f>四年级总分</f>
        <v/>
      </c>
      <c r="AF1141" s="517" t="str">
        <f>四年级等级</f>
        <v/>
      </c>
    </row>
    <row r="1142" spans="1:32">
      <c r="A1142" s="476">
        <v>417</v>
      </c>
      <c r="B1142" s="477">
        <v>20</v>
      </c>
      <c r="C1142" s="586"/>
      <c r="D1142" s="587"/>
      <c r="E1142" s="586"/>
      <c r="F1142" s="473"/>
      <c r="G1142" s="608"/>
      <c r="H1142" s="475"/>
      <c r="I1142" s="613"/>
      <c r="J1142" s="614"/>
      <c r="K1142" s="614"/>
      <c r="L1142" s="615"/>
      <c r="M1142" s="644"/>
      <c r="N1142" s="505" t="str">
        <f>四年级BMI</f>
        <v/>
      </c>
      <c r="O1142" s="499" t="str">
        <f>四年级BMI等级</f>
        <v/>
      </c>
      <c r="P1142" s="500" t="str">
        <f>四年级BMI得分</f>
        <v/>
      </c>
      <c r="Q1142" s="515" t="str">
        <f>四年级肺活量得分</f>
        <v/>
      </c>
      <c r="R1142" s="512" t="str">
        <f>四年级等级</f>
        <v/>
      </c>
      <c r="S1142" s="516" t="str">
        <f>四年级50米跑得分</f>
        <v/>
      </c>
      <c r="T1142" s="517" t="str">
        <f>四年级等级</f>
        <v/>
      </c>
      <c r="U1142" s="516" t="str">
        <f>四年级坐位体前屈得分</f>
        <v/>
      </c>
      <c r="V1142" s="517" t="str">
        <f>四年级等级</f>
        <v/>
      </c>
      <c r="W1142" s="516" t="str">
        <f>四年级一分钟跳绳得分</f>
        <v/>
      </c>
      <c r="X1142" s="517" t="str">
        <f>四年级等级</f>
        <v/>
      </c>
      <c r="Y1142" s="515" t="str">
        <f>四年级仰卧起坐得分</f>
        <v/>
      </c>
      <c r="Z1142" s="518" t="str">
        <f>四年级等级</f>
        <v/>
      </c>
      <c r="AA1142" s="533"/>
      <c r="AB1142" s="515"/>
      <c r="AC1142" s="533" t="str">
        <f>四年级跳绳附加分</f>
        <v/>
      </c>
      <c r="AD1142" s="534" t="str">
        <f>四年级标准分</f>
        <v/>
      </c>
      <c r="AE1142" s="534" t="str">
        <f>四年级总分</f>
        <v/>
      </c>
      <c r="AF1142" s="517" t="str">
        <f>四年级等级</f>
        <v/>
      </c>
    </row>
    <row r="1143" spans="1:32">
      <c r="A1143" s="476">
        <v>417</v>
      </c>
      <c r="B1143" s="477">
        <v>21</v>
      </c>
      <c r="C1143" s="586"/>
      <c r="D1143" s="587"/>
      <c r="E1143" s="586"/>
      <c r="F1143" s="473"/>
      <c r="G1143" s="608"/>
      <c r="H1143" s="475"/>
      <c r="I1143" s="613"/>
      <c r="J1143" s="614"/>
      <c r="K1143" s="614"/>
      <c r="L1143" s="615"/>
      <c r="M1143" s="644"/>
      <c r="N1143" s="505" t="str">
        <f>四年级BMI</f>
        <v/>
      </c>
      <c r="O1143" s="499" t="str">
        <f>四年级BMI等级</f>
        <v/>
      </c>
      <c r="P1143" s="500" t="str">
        <f>四年级BMI得分</f>
        <v/>
      </c>
      <c r="Q1143" s="515" t="str">
        <f>四年级肺活量得分</f>
        <v/>
      </c>
      <c r="R1143" s="512" t="str">
        <f>四年级等级</f>
        <v/>
      </c>
      <c r="S1143" s="516" t="str">
        <f>四年级50米跑得分</f>
        <v/>
      </c>
      <c r="T1143" s="517" t="str">
        <f>四年级等级</f>
        <v/>
      </c>
      <c r="U1143" s="516" t="str">
        <f>四年级坐位体前屈得分</f>
        <v/>
      </c>
      <c r="V1143" s="517" t="str">
        <f>四年级等级</f>
        <v/>
      </c>
      <c r="W1143" s="516" t="str">
        <f>四年级一分钟跳绳得分</f>
        <v/>
      </c>
      <c r="X1143" s="517" t="str">
        <f>四年级等级</f>
        <v/>
      </c>
      <c r="Y1143" s="515" t="str">
        <f>四年级仰卧起坐得分</f>
        <v/>
      </c>
      <c r="Z1143" s="518" t="str">
        <f>四年级等级</f>
        <v/>
      </c>
      <c r="AA1143" s="533"/>
      <c r="AB1143" s="515"/>
      <c r="AC1143" s="533" t="str">
        <f>四年级跳绳附加分</f>
        <v/>
      </c>
      <c r="AD1143" s="534" t="str">
        <f>四年级标准分</f>
        <v/>
      </c>
      <c r="AE1143" s="534" t="str">
        <f>四年级总分</f>
        <v/>
      </c>
      <c r="AF1143" s="517" t="str">
        <f>四年级等级</f>
        <v/>
      </c>
    </row>
    <row r="1144" spans="1:32">
      <c r="A1144" s="476">
        <v>417</v>
      </c>
      <c r="B1144" s="477">
        <v>22</v>
      </c>
      <c r="C1144" s="586"/>
      <c r="D1144" s="587"/>
      <c r="E1144" s="586"/>
      <c r="F1144" s="473"/>
      <c r="G1144" s="608"/>
      <c r="H1144" s="475"/>
      <c r="I1144" s="613"/>
      <c r="J1144" s="614"/>
      <c r="K1144" s="614"/>
      <c r="L1144" s="615"/>
      <c r="M1144" s="644"/>
      <c r="N1144" s="505" t="str">
        <f>四年级BMI</f>
        <v/>
      </c>
      <c r="O1144" s="499" t="str">
        <f>四年级BMI等级</f>
        <v/>
      </c>
      <c r="P1144" s="500" t="str">
        <f>四年级BMI得分</f>
        <v/>
      </c>
      <c r="Q1144" s="515" t="str">
        <f>四年级肺活量得分</f>
        <v/>
      </c>
      <c r="R1144" s="512" t="str">
        <f>四年级等级</f>
        <v/>
      </c>
      <c r="S1144" s="516" t="str">
        <f>四年级50米跑得分</f>
        <v/>
      </c>
      <c r="T1144" s="517" t="str">
        <f>四年级等级</f>
        <v/>
      </c>
      <c r="U1144" s="516" t="str">
        <f>四年级坐位体前屈得分</f>
        <v/>
      </c>
      <c r="V1144" s="517" t="str">
        <f>四年级等级</f>
        <v/>
      </c>
      <c r="W1144" s="516" t="str">
        <f>四年级一分钟跳绳得分</f>
        <v/>
      </c>
      <c r="X1144" s="517" t="str">
        <f>四年级等级</f>
        <v/>
      </c>
      <c r="Y1144" s="515" t="str">
        <f>四年级仰卧起坐得分</f>
        <v/>
      </c>
      <c r="Z1144" s="518" t="str">
        <f>四年级等级</f>
        <v/>
      </c>
      <c r="AA1144" s="533"/>
      <c r="AB1144" s="515"/>
      <c r="AC1144" s="533" t="str">
        <f>四年级跳绳附加分</f>
        <v/>
      </c>
      <c r="AD1144" s="534" t="str">
        <f>四年级标准分</f>
        <v/>
      </c>
      <c r="AE1144" s="534" t="str">
        <f>四年级总分</f>
        <v/>
      </c>
      <c r="AF1144" s="517" t="str">
        <f>四年级等级</f>
        <v/>
      </c>
    </row>
    <row r="1145" spans="1:32">
      <c r="A1145" s="476">
        <v>417</v>
      </c>
      <c r="B1145" s="477">
        <v>23</v>
      </c>
      <c r="C1145" s="586"/>
      <c r="D1145" s="587"/>
      <c r="E1145" s="586"/>
      <c r="F1145" s="473"/>
      <c r="G1145" s="608"/>
      <c r="H1145" s="475"/>
      <c r="I1145" s="613"/>
      <c r="J1145" s="614"/>
      <c r="K1145" s="614"/>
      <c r="L1145" s="615"/>
      <c r="M1145" s="644"/>
      <c r="N1145" s="505" t="str">
        <f>四年级BMI</f>
        <v/>
      </c>
      <c r="O1145" s="499" t="str">
        <f>四年级BMI等级</f>
        <v/>
      </c>
      <c r="P1145" s="500" t="str">
        <f>四年级BMI得分</f>
        <v/>
      </c>
      <c r="Q1145" s="515" t="str">
        <f>四年级肺活量得分</f>
        <v/>
      </c>
      <c r="R1145" s="512" t="str">
        <f>四年级等级</f>
        <v/>
      </c>
      <c r="S1145" s="516" t="str">
        <f>四年级50米跑得分</f>
        <v/>
      </c>
      <c r="T1145" s="517" t="str">
        <f>四年级等级</f>
        <v/>
      </c>
      <c r="U1145" s="516" t="str">
        <f>四年级坐位体前屈得分</f>
        <v/>
      </c>
      <c r="V1145" s="517" t="str">
        <f>四年级等级</f>
        <v/>
      </c>
      <c r="W1145" s="516" t="str">
        <f>四年级一分钟跳绳得分</f>
        <v/>
      </c>
      <c r="X1145" s="517" t="str">
        <f>四年级等级</f>
        <v/>
      </c>
      <c r="Y1145" s="515" t="str">
        <f>四年级仰卧起坐得分</f>
        <v/>
      </c>
      <c r="Z1145" s="518" t="str">
        <f>四年级等级</f>
        <v/>
      </c>
      <c r="AA1145" s="533"/>
      <c r="AB1145" s="515"/>
      <c r="AC1145" s="533" t="str">
        <f>四年级跳绳附加分</f>
        <v/>
      </c>
      <c r="AD1145" s="534" t="str">
        <f>四年级标准分</f>
        <v/>
      </c>
      <c r="AE1145" s="534" t="str">
        <f>四年级总分</f>
        <v/>
      </c>
      <c r="AF1145" s="517" t="str">
        <f>四年级等级</f>
        <v/>
      </c>
    </row>
    <row r="1146" spans="1:32">
      <c r="A1146" s="476">
        <v>417</v>
      </c>
      <c r="B1146" s="477">
        <v>24</v>
      </c>
      <c r="C1146" s="586"/>
      <c r="D1146" s="587"/>
      <c r="E1146" s="586"/>
      <c r="F1146" s="473"/>
      <c r="G1146" s="608"/>
      <c r="H1146" s="475"/>
      <c r="I1146" s="613"/>
      <c r="J1146" s="614"/>
      <c r="K1146" s="614"/>
      <c r="L1146" s="615"/>
      <c r="M1146" s="644"/>
      <c r="N1146" s="505" t="str">
        <f>四年级BMI</f>
        <v/>
      </c>
      <c r="O1146" s="499" t="str">
        <f>四年级BMI等级</f>
        <v/>
      </c>
      <c r="P1146" s="500" t="str">
        <f>四年级BMI得分</f>
        <v/>
      </c>
      <c r="Q1146" s="515" t="str">
        <f>四年级肺活量得分</f>
        <v/>
      </c>
      <c r="R1146" s="512" t="str">
        <f>四年级等级</f>
        <v/>
      </c>
      <c r="S1146" s="516" t="str">
        <f>四年级50米跑得分</f>
        <v/>
      </c>
      <c r="T1146" s="517" t="str">
        <f>四年级等级</f>
        <v/>
      </c>
      <c r="U1146" s="516" t="str">
        <f>四年级坐位体前屈得分</f>
        <v/>
      </c>
      <c r="V1146" s="517" t="str">
        <f>四年级等级</f>
        <v/>
      </c>
      <c r="W1146" s="516" t="str">
        <f>四年级一分钟跳绳得分</f>
        <v/>
      </c>
      <c r="X1146" s="517" t="str">
        <f>四年级等级</f>
        <v/>
      </c>
      <c r="Y1146" s="515" t="str">
        <f>四年级仰卧起坐得分</f>
        <v/>
      </c>
      <c r="Z1146" s="518" t="str">
        <f>四年级等级</f>
        <v/>
      </c>
      <c r="AA1146" s="533"/>
      <c r="AB1146" s="515"/>
      <c r="AC1146" s="533" t="str">
        <f>四年级跳绳附加分</f>
        <v/>
      </c>
      <c r="AD1146" s="534" t="str">
        <f>四年级标准分</f>
        <v/>
      </c>
      <c r="AE1146" s="534" t="str">
        <f>四年级总分</f>
        <v/>
      </c>
      <c r="AF1146" s="517" t="str">
        <f>四年级等级</f>
        <v/>
      </c>
    </row>
    <row r="1147" spans="1:32">
      <c r="A1147" s="476">
        <v>417</v>
      </c>
      <c r="B1147" s="477">
        <v>25</v>
      </c>
      <c r="C1147" s="586"/>
      <c r="D1147" s="587"/>
      <c r="E1147" s="586"/>
      <c r="F1147" s="473"/>
      <c r="G1147" s="608"/>
      <c r="H1147" s="475"/>
      <c r="I1147" s="613"/>
      <c r="J1147" s="614"/>
      <c r="K1147" s="614"/>
      <c r="L1147" s="615"/>
      <c r="M1147" s="644"/>
      <c r="N1147" s="505" t="str">
        <f>四年级BMI</f>
        <v/>
      </c>
      <c r="O1147" s="499" t="str">
        <f>四年级BMI等级</f>
        <v/>
      </c>
      <c r="P1147" s="500" t="str">
        <f>四年级BMI得分</f>
        <v/>
      </c>
      <c r="Q1147" s="515" t="str">
        <f>四年级肺活量得分</f>
        <v/>
      </c>
      <c r="R1147" s="512" t="str">
        <f>四年级等级</f>
        <v/>
      </c>
      <c r="S1147" s="516" t="str">
        <f>四年级50米跑得分</f>
        <v/>
      </c>
      <c r="T1147" s="517" t="str">
        <f>四年级等级</f>
        <v/>
      </c>
      <c r="U1147" s="516" t="str">
        <f>四年级坐位体前屈得分</f>
        <v/>
      </c>
      <c r="V1147" s="517" t="str">
        <f>四年级等级</f>
        <v/>
      </c>
      <c r="W1147" s="516" t="str">
        <f>四年级一分钟跳绳得分</f>
        <v/>
      </c>
      <c r="X1147" s="517" t="str">
        <f>四年级等级</f>
        <v/>
      </c>
      <c r="Y1147" s="515" t="str">
        <f>四年级仰卧起坐得分</f>
        <v/>
      </c>
      <c r="Z1147" s="518" t="str">
        <f>四年级等级</f>
        <v/>
      </c>
      <c r="AA1147" s="533"/>
      <c r="AB1147" s="515"/>
      <c r="AC1147" s="533" t="str">
        <f>四年级跳绳附加分</f>
        <v/>
      </c>
      <c r="AD1147" s="534" t="str">
        <f>四年级标准分</f>
        <v/>
      </c>
      <c r="AE1147" s="534" t="str">
        <f>四年级总分</f>
        <v/>
      </c>
      <c r="AF1147" s="517" t="str">
        <f>四年级等级</f>
        <v/>
      </c>
    </row>
    <row r="1148" spans="1:32">
      <c r="A1148" s="476">
        <v>417</v>
      </c>
      <c r="B1148" s="477">
        <v>26</v>
      </c>
      <c r="C1148" s="586"/>
      <c r="D1148" s="587"/>
      <c r="E1148" s="586"/>
      <c r="F1148" s="473"/>
      <c r="G1148" s="608"/>
      <c r="H1148" s="475"/>
      <c r="I1148" s="613"/>
      <c r="J1148" s="614"/>
      <c r="K1148" s="614"/>
      <c r="L1148" s="615"/>
      <c r="M1148" s="644"/>
      <c r="N1148" s="505" t="str">
        <f>四年级BMI</f>
        <v/>
      </c>
      <c r="O1148" s="499" t="str">
        <f>四年级BMI等级</f>
        <v/>
      </c>
      <c r="P1148" s="500" t="str">
        <f>四年级BMI得分</f>
        <v/>
      </c>
      <c r="Q1148" s="515" t="str">
        <f>四年级肺活量得分</f>
        <v/>
      </c>
      <c r="R1148" s="512" t="str">
        <f>四年级等级</f>
        <v/>
      </c>
      <c r="S1148" s="516" t="str">
        <f>四年级50米跑得分</f>
        <v/>
      </c>
      <c r="T1148" s="517" t="str">
        <f>四年级等级</f>
        <v/>
      </c>
      <c r="U1148" s="516" t="str">
        <f>四年级坐位体前屈得分</f>
        <v/>
      </c>
      <c r="V1148" s="517" t="str">
        <f>四年级等级</f>
        <v/>
      </c>
      <c r="W1148" s="516" t="str">
        <f>四年级一分钟跳绳得分</f>
        <v/>
      </c>
      <c r="X1148" s="517" t="str">
        <f>四年级等级</f>
        <v/>
      </c>
      <c r="Y1148" s="515" t="str">
        <f>四年级仰卧起坐得分</f>
        <v/>
      </c>
      <c r="Z1148" s="518" t="str">
        <f>四年级等级</f>
        <v/>
      </c>
      <c r="AA1148" s="533"/>
      <c r="AB1148" s="515"/>
      <c r="AC1148" s="533" t="str">
        <f>四年级跳绳附加分</f>
        <v/>
      </c>
      <c r="AD1148" s="534" t="str">
        <f>四年级标准分</f>
        <v/>
      </c>
      <c r="AE1148" s="534" t="str">
        <f>四年级总分</f>
        <v/>
      </c>
      <c r="AF1148" s="517" t="str">
        <f>四年级等级</f>
        <v/>
      </c>
    </row>
    <row r="1149" spans="1:32">
      <c r="A1149" s="476">
        <v>417</v>
      </c>
      <c r="B1149" s="477">
        <v>27</v>
      </c>
      <c r="C1149" s="586"/>
      <c r="D1149" s="587"/>
      <c r="E1149" s="586"/>
      <c r="F1149" s="473"/>
      <c r="G1149" s="608"/>
      <c r="H1149" s="475"/>
      <c r="I1149" s="613"/>
      <c r="J1149" s="614"/>
      <c r="K1149" s="614"/>
      <c r="L1149" s="615"/>
      <c r="M1149" s="644"/>
      <c r="N1149" s="505" t="str">
        <f>四年级BMI</f>
        <v/>
      </c>
      <c r="O1149" s="499" t="str">
        <f>四年级BMI等级</f>
        <v/>
      </c>
      <c r="P1149" s="500" t="str">
        <f>四年级BMI得分</f>
        <v/>
      </c>
      <c r="Q1149" s="515" t="str">
        <f>四年级肺活量得分</f>
        <v/>
      </c>
      <c r="R1149" s="512" t="str">
        <f>四年级等级</f>
        <v/>
      </c>
      <c r="S1149" s="516" t="str">
        <f>四年级50米跑得分</f>
        <v/>
      </c>
      <c r="T1149" s="517" t="str">
        <f>四年级等级</f>
        <v/>
      </c>
      <c r="U1149" s="516" t="str">
        <f>四年级坐位体前屈得分</f>
        <v/>
      </c>
      <c r="V1149" s="517" t="str">
        <f>四年级等级</f>
        <v/>
      </c>
      <c r="W1149" s="516" t="str">
        <f>四年级一分钟跳绳得分</f>
        <v/>
      </c>
      <c r="X1149" s="517" t="str">
        <f>四年级等级</f>
        <v/>
      </c>
      <c r="Y1149" s="515" t="str">
        <f>四年级仰卧起坐得分</f>
        <v/>
      </c>
      <c r="Z1149" s="518" t="str">
        <f>四年级等级</f>
        <v/>
      </c>
      <c r="AA1149" s="533"/>
      <c r="AB1149" s="515"/>
      <c r="AC1149" s="533" t="str">
        <f>四年级跳绳附加分</f>
        <v/>
      </c>
      <c r="AD1149" s="534" t="str">
        <f>四年级标准分</f>
        <v/>
      </c>
      <c r="AE1149" s="534" t="str">
        <f>四年级总分</f>
        <v/>
      </c>
      <c r="AF1149" s="517" t="str">
        <f>四年级等级</f>
        <v/>
      </c>
    </row>
    <row r="1150" spans="1:32">
      <c r="A1150" s="476">
        <v>417</v>
      </c>
      <c r="B1150" s="477">
        <v>28</v>
      </c>
      <c r="C1150" s="586"/>
      <c r="D1150" s="587"/>
      <c r="E1150" s="586"/>
      <c r="F1150" s="473"/>
      <c r="G1150" s="608"/>
      <c r="H1150" s="475"/>
      <c r="I1150" s="613"/>
      <c r="J1150" s="614"/>
      <c r="K1150" s="614"/>
      <c r="L1150" s="615"/>
      <c r="M1150" s="644"/>
      <c r="N1150" s="505" t="str">
        <f>四年级BMI</f>
        <v/>
      </c>
      <c r="O1150" s="499" t="str">
        <f>四年级BMI等级</f>
        <v/>
      </c>
      <c r="P1150" s="500" t="str">
        <f>四年级BMI得分</f>
        <v/>
      </c>
      <c r="Q1150" s="515" t="str">
        <f>四年级肺活量得分</f>
        <v/>
      </c>
      <c r="R1150" s="512" t="str">
        <f>四年级等级</f>
        <v/>
      </c>
      <c r="S1150" s="516" t="str">
        <f>四年级50米跑得分</f>
        <v/>
      </c>
      <c r="T1150" s="517" t="str">
        <f>四年级等级</f>
        <v/>
      </c>
      <c r="U1150" s="516" t="str">
        <f>四年级坐位体前屈得分</f>
        <v/>
      </c>
      <c r="V1150" s="517" t="str">
        <f>四年级等级</f>
        <v/>
      </c>
      <c r="W1150" s="516" t="str">
        <f>四年级一分钟跳绳得分</f>
        <v/>
      </c>
      <c r="X1150" s="517" t="str">
        <f>四年级等级</f>
        <v/>
      </c>
      <c r="Y1150" s="515" t="str">
        <f>四年级仰卧起坐得分</f>
        <v/>
      </c>
      <c r="Z1150" s="518" t="str">
        <f>四年级等级</f>
        <v/>
      </c>
      <c r="AA1150" s="533"/>
      <c r="AB1150" s="515"/>
      <c r="AC1150" s="533" t="str">
        <f>四年级跳绳附加分</f>
        <v/>
      </c>
      <c r="AD1150" s="534" t="str">
        <f>四年级标准分</f>
        <v/>
      </c>
      <c r="AE1150" s="534" t="str">
        <f>四年级总分</f>
        <v/>
      </c>
      <c r="AF1150" s="517" t="str">
        <f>四年级等级</f>
        <v/>
      </c>
    </row>
    <row r="1151" spans="1:32">
      <c r="A1151" s="476">
        <v>417</v>
      </c>
      <c r="B1151" s="477">
        <v>29</v>
      </c>
      <c r="C1151" s="586"/>
      <c r="D1151" s="587"/>
      <c r="E1151" s="586"/>
      <c r="F1151" s="473"/>
      <c r="G1151" s="608"/>
      <c r="H1151" s="475"/>
      <c r="I1151" s="613"/>
      <c r="J1151" s="614"/>
      <c r="K1151" s="614"/>
      <c r="L1151" s="615"/>
      <c r="M1151" s="644"/>
      <c r="N1151" s="505" t="str">
        <f>四年级BMI</f>
        <v/>
      </c>
      <c r="O1151" s="499" t="str">
        <f>四年级BMI等级</f>
        <v/>
      </c>
      <c r="P1151" s="500" t="str">
        <f>四年级BMI得分</f>
        <v/>
      </c>
      <c r="Q1151" s="515" t="str">
        <f>四年级肺活量得分</f>
        <v/>
      </c>
      <c r="R1151" s="512" t="str">
        <f>四年级等级</f>
        <v/>
      </c>
      <c r="S1151" s="516" t="str">
        <f>四年级50米跑得分</f>
        <v/>
      </c>
      <c r="T1151" s="517" t="str">
        <f>四年级等级</f>
        <v/>
      </c>
      <c r="U1151" s="516" t="str">
        <f>四年级坐位体前屈得分</f>
        <v/>
      </c>
      <c r="V1151" s="517" t="str">
        <f>四年级等级</f>
        <v/>
      </c>
      <c r="W1151" s="516" t="str">
        <f>四年级一分钟跳绳得分</f>
        <v/>
      </c>
      <c r="X1151" s="517" t="str">
        <f>四年级等级</f>
        <v/>
      </c>
      <c r="Y1151" s="515" t="str">
        <f>四年级仰卧起坐得分</f>
        <v/>
      </c>
      <c r="Z1151" s="518" t="str">
        <f>四年级等级</f>
        <v/>
      </c>
      <c r="AA1151" s="533"/>
      <c r="AB1151" s="515"/>
      <c r="AC1151" s="533" t="str">
        <f>四年级跳绳附加分</f>
        <v/>
      </c>
      <c r="AD1151" s="534" t="str">
        <f>四年级标准分</f>
        <v/>
      </c>
      <c r="AE1151" s="534" t="str">
        <f>四年级总分</f>
        <v/>
      </c>
      <c r="AF1151" s="517" t="str">
        <f>四年级等级</f>
        <v/>
      </c>
    </row>
    <row r="1152" spans="1:32">
      <c r="A1152" s="476">
        <v>417</v>
      </c>
      <c r="B1152" s="477">
        <v>30</v>
      </c>
      <c r="C1152" s="586"/>
      <c r="D1152" s="587"/>
      <c r="E1152" s="586"/>
      <c r="F1152" s="473"/>
      <c r="G1152" s="608"/>
      <c r="H1152" s="475"/>
      <c r="I1152" s="613"/>
      <c r="J1152" s="614"/>
      <c r="K1152" s="614"/>
      <c r="L1152" s="615"/>
      <c r="M1152" s="644"/>
      <c r="N1152" s="505" t="str">
        <f>四年级BMI</f>
        <v/>
      </c>
      <c r="O1152" s="499" t="str">
        <f>四年级BMI等级</f>
        <v/>
      </c>
      <c r="P1152" s="500" t="str">
        <f>四年级BMI得分</f>
        <v/>
      </c>
      <c r="Q1152" s="515" t="str">
        <f>四年级肺活量得分</f>
        <v/>
      </c>
      <c r="R1152" s="512" t="str">
        <f>四年级等级</f>
        <v/>
      </c>
      <c r="S1152" s="516" t="str">
        <f>四年级50米跑得分</f>
        <v/>
      </c>
      <c r="T1152" s="517" t="str">
        <f>四年级等级</f>
        <v/>
      </c>
      <c r="U1152" s="516" t="str">
        <f>四年级坐位体前屈得分</f>
        <v/>
      </c>
      <c r="V1152" s="517" t="str">
        <f>四年级等级</f>
        <v/>
      </c>
      <c r="W1152" s="516" t="str">
        <f>四年级一分钟跳绳得分</f>
        <v/>
      </c>
      <c r="X1152" s="517" t="str">
        <f>四年级等级</f>
        <v/>
      </c>
      <c r="Y1152" s="515" t="str">
        <f>四年级仰卧起坐得分</f>
        <v/>
      </c>
      <c r="Z1152" s="518" t="str">
        <f>四年级等级</f>
        <v/>
      </c>
      <c r="AA1152" s="533"/>
      <c r="AB1152" s="515"/>
      <c r="AC1152" s="533" t="str">
        <f>四年级跳绳附加分</f>
        <v/>
      </c>
      <c r="AD1152" s="534" t="str">
        <f>四年级标准分</f>
        <v/>
      </c>
      <c r="AE1152" s="534" t="str">
        <f>四年级总分</f>
        <v/>
      </c>
      <c r="AF1152" s="517" t="str">
        <f>四年级等级</f>
        <v/>
      </c>
    </row>
    <row r="1153" spans="1:32">
      <c r="A1153" s="476">
        <v>417</v>
      </c>
      <c r="B1153" s="477">
        <v>31</v>
      </c>
      <c r="C1153" s="586"/>
      <c r="D1153" s="587"/>
      <c r="E1153" s="586"/>
      <c r="F1153" s="473"/>
      <c r="G1153" s="608"/>
      <c r="H1153" s="475"/>
      <c r="I1153" s="613"/>
      <c r="J1153" s="614"/>
      <c r="K1153" s="614"/>
      <c r="L1153" s="615"/>
      <c r="M1153" s="644"/>
      <c r="N1153" s="505" t="str">
        <f>四年级BMI</f>
        <v/>
      </c>
      <c r="O1153" s="499" t="str">
        <f>四年级BMI等级</f>
        <v/>
      </c>
      <c r="P1153" s="500" t="str">
        <f>四年级BMI得分</f>
        <v/>
      </c>
      <c r="Q1153" s="515" t="str">
        <f>四年级肺活量得分</f>
        <v/>
      </c>
      <c r="R1153" s="512" t="str">
        <f>四年级等级</f>
        <v/>
      </c>
      <c r="S1153" s="516" t="str">
        <f>四年级50米跑得分</f>
        <v/>
      </c>
      <c r="T1153" s="517" t="str">
        <f>四年级等级</f>
        <v/>
      </c>
      <c r="U1153" s="516" t="str">
        <f>四年级坐位体前屈得分</f>
        <v/>
      </c>
      <c r="V1153" s="517" t="str">
        <f>四年级等级</f>
        <v/>
      </c>
      <c r="W1153" s="516" t="str">
        <f>四年级一分钟跳绳得分</f>
        <v/>
      </c>
      <c r="X1153" s="517" t="str">
        <f>四年级等级</f>
        <v/>
      </c>
      <c r="Y1153" s="515" t="str">
        <f>四年级仰卧起坐得分</f>
        <v/>
      </c>
      <c r="Z1153" s="518" t="str">
        <f>四年级等级</f>
        <v/>
      </c>
      <c r="AA1153" s="533"/>
      <c r="AB1153" s="515"/>
      <c r="AC1153" s="533" t="str">
        <f>四年级跳绳附加分</f>
        <v/>
      </c>
      <c r="AD1153" s="534" t="str">
        <f>四年级标准分</f>
        <v/>
      </c>
      <c r="AE1153" s="534" t="str">
        <f>四年级总分</f>
        <v/>
      </c>
      <c r="AF1153" s="517" t="str">
        <f>四年级等级</f>
        <v/>
      </c>
    </row>
    <row r="1154" spans="1:32">
      <c r="A1154" s="476">
        <v>417</v>
      </c>
      <c r="B1154" s="477">
        <v>32</v>
      </c>
      <c r="C1154" s="586"/>
      <c r="D1154" s="587"/>
      <c r="E1154" s="586"/>
      <c r="F1154" s="473"/>
      <c r="G1154" s="608"/>
      <c r="H1154" s="475"/>
      <c r="I1154" s="613"/>
      <c r="J1154" s="614"/>
      <c r="K1154" s="614"/>
      <c r="L1154" s="615"/>
      <c r="M1154" s="644"/>
      <c r="N1154" s="505" t="str">
        <f>四年级BMI</f>
        <v/>
      </c>
      <c r="O1154" s="499" t="str">
        <f>四年级BMI等级</f>
        <v/>
      </c>
      <c r="P1154" s="500" t="str">
        <f>四年级BMI得分</f>
        <v/>
      </c>
      <c r="Q1154" s="515" t="str">
        <f>四年级肺活量得分</f>
        <v/>
      </c>
      <c r="R1154" s="512" t="str">
        <f>四年级等级</f>
        <v/>
      </c>
      <c r="S1154" s="516" t="str">
        <f>四年级50米跑得分</f>
        <v/>
      </c>
      <c r="T1154" s="517" t="str">
        <f>四年级等级</f>
        <v/>
      </c>
      <c r="U1154" s="516" t="str">
        <f>四年级坐位体前屈得分</f>
        <v/>
      </c>
      <c r="V1154" s="517" t="str">
        <f>四年级等级</f>
        <v/>
      </c>
      <c r="W1154" s="516" t="str">
        <f>四年级一分钟跳绳得分</f>
        <v/>
      </c>
      <c r="X1154" s="517" t="str">
        <f>四年级等级</f>
        <v/>
      </c>
      <c r="Y1154" s="515" t="str">
        <f>四年级仰卧起坐得分</f>
        <v/>
      </c>
      <c r="Z1154" s="518" t="str">
        <f>四年级等级</f>
        <v/>
      </c>
      <c r="AA1154" s="533"/>
      <c r="AB1154" s="515"/>
      <c r="AC1154" s="533" t="str">
        <f>四年级跳绳附加分</f>
        <v/>
      </c>
      <c r="AD1154" s="534" t="str">
        <f>四年级标准分</f>
        <v/>
      </c>
      <c r="AE1154" s="534" t="str">
        <f>四年级总分</f>
        <v/>
      </c>
      <c r="AF1154" s="517" t="str">
        <f>四年级等级</f>
        <v/>
      </c>
    </row>
    <row r="1155" spans="1:32">
      <c r="A1155" s="476">
        <v>417</v>
      </c>
      <c r="B1155" s="477">
        <v>33</v>
      </c>
      <c r="C1155" s="586"/>
      <c r="D1155" s="587"/>
      <c r="E1155" s="586"/>
      <c r="F1155" s="473"/>
      <c r="G1155" s="608"/>
      <c r="H1155" s="475"/>
      <c r="I1155" s="613"/>
      <c r="J1155" s="614"/>
      <c r="K1155" s="614"/>
      <c r="L1155" s="615"/>
      <c r="M1155" s="644"/>
      <c r="N1155" s="505" t="str">
        <f>四年级BMI</f>
        <v/>
      </c>
      <c r="O1155" s="499" t="str">
        <f>四年级BMI等级</f>
        <v/>
      </c>
      <c r="P1155" s="500" t="str">
        <f>四年级BMI得分</f>
        <v/>
      </c>
      <c r="Q1155" s="515" t="str">
        <f>四年级肺活量得分</f>
        <v/>
      </c>
      <c r="R1155" s="512" t="str">
        <f>四年级等级</f>
        <v/>
      </c>
      <c r="S1155" s="516" t="str">
        <f>四年级50米跑得分</f>
        <v/>
      </c>
      <c r="T1155" s="517" t="str">
        <f>四年级等级</f>
        <v/>
      </c>
      <c r="U1155" s="516" t="str">
        <f>四年级坐位体前屈得分</f>
        <v/>
      </c>
      <c r="V1155" s="517" t="str">
        <f>四年级等级</f>
        <v/>
      </c>
      <c r="W1155" s="516" t="str">
        <f>四年级一分钟跳绳得分</f>
        <v/>
      </c>
      <c r="X1155" s="517" t="str">
        <f>四年级等级</f>
        <v/>
      </c>
      <c r="Y1155" s="515" t="str">
        <f>四年级仰卧起坐得分</f>
        <v/>
      </c>
      <c r="Z1155" s="518" t="str">
        <f>四年级等级</f>
        <v/>
      </c>
      <c r="AA1155" s="533"/>
      <c r="AB1155" s="515"/>
      <c r="AC1155" s="533" t="str">
        <f>四年级跳绳附加分</f>
        <v/>
      </c>
      <c r="AD1155" s="534" t="str">
        <f>四年级标准分</f>
        <v/>
      </c>
      <c r="AE1155" s="534" t="str">
        <f>四年级总分</f>
        <v/>
      </c>
      <c r="AF1155" s="517" t="str">
        <f>四年级等级</f>
        <v/>
      </c>
    </row>
    <row r="1156" spans="1:32">
      <c r="A1156" s="476">
        <v>417</v>
      </c>
      <c r="B1156" s="477">
        <v>34</v>
      </c>
      <c r="C1156" s="586"/>
      <c r="D1156" s="587"/>
      <c r="E1156" s="586"/>
      <c r="F1156" s="473"/>
      <c r="G1156" s="608"/>
      <c r="H1156" s="475"/>
      <c r="I1156" s="613"/>
      <c r="J1156" s="614"/>
      <c r="K1156" s="614"/>
      <c r="L1156" s="615"/>
      <c r="M1156" s="644"/>
      <c r="N1156" s="505" t="str">
        <f>四年级BMI</f>
        <v/>
      </c>
      <c r="O1156" s="499" t="str">
        <f>四年级BMI等级</f>
        <v/>
      </c>
      <c r="P1156" s="500" t="str">
        <f>四年级BMI得分</f>
        <v/>
      </c>
      <c r="Q1156" s="515" t="str">
        <f>四年级肺活量得分</f>
        <v/>
      </c>
      <c r="R1156" s="512" t="str">
        <f>四年级等级</f>
        <v/>
      </c>
      <c r="S1156" s="516" t="str">
        <f>四年级50米跑得分</f>
        <v/>
      </c>
      <c r="T1156" s="517" t="str">
        <f>四年级等级</f>
        <v/>
      </c>
      <c r="U1156" s="516" t="str">
        <f>四年级坐位体前屈得分</f>
        <v/>
      </c>
      <c r="V1156" s="517" t="str">
        <f>四年级等级</f>
        <v/>
      </c>
      <c r="W1156" s="516" t="str">
        <f>四年级一分钟跳绳得分</f>
        <v/>
      </c>
      <c r="X1156" s="517" t="str">
        <f>四年级等级</f>
        <v/>
      </c>
      <c r="Y1156" s="515" t="str">
        <f>四年级仰卧起坐得分</f>
        <v/>
      </c>
      <c r="Z1156" s="518" t="str">
        <f>四年级等级</f>
        <v/>
      </c>
      <c r="AA1156" s="533"/>
      <c r="AB1156" s="515"/>
      <c r="AC1156" s="533" t="str">
        <f>四年级跳绳附加分</f>
        <v/>
      </c>
      <c r="AD1156" s="534" t="str">
        <f>四年级标准分</f>
        <v/>
      </c>
      <c r="AE1156" s="534" t="str">
        <f>四年级总分</f>
        <v/>
      </c>
      <c r="AF1156" s="517" t="str">
        <f>四年级等级</f>
        <v/>
      </c>
    </row>
    <row r="1157" spans="1:32">
      <c r="A1157" s="476">
        <v>417</v>
      </c>
      <c r="B1157" s="477">
        <v>35</v>
      </c>
      <c r="C1157" s="586"/>
      <c r="D1157" s="587"/>
      <c r="E1157" s="586"/>
      <c r="F1157" s="473"/>
      <c r="G1157" s="608"/>
      <c r="H1157" s="475"/>
      <c r="I1157" s="613"/>
      <c r="J1157" s="614"/>
      <c r="K1157" s="614"/>
      <c r="L1157" s="615"/>
      <c r="M1157" s="644"/>
      <c r="N1157" s="505" t="str">
        <f>四年级BMI</f>
        <v/>
      </c>
      <c r="O1157" s="499" t="str">
        <f>四年级BMI等级</f>
        <v/>
      </c>
      <c r="P1157" s="500" t="str">
        <f>四年级BMI得分</f>
        <v/>
      </c>
      <c r="Q1157" s="515" t="str">
        <f>四年级肺活量得分</f>
        <v/>
      </c>
      <c r="R1157" s="512" t="str">
        <f>四年级等级</f>
        <v/>
      </c>
      <c r="S1157" s="516" t="str">
        <f>四年级50米跑得分</f>
        <v/>
      </c>
      <c r="T1157" s="517" t="str">
        <f>四年级等级</f>
        <v/>
      </c>
      <c r="U1157" s="516" t="str">
        <f>四年级坐位体前屈得分</f>
        <v/>
      </c>
      <c r="V1157" s="517" t="str">
        <f>四年级等级</f>
        <v/>
      </c>
      <c r="W1157" s="516" t="str">
        <f>四年级一分钟跳绳得分</f>
        <v/>
      </c>
      <c r="X1157" s="517" t="str">
        <f>四年级等级</f>
        <v/>
      </c>
      <c r="Y1157" s="515" t="str">
        <f>四年级仰卧起坐得分</f>
        <v/>
      </c>
      <c r="Z1157" s="518" t="str">
        <f>四年级等级</f>
        <v/>
      </c>
      <c r="AA1157" s="533"/>
      <c r="AB1157" s="515"/>
      <c r="AC1157" s="533" t="str">
        <f>四年级跳绳附加分</f>
        <v/>
      </c>
      <c r="AD1157" s="534" t="str">
        <f>四年级标准分</f>
        <v/>
      </c>
      <c r="AE1157" s="534" t="str">
        <f>四年级总分</f>
        <v/>
      </c>
      <c r="AF1157" s="517" t="str">
        <f>四年级等级</f>
        <v/>
      </c>
    </row>
    <row r="1158" spans="1:32">
      <c r="A1158" s="476">
        <v>417</v>
      </c>
      <c r="B1158" s="477">
        <v>36</v>
      </c>
      <c r="C1158" s="586"/>
      <c r="D1158" s="587"/>
      <c r="E1158" s="586"/>
      <c r="F1158" s="473"/>
      <c r="G1158" s="608"/>
      <c r="H1158" s="475"/>
      <c r="I1158" s="613"/>
      <c r="J1158" s="614"/>
      <c r="K1158" s="614"/>
      <c r="L1158" s="615"/>
      <c r="M1158" s="644"/>
      <c r="N1158" s="505" t="str">
        <f>四年级BMI</f>
        <v/>
      </c>
      <c r="O1158" s="499" t="str">
        <f>四年级BMI等级</f>
        <v/>
      </c>
      <c r="P1158" s="500" t="str">
        <f>四年级BMI得分</f>
        <v/>
      </c>
      <c r="Q1158" s="515" t="str">
        <f>四年级肺活量得分</f>
        <v/>
      </c>
      <c r="R1158" s="512" t="str">
        <f>四年级等级</f>
        <v/>
      </c>
      <c r="S1158" s="516" t="str">
        <f>四年级50米跑得分</f>
        <v/>
      </c>
      <c r="T1158" s="517" t="str">
        <f>四年级等级</f>
        <v/>
      </c>
      <c r="U1158" s="516" t="str">
        <f>四年级坐位体前屈得分</f>
        <v/>
      </c>
      <c r="V1158" s="517" t="str">
        <f>四年级等级</f>
        <v/>
      </c>
      <c r="W1158" s="516" t="str">
        <f>四年级一分钟跳绳得分</f>
        <v/>
      </c>
      <c r="X1158" s="517" t="str">
        <f>四年级等级</f>
        <v/>
      </c>
      <c r="Y1158" s="515" t="str">
        <f>四年级仰卧起坐得分</f>
        <v/>
      </c>
      <c r="Z1158" s="518" t="str">
        <f>四年级等级</f>
        <v/>
      </c>
      <c r="AA1158" s="533"/>
      <c r="AB1158" s="515"/>
      <c r="AC1158" s="533" t="str">
        <f>四年级跳绳附加分</f>
        <v/>
      </c>
      <c r="AD1158" s="534" t="str">
        <f>四年级标准分</f>
        <v/>
      </c>
      <c r="AE1158" s="534" t="str">
        <f>四年级总分</f>
        <v/>
      </c>
      <c r="AF1158" s="517" t="str">
        <f>四年级等级</f>
        <v/>
      </c>
    </row>
    <row r="1159" spans="1:32">
      <c r="A1159" s="476">
        <v>417</v>
      </c>
      <c r="B1159" s="477">
        <v>37</v>
      </c>
      <c r="C1159" s="586"/>
      <c r="D1159" s="587"/>
      <c r="E1159" s="586"/>
      <c r="F1159" s="473"/>
      <c r="G1159" s="608"/>
      <c r="H1159" s="475"/>
      <c r="I1159" s="613"/>
      <c r="J1159" s="614"/>
      <c r="K1159" s="614"/>
      <c r="L1159" s="615"/>
      <c r="M1159" s="644"/>
      <c r="N1159" s="505" t="str">
        <f>四年级BMI</f>
        <v/>
      </c>
      <c r="O1159" s="499" t="str">
        <f>四年级BMI等级</f>
        <v/>
      </c>
      <c r="P1159" s="500" t="str">
        <f>四年级BMI得分</f>
        <v/>
      </c>
      <c r="Q1159" s="515" t="str">
        <f>四年级肺活量得分</f>
        <v/>
      </c>
      <c r="R1159" s="512" t="str">
        <f>四年级等级</f>
        <v/>
      </c>
      <c r="S1159" s="516" t="str">
        <f>四年级50米跑得分</f>
        <v/>
      </c>
      <c r="T1159" s="517" t="str">
        <f>四年级等级</f>
        <v/>
      </c>
      <c r="U1159" s="516" t="str">
        <f>四年级坐位体前屈得分</f>
        <v/>
      </c>
      <c r="V1159" s="517" t="str">
        <f>四年级等级</f>
        <v/>
      </c>
      <c r="W1159" s="516" t="str">
        <f>四年级一分钟跳绳得分</f>
        <v/>
      </c>
      <c r="X1159" s="517" t="str">
        <f>四年级等级</f>
        <v/>
      </c>
      <c r="Y1159" s="515" t="str">
        <f>四年级仰卧起坐得分</f>
        <v/>
      </c>
      <c r="Z1159" s="518" t="str">
        <f>四年级等级</f>
        <v/>
      </c>
      <c r="AA1159" s="533"/>
      <c r="AB1159" s="515"/>
      <c r="AC1159" s="533" t="str">
        <f>四年级跳绳附加分</f>
        <v/>
      </c>
      <c r="AD1159" s="534" t="str">
        <f>四年级标准分</f>
        <v/>
      </c>
      <c r="AE1159" s="534" t="str">
        <f>四年级总分</f>
        <v/>
      </c>
      <c r="AF1159" s="517" t="str">
        <f>四年级等级</f>
        <v/>
      </c>
    </row>
    <row r="1160" spans="1:32">
      <c r="A1160" s="476">
        <v>417</v>
      </c>
      <c r="B1160" s="477">
        <v>38</v>
      </c>
      <c r="C1160" s="586"/>
      <c r="D1160" s="587"/>
      <c r="E1160" s="586"/>
      <c r="F1160" s="473"/>
      <c r="G1160" s="608"/>
      <c r="H1160" s="475"/>
      <c r="I1160" s="613"/>
      <c r="J1160" s="614"/>
      <c r="K1160" s="614"/>
      <c r="L1160" s="615"/>
      <c r="M1160" s="644"/>
      <c r="N1160" s="505" t="str">
        <f>四年级BMI</f>
        <v/>
      </c>
      <c r="O1160" s="499" t="str">
        <f>四年级BMI等级</f>
        <v/>
      </c>
      <c r="P1160" s="500" t="str">
        <f>四年级BMI得分</f>
        <v/>
      </c>
      <c r="Q1160" s="515" t="str">
        <f>四年级肺活量得分</f>
        <v/>
      </c>
      <c r="R1160" s="512" t="str">
        <f>四年级等级</f>
        <v/>
      </c>
      <c r="S1160" s="516" t="str">
        <f>四年级50米跑得分</f>
        <v/>
      </c>
      <c r="T1160" s="517" t="str">
        <f>四年级等级</f>
        <v/>
      </c>
      <c r="U1160" s="516" t="str">
        <f>四年级坐位体前屈得分</f>
        <v/>
      </c>
      <c r="V1160" s="517" t="str">
        <f>四年级等级</f>
        <v/>
      </c>
      <c r="W1160" s="516" t="str">
        <f>四年级一分钟跳绳得分</f>
        <v/>
      </c>
      <c r="X1160" s="517" t="str">
        <f>四年级等级</f>
        <v/>
      </c>
      <c r="Y1160" s="515" t="str">
        <f>四年级仰卧起坐得分</f>
        <v/>
      </c>
      <c r="Z1160" s="518" t="str">
        <f>四年级等级</f>
        <v/>
      </c>
      <c r="AA1160" s="533"/>
      <c r="AB1160" s="515"/>
      <c r="AC1160" s="533" t="str">
        <f>四年级跳绳附加分</f>
        <v/>
      </c>
      <c r="AD1160" s="534" t="str">
        <f>四年级标准分</f>
        <v/>
      </c>
      <c r="AE1160" s="534" t="str">
        <f>四年级总分</f>
        <v/>
      </c>
      <c r="AF1160" s="517" t="str">
        <f>四年级等级</f>
        <v/>
      </c>
    </row>
    <row r="1161" spans="1:32">
      <c r="A1161" s="476">
        <v>417</v>
      </c>
      <c r="B1161" s="477">
        <v>39</v>
      </c>
      <c r="C1161" s="586"/>
      <c r="D1161" s="587"/>
      <c r="E1161" s="586"/>
      <c r="F1161" s="473"/>
      <c r="G1161" s="608"/>
      <c r="H1161" s="475"/>
      <c r="I1161" s="613"/>
      <c r="J1161" s="614"/>
      <c r="K1161" s="614"/>
      <c r="L1161" s="615"/>
      <c r="M1161" s="644"/>
      <c r="N1161" s="505" t="str">
        <f>四年级BMI</f>
        <v/>
      </c>
      <c r="O1161" s="499" t="str">
        <f>四年级BMI等级</f>
        <v/>
      </c>
      <c r="P1161" s="500" t="str">
        <f>四年级BMI得分</f>
        <v/>
      </c>
      <c r="Q1161" s="515" t="str">
        <f>四年级肺活量得分</f>
        <v/>
      </c>
      <c r="R1161" s="512" t="str">
        <f>四年级等级</f>
        <v/>
      </c>
      <c r="S1161" s="516" t="str">
        <f>四年级50米跑得分</f>
        <v/>
      </c>
      <c r="T1161" s="517" t="str">
        <f>四年级等级</f>
        <v/>
      </c>
      <c r="U1161" s="516" t="str">
        <f>四年级坐位体前屈得分</f>
        <v/>
      </c>
      <c r="V1161" s="517" t="str">
        <f>四年级等级</f>
        <v/>
      </c>
      <c r="W1161" s="516" t="str">
        <f>四年级一分钟跳绳得分</f>
        <v/>
      </c>
      <c r="X1161" s="517" t="str">
        <f>四年级等级</f>
        <v/>
      </c>
      <c r="Y1161" s="515" t="str">
        <f>四年级仰卧起坐得分</f>
        <v/>
      </c>
      <c r="Z1161" s="518" t="str">
        <f>四年级等级</f>
        <v/>
      </c>
      <c r="AA1161" s="533"/>
      <c r="AB1161" s="515"/>
      <c r="AC1161" s="533" t="str">
        <f>四年级跳绳附加分</f>
        <v/>
      </c>
      <c r="AD1161" s="534" t="str">
        <f>四年级标准分</f>
        <v/>
      </c>
      <c r="AE1161" s="534" t="str">
        <f>四年级总分</f>
        <v/>
      </c>
      <c r="AF1161" s="517" t="str">
        <f>四年级等级</f>
        <v/>
      </c>
    </row>
    <row r="1162" spans="1:32">
      <c r="A1162" s="476">
        <v>417</v>
      </c>
      <c r="B1162" s="477">
        <v>40</v>
      </c>
      <c r="C1162" s="586"/>
      <c r="D1162" s="587"/>
      <c r="E1162" s="586"/>
      <c r="F1162" s="473"/>
      <c r="G1162" s="608"/>
      <c r="H1162" s="475"/>
      <c r="I1162" s="613"/>
      <c r="J1162" s="614"/>
      <c r="K1162" s="614"/>
      <c r="L1162" s="615"/>
      <c r="M1162" s="644"/>
      <c r="N1162" s="505" t="str">
        <f>四年级BMI</f>
        <v/>
      </c>
      <c r="O1162" s="499" t="str">
        <f>四年级BMI等级</f>
        <v/>
      </c>
      <c r="P1162" s="500" t="str">
        <f>四年级BMI得分</f>
        <v/>
      </c>
      <c r="Q1162" s="515" t="str">
        <f>四年级肺活量得分</f>
        <v/>
      </c>
      <c r="R1162" s="512" t="str">
        <f>四年级等级</f>
        <v/>
      </c>
      <c r="S1162" s="516" t="str">
        <f>四年级50米跑得分</f>
        <v/>
      </c>
      <c r="T1162" s="517" t="str">
        <f>四年级等级</f>
        <v/>
      </c>
      <c r="U1162" s="516" t="str">
        <f>四年级坐位体前屈得分</f>
        <v/>
      </c>
      <c r="V1162" s="517" t="str">
        <f>四年级等级</f>
        <v/>
      </c>
      <c r="W1162" s="516" t="str">
        <f>四年级一分钟跳绳得分</f>
        <v/>
      </c>
      <c r="X1162" s="517" t="str">
        <f>四年级等级</f>
        <v/>
      </c>
      <c r="Y1162" s="515" t="str">
        <f>四年级仰卧起坐得分</f>
        <v/>
      </c>
      <c r="Z1162" s="518" t="str">
        <f>四年级等级</f>
        <v/>
      </c>
      <c r="AA1162" s="533"/>
      <c r="AB1162" s="515"/>
      <c r="AC1162" s="533" t="str">
        <f>四年级跳绳附加分</f>
        <v/>
      </c>
      <c r="AD1162" s="534" t="str">
        <f>四年级标准分</f>
        <v/>
      </c>
      <c r="AE1162" s="534" t="str">
        <f>四年级总分</f>
        <v/>
      </c>
      <c r="AF1162" s="517" t="str">
        <f>四年级等级</f>
        <v/>
      </c>
    </row>
    <row r="1163" spans="1:32">
      <c r="A1163" s="476">
        <v>417</v>
      </c>
      <c r="B1163" s="477">
        <v>41</v>
      </c>
      <c r="C1163" s="586"/>
      <c r="D1163" s="587"/>
      <c r="E1163" s="586"/>
      <c r="F1163" s="473"/>
      <c r="G1163" s="608"/>
      <c r="H1163" s="475"/>
      <c r="I1163" s="613"/>
      <c r="J1163" s="614"/>
      <c r="K1163" s="614"/>
      <c r="L1163" s="615"/>
      <c r="M1163" s="644"/>
      <c r="N1163" s="505" t="str">
        <f>四年级BMI</f>
        <v/>
      </c>
      <c r="O1163" s="499" t="str">
        <f>四年级BMI等级</f>
        <v/>
      </c>
      <c r="P1163" s="500" t="str">
        <f>四年级BMI得分</f>
        <v/>
      </c>
      <c r="Q1163" s="515" t="str">
        <f>四年级肺活量得分</f>
        <v/>
      </c>
      <c r="R1163" s="512" t="str">
        <f>四年级等级</f>
        <v/>
      </c>
      <c r="S1163" s="516" t="str">
        <f>四年级50米跑得分</f>
        <v/>
      </c>
      <c r="T1163" s="517" t="str">
        <f>四年级等级</f>
        <v/>
      </c>
      <c r="U1163" s="516" t="str">
        <f>四年级坐位体前屈得分</f>
        <v/>
      </c>
      <c r="V1163" s="517" t="str">
        <f>四年级等级</f>
        <v/>
      </c>
      <c r="W1163" s="516" t="str">
        <f>四年级一分钟跳绳得分</f>
        <v/>
      </c>
      <c r="X1163" s="517" t="str">
        <f>四年级等级</f>
        <v/>
      </c>
      <c r="Y1163" s="515" t="str">
        <f>四年级仰卧起坐得分</f>
        <v/>
      </c>
      <c r="Z1163" s="518" t="str">
        <f>四年级等级</f>
        <v/>
      </c>
      <c r="AA1163" s="533"/>
      <c r="AB1163" s="515"/>
      <c r="AC1163" s="533" t="str">
        <f>四年级跳绳附加分</f>
        <v/>
      </c>
      <c r="AD1163" s="534" t="str">
        <f>四年级标准分</f>
        <v/>
      </c>
      <c r="AE1163" s="534" t="str">
        <f>四年级总分</f>
        <v/>
      </c>
      <c r="AF1163" s="517" t="str">
        <f>四年级等级</f>
        <v/>
      </c>
    </row>
    <row r="1164" spans="1:32">
      <c r="A1164" s="476">
        <v>417</v>
      </c>
      <c r="B1164" s="477">
        <v>42</v>
      </c>
      <c r="C1164" s="586"/>
      <c r="D1164" s="587"/>
      <c r="E1164" s="586"/>
      <c r="F1164" s="473"/>
      <c r="G1164" s="608"/>
      <c r="H1164" s="475"/>
      <c r="I1164" s="613"/>
      <c r="J1164" s="614"/>
      <c r="K1164" s="614"/>
      <c r="L1164" s="615"/>
      <c r="M1164" s="644"/>
      <c r="N1164" s="505" t="str">
        <f>四年级BMI</f>
        <v/>
      </c>
      <c r="O1164" s="499" t="str">
        <f>四年级BMI等级</f>
        <v/>
      </c>
      <c r="P1164" s="500" t="str">
        <f>四年级BMI得分</f>
        <v/>
      </c>
      <c r="Q1164" s="515" t="str">
        <f>四年级肺活量得分</f>
        <v/>
      </c>
      <c r="R1164" s="512" t="str">
        <f>四年级等级</f>
        <v/>
      </c>
      <c r="S1164" s="516" t="str">
        <f>四年级50米跑得分</f>
        <v/>
      </c>
      <c r="T1164" s="517" t="str">
        <f>四年级等级</f>
        <v/>
      </c>
      <c r="U1164" s="516" t="str">
        <f>四年级坐位体前屈得分</f>
        <v/>
      </c>
      <c r="V1164" s="517" t="str">
        <f>四年级等级</f>
        <v/>
      </c>
      <c r="W1164" s="516" t="str">
        <f>四年级一分钟跳绳得分</f>
        <v/>
      </c>
      <c r="X1164" s="517" t="str">
        <f>四年级等级</f>
        <v/>
      </c>
      <c r="Y1164" s="515" t="str">
        <f>四年级仰卧起坐得分</f>
        <v/>
      </c>
      <c r="Z1164" s="518" t="str">
        <f>四年级等级</f>
        <v/>
      </c>
      <c r="AA1164" s="533"/>
      <c r="AB1164" s="515"/>
      <c r="AC1164" s="533" t="str">
        <f>四年级跳绳附加分</f>
        <v/>
      </c>
      <c r="AD1164" s="534" t="str">
        <f>四年级标准分</f>
        <v/>
      </c>
      <c r="AE1164" s="534" t="str">
        <f>四年级总分</f>
        <v/>
      </c>
      <c r="AF1164" s="517" t="str">
        <f>四年级等级</f>
        <v/>
      </c>
    </row>
    <row r="1165" spans="1:32">
      <c r="A1165" s="476">
        <v>417</v>
      </c>
      <c r="B1165" s="477">
        <v>43</v>
      </c>
      <c r="C1165" s="586"/>
      <c r="D1165" s="587"/>
      <c r="E1165" s="586"/>
      <c r="F1165" s="473"/>
      <c r="G1165" s="608"/>
      <c r="H1165" s="475"/>
      <c r="I1165" s="613"/>
      <c r="J1165" s="614"/>
      <c r="K1165" s="614"/>
      <c r="L1165" s="615"/>
      <c r="M1165" s="644"/>
      <c r="N1165" s="505" t="str">
        <f>四年级BMI</f>
        <v/>
      </c>
      <c r="O1165" s="499" t="str">
        <f>四年级BMI等级</f>
        <v/>
      </c>
      <c r="P1165" s="500" t="str">
        <f>四年级BMI得分</f>
        <v/>
      </c>
      <c r="Q1165" s="515" t="str">
        <f>四年级肺活量得分</f>
        <v/>
      </c>
      <c r="R1165" s="512" t="str">
        <f>四年级等级</f>
        <v/>
      </c>
      <c r="S1165" s="516" t="str">
        <f>四年级50米跑得分</f>
        <v/>
      </c>
      <c r="T1165" s="517" t="str">
        <f>四年级等级</f>
        <v/>
      </c>
      <c r="U1165" s="516" t="str">
        <f>四年级坐位体前屈得分</f>
        <v/>
      </c>
      <c r="V1165" s="517" t="str">
        <f>四年级等级</f>
        <v/>
      </c>
      <c r="W1165" s="516" t="str">
        <f>四年级一分钟跳绳得分</f>
        <v/>
      </c>
      <c r="X1165" s="517" t="str">
        <f>四年级等级</f>
        <v/>
      </c>
      <c r="Y1165" s="515" t="str">
        <f>四年级仰卧起坐得分</f>
        <v/>
      </c>
      <c r="Z1165" s="518" t="str">
        <f>四年级等级</f>
        <v/>
      </c>
      <c r="AA1165" s="533"/>
      <c r="AB1165" s="515"/>
      <c r="AC1165" s="533" t="str">
        <f>四年级跳绳附加分</f>
        <v/>
      </c>
      <c r="AD1165" s="534" t="str">
        <f>四年级标准分</f>
        <v/>
      </c>
      <c r="AE1165" s="534" t="str">
        <f>四年级总分</f>
        <v/>
      </c>
      <c r="AF1165" s="517" t="str">
        <f>四年级等级</f>
        <v/>
      </c>
    </row>
    <row r="1166" spans="1:32">
      <c r="A1166" s="476">
        <v>417</v>
      </c>
      <c r="B1166" s="477">
        <v>44</v>
      </c>
      <c r="C1166" s="586"/>
      <c r="D1166" s="587"/>
      <c r="E1166" s="586"/>
      <c r="F1166" s="473"/>
      <c r="G1166" s="608"/>
      <c r="H1166" s="475"/>
      <c r="I1166" s="613"/>
      <c r="J1166" s="614"/>
      <c r="K1166" s="614"/>
      <c r="L1166" s="615"/>
      <c r="M1166" s="644"/>
      <c r="N1166" s="505" t="str">
        <f>四年级BMI</f>
        <v/>
      </c>
      <c r="O1166" s="499" t="str">
        <f>四年级BMI等级</f>
        <v/>
      </c>
      <c r="P1166" s="500" t="str">
        <f>四年级BMI得分</f>
        <v/>
      </c>
      <c r="Q1166" s="515" t="str">
        <f>四年级肺活量得分</f>
        <v/>
      </c>
      <c r="R1166" s="512" t="str">
        <f>四年级等级</f>
        <v/>
      </c>
      <c r="S1166" s="516" t="str">
        <f>四年级50米跑得分</f>
        <v/>
      </c>
      <c r="T1166" s="517" t="str">
        <f>四年级等级</f>
        <v/>
      </c>
      <c r="U1166" s="516" t="str">
        <f>四年级坐位体前屈得分</f>
        <v/>
      </c>
      <c r="V1166" s="517" t="str">
        <f>四年级等级</f>
        <v/>
      </c>
      <c r="W1166" s="516" t="str">
        <f>四年级一分钟跳绳得分</f>
        <v/>
      </c>
      <c r="X1166" s="517" t="str">
        <f>四年级等级</f>
        <v/>
      </c>
      <c r="Y1166" s="515" t="str">
        <f>四年级仰卧起坐得分</f>
        <v/>
      </c>
      <c r="Z1166" s="518" t="str">
        <f>四年级等级</f>
        <v/>
      </c>
      <c r="AA1166" s="533"/>
      <c r="AB1166" s="515"/>
      <c r="AC1166" s="533" t="str">
        <f>四年级跳绳附加分</f>
        <v/>
      </c>
      <c r="AD1166" s="534" t="str">
        <f>四年级标准分</f>
        <v/>
      </c>
      <c r="AE1166" s="534" t="str">
        <f>四年级总分</f>
        <v/>
      </c>
      <c r="AF1166" s="517" t="str">
        <f>四年级等级</f>
        <v/>
      </c>
    </row>
    <row r="1167" spans="1:32">
      <c r="A1167" s="476">
        <v>417</v>
      </c>
      <c r="B1167" s="477">
        <v>45</v>
      </c>
      <c r="C1167" s="586"/>
      <c r="D1167" s="587"/>
      <c r="E1167" s="586"/>
      <c r="F1167" s="473"/>
      <c r="G1167" s="608"/>
      <c r="H1167" s="475"/>
      <c r="I1167" s="613"/>
      <c r="J1167" s="614"/>
      <c r="K1167" s="614"/>
      <c r="L1167" s="615"/>
      <c r="M1167" s="644"/>
      <c r="N1167" s="505" t="str">
        <f>四年级BMI</f>
        <v/>
      </c>
      <c r="O1167" s="499" t="str">
        <f>四年级BMI等级</f>
        <v/>
      </c>
      <c r="P1167" s="500" t="str">
        <f>四年级BMI得分</f>
        <v/>
      </c>
      <c r="Q1167" s="515" t="str">
        <f>四年级肺活量得分</f>
        <v/>
      </c>
      <c r="R1167" s="512" t="str">
        <f>四年级等级</f>
        <v/>
      </c>
      <c r="S1167" s="516" t="str">
        <f>四年级50米跑得分</f>
        <v/>
      </c>
      <c r="T1167" s="517" t="str">
        <f>四年级等级</f>
        <v/>
      </c>
      <c r="U1167" s="516" t="str">
        <f>四年级坐位体前屈得分</f>
        <v/>
      </c>
      <c r="V1167" s="517" t="str">
        <f>四年级等级</f>
        <v/>
      </c>
      <c r="W1167" s="516" t="str">
        <f>四年级一分钟跳绳得分</f>
        <v/>
      </c>
      <c r="X1167" s="517" t="str">
        <f>四年级等级</f>
        <v/>
      </c>
      <c r="Y1167" s="515" t="str">
        <f>四年级仰卧起坐得分</f>
        <v/>
      </c>
      <c r="Z1167" s="518" t="str">
        <f>四年级等级</f>
        <v/>
      </c>
      <c r="AA1167" s="533"/>
      <c r="AB1167" s="515"/>
      <c r="AC1167" s="533" t="str">
        <f>四年级跳绳附加分</f>
        <v/>
      </c>
      <c r="AD1167" s="534" t="str">
        <f>四年级标准分</f>
        <v/>
      </c>
      <c r="AE1167" s="534" t="str">
        <f>四年级总分</f>
        <v/>
      </c>
      <c r="AF1167" s="517" t="str">
        <f>四年级等级</f>
        <v/>
      </c>
    </row>
    <row r="1168" spans="1:32">
      <c r="A1168" s="476">
        <v>417</v>
      </c>
      <c r="B1168" s="477">
        <v>46</v>
      </c>
      <c r="C1168" s="586"/>
      <c r="D1168" s="587"/>
      <c r="E1168" s="586"/>
      <c r="F1168" s="473"/>
      <c r="G1168" s="608"/>
      <c r="H1168" s="475"/>
      <c r="I1168" s="613"/>
      <c r="J1168" s="614"/>
      <c r="K1168" s="614"/>
      <c r="L1168" s="615"/>
      <c r="M1168" s="644"/>
      <c r="N1168" s="505" t="str">
        <f>四年级BMI</f>
        <v/>
      </c>
      <c r="O1168" s="499" t="str">
        <f>四年级BMI等级</f>
        <v/>
      </c>
      <c r="P1168" s="500" t="str">
        <f>四年级BMI得分</f>
        <v/>
      </c>
      <c r="Q1168" s="515" t="str">
        <f>四年级肺活量得分</f>
        <v/>
      </c>
      <c r="R1168" s="512" t="str">
        <f>四年级等级</f>
        <v/>
      </c>
      <c r="S1168" s="516" t="str">
        <f>四年级50米跑得分</f>
        <v/>
      </c>
      <c r="T1168" s="517" t="str">
        <f>四年级等级</f>
        <v/>
      </c>
      <c r="U1168" s="516" t="str">
        <f>四年级坐位体前屈得分</f>
        <v/>
      </c>
      <c r="V1168" s="517" t="str">
        <f>四年级等级</f>
        <v/>
      </c>
      <c r="W1168" s="516" t="str">
        <f>四年级一分钟跳绳得分</f>
        <v/>
      </c>
      <c r="X1168" s="517" t="str">
        <f>四年级等级</f>
        <v/>
      </c>
      <c r="Y1168" s="515" t="str">
        <f>四年级仰卧起坐得分</f>
        <v/>
      </c>
      <c r="Z1168" s="518" t="str">
        <f>四年级等级</f>
        <v/>
      </c>
      <c r="AA1168" s="533"/>
      <c r="AB1168" s="515"/>
      <c r="AC1168" s="533" t="str">
        <f>四年级跳绳附加分</f>
        <v/>
      </c>
      <c r="AD1168" s="534" t="str">
        <f>四年级标准分</f>
        <v/>
      </c>
      <c r="AE1168" s="534" t="str">
        <f>四年级总分</f>
        <v/>
      </c>
      <c r="AF1168" s="517" t="str">
        <f>四年级等级</f>
        <v/>
      </c>
    </row>
    <row r="1169" spans="1:32">
      <c r="A1169" s="476">
        <v>417</v>
      </c>
      <c r="B1169" s="477">
        <v>47</v>
      </c>
      <c r="C1169" s="586"/>
      <c r="D1169" s="587"/>
      <c r="E1169" s="586"/>
      <c r="F1169" s="473"/>
      <c r="G1169" s="608"/>
      <c r="H1169" s="475"/>
      <c r="I1169" s="613"/>
      <c r="J1169" s="614"/>
      <c r="K1169" s="614"/>
      <c r="L1169" s="615"/>
      <c r="M1169" s="644"/>
      <c r="N1169" s="505" t="str">
        <f>四年级BMI</f>
        <v/>
      </c>
      <c r="O1169" s="499" t="str">
        <f>四年级BMI等级</f>
        <v/>
      </c>
      <c r="P1169" s="500" t="str">
        <f>四年级BMI得分</f>
        <v/>
      </c>
      <c r="Q1169" s="515" t="str">
        <f>四年级肺活量得分</f>
        <v/>
      </c>
      <c r="R1169" s="512" t="str">
        <f>四年级等级</f>
        <v/>
      </c>
      <c r="S1169" s="516" t="str">
        <f>四年级50米跑得分</f>
        <v/>
      </c>
      <c r="T1169" s="517" t="str">
        <f>四年级等级</f>
        <v/>
      </c>
      <c r="U1169" s="516" t="str">
        <f>四年级坐位体前屈得分</f>
        <v/>
      </c>
      <c r="V1169" s="517" t="str">
        <f>四年级等级</f>
        <v/>
      </c>
      <c r="W1169" s="516" t="str">
        <f>四年级一分钟跳绳得分</f>
        <v/>
      </c>
      <c r="X1169" s="517" t="str">
        <f>四年级等级</f>
        <v/>
      </c>
      <c r="Y1169" s="515" t="str">
        <f>四年级仰卧起坐得分</f>
        <v/>
      </c>
      <c r="Z1169" s="518" t="str">
        <f>四年级等级</f>
        <v/>
      </c>
      <c r="AA1169" s="533"/>
      <c r="AB1169" s="515"/>
      <c r="AC1169" s="533" t="str">
        <f>四年级跳绳附加分</f>
        <v/>
      </c>
      <c r="AD1169" s="534" t="str">
        <f>四年级标准分</f>
        <v/>
      </c>
      <c r="AE1169" s="534" t="str">
        <f>四年级总分</f>
        <v/>
      </c>
      <c r="AF1169" s="517" t="str">
        <f>四年级等级</f>
        <v/>
      </c>
    </row>
    <row r="1170" spans="1:32">
      <c r="A1170" s="476">
        <v>417</v>
      </c>
      <c r="B1170" s="477">
        <v>48</v>
      </c>
      <c r="C1170" s="586"/>
      <c r="D1170" s="587"/>
      <c r="E1170" s="586"/>
      <c r="F1170" s="473"/>
      <c r="G1170" s="608"/>
      <c r="H1170" s="475"/>
      <c r="I1170" s="613"/>
      <c r="J1170" s="614"/>
      <c r="K1170" s="614"/>
      <c r="L1170" s="615"/>
      <c r="M1170" s="644"/>
      <c r="N1170" s="505" t="str">
        <f>四年级BMI</f>
        <v/>
      </c>
      <c r="O1170" s="499" t="str">
        <f>四年级BMI等级</f>
        <v/>
      </c>
      <c r="P1170" s="500" t="str">
        <f>四年级BMI得分</f>
        <v/>
      </c>
      <c r="Q1170" s="515" t="str">
        <f>四年级肺活量得分</f>
        <v/>
      </c>
      <c r="R1170" s="512" t="str">
        <f>四年级等级</f>
        <v/>
      </c>
      <c r="S1170" s="516" t="str">
        <f>四年级50米跑得分</f>
        <v/>
      </c>
      <c r="T1170" s="517" t="str">
        <f>四年级等级</f>
        <v/>
      </c>
      <c r="U1170" s="516" t="str">
        <f>四年级坐位体前屈得分</f>
        <v/>
      </c>
      <c r="V1170" s="517" t="str">
        <f>四年级等级</f>
        <v/>
      </c>
      <c r="W1170" s="516" t="str">
        <f>四年级一分钟跳绳得分</f>
        <v/>
      </c>
      <c r="X1170" s="517" t="str">
        <f>四年级等级</f>
        <v/>
      </c>
      <c r="Y1170" s="515" t="str">
        <f>四年级仰卧起坐得分</f>
        <v/>
      </c>
      <c r="Z1170" s="518" t="str">
        <f>四年级等级</f>
        <v/>
      </c>
      <c r="AA1170" s="533"/>
      <c r="AB1170" s="515"/>
      <c r="AC1170" s="533" t="str">
        <f>四年级跳绳附加分</f>
        <v/>
      </c>
      <c r="AD1170" s="534" t="str">
        <f>四年级标准分</f>
        <v/>
      </c>
      <c r="AE1170" s="534" t="str">
        <f>四年级总分</f>
        <v/>
      </c>
      <c r="AF1170" s="517" t="str">
        <f>四年级等级</f>
        <v/>
      </c>
    </row>
    <row r="1171" spans="1:32">
      <c r="A1171" s="476">
        <v>417</v>
      </c>
      <c r="B1171" s="477">
        <v>49</v>
      </c>
      <c r="C1171" s="586"/>
      <c r="D1171" s="587"/>
      <c r="E1171" s="586"/>
      <c r="F1171" s="473"/>
      <c r="G1171" s="608"/>
      <c r="H1171" s="475"/>
      <c r="I1171" s="613"/>
      <c r="J1171" s="614"/>
      <c r="K1171" s="614"/>
      <c r="L1171" s="615"/>
      <c r="M1171" s="644"/>
      <c r="N1171" s="505" t="str">
        <f>四年级BMI</f>
        <v/>
      </c>
      <c r="O1171" s="499" t="str">
        <f>四年级BMI等级</f>
        <v/>
      </c>
      <c r="P1171" s="500" t="str">
        <f>四年级BMI得分</f>
        <v/>
      </c>
      <c r="Q1171" s="515" t="str">
        <f>四年级肺活量得分</f>
        <v/>
      </c>
      <c r="R1171" s="512" t="str">
        <f>四年级等级</f>
        <v/>
      </c>
      <c r="S1171" s="516" t="str">
        <f>四年级50米跑得分</f>
        <v/>
      </c>
      <c r="T1171" s="517" t="str">
        <f>四年级等级</f>
        <v/>
      </c>
      <c r="U1171" s="516" t="str">
        <f>四年级坐位体前屈得分</f>
        <v/>
      </c>
      <c r="V1171" s="517" t="str">
        <f>四年级等级</f>
        <v/>
      </c>
      <c r="W1171" s="516" t="str">
        <f>四年级一分钟跳绳得分</f>
        <v/>
      </c>
      <c r="X1171" s="517" t="str">
        <f>四年级等级</f>
        <v/>
      </c>
      <c r="Y1171" s="515" t="str">
        <f>四年级仰卧起坐得分</f>
        <v/>
      </c>
      <c r="Z1171" s="518" t="str">
        <f>四年级等级</f>
        <v/>
      </c>
      <c r="AA1171" s="533"/>
      <c r="AB1171" s="515"/>
      <c r="AC1171" s="533" t="str">
        <f>四年级跳绳附加分</f>
        <v/>
      </c>
      <c r="AD1171" s="534" t="str">
        <f>四年级标准分</f>
        <v/>
      </c>
      <c r="AE1171" s="534" t="str">
        <f>四年级总分</f>
        <v/>
      </c>
      <c r="AF1171" s="517" t="str">
        <f>四年级等级</f>
        <v/>
      </c>
    </row>
    <row r="1172" spans="1:32">
      <c r="A1172" s="476">
        <v>417</v>
      </c>
      <c r="B1172" s="477">
        <v>50</v>
      </c>
      <c r="C1172" s="586"/>
      <c r="D1172" s="587"/>
      <c r="E1172" s="586"/>
      <c r="F1172" s="473"/>
      <c r="G1172" s="608"/>
      <c r="H1172" s="475"/>
      <c r="I1172" s="613"/>
      <c r="J1172" s="614"/>
      <c r="K1172" s="614"/>
      <c r="L1172" s="615"/>
      <c r="M1172" s="644"/>
      <c r="N1172" s="505" t="str">
        <f>四年级BMI</f>
        <v/>
      </c>
      <c r="O1172" s="499" t="str">
        <f>四年级BMI等级</f>
        <v/>
      </c>
      <c r="P1172" s="500" t="str">
        <f>四年级BMI得分</f>
        <v/>
      </c>
      <c r="Q1172" s="515" t="str">
        <f>四年级肺活量得分</f>
        <v/>
      </c>
      <c r="R1172" s="512" t="str">
        <f>四年级等级</f>
        <v/>
      </c>
      <c r="S1172" s="516" t="str">
        <f>四年级50米跑得分</f>
        <v/>
      </c>
      <c r="T1172" s="517" t="str">
        <f>四年级等级</f>
        <v/>
      </c>
      <c r="U1172" s="516" t="str">
        <f>四年级坐位体前屈得分</f>
        <v/>
      </c>
      <c r="V1172" s="517" t="str">
        <f>四年级等级</f>
        <v/>
      </c>
      <c r="W1172" s="516" t="str">
        <f>四年级一分钟跳绳得分</f>
        <v/>
      </c>
      <c r="X1172" s="517" t="str">
        <f>四年级等级</f>
        <v/>
      </c>
      <c r="Y1172" s="515" t="str">
        <f>四年级仰卧起坐得分</f>
        <v/>
      </c>
      <c r="Z1172" s="518" t="str">
        <f>四年级等级</f>
        <v/>
      </c>
      <c r="AA1172" s="533"/>
      <c r="AB1172" s="515"/>
      <c r="AC1172" s="533" t="str">
        <f>四年级跳绳附加分</f>
        <v/>
      </c>
      <c r="AD1172" s="534" t="str">
        <f>四年级标准分</f>
        <v/>
      </c>
      <c r="AE1172" s="534" t="str">
        <f>四年级总分</f>
        <v/>
      </c>
      <c r="AF1172" s="517" t="str">
        <f>四年级等级</f>
        <v/>
      </c>
    </row>
    <row r="1173" spans="1:32">
      <c r="A1173" s="476">
        <v>417</v>
      </c>
      <c r="B1173" s="477">
        <v>51</v>
      </c>
      <c r="C1173" s="586"/>
      <c r="D1173" s="587"/>
      <c r="E1173" s="586"/>
      <c r="F1173" s="473"/>
      <c r="G1173" s="608"/>
      <c r="H1173" s="475"/>
      <c r="I1173" s="613"/>
      <c r="J1173" s="614"/>
      <c r="K1173" s="614"/>
      <c r="L1173" s="615"/>
      <c r="M1173" s="644"/>
      <c r="N1173" s="505" t="str">
        <f>四年级BMI</f>
        <v/>
      </c>
      <c r="O1173" s="499" t="str">
        <f>四年级BMI等级</f>
        <v/>
      </c>
      <c r="P1173" s="500" t="str">
        <f>四年级BMI得分</f>
        <v/>
      </c>
      <c r="Q1173" s="515" t="str">
        <f>四年级肺活量得分</f>
        <v/>
      </c>
      <c r="R1173" s="512" t="str">
        <f>四年级等级</f>
        <v/>
      </c>
      <c r="S1173" s="516" t="str">
        <f>四年级50米跑得分</f>
        <v/>
      </c>
      <c r="T1173" s="517" t="str">
        <f>四年级等级</f>
        <v/>
      </c>
      <c r="U1173" s="516" t="str">
        <f>四年级坐位体前屈得分</f>
        <v/>
      </c>
      <c r="V1173" s="517" t="str">
        <f>四年级等级</f>
        <v/>
      </c>
      <c r="W1173" s="516" t="str">
        <f>四年级一分钟跳绳得分</f>
        <v/>
      </c>
      <c r="X1173" s="517" t="str">
        <f>四年级等级</f>
        <v/>
      </c>
      <c r="Y1173" s="515" t="str">
        <f>四年级仰卧起坐得分</f>
        <v/>
      </c>
      <c r="Z1173" s="518" t="str">
        <f>四年级等级</f>
        <v/>
      </c>
      <c r="AA1173" s="533"/>
      <c r="AB1173" s="515"/>
      <c r="AC1173" s="533" t="str">
        <f>四年级跳绳附加分</f>
        <v/>
      </c>
      <c r="AD1173" s="534" t="str">
        <f>四年级标准分</f>
        <v/>
      </c>
      <c r="AE1173" s="534" t="str">
        <f>四年级总分</f>
        <v/>
      </c>
      <c r="AF1173" s="517" t="str">
        <f>四年级等级</f>
        <v/>
      </c>
    </row>
    <row r="1174" spans="1:32">
      <c r="A1174" s="476">
        <v>417</v>
      </c>
      <c r="B1174" s="477">
        <v>52</v>
      </c>
      <c r="C1174" s="586"/>
      <c r="D1174" s="587"/>
      <c r="E1174" s="586"/>
      <c r="F1174" s="473"/>
      <c r="G1174" s="608"/>
      <c r="H1174" s="475"/>
      <c r="I1174" s="613"/>
      <c r="J1174" s="614"/>
      <c r="K1174" s="614"/>
      <c r="L1174" s="615"/>
      <c r="M1174" s="644"/>
      <c r="N1174" s="505" t="str">
        <f>四年级BMI</f>
        <v/>
      </c>
      <c r="O1174" s="499" t="str">
        <f>四年级BMI等级</f>
        <v/>
      </c>
      <c r="P1174" s="500" t="str">
        <f>四年级BMI得分</f>
        <v/>
      </c>
      <c r="Q1174" s="515" t="str">
        <f>四年级肺活量得分</f>
        <v/>
      </c>
      <c r="R1174" s="512" t="str">
        <f>四年级等级</f>
        <v/>
      </c>
      <c r="S1174" s="516" t="str">
        <f>四年级50米跑得分</f>
        <v/>
      </c>
      <c r="T1174" s="517" t="str">
        <f>四年级等级</f>
        <v/>
      </c>
      <c r="U1174" s="516" t="str">
        <f>四年级坐位体前屈得分</f>
        <v/>
      </c>
      <c r="V1174" s="517" t="str">
        <f>四年级等级</f>
        <v/>
      </c>
      <c r="W1174" s="516" t="str">
        <f>四年级一分钟跳绳得分</f>
        <v/>
      </c>
      <c r="X1174" s="517" t="str">
        <f>四年级等级</f>
        <v/>
      </c>
      <c r="Y1174" s="515" t="str">
        <f>四年级仰卧起坐得分</f>
        <v/>
      </c>
      <c r="Z1174" s="518" t="str">
        <f>四年级等级</f>
        <v/>
      </c>
      <c r="AA1174" s="533"/>
      <c r="AB1174" s="515"/>
      <c r="AC1174" s="533" t="str">
        <f>四年级跳绳附加分</f>
        <v/>
      </c>
      <c r="AD1174" s="534" t="str">
        <f>四年级标准分</f>
        <v/>
      </c>
      <c r="AE1174" s="534" t="str">
        <f>四年级总分</f>
        <v/>
      </c>
      <c r="AF1174" s="517" t="str">
        <f>四年级等级</f>
        <v/>
      </c>
    </row>
    <row r="1175" spans="1:32">
      <c r="A1175" s="476">
        <v>417</v>
      </c>
      <c r="B1175" s="477">
        <v>53</v>
      </c>
      <c r="C1175" s="586"/>
      <c r="D1175" s="587"/>
      <c r="E1175" s="586"/>
      <c r="F1175" s="473"/>
      <c r="G1175" s="608"/>
      <c r="H1175" s="475"/>
      <c r="I1175" s="613"/>
      <c r="J1175" s="614"/>
      <c r="K1175" s="614"/>
      <c r="L1175" s="615"/>
      <c r="M1175" s="644"/>
      <c r="N1175" s="505" t="str">
        <f>四年级BMI</f>
        <v/>
      </c>
      <c r="O1175" s="499" t="str">
        <f>四年级BMI等级</f>
        <v/>
      </c>
      <c r="P1175" s="500" t="str">
        <f>四年级BMI得分</f>
        <v/>
      </c>
      <c r="Q1175" s="515" t="str">
        <f>四年级肺活量得分</f>
        <v/>
      </c>
      <c r="R1175" s="512" t="str">
        <f>四年级等级</f>
        <v/>
      </c>
      <c r="S1175" s="516" t="str">
        <f>四年级50米跑得分</f>
        <v/>
      </c>
      <c r="T1175" s="517" t="str">
        <f>四年级等级</f>
        <v/>
      </c>
      <c r="U1175" s="516" t="str">
        <f>四年级坐位体前屈得分</f>
        <v/>
      </c>
      <c r="V1175" s="517" t="str">
        <f>四年级等级</f>
        <v/>
      </c>
      <c r="W1175" s="516" t="str">
        <f>四年级一分钟跳绳得分</f>
        <v/>
      </c>
      <c r="X1175" s="517" t="str">
        <f>四年级等级</f>
        <v/>
      </c>
      <c r="Y1175" s="515" t="str">
        <f>四年级仰卧起坐得分</f>
        <v/>
      </c>
      <c r="Z1175" s="518" t="str">
        <f>四年级等级</f>
        <v/>
      </c>
      <c r="AA1175" s="533"/>
      <c r="AB1175" s="515"/>
      <c r="AC1175" s="533" t="str">
        <f>四年级跳绳附加分</f>
        <v/>
      </c>
      <c r="AD1175" s="534" t="str">
        <f>四年级标准分</f>
        <v/>
      </c>
      <c r="AE1175" s="534" t="str">
        <f>四年级总分</f>
        <v/>
      </c>
      <c r="AF1175" s="517" t="str">
        <f>四年级等级</f>
        <v/>
      </c>
    </row>
    <row r="1176" spans="1:32">
      <c r="A1176" s="476">
        <v>417</v>
      </c>
      <c r="B1176" s="477">
        <v>54</v>
      </c>
      <c r="C1176" s="586"/>
      <c r="D1176" s="587"/>
      <c r="E1176" s="586"/>
      <c r="F1176" s="473"/>
      <c r="G1176" s="608"/>
      <c r="H1176" s="475"/>
      <c r="I1176" s="613"/>
      <c r="J1176" s="614"/>
      <c r="K1176" s="614"/>
      <c r="L1176" s="615"/>
      <c r="M1176" s="644"/>
      <c r="N1176" s="505" t="str">
        <f>四年级BMI</f>
        <v/>
      </c>
      <c r="O1176" s="499" t="str">
        <f>四年级BMI等级</f>
        <v/>
      </c>
      <c r="P1176" s="500" t="str">
        <f>四年级BMI得分</f>
        <v/>
      </c>
      <c r="Q1176" s="515" t="str">
        <f>四年级肺活量得分</f>
        <v/>
      </c>
      <c r="R1176" s="512" t="str">
        <f>四年级等级</f>
        <v/>
      </c>
      <c r="S1176" s="516" t="str">
        <f>四年级50米跑得分</f>
        <v/>
      </c>
      <c r="T1176" s="517" t="str">
        <f>四年级等级</f>
        <v/>
      </c>
      <c r="U1176" s="516" t="str">
        <f>四年级坐位体前屈得分</f>
        <v/>
      </c>
      <c r="V1176" s="517" t="str">
        <f>四年级等级</f>
        <v/>
      </c>
      <c r="W1176" s="516" t="str">
        <f>四年级一分钟跳绳得分</f>
        <v/>
      </c>
      <c r="X1176" s="517" t="str">
        <f>四年级等级</f>
        <v/>
      </c>
      <c r="Y1176" s="515" t="str">
        <f>四年级仰卧起坐得分</f>
        <v/>
      </c>
      <c r="Z1176" s="518" t="str">
        <f>四年级等级</f>
        <v/>
      </c>
      <c r="AA1176" s="533"/>
      <c r="AB1176" s="515"/>
      <c r="AC1176" s="533" t="str">
        <f>四年级跳绳附加分</f>
        <v/>
      </c>
      <c r="AD1176" s="534" t="str">
        <f>四年级标准分</f>
        <v/>
      </c>
      <c r="AE1176" s="534" t="str">
        <f>四年级总分</f>
        <v/>
      </c>
      <c r="AF1176" s="517" t="str">
        <f>四年级等级</f>
        <v/>
      </c>
    </row>
    <row r="1177" spans="1:32">
      <c r="A1177" s="476">
        <v>417</v>
      </c>
      <c r="B1177" s="477">
        <v>55</v>
      </c>
      <c r="C1177" s="586"/>
      <c r="D1177" s="587"/>
      <c r="E1177" s="586"/>
      <c r="F1177" s="473"/>
      <c r="G1177" s="608"/>
      <c r="H1177" s="475"/>
      <c r="I1177" s="613"/>
      <c r="J1177" s="614"/>
      <c r="K1177" s="614"/>
      <c r="L1177" s="615"/>
      <c r="M1177" s="644"/>
      <c r="N1177" s="505" t="str">
        <f>四年级BMI</f>
        <v/>
      </c>
      <c r="O1177" s="499" t="str">
        <f>四年级BMI等级</f>
        <v/>
      </c>
      <c r="P1177" s="500" t="str">
        <f>四年级BMI得分</f>
        <v/>
      </c>
      <c r="Q1177" s="515" t="str">
        <f>四年级肺活量得分</f>
        <v/>
      </c>
      <c r="R1177" s="512" t="str">
        <f>四年级等级</f>
        <v/>
      </c>
      <c r="S1177" s="516" t="str">
        <f>四年级50米跑得分</f>
        <v/>
      </c>
      <c r="T1177" s="517" t="str">
        <f>四年级等级</f>
        <v/>
      </c>
      <c r="U1177" s="516" t="str">
        <f>四年级坐位体前屈得分</f>
        <v/>
      </c>
      <c r="V1177" s="517" t="str">
        <f>四年级等级</f>
        <v/>
      </c>
      <c r="W1177" s="516" t="str">
        <f>四年级一分钟跳绳得分</f>
        <v/>
      </c>
      <c r="X1177" s="517" t="str">
        <f>四年级等级</f>
        <v/>
      </c>
      <c r="Y1177" s="515" t="str">
        <f>四年级仰卧起坐得分</f>
        <v/>
      </c>
      <c r="Z1177" s="518" t="str">
        <f>四年级等级</f>
        <v/>
      </c>
      <c r="AA1177" s="533"/>
      <c r="AB1177" s="515"/>
      <c r="AC1177" s="533" t="str">
        <f>四年级跳绳附加分</f>
        <v/>
      </c>
      <c r="AD1177" s="534" t="str">
        <f>四年级标准分</f>
        <v/>
      </c>
      <c r="AE1177" s="534" t="str">
        <f>四年级总分</f>
        <v/>
      </c>
      <c r="AF1177" s="517" t="str">
        <f>四年级等级</f>
        <v/>
      </c>
    </row>
    <row r="1178" spans="1:32">
      <c r="A1178" s="476">
        <v>417</v>
      </c>
      <c r="B1178" s="477">
        <v>56</v>
      </c>
      <c r="C1178" s="586"/>
      <c r="D1178" s="587"/>
      <c r="E1178" s="586"/>
      <c r="F1178" s="473"/>
      <c r="G1178" s="608"/>
      <c r="H1178" s="475"/>
      <c r="I1178" s="613"/>
      <c r="J1178" s="614"/>
      <c r="K1178" s="614"/>
      <c r="L1178" s="615"/>
      <c r="M1178" s="644"/>
      <c r="N1178" s="505" t="str">
        <f>四年级BMI</f>
        <v/>
      </c>
      <c r="O1178" s="499" t="str">
        <f>四年级BMI等级</f>
        <v/>
      </c>
      <c r="P1178" s="500" t="str">
        <f>四年级BMI得分</f>
        <v/>
      </c>
      <c r="Q1178" s="515" t="str">
        <f>四年级肺活量得分</f>
        <v/>
      </c>
      <c r="R1178" s="512" t="str">
        <f>四年级等级</f>
        <v/>
      </c>
      <c r="S1178" s="516" t="str">
        <f>四年级50米跑得分</f>
        <v/>
      </c>
      <c r="T1178" s="517" t="str">
        <f>四年级等级</f>
        <v/>
      </c>
      <c r="U1178" s="516" t="str">
        <f>四年级坐位体前屈得分</f>
        <v/>
      </c>
      <c r="V1178" s="517" t="str">
        <f>四年级等级</f>
        <v/>
      </c>
      <c r="W1178" s="516" t="str">
        <f>四年级一分钟跳绳得分</f>
        <v/>
      </c>
      <c r="X1178" s="517" t="str">
        <f>四年级等级</f>
        <v/>
      </c>
      <c r="Y1178" s="515" t="str">
        <f>四年级仰卧起坐得分</f>
        <v/>
      </c>
      <c r="Z1178" s="518" t="str">
        <f>四年级等级</f>
        <v/>
      </c>
      <c r="AA1178" s="533"/>
      <c r="AB1178" s="515"/>
      <c r="AC1178" s="533" t="str">
        <f>四年级跳绳附加分</f>
        <v/>
      </c>
      <c r="AD1178" s="534" t="str">
        <f>四年级标准分</f>
        <v/>
      </c>
      <c r="AE1178" s="534" t="str">
        <f>四年级总分</f>
        <v/>
      </c>
      <c r="AF1178" s="517" t="str">
        <f>四年级等级</f>
        <v/>
      </c>
    </row>
    <row r="1179" spans="1:32">
      <c r="A1179" s="476">
        <v>417</v>
      </c>
      <c r="B1179" s="477">
        <v>57</v>
      </c>
      <c r="C1179" s="586"/>
      <c r="D1179" s="587"/>
      <c r="E1179" s="586"/>
      <c r="F1179" s="473"/>
      <c r="G1179" s="608"/>
      <c r="H1179" s="475"/>
      <c r="I1179" s="613"/>
      <c r="J1179" s="614"/>
      <c r="K1179" s="614"/>
      <c r="L1179" s="615"/>
      <c r="M1179" s="644"/>
      <c r="N1179" s="505" t="str">
        <f>四年级BMI</f>
        <v/>
      </c>
      <c r="O1179" s="499" t="str">
        <f>四年级BMI等级</f>
        <v/>
      </c>
      <c r="P1179" s="500" t="str">
        <f>四年级BMI得分</f>
        <v/>
      </c>
      <c r="Q1179" s="515" t="str">
        <f>四年级肺活量得分</f>
        <v/>
      </c>
      <c r="R1179" s="512" t="str">
        <f>四年级等级</f>
        <v/>
      </c>
      <c r="S1179" s="516" t="str">
        <f>四年级50米跑得分</f>
        <v/>
      </c>
      <c r="T1179" s="517" t="str">
        <f>四年级等级</f>
        <v/>
      </c>
      <c r="U1179" s="516" t="str">
        <f>四年级坐位体前屈得分</f>
        <v/>
      </c>
      <c r="V1179" s="517" t="str">
        <f>四年级等级</f>
        <v/>
      </c>
      <c r="W1179" s="516" t="str">
        <f>四年级一分钟跳绳得分</f>
        <v/>
      </c>
      <c r="X1179" s="517" t="str">
        <f>四年级等级</f>
        <v/>
      </c>
      <c r="Y1179" s="515" t="str">
        <f>四年级仰卧起坐得分</f>
        <v/>
      </c>
      <c r="Z1179" s="518" t="str">
        <f>四年级等级</f>
        <v/>
      </c>
      <c r="AA1179" s="533"/>
      <c r="AB1179" s="515"/>
      <c r="AC1179" s="533" t="str">
        <f>四年级跳绳附加分</f>
        <v/>
      </c>
      <c r="AD1179" s="534" t="str">
        <f>四年级标准分</f>
        <v/>
      </c>
      <c r="AE1179" s="534" t="str">
        <f>四年级总分</f>
        <v/>
      </c>
      <c r="AF1179" s="517" t="str">
        <f>四年级等级</f>
        <v/>
      </c>
    </row>
    <row r="1180" spans="1:32">
      <c r="A1180" s="476">
        <v>417</v>
      </c>
      <c r="B1180" s="477">
        <v>58</v>
      </c>
      <c r="C1180" s="586"/>
      <c r="D1180" s="587"/>
      <c r="E1180" s="586"/>
      <c r="F1180" s="473"/>
      <c r="G1180" s="608"/>
      <c r="H1180" s="475"/>
      <c r="I1180" s="613"/>
      <c r="J1180" s="614"/>
      <c r="K1180" s="614"/>
      <c r="L1180" s="615"/>
      <c r="M1180" s="644"/>
      <c r="N1180" s="505" t="str">
        <f>四年级BMI</f>
        <v/>
      </c>
      <c r="O1180" s="499" t="str">
        <f>四年级BMI等级</f>
        <v/>
      </c>
      <c r="P1180" s="500" t="str">
        <f>四年级BMI得分</f>
        <v/>
      </c>
      <c r="Q1180" s="515" t="str">
        <f>四年级肺活量得分</f>
        <v/>
      </c>
      <c r="R1180" s="512" t="str">
        <f>四年级等级</f>
        <v/>
      </c>
      <c r="S1180" s="516" t="str">
        <f>四年级50米跑得分</f>
        <v/>
      </c>
      <c r="T1180" s="517" t="str">
        <f>四年级等级</f>
        <v/>
      </c>
      <c r="U1180" s="516" t="str">
        <f>四年级坐位体前屈得分</f>
        <v/>
      </c>
      <c r="V1180" s="517" t="str">
        <f>四年级等级</f>
        <v/>
      </c>
      <c r="W1180" s="516" t="str">
        <f>四年级一分钟跳绳得分</f>
        <v/>
      </c>
      <c r="X1180" s="517" t="str">
        <f>四年级等级</f>
        <v/>
      </c>
      <c r="Y1180" s="515" t="str">
        <f>四年级仰卧起坐得分</f>
        <v/>
      </c>
      <c r="Z1180" s="518" t="str">
        <f>四年级等级</f>
        <v/>
      </c>
      <c r="AA1180" s="533"/>
      <c r="AB1180" s="515"/>
      <c r="AC1180" s="533" t="str">
        <f>四年级跳绳附加分</f>
        <v/>
      </c>
      <c r="AD1180" s="534" t="str">
        <f>四年级标准分</f>
        <v/>
      </c>
      <c r="AE1180" s="534" t="str">
        <f>四年级总分</f>
        <v/>
      </c>
      <c r="AF1180" s="517" t="str">
        <f>四年级等级</f>
        <v/>
      </c>
    </row>
    <row r="1181" spans="1:32">
      <c r="A1181" s="476">
        <v>417</v>
      </c>
      <c r="B1181" s="477">
        <v>59</v>
      </c>
      <c r="C1181" s="586"/>
      <c r="D1181" s="587"/>
      <c r="E1181" s="586"/>
      <c r="F1181" s="473"/>
      <c r="G1181" s="608"/>
      <c r="H1181" s="475"/>
      <c r="I1181" s="613"/>
      <c r="J1181" s="614"/>
      <c r="K1181" s="614"/>
      <c r="L1181" s="615"/>
      <c r="M1181" s="644"/>
      <c r="N1181" s="505" t="str">
        <f>四年级BMI</f>
        <v/>
      </c>
      <c r="O1181" s="499" t="str">
        <f>四年级BMI等级</f>
        <v/>
      </c>
      <c r="P1181" s="500" t="str">
        <f>四年级BMI得分</f>
        <v/>
      </c>
      <c r="Q1181" s="515" t="str">
        <f>四年级肺活量得分</f>
        <v/>
      </c>
      <c r="R1181" s="512" t="str">
        <f>四年级等级</f>
        <v/>
      </c>
      <c r="S1181" s="516" t="str">
        <f>四年级50米跑得分</f>
        <v/>
      </c>
      <c r="T1181" s="517" t="str">
        <f>四年级等级</f>
        <v/>
      </c>
      <c r="U1181" s="516" t="str">
        <f>四年级坐位体前屈得分</f>
        <v/>
      </c>
      <c r="V1181" s="517" t="str">
        <f>四年级等级</f>
        <v/>
      </c>
      <c r="W1181" s="516" t="str">
        <f>四年级一分钟跳绳得分</f>
        <v/>
      </c>
      <c r="X1181" s="517" t="str">
        <f>四年级等级</f>
        <v/>
      </c>
      <c r="Y1181" s="515" t="str">
        <f>四年级仰卧起坐得分</f>
        <v/>
      </c>
      <c r="Z1181" s="518" t="str">
        <f>四年级等级</f>
        <v/>
      </c>
      <c r="AA1181" s="533"/>
      <c r="AB1181" s="515"/>
      <c r="AC1181" s="533" t="str">
        <f>四年级跳绳附加分</f>
        <v/>
      </c>
      <c r="AD1181" s="534" t="str">
        <f>四年级标准分</f>
        <v/>
      </c>
      <c r="AE1181" s="534" t="str">
        <f>四年级总分</f>
        <v/>
      </c>
      <c r="AF1181" s="517" t="str">
        <f>四年级等级</f>
        <v/>
      </c>
    </row>
    <row r="1182" spans="1:32">
      <c r="A1182" s="476">
        <v>417</v>
      </c>
      <c r="B1182" s="477">
        <v>60</v>
      </c>
      <c r="C1182" s="586"/>
      <c r="D1182" s="587"/>
      <c r="E1182" s="586"/>
      <c r="F1182" s="473"/>
      <c r="G1182" s="608"/>
      <c r="H1182" s="475"/>
      <c r="I1182" s="613"/>
      <c r="J1182" s="614"/>
      <c r="K1182" s="614"/>
      <c r="L1182" s="615"/>
      <c r="M1182" s="644"/>
      <c r="N1182" s="505" t="str">
        <f>四年级BMI</f>
        <v/>
      </c>
      <c r="O1182" s="499" t="str">
        <f>四年级BMI等级</f>
        <v/>
      </c>
      <c r="P1182" s="500" t="str">
        <f>四年级BMI得分</f>
        <v/>
      </c>
      <c r="Q1182" s="515" t="str">
        <f>四年级肺活量得分</f>
        <v/>
      </c>
      <c r="R1182" s="512" t="str">
        <f>四年级等级</f>
        <v/>
      </c>
      <c r="S1182" s="516" t="str">
        <f>四年级50米跑得分</f>
        <v/>
      </c>
      <c r="T1182" s="517" t="str">
        <f>四年级等级</f>
        <v/>
      </c>
      <c r="U1182" s="516" t="str">
        <f>四年级坐位体前屈得分</f>
        <v/>
      </c>
      <c r="V1182" s="517" t="str">
        <f>四年级等级</f>
        <v/>
      </c>
      <c r="W1182" s="516" t="str">
        <f>四年级一分钟跳绳得分</f>
        <v/>
      </c>
      <c r="X1182" s="517" t="str">
        <f>四年级等级</f>
        <v/>
      </c>
      <c r="Y1182" s="515" t="str">
        <f>四年级仰卧起坐得分</f>
        <v/>
      </c>
      <c r="Z1182" s="518" t="str">
        <f>四年级等级</f>
        <v/>
      </c>
      <c r="AA1182" s="533"/>
      <c r="AB1182" s="515"/>
      <c r="AC1182" s="533" t="str">
        <f>四年级跳绳附加分</f>
        <v/>
      </c>
      <c r="AD1182" s="534" t="str">
        <f>四年级标准分</f>
        <v/>
      </c>
      <c r="AE1182" s="534" t="str">
        <f>四年级总分</f>
        <v/>
      </c>
      <c r="AF1182" s="517" t="str">
        <f>四年级等级</f>
        <v/>
      </c>
    </row>
    <row r="1183" spans="1:32">
      <c r="A1183" s="476">
        <v>417</v>
      </c>
      <c r="B1183" s="477">
        <v>61</v>
      </c>
      <c r="C1183" s="586"/>
      <c r="D1183" s="587"/>
      <c r="E1183" s="586"/>
      <c r="F1183" s="473"/>
      <c r="G1183" s="608"/>
      <c r="H1183" s="475"/>
      <c r="I1183" s="613"/>
      <c r="J1183" s="614"/>
      <c r="K1183" s="614"/>
      <c r="L1183" s="615"/>
      <c r="M1183" s="644"/>
      <c r="N1183" s="505" t="str">
        <f>四年级BMI</f>
        <v/>
      </c>
      <c r="O1183" s="499" t="str">
        <f>四年级BMI等级</f>
        <v/>
      </c>
      <c r="P1183" s="500" t="str">
        <f>四年级BMI得分</f>
        <v/>
      </c>
      <c r="Q1183" s="515" t="str">
        <f>四年级肺活量得分</f>
        <v/>
      </c>
      <c r="R1183" s="512" t="str">
        <f>四年级等级</f>
        <v/>
      </c>
      <c r="S1183" s="516" t="str">
        <f>四年级50米跑得分</f>
        <v/>
      </c>
      <c r="T1183" s="517" t="str">
        <f>四年级等级</f>
        <v/>
      </c>
      <c r="U1183" s="516" t="str">
        <f>四年级坐位体前屈得分</f>
        <v/>
      </c>
      <c r="V1183" s="517" t="str">
        <f>四年级等级</f>
        <v/>
      </c>
      <c r="W1183" s="516" t="str">
        <f>四年级一分钟跳绳得分</f>
        <v/>
      </c>
      <c r="X1183" s="517" t="str">
        <f>四年级等级</f>
        <v/>
      </c>
      <c r="Y1183" s="515" t="str">
        <f>四年级仰卧起坐得分</f>
        <v/>
      </c>
      <c r="Z1183" s="518" t="str">
        <f>四年级等级</f>
        <v/>
      </c>
      <c r="AA1183" s="533"/>
      <c r="AB1183" s="515"/>
      <c r="AC1183" s="533" t="str">
        <f>四年级跳绳附加分</f>
        <v/>
      </c>
      <c r="AD1183" s="534" t="str">
        <f>四年级标准分</f>
        <v/>
      </c>
      <c r="AE1183" s="534" t="str">
        <f>四年级总分</f>
        <v/>
      </c>
      <c r="AF1183" s="517" t="str">
        <f>四年级等级</f>
        <v/>
      </c>
    </row>
    <row r="1184" spans="1:32">
      <c r="A1184" s="476">
        <v>417</v>
      </c>
      <c r="B1184" s="477">
        <v>62</v>
      </c>
      <c r="C1184" s="586"/>
      <c r="D1184" s="587"/>
      <c r="E1184" s="586"/>
      <c r="F1184" s="473"/>
      <c r="G1184" s="608"/>
      <c r="H1184" s="475"/>
      <c r="I1184" s="613"/>
      <c r="J1184" s="614"/>
      <c r="K1184" s="614"/>
      <c r="L1184" s="615"/>
      <c r="M1184" s="644"/>
      <c r="N1184" s="505" t="str">
        <f>四年级BMI</f>
        <v/>
      </c>
      <c r="O1184" s="499" t="str">
        <f>四年级BMI等级</f>
        <v/>
      </c>
      <c r="P1184" s="500" t="str">
        <f>四年级BMI得分</f>
        <v/>
      </c>
      <c r="Q1184" s="515" t="str">
        <f>四年级肺活量得分</f>
        <v/>
      </c>
      <c r="R1184" s="512" t="str">
        <f>四年级等级</f>
        <v/>
      </c>
      <c r="S1184" s="516" t="str">
        <f>四年级50米跑得分</f>
        <v/>
      </c>
      <c r="T1184" s="517" t="str">
        <f>四年级等级</f>
        <v/>
      </c>
      <c r="U1184" s="516" t="str">
        <f>四年级坐位体前屈得分</f>
        <v/>
      </c>
      <c r="V1184" s="517" t="str">
        <f>四年级等级</f>
        <v/>
      </c>
      <c r="W1184" s="516" t="str">
        <f>四年级一分钟跳绳得分</f>
        <v/>
      </c>
      <c r="X1184" s="517" t="str">
        <f>四年级等级</f>
        <v/>
      </c>
      <c r="Y1184" s="515" t="str">
        <f>四年级仰卧起坐得分</f>
        <v/>
      </c>
      <c r="Z1184" s="518" t="str">
        <f>四年级等级</f>
        <v/>
      </c>
      <c r="AA1184" s="533"/>
      <c r="AB1184" s="515"/>
      <c r="AC1184" s="533" t="str">
        <f>四年级跳绳附加分</f>
        <v/>
      </c>
      <c r="AD1184" s="534" t="str">
        <f>四年级标准分</f>
        <v/>
      </c>
      <c r="AE1184" s="534" t="str">
        <f>四年级总分</f>
        <v/>
      </c>
      <c r="AF1184" s="517" t="str">
        <f>四年级等级</f>
        <v/>
      </c>
    </row>
    <row r="1185" spans="1:32">
      <c r="A1185" s="476">
        <v>417</v>
      </c>
      <c r="B1185" s="477">
        <v>63</v>
      </c>
      <c r="C1185" s="586"/>
      <c r="D1185" s="587"/>
      <c r="E1185" s="586"/>
      <c r="F1185" s="625"/>
      <c r="G1185" s="608"/>
      <c r="H1185" s="475"/>
      <c r="I1185" s="613"/>
      <c r="J1185" s="614"/>
      <c r="K1185" s="614"/>
      <c r="L1185" s="615"/>
      <c r="M1185" s="644"/>
      <c r="N1185" s="505" t="str">
        <f>四年级BMI</f>
        <v/>
      </c>
      <c r="O1185" s="499" t="str">
        <f>四年级BMI等级</f>
        <v/>
      </c>
      <c r="P1185" s="500" t="str">
        <f>四年级BMI得分</f>
        <v/>
      </c>
      <c r="Q1185" s="515" t="str">
        <f>四年级肺活量得分</f>
        <v/>
      </c>
      <c r="R1185" s="512" t="str">
        <f>四年级等级</f>
        <v/>
      </c>
      <c r="S1185" s="516" t="str">
        <f>四年级50米跑得分</f>
        <v/>
      </c>
      <c r="T1185" s="517" t="str">
        <f>四年级等级</f>
        <v/>
      </c>
      <c r="U1185" s="516" t="str">
        <f>四年级坐位体前屈得分</f>
        <v/>
      </c>
      <c r="V1185" s="517" t="str">
        <f>四年级等级</f>
        <v/>
      </c>
      <c r="W1185" s="516" t="str">
        <f>四年级一分钟跳绳得分</f>
        <v/>
      </c>
      <c r="X1185" s="517" t="str">
        <f>四年级等级</f>
        <v/>
      </c>
      <c r="Y1185" s="515" t="str">
        <f>四年级仰卧起坐得分</f>
        <v/>
      </c>
      <c r="Z1185" s="518" t="str">
        <f>四年级等级</f>
        <v/>
      </c>
      <c r="AA1185" s="533"/>
      <c r="AB1185" s="515"/>
      <c r="AC1185" s="533" t="str">
        <f>四年级跳绳附加分</f>
        <v/>
      </c>
      <c r="AD1185" s="534" t="str">
        <f>四年级标准分</f>
        <v/>
      </c>
      <c r="AE1185" s="534" t="str">
        <f>四年级总分</f>
        <v/>
      </c>
      <c r="AF1185" s="517" t="str">
        <f>四年级等级</f>
        <v/>
      </c>
    </row>
    <row r="1186" spans="1:32">
      <c r="A1186" s="476">
        <v>417</v>
      </c>
      <c r="B1186" s="477">
        <v>64</v>
      </c>
      <c r="C1186" s="586"/>
      <c r="D1186" s="587"/>
      <c r="E1186" s="586"/>
      <c r="F1186" s="625"/>
      <c r="G1186" s="608"/>
      <c r="H1186" s="475"/>
      <c r="I1186" s="613"/>
      <c r="J1186" s="614"/>
      <c r="K1186" s="614"/>
      <c r="L1186" s="615"/>
      <c r="M1186" s="644"/>
      <c r="N1186" s="505" t="str">
        <f>四年级BMI</f>
        <v/>
      </c>
      <c r="O1186" s="499" t="str">
        <f>四年级BMI等级</f>
        <v/>
      </c>
      <c r="P1186" s="500" t="str">
        <f>四年级BMI得分</f>
        <v/>
      </c>
      <c r="Q1186" s="515" t="str">
        <f>四年级肺活量得分</f>
        <v/>
      </c>
      <c r="R1186" s="512" t="str">
        <f>四年级等级</f>
        <v/>
      </c>
      <c r="S1186" s="516" t="str">
        <f>四年级50米跑得分</f>
        <v/>
      </c>
      <c r="T1186" s="517" t="str">
        <f>四年级等级</f>
        <v/>
      </c>
      <c r="U1186" s="516" t="str">
        <f>四年级坐位体前屈得分</f>
        <v/>
      </c>
      <c r="V1186" s="517" t="str">
        <f>四年级等级</f>
        <v/>
      </c>
      <c r="W1186" s="516" t="str">
        <f>四年级一分钟跳绳得分</f>
        <v/>
      </c>
      <c r="X1186" s="517" t="str">
        <f>四年级等级</f>
        <v/>
      </c>
      <c r="Y1186" s="515" t="str">
        <f>四年级仰卧起坐得分</f>
        <v/>
      </c>
      <c r="Z1186" s="518" t="str">
        <f>四年级等级</f>
        <v/>
      </c>
      <c r="AA1186" s="533"/>
      <c r="AB1186" s="515"/>
      <c r="AC1186" s="533" t="str">
        <f>四年级跳绳附加分</f>
        <v/>
      </c>
      <c r="AD1186" s="534" t="str">
        <f>四年级标准分</f>
        <v/>
      </c>
      <c r="AE1186" s="534" t="str">
        <f>四年级总分</f>
        <v/>
      </c>
      <c r="AF1186" s="517" t="str">
        <f>四年级等级</f>
        <v/>
      </c>
    </row>
    <row r="1187" spans="1:32">
      <c r="A1187" s="476">
        <v>417</v>
      </c>
      <c r="B1187" s="477">
        <v>65</v>
      </c>
      <c r="C1187" s="632"/>
      <c r="D1187" s="633"/>
      <c r="E1187" s="632"/>
      <c r="F1187" s="625"/>
      <c r="G1187" s="608"/>
      <c r="H1187" s="475"/>
      <c r="I1187" s="613"/>
      <c r="J1187" s="614"/>
      <c r="K1187" s="614"/>
      <c r="L1187" s="615"/>
      <c r="M1187" s="644"/>
      <c r="N1187" s="505" t="str">
        <f>四年级BMI</f>
        <v/>
      </c>
      <c r="O1187" s="499" t="str">
        <f>四年级BMI等级</f>
        <v/>
      </c>
      <c r="P1187" s="500" t="str">
        <f>四年级BMI得分</f>
        <v/>
      </c>
      <c r="Q1187" s="515" t="str">
        <f>四年级肺活量得分</f>
        <v/>
      </c>
      <c r="R1187" s="512" t="str">
        <f>四年级等级</f>
        <v/>
      </c>
      <c r="S1187" s="516" t="str">
        <f>四年级50米跑得分</f>
        <v/>
      </c>
      <c r="T1187" s="517" t="str">
        <f>四年级等级</f>
        <v/>
      </c>
      <c r="U1187" s="516" t="str">
        <f>四年级坐位体前屈得分</f>
        <v/>
      </c>
      <c r="V1187" s="517" t="str">
        <f>四年级等级</f>
        <v/>
      </c>
      <c r="W1187" s="516" t="str">
        <f>四年级一分钟跳绳得分</f>
        <v/>
      </c>
      <c r="X1187" s="517" t="str">
        <f>四年级等级</f>
        <v/>
      </c>
      <c r="Y1187" s="515" t="str">
        <f>四年级仰卧起坐得分</f>
        <v/>
      </c>
      <c r="Z1187" s="518" t="str">
        <f>四年级等级</f>
        <v/>
      </c>
      <c r="AA1187" s="533"/>
      <c r="AB1187" s="515"/>
      <c r="AC1187" s="533" t="str">
        <f>四年级跳绳附加分</f>
        <v/>
      </c>
      <c r="AD1187" s="534" t="str">
        <f>四年级标准分</f>
        <v/>
      </c>
      <c r="AE1187" s="534" t="str">
        <f>四年级总分</f>
        <v/>
      </c>
      <c r="AF1187" s="517" t="str">
        <f>四年级等级</f>
        <v/>
      </c>
    </row>
    <row r="1188" spans="1:32">
      <c r="A1188" s="476">
        <v>417</v>
      </c>
      <c r="B1188" s="477">
        <v>66</v>
      </c>
      <c r="C1188" s="632"/>
      <c r="D1188" s="633"/>
      <c r="E1188" s="632"/>
      <c r="F1188" s="625"/>
      <c r="G1188" s="608"/>
      <c r="H1188" s="475"/>
      <c r="I1188" s="613"/>
      <c r="J1188" s="614"/>
      <c r="K1188" s="614"/>
      <c r="L1188" s="615"/>
      <c r="M1188" s="644"/>
      <c r="N1188" s="505" t="str">
        <f>四年级BMI</f>
        <v/>
      </c>
      <c r="O1188" s="499" t="str">
        <f>四年级BMI等级</f>
        <v/>
      </c>
      <c r="P1188" s="500" t="str">
        <f>四年级BMI得分</f>
        <v/>
      </c>
      <c r="Q1188" s="515" t="str">
        <f>四年级肺活量得分</f>
        <v/>
      </c>
      <c r="R1188" s="512" t="str">
        <f>四年级等级</f>
        <v/>
      </c>
      <c r="S1188" s="516" t="str">
        <f>四年级50米跑得分</f>
        <v/>
      </c>
      <c r="T1188" s="517" t="str">
        <f>四年级等级</f>
        <v/>
      </c>
      <c r="U1188" s="516" t="str">
        <f>四年级坐位体前屈得分</f>
        <v/>
      </c>
      <c r="V1188" s="517" t="str">
        <f>四年级等级</f>
        <v/>
      </c>
      <c r="W1188" s="516" t="str">
        <f>四年级一分钟跳绳得分</f>
        <v/>
      </c>
      <c r="X1188" s="517" t="str">
        <f>四年级等级</f>
        <v/>
      </c>
      <c r="Y1188" s="515" t="str">
        <f>四年级仰卧起坐得分</f>
        <v/>
      </c>
      <c r="Z1188" s="518" t="str">
        <f>四年级等级</f>
        <v/>
      </c>
      <c r="AA1188" s="533"/>
      <c r="AB1188" s="515"/>
      <c r="AC1188" s="533" t="str">
        <f>四年级跳绳附加分</f>
        <v/>
      </c>
      <c r="AD1188" s="534" t="str">
        <f>四年级标准分</f>
        <v/>
      </c>
      <c r="AE1188" s="534" t="str">
        <f>四年级总分</f>
        <v/>
      </c>
      <c r="AF1188" s="517" t="str">
        <f>四年级等级</f>
        <v/>
      </c>
    </row>
    <row r="1189" spans="1:32">
      <c r="A1189" s="476">
        <v>417</v>
      </c>
      <c r="B1189" s="477">
        <v>67</v>
      </c>
      <c r="C1189" s="632"/>
      <c r="D1189" s="633"/>
      <c r="E1189" s="632"/>
      <c r="F1189" s="625"/>
      <c r="G1189" s="608"/>
      <c r="H1189" s="475"/>
      <c r="I1189" s="613"/>
      <c r="J1189" s="614"/>
      <c r="K1189" s="614"/>
      <c r="L1189" s="615"/>
      <c r="M1189" s="644"/>
      <c r="N1189" s="505" t="str">
        <f>四年级BMI</f>
        <v/>
      </c>
      <c r="O1189" s="499" t="str">
        <f>四年级BMI等级</f>
        <v/>
      </c>
      <c r="P1189" s="500" t="str">
        <f>四年级BMI得分</f>
        <v/>
      </c>
      <c r="Q1189" s="515" t="str">
        <f>四年级肺活量得分</f>
        <v/>
      </c>
      <c r="R1189" s="512" t="str">
        <f>四年级等级</f>
        <v/>
      </c>
      <c r="S1189" s="516" t="str">
        <f>四年级50米跑得分</f>
        <v/>
      </c>
      <c r="T1189" s="517" t="str">
        <f>四年级等级</f>
        <v/>
      </c>
      <c r="U1189" s="516" t="str">
        <f>四年级坐位体前屈得分</f>
        <v/>
      </c>
      <c r="V1189" s="517" t="str">
        <f>四年级等级</f>
        <v/>
      </c>
      <c r="W1189" s="516" t="str">
        <f>四年级一分钟跳绳得分</f>
        <v/>
      </c>
      <c r="X1189" s="517" t="str">
        <f>四年级等级</f>
        <v/>
      </c>
      <c r="Y1189" s="515" t="str">
        <f>四年级仰卧起坐得分</f>
        <v/>
      </c>
      <c r="Z1189" s="518" t="str">
        <f>四年级等级</f>
        <v/>
      </c>
      <c r="AA1189" s="533"/>
      <c r="AB1189" s="515"/>
      <c r="AC1189" s="533" t="str">
        <f>四年级跳绳附加分</f>
        <v/>
      </c>
      <c r="AD1189" s="534" t="str">
        <f>四年级标准分</f>
        <v/>
      </c>
      <c r="AE1189" s="534" t="str">
        <f>四年级总分</f>
        <v/>
      </c>
      <c r="AF1189" s="517" t="str">
        <f>四年级等级</f>
        <v/>
      </c>
    </row>
    <row r="1190" spans="1:32">
      <c r="A1190" s="476">
        <v>417</v>
      </c>
      <c r="B1190" s="477">
        <v>68</v>
      </c>
      <c r="C1190" s="632"/>
      <c r="D1190" s="633"/>
      <c r="E1190" s="632"/>
      <c r="F1190" s="625"/>
      <c r="G1190" s="608"/>
      <c r="H1190" s="475"/>
      <c r="I1190" s="613"/>
      <c r="J1190" s="614"/>
      <c r="K1190" s="614"/>
      <c r="L1190" s="615"/>
      <c r="M1190" s="644"/>
      <c r="N1190" s="505" t="str">
        <f>四年级BMI</f>
        <v/>
      </c>
      <c r="O1190" s="499" t="str">
        <f>四年级BMI等级</f>
        <v/>
      </c>
      <c r="P1190" s="500" t="str">
        <f>四年级BMI得分</f>
        <v/>
      </c>
      <c r="Q1190" s="515" t="str">
        <f>四年级肺活量得分</f>
        <v/>
      </c>
      <c r="R1190" s="512" t="str">
        <f>四年级等级</f>
        <v/>
      </c>
      <c r="S1190" s="516" t="str">
        <f>四年级50米跑得分</f>
        <v/>
      </c>
      <c r="T1190" s="517" t="str">
        <f>四年级等级</f>
        <v/>
      </c>
      <c r="U1190" s="516" t="str">
        <f>四年级坐位体前屈得分</f>
        <v/>
      </c>
      <c r="V1190" s="517" t="str">
        <f>四年级等级</f>
        <v/>
      </c>
      <c r="W1190" s="516" t="str">
        <f>四年级一分钟跳绳得分</f>
        <v/>
      </c>
      <c r="X1190" s="517" t="str">
        <f>四年级等级</f>
        <v/>
      </c>
      <c r="Y1190" s="515" t="str">
        <f>四年级仰卧起坐得分</f>
        <v/>
      </c>
      <c r="Z1190" s="518" t="str">
        <f>四年级等级</f>
        <v/>
      </c>
      <c r="AA1190" s="533"/>
      <c r="AB1190" s="515"/>
      <c r="AC1190" s="533" t="str">
        <f>四年级跳绳附加分</f>
        <v/>
      </c>
      <c r="AD1190" s="534" t="str">
        <f>四年级标准分</f>
        <v/>
      </c>
      <c r="AE1190" s="534" t="str">
        <f>四年级总分</f>
        <v/>
      </c>
      <c r="AF1190" s="517" t="str">
        <f>四年级等级</f>
        <v/>
      </c>
    </row>
    <row r="1191" spans="1:32">
      <c r="A1191" s="476">
        <v>417</v>
      </c>
      <c r="B1191" s="477">
        <v>69</v>
      </c>
      <c r="C1191" s="632"/>
      <c r="D1191" s="633"/>
      <c r="E1191" s="632"/>
      <c r="F1191" s="625"/>
      <c r="G1191" s="608"/>
      <c r="H1191" s="475"/>
      <c r="I1191" s="613"/>
      <c r="J1191" s="614"/>
      <c r="K1191" s="614"/>
      <c r="L1191" s="615"/>
      <c r="M1191" s="644"/>
      <c r="N1191" s="505" t="str">
        <f>四年级BMI</f>
        <v/>
      </c>
      <c r="O1191" s="499" t="str">
        <f>四年级BMI等级</f>
        <v/>
      </c>
      <c r="P1191" s="500" t="str">
        <f>四年级BMI得分</f>
        <v/>
      </c>
      <c r="Q1191" s="515" t="str">
        <f>四年级肺活量得分</f>
        <v/>
      </c>
      <c r="R1191" s="512" t="str">
        <f>四年级等级</f>
        <v/>
      </c>
      <c r="S1191" s="516" t="str">
        <f>四年级50米跑得分</f>
        <v/>
      </c>
      <c r="T1191" s="517" t="str">
        <f>四年级等级</f>
        <v/>
      </c>
      <c r="U1191" s="516" t="str">
        <f>四年级坐位体前屈得分</f>
        <v/>
      </c>
      <c r="V1191" s="517" t="str">
        <f>四年级等级</f>
        <v/>
      </c>
      <c r="W1191" s="516" t="str">
        <f>四年级一分钟跳绳得分</f>
        <v/>
      </c>
      <c r="X1191" s="517" t="str">
        <f>四年级等级</f>
        <v/>
      </c>
      <c r="Y1191" s="515" t="str">
        <f>四年级仰卧起坐得分</f>
        <v/>
      </c>
      <c r="Z1191" s="518" t="str">
        <f>四年级等级</f>
        <v/>
      </c>
      <c r="AA1191" s="533"/>
      <c r="AB1191" s="515"/>
      <c r="AC1191" s="533" t="str">
        <f>四年级跳绳附加分</f>
        <v/>
      </c>
      <c r="AD1191" s="534" t="str">
        <f>四年级标准分</f>
        <v/>
      </c>
      <c r="AE1191" s="534" t="str">
        <f>四年级总分</f>
        <v/>
      </c>
      <c r="AF1191" s="517" t="str">
        <f>四年级等级</f>
        <v/>
      </c>
    </row>
    <row r="1192" ht="15.75" spans="1:32">
      <c r="A1192" s="535">
        <v>417</v>
      </c>
      <c r="B1192" s="536">
        <v>70</v>
      </c>
      <c r="C1192" s="634"/>
      <c r="D1192" s="635"/>
      <c r="E1192" s="634"/>
      <c r="F1192" s="636"/>
      <c r="G1192" s="611"/>
      <c r="H1192" s="542"/>
      <c r="I1192" s="617"/>
      <c r="J1192" s="618"/>
      <c r="K1192" s="618"/>
      <c r="L1192" s="619"/>
      <c r="M1192" s="647"/>
      <c r="N1192" s="573" t="str">
        <f>四年级BMI</f>
        <v/>
      </c>
      <c r="O1192" s="574" t="str">
        <f>四年级BMI等级</f>
        <v/>
      </c>
      <c r="P1192" s="575" t="str">
        <f>四年级BMI得分</f>
        <v/>
      </c>
      <c r="Q1192" s="576" t="str">
        <f>四年级肺活量得分</f>
        <v/>
      </c>
      <c r="R1192" s="577" t="str">
        <f>四年级等级</f>
        <v/>
      </c>
      <c r="S1192" s="578" t="str">
        <f>四年级50米跑得分</f>
        <v/>
      </c>
      <c r="T1192" s="567" t="str">
        <f>四年级等级</f>
        <v/>
      </c>
      <c r="U1192" s="578" t="str">
        <f>四年级坐位体前屈得分</f>
        <v/>
      </c>
      <c r="V1192" s="567" t="str">
        <f>四年级等级</f>
        <v/>
      </c>
      <c r="W1192" s="578" t="str">
        <f>四年级一分钟跳绳得分</f>
        <v/>
      </c>
      <c r="X1192" s="567" t="str">
        <f>四年级等级</f>
        <v/>
      </c>
      <c r="Y1192" s="576" t="str">
        <f>四年级仰卧起坐得分</f>
        <v/>
      </c>
      <c r="Z1192" s="579" t="str">
        <f>四年级等级</f>
        <v/>
      </c>
      <c r="AA1192" s="565"/>
      <c r="AB1192" s="576"/>
      <c r="AC1192" s="565" t="str">
        <f>四年级跳绳附加分</f>
        <v/>
      </c>
      <c r="AD1192" s="566" t="str">
        <f>四年级标准分</f>
        <v/>
      </c>
      <c r="AE1192" s="566" t="str">
        <f>四年级总分</f>
        <v/>
      </c>
      <c r="AF1192" s="567" t="str">
        <f>四年级等级</f>
        <v/>
      </c>
    </row>
    <row r="1193" ht="15.75" spans="1:32">
      <c r="A1193" s="468">
        <v>418</v>
      </c>
      <c r="B1193" s="469">
        <v>1</v>
      </c>
      <c r="C1193" s="637"/>
      <c r="D1193" s="638"/>
      <c r="E1193" s="637"/>
      <c r="F1193" s="473"/>
      <c r="G1193" s="612"/>
      <c r="H1193" s="475"/>
      <c r="I1193" s="621"/>
      <c r="J1193" s="622"/>
      <c r="K1193" s="622"/>
      <c r="L1193" s="623"/>
      <c r="M1193" s="643"/>
      <c r="N1193" s="498" t="str">
        <f>四年级BMI</f>
        <v/>
      </c>
      <c r="O1193" s="499" t="str">
        <f>四年级BMI等级</f>
        <v/>
      </c>
      <c r="P1193" s="500" t="str">
        <f>四年级BMI得分</f>
        <v/>
      </c>
      <c r="Q1193" s="511" t="str">
        <f>四年级肺活量得分</f>
        <v/>
      </c>
      <c r="R1193" s="512" t="str">
        <f>四年级等级</f>
        <v/>
      </c>
      <c r="S1193" s="513" t="str">
        <f>四年级50米跑得分</f>
        <v/>
      </c>
      <c r="T1193" s="512" t="str">
        <f>四年级等级</f>
        <v/>
      </c>
      <c r="U1193" s="513" t="str">
        <f>四年级坐位体前屈得分</f>
        <v/>
      </c>
      <c r="V1193" s="512" t="str">
        <f>四年级等级</f>
        <v/>
      </c>
      <c r="W1193" s="513" t="str">
        <f>四年级一分钟跳绳得分</f>
        <v/>
      </c>
      <c r="X1193" s="512" t="str">
        <f>四年级等级</f>
        <v/>
      </c>
      <c r="Y1193" s="511" t="str">
        <f>四年级仰卧起坐得分</f>
        <v/>
      </c>
      <c r="Z1193" s="514" t="str">
        <f>四年级等级</f>
        <v/>
      </c>
      <c r="AA1193" s="530"/>
      <c r="AB1193" s="511"/>
      <c r="AC1193" s="530" t="str">
        <f>四年级跳绳附加分</f>
        <v/>
      </c>
      <c r="AD1193" s="531" t="str">
        <f>四年级标准分</f>
        <v/>
      </c>
      <c r="AE1193" s="531" t="str">
        <f>四年级总分</f>
        <v/>
      </c>
      <c r="AF1193" s="512" t="str">
        <f>四年级等级</f>
        <v/>
      </c>
    </row>
    <row r="1194" spans="1:32">
      <c r="A1194" s="476">
        <v>418</v>
      </c>
      <c r="B1194" s="477">
        <v>2</v>
      </c>
      <c r="C1194" s="632"/>
      <c r="D1194" s="633"/>
      <c r="E1194" s="632"/>
      <c r="F1194" s="473"/>
      <c r="G1194" s="608"/>
      <c r="H1194" s="475"/>
      <c r="I1194" s="613"/>
      <c r="J1194" s="614"/>
      <c r="K1194" s="614"/>
      <c r="L1194" s="615"/>
      <c r="M1194" s="644"/>
      <c r="N1194" s="505" t="str">
        <f>四年级BMI</f>
        <v/>
      </c>
      <c r="O1194" s="499" t="str">
        <f>四年级BMI等级</f>
        <v/>
      </c>
      <c r="P1194" s="500" t="str">
        <f>四年级BMI得分</f>
        <v/>
      </c>
      <c r="Q1194" s="515" t="str">
        <f>四年级肺活量得分</f>
        <v/>
      </c>
      <c r="R1194" s="512" t="str">
        <f>四年级等级</f>
        <v/>
      </c>
      <c r="S1194" s="516" t="str">
        <f>四年级50米跑得分</f>
        <v/>
      </c>
      <c r="T1194" s="517" t="str">
        <f>四年级等级</f>
        <v/>
      </c>
      <c r="U1194" s="516" t="str">
        <f>四年级坐位体前屈得分</f>
        <v/>
      </c>
      <c r="V1194" s="517" t="str">
        <f>四年级等级</f>
        <v/>
      </c>
      <c r="W1194" s="516" t="str">
        <f>四年级一分钟跳绳得分</f>
        <v/>
      </c>
      <c r="X1194" s="517" t="str">
        <f>四年级等级</f>
        <v/>
      </c>
      <c r="Y1194" s="515" t="str">
        <f>四年级仰卧起坐得分</f>
        <v/>
      </c>
      <c r="Z1194" s="518" t="str">
        <f>四年级等级</f>
        <v/>
      </c>
      <c r="AA1194" s="533"/>
      <c r="AB1194" s="515"/>
      <c r="AC1194" s="533" t="str">
        <f>四年级跳绳附加分</f>
        <v/>
      </c>
      <c r="AD1194" s="534" t="str">
        <f>四年级标准分</f>
        <v/>
      </c>
      <c r="AE1194" s="534" t="str">
        <f>四年级总分</f>
        <v/>
      </c>
      <c r="AF1194" s="517" t="str">
        <f>四年级等级</f>
        <v/>
      </c>
    </row>
    <row r="1195" spans="1:32">
      <c r="A1195" s="476">
        <v>418</v>
      </c>
      <c r="B1195" s="477">
        <v>3</v>
      </c>
      <c r="C1195" s="632"/>
      <c r="D1195" s="633"/>
      <c r="E1195" s="632"/>
      <c r="F1195" s="473"/>
      <c r="G1195" s="608"/>
      <c r="H1195" s="475"/>
      <c r="I1195" s="613"/>
      <c r="J1195" s="614"/>
      <c r="K1195" s="614"/>
      <c r="L1195" s="615"/>
      <c r="M1195" s="644"/>
      <c r="N1195" s="505" t="str">
        <f>四年级BMI</f>
        <v/>
      </c>
      <c r="O1195" s="499" t="str">
        <f>四年级BMI等级</f>
        <v/>
      </c>
      <c r="P1195" s="500" t="str">
        <f>四年级BMI得分</f>
        <v/>
      </c>
      <c r="Q1195" s="515" t="str">
        <f>四年级肺活量得分</f>
        <v/>
      </c>
      <c r="R1195" s="512" t="str">
        <f>四年级等级</f>
        <v/>
      </c>
      <c r="S1195" s="516" t="str">
        <f>四年级50米跑得分</f>
        <v/>
      </c>
      <c r="T1195" s="517" t="str">
        <f>四年级等级</f>
        <v/>
      </c>
      <c r="U1195" s="516" t="str">
        <f>四年级坐位体前屈得分</f>
        <v/>
      </c>
      <c r="V1195" s="517" t="str">
        <f>四年级等级</f>
        <v/>
      </c>
      <c r="W1195" s="516" t="str">
        <f>四年级一分钟跳绳得分</f>
        <v/>
      </c>
      <c r="X1195" s="517" t="str">
        <f>四年级等级</f>
        <v/>
      </c>
      <c r="Y1195" s="515" t="str">
        <f>四年级仰卧起坐得分</f>
        <v/>
      </c>
      <c r="Z1195" s="518" t="str">
        <f>四年级等级</f>
        <v/>
      </c>
      <c r="AA1195" s="533"/>
      <c r="AB1195" s="515"/>
      <c r="AC1195" s="533" t="str">
        <f>四年级跳绳附加分</f>
        <v/>
      </c>
      <c r="AD1195" s="534" t="str">
        <f>四年级标准分</f>
        <v/>
      </c>
      <c r="AE1195" s="534" t="str">
        <f>四年级总分</f>
        <v/>
      </c>
      <c r="AF1195" s="517" t="str">
        <f>四年级等级</f>
        <v/>
      </c>
    </row>
    <row r="1196" spans="1:32">
      <c r="A1196" s="476">
        <v>418</v>
      </c>
      <c r="B1196" s="477">
        <v>4</v>
      </c>
      <c r="C1196" s="632"/>
      <c r="D1196" s="633"/>
      <c r="E1196" s="632"/>
      <c r="F1196" s="473"/>
      <c r="G1196" s="608"/>
      <c r="H1196" s="475"/>
      <c r="I1196" s="613"/>
      <c r="J1196" s="614"/>
      <c r="K1196" s="614"/>
      <c r="L1196" s="615"/>
      <c r="M1196" s="644"/>
      <c r="N1196" s="505" t="str">
        <f>四年级BMI</f>
        <v/>
      </c>
      <c r="O1196" s="499" t="str">
        <f>四年级BMI等级</f>
        <v/>
      </c>
      <c r="P1196" s="500" t="str">
        <f>四年级BMI得分</f>
        <v/>
      </c>
      <c r="Q1196" s="515" t="str">
        <f>四年级肺活量得分</f>
        <v/>
      </c>
      <c r="R1196" s="512" t="str">
        <f>四年级等级</f>
        <v/>
      </c>
      <c r="S1196" s="516" t="str">
        <f>四年级50米跑得分</f>
        <v/>
      </c>
      <c r="T1196" s="517" t="str">
        <f>四年级等级</f>
        <v/>
      </c>
      <c r="U1196" s="516" t="str">
        <f>四年级坐位体前屈得分</f>
        <v/>
      </c>
      <c r="V1196" s="517" t="str">
        <f>四年级等级</f>
        <v/>
      </c>
      <c r="W1196" s="516" t="str">
        <f>四年级一分钟跳绳得分</f>
        <v/>
      </c>
      <c r="X1196" s="517" t="str">
        <f>四年级等级</f>
        <v/>
      </c>
      <c r="Y1196" s="515" t="str">
        <f>四年级仰卧起坐得分</f>
        <v/>
      </c>
      <c r="Z1196" s="518" t="str">
        <f>四年级等级</f>
        <v/>
      </c>
      <c r="AA1196" s="533"/>
      <c r="AB1196" s="515"/>
      <c r="AC1196" s="533" t="str">
        <f>四年级跳绳附加分</f>
        <v/>
      </c>
      <c r="AD1196" s="534" t="str">
        <f>四年级标准分</f>
        <v/>
      </c>
      <c r="AE1196" s="534" t="str">
        <f>四年级总分</f>
        <v/>
      </c>
      <c r="AF1196" s="517" t="str">
        <f>四年级等级</f>
        <v/>
      </c>
    </row>
    <row r="1197" spans="1:32">
      <c r="A1197" s="476">
        <v>418</v>
      </c>
      <c r="B1197" s="477">
        <v>5</v>
      </c>
      <c r="C1197" s="632"/>
      <c r="D1197" s="633"/>
      <c r="E1197" s="632"/>
      <c r="F1197" s="473"/>
      <c r="G1197" s="608"/>
      <c r="H1197" s="475"/>
      <c r="I1197" s="613"/>
      <c r="J1197" s="614"/>
      <c r="K1197" s="614"/>
      <c r="L1197" s="615"/>
      <c r="M1197" s="644"/>
      <c r="N1197" s="505" t="str">
        <f>四年级BMI</f>
        <v/>
      </c>
      <c r="O1197" s="499" t="str">
        <f>四年级BMI等级</f>
        <v/>
      </c>
      <c r="P1197" s="500" t="str">
        <f>四年级BMI得分</f>
        <v/>
      </c>
      <c r="Q1197" s="515" t="str">
        <f>四年级肺活量得分</f>
        <v/>
      </c>
      <c r="R1197" s="512" t="str">
        <f>四年级等级</f>
        <v/>
      </c>
      <c r="S1197" s="516" t="str">
        <f>四年级50米跑得分</f>
        <v/>
      </c>
      <c r="T1197" s="517" t="str">
        <f>四年级等级</f>
        <v/>
      </c>
      <c r="U1197" s="516" t="str">
        <f>四年级坐位体前屈得分</f>
        <v/>
      </c>
      <c r="V1197" s="517" t="str">
        <f>四年级等级</f>
        <v/>
      </c>
      <c r="W1197" s="516" t="str">
        <f>四年级一分钟跳绳得分</f>
        <v/>
      </c>
      <c r="X1197" s="517" t="str">
        <f>四年级等级</f>
        <v/>
      </c>
      <c r="Y1197" s="515" t="str">
        <f>四年级仰卧起坐得分</f>
        <v/>
      </c>
      <c r="Z1197" s="518" t="str">
        <f>四年级等级</f>
        <v/>
      </c>
      <c r="AA1197" s="533"/>
      <c r="AB1197" s="515"/>
      <c r="AC1197" s="533" t="str">
        <f>四年级跳绳附加分</f>
        <v/>
      </c>
      <c r="AD1197" s="534" t="str">
        <f>四年级标准分</f>
        <v/>
      </c>
      <c r="AE1197" s="534" t="str">
        <f>四年级总分</f>
        <v/>
      </c>
      <c r="AF1197" s="517" t="str">
        <f>四年级等级</f>
        <v/>
      </c>
    </row>
    <row r="1198" spans="1:32">
      <c r="A1198" s="476">
        <v>418</v>
      </c>
      <c r="B1198" s="477">
        <v>6</v>
      </c>
      <c r="C1198" s="632"/>
      <c r="D1198" s="633"/>
      <c r="E1198" s="632"/>
      <c r="F1198" s="473"/>
      <c r="G1198" s="608"/>
      <c r="H1198" s="475"/>
      <c r="I1198" s="613"/>
      <c r="J1198" s="614"/>
      <c r="K1198" s="614"/>
      <c r="L1198" s="615"/>
      <c r="M1198" s="644"/>
      <c r="N1198" s="505" t="str">
        <f>四年级BMI</f>
        <v/>
      </c>
      <c r="O1198" s="499" t="str">
        <f>四年级BMI等级</f>
        <v/>
      </c>
      <c r="P1198" s="500" t="str">
        <f>四年级BMI得分</f>
        <v/>
      </c>
      <c r="Q1198" s="515" t="str">
        <f>四年级肺活量得分</f>
        <v/>
      </c>
      <c r="R1198" s="512" t="str">
        <f>四年级等级</f>
        <v/>
      </c>
      <c r="S1198" s="516" t="str">
        <f>四年级50米跑得分</f>
        <v/>
      </c>
      <c r="T1198" s="517" t="str">
        <f>四年级等级</f>
        <v/>
      </c>
      <c r="U1198" s="516" t="str">
        <f>四年级坐位体前屈得分</f>
        <v/>
      </c>
      <c r="V1198" s="517" t="str">
        <f>四年级等级</f>
        <v/>
      </c>
      <c r="W1198" s="516" t="str">
        <f>四年级一分钟跳绳得分</f>
        <v/>
      </c>
      <c r="X1198" s="517" t="str">
        <f>四年级等级</f>
        <v/>
      </c>
      <c r="Y1198" s="515" t="str">
        <f>四年级仰卧起坐得分</f>
        <v/>
      </c>
      <c r="Z1198" s="518" t="str">
        <f>四年级等级</f>
        <v/>
      </c>
      <c r="AA1198" s="533"/>
      <c r="AB1198" s="515"/>
      <c r="AC1198" s="533" t="str">
        <f>四年级跳绳附加分</f>
        <v/>
      </c>
      <c r="AD1198" s="534" t="str">
        <f>四年级标准分</f>
        <v/>
      </c>
      <c r="AE1198" s="534" t="str">
        <f>四年级总分</f>
        <v/>
      </c>
      <c r="AF1198" s="517" t="str">
        <f>四年级等级</f>
        <v/>
      </c>
    </row>
    <row r="1199" spans="1:32">
      <c r="A1199" s="476">
        <v>418</v>
      </c>
      <c r="B1199" s="477">
        <v>7</v>
      </c>
      <c r="C1199" s="632"/>
      <c r="D1199" s="633"/>
      <c r="E1199" s="632"/>
      <c r="F1199" s="473"/>
      <c r="G1199" s="608"/>
      <c r="H1199" s="475"/>
      <c r="I1199" s="613"/>
      <c r="J1199" s="614"/>
      <c r="K1199" s="614"/>
      <c r="L1199" s="615"/>
      <c r="M1199" s="644"/>
      <c r="N1199" s="505" t="str">
        <f>四年级BMI</f>
        <v/>
      </c>
      <c r="O1199" s="499" t="str">
        <f>四年级BMI等级</f>
        <v/>
      </c>
      <c r="P1199" s="500" t="str">
        <f>四年级BMI得分</f>
        <v/>
      </c>
      <c r="Q1199" s="515" t="str">
        <f>四年级肺活量得分</f>
        <v/>
      </c>
      <c r="R1199" s="512" t="str">
        <f>四年级等级</f>
        <v/>
      </c>
      <c r="S1199" s="516" t="str">
        <f>四年级50米跑得分</f>
        <v/>
      </c>
      <c r="T1199" s="517" t="str">
        <f>四年级等级</f>
        <v/>
      </c>
      <c r="U1199" s="516" t="str">
        <f>四年级坐位体前屈得分</f>
        <v/>
      </c>
      <c r="V1199" s="517" t="str">
        <f>四年级等级</f>
        <v/>
      </c>
      <c r="W1199" s="516" t="str">
        <f>四年级一分钟跳绳得分</f>
        <v/>
      </c>
      <c r="X1199" s="517" t="str">
        <f>四年级等级</f>
        <v/>
      </c>
      <c r="Y1199" s="515" t="str">
        <f>四年级仰卧起坐得分</f>
        <v/>
      </c>
      <c r="Z1199" s="518" t="str">
        <f>四年级等级</f>
        <v/>
      </c>
      <c r="AA1199" s="533"/>
      <c r="AB1199" s="515"/>
      <c r="AC1199" s="533" t="str">
        <f>四年级跳绳附加分</f>
        <v/>
      </c>
      <c r="AD1199" s="534" t="str">
        <f>四年级标准分</f>
        <v/>
      </c>
      <c r="AE1199" s="534" t="str">
        <f>四年级总分</f>
        <v/>
      </c>
      <c r="AF1199" s="517" t="str">
        <f>四年级等级</f>
        <v/>
      </c>
    </row>
    <row r="1200" spans="1:32">
      <c r="A1200" s="476">
        <v>418</v>
      </c>
      <c r="B1200" s="477">
        <v>8</v>
      </c>
      <c r="C1200" s="632"/>
      <c r="D1200" s="633"/>
      <c r="E1200" s="632"/>
      <c r="F1200" s="473"/>
      <c r="G1200" s="608"/>
      <c r="H1200" s="475"/>
      <c r="I1200" s="613"/>
      <c r="J1200" s="614"/>
      <c r="K1200" s="614"/>
      <c r="L1200" s="615"/>
      <c r="M1200" s="644"/>
      <c r="N1200" s="505" t="str">
        <f>四年级BMI</f>
        <v/>
      </c>
      <c r="O1200" s="499" t="str">
        <f>四年级BMI等级</f>
        <v/>
      </c>
      <c r="P1200" s="500" t="str">
        <f>四年级BMI得分</f>
        <v/>
      </c>
      <c r="Q1200" s="515" t="str">
        <f>四年级肺活量得分</f>
        <v/>
      </c>
      <c r="R1200" s="512" t="str">
        <f>四年级等级</f>
        <v/>
      </c>
      <c r="S1200" s="516" t="str">
        <f>四年级50米跑得分</f>
        <v/>
      </c>
      <c r="T1200" s="517" t="str">
        <f>四年级等级</f>
        <v/>
      </c>
      <c r="U1200" s="516" t="str">
        <f>四年级坐位体前屈得分</f>
        <v/>
      </c>
      <c r="V1200" s="517" t="str">
        <f>四年级等级</f>
        <v/>
      </c>
      <c r="W1200" s="516" t="str">
        <f>四年级一分钟跳绳得分</f>
        <v/>
      </c>
      <c r="X1200" s="517" t="str">
        <f>四年级等级</f>
        <v/>
      </c>
      <c r="Y1200" s="515" t="str">
        <f>四年级仰卧起坐得分</f>
        <v/>
      </c>
      <c r="Z1200" s="518" t="str">
        <f>四年级等级</f>
        <v/>
      </c>
      <c r="AA1200" s="533"/>
      <c r="AB1200" s="515"/>
      <c r="AC1200" s="533" t="str">
        <f>四年级跳绳附加分</f>
        <v/>
      </c>
      <c r="AD1200" s="534" t="str">
        <f>四年级标准分</f>
        <v/>
      </c>
      <c r="AE1200" s="534" t="str">
        <f>四年级总分</f>
        <v/>
      </c>
      <c r="AF1200" s="517" t="str">
        <f>四年级等级</f>
        <v/>
      </c>
    </row>
    <row r="1201" spans="1:32">
      <c r="A1201" s="476">
        <v>418</v>
      </c>
      <c r="B1201" s="477">
        <v>9</v>
      </c>
      <c r="C1201" s="632"/>
      <c r="D1201" s="633"/>
      <c r="E1201" s="632"/>
      <c r="F1201" s="473"/>
      <c r="G1201" s="608"/>
      <c r="H1201" s="475"/>
      <c r="I1201" s="613"/>
      <c r="J1201" s="614"/>
      <c r="K1201" s="614"/>
      <c r="L1201" s="615"/>
      <c r="M1201" s="644"/>
      <c r="N1201" s="505" t="str">
        <f>四年级BMI</f>
        <v/>
      </c>
      <c r="O1201" s="499" t="str">
        <f>四年级BMI等级</f>
        <v/>
      </c>
      <c r="P1201" s="500" t="str">
        <f>四年级BMI得分</f>
        <v/>
      </c>
      <c r="Q1201" s="515" t="str">
        <f>四年级肺活量得分</f>
        <v/>
      </c>
      <c r="R1201" s="512" t="str">
        <f>四年级等级</f>
        <v/>
      </c>
      <c r="S1201" s="516" t="str">
        <f>四年级50米跑得分</f>
        <v/>
      </c>
      <c r="T1201" s="517" t="str">
        <f>四年级等级</f>
        <v/>
      </c>
      <c r="U1201" s="516" t="str">
        <f>四年级坐位体前屈得分</f>
        <v/>
      </c>
      <c r="V1201" s="517" t="str">
        <f>四年级等级</f>
        <v/>
      </c>
      <c r="W1201" s="516" t="str">
        <f>四年级一分钟跳绳得分</f>
        <v/>
      </c>
      <c r="X1201" s="517" t="str">
        <f>四年级等级</f>
        <v/>
      </c>
      <c r="Y1201" s="515" t="str">
        <f>四年级仰卧起坐得分</f>
        <v/>
      </c>
      <c r="Z1201" s="518" t="str">
        <f>四年级等级</f>
        <v/>
      </c>
      <c r="AA1201" s="533"/>
      <c r="AB1201" s="515"/>
      <c r="AC1201" s="533" t="str">
        <f>四年级跳绳附加分</f>
        <v/>
      </c>
      <c r="AD1201" s="534" t="str">
        <f>四年级标准分</f>
        <v/>
      </c>
      <c r="AE1201" s="534" t="str">
        <f>四年级总分</f>
        <v/>
      </c>
      <c r="AF1201" s="517" t="str">
        <f>四年级等级</f>
        <v/>
      </c>
    </row>
    <row r="1202" spans="1:32">
      <c r="A1202" s="476">
        <v>418</v>
      </c>
      <c r="B1202" s="477">
        <v>10</v>
      </c>
      <c r="C1202" s="632"/>
      <c r="D1202" s="633"/>
      <c r="E1202" s="632"/>
      <c r="F1202" s="473"/>
      <c r="G1202" s="608"/>
      <c r="H1202" s="475"/>
      <c r="I1202" s="613"/>
      <c r="J1202" s="614"/>
      <c r="K1202" s="614"/>
      <c r="L1202" s="615"/>
      <c r="M1202" s="644"/>
      <c r="N1202" s="505" t="str">
        <f>四年级BMI</f>
        <v/>
      </c>
      <c r="O1202" s="499" t="str">
        <f>四年级BMI等级</f>
        <v/>
      </c>
      <c r="P1202" s="500" t="str">
        <f>四年级BMI得分</f>
        <v/>
      </c>
      <c r="Q1202" s="515" t="str">
        <f>四年级肺活量得分</f>
        <v/>
      </c>
      <c r="R1202" s="512" t="str">
        <f>四年级等级</f>
        <v/>
      </c>
      <c r="S1202" s="516" t="str">
        <f>四年级50米跑得分</f>
        <v/>
      </c>
      <c r="T1202" s="517" t="str">
        <f>四年级等级</f>
        <v/>
      </c>
      <c r="U1202" s="516" t="str">
        <f>四年级坐位体前屈得分</f>
        <v/>
      </c>
      <c r="V1202" s="517" t="str">
        <f>四年级等级</f>
        <v/>
      </c>
      <c r="W1202" s="516" t="str">
        <f>四年级一分钟跳绳得分</f>
        <v/>
      </c>
      <c r="X1202" s="517" t="str">
        <f>四年级等级</f>
        <v/>
      </c>
      <c r="Y1202" s="515" t="str">
        <f>四年级仰卧起坐得分</f>
        <v/>
      </c>
      <c r="Z1202" s="518" t="str">
        <f>四年级等级</f>
        <v/>
      </c>
      <c r="AA1202" s="533"/>
      <c r="AB1202" s="515"/>
      <c r="AC1202" s="533" t="str">
        <f>四年级跳绳附加分</f>
        <v/>
      </c>
      <c r="AD1202" s="534" t="str">
        <f>四年级标准分</f>
        <v/>
      </c>
      <c r="AE1202" s="534" t="str">
        <f>四年级总分</f>
        <v/>
      </c>
      <c r="AF1202" s="517" t="str">
        <f>四年级等级</f>
        <v/>
      </c>
    </row>
    <row r="1203" spans="1:32">
      <c r="A1203" s="476">
        <v>418</v>
      </c>
      <c r="B1203" s="477">
        <v>11</v>
      </c>
      <c r="C1203" s="632"/>
      <c r="D1203" s="633"/>
      <c r="E1203" s="632"/>
      <c r="F1203" s="473"/>
      <c r="G1203" s="608"/>
      <c r="H1203" s="475"/>
      <c r="I1203" s="613"/>
      <c r="J1203" s="614"/>
      <c r="K1203" s="614"/>
      <c r="L1203" s="615"/>
      <c r="M1203" s="644"/>
      <c r="N1203" s="505" t="str">
        <f>四年级BMI</f>
        <v/>
      </c>
      <c r="O1203" s="499" t="str">
        <f>四年级BMI等级</f>
        <v/>
      </c>
      <c r="P1203" s="500" t="str">
        <f>四年级BMI得分</f>
        <v/>
      </c>
      <c r="Q1203" s="515" t="str">
        <f>四年级肺活量得分</f>
        <v/>
      </c>
      <c r="R1203" s="512" t="str">
        <f>四年级等级</f>
        <v/>
      </c>
      <c r="S1203" s="516" t="str">
        <f>四年级50米跑得分</f>
        <v/>
      </c>
      <c r="T1203" s="517" t="str">
        <f>四年级等级</f>
        <v/>
      </c>
      <c r="U1203" s="516" t="str">
        <f>四年级坐位体前屈得分</f>
        <v/>
      </c>
      <c r="V1203" s="517" t="str">
        <f>四年级等级</f>
        <v/>
      </c>
      <c r="W1203" s="516" t="str">
        <f>四年级一分钟跳绳得分</f>
        <v/>
      </c>
      <c r="X1203" s="517" t="str">
        <f>四年级等级</f>
        <v/>
      </c>
      <c r="Y1203" s="515" t="str">
        <f>四年级仰卧起坐得分</f>
        <v/>
      </c>
      <c r="Z1203" s="518" t="str">
        <f>四年级等级</f>
        <v/>
      </c>
      <c r="AA1203" s="533"/>
      <c r="AB1203" s="515"/>
      <c r="AC1203" s="533" t="str">
        <f>四年级跳绳附加分</f>
        <v/>
      </c>
      <c r="AD1203" s="534" t="str">
        <f>四年级标准分</f>
        <v/>
      </c>
      <c r="AE1203" s="534" t="str">
        <f>四年级总分</f>
        <v/>
      </c>
      <c r="AF1203" s="517" t="str">
        <f>四年级等级</f>
        <v/>
      </c>
    </row>
    <row r="1204" spans="1:32">
      <c r="A1204" s="476">
        <v>418</v>
      </c>
      <c r="B1204" s="477">
        <v>12</v>
      </c>
      <c r="C1204" s="632"/>
      <c r="D1204" s="633"/>
      <c r="E1204" s="632"/>
      <c r="F1204" s="473"/>
      <c r="G1204" s="608"/>
      <c r="H1204" s="475"/>
      <c r="I1204" s="613"/>
      <c r="J1204" s="614"/>
      <c r="K1204" s="614"/>
      <c r="L1204" s="615"/>
      <c r="M1204" s="644"/>
      <c r="N1204" s="505" t="str">
        <f>四年级BMI</f>
        <v/>
      </c>
      <c r="O1204" s="499" t="str">
        <f>四年级BMI等级</f>
        <v/>
      </c>
      <c r="P1204" s="500" t="str">
        <f>四年级BMI得分</f>
        <v/>
      </c>
      <c r="Q1204" s="515" t="str">
        <f>四年级肺活量得分</f>
        <v/>
      </c>
      <c r="R1204" s="512" t="str">
        <f>四年级等级</f>
        <v/>
      </c>
      <c r="S1204" s="516" t="str">
        <f>四年级50米跑得分</f>
        <v/>
      </c>
      <c r="T1204" s="517" t="str">
        <f>四年级等级</f>
        <v/>
      </c>
      <c r="U1204" s="516" t="str">
        <f>四年级坐位体前屈得分</f>
        <v/>
      </c>
      <c r="V1204" s="517" t="str">
        <f>四年级等级</f>
        <v/>
      </c>
      <c r="W1204" s="516" t="str">
        <f>四年级一分钟跳绳得分</f>
        <v/>
      </c>
      <c r="X1204" s="517" t="str">
        <f>四年级等级</f>
        <v/>
      </c>
      <c r="Y1204" s="515" t="str">
        <f>四年级仰卧起坐得分</f>
        <v/>
      </c>
      <c r="Z1204" s="518" t="str">
        <f>四年级等级</f>
        <v/>
      </c>
      <c r="AA1204" s="533"/>
      <c r="AB1204" s="515"/>
      <c r="AC1204" s="533" t="str">
        <f>四年级跳绳附加分</f>
        <v/>
      </c>
      <c r="AD1204" s="534" t="str">
        <f>四年级标准分</f>
        <v/>
      </c>
      <c r="AE1204" s="534" t="str">
        <f>四年级总分</f>
        <v/>
      </c>
      <c r="AF1204" s="517" t="str">
        <f>四年级等级</f>
        <v/>
      </c>
    </row>
    <row r="1205" spans="1:32">
      <c r="A1205" s="476">
        <v>418</v>
      </c>
      <c r="B1205" s="477">
        <v>13</v>
      </c>
      <c r="C1205" s="632"/>
      <c r="D1205" s="633"/>
      <c r="E1205" s="632"/>
      <c r="F1205" s="473"/>
      <c r="G1205" s="608"/>
      <c r="H1205" s="475"/>
      <c r="I1205" s="613"/>
      <c r="J1205" s="614"/>
      <c r="K1205" s="614"/>
      <c r="L1205" s="615"/>
      <c r="M1205" s="644"/>
      <c r="N1205" s="505" t="str">
        <f>四年级BMI</f>
        <v/>
      </c>
      <c r="O1205" s="499" t="str">
        <f>四年级BMI等级</f>
        <v/>
      </c>
      <c r="P1205" s="500" t="str">
        <f>四年级BMI得分</f>
        <v/>
      </c>
      <c r="Q1205" s="515" t="str">
        <f>四年级肺活量得分</f>
        <v/>
      </c>
      <c r="R1205" s="512" t="str">
        <f>四年级等级</f>
        <v/>
      </c>
      <c r="S1205" s="516" t="str">
        <f>四年级50米跑得分</f>
        <v/>
      </c>
      <c r="T1205" s="517" t="str">
        <f>四年级等级</f>
        <v/>
      </c>
      <c r="U1205" s="516" t="str">
        <f>四年级坐位体前屈得分</f>
        <v/>
      </c>
      <c r="V1205" s="517" t="str">
        <f>四年级等级</f>
        <v/>
      </c>
      <c r="W1205" s="516" t="str">
        <f>四年级一分钟跳绳得分</f>
        <v/>
      </c>
      <c r="X1205" s="517" t="str">
        <f>四年级等级</f>
        <v/>
      </c>
      <c r="Y1205" s="515" t="str">
        <f>四年级仰卧起坐得分</f>
        <v/>
      </c>
      <c r="Z1205" s="518" t="str">
        <f>四年级等级</f>
        <v/>
      </c>
      <c r="AA1205" s="533"/>
      <c r="AB1205" s="515"/>
      <c r="AC1205" s="533" t="str">
        <f>四年级跳绳附加分</f>
        <v/>
      </c>
      <c r="AD1205" s="534" t="str">
        <f>四年级标准分</f>
        <v/>
      </c>
      <c r="AE1205" s="534" t="str">
        <f>四年级总分</f>
        <v/>
      </c>
      <c r="AF1205" s="517" t="str">
        <f>四年级等级</f>
        <v/>
      </c>
    </row>
    <row r="1206" spans="1:32">
      <c r="A1206" s="476">
        <v>418</v>
      </c>
      <c r="B1206" s="477">
        <v>14</v>
      </c>
      <c r="C1206" s="632"/>
      <c r="D1206" s="633"/>
      <c r="E1206" s="632"/>
      <c r="F1206" s="473"/>
      <c r="G1206" s="608"/>
      <c r="H1206" s="475"/>
      <c r="I1206" s="613"/>
      <c r="J1206" s="614"/>
      <c r="K1206" s="614"/>
      <c r="L1206" s="615"/>
      <c r="M1206" s="644"/>
      <c r="N1206" s="505" t="str">
        <f>四年级BMI</f>
        <v/>
      </c>
      <c r="O1206" s="499" t="str">
        <f>四年级BMI等级</f>
        <v/>
      </c>
      <c r="P1206" s="500" t="str">
        <f>四年级BMI得分</f>
        <v/>
      </c>
      <c r="Q1206" s="515" t="str">
        <f>四年级肺活量得分</f>
        <v/>
      </c>
      <c r="R1206" s="512" t="str">
        <f>四年级等级</f>
        <v/>
      </c>
      <c r="S1206" s="516" t="str">
        <f>四年级50米跑得分</f>
        <v/>
      </c>
      <c r="T1206" s="517" t="str">
        <f>四年级等级</f>
        <v/>
      </c>
      <c r="U1206" s="516" t="str">
        <f>四年级坐位体前屈得分</f>
        <v/>
      </c>
      <c r="V1206" s="517" t="str">
        <f>四年级等级</f>
        <v/>
      </c>
      <c r="W1206" s="516" t="str">
        <f>四年级一分钟跳绳得分</f>
        <v/>
      </c>
      <c r="X1206" s="517" t="str">
        <f>四年级等级</f>
        <v/>
      </c>
      <c r="Y1206" s="515" t="str">
        <f>四年级仰卧起坐得分</f>
        <v/>
      </c>
      <c r="Z1206" s="518" t="str">
        <f>四年级等级</f>
        <v/>
      </c>
      <c r="AA1206" s="533"/>
      <c r="AB1206" s="515"/>
      <c r="AC1206" s="533" t="str">
        <f>四年级跳绳附加分</f>
        <v/>
      </c>
      <c r="AD1206" s="534" t="str">
        <f>四年级标准分</f>
        <v/>
      </c>
      <c r="AE1206" s="534" t="str">
        <f>四年级总分</f>
        <v/>
      </c>
      <c r="AF1206" s="517" t="str">
        <f>四年级等级</f>
        <v/>
      </c>
    </row>
    <row r="1207" spans="1:32">
      <c r="A1207" s="476">
        <v>418</v>
      </c>
      <c r="B1207" s="477">
        <v>15</v>
      </c>
      <c r="C1207" s="632"/>
      <c r="D1207" s="633"/>
      <c r="E1207" s="632"/>
      <c r="F1207" s="473"/>
      <c r="G1207" s="608"/>
      <c r="H1207" s="475"/>
      <c r="I1207" s="613"/>
      <c r="J1207" s="614"/>
      <c r="K1207" s="614"/>
      <c r="L1207" s="615"/>
      <c r="M1207" s="644"/>
      <c r="N1207" s="505" t="str">
        <f>四年级BMI</f>
        <v/>
      </c>
      <c r="O1207" s="499" t="str">
        <f>四年级BMI等级</f>
        <v/>
      </c>
      <c r="P1207" s="500" t="str">
        <f>四年级BMI得分</f>
        <v/>
      </c>
      <c r="Q1207" s="515" t="str">
        <f>四年级肺活量得分</f>
        <v/>
      </c>
      <c r="R1207" s="512" t="str">
        <f>四年级等级</f>
        <v/>
      </c>
      <c r="S1207" s="516" t="str">
        <f>四年级50米跑得分</f>
        <v/>
      </c>
      <c r="T1207" s="517" t="str">
        <f>四年级等级</f>
        <v/>
      </c>
      <c r="U1207" s="516" t="str">
        <f>四年级坐位体前屈得分</f>
        <v/>
      </c>
      <c r="V1207" s="517" t="str">
        <f>四年级等级</f>
        <v/>
      </c>
      <c r="W1207" s="516" t="str">
        <f>四年级一分钟跳绳得分</f>
        <v/>
      </c>
      <c r="X1207" s="517" t="str">
        <f>四年级等级</f>
        <v/>
      </c>
      <c r="Y1207" s="515" t="str">
        <f>四年级仰卧起坐得分</f>
        <v/>
      </c>
      <c r="Z1207" s="518" t="str">
        <f>四年级等级</f>
        <v/>
      </c>
      <c r="AA1207" s="533"/>
      <c r="AB1207" s="515"/>
      <c r="AC1207" s="533" t="str">
        <f>四年级跳绳附加分</f>
        <v/>
      </c>
      <c r="AD1207" s="534" t="str">
        <f>四年级标准分</f>
        <v/>
      </c>
      <c r="AE1207" s="534" t="str">
        <f>四年级总分</f>
        <v/>
      </c>
      <c r="AF1207" s="517" t="str">
        <f>四年级等级</f>
        <v/>
      </c>
    </row>
    <row r="1208" spans="1:32">
      <c r="A1208" s="476">
        <v>418</v>
      </c>
      <c r="B1208" s="477">
        <v>16</v>
      </c>
      <c r="C1208" s="632"/>
      <c r="D1208" s="633"/>
      <c r="E1208" s="632"/>
      <c r="F1208" s="473"/>
      <c r="G1208" s="608"/>
      <c r="H1208" s="475"/>
      <c r="I1208" s="613"/>
      <c r="J1208" s="614"/>
      <c r="K1208" s="614"/>
      <c r="L1208" s="615"/>
      <c r="M1208" s="644"/>
      <c r="N1208" s="505" t="str">
        <f>四年级BMI</f>
        <v/>
      </c>
      <c r="O1208" s="499" t="str">
        <f>四年级BMI等级</f>
        <v/>
      </c>
      <c r="P1208" s="500" t="str">
        <f>四年级BMI得分</f>
        <v/>
      </c>
      <c r="Q1208" s="515" t="str">
        <f>四年级肺活量得分</f>
        <v/>
      </c>
      <c r="R1208" s="512" t="str">
        <f>四年级等级</f>
        <v/>
      </c>
      <c r="S1208" s="516" t="str">
        <f>四年级50米跑得分</f>
        <v/>
      </c>
      <c r="T1208" s="517" t="str">
        <f>四年级等级</f>
        <v/>
      </c>
      <c r="U1208" s="516" t="str">
        <f>四年级坐位体前屈得分</f>
        <v/>
      </c>
      <c r="V1208" s="517" t="str">
        <f>四年级等级</f>
        <v/>
      </c>
      <c r="W1208" s="516" t="str">
        <f>四年级一分钟跳绳得分</f>
        <v/>
      </c>
      <c r="X1208" s="517" t="str">
        <f>四年级等级</f>
        <v/>
      </c>
      <c r="Y1208" s="515" t="str">
        <f>四年级仰卧起坐得分</f>
        <v/>
      </c>
      <c r="Z1208" s="518" t="str">
        <f>四年级等级</f>
        <v/>
      </c>
      <c r="AA1208" s="533"/>
      <c r="AB1208" s="515"/>
      <c r="AC1208" s="533" t="str">
        <f>四年级跳绳附加分</f>
        <v/>
      </c>
      <c r="AD1208" s="534" t="str">
        <f>四年级标准分</f>
        <v/>
      </c>
      <c r="AE1208" s="534" t="str">
        <f>四年级总分</f>
        <v/>
      </c>
      <c r="AF1208" s="517" t="str">
        <f>四年级等级</f>
        <v/>
      </c>
    </row>
    <row r="1209" spans="1:32">
      <c r="A1209" s="476">
        <v>418</v>
      </c>
      <c r="B1209" s="477">
        <v>17</v>
      </c>
      <c r="C1209" s="632"/>
      <c r="D1209" s="633"/>
      <c r="E1209" s="632"/>
      <c r="F1209" s="473"/>
      <c r="G1209" s="608"/>
      <c r="H1209" s="475"/>
      <c r="I1209" s="613"/>
      <c r="J1209" s="614"/>
      <c r="K1209" s="614"/>
      <c r="L1209" s="615"/>
      <c r="M1209" s="644"/>
      <c r="N1209" s="505" t="str">
        <f>四年级BMI</f>
        <v/>
      </c>
      <c r="O1209" s="499" t="str">
        <f>四年级BMI等级</f>
        <v/>
      </c>
      <c r="P1209" s="500" t="str">
        <f>四年级BMI得分</f>
        <v/>
      </c>
      <c r="Q1209" s="515" t="str">
        <f>四年级肺活量得分</f>
        <v/>
      </c>
      <c r="R1209" s="512" t="str">
        <f>四年级等级</f>
        <v/>
      </c>
      <c r="S1209" s="516" t="str">
        <f>四年级50米跑得分</f>
        <v/>
      </c>
      <c r="T1209" s="517" t="str">
        <f>四年级等级</f>
        <v/>
      </c>
      <c r="U1209" s="516" t="str">
        <f>四年级坐位体前屈得分</f>
        <v/>
      </c>
      <c r="V1209" s="517" t="str">
        <f>四年级等级</f>
        <v/>
      </c>
      <c r="W1209" s="516" t="str">
        <f>四年级一分钟跳绳得分</f>
        <v/>
      </c>
      <c r="X1209" s="517" t="str">
        <f>四年级等级</f>
        <v/>
      </c>
      <c r="Y1209" s="515" t="str">
        <f>四年级仰卧起坐得分</f>
        <v/>
      </c>
      <c r="Z1209" s="518" t="str">
        <f>四年级等级</f>
        <v/>
      </c>
      <c r="AA1209" s="533"/>
      <c r="AB1209" s="515"/>
      <c r="AC1209" s="533" t="str">
        <f>四年级跳绳附加分</f>
        <v/>
      </c>
      <c r="AD1209" s="534" t="str">
        <f>四年级标准分</f>
        <v/>
      </c>
      <c r="AE1209" s="534" t="str">
        <f>四年级总分</f>
        <v/>
      </c>
      <c r="AF1209" s="517" t="str">
        <f>四年级等级</f>
        <v/>
      </c>
    </row>
    <row r="1210" spans="1:32">
      <c r="A1210" s="476">
        <v>418</v>
      </c>
      <c r="B1210" s="477">
        <v>18</v>
      </c>
      <c r="C1210" s="632"/>
      <c r="D1210" s="633"/>
      <c r="E1210" s="632"/>
      <c r="F1210" s="473"/>
      <c r="G1210" s="608"/>
      <c r="H1210" s="475"/>
      <c r="I1210" s="613"/>
      <c r="J1210" s="614"/>
      <c r="K1210" s="614"/>
      <c r="L1210" s="615"/>
      <c r="M1210" s="644"/>
      <c r="N1210" s="505" t="str">
        <f>四年级BMI</f>
        <v/>
      </c>
      <c r="O1210" s="499" t="str">
        <f>四年级BMI等级</f>
        <v/>
      </c>
      <c r="P1210" s="500" t="str">
        <f>四年级BMI得分</f>
        <v/>
      </c>
      <c r="Q1210" s="515" t="str">
        <f>四年级肺活量得分</f>
        <v/>
      </c>
      <c r="R1210" s="512" t="str">
        <f>四年级等级</f>
        <v/>
      </c>
      <c r="S1210" s="516" t="str">
        <f>四年级50米跑得分</f>
        <v/>
      </c>
      <c r="T1210" s="517" t="str">
        <f>四年级等级</f>
        <v/>
      </c>
      <c r="U1210" s="516" t="str">
        <f>四年级坐位体前屈得分</f>
        <v/>
      </c>
      <c r="V1210" s="517" t="str">
        <f>四年级等级</f>
        <v/>
      </c>
      <c r="W1210" s="516" t="str">
        <f>四年级一分钟跳绳得分</f>
        <v/>
      </c>
      <c r="X1210" s="517" t="str">
        <f>四年级等级</f>
        <v/>
      </c>
      <c r="Y1210" s="515" t="str">
        <f>四年级仰卧起坐得分</f>
        <v/>
      </c>
      <c r="Z1210" s="518" t="str">
        <f>四年级等级</f>
        <v/>
      </c>
      <c r="AA1210" s="533"/>
      <c r="AB1210" s="515"/>
      <c r="AC1210" s="533" t="str">
        <f>四年级跳绳附加分</f>
        <v/>
      </c>
      <c r="AD1210" s="534" t="str">
        <f>四年级标准分</f>
        <v/>
      </c>
      <c r="AE1210" s="534" t="str">
        <f>四年级总分</f>
        <v/>
      </c>
      <c r="AF1210" s="517" t="str">
        <f>四年级等级</f>
        <v/>
      </c>
    </row>
    <row r="1211" spans="1:32">
      <c r="A1211" s="476">
        <v>418</v>
      </c>
      <c r="B1211" s="477">
        <v>19</v>
      </c>
      <c r="C1211" s="632"/>
      <c r="D1211" s="633"/>
      <c r="E1211" s="632"/>
      <c r="F1211" s="473"/>
      <c r="G1211" s="608"/>
      <c r="H1211" s="475"/>
      <c r="I1211" s="613"/>
      <c r="J1211" s="614"/>
      <c r="K1211" s="614"/>
      <c r="L1211" s="615"/>
      <c r="M1211" s="644"/>
      <c r="N1211" s="505" t="str">
        <f>四年级BMI</f>
        <v/>
      </c>
      <c r="O1211" s="499" t="str">
        <f>四年级BMI等级</f>
        <v/>
      </c>
      <c r="P1211" s="500" t="str">
        <f>四年级BMI得分</f>
        <v/>
      </c>
      <c r="Q1211" s="515" t="str">
        <f>四年级肺活量得分</f>
        <v/>
      </c>
      <c r="R1211" s="512" t="str">
        <f>四年级等级</f>
        <v/>
      </c>
      <c r="S1211" s="516" t="str">
        <f>四年级50米跑得分</f>
        <v/>
      </c>
      <c r="T1211" s="517" t="str">
        <f>四年级等级</f>
        <v/>
      </c>
      <c r="U1211" s="516" t="str">
        <f>四年级坐位体前屈得分</f>
        <v/>
      </c>
      <c r="V1211" s="517" t="str">
        <f>四年级等级</f>
        <v/>
      </c>
      <c r="W1211" s="516" t="str">
        <f>四年级一分钟跳绳得分</f>
        <v/>
      </c>
      <c r="X1211" s="517" t="str">
        <f>四年级等级</f>
        <v/>
      </c>
      <c r="Y1211" s="515" t="str">
        <f>四年级仰卧起坐得分</f>
        <v/>
      </c>
      <c r="Z1211" s="518" t="str">
        <f>四年级等级</f>
        <v/>
      </c>
      <c r="AA1211" s="533"/>
      <c r="AB1211" s="515"/>
      <c r="AC1211" s="533" t="str">
        <f>四年级跳绳附加分</f>
        <v/>
      </c>
      <c r="AD1211" s="534" t="str">
        <f>四年级标准分</f>
        <v/>
      </c>
      <c r="AE1211" s="534" t="str">
        <f>四年级总分</f>
        <v/>
      </c>
      <c r="AF1211" s="517" t="str">
        <f>四年级等级</f>
        <v/>
      </c>
    </row>
    <row r="1212" spans="1:32">
      <c r="A1212" s="476">
        <v>418</v>
      </c>
      <c r="B1212" s="477">
        <v>20</v>
      </c>
      <c r="C1212" s="632"/>
      <c r="D1212" s="633"/>
      <c r="E1212" s="632"/>
      <c r="F1212" s="473"/>
      <c r="G1212" s="608"/>
      <c r="H1212" s="475"/>
      <c r="I1212" s="613"/>
      <c r="J1212" s="614"/>
      <c r="K1212" s="614"/>
      <c r="L1212" s="615"/>
      <c r="M1212" s="644"/>
      <c r="N1212" s="505" t="str">
        <f>四年级BMI</f>
        <v/>
      </c>
      <c r="O1212" s="499" t="str">
        <f>四年级BMI等级</f>
        <v/>
      </c>
      <c r="P1212" s="500" t="str">
        <f>四年级BMI得分</f>
        <v/>
      </c>
      <c r="Q1212" s="515" t="str">
        <f>四年级肺活量得分</f>
        <v/>
      </c>
      <c r="R1212" s="512" t="str">
        <f>四年级等级</f>
        <v/>
      </c>
      <c r="S1212" s="516" t="str">
        <f>四年级50米跑得分</f>
        <v/>
      </c>
      <c r="T1212" s="517" t="str">
        <f>四年级等级</f>
        <v/>
      </c>
      <c r="U1212" s="516" t="str">
        <f>四年级坐位体前屈得分</f>
        <v/>
      </c>
      <c r="V1212" s="517" t="str">
        <f>四年级等级</f>
        <v/>
      </c>
      <c r="W1212" s="516" t="str">
        <f>四年级一分钟跳绳得分</f>
        <v/>
      </c>
      <c r="X1212" s="517" t="str">
        <f>四年级等级</f>
        <v/>
      </c>
      <c r="Y1212" s="515" t="str">
        <f>四年级仰卧起坐得分</f>
        <v/>
      </c>
      <c r="Z1212" s="518" t="str">
        <f>四年级等级</f>
        <v/>
      </c>
      <c r="AA1212" s="533"/>
      <c r="AB1212" s="515"/>
      <c r="AC1212" s="533" t="str">
        <f>四年级跳绳附加分</f>
        <v/>
      </c>
      <c r="AD1212" s="534" t="str">
        <f>四年级标准分</f>
        <v/>
      </c>
      <c r="AE1212" s="534" t="str">
        <f>四年级总分</f>
        <v/>
      </c>
      <c r="AF1212" s="517" t="str">
        <f>四年级等级</f>
        <v/>
      </c>
    </row>
    <row r="1213" spans="1:32">
      <c r="A1213" s="476">
        <v>418</v>
      </c>
      <c r="B1213" s="477">
        <v>21</v>
      </c>
      <c r="C1213" s="632"/>
      <c r="D1213" s="633"/>
      <c r="E1213" s="632"/>
      <c r="F1213" s="473"/>
      <c r="G1213" s="608"/>
      <c r="H1213" s="475"/>
      <c r="I1213" s="613"/>
      <c r="J1213" s="614"/>
      <c r="K1213" s="614"/>
      <c r="L1213" s="615"/>
      <c r="M1213" s="644"/>
      <c r="N1213" s="505" t="str">
        <f>四年级BMI</f>
        <v/>
      </c>
      <c r="O1213" s="499" t="str">
        <f>四年级BMI等级</f>
        <v/>
      </c>
      <c r="P1213" s="500" t="str">
        <f>四年级BMI得分</f>
        <v/>
      </c>
      <c r="Q1213" s="515" t="str">
        <f>四年级肺活量得分</f>
        <v/>
      </c>
      <c r="R1213" s="512" t="str">
        <f>四年级等级</f>
        <v/>
      </c>
      <c r="S1213" s="516" t="str">
        <f>四年级50米跑得分</f>
        <v/>
      </c>
      <c r="T1213" s="517" t="str">
        <f>四年级等级</f>
        <v/>
      </c>
      <c r="U1213" s="516" t="str">
        <f>四年级坐位体前屈得分</f>
        <v/>
      </c>
      <c r="V1213" s="517" t="str">
        <f>四年级等级</f>
        <v/>
      </c>
      <c r="W1213" s="516" t="str">
        <f>四年级一分钟跳绳得分</f>
        <v/>
      </c>
      <c r="X1213" s="517" t="str">
        <f>四年级等级</f>
        <v/>
      </c>
      <c r="Y1213" s="515" t="str">
        <f>四年级仰卧起坐得分</f>
        <v/>
      </c>
      <c r="Z1213" s="518" t="str">
        <f>四年级等级</f>
        <v/>
      </c>
      <c r="AA1213" s="533"/>
      <c r="AB1213" s="515"/>
      <c r="AC1213" s="533" t="str">
        <f>四年级跳绳附加分</f>
        <v/>
      </c>
      <c r="AD1213" s="534" t="str">
        <f>四年级标准分</f>
        <v/>
      </c>
      <c r="AE1213" s="534" t="str">
        <f>四年级总分</f>
        <v/>
      </c>
      <c r="AF1213" s="517" t="str">
        <f>四年级等级</f>
        <v/>
      </c>
    </row>
    <row r="1214" spans="1:32">
      <c r="A1214" s="476">
        <v>418</v>
      </c>
      <c r="B1214" s="477">
        <v>22</v>
      </c>
      <c r="C1214" s="632"/>
      <c r="D1214" s="633"/>
      <c r="E1214" s="632"/>
      <c r="F1214" s="473"/>
      <c r="G1214" s="608"/>
      <c r="H1214" s="475"/>
      <c r="I1214" s="613"/>
      <c r="J1214" s="614"/>
      <c r="K1214" s="614"/>
      <c r="L1214" s="615"/>
      <c r="M1214" s="644"/>
      <c r="N1214" s="505" t="str">
        <f>四年级BMI</f>
        <v/>
      </c>
      <c r="O1214" s="499" t="str">
        <f>四年级BMI等级</f>
        <v/>
      </c>
      <c r="P1214" s="500" t="str">
        <f>四年级BMI得分</f>
        <v/>
      </c>
      <c r="Q1214" s="515" t="str">
        <f>四年级肺活量得分</f>
        <v/>
      </c>
      <c r="R1214" s="512" t="str">
        <f>四年级等级</f>
        <v/>
      </c>
      <c r="S1214" s="516" t="str">
        <f>四年级50米跑得分</f>
        <v/>
      </c>
      <c r="T1214" s="517" t="str">
        <f>四年级等级</f>
        <v/>
      </c>
      <c r="U1214" s="516" t="str">
        <f>四年级坐位体前屈得分</f>
        <v/>
      </c>
      <c r="V1214" s="517" t="str">
        <f>四年级等级</f>
        <v/>
      </c>
      <c r="W1214" s="516" t="str">
        <f>四年级一分钟跳绳得分</f>
        <v/>
      </c>
      <c r="X1214" s="517" t="str">
        <f>四年级等级</f>
        <v/>
      </c>
      <c r="Y1214" s="515" t="str">
        <f>四年级仰卧起坐得分</f>
        <v/>
      </c>
      <c r="Z1214" s="518" t="str">
        <f>四年级等级</f>
        <v/>
      </c>
      <c r="AA1214" s="533"/>
      <c r="AB1214" s="515"/>
      <c r="AC1214" s="533" t="str">
        <f>四年级跳绳附加分</f>
        <v/>
      </c>
      <c r="AD1214" s="534" t="str">
        <f>四年级标准分</f>
        <v/>
      </c>
      <c r="AE1214" s="534" t="str">
        <f>四年级总分</f>
        <v/>
      </c>
      <c r="AF1214" s="517" t="str">
        <f>四年级等级</f>
        <v/>
      </c>
    </row>
    <row r="1215" spans="1:32">
      <c r="A1215" s="476">
        <v>418</v>
      </c>
      <c r="B1215" s="477">
        <v>23</v>
      </c>
      <c r="C1215" s="632"/>
      <c r="D1215" s="633"/>
      <c r="E1215" s="632"/>
      <c r="F1215" s="473"/>
      <c r="G1215" s="608"/>
      <c r="H1215" s="475"/>
      <c r="I1215" s="613"/>
      <c r="J1215" s="614"/>
      <c r="K1215" s="614"/>
      <c r="L1215" s="615"/>
      <c r="M1215" s="644"/>
      <c r="N1215" s="505" t="str">
        <f>四年级BMI</f>
        <v/>
      </c>
      <c r="O1215" s="499" t="str">
        <f>四年级BMI等级</f>
        <v/>
      </c>
      <c r="P1215" s="500" t="str">
        <f>四年级BMI得分</f>
        <v/>
      </c>
      <c r="Q1215" s="515" t="str">
        <f>四年级肺活量得分</f>
        <v/>
      </c>
      <c r="R1215" s="512" t="str">
        <f>四年级等级</f>
        <v/>
      </c>
      <c r="S1215" s="516" t="str">
        <f>四年级50米跑得分</f>
        <v/>
      </c>
      <c r="T1215" s="517" t="str">
        <f>四年级等级</f>
        <v/>
      </c>
      <c r="U1215" s="516" t="str">
        <f>四年级坐位体前屈得分</f>
        <v/>
      </c>
      <c r="V1215" s="517" t="str">
        <f>四年级等级</f>
        <v/>
      </c>
      <c r="W1215" s="516" t="str">
        <f>四年级一分钟跳绳得分</f>
        <v/>
      </c>
      <c r="X1215" s="517" t="str">
        <f>四年级等级</f>
        <v/>
      </c>
      <c r="Y1215" s="515" t="str">
        <f>四年级仰卧起坐得分</f>
        <v/>
      </c>
      <c r="Z1215" s="518" t="str">
        <f>四年级等级</f>
        <v/>
      </c>
      <c r="AA1215" s="533"/>
      <c r="AB1215" s="515"/>
      <c r="AC1215" s="533" t="str">
        <f>四年级跳绳附加分</f>
        <v/>
      </c>
      <c r="AD1215" s="534" t="str">
        <f>四年级标准分</f>
        <v/>
      </c>
      <c r="AE1215" s="534" t="str">
        <f>四年级总分</f>
        <v/>
      </c>
      <c r="AF1215" s="517" t="str">
        <f>四年级等级</f>
        <v/>
      </c>
    </row>
    <row r="1216" spans="1:32">
      <c r="A1216" s="476">
        <v>418</v>
      </c>
      <c r="B1216" s="477">
        <v>24</v>
      </c>
      <c r="C1216" s="632"/>
      <c r="D1216" s="633"/>
      <c r="E1216" s="632"/>
      <c r="F1216" s="473"/>
      <c r="G1216" s="608"/>
      <c r="H1216" s="475"/>
      <c r="I1216" s="613"/>
      <c r="J1216" s="614"/>
      <c r="K1216" s="614"/>
      <c r="L1216" s="615"/>
      <c r="M1216" s="644"/>
      <c r="N1216" s="505" t="str">
        <f>四年级BMI</f>
        <v/>
      </c>
      <c r="O1216" s="499" t="str">
        <f>四年级BMI等级</f>
        <v/>
      </c>
      <c r="P1216" s="500" t="str">
        <f>四年级BMI得分</f>
        <v/>
      </c>
      <c r="Q1216" s="515" t="str">
        <f>四年级肺活量得分</f>
        <v/>
      </c>
      <c r="R1216" s="512" t="str">
        <f>四年级等级</f>
        <v/>
      </c>
      <c r="S1216" s="516" t="str">
        <f>四年级50米跑得分</f>
        <v/>
      </c>
      <c r="T1216" s="517" t="str">
        <f>四年级等级</f>
        <v/>
      </c>
      <c r="U1216" s="516" t="str">
        <f>四年级坐位体前屈得分</f>
        <v/>
      </c>
      <c r="V1216" s="517" t="str">
        <f>四年级等级</f>
        <v/>
      </c>
      <c r="W1216" s="516" t="str">
        <f>四年级一分钟跳绳得分</f>
        <v/>
      </c>
      <c r="X1216" s="517" t="str">
        <f>四年级等级</f>
        <v/>
      </c>
      <c r="Y1216" s="515" t="str">
        <f>四年级仰卧起坐得分</f>
        <v/>
      </c>
      <c r="Z1216" s="518" t="str">
        <f>四年级等级</f>
        <v/>
      </c>
      <c r="AA1216" s="533"/>
      <c r="AB1216" s="515"/>
      <c r="AC1216" s="533" t="str">
        <f>四年级跳绳附加分</f>
        <v/>
      </c>
      <c r="AD1216" s="534" t="str">
        <f>四年级标准分</f>
        <v/>
      </c>
      <c r="AE1216" s="534" t="str">
        <f>四年级总分</f>
        <v/>
      </c>
      <c r="AF1216" s="517" t="str">
        <f>四年级等级</f>
        <v/>
      </c>
    </row>
    <row r="1217" spans="1:32">
      <c r="A1217" s="476">
        <v>418</v>
      </c>
      <c r="B1217" s="477">
        <v>25</v>
      </c>
      <c r="C1217" s="632"/>
      <c r="D1217" s="633"/>
      <c r="E1217" s="632"/>
      <c r="F1217" s="473"/>
      <c r="G1217" s="608"/>
      <c r="H1217" s="475"/>
      <c r="I1217" s="613"/>
      <c r="J1217" s="614"/>
      <c r="K1217" s="614"/>
      <c r="L1217" s="615"/>
      <c r="M1217" s="644"/>
      <c r="N1217" s="505" t="str">
        <f>四年级BMI</f>
        <v/>
      </c>
      <c r="O1217" s="499" t="str">
        <f>四年级BMI等级</f>
        <v/>
      </c>
      <c r="P1217" s="500" t="str">
        <f>四年级BMI得分</f>
        <v/>
      </c>
      <c r="Q1217" s="515" t="str">
        <f>四年级肺活量得分</f>
        <v/>
      </c>
      <c r="R1217" s="512" t="str">
        <f>四年级等级</f>
        <v/>
      </c>
      <c r="S1217" s="516" t="str">
        <f>四年级50米跑得分</f>
        <v/>
      </c>
      <c r="T1217" s="517" t="str">
        <f>四年级等级</f>
        <v/>
      </c>
      <c r="U1217" s="516" t="str">
        <f>四年级坐位体前屈得分</f>
        <v/>
      </c>
      <c r="V1217" s="517" t="str">
        <f>四年级等级</f>
        <v/>
      </c>
      <c r="W1217" s="516" t="str">
        <f>四年级一分钟跳绳得分</f>
        <v/>
      </c>
      <c r="X1217" s="517" t="str">
        <f>四年级等级</f>
        <v/>
      </c>
      <c r="Y1217" s="515" t="str">
        <f>四年级仰卧起坐得分</f>
        <v/>
      </c>
      <c r="Z1217" s="518" t="str">
        <f>四年级等级</f>
        <v/>
      </c>
      <c r="AA1217" s="533"/>
      <c r="AB1217" s="515"/>
      <c r="AC1217" s="533" t="str">
        <f>四年级跳绳附加分</f>
        <v/>
      </c>
      <c r="AD1217" s="534" t="str">
        <f>四年级标准分</f>
        <v/>
      </c>
      <c r="AE1217" s="534" t="str">
        <f>四年级总分</f>
        <v/>
      </c>
      <c r="AF1217" s="517" t="str">
        <f>四年级等级</f>
        <v/>
      </c>
    </row>
    <row r="1218" spans="1:32">
      <c r="A1218" s="476">
        <v>418</v>
      </c>
      <c r="B1218" s="477">
        <v>26</v>
      </c>
      <c r="C1218" s="632"/>
      <c r="D1218" s="633"/>
      <c r="E1218" s="632"/>
      <c r="F1218" s="473"/>
      <c r="G1218" s="608"/>
      <c r="H1218" s="475"/>
      <c r="I1218" s="613"/>
      <c r="J1218" s="614"/>
      <c r="K1218" s="614"/>
      <c r="L1218" s="615"/>
      <c r="M1218" s="644"/>
      <c r="N1218" s="505" t="str">
        <f>四年级BMI</f>
        <v/>
      </c>
      <c r="O1218" s="499" t="str">
        <f>四年级BMI等级</f>
        <v/>
      </c>
      <c r="P1218" s="500" t="str">
        <f>四年级BMI得分</f>
        <v/>
      </c>
      <c r="Q1218" s="515" t="str">
        <f>四年级肺活量得分</f>
        <v/>
      </c>
      <c r="R1218" s="512" t="str">
        <f>四年级等级</f>
        <v/>
      </c>
      <c r="S1218" s="516" t="str">
        <f>四年级50米跑得分</f>
        <v/>
      </c>
      <c r="T1218" s="517" t="str">
        <f>四年级等级</f>
        <v/>
      </c>
      <c r="U1218" s="516" t="str">
        <f>四年级坐位体前屈得分</f>
        <v/>
      </c>
      <c r="V1218" s="517" t="str">
        <f>四年级等级</f>
        <v/>
      </c>
      <c r="W1218" s="516" t="str">
        <f>四年级一分钟跳绳得分</f>
        <v/>
      </c>
      <c r="X1218" s="517" t="str">
        <f>四年级等级</f>
        <v/>
      </c>
      <c r="Y1218" s="515" t="str">
        <f>四年级仰卧起坐得分</f>
        <v/>
      </c>
      <c r="Z1218" s="518" t="str">
        <f>四年级等级</f>
        <v/>
      </c>
      <c r="AA1218" s="533"/>
      <c r="AB1218" s="515"/>
      <c r="AC1218" s="533" t="str">
        <f>四年级跳绳附加分</f>
        <v/>
      </c>
      <c r="AD1218" s="534" t="str">
        <f>四年级标准分</f>
        <v/>
      </c>
      <c r="AE1218" s="534" t="str">
        <f>四年级总分</f>
        <v/>
      </c>
      <c r="AF1218" s="517" t="str">
        <f>四年级等级</f>
        <v/>
      </c>
    </row>
    <row r="1219" spans="1:32">
      <c r="A1219" s="476">
        <v>418</v>
      </c>
      <c r="B1219" s="477">
        <v>27</v>
      </c>
      <c r="C1219" s="632"/>
      <c r="D1219" s="633"/>
      <c r="E1219" s="632"/>
      <c r="F1219" s="473"/>
      <c r="G1219" s="608"/>
      <c r="H1219" s="475"/>
      <c r="I1219" s="613"/>
      <c r="J1219" s="614"/>
      <c r="K1219" s="614"/>
      <c r="L1219" s="615"/>
      <c r="M1219" s="644"/>
      <c r="N1219" s="505" t="str">
        <f>四年级BMI</f>
        <v/>
      </c>
      <c r="O1219" s="499" t="str">
        <f>四年级BMI等级</f>
        <v/>
      </c>
      <c r="P1219" s="500" t="str">
        <f>四年级BMI得分</f>
        <v/>
      </c>
      <c r="Q1219" s="515" t="str">
        <f>四年级肺活量得分</f>
        <v/>
      </c>
      <c r="R1219" s="512" t="str">
        <f>四年级等级</f>
        <v/>
      </c>
      <c r="S1219" s="516" t="str">
        <f>四年级50米跑得分</f>
        <v/>
      </c>
      <c r="T1219" s="517" t="str">
        <f>四年级等级</f>
        <v/>
      </c>
      <c r="U1219" s="516" t="str">
        <f>四年级坐位体前屈得分</f>
        <v/>
      </c>
      <c r="V1219" s="517" t="str">
        <f>四年级等级</f>
        <v/>
      </c>
      <c r="W1219" s="516" t="str">
        <f>四年级一分钟跳绳得分</f>
        <v/>
      </c>
      <c r="X1219" s="517" t="str">
        <f>四年级等级</f>
        <v/>
      </c>
      <c r="Y1219" s="515" t="str">
        <f>四年级仰卧起坐得分</f>
        <v/>
      </c>
      <c r="Z1219" s="518" t="str">
        <f>四年级等级</f>
        <v/>
      </c>
      <c r="AA1219" s="533"/>
      <c r="AB1219" s="515"/>
      <c r="AC1219" s="533" t="str">
        <f>四年级跳绳附加分</f>
        <v/>
      </c>
      <c r="AD1219" s="534" t="str">
        <f>四年级标准分</f>
        <v/>
      </c>
      <c r="AE1219" s="534" t="str">
        <f>四年级总分</f>
        <v/>
      </c>
      <c r="AF1219" s="517" t="str">
        <f>四年级等级</f>
        <v/>
      </c>
    </row>
    <row r="1220" spans="1:32">
      <c r="A1220" s="476">
        <v>418</v>
      </c>
      <c r="B1220" s="477">
        <v>28</v>
      </c>
      <c r="C1220" s="632"/>
      <c r="D1220" s="633"/>
      <c r="E1220" s="632"/>
      <c r="F1220" s="473"/>
      <c r="G1220" s="608"/>
      <c r="H1220" s="475"/>
      <c r="I1220" s="613"/>
      <c r="J1220" s="614"/>
      <c r="K1220" s="614"/>
      <c r="L1220" s="615"/>
      <c r="M1220" s="644"/>
      <c r="N1220" s="505" t="str">
        <f>四年级BMI</f>
        <v/>
      </c>
      <c r="O1220" s="499" t="str">
        <f>四年级BMI等级</f>
        <v/>
      </c>
      <c r="P1220" s="500" t="str">
        <f>四年级BMI得分</f>
        <v/>
      </c>
      <c r="Q1220" s="515" t="str">
        <f>四年级肺活量得分</f>
        <v/>
      </c>
      <c r="R1220" s="512" t="str">
        <f>四年级等级</f>
        <v/>
      </c>
      <c r="S1220" s="516" t="str">
        <f>四年级50米跑得分</f>
        <v/>
      </c>
      <c r="T1220" s="517" t="str">
        <f>四年级等级</f>
        <v/>
      </c>
      <c r="U1220" s="516" t="str">
        <f>四年级坐位体前屈得分</f>
        <v/>
      </c>
      <c r="V1220" s="517" t="str">
        <f>四年级等级</f>
        <v/>
      </c>
      <c r="W1220" s="516" t="str">
        <f>四年级一分钟跳绳得分</f>
        <v/>
      </c>
      <c r="X1220" s="517" t="str">
        <f>四年级等级</f>
        <v/>
      </c>
      <c r="Y1220" s="515" t="str">
        <f>四年级仰卧起坐得分</f>
        <v/>
      </c>
      <c r="Z1220" s="518" t="str">
        <f>四年级等级</f>
        <v/>
      </c>
      <c r="AA1220" s="533"/>
      <c r="AB1220" s="515"/>
      <c r="AC1220" s="533" t="str">
        <f>四年级跳绳附加分</f>
        <v/>
      </c>
      <c r="AD1220" s="534" t="str">
        <f>四年级标准分</f>
        <v/>
      </c>
      <c r="AE1220" s="534" t="str">
        <f>四年级总分</f>
        <v/>
      </c>
      <c r="AF1220" s="517" t="str">
        <f>四年级等级</f>
        <v/>
      </c>
    </row>
    <row r="1221" spans="1:32">
      <c r="A1221" s="476">
        <v>418</v>
      </c>
      <c r="B1221" s="477">
        <v>29</v>
      </c>
      <c r="C1221" s="632"/>
      <c r="D1221" s="633"/>
      <c r="E1221" s="632"/>
      <c r="F1221" s="473"/>
      <c r="G1221" s="608"/>
      <c r="H1221" s="475"/>
      <c r="I1221" s="613"/>
      <c r="J1221" s="614"/>
      <c r="K1221" s="614"/>
      <c r="L1221" s="615"/>
      <c r="M1221" s="644"/>
      <c r="N1221" s="505" t="str">
        <f>四年级BMI</f>
        <v/>
      </c>
      <c r="O1221" s="499" t="str">
        <f>四年级BMI等级</f>
        <v/>
      </c>
      <c r="P1221" s="500" t="str">
        <f>四年级BMI得分</f>
        <v/>
      </c>
      <c r="Q1221" s="515" t="str">
        <f>四年级肺活量得分</f>
        <v/>
      </c>
      <c r="R1221" s="512" t="str">
        <f>四年级等级</f>
        <v/>
      </c>
      <c r="S1221" s="516" t="str">
        <f>四年级50米跑得分</f>
        <v/>
      </c>
      <c r="T1221" s="517" t="str">
        <f>四年级等级</f>
        <v/>
      </c>
      <c r="U1221" s="516" t="str">
        <f>四年级坐位体前屈得分</f>
        <v/>
      </c>
      <c r="V1221" s="517" t="str">
        <f>四年级等级</f>
        <v/>
      </c>
      <c r="W1221" s="516" t="str">
        <f>四年级一分钟跳绳得分</f>
        <v/>
      </c>
      <c r="X1221" s="517" t="str">
        <f>四年级等级</f>
        <v/>
      </c>
      <c r="Y1221" s="515" t="str">
        <f>四年级仰卧起坐得分</f>
        <v/>
      </c>
      <c r="Z1221" s="518" t="str">
        <f>四年级等级</f>
        <v/>
      </c>
      <c r="AA1221" s="533"/>
      <c r="AB1221" s="515"/>
      <c r="AC1221" s="533" t="str">
        <f>四年级跳绳附加分</f>
        <v/>
      </c>
      <c r="AD1221" s="534" t="str">
        <f>四年级标准分</f>
        <v/>
      </c>
      <c r="AE1221" s="534" t="str">
        <f>四年级总分</f>
        <v/>
      </c>
      <c r="AF1221" s="517" t="str">
        <f>四年级等级</f>
        <v/>
      </c>
    </row>
    <row r="1222" spans="1:32">
      <c r="A1222" s="476">
        <v>418</v>
      </c>
      <c r="B1222" s="477">
        <v>30</v>
      </c>
      <c r="C1222" s="632"/>
      <c r="D1222" s="633"/>
      <c r="E1222" s="632"/>
      <c r="F1222" s="473"/>
      <c r="G1222" s="608"/>
      <c r="H1222" s="475"/>
      <c r="I1222" s="613"/>
      <c r="J1222" s="614"/>
      <c r="K1222" s="614"/>
      <c r="L1222" s="615"/>
      <c r="M1222" s="644"/>
      <c r="N1222" s="505" t="str">
        <f>四年级BMI</f>
        <v/>
      </c>
      <c r="O1222" s="499" t="str">
        <f>四年级BMI等级</f>
        <v/>
      </c>
      <c r="P1222" s="500" t="str">
        <f>四年级BMI得分</f>
        <v/>
      </c>
      <c r="Q1222" s="515" t="str">
        <f>四年级肺活量得分</f>
        <v/>
      </c>
      <c r="R1222" s="512" t="str">
        <f>四年级等级</f>
        <v/>
      </c>
      <c r="S1222" s="516" t="str">
        <f>四年级50米跑得分</f>
        <v/>
      </c>
      <c r="T1222" s="517" t="str">
        <f>四年级等级</f>
        <v/>
      </c>
      <c r="U1222" s="516" t="str">
        <f>四年级坐位体前屈得分</f>
        <v/>
      </c>
      <c r="V1222" s="517" t="str">
        <f>四年级等级</f>
        <v/>
      </c>
      <c r="W1222" s="516" t="str">
        <f>四年级一分钟跳绳得分</f>
        <v/>
      </c>
      <c r="X1222" s="517" t="str">
        <f>四年级等级</f>
        <v/>
      </c>
      <c r="Y1222" s="515" t="str">
        <f>四年级仰卧起坐得分</f>
        <v/>
      </c>
      <c r="Z1222" s="518" t="str">
        <f>四年级等级</f>
        <v/>
      </c>
      <c r="AA1222" s="533"/>
      <c r="AB1222" s="515"/>
      <c r="AC1222" s="533" t="str">
        <f>四年级跳绳附加分</f>
        <v/>
      </c>
      <c r="AD1222" s="534" t="str">
        <f>四年级标准分</f>
        <v/>
      </c>
      <c r="AE1222" s="534" t="str">
        <f>四年级总分</f>
        <v/>
      </c>
      <c r="AF1222" s="517" t="str">
        <f>四年级等级</f>
        <v/>
      </c>
    </row>
    <row r="1223" spans="1:32">
      <c r="A1223" s="476">
        <v>418</v>
      </c>
      <c r="B1223" s="477">
        <v>31</v>
      </c>
      <c r="C1223" s="632"/>
      <c r="D1223" s="633"/>
      <c r="E1223" s="632"/>
      <c r="F1223" s="473"/>
      <c r="G1223" s="608"/>
      <c r="H1223" s="475"/>
      <c r="I1223" s="613"/>
      <c r="J1223" s="614"/>
      <c r="K1223" s="614"/>
      <c r="L1223" s="615"/>
      <c r="M1223" s="644"/>
      <c r="N1223" s="505" t="str">
        <f>四年级BMI</f>
        <v/>
      </c>
      <c r="O1223" s="499" t="str">
        <f>四年级BMI等级</f>
        <v/>
      </c>
      <c r="P1223" s="500" t="str">
        <f>四年级BMI得分</f>
        <v/>
      </c>
      <c r="Q1223" s="515" t="str">
        <f>四年级肺活量得分</f>
        <v/>
      </c>
      <c r="R1223" s="512" t="str">
        <f>四年级等级</f>
        <v/>
      </c>
      <c r="S1223" s="516" t="str">
        <f>四年级50米跑得分</f>
        <v/>
      </c>
      <c r="T1223" s="517" t="str">
        <f>四年级等级</f>
        <v/>
      </c>
      <c r="U1223" s="516" t="str">
        <f>四年级坐位体前屈得分</f>
        <v/>
      </c>
      <c r="V1223" s="517" t="str">
        <f>四年级等级</f>
        <v/>
      </c>
      <c r="W1223" s="516" t="str">
        <f>四年级一分钟跳绳得分</f>
        <v/>
      </c>
      <c r="X1223" s="517" t="str">
        <f>四年级等级</f>
        <v/>
      </c>
      <c r="Y1223" s="515" t="str">
        <f>四年级仰卧起坐得分</f>
        <v/>
      </c>
      <c r="Z1223" s="518" t="str">
        <f>四年级等级</f>
        <v/>
      </c>
      <c r="AA1223" s="533"/>
      <c r="AB1223" s="515"/>
      <c r="AC1223" s="533" t="str">
        <f>四年级跳绳附加分</f>
        <v/>
      </c>
      <c r="AD1223" s="534" t="str">
        <f>四年级标准分</f>
        <v/>
      </c>
      <c r="AE1223" s="534" t="str">
        <f>四年级总分</f>
        <v/>
      </c>
      <c r="AF1223" s="517" t="str">
        <f>四年级等级</f>
        <v/>
      </c>
    </row>
    <row r="1224" spans="1:32">
      <c r="A1224" s="476">
        <v>418</v>
      </c>
      <c r="B1224" s="477">
        <v>32</v>
      </c>
      <c r="C1224" s="632"/>
      <c r="D1224" s="633"/>
      <c r="E1224" s="632"/>
      <c r="F1224" s="473"/>
      <c r="G1224" s="608"/>
      <c r="H1224" s="475"/>
      <c r="I1224" s="613"/>
      <c r="J1224" s="614"/>
      <c r="K1224" s="614"/>
      <c r="L1224" s="615"/>
      <c r="M1224" s="644"/>
      <c r="N1224" s="505" t="str">
        <f>四年级BMI</f>
        <v/>
      </c>
      <c r="O1224" s="499" t="str">
        <f>四年级BMI等级</f>
        <v/>
      </c>
      <c r="P1224" s="500" t="str">
        <f>四年级BMI得分</f>
        <v/>
      </c>
      <c r="Q1224" s="515" t="str">
        <f>四年级肺活量得分</f>
        <v/>
      </c>
      <c r="R1224" s="512" t="str">
        <f>四年级等级</f>
        <v/>
      </c>
      <c r="S1224" s="516" t="str">
        <f>四年级50米跑得分</f>
        <v/>
      </c>
      <c r="T1224" s="517" t="str">
        <f>四年级等级</f>
        <v/>
      </c>
      <c r="U1224" s="516" t="str">
        <f>四年级坐位体前屈得分</f>
        <v/>
      </c>
      <c r="V1224" s="517" t="str">
        <f>四年级等级</f>
        <v/>
      </c>
      <c r="W1224" s="516" t="str">
        <f>四年级一分钟跳绳得分</f>
        <v/>
      </c>
      <c r="X1224" s="517" t="str">
        <f>四年级等级</f>
        <v/>
      </c>
      <c r="Y1224" s="515" t="str">
        <f>四年级仰卧起坐得分</f>
        <v/>
      </c>
      <c r="Z1224" s="518" t="str">
        <f>四年级等级</f>
        <v/>
      </c>
      <c r="AA1224" s="533"/>
      <c r="AB1224" s="515"/>
      <c r="AC1224" s="533" t="str">
        <f>四年级跳绳附加分</f>
        <v/>
      </c>
      <c r="AD1224" s="534" t="str">
        <f>四年级标准分</f>
        <v/>
      </c>
      <c r="AE1224" s="534" t="str">
        <f>四年级总分</f>
        <v/>
      </c>
      <c r="AF1224" s="517" t="str">
        <f>四年级等级</f>
        <v/>
      </c>
    </row>
    <row r="1225" spans="1:32">
      <c r="A1225" s="476">
        <v>418</v>
      </c>
      <c r="B1225" s="477">
        <v>33</v>
      </c>
      <c r="C1225" s="632"/>
      <c r="D1225" s="633"/>
      <c r="E1225" s="632"/>
      <c r="F1225" s="473"/>
      <c r="G1225" s="608"/>
      <c r="H1225" s="475"/>
      <c r="I1225" s="613"/>
      <c r="J1225" s="614"/>
      <c r="K1225" s="614"/>
      <c r="L1225" s="615"/>
      <c r="M1225" s="644"/>
      <c r="N1225" s="505" t="str">
        <f>四年级BMI</f>
        <v/>
      </c>
      <c r="O1225" s="499" t="str">
        <f>四年级BMI等级</f>
        <v/>
      </c>
      <c r="P1225" s="500" t="str">
        <f>四年级BMI得分</f>
        <v/>
      </c>
      <c r="Q1225" s="515" t="str">
        <f>四年级肺活量得分</f>
        <v/>
      </c>
      <c r="R1225" s="512" t="str">
        <f>四年级等级</f>
        <v/>
      </c>
      <c r="S1225" s="516" t="str">
        <f>四年级50米跑得分</f>
        <v/>
      </c>
      <c r="T1225" s="517" t="str">
        <f>四年级等级</f>
        <v/>
      </c>
      <c r="U1225" s="516" t="str">
        <f>四年级坐位体前屈得分</f>
        <v/>
      </c>
      <c r="V1225" s="517" t="str">
        <f>四年级等级</f>
        <v/>
      </c>
      <c r="W1225" s="516" t="str">
        <f>四年级一分钟跳绳得分</f>
        <v/>
      </c>
      <c r="X1225" s="517" t="str">
        <f>四年级等级</f>
        <v/>
      </c>
      <c r="Y1225" s="515" t="str">
        <f>四年级仰卧起坐得分</f>
        <v/>
      </c>
      <c r="Z1225" s="518" t="str">
        <f>四年级等级</f>
        <v/>
      </c>
      <c r="AA1225" s="533"/>
      <c r="AB1225" s="515"/>
      <c r="AC1225" s="533" t="str">
        <f>四年级跳绳附加分</f>
        <v/>
      </c>
      <c r="AD1225" s="534" t="str">
        <f>四年级标准分</f>
        <v/>
      </c>
      <c r="AE1225" s="534" t="str">
        <f>四年级总分</f>
        <v/>
      </c>
      <c r="AF1225" s="517" t="str">
        <f>四年级等级</f>
        <v/>
      </c>
    </row>
    <row r="1226" spans="1:32">
      <c r="A1226" s="476">
        <v>418</v>
      </c>
      <c r="B1226" s="477">
        <v>34</v>
      </c>
      <c r="C1226" s="632"/>
      <c r="D1226" s="633"/>
      <c r="E1226" s="632"/>
      <c r="F1226" s="473"/>
      <c r="G1226" s="608"/>
      <c r="H1226" s="475"/>
      <c r="I1226" s="613"/>
      <c r="J1226" s="614"/>
      <c r="K1226" s="614"/>
      <c r="L1226" s="615"/>
      <c r="M1226" s="644"/>
      <c r="N1226" s="505" t="str">
        <f>四年级BMI</f>
        <v/>
      </c>
      <c r="O1226" s="499" t="str">
        <f>四年级BMI等级</f>
        <v/>
      </c>
      <c r="P1226" s="500" t="str">
        <f>四年级BMI得分</f>
        <v/>
      </c>
      <c r="Q1226" s="515" t="str">
        <f>四年级肺活量得分</f>
        <v/>
      </c>
      <c r="R1226" s="512" t="str">
        <f>四年级等级</f>
        <v/>
      </c>
      <c r="S1226" s="516" t="str">
        <f>四年级50米跑得分</f>
        <v/>
      </c>
      <c r="T1226" s="517" t="str">
        <f>四年级等级</f>
        <v/>
      </c>
      <c r="U1226" s="516" t="str">
        <f>四年级坐位体前屈得分</f>
        <v/>
      </c>
      <c r="V1226" s="517" t="str">
        <f>四年级等级</f>
        <v/>
      </c>
      <c r="W1226" s="516" t="str">
        <f>四年级一分钟跳绳得分</f>
        <v/>
      </c>
      <c r="X1226" s="517" t="str">
        <f>四年级等级</f>
        <v/>
      </c>
      <c r="Y1226" s="515" t="str">
        <f>四年级仰卧起坐得分</f>
        <v/>
      </c>
      <c r="Z1226" s="518" t="str">
        <f>四年级等级</f>
        <v/>
      </c>
      <c r="AA1226" s="533"/>
      <c r="AB1226" s="515"/>
      <c r="AC1226" s="533" t="str">
        <f>四年级跳绳附加分</f>
        <v/>
      </c>
      <c r="AD1226" s="534" t="str">
        <f>四年级标准分</f>
        <v/>
      </c>
      <c r="AE1226" s="534" t="str">
        <f>四年级总分</f>
        <v/>
      </c>
      <c r="AF1226" s="517" t="str">
        <f>四年级等级</f>
        <v/>
      </c>
    </row>
    <row r="1227" spans="1:32">
      <c r="A1227" s="476">
        <v>418</v>
      </c>
      <c r="B1227" s="477">
        <v>35</v>
      </c>
      <c r="C1227" s="632"/>
      <c r="D1227" s="633"/>
      <c r="E1227" s="632"/>
      <c r="F1227" s="473"/>
      <c r="G1227" s="608"/>
      <c r="H1227" s="475"/>
      <c r="I1227" s="613"/>
      <c r="J1227" s="614"/>
      <c r="K1227" s="614"/>
      <c r="L1227" s="615"/>
      <c r="M1227" s="644"/>
      <c r="N1227" s="505" t="str">
        <f>四年级BMI</f>
        <v/>
      </c>
      <c r="O1227" s="499" t="str">
        <f>四年级BMI等级</f>
        <v/>
      </c>
      <c r="P1227" s="500" t="str">
        <f>四年级BMI得分</f>
        <v/>
      </c>
      <c r="Q1227" s="515" t="str">
        <f>四年级肺活量得分</f>
        <v/>
      </c>
      <c r="R1227" s="512" t="str">
        <f>四年级等级</f>
        <v/>
      </c>
      <c r="S1227" s="516" t="str">
        <f>四年级50米跑得分</f>
        <v/>
      </c>
      <c r="T1227" s="517" t="str">
        <f>四年级等级</f>
        <v/>
      </c>
      <c r="U1227" s="516" t="str">
        <f>四年级坐位体前屈得分</f>
        <v/>
      </c>
      <c r="V1227" s="517" t="str">
        <f>四年级等级</f>
        <v/>
      </c>
      <c r="W1227" s="516" t="str">
        <f>四年级一分钟跳绳得分</f>
        <v/>
      </c>
      <c r="X1227" s="517" t="str">
        <f>四年级等级</f>
        <v/>
      </c>
      <c r="Y1227" s="515" t="str">
        <f>四年级仰卧起坐得分</f>
        <v/>
      </c>
      <c r="Z1227" s="518" t="str">
        <f>四年级等级</f>
        <v/>
      </c>
      <c r="AA1227" s="533"/>
      <c r="AB1227" s="515"/>
      <c r="AC1227" s="533" t="str">
        <f>四年级跳绳附加分</f>
        <v/>
      </c>
      <c r="AD1227" s="534" t="str">
        <f>四年级标准分</f>
        <v/>
      </c>
      <c r="AE1227" s="534" t="str">
        <f>四年级总分</f>
        <v/>
      </c>
      <c r="AF1227" s="517" t="str">
        <f>四年级等级</f>
        <v/>
      </c>
    </row>
    <row r="1228" spans="1:32">
      <c r="A1228" s="476">
        <v>418</v>
      </c>
      <c r="B1228" s="477">
        <v>36</v>
      </c>
      <c r="C1228" s="632"/>
      <c r="D1228" s="633"/>
      <c r="E1228" s="632"/>
      <c r="F1228" s="473"/>
      <c r="G1228" s="608"/>
      <c r="H1228" s="475"/>
      <c r="I1228" s="613"/>
      <c r="J1228" s="614"/>
      <c r="K1228" s="614"/>
      <c r="L1228" s="615"/>
      <c r="M1228" s="644"/>
      <c r="N1228" s="505" t="str">
        <f>四年级BMI</f>
        <v/>
      </c>
      <c r="O1228" s="499" t="str">
        <f>四年级BMI等级</f>
        <v/>
      </c>
      <c r="P1228" s="500" t="str">
        <f>四年级BMI得分</f>
        <v/>
      </c>
      <c r="Q1228" s="515" t="str">
        <f>四年级肺活量得分</f>
        <v/>
      </c>
      <c r="R1228" s="512" t="str">
        <f>四年级等级</f>
        <v/>
      </c>
      <c r="S1228" s="516" t="str">
        <f>四年级50米跑得分</f>
        <v/>
      </c>
      <c r="T1228" s="517" t="str">
        <f>四年级等级</f>
        <v/>
      </c>
      <c r="U1228" s="516" t="str">
        <f>四年级坐位体前屈得分</f>
        <v/>
      </c>
      <c r="V1228" s="517" t="str">
        <f>四年级等级</f>
        <v/>
      </c>
      <c r="W1228" s="516" t="str">
        <f>四年级一分钟跳绳得分</f>
        <v/>
      </c>
      <c r="X1228" s="517" t="str">
        <f>四年级等级</f>
        <v/>
      </c>
      <c r="Y1228" s="515" t="str">
        <f>四年级仰卧起坐得分</f>
        <v/>
      </c>
      <c r="Z1228" s="518" t="str">
        <f>四年级等级</f>
        <v/>
      </c>
      <c r="AA1228" s="533"/>
      <c r="AB1228" s="515"/>
      <c r="AC1228" s="533" t="str">
        <f>四年级跳绳附加分</f>
        <v/>
      </c>
      <c r="AD1228" s="534" t="str">
        <f>四年级标准分</f>
        <v/>
      </c>
      <c r="AE1228" s="534" t="str">
        <f>四年级总分</f>
        <v/>
      </c>
      <c r="AF1228" s="517" t="str">
        <f>四年级等级</f>
        <v/>
      </c>
    </row>
    <row r="1229" spans="1:32">
      <c r="A1229" s="476">
        <v>418</v>
      </c>
      <c r="B1229" s="477">
        <v>37</v>
      </c>
      <c r="C1229" s="632"/>
      <c r="D1229" s="633"/>
      <c r="E1229" s="632"/>
      <c r="F1229" s="473"/>
      <c r="G1229" s="608"/>
      <c r="H1229" s="475"/>
      <c r="I1229" s="613"/>
      <c r="J1229" s="614"/>
      <c r="K1229" s="614"/>
      <c r="L1229" s="615"/>
      <c r="M1229" s="644"/>
      <c r="N1229" s="505" t="str">
        <f>四年级BMI</f>
        <v/>
      </c>
      <c r="O1229" s="499" t="str">
        <f>四年级BMI等级</f>
        <v/>
      </c>
      <c r="P1229" s="500" t="str">
        <f>四年级BMI得分</f>
        <v/>
      </c>
      <c r="Q1229" s="515" t="str">
        <f>四年级肺活量得分</f>
        <v/>
      </c>
      <c r="R1229" s="512" t="str">
        <f>四年级等级</f>
        <v/>
      </c>
      <c r="S1229" s="516" t="str">
        <f>四年级50米跑得分</f>
        <v/>
      </c>
      <c r="T1229" s="517" t="str">
        <f>四年级等级</f>
        <v/>
      </c>
      <c r="U1229" s="516" t="str">
        <f>四年级坐位体前屈得分</f>
        <v/>
      </c>
      <c r="V1229" s="517" t="str">
        <f>四年级等级</f>
        <v/>
      </c>
      <c r="W1229" s="516" t="str">
        <f>四年级一分钟跳绳得分</f>
        <v/>
      </c>
      <c r="X1229" s="517" t="str">
        <f>四年级等级</f>
        <v/>
      </c>
      <c r="Y1229" s="515" t="str">
        <f>四年级仰卧起坐得分</f>
        <v/>
      </c>
      <c r="Z1229" s="518" t="str">
        <f>四年级等级</f>
        <v/>
      </c>
      <c r="AA1229" s="533"/>
      <c r="AB1229" s="515"/>
      <c r="AC1229" s="533" t="str">
        <f>四年级跳绳附加分</f>
        <v/>
      </c>
      <c r="AD1229" s="534" t="str">
        <f>四年级标准分</f>
        <v/>
      </c>
      <c r="AE1229" s="534" t="str">
        <f>四年级总分</f>
        <v/>
      </c>
      <c r="AF1229" s="517" t="str">
        <f>四年级等级</f>
        <v/>
      </c>
    </row>
    <row r="1230" spans="1:32">
      <c r="A1230" s="476">
        <v>418</v>
      </c>
      <c r="B1230" s="477">
        <v>38</v>
      </c>
      <c r="C1230" s="632"/>
      <c r="D1230" s="633"/>
      <c r="E1230" s="632"/>
      <c r="F1230" s="473"/>
      <c r="G1230" s="608"/>
      <c r="H1230" s="475"/>
      <c r="I1230" s="613"/>
      <c r="J1230" s="614"/>
      <c r="K1230" s="614"/>
      <c r="L1230" s="615"/>
      <c r="M1230" s="644"/>
      <c r="N1230" s="505" t="str">
        <f>四年级BMI</f>
        <v/>
      </c>
      <c r="O1230" s="499" t="str">
        <f>四年级BMI等级</f>
        <v/>
      </c>
      <c r="P1230" s="500" t="str">
        <f>四年级BMI得分</f>
        <v/>
      </c>
      <c r="Q1230" s="515" t="str">
        <f>四年级肺活量得分</f>
        <v/>
      </c>
      <c r="R1230" s="512" t="str">
        <f>四年级等级</f>
        <v/>
      </c>
      <c r="S1230" s="516" t="str">
        <f>四年级50米跑得分</f>
        <v/>
      </c>
      <c r="T1230" s="517" t="str">
        <f>四年级等级</f>
        <v/>
      </c>
      <c r="U1230" s="516" t="str">
        <f>四年级坐位体前屈得分</f>
        <v/>
      </c>
      <c r="V1230" s="517" t="str">
        <f>四年级等级</f>
        <v/>
      </c>
      <c r="W1230" s="516" t="str">
        <f>四年级一分钟跳绳得分</f>
        <v/>
      </c>
      <c r="X1230" s="517" t="str">
        <f>四年级等级</f>
        <v/>
      </c>
      <c r="Y1230" s="515" t="str">
        <f>四年级仰卧起坐得分</f>
        <v/>
      </c>
      <c r="Z1230" s="518" t="str">
        <f>四年级等级</f>
        <v/>
      </c>
      <c r="AA1230" s="533"/>
      <c r="AB1230" s="515"/>
      <c r="AC1230" s="533" t="str">
        <f>四年级跳绳附加分</f>
        <v/>
      </c>
      <c r="AD1230" s="534" t="str">
        <f>四年级标准分</f>
        <v/>
      </c>
      <c r="AE1230" s="534" t="str">
        <f>四年级总分</f>
        <v/>
      </c>
      <c r="AF1230" s="517" t="str">
        <f>四年级等级</f>
        <v/>
      </c>
    </row>
    <row r="1231" spans="1:32">
      <c r="A1231" s="476">
        <v>418</v>
      </c>
      <c r="B1231" s="477">
        <v>39</v>
      </c>
      <c r="C1231" s="632"/>
      <c r="D1231" s="633"/>
      <c r="E1231" s="632"/>
      <c r="F1231" s="473"/>
      <c r="G1231" s="608"/>
      <c r="H1231" s="475"/>
      <c r="I1231" s="613"/>
      <c r="J1231" s="614"/>
      <c r="K1231" s="614"/>
      <c r="L1231" s="615"/>
      <c r="M1231" s="644"/>
      <c r="N1231" s="505" t="str">
        <f>四年级BMI</f>
        <v/>
      </c>
      <c r="O1231" s="499" t="str">
        <f>四年级BMI等级</f>
        <v/>
      </c>
      <c r="P1231" s="500" t="str">
        <f>四年级BMI得分</f>
        <v/>
      </c>
      <c r="Q1231" s="515" t="str">
        <f>四年级肺活量得分</f>
        <v/>
      </c>
      <c r="R1231" s="512" t="str">
        <f>四年级等级</f>
        <v/>
      </c>
      <c r="S1231" s="516" t="str">
        <f>四年级50米跑得分</f>
        <v/>
      </c>
      <c r="T1231" s="517" t="str">
        <f>四年级等级</f>
        <v/>
      </c>
      <c r="U1231" s="516" t="str">
        <f>四年级坐位体前屈得分</f>
        <v/>
      </c>
      <c r="V1231" s="517" t="str">
        <f>四年级等级</f>
        <v/>
      </c>
      <c r="W1231" s="516" t="str">
        <f>四年级一分钟跳绳得分</f>
        <v/>
      </c>
      <c r="X1231" s="517" t="str">
        <f>四年级等级</f>
        <v/>
      </c>
      <c r="Y1231" s="515" t="str">
        <f>四年级仰卧起坐得分</f>
        <v/>
      </c>
      <c r="Z1231" s="518" t="str">
        <f>四年级等级</f>
        <v/>
      </c>
      <c r="AA1231" s="533"/>
      <c r="AB1231" s="515"/>
      <c r="AC1231" s="533" t="str">
        <f>四年级跳绳附加分</f>
        <v/>
      </c>
      <c r="AD1231" s="534" t="str">
        <f>四年级标准分</f>
        <v/>
      </c>
      <c r="AE1231" s="534" t="str">
        <f>四年级总分</f>
        <v/>
      </c>
      <c r="AF1231" s="517" t="str">
        <f>四年级等级</f>
        <v/>
      </c>
    </row>
    <row r="1232" spans="1:32">
      <c r="A1232" s="476">
        <v>418</v>
      </c>
      <c r="B1232" s="477">
        <v>40</v>
      </c>
      <c r="C1232" s="632"/>
      <c r="D1232" s="633"/>
      <c r="E1232" s="632"/>
      <c r="F1232" s="473"/>
      <c r="G1232" s="608"/>
      <c r="H1232" s="475"/>
      <c r="I1232" s="613"/>
      <c r="J1232" s="614"/>
      <c r="K1232" s="614"/>
      <c r="L1232" s="615"/>
      <c r="M1232" s="644"/>
      <c r="N1232" s="505" t="str">
        <f>四年级BMI</f>
        <v/>
      </c>
      <c r="O1232" s="499" t="str">
        <f>四年级BMI等级</f>
        <v/>
      </c>
      <c r="P1232" s="500" t="str">
        <f>四年级BMI得分</f>
        <v/>
      </c>
      <c r="Q1232" s="515" t="str">
        <f>四年级肺活量得分</f>
        <v/>
      </c>
      <c r="R1232" s="512" t="str">
        <f>四年级等级</f>
        <v/>
      </c>
      <c r="S1232" s="516" t="str">
        <f>四年级50米跑得分</f>
        <v/>
      </c>
      <c r="T1232" s="517" t="str">
        <f>四年级等级</f>
        <v/>
      </c>
      <c r="U1232" s="516" t="str">
        <f>四年级坐位体前屈得分</f>
        <v/>
      </c>
      <c r="V1232" s="517" t="str">
        <f>四年级等级</f>
        <v/>
      </c>
      <c r="W1232" s="516" t="str">
        <f>四年级一分钟跳绳得分</f>
        <v/>
      </c>
      <c r="X1232" s="517" t="str">
        <f>四年级等级</f>
        <v/>
      </c>
      <c r="Y1232" s="515" t="str">
        <f>四年级仰卧起坐得分</f>
        <v/>
      </c>
      <c r="Z1232" s="518" t="str">
        <f>四年级等级</f>
        <v/>
      </c>
      <c r="AA1232" s="533"/>
      <c r="AB1232" s="515"/>
      <c r="AC1232" s="533" t="str">
        <f>四年级跳绳附加分</f>
        <v/>
      </c>
      <c r="AD1232" s="534" t="str">
        <f>四年级标准分</f>
        <v/>
      </c>
      <c r="AE1232" s="534" t="str">
        <f>四年级总分</f>
        <v/>
      </c>
      <c r="AF1232" s="517" t="str">
        <f>四年级等级</f>
        <v/>
      </c>
    </row>
    <row r="1233" spans="1:32">
      <c r="A1233" s="476">
        <v>418</v>
      </c>
      <c r="B1233" s="477">
        <v>41</v>
      </c>
      <c r="C1233" s="632"/>
      <c r="D1233" s="633"/>
      <c r="E1233" s="632"/>
      <c r="F1233" s="473"/>
      <c r="G1233" s="608"/>
      <c r="H1233" s="475"/>
      <c r="I1233" s="613"/>
      <c r="J1233" s="614"/>
      <c r="K1233" s="614"/>
      <c r="L1233" s="615"/>
      <c r="M1233" s="644"/>
      <c r="N1233" s="505" t="str">
        <f>四年级BMI</f>
        <v/>
      </c>
      <c r="O1233" s="499" t="str">
        <f>四年级BMI等级</f>
        <v/>
      </c>
      <c r="P1233" s="500" t="str">
        <f>四年级BMI得分</f>
        <v/>
      </c>
      <c r="Q1233" s="515" t="str">
        <f>四年级肺活量得分</f>
        <v/>
      </c>
      <c r="R1233" s="512" t="str">
        <f>四年级等级</f>
        <v/>
      </c>
      <c r="S1233" s="516" t="str">
        <f>四年级50米跑得分</f>
        <v/>
      </c>
      <c r="T1233" s="517" t="str">
        <f>四年级等级</f>
        <v/>
      </c>
      <c r="U1233" s="516" t="str">
        <f>四年级坐位体前屈得分</f>
        <v/>
      </c>
      <c r="V1233" s="517" t="str">
        <f>四年级等级</f>
        <v/>
      </c>
      <c r="W1233" s="516" t="str">
        <f>四年级一分钟跳绳得分</f>
        <v/>
      </c>
      <c r="X1233" s="517" t="str">
        <f>四年级等级</f>
        <v/>
      </c>
      <c r="Y1233" s="515" t="str">
        <f>四年级仰卧起坐得分</f>
        <v/>
      </c>
      <c r="Z1233" s="518" t="str">
        <f>四年级等级</f>
        <v/>
      </c>
      <c r="AA1233" s="533"/>
      <c r="AB1233" s="515"/>
      <c r="AC1233" s="533" t="str">
        <f>四年级跳绳附加分</f>
        <v/>
      </c>
      <c r="AD1233" s="534" t="str">
        <f>四年级标准分</f>
        <v/>
      </c>
      <c r="AE1233" s="534" t="str">
        <f>四年级总分</f>
        <v/>
      </c>
      <c r="AF1233" s="517" t="str">
        <f>四年级等级</f>
        <v/>
      </c>
    </row>
    <row r="1234" spans="1:32">
      <c r="A1234" s="476">
        <v>418</v>
      </c>
      <c r="B1234" s="477">
        <v>42</v>
      </c>
      <c r="C1234" s="632"/>
      <c r="D1234" s="633"/>
      <c r="E1234" s="632"/>
      <c r="F1234" s="473"/>
      <c r="G1234" s="608"/>
      <c r="H1234" s="475"/>
      <c r="I1234" s="613"/>
      <c r="J1234" s="614"/>
      <c r="K1234" s="614"/>
      <c r="L1234" s="615"/>
      <c r="M1234" s="644"/>
      <c r="N1234" s="505" t="str">
        <f>四年级BMI</f>
        <v/>
      </c>
      <c r="O1234" s="499" t="str">
        <f>四年级BMI等级</f>
        <v/>
      </c>
      <c r="P1234" s="500" t="str">
        <f>四年级BMI得分</f>
        <v/>
      </c>
      <c r="Q1234" s="515" t="str">
        <f>四年级肺活量得分</f>
        <v/>
      </c>
      <c r="R1234" s="512" t="str">
        <f>四年级等级</f>
        <v/>
      </c>
      <c r="S1234" s="516" t="str">
        <f>四年级50米跑得分</f>
        <v/>
      </c>
      <c r="T1234" s="517" t="str">
        <f>四年级等级</f>
        <v/>
      </c>
      <c r="U1234" s="516" t="str">
        <f>四年级坐位体前屈得分</f>
        <v/>
      </c>
      <c r="V1234" s="517" t="str">
        <f>四年级等级</f>
        <v/>
      </c>
      <c r="W1234" s="516" t="str">
        <f>四年级一分钟跳绳得分</f>
        <v/>
      </c>
      <c r="X1234" s="517" t="str">
        <f>四年级等级</f>
        <v/>
      </c>
      <c r="Y1234" s="515" t="str">
        <f>四年级仰卧起坐得分</f>
        <v/>
      </c>
      <c r="Z1234" s="518" t="str">
        <f>四年级等级</f>
        <v/>
      </c>
      <c r="AA1234" s="533"/>
      <c r="AB1234" s="515"/>
      <c r="AC1234" s="533" t="str">
        <f>四年级跳绳附加分</f>
        <v/>
      </c>
      <c r="AD1234" s="534" t="str">
        <f>四年级标准分</f>
        <v/>
      </c>
      <c r="AE1234" s="534" t="str">
        <f>四年级总分</f>
        <v/>
      </c>
      <c r="AF1234" s="517" t="str">
        <f>四年级等级</f>
        <v/>
      </c>
    </row>
    <row r="1235" spans="1:32">
      <c r="A1235" s="476">
        <v>418</v>
      </c>
      <c r="B1235" s="477">
        <v>43</v>
      </c>
      <c r="C1235" s="632"/>
      <c r="D1235" s="633"/>
      <c r="E1235" s="632"/>
      <c r="F1235" s="625"/>
      <c r="G1235" s="608"/>
      <c r="H1235" s="475"/>
      <c r="I1235" s="613"/>
      <c r="J1235" s="614"/>
      <c r="K1235" s="614"/>
      <c r="L1235" s="615"/>
      <c r="M1235" s="644"/>
      <c r="N1235" s="505" t="str">
        <f>四年级BMI</f>
        <v/>
      </c>
      <c r="O1235" s="499" t="str">
        <f>四年级BMI等级</f>
        <v/>
      </c>
      <c r="P1235" s="500" t="str">
        <f>四年级BMI得分</f>
        <v/>
      </c>
      <c r="Q1235" s="515" t="str">
        <f>四年级肺活量得分</f>
        <v/>
      </c>
      <c r="R1235" s="512" t="str">
        <f>四年级等级</f>
        <v/>
      </c>
      <c r="S1235" s="516" t="str">
        <f>四年级50米跑得分</f>
        <v/>
      </c>
      <c r="T1235" s="517" t="str">
        <f>四年级等级</f>
        <v/>
      </c>
      <c r="U1235" s="516" t="str">
        <f>四年级坐位体前屈得分</f>
        <v/>
      </c>
      <c r="V1235" s="517" t="str">
        <f>四年级等级</f>
        <v/>
      </c>
      <c r="W1235" s="516" t="str">
        <f>四年级一分钟跳绳得分</f>
        <v/>
      </c>
      <c r="X1235" s="517" t="str">
        <f>四年级等级</f>
        <v/>
      </c>
      <c r="Y1235" s="515" t="str">
        <f>四年级仰卧起坐得分</f>
        <v/>
      </c>
      <c r="Z1235" s="518" t="str">
        <f>四年级等级</f>
        <v/>
      </c>
      <c r="AA1235" s="533"/>
      <c r="AB1235" s="515"/>
      <c r="AC1235" s="533" t="str">
        <f>四年级跳绳附加分</f>
        <v/>
      </c>
      <c r="AD1235" s="534" t="str">
        <f>四年级标准分</f>
        <v/>
      </c>
      <c r="AE1235" s="534" t="str">
        <f>四年级总分</f>
        <v/>
      </c>
      <c r="AF1235" s="517" t="str">
        <f>四年级等级</f>
        <v/>
      </c>
    </row>
    <row r="1236" spans="1:32">
      <c r="A1236" s="476">
        <v>418</v>
      </c>
      <c r="B1236" s="477">
        <v>44</v>
      </c>
      <c r="C1236" s="632"/>
      <c r="D1236" s="633"/>
      <c r="E1236" s="632"/>
      <c r="F1236" s="625"/>
      <c r="G1236" s="608"/>
      <c r="H1236" s="475"/>
      <c r="I1236" s="613"/>
      <c r="J1236" s="614"/>
      <c r="K1236" s="614"/>
      <c r="L1236" s="615"/>
      <c r="M1236" s="644"/>
      <c r="N1236" s="505" t="str">
        <f>四年级BMI</f>
        <v/>
      </c>
      <c r="O1236" s="499" t="str">
        <f>四年级BMI等级</f>
        <v/>
      </c>
      <c r="P1236" s="500" t="str">
        <f>四年级BMI得分</f>
        <v/>
      </c>
      <c r="Q1236" s="515" t="str">
        <f>四年级肺活量得分</f>
        <v/>
      </c>
      <c r="R1236" s="512" t="str">
        <f>四年级等级</f>
        <v/>
      </c>
      <c r="S1236" s="516" t="str">
        <f>四年级50米跑得分</f>
        <v/>
      </c>
      <c r="T1236" s="517" t="str">
        <f>四年级等级</f>
        <v/>
      </c>
      <c r="U1236" s="516" t="str">
        <f>四年级坐位体前屈得分</f>
        <v/>
      </c>
      <c r="V1236" s="517" t="str">
        <f>四年级等级</f>
        <v/>
      </c>
      <c r="W1236" s="516" t="str">
        <f>四年级一分钟跳绳得分</f>
        <v/>
      </c>
      <c r="X1236" s="517" t="str">
        <f>四年级等级</f>
        <v/>
      </c>
      <c r="Y1236" s="515" t="str">
        <f>四年级仰卧起坐得分</f>
        <v/>
      </c>
      <c r="Z1236" s="518" t="str">
        <f>四年级等级</f>
        <v/>
      </c>
      <c r="AA1236" s="533"/>
      <c r="AB1236" s="515"/>
      <c r="AC1236" s="533" t="str">
        <f>四年级跳绳附加分</f>
        <v/>
      </c>
      <c r="AD1236" s="534" t="str">
        <f>四年级标准分</f>
        <v/>
      </c>
      <c r="AE1236" s="534" t="str">
        <f>四年级总分</f>
        <v/>
      </c>
      <c r="AF1236" s="517" t="str">
        <f>四年级等级</f>
        <v/>
      </c>
    </row>
    <row r="1237" spans="1:32">
      <c r="A1237" s="476">
        <v>418</v>
      </c>
      <c r="B1237" s="477">
        <v>45</v>
      </c>
      <c r="C1237" s="632"/>
      <c r="D1237" s="633"/>
      <c r="E1237" s="632"/>
      <c r="F1237" s="625"/>
      <c r="G1237" s="608"/>
      <c r="H1237" s="475"/>
      <c r="I1237" s="613"/>
      <c r="J1237" s="614"/>
      <c r="K1237" s="614"/>
      <c r="L1237" s="615"/>
      <c r="M1237" s="644"/>
      <c r="N1237" s="505" t="str">
        <f>四年级BMI</f>
        <v/>
      </c>
      <c r="O1237" s="499" t="str">
        <f>四年级BMI等级</f>
        <v/>
      </c>
      <c r="P1237" s="500" t="str">
        <f>四年级BMI得分</f>
        <v/>
      </c>
      <c r="Q1237" s="515" t="str">
        <f>四年级肺活量得分</f>
        <v/>
      </c>
      <c r="R1237" s="512" t="str">
        <f>四年级等级</f>
        <v/>
      </c>
      <c r="S1237" s="516" t="str">
        <f>四年级50米跑得分</f>
        <v/>
      </c>
      <c r="T1237" s="517" t="str">
        <f>四年级等级</f>
        <v/>
      </c>
      <c r="U1237" s="516" t="str">
        <f>四年级坐位体前屈得分</f>
        <v/>
      </c>
      <c r="V1237" s="517" t="str">
        <f>四年级等级</f>
        <v/>
      </c>
      <c r="W1237" s="516" t="str">
        <f>四年级一分钟跳绳得分</f>
        <v/>
      </c>
      <c r="X1237" s="517" t="str">
        <f>四年级等级</f>
        <v/>
      </c>
      <c r="Y1237" s="515" t="str">
        <f>四年级仰卧起坐得分</f>
        <v/>
      </c>
      <c r="Z1237" s="518" t="str">
        <f>四年级等级</f>
        <v/>
      </c>
      <c r="AA1237" s="533"/>
      <c r="AB1237" s="515"/>
      <c r="AC1237" s="533" t="str">
        <f>四年级跳绳附加分</f>
        <v/>
      </c>
      <c r="AD1237" s="534" t="str">
        <f>四年级标准分</f>
        <v/>
      </c>
      <c r="AE1237" s="534" t="str">
        <f>四年级总分</f>
        <v/>
      </c>
      <c r="AF1237" s="517" t="str">
        <f>四年级等级</f>
        <v/>
      </c>
    </row>
    <row r="1238" spans="1:32">
      <c r="A1238" s="476">
        <v>418</v>
      </c>
      <c r="B1238" s="477">
        <v>46</v>
      </c>
      <c r="C1238" s="632"/>
      <c r="D1238" s="633"/>
      <c r="E1238" s="632"/>
      <c r="F1238" s="625"/>
      <c r="G1238" s="608"/>
      <c r="H1238" s="475"/>
      <c r="I1238" s="613"/>
      <c r="J1238" s="614"/>
      <c r="K1238" s="614"/>
      <c r="L1238" s="615"/>
      <c r="M1238" s="644"/>
      <c r="N1238" s="505" t="str">
        <f>四年级BMI</f>
        <v/>
      </c>
      <c r="O1238" s="499" t="str">
        <f>四年级BMI等级</f>
        <v/>
      </c>
      <c r="P1238" s="500" t="str">
        <f>四年级BMI得分</f>
        <v/>
      </c>
      <c r="Q1238" s="515" t="str">
        <f>四年级肺活量得分</f>
        <v/>
      </c>
      <c r="R1238" s="512" t="str">
        <f>四年级等级</f>
        <v/>
      </c>
      <c r="S1238" s="516" t="str">
        <f>四年级50米跑得分</f>
        <v/>
      </c>
      <c r="T1238" s="517" t="str">
        <f>四年级等级</f>
        <v/>
      </c>
      <c r="U1238" s="516" t="str">
        <f>四年级坐位体前屈得分</f>
        <v/>
      </c>
      <c r="V1238" s="517" t="str">
        <f>四年级等级</f>
        <v/>
      </c>
      <c r="W1238" s="516" t="str">
        <f>四年级一分钟跳绳得分</f>
        <v/>
      </c>
      <c r="X1238" s="517" t="str">
        <f>四年级等级</f>
        <v/>
      </c>
      <c r="Y1238" s="515" t="str">
        <f>四年级仰卧起坐得分</f>
        <v/>
      </c>
      <c r="Z1238" s="518" t="str">
        <f>四年级等级</f>
        <v/>
      </c>
      <c r="AA1238" s="533"/>
      <c r="AB1238" s="515"/>
      <c r="AC1238" s="533" t="str">
        <f>四年级跳绳附加分</f>
        <v/>
      </c>
      <c r="AD1238" s="534" t="str">
        <f>四年级标准分</f>
        <v/>
      </c>
      <c r="AE1238" s="534" t="str">
        <f>四年级总分</f>
        <v/>
      </c>
      <c r="AF1238" s="517" t="str">
        <f>四年级等级</f>
        <v/>
      </c>
    </row>
    <row r="1239" spans="1:32">
      <c r="A1239" s="476">
        <v>418</v>
      </c>
      <c r="B1239" s="477">
        <v>47</v>
      </c>
      <c r="C1239" s="632"/>
      <c r="D1239" s="633"/>
      <c r="E1239" s="632"/>
      <c r="F1239" s="625"/>
      <c r="G1239" s="608"/>
      <c r="H1239" s="475"/>
      <c r="I1239" s="613"/>
      <c r="J1239" s="614"/>
      <c r="K1239" s="614"/>
      <c r="L1239" s="615"/>
      <c r="M1239" s="644"/>
      <c r="N1239" s="505" t="str">
        <f>四年级BMI</f>
        <v/>
      </c>
      <c r="O1239" s="499" t="str">
        <f>四年级BMI等级</f>
        <v/>
      </c>
      <c r="P1239" s="500" t="str">
        <f>四年级BMI得分</f>
        <v/>
      </c>
      <c r="Q1239" s="515" t="str">
        <f>四年级肺活量得分</f>
        <v/>
      </c>
      <c r="R1239" s="512" t="str">
        <f>四年级等级</f>
        <v/>
      </c>
      <c r="S1239" s="516" t="str">
        <f>四年级50米跑得分</f>
        <v/>
      </c>
      <c r="T1239" s="517" t="str">
        <f>四年级等级</f>
        <v/>
      </c>
      <c r="U1239" s="516" t="str">
        <f>四年级坐位体前屈得分</f>
        <v/>
      </c>
      <c r="V1239" s="517" t="str">
        <f>四年级等级</f>
        <v/>
      </c>
      <c r="W1239" s="516" t="str">
        <f>四年级一分钟跳绳得分</f>
        <v/>
      </c>
      <c r="X1239" s="517" t="str">
        <f>四年级等级</f>
        <v/>
      </c>
      <c r="Y1239" s="515" t="str">
        <f>四年级仰卧起坐得分</f>
        <v/>
      </c>
      <c r="Z1239" s="518" t="str">
        <f>四年级等级</f>
        <v/>
      </c>
      <c r="AA1239" s="533"/>
      <c r="AB1239" s="515"/>
      <c r="AC1239" s="533" t="str">
        <f>四年级跳绳附加分</f>
        <v/>
      </c>
      <c r="AD1239" s="534" t="str">
        <f>四年级标准分</f>
        <v/>
      </c>
      <c r="AE1239" s="534" t="str">
        <f>四年级总分</f>
        <v/>
      </c>
      <c r="AF1239" s="517" t="str">
        <f>四年级等级</f>
        <v/>
      </c>
    </row>
    <row r="1240" spans="1:32">
      <c r="A1240" s="476">
        <v>418</v>
      </c>
      <c r="B1240" s="477">
        <v>48</v>
      </c>
      <c r="C1240" s="632"/>
      <c r="D1240" s="633"/>
      <c r="E1240" s="632"/>
      <c r="F1240" s="625"/>
      <c r="G1240" s="608"/>
      <c r="H1240" s="475"/>
      <c r="I1240" s="613"/>
      <c r="J1240" s="614"/>
      <c r="K1240" s="614"/>
      <c r="L1240" s="615"/>
      <c r="M1240" s="644"/>
      <c r="N1240" s="505" t="str">
        <f>四年级BMI</f>
        <v/>
      </c>
      <c r="O1240" s="499" t="str">
        <f>四年级BMI等级</f>
        <v/>
      </c>
      <c r="P1240" s="500" t="str">
        <f>四年级BMI得分</f>
        <v/>
      </c>
      <c r="Q1240" s="515" t="str">
        <f>四年级肺活量得分</f>
        <v/>
      </c>
      <c r="R1240" s="512" t="str">
        <f>四年级等级</f>
        <v/>
      </c>
      <c r="S1240" s="516" t="str">
        <f>四年级50米跑得分</f>
        <v/>
      </c>
      <c r="T1240" s="517" t="str">
        <f>四年级等级</f>
        <v/>
      </c>
      <c r="U1240" s="516" t="str">
        <f>四年级坐位体前屈得分</f>
        <v/>
      </c>
      <c r="V1240" s="517" t="str">
        <f>四年级等级</f>
        <v/>
      </c>
      <c r="W1240" s="516" t="str">
        <f>四年级一分钟跳绳得分</f>
        <v/>
      </c>
      <c r="X1240" s="517" t="str">
        <f>四年级等级</f>
        <v/>
      </c>
      <c r="Y1240" s="515" t="str">
        <f>四年级仰卧起坐得分</f>
        <v/>
      </c>
      <c r="Z1240" s="518" t="str">
        <f>四年级等级</f>
        <v/>
      </c>
      <c r="AA1240" s="533"/>
      <c r="AB1240" s="515"/>
      <c r="AC1240" s="533" t="str">
        <f>四年级跳绳附加分</f>
        <v/>
      </c>
      <c r="AD1240" s="534" t="str">
        <f>四年级标准分</f>
        <v/>
      </c>
      <c r="AE1240" s="534" t="str">
        <f>四年级总分</f>
        <v/>
      </c>
      <c r="AF1240" s="517" t="str">
        <f>四年级等级</f>
        <v/>
      </c>
    </row>
    <row r="1241" spans="1:32">
      <c r="A1241" s="476">
        <v>418</v>
      </c>
      <c r="B1241" s="477">
        <v>49</v>
      </c>
      <c r="C1241" s="632"/>
      <c r="D1241" s="633"/>
      <c r="E1241" s="632"/>
      <c r="F1241" s="625"/>
      <c r="G1241" s="608"/>
      <c r="H1241" s="475"/>
      <c r="I1241" s="613"/>
      <c r="J1241" s="614"/>
      <c r="K1241" s="614"/>
      <c r="L1241" s="615"/>
      <c r="M1241" s="644"/>
      <c r="N1241" s="505" t="str">
        <f>四年级BMI</f>
        <v/>
      </c>
      <c r="O1241" s="499" t="str">
        <f>四年级BMI等级</f>
        <v/>
      </c>
      <c r="P1241" s="500" t="str">
        <f>四年级BMI得分</f>
        <v/>
      </c>
      <c r="Q1241" s="515" t="str">
        <f>四年级肺活量得分</f>
        <v/>
      </c>
      <c r="R1241" s="512" t="str">
        <f>四年级等级</f>
        <v/>
      </c>
      <c r="S1241" s="516" t="str">
        <f>四年级50米跑得分</f>
        <v/>
      </c>
      <c r="T1241" s="517" t="str">
        <f>四年级等级</f>
        <v/>
      </c>
      <c r="U1241" s="516" t="str">
        <f>四年级坐位体前屈得分</f>
        <v/>
      </c>
      <c r="V1241" s="517" t="str">
        <f>四年级等级</f>
        <v/>
      </c>
      <c r="W1241" s="516" t="str">
        <f>四年级一分钟跳绳得分</f>
        <v/>
      </c>
      <c r="X1241" s="517" t="str">
        <f>四年级等级</f>
        <v/>
      </c>
      <c r="Y1241" s="515" t="str">
        <f>四年级仰卧起坐得分</f>
        <v/>
      </c>
      <c r="Z1241" s="518" t="str">
        <f>四年级等级</f>
        <v/>
      </c>
      <c r="AA1241" s="533"/>
      <c r="AB1241" s="515"/>
      <c r="AC1241" s="533" t="str">
        <f>四年级跳绳附加分</f>
        <v/>
      </c>
      <c r="AD1241" s="534" t="str">
        <f>四年级标准分</f>
        <v/>
      </c>
      <c r="AE1241" s="534" t="str">
        <f>四年级总分</f>
        <v/>
      </c>
      <c r="AF1241" s="517" t="str">
        <f>四年级等级</f>
        <v/>
      </c>
    </row>
    <row r="1242" spans="1:32">
      <c r="A1242" s="476">
        <v>418</v>
      </c>
      <c r="B1242" s="477">
        <v>50</v>
      </c>
      <c r="C1242" s="632"/>
      <c r="D1242" s="633"/>
      <c r="E1242" s="632"/>
      <c r="F1242" s="625"/>
      <c r="G1242" s="608"/>
      <c r="H1242" s="475"/>
      <c r="I1242" s="613"/>
      <c r="J1242" s="614"/>
      <c r="K1242" s="614"/>
      <c r="L1242" s="615"/>
      <c r="M1242" s="644"/>
      <c r="N1242" s="505" t="str">
        <f>四年级BMI</f>
        <v/>
      </c>
      <c r="O1242" s="499" t="str">
        <f>四年级BMI等级</f>
        <v/>
      </c>
      <c r="P1242" s="500" t="str">
        <f>四年级BMI得分</f>
        <v/>
      </c>
      <c r="Q1242" s="515" t="str">
        <f>四年级肺活量得分</f>
        <v/>
      </c>
      <c r="R1242" s="512" t="str">
        <f>四年级等级</f>
        <v/>
      </c>
      <c r="S1242" s="516" t="str">
        <f>四年级50米跑得分</f>
        <v/>
      </c>
      <c r="T1242" s="517" t="str">
        <f>四年级等级</f>
        <v/>
      </c>
      <c r="U1242" s="516" t="str">
        <f>四年级坐位体前屈得分</f>
        <v/>
      </c>
      <c r="V1242" s="517" t="str">
        <f>四年级等级</f>
        <v/>
      </c>
      <c r="W1242" s="516" t="str">
        <f>四年级一分钟跳绳得分</f>
        <v/>
      </c>
      <c r="X1242" s="517" t="str">
        <f>四年级等级</f>
        <v/>
      </c>
      <c r="Y1242" s="515" t="str">
        <f>四年级仰卧起坐得分</f>
        <v/>
      </c>
      <c r="Z1242" s="518" t="str">
        <f>四年级等级</f>
        <v/>
      </c>
      <c r="AA1242" s="533"/>
      <c r="AB1242" s="515"/>
      <c r="AC1242" s="533" t="str">
        <f>四年级跳绳附加分</f>
        <v/>
      </c>
      <c r="AD1242" s="534" t="str">
        <f>四年级标准分</f>
        <v/>
      </c>
      <c r="AE1242" s="534" t="str">
        <f>四年级总分</f>
        <v/>
      </c>
      <c r="AF1242" s="517" t="str">
        <f>四年级等级</f>
        <v/>
      </c>
    </row>
    <row r="1243" spans="1:32">
      <c r="A1243" s="476">
        <v>418</v>
      </c>
      <c r="B1243" s="477">
        <v>51</v>
      </c>
      <c r="C1243" s="632"/>
      <c r="D1243" s="633"/>
      <c r="E1243" s="632"/>
      <c r="F1243" s="473"/>
      <c r="G1243" s="608"/>
      <c r="H1243" s="475"/>
      <c r="I1243" s="613"/>
      <c r="J1243" s="614"/>
      <c r="K1243" s="614"/>
      <c r="L1243" s="615"/>
      <c r="M1243" s="644"/>
      <c r="N1243" s="505" t="str">
        <f>四年级BMI</f>
        <v/>
      </c>
      <c r="O1243" s="499" t="str">
        <f>四年级BMI等级</f>
        <v/>
      </c>
      <c r="P1243" s="500" t="str">
        <f>四年级BMI得分</f>
        <v/>
      </c>
      <c r="Q1243" s="515" t="str">
        <f>四年级肺活量得分</f>
        <v/>
      </c>
      <c r="R1243" s="512" t="str">
        <f>四年级等级</f>
        <v/>
      </c>
      <c r="S1243" s="516" t="str">
        <f>四年级50米跑得分</f>
        <v/>
      </c>
      <c r="T1243" s="517" t="str">
        <f>四年级等级</f>
        <v/>
      </c>
      <c r="U1243" s="516" t="str">
        <f>四年级坐位体前屈得分</f>
        <v/>
      </c>
      <c r="V1243" s="517" t="str">
        <f>四年级等级</f>
        <v/>
      </c>
      <c r="W1243" s="516" t="str">
        <f>四年级一分钟跳绳得分</f>
        <v/>
      </c>
      <c r="X1243" s="517" t="str">
        <f>四年级等级</f>
        <v/>
      </c>
      <c r="Y1243" s="515" t="str">
        <f>四年级仰卧起坐得分</f>
        <v/>
      </c>
      <c r="Z1243" s="518" t="str">
        <f>四年级等级</f>
        <v/>
      </c>
      <c r="AA1243" s="533"/>
      <c r="AB1243" s="515"/>
      <c r="AC1243" s="533" t="str">
        <f>四年级跳绳附加分</f>
        <v/>
      </c>
      <c r="AD1243" s="534" t="str">
        <f>四年级标准分</f>
        <v/>
      </c>
      <c r="AE1243" s="534" t="str">
        <f>四年级总分</f>
        <v/>
      </c>
      <c r="AF1243" s="517" t="str">
        <f>四年级等级</f>
        <v/>
      </c>
    </row>
    <row r="1244" spans="1:32">
      <c r="A1244" s="476">
        <v>418</v>
      </c>
      <c r="B1244" s="477">
        <v>52</v>
      </c>
      <c r="C1244" s="632"/>
      <c r="D1244" s="633"/>
      <c r="E1244" s="632"/>
      <c r="F1244" s="473"/>
      <c r="G1244" s="608"/>
      <c r="H1244" s="475"/>
      <c r="I1244" s="613"/>
      <c r="J1244" s="614"/>
      <c r="K1244" s="614"/>
      <c r="L1244" s="615"/>
      <c r="M1244" s="644"/>
      <c r="N1244" s="505" t="str">
        <f>四年级BMI</f>
        <v/>
      </c>
      <c r="O1244" s="499" t="str">
        <f>四年级BMI等级</f>
        <v/>
      </c>
      <c r="P1244" s="500" t="str">
        <f>四年级BMI得分</f>
        <v/>
      </c>
      <c r="Q1244" s="515" t="str">
        <f>四年级肺活量得分</f>
        <v/>
      </c>
      <c r="R1244" s="512" t="str">
        <f>四年级等级</f>
        <v/>
      </c>
      <c r="S1244" s="516" t="str">
        <f>四年级50米跑得分</f>
        <v/>
      </c>
      <c r="T1244" s="517" t="str">
        <f>四年级等级</f>
        <v/>
      </c>
      <c r="U1244" s="516" t="str">
        <f>四年级坐位体前屈得分</f>
        <v/>
      </c>
      <c r="V1244" s="517" t="str">
        <f>四年级等级</f>
        <v/>
      </c>
      <c r="W1244" s="516" t="str">
        <f>四年级一分钟跳绳得分</f>
        <v/>
      </c>
      <c r="X1244" s="517" t="str">
        <f>四年级等级</f>
        <v/>
      </c>
      <c r="Y1244" s="515" t="str">
        <f>四年级仰卧起坐得分</f>
        <v/>
      </c>
      <c r="Z1244" s="518" t="str">
        <f>四年级等级</f>
        <v/>
      </c>
      <c r="AA1244" s="533"/>
      <c r="AB1244" s="515"/>
      <c r="AC1244" s="533" t="str">
        <f>四年级跳绳附加分</f>
        <v/>
      </c>
      <c r="AD1244" s="534" t="str">
        <f>四年级标准分</f>
        <v/>
      </c>
      <c r="AE1244" s="534" t="str">
        <f>四年级总分</f>
        <v/>
      </c>
      <c r="AF1244" s="517" t="str">
        <f>四年级等级</f>
        <v/>
      </c>
    </row>
    <row r="1245" spans="1:32">
      <c r="A1245" s="476">
        <v>418</v>
      </c>
      <c r="B1245" s="477">
        <v>53</v>
      </c>
      <c r="C1245" s="632"/>
      <c r="D1245" s="633"/>
      <c r="E1245" s="632"/>
      <c r="F1245" s="473"/>
      <c r="G1245" s="608"/>
      <c r="H1245" s="475"/>
      <c r="I1245" s="613"/>
      <c r="J1245" s="614"/>
      <c r="K1245" s="614"/>
      <c r="L1245" s="615"/>
      <c r="M1245" s="644"/>
      <c r="N1245" s="505" t="str">
        <f>四年级BMI</f>
        <v/>
      </c>
      <c r="O1245" s="499" t="str">
        <f>四年级BMI等级</f>
        <v/>
      </c>
      <c r="P1245" s="500" t="str">
        <f>四年级BMI得分</f>
        <v/>
      </c>
      <c r="Q1245" s="515" t="str">
        <f>四年级肺活量得分</f>
        <v/>
      </c>
      <c r="R1245" s="512" t="str">
        <f>四年级等级</f>
        <v/>
      </c>
      <c r="S1245" s="516" t="str">
        <f>四年级50米跑得分</f>
        <v/>
      </c>
      <c r="T1245" s="517" t="str">
        <f>四年级等级</f>
        <v/>
      </c>
      <c r="U1245" s="516" t="str">
        <f>四年级坐位体前屈得分</f>
        <v/>
      </c>
      <c r="V1245" s="517" t="str">
        <f>四年级等级</f>
        <v/>
      </c>
      <c r="W1245" s="516" t="str">
        <f>四年级一分钟跳绳得分</f>
        <v/>
      </c>
      <c r="X1245" s="517" t="str">
        <f>四年级等级</f>
        <v/>
      </c>
      <c r="Y1245" s="515" t="str">
        <f>四年级仰卧起坐得分</f>
        <v/>
      </c>
      <c r="Z1245" s="518" t="str">
        <f>四年级等级</f>
        <v/>
      </c>
      <c r="AA1245" s="533"/>
      <c r="AB1245" s="515"/>
      <c r="AC1245" s="533" t="str">
        <f>四年级跳绳附加分</f>
        <v/>
      </c>
      <c r="AD1245" s="534" t="str">
        <f>四年级标准分</f>
        <v/>
      </c>
      <c r="AE1245" s="534" t="str">
        <f>四年级总分</f>
        <v/>
      </c>
      <c r="AF1245" s="517" t="str">
        <f>四年级等级</f>
        <v/>
      </c>
    </row>
    <row r="1246" spans="1:32">
      <c r="A1246" s="476">
        <v>418</v>
      </c>
      <c r="B1246" s="477">
        <v>54</v>
      </c>
      <c r="C1246" s="632"/>
      <c r="D1246" s="633"/>
      <c r="E1246" s="632"/>
      <c r="F1246" s="473"/>
      <c r="G1246" s="608"/>
      <c r="H1246" s="475"/>
      <c r="I1246" s="613"/>
      <c r="J1246" s="614"/>
      <c r="K1246" s="614"/>
      <c r="L1246" s="615"/>
      <c r="M1246" s="644"/>
      <c r="N1246" s="505" t="str">
        <f>四年级BMI</f>
        <v/>
      </c>
      <c r="O1246" s="499" t="str">
        <f>四年级BMI等级</f>
        <v/>
      </c>
      <c r="P1246" s="500" t="str">
        <f>四年级BMI得分</f>
        <v/>
      </c>
      <c r="Q1246" s="515" t="str">
        <f>四年级肺活量得分</f>
        <v/>
      </c>
      <c r="R1246" s="512" t="str">
        <f>四年级等级</f>
        <v/>
      </c>
      <c r="S1246" s="516" t="str">
        <f>四年级50米跑得分</f>
        <v/>
      </c>
      <c r="T1246" s="517" t="str">
        <f>四年级等级</f>
        <v/>
      </c>
      <c r="U1246" s="516" t="str">
        <f>四年级坐位体前屈得分</f>
        <v/>
      </c>
      <c r="V1246" s="517" t="str">
        <f>四年级等级</f>
        <v/>
      </c>
      <c r="W1246" s="516" t="str">
        <f>四年级一分钟跳绳得分</f>
        <v/>
      </c>
      <c r="X1246" s="517" t="str">
        <f>四年级等级</f>
        <v/>
      </c>
      <c r="Y1246" s="515" t="str">
        <f>四年级仰卧起坐得分</f>
        <v/>
      </c>
      <c r="Z1246" s="518" t="str">
        <f>四年级等级</f>
        <v/>
      </c>
      <c r="AA1246" s="533"/>
      <c r="AB1246" s="515"/>
      <c r="AC1246" s="533" t="str">
        <f>四年级跳绳附加分</f>
        <v/>
      </c>
      <c r="AD1246" s="534" t="str">
        <f>四年级标准分</f>
        <v/>
      </c>
      <c r="AE1246" s="534" t="str">
        <f>四年级总分</f>
        <v/>
      </c>
      <c r="AF1246" s="517" t="str">
        <f>四年级等级</f>
        <v/>
      </c>
    </row>
    <row r="1247" spans="1:32">
      <c r="A1247" s="476">
        <v>418</v>
      </c>
      <c r="B1247" s="477">
        <v>55</v>
      </c>
      <c r="C1247" s="632"/>
      <c r="D1247" s="633"/>
      <c r="E1247" s="632"/>
      <c r="F1247" s="473"/>
      <c r="G1247" s="608"/>
      <c r="H1247" s="475"/>
      <c r="I1247" s="613"/>
      <c r="J1247" s="614"/>
      <c r="K1247" s="614"/>
      <c r="L1247" s="615"/>
      <c r="M1247" s="644"/>
      <c r="N1247" s="505" t="str">
        <f>四年级BMI</f>
        <v/>
      </c>
      <c r="O1247" s="499" t="str">
        <f>四年级BMI等级</f>
        <v/>
      </c>
      <c r="P1247" s="500" t="str">
        <f>四年级BMI得分</f>
        <v/>
      </c>
      <c r="Q1247" s="515" t="str">
        <f>四年级肺活量得分</f>
        <v/>
      </c>
      <c r="R1247" s="512" t="str">
        <f>四年级等级</f>
        <v/>
      </c>
      <c r="S1247" s="516" t="str">
        <f>四年级50米跑得分</f>
        <v/>
      </c>
      <c r="T1247" s="517" t="str">
        <f>四年级等级</f>
        <v/>
      </c>
      <c r="U1247" s="516" t="str">
        <f>四年级坐位体前屈得分</f>
        <v/>
      </c>
      <c r="V1247" s="517" t="str">
        <f>四年级等级</f>
        <v/>
      </c>
      <c r="W1247" s="516" t="str">
        <f>四年级一分钟跳绳得分</f>
        <v/>
      </c>
      <c r="X1247" s="517" t="str">
        <f>四年级等级</f>
        <v/>
      </c>
      <c r="Y1247" s="515" t="str">
        <f>四年级仰卧起坐得分</f>
        <v/>
      </c>
      <c r="Z1247" s="518" t="str">
        <f>四年级等级</f>
        <v/>
      </c>
      <c r="AA1247" s="533"/>
      <c r="AB1247" s="515"/>
      <c r="AC1247" s="533" t="str">
        <f>四年级跳绳附加分</f>
        <v/>
      </c>
      <c r="AD1247" s="534" t="str">
        <f>四年级标准分</f>
        <v/>
      </c>
      <c r="AE1247" s="534" t="str">
        <f>四年级总分</f>
        <v/>
      </c>
      <c r="AF1247" s="517" t="str">
        <f>四年级等级</f>
        <v/>
      </c>
    </row>
    <row r="1248" spans="1:32">
      <c r="A1248" s="476">
        <v>418</v>
      </c>
      <c r="B1248" s="477">
        <v>56</v>
      </c>
      <c r="C1248" s="632"/>
      <c r="D1248" s="633"/>
      <c r="E1248" s="632"/>
      <c r="F1248" s="473"/>
      <c r="G1248" s="608"/>
      <c r="H1248" s="475"/>
      <c r="I1248" s="613"/>
      <c r="J1248" s="614"/>
      <c r="K1248" s="614"/>
      <c r="L1248" s="615"/>
      <c r="M1248" s="644"/>
      <c r="N1248" s="505" t="str">
        <f>四年级BMI</f>
        <v/>
      </c>
      <c r="O1248" s="499" t="str">
        <f>四年级BMI等级</f>
        <v/>
      </c>
      <c r="P1248" s="500" t="str">
        <f>四年级BMI得分</f>
        <v/>
      </c>
      <c r="Q1248" s="515" t="str">
        <f>四年级肺活量得分</f>
        <v/>
      </c>
      <c r="R1248" s="512" t="str">
        <f>四年级等级</f>
        <v/>
      </c>
      <c r="S1248" s="516" t="str">
        <f>四年级50米跑得分</f>
        <v/>
      </c>
      <c r="T1248" s="517" t="str">
        <f>四年级等级</f>
        <v/>
      </c>
      <c r="U1248" s="516" t="str">
        <f>四年级坐位体前屈得分</f>
        <v/>
      </c>
      <c r="V1248" s="517" t="str">
        <f>四年级等级</f>
        <v/>
      </c>
      <c r="W1248" s="516" t="str">
        <f>四年级一分钟跳绳得分</f>
        <v/>
      </c>
      <c r="X1248" s="517" t="str">
        <f>四年级等级</f>
        <v/>
      </c>
      <c r="Y1248" s="515" t="str">
        <f>四年级仰卧起坐得分</f>
        <v/>
      </c>
      <c r="Z1248" s="518" t="str">
        <f>四年级等级</f>
        <v/>
      </c>
      <c r="AA1248" s="533"/>
      <c r="AB1248" s="515"/>
      <c r="AC1248" s="533" t="str">
        <f>四年级跳绳附加分</f>
        <v/>
      </c>
      <c r="AD1248" s="534" t="str">
        <f>四年级标准分</f>
        <v/>
      </c>
      <c r="AE1248" s="534" t="str">
        <f>四年级总分</f>
        <v/>
      </c>
      <c r="AF1248" s="517" t="str">
        <f>四年级等级</f>
        <v/>
      </c>
    </row>
    <row r="1249" spans="1:32">
      <c r="A1249" s="476">
        <v>418</v>
      </c>
      <c r="B1249" s="477">
        <v>57</v>
      </c>
      <c r="C1249" s="632"/>
      <c r="D1249" s="633"/>
      <c r="E1249" s="632"/>
      <c r="F1249" s="473"/>
      <c r="G1249" s="608"/>
      <c r="H1249" s="475"/>
      <c r="I1249" s="613"/>
      <c r="J1249" s="614"/>
      <c r="K1249" s="614"/>
      <c r="L1249" s="615"/>
      <c r="M1249" s="644"/>
      <c r="N1249" s="505" t="str">
        <f>四年级BMI</f>
        <v/>
      </c>
      <c r="O1249" s="499" t="str">
        <f>四年级BMI等级</f>
        <v/>
      </c>
      <c r="P1249" s="500" t="str">
        <f>四年级BMI得分</f>
        <v/>
      </c>
      <c r="Q1249" s="515" t="str">
        <f>四年级肺活量得分</f>
        <v/>
      </c>
      <c r="R1249" s="512" t="str">
        <f>四年级等级</f>
        <v/>
      </c>
      <c r="S1249" s="516" t="str">
        <f>四年级50米跑得分</f>
        <v/>
      </c>
      <c r="T1249" s="517" t="str">
        <f>四年级等级</f>
        <v/>
      </c>
      <c r="U1249" s="516" t="str">
        <f>四年级坐位体前屈得分</f>
        <v/>
      </c>
      <c r="V1249" s="517" t="str">
        <f>四年级等级</f>
        <v/>
      </c>
      <c r="W1249" s="516" t="str">
        <f>四年级一分钟跳绳得分</f>
        <v/>
      </c>
      <c r="X1249" s="517" t="str">
        <f>四年级等级</f>
        <v/>
      </c>
      <c r="Y1249" s="515" t="str">
        <f>四年级仰卧起坐得分</f>
        <v/>
      </c>
      <c r="Z1249" s="518" t="str">
        <f>四年级等级</f>
        <v/>
      </c>
      <c r="AA1249" s="533"/>
      <c r="AB1249" s="515"/>
      <c r="AC1249" s="533" t="str">
        <f>四年级跳绳附加分</f>
        <v/>
      </c>
      <c r="AD1249" s="534" t="str">
        <f>四年级标准分</f>
        <v/>
      </c>
      <c r="AE1249" s="534" t="str">
        <f>四年级总分</f>
        <v/>
      </c>
      <c r="AF1249" s="517" t="str">
        <f>四年级等级</f>
        <v/>
      </c>
    </row>
    <row r="1250" spans="1:32">
      <c r="A1250" s="476">
        <v>418</v>
      </c>
      <c r="B1250" s="477">
        <v>58</v>
      </c>
      <c r="C1250" s="632"/>
      <c r="D1250" s="633"/>
      <c r="E1250" s="632"/>
      <c r="F1250" s="473"/>
      <c r="G1250" s="608"/>
      <c r="H1250" s="475"/>
      <c r="I1250" s="613"/>
      <c r="J1250" s="614"/>
      <c r="K1250" s="614"/>
      <c r="L1250" s="615"/>
      <c r="M1250" s="644"/>
      <c r="N1250" s="505" t="str">
        <f>四年级BMI</f>
        <v/>
      </c>
      <c r="O1250" s="499" t="str">
        <f>四年级BMI等级</f>
        <v/>
      </c>
      <c r="P1250" s="500" t="str">
        <f>四年级BMI得分</f>
        <v/>
      </c>
      <c r="Q1250" s="515" t="str">
        <f>四年级肺活量得分</f>
        <v/>
      </c>
      <c r="R1250" s="512" t="str">
        <f>四年级等级</f>
        <v/>
      </c>
      <c r="S1250" s="516" t="str">
        <f>四年级50米跑得分</f>
        <v/>
      </c>
      <c r="T1250" s="517" t="str">
        <f>四年级等级</f>
        <v/>
      </c>
      <c r="U1250" s="516" t="str">
        <f>四年级坐位体前屈得分</f>
        <v/>
      </c>
      <c r="V1250" s="517" t="str">
        <f>四年级等级</f>
        <v/>
      </c>
      <c r="W1250" s="516" t="str">
        <f>四年级一分钟跳绳得分</f>
        <v/>
      </c>
      <c r="X1250" s="517" t="str">
        <f>四年级等级</f>
        <v/>
      </c>
      <c r="Y1250" s="515" t="str">
        <f>四年级仰卧起坐得分</f>
        <v/>
      </c>
      <c r="Z1250" s="518" t="str">
        <f>四年级等级</f>
        <v/>
      </c>
      <c r="AA1250" s="533"/>
      <c r="AB1250" s="515"/>
      <c r="AC1250" s="533" t="str">
        <f>四年级跳绳附加分</f>
        <v/>
      </c>
      <c r="AD1250" s="534" t="str">
        <f>四年级标准分</f>
        <v/>
      </c>
      <c r="AE1250" s="534" t="str">
        <f>四年级总分</f>
        <v/>
      </c>
      <c r="AF1250" s="517" t="str">
        <f>四年级等级</f>
        <v/>
      </c>
    </row>
    <row r="1251" spans="1:32">
      <c r="A1251" s="476">
        <v>418</v>
      </c>
      <c r="B1251" s="477">
        <v>59</v>
      </c>
      <c r="C1251" s="632"/>
      <c r="D1251" s="633"/>
      <c r="E1251" s="632"/>
      <c r="F1251" s="473"/>
      <c r="G1251" s="608"/>
      <c r="H1251" s="475"/>
      <c r="I1251" s="613"/>
      <c r="J1251" s="614"/>
      <c r="K1251" s="614"/>
      <c r="L1251" s="615"/>
      <c r="M1251" s="644"/>
      <c r="N1251" s="505" t="str">
        <f>四年级BMI</f>
        <v/>
      </c>
      <c r="O1251" s="499" t="str">
        <f>四年级BMI等级</f>
        <v/>
      </c>
      <c r="P1251" s="500" t="str">
        <f>四年级BMI得分</f>
        <v/>
      </c>
      <c r="Q1251" s="515" t="str">
        <f>四年级肺活量得分</f>
        <v/>
      </c>
      <c r="R1251" s="512" t="str">
        <f>四年级等级</f>
        <v/>
      </c>
      <c r="S1251" s="516" t="str">
        <f>四年级50米跑得分</f>
        <v/>
      </c>
      <c r="T1251" s="517" t="str">
        <f>四年级等级</f>
        <v/>
      </c>
      <c r="U1251" s="516" t="str">
        <f>四年级坐位体前屈得分</f>
        <v/>
      </c>
      <c r="V1251" s="517" t="str">
        <f>四年级等级</f>
        <v/>
      </c>
      <c r="W1251" s="516" t="str">
        <f>四年级一分钟跳绳得分</f>
        <v/>
      </c>
      <c r="X1251" s="517" t="str">
        <f>四年级等级</f>
        <v/>
      </c>
      <c r="Y1251" s="515" t="str">
        <f>四年级仰卧起坐得分</f>
        <v/>
      </c>
      <c r="Z1251" s="518" t="str">
        <f>四年级等级</f>
        <v/>
      </c>
      <c r="AA1251" s="533"/>
      <c r="AB1251" s="515"/>
      <c r="AC1251" s="533" t="str">
        <f>四年级跳绳附加分</f>
        <v/>
      </c>
      <c r="AD1251" s="534" t="str">
        <f>四年级标准分</f>
        <v/>
      </c>
      <c r="AE1251" s="534" t="str">
        <f>四年级总分</f>
        <v/>
      </c>
      <c r="AF1251" s="517" t="str">
        <f>四年级等级</f>
        <v/>
      </c>
    </row>
    <row r="1252" spans="1:32">
      <c r="A1252" s="476">
        <v>418</v>
      </c>
      <c r="B1252" s="477">
        <v>60</v>
      </c>
      <c r="C1252" s="632"/>
      <c r="D1252" s="633"/>
      <c r="E1252" s="632"/>
      <c r="F1252" s="473"/>
      <c r="G1252" s="608"/>
      <c r="H1252" s="475"/>
      <c r="I1252" s="613"/>
      <c r="J1252" s="614"/>
      <c r="K1252" s="614"/>
      <c r="L1252" s="615"/>
      <c r="M1252" s="644"/>
      <c r="N1252" s="505" t="str">
        <f>四年级BMI</f>
        <v/>
      </c>
      <c r="O1252" s="499" t="str">
        <f>四年级BMI等级</f>
        <v/>
      </c>
      <c r="P1252" s="500" t="str">
        <f>四年级BMI得分</f>
        <v/>
      </c>
      <c r="Q1252" s="515" t="str">
        <f>四年级肺活量得分</f>
        <v/>
      </c>
      <c r="R1252" s="512" t="str">
        <f>四年级等级</f>
        <v/>
      </c>
      <c r="S1252" s="516" t="str">
        <f>四年级50米跑得分</f>
        <v/>
      </c>
      <c r="T1252" s="517" t="str">
        <f>四年级等级</f>
        <v/>
      </c>
      <c r="U1252" s="516" t="str">
        <f>四年级坐位体前屈得分</f>
        <v/>
      </c>
      <c r="V1252" s="517" t="str">
        <f>四年级等级</f>
        <v/>
      </c>
      <c r="W1252" s="516" t="str">
        <f>四年级一分钟跳绳得分</f>
        <v/>
      </c>
      <c r="X1252" s="517" t="str">
        <f>四年级等级</f>
        <v/>
      </c>
      <c r="Y1252" s="515" t="str">
        <f>四年级仰卧起坐得分</f>
        <v/>
      </c>
      <c r="Z1252" s="518" t="str">
        <f>四年级等级</f>
        <v/>
      </c>
      <c r="AA1252" s="533"/>
      <c r="AB1252" s="515"/>
      <c r="AC1252" s="533" t="str">
        <f>四年级跳绳附加分</f>
        <v/>
      </c>
      <c r="AD1252" s="534" t="str">
        <f>四年级标准分</f>
        <v/>
      </c>
      <c r="AE1252" s="534" t="str">
        <f>四年级总分</f>
        <v/>
      </c>
      <c r="AF1252" s="517" t="str">
        <f>四年级等级</f>
        <v/>
      </c>
    </row>
    <row r="1253" spans="1:32">
      <c r="A1253" s="476">
        <v>418</v>
      </c>
      <c r="B1253" s="477">
        <v>61</v>
      </c>
      <c r="C1253" s="632"/>
      <c r="D1253" s="633"/>
      <c r="E1253" s="632"/>
      <c r="F1253" s="473"/>
      <c r="G1253" s="608"/>
      <c r="H1253" s="475"/>
      <c r="I1253" s="613"/>
      <c r="J1253" s="614"/>
      <c r="K1253" s="614"/>
      <c r="L1253" s="615"/>
      <c r="M1253" s="644"/>
      <c r="N1253" s="505" t="str">
        <f>四年级BMI</f>
        <v/>
      </c>
      <c r="O1253" s="499" t="str">
        <f>四年级BMI等级</f>
        <v/>
      </c>
      <c r="P1253" s="500" t="str">
        <f>四年级BMI得分</f>
        <v/>
      </c>
      <c r="Q1253" s="515" t="str">
        <f>四年级肺活量得分</f>
        <v/>
      </c>
      <c r="R1253" s="512" t="str">
        <f>四年级等级</f>
        <v/>
      </c>
      <c r="S1253" s="516" t="str">
        <f>四年级50米跑得分</f>
        <v/>
      </c>
      <c r="T1253" s="517" t="str">
        <f>四年级等级</f>
        <v/>
      </c>
      <c r="U1253" s="516" t="str">
        <f>四年级坐位体前屈得分</f>
        <v/>
      </c>
      <c r="V1253" s="517" t="str">
        <f>四年级等级</f>
        <v/>
      </c>
      <c r="W1253" s="516" t="str">
        <f>四年级一分钟跳绳得分</f>
        <v/>
      </c>
      <c r="X1253" s="517" t="str">
        <f>四年级等级</f>
        <v/>
      </c>
      <c r="Y1253" s="515" t="str">
        <f>四年级仰卧起坐得分</f>
        <v/>
      </c>
      <c r="Z1253" s="518" t="str">
        <f>四年级等级</f>
        <v/>
      </c>
      <c r="AA1253" s="533"/>
      <c r="AB1253" s="515"/>
      <c r="AC1253" s="533" t="str">
        <f>四年级跳绳附加分</f>
        <v/>
      </c>
      <c r="AD1253" s="534" t="str">
        <f>四年级标准分</f>
        <v/>
      </c>
      <c r="AE1253" s="534" t="str">
        <f>四年级总分</f>
        <v/>
      </c>
      <c r="AF1253" s="517" t="str">
        <f>四年级等级</f>
        <v/>
      </c>
    </row>
    <row r="1254" spans="1:32">
      <c r="A1254" s="476">
        <v>418</v>
      </c>
      <c r="B1254" s="477">
        <v>62</v>
      </c>
      <c r="C1254" s="632"/>
      <c r="D1254" s="633"/>
      <c r="E1254" s="632"/>
      <c r="F1254" s="473"/>
      <c r="G1254" s="608"/>
      <c r="H1254" s="475"/>
      <c r="I1254" s="613"/>
      <c r="J1254" s="614"/>
      <c r="K1254" s="614"/>
      <c r="L1254" s="615"/>
      <c r="M1254" s="644"/>
      <c r="N1254" s="505" t="str">
        <f>四年级BMI</f>
        <v/>
      </c>
      <c r="O1254" s="499" t="str">
        <f>四年级BMI等级</f>
        <v/>
      </c>
      <c r="P1254" s="500" t="str">
        <f>四年级BMI得分</f>
        <v/>
      </c>
      <c r="Q1254" s="515" t="str">
        <f>四年级肺活量得分</f>
        <v/>
      </c>
      <c r="R1254" s="512" t="str">
        <f>四年级等级</f>
        <v/>
      </c>
      <c r="S1254" s="516" t="str">
        <f>四年级50米跑得分</f>
        <v/>
      </c>
      <c r="T1254" s="517" t="str">
        <f>四年级等级</f>
        <v/>
      </c>
      <c r="U1254" s="516" t="str">
        <f>四年级坐位体前屈得分</f>
        <v/>
      </c>
      <c r="V1254" s="517" t="str">
        <f>四年级等级</f>
        <v/>
      </c>
      <c r="W1254" s="516" t="str">
        <f>四年级一分钟跳绳得分</f>
        <v/>
      </c>
      <c r="X1254" s="517" t="str">
        <f>四年级等级</f>
        <v/>
      </c>
      <c r="Y1254" s="515" t="str">
        <f>四年级仰卧起坐得分</f>
        <v/>
      </c>
      <c r="Z1254" s="518" t="str">
        <f>四年级等级</f>
        <v/>
      </c>
      <c r="AA1254" s="533"/>
      <c r="AB1254" s="515"/>
      <c r="AC1254" s="533" t="str">
        <f>四年级跳绳附加分</f>
        <v/>
      </c>
      <c r="AD1254" s="534" t="str">
        <f>四年级标准分</f>
        <v/>
      </c>
      <c r="AE1254" s="534" t="str">
        <f>四年级总分</f>
        <v/>
      </c>
      <c r="AF1254" s="517" t="str">
        <f>四年级等级</f>
        <v/>
      </c>
    </row>
    <row r="1255" spans="1:32">
      <c r="A1255" s="476">
        <v>418</v>
      </c>
      <c r="B1255" s="477">
        <v>63</v>
      </c>
      <c r="C1255" s="632"/>
      <c r="D1255" s="633"/>
      <c r="E1255" s="632"/>
      <c r="F1255" s="473"/>
      <c r="G1255" s="608"/>
      <c r="H1255" s="475"/>
      <c r="I1255" s="613"/>
      <c r="J1255" s="614"/>
      <c r="K1255" s="614"/>
      <c r="L1255" s="615"/>
      <c r="M1255" s="644"/>
      <c r="N1255" s="505" t="str">
        <f>四年级BMI</f>
        <v/>
      </c>
      <c r="O1255" s="499" t="str">
        <f>四年级BMI等级</f>
        <v/>
      </c>
      <c r="P1255" s="500" t="str">
        <f>四年级BMI得分</f>
        <v/>
      </c>
      <c r="Q1255" s="515" t="str">
        <f>四年级肺活量得分</f>
        <v/>
      </c>
      <c r="R1255" s="512" t="str">
        <f>四年级等级</f>
        <v/>
      </c>
      <c r="S1255" s="516" t="str">
        <f>四年级50米跑得分</f>
        <v/>
      </c>
      <c r="T1255" s="517" t="str">
        <f>四年级等级</f>
        <v/>
      </c>
      <c r="U1255" s="516" t="str">
        <f>四年级坐位体前屈得分</f>
        <v/>
      </c>
      <c r="V1255" s="517" t="str">
        <f>四年级等级</f>
        <v/>
      </c>
      <c r="W1255" s="516" t="str">
        <f>四年级一分钟跳绳得分</f>
        <v/>
      </c>
      <c r="X1255" s="517" t="str">
        <f>四年级等级</f>
        <v/>
      </c>
      <c r="Y1255" s="515" t="str">
        <f>四年级仰卧起坐得分</f>
        <v/>
      </c>
      <c r="Z1255" s="518" t="str">
        <f>四年级等级</f>
        <v/>
      </c>
      <c r="AA1255" s="533"/>
      <c r="AB1255" s="515"/>
      <c r="AC1255" s="533" t="str">
        <f>四年级跳绳附加分</f>
        <v/>
      </c>
      <c r="AD1255" s="534" t="str">
        <f>四年级标准分</f>
        <v/>
      </c>
      <c r="AE1255" s="534" t="str">
        <f>四年级总分</f>
        <v/>
      </c>
      <c r="AF1255" s="517" t="str">
        <f>四年级等级</f>
        <v/>
      </c>
    </row>
    <row r="1256" spans="1:32">
      <c r="A1256" s="476">
        <v>418</v>
      </c>
      <c r="B1256" s="477">
        <v>64</v>
      </c>
      <c r="C1256" s="632"/>
      <c r="D1256" s="633"/>
      <c r="E1256" s="632"/>
      <c r="F1256" s="473"/>
      <c r="G1256" s="608"/>
      <c r="H1256" s="475"/>
      <c r="I1256" s="613"/>
      <c r="J1256" s="614"/>
      <c r="K1256" s="614"/>
      <c r="L1256" s="615"/>
      <c r="M1256" s="644"/>
      <c r="N1256" s="505" t="str">
        <f>四年级BMI</f>
        <v/>
      </c>
      <c r="O1256" s="499" t="str">
        <f>四年级BMI等级</f>
        <v/>
      </c>
      <c r="P1256" s="500" t="str">
        <f>四年级BMI得分</f>
        <v/>
      </c>
      <c r="Q1256" s="515" t="str">
        <f>四年级肺活量得分</f>
        <v/>
      </c>
      <c r="R1256" s="512" t="str">
        <f>四年级等级</f>
        <v/>
      </c>
      <c r="S1256" s="516" t="str">
        <f>四年级50米跑得分</f>
        <v/>
      </c>
      <c r="T1256" s="517" t="str">
        <f>四年级等级</f>
        <v/>
      </c>
      <c r="U1256" s="516" t="str">
        <f>四年级坐位体前屈得分</f>
        <v/>
      </c>
      <c r="V1256" s="517" t="str">
        <f>四年级等级</f>
        <v/>
      </c>
      <c r="W1256" s="516" t="str">
        <f>四年级一分钟跳绳得分</f>
        <v/>
      </c>
      <c r="X1256" s="517" t="str">
        <f>四年级等级</f>
        <v/>
      </c>
      <c r="Y1256" s="515" t="str">
        <f>四年级仰卧起坐得分</f>
        <v/>
      </c>
      <c r="Z1256" s="518" t="str">
        <f>四年级等级</f>
        <v/>
      </c>
      <c r="AA1256" s="533"/>
      <c r="AB1256" s="515"/>
      <c r="AC1256" s="533" t="str">
        <f>四年级跳绳附加分</f>
        <v/>
      </c>
      <c r="AD1256" s="534" t="str">
        <f>四年级标准分</f>
        <v/>
      </c>
      <c r="AE1256" s="534" t="str">
        <f>四年级总分</f>
        <v/>
      </c>
      <c r="AF1256" s="517" t="str">
        <f>四年级等级</f>
        <v/>
      </c>
    </row>
    <row r="1257" spans="1:32">
      <c r="A1257" s="476">
        <v>418</v>
      </c>
      <c r="B1257" s="477">
        <v>65</v>
      </c>
      <c r="C1257" s="632"/>
      <c r="D1257" s="633"/>
      <c r="E1257" s="632"/>
      <c r="F1257" s="473"/>
      <c r="G1257" s="608"/>
      <c r="H1257" s="475"/>
      <c r="I1257" s="613"/>
      <c r="J1257" s="614"/>
      <c r="K1257" s="614"/>
      <c r="L1257" s="615"/>
      <c r="M1257" s="644"/>
      <c r="N1257" s="505" t="str">
        <f>四年级BMI</f>
        <v/>
      </c>
      <c r="O1257" s="499" t="str">
        <f>四年级BMI等级</f>
        <v/>
      </c>
      <c r="P1257" s="500" t="str">
        <f>四年级BMI得分</f>
        <v/>
      </c>
      <c r="Q1257" s="515" t="str">
        <f>四年级肺活量得分</f>
        <v/>
      </c>
      <c r="R1257" s="512" t="str">
        <f>四年级等级</f>
        <v/>
      </c>
      <c r="S1257" s="516" t="str">
        <f>四年级50米跑得分</f>
        <v/>
      </c>
      <c r="T1257" s="517" t="str">
        <f>四年级等级</f>
        <v/>
      </c>
      <c r="U1257" s="516" t="str">
        <f>四年级坐位体前屈得分</f>
        <v/>
      </c>
      <c r="V1257" s="517" t="str">
        <f>四年级等级</f>
        <v/>
      </c>
      <c r="W1257" s="516" t="str">
        <f>四年级一分钟跳绳得分</f>
        <v/>
      </c>
      <c r="X1257" s="517" t="str">
        <f>四年级等级</f>
        <v/>
      </c>
      <c r="Y1257" s="515" t="str">
        <f>四年级仰卧起坐得分</f>
        <v/>
      </c>
      <c r="Z1257" s="518" t="str">
        <f>四年级等级</f>
        <v/>
      </c>
      <c r="AA1257" s="533"/>
      <c r="AB1257" s="515"/>
      <c r="AC1257" s="533" t="str">
        <f>四年级跳绳附加分</f>
        <v/>
      </c>
      <c r="AD1257" s="534" t="str">
        <f>四年级标准分</f>
        <v/>
      </c>
      <c r="AE1257" s="534" t="str">
        <f>四年级总分</f>
        <v/>
      </c>
      <c r="AF1257" s="517" t="str">
        <f>四年级等级</f>
        <v/>
      </c>
    </row>
    <row r="1258" spans="1:32">
      <c r="A1258" s="476">
        <v>418</v>
      </c>
      <c r="B1258" s="477">
        <v>66</v>
      </c>
      <c r="C1258" s="632"/>
      <c r="D1258" s="633"/>
      <c r="E1258" s="632"/>
      <c r="F1258" s="473"/>
      <c r="G1258" s="608"/>
      <c r="H1258" s="475"/>
      <c r="I1258" s="613"/>
      <c r="J1258" s="614"/>
      <c r="K1258" s="614"/>
      <c r="L1258" s="615"/>
      <c r="M1258" s="644"/>
      <c r="N1258" s="505" t="str">
        <f>四年级BMI</f>
        <v/>
      </c>
      <c r="O1258" s="499" t="str">
        <f>四年级BMI等级</f>
        <v/>
      </c>
      <c r="P1258" s="500" t="str">
        <f>四年级BMI得分</f>
        <v/>
      </c>
      <c r="Q1258" s="515" t="str">
        <f>四年级肺活量得分</f>
        <v/>
      </c>
      <c r="R1258" s="512" t="str">
        <f>四年级等级</f>
        <v/>
      </c>
      <c r="S1258" s="516" t="str">
        <f>四年级50米跑得分</f>
        <v/>
      </c>
      <c r="T1258" s="517" t="str">
        <f>四年级等级</f>
        <v/>
      </c>
      <c r="U1258" s="516" t="str">
        <f>四年级坐位体前屈得分</f>
        <v/>
      </c>
      <c r="V1258" s="517" t="str">
        <f>四年级等级</f>
        <v/>
      </c>
      <c r="W1258" s="516" t="str">
        <f>四年级一分钟跳绳得分</f>
        <v/>
      </c>
      <c r="X1258" s="517" t="str">
        <f>四年级等级</f>
        <v/>
      </c>
      <c r="Y1258" s="515" t="str">
        <f>四年级仰卧起坐得分</f>
        <v/>
      </c>
      <c r="Z1258" s="518" t="str">
        <f>四年级等级</f>
        <v/>
      </c>
      <c r="AA1258" s="533"/>
      <c r="AB1258" s="515"/>
      <c r="AC1258" s="533" t="str">
        <f>四年级跳绳附加分</f>
        <v/>
      </c>
      <c r="AD1258" s="534" t="str">
        <f>四年级标准分</f>
        <v/>
      </c>
      <c r="AE1258" s="534" t="str">
        <f>四年级总分</f>
        <v/>
      </c>
      <c r="AF1258" s="517" t="str">
        <f>四年级等级</f>
        <v/>
      </c>
    </row>
    <row r="1259" spans="1:32">
      <c r="A1259" s="476">
        <v>418</v>
      </c>
      <c r="B1259" s="477">
        <v>67</v>
      </c>
      <c r="C1259" s="632"/>
      <c r="D1259" s="633"/>
      <c r="E1259" s="632"/>
      <c r="F1259" s="473"/>
      <c r="G1259" s="608"/>
      <c r="H1259" s="475"/>
      <c r="I1259" s="613"/>
      <c r="J1259" s="614"/>
      <c r="K1259" s="614"/>
      <c r="L1259" s="615"/>
      <c r="M1259" s="644"/>
      <c r="N1259" s="505" t="str">
        <f>四年级BMI</f>
        <v/>
      </c>
      <c r="O1259" s="499" t="str">
        <f>四年级BMI等级</f>
        <v/>
      </c>
      <c r="P1259" s="500" t="str">
        <f>四年级BMI得分</f>
        <v/>
      </c>
      <c r="Q1259" s="515" t="str">
        <f>四年级肺活量得分</f>
        <v/>
      </c>
      <c r="R1259" s="512" t="str">
        <f>四年级等级</f>
        <v/>
      </c>
      <c r="S1259" s="516" t="str">
        <f>四年级50米跑得分</f>
        <v/>
      </c>
      <c r="T1259" s="517" t="str">
        <f>四年级等级</f>
        <v/>
      </c>
      <c r="U1259" s="516" t="str">
        <f>四年级坐位体前屈得分</f>
        <v/>
      </c>
      <c r="V1259" s="517" t="str">
        <f>四年级等级</f>
        <v/>
      </c>
      <c r="W1259" s="516" t="str">
        <f>四年级一分钟跳绳得分</f>
        <v/>
      </c>
      <c r="X1259" s="517" t="str">
        <f>四年级等级</f>
        <v/>
      </c>
      <c r="Y1259" s="515" t="str">
        <f>四年级仰卧起坐得分</f>
        <v/>
      </c>
      <c r="Z1259" s="518" t="str">
        <f>四年级等级</f>
        <v/>
      </c>
      <c r="AA1259" s="533"/>
      <c r="AB1259" s="515"/>
      <c r="AC1259" s="533" t="str">
        <f>四年级跳绳附加分</f>
        <v/>
      </c>
      <c r="AD1259" s="534" t="str">
        <f>四年级标准分</f>
        <v/>
      </c>
      <c r="AE1259" s="534" t="str">
        <f>四年级总分</f>
        <v/>
      </c>
      <c r="AF1259" s="517" t="str">
        <f>四年级等级</f>
        <v/>
      </c>
    </row>
    <row r="1260" spans="1:32">
      <c r="A1260" s="476">
        <v>418</v>
      </c>
      <c r="B1260" s="477">
        <v>68</v>
      </c>
      <c r="C1260" s="632"/>
      <c r="D1260" s="633"/>
      <c r="E1260" s="632"/>
      <c r="F1260" s="473"/>
      <c r="G1260" s="608"/>
      <c r="H1260" s="475"/>
      <c r="I1260" s="613"/>
      <c r="J1260" s="614"/>
      <c r="K1260" s="614"/>
      <c r="L1260" s="615"/>
      <c r="M1260" s="644"/>
      <c r="N1260" s="505" t="str">
        <f>四年级BMI</f>
        <v/>
      </c>
      <c r="O1260" s="499" t="str">
        <f>四年级BMI等级</f>
        <v/>
      </c>
      <c r="P1260" s="500" t="str">
        <f>四年级BMI得分</f>
        <v/>
      </c>
      <c r="Q1260" s="515" t="str">
        <f>四年级肺活量得分</f>
        <v/>
      </c>
      <c r="R1260" s="512" t="str">
        <f>四年级等级</f>
        <v/>
      </c>
      <c r="S1260" s="516" t="str">
        <f>四年级50米跑得分</f>
        <v/>
      </c>
      <c r="T1260" s="517" t="str">
        <f>四年级等级</f>
        <v/>
      </c>
      <c r="U1260" s="516" t="str">
        <f>四年级坐位体前屈得分</f>
        <v/>
      </c>
      <c r="V1260" s="517" t="str">
        <f>四年级等级</f>
        <v/>
      </c>
      <c r="W1260" s="516" t="str">
        <f>四年级一分钟跳绳得分</f>
        <v/>
      </c>
      <c r="X1260" s="517" t="str">
        <f>四年级等级</f>
        <v/>
      </c>
      <c r="Y1260" s="515" t="str">
        <f>四年级仰卧起坐得分</f>
        <v/>
      </c>
      <c r="Z1260" s="518" t="str">
        <f>四年级等级</f>
        <v/>
      </c>
      <c r="AA1260" s="533"/>
      <c r="AB1260" s="515"/>
      <c r="AC1260" s="533" t="str">
        <f>四年级跳绳附加分</f>
        <v/>
      </c>
      <c r="AD1260" s="534" t="str">
        <f>四年级标准分</f>
        <v/>
      </c>
      <c r="AE1260" s="534" t="str">
        <f>四年级总分</f>
        <v/>
      </c>
      <c r="AF1260" s="517" t="str">
        <f>四年级等级</f>
        <v/>
      </c>
    </row>
    <row r="1261" spans="1:32">
      <c r="A1261" s="476">
        <v>418</v>
      </c>
      <c r="B1261" s="477">
        <v>69</v>
      </c>
      <c r="C1261" s="632"/>
      <c r="D1261" s="633"/>
      <c r="E1261" s="632"/>
      <c r="F1261" s="473"/>
      <c r="G1261" s="608"/>
      <c r="H1261" s="475"/>
      <c r="I1261" s="613"/>
      <c r="J1261" s="614"/>
      <c r="K1261" s="614"/>
      <c r="L1261" s="615"/>
      <c r="M1261" s="644"/>
      <c r="N1261" s="505" t="str">
        <f>四年级BMI</f>
        <v/>
      </c>
      <c r="O1261" s="499" t="str">
        <f>四年级BMI等级</f>
        <v/>
      </c>
      <c r="P1261" s="500" t="str">
        <f>四年级BMI得分</f>
        <v/>
      </c>
      <c r="Q1261" s="515" t="str">
        <f>四年级肺活量得分</f>
        <v/>
      </c>
      <c r="R1261" s="512" t="str">
        <f>四年级等级</f>
        <v/>
      </c>
      <c r="S1261" s="516" t="str">
        <f>四年级50米跑得分</f>
        <v/>
      </c>
      <c r="T1261" s="517" t="str">
        <f>四年级等级</f>
        <v/>
      </c>
      <c r="U1261" s="516" t="str">
        <f>四年级坐位体前屈得分</f>
        <v/>
      </c>
      <c r="V1261" s="517" t="str">
        <f>四年级等级</f>
        <v/>
      </c>
      <c r="W1261" s="516" t="str">
        <f>四年级一分钟跳绳得分</f>
        <v/>
      </c>
      <c r="X1261" s="517" t="str">
        <f>四年级等级</f>
        <v/>
      </c>
      <c r="Y1261" s="515" t="str">
        <f>四年级仰卧起坐得分</f>
        <v/>
      </c>
      <c r="Z1261" s="518" t="str">
        <f>四年级等级</f>
        <v/>
      </c>
      <c r="AA1261" s="533"/>
      <c r="AB1261" s="515"/>
      <c r="AC1261" s="533" t="str">
        <f>四年级跳绳附加分</f>
        <v/>
      </c>
      <c r="AD1261" s="534" t="str">
        <f>四年级标准分</f>
        <v/>
      </c>
      <c r="AE1261" s="534" t="str">
        <f>四年级总分</f>
        <v/>
      </c>
      <c r="AF1261" s="517" t="str">
        <f>四年级等级</f>
        <v/>
      </c>
    </row>
    <row r="1262" ht="15.75" spans="1:32">
      <c r="A1262" s="535">
        <v>418</v>
      </c>
      <c r="B1262" s="536">
        <v>70</v>
      </c>
      <c r="C1262" s="634"/>
      <c r="D1262" s="635"/>
      <c r="E1262" s="634"/>
      <c r="F1262" s="583"/>
      <c r="G1262" s="611"/>
      <c r="H1262" s="542"/>
      <c r="I1262" s="617"/>
      <c r="J1262" s="618"/>
      <c r="K1262" s="618"/>
      <c r="L1262" s="619"/>
      <c r="M1262" s="647"/>
      <c r="N1262" s="573" t="str">
        <f>四年级BMI</f>
        <v/>
      </c>
      <c r="O1262" s="574" t="str">
        <f>四年级BMI等级</f>
        <v/>
      </c>
      <c r="P1262" s="575" t="str">
        <f>四年级BMI得分</f>
        <v/>
      </c>
      <c r="Q1262" s="576" t="str">
        <f>四年级肺活量得分</f>
        <v/>
      </c>
      <c r="R1262" s="577" t="str">
        <f>四年级等级</f>
        <v/>
      </c>
      <c r="S1262" s="578" t="str">
        <f>四年级50米跑得分</f>
        <v/>
      </c>
      <c r="T1262" s="567" t="str">
        <f>四年级等级</f>
        <v/>
      </c>
      <c r="U1262" s="578" t="str">
        <f>四年级坐位体前屈得分</f>
        <v/>
      </c>
      <c r="V1262" s="567" t="str">
        <f>四年级等级</f>
        <v/>
      </c>
      <c r="W1262" s="578" t="str">
        <f>四年级一分钟跳绳得分</f>
        <v/>
      </c>
      <c r="X1262" s="567" t="str">
        <f>四年级等级</f>
        <v/>
      </c>
      <c r="Y1262" s="576" t="str">
        <f>四年级仰卧起坐得分</f>
        <v/>
      </c>
      <c r="Z1262" s="579" t="str">
        <f>四年级等级</f>
        <v/>
      </c>
      <c r="AA1262" s="565"/>
      <c r="AB1262" s="576"/>
      <c r="AC1262" s="565" t="str">
        <f>四年级跳绳附加分</f>
        <v/>
      </c>
      <c r="AD1262" s="566" t="str">
        <f>四年级标准分</f>
        <v/>
      </c>
      <c r="AE1262" s="566" t="str">
        <f>四年级总分</f>
        <v/>
      </c>
      <c r="AF1262" s="567" t="str">
        <f>四年级等级</f>
        <v/>
      </c>
    </row>
    <row r="1263" ht="15.75" spans="1:32">
      <c r="A1263" s="468">
        <v>419</v>
      </c>
      <c r="B1263" s="469">
        <v>1</v>
      </c>
      <c r="C1263" s="637"/>
      <c r="D1263" s="638"/>
      <c r="E1263" s="637"/>
      <c r="F1263" s="473"/>
      <c r="G1263" s="612"/>
      <c r="H1263" s="475"/>
      <c r="I1263" s="621"/>
      <c r="J1263" s="622"/>
      <c r="K1263" s="622"/>
      <c r="L1263" s="623"/>
      <c r="M1263" s="643"/>
      <c r="N1263" s="498" t="str">
        <f>四年级BMI</f>
        <v/>
      </c>
      <c r="O1263" s="499" t="str">
        <f>四年级BMI等级</f>
        <v/>
      </c>
      <c r="P1263" s="500" t="str">
        <f>四年级BMI得分</f>
        <v/>
      </c>
      <c r="Q1263" s="511" t="str">
        <f>四年级肺活量得分</f>
        <v/>
      </c>
      <c r="R1263" s="512" t="str">
        <f>四年级等级</f>
        <v/>
      </c>
      <c r="S1263" s="513" t="str">
        <f>四年级50米跑得分</f>
        <v/>
      </c>
      <c r="T1263" s="512" t="str">
        <f>四年级等级</f>
        <v/>
      </c>
      <c r="U1263" s="513" t="str">
        <f>四年级坐位体前屈得分</f>
        <v/>
      </c>
      <c r="V1263" s="512" t="str">
        <f>四年级等级</f>
        <v/>
      </c>
      <c r="W1263" s="513" t="str">
        <f>四年级一分钟跳绳得分</f>
        <v/>
      </c>
      <c r="X1263" s="512" t="str">
        <f>四年级等级</f>
        <v/>
      </c>
      <c r="Y1263" s="511" t="str">
        <f>四年级仰卧起坐得分</f>
        <v/>
      </c>
      <c r="Z1263" s="514" t="str">
        <f>四年级等级</f>
        <v/>
      </c>
      <c r="AA1263" s="530"/>
      <c r="AB1263" s="511"/>
      <c r="AC1263" s="530" t="str">
        <f>四年级跳绳附加分</f>
        <v/>
      </c>
      <c r="AD1263" s="531" t="str">
        <f>四年级标准分</f>
        <v/>
      </c>
      <c r="AE1263" s="531" t="str">
        <f>四年级总分</f>
        <v/>
      </c>
      <c r="AF1263" s="512" t="str">
        <f>四年级等级</f>
        <v/>
      </c>
    </row>
    <row r="1264" spans="1:32">
      <c r="A1264" s="476">
        <v>419</v>
      </c>
      <c r="B1264" s="477">
        <v>2</v>
      </c>
      <c r="C1264" s="632"/>
      <c r="D1264" s="633"/>
      <c r="E1264" s="632"/>
      <c r="F1264" s="473"/>
      <c r="G1264" s="608"/>
      <c r="H1264" s="475"/>
      <c r="I1264" s="613"/>
      <c r="J1264" s="614"/>
      <c r="K1264" s="614"/>
      <c r="L1264" s="615"/>
      <c r="M1264" s="644"/>
      <c r="N1264" s="505" t="str">
        <f>四年级BMI</f>
        <v/>
      </c>
      <c r="O1264" s="499" t="str">
        <f>四年级BMI等级</f>
        <v/>
      </c>
      <c r="P1264" s="500" t="str">
        <f>四年级BMI得分</f>
        <v/>
      </c>
      <c r="Q1264" s="515" t="str">
        <f>四年级肺活量得分</f>
        <v/>
      </c>
      <c r="R1264" s="512" t="str">
        <f>四年级等级</f>
        <v/>
      </c>
      <c r="S1264" s="516" t="str">
        <f>四年级50米跑得分</f>
        <v/>
      </c>
      <c r="T1264" s="517" t="str">
        <f>四年级等级</f>
        <v/>
      </c>
      <c r="U1264" s="516" t="str">
        <f>四年级坐位体前屈得分</f>
        <v/>
      </c>
      <c r="V1264" s="517" t="str">
        <f>四年级等级</f>
        <v/>
      </c>
      <c r="W1264" s="516" t="str">
        <f>四年级一分钟跳绳得分</f>
        <v/>
      </c>
      <c r="X1264" s="517" t="str">
        <f>四年级等级</f>
        <v/>
      </c>
      <c r="Y1264" s="515" t="str">
        <f>四年级仰卧起坐得分</f>
        <v/>
      </c>
      <c r="Z1264" s="518" t="str">
        <f>四年级等级</f>
        <v/>
      </c>
      <c r="AA1264" s="533"/>
      <c r="AB1264" s="515"/>
      <c r="AC1264" s="533" t="str">
        <f>四年级跳绳附加分</f>
        <v/>
      </c>
      <c r="AD1264" s="534" t="str">
        <f>四年级标准分</f>
        <v/>
      </c>
      <c r="AE1264" s="534" t="str">
        <f>四年级总分</f>
        <v/>
      </c>
      <c r="AF1264" s="517" t="str">
        <f>四年级等级</f>
        <v/>
      </c>
    </row>
    <row r="1265" spans="1:32">
      <c r="A1265" s="476">
        <v>419</v>
      </c>
      <c r="B1265" s="477">
        <v>3</v>
      </c>
      <c r="C1265" s="632"/>
      <c r="D1265" s="633"/>
      <c r="E1265" s="632"/>
      <c r="F1265" s="473"/>
      <c r="G1265" s="608"/>
      <c r="H1265" s="475"/>
      <c r="I1265" s="613"/>
      <c r="J1265" s="614"/>
      <c r="K1265" s="614"/>
      <c r="L1265" s="615"/>
      <c r="M1265" s="644"/>
      <c r="N1265" s="505" t="str">
        <f>四年级BMI</f>
        <v/>
      </c>
      <c r="O1265" s="499" t="str">
        <f>四年级BMI等级</f>
        <v/>
      </c>
      <c r="P1265" s="500" t="str">
        <f>四年级BMI得分</f>
        <v/>
      </c>
      <c r="Q1265" s="515" t="str">
        <f>四年级肺活量得分</f>
        <v/>
      </c>
      <c r="R1265" s="512" t="str">
        <f>四年级等级</f>
        <v/>
      </c>
      <c r="S1265" s="516" t="str">
        <f>四年级50米跑得分</f>
        <v/>
      </c>
      <c r="T1265" s="517" t="str">
        <f>四年级等级</f>
        <v/>
      </c>
      <c r="U1265" s="516" t="str">
        <f>四年级坐位体前屈得分</f>
        <v/>
      </c>
      <c r="V1265" s="517" t="str">
        <f>四年级等级</f>
        <v/>
      </c>
      <c r="W1265" s="516" t="str">
        <f>四年级一分钟跳绳得分</f>
        <v/>
      </c>
      <c r="X1265" s="517" t="str">
        <f>四年级等级</f>
        <v/>
      </c>
      <c r="Y1265" s="515" t="str">
        <f>四年级仰卧起坐得分</f>
        <v/>
      </c>
      <c r="Z1265" s="518" t="str">
        <f>四年级等级</f>
        <v/>
      </c>
      <c r="AA1265" s="533"/>
      <c r="AB1265" s="515"/>
      <c r="AC1265" s="533" t="str">
        <f>四年级跳绳附加分</f>
        <v/>
      </c>
      <c r="AD1265" s="534" t="str">
        <f>四年级标准分</f>
        <v/>
      </c>
      <c r="AE1265" s="534" t="str">
        <f>四年级总分</f>
        <v/>
      </c>
      <c r="AF1265" s="517" t="str">
        <f>四年级等级</f>
        <v/>
      </c>
    </row>
    <row r="1266" spans="1:32">
      <c r="A1266" s="476">
        <v>419</v>
      </c>
      <c r="B1266" s="477">
        <v>4</v>
      </c>
      <c r="C1266" s="632"/>
      <c r="D1266" s="633"/>
      <c r="E1266" s="632"/>
      <c r="F1266" s="473"/>
      <c r="G1266" s="608"/>
      <c r="H1266" s="475"/>
      <c r="I1266" s="613"/>
      <c r="J1266" s="614"/>
      <c r="K1266" s="614"/>
      <c r="L1266" s="615"/>
      <c r="M1266" s="644"/>
      <c r="N1266" s="505" t="str">
        <f>四年级BMI</f>
        <v/>
      </c>
      <c r="O1266" s="499" t="str">
        <f>四年级BMI等级</f>
        <v/>
      </c>
      <c r="P1266" s="500" t="str">
        <f>四年级BMI得分</f>
        <v/>
      </c>
      <c r="Q1266" s="515" t="str">
        <f>四年级肺活量得分</f>
        <v/>
      </c>
      <c r="R1266" s="512" t="str">
        <f>四年级等级</f>
        <v/>
      </c>
      <c r="S1266" s="516" t="str">
        <f>四年级50米跑得分</f>
        <v/>
      </c>
      <c r="T1266" s="517" t="str">
        <f>四年级等级</f>
        <v/>
      </c>
      <c r="U1266" s="516" t="str">
        <f>四年级坐位体前屈得分</f>
        <v/>
      </c>
      <c r="V1266" s="517" t="str">
        <f>四年级等级</f>
        <v/>
      </c>
      <c r="W1266" s="516" t="str">
        <f>四年级一分钟跳绳得分</f>
        <v/>
      </c>
      <c r="X1266" s="517" t="str">
        <f>四年级等级</f>
        <v/>
      </c>
      <c r="Y1266" s="515" t="str">
        <f>四年级仰卧起坐得分</f>
        <v/>
      </c>
      <c r="Z1266" s="518" t="str">
        <f>四年级等级</f>
        <v/>
      </c>
      <c r="AA1266" s="533"/>
      <c r="AB1266" s="515"/>
      <c r="AC1266" s="533" t="str">
        <f>四年级跳绳附加分</f>
        <v/>
      </c>
      <c r="AD1266" s="534" t="str">
        <f>四年级标准分</f>
        <v/>
      </c>
      <c r="AE1266" s="534" t="str">
        <f>四年级总分</f>
        <v/>
      </c>
      <c r="AF1266" s="517" t="str">
        <f>四年级等级</f>
        <v/>
      </c>
    </row>
    <row r="1267" spans="1:32">
      <c r="A1267" s="476">
        <v>419</v>
      </c>
      <c r="B1267" s="477">
        <v>5</v>
      </c>
      <c r="C1267" s="632"/>
      <c r="D1267" s="633"/>
      <c r="E1267" s="632"/>
      <c r="F1267" s="473"/>
      <c r="G1267" s="608"/>
      <c r="H1267" s="475"/>
      <c r="I1267" s="613"/>
      <c r="J1267" s="614"/>
      <c r="K1267" s="614"/>
      <c r="L1267" s="615"/>
      <c r="M1267" s="644"/>
      <c r="N1267" s="505" t="str">
        <f>四年级BMI</f>
        <v/>
      </c>
      <c r="O1267" s="499" t="str">
        <f>四年级BMI等级</f>
        <v/>
      </c>
      <c r="P1267" s="500" t="str">
        <f>四年级BMI得分</f>
        <v/>
      </c>
      <c r="Q1267" s="515" t="str">
        <f>四年级肺活量得分</f>
        <v/>
      </c>
      <c r="R1267" s="512" t="str">
        <f>四年级等级</f>
        <v/>
      </c>
      <c r="S1267" s="516" t="str">
        <f>四年级50米跑得分</f>
        <v/>
      </c>
      <c r="T1267" s="517" t="str">
        <f>四年级等级</f>
        <v/>
      </c>
      <c r="U1267" s="516" t="str">
        <f>四年级坐位体前屈得分</f>
        <v/>
      </c>
      <c r="V1267" s="517" t="str">
        <f>四年级等级</f>
        <v/>
      </c>
      <c r="W1267" s="516" t="str">
        <f>四年级一分钟跳绳得分</f>
        <v/>
      </c>
      <c r="X1267" s="517" t="str">
        <f>四年级等级</f>
        <v/>
      </c>
      <c r="Y1267" s="515" t="str">
        <f>四年级仰卧起坐得分</f>
        <v/>
      </c>
      <c r="Z1267" s="518" t="str">
        <f>四年级等级</f>
        <v/>
      </c>
      <c r="AA1267" s="533"/>
      <c r="AB1267" s="515"/>
      <c r="AC1267" s="533" t="str">
        <f>四年级跳绳附加分</f>
        <v/>
      </c>
      <c r="AD1267" s="534" t="str">
        <f>四年级标准分</f>
        <v/>
      </c>
      <c r="AE1267" s="534" t="str">
        <f>四年级总分</f>
        <v/>
      </c>
      <c r="AF1267" s="517" t="str">
        <f>四年级等级</f>
        <v/>
      </c>
    </row>
    <row r="1268" spans="1:32">
      <c r="A1268" s="476">
        <v>419</v>
      </c>
      <c r="B1268" s="477">
        <v>6</v>
      </c>
      <c r="C1268" s="632"/>
      <c r="D1268" s="633"/>
      <c r="E1268" s="632"/>
      <c r="F1268" s="473"/>
      <c r="G1268" s="608"/>
      <c r="H1268" s="475"/>
      <c r="I1268" s="613"/>
      <c r="J1268" s="614"/>
      <c r="K1268" s="614"/>
      <c r="L1268" s="615"/>
      <c r="M1268" s="644"/>
      <c r="N1268" s="505" t="str">
        <f>四年级BMI</f>
        <v/>
      </c>
      <c r="O1268" s="499" t="str">
        <f>四年级BMI等级</f>
        <v/>
      </c>
      <c r="P1268" s="500" t="str">
        <f>四年级BMI得分</f>
        <v/>
      </c>
      <c r="Q1268" s="515" t="str">
        <f>四年级肺活量得分</f>
        <v/>
      </c>
      <c r="R1268" s="512" t="str">
        <f>四年级等级</f>
        <v/>
      </c>
      <c r="S1268" s="516" t="str">
        <f>四年级50米跑得分</f>
        <v/>
      </c>
      <c r="T1268" s="517" t="str">
        <f>四年级等级</f>
        <v/>
      </c>
      <c r="U1268" s="516" t="str">
        <f>四年级坐位体前屈得分</f>
        <v/>
      </c>
      <c r="V1268" s="517" t="str">
        <f>四年级等级</f>
        <v/>
      </c>
      <c r="W1268" s="516" t="str">
        <f>四年级一分钟跳绳得分</f>
        <v/>
      </c>
      <c r="X1268" s="517" t="str">
        <f>四年级等级</f>
        <v/>
      </c>
      <c r="Y1268" s="515" t="str">
        <f>四年级仰卧起坐得分</f>
        <v/>
      </c>
      <c r="Z1268" s="518" t="str">
        <f>四年级等级</f>
        <v/>
      </c>
      <c r="AA1268" s="533"/>
      <c r="AB1268" s="515"/>
      <c r="AC1268" s="533" t="str">
        <f>四年级跳绳附加分</f>
        <v/>
      </c>
      <c r="AD1268" s="534" t="str">
        <f>四年级标准分</f>
        <v/>
      </c>
      <c r="AE1268" s="534" t="str">
        <f>四年级总分</f>
        <v/>
      </c>
      <c r="AF1268" s="517" t="str">
        <f>四年级等级</f>
        <v/>
      </c>
    </row>
    <row r="1269" spans="1:32">
      <c r="A1269" s="476">
        <v>419</v>
      </c>
      <c r="B1269" s="477">
        <v>7</v>
      </c>
      <c r="C1269" s="632"/>
      <c r="D1269" s="633"/>
      <c r="E1269" s="632"/>
      <c r="F1269" s="473"/>
      <c r="G1269" s="608"/>
      <c r="H1269" s="475"/>
      <c r="I1269" s="613"/>
      <c r="J1269" s="614"/>
      <c r="K1269" s="614"/>
      <c r="L1269" s="615"/>
      <c r="M1269" s="644"/>
      <c r="N1269" s="505" t="str">
        <f>四年级BMI</f>
        <v/>
      </c>
      <c r="O1269" s="499" t="str">
        <f>四年级BMI等级</f>
        <v/>
      </c>
      <c r="P1269" s="500" t="str">
        <f>四年级BMI得分</f>
        <v/>
      </c>
      <c r="Q1269" s="515" t="str">
        <f>四年级肺活量得分</f>
        <v/>
      </c>
      <c r="R1269" s="512" t="str">
        <f>四年级等级</f>
        <v/>
      </c>
      <c r="S1269" s="516" t="str">
        <f>四年级50米跑得分</f>
        <v/>
      </c>
      <c r="T1269" s="517" t="str">
        <f>四年级等级</f>
        <v/>
      </c>
      <c r="U1269" s="516" t="str">
        <f>四年级坐位体前屈得分</f>
        <v/>
      </c>
      <c r="V1269" s="517" t="str">
        <f>四年级等级</f>
        <v/>
      </c>
      <c r="W1269" s="516" t="str">
        <f>四年级一分钟跳绳得分</f>
        <v/>
      </c>
      <c r="X1269" s="517" t="str">
        <f>四年级等级</f>
        <v/>
      </c>
      <c r="Y1269" s="515" t="str">
        <f>四年级仰卧起坐得分</f>
        <v/>
      </c>
      <c r="Z1269" s="518" t="str">
        <f>四年级等级</f>
        <v/>
      </c>
      <c r="AA1269" s="533"/>
      <c r="AB1269" s="515"/>
      <c r="AC1269" s="533" t="str">
        <f>四年级跳绳附加分</f>
        <v/>
      </c>
      <c r="AD1269" s="534" t="str">
        <f>四年级标准分</f>
        <v/>
      </c>
      <c r="AE1269" s="534" t="str">
        <f>四年级总分</f>
        <v/>
      </c>
      <c r="AF1269" s="517" t="str">
        <f>四年级等级</f>
        <v/>
      </c>
    </row>
    <row r="1270" spans="1:32">
      <c r="A1270" s="476">
        <v>419</v>
      </c>
      <c r="B1270" s="477">
        <v>8</v>
      </c>
      <c r="C1270" s="632"/>
      <c r="D1270" s="633"/>
      <c r="E1270" s="632"/>
      <c r="F1270" s="473"/>
      <c r="G1270" s="608"/>
      <c r="H1270" s="475"/>
      <c r="I1270" s="613"/>
      <c r="J1270" s="614"/>
      <c r="K1270" s="614"/>
      <c r="L1270" s="615"/>
      <c r="M1270" s="644"/>
      <c r="N1270" s="505" t="str">
        <f>四年级BMI</f>
        <v/>
      </c>
      <c r="O1270" s="499" t="str">
        <f>四年级BMI等级</f>
        <v/>
      </c>
      <c r="P1270" s="500" t="str">
        <f>四年级BMI得分</f>
        <v/>
      </c>
      <c r="Q1270" s="515" t="str">
        <f>四年级肺活量得分</f>
        <v/>
      </c>
      <c r="R1270" s="512" t="str">
        <f>四年级等级</f>
        <v/>
      </c>
      <c r="S1270" s="516" t="str">
        <f>四年级50米跑得分</f>
        <v/>
      </c>
      <c r="T1270" s="517" t="str">
        <f>四年级等级</f>
        <v/>
      </c>
      <c r="U1270" s="516" t="str">
        <f>四年级坐位体前屈得分</f>
        <v/>
      </c>
      <c r="V1270" s="517" t="str">
        <f>四年级等级</f>
        <v/>
      </c>
      <c r="W1270" s="516" t="str">
        <f>四年级一分钟跳绳得分</f>
        <v/>
      </c>
      <c r="X1270" s="517" t="str">
        <f>四年级等级</f>
        <v/>
      </c>
      <c r="Y1270" s="515" t="str">
        <f>四年级仰卧起坐得分</f>
        <v/>
      </c>
      <c r="Z1270" s="518" t="str">
        <f>四年级等级</f>
        <v/>
      </c>
      <c r="AA1270" s="533"/>
      <c r="AB1270" s="515"/>
      <c r="AC1270" s="533" t="str">
        <f>四年级跳绳附加分</f>
        <v/>
      </c>
      <c r="AD1270" s="534" t="str">
        <f>四年级标准分</f>
        <v/>
      </c>
      <c r="AE1270" s="534" t="str">
        <f>四年级总分</f>
        <v/>
      </c>
      <c r="AF1270" s="517" t="str">
        <f>四年级等级</f>
        <v/>
      </c>
    </row>
    <row r="1271" spans="1:32">
      <c r="A1271" s="476">
        <v>419</v>
      </c>
      <c r="B1271" s="477">
        <v>9</v>
      </c>
      <c r="C1271" s="632"/>
      <c r="D1271" s="633"/>
      <c r="E1271" s="632"/>
      <c r="F1271" s="473"/>
      <c r="G1271" s="608"/>
      <c r="H1271" s="475"/>
      <c r="I1271" s="613"/>
      <c r="J1271" s="614"/>
      <c r="K1271" s="614"/>
      <c r="L1271" s="615"/>
      <c r="M1271" s="644"/>
      <c r="N1271" s="505" t="str">
        <f>四年级BMI</f>
        <v/>
      </c>
      <c r="O1271" s="499" t="str">
        <f>四年级BMI等级</f>
        <v/>
      </c>
      <c r="P1271" s="500" t="str">
        <f>四年级BMI得分</f>
        <v/>
      </c>
      <c r="Q1271" s="515" t="str">
        <f>四年级肺活量得分</f>
        <v/>
      </c>
      <c r="R1271" s="512" t="str">
        <f>四年级等级</f>
        <v/>
      </c>
      <c r="S1271" s="516" t="str">
        <f>四年级50米跑得分</f>
        <v/>
      </c>
      <c r="T1271" s="517" t="str">
        <f>四年级等级</f>
        <v/>
      </c>
      <c r="U1271" s="516" t="str">
        <f>四年级坐位体前屈得分</f>
        <v/>
      </c>
      <c r="V1271" s="517" t="str">
        <f>四年级等级</f>
        <v/>
      </c>
      <c r="W1271" s="516" t="str">
        <f>四年级一分钟跳绳得分</f>
        <v/>
      </c>
      <c r="X1271" s="517" t="str">
        <f>四年级等级</f>
        <v/>
      </c>
      <c r="Y1271" s="515" t="str">
        <f>四年级仰卧起坐得分</f>
        <v/>
      </c>
      <c r="Z1271" s="518" t="str">
        <f>四年级等级</f>
        <v/>
      </c>
      <c r="AA1271" s="533"/>
      <c r="AB1271" s="515"/>
      <c r="AC1271" s="533" t="str">
        <f>四年级跳绳附加分</f>
        <v/>
      </c>
      <c r="AD1271" s="534" t="str">
        <f>四年级标准分</f>
        <v/>
      </c>
      <c r="AE1271" s="534" t="str">
        <f>四年级总分</f>
        <v/>
      </c>
      <c r="AF1271" s="517" t="str">
        <f>四年级等级</f>
        <v/>
      </c>
    </row>
    <row r="1272" spans="1:32">
      <c r="A1272" s="476">
        <v>419</v>
      </c>
      <c r="B1272" s="477">
        <v>10</v>
      </c>
      <c r="C1272" s="632"/>
      <c r="D1272" s="633"/>
      <c r="E1272" s="632"/>
      <c r="F1272" s="473"/>
      <c r="G1272" s="608"/>
      <c r="H1272" s="475"/>
      <c r="I1272" s="613"/>
      <c r="J1272" s="614"/>
      <c r="K1272" s="614"/>
      <c r="L1272" s="615"/>
      <c r="M1272" s="644"/>
      <c r="N1272" s="505" t="str">
        <f>四年级BMI</f>
        <v/>
      </c>
      <c r="O1272" s="499" t="str">
        <f>四年级BMI等级</f>
        <v/>
      </c>
      <c r="P1272" s="500" t="str">
        <f>四年级BMI得分</f>
        <v/>
      </c>
      <c r="Q1272" s="515" t="str">
        <f>四年级肺活量得分</f>
        <v/>
      </c>
      <c r="R1272" s="512" t="str">
        <f>四年级等级</f>
        <v/>
      </c>
      <c r="S1272" s="516" t="str">
        <f>四年级50米跑得分</f>
        <v/>
      </c>
      <c r="T1272" s="517" t="str">
        <f>四年级等级</f>
        <v/>
      </c>
      <c r="U1272" s="516" t="str">
        <f>四年级坐位体前屈得分</f>
        <v/>
      </c>
      <c r="V1272" s="517" t="str">
        <f>四年级等级</f>
        <v/>
      </c>
      <c r="W1272" s="516" t="str">
        <f>四年级一分钟跳绳得分</f>
        <v/>
      </c>
      <c r="X1272" s="517" t="str">
        <f>四年级等级</f>
        <v/>
      </c>
      <c r="Y1272" s="515" t="str">
        <f>四年级仰卧起坐得分</f>
        <v/>
      </c>
      <c r="Z1272" s="518" t="str">
        <f>四年级等级</f>
        <v/>
      </c>
      <c r="AA1272" s="533"/>
      <c r="AB1272" s="515"/>
      <c r="AC1272" s="533" t="str">
        <f>四年级跳绳附加分</f>
        <v/>
      </c>
      <c r="AD1272" s="534" t="str">
        <f>四年级标准分</f>
        <v/>
      </c>
      <c r="AE1272" s="534" t="str">
        <f>四年级总分</f>
        <v/>
      </c>
      <c r="AF1272" s="517" t="str">
        <f>四年级等级</f>
        <v/>
      </c>
    </row>
    <row r="1273" spans="1:32">
      <c r="A1273" s="476">
        <v>419</v>
      </c>
      <c r="B1273" s="477">
        <v>11</v>
      </c>
      <c r="C1273" s="632"/>
      <c r="D1273" s="633"/>
      <c r="E1273" s="632"/>
      <c r="F1273" s="473"/>
      <c r="G1273" s="608"/>
      <c r="H1273" s="475"/>
      <c r="I1273" s="613"/>
      <c r="J1273" s="614"/>
      <c r="K1273" s="614"/>
      <c r="L1273" s="615"/>
      <c r="M1273" s="644"/>
      <c r="N1273" s="505" t="str">
        <f>四年级BMI</f>
        <v/>
      </c>
      <c r="O1273" s="499" t="str">
        <f>四年级BMI等级</f>
        <v/>
      </c>
      <c r="P1273" s="500" t="str">
        <f>四年级BMI得分</f>
        <v/>
      </c>
      <c r="Q1273" s="515" t="str">
        <f>四年级肺活量得分</f>
        <v/>
      </c>
      <c r="R1273" s="512" t="str">
        <f>四年级等级</f>
        <v/>
      </c>
      <c r="S1273" s="516" t="str">
        <f>四年级50米跑得分</f>
        <v/>
      </c>
      <c r="T1273" s="517" t="str">
        <f>四年级等级</f>
        <v/>
      </c>
      <c r="U1273" s="516" t="str">
        <f>四年级坐位体前屈得分</f>
        <v/>
      </c>
      <c r="V1273" s="517" t="str">
        <f>四年级等级</f>
        <v/>
      </c>
      <c r="W1273" s="516" t="str">
        <f>四年级一分钟跳绳得分</f>
        <v/>
      </c>
      <c r="X1273" s="517" t="str">
        <f>四年级等级</f>
        <v/>
      </c>
      <c r="Y1273" s="515" t="str">
        <f>四年级仰卧起坐得分</f>
        <v/>
      </c>
      <c r="Z1273" s="518" t="str">
        <f>四年级等级</f>
        <v/>
      </c>
      <c r="AA1273" s="533"/>
      <c r="AB1273" s="515"/>
      <c r="AC1273" s="533" t="str">
        <f>四年级跳绳附加分</f>
        <v/>
      </c>
      <c r="AD1273" s="534" t="str">
        <f>四年级标准分</f>
        <v/>
      </c>
      <c r="AE1273" s="534" t="str">
        <f>四年级总分</f>
        <v/>
      </c>
      <c r="AF1273" s="517" t="str">
        <f>四年级等级</f>
        <v/>
      </c>
    </row>
    <row r="1274" spans="1:32">
      <c r="A1274" s="476">
        <v>419</v>
      </c>
      <c r="B1274" s="477">
        <v>12</v>
      </c>
      <c r="C1274" s="632"/>
      <c r="D1274" s="633"/>
      <c r="E1274" s="632"/>
      <c r="F1274" s="473"/>
      <c r="G1274" s="608"/>
      <c r="H1274" s="475"/>
      <c r="I1274" s="613"/>
      <c r="J1274" s="614"/>
      <c r="K1274" s="614"/>
      <c r="L1274" s="615"/>
      <c r="M1274" s="644"/>
      <c r="N1274" s="505" t="str">
        <f>四年级BMI</f>
        <v/>
      </c>
      <c r="O1274" s="499" t="str">
        <f>四年级BMI等级</f>
        <v/>
      </c>
      <c r="P1274" s="500" t="str">
        <f>四年级BMI得分</f>
        <v/>
      </c>
      <c r="Q1274" s="515" t="str">
        <f>四年级肺活量得分</f>
        <v/>
      </c>
      <c r="R1274" s="512" t="str">
        <f>四年级等级</f>
        <v/>
      </c>
      <c r="S1274" s="516" t="str">
        <f>四年级50米跑得分</f>
        <v/>
      </c>
      <c r="T1274" s="517" t="str">
        <f>四年级等级</f>
        <v/>
      </c>
      <c r="U1274" s="516" t="str">
        <f>四年级坐位体前屈得分</f>
        <v/>
      </c>
      <c r="V1274" s="517" t="str">
        <f>四年级等级</f>
        <v/>
      </c>
      <c r="W1274" s="516" t="str">
        <f>四年级一分钟跳绳得分</f>
        <v/>
      </c>
      <c r="X1274" s="517" t="str">
        <f>四年级等级</f>
        <v/>
      </c>
      <c r="Y1274" s="515" t="str">
        <f>四年级仰卧起坐得分</f>
        <v/>
      </c>
      <c r="Z1274" s="518" t="str">
        <f>四年级等级</f>
        <v/>
      </c>
      <c r="AA1274" s="533"/>
      <c r="AB1274" s="515"/>
      <c r="AC1274" s="533" t="str">
        <f>四年级跳绳附加分</f>
        <v/>
      </c>
      <c r="AD1274" s="534" t="str">
        <f>四年级标准分</f>
        <v/>
      </c>
      <c r="AE1274" s="534" t="str">
        <f>四年级总分</f>
        <v/>
      </c>
      <c r="AF1274" s="517" t="str">
        <f>四年级等级</f>
        <v/>
      </c>
    </row>
    <row r="1275" spans="1:32">
      <c r="A1275" s="476">
        <v>419</v>
      </c>
      <c r="B1275" s="477">
        <v>13</v>
      </c>
      <c r="C1275" s="632"/>
      <c r="D1275" s="633"/>
      <c r="E1275" s="632"/>
      <c r="F1275" s="473"/>
      <c r="G1275" s="608"/>
      <c r="H1275" s="475"/>
      <c r="I1275" s="613"/>
      <c r="J1275" s="614"/>
      <c r="K1275" s="614"/>
      <c r="L1275" s="615"/>
      <c r="M1275" s="644"/>
      <c r="N1275" s="505" t="str">
        <f>四年级BMI</f>
        <v/>
      </c>
      <c r="O1275" s="499" t="str">
        <f>四年级BMI等级</f>
        <v/>
      </c>
      <c r="P1275" s="500" t="str">
        <f>四年级BMI得分</f>
        <v/>
      </c>
      <c r="Q1275" s="515" t="str">
        <f>四年级肺活量得分</f>
        <v/>
      </c>
      <c r="R1275" s="512" t="str">
        <f>四年级等级</f>
        <v/>
      </c>
      <c r="S1275" s="516" t="str">
        <f>四年级50米跑得分</f>
        <v/>
      </c>
      <c r="T1275" s="517" t="str">
        <f>四年级等级</f>
        <v/>
      </c>
      <c r="U1275" s="516" t="str">
        <f>四年级坐位体前屈得分</f>
        <v/>
      </c>
      <c r="V1275" s="517" t="str">
        <f>四年级等级</f>
        <v/>
      </c>
      <c r="W1275" s="516" t="str">
        <f>四年级一分钟跳绳得分</f>
        <v/>
      </c>
      <c r="X1275" s="517" t="str">
        <f>四年级等级</f>
        <v/>
      </c>
      <c r="Y1275" s="515" t="str">
        <f>四年级仰卧起坐得分</f>
        <v/>
      </c>
      <c r="Z1275" s="518" t="str">
        <f>四年级等级</f>
        <v/>
      </c>
      <c r="AA1275" s="533"/>
      <c r="AB1275" s="515"/>
      <c r="AC1275" s="533" t="str">
        <f>四年级跳绳附加分</f>
        <v/>
      </c>
      <c r="AD1275" s="534" t="str">
        <f>四年级标准分</f>
        <v/>
      </c>
      <c r="AE1275" s="534" t="str">
        <f>四年级总分</f>
        <v/>
      </c>
      <c r="AF1275" s="517" t="str">
        <f>四年级等级</f>
        <v/>
      </c>
    </row>
    <row r="1276" spans="1:32">
      <c r="A1276" s="476">
        <v>419</v>
      </c>
      <c r="B1276" s="477">
        <v>14</v>
      </c>
      <c r="C1276" s="632"/>
      <c r="D1276" s="633"/>
      <c r="E1276" s="632"/>
      <c r="F1276" s="473"/>
      <c r="G1276" s="608"/>
      <c r="H1276" s="475"/>
      <c r="I1276" s="613"/>
      <c r="J1276" s="614"/>
      <c r="K1276" s="614"/>
      <c r="L1276" s="615"/>
      <c r="M1276" s="644"/>
      <c r="N1276" s="505" t="str">
        <f>四年级BMI</f>
        <v/>
      </c>
      <c r="O1276" s="499" t="str">
        <f>四年级BMI等级</f>
        <v/>
      </c>
      <c r="P1276" s="500" t="str">
        <f>四年级BMI得分</f>
        <v/>
      </c>
      <c r="Q1276" s="515" t="str">
        <f>四年级肺活量得分</f>
        <v/>
      </c>
      <c r="R1276" s="512" t="str">
        <f>四年级等级</f>
        <v/>
      </c>
      <c r="S1276" s="516" t="str">
        <f>四年级50米跑得分</f>
        <v/>
      </c>
      <c r="T1276" s="517" t="str">
        <f>四年级等级</f>
        <v/>
      </c>
      <c r="U1276" s="516" t="str">
        <f>四年级坐位体前屈得分</f>
        <v/>
      </c>
      <c r="V1276" s="517" t="str">
        <f>四年级等级</f>
        <v/>
      </c>
      <c r="W1276" s="516" t="str">
        <f>四年级一分钟跳绳得分</f>
        <v/>
      </c>
      <c r="X1276" s="517" t="str">
        <f>四年级等级</f>
        <v/>
      </c>
      <c r="Y1276" s="515" t="str">
        <f>四年级仰卧起坐得分</f>
        <v/>
      </c>
      <c r="Z1276" s="518" t="str">
        <f>四年级等级</f>
        <v/>
      </c>
      <c r="AA1276" s="533"/>
      <c r="AB1276" s="515"/>
      <c r="AC1276" s="533" t="str">
        <f>四年级跳绳附加分</f>
        <v/>
      </c>
      <c r="AD1276" s="534" t="str">
        <f>四年级标准分</f>
        <v/>
      </c>
      <c r="AE1276" s="534" t="str">
        <f>四年级总分</f>
        <v/>
      </c>
      <c r="AF1276" s="517" t="str">
        <f>四年级等级</f>
        <v/>
      </c>
    </row>
    <row r="1277" spans="1:32">
      <c r="A1277" s="476">
        <v>419</v>
      </c>
      <c r="B1277" s="477">
        <v>15</v>
      </c>
      <c r="C1277" s="632"/>
      <c r="D1277" s="633"/>
      <c r="E1277" s="632"/>
      <c r="F1277" s="473"/>
      <c r="G1277" s="608"/>
      <c r="H1277" s="475"/>
      <c r="I1277" s="613"/>
      <c r="J1277" s="614"/>
      <c r="K1277" s="614"/>
      <c r="L1277" s="615"/>
      <c r="M1277" s="644"/>
      <c r="N1277" s="505" t="str">
        <f>四年级BMI</f>
        <v/>
      </c>
      <c r="O1277" s="499" t="str">
        <f>四年级BMI等级</f>
        <v/>
      </c>
      <c r="P1277" s="500" t="str">
        <f>四年级BMI得分</f>
        <v/>
      </c>
      <c r="Q1277" s="515" t="str">
        <f>四年级肺活量得分</f>
        <v/>
      </c>
      <c r="R1277" s="512" t="str">
        <f>四年级等级</f>
        <v/>
      </c>
      <c r="S1277" s="516" t="str">
        <f>四年级50米跑得分</f>
        <v/>
      </c>
      <c r="T1277" s="517" t="str">
        <f>四年级等级</f>
        <v/>
      </c>
      <c r="U1277" s="516" t="str">
        <f>四年级坐位体前屈得分</f>
        <v/>
      </c>
      <c r="V1277" s="517" t="str">
        <f>四年级等级</f>
        <v/>
      </c>
      <c r="W1277" s="516" t="str">
        <f>四年级一分钟跳绳得分</f>
        <v/>
      </c>
      <c r="X1277" s="517" t="str">
        <f>四年级等级</f>
        <v/>
      </c>
      <c r="Y1277" s="515" t="str">
        <f>四年级仰卧起坐得分</f>
        <v/>
      </c>
      <c r="Z1277" s="518" t="str">
        <f>四年级等级</f>
        <v/>
      </c>
      <c r="AA1277" s="533"/>
      <c r="AB1277" s="515"/>
      <c r="AC1277" s="533" t="str">
        <f>四年级跳绳附加分</f>
        <v/>
      </c>
      <c r="AD1277" s="534" t="str">
        <f>四年级标准分</f>
        <v/>
      </c>
      <c r="AE1277" s="534" t="str">
        <f>四年级总分</f>
        <v/>
      </c>
      <c r="AF1277" s="517" t="str">
        <f>四年级等级</f>
        <v/>
      </c>
    </row>
    <row r="1278" spans="1:32">
      <c r="A1278" s="476">
        <v>419</v>
      </c>
      <c r="B1278" s="477">
        <v>16</v>
      </c>
      <c r="C1278" s="632"/>
      <c r="D1278" s="633"/>
      <c r="E1278" s="632"/>
      <c r="F1278" s="473"/>
      <c r="G1278" s="608"/>
      <c r="H1278" s="475"/>
      <c r="I1278" s="613"/>
      <c r="J1278" s="614"/>
      <c r="K1278" s="614"/>
      <c r="L1278" s="615"/>
      <c r="M1278" s="644"/>
      <c r="N1278" s="505" t="str">
        <f>四年级BMI</f>
        <v/>
      </c>
      <c r="O1278" s="499" t="str">
        <f>四年级BMI等级</f>
        <v/>
      </c>
      <c r="P1278" s="500" t="str">
        <f>四年级BMI得分</f>
        <v/>
      </c>
      <c r="Q1278" s="515" t="str">
        <f>四年级肺活量得分</f>
        <v/>
      </c>
      <c r="R1278" s="512" t="str">
        <f>四年级等级</f>
        <v/>
      </c>
      <c r="S1278" s="516" t="str">
        <f>四年级50米跑得分</f>
        <v/>
      </c>
      <c r="T1278" s="517" t="str">
        <f>四年级等级</f>
        <v/>
      </c>
      <c r="U1278" s="516" t="str">
        <f>四年级坐位体前屈得分</f>
        <v/>
      </c>
      <c r="V1278" s="517" t="str">
        <f>四年级等级</f>
        <v/>
      </c>
      <c r="W1278" s="516" t="str">
        <f>四年级一分钟跳绳得分</f>
        <v/>
      </c>
      <c r="X1278" s="517" t="str">
        <f>四年级等级</f>
        <v/>
      </c>
      <c r="Y1278" s="515" t="str">
        <f>四年级仰卧起坐得分</f>
        <v/>
      </c>
      <c r="Z1278" s="518" t="str">
        <f>四年级等级</f>
        <v/>
      </c>
      <c r="AA1278" s="533"/>
      <c r="AB1278" s="515"/>
      <c r="AC1278" s="533" t="str">
        <f>四年级跳绳附加分</f>
        <v/>
      </c>
      <c r="AD1278" s="534" t="str">
        <f>四年级标准分</f>
        <v/>
      </c>
      <c r="AE1278" s="534" t="str">
        <f>四年级总分</f>
        <v/>
      </c>
      <c r="AF1278" s="517" t="str">
        <f>四年级等级</f>
        <v/>
      </c>
    </row>
    <row r="1279" spans="1:32">
      <c r="A1279" s="476">
        <v>419</v>
      </c>
      <c r="B1279" s="477">
        <v>17</v>
      </c>
      <c r="C1279" s="632"/>
      <c r="D1279" s="633"/>
      <c r="E1279" s="632"/>
      <c r="F1279" s="473"/>
      <c r="G1279" s="608"/>
      <c r="H1279" s="475"/>
      <c r="I1279" s="613"/>
      <c r="J1279" s="614"/>
      <c r="K1279" s="614"/>
      <c r="L1279" s="615"/>
      <c r="M1279" s="644"/>
      <c r="N1279" s="505" t="str">
        <f>四年级BMI</f>
        <v/>
      </c>
      <c r="O1279" s="499" t="str">
        <f>四年级BMI等级</f>
        <v/>
      </c>
      <c r="P1279" s="500" t="str">
        <f>四年级BMI得分</f>
        <v/>
      </c>
      <c r="Q1279" s="515" t="str">
        <f>四年级肺活量得分</f>
        <v/>
      </c>
      <c r="R1279" s="512" t="str">
        <f>四年级等级</f>
        <v/>
      </c>
      <c r="S1279" s="516" t="str">
        <f>四年级50米跑得分</f>
        <v/>
      </c>
      <c r="T1279" s="517" t="str">
        <f>四年级等级</f>
        <v/>
      </c>
      <c r="U1279" s="516" t="str">
        <f>四年级坐位体前屈得分</f>
        <v/>
      </c>
      <c r="V1279" s="517" t="str">
        <f>四年级等级</f>
        <v/>
      </c>
      <c r="W1279" s="516" t="str">
        <f>四年级一分钟跳绳得分</f>
        <v/>
      </c>
      <c r="X1279" s="517" t="str">
        <f>四年级等级</f>
        <v/>
      </c>
      <c r="Y1279" s="515" t="str">
        <f>四年级仰卧起坐得分</f>
        <v/>
      </c>
      <c r="Z1279" s="518" t="str">
        <f>四年级等级</f>
        <v/>
      </c>
      <c r="AA1279" s="533"/>
      <c r="AB1279" s="515"/>
      <c r="AC1279" s="533" t="str">
        <f>四年级跳绳附加分</f>
        <v/>
      </c>
      <c r="AD1279" s="534" t="str">
        <f>四年级标准分</f>
        <v/>
      </c>
      <c r="AE1279" s="534" t="str">
        <f>四年级总分</f>
        <v/>
      </c>
      <c r="AF1279" s="517" t="str">
        <f>四年级等级</f>
        <v/>
      </c>
    </row>
    <row r="1280" spans="1:32">
      <c r="A1280" s="476">
        <v>419</v>
      </c>
      <c r="B1280" s="477">
        <v>18</v>
      </c>
      <c r="C1280" s="632"/>
      <c r="D1280" s="633"/>
      <c r="E1280" s="632"/>
      <c r="F1280" s="473"/>
      <c r="G1280" s="608"/>
      <c r="H1280" s="475"/>
      <c r="I1280" s="613"/>
      <c r="J1280" s="614"/>
      <c r="K1280" s="614"/>
      <c r="L1280" s="615"/>
      <c r="M1280" s="644"/>
      <c r="N1280" s="505" t="str">
        <f>四年级BMI</f>
        <v/>
      </c>
      <c r="O1280" s="499" t="str">
        <f>四年级BMI等级</f>
        <v/>
      </c>
      <c r="P1280" s="500" t="str">
        <f>四年级BMI得分</f>
        <v/>
      </c>
      <c r="Q1280" s="515" t="str">
        <f>四年级肺活量得分</f>
        <v/>
      </c>
      <c r="R1280" s="512" t="str">
        <f>四年级等级</f>
        <v/>
      </c>
      <c r="S1280" s="516" t="str">
        <f>四年级50米跑得分</f>
        <v/>
      </c>
      <c r="T1280" s="517" t="str">
        <f>四年级等级</f>
        <v/>
      </c>
      <c r="U1280" s="516" t="str">
        <f>四年级坐位体前屈得分</f>
        <v/>
      </c>
      <c r="V1280" s="517" t="str">
        <f>四年级等级</f>
        <v/>
      </c>
      <c r="W1280" s="516" t="str">
        <f>四年级一分钟跳绳得分</f>
        <v/>
      </c>
      <c r="X1280" s="517" t="str">
        <f>四年级等级</f>
        <v/>
      </c>
      <c r="Y1280" s="515" t="str">
        <f>四年级仰卧起坐得分</f>
        <v/>
      </c>
      <c r="Z1280" s="518" t="str">
        <f>四年级等级</f>
        <v/>
      </c>
      <c r="AA1280" s="533"/>
      <c r="AB1280" s="515"/>
      <c r="AC1280" s="533" t="str">
        <f>四年级跳绳附加分</f>
        <v/>
      </c>
      <c r="AD1280" s="534" t="str">
        <f>四年级标准分</f>
        <v/>
      </c>
      <c r="AE1280" s="534" t="str">
        <f>四年级总分</f>
        <v/>
      </c>
      <c r="AF1280" s="517" t="str">
        <f>四年级等级</f>
        <v/>
      </c>
    </row>
    <row r="1281" spans="1:32">
      <c r="A1281" s="476">
        <v>419</v>
      </c>
      <c r="B1281" s="477">
        <v>19</v>
      </c>
      <c r="C1281" s="632"/>
      <c r="D1281" s="633"/>
      <c r="E1281" s="632"/>
      <c r="F1281" s="473"/>
      <c r="G1281" s="608"/>
      <c r="H1281" s="475"/>
      <c r="I1281" s="613"/>
      <c r="J1281" s="614"/>
      <c r="K1281" s="614"/>
      <c r="L1281" s="615"/>
      <c r="M1281" s="644"/>
      <c r="N1281" s="505" t="str">
        <f>四年级BMI</f>
        <v/>
      </c>
      <c r="O1281" s="499" t="str">
        <f>四年级BMI等级</f>
        <v/>
      </c>
      <c r="P1281" s="500" t="str">
        <f>四年级BMI得分</f>
        <v/>
      </c>
      <c r="Q1281" s="515" t="str">
        <f>四年级肺活量得分</f>
        <v/>
      </c>
      <c r="R1281" s="512" t="str">
        <f>四年级等级</f>
        <v/>
      </c>
      <c r="S1281" s="516" t="str">
        <f>四年级50米跑得分</f>
        <v/>
      </c>
      <c r="T1281" s="517" t="str">
        <f>四年级等级</f>
        <v/>
      </c>
      <c r="U1281" s="516" t="str">
        <f>四年级坐位体前屈得分</f>
        <v/>
      </c>
      <c r="V1281" s="517" t="str">
        <f>四年级等级</f>
        <v/>
      </c>
      <c r="W1281" s="516" t="str">
        <f>四年级一分钟跳绳得分</f>
        <v/>
      </c>
      <c r="X1281" s="517" t="str">
        <f>四年级等级</f>
        <v/>
      </c>
      <c r="Y1281" s="515" t="str">
        <f>四年级仰卧起坐得分</f>
        <v/>
      </c>
      <c r="Z1281" s="518" t="str">
        <f>四年级等级</f>
        <v/>
      </c>
      <c r="AA1281" s="533"/>
      <c r="AB1281" s="515"/>
      <c r="AC1281" s="533" t="str">
        <f>四年级跳绳附加分</f>
        <v/>
      </c>
      <c r="AD1281" s="534" t="str">
        <f>四年级标准分</f>
        <v/>
      </c>
      <c r="AE1281" s="534" t="str">
        <f>四年级总分</f>
        <v/>
      </c>
      <c r="AF1281" s="517" t="str">
        <f>四年级等级</f>
        <v/>
      </c>
    </row>
    <row r="1282" spans="1:32">
      <c r="A1282" s="476">
        <v>419</v>
      </c>
      <c r="B1282" s="477">
        <v>20</v>
      </c>
      <c r="C1282" s="632"/>
      <c r="D1282" s="633"/>
      <c r="E1282" s="632"/>
      <c r="F1282" s="473"/>
      <c r="G1282" s="608"/>
      <c r="H1282" s="475"/>
      <c r="I1282" s="613"/>
      <c r="J1282" s="614"/>
      <c r="K1282" s="614"/>
      <c r="L1282" s="615"/>
      <c r="M1282" s="644"/>
      <c r="N1282" s="505" t="str">
        <f>四年级BMI</f>
        <v/>
      </c>
      <c r="O1282" s="499" t="str">
        <f>四年级BMI等级</f>
        <v/>
      </c>
      <c r="P1282" s="500" t="str">
        <f>四年级BMI得分</f>
        <v/>
      </c>
      <c r="Q1282" s="515" t="str">
        <f>四年级肺活量得分</f>
        <v/>
      </c>
      <c r="R1282" s="512" t="str">
        <f>四年级等级</f>
        <v/>
      </c>
      <c r="S1282" s="516" t="str">
        <f>四年级50米跑得分</f>
        <v/>
      </c>
      <c r="T1282" s="517" t="str">
        <f>四年级等级</f>
        <v/>
      </c>
      <c r="U1282" s="516" t="str">
        <f>四年级坐位体前屈得分</f>
        <v/>
      </c>
      <c r="V1282" s="517" t="str">
        <f>四年级等级</f>
        <v/>
      </c>
      <c r="W1282" s="516" t="str">
        <f>四年级一分钟跳绳得分</f>
        <v/>
      </c>
      <c r="X1282" s="517" t="str">
        <f>四年级等级</f>
        <v/>
      </c>
      <c r="Y1282" s="515" t="str">
        <f>四年级仰卧起坐得分</f>
        <v/>
      </c>
      <c r="Z1282" s="518" t="str">
        <f>四年级等级</f>
        <v/>
      </c>
      <c r="AA1282" s="533"/>
      <c r="AB1282" s="515"/>
      <c r="AC1282" s="533" t="str">
        <f>四年级跳绳附加分</f>
        <v/>
      </c>
      <c r="AD1282" s="534" t="str">
        <f>四年级标准分</f>
        <v/>
      </c>
      <c r="AE1282" s="534" t="str">
        <f>四年级总分</f>
        <v/>
      </c>
      <c r="AF1282" s="517" t="str">
        <f>四年级等级</f>
        <v/>
      </c>
    </row>
    <row r="1283" spans="1:32">
      <c r="A1283" s="476">
        <v>419</v>
      </c>
      <c r="B1283" s="477">
        <v>21</v>
      </c>
      <c r="C1283" s="632"/>
      <c r="D1283" s="633"/>
      <c r="E1283" s="632"/>
      <c r="F1283" s="473"/>
      <c r="G1283" s="608"/>
      <c r="H1283" s="475"/>
      <c r="I1283" s="613"/>
      <c r="J1283" s="614"/>
      <c r="K1283" s="614"/>
      <c r="L1283" s="615"/>
      <c r="M1283" s="644"/>
      <c r="N1283" s="505" t="str">
        <f>四年级BMI</f>
        <v/>
      </c>
      <c r="O1283" s="499" t="str">
        <f>四年级BMI等级</f>
        <v/>
      </c>
      <c r="P1283" s="500" t="str">
        <f>四年级BMI得分</f>
        <v/>
      </c>
      <c r="Q1283" s="515" t="str">
        <f>四年级肺活量得分</f>
        <v/>
      </c>
      <c r="R1283" s="512" t="str">
        <f>四年级等级</f>
        <v/>
      </c>
      <c r="S1283" s="516" t="str">
        <f>四年级50米跑得分</f>
        <v/>
      </c>
      <c r="T1283" s="517" t="str">
        <f>四年级等级</f>
        <v/>
      </c>
      <c r="U1283" s="516" t="str">
        <f>四年级坐位体前屈得分</f>
        <v/>
      </c>
      <c r="V1283" s="517" t="str">
        <f>四年级等级</f>
        <v/>
      </c>
      <c r="W1283" s="516" t="str">
        <f>四年级一分钟跳绳得分</f>
        <v/>
      </c>
      <c r="X1283" s="517" t="str">
        <f>四年级等级</f>
        <v/>
      </c>
      <c r="Y1283" s="515" t="str">
        <f>四年级仰卧起坐得分</f>
        <v/>
      </c>
      <c r="Z1283" s="518" t="str">
        <f>四年级等级</f>
        <v/>
      </c>
      <c r="AA1283" s="533"/>
      <c r="AB1283" s="515"/>
      <c r="AC1283" s="533" t="str">
        <f>四年级跳绳附加分</f>
        <v/>
      </c>
      <c r="AD1283" s="534" t="str">
        <f>四年级标准分</f>
        <v/>
      </c>
      <c r="AE1283" s="534" t="str">
        <f>四年级总分</f>
        <v/>
      </c>
      <c r="AF1283" s="517" t="str">
        <f>四年级等级</f>
        <v/>
      </c>
    </row>
    <row r="1284" spans="1:32">
      <c r="A1284" s="476">
        <v>419</v>
      </c>
      <c r="B1284" s="477">
        <v>22</v>
      </c>
      <c r="C1284" s="632"/>
      <c r="D1284" s="633"/>
      <c r="E1284" s="632"/>
      <c r="F1284" s="473"/>
      <c r="G1284" s="608"/>
      <c r="H1284" s="475"/>
      <c r="I1284" s="613"/>
      <c r="J1284" s="614"/>
      <c r="K1284" s="614"/>
      <c r="L1284" s="615"/>
      <c r="M1284" s="644"/>
      <c r="N1284" s="505" t="str">
        <f>四年级BMI</f>
        <v/>
      </c>
      <c r="O1284" s="499" t="str">
        <f>四年级BMI等级</f>
        <v/>
      </c>
      <c r="P1284" s="500" t="str">
        <f>四年级BMI得分</f>
        <v/>
      </c>
      <c r="Q1284" s="515" t="str">
        <f>四年级肺活量得分</f>
        <v/>
      </c>
      <c r="R1284" s="512" t="str">
        <f>四年级等级</f>
        <v/>
      </c>
      <c r="S1284" s="516" t="str">
        <f>四年级50米跑得分</f>
        <v/>
      </c>
      <c r="T1284" s="517" t="str">
        <f>四年级等级</f>
        <v/>
      </c>
      <c r="U1284" s="516" t="str">
        <f>四年级坐位体前屈得分</f>
        <v/>
      </c>
      <c r="V1284" s="517" t="str">
        <f>四年级等级</f>
        <v/>
      </c>
      <c r="W1284" s="516" t="str">
        <f>四年级一分钟跳绳得分</f>
        <v/>
      </c>
      <c r="X1284" s="517" t="str">
        <f>四年级等级</f>
        <v/>
      </c>
      <c r="Y1284" s="515" t="str">
        <f>四年级仰卧起坐得分</f>
        <v/>
      </c>
      <c r="Z1284" s="518" t="str">
        <f>四年级等级</f>
        <v/>
      </c>
      <c r="AA1284" s="533"/>
      <c r="AB1284" s="515"/>
      <c r="AC1284" s="533" t="str">
        <f>四年级跳绳附加分</f>
        <v/>
      </c>
      <c r="AD1284" s="534" t="str">
        <f>四年级标准分</f>
        <v/>
      </c>
      <c r="AE1284" s="534" t="str">
        <f>四年级总分</f>
        <v/>
      </c>
      <c r="AF1284" s="517" t="str">
        <f>四年级等级</f>
        <v/>
      </c>
    </row>
    <row r="1285" spans="1:32">
      <c r="A1285" s="476">
        <v>419</v>
      </c>
      <c r="B1285" s="477">
        <v>23</v>
      </c>
      <c r="C1285" s="632"/>
      <c r="D1285" s="633"/>
      <c r="E1285" s="632"/>
      <c r="F1285" s="625"/>
      <c r="G1285" s="608"/>
      <c r="H1285" s="475"/>
      <c r="I1285" s="613"/>
      <c r="J1285" s="614"/>
      <c r="K1285" s="614"/>
      <c r="L1285" s="615"/>
      <c r="M1285" s="644"/>
      <c r="N1285" s="505" t="str">
        <f>四年级BMI</f>
        <v/>
      </c>
      <c r="O1285" s="499" t="str">
        <f>四年级BMI等级</f>
        <v/>
      </c>
      <c r="P1285" s="500" t="str">
        <f>四年级BMI得分</f>
        <v/>
      </c>
      <c r="Q1285" s="515" t="str">
        <f>四年级肺活量得分</f>
        <v/>
      </c>
      <c r="R1285" s="512" t="str">
        <f>四年级等级</f>
        <v/>
      </c>
      <c r="S1285" s="516" t="str">
        <f>四年级50米跑得分</f>
        <v/>
      </c>
      <c r="T1285" s="517" t="str">
        <f>四年级等级</f>
        <v/>
      </c>
      <c r="U1285" s="516" t="str">
        <f>四年级坐位体前屈得分</f>
        <v/>
      </c>
      <c r="V1285" s="517" t="str">
        <f>四年级等级</f>
        <v/>
      </c>
      <c r="W1285" s="516" t="str">
        <f>四年级一分钟跳绳得分</f>
        <v/>
      </c>
      <c r="X1285" s="517" t="str">
        <f>四年级等级</f>
        <v/>
      </c>
      <c r="Y1285" s="515" t="str">
        <f>四年级仰卧起坐得分</f>
        <v/>
      </c>
      <c r="Z1285" s="518" t="str">
        <f>四年级等级</f>
        <v/>
      </c>
      <c r="AA1285" s="533"/>
      <c r="AB1285" s="515"/>
      <c r="AC1285" s="533" t="str">
        <f>四年级跳绳附加分</f>
        <v/>
      </c>
      <c r="AD1285" s="534" t="str">
        <f>四年级标准分</f>
        <v/>
      </c>
      <c r="AE1285" s="534" t="str">
        <f>四年级总分</f>
        <v/>
      </c>
      <c r="AF1285" s="517" t="str">
        <f>四年级等级</f>
        <v/>
      </c>
    </row>
    <row r="1286" spans="1:32">
      <c r="A1286" s="476">
        <v>419</v>
      </c>
      <c r="B1286" s="477">
        <v>24</v>
      </c>
      <c r="C1286" s="632"/>
      <c r="D1286" s="633"/>
      <c r="E1286" s="632"/>
      <c r="F1286" s="625"/>
      <c r="G1286" s="608"/>
      <c r="H1286" s="475"/>
      <c r="I1286" s="613"/>
      <c r="J1286" s="614"/>
      <c r="K1286" s="614"/>
      <c r="L1286" s="615"/>
      <c r="M1286" s="644"/>
      <c r="N1286" s="505" t="str">
        <f>四年级BMI</f>
        <v/>
      </c>
      <c r="O1286" s="499" t="str">
        <f>四年级BMI等级</f>
        <v/>
      </c>
      <c r="P1286" s="500" t="str">
        <f>四年级BMI得分</f>
        <v/>
      </c>
      <c r="Q1286" s="515" t="str">
        <f>四年级肺活量得分</f>
        <v/>
      </c>
      <c r="R1286" s="512" t="str">
        <f>四年级等级</f>
        <v/>
      </c>
      <c r="S1286" s="516" t="str">
        <f>四年级50米跑得分</f>
        <v/>
      </c>
      <c r="T1286" s="517" t="str">
        <f>四年级等级</f>
        <v/>
      </c>
      <c r="U1286" s="516" t="str">
        <f>四年级坐位体前屈得分</f>
        <v/>
      </c>
      <c r="V1286" s="517" t="str">
        <f>四年级等级</f>
        <v/>
      </c>
      <c r="W1286" s="516" t="str">
        <f>四年级一分钟跳绳得分</f>
        <v/>
      </c>
      <c r="X1286" s="517" t="str">
        <f>四年级等级</f>
        <v/>
      </c>
      <c r="Y1286" s="515" t="str">
        <f>四年级仰卧起坐得分</f>
        <v/>
      </c>
      <c r="Z1286" s="518" t="str">
        <f>四年级等级</f>
        <v/>
      </c>
      <c r="AA1286" s="533"/>
      <c r="AB1286" s="515"/>
      <c r="AC1286" s="533" t="str">
        <f>四年级跳绳附加分</f>
        <v/>
      </c>
      <c r="AD1286" s="534" t="str">
        <f>四年级标准分</f>
        <v/>
      </c>
      <c r="AE1286" s="534" t="str">
        <f>四年级总分</f>
        <v/>
      </c>
      <c r="AF1286" s="517" t="str">
        <f>四年级等级</f>
        <v/>
      </c>
    </row>
    <row r="1287" spans="1:32">
      <c r="A1287" s="476">
        <v>419</v>
      </c>
      <c r="B1287" s="477">
        <v>25</v>
      </c>
      <c r="C1287" s="632"/>
      <c r="D1287" s="633"/>
      <c r="E1287" s="632"/>
      <c r="F1287" s="625"/>
      <c r="G1287" s="608"/>
      <c r="H1287" s="475"/>
      <c r="I1287" s="613"/>
      <c r="J1287" s="614"/>
      <c r="K1287" s="614"/>
      <c r="L1287" s="615"/>
      <c r="M1287" s="644"/>
      <c r="N1287" s="505" t="str">
        <f>四年级BMI</f>
        <v/>
      </c>
      <c r="O1287" s="499" t="str">
        <f>四年级BMI等级</f>
        <v/>
      </c>
      <c r="P1287" s="500" t="str">
        <f>四年级BMI得分</f>
        <v/>
      </c>
      <c r="Q1287" s="515" t="str">
        <f>四年级肺活量得分</f>
        <v/>
      </c>
      <c r="R1287" s="512" t="str">
        <f>四年级等级</f>
        <v/>
      </c>
      <c r="S1287" s="516" t="str">
        <f>四年级50米跑得分</f>
        <v/>
      </c>
      <c r="T1287" s="517" t="str">
        <f>四年级等级</f>
        <v/>
      </c>
      <c r="U1287" s="516" t="str">
        <f>四年级坐位体前屈得分</f>
        <v/>
      </c>
      <c r="V1287" s="517" t="str">
        <f>四年级等级</f>
        <v/>
      </c>
      <c r="W1287" s="516" t="str">
        <f>四年级一分钟跳绳得分</f>
        <v/>
      </c>
      <c r="X1287" s="517" t="str">
        <f>四年级等级</f>
        <v/>
      </c>
      <c r="Y1287" s="515" t="str">
        <f>四年级仰卧起坐得分</f>
        <v/>
      </c>
      <c r="Z1287" s="518" t="str">
        <f>四年级等级</f>
        <v/>
      </c>
      <c r="AA1287" s="533"/>
      <c r="AB1287" s="515"/>
      <c r="AC1287" s="533" t="str">
        <f>四年级跳绳附加分</f>
        <v/>
      </c>
      <c r="AD1287" s="534" t="str">
        <f>四年级标准分</f>
        <v/>
      </c>
      <c r="AE1287" s="534" t="str">
        <f>四年级总分</f>
        <v/>
      </c>
      <c r="AF1287" s="517" t="str">
        <f>四年级等级</f>
        <v/>
      </c>
    </row>
    <row r="1288" spans="1:32">
      <c r="A1288" s="476">
        <v>419</v>
      </c>
      <c r="B1288" s="477">
        <v>26</v>
      </c>
      <c r="C1288" s="632"/>
      <c r="D1288" s="633"/>
      <c r="E1288" s="632"/>
      <c r="F1288" s="625"/>
      <c r="G1288" s="608"/>
      <c r="H1288" s="475"/>
      <c r="I1288" s="613"/>
      <c r="J1288" s="614"/>
      <c r="K1288" s="614"/>
      <c r="L1288" s="615"/>
      <c r="M1288" s="644"/>
      <c r="N1288" s="505" t="str">
        <f>四年级BMI</f>
        <v/>
      </c>
      <c r="O1288" s="499" t="str">
        <f>四年级BMI等级</f>
        <v/>
      </c>
      <c r="P1288" s="500" t="str">
        <f>四年级BMI得分</f>
        <v/>
      </c>
      <c r="Q1288" s="515" t="str">
        <f>四年级肺活量得分</f>
        <v/>
      </c>
      <c r="R1288" s="512" t="str">
        <f>四年级等级</f>
        <v/>
      </c>
      <c r="S1288" s="516" t="str">
        <f>四年级50米跑得分</f>
        <v/>
      </c>
      <c r="T1288" s="517" t="str">
        <f>四年级等级</f>
        <v/>
      </c>
      <c r="U1288" s="516" t="str">
        <f>四年级坐位体前屈得分</f>
        <v/>
      </c>
      <c r="V1288" s="517" t="str">
        <f>四年级等级</f>
        <v/>
      </c>
      <c r="W1288" s="516" t="str">
        <f>四年级一分钟跳绳得分</f>
        <v/>
      </c>
      <c r="X1288" s="517" t="str">
        <f>四年级等级</f>
        <v/>
      </c>
      <c r="Y1288" s="515" t="str">
        <f>四年级仰卧起坐得分</f>
        <v/>
      </c>
      <c r="Z1288" s="518" t="str">
        <f>四年级等级</f>
        <v/>
      </c>
      <c r="AA1288" s="533"/>
      <c r="AB1288" s="515"/>
      <c r="AC1288" s="533" t="str">
        <f>四年级跳绳附加分</f>
        <v/>
      </c>
      <c r="AD1288" s="534" t="str">
        <f>四年级标准分</f>
        <v/>
      </c>
      <c r="AE1288" s="534" t="str">
        <f>四年级总分</f>
        <v/>
      </c>
      <c r="AF1288" s="517" t="str">
        <f>四年级等级</f>
        <v/>
      </c>
    </row>
    <row r="1289" spans="1:32">
      <c r="A1289" s="476">
        <v>419</v>
      </c>
      <c r="B1289" s="477">
        <v>27</v>
      </c>
      <c r="C1289" s="632"/>
      <c r="D1289" s="633"/>
      <c r="E1289" s="632"/>
      <c r="F1289" s="625"/>
      <c r="G1289" s="608"/>
      <c r="H1289" s="475"/>
      <c r="I1289" s="613"/>
      <c r="J1289" s="614"/>
      <c r="K1289" s="614"/>
      <c r="L1289" s="615"/>
      <c r="M1289" s="644"/>
      <c r="N1289" s="505" t="str">
        <f>四年级BMI</f>
        <v/>
      </c>
      <c r="O1289" s="499" t="str">
        <f>四年级BMI等级</f>
        <v/>
      </c>
      <c r="P1289" s="500" t="str">
        <f>四年级BMI得分</f>
        <v/>
      </c>
      <c r="Q1289" s="515" t="str">
        <f>四年级肺活量得分</f>
        <v/>
      </c>
      <c r="R1289" s="512" t="str">
        <f>四年级等级</f>
        <v/>
      </c>
      <c r="S1289" s="516" t="str">
        <f>四年级50米跑得分</f>
        <v/>
      </c>
      <c r="T1289" s="517" t="str">
        <f>四年级等级</f>
        <v/>
      </c>
      <c r="U1289" s="516" t="str">
        <f>四年级坐位体前屈得分</f>
        <v/>
      </c>
      <c r="V1289" s="517" t="str">
        <f>四年级等级</f>
        <v/>
      </c>
      <c r="W1289" s="516" t="str">
        <f>四年级一分钟跳绳得分</f>
        <v/>
      </c>
      <c r="X1289" s="517" t="str">
        <f>四年级等级</f>
        <v/>
      </c>
      <c r="Y1289" s="515" t="str">
        <f>四年级仰卧起坐得分</f>
        <v/>
      </c>
      <c r="Z1289" s="518" t="str">
        <f>四年级等级</f>
        <v/>
      </c>
      <c r="AA1289" s="533"/>
      <c r="AB1289" s="515"/>
      <c r="AC1289" s="533" t="str">
        <f>四年级跳绳附加分</f>
        <v/>
      </c>
      <c r="AD1289" s="534" t="str">
        <f>四年级标准分</f>
        <v/>
      </c>
      <c r="AE1289" s="534" t="str">
        <f>四年级总分</f>
        <v/>
      </c>
      <c r="AF1289" s="517" t="str">
        <f>四年级等级</f>
        <v/>
      </c>
    </row>
    <row r="1290" spans="1:32">
      <c r="A1290" s="476">
        <v>419</v>
      </c>
      <c r="B1290" s="477">
        <v>28</v>
      </c>
      <c r="C1290" s="632"/>
      <c r="D1290" s="633"/>
      <c r="E1290" s="632"/>
      <c r="F1290" s="625"/>
      <c r="G1290" s="608"/>
      <c r="H1290" s="475"/>
      <c r="I1290" s="613"/>
      <c r="J1290" s="614"/>
      <c r="K1290" s="614"/>
      <c r="L1290" s="615"/>
      <c r="M1290" s="644"/>
      <c r="N1290" s="505" t="str">
        <f>四年级BMI</f>
        <v/>
      </c>
      <c r="O1290" s="499" t="str">
        <f>四年级BMI等级</f>
        <v/>
      </c>
      <c r="P1290" s="500" t="str">
        <f>四年级BMI得分</f>
        <v/>
      </c>
      <c r="Q1290" s="515" t="str">
        <f>四年级肺活量得分</f>
        <v/>
      </c>
      <c r="R1290" s="512" t="str">
        <f>四年级等级</f>
        <v/>
      </c>
      <c r="S1290" s="516" t="str">
        <f>四年级50米跑得分</f>
        <v/>
      </c>
      <c r="T1290" s="517" t="str">
        <f>四年级等级</f>
        <v/>
      </c>
      <c r="U1290" s="516" t="str">
        <f>四年级坐位体前屈得分</f>
        <v/>
      </c>
      <c r="V1290" s="517" t="str">
        <f>四年级等级</f>
        <v/>
      </c>
      <c r="W1290" s="516" t="str">
        <f>四年级一分钟跳绳得分</f>
        <v/>
      </c>
      <c r="X1290" s="517" t="str">
        <f>四年级等级</f>
        <v/>
      </c>
      <c r="Y1290" s="515" t="str">
        <f>四年级仰卧起坐得分</f>
        <v/>
      </c>
      <c r="Z1290" s="518" t="str">
        <f>四年级等级</f>
        <v/>
      </c>
      <c r="AA1290" s="533"/>
      <c r="AB1290" s="515"/>
      <c r="AC1290" s="533" t="str">
        <f>四年级跳绳附加分</f>
        <v/>
      </c>
      <c r="AD1290" s="534" t="str">
        <f>四年级标准分</f>
        <v/>
      </c>
      <c r="AE1290" s="534" t="str">
        <f>四年级总分</f>
        <v/>
      </c>
      <c r="AF1290" s="517" t="str">
        <f>四年级等级</f>
        <v/>
      </c>
    </row>
    <row r="1291" spans="1:32">
      <c r="A1291" s="476">
        <v>419</v>
      </c>
      <c r="B1291" s="477">
        <v>29</v>
      </c>
      <c r="C1291" s="632"/>
      <c r="D1291" s="633"/>
      <c r="E1291" s="632"/>
      <c r="F1291" s="625"/>
      <c r="G1291" s="608"/>
      <c r="H1291" s="475"/>
      <c r="I1291" s="613"/>
      <c r="J1291" s="614"/>
      <c r="K1291" s="614"/>
      <c r="L1291" s="615"/>
      <c r="M1291" s="644"/>
      <c r="N1291" s="505" t="str">
        <f>四年级BMI</f>
        <v/>
      </c>
      <c r="O1291" s="499" t="str">
        <f>四年级BMI等级</f>
        <v/>
      </c>
      <c r="P1291" s="500" t="str">
        <f>四年级BMI得分</f>
        <v/>
      </c>
      <c r="Q1291" s="515" t="str">
        <f>四年级肺活量得分</f>
        <v/>
      </c>
      <c r="R1291" s="512" t="str">
        <f>四年级等级</f>
        <v/>
      </c>
      <c r="S1291" s="516" t="str">
        <f>四年级50米跑得分</f>
        <v/>
      </c>
      <c r="T1291" s="517" t="str">
        <f>四年级等级</f>
        <v/>
      </c>
      <c r="U1291" s="516" t="str">
        <f>四年级坐位体前屈得分</f>
        <v/>
      </c>
      <c r="V1291" s="517" t="str">
        <f>四年级等级</f>
        <v/>
      </c>
      <c r="W1291" s="516" t="str">
        <f>四年级一分钟跳绳得分</f>
        <v/>
      </c>
      <c r="X1291" s="517" t="str">
        <f>四年级等级</f>
        <v/>
      </c>
      <c r="Y1291" s="515" t="str">
        <f>四年级仰卧起坐得分</f>
        <v/>
      </c>
      <c r="Z1291" s="518" t="str">
        <f>四年级等级</f>
        <v/>
      </c>
      <c r="AA1291" s="533"/>
      <c r="AB1291" s="515"/>
      <c r="AC1291" s="533" t="str">
        <f>四年级跳绳附加分</f>
        <v/>
      </c>
      <c r="AD1291" s="534" t="str">
        <f>四年级标准分</f>
        <v/>
      </c>
      <c r="AE1291" s="534" t="str">
        <f>四年级总分</f>
        <v/>
      </c>
      <c r="AF1291" s="517" t="str">
        <f>四年级等级</f>
        <v/>
      </c>
    </row>
    <row r="1292" spans="1:32">
      <c r="A1292" s="476">
        <v>419</v>
      </c>
      <c r="B1292" s="477">
        <v>30</v>
      </c>
      <c r="C1292" s="632"/>
      <c r="D1292" s="633"/>
      <c r="E1292" s="632"/>
      <c r="F1292" s="625"/>
      <c r="G1292" s="608"/>
      <c r="H1292" s="475"/>
      <c r="I1292" s="613"/>
      <c r="J1292" s="614"/>
      <c r="K1292" s="614"/>
      <c r="L1292" s="615"/>
      <c r="M1292" s="644"/>
      <c r="N1292" s="505" t="str">
        <f>四年级BMI</f>
        <v/>
      </c>
      <c r="O1292" s="499" t="str">
        <f>四年级BMI等级</f>
        <v/>
      </c>
      <c r="P1292" s="500" t="str">
        <f>四年级BMI得分</f>
        <v/>
      </c>
      <c r="Q1292" s="515" t="str">
        <f>四年级肺活量得分</f>
        <v/>
      </c>
      <c r="R1292" s="512" t="str">
        <f>四年级等级</f>
        <v/>
      </c>
      <c r="S1292" s="516" t="str">
        <f>四年级50米跑得分</f>
        <v/>
      </c>
      <c r="T1292" s="517" t="str">
        <f>四年级等级</f>
        <v/>
      </c>
      <c r="U1292" s="516" t="str">
        <f>四年级坐位体前屈得分</f>
        <v/>
      </c>
      <c r="V1292" s="517" t="str">
        <f>四年级等级</f>
        <v/>
      </c>
      <c r="W1292" s="516" t="str">
        <f>四年级一分钟跳绳得分</f>
        <v/>
      </c>
      <c r="X1292" s="517" t="str">
        <f>四年级等级</f>
        <v/>
      </c>
      <c r="Y1292" s="515" t="str">
        <f>四年级仰卧起坐得分</f>
        <v/>
      </c>
      <c r="Z1292" s="518" t="str">
        <f>四年级等级</f>
        <v/>
      </c>
      <c r="AA1292" s="533"/>
      <c r="AB1292" s="515"/>
      <c r="AC1292" s="533" t="str">
        <f>四年级跳绳附加分</f>
        <v/>
      </c>
      <c r="AD1292" s="534" t="str">
        <f>四年级标准分</f>
        <v/>
      </c>
      <c r="AE1292" s="534" t="str">
        <f>四年级总分</f>
        <v/>
      </c>
      <c r="AF1292" s="517" t="str">
        <f>四年级等级</f>
        <v/>
      </c>
    </row>
    <row r="1293" spans="1:32">
      <c r="A1293" s="476">
        <v>419</v>
      </c>
      <c r="B1293" s="477">
        <v>31</v>
      </c>
      <c r="C1293" s="632"/>
      <c r="D1293" s="633"/>
      <c r="E1293" s="632"/>
      <c r="F1293" s="625"/>
      <c r="G1293" s="608"/>
      <c r="H1293" s="475"/>
      <c r="I1293" s="613"/>
      <c r="J1293" s="614"/>
      <c r="K1293" s="614"/>
      <c r="L1293" s="615"/>
      <c r="M1293" s="644"/>
      <c r="N1293" s="505" t="str">
        <f>四年级BMI</f>
        <v/>
      </c>
      <c r="O1293" s="499" t="str">
        <f>四年级BMI等级</f>
        <v/>
      </c>
      <c r="P1293" s="500" t="str">
        <f>四年级BMI得分</f>
        <v/>
      </c>
      <c r="Q1293" s="515" t="str">
        <f>四年级肺活量得分</f>
        <v/>
      </c>
      <c r="R1293" s="512" t="str">
        <f>四年级等级</f>
        <v/>
      </c>
      <c r="S1293" s="516" t="str">
        <f>四年级50米跑得分</f>
        <v/>
      </c>
      <c r="T1293" s="517" t="str">
        <f>四年级等级</f>
        <v/>
      </c>
      <c r="U1293" s="516" t="str">
        <f>四年级坐位体前屈得分</f>
        <v/>
      </c>
      <c r="V1293" s="517" t="str">
        <f>四年级等级</f>
        <v/>
      </c>
      <c r="W1293" s="516" t="str">
        <f>四年级一分钟跳绳得分</f>
        <v/>
      </c>
      <c r="X1293" s="517" t="str">
        <f>四年级等级</f>
        <v/>
      </c>
      <c r="Y1293" s="515" t="str">
        <f>四年级仰卧起坐得分</f>
        <v/>
      </c>
      <c r="Z1293" s="518" t="str">
        <f>四年级等级</f>
        <v/>
      </c>
      <c r="AA1293" s="533"/>
      <c r="AB1293" s="515"/>
      <c r="AC1293" s="533" t="str">
        <f>四年级跳绳附加分</f>
        <v/>
      </c>
      <c r="AD1293" s="534" t="str">
        <f>四年级标准分</f>
        <v/>
      </c>
      <c r="AE1293" s="534" t="str">
        <f>四年级总分</f>
        <v/>
      </c>
      <c r="AF1293" s="517" t="str">
        <f>四年级等级</f>
        <v/>
      </c>
    </row>
    <row r="1294" spans="1:32">
      <c r="A1294" s="476">
        <v>419</v>
      </c>
      <c r="B1294" s="477">
        <v>32</v>
      </c>
      <c r="C1294" s="632"/>
      <c r="D1294" s="633"/>
      <c r="E1294" s="632"/>
      <c r="F1294" s="625"/>
      <c r="G1294" s="608"/>
      <c r="H1294" s="475"/>
      <c r="I1294" s="613"/>
      <c r="J1294" s="614"/>
      <c r="K1294" s="614"/>
      <c r="L1294" s="615"/>
      <c r="M1294" s="644"/>
      <c r="N1294" s="505" t="str">
        <f>四年级BMI</f>
        <v/>
      </c>
      <c r="O1294" s="499" t="str">
        <f>四年级BMI等级</f>
        <v/>
      </c>
      <c r="P1294" s="500" t="str">
        <f>四年级BMI得分</f>
        <v/>
      </c>
      <c r="Q1294" s="515" t="str">
        <f>四年级肺活量得分</f>
        <v/>
      </c>
      <c r="R1294" s="512" t="str">
        <f>四年级等级</f>
        <v/>
      </c>
      <c r="S1294" s="516" t="str">
        <f>四年级50米跑得分</f>
        <v/>
      </c>
      <c r="T1294" s="517" t="str">
        <f>四年级等级</f>
        <v/>
      </c>
      <c r="U1294" s="516" t="str">
        <f>四年级坐位体前屈得分</f>
        <v/>
      </c>
      <c r="V1294" s="517" t="str">
        <f>四年级等级</f>
        <v/>
      </c>
      <c r="W1294" s="516" t="str">
        <f>四年级一分钟跳绳得分</f>
        <v/>
      </c>
      <c r="X1294" s="517" t="str">
        <f>四年级等级</f>
        <v/>
      </c>
      <c r="Y1294" s="515" t="str">
        <f>四年级仰卧起坐得分</f>
        <v/>
      </c>
      <c r="Z1294" s="518" t="str">
        <f>四年级等级</f>
        <v/>
      </c>
      <c r="AA1294" s="533"/>
      <c r="AB1294" s="515"/>
      <c r="AC1294" s="533" t="str">
        <f>四年级跳绳附加分</f>
        <v/>
      </c>
      <c r="AD1294" s="534" t="str">
        <f>四年级标准分</f>
        <v/>
      </c>
      <c r="AE1294" s="534" t="str">
        <f>四年级总分</f>
        <v/>
      </c>
      <c r="AF1294" s="517" t="str">
        <f>四年级等级</f>
        <v/>
      </c>
    </row>
    <row r="1295" spans="1:32">
      <c r="A1295" s="476">
        <v>419</v>
      </c>
      <c r="B1295" s="477">
        <v>33</v>
      </c>
      <c r="C1295" s="632"/>
      <c r="D1295" s="633"/>
      <c r="E1295" s="632"/>
      <c r="F1295" s="625"/>
      <c r="G1295" s="608"/>
      <c r="H1295" s="475"/>
      <c r="I1295" s="613"/>
      <c r="J1295" s="614"/>
      <c r="K1295" s="614"/>
      <c r="L1295" s="615"/>
      <c r="M1295" s="644"/>
      <c r="N1295" s="505" t="str">
        <f>四年级BMI</f>
        <v/>
      </c>
      <c r="O1295" s="499" t="str">
        <f>四年级BMI等级</f>
        <v/>
      </c>
      <c r="P1295" s="500" t="str">
        <f>四年级BMI得分</f>
        <v/>
      </c>
      <c r="Q1295" s="515" t="str">
        <f>四年级肺活量得分</f>
        <v/>
      </c>
      <c r="R1295" s="512" t="str">
        <f>四年级等级</f>
        <v/>
      </c>
      <c r="S1295" s="516" t="str">
        <f>四年级50米跑得分</f>
        <v/>
      </c>
      <c r="T1295" s="517" t="str">
        <f>四年级等级</f>
        <v/>
      </c>
      <c r="U1295" s="516" t="str">
        <f>四年级坐位体前屈得分</f>
        <v/>
      </c>
      <c r="V1295" s="517" t="str">
        <f>四年级等级</f>
        <v/>
      </c>
      <c r="W1295" s="516" t="str">
        <f>四年级一分钟跳绳得分</f>
        <v/>
      </c>
      <c r="X1295" s="517" t="str">
        <f>四年级等级</f>
        <v/>
      </c>
      <c r="Y1295" s="515" t="str">
        <f>四年级仰卧起坐得分</f>
        <v/>
      </c>
      <c r="Z1295" s="518" t="str">
        <f>四年级等级</f>
        <v/>
      </c>
      <c r="AA1295" s="533"/>
      <c r="AB1295" s="515"/>
      <c r="AC1295" s="533" t="str">
        <f>四年级跳绳附加分</f>
        <v/>
      </c>
      <c r="AD1295" s="534" t="str">
        <f>四年级标准分</f>
        <v/>
      </c>
      <c r="AE1295" s="534" t="str">
        <f>四年级总分</f>
        <v/>
      </c>
      <c r="AF1295" s="517" t="str">
        <f>四年级等级</f>
        <v/>
      </c>
    </row>
    <row r="1296" spans="1:32">
      <c r="A1296" s="476">
        <v>419</v>
      </c>
      <c r="B1296" s="477">
        <v>34</v>
      </c>
      <c r="C1296" s="632"/>
      <c r="D1296" s="633"/>
      <c r="E1296" s="632"/>
      <c r="F1296" s="625"/>
      <c r="G1296" s="608"/>
      <c r="H1296" s="475"/>
      <c r="I1296" s="613"/>
      <c r="J1296" s="614"/>
      <c r="K1296" s="614"/>
      <c r="L1296" s="615"/>
      <c r="M1296" s="644"/>
      <c r="N1296" s="505" t="str">
        <f>四年级BMI</f>
        <v/>
      </c>
      <c r="O1296" s="499" t="str">
        <f>四年级BMI等级</f>
        <v/>
      </c>
      <c r="P1296" s="500" t="str">
        <f>四年级BMI得分</f>
        <v/>
      </c>
      <c r="Q1296" s="515" t="str">
        <f>四年级肺活量得分</f>
        <v/>
      </c>
      <c r="R1296" s="512" t="str">
        <f>四年级等级</f>
        <v/>
      </c>
      <c r="S1296" s="516" t="str">
        <f>四年级50米跑得分</f>
        <v/>
      </c>
      <c r="T1296" s="517" t="str">
        <f>四年级等级</f>
        <v/>
      </c>
      <c r="U1296" s="516" t="str">
        <f>四年级坐位体前屈得分</f>
        <v/>
      </c>
      <c r="V1296" s="517" t="str">
        <f>四年级等级</f>
        <v/>
      </c>
      <c r="W1296" s="516" t="str">
        <f>四年级一分钟跳绳得分</f>
        <v/>
      </c>
      <c r="X1296" s="517" t="str">
        <f>四年级等级</f>
        <v/>
      </c>
      <c r="Y1296" s="515" t="str">
        <f>四年级仰卧起坐得分</f>
        <v/>
      </c>
      <c r="Z1296" s="518" t="str">
        <f>四年级等级</f>
        <v/>
      </c>
      <c r="AA1296" s="533"/>
      <c r="AB1296" s="515"/>
      <c r="AC1296" s="533" t="str">
        <f>四年级跳绳附加分</f>
        <v/>
      </c>
      <c r="AD1296" s="534" t="str">
        <f>四年级标准分</f>
        <v/>
      </c>
      <c r="AE1296" s="534" t="str">
        <f>四年级总分</f>
        <v/>
      </c>
      <c r="AF1296" s="517" t="str">
        <f>四年级等级</f>
        <v/>
      </c>
    </row>
    <row r="1297" spans="1:32">
      <c r="A1297" s="476">
        <v>419</v>
      </c>
      <c r="B1297" s="477">
        <v>35</v>
      </c>
      <c r="C1297" s="632"/>
      <c r="D1297" s="633"/>
      <c r="E1297" s="632"/>
      <c r="F1297" s="625"/>
      <c r="G1297" s="608"/>
      <c r="H1297" s="475"/>
      <c r="I1297" s="613"/>
      <c r="J1297" s="614"/>
      <c r="K1297" s="614"/>
      <c r="L1297" s="615"/>
      <c r="M1297" s="644"/>
      <c r="N1297" s="505" t="str">
        <f>四年级BMI</f>
        <v/>
      </c>
      <c r="O1297" s="499" t="str">
        <f>四年级BMI等级</f>
        <v/>
      </c>
      <c r="P1297" s="500" t="str">
        <f>四年级BMI得分</f>
        <v/>
      </c>
      <c r="Q1297" s="515" t="str">
        <f>四年级肺活量得分</f>
        <v/>
      </c>
      <c r="R1297" s="512" t="str">
        <f>四年级等级</f>
        <v/>
      </c>
      <c r="S1297" s="516" t="str">
        <f>四年级50米跑得分</f>
        <v/>
      </c>
      <c r="T1297" s="517" t="str">
        <f>四年级等级</f>
        <v/>
      </c>
      <c r="U1297" s="516" t="str">
        <f>四年级坐位体前屈得分</f>
        <v/>
      </c>
      <c r="V1297" s="517" t="str">
        <f>四年级等级</f>
        <v/>
      </c>
      <c r="W1297" s="516" t="str">
        <f>四年级一分钟跳绳得分</f>
        <v/>
      </c>
      <c r="X1297" s="517" t="str">
        <f>四年级等级</f>
        <v/>
      </c>
      <c r="Y1297" s="515" t="str">
        <f>四年级仰卧起坐得分</f>
        <v/>
      </c>
      <c r="Z1297" s="518" t="str">
        <f>四年级等级</f>
        <v/>
      </c>
      <c r="AA1297" s="533"/>
      <c r="AB1297" s="515"/>
      <c r="AC1297" s="533" t="str">
        <f>四年级跳绳附加分</f>
        <v/>
      </c>
      <c r="AD1297" s="534" t="str">
        <f>四年级标准分</f>
        <v/>
      </c>
      <c r="AE1297" s="534" t="str">
        <f>四年级总分</f>
        <v/>
      </c>
      <c r="AF1297" s="517" t="str">
        <f>四年级等级</f>
        <v/>
      </c>
    </row>
    <row r="1298" spans="1:32">
      <c r="A1298" s="476">
        <v>419</v>
      </c>
      <c r="B1298" s="477">
        <v>36</v>
      </c>
      <c r="C1298" s="632"/>
      <c r="D1298" s="633"/>
      <c r="E1298" s="632"/>
      <c r="F1298" s="625"/>
      <c r="G1298" s="608"/>
      <c r="H1298" s="475"/>
      <c r="I1298" s="613"/>
      <c r="J1298" s="614"/>
      <c r="K1298" s="614"/>
      <c r="L1298" s="615"/>
      <c r="M1298" s="644"/>
      <c r="N1298" s="505" t="str">
        <f>四年级BMI</f>
        <v/>
      </c>
      <c r="O1298" s="499" t="str">
        <f>四年级BMI等级</f>
        <v/>
      </c>
      <c r="P1298" s="500" t="str">
        <f>四年级BMI得分</f>
        <v/>
      </c>
      <c r="Q1298" s="515" t="str">
        <f>四年级肺活量得分</f>
        <v/>
      </c>
      <c r="R1298" s="512" t="str">
        <f>四年级等级</f>
        <v/>
      </c>
      <c r="S1298" s="516" t="str">
        <f>四年级50米跑得分</f>
        <v/>
      </c>
      <c r="T1298" s="517" t="str">
        <f>四年级等级</f>
        <v/>
      </c>
      <c r="U1298" s="516" t="str">
        <f>四年级坐位体前屈得分</f>
        <v/>
      </c>
      <c r="V1298" s="517" t="str">
        <f>四年级等级</f>
        <v/>
      </c>
      <c r="W1298" s="516" t="str">
        <f>四年级一分钟跳绳得分</f>
        <v/>
      </c>
      <c r="X1298" s="517" t="str">
        <f>四年级等级</f>
        <v/>
      </c>
      <c r="Y1298" s="515" t="str">
        <f>四年级仰卧起坐得分</f>
        <v/>
      </c>
      <c r="Z1298" s="518" t="str">
        <f>四年级等级</f>
        <v/>
      </c>
      <c r="AA1298" s="533"/>
      <c r="AB1298" s="515"/>
      <c r="AC1298" s="533" t="str">
        <f>四年级跳绳附加分</f>
        <v/>
      </c>
      <c r="AD1298" s="534" t="str">
        <f>四年级标准分</f>
        <v/>
      </c>
      <c r="AE1298" s="534" t="str">
        <f>四年级总分</f>
        <v/>
      </c>
      <c r="AF1298" s="517" t="str">
        <f>四年级等级</f>
        <v/>
      </c>
    </row>
    <row r="1299" spans="1:32">
      <c r="A1299" s="476">
        <v>419</v>
      </c>
      <c r="B1299" s="477">
        <v>37</v>
      </c>
      <c r="C1299" s="632"/>
      <c r="D1299" s="633"/>
      <c r="E1299" s="632"/>
      <c r="F1299" s="625"/>
      <c r="G1299" s="608"/>
      <c r="H1299" s="475"/>
      <c r="I1299" s="613"/>
      <c r="J1299" s="614"/>
      <c r="K1299" s="614"/>
      <c r="L1299" s="615"/>
      <c r="M1299" s="644"/>
      <c r="N1299" s="505" t="str">
        <f>四年级BMI</f>
        <v/>
      </c>
      <c r="O1299" s="499" t="str">
        <f>四年级BMI等级</f>
        <v/>
      </c>
      <c r="P1299" s="500" t="str">
        <f>四年级BMI得分</f>
        <v/>
      </c>
      <c r="Q1299" s="515" t="str">
        <f>四年级肺活量得分</f>
        <v/>
      </c>
      <c r="R1299" s="512" t="str">
        <f>四年级等级</f>
        <v/>
      </c>
      <c r="S1299" s="516" t="str">
        <f>四年级50米跑得分</f>
        <v/>
      </c>
      <c r="T1299" s="517" t="str">
        <f>四年级等级</f>
        <v/>
      </c>
      <c r="U1299" s="516" t="str">
        <f>四年级坐位体前屈得分</f>
        <v/>
      </c>
      <c r="V1299" s="517" t="str">
        <f>四年级等级</f>
        <v/>
      </c>
      <c r="W1299" s="516" t="str">
        <f>四年级一分钟跳绳得分</f>
        <v/>
      </c>
      <c r="X1299" s="517" t="str">
        <f>四年级等级</f>
        <v/>
      </c>
      <c r="Y1299" s="515" t="str">
        <f>四年级仰卧起坐得分</f>
        <v/>
      </c>
      <c r="Z1299" s="518" t="str">
        <f>四年级等级</f>
        <v/>
      </c>
      <c r="AA1299" s="533"/>
      <c r="AB1299" s="515"/>
      <c r="AC1299" s="533" t="str">
        <f>四年级跳绳附加分</f>
        <v/>
      </c>
      <c r="AD1299" s="534" t="str">
        <f>四年级标准分</f>
        <v/>
      </c>
      <c r="AE1299" s="534" t="str">
        <f>四年级总分</f>
        <v/>
      </c>
      <c r="AF1299" s="517" t="str">
        <f>四年级等级</f>
        <v/>
      </c>
    </row>
    <row r="1300" spans="1:32">
      <c r="A1300" s="476">
        <v>419</v>
      </c>
      <c r="B1300" s="477">
        <v>38</v>
      </c>
      <c r="C1300" s="632"/>
      <c r="D1300" s="633"/>
      <c r="E1300" s="632"/>
      <c r="F1300" s="625"/>
      <c r="G1300" s="608"/>
      <c r="H1300" s="475"/>
      <c r="I1300" s="613"/>
      <c r="J1300" s="614"/>
      <c r="K1300" s="614"/>
      <c r="L1300" s="615"/>
      <c r="M1300" s="644"/>
      <c r="N1300" s="505" t="str">
        <f>四年级BMI</f>
        <v/>
      </c>
      <c r="O1300" s="499" t="str">
        <f>四年级BMI等级</f>
        <v/>
      </c>
      <c r="P1300" s="500" t="str">
        <f>四年级BMI得分</f>
        <v/>
      </c>
      <c r="Q1300" s="515" t="str">
        <f>四年级肺活量得分</f>
        <v/>
      </c>
      <c r="R1300" s="512" t="str">
        <f>四年级等级</f>
        <v/>
      </c>
      <c r="S1300" s="516" t="str">
        <f>四年级50米跑得分</f>
        <v/>
      </c>
      <c r="T1300" s="517" t="str">
        <f>四年级等级</f>
        <v/>
      </c>
      <c r="U1300" s="516" t="str">
        <f>四年级坐位体前屈得分</f>
        <v/>
      </c>
      <c r="V1300" s="517" t="str">
        <f>四年级等级</f>
        <v/>
      </c>
      <c r="W1300" s="516" t="str">
        <f>四年级一分钟跳绳得分</f>
        <v/>
      </c>
      <c r="X1300" s="517" t="str">
        <f>四年级等级</f>
        <v/>
      </c>
      <c r="Y1300" s="515" t="str">
        <f>四年级仰卧起坐得分</f>
        <v/>
      </c>
      <c r="Z1300" s="518" t="str">
        <f>四年级等级</f>
        <v/>
      </c>
      <c r="AA1300" s="533"/>
      <c r="AB1300" s="515"/>
      <c r="AC1300" s="533" t="str">
        <f>四年级跳绳附加分</f>
        <v/>
      </c>
      <c r="AD1300" s="534" t="str">
        <f>四年级标准分</f>
        <v/>
      </c>
      <c r="AE1300" s="534" t="str">
        <f>四年级总分</f>
        <v/>
      </c>
      <c r="AF1300" s="517" t="str">
        <f>四年级等级</f>
        <v/>
      </c>
    </row>
    <row r="1301" spans="1:32">
      <c r="A1301" s="476">
        <v>419</v>
      </c>
      <c r="B1301" s="477">
        <v>39</v>
      </c>
      <c r="C1301" s="632"/>
      <c r="D1301" s="633"/>
      <c r="E1301" s="632"/>
      <c r="F1301" s="625"/>
      <c r="G1301" s="608"/>
      <c r="H1301" s="475"/>
      <c r="I1301" s="613"/>
      <c r="J1301" s="614"/>
      <c r="K1301" s="614"/>
      <c r="L1301" s="615"/>
      <c r="M1301" s="644"/>
      <c r="N1301" s="505" t="str">
        <f>四年级BMI</f>
        <v/>
      </c>
      <c r="O1301" s="499" t="str">
        <f>四年级BMI等级</f>
        <v/>
      </c>
      <c r="P1301" s="500" t="str">
        <f>四年级BMI得分</f>
        <v/>
      </c>
      <c r="Q1301" s="515" t="str">
        <f>四年级肺活量得分</f>
        <v/>
      </c>
      <c r="R1301" s="512" t="str">
        <f>四年级等级</f>
        <v/>
      </c>
      <c r="S1301" s="516" t="str">
        <f>四年级50米跑得分</f>
        <v/>
      </c>
      <c r="T1301" s="517" t="str">
        <f>四年级等级</f>
        <v/>
      </c>
      <c r="U1301" s="516" t="str">
        <f>四年级坐位体前屈得分</f>
        <v/>
      </c>
      <c r="V1301" s="517" t="str">
        <f>四年级等级</f>
        <v/>
      </c>
      <c r="W1301" s="516" t="str">
        <f>四年级一分钟跳绳得分</f>
        <v/>
      </c>
      <c r="X1301" s="517" t="str">
        <f>四年级等级</f>
        <v/>
      </c>
      <c r="Y1301" s="515" t="str">
        <f>四年级仰卧起坐得分</f>
        <v/>
      </c>
      <c r="Z1301" s="518" t="str">
        <f>四年级等级</f>
        <v/>
      </c>
      <c r="AA1301" s="533"/>
      <c r="AB1301" s="515"/>
      <c r="AC1301" s="533" t="str">
        <f>四年级跳绳附加分</f>
        <v/>
      </c>
      <c r="AD1301" s="534" t="str">
        <f>四年级标准分</f>
        <v/>
      </c>
      <c r="AE1301" s="534" t="str">
        <f>四年级总分</f>
        <v/>
      </c>
      <c r="AF1301" s="517" t="str">
        <f>四年级等级</f>
        <v/>
      </c>
    </row>
    <row r="1302" spans="1:32">
      <c r="A1302" s="476">
        <v>419</v>
      </c>
      <c r="B1302" s="477">
        <v>40</v>
      </c>
      <c r="C1302" s="632"/>
      <c r="D1302" s="633"/>
      <c r="E1302" s="632"/>
      <c r="F1302" s="625"/>
      <c r="G1302" s="608"/>
      <c r="H1302" s="475"/>
      <c r="I1302" s="613"/>
      <c r="J1302" s="614"/>
      <c r="K1302" s="614"/>
      <c r="L1302" s="615"/>
      <c r="M1302" s="644"/>
      <c r="N1302" s="505" t="str">
        <f>四年级BMI</f>
        <v/>
      </c>
      <c r="O1302" s="499" t="str">
        <f>四年级BMI等级</f>
        <v/>
      </c>
      <c r="P1302" s="500" t="str">
        <f>四年级BMI得分</f>
        <v/>
      </c>
      <c r="Q1302" s="515" t="str">
        <f>四年级肺活量得分</f>
        <v/>
      </c>
      <c r="R1302" s="512" t="str">
        <f>四年级等级</f>
        <v/>
      </c>
      <c r="S1302" s="516" t="str">
        <f>四年级50米跑得分</f>
        <v/>
      </c>
      <c r="T1302" s="517" t="str">
        <f>四年级等级</f>
        <v/>
      </c>
      <c r="U1302" s="516" t="str">
        <f>四年级坐位体前屈得分</f>
        <v/>
      </c>
      <c r="V1302" s="517" t="str">
        <f>四年级等级</f>
        <v/>
      </c>
      <c r="W1302" s="516" t="str">
        <f>四年级一分钟跳绳得分</f>
        <v/>
      </c>
      <c r="X1302" s="517" t="str">
        <f>四年级等级</f>
        <v/>
      </c>
      <c r="Y1302" s="515" t="str">
        <f>四年级仰卧起坐得分</f>
        <v/>
      </c>
      <c r="Z1302" s="518" t="str">
        <f>四年级等级</f>
        <v/>
      </c>
      <c r="AA1302" s="533"/>
      <c r="AB1302" s="515"/>
      <c r="AC1302" s="533" t="str">
        <f>四年级跳绳附加分</f>
        <v/>
      </c>
      <c r="AD1302" s="534" t="str">
        <f>四年级标准分</f>
        <v/>
      </c>
      <c r="AE1302" s="534" t="str">
        <f>四年级总分</f>
        <v/>
      </c>
      <c r="AF1302" s="517" t="str">
        <f>四年级等级</f>
        <v/>
      </c>
    </row>
    <row r="1303" spans="1:32">
      <c r="A1303" s="476">
        <v>419</v>
      </c>
      <c r="B1303" s="477">
        <v>41</v>
      </c>
      <c r="C1303" s="632"/>
      <c r="D1303" s="633"/>
      <c r="E1303" s="632"/>
      <c r="F1303" s="625"/>
      <c r="G1303" s="608"/>
      <c r="H1303" s="475"/>
      <c r="I1303" s="613"/>
      <c r="J1303" s="614"/>
      <c r="K1303" s="614"/>
      <c r="L1303" s="615"/>
      <c r="M1303" s="644"/>
      <c r="N1303" s="505" t="str">
        <f>四年级BMI</f>
        <v/>
      </c>
      <c r="O1303" s="499" t="str">
        <f>四年级BMI等级</f>
        <v/>
      </c>
      <c r="P1303" s="500" t="str">
        <f>四年级BMI得分</f>
        <v/>
      </c>
      <c r="Q1303" s="515" t="str">
        <f>四年级肺活量得分</f>
        <v/>
      </c>
      <c r="R1303" s="512" t="str">
        <f>四年级等级</f>
        <v/>
      </c>
      <c r="S1303" s="516" t="str">
        <f>四年级50米跑得分</f>
        <v/>
      </c>
      <c r="T1303" s="517" t="str">
        <f>四年级等级</f>
        <v/>
      </c>
      <c r="U1303" s="516" t="str">
        <f>四年级坐位体前屈得分</f>
        <v/>
      </c>
      <c r="V1303" s="517" t="str">
        <f>四年级等级</f>
        <v/>
      </c>
      <c r="W1303" s="516" t="str">
        <f>四年级一分钟跳绳得分</f>
        <v/>
      </c>
      <c r="X1303" s="517" t="str">
        <f>四年级等级</f>
        <v/>
      </c>
      <c r="Y1303" s="515" t="str">
        <f>四年级仰卧起坐得分</f>
        <v/>
      </c>
      <c r="Z1303" s="518" t="str">
        <f>四年级等级</f>
        <v/>
      </c>
      <c r="AA1303" s="533"/>
      <c r="AB1303" s="515"/>
      <c r="AC1303" s="533" t="str">
        <f>四年级跳绳附加分</f>
        <v/>
      </c>
      <c r="AD1303" s="534" t="str">
        <f>四年级标准分</f>
        <v/>
      </c>
      <c r="AE1303" s="534" t="str">
        <f>四年级总分</f>
        <v/>
      </c>
      <c r="AF1303" s="517" t="str">
        <f>四年级等级</f>
        <v/>
      </c>
    </row>
    <row r="1304" spans="1:32">
      <c r="A1304" s="476">
        <v>419</v>
      </c>
      <c r="B1304" s="477">
        <v>42</v>
      </c>
      <c r="C1304" s="632"/>
      <c r="D1304" s="633"/>
      <c r="E1304" s="632"/>
      <c r="F1304" s="625"/>
      <c r="G1304" s="608"/>
      <c r="H1304" s="475"/>
      <c r="I1304" s="613"/>
      <c r="J1304" s="614"/>
      <c r="K1304" s="614"/>
      <c r="L1304" s="615"/>
      <c r="M1304" s="644"/>
      <c r="N1304" s="505" t="str">
        <f>四年级BMI</f>
        <v/>
      </c>
      <c r="O1304" s="499" t="str">
        <f>四年级BMI等级</f>
        <v/>
      </c>
      <c r="P1304" s="500" t="str">
        <f>四年级BMI得分</f>
        <v/>
      </c>
      <c r="Q1304" s="515" t="str">
        <f>四年级肺活量得分</f>
        <v/>
      </c>
      <c r="R1304" s="512" t="str">
        <f>四年级等级</f>
        <v/>
      </c>
      <c r="S1304" s="516" t="str">
        <f>四年级50米跑得分</f>
        <v/>
      </c>
      <c r="T1304" s="517" t="str">
        <f>四年级等级</f>
        <v/>
      </c>
      <c r="U1304" s="516" t="str">
        <f>四年级坐位体前屈得分</f>
        <v/>
      </c>
      <c r="V1304" s="517" t="str">
        <f>四年级等级</f>
        <v/>
      </c>
      <c r="W1304" s="516" t="str">
        <f>四年级一分钟跳绳得分</f>
        <v/>
      </c>
      <c r="X1304" s="517" t="str">
        <f>四年级等级</f>
        <v/>
      </c>
      <c r="Y1304" s="515" t="str">
        <f>四年级仰卧起坐得分</f>
        <v/>
      </c>
      <c r="Z1304" s="518" t="str">
        <f>四年级等级</f>
        <v/>
      </c>
      <c r="AA1304" s="533"/>
      <c r="AB1304" s="515"/>
      <c r="AC1304" s="533" t="str">
        <f>四年级跳绳附加分</f>
        <v/>
      </c>
      <c r="AD1304" s="534" t="str">
        <f>四年级标准分</f>
        <v/>
      </c>
      <c r="AE1304" s="534" t="str">
        <f>四年级总分</f>
        <v/>
      </c>
      <c r="AF1304" s="517" t="str">
        <f>四年级等级</f>
        <v/>
      </c>
    </row>
    <row r="1305" spans="1:32">
      <c r="A1305" s="476">
        <v>419</v>
      </c>
      <c r="B1305" s="477">
        <v>43</v>
      </c>
      <c r="C1305" s="632"/>
      <c r="D1305" s="633"/>
      <c r="E1305" s="632"/>
      <c r="F1305" s="625"/>
      <c r="G1305" s="608"/>
      <c r="H1305" s="475"/>
      <c r="I1305" s="613"/>
      <c r="J1305" s="614"/>
      <c r="K1305" s="614"/>
      <c r="L1305" s="615"/>
      <c r="M1305" s="644"/>
      <c r="N1305" s="505" t="str">
        <f>四年级BMI</f>
        <v/>
      </c>
      <c r="O1305" s="499" t="str">
        <f>四年级BMI等级</f>
        <v/>
      </c>
      <c r="P1305" s="500" t="str">
        <f>四年级BMI得分</f>
        <v/>
      </c>
      <c r="Q1305" s="515" t="str">
        <f>四年级肺活量得分</f>
        <v/>
      </c>
      <c r="R1305" s="512" t="str">
        <f>四年级等级</f>
        <v/>
      </c>
      <c r="S1305" s="516" t="str">
        <f>四年级50米跑得分</f>
        <v/>
      </c>
      <c r="T1305" s="517" t="str">
        <f>四年级等级</f>
        <v/>
      </c>
      <c r="U1305" s="516" t="str">
        <f>四年级坐位体前屈得分</f>
        <v/>
      </c>
      <c r="V1305" s="517" t="str">
        <f>四年级等级</f>
        <v/>
      </c>
      <c r="W1305" s="516" t="str">
        <f>四年级一分钟跳绳得分</f>
        <v/>
      </c>
      <c r="X1305" s="517" t="str">
        <f>四年级等级</f>
        <v/>
      </c>
      <c r="Y1305" s="515" t="str">
        <f>四年级仰卧起坐得分</f>
        <v/>
      </c>
      <c r="Z1305" s="518" t="str">
        <f>四年级等级</f>
        <v/>
      </c>
      <c r="AA1305" s="533"/>
      <c r="AB1305" s="515"/>
      <c r="AC1305" s="533" t="str">
        <f>四年级跳绳附加分</f>
        <v/>
      </c>
      <c r="AD1305" s="534" t="str">
        <f>四年级标准分</f>
        <v/>
      </c>
      <c r="AE1305" s="534" t="str">
        <f>四年级总分</f>
        <v/>
      </c>
      <c r="AF1305" s="517" t="str">
        <f>四年级等级</f>
        <v/>
      </c>
    </row>
    <row r="1306" spans="1:32">
      <c r="A1306" s="476">
        <v>419</v>
      </c>
      <c r="B1306" s="477">
        <v>44</v>
      </c>
      <c r="C1306" s="632"/>
      <c r="D1306" s="633"/>
      <c r="E1306" s="632"/>
      <c r="F1306" s="625"/>
      <c r="G1306" s="608"/>
      <c r="H1306" s="475"/>
      <c r="I1306" s="613"/>
      <c r="J1306" s="614"/>
      <c r="K1306" s="614"/>
      <c r="L1306" s="615"/>
      <c r="M1306" s="644"/>
      <c r="N1306" s="505" t="str">
        <f>四年级BMI</f>
        <v/>
      </c>
      <c r="O1306" s="499" t="str">
        <f>四年级BMI等级</f>
        <v/>
      </c>
      <c r="P1306" s="500" t="str">
        <f>四年级BMI得分</f>
        <v/>
      </c>
      <c r="Q1306" s="515" t="str">
        <f>四年级肺活量得分</f>
        <v/>
      </c>
      <c r="R1306" s="512" t="str">
        <f>四年级等级</f>
        <v/>
      </c>
      <c r="S1306" s="516" t="str">
        <f>四年级50米跑得分</f>
        <v/>
      </c>
      <c r="T1306" s="517" t="str">
        <f>四年级等级</f>
        <v/>
      </c>
      <c r="U1306" s="516" t="str">
        <f>四年级坐位体前屈得分</f>
        <v/>
      </c>
      <c r="V1306" s="517" t="str">
        <f>四年级等级</f>
        <v/>
      </c>
      <c r="W1306" s="516" t="str">
        <f>四年级一分钟跳绳得分</f>
        <v/>
      </c>
      <c r="X1306" s="517" t="str">
        <f>四年级等级</f>
        <v/>
      </c>
      <c r="Y1306" s="515" t="str">
        <f>四年级仰卧起坐得分</f>
        <v/>
      </c>
      <c r="Z1306" s="518" t="str">
        <f>四年级等级</f>
        <v/>
      </c>
      <c r="AA1306" s="533"/>
      <c r="AB1306" s="515"/>
      <c r="AC1306" s="533" t="str">
        <f>四年级跳绳附加分</f>
        <v/>
      </c>
      <c r="AD1306" s="534" t="str">
        <f>四年级标准分</f>
        <v/>
      </c>
      <c r="AE1306" s="534" t="str">
        <f>四年级总分</f>
        <v/>
      </c>
      <c r="AF1306" s="517" t="str">
        <f>四年级等级</f>
        <v/>
      </c>
    </row>
    <row r="1307" spans="1:32">
      <c r="A1307" s="476">
        <v>419</v>
      </c>
      <c r="B1307" s="477">
        <v>45</v>
      </c>
      <c r="C1307" s="632"/>
      <c r="D1307" s="633"/>
      <c r="E1307" s="632"/>
      <c r="F1307" s="625"/>
      <c r="G1307" s="608"/>
      <c r="H1307" s="475"/>
      <c r="I1307" s="613"/>
      <c r="J1307" s="614"/>
      <c r="K1307" s="614"/>
      <c r="L1307" s="615"/>
      <c r="M1307" s="644"/>
      <c r="N1307" s="505" t="str">
        <f>四年级BMI</f>
        <v/>
      </c>
      <c r="O1307" s="499" t="str">
        <f>四年级BMI等级</f>
        <v/>
      </c>
      <c r="P1307" s="500" t="str">
        <f>四年级BMI得分</f>
        <v/>
      </c>
      <c r="Q1307" s="515" t="str">
        <f>四年级肺活量得分</f>
        <v/>
      </c>
      <c r="R1307" s="512" t="str">
        <f>四年级等级</f>
        <v/>
      </c>
      <c r="S1307" s="516" t="str">
        <f>四年级50米跑得分</f>
        <v/>
      </c>
      <c r="T1307" s="517" t="str">
        <f>四年级等级</f>
        <v/>
      </c>
      <c r="U1307" s="516" t="str">
        <f>四年级坐位体前屈得分</f>
        <v/>
      </c>
      <c r="V1307" s="517" t="str">
        <f>四年级等级</f>
        <v/>
      </c>
      <c r="W1307" s="516" t="str">
        <f>四年级一分钟跳绳得分</f>
        <v/>
      </c>
      <c r="X1307" s="517" t="str">
        <f>四年级等级</f>
        <v/>
      </c>
      <c r="Y1307" s="515" t="str">
        <f>四年级仰卧起坐得分</f>
        <v/>
      </c>
      <c r="Z1307" s="518" t="str">
        <f>四年级等级</f>
        <v/>
      </c>
      <c r="AA1307" s="533"/>
      <c r="AB1307" s="515"/>
      <c r="AC1307" s="533" t="str">
        <f>四年级跳绳附加分</f>
        <v/>
      </c>
      <c r="AD1307" s="534" t="str">
        <f>四年级标准分</f>
        <v/>
      </c>
      <c r="AE1307" s="534" t="str">
        <f>四年级总分</f>
        <v/>
      </c>
      <c r="AF1307" s="517" t="str">
        <f>四年级等级</f>
        <v/>
      </c>
    </row>
    <row r="1308" spans="1:32">
      <c r="A1308" s="476">
        <v>419</v>
      </c>
      <c r="B1308" s="477">
        <v>46</v>
      </c>
      <c r="C1308" s="632"/>
      <c r="D1308" s="633"/>
      <c r="E1308" s="632"/>
      <c r="F1308" s="625"/>
      <c r="G1308" s="608"/>
      <c r="H1308" s="475"/>
      <c r="I1308" s="613"/>
      <c r="J1308" s="614"/>
      <c r="K1308" s="614"/>
      <c r="L1308" s="615"/>
      <c r="M1308" s="644"/>
      <c r="N1308" s="505" t="str">
        <f>四年级BMI</f>
        <v/>
      </c>
      <c r="O1308" s="499" t="str">
        <f>四年级BMI等级</f>
        <v/>
      </c>
      <c r="P1308" s="500" t="str">
        <f>四年级BMI得分</f>
        <v/>
      </c>
      <c r="Q1308" s="515" t="str">
        <f>四年级肺活量得分</f>
        <v/>
      </c>
      <c r="R1308" s="512" t="str">
        <f>四年级等级</f>
        <v/>
      </c>
      <c r="S1308" s="516" t="str">
        <f>四年级50米跑得分</f>
        <v/>
      </c>
      <c r="T1308" s="517" t="str">
        <f>四年级等级</f>
        <v/>
      </c>
      <c r="U1308" s="516" t="str">
        <f>四年级坐位体前屈得分</f>
        <v/>
      </c>
      <c r="V1308" s="517" t="str">
        <f>四年级等级</f>
        <v/>
      </c>
      <c r="W1308" s="516" t="str">
        <f>四年级一分钟跳绳得分</f>
        <v/>
      </c>
      <c r="X1308" s="517" t="str">
        <f>四年级等级</f>
        <v/>
      </c>
      <c r="Y1308" s="515" t="str">
        <f>四年级仰卧起坐得分</f>
        <v/>
      </c>
      <c r="Z1308" s="518" t="str">
        <f>四年级等级</f>
        <v/>
      </c>
      <c r="AA1308" s="533"/>
      <c r="AB1308" s="515"/>
      <c r="AC1308" s="533" t="str">
        <f>四年级跳绳附加分</f>
        <v/>
      </c>
      <c r="AD1308" s="534" t="str">
        <f>四年级标准分</f>
        <v/>
      </c>
      <c r="AE1308" s="534" t="str">
        <f>四年级总分</f>
        <v/>
      </c>
      <c r="AF1308" s="517" t="str">
        <f>四年级等级</f>
        <v/>
      </c>
    </row>
    <row r="1309" spans="1:32">
      <c r="A1309" s="476">
        <v>419</v>
      </c>
      <c r="B1309" s="477">
        <v>47</v>
      </c>
      <c r="C1309" s="632"/>
      <c r="D1309" s="633"/>
      <c r="E1309" s="632"/>
      <c r="F1309" s="625"/>
      <c r="G1309" s="608"/>
      <c r="H1309" s="475"/>
      <c r="I1309" s="613"/>
      <c r="J1309" s="614"/>
      <c r="K1309" s="614"/>
      <c r="L1309" s="615"/>
      <c r="M1309" s="644"/>
      <c r="N1309" s="505" t="str">
        <f>四年级BMI</f>
        <v/>
      </c>
      <c r="O1309" s="499" t="str">
        <f>四年级BMI等级</f>
        <v/>
      </c>
      <c r="P1309" s="500" t="str">
        <f>四年级BMI得分</f>
        <v/>
      </c>
      <c r="Q1309" s="515" t="str">
        <f>四年级肺活量得分</f>
        <v/>
      </c>
      <c r="R1309" s="512" t="str">
        <f>四年级等级</f>
        <v/>
      </c>
      <c r="S1309" s="516" t="str">
        <f>四年级50米跑得分</f>
        <v/>
      </c>
      <c r="T1309" s="517" t="str">
        <f>四年级等级</f>
        <v/>
      </c>
      <c r="U1309" s="516" t="str">
        <f>四年级坐位体前屈得分</f>
        <v/>
      </c>
      <c r="V1309" s="517" t="str">
        <f>四年级等级</f>
        <v/>
      </c>
      <c r="W1309" s="516" t="str">
        <f>四年级一分钟跳绳得分</f>
        <v/>
      </c>
      <c r="X1309" s="517" t="str">
        <f>四年级等级</f>
        <v/>
      </c>
      <c r="Y1309" s="515" t="str">
        <f>四年级仰卧起坐得分</f>
        <v/>
      </c>
      <c r="Z1309" s="518" t="str">
        <f>四年级等级</f>
        <v/>
      </c>
      <c r="AA1309" s="533"/>
      <c r="AB1309" s="515"/>
      <c r="AC1309" s="533" t="str">
        <f>四年级跳绳附加分</f>
        <v/>
      </c>
      <c r="AD1309" s="534" t="str">
        <f>四年级标准分</f>
        <v/>
      </c>
      <c r="AE1309" s="534" t="str">
        <f>四年级总分</f>
        <v/>
      </c>
      <c r="AF1309" s="517" t="str">
        <f>四年级等级</f>
        <v/>
      </c>
    </row>
    <row r="1310" spans="1:32">
      <c r="A1310" s="476">
        <v>419</v>
      </c>
      <c r="B1310" s="477">
        <v>48</v>
      </c>
      <c r="C1310" s="632"/>
      <c r="D1310" s="633"/>
      <c r="E1310" s="632"/>
      <c r="F1310" s="625"/>
      <c r="G1310" s="608"/>
      <c r="H1310" s="475"/>
      <c r="I1310" s="613"/>
      <c r="J1310" s="614"/>
      <c r="K1310" s="614"/>
      <c r="L1310" s="615"/>
      <c r="M1310" s="644"/>
      <c r="N1310" s="505" t="str">
        <f>四年级BMI</f>
        <v/>
      </c>
      <c r="O1310" s="499" t="str">
        <f>四年级BMI等级</f>
        <v/>
      </c>
      <c r="P1310" s="500" t="str">
        <f>四年级BMI得分</f>
        <v/>
      </c>
      <c r="Q1310" s="515" t="str">
        <f>四年级肺活量得分</f>
        <v/>
      </c>
      <c r="R1310" s="512" t="str">
        <f>四年级等级</f>
        <v/>
      </c>
      <c r="S1310" s="516" t="str">
        <f>四年级50米跑得分</f>
        <v/>
      </c>
      <c r="T1310" s="517" t="str">
        <f>四年级等级</f>
        <v/>
      </c>
      <c r="U1310" s="516" t="str">
        <f>四年级坐位体前屈得分</f>
        <v/>
      </c>
      <c r="V1310" s="517" t="str">
        <f>四年级等级</f>
        <v/>
      </c>
      <c r="W1310" s="516" t="str">
        <f>四年级一分钟跳绳得分</f>
        <v/>
      </c>
      <c r="X1310" s="517" t="str">
        <f>四年级等级</f>
        <v/>
      </c>
      <c r="Y1310" s="515" t="str">
        <f>四年级仰卧起坐得分</f>
        <v/>
      </c>
      <c r="Z1310" s="518" t="str">
        <f>四年级等级</f>
        <v/>
      </c>
      <c r="AA1310" s="533"/>
      <c r="AB1310" s="515"/>
      <c r="AC1310" s="533" t="str">
        <f>四年级跳绳附加分</f>
        <v/>
      </c>
      <c r="AD1310" s="534" t="str">
        <f>四年级标准分</f>
        <v/>
      </c>
      <c r="AE1310" s="534" t="str">
        <f>四年级总分</f>
        <v/>
      </c>
      <c r="AF1310" s="517" t="str">
        <f>四年级等级</f>
        <v/>
      </c>
    </row>
    <row r="1311" spans="1:32">
      <c r="A1311" s="476">
        <v>419</v>
      </c>
      <c r="B1311" s="477">
        <v>49</v>
      </c>
      <c r="C1311" s="632"/>
      <c r="D1311" s="633"/>
      <c r="E1311" s="632"/>
      <c r="F1311" s="625"/>
      <c r="G1311" s="608"/>
      <c r="H1311" s="475"/>
      <c r="I1311" s="613"/>
      <c r="J1311" s="614"/>
      <c r="K1311" s="614"/>
      <c r="L1311" s="615"/>
      <c r="M1311" s="644"/>
      <c r="N1311" s="505" t="str">
        <f>四年级BMI</f>
        <v/>
      </c>
      <c r="O1311" s="499" t="str">
        <f>四年级BMI等级</f>
        <v/>
      </c>
      <c r="P1311" s="500" t="str">
        <f>四年级BMI得分</f>
        <v/>
      </c>
      <c r="Q1311" s="515" t="str">
        <f>四年级肺活量得分</f>
        <v/>
      </c>
      <c r="R1311" s="512" t="str">
        <f>四年级等级</f>
        <v/>
      </c>
      <c r="S1311" s="516" t="str">
        <f>四年级50米跑得分</f>
        <v/>
      </c>
      <c r="T1311" s="517" t="str">
        <f>四年级等级</f>
        <v/>
      </c>
      <c r="U1311" s="516" t="str">
        <f>四年级坐位体前屈得分</f>
        <v/>
      </c>
      <c r="V1311" s="517" t="str">
        <f>四年级等级</f>
        <v/>
      </c>
      <c r="W1311" s="516" t="str">
        <f>四年级一分钟跳绳得分</f>
        <v/>
      </c>
      <c r="X1311" s="517" t="str">
        <f>四年级等级</f>
        <v/>
      </c>
      <c r="Y1311" s="515" t="str">
        <f>四年级仰卧起坐得分</f>
        <v/>
      </c>
      <c r="Z1311" s="518" t="str">
        <f>四年级等级</f>
        <v/>
      </c>
      <c r="AA1311" s="533"/>
      <c r="AB1311" s="515"/>
      <c r="AC1311" s="533" t="str">
        <f>四年级跳绳附加分</f>
        <v/>
      </c>
      <c r="AD1311" s="534" t="str">
        <f>四年级标准分</f>
        <v/>
      </c>
      <c r="AE1311" s="534" t="str">
        <f>四年级总分</f>
        <v/>
      </c>
      <c r="AF1311" s="517" t="str">
        <f>四年级等级</f>
        <v/>
      </c>
    </row>
    <row r="1312" spans="1:32">
      <c r="A1312" s="476">
        <v>419</v>
      </c>
      <c r="B1312" s="477">
        <v>50</v>
      </c>
      <c r="C1312" s="632"/>
      <c r="D1312" s="633"/>
      <c r="E1312" s="632"/>
      <c r="F1312" s="625"/>
      <c r="G1312" s="608"/>
      <c r="H1312" s="475"/>
      <c r="I1312" s="613"/>
      <c r="J1312" s="614"/>
      <c r="K1312" s="614"/>
      <c r="L1312" s="615"/>
      <c r="M1312" s="644"/>
      <c r="N1312" s="505" t="str">
        <f>四年级BMI</f>
        <v/>
      </c>
      <c r="O1312" s="499" t="str">
        <f>四年级BMI等级</f>
        <v/>
      </c>
      <c r="P1312" s="500" t="str">
        <f>四年级BMI得分</f>
        <v/>
      </c>
      <c r="Q1312" s="515" t="str">
        <f>四年级肺活量得分</f>
        <v/>
      </c>
      <c r="R1312" s="512" t="str">
        <f>四年级等级</f>
        <v/>
      </c>
      <c r="S1312" s="516" t="str">
        <f>四年级50米跑得分</f>
        <v/>
      </c>
      <c r="T1312" s="517" t="str">
        <f>四年级等级</f>
        <v/>
      </c>
      <c r="U1312" s="516" t="str">
        <f>四年级坐位体前屈得分</f>
        <v/>
      </c>
      <c r="V1312" s="517" t="str">
        <f>四年级等级</f>
        <v/>
      </c>
      <c r="W1312" s="516" t="str">
        <f>四年级一分钟跳绳得分</f>
        <v/>
      </c>
      <c r="X1312" s="517" t="str">
        <f>四年级等级</f>
        <v/>
      </c>
      <c r="Y1312" s="515" t="str">
        <f>四年级仰卧起坐得分</f>
        <v/>
      </c>
      <c r="Z1312" s="518" t="str">
        <f>四年级等级</f>
        <v/>
      </c>
      <c r="AA1312" s="533"/>
      <c r="AB1312" s="515"/>
      <c r="AC1312" s="533" t="str">
        <f>四年级跳绳附加分</f>
        <v/>
      </c>
      <c r="AD1312" s="534" t="str">
        <f>四年级标准分</f>
        <v/>
      </c>
      <c r="AE1312" s="534" t="str">
        <f>四年级总分</f>
        <v/>
      </c>
      <c r="AF1312" s="517" t="str">
        <f>四年级等级</f>
        <v/>
      </c>
    </row>
    <row r="1313" spans="1:32">
      <c r="A1313" s="476">
        <v>419</v>
      </c>
      <c r="B1313" s="477">
        <v>51</v>
      </c>
      <c r="C1313" s="632"/>
      <c r="D1313" s="633"/>
      <c r="E1313" s="632"/>
      <c r="F1313" s="625"/>
      <c r="G1313" s="608"/>
      <c r="H1313" s="475"/>
      <c r="I1313" s="613"/>
      <c r="J1313" s="614"/>
      <c r="K1313" s="614"/>
      <c r="L1313" s="615"/>
      <c r="M1313" s="644"/>
      <c r="N1313" s="505" t="str">
        <f>四年级BMI</f>
        <v/>
      </c>
      <c r="O1313" s="499" t="str">
        <f>四年级BMI等级</f>
        <v/>
      </c>
      <c r="P1313" s="500" t="str">
        <f>四年级BMI得分</f>
        <v/>
      </c>
      <c r="Q1313" s="515" t="str">
        <f>四年级肺活量得分</f>
        <v/>
      </c>
      <c r="R1313" s="512" t="str">
        <f>四年级等级</f>
        <v/>
      </c>
      <c r="S1313" s="516" t="str">
        <f>四年级50米跑得分</f>
        <v/>
      </c>
      <c r="T1313" s="517" t="str">
        <f>四年级等级</f>
        <v/>
      </c>
      <c r="U1313" s="516" t="str">
        <f>四年级坐位体前屈得分</f>
        <v/>
      </c>
      <c r="V1313" s="517" t="str">
        <f>四年级等级</f>
        <v/>
      </c>
      <c r="W1313" s="516" t="str">
        <f>四年级一分钟跳绳得分</f>
        <v/>
      </c>
      <c r="X1313" s="517" t="str">
        <f>四年级等级</f>
        <v/>
      </c>
      <c r="Y1313" s="515" t="str">
        <f>四年级仰卧起坐得分</f>
        <v/>
      </c>
      <c r="Z1313" s="518" t="str">
        <f>四年级等级</f>
        <v/>
      </c>
      <c r="AA1313" s="533"/>
      <c r="AB1313" s="515"/>
      <c r="AC1313" s="533" t="str">
        <f>四年级跳绳附加分</f>
        <v/>
      </c>
      <c r="AD1313" s="534" t="str">
        <f>四年级标准分</f>
        <v/>
      </c>
      <c r="AE1313" s="534" t="str">
        <f>四年级总分</f>
        <v/>
      </c>
      <c r="AF1313" s="517" t="str">
        <f>四年级等级</f>
        <v/>
      </c>
    </row>
    <row r="1314" spans="1:32">
      <c r="A1314" s="476">
        <v>419</v>
      </c>
      <c r="B1314" s="477">
        <v>52</v>
      </c>
      <c r="C1314" s="632"/>
      <c r="D1314" s="633"/>
      <c r="E1314" s="632"/>
      <c r="F1314" s="625"/>
      <c r="G1314" s="608"/>
      <c r="H1314" s="475"/>
      <c r="I1314" s="613"/>
      <c r="J1314" s="614"/>
      <c r="K1314" s="614"/>
      <c r="L1314" s="615"/>
      <c r="M1314" s="644"/>
      <c r="N1314" s="505" t="str">
        <f>四年级BMI</f>
        <v/>
      </c>
      <c r="O1314" s="499" t="str">
        <f>四年级BMI等级</f>
        <v/>
      </c>
      <c r="P1314" s="500" t="str">
        <f>四年级BMI得分</f>
        <v/>
      </c>
      <c r="Q1314" s="515" t="str">
        <f>四年级肺活量得分</f>
        <v/>
      </c>
      <c r="R1314" s="512" t="str">
        <f>四年级等级</f>
        <v/>
      </c>
      <c r="S1314" s="516" t="str">
        <f>四年级50米跑得分</f>
        <v/>
      </c>
      <c r="T1314" s="517" t="str">
        <f>四年级等级</f>
        <v/>
      </c>
      <c r="U1314" s="516" t="str">
        <f>四年级坐位体前屈得分</f>
        <v/>
      </c>
      <c r="V1314" s="517" t="str">
        <f>四年级等级</f>
        <v/>
      </c>
      <c r="W1314" s="516" t="str">
        <f>四年级一分钟跳绳得分</f>
        <v/>
      </c>
      <c r="X1314" s="517" t="str">
        <f>四年级等级</f>
        <v/>
      </c>
      <c r="Y1314" s="515" t="str">
        <f>四年级仰卧起坐得分</f>
        <v/>
      </c>
      <c r="Z1314" s="518" t="str">
        <f>四年级等级</f>
        <v/>
      </c>
      <c r="AA1314" s="533"/>
      <c r="AB1314" s="515"/>
      <c r="AC1314" s="533" t="str">
        <f>四年级跳绳附加分</f>
        <v/>
      </c>
      <c r="AD1314" s="534" t="str">
        <f>四年级标准分</f>
        <v/>
      </c>
      <c r="AE1314" s="534" t="str">
        <f>四年级总分</f>
        <v/>
      </c>
      <c r="AF1314" s="517" t="str">
        <f>四年级等级</f>
        <v/>
      </c>
    </row>
    <row r="1315" spans="1:32">
      <c r="A1315" s="476">
        <v>419</v>
      </c>
      <c r="B1315" s="477">
        <v>53</v>
      </c>
      <c r="C1315" s="632"/>
      <c r="D1315" s="633"/>
      <c r="E1315" s="632"/>
      <c r="F1315" s="625"/>
      <c r="G1315" s="608"/>
      <c r="H1315" s="475"/>
      <c r="I1315" s="613"/>
      <c r="J1315" s="614"/>
      <c r="K1315" s="614"/>
      <c r="L1315" s="615"/>
      <c r="M1315" s="644"/>
      <c r="N1315" s="505" t="str">
        <f>四年级BMI</f>
        <v/>
      </c>
      <c r="O1315" s="499" t="str">
        <f>四年级BMI等级</f>
        <v/>
      </c>
      <c r="P1315" s="500" t="str">
        <f>四年级BMI得分</f>
        <v/>
      </c>
      <c r="Q1315" s="515" t="str">
        <f>四年级肺活量得分</f>
        <v/>
      </c>
      <c r="R1315" s="512" t="str">
        <f>四年级等级</f>
        <v/>
      </c>
      <c r="S1315" s="516" t="str">
        <f>四年级50米跑得分</f>
        <v/>
      </c>
      <c r="T1315" s="517" t="str">
        <f>四年级等级</f>
        <v/>
      </c>
      <c r="U1315" s="516" t="str">
        <f>四年级坐位体前屈得分</f>
        <v/>
      </c>
      <c r="V1315" s="517" t="str">
        <f>四年级等级</f>
        <v/>
      </c>
      <c r="W1315" s="516" t="str">
        <f>四年级一分钟跳绳得分</f>
        <v/>
      </c>
      <c r="X1315" s="517" t="str">
        <f>四年级等级</f>
        <v/>
      </c>
      <c r="Y1315" s="515" t="str">
        <f>四年级仰卧起坐得分</f>
        <v/>
      </c>
      <c r="Z1315" s="518" t="str">
        <f>四年级等级</f>
        <v/>
      </c>
      <c r="AA1315" s="533"/>
      <c r="AB1315" s="515"/>
      <c r="AC1315" s="533" t="str">
        <f>四年级跳绳附加分</f>
        <v/>
      </c>
      <c r="AD1315" s="534" t="str">
        <f>四年级标准分</f>
        <v/>
      </c>
      <c r="AE1315" s="534" t="str">
        <f>四年级总分</f>
        <v/>
      </c>
      <c r="AF1315" s="517" t="str">
        <f>四年级等级</f>
        <v/>
      </c>
    </row>
    <row r="1316" spans="1:32">
      <c r="A1316" s="476">
        <v>419</v>
      </c>
      <c r="B1316" s="477">
        <v>54</v>
      </c>
      <c r="C1316" s="632"/>
      <c r="D1316" s="633"/>
      <c r="E1316" s="632"/>
      <c r="F1316" s="625"/>
      <c r="G1316" s="608"/>
      <c r="H1316" s="475"/>
      <c r="I1316" s="613"/>
      <c r="J1316" s="614"/>
      <c r="K1316" s="614"/>
      <c r="L1316" s="615"/>
      <c r="M1316" s="644"/>
      <c r="N1316" s="505" t="str">
        <f>四年级BMI</f>
        <v/>
      </c>
      <c r="O1316" s="499" t="str">
        <f>四年级BMI等级</f>
        <v/>
      </c>
      <c r="P1316" s="500" t="str">
        <f>四年级BMI得分</f>
        <v/>
      </c>
      <c r="Q1316" s="515" t="str">
        <f>四年级肺活量得分</f>
        <v/>
      </c>
      <c r="R1316" s="512" t="str">
        <f>四年级等级</f>
        <v/>
      </c>
      <c r="S1316" s="516" t="str">
        <f>四年级50米跑得分</f>
        <v/>
      </c>
      <c r="T1316" s="517" t="str">
        <f>四年级等级</f>
        <v/>
      </c>
      <c r="U1316" s="516" t="str">
        <f>四年级坐位体前屈得分</f>
        <v/>
      </c>
      <c r="V1316" s="517" t="str">
        <f>四年级等级</f>
        <v/>
      </c>
      <c r="W1316" s="516" t="str">
        <f>四年级一分钟跳绳得分</f>
        <v/>
      </c>
      <c r="X1316" s="517" t="str">
        <f>四年级等级</f>
        <v/>
      </c>
      <c r="Y1316" s="515" t="str">
        <f>四年级仰卧起坐得分</f>
        <v/>
      </c>
      <c r="Z1316" s="518" t="str">
        <f>四年级等级</f>
        <v/>
      </c>
      <c r="AA1316" s="533"/>
      <c r="AB1316" s="515"/>
      <c r="AC1316" s="533" t="str">
        <f>四年级跳绳附加分</f>
        <v/>
      </c>
      <c r="AD1316" s="534" t="str">
        <f>四年级标准分</f>
        <v/>
      </c>
      <c r="AE1316" s="534" t="str">
        <f>四年级总分</f>
        <v/>
      </c>
      <c r="AF1316" s="517" t="str">
        <f>四年级等级</f>
        <v/>
      </c>
    </row>
    <row r="1317" spans="1:32">
      <c r="A1317" s="476">
        <v>419</v>
      </c>
      <c r="B1317" s="477">
        <v>55</v>
      </c>
      <c r="C1317" s="632"/>
      <c r="D1317" s="633"/>
      <c r="E1317" s="632"/>
      <c r="F1317" s="625"/>
      <c r="G1317" s="608"/>
      <c r="H1317" s="475"/>
      <c r="I1317" s="613"/>
      <c r="J1317" s="614"/>
      <c r="K1317" s="614"/>
      <c r="L1317" s="615"/>
      <c r="M1317" s="644"/>
      <c r="N1317" s="505" t="str">
        <f>四年级BMI</f>
        <v/>
      </c>
      <c r="O1317" s="499" t="str">
        <f>四年级BMI等级</f>
        <v/>
      </c>
      <c r="P1317" s="500" t="str">
        <f>四年级BMI得分</f>
        <v/>
      </c>
      <c r="Q1317" s="515" t="str">
        <f>四年级肺活量得分</f>
        <v/>
      </c>
      <c r="R1317" s="512" t="str">
        <f>四年级等级</f>
        <v/>
      </c>
      <c r="S1317" s="516" t="str">
        <f>四年级50米跑得分</f>
        <v/>
      </c>
      <c r="T1317" s="517" t="str">
        <f>四年级等级</f>
        <v/>
      </c>
      <c r="U1317" s="516" t="str">
        <f>四年级坐位体前屈得分</f>
        <v/>
      </c>
      <c r="V1317" s="517" t="str">
        <f>四年级等级</f>
        <v/>
      </c>
      <c r="W1317" s="516" t="str">
        <f>四年级一分钟跳绳得分</f>
        <v/>
      </c>
      <c r="X1317" s="517" t="str">
        <f>四年级等级</f>
        <v/>
      </c>
      <c r="Y1317" s="515" t="str">
        <f>四年级仰卧起坐得分</f>
        <v/>
      </c>
      <c r="Z1317" s="518" t="str">
        <f>四年级等级</f>
        <v/>
      </c>
      <c r="AA1317" s="533"/>
      <c r="AB1317" s="515"/>
      <c r="AC1317" s="533" t="str">
        <f>四年级跳绳附加分</f>
        <v/>
      </c>
      <c r="AD1317" s="534" t="str">
        <f>四年级标准分</f>
        <v/>
      </c>
      <c r="AE1317" s="534" t="str">
        <f>四年级总分</f>
        <v/>
      </c>
      <c r="AF1317" s="517" t="str">
        <f>四年级等级</f>
        <v/>
      </c>
    </row>
    <row r="1318" spans="1:32">
      <c r="A1318" s="476">
        <v>419</v>
      </c>
      <c r="B1318" s="477">
        <v>56</v>
      </c>
      <c r="C1318" s="632"/>
      <c r="D1318" s="633"/>
      <c r="E1318" s="632"/>
      <c r="F1318" s="625"/>
      <c r="G1318" s="608"/>
      <c r="H1318" s="475"/>
      <c r="I1318" s="613"/>
      <c r="J1318" s="614"/>
      <c r="K1318" s="614"/>
      <c r="L1318" s="615"/>
      <c r="M1318" s="644"/>
      <c r="N1318" s="505" t="str">
        <f>四年级BMI</f>
        <v/>
      </c>
      <c r="O1318" s="499" t="str">
        <f>四年级BMI等级</f>
        <v/>
      </c>
      <c r="P1318" s="500" t="str">
        <f>四年级BMI得分</f>
        <v/>
      </c>
      <c r="Q1318" s="515" t="str">
        <f>四年级肺活量得分</f>
        <v/>
      </c>
      <c r="R1318" s="512" t="str">
        <f>四年级等级</f>
        <v/>
      </c>
      <c r="S1318" s="516" t="str">
        <f>四年级50米跑得分</f>
        <v/>
      </c>
      <c r="T1318" s="517" t="str">
        <f>四年级等级</f>
        <v/>
      </c>
      <c r="U1318" s="516" t="str">
        <f>四年级坐位体前屈得分</f>
        <v/>
      </c>
      <c r="V1318" s="517" t="str">
        <f>四年级等级</f>
        <v/>
      </c>
      <c r="W1318" s="516" t="str">
        <f>四年级一分钟跳绳得分</f>
        <v/>
      </c>
      <c r="X1318" s="517" t="str">
        <f>四年级等级</f>
        <v/>
      </c>
      <c r="Y1318" s="515" t="str">
        <f>四年级仰卧起坐得分</f>
        <v/>
      </c>
      <c r="Z1318" s="518" t="str">
        <f>四年级等级</f>
        <v/>
      </c>
      <c r="AA1318" s="533"/>
      <c r="AB1318" s="515"/>
      <c r="AC1318" s="533" t="str">
        <f>四年级跳绳附加分</f>
        <v/>
      </c>
      <c r="AD1318" s="534" t="str">
        <f>四年级标准分</f>
        <v/>
      </c>
      <c r="AE1318" s="534" t="str">
        <f>四年级总分</f>
        <v/>
      </c>
      <c r="AF1318" s="517" t="str">
        <f>四年级等级</f>
        <v/>
      </c>
    </row>
    <row r="1319" spans="1:32">
      <c r="A1319" s="476">
        <v>419</v>
      </c>
      <c r="B1319" s="477">
        <v>57</v>
      </c>
      <c r="C1319" s="632"/>
      <c r="D1319" s="633"/>
      <c r="E1319" s="632"/>
      <c r="F1319" s="625"/>
      <c r="G1319" s="608"/>
      <c r="H1319" s="475"/>
      <c r="I1319" s="613"/>
      <c r="J1319" s="614"/>
      <c r="K1319" s="614"/>
      <c r="L1319" s="615"/>
      <c r="M1319" s="644"/>
      <c r="N1319" s="505" t="str">
        <f>四年级BMI</f>
        <v/>
      </c>
      <c r="O1319" s="499" t="str">
        <f>四年级BMI等级</f>
        <v/>
      </c>
      <c r="P1319" s="500" t="str">
        <f>四年级BMI得分</f>
        <v/>
      </c>
      <c r="Q1319" s="515" t="str">
        <f>四年级肺活量得分</f>
        <v/>
      </c>
      <c r="R1319" s="512" t="str">
        <f>四年级等级</f>
        <v/>
      </c>
      <c r="S1319" s="516" t="str">
        <f>四年级50米跑得分</f>
        <v/>
      </c>
      <c r="T1319" s="517" t="str">
        <f>四年级等级</f>
        <v/>
      </c>
      <c r="U1319" s="516" t="str">
        <f>四年级坐位体前屈得分</f>
        <v/>
      </c>
      <c r="V1319" s="517" t="str">
        <f>四年级等级</f>
        <v/>
      </c>
      <c r="W1319" s="516" t="str">
        <f>四年级一分钟跳绳得分</f>
        <v/>
      </c>
      <c r="X1319" s="517" t="str">
        <f>四年级等级</f>
        <v/>
      </c>
      <c r="Y1319" s="515" t="str">
        <f>四年级仰卧起坐得分</f>
        <v/>
      </c>
      <c r="Z1319" s="518" t="str">
        <f>四年级等级</f>
        <v/>
      </c>
      <c r="AA1319" s="533"/>
      <c r="AB1319" s="515"/>
      <c r="AC1319" s="533" t="str">
        <f>四年级跳绳附加分</f>
        <v/>
      </c>
      <c r="AD1319" s="534" t="str">
        <f>四年级标准分</f>
        <v/>
      </c>
      <c r="AE1319" s="534" t="str">
        <f>四年级总分</f>
        <v/>
      </c>
      <c r="AF1319" s="517" t="str">
        <f>四年级等级</f>
        <v/>
      </c>
    </row>
    <row r="1320" spans="1:32">
      <c r="A1320" s="476">
        <v>419</v>
      </c>
      <c r="B1320" s="477">
        <v>58</v>
      </c>
      <c r="C1320" s="632"/>
      <c r="D1320" s="633"/>
      <c r="E1320" s="632"/>
      <c r="F1320" s="625"/>
      <c r="G1320" s="608"/>
      <c r="H1320" s="475"/>
      <c r="I1320" s="613"/>
      <c r="J1320" s="614"/>
      <c r="K1320" s="614"/>
      <c r="L1320" s="615"/>
      <c r="M1320" s="644"/>
      <c r="N1320" s="505" t="str">
        <f>四年级BMI</f>
        <v/>
      </c>
      <c r="O1320" s="499" t="str">
        <f>四年级BMI等级</f>
        <v/>
      </c>
      <c r="P1320" s="500" t="str">
        <f>四年级BMI得分</f>
        <v/>
      </c>
      <c r="Q1320" s="515" t="str">
        <f>四年级肺活量得分</f>
        <v/>
      </c>
      <c r="R1320" s="512" t="str">
        <f>四年级等级</f>
        <v/>
      </c>
      <c r="S1320" s="516" t="str">
        <f>四年级50米跑得分</f>
        <v/>
      </c>
      <c r="T1320" s="517" t="str">
        <f>四年级等级</f>
        <v/>
      </c>
      <c r="U1320" s="516" t="str">
        <f>四年级坐位体前屈得分</f>
        <v/>
      </c>
      <c r="V1320" s="517" t="str">
        <f>四年级等级</f>
        <v/>
      </c>
      <c r="W1320" s="516" t="str">
        <f>四年级一分钟跳绳得分</f>
        <v/>
      </c>
      <c r="X1320" s="517" t="str">
        <f>四年级等级</f>
        <v/>
      </c>
      <c r="Y1320" s="515" t="str">
        <f>四年级仰卧起坐得分</f>
        <v/>
      </c>
      <c r="Z1320" s="518" t="str">
        <f>四年级等级</f>
        <v/>
      </c>
      <c r="AA1320" s="533"/>
      <c r="AB1320" s="515"/>
      <c r="AC1320" s="533" t="str">
        <f>四年级跳绳附加分</f>
        <v/>
      </c>
      <c r="AD1320" s="534" t="str">
        <f>四年级标准分</f>
        <v/>
      </c>
      <c r="AE1320" s="534" t="str">
        <f>四年级总分</f>
        <v/>
      </c>
      <c r="AF1320" s="517" t="str">
        <f>四年级等级</f>
        <v/>
      </c>
    </row>
    <row r="1321" spans="1:32">
      <c r="A1321" s="476">
        <v>419</v>
      </c>
      <c r="B1321" s="477">
        <v>59</v>
      </c>
      <c r="C1321" s="632"/>
      <c r="D1321" s="633"/>
      <c r="E1321" s="632"/>
      <c r="F1321" s="625"/>
      <c r="G1321" s="608"/>
      <c r="H1321" s="475"/>
      <c r="I1321" s="613"/>
      <c r="J1321" s="614"/>
      <c r="K1321" s="614"/>
      <c r="L1321" s="615"/>
      <c r="M1321" s="644"/>
      <c r="N1321" s="505" t="str">
        <f>四年级BMI</f>
        <v/>
      </c>
      <c r="O1321" s="499" t="str">
        <f>四年级BMI等级</f>
        <v/>
      </c>
      <c r="P1321" s="500" t="str">
        <f>四年级BMI得分</f>
        <v/>
      </c>
      <c r="Q1321" s="515" t="str">
        <f>四年级肺活量得分</f>
        <v/>
      </c>
      <c r="R1321" s="512" t="str">
        <f>四年级等级</f>
        <v/>
      </c>
      <c r="S1321" s="516" t="str">
        <f>四年级50米跑得分</f>
        <v/>
      </c>
      <c r="T1321" s="517" t="str">
        <f>四年级等级</f>
        <v/>
      </c>
      <c r="U1321" s="516" t="str">
        <f>四年级坐位体前屈得分</f>
        <v/>
      </c>
      <c r="V1321" s="517" t="str">
        <f>四年级等级</f>
        <v/>
      </c>
      <c r="W1321" s="516" t="str">
        <f>四年级一分钟跳绳得分</f>
        <v/>
      </c>
      <c r="X1321" s="517" t="str">
        <f>四年级等级</f>
        <v/>
      </c>
      <c r="Y1321" s="515" t="str">
        <f>四年级仰卧起坐得分</f>
        <v/>
      </c>
      <c r="Z1321" s="518" t="str">
        <f>四年级等级</f>
        <v/>
      </c>
      <c r="AA1321" s="533"/>
      <c r="AB1321" s="515"/>
      <c r="AC1321" s="533" t="str">
        <f>四年级跳绳附加分</f>
        <v/>
      </c>
      <c r="AD1321" s="534" t="str">
        <f>四年级标准分</f>
        <v/>
      </c>
      <c r="AE1321" s="534" t="str">
        <f>四年级总分</f>
        <v/>
      </c>
      <c r="AF1321" s="517" t="str">
        <f>四年级等级</f>
        <v/>
      </c>
    </row>
    <row r="1322" spans="1:32">
      <c r="A1322" s="476">
        <v>419</v>
      </c>
      <c r="B1322" s="477">
        <v>60</v>
      </c>
      <c r="C1322" s="632"/>
      <c r="D1322" s="633"/>
      <c r="E1322" s="632"/>
      <c r="F1322" s="625"/>
      <c r="G1322" s="608"/>
      <c r="H1322" s="475"/>
      <c r="I1322" s="613"/>
      <c r="J1322" s="614"/>
      <c r="K1322" s="614"/>
      <c r="L1322" s="615"/>
      <c r="M1322" s="644"/>
      <c r="N1322" s="505" t="str">
        <f>四年级BMI</f>
        <v/>
      </c>
      <c r="O1322" s="499" t="str">
        <f>四年级BMI等级</f>
        <v/>
      </c>
      <c r="P1322" s="500" t="str">
        <f>四年级BMI得分</f>
        <v/>
      </c>
      <c r="Q1322" s="515" t="str">
        <f>四年级肺活量得分</f>
        <v/>
      </c>
      <c r="R1322" s="512" t="str">
        <f>四年级等级</f>
        <v/>
      </c>
      <c r="S1322" s="516" t="str">
        <f>四年级50米跑得分</f>
        <v/>
      </c>
      <c r="T1322" s="517" t="str">
        <f>四年级等级</f>
        <v/>
      </c>
      <c r="U1322" s="516" t="str">
        <f>四年级坐位体前屈得分</f>
        <v/>
      </c>
      <c r="V1322" s="517" t="str">
        <f>四年级等级</f>
        <v/>
      </c>
      <c r="W1322" s="516" t="str">
        <f>四年级一分钟跳绳得分</f>
        <v/>
      </c>
      <c r="X1322" s="517" t="str">
        <f>四年级等级</f>
        <v/>
      </c>
      <c r="Y1322" s="515" t="str">
        <f>四年级仰卧起坐得分</f>
        <v/>
      </c>
      <c r="Z1322" s="518" t="str">
        <f>四年级等级</f>
        <v/>
      </c>
      <c r="AA1322" s="533"/>
      <c r="AB1322" s="515"/>
      <c r="AC1322" s="533" t="str">
        <f>四年级跳绳附加分</f>
        <v/>
      </c>
      <c r="AD1322" s="534" t="str">
        <f>四年级标准分</f>
        <v/>
      </c>
      <c r="AE1322" s="534" t="str">
        <f>四年级总分</f>
        <v/>
      </c>
      <c r="AF1322" s="517" t="str">
        <f>四年级等级</f>
        <v/>
      </c>
    </row>
    <row r="1323" spans="1:32">
      <c r="A1323" s="476">
        <v>419</v>
      </c>
      <c r="B1323" s="477">
        <v>61</v>
      </c>
      <c r="C1323" s="632"/>
      <c r="D1323" s="633"/>
      <c r="E1323" s="632"/>
      <c r="F1323" s="625"/>
      <c r="G1323" s="608"/>
      <c r="H1323" s="475"/>
      <c r="I1323" s="613"/>
      <c r="J1323" s="614"/>
      <c r="K1323" s="614"/>
      <c r="L1323" s="615"/>
      <c r="M1323" s="644"/>
      <c r="N1323" s="505" t="str">
        <f>四年级BMI</f>
        <v/>
      </c>
      <c r="O1323" s="499" t="str">
        <f>四年级BMI等级</f>
        <v/>
      </c>
      <c r="P1323" s="500" t="str">
        <f>四年级BMI得分</f>
        <v/>
      </c>
      <c r="Q1323" s="515" t="str">
        <f>四年级肺活量得分</f>
        <v/>
      </c>
      <c r="R1323" s="512" t="str">
        <f>四年级等级</f>
        <v/>
      </c>
      <c r="S1323" s="516" t="str">
        <f>四年级50米跑得分</f>
        <v/>
      </c>
      <c r="T1323" s="517" t="str">
        <f>四年级等级</f>
        <v/>
      </c>
      <c r="U1323" s="516" t="str">
        <f>四年级坐位体前屈得分</f>
        <v/>
      </c>
      <c r="V1323" s="517" t="str">
        <f>四年级等级</f>
        <v/>
      </c>
      <c r="W1323" s="516" t="str">
        <f>四年级一分钟跳绳得分</f>
        <v/>
      </c>
      <c r="X1323" s="517" t="str">
        <f>四年级等级</f>
        <v/>
      </c>
      <c r="Y1323" s="515" t="str">
        <f>四年级仰卧起坐得分</f>
        <v/>
      </c>
      <c r="Z1323" s="518" t="str">
        <f>四年级等级</f>
        <v/>
      </c>
      <c r="AA1323" s="533"/>
      <c r="AB1323" s="515"/>
      <c r="AC1323" s="533" t="str">
        <f>四年级跳绳附加分</f>
        <v/>
      </c>
      <c r="AD1323" s="534" t="str">
        <f>四年级标准分</f>
        <v/>
      </c>
      <c r="AE1323" s="534" t="str">
        <f>四年级总分</f>
        <v/>
      </c>
      <c r="AF1323" s="517" t="str">
        <f>四年级等级</f>
        <v/>
      </c>
    </row>
    <row r="1324" spans="1:32">
      <c r="A1324" s="476">
        <v>419</v>
      </c>
      <c r="B1324" s="477">
        <v>62</v>
      </c>
      <c r="C1324" s="632"/>
      <c r="D1324" s="633"/>
      <c r="E1324" s="632"/>
      <c r="F1324" s="625"/>
      <c r="G1324" s="608"/>
      <c r="H1324" s="475"/>
      <c r="I1324" s="613"/>
      <c r="J1324" s="614"/>
      <c r="K1324" s="614"/>
      <c r="L1324" s="615"/>
      <c r="M1324" s="644"/>
      <c r="N1324" s="505" t="str">
        <f>四年级BMI</f>
        <v/>
      </c>
      <c r="O1324" s="499" t="str">
        <f>四年级BMI等级</f>
        <v/>
      </c>
      <c r="P1324" s="500" t="str">
        <f>四年级BMI得分</f>
        <v/>
      </c>
      <c r="Q1324" s="515" t="str">
        <f>四年级肺活量得分</f>
        <v/>
      </c>
      <c r="R1324" s="512" t="str">
        <f>四年级等级</f>
        <v/>
      </c>
      <c r="S1324" s="516" t="str">
        <f>四年级50米跑得分</f>
        <v/>
      </c>
      <c r="T1324" s="517" t="str">
        <f>四年级等级</f>
        <v/>
      </c>
      <c r="U1324" s="516" t="str">
        <f>四年级坐位体前屈得分</f>
        <v/>
      </c>
      <c r="V1324" s="517" t="str">
        <f>四年级等级</f>
        <v/>
      </c>
      <c r="W1324" s="516" t="str">
        <f>四年级一分钟跳绳得分</f>
        <v/>
      </c>
      <c r="X1324" s="517" t="str">
        <f>四年级等级</f>
        <v/>
      </c>
      <c r="Y1324" s="515" t="str">
        <f>四年级仰卧起坐得分</f>
        <v/>
      </c>
      <c r="Z1324" s="518" t="str">
        <f>四年级等级</f>
        <v/>
      </c>
      <c r="AA1324" s="533"/>
      <c r="AB1324" s="515"/>
      <c r="AC1324" s="533" t="str">
        <f>四年级跳绳附加分</f>
        <v/>
      </c>
      <c r="AD1324" s="534" t="str">
        <f>四年级标准分</f>
        <v/>
      </c>
      <c r="AE1324" s="534" t="str">
        <f>四年级总分</f>
        <v/>
      </c>
      <c r="AF1324" s="517" t="str">
        <f>四年级等级</f>
        <v/>
      </c>
    </row>
    <row r="1325" spans="1:32">
      <c r="A1325" s="476">
        <v>419</v>
      </c>
      <c r="B1325" s="477">
        <v>63</v>
      </c>
      <c r="C1325" s="632"/>
      <c r="D1325" s="633"/>
      <c r="E1325" s="632"/>
      <c r="F1325" s="625"/>
      <c r="G1325" s="608"/>
      <c r="H1325" s="475"/>
      <c r="I1325" s="613"/>
      <c r="J1325" s="614"/>
      <c r="K1325" s="614"/>
      <c r="L1325" s="615"/>
      <c r="M1325" s="644"/>
      <c r="N1325" s="505" t="str">
        <f>四年级BMI</f>
        <v/>
      </c>
      <c r="O1325" s="499" t="str">
        <f>四年级BMI等级</f>
        <v/>
      </c>
      <c r="P1325" s="500" t="str">
        <f>四年级BMI得分</f>
        <v/>
      </c>
      <c r="Q1325" s="515" t="str">
        <f>四年级肺活量得分</f>
        <v/>
      </c>
      <c r="R1325" s="512" t="str">
        <f>四年级等级</f>
        <v/>
      </c>
      <c r="S1325" s="516" t="str">
        <f>四年级50米跑得分</f>
        <v/>
      </c>
      <c r="T1325" s="517" t="str">
        <f>四年级等级</f>
        <v/>
      </c>
      <c r="U1325" s="516" t="str">
        <f>四年级坐位体前屈得分</f>
        <v/>
      </c>
      <c r="V1325" s="517" t="str">
        <f>四年级等级</f>
        <v/>
      </c>
      <c r="W1325" s="516" t="str">
        <f>四年级一分钟跳绳得分</f>
        <v/>
      </c>
      <c r="X1325" s="517" t="str">
        <f>四年级等级</f>
        <v/>
      </c>
      <c r="Y1325" s="515" t="str">
        <f>四年级仰卧起坐得分</f>
        <v/>
      </c>
      <c r="Z1325" s="518" t="str">
        <f>四年级等级</f>
        <v/>
      </c>
      <c r="AA1325" s="533"/>
      <c r="AB1325" s="515"/>
      <c r="AC1325" s="533" t="str">
        <f>四年级跳绳附加分</f>
        <v/>
      </c>
      <c r="AD1325" s="534" t="str">
        <f>四年级标准分</f>
        <v/>
      </c>
      <c r="AE1325" s="534" t="str">
        <f>四年级总分</f>
        <v/>
      </c>
      <c r="AF1325" s="517" t="str">
        <f>四年级等级</f>
        <v/>
      </c>
    </row>
    <row r="1326" spans="1:32">
      <c r="A1326" s="476">
        <v>419</v>
      </c>
      <c r="B1326" s="477">
        <v>64</v>
      </c>
      <c r="C1326" s="632"/>
      <c r="D1326" s="633"/>
      <c r="E1326" s="632"/>
      <c r="F1326" s="625"/>
      <c r="G1326" s="608"/>
      <c r="H1326" s="475"/>
      <c r="I1326" s="613"/>
      <c r="J1326" s="614"/>
      <c r="K1326" s="614"/>
      <c r="L1326" s="615"/>
      <c r="M1326" s="644"/>
      <c r="N1326" s="505" t="str">
        <f>四年级BMI</f>
        <v/>
      </c>
      <c r="O1326" s="499" t="str">
        <f>四年级BMI等级</f>
        <v/>
      </c>
      <c r="P1326" s="500" t="str">
        <f>四年级BMI得分</f>
        <v/>
      </c>
      <c r="Q1326" s="515" t="str">
        <f>四年级肺活量得分</f>
        <v/>
      </c>
      <c r="R1326" s="512" t="str">
        <f>四年级等级</f>
        <v/>
      </c>
      <c r="S1326" s="516" t="str">
        <f>四年级50米跑得分</f>
        <v/>
      </c>
      <c r="T1326" s="517" t="str">
        <f>四年级等级</f>
        <v/>
      </c>
      <c r="U1326" s="516" t="str">
        <f>四年级坐位体前屈得分</f>
        <v/>
      </c>
      <c r="V1326" s="517" t="str">
        <f>四年级等级</f>
        <v/>
      </c>
      <c r="W1326" s="516" t="str">
        <f>四年级一分钟跳绳得分</f>
        <v/>
      </c>
      <c r="X1326" s="517" t="str">
        <f>四年级等级</f>
        <v/>
      </c>
      <c r="Y1326" s="515" t="str">
        <f>四年级仰卧起坐得分</f>
        <v/>
      </c>
      <c r="Z1326" s="518" t="str">
        <f>四年级等级</f>
        <v/>
      </c>
      <c r="AA1326" s="533"/>
      <c r="AB1326" s="515"/>
      <c r="AC1326" s="533" t="str">
        <f>四年级跳绳附加分</f>
        <v/>
      </c>
      <c r="AD1326" s="534" t="str">
        <f>四年级标准分</f>
        <v/>
      </c>
      <c r="AE1326" s="534" t="str">
        <f>四年级总分</f>
        <v/>
      </c>
      <c r="AF1326" s="517" t="str">
        <f>四年级等级</f>
        <v/>
      </c>
    </row>
    <row r="1327" spans="1:32">
      <c r="A1327" s="476">
        <v>419</v>
      </c>
      <c r="B1327" s="477">
        <v>65</v>
      </c>
      <c r="C1327" s="632"/>
      <c r="D1327" s="633"/>
      <c r="E1327" s="632"/>
      <c r="F1327" s="625"/>
      <c r="G1327" s="608"/>
      <c r="H1327" s="475"/>
      <c r="I1327" s="613"/>
      <c r="J1327" s="614"/>
      <c r="K1327" s="614"/>
      <c r="L1327" s="615"/>
      <c r="M1327" s="644"/>
      <c r="N1327" s="505" t="str">
        <f>四年级BMI</f>
        <v/>
      </c>
      <c r="O1327" s="499" t="str">
        <f>四年级BMI等级</f>
        <v/>
      </c>
      <c r="P1327" s="500" t="str">
        <f>四年级BMI得分</f>
        <v/>
      </c>
      <c r="Q1327" s="515" t="str">
        <f>四年级肺活量得分</f>
        <v/>
      </c>
      <c r="R1327" s="512" t="str">
        <f>四年级等级</f>
        <v/>
      </c>
      <c r="S1327" s="516" t="str">
        <f>四年级50米跑得分</f>
        <v/>
      </c>
      <c r="T1327" s="517" t="str">
        <f>四年级等级</f>
        <v/>
      </c>
      <c r="U1327" s="516" t="str">
        <f>四年级坐位体前屈得分</f>
        <v/>
      </c>
      <c r="V1327" s="517" t="str">
        <f>四年级等级</f>
        <v/>
      </c>
      <c r="W1327" s="516" t="str">
        <f>四年级一分钟跳绳得分</f>
        <v/>
      </c>
      <c r="X1327" s="517" t="str">
        <f>四年级等级</f>
        <v/>
      </c>
      <c r="Y1327" s="515" t="str">
        <f>四年级仰卧起坐得分</f>
        <v/>
      </c>
      <c r="Z1327" s="518" t="str">
        <f>四年级等级</f>
        <v/>
      </c>
      <c r="AA1327" s="533"/>
      <c r="AB1327" s="515"/>
      <c r="AC1327" s="533" t="str">
        <f>四年级跳绳附加分</f>
        <v/>
      </c>
      <c r="AD1327" s="534" t="str">
        <f>四年级标准分</f>
        <v/>
      </c>
      <c r="AE1327" s="534" t="str">
        <f>四年级总分</f>
        <v/>
      </c>
      <c r="AF1327" s="517" t="str">
        <f>四年级等级</f>
        <v/>
      </c>
    </row>
    <row r="1328" spans="1:32">
      <c r="A1328" s="476">
        <v>419</v>
      </c>
      <c r="B1328" s="477">
        <v>66</v>
      </c>
      <c r="C1328" s="632"/>
      <c r="D1328" s="633"/>
      <c r="E1328" s="632"/>
      <c r="F1328" s="625"/>
      <c r="G1328" s="608"/>
      <c r="H1328" s="475"/>
      <c r="I1328" s="613"/>
      <c r="J1328" s="614"/>
      <c r="K1328" s="614"/>
      <c r="L1328" s="615"/>
      <c r="M1328" s="644"/>
      <c r="N1328" s="505" t="str">
        <f>四年级BMI</f>
        <v/>
      </c>
      <c r="O1328" s="499" t="str">
        <f>四年级BMI等级</f>
        <v/>
      </c>
      <c r="P1328" s="500" t="str">
        <f>四年级BMI得分</f>
        <v/>
      </c>
      <c r="Q1328" s="515" t="str">
        <f>四年级肺活量得分</f>
        <v/>
      </c>
      <c r="R1328" s="512" t="str">
        <f>四年级等级</f>
        <v/>
      </c>
      <c r="S1328" s="516" t="str">
        <f>四年级50米跑得分</f>
        <v/>
      </c>
      <c r="T1328" s="517" t="str">
        <f>四年级等级</f>
        <v/>
      </c>
      <c r="U1328" s="516" t="str">
        <f>四年级坐位体前屈得分</f>
        <v/>
      </c>
      <c r="V1328" s="517" t="str">
        <f>四年级等级</f>
        <v/>
      </c>
      <c r="W1328" s="516" t="str">
        <f>四年级一分钟跳绳得分</f>
        <v/>
      </c>
      <c r="X1328" s="517" t="str">
        <f>四年级等级</f>
        <v/>
      </c>
      <c r="Y1328" s="515" t="str">
        <f>四年级仰卧起坐得分</f>
        <v/>
      </c>
      <c r="Z1328" s="518" t="str">
        <f>四年级等级</f>
        <v/>
      </c>
      <c r="AA1328" s="533"/>
      <c r="AB1328" s="515"/>
      <c r="AC1328" s="533" t="str">
        <f>四年级跳绳附加分</f>
        <v/>
      </c>
      <c r="AD1328" s="534" t="str">
        <f>四年级标准分</f>
        <v/>
      </c>
      <c r="AE1328" s="534" t="str">
        <f>四年级总分</f>
        <v/>
      </c>
      <c r="AF1328" s="517" t="str">
        <f>四年级等级</f>
        <v/>
      </c>
    </row>
    <row r="1329" spans="1:32">
      <c r="A1329" s="476">
        <v>419</v>
      </c>
      <c r="B1329" s="477">
        <v>67</v>
      </c>
      <c r="C1329" s="632"/>
      <c r="D1329" s="633"/>
      <c r="E1329" s="632"/>
      <c r="F1329" s="625"/>
      <c r="G1329" s="608"/>
      <c r="H1329" s="475"/>
      <c r="I1329" s="613"/>
      <c r="J1329" s="614"/>
      <c r="K1329" s="614"/>
      <c r="L1329" s="615"/>
      <c r="M1329" s="644"/>
      <c r="N1329" s="505" t="str">
        <f>四年级BMI</f>
        <v/>
      </c>
      <c r="O1329" s="499" t="str">
        <f>四年级BMI等级</f>
        <v/>
      </c>
      <c r="P1329" s="500" t="str">
        <f>四年级BMI得分</f>
        <v/>
      </c>
      <c r="Q1329" s="515" t="str">
        <f>四年级肺活量得分</f>
        <v/>
      </c>
      <c r="R1329" s="512" t="str">
        <f>四年级等级</f>
        <v/>
      </c>
      <c r="S1329" s="516" t="str">
        <f>四年级50米跑得分</f>
        <v/>
      </c>
      <c r="T1329" s="517" t="str">
        <f>四年级等级</f>
        <v/>
      </c>
      <c r="U1329" s="516" t="str">
        <f>四年级坐位体前屈得分</f>
        <v/>
      </c>
      <c r="V1329" s="517" t="str">
        <f>四年级等级</f>
        <v/>
      </c>
      <c r="W1329" s="516" t="str">
        <f>四年级一分钟跳绳得分</f>
        <v/>
      </c>
      <c r="X1329" s="517" t="str">
        <f>四年级等级</f>
        <v/>
      </c>
      <c r="Y1329" s="515" t="str">
        <f>四年级仰卧起坐得分</f>
        <v/>
      </c>
      <c r="Z1329" s="518" t="str">
        <f>四年级等级</f>
        <v/>
      </c>
      <c r="AA1329" s="533"/>
      <c r="AB1329" s="515"/>
      <c r="AC1329" s="533" t="str">
        <f>四年级跳绳附加分</f>
        <v/>
      </c>
      <c r="AD1329" s="534" t="str">
        <f>四年级标准分</f>
        <v/>
      </c>
      <c r="AE1329" s="534" t="str">
        <f>四年级总分</f>
        <v/>
      </c>
      <c r="AF1329" s="517" t="str">
        <f>四年级等级</f>
        <v/>
      </c>
    </row>
    <row r="1330" spans="1:32">
      <c r="A1330" s="476">
        <v>419</v>
      </c>
      <c r="B1330" s="477">
        <v>68</v>
      </c>
      <c r="C1330" s="632"/>
      <c r="D1330" s="633"/>
      <c r="E1330" s="632"/>
      <c r="F1330" s="625"/>
      <c r="G1330" s="608"/>
      <c r="H1330" s="475"/>
      <c r="I1330" s="613"/>
      <c r="J1330" s="614"/>
      <c r="K1330" s="614"/>
      <c r="L1330" s="615"/>
      <c r="M1330" s="644"/>
      <c r="N1330" s="505" t="str">
        <f>四年级BMI</f>
        <v/>
      </c>
      <c r="O1330" s="499" t="str">
        <f>四年级BMI等级</f>
        <v/>
      </c>
      <c r="P1330" s="500" t="str">
        <f>四年级BMI得分</f>
        <v/>
      </c>
      <c r="Q1330" s="515" t="str">
        <f>四年级肺活量得分</f>
        <v/>
      </c>
      <c r="R1330" s="512" t="str">
        <f>四年级等级</f>
        <v/>
      </c>
      <c r="S1330" s="516" t="str">
        <f>四年级50米跑得分</f>
        <v/>
      </c>
      <c r="T1330" s="517" t="str">
        <f>四年级等级</f>
        <v/>
      </c>
      <c r="U1330" s="516" t="str">
        <f>四年级坐位体前屈得分</f>
        <v/>
      </c>
      <c r="V1330" s="517" t="str">
        <f>四年级等级</f>
        <v/>
      </c>
      <c r="W1330" s="516" t="str">
        <f>四年级一分钟跳绳得分</f>
        <v/>
      </c>
      <c r="X1330" s="517" t="str">
        <f>四年级等级</f>
        <v/>
      </c>
      <c r="Y1330" s="515" t="str">
        <f>四年级仰卧起坐得分</f>
        <v/>
      </c>
      <c r="Z1330" s="518" t="str">
        <f>四年级等级</f>
        <v/>
      </c>
      <c r="AA1330" s="533"/>
      <c r="AB1330" s="515"/>
      <c r="AC1330" s="533" t="str">
        <f>四年级跳绳附加分</f>
        <v/>
      </c>
      <c r="AD1330" s="534" t="str">
        <f>四年级标准分</f>
        <v/>
      </c>
      <c r="AE1330" s="534" t="str">
        <f>四年级总分</f>
        <v/>
      </c>
      <c r="AF1330" s="517" t="str">
        <f>四年级等级</f>
        <v/>
      </c>
    </row>
    <row r="1331" spans="1:32">
      <c r="A1331" s="476">
        <v>419</v>
      </c>
      <c r="B1331" s="477">
        <v>69</v>
      </c>
      <c r="C1331" s="632"/>
      <c r="D1331" s="633"/>
      <c r="E1331" s="632"/>
      <c r="F1331" s="625"/>
      <c r="G1331" s="608"/>
      <c r="H1331" s="475"/>
      <c r="I1331" s="613"/>
      <c r="J1331" s="614"/>
      <c r="K1331" s="614"/>
      <c r="L1331" s="615"/>
      <c r="M1331" s="644"/>
      <c r="N1331" s="505" t="str">
        <f>四年级BMI</f>
        <v/>
      </c>
      <c r="O1331" s="499" t="str">
        <f>四年级BMI等级</f>
        <v/>
      </c>
      <c r="P1331" s="500" t="str">
        <f>四年级BMI得分</f>
        <v/>
      </c>
      <c r="Q1331" s="515" t="str">
        <f>四年级肺活量得分</f>
        <v/>
      </c>
      <c r="R1331" s="512" t="str">
        <f>四年级等级</f>
        <v/>
      </c>
      <c r="S1331" s="516" t="str">
        <f>四年级50米跑得分</f>
        <v/>
      </c>
      <c r="T1331" s="517" t="str">
        <f>四年级等级</f>
        <v/>
      </c>
      <c r="U1331" s="516" t="str">
        <f>四年级坐位体前屈得分</f>
        <v/>
      </c>
      <c r="V1331" s="517" t="str">
        <f>四年级等级</f>
        <v/>
      </c>
      <c r="W1331" s="516" t="str">
        <f>四年级一分钟跳绳得分</f>
        <v/>
      </c>
      <c r="X1331" s="517" t="str">
        <f>四年级等级</f>
        <v/>
      </c>
      <c r="Y1331" s="515" t="str">
        <f>四年级仰卧起坐得分</f>
        <v/>
      </c>
      <c r="Z1331" s="518" t="str">
        <f>四年级等级</f>
        <v/>
      </c>
      <c r="AA1331" s="533"/>
      <c r="AB1331" s="515"/>
      <c r="AC1331" s="533" t="str">
        <f>四年级跳绳附加分</f>
        <v/>
      </c>
      <c r="AD1331" s="534" t="str">
        <f>四年级标准分</f>
        <v/>
      </c>
      <c r="AE1331" s="534" t="str">
        <f>四年级总分</f>
        <v/>
      </c>
      <c r="AF1331" s="517" t="str">
        <f>四年级等级</f>
        <v/>
      </c>
    </row>
    <row r="1332" ht="15.75" spans="1:32">
      <c r="A1332" s="535">
        <v>419</v>
      </c>
      <c r="B1332" s="536">
        <v>70</v>
      </c>
      <c r="C1332" s="634"/>
      <c r="D1332" s="635"/>
      <c r="E1332" s="634"/>
      <c r="F1332" s="636"/>
      <c r="G1332" s="611"/>
      <c r="H1332" s="542"/>
      <c r="I1332" s="617"/>
      <c r="J1332" s="618"/>
      <c r="K1332" s="618"/>
      <c r="L1332" s="619"/>
      <c r="M1332" s="647"/>
      <c r="N1332" s="573" t="str">
        <f>四年级BMI</f>
        <v/>
      </c>
      <c r="O1332" s="574" t="str">
        <f>四年级BMI等级</f>
        <v/>
      </c>
      <c r="P1332" s="575" t="str">
        <f>四年级BMI得分</f>
        <v/>
      </c>
      <c r="Q1332" s="576" t="str">
        <f>四年级肺活量得分</f>
        <v/>
      </c>
      <c r="R1332" s="577" t="str">
        <f>四年级等级</f>
        <v/>
      </c>
      <c r="S1332" s="578" t="str">
        <f>四年级50米跑得分</f>
        <v/>
      </c>
      <c r="T1332" s="567" t="str">
        <f>四年级等级</f>
        <v/>
      </c>
      <c r="U1332" s="578" t="str">
        <f>四年级坐位体前屈得分</f>
        <v/>
      </c>
      <c r="V1332" s="567" t="str">
        <f>四年级等级</f>
        <v/>
      </c>
      <c r="W1332" s="578" t="str">
        <f>四年级一分钟跳绳得分</f>
        <v/>
      </c>
      <c r="X1332" s="567" t="str">
        <f>四年级等级</f>
        <v/>
      </c>
      <c r="Y1332" s="576" t="str">
        <f>四年级仰卧起坐得分</f>
        <v/>
      </c>
      <c r="Z1332" s="579" t="str">
        <f>四年级等级</f>
        <v/>
      </c>
      <c r="AA1332" s="565"/>
      <c r="AB1332" s="576"/>
      <c r="AC1332" s="565" t="str">
        <f>四年级跳绳附加分</f>
        <v/>
      </c>
      <c r="AD1332" s="566" t="str">
        <f>四年级标准分</f>
        <v/>
      </c>
      <c r="AE1332" s="566" t="str">
        <f>四年级总分</f>
        <v/>
      </c>
      <c r="AF1332" s="567" t="str">
        <f>四年级等级</f>
        <v/>
      </c>
    </row>
    <row r="1333" ht="15.75" spans="1:32">
      <c r="A1333" s="468">
        <v>420</v>
      </c>
      <c r="B1333" s="469">
        <v>1</v>
      </c>
      <c r="C1333" s="637"/>
      <c r="D1333" s="638"/>
      <c r="E1333" s="637"/>
      <c r="F1333" s="640"/>
      <c r="G1333" s="612"/>
      <c r="H1333" s="475"/>
      <c r="I1333" s="621"/>
      <c r="J1333" s="622"/>
      <c r="K1333" s="622"/>
      <c r="L1333" s="623"/>
      <c r="M1333" s="643"/>
      <c r="N1333" s="498" t="str">
        <f>四年级BMI</f>
        <v/>
      </c>
      <c r="O1333" s="499" t="str">
        <f>四年级BMI等级</f>
        <v/>
      </c>
      <c r="P1333" s="500" t="str">
        <f>四年级BMI得分</f>
        <v/>
      </c>
      <c r="Q1333" s="511" t="str">
        <f>四年级肺活量得分</f>
        <v/>
      </c>
      <c r="R1333" s="512" t="str">
        <f>四年级等级</f>
        <v/>
      </c>
      <c r="S1333" s="513" t="str">
        <f>四年级50米跑得分</f>
        <v/>
      </c>
      <c r="T1333" s="512" t="str">
        <f>四年级等级</f>
        <v/>
      </c>
      <c r="U1333" s="513" t="str">
        <f>四年级坐位体前屈得分</f>
        <v/>
      </c>
      <c r="V1333" s="512" t="str">
        <f>四年级等级</f>
        <v/>
      </c>
      <c r="W1333" s="513" t="str">
        <f>四年级一分钟跳绳得分</f>
        <v/>
      </c>
      <c r="X1333" s="512" t="str">
        <f>四年级等级</f>
        <v/>
      </c>
      <c r="Y1333" s="511" t="str">
        <f>四年级仰卧起坐得分</f>
        <v/>
      </c>
      <c r="Z1333" s="514" t="str">
        <f>四年级等级</f>
        <v/>
      </c>
      <c r="AA1333" s="530"/>
      <c r="AB1333" s="511"/>
      <c r="AC1333" s="530" t="str">
        <f>四年级跳绳附加分</f>
        <v/>
      </c>
      <c r="AD1333" s="531" t="str">
        <f>四年级标准分</f>
        <v/>
      </c>
      <c r="AE1333" s="531" t="str">
        <f>四年级总分</f>
        <v/>
      </c>
      <c r="AF1333" s="512" t="str">
        <f>四年级等级</f>
        <v/>
      </c>
    </row>
    <row r="1334" spans="1:32">
      <c r="A1334" s="476">
        <v>420</v>
      </c>
      <c r="B1334" s="477">
        <v>2</v>
      </c>
      <c r="C1334" s="632"/>
      <c r="D1334" s="633"/>
      <c r="E1334" s="632"/>
      <c r="F1334" s="625"/>
      <c r="G1334" s="608"/>
      <c r="H1334" s="475"/>
      <c r="I1334" s="613"/>
      <c r="J1334" s="614"/>
      <c r="K1334" s="614"/>
      <c r="L1334" s="615"/>
      <c r="M1334" s="644"/>
      <c r="N1334" s="505" t="str">
        <f>四年级BMI</f>
        <v/>
      </c>
      <c r="O1334" s="499" t="str">
        <f>四年级BMI等级</f>
        <v/>
      </c>
      <c r="P1334" s="500" t="str">
        <f>四年级BMI得分</f>
        <v/>
      </c>
      <c r="Q1334" s="515" t="str">
        <f>四年级肺活量得分</f>
        <v/>
      </c>
      <c r="R1334" s="512" t="str">
        <f>四年级等级</f>
        <v/>
      </c>
      <c r="S1334" s="516" t="str">
        <f>四年级50米跑得分</f>
        <v/>
      </c>
      <c r="T1334" s="517" t="str">
        <f>四年级等级</f>
        <v/>
      </c>
      <c r="U1334" s="516" t="str">
        <f>四年级坐位体前屈得分</f>
        <v/>
      </c>
      <c r="V1334" s="517" t="str">
        <f>四年级等级</f>
        <v/>
      </c>
      <c r="W1334" s="516" t="str">
        <f>四年级一分钟跳绳得分</f>
        <v/>
      </c>
      <c r="X1334" s="517" t="str">
        <f>四年级等级</f>
        <v/>
      </c>
      <c r="Y1334" s="515" t="str">
        <f>四年级仰卧起坐得分</f>
        <v/>
      </c>
      <c r="Z1334" s="518" t="str">
        <f>四年级等级</f>
        <v/>
      </c>
      <c r="AA1334" s="533"/>
      <c r="AB1334" s="515"/>
      <c r="AC1334" s="533" t="str">
        <f>四年级跳绳附加分</f>
        <v/>
      </c>
      <c r="AD1334" s="534" t="str">
        <f>四年级标准分</f>
        <v/>
      </c>
      <c r="AE1334" s="534" t="str">
        <f>四年级总分</f>
        <v/>
      </c>
      <c r="AF1334" s="517" t="str">
        <f>四年级等级</f>
        <v/>
      </c>
    </row>
    <row r="1335" spans="1:32">
      <c r="A1335" s="476">
        <v>420</v>
      </c>
      <c r="B1335" s="477">
        <v>3</v>
      </c>
      <c r="C1335" s="632"/>
      <c r="D1335" s="633"/>
      <c r="E1335" s="632"/>
      <c r="F1335" s="625"/>
      <c r="G1335" s="608"/>
      <c r="H1335" s="475"/>
      <c r="I1335" s="613"/>
      <c r="J1335" s="614"/>
      <c r="K1335" s="614"/>
      <c r="L1335" s="615"/>
      <c r="M1335" s="644"/>
      <c r="N1335" s="505" t="str">
        <f>四年级BMI</f>
        <v/>
      </c>
      <c r="O1335" s="499" t="str">
        <f>四年级BMI等级</f>
        <v/>
      </c>
      <c r="P1335" s="500" t="str">
        <f>四年级BMI得分</f>
        <v/>
      </c>
      <c r="Q1335" s="515" t="str">
        <f>四年级肺活量得分</f>
        <v/>
      </c>
      <c r="R1335" s="512" t="str">
        <f>四年级等级</f>
        <v/>
      </c>
      <c r="S1335" s="516" t="str">
        <f>四年级50米跑得分</f>
        <v/>
      </c>
      <c r="T1335" s="517" t="str">
        <f>四年级等级</f>
        <v/>
      </c>
      <c r="U1335" s="516" t="str">
        <f>四年级坐位体前屈得分</f>
        <v/>
      </c>
      <c r="V1335" s="517" t="str">
        <f>四年级等级</f>
        <v/>
      </c>
      <c r="W1335" s="516" t="str">
        <f>四年级一分钟跳绳得分</f>
        <v/>
      </c>
      <c r="X1335" s="517" t="str">
        <f>四年级等级</f>
        <v/>
      </c>
      <c r="Y1335" s="515" t="str">
        <f>四年级仰卧起坐得分</f>
        <v/>
      </c>
      <c r="Z1335" s="518" t="str">
        <f>四年级等级</f>
        <v/>
      </c>
      <c r="AA1335" s="533"/>
      <c r="AB1335" s="515"/>
      <c r="AC1335" s="533" t="str">
        <f>四年级跳绳附加分</f>
        <v/>
      </c>
      <c r="AD1335" s="534" t="str">
        <f>四年级标准分</f>
        <v/>
      </c>
      <c r="AE1335" s="534" t="str">
        <f>四年级总分</f>
        <v/>
      </c>
      <c r="AF1335" s="517" t="str">
        <f>四年级等级</f>
        <v/>
      </c>
    </row>
    <row r="1336" spans="1:32">
      <c r="A1336" s="476">
        <v>420</v>
      </c>
      <c r="B1336" s="477">
        <v>4</v>
      </c>
      <c r="C1336" s="632"/>
      <c r="D1336" s="633"/>
      <c r="E1336" s="632"/>
      <c r="F1336" s="625"/>
      <c r="G1336" s="608"/>
      <c r="H1336" s="475"/>
      <c r="I1336" s="613"/>
      <c r="J1336" s="614"/>
      <c r="K1336" s="614"/>
      <c r="L1336" s="615"/>
      <c r="M1336" s="644"/>
      <c r="N1336" s="505" t="str">
        <f>四年级BMI</f>
        <v/>
      </c>
      <c r="O1336" s="499" t="str">
        <f>四年级BMI等级</f>
        <v/>
      </c>
      <c r="P1336" s="500" t="str">
        <f>四年级BMI得分</f>
        <v/>
      </c>
      <c r="Q1336" s="515" t="str">
        <f>四年级肺活量得分</f>
        <v/>
      </c>
      <c r="R1336" s="512" t="str">
        <f>四年级等级</f>
        <v/>
      </c>
      <c r="S1336" s="516" t="str">
        <f>四年级50米跑得分</f>
        <v/>
      </c>
      <c r="T1336" s="517" t="str">
        <f>四年级等级</f>
        <v/>
      </c>
      <c r="U1336" s="516" t="str">
        <f>四年级坐位体前屈得分</f>
        <v/>
      </c>
      <c r="V1336" s="517" t="str">
        <f>四年级等级</f>
        <v/>
      </c>
      <c r="W1336" s="516" t="str">
        <f>四年级一分钟跳绳得分</f>
        <v/>
      </c>
      <c r="X1336" s="517" t="str">
        <f>四年级等级</f>
        <v/>
      </c>
      <c r="Y1336" s="515" t="str">
        <f>四年级仰卧起坐得分</f>
        <v/>
      </c>
      <c r="Z1336" s="518" t="str">
        <f>四年级等级</f>
        <v/>
      </c>
      <c r="AA1336" s="533"/>
      <c r="AB1336" s="515"/>
      <c r="AC1336" s="533" t="str">
        <f>四年级跳绳附加分</f>
        <v/>
      </c>
      <c r="AD1336" s="534" t="str">
        <f>四年级标准分</f>
        <v/>
      </c>
      <c r="AE1336" s="534" t="str">
        <f>四年级总分</f>
        <v/>
      </c>
      <c r="AF1336" s="517" t="str">
        <f>四年级等级</f>
        <v/>
      </c>
    </row>
    <row r="1337" spans="1:32">
      <c r="A1337" s="476">
        <v>420</v>
      </c>
      <c r="B1337" s="477">
        <v>5</v>
      </c>
      <c r="C1337" s="632"/>
      <c r="D1337" s="633"/>
      <c r="E1337" s="632"/>
      <c r="F1337" s="625"/>
      <c r="G1337" s="608"/>
      <c r="H1337" s="475"/>
      <c r="I1337" s="613"/>
      <c r="J1337" s="614"/>
      <c r="K1337" s="614"/>
      <c r="L1337" s="615"/>
      <c r="M1337" s="644"/>
      <c r="N1337" s="505" t="str">
        <f>四年级BMI</f>
        <v/>
      </c>
      <c r="O1337" s="499" t="str">
        <f>四年级BMI等级</f>
        <v/>
      </c>
      <c r="P1337" s="500" t="str">
        <f>四年级BMI得分</f>
        <v/>
      </c>
      <c r="Q1337" s="515" t="str">
        <f>四年级肺活量得分</f>
        <v/>
      </c>
      <c r="R1337" s="512" t="str">
        <f>四年级等级</f>
        <v/>
      </c>
      <c r="S1337" s="516" t="str">
        <f>四年级50米跑得分</f>
        <v/>
      </c>
      <c r="T1337" s="517" t="str">
        <f>四年级等级</f>
        <v/>
      </c>
      <c r="U1337" s="516" t="str">
        <f>四年级坐位体前屈得分</f>
        <v/>
      </c>
      <c r="V1337" s="517" t="str">
        <f>四年级等级</f>
        <v/>
      </c>
      <c r="W1337" s="516" t="str">
        <f>四年级一分钟跳绳得分</f>
        <v/>
      </c>
      <c r="X1337" s="517" t="str">
        <f>四年级等级</f>
        <v/>
      </c>
      <c r="Y1337" s="515" t="str">
        <f>四年级仰卧起坐得分</f>
        <v/>
      </c>
      <c r="Z1337" s="518" t="str">
        <f>四年级等级</f>
        <v/>
      </c>
      <c r="AA1337" s="533"/>
      <c r="AB1337" s="515"/>
      <c r="AC1337" s="533" t="str">
        <f>四年级跳绳附加分</f>
        <v/>
      </c>
      <c r="AD1337" s="534" t="str">
        <f>四年级标准分</f>
        <v/>
      </c>
      <c r="AE1337" s="534" t="str">
        <f>四年级总分</f>
        <v/>
      </c>
      <c r="AF1337" s="517" t="str">
        <f>四年级等级</f>
        <v/>
      </c>
    </row>
    <row r="1338" spans="1:32">
      <c r="A1338" s="476">
        <v>420</v>
      </c>
      <c r="B1338" s="477">
        <v>6</v>
      </c>
      <c r="C1338" s="632"/>
      <c r="D1338" s="633"/>
      <c r="E1338" s="632"/>
      <c r="F1338" s="625"/>
      <c r="G1338" s="608"/>
      <c r="H1338" s="475"/>
      <c r="I1338" s="613"/>
      <c r="J1338" s="614"/>
      <c r="K1338" s="614"/>
      <c r="L1338" s="615"/>
      <c r="M1338" s="644"/>
      <c r="N1338" s="505" t="str">
        <f>四年级BMI</f>
        <v/>
      </c>
      <c r="O1338" s="499" t="str">
        <f>四年级BMI等级</f>
        <v/>
      </c>
      <c r="P1338" s="500" t="str">
        <f>四年级BMI得分</f>
        <v/>
      </c>
      <c r="Q1338" s="515" t="str">
        <f>四年级肺活量得分</f>
        <v/>
      </c>
      <c r="R1338" s="512" t="str">
        <f>四年级等级</f>
        <v/>
      </c>
      <c r="S1338" s="516" t="str">
        <f>四年级50米跑得分</f>
        <v/>
      </c>
      <c r="T1338" s="517" t="str">
        <f>四年级等级</f>
        <v/>
      </c>
      <c r="U1338" s="516" t="str">
        <f>四年级坐位体前屈得分</f>
        <v/>
      </c>
      <c r="V1338" s="517" t="str">
        <f>四年级等级</f>
        <v/>
      </c>
      <c r="W1338" s="516" t="str">
        <f>四年级一分钟跳绳得分</f>
        <v/>
      </c>
      <c r="X1338" s="517" t="str">
        <f>四年级等级</f>
        <v/>
      </c>
      <c r="Y1338" s="515" t="str">
        <f>四年级仰卧起坐得分</f>
        <v/>
      </c>
      <c r="Z1338" s="518" t="str">
        <f>四年级等级</f>
        <v/>
      </c>
      <c r="AA1338" s="533"/>
      <c r="AB1338" s="515"/>
      <c r="AC1338" s="533" t="str">
        <f>四年级跳绳附加分</f>
        <v/>
      </c>
      <c r="AD1338" s="534" t="str">
        <f>四年级标准分</f>
        <v/>
      </c>
      <c r="AE1338" s="534" t="str">
        <f>四年级总分</f>
        <v/>
      </c>
      <c r="AF1338" s="517" t="str">
        <f>四年级等级</f>
        <v/>
      </c>
    </row>
    <row r="1339" spans="1:32">
      <c r="A1339" s="476">
        <v>420</v>
      </c>
      <c r="B1339" s="477">
        <v>7</v>
      </c>
      <c r="C1339" s="632"/>
      <c r="D1339" s="633"/>
      <c r="E1339" s="632"/>
      <c r="F1339" s="625"/>
      <c r="G1339" s="608"/>
      <c r="H1339" s="475"/>
      <c r="I1339" s="613"/>
      <c r="J1339" s="614"/>
      <c r="K1339" s="614"/>
      <c r="L1339" s="615"/>
      <c r="M1339" s="644"/>
      <c r="N1339" s="505" t="str">
        <f>四年级BMI</f>
        <v/>
      </c>
      <c r="O1339" s="499" t="str">
        <f>四年级BMI等级</f>
        <v/>
      </c>
      <c r="P1339" s="500" t="str">
        <f>四年级BMI得分</f>
        <v/>
      </c>
      <c r="Q1339" s="515" t="str">
        <f>四年级肺活量得分</f>
        <v/>
      </c>
      <c r="R1339" s="512" t="str">
        <f>四年级等级</f>
        <v/>
      </c>
      <c r="S1339" s="516" t="str">
        <f>四年级50米跑得分</f>
        <v/>
      </c>
      <c r="T1339" s="517" t="str">
        <f>四年级等级</f>
        <v/>
      </c>
      <c r="U1339" s="516" t="str">
        <f>四年级坐位体前屈得分</f>
        <v/>
      </c>
      <c r="V1339" s="517" t="str">
        <f>四年级等级</f>
        <v/>
      </c>
      <c r="W1339" s="516" t="str">
        <f>四年级一分钟跳绳得分</f>
        <v/>
      </c>
      <c r="X1339" s="517" t="str">
        <f>四年级等级</f>
        <v/>
      </c>
      <c r="Y1339" s="515" t="str">
        <f>四年级仰卧起坐得分</f>
        <v/>
      </c>
      <c r="Z1339" s="518" t="str">
        <f>四年级等级</f>
        <v/>
      </c>
      <c r="AA1339" s="533"/>
      <c r="AB1339" s="515"/>
      <c r="AC1339" s="533" t="str">
        <f>四年级跳绳附加分</f>
        <v/>
      </c>
      <c r="AD1339" s="534" t="str">
        <f>四年级标准分</f>
        <v/>
      </c>
      <c r="AE1339" s="534" t="str">
        <f>四年级总分</f>
        <v/>
      </c>
      <c r="AF1339" s="517" t="str">
        <f>四年级等级</f>
        <v/>
      </c>
    </row>
    <row r="1340" spans="1:32">
      <c r="A1340" s="476">
        <v>420</v>
      </c>
      <c r="B1340" s="477">
        <v>8</v>
      </c>
      <c r="C1340" s="632"/>
      <c r="D1340" s="633"/>
      <c r="E1340" s="632"/>
      <c r="F1340" s="625"/>
      <c r="G1340" s="608"/>
      <c r="H1340" s="475"/>
      <c r="I1340" s="613"/>
      <c r="J1340" s="614"/>
      <c r="K1340" s="614"/>
      <c r="L1340" s="615"/>
      <c r="M1340" s="644"/>
      <c r="N1340" s="505" t="str">
        <f>四年级BMI</f>
        <v/>
      </c>
      <c r="O1340" s="499" t="str">
        <f>四年级BMI等级</f>
        <v/>
      </c>
      <c r="P1340" s="500" t="str">
        <f>四年级BMI得分</f>
        <v/>
      </c>
      <c r="Q1340" s="515" t="str">
        <f>四年级肺活量得分</f>
        <v/>
      </c>
      <c r="R1340" s="512" t="str">
        <f>四年级等级</f>
        <v/>
      </c>
      <c r="S1340" s="516" t="str">
        <f>四年级50米跑得分</f>
        <v/>
      </c>
      <c r="T1340" s="517" t="str">
        <f>四年级等级</f>
        <v/>
      </c>
      <c r="U1340" s="516" t="str">
        <f>四年级坐位体前屈得分</f>
        <v/>
      </c>
      <c r="V1340" s="517" t="str">
        <f>四年级等级</f>
        <v/>
      </c>
      <c r="W1340" s="516" t="str">
        <f>四年级一分钟跳绳得分</f>
        <v/>
      </c>
      <c r="X1340" s="517" t="str">
        <f>四年级等级</f>
        <v/>
      </c>
      <c r="Y1340" s="515" t="str">
        <f>四年级仰卧起坐得分</f>
        <v/>
      </c>
      <c r="Z1340" s="518" t="str">
        <f>四年级等级</f>
        <v/>
      </c>
      <c r="AA1340" s="533"/>
      <c r="AB1340" s="515"/>
      <c r="AC1340" s="533" t="str">
        <f>四年级跳绳附加分</f>
        <v/>
      </c>
      <c r="AD1340" s="534" t="str">
        <f>四年级标准分</f>
        <v/>
      </c>
      <c r="AE1340" s="534" t="str">
        <f>四年级总分</f>
        <v/>
      </c>
      <c r="AF1340" s="517" t="str">
        <f>四年级等级</f>
        <v/>
      </c>
    </row>
    <row r="1341" spans="1:32">
      <c r="A1341" s="476">
        <v>420</v>
      </c>
      <c r="B1341" s="477">
        <v>9</v>
      </c>
      <c r="C1341" s="632"/>
      <c r="D1341" s="633"/>
      <c r="E1341" s="632"/>
      <c r="F1341" s="625"/>
      <c r="G1341" s="608"/>
      <c r="H1341" s="475"/>
      <c r="I1341" s="613"/>
      <c r="J1341" s="614"/>
      <c r="K1341" s="614"/>
      <c r="L1341" s="615"/>
      <c r="M1341" s="644"/>
      <c r="N1341" s="505" t="str">
        <f>四年级BMI</f>
        <v/>
      </c>
      <c r="O1341" s="499" t="str">
        <f>四年级BMI等级</f>
        <v/>
      </c>
      <c r="P1341" s="500" t="str">
        <f>四年级BMI得分</f>
        <v/>
      </c>
      <c r="Q1341" s="515" t="str">
        <f>四年级肺活量得分</f>
        <v/>
      </c>
      <c r="R1341" s="512" t="str">
        <f>四年级等级</f>
        <v/>
      </c>
      <c r="S1341" s="516" t="str">
        <f>四年级50米跑得分</f>
        <v/>
      </c>
      <c r="T1341" s="517" t="str">
        <f>四年级等级</f>
        <v/>
      </c>
      <c r="U1341" s="516" t="str">
        <f>四年级坐位体前屈得分</f>
        <v/>
      </c>
      <c r="V1341" s="517" t="str">
        <f>四年级等级</f>
        <v/>
      </c>
      <c r="W1341" s="516" t="str">
        <f>四年级一分钟跳绳得分</f>
        <v/>
      </c>
      <c r="X1341" s="517" t="str">
        <f>四年级等级</f>
        <v/>
      </c>
      <c r="Y1341" s="515" t="str">
        <f>四年级仰卧起坐得分</f>
        <v/>
      </c>
      <c r="Z1341" s="518" t="str">
        <f>四年级等级</f>
        <v/>
      </c>
      <c r="AA1341" s="533"/>
      <c r="AB1341" s="515"/>
      <c r="AC1341" s="533" t="str">
        <f>四年级跳绳附加分</f>
        <v/>
      </c>
      <c r="AD1341" s="534" t="str">
        <f>四年级标准分</f>
        <v/>
      </c>
      <c r="AE1341" s="534" t="str">
        <f>四年级总分</f>
        <v/>
      </c>
      <c r="AF1341" s="517" t="str">
        <f>四年级等级</f>
        <v/>
      </c>
    </row>
    <row r="1342" spans="1:32">
      <c r="A1342" s="476">
        <v>420</v>
      </c>
      <c r="B1342" s="477">
        <v>10</v>
      </c>
      <c r="C1342" s="632"/>
      <c r="D1342" s="633"/>
      <c r="E1342" s="632"/>
      <c r="F1342" s="625"/>
      <c r="G1342" s="608"/>
      <c r="H1342" s="475"/>
      <c r="I1342" s="613"/>
      <c r="J1342" s="614"/>
      <c r="K1342" s="614"/>
      <c r="L1342" s="615"/>
      <c r="M1342" s="644"/>
      <c r="N1342" s="505" t="str">
        <f>四年级BMI</f>
        <v/>
      </c>
      <c r="O1342" s="499" t="str">
        <f>四年级BMI等级</f>
        <v/>
      </c>
      <c r="P1342" s="500" t="str">
        <f>四年级BMI得分</f>
        <v/>
      </c>
      <c r="Q1342" s="515" t="str">
        <f>四年级肺活量得分</f>
        <v/>
      </c>
      <c r="R1342" s="512" t="str">
        <f>四年级等级</f>
        <v/>
      </c>
      <c r="S1342" s="516" t="str">
        <f>四年级50米跑得分</f>
        <v/>
      </c>
      <c r="T1342" s="517" t="str">
        <f>四年级等级</f>
        <v/>
      </c>
      <c r="U1342" s="516" t="str">
        <f>四年级坐位体前屈得分</f>
        <v/>
      </c>
      <c r="V1342" s="517" t="str">
        <f>四年级等级</f>
        <v/>
      </c>
      <c r="W1342" s="516" t="str">
        <f>四年级一分钟跳绳得分</f>
        <v/>
      </c>
      <c r="X1342" s="517" t="str">
        <f>四年级等级</f>
        <v/>
      </c>
      <c r="Y1342" s="515" t="str">
        <f>四年级仰卧起坐得分</f>
        <v/>
      </c>
      <c r="Z1342" s="518" t="str">
        <f>四年级等级</f>
        <v/>
      </c>
      <c r="AA1342" s="533"/>
      <c r="AB1342" s="515"/>
      <c r="AC1342" s="533" t="str">
        <f>四年级跳绳附加分</f>
        <v/>
      </c>
      <c r="AD1342" s="534" t="str">
        <f>四年级标准分</f>
        <v/>
      </c>
      <c r="AE1342" s="534" t="str">
        <f>四年级总分</f>
        <v/>
      </c>
      <c r="AF1342" s="517" t="str">
        <f>四年级等级</f>
        <v/>
      </c>
    </row>
    <row r="1343" spans="1:32">
      <c r="A1343" s="476">
        <v>420</v>
      </c>
      <c r="B1343" s="477">
        <v>11</v>
      </c>
      <c r="C1343" s="632"/>
      <c r="D1343" s="633"/>
      <c r="E1343" s="632"/>
      <c r="F1343" s="625"/>
      <c r="G1343" s="608"/>
      <c r="H1343" s="475"/>
      <c r="I1343" s="613"/>
      <c r="J1343" s="614"/>
      <c r="K1343" s="614"/>
      <c r="L1343" s="615"/>
      <c r="M1343" s="644"/>
      <c r="N1343" s="505" t="str">
        <f>四年级BMI</f>
        <v/>
      </c>
      <c r="O1343" s="499" t="str">
        <f>四年级BMI等级</f>
        <v/>
      </c>
      <c r="P1343" s="500" t="str">
        <f>四年级BMI得分</f>
        <v/>
      </c>
      <c r="Q1343" s="515" t="str">
        <f>四年级肺活量得分</f>
        <v/>
      </c>
      <c r="R1343" s="512" t="str">
        <f>四年级等级</f>
        <v/>
      </c>
      <c r="S1343" s="516" t="str">
        <f>四年级50米跑得分</f>
        <v/>
      </c>
      <c r="T1343" s="517" t="str">
        <f>四年级等级</f>
        <v/>
      </c>
      <c r="U1343" s="516" t="str">
        <f>四年级坐位体前屈得分</f>
        <v/>
      </c>
      <c r="V1343" s="517" t="str">
        <f>四年级等级</f>
        <v/>
      </c>
      <c r="W1343" s="516" t="str">
        <f>四年级一分钟跳绳得分</f>
        <v/>
      </c>
      <c r="X1343" s="517" t="str">
        <f>四年级等级</f>
        <v/>
      </c>
      <c r="Y1343" s="515" t="str">
        <f>四年级仰卧起坐得分</f>
        <v/>
      </c>
      <c r="Z1343" s="518" t="str">
        <f>四年级等级</f>
        <v/>
      </c>
      <c r="AA1343" s="533"/>
      <c r="AB1343" s="515"/>
      <c r="AC1343" s="533" t="str">
        <f>四年级跳绳附加分</f>
        <v/>
      </c>
      <c r="AD1343" s="534" t="str">
        <f>四年级标准分</f>
        <v/>
      </c>
      <c r="AE1343" s="534" t="str">
        <f>四年级总分</f>
        <v/>
      </c>
      <c r="AF1343" s="517" t="str">
        <f>四年级等级</f>
        <v/>
      </c>
    </row>
    <row r="1344" spans="1:32">
      <c r="A1344" s="476">
        <v>420</v>
      </c>
      <c r="B1344" s="477">
        <v>12</v>
      </c>
      <c r="C1344" s="632"/>
      <c r="D1344" s="633"/>
      <c r="E1344" s="632"/>
      <c r="F1344" s="625"/>
      <c r="G1344" s="608"/>
      <c r="H1344" s="475"/>
      <c r="I1344" s="613"/>
      <c r="J1344" s="614"/>
      <c r="K1344" s="614"/>
      <c r="L1344" s="615"/>
      <c r="M1344" s="644"/>
      <c r="N1344" s="505" t="str">
        <f>四年级BMI</f>
        <v/>
      </c>
      <c r="O1344" s="499" t="str">
        <f>四年级BMI等级</f>
        <v/>
      </c>
      <c r="P1344" s="500" t="str">
        <f>四年级BMI得分</f>
        <v/>
      </c>
      <c r="Q1344" s="515" t="str">
        <f>四年级肺活量得分</f>
        <v/>
      </c>
      <c r="R1344" s="512" t="str">
        <f>四年级等级</f>
        <v/>
      </c>
      <c r="S1344" s="516" t="str">
        <f>四年级50米跑得分</f>
        <v/>
      </c>
      <c r="T1344" s="517" t="str">
        <f>四年级等级</f>
        <v/>
      </c>
      <c r="U1344" s="516" t="str">
        <f>四年级坐位体前屈得分</f>
        <v/>
      </c>
      <c r="V1344" s="517" t="str">
        <f>四年级等级</f>
        <v/>
      </c>
      <c r="W1344" s="516" t="str">
        <f>四年级一分钟跳绳得分</f>
        <v/>
      </c>
      <c r="X1344" s="517" t="str">
        <f>四年级等级</f>
        <v/>
      </c>
      <c r="Y1344" s="515" t="str">
        <f>四年级仰卧起坐得分</f>
        <v/>
      </c>
      <c r="Z1344" s="518" t="str">
        <f>四年级等级</f>
        <v/>
      </c>
      <c r="AA1344" s="533"/>
      <c r="AB1344" s="515"/>
      <c r="AC1344" s="533" t="str">
        <f>四年级跳绳附加分</f>
        <v/>
      </c>
      <c r="AD1344" s="534" t="str">
        <f>四年级标准分</f>
        <v/>
      </c>
      <c r="AE1344" s="534" t="str">
        <f>四年级总分</f>
        <v/>
      </c>
      <c r="AF1344" s="517" t="str">
        <f>四年级等级</f>
        <v/>
      </c>
    </row>
    <row r="1345" spans="1:32">
      <c r="A1345" s="476">
        <v>420</v>
      </c>
      <c r="B1345" s="477">
        <v>13</v>
      </c>
      <c r="C1345" s="632"/>
      <c r="D1345" s="633"/>
      <c r="E1345" s="632"/>
      <c r="F1345" s="625"/>
      <c r="G1345" s="608"/>
      <c r="H1345" s="475"/>
      <c r="I1345" s="613"/>
      <c r="J1345" s="614"/>
      <c r="K1345" s="614"/>
      <c r="L1345" s="615"/>
      <c r="M1345" s="644"/>
      <c r="N1345" s="505" t="str">
        <f>四年级BMI</f>
        <v/>
      </c>
      <c r="O1345" s="499" t="str">
        <f>四年级BMI等级</f>
        <v/>
      </c>
      <c r="P1345" s="500" t="str">
        <f>四年级BMI得分</f>
        <v/>
      </c>
      <c r="Q1345" s="515" t="str">
        <f>四年级肺活量得分</f>
        <v/>
      </c>
      <c r="R1345" s="512" t="str">
        <f>四年级等级</f>
        <v/>
      </c>
      <c r="S1345" s="516" t="str">
        <f>四年级50米跑得分</f>
        <v/>
      </c>
      <c r="T1345" s="517" t="str">
        <f>四年级等级</f>
        <v/>
      </c>
      <c r="U1345" s="516" t="str">
        <f>四年级坐位体前屈得分</f>
        <v/>
      </c>
      <c r="V1345" s="517" t="str">
        <f>四年级等级</f>
        <v/>
      </c>
      <c r="W1345" s="516" t="str">
        <f>四年级一分钟跳绳得分</f>
        <v/>
      </c>
      <c r="X1345" s="517" t="str">
        <f>四年级等级</f>
        <v/>
      </c>
      <c r="Y1345" s="515" t="str">
        <f>四年级仰卧起坐得分</f>
        <v/>
      </c>
      <c r="Z1345" s="518" t="str">
        <f>四年级等级</f>
        <v/>
      </c>
      <c r="AA1345" s="533"/>
      <c r="AB1345" s="515"/>
      <c r="AC1345" s="533" t="str">
        <f>四年级跳绳附加分</f>
        <v/>
      </c>
      <c r="AD1345" s="534" t="str">
        <f>四年级标准分</f>
        <v/>
      </c>
      <c r="AE1345" s="534" t="str">
        <f>四年级总分</f>
        <v/>
      </c>
      <c r="AF1345" s="517" t="str">
        <f>四年级等级</f>
        <v/>
      </c>
    </row>
    <row r="1346" spans="1:32">
      <c r="A1346" s="476">
        <v>420</v>
      </c>
      <c r="B1346" s="477">
        <v>14</v>
      </c>
      <c r="C1346" s="632"/>
      <c r="D1346" s="633"/>
      <c r="E1346" s="632"/>
      <c r="F1346" s="625"/>
      <c r="G1346" s="608"/>
      <c r="H1346" s="475"/>
      <c r="I1346" s="613"/>
      <c r="J1346" s="614"/>
      <c r="K1346" s="614"/>
      <c r="L1346" s="615"/>
      <c r="M1346" s="644"/>
      <c r="N1346" s="505" t="str">
        <f>四年级BMI</f>
        <v/>
      </c>
      <c r="O1346" s="499" t="str">
        <f>四年级BMI等级</f>
        <v/>
      </c>
      <c r="P1346" s="500" t="str">
        <f>四年级BMI得分</f>
        <v/>
      </c>
      <c r="Q1346" s="515" t="str">
        <f>四年级肺活量得分</f>
        <v/>
      </c>
      <c r="R1346" s="512" t="str">
        <f>四年级等级</f>
        <v/>
      </c>
      <c r="S1346" s="516" t="str">
        <f>四年级50米跑得分</f>
        <v/>
      </c>
      <c r="T1346" s="517" t="str">
        <f>四年级等级</f>
        <v/>
      </c>
      <c r="U1346" s="516" t="str">
        <f>四年级坐位体前屈得分</f>
        <v/>
      </c>
      <c r="V1346" s="517" t="str">
        <f>四年级等级</f>
        <v/>
      </c>
      <c r="W1346" s="516" t="str">
        <f>四年级一分钟跳绳得分</f>
        <v/>
      </c>
      <c r="X1346" s="517" t="str">
        <f>四年级等级</f>
        <v/>
      </c>
      <c r="Y1346" s="515" t="str">
        <f>四年级仰卧起坐得分</f>
        <v/>
      </c>
      <c r="Z1346" s="518" t="str">
        <f>四年级等级</f>
        <v/>
      </c>
      <c r="AA1346" s="533"/>
      <c r="AB1346" s="515"/>
      <c r="AC1346" s="533" t="str">
        <f>四年级跳绳附加分</f>
        <v/>
      </c>
      <c r="AD1346" s="534" t="str">
        <f>四年级标准分</f>
        <v/>
      </c>
      <c r="AE1346" s="534" t="str">
        <f>四年级总分</f>
        <v/>
      </c>
      <c r="AF1346" s="517" t="str">
        <f>四年级等级</f>
        <v/>
      </c>
    </row>
    <row r="1347" spans="1:32">
      <c r="A1347" s="476">
        <v>420</v>
      </c>
      <c r="B1347" s="477">
        <v>15</v>
      </c>
      <c r="C1347" s="632"/>
      <c r="D1347" s="633"/>
      <c r="E1347" s="632"/>
      <c r="F1347" s="625"/>
      <c r="G1347" s="608"/>
      <c r="H1347" s="475"/>
      <c r="I1347" s="613"/>
      <c r="J1347" s="614"/>
      <c r="K1347" s="614"/>
      <c r="L1347" s="615"/>
      <c r="M1347" s="644"/>
      <c r="N1347" s="505" t="str">
        <f>四年级BMI</f>
        <v/>
      </c>
      <c r="O1347" s="499" t="str">
        <f>四年级BMI等级</f>
        <v/>
      </c>
      <c r="P1347" s="500" t="str">
        <f>四年级BMI得分</f>
        <v/>
      </c>
      <c r="Q1347" s="515" t="str">
        <f>四年级肺活量得分</f>
        <v/>
      </c>
      <c r="R1347" s="512" t="str">
        <f>四年级等级</f>
        <v/>
      </c>
      <c r="S1347" s="516" t="str">
        <f>四年级50米跑得分</f>
        <v/>
      </c>
      <c r="T1347" s="517" t="str">
        <f>四年级等级</f>
        <v/>
      </c>
      <c r="U1347" s="516" t="str">
        <f>四年级坐位体前屈得分</f>
        <v/>
      </c>
      <c r="V1347" s="517" t="str">
        <f>四年级等级</f>
        <v/>
      </c>
      <c r="W1347" s="516" t="str">
        <f>四年级一分钟跳绳得分</f>
        <v/>
      </c>
      <c r="X1347" s="517" t="str">
        <f>四年级等级</f>
        <v/>
      </c>
      <c r="Y1347" s="515" t="str">
        <f>四年级仰卧起坐得分</f>
        <v/>
      </c>
      <c r="Z1347" s="518" t="str">
        <f>四年级等级</f>
        <v/>
      </c>
      <c r="AA1347" s="533"/>
      <c r="AB1347" s="515"/>
      <c r="AC1347" s="533" t="str">
        <f>四年级跳绳附加分</f>
        <v/>
      </c>
      <c r="AD1347" s="534" t="str">
        <f>四年级标准分</f>
        <v/>
      </c>
      <c r="AE1347" s="534" t="str">
        <f>四年级总分</f>
        <v/>
      </c>
      <c r="AF1347" s="517" t="str">
        <f>四年级等级</f>
        <v/>
      </c>
    </row>
    <row r="1348" spans="1:32">
      <c r="A1348" s="476">
        <v>420</v>
      </c>
      <c r="B1348" s="477">
        <v>16</v>
      </c>
      <c r="C1348" s="632"/>
      <c r="D1348" s="633"/>
      <c r="E1348" s="632"/>
      <c r="F1348" s="625"/>
      <c r="G1348" s="608"/>
      <c r="H1348" s="475"/>
      <c r="I1348" s="613"/>
      <c r="J1348" s="614"/>
      <c r="K1348" s="614"/>
      <c r="L1348" s="615"/>
      <c r="M1348" s="644"/>
      <c r="N1348" s="505" t="str">
        <f>四年级BMI</f>
        <v/>
      </c>
      <c r="O1348" s="499" t="str">
        <f>四年级BMI等级</f>
        <v/>
      </c>
      <c r="P1348" s="500" t="str">
        <f>四年级BMI得分</f>
        <v/>
      </c>
      <c r="Q1348" s="515" t="str">
        <f>四年级肺活量得分</f>
        <v/>
      </c>
      <c r="R1348" s="512" t="str">
        <f>四年级等级</f>
        <v/>
      </c>
      <c r="S1348" s="516" t="str">
        <f>四年级50米跑得分</f>
        <v/>
      </c>
      <c r="T1348" s="517" t="str">
        <f>四年级等级</f>
        <v/>
      </c>
      <c r="U1348" s="516" t="str">
        <f>四年级坐位体前屈得分</f>
        <v/>
      </c>
      <c r="V1348" s="517" t="str">
        <f>四年级等级</f>
        <v/>
      </c>
      <c r="W1348" s="516" t="str">
        <f>四年级一分钟跳绳得分</f>
        <v/>
      </c>
      <c r="X1348" s="517" t="str">
        <f>四年级等级</f>
        <v/>
      </c>
      <c r="Y1348" s="515" t="str">
        <f>四年级仰卧起坐得分</f>
        <v/>
      </c>
      <c r="Z1348" s="518" t="str">
        <f>四年级等级</f>
        <v/>
      </c>
      <c r="AA1348" s="533"/>
      <c r="AB1348" s="515"/>
      <c r="AC1348" s="533" t="str">
        <f>四年级跳绳附加分</f>
        <v/>
      </c>
      <c r="AD1348" s="534" t="str">
        <f>四年级标准分</f>
        <v/>
      </c>
      <c r="AE1348" s="534" t="str">
        <f>四年级总分</f>
        <v/>
      </c>
      <c r="AF1348" s="517" t="str">
        <f>四年级等级</f>
        <v/>
      </c>
    </row>
    <row r="1349" spans="1:32">
      <c r="A1349" s="476">
        <v>420</v>
      </c>
      <c r="B1349" s="477">
        <v>17</v>
      </c>
      <c r="C1349" s="632"/>
      <c r="D1349" s="633"/>
      <c r="E1349" s="632"/>
      <c r="F1349" s="625"/>
      <c r="G1349" s="608"/>
      <c r="H1349" s="475"/>
      <c r="I1349" s="613"/>
      <c r="J1349" s="614"/>
      <c r="K1349" s="614"/>
      <c r="L1349" s="615"/>
      <c r="M1349" s="644"/>
      <c r="N1349" s="505" t="str">
        <f>四年级BMI</f>
        <v/>
      </c>
      <c r="O1349" s="499" t="str">
        <f>四年级BMI等级</f>
        <v/>
      </c>
      <c r="P1349" s="500" t="str">
        <f>四年级BMI得分</f>
        <v/>
      </c>
      <c r="Q1349" s="515" t="str">
        <f>四年级肺活量得分</f>
        <v/>
      </c>
      <c r="R1349" s="512" t="str">
        <f>四年级等级</f>
        <v/>
      </c>
      <c r="S1349" s="516" t="str">
        <f>四年级50米跑得分</f>
        <v/>
      </c>
      <c r="T1349" s="517" t="str">
        <f>四年级等级</f>
        <v/>
      </c>
      <c r="U1349" s="516" t="str">
        <f>四年级坐位体前屈得分</f>
        <v/>
      </c>
      <c r="V1349" s="517" t="str">
        <f>四年级等级</f>
        <v/>
      </c>
      <c r="W1349" s="516" t="str">
        <f>四年级一分钟跳绳得分</f>
        <v/>
      </c>
      <c r="X1349" s="517" t="str">
        <f>四年级等级</f>
        <v/>
      </c>
      <c r="Y1349" s="515" t="str">
        <f>四年级仰卧起坐得分</f>
        <v/>
      </c>
      <c r="Z1349" s="518" t="str">
        <f>四年级等级</f>
        <v/>
      </c>
      <c r="AA1349" s="533"/>
      <c r="AB1349" s="515"/>
      <c r="AC1349" s="533" t="str">
        <f>四年级跳绳附加分</f>
        <v/>
      </c>
      <c r="AD1349" s="534" t="str">
        <f>四年级标准分</f>
        <v/>
      </c>
      <c r="AE1349" s="534" t="str">
        <f>四年级总分</f>
        <v/>
      </c>
      <c r="AF1349" s="517" t="str">
        <f>四年级等级</f>
        <v/>
      </c>
    </row>
    <row r="1350" spans="1:32">
      <c r="A1350" s="476">
        <v>420</v>
      </c>
      <c r="B1350" s="477">
        <v>18</v>
      </c>
      <c r="C1350" s="632"/>
      <c r="D1350" s="633"/>
      <c r="E1350" s="632"/>
      <c r="F1350" s="625"/>
      <c r="G1350" s="608"/>
      <c r="H1350" s="475"/>
      <c r="I1350" s="613"/>
      <c r="J1350" s="614"/>
      <c r="K1350" s="614"/>
      <c r="L1350" s="615"/>
      <c r="M1350" s="644"/>
      <c r="N1350" s="505" t="str">
        <f>四年级BMI</f>
        <v/>
      </c>
      <c r="O1350" s="499" t="str">
        <f>四年级BMI等级</f>
        <v/>
      </c>
      <c r="P1350" s="500" t="str">
        <f>四年级BMI得分</f>
        <v/>
      </c>
      <c r="Q1350" s="515" t="str">
        <f>四年级肺活量得分</f>
        <v/>
      </c>
      <c r="R1350" s="512" t="str">
        <f>四年级等级</f>
        <v/>
      </c>
      <c r="S1350" s="516" t="str">
        <f>四年级50米跑得分</f>
        <v/>
      </c>
      <c r="T1350" s="517" t="str">
        <f>四年级等级</f>
        <v/>
      </c>
      <c r="U1350" s="516" t="str">
        <f>四年级坐位体前屈得分</f>
        <v/>
      </c>
      <c r="V1350" s="517" t="str">
        <f>四年级等级</f>
        <v/>
      </c>
      <c r="W1350" s="516" t="str">
        <f>四年级一分钟跳绳得分</f>
        <v/>
      </c>
      <c r="X1350" s="517" t="str">
        <f>四年级等级</f>
        <v/>
      </c>
      <c r="Y1350" s="515" t="str">
        <f>四年级仰卧起坐得分</f>
        <v/>
      </c>
      <c r="Z1350" s="518" t="str">
        <f>四年级等级</f>
        <v/>
      </c>
      <c r="AA1350" s="533"/>
      <c r="AB1350" s="515"/>
      <c r="AC1350" s="533" t="str">
        <f>四年级跳绳附加分</f>
        <v/>
      </c>
      <c r="AD1350" s="534" t="str">
        <f>四年级标准分</f>
        <v/>
      </c>
      <c r="AE1350" s="534" t="str">
        <f>四年级总分</f>
        <v/>
      </c>
      <c r="AF1350" s="517" t="str">
        <f>四年级等级</f>
        <v/>
      </c>
    </row>
    <row r="1351" spans="1:32">
      <c r="A1351" s="476">
        <v>420</v>
      </c>
      <c r="B1351" s="477">
        <v>19</v>
      </c>
      <c r="C1351" s="632"/>
      <c r="D1351" s="633"/>
      <c r="E1351" s="632"/>
      <c r="F1351" s="625"/>
      <c r="G1351" s="608"/>
      <c r="H1351" s="475"/>
      <c r="I1351" s="613"/>
      <c r="J1351" s="614"/>
      <c r="K1351" s="614"/>
      <c r="L1351" s="615"/>
      <c r="M1351" s="644"/>
      <c r="N1351" s="505" t="str">
        <f>四年级BMI</f>
        <v/>
      </c>
      <c r="O1351" s="499" t="str">
        <f>四年级BMI等级</f>
        <v/>
      </c>
      <c r="P1351" s="500" t="str">
        <f>四年级BMI得分</f>
        <v/>
      </c>
      <c r="Q1351" s="515" t="str">
        <f>四年级肺活量得分</f>
        <v/>
      </c>
      <c r="R1351" s="512" t="str">
        <f>四年级等级</f>
        <v/>
      </c>
      <c r="S1351" s="516" t="str">
        <f>四年级50米跑得分</f>
        <v/>
      </c>
      <c r="T1351" s="517" t="str">
        <f>四年级等级</f>
        <v/>
      </c>
      <c r="U1351" s="516" t="str">
        <f>四年级坐位体前屈得分</f>
        <v/>
      </c>
      <c r="V1351" s="517" t="str">
        <f>四年级等级</f>
        <v/>
      </c>
      <c r="W1351" s="516" t="str">
        <f>四年级一分钟跳绳得分</f>
        <v/>
      </c>
      <c r="X1351" s="517" t="str">
        <f>四年级等级</f>
        <v/>
      </c>
      <c r="Y1351" s="515" t="str">
        <f>四年级仰卧起坐得分</f>
        <v/>
      </c>
      <c r="Z1351" s="518" t="str">
        <f>四年级等级</f>
        <v/>
      </c>
      <c r="AA1351" s="533"/>
      <c r="AB1351" s="515"/>
      <c r="AC1351" s="533" t="str">
        <f>四年级跳绳附加分</f>
        <v/>
      </c>
      <c r="AD1351" s="534" t="str">
        <f>四年级标准分</f>
        <v/>
      </c>
      <c r="AE1351" s="534" t="str">
        <f>四年级总分</f>
        <v/>
      </c>
      <c r="AF1351" s="517" t="str">
        <f>四年级等级</f>
        <v/>
      </c>
    </row>
    <row r="1352" spans="1:32">
      <c r="A1352" s="476">
        <v>420</v>
      </c>
      <c r="B1352" s="477">
        <v>20</v>
      </c>
      <c r="C1352" s="632"/>
      <c r="D1352" s="633"/>
      <c r="E1352" s="632"/>
      <c r="F1352" s="625"/>
      <c r="G1352" s="608"/>
      <c r="H1352" s="475"/>
      <c r="I1352" s="613"/>
      <c r="J1352" s="614"/>
      <c r="K1352" s="614"/>
      <c r="L1352" s="615"/>
      <c r="M1352" s="644"/>
      <c r="N1352" s="505" t="str">
        <f>四年级BMI</f>
        <v/>
      </c>
      <c r="O1352" s="499" t="str">
        <f>四年级BMI等级</f>
        <v/>
      </c>
      <c r="P1352" s="500" t="str">
        <f>四年级BMI得分</f>
        <v/>
      </c>
      <c r="Q1352" s="515" t="str">
        <f>四年级肺活量得分</f>
        <v/>
      </c>
      <c r="R1352" s="512" t="str">
        <f>四年级等级</f>
        <v/>
      </c>
      <c r="S1352" s="516" t="str">
        <f>四年级50米跑得分</f>
        <v/>
      </c>
      <c r="T1352" s="517" t="str">
        <f>四年级等级</f>
        <v/>
      </c>
      <c r="U1352" s="516" t="str">
        <f>四年级坐位体前屈得分</f>
        <v/>
      </c>
      <c r="V1352" s="517" t="str">
        <f>四年级等级</f>
        <v/>
      </c>
      <c r="W1352" s="516" t="str">
        <f>四年级一分钟跳绳得分</f>
        <v/>
      </c>
      <c r="X1352" s="517" t="str">
        <f>四年级等级</f>
        <v/>
      </c>
      <c r="Y1352" s="515" t="str">
        <f>四年级仰卧起坐得分</f>
        <v/>
      </c>
      <c r="Z1352" s="518" t="str">
        <f>四年级等级</f>
        <v/>
      </c>
      <c r="AA1352" s="533"/>
      <c r="AB1352" s="515"/>
      <c r="AC1352" s="533" t="str">
        <f>四年级跳绳附加分</f>
        <v/>
      </c>
      <c r="AD1352" s="534" t="str">
        <f>四年级标准分</f>
        <v/>
      </c>
      <c r="AE1352" s="534" t="str">
        <f>四年级总分</f>
        <v/>
      </c>
      <c r="AF1352" s="517" t="str">
        <f>四年级等级</f>
        <v/>
      </c>
    </row>
    <row r="1353" spans="1:32">
      <c r="A1353" s="476">
        <v>420</v>
      </c>
      <c r="B1353" s="477">
        <v>21</v>
      </c>
      <c r="C1353" s="632"/>
      <c r="D1353" s="633"/>
      <c r="E1353" s="632"/>
      <c r="F1353" s="625"/>
      <c r="G1353" s="608"/>
      <c r="H1353" s="475"/>
      <c r="I1353" s="613"/>
      <c r="J1353" s="614"/>
      <c r="K1353" s="614"/>
      <c r="L1353" s="615"/>
      <c r="M1353" s="644"/>
      <c r="N1353" s="505" t="str">
        <f>四年级BMI</f>
        <v/>
      </c>
      <c r="O1353" s="499" t="str">
        <f>四年级BMI等级</f>
        <v/>
      </c>
      <c r="P1353" s="500" t="str">
        <f>四年级BMI得分</f>
        <v/>
      </c>
      <c r="Q1353" s="515" t="str">
        <f>四年级肺活量得分</f>
        <v/>
      </c>
      <c r="R1353" s="512" t="str">
        <f>四年级等级</f>
        <v/>
      </c>
      <c r="S1353" s="516" t="str">
        <f>四年级50米跑得分</f>
        <v/>
      </c>
      <c r="T1353" s="517" t="str">
        <f>四年级等级</f>
        <v/>
      </c>
      <c r="U1353" s="516" t="str">
        <f>四年级坐位体前屈得分</f>
        <v/>
      </c>
      <c r="V1353" s="517" t="str">
        <f>四年级等级</f>
        <v/>
      </c>
      <c r="W1353" s="516" t="str">
        <f>四年级一分钟跳绳得分</f>
        <v/>
      </c>
      <c r="X1353" s="517" t="str">
        <f>四年级等级</f>
        <v/>
      </c>
      <c r="Y1353" s="515" t="str">
        <f>四年级仰卧起坐得分</f>
        <v/>
      </c>
      <c r="Z1353" s="518" t="str">
        <f>四年级等级</f>
        <v/>
      </c>
      <c r="AA1353" s="533"/>
      <c r="AB1353" s="515"/>
      <c r="AC1353" s="533" t="str">
        <f>四年级跳绳附加分</f>
        <v/>
      </c>
      <c r="AD1353" s="534" t="str">
        <f>四年级标准分</f>
        <v/>
      </c>
      <c r="AE1353" s="534" t="str">
        <f>四年级总分</f>
        <v/>
      </c>
      <c r="AF1353" s="517" t="str">
        <f>四年级等级</f>
        <v/>
      </c>
    </row>
    <row r="1354" spans="1:32">
      <c r="A1354" s="476">
        <v>420</v>
      </c>
      <c r="B1354" s="477">
        <v>22</v>
      </c>
      <c r="C1354" s="632"/>
      <c r="D1354" s="633"/>
      <c r="E1354" s="632"/>
      <c r="F1354" s="625"/>
      <c r="G1354" s="608"/>
      <c r="H1354" s="475"/>
      <c r="I1354" s="613"/>
      <c r="J1354" s="614"/>
      <c r="K1354" s="614"/>
      <c r="L1354" s="615"/>
      <c r="M1354" s="644"/>
      <c r="N1354" s="505" t="str">
        <f>四年级BMI</f>
        <v/>
      </c>
      <c r="O1354" s="499" t="str">
        <f>四年级BMI等级</f>
        <v/>
      </c>
      <c r="P1354" s="500" t="str">
        <f>四年级BMI得分</f>
        <v/>
      </c>
      <c r="Q1354" s="515" t="str">
        <f>四年级肺活量得分</f>
        <v/>
      </c>
      <c r="R1354" s="512" t="str">
        <f>四年级等级</f>
        <v/>
      </c>
      <c r="S1354" s="516" t="str">
        <f>四年级50米跑得分</f>
        <v/>
      </c>
      <c r="T1354" s="517" t="str">
        <f>四年级等级</f>
        <v/>
      </c>
      <c r="U1354" s="516" t="str">
        <f>四年级坐位体前屈得分</f>
        <v/>
      </c>
      <c r="V1354" s="517" t="str">
        <f>四年级等级</f>
        <v/>
      </c>
      <c r="W1354" s="516" t="str">
        <f>四年级一分钟跳绳得分</f>
        <v/>
      </c>
      <c r="X1354" s="517" t="str">
        <f>四年级等级</f>
        <v/>
      </c>
      <c r="Y1354" s="515" t="str">
        <f>四年级仰卧起坐得分</f>
        <v/>
      </c>
      <c r="Z1354" s="518" t="str">
        <f>四年级等级</f>
        <v/>
      </c>
      <c r="AA1354" s="533"/>
      <c r="AB1354" s="515"/>
      <c r="AC1354" s="533" t="str">
        <f>四年级跳绳附加分</f>
        <v/>
      </c>
      <c r="AD1354" s="534" t="str">
        <f>四年级标准分</f>
        <v/>
      </c>
      <c r="AE1354" s="534" t="str">
        <f>四年级总分</f>
        <v/>
      </c>
      <c r="AF1354" s="517" t="str">
        <f>四年级等级</f>
        <v/>
      </c>
    </row>
    <row r="1355" spans="1:32">
      <c r="A1355" s="476">
        <v>420</v>
      </c>
      <c r="B1355" s="477">
        <v>23</v>
      </c>
      <c r="C1355" s="632"/>
      <c r="D1355" s="633"/>
      <c r="E1355" s="632"/>
      <c r="F1355" s="625"/>
      <c r="G1355" s="608"/>
      <c r="H1355" s="475"/>
      <c r="I1355" s="613"/>
      <c r="J1355" s="614"/>
      <c r="K1355" s="614"/>
      <c r="L1355" s="615"/>
      <c r="M1355" s="644"/>
      <c r="N1355" s="505" t="str">
        <f>四年级BMI</f>
        <v/>
      </c>
      <c r="O1355" s="499" t="str">
        <f>四年级BMI等级</f>
        <v/>
      </c>
      <c r="P1355" s="500" t="str">
        <f>四年级BMI得分</f>
        <v/>
      </c>
      <c r="Q1355" s="515" t="str">
        <f>四年级肺活量得分</f>
        <v/>
      </c>
      <c r="R1355" s="512" t="str">
        <f>四年级等级</f>
        <v/>
      </c>
      <c r="S1355" s="516" t="str">
        <f>四年级50米跑得分</f>
        <v/>
      </c>
      <c r="T1355" s="517" t="str">
        <f>四年级等级</f>
        <v/>
      </c>
      <c r="U1355" s="516" t="str">
        <f>四年级坐位体前屈得分</f>
        <v/>
      </c>
      <c r="V1355" s="517" t="str">
        <f>四年级等级</f>
        <v/>
      </c>
      <c r="W1355" s="516" t="str">
        <f>四年级一分钟跳绳得分</f>
        <v/>
      </c>
      <c r="X1355" s="517" t="str">
        <f>四年级等级</f>
        <v/>
      </c>
      <c r="Y1355" s="515" t="str">
        <f>四年级仰卧起坐得分</f>
        <v/>
      </c>
      <c r="Z1355" s="518" t="str">
        <f>四年级等级</f>
        <v/>
      </c>
      <c r="AA1355" s="533"/>
      <c r="AB1355" s="515"/>
      <c r="AC1355" s="533" t="str">
        <f>四年级跳绳附加分</f>
        <v/>
      </c>
      <c r="AD1355" s="534" t="str">
        <f>四年级标准分</f>
        <v/>
      </c>
      <c r="AE1355" s="534" t="str">
        <f>四年级总分</f>
        <v/>
      </c>
      <c r="AF1355" s="517" t="str">
        <f>四年级等级</f>
        <v/>
      </c>
    </row>
    <row r="1356" spans="1:32">
      <c r="A1356" s="476">
        <v>420</v>
      </c>
      <c r="B1356" s="477">
        <v>24</v>
      </c>
      <c r="C1356" s="632"/>
      <c r="D1356" s="633"/>
      <c r="E1356" s="632"/>
      <c r="F1356" s="625"/>
      <c r="G1356" s="608"/>
      <c r="H1356" s="475"/>
      <c r="I1356" s="613"/>
      <c r="J1356" s="614"/>
      <c r="K1356" s="614"/>
      <c r="L1356" s="615"/>
      <c r="M1356" s="644"/>
      <c r="N1356" s="505" t="str">
        <f>四年级BMI</f>
        <v/>
      </c>
      <c r="O1356" s="499" t="str">
        <f>四年级BMI等级</f>
        <v/>
      </c>
      <c r="P1356" s="500" t="str">
        <f>四年级BMI得分</f>
        <v/>
      </c>
      <c r="Q1356" s="515" t="str">
        <f>四年级肺活量得分</f>
        <v/>
      </c>
      <c r="R1356" s="512" t="str">
        <f>四年级等级</f>
        <v/>
      </c>
      <c r="S1356" s="516" t="str">
        <f>四年级50米跑得分</f>
        <v/>
      </c>
      <c r="T1356" s="517" t="str">
        <f>四年级等级</f>
        <v/>
      </c>
      <c r="U1356" s="516" t="str">
        <f>四年级坐位体前屈得分</f>
        <v/>
      </c>
      <c r="V1356" s="517" t="str">
        <f>四年级等级</f>
        <v/>
      </c>
      <c r="W1356" s="516" t="str">
        <f>四年级一分钟跳绳得分</f>
        <v/>
      </c>
      <c r="X1356" s="517" t="str">
        <f>四年级等级</f>
        <v/>
      </c>
      <c r="Y1356" s="515" t="str">
        <f>四年级仰卧起坐得分</f>
        <v/>
      </c>
      <c r="Z1356" s="518" t="str">
        <f>四年级等级</f>
        <v/>
      </c>
      <c r="AA1356" s="533"/>
      <c r="AB1356" s="515"/>
      <c r="AC1356" s="533" t="str">
        <f>四年级跳绳附加分</f>
        <v/>
      </c>
      <c r="AD1356" s="534" t="str">
        <f>四年级标准分</f>
        <v/>
      </c>
      <c r="AE1356" s="534" t="str">
        <f>四年级总分</f>
        <v/>
      </c>
      <c r="AF1356" s="517" t="str">
        <f>四年级等级</f>
        <v/>
      </c>
    </row>
    <row r="1357" spans="1:32">
      <c r="A1357" s="476">
        <v>420</v>
      </c>
      <c r="B1357" s="477">
        <v>25</v>
      </c>
      <c r="C1357" s="632"/>
      <c r="D1357" s="633"/>
      <c r="E1357" s="632"/>
      <c r="F1357" s="625"/>
      <c r="G1357" s="608"/>
      <c r="H1357" s="475"/>
      <c r="I1357" s="613"/>
      <c r="J1357" s="614"/>
      <c r="K1357" s="614"/>
      <c r="L1357" s="615"/>
      <c r="M1357" s="644"/>
      <c r="N1357" s="505" t="str">
        <f>四年级BMI</f>
        <v/>
      </c>
      <c r="O1357" s="499" t="str">
        <f>四年级BMI等级</f>
        <v/>
      </c>
      <c r="P1357" s="500" t="str">
        <f>四年级BMI得分</f>
        <v/>
      </c>
      <c r="Q1357" s="515" t="str">
        <f>四年级肺活量得分</f>
        <v/>
      </c>
      <c r="R1357" s="512" t="str">
        <f>四年级等级</f>
        <v/>
      </c>
      <c r="S1357" s="516" t="str">
        <f>四年级50米跑得分</f>
        <v/>
      </c>
      <c r="T1357" s="517" t="str">
        <f>四年级等级</f>
        <v/>
      </c>
      <c r="U1357" s="516" t="str">
        <f>四年级坐位体前屈得分</f>
        <v/>
      </c>
      <c r="V1357" s="517" t="str">
        <f>四年级等级</f>
        <v/>
      </c>
      <c r="W1357" s="516" t="str">
        <f>四年级一分钟跳绳得分</f>
        <v/>
      </c>
      <c r="X1357" s="517" t="str">
        <f>四年级等级</f>
        <v/>
      </c>
      <c r="Y1357" s="515" t="str">
        <f>四年级仰卧起坐得分</f>
        <v/>
      </c>
      <c r="Z1357" s="518" t="str">
        <f>四年级等级</f>
        <v/>
      </c>
      <c r="AA1357" s="533"/>
      <c r="AB1357" s="515"/>
      <c r="AC1357" s="533" t="str">
        <f>四年级跳绳附加分</f>
        <v/>
      </c>
      <c r="AD1357" s="534" t="str">
        <f>四年级标准分</f>
        <v/>
      </c>
      <c r="AE1357" s="534" t="str">
        <f>四年级总分</f>
        <v/>
      </c>
      <c r="AF1357" s="517" t="str">
        <f>四年级等级</f>
        <v/>
      </c>
    </row>
    <row r="1358" spans="1:32">
      <c r="A1358" s="476">
        <v>420</v>
      </c>
      <c r="B1358" s="477">
        <v>26</v>
      </c>
      <c r="C1358" s="632"/>
      <c r="D1358" s="633"/>
      <c r="E1358" s="632"/>
      <c r="F1358" s="625"/>
      <c r="G1358" s="608"/>
      <c r="H1358" s="475"/>
      <c r="I1358" s="613"/>
      <c r="J1358" s="614"/>
      <c r="K1358" s="614"/>
      <c r="L1358" s="615"/>
      <c r="M1358" s="644"/>
      <c r="N1358" s="505" t="str">
        <f>四年级BMI</f>
        <v/>
      </c>
      <c r="O1358" s="499" t="str">
        <f>四年级BMI等级</f>
        <v/>
      </c>
      <c r="P1358" s="500" t="str">
        <f>四年级BMI得分</f>
        <v/>
      </c>
      <c r="Q1358" s="515" t="str">
        <f>四年级肺活量得分</f>
        <v/>
      </c>
      <c r="R1358" s="512" t="str">
        <f>四年级等级</f>
        <v/>
      </c>
      <c r="S1358" s="516" t="str">
        <f>四年级50米跑得分</f>
        <v/>
      </c>
      <c r="T1358" s="517" t="str">
        <f>四年级等级</f>
        <v/>
      </c>
      <c r="U1358" s="516" t="str">
        <f>四年级坐位体前屈得分</f>
        <v/>
      </c>
      <c r="V1358" s="517" t="str">
        <f>四年级等级</f>
        <v/>
      </c>
      <c r="W1358" s="516" t="str">
        <f>四年级一分钟跳绳得分</f>
        <v/>
      </c>
      <c r="X1358" s="517" t="str">
        <f>四年级等级</f>
        <v/>
      </c>
      <c r="Y1358" s="515" t="str">
        <f>四年级仰卧起坐得分</f>
        <v/>
      </c>
      <c r="Z1358" s="518" t="str">
        <f>四年级等级</f>
        <v/>
      </c>
      <c r="AA1358" s="533"/>
      <c r="AB1358" s="515"/>
      <c r="AC1358" s="533" t="str">
        <f>四年级跳绳附加分</f>
        <v/>
      </c>
      <c r="AD1358" s="534" t="str">
        <f>四年级标准分</f>
        <v/>
      </c>
      <c r="AE1358" s="534" t="str">
        <f>四年级总分</f>
        <v/>
      </c>
      <c r="AF1358" s="517" t="str">
        <f>四年级等级</f>
        <v/>
      </c>
    </row>
    <row r="1359" spans="1:32">
      <c r="A1359" s="476">
        <v>420</v>
      </c>
      <c r="B1359" s="477">
        <v>27</v>
      </c>
      <c r="C1359" s="632"/>
      <c r="D1359" s="633"/>
      <c r="E1359" s="632"/>
      <c r="F1359" s="625"/>
      <c r="G1359" s="608"/>
      <c r="H1359" s="475"/>
      <c r="I1359" s="613"/>
      <c r="J1359" s="614"/>
      <c r="K1359" s="614"/>
      <c r="L1359" s="615"/>
      <c r="M1359" s="644"/>
      <c r="N1359" s="505" t="str">
        <f>四年级BMI</f>
        <v/>
      </c>
      <c r="O1359" s="499" t="str">
        <f>四年级BMI等级</f>
        <v/>
      </c>
      <c r="P1359" s="500" t="str">
        <f>四年级BMI得分</f>
        <v/>
      </c>
      <c r="Q1359" s="515" t="str">
        <f>四年级肺活量得分</f>
        <v/>
      </c>
      <c r="R1359" s="512" t="str">
        <f>四年级等级</f>
        <v/>
      </c>
      <c r="S1359" s="516" t="str">
        <f>四年级50米跑得分</f>
        <v/>
      </c>
      <c r="T1359" s="517" t="str">
        <f>四年级等级</f>
        <v/>
      </c>
      <c r="U1359" s="516" t="str">
        <f>四年级坐位体前屈得分</f>
        <v/>
      </c>
      <c r="V1359" s="517" t="str">
        <f>四年级等级</f>
        <v/>
      </c>
      <c r="W1359" s="516" t="str">
        <f>四年级一分钟跳绳得分</f>
        <v/>
      </c>
      <c r="X1359" s="517" t="str">
        <f>四年级等级</f>
        <v/>
      </c>
      <c r="Y1359" s="515" t="str">
        <f>四年级仰卧起坐得分</f>
        <v/>
      </c>
      <c r="Z1359" s="518" t="str">
        <f>四年级等级</f>
        <v/>
      </c>
      <c r="AA1359" s="533"/>
      <c r="AB1359" s="515"/>
      <c r="AC1359" s="533" t="str">
        <f>四年级跳绳附加分</f>
        <v/>
      </c>
      <c r="AD1359" s="534" t="str">
        <f>四年级标准分</f>
        <v/>
      </c>
      <c r="AE1359" s="534" t="str">
        <f>四年级总分</f>
        <v/>
      </c>
      <c r="AF1359" s="517" t="str">
        <f>四年级等级</f>
        <v/>
      </c>
    </row>
    <row r="1360" spans="1:32">
      <c r="A1360" s="476">
        <v>420</v>
      </c>
      <c r="B1360" s="477">
        <v>28</v>
      </c>
      <c r="C1360" s="632"/>
      <c r="D1360" s="633"/>
      <c r="E1360" s="632"/>
      <c r="F1360" s="625"/>
      <c r="G1360" s="608"/>
      <c r="H1360" s="475"/>
      <c r="I1360" s="613"/>
      <c r="J1360" s="614"/>
      <c r="K1360" s="614"/>
      <c r="L1360" s="615"/>
      <c r="M1360" s="644"/>
      <c r="N1360" s="505" t="str">
        <f>四年级BMI</f>
        <v/>
      </c>
      <c r="O1360" s="499" t="str">
        <f>四年级BMI等级</f>
        <v/>
      </c>
      <c r="P1360" s="500" t="str">
        <f>四年级BMI得分</f>
        <v/>
      </c>
      <c r="Q1360" s="515" t="str">
        <f>四年级肺活量得分</f>
        <v/>
      </c>
      <c r="R1360" s="512" t="str">
        <f>四年级等级</f>
        <v/>
      </c>
      <c r="S1360" s="516" t="str">
        <f>四年级50米跑得分</f>
        <v/>
      </c>
      <c r="T1360" s="517" t="str">
        <f>四年级等级</f>
        <v/>
      </c>
      <c r="U1360" s="516" t="str">
        <f>四年级坐位体前屈得分</f>
        <v/>
      </c>
      <c r="V1360" s="517" t="str">
        <f>四年级等级</f>
        <v/>
      </c>
      <c r="W1360" s="516" t="str">
        <f>四年级一分钟跳绳得分</f>
        <v/>
      </c>
      <c r="X1360" s="517" t="str">
        <f>四年级等级</f>
        <v/>
      </c>
      <c r="Y1360" s="515" t="str">
        <f>四年级仰卧起坐得分</f>
        <v/>
      </c>
      <c r="Z1360" s="518" t="str">
        <f>四年级等级</f>
        <v/>
      </c>
      <c r="AA1360" s="533"/>
      <c r="AB1360" s="515"/>
      <c r="AC1360" s="533" t="str">
        <f>四年级跳绳附加分</f>
        <v/>
      </c>
      <c r="AD1360" s="534" t="str">
        <f>四年级标准分</f>
        <v/>
      </c>
      <c r="AE1360" s="534" t="str">
        <f>四年级总分</f>
        <v/>
      </c>
      <c r="AF1360" s="517" t="str">
        <f>四年级等级</f>
        <v/>
      </c>
    </row>
    <row r="1361" spans="1:32">
      <c r="A1361" s="476">
        <v>420</v>
      </c>
      <c r="B1361" s="477">
        <v>29</v>
      </c>
      <c r="C1361" s="632"/>
      <c r="D1361" s="633"/>
      <c r="E1361" s="632"/>
      <c r="F1361" s="625"/>
      <c r="G1361" s="608"/>
      <c r="H1361" s="475"/>
      <c r="I1361" s="613"/>
      <c r="J1361" s="614"/>
      <c r="K1361" s="614"/>
      <c r="L1361" s="615"/>
      <c r="M1361" s="644"/>
      <c r="N1361" s="505" t="str">
        <f>四年级BMI</f>
        <v/>
      </c>
      <c r="O1361" s="499" t="str">
        <f>四年级BMI等级</f>
        <v/>
      </c>
      <c r="P1361" s="500" t="str">
        <f>四年级BMI得分</f>
        <v/>
      </c>
      <c r="Q1361" s="515" t="str">
        <f>四年级肺活量得分</f>
        <v/>
      </c>
      <c r="R1361" s="512" t="str">
        <f>四年级等级</f>
        <v/>
      </c>
      <c r="S1361" s="516" t="str">
        <f>四年级50米跑得分</f>
        <v/>
      </c>
      <c r="T1361" s="517" t="str">
        <f>四年级等级</f>
        <v/>
      </c>
      <c r="U1361" s="516" t="str">
        <f>四年级坐位体前屈得分</f>
        <v/>
      </c>
      <c r="V1361" s="517" t="str">
        <f>四年级等级</f>
        <v/>
      </c>
      <c r="W1361" s="516" t="str">
        <f>四年级一分钟跳绳得分</f>
        <v/>
      </c>
      <c r="X1361" s="517" t="str">
        <f>四年级等级</f>
        <v/>
      </c>
      <c r="Y1361" s="515" t="str">
        <f>四年级仰卧起坐得分</f>
        <v/>
      </c>
      <c r="Z1361" s="518" t="str">
        <f>四年级等级</f>
        <v/>
      </c>
      <c r="AA1361" s="533"/>
      <c r="AB1361" s="515"/>
      <c r="AC1361" s="533" t="str">
        <f>四年级跳绳附加分</f>
        <v/>
      </c>
      <c r="AD1361" s="534" t="str">
        <f>四年级标准分</f>
        <v/>
      </c>
      <c r="AE1361" s="534" t="str">
        <f>四年级总分</f>
        <v/>
      </c>
      <c r="AF1361" s="517" t="str">
        <f>四年级等级</f>
        <v/>
      </c>
    </row>
    <row r="1362" spans="1:32">
      <c r="A1362" s="476">
        <v>420</v>
      </c>
      <c r="B1362" s="477">
        <v>30</v>
      </c>
      <c r="C1362" s="632"/>
      <c r="D1362" s="633"/>
      <c r="E1362" s="632"/>
      <c r="F1362" s="625"/>
      <c r="G1362" s="608"/>
      <c r="H1362" s="475"/>
      <c r="I1362" s="613"/>
      <c r="J1362" s="614"/>
      <c r="K1362" s="614"/>
      <c r="L1362" s="615"/>
      <c r="M1362" s="644"/>
      <c r="N1362" s="505" t="str">
        <f>四年级BMI</f>
        <v/>
      </c>
      <c r="O1362" s="499" t="str">
        <f>四年级BMI等级</f>
        <v/>
      </c>
      <c r="P1362" s="500" t="str">
        <f>四年级BMI得分</f>
        <v/>
      </c>
      <c r="Q1362" s="515" t="str">
        <f>四年级肺活量得分</f>
        <v/>
      </c>
      <c r="R1362" s="512" t="str">
        <f>四年级等级</f>
        <v/>
      </c>
      <c r="S1362" s="516" t="str">
        <f>四年级50米跑得分</f>
        <v/>
      </c>
      <c r="T1362" s="517" t="str">
        <f>四年级等级</f>
        <v/>
      </c>
      <c r="U1362" s="516" t="str">
        <f>四年级坐位体前屈得分</f>
        <v/>
      </c>
      <c r="V1362" s="517" t="str">
        <f>四年级等级</f>
        <v/>
      </c>
      <c r="W1362" s="516" t="str">
        <f>四年级一分钟跳绳得分</f>
        <v/>
      </c>
      <c r="X1362" s="517" t="str">
        <f>四年级等级</f>
        <v/>
      </c>
      <c r="Y1362" s="515" t="str">
        <f>四年级仰卧起坐得分</f>
        <v/>
      </c>
      <c r="Z1362" s="518" t="str">
        <f>四年级等级</f>
        <v/>
      </c>
      <c r="AA1362" s="533"/>
      <c r="AB1362" s="515"/>
      <c r="AC1362" s="533" t="str">
        <f>四年级跳绳附加分</f>
        <v/>
      </c>
      <c r="AD1362" s="534" t="str">
        <f>四年级标准分</f>
        <v/>
      </c>
      <c r="AE1362" s="534" t="str">
        <f>四年级总分</f>
        <v/>
      </c>
      <c r="AF1362" s="517" t="str">
        <f>四年级等级</f>
        <v/>
      </c>
    </row>
    <row r="1363" spans="1:32">
      <c r="A1363" s="476">
        <v>420</v>
      </c>
      <c r="B1363" s="477">
        <v>31</v>
      </c>
      <c r="C1363" s="632"/>
      <c r="D1363" s="633"/>
      <c r="E1363" s="632"/>
      <c r="F1363" s="625"/>
      <c r="G1363" s="608"/>
      <c r="H1363" s="475"/>
      <c r="I1363" s="613"/>
      <c r="J1363" s="614"/>
      <c r="K1363" s="614"/>
      <c r="L1363" s="615"/>
      <c r="M1363" s="644"/>
      <c r="N1363" s="505" t="str">
        <f>四年级BMI</f>
        <v/>
      </c>
      <c r="O1363" s="499" t="str">
        <f>四年级BMI等级</f>
        <v/>
      </c>
      <c r="P1363" s="500" t="str">
        <f>四年级BMI得分</f>
        <v/>
      </c>
      <c r="Q1363" s="515" t="str">
        <f>四年级肺活量得分</f>
        <v/>
      </c>
      <c r="R1363" s="512" t="str">
        <f>四年级等级</f>
        <v/>
      </c>
      <c r="S1363" s="516" t="str">
        <f>四年级50米跑得分</f>
        <v/>
      </c>
      <c r="T1363" s="517" t="str">
        <f>四年级等级</f>
        <v/>
      </c>
      <c r="U1363" s="516" t="str">
        <f>四年级坐位体前屈得分</f>
        <v/>
      </c>
      <c r="V1363" s="517" t="str">
        <f>四年级等级</f>
        <v/>
      </c>
      <c r="W1363" s="516" t="str">
        <f>四年级一分钟跳绳得分</f>
        <v/>
      </c>
      <c r="X1363" s="517" t="str">
        <f>四年级等级</f>
        <v/>
      </c>
      <c r="Y1363" s="515" t="str">
        <f>四年级仰卧起坐得分</f>
        <v/>
      </c>
      <c r="Z1363" s="518" t="str">
        <f>四年级等级</f>
        <v/>
      </c>
      <c r="AA1363" s="533"/>
      <c r="AB1363" s="515"/>
      <c r="AC1363" s="533" t="str">
        <f>四年级跳绳附加分</f>
        <v/>
      </c>
      <c r="AD1363" s="534" t="str">
        <f>四年级标准分</f>
        <v/>
      </c>
      <c r="AE1363" s="534" t="str">
        <f>四年级总分</f>
        <v/>
      </c>
      <c r="AF1363" s="517" t="str">
        <f>四年级等级</f>
        <v/>
      </c>
    </row>
    <row r="1364" spans="1:32">
      <c r="A1364" s="476">
        <v>420</v>
      </c>
      <c r="B1364" s="477">
        <v>32</v>
      </c>
      <c r="C1364" s="632"/>
      <c r="D1364" s="633"/>
      <c r="E1364" s="632"/>
      <c r="F1364" s="625"/>
      <c r="G1364" s="608"/>
      <c r="H1364" s="475"/>
      <c r="I1364" s="613"/>
      <c r="J1364" s="614"/>
      <c r="K1364" s="614"/>
      <c r="L1364" s="615"/>
      <c r="M1364" s="644"/>
      <c r="N1364" s="505" t="str">
        <f>四年级BMI</f>
        <v/>
      </c>
      <c r="O1364" s="499" t="str">
        <f>四年级BMI等级</f>
        <v/>
      </c>
      <c r="P1364" s="500" t="str">
        <f>四年级BMI得分</f>
        <v/>
      </c>
      <c r="Q1364" s="515" t="str">
        <f>四年级肺活量得分</f>
        <v/>
      </c>
      <c r="R1364" s="512" t="str">
        <f>四年级等级</f>
        <v/>
      </c>
      <c r="S1364" s="516" t="str">
        <f>四年级50米跑得分</f>
        <v/>
      </c>
      <c r="T1364" s="517" t="str">
        <f>四年级等级</f>
        <v/>
      </c>
      <c r="U1364" s="516" t="str">
        <f>四年级坐位体前屈得分</f>
        <v/>
      </c>
      <c r="V1364" s="517" t="str">
        <f>四年级等级</f>
        <v/>
      </c>
      <c r="W1364" s="516" t="str">
        <f>四年级一分钟跳绳得分</f>
        <v/>
      </c>
      <c r="X1364" s="517" t="str">
        <f>四年级等级</f>
        <v/>
      </c>
      <c r="Y1364" s="515" t="str">
        <f>四年级仰卧起坐得分</f>
        <v/>
      </c>
      <c r="Z1364" s="518" t="str">
        <f>四年级等级</f>
        <v/>
      </c>
      <c r="AA1364" s="533"/>
      <c r="AB1364" s="515"/>
      <c r="AC1364" s="533" t="str">
        <f>四年级跳绳附加分</f>
        <v/>
      </c>
      <c r="AD1364" s="534" t="str">
        <f>四年级标准分</f>
        <v/>
      </c>
      <c r="AE1364" s="534" t="str">
        <f>四年级总分</f>
        <v/>
      </c>
      <c r="AF1364" s="517" t="str">
        <f>四年级等级</f>
        <v/>
      </c>
    </row>
    <row r="1365" spans="1:32">
      <c r="A1365" s="476">
        <v>420</v>
      </c>
      <c r="B1365" s="477">
        <v>33</v>
      </c>
      <c r="C1365" s="632"/>
      <c r="D1365" s="633"/>
      <c r="E1365" s="632"/>
      <c r="F1365" s="625"/>
      <c r="G1365" s="608"/>
      <c r="H1365" s="475"/>
      <c r="I1365" s="613"/>
      <c r="J1365" s="614"/>
      <c r="K1365" s="614"/>
      <c r="L1365" s="615"/>
      <c r="M1365" s="644"/>
      <c r="N1365" s="505" t="str">
        <f>四年级BMI</f>
        <v/>
      </c>
      <c r="O1365" s="499" t="str">
        <f>四年级BMI等级</f>
        <v/>
      </c>
      <c r="P1365" s="500" t="str">
        <f>四年级BMI得分</f>
        <v/>
      </c>
      <c r="Q1365" s="515" t="str">
        <f>四年级肺活量得分</f>
        <v/>
      </c>
      <c r="R1365" s="512" t="str">
        <f>四年级等级</f>
        <v/>
      </c>
      <c r="S1365" s="516" t="str">
        <f>四年级50米跑得分</f>
        <v/>
      </c>
      <c r="T1365" s="517" t="str">
        <f>四年级等级</f>
        <v/>
      </c>
      <c r="U1365" s="516" t="str">
        <f>四年级坐位体前屈得分</f>
        <v/>
      </c>
      <c r="V1365" s="517" t="str">
        <f>四年级等级</f>
        <v/>
      </c>
      <c r="W1365" s="516" t="str">
        <f>四年级一分钟跳绳得分</f>
        <v/>
      </c>
      <c r="X1365" s="517" t="str">
        <f>四年级等级</f>
        <v/>
      </c>
      <c r="Y1365" s="515" t="str">
        <f>四年级仰卧起坐得分</f>
        <v/>
      </c>
      <c r="Z1365" s="518" t="str">
        <f>四年级等级</f>
        <v/>
      </c>
      <c r="AA1365" s="533"/>
      <c r="AB1365" s="515"/>
      <c r="AC1365" s="533" t="str">
        <f>四年级跳绳附加分</f>
        <v/>
      </c>
      <c r="AD1365" s="534" t="str">
        <f>四年级标准分</f>
        <v/>
      </c>
      <c r="AE1365" s="534" t="str">
        <f>四年级总分</f>
        <v/>
      </c>
      <c r="AF1365" s="517" t="str">
        <f>四年级等级</f>
        <v/>
      </c>
    </row>
    <row r="1366" spans="1:32">
      <c r="A1366" s="476">
        <v>420</v>
      </c>
      <c r="B1366" s="477">
        <v>34</v>
      </c>
      <c r="C1366" s="632"/>
      <c r="D1366" s="633"/>
      <c r="E1366" s="632"/>
      <c r="F1366" s="625"/>
      <c r="G1366" s="608"/>
      <c r="H1366" s="475"/>
      <c r="I1366" s="613"/>
      <c r="J1366" s="614"/>
      <c r="K1366" s="614"/>
      <c r="L1366" s="615"/>
      <c r="M1366" s="644"/>
      <c r="N1366" s="505" t="str">
        <f>四年级BMI</f>
        <v/>
      </c>
      <c r="O1366" s="499" t="str">
        <f>四年级BMI等级</f>
        <v/>
      </c>
      <c r="P1366" s="500" t="str">
        <f>四年级BMI得分</f>
        <v/>
      </c>
      <c r="Q1366" s="515" t="str">
        <f>四年级肺活量得分</f>
        <v/>
      </c>
      <c r="R1366" s="512" t="str">
        <f>四年级等级</f>
        <v/>
      </c>
      <c r="S1366" s="516" t="str">
        <f>四年级50米跑得分</f>
        <v/>
      </c>
      <c r="T1366" s="517" t="str">
        <f>四年级等级</f>
        <v/>
      </c>
      <c r="U1366" s="516" t="str">
        <f>四年级坐位体前屈得分</f>
        <v/>
      </c>
      <c r="V1366" s="517" t="str">
        <f>四年级等级</f>
        <v/>
      </c>
      <c r="W1366" s="516" t="str">
        <f>四年级一分钟跳绳得分</f>
        <v/>
      </c>
      <c r="X1366" s="517" t="str">
        <f>四年级等级</f>
        <v/>
      </c>
      <c r="Y1366" s="515" t="str">
        <f>四年级仰卧起坐得分</f>
        <v/>
      </c>
      <c r="Z1366" s="518" t="str">
        <f>四年级等级</f>
        <v/>
      </c>
      <c r="AA1366" s="533"/>
      <c r="AB1366" s="515"/>
      <c r="AC1366" s="533" t="str">
        <f>四年级跳绳附加分</f>
        <v/>
      </c>
      <c r="AD1366" s="534" t="str">
        <f>四年级标准分</f>
        <v/>
      </c>
      <c r="AE1366" s="534" t="str">
        <f>四年级总分</f>
        <v/>
      </c>
      <c r="AF1366" s="517" t="str">
        <f>四年级等级</f>
        <v/>
      </c>
    </row>
    <row r="1367" spans="1:32">
      <c r="A1367" s="476">
        <v>420</v>
      </c>
      <c r="B1367" s="477">
        <v>35</v>
      </c>
      <c r="C1367" s="632"/>
      <c r="D1367" s="633"/>
      <c r="E1367" s="632"/>
      <c r="F1367" s="625"/>
      <c r="G1367" s="608"/>
      <c r="H1367" s="475"/>
      <c r="I1367" s="613"/>
      <c r="J1367" s="614"/>
      <c r="K1367" s="614"/>
      <c r="L1367" s="615"/>
      <c r="M1367" s="644"/>
      <c r="N1367" s="505" t="str">
        <f>四年级BMI</f>
        <v/>
      </c>
      <c r="O1367" s="499" t="str">
        <f>四年级BMI等级</f>
        <v/>
      </c>
      <c r="P1367" s="500" t="str">
        <f>四年级BMI得分</f>
        <v/>
      </c>
      <c r="Q1367" s="515" t="str">
        <f>四年级肺活量得分</f>
        <v/>
      </c>
      <c r="R1367" s="512" t="str">
        <f>四年级等级</f>
        <v/>
      </c>
      <c r="S1367" s="516" t="str">
        <f>四年级50米跑得分</f>
        <v/>
      </c>
      <c r="T1367" s="517" t="str">
        <f>四年级等级</f>
        <v/>
      </c>
      <c r="U1367" s="516" t="str">
        <f>四年级坐位体前屈得分</f>
        <v/>
      </c>
      <c r="V1367" s="517" t="str">
        <f>四年级等级</f>
        <v/>
      </c>
      <c r="W1367" s="516" t="str">
        <f>四年级一分钟跳绳得分</f>
        <v/>
      </c>
      <c r="X1367" s="517" t="str">
        <f>四年级等级</f>
        <v/>
      </c>
      <c r="Y1367" s="515" t="str">
        <f>四年级仰卧起坐得分</f>
        <v/>
      </c>
      <c r="Z1367" s="518" t="str">
        <f>四年级等级</f>
        <v/>
      </c>
      <c r="AA1367" s="533"/>
      <c r="AB1367" s="515"/>
      <c r="AC1367" s="533" t="str">
        <f>四年级跳绳附加分</f>
        <v/>
      </c>
      <c r="AD1367" s="534" t="str">
        <f>四年级标准分</f>
        <v/>
      </c>
      <c r="AE1367" s="534" t="str">
        <f>四年级总分</f>
        <v/>
      </c>
      <c r="AF1367" s="517" t="str">
        <f>四年级等级</f>
        <v/>
      </c>
    </row>
    <row r="1368" spans="1:32">
      <c r="A1368" s="476">
        <v>420</v>
      </c>
      <c r="B1368" s="477">
        <v>36</v>
      </c>
      <c r="C1368" s="632"/>
      <c r="D1368" s="633"/>
      <c r="E1368" s="632"/>
      <c r="F1368" s="625"/>
      <c r="G1368" s="608"/>
      <c r="H1368" s="475"/>
      <c r="I1368" s="613"/>
      <c r="J1368" s="614"/>
      <c r="K1368" s="614"/>
      <c r="L1368" s="615"/>
      <c r="M1368" s="644"/>
      <c r="N1368" s="505" t="str">
        <f>四年级BMI</f>
        <v/>
      </c>
      <c r="O1368" s="499" t="str">
        <f>四年级BMI等级</f>
        <v/>
      </c>
      <c r="P1368" s="500" t="str">
        <f>四年级BMI得分</f>
        <v/>
      </c>
      <c r="Q1368" s="515" t="str">
        <f>四年级肺活量得分</f>
        <v/>
      </c>
      <c r="R1368" s="512" t="str">
        <f>四年级等级</f>
        <v/>
      </c>
      <c r="S1368" s="516" t="str">
        <f>四年级50米跑得分</f>
        <v/>
      </c>
      <c r="T1368" s="517" t="str">
        <f>四年级等级</f>
        <v/>
      </c>
      <c r="U1368" s="516" t="str">
        <f>四年级坐位体前屈得分</f>
        <v/>
      </c>
      <c r="V1368" s="517" t="str">
        <f>四年级等级</f>
        <v/>
      </c>
      <c r="W1368" s="516" t="str">
        <f>四年级一分钟跳绳得分</f>
        <v/>
      </c>
      <c r="X1368" s="517" t="str">
        <f>四年级等级</f>
        <v/>
      </c>
      <c r="Y1368" s="515" t="str">
        <f>四年级仰卧起坐得分</f>
        <v/>
      </c>
      <c r="Z1368" s="518" t="str">
        <f>四年级等级</f>
        <v/>
      </c>
      <c r="AA1368" s="533"/>
      <c r="AB1368" s="515"/>
      <c r="AC1368" s="533" t="str">
        <f>四年级跳绳附加分</f>
        <v/>
      </c>
      <c r="AD1368" s="534" t="str">
        <f>四年级标准分</f>
        <v/>
      </c>
      <c r="AE1368" s="534" t="str">
        <f>四年级总分</f>
        <v/>
      </c>
      <c r="AF1368" s="517" t="str">
        <f>四年级等级</f>
        <v/>
      </c>
    </row>
    <row r="1369" spans="1:32">
      <c r="A1369" s="476">
        <v>420</v>
      </c>
      <c r="B1369" s="477">
        <v>37</v>
      </c>
      <c r="C1369" s="632"/>
      <c r="D1369" s="633"/>
      <c r="E1369" s="632"/>
      <c r="F1369" s="625"/>
      <c r="G1369" s="608"/>
      <c r="H1369" s="475"/>
      <c r="I1369" s="613"/>
      <c r="J1369" s="614"/>
      <c r="K1369" s="614"/>
      <c r="L1369" s="615"/>
      <c r="M1369" s="644"/>
      <c r="N1369" s="505" t="str">
        <f>四年级BMI</f>
        <v/>
      </c>
      <c r="O1369" s="499" t="str">
        <f>四年级BMI等级</f>
        <v/>
      </c>
      <c r="P1369" s="500" t="str">
        <f>四年级BMI得分</f>
        <v/>
      </c>
      <c r="Q1369" s="515" t="str">
        <f>四年级肺活量得分</f>
        <v/>
      </c>
      <c r="R1369" s="512" t="str">
        <f>四年级等级</f>
        <v/>
      </c>
      <c r="S1369" s="516" t="str">
        <f>四年级50米跑得分</f>
        <v/>
      </c>
      <c r="T1369" s="517" t="str">
        <f>四年级等级</f>
        <v/>
      </c>
      <c r="U1369" s="516" t="str">
        <f>四年级坐位体前屈得分</f>
        <v/>
      </c>
      <c r="V1369" s="517" t="str">
        <f>四年级等级</f>
        <v/>
      </c>
      <c r="W1369" s="516" t="str">
        <f>四年级一分钟跳绳得分</f>
        <v/>
      </c>
      <c r="X1369" s="517" t="str">
        <f>四年级等级</f>
        <v/>
      </c>
      <c r="Y1369" s="515" t="str">
        <f>四年级仰卧起坐得分</f>
        <v/>
      </c>
      <c r="Z1369" s="518" t="str">
        <f>四年级等级</f>
        <v/>
      </c>
      <c r="AA1369" s="533"/>
      <c r="AB1369" s="515"/>
      <c r="AC1369" s="533" t="str">
        <f>四年级跳绳附加分</f>
        <v/>
      </c>
      <c r="AD1369" s="534" t="str">
        <f>四年级标准分</f>
        <v/>
      </c>
      <c r="AE1369" s="534" t="str">
        <f>四年级总分</f>
        <v/>
      </c>
      <c r="AF1369" s="517" t="str">
        <f>四年级等级</f>
        <v/>
      </c>
    </row>
    <row r="1370" spans="1:32">
      <c r="A1370" s="476">
        <v>420</v>
      </c>
      <c r="B1370" s="477">
        <v>38</v>
      </c>
      <c r="C1370" s="632"/>
      <c r="D1370" s="633"/>
      <c r="E1370" s="632"/>
      <c r="F1370" s="625"/>
      <c r="G1370" s="608"/>
      <c r="H1370" s="475"/>
      <c r="I1370" s="613"/>
      <c r="J1370" s="614"/>
      <c r="K1370" s="614"/>
      <c r="L1370" s="615"/>
      <c r="M1370" s="644"/>
      <c r="N1370" s="505" t="str">
        <f>四年级BMI</f>
        <v/>
      </c>
      <c r="O1370" s="499" t="str">
        <f>四年级BMI等级</f>
        <v/>
      </c>
      <c r="P1370" s="500" t="str">
        <f>四年级BMI得分</f>
        <v/>
      </c>
      <c r="Q1370" s="515" t="str">
        <f>四年级肺活量得分</f>
        <v/>
      </c>
      <c r="R1370" s="512" t="str">
        <f>四年级等级</f>
        <v/>
      </c>
      <c r="S1370" s="516" t="str">
        <f>四年级50米跑得分</f>
        <v/>
      </c>
      <c r="T1370" s="517" t="str">
        <f>四年级等级</f>
        <v/>
      </c>
      <c r="U1370" s="516" t="str">
        <f>四年级坐位体前屈得分</f>
        <v/>
      </c>
      <c r="V1370" s="517" t="str">
        <f>四年级等级</f>
        <v/>
      </c>
      <c r="W1370" s="516" t="str">
        <f>四年级一分钟跳绳得分</f>
        <v/>
      </c>
      <c r="X1370" s="517" t="str">
        <f>四年级等级</f>
        <v/>
      </c>
      <c r="Y1370" s="515" t="str">
        <f>四年级仰卧起坐得分</f>
        <v/>
      </c>
      <c r="Z1370" s="518" t="str">
        <f>四年级等级</f>
        <v/>
      </c>
      <c r="AA1370" s="533"/>
      <c r="AB1370" s="515"/>
      <c r="AC1370" s="533" t="str">
        <f>四年级跳绳附加分</f>
        <v/>
      </c>
      <c r="AD1370" s="534" t="str">
        <f>四年级标准分</f>
        <v/>
      </c>
      <c r="AE1370" s="534" t="str">
        <f>四年级总分</f>
        <v/>
      </c>
      <c r="AF1370" s="517" t="str">
        <f>四年级等级</f>
        <v/>
      </c>
    </row>
    <row r="1371" spans="1:32">
      <c r="A1371" s="476">
        <v>420</v>
      </c>
      <c r="B1371" s="477">
        <v>39</v>
      </c>
      <c r="C1371" s="632"/>
      <c r="D1371" s="633"/>
      <c r="E1371" s="632"/>
      <c r="F1371" s="625"/>
      <c r="G1371" s="608"/>
      <c r="H1371" s="475"/>
      <c r="I1371" s="613"/>
      <c r="J1371" s="614"/>
      <c r="K1371" s="614"/>
      <c r="L1371" s="615"/>
      <c r="M1371" s="644"/>
      <c r="N1371" s="505" t="str">
        <f>四年级BMI</f>
        <v/>
      </c>
      <c r="O1371" s="499" t="str">
        <f>四年级BMI等级</f>
        <v/>
      </c>
      <c r="P1371" s="500" t="str">
        <f>四年级BMI得分</f>
        <v/>
      </c>
      <c r="Q1371" s="515" t="str">
        <f>四年级肺活量得分</f>
        <v/>
      </c>
      <c r="R1371" s="512" t="str">
        <f>四年级等级</f>
        <v/>
      </c>
      <c r="S1371" s="516" t="str">
        <f>四年级50米跑得分</f>
        <v/>
      </c>
      <c r="T1371" s="517" t="str">
        <f>四年级等级</f>
        <v/>
      </c>
      <c r="U1371" s="516" t="str">
        <f>四年级坐位体前屈得分</f>
        <v/>
      </c>
      <c r="V1371" s="517" t="str">
        <f>四年级等级</f>
        <v/>
      </c>
      <c r="W1371" s="516" t="str">
        <f>四年级一分钟跳绳得分</f>
        <v/>
      </c>
      <c r="X1371" s="517" t="str">
        <f>四年级等级</f>
        <v/>
      </c>
      <c r="Y1371" s="515" t="str">
        <f>四年级仰卧起坐得分</f>
        <v/>
      </c>
      <c r="Z1371" s="518" t="str">
        <f>四年级等级</f>
        <v/>
      </c>
      <c r="AA1371" s="533"/>
      <c r="AB1371" s="515"/>
      <c r="AC1371" s="533" t="str">
        <f>四年级跳绳附加分</f>
        <v/>
      </c>
      <c r="AD1371" s="534" t="str">
        <f>四年级标准分</f>
        <v/>
      </c>
      <c r="AE1371" s="534" t="str">
        <f>四年级总分</f>
        <v/>
      </c>
      <c r="AF1371" s="517" t="str">
        <f>四年级等级</f>
        <v/>
      </c>
    </row>
    <row r="1372" spans="1:32">
      <c r="A1372" s="476">
        <v>420</v>
      </c>
      <c r="B1372" s="477">
        <v>40</v>
      </c>
      <c r="C1372" s="632"/>
      <c r="D1372" s="633"/>
      <c r="E1372" s="632"/>
      <c r="F1372" s="625"/>
      <c r="G1372" s="608"/>
      <c r="H1372" s="475"/>
      <c r="I1372" s="613"/>
      <c r="J1372" s="614"/>
      <c r="K1372" s="614"/>
      <c r="L1372" s="615"/>
      <c r="M1372" s="644"/>
      <c r="N1372" s="505" t="str">
        <f>四年级BMI</f>
        <v/>
      </c>
      <c r="O1372" s="499" t="str">
        <f>四年级BMI等级</f>
        <v/>
      </c>
      <c r="P1372" s="500" t="str">
        <f>四年级BMI得分</f>
        <v/>
      </c>
      <c r="Q1372" s="515" t="str">
        <f>四年级肺活量得分</f>
        <v/>
      </c>
      <c r="R1372" s="512" t="str">
        <f>四年级等级</f>
        <v/>
      </c>
      <c r="S1372" s="516" t="str">
        <f>四年级50米跑得分</f>
        <v/>
      </c>
      <c r="T1372" s="517" t="str">
        <f>四年级等级</f>
        <v/>
      </c>
      <c r="U1372" s="516" t="str">
        <f>四年级坐位体前屈得分</f>
        <v/>
      </c>
      <c r="V1372" s="517" t="str">
        <f>四年级等级</f>
        <v/>
      </c>
      <c r="W1372" s="516" t="str">
        <f>四年级一分钟跳绳得分</f>
        <v/>
      </c>
      <c r="X1372" s="517" t="str">
        <f>四年级等级</f>
        <v/>
      </c>
      <c r="Y1372" s="515" t="str">
        <f>四年级仰卧起坐得分</f>
        <v/>
      </c>
      <c r="Z1372" s="518" t="str">
        <f>四年级等级</f>
        <v/>
      </c>
      <c r="AA1372" s="533"/>
      <c r="AB1372" s="515"/>
      <c r="AC1372" s="533" t="str">
        <f>四年级跳绳附加分</f>
        <v/>
      </c>
      <c r="AD1372" s="534" t="str">
        <f>四年级标准分</f>
        <v/>
      </c>
      <c r="AE1372" s="534" t="str">
        <f>四年级总分</f>
        <v/>
      </c>
      <c r="AF1372" s="517" t="str">
        <f>四年级等级</f>
        <v/>
      </c>
    </row>
    <row r="1373" spans="1:32">
      <c r="A1373" s="476">
        <v>420</v>
      </c>
      <c r="B1373" s="477">
        <v>41</v>
      </c>
      <c r="C1373" s="632"/>
      <c r="D1373" s="633"/>
      <c r="E1373" s="632"/>
      <c r="F1373" s="625"/>
      <c r="G1373" s="608"/>
      <c r="H1373" s="475"/>
      <c r="I1373" s="613"/>
      <c r="J1373" s="614"/>
      <c r="K1373" s="614"/>
      <c r="L1373" s="615"/>
      <c r="M1373" s="644"/>
      <c r="N1373" s="505" t="str">
        <f>四年级BMI</f>
        <v/>
      </c>
      <c r="O1373" s="499" t="str">
        <f>四年级BMI等级</f>
        <v/>
      </c>
      <c r="P1373" s="500" t="str">
        <f>四年级BMI得分</f>
        <v/>
      </c>
      <c r="Q1373" s="515" t="str">
        <f>四年级肺活量得分</f>
        <v/>
      </c>
      <c r="R1373" s="512" t="str">
        <f>四年级等级</f>
        <v/>
      </c>
      <c r="S1373" s="516" t="str">
        <f>四年级50米跑得分</f>
        <v/>
      </c>
      <c r="T1373" s="517" t="str">
        <f>四年级等级</f>
        <v/>
      </c>
      <c r="U1373" s="516" t="str">
        <f>四年级坐位体前屈得分</f>
        <v/>
      </c>
      <c r="V1373" s="517" t="str">
        <f>四年级等级</f>
        <v/>
      </c>
      <c r="W1373" s="516" t="str">
        <f>四年级一分钟跳绳得分</f>
        <v/>
      </c>
      <c r="X1373" s="517" t="str">
        <f>四年级等级</f>
        <v/>
      </c>
      <c r="Y1373" s="515" t="str">
        <f>四年级仰卧起坐得分</f>
        <v/>
      </c>
      <c r="Z1373" s="518" t="str">
        <f>四年级等级</f>
        <v/>
      </c>
      <c r="AA1373" s="533"/>
      <c r="AB1373" s="515"/>
      <c r="AC1373" s="533" t="str">
        <f>四年级跳绳附加分</f>
        <v/>
      </c>
      <c r="AD1373" s="534" t="str">
        <f>四年级标准分</f>
        <v/>
      </c>
      <c r="AE1373" s="534" t="str">
        <f>四年级总分</f>
        <v/>
      </c>
      <c r="AF1373" s="517" t="str">
        <f>四年级等级</f>
        <v/>
      </c>
    </row>
    <row r="1374" spans="1:32">
      <c r="A1374" s="476">
        <v>420</v>
      </c>
      <c r="B1374" s="477">
        <v>42</v>
      </c>
      <c r="C1374" s="632"/>
      <c r="D1374" s="633"/>
      <c r="E1374" s="632"/>
      <c r="F1374" s="625"/>
      <c r="G1374" s="608"/>
      <c r="H1374" s="475"/>
      <c r="I1374" s="613"/>
      <c r="J1374" s="614"/>
      <c r="K1374" s="614"/>
      <c r="L1374" s="615"/>
      <c r="M1374" s="644"/>
      <c r="N1374" s="505" t="str">
        <f>四年级BMI</f>
        <v/>
      </c>
      <c r="O1374" s="499" t="str">
        <f>四年级BMI等级</f>
        <v/>
      </c>
      <c r="P1374" s="500" t="str">
        <f>四年级BMI得分</f>
        <v/>
      </c>
      <c r="Q1374" s="515" t="str">
        <f>四年级肺活量得分</f>
        <v/>
      </c>
      <c r="R1374" s="512" t="str">
        <f>四年级等级</f>
        <v/>
      </c>
      <c r="S1374" s="516" t="str">
        <f>四年级50米跑得分</f>
        <v/>
      </c>
      <c r="T1374" s="517" t="str">
        <f>四年级等级</f>
        <v/>
      </c>
      <c r="U1374" s="516" t="str">
        <f>四年级坐位体前屈得分</f>
        <v/>
      </c>
      <c r="V1374" s="517" t="str">
        <f>四年级等级</f>
        <v/>
      </c>
      <c r="W1374" s="516" t="str">
        <f>四年级一分钟跳绳得分</f>
        <v/>
      </c>
      <c r="X1374" s="517" t="str">
        <f>四年级等级</f>
        <v/>
      </c>
      <c r="Y1374" s="515" t="str">
        <f>四年级仰卧起坐得分</f>
        <v/>
      </c>
      <c r="Z1374" s="518" t="str">
        <f>四年级等级</f>
        <v/>
      </c>
      <c r="AA1374" s="533"/>
      <c r="AB1374" s="515"/>
      <c r="AC1374" s="533" t="str">
        <f>四年级跳绳附加分</f>
        <v/>
      </c>
      <c r="AD1374" s="534" t="str">
        <f>四年级标准分</f>
        <v/>
      </c>
      <c r="AE1374" s="534" t="str">
        <f>四年级总分</f>
        <v/>
      </c>
      <c r="AF1374" s="517" t="str">
        <f>四年级等级</f>
        <v/>
      </c>
    </row>
    <row r="1375" spans="1:32">
      <c r="A1375" s="476">
        <v>420</v>
      </c>
      <c r="B1375" s="477">
        <v>43</v>
      </c>
      <c r="C1375" s="632"/>
      <c r="D1375" s="633"/>
      <c r="E1375" s="632"/>
      <c r="F1375" s="625"/>
      <c r="G1375" s="608"/>
      <c r="H1375" s="475"/>
      <c r="I1375" s="613"/>
      <c r="J1375" s="614"/>
      <c r="K1375" s="614"/>
      <c r="L1375" s="615"/>
      <c r="M1375" s="644"/>
      <c r="N1375" s="505" t="str">
        <f>四年级BMI</f>
        <v/>
      </c>
      <c r="O1375" s="499" t="str">
        <f>四年级BMI等级</f>
        <v/>
      </c>
      <c r="P1375" s="500" t="str">
        <f>四年级BMI得分</f>
        <v/>
      </c>
      <c r="Q1375" s="515" t="str">
        <f>四年级肺活量得分</f>
        <v/>
      </c>
      <c r="R1375" s="512" t="str">
        <f>四年级等级</f>
        <v/>
      </c>
      <c r="S1375" s="516" t="str">
        <f>四年级50米跑得分</f>
        <v/>
      </c>
      <c r="T1375" s="517" t="str">
        <f>四年级等级</f>
        <v/>
      </c>
      <c r="U1375" s="516" t="str">
        <f>四年级坐位体前屈得分</f>
        <v/>
      </c>
      <c r="V1375" s="517" t="str">
        <f>四年级等级</f>
        <v/>
      </c>
      <c r="W1375" s="516" t="str">
        <f>四年级一分钟跳绳得分</f>
        <v/>
      </c>
      <c r="X1375" s="517" t="str">
        <f>四年级等级</f>
        <v/>
      </c>
      <c r="Y1375" s="515" t="str">
        <f>四年级仰卧起坐得分</f>
        <v/>
      </c>
      <c r="Z1375" s="518" t="str">
        <f>四年级等级</f>
        <v/>
      </c>
      <c r="AA1375" s="533"/>
      <c r="AB1375" s="515"/>
      <c r="AC1375" s="533" t="str">
        <f>四年级跳绳附加分</f>
        <v/>
      </c>
      <c r="AD1375" s="534" t="str">
        <f>四年级标准分</f>
        <v/>
      </c>
      <c r="AE1375" s="534" t="str">
        <f>四年级总分</f>
        <v/>
      </c>
      <c r="AF1375" s="517" t="str">
        <f>四年级等级</f>
        <v/>
      </c>
    </row>
    <row r="1376" spans="1:32">
      <c r="A1376" s="476">
        <v>420</v>
      </c>
      <c r="B1376" s="477">
        <v>44</v>
      </c>
      <c r="C1376" s="632"/>
      <c r="D1376" s="633"/>
      <c r="E1376" s="632"/>
      <c r="F1376" s="625"/>
      <c r="G1376" s="608"/>
      <c r="H1376" s="475"/>
      <c r="I1376" s="613"/>
      <c r="J1376" s="614"/>
      <c r="K1376" s="614"/>
      <c r="L1376" s="615"/>
      <c r="M1376" s="644"/>
      <c r="N1376" s="505" t="str">
        <f>四年级BMI</f>
        <v/>
      </c>
      <c r="O1376" s="499" t="str">
        <f>四年级BMI等级</f>
        <v/>
      </c>
      <c r="P1376" s="500" t="str">
        <f>四年级BMI得分</f>
        <v/>
      </c>
      <c r="Q1376" s="515" t="str">
        <f>四年级肺活量得分</f>
        <v/>
      </c>
      <c r="R1376" s="512" t="str">
        <f>四年级等级</f>
        <v/>
      </c>
      <c r="S1376" s="516" t="str">
        <f>四年级50米跑得分</f>
        <v/>
      </c>
      <c r="T1376" s="517" t="str">
        <f>四年级等级</f>
        <v/>
      </c>
      <c r="U1376" s="516" t="str">
        <f>四年级坐位体前屈得分</f>
        <v/>
      </c>
      <c r="V1376" s="517" t="str">
        <f>四年级等级</f>
        <v/>
      </c>
      <c r="W1376" s="516" t="str">
        <f>四年级一分钟跳绳得分</f>
        <v/>
      </c>
      <c r="X1376" s="517" t="str">
        <f>四年级等级</f>
        <v/>
      </c>
      <c r="Y1376" s="515" t="str">
        <f>四年级仰卧起坐得分</f>
        <v/>
      </c>
      <c r="Z1376" s="518" t="str">
        <f>四年级等级</f>
        <v/>
      </c>
      <c r="AA1376" s="533"/>
      <c r="AB1376" s="515"/>
      <c r="AC1376" s="533" t="str">
        <f>四年级跳绳附加分</f>
        <v/>
      </c>
      <c r="AD1376" s="534" t="str">
        <f>四年级标准分</f>
        <v/>
      </c>
      <c r="AE1376" s="534" t="str">
        <f>四年级总分</f>
        <v/>
      </c>
      <c r="AF1376" s="517" t="str">
        <f>四年级等级</f>
        <v/>
      </c>
    </row>
    <row r="1377" spans="1:32">
      <c r="A1377" s="476">
        <v>420</v>
      </c>
      <c r="B1377" s="477">
        <v>45</v>
      </c>
      <c r="C1377" s="632"/>
      <c r="D1377" s="633"/>
      <c r="E1377" s="632"/>
      <c r="F1377" s="625"/>
      <c r="G1377" s="608"/>
      <c r="H1377" s="475"/>
      <c r="I1377" s="613"/>
      <c r="J1377" s="614"/>
      <c r="K1377" s="614"/>
      <c r="L1377" s="615"/>
      <c r="M1377" s="644"/>
      <c r="N1377" s="505" t="str">
        <f>四年级BMI</f>
        <v/>
      </c>
      <c r="O1377" s="499" t="str">
        <f>四年级BMI等级</f>
        <v/>
      </c>
      <c r="P1377" s="500" t="str">
        <f>四年级BMI得分</f>
        <v/>
      </c>
      <c r="Q1377" s="515" t="str">
        <f>四年级肺活量得分</f>
        <v/>
      </c>
      <c r="R1377" s="512" t="str">
        <f>四年级等级</f>
        <v/>
      </c>
      <c r="S1377" s="516" t="str">
        <f>四年级50米跑得分</f>
        <v/>
      </c>
      <c r="T1377" s="517" t="str">
        <f>四年级等级</f>
        <v/>
      </c>
      <c r="U1377" s="516" t="str">
        <f>四年级坐位体前屈得分</f>
        <v/>
      </c>
      <c r="V1377" s="517" t="str">
        <f>四年级等级</f>
        <v/>
      </c>
      <c r="W1377" s="516" t="str">
        <f>四年级一分钟跳绳得分</f>
        <v/>
      </c>
      <c r="X1377" s="517" t="str">
        <f>四年级等级</f>
        <v/>
      </c>
      <c r="Y1377" s="515" t="str">
        <f>四年级仰卧起坐得分</f>
        <v/>
      </c>
      <c r="Z1377" s="518" t="str">
        <f>四年级等级</f>
        <v/>
      </c>
      <c r="AA1377" s="533"/>
      <c r="AB1377" s="515"/>
      <c r="AC1377" s="533" t="str">
        <f>四年级跳绳附加分</f>
        <v/>
      </c>
      <c r="AD1377" s="534" t="str">
        <f>四年级标准分</f>
        <v/>
      </c>
      <c r="AE1377" s="534" t="str">
        <f>四年级总分</f>
        <v/>
      </c>
      <c r="AF1377" s="517" t="str">
        <f>四年级等级</f>
        <v/>
      </c>
    </row>
    <row r="1378" spans="1:32">
      <c r="A1378" s="476">
        <v>420</v>
      </c>
      <c r="B1378" s="477">
        <v>46</v>
      </c>
      <c r="C1378" s="632"/>
      <c r="D1378" s="633"/>
      <c r="E1378" s="632"/>
      <c r="F1378" s="625"/>
      <c r="G1378" s="608"/>
      <c r="H1378" s="475"/>
      <c r="I1378" s="613"/>
      <c r="J1378" s="614"/>
      <c r="K1378" s="614"/>
      <c r="L1378" s="615"/>
      <c r="M1378" s="644"/>
      <c r="N1378" s="505" t="str">
        <f>四年级BMI</f>
        <v/>
      </c>
      <c r="O1378" s="499" t="str">
        <f>四年级BMI等级</f>
        <v/>
      </c>
      <c r="P1378" s="500" t="str">
        <f>四年级BMI得分</f>
        <v/>
      </c>
      <c r="Q1378" s="515" t="str">
        <f>四年级肺活量得分</f>
        <v/>
      </c>
      <c r="R1378" s="512" t="str">
        <f>四年级等级</f>
        <v/>
      </c>
      <c r="S1378" s="516" t="str">
        <f>四年级50米跑得分</f>
        <v/>
      </c>
      <c r="T1378" s="517" t="str">
        <f>四年级等级</f>
        <v/>
      </c>
      <c r="U1378" s="516" t="str">
        <f>四年级坐位体前屈得分</f>
        <v/>
      </c>
      <c r="V1378" s="517" t="str">
        <f>四年级等级</f>
        <v/>
      </c>
      <c r="W1378" s="516" t="str">
        <f>四年级一分钟跳绳得分</f>
        <v/>
      </c>
      <c r="X1378" s="517" t="str">
        <f>四年级等级</f>
        <v/>
      </c>
      <c r="Y1378" s="515" t="str">
        <f>四年级仰卧起坐得分</f>
        <v/>
      </c>
      <c r="Z1378" s="518" t="str">
        <f>四年级等级</f>
        <v/>
      </c>
      <c r="AA1378" s="533"/>
      <c r="AB1378" s="515"/>
      <c r="AC1378" s="533" t="str">
        <f>四年级跳绳附加分</f>
        <v/>
      </c>
      <c r="AD1378" s="534" t="str">
        <f>四年级标准分</f>
        <v/>
      </c>
      <c r="AE1378" s="534" t="str">
        <f>四年级总分</f>
        <v/>
      </c>
      <c r="AF1378" s="517" t="str">
        <f>四年级等级</f>
        <v/>
      </c>
    </row>
    <row r="1379" spans="1:32">
      <c r="A1379" s="476">
        <v>420</v>
      </c>
      <c r="B1379" s="477">
        <v>47</v>
      </c>
      <c r="C1379" s="632"/>
      <c r="D1379" s="633"/>
      <c r="E1379" s="632"/>
      <c r="F1379" s="625"/>
      <c r="G1379" s="608"/>
      <c r="H1379" s="475"/>
      <c r="I1379" s="613"/>
      <c r="J1379" s="614"/>
      <c r="K1379" s="614"/>
      <c r="L1379" s="615"/>
      <c r="M1379" s="644"/>
      <c r="N1379" s="505" t="str">
        <f>四年级BMI</f>
        <v/>
      </c>
      <c r="O1379" s="499" t="str">
        <f>四年级BMI等级</f>
        <v/>
      </c>
      <c r="P1379" s="500" t="str">
        <f>四年级BMI得分</f>
        <v/>
      </c>
      <c r="Q1379" s="515" t="str">
        <f>四年级肺活量得分</f>
        <v/>
      </c>
      <c r="R1379" s="512" t="str">
        <f>四年级等级</f>
        <v/>
      </c>
      <c r="S1379" s="516" t="str">
        <f>四年级50米跑得分</f>
        <v/>
      </c>
      <c r="T1379" s="517" t="str">
        <f>四年级等级</f>
        <v/>
      </c>
      <c r="U1379" s="516" t="str">
        <f>四年级坐位体前屈得分</f>
        <v/>
      </c>
      <c r="V1379" s="517" t="str">
        <f>四年级等级</f>
        <v/>
      </c>
      <c r="W1379" s="516" t="str">
        <f>四年级一分钟跳绳得分</f>
        <v/>
      </c>
      <c r="X1379" s="517" t="str">
        <f>四年级等级</f>
        <v/>
      </c>
      <c r="Y1379" s="515" t="str">
        <f>四年级仰卧起坐得分</f>
        <v/>
      </c>
      <c r="Z1379" s="518" t="str">
        <f>四年级等级</f>
        <v/>
      </c>
      <c r="AA1379" s="533"/>
      <c r="AB1379" s="515"/>
      <c r="AC1379" s="533" t="str">
        <f>四年级跳绳附加分</f>
        <v/>
      </c>
      <c r="AD1379" s="534" t="str">
        <f>四年级标准分</f>
        <v/>
      </c>
      <c r="AE1379" s="534" t="str">
        <f>四年级总分</f>
        <v/>
      </c>
      <c r="AF1379" s="517" t="str">
        <f>四年级等级</f>
        <v/>
      </c>
    </row>
    <row r="1380" spans="1:32">
      <c r="A1380" s="476">
        <v>420</v>
      </c>
      <c r="B1380" s="477">
        <v>48</v>
      </c>
      <c r="C1380" s="632"/>
      <c r="D1380" s="633"/>
      <c r="E1380" s="632"/>
      <c r="F1380" s="625"/>
      <c r="G1380" s="608"/>
      <c r="H1380" s="475"/>
      <c r="I1380" s="613"/>
      <c r="J1380" s="614"/>
      <c r="K1380" s="614"/>
      <c r="L1380" s="615"/>
      <c r="M1380" s="644"/>
      <c r="N1380" s="505" t="str">
        <f>四年级BMI</f>
        <v/>
      </c>
      <c r="O1380" s="499" t="str">
        <f>四年级BMI等级</f>
        <v/>
      </c>
      <c r="P1380" s="500" t="str">
        <f>四年级BMI得分</f>
        <v/>
      </c>
      <c r="Q1380" s="515" t="str">
        <f>四年级肺活量得分</f>
        <v/>
      </c>
      <c r="R1380" s="512" t="str">
        <f>四年级等级</f>
        <v/>
      </c>
      <c r="S1380" s="516" t="str">
        <f>四年级50米跑得分</f>
        <v/>
      </c>
      <c r="T1380" s="517" t="str">
        <f>四年级等级</f>
        <v/>
      </c>
      <c r="U1380" s="516" t="str">
        <f>四年级坐位体前屈得分</f>
        <v/>
      </c>
      <c r="V1380" s="517" t="str">
        <f>四年级等级</f>
        <v/>
      </c>
      <c r="W1380" s="516" t="str">
        <f>四年级一分钟跳绳得分</f>
        <v/>
      </c>
      <c r="X1380" s="517" t="str">
        <f>四年级等级</f>
        <v/>
      </c>
      <c r="Y1380" s="515" t="str">
        <f>四年级仰卧起坐得分</f>
        <v/>
      </c>
      <c r="Z1380" s="518" t="str">
        <f>四年级等级</f>
        <v/>
      </c>
      <c r="AA1380" s="533"/>
      <c r="AB1380" s="515"/>
      <c r="AC1380" s="533" t="str">
        <f>四年级跳绳附加分</f>
        <v/>
      </c>
      <c r="AD1380" s="534" t="str">
        <f>四年级标准分</f>
        <v/>
      </c>
      <c r="AE1380" s="534" t="str">
        <f>四年级总分</f>
        <v/>
      </c>
      <c r="AF1380" s="517" t="str">
        <f>四年级等级</f>
        <v/>
      </c>
    </row>
    <row r="1381" spans="1:32">
      <c r="A1381" s="476">
        <v>420</v>
      </c>
      <c r="B1381" s="477">
        <v>49</v>
      </c>
      <c r="C1381" s="632"/>
      <c r="D1381" s="633"/>
      <c r="E1381" s="632"/>
      <c r="F1381" s="625"/>
      <c r="G1381" s="608"/>
      <c r="H1381" s="475"/>
      <c r="I1381" s="613"/>
      <c r="J1381" s="614"/>
      <c r="K1381" s="614"/>
      <c r="L1381" s="615"/>
      <c r="M1381" s="644"/>
      <c r="N1381" s="505" t="str">
        <f>四年级BMI</f>
        <v/>
      </c>
      <c r="O1381" s="499" t="str">
        <f>四年级BMI等级</f>
        <v/>
      </c>
      <c r="P1381" s="500" t="str">
        <f>四年级BMI得分</f>
        <v/>
      </c>
      <c r="Q1381" s="515" t="str">
        <f>四年级肺活量得分</f>
        <v/>
      </c>
      <c r="R1381" s="512" t="str">
        <f>四年级等级</f>
        <v/>
      </c>
      <c r="S1381" s="516" t="str">
        <f>四年级50米跑得分</f>
        <v/>
      </c>
      <c r="T1381" s="517" t="str">
        <f>四年级等级</f>
        <v/>
      </c>
      <c r="U1381" s="516" t="str">
        <f>四年级坐位体前屈得分</f>
        <v/>
      </c>
      <c r="V1381" s="517" t="str">
        <f>四年级等级</f>
        <v/>
      </c>
      <c r="W1381" s="516" t="str">
        <f>四年级一分钟跳绳得分</f>
        <v/>
      </c>
      <c r="X1381" s="517" t="str">
        <f>四年级等级</f>
        <v/>
      </c>
      <c r="Y1381" s="515" t="str">
        <f>四年级仰卧起坐得分</f>
        <v/>
      </c>
      <c r="Z1381" s="518" t="str">
        <f>四年级等级</f>
        <v/>
      </c>
      <c r="AA1381" s="533"/>
      <c r="AB1381" s="515"/>
      <c r="AC1381" s="533" t="str">
        <f>四年级跳绳附加分</f>
        <v/>
      </c>
      <c r="AD1381" s="534" t="str">
        <f>四年级标准分</f>
        <v/>
      </c>
      <c r="AE1381" s="534" t="str">
        <f>四年级总分</f>
        <v/>
      </c>
      <c r="AF1381" s="517" t="str">
        <f>四年级等级</f>
        <v/>
      </c>
    </row>
    <row r="1382" spans="1:32">
      <c r="A1382" s="476">
        <v>420</v>
      </c>
      <c r="B1382" s="477">
        <v>50</v>
      </c>
      <c r="C1382" s="632"/>
      <c r="D1382" s="633"/>
      <c r="E1382" s="632"/>
      <c r="F1382" s="625"/>
      <c r="G1382" s="608"/>
      <c r="H1382" s="475"/>
      <c r="I1382" s="613"/>
      <c r="J1382" s="614"/>
      <c r="K1382" s="614"/>
      <c r="L1382" s="615"/>
      <c r="M1382" s="644"/>
      <c r="N1382" s="505" t="str">
        <f>四年级BMI</f>
        <v/>
      </c>
      <c r="O1382" s="499" t="str">
        <f>四年级BMI等级</f>
        <v/>
      </c>
      <c r="P1382" s="500" t="str">
        <f>四年级BMI得分</f>
        <v/>
      </c>
      <c r="Q1382" s="515" t="str">
        <f>四年级肺活量得分</f>
        <v/>
      </c>
      <c r="R1382" s="512" t="str">
        <f>四年级等级</f>
        <v/>
      </c>
      <c r="S1382" s="516" t="str">
        <f>四年级50米跑得分</f>
        <v/>
      </c>
      <c r="T1382" s="517" t="str">
        <f>四年级等级</f>
        <v/>
      </c>
      <c r="U1382" s="516" t="str">
        <f>四年级坐位体前屈得分</f>
        <v/>
      </c>
      <c r="V1382" s="517" t="str">
        <f>四年级等级</f>
        <v/>
      </c>
      <c r="W1382" s="516" t="str">
        <f>四年级一分钟跳绳得分</f>
        <v/>
      </c>
      <c r="X1382" s="517" t="str">
        <f>四年级等级</f>
        <v/>
      </c>
      <c r="Y1382" s="515" t="str">
        <f>四年级仰卧起坐得分</f>
        <v/>
      </c>
      <c r="Z1382" s="518" t="str">
        <f>四年级等级</f>
        <v/>
      </c>
      <c r="AA1382" s="533"/>
      <c r="AB1382" s="515"/>
      <c r="AC1382" s="533" t="str">
        <f>四年级跳绳附加分</f>
        <v/>
      </c>
      <c r="AD1382" s="534" t="str">
        <f>四年级标准分</f>
        <v/>
      </c>
      <c r="AE1382" s="534" t="str">
        <f>四年级总分</f>
        <v/>
      </c>
      <c r="AF1382" s="517" t="str">
        <f>四年级等级</f>
        <v/>
      </c>
    </row>
    <row r="1383" spans="1:32">
      <c r="A1383" s="476">
        <v>420</v>
      </c>
      <c r="B1383" s="477">
        <v>51</v>
      </c>
      <c r="C1383" s="632"/>
      <c r="D1383" s="633"/>
      <c r="E1383" s="632"/>
      <c r="F1383" s="625"/>
      <c r="G1383" s="608"/>
      <c r="H1383" s="475"/>
      <c r="I1383" s="613"/>
      <c r="J1383" s="614"/>
      <c r="K1383" s="614"/>
      <c r="L1383" s="615"/>
      <c r="M1383" s="644"/>
      <c r="N1383" s="505" t="str">
        <f>四年级BMI</f>
        <v/>
      </c>
      <c r="O1383" s="499" t="str">
        <f>四年级BMI等级</f>
        <v/>
      </c>
      <c r="P1383" s="500" t="str">
        <f>四年级BMI得分</f>
        <v/>
      </c>
      <c r="Q1383" s="515" t="str">
        <f>四年级肺活量得分</f>
        <v/>
      </c>
      <c r="R1383" s="512" t="str">
        <f>四年级等级</f>
        <v/>
      </c>
      <c r="S1383" s="516" t="str">
        <f>四年级50米跑得分</f>
        <v/>
      </c>
      <c r="T1383" s="517" t="str">
        <f>四年级等级</f>
        <v/>
      </c>
      <c r="U1383" s="516" t="str">
        <f>四年级坐位体前屈得分</f>
        <v/>
      </c>
      <c r="V1383" s="517" t="str">
        <f>四年级等级</f>
        <v/>
      </c>
      <c r="W1383" s="516" t="str">
        <f>四年级一分钟跳绳得分</f>
        <v/>
      </c>
      <c r="X1383" s="517" t="str">
        <f>四年级等级</f>
        <v/>
      </c>
      <c r="Y1383" s="515" t="str">
        <f>四年级仰卧起坐得分</f>
        <v/>
      </c>
      <c r="Z1383" s="518" t="str">
        <f>四年级等级</f>
        <v/>
      </c>
      <c r="AA1383" s="533"/>
      <c r="AB1383" s="515"/>
      <c r="AC1383" s="533" t="str">
        <f>四年级跳绳附加分</f>
        <v/>
      </c>
      <c r="AD1383" s="534" t="str">
        <f>四年级标准分</f>
        <v/>
      </c>
      <c r="AE1383" s="534" t="str">
        <f>四年级总分</f>
        <v/>
      </c>
      <c r="AF1383" s="517" t="str">
        <f>四年级等级</f>
        <v/>
      </c>
    </row>
    <row r="1384" spans="1:32">
      <c r="A1384" s="476">
        <v>420</v>
      </c>
      <c r="B1384" s="477">
        <v>52</v>
      </c>
      <c r="C1384" s="632"/>
      <c r="D1384" s="633"/>
      <c r="E1384" s="632"/>
      <c r="F1384" s="625"/>
      <c r="G1384" s="608"/>
      <c r="H1384" s="475"/>
      <c r="I1384" s="613"/>
      <c r="J1384" s="614"/>
      <c r="K1384" s="614"/>
      <c r="L1384" s="615"/>
      <c r="M1384" s="644"/>
      <c r="N1384" s="505" t="str">
        <f>四年级BMI</f>
        <v/>
      </c>
      <c r="O1384" s="499" t="str">
        <f>四年级BMI等级</f>
        <v/>
      </c>
      <c r="P1384" s="500" t="str">
        <f>四年级BMI得分</f>
        <v/>
      </c>
      <c r="Q1384" s="515" t="str">
        <f>四年级肺活量得分</f>
        <v/>
      </c>
      <c r="R1384" s="512" t="str">
        <f>四年级等级</f>
        <v/>
      </c>
      <c r="S1384" s="516" t="str">
        <f>四年级50米跑得分</f>
        <v/>
      </c>
      <c r="T1384" s="517" t="str">
        <f>四年级等级</f>
        <v/>
      </c>
      <c r="U1384" s="516" t="str">
        <f>四年级坐位体前屈得分</f>
        <v/>
      </c>
      <c r="V1384" s="517" t="str">
        <f>四年级等级</f>
        <v/>
      </c>
      <c r="W1384" s="516" t="str">
        <f>四年级一分钟跳绳得分</f>
        <v/>
      </c>
      <c r="X1384" s="517" t="str">
        <f>四年级等级</f>
        <v/>
      </c>
      <c r="Y1384" s="515" t="str">
        <f>四年级仰卧起坐得分</f>
        <v/>
      </c>
      <c r="Z1384" s="518" t="str">
        <f>四年级等级</f>
        <v/>
      </c>
      <c r="AA1384" s="533"/>
      <c r="AB1384" s="515"/>
      <c r="AC1384" s="533" t="str">
        <f>四年级跳绳附加分</f>
        <v/>
      </c>
      <c r="AD1384" s="534" t="str">
        <f>四年级标准分</f>
        <v/>
      </c>
      <c r="AE1384" s="534" t="str">
        <f>四年级总分</f>
        <v/>
      </c>
      <c r="AF1384" s="517" t="str">
        <f>四年级等级</f>
        <v/>
      </c>
    </row>
    <row r="1385" spans="1:32">
      <c r="A1385" s="476">
        <v>420</v>
      </c>
      <c r="B1385" s="477">
        <v>53</v>
      </c>
      <c r="C1385" s="632"/>
      <c r="D1385" s="633"/>
      <c r="E1385" s="632"/>
      <c r="F1385" s="625"/>
      <c r="G1385" s="608"/>
      <c r="H1385" s="475"/>
      <c r="I1385" s="613"/>
      <c r="J1385" s="614"/>
      <c r="K1385" s="614"/>
      <c r="L1385" s="615"/>
      <c r="M1385" s="644"/>
      <c r="N1385" s="505" t="str">
        <f>四年级BMI</f>
        <v/>
      </c>
      <c r="O1385" s="499" t="str">
        <f>四年级BMI等级</f>
        <v/>
      </c>
      <c r="P1385" s="500" t="str">
        <f>四年级BMI得分</f>
        <v/>
      </c>
      <c r="Q1385" s="515" t="str">
        <f>四年级肺活量得分</f>
        <v/>
      </c>
      <c r="R1385" s="512" t="str">
        <f>四年级等级</f>
        <v/>
      </c>
      <c r="S1385" s="516" t="str">
        <f>四年级50米跑得分</f>
        <v/>
      </c>
      <c r="T1385" s="517" t="str">
        <f>四年级等级</f>
        <v/>
      </c>
      <c r="U1385" s="516" t="str">
        <f>四年级坐位体前屈得分</f>
        <v/>
      </c>
      <c r="V1385" s="517" t="str">
        <f>四年级等级</f>
        <v/>
      </c>
      <c r="W1385" s="516" t="str">
        <f>四年级一分钟跳绳得分</f>
        <v/>
      </c>
      <c r="X1385" s="517" t="str">
        <f>四年级等级</f>
        <v/>
      </c>
      <c r="Y1385" s="515" t="str">
        <f>四年级仰卧起坐得分</f>
        <v/>
      </c>
      <c r="Z1385" s="518" t="str">
        <f>四年级等级</f>
        <v/>
      </c>
      <c r="AA1385" s="533"/>
      <c r="AB1385" s="515"/>
      <c r="AC1385" s="533" t="str">
        <f>四年级跳绳附加分</f>
        <v/>
      </c>
      <c r="AD1385" s="534" t="str">
        <f>四年级标准分</f>
        <v/>
      </c>
      <c r="AE1385" s="534" t="str">
        <f>四年级总分</f>
        <v/>
      </c>
      <c r="AF1385" s="517" t="str">
        <f>四年级等级</f>
        <v/>
      </c>
    </row>
    <row r="1386" spans="1:32">
      <c r="A1386" s="476">
        <v>420</v>
      </c>
      <c r="B1386" s="477">
        <v>54</v>
      </c>
      <c r="C1386" s="632"/>
      <c r="D1386" s="633"/>
      <c r="E1386" s="632"/>
      <c r="F1386" s="625"/>
      <c r="G1386" s="608"/>
      <c r="H1386" s="475"/>
      <c r="I1386" s="613"/>
      <c r="J1386" s="614"/>
      <c r="K1386" s="614"/>
      <c r="L1386" s="615"/>
      <c r="M1386" s="644"/>
      <c r="N1386" s="505" t="str">
        <f>四年级BMI</f>
        <v/>
      </c>
      <c r="O1386" s="499" t="str">
        <f>四年级BMI等级</f>
        <v/>
      </c>
      <c r="P1386" s="500" t="str">
        <f>四年级BMI得分</f>
        <v/>
      </c>
      <c r="Q1386" s="515" t="str">
        <f>四年级肺活量得分</f>
        <v/>
      </c>
      <c r="R1386" s="512" t="str">
        <f>四年级等级</f>
        <v/>
      </c>
      <c r="S1386" s="516" t="str">
        <f>四年级50米跑得分</f>
        <v/>
      </c>
      <c r="T1386" s="517" t="str">
        <f>四年级等级</f>
        <v/>
      </c>
      <c r="U1386" s="516" t="str">
        <f>四年级坐位体前屈得分</f>
        <v/>
      </c>
      <c r="V1386" s="517" t="str">
        <f>四年级等级</f>
        <v/>
      </c>
      <c r="W1386" s="516" t="str">
        <f>四年级一分钟跳绳得分</f>
        <v/>
      </c>
      <c r="X1386" s="517" t="str">
        <f>四年级等级</f>
        <v/>
      </c>
      <c r="Y1386" s="515" t="str">
        <f>四年级仰卧起坐得分</f>
        <v/>
      </c>
      <c r="Z1386" s="518" t="str">
        <f>四年级等级</f>
        <v/>
      </c>
      <c r="AA1386" s="533"/>
      <c r="AB1386" s="515"/>
      <c r="AC1386" s="533" t="str">
        <f>四年级跳绳附加分</f>
        <v/>
      </c>
      <c r="AD1386" s="534" t="str">
        <f>四年级标准分</f>
        <v/>
      </c>
      <c r="AE1386" s="534" t="str">
        <f>四年级总分</f>
        <v/>
      </c>
      <c r="AF1386" s="517" t="str">
        <f>四年级等级</f>
        <v/>
      </c>
    </row>
    <row r="1387" spans="1:32">
      <c r="A1387" s="476">
        <v>420</v>
      </c>
      <c r="B1387" s="477">
        <v>55</v>
      </c>
      <c r="C1387" s="632"/>
      <c r="D1387" s="633"/>
      <c r="E1387" s="632"/>
      <c r="F1387" s="625"/>
      <c r="G1387" s="608"/>
      <c r="H1387" s="475"/>
      <c r="I1387" s="613"/>
      <c r="J1387" s="614"/>
      <c r="K1387" s="614"/>
      <c r="L1387" s="615"/>
      <c r="M1387" s="644"/>
      <c r="N1387" s="505" t="str">
        <f>四年级BMI</f>
        <v/>
      </c>
      <c r="O1387" s="499" t="str">
        <f>四年级BMI等级</f>
        <v/>
      </c>
      <c r="P1387" s="500" t="str">
        <f>四年级BMI得分</f>
        <v/>
      </c>
      <c r="Q1387" s="515" t="str">
        <f>四年级肺活量得分</f>
        <v/>
      </c>
      <c r="R1387" s="512" t="str">
        <f>四年级等级</f>
        <v/>
      </c>
      <c r="S1387" s="516" t="str">
        <f>四年级50米跑得分</f>
        <v/>
      </c>
      <c r="T1387" s="517" t="str">
        <f>四年级等级</f>
        <v/>
      </c>
      <c r="U1387" s="516" t="str">
        <f>四年级坐位体前屈得分</f>
        <v/>
      </c>
      <c r="V1387" s="517" t="str">
        <f>四年级等级</f>
        <v/>
      </c>
      <c r="W1387" s="516" t="str">
        <f>四年级一分钟跳绳得分</f>
        <v/>
      </c>
      <c r="X1387" s="517" t="str">
        <f>四年级等级</f>
        <v/>
      </c>
      <c r="Y1387" s="515" t="str">
        <f>四年级仰卧起坐得分</f>
        <v/>
      </c>
      <c r="Z1387" s="518" t="str">
        <f>四年级等级</f>
        <v/>
      </c>
      <c r="AA1387" s="533"/>
      <c r="AB1387" s="515"/>
      <c r="AC1387" s="533" t="str">
        <f>四年级跳绳附加分</f>
        <v/>
      </c>
      <c r="AD1387" s="534" t="str">
        <f>四年级标准分</f>
        <v/>
      </c>
      <c r="AE1387" s="534" t="str">
        <f>四年级总分</f>
        <v/>
      </c>
      <c r="AF1387" s="517" t="str">
        <f>四年级等级</f>
        <v/>
      </c>
    </row>
    <row r="1388" spans="1:32">
      <c r="A1388" s="476">
        <v>420</v>
      </c>
      <c r="B1388" s="477">
        <v>56</v>
      </c>
      <c r="C1388" s="632"/>
      <c r="D1388" s="633"/>
      <c r="E1388" s="632"/>
      <c r="F1388" s="625"/>
      <c r="G1388" s="608"/>
      <c r="H1388" s="475"/>
      <c r="I1388" s="613"/>
      <c r="J1388" s="614"/>
      <c r="K1388" s="614"/>
      <c r="L1388" s="615"/>
      <c r="M1388" s="644"/>
      <c r="N1388" s="505" t="str">
        <f>四年级BMI</f>
        <v/>
      </c>
      <c r="O1388" s="499" t="str">
        <f>四年级BMI等级</f>
        <v/>
      </c>
      <c r="P1388" s="500" t="str">
        <f>四年级BMI得分</f>
        <v/>
      </c>
      <c r="Q1388" s="515" t="str">
        <f>四年级肺活量得分</f>
        <v/>
      </c>
      <c r="R1388" s="512" t="str">
        <f>四年级等级</f>
        <v/>
      </c>
      <c r="S1388" s="516" t="str">
        <f>四年级50米跑得分</f>
        <v/>
      </c>
      <c r="T1388" s="517" t="str">
        <f>四年级等级</f>
        <v/>
      </c>
      <c r="U1388" s="516" t="str">
        <f>四年级坐位体前屈得分</f>
        <v/>
      </c>
      <c r="V1388" s="517" t="str">
        <f>四年级等级</f>
        <v/>
      </c>
      <c r="W1388" s="516" t="str">
        <f>四年级一分钟跳绳得分</f>
        <v/>
      </c>
      <c r="X1388" s="517" t="str">
        <f>四年级等级</f>
        <v/>
      </c>
      <c r="Y1388" s="515" t="str">
        <f>四年级仰卧起坐得分</f>
        <v/>
      </c>
      <c r="Z1388" s="518" t="str">
        <f>四年级等级</f>
        <v/>
      </c>
      <c r="AA1388" s="533"/>
      <c r="AB1388" s="515"/>
      <c r="AC1388" s="533" t="str">
        <f>四年级跳绳附加分</f>
        <v/>
      </c>
      <c r="AD1388" s="534" t="str">
        <f>四年级标准分</f>
        <v/>
      </c>
      <c r="AE1388" s="534" t="str">
        <f>四年级总分</f>
        <v/>
      </c>
      <c r="AF1388" s="517" t="str">
        <f>四年级等级</f>
        <v/>
      </c>
    </row>
    <row r="1389" spans="1:32">
      <c r="A1389" s="476">
        <v>420</v>
      </c>
      <c r="B1389" s="477">
        <v>57</v>
      </c>
      <c r="C1389" s="632"/>
      <c r="D1389" s="633"/>
      <c r="E1389" s="632"/>
      <c r="F1389" s="625"/>
      <c r="G1389" s="608"/>
      <c r="H1389" s="475"/>
      <c r="I1389" s="613"/>
      <c r="J1389" s="614"/>
      <c r="K1389" s="614"/>
      <c r="L1389" s="615"/>
      <c r="M1389" s="644"/>
      <c r="N1389" s="505" t="str">
        <f>四年级BMI</f>
        <v/>
      </c>
      <c r="O1389" s="499" t="str">
        <f>四年级BMI等级</f>
        <v/>
      </c>
      <c r="P1389" s="500" t="str">
        <f>四年级BMI得分</f>
        <v/>
      </c>
      <c r="Q1389" s="515" t="str">
        <f>四年级肺活量得分</f>
        <v/>
      </c>
      <c r="R1389" s="512" t="str">
        <f>四年级等级</f>
        <v/>
      </c>
      <c r="S1389" s="516" t="str">
        <f>四年级50米跑得分</f>
        <v/>
      </c>
      <c r="T1389" s="517" t="str">
        <f>四年级等级</f>
        <v/>
      </c>
      <c r="U1389" s="516" t="str">
        <f>四年级坐位体前屈得分</f>
        <v/>
      </c>
      <c r="V1389" s="517" t="str">
        <f>四年级等级</f>
        <v/>
      </c>
      <c r="W1389" s="516" t="str">
        <f>四年级一分钟跳绳得分</f>
        <v/>
      </c>
      <c r="X1389" s="517" t="str">
        <f>四年级等级</f>
        <v/>
      </c>
      <c r="Y1389" s="515" t="str">
        <f>四年级仰卧起坐得分</f>
        <v/>
      </c>
      <c r="Z1389" s="518" t="str">
        <f>四年级等级</f>
        <v/>
      </c>
      <c r="AA1389" s="533"/>
      <c r="AB1389" s="515"/>
      <c r="AC1389" s="533" t="str">
        <f>四年级跳绳附加分</f>
        <v/>
      </c>
      <c r="AD1389" s="534" t="str">
        <f>四年级标准分</f>
        <v/>
      </c>
      <c r="AE1389" s="534" t="str">
        <f>四年级总分</f>
        <v/>
      </c>
      <c r="AF1389" s="517" t="str">
        <f>四年级等级</f>
        <v/>
      </c>
    </row>
    <row r="1390" spans="1:32">
      <c r="A1390" s="476">
        <v>420</v>
      </c>
      <c r="B1390" s="477">
        <v>58</v>
      </c>
      <c r="C1390" s="632"/>
      <c r="D1390" s="633"/>
      <c r="E1390" s="632"/>
      <c r="F1390" s="625"/>
      <c r="G1390" s="608"/>
      <c r="H1390" s="475"/>
      <c r="I1390" s="613"/>
      <c r="J1390" s="614"/>
      <c r="K1390" s="614"/>
      <c r="L1390" s="615"/>
      <c r="M1390" s="644"/>
      <c r="N1390" s="505" t="str">
        <f>四年级BMI</f>
        <v/>
      </c>
      <c r="O1390" s="499" t="str">
        <f>四年级BMI等级</f>
        <v/>
      </c>
      <c r="P1390" s="500" t="str">
        <f>四年级BMI得分</f>
        <v/>
      </c>
      <c r="Q1390" s="515" t="str">
        <f>四年级肺活量得分</f>
        <v/>
      </c>
      <c r="R1390" s="512" t="str">
        <f>四年级等级</f>
        <v/>
      </c>
      <c r="S1390" s="516" t="str">
        <f>四年级50米跑得分</f>
        <v/>
      </c>
      <c r="T1390" s="517" t="str">
        <f>四年级等级</f>
        <v/>
      </c>
      <c r="U1390" s="516" t="str">
        <f>四年级坐位体前屈得分</f>
        <v/>
      </c>
      <c r="V1390" s="517" t="str">
        <f>四年级等级</f>
        <v/>
      </c>
      <c r="W1390" s="516" t="str">
        <f>四年级一分钟跳绳得分</f>
        <v/>
      </c>
      <c r="X1390" s="517" t="str">
        <f>四年级等级</f>
        <v/>
      </c>
      <c r="Y1390" s="515" t="str">
        <f>四年级仰卧起坐得分</f>
        <v/>
      </c>
      <c r="Z1390" s="518" t="str">
        <f>四年级等级</f>
        <v/>
      </c>
      <c r="AA1390" s="533"/>
      <c r="AB1390" s="515"/>
      <c r="AC1390" s="533" t="str">
        <f>四年级跳绳附加分</f>
        <v/>
      </c>
      <c r="AD1390" s="534" t="str">
        <f>四年级标准分</f>
        <v/>
      </c>
      <c r="AE1390" s="534" t="str">
        <f>四年级总分</f>
        <v/>
      </c>
      <c r="AF1390" s="517" t="str">
        <f>四年级等级</f>
        <v/>
      </c>
    </row>
    <row r="1391" spans="1:32">
      <c r="A1391" s="476">
        <v>420</v>
      </c>
      <c r="B1391" s="477">
        <v>59</v>
      </c>
      <c r="C1391" s="632"/>
      <c r="D1391" s="633"/>
      <c r="E1391" s="632"/>
      <c r="F1391" s="625"/>
      <c r="G1391" s="608"/>
      <c r="H1391" s="475"/>
      <c r="I1391" s="613"/>
      <c r="J1391" s="614"/>
      <c r="K1391" s="614"/>
      <c r="L1391" s="615"/>
      <c r="M1391" s="644"/>
      <c r="N1391" s="505" t="str">
        <f>四年级BMI</f>
        <v/>
      </c>
      <c r="O1391" s="499" t="str">
        <f>四年级BMI等级</f>
        <v/>
      </c>
      <c r="P1391" s="500" t="str">
        <f>四年级BMI得分</f>
        <v/>
      </c>
      <c r="Q1391" s="515" t="str">
        <f>四年级肺活量得分</f>
        <v/>
      </c>
      <c r="R1391" s="512" t="str">
        <f>四年级等级</f>
        <v/>
      </c>
      <c r="S1391" s="516" t="str">
        <f>四年级50米跑得分</f>
        <v/>
      </c>
      <c r="T1391" s="517" t="str">
        <f>四年级等级</f>
        <v/>
      </c>
      <c r="U1391" s="516" t="str">
        <f>四年级坐位体前屈得分</f>
        <v/>
      </c>
      <c r="V1391" s="517" t="str">
        <f>四年级等级</f>
        <v/>
      </c>
      <c r="W1391" s="516" t="str">
        <f>四年级一分钟跳绳得分</f>
        <v/>
      </c>
      <c r="X1391" s="517" t="str">
        <f>四年级等级</f>
        <v/>
      </c>
      <c r="Y1391" s="515" t="str">
        <f>四年级仰卧起坐得分</f>
        <v/>
      </c>
      <c r="Z1391" s="518" t="str">
        <f>四年级等级</f>
        <v/>
      </c>
      <c r="AA1391" s="533"/>
      <c r="AB1391" s="515"/>
      <c r="AC1391" s="533" t="str">
        <f>四年级跳绳附加分</f>
        <v/>
      </c>
      <c r="AD1391" s="534" t="str">
        <f>四年级标准分</f>
        <v/>
      </c>
      <c r="AE1391" s="534" t="str">
        <f>四年级总分</f>
        <v/>
      </c>
      <c r="AF1391" s="517" t="str">
        <f>四年级等级</f>
        <v/>
      </c>
    </row>
    <row r="1392" spans="1:32">
      <c r="A1392" s="476">
        <v>420</v>
      </c>
      <c r="B1392" s="477">
        <v>60</v>
      </c>
      <c r="C1392" s="632"/>
      <c r="D1392" s="633"/>
      <c r="E1392" s="632"/>
      <c r="F1392" s="625"/>
      <c r="G1392" s="608"/>
      <c r="H1392" s="475"/>
      <c r="I1392" s="613"/>
      <c r="J1392" s="614"/>
      <c r="K1392" s="614"/>
      <c r="L1392" s="615"/>
      <c r="M1392" s="644"/>
      <c r="N1392" s="505" t="str">
        <f>四年级BMI</f>
        <v/>
      </c>
      <c r="O1392" s="499" t="str">
        <f>四年级BMI等级</f>
        <v/>
      </c>
      <c r="P1392" s="500" t="str">
        <f>四年级BMI得分</f>
        <v/>
      </c>
      <c r="Q1392" s="515" t="str">
        <f>四年级肺活量得分</f>
        <v/>
      </c>
      <c r="R1392" s="512" t="str">
        <f>四年级等级</f>
        <v/>
      </c>
      <c r="S1392" s="516" t="str">
        <f>四年级50米跑得分</f>
        <v/>
      </c>
      <c r="T1392" s="517" t="str">
        <f>四年级等级</f>
        <v/>
      </c>
      <c r="U1392" s="516" t="str">
        <f>四年级坐位体前屈得分</f>
        <v/>
      </c>
      <c r="V1392" s="517" t="str">
        <f>四年级等级</f>
        <v/>
      </c>
      <c r="W1392" s="516" t="str">
        <f>四年级一分钟跳绳得分</f>
        <v/>
      </c>
      <c r="X1392" s="517" t="str">
        <f>四年级等级</f>
        <v/>
      </c>
      <c r="Y1392" s="515" t="str">
        <f>四年级仰卧起坐得分</f>
        <v/>
      </c>
      <c r="Z1392" s="518" t="str">
        <f>四年级等级</f>
        <v/>
      </c>
      <c r="AA1392" s="533"/>
      <c r="AB1392" s="515"/>
      <c r="AC1392" s="533" t="str">
        <f>四年级跳绳附加分</f>
        <v/>
      </c>
      <c r="AD1392" s="534" t="str">
        <f>四年级标准分</f>
        <v/>
      </c>
      <c r="AE1392" s="534" t="str">
        <f>四年级总分</f>
        <v/>
      </c>
      <c r="AF1392" s="517" t="str">
        <f>四年级等级</f>
        <v/>
      </c>
    </row>
    <row r="1393" spans="1:32">
      <c r="A1393" s="476">
        <v>420</v>
      </c>
      <c r="B1393" s="477">
        <v>61</v>
      </c>
      <c r="C1393" s="632"/>
      <c r="D1393" s="633"/>
      <c r="E1393" s="632"/>
      <c r="F1393" s="625"/>
      <c r="G1393" s="608"/>
      <c r="H1393" s="475"/>
      <c r="I1393" s="613"/>
      <c r="J1393" s="614"/>
      <c r="K1393" s="614"/>
      <c r="L1393" s="615"/>
      <c r="M1393" s="644"/>
      <c r="N1393" s="505" t="str">
        <f>四年级BMI</f>
        <v/>
      </c>
      <c r="O1393" s="499" t="str">
        <f>四年级BMI等级</f>
        <v/>
      </c>
      <c r="P1393" s="500" t="str">
        <f>四年级BMI得分</f>
        <v/>
      </c>
      <c r="Q1393" s="515" t="str">
        <f>四年级肺活量得分</f>
        <v/>
      </c>
      <c r="R1393" s="512" t="str">
        <f>四年级等级</f>
        <v/>
      </c>
      <c r="S1393" s="516" t="str">
        <f>四年级50米跑得分</f>
        <v/>
      </c>
      <c r="T1393" s="517" t="str">
        <f>四年级等级</f>
        <v/>
      </c>
      <c r="U1393" s="516" t="str">
        <f>四年级坐位体前屈得分</f>
        <v/>
      </c>
      <c r="V1393" s="517" t="str">
        <f>四年级等级</f>
        <v/>
      </c>
      <c r="W1393" s="516" t="str">
        <f>四年级一分钟跳绳得分</f>
        <v/>
      </c>
      <c r="X1393" s="517" t="str">
        <f>四年级等级</f>
        <v/>
      </c>
      <c r="Y1393" s="515" t="str">
        <f>四年级仰卧起坐得分</f>
        <v/>
      </c>
      <c r="Z1393" s="518" t="str">
        <f>四年级等级</f>
        <v/>
      </c>
      <c r="AA1393" s="533"/>
      <c r="AB1393" s="515"/>
      <c r="AC1393" s="533" t="str">
        <f>四年级跳绳附加分</f>
        <v/>
      </c>
      <c r="AD1393" s="534" t="str">
        <f>四年级标准分</f>
        <v/>
      </c>
      <c r="AE1393" s="534" t="str">
        <f>四年级总分</f>
        <v/>
      </c>
      <c r="AF1393" s="517" t="str">
        <f>四年级等级</f>
        <v/>
      </c>
    </row>
    <row r="1394" spans="1:32">
      <c r="A1394" s="476">
        <v>420</v>
      </c>
      <c r="B1394" s="477">
        <v>62</v>
      </c>
      <c r="C1394" s="632"/>
      <c r="D1394" s="633"/>
      <c r="E1394" s="632"/>
      <c r="F1394" s="625"/>
      <c r="G1394" s="608"/>
      <c r="H1394" s="475"/>
      <c r="I1394" s="613"/>
      <c r="J1394" s="614"/>
      <c r="K1394" s="614"/>
      <c r="L1394" s="615"/>
      <c r="M1394" s="644"/>
      <c r="N1394" s="505" t="str">
        <f>四年级BMI</f>
        <v/>
      </c>
      <c r="O1394" s="499" t="str">
        <f>四年级BMI等级</f>
        <v/>
      </c>
      <c r="P1394" s="500" t="str">
        <f>四年级BMI得分</f>
        <v/>
      </c>
      <c r="Q1394" s="515" t="str">
        <f>四年级肺活量得分</f>
        <v/>
      </c>
      <c r="R1394" s="512" t="str">
        <f>四年级等级</f>
        <v/>
      </c>
      <c r="S1394" s="516" t="str">
        <f>四年级50米跑得分</f>
        <v/>
      </c>
      <c r="T1394" s="517" t="str">
        <f>四年级等级</f>
        <v/>
      </c>
      <c r="U1394" s="516" t="str">
        <f>四年级坐位体前屈得分</f>
        <v/>
      </c>
      <c r="V1394" s="517" t="str">
        <f>四年级等级</f>
        <v/>
      </c>
      <c r="W1394" s="516" t="str">
        <f>四年级一分钟跳绳得分</f>
        <v/>
      </c>
      <c r="X1394" s="517" t="str">
        <f>四年级等级</f>
        <v/>
      </c>
      <c r="Y1394" s="515" t="str">
        <f>四年级仰卧起坐得分</f>
        <v/>
      </c>
      <c r="Z1394" s="518" t="str">
        <f>四年级等级</f>
        <v/>
      </c>
      <c r="AA1394" s="533"/>
      <c r="AB1394" s="515"/>
      <c r="AC1394" s="533" t="str">
        <f>四年级跳绳附加分</f>
        <v/>
      </c>
      <c r="AD1394" s="534" t="str">
        <f>四年级标准分</f>
        <v/>
      </c>
      <c r="AE1394" s="534" t="str">
        <f>四年级总分</f>
        <v/>
      </c>
      <c r="AF1394" s="517" t="str">
        <f>四年级等级</f>
        <v/>
      </c>
    </row>
    <row r="1395" spans="1:32">
      <c r="A1395" s="476">
        <v>420</v>
      </c>
      <c r="B1395" s="477">
        <v>63</v>
      </c>
      <c r="C1395" s="632"/>
      <c r="D1395" s="633"/>
      <c r="E1395" s="632"/>
      <c r="F1395" s="625"/>
      <c r="G1395" s="608"/>
      <c r="H1395" s="475"/>
      <c r="I1395" s="613"/>
      <c r="J1395" s="614"/>
      <c r="K1395" s="614"/>
      <c r="L1395" s="615"/>
      <c r="M1395" s="644"/>
      <c r="N1395" s="505" t="str">
        <f>四年级BMI</f>
        <v/>
      </c>
      <c r="O1395" s="499" t="str">
        <f>四年级BMI等级</f>
        <v/>
      </c>
      <c r="P1395" s="500" t="str">
        <f>四年级BMI得分</f>
        <v/>
      </c>
      <c r="Q1395" s="515" t="str">
        <f>四年级肺活量得分</f>
        <v/>
      </c>
      <c r="R1395" s="512" t="str">
        <f>四年级等级</f>
        <v/>
      </c>
      <c r="S1395" s="516" t="str">
        <f>四年级50米跑得分</f>
        <v/>
      </c>
      <c r="T1395" s="517" t="str">
        <f>四年级等级</f>
        <v/>
      </c>
      <c r="U1395" s="516" t="str">
        <f>四年级坐位体前屈得分</f>
        <v/>
      </c>
      <c r="V1395" s="517" t="str">
        <f>四年级等级</f>
        <v/>
      </c>
      <c r="W1395" s="516" t="str">
        <f>四年级一分钟跳绳得分</f>
        <v/>
      </c>
      <c r="X1395" s="517" t="str">
        <f>四年级等级</f>
        <v/>
      </c>
      <c r="Y1395" s="515" t="str">
        <f>四年级仰卧起坐得分</f>
        <v/>
      </c>
      <c r="Z1395" s="518" t="str">
        <f>四年级等级</f>
        <v/>
      </c>
      <c r="AA1395" s="533"/>
      <c r="AB1395" s="515"/>
      <c r="AC1395" s="533" t="str">
        <f>四年级跳绳附加分</f>
        <v/>
      </c>
      <c r="AD1395" s="534" t="str">
        <f>四年级标准分</f>
        <v/>
      </c>
      <c r="AE1395" s="534" t="str">
        <f>四年级总分</f>
        <v/>
      </c>
      <c r="AF1395" s="517" t="str">
        <f>四年级等级</f>
        <v/>
      </c>
    </row>
    <row r="1396" spans="1:32">
      <c r="A1396" s="476">
        <v>420</v>
      </c>
      <c r="B1396" s="477">
        <v>64</v>
      </c>
      <c r="C1396" s="632"/>
      <c r="D1396" s="633"/>
      <c r="E1396" s="632"/>
      <c r="F1396" s="625"/>
      <c r="G1396" s="608"/>
      <c r="H1396" s="475"/>
      <c r="I1396" s="613"/>
      <c r="J1396" s="614"/>
      <c r="K1396" s="614"/>
      <c r="L1396" s="615"/>
      <c r="M1396" s="644"/>
      <c r="N1396" s="505" t="str">
        <f>四年级BMI</f>
        <v/>
      </c>
      <c r="O1396" s="499" t="str">
        <f>四年级BMI等级</f>
        <v/>
      </c>
      <c r="P1396" s="500" t="str">
        <f>四年级BMI得分</f>
        <v/>
      </c>
      <c r="Q1396" s="515" t="str">
        <f>四年级肺活量得分</f>
        <v/>
      </c>
      <c r="R1396" s="512" t="str">
        <f>四年级等级</f>
        <v/>
      </c>
      <c r="S1396" s="516" t="str">
        <f>四年级50米跑得分</f>
        <v/>
      </c>
      <c r="T1396" s="517" t="str">
        <f>四年级等级</f>
        <v/>
      </c>
      <c r="U1396" s="516" t="str">
        <f>四年级坐位体前屈得分</f>
        <v/>
      </c>
      <c r="V1396" s="517" t="str">
        <f>四年级等级</f>
        <v/>
      </c>
      <c r="W1396" s="516" t="str">
        <f>四年级一分钟跳绳得分</f>
        <v/>
      </c>
      <c r="X1396" s="517" t="str">
        <f>四年级等级</f>
        <v/>
      </c>
      <c r="Y1396" s="515" t="str">
        <f>四年级仰卧起坐得分</f>
        <v/>
      </c>
      <c r="Z1396" s="518" t="str">
        <f>四年级等级</f>
        <v/>
      </c>
      <c r="AA1396" s="533"/>
      <c r="AB1396" s="515"/>
      <c r="AC1396" s="533" t="str">
        <f>四年级跳绳附加分</f>
        <v/>
      </c>
      <c r="AD1396" s="534" t="str">
        <f>四年级标准分</f>
        <v/>
      </c>
      <c r="AE1396" s="534" t="str">
        <f>四年级总分</f>
        <v/>
      </c>
      <c r="AF1396" s="517" t="str">
        <f>四年级等级</f>
        <v/>
      </c>
    </row>
    <row r="1397" spans="1:32">
      <c r="A1397" s="476">
        <v>420</v>
      </c>
      <c r="B1397" s="477">
        <v>65</v>
      </c>
      <c r="C1397" s="632"/>
      <c r="D1397" s="633"/>
      <c r="E1397" s="632"/>
      <c r="F1397" s="625"/>
      <c r="G1397" s="608"/>
      <c r="H1397" s="475"/>
      <c r="I1397" s="613"/>
      <c r="J1397" s="614"/>
      <c r="K1397" s="614"/>
      <c r="L1397" s="615"/>
      <c r="M1397" s="644"/>
      <c r="N1397" s="505" t="str">
        <f>四年级BMI</f>
        <v/>
      </c>
      <c r="O1397" s="499" t="str">
        <f>四年级BMI等级</f>
        <v/>
      </c>
      <c r="P1397" s="500" t="str">
        <f>四年级BMI得分</f>
        <v/>
      </c>
      <c r="Q1397" s="515" t="str">
        <f>四年级肺活量得分</f>
        <v/>
      </c>
      <c r="R1397" s="512" t="str">
        <f>四年级等级</f>
        <v/>
      </c>
      <c r="S1397" s="516" t="str">
        <f>四年级50米跑得分</f>
        <v/>
      </c>
      <c r="T1397" s="517" t="str">
        <f>四年级等级</f>
        <v/>
      </c>
      <c r="U1397" s="516" t="str">
        <f>四年级坐位体前屈得分</f>
        <v/>
      </c>
      <c r="V1397" s="517" t="str">
        <f>四年级等级</f>
        <v/>
      </c>
      <c r="W1397" s="516" t="str">
        <f>四年级一分钟跳绳得分</f>
        <v/>
      </c>
      <c r="X1397" s="517" t="str">
        <f>四年级等级</f>
        <v/>
      </c>
      <c r="Y1397" s="515" t="str">
        <f>四年级仰卧起坐得分</f>
        <v/>
      </c>
      <c r="Z1397" s="518" t="str">
        <f>四年级等级</f>
        <v/>
      </c>
      <c r="AA1397" s="533"/>
      <c r="AB1397" s="515"/>
      <c r="AC1397" s="533" t="str">
        <f>四年级跳绳附加分</f>
        <v/>
      </c>
      <c r="AD1397" s="534" t="str">
        <f>四年级标准分</f>
        <v/>
      </c>
      <c r="AE1397" s="534" t="str">
        <f>四年级总分</f>
        <v/>
      </c>
      <c r="AF1397" s="517" t="str">
        <f>四年级等级</f>
        <v/>
      </c>
    </row>
    <row r="1398" spans="1:32">
      <c r="A1398" s="476">
        <v>420</v>
      </c>
      <c r="B1398" s="477">
        <v>66</v>
      </c>
      <c r="C1398" s="632"/>
      <c r="D1398" s="633"/>
      <c r="E1398" s="632"/>
      <c r="F1398" s="625"/>
      <c r="G1398" s="608"/>
      <c r="H1398" s="475"/>
      <c r="I1398" s="613"/>
      <c r="J1398" s="614"/>
      <c r="K1398" s="614"/>
      <c r="L1398" s="615"/>
      <c r="M1398" s="644"/>
      <c r="N1398" s="505" t="str">
        <f>四年级BMI</f>
        <v/>
      </c>
      <c r="O1398" s="499" t="str">
        <f>四年级BMI等级</f>
        <v/>
      </c>
      <c r="P1398" s="500" t="str">
        <f>四年级BMI得分</f>
        <v/>
      </c>
      <c r="Q1398" s="515" t="str">
        <f>四年级肺活量得分</f>
        <v/>
      </c>
      <c r="R1398" s="512" t="str">
        <f>四年级等级</f>
        <v/>
      </c>
      <c r="S1398" s="516" t="str">
        <f>四年级50米跑得分</f>
        <v/>
      </c>
      <c r="T1398" s="517" t="str">
        <f>四年级等级</f>
        <v/>
      </c>
      <c r="U1398" s="516" t="str">
        <f>四年级坐位体前屈得分</f>
        <v/>
      </c>
      <c r="V1398" s="517" t="str">
        <f>四年级等级</f>
        <v/>
      </c>
      <c r="W1398" s="516" t="str">
        <f>四年级一分钟跳绳得分</f>
        <v/>
      </c>
      <c r="X1398" s="517" t="str">
        <f>四年级等级</f>
        <v/>
      </c>
      <c r="Y1398" s="515" t="str">
        <f>四年级仰卧起坐得分</f>
        <v/>
      </c>
      <c r="Z1398" s="518" t="str">
        <f>四年级等级</f>
        <v/>
      </c>
      <c r="AA1398" s="533"/>
      <c r="AB1398" s="515"/>
      <c r="AC1398" s="533" t="str">
        <f>四年级跳绳附加分</f>
        <v/>
      </c>
      <c r="AD1398" s="534" t="str">
        <f>四年级标准分</f>
        <v/>
      </c>
      <c r="AE1398" s="534" t="str">
        <f>四年级总分</f>
        <v/>
      </c>
      <c r="AF1398" s="517" t="str">
        <f>四年级等级</f>
        <v/>
      </c>
    </row>
    <row r="1399" spans="1:32">
      <c r="A1399" s="476">
        <v>420</v>
      </c>
      <c r="B1399" s="477">
        <v>67</v>
      </c>
      <c r="C1399" s="632"/>
      <c r="D1399" s="633"/>
      <c r="E1399" s="632"/>
      <c r="F1399" s="625"/>
      <c r="G1399" s="608"/>
      <c r="H1399" s="475"/>
      <c r="I1399" s="613"/>
      <c r="J1399" s="614"/>
      <c r="K1399" s="614"/>
      <c r="L1399" s="615"/>
      <c r="M1399" s="644"/>
      <c r="N1399" s="505" t="str">
        <f>四年级BMI</f>
        <v/>
      </c>
      <c r="O1399" s="499" t="str">
        <f>四年级BMI等级</f>
        <v/>
      </c>
      <c r="P1399" s="500" t="str">
        <f>四年级BMI得分</f>
        <v/>
      </c>
      <c r="Q1399" s="515" t="str">
        <f>四年级肺活量得分</f>
        <v/>
      </c>
      <c r="R1399" s="512" t="str">
        <f>四年级等级</f>
        <v/>
      </c>
      <c r="S1399" s="516" t="str">
        <f>四年级50米跑得分</f>
        <v/>
      </c>
      <c r="T1399" s="517" t="str">
        <f>四年级等级</f>
        <v/>
      </c>
      <c r="U1399" s="516" t="str">
        <f>四年级坐位体前屈得分</f>
        <v/>
      </c>
      <c r="V1399" s="517" t="str">
        <f>四年级等级</f>
        <v/>
      </c>
      <c r="W1399" s="516" t="str">
        <f>四年级一分钟跳绳得分</f>
        <v/>
      </c>
      <c r="X1399" s="517" t="str">
        <f>四年级等级</f>
        <v/>
      </c>
      <c r="Y1399" s="515" t="str">
        <f>四年级仰卧起坐得分</f>
        <v/>
      </c>
      <c r="Z1399" s="518" t="str">
        <f>四年级等级</f>
        <v/>
      </c>
      <c r="AA1399" s="533"/>
      <c r="AB1399" s="515"/>
      <c r="AC1399" s="533" t="str">
        <f>四年级跳绳附加分</f>
        <v/>
      </c>
      <c r="AD1399" s="534" t="str">
        <f>四年级标准分</f>
        <v/>
      </c>
      <c r="AE1399" s="534" t="str">
        <f>四年级总分</f>
        <v/>
      </c>
      <c r="AF1399" s="517" t="str">
        <f>四年级等级</f>
        <v/>
      </c>
    </row>
    <row r="1400" spans="1:32">
      <c r="A1400" s="476">
        <v>420</v>
      </c>
      <c r="B1400" s="477">
        <v>68</v>
      </c>
      <c r="C1400" s="632"/>
      <c r="D1400" s="633"/>
      <c r="E1400" s="632"/>
      <c r="F1400" s="625"/>
      <c r="G1400" s="608"/>
      <c r="H1400" s="475"/>
      <c r="I1400" s="613"/>
      <c r="J1400" s="614"/>
      <c r="K1400" s="614"/>
      <c r="L1400" s="615"/>
      <c r="M1400" s="644"/>
      <c r="N1400" s="505" t="str">
        <f>四年级BMI</f>
        <v/>
      </c>
      <c r="O1400" s="499" t="str">
        <f>四年级BMI等级</f>
        <v/>
      </c>
      <c r="P1400" s="500" t="str">
        <f>四年级BMI得分</f>
        <v/>
      </c>
      <c r="Q1400" s="515" t="str">
        <f>四年级肺活量得分</f>
        <v/>
      </c>
      <c r="R1400" s="512" t="str">
        <f>四年级等级</f>
        <v/>
      </c>
      <c r="S1400" s="516" t="str">
        <f>四年级50米跑得分</f>
        <v/>
      </c>
      <c r="T1400" s="517" t="str">
        <f>四年级等级</f>
        <v/>
      </c>
      <c r="U1400" s="516" t="str">
        <f>四年级坐位体前屈得分</f>
        <v/>
      </c>
      <c r="V1400" s="517" t="str">
        <f>四年级等级</f>
        <v/>
      </c>
      <c r="W1400" s="516" t="str">
        <f>四年级一分钟跳绳得分</f>
        <v/>
      </c>
      <c r="X1400" s="517" t="str">
        <f>四年级等级</f>
        <v/>
      </c>
      <c r="Y1400" s="515" t="str">
        <f>四年级仰卧起坐得分</f>
        <v/>
      </c>
      <c r="Z1400" s="518" t="str">
        <f>四年级等级</f>
        <v/>
      </c>
      <c r="AA1400" s="533"/>
      <c r="AB1400" s="515"/>
      <c r="AC1400" s="533" t="str">
        <f>四年级跳绳附加分</f>
        <v/>
      </c>
      <c r="AD1400" s="534" t="str">
        <f>四年级标准分</f>
        <v/>
      </c>
      <c r="AE1400" s="534" t="str">
        <f>四年级总分</f>
        <v/>
      </c>
      <c r="AF1400" s="517" t="str">
        <f>四年级等级</f>
        <v/>
      </c>
    </row>
    <row r="1401" spans="1:32">
      <c r="A1401" s="476">
        <v>420</v>
      </c>
      <c r="B1401" s="477">
        <v>69</v>
      </c>
      <c r="C1401" s="632"/>
      <c r="D1401" s="633"/>
      <c r="E1401" s="632"/>
      <c r="F1401" s="625"/>
      <c r="G1401" s="608"/>
      <c r="H1401" s="475"/>
      <c r="I1401" s="613"/>
      <c r="J1401" s="614"/>
      <c r="K1401" s="614"/>
      <c r="L1401" s="615"/>
      <c r="M1401" s="644"/>
      <c r="N1401" s="505" t="str">
        <f>四年级BMI</f>
        <v/>
      </c>
      <c r="O1401" s="499" t="str">
        <f>四年级BMI等级</f>
        <v/>
      </c>
      <c r="P1401" s="500" t="str">
        <f>四年级BMI得分</f>
        <v/>
      </c>
      <c r="Q1401" s="515" t="str">
        <f>四年级肺活量得分</f>
        <v/>
      </c>
      <c r="R1401" s="512" t="str">
        <f>四年级等级</f>
        <v/>
      </c>
      <c r="S1401" s="516" t="str">
        <f>四年级50米跑得分</f>
        <v/>
      </c>
      <c r="T1401" s="517" t="str">
        <f>四年级等级</f>
        <v/>
      </c>
      <c r="U1401" s="516" t="str">
        <f>四年级坐位体前屈得分</f>
        <v/>
      </c>
      <c r="V1401" s="517" t="str">
        <f>四年级等级</f>
        <v/>
      </c>
      <c r="W1401" s="516" t="str">
        <f>四年级一分钟跳绳得分</f>
        <v/>
      </c>
      <c r="X1401" s="517" t="str">
        <f>四年级等级</f>
        <v/>
      </c>
      <c r="Y1401" s="515" t="str">
        <f>四年级仰卧起坐得分</f>
        <v/>
      </c>
      <c r="Z1401" s="518" t="str">
        <f>四年级等级</f>
        <v/>
      </c>
      <c r="AA1401" s="533"/>
      <c r="AB1401" s="515"/>
      <c r="AC1401" s="533" t="str">
        <f>四年级跳绳附加分</f>
        <v/>
      </c>
      <c r="AD1401" s="534" t="str">
        <f>四年级标准分</f>
        <v/>
      </c>
      <c r="AE1401" s="534" t="str">
        <f>四年级总分</f>
        <v/>
      </c>
      <c r="AF1401" s="517" t="str">
        <f>四年级等级</f>
        <v/>
      </c>
    </row>
    <row r="1402" ht="15.75" spans="1:32">
      <c r="A1402" s="535">
        <v>420</v>
      </c>
      <c r="B1402" s="536">
        <v>70</v>
      </c>
      <c r="C1402" s="634"/>
      <c r="D1402" s="635"/>
      <c r="E1402" s="634"/>
      <c r="F1402" s="636"/>
      <c r="G1402" s="611"/>
      <c r="H1402" s="542"/>
      <c r="I1402" s="617"/>
      <c r="J1402" s="618"/>
      <c r="K1402" s="618"/>
      <c r="L1402" s="619"/>
      <c r="M1402" s="647"/>
      <c r="N1402" s="573" t="str">
        <f>四年级BMI</f>
        <v/>
      </c>
      <c r="O1402" s="574" t="str">
        <f>四年级BMI等级</f>
        <v/>
      </c>
      <c r="P1402" s="575" t="str">
        <f>四年级BMI得分</f>
        <v/>
      </c>
      <c r="Q1402" s="576" t="str">
        <f>四年级肺活量得分</f>
        <v/>
      </c>
      <c r="R1402" s="577" t="str">
        <f>四年级等级</f>
        <v/>
      </c>
      <c r="S1402" s="578" t="str">
        <f>四年级50米跑得分</f>
        <v/>
      </c>
      <c r="T1402" s="567" t="str">
        <f>四年级等级</f>
        <v/>
      </c>
      <c r="U1402" s="578" t="str">
        <f>四年级坐位体前屈得分</f>
        <v/>
      </c>
      <c r="V1402" s="567" t="str">
        <f>四年级等级</f>
        <v/>
      </c>
      <c r="W1402" s="578" t="str">
        <f>四年级一分钟跳绳得分</f>
        <v/>
      </c>
      <c r="X1402" s="567" t="str">
        <f>四年级等级</f>
        <v/>
      </c>
      <c r="Y1402" s="576" t="str">
        <f>四年级仰卧起坐得分</f>
        <v/>
      </c>
      <c r="Z1402" s="579" t="str">
        <f>四年级等级</f>
        <v/>
      </c>
      <c r="AA1402" s="565"/>
      <c r="AB1402" s="576"/>
      <c r="AC1402" s="565" t="str">
        <f>四年级跳绳附加分</f>
        <v/>
      </c>
      <c r="AD1402" s="566" t="str">
        <f>四年级标准分</f>
        <v/>
      </c>
      <c r="AE1402" s="566" t="str">
        <f>四年级总分</f>
        <v/>
      </c>
      <c r="AF1402" s="567" t="str">
        <f>四年级等级</f>
        <v/>
      </c>
    </row>
    <row r="1403" ht="15.75" spans="1:32">
      <c r="A1403" s="468">
        <v>421</v>
      </c>
      <c r="B1403" s="469">
        <v>1</v>
      </c>
      <c r="C1403" s="637"/>
      <c r="D1403" s="638"/>
      <c r="E1403" s="637"/>
      <c r="F1403" s="640"/>
      <c r="G1403" s="612"/>
      <c r="H1403" s="475"/>
      <c r="I1403" s="621"/>
      <c r="J1403" s="622"/>
      <c r="K1403" s="622"/>
      <c r="L1403" s="623"/>
      <c r="M1403" s="643"/>
      <c r="N1403" s="498" t="str">
        <f>四年级BMI</f>
        <v/>
      </c>
      <c r="O1403" s="499" t="str">
        <f>四年级BMI等级</f>
        <v/>
      </c>
      <c r="P1403" s="500" t="str">
        <f>四年级BMI得分</f>
        <v/>
      </c>
      <c r="Q1403" s="511" t="str">
        <f>四年级肺活量得分</f>
        <v/>
      </c>
      <c r="R1403" s="512" t="str">
        <f>四年级等级</f>
        <v/>
      </c>
      <c r="S1403" s="513" t="str">
        <f>四年级50米跑得分</f>
        <v/>
      </c>
      <c r="T1403" s="512" t="str">
        <f>四年级等级</f>
        <v/>
      </c>
      <c r="U1403" s="513" t="str">
        <f>四年级坐位体前屈得分</f>
        <v/>
      </c>
      <c r="V1403" s="512" t="str">
        <f>四年级等级</f>
        <v/>
      </c>
      <c r="W1403" s="513" t="str">
        <f>四年级一分钟跳绳得分</f>
        <v/>
      </c>
      <c r="X1403" s="512" t="str">
        <f>四年级等级</f>
        <v/>
      </c>
      <c r="Y1403" s="511" t="str">
        <f>四年级仰卧起坐得分</f>
        <v/>
      </c>
      <c r="Z1403" s="514" t="str">
        <f>四年级等级</f>
        <v/>
      </c>
      <c r="AA1403" s="530"/>
      <c r="AB1403" s="511"/>
      <c r="AC1403" s="530" t="str">
        <f>四年级跳绳附加分</f>
        <v/>
      </c>
      <c r="AD1403" s="531" t="str">
        <f>四年级标准分</f>
        <v/>
      </c>
      <c r="AE1403" s="531" t="str">
        <f>四年级总分</f>
        <v/>
      </c>
      <c r="AF1403" s="512" t="str">
        <f>四年级等级</f>
        <v/>
      </c>
    </row>
    <row r="1404" spans="1:32">
      <c r="A1404" s="476">
        <v>421</v>
      </c>
      <c r="B1404" s="477">
        <v>2</v>
      </c>
      <c r="C1404" s="632"/>
      <c r="D1404" s="633"/>
      <c r="E1404" s="632"/>
      <c r="F1404" s="625"/>
      <c r="G1404" s="608"/>
      <c r="H1404" s="475"/>
      <c r="I1404" s="613"/>
      <c r="J1404" s="614"/>
      <c r="K1404" s="614"/>
      <c r="L1404" s="615"/>
      <c r="M1404" s="644"/>
      <c r="N1404" s="505" t="str">
        <f>四年级BMI</f>
        <v/>
      </c>
      <c r="O1404" s="499" t="str">
        <f>四年级BMI等级</f>
        <v/>
      </c>
      <c r="P1404" s="500" t="str">
        <f>四年级BMI得分</f>
        <v/>
      </c>
      <c r="Q1404" s="515" t="str">
        <f>四年级肺活量得分</f>
        <v/>
      </c>
      <c r="R1404" s="512" t="str">
        <f>四年级等级</f>
        <v/>
      </c>
      <c r="S1404" s="516" t="str">
        <f>四年级50米跑得分</f>
        <v/>
      </c>
      <c r="T1404" s="517" t="str">
        <f>四年级等级</f>
        <v/>
      </c>
      <c r="U1404" s="516" t="str">
        <f>四年级坐位体前屈得分</f>
        <v/>
      </c>
      <c r="V1404" s="517" t="str">
        <f>四年级等级</f>
        <v/>
      </c>
      <c r="W1404" s="516" t="str">
        <f>四年级一分钟跳绳得分</f>
        <v/>
      </c>
      <c r="X1404" s="517" t="str">
        <f>四年级等级</f>
        <v/>
      </c>
      <c r="Y1404" s="515" t="str">
        <f>四年级仰卧起坐得分</f>
        <v/>
      </c>
      <c r="Z1404" s="518" t="str">
        <f>四年级等级</f>
        <v/>
      </c>
      <c r="AA1404" s="533"/>
      <c r="AB1404" s="515"/>
      <c r="AC1404" s="533" t="str">
        <f>四年级跳绳附加分</f>
        <v/>
      </c>
      <c r="AD1404" s="534" t="str">
        <f>四年级标准分</f>
        <v/>
      </c>
      <c r="AE1404" s="534" t="str">
        <f>四年级总分</f>
        <v/>
      </c>
      <c r="AF1404" s="517" t="str">
        <f>四年级等级</f>
        <v/>
      </c>
    </row>
    <row r="1405" spans="1:32">
      <c r="A1405" s="476">
        <v>421</v>
      </c>
      <c r="B1405" s="477">
        <v>3</v>
      </c>
      <c r="C1405" s="632"/>
      <c r="D1405" s="633"/>
      <c r="E1405" s="632"/>
      <c r="F1405" s="625"/>
      <c r="G1405" s="608"/>
      <c r="H1405" s="475"/>
      <c r="I1405" s="613"/>
      <c r="J1405" s="614"/>
      <c r="K1405" s="614"/>
      <c r="L1405" s="615"/>
      <c r="M1405" s="644"/>
      <c r="N1405" s="505" t="str">
        <f>四年级BMI</f>
        <v/>
      </c>
      <c r="O1405" s="499" t="str">
        <f>四年级BMI等级</f>
        <v/>
      </c>
      <c r="P1405" s="500" t="str">
        <f>四年级BMI得分</f>
        <v/>
      </c>
      <c r="Q1405" s="515" t="str">
        <f>四年级肺活量得分</f>
        <v/>
      </c>
      <c r="R1405" s="512" t="str">
        <f>四年级等级</f>
        <v/>
      </c>
      <c r="S1405" s="516" t="str">
        <f>四年级50米跑得分</f>
        <v/>
      </c>
      <c r="T1405" s="517" t="str">
        <f>四年级等级</f>
        <v/>
      </c>
      <c r="U1405" s="516" t="str">
        <f>四年级坐位体前屈得分</f>
        <v/>
      </c>
      <c r="V1405" s="517" t="str">
        <f>四年级等级</f>
        <v/>
      </c>
      <c r="W1405" s="516" t="str">
        <f>四年级一分钟跳绳得分</f>
        <v/>
      </c>
      <c r="X1405" s="517" t="str">
        <f>四年级等级</f>
        <v/>
      </c>
      <c r="Y1405" s="515" t="str">
        <f>四年级仰卧起坐得分</f>
        <v/>
      </c>
      <c r="Z1405" s="518" t="str">
        <f>四年级等级</f>
        <v/>
      </c>
      <c r="AA1405" s="533"/>
      <c r="AB1405" s="515"/>
      <c r="AC1405" s="533" t="str">
        <f>四年级跳绳附加分</f>
        <v/>
      </c>
      <c r="AD1405" s="534" t="str">
        <f>四年级标准分</f>
        <v/>
      </c>
      <c r="AE1405" s="534" t="str">
        <f>四年级总分</f>
        <v/>
      </c>
      <c r="AF1405" s="517" t="str">
        <f>四年级等级</f>
        <v/>
      </c>
    </row>
    <row r="1406" spans="1:32">
      <c r="A1406" s="476">
        <v>421</v>
      </c>
      <c r="B1406" s="477">
        <v>4</v>
      </c>
      <c r="C1406" s="632"/>
      <c r="D1406" s="633"/>
      <c r="E1406" s="632"/>
      <c r="F1406" s="625"/>
      <c r="G1406" s="608"/>
      <c r="H1406" s="475"/>
      <c r="I1406" s="613"/>
      <c r="J1406" s="614"/>
      <c r="K1406" s="614"/>
      <c r="L1406" s="615"/>
      <c r="M1406" s="644"/>
      <c r="N1406" s="505" t="str">
        <f>四年级BMI</f>
        <v/>
      </c>
      <c r="O1406" s="499" t="str">
        <f>四年级BMI等级</f>
        <v/>
      </c>
      <c r="P1406" s="500" t="str">
        <f>四年级BMI得分</f>
        <v/>
      </c>
      <c r="Q1406" s="515" t="str">
        <f>四年级肺活量得分</f>
        <v/>
      </c>
      <c r="R1406" s="512" t="str">
        <f>四年级等级</f>
        <v/>
      </c>
      <c r="S1406" s="516" t="str">
        <f>四年级50米跑得分</f>
        <v/>
      </c>
      <c r="T1406" s="517" t="str">
        <f>四年级等级</f>
        <v/>
      </c>
      <c r="U1406" s="516" t="str">
        <f>四年级坐位体前屈得分</f>
        <v/>
      </c>
      <c r="V1406" s="517" t="str">
        <f>四年级等级</f>
        <v/>
      </c>
      <c r="W1406" s="516" t="str">
        <f>四年级一分钟跳绳得分</f>
        <v/>
      </c>
      <c r="X1406" s="517" t="str">
        <f>四年级等级</f>
        <v/>
      </c>
      <c r="Y1406" s="515" t="str">
        <f>四年级仰卧起坐得分</f>
        <v/>
      </c>
      <c r="Z1406" s="518" t="str">
        <f>四年级等级</f>
        <v/>
      </c>
      <c r="AA1406" s="533"/>
      <c r="AB1406" s="515"/>
      <c r="AC1406" s="533" t="str">
        <f>四年级跳绳附加分</f>
        <v/>
      </c>
      <c r="AD1406" s="534" t="str">
        <f>四年级标准分</f>
        <v/>
      </c>
      <c r="AE1406" s="534" t="str">
        <f>四年级总分</f>
        <v/>
      </c>
      <c r="AF1406" s="517" t="str">
        <f>四年级等级</f>
        <v/>
      </c>
    </row>
    <row r="1407" spans="1:32">
      <c r="A1407" s="476">
        <v>421</v>
      </c>
      <c r="B1407" s="477">
        <v>5</v>
      </c>
      <c r="C1407" s="632"/>
      <c r="D1407" s="633"/>
      <c r="E1407" s="632"/>
      <c r="F1407" s="625"/>
      <c r="G1407" s="608"/>
      <c r="H1407" s="475"/>
      <c r="I1407" s="613"/>
      <c r="J1407" s="614"/>
      <c r="K1407" s="614"/>
      <c r="L1407" s="615"/>
      <c r="M1407" s="644"/>
      <c r="N1407" s="505" t="str">
        <f>四年级BMI</f>
        <v/>
      </c>
      <c r="O1407" s="499" t="str">
        <f>四年级BMI等级</f>
        <v/>
      </c>
      <c r="P1407" s="500" t="str">
        <f>四年级BMI得分</f>
        <v/>
      </c>
      <c r="Q1407" s="515" t="str">
        <f>四年级肺活量得分</f>
        <v/>
      </c>
      <c r="R1407" s="512" t="str">
        <f>四年级等级</f>
        <v/>
      </c>
      <c r="S1407" s="516" t="str">
        <f>四年级50米跑得分</f>
        <v/>
      </c>
      <c r="T1407" s="517" t="str">
        <f>四年级等级</f>
        <v/>
      </c>
      <c r="U1407" s="516" t="str">
        <f>四年级坐位体前屈得分</f>
        <v/>
      </c>
      <c r="V1407" s="517" t="str">
        <f>四年级等级</f>
        <v/>
      </c>
      <c r="W1407" s="516" t="str">
        <f>四年级一分钟跳绳得分</f>
        <v/>
      </c>
      <c r="X1407" s="517" t="str">
        <f>四年级等级</f>
        <v/>
      </c>
      <c r="Y1407" s="515" t="str">
        <f>四年级仰卧起坐得分</f>
        <v/>
      </c>
      <c r="Z1407" s="518" t="str">
        <f>四年级等级</f>
        <v/>
      </c>
      <c r="AA1407" s="533"/>
      <c r="AB1407" s="515"/>
      <c r="AC1407" s="533" t="str">
        <f>四年级跳绳附加分</f>
        <v/>
      </c>
      <c r="AD1407" s="534" t="str">
        <f>四年级标准分</f>
        <v/>
      </c>
      <c r="AE1407" s="534" t="str">
        <f>四年级总分</f>
        <v/>
      </c>
      <c r="AF1407" s="517" t="str">
        <f>四年级等级</f>
        <v/>
      </c>
    </row>
    <row r="1408" spans="1:32">
      <c r="A1408" s="476">
        <v>421</v>
      </c>
      <c r="B1408" s="477">
        <v>6</v>
      </c>
      <c r="C1408" s="632"/>
      <c r="D1408" s="633"/>
      <c r="E1408" s="632"/>
      <c r="F1408" s="625"/>
      <c r="G1408" s="608"/>
      <c r="H1408" s="475"/>
      <c r="I1408" s="613"/>
      <c r="J1408" s="614"/>
      <c r="K1408" s="614"/>
      <c r="L1408" s="615"/>
      <c r="M1408" s="644"/>
      <c r="N1408" s="505" t="str">
        <f>四年级BMI</f>
        <v/>
      </c>
      <c r="O1408" s="499" t="str">
        <f>四年级BMI等级</f>
        <v/>
      </c>
      <c r="P1408" s="500" t="str">
        <f>四年级BMI得分</f>
        <v/>
      </c>
      <c r="Q1408" s="515" t="str">
        <f>四年级肺活量得分</f>
        <v/>
      </c>
      <c r="R1408" s="512" t="str">
        <f>四年级等级</f>
        <v/>
      </c>
      <c r="S1408" s="516" t="str">
        <f>四年级50米跑得分</f>
        <v/>
      </c>
      <c r="T1408" s="517" t="str">
        <f>四年级等级</f>
        <v/>
      </c>
      <c r="U1408" s="516" t="str">
        <f>四年级坐位体前屈得分</f>
        <v/>
      </c>
      <c r="V1408" s="517" t="str">
        <f>四年级等级</f>
        <v/>
      </c>
      <c r="W1408" s="516" t="str">
        <f>四年级一分钟跳绳得分</f>
        <v/>
      </c>
      <c r="X1408" s="517" t="str">
        <f>四年级等级</f>
        <v/>
      </c>
      <c r="Y1408" s="515" t="str">
        <f>四年级仰卧起坐得分</f>
        <v/>
      </c>
      <c r="Z1408" s="518" t="str">
        <f>四年级等级</f>
        <v/>
      </c>
      <c r="AA1408" s="533"/>
      <c r="AB1408" s="515"/>
      <c r="AC1408" s="533" t="str">
        <f>四年级跳绳附加分</f>
        <v/>
      </c>
      <c r="AD1408" s="534" t="str">
        <f>四年级标准分</f>
        <v/>
      </c>
      <c r="AE1408" s="534" t="str">
        <f>四年级总分</f>
        <v/>
      </c>
      <c r="AF1408" s="517" t="str">
        <f>四年级等级</f>
        <v/>
      </c>
    </row>
    <row r="1409" spans="1:32">
      <c r="A1409" s="476">
        <v>421</v>
      </c>
      <c r="B1409" s="477">
        <v>7</v>
      </c>
      <c r="C1409" s="632"/>
      <c r="D1409" s="633"/>
      <c r="E1409" s="632"/>
      <c r="F1409" s="625"/>
      <c r="G1409" s="608"/>
      <c r="H1409" s="475"/>
      <c r="I1409" s="613"/>
      <c r="J1409" s="614"/>
      <c r="K1409" s="614"/>
      <c r="L1409" s="615"/>
      <c r="M1409" s="644"/>
      <c r="N1409" s="505" t="str">
        <f>四年级BMI</f>
        <v/>
      </c>
      <c r="O1409" s="499" t="str">
        <f>四年级BMI等级</f>
        <v/>
      </c>
      <c r="P1409" s="500" t="str">
        <f>四年级BMI得分</f>
        <v/>
      </c>
      <c r="Q1409" s="515" t="str">
        <f>四年级肺活量得分</f>
        <v/>
      </c>
      <c r="R1409" s="512" t="str">
        <f>四年级等级</f>
        <v/>
      </c>
      <c r="S1409" s="516" t="str">
        <f>四年级50米跑得分</f>
        <v/>
      </c>
      <c r="T1409" s="517" t="str">
        <f>四年级等级</f>
        <v/>
      </c>
      <c r="U1409" s="516" t="str">
        <f>四年级坐位体前屈得分</f>
        <v/>
      </c>
      <c r="V1409" s="517" t="str">
        <f>四年级等级</f>
        <v/>
      </c>
      <c r="W1409" s="516" t="str">
        <f>四年级一分钟跳绳得分</f>
        <v/>
      </c>
      <c r="X1409" s="517" t="str">
        <f>四年级等级</f>
        <v/>
      </c>
      <c r="Y1409" s="515" t="str">
        <f>四年级仰卧起坐得分</f>
        <v/>
      </c>
      <c r="Z1409" s="518" t="str">
        <f>四年级等级</f>
        <v/>
      </c>
      <c r="AA1409" s="533"/>
      <c r="AB1409" s="515"/>
      <c r="AC1409" s="533" t="str">
        <f>四年级跳绳附加分</f>
        <v/>
      </c>
      <c r="AD1409" s="534" t="str">
        <f>四年级标准分</f>
        <v/>
      </c>
      <c r="AE1409" s="534" t="str">
        <f>四年级总分</f>
        <v/>
      </c>
      <c r="AF1409" s="517" t="str">
        <f>四年级等级</f>
        <v/>
      </c>
    </row>
    <row r="1410" spans="1:32">
      <c r="A1410" s="476">
        <v>421</v>
      </c>
      <c r="B1410" s="477">
        <v>8</v>
      </c>
      <c r="C1410" s="632"/>
      <c r="D1410" s="633"/>
      <c r="E1410" s="632"/>
      <c r="F1410" s="625"/>
      <c r="G1410" s="608"/>
      <c r="H1410" s="475"/>
      <c r="I1410" s="613"/>
      <c r="J1410" s="614"/>
      <c r="K1410" s="614"/>
      <c r="L1410" s="615"/>
      <c r="M1410" s="644"/>
      <c r="N1410" s="505" t="str">
        <f>四年级BMI</f>
        <v/>
      </c>
      <c r="O1410" s="499" t="str">
        <f>四年级BMI等级</f>
        <v/>
      </c>
      <c r="P1410" s="500" t="str">
        <f>四年级BMI得分</f>
        <v/>
      </c>
      <c r="Q1410" s="515" t="str">
        <f>四年级肺活量得分</f>
        <v/>
      </c>
      <c r="R1410" s="512" t="str">
        <f>四年级等级</f>
        <v/>
      </c>
      <c r="S1410" s="516" t="str">
        <f>四年级50米跑得分</f>
        <v/>
      </c>
      <c r="T1410" s="517" t="str">
        <f>四年级等级</f>
        <v/>
      </c>
      <c r="U1410" s="516" t="str">
        <f>四年级坐位体前屈得分</f>
        <v/>
      </c>
      <c r="V1410" s="517" t="str">
        <f>四年级等级</f>
        <v/>
      </c>
      <c r="W1410" s="516" t="str">
        <f>四年级一分钟跳绳得分</f>
        <v/>
      </c>
      <c r="X1410" s="517" t="str">
        <f>四年级等级</f>
        <v/>
      </c>
      <c r="Y1410" s="515" t="str">
        <f>四年级仰卧起坐得分</f>
        <v/>
      </c>
      <c r="Z1410" s="518" t="str">
        <f>四年级等级</f>
        <v/>
      </c>
      <c r="AA1410" s="533"/>
      <c r="AB1410" s="515"/>
      <c r="AC1410" s="533" t="str">
        <f>四年级跳绳附加分</f>
        <v/>
      </c>
      <c r="AD1410" s="534" t="str">
        <f>四年级标准分</f>
        <v/>
      </c>
      <c r="AE1410" s="534" t="str">
        <f>四年级总分</f>
        <v/>
      </c>
      <c r="AF1410" s="517" t="str">
        <f>四年级等级</f>
        <v/>
      </c>
    </row>
    <row r="1411" spans="1:32">
      <c r="A1411" s="476">
        <v>421</v>
      </c>
      <c r="B1411" s="477">
        <v>9</v>
      </c>
      <c r="C1411" s="632"/>
      <c r="D1411" s="633"/>
      <c r="E1411" s="632"/>
      <c r="F1411" s="625"/>
      <c r="G1411" s="608"/>
      <c r="H1411" s="475"/>
      <c r="I1411" s="613"/>
      <c r="J1411" s="614"/>
      <c r="K1411" s="614"/>
      <c r="L1411" s="615"/>
      <c r="M1411" s="644"/>
      <c r="N1411" s="505" t="str">
        <f>四年级BMI</f>
        <v/>
      </c>
      <c r="O1411" s="499" t="str">
        <f>四年级BMI等级</f>
        <v/>
      </c>
      <c r="P1411" s="500" t="str">
        <f>四年级BMI得分</f>
        <v/>
      </c>
      <c r="Q1411" s="515" t="str">
        <f>四年级肺活量得分</f>
        <v/>
      </c>
      <c r="R1411" s="512" t="str">
        <f>四年级等级</f>
        <v/>
      </c>
      <c r="S1411" s="516" t="str">
        <f>四年级50米跑得分</f>
        <v/>
      </c>
      <c r="T1411" s="517" t="str">
        <f>四年级等级</f>
        <v/>
      </c>
      <c r="U1411" s="516" t="str">
        <f>四年级坐位体前屈得分</f>
        <v/>
      </c>
      <c r="V1411" s="517" t="str">
        <f>四年级等级</f>
        <v/>
      </c>
      <c r="W1411" s="516" t="str">
        <f>四年级一分钟跳绳得分</f>
        <v/>
      </c>
      <c r="X1411" s="517" t="str">
        <f>四年级等级</f>
        <v/>
      </c>
      <c r="Y1411" s="515" t="str">
        <f>四年级仰卧起坐得分</f>
        <v/>
      </c>
      <c r="Z1411" s="518" t="str">
        <f>四年级等级</f>
        <v/>
      </c>
      <c r="AA1411" s="533"/>
      <c r="AB1411" s="515"/>
      <c r="AC1411" s="533" t="str">
        <f>四年级跳绳附加分</f>
        <v/>
      </c>
      <c r="AD1411" s="534" t="str">
        <f>四年级标准分</f>
        <v/>
      </c>
      <c r="AE1411" s="534" t="str">
        <f>四年级总分</f>
        <v/>
      </c>
      <c r="AF1411" s="517" t="str">
        <f>四年级等级</f>
        <v/>
      </c>
    </row>
    <row r="1412" spans="1:32">
      <c r="A1412" s="476">
        <v>421</v>
      </c>
      <c r="B1412" s="477">
        <v>10</v>
      </c>
      <c r="C1412" s="632"/>
      <c r="D1412" s="633"/>
      <c r="E1412" s="632"/>
      <c r="F1412" s="625"/>
      <c r="G1412" s="608"/>
      <c r="H1412" s="475"/>
      <c r="I1412" s="613"/>
      <c r="J1412" s="614"/>
      <c r="K1412" s="614"/>
      <c r="L1412" s="615"/>
      <c r="M1412" s="644"/>
      <c r="N1412" s="505" t="str">
        <f>四年级BMI</f>
        <v/>
      </c>
      <c r="O1412" s="499" t="str">
        <f>四年级BMI等级</f>
        <v/>
      </c>
      <c r="P1412" s="500" t="str">
        <f>四年级BMI得分</f>
        <v/>
      </c>
      <c r="Q1412" s="515" t="str">
        <f>四年级肺活量得分</f>
        <v/>
      </c>
      <c r="R1412" s="512" t="str">
        <f>四年级等级</f>
        <v/>
      </c>
      <c r="S1412" s="516" t="str">
        <f>四年级50米跑得分</f>
        <v/>
      </c>
      <c r="T1412" s="517" t="str">
        <f>四年级等级</f>
        <v/>
      </c>
      <c r="U1412" s="516" t="str">
        <f>四年级坐位体前屈得分</f>
        <v/>
      </c>
      <c r="V1412" s="517" t="str">
        <f>四年级等级</f>
        <v/>
      </c>
      <c r="W1412" s="516" t="str">
        <f>四年级一分钟跳绳得分</f>
        <v/>
      </c>
      <c r="X1412" s="517" t="str">
        <f>四年级等级</f>
        <v/>
      </c>
      <c r="Y1412" s="515" t="str">
        <f>四年级仰卧起坐得分</f>
        <v/>
      </c>
      <c r="Z1412" s="518" t="str">
        <f>四年级等级</f>
        <v/>
      </c>
      <c r="AA1412" s="533"/>
      <c r="AB1412" s="515"/>
      <c r="AC1412" s="533" t="str">
        <f>四年级跳绳附加分</f>
        <v/>
      </c>
      <c r="AD1412" s="534" t="str">
        <f>四年级标准分</f>
        <v/>
      </c>
      <c r="AE1412" s="534" t="str">
        <f>四年级总分</f>
        <v/>
      </c>
      <c r="AF1412" s="517" t="str">
        <f>四年级等级</f>
        <v/>
      </c>
    </row>
    <row r="1413" spans="1:32">
      <c r="A1413" s="476">
        <v>421</v>
      </c>
      <c r="B1413" s="477">
        <v>11</v>
      </c>
      <c r="C1413" s="632"/>
      <c r="D1413" s="633"/>
      <c r="E1413" s="632"/>
      <c r="F1413" s="625"/>
      <c r="G1413" s="608"/>
      <c r="H1413" s="475"/>
      <c r="I1413" s="613"/>
      <c r="J1413" s="614"/>
      <c r="K1413" s="614"/>
      <c r="L1413" s="615"/>
      <c r="M1413" s="644"/>
      <c r="N1413" s="505" t="str">
        <f>四年级BMI</f>
        <v/>
      </c>
      <c r="O1413" s="499" t="str">
        <f>四年级BMI等级</f>
        <v/>
      </c>
      <c r="P1413" s="500" t="str">
        <f>四年级BMI得分</f>
        <v/>
      </c>
      <c r="Q1413" s="515" t="str">
        <f>四年级肺活量得分</f>
        <v/>
      </c>
      <c r="R1413" s="512" t="str">
        <f>四年级等级</f>
        <v/>
      </c>
      <c r="S1413" s="516" t="str">
        <f>四年级50米跑得分</f>
        <v/>
      </c>
      <c r="T1413" s="517" t="str">
        <f>四年级等级</f>
        <v/>
      </c>
      <c r="U1413" s="516" t="str">
        <f>四年级坐位体前屈得分</f>
        <v/>
      </c>
      <c r="V1413" s="517" t="str">
        <f>四年级等级</f>
        <v/>
      </c>
      <c r="W1413" s="516" t="str">
        <f>四年级一分钟跳绳得分</f>
        <v/>
      </c>
      <c r="X1413" s="517" t="str">
        <f>四年级等级</f>
        <v/>
      </c>
      <c r="Y1413" s="515" t="str">
        <f>四年级仰卧起坐得分</f>
        <v/>
      </c>
      <c r="Z1413" s="518" t="str">
        <f>四年级等级</f>
        <v/>
      </c>
      <c r="AA1413" s="533"/>
      <c r="AB1413" s="515"/>
      <c r="AC1413" s="533" t="str">
        <f>四年级跳绳附加分</f>
        <v/>
      </c>
      <c r="AD1413" s="534" t="str">
        <f>四年级标准分</f>
        <v/>
      </c>
      <c r="AE1413" s="534" t="str">
        <f>四年级总分</f>
        <v/>
      </c>
      <c r="AF1413" s="517" t="str">
        <f>四年级等级</f>
        <v/>
      </c>
    </row>
    <row r="1414" spans="1:32">
      <c r="A1414" s="476">
        <v>421</v>
      </c>
      <c r="B1414" s="477">
        <v>12</v>
      </c>
      <c r="C1414" s="632"/>
      <c r="D1414" s="633"/>
      <c r="E1414" s="632"/>
      <c r="F1414" s="625"/>
      <c r="G1414" s="608"/>
      <c r="H1414" s="475"/>
      <c r="I1414" s="613"/>
      <c r="J1414" s="614"/>
      <c r="K1414" s="614"/>
      <c r="L1414" s="615"/>
      <c r="M1414" s="644"/>
      <c r="N1414" s="505" t="str">
        <f>四年级BMI</f>
        <v/>
      </c>
      <c r="O1414" s="499" t="str">
        <f>四年级BMI等级</f>
        <v/>
      </c>
      <c r="P1414" s="500" t="str">
        <f>四年级BMI得分</f>
        <v/>
      </c>
      <c r="Q1414" s="515" t="str">
        <f>四年级肺活量得分</f>
        <v/>
      </c>
      <c r="R1414" s="512" t="str">
        <f>四年级等级</f>
        <v/>
      </c>
      <c r="S1414" s="516" t="str">
        <f>四年级50米跑得分</f>
        <v/>
      </c>
      <c r="T1414" s="517" t="str">
        <f>四年级等级</f>
        <v/>
      </c>
      <c r="U1414" s="516" t="str">
        <f>四年级坐位体前屈得分</f>
        <v/>
      </c>
      <c r="V1414" s="517" t="str">
        <f>四年级等级</f>
        <v/>
      </c>
      <c r="W1414" s="516" t="str">
        <f>四年级一分钟跳绳得分</f>
        <v/>
      </c>
      <c r="X1414" s="517" t="str">
        <f>四年级等级</f>
        <v/>
      </c>
      <c r="Y1414" s="515" t="str">
        <f>四年级仰卧起坐得分</f>
        <v/>
      </c>
      <c r="Z1414" s="518" t="str">
        <f>四年级等级</f>
        <v/>
      </c>
      <c r="AA1414" s="533"/>
      <c r="AB1414" s="515"/>
      <c r="AC1414" s="533" t="str">
        <f>四年级跳绳附加分</f>
        <v/>
      </c>
      <c r="AD1414" s="534" t="str">
        <f>四年级标准分</f>
        <v/>
      </c>
      <c r="AE1414" s="534" t="str">
        <f>四年级总分</f>
        <v/>
      </c>
      <c r="AF1414" s="517" t="str">
        <f>四年级等级</f>
        <v/>
      </c>
    </row>
    <row r="1415" spans="1:32">
      <c r="A1415" s="476">
        <v>421</v>
      </c>
      <c r="B1415" s="477">
        <v>13</v>
      </c>
      <c r="C1415" s="632"/>
      <c r="D1415" s="633"/>
      <c r="E1415" s="632"/>
      <c r="F1415" s="625"/>
      <c r="G1415" s="608"/>
      <c r="H1415" s="475"/>
      <c r="I1415" s="613"/>
      <c r="J1415" s="614"/>
      <c r="K1415" s="614"/>
      <c r="L1415" s="615"/>
      <c r="M1415" s="644"/>
      <c r="N1415" s="505" t="str">
        <f>四年级BMI</f>
        <v/>
      </c>
      <c r="O1415" s="499" t="str">
        <f>四年级BMI等级</f>
        <v/>
      </c>
      <c r="P1415" s="500" t="str">
        <f>四年级BMI得分</f>
        <v/>
      </c>
      <c r="Q1415" s="515" t="str">
        <f>四年级肺活量得分</f>
        <v/>
      </c>
      <c r="R1415" s="512" t="str">
        <f>四年级等级</f>
        <v/>
      </c>
      <c r="S1415" s="516" t="str">
        <f>四年级50米跑得分</f>
        <v/>
      </c>
      <c r="T1415" s="517" t="str">
        <f>四年级等级</f>
        <v/>
      </c>
      <c r="U1415" s="516" t="str">
        <f>四年级坐位体前屈得分</f>
        <v/>
      </c>
      <c r="V1415" s="517" t="str">
        <f>四年级等级</f>
        <v/>
      </c>
      <c r="W1415" s="516" t="str">
        <f>四年级一分钟跳绳得分</f>
        <v/>
      </c>
      <c r="X1415" s="517" t="str">
        <f>四年级等级</f>
        <v/>
      </c>
      <c r="Y1415" s="515" t="str">
        <f>四年级仰卧起坐得分</f>
        <v/>
      </c>
      <c r="Z1415" s="518" t="str">
        <f>四年级等级</f>
        <v/>
      </c>
      <c r="AA1415" s="533"/>
      <c r="AB1415" s="515"/>
      <c r="AC1415" s="533" t="str">
        <f>四年级跳绳附加分</f>
        <v/>
      </c>
      <c r="AD1415" s="534" t="str">
        <f>四年级标准分</f>
        <v/>
      </c>
      <c r="AE1415" s="534" t="str">
        <f>四年级总分</f>
        <v/>
      </c>
      <c r="AF1415" s="517" t="str">
        <f>四年级等级</f>
        <v/>
      </c>
    </row>
    <row r="1416" spans="1:32">
      <c r="A1416" s="476">
        <v>421</v>
      </c>
      <c r="B1416" s="477">
        <v>14</v>
      </c>
      <c r="C1416" s="632"/>
      <c r="D1416" s="633"/>
      <c r="E1416" s="632"/>
      <c r="F1416" s="625"/>
      <c r="G1416" s="608"/>
      <c r="H1416" s="475"/>
      <c r="I1416" s="613"/>
      <c r="J1416" s="614"/>
      <c r="K1416" s="614"/>
      <c r="L1416" s="615"/>
      <c r="M1416" s="644"/>
      <c r="N1416" s="505" t="str">
        <f>四年级BMI</f>
        <v/>
      </c>
      <c r="O1416" s="499" t="str">
        <f>四年级BMI等级</f>
        <v/>
      </c>
      <c r="P1416" s="500" t="str">
        <f>四年级BMI得分</f>
        <v/>
      </c>
      <c r="Q1416" s="515" t="str">
        <f>四年级肺活量得分</f>
        <v/>
      </c>
      <c r="R1416" s="512" t="str">
        <f>四年级等级</f>
        <v/>
      </c>
      <c r="S1416" s="516" t="str">
        <f>四年级50米跑得分</f>
        <v/>
      </c>
      <c r="T1416" s="517" t="str">
        <f>四年级等级</f>
        <v/>
      </c>
      <c r="U1416" s="516" t="str">
        <f>四年级坐位体前屈得分</f>
        <v/>
      </c>
      <c r="V1416" s="517" t="str">
        <f>四年级等级</f>
        <v/>
      </c>
      <c r="W1416" s="516" t="str">
        <f>四年级一分钟跳绳得分</f>
        <v/>
      </c>
      <c r="X1416" s="517" t="str">
        <f>四年级等级</f>
        <v/>
      </c>
      <c r="Y1416" s="515" t="str">
        <f>四年级仰卧起坐得分</f>
        <v/>
      </c>
      <c r="Z1416" s="518" t="str">
        <f>四年级等级</f>
        <v/>
      </c>
      <c r="AA1416" s="533"/>
      <c r="AB1416" s="515"/>
      <c r="AC1416" s="533" t="str">
        <f>四年级跳绳附加分</f>
        <v/>
      </c>
      <c r="AD1416" s="534" t="str">
        <f>四年级标准分</f>
        <v/>
      </c>
      <c r="AE1416" s="534" t="str">
        <f>四年级总分</f>
        <v/>
      </c>
      <c r="AF1416" s="517" t="str">
        <f>四年级等级</f>
        <v/>
      </c>
    </row>
    <row r="1417" spans="1:32">
      <c r="A1417" s="476">
        <v>421</v>
      </c>
      <c r="B1417" s="477">
        <v>15</v>
      </c>
      <c r="C1417" s="632"/>
      <c r="D1417" s="633"/>
      <c r="E1417" s="632"/>
      <c r="F1417" s="625"/>
      <c r="G1417" s="608"/>
      <c r="H1417" s="475"/>
      <c r="I1417" s="613"/>
      <c r="J1417" s="614"/>
      <c r="K1417" s="614"/>
      <c r="L1417" s="615"/>
      <c r="M1417" s="644"/>
      <c r="N1417" s="505" t="str">
        <f>四年级BMI</f>
        <v/>
      </c>
      <c r="O1417" s="499" t="str">
        <f>四年级BMI等级</f>
        <v/>
      </c>
      <c r="P1417" s="500" t="str">
        <f>四年级BMI得分</f>
        <v/>
      </c>
      <c r="Q1417" s="515" t="str">
        <f>四年级肺活量得分</f>
        <v/>
      </c>
      <c r="R1417" s="512" t="str">
        <f>四年级等级</f>
        <v/>
      </c>
      <c r="S1417" s="516" t="str">
        <f>四年级50米跑得分</f>
        <v/>
      </c>
      <c r="T1417" s="517" t="str">
        <f>四年级等级</f>
        <v/>
      </c>
      <c r="U1417" s="516" t="str">
        <f>四年级坐位体前屈得分</f>
        <v/>
      </c>
      <c r="V1417" s="517" t="str">
        <f>四年级等级</f>
        <v/>
      </c>
      <c r="W1417" s="516" t="str">
        <f>四年级一分钟跳绳得分</f>
        <v/>
      </c>
      <c r="X1417" s="517" t="str">
        <f>四年级等级</f>
        <v/>
      </c>
      <c r="Y1417" s="515" t="str">
        <f>四年级仰卧起坐得分</f>
        <v/>
      </c>
      <c r="Z1417" s="518" t="str">
        <f>四年级等级</f>
        <v/>
      </c>
      <c r="AA1417" s="533"/>
      <c r="AB1417" s="515"/>
      <c r="AC1417" s="533" t="str">
        <f>四年级跳绳附加分</f>
        <v/>
      </c>
      <c r="AD1417" s="534" t="str">
        <f>四年级标准分</f>
        <v/>
      </c>
      <c r="AE1417" s="534" t="str">
        <f>四年级总分</f>
        <v/>
      </c>
      <c r="AF1417" s="517" t="str">
        <f>四年级等级</f>
        <v/>
      </c>
    </row>
    <row r="1418" spans="1:32">
      <c r="A1418" s="476">
        <v>421</v>
      </c>
      <c r="B1418" s="477">
        <v>16</v>
      </c>
      <c r="C1418" s="632"/>
      <c r="D1418" s="633"/>
      <c r="E1418" s="632"/>
      <c r="F1418" s="625"/>
      <c r="G1418" s="608"/>
      <c r="H1418" s="475"/>
      <c r="I1418" s="613"/>
      <c r="J1418" s="614"/>
      <c r="K1418" s="614"/>
      <c r="L1418" s="615"/>
      <c r="M1418" s="644"/>
      <c r="N1418" s="505" t="str">
        <f>四年级BMI</f>
        <v/>
      </c>
      <c r="O1418" s="499" t="str">
        <f>四年级BMI等级</f>
        <v/>
      </c>
      <c r="P1418" s="500" t="str">
        <f>四年级BMI得分</f>
        <v/>
      </c>
      <c r="Q1418" s="515" t="str">
        <f>四年级肺活量得分</f>
        <v/>
      </c>
      <c r="R1418" s="512" t="str">
        <f>四年级等级</f>
        <v/>
      </c>
      <c r="S1418" s="516" t="str">
        <f>四年级50米跑得分</f>
        <v/>
      </c>
      <c r="T1418" s="517" t="str">
        <f>四年级等级</f>
        <v/>
      </c>
      <c r="U1418" s="516" t="str">
        <f>四年级坐位体前屈得分</f>
        <v/>
      </c>
      <c r="V1418" s="517" t="str">
        <f>四年级等级</f>
        <v/>
      </c>
      <c r="W1418" s="516" t="str">
        <f>四年级一分钟跳绳得分</f>
        <v/>
      </c>
      <c r="X1418" s="517" t="str">
        <f>四年级等级</f>
        <v/>
      </c>
      <c r="Y1418" s="515" t="str">
        <f>四年级仰卧起坐得分</f>
        <v/>
      </c>
      <c r="Z1418" s="518" t="str">
        <f>四年级等级</f>
        <v/>
      </c>
      <c r="AA1418" s="533"/>
      <c r="AB1418" s="515"/>
      <c r="AC1418" s="533" t="str">
        <f>四年级跳绳附加分</f>
        <v/>
      </c>
      <c r="AD1418" s="534" t="str">
        <f>四年级标准分</f>
        <v/>
      </c>
      <c r="AE1418" s="534" t="str">
        <f>四年级总分</f>
        <v/>
      </c>
      <c r="AF1418" s="517" t="str">
        <f>四年级等级</f>
        <v/>
      </c>
    </row>
    <row r="1419" spans="1:32">
      <c r="A1419" s="476">
        <v>421</v>
      </c>
      <c r="B1419" s="477">
        <v>17</v>
      </c>
      <c r="C1419" s="632"/>
      <c r="D1419" s="633"/>
      <c r="E1419" s="632"/>
      <c r="F1419" s="625"/>
      <c r="G1419" s="608"/>
      <c r="H1419" s="475"/>
      <c r="I1419" s="613"/>
      <c r="J1419" s="614"/>
      <c r="K1419" s="614"/>
      <c r="L1419" s="615"/>
      <c r="M1419" s="644"/>
      <c r="N1419" s="505" t="str">
        <f>四年级BMI</f>
        <v/>
      </c>
      <c r="O1419" s="499" t="str">
        <f>四年级BMI等级</f>
        <v/>
      </c>
      <c r="P1419" s="500" t="str">
        <f>四年级BMI得分</f>
        <v/>
      </c>
      <c r="Q1419" s="515" t="str">
        <f>四年级肺活量得分</f>
        <v/>
      </c>
      <c r="R1419" s="512" t="str">
        <f>四年级等级</f>
        <v/>
      </c>
      <c r="S1419" s="516" t="str">
        <f>四年级50米跑得分</f>
        <v/>
      </c>
      <c r="T1419" s="517" t="str">
        <f>四年级等级</f>
        <v/>
      </c>
      <c r="U1419" s="516" t="str">
        <f>四年级坐位体前屈得分</f>
        <v/>
      </c>
      <c r="V1419" s="517" t="str">
        <f>四年级等级</f>
        <v/>
      </c>
      <c r="W1419" s="516" t="str">
        <f>四年级一分钟跳绳得分</f>
        <v/>
      </c>
      <c r="X1419" s="517" t="str">
        <f>四年级等级</f>
        <v/>
      </c>
      <c r="Y1419" s="515" t="str">
        <f>四年级仰卧起坐得分</f>
        <v/>
      </c>
      <c r="Z1419" s="518" t="str">
        <f>四年级等级</f>
        <v/>
      </c>
      <c r="AA1419" s="533"/>
      <c r="AB1419" s="515"/>
      <c r="AC1419" s="533" t="str">
        <f>四年级跳绳附加分</f>
        <v/>
      </c>
      <c r="AD1419" s="534" t="str">
        <f>四年级标准分</f>
        <v/>
      </c>
      <c r="AE1419" s="534" t="str">
        <f>四年级总分</f>
        <v/>
      </c>
      <c r="AF1419" s="517" t="str">
        <f>四年级等级</f>
        <v/>
      </c>
    </row>
    <row r="1420" spans="1:32">
      <c r="A1420" s="476">
        <v>421</v>
      </c>
      <c r="B1420" s="477">
        <v>18</v>
      </c>
      <c r="C1420" s="632"/>
      <c r="D1420" s="633"/>
      <c r="E1420" s="632"/>
      <c r="F1420" s="625"/>
      <c r="G1420" s="608"/>
      <c r="H1420" s="475"/>
      <c r="I1420" s="613"/>
      <c r="J1420" s="614"/>
      <c r="K1420" s="614"/>
      <c r="L1420" s="615"/>
      <c r="M1420" s="644"/>
      <c r="N1420" s="505" t="str">
        <f>四年级BMI</f>
        <v/>
      </c>
      <c r="O1420" s="499" t="str">
        <f>四年级BMI等级</f>
        <v/>
      </c>
      <c r="P1420" s="500" t="str">
        <f>四年级BMI得分</f>
        <v/>
      </c>
      <c r="Q1420" s="515" t="str">
        <f>四年级肺活量得分</f>
        <v/>
      </c>
      <c r="R1420" s="512" t="str">
        <f>四年级等级</f>
        <v/>
      </c>
      <c r="S1420" s="516" t="str">
        <f>四年级50米跑得分</f>
        <v/>
      </c>
      <c r="T1420" s="517" t="str">
        <f>四年级等级</f>
        <v/>
      </c>
      <c r="U1420" s="516" t="str">
        <f>四年级坐位体前屈得分</f>
        <v/>
      </c>
      <c r="V1420" s="517" t="str">
        <f>四年级等级</f>
        <v/>
      </c>
      <c r="W1420" s="516" t="str">
        <f>四年级一分钟跳绳得分</f>
        <v/>
      </c>
      <c r="X1420" s="517" t="str">
        <f>四年级等级</f>
        <v/>
      </c>
      <c r="Y1420" s="515" t="str">
        <f>四年级仰卧起坐得分</f>
        <v/>
      </c>
      <c r="Z1420" s="518" t="str">
        <f>四年级等级</f>
        <v/>
      </c>
      <c r="AA1420" s="533"/>
      <c r="AB1420" s="515"/>
      <c r="AC1420" s="533" t="str">
        <f>四年级跳绳附加分</f>
        <v/>
      </c>
      <c r="AD1420" s="534" t="str">
        <f>四年级标准分</f>
        <v/>
      </c>
      <c r="AE1420" s="534" t="str">
        <f>四年级总分</f>
        <v/>
      </c>
      <c r="AF1420" s="517" t="str">
        <f>四年级等级</f>
        <v/>
      </c>
    </row>
    <row r="1421" spans="1:32">
      <c r="A1421" s="476">
        <v>421</v>
      </c>
      <c r="B1421" s="477">
        <v>19</v>
      </c>
      <c r="C1421" s="632"/>
      <c r="D1421" s="633"/>
      <c r="E1421" s="632"/>
      <c r="F1421" s="625"/>
      <c r="G1421" s="608"/>
      <c r="H1421" s="475"/>
      <c r="I1421" s="613"/>
      <c r="J1421" s="614"/>
      <c r="K1421" s="614"/>
      <c r="L1421" s="615"/>
      <c r="M1421" s="644"/>
      <c r="N1421" s="505" t="str">
        <f>四年级BMI</f>
        <v/>
      </c>
      <c r="O1421" s="499" t="str">
        <f>四年级BMI等级</f>
        <v/>
      </c>
      <c r="P1421" s="500" t="str">
        <f>四年级BMI得分</f>
        <v/>
      </c>
      <c r="Q1421" s="515" t="str">
        <f>四年级肺活量得分</f>
        <v/>
      </c>
      <c r="R1421" s="512" t="str">
        <f>四年级等级</f>
        <v/>
      </c>
      <c r="S1421" s="516" t="str">
        <f>四年级50米跑得分</f>
        <v/>
      </c>
      <c r="T1421" s="517" t="str">
        <f>四年级等级</f>
        <v/>
      </c>
      <c r="U1421" s="516" t="str">
        <f>四年级坐位体前屈得分</f>
        <v/>
      </c>
      <c r="V1421" s="517" t="str">
        <f>四年级等级</f>
        <v/>
      </c>
      <c r="W1421" s="516" t="str">
        <f>四年级一分钟跳绳得分</f>
        <v/>
      </c>
      <c r="X1421" s="517" t="str">
        <f>四年级等级</f>
        <v/>
      </c>
      <c r="Y1421" s="515" t="str">
        <f>四年级仰卧起坐得分</f>
        <v/>
      </c>
      <c r="Z1421" s="518" t="str">
        <f>四年级等级</f>
        <v/>
      </c>
      <c r="AA1421" s="533"/>
      <c r="AB1421" s="515"/>
      <c r="AC1421" s="533" t="str">
        <f>四年级跳绳附加分</f>
        <v/>
      </c>
      <c r="AD1421" s="534" t="str">
        <f>四年级标准分</f>
        <v/>
      </c>
      <c r="AE1421" s="534" t="str">
        <f>四年级总分</f>
        <v/>
      </c>
      <c r="AF1421" s="517" t="str">
        <f>四年级等级</f>
        <v/>
      </c>
    </row>
    <row r="1422" spans="1:32">
      <c r="A1422" s="476">
        <v>421</v>
      </c>
      <c r="B1422" s="477">
        <v>20</v>
      </c>
      <c r="C1422" s="632"/>
      <c r="D1422" s="633"/>
      <c r="E1422" s="632"/>
      <c r="F1422" s="625"/>
      <c r="G1422" s="608"/>
      <c r="H1422" s="475"/>
      <c r="I1422" s="613"/>
      <c r="J1422" s="614"/>
      <c r="K1422" s="614"/>
      <c r="L1422" s="615"/>
      <c r="M1422" s="644"/>
      <c r="N1422" s="505" t="str">
        <f>四年级BMI</f>
        <v/>
      </c>
      <c r="O1422" s="499" t="str">
        <f>四年级BMI等级</f>
        <v/>
      </c>
      <c r="P1422" s="500" t="str">
        <f>四年级BMI得分</f>
        <v/>
      </c>
      <c r="Q1422" s="515" t="str">
        <f>四年级肺活量得分</f>
        <v/>
      </c>
      <c r="R1422" s="512" t="str">
        <f>四年级等级</f>
        <v/>
      </c>
      <c r="S1422" s="516" t="str">
        <f>四年级50米跑得分</f>
        <v/>
      </c>
      <c r="T1422" s="517" t="str">
        <f>四年级等级</f>
        <v/>
      </c>
      <c r="U1422" s="516" t="str">
        <f>四年级坐位体前屈得分</f>
        <v/>
      </c>
      <c r="V1422" s="517" t="str">
        <f>四年级等级</f>
        <v/>
      </c>
      <c r="W1422" s="516" t="str">
        <f>四年级一分钟跳绳得分</f>
        <v/>
      </c>
      <c r="X1422" s="517" t="str">
        <f>四年级等级</f>
        <v/>
      </c>
      <c r="Y1422" s="515" t="str">
        <f>四年级仰卧起坐得分</f>
        <v/>
      </c>
      <c r="Z1422" s="518" t="str">
        <f>四年级等级</f>
        <v/>
      </c>
      <c r="AA1422" s="533"/>
      <c r="AB1422" s="515"/>
      <c r="AC1422" s="533" t="str">
        <f>四年级跳绳附加分</f>
        <v/>
      </c>
      <c r="AD1422" s="534" t="str">
        <f>四年级标准分</f>
        <v/>
      </c>
      <c r="AE1422" s="534" t="str">
        <f>四年级总分</f>
        <v/>
      </c>
      <c r="AF1422" s="517" t="str">
        <f>四年级等级</f>
        <v/>
      </c>
    </row>
    <row r="1423" spans="1:32">
      <c r="A1423" s="476">
        <v>421</v>
      </c>
      <c r="B1423" s="477">
        <v>21</v>
      </c>
      <c r="C1423" s="632"/>
      <c r="D1423" s="633"/>
      <c r="E1423" s="632"/>
      <c r="F1423" s="625"/>
      <c r="G1423" s="608"/>
      <c r="H1423" s="475"/>
      <c r="I1423" s="613"/>
      <c r="J1423" s="614"/>
      <c r="K1423" s="614"/>
      <c r="L1423" s="615"/>
      <c r="M1423" s="644"/>
      <c r="N1423" s="505" t="str">
        <f>四年级BMI</f>
        <v/>
      </c>
      <c r="O1423" s="499" t="str">
        <f>四年级BMI等级</f>
        <v/>
      </c>
      <c r="P1423" s="500" t="str">
        <f>四年级BMI得分</f>
        <v/>
      </c>
      <c r="Q1423" s="515" t="str">
        <f>四年级肺活量得分</f>
        <v/>
      </c>
      <c r="R1423" s="512" t="str">
        <f>四年级等级</f>
        <v/>
      </c>
      <c r="S1423" s="516" t="str">
        <f>四年级50米跑得分</f>
        <v/>
      </c>
      <c r="T1423" s="517" t="str">
        <f>四年级等级</f>
        <v/>
      </c>
      <c r="U1423" s="516" t="str">
        <f>四年级坐位体前屈得分</f>
        <v/>
      </c>
      <c r="V1423" s="517" t="str">
        <f>四年级等级</f>
        <v/>
      </c>
      <c r="W1423" s="516" t="str">
        <f>四年级一分钟跳绳得分</f>
        <v/>
      </c>
      <c r="X1423" s="517" t="str">
        <f>四年级等级</f>
        <v/>
      </c>
      <c r="Y1423" s="515" t="str">
        <f>四年级仰卧起坐得分</f>
        <v/>
      </c>
      <c r="Z1423" s="518" t="str">
        <f>四年级等级</f>
        <v/>
      </c>
      <c r="AA1423" s="533"/>
      <c r="AB1423" s="515"/>
      <c r="AC1423" s="533" t="str">
        <f>四年级跳绳附加分</f>
        <v/>
      </c>
      <c r="AD1423" s="534" t="str">
        <f>四年级标准分</f>
        <v/>
      </c>
      <c r="AE1423" s="534" t="str">
        <f>四年级总分</f>
        <v/>
      </c>
      <c r="AF1423" s="517" t="str">
        <f>四年级等级</f>
        <v/>
      </c>
    </row>
    <row r="1424" spans="1:32">
      <c r="A1424" s="476">
        <v>421</v>
      </c>
      <c r="B1424" s="477">
        <v>22</v>
      </c>
      <c r="C1424" s="632"/>
      <c r="D1424" s="633"/>
      <c r="E1424" s="632"/>
      <c r="F1424" s="625"/>
      <c r="G1424" s="608"/>
      <c r="H1424" s="475"/>
      <c r="I1424" s="613"/>
      <c r="J1424" s="614"/>
      <c r="K1424" s="614"/>
      <c r="L1424" s="615"/>
      <c r="M1424" s="644"/>
      <c r="N1424" s="505" t="str">
        <f>四年级BMI</f>
        <v/>
      </c>
      <c r="O1424" s="499" t="str">
        <f>四年级BMI等级</f>
        <v/>
      </c>
      <c r="P1424" s="500" t="str">
        <f>四年级BMI得分</f>
        <v/>
      </c>
      <c r="Q1424" s="515" t="str">
        <f>四年级肺活量得分</f>
        <v/>
      </c>
      <c r="R1424" s="512" t="str">
        <f>四年级等级</f>
        <v/>
      </c>
      <c r="S1424" s="516" t="str">
        <f>四年级50米跑得分</f>
        <v/>
      </c>
      <c r="T1424" s="517" t="str">
        <f>四年级等级</f>
        <v/>
      </c>
      <c r="U1424" s="516" t="str">
        <f>四年级坐位体前屈得分</f>
        <v/>
      </c>
      <c r="V1424" s="517" t="str">
        <f>四年级等级</f>
        <v/>
      </c>
      <c r="W1424" s="516" t="str">
        <f>四年级一分钟跳绳得分</f>
        <v/>
      </c>
      <c r="X1424" s="517" t="str">
        <f>四年级等级</f>
        <v/>
      </c>
      <c r="Y1424" s="515" t="str">
        <f>四年级仰卧起坐得分</f>
        <v/>
      </c>
      <c r="Z1424" s="518" t="str">
        <f>四年级等级</f>
        <v/>
      </c>
      <c r="AA1424" s="533"/>
      <c r="AB1424" s="515"/>
      <c r="AC1424" s="533" t="str">
        <f>四年级跳绳附加分</f>
        <v/>
      </c>
      <c r="AD1424" s="534" t="str">
        <f>四年级标准分</f>
        <v/>
      </c>
      <c r="AE1424" s="534" t="str">
        <f>四年级总分</f>
        <v/>
      </c>
      <c r="AF1424" s="517" t="str">
        <f>四年级等级</f>
        <v/>
      </c>
    </row>
    <row r="1425" spans="1:32">
      <c r="A1425" s="476">
        <v>421</v>
      </c>
      <c r="B1425" s="477">
        <v>23</v>
      </c>
      <c r="C1425" s="632"/>
      <c r="D1425" s="633"/>
      <c r="E1425" s="632"/>
      <c r="F1425" s="625"/>
      <c r="G1425" s="608"/>
      <c r="H1425" s="475"/>
      <c r="I1425" s="613"/>
      <c r="J1425" s="614"/>
      <c r="K1425" s="614"/>
      <c r="L1425" s="615"/>
      <c r="M1425" s="644"/>
      <c r="N1425" s="505" t="str">
        <f>四年级BMI</f>
        <v/>
      </c>
      <c r="O1425" s="499" t="str">
        <f>四年级BMI等级</f>
        <v/>
      </c>
      <c r="P1425" s="500" t="str">
        <f>四年级BMI得分</f>
        <v/>
      </c>
      <c r="Q1425" s="515" t="str">
        <f>四年级肺活量得分</f>
        <v/>
      </c>
      <c r="R1425" s="512" t="str">
        <f>四年级等级</f>
        <v/>
      </c>
      <c r="S1425" s="516" t="str">
        <f>四年级50米跑得分</f>
        <v/>
      </c>
      <c r="T1425" s="517" t="str">
        <f>四年级等级</f>
        <v/>
      </c>
      <c r="U1425" s="516" t="str">
        <f>四年级坐位体前屈得分</f>
        <v/>
      </c>
      <c r="V1425" s="517" t="str">
        <f>四年级等级</f>
        <v/>
      </c>
      <c r="W1425" s="516" t="str">
        <f>四年级一分钟跳绳得分</f>
        <v/>
      </c>
      <c r="X1425" s="517" t="str">
        <f>四年级等级</f>
        <v/>
      </c>
      <c r="Y1425" s="515" t="str">
        <f>四年级仰卧起坐得分</f>
        <v/>
      </c>
      <c r="Z1425" s="518" t="str">
        <f>四年级等级</f>
        <v/>
      </c>
      <c r="AA1425" s="533"/>
      <c r="AB1425" s="515"/>
      <c r="AC1425" s="533" t="str">
        <f>四年级跳绳附加分</f>
        <v/>
      </c>
      <c r="AD1425" s="534" t="str">
        <f>四年级标准分</f>
        <v/>
      </c>
      <c r="AE1425" s="534" t="str">
        <f>四年级总分</f>
        <v/>
      </c>
      <c r="AF1425" s="517" t="str">
        <f>四年级等级</f>
        <v/>
      </c>
    </row>
    <row r="1426" spans="1:32">
      <c r="A1426" s="476">
        <v>421</v>
      </c>
      <c r="B1426" s="477">
        <v>24</v>
      </c>
      <c r="C1426" s="632"/>
      <c r="D1426" s="633"/>
      <c r="E1426" s="632"/>
      <c r="F1426" s="625"/>
      <c r="G1426" s="608"/>
      <c r="H1426" s="475"/>
      <c r="I1426" s="613"/>
      <c r="J1426" s="614"/>
      <c r="K1426" s="614"/>
      <c r="L1426" s="615"/>
      <c r="M1426" s="644"/>
      <c r="N1426" s="505" t="str">
        <f>四年级BMI</f>
        <v/>
      </c>
      <c r="O1426" s="499" t="str">
        <f>四年级BMI等级</f>
        <v/>
      </c>
      <c r="P1426" s="500" t="str">
        <f>四年级BMI得分</f>
        <v/>
      </c>
      <c r="Q1426" s="515" t="str">
        <f>四年级肺活量得分</f>
        <v/>
      </c>
      <c r="R1426" s="512" t="str">
        <f>四年级等级</f>
        <v/>
      </c>
      <c r="S1426" s="516" t="str">
        <f>四年级50米跑得分</f>
        <v/>
      </c>
      <c r="T1426" s="517" t="str">
        <f>四年级等级</f>
        <v/>
      </c>
      <c r="U1426" s="516" t="str">
        <f>四年级坐位体前屈得分</f>
        <v/>
      </c>
      <c r="V1426" s="517" t="str">
        <f>四年级等级</f>
        <v/>
      </c>
      <c r="W1426" s="516" t="str">
        <f>四年级一分钟跳绳得分</f>
        <v/>
      </c>
      <c r="X1426" s="517" t="str">
        <f>四年级等级</f>
        <v/>
      </c>
      <c r="Y1426" s="515" t="str">
        <f>四年级仰卧起坐得分</f>
        <v/>
      </c>
      <c r="Z1426" s="518" t="str">
        <f>四年级等级</f>
        <v/>
      </c>
      <c r="AA1426" s="533"/>
      <c r="AB1426" s="515"/>
      <c r="AC1426" s="533" t="str">
        <f>四年级跳绳附加分</f>
        <v/>
      </c>
      <c r="AD1426" s="534" t="str">
        <f>四年级标准分</f>
        <v/>
      </c>
      <c r="AE1426" s="534" t="str">
        <f>四年级总分</f>
        <v/>
      </c>
      <c r="AF1426" s="517" t="str">
        <f>四年级等级</f>
        <v/>
      </c>
    </row>
    <row r="1427" spans="1:32">
      <c r="A1427" s="476">
        <v>421</v>
      </c>
      <c r="B1427" s="477">
        <v>25</v>
      </c>
      <c r="C1427" s="632"/>
      <c r="D1427" s="633"/>
      <c r="E1427" s="632"/>
      <c r="F1427" s="625"/>
      <c r="G1427" s="608"/>
      <c r="H1427" s="475"/>
      <c r="I1427" s="613"/>
      <c r="J1427" s="614"/>
      <c r="K1427" s="614"/>
      <c r="L1427" s="615"/>
      <c r="M1427" s="644"/>
      <c r="N1427" s="505" t="str">
        <f>四年级BMI</f>
        <v/>
      </c>
      <c r="O1427" s="499" t="str">
        <f>四年级BMI等级</f>
        <v/>
      </c>
      <c r="P1427" s="500" t="str">
        <f>四年级BMI得分</f>
        <v/>
      </c>
      <c r="Q1427" s="515" t="str">
        <f>四年级肺活量得分</f>
        <v/>
      </c>
      <c r="R1427" s="512" t="str">
        <f>四年级等级</f>
        <v/>
      </c>
      <c r="S1427" s="516" t="str">
        <f>四年级50米跑得分</f>
        <v/>
      </c>
      <c r="T1427" s="517" t="str">
        <f>四年级等级</f>
        <v/>
      </c>
      <c r="U1427" s="516" t="str">
        <f>四年级坐位体前屈得分</f>
        <v/>
      </c>
      <c r="V1427" s="517" t="str">
        <f>四年级等级</f>
        <v/>
      </c>
      <c r="W1427" s="516" t="str">
        <f>四年级一分钟跳绳得分</f>
        <v/>
      </c>
      <c r="X1427" s="517" t="str">
        <f>四年级等级</f>
        <v/>
      </c>
      <c r="Y1427" s="515" t="str">
        <f>四年级仰卧起坐得分</f>
        <v/>
      </c>
      <c r="Z1427" s="518" t="str">
        <f>四年级等级</f>
        <v/>
      </c>
      <c r="AA1427" s="533"/>
      <c r="AB1427" s="515"/>
      <c r="AC1427" s="533" t="str">
        <f>四年级跳绳附加分</f>
        <v/>
      </c>
      <c r="AD1427" s="534" t="str">
        <f>四年级标准分</f>
        <v/>
      </c>
      <c r="AE1427" s="534" t="str">
        <f>四年级总分</f>
        <v/>
      </c>
      <c r="AF1427" s="517" t="str">
        <f>四年级等级</f>
        <v/>
      </c>
    </row>
    <row r="1428" spans="1:32">
      <c r="A1428" s="476">
        <v>421</v>
      </c>
      <c r="B1428" s="477">
        <v>26</v>
      </c>
      <c r="C1428" s="632"/>
      <c r="D1428" s="633"/>
      <c r="E1428" s="632"/>
      <c r="F1428" s="625"/>
      <c r="G1428" s="608"/>
      <c r="H1428" s="475"/>
      <c r="I1428" s="613"/>
      <c r="J1428" s="614"/>
      <c r="K1428" s="614"/>
      <c r="L1428" s="615"/>
      <c r="M1428" s="644"/>
      <c r="N1428" s="505" t="str">
        <f>四年级BMI</f>
        <v/>
      </c>
      <c r="O1428" s="499" t="str">
        <f>四年级BMI等级</f>
        <v/>
      </c>
      <c r="P1428" s="500" t="str">
        <f>四年级BMI得分</f>
        <v/>
      </c>
      <c r="Q1428" s="515" t="str">
        <f>四年级肺活量得分</f>
        <v/>
      </c>
      <c r="R1428" s="512" t="str">
        <f>四年级等级</f>
        <v/>
      </c>
      <c r="S1428" s="516" t="str">
        <f>四年级50米跑得分</f>
        <v/>
      </c>
      <c r="T1428" s="517" t="str">
        <f>四年级等级</f>
        <v/>
      </c>
      <c r="U1428" s="516" t="str">
        <f>四年级坐位体前屈得分</f>
        <v/>
      </c>
      <c r="V1428" s="517" t="str">
        <f>四年级等级</f>
        <v/>
      </c>
      <c r="W1428" s="516" t="str">
        <f>四年级一分钟跳绳得分</f>
        <v/>
      </c>
      <c r="X1428" s="517" t="str">
        <f>四年级等级</f>
        <v/>
      </c>
      <c r="Y1428" s="515" t="str">
        <f>四年级仰卧起坐得分</f>
        <v/>
      </c>
      <c r="Z1428" s="518" t="str">
        <f>四年级等级</f>
        <v/>
      </c>
      <c r="AA1428" s="533"/>
      <c r="AB1428" s="515"/>
      <c r="AC1428" s="533" t="str">
        <f>四年级跳绳附加分</f>
        <v/>
      </c>
      <c r="AD1428" s="534" t="str">
        <f>四年级标准分</f>
        <v/>
      </c>
      <c r="AE1428" s="534" t="str">
        <f>四年级总分</f>
        <v/>
      </c>
      <c r="AF1428" s="517" t="str">
        <f>四年级等级</f>
        <v/>
      </c>
    </row>
    <row r="1429" spans="1:32">
      <c r="A1429" s="476">
        <v>421</v>
      </c>
      <c r="B1429" s="477">
        <v>27</v>
      </c>
      <c r="C1429" s="632"/>
      <c r="D1429" s="633"/>
      <c r="E1429" s="632"/>
      <c r="F1429" s="625"/>
      <c r="G1429" s="608"/>
      <c r="H1429" s="475"/>
      <c r="I1429" s="613"/>
      <c r="J1429" s="614"/>
      <c r="K1429" s="614"/>
      <c r="L1429" s="615"/>
      <c r="M1429" s="644"/>
      <c r="N1429" s="505" t="str">
        <f>四年级BMI</f>
        <v/>
      </c>
      <c r="O1429" s="499" t="str">
        <f>四年级BMI等级</f>
        <v/>
      </c>
      <c r="P1429" s="500" t="str">
        <f>四年级BMI得分</f>
        <v/>
      </c>
      <c r="Q1429" s="515" t="str">
        <f>四年级肺活量得分</f>
        <v/>
      </c>
      <c r="R1429" s="512" t="str">
        <f>四年级等级</f>
        <v/>
      </c>
      <c r="S1429" s="516" t="str">
        <f>四年级50米跑得分</f>
        <v/>
      </c>
      <c r="T1429" s="517" t="str">
        <f>四年级等级</f>
        <v/>
      </c>
      <c r="U1429" s="516" t="str">
        <f>四年级坐位体前屈得分</f>
        <v/>
      </c>
      <c r="V1429" s="517" t="str">
        <f>四年级等级</f>
        <v/>
      </c>
      <c r="W1429" s="516" t="str">
        <f>四年级一分钟跳绳得分</f>
        <v/>
      </c>
      <c r="X1429" s="517" t="str">
        <f>四年级等级</f>
        <v/>
      </c>
      <c r="Y1429" s="515" t="str">
        <f>四年级仰卧起坐得分</f>
        <v/>
      </c>
      <c r="Z1429" s="518" t="str">
        <f>四年级等级</f>
        <v/>
      </c>
      <c r="AA1429" s="533"/>
      <c r="AB1429" s="515"/>
      <c r="AC1429" s="533" t="str">
        <f>四年级跳绳附加分</f>
        <v/>
      </c>
      <c r="AD1429" s="534" t="str">
        <f>四年级标准分</f>
        <v/>
      </c>
      <c r="AE1429" s="534" t="str">
        <f>四年级总分</f>
        <v/>
      </c>
      <c r="AF1429" s="517" t="str">
        <f>四年级等级</f>
        <v/>
      </c>
    </row>
    <row r="1430" spans="1:32">
      <c r="A1430" s="476">
        <v>421</v>
      </c>
      <c r="B1430" s="477">
        <v>28</v>
      </c>
      <c r="C1430" s="632"/>
      <c r="D1430" s="633"/>
      <c r="E1430" s="632"/>
      <c r="F1430" s="625"/>
      <c r="G1430" s="608"/>
      <c r="H1430" s="475"/>
      <c r="I1430" s="613"/>
      <c r="J1430" s="614"/>
      <c r="K1430" s="614"/>
      <c r="L1430" s="615"/>
      <c r="M1430" s="644"/>
      <c r="N1430" s="505" t="str">
        <f>四年级BMI</f>
        <v/>
      </c>
      <c r="O1430" s="499" t="str">
        <f>四年级BMI等级</f>
        <v/>
      </c>
      <c r="P1430" s="500" t="str">
        <f>四年级BMI得分</f>
        <v/>
      </c>
      <c r="Q1430" s="515" t="str">
        <f>四年级肺活量得分</f>
        <v/>
      </c>
      <c r="R1430" s="512" t="str">
        <f>四年级等级</f>
        <v/>
      </c>
      <c r="S1430" s="516" t="str">
        <f>四年级50米跑得分</f>
        <v/>
      </c>
      <c r="T1430" s="517" t="str">
        <f>四年级等级</f>
        <v/>
      </c>
      <c r="U1430" s="516" t="str">
        <f>四年级坐位体前屈得分</f>
        <v/>
      </c>
      <c r="V1430" s="517" t="str">
        <f>四年级等级</f>
        <v/>
      </c>
      <c r="W1430" s="516" t="str">
        <f>四年级一分钟跳绳得分</f>
        <v/>
      </c>
      <c r="X1430" s="517" t="str">
        <f>四年级等级</f>
        <v/>
      </c>
      <c r="Y1430" s="515" t="str">
        <f>四年级仰卧起坐得分</f>
        <v/>
      </c>
      <c r="Z1430" s="518" t="str">
        <f>四年级等级</f>
        <v/>
      </c>
      <c r="AA1430" s="533"/>
      <c r="AB1430" s="515"/>
      <c r="AC1430" s="533" t="str">
        <f>四年级跳绳附加分</f>
        <v/>
      </c>
      <c r="AD1430" s="534" t="str">
        <f>四年级标准分</f>
        <v/>
      </c>
      <c r="AE1430" s="534" t="str">
        <f>四年级总分</f>
        <v/>
      </c>
      <c r="AF1430" s="517" t="str">
        <f>四年级等级</f>
        <v/>
      </c>
    </row>
    <row r="1431" spans="1:32">
      <c r="A1431" s="476">
        <v>421</v>
      </c>
      <c r="B1431" s="477">
        <v>29</v>
      </c>
      <c r="C1431" s="632"/>
      <c r="D1431" s="633"/>
      <c r="E1431" s="632"/>
      <c r="F1431" s="625"/>
      <c r="G1431" s="608"/>
      <c r="H1431" s="475"/>
      <c r="I1431" s="613"/>
      <c r="J1431" s="614"/>
      <c r="K1431" s="614"/>
      <c r="L1431" s="615"/>
      <c r="M1431" s="644"/>
      <c r="N1431" s="505" t="str">
        <f>四年级BMI</f>
        <v/>
      </c>
      <c r="O1431" s="499" t="str">
        <f>四年级BMI等级</f>
        <v/>
      </c>
      <c r="P1431" s="500" t="str">
        <f>四年级BMI得分</f>
        <v/>
      </c>
      <c r="Q1431" s="515" t="str">
        <f>四年级肺活量得分</f>
        <v/>
      </c>
      <c r="R1431" s="512" t="str">
        <f>四年级等级</f>
        <v/>
      </c>
      <c r="S1431" s="516" t="str">
        <f>四年级50米跑得分</f>
        <v/>
      </c>
      <c r="T1431" s="517" t="str">
        <f>四年级等级</f>
        <v/>
      </c>
      <c r="U1431" s="516" t="str">
        <f>四年级坐位体前屈得分</f>
        <v/>
      </c>
      <c r="V1431" s="517" t="str">
        <f>四年级等级</f>
        <v/>
      </c>
      <c r="W1431" s="516" t="str">
        <f>四年级一分钟跳绳得分</f>
        <v/>
      </c>
      <c r="X1431" s="517" t="str">
        <f>四年级等级</f>
        <v/>
      </c>
      <c r="Y1431" s="515" t="str">
        <f>四年级仰卧起坐得分</f>
        <v/>
      </c>
      <c r="Z1431" s="518" t="str">
        <f>四年级等级</f>
        <v/>
      </c>
      <c r="AA1431" s="533"/>
      <c r="AB1431" s="515"/>
      <c r="AC1431" s="533" t="str">
        <f>四年级跳绳附加分</f>
        <v/>
      </c>
      <c r="AD1431" s="534" t="str">
        <f>四年级标准分</f>
        <v/>
      </c>
      <c r="AE1431" s="534" t="str">
        <f>四年级总分</f>
        <v/>
      </c>
      <c r="AF1431" s="517" t="str">
        <f>四年级等级</f>
        <v/>
      </c>
    </row>
    <row r="1432" spans="1:32">
      <c r="A1432" s="476">
        <v>421</v>
      </c>
      <c r="B1432" s="477">
        <v>30</v>
      </c>
      <c r="C1432" s="632"/>
      <c r="D1432" s="633"/>
      <c r="E1432" s="632"/>
      <c r="F1432" s="625"/>
      <c r="G1432" s="608"/>
      <c r="H1432" s="475"/>
      <c r="I1432" s="613"/>
      <c r="J1432" s="614"/>
      <c r="K1432" s="614"/>
      <c r="L1432" s="615"/>
      <c r="M1432" s="644"/>
      <c r="N1432" s="505" t="str">
        <f>四年级BMI</f>
        <v/>
      </c>
      <c r="O1432" s="499" t="str">
        <f>四年级BMI等级</f>
        <v/>
      </c>
      <c r="P1432" s="500" t="str">
        <f>四年级BMI得分</f>
        <v/>
      </c>
      <c r="Q1432" s="515" t="str">
        <f>四年级肺活量得分</f>
        <v/>
      </c>
      <c r="R1432" s="512" t="str">
        <f>四年级等级</f>
        <v/>
      </c>
      <c r="S1432" s="516" t="str">
        <f>四年级50米跑得分</f>
        <v/>
      </c>
      <c r="T1432" s="517" t="str">
        <f>四年级等级</f>
        <v/>
      </c>
      <c r="U1432" s="516" t="str">
        <f>四年级坐位体前屈得分</f>
        <v/>
      </c>
      <c r="V1432" s="517" t="str">
        <f>四年级等级</f>
        <v/>
      </c>
      <c r="W1432" s="516" t="str">
        <f>四年级一分钟跳绳得分</f>
        <v/>
      </c>
      <c r="X1432" s="517" t="str">
        <f>四年级等级</f>
        <v/>
      </c>
      <c r="Y1432" s="515" t="str">
        <f>四年级仰卧起坐得分</f>
        <v/>
      </c>
      <c r="Z1432" s="518" t="str">
        <f>四年级等级</f>
        <v/>
      </c>
      <c r="AA1432" s="533"/>
      <c r="AB1432" s="515"/>
      <c r="AC1432" s="533" t="str">
        <f>四年级跳绳附加分</f>
        <v/>
      </c>
      <c r="AD1432" s="534" t="str">
        <f>四年级标准分</f>
        <v/>
      </c>
      <c r="AE1432" s="534" t="str">
        <f>四年级总分</f>
        <v/>
      </c>
      <c r="AF1432" s="517" t="str">
        <f>四年级等级</f>
        <v/>
      </c>
    </row>
    <row r="1433" spans="1:32">
      <c r="A1433" s="476">
        <v>421</v>
      </c>
      <c r="B1433" s="477">
        <v>31</v>
      </c>
      <c r="C1433" s="632"/>
      <c r="D1433" s="633"/>
      <c r="E1433" s="632"/>
      <c r="F1433" s="625"/>
      <c r="G1433" s="608"/>
      <c r="H1433" s="475"/>
      <c r="I1433" s="613"/>
      <c r="J1433" s="614"/>
      <c r="K1433" s="614"/>
      <c r="L1433" s="615"/>
      <c r="M1433" s="644"/>
      <c r="N1433" s="505" t="str">
        <f>四年级BMI</f>
        <v/>
      </c>
      <c r="O1433" s="499" t="str">
        <f>四年级BMI等级</f>
        <v/>
      </c>
      <c r="P1433" s="500" t="str">
        <f>四年级BMI得分</f>
        <v/>
      </c>
      <c r="Q1433" s="515" t="str">
        <f>四年级肺活量得分</f>
        <v/>
      </c>
      <c r="R1433" s="512" t="str">
        <f>四年级等级</f>
        <v/>
      </c>
      <c r="S1433" s="516" t="str">
        <f>四年级50米跑得分</f>
        <v/>
      </c>
      <c r="T1433" s="517" t="str">
        <f>四年级等级</f>
        <v/>
      </c>
      <c r="U1433" s="516" t="str">
        <f>四年级坐位体前屈得分</f>
        <v/>
      </c>
      <c r="V1433" s="517" t="str">
        <f>四年级等级</f>
        <v/>
      </c>
      <c r="W1433" s="516" t="str">
        <f>四年级一分钟跳绳得分</f>
        <v/>
      </c>
      <c r="X1433" s="517" t="str">
        <f>四年级等级</f>
        <v/>
      </c>
      <c r="Y1433" s="515" t="str">
        <f>四年级仰卧起坐得分</f>
        <v/>
      </c>
      <c r="Z1433" s="518" t="str">
        <f>四年级等级</f>
        <v/>
      </c>
      <c r="AA1433" s="533"/>
      <c r="AB1433" s="515"/>
      <c r="AC1433" s="533" t="str">
        <f>四年级跳绳附加分</f>
        <v/>
      </c>
      <c r="AD1433" s="534" t="str">
        <f>四年级标准分</f>
        <v/>
      </c>
      <c r="AE1433" s="534" t="str">
        <f>四年级总分</f>
        <v/>
      </c>
      <c r="AF1433" s="517" t="str">
        <f>四年级等级</f>
        <v/>
      </c>
    </row>
    <row r="1434" spans="1:32">
      <c r="A1434" s="476">
        <v>421</v>
      </c>
      <c r="B1434" s="477">
        <v>32</v>
      </c>
      <c r="C1434" s="632"/>
      <c r="D1434" s="633"/>
      <c r="E1434" s="632"/>
      <c r="F1434" s="625"/>
      <c r="G1434" s="608"/>
      <c r="H1434" s="475"/>
      <c r="I1434" s="613"/>
      <c r="J1434" s="614"/>
      <c r="K1434" s="614"/>
      <c r="L1434" s="615"/>
      <c r="M1434" s="644"/>
      <c r="N1434" s="505" t="str">
        <f>四年级BMI</f>
        <v/>
      </c>
      <c r="O1434" s="499" t="str">
        <f>四年级BMI等级</f>
        <v/>
      </c>
      <c r="P1434" s="500" t="str">
        <f>四年级BMI得分</f>
        <v/>
      </c>
      <c r="Q1434" s="515" t="str">
        <f>四年级肺活量得分</f>
        <v/>
      </c>
      <c r="R1434" s="512" t="str">
        <f>四年级等级</f>
        <v/>
      </c>
      <c r="S1434" s="516" t="str">
        <f>四年级50米跑得分</f>
        <v/>
      </c>
      <c r="T1434" s="517" t="str">
        <f>四年级等级</f>
        <v/>
      </c>
      <c r="U1434" s="516" t="str">
        <f>四年级坐位体前屈得分</f>
        <v/>
      </c>
      <c r="V1434" s="517" t="str">
        <f>四年级等级</f>
        <v/>
      </c>
      <c r="W1434" s="516" t="str">
        <f>四年级一分钟跳绳得分</f>
        <v/>
      </c>
      <c r="X1434" s="517" t="str">
        <f>四年级等级</f>
        <v/>
      </c>
      <c r="Y1434" s="515" t="str">
        <f>四年级仰卧起坐得分</f>
        <v/>
      </c>
      <c r="Z1434" s="518" t="str">
        <f>四年级等级</f>
        <v/>
      </c>
      <c r="AA1434" s="533"/>
      <c r="AB1434" s="515"/>
      <c r="AC1434" s="533" t="str">
        <f>四年级跳绳附加分</f>
        <v/>
      </c>
      <c r="AD1434" s="534" t="str">
        <f>四年级标准分</f>
        <v/>
      </c>
      <c r="AE1434" s="534" t="str">
        <f>四年级总分</f>
        <v/>
      </c>
      <c r="AF1434" s="517" t="str">
        <f>四年级等级</f>
        <v/>
      </c>
    </row>
    <row r="1435" spans="1:32">
      <c r="A1435" s="476">
        <v>421</v>
      </c>
      <c r="B1435" s="477">
        <v>33</v>
      </c>
      <c r="C1435" s="632"/>
      <c r="D1435" s="633"/>
      <c r="E1435" s="632"/>
      <c r="F1435" s="625"/>
      <c r="G1435" s="608"/>
      <c r="H1435" s="475"/>
      <c r="I1435" s="613"/>
      <c r="J1435" s="614"/>
      <c r="K1435" s="614"/>
      <c r="L1435" s="615"/>
      <c r="M1435" s="644"/>
      <c r="N1435" s="505" t="str">
        <f>四年级BMI</f>
        <v/>
      </c>
      <c r="O1435" s="499" t="str">
        <f>四年级BMI等级</f>
        <v/>
      </c>
      <c r="P1435" s="500" t="str">
        <f>四年级BMI得分</f>
        <v/>
      </c>
      <c r="Q1435" s="515" t="str">
        <f>四年级肺活量得分</f>
        <v/>
      </c>
      <c r="R1435" s="512" t="str">
        <f>四年级等级</f>
        <v/>
      </c>
      <c r="S1435" s="516" t="str">
        <f>四年级50米跑得分</f>
        <v/>
      </c>
      <c r="T1435" s="517" t="str">
        <f>四年级等级</f>
        <v/>
      </c>
      <c r="U1435" s="516" t="str">
        <f>四年级坐位体前屈得分</f>
        <v/>
      </c>
      <c r="V1435" s="517" t="str">
        <f>四年级等级</f>
        <v/>
      </c>
      <c r="W1435" s="516" t="str">
        <f>四年级一分钟跳绳得分</f>
        <v/>
      </c>
      <c r="X1435" s="517" t="str">
        <f>四年级等级</f>
        <v/>
      </c>
      <c r="Y1435" s="515" t="str">
        <f>四年级仰卧起坐得分</f>
        <v/>
      </c>
      <c r="Z1435" s="518" t="str">
        <f>四年级等级</f>
        <v/>
      </c>
      <c r="AA1435" s="533"/>
      <c r="AB1435" s="515"/>
      <c r="AC1435" s="533" t="str">
        <f>四年级跳绳附加分</f>
        <v/>
      </c>
      <c r="AD1435" s="534" t="str">
        <f>四年级标准分</f>
        <v/>
      </c>
      <c r="AE1435" s="534" t="str">
        <f>四年级总分</f>
        <v/>
      </c>
      <c r="AF1435" s="517" t="str">
        <f>四年级等级</f>
        <v/>
      </c>
    </row>
    <row r="1436" spans="1:32">
      <c r="A1436" s="476">
        <v>421</v>
      </c>
      <c r="B1436" s="477">
        <v>34</v>
      </c>
      <c r="C1436" s="632"/>
      <c r="D1436" s="633"/>
      <c r="E1436" s="632"/>
      <c r="F1436" s="625"/>
      <c r="G1436" s="608"/>
      <c r="H1436" s="475"/>
      <c r="I1436" s="613"/>
      <c r="J1436" s="614"/>
      <c r="K1436" s="614"/>
      <c r="L1436" s="615"/>
      <c r="M1436" s="644"/>
      <c r="N1436" s="505" t="str">
        <f>四年级BMI</f>
        <v/>
      </c>
      <c r="O1436" s="499" t="str">
        <f>四年级BMI等级</f>
        <v/>
      </c>
      <c r="P1436" s="500" t="str">
        <f>四年级BMI得分</f>
        <v/>
      </c>
      <c r="Q1436" s="515" t="str">
        <f>四年级肺活量得分</f>
        <v/>
      </c>
      <c r="R1436" s="512" t="str">
        <f>四年级等级</f>
        <v/>
      </c>
      <c r="S1436" s="516" t="str">
        <f>四年级50米跑得分</f>
        <v/>
      </c>
      <c r="T1436" s="517" t="str">
        <f>四年级等级</f>
        <v/>
      </c>
      <c r="U1436" s="516" t="str">
        <f>四年级坐位体前屈得分</f>
        <v/>
      </c>
      <c r="V1436" s="517" t="str">
        <f>四年级等级</f>
        <v/>
      </c>
      <c r="W1436" s="516" t="str">
        <f>四年级一分钟跳绳得分</f>
        <v/>
      </c>
      <c r="X1436" s="517" t="str">
        <f>四年级等级</f>
        <v/>
      </c>
      <c r="Y1436" s="515" t="str">
        <f>四年级仰卧起坐得分</f>
        <v/>
      </c>
      <c r="Z1436" s="518" t="str">
        <f>四年级等级</f>
        <v/>
      </c>
      <c r="AA1436" s="533"/>
      <c r="AB1436" s="515"/>
      <c r="AC1436" s="533" t="str">
        <f>四年级跳绳附加分</f>
        <v/>
      </c>
      <c r="AD1436" s="534" t="str">
        <f>四年级标准分</f>
        <v/>
      </c>
      <c r="AE1436" s="534" t="str">
        <f>四年级总分</f>
        <v/>
      </c>
      <c r="AF1436" s="517" t="str">
        <f>四年级等级</f>
        <v/>
      </c>
    </row>
    <row r="1437" spans="1:32">
      <c r="A1437" s="476">
        <v>421</v>
      </c>
      <c r="B1437" s="477">
        <v>35</v>
      </c>
      <c r="C1437" s="632"/>
      <c r="D1437" s="633"/>
      <c r="E1437" s="632"/>
      <c r="F1437" s="625"/>
      <c r="G1437" s="608"/>
      <c r="H1437" s="475"/>
      <c r="I1437" s="613"/>
      <c r="J1437" s="614"/>
      <c r="K1437" s="614"/>
      <c r="L1437" s="615"/>
      <c r="M1437" s="644"/>
      <c r="N1437" s="505" t="str">
        <f>四年级BMI</f>
        <v/>
      </c>
      <c r="O1437" s="499" t="str">
        <f>四年级BMI等级</f>
        <v/>
      </c>
      <c r="P1437" s="500" t="str">
        <f>四年级BMI得分</f>
        <v/>
      </c>
      <c r="Q1437" s="515" t="str">
        <f>四年级肺活量得分</f>
        <v/>
      </c>
      <c r="R1437" s="512" t="str">
        <f>四年级等级</f>
        <v/>
      </c>
      <c r="S1437" s="516" t="str">
        <f>四年级50米跑得分</f>
        <v/>
      </c>
      <c r="T1437" s="517" t="str">
        <f>四年级等级</f>
        <v/>
      </c>
      <c r="U1437" s="516" t="str">
        <f>四年级坐位体前屈得分</f>
        <v/>
      </c>
      <c r="V1437" s="517" t="str">
        <f>四年级等级</f>
        <v/>
      </c>
      <c r="W1437" s="516" t="str">
        <f>四年级一分钟跳绳得分</f>
        <v/>
      </c>
      <c r="X1437" s="517" t="str">
        <f>四年级等级</f>
        <v/>
      </c>
      <c r="Y1437" s="515" t="str">
        <f>四年级仰卧起坐得分</f>
        <v/>
      </c>
      <c r="Z1437" s="518" t="str">
        <f>四年级等级</f>
        <v/>
      </c>
      <c r="AA1437" s="533"/>
      <c r="AB1437" s="515"/>
      <c r="AC1437" s="533" t="str">
        <f>四年级跳绳附加分</f>
        <v/>
      </c>
      <c r="AD1437" s="534" t="str">
        <f>四年级标准分</f>
        <v/>
      </c>
      <c r="AE1437" s="534" t="str">
        <f>四年级总分</f>
        <v/>
      </c>
      <c r="AF1437" s="517" t="str">
        <f>四年级等级</f>
        <v/>
      </c>
    </row>
    <row r="1438" spans="1:32">
      <c r="A1438" s="476">
        <v>421</v>
      </c>
      <c r="B1438" s="477">
        <v>36</v>
      </c>
      <c r="C1438" s="632"/>
      <c r="D1438" s="633"/>
      <c r="E1438" s="632"/>
      <c r="F1438" s="625"/>
      <c r="G1438" s="608"/>
      <c r="H1438" s="475"/>
      <c r="I1438" s="613"/>
      <c r="J1438" s="614"/>
      <c r="K1438" s="614"/>
      <c r="L1438" s="615"/>
      <c r="M1438" s="644"/>
      <c r="N1438" s="505" t="str">
        <f>四年级BMI</f>
        <v/>
      </c>
      <c r="O1438" s="499" t="str">
        <f>四年级BMI等级</f>
        <v/>
      </c>
      <c r="P1438" s="500" t="str">
        <f>四年级BMI得分</f>
        <v/>
      </c>
      <c r="Q1438" s="515" t="str">
        <f>四年级肺活量得分</f>
        <v/>
      </c>
      <c r="R1438" s="512" t="str">
        <f>四年级等级</f>
        <v/>
      </c>
      <c r="S1438" s="516" t="str">
        <f>四年级50米跑得分</f>
        <v/>
      </c>
      <c r="T1438" s="517" t="str">
        <f>四年级等级</f>
        <v/>
      </c>
      <c r="U1438" s="516" t="str">
        <f>四年级坐位体前屈得分</f>
        <v/>
      </c>
      <c r="V1438" s="517" t="str">
        <f>四年级等级</f>
        <v/>
      </c>
      <c r="W1438" s="516" t="str">
        <f>四年级一分钟跳绳得分</f>
        <v/>
      </c>
      <c r="X1438" s="517" t="str">
        <f>四年级等级</f>
        <v/>
      </c>
      <c r="Y1438" s="515" t="str">
        <f>四年级仰卧起坐得分</f>
        <v/>
      </c>
      <c r="Z1438" s="518" t="str">
        <f>四年级等级</f>
        <v/>
      </c>
      <c r="AA1438" s="533"/>
      <c r="AB1438" s="515"/>
      <c r="AC1438" s="533" t="str">
        <f>四年级跳绳附加分</f>
        <v/>
      </c>
      <c r="AD1438" s="534" t="str">
        <f>四年级标准分</f>
        <v/>
      </c>
      <c r="AE1438" s="534" t="str">
        <f>四年级总分</f>
        <v/>
      </c>
      <c r="AF1438" s="517" t="str">
        <f>四年级等级</f>
        <v/>
      </c>
    </row>
    <row r="1439" spans="1:32">
      <c r="A1439" s="476">
        <v>421</v>
      </c>
      <c r="B1439" s="477">
        <v>37</v>
      </c>
      <c r="C1439" s="632"/>
      <c r="D1439" s="633"/>
      <c r="E1439" s="632"/>
      <c r="F1439" s="625"/>
      <c r="G1439" s="608"/>
      <c r="H1439" s="475"/>
      <c r="I1439" s="613"/>
      <c r="J1439" s="614"/>
      <c r="K1439" s="614"/>
      <c r="L1439" s="615"/>
      <c r="M1439" s="644"/>
      <c r="N1439" s="505" t="str">
        <f>四年级BMI</f>
        <v/>
      </c>
      <c r="O1439" s="499" t="str">
        <f>四年级BMI等级</f>
        <v/>
      </c>
      <c r="P1439" s="500" t="str">
        <f>四年级BMI得分</f>
        <v/>
      </c>
      <c r="Q1439" s="515" t="str">
        <f>四年级肺活量得分</f>
        <v/>
      </c>
      <c r="R1439" s="512" t="str">
        <f>四年级等级</f>
        <v/>
      </c>
      <c r="S1439" s="516" t="str">
        <f>四年级50米跑得分</f>
        <v/>
      </c>
      <c r="T1439" s="517" t="str">
        <f>四年级等级</f>
        <v/>
      </c>
      <c r="U1439" s="516" t="str">
        <f>四年级坐位体前屈得分</f>
        <v/>
      </c>
      <c r="V1439" s="517" t="str">
        <f>四年级等级</f>
        <v/>
      </c>
      <c r="W1439" s="516" t="str">
        <f>四年级一分钟跳绳得分</f>
        <v/>
      </c>
      <c r="X1439" s="517" t="str">
        <f>四年级等级</f>
        <v/>
      </c>
      <c r="Y1439" s="515" t="str">
        <f>四年级仰卧起坐得分</f>
        <v/>
      </c>
      <c r="Z1439" s="518" t="str">
        <f>四年级等级</f>
        <v/>
      </c>
      <c r="AA1439" s="533"/>
      <c r="AB1439" s="515"/>
      <c r="AC1439" s="533" t="str">
        <f>四年级跳绳附加分</f>
        <v/>
      </c>
      <c r="AD1439" s="534" t="str">
        <f>四年级标准分</f>
        <v/>
      </c>
      <c r="AE1439" s="534" t="str">
        <f>四年级总分</f>
        <v/>
      </c>
      <c r="AF1439" s="517" t="str">
        <f>四年级等级</f>
        <v/>
      </c>
    </row>
    <row r="1440" spans="1:32">
      <c r="A1440" s="476">
        <v>421</v>
      </c>
      <c r="B1440" s="477">
        <v>38</v>
      </c>
      <c r="C1440" s="632"/>
      <c r="D1440" s="633"/>
      <c r="E1440" s="632"/>
      <c r="F1440" s="625"/>
      <c r="G1440" s="608"/>
      <c r="H1440" s="475"/>
      <c r="I1440" s="613"/>
      <c r="J1440" s="614"/>
      <c r="K1440" s="614"/>
      <c r="L1440" s="615"/>
      <c r="M1440" s="644"/>
      <c r="N1440" s="505" t="str">
        <f>四年级BMI</f>
        <v/>
      </c>
      <c r="O1440" s="499" t="str">
        <f>四年级BMI等级</f>
        <v/>
      </c>
      <c r="P1440" s="500" t="str">
        <f>四年级BMI得分</f>
        <v/>
      </c>
      <c r="Q1440" s="515" t="str">
        <f>四年级肺活量得分</f>
        <v/>
      </c>
      <c r="R1440" s="512" t="str">
        <f>四年级等级</f>
        <v/>
      </c>
      <c r="S1440" s="516" t="str">
        <f>四年级50米跑得分</f>
        <v/>
      </c>
      <c r="T1440" s="517" t="str">
        <f>四年级等级</f>
        <v/>
      </c>
      <c r="U1440" s="516" t="str">
        <f>四年级坐位体前屈得分</f>
        <v/>
      </c>
      <c r="V1440" s="517" t="str">
        <f>四年级等级</f>
        <v/>
      </c>
      <c r="W1440" s="516" t="str">
        <f>四年级一分钟跳绳得分</f>
        <v/>
      </c>
      <c r="X1440" s="517" t="str">
        <f>四年级等级</f>
        <v/>
      </c>
      <c r="Y1440" s="515" t="str">
        <f>四年级仰卧起坐得分</f>
        <v/>
      </c>
      <c r="Z1440" s="518" t="str">
        <f>四年级等级</f>
        <v/>
      </c>
      <c r="AA1440" s="533"/>
      <c r="AB1440" s="515"/>
      <c r="AC1440" s="533" t="str">
        <f>四年级跳绳附加分</f>
        <v/>
      </c>
      <c r="AD1440" s="534" t="str">
        <f>四年级标准分</f>
        <v/>
      </c>
      <c r="AE1440" s="534" t="str">
        <f>四年级总分</f>
        <v/>
      </c>
      <c r="AF1440" s="517" t="str">
        <f>四年级等级</f>
        <v/>
      </c>
    </row>
    <row r="1441" spans="1:32">
      <c r="A1441" s="476">
        <v>421</v>
      </c>
      <c r="B1441" s="477">
        <v>39</v>
      </c>
      <c r="C1441" s="632"/>
      <c r="D1441" s="633"/>
      <c r="E1441" s="632"/>
      <c r="F1441" s="625"/>
      <c r="G1441" s="608"/>
      <c r="H1441" s="475"/>
      <c r="I1441" s="613"/>
      <c r="J1441" s="614"/>
      <c r="K1441" s="614"/>
      <c r="L1441" s="615"/>
      <c r="M1441" s="644"/>
      <c r="N1441" s="505" t="str">
        <f>四年级BMI</f>
        <v/>
      </c>
      <c r="O1441" s="499" t="str">
        <f>四年级BMI等级</f>
        <v/>
      </c>
      <c r="P1441" s="500" t="str">
        <f>四年级BMI得分</f>
        <v/>
      </c>
      <c r="Q1441" s="515" t="str">
        <f>四年级肺活量得分</f>
        <v/>
      </c>
      <c r="R1441" s="512" t="str">
        <f>四年级等级</f>
        <v/>
      </c>
      <c r="S1441" s="516" t="str">
        <f>四年级50米跑得分</f>
        <v/>
      </c>
      <c r="T1441" s="517" t="str">
        <f>四年级等级</f>
        <v/>
      </c>
      <c r="U1441" s="516" t="str">
        <f>四年级坐位体前屈得分</f>
        <v/>
      </c>
      <c r="V1441" s="517" t="str">
        <f>四年级等级</f>
        <v/>
      </c>
      <c r="W1441" s="516" t="str">
        <f>四年级一分钟跳绳得分</f>
        <v/>
      </c>
      <c r="X1441" s="517" t="str">
        <f>四年级等级</f>
        <v/>
      </c>
      <c r="Y1441" s="515" t="str">
        <f>四年级仰卧起坐得分</f>
        <v/>
      </c>
      <c r="Z1441" s="518" t="str">
        <f>四年级等级</f>
        <v/>
      </c>
      <c r="AA1441" s="533"/>
      <c r="AB1441" s="515"/>
      <c r="AC1441" s="533" t="str">
        <f>四年级跳绳附加分</f>
        <v/>
      </c>
      <c r="AD1441" s="534" t="str">
        <f>四年级标准分</f>
        <v/>
      </c>
      <c r="AE1441" s="534" t="str">
        <f>四年级总分</f>
        <v/>
      </c>
      <c r="AF1441" s="517" t="str">
        <f>四年级等级</f>
        <v/>
      </c>
    </row>
    <row r="1442" spans="1:32">
      <c r="A1442" s="476">
        <v>421</v>
      </c>
      <c r="B1442" s="477">
        <v>40</v>
      </c>
      <c r="C1442" s="632"/>
      <c r="D1442" s="633"/>
      <c r="E1442" s="632"/>
      <c r="F1442" s="625"/>
      <c r="G1442" s="608"/>
      <c r="H1442" s="475"/>
      <c r="I1442" s="613"/>
      <c r="J1442" s="614"/>
      <c r="K1442" s="614"/>
      <c r="L1442" s="615"/>
      <c r="M1442" s="644"/>
      <c r="N1442" s="505" t="str">
        <f>四年级BMI</f>
        <v/>
      </c>
      <c r="O1442" s="499" t="str">
        <f>四年级BMI等级</f>
        <v/>
      </c>
      <c r="P1442" s="500" t="str">
        <f>四年级BMI得分</f>
        <v/>
      </c>
      <c r="Q1442" s="515" t="str">
        <f>四年级肺活量得分</f>
        <v/>
      </c>
      <c r="R1442" s="512" t="str">
        <f>四年级等级</f>
        <v/>
      </c>
      <c r="S1442" s="516" t="str">
        <f>四年级50米跑得分</f>
        <v/>
      </c>
      <c r="T1442" s="517" t="str">
        <f>四年级等级</f>
        <v/>
      </c>
      <c r="U1442" s="516" t="str">
        <f>四年级坐位体前屈得分</f>
        <v/>
      </c>
      <c r="V1442" s="517" t="str">
        <f>四年级等级</f>
        <v/>
      </c>
      <c r="W1442" s="516" t="str">
        <f>四年级一分钟跳绳得分</f>
        <v/>
      </c>
      <c r="X1442" s="517" t="str">
        <f>四年级等级</f>
        <v/>
      </c>
      <c r="Y1442" s="515" t="str">
        <f>四年级仰卧起坐得分</f>
        <v/>
      </c>
      <c r="Z1442" s="518" t="str">
        <f>四年级等级</f>
        <v/>
      </c>
      <c r="AA1442" s="533"/>
      <c r="AB1442" s="515"/>
      <c r="AC1442" s="533" t="str">
        <f>四年级跳绳附加分</f>
        <v/>
      </c>
      <c r="AD1442" s="534" t="str">
        <f>四年级标准分</f>
        <v/>
      </c>
      <c r="AE1442" s="534" t="str">
        <f>四年级总分</f>
        <v/>
      </c>
      <c r="AF1442" s="517" t="str">
        <f>四年级等级</f>
        <v/>
      </c>
    </row>
    <row r="1443" spans="1:32">
      <c r="A1443" s="476">
        <v>421</v>
      </c>
      <c r="B1443" s="477">
        <v>41</v>
      </c>
      <c r="C1443" s="632"/>
      <c r="D1443" s="633"/>
      <c r="E1443" s="632"/>
      <c r="F1443" s="625"/>
      <c r="G1443" s="608"/>
      <c r="H1443" s="475"/>
      <c r="I1443" s="613"/>
      <c r="J1443" s="614"/>
      <c r="K1443" s="614"/>
      <c r="L1443" s="615"/>
      <c r="M1443" s="644"/>
      <c r="N1443" s="505" t="str">
        <f>四年级BMI</f>
        <v/>
      </c>
      <c r="O1443" s="499" t="str">
        <f>四年级BMI等级</f>
        <v/>
      </c>
      <c r="P1443" s="500" t="str">
        <f>四年级BMI得分</f>
        <v/>
      </c>
      <c r="Q1443" s="515" t="str">
        <f>四年级肺活量得分</f>
        <v/>
      </c>
      <c r="R1443" s="512" t="str">
        <f>四年级等级</f>
        <v/>
      </c>
      <c r="S1443" s="516" t="str">
        <f>四年级50米跑得分</f>
        <v/>
      </c>
      <c r="T1443" s="517" t="str">
        <f>四年级等级</f>
        <v/>
      </c>
      <c r="U1443" s="516" t="str">
        <f>四年级坐位体前屈得分</f>
        <v/>
      </c>
      <c r="V1443" s="517" t="str">
        <f>四年级等级</f>
        <v/>
      </c>
      <c r="W1443" s="516" t="str">
        <f>四年级一分钟跳绳得分</f>
        <v/>
      </c>
      <c r="X1443" s="517" t="str">
        <f>四年级等级</f>
        <v/>
      </c>
      <c r="Y1443" s="515" t="str">
        <f>四年级仰卧起坐得分</f>
        <v/>
      </c>
      <c r="Z1443" s="518" t="str">
        <f>四年级等级</f>
        <v/>
      </c>
      <c r="AA1443" s="533"/>
      <c r="AB1443" s="515"/>
      <c r="AC1443" s="533" t="str">
        <f>四年级跳绳附加分</f>
        <v/>
      </c>
      <c r="AD1443" s="534" t="str">
        <f>四年级标准分</f>
        <v/>
      </c>
      <c r="AE1443" s="534" t="str">
        <f>四年级总分</f>
        <v/>
      </c>
      <c r="AF1443" s="517" t="str">
        <f>四年级等级</f>
        <v/>
      </c>
    </row>
    <row r="1444" spans="1:32">
      <c r="A1444" s="476">
        <v>421</v>
      </c>
      <c r="B1444" s="477">
        <v>42</v>
      </c>
      <c r="C1444" s="632"/>
      <c r="D1444" s="633"/>
      <c r="E1444" s="632"/>
      <c r="F1444" s="625"/>
      <c r="G1444" s="608"/>
      <c r="H1444" s="475"/>
      <c r="I1444" s="613"/>
      <c r="J1444" s="614"/>
      <c r="K1444" s="614"/>
      <c r="L1444" s="615"/>
      <c r="M1444" s="644"/>
      <c r="N1444" s="505" t="str">
        <f>四年级BMI</f>
        <v/>
      </c>
      <c r="O1444" s="499" t="str">
        <f>四年级BMI等级</f>
        <v/>
      </c>
      <c r="P1444" s="500" t="str">
        <f>四年级BMI得分</f>
        <v/>
      </c>
      <c r="Q1444" s="515" t="str">
        <f>四年级肺活量得分</f>
        <v/>
      </c>
      <c r="R1444" s="512" t="str">
        <f>四年级等级</f>
        <v/>
      </c>
      <c r="S1444" s="516" t="str">
        <f>四年级50米跑得分</f>
        <v/>
      </c>
      <c r="T1444" s="517" t="str">
        <f>四年级等级</f>
        <v/>
      </c>
      <c r="U1444" s="516" t="str">
        <f>四年级坐位体前屈得分</f>
        <v/>
      </c>
      <c r="V1444" s="517" t="str">
        <f>四年级等级</f>
        <v/>
      </c>
      <c r="W1444" s="516" t="str">
        <f>四年级一分钟跳绳得分</f>
        <v/>
      </c>
      <c r="X1444" s="517" t="str">
        <f>四年级等级</f>
        <v/>
      </c>
      <c r="Y1444" s="515" t="str">
        <f>四年级仰卧起坐得分</f>
        <v/>
      </c>
      <c r="Z1444" s="518" t="str">
        <f>四年级等级</f>
        <v/>
      </c>
      <c r="AA1444" s="533"/>
      <c r="AB1444" s="515"/>
      <c r="AC1444" s="533" t="str">
        <f>四年级跳绳附加分</f>
        <v/>
      </c>
      <c r="AD1444" s="534" t="str">
        <f>四年级标准分</f>
        <v/>
      </c>
      <c r="AE1444" s="534" t="str">
        <f>四年级总分</f>
        <v/>
      </c>
      <c r="AF1444" s="517" t="str">
        <f>四年级等级</f>
        <v/>
      </c>
    </row>
    <row r="1445" spans="1:32">
      <c r="A1445" s="476">
        <v>421</v>
      </c>
      <c r="B1445" s="477">
        <v>43</v>
      </c>
      <c r="C1445" s="632"/>
      <c r="D1445" s="633"/>
      <c r="E1445" s="632"/>
      <c r="F1445" s="625"/>
      <c r="G1445" s="608"/>
      <c r="H1445" s="475"/>
      <c r="I1445" s="613"/>
      <c r="J1445" s="614"/>
      <c r="K1445" s="614"/>
      <c r="L1445" s="615"/>
      <c r="M1445" s="644"/>
      <c r="N1445" s="505" t="str">
        <f>四年级BMI</f>
        <v/>
      </c>
      <c r="O1445" s="499" t="str">
        <f>四年级BMI等级</f>
        <v/>
      </c>
      <c r="P1445" s="500" t="str">
        <f>四年级BMI得分</f>
        <v/>
      </c>
      <c r="Q1445" s="515" t="str">
        <f>四年级肺活量得分</f>
        <v/>
      </c>
      <c r="R1445" s="512" t="str">
        <f>四年级等级</f>
        <v/>
      </c>
      <c r="S1445" s="516" t="str">
        <f>四年级50米跑得分</f>
        <v/>
      </c>
      <c r="T1445" s="517" t="str">
        <f>四年级等级</f>
        <v/>
      </c>
      <c r="U1445" s="516" t="str">
        <f>四年级坐位体前屈得分</f>
        <v/>
      </c>
      <c r="V1445" s="517" t="str">
        <f>四年级等级</f>
        <v/>
      </c>
      <c r="W1445" s="516" t="str">
        <f>四年级一分钟跳绳得分</f>
        <v/>
      </c>
      <c r="X1445" s="517" t="str">
        <f>四年级等级</f>
        <v/>
      </c>
      <c r="Y1445" s="515" t="str">
        <f>四年级仰卧起坐得分</f>
        <v/>
      </c>
      <c r="Z1445" s="518" t="str">
        <f>四年级等级</f>
        <v/>
      </c>
      <c r="AA1445" s="533"/>
      <c r="AB1445" s="515"/>
      <c r="AC1445" s="533" t="str">
        <f>四年级跳绳附加分</f>
        <v/>
      </c>
      <c r="AD1445" s="534" t="str">
        <f>四年级标准分</f>
        <v/>
      </c>
      <c r="AE1445" s="534" t="str">
        <f>四年级总分</f>
        <v/>
      </c>
      <c r="AF1445" s="517" t="str">
        <f>四年级等级</f>
        <v/>
      </c>
    </row>
    <row r="1446" spans="1:32">
      <c r="A1446" s="476">
        <v>421</v>
      </c>
      <c r="B1446" s="477">
        <v>44</v>
      </c>
      <c r="C1446" s="632"/>
      <c r="D1446" s="633"/>
      <c r="E1446" s="632"/>
      <c r="F1446" s="625"/>
      <c r="G1446" s="608"/>
      <c r="H1446" s="475"/>
      <c r="I1446" s="613"/>
      <c r="J1446" s="614"/>
      <c r="K1446" s="614"/>
      <c r="L1446" s="615"/>
      <c r="M1446" s="644"/>
      <c r="N1446" s="505" t="str">
        <f>四年级BMI</f>
        <v/>
      </c>
      <c r="O1446" s="499" t="str">
        <f>四年级BMI等级</f>
        <v/>
      </c>
      <c r="P1446" s="500" t="str">
        <f>四年级BMI得分</f>
        <v/>
      </c>
      <c r="Q1446" s="515" t="str">
        <f>四年级肺活量得分</f>
        <v/>
      </c>
      <c r="R1446" s="512" t="str">
        <f>四年级等级</f>
        <v/>
      </c>
      <c r="S1446" s="516" t="str">
        <f>四年级50米跑得分</f>
        <v/>
      </c>
      <c r="T1446" s="517" t="str">
        <f>四年级等级</f>
        <v/>
      </c>
      <c r="U1446" s="516" t="str">
        <f>四年级坐位体前屈得分</f>
        <v/>
      </c>
      <c r="V1446" s="517" t="str">
        <f>四年级等级</f>
        <v/>
      </c>
      <c r="W1446" s="516" t="str">
        <f>四年级一分钟跳绳得分</f>
        <v/>
      </c>
      <c r="X1446" s="517" t="str">
        <f>四年级等级</f>
        <v/>
      </c>
      <c r="Y1446" s="515" t="str">
        <f>四年级仰卧起坐得分</f>
        <v/>
      </c>
      <c r="Z1446" s="518" t="str">
        <f>四年级等级</f>
        <v/>
      </c>
      <c r="AA1446" s="533"/>
      <c r="AB1446" s="515"/>
      <c r="AC1446" s="533" t="str">
        <f>四年级跳绳附加分</f>
        <v/>
      </c>
      <c r="AD1446" s="534" t="str">
        <f>四年级标准分</f>
        <v/>
      </c>
      <c r="AE1446" s="534" t="str">
        <f>四年级总分</f>
        <v/>
      </c>
      <c r="AF1446" s="517" t="str">
        <f>四年级等级</f>
        <v/>
      </c>
    </row>
    <row r="1447" spans="1:32">
      <c r="A1447" s="476">
        <v>421</v>
      </c>
      <c r="B1447" s="477">
        <v>45</v>
      </c>
      <c r="C1447" s="632"/>
      <c r="D1447" s="633"/>
      <c r="E1447" s="632"/>
      <c r="F1447" s="625"/>
      <c r="G1447" s="608"/>
      <c r="H1447" s="475"/>
      <c r="I1447" s="613"/>
      <c r="J1447" s="614"/>
      <c r="K1447" s="614"/>
      <c r="L1447" s="615"/>
      <c r="M1447" s="644"/>
      <c r="N1447" s="505" t="str">
        <f>四年级BMI</f>
        <v/>
      </c>
      <c r="O1447" s="499" t="str">
        <f>四年级BMI等级</f>
        <v/>
      </c>
      <c r="P1447" s="500" t="str">
        <f>四年级BMI得分</f>
        <v/>
      </c>
      <c r="Q1447" s="515" t="str">
        <f>四年级肺活量得分</f>
        <v/>
      </c>
      <c r="R1447" s="512" t="str">
        <f>四年级等级</f>
        <v/>
      </c>
      <c r="S1447" s="516" t="str">
        <f>四年级50米跑得分</f>
        <v/>
      </c>
      <c r="T1447" s="517" t="str">
        <f>四年级等级</f>
        <v/>
      </c>
      <c r="U1447" s="516" t="str">
        <f>四年级坐位体前屈得分</f>
        <v/>
      </c>
      <c r="V1447" s="517" t="str">
        <f>四年级等级</f>
        <v/>
      </c>
      <c r="W1447" s="516" t="str">
        <f>四年级一分钟跳绳得分</f>
        <v/>
      </c>
      <c r="X1447" s="517" t="str">
        <f>四年级等级</f>
        <v/>
      </c>
      <c r="Y1447" s="515" t="str">
        <f>四年级仰卧起坐得分</f>
        <v/>
      </c>
      <c r="Z1447" s="518" t="str">
        <f>四年级等级</f>
        <v/>
      </c>
      <c r="AA1447" s="533"/>
      <c r="AB1447" s="515"/>
      <c r="AC1447" s="533" t="str">
        <f>四年级跳绳附加分</f>
        <v/>
      </c>
      <c r="AD1447" s="534" t="str">
        <f>四年级标准分</f>
        <v/>
      </c>
      <c r="AE1447" s="534" t="str">
        <f>四年级总分</f>
        <v/>
      </c>
      <c r="AF1447" s="517" t="str">
        <f>四年级等级</f>
        <v/>
      </c>
    </row>
    <row r="1448" spans="1:32">
      <c r="A1448" s="476">
        <v>421</v>
      </c>
      <c r="B1448" s="477">
        <v>46</v>
      </c>
      <c r="C1448" s="632"/>
      <c r="D1448" s="633"/>
      <c r="E1448" s="632"/>
      <c r="F1448" s="625"/>
      <c r="G1448" s="608"/>
      <c r="H1448" s="475"/>
      <c r="I1448" s="613"/>
      <c r="J1448" s="614"/>
      <c r="K1448" s="614"/>
      <c r="L1448" s="615"/>
      <c r="M1448" s="644"/>
      <c r="N1448" s="505" t="str">
        <f>四年级BMI</f>
        <v/>
      </c>
      <c r="O1448" s="499" t="str">
        <f>四年级BMI等级</f>
        <v/>
      </c>
      <c r="P1448" s="500" t="str">
        <f>四年级BMI得分</f>
        <v/>
      </c>
      <c r="Q1448" s="515" t="str">
        <f>四年级肺活量得分</f>
        <v/>
      </c>
      <c r="R1448" s="512" t="str">
        <f>四年级等级</f>
        <v/>
      </c>
      <c r="S1448" s="516" t="str">
        <f>四年级50米跑得分</f>
        <v/>
      </c>
      <c r="T1448" s="517" t="str">
        <f>四年级等级</f>
        <v/>
      </c>
      <c r="U1448" s="516" t="str">
        <f>四年级坐位体前屈得分</f>
        <v/>
      </c>
      <c r="V1448" s="517" t="str">
        <f>四年级等级</f>
        <v/>
      </c>
      <c r="W1448" s="516" t="str">
        <f>四年级一分钟跳绳得分</f>
        <v/>
      </c>
      <c r="X1448" s="517" t="str">
        <f>四年级等级</f>
        <v/>
      </c>
      <c r="Y1448" s="515" t="str">
        <f>四年级仰卧起坐得分</f>
        <v/>
      </c>
      <c r="Z1448" s="518" t="str">
        <f>四年级等级</f>
        <v/>
      </c>
      <c r="AA1448" s="533"/>
      <c r="AB1448" s="515"/>
      <c r="AC1448" s="533" t="str">
        <f>四年级跳绳附加分</f>
        <v/>
      </c>
      <c r="AD1448" s="534" t="str">
        <f>四年级标准分</f>
        <v/>
      </c>
      <c r="AE1448" s="534" t="str">
        <f>四年级总分</f>
        <v/>
      </c>
      <c r="AF1448" s="517" t="str">
        <f>四年级等级</f>
        <v/>
      </c>
    </row>
    <row r="1449" spans="1:32">
      <c r="A1449" s="476">
        <v>421</v>
      </c>
      <c r="B1449" s="477">
        <v>47</v>
      </c>
      <c r="C1449" s="632"/>
      <c r="D1449" s="633"/>
      <c r="E1449" s="632"/>
      <c r="F1449" s="625"/>
      <c r="G1449" s="608"/>
      <c r="H1449" s="475"/>
      <c r="I1449" s="613"/>
      <c r="J1449" s="614"/>
      <c r="K1449" s="614"/>
      <c r="L1449" s="615"/>
      <c r="M1449" s="644"/>
      <c r="N1449" s="505" t="str">
        <f>四年级BMI</f>
        <v/>
      </c>
      <c r="O1449" s="499" t="str">
        <f>四年级BMI等级</f>
        <v/>
      </c>
      <c r="P1449" s="500" t="str">
        <f>四年级BMI得分</f>
        <v/>
      </c>
      <c r="Q1449" s="515" t="str">
        <f>四年级肺活量得分</f>
        <v/>
      </c>
      <c r="R1449" s="512" t="str">
        <f>四年级等级</f>
        <v/>
      </c>
      <c r="S1449" s="516" t="str">
        <f>四年级50米跑得分</f>
        <v/>
      </c>
      <c r="T1449" s="517" t="str">
        <f>四年级等级</f>
        <v/>
      </c>
      <c r="U1449" s="516" t="str">
        <f>四年级坐位体前屈得分</f>
        <v/>
      </c>
      <c r="V1449" s="517" t="str">
        <f>四年级等级</f>
        <v/>
      </c>
      <c r="W1449" s="516" t="str">
        <f>四年级一分钟跳绳得分</f>
        <v/>
      </c>
      <c r="X1449" s="517" t="str">
        <f>四年级等级</f>
        <v/>
      </c>
      <c r="Y1449" s="515" t="str">
        <f>四年级仰卧起坐得分</f>
        <v/>
      </c>
      <c r="Z1449" s="518" t="str">
        <f>四年级等级</f>
        <v/>
      </c>
      <c r="AA1449" s="533"/>
      <c r="AB1449" s="515"/>
      <c r="AC1449" s="533" t="str">
        <f>四年级跳绳附加分</f>
        <v/>
      </c>
      <c r="AD1449" s="534" t="str">
        <f>四年级标准分</f>
        <v/>
      </c>
      <c r="AE1449" s="534" t="str">
        <f>四年级总分</f>
        <v/>
      </c>
      <c r="AF1449" s="517" t="str">
        <f>四年级等级</f>
        <v/>
      </c>
    </row>
    <row r="1450" spans="1:32">
      <c r="A1450" s="476">
        <v>421</v>
      </c>
      <c r="B1450" s="477">
        <v>48</v>
      </c>
      <c r="C1450" s="632"/>
      <c r="D1450" s="633"/>
      <c r="E1450" s="632"/>
      <c r="F1450" s="625"/>
      <c r="G1450" s="608"/>
      <c r="H1450" s="475"/>
      <c r="I1450" s="613"/>
      <c r="J1450" s="614"/>
      <c r="K1450" s="614"/>
      <c r="L1450" s="615"/>
      <c r="M1450" s="644"/>
      <c r="N1450" s="505" t="str">
        <f>四年级BMI</f>
        <v/>
      </c>
      <c r="O1450" s="499" t="str">
        <f>四年级BMI等级</f>
        <v/>
      </c>
      <c r="P1450" s="500" t="str">
        <f>四年级BMI得分</f>
        <v/>
      </c>
      <c r="Q1450" s="515" t="str">
        <f>四年级肺活量得分</f>
        <v/>
      </c>
      <c r="R1450" s="512" t="str">
        <f>四年级等级</f>
        <v/>
      </c>
      <c r="S1450" s="516" t="str">
        <f>四年级50米跑得分</f>
        <v/>
      </c>
      <c r="T1450" s="517" t="str">
        <f>四年级等级</f>
        <v/>
      </c>
      <c r="U1450" s="516" t="str">
        <f>四年级坐位体前屈得分</f>
        <v/>
      </c>
      <c r="V1450" s="517" t="str">
        <f>四年级等级</f>
        <v/>
      </c>
      <c r="W1450" s="516" t="str">
        <f>四年级一分钟跳绳得分</f>
        <v/>
      </c>
      <c r="X1450" s="517" t="str">
        <f>四年级等级</f>
        <v/>
      </c>
      <c r="Y1450" s="515" t="str">
        <f>四年级仰卧起坐得分</f>
        <v/>
      </c>
      <c r="Z1450" s="518" t="str">
        <f>四年级等级</f>
        <v/>
      </c>
      <c r="AA1450" s="533"/>
      <c r="AB1450" s="515"/>
      <c r="AC1450" s="533" t="str">
        <f>四年级跳绳附加分</f>
        <v/>
      </c>
      <c r="AD1450" s="534" t="str">
        <f>四年级标准分</f>
        <v/>
      </c>
      <c r="AE1450" s="534" t="str">
        <f>四年级总分</f>
        <v/>
      </c>
      <c r="AF1450" s="517" t="str">
        <f>四年级等级</f>
        <v/>
      </c>
    </row>
    <row r="1451" spans="1:32">
      <c r="A1451" s="476">
        <v>421</v>
      </c>
      <c r="B1451" s="477">
        <v>49</v>
      </c>
      <c r="C1451" s="632"/>
      <c r="D1451" s="633"/>
      <c r="E1451" s="632"/>
      <c r="F1451" s="625"/>
      <c r="G1451" s="608"/>
      <c r="H1451" s="475"/>
      <c r="I1451" s="613"/>
      <c r="J1451" s="614"/>
      <c r="K1451" s="614"/>
      <c r="L1451" s="615"/>
      <c r="M1451" s="644"/>
      <c r="N1451" s="505" t="str">
        <f>四年级BMI</f>
        <v/>
      </c>
      <c r="O1451" s="499" t="str">
        <f>四年级BMI等级</f>
        <v/>
      </c>
      <c r="P1451" s="500" t="str">
        <f>四年级BMI得分</f>
        <v/>
      </c>
      <c r="Q1451" s="515" t="str">
        <f>四年级肺活量得分</f>
        <v/>
      </c>
      <c r="R1451" s="512" t="str">
        <f>四年级等级</f>
        <v/>
      </c>
      <c r="S1451" s="516" t="str">
        <f>四年级50米跑得分</f>
        <v/>
      </c>
      <c r="T1451" s="517" t="str">
        <f>四年级等级</f>
        <v/>
      </c>
      <c r="U1451" s="516" t="str">
        <f>四年级坐位体前屈得分</f>
        <v/>
      </c>
      <c r="V1451" s="517" t="str">
        <f>四年级等级</f>
        <v/>
      </c>
      <c r="W1451" s="516" t="str">
        <f>四年级一分钟跳绳得分</f>
        <v/>
      </c>
      <c r="X1451" s="517" t="str">
        <f>四年级等级</f>
        <v/>
      </c>
      <c r="Y1451" s="515" t="str">
        <f>四年级仰卧起坐得分</f>
        <v/>
      </c>
      <c r="Z1451" s="518" t="str">
        <f>四年级等级</f>
        <v/>
      </c>
      <c r="AA1451" s="533"/>
      <c r="AB1451" s="515"/>
      <c r="AC1451" s="533" t="str">
        <f>四年级跳绳附加分</f>
        <v/>
      </c>
      <c r="AD1451" s="534" t="str">
        <f>四年级标准分</f>
        <v/>
      </c>
      <c r="AE1451" s="534" t="str">
        <f>四年级总分</f>
        <v/>
      </c>
      <c r="AF1451" s="517" t="str">
        <f>四年级等级</f>
        <v/>
      </c>
    </row>
    <row r="1452" spans="1:32">
      <c r="A1452" s="476">
        <v>421</v>
      </c>
      <c r="B1452" s="477">
        <v>50</v>
      </c>
      <c r="C1452" s="632"/>
      <c r="D1452" s="633"/>
      <c r="E1452" s="632"/>
      <c r="F1452" s="625"/>
      <c r="G1452" s="608"/>
      <c r="H1452" s="475"/>
      <c r="I1452" s="613"/>
      <c r="J1452" s="614"/>
      <c r="K1452" s="614"/>
      <c r="L1452" s="615"/>
      <c r="M1452" s="644"/>
      <c r="N1452" s="505" t="str">
        <f>四年级BMI</f>
        <v/>
      </c>
      <c r="O1452" s="499" t="str">
        <f>四年级BMI等级</f>
        <v/>
      </c>
      <c r="P1452" s="500" t="str">
        <f>四年级BMI得分</f>
        <v/>
      </c>
      <c r="Q1452" s="515" t="str">
        <f>四年级肺活量得分</f>
        <v/>
      </c>
      <c r="R1452" s="512" t="str">
        <f>四年级等级</f>
        <v/>
      </c>
      <c r="S1452" s="516" t="str">
        <f>四年级50米跑得分</f>
        <v/>
      </c>
      <c r="T1452" s="517" t="str">
        <f>四年级等级</f>
        <v/>
      </c>
      <c r="U1452" s="516" t="str">
        <f>四年级坐位体前屈得分</f>
        <v/>
      </c>
      <c r="V1452" s="517" t="str">
        <f>四年级等级</f>
        <v/>
      </c>
      <c r="W1452" s="516" t="str">
        <f>四年级一分钟跳绳得分</f>
        <v/>
      </c>
      <c r="X1452" s="517" t="str">
        <f>四年级等级</f>
        <v/>
      </c>
      <c r="Y1452" s="515" t="str">
        <f>四年级仰卧起坐得分</f>
        <v/>
      </c>
      <c r="Z1452" s="518" t="str">
        <f>四年级等级</f>
        <v/>
      </c>
      <c r="AA1452" s="533"/>
      <c r="AB1452" s="515"/>
      <c r="AC1452" s="533" t="str">
        <f>四年级跳绳附加分</f>
        <v/>
      </c>
      <c r="AD1452" s="534" t="str">
        <f>四年级标准分</f>
        <v/>
      </c>
      <c r="AE1452" s="534" t="str">
        <f>四年级总分</f>
        <v/>
      </c>
      <c r="AF1452" s="517" t="str">
        <f>四年级等级</f>
        <v/>
      </c>
    </row>
    <row r="1453" spans="1:32">
      <c r="A1453" s="476">
        <v>421</v>
      </c>
      <c r="B1453" s="477">
        <v>51</v>
      </c>
      <c r="C1453" s="632"/>
      <c r="D1453" s="633"/>
      <c r="E1453" s="632"/>
      <c r="F1453" s="625"/>
      <c r="G1453" s="608"/>
      <c r="H1453" s="475"/>
      <c r="I1453" s="613"/>
      <c r="J1453" s="614"/>
      <c r="K1453" s="614"/>
      <c r="L1453" s="615"/>
      <c r="M1453" s="644"/>
      <c r="N1453" s="505" t="str">
        <f>四年级BMI</f>
        <v/>
      </c>
      <c r="O1453" s="499" t="str">
        <f>四年级BMI等级</f>
        <v/>
      </c>
      <c r="P1453" s="500" t="str">
        <f>四年级BMI得分</f>
        <v/>
      </c>
      <c r="Q1453" s="515" t="str">
        <f>四年级肺活量得分</f>
        <v/>
      </c>
      <c r="R1453" s="512" t="str">
        <f>四年级等级</f>
        <v/>
      </c>
      <c r="S1453" s="516" t="str">
        <f>四年级50米跑得分</f>
        <v/>
      </c>
      <c r="T1453" s="517" t="str">
        <f>四年级等级</f>
        <v/>
      </c>
      <c r="U1453" s="516" t="str">
        <f>四年级坐位体前屈得分</f>
        <v/>
      </c>
      <c r="V1453" s="517" t="str">
        <f>四年级等级</f>
        <v/>
      </c>
      <c r="W1453" s="516" t="str">
        <f>四年级一分钟跳绳得分</f>
        <v/>
      </c>
      <c r="X1453" s="517" t="str">
        <f>四年级等级</f>
        <v/>
      </c>
      <c r="Y1453" s="515" t="str">
        <f>四年级仰卧起坐得分</f>
        <v/>
      </c>
      <c r="Z1453" s="518" t="str">
        <f>四年级等级</f>
        <v/>
      </c>
      <c r="AA1453" s="533"/>
      <c r="AB1453" s="515"/>
      <c r="AC1453" s="533" t="str">
        <f>四年级跳绳附加分</f>
        <v/>
      </c>
      <c r="AD1453" s="534" t="str">
        <f>四年级标准分</f>
        <v/>
      </c>
      <c r="AE1453" s="534" t="str">
        <f>四年级总分</f>
        <v/>
      </c>
      <c r="AF1453" s="517" t="str">
        <f>四年级等级</f>
        <v/>
      </c>
    </row>
    <row r="1454" spans="1:32">
      <c r="A1454" s="476">
        <v>421</v>
      </c>
      <c r="B1454" s="477">
        <v>52</v>
      </c>
      <c r="C1454" s="632"/>
      <c r="D1454" s="633"/>
      <c r="E1454" s="632"/>
      <c r="F1454" s="625"/>
      <c r="G1454" s="608"/>
      <c r="H1454" s="475"/>
      <c r="I1454" s="613"/>
      <c r="J1454" s="614"/>
      <c r="K1454" s="614"/>
      <c r="L1454" s="615"/>
      <c r="M1454" s="644"/>
      <c r="N1454" s="505" t="str">
        <f>四年级BMI</f>
        <v/>
      </c>
      <c r="O1454" s="499" t="str">
        <f>四年级BMI等级</f>
        <v/>
      </c>
      <c r="P1454" s="500" t="str">
        <f>四年级BMI得分</f>
        <v/>
      </c>
      <c r="Q1454" s="515" t="str">
        <f>四年级肺活量得分</f>
        <v/>
      </c>
      <c r="R1454" s="512" t="str">
        <f>四年级等级</f>
        <v/>
      </c>
      <c r="S1454" s="516" t="str">
        <f>四年级50米跑得分</f>
        <v/>
      </c>
      <c r="T1454" s="517" t="str">
        <f>四年级等级</f>
        <v/>
      </c>
      <c r="U1454" s="516" t="str">
        <f>四年级坐位体前屈得分</f>
        <v/>
      </c>
      <c r="V1454" s="517" t="str">
        <f>四年级等级</f>
        <v/>
      </c>
      <c r="W1454" s="516" t="str">
        <f>四年级一分钟跳绳得分</f>
        <v/>
      </c>
      <c r="X1454" s="517" t="str">
        <f>四年级等级</f>
        <v/>
      </c>
      <c r="Y1454" s="515" t="str">
        <f>四年级仰卧起坐得分</f>
        <v/>
      </c>
      <c r="Z1454" s="518" t="str">
        <f>四年级等级</f>
        <v/>
      </c>
      <c r="AA1454" s="533"/>
      <c r="AB1454" s="515"/>
      <c r="AC1454" s="533" t="str">
        <f>四年级跳绳附加分</f>
        <v/>
      </c>
      <c r="AD1454" s="534" t="str">
        <f>四年级标准分</f>
        <v/>
      </c>
      <c r="AE1454" s="534" t="str">
        <f>四年级总分</f>
        <v/>
      </c>
      <c r="AF1454" s="517" t="str">
        <f>四年级等级</f>
        <v/>
      </c>
    </row>
    <row r="1455" spans="1:32">
      <c r="A1455" s="476">
        <v>421</v>
      </c>
      <c r="B1455" s="477">
        <v>53</v>
      </c>
      <c r="C1455" s="632"/>
      <c r="D1455" s="633"/>
      <c r="E1455" s="632"/>
      <c r="F1455" s="625"/>
      <c r="G1455" s="608"/>
      <c r="H1455" s="475"/>
      <c r="I1455" s="613"/>
      <c r="J1455" s="614"/>
      <c r="K1455" s="614"/>
      <c r="L1455" s="615"/>
      <c r="M1455" s="644"/>
      <c r="N1455" s="505" t="str">
        <f>四年级BMI</f>
        <v/>
      </c>
      <c r="O1455" s="499" t="str">
        <f>四年级BMI等级</f>
        <v/>
      </c>
      <c r="P1455" s="500" t="str">
        <f>四年级BMI得分</f>
        <v/>
      </c>
      <c r="Q1455" s="515" t="str">
        <f>四年级肺活量得分</f>
        <v/>
      </c>
      <c r="R1455" s="512" t="str">
        <f>四年级等级</f>
        <v/>
      </c>
      <c r="S1455" s="516" t="str">
        <f>四年级50米跑得分</f>
        <v/>
      </c>
      <c r="T1455" s="517" t="str">
        <f>四年级等级</f>
        <v/>
      </c>
      <c r="U1455" s="516" t="str">
        <f>四年级坐位体前屈得分</f>
        <v/>
      </c>
      <c r="V1455" s="517" t="str">
        <f>四年级等级</f>
        <v/>
      </c>
      <c r="W1455" s="516" t="str">
        <f>四年级一分钟跳绳得分</f>
        <v/>
      </c>
      <c r="X1455" s="517" t="str">
        <f>四年级等级</f>
        <v/>
      </c>
      <c r="Y1455" s="515" t="str">
        <f>四年级仰卧起坐得分</f>
        <v/>
      </c>
      <c r="Z1455" s="518" t="str">
        <f>四年级等级</f>
        <v/>
      </c>
      <c r="AA1455" s="533"/>
      <c r="AB1455" s="515"/>
      <c r="AC1455" s="533" t="str">
        <f>四年级跳绳附加分</f>
        <v/>
      </c>
      <c r="AD1455" s="534" t="str">
        <f>四年级标准分</f>
        <v/>
      </c>
      <c r="AE1455" s="534" t="str">
        <f>四年级总分</f>
        <v/>
      </c>
      <c r="AF1455" s="517" t="str">
        <f>四年级等级</f>
        <v/>
      </c>
    </row>
    <row r="1456" spans="1:32">
      <c r="A1456" s="476">
        <v>421</v>
      </c>
      <c r="B1456" s="477">
        <v>54</v>
      </c>
      <c r="C1456" s="632"/>
      <c r="D1456" s="633"/>
      <c r="E1456" s="632"/>
      <c r="F1456" s="625"/>
      <c r="G1456" s="608"/>
      <c r="H1456" s="475"/>
      <c r="I1456" s="613"/>
      <c r="J1456" s="614"/>
      <c r="K1456" s="614"/>
      <c r="L1456" s="615"/>
      <c r="M1456" s="644"/>
      <c r="N1456" s="505" t="str">
        <f>四年级BMI</f>
        <v/>
      </c>
      <c r="O1456" s="499" t="str">
        <f>四年级BMI等级</f>
        <v/>
      </c>
      <c r="P1456" s="500" t="str">
        <f>四年级BMI得分</f>
        <v/>
      </c>
      <c r="Q1456" s="515" t="str">
        <f>四年级肺活量得分</f>
        <v/>
      </c>
      <c r="R1456" s="512" t="str">
        <f>四年级等级</f>
        <v/>
      </c>
      <c r="S1456" s="516" t="str">
        <f>四年级50米跑得分</f>
        <v/>
      </c>
      <c r="T1456" s="517" t="str">
        <f>四年级等级</f>
        <v/>
      </c>
      <c r="U1456" s="516" t="str">
        <f>四年级坐位体前屈得分</f>
        <v/>
      </c>
      <c r="V1456" s="517" t="str">
        <f>四年级等级</f>
        <v/>
      </c>
      <c r="W1456" s="516" t="str">
        <f>四年级一分钟跳绳得分</f>
        <v/>
      </c>
      <c r="X1456" s="517" t="str">
        <f>四年级等级</f>
        <v/>
      </c>
      <c r="Y1456" s="515" t="str">
        <f>四年级仰卧起坐得分</f>
        <v/>
      </c>
      <c r="Z1456" s="518" t="str">
        <f>四年级等级</f>
        <v/>
      </c>
      <c r="AA1456" s="533"/>
      <c r="AB1456" s="515"/>
      <c r="AC1456" s="533" t="str">
        <f>四年级跳绳附加分</f>
        <v/>
      </c>
      <c r="AD1456" s="534" t="str">
        <f>四年级标准分</f>
        <v/>
      </c>
      <c r="AE1456" s="534" t="str">
        <f>四年级总分</f>
        <v/>
      </c>
      <c r="AF1456" s="517" t="str">
        <f>四年级等级</f>
        <v/>
      </c>
    </row>
    <row r="1457" spans="1:32">
      <c r="A1457" s="476">
        <v>421</v>
      </c>
      <c r="B1457" s="477">
        <v>55</v>
      </c>
      <c r="C1457" s="632"/>
      <c r="D1457" s="633"/>
      <c r="E1457" s="632"/>
      <c r="F1457" s="625"/>
      <c r="G1457" s="608"/>
      <c r="H1457" s="475"/>
      <c r="I1457" s="613"/>
      <c r="J1457" s="614"/>
      <c r="K1457" s="614"/>
      <c r="L1457" s="615"/>
      <c r="M1457" s="644"/>
      <c r="N1457" s="505" t="str">
        <f>四年级BMI</f>
        <v/>
      </c>
      <c r="O1457" s="499" t="str">
        <f>四年级BMI等级</f>
        <v/>
      </c>
      <c r="P1457" s="500" t="str">
        <f>四年级BMI得分</f>
        <v/>
      </c>
      <c r="Q1457" s="515" t="str">
        <f>四年级肺活量得分</f>
        <v/>
      </c>
      <c r="R1457" s="512" t="str">
        <f>四年级等级</f>
        <v/>
      </c>
      <c r="S1457" s="516" t="str">
        <f>四年级50米跑得分</f>
        <v/>
      </c>
      <c r="T1457" s="517" t="str">
        <f>四年级等级</f>
        <v/>
      </c>
      <c r="U1457" s="516" t="str">
        <f>四年级坐位体前屈得分</f>
        <v/>
      </c>
      <c r="V1457" s="517" t="str">
        <f>四年级等级</f>
        <v/>
      </c>
      <c r="W1457" s="516" t="str">
        <f>四年级一分钟跳绳得分</f>
        <v/>
      </c>
      <c r="X1457" s="517" t="str">
        <f>四年级等级</f>
        <v/>
      </c>
      <c r="Y1457" s="515" t="str">
        <f>四年级仰卧起坐得分</f>
        <v/>
      </c>
      <c r="Z1457" s="518" t="str">
        <f>四年级等级</f>
        <v/>
      </c>
      <c r="AA1457" s="533"/>
      <c r="AB1457" s="515"/>
      <c r="AC1457" s="533" t="str">
        <f>四年级跳绳附加分</f>
        <v/>
      </c>
      <c r="AD1457" s="534" t="str">
        <f>四年级标准分</f>
        <v/>
      </c>
      <c r="AE1457" s="534" t="str">
        <f>四年级总分</f>
        <v/>
      </c>
      <c r="AF1457" s="517" t="str">
        <f>四年级等级</f>
        <v/>
      </c>
    </row>
    <row r="1458" spans="1:32">
      <c r="A1458" s="476">
        <v>421</v>
      </c>
      <c r="B1458" s="477">
        <v>56</v>
      </c>
      <c r="C1458" s="632"/>
      <c r="D1458" s="633"/>
      <c r="E1458" s="632"/>
      <c r="F1458" s="625"/>
      <c r="G1458" s="608"/>
      <c r="H1458" s="475"/>
      <c r="I1458" s="613"/>
      <c r="J1458" s="614"/>
      <c r="K1458" s="614"/>
      <c r="L1458" s="615"/>
      <c r="M1458" s="644"/>
      <c r="N1458" s="505" t="str">
        <f>四年级BMI</f>
        <v/>
      </c>
      <c r="O1458" s="499" t="str">
        <f>四年级BMI等级</f>
        <v/>
      </c>
      <c r="P1458" s="500" t="str">
        <f>四年级BMI得分</f>
        <v/>
      </c>
      <c r="Q1458" s="515" t="str">
        <f>四年级肺活量得分</f>
        <v/>
      </c>
      <c r="R1458" s="512" t="str">
        <f>四年级等级</f>
        <v/>
      </c>
      <c r="S1458" s="516" t="str">
        <f>四年级50米跑得分</f>
        <v/>
      </c>
      <c r="T1458" s="517" t="str">
        <f>四年级等级</f>
        <v/>
      </c>
      <c r="U1458" s="516" t="str">
        <f>四年级坐位体前屈得分</f>
        <v/>
      </c>
      <c r="V1458" s="517" t="str">
        <f>四年级等级</f>
        <v/>
      </c>
      <c r="W1458" s="516" t="str">
        <f>四年级一分钟跳绳得分</f>
        <v/>
      </c>
      <c r="X1458" s="517" t="str">
        <f>四年级等级</f>
        <v/>
      </c>
      <c r="Y1458" s="515" t="str">
        <f>四年级仰卧起坐得分</f>
        <v/>
      </c>
      <c r="Z1458" s="518" t="str">
        <f>四年级等级</f>
        <v/>
      </c>
      <c r="AA1458" s="533"/>
      <c r="AB1458" s="515"/>
      <c r="AC1458" s="533" t="str">
        <f>四年级跳绳附加分</f>
        <v/>
      </c>
      <c r="AD1458" s="534" t="str">
        <f>四年级标准分</f>
        <v/>
      </c>
      <c r="AE1458" s="534" t="str">
        <f>四年级总分</f>
        <v/>
      </c>
      <c r="AF1458" s="517" t="str">
        <f>四年级等级</f>
        <v/>
      </c>
    </row>
    <row r="1459" spans="1:32">
      <c r="A1459" s="476">
        <v>421</v>
      </c>
      <c r="B1459" s="477">
        <v>57</v>
      </c>
      <c r="C1459" s="632"/>
      <c r="D1459" s="633"/>
      <c r="E1459" s="632"/>
      <c r="F1459" s="625"/>
      <c r="G1459" s="608"/>
      <c r="H1459" s="475"/>
      <c r="I1459" s="613"/>
      <c r="J1459" s="614"/>
      <c r="K1459" s="614"/>
      <c r="L1459" s="615"/>
      <c r="M1459" s="644"/>
      <c r="N1459" s="505" t="str">
        <f>四年级BMI</f>
        <v/>
      </c>
      <c r="O1459" s="499" t="str">
        <f>四年级BMI等级</f>
        <v/>
      </c>
      <c r="P1459" s="500" t="str">
        <f>四年级BMI得分</f>
        <v/>
      </c>
      <c r="Q1459" s="515" t="str">
        <f>四年级肺活量得分</f>
        <v/>
      </c>
      <c r="R1459" s="512" t="str">
        <f>四年级等级</f>
        <v/>
      </c>
      <c r="S1459" s="516" t="str">
        <f>四年级50米跑得分</f>
        <v/>
      </c>
      <c r="T1459" s="517" t="str">
        <f>四年级等级</f>
        <v/>
      </c>
      <c r="U1459" s="516" t="str">
        <f>四年级坐位体前屈得分</f>
        <v/>
      </c>
      <c r="V1459" s="517" t="str">
        <f>四年级等级</f>
        <v/>
      </c>
      <c r="W1459" s="516" t="str">
        <f>四年级一分钟跳绳得分</f>
        <v/>
      </c>
      <c r="X1459" s="517" t="str">
        <f>四年级等级</f>
        <v/>
      </c>
      <c r="Y1459" s="515" t="str">
        <f>四年级仰卧起坐得分</f>
        <v/>
      </c>
      <c r="Z1459" s="518" t="str">
        <f>四年级等级</f>
        <v/>
      </c>
      <c r="AA1459" s="533"/>
      <c r="AB1459" s="515"/>
      <c r="AC1459" s="533" t="str">
        <f>四年级跳绳附加分</f>
        <v/>
      </c>
      <c r="AD1459" s="534" t="str">
        <f>四年级标准分</f>
        <v/>
      </c>
      <c r="AE1459" s="534" t="str">
        <f>四年级总分</f>
        <v/>
      </c>
      <c r="AF1459" s="517" t="str">
        <f>四年级等级</f>
        <v/>
      </c>
    </row>
    <row r="1460" spans="1:32">
      <c r="A1460" s="476">
        <v>421</v>
      </c>
      <c r="B1460" s="477">
        <v>58</v>
      </c>
      <c r="C1460" s="632"/>
      <c r="D1460" s="633"/>
      <c r="E1460" s="632"/>
      <c r="F1460" s="625"/>
      <c r="G1460" s="608"/>
      <c r="H1460" s="475"/>
      <c r="I1460" s="613"/>
      <c r="J1460" s="614"/>
      <c r="K1460" s="614"/>
      <c r="L1460" s="615"/>
      <c r="M1460" s="644"/>
      <c r="N1460" s="505" t="str">
        <f>四年级BMI</f>
        <v/>
      </c>
      <c r="O1460" s="499" t="str">
        <f>四年级BMI等级</f>
        <v/>
      </c>
      <c r="P1460" s="500" t="str">
        <f>四年级BMI得分</f>
        <v/>
      </c>
      <c r="Q1460" s="515" t="str">
        <f>四年级肺活量得分</f>
        <v/>
      </c>
      <c r="R1460" s="512" t="str">
        <f>四年级等级</f>
        <v/>
      </c>
      <c r="S1460" s="516" t="str">
        <f>四年级50米跑得分</f>
        <v/>
      </c>
      <c r="T1460" s="517" t="str">
        <f>四年级等级</f>
        <v/>
      </c>
      <c r="U1460" s="516" t="str">
        <f>四年级坐位体前屈得分</f>
        <v/>
      </c>
      <c r="V1460" s="517" t="str">
        <f>四年级等级</f>
        <v/>
      </c>
      <c r="W1460" s="516" t="str">
        <f>四年级一分钟跳绳得分</f>
        <v/>
      </c>
      <c r="X1460" s="517" t="str">
        <f>四年级等级</f>
        <v/>
      </c>
      <c r="Y1460" s="515" t="str">
        <f>四年级仰卧起坐得分</f>
        <v/>
      </c>
      <c r="Z1460" s="518" t="str">
        <f>四年级等级</f>
        <v/>
      </c>
      <c r="AA1460" s="533"/>
      <c r="AB1460" s="515"/>
      <c r="AC1460" s="533" t="str">
        <f>四年级跳绳附加分</f>
        <v/>
      </c>
      <c r="AD1460" s="534" t="str">
        <f>四年级标准分</f>
        <v/>
      </c>
      <c r="AE1460" s="534" t="str">
        <f>四年级总分</f>
        <v/>
      </c>
      <c r="AF1460" s="517" t="str">
        <f>四年级等级</f>
        <v/>
      </c>
    </row>
    <row r="1461" spans="1:32">
      <c r="A1461" s="476">
        <v>421</v>
      </c>
      <c r="B1461" s="477">
        <v>59</v>
      </c>
      <c r="C1461" s="632"/>
      <c r="D1461" s="633"/>
      <c r="E1461" s="632"/>
      <c r="F1461" s="625"/>
      <c r="G1461" s="608"/>
      <c r="H1461" s="475"/>
      <c r="I1461" s="613"/>
      <c r="J1461" s="614"/>
      <c r="K1461" s="614"/>
      <c r="L1461" s="615"/>
      <c r="M1461" s="644"/>
      <c r="N1461" s="505" t="str">
        <f>四年级BMI</f>
        <v/>
      </c>
      <c r="O1461" s="499" t="str">
        <f>四年级BMI等级</f>
        <v/>
      </c>
      <c r="P1461" s="500" t="str">
        <f>四年级BMI得分</f>
        <v/>
      </c>
      <c r="Q1461" s="515" t="str">
        <f>四年级肺活量得分</f>
        <v/>
      </c>
      <c r="R1461" s="512" t="str">
        <f>四年级等级</f>
        <v/>
      </c>
      <c r="S1461" s="516" t="str">
        <f>四年级50米跑得分</f>
        <v/>
      </c>
      <c r="T1461" s="517" t="str">
        <f>四年级等级</f>
        <v/>
      </c>
      <c r="U1461" s="516" t="str">
        <f>四年级坐位体前屈得分</f>
        <v/>
      </c>
      <c r="V1461" s="517" t="str">
        <f>四年级等级</f>
        <v/>
      </c>
      <c r="W1461" s="516" t="str">
        <f>四年级一分钟跳绳得分</f>
        <v/>
      </c>
      <c r="X1461" s="517" t="str">
        <f>四年级等级</f>
        <v/>
      </c>
      <c r="Y1461" s="515" t="str">
        <f>四年级仰卧起坐得分</f>
        <v/>
      </c>
      <c r="Z1461" s="518" t="str">
        <f>四年级等级</f>
        <v/>
      </c>
      <c r="AA1461" s="533"/>
      <c r="AB1461" s="515"/>
      <c r="AC1461" s="533" t="str">
        <f>四年级跳绳附加分</f>
        <v/>
      </c>
      <c r="AD1461" s="534" t="str">
        <f>四年级标准分</f>
        <v/>
      </c>
      <c r="AE1461" s="534" t="str">
        <f>四年级总分</f>
        <v/>
      </c>
      <c r="AF1461" s="517" t="str">
        <f>四年级等级</f>
        <v/>
      </c>
    </row>
    <row r="1462" spans="1:32">
      <c r="A1462" s="476">
        <v>421</v>
      </c>
      <c r="B1462" s="477">
        <v>60</v>
      </c>
      <c r="C1462" s="632"/>
      <c r="D1462" s="633"/>
      <c r="E1462" s="632"/>
      <c r="F1462" s="625"/>
      <c r="G1462" s="608"/>
      <c r="H1462" s="475"/>
      <c r="I1462" s="613"/>
      <c r="J1462" s="614"/>
      <c r="K1462" s="614"/>
      <c r="L1462" s="615"/>
      <c r="M1462" s="644"/>
      <c r="N1462" s="505" t="str">
        <f>四年级BMI</f>
        <v/>
      </c>
      <c r="O1462" s="499" t="str">
        <f>四年级BMI等级</f>
        <v/>
      </c>
      <c r="P1462" s="500" t="str">
        <f>四年级BMI得分</f>
        <v/>
      </c>
      <c r="Q1462" s="515" t="str">
        <f>四年级肺活量得分</f>
        <v/>
      </c>
      <c r="R1462" s="512" t="str">
        <f>四年级等级</f>
        <v/>
      </c>
      <c r="S1462" s="516" t="str">
        <f>四年级50米跑得分</f>
        <v/>
      </c>
      <c r="T1462" s="517" t="str">
        <f>四年级等级</f>
        <v/>
      </c>
      <c r="U1462" s="516" t="str">
        <f>四年级坐位体前屈得分</f>
        <v/>
      </c>
      <c r="V1462" s="517" t="str">
        <f>四年级等级</f>
        <v/>
      </c>
      <c r="W1462" s="516" t="str">
        <f>四年级一分钟跳绳得分</f>
        <v/>
      </c>
      <c r="X1462" s="517" t="str">
        <f>四年级等级</f>
        <v/>
      </c>
      <c r="Y1462" s="515" t="str">
        <f>四年级仰卧起坐得分</f>
        <v/>
      </c>
      <c r="Z1462" s="518" t="str">
        <f>四年级等级</f>
        <v/>
      </c>
      <c r="AA1462" s="533"/>
      <c r="AB1462" s="515"/>
      <c r="AC1462" s="533" t="str">
        <f>四年级跳绳附加分</f>
        <v/>
      </c>
      <c r="AD1462" s="534" t="str">
        <f>四年级标准分</f>
        <v/>
      </c>
      <c r="AE1462" s="534" t="str">
        <f>四年级总分</f>
        <v/>
      </c>
      <c r="AF1462" s="517" t="str">
        <f>四年级等级</f>
        <v/>
      </c>
    </row>
    <row r="1463" spans="1:32">
      <c r="A1463" s="476">
        <v>421</v>
      </c>
      <c r="B1463" s="477">
        <v>61</v>
      </c>
      <c r="C1463" s="632"/>
      <c r="D1463" s="633"/>
      <c r="E1463" s="632"/>
      <c r="F1463" s="625"/>
      <c r="G1463" s="608"/>
      <c r="H1463" s="475"/>
      <c r="I1463" s="613"/>
      <c r="J1463" s="614"/>
      <c r="K1463" s="614"/>
      <c r="L1463" s="615"/>
      <c r="M1463" s="644"/>
      <c r="N1463" s="505" t="str">
        <f>四年级BMI</f>
        <v/>
      </c>
      <c r="O1463" s="499" t="str">
        <f>四年级BMI等级</f>
        <v/>
      </c>
      <c r="P1463" s="500" t="str">
        <f>四年级BMI得分</f>
        <v/>
      </c>
      <c r="Q1463" s="515" t="str">
        <f>四年级肺活量得分</f>
        <v/>
      </c>
      <c r="R1463" s="512" t="str">
        <f>四年级等级</f>
        <v/>
      </c>
      <c r="S1463" s="516" t="str">
        <f>四年级50米跑得分</f>
        <v/>
      </c>
      <c r="T1463" s="517" t="str">
        <f>四年级等级</f>
        <v/>
      </c>
      <c r="U1463" s="516" t="str">
        <f>四年级坐位体前屈得分</f>
        <v/>
      </c>
      <c r="V1463" s="517" t="str">
        <f>四年级等级</f>
        <v/>
      </c>
      <c r="W1463" s="516" t="str">
        <f>四年级一分钟跳绳得分</f>
        <v/>
      </c>
      <c r="X1463" s="517" t="str">
        <f>四年级等级</f>
        <v/>
      </c>
      <c r="Y1463" s="515" t="str">
        <f>四年级仰卧起坐得分</f>
        <v/>
      </c>
      <c r="Z1463" s="518" t="str">
        <f>四年级等级</f>
        <v/>
      </c>
      <c r="AA1463" s="533"/>
      <c r="AB1463" s="515"/>
      <c r="AC1463" s="533" t="str">
        <f>四年级跳绳附加分</f>
        <v/>
      </c>
      <c r="AD1463" s="534" t="str">
        <f>四年级标准分</f>
        <v/>
      </c>
      <c r="AE1463" s="534" t="str">
        <f>四年级总分</f>
        <v/>
      </c>
      <c r="AF1463" s="517" t="str">
        <f>四年级等级</f>
        <v/>
      </c>
    </row>
    <row r="1464" spans="1:32">
      <c r="A1464" s="476">
        <v>421</v>
      </c>
      <c r="B1464" s="477">
        <v>62</v>
      </c>
      <c r="C1464" s="632"/>
      <c r="D1464" s="633"/>
      <c r="E1464" s="632"/>
      <c r="F1464" s="625"/>
      <c r="G1464" s="608"/>
      <c r="H1464" s="475"/>
      <c r="I1464" s="613"/>
      <c r="J1464" s="614"/>
      <c r="K1464" s="614"/>
      <c r="L1464" s="615"/>
      <c r="M1464" s="644"/>
      <c r="N1464" s="505" t="str">
        <f>四年级BMI</f>
        <v/>
      </c>
      <c r="O1464" s="499" t="str">
        <f>四年级BMI等级</f>
        <v/>
      </c>
      <c r="P1464" s="500" t="str">
        <f>四年级BMI得分</f>
        <v/>
      </c>
      <c r="Q1464" s="515" t="str">
        <f>四年级肺活量得分</f>
        <v/>
      </c>
      <c r="R1464" s="512" t="str">
        <f>四年级等级</f>
        <v/>
      </c>
      <c r="S1464" s="516" t="str">
        <f>四年级50米跑得分</f>
        <v/>
      </c>
      <c r="T1464" s="517" t="str">
        <f>四年级等级</f>
        <v/>
      </c>
      <c r="U1464" s="516" t="str">
        <f>四年级坐位体前屈得分</f>
        <v/>
      </c>
      <c r="V1464" s="517" t="str">
        <f>四年级等级</f>
        <v/>
      </c>
      <c r="W1464" s="516" t="str">
        <f>四年级一分钟跳绳得分</f>
        <v/>
      </c>
      <c r="X1464" s="517" t="str">
        <f>四年级等级</f>
        <v/>
      </c>
      <c r="Y1464" s="515" t="str">
        <f>四年级仰卧起坐得分</f>
        <v/>
      </c>
      <c r="Z1464" s="518" t="str">
        <f>四年级等级</f>
        <v/>
      </c>
      <c r="AA1464" s="533"/>
      <c r="AB1464" s="515"/>
      <c r="AC1464" s="533" t="str">
        <f>四年级跳绳附加分</f>
        <v/>
      </c>
      <c r="AD1464" s="534" t="str">
        <f>四年级标准分</f>
        <v/>
      </c>
      <c r="AE1464" s="534" t="str">
        <f>四年级总分</f>
        <v/>
      </c>
      <c r="AF1464" s="517" t="str">
        <f>四年级等级</f>
        <v/>
      </c>
    </row>
    <row r="1465" spans="1:32">
      <c r="A1465" s="476">
        <v>421</v>
      </c>
      <c r="B1465" s="477">
        <v>63</v>
      </c>
      <c r="C1465" s="632"/>
      <c r="D1465" s="633"/>
      <c r="E1465" s="632"/>
      <c r="F1465" s="625"/>
      <c r="G1465" s="608"/>
      <c r="H1465" s="475"/>
      <c r="I1465" s="613"/>
      <c r="J1465" s="614"/>
      <c r="K1465" s="614"/>
      <c r="L1465" s="615"/>
      <c r="M1465" s="644"/>
      <c r="N1465" s="505" t="str">
        <f>四年级BMI</f>
        <v/>
      </c>
      <c r="O1465" s="499" t="str">
        <f>四年级BMI等级</f>
        <v/>
      </c>
      <c r="P1465" s="500" t="str">
        <f>四年级BMI得分</f>
        <v/>
      </c>
      <c r="Q1465" s="515" t="str">
        <f>四年级肺活量得分</f>
        <v/>
      </c>
      <c r="R1465" s="512" t="str">
        <f>四年级等级</f>
        <v/>
      </c>
      <c r="S1465" s="516" t="str">
        <f>四年级50米跑得分</f>
        <v/>
      </c>
      <c r="T1465" s="517" t="str">
        <f>四年级等级</f>
        <v/>
      </c>
      <c r="U1465" s="516" t="str">
        <f>四年级坐位体前屈得分</f>
        <v/>
      </c>
      <c r="V1465" s="517" t="str">
        <f>四年级等级</f>
        <v/>
      </c>
      <c r="W1465" s="516" t="str">
        <f>四年级一分钟跳绳得分</f>
        <v/>
      </c>
      <c r="X1465" s="517" t="str">
        <f>四年级等级</f>
        <v/>
      </c>
      <c r="Y1465" s="515" t="str">
        <f>四年级仰卧起坐得分</f>
        <v/>
      </c>
      <c r="Z1465" s="518" t="str">
        <f>四年级等级</f>
        <v/>
      </c>
      <c r="AA1465" s="533"/>
      <c r="AB1465" s="515"/>
      <c r="AC1465" s="533" t="str">
        <f>四年级跳绳附加分</f>
        <v/>
      </c>
      <c r="AD1465" s="534" t="str">
        <f>四年级标准分</f>
        <v/>
      </c>
      <c r="AE1465" s="534" t="str">
        <f>四年级总分</f>
        <v/>
      </c>
      <c r="AF1465" s="517" t="str">
        <f>四年级等级</f>
        <v/>
      </c>
    </row>
    <row r="1466" spans="1:32">
      <c r="A1466" s="476">
        <v>421</v>
      </c>
      <c r="B1466" s="477">
        <v>64</v>
      </c>
      <c r="C1466" s="632"/>
      <c r="D1466" s="633"/>
      <c r="E1466" s="632"/>
      <c r="F1466" s="625"/>
      <c r="G1466" s="608"/>
      <c r="H1466" s="475"/>
      <c r="I1466" s="613"/>
      <c r="J1466" s="614"/>
      <c r="K1466" s="614"/>
      <c r="L1466" s="615"/>
      <c r="M1466" s="644"/>
      <c r="N1466" s="505" t="str">
        <f>四年级BMI</f>
        <v/>
      </c>
      <c r="O1466" s="499" t="str">
        <f>四年级BMI等级</f>
        <v/>
      </c>
      <c r="P1466" s="500" t="str">
        <f>四年级BMI得分</f>
        <v/>
      </c>
      <c r="Q1466" s="515" t="str">
        <f>四年级肺活量得分</f>
        <v/>
      </c>
      <c r="R1466" s="512" t="str">
        <f>四年级等级</f>
        <v/>
      </c>
      <c r="S1466" s="516" t="str">
        <f>四年级50米跑得分</f>
        <v/>
      </c>
      <c r="T1466" s="517" t="str">
        <f>四年级等级</f>
        <v/>
      </c>
      <c r="U1466" s="516" t="str">
        <f>四年级坐位体前屈得分</f>
        <v/>
      </c>
      <c r="V1466" s="517" t="str">
        <f>四年级等级</f>
        <v/>
      </c>
      <c r="W1466" s="516" t="str">
        <f>四年级一分钟跳绳得分</f>
        <v/>
      </c>
      <c r="X1466" s="517" t="str">
        <f>四年级等级</f>
        <v/>
      </c>
      <c r="Y1466" s="515" t="str">
        <f>四年级仰卧起坐得分</f>
        <v/>
      </c>
      <c r="Z1466" s="518" t="str">
        <f>四年级等级</f>
        <v/>
      </c>
      <c r="AA1466" s="533"/>
      <c r="AB1466" s="515"/>
      <c r="AC1466" s="533" t="str">
        <f>四年级跳绳附加分</f>
        <v/>
      </c>
      <c r="AD1466" s="534" t="str">
        <f>四年级标准分</f>
        <v/>
      </c>
      <c r="AE1466" s="534" t="str">
        <f>四年级总分</f>
        <v/>
      </c>
      <c r="AF1466" s="517" t="str">
        <f>四年级等级</f>
        <v/>
      </c>
    </row>
    <row r="1467" spans="1:32">
      <c r="A1467" s="476">
        <v>421</v>
      </c>
      <c r="B1467" s="477">
        <v>65</v>
      </c>
      <c r="C1467" s="632"/>
      <c r="D1467" s="633"/>
      <c r="E1467" s="632"/>
      <c r="F1467" s="625"/>
      <c r="G1467" s="608"/>
      <c r="H1467" s="475"/>
      <c r="I1467" s="613"/>
      <c r="J1467" s="614"/>
      <c r="K1467" s="614"/>
      <c r="L1467" s="615"/>
      <c r="M1467" s="644"/>
      <c r="N1467" s="505" t="str">
        <f>四年级BMI</f>
        <v/>
      </c>
      <c r="O1467" s="499" t="str">
        <f>四年级BMI等级</f>
        <v/>
      </c>
      <c r="P1467" s="500" t="str">
        <f>四年级BMI得分</f>
        <v/>
      </c>
      <c r="Q1467" s="515" t="str">
        <f>四年级肺活量得分</f>
        <v/>
      </c>
      <c r="R1467" s="512" t="str">
        <f>四年级等级</f>
        <v/>
      </c>
      <c r="S1467" s="516" t="str">
        <f>四年级50米跑得分</f>
        <v/>
      </c>
      <c r="T1467" s="517" t="str">
        <f>四年级等级</f>
        <v/>
      </c>
      <c r="U1467" s="516" t="str">
        <f>四年级坐位体前屈得分</f>
        <v/>
      </c>
      <c r="V1467" s="517" t="str">
        <f>四年级等级</f>
        <v/>
      </c>
      <c r="W1467" s="516" t="str">
        <f>四年级一分钟跳绳得分</f>
        <v/>
      </c>
      <c r="X1467" s="517" t="str">
        <f>四年级等级</f>
        <v/>
      </c>
      <c r="Y1467" s="515" t="str">
        <f>四年级仰卧起坐得分</f>
        <v/>
      </c>
      <c r="Z1467" s="518" t="str">
        <f>四年级等级</f>
        <v/>
      </c>
      <c r="AA1467" s="533"/>
      <c r="AB1467" s="515"/>
      <c r="AC1467" s="533" t="str">
        <f>四年级跳绳附加分</f>
        <v/>
      </c>
      <c r="AD1467" s="534" t="str">
        <f>四年级标准分</f>
        <v/>
      </c>
      <c r="AE1467" s="534" t="str">
        <f>四年级总分</f>
        <v/>
      </c>
      <c r="AF1467" s="517" t="str">
        <f>四年级等级</f>
        <v/>
      </c>
    </row>
    <row r="1468" spans="1:32">
      <c r="A1468" s="476">
        <v>421</v>
      </c>
      <c r="B1468" s="477">
        <v>66</v>
      </c>
      <c r="C1468" s="632"/>
      <c r="D1468" s="633"/>
      <c r="E1468" s="632"/>
      <c r="F1468" s="625"/>
      <c r="G1468" s="608"/>
      <c r="H1468" s="475"/>
      <c r="I1468" s="613"/>
      <c r="J1468" s="614"/>
      <c r="K1468" s="614"/>
      <c r="L1468" s="615"/>
      <c r="M1468" s="644"/>
      <c r="N1468" s="505" t="str">
        <f>四年级BMI</f>
        <v/>
      </c>
      <c r="O1468" s="499" t="str">
        <f>四年级BMI等级</f>
        <v/>
      </c>
      <c r="P1468" s="500" t="str">
        <f>四年级BMI得分</f>
        <v/>
      </c>
      <c r="Q1468" s="515" t="str">
        <f>四年级肺活量得分</f>
        <v/>
      </c>
      <c r="R1468" s="512" t="str">
        <f>四年级等级</f>
        <v/>
      </c>
      <c r="S1468" s="516" t="str">
        <f>四年级50米跑得分</f>
        <v/>
      </c>
      <c r="T1468" s="517" t="str">
        <f>四年级等级</f>
        <v/>
      </c>
      <c r="U1468" s="516" t="str">
        <f>四年级坐位体前屈得分</f>
        <v/>
      </c>
      <c r="V1468" s="517" t="str">
        <f>四年级等级</f>
        <v/>
      </c>
      <c r="W1468" s="516" t="str">
        <f>四年级一分钟跳绳得分</f>
        <v/>
      </c>
      <c r="X1468" s="517" t="str">
        <f>四年级等级</f>
        <v/>
      </c>
      <c r="Y1468" s="515" t="str">
        <f>四年级仰卧起坐得分</f>
        <v/>
      </c>
      <c r="Z1468" s="518" t="str">
        <f>四年级等级</f>
        <v/>
      </c>
      <c r="AA1468" s="533"/>
      <c r="AB1468" s="515"/>
      <c r="AC1468" s="533" t="str">
        <f>四年级跳绳附加分</f>
        <v/>
      </c>
      <c r="AD1468" s="534" t="str">
        <f>四年级标准分</f>
        <v/>
      </c>
      <c r="AE1468" s="534" t="str">
        <f>四年级总分</f>
        <v/>
      </c>
      <c r="AF1468" s="517" t="str">
        <f>四年级等级</f>
        <v/>
      </c>
    </row>
    <row r="1469" spans="1:32">
      <c r="A1469" s="476">
        <v>421</v>
      </c>
      <c r="B1469" s="477">
        <v>67</v>
      </c>
      <c r="C1469" s="632"/>
      <c r="D1469" s="633"/>
      <c r="E1469" s="632"/>
      <c r="F1469" s="625"/>
      <c r="G1469" s="608"/>
      <c r="H1469" s="475"/>
      <c r="I1469" s="613"/>
      <c r="J1469" s="614"/>
      <c r="K1469" s="614"/>
      <c r="L1469" s="615"/>
      <c r="M1469" s="644"/>
      <c r="N1469" s="505" t="str">
        <f>四年级BMI</f>
        <v/>
      </c>
      <c r="O1469" s="499" t="str">
        <f>四年级BMI等级</f>
        <v/>
      </c>
      <c r="P1469" s="500" t="str">
        <f>四年级BMI得分</f>
        <v/>
      </c>
      <c r="Q1469" s="515" t="str">
        <f>四年级肺活量得分</f>
        <v/>
      </c>
      <c r="R1469" s="512" t="str">
        <f>四年级等级</f>
        <v/>
      </c>
      <c r="S1469" s="516" t="str">
        <f>四年级50米跑得分</f>
        <v/>
      </c>
      <c r="T1469" s="517" t="str">
        <f>四年级等级</f>
        <v/>
      </c>
      <c r="U1469" s="516" t="str">
        <f>四年级坐位体前屈得分</f>
        <v/>
      </c>
      <c r="V1469" s="517" t="str">
        <f>四年级等级</f>
        <v/>
      </c>
      <c r="W1469" s="516" t="str">
        <f>四年级一分钟跳绳得分</f>
        <v/>
      </c>
      <c r="X1469" s="517" t="str">
        <f>四年级等级</f>
        <v/>
      </c>
      <c r="Y1469" s="515" t="str">
        <f>四年级仰卧起坐得分</f>
        <v/>
      </c>
      <c r="Z1469" s="518" t="str">
        <f>四年级等级</f>
        <v/>
      </c>
      <c r="AA1469" s="533"/>
      <c r="AB1469" s="515"/>
      <c r="AC1469" s="533" t="str">
        <f>四年级跳绳附加分</f>
        <v/>
      </c>
      <c r="AD1469" s="534" t="str">
        <f>四年级标准分</f>
        <v/>
      </c>
      <c r="AE1469" s="534" t="str">
        <f>四年级总分</f>
        <v/>
      </c>
      <c r="AF1469" s="517" t="str">
        <f>四年级等级</f>
        <v/>
      </c>
    </row>
    <row r="1470" spans="1:32">
      <c r="A1470" s="476">
        <v>421</v>
      </c>
      <c r="B1470" s="477">
        <v>68</v>
      </c>
      <c r="C1470" s="632"/>
      <c r="D1470" s="633"/>
      <c r="E1470" s="632"/>
      <c r="F1470" s="625"/>
      <c r="G1470" s="608"/>
      <c r="H1470" s="475"/>
      <c r="I1470" s="613"/>
      <c r="J1470" s="614"/>
      <c r="K1470" s="614"/>
      <c r="L1470" s="615"/>
      <c r="M1470" s="644"/>
      <c r="N1470" s="505" t="str">
        <f>四年级BMI</f>
        <v/>
      </c>
      <c r="O1470" s="499" t="str">
        <f>四年级BMI等级</f>
        <v/>
      </c>
      <c r="P1470" s="500" t="str">
        <f>四年级BMI得分</f>
        <v/>
      </c>
      <c r="Q1470" s="515" t="str">
        <f>四年级肺活量得分</f>
        <v/>
      </c>
      <c r="R1470" s="512" t="str">
        <f>四年级等级</f>
        <v/>
      </c>
      <c r="S1470" s="516" t="str">
        <f>四年级50米跑得分</f>
        <v/>
      </c>
      <c r="T1470" s="517" t="str">
        <f>四年级等级</f>
        <v/>
      </c>
      <c r="U1470" s="516" t="str">
        <f>四年级坐位体前屈得分</f>
        <v/>
      </c>
      <c r="V1470" s="517" t="str">
        <f>四年级等级</f>
        <v/>
      </c>
      <c r="W1470" s="516" t="str">
        <f>四年级一分钟跳绳得分</f>
        <v/>
      </c>
      <c r="X1470" s="517" t="str">
        <f>四年级等级</f>
        <v/>
      </c>
      <c r="Y1470" s="515" t="str">
        <f>四年级仰卧起坐得分</f>
        <v/>
      </c>
      <c r="Z1470" s="518" t="str">
        <f>四年级等级</f>
        <v/>
      </c>
      <c r="AA1470" s="533"/>
      <c r="AB1470" s="515"/>
      <c r="AC1470" s="533" t="str">
        <f>四年级跳绳附加分</f>
        <v/>
      </c>
      <c r="AD1470" s="534" t="str">
        <f>四年级标准分</f>
        <v/>
      </c>
      <c r="AE1470" s="534" t="str">
        <f>四年级总分</f>
        <v/>
      </c>
      <c r="AF1470" s="517" t="str">
        <f>四年级等级</f>
        <v/>
      </c>
    </row>
    <row r="1471" spans="1:32">
      <c r="A1471" s="476">
        <v>421</v>
      </c>
      <c r="B1471" s="477">
        <v>69</v>
      </c>
      <c r="C1471" s="632"/>
      <c r="D1471" s="633"/>
      <c r="E1471" s="632"/>
      <c r="F1471" s="625"/>
      <c r="G1471" s="608"/>
      <c r="H1471" s="475"/>
      <c r="I1471" s="613"/>
      <c r="J1471" s="614"/>
      <c r="K1471" s="614"/>
      <c r="L1471" s="615"/>
      <c r="M1471" s="644"/>
      <c r="N1471" s="505" t="str">
        <f>四年级BMI</f>
        <v/>
      </c>
      <c r="O1471" s="499" t="str">
        <f>四年级BMI等级</f>
        <v/>
      </c>
      <c r="P1471" s="500" t="str">
        <f>四年级BMI得分</f>
        <v/>
      </c>
      <c r="Q1471" s="515" t="str">
        <f>四年级肺活量得分</f>
        <v/>
      </c>
      <c r="R1471" s="512" t="str">
        <f>四年级等级</f>
        <v/>
      </c>
      <c r="S1471" s="516" t="str">
        <f>四年级50米跑得分</f>
        <v/>
      </c>
      <c r="T1471" s="517" t="str">
        <f>四年级等级</f>
        <v/>
      </c>
      <c r="U1471" s="516" t="str">
        <f>四年级坐位体前屈得分</f>
        <v/>
      </c>
      <c r="V1471" s="517" t="str">
        <f>四年级等级</f>
        <v/>
      </c>
      <c r="W1471" s="516" t="str">
        <f>四年级一分钟跳绳得分</f>
        <v/>
      </c>
      <c r="X1471" s="517" t="str">
        <f>四年级等级</f>
        <v/>
      </c>
      <c r="Y1471" s="515" t="str">
        <f>四年级仰卧起坐得分</f>
        <v/>
      </c>
      <c r="Z1471" s="518" t="str">
        <f>四年级等级</f>
        <v/>
      </c>
      <c r="AA1471" s="533"/>
      <c r="AB1471" s="515"/>
      <c r="AC1471" s="533" t="str">
        <f>四年级跳绳附加分</f>
        <v/>
      </c>
      <c r="AD1471" s="534" t="str">
        <f>四年级标准分</f>
        <v/>
      </c>
      <c r="AE1471" s="534" t="str">
        <f>四年级总分</f>
        <v/>
      </c>
      <c r="AF1471" s="517" t="str">
        <f>四年级等级</f>
        <v/>
      </c>
    </row>
    <row r="1472" ht="15.75" spans="1:32">
      <c r="A1472" s="535">
        <v>421</v>
      </c>
      <c r="B1472" s="536">
        <v>70</v>
      </c>
      <c r="C1472" s="634"/>
      <c r="D1472" s="635"/>
      <c r="E1472" s="634"/>
      <c r="F1472" s="636"/>
      <c r="G1472" s="611"/>
      <c r="H1472" s="542"/>
      <c r="I1472" s="617"/>
      <c r="J1472" s="618"/>
      <c r="K1472" s="626"/>
      <c r="L1472" s="627"/>
      <c r="M1472" s="645"/>
      <c r="N1472" s="548" t="str">
        <f>四年级BMI</f>
        <v/>
      </c>
      <c r="O1472" s="549" t="str">
        <f>四年级BMI等级</f>
        <v/>
      </c>
      <c r="P1472" s="550" t="str">
        <f>四年级BMI得分</f>
        <v/>
      </c>
      <c r="Q1472" s="556" t="str">
        <f>四年级肺活量得分</f>
        <v/>
      </c>
      <c r="R1472" s="557" t="str">
        <f>四年级等级</f>
        <v/>
      </c>
      <c r="S1472" s="558" t="str">
        <f>四年级50米跑得分</f>
        <v/>
      </c>
      <c r="T1472" s="559" t="str">
        <f>四年级等级</f>
        <v/>
      </c>
      <c r="U1472" s="558" t="str">
        <f>四年级坐位体前屈得分</f>
        <v/>
      </c>
      <c r="V1472" s="559" t="str">
        <f>四年级等级</f>
        <v/>
      </c>
      <c r="W1472" s="558" t="str">
        <f>四年级一分钟跳绳得分</f>
        <v/>
      </c>
      <c r="X1472" s="559" t="str">
        <f>四年级等级</f>
        <v/>
      </c>
      <c r="Y1472" s="556" t="str">
        <f>四年级仰卧起坐得分</f>
        <v/>
      </c>
      <c r="Z1472" s="563" t="str">
        <f>四年级等级</f>
        <v/>
      </c>
      <c r="AA1472" s="564"/>
      <c r="AB1472" s="556"/>
      <c r="AC1472" s="564" t="str">
        <f>四年级跳绳附加分</f>
        <v/>
      </c>
      <c r="AD1472" s="566" t="str">
        <f>四年级标准分</f>
        <v/>
      </c>
      <c r="AE1472" s="566" t="str">
        <f>四年级总分</f>
        <v/>
      </c>
      <c r="AF1472" s="567" t="str">
        <f>四年级等级</f>
        <v/>
      </c>
    </row>
    <row r="1473" ht="15.75" spans="1:32">
      <c r="A1473" s="468">
        <v>422</v>
      </c>
      <c r="B1473" s="469">
        <v>1</v>
      </c>
      <c r="C1473" s="637"/>
      <c r="D1473" s="638"/>
      <c r="E1473" s="637"/>
      <c r="F1473" s="640"/>
      <c r="G1473" s="612"/>
      <c r="H1473" s="475"/>
      <c r="I1473" s="621"/>
      <c r="J1473" s="622"/>
      <c r="K1473" s="629"/>
      <c r="L1473" s="630"/>
      <c r="M1473" s="646"/>
      <c r="N1473" s="553" t="str">
        <f>四年级BMI</f>
        <v/>
      </c>
      <c r="O1473" s="554" t="str">
        <f>四年级BMI等级</f>
        <v/>
      </c>
      <c r="P1473" s="555" t="str">
        <f>四年级BMI得分</f>
        <v/>
      </c>
      <c r="Q1473" s="560" t="str">
        <f>四年级肺活量得分</f>
        <v/>
      </c>
      <c r="R1473" s="561" t="str">
        <f>四年级等级</f>
        <v/>
      </c>
      <c r="S1473" s="562" t="str">
        <f>四年级50米跑得分</f>
        <v/>
      </c>
      <c r="T1473" s="561" t="str">
        <f>四年级等级</f>
        <v/>
      </c>
      <c r="U1473" s="562" t="str">
        <f>四年级坐位体前屈得分</f>
        <v/>
      </c>
      <c r="V1473" s="561" t="str">
        <f>四年级等级</f>
        <v/>
      </c>
      <c r="W1473" s="562" t="str">
        <f>四年级一分钟跳绳得分</f>
        <v/>
      </c>
      <c r="X1473" s="561" t="str">
        <f>四年级等级</f>
        <v/>
      </c>
      <c r="Y1473" s="560" t="str">
        <f>四年级仰卧起坐得分</f>
        <v/>
      </c>
      <c r="Z1473" s="568" t="str">
        <f>四年级等级</f>
        <v/>
      </c>
      <c r="AA1473" s="569"/>
      <c r="AB1473" s="560"/>
      <c r="AC1473" s="569" t="str">
        <f>四年级跳绳附加分</f>
        <v/>
      </c>
      <c r="AD1473" s="531" t="str">
        <f>四年级标准分</f>
        <v/>
      </c>
      <c r="AE1473" s="531" t="str">
        <f>四年级总分</f>
        <v/>
      </c>
      <c r="AF1473" s="512" t="str">
        <f>四年级等级</f>
        <v/>
      </c>
    </row>
    <row r="1474" spans="1:32">
      <c r="A1474" s="476">
        <v>422</v>
      </c>
      <c r="B1474" s="477">
        <v>2</v>
      </c>
      <c r="C1474" s="632"/>
      <c r="D1474" s="633"/>
      <c r="E1474" s="632"/>
      <c r="F1474" s="625"/>
      <c r="G1474" s="608"/>
      <c r="H1474" s="475"/>
      <c r="I1474" s="613"/>
      <c r="J1474" s="614"/>
      <c r="K1474" s="614"/>
      <c r="L1474" s="615"/>
      <c r="M1474" s="644"/>
      <c r="N1474" s="505" t="str">
        <f>四年级BMI</f>
        <v/>
      </c>
      <c r="O1474" s="499" t="str">
        <f>四年级BMI等级</f>
        <v/>
      </c>
      <c r="P1474" s="500" t="str">
        <f>四年级BMI得分</f>
        <v/>
      </c>
      <c r="Q1474" s="515" t="str">
        <f>四年级肺活量得分</f>
        <v/>
      </c>
      <c r="R1474" s="512" t="str">
        <f>四年级等级</f>
        <v/>
      </c>
      <c r="S1474" s="516" t="str">
        <f>四年级50米跑得分</f>
        <v/>
      </c>
      <c r="T1474" s="517" t="str">
        <f>四年级等级</f>
        <v/>
      </c>
      <c r="U1474" s="516" t="str">
        <f>四年级坐位体前屈得分</f>
        <v/>
      </c>
      <c r="V1474" s="517" t="str">
        <f>四年级等级</f>
        <v/>
      </c>
      <c r="W1474" s="516" t="str">
        <f>四年级一分钟跳绳得分</f>
        <v/>
      </c>
      <c r="X1474" s="517" t="str">
        <f>四年级等级</f>
        <v/>
      </c>
      <c r="Y1474" s="515" t="str">
        <f>四年级仰卧起坐得分</f>
        <v/>
      </c>
      <c r="Z1474" s="518" t="str">
        <f>四年级等级</f>
        <v/>
      </c>
      <c r="AA1474" s="533"/>
      <c r="AB1474" s="515"/>
      <c r="AC1474" s="533" t="str">
        <f>四年级跳绳附加分</f>
        <v/>
      </c>
      <c r="AD1474" s="534" t="str">
        <f>四年级标准分</f>
        <v/>
      </c>
      <c r="AE1474" s="534" t="str">
        <f>四年级总分</f>
        <v/>
      </c>
      <c r="AF1474" s="517" t="str">
        <f>四年级等级</f>
        <v/>
      </c>
    </row>
    <row r="1475" spans="1:32">
      <c r="A1475" s="476">
        <v>422</v>
      </c>
      <c r="B1475" s="477">
        <v>3</v>
      </c>
      <c r="C1475" s="632"/>
      <c r="D1475" s="633"/>
      <c r="E1475" s="632"/>
      <c r="F1475" s="625"/>
      <c r="G1475" s="608"/>
      <c r="H1475" s="475"/>
      <c r="I1475" s="613"/>
      <c r="J1475" s="614"/>
      <c r="K1475" s="614"/>
      <c r="L1475" s="615"/>
      <c r="M1475" s="644"/>
      <c r="N1475" s="505" t="str">
        <f>四年级BMI</f>
        <v/>
      </c>
      <c r="O1475" s="499" t="str">
        <f>四年级BMI等级</f>
        <v/>
      </c>
      <c r="P1475" s="500" t="str">
        <f>四年级BMI得分</f>
        <v/>
      </c>
      <c r="Q1475" s="515" t="str">
        <f>四年级肺活量得分</f>
        <v/>
      </c>
      <c r="R1475" s="512" t="str">
        <f>四年级等级</f>
        <v/>
      </c>
      <c r="S1475" s="516" t="str">
        <f>四年级50米跑得分</f>
        <v/>
      </c>
      <c r="T1475" s="517" t="str">
        <f>四年级等级</f>
        <v/>
      </c>
      <c r="U1475" s="516" t="str">
        <f>四年级坐位体前屈得分</f>
        <v/>
      </c>
      <c r="V1475" s="517" t="str">
        <f>四年级等级</f>
        <v/>
      </c>
      <c r="W1475" s="516" t="str">
        <f>四年级一分钟跳绳得分</f>
        <v/>
      </c>
      <c r="X1475" s="517" t="str">
        <f>四年级等级</f>
        <v/>
      </c>
      <c r="Y1475" s="515" t="str">
        <f>四年级仰卧起坐得分</f>
        <v/>
      </c>
      <c r="Z1475" s="518" t="str">
        <f>四年级等级</f>
        <v/>
      </c>
      <c r="AA1475" s="533"/>
      <c r="AB1475" s="515"/>
      <c r="AC1475" s="533" t="str">
        <f>四年级跳绳附加分</f>
        <v/>
      </c>
      <c r="AD1475" s="534" t="str">
        <f>四年级标准分</f>
        <v/>
      </c>
      <c r="AE1475" s="534" t="str">
        <f>四年级总分</f>
        <v/>
      </c>
      <c r="AF1475" s="517" t="str">
        <f>四年级等级</f>
        <v/>
      </c>
    </row>
    <row r="1476" spans="1:32">
      <c r="A1476" s="476">
        <v>422</v>
      </c>
      <c r="B1476" s="477">
        <v>4</v>
      </c>
      <c r="C1476" s="632"/>
      <c r="D1476" s="633"/>
      <c r="E1476" s="632"/>
      <c r="F1476" s="625"/>
      <c r="G1476" s="608"/>
      <c r="H1476" s="475"/>
      <c r="I1476" s="613"/>
      <c r="J1476" s="614"/>
      <c r="K1476" s="614"/>
      <c r="L1476" s="615"/>
      <c r="M1476" s="644"/>
      <c r="N1476" s="505" t="str">
        <f>四年级BMI</f>
        <v/>
      </c>
      <c r="O1476" s="499" t="str">
        <f>四年级BMI等级</f>
        <v/>
      </c>
      <c r="P1476" s="500" t="str">
        <f>四年级BMI得分</f>
        <v/>
      </c>
      <c r="Q1476" s="515" t="str">
        <f>四年级肺活量得分</f>
        <v/>
      </c>
      <c r="R1476" s="512" t="str">
        <f>四年级等级</f>
        <v/>
      </c>
      <c r="S1476" s="516" t="str">
        <f>四年级50米跑得分</f>
        <v/>
      </c>
      <c r="T1476" s="517" t="str">
        <f>四年级等级</f>
        <v/>
      </c>
      <c r="U1476" s="516" t="str">
        <f>四年级坐位体前屈得分</f>
        <v/>
      </c>
      <c r="V1476" s="517" t="str">
        <f>四年级等级</f>
        <v/>
      </c>
      <c r="W1476" s="516" t="str">
        <f>四年级一分钟跳绳得分</f>
        <v/>
      </c>
      <c r="X1476" s="517" t="str">
        <f>四年级等级</f>
        <v/>
      </c>
      <c r="Y1476" s="515" t="str">
        <f>四年级仰卧起坐得分</f>
        <v/>
      </c>
      <c r="Z1476" s="518" t="str">
        <f>四年级等级</f>
        <v/>
      </c>
      <c r="AA1476" s="533"/>
      <c r="AB1476" s="515"/>
      <c r="AC1476" s="533" t="str">
        <f>四年级跳绳附加分</f>
        <v/>
      </c>
      <c r="AD1476" s="534" t="str">
        <f>四年级标准分</f>
        <v/>
      </c>
      <c r="AE1476" s="534" t="str">
        <f>四年级总分</f>
        <v/>
      </c>
      <c r="AF1476" s="517" t="str">
        <f>四年级等级</f>
        <v/>
      </c>
    </row>
    <row r="1477" spans="1:32">
      <c r="A1477" s="476">
        <v>422</v>
      </c>
      <c r="B1477" s="477">
        <v>5</v>
      </c>
      <c r="C1477" s="632"/>
      <c r="D1477" s="633"/>
      <c r="E1477" s="632"/>
      <c r="F1477" s="625"/>
      <c r="G1477" s="608"/>
      <c r="H1477" s="475"/>
      <c r="I1477" s="613"/>
      <c r="J1477" s="614"/>
      <c r="K1477" s="614"/>
      <c r="L1477" s="615"/>
      <c r="M1477" s="644"/>
      <c r="N1477" s="505" t="str">
        <f>四年级BMI</f>
        <v/>
      </c>
      <c r="O1477" s="499" t="str">
        <f>四年级BMI等级</f>
        <v/>
      </c>
      <c r="P1477" s="500" t="str">
        <f>四年级BMI得分</f>
        <v/>
      </c>
      <c r="Q1477" s="515" t="str">
        <f>四年级肺活量得分</f>
        <v/>
      </c>
      <c r="R1477" s="512" t="str">
        <f>四年级等级</f>
        <v/>
      </c>
      <c r="S1477" s="516" t="str">
        <f>四年级50米跑得分</f>
        <v/>
      </c>
      <c r="T1477" s="517" t="str">
        <f>四年级等级</f>
        <v/>
      </c>
      <c r="U1477" s="516" t="str">
        <f>四年级坐位体前屈得分</f>
        <v/>
      </c>
      <c r="V1477" s="517" t="str">
        <f>四年级等级</f>
        <v/>
      </c>
      <c r="W1477" s="516" t="str">
        <f>四年级一分钟跳绳得分</f>
        <v/>
      </c>
      <c r="X1477" s="517" t="str">
        <f>四年级等级</f>
        <v/>
      </c>
      <c r="Y1477" s="515" t="str">
        <f>四年级仰卧起坐得分</f>
        <v/>
      </c>
      <c r="Z1477" s="518" t="str">
        <f>四年级等级</f>
        <v/>
      </c>
      <c r="AA1477" s="533"/>
      <c r="AB1477" s="515"/>
      <c r="AC1477" s="533" t="str">
        <f>四年级跳绳附加分</f>
        <v/>
      </c>
      <c r="AD1477" s="534" t="str">
        <f>四年级标准分</f>
        <v/>
      </c>
      <c r="AE1477" s="534" t="str">
        <f>四年级总分</f>
        <v/>
      </c>
      <c r="AF1477" s="517" t="str">
        <f>四年级等级</f>
        <v/>
      </c>
    </row>
    <row r="1478" spans="1:32">
      <c r="A1478" s="476">
        <v>422</v>
      </c>
      <c r="B1478" s="477">
        <v>6</v>
      </c>
      <c r="C1478" s="632"/>
      <c r="D1478" s="633"/>
      <c r="E1478" s="632"/>
      <c r="F1478" s="625"/>
      <c r="G1478" s="608"/>
      <c r="H1478" s="475"/>
      <c r="I1478" s="613"/>
      <c r="J1478" s="614"/>
      <c r="K1478" s="614"/>
      <c r="L1478" s="615"/>
      <c r="M1478" s="644"/>
      <c r="N1478" s="505" t="str">
        <f>四年级BMI</f>
        <v/>
      </c>
      <c r="O1478" s="499" t="str">
        <f>四年级BMI等级</f>
        <v/>
      </c>
      <c r="P1478" s="500" t="str">
        <f>四年级BMI得分</f>
        <v/>
      </c>
      <c r="Q1478" s="515" t="str">
        <f>四年级肺活量得分</f>
        <v/>
      </c>
      <c r="R1478" s="512" t="str">
        <f>四年级等级</f>
        <v/>
      </c>
      <c r="S1478" s="516" t="str">
        <f>四年级50米跑得分</f>
        <v/>
      </c>
      <c r="T1478" s="517" t="str">
        <f>四年级等级</f>
        <v/>
      </c>
      <c r="U1478" s="516" t="str">
        <f>四年级坐位体前屈得分</f>
        <v/>
      </c>
      <c r="V1478" s="517" t="str">
        <f>四年级等级</f>
        <v/>
      </c>
      <c r="W1478" s="516" t="str">
        <f>四年级一分钟跳绳得分</f>
        <v/>
      </c>
      <c r="X1478" s="517" t="str">
        <f>四年级等级</f>
        <v/>
      </c>
      <c r="Y1478" s="515" t="str">
        <f>四年级仰卧起坐得分</f>
        <v/>
      </c>
      <c r="Z1478" s="518" t="str">
        <f>四年级等级</f>
        <v/>
      </c>
      <c r="AA1478" s="533"/>
      <c r="AB1478" s="515"/>
      <c r="AC1478" s="533" t="str">
        <f>四年级跳绳附加分</f>
        <v/>
      </c>
      <c r="AD1478" s="534" t="str">
        <f>四年级标准分</f>
        <v/>
      </c>
      <c r="AE1478" s="534" t="str">
        <f>四年级总分</f>
        <v/>
      </c>
      <c r="AF1478" s="517" t="str">
        <f>四年级等级</f>
        <v/>
      </c>
    </row>
    <row r="1479" spans="1:32">
      <c r="A1479" s="476">
        <v>422</v>
      </c>
      <c r="B1479" s="477">
        <v>7</v>
      </c>
      <c r="C1479" s="632"/>
      <c r="D1479" s="633"/>
      <c r="E1479" s="632"/>
      <c r="F1479" s="625"/>
      <c r="G1479" s="608"/>
      <c r="H1479" s="475"/>
      <c r="I1479" s="613"/>
      <c r="J1479" s="614"/>
      <c r="K1479" s="614"/>
      <c r="L1479" s="615"/>
      <c r="M1479" s="644"/>
      <c r="N1479" s="505" t="str">
        <f>四年级BMI</f>
        <v/>
      </c>
      <c r="O1479" s="499" t="str">
        <f>四年级BMI等级</f>
        <v/>
      </c>
      <c r="P1479" s="500" t="str">
        <f>四年级BMI得分</f>
        <v/>
      </c>
      <c r="Q1479" s="515" t="str">
        <f>四年级肺活量得分</f>
        <v/>
      </c>
      <c r="R1479" s="512" t="str">
        <f>四年级等级</f>
        <v/>
      </c>
      <c r="S1479" s="516" t="str">
        <f>四年级50米跑得分</f>
        <v/>
      </c>
      <c r="T1479" s="517" t="str">
        <f>四年级等级</f>
        <v/>
      </c>
      <c r="U1479" s="516" t="str">
        <f>四年级坐位体前屈得分</f>
        <v/>
      </c>
      <c r="V1479" s="517" t="str">
        <f>四年级等级</f>
        <v/>
      </c>
      <c r="W1479" s="516" t="str">
        <f>四年级一分钟跳绳得分</f>
        <v/>
      </c>
      <c r="X1479" s="517" t="str">
        <f>四年级等级</f>
        <v/>
      </c>
      <c r="Y1479" s="515" t="str">
        <f>四年级仰卧起坐得分</f>
        <v/>
      </c>
      <c r="Z1479" s="518" t="str">
        <f>四年级等级</f>
        <v/>
      </c>
      <c r="AA1479" s="533"/>
      <c r="AB1479" s="515"/>
      <c r="AC1479" s="533" t="str">
        <f>四年级跳绳附加分</f>
        <v/>
      </c>
      <c r="AD1479" s="534" t="str">
        <f>四年级标准分</f>
        <v/>
      </c>
      <c r="AE1479" s="534" t="str">
        <f>四年级总分</f>
        <v/>
      </c>
      <c r="AF1479" s="517" t="str">
        <f>四年级等级</f>
        <v/>
      </c>
    </row>
    <row r="1480" spans="1:32">
      <c r="A1480" s="476">
        <v>422</v>
      </c>
      <c r="B1480" s="477">
        <v>8</v>
      </c>
      <c r="C1480" s="632"/>
      <c r="D1480" s="633"/>
      <c r="E1480" s="632"/>
      <c r="F1480" s="625"/>
      <c r="G1480" s="608"/>
      <c r="H1480" s="475"/>
      <c r="I1480" s="613"/>
      <c r="J1480" s="614"/>
      <c r="K1480" s="614"/>
      <c r="L1480" s="615"/>
      <c r="M1480" s="644"/>
      <c r="N1480" s="505" t="str">
        <f>四年级BMI</f>
        <v/>
      </c>
      <c r="O1480" s="499" t="str">
        <f>四年级BMI等级</f>
        <v/>
      </c>
      <c r="P1480" s="500" t="str">
        <f>四年级BMI得分</f>
        <v/>
      </c>
      <c r="Q1480" s="515" t="str">
        <f>四年级肺活量得分</f>
        <v/>
      </c>
      <c r="R1480" s="512" t="str">
        <f>四年级等级</f>
        <v/>
      </c>
      <c r="S1480" s="516" t="str">
        <f>四年级50米跑得分</f>
        <v/>
      </c>
      <c r="T1480" s="517" t="str">
        <f>四年级等级</f>
        <v/>
      </c>
      <c r="U1480" s="516" t="str">
        <f>四年级坐位体前屈得分</f>
        <v/>
      </c>
      <c r="V1480" s="517" t="str">
        <f>四年级等级</f>
        <v/>
      </c>
      <c r="W1480" s="516" t="str">
        <f>四年级一分钟跳绳得分</f>
        <v/>
      </c>
      <c r="X1480" s="517" t="str">
        <f>四年级等级</f>
        <v/>
      </c>
      <c r="Y1480" s="515" t="str">
        <f>四年级仰卧起坐得分</f>
        <v/>
      </c>
      <c r="Z1480" s="518" t="str">
        <f>四年级等级</f>
        <v/>
      </c>
      <c r="AA1480" s="533"/>
      <c r="AB1480" s="515"/>
      <c r="AC1480" s="533" t="str">
        <f>四年级跳绳附加分</f>
        <v/>
      </c>
      <c r="AD1480" s="534" t="str">
        <f>四年级标准分</f>
        <v/>
      </c>
      <c r="AE1480" s="534" t="str">
        <f>四年级总分</f>
        <v/>
      </c>
      <c r="AF1480" s="517" t="str">
        <f>四年级等级</f>
        <v/>
      </c>
    </row>
    <row r="1481" spans="1:32">
      <c r="A1481" s="476">
        <v>422</v>
      </c>
      <c r="B1481" s="477">
        <v>9</v>
      </c>
      <c r="C1481" s="632"/>
      <c r="D1481" s="633"/>
      <c r="E1481" s="632"/>
      <c r="F1481" s="625"/>
      <c r="G1481" s="608"/>
      <c r="H1481" s="475"/>
      <c r="I1481" s="613"/>
      <c r="J1481" s="614"/>
      <c r="K1481" s="614"/>
      <c r="L1481" s="615"/>
      <c r="M1481" s="644"/>
      <c r="N1481" s="505" t="str">
        <f>四年级BMI</f>
        <v/>
      </c>
      <c r="O1481" s="499" t="str">
        <f>四年级BMI等级</f>
        <v/>
      </c>
      <c r="P1481" s="500" t="str">
        <f>四年级BMI得分</f>
        <v/>
      </c>
      <c r="Q1481" s="515" t="str">
        <f>四年级肺活量得分</f>
        <v/>
      </c>
      <c r="R1481" s="512" t="str">
        <f>四年级等级</f>
        <v/>
      </c>
      <c r="S1481" s="516" t="str">
        <f>四年级50米跑得分</f>
        <v/>
      </c>
      <c r="T1481" s="517" t="str">
        <f>四年级等级</f>
        <v/>
      </c>
      <c r="U1481" s="516" t="str">
        <f>四年级坐位体前屈得分</f>
        <v/>
      </c>
      <c r="V1481" s="517" t="str">
        <f>四年级等级</f>
        <v/>
      </c>
      <c r="W1481" s="516" t="str">
        <f>四年级一分钟跳绳得分</f>
        <v/>
      </c>
      <c r="X1481" s="517" t="str">
        <f>四年级等级</f>
        <v/>
      </c>
      <c r="Y1481" s="515" t="str">
        <f>四年级仰卧起坐得分</f>
        <v/>
      </c>
      <c r="Z1481" s="518" t="str">
        <f>四年级等级</f>
        <v/>
      </c>
      <c r="AA1481" s="533"/>
      <c r="AB1481" s="515"/>
      <c r="AC1481" s="533" t="str">
        <f>四年级跳绳附加分</f>
        <v/>
      </c>
      <c r="AD1481" s="534" t="str">
        <f>四年级标准分</f>
        <v/>
      </c>
      <c r="AE1481" s="534" t="str">
        <f>四年级总分</f>
        <v/>
      </c>
      <c r="AF1481" s="517" t="str">
        <f>四年级等级</f>
        <v/>
      </c>
    </row>
    <row r="1482" spans="1:32">
      <c r="A1482" s="476">
        <v>422</v>
      </c>
      <c r="B1482" s="477">
        <v>10</v>
      </c>
      <c r="C1482" s="632"/>
      <c r="D1482" s="633"/>
      <c r="E1482" s="632"/>
      <c r="F1482" s="625"/>
      <c r="G1482" s="608"/>
      <c r="H1482" s="475"/>
      <c r="I1482" s="613"/>
      <c r="J1482" s="614"/>
      <c r="K1482" s="614"/>
      <c r="L1482" s="615"/>
      <c r="M1482" s="644"/>
      <c r="N1482" s="505" t="str">
        <f>四年级BMI</f>
        <v/>
      </c>
      <c r="O1482" s="499" t="str">
        <f>四年级BMI等级</f>
        <v/>
      </c>
      <c r="P1482" s="500" t="str">
        <f>四年级BMI得分</f>
        <v/>
      </c>
      <c r="Q1482" s="515" t="str">
        <f>四年级肺活量得分</f>
        <v/>
      </c>
      <c r="R1482" s="512" t="str">
        <f>四年级等级</f>
        <v/>
      </c>
      <c r="S1482" s="516" t="str">
        <f>四年级50米跑得分</f>
        <v/>
      </c>
      <c r="T1482" s="517" t="str">
        <f>四年级等级</f>
        <v/>
      </c>
      <c r="U1482" s="516" t="str">
        <f>四年级坐位体前屈得分</f>
        <v/>
      </c>
      <c r="V1482" s="517" t="str">
        <f>四年级等级</f>
        <v/>
      </c>
      <c r="W1482" s="516" t="str">
        <f>四年级一分钟跳绳得分</f>
        <v/>
      </c>
      <c r="X1482" s="517" t="str">
        <f>四年级等级</f>
        <v/>
      </c>
      <c r="Y1482" s="515" t="str">
        <f>四年级仰卧起坐得分</f>
        <v/>
      </c>
      <c r="Z1482" s="518" t="str">
        <f>四年级等级</f>
        <v/>
      </c>
      <c r="AA1482" s="533"/>
      <c r="AB1482" s="515"/>
      <c r="AC1482" s="533" t="str">
        <f>四年级跳绳附加分</f>
        <v/>
      </c>
      <c r="AD1482" s="534" t="str">
        <f>四年级标准分</f>
        <v/>
      </c>
      <c r="AE1482" s="534" t="str">
        <f>四年级总分</f>
        <v/>
      </c>
      <c r="AF1482" s="517" t="str">
        <f>四年级等级</f>
        <v/>
      </c>
    </row>
    <row r="1483" spans="1:32">
      <c r="A1483" s="476">
        <v>422</v>
      </c>
      <c r="B1483" s="477">
        <v>11</v>
      </c>
      <c r="C1483" s="632"/>
      <c r="D1483" s="633"/>
      <c r="E1483" s="632"/>
      <c r="F1483" s="625"/>
      <c r="G1483" s="608"/>
      <c r="H1483" s="475"/>
      <c r="I1483" s="613"/>
      <c r="J1483" s="614"/>
      <c r="K1483" s="614"/>
      <c r="L1483" s="615"/>
      <c r="M1483" s="644"/>
      <c r="N1483" s="505" t="str">
        <f>四年级BMI</f>
        <v/>
      </c>
      <c r="O1483" s="499" t="str">
        <f>四年级BMI等级</f>
        <v/>
      </c>
      <c r="P1483" s="500" t="str">
        <f>四年级BMI得分</f>
        <v/>
      </c>
      <c r="Q1483" s="515" t="str">
        <f>四年级肺活量得分</f>
        <v/>
      </c>
      <c r="R1483" s="512" t="str">
        <f>四年级等级</f>
        <v/>
      </c>
      <c r="S1483" s="516" t="str">
        <f>四年级50米跑得分</f>
        <v/>
      </c>
      <c r="T1483" s="517" t="str">
        <f>四年级等级</f>
        <v/>
      </c>
      <c r="U1483" s="516" t="str">
        <f>四年级坐位体前屈得分</f>
        <v/>
      </c>
      <c r="V1483" s="517" t="str">
        <f>四年级等级</f>
        <v/>
      </c>
      <c r="W1483" s="516" t="str">
        <f>四年级一分钟跳绳得分</f>
        <v/>
      </c>
      <c r="X1483" s="517" t="str">
        <f>四年级等级</f>
        <v/>
      </c>
      <c r="Y1483" s="515" t="str">
        <f>四年级仰卧起坐得分</f>
        <v/>
      </c>
      <c r="Z1483" s="518" t="str">
        <f>四年级等级</f>
        <v/>
      </c>
      <c r="AA1483" s="533"/>
      <c r="AB1483" s="515"/>
      <c r="AC1483" s="533" t="str">
        <f>四年级跳绳附加分</f>
        <v/>
      </c>
      <c r="AD1483" s="534" t="str">
        <f>四年级标准分</f>
        <v/>
      </c>
      <c r="AE1483" s="534" t="str">
        <f>四年级总分</f>
        <v/>
      </c>
      <c r="AF1483" s="517" t="str">
        <f>四年级等级</f>
        <v/>
      </c>
    </row>
    <row r="1484" spans="1:32">
      <c r="A1484" s="476">
        <v>422</v>
      </c>
      <c r="B1484" s="477">
        <v>12</v>
      </c>
      <c r="C1484" s="632"/>
      <c r="D1484" s="633"/>
      <c r="E1484" s="632"/>
      <c r="F1484" s="625"/>
      <c r="G1484" s="608"/>
      <c r="H1484" s="475"/>
      <c r="I1484" s="613"/>
      <c r="J1484" s="614"/>
      <c r="K1484" s="614"/>
      <c r="L1484" s="615"/>
      <c r="M1484" s="644"/>
      <c r="N1484" s="505" t="str">
        <f>四年级BMI</f>
        <v/>
      </c>
      <c r="O1484" s="499" t="str">
        <f>四年级BMI等级</f>
        <v/>
      </c>
      <c r="P1484" s="500" t="str">
        <f>四年级BMI得分</f>
        <v/>
      </c>
      <c r="Q1484" s="515" t="str">
        <f>四年级肺活量得分</f>
        <v/>
      </c>
      <c r="R1484" s="512" t="str">
        <f>四年级等级</f>
        <v/>
      </c>
      <c r="S1484" s="516" t="str">
        <f>四年级50米跑得分</f>
        <v/>
      </c>
      <c r="T1484" s="517" t="str">
        <f>四年级等级</f>
        <v/>
      </c>
      <c r="U1484" s="516" t="str">
        <f>四年级坐位体前屈得分</f>
        <v/>
      </c>
      <c r="V1484" s="517" t="str">
        <f>四年级等级</f>
        <v/>
      </c>
      <c r="W1484" s="516" t="str">
        <f>四年级一分钟跳绳得分</f>
        <v/>
      </c>
      <c r="X1484" s="517" t="str">
        <f>四年级等级</f>
        <v/>
      </c>
      <c r="Y1484" s="515" t="str">
        <f>四年级仰卧起坐得分</f>
        <v/>
      </c>
      <c r="Z1484" s="518" t="str">
        <f>四年级等级</f>
        <v/>
      </c>
      <c r="AA1484" s="533"/>
      <c r="AB1484" s="515"/>
      <c r="AC1484" s="533" t="str">
        <f>四年级跳绳附加分</f>
        <v/>
      </c>
      <c r="AD1484" s="534" t="str">
        <f>四年级标准分</f>
        <v/>
      </c>
      <c r="AE1484" s="534" t="str">
        <f>四年级总分</f>
        <v/>
      </c>
      <c r="AF1484" s="517" t="str">
        <f>四年级等级</f>
        <v/>
      </c>
    </row>
    <row r="1485" spans="1:32">
      <c r="A1485" s="476">
        <v>422</v>
      </c>
      <c r="B1485" s="477">
        <v>13</v>
      </c>
      <c r="C1485" s="632"/>
      <c r="D1485" s="633"/>
      <c r="E1485" s="632"/>
      <c r="F1485" s="625"/>
      <c r="G1485" s="608"/>
      <c r="H1485" s="475"/>
      <c r="I1485" s="613"/>
      <c r="J1485" s="614"/>
      <c r="K1485" s="614"/>
      <c r="L1485" s="615"/>
      <c r="M1485" s="644"/>
      <c r="N1485" s="505" t="str">
        <f>四年级BMI</f>
        <v/>
      </c>
      <c r="O1485" s="499" t="str">
        <f>四年级BMI等级</f>
        <v/>
      </c>
      <c r="P1485" s="500" t="str">
        <f>四年级BMI得分</f>
        <v/>
      </c>
      <c r="Q1485" s="515" t="str">
        <f>四年级肺活量得分</f>
        <v/>
      </c>
      <c r="R1485" s="512" t="str">
        <f>四年级等级</f>
        <v/>
      </c>
      <c r="S1485" s="516" t="str">
        <f>四年级50米跑得分</f>
        <v/>
      </c>
      <c r="T1485" s="517" t="str">
        <f>四年级等级</f>
        <v/>
      </c>
      <c r="U1485" s="516" t="str">
        <f>四年级坐位体前屈得分</f>
        <v/>
      </c>
      <c r="V1485" s="517" t="str">
        <f>四年级等级</f>
        <v/>
      </c>
      <c r="W1485" s="516" t="str">
        <f>四年级一分钟跳绳得分</f>
        <v/>
      </c>
      <c r="X1485" s="517" t="str">
        <f>四年级等级</f>
        <v/>
      </c>
      <c r="Y1485" s="515" t="str">
        <f>四年级仰卧起坐得分</f>
        <v/>
      </c>
      <c r="Z1485" s="518" t="str">
        <f>四年级等级</f>
        <v/>
      </c>
      <c r="AA1485" s="533"/>
      <c r="AB1485" s="515"/>
      <c r="AC1485" s="533" t="str">
        <f>四年级跳绳附加分</f>
        <v/>
      </c>
      <c r="AD1485" s="534" t="str">
        <f>四年级标准分</f>
        <v/>
      </c>
      <c r="AE1485" s="534" t="str">
        <f>四年级总分</f>
        <v/>
      </c>
      <c r="AF1485" s="517" t="str">
        <f>四年级等级</f>
        <v/>
      </c>
    </row>
    <row r="1486" spans="1:32">
      <c r="A1486" s="476">
        <v>422</v>
      </c>
      <c r="B1486" s="477">
        <v>14</v>
      </c>
      <c r="C1486" s="632"/>
      <c r="D1486" s="633"/>
      <c r="E1486" s="632"/>
      <c r="F1486" s="625"/>
      <c r="G1486" s="608"/>
      <c r="H1486" s="475"/>
      <c r="I1486" s="613"/>
      <c r="J1486" s="614"/>
      <c r="K1486" s="614"/>
      <c r="L1486" s="615"/>
      <c r="M1486" s="644"/>
      <c r="N1486" s="505" t="str">
        <f>四年级BMI</f>
        <v/>
      </c>
      <c r="O1486" s="499" t="str">
        <f>四年级BMI等级</f>
        <v/>
      </c>
      <c r="P1486" s="500" t="str">
        <f>四年级BMI得分</f>
        <v/>
      </c>
      <c r="Q1486" s="515" t="str">
        <f>四年级肺活量得分</f>
        <v/>
      </c>
      <c r="R1486" s="512" t="str">
        <f>四年级等级</f>
        <v/>
      </c>
      <c r="S1486" s="516" t="str">
        <f>四年级50米跑得分</f>
        <v/>
      </c>
      <c r="T1486" s="517" t="str">
        <f>四年级等级</f>
        <v/>
      </c>
      <c r="U1486" s="516" t="str">
        <f>四年级坐位体前屈得分</f>
        <v/>
      </c>
      <c r="V1486" s="517" t="str">
        <f>四年级等级</f>
        <v/>
      </c>
      <c r="W1486" s="516" t="str">
        <f>四年级一分钟跳绳得分</f>
        <v/>
      </c>
      <c r="X1486" s="517" t="str">
        <f>四年级等级</f>
        <v/>
      </c>
      <c r="Y1486" s="515" t="str">
        <f>四年级仰卧起坐得分</f>
        <v/>
      </c>
      <c r="Z1486" s="518" t="str">
        <f>四年级等级</f>
        <v/>
      </c>
      <c r="AA1486" s="533"/>
      <c r="AB1486" s="515"/>
      <c r="AC1486" s="533" t="str">
        <f>四年级跳绳附加分</f>
        <v/>
      </c>
      <c r="AD1486" s="534" t="str">
        <f>四年级标准分</f>
        <v/>
      </c>
      <c r="AE1486" s="534" t="str">
        <f>四年级总分</f>
        <v/>
      </c>
      <c r="AF1486" s="517" t="str">
        <f>四年级等级</f>
        <v/>
      </c>
    </row>
    <row r="1487" spans="1:32">
      <c r="A1487" s="476">
        <v>422</v>
      </c>
      <c r="B1487" s="477">
        <v>15</v>
      </c>
      <c r="C1487" s="632"/>
      <c r="D1487" s="633"/>
      <c r="E1487" s="632"/>
      <c r="F1487" s="625"/>
      <c r="G1487" s="608"/>
      <c r="H1487" s="475"/>
      <c r="I1487" s="613"/>
      <c r="J1487" s="614"/>
      <c r="K1487" s="614"/>
      <c r="L1487" s="615"/>
      <c r="M1487" s="644"/>
      <c r="N1487" s="505" t="str">
        <f>四年级BMI</f>
        <v/>
      </c>
      <c r="O1487" s="499" t="str">
        <f>四年级BMI等级</f>
        <v/>
      </c>
      <c r="P1487" s="500" t="str">
        <f>四年级BMI得分</f>
        <v/>
      </c>
      <c r="Q1487" s="515" t="str">
        <f>四年级肺活量得分</f>
        <v/>
      </c>
      <c r="R1487" s="512" t="str">
        <f>四年级等级</f>
        <v/>
      </c>
      <c r="S1487" s="516" t="str">
        <f>四年级50米跑得分</f>
        <v/>
      </c>
      <c r="T1487" s="517" t="str">
        <f>四年级等级</f>
        <v/>
      </c>
      <c r="U1487" s="516" t="str">
        <f>四年级坐位体前屈得分</f>
        <v/>
      </c>
      <c r="V1487" s="517" t="str">
        <f>四年级等级</f>
        <v/>
      </c>
      <c r="W1487" s="516" t="str">
        <f>四年级一分钟跳绳得分</f>
        <v/>
      </c>
      <c r="X1487" s="517" t="str">
        <f>四年级等级</f>
        <v/>
      </c>
      <c r="Y1487" s="515" t="str">
        <f>四年级仰卧起坐得分</f>
        <v/>
      </c>
      <c r="Z1487" s="518" t="str">
        <f>四年级等级</f>
        <v/>
      </c>
      <c r="AA1487" s="533"/>
      <c r="AB1487" s="515"/>
      <c r="AC1487" s="533" t="str">
        <f>四年级跳绳附加分</f>
        <v/>
      </c>
      <c r="AD1487" s="534" t="str">
        <f>四年级标准分</f>
        <v/>
      </c>
      <c r="AE1487" s="534" t="str">
        <f>四年级总分</f>
        <v/>
      </c>
      <c r="AF1487" s="517" t="str">
        <f>四年级等级</f>
        <v/>
      </c>
    </row>
    <row r="1488" spans="1:32">
      <c r="A1488" s="476">
        <v>422</v>
      </c>
      <c r="B1488" s="477">
        <v>16</v>
      </c>
      <c r="C1488" s="632"/>
      <c r="D1488" s="633"/>
      <c r="E1488" s="632"/>
      <c r="F1488" s="625"/>
      <c r="G1488" s="608"/>
      <c r="H1488" s="475"/>
      <c r="I1488" s="613"/>
      <c r="J1488" s="614"/>
      <c r="K1488" s="614"/>
      <c r="L1488" s="615"/>
      <c r="M1488" s="644"/>
      <c r="N1488" s="505" t="str">
        <f>四年级BMI</f>
        <v/>
      </c>
      <c r="O1488" s="499" t="str">
        <f>四年级BMI等级</f>
        <v/>
      </c>
      <c r="P1488" s="500" t="str">
        <f>四年级BMI得分</f>
        <v/>
      </c>
      <c r="Q1488" s="515" t="str">
        <f>四年级肺活量得分</f>
        <v/>
      </c>
      <c r="R1488" s="512" t="str">
        <f>四年级等级</f>
        <v/>
      </c>
      <c r="S1488" s="516" t="str">
        <f>四年级50米跑得分</f>
        <v/>
      </c>
      <c r="T1488" s="517" t="str">
        <f>四年级等级</f>
        <v/>
      </c>
      <c r="U1488" s="516" t="str">
        <f>四年级坐位体前屈得分</f>
        <v/>
      </c>
      <c r="V1488" s="517" t="str">
        <f>四年级等级</f>
        <v/>
      </c>
      <c r="W1488" s="516" t="str">
        <f>四年级一分钟跳绳得分</f>
        <v/>
      </c>
      <c r="X1488" s="517" t="str">
        <f>四年级等级</f>
        <v/>
      </c>
      <c r="Y1488" s="515" t="str">
        <f>四年级仰卧起坐得分</f>
        <v/>
      </c>
      <c r="Z1488" s="518" t="str">
        <f>四年级等级</f>
        <v/>
      </c>
      <c r="AA1488" s="533"/>
      <c r="AB1488" s="515"/>
      <c r="AC1488" s="533" t="str">
        <f>四年级跳绳附加分</f>
        <v/>
      </c>
      <c r="AD1488" s="534" t="str">
        <f>四年级标准分</f>
        <v/>
      </c>
      <c r="AE1488" s="534" t="str">
        <f>四年级总分</f>
        <v/>
      </c>
      <c r="AF1488" s="517" t="str">
        <f>四年级等级</f>
        <v/>
      </c>
    </row>
    <row r="1489" spans="1:32">
      <c r="A1489" s="476">
        <v>422</v>
      </c>
      <c r="B1489" s="477">
        <v>17</v>
      </c>
      <c r="C1489" s="632"/>
      <c r="D1489" s="633"/>
      <c r="E1489" s="632"/>
      <c r="F1489" s="625"/>
      <c r="G1489" s="608"/>
      <c r="H1489" s="475"/>
      <c r="I1489" s="613"/>
      <c r="J1489" s="614"/>
      <c r="K1489" s="614"/>
      <c r="L1489" s="615"/>
      <c r="M1489" s="644"/>
      <c r="N1489" s="505" t="str">
        <f>四年级BMI</f>
        <v/>
      </c>
      <c r="O1489" s="499" t="str">
        <f>四年级BMI等级</f>
        <v/>
      </c>
      <c r="P1489" s="500" t="str">
        <f>四年级BMI得分</f>
        <v/>
      </c>
      <c r="Q1489" s="515" t="str">
        <f>四年级肺活量得分</f>
        <v/>
      </c>
      <c r="R1489" s="512" t="str">
        <f>四年级等级</f>
        <v/>
      </c>
      <c r="S1489" s="516" t="str">
        <f>四年级50米跑得分</f>
        <v/>
      </c>
      <c r="T1489" s="517" t="str">
        <f>四年级等级</f>
        <v/>
      </c>
      <c r="U1489" s="516" t="str">
        <f>四年级坐位体前屈得分</f>
        <v/>
      </c>
      <c r="V1489" s="517" t="str">
        <f>四年级等级</f>
        <v/>
      </c>
      <c r="W1489" s="516" t="str">
        <f>四年级一分钟跳绳得分</f>
        <v/>
      </c>
      <c r="X1489" s="517" t="str">
        <f>四年级等级</f>
        <v/>
      </c>
      <c r="Y1489" s="515" t="str">
        <f>四年级仰卧起坐得分</f>
        <v/>
      </c>
      <c r="Z1489" s="518" t="str">
        <f>四年级等级</f>
        <v/>
      </c>
      <c r="AA1489" s="533"/>
      <c r="AB1489" s="515"/>
      <c r="AC1489" s="533" t="str">
        <f>四年级跳绳附加分</f>
        <v/>
      </c>
      <c r="AD1489" s="534" t="str">
        <f>四年级标准分</f>
        <v/>
      </c>
      <c r="AE1489" s="534" t="str">
        <f>四年级总分</f>
        <v/>
      </c>
      <c r="AF1489" s="517" t="str">
        <f>四年级等级</f>
        <v/>
      </c>
    </row>
    <row r="1490" spans="1:32">
      <c r="A1490" s="476">
        <v>422</v>
      </c>
      <c r="B1490" s="477">
        <v>18</v>
      </c>
      <c r="C1490" s="632"/>
      <c r="D1490" s="633"/>
      <c r="E1490" s="632"/>
      <c r="F1490" s="625"/>
      <c r="G1490" s="608"/>
      <c r="H1490" s="475"/>
      <c r="I1490" s="613"/>
      <c r="J1490" s="614"/>
      <c r="K1490" s="614"/>
      <c r="L1490" s="615"/>
      <c r="M1490" s="644"/>
      <c r="N1490" s="505" t="str">
        <f>四年级BMI</f>
        <v/>
      </c>
      <c r="O1490" s="499" t="str">
        <f>四年级BMI等级</f>
        <v/>
      </c>
      <c r="P1490" s="500" t="str">
        <f>四年级BMI得分</f>
        <v/>
      </c>
      <c r="Q1490" s="515" t="str">
        <f>四年级肺活量得分</f>
        <v/>
      </c>
      <c r="R1490" s="512" t="str">
        <f>四年级等级</f>
        <v/>
      </c>
      <c r="S1490" s="516" t="str">
        <f>四年级50米跑得分</f>
        <v/>
      </c>
      <c r="T1490" s="517" t="str">
        <f>四年级等级</f>
        <v/>
      </c>
      <c r="U1490" s="516" t="str">
        <f>四年级坐位体前屈得分</f>
        <v/>
      </c>
      <c r="V1490" s="517" t="str">
        <f>四年级等级</f>
        <v/>
      </c>
      <c r="W1490" s="516" t="str">
        <f>四年级一分钟跳绳得分</f>
        <v/>
      </c>
      <c r="X1490" s="517" t="str">
        <f>四年级等级</f>
        <v/>
      </c>
      <c r="Y1490" s="515" t="str">
        <f>四年级仰卧起坐得分</f>
        <v/>
      </c>
      <c r="Z1490" s="518" t="str">
        <f>四年级等级</f>
        <v/>
      </c>
      <c r="AA1490" s="533"/>
      <c r="AB1490" s="515"/>
      <c r="AC1490" s="533" t="str">
        <f>四年级跳绳附加分</f>
        <v/>
      </c>
      <c r="AD1490" s="534" t="str">
        <f>四年级标准分</f>
        <v/>
      </c>
      <c r="AE1490" s="534" t="str">
        <f>四年级总分</f>
        <v/>
      </c>
      <c r="AF1490" s="517" t="str">
        <f>四年级等级</f>
        <v/>
      </c>
    </row>
    <row r="1491" spans="1:32">
      <c r="A1491" s="476">
        <v>422</v>
      </c>
      <c r="B1491" s="477">
        <v>19</v>
      </c>
      <c r="C1491" s="632"/>
      <c r="D1491" s="633"/>
      <c r="E1491" s="632"/>
      <c r="F1491" s="625"/>
      <c r="G1491" s="608"/>
      <c r="H1491" s="475"/>
      <c r="I1491" s="613"/>
      <c r="J1491" s="614"/>
      <c r="K1491" s="614"/>
      <c r="L1491" s="615"/>
      <c r="M1491" s="644"/>
      <c r="N1491" s="505" t="str">
        <f>四年级BMI</f>
        <v/>
      </c>
      <c r="O1491" s="499" t="str">
        <f>四年级BMI等级</f>
        <v/>
      </c>
      <c r="P1491" s="500" t="str">
        <f>四年级BMI得分</f>
        <v/>
      </c>
      <c r="Q1491" s="515" t="str">
        <f>四年级肺活量得分</f>
        <v/>
      </c>
      <c r="R1491" s="512" t="str">
        <f>四年级等级</f>
        <v/>
      </c>
      <c r="S1491" s="516" t="str">
        <f>四年级50米跑得分</f>
        <v/>
      </c>
      <c r="T1491" s="517" t="str">
        <f>四年级等级</f>
        <v/>
      </c>
      <c r="U1491" s="516" t="str">
        <f>四年级坐位体前屈得分</f>
        <v/>
      </c>
      <c r="V1491" s="517" t="str">
        <f>四年级等级</f>
        <v/>
      </c>
      <c r="W1491" s="516" t="str">
        <f>四年级一分钟跳绳得分</f>
        <v/>
      </c>
      <c r="X1491" s="517" t="str">
        <f>四年级等级</f>
        <v/>
      </c>
      <c r="Y1491" s="515" t="str">
        <f>四年级仰卧起坐得分</f>
        <v/>
      </c>
      <c r="Z1491" s="518" t="str">
        <f>四年级等级</f>
        <v/>
      </c>
      <c r="AA1491" s="533"/>
      <c r="AB1491" s="515"/>
      <c r="AC1491" s="533" t="str">
        <f>四年级跳绳附加分</f>
        <v/>
      </c>
      <c r="AD1491" s="534" t="str">
        <f>四年级标准分</f>
        <v/>
      </c>
      <c r="AE1491" s="534" t="str">
        <f>四年级总分</f>
        <v/>
      </c>
      <c r="AF1491" s="517" t="str">
        <f>四年级等级</f>
        <v/>
      </c>
    </row>
    <row r="1492" spans="1:32">
      <c r="A1492" s="476">
        <v>422</v>
      </c>
      <c r="B1492" s="477">
        <v>20</v>
      </c>
      <c r="C1492" s="632"/>
      <c r="D1492" s="633"/>
      <c r="E1492" s="632"/>
      <c r="F1492" s="625"/>
      <c r="G1492" s="608"/>
      <c r="H1492" s="475"/>
      <c r="I1492" s="613"/>
      <c r="J1492" s="614"/>
      <c r="K1492" s="614"/>
      <c r="L1492" s="615"/>
      <c r="M1492" s="644"/>
      <c r="N1492" s="505" t="str">
        <f>四年级BMI</f>
        <v/>
      </c>
      <c r="O1492" s="499" t="str">
        <f>四年级BMI等级</f>
        <v/>
      </c>
      <c r="P1492" s="500" t="str">
        <f>四年级BMI得分</f>
        <v/>
      </c>
      <c r="Q1492" s="515" t="str">
        <f>四年级肺活量得分</f>
        <v/>
      </c>
      <c r="R1492" s="512" t="str">
        <f>四年级等级</f>
        <v/>
      </c>
      <c r="S1492" s="516" t="str">
        <f>四年级50米跑得分</f>
        <v/>
      </c>
      <c r="T1492" s="517" t="str">
        <f>四年级等级</f>
        <v/>
      </c>
      <c r="U1492" s="516" t="str">
        <f>四年级坐位体前屈得分</f>
        <v/>
      </c>
      <c r="V1492" s="517" t="str">
        <f>四年级等级</f>
        <v/>
      </c>
      <c r="W1492" s="516" t="str">
        <f>四年级一分钟跳绳得分</f>
        <v/>
      </c>
      <c r="X1492" s="517" t="str">
        <f>四年级等级</f>
        <v/>
      </c>
      <c r="Y1492" s="515" t="str">
        <f>四年级仰卧起坐得分</f>
        <v/>
      </c>
      <c r="Z1492" s="518" t="str">
        <f>四年级等级</f>
        <v/>
      </c>
      <c r="AA1492" s="533"/>
      <c r="AB1492" s="515"/>
      <c r="AC1492" s="533" t="str">
        <f>四年级跳绳附加分</f>
        <v/>
      </c>
      <c r="AD1492" s="534" t="str">
        <f>四年级标准分</f>
        <v/>
      </c>
      <c r="AE1492" s="534" t="str">
        <f>四年级总分</f>
        <v/>
      </c>
      <c r="AF1492" s="517" t="str">
        <f>四年级等级</f>
        <v/>
      </c>
    </row>
    <row r="1493" spans="1:32">
      <c r="A1493" s="476">
        <v>422</v>
      </c>
      <c r="B1493" s="477">
        <v>21</v>
      </c>
      <c r="C1493" s="632"/>
      <c r="D1493" s="633"/>
      <c r="E1493" s="632"/>
      <c r="F1493" s="625"/>
      <c r="G1493" s="608"/>
      <c r="H1493" s="475"/>
      <c r="I1493" s="613"/>
      <c r="J1493" s="614"/>
      <c r="K1493" s="614"/>
      <c r="L1493" s="615"/>
      <c r="M1493" s="644"/>
      <c r="N1493" s="505" t="str">
        <f>四年级BMI</f>
        <v/>
      </c>
      <c r="O1493" s="499" t="str">
        <f>四年级BMI等级</f>
        <v/>
      </c>
      <c r="P1493" s="500" t="str">
        <f>四年级BMI得分</f>
        <v/>
      </c>
      <c r="Q1493" s="515" t="str">
        <f>四年级肺活量得分</f>
        <v/>
      </c>
      <c r="R1493" s="512" t="str">
        <f>四年级等级</f>
        <v/>
      </c>
      <c r="S1493" s="516" t="str">
        <f>四年级50米跑得分</f>
        <v/>
      </c>
      <c r="T1493" s="517" t="str">
        <f>四年级等级</f>
        <v/>
      </c>
      <c r="U1493" s="516" t="str">
        <f>四年级坐位体前屈得分</f>
        <v/>
      </c>
      <c r="V1493" s="517" t="str">
        <f>四年级等级</f>
        <v/>
      </c>
      <c r="W1493" s="516" t="str">
        <f>四年级一分钟跳绳得分</f>
        <v/>
      </c>
      <c r="X1493" s="517" t="str">
        <f>四年级等级</f>
        <v/>
      </c>
      <c r="Y1493" s="515" t="str">
        <f>四年级仰卧起坐得分</f>
        <v/>
      </c>
      <c r="Z1493" s="518" t="str">
        <f>四年级等级</f>
        <v/>
      </c>
      <c r="AA1493" s="533"/>
      <c r="AB1493" s="515"/>
      <c r="AC1493" s="533" t="str">
        <f>四年级跳绳附加分</f>
        <v/>
      </c>
      <c r="AD1493" s="534" t="str">
        <f>四年级标准分</f>
        <v/>
      </c>
      <c r="AE1493" s="534" t="str">
        <f>四年级总分</f>
        <v/>
      </c>
      <c r="AF1493" s="517" t="str">
        <f>四年级等级</f>
        <v/>
      </c>
    </row>
    <row r="1494" spans="1:32">
      <c r="A1494" s="476">
        <v>422</v>
      </c>
      <c r="B1494" s="477">
        <v>22</v>
      </c>
      <c r="C1494" s="632"/>
      <c r="D1494" s="633"/>
      <c r="E1494" s="632"/>
      <c r="F1494" s="625"/>
      <c r="G1494" s="608"/>
      <c r="H1494" s="475"/>
      <c r="I1494" s="613"/>
      <c r="J1494" s="614"/>
      <c r="K1494" s="614"/>
      <c r="L1494" s="615"/>
      <c r="M1494" s="644"/>
      <c r="N1494" s="505" t="str">
        <f>四年级BMI</f>
        <v/>
      </c>
      <c r="O1494" s="499" t="str">
        <f>四年级BMI等级</f>
        <v/>
      </c>
      <c r="P1494" s="500" t="str">
        <f>四年级BMI得分</f>
        <v/>
      </c>
      <c r="Q1494" s="515" t="str">
        <f>四年级肺活量得分</f>
        <v/>
      </c>
      <c r="R1494" s="512" t="str">
        <f>四年级等级</f>
        <v/>
      </c>
      <c r="S1494" s="516" t="str">
        <f>四年级50米跑得分</f>
        <v/>
      </c>
      <c r="T1494" s="517" t="str">
        <f>四年级等级</f>
        <v/>
      </c>
      <c r="U1494" s="516" t="str">
        <f>四年级坐位体前屈得分</f>
        <v/>
      </c>
      <c r="V1494" s="517" t="str">
        <f>四年级等级</f>
        <v/>
      </c>
      <c r="W1494" s="516" t="str">
        <f>四年级一分钟跳绳得分</f>
        <v/>
      </c>
      <c r="X1494" s="517" t="str">
        <f>四年级等级</f>
        <v/>
      </c>
      <c r="Y1494" s="515" t="str">
        <f>四年级仰卧起坐得分</f>
        <v/>
      </c>
      <c r="Z1494" s="518" t="str">
        <f>四年级等级</f>
        <v/>
      </c>
      <c r="AA1494" s="533"/>
      <c r="AB1494" s="515"/>
      <c r="AC1494" s="533" t="str">
        <f>四年级跳绳附加分</f>
        <v/>
      </c>
      <c r="AD1494" s="534" t="str">
        <f>四年级标准分</f>
        <v/>
      </c>
      <c r="AE1494" s="534" t="str">
        <f>四年级总分</f>
        <v/>
      </c>
      <c r="AF1494" s="517" t="str">
        <f>四年级等级</f>
        <v/>
      </c>
    </row>
    <row r="1495" spans="1:32">
      <c r="A1495" s="476">
        <v>422</v>
      </c>
      <c r="B1495" s="477">
        <v>23</v>
      </c>
      <c r="C1495" s="632"/>
      <c r="D1495" s="633"/>
      <c r="E1495" s="632"/>
      <c r="F1495" s="625"/>
      <c r="G1495" s="608"/>
      <c r="H1495" s="475"/>
      <c r="I1495" s="613"/>
      <c r="J1495" s="614"/>
      <c r="K1495" s="614"/>
      <c r="L1495" s="615"/>
      <c r="M1495" s="644"/>
      <c r="N1495" s="505" t="str">
        <f>四年级BMI</f>
        <v/>
      </c>
      <c r="O1495" s="499" t="str">
        <f>四年级BMI等级</f>
        <v/>
      </c>
      <c r="P1495" s="500" t="str">
        <f>四年级BMI得分</f>
        <v/>
      </c>
      <c r="Q1495" s="515" t="str">
        <f>四年级肺活量得分</f>
        <v/>
      </c>
      <c r="R1495" s="512" t="str">
        <f>四年级等级</f>
        <v/>
      </c>
      <c r="S1495" s="516" t="str">
        <f>四年级50米跑得分</f>
        <v/>
      </c>
      <c r="T1495" s="517" t="str">
        <f>四年级等级</f>
        <v/>
      </c>
      <c r="U1495" s="516" t="str">
        <f>四年级坐位体前屈得分</f>
        <v/>
      </c>
      <c r="V1495" s="517" t="str">
        <f>四年级等级</f>
        <v/>
      </c>
      <c r="W1495" s="516" t="str">
        <f>四年级一分钟跳绳得分</f>
        <v/>
      </c>
      <c r="X1495" s="517" t="str">
        <f>四年级等级</f>
        <v/>
      </c>
      <c r="Y1495" s="515" t="str">
        <f>四年级仰卧起坐得分</f>
        <v/>
      </c>
      <c r="Z1495" s="518" t="str">
        <f>四年级等级</f>
        <v/>
      </c>
      <c r="AA1495" s="533"/>
      <c r="AB1495" s="515"/>
      <c r="AC1495" s="533" t="str">
        <f>四年级跳绳附加分</f>
        <v/>
      </c>
      <c r="AD1495" s="534" t="str">
        <f>四年级标准分</f>
        <v/>
      </c>
      <c r="AE1495" s="534" t="str">
        <f>四年级总分</f>
        <v/>
      </c>
      <c r="AF1495" s="517" t="str">
        <f>四年级等级</f>
        <v/>
      </c>
    </row>
    <row r="1496" spans="1:32">
      <c r="A1496" s="476">
        <v>422</v>
      </c>
      <c r="B1496" s="477">
        <v>24</v>
      </c>
      <c r="C1496" s="632"/>
      <c r="D1496" s="633"/>
      <c r="E1496" s="632"/>
      <c r="F1496" s="625"/>
      <c r="G1496" s="608"/>
      <c r="H1496" s="475"/>
      <c r="I1496" s="613"/>
      <c r="J1496" s="614"/>
      <c r="K1496" s="614"/>
      <c r="L1496" s="615"/>
      <c r="M1496" s="644"/>
      <c r="N1496" s="505" t="str">
        <f>四年级BMI</f>
        <v/>
      </c>
      <c r="O1496" s="499" t="str">
        <f>四年级BMI等级</f>
        <v/>
      </c>
      <c r="P1496" s="500" t="str">
        <f>四年级BMI得分</f>
        <v/>
      </c>
      <c r="Q1496" s="515" t="str">
        <f>四年级肺活量得分</f>
        <v/>
      </c>
      <c r="R1496" s="512" t="str">
        <f>四年级等级</f>
        <v/>
      </c>
      <c r="S1496" s="516" t="str">
        <f>四年级50米跑得分</f>
        <v/>
      </c>
      <c r="T1496" s="517" t="str">
        <f>四年级等级</f>
        <v/>
      </c>
      <c r="U1496" s="516" t="str">
        <f>四年级坐位体前屈得分</f>
        <v/>
      </c>
      <c r="V1496" s="517" t="str">
        <f>四年级等级</f>
        <v/>
      </c>
      <c r="W1496" s="516" t="str">
        <f>四年级一分钟跳绳得分</f>
        <v/>
      </c>
      <c r="X1496" s="517" t="str">
        <f>四年级等级</f>
        <v/>
      </c>
      <c r="Y1496" s="515" t="str">
        <f>四年级仰卧起坐得分</f>
        <v/>
      </c>
      <c r="Z1496" s="518" t="str">
        <f>四年级等级</f>
        <v/>
      </c>
      <c r="AA1496" s="533"/>
      <c r="AB1496" s="515"/>
      <c r="AC1496" s="533" t="str">
        <f>四年级跳绳附加分</f>
        <v/>
      </c>
      <c r="AD1496" s="534" t="str">
        <f>四年级标准分</f>
        <v/>
      </c>
      <c r="AE1496" s="534" t="str">
        <f>四年级总分</f>
        <v/>
      </c>
      <c r="AF1496" s="517" t="str">
        <f>四年级等级</f>
        <v/>
      </c>
    </row>
    <row r="1497" spans="1:32">
      <c r="A1497" s="476">
        <v>422</v>
      </c>
      <c r="B1497" s="477">
        <v>25</v>
      </c>
      <c r="C1497" s="632"/>
      <c r="D1497" s="633"/>
      <c r="E1497" s="632"/>
      <c r="F1497" s="625"/>
      <c r="G1497" s="608"/>
      <c r="H1497" s="475"/>
      <c r="I1497" s="613"/>
      <c r="J1497" s="614"/>
      <c r="K1497" s="614"/>
      <c r="L1497" s="615"/>
      <c r="M1497" s="644"/>
      <c r="N1497" s="505" t="str">
        <f>四年级BMI</f>
        <v/>
      </c>
      <c r="O1497" s="499" t="str">
        <f>四年级BMI等级</f>
        <v/>
      </c>
      <c r="P1497" s="500" t="str">
        <f>四年级BMI得分</f>
        <v/>
      </c>
      <c r="Q1497" s="515" t="str">
        <f>四年级肺活量得分</f>
        <v/>
      </c>
      <c r="R1497" s="512" t="str">
        <f>四年级等级</f>
        <v/>
      </c>
      <c r="S1497" s="516" t="str">
        <f>四年级50米跑得分</f>
        <v/>
      </c>
      <c r="T1497" s="517" t="str">
        <f>四年级等级</f>
        <v/>
      </c>
      <c r="U1497" s="516" t="str">
        <f>四年级坐位体前屈得分</f>
        <v/>
      </c>
      <c r="V1497" s="517" t="str">
        <f>四年级等级</f>
        <v/>
      </c>
      <c r="W1497" s="516" t="str">
        <f>四年级一分钟跳绳得分</f>
        <v/>
      </c>
      <c r="X1497" s="517" t="str">
        <f>四年级等级</f>
        <v/>
      </c>
      <c r="Y1497" s="515" t="str">
        <f>四年级仰卧起坐得分</f>
        <v/>
      </c>
      <c r="Z1497" s="518" t="str">
        <f>四年级等级</f>
        <v/>
      </c>
      <c r="AA1497" s="533"/>
      <c r="AB1497" s="515"/>
      <c r="AC1497" s="533" t="str">
        <f>四年级跳绳附加分</f>
        <v/>
      </c>
      <c r="AD1497" s="534" t="str">
        <f>四年级标准分</f>
        <v/>
      </c>
      <c r="AE1497" s="534" t="str">
        <f>四年级总分</f>
        <v/>
      </c>
      <c r="AF1497" s="517" t="str">
        <f>四年级等级</f>
        <v/>
      </c>
    </row>
    <row r="1498" spans="1:32">
      <c r="A1498" s="476">
        <v>422</v>
      </c>
      <c r="B1498" s="477">
        <v>26</v>
      </c>
      <c r="C1498" s="632"/>
      <c r="D1498" s="633"/>
      <c r="E1498" s="632"/>
      <c r="F1498" s="625"/>
      <c r="G1498" s="608"/>
      <c r="H1498" s="475"/>
      <c r="I1498" s="613"/>
      <c r="J1498" s="614"/>
      <c r="K1498" s="614"/>
      <c r="L1498" s="615"/>
      <c r="M1498" s="644"/>
      <c r="N1498" s="505" t="str">
        <f>四年级BMI</f>
        <v/>
      </c>
      <c r="O1498" s="499" t="str">
        <f>四年级BMI等级</f>
        <v/>
      </c>
      <c r="P1498" s="500" t="str">
        <f>四年级BMI得分</f>
        <v/>
      </c>
      <c r="Q1498" s="515" t="str">
        <f>四年级肺活量得分</f>
        <v/>
      </c>
      <c r="R1498" s="512" t="str">
        <f>四年级等级</f>
        <v/>
      </c>
      <c r="S1498" s="516" t="str">
        <f>四年级50米跑得分</f>
        <v/>
      </c>
      <c r="T1498" s="517" t="str">
        <f>四年级等级</f>
        <v/>
      </c>
      <c r="U1498" s="516" t="str">
        <f>四年级坐位体前屈得分</f>
        <v/>
      </c>
      <c r="V1498" s="517" t="str">
        <f>四年级等级</f>
        <v/>
      </c>
      <c r="W1498" s="516" t="str">
        <f>四年级一分钟跳绳得分</f>
        <v/>
      </c>
      <c r="X1498" s="517" t="str">
        <f>四年级等级</f>
        <v/>
      </c>
      <c r="Y1498" s="515" t="str">
        <f>四年级仰卧起坐得分</f>
        <v/>
      </c>
      <c r="Z1498" s="518" t="str">
        <f>四年级等级</f>
        <v/>
      </c>
      <c r="AA1498" s="533"/>
      <c r="AB1498" s="515"/>
      <c r="AC1498" s="533" t="str">
        <f>四年级跳绳附加分</f>
        <v/>
      </c>
      <c r="AD1498" s="534" t="str">
        <f>四年级标准分</f>
        <v/>
      </c>
      <c r="AE1498" s="534" t="str">
        <f>四年级总分</f>
        <v/>
      </c>
      <c r="AF1498" s="517" t="str">
        <f>四年级等级</f>
        <v/>
      </c>
    </row>
    <row r="1499" spans="1:32">
      <c r="A1499" s="476">
        <v>422</v>
      </c>
      <c r="B1499" s="477">
        <v>27</v>
      </c>
      <c r="C1499" s="632"/>
      <c r="D1499" s="633"/>
      <c r="E1499" s="632"/>
      <c r="F1499" s="625"/>
      <c r="G1499" s="608"/>
      <c r="H1499" s="475"/>
      <c r="I1499" s="613"/>
      <c r="J1499" s="614"/>
      <c r="K1499" s="614"/>
      <c r="L1499" s="615"/>
      <c r="M1499" s="644"/>
      <c r="N1499" s="505" t="str">
        <f>四年级BMI</f>
        <v/>
      </c>
      <c r="O1499" s="499" t="str">
        <f>四年级BMI等级</f>
        <v/>
      </c>
      <c r="P1499" s="500" t="str">
        <f>四年级BMI得分</f>
        <v/>
      </c>
      <c r="Q1499" s="515" t="str">
        <f>四年级肺活量得分</f>
        <v/>
      </c>
      <c r="R1499" s="512" t="str">
        <f>四年级等级</f>
        <v/>
      </c>
      <c r="S1499" s="516" t="str">
        <f>四年级50米跑得分</f>
        <v/>
      </c>
      <c r="T1499" s="517" t="str">
        <f>四年级等级</f>
        <v/>
      </c>
      <c r="U1499" s="516" t="str">
        <f>四年级坐位体前屈得分</f>
        <v/>
      </c>
      <c r="V1499" s="517" t="str">
        <f>四年级等级</f>
        <v/>
      </c>
      <c r="W1499" s="516" t="str">
        <f>四年级一分钟跳绳得分</f>
        <v/>
      </c>
      <c r="X1499" s="517" t="str">
        <f>四年级等级</f>
        <v/>
      </c>
      <c r="Y1499" s="515" t="str">
        <f>四年级仰卧起坐得分</f>
        <v/>
      </c>
      <c r="Z1499" s="518" t="str">
        <f>四年级等级</f>
        <v/>
      </c>
      <c r="AA1499" s="533"/>
      <c r="AB1499" s="515"/>
      <c r="AC1499" s="533" t="str">
        <f>四年级跳绳附加分</f>
        <v/>
      </c>
      <c r="AD1499" s="534" t="str">
        <f>四年级标准分</f>
        <v/>
      </c>
      <c r="AE1499" s="534" t="str">
        <f>四年级总分</f>
        <v/>
      </c>
      <c r="AF1499" s="517" t="str">
        <f>四年级等级</f>
        <v/>
      </c>
    </row>
    <row r="1500" spans="1:32">
      <c r="A1500" s="476">
        <v>422</v>
      </c>
      <c r="B1500" s="477">
        <v>28</v>
      </c>
      <c r="C1500" s="632"/>
      <c r="D1500" s="633"/>
      <c r="E1500" s="632"/>
      <c r="F1500" s="625"/>
      <c r="G1500" s="608"/>
      <c r="H1500" s="475"/>
      <c r="I1500" s="613"/>
      <c r="J1500" s="614"/>
      <c r="K1500" s="614"/>
      <c r="L1500" s="615"/>
      <c r="M1500" s="644"/>
      <c r="N1500" s="505" t="str">
        <f>四年级BMI</f>
        <v/>
      </c>
      <c r="O1500" s="499" t="str">
        <f>四年级BMI等级</f>
        <v/>
      </c>
      <c r="P1500" s="500" t="str">
        <f>四年级BMI得分</f>
        <v/>
      </c>
      <c r="Q1500" s="515" t="str">
        <f>四年级肺活量得分</f>
        <v/>
      </c>
      <c r="R1500" s="512" t="str">
        <f>四年级等级</f>
        <v/>
      </c>
      <c r="S1500" s="516" t="str">
        <f>四年级50米跑得分</f>
        <v/>
      </c>
      <c r="T1500" s="517" t="str">
        <f>四年级等级</f>
        <v/>
      </c>
      <c r="U1500" s="516" t="str">
        <f>四年级坐位体前屈得分</f>
        <v/>
      </c>
      <c r="V1500" s="517" t="str">
        <f>四年级等级</f>
        <v/>
      </c>
      <c r="W1500" s="516" t="str">
        <f>四年级一分钟跳绳得分</f>
        <v/>
      </c>
      <c r="X1500" s="517" t="str">
        <f>四年级等级</f>
        <v/>
      </c>
      <c r="Y1500" s="515" t="str">
        <f>四年级仰卧起坐得分</f>
        <v/>
      </c>
      <c r="Z1500" s="518" t="str">
        <f>四年级等级</f>
        <v/>
      </c>
      <c r="AA1500" s="533"/>
      <c r="AB1500" s="515"/>
      <c r="AC1500" s="533" t="str">
        <f>四年级跳绳附加分</f>
        <v/>
      </c>
      <c r="AD1500" s="534" t="str">
        <f>四年级标准分</f>
        <v/>
      </c>
      <c r="AE1500" s="534" t="str">
        <f>四年级总分</f>
        <v/>
      </c>
      <c r="AF1500" s="517" t="str">
        <f>四年级等级</f>
        <v/>
      </c>
    </row>
    <row r="1501" spans="1:32">
      <c r="A1501" s="476">
        <v>422</v>
      </c>
      <c r="B1501" s="477">
        <v>29</v>
      </c>
      <c r="C1501" s="632"/>
      <c r="D1501" s="633"/>
      <c r="E1501" s="632"/>
      <c r="F1501" s="625"/>
      <c r="G1501" s="608"/>
      <c r="H1501" s="475"/>
      <c r="I1501" s="613"/>
      <c r="J1501" s="614"/>
      <c r="K1501" s="614"/>
      <c r="L1501" s="615"/>
      <c r="M1501" s="644"/>
      <c r="N1501" s="505" t="str">
        <f>四年级BMI</f>
        <v/>
      </c>
      <c r="O1501" s="499" t="str">
        <f>四年级BMI等级</f>
        <v/>
      </c>
      <c r="P1501" s="500" t="str">
        <f>四年级BMI得分</f>
        <v/>
      </c>
      <c r="Q1501" s="515" t="str">
        <f>四年级肺活量得分</f>
        <v/>
      </c>
      <c r="R1501" s="512" t="str">
        <f>四年级等级</f>
        <v/>
      </c>
      <c r="S1501" s="516" t="str">
        <f>四年级50米跑得分</f>
        <v/>
      </c>
      <c r="T1501" s="517" t="str">
        <f>四年级等级</f>
        <v/>
      </c>
      <c r="U1501" s="516" t="str">
        <f>四年级坐位体前屈得分</f>
        <v/>
      </c>
      <c r="V1501" s="517" t="str">
        <f>四年级等级</f>
        <v/>
      </c>
      <c r="W1501" s="516" t="str">
        <f>四年级一分钟跳绳得分</f>
        <v/>
      </c>
      <c r="X1501" s="517" t="str">
        <f>四年级等级</f>
        <v/>
      </c>
      <c r="Y1501" s="515" t="str">
        <f>四年级仰卧起坐得分</f>
        <v/>
      </c>
      <c r="Z1501" s="518" t="str">
        <f>四年级等级</f>
        <v/>
      </c>
      <c r="AA1501" s="533"/>
      <c r="AB1501" s="515"/>
      <c r="AC1501" s="533" t="str">
        <f>四年级跳绳附加分</f>
        <v/>
      </c>
      <c r="AD1501" s="534" t="str">
        <f>四年级标准分</f>
        <v/>
      </c>
      <c r="AE1501" s="534" t="str">
        <f>四年级总分</f>
        <v/>
      </c>
      <c r="AF1501" s="517" t="str">
        <f>四年级等级</f>
        <v/>
      </c>
    </row>
    <row r="1502" spans="1:32">
      <c r="A1502" s="476">
        <v>422</v>
      </c>
      <c r="B1502" s="477">
        <v>30</v>
      </c>
      <c r="C1502" s="632"/>
      <c r="D1502" s="633"/>
      <c r="E1502" s="632"/>
      <c r="F1502" s="625"/>
      <c r="G1502" s="608"/>
      <c r="H1502" s="475"/>
      <c r="I1502" s="613"/>
      <c r="J1502" s="614"/>
      <c r="K1502" s="614"/>
      <c r="L1502" s="615"/>
      <c r="M1502" s="644"/>
      <c r="N1502" s="505" t="str">
        <f>四年级BMI</f>
        <v/>
      </c>
      <c r="O1502" s="499" t="str">
        <f>四年级BMI等级</f>
        <v/>
      </c>
      <c r="P1502" s="500" t="str">
        <f>四年级BMI得分</f>
        <v/>
      </c>
      <c r="Q1502" s="515" t="str">
        <f>四年级肺活量得分</f>
        <v/>
      </c>
      <c r="R1502" s="512" t="str">
        <f>四年级等级</f>
        <v/>
      </c>
      <c r="S1502" s="516" t="str">
        <f>四年级50米跑得分</f>
        <v/>
      </c>
      <c r="T1502" s="517" t="str">
        <f>四年级等级</f>
        <v/>
      </c>
      <c r="U1502" s="516" t="str">
        <f>四年级坐位体前屈得分</f>
        <v/>
      </c>
      <c r="V1502" s="517" t="str">
        <f>四年级等级</f>
        <v/>
      </c>
      <c r="W1502" s="516" t="str">
        <f>四年级一分钟跳绳得分</f>
        <v/>
      </c>
      <c r="X1502" s="517" t="str">
        <f>四年级等级</f>
        <v/>
      </c>
      <c r="Y1502" s="515" t="str">
        <f>四年级仰卧起坐得分</f>
        <v/>
      </c>
      <c r="Z1502" s="518" t="str">
        <f>四年级等级</f>
        <v/>
      </c>
      <c r="AA1502" s="533"/>
      <c r="AB1502" s="515"/>
      <c r="AC1502" s="533" t="str">
        <f>四年级跳绳附加分</f>
        <v/>
      </c>
      <c r="AD1502" s="534" t="str">
        <f>四年级标准分</f>
        <v/>
      </c>
      <c r="AE1502" s="534" t="str">
        <f>四年级总分</f>
        <v/>
      </c>
      <c r="AF1502" s="517" t="str">
        <f>四年级等级</f>
        <v/>
      </c>
    </row>
    <row r="1503" spans="1:32">
      <c r="A1503" s="476">
        <v>422</v>
      </c>
      <c r="B1503" s="477">
        <v>31</v>
      </c>
      <c r="C1503" s="632"/>
      <c r="D1503" s="633"/>
      <c r="E1503" s="632"/>
      <c r="F1503" s="625"/>
      <c r="G1503" s="608"/>
      <c r="H1503" s="475"/>
      <c r="I1503" s="613"/>
      <c r="J1503" s="614"/>
      <c r="K1503" s="614"/>
      <c r="L1503" s="615"/>
      <c r="M1503" s="644"/>
      <c r="N1503" s="505" t="str">
        <f>四年级BMI</f>
        <v/>
      </c>
      <c r="O1503" s="499" t="str">
        <f>四年级BMI等级</f>
        <v/>
      </c>
      <c r="P1503" s="500" t="str">
        <f>四年级BMI得分</f>
        <v/>
      </c>
      <c r="Q1503" s="515" t="str">
        <f>四年级肺活量得分</f>
        <v/>
      </c>
      <c r="R1503" s="512" t="str">
        <f>四年级等级</f>
        <v/>
      </c>
      <c r="S1503" s="516" t="str">
        <f>四年级50米跑得分</f>
        <v/>
      </c>
      <c r="T1503" s="517" t="str">
        <f>四年级等级</f>
        <v/>
      </c>
      <c r="U1503" s="516" t="str">
        <f>四年级坐位体前屈得分</f>
        <v/>
      </c>
      <c r="V1503" s="517" t="str">
        <f>四年级等级</f>
        <v/>
      </c>
      <c r="W1503" s="516" t="str">
        <f>四年级一分钟跳绳得分</f>
        <v/>
      </c>
      <c r="X1503" s="517" t="str">
        <f>四年级等级</f>
        <v/>
      </c>
      <c r="Y1503" s="515" t="str">
        <f>四年级仰卧起坐得分</f>
        <v/>
      </c>
      <c r="Z1503" s="518" t="str">
        <f>四年级等级</f>
        <v/>
      </c>
      <c r="AA1503" s="533"/>
      <c r="AB1503" s="515"/>
      <c r="AC1503" s="533" t="str">
        <f>四年级跳绳附加分</f>
        <v/>
      </c>
      <c r="AD1503" s="534" t="str">
        <f>四年级标准分</f>
        <v/>
      </c>
      <c r="AE1503" s="534" t="str">
        <f>四年级总分</f>
        <v/>
      </c>
      <c r="AF1503" s="517" t="str">
        <f>四年级等级</f>
        <v/>
      </c>
    </row>
    <row r="1504" spans="1:32">
      <c r="A1504" s="476">
        <v>422</v>
      </c>
      <c r="B1504" s="477">
        <v>32</v>
      </c>
      <c r="C1504" s="632"/>
      <c r="D1504" s="633"/>
      <c r="E1504" s="632"/>
      <c r="F1504" s="625"/>
      <c r="G1504" s="608"/>
      <c r="H1504" s="475"/>
      <c r="I1504" s="613"/>
      <c r="J1504" s="614"/>
      <c r="K1504" s="614"/>
      <c r="L1504" s="615"/>
      <c r="M1504" s="644"/>
      <c r="N1504" s="505" t="str">
        <f>四年级BMI</f>
        <v/>
      </c>
      <c r="O1504" s="499" t="str">
        <f>四年级BMI等级</f>
        <v/>
      </c>
      <c r="P1504" s="500" t="str">
        <f>四年级BMI得分</f>
        <v/>
      </c>
      <c r="Q1504" s="515" t="str">
        <f>四年级肺活量得分</f>
        <v/>
      </c>
      <c r="R1504" s="512" t="str">
        <f>四年级等级</f>
        <v/>
      </c>
      <c r="S1504" s="516" t="str">
        <f>四年级50米跑得分</f>
        <v/>
      </c>
      <c r="T1504" s="517" t="str">
        <f>四年级等级</f>
        <v/>
      </c>
      <c r="U1504" s="516" t="str">
        <f>四年级坐位体前屈得分</f>
        <v/>
      </c>
      <c r="V1504" s="517" t="str">
        <f>四年级等级</f>
        <v/>
      </c>
      <c r="W1504" s="516" t="str">
        <f>四年级一分钟跳绳得分</f>
        <v/>
      </c>
      <c r="X1504" s="517" t="str">
        <f>四年级等级</f>
        <v/>
      </c>
      <c r="Y1504" s="515" t="str">
        <f>四年级仰卧起坐得分</f>
        <v/>
      </c>
      <c r="Z1504" s="518" t="str">
        <f>四年级等级</f>
        <v/>
      </c>
      <c r="AA1504" s="533"/>
      <c r="AB1504" s="515"/>
      <c r="AC1504" s="533" t="str">
        <f>四年级跳绳附加分</f>
        <v/>
      </c>
      <c r="AD1504" s="534" t="str">
        <f>四年级标准分</f>
        <v/>
      </c>
      <c r="AE1504" s="534" t="str">
        <f>四年级总分</f>
        <v/>
      </c>
      <c r="AF1504" s="517" t="str">
        <f>四年级等级</f>
        <v/>
      </c>
    </row>
    <row r="1505" spans="1:32">
      <c r="A1505" s="476">
        <v>422</v>
      </c>
      <c r="B1505" s="477">
        <v>33</v>
      </c>
      <c r="C1505" s="632"/>
      <c r="D1505" s="633"/>
      <c r="E1505" s="632"/>
      <c r="F1505" s="625"/>
      <c r="G1505" s="608"/>
      <c r="H1505" s="475"/>
      <c r="I1505" s="613"/>
      <c r="J1505" s="614"/>
      <c r="K1505" s="614"/>
      <c r="L1505" s="615"/>
      <c r="M1505" s="644"/>
      <c r="N1505" s="505" t="str">
        <f>四年级BMI</f>
        <v/>
      </c>
      <c r="O1505" s="499" t="str">
        <f>四年级BMI等级</f>
        <v/>
      </c>
      <c r="P1505" s="500" t="str">
        <f>四年级BMI得分</f>
        <v/>
      </c>
      <c r="Q1505" s="515" t="str">
        <f>四年级肺活量得分</f>
        <v/>
      </c>
      <c r="R1505" s="512" t="str">
        <f>四年级等级</f>
        <v/>
      </c>
      <c r="S1505" s="516" t="str">
        <f>四年级50米跑得分</f>
        <v/>
      </c>
      <c r="T1505" s="517" t="str">
        <f>四年级等级</f>
        <v/>
      </c>
      <c r="U1505" s="516" t="str">
        <f>四年级坐位体前屈得分</f>
        <v/>
      </c>
      <c r="V1505" s="517" t="str">
        <f>四年级等级</f>
        <v/>
      </c>
      <c r="W1505" s="516" t="str">
        <f>四年级一分钟跳绳得分</f>
        <v/>
      </c>
      <c r="X1505" s="517" t="str">
        <f>四年级等级</f>
        <v/>
      </c>
      <c r="Y1505" s="515" t="str">
        <f>四年级仰卧起坐得分</f>
        <v/>
      </c>
      <c r="Z1505" s="518" t="str">
        <f>四年级等级</f>
        <v/>
      </c>
      <c r="AA1505" s="533"/>
      <c r="AB1505" s="515"/>
      <c r="AC1505" s="533" t="str">
        <f>四年级跳绳附加分</f>
        <v/>
      </c>
      <c r="AD1505" s="534" t="str">
        <f>四年级标准分</f>
        <v/>
      </c>
      <c r="AE1505" s="534" t="str">
        <f>四年级总分</f>
        <v/>
      </c>
      <c r="AF1505" s="517" t="str">
        <f>四年级等级</f>
        <v/>
      </c>
    </row>
    <row r="1506" spans="1:32">
      <c r="A1506" s="476">
        <v>422</v>
      </c>
      <c r="B1506" s="477">
        <v>34</v>
      </c>
      <c r="C1506" s="632"/>
      <c r="D1506" s="633"/>
      <c r="E1506" s="632"/>
      <c r="F1506" s="625"/>
      <c r="G1506" s="608"/>
      <c r="H1506" s="475"/>
      <c r="I1506" s="613"/>
      <c r="J1506" s="614"/>
      <c r="K1506" s="614"/>
      <c r="L1506" s="615"/>
      <c r="M1506" s="644"/>
      <c r="N1506" s="505" t="str">
        <f>四年级BMI</f>
        <v/>
      </c>
      <c r="O1506" s="499" t="str">
        <f>四年级BMI等级</f>
        <v/>
      </c>
      <c r="P1506" s="500" t="str">
        <f>四年级BMI得分</f>
        <v/>
      </c>
      <c r="Q1506" s="515" t="str">
        <f>四年级肺活量得分</f>
        <v/>
      </c>
      <c r="R1506" s="512" t="str">
        <f>四年级等级</f>
        <v/>
      </c>
      <c r="S1506" s="516" t="str">
        <f>四年级50米跑得分</f>
        <v/>
      </c>
      <c r="T1506" s="517" t="str">
        <f>四年级等级</f>
        <v/>
      </c>
      <c r="U1506" s="516" t="str">
        <f>四年级坐位体前屈得分</f>
        <v/>
      </c>
      <c r="V1506" s="517" t="str">
        <f>四年级等级</f>
        <v/>
      </c>
      <c r="W1506" s="516" t="str">
        <f>四年级一分钟跳绳得分</f>
        <v/>
      </c>
      <c r="X1506" s="517" t="str">
        <f>四年级等级</f>
        <v/>
      </c>
      <c r="Y1506" s="515" t="str">
        <f>四年级仰卧起坐得分</f>
        <v/>
      </c>
      <c r="Z1506" s="518" t="str">
        <f>四年级等级</f>
        <v/>
      </c>
      <c r="AA1506" s="533"/>
      <c r="AB1506" s="515"/>
      <c r="AC1506" s="533" t="str">
        <f>四年级跳绳附加分</f>
        <v/>
      </c>
      <c r="AD1506" s="534" t="str">
        <f>四年级标准分</f>
        <v/>
      </c>
      <c r="AE1506" s="534" t="str">
        <f>四年级总分</f>
        <v/>
      </c>
      <c r="AF1506" s="517" t="str">
        <f>四年级等级</f>
        <v/>
      </c>
    </row>
    <row r="1507" spans="1:32">
      <c r="A1507" s="476">
        <v>422</v>
      </c>
      <c r="B1507" s="477">
        <v>35</v>
      </c>
      <c r="C1507" s="632"/>
      <c r="D1507" s="633"/>
      <c r="E1507" s="632"/>
      <c r="F1507" s="625"/>
      <c r="G1507" s="608"/>
      <c r="H1507" s="475"/>
      <c r="I1507" s="613"/>
      <c r="J1507" s="614"/>
      <c r="K1507" s="614"/>
      <c r="L1507" s="615"/>
      <c r="M1507" s="644"/>
      <c r="N1507" s="505" t="str">
        <f>四年级BMI</f>
        <v/>
      </c>
      <c r="O1507" s="499" t="str">
        <f>四年级BMI等级</f>
        <v/>
      </c>
      <c r="P1507" s="500" t="str">
        <f>四年级BMI得分</f>
        <v/>
      </c>
      <c r="Q1507" s="515" t="str">
        <f>四年级肺活量得分</f>
        <v/>
      </c>
      <c r="R1507" s="512" t="str">
        <f>四年级等级</f>
        <v/>
      </c>
      <c r="S1507" s="516" t="str">
        <f>四年级50米跑得分</f>
        <v/>
      </c>
      <c r="T1507" s="517" t="str">
        <f>四年级等级</f>
        <v/>
      </c>
      <c r="U1507" s="516" t="str">
        <f>四年级坐位体前屈得分</f>
        <v/>
      </c>
      <c r="V1507" s="517" t="str">
        <f>四年级等级</f>
        <v/>
      </c>
      <c r="W1507" s="516" t="str">
        <f>四年级一分钟跳绳得分</f>
        <v/>
      </c>
      <c r="X1507" s="517" t="str">
        <f>四年级等级</f>
        <v/>
      </c>
      <c r="Y1507" s="515" t="str">
        <f>四年级仰卧起坐得分</f>
        <v/>
      </c>
      <c r="Z1507" s="518" t="str">
        <f>四年级等级</f>
        <v/>
      </c>
      <c r="AA1507" s="533"/>
      <c r="AB1507" s="515"/>
      <c r="AC1507" s="533" t="str">
        <f>四年级跳绳附加分</f>
        <v/>
      </c>
      <c r="AD1507" s="534" t="str">
        <f>四年级标准分</f>
        <v/>
      </c>
      <c r="AE1507" s="534" t="str">
        <f>四年级总分</f>
        <v/>
      </c>
      <c r="AF1507" s="517" t="str">
        <f>四年级等级</f>
        <v/>
      </c>
    </row>
    <row r="1508" spans="1:32">
      <c r="A1508" s="476">
        <v>422</v>
      </c>
      <c r="B1508" s="477">
        <v>36</v>
      </c>
      <c r="C1508" s="632"/>
      <c r="D1508" s="633"/>
      <c r="E1508" s="632"/>
      <c r="F1508" s="625"/>
      <c r="G1508" s="608"/>
      <c r="H1508" s="475"/>
      <c r="I1508" s="613"/>
      <c r="J1508" s="614"/>
      <c r="K1508" s="614"/>
      <c r="L1508" s="615"/>
      <c r="M1508" s="644"/>
      <c r="N1508" s="505" t="str">
        <f>四年级BMI</f>
        <v/>
      </c>
      <c r="O1508" s="499" t="str">
        <f>四年级BMI等级</f>
        <v/>
      </c>
      <c r="P1508" s="500" t="str">
        <f>四年级BMI得分</f>
        <v/>
      </c>
      <c r="Q1508" s="515" t="str">
        <f>四年级肺活量得分</f>
        <v/>
      </c>
      <c r="R1508" s="512" t="str">
        <f>四年级等级</f>
        <v/>
      </c>
      <c r="S1508" s="516" t="str">
        <f>四年级50米跑得分</f>
        <v/>
      </c>
      <c r="T1508" s="517" t="str">
        <f>四年级等级</f>
        <v/>
      </c>
      <c r="U1508" s="516" t="str">
        <f>四年级坐位体前屈得分</f>
        <v/>
      </c>
      <c r="V1508" s="517" t="str">
        <f>四年级等级</f>
        <v/>
      </c>
      <c r="W1508" s="516" t="str">
        <f>四年级一分钟跳绳得分</f>
        <v/>
      </c>
      <c r="X1508" s="517" t="str">
        <f>四年级等级</f>
        <v/>
      </c>
      <c r="Y1508" s="515" t="str">
        <f>四年级仰卧起坐得分</f>
        <v/>
      </c>
      <c r="Z1508" s="518" t="str">
        <f>四年级等级</f>
        <v/>
      </c>
      <c r="AA1508" s="533"/>
      <c r="AB1508" s="515"/>
      <c r="AC1508" s="533" t="str">
        <f>四年级跳绳附加分</f>
        <v/>
      </c>
      <c r="AD1508" s="534" t="str">
        <f>四年级标准分</f>
        <v/>
      </c>
      <c r="AE1508" s="534" t="str">
        <f>四年级总分</f>
        <v/>
      </c>
      <c r="AF1508" s="517" t="str">
        <f>四年级等级</f>
        <v/>
      </c>
    </row>
    <row r="1509" spans="1:32">
      <c r="A1509" s="476">
        <v>422</v>
      </c>
      <c r="B1509" s="477">
        <v>37</v>
      </c>
      <c r="C1509" s="632"/>
      <c r="D1509" s="633"/>
      <c r="E1509" s="632"/>
      <c r="F1509" s="625"/>
      <c r="G1509" s="608"/>
      <c r="H1509" s="475"/>
      <c r="I1509" s="613"/>
      <c r="J1509" s="614"/>
      <c r="K1509" s="614"/>
      <c r="L1509" s="615"/>
      <c r="M1509" s="644"/>
      <c r="N1509" s="505" t="str">
        <f>四年级BMI</f>
        <v/>
      </c>
      <c r="O1509" s="499" t="str">
        <f>四年级BMI等级</f>
        <v/>
      </c>
      <c r="P1509" s="500" t="str">
        <f>四年级BMI得分</f>
        <v/>
      </c>
      <c r="Q1509" s="515" t="str">
        <f>四年级肺活量得分</f>
        <v/>
      </c>
      <c r="R1509" s="512" t="str">
        <f>四年级等级</f>
        <v/>
      </c>
      <c r="S1509" s="516" t="str">
        <f>四年级50米跑得分</f>
        <v/>
      </c>
      <c r="T1509" s="517" t="str">
        <f>四年级等级</f>
        <v/>
      </c>
      <c r="U1509" s="516" t="str">
        <f>四年级坐位体前屈得分</f>
        <v/>
      </c>
      <c r="V1509" s="517" t="str">
        <f>四年级等级</f>
        <v/>
      </c>
      <c r="W1509" s="516" t="str">
        <f>四年级一分钟跳绳得分</f>
        <v/>
      </c>
      <c r="X1509" s="517" t="str">
        <f>四年级等级</f>
        <v/>
      </c>
      <c r="Y1509" s="515" t="str">
        <f>四年级仰卧起坐得分</f>
        <v/>
      </c>
      <c r="Z1509" s="518" t="str">
        <f>四年级等级</f>
        <v/>
      </c>
      <c r="AA1509" s="533"/>
      <c r="AB1509" s="515"/>
      <c r="AC1509" s="533" t="str">
        <f>四年级跳绳附加分</f>
        <v/>
      </c>
      <c r="AD1509" s="534" t="str">
        <f>四年级标准分</f>
        <v/>
      </c>
      <c r="AE1509" s="534" t="str">
        <f>四年级总分</f>
        <v/>
      </c>
      <c r="AF1509" s="517" t="str">
        <f>四年级等级</f>
        <v/>
      </c>
    </row>
    <row r="1510" spans="1:32">
      <c r="A1510" s="476">
        <v>422</v>
      </c>
      <c r="B1510" s="477">
        <v>38</v>
      </c>
      <c r="C1510" s="632"/>
      <c r="D1510" s="633"/>
      <c r="E1510" s="632"/>
      <c r="F1510" s="625"/>
      <c r="G1510" s="608"/>
      <c r="H1510" s="475"/>
      <c r="I1510" s="613"/>
      <c r="J1510" s="614"/>
      <c r="K1510" s="614"/>
      <c r="L1510" s="615"/>
      <c r="M1510" s="644"/>
      <c r="N1510" s="505" t="str">
        <f>四年级BMI</f>
        <v/>
      </c>
      <c r="O1510" s="499" t="str">
        <f>四年级BMI等级</f>
        <v/>
      </c>
      <c r="P1510" s="500" t="str">
        <f>四年级BMI得分</f>
        <v/>
      </c>
      <c r="Q1510" s="515" t="str">
        <f>四年级肺活量得分</f>
        <v/>
      </c>
      <c r="R1510" s="512" t="str">
        <f>四年级等级</f>
        <v/>
      </c>
      <c r="S1510" s="516" t="str">
        <f>四年级50米跑得分</f>
        <v/>
      </c>
      <c r="T1510" s="517" t="str">
        <f>四年级等级</f>
        <v/>
      </c>
      <c r="U1510" s="516" t="str">
        <f>四年级坐位体前屈得分</f>
        <v/>
      </c>
      <c r="V1510" s="517" t="str">
        <f>四年级等级</f>
        <v/>
      </c>
      <c r="W1510" s="516" t="str">
        <f>四年级一分钟跳绳得分</f>
        <v/>
      </c>
      <c r="X1510" s="517" t="str">
        <f>四年级等级</f>
        <v/>
      </c>
      <c r="Y1510" s="515" t="str">
        <f>四年级仰卧起坐得分</f>
        <v/>
      </c>
      <c r="Z1510" s="518" t="str">
        <f>四年级等级</f>
        <v/>
      </c>
      <c r="AA1510" s="533"/>
      <c r="AB1510" s="515"/>
      <c r="AC1510" s="533" t="str">
        <f>四年级跳绳附加分</f>
        <v/>
      </c>
      <c r="AD1510" s="534" t="str">
        <f>四年级标准分</f>
        <v/>
      </c>
      <c r="AE1510" s="534" t="str">
        <f>四年级总分</f>
        <v/>
      </c>
      <c r="AF1510" s="517" t="str">
        <f>四年级等级</f>
        <v/>
      </c>
    </row>
    <row r="1511" spans="1:32">
      <c r="A1511" s="476">
        <v>422</v>
      </c>
      <c r="B1511" s="477">
        <v>39</v>
      </c>
      <c r="C1511" s="632"/>
      <c r="D1511" s="633"/>
      <c r="E1511" s="632"/>
      <c r="F1511" s="625"/>
      <c r="G1511" s="608"/>
      <c r="H1511" s="475"/>
      <c r="I1511" s="613"/>
      <c r="J1511" s="614"/>
      <c r="K1511" s="614"/>
      <c r="L1511" s="615"/>
      <c r="M1511" s="644"/>
      <c r="N1511" s="505" t="str">
        <f>四年级BMI</f>
        <v/>
      </c>
      <c r="O1511" s="499" t="str">
        <f>四年级BMI等级</f>
        <v/>
      </c>
      <c r="P1511" s="500" t="str">
        <f>四年级BMI得分</f>
        <v/>
      </c>
      <c r="Q1511" s="515" t="str">
        <f>四年级肺活量得分</f>
        <v/>
      </c>
      <c r="R1511" s="512" t="str">
        <f>四年级等级</f>
        <v/>
      </c>
      <c r="S1511" s="516" t="str">
        <f>四年级50米跑得分</f>
        <v/>
      </c>
      <c r="T1511" s="517" t="str">
        <f>四年级等级</f>
        <v/>
      </c>
      <c r="U1511" s="516" t="str">
        <f>四年级坐位体前屈得分</f>
        <v/>
      </c>
      <c r="V1511" s="517" t="str">
        <f>四年级等级</f>
        <v/>
      </c>
      <c r="W1511" s="516" t="str">
        <f>四年级一分钟跳绳得分</f>
        <v/>
      </c>
      <c r="X1511" s="517" t="str">
        <f>四年级等级</f>
        <v/>
      </c>
      <c r="Y1511" s="515" t="str">
        <f>四年级仰卧起坐得分</f>
        <v/>
      </c>
      <c r="Z1511" s="518" t="str">
        <f>四年级等级</f>
        <v/>
      </c>
      <c r="AA1511" s="533"/>
      <c r="AB1511" s="515"/>
      <c r="AC1511" s="533" t="str">
        <f>四年级跳绳附加分</f>
        <v/>
      </c>
      <c r="AD1511" s="534" t="str">
        <f>四年级标准分</f>
        <v/>
      </c>
      <c r="AE1511" s="534" t="str">
        <f>四年级总分</f>
        <v/>
      </c>
      <c r="AF1511" s="517" t="str">
        <f>四年级等级</f>
        <v/>
      </c>
    </row>
    <row r="1512" spans="1:32">
      <c r="A1512" s="476">
        <v>422</v>
      </c>
      <c r="B1512" s="477">
        <v>40</v>
      </c>
      <c r="C1512" s="632"/>
      <c r="D1512" s="633"/>
      <c r="E1512" s="632"/>
      <c r="F1512" s="625"/>
      <c r="G1512" s="608"/>
      <c r="H1512" s="475"/>
      <c r="I1512" s="613"/>
      <c r="J1512" s="614"/>
      <c r="K1512" s="614"/>
      <c r="L1512" s="615"/>
      <c r="M1512" s="644"/>
      <c r="N1512" s="505" t="str">
        <f>四年级BMI</f>
        <v/>
      </c>
      <c r="O1512" s="499" t="str">
        <f>四年级BMI等级</f>
        <v/>
      </c>
      <c r="P1512" s="500" t="str">
        <f>四年级BMI得分</f>
        <v/>
      </c>
      <c r="Q1512" s="515" t="str">
        <f>四年级肺活量得分</f>
        <v/>
      </c>
      <c r="R1512" s="512" t="str">
        <f>四年级等级</f>
        <v/>
      </c>
      <c r="S1512" s="516" t="str">
        <f>四年级50米跑得分</f>
        <v/>
      </c>
      <c r="T1512" s="517" t="str">
        <f>四年级等级</f>
        <v/>
      </c>
      <c r="U1512" s="516" t="str">
        <f>四年级坐位体前屈得分</f>
        <v/>
      </c>
      <c r="V1512" s="517" t="str">
        <f>四年级等级</f>
        <v/>
      </c>
      <c r="W1512" s="516" t="str">
        <f>四年级一分钟跳绳得分</f>
        <v/>
      </c>
      <c r="X1512" s="517" t="str">
        <f>四年级等级</f>
        <v/>
      </c>
      <c r="Y1512" s="515" t="str">
        <f>四年级仰卧起坐得分</f>
        <v/>
      </c>
      <c r="Z1512" s="518" t="str">
        <f>四年级等级</f>
        <v/>
      </c>
      <c r="AA1512" s="533"/>
      <c r="AB1512" s="515"/>
      <c r="AC1512" s="533" t="str">
        <f>四年级跳绳附加分</f>
        <v/>
      </c>
      <c r="AD1512" s="534" t="str">
        <f>四年级标准分</f>
        <v/>
      </c>
      <c r="AE1512" s="534" t="str">
        <f>四年级总分</f>
        <v/>
      </c>
      <c r="AF1512" s="517" t="str">
        <f>四年级等级</f>
        <v/>
      </c>
    </row>
    <row r="1513" spans="1:32">
      <c r="A1513" s="476">
        <v>422</v>
      </c>
      <c r="B1513" s="477">
        <v>41</v>
      </c>
      <c r="C1513" s="632"/>
      <c r="D1513" s="633"/>
      <c r="E1513" s="632"/>
      <c r="F1513" s="625"/>
      <c r="G1513" s="608"/>
      <c r="H1513" s="475"/>
      <c r="I1513" s="613"/>
      <c r="J1513" s="614"/>
      <c r="K1513" s="614"/>
      <c r="L1513" s="615"/>
      <c r="M1513" s="644"/>
      <c r="N1513" s="505" t="str">
        <f>四年级BMI</f>
        <v/>
      </c>
      <c r="O1513" s="499" t="str">
        <f>四年级BMI等级</f>
        <v/>
      </c>
      <c r="P1513" s="500" t="str">
        <f>四年级BMI得分</f>
        <v/>
      </c>
      <c r="Q1513" s="515" t="str">
        <f>四年级肺活量得分</f>
        <v/>
      </c>
      <c r="R1513" s="512" t="str">
        <f>四年级等级</f>
        <v/>
      </c>
      <c r="S1513" s="516" t="str">
        <f>四年级50米跑得分</f>
        <v/>
      </c>
      <c r="T1513" s="517" t="str">
        <f>四年级等级</f>
        <v/>
      </c>
      <c r="U1513" s="516" t="str">
        <f>四年级坐位体前屈得分</f>
        <v/>
      </c>
      <c r="V1513" s="517" t="str">
        <f>四年级等级</f>
        <v/>
      </c>
      <c r="W1513" s="516" t="str">
        <f>四年级一分钟跳绳得分</f>
        <v/>
      </c>
      <c r="X1513" s="517" t="str">
        <f>四年级等级</f>
        <v/>
      </c>
      <c r="Y1513" s="515" t="str">
        <f>四年级仰卧起坐得分</f>
        <v/>
      </c>
      <c r="Z1513" s="518" t="str">
        <f>四年级等级</f>
        <v/>
      </c>
      <c r="AA1513" s="533"/>
      <c r="AB1513" s="515"/>
      <c r="AC1513" s="533" t="str">
        <f>四年级跳绳附加分</f>
        <v/>
      </c>
      <c r="AD1513" s="534" t="str">
        <f>四年级标准分</f>
        <v/>
      </c>
      <c r="AE1513" s="534" t="str">
        <f>四年级总分</f>
        <v/>
      </c>
      <c r="AF1513" s="517" t="str">
        <f>四年级等级</f>
        <v/>
      </c>
    </row>
    <row r="1514" spans="1:32">
      <c r="A1514" s="476">
        <v>422</v>
      </c>
      <c r="B1514" s="477">
        <v>42</v>
      </c>
      <c r="C1514" s="632"/>
      <c r="D1514" s="633"/>
      <c r="E1514" s="632"/>
      <c r="F1514" s="625"/>
      <c r="G1514" s="608"/>
      <c r="H1514" s="475"/>
      <c r="I1514" s="613"/>
      <c r="J1514" s="614"/>
      <c r="K1514" s="614"/>
      <c r="L1514" s="615"/>
      <c r="M1514" s="644"/>
      <c r="N1514" s="505" t="str">
        <f>四年级BMI</f>
        <v/>
      </c>
      <c r="O1514" s="499" t="str">
        <f>四年级BMI等级</f>
        <v/>
      </c>
      <c r="P1514" s="500" t="str">
        <f>四年级BMI得分</f>
        <v/>
      </c>
      <c r="Q1514" s="515" t="str">
        <f>四年级肺活量得分</f>
        <v/>
      </c>
      <c r="R1514" s="512" t="str">
        <f>四年级等级</f>
        <v/>
      </c>
      <c r="S1514" s="516" t="str">
        <f>四年级50米跑得分</f>
        <v/>
      </c>
      <c r="T1514" s="517" t="str">
        <f>四年级等级</f>
        <v/>
      </c>
      <c r="U1514" s="516" t="str">
        <f>四年级坐位体前屈得分</f>
        <v/>
      </c>
      <c r="V1514" s="517" t="str">
        <f>四年级等级</f>
        <v/>
      </c>
      <c r="W1514" s="516" t="str">
        <f>四年级一分钟跳绳得分</f>
        <v/>
      </c>
      <c r="X1514" s="517" t="str">
        <f>四年级等级</f>
        <v/>
      </c>
      <c r="Y1514" s="515" t="str">
        <f>四年级仰卧起坐得分</f>
        <v/>
      </c>
      <c r="Z1514" s="518" t="str">
        <f>四年级等级</f>
        <v/>
      </c>
      <c r="AA1514" s="533"/>
      <c r="AB1514" s="515"/>
      <c r="AC1514" s="533" t="str">
        <f>四年级跳绳附加分</f>
        <v/>
      </c>
      <c r="AD1514" s="534" t="str">
        <f>四年级标准分</f>
        <v/>
      </c>
      <c r="AE1514" s="534" t="str">
        <f>四年级总分</f>
        <v/>
      </c>
      <c r="AF1514" s="517" t="str">
        <f>四年级等级</f>
        <v/>
      </c>
    </row>
    <row r="1515" spans="1:32">
      <c r="A1515" s="476">
        <v>422</v>
      </c>
      <c r="B1515" s="477">
        <v>43</v>
      </c>
      <c r="C1515" s="632"/>
      <c r="D1515" s="633"/>
      <c r="E1515" s="632"/>
      <c r="F1515" s="625"/>
      <c r="G1515" s="608"/>
      <c r="H1515" s="475"/>
      <c r="I1515" s="613"/>
      <c r="J1515" s="614"/>
      <c r="K1515" s="614"/>
      <c r="L1515" s="615"/>
      <c r="M1515" s="644"/>
      <c r="N1515" s="505" t="str">
        <f>四年级BMI</f>
        <v/>
      </c>
      <c r="O1515" s="499" t="str">
        <f>四年级BMI等级</f>
        <v/>
      </c>
      <c r="P1515" s="500" t="str">
        <f>四年级BMI得分</f>
        <v/>
      </c>
      <c r="Q1515" s="515" t="str">
        <f>四年级肺活量得分</f>
        <v/>
      </c>
      <c r="R1515" s="512" t="str">
        <f>四年级等级</f>
        <v/>
      </c>
      <c r="S1515" s="516" t="str">
        <f>四年级50米跑得分</f>
        <v/>
      </c>
      <c r="T1515" s="517" t="str">
        <f>四年级等级</f>
        <v/>
      </c>
      <c r="U1515" s="516" t="str">
        <f>四年级坐位体前屈得分</f>
        <v/>
      </c>
      <c r="V1515" s="517" t="str">
        <f>四年级等级</f>
        <v/>
      </c>
      <c r="W1515" s="516" t="str">
        <f>四年级一分钟跳绳得分</f>
        <v/>
      </c>
      <c r="X1515" s="517" t="str">
        <f>四年级等级</f>
        <v/>
      </c>
      <c r="Y1515" s="515" t="str">
        <f>四年级仰卧起坐得分</f>
        <v/>
      </c>
      <c r="Z1515" s="518" t="str">
        <f>四年级等级</f>
        <v/>
      </c>
      <c r="AA1515" s="533"/>
      <c r="AB1515" s="515"/>
      <c r="AC1515" s="533" t="str">
        <f>四年级跳绳附加分</f>
        <v/>
      </c>
      <c r="AD1515" s="534" t="str">
        <f>四年级标准分</f>
        <v/>
      </c>
      <c r="AE1515" s="534" t="str">
        <f>四年级总分</f>
        <v/>
      </c>
      <c r="AF1515" s="517" t="str">
        <f>四年级等级</f>
        <v/>
      </c>
    </row>
    <row r="1516" spans="1:32">
      <c r="A1516" s="476">
        <v>422</v>
      </c>
      <c r="B1516" s="477">
        <v>44</v>
      </c>
      <c r="C1516" s="632"/>
      <c r="D1516" s="633"/>
      <c r="E1516" s="632"/>
      <c r="F1516" s="625"/>
      <c r="G1516" s="608"/>
      <c r="H1516" s="475"/>
      <c r="I1516" s="613"/>
      <c r="J1516" s="614"/>
      <c r="K1516" s="614"/>
      <c r="L1516" s="615"/>
      <c r="M1516" s="644"/>
      <c r="N1516" s="505" t="str">
        <f>四年级BMI</f>
        <v/>
      </c>
      <c r="O1516" s="499" t="str">
        <f>四年级BMI等级</f>
        <v/>
      </c>
      <c r="P1516" s="500" t="str">
        <f>四年级BMI得分</f>
        <v/>
      </c>
      <c r="Q1516" s="515" t="str">
        <f>四年级肺活量得分</f>
        <v/>
      </c>
      <c r="R1516" s="512" t="str">
        <f>四年级等级</f>
        <v/>
      </c>
      <c r="S1516" s="516" t="str">
        <f>四年级50米跑得分</f>
        <v/>
      </c>
      <c r="T1516" s="517" t="str">
        <f>四年级等级</f>
        <v/>
      </c>
      <c r="U1516" s="516" t="str">
        <f>四年级坐位体前屈得分</f>
        <v/>
      </c>
      <c r="V1516" s="517" t="str">
        <f>四年级等级</f>
        <v/>
      </c>
      <c r="W1516" s="516" t="str">
        <f>四年级一分钟跳绳得分</f>
        <v/>
      </c>
      <c r="X1516" s="517" t="str">
        <f>四年级等级</f>
        <v/>
      </c>
      <c r="Y1516" s="515" t="str">
        <f>四年级仰卧起坐得分</f>
        <v/>
      </c>
      <c r="Z1516" s="518" t="str">
        <f>四年级等级</f>
        <v/>
      </c>
      <c r="AA1516" s="533"/>
      <c r="AB1516" s="515"/>
      <c r="AC1516" s="533" t="str">
        <f>四年级跳绳附加分</f>
        <v/>
      </c>
      <c r="AD1516" s="534" t="str">
        <f>四年级标准分</f>
        <v/>
      </c>
      <c r="AE1516" s="534" t="str">
        <f>四年级总分</f>
        <v/>
      </c>
      <c r="AF1516" s="517" t="str">
        <f>四年级等级</f>
        <v/>
      </c>
    </row>
    <row r="1517" spans="1:32">
      <c r="A1517" s="476">
        <v>422</v>
      </c>
      <c r="B1517" s="477">
        <v>45</v>
      </c>
      <c r="C1517" s="632"/>
      <c r="D1517" s="633"/>
      <c r="E1517" s="632"/>
      <c r="F1517" s="625"/>
      <c r="G1517" s="608"/>
      <c r="H1517" s="475"/>
      <c r="I1517" s="613"/>
      <c r="J1517" s="614"/>
      <c r="K1517" s="614"/>
      <c r="L1517" s="615"/>
      <c r="M1517" s="644"/>
      <c r="N1517" s="505" t="str">
        <f>四年级BMI</f>
        <v/>
      </c>
      <c r="O1517" s="499" t="str">
        <f>四年级BMI等级</f>
        <v/>
      </c>
      <c r="P1517" s="500" t="str">
        <f>四年级BMI得分</f>
        <v/>
      </c>
      <c r="Q1517" s="515" t="str">
        <f>四年级肺活量得分</f>
        <v/>
      </c>
      <c r="R1517" s="512" t="str">
        <f>四年级等级</f>
        <v/>
      </c>
      <c r="S1517" s="516" t="str">
        <f>四年级50米跑得分</f>
        <v/>
      </c>
      <c r="T1517" s="517" t="str">
        <f>四年级等级</f>
        <v/>
      </c>
      <c r="U1517" s="516" t="str">
        <f>四年级坐位体前屈得分</f>
        <v/>
      </c>
      <c r="V1517" s="517" t="str">
        <f>四年级等级</f>
        <v/>
      </c>
      <c r="W1517" s="516" t="str">
        <f>四年级一分钟跳绳得分</f>
        <v/>
      </c>
      <c r="X1517" s="517" t="str">
        <f>四年级等级</f>
        <v/>
      </c>
      <c r="Y1517" s="515" t="str">
        <f>四年级仰卧起坐得分</f>
        <v/>
      </c>
      <c r="Z1517" s="518" t="str">
        <f>四年级等级</f>
        <v/>
      </c>
      <c r="AA1517" s="533"/>
      <c r="AB1517" s="515"/>
      <c r="AC1517" s="533" t="str">
        <f>四年级跳绳附加分</f>
        <v/>
      </c>
      <c r="AD1517" s="534" t="str">
        <f>四年级标准分</f>
        <v/>
      </c>
      <c r="AE1517" s="534" t="str">
        <f>四年级总分</f>
        <v/>
      </c>
      <c r="AF1517" s="517" t="str">
        <f>四年级等级</f>
        <v/>
      </c>
    </row>
    <row r="1518" spans="1:32">
      <c r="A1518" s="476">
        <v>422</v>
      </c>
      <c r="B1518" s="477">
        <v>46</v>
      </c>
      <c r="C1518" s="632"/>
      <c r="D1518" s="633"/>
      <c r="E1518" s="632"/>
      <c r="F1518" s="625"/>
      <c r="G1518" s="608"/>
      <c r="H1518" s="475"/>
      <c r="I1518" s="613"/>
      <c r="J1518" s="614"/>
      <c r="K1518" s="614"/>
      <c r="L1518" s="615"/>
      <c r="M1518" s="644"/>
      <c r="N1518" s="505" t="str">
        <f>四年级BMI</f>
        <v/>
      </c>
      <c r="O1518" s="499" t="str">
        <f>四年级BMI等级</f>
        <v/>
      </c>
      <c r="P1518" s="500" t="str">
        <f>四年级BMI得分</f>
        <v/>
      </c>
      <c r="Q1518" s="515" t="str">
        <f>四年级肺活量得分</f>
        <v/>
      </c>
      <c r="R1518" s="512" t="str">
        <f>四年级等级</f>
        <v/>
      </c>
      <c r="S1518" s="516" t="str">
        <f>四年级50米跑得分</f>
        <v/>
      </c>
      <c r="T1518" s="517" t="str">
        <f>四年级等级</f>
        <v/>
      </c>
      <c r="U1518" s="516" t="str">
        <f>四年级坐位体前屈得分</f>
        <v/>
      </c>
      <c r="V1518" s="517" t="str">
        <f>四年级等级</f>
        <v/>
      </c>
      <c r="W1518" s="516" t="str">
        <f>四年级一分钟跳绳得分</f>
        <v/>
      </c>
      <c r="X1518" s="517" t="str">
        <f>四年级等级</f>
        <v/>
      </c>
      <c r="Y1518" s="515" t="str">
        <f>四年级仰卧起坐得分</f>
        <v/>
      </c>
      <c r="Z1518" s="518" t="str">
        <f>四年级等级</f>
        <v/>
      </c>
      <c r="AA1518" s="533"/>
      <c r="AB1518" s="515"/>
      <c r="AC1518" s="533" t="str">
        <f>四年级跳绳附加分</f>
        <v/>
      </c>
      <c r="AD1518" s="534" t="str">
        <f>四年级标准分</f>
        <v/>
      </c>
      <c r="AE1518" s="534" t="str">
        <f>四年级总分</f>
        <v/>
      </c>
      <c r="AF1518" s="517" t="str">
        <f>四年级等级</f>
        <v/>
      </c>
    </row>
    <row r="1519" spans="1:32">
      <c r="A1519" s="476">
        <v>422</v>
      </c>
      <c r="B1519" s="477">
        <v>47</v>
      </c>
      <c r="C1519" s="632"/>
      <c r="D1519" s="633"/>
      <c r="E1519" s="632"/>
      <c r="F1519" s="625"/>
      <c r="G1519" s="608"/>
      <c r="H1519" s="475"/>
      <c r="I1519" s="613"/>
      <c r="J1519" s="614"/>
      <c r="K1519" s="614"/>
      <c r="L1519" s="615"/>
      <c r="M1519" s="644"/>
      <c r="N1519" s="505" t="str">
        <f>四年级BMI</f>
        <v/>
      </c>
      <c r="O1519" s="499" t="str">
        <f>四年级BMI等级</f>
        <v/>
      </c>
      <c r="P1519" s="500" t="str">
        <f>四年级BMI得分</f>
        <v/>
      </c>
      <c r="Q1519" s="515" t="str">
        <f>四年级肺活量得分</f>
        <v/>
      </c>
      <c r="R1519" s="512" t="str">
        <f>四年级等级</f>
        <v/>
      </c>
      <c r="S1519" s="516" t="str">
        <f>四年级50米跑得分</f>
        <v/>
      </c>
      <c r="T1519" s="517" t="str">
        <f>四年级等级</f>
        <v/>
      </c>
      <c r="U1519" s="516" t="str">
        <f>四年级坐位体前屈得分</f>
        <v/>
      </c>
      <c r="V1519" s="517" t="str">
        <f>四年级等级</f>
        <v/>
      </c>
      <c r="W1519" s="516" t="str">
        <f>四年级一分钟跳绳得分</f>
        <v/>
      </c>
      <c r="X1519" s="517" t="str">
        <f>四年级等级</f>
        <v/>
      </c>
      <c r="Y1519" s="515" t="str">
        <f>四年级仰卧起坐得分</f>
        <v/>
      </c>
      <c r="Z1519" s="518" t="str">
        <f>四年级等级</f>
        <v/>
      </c>
      <c r="AA1519" s="533"/>
      <c r="AB1519" s="515"/>
      <c r="AC1519" s="533" t="str">
        <f>四年级跳绳附加分</f>
        <v/>
      </c>
      <c r="AD1519" s="534" t="str">
        <f>四年级标准分</f>
        <v/>
      </c>
      <c r="AE1519" s="534" t="str">
        <f>四年级总分</f>
        <v/>
      </c>
      <c r="AF1519" s="517" t="str">
        <f>四年级等级</f>
        <v/>
      </c>
    </row>
    <row r="1520" spans="1:32">
      <c r="A1520" s="476">
        <v>422</v>
      </c>
      <c r="B1520" s="477">
        <v>48</v>
      </c>
      <c r="C1520" s="632"/>
      <c r="D1520" s="633"/>
      <c r="E1520" s="632"/>
      <c r="F1520" s="625"/>
      <c r="G1520" s="608"/>
      <c r="H1520" s="475"/>
      <c r="I1520" s="613"/>
      <c r="J1520" s="614"/>
      <c r="K1520" s="614"/>
      <c r="L1520" s="615"/>
      <c r="M1520" s="644"/>
      <c r="N1520" s="505" t="str">
        <f>四年级BMI</f>
        <v/>
      </c>
      <c r="O1520" s="499" t="str">
        <f>四年级BMI等级</f>
        <v/>
      </c>
      <c r="P1520" s="500" t="str">
        <f>四年级BMI得分</f>
        <v/>
      </c>
      <c r="Q1520" s="515" t="str">
        <f>四年级肺活量得分</f>
        <v/>
      </c>
      <c r="R1520" s="512" t="str">
        <f>四年级等级</f>
        <v/>
      </c>
      <c r="S1520" s="516" t="str">
        <f>四年级50米跑得分</f>
        <v/>
      </c>
      <c r="T1520" s="517" t="str">
        <f>四年级等级</f>
        <v/>
      </c>
      <c r="U1520" s="516" t="str">
        <f>四年级坐位体前屈得分</f>
        <v/>
      </c>
      <c r="V1520" s="517" t="str">
        <f>四年级等级</f>
        <v/>
      </c>
      <c r="W1520" s="516" t="str">
        <f>四年级一分钟跳绳得分</f>
        <v/>
      </c>
      <c r="X1520" s="517" t="str">
        <f>四年级等级</f>
        <v/>
      </c>
      <c r="Y1520" s="515" t="str">
        <f>四年级仰卧起坐得分</f>
        <v/>
      </c>
      <c r="Z1520" s="518" t="str">
        <f>四年级等级</f>
        <v/>
      </c>
      <c r="AA1520" s="533"/>
      <c r="AB1520" s="515"/>
      <c r="AC1520" s="533" t="str">
        <f>四年级跳绳附加分</f>
        <v/>
      </c>
      <c r="AD1520" s="534" t="str">
        <f>四年级标准分</f>
        <v/>
      </c>
      <c r="AE1520" s="534" t="str">
        <f>四年级总分</f>
        <v/>
      </c>
      <c r="AF1520" s="517" t="str">
        <f>四年级等级</f>
        <v/>
      </c>
    </row>
    <row r="1521" spans="1:32">
      <c r="A1521" s="476">
        <v>422</v>
      </c>
      <c r="B1521" s="477">
        <v>49</v>
      </c>
      <c r="C1521" s="632"/>
      <c r="D1521" s="633"/>
      <c r="E1521" s="632"/>
      <c r="F1521" s="625"/>
      <c r="G1521" s="608"/>
      <c r="H1521" s="475"/>
      <c r="I1521" s="613"/>
      <c r="J1521" s="614"/>
      <c r="K1521" s="614"/>
      <c r="L1521" s="615"/>
      <c r="M1521" s="644"/>
      <c r="N1521" s="505" t="str">
        <f>四年级BMI</f>
        <v/>
      </c>
      <c r="O1521" s="499" t="str">
        <f>四年级BMI等级</f>
        <v/>
      </c>
      <c r="P1521" s="500" t="str">
        <f>四年级BMI得分</f>
        <v/>
      </c>
      <c r="Q1521" s="515" t="str">
        <f>四年级肺活量得分</f>
        <v/>
      </c>
      <c r="R1521" s="512" t="str">
        <f>四年级等级</f>
        <v/>
      </c>
      <c r="S1521" s="516" t="str">
        <f>四年级50米跑得分</f>
        <v/>
      </c>
      <c r="T1521" s="517" t="str">
        <f>四年级等级</f>
        <v/>
      </c>
      <c r="U1521" s="516" t="str">
        <f>四年级坐位体前屈得分</f>
        <v/>
      </c>
      <c r="V1521" s="517" t="str">
        <f>四年级等级</f>
        <v/>
      </c>
      <c r="W1521" s="516" t="str">
        <f>四年级一分钟跳绳得分</f>
        <v/>
      </c>
      <c r="X1521" s="517" t="str">
        <f>四年级等级</f>
        <v/>
      </c>
      <c r="Y1521" s="515" t="str">
        <f>四年级仰卧起坐得分</f>
        <v/>
      </c>
      <c r="Z1521" s="518" t="str">
        <f>四年级等级</f>
        <v/>
      </c>
      <c r="AA1521" s="533"/>
      <c r="AB1521" s="515"/>
      <c r="AC1521" s="533" t="str">
        <f>四年级跳绳附加分</f>
        <v/>
      </c>
      <c r="AD1521" s="534" t="str">
        <f>四年级标准分</f>
        <v/>
      </c>
      <c r="AE1521" s="534" t="str">
        <f>四年级总分</f>
        <v/>
      </c>
      <c r="AF1521" s="517" t="str">
        <f>四年级等级</f>
        <v/>
      </c>
    </row>
    <row r="1522" spans="1:32">
      <c r="A1522" s="476">
        <v>422</v>
      </c>
      <c r="B1522" s="477">
        <v>50</v>
      </c>
      <c r="C1522" s="632"/>
      <c r="D1522" s="633"/>
      <c r="E1522" s="632"/>
      <c r="F1522" s="625"/>
      <c r="G1522" s="608"/>
      <c r="H1522" s="475"/>
      <c r="I1522" s="613"/>
      <c r="J1522" s="614"/>
      <c r="K1522" s="614"/>
      <c r="L1522" s="615"/>
      <c r="M1522" s="644"/>
      <c r="N1522" s="505" t="str">
        <f>四年级BMI</f>
        <v/>
      </c>
      <c r="O1522" s="499" t="str">
        <f>四年级BMI等级</f>
        <v/>
      </c>
      <c r="P1522" s="500" t="str">
        <f>四年级BMI得分</f>
        <v/>
      </c>
      <c r="Q1522" s="515" t="str">
        <f>四年级肺活量得分</f>
        <v/>
      </c>
      <c r="R1522" s="512" t="str">
        <f>四年级等级</f>
        <v/>
      </c>
      <c r="S1522" s="516" t="str">
        <f>四年级50米跑得分</f>
        <v/>
      </c>
      <c r="T1522" s="517" t="str">
        <f>四年级等级</f>
        <v/>
      </c>
      <c r="U1522" s="516" t="str">
        <f>四年级坐位体前屈得分</f>
        <v/>
      </c>
      <c r="V1522" s="517" t="str">
        <f>四年级等级</f>
        <v/>
      </c>
      <c r="W1522" s="516" t="str">
        <f>四年级一分钟跳绳得分</f>
        <v/>
      </c>
      <c r="X1522" s="517" t="str">
        <f>四年级等级</f>
        <v/>
      </c>
      <c r="Y1522" s="515" t="str">
        <f>四年级仰卧起坐得分</f>
        <v/>
      </c>
      <c r="Z1522" s="518" t="str">
        <f>四年级等级</f>
        <v/>
      </c>
      <c r="AA1522" s="533"/>
      <c r="AB1522" s="515"/>
      <c r="AC1522" s="533" t="str">
        <f>四年级跳绳附加分</f>
        <v/>
      </c>
      <c r="AD1522" s="534" t="str">
        <f>四年级标准分</f>
        <v/>
      </c>
      <c r="AE1522" s="534" t="str">
        <f>四年级总分</f>
        <v/>
      </c>
      <c r="AF1522" s="517" t="str">
        <f>四年级等级</f>
        <v/>
      </c>
    </row>
    <row r="1523" spans="1:32">
      <c r="A1523" s="476">
        <v>422</v>
      </c>
      <c r="B1523" s="477">
        <v>51</v>
      </c>
      <c r="C1523" s="632"/>
      <c r="D1523" s="633"/>
      <c r="E1523" s="632"/>
      <c r="F1523" s="625"/>
      <c r="G1523" s="608"/>
      <c r="H1523" s="475"/>
      <c r="I1523" s="613"/>
      <c r="J1523" s="614"/>
      <c r="K1523" s="614"/>
      <c r="L1523" s="615"/>
      <c r="M1523" s="644"/>
      <c r="N1523" s="505" t="str">
        <f>四年级BMI</f>
        <v/>
      </c>
      <c r="O1523" s="499" t="str">
        <f>四年级BMI等级</f>
        <v/>
      </c>
      <c r="P1523" s="500" t="str">
        <f>四年级BMI得分</f>
        <v/>
      </c>
      <c r="Q1523" s="515" t="str">
        <f>四年级肺活量得分</f>
        <v/>
      </c>
      <c r="R1523" s="512" t="str">
        <f>四年级等级</f>
        <v/>
      </c>
      <c r="S1523" s="516" t="str">
        <f>四年级50米跑得分</f>
        <v/>
      </c>
      <c r="T1523" s="517" t="str">
        <f>四年级等级</f>
        <v/>
      </c>
      <c r="U1523" s="516" t="str">
        <f>四年级坐位体前屈得分</f>
        <v/>
      </c>
      <c r="V1523" s="517" t="str">
        <f>四年级等级</f>
        <v/>
      </c>
      <c r="W1523" s="516" t="str">
        <f>四年级一分钟跳绳得分</f>
        <v/>
      </c>
      <c r="X1523" s="517" t="str">
        <f>四年级等级</f>
        <v/>
      </c>
      <c r="Y1523" s="515" t="str">
        <f>四年级仰卧起坐得分</f>
        <v/>
      </c>
      <c r="Z1523" s="518" t="str">
        <f>四年级等级</f>
        <v/>
      </c>
      <c r="AA1523" s="533"/>
      <c r="AB1523" s="515"/>
      <c r="AC1523" s="533" t="str">
        <f>四年级跳绳附加分</f>
        <v/>
      </c>
      <c r="AD1523" s="534" t="str">
        <f>四年级标准分</f>
        <v/>
      </c>
      <c r="AE1523" s="534" t="str">
        <f>四年级总分</f>
        <v/>
      </c>
      <c r="AF1523" s="517" t="str">
        <f>四年级等级</f>
        <v/>
      </c>
    </row>
    <row r="1524" spans="1:32">
      <c r="A1524" s="476">
        <v>422</v>
      </c>
      <c r="B1524" s="477">
        <v>52</v>
      </c>
      <c r="C1524" s="632"/>
      <c r="D1524" s="633"/>
      <c r="E1524" s="632"/>
      <c r="F1524" s="625"/>
      <c r="G1524" s="608"/>
      <c r="H1524" s="475"/>
      <c r="I1524" s="613"/>
      <c r="J1524" s="614"/>
      <c r="K1524" s="614"/>
      <c r="L1524" s="615"/>
      <c r="M1524" s="644"/>
      <c r="N1524" s="505" t="str">
        <f>四年级BMI</f>
        <v/>
      </c>
      <c r="O1524" s="499" t="str">
        <f>四年级BMI等级</f>
        <v/>
      </c>
      <c r="P1524" s="500" t="str">
        <f>四年级BMI得分</f>
        <v/>
      </c>
      <c r="Q1524" s="515" t="str">
        <f>四年级肺活量得分</f>
        <v/>
      </c>
      <c r="R1524" s="512" t="str">
        <f>四年级等级</f>
        <v/>
      </c>
      <c r="S1524" s="516" t="str">
        <f>四年级50米跑得分</f>
        <v/>
      </c>
      <c r="T1524" s="517" t="str">
        <f>四年级等级</f>
        <v/>
      </c>
      <c r="U1524" s="516" t="str">
        <f>四年级坐位体前屈得分</f>
        <v/>
      </c>
      <c r="V1524" s="517" t="str">
        <f>四年级等级</f>
        <v/>
      </c>
      <c r="W1524" s="516" t="str">
        <f>四年级一分钟跳绳得分</f>
        <v/>
      </c>
      <c r="X1524" s="517" t="str">
        <f>四年级等级</f>
        <v/>
      </c>
      <c r="Y1524" s="515" t="str">
        <f>四年级仰卧起坐得分</f>
        <v/>
      </c>
      <c r="Z1524" s="518" t="str">
        <f>四年级等级</f>
        <v/>
      </c>
      <c r="AA1524" s="533"/>
      <c r="AB1524" s="515"/>
      <c r="AC1524" s="533" t="str">
        <f>四年级跳绳附加分</f>
        <v/>
      </c>
      <c r="AD1524" s="534" t="str">
        <f>四年级标准分</f>
        <v/>
      </c>
      <c r="AE1524" s="534" t="str">
        <f>四年级总分</f>
        <v/>
      </c>
      <c r="AF1524" s="517" t="str">
        <f>四年级等级</f>
        <v/>
      </c>
    </row>
    <row r="1525" spans="1:32">
      <c r="A1525" s="476">
        <v>422</v>
      </c>
      <c r="B1525" s="477">
        <v>53</v>
      </c>
      <c r="C1525" s="632"/>
      <c r="D1525" s="633"/>
      <c r="E1525" s="632"/>
      <c r="F1525" s="625"/>
      <c r="G1525" s="608"/>
      <c r="H1525" s="475"/>
      <c r="I1525" s="613"/>
      <c r="J1525" s="614"/>
      <c r="K1525" s="614"/>
      <c r="L1525" s="615"/>
      <c r="M1525" s="644"/>
      <c r="N1525" s="505" t="str">
        <f>四年级BMI</f>
        <v/>
      </c>
      <c r="O1525" s="499" t="str">
        <f>四年级BMI等级</f>
        <v/>
      </c>
      <c r="P1525" s="500" t="str">
        <f>四年级BMI得分</f>
        <v/>
      </c>
      <c r="Q1525" s="515" t="str">
        <f>四年级肺活量得分</f>
        <v/>
      </c>
      <c r="R1525" s="512" t="str">
        <f>四年级等级</f>
        <v/>
      </c>
      <c r="S1525" s="516" t="str">
        <f>四年级50米跑得分</f>
        <v/>
      </c>
      <c r="T1525" s="517" t="str">
        <f>四年级等级</f>
        <v/>
      </c>
      <c r="U1525" s="516" t="str">
        <f>四年级坐位体前屈得分</f>
        <v/>
      </c>
      <c r="V1525" s="517" t="str">
        <f>四年级等级</f>
        <v/>
      </c>
      <c r="W1525" s="516" t="str">
        <f>四年级一分钟跳绳得分</f>
        <v/>
      </c>
      <c r="X1525" s="517" t="str">
        <f>四年级等级</f>
        <v/>
      </c>
      <c r="Y1525" s="515" t="str">
        <f>四年级仰卧起坐得分</f>
        <v/>
      </c>
      <c r="Z1525" s="518" t="str">
        <f>四年级等级</f>
        <v/>
      </c>
      <c r="AA1525" s="533"/>
      <c r="AB1525" s="515"/>
      <c r="AC1525" s="533" t="str">
        <f>四年级跳绳附加分</f>
        <v/>
      </c>
      <c r="AD1525" s="534" t="str">
        <f>四年级标准分</f>
        <v/>
      </c>
      <c r="AE1525" s="534" t="str">
        <f>四年级总分</f>
        <v/>
      </c>
      <c r="AF1525" s="517" t="str">
        <f>四年级等级</f>
        <v/>
      </c>
    </row>
    <row r="1526" spans="1:32">
      <c r="A1526" s="476">
        <v>422</v>
      </c>
      <c r="B1526" s="477">
        <v>54</v>
      </c>
      <c r="C1526" s="632"/>
      <c r="D1526" s="633"/>
      <c r="E1526" s="632"/>
      <c r="F1526" s="625"/>
      <c r="G1526" s="608"/>
      <c r="H1526" s="475"/>
      <c r="I1526" s="613"/>
      <c r="J1526" s="614"/>
      <c r="K1526" s="614"/>
      <c r="L1526" s="615"/>
      <c r="M1526" s="644"/>
      <c r="N1526" s="505" t="str">
        <f>四年级BMI</f>
        <v/>
      </c>
      <c r="O1526" s="499" t="str">
        <f>四年级BMI等级</f>
        <v/>
      </c>
      <c r="P1526" s="500" t="str">
        <f>四年级BMI得分</f>
        <v/>
      </c>
      <c r="Q1526" s="515" t="str">
        <f>四年级肺活量得分</f>
        <v/>
      </c>
      <c r="R1526" s="512" t="str">
        <f>四年级等级</f>
        <v/>
      </c>
      <c r="S1526" s="516" t="str">
        <f>四年级50米跑得分</f>
        <v/>
      </c>
      <c r="T1526" s="517" t="str">
        <f>四年级等级</f>
        <v/>
      </c>
      <c r="U1526" s="516" t="str">
        <f>四年级坐位体前屈得分</f>
        <v/>
      </c>
      <c r="V1526" s="517" t="str">
        <f>四年级等级</f>
        <v/>
      </c>
      <c r="W1526" s="516" t="str">
        <f>四年级一分钟跳绳得分</f>
        <v/>
      </c>
      <c r="X1526" s="517" t="str">
        <f>四年级等级</f>
        <v/>
      </c>
      <c r="Y1526" s="515" t="str">
        <f>四年级仰卧起坐得分</f>
        <v/>
      </c>
      <c r="Z1526" s="518" t="str">
        <f>四年级等级</f>
        <v/>
      </c>
      <c r="AA1526" s="533"/>
      <c r="AB1526" s="515"/>
      <c r="AC1526" s="533" t="str">
        <f>四年级跳绳附加分</f>
        <v/>
      </c>
      <c r="AD1526" s="534" t="str">
        <f>四年级标准分</f>
        <v/>
      </c>
      <c r="AE1526" s="534" t="str">
        <f>四年级总分</f>
        <v/>
      </c>
      <c r="AF1526" s="517" t="str">
        <f>四年级等级</f>
        <v/>
      </c>
    </row>
    <row r="1527" spans="1:32">
      <c r="A1527" s="476">
        <v>422</v>
      </c>
      <c r="B1527" s="477">
        <v>55</v>
      </c>
      <c r="C1527" s="632"/>
      <c r="D1527" s="633"/>
      <c r="E1527" s="632"/>
      <c r="F1527" s="625"/>
      <c r="G1527" s="608"/>
      <c r="H1527" s="475"/>
      <c r="I1527" s="613"/>
      <c r="J1527" s="614"/>
      <c r="K1527" s="614"/>
      <c r="L1527" s="615"/>
      <c r="M1527" s="644"/>
      <c r="N1527" s="505" t="str">
        <f>四年级BMI</f>
        <v/>
      </c>
      <c r="O1527" s="499" t="str">
        <f>四年级BMI等级</f>
        <v/>
      </c>
      <c r="P1527" s="500" t="str">
        <f>四年级BMI得分</f>
        <v/>
      </c>
      <c r="Q1527" s="515" t="str">
        <f>四年级肺活量得分</f>
        <v/>
      </c>
      <c r="R1527" s="512" t="str">
        <f>四年级等级</f>
        <v/>
      </c>
      <c r="S1527" s="516" t="str">
        <f>四年级50米跑得分</f>
        <v/>
      </c>
      <c r="T1527" s="517" t="str">
        <f>四年级等级</f>
        <v/>
      </c>
      <c r="U1527" s="516" t="str">
        <f>四年级坐位体前屈得分</f>
        <v/>
      </c>
      <c r="V1527" s="517" t="str">
        <f>四年级等级</f>
        <v/>
      </c>
      <c r="W1527" s="516" t="str">
        <f>四年级一分钟跳绳得分</f>
        <v/>
      </c>
      <c r="X1527" s="517" t="str">
        <f>四年级等级</f>
        <v/>
      </c>
      <c r="Y1527" s="515" t="str">
        <f>四年级仰卧起坐得分</f>
        <v/>
      </c>
      <c r="Z1527" s="518" t="str">
        <f>四年级等级</f>
        <v/>
      </c>
      <c r="AA1527" s="533"/>
      <c r="AB1527" s="515"/>
      <c r="AC1527" s="533" t="str">
        <f>四年级跳绳附加分</f>
        <v/>
      </c>
      <c r="AD1527" s="534" t="str">
        <f>四年级标准分</f>
        <v/>
      </c>
      <c r="AE1527" s="534" t="str">
        <f>四年级总分</f>
        <v/>
      </c>
      <c r="AF1527" s="517" t="str">
        <f>四年级等级</f>
        <v/>
      </c>
    </row>
    <row r="1528" spans="1:32">
      <c r="A1528" s="476">
        <v>422</v>
      </c>
      <c r="B1528" s="477">
        <v>56</v>
      </c>
      <c r="C1528" s="632"/>
      <c r="D1528" s="633"/>
      <c r="E1528" s="632"/>
      <c r="F1528" s="625"/>
      <c r="G1528" s="608"/>
      <c r="H1528" s="475"/>
      <c r="I1528" s="613"/>
      <c r="J1528" s="614"/>
      <c r="K1528" s="614"/>
      <c r="L1528" s="615"/>
      <c r="M1528" s="644"/>
      <c r="N1528" s="505" t="str">
        <f>四年级BMI</f>
        <v/>
      </c>
      <c r="O1528" s="499" t="str">
        <f>四年级BMI等级</f>
        <v/>
      </c>
      <c r="P1528" s="500" t="str">
        <f>四年级BMI得分</f>
        <v/>
      </c>
      <c r="Q1528" s="515" t="str">
        <f>四年级肺活量得分</f>
        <v/>
      </c>
      <c r="R1528" s="512" t="str">
        <f>四年级等级</f>
        <v/>
      </c>
      <c r="S1528" s="516" t="str">
        <f>四年级50米跑得分</f>
        <v/>
      </c>
      <c r="T1528" s="517" t="str">
        <f>四年级等级</f>
        <v/>
      </c>
      <c r="U1528" s="516" t="str">
        <f>四年级坐位体前屈得分</f>
        <v/>
      </c>
      <c r="V1528" s="517" t="str">
        <f>四年级等级</f>
        <v/>
      </c>
      <c r="W1528" s="516" t="str">
        <f>四年级一分钟跳绳得分</f>
        <v/>
      </c>
      <c r="X1528" s="517" t="str">
        <f>四年级等级</f>
        <v/>
      </c>
      <c r="Y1528" s="515" t="str">
        <f>四年级仰卧起坐得分</f>
        <v/>
      </c>
      <c r="Z1528" s="518" t="str">
        <f>四年级等级</f>
        <v/>
      </c>
      <c r="AA1528" s="533"/>
      <c r="AB1528" s="515"/>
      <c r="AC1528" s="533" t="str">
        <f>四年级跳绳附加分</f>
        <v/>
      </c>
      <c r="AD1528" s="534" t="str">
        <f>四年级标准分</f>
        <v/>
      </c>
      <c r="AE1528" s="534" t="str">
        <f>四年级总分</f>
        <v/>
      </c>
      <c r="AF1528" s="517" t="str">
        <f>四年级等级</f>
        <v/>
      </c>
    </row>
    <row r="1529" spans="1:32">
      <c r="A1529" s="476">
        <v>422</v>
      </c>
      <c r="B1529" s="477">
        <v>57</v>
      </c>
      <c r="C1529" s="632"/>
      <c r="D1529" s="633"/>
      <c r="E1529" s="632"/>
      <c r="F1529" s="625"/>
      <c r="G1529" s="608"/>
      <c r="H1529" s="475"/>
      <c r="I1529" s="613"/>
      <c r="J1529" s="614"/>
      <c r="K1529" s="614"/>
      <c r="L1529" s="615"/>
      <c r="M1529" s="644"/>
      <c r="N1529" s="505" t="str">
        <f>四年级BMI</f>
        <v/>
      </c>
      <c r="O1529" s="499" t="str">
        <f>四年级BMI等级</f>
        <v/>
      </c>
      <c r="P1529" s="500" t="str">
        <f>四年级BMI得分</f>
        <v/>
      </c>
      <c r="Q1529" s="515" t="str">
        <f>四年级肺活量得分</f>
        <v/>
      </c>
      <c r="R1529" s="512" t="str">
        <f>四年级等级</f>
        <v/>
      </c>
      <c r="S1529" s="516" t="str">
        <f>四年级50米跑得分</f>
        <v/>
      </c>
      <c r="T1529" s="517" t="str">
        <f>四年级等级</f>
        <v/>
      </c>
      <c r="U1529" s="516" t="str">
        <f>四年级坐位体前屈得分</f>
        <v/>
      </c>
      <c r="V1529" s="517" t="str">
        <f>四年级等级</f>
        <v/>
      </c>
      <c r="W1529" s="516" t="str">
        <f>四年级一分钟跳绳得分</f>
        <v/>
      </c>
      <c r="X1529" s="517" t="str">
        <f>四年级等级</f>
        <v/>
      </c>
      <c r="Y1529" s="515" t="str">
        <f>四年级仰卧起坐得分</f>
        <v/>
      </c>
      <c r="Z1529" s="518" t="str">
        <f>四年级等级</f>
        <v/>
      </c>
      <c r="AA1529" s="533"/>
      <c r="AB1529" s="515"/>
      <c r="AC1529" s="533" t="str">
        <f>四年级跳绳附加分</f>
        <v/>
      </c>
      <c r="AD1529" s="534" t="str">
        <f>四年级标准分</f>
        <v/>
      </c>
      <c r="AE1529" s="534" t="str">
        <f>四年级总分</f>
        <v/>
      </c>
      <c r="AF1529" s="517" t="str">
        <f>四年级等级</f>
        <v/>
      </c>
    </row>
    <row r="1530" spans="1:32">
      <c r="A1530" s="476">
        <v>422</v>
      </c>
      <c r="B1530" s="477">
        <v>58</v>
      </c>
      <c r="C1530" s="632"/>
      <c r="D1530" s="633"/>
      <c r="E1530" s="632"/>
      <c r="F1530" s="625"/>
      <c r="G1530" s="608"/>
      <c r="H1530" s="475"/>
      <c r="I1530" s="613"/>
      <c r="J1530" s="614"/>
      <c r="K1530" s="614"/>
      <c r="L1530" s="615"/>
      <c r="M1530" s="644"/>
      <c r="N1530" s="505" t="str">
        <f>四年级BMI</f>
        <v/>
      </c>
      <c r="O1530" s="499" t="str">
        <f>四年级BMI等级</f>
        <v/>
      </c>
      <c r="P1530" s="500" t="str">
        <f>四年级BMI得分</f>
        <v/>
      </c>
      <c r="Q1530" s="515" t="str">
        <f>四年级肺活量得分</f>
        <v/>
      </c>
      <c r="R1530" s="512" t="str">
        <f>四年级等级</f>
        <v/>
      </c>
      <c r="S1530" s="516" t="str">
        <f>四年级50米跑得分</f>
        <v/>
      </c>
      <c r="T1530" s="517" t="str">
        <f>四年级等级</f>
        <v/>
      </c>
      <c r="U1530" s="516" t="str">
        <f>四年级坐位体前屈得分</f>
        <v/>
      </c>
      <c r="V1530" s="517" t="str">
        <f>四年级等级</f>
        <v/>
      </c>
      <c r="W1530" s="516" t="str">
        <f>四年级一分钟跳绳得分</f>
        <v/>
      </c>
      <c r="X1530" s="517" t="str">
        <f>四年级等级</f>
        <v/>
      </c>
      <c r="Y1530" s="515" t="str">
        <f>四年级仰卧起坐得分</f>
        <v/>
      </c>
      <c r="Z1530" s="518" t="str">
        <f>四年级等级</f>
        <v/>
      </c>
      <c r="AA1530" s="533"/>
      <c r="AB1530" s="515"/>
      <c r="AC1530" s="533" t="str">
        <f>四年级跳绳附加分</f>
        <v/>
      </c>
      <c r="AD1530" s="534" t="str">
        <f>四年级标准分</f>
        <v/>
      </c>
      <c r="AE1530" s="534" t="str">
        <f>四年级总分</f>
        <v/>
      </c>
      <c r="AF1530" s="517" t="str">
        <f>四年级等级</f>
        <v/>
      </c>
    </row>
    <row r="1531" spans="1:32">
      <c r="A1531" s="476">
        <v>422</v>
      </c>
      <c r="B1531" s="477">
        <v>59</v>
      </c>
      <c r="C1531" s="632"/>
      <c r="D1531" s="633"/>
      <c r="E1531" s="632"/>
      <c r="F1531" s="625"/>
      <c r="G1531" s="608"/>
      <c r="H1531" s="475"/>
      <c r="I1531" s="613"/>
      <c r="J1531" s="614"/>
      <c r="K1531" s="614"/>
      <c r="L1531" s="615"/>
      <c r="M1531" s="644"/>
      <c r="N1531" s="505" t="str">
        <f>四年级BMI</f>
        <v/>
      </c>
      <c r="O1531" s="499" t="str">
        <f>四年级BMI等级</f>
        <v/>
      </c>
      <c r="P1531" s="500" t="str">
        <f>四年级BMI得分</f>
        <v/>
      </c>
      <c r="Q1531" s="515" t="str">
        <f>四年级肺活量得分</f>
        <v/>
      </c>
      <c r="R1531" s="512" t="str">
        <f>四年级等级</f>
        <v/>
      </c>
      <c r="S1531" s="516" t="str">
        <f>四年级50米跑得分</f>
        <v/>
      </c>
      <c r="T1531" s="517" t="str">
        <f>四年级等级</f>
        <v/>
      </c>
      <c r="U1531" s="516" t="str">
        <f>四年级坐位体前屈得分</f>
        <v/>
      </c>
      <c r="V1531" s="517" t="str">
        <f>四年级等级</f>
        <v/>
      </c>
      <c r="W1531" s="516" t="str">
        <f>四年级一分钟跳绳得分</f>
        <v/>
      </c>
      <c r="X1531" s="517" t="str">
        <f>四年级等级</f>
        <v/>
      </c>
      <c r="Y1531" s="515" t="str">
        <f>四年级仰卧起坐得分</f>
        <v/>
      </c>
      <c r="Z1531" s="518" t="str">
        <f>四年级等级</f>
        <v/>
      </c>
      <c r="AA1531" s="533"/>
      <c r="AB1531" s="515"/>
      <c r="AC1531" s="533" t="str">
        <f>四年级跳绳附加分</f>
        <v/>
      </c>
      <c r="AD1531" s="534" t="str">
        <f>四年级标准分</f>
        <v/>
      </c>
      <c r="AE1531" s="534" t="str">
        <f>四年级总分</f>
        <v/>
      </c>
      <c r="AF1531" s="517" t="str">
        <f>四年级等级</f>
        <v/>
      </c>
    </row>
    <row r="1532" spans="1:32">
      <c r="A1532" s="476">
        <v>422</v>
      </c>
      <c r="B1532" s="477">
        <v>60</v>
      </c>
      <c r="C1532" s="632"/>
      <c r="D1532" s="633"/>
      <c r="E1532" s="632"/>
      <c r="F1532" s="625"/>
      <c r="G1532" s="608"/>
      <c r="H1532" s="475"/>
      <c r="I1532" s="613"/>
      <c r="J1532" s="614"/>
      <c r="K1532" s="614"/>
      <c r="L1532" s="615"/>
      <c r="M1532" s="644"/>
      <c r="N1532" s="505" t="str">
        <f>四年级BMI</f>
        <v/>
      </c>
      <c r="O1532" s="499" t="str">
        <f>四年级BMI等级</f>
        <v/>
      </c>
      <c r="P1532" s="500" t="str">
        <f>四年级BMI得分</f>
        <v/>
      </c>
      <c r="Q1532" s="515" t="str">
        <f>四年级肺活量得分</f>
        <v/>
      </c>
      <c r="R1532" s="512" t="str">
        <f>四年级等级</f>
        <v/>
      </c>
      <c r="S1532" s="516" t="str">
        <f>四年级50米跑得分</f>
        <v/>
      </c>
      <c r="T1532" s="517" t="str">
        <f>四年级等级</f>
        <v/>
      </c>
      <c r="U1532" s="516" t="str">
        <f>四年级坐位体前屈得分</f>
        <v/>
      </c>
      <c r="V1532" s="517" t="str">
        <f>四年级等级</f>
        <v/>
      </c>
      <c r="W1532" s="516" t="str">
        <f>四年级一分钟跳绳得分</f>
        <v/>
      </c>
      <c r="X1532" s="517" t="str">
        <f>四年级等级</f>
        <v/>
      </c>
      <c r="Y1532" s="515" t="str">
        <f>四年级仰卧起坐得分</f>
        <v/>
      </c>
      <c r="Z1532" s="518" t="str">
        <f>四年级等级</f>
        <v/>
      </c>
      <c r="AA1532" s="533"/>
      <c r="AB1532" s="515"/>
      <c r="AC1532" s="533" t="str">
        <f>四年级跳绳附加分</f>
        <v/>
      </c>
      <c r="AD1532" s="534" t="str">
        <f>四年级标准分</f>
        <v/>
      </c>
      <c r="AE1532" s="534" t="str">
        <f>四年级总分</f>
        <v/>
      </c>
      <c r="AF1532" s="517" t="str">
        <f>四年级等级</f>
        <v/>
      </c>
    </row>
    <row r="1533" spans="1:32">
      <c r="A1533" s="476">
        <v>422</v>
      </c>
      <c r="B1533" s="477">
        <v>61</v>
      </c>
      <c r="C1533" s="632"/>
      <c r="D1533" s="633"/>
      <c r="E1533" s="632"/>
      <c r="F1533" s="625"/>
      <c r="G1533" s="608"/>
      <c r="H1533" s="475"/>
      <c r="I1533" s="613"/>
      <c r="J1533" s="614"/>
      <c r="K1533" s="614"/>
      <c r="L1533" s="615"/>
      <c r="M1533" s="644"/>
      <c r="N1533" s="505" t="str">
        <f>四年级BMI</f>
        <v/>
      </c>
      <c r="O1533" s="499" t="str">
        <f>四年级BMI等级</f>
        <v/>
      </c>
      <c r="P1533" s="500" t="str">
        <f>四年级BMI得分</f>
        <v/>
      </c>
      <c r="Q1533" s="515" t="str">
        <f>四年级肺活量得分</f>
        <v/>
      </c>
      <c r="R1533" s="512" t="str">
        <f>四年级等级</f>
        <v/>
      </c>
      <c r="S1533" s="516" t="str">
        <f>四年级50米跑得分</f>
        <v/>
      </c>
      <c r="T1533" s="517" t="str">
        <f>四年级等级</f>
        <v/>
      </c>
      <c r="U1533" s="516" t="str">
        <f>四年级坐位体前屈得分</f>
        <v/>
      </c>
      <c r="V1533" s="517" t="str">
        <f>四年级等级</f>
        <v/>
      </c>
      <c r="W1533" s="516" t="str">
        <f>四年级一分钟跳绳得分</f>
        <v/>
      </c>
      <c r="X1533" s="517" t="str">
        <f>四年级等级</f>
        <v/>
      </c>
      <c r="Y1533" s="515" t="str">
        <f>四年级仰卧起坐得分</f>
        <v/>
      </c>
      <c r="Z1533" s="518" t="str">
        <f>四年级等级</f>
        <v/>
      </c>
      <c r="AA1533" s="533"/>
      <c r="AB1533" s="515"/>
      <c r="AC1533" s="533" t="str">
        <f>四年级跳绳附加分</f>
        <v/>
      </c>
      <c r="AD1533" s="534" t="str">
        <f>四年级标准分</f>
        <v/>
      </c>
      <c r="AE1533" s="534" t="str">
        <f>四年级总分</f>
        <v/>
      </c>
      <c r="AF1533" s="517" t="str">
        <f>四年级等级</f>
        <v/>
      </c>
    </row>
    <row r="1534" spans="1:32">
      <c r="A1534" s="476">
        <v>422</v>
      </c>
      <c r="B1534" s="477">
        <v>62</v>
      </c>
      <c r="C1534" s="632"/>
      <c r="D1534" s="633"/>
      <c r="E1534" s="632"/>
      <c r="F1534" s="625"/>
      <c r="G1534" s="608"/>
      <c r="H1534" s="475"/>
      <c r="I1534" s="613"/>
      <c r="J1534" s="614"/>
      <c r="K1534" s="614"/>
      <c r="L1534" s="615"/>
      <c r="M1534" s="644"/>
      <c r="N1534" s="505" t="str">
        <f>四年级BMI</f>
        <v/>
      </c>
      <c r="O1534" s="499" t="str">
        <f>四年级BMI等级</f>
        <v/>
      </c>
      <c r="P1534" s="500" t="str">
        <f>四年级BMI得分</f>
        <v/>
      </c>
      <c r="Q1534" s="515" t="str">
        <f>四年级肺活量得分</f>
        <v/>
      </c>
      <c r="R1534" s="512" t="str">
        <f>四年级等级</f>
        <v/>
      </c>
      <c r="S1534" s="516" t="str">
        <f>四年级50米跑得分</f>
        <v/>
      </c>
      <c r="T1534" s="517" t="str">
        <f>四年级等级</f>
        <v/>
      </c>
      <c r="U1534" s="516" t="str">
        <f>四年级坐位体前屈得分</f>
        <v/>
      </c>
      <c r="V1534" s="517" t="str">
        <f>四年级等级</f>
        <v/>
      </c>
      <c r="W1534" s="516" t="str">
        <f>四年级一分钟跳绳得分</f>
        <v/>
      </c>
      <c r="X1534" s="517" t="str">
        <f>四年级等级</f>
        <v/>
      </c>
      <c r="Y1534" s="515" t="str">
        <f>四年级仰卧起坐得分</f>
        <v/>
      </c>
      <c r="Z1534" s="518" t="str">
        <f>四年级等级</f>
        <v/>
      </c>
      <c r="AA1534" s="533"/>
      <c r="AB1534" s="515"/>
      <c r="AC1534" s="533" t="str">
        <f>四年级跳绳附加分</f>
        <v/>
      </c>
      <c r="AD1534" s="534" t="str">
        <f>四年级标准分</f>
        <v/>
      </c>
      <c r="AE1534" s="534" t="str">
        <f>四年级总分</f>
        <v/>
      </c>
      <c r="AF1534" s="517" t="str">
        <f>四年级等级</f>
        <v/>
      </c>
    </row>
    <row r="1535" spans="1:32">
      <c r="A1535" s="476">
        <v>422</v>
      </c>
      <c r="B1535" s="477">
        <v>63</v>
      </c>
      <c r="C1535" s="632"/>
      <c r="D1535" s="633"/>
      <c r="E1535" s="632"/>
      <c r="F1535" s="625"/>
      <c r="G1535" s="608"/>
      <c r="H1535" s="475"/>
      <c r="I1535" s="613"/>
      <c r="J1535" s="614"/>
      <c r="K1535" s="614"/>
      <c r="L1535" s="615"/>
      <c r="M1535" s="644"/>
      <c r="N1535" s="505" t="str">
        <f>四年级BMI</f>
        <v/>
      </c>
      <c r="O1535" s="499" t="str">
        <f>四年级BMI等级</f>
        <v/>
      </c>
      <c r="P1535" s="500" t="str">
        <f>四年级BMI得分</f>
        <v/>
      </c>
      <c r="Q1535" s="515" t="str">
        <f>四年级肺活量得分</f>
        <v/>
      </c>
      <c r="R1535" s="512" t="str">
        <f>四年级等级</f>
        <v/>
      </c>
      <c r="S1535" s="516" t="str">
        <f>四年级50米跑得分</f>
        <v/>
      </c>
      <c r="T1535" s="517" t="str">
        <f>四年级等级</f>
        <v/>
      </c>
      <c r="U1535" s="516" t="str">
        <f>四年级坐位体前屈得分</f>
        <v/>
      </c>
      <c r="V1535" s="517" t="str">
        <f>四年级等级</f>
        <v/>
      </c>
      <c r="W1535" s="516" t="str">
        <f>四年级一分钟跳绳得分</f>
        <v/>
      </c>
      <c r="X1535" s="517" t="str">
        <f>四年级等级</f>
        <v/>
      </c>
      <c r="Y1535" s="515" t="str">
        <f>四年级仰卧起坐得分</f>
        <v/>
      </c>
      <c r="Z1535" s="518" t="str">
        <f>四年级等级</f>
        <v/>
      </c>
      <c r="AA1535" s="533"/>
      <c r="AB1535" s="515"/>
      <c r="AC1535" s="533" t="str">
        <f>四年级跳绳附加分</f>
        <v/>
      </c>
      <c r="AD1535" s="534" t="str">
        <f>四年级标准分</f>
        <v/>
      </c>
      <c r="AE1535" s="534" t="str">
        <f>四年级总分</f>
        <v/>
      </c>
      <c r="AF1535" s="517" t="str">
        <f>四年级等级</f>
        <v/>
      </c>
    </row>
    <row r="1536" spans="1:32">
      <c r="A1536" s="476">
        <v>422</v>
      </c>
      <c r="B1536" s="477">
        <v>64</v>
      </c>
      <c r="C1536" s="632"/>
      <c r="D1536" s="633"/>
      <c r="E1536" s="632"/>
      <c r="F1536" s="625"/>
      <c r="G1536" s="608"/>
      <c r="H1536" s="475"/>
      <c r="I1536" s="613"/>
      <c r="J1536" s="614"/>
      <c r="K1536" s="614"/>
      <c r="L1536" s="615"/>
      <c r="M1536" s="644"/>
      <c r="N1536" s="505" t="str">
        <f>四年级BMI</f>
        <v/>
      </c>
      <c r="O1536" s="499" t="str">
        <f>四年级BMI等级</f>
        <v/>
      </c>
      <c r="P1536" s="500" t="str">
        <f>四年级BMI得分</f>
        <v/>
      </c>
      <c r="Q1536" s="515" t="str">
        <f>四年级肺活量得分</f>
        <v/>
      </c>
      <c r="R1536" s="512" t="str">
        <f>四年级等级</f>
        <v/>
      </c>
      <c r="S1536" s="516" t="str">
        <f>四年级50米跑得分</f>
        <v/>
      </c>
      <c r="T1536" s="517" t="str">
        <f>四年级等级</f>
        <v/>
      </c>
      <c r="U1536" s="516" t="str">
        <f>四年级坐位体前屈得分</f>
        <v/>
      </c>
      <c r="V1536" s="517" t="str">
        <f>四年级等级</f>
        <v/>
      </c>
      <c r="W1536" s="516" t="str">
        <f>四年级一分钟跳绳得分</f>
        <v/>
      </c>
      <c r="X1536" s="517" t="str">
        <f>四年级等级</f>
        <v/>
      </c>
      <c r="Y1536" s="515" t="str">
        <f>四年级仰卧起坐得分</f>
        <v/>
      </c>
      <c r="Z1536" s="518" t="str">
        <f>四年级等级</f>
        <v/>
      </c>
      <c r="AA1536" s="533"/>
      <c r="AB1536" s="515"/>
      <c r="AC1536" s="533" t="str">
        <f>四年级跳绳附加分</f>
        <v/>
      </c>
      <c r="AD1536" s="534" t="str">
        <f>四年级标准分</f>
        <v/>
      </c>
      <c r="AE1536" s="534" t="str">
        <f>四年级总分</f>
        <v/>
      </c>
      <c r="AF1536" s="517" t="str">
        <f>四年级等级</f>
        <v/>
      </c>
    </row>
    <row r="1537" spans="1:32">
      <c r="A1537" s="476">
        <v>422</v>
      </c>
      <c r="B1537" s="477">
        <v>65</v>
      </c>
      <c r="C1537" s="632"/>
      <c r="D1537" s="633"/>
      <c r="E1537" s="632"/>
      <c r="F1537" s="625"/>
      <c r="G1537" s="608"/>
      <c r="H1537" s="475"/>
      <c r="I1537" s="613"/>
      <c r="J1537" s="614"/>
      <c r="K1537" s="614"/>
      <c r="L1537" s="615"/>
      <c r="M1537" s="644"/>
      <c r="N1537" s="505" t="str">
        <f>四年级BMI</f>
        <v/>
      </c>
      <c r="O1537" s="499" t="str">
        <f>四年级BMI等级</f>
        <v/>
      </c>
      <c r="P1537" s="500" t="str">
        <f>四年级BMI得分</f>
        <v/>
      </c>
      <c r="Q1537" s="515" t="str">
        <f>四年级肺活量得分</f>
        <v/>
      </c>
      <c r="R1537" s="512" t="str">
        <f>四年级等级</f>
        <v/>
      </c>
      <c r="S1537" s="516" t="str">
        <f>四年级50米跑得分</f>
        <v/>
      </c>
      <c r="T1537" s="517" t="str">
        <f>四年级等级</f>
        <v/>
      </c>
      <c r="U1537" s="516" t="str">
        <f>四年级坐位体前屈得分</f>
        <v/>
      </c>
      <c r="V1537" s="517" t="str">
        <f>四年级等级</f>
        <v/>
      </c>
      <c r="W1537" s="516" t="str">
        <f>四年级一分钟跳绳得分</f>
        <v/>
      </c>
      <c r="X1537" s="517" t="str">
        <f>四年级等级</f>
        <v/>
      </c>
      <c r="Y1537" s="515" t="str">
        <f>四年级仰卧起坐得分</f>
        <v/>
      </c>
      <c r="Z1537" s="518" t="str">
        <f>四年级等级</f>
        <v/>
      </c>
      <c r="AA1537" s="533"/>
      <c r="AB1537" s="515"/>
      <c r="AC1537" s="533" t="str">
        <f>四年级跳绳附加分</f>
        <v/>
      </c>
      <c r="AD1537" s="534" t="str">
        <f>四年级标准分</f>
        <v/>
      </c>
      <c r="AE1537" s="534" t="str">
        <f>四年级总分</f>
        <v/>
      </c>
      <c r="AF1537" s="517" t="str">
        <f>四年级等级</f>
        <v/>
      </c>
    </row>
    <row r="1538" spans="1:32">
      <c r="A1538" s="476">
        <v>422</v>
      </c>
      <c r="B1538" s="477">
        <v>66</v>
      </c>
      <c r="C1538" s="632"/>
      <c r="D1538" s="633"/>
      <c r="E1538" s="632"/>
      <c r="F1538" s="625"/>
      <c r="G1538" s="608"/>
      <c r="H1538" s="475"/>
      <c r="I1538" s="613"/>
      <c r="J1538" s="614"/>
      <c r="K1538" s="614"/>
      <c r="L1538" s="615"/>
      <c r="M1538" s="644"/>
      <c r="N1538" s="505" t="str">
        <f>四年级BMI</f>
        <v/>
      </c>
      <c r="O1538" s="499" t="str">
        <f>四年级BMI等级</f>
        <v/>
      </c>
      <c r="P1538" s="500" t="str">
        <f>四年级BMI得分</f>
        <v/>
      </c>
      <c r="Q1538" s="515" t="str">
        <f>四年级肺活量得分</f>
        <v/>
      </c>
      <c r="R1538" s="512" t="str">
        <f>四年级等级</f>
        <v/>
      </c>
      <c r="S1538" s="516" t="str">
        <f>四年级50米跑得分</f>
        <v/>
      </c>
      <c r="T1538" s="517" t="str">
        <f>四年级等级</f>
        <v/>
      </c>
      <c r="U1538" s="516" t="str">
        <f>四年级坐位体前屈得分</f>
        <v/>
      </c>
      <c r="V1538" s="517" t="str">
        <f>四年级等级</f>
        <v/>
      </c>
      <c r="W1538" s="516" t="str">
        <f>四年级一分钟跳绳得分</f>
        <v/>
      </c>
      <c r="X1538" s="517" t="str">
        <f>四年级等级</f>
        <v/>
      </c>
      <c r="Y1538" s="515" t="str">
        <f>四年级仰卧起坐得分</f>
        <v/>
      </c>
      <c r="Z1538" s="518" t="str">
        <f>四年级等级</f>
        <v/>
      </c>
      <c r="AA1538" s="533"/>
      <c r="AB1538" s="515"/>
      <c r="AC1538" s="533" t="str">
        <f>四年级跳绳附加分</f>
        <v/>
      </c>
      <c r="AD1538" s="534" t="str">
        <f>四年级标准分</f>
        <v/>
      </c>
      <c r="AE1538" s="534" t="str">
        <f>四年级总分</f>
        <v/>
      </c>
      <c r="AF1538" s="517" t="str">
        <f>四年级等级</f>
        <v/>
      </c>
    </row>
    <row r="1539" spans="1:32">
      <c r="A1539" s="476">
        <v>422</v>
      </c>
      <c r="B1539" s="477">
        <v>67</v>
      </c>
      <c r="C1539" s="632"/>
      <c r="D1539" s="633"/>
      <c r="E1539" s="632"/>
      <c r="F1539" s="625"/>
      <c r="G1539" s="608"/>
      <c r="H1539" s="475"/>
      <c r="I1539" s="613"/>
      <c r="J1539" s="614"/>
      <c r="K1539" s="614"/>
      <c r="L1539" s="615"/>
      <c r="M1539" s="644"/>
      <c r="N1539" s="505" t="str">
        <f>四年级BMI</f>
        <v/>
      </c>
      <c r="O1539" s="499" t="str">
        <f>四年级BMI等级</f>
        <v/>
      </c>
      <c r="P1539" s="500" t="str">
        <f>四年级BMI得分</f>
        <v/>
      </c>
      <c r="Q1539" s="515" t="str">
        <f>四年级肺活量得分</f>
        <v/>
      </c>
      <c r="R1539" s="512" t="str">
        <f>四年级等级</f>
        <v/>
      </c>
      <c r="S1539" s="516" t="str">
        <f>四年级50米跑得分</f>
        <v/>
      </c>
      <c r="T1539" s="517" t="str">
        <f>四年级等级</f>
        <v/>
      </c>
      <c r="U1539" s="516" t="str">
        <f>四年级坐位体前屈得分</f>
        <v/>
      </c>
      <c r="V1539" s="517" t="str">
        <f>四年级等级</f>
        <v/>
      </c>
      <c r="W1539" s="516" t="str">
        <f>四年级一分钟跳绳得分</f>
        <v/>
      </c>
      <c r="X1539" s="517" t="str">
        <f>四年级等级</f>
        <v/>
      </c>
      <c r="Y1539" s="515" t="str">
        <f>四年级仰卧起坐得分</f>
        <v/>
      </c>
      <c r="Z1539" s="518" t="str">
        <f>四年级等级</f>
        <v/>
      </c>
      <c r="AA1539" s="533"/>
      <c r="AB1539" s="515"/>
      <c r="AC1539" s="533" t="str">
        <f>四年级跳绳附加分</f>
        <v/>
      </c>
      <c r="AD1539" s="534" t="str">
        <f>四年级标准分</f>
        <v/>
      </c>
      <c r="AE1539" s="534" t="str">
        <f>四年级总分</f>
        <v/>
      </c>
      <c r="AF1539" s="517" t="str">
        <f>四年级等级</f>
        <v/>
      </c>
    </row>
    <row r="1540" spans="1:32">
      <c r="A1540" s="476">
        <v>422</v>
      </c>
      <c r="B1540" s="477">
        <v>68</v>
      </c>
      <c r="C1540" s="632"/>
      <c r="D1540" s="633"/>
      <c r="E1540" s="632"/>
      <c r="F1540" s="625"/>
      <c r="G1540" s="608"/>
      <c r="H1540" s="475"/>
      <c r="I1540" s="613"/>
      <c r="J1540" s="614"/>
      <c r="K1540" s="614"/>
      <c r="L1540" s="615"/>
      <c r="M1540" s="644"/>
      <c r="N1540" s="505" t="str">
        <f>四年级BMI</f>
        <v/>
      </c>
      <c r="O1540" s="499" t="str">
        <f>四年级BMI等级</f>
        <v/>
      </c>
      <c r="P1540" s="500" t="str">
        <f>四年级BMI得分</f>
        <v/>
      </c>
      <c r="Q1540" s="515" t="str">
        <f>四年级肺活量得分</f>
        <v/>
      </c>
      <c r="R1540" s="512" t="str">
        <f>四年级等级</f>
        <v/>
      </c>
      <c r="S1540" s="516" t="str">
        <f>四年级50米跑得分</f>
        <v/>
      </c>
      <c r="T1540" s="517" t="str">
        <f>四年级等级</f>
        <v/>
      </c>
      <c r="U1540" s="516" t="str">
        <f>四年级坐位体前屈得分</f>
        <v/>
      </c>
      <c r="V1540" s="517" t="str">
        <f>四年级等级</f>
        <v/>
      </c>
      <c r="W1540" s="516" t="str">
        <f>四年级一分钟跳绳得分</f>
        <v/>
      </c>
      <c r="X1540" s="517" t="str">
        <f>四年级等级</f>
        <v/>
      </c>
      <c r="Y1540" s="515" t="str">
        <f>四年级仰卧起坐得分</f>
        <v/>
      </c>
      <c r="Z1540" s="518" t="str">
        <f>四年级等级</f>
        <v/>
      </c>
      <c r="AA1540" s="533"/>
      <c r="AB1540" s="515"/>
      <c r="AC1540" s="533" t="str">
        <f>四年级跳绳附加分</f>
        <v/>
      </c>
      <c r="AD1540" s="534" t="str">
        <f>四年级标准分</f>
        <v/>
      </c>
      <c r="AE1540" s="534" t="str">
        <f>四年级总分</f>
        <v/>
      </c>
      <c r="AF1540" s="517" t="str">
        <f>四年级等级</f>
        <v/>
      </c>
    </row>
    <row r="1541" spans="1:32">
      <c r="A1541" s="476">
        <v>422</v>
      </c>
      <c r="B1541" s="477">
        <v>69</v>
      </c>
      <c r="C1541" s="632"/>
      <c r="D1541" s="633"/>
      <c r="E1541" s="632"/>
      <c r="F1541" s="625"/>
      <c r="G1541" s="608"/>
      <c r="H1541" s="475"/>
      <c r="I1541" s="613"/>
      <c r="J1541" s="614"/>
      <c r="K1541" s="614"/>
      <c r="L1541" s="615"/>
      <c r="M1541" s="644"/>
      <c r="N1541" s="505" t="str">
        <f>四年级BMI</f>
        <v/>
      </c>
      <c r="O1541" s="499" t="str">
        <f>四年级BMI等级</f>
        <v/>
      </c>
      <c r="P1541" s="500" t="str">
        <f>四年级BMI得分</f>
        <v/>
      </c>
      <c r="Q1541" s="515" t="str">
        <f>四年级肺活量得分</f>
        <v/>
      </c>
      <c r="R1541" s="512" t="str">
        <f>四年级等级</f>
        <v/>
      </c>
      <c r="S1541" s="516" t="str">
        <f>四年级50米跑得分</f>
        <v/>
      </c>
      <c r="T1541" s="517" t="str">
        <f>四年级等级</f>
        <v/>
      </c>
      <c r="U1541" s="516" t="str">
        <f>四年级坐位体前屈得分</f>
        <v/>
      </c>
      <c r="V1541" s="517" t="str">
        <f>四年级等级</f>
        <v/>
      </c>
      <c r="W1541" s="516" t="str">
        <f>四年级一分钟跳绳得分</f>
        <v/>
      </c>
      <c r="X1541" s="517" t="str">
        <f>四年级等级</f>
        <v/>
      </c>
      <c r="Y1541" s="515" t="str">
        <f>四年级仰卧起坐得分</f>
        <v/>
      </c>
      <c r="Z1541" s="518" t="str">
        <f>四年级等级</f>
        <v/>
      </c>
      <c r="AA1541" s="533"/>
      <c r="AB1541" s="515"/>
      <c r="AC1541" s="533" t="str">
        <f>四年级跳绳附加分</f>
        <v/>
      </c>
      <c r="AD1541" s="534" t="str">
        <f>四年级标准分</f>
        <v/>
      </c>
      <c r="AE1541" s="534" t="str">
        <f>四年级总分</f>
        <v/>
      </c>
      <c r="AF1541" s="517" t="str">
        <f>四年级等级</f>
        <v/>
      </c>
    </row>
    <row r="1542" ht="15.75" spans="1:32">
      <c r="A1542" s="535">
        <v>422</v>
      </c>
      <c r="B1542" s="536">
        <v>70</v>
      </c>
      <c r="C1542" s="634"/>
      <c r="D1542" s="635"/>
      <c r="E1542" s="634"/>
      <c r="F1542" s="636"/>
      <c r="G1542" s="611"/>
      <c r="H1542" s="542"/>
      <c r="I1542" s="617"/>
      <c r="J1542" s="618"/>
      <c r="K1542" s="618"/>
      <c r="L1542" s="619"/>
      <c r="M1542" s="647"/>
      <c r="N1542" s="573" t="str">
        <f>四年级BMI</f>
        <v/>
      </c>
      <c r="O1542" s="574" t="str">
        <f>四年级BMI等级</f>
        <v/>
      </c>
      <c r="P1542" s="575" t="str">
        <f>四年级BMI得分</f>
        <v/>
      </c>
      <c r="Q1542" s="576" t="str">
        <f>四年级肺活量得分</f>
        <v/>
      </c>
      <c r="R1542" s="577" t="str">
        <f>四年级等级</f>
        <v/>
      </c>
      <c r="S1542" s="578" t="str">
        <f>四年级50米跑得分</f>
        <v/>
      </c>
      <c r="T1542" s="567" t="str">
        <f>四年级等级</f>
        <v/>
      </c>
      <c r="U1542" s="578" t="str">
        <f>四年级坐位体前屈得分</f>
        <v/>
      </c>
      <c r="V1542" s="567" t="str">
        <f>四年级等级</f>
        <v/>
      </c>
      <c r="W1542" s="578" t="str">
        <f>四年级一分钟跳绳得分</f>
        <v/>
      </c>
      <c r="X1542" s="567" t="str">
        <f>四年级等级</f>
        <v/>
      </c>
      <c r="Y1542" s="576" t="str">
        <f>四年级仰卧起坐得分</f>
        <v/>
      </c>
      <c r="Z1542" s="579" t="str">
        <f>四年级等级</f>
        <v/>
      </c>
      <c r="AA1542" s="565"/>
      <c r="AB1542" s="576"/>
      <c r="AC1542" s="565" t="str">
        <f>四年级跳绳附加分</f>
        <v/>
      </c>
      <c r="AD1542" s="566" t="str">
        <f>四年级标准分</f>
        <v/>
      </c>
      <c r="AE1542" s="566" t="str">
        <f>四年级总分</f>
        <v/>
      </c>
      <c r="AF1542" s="567" t="str">
        <f>四年级等级</f>
        <v/>
      </c>
    </row>
    <row r="1543" ht="15.75" spans="1:32">
      <c r="A1543" s="468">
        <v>423</v>
      </c>
      <c r="B1543" s="469">
        <v>1</v>
      </c>
      <c r="C1543" s="637"/>
      <c r="D1543" s="638"/>
      <c r="E1543" s="637"/>
      <c r="F1543" s="640"/>
      <c r="G1543" s="612"/>
      <c r="H1543" s="475"/>
      <c r="I1543" s="621"/>
      <c r="J1543" s="622"/>
      <c r="K1543" s="622"/>
      <c r="L1543" s="623"/>
      <c r="M1543" s="643"/>
      <c r="N1543" s="498" t="str">
        <f>四年级BMI</f>
        <v/>
      </c>
      <c r="O1543" s="499" t="str">
        <f>四年级BMI等级</f>
        <v/>
      </c>
      <c r="P1543" s="500" t="str">
        <f>四年级BMI得分</f>
        <v/>
      </c>
      <c r="Q1543" s="511" t="str">
        <f>四年级肺活量得分</f>
        <v/>
      </c>
      <c r="R1543" s="512" t="str">
        <f>四年级等级</f>
        <v/>
      </c>
      <c r="S1543" s="513" t="str">
        <f>四年级50米跑得分</f>
        <v/>
      </c>
      <c r="T1543" s="512" t="str">
        <f>四年级等级</f>
        <v/>
      </c>
      <c r="U1543" s="513" t="str">
        <f>四年级坐位体前屈得分</f>
        <v/>
      </c>
      <c r="V1543" s="512" t="str">
        <f>四年级等级</f>
        <v/>
      </c>
      <c r="W1543" s="513" t="str">
        <f>四年级一分钟跳绳得分</f>
        <v/>
      </c>
      <c r="X1543" s="512" t="str">
        <f>四年级等级</f>
        <v/>
      </c>
      <c r="Y1543" s="511" t="str">
        <f>四年级仰卧起坐得分</f>
        <v/>
      </c>
      <c r="Z1543" s="514" t="str">
        <f>四年级等级</f>
        <v/>
      </c>
      <c r="AA1543" s="530"/>
      <c r="AB1543" s="511"/>
      <c r="AC1543" s="530" t="str">
        <f>四年级跳绳附加分</f>
        <v/>
      </c>
      <c r="AD1543" s="531" t="str">
        <f>四年级标准分</f>
        <v/>
      </c>
      <c r="AE1543" s="531" t="str">
        <f>四年级总分</f>
        <v/>
      </c>
      <c r="AF1543" s="512" t="str">
        <f>四年级等级</f>
        <v/>
      </c>
    </row>
    <row r="1544" spans="1:32">
      <c r="A1544" s="476">
        <v>423</v>
      </c>
      <c r="B1544" s="477">
        <v>2</v>
      </c>
      <c r="C1544" s="632"/>
      <c r="D1544" s="633"/>
      <c r="E1544" s="632"/>
      <c r="F1544" s="625"/>
      <c r="G1544" s="608"/>
      <c r="H1544" s="475"/>
      <c r="I1544" s="613"/>
      <c r="J1544" s="614"/>
      <c r="K1544" s="614"/>
      <c r="L1544" s="615"/>
      <c r="M1544" s="644"/>
      <c r="N1544" s="505" t="str">
        <f>四年级BMI</f>
        <v/>
      </c>
      <c r="O1544" s="499" t="str">
        <f>四年级BMI等级</f>
        <v/>
      </c>
      <c r="P1544" s="500" t="str">
        <f>四年级BMI得分</f>
        <v/>
      </c>
      <c r="Q1544" s="515" t="str">
        <f>四年级肺活量得分</f>
        <v/>
      </c>
      <c r="R1544" s="512" t="str">
        <f>四年级等级</f>
        <v/>
      </c>
      <c r="S1544" s="516" t="str">
        <f>四年级50米跑得分</f>
        <v/>
      </c>
      <c r="T1544" s="517" t="str">
        <f>四年级等级</f>
        <v/>
      </c>
      <c r="U1544" s="516" t="str">
        <f>四年级坐位体前屈得分</f>
        <v/>
      </c>
      <c r="V1544" s="517" t="str">
        <f>四年级等级</f>
        <v/>
      </c>
      <c r="W1544" s="516" t="str">
        <f>四年级一分钟跳绳得分</f>
        <v/>
      </c>
      <c r="X1544" s="517" t="str">
        <f>四年级等级</f>
        <v/>
      </c>
      <c r="Y1544" s="515" t="str">
        <f>四年级仰卧起坐得分</f>
        <v/>
      </c>
      <c r="Z1544" s="518" t="str">
        <f>四年级等级</f>
        <v/>
      </c>
      <c r="AA1544" s="533"/>
      <c r="AB1544" s="515"/>
      <c r="AC1544" s="533" t="str">
        <f>四年级跳绳附加分</f>
        <v/>
      </c>
      <c r="AD1544" s="534" t="str">
        <f>四年级标准分</f>
        <v/>
      </c>
      <c r="AE1544" s="534" t="str">
        <f>四年级总分</f>
        <v/>
      </c>
      <c r="AF1544" s="517" t="str">
        <f>四年级等级</f>
        <v/>
      </c>
    </row>
    <row r="1545" spans="1:32">
      <c r="A1545" s="476">
        <v>423</v>
      </c>
      <c r="B1545" s="477">
        <v>3</v>
      </c>
      <c r="C1545" s="632"/>
      <c r="D1545" s="633"/>
      <c r="E1545" s="632"/>
      <c r="F1545" s="625"/>
      <c r="G1545" s="608"/>
      <c r="H1545" s="475"/>
      <c r="I1545" s="613"/>
      <c r="J1545" s="614"/>
      <c r="K1545" s="614"/>
      <c r="L1545" s="615"/>
      <c r="M1545" s="644"/>
      <c r="N1545" s="505" t="str">
        <f>四年级BMI</f>
        <v/>
      </c>
      <c r="O1545" s="499" t="str">
        <f>四年级BMI等级</f>
        <v/>
      </c>
      <c r="P1545" s="500" t="str">
        <f>四年级BMI得分</f>
        <v/>
      </c>
      <c r="Q1545" s="515" t="str">
        <f>四年级肺活量得分</f>
        <v/>
      </c>
      <c r="R1545" s="512" t="str">
        <f>四年级等级</f>
        <v/>
      </c>
      <c r="S1545" s="516" t="str">
        <f>四年级50米跑得分</f>
        <v/>
      </c>
      <c r="T1545" s="517" t="str">
        <f>四年级等级</f>
        <v/>
      </c>
      <c r="U1545" s="516" t="str">
        <f>四年级坐位体前屈得分</f>
        <v/>
      </c>
      <c r="V1545" s="517" t="str">
        <f>四年级等级</f>
        <v/>
      </c>
      <c r="W1545" s="516" t="str">
        <f>四年级一分钟跳绳得分</f>
        <v/>
      </c>
      <c r="X1545" s="517" t="str">
        <f>四年级等级</f>
        <v/>
      </c>
      <c r="Y1545" s="515" t="str">
        <f>四年级仰卧起坐得分</f>
        <v/>
      </c>
      <c r="Z1545" s="518" t="str">
        <f>四年级等级</f>
        <v/>
      </c>
      <c r="AA1545" s="533"/>
      <c r="AB1545" s="515"/>
      <c r="AC1545" s="533" t="str">
        <f>四年级跳绳附加分</f>
        <v/>
      </c>
      <c r="AD1545" s="534" t="str">
        <f>四年级标准分</f>
        <v/>
      </c>
      <c r="AE1545" s="534" t="str">
        <f>四年级总分</f>
        <v/>
      </c>
      <c r="AF1545" s="517" t="str">
        <f>四年级等级</f>
        <v/>
      </c>
    </row>
    <row r="1546" spans="1:32">
      <c r="A1546" s="476">
        <v>423</v>
      </c>
      <c r="B1546" s="477">
        <v>4</v>
      </c>
      <c r="C1546" s="632"/>
      <c r="D1546" s="633"/>
      <c r="E1546" s="632"/>
      <c r="F1546" s="625"/>
      <c r="G1546" s="608"/>
      <c r="H1546" s="475"/>
      <c r="I1546" s="613"/>
      <c r="J1546" s="614"/>
      <c r="K1546" s="614"/>
      <c r="L1546" s="615"/>
      <c r="M1546" s="644"/>
      <c r="N1546" s="505" t="str">
        <f>四年级BMI</f>
        <v/>
      </c>
      <c r="O1546" s="499" t="str">
        <f>四年级BMI等级</f>
        <v/>
      </c>
      <c r="P1546" s="500" t="str">
        <f>四年级BMI得分</f>
        <v/>
      </c>
      <c r="Q1546" s="515" t="str">
        <f>四年级肺活量得分</f>
        <v/>
      </c>
      <c r="R1546" s="512" t="str">
        <f>四年级等级</f>
        <v/>
      </c>
      <c r="S1546" s="516" t="str">
        <f>四年级50米跑得分</f>
        <v/>
      </c>
      <c r="T1546" s="517" t="str">
        <f>四年级等级</f>
        <v/>
      </c>
      <c r="U1546" s="516" t="str">
        <f>四年级坐位体前屈得分</f>
        <v/>
      </c>
      <c r="V1546" s="517" t="str">
        <f>四年级等级</f>
        <v/>
      </c>
      <c r="W1546" s="516" t="str">
        <f>四年级一分钟跳绳得分</f>
        <v/>
      </c>
      <c r="X1546" s="517" t="str">
        <f>四年级等级</f>
        <v/>
      </c>
      <c r="Y1546" s="515" t="str">
        <f>四年级仰卧起坐得分</f>
        <v/>
      </c>
      <c r="Z1546" s="518" t="str">
        <f>四年级等级</f>
        <v/>
      </c>
      <c r="AA1546" s="533"/>
      <c r="AB1546" s="515"/>
      <c r="AC1546" s="533" t="str">
        <f>四年级跳绳附加分</f>
        <v/>
      </c>
      <c r="AD1546" s="534" t="str">
        <f>四年级标准分</f>
        <v/>
      </c>
      <c r="AE1546" s="534" t="str">
        <f>四年级总分</f>
        <v/>
      </c>
      <c r="AF1546" s="517" t="str">
        <f>四年级等级</f>
        <v/>
      </c>
    </row>
    <row r="1547" spans="1:32">
      <c r="A1547" s="476">
        <v>423</v>
      </c>
      <c r="B1547" s="477">
        <v>5</v>
      </c>
      <c r="C1547" s="632"/>
      <c r="D1547" s="633"/>
      <c r="E1547" s="632"/>
      <c r="F1547" s="625"/>
      <c r="G1547" s="608"/>
      <c r="H1547" s="475"/>
      <c r="I1547" s="613"/>
      <c r="J1547" s="614"/>
      <c r="K1547" s="614"/>
      <c r="L1547" s="615"/>
      <c r="M1547" s="644"/>
      <c r="N1547" s="505" t="str">
        <f>四年级BMI</f>
        <v/>
      </c>
      <c r="O1547" s="499" t="str">
        <f>四年级BMI等级</f>
        <v/>
      </c>
      <c r="P1547" s="500" t="str">
        <f>四年级BMI得分</f>
        <v/>
      </c>
      <c r="Q1547" s="515" t="str">
        <f>四年级肺活量得分</f>
        <v/>
      </c>
      <c r="R1547" s="512" t="str">
        <f>四年级等级</f>
        <v/>
      </c>
      <c r="S1547" s="516" t="str">
        <f>四年级50米跑得分</f>
        <v/>
      </c>
      <c r="T1547" s="517" t="str">
        <f>四年级等级</f>
        <v/>
      </c>
      <c r="U1547" s="516" t="str">
        <f>四年级坐位体前屈得分</f>
        <v/>
      </c>
      <c r="V1547" s="517" t="str">
        <f>四年级等级</f>
        <v/>
      </c>
      <c r="W1547" s="516" t="str">
        <f>四年级一分钟跳绳得分</f>
        <v/>
      </c>
      <c r="X1547" s="517" t="str">
        <f>四年级等级</f>
        <v/>
      </c>
      <c r="Y1547" s="515" t="str">
        <f>四年级仰卧起坐得分</f>
        <v/>
      </c>
      <c r="Z1547" s="518" t="str">
        <f>四年级等级</f>
        <v/>
      </c>
      <c r="AA1547" s="533"/>
      <c r="AB1547" s="515"/>
      <c r="AC1547" s="533" t="str">
        <f>四年级跳绳附加分</f>
        <v/>
      </c>
      <c r="AD1547" s="534" t="str">
        <f>四年级标准分</f>
        <v/>
      </c>
      <c r="AE1547" s="534" t="str">
        <f>四年级总分</f>
        <v/>
      </c>
      <c r="AF1547" s="517" t="str">
        <f>四年级等级</f>
        <v/>
      </c>
    </row>
    <row r="1548" spans="1:32">
      <c r="A1548" s="476">
        <v>423</v>
      </c>
      <c r="B1548" s="477">
        <v>6</v>
      </c>
      <c r="C1548" s="632"/>
      <c r="D1548" s="633"/>
      <c r="E1548" s="632"/>
      <c r="F1548" s="625"/>
      <c r="G1548" s="608"/>
      <c r="H1548" s="475"/>
      <c r="I1548" s="613"/>
      <c r="J1548" s="614"/>
      <c r="K1548" s="614"/>
      <c r="L1548" s="615"/>
      <c r="M1548" s="644"/>
      <c r="N1548" s="505" t="str">
        <f>四年级BMI</f>
        <v/>
      </c>
      <c r="O1548" s="499" t="str">
        <f>四年级BMI等级</f>
        <v/>
      </c>
      <c r="P1548" s="500" t="str">
        <f>四年级BMI得分</f>
        <v/>
      </c>
      <c r="Q1548" s="515" t="str">
        <f>四年级肺活量得分</f>
        <v/>
      </c>
      <c r="R1548" s="512" t="str">
        <f>四年级等级</f>
        <v/>
      </c>
      <c r="S1548" s="516" t="str">
        <f>四年级50米跑得分</f>
        <v/>
      </c>
      <c r="T1548" s="517" t="str">
        <f>四年级等级</f>
        <v/>
      </c>
      <c r="U1548" s="516" t="str">
        <f>四年级坐位体前屈得分</f>
        <v/>
      </c>
      <c r="V1548" s="517" t="str">
        <f>四年级等级</f>
        <v/>
      </c>
      <c r="W1548" s="516" t="str">
        <f>四年级一分钟跳绳得分</f>
        <v/>
      </c>
      <c r="X1548" s="517" t="str">
        <f>四年级等级</f>
        <v/>
      </c>
      <c r="Y1548" s="515" t="str">
        <f>四年级仰卧起坐得分</f>
        <v/>
      </c>
      <c r="Z1548" s="518" t="str">
        <f>四年级等级</f>
        <v/>
      </c>
      <c r="AA1548" s="533"/>
      <c r="AB1548" s="515"/>
      <c r="AC1548" s="533" t="str">
        <f>四年级跳绳附加分</f>
        <v/>
      </c>
      <c r="AD1548" s="534" t="str">
        <f>四年级标准分</f>
        <v/>
      </c>
      <c r="AE1548" s="534" t="str">
        <f>四年级总分</f>
        <v/>
      </c>
      <c r="AF1548" s="517" t="str">
        <f>四年级等级</f>
        <v/>
      </c>
    </row>
    <row r="1549" spans="1:32">
      <c r="A1549" s="476">
        <v>423</v>
      </c>
      <c r="B1549" s="477">
        <v>7</v>
      </c>
      <c r="C1549" s="632"/>
      <c r="D1549" s="633"/>
      <c r="E1549" s="632"/>
      <c r="F1549" s="625"/>
      <c r="G1549" s="608"/>
      <c r="H1549" s="475"/>
      <c r="I1549" s="613"/>
      <c r="J1549" s="614"/>
      <c r="K1549" s="614"/>
      <c r="L1549" s="615"/>
      <c r="M1549" s="644"/>
      <c r="N1549" s="505" t="str">
        <f>四年级BMI</f>
        <v/>
      </c>
      <c r="O1549" s="499" t="str">
        <f>四年级BMI等级</f>
        <v/>
      </c>
      <c r="P1549" s="500" t="str">
        <f>四年级BMI得分</f>
        <v/>
      </c>
      <c r="Q1549" s="515" t="str">
        <f>四年级肺活量得分</f>
        <v/>
      </c>
      <c r="R1549" s="512" t="str">
        <f>四年级等级</f>
        <v/>
      </c>
      <c r="S1549" s="516" t="str">
        <f>四年级50米跑得分</f>
        <v/>
      </c>
      <c r="T1549" s="517" t="str">
        <f>四年级等级</f>
        <v/>
      </c>
      <c r="U1549" s="516" t="str">
        <f>四年级坐位体前屈得分</f>
        <v/>
      </c>
      <c r="V1549" s="517" t="str">
        <f>四年级等级</f>
        <v/>
      </c>
      <c r="W1549" s="516" t="str">
        <f>四年级一分钟跳绳得分</f>
        <v/>
      </c>
      <c r="X1549" s="517" t="str">
        <f>四年级等级</f>
        <v/>
      </c>
      <c r="Y1549" s="515" t="str">
        <f>四年级仰卧起坐得分</f>
        <v/>
      </c>
      <c r="Z1549" s="518" t="str">
        <f>四年级等级</f>
        <v/>
      </c>
      <c r="AA1549" s="533"/>
      <c r="AB1549" s="515"/>
      <c r="AC1549" s="533" t="str">
        <f>四年级跳绳附加分</f>
        <v/>
      </c>
      <c r="AD1549" s="534" t="str">
        <f>四年级标准分</f>
        <v/>
      </c>
      <c r="AE1549" s="534" t="str">
        <f>四年级总分</f>
        <v/>
      </c>
      <c r="AF1549" s="517" t="str">
        <f>四年级等级</f>
        <v/>
      </c>
    </row>
    <row r="1550" spans="1:32">
      <c r="A1550" s="476">
        <v>423</v>
      </c>
      <c r="B1550" s="477">
        <v>8</v>
      </c>
      <c r="C1550" s="632"/>
      <c r="D1550" s="633"/>
      <c r="E1550" s="632"/>
      <c r="F1550" s="625"/>
      <c r="G1550" s="608"/>
      <c r="H1550" s="475"/>
      <c r="I1550" s="613"/>
      <c r="J1550" s="614"/>
      <c r="K1550" s="614"/>
      <c r="L1550" s="615"/>
      <c r="M1550" s="644"/>
      <c r="N1550" s="505" t="str">
        <f>四年级BMI</f>
        <v/>
      </c>
      <c r="O1550" s="499" t="str">
        <f>四年级BMI等级</f>
        <v/>
      </c>
      <c r="P1550" s="500" t="str">
        <f>四年级BMI得分</f>
        <v/>
      </c>
      <c r="Q1550" s="515" t="str">
        <f>四年级肺活量得分</f>
        <v/>
      </c>
      <c r="R1550" s="512" t="str">
        <f>四年级等级</f>
        <v/>
      </c>
      <c r="S1550" s="516" t="str">
        <f>四年级50米跑得分</f>
        <v/>
      </c>
      <c r="T1550" s="517" t="str">
        <f>四年级等级</f>
        <v/>
      </c>
      <c r="U1550" s="516" t="str">
        <f>四年级坐位体前屈得分</f>
        <v/>
      </c>
      <c r="V1550" s="517" t="str">
        <f>四年级等级</f>
        <v/>
      </c>
      <c r="W1550" s="516" t="str">
        <f>四年级一分钟跳绳得分</f>
        <v/>
      </c>
      <c r="X1550" s="517" t="str">
        <f>四年级等级</f>
        <v/>
      </c>
      <c r="Y1550" s="515" t="str">
        <f>四年级仰卧起坐得分</f>
        <v/>
      </c>
      <c r="Z1550" s="518" t="str">
        <f>四年级等级</f>
        <v/>
      </c>
      <c r="AA1550" s="533"/>
      <c r="AB1550" s="515"/>
      <c r="AC1550" s="533" t="str">
        <f>四年级跳绳附加分</f>
        <v/>
      </c>
      <c r="AD1550" s="534" t="str">
        <f>四年级标准分</f>
        <v/>
      </c>
      <c r="AE1550" s="534" t="str">
        <f>四年级总分</f>
        <v/>
      </c>
      <c r="AF1550" s="517" t="str">
        <f>四年级等级</f>
        <v/>
      </c>
    </row>
    <row r="1551" spans="1:32">
      <c r="A1551" s="476">
        <v>423</v>
      </c>
      <c r="B1551" s="477">
        <v>9</v>
      </c>
      <c r="C1551" s="632"/>
      <c r="D1551" s="633"/>
      <c r="E1551" s="632"/>
      <c r="F1551" s="625"/>
      <c r="G1551" s="608"/>
      <c r="H1551" s="475"/>
      <c r="I1551" s="613"/>
      <c r="J1551" s="614"/>
      <c r="K1551" s="614"/>
      <c r="L1551" s="615"/>
      <c r="M1551" s="644"/>
      <c r="N1551" s="505" t="str">
        <f>四年级BMI</f>
        <v/>
      </c>
      <c r="O1551" s="499" t="str">
        <f>四年级BMI等级</f>
        <v/>
      </c>
      <c r="P1551" s="500" t="str">
        <f>四年级BMI得分</f>
        <v/>
      </c>
      <c r="Q1551" s="515" t="str">
        <f>四年级肺活量得分</f>
        <v/>
      </c>
      <c r="R1551" s="512" t="str">
        <f>四年级等级</f>
        <v/>
      </c>
      <c r="S1551" s="516" t="str">
        <f>四年级50米跑得分</f>
        <v/>
      </c>
      <c r="T1551" s="517" t="str">
        <f>四年级等级</f>
        <v/>
      </c>
      <c r="U1551" s="516" t="str">
        <f>四年级坐位体前屈得分</f>
        <v/>
      </c>
      <c r="V1551" s="517" t="str">
        <f>四年级等级</f>
        <v/>
      </c>
      <c r="W1551" s="516" t="str">
        <f>四年级一分钟跳绳得分</f>
        <v/>
      </c>
      <c r="X1551" s="517" t="str">
        <f>四年级等级</f>
        <v/>
      </c>
      <c r="Y1551" s="515" t="str">
        <f>四年级仰卧起坐得分</f>
        <v/>
      </c>
      <c r="Z1551" s="518" t="str">
        <f>四年级等级</f>
        <v/>
      </c>
      <c r="AA1551" s="533"/>
      <c r="AB1551" s="515"/>
      <c r="AC1551" s="533" t="str">
        <f>四年级跳绳附加分</f>
        <v/>
      </c>
      <c r="AD1551" s="534" t="str">
        <f>四年级标准分</f>
        <v/>
      </c>
      <c r="AE1551" s="534" t="str">
        <f>四年级总分</f>
        <v/>
      </c>
      <c r="AF1551" s="517" t="str">
        <f>四年级等级</f>
        <v/>
      </c>
    </row>
    <row r="1552" spans="1:32">
      <c r="A1552" s="476">
        <v>423</v>
      </c>
      <c r="B1552" s="477">
        <v>10</v>
      </c>
      <c r="C1552" s="632"/>
      <c r="D1552" s="633"/>
      <c r="E1552" s="632"/>
      <c r="F1552" s="625"/>
      <c r="G1552" s="608"/>
      <c r="H1552" s="475"/>
      <c r="I1552" s="613"/>
      <c r="J1552" s="614"/>
      <c r="K1552" s="614"/>
      <c r="L1552" s="615"/>
      <c r="M1552" s="644"/>
      <c r="N1552" s="505" t="str">
        <f>四年级BMI</f>
        <v/>
      </c>
      <c r="O1552" s="499" t="str">
        <f>四年级BMI等级</f>
        <v/>
      </c>
      <c r="P1552" s="500" t="str">
        <f>四年级BMI得分</f>
        <v/>
      </c>
      <c r="Q1552" s="515" t="str">
        <f>四年级肺活量得分</f>
        <v/>
      </c>
      <c r="R1552" s="512" t="str">
        <f>四年级等级</f>
        <v/>
      </c>
      <c r="S1552" s="516" t="str">
        <f>四年级50米跑得分</f>
        <v/>
      </c>
      <c r="T1552" s="517" t="str">
        <f>四年级等级</f>
        <v/>
      </c>
      <c r="U1552" s="516" t="str">
        <f>四年级坐位体前屈得分</f>
        <v/>
      </c>
      <c r="V1552" s="517" t="str">
        <f>四年级等级</f>
        <v/>
      </c>
      <c r="W1552" s="516" t="str">
        <f>四年级一分钟跳绳得分</f>
        <v/>
      </c>
      <c r="X1552" s="517" t="str">
        <f>四年级等级</f>
        <v/>
      </c>
      <c r="Y1552" s="515" t="str">
        <f>四年级仰卧起坐得分</f>
        <v/>
      </c>
      <c r="Z1552" s="518" t="str">
        <f>四年级等级</f>
        <v/>
      </c>
      <c r="AA1552" s="533"/>
      <c r="AB1552" s="515"/>
      <c r="AC1552" s="533" t="str">
        <f>四年级跳绳附加分</f>
        <v/>
      </c>
      <c r="AD1552" s="534" t="str">
        <f>四年级标准分</f>
        <v/>
      </c>
      <c r="AE1552" s="534" t="str">
        <f>四年级总分</f>
        <v/>
      </c>
      <c r="AF1552" s="517" t="str">
        <f>四年级等级</f>
        <v/>
      </c>
    </row>
    <row r="1553" spans="1:32">
      <c r="A1553" s="476">
        <v>423</v>
      </c>
      <c r="B1553" s="477">
        <v>11</v>
      </c>
      <c r="C1553" s="632"/>
      <c r="D1553" s="633"/>
      <c r="E1553" s="632"/>
      <c r="F1553" s="625"/>
      <c r="G1553" s="608"/>
      <c r="H1553" s="475"/>
      <c r="I1553" s="613"/>
      <c r="J1553" s="614"/>
      <c r="K1553" s="614"/>
      <c r="L1553" s="615"/>
      <c r="M1553" s="644"/>
      <c r="N1553" s="505" t="str">
        <f>四年级BMI</f>
        <v/>
      </c>
      <c r="O1553" s="499" t="str">
        <f>四年级BMI等级</f>
        <v/>
      </c>
      <c r="P1553" s="500" t="str">
        <f>四年级BMI得分</f>
        <v/>
      </c>
      <c r="Q1553" s="515" t="str">
        <f>四年级肺活量得分</f>
        <v/>
      </c>
      <c r="R1553" s="512" t="str">
        <f>四年级等级</f>
        <v/>
      </c>
      <c r="S1553" s="516" t="str">
        <f>四年级50米跑得分</f>
        <v/>
      </c>
      <c r="T1553" s="517" t="str">
        <f>四年级等级</f>
        <v/>
      </c>
      <c r="U1553" s="516" t="str">
        <f>四年级坐位体前屈得分</f>
        <v/>
      </c>
      <c r="V1553" s="517" t="str">
        <f>四年级等级</f>
        <v/>
      </c>
      <c r="W1553" s="516" t="str">
        <f>四年级一分钟跳绳得分</f>
        <v/>
      </c>
      <c r="X1553" s="517" t="str">
        <f>四年级等级</f>
        <v/>
      </c>
      <c r="Y1553" s="515" t="str">
        <f>四年级仰卧起坐得分</f>
        <v/>
      </c>
      <c r="Z1553" s="518" t="str">
        <f>四年级等级</f>
        <v/>
      </c>
      <c r="AA1553" s="533"/>
      <c r="AB1553" s="515"/>
      <c r="AC1553" s="533" t="str">
        <f>四年级跳绳附加分</f>
        <v/>
      </c>
      <c r="AD1553" s="534" t="str">
        <f>四年级标准分</f>
        <v/>
      </c>
      <c r="AE1553" s="534" t="str">
        <f>四年级总分</f>
        <v/>
      </c>
      <c r="AF1553" s="517" t="str">
        <f>四年级等级</f>
        <v/>
      </c>
    </row>
    <row r="1554" spans="1:32">
      <c r="A1554" s="476">
        <v>423</v>
      </c>
      <c r="B1554" s="477">
        <v>12</v>
      </c>
      <c r="C1554" s="632"/>
      <c r="D1554" s="633"/>
      <c r="E1554" s="632"/>
      <c r="F1554" s="625"/>
      <c r="G1554" s="608"/>
      <c r="H1554" s="475"/>
      <c r="I1554" s="613"/>
      <c r="J1554" s="614"/>
      <c r="K1554" s="614"/>
      <c r="L1554" s="615"/>
      <c r="M1554" s="644"/>
      <c r="N1554" s="505" t="str">
        <f>四年级BMI</f>
        <v/>
      </c>
      <c r="O1554" s="499" t="str">
        <f>四年级BMI等级</f>
        <v/>
      </c>
      <c r="P1554" s="500" t="str">
        <f>四年级BMI得分</f>
        <v/>
      </c>
      <c r="Q1554" s="515" t="str">
        <f>四年级肺活量得分</f>
        <v/>
      </c>
      <c r="R1554" s="512" t="str">
        <f>四年级等级</f>
        <v/>
      </c>
      <c r="S1554" s="516" t="str">
        <f>四年级50米跑得分</f>
        <v/>
      </c>
      <c r="T1554" s="517" t="str">
        <f>四年级等级</f>
        <v/>
      </c>
      <c r="U1554" s="516" t="str">
        <f>四年级坐位体前屈得分</f>
        <v/>
      </c>
      <c r="V1554" s="517" t="str">
        <f>四年级等级</f>
        <v/>
      </c>
      <c r="W1554" s="516" t="str">
        <f>四年级一分钟跳绳得分</f>
        <v/>
      </c>
      <c r="X1554" s="517" t="str">
        <f>四年级等级</f>
        <v/>
      </c>
      <c r="Y1554" s="515" t="str">
        <f>四年级仰卧起坐得分</f>
        <v/>
      </c>
      <c r="Z1554" s="518" t="str">
        <f>四年级等级</f>
        <v/>
      </c>
      <c r="AA1554" s="533"/>
      <c r="AB1554" s="515"/>
      <c r="AC1554" s="533" t="str">
        <f>四年级跳绳附加分</f>
        <v/>
      </c>
      <c r="AD1554" s="534" t="str">
        <f>四年级标准分</f>
        <v/>
      </c>
      <c r="AE1554" s="534" t="str">
        <f>四年级总分</f>
        <v/>
      </c>
      <c r="AF1554" s="517" t="str">
        <f>四年级等级</f>
        <v/>
      </c>
    </row>
    <row r="1555" spans="1:32">
      <c r="A1555" s="476">
        <v>423</v>
      </c>
      <c r="B1555" s="477">
        <v>13</v>
      </c>
      <c r="C1555" s="632"/>
      <c r="D1555" s="633"/>
      <c r="E1555" s="632"/>
      <c r="F1555" s="625"/>
      <c r="G1555" s="608"/>
      <c r="H1555" s="475"/>
      <c r="I1555" s="613"/>
      <c r="J1555" s="614"/>
      <c r="K1555" s="614"/>
      <c r="L1555" s="615"/>
      <c r="M1555" s="644"/>
      <c r="N1555" s="505" t="str">
        <f>四年级BMI</f>
        <v/>
      </c>
      <c r="O1555" s="499" t="str">
        <f>四年级BMI等级</f>
        <v/>
      </c>
      <c r="P1555" s="500" t="str">
        <f>四年级BMI得分</f>
        <v/>
      </c>
      <c r="Q1555" s="515" t="str">
        <f>四年级肺活量得分</f>
        <v/>
      </c>
      <c r="R1555" s="512" t="str">
        <f>四年级等级</f>
        <v/>
      </c>
      <c r="S1555" s="516" t="str">
        <f>四年级50米跑得分</f>
        <v/>
      </c>
      <c r="T1555" s="517" t="str">
        <f>四年级等级</f>
        <v/>
      </c>
      <c r="U1555" s="516" t="str">
        <f>四年级坐位体前屈得分</f>
        <v/>
      </c>
      <c r="V1555" s="517" t="str">
        <f>四年级等级</f>
        <v/>
      </c>
      <c r="W1555" s="516" t="str">
        <f>四年级一分钟跳绳得分</f>
        <v/>
      </c>
      <c r="X1555" s="517" t="str">
        <f>四年级等级</f>
        <v/>
      </c>
      <c r="Y1555" s="515" t="str">
        <f>四年级仰卧起坐得分</f>
        <v/>
      </c>
      <c r="Z1555" s="518" t="str">
        <f>四年级等级</f>
        <v/>
      </c>
      <c r="AA1555" s="533"/>
      <c r="AB1555" s="515"/>
      <c r="AC1555" s="533" t="str">
        <f>四年级跳绳附加分</f>
        <v/>
      </c>
      <c r="AD1555" s="534" t="str">
        <f>四年级标准分</f>
        <v/>
      </c>
      <c r="AE1555" s="534" t="str">
        <f>四年级总分</f>
        <v/>
      </c>
      <c r="AF1555" s="517" t="str">
        <f>四年级等级</f>
        <v/>
      </c>
    </row>
    <row r="1556" spans="1:32">
      <c r="A1556" s="476">
        <v>423</v>
      </c>
      <c r="B1556" s="477">
        <v>14</v>
      </c>
      <c r="C1556" s="632"/>
      <c r="D1556" s="633"/>
      <c r="E1556" s="632"/>
      <c r="F1556" s="625"/>
      <c r="G1556" s="608"/>
      <c r="H1556" s="475"/>
      <c r="I1556" s="613"/>
      <c r="J1556" s="614"/>
      <c r="K1556" s="614"/>
      <c r="L1556" s="615"/>
      <c r="M1556" s="644"/>
      <c r="N1556" s="505" t="str">
        <f>四年级BMI</f>
        <v/>
      </c>
      <c r="O1556" s="499" t="str">
        <f>四年级BMI等级</f>
        <v/>
      </c>
      <c r="P1556" s="500" t="str">
        <f>四年级BMI得分</f>
        <v/>
      </c>
      <c r="Q1556" s="515" t="str">
        <f>四年级肺活量得分</f>
        <v/>
      </c>
      <c r="R1556" s="512" t="str">
        <f>四年级等级</f>
        <v/>
      </c>
      <c r="S1556" s="516" t="str">
        <f>四年级50米跑得分</f>
        <v/>
      </c>
      <c r="T1556" s="517" t="str">
        <f>四年级等级</f>
        <v/>
      </c>
      <c r="U1556" s="516" t="str">
        <f>四年级坐位体前屈得分</f>
        <v/>
      </c>
      <c r="V1556" s="517" t="str">
        <f>四年级等级</f>
        <v/>
      </c>
      <c r="W1556" s="516" t="str">
        <f>四年级一分钟跳绳得分</f>
        <v/>
      </c>
      <c r="X1556" s="517" t="str">
        <f>四年级等级</f>
        <v/>
      </c>
      <c r="Y1556" s="515" t="str">
        <f>四年级仰卧起坐得分</f>
        <v/>
      </c>
      <c r="Z1556" s="518" t="str">
        <f>四年级等级</f>
        <v/>
      </c>
      <c r="AA1556" s="533"/>
      <c r="AB1556" s="515"/>
      <c r="AC1556" s="533" t="str">
        <f>四年级跳绳附加分</f>
        <v/>
      </c>
      <c r="AD1556" s="534" t="str">
        <f>四年级标准分</f>
        <v/>
      </c>
      <c r="AE1556" s="534" t="str">
        <f>四年级总分</f>
        <v/>
      </c>
      <c r="AF1556" s="517" t="str">
        <f>四年级等级</f>
        <v/>
      </c>
    </row>
    <row r="1557" spans="1:32">
      <c r="A1557" s="476">
        <v>423</v>
      </c>
      <c r="B1557" s="477">
        <v>15</v>
      </c>
      <c r="C1557" s="632"/>
      <c r="D1557" s="633"/>
      <c r="E1557" s="632"/>
      <c r="F1557" s="625"/>
      <c r="G1557" s="608"/>
      <c r="H1557" s="475"/>
      <c r="I1557" s="613"/>
      <c r="J1557" s="614"/>
      <c r="K1557" s="614"/>
      <c r="L1557" s="615"/>
      <c r="M1557" s="644"/>
      <c r="N1557" s="505" t="str">
        <f>四年级BMI</f>
        <v/>
      </c>
      <c r="O1557" s="499" t="str">
        <f>四年级BMI等级</f>
        <v/>
      </c>
      <c r="P1557" s="500" t="str">
        <f>四年级BMI得分</f>
        <v/>
      </c>
      <c r="Q1557" s="515" t="str">
        <f>四年级肺活量得分</f>
        <v/>
      </c>
      <c r="R1557" s="512" t="str">
        <f>四年级等级</f>
        <v/>
      </c>
      <c r="S1557" s="516" t="str">
        <f>四年级50米跑得分</f>
        <v/>
      </c>
      <c r="T1557" s="517" t="str">
        <f>四年级等级</f>
        <v/>
      </c>
      <c r="U1557" s="516" t="str">
        <f>四年级坐位体前屈得分</f>
        <v/>
      </c>
      <c r="V1557" s="517" t="str">
        <f>四年级等级</f>
        <v/>
      </c>
      <c r="W1557" s="516" t="str">
        <f>四年级一分钟跳绳得分</f>
        <v/>
      </c>
      <c r="X1557" s="517" t="str">
        <f>四年级等级</f>
        <v/>
      </c>
      <c r="Y1557" s="515" t="str">
        <f>四年级仰卧起坐得分</f>
        <v/>
      </c>
      <c r="Z1557" s="518" t="str">
        <f>四年级等级</f>
        <v/>
      </c>
      <c r="AA1557" s="533"/>
      <c r="AB1557" s="515"/>
      <c r="AC1557" s="533" t="str">
        <f>四年级跳绳附加分</f>
        <v/>
      </c>
      <c r="AD1557" s="534" t="str">
        <f>四年级标准分</f>
        <v/>
      </c>
      <c r="AE1557" s="534" t="str">
        <f>四年级总分</f>
        <v/>
      </c>
      <c r="AF1557" s="517" t="str">
        <f>四年级等级</f>
        <v/>
      </c>
    </row>
    <row r="1558" spans="1:32">
      <c r="A1558" s="476">
        <v>423</v>
      </c>
      <c r="B1558" s="477">
        <v>16</v>
      </c>
      <c r="C1558" s="632"/>
      <c r="D1558" s="633"/>
      <c r="E1558" s="632"/>
      <c r="F1558" s="625"/>
      <c r="G1558" s="608"/>
      <c r="H1558" s="475"/>
      <c r="I1558" s="613"/>
      <c r="J1558" s="614"/>
      <c r="K1558" s="614"/>
      <c r="L1558" s="615"/>
      <c r="M1558" s="644"/>
      <c r="N1558" s="505" t="str">
        <f>四年级BMI</f>
        <v/>
      </c>
      <c r="O1558" s="499" t="str">
        <f>四年级BMI等级</f>
        <v/>
      </c>
      <c r="P1558" s="500" t="str">
        <f>四年级BMI得分</f>
        <v/>
      </c>
      <c r="Q1558" s="515" t="str">
        <f>四年级肺活量得分</f>
        <v/>
      </c>
      <c r="R1558" s="512" t="str">
        <f>四年级等级</f>
        <v/>
      </c>
      <c r="S1558" s="516" t="str">
        <f>四年级50米跑得分</f>
        <v/>
      </c>
      <c r="T1558" s="517" t="str">
        <f>四年级等级</f>
        <v/>
      </c>
      <c r="U1558" s="516" t="str">
        <f>四年级坐位体前屈得分</f>
        <v/>
      </c>
      <c r="V1558" s="517" t="str">
        <f>四年级等级</f>
        <v/>
      </c>
      <c r="W1558" s="516" t="str">
        <f>四年级一分钟跳绳得分</f>
        <v/>
      </c>
      <c r="X1558" s="517" t="str">
        <f>四年级等级</f>
        <v/>
      </c>
      <c r="Y1558" s="515" t="str">
        <f>四年级仰卧起坐得分</f>
        <v/>
      </c>
      <c r="Z1558" s="518" t="str">
        <f>四年级等级</f>
        <v/>
      </c>
      <c r="AA1558" s="533"/>
      <c r="AB1558" s="515"/>
      <c r="AC1558" s="533" t="str">
        <f>四年级跳绳附加分</f>
        <v/>
      </c>
      <c r="AD1558" s="534" t="str">
        <f>四年级标准分</f>
        <v/>
      </c>
      <c r="AE1558" s="534" t="str">
        <f>四年级总分</f>
        <v/>
      </c>
      <c r="AF1558" s="517" t="str">
        <f>四年级等级</f>
        <v/>
      </c>
    </row>
    <row r="1559" spans="1:32">
      <c r="A1559" s="476">
        <v>423</v>
      </c>
      <c r="B1559" s="477">
        <v>17</v>
      </c>
      <c r="C1559" s="632"/>
      <c r="D1559" s="633"/>
      <c r="E1559" s="632"/>
      <c r="F1559" s="625"/>
      <c r="G1559" s="608"/>
      <c r="H1559" s="475"/>
      <c r="I1559" s="613"/>
      <c r="J1559" s="614"/>
      <c r="K1559" s="614"/>
      <c r="L1559" s="615"/>
      <c r="M1559" s="644"/>
      <c r="N1559" s="505" t="str">
        <f>四年级BMI</f>
        <v/>
      </c>
      <c r="O1559" s="499" t="str">
        <f>四年级BMI等级</f>
        <v/>
      </c>
      <c r="P1559" s="500" t="str">
        <f>四年级BMI得分</f>
        <v/>
      </c>
      <c r="Q1559" s="515" t="str">
        <f>四年级肺活量得分</f>
        <v/>
      </c>
      <c r="R1559" s="512" t="str">
        <f>四年级等级</f>
        <v/>
      </c>
      <c r="S1559" s="516" t="str">
        <f>四年级50米跑得分</f>
        <v/>
      </c>
      <c r="T1559" s="517" t="str">
        <f>四年级等级</f>
        <v/>
      </c>
      <c r="U1559" s="516" t="str">
        <f>四年级坐位体前屈得分</f>
        <v/>
      </c>
      <c r="V1559" s="517" t="str">
        <f>四年级等级</f>
        <v/>
      </c>
      <c r="W1559" s="516" t="str">
        <f>四年级一分钟跳绳得分</f>
        <v/>
      </c>
      <c r="X1559" s="517" t="str">
        <f>四年级等级</f>
        <v/>
      </c>
      <c r="Y1559" s="515" t="str">
        <f>四年级仰卧起坐得分</f>
        <v/>
      </c>
      <c r="Z1559" s="518" t="str">
        <f>四年级等级</f>
        <v/>
      </c>
      <c r="AA1559" s="533"/>
      <c r="AB1559" s="515"/>
      <c r="AC1559" s="533" t="str">
        <f>四年级跳绳附加分</f>
        <v/>
      </c>
      <c r="AD1559" s="534" t="str">
        <f>四年级标准分</f>
        <v/>
      </c>
      <c r="AE1559" s="534" t="str">
        <f>四年级总分</f>
        <v/>
      </c>
      <c r="AF1559" s="517" t="str">
        <f>四年级等级</f>
        <v/>
      </c>
    </row>
    <row r="1560" spans="1:32">
      <c r="A1560" s="476">
        <v>423</v>
      </c>
      <c r="B1560" s="477">
        <v>18</v>
      </c>
      <c r="C1560" s="632"/>
      <c r="D1560" s="633"/>
      <c r="E1560" s="632"/>
      <c r="F1560" s="625"/>
      <c r="G1560" s="608"/>
      <c r="H1560" s="475"/>
      <c r="I1560" s="613"/>
      <c r="J1560" s="614"/>
      <c r="K1560" s="614"/>
      <c r="L1560" s="615"/>
      <c r="M1560" s="644"/>
      <c r="N1560" s="505" t="str">
        <f>四年级BMI</f>
        <v/>
      </c>
      <c r="O1560" s="499" t="str">
        <f>四年级BMI等级</f>
        <v/>
      </c>
      <c r="P1560" s="500" t="str">
        <f>四年级BMI得分</f>
        <v/>
      </c>
      <c r="Q1560" s="515" t="str">
        <f>四年级肺活量得分</f>
        <v/>
      </c>
      <c r="R1560" s="512" t="str">
        <f>四年级等级</f>
        <v/>
      </c>
      <c r="S1560" s="516" t="str">
        <f>四年级50米跑得分</f>
        <v/>
      </c>
      <c r="T1560" s="517" t="str">
        <f>四年级等级</f>
        <v/>
      </c>
      <c r="U1560" s="516" t="str">
        <f>四年级坐位体前屈得分</f>
        <v/>
      </c>
      <c r="V1560" s="517" t="str">
        <f>四年级等级</f>
        <v/>
      </c>
      <c r="W1560" s="516" t="str">
        <f>四年级一分钟跳绳得分</f>
        <v/>
      </c>
      <c r="X1560" s="517" t="str">
        <f>四年级等级</f>
        <v/>
      </c>
      <c r="Y1560" s="515" t="str">
        <f>四年级仰卧起坐得分</f>
        <v/>
      </c>
      <c r="Z1560" s="518" t="str">
        <f>四年级等级</f>
        <v/>
      </c>
      <c r="AA1560" s="533"/>
      <c r="AB1560" s="515"/>
      <c r="AC1560" s="533" t="str">
        <f>四年级跳绳附加分</f>
        <v/>
      </c>
      <c r="AD1560" s="534" t="str">
        <f>四年级标准分</f>
        <v/>
      </c>
      <c r="AE1560" s="534" t="str">
        <f>四年级总分</f>
        <v/>
      </c>
      <c r="AF1560" s="517" t="str">
        <f>四年级等级</f>
        <v/>
      </c>
    </row>
    <row r="1561" spans="1:32">
      <c r="A1561" s="476">
        <v>423</v>
      </c>
      <c r="B1561" s="477">
        <v>19</v>
      </c>
      <c r="C1561" s="632"/>
      <c r="D1561" s="633"/>
      <c r="E1561" s="632"/>
      <c r="F1561" s="625"/>
      <c r="G1561" s="608"/>
      <c r="H1561" s="475"/>
      <c r="I1561" s="613"/>
      <c r="J1561" s="614"/>
      <c r="K1561" s="614"/>
      <c r="L1561" s="615"/>
      <c r="M1561" s="644"/>
      <c r="N1561" s="505" t="str">
        <f>四年级BMI</f>
        <v/>
      </c>
      <c r="O1561" s="499" t="str">
        <f>四年级BMI等级</f>
        <v/>
      </c>
      <c r="P1561" s="500" t="str">
        <f>四年级BMI得分</f>
        <v/>
      </c>
      <c r="Q1561" s="515" t="str">
        <f>四年级肺活量得分</f>
        <v/>
      </c>
      <c r="R1561" s="512" t="str">
        <f>四年级等级</f>
        <v/>
      </c>
      <c r="S1561" s="516" t="str">
        <f>四年级50米跑得分</f>
        <v/>
      </c>
      <c r="T1561" s="517" t="str">
        <f>四年级等级</f>
        <v/>
      </c>
      <c r="U1561" s="516" t="str">
        <f>四年级坐位体前屈得分</f>
        <v/>
      </c>
      <c r="V1561" s="517" t="str">
        <f>四年级等级</f>
        <v/>
      </c>
      <c r="W1561" s="516" t="str">
        <f>四年级一分钟跳绳得分</f>
        <v/>
      </c>
      <c r="X1561" s="517" t="str">
        <f>四年级等级</f>
        <v/>
      </c>
      <c r="Y1561" s="515" t="str">
        <f>四年级仰卧起坐得分</f>
        <v/>
      </c>
      <c r="Z1561" s="518" t="str">
        <f>四年级等级</f>
        <v/>
      </c>
      <c r="AA1561" s="533"/>
      <c r="AB1561" s="515"/>
      <c r="AC1561" s="533" t="str">
        <f>四年级跳绳附加分</f>
        <v/>
      </c>
      <c r="AD1561" s="534" t="str">
        <f>四年级标准分</f>
        <v/>
      </c>
      <c r="AE1561" s="534" t="str">
        <f>四年级总分</f>
        <v/>
      </c>
      <c r="AF1561" s="517" t="str">
        <f>四年级等级</f>
        <v/>
      </c>
    </row>
    <row r="1562" spans="1:32">
      <c r="A1562" s="476">
        <v>423</v>
      </c>
      <c r="B1562" s="477">
        <v>20</v>
      </c>
      <c r="C1562" s="632"/>
      <c r="D1562" s="633"/>
      <c r="E1562" s="632"/>
      <c r="F1562" s="625"/>
      <c r="G1562" s="608"/>
      <c r="H1562" s="475"/>
      <c r="I1562" s="613"/>
      <c r="J1562" s="614"/>
      <c r="K1562" s="614"/>
      <c r="L1562" s="615"/>
      <c r="M1562" s="644"/>
      <c r="N1562" s="505" t="str">
        <f>四年级BMI</f>
        <v/>
      </c>
      <c r="O1562" s="499" t="str">
        <f>四年级BMI等级</f>
        <v/>
      </c>
      <c r="P1562" s="500" t="str">
        <f>四年级BMI得分</f>
        <v/>
      </c>
      <c r="Q1562" s="515" t="str">
        <f>四年级肺活量得分</f>
        <v/>
      </c>
      <c r="R1562" s="512" t="str">
        <f>四年级等级</f>
        <v/>
      </c>
      <c r="S1562" s="516" t="str">
        <f>四年级50米跑得分</f>
        <v/>
      </c>
      <c r="T1562" s="517" t="str">
        <f>四年级等级</f>
        <v/>
      </c>
      <c r="U1562" s="516" t="str">
        <f>四年级坐位体前屈得分</f>
        <v/>
      </c>
      <c r="V1562" s="517" t="str">
        <f>四年级等级</f>
        <v/>
      </c>
      <c r="W1562" s="516" t="str">
        <f>四年级一分钟跳绳得分</f>
        <v/>
      </c>
      <c r="X1562" s="517" t="str">
        <f>四年级等级</f>
        <v/>
      </c>
      <c r="Y1562" s="515" t="str">
        <f>四年级仰卧起坐得分</f>
        <v/>
      </c>
      <c r="Z1562" s="518" t="str">
        <f>四年级等级</f>
        <v/>
      </c>
      <c r="AA1562" s="533"/>
      <c r="AB1562" s="515"/>
      <c r="AC1562" s="533" t="str">
        <f>四年级跳绳附加分</f>
        <v/>
      </c>
      <c r="AD1562" s="534" t="str">
        <f>四年级标准分</f>
        <v/>
      </c>
      <c r="AE1562" s="534" t="str">
        <f>四年级总分</f>
        <v/>
      </c>
      <c r="AF1562" s="517" t="str">
        <f>四年级等级</f>
        <v/>
      </c>
    </row>
    <row r="1563" spans="1:32">
      <c r="A1563" s="476">
        <v>423</v>
      </c>
      <c r="B1563" s="477">
        <v>21</v>
      </c>
      <c r="C1563" s="632"/>
      <c r="D1563" s="633"/>
      <c r="E1563" s="632"/>
      <c r="F1563" s="625"/>
      <c r="G1563" s="608"/>
      <c r="H1563" s="475"/>
      <c r="I1563" s="613"/>
      <c r="J1563" s="614"/>
      <c r="K1563" s="614"/>
      <c r="L1563" s="615"/>
      <c r="M1563" s="644"/>
      <c r="N1563" s="505" t="str">
        <f>四年级BMI</f>
        <v/>
      </c>
      <c r="O1563" s="499" t="str">
        <f>四年级BMI等级</f>
        <v/>
      </c>
      <c r="P1563" s="500" t="str">
        <f>四年级BMI得分</f>
        <v/>
      </c>
      <c r="Q1563" s="515" t="str">
        <f>四年级肺活量得分</f>
        <v/>
      </c>
      <c r="R1563" s="512" t="str">
        <f>四年级等级</f>
        <v/>
      </c>
      <c r="S1563" s="516" t="str">
        <f>四年级50米跑得分</f>
        <v/>
      </c>
      <c r="T1563" s="517" t="str">
        <f>四年级等级</f>
        <v/>
      </c>
      <c r="U1563" s="516" t="str">
        <f>四年级坐位体前屈得分</f>
        <v/>
      </c>
      <c r="V1563" s="517" t="str">
        <f>四年级等级</f>
        <v/>
      </c>
      <c r="W1563" s="516" t="str">
        <f>四年级一分钟跳绳得分</f>
        <v/>
      </c>
      <c r="X1563" s="517" t="str">
        <f>四年级等级</f>
        <v/>
      </c>
      <c r="Y1563" s="515" t="str">
        <f>四年级仰卧起坐得分</f>
        <v/>
      </c>
      <c r="Z1563" s="518" t="str">
        <f>四年级等级</f>
        <v/>
      </c>
      <c r="AA1563" s="533"/>
      <c r="AB1563" s="515"/>
      <c r="AC1563" s="533" t="str">
        <f>四年级跳绳附加分</f>
        <v/>
      </c>
      <c r="AD1563" s="534" t="str">
        <f>四年级标准分</f>
        <v/>
      </c>
      <c r="AE1563" s="534" t="str">
        <f>四年级总分</f>
        <v/>
      </c>
      <c r="AF1563" s="517" t="str">
        <f>四年级等级</f>
        <v/>
      </c>
    </row>
    <row r="1564" spans="1:32">
      <c r="A1564" s="476">
        <v>423</v>
      </c>
      <c r="B1564" s="477">
        <v>22</v>
      </c>
      <c r="C1564" s="632"/>
      <c r="D1564" s="633"/>
      <c r="E1564" s="632"/>
      <c r="F1564" s="625"/>
      <c r="G1564" s="608"/>
      <c r="H1564" s="475"/>
      <c r="I1564" s="613"/>
      <c r="J1564" s="614"/>
      <c r="K1564" s="614"/>
      <c r="L1564" s="615"/>
      <c r="M1564" s="644"/>
      <c r="N1564" s="505" t="str">
        <f>四年级BMI</f>
        <v/>
      </c>
      <c r="O1564" s="499" t="str">
        <f>四年级BMI等级</f>
        <v/>
      </c>
      <c r="P1564" s="500" t="str">
        <f>四年级BMI得分</f>
        <v/>
      </c>
      <c r="Q1564" s="515" t="str">
        <f>四年级肺活量得分</f>
        <v/>
      </c>
      <c r="R1564" s="512" t="str">
        <f>四年级等级</f>
        <v/>
      </c>
      <c r="S1564" s="516" t="str">
        <f>四年级50米跑得分</f>
        <v/>
      </c>
      <c r="T1564" s="517" t="str">
        <f>四年级等级</f>
        <v/>
      </c>
      <c r="U1564" s="516" t="str">
        <f>四年级坐位体前屈得分</f>
        <v/>
      </c>
      <c r="V1564" s="517" t="str">
        <f>四年级等级</f>
        <v/>
      </c>
      <c r="W1564" s="516" t="str">
        <f>四年级一分钟跳绳得分</f>
        <v/>
      </c>
      <c r="X1564" s="517" t="str">
        <f>四年级等级</f>
        <v/>
      </c>
      <c r="Y1564" s="515" t="str">
        <f>四年级仰卧起坐得分</f>
        <v/>
      </c>
      <c r="Z1564" s="518" t="str">
        <f>四年级等级</f>
        <v/>
      </c>
      <c r="AA1564" s="533"/>
      <c r="AB1564" s="515"/>
      <c r="AC1564" s="533" t="str">
        <f>四年级跳绳附加分</f>
        <v/>
      </c>
      <c r="AD1564" s="534" t="str">
        <f>四年级标准分</f>
        <v/>
      </c>
      <c r="AE1564" s="534" t="str">
        <f>四年级总分</f>
        <v/>
      </c>
      <c r="AF1564" s="517" t="str">
        <f>四年级等级</f>
        <v/>
      </c>
    </row>
    <row r="1565" spans="1:32">
      <c r="A1565" s="476">
        <v>423</v>
      </c>
      <c r="B1565" s="477">
        <v>23</v>
      </c>
      <c r="C1565" s="632"/>
      <c r="D1565" s="633"/>
      <c r="E1565" s="632"/>
      <c r="F1565" s="625"/>
      <c r="G1565" s="608"/>
      <c r="H1565" s="475"/>
      <c r="I1565" s="613"/>
      <c r="J1565" s="614"/>
      <c r="K1565" s="614"/>
      <c r="L1565" s="615"/>
      <c r="M1565" s="644"/>
      <c r="N1565" s="505" t="str">
        <f>四年级BMI</f>
        <v/>
      </c>
      <c r="O1565" s="499" t="str">
        <f>四年级BMI等级</f>
        <v/>
      </c>
      <c r="P1565" s="500" t="str">
        <f>四年级BMI得分</f>
        <v/>
      </c>
      <c r="Q1565" s="515" t="str">
        <f>四年级肺活量得分</f>
        <v/>
      </c>
      <c r="R1565" s="512" t="str">
        <f>四年级等级</f>
        <v/>
      </c>
      <c r="S1565" s="516" t="str">
        <f>四年级50米跑得分</f>
        <v/>
      </c>
      <c r="T1565" s="517" t="str">
        <f>四年级等级</f>
        <v/>
      </c>
      <c r="U1565" s="516" t="str">
        <f>四年级坐位体前屈得分</f>
        <v/>
      </c>
      <c r="V1565" s="517" t="str">
        <f>四年级等级</f>
        <v/>
      </c>
      <c r="W1565" s="516" t="str">
        <f>四年级一分钟跳绳得分</f>
        <v/>
      </c>
      <c r="X1565" s="517" t="str">
        <f>四年级等级</f>
        <v/>
      </c>
      <c r="Y1565" s="515" t="str">
        <f>四年级仰卧起坐得分</f>
        <v/>
      </c>
      <c r="Z1565" s="518" t="str">
        <f>四年级等级</f>
        <v/>
      </c>
      <c r="AA1565" s="533"/>
      <c r="AB1565" s="515"/>
      <c r="AC1565" s="533" t="str">
        <f>四年级跳绳附加分</f>
        <v/>
      </c>
      <c r="AD1565" s="534" t="str">
        <f>四年级标准分</f>
        <v/>
      </c>
      <c r="AE1565" s="534" t="str">
        <f>四年级总分</f>
        <v/>
      </c>
      <c r="AF1565" s="517" t="str">
        <f>四年级等级</f>
        <v/>
      </c>
    </row>
    <row r="1566" spans="1:32">
      <c r="A1566" s="476">
        <v>423</v>
      </c>
      <c r="B1566" s="477">
        <v>24</v>
      </c>
      <c r="C1566" s="632"/>
      <c r="D1566" s="633"/>
      <c r="E1566" s="632"/>
      <c r="F1566" s="625"/>
      <c r="G1566" s="608"/>
      <c r="H1566" s="475"/>
      <c r="I1566" s="613"/>
      <c r="J1566" s="614"/>
      <c r="K1566" s="614"/>
      <c r="L1566" s="615"/>
      <c r="M1566" s="644"/>
      <c r="N1566" s="505" t="str">
        <f>四年级BMI</f>
        <v/>
      </c>
      <c r="O1566" s="499" t="str">
        <f>四年级BMI等级</f>
        <v/>
      </c>
      <c r="P1566" s="500" t="str">
        <f>四年级BMI得分</f>
        <v/>
      </c>
      <c r="Q1566" s="515" t="str">
        <f>四年级肺活量得分</f>
        <v/>
      </c>
      <c r="R1566" s="512" t="str">
        <f>四年级等级</f>
        <v/>
      </c>
      <c r="S1566" s="516" t="str">
        <f>四年级50米跑得分</f>
        <v/>
      </c>
      <c r="T1566" s="517" t="str">
        <f>四年级等级</f>
        <v/>
      </c>
      <c r="U1566" s="516" t="str">
        <f>四年级坐位体前屈得分</f>
        <v/>
      </c>
      <c r="V1566" s="517" t="str">
        <f>四年级等级</f>
        <v/>
      </c>
      <c r="W1566" s="516" t="str">
        <f>四年级一分钟跳绳得分</f>
        <v/>
      </c>
      <c r="X1566" s="517" t="str">
        <f>四年级等级</f>
        <v/>
      </c>
      <c r="Y1566" s="515" t="str">
        <f>四年级仰卧起坐得分</f>
        <v/>
      </c>
      <c r="Z1566" s="518" t="str">
        <f>四年级等级</f>
        <v/>
      </c>
      <c r="AA1566" s="533"/>
      <c r="AB1566" s="515"/>
      <c r="AC1566" s="533" t="str">
        <f>四年级跳绳附加分</f>
        <v/>
      </c>
      <c r="AD1566" s="534" t="str">
        <f>四年级标准分</f>
        <v/>
      </c>
      <c r="AE1566" s="534" t="str">
        <f>四年级总分</f>
        <v/>
      </c>
      <c r="AF1566" s="517" t="str">
        <f>四年级等级</f>
        <v/>
      </c>
    </row>
    <row r="1567" spans="1:32">
      <c r="A1567" s="476">
        <v>423</v>
      </c>
      <c r="B1567" s="477">
        <v>25</v>
      </c>
      <c r="C1567" s="632"/>
      <c r="D1567" s="633"/>
      <c r="E1567" s="632"/>
      <c r="F1567" s="625"/>
      <c r="G1567" s="608"/>
      <c r="H1567" s="475"/>
      <c r="I1567" s="613"/>
      <c r="J1567" s="614"/>
      <c r="K1567" s="614"/>
      <c r="L1567" s="615"/>
      <c r="M1567" s="644"/>
      <c r="N1567" s="505" t="str">
        <f>四年级BMI</f>
        <v/>
      </c>
      <c r="O1567" s="499" t="str">
        <f>四年级BMI等级</f>
        <v/>
      </c>
      <c r="P1567" s="500" t="str">
        <f>四年级BMI得分</f>
        <v/>
      </c>
      <c r="Q1567" s="515" t="str">
        <f>四年级肺活量得分</f>
        <v/>
      </c>
      <c r="R1567" s="512" t="str">
        <f>四年级等级</f>
        <v/>
      </c>
      <c r="S1567" s="516" t="str">
        <f>四年级50米跑得分</f>
        <v/>
      </c>
      <c r="T1567" s="517" t="str">
        <f>四年级等级</f>
        <v/>
      </c>
      <c r="U1567" s="516" t="str">
        <f>四年级坐位体前屈得分</f>
        <v/>
      </c>
      <c r="V1567" s="517" t="str">
        <f>四年级等级</f>
        <v/>
      </c>
      <c r="W1567" s="516" t="str">
        <f>四年级一分钟跳绳得分</f>
        <v/>
      </c>
      <c r="X1567" s="517" t="str">
        <f>四年级等级</f>
        <v/>
      </c>
      <c r="Y1567" s="515" t="str">
        <f>四年级仰卧起坐得分</f>
        <v/>
      </c>
      <c r="Z1567" s="518" t="str">
        <f>四年级等级</f>
        <v/>
      </c>
      <c r="AA1567" s="533"/>
      <c r="AB1567" s="515"/>
      <c r="AC1567" s="533" t="str">
        <f>四年级跳绳附加分</f>
        <v/>
      </c>
      <c r="AD1567" s="534" t="str">
        <f>四年级标准分</f>
        <v/>
      </c>
      <c r="AE1567" s="534" t="str">
        <f>四年级总分</f>
        <v/>
      </c>
      <c r="AF1567" s="517" t="str">
        <f>四年级等级</f>
        <v/>
      </c>
    </row>
    <row r="1568" spans="1:32">
      <c r="A1568" s="476">
        <v>423</v>
      </c>
      <c r="B1568" s="477">
        <v>26</v>
      </c>
      <c r="C1568" s="632"/>
      <c r="D1568" s="633"/>
      <c r="E1568" s="632"/>
      <c r="F1568" s="625"/>
      <c r="G1568" s="608"/>
      <c r="H1568" s="475"/>
      <c r="I1568" s="613"/>
      <c r="J1568" s="614"/>
      <c r="K1568" s="614"/>
      <c r="L1568" s="615"/>
      <c r="M1568" s="644"/>
      <c r="N1568" s="505" t="str">
        <f>四年级BMI</f>
        <v/>
      </c>
      <c r="O1568" s="499" t="str">
        <f>四年级BMI等级</f>
        <v/>
      </c>
      <c r="P1568" s="500" t="str">
        <f>四年级BMI得分</f>
        <v/>
      </c>
      <c r="Q1568" s="515" t="str">
        <f>四年级肺活量得分</f>
        <v/>
      </c>
      <c r="R1568" s="512" t="str">
        <f>四年级等级</f>
        <v/>
      </c>
      <c r="S1568" s="516" t="str">
        <f>四年级50米跑得分</f>
        <v/>
      </c>
      <c r="T1568" s="517" t="str">
        <f>四年级等级</f>
        <v/>
      </c>
      <c r="U1568" s="516" t="str">
        <f>四年级坐位体前屈得分</f>
        <v/>
      </c>
      <c r="V1568" s="517" t="str">
        <f>四年级等级</f>
        <v/>
      </c>
      <c r="W1568" s="516" t="str">
        <f>四年级一分钟跳绳得分</f>
        <v/>
      </c>
      <c r="X1568" s="517" t="str">
        <f>四年级等级</f>
        <v/>
      </c>
      <c r="Y1568" s="515" t="str">
        <f>四年级仰卧起坐得分</f>
        <v/>
      </c>
      <c r="Z1568" s="518" t="str">
        <f>四年级等级</f>
        <v/>
      </c>
      <c r="AA1568" s="533"/>
      <c r="AB1568" s="515"/>
      <c r="AC1568" s="533" t="str">
        <f>四年级跳绳附加分</f>
        <v/>
      </c>
      <c r="AD1568" s="534" t="str">
        <f>四年级标准分</f>
        <v/>
      </c>
      <c r="AE1568" s="534" t="str">
        <f>四年级总分</f>
        <v/>
      </c>
      <c r="AF1568" s="517" t="str">
        <f>四年级等级</f>
        <v/>
      </c>
    </row>
    <row r="1569" spans="1:32">
      <c r="A1569" s="476">
        <v>423</v>
      </c>
      <c r="B1569" s="477">
        <v>27</v>
      </c>
      <c r="C1569" s="632"/>
      <c r="D1569" s="633"/>
      <c r="E1569" s="632"/>
      <c r="F1569" s="625"/>
      <c r="G1569" s="608"/>
      <c r="H1569" s="475"/>
      <c r="I1569" s="613"/>
      <c r="J1569" s="614"/>
      <c r="K1569" s="614"/>
      <c r="L1569" s="615"/>
      <c r="M1569" s="644"/>
      <c r="N1569" s="505" t="str">
        <f>四年级BMI</f>
        <v/>
      </c>
      <c r="O1569" s="499" t="str">
        <f>四年级BMI等级</f>
        <v/>
      </c>
      <c r="P1569" s="500" t="str">
        <f>四年级BMI得分</f>
        <v/>
      </c>
      <c r="Q1569" s="515" t="str">
        <f>四年级肺活量得分</f>
        <v/>
      </c>
      <c r="R1569" s="512" t="str">
        <f>四年级等级</f>
        <v/>
      </c>
      <c r="S1569" s="516" t="str">
        <f>四年级50米跑得分</f>
        <v/>
      </c>
      <c r="T1569" s="517" t="str">
        <f>四年级等级</f>
        <v/>
      </c>
      <c r="U1569" s="516" t="str">
        <f>四年级坐位体前屈得分</f>
        <v/>
      </c>
      <c r="V1569" s="517" t="str">
        <f>四年级等级</f>
        <v/>
      </c>
      <c r="W1569" s="516" t="str">
        <f>四年级一分钟跳绳得分</f>
        <v/>
      </c>
      <c r="X1569" s="517" t="str">
        <f>四年级等级</f>
        <v/>
      </c>
      <c r="Y1569" s="515" t="str">
        <f>四年级仰卧起坐得分</f>
        <v/>
      </c>
      <c r="Z1569" s="518" t="str">
        <f>四年级等级</f>
        <v/>
      </c>
      <c r="AA1569" s="533"/>
      <c r="AB1569" s="515"/>
      <c r="AC1569" s="533" t="str">
        <f>四年级跳绳附加分</f>
        <v/>
      </c>
      <c r="AD1569" s="534" t="str">
        <f>四年级标准分</f>
        <v/>
      </c>
      <c r="AE1569" s="534" t="str">
        <f>四年级总分</f>
        <v/>
      </c>
      <c r="AF1569" s="517" t="str">
        <f>四年级等级</f>
        <v/>
      </c>
    </row>
    <row r="1570" spans="1:32">
      <c r="A1570" s="476">
        <v>423</v>
      </c>
      <c r="B1570" s="477">
        <v>28</v>
      </c>
      <c r="C1570" s="632"/>
      <c r="D1570" s="633"/>
      <c r="E1570" s="632"/>
      <c r="F1570" s="625"/>
      <c r="G1570" s="608"/>
      <c r="H1570" s="475"/>
      <c r="I1570" s="613"/>
      <c r="J1570" s="614"/>
      <c r="K1570" s="614"/>
      <c r="L1570" s="615"/>
      <c r="M1570" s="644"/>
      <c r="N1570" s="505" t="str">
        <f>四年级BMI</f>
        <v/>
      </c>
      <c r="O1570" s="499" t="str">
        <f>四年级BMI等级</f>
        <v/>
      </c>
      <c r="P1570" s="500" t="str">
        <f>四年级BMI得分</f>
        <v/>
      </c>
      <c r="Q1570" s="515" t="str">
        <f>四年级肺活量得分</f>
        <v/>
      </c>
      <c r="R1570" s="512" t="str">
        <f>四年级等级</f>
        <v/>
      </c>
      <c r="S1570" s="516" t="str">
        <f>四年级50米跑得分</f>
        <v/>
      </c>
      <c r="T1570" s="517" t="str">
        <f>四年级等级</f>
        <v/>
      </c>
      <c r="U1570" s="516" t="str">
        <f>四年级坐位体前屈得分</f>
        <v/>
      </c>
      <c r="V1570" s="517" t="str">
        <f>四年级等级</f>
        <v/>
      </c>
      <c r="W1570" s="516" t="str">
        <f>四年级一分钟跳绳得分</f>
        <v/>
      </c>
      <c r="X1570" s="517" t="str">
        <f>四年级等级</f>
        <v/>
      </c>
      <c r="Y1570" s="515" t="str">
        <f>四年级仰卧起坐得分</f>
        <v/>
      </c>
      <c r="Z1570" s="518" t="str">
        <f>四年级等级</f>
        <v/>
      </c>
      <c r="AA1570" s="533"/>
      <c r="AB1570" s="515"/>
      <c r="AC1570" s="533" t="str">
        <f>四年级跳绳附加分</f>
        <v/>
      </c>
      <c r="AD1570" s="534" t="str">
        <f>四年级标准分</f>
        <v/>
      </c>
      <c r="AE1570" s="534" t="str">
        <f>四年级总分</f>
        <v/>
      </c>
      <c r="AF1570" s="517" t="str">
        <f>四年级等级</f>
        <v/>
      </c>
    </row>
    <row r="1571" spans="1:32">
      <c r="A1571" s="476">
        <v>423</v>
      </c>
      <c r="B1571" s="477">
        <v>29</v>
      </c>
      <c r="C1571" s="632"/>
      <c r="D1571" s="633"/>
      <c r="E1571" s="632"/>
      <c r="F1571" s="625"/>
      <c r="G1571" s="608"/>
      <c r="H1571" s="475"/>
      <c r="I1571" s="613"/>
      <c r="J1571" s="614"/>
      <c r="K1571" s="614"/>
      <c r="L1571" s="615"/>
      <c r="M1571" s="644"/>
      <c r="N1571" s="505" t="str">
        <f>四年级BMI</f>
        <v/>
      </c>
      <c r="O1571" s="499" t="str">
        <f>四年级BMI等级</f>
        <v/>
      </c>
      <c r="P1571" s="500" t="str">
        <f>四年级BMI得分</f>
        <v/>
      </c>
      <c r="Q1571" s="515" t="str">
        <f>四年级肺活量得分</f>
        <v/>
      </c>
      <c r="R1571" s="512" t="str">
        <f>四年级等级</f>
        <v/>
      </c>
      <c r="S1571" s="516" t="str">
        <f>四年级50米跑得分</f>
        <v/>
      </c>
      <c r="T1571" s="517" t="str">
        <f>四年级等级</f>
        <v/>
      </c>
      <c r="U1571" s="516" t="str">
        <f>四年级坐位体前屈得分</f>
        <v/>
      </c>
      <c r="V1571" s="517" t="str">
        <f>四年级等级</f>
        <v/>
      </c>
      <c r="W1571" s="516" t="str">
        <f>四年级一分钟跳绳得分</f>
        <v/>
      </c>
      <c r="X1571" s="517" t="str">
        <f>四年级等级</f>
        <v/>
      </c>
      <c r="Y1571" s="515" t="str">
        <f>四年级仰卧起坐得分</f>
        <v/>
      </c>
      <c r="Z1571" s="518" t="str">
        <f>四年级等级</f>
        <v/>
      </c>
      <c r="AA1571" s="533"/>
      <c r="AB1571" s="515"/>
      <c r="AC1571" s="533" t="str">
        <f>四年级跳绳附加分</f>
        <v/>
      </c>
      <c r="AD1571" s="534" t="str">
        <f>四年级标准分</f>
        <v/>
      </c>
      <c r="AE1571" s="534" t="str">
        <f>四年级总分</f>
        <v/>
      </c>
      <c r="AF1571" s="517" t="str">
        <f>四年级等级</f>
        <v/>
      </c>
    </row>
    <row r="1572" spans="1:32">
      <c r="A1572" s="476">
        <v>423</v>
      </c>
      <c r="B1572" s="477">
        <v>30</v>
      </c>
      <c r="C1572" s="632"/>
      <c r="D1572" s="633"/>
      <c r="E1572" s="632"/>
      <c r="F1572" s="625"/>
      <c r="G1572" s="608"/>
      <c r="H1572" s="475"/>
      <c r="I1572" s="613"/>
      <c r="J1572" s="614"/>
      <c r="K1572" s="614"/>
      <c r="L1572" s="615"/>
      <c r="M1572" s="644"/>
      <c r="N1572" s="505" t="str">
        <f>四年级BMI</f>
        <v/>
      </c>
      <c r="O1572" s="499" t="str">
        <f>四年级BMI等级</f>
        <v/>
      </c>
      <c r="P1572" s="500" t="str">
        <f>四年级BMI得分</f>
        <v/>
      </c>
      <c r="Q1572" s="515" t="str">
        <f>四年级肺活量得分</f>
        <v/>
      </c>
      <c r="R1572" s="512" t="str">
        <f>四年级等级</f>
        <v/>
      </c>
      <c r="S1572" s="516" t="str">
        <f>四年级50米跑得分</f>
        <v/>
      </c>
      <c r="T1572" s="517" t="str">
        <f>四年级等级</f>
        <v/>
      </c>
      <c r="U1572" s="516" t="str">
        <f>四年级坐位体前屈得分</f>
        <v/>
      </c>
      <c r="V1572" s="517" t="str">
        <f>四年级等级</f>
        <v/>
      </c>
      <c r="W1572" s="516" t="str">
        <f>四年级一分钟跳绳得分</f>
        <v/>
      </c>
      <c r="X1572" s="517" t="str">
        <f>四年级等级</f>
        <v/>
      </c>
      <c r="Y1572" s="515" t="str">
        <f>四年级仰卧起坐得分</f>
        <v/>
      </c>
      <c r="Z1572" s="518" t="str">
        <f>四年级等级</f>
        <v/>
      </c>
      <c r="AA1572" s="533"/>
      <c r="AB1572" s="515"/>
      <c r="AC1572" s="533" t="str">
        <f>四年级跳绳附加分</f>
        <v/>
      </c>
      <c r="AD1572" s="534" t="str">
        <f>四年级标准分</f>
        <v/>
      </c>
      <c r="AE1572" s="534" t="str">
        <f>四年级总分</f>
        <v/>
      </c>
      <c r="AF1572" s="517" t="str">
        <f>四年级等级</f>
        <v/>
      </c>
    </row>
    <row r="1573" spans="1:32">
      <c r="A1573" s="476">
        <v>423</v>
      </c>
      <c r="B1573" s="477">
        <v>31</v>
      </c>
      <c r="C1573" s="632"/>
      <c r="D1573" s="633"/>
      <c r="E1573" s="632"/>
      <c r="F1573" s="625"/>
      <c r="G1573" s="608"/>
      <c r="H1573" s="475"/>
      <c r="I1573" s="613"/>
      <c r="J1573" s="614"/>
      <c r="K1573" s="614"/>
      <c r="L1573" s="615"/>
      <c r="M1573" s="644"/>
      <c r="N1573" s="505" t="str">
        <f>四年级BMI</f>
        <v/>
      </c>
      <c r="O1573" s="499" t="str">
        <f>四年级BMI等级</f>
        <v/>
      </c>
      <c r="P1573" s="500" t="str">
        <f>四年级BMI得分</f>
        <v/>
      </c>
      <c r="Q1573" s="515" t="str">
        <f>四年级肺活量得分</f>
        <v/>
      </c>
      <c r="R1573" s="512" t="str">
        <f>四年级等级</f>
        <v/>
      </c>
      <c r="S1573" s="516" t="str">
        <f>四年级50米跑得分</f>
        <v/>
      </c>
      <c r="T1573" s="517" t="str">
        <f>四年级等级</f>
        <v/>
      </c>
      <c r="U1573" s="516" t="str">
        <f>四年级坐位体前屈得分</f>
        <v/>
      </c>
      <c r="V1573" s="517" t="str">
        <f>四年级等级</f>
        <v/>
      </c>
      <c r="W1573" s="516" t="str">
        <f>四年级一分钟跳绳得分</f>
        <v/>
      </c>
      <c r="X1573" s="517" t="str">
        <f>四年级等级</f>
        <v/>
      </c>
      <c r="Y1573" s="515" t="str">
        <f>四年级仰卧起坐得分</f>
        <v/>
      </c>
      <c r="Z1573" s="518" t="str">
        <f>四年级等级</f>
        <v/>
      </c>
      <c r="AA1573" s="533"/>
      <c r="AB1573" s="515"/>
      <c r="AC1573" s="533" t="str">
        <f>四年级跳绳附加分</f>
        <v/>
      </c>
      <c r="AD1573" s="534" t="str">
        <f>四年级标准分</f>
        <v/>
      </c>
      <c r="AE1573" s="534" t="str">
        <f>四年级总分</f>
        <v/>
      </c>
      <c r="AF1573" s="517" t="str">
        <f>四年级等级</f>
        <v/>
      </c>
    </row>
    <row r="1574" spans="1:32">
      <c r="A1574" s="476">
        <v>423</v>
      </c>
      <c r="B1574" s="477">
        <v>32</v>
      </c>
      <c r="C1574" s="632"/>
      <c r="D1574" s="633"/>
      <c r="E1574" s="632"/>
      <c r="F1574" s="625"/>
      <c r="G1574" s="608"/>
      <c r="H1574" s="475"/>
      <c r="I1574" s="613"/>
      <c r="J1574" s="614"/>
      <c r="K1574" s="614"/>
      <c r="L1574" s="615"/>
      <c r="M1574" s="644"/>
      <c r="N1574" s="505" t="str">
        <f>四年级BMI</f>
        <v/>
      </c>
      <c r="O1574" s="499" t="str">
        <f>四年级BMI等级</f>
        <v/>
      </c>
      <c r="P1574" s="500" t="str">
        <f>四年级BMI得分</f>
        <v/>
      </c>
      <c r="Q1574" s="515" t="str">
        <f>四年级肺活量得分</f>
        <v/>
      </c>
      <c r="R1574" s="512" t="str">
        <f>四年级等级</f>
        <v/>
      </c>
      <c r="S1574" s="516" t="str">
        <f>四年级50米跑得分</f>
        <v/>
      </c>
      <c r="T1574" s="517" t="str">
        <f>四年级等级</f>
        <v/>
      </c>
      <c r="U1574" s="516" t="str">
        <f>四年级坐位体前屈得分</f>
        <v/>
      </c>
      <c r="V1574" s="517" t="str">
        <f>四年级等级</f>
        <v/>
      </c>
      <c r="W1574" s="516" t="str">
        <f>四年级一分钟跳绳得分</f>
        <v/>
      </c>
      <c r="X1574" s="517" t="str">
        <f>四年级等级</f>
        <v/>
      </c>
      <c r="Y1574" s="515" t="str">
        <f>四年级仰卧起坐得分</f>
        <v/>
      </c>
      <c r="Z1574" s="518" t="str">
        <f>四年级等级</f>
        <v/>
      </c>
      <c r="AA1574" s="533"/>
      <c r="AB1574" s="515"/>
      <c r="AC1574" s="533" t="str">
        <f>四年级跳绳附加分</f>
        <v/>
      </c>
      <c r="AD1574" s="534" t="str">
        <f>四年级标准分</f>
        <v/>
      </c>
      <c r="AE1574" s="534" t="str">
        <f>四年级总分</f>
        <v/>
      </c>
      <c r="AF1574" s="517" t="str">
        <f>四年级等级</f>
        <v/>
      </c>
    </row>
    <row r="1575" spans="1:32">
      <c r="A1575" s="476">
        <v>423</v>
      </c>
      <c r="B1575" s="477">
        <v>33</v>
      </c>
      <c r="C1575" s="632"/>
      <c r="D1575" s="633"/>
      <c r="E1575" s="632"/>
      <c r="F1575" s="625"/>
      <c r="G1575" s="608"/>
      <c r="H1575" s="475"/>
      <c r="I1575" s="613"/>
      <c r="J1575" s="614"/>
      <c r="K1575" s="614"/>
      <c r="L1575" s="615"/>
      <c r="M1575" s="644"/>
      <c r="N1575" s="505" t="str">
        <f>四年级BMI</f>
        <v/>
      </c>
      <c r="O1575" s="499" t="str">
        <f>四年级BMI等级</f>
        <v/>
      </c>
      <c r="P1575" s="500" t="str">
        <f>四年级BMI得分</f>
        <v/>
      </c>
      <c r="Q1575" s="515" t="str">
        <f>四年级肺活量得分</f>
        <v/>
      </c>
      <c r="R1575" s="512" t="str">
        <f>四年级等级</f>
        <v/>
      </c>
      <c r="S1575" s="516" t="str">
        <f>四年级50米跑得分</f>
        <v/>
      </c>
      <c r="T1575" s="517" t="str">
        <f>四年级等级</f>
        <v/>
      </c>
      <c r="U1575" s="516" t="str">
        <f>四年级坐位体前屈得分</f>
        <v/>
      </c>
      <c r="V1575" s="517" t="str">
        <f>四年级等级</f>
        <v/>
      </c>
      <c r="W1575" s="516" t="str">
        <f>四年级一分钟跳绳得分</f>
        <v/>
      </c>
      <c r="X1575" s="517" t="str">
        <f>四年级等级</f>
        <v/>
      </c>
      <c r="Y1575" s="515" t="str">
        <f>四年级仰卧起坐得分</f>
        <v/>
      </c>
      <c r="Z1575" s="518" t="str">
        <f>四年级等级</f>
        <v/>
      </c>
      <c r="AA1575" s="533"/>
      <c r="AB1575" s="515"/>
      <c r="AC1575" s="533" t="str">
        <f>四年级跳绳附加分</f>
        <v/>
      </c>
      <c r="AD1575" s="534" t="str">
        <f>四年级标准分</f>
        <v/>
      </c>
      <c r="AE1575" s="534" t="str">
        <f>四年级总分</f>
        <v/>
      </c>
      <c r="AF1575" s="517" t="str">
        <f>四年级等级</f>
        <v/>
      </c>
    </row>
    <row r="1576" spans="1:32">
      <c r="A1576" s="476">
        <v>423</v>
      </c>
      <c r="B1576" s="477">
        <v>34</v>
      </c>
      <c r="C1576" s="632"/>
      <c r="D1576" s="633"/>
      <c r="E1576" s="632"/>
      <c r="F1576" s="625"/>
      <c r="G1576" s="608"/>
      <c r="H1576" s="475"/>
      <c r="I1576" s="613"/>
      <c r="J1576" s="614"/>
      <c r="K1576" s="614"/>
      <c r="L1576" s="615"/>
      <c r="M1576" s="644"/>
      <c r="N1576" s="505" t="str">
        <f>四年级BMI</f>
        <v/>
      </c>
      <c r="O1576" s="499" t="str">
        <f>四年级BMI等级</f>
        <v/>
      </c>
      <c r="P1576" s="500" t="str">
        <f>四年级BMI得分</f>
        <v/>
      </c>
      <c r="Q1576" s="515" t="str">
        <f>四年级肺活量得分</f>
        <v/>
      </c>
      <c r="R1576" s="512" t="str">
        <f>四年级等级</f>
        <v/>
      </c>
      <c r="S1576" s="516" t="str">
        <f>四年级50米跑得分</f>
        <v/>
      </c>
      <c r="T1576" s="517" t="str">
        <f>四年级等级</f>
        <v/>
      </c>
      <c r="U1576" s="516" t="str">
        <f>四年级坐位体前屈得分</f>
        <v/>
      </c>
      <c r="V1576" s="517" t="str">
        <f>四年级等级</f>
        <v/>
      </c>
      <c r="W1576" s="516" t="str">
        <f>四年级一分钟跳绳得分</f>
        <v/>
      </c>
      <c r="X1576" s="517" t="str">
        <f>四年级等级</f>
        <v/>
      </c>
      <c r="Y1576" s="515" t="str">
        <f>四年级仰卧起坐得分</f>
        <v/>
      </c>
      <c r="Z1576" s="518" t="str">
        <f>四年级等级</f>
        <v/>
      </c>
      <c r="AA1576" s="533"/>
      <c r="AB1576" s="515"/>
      <c r="AC1576" s="533" t="str">
        <f>四年级跳绳附加分</f>
        <v/>
      </c>
      <c r="AD1576" s="534" t="str">
        <f>四年级标准分</f>
        <v/>
      </c>
      <c r="AE1576" s="534" t="str">
        <f>四年级总分</f>
        <v/>
      </c>
      <c r="AF1576" s="517" t="str">
        <f>四年级等级</f>
        <v/>
      </c>
    </row>
    <row r="1577" spans="1:32">
      <c r="A1577" s="476">
        <v>423</v>
      </c>
      <c r="B1577" s="477">
        <v>35</v>
      </c>
      <c r="C1577" s="632"/>
      <c r="D1577" s="633"/>
      <c r="E1577" s="632"/>
      <c r="F1577" s="625"/>
      <c r="G1577" s="608"/>
      <c r="H1577" s="475"/>
      <c r="I1577" s="613"/>
      <c r="J1577" s="614"/>
      <c r="K1577" s="614"/>
      <c r="L1577" s="615"/>
      <c r="M1577" s="644"/>
      <c r="N1577" s="505" t="str">
        <f>四年级BMI</f>
        <v/>
      </c>
      <c r="O1577" s="499" t="str">
        <f>四年级BMI等级</f>
        <v/>
      </c>
      <c r="P1577" s="500" t="str">
        <f>四年级BMI得分</f>
        <v/>
      </c>
      <c r="Q1577" s="515" t="str">
        <f>四年级肺活量得分</f>
        <v/>
      </c>
      <c r="R1577" s="512" t="str">
        <f>四年级等级</f>
        <v/>
      </c>
      <c r="S1577" s="516" t="str">
        <f>四年级50米跑得分</f>
        <v/>
      </c>
      <c r="T1577" s="517" t="str">
        <f>四年级等级</f>
        <v/>
      </c>
      <c r="U1577" s="516" t="str">
        <f>四年级坐位体前屈得分</f>
        <v/>
      </c>
      <c r="V1577" s="517" t="str">
        <f>四年级等级</f>
        <v/>
      </c>
      <c r="W1577" s="516" t="str">
        <f>四年级一分钟跳绳得分</f>
        <v/>
      </c>
      <c r="X1577" s="517" t="str">
        <f>四年级等级</f>
        <v/>
      </c>
      <c r="Y1577" s="515" t="str">
        <f>四年级仰卧起坐得分</f>
        <v/>
      </c>
      <c r="Z1577" s="518" t="str">
        <f>四年级等级</f>
        <v/>
      </c>
      <c r="AA1577" s="533"/>
      <c r="AB1577" s="515"/>
      <c r="AC1577" s="533" t="str">
        <f>四年级跳绳附加分</f>
        <v/>
      </c>
      <c r="AD1577" s="534" t="str">
        <f>四年级标准分</f>
        <v/>
      </c>
      <c r="AE1577" s="534" t="str">
        <f>四年级总分</f>
        <v/>
      </c>
      <c r="AF1577" s="517" t="str">
        <f>四年级等级</f>
        <v/>
      </c>
    </row>
    <row r="1578" spans="1:32">
      <c r="A1578" s="476">
        <v>423</v>
      </c>
      <c r="B1578" s="477">
        <v>36</v>
      </c>
      <c r="C1578" s="632"/>
      <c r="D1578" s="633"/>
      <c r="E1578" s="632"/>
      <c r="F1578" s="625"/>
      <c r="G1578" s="608"/>
      <c r="H1578" s="475"/>
      <c r="I1578" s="613"/>
      <c r="J1578" s="614"/>
      <c r="K1578" s="614"/>
      <c r="L1578" s="615"/>
      <c r="M1578" s="644"/>
      <c r="N1578" s="505" t="str">
        <f>四年级BMI</f>
        <v/>
      </c>
      <c r="O1578" s="499" t="str">
        <f>四年级BMI等级</f>
        <v/>
      </c>
      <c r="P1578" s="500" t="str">
        <f>四年级BMI得分</f>
        <v/>
      </c>
      <c r="Q1578" s="515" t="str">
        <f>四年级肺活量得分</f>
        <v/>
      </c>
      <c r="R1578" s="512" t="str">
        <f>四年级等级</f>
        <v/>
      </c>
      <c r="S1578" s="516" t="str">
        <f>四年级50米跑得分</f>
        <v/>
      </c>
      <c r="T1578" s="517" t="str">
        <f>四年级等级</f>
        <v/>
      </c>
      <c r="U1578" s="516" t="str">
        <f>四年级坐位体前屈得分</f>
        <v/>
      </c>
      <c r="V1578" s="517" t="str">
        <f>四年级等级</f>
        <v/>
      </c>
      <c r="W1578" s="516" t="str">
        <f>四年级一分钟跳绳得分</f>
        <v/>
      </c>
      <c r="X1578" s="517" t="str">
        <f>四年级等级</f>
        <v/>
      </c>
      <c r="Y1578" s="515" t="str">
        <f>四年级仰卧起坐得分</f>
        <v/>
      </c>
      <c r="Z1578" s="518" t="str">
        <f>四年级等级</f>
        <v/>
      </c>
      <c r="AA1578" s="533"/>
      <c r="AB1578" s="515"/>
      <c r="AC1578" s="533" t="str">
        <f>四年级跳绳附加分</f>
        <v/>
      </c>
      <c r="AD1578" s="534" t="str">
        <f>四年级标准分</f>
        <v/>
      </c>
      <c r="AE1578" s="534" t="str">
        <f>四年级总分</f>
        <v/>
      </c>
      <c r="AF1578" s="517" t="str">
        <f>四年级等级</f>
        <v/>
      </c>
    </row>
    <row r="1579" spans="1:32">
      <c r="A1579" s="476">
        <v>423</v>
      </c>
      <c r="B1579" s="477">
        <v>37</v>
      </c>
      <c r="C1579" s="632"/>
      <c r="D1579" s="633"/>
      <c r="E1579" s="632"/>
      <c r="F1579" s="625"/>
      <c r="G1579" s="608"/>
      <c r="H1579" s="475"/>
      <c r="I1579" s="613"/>
      <c r="J1579" s="614"/>
      <c r="K1579" s="614"/>
      <c r="L1579" s="615"/>
      <c r="M1579" s="644"/>
      <c r="N1579" s="505" t="str">
        <f>四年级BMI</f>
        <v/>
      </c>
      <c r="O1579" s="499" t="str">
        <f>四年级BMI等级</f>
        <v/>
      </c>
      <c r="P1579" s="500" t="str">
        <f>四年级BMI得分</f>
        <v/>
      </c>
      <c r="Q1579" s="515" t="str">
        <f>四年级肺活量得分</f>
        <v/>
      </c>
      <c r="R1579" s="512" t="str">
        <f>四年级等级</f>
        <v/>
      </c>
      <c r="S1579" s="516" t="str">
        <f>四年级50米跑得分</f>
        <v/>
      </c>
      <c r="T1579" s="517" t="str">
        <f>四年级等级</f>
        <v/>
      </c>
      <c r="U1579" s="516" t="str">
        <f>四年级坐位体前屈得分</f>
        <v/>
      </c>
      <c r="V1579" s="517" t="str">
        <f>四年级等级</f>
        <v/>
      </c>
      <c r="W1579" s="516" t="str">
        <f>四年级一分钟跳绳得分</f>
        <v/>
      </c>
      <c r="X1579" s="517" t="str">
        <f>四年级等级</f>
        <v/>
      </c>
      <c r="Y1579" s="515" t="str">
        <f>四年级仰卧起坐得分</f>
        <v/>
      </c>
      <c r="Z1579" s="518" t="str">
        <f>四年级等级</f>
        <v/>
      </c>
      <c r="AA1579" s="533"/>
      <c r="AB1579" s="515"/>
      <c r="AC1579" s="533" t="str">
        <f>四年级跳绳附加分</f>
        <v/>
      </c>
      <c r="AD1579" s="534" t="str">
        <f>四年级标准分</f>
        <v/>
      </c>
      <c r="AE1579" s="534" t="str">
        <f>四年级总分</f>
        <v/>
      </c>
      <c r="AF1579" s="517" t="str">
        <f>四年级等级</f>
        <v/>
      </c>
    </row>
    <row r="1580" spans="1:32">
      <c r="A1580" s="476">
        <v>423</v>
      </c>
      <c r="B1580" s="477">
        <v>38</v>
      </c>
      <c r="C1580" s="632"/>
      <c r="D1580" s="633"/>
      <c r="E1580" s="632"/>
      <c r="F1580" s="625"/>
      <c r="G1580" s="608"/>
      <c r="H1580" s="475"/>
      <c r="I1580" s="613"/>
      <c r="J1580" s="614"/>
      <c r="K1580" s="614"/>
      <c r="L1580" s="615"/>
      <c r="M1580" s="644"/>
      <c r="N1580" s="505" t="str">
        <f>四年级BMI</f>
        <v/>
      </c>
      <c r="O1580" s="499" t="str">
        <f>四年级BMI等级</f>
        <v/>
      </c>
      <c r="P1580" s="500" t="str">
        <f>四年级BMI得分</f>
        <v/>
      </c>
      <c r="Q1580" s="515" t="str">
        <f>四年级肺活量得分</f>
        <v/>
      </c>
      <c r="R1580" s="512" t="str">
        <f>四年级等级</f>
        <v/>
      </c>
      <c r="S1580" s="516" t="str">
        <f>四年级50米跑得分</f>
        <v/>
      </c>
      <c r="T1580" s="517" t="str">
        <f>四年级等级</f>
        <v/>
      </c>
      <c r="U1580" s="516" t="str">
        <f>四年级坐位体前屈得分</f>
        <v/>
      </c>
      <c r="V1580" s="517" t="str">
        <f>四年级等级</f>
        <v/>
      </c>
      <c r="W1580" s="516" t="str">
        <f>四年级一分钟跳绳得分</f>
        <v/>
      </c>
      <c r="X1580" s="517" t="str">
        <f>四年级等级</f>
        <v/>
      </c>
      <c r="Y1580" s="515" t="str">
        <f>四年级仰卧起坐得分</f>
        <v/>
      </c>
      <c r="Z1580" s="518" t="str">
        <f>四年级等级</f>
        <v/>
      </c>
      <c r="AA1580" s="533"/>
      <c r="AB1580" s="515"/>
      <c r="AC1580" s="533" t="str">
        <f>四年级跳绳附加分</f>
        <v/>
      </c>
      <c r="AD1580" s="534" t="str">
        <f>四年级标准分</f>
        <v/>
      </c>
      <c r="AE1580" s="534" t="str">
        <f>四年级总分</f>
        <v/>
      </c>
      <c r="AF1580" s="517" t="str">
        <f>四年级等级</f>
        <v/>
      </c>
    </row>
    <row r="1581" spans="1:32">
      <c r="A1581" s="476">
        <v>423</v>
      </c>
      <c r="B1581" s="477">
        <v>39</v>
      </c>
      <c r="C1581" s="632"/>
      <c r="D1581" s="633"/>
      <c r="E1581" s="632"/>
      <c r="F1581" s="625"/>
      <c r="G1581" s="608"/>
      <c r="H1581" s="475"/>
      <c r="I1581" s="613"/>
      <c r="J1581" s="614"/>
      <c r="K1581" s="614"/>
      <c r="L1581" s="615"/>
      <c r="M1581" s="644"/>
      <c r="N1581" s="505" t="str">
        <f>四年级BMI</f>
        <v/>
      </c>
      <c r="O1581" s="499" t="str">
        <f>四年级BMI等级</f>
        <v/>
      </c>
      <c r="P1581" s="500" t="str">
        <f>四年级BMI得分</f>
        <v/>
      </c>
      <c r="Q1581" s="515" t="str">
        <f>四年级肺活量得分</f>
        <v/>
      </c>
      <c r="R1581" s="512" t="str">
        <f>四年级等级</f>
        <v/>
      </c>
      <c r="S1581" s="516" t="str">
        <f>四年级50米跑得分</f>
        <v/>
      </c>
      <c r="T1581" s="517" t="str">
        <f>四年级等级</f>
        <v/>
      </c>
      <c r="U1581" s="516" t="str">
        <f>四年级坐位体前屈得分</f>
        <v/>
      </c>
      <c r="V1581" s="517" t="str">
        <f>四年级等级</f>
        <v/>
      </c>
      <c r="W1581" s="516" t="str">
        <f>四年级一分钟跳绳得分</f>
        <v/>
      </c>
      <c r="X1581" s="517" t="str">
        <f>四年级等级</f>
        <v/>
      </c>
      <c r="Y1581" s="515" t="str">
        <f>四年级仰卧起坐得分</f>
        <v/>
      </c>
      <c r="Z1581" s="518" t="str">
        <f>四年级等级</f>
        <v/>
      </c>
      <c r="AA1581" s="533"/>
      <c r="AB1581" s="515"/>
      <c r="AC1581" s="533" t="str">
        <f>四年级跳绳附加分</f>
        <v/>
      </c>
      <c r="AD1581" s="534" t="str">
        <f>四年级标准分</f>
        <v/>
      </c>
      <c r="AE1581" s="534" t="str">
        <f>四年级总分</f>
        <v/>
      </c>
      <c r="AF1581" s="517" t="str">
        <f>四年级等级</f>
        <v/>
      </c>
    </row>
    <row r="1582" spans="1:32">
      <c r="A1582" s="476">
        <v>423</v>
      </c>
      <c r="B1582" s="477">
        <v>40</v>
      </c>
      <c r="C1582" s="632"/>
      <c r="D1582" s="633"/>
      <c r="E1582" s="632"/>
      <c r="F1582" s="625"/>
      <c r="G1582" s="608"/>
      <c r="H1582" s="475"/>
      <c r="I1582" s="613"/>
      <c r="J1582" s="614"/>
      <c r="K1582" s="614"/>
      <c r="L1582" s="615"/>
      <c r="M1582" s="644"/>
      <c r="N1582" s="505" t="str">
        <f>四年级BMI</f>
        <v/>
      </c>
      <c r="O1582" s="499" t="str">
        <f>四年级BMI等级</f>
        <v/>
      </c>
      <c r="P1582" s="500" t="str">
        <f>四年级BMI得分</f>
        <v/>
      </c>
      <c r="Q1582" s="515" t="str">
        <f>四年级肺活量得分</f>
        <v/>
      </c>
      <c r="R1582" s="512" t="str">
        <f>四年级等级</f>
        <v/>
      </c>
      <c r="S1582" s="516" t="str">
        <f>四年级50米跑得分</f>
        <v/>
      </c>
      <c r="T1582" s="517" t="str">
        <f>四年级等级</f>
        <v/>
      </c>
      <c r="U1582" s="516" t="str">
        <f>四年级坐位体前屈得分</f>
        <v/>
      </c>
      <c r="V1582" s="517" t="str">
        <f>四年级等级</f>
        <v/>
      </c>
      <c r="W1582" s="516" t="str">
        <f>四年级一分钟跳绳得分</f>
        <v/>
      </c>
      <c r="X1582" s="517" t="str">
        <f>四年级等级</f>
        <v/>
      </c>
      <c r="Y1582" s="515" t="str">
        <f>四年级仰卧起坐得分</f>
        <v/>
      </c>
      <c r="Z1582" s="518" t="str">
        <f>四年级等级</f>
        <v/>
      </c>
      <c r="AA1582" s="533"/>
      <c r="AB1582" s="515"/>
      <c r="AC1582" s="533" t="str">
        <f>四年级跳绳附加分</f>
        <v/>
      </c>
      <c r="AD1582" s="534" t="str">
        <f>四年级标准分</f>
        <v/>
      </c>
      <c r="AE1582" s="534" t="str">
        <f>四年级总分</f>
        <v/>
      </c>
      <c r="AF1582" s="517" t="str">
        <f>四年级等级</f>
        <v/>
      </c>
    </row>
    <row r="1583" spans="1:32">
      <c r="A1583" s="476">
        <v>423</v>
      </c>
      <c r="B1583" s="477">
        <v>41</v>
      </c>
      <c r="C1583" s="632"/>
      <c r="D1583" s="633"/>
      <c r="E1583" s="632"/>
      <c r="F1583" s="625"/>
      <c r="G1583" s="608"/>
      <c r="H1583" s="475"/>
      <c r="I1583" s="613"/>
      <c r="J1583" s="614"/>
      <c r="K1583" s="614"/>
      <c r="L1583" s="615"/>
      <c r="M1583" s="644"/>
      <c r="N1583" s="505" t="str">
        <f>四年级BMI</f>
        <v/>
      </c>
      <c r="O1583" s="499" t="str">
        <f>四年级BMI等级</f>
        <v/>
      </c>
      <c r="P1583" s="500" t="str">
        <f>四年级BMI得分</f>
        <v/>
      </c>
      <c r="Q1583" s="515" t="str">
        <f>四年级肺活量得分</f>
        <v/>
      </c>
      <c r="R1583" s="512" t="str">
        <f>四年级等级</f>
        <v/>
      </c>
      <c r="S1583" s="516" t="str">
        <f>四年级50米跑得分</f>
        <v/>
      </c>
      <c r="T1583" s="517" t="str">
        <f>四年级等级</f>
        <v/>
      </c>
      <c r="U1583" s="516" t="str">
        <f>四年级坐位体前屈得分</f>
        <v/>
      </c>
      <c r="V1583" s="517" t="str">
        <f>四年级等级</f>
        <v/>
      </c>
      <c r="W1583" s="516" t="str">
        <f>四年级一分钟跳绳得分</f>
        <v/>
      </c>
      <c r="X1583" s="517" t="str">
        <f>四年级等级</f>
        <v/>
      </c>
      <c r="Y1583" s="515" t="str">
        <f>四年级仰卧起坐得分</f>
        <v/>
      </c>
      <c r="Z1583" s="518" t="str">
        <f>四年级等级</f>
        <v/>
      </c>
      <c r="AA1583" s="533"/>
      <c r="AB1583" s="515"/>
      <c r="AC1583" s="533" t="str">
        <f>四年级跳绳附加分</f>
        <v/>
      </c>
      <c r="AD1583" s="534" t="str">
        <f>四年级标准分</f>
        <v/>
      </c>
      <c r="AE1583" s="534" t="str">
        <f>四年级总分</f>
        <v/>
      </c>
      <c r="AF1583" s="517" t="str">
        <f>四年级等级</f>
        <v/>
      </c>
    </row>
    <row r="1584" spans="1:32">
      <c r="A1584" s="476">
        <v>423</v>
      </c>
      <c r="B1584" s="477">
        <v>42</v>
      </c>
      <c r="C1584" s="632"/>
      <c r="D1584" s="633"/>
      <c r="E1584" s="632"/>
      <c r="F1584" s="625"/>
      <c r="G1584" s="608"/>
      <c r="H1584" s="475"/>
      <c r="I1584" s="613"/>
      <c r="J1584" s="614"/>
      <c r="K1584" s="614"/>
      <c r="L1584" s="615"/>
      <c r="M1584" s="644"/>
      <c r="N1584" s="505" t="str">
        <f>四年级BMI</f>
        <v/>
      </c>
      <c r="O1584" s="499" t="str">
        <f>四年级BMI等级</f>
        <v/>
      </c>
      <c r="P1584" s="500" t="str">
        <f>四年级BMI得分</f>
        <v/>
      </c>
      <c r="Q1584" s="515" t="str">
        <f>四年级肺活量得分</f>
        <v/>
      </c>
      <c r="R1584" s="512" t="str">
        <f>四年级等级</f>
        <v/>
      </c>
      <c r="S1584" s="516" t="str">
        <f>四年级50米跑得分</f>
        <v/>
      </c>
      <c r="T1584" s="517" t="str">
        <f>四年级等级</f>
        <v/>
      </c>
      <c r="U1584" s="516" t="str">
        <f>四年级坐位体前屈得分</f>
        <v/>
      </c>
      <c r="V1584" s="517" t="str">
        <f>四年级等级</f>
        <v/>
      </c>
      <c r="W1584" s="516" t="str">
        <f>四年级一分钟跳绳得分</f>
        <v/>
      </c>
      <c r="X1584" s="517" t="str">
        <f>四年级等级</f>
        <v/>
      </c>
      <c r="Y1584" s="515" t="str">
        <f>四年级仰卧起坐得分</f>
        <v/>
      </c>
      <c r="Z1584" s="518" t="str">
        <f>四年级等级</f>
        <v/>
      </c>
      <c r="AA1584" s="533"/>
      <c r="AB1584" s="515"/>
      <c r="AC1584" s="533" t="str">
        <f>四年级跳绳附加分</f>
        <v/>
      </c>
      <c r="AD1584" s="534" t="str">
        <f>四年级标准分</f>
        <v/>
      </c>
      <c r="AE1584" s="534" t="str">
        <f>四年级总分</f>
        <v/>
      </c>
      <c r="AF1584" s="517" t="str">
        <f>四年级等级</f>
        <v/>
      </c>
    </row>
    <row r="1585" spans="1:32">
      <c r="A1585" s="476">
        <v>423</v>
      </c>
      <c r="B1585" s="477">
        <v>43</v>
      </c>
      <c r="C1585" s="632"/>
      <c r="D1585" s="633"/>
      <c r="E1585" s="632"/>
      <c r="F1585" s="625"/>
      <c r="G1585" s="608"/>
      <c r="H1585" s="475"/>
      <c r="I1585" s="613"/>
      <c r="J1585" s="614"/>
      <c r="K1585" s="614"/>
      <c r="L1585" s="615"/>
      <c r="M1585" s="644"/>
      <c r="N1585" s="505" t="str">
        <f>四年级BMI</f>
        <v/>
      </c>
      <c r="O1585" s="499" t="str">
        <f>四年级BMI等级</f>
        <v/>
      </c>
      <c r="P1585" s="500" t="str">
        <f>四年级BMI得分</f>
        <v/>
      </c>
      <c r="Q1585" s="515" t="str">
        <f>四年级肺活量得分</f>
        <v/>
      </c>
      <c r="R1585" s="512" t="str">
        <f>四年级等级</f>
        <v/>
      </c>
      <c r="S1585" s="516" t="str">
        <f>四年级50米跑得分</f>
        <v/>
      </c>
      <c r="T1585" s="517" t="str">
        <f>四年级等级</f>
        <v/>
      </c>
      <c r="U1585" s="516" t="str">
        <f>四年级坐位体前屈得分</f>
        <v/>
      </c>
      <c r="V1585" s="517" t="str">
        <f>四年级等级</f>
        <v/>
      </c>
      <c r="W1585" s="516" t="str">
        <f>四年级一分钟跳绳得分</f>
        <v/>
      </c>
      <c r="X1585" s="517" t="str">
        <f>四年级等级</f>
        <v/>
      </c>
      <c r="Y1585" s="515" t="str">
        <f>四年级仰卧起坐得分</f>
        <v/>
      </c>
      <c r="Z1585" s="518" t="str">
        <f>四年级等级</f>
        <v/>
      </c>
      <c r="AA1585" s="533"/>
      <c r="AB1585" s="515"/>
      <c r="AC1585" s="533" t="str">
        <f>四年级跳绳附加分</f>
        <v/>
      </c>
      <c r="AD1585" s="534" t="str">
        <f>四年级标准分</f>
        <v/>
      </c>
      <c r="AE1585" s="534" t="str">
        <f>四年级总分</f>
        <v/>
      </c>
      <c r="AF1585" s="517" t="str">
        <f>四年级等级</f>
        <v/>
      </c>
    </row>
    <row r="1586" spans="1:32">
      <c r="A1586" s="476">
        <v>423</v>
      </c>
      <c r="B1586" s="477">
        <v>44</v>
      </c>
      <c r="C1586" s="632"/>
      <c r="D1586" s="633"/>
      <c r="E1586" s="632"/>
      <c r="F1586" s="625"/>
      <c r="G1586" s="608"/>
      <c r="H1586" s="475"/>
      <c r="I1586" s="613"/>
      <c r="J1586" s="614"/>
      <c r="K1586" s="614"/>
      <c r="L1586" s="615"/>
      <c r="M1586" s="644"/>
      <c r="N1586" s="505" t="str">
        <f>四年级BMI</f>
        <v/>
      </c>
      <c r="O1586" s="499" t="str">
        <f>四年级BMI等级</f>
        <v/>
      </c>
      <c r="P1586" s="500" t="str">
        <f>四年级BMI得分</f>
        <v/>
      </c>
      <c r="Q1586" s="515" t="str">
        <f>四年级肺活量得分</f>
        <v/>
      </c>
      <c r="R1586" s="512" t="str">
        <f>四年级等级</f>
        <v/>
      </c>
      <c r="S1586" s="516" t="str">
        <f>四年级50米跑得分</f>
        <v/>
      </c>
      <c r="T1586" s="517" t="str">
        <f>四年级等级</f>
        <v/>
      </c>
      <c r="U1586" s="516" t="str">
        <f>四年级坐位体前屈得分</f>
        <v/>
      </c>
      <c r="V1586" s="517" t="str">
        <f>四年级等级</f>
        <v/>
      </c>
      <c r="W1586" s="516" t="str">
        <f>四年级一分钟跳绳得分</f>
        <v/>
      </c>
      <c r="X1586" s="517" t="str">
        <f>四年级等级</f>
        <v/>
      </c>
      <c r="Y1586" s="515" t="str">
        <f>四年级仰卧起坐得分</f>
        <v/>
      </c>
      <c r="Z1586" s="518" t="str">
        <f>四年级等级</f>
        <v/>
      </c>
      <c r="AA1586" s="533"/>
      <c r="AB1586" s="515"/>
      <c r="AC1586" s="533" t="str">
        <f>四年级跳绳附加分</f>
        <v/>
      </c>
      <c r="AD1586" s="534" t="str">
        <f>四年级标准分</f>
        <v/>
      </c>
      <c r="AE1586" s="534" t="str">
        <f>四年级总分</f>
        <v/>
      </c>
      <c r="AF1586" s="517" t="str">
        <f>四年级等级</f>
        <v/>
      </c>
    </row>
    <row r="1587" spans="1:32">
      <c r="A1587" s="476">
        <v>423</v>
      </c>
      <c r="B1587" s="477">
        <v>45</v>
      </c>
      <c r="C1587" s="632"/>
      <c r="D1587" s="633"/>
      <c r="E1587" s="632"/>
      <c r="F1587" s="625"/>
      <c r="G1587" s="608"/>
      <c r="H1587" s="475"/>
      <c r="I1587" s="613"/>
      <c r="J1587" s="614"/>
      <c r="K1587" s="614"/>
      <c r="L1587" s="615"/>
      <c r="M1587" s="644"/>
      <c r="N1587" s="505" t="str">
        <f>四年级BMI</f>
        <v/>
      </c>
      <c r="O1587" s="499" t="str">
        <f>四年级BMI等级</f>
        <v/>
      </c>
      <c r="P1587" s="500" t="str">
        <f>四年级BMI得分</f>
        <v/>
      </c>
      <c r="Q1587" s="515" t="str">
        <f>四年级肺活量得分</f>
        <v/>
      </c>
      <c r="R1587" s="512" t="str">
        <f>四年级等级</f>
        <v/>
      </c>
      <c r="S1587" s="516" t="str">
        <f>四年级50米跑得分</f>
        <v/>
      </c>
      <c r="T1587" s="517" t="str">
        <f>四年级等级</f>
        <v/>
      </c>
      <c r="U1587" s="516" t="str">
        <f>四年级坐位体前屈得分</f>
        <v/>
      </c>
      <c r="V1587" s="517" t="str">
        <f>四年级等级</f>
        <v/>
      </c>
      <c r="W1587" s="516" t="str">
        <f>四年级一分钟跳绳得分</f>
        <v/>
      </c>
      <c r="X1587" s="517" t="str">
        <f>四年级等级</f>
        <v/>
      </c>
      <c r="Y1587" s="515" t="str">
        <f>四年级仰卧起坐得分</f>
        <v/>
      </c>
      <c r="Z1587" s="518" t="str">
        <f>四年级等级</f>
        <v/>
      </c>
      <c r="AA1587" s="533"/>
      <c r="AB1587" s="515"/>
      <c r="AC1587" s="533" t="str">
        <f>四年级跳绳附加分</f>
        <v/>
      </c>
      <c r="AD1587" s="534" t="str">
        <f>四年级标准分</f>
        <v/>
      </c>
      <c r="AE1587" s="534" t="str">
        <f>四年级总分</f>
        <v/>
      </c>
      <c r="AF1587" s="517" t="str">
        <f>四年级等级</f>
        <v/>
      </c>
    </row>
    <row r="1588" spans="1:32">
      <c r="A1588" s="476">
        <v>423</v>
      </c>
      <c r="B1588" s="477">
        <v>46</v>
      </c>
      <c r="C1588" s="632"/>
      <c r="D1588" s="633"/>
      <c r="E1588" s="632"/>
      <c r="F1588" s="625"/>
      <c r="G1588" s="608"/>
      <c r="H1588" s="475"/>
      <c r="I1588" s="613"/>
      <c r="J1588" s="614"/>
      <c r="K1588" s="614"/>
      <c r="L1588" s="615"/>
      <c r="M1588" s="644"/>
      <c r="N1588" s="505" t="str">
        <f>四年级BMI</f>
        <v/>
      </c>
      <c r="O1588" s="499" t="str">
        <f>四年级BMI等级</f>
        <v/>
      </c>
      <c r="P1588" s="500" t="str">
        <f>四年级BMI得分</f>
        <v/>
      </c>
      <c r="Q1588" s="515" t="str">
        <f>四年级肺活量得分</f>
        <v/>
      </c>
      <c r="R1588" s="512" t="str">
        <f>四年级等级</f>
        <v/>
      </c>
      <c r="S1588" s="516" t="str">
        <f>四年级50米跑得分</f>
        <v/>
      </c>
      <c r="T1588" s="517" t="str">
        <f>四年级等级</f>
        <v/>
      </c>
      <c r="U1588" s="516" t="str">
        <f>四年级坐位体前屈得分</f>
        <v/>
      </c>
      <c r="V1588" s="517" t="str">
        <f>四年级等级</f>
        <v/>
      </c>
      <c r="W1588" s="516" t="str">
        <f>四年级一分钟跳绳得分</f>
        <v/>
      </c>
      <c r="X1588" s="517" t="str">
        <f>四年级等级</f>
        <v/>
      </c>
      <c r="Y1588" s="515" t="str">
        <f>四年级仰卧起坐得分</f>
        <v/>
      </c>
      <c r="Z1588" s="518" t="str">
        <f>四年级等级</f>
        <v/>
      </c>
      <c r="AA1588" s="533"/>
      <c r="AB1588" s="515"/>
      <c r="AC1588" s="533" t="str">
        <f>四年级跳绳附加分</f>
        <v/>
      </c>
      <c r="AD1588" s="534" t="str">
        <f>四年级标准分</f>
        <v/>
      </c>
      <c r="AE1588" s="534" t="str">
        <f>四年级总分</f>
        <v/>
      </c>
      <c r="AF1588" s="517" t="str">
        <f>四年级等级</f>
        <v/>
      </c>
    </row>
    <row r="1589" spans="1:32">
      <c r="A1589" s="476">
        <v>423</v>
      </c>
      <c r="B1589" s="477">
        <v>47</v>
      </c>
      <c r="C1589" s="632"/>
      <c r="D1589" s="633"/>
      <c r="E1589" s="632"/>
      <c r="F1589" s="625"/>
      <c r="G1589" s="608"/>
      <c r="H1589" s="475"/>
      <c r="I1589" s="613"/>
      <c r="J1589" s="614"/>
      <c r="K1589" s="614"/>
      <c r="L1589" s="615"/>
      <c r="M1589" s="644"/>
      <c r="N1589" s="505" t="str">
        <f>四年级BMI</f>
        <v/>
      </c>
      <c r="O1589" s="499" t="str">
        <f>四年级BMI等级</f>
        <v/>
      </c>
      <c r="P1589" s="500" t="str">
        <f>四年级BMI得分</f>
        <v/>
      </c>
      <c r="Q1589" s="515" t="str">
        <f>四年级肺活量得分</f>
        <v/>
      </c>
      <c r="R1589" s="512" t="str">
        <f>四年级等级</f>
        <v/>
      </c>
      <c r="S1589" s="516" t="str">
        <f>四年级50米跑得分</f>
        <v/>
      </c>
      <c r="T1589" s="517" t="str">
        <f>四年级等级</f>
        <v/>
      </c>
      <c r="U1589" s="516" t="str">
        <f>四年级坐位体前屈得分</f>
        <v/>
      </c>
      <c r="V1589" s="517" t="str">
        <f>四年级等级</f>
        <v/>
      </c>
      <c r="W1589" s="516" t="str">
        <f>四年级一分钟跳绳得分</f>
        <v/>
      </c>
      <c r="X1589" s="517" t="str">
        <f>四年级等级</f>
        <v/>
      </c>
      <c r="Y1589" s="515" t="str">
        <f>四年级仰卧起坐得分</f>
        <v/>
      </c>
      <c r="Z1589" s="518" t="str">
        <f>四年级等级</f>
        <v/>
      </c>
      <c r="AA1589" s="533"/>
      <c r="AB1589" s="515"/>
      <c r="AC1589" s="533" t="str">
        <f>四年级跳绳附加分</f>
        <v/>
      </c>
      <c r="AD1589" s="534" t="str">
        <f>四年级标准分</f>
        <v/>
      </c>
      <c r="AE1589" s="534" t="str">
        <f>四年级总分</f>
        <v/>
      </c>
      <c r="AF1589" s="517" t="str">
        <f>四年级等级</f>
        <v/>
      </c>
    </row>
    <row r="1590" spans="1:32">
      <c r="A1590" s="476">
        <v>423</v>
      </c>
      <c r="B1590" s="477">
        <v>48</v>
      </c>
      <c r="C1590" s="632"/>
      <c r="D1590" s="633"/>
      <c r="E1590" s="632"/>
      <c r="F1590" s="625"/>
      <c r="G1590" s="608"/>
      <c r="H1590" s="475"/>
      <c r="I1590" s="613"/>
      <c r="J1590" s="614"/>
      <c r="K1590" s="614"/>
      <c r="L1590" s="615"/>
      <c r="M1590" s="644"/>
      <c r="N1590" s="505" t="str">
        <f>四年级BMI</f>
        <v/>
      </c>
      <c r="O1590" s="499" t="str">
        <f>四年级BMI等级</f>
        <v/>
      </c>
      <c r="P1590" s="500" t="str">
        <f>四年级BMI得分</f>
        <v/>
      </c>
      <c r="Q1590" s="515" t="str">
        <f>四年级肺活量得分</f>
        <v/>
      </c>
      <c r="R1590" s="512" t="str">
        <f>四年级等级</f>
        <v/>
      </c>
      <c r="S1590" s="516" t="str">
        <f>四年级50米跑得分</f>
        <v/>
      </c>
      <c r="T1590" s="517" t="str">
        <f>四年级等级</f>
        <v/>
      </c>
      <c r="U1590" s="516" t="str">
        <f>四年级坐位体前屈得分</f>
        <v/>
      </c>
      <c r="V1590" s="517" t="str">
        <f>四年级等级</f>
        <v/>
      </c>
      <c r="W1590" s="516" t="str">
        <f>四年级一分钟跳绳得分</f>
        <v/>
      </c>
      <c r="X1590" s="517" t="str">
        <f>四年级等级</f>
        <v/>
      </c>
      <c r="Y1590" s="515" t="str">
        <f>四年级仰卧起坐得分</f>
        <v/>
      </c>
      <c r="Z1590" s="518" t="str">
        <f>四年级等级</f>
        <v/>
      </c>
      <c r="AA1590" s="533"/>
      <c r="AB1590" s="515"/>
      <c r="AC1590" s="533" t="str">
        <f>四年级跳绳附加分</f>
        <v/>
      </c>
      <c r="AD1590" s="534" t="str">
        <f>四年级标准分</f>
        <v/>
      </c>
      <c r="AE1590" s="534" t="str">
        <f>四年级总分</f>
        <v/>
      </c>
      <c r="AF1590" s="517" t="str">
        <f>四年级等级</f>
        <v/>
      </c>
    </row>
    <row r="1591" spans="1:32">
      <c r="A1591" s="476">
        <v>423</v>
      </c>
      <c r="B1591" s="477">
        <v>49</v>
      </c>
      <c r="C1591" s="632"/>
      <c r="D1591" s="633"/>
      <c r="E1591" s="632"/>
      <c r="F1591" s="625"/>
      <c r="G1591" s="608"/>
      <c r="H1591" s="475"/>
      <c r="I1591" s="613"/>
      <c r="J1591" s="614"/>
      <c r="K1591" s="614"/>
      <c r="L1591" s="615"/>
      <c r="M1591" s="644"/>
      <c r="N1591" s="505" t="str">
        <f>四年级BMI</f>
        <v/>
      </c>
      <c r="O1591" s="499" t="str">
        <f>四年级BMI等级</f>
        <v/>
      </c>
      <c r="P1591" s="500" t="str">
        <f>四年级BMI得分</f>
        <v/>
      </c>
      <c r="Q1591" s="515" t="str">
        <f>四年级肺活量得分</f>
        <v/>
      </c>
      <c r="R1591" s="512" t="str">
        <f>四年级等级</f>
        <v/>
      </c>
      <c r="S1591" s="516" t="str">
        <f>四年级50米跑得分</f>
        <v/>
      </c>
      <c r="T1591" s="517" t="str">
        <f>四年级等级</f>
        <v/>
      </c>
      <c r="U1591" s="516" t="str">
        <f>四年级坐位体前屈得分</f>
        <v/>
      </c>
      <c r="V1591" s="517" t="str">
        <f>四年级等级</f>
        <v/>
      </c>
      <c r="W1591" s="516" t="str">
        <f>四年级一分钟跳绳得分</f>
        <v/>
      </c>
      <c r="X1591" s="517" t="str">
        <f>四年级等级</f>
        <v/>
      </c>
      <c r="Y1591" s="515" t="str">
        <f>四年级仰卧起坐得分</f>
        <v/>
      </c>
      <c r="Z1591" s="518" t="str">
        <f>四年级等级</f>
        <v/>
      </c>
      <c r="AA1591" s="533"/>
      <c r="AB1591" s="515"/>
      <c r="AC1591" s="533" t="str">
        <f>四年级跳绳附加分</f>
        <v/>
      </c>
      <c r="AD1591" s="534" t="str">
        <f>四年级标准分</f>
        <v/>
      </c>
      <c r="AE1591" s="534" t="str">
        <f>四年级总分</f>
        <v/>
      </c>
      <c r="AF1591" s="517" t="str">
        <f>四年级等级</f>
        <v/>
      </c>
    </row>
    <row r="1592" spans="1:32">
      <c r="A1592" s="476">
        <v>423</v>
      </c>
      <c r="B1592" s="477">
        <v>50</v>
      </c>
      <c r="C1592" s="632"/>
      <c r="D1592" s="633"/>
      <c r="E1592" s="632"/>
      <c r="F1592" s="625"/>
      <c r="G1592" s="608"/>
      <c r="H1592" s="475"/>
      <c r="I1592" s="613"/>
      <c r="J1592" s="614"/>
      <c r="K1592" s="614"/>
      <c r="L1592" s="615"/>
      <c r="M1592" s="644"/>
      <c r="N1592" s="505" t="str">
        <f>四年级BMI</f>
        <v/>
      </c>
      <c r="O1592" s="499" t="str">
        <f>四年级BMI等级</f>
        <v/>
      </c>
      <c r="P1592" s="500" t="str">
        <f>四年级BMI得分</f>
        <v/>
      </c>
      <c r="Q1592" s="515" t="str">
        <f>四年级肺活量得分</f>
        <v/>
      </c>
      <c r="R1592" s="512" t="str">
        <f>四年级等级</f>
        <v/>
      </c>
      <c r="S1592" s="516" t="str">
        <f>四年级50米跑得分</f>
        <v/>
      </c>
      <c r="T1592" s="517" t="str">
        <f>四年级等级</f>
        <v/>
      </c>
      <c r="U1592" s="516" t="str">
        <f>四年级坐位体前屈得分</f>
        <v/>
      </c>
      <c r="V1592" s="517" t="str">
        <f>四年级等级</f>
        <v/>
      </c>
      <c r="W1592" s="516" t="str">
        <f>四年级一分钟跳绳得分</f>
        <v/>
      </c>
      <c r="X1592" s="517" t="str">
        <f>四年级等级</f>
        <v/>
      </c>
      <c r="Y1592" s="515" t="str">
        <f>四年级仰卧起坐得分</f>
        <v/>
      </c>
      <c r="Z1592" s="518" t="str">
        <f>四年级等级</f>
        <v/>
      </c>
      <c r="AA1592" s="533"/>
      <c r="AB1592" s="515"/>
      <c r="AC1592" s="533" t="str">
        <f>四年级跳绳附加分</f>
        <v/>
      </c>
      <c r="AD1592" s="534" t="str">
        <f>四年级标准分</f>
        <v/>
      </c>
      <c r="AE1592" s="534" t="str">
        <f>四年级总分</f>
        <v/>
      </c>
      <c r="AF1592" s="517" t="str">
        <f>四年级等级</f>
        <v/>
      </c>
    </row>
    <row r="1593" spans="1:32">
      <c r="A1593" s="476">
        <v>423</v>
      </c>
      <c r="B1593" s="477">
        <v>51</v>
      </c>
      <c r="C1593" s="632"/>
      <c r="D1593" s="633"/>
      <c r="E1593" s="632"/>
      <c r="F1593" s="625"/>
      <c r="G1593" s="608"/>
      <c r="H1593" s="475"/>
      <c r="I1593" s="613"/>
      <c r="J1593" s="614"/>
      <c r="K1593" s="614"/>
      <c r="L1593" s="615"/>
      <c r="M1593" s="644"/>
      <c r="N1593" s="505" t="str">
        <f>四年级BMI</f>
        <v/>
      </c>
      <c r="O1593" s="499" t="str">
        <f>四年级BMI等级</f>
        <v/>
      </c>
      <c r="P1593" s="500" t="str">
        <f>四年级BMI得分</f>
        <v/>
      </c>
      <c r="Q1593" s="515" t="str">
        <f>四年级肺活量得分</f>
        <v/>
      </c>
      <c r="R1593" s="512" t="str">
        <f>四年级等级</f>
        <v/>
      </c>
      <c r="S1593" s="516" t="str">
        <f>四年级50米跑得分</f>
        <v/>
      </c>
      <c r="T1593" s="517" t="str">
        <f>四年级等级</f>
        <v/>
      </c>
      <c r="U1593" s="516" t="str">
        <f>四年级坐位体前屈得分</f>
        <v/>
      </c>
      <c r="V1593" s="517" t="str">
        <f>四年级等级</f>
        <v/>
      </c>
      <c r="W1593" s="516" t="str">
        <f>四年级一分钟跳绳得分</f>
        <v/>
      </c>
      <c r="X1593" s="517" t="str">
        <f>四年级等级</f>
        <v/>
      </c>
      <c r="Y1593" s="515" t="str">
        <f>四年级仰卧起坐得分</f>
        <v/>
      </c>
      <c r="Z1593" s="518" t="str">
        <f>四年级等级</f>
        <v/>
      </c>
      <c r="AA1593" s="533"/>
      <c r="AB1593" s="515"/>
      <c r="AC1593" s="533" t="str">
        <f>四年级跳绳附加分</f>
        <v/>
      </c>
      <c r="AD1593" s="534" t="str">
        <f>四年级标准分</f>
        <v/>
      </c>
      <c r="AE1593" s="534" t="str">
        <f>四年级总分</f>
        <v/>
      </c>
      <c r="AF1593" s="517" t="str">
        <f>四年级等级</f>
        <v/>
      </c>
    </row>
    <row r="1594" spans="1:32">
      <c r="A1594" s="476">
        <v>423</v>
      </c>
      <c r="B1594" s="477">
        <v>52</v>
      </c>
      <c r="C1594" s="632"/>
      <c r="D1594" s="633"/>
      <c r="E1594" s="632"/>
      <c r="F1594" s="625"/>
      <c r="G1594" s="608"/>
      <c r="H1594" s="475"/>
      <c r="I1594" s="613"/>
      <c r="J1594" s="614"/>
      <c r="K1594" s="614"/>
      <c r="L1594" s="615"/>
      <c r="M1594" s="644"/>
      <c r="N1594" s="505" t="str">
        <f>四年级BMI</f>
        <v/>
      </c>
      <c r="O1594" s="499" t="str">
        <f>四年级BMI等级</f>
        <v/>
      </c>
      <c r="P1594" s="500" t="str">
        <f>四年级BMI得分</f>
        <v/>
      </c>
      <c r="Q1594" s="515" t="str">
        <f>四年级肺活量得分</f>
        <v/>
      </c>
      <c r="R1594" s="512" t="str">
        <f>四年级等级</f>
        <v/>
      </c>
      <c r="S1594" s="516" t="str">
        <f>四年级50米跑得分</f>
        <v/>
      </c>
      <c r="T1594" s="517" t="str">
        <f>四年级等级</f>
        <v/>
      </c>
      <c r="U1594" s="516" t="str">
        <f>四年级坐位体前屈得分</f>
        <v/>
      </c>
      <c r="V1594" s="517" t="str">
        <f>四年级等级</f>
        <v/>
      </c>
      <c r="W1594" s="516" t="str">
        <f>四年级一分钟跳绳得分</f>
        <v/>
      </c>
      <c r="X1594" s="517" t="str">
        <f>四年级等级</f>
        <v/>
      </c>
      <c r="Y1594" s="515" t="str">
        <f>四年级仰卧起坐得分</f>
        <v/>
      </c>
      <c r="Z1594" s="518" t="str">
        <f>四年级等级</f>
        <v/>
      </c>
      <c r="AA1594" s="533"/>
      <c r="AB1594" s="515"/>
      <c r="AC1594" s="533" t="str">
        <f>四年级跳绳附加分</f>
        <v/>
      </c>
      <c r="AD1594" s="534" t="str">
        <f>四年级标准分</f>
        <v/>
      </c>
      <c r="AE1594" s="534" t="str">
        <f>四年级总分</f>
        <v/>
      </c>
      <c r="AF1594" s="517" t="str">
        <f>四年级等级</f>
        <v/>
      </c>
    </row>
    <row r="1595" spans="1:32">
      <c r="A1595" s="476">
        <v>423</v>
      </c>
      <c r="B1595" s="477">
        <v>53</v>
      </c>
      <c r="C1595" s="632"/>
      <c r="D1595" s="633"/>
      <c r="E1595" s="632"/>
      <c r="F1595" s="625"/>
      <c r="G1595" s="608"/>
      <c r="H1595" s="475"/>
      <c r="I1595" s="613"/>
      <c r="J1595" s="614"/>
      <c r="K1595" s="614"/>
      <c r="L1595" s="615"/>
      <c r="M1595" s="644"/>
      <c r="N1595" s="505" t="str">
        <f>四年级BMI</f>
        <v/>
      </c>
      <c r="O1595" s="499" t="str">
        <f>四年级BMI等级</f>
        <v/>
      </c>
      <c r="P1595" s="500" t="str">
        <f>四年级BMI得分</f>
        <v/>
      </c>
      <c r="Q1595" s="515" t="str">
        <f>四年级肺活量得分</f>
        <v/>
      </c>
      <c r="R1595" s="512" t="str">
        <f>四年级等级</f>
        <v/>
      </c>
      <c r="S1595" s="516" t="str">
        <f>四年级50米跑得分</f>
        <v/>
      </c>
      <c r="T1595" s="517" t="str">
        <f>四年级等级</f>
        <v/>
      </c>
      <c r="U1595" s="516" t="str">
        <f>四年级坐位体前屈得分</f>
        <v/>
      </c>
      <c r="V1595" s="517" t="str">
        <f>四年级等级</f>
        <v/>
      </c>
      <c r="W1595" s="516" t="str">
        <f>四年级一分钟跳绳得分</f>
        <v/>
      </c>
      <c r="X1595" s="517" t="str">
        <f>四年级等级</f>
        <v/>
      </c>
      <c r="Y1595" s="515" t="str">
        <f>四年级仰卧起坐得分</f>
        <v/>
      </c>
      <c r="Z1595" s="518" t="str">
        <f>四年级等级</f>
        <v/>
      </c>
      <c r="AA1595" s="533"/>
      <c r="AB1595" s="515"/>
      <c r="AC1595" s="533" t="str">
        <f>四年级跳绳附加分</f>
        <v/>
      </c>
      <c r="AD1595" s="534" t="str">
        <f>四年级标准分</f>
        <v/>
      </c>
      <c r="AE1595" s="534" t="str">
        <f>四年级总分</f>
        <v/>
      </c>
      <c r="AF1595" s="517" t="str">
        <f>四年级等级</f>
        <v/>
      </c>
    </row>
    <row r="1596" spans="1:32">
      <c r="A1596" s="476">
        <v>423</v>
      </c>
      <c r="B1596" s="477">
        <v>54</v>
      </c>
      <c r="C1596" s="632"/>
      <c r="D1596" s="633"/>
      <c r="E1596" s="632"/>
      <c r="F1596" s="625"/>
      <c r="G1596" s="608"/>
      <c r="H1596" s="475"/>
      <c r="I1596" s="613"/>
      <c r="J1596" s="614"/>
      <c r="K1596" s="614"/>
      <c r="L1596" s="615"/>
      <c r="M1596" s="644"/>
      <c r="N1596" s="505" t="str">
        <f>四年级BMI</f>
        <v/>
      </c>
      <c r="O1596" s="499" t="str">
        <f>四年级BMI等级</f>
        <v/>
      </c>
      <c r="P1596" s="500" t="str">
        <f>四年级BMI得分</f>
        <v/>
      </c>
      <c r="Q1596" s="515" t="str">
        <f>四年级肺活量得分</f>
        <v/>
      </c>
      <c r="R1596" s="512" t="str">
        <f>四年级等级</f>
        <v/>
      </c>
      <c r="S1596" s="516" t="str">
        <f>四年级50米跑得分</f>
        <v/>
      </c>
      <c r="T1596" s="517" t="str">
        <f>四年级等级</f>
        <v/>
      </c>
      <c r="U1596" s="516" t="str">
        <f>四年级坐位体前屈得分</f>
        <v/>
      </c>
      <c r="V1596" s="517" t="str">
        <f>四年级等级</f>
        <v/>
      </c>
      <c r="W1596" s="516" t="str">
        <f>四年级一分钟跳绳得分</f>
        <v/>
      </c>
      <c r="X1596" s="517" t="str">
        <f>四年级等级</f>
        <v/>
      </c>
      <c r="Y1596" s="515" t="str">
        <f>四年级仰卧起坐得分</f>
        <v/>
      </c>
      <c r="Z1596" s="518" t="str">
        <f>四年级等级</f>
        <v/>
      </c>
      <c r="AA1596" s="533"/>
      <c r="AB1596" s="515"/>
      <c r="AC1596" s="533" t="str">
        <f>四年级跳绳附加分</f>
        <v/>
      </c>
      <c r="AD1596" s="534" t="str">
        <f>四年级标准分</f>
        <v/>
      </c>
      <c r="AE1596" s="534" t="str">
        <f>四年级总分</f>
        <v/>
      </c>
      <c r="AF1596" s="517" t="str">
        <f>四年级等级</f>
        <v/>
      </c>
    </row>
    <row r="1597" spans="1:32">
      <c r="A1597" s="476">
        <v>423</v>
      </c>
      <c r="B1597" s="477">
        <v>55</v>
      </c>
      <c r="C1597" s="632"/>
      <c r="D1597" s="633"/>
      <c r="E1597" s="632"/>
      <c r="F1597" s="625"/>
      <c r="G1597" s="608"/>
      <c r="H1597" s="475"/>
      <c r="I1597" s="613"/>
      <c r="J1597" s="614"/>
      <c r="K1597" s="614"/>
      <c r="L1597" s="615"/>
      <c r="M1597" s="644"/>
      <c r="N1597" s="505" t="str">
        <f>四年级BMI</f>
        <v/>
      </c>
      <c r="O1597" s="499" t="str">
        <f>四年级BMI等级</f>
        <v/>
      </c>
      <c r="P1597" s="500" t="str">
        <f>四年级BMI得分</f>
        <v/>
      </c>
      <c r="Q1597" s="515" t="str">
        <f>四年级肺活量得分</f>
        <v/>
      </c>
      <c r="R1597" s="512" t="str">
        <f>四年级等级</f>
        <v/>
      </c>
      <c r="S1597" s="516" t="str">
        <f>四年级50米跑得分</f>
        <v/>
      </c>
      <c r="T1597" s="517" t="str">
        <f>四年级等级</f>
        <v/>
      </c>
      <c r="U1597" s="516" t="str">
        <f>四年级坐位体前屈得分</f>
        <v/>
      </c>
      <c r="V1597" s="517" t="str">
        <f>四年级等级</f>
        <v/>
      </c>
      <c r="W1597" s="516" t="str">
        <f>四年级一分钟跳绳得分</f>
        <v/>
      </c>
      <c r="X1597" s="517" t="str">
        <f>四年级等级</f>
        <v/>
      </c>
      <c r="Y1597" s="515" t="str">
        <f>四年级仰卧起坐得分</f>
        <v/>
      </c>
      <c r="Z1597" s="518" t="str">
        <f>四年级等级</f>
        <v/>
      </c>
      <c r="AA1597" s="533"/>
      <c r="AB1597" s="515"/>
      <c r="AC1597" s="533" t="str">
        <f>四年级跳绳附加分</f>
        <v/>
      </c>
      <c r="AD1597" s="534" t="str">
        <f>四年级标准分</f>
        <v/>
      </c>
      <c r="AE1597" s="534" t="str">
        <f>四年级总分</f>
        <v/>
      </c>
      <c r="AF1597" s="517" t="str">
        <f>四年级等级</f>
        <v/>
      </c>
    </row>
    <row r="1598" spans="1:32">
      <c r="A1598" s="476">
        <v>423</v>
      </c>
      <c r="B1598" s="477">
        <v>56</v>
      </c>
      <c r="C1598" s="632"/>
      <c r="D1598" s="633"/>
      <c r="E1598" s="632"/>
      <c r="F1598" s="625"/>
      <c r="G1598" s="608"/>
      <c r="H1598" s="475"/>
      <c r="I1598" s="613"/>
      <c r="J1598" s="614"/>
      <c r="K1598" s="614"/>
      <c r="L1598" s="615"/>
      <c r="M1598" s="644"/>
      <c r="N1598" s="505" t="str">
        <f>四年级BMI</f>
        <v/>
      </c>
      <c r="O1598" s="499" t="str">
        <f>四年级BMI等级</f>
        <v/>
      </c>
      <c r="P1598" s="500" t="str">
        <f>四年级BMI得分</f>
        <v/>
      </c>
      <c r="Q1598" s="515" t="str">
        <f>四年级肺活量得分</f>
        <v/>
      </c>
      <c r="R1598" s="512" t="str">
        <f>四年级等级</f>
        <v/>
      </c>
      <c r="S1598" s="516" t="str">
        <f>四年级50米跑得分</f>
        <v/>
      </c>
      <c r="T1598" s="517" t="str">
        <f>四年级等级</f>
        <v/>
      </c>
      <c r="U1598" s="516" t="str">
        <f>四年级坐位体前屈得分</f>
        <v/>
      </c>
      <c r="V1598" s="517" t="str">
        <f>四年级等级</f>
        <v/>
      </c>
      <c r="W1598" s="516" t="str">
        <f>四年级一分钟跳绳得分</f>
        <v/>
      </c>
      <c r="X1598" s="517" t="str">
        <f>四年级等级</f>
        <v/>
      </c>
      <c r="Y1598" s="515" t="str">
        <f>四年级仰卧起坐得分</f>
        <v/>
      </c>
      <c r="Z1598" s="518" t="str">
        <f>四年级等级</f>
        <v/>
      </c>
      <c r="AA1598" s="533"/>
      <c r="AB1598" s="515"/>
      <c r="AC1598" s="533" t="str">
        <f>四年级跳绳附加分</f>
        <v/>
      </c>
      <c r="AD1598" s="534" t="str">
        <f>四年级标准分</f>
        <v/>
      </c>
      <c r="AE1598" s="534" t="str">
        <f>四年级总分</f>
        <v/>
      </c>
      <c r="AF1598" s="517" t="str">
        <f>四年级等级</f>
        <v/>
      </c>
    </row>
    <row r="1599" spans="1:32">
      <c r="A1599" s="476">
        <v>423</v>
      </c>
      <c r="B1599" s="477">
        <v>57</v>
      </c>
      <c r="C1599" s="632"/>
      <c r="D1599" s="633"/>
      <c r="E1599" s="632"/>
      <c r="F1599" s="625"/>
      <c r="G1599" s="608"/>
      <c r="H1599" s="475"/>
      <c r="I1599" s="613"/>
      <c r="J1599" s="614"/>
      <c r="K1599" s="614"/>
      <c r="L1599" s="615"/>
      <c r="M1599" s="644"/>
      <c r="N1599" s="505" t="str">
        <f>四年级BMI</f>
        <v/>
      </c>
      <c r="O1599" s="499" t="str">
        <f>四年级BMI等级</f>
        <v/>
      </c>
      <c r="P1599" s="500" t="str">
        <f>四年级BMI得分</f>
        <v/>
      </c>
      <c r="Q1599" s="515" t="str">
        <f>四年级肺活量得分</f>
        <v/>
      </c>
      <c r="R1599" s="512" t="str">
        <f>四年级等级</f>
        <v/>
      </c>
      <c r="S1599" s="516" t="str">
        <f>四年级50米跑得分</f>
        <v/>
      </c>
      <c r="T1599" s="517" t="str">
        <f>四年级等级</f>
        <v/>
      </c>
      <c r="U1599" s="516" t="str">
        <f>四年级坐位体前屈得分</f>
        <v/>
      </c>
      <c r="V1599" s="517" t="str">
        <f>四年级等级</f>
        <v/>
      </c>
      <c r="W1599" s="516" t="str">
        <f>四年级一分钟跳绳得分</f>
        <v/>
      </c>
      <c r="X1599" s="517" t="str">
        <f>四年级等级</f>
        <v/>
      </c>
      <c r="Y1599" s="515" t="str">
        <f>四年级仰卧起坐得分</f>
        <v/>
      </c>
      <c r="Z1599" s="518" t="str">
        <f>四年级等级</f>
        <v/>
      </c>
      <c r="AA1599" s="533"/>
      <c r="AB1599" s="515"/>
      <c r="AC1599" s="533" t="str">
        <f>四年级跳绳附加分</f>
        <v/>
      </c>
      <c r="AD1599" s="534" t="str">
        <f>四年级标准分</f>
        <v/>
      </c>
      <c r="AE1599" s="534" t="str">
        <f>四年级总分</f>
        <v/>
      </c>
      <c r="AF1599" s="517" t="str">
        <f>四年级等级</f>
        <v/>
      </c>
    </row>
    <row r="1600" spans="1:32">
      <c r="A1600" s="476">
        <v>423</v>
      </c>
      <c r="B1600" s="477">
        <v>58</v>
      </c>
      <c r="C1600" s="632"/>
      <c r="D1600" s="633"/>
      <c r="E1600" s="632"/>
      <c r="F1600" s="625"/>
      <c r="G1600" s="608"/>
      <c r="H1600" s="475"/>
      <c r="I1600" s="613"/>
      <c r="J1600" s="614"/>
      <c r="K1600" s="614"/>
      <c r="L1600" s="615"/>
      <c r="M1600" s="644"/>
      <c r="N1600" s="505" t="str">
        <f>四年级BMI</f>
        <v/>
      </c>
      <c r="O1600" s="499" t="str">
        <f>四年级BMI等级</f>
        <v/>
      </c>
      <c r="P1600" s="500" t="str">
        <f>四年级BMI得分</f>
        <v/>
      </c>
      <c r="Q1600" s="515" t="str">
        <f>四年级肺活量得分</f>
        <v/>
      </c>
      <c r="R1600" s="512" t="str">
        <f>四年级等级</f>
        <v/>
      </c>
      <c r="S1600" s="516" t="str">
        <f>四年级50米跑得分</f>
        <v/>
      </c>
      <c r="T1600" s="517" t="str">
        <f>四年级等级</f>
        <v/>
      </c>
      <c r="U1600" s="516" t="str">
        <f>四年级坐位体前屈得分</f>
        <v/>
      </c>
      <c r="V1600" s="517" t="str">
        <f>四年级等级</f>
        <v/>
      </c>
      <c r="W1600" s="516" t="str">
        <f>四年级一分钟跳绳得分</f>
        <v/>
      </c>
      <c r="X1600" s="517" t="str">
        <f>四年级等级</f>
        <v/>
      </c>
      <c r="Y1600" s="515" t="str">
        <f>四年级仰卧起坐得分</f>
        <v/>
      </c>
      <c r="Z1600" s="518" t="str">
        <f>四年级等级</f>
        <v/>
      </c>
      <c r="AA1600" s="533"/>
      <c r="AB1600" s="515"/>
      <c r="AC1600" s="533" t="str">
        <f>四年级跳绳附加分</f>
        <v/>
      </c>
      <c r="AD1600" s="534" t="str">
        <f>四年级标准分</f>
        <v/>
      </c>
      <c r="AE1600" s="534" t="str">
        <f>四年级总分</f>
        <v/>
      </c>
      <c r="AF1600" s="517" t="str">
        <f>四年级等级</f>
        <v/>
      </c>
    </row>
    <row r="1601" spans="1:32">
      <c r="A1601" s="476">
        <v>423</v>
      </c>
      <c r="B1601" s="477">
        <v>59</v>
      </c>
      <c r="C1601" s="632"/>
      <c r="D1601" s="633"/>
      <c r="E1601" s="632"/>
      <c r="F1601" s="625"/>
      <c r="G1601" s="608"/>
      <c r="H1601" s="475"/>
      <c r="I1601" s="613"/>
      <c r="J1601" s="614"/>
      <c r="K1601" s="614"/>
      <c r="L1601" s="615"/>
      <c r="M1601" s="644"/>
      <c r="N1601" s="505" t="str">
        <f>四年级BMI</f>
        <v/>
      </c>
      <c r="O1601" s="499" t="str">
        <f>四年级BMI等级</f>
        <v/>
      </c>
      <c r="P1601" s="500" t="str">
        <f>四年级BMI得分</f>
        <v/>
      </c>
      <c r="Q1601" s="515" t="str">
        <f>四年级肺活量得分</f>
        <v/>
      </c>
      <c r="R1601" s="512" t="str">
        <f>四年级等级</f>
        <v/>
      </c>
      <c r="S1601" s="516" t="str">
        <f>四年级50米跑得分</f>
        <v/>
      </c>
      <c r="T1601" s="517" t="str">
        <f>四年级等级</f>
        <v/>
      </c>
      <c r="U1601" s="516" t="str">
        <f>四年级坐位体前屈得分</f>
        <v/>
      </c>
      <c r="V1601" s="517" t="str">
        <f>四年级等级</f>
        <v/>
      </c>
      <c r="W1601" s="516" t="str">
        <f>四年级一分钟跳绳得分</f>
        <v/>
      </c>
      <c r="X1601" s="517" t="str">
        <f>四年级等级</f>
        <v/>
      </c>
      <c r="Y1601" s="515" t="str">
        <f>四年级仰卧起坐得分</f>
        <v/>
      </c>
      <c r="Z1601" s="518" t="str">
        <f>四年级等级</f>
        <v/>
      </c>
      <c r="AA1601" s="533"/>
      <c r="AB1601" s="515"/>
      <c r="AC1601" s="533" t="str">
        <f>四年级跳绳附加分</f>
        <v/>
      </c>
      <c r="AD1601" s="534" t="str">
        <f>四年级标准分</f>
        <v/>
      </c>
      <c r="AE1601" s="534" t="str">
        <f>四年级总分</f>
        <v/>
      </c>
      <c r="AF1601" s="517" t="str">
        <f>四年级等级</f>
        <v/>
      </c>
    </row>
    <row r="1602" spans="1:32">
      <c r="A1602" s="476">
        <v>423</v>
      </c>
      <c r="B1602" s="477">
        <v>60</v>
      </c>
      <c r="C1602" s="632"/>
      <c r="D1602" s="633"/>
      <c r="E1602" s="632"/>
      <c r="F1602" s="625"/>
      <c r="G1602" s="608"/>
      <c r="H1602" s="475"/>
      <c r="I1602" s="613"/>
      <c r="J1602" s="614"/>
      <c r="K1602" s="614"/>
      <c r="L1602" s="615"/>
      <c r="M1602" s="644"/>
      <c r="N1602" s="505" t="str">
        <f>四年级BMI</f>
        <v/>
      </c>
      <c r="O1602" s="499" t="str">
        <f>四年级BMI等级</f>
        <v/>
      </c>
      <c r="P1602" s="500" t="str">
        <f>四年级BMI得分</f>
        <v/>
      </c>
      <c r="Q1602" s="515" t="str">
        <f>四年级肺活量得分</f>
        <v/>
      </c>
      <c r="R1602" s="512" t="str">
        <f>四年级等级</f>
        <v/>
      </c>
      <c r="S1602" s="516" t="str">
        <f>四年级50米跑得分</f>
        <v/>
      </c>
      <c r="T1602" s="517" t="str">
        <f>四年级等级</f>
        <v/>
      </c>
      <c r="U1602" s="516" t="str">
        <f>四年级坐位体前屈得分</f>
        <v/>
      </c>
      <c r="V1602" s="517" t="str">
        <f>四年级等级</f>
        <v/>
      </c>
      <c r="W1602" s="516" t="str">
        <f>四年级一分钟跳绳得分</f>
        <v/>
      </c>
      <c r="X1602" s="517" t="str">
        <f>四年级等级</f>
        <v/>
      </c>
      <c r="Y1602" s="515" t="str">
        <f>四年级仰卧起坐得分</f>
        <v/>
      </c>
      <c r="Z1602" s="518" t="str">
        <f>四年级等级</f>
        <v/>
      </c>
      <c r="AA1602" s="533"/>
      <c r="AB1602" s="515"/>
      <c r="AC1602" s="533" t="str">
        <f>四年级跳绳附加分</f>
        <v/>
      </c>
      <c r="AD1602" s="534" t="str">
        <f>四年级标准分</f>
        <v/>
      </c>
      <c r="AE1602" s="534" t="str">
        <f>四年级总分</f>
        <v/>
      </c>
      <c r="AF1602" s="517" t="str">
        <f>四年级等级</f>
        <v/>
      </c>
    </row>
    <row r="1603" spans="1:32">
      <c r="A1603" s="476">
        <v>423</v>
      </c>
      <c r="B1603" s="477">
        <v>61</v>
      </c>
      <c r="C1603" s="632"/>
      <c r="D1603" s="633"/>
      <c r="E1603" s="632"/>
      <c r="F1603" s="625"/>
      <c r="G1603" s="608"/>
      <c r="H1603" s="475"/>
      <c r="I1603" s="613"/>
      <c r="J1603" s="614"/>
      <c r="K1603" s="614"/>
      <c r="L1603" s="615"/>
      <c r="M1603" s="644"/>
      <c r="N1603" s="505" t="str">
        <f>四年级BMI</f>
        <v/>
      </c>
      <c r="O1603" s="499" t="str">
        <f>四年级BMI等级</f>
        <v/>
      </c>
      <c r="P1603" s="500" t="str">
        <f>四年级BMI得分</f>
        <v/>
      </c>
      <c r="Q1603" s="515" t="str">
        <f>四年级肺活量得分</f>
        <v/>
      </c>
      <c r="R1603" s="512" t="str">
        <f>四年级等级</f>
        <v/>
      </c>
      <c r="S1603" s="516" t="str">
        <f>四年级50米跑得分</f>
        <v/>
      </c>
      <c r="T1603" s="517" t="str">
        <f>四年级等级</f>
        <v/>
      </c>
      <c r="U1603" s="516" t="str">
        <f>四年级坐位体前屈得分</f>
        <v/>
      </c>
      <c r="V1603" s="517" t="str">
        <f>四年级等级</f>
        <v/>
      </c>
      <c r="W1603" s="516" t="str">
        <f>四年级一分钟跳绳得分</f>
        <v/>
      </c>
      <c r="X1603" s="517" t="str">
        <f>四年级等级</f>
        <v/>
      </c>
      <c r="Y1603" s="515" t="str">
        <f>四年级仰卧起坐得分</f>
        <v/>
      </c>
      <c r="Z1603" s="518" t="str">
        <f>四年级等级</f>
        <v/>
      </c>
      <c r="AA1603" s="533"/>
      <c r="AB1603" s="515"/>
      <c r="AC1603" s="533" t="str">
        <f>四年级跳绳附加分</f>
        <v/>
      </c>
      <c r="AD1603" s="534" t="str">
        <f>四年级标准分</f>
        <v/>
      </c>
      <c r="AE1603" s="534" t="str">
        <f>四年级总分</f>
        <v/>
      </c>
      <c r="AF1603" s="517" t="str">
        <f>四年级等级</f>
        <v/>
      </c>
    </row>
    <row r="1604" spans="1:32">
      <c r="A1604" s="476">
        <v>423</v>
      </c>
      <c r="B1604" s="477">
        <v>62</v>
      </c>
      <c r="C1604" s="632"/>
      <c r="D1604" s="633"/>
      <c r="E1604" s="632"/>
      <c r="F1604" s="625"/>
      <c r="G1604" s="608"/>
      <c r="H1604" s="475"/>
      <c r="I1604" s="613"/>
      <c r="J1604" s="614"/>
      <c r="K1604" s="614"/>
      <c r="L1604" s="615"/>
      <c r="M1604" s="644"/>
      <c r="N1604" s="505" t="str">
        <f>四年级BMI</f>
        <v/>
      </c>
      <c r="O1604" s="499" t="str">
        <f>四年级BMI等级</f>
        <v/>
      </c>
      <c r="P1604" s="500" t="str">
        <f>四年级BMI得分</f>
        <v/>
      </c>
      <c r="Q1604" s="515" t="str">
        <f>四年级肺活量得分</f>
        <v/>
      </c>
      <c r="R1604" s="512" t="str">
        <f>四年级等级</f>
        <v/>
      </c>
      <c r="S1604" s="516" t="str">
        <f>四年级50米跑得分</f>
        <v/>
      </c>
      <c r="T1604" s="517" t="str">
        <f>四年级等级</f>
        <v/>
      </c>
      <c r="U1604" s="516" t="str">
        <f>四年级坐位体前屈得分</f>
        <v/>
      </c>
      <c r="V1604" s="517" t="str">
        <f>四年级等级</f>
        <v/>
      </c>
      <c r="W1604" s="516" t="str">
        <f>四年级一分钟跳绳得分</f>
        <v/>
      </c>
      <c r="X1604" s="517" t="str">
        <f>四年级等级</f>
        <v/>
      </c>
      <c r="Y1604" s="515" t="str">
        <f>四年级仰卧起坐得分</f>
        <v/>
      </c>
      <c r="Z1604" s="518" t="str">
        <f>四年级等级</f>
        <v/>
      </c>
      <c r="AA1604" s="533"/>
      <c r="AB1604" s="515"/>
      <c r="AC1604" s="533" t="str">
        <f>四年级跳绳附加分</f>
        <v/>
      </c>
      <c r="AD1604" s="534" t="str">
        <f>四年级标准分</f>
        <v/>
      </c>
      <c r="AE1604" s="534" t="str">
        <f>四年级总分</f>
        <v/>
      </c>
      <c r="AF1604" s="517" t="str">
        <f>四年级等级</f>
        <v/>
      </c>
    </row>
    <row r="1605" spans="1:32">
      <c r="A1605" s="476">
        <v>423</v>
      </c>
      <c r="B1605" s="477">
        <v>63</v>
      </c>
      <c r="C1605" s="632"/>
      <c r="D1605" s="633"/>
      <c r="E1605" s="632"/>
      <c r="F1605" s="625"/>
      <c r="G1605" s="608"/>
      <c r="H1605" s="475"/>
      <c r="I1605" s="613"/>
      <c r="J1605" s="614"/>
      <c r="K1605" s="614"/>
      <c r="L1605" s="615"/>
      <c r="M1605" s="644"/>
      <c r="N1605" s="505" t="str">
        <f>四年级BMI</f>
        <v/>
      </c>
      <c r="O1605" s="499" t="str">
        <f>四年级BMI等级</f>
        <v/>
      </c>
      <c r="P1605" s="500" t="str">
        <f>四年级BMI得分</f>
        <v/>
      </c>
      <c r="Q1605" s="515" t="str">
        <f>四年级肺活量得分</f>
        <v/>
      </c>
      <c r="R1605" s="512" t="str">
        <f>四年级等级</f>
        <v/>
      </c>
      <c r="S1605" s="516" t="str">
        <f>四年级50米跑得分</f>
        <v/>
      </c>
      <c r="T1605" s="517" t="str">
        <f>四年级等级</f>
        <v/>
      </c>
      <c r="U1605" s="516" t="str">
        <f>四年级坐位体前屈得分</f>
        <v/>
      </c>
      <c r="V1605" s="517" t="str">
        <f>四年级等级</f>
        <v/>
      </c>
      <c r="W1605" s="516" t="str">
        <f>四年级一分钟跳绳得分</f>
        <v/>
      </c>
      <c r="X1605" s="517" t="str">
        <f>四年级等级</f>
        <v/>
      </c>
      <c r="Y1605" s="515" t="str">
        <f>四年级仰卧起坐得分</f>
        <v/>
      </c>
      <c r="Z1605" s="518" t="str">
        <f>四年级等级</f>
        <v/>
      </c>
      <c r="AA1605" s="533"/>
      <c r="AB1605" s="515"/>
      <c r="AC1605" s="533" t="str">
        <f>四年级跳绳附加分</f>
        <v/>
      </c>
      <c r="AD1605" s="534" t="str">
        <f>四年级标准分</f>
        <v/>
      </c>
      <c r="AE1605" s="534" t="str">
        <f>四年级总分</f>
        <v/>
      </c>
      <c r="AF1605" s="517" t="str">
        <f>四年级等级</f>
        <v/>
      </c>
    </row>
    <row r="1606" spans="1:32">
      <c r="A1606" s="476">
        <v>423</v>
      </c>
      <c r="B1606" s="477">
        <v>64</v>
      </c>
      <c r="C1606" s="632"/>
      <c r="D1606" s="633"/>
      <c r="E1606" s="632"/>
      <c r="F1606" s="625"/>
      <c r="G1606" s="608"/>
      <c r="H1606" s="475"/>
      <c r="I1606" s="613"/>
      <c r="J1606" s="614"/>
      <c r="K1606" s="614"/>
      <c r="L1606" s="615"/>
      <c r="M1606" s="644"/>
      <c r="N1606" s="505" t="str">
        <f>四年级BMI</f>
        <v/>
      </c>
      <c r="O1606" s="499" t="str">
        <f>四年级BMI等级</f>
        <v/>
      </c>
      <c r="P1606" s="500" t="str">
        <f>四年级BMI得分</f>
        <v/>
      </c>
      <c r="Q1606" s="515" t="str">
        <f>四年级肺活量得分</f>
        <v/>
      </c>
      <c r="R1606" s="512" t="str">
        <f>四年级等级</f>
        <v/>
      </c>
      <c r="S1606" s="516" t="str">
        <f>四年级50米跑得分</f>
        <v/>
      </c>
      <c r="T1606" s="517" t="str">
        <f>四年级等级</f>
        <v/>
      </c>
      <c r="U1606" s="516" t="str">
        <f>四年级坐位体前屈得分</f>
        <v/>
      </c>
      <c r="V1606" s="517" t="str">
        <f>四年级等级</f>
        <v/>
      </c>
      <c r="W1606" s="516" t="str">
        <f>四年级一分钟跳绳得分</f>
        <v/>
      </c>
      <c r="X1606" s="517" t="str">
        <f>四年级等级</f>
        <v/>
      </c>
      <c r="Y1606" s="515" t="str">
        <f>四年级仰卧起坐得分</f>
        <v/>
      </c>
      <c r="Z1606" s="518" t="str">
        <f>四年级等级</f>
        <v/>
      </c>
      <c r="AA1606" s="533"/>
      <c r="AB1606" s="515"/>
      <c r="AC1606" s="533" t="str">
        <f>四年级跳绳附加分</f>
        <v/>
      </c>
      <c r="AD1606" s="534" t="str">
        <f>四年级标准分</f>
        <v/>
      </c>
      <c r="AE1606" s="534" t="str">
        <f>四年级总分</f>
        <v/>
      </c>
      <c r="AF1606" s="517" t="str">
        <f>四年级等级</f>
        <v/>
      </c>
    </row>
    <row r="1607" spans="1:32">
      <c r="A1607" s="476">
        <v>423</v>
      </c>
      <c r="B1607" s="477">
        <v>65</v>
      </c>
      <c r="C1607" s="632"/>
      <c r="D1607" s="633"/>
      <c r="E1607" s="632"/>
      <c r="F1607" s="625"/>
      <c r="G1607" s="608"/>
      <c r="H1607" s="475"/>
      <c r="I1607" s="613"/>
      <c r="J1607" s="614"/>
      <c r="K1607" s="614"/>
      <c r="L1607" s="615"/>
      <c r="M1607" s="644"/>
      <c r="N1607" s="505" t="str">
        <f>四年级BMI</f>
        <v/>
      </c>
      <c r="O1607" s="499" t="str">
        <f>四年级BMI等级</f>
        <v/>
      </c>
      <c r="P1607" s="500" t="str">
        <f>四年级BMI得分</f>
        <v/>
      </c>
      <c r="Q1607" s="515" t="str">
        <f>四年级肺活量得分</f>
        <v/>
      </c>
      <c r="R1607" s="512" t="str">
        <f>四年级等级</f>
        <v/>
      </c>
      <c r="S1607" s="516" t="str">
        <f>四年级50米跑得分</f>
        <v/>
      </c>
      <c r="T1607" s="517" t="str">
        <f>四年级等级</f>
        <v/>
      </c>
      <c r="U1607" s="516" t="str">
        <f>四年级坐位体前屈得分</f>
        <v/>
      </c>
      <c r="V1607" s="517" t="str">
        <f>四年级等级</f>
        <v/>
      </c>
      <c r="W1607" s="516" t="str">
        <f>四年级一分钟跳绳得分</f>
        <v/>
      </c>
      <c r="X1607" s="517" t="str">
        <f>四年级等级</f>
        <v/>
      </c>
      <c r="Y1607" s="515" t="str">
        <f>四年级仰卧起坐得分</f>
        <v/>
      </c>
      <c r="Z1607" s="518" t="str">
        <f>四年级等级</f>
        <v/>
      </c>
      <c r="AA1607" s="533"/>
      <c r="AB1607" s="515"/>
      <c r="AC1607" s="533" t="str">
        <f>四年级跳绳附加分</f>
        <v/>
      </c>
      <c r="AD1607" s="534" t="str">
        <f>四年级标准分</f>
        <v/>
      </c>
      <c r="AE1607" s="534" t="str">
        <f>四年级总分</f>
        <v/>
      </c>
      <c r="AF1607" s="517" t="str">
        <f>四年级等级</f>
        <v/>
      </c>
    </row>
    <row r="1608" spans="1:32">
      <c r="A1608" s="476">
        <v>423</v>
      </c>
      <c r="B1608" s="477">
        <v>66</v>
      </c>
      <c r="C1608" s="632"/>
      <c r="D1608" s="633"/>
      <c r="E1608" s="632"/>
      <c r="F1608" s="625"/>
      <c r="G1608" s="608"/>
      <c r="H1608" s="475"/>
      <c r="I1608" s="613"/>
      <c r="J1608" s="614"/>
      <c r="K1608" s="614"/>
      <c r="L1608" s="615"/>
      <c r="M1608" s="644"/>
      <c r="N1608" s="505" t="str">
        <f>四年级BMI</f>
        <v/>
      </c>
      <c r="O1608" s="499" t="str">
        <f>四年级BMI等级</f>
        <v/>
      </c>
      <c r="P1608" s="500" t="str">
        <f>四年级BMI得分</f>
        <v/>
      </c>
      <c r="Q1608" s="515" t="str">
        <f>四年级肺活量得分</f>
        <v/>
      </c>
      <c r="R1608" s="512" t="str">
        <f>四年级等级</f>
        <v/>
      </c>
      <c r="S1608" s="516" t="str">
        <f>四年级50米跑得分</f>
        <v/>
      </c>
      <c r="T1608" s="517" t="str">
        <f>四年级等级</f>
        <v/>
      </c>
      <c r="U1608" s="516" t="str">
        <f>四年级坐位体前屈得分</f>
        <v/>
      </c>
      <c r="V1608" s="517" t="str">
        <f>四年级等级</f>
        <v/>
      </c>
      <c r="W1608" s="516" t="str">
        <f>四年级一分钟跳绳得分</f>
        <v/>
      </c>
      <c r="X1608" s="517" t="str">
        <f>四年级等级</f>
        <v/>
      </c>
      <c r="Y1608" s="515" t="str">
        <f>四年级仰卧起坐得分</f>
        <v/>
      </c>
      <c r="Z1608" s="518" t="str">
        <f>四年级等级</f>
        <v/>
      </c>
      <c r="AA1608" s="533"/>
      <c r="AB1608" s="515"/>
      <c r="AC1608" s="533" t="str">
        <f>四年级跳绳附加分</f>
        <v/>
      </c>
      <c r="AD1608" s="534" t="str">
        <f>四年级标准分</f>
        <v/>
      </c>
      <c r="AE1608" s="534" t="str">
        <f>四年级总分</f>
        <v/>
      </c>
      <c r="AF1608" s="517" t="str">
        <f>四年级等级</f>
        <v/>
      </c>
    </row>
    <row r="1609" spans="1:32">
      <c r="A1609" s="476">
        <v>423</v>
      </c>
      <c r="B1609" s="477">
        <v>67</v>
      </c>
      <c r="C1609" s="632"/>
      <c r="D1609" s="633"/>
      <c r="E1609" s="632"/>
      <c r="F1609" s="625"/>
      <c r="G1609" s="608"/>
      <c r="H1609" s="475"/>
      <c r="I1609" s="613"/>
      <c r="J1609" s="614"/>
      <c r="K1609" s="614"/>
      <c r="L1609" s="615"/>
      <c r="M1609" s="644"/>
      <c r="N1609" s="505" t="str">
        <f>四年级BMI</f>
        <v/>
      </c>
      <c r="O1609" s="499" t="str">
        <f>四年级BMI等级</f>
        <v/>
      </c>
      <c r="P1609" s="500" t="str">
        <f>四年级BMI得分</f>
        <v/>
      </c>
      <c r="Q1609" s="515" t="str">
        <f>四年级肺活量得分</f>
        <v/>
      </c>
      <c r="R1609" s="512" t="str">
        <f>四年级等级</f>
        <v/>
      </c>
      <c r="S1609" s="516" t="str">
        <f>四年级50米跑得分</f>
        <v/>
      </c>
      <c r="T1609" s="517" t="str">
        <f>四年级等级</f>
        <v/>
      </c>
      <c r="U1609" s="516" t="str">
        <f>四年级坐位体前屈得分</f>
        <v/>
      </c>
      <c r="V1609" s="517" t="str">
        <f>四年级等级</f>
        <v/>
      </c>
      <c r="W1609" s="516" t="str">
        <f>四年级一分钟跳绳得分</f>
        <v/>
      </c>
      <c r="X1609" s="517" t="str">
        <f>四年级等级</f>
        <v/>
      </c>
      <c r="Y1609" s="515" t="str">
        <f>四年级仰卧起坐得分</f>
        <v/>
      </c>
      <c r="Z1609" s="518" t="str">
        <f>四年级等级</f>
        <v/>
      </c>
      <c r="AA1609" s="533"/>
      <c r="AB1609" s="515"/>
      <c r="AC1609" s="533" t="str">
        <f>四年级跳绳附加分</f>
        <v/>
      </c>
      <c r="AD1609" s="534" t="str">
        <f>四年级标准分</f>
        <v/>
      </c>
      <c r="AE1609" s="534" t="str">
        <f>四年级总分</f>
        <v/>
      </c>
      <c r="AF1609" s="517" t="str">
        <f>四年级等级</f>
        <v/>
      </c>
    </row>
    <row r="1610" spans="1:32">
      <c r="A1610" s="476">
        <v>423</v>
      </c>
      <c r="B1610" s="477">
        <v>68</v>
      </c>
      <c r="C1610" s="632"/>
      <c r="D1610" s="633"/>
      <c r="E1610" s="632"/>
      <c r="F1610" s="625"/>
      <c r="G1610" s="608"/>
      <c r="H1610" s="475"/>
      <c r="I1610" s="613"/>
      <c r="J1610" s="614"/>
      <c r="K1610" s="614"/>
      <c r="L1610" s="615"/>
      <c r="M1610" s="644"/>
      <c r="N1610" s="505" t="str">
        <f>四年级BMI</f>
        <v/>
      </c>
      <c r="O1610" s="499" t="str">
        <f>四年级BMI等级</f>
        <v/>
      </c>
      <c r="P1610" s="500" t="str">
        <f>四年级BMI得分</f>
        <v/>
      </c>
      <c r="Q1610" s="515" t="str">
        <f>四年级肺活量得分</f>
        <v/>
      </c>
      <c r="R1610" s="512" t="str">
        <f>四年级等级</f>
        <v/>
      </c>
      <c r="S1610" s="516" t="str">
        <f>四年级50米跑得分</f>
        <v/>
      </c>
      <c r="T1610" s="517" t="str">
        <f>四年级等级</f>
        <v/>
      </c>
      <c r="U1610" s="516" t="str">
        <f>四年级坐位体前屈得分</f>
        <v/>
      </c>
      <c r="V1610" s="517" t="str">
        <f>四年级等级</f>
        <v/>
      </c>
      <c r="W1610" s="516" t="str">
        <f>四年级一分钟跳绳得分</f>
        <v/>
      </c>
      <c r="X1610" s="517" t="str">
        <f>四年级等级</f>
        <v/>
      </c>
      <c r="Y1610" s="515" t="str">
        <f>四年级仰卧起坐得分</f>
        <v/>
      </c>
      <c r="Z1610" s="518" t="str">
        <f>四年级等级</f>
        <v/>
      </c>
      <c r="AA1610" s="533"/>
      <c r="AB1610" s="515"/>
      <c r="AC1610" s="533" t="str">
        <f>四年级跳绳附加分</f>
        <v/>
      </c>
      <c r="AD1610" s="534" t="str">
        <f>四年级标准分</f>
        <v/>
      </c>
      <c r="AE1610" s="534" t="str">
        <f>四年级总分</f>
        <v/>
      </c>
      <c r="AF1610" s="517" t="str">
        <f>四年级等级</f>
        <v/>
      </c>
    </row>
    <row r="1611" spans="1:32">
      <c r="A1611" s="476">
        <v>423</v>
      </c>
      <c r="B1611" s="477">
        <v>69</v>
      </c>
      <c r="C1611" s="632"/>
      <c r="D1611" s="633"/>
      <c r="E1611" s="632"/>
      <c r="F1611" s="625"/>
      <c r="G1611" s="608"/>
      <c r="H1611" s="475"/>
      <c r="I1611" s="613"/>
      <c r="J1611" s="614"/>
      <c r="K1611" s="614"/>
      <c r="L1611" s="615"/>
      <c r="M1611" s="644"/>
      <c r="N1611" s="505" t="str">
        <f>四年级BMI</f>
        <v/>
      </c>
      <c r="O1611" s="499" t="str">
        <f>四年级BMI等级</f>
        <v/>
      </c>
      <c r="P1611" s="500" t="str">
        <f>四年级BMI得分</f>
        <v/>
      </c>
      <c r="Q1611" s="515" t="str">
        <f>四年级肺活量得分</f>
        <v/>
      </c>
      <c r="R1611" s="512" t="str">
        <f>四年级等级</f>
        <v/>
      </c>
      <c r="S1611" s="516" t="str">
        <f>四年级50米跑得分</f>
        <v/>
      </c>
      <c r="T1611" s="517" t="str">
        <f>四年级等级</f>
        <v/>
      </c>
      <c r="U1611" s="516" t="str">
        <f>四年级坐位体前屈得分</f>
        <v/>
      </c>
      <c r="V1611" s="517" t="str">
        <f>四年级等级</f>
        <v/>
      </c>
      <c r="W1611" s="516" t="str">
        <f>四年级一分钟跳绳得分</f>
        <v/>
      </c>
      <c r="X1611" s="517" t="str">
        <f>四年级等级</f>
        <v/>
      </c>
      <c r="Y1611" s="515" t="str">
        <f>四年级仰卧起坐得分</f>
        <v/>
      </c>
      <c r="Z1611" s="518" t="str">
        <f>四年级等级</f>
        <v/>
      </c>
      <c r="AA1611" s="533"/>
      <c r="AB1611" s="515"/>
      <c r="AC1611" s="533" t="str">
        <f>四年级跳绳附加分</f>
        <v/>
      </c>
      <c r="AD1611" s="534" t="str">
        <f>四年级标准分</f>
        <v/>
      </c>
      <c r="AE1611" s="534" t="str">
        <f>四年级总分</f>
        <v/>
      </c>
      <c r="AF1611" s="517" t="str">
        <f>四年级等级</f>
        <v/>
      </c>
    </row>
    <row r="1612" ht="15.75" spans="1:32">
      <c r="A1612" s="535">
        <v>423</v>
      </c>
      <c r="B1612" s="536">
        <v>70</v>
      </c>
      <c r="C1612" s="634"/>
      <c r="D1612" s="635"/>
      <c r="E1612" s="634"/>
      <c r="F1612" s="636"/>
      <c r="G1612" s="611"/>
      <c r="H1612" s="542"/>
      <c r="I1612" s="617"/>
      <c r="J1612" s="618"/>
      <c r="K1612" s="626"/>
      <c r="L1612" s="627"/>
      <c r="M1612" s="645"/>
      <c r="N1612" s="548" t="str">
        <f>四年级BMI</f>
        <v/>
      </c>
      <c r="O1612" s="549" t="str">
        <f>四年级BMI等级</f>
        <v/>
      </c>
      <c r="P1612" s="550" t="str">
        <f>四年级BMI得分</f>
        <v/>
      </c>
      <c r="Q1612" s="556" t="str">
        <f>四年级肺活量得分</f>
        <v/>
      </c>
      <c r="R1612" s="557" t="str">
        <f>四年级等级</f>
        <v/>
      </c>
      <c r="S1612" s="558" t="str">
        <f>四年级50米跑得分</f>
        <v/>
      </c>
      <c r="T1612" s="559" t="str">
        <f>四年级等级</f>
        <v/>
      </c>
      <c r="U1612" s="558" t="str">
        <f>四年级坐位体前屈得分</f>
        <v/>
      </c>
      <c r="V1612" s="559" t="str">
        <f>四年级等级</f>
        <v/>
      </c>
      <c r="W1612" s="558" t="str">
        <f>四年级一分钟跳绳得分</f>
        <v/>
      </c>
      <c r="X1612" s="559" t="str">
        <f>四年级等级</f>
        <v/>
      </c>
      <c r="Y1612" s="556" t="str">
        <f>四年级仰卧起坐得分</f>
        <v/>
      </c>
      <c r="Z1612" s="563" t="str">
        <f>四年级等级</f>
        <v/>
      </c>
      <c r="AA1612" s="564"/>
      <c r="AB1612" s="556"/>
      <c r="AC1612" s="565" t="str">
        <f>四年级跳绳附加分</f>
        <v/>
      </c>
      <c r="AD1612" s="566" t="str">
        <f>四年级标准分</f>
        <v/>
      </c>
      <c r="AE1612" s="566" t="str">
        <f>四年级总分</f>
        <v/>
      </c>
      <c r="AF1612" s="567" t="str">
        <f>四年级等级</f>
        <v/>
      </c>
    </row>
    <row r="1613" ht="15.75" spans="1:32">
      <c r="A1613" s="468">
        <v>424</v>
      </c>
      <c r="B1613" s="469">
        <v>1</v>
      </c>
      <c r="C1613" s="637"/>
      <c r="D1613" s="638"/>
      <c r="E1613" s="637"/>
      <c r="F1613" s="640"/>
      <c r="G1613" s="612"/>
      <c r="H1613" s="475"/>
      <c r="I1613" s="621"/>
      <c r="J1613" s="622"/>
      <c r="K1613" s="629"/>
      <c r="L1613" s="630"/>
      <c r="M1613" s="646"/>
      <c r="N1613" s="553" t="str">
        <f>四年级BMI</f>
        <v/>
      </c>
      <c r="O1613" s="554" t="str">
        <f>四年级BMI等级</f>
        <v/>
      </c>
      <c r="P1613" s="555" t="str">
        <f>四年级BMI得分</f>
        <v/>
      </c>
      <c r="Q1613" s="560" t="str">
        <f>四年级肺活量得分</f>
        <v/>
      </c>
      <c r="R1613" s="561" t="str">
        <f>四年级等级</f>
        <v/>
      </c>
      <c r="S1613" s="562" t="str">
        <f>四年级50米跑得分</f>
        <v/>
      </c>
      <c r="T1613" s="561" t="str">
        <f>四年级等级</f>
        <v/>
      </c>
      <c r="U1613" s="562" t="str">
        <f>四年级坐位体前屈得分</f>
        <v/>
      </c>
      <c r="V1613" s="561" t="str">
        <f>四年级等级</f>
        <v/>
      </c>
      <c r="W1613" s="562" t="str">
        <f>四年级一分钟跳绳得分</f>
        <v/>
      </c>
      <c r="X1613" s="561" t="str">
        <f>四年级等级</f>
        <v/>
      </c>
      <c r="Y1613" s="560" t="str">
        <f>四年级仰卧起坐得分</f>
        <v/>
      </c>
      <c r="Z1613" s="568" t="str">
        <f>四年级等级</f>
        <v/>
      </c>
      <c r="AA1613" s="569"/>
      <c r="AB1613" s="560"/>
      <c r="AC1613" s="530" t="str">
        <f>四年级跳绳附加分</f>
        <v/>
      </c>
      <c r="AD1613" s="531" t="str">
        <f>四年级标准分</f>
        <v/>
      </c>
      <c r="AE1613" s="531" t="str">
        <f>四年级总分</f>
        <v/>
      </c>
      <c r="AF1613" s="512" t="str">
        <f>四年级等级</f>
        <v/>
      </c>
    </row>
    <row r="1614" spans="1:32">
      <c r="A1614" s="476">
        <v>424</v>
      </c>
      <c r="B1614" s="477">
        <v>2</v>
      </c>
      <c r="C1614" s="632"/>
      <c r="D1614" s="633"/>
      <c r="E1614" s="632"/>
      <c r="F1614" s="625"/>
      <c r="G1614" s="608"/>
      <c r="H1614" s="475"/>
      <c r="I1614" s="613"/>
      <c r="J1614" s="614"/>
      <c r="K1614" s="614"/>
      <c r="L1614" s="615"/>
      <c r="M1614" s="644"/>
      <c r="N1614" s="505" t="str">
        <f>四年级BMI</f>
        <v/>
      </c>
      <c r="O1614" s="499" t="str">
        <f>四年级BMI等级</f>
        <v/>
      </c>
      <c r="P1614" s="500" t="str">
        <f>四年级BMI得分</f>
        <v/>
      </c>
      <c r="Q1614" s="515" t="str">
        <f>四年级肺活量得分</f>
        <v/>
      </c>
      <c r="R1614" s="512" t="str">
        <f>四年级等级</f>
        <v/>
      </c>
      <c r="S1614" s="516" t="str">
        <f>四年级50米跑得分</f>
        <v/>
      </c>
      <c r="T1614" s="517" t="str">
        <f>四年级等级</f>
        <v/>
      </c>
      <c r="U1614" s="516" t="str">
        <f>四年级坐位体前屈得分</f>
        <v/>
      </c>
      <c r="V1614" s="517" t="str">
        <f>四年级等级</f>
        <v/>
      </c>
      <c r="W1614" s="516" t="str">
        <f>四年级一分钟跳绳得分</f>
        <v/>
      </c>
      <c r="X1614" s="517" t="str">
        <f>四年级等级</f>
        <v/>
      </c>
      <c r="Y1614" s="515" t="str">
        <f>四年级仰卧起坐得分</f>
        <v/>
      </c>
      <c r="Z1614" s="518" t="str">
        <f>四年级等级</f>
        <v/>
      </c>
      <c r="AA1614" s="533"/>
      <c r="AB1614" s="515"/>
      <c r="AC1614" s="533" t="str">
        <f>四年级跳绳附加分</f>
        <v/>
      </c>
      <c r="AD1614" s="534" t="str">
        <f>四年级标准分</f>
        <v/>
      </c>
      <c r="AE1614" s="534" t="str">
        <f>四年级总分</f>
        <v/>
      </c>
      <c r="AF1614" s="517" t="str">
        <f>四年级等级</f>
        <v/>
      </c>
    </row>
    <row r="1615" spans="1:32">
      <c r="A1615" s="476">
        <v>424</v>
      </c>
      <c r="B1615" s="477">
        <v>3</v>
      </c>
      <c r="C1615" s="632"/>
      <c r="D1615" s="633"/>
      <c r="E1615" s="632"/>
      <c r="F1615" s="625"/>
      <c r="G1615" s="608"/>
      <c r="H1615" s="475"/>
      <c r="I1615" s="613"/>
      <c r="J1615" s="614"/>
      <c r="K1615" s="614"/>
      <c r="L1615" s="615"/>
      <c r="M1615" s="644"/>
      <c r="N1615" s="505" t="str">
        <f>四年级BMI</f>
        <v/>
      </c>
      <c r="O1615" s="499" t="str">
        <f>四年级BMI等级</f>
        <v/>
      </c>
      <c r="P1615" s="500" t="str">
        <f>四年级BMI得分</f>
        <v/>
      </c>
      <c r="Q1615" s="515" t="str">
        <f>四年级肺活量得分</f>
        <v/>
      </c>
      <c r="R1615" s="512" t="str">
        <f>四年级等级</f>
        <v/>
      </c>
      <c r="S1615" s="516" t="str">
        <f>四年级50米跑得分</f>
        <v/>
      </c>
      <c r="T1615" s="517" t="str">
        <f>四年级等级</f>
        <v/>
      </c>
      <c r="U1615" s="516" t="str">
        <f>四年级坐位体前屈得分</f>
        <v/>
      </c>
      <c r="V1615" s="517" t="str">
        <f>四年级等级</f>
        <v/>
      </c>
      <c r="W1615" s="516" t="str">
        <f>四年级一分钟跳绳得分</f>
        <v/>
      </c>
      <c r="X1615" s="517" t="str">
        <f>四年级等级</f>
        <v/>
      </c>
      <c r="Y1615" s="515" t="str">
        <f>四年级仰卧起坐得分</f>
        <v/>
      </c>
      <c r="Z1615" s="518" t="str">
        <f>四年级等级</f>
        <v/>
      </c>
      <c r="AA1615" s="533"/>
      <c r="AB1615" s="515"/>
      <c r="AC1615" s="533" t="str">
        <f>四年级跳绳附加分</f>
        <v/>
      </c>
      <c r="AD1615" s="534" t="str">
        <f>四年级标准分</f>
        <v/>
      </c>
      <c r="AE1615" s="534" t="str">
        <f>四年级总分</f>
        <v/>
      </c>
      <c r="AF1615" s="517" t="str">
        <f>四年级等级</f>
        <v/>
      </c>
    </row>
    <row r="1616" spans="1:32">
      <c r="A1616" s="476">
        <v>424</v>
      </c>
      <c r="B1616" s="477">
        <v>4</v>
      </c>
      <c r="C1616" s="632"/>
      <c r="D1616" s="633"/>
      <c r="E1616" s="632"/>
      <c r="F1616" s="625"/>
      <c r="G1616" s="608"/>
      <c r="H1616" s="475"/>
      <c r="I1616" s="613"/>
      <c r="J1616" s="614"/>
      <c r="K1616" s="614"/>
      <c r="L1616" s="615"/>
      <c r="M1616" s="644"/>
      <c r="N1616" s="505" t="str">
        <f>四年级BMI</f>
        <v/>
      </c>
      <c r="O1616" s="499" t="str">
        <f>四年级BMI等级</f>
        <v/>
      </c>
      <c r="P1616" s="500" t="str">
        <f>四年级BMI得分</f>
        <v/>
      </c>
      <c r="Q1616" s="515" t="str">
        <f>四年级肺活量得分</f>
        <v/>
      </c>
      <c r="R1616" s="512" t="str">
        <f>四年级等级</f>
        <v/>
      </c>
      <c r="S1616" s="516" t="str">
        <f>四年级50米跑得分</f>
        <v/>
      </c>
      <c r="T1616" s="517" t="str">
        <f>四年级等级</f>
        <v/>
      </c>
      <c r="U1616" s="516" t="str">
        <f>四年级坐位体前屈得分</f>
        <v/>
      </c>
      <c r="V1616" s="517" t="str">
        <f>四年级等级</f>
        <v/>
      </c>
      <c r="W1616" s="516" t="str">
        <f>四年级一分钟跳绳得分</f>
        <v/>
      </c>
      <c r="X1616" s="517" t="str">
        <f>四年级等级</f>
        <v/>
      </c>
      <c r="Y1616" s="515" t="str">
        <f>四年级仰卧起坐得分</f>
        <v/>
      </c>
      <c r="Z1616" s="518" t="str">
        <f>四年级等级</f>
        <v/>
      </c>
      <c r="AA1616" s="533"/>
      <c r="AB1616" s="515"/>
      <c r="AC1616" s="533" t="str">
        <f>四年级跳绳附加分</f>
        <v/>
      </c>
      <c r="AD1616" s="534" t="str">
        <f>四年级标准分</f>
        <v/>
      </c>
      <c r="AE1616" s="534" t="str">
        <f>四年级总分</f>
        <v/>
      </c>
      <c r="AF1616" s="517" t="str">
        <f>四年级等级</f>
        <v/>
      </c>
    </row>
    <row r="1617" spans="1:32">
      <c r="A1617" s="476">
        <v>424</v>
      </c>
      <c r="B1617" s="477">
        <v>5</v>
      </c>
      <c r="C1617" s="632"/>
      <c r="D1617" s="633"/>
      <c r="E1617" s="632"/>
      <c r="F1617" s="625"/>
      <c r="G1617" s="608"/>
      <c r="H1617" s="475"/>
      <c r="I1617" s="613"/>
      <c r="J1617" s="614"/>
      <c r="K1617" s="614"/>
      <c r="L1617" s="615"/>
      <c r="M1617" s="644"/>
      <c r="N1617" s="505" t="str">
        <f>四年级BMI</f>
        <v/>
      </c>
      <c r="O1617" s="499" t="str">
        <f>四年级BMI等级</f>
        <v/>
      </c>
      <c r="P1617" s="500" t="str">
        <f>四年级BMI得分</f>
        <v/>
      </c>
      <c r="Q1617" s="515" t="str">
        <f>四年级肺活量得分</f>
        <v/>
      </c>
      <c r="R1617" s="512" t="str">
        <f>四年级等级</f>
        <v/>
      </c>
      <c r="S1617" s="516" t="str">
        <f>四年级50米跑得分</f>
        <v/>
      </c>
      <c r="T1617" s="517" t="str">
        <f>四年级等级</f>
        <v/>
      </c>
      <c r="U1617" s="516" t="str">
        <f>四年级坐位体前屈得分</f>
        <v/>
      </c>
      <c r="V1617" s="517" t="str">
        <f>四年级等级</f>
        <v/>
      </c>
      <c r="W1617" s="516" t="str">
        <f>四年级一分钟跳绳得分</f>
        <v/>
      </c>
      <c r="X1617" s="517" t="str">
        <f>四年级等级</f>
        <v/>
      </c>
      <c r="Y1617" s="515" t="str">
        <f>四年级仰卧起坐得分</f>
        <v/>
      </c>
      <c r="Z1617" s="518" t="str">
        <f>四年级等级</f>
        <v/>
      </c>
      <c r="AA1617" s="533"/>
      <c r="AB1617" s="515"/>
      <c r="AC1617" s="533" t="str">
        <f>四年级跳绳附加分</f>
        <v/>
      </c>
      <c r="AD1617" s="534" t="str">
        <f>四年级标准分</f>
        <v/>
      </c>
      <c r="AE1617" s="534" t="str">
        <f>四年级总分</f>
        <v/>
      </c>
      <c r="AF1617" s="517" t="str">
        <f>四年级等级</f>
        <v/>
      </c>
    </row>
    <row r="1618" spans="1:32">
      <c r="A1618" s="476">
        <v>424</v>
      </c>
      <c r="B1618" s="477">
        <v>6</v>
      </c>
      <c r="C1618" s="632"/>
      <c r="D1618" s="633"/>
      <c r="E1618" s="632"/>
      <c r="F1618" s="625"/>
      <c r="G1618" s="608"/>
      <c r="H1618" s="475"/>
      <c r="I1618" s="613"/>
      <c r="J1618" s="614"/>
      <c r="K1618" s="614"/>
      <c r="L1618" s="615"/>
      <c r="M1618" s="644"/>
      <c r="N1618" s="505" t="str">
        <f>四年级BMI</f>
        <v/>
      </c>
      <c r="O1618" s="499" t="str">
        <f>四年级BMI等级</f>
        <v/>
      </c>
      <c r="P1618" s="500" t="str">
        <f>四年级BMI得分</f>
        <v/>
      </c>
      <c r="Q1618" s="515" t="str">
        <f>四年级肺活量得分</f>
        <v/>
      </c>
      <c r="R1618" s="512" t="str">
        <f>四年级等级</f>
        <v/>
      </c>
      <c r="S1618" s="516" t="str">
        <f>四年级50米跑得分</f>
        <v/>
      </c>
      <c r="T1618" s="517" t="str">
        <f>四年级等级</f>
        <v/>
      </c>
      <c r="U1618" s="516" t="str">
        <f>四年级坐位体前屈得分</f>
        <v/>
      </c>
      <c r="V1618" s="517" t="str">
        <f>四年级等级</f>
        <v/>
      </c>
      <c r="W1618" s="516" t="str">
        <f>四年级一分钟跳绳得分</f>
        <v/>
      </c>
      <c r="X1618" s="517" t="str">
        <f>四年级等级</f>
        <v/>
      </c>
      <c r="Y1618" s="515" t="str">
        <f>四年级仰卧起坐得分</f>
        <v/>
      </c>
      <c r="Z1618" s="518" t="str">
        <f>四年级等级</f>
        <v/>
      </c>
      <c r="AA1618" s="533"/>
      <c r="AB1618" s="515"/>
      <c r="AC1618" s="533" t="str">
        <f>四年级跳绳附加分</f>
        <v/>
      </c>
      <c r="AD1618" s="534" t="str">
        <f>四年级标准分</f>
        <v/>
      </c>
      <c r="AE1618" s="534" t="str">
        <f>四年级总分</f>
        <v/>
      </c>
      <c r="AF1618" s="517" t="str">
        <f>四年级等级</f>
        <v/>
      </c>
    </row>
    <row r="1619" spans="1:32">
      <c r="A1619" s="476">
        <v>424</v>
      </c>
      <c r="B1619" s="477">
        <v>7</v>
      </c>
      <c r="C1619" s="632"/>
      <c r="D1619" s="633"/>
      <c r="E1619" s="632"/>
      <c r="F1619" s="625"/>
      <c r="G1619" s="608"/>
      <c r="H1619" s="475"/>
      <c r="I1619" s="613"/>
      <c r="J1619" s="614"/>
      <c r="K1619" s="614"/>
      <c r="L1619" s="615"/>
      <c r="M1619" s="644"/>
      <c r="N1619" s="505" t="str">
        <f>四年级BMI</f>
        <v/>
      </c>
      <c r="O1619" s="499" t="str">
        <f>四年级BMI等级</f>
        <v/>
      </c>
      <c r="P1619" s="500" t="str">
        <f>四年级BMI得分</f>
        <v/>
      </c>
      <c r="Q1619" s="515" t="str">
        <f>四年级肺活量得分</f>
        <v/>
      </c>
      <c r="R1619" s="512" t="str">
        <f>四年级等级</f>
        <v/>
      </c>
      <c r="S1619" s="516" t="str">
        <f>四年级50米跑得分</f>
        <v/>
      </c>
      <c r="T1619" s="517" t="str">
        <f>四年级等级</f>
        <v/>
      </c>
      <c r="U1619" s="516" t="str">
        <f>四年级坐位体前屈得分</f>
        <v/>
      </c>
      <c r="V1619" s="517" t="str">
        <f>四年级等级</f>
        <v/>
      </c>
      <c r="W1619" s="516" t="str">
        <f>四年级一分钟跳绳得分</f>
        <v/>
      </c>
      <c r="X1619" s="517" t="str">
        <f>四年级等级</f>
        <v/>
      </c>
      <c r="Y1619" s="515" t="str">
        <f>四年级仰卧起坐得分</f>
        <v/>
      </c>
      <c r="Z1619" s="518" t="str">
        <f>四年级等级</f>
        <v/>
      </c>
      <c r="AA1619" s="533"/>
      <c r="AB1619" s="515"/>
      <c r="AC1619" s="533" t="str">
        <f>四年级跳绳附加分</f>
        <v/>
      </c>
      <c r="AD1619" s="534" t="str">
        <f>四年级标准分</f>
        <v/>
      </c>
      <c r="AE1619" s="534" t="str">
        <f>四年级总分</f>
        <v/>
      </c>
      <c r="AF1619" s="517" t="str">
        <f>四年级等级</f>
        <v/>
      </c>
    </row>
    <row r="1620" spans="1:32">
      <c r="A1620" s="476">
        <v>424</v>
      </c>
      <c r="B1620" s="477">
        <v>8</v>
      </c>
      <c r="C1620" s="632"/>
      <c r="D1620" s="633"/>
      <c r="E1620" s="632"/>
      <c r="F1620" s="625"/>
      <c r="G1620" s="608"/>
      <c r="H1620" s="475"/>
      <c r="I1620" s="613"/>
      <c r="J1620" s="614"/>
      <c r="K1620" s="614"/>
      <c r="L1620" s="615"/>
      <c r="M1620" s="644"/>
      <c r="N1620" s="505" t="str">
        <f>四年级BMI</f>
        <v/>
      </c>
      <c r="O1620" s="499" t="str">
        <f>四年级BMI等级</f>
        <v/>
      </c>
      <c r="P1620" s="500" t="str">
        <f>四年级BMI得分</f>
        <v/>
      </c>
      <c r="Q1620" s="515" t="str">
        <f>四年级肺活量得分</f>
        <v/>
      </c>
      <c r="R1620" s="512" t="str">
        <f>四年级等级</f>
        <v/>
      </c>
      <c r="S1620" s="516" t="str">
        <f>四年级50米跑得分</f>
        <v/>
      </c>
      <c r="T1620" s="517" t="str">
        <f>四年级等级</f>
        <v/>
      </c>
      <c r="U1620" s="516" t="str">
        <f>四年级坐位体前屈得分</f>
        <v/>
      </c>
      <c r="V1620" s="517" t="str">
        <f>四年级等级</f>
        <v/>
      </c>
      <c r="W1620" s="516" t="str">
        <f>四年级一分钟跳绳得分</f>
        <v/>
      </c>
      <c r="X1620" s="517" t="str">
        <f>四年级等级</f>
        <v/>
      </c>
      <c r="Y1620" s="515" t="str">
        <f>四年级仰卧起坐得分</f>
        <v/>
      </c>
      <c r="Z1620" s="518" t="str">
        <f>四年级等级</f>
        <v/>
      </c>
      <c r="AA1620" s="533"/>
      <c r="AB1620" s="515"/>
      <c r="AC1620" s="533" t="str">
        <f>四年级跳绳附加分</f>
        <v/>
      </c>
      <c r="AD1620" s="534" t="str">
        <f>四年级标准分</f>
        <v/>
      </c>
      <c r="AE1620" s="534" t="str">
        <f>四年级总分</f>
        <v/>
      </c>
      <c r="AF1620" s="517" t="str">
        <f>四年级等级</f>
        <v/>
      </c>
    </row>
    <row r="1621" spans="1:32">
      <c r="A1621" s="476">
        <v>424</v>
      </c>
      <c r="B1621" s="477">
        <v>9</v>
      </c>
      <c r="C1621" s="632"/>
      <c r="D1621" s="633"/>
      <c r="E1621" s="632"/>
      <c r="F1621" s="625"/>
      <c r="G1621" s="608"/>
      <c r="H1621" s="475"/>
      <c r="I1621" s="613"/>
      <c r="J1621" s="614"/>
      <c r="K1621" s="614"/>
      <c r="L1621" s="615"/>
      <c r="M1621" s="644"/>
      <c r="N1621" s="505" t="str">
        <f>四年级BMI</f>
        <v/>
      </c>
      <c r="O1621" s="499" t="str">
        <f>四年级BMI等级</f>
        <v/>
      </c>
      <c r="P1621" s="500" t="str">
        <f>四年级BMI得分</f>
        <v/>
      </c>
      <c r="Q1621" s="515" t="str">
        <f>四年级肺活量得分</f>
        <v/>
      </c>
      <c r="R1621" s="512" t="str">
        <f>四年级等级</f>
        <v/>
      </c>
      <c r="S1621" s="516" t="str">
        <f>四年级50米跑得分</f>
        <v/>
      </c>
      <c r="T1621" s="517" t="str">
        <f>四年级等级</f>
        <v/>
      </c>
      <c r="U1621" s="516" t="str">
        <f>四年级坐位体前屈得分</f>
        <v/>
      </c>
      <c r="V1621" s="517" t="str">
        <f>四年级等级</f>
        <v/>
      </c>
      <c r="W1621" s="516" t="str">
        <f>四年级一分钟跳绳得分</f>
        <v/>
      </c>
      <c r="X1621" s="517" t="str">
        <f>四年级等级</f>
        <v/>
      </c>
      <c r="Y1621" s="515" t="str">
        <f>四年级仰卧起坐得分</f>
        <v/>
      </c>
      <c r="Z1621" s="518" t="str">
        <f>四年级等级</f>
        <v/>
      </c>
      <c r="AA1621" s="533"/>
      <c r="AB1621" s="515"/>
      <c r="AC1621" s="533" t="str">
        <f>四年级跳绳附加分</f>
        <v/>
      </c>
      <c r="AD1621" s="534" t="str">
        <f>四年级标准分</f>
        <v/>
      </c>
      <c r="AE1621" s="534" t="str">
        <f>四年级总分</f>
        <v/>
      </c>
      <c r="AF1621" s="517" t="str">
        <f>四年级等级</f>
        <v/>
      </c>
    </row>
    <row r="1622" spans="1:32">
      <c r="A1622" s="476">
        <v>424</v>
      </c>
      <c r="B1622" s="477">
        <v>10</v>
      </c>
      <c r="C1622" s="632"/>
      <c r="D1622" s="633"/>
      <c r="E1622" s="632"/>
      <c r="F1622" s="625"/>
      <c r="G1622" s="608"/>
      <c r="H1622" s="475"/>
      <c r="I1622" s="613"/>
      <c r="J1622" s="614"/>
      <c r="K1622" s="614"/>
      <c r="L1622" s="615"/>
      <c r="M1622" s="644"/>
      <c r="N1622" s="505" t="str">
        <f>四年级BMI</f>
        <v/>
      </c>
      <c r="O1622" s="499" t="str">
        <f>四年级BMI等级</f>
        <v/>
      </c>
      <c r="P1622" s="500" t="str">
        <f>四年级BMI得分</f>
        <v/>
      </c>
      <c r="Q1622" s="515" t="str">
        <f>四年级肺活量得分</f>
        <v/>
      </c>
      <c r="R1622" s="512" t="str">
        <f>四年级等级</f>
        <v/>
      </c>
      <c r="S1622" s="516" t="str">
        <f>四年级50米跑得分</f>
        <v/>
      </c>
      <c r="T1622" s="517" t="str">
        <f>四年级等级</f>
        <v/>
      </c>
      <c r="U1622" s="516" t="str">
        <f>四年级坐位体前屈得分</f>
        <v/>
      </c>
      <c r="V1622" s="517" t="str">
        <f>四年级等级</f>
        <v/>
      </c>
      <c r="W1622" s="516" t="str">
        <f>四年级一分钟跳绳得分</f>
        <v/>
      </c>
      <c r="X1622" s="517" t="str">
        <f>四年级等级</f>
        <v/>
      </c>
      <c r="Y1622" s="515" t="str">
        <f>四年级仰卧起坐得分</f>
        <v/>
      </c>
      <c r="Z1622" s="518" t="str">
        <f>四年级等级</f>
        <v/>
      </c>
      <c r="AA1622" s="533"/>
      <c r="AB1622" s="515"/>
      <c r="AC1622" s="533" t="str">
        <f>四年级跳绳附加分</f>
        <v/>
      </c>
      <c r="AD1622" s="534" t="str">
        <f>四年级标准分</f>
        <v/>
      </c>
      <c r="AE1622" s="534" t="str">
        <f>四年级总分</f>
        <v/>
      </c>
      <c r="AF1622" s="517" t="str">
        <f>四年级等级</f>
        <v/>
      </c>
    </row>
    <row r="1623" spans="1:32">
      <c r="A1623" s="476">
        <v>424</v>
      </c>
      <c r="B1623" s="477">
        <v>11</v>
      </c>
      <c r="C1623" s="632"/>
      <c r="D1623" s="633"/>
      <c r="E1623" s="632"/>
      <c r="F1623" s="625"/>
      <c r="G1623" s="608"/>
      <c r="H1623" s="475"/>
      <c r="I1623" s="613"/>
      <c r="J1623" s="614"/>
      <c r="K1623" s="614"/>
      <c r="L1623" s="615"/>
      <c r="M1623" s="644"/>
      <c r="N1623" s="505" t="str">
        <f>四年级BMI</f>
        <v/>
      </c>
      <c r="O1623" s="499" t="str">
        <f>四年级BMI等级</f>
        <v/>
      </c>
      <c r="P1623" s="500" t="str">
        <f>四年级BMI得分</f>
        <v/>
      </c>
      <c r="Q1623" s="515" t="str">
        <f>四年级肺活量得分</f>
        <v/>
      </c>
      <c r="R1623" s="512" t="str">
        <f>四年级等级</f>
        <v/>
      </c>
      <c r="S1623" s="516" t="str">
        <f>四年级50米跑得分</f>
        <v/>
      </c>
      <c r="T1623" s="517" t="str">
        <f>四年级等级</f>
        <v/>
      </c>
      <c r="U1623" s="516" t="str">
        <f>四年级坐位体前屈得分</f>
        <v/>
      </c>
      <c r="V1623" s="517" t="str">
        <f>四年级等级</f>
        <v/>
      </c>
      <c r="W1623" s="516" t="str">
        <f>四年级一分钟跳绳得分</f>
        <v/>
      </c>
      <c r="X1623" s="517" t="str">
        <f>四年级等级</f>
        <v/>
      </c>
      <c r="Y1623" s="515" t="str">
        <f>四年级仰卧起坐得分</f>
        <v/>
      </c>
      <c r="Z1623" s="518" t="str">
        <f>四年级等级</f>
        <v/>
      </c>
      <c r="AA1623" s="533"/>
      <c r="AB1623" s="515"/>
      <c r="AC1623" s="533" t="str">
        <f>四年级跳绳附加分</f>
        <v/>
      </c>
      <c r="AD1623" s="534" t="str">
        <f>四年级标准分</f>
        <v/>
      </c>
      <c r="AE1623" s="534" t="str">
        <f>四年级总分</f>
        <v/>
      </c>
      <c r="AF1623" s="517" t="str">
        <f>四年级等级</f>
        <v/>
      </c>
    </row>
    <row r="1624" spans="1:32">
      <c r="A1624" s="476">
        <v>424</v>
      </c>
      <c r="B1624" s="477">
        <v>12</v>
      </c>
      <c r="C1624" s="632"/>
      <c r="D1624" s="633"/>
      <c r="E1624" s="632"/>
      <c r="F1624" s="625"/>
      <c r="G1624" s="608"/>
      <c r="H1624" s="475"/>
      <c r="I1624" s="613"/>
      <c r="J1624" s="614"/>
      <c r="K1624" s="614"/>
      <c r="L1624" s="615"/>
      <c r="M1624" s="644"/>
      <c r="N1624" s="505" t="str">
        <f>四年级BMI</f>
        <v/>
      </c>
      <c r="O1624" s="499" t="str">
        <f>四年级BMI等级</f>
        <v/>
      </c>
      <c r="P1624" s="500" t="str">
        <f>四年级BMI得分</f>
        <v/>
      </c>
      <c r="Q1624" s="515" t="str">
        <f>四年级肺活量得分</f>
        <v/>
      </c>
      <c r="R1624" s="512" t="str">
        <f>四年级等级</f>
        <v/>
      </c>
      <c r="S1624" s="516" t="str">
        <f>四年级50米跑得分</f>
        <v/>
      </c>
      <c r="T1624" s="517" t="str">
        <f>四年级等级</f>
        <v/>
      </c>
      <c r="U1624" s="516" t="str">
        <f>四年级坐位体前屈得分</f>
        <v/>
      </c>
      <c r="V1624" s="517" t="str">
        <f>四年级等级</f>
        <v/>
      </c>
      <c r="W1624" s="516" t="str">
        <f>四年级一分钟跳绳得分</f>
        <v/>
      </c>
      <c r="X1624" s="517" t="str">
        <f>四年级等级</f>
        <v/>
      </c>
      <c r="Y1624" s="515" t="str">
        <f>四年级仰卧起坐得分</f>
        <v/>
      </c>
      <c r="Z1624" s="518" t="str">
        <f>四年级等级</f>
        <v/>
      </c>
      <c r="AA1624" s="533"/>
      <c r="AB1624" s="515"/>
      <c r="AC1624" s="533" t="str">
        <f>四年级跳绳附加分</f>
        <v/>
      </c>
      <c r="AD1624" s="534" t="str">
        <f>四年级标准分</f>
        <v/>
      </c>
      <c r="AE1624" s="534" t="str">
        <f>四年级总分</f>
        <v/>
      </c>
      <c r="AF1624" s="517" t="str">
        <f>四年级等级</f>
        <v/>
      </c>
    </row>
    <row r="1625" spans="1:32">
      <c r="A1625" s="476">
        <v>424</v>
      </c>
      <c r="B1625" s="477">
        <v>13</v>
      </c>
      <c r="C1625" s="632"/>
      <c r="D1625" s="633"/>
      <c r="E1625" s="632"/>
      <c r="F1625" s="625"/>
      <c r="G1625" s="608"/>
      <c r="H1625" s="475"/>
      <c r="I1625" s="613"/>
      <c r="J1625" s="614"/>
      <c r="K1625" s="614"/>
      <c r="L1625" s="615"/>
      <c r="M1625" s="644"/>
      <c r="N1625" s="505" t="str">
        <f>四年级BMI</f>
        <v/>
      </c>
      <c r="O1625" s="499" t="str">
        <f>四年级BMI等级</f>
        <v/>
      </c>
      <c r="P1625" s="500" t="str">
        <f>四年级BMI得分</f>
        <v/>
      </c>
      <c r="Q1625" s="515" t="str">
        <f>四年级肺活量得分</f>
        <v/>
      </c>
      <c r="R1625" s="512" t="str">
        <f>四年级等级</f>
        <v/>
      </c>
      <c r="S1625" s="516" t="str">
        <f>四年级50米跑得分</f>
        <v/>
      </c>
      <c r="T1625" s="517" t="str">
        <f>四年级等级</f>
        <v/>
      </c>
      <c r="U1625" s="516" t="str">
        <f>四年级坐位体前屈得分</f>
        <v/>
      </c>
      <c r="V1625" s="517" t="str">
        <f>四年级等级</f>
        <v/>
      </c>
      <c r="W1625" s="516" t="str">
        <f>四年级一分钟跳绳得分</f>
        <v/>
      </c>
      <c r="X1625" s="517" t="str">
        <f>四年级等级</f>
        <v/>
      </c>
      <c r="Y1625" s="515" t="str">
        <f>四年级仰卧起坐得分</f>
        <v/>
      </c>
      <c r="Z1625" s="518" t="str">
        <f>四年级等级</f>
        <v/>
      </c>
      <c r="AA1625" s="533"/>
      <c r="AB1625" s="515"/>
      <c r="AC1625" s="533" t="str">
        <f>四年级跳绳附加分</f>
        <v/>
      </c>
      <c r="AD1625" s="534" t="str">
        <f>四年级标准分</f>
        <v/>
      </c>
      <c r="AE1625" s="534" t="str">
        <f>四年级总分</f>
        <v/>
      </c>
      <c r="AF1625" s="517" t="str">
        <f>四年级等级</f>
        <v/>
      </c>
    </row>
    <row r="1626" spans="1:32">
      <c r="A1626" s="476">
        <v>424</v>
      </c>
      <c r="B1626" s="477">
        <v>14</v>
      </c>
      <c r="C1626" s="632"/>
      <c r="D1626" s="633"/>
      <c r="E1626" s="632"/>
      <c r="F1626" s="625"/>
      <c r="G1626" s="608"/>
      <c r="H1626" s="475"/>
      <c r="I1626" s="613"/>
      <c r="J1626" s="614"/>
      <c r="K1626" s="614"/>
      <c r="L1626" s="615"/>
      <c r="M1626" s="644"/>
      <c r="N1626" s="505" t="str">
        <f>四年级BMI</f>
        <v/>
      </c>
      <c r="O1626" s="499" t="str">
        <f>四年级BMI等级</f>
        <v/>
      </c>
      <c r="P1626" s="500" t="str">
        <f>四年级BMI得分</f>
        <v/>
      </c>
      <c r="Q1626" s="515" t="str">
        <f>四年级肺活量得分</f>
        <v/>
      </c>
      <c r="R1626" s="512" t="str">
        <f>四年级等级</f>
        <v/>
      </c>
      <c r="S1626" s="516" t="str">
        <f>四年级50米跑得分</f>
        <v/>
      </c>
      <c r="T1626" s="517" t="str">
        <f>四年级等级</f>
        <v/>
      </c>
      <c r="U1626" s="516" t="str">
        <f>四年级坐位体前屈得分</f>
        <v/>
      </c>
      <c r="V1626" s="517" t="str">
        <f>四年级等级</f>
        <v/>
      </c>
      <c r="W1626" s="516" t="str">
        <f>四年级一分钟跳绳得分</f>
        <v/>
      </c>
      <c r="X1626" s="517" t="str">
        <f>四年级等级</f>
        <v/>
      </c>
      <c r="Y1626" s="515" t="str">
        <f>四年级仰卧起坐得分</f>
        <v/>
      </c>
      <c r="Z1626" s="518" t="str">
        <f>四年级等级</f>
        <v/>
      </c>
      <c r="AA1626" s="533"/>
      <c r="AB1626" s="515"/>
      <c r="AC1626" s="533" t="str">
        <f>四年级跳绳附加分</f>
        <v/>
      </c>
      <c r="AD1626" s="534" t="str">
        <f>四年级标准分</f>
        <v/>
      </c>
      <c r="AE1626" s="534" t="str">
        <f>四年级总分</f>
        <v/>
      </c>
      <c r="AF1626" s="517" t="str">
        <f>四年级等级</f>
        <v/>
      </c>
    </row>
    <row r="1627" spans="1:32">
      <c r="A1627" s="476">
        <v>424</v>
      </c>
      <c r="B1627" s="477">
        <v>15</v>
      </c>
      <c r="C1627" s="632"/>
      <c r="D1627" s="633"/>
      <c r="E1627" s="632"/>
      <c r="F1627" s="625"/>
      <c r="G1627" s="608"/>
      <c r="H1627" s="475"/>
      <c r="I1627" s="613"/>
      <c r="J1627" s="614"/>
      <c r="K1627" s="614"/>
      <c r="L1627" s="615"/>
      <c r="M1627" s="644"/>
      <c r="N1627" s="505" t="str">
        <f>四年级BMI</f>
        <v/>
      </c>
      <c r="O1627" s="499" t="str">
        <f>四年级BMI等级</f>
        <v/>
      </c>
      <c r="P1627" s="500" t="str">
        <f>四年级BMI得分</f>
        <v/>
      </c>
      <c r="Q1627" s="515" t="str">
        <f>四年级肺活量得分</f>
        <v/>
      </c>
      <c r="R1627" s="512" t="str">
        <f>四年级等级</f>
        <v/>
      </c>
      <c r="S1627" s="516" t="str">
        <f>四年级50米跑得分</f>
        <v/>
      </c>
      <c r="T1627" s="517" t="str">
        <f>四年级等级</f>
        <v/>
      </c>
      <c r="U1627" s="516" t="str">
        <f>四年级坐位体前屈得分</f>
        <v/>
      </c>
      <c r="V1627" s="517" t="str">
        <f>四年级等级</f>
        <v/>
      </c>
      <c r="W1627" s="516" t="str">
        <f>四年级一分钟跳绳得分</f>
        <v/>
      </c>
      <c r="X1627" s="517" t="str">
        <f>四年级等级</f>
        <v/>
      </c>
      <c r="Y1627" s="515" t="str">
        <f>四年级仰卧起坐得分</f>
        <v/>
      </c>
      <c r="Z1627" s="518" t="str">
        <f>四年级等级</f>
        <v/>
      </c>
      <c r="AA1627" s="533"/>
      <c r="AB1627" s="515"/>
      <c r="AC1627" s="533" t="str">
        <f>四年级跳绳附加分</f>
        <v/>
      </c>
      <c r="AD1627" s="534" t="str">
        <f>四年级标准分</f>
        <v/>
      </c>
      <c r="AE1627" s="534" t="str">
        <f>四年级总分</f>
        <v/>
      </c>
      <c r="AF1627" s="517" t="str">
        <f>四年级等级</f>
        <v/>
      </c>
    </row>
    <row r="1628" spans="1:32">
      <c r="A1628" s="476">
        <v>424</v>
      </c>
      <c r="B1628" s="477">
        <v>16</v>
      </c>
      <c r="C1628" s="632"/>
      <c r="D1628" s="633"/>
      <c r="E1628" s="632"/>
      <c r="F1628" s="625"/>
      <c r="G1628" s="608"/>
      <c r="H1628" s="475"/>
      <c r="I1628" s="613"/>
      <c r="J1628" s="614"/>
      <c r="K1628" s="614"/>
      <c r="L1628" s="615"/>
      <c r="M1628" s="644"/>
      <c r="N1628" s="505" t="str">
        <f>四年级BMI</f>
        <v/>
      </c>
      <c r="O1628" s="499" t="str">
        <f>四年级BMI等级</f>
        <v/>
      </c>
      <c r="P1628" s="500" t="str">
        <f>四年级BMI得分</f>
        <v/>
      </c>
      <c r="Q1628" s="515" t="str">
        <f>四年级肺活量得分</f>
        <v/>
      </c>
      <c r="R1628" s="512" t="str">
        <f>四年级等级</f>
        <v/>
      </c>
      <c r="S1628" s="516" t="str">
        <f>四年级50米跑得分</f>
        <v/>
      </c>
      <c r="T1628" s="517" t="str">
        <f>四年级等级</f>
        <v/>
      </c>
      <c r="U1628" s="516" t="str">
        <f>四年级坐位体前屈得分</f>
        <v/>
      </c>
      <c r="V1628" s="517" t="str">
        <f>四年级等级</f>
        <v/>
      </c>
      <c r="W1628" s="516" t="str">
        <f>四年级一分钟跳绳得分</f>
        <v/>
      </c>
      <c r="X1628" s="517" t="str">
        <f>四年级等级</f>
        <v/>
      </c>
      <c r="Y1628" s="515" t="str">
        <f>四年级仰卧起坐得分</f>
        <v/>
      </c>
      <c r="Z1628" s="518" t="str">
        <f>四年级等级</f>
        <v/>
      </c>
      <c r="AA1628" s="533"/>
      <c r="AB1628" s="515"/>
      <c r="AC1628" s="533" t="str">
        <f>四年级跳绳附加分</f>
        <v/>
      </c>
      <c r="AD1628" s="534" t="str">
        <f>四年级标准分</f>
        <v/>
      </c>
      <c r="AE1628" s="534" t="str">
        <f>四年级总分</f>
        <v/>
      </c>
      <c r="AF1628" s="517" t="str">
        <f>四年级等级</f>
        <v/>
      </c>
    </row>
    <row r="1629" spans="1:32">
      <c r="A1629" s="476">
        <v>424</v>
      </c>
      <c r="B1629" s="477">
        <v>17</v>
      </c>
      <c r="C1629" s="632"/>
      <c r="D1629" s="633"/>
      <c r="E1629" s="632"/>
      <c r="F1629" s="625"/>
      <c r="G1629" s="608"/>
      <c r="H1629" s="475"/>
      <c r="I1629" s="613"/>
      <c r="J1629" s="614"/>
      <c r="K1629" s="614"/>
      <c r="L1629" s="615"/>
      <c r="M1629" s="644"/>
      <c r="N1629" s="505" t="str">
        <f>四年级BMI</f>
        <v/>
      </c>
      <c r="O1629" s="499" t="str">
        <f>四年级BMI等级</f>
        <v/>
      </c>
      <c r="P1629" s="500" t="str">
        <f>四年级BMI得分</f>
        <v/>
      </c>
      <c r="Q1629" s="515" t="str">
        <f>四年级肺活量得分</f>
        <v/>
      </c>
      <c r="R1629" s="512" t="str">
        <f>四年级等级</f>
        <v/>
      </c>
      <c r="S1629" s="516" t="str">
        <f>四年级50米跑得分</f>
        <v/>
      </c>
      <c r="T1629" s="517" t="str">
        <f>四年级等级</f>
        <v/>
      </c>
      <c r="U1629" s="516" t="str">
        <f>四年级坐位体前屈得分</f>
        <v/>
      </c>
      <c r="V1629" s="517" t="str">
        <f>四年级等级</f>
        <v/>
      </c>
      <c r="W1629" s="516" t="str">
        <f>四年级一分钟跳绳得分</f>
        <v/>
      </c>
      <c r="X1629" s="517" t="str">
        <f>四年级等级</f>
        <v/>
      </c>
      <c r="Y1629" s="515" t="str">
        <f>四年级仰卧起坐得分</f>
        <v/>
      </c>
      <c r="Z1629" s="518" t="str">
        <f>四年级等级</f>
        <v/>
      </c>
      <c r="AA1629" s="533"/>
      <c r="AB1629" s="515"/>
      <c r="AC1629" s="533" t="str">
        <f>四年级跳绳附加分</f>
        <v/>
      </c>
      <c r="AD1629" s="534" t="str">
        <f>四年级标准分</f>
        <v/>
      </c>
      <c r="AE1629" s="534" t="str">
        <f>四年级总分</f>
        <v/>
      </c>
      <c r="AF1629" s="517" t="str">
        <f>四年级等级</f>
        <v/>
      </c>
    </row>
    <row r="1630" spans="1:32">
      <c r="A1630" s="476">
        <v>424</v>
      </c>
      <c r="B1630" s="477">
        <v>18</v>
      </c>
      <c r="C1630" s="632"/>
      <c r="D1630" s="633"/>
      <c r="E1630" s="632"/>
      <c r="F1630" s="625"/>
      <c r="G1630" s="608"/>
      <c r="H1630" s="475"/>
      <c r="I1630" s="613"/>
      <c r="J1630" s="614"/>
      <c r="K1630" s="614"/>
      <c r="L1630" s="615"/>
      <c r="M1630" s="644"/>
      <c r="N1630" s="505" t="str">
        <f>四年级BMI</f>
        <v/>
      </c>
      <c r="O1630" s="499" t="str">
        <f>四年级BMI等级</f>
        <v/>
      </c>
      <c r="P1630" s="500" t="str">
        <f>四年级BMI得分</f>
        <v/>
      </c>
      <c r="Q1630" s="515" t="str">
        <f>四年级肺活量得分</f>
        <v/>
      </c>
      <c r="R1630" s="512" t="str">
        <f>四年级等级</f>
        <v/>
      </c>
      <c r="S1630" s="516" t="str">
        <f>四年级50米跑得分</f>
        <v/>
      </c>
      <c r="T1630" s="517" t="str">
        <f>四年级等级</f>
        <v/>
      </c>
      <c r="U1630" s="516" t="str">
        <f>四年级坐位体前屈得分</f>
        <v/>
      </c>
      <c r="V1630" s="517" t="str">
        <f>四年级等级</f>
        <v/>
      </c>
      <c r="W1630" s="516" t="str">
        <f>四年级一分钟跳绳得分</f>
        <v/>
      </c>
      <c r="X1630" s="517" t="str">
        <f>四年级等级</f>
        <v/>
      </c>
      <c r="Y1630" s="515" t="str">
        <f>四年级仰卧起坐得分</f>
        <v/>
      </c>
      <c r="Z1630" s="518" t="str">
        <f>四年级等级</f>
        <v/>
      </c>
      <c r="AA1630" s="533"/>
      <c r="AB1630" s="515"/>
      <c r="AC1630" s="533" t="str">
        <f>四年级跳绳附加分</f>
        <v/>
      </c>
      <c r="AD1630" s="534" t="str">
        <f>四年级标准分</f>
        <v/>
      </c>
      <c r="AE1630" s="534" t="str">
        <f>四年级总分</f>
        <v/>
      </c>
      <c r="AF1630" s="517" t="str">
        <f>四年级等级</f>
        <v/>
      </c>
    </row>
    <row r="1631" spans="1:32">
      <c r="A1631" s="476">
        <v>424</v>
      </c>
      <c r="B1631" s="477">
        <v>19</v>
      </c>
      <c r="C1631" s="632"/>
      <c r="D1631" s="633"/>
      <c r="E1631" s="632"/>
      <c r="F1631" s="625"/>
      <c r="G1631" s="608"/>
      <c r="H1631" s="475"/>
      <c r="I1631" s="613"/>
      <c r="J1631" s="614"/>
      <c r="K1631" s="614"/>
      <c r="L1631" s="615"/>
      <c r="M1631" s="644"/>
      <c r="N1631" s="505" t="str">
        <f>四年级BMI</f>
        <v/>
      </c>
      <c r="O1631" s="499" t="str">
        <f>四年级BMI等级</f>
        <v/>
      </c>
      <c r="P1631" s="500" t="str">
        <f>四年级BMI得分</f>
        <v/>
      </c>
      <c r="Q1631" s="515" t="str">
        <f>四年级肺活量得分</f>
        <v/>
      </c>
      <c r="R1631" s="512" t="str">
        <f>四年级等级</f>
        <v/>
      </c>
      <c r="S1631" s="516" t="str">
        <f>四年级50米跑得分</f>
        <v/>
      </c>
      <c r="T1631" s="517" t="str">
        <f>四年级等级</f>
        <v/>
      </c>
      <c r="U1631" s="516" t="str">
        <f>四年级坐位体前屈得分</f>
        <v/>
      </c>
      <c r="V1631" s="517" t="str">
        <f>四年级等级</f>
        <v/>
      </c>
      <c r="W1631" s="516" t="str">
        <f>四年级一分钟跳绳得分</f>
        <v/>
      </c>
      <c r="X1631" s="517" t="str">
        <f>四年级等级</f>
        <v/>
      </c>
      <c r="Y1631" s="515" t="str">
        <f>四年级仰卧起坐得分</f>
        <v/>
      </c>
      <c r="Z1631" s="518" t="str">
        <f>四年级等级</f>
        <v/>
      </c>
      <c r="AA1631" s="533"/>
      <c r="AB1631" s="515"/>
      <c r="AC1631" s="533" t="str">
        <f>四年级跳绳附加分</f>
        <v/>
      </c>
      <c r="AD1631" s="534" t="str">
        <f>四年级标准分</f>
        <v/>
      </c>
      <c r="AE1631" s="534" t="str">
        <f>四年级总分</f>
        <v/>
      </c>
      <c r="AF1631" s="517" t="str">
        <f>四年级等级</f>
        <v/>
      </c>
    </row>
    <row r="1632" spans="1:32">
      <c r="A1632" s="476">
        <v>424</v>
      </c>
      <c r="B1632" s="477">
        <v>20</v>
      </c>
      <c r="C1632" s="632"/>
      <c r="D1632" s="633"/>
      <c r="E1632" s="632"/>
      <c r="F1632" s="625"/>
      <c r="G1632" s="608"/>
      <c r="H1632" s="475"/>
      <c r="I1632" s="613"/>
      <c r="J1632" s="614"/>
      <c r="K1632" s="614"/>
      <c r="L1632" s="615"/>
      <c r="M1632" s="644"/>
      <c r="N1632" s="505" t="str">
        <f>四年级BMI</f>
        <v/>
      </c>
      <c r="O1632" s="499" t="str">
        <f>四年级BMI等级</f>
        <v/>
      </c>
      <c r="P1632" s="500" t="str">
        <f>四年级BMI得分</f>
        <v/>
      </c>
      <c r="Q1632" s="515" t="str">
        <f>四年级肺活量得分</f>
        <v/>
      </c>
      <c r="R1632" s="512" t="str">
        <f>四年级等级</f>
        <v/>
      </c>
      <c r="S1632" s="516" t="str">
        <f>四年级50米跑得分</f>
        <v/>
      </c>
      <c r="T1632" s="517" t="str">
        <f>四年级等级</f>
        <v/>
      </c>
      <c r="U1632" s="516" t="str">
        <f>四年级坐位体前屈得分</f>
        <v/>
      </c>
      <c r="V1632" s="517" t="str">
        <f>四年级等级</f>
        <v/>
      </c>
      <c r="W1632" s="516" t="str">
        <f>四年级一分钟跳绳得分</f>
        <v/>
      </c>
      <c r="X1632" s="517" t="str">
        <f>四年级等级</f>
        <v/>
      </c>
      <c r="Y1632" s="515" t="str">
        <f>四年级仰卧起坐得分</f>
        <v/>
      </c>
      <c r="Z1632" s="518" t="str">
        <f>四年级等级</f>
        <v/>
      </c>
      <c r="AA1632" s="533"/>
      <c r="AB1632" s="515"/>
      <c r="AC1632" s="533" t="str">
        <f>四年级跳绳附加分</f>
        <v/>
      </c>
      <c r="AD1632" s="534" t="str">
        <f>四年级标准分</f>
        <v/>
      </c>
      <c r="AE1632" s="534" t="str">
        <f>四年级总分</f>
        <v/>
      </c>
      <c r="AF1632" s="517" t="str">
        <f>四年级等级</f>
        <v/>
      </c>
    </row>
    <row r="1633" spans="1:32">
      <c r="A1633" s="476">
        <v>424</v>
      </c>
      <c r="B1633" s="477">
        <v>21</v>
      </c>
      <c r="C1633" s="632"/>
      <c r="D1633" s="633"/>
      <c r="E1633" s="632"/>
      <c r="F1633" s="625"/>
      <c r="G1633" s="608"/>
      <c r="H1633" s="475"/>
      <c r="I1633" s="613"/>
      <c r="J1633" s="614"/>
      <c r="K1633" s="614"/>
      <c r="L1633" s="615"/>
      <c r="M1633" s="644"/>
      <c r="N1633" s="505" t="str">
        <f>四年级BMI</f>
        <v/>
      </c>
      <c r="O1633" s="499" t="str">
        <f>四年级BMI等级</f>
        <v/>
      </c>
      <c r="P1633" s="500" t="str">
        <f>四年级BMI得分</f>
        <v/>
      </c>
      <c r="Q1633" s="515" t="str">
        <f>四年级肺活量得分</f>
        <v/>
      </c>
      <c r="R1633" s="512" t="str">
        <f>四年级等级</f>
        <v/>
      </c>
      <c r="S1633" s="516" t="str">
        <f>四年级50米跑得分</f>
        <v/>
      </c>
      <c r="T1633" s="517" t="str">
        <f>四年级等级</f>
        <v/>
      </c>
      <c r="U1633" s="516" t="str">
        <f>四年级坐位体前屈得分</f>
        <v/>
      </c>
      <c r="V1633" s="517" t="str">
        <f>四年级等级</f>
        <v/>
      </c>
      <c r="W1633" s="516" t="str">
        <f>四年级一分钟跳绳得分</f>
        <v/>
      </c>
      <c r="X1633" s="517" t="str">
        <f>四年级等级</f>
        <v/>
      </c>
      <c r="Y1633" s="515" t="str">
        <f>四年级仰卧起坐得分</f>
        <v/>
      </c>
      <c r="Z1633" s="518" t="str">
        <f>四年级等级</f>
        <v/>
      </c>
      <c r="AA1633" s="533"/>
      <c r="AB1633" s="515"/>
      <c r="AC1633" s="533" t="str">
        <f>四年级跳绳附加分</f>
        <v/>
      </c>
      <c r="AD1633" s="534" t="str">
        <f>四年级标准分</f>
        <v/>
      </c>
      <c r="AE1633" s="534" t="str">
        <f>四年级总分</f>
        <v/>
      </c>
      <c r="AF1633" s="517" t="str">
        <f>四年级等级</f>
        <v/>
      </c>
    </row>
    <row r="1634" spans="1:32">
      <c r="A1634" s="476">
        <v>424</v>
      </c>
      <c r="B1634" s="477">
        <v>22</v>
      </c>
      <c r="C1634" s="632"/>
      <c r="D1634" s="633"/>
      <c r="E1634" s="632"/>
      <c r="F1634" s="625"/>
      <c r="G1634" s="608"/>
      <c r="H1634" s="475"/>
      <c r="I1634" s="613"/>
      <c r="J1634" s="614"/>
      <c r="K1634" s="614"/>
      <c r="L1634" s="615"/>
      <c r="M1634" s="644"/>
      <c r="N1634" s="505" t="str">
        <f>四年级BMI</f>
        <v/>
      </c>
      <c r="O1634" s="499" t="str">
        <f>四年级BMI等级</f>
        <v/>
      </c>
      <c r="P1634" s="500" t="str">
        <f>四年级BMI得分</f>
        <v/>
      </c>
      <c r="Q1634" s="515" t="str">
        <f>四年级肺活量得分</f>
        <v/>
      </c>
      <c r="R1634" s="512" t="str">
        <f>四年级等级</f>
        <v/>
      </c>
      <c r="S1634" s="516" t="str">
        <f>四年级50米跑得分</f>
        <v/>
      </c>
      <c r="T1634" s="517" t="str">
        <f>四年级等级</f>
        <v/>
      </c>
      <c r="U1634" s="516" t="str">
        <f>四年级坐位体前屈得分</f>
        <v/>
      </c>
      <c r="V1634" s="517" t="str">
        <f>四年级等级</f>
        <v/>
      </c>
      <c r="W1634" s="516" t="str">
        <f>四年级一分钟跳绳得分</f>
        <v/>
      </c>
      <c r="X1634" s="517" t="str">
        <f>四年级等级</f>
        <v/>
      </c>
      <c r="Y1634" s="515" t="str">
        <f>四年级仰卧起坐得分</f>
        <v/>
      </c>
      <c r="Z1634" s="518" t="str">
        <f>四年级等级</f>
        <v/>
      </c>
      <c r="AA1634" s="533"/>
      <c r="AB1634" s="515"/>
      <c r="AC1634" s="533" t="str">
        <f>四年级跳绳附加分</f>
        <v/>
      </c>
      <c r="AD1634" s="534" t="str">
        <f>四年级标准分</f>
        <v/>
      </c>
      <c r="AE1634" s="534" t="str">
        <f>四年级总分</f>
        <v/>
      </c>
      <c r="AF1634" s="517" t="str">
        <f>四年级等级</f>
        <v/>
      </c>
    </row>
    <row r="1635" spans="1:32">
      <c r="A1635" s="476">
        <v>424</v>
      </c>
      <c r="B1635" s="477">
        <v>23</v>
      </c>
      <c r="C1635" s="632"/>
      <c r="D1635" s="633"/>
      <c r="E1635" s="632"/>
      <c r="F1635" s="625"/>
      <c r="G1635" s="608"/>
      <c r="H1635" s="475"/>
      <c r="I1635" s="613"/>
      <c r="J1635" s="614"/>
      <c r="K1635" s="614"/>
      <c r="L1635" s="615"/>
      <c r="M1635" s="644"/>
      <c r="N1635" s="505" t="str">
        <f>四年级BMI</f>
        <v/>
      </c>
      <c r="O1635" s="499" t="str">
        <f>四年级BMI等级</f>
        <v/>
      </c>
      <c r="P1635" s="500" t="str">
        <f>四年级BMI得分</f>
        <v/>
      </c>
      <c r="Q1635" s="515" t="str">
        <f>四年级肺活量得分</f>
        <v/>
      </c>
      <c r="R1635" s="512" t="str">
        <f>四年级等级</f>
        <v/>
      </c>
      <c r="S1635" s="516" t="str">
        <f>四年级50米跑得分</f>
        <v/>
      </c>
      <c r="T1635" s="517" t="str">
        <f>四年级等级</f>
        <v/>
      </c>
      <c r="U1635" s="516" t="str">
        <f>四年级坐位体前屈得分</f>
        <v/>
      </c>
      <c r="V1635" s="517" t="str">
        <f>四年级等级</f>
        <v/>
      </c>
      <c r="W1635" s="516" t="str">
        <f>四年级一分钟跳绳得分</f>
        <v/>
      </c>
      <c r="X1635" s="517" t="str">
        <f>四年级等级</f>
        <v/>
      </c>
      <c r="Y1635" s="515" t="str">
        <f>四年级仰卧起坐得分</f>
        <v/>
      </c>
      <c r="Z1635" s="518" t="str">
        <f>四年级等级</f>
        <v/>
      </c>
      <c r="AA1635" s="533"/>
      <c r="AB1635" s="515"/>
      <c r="AC1635" s="533" t="str">
        <f>四年级跳绳附加分</f>
        <v/>
      </c>
      <c r="AD1635" s="534" t="str">
        <f>四年级标准分</f>
        <v/>
      </c>
      <c r="AE1635" s="534" t="str">
        <f>四年级总分</f>
        <v/>
      </c>
      <c r="AF1635" s="517" t="str">
        <f>四年级等级</f>
        <v/>
      </c>
    </row>
    <row r="1636" spans="1:32">
      <c r="A1636" s="476">
        <v>424</v>
      </c>
      <c r="B1636" s="477">
        <v>24</v>
      </c>
      <c r="C1636" s="632"/>
      <c r="D1636" s="633"/>
      <c r="E1636" s="632"/>
      <c r="F1636" s="625"/>
      <c r="G1636" s="608"/>
      <c r="H1636" s="475"/>
      <c r="I1636" s="613"/>
      <c r="J1636" s="614"/>
      <c r="K1636" s="614"/>
      <c r="L1636" s="615"/>
      <c r="M1636" s="644"/>
      <c r="N1636" s="505" t="str">
        <f>四年级BMI</f>
        <v/>
      </c>
      <c r="O1636" s="499" t="str">
        <f>四年级BMI等级</f>
        <v/>
      </c>
      <c r="P1636" s="500" t="str">
        <f>四年级BMI得分</f>
        <v/>
      </c>
      <c r="Q1636" s="515" t="str">
        <f>四年级肺活量得分</f>
        <v/>
      </c>
      <c r="R1636" s="512" t="str">
        <f>四年级等级</f>
        <v/>
      </c>
      <c r="S1636" s="516" t="str">
        <f>四年级50米跑得分</f>
        <v/>
      </c>
      <c r="T1636" s="517" t="str">
        <f>四年级等级</f>
        <v/>
      </c>
      <c r="U1636" s="516" t="str">
        <f>四年级坐位体前屈得分</f>
        <v/>
      </c>
      <c r="V1636" s="517" t="str">
        <f>四年级等级</f>
        <v/>
      </c>
      <c r="W1636" s="516" t="str">
        <f>四年级一分钟跳绳得分</f>
        <v/>
      </c>
      <c r="X1636" s="517" t="str">
        <f>四年级等级</f>
        <v/>
      </c>
      <c r="Y1636" s="515" t="str">
        <f>四年级仰卧起坐得分</f>
        <v/>
      </c>
      <c r="Z1636" s="518" t="str">
        <f>四年级等级</f>
        <v/>
      </c>
      <c r="AA1636" s="533"/>
      <c r="AB1636" s="515"/>
      <c r="AC1636" s="533" t="str">
        <f>四年级跳绳附加分</f>
        <v/>
      </c>
      <c r="AD1636" s="534" t="str">
        <f>四年级标准分</f>
        <v/>
      </c>
      <c r="AE1636" s="534" t="str">
        <f>四年级总分</f>
        <v/>
      </c>
      <c r="AF1636" s="517" t="str">
        <f>四年级等级</f>
        <v/>
      </c>
    </row>
    <row r="1637" spans="1:32">
      <c r="A1637" s="476">
        <v>424</v>
      </c>
      <c r="B1637" s="477">
        <v>25</v>
      </c>
      <c r="C1637" s="632"/>
      <c r="D1637" s="633"/>
      <c r="E1637" s="632"/>
      <c r="F1637" s="625"/>
      <c r="G1637" s="608"/>
      <c r="H1637" s="475"/>
      <c r="I1637" s="613"/>
      <c r="J1637" s="614"/>
      <c r="K1637" s="614"/>
      <c r="L1637" s="615"/>
      <c r="M1637" s="644"/>
      <c r="N1637" s="505" t="str">
        <f>四年级BMI</f>
        <v/>
      </c>
      <c r="O1637" s="499" t="str">
        <f>四年级BMI等级</f>
        <v/>
      </c>
      <c r="P1637" s="500" t="str">
        <f>四年级BMI得分</f>
        <v/>
      </c>
      <c r="Q1637" s="515" t="str">
        <f>四年级肺活量得分</f>
        <v/>
      </c>
      <c r="R1637" s="512" t="str">
        <f>四年级等级</f>
        <v/>
      </c>
      <c r="S1637" s="516" t="str">
        <f>四年级50米跑得分</f>
        <v/>
      </c>
      <c r="T1637" s="517" t="str">
        <f>四年级等级</f>
        <v/>
      </c>
      <c r="U1637" s="516" t="str">
        <f>四年级坐位体前屈得分</f>
        <v/>
      </c>
      <c r="V1637" s="517" t="str">
        <f>四年级等级</f>
        <v/>
      </c>
      <c r="W1637" s="516" t="str">
        <f>四年级一分钟跳绳得分</f>
        <v/>
      </c>
      <c r="X1637" s="517" t="str">
        <f>四年级等级</f>
        <v/>
      </c>
      <c r="Y1637" s="515" t="str">
        <f>四年级仰卧起坐得分</f>
        <v/>
      </c>
      <c r="Z1637" s="518" t="str">
        <f>四年级等级</f>
        <v/>
      </c>
      <c r="AA1637" s="533"/>
      <c r="AB1637" s="515"/>
      <c r="AC1637" s="533" t="str">
        <f>四年级跳绳附加分</f>
        <v/>
      </c>
      <c r="AD1637" s="534" t="str">
        <f>四年级标准分</f>
        <v/>
      </c>
      <c r="AE1637" s="534" t="str">
        <f>四年级总分</f>
        <v/>
      </c>
      <c r="AF1637" s="517" t="str">
        <f>四年级等级</f>
        <v/>
      </c>
    </row>
    <row r="1638" spans="1:32">
      <c r="A1638" s="476">
        <v>424</v>
      </c>
      <c r="B1638" s="477">
        <v>26</v>
      </c>
      <c r="C1638" s="632"/>
      <c r="D1638" s="633"/>
      <c r="E1638" s="632"/>
      <c r="F1638" s="625"/>
      <c r="G1638" s="608"/>
      <c r="H1638" s="475"/>
      <c r="I1638" s="613"/>
      <c r="J1638" s="614"/>
      <c r="K1638" s="614"/>
      <c r="L1638" s="615"/>
      <c r="M1638" s="644"/>
      <c r="N1638" s="505" t="str">
        <f>四年级BMI</f>
        <v/>
      </c>
      <c r="O1638" s="499" t="str">
        <f>四年级BMI等级</f>
        <v/>
      </c>
      <c r="P1638" s="500" t="str">
        <f>四年级BMI得分</f>
        <v/>
      </c>
      <c r="Q1638" s="515" t="str">
        <f>四年级肺活量得分</f>
        <v/>
      </c>
      <c r="R1638" s="512" t="str">
        <f>四年级等级</f>
        <v/>
      </c>
      <c r="S1638" s="516" t="str">
        <f>四年级50米跑得分</f>
        <v/>
      </c>
      <c r="T1638" s="517" t="str">
        <f>四年级等级</f>
        <v/>
      </c>
      <c r="U1638" s="516" t="str">
        <f>四年级坐位体前屈得分</f>
        <v/>
      </c>
      <c r="V1638" s="517" t="str">
        <f>四年级等级</f>
        <v/>
      </c>
      <c r="W1638" s="516" t="str">
        <f>四年级一分钟跳绳得分</f>
        <v/>
      </c>
      <c r="X1638" s="517" t="str">
        <f>四年级等级</f>
        <v/>
      </c>
      <c r="Y1638" s="515" t="str">
        <f>四年级仰卧起坐得分</f>
        <v/>
      </c>
      <c r="Z1638" s="518" t="str">
        <f>四年级等级</f>
        <v/>
      </c>
      <c r="AA1638" s="533"/>
      <c r="AB1638" s="515"/>
      <c r="AC1638" s="533" t="str">
        <f>四年级跳绳附加分</f>
        <v/>
      </c>
      <c r="AD1638" s="534" t="str">
        <f>四年级标准分</f>
        <v/>
      </c>
      <c r="AE1638" s="534" t="str">
        <f>四年级总分</f>
        <v/>
      </c>
      <c r="AF1638" s="517" t="str">
        <f>四年级等级</f>
        <v/>
      </c>
    </row>
    <row r="1639" spans="1:32">
      <c r="A1639" s="476">
        <v>424</v>
      </c>
      <c r="B1639" s="477">
        <v>27</v>
      </c>
      <c r="C1639" s="632"/>
      <c r="D1639" s="633"/>
      <c r="E1639" s="632"/>
      <c r="F1639" s="625"/>
      <c r="G1639" s="608"/>
      <c r="H1639" s="475"/>
      <c r="I1639" s="613"/>
      <c r="J1639" s="614"/>
      <c r="K1639" s="614"/>
      <c r="L1639" s="615"/>
      <c r="M1639" s="644"/>
      <c r="N1639" s="505" t="str">
        <f>四年级BMI</f>
        <v/>
      </c>
      <c r="O1639" s="499" t="str">
        <f>四年级BMI等级</f>
        <v/>
      </c>
      <c r="P1639" s="500" t="str">
        <f>四年级BMI得分</f>
        <v/>
      </c>
      <c r="Q1639" s="515" t="str">
        <f>四年级肺活量得分</f>
        <v/>
      </c>
      <c r="R1639" s="512" t="str">
        <f>四年级等级</f>
        <v/>
      </c>
      <c r="S1639" s="516" t="str">
        <f>四年级50米跑得分</f>
        <v/>
      </c>
      <c r="T1639" s="517" t="str">
        <f>四年级等级</f>
        <v/>
      </c>
      <c r="U1639" s="516" t="str">
        <f>四年级坐位体前屈得分</f>
        <v/>
      </c>
      <c r="V1639" s="517" t="str">
        <f>四年级等级</f>
        <v/>
      </c>
      <c r="W1639" s="516" t="str">
        <f>四年级一分钟跳绳得分</f>
        <v/>
      </c>
      <c r="X1639" s="517" t="str">
        <f>四年级等级</f>
        <v/>
      </c>
      <c r="Y1639" s="515" t="str">
        <f>四年级仰卧起坐得分</f>
        <v/>
      </c>
      <c r="Z1639" s="518" t="str">
        <f>四年级等级</f>
        <v/>
      </c>
      <c r="AA1639" s="533"/>
      <c r="AB1639" s="515"/>
      <c r="AC1639" s="533" t="str">
        <f>四年级跳绳附加分</f>
        <v/>
      </c>
      <c r="AD1639" s="534" t="str">
        <f>四年级标准分</f>
        <v/>
      </c>
      <c r="AE1639" s="534" t="str">
        <f>四年级总分</f>
        <v/>
      </c>
      <c r="AF1639" s="517" t="str">
        <f>四年级等级</f>
        <v/>
      </c>
    </row>
    <row r="1640" spans="1:32">
      <c r="A1640" s="476">
        <v>424</v>
      </c>
      <c r="B1640" s="477">
        <v>28</v>
      </c>
      <c r="C1640" s="632"/>
      <c r="D1640" s="633"/>
      <c r="E1640" s="632"/>
      <c r="F1640" s="625"/>
      <c r="G1640" s="608"/>
      <c r="H1640" s="475"/>
      <c r="I1640" s="613"/>
      <c r="J1640" s="614"/>
      <c r="K1640" s="614"/>
      <c r="L1640" s="615"/>
      <c r="M1640" s="644"/>
      <c r="N1640" s="505" t="str">
        <f>四年级BMI</f>
        <v/>
      </c>
      <c r="O1640" s="499" t="str">
        <f>四年级BMI等级</f>
        <v/>
      </c>
      <c r="P1640" s="500" t="str">
        <f>四年级BMI得分</f>
        <v/>
      </c>
      <c r="Q1640" s="515" t="str">
        <f>四年级肺活量得分</f>
        <v/>
      </c>
      <c r="R1640" s="512" t="str">
        <f>四年级等级</f>
        <v/>
      </c>
      <c r="S1640" s="516" t="str">
        <f>四年级50米跑得分</f>
        <v/>
      </c>
      <c r="T1640" s="517" t="str">
        <f>四年级等级</f>
        <v/>
      </c>
      <c r="U1640" s="516" t="str">
        <f>四年级坐位体前屈得分</f>
        <v/>
      </c>
      <c r="V1640" s="517" t="str">
        <f>四年级等级</f>
        <v/>
      </c>
      <c r="W1640" s="516" t="str">
        <f>四年级一分钟跳绳得分</f>
        <v/>
      </c>
      <c r="X1640" s="517" t="str">
        <f>四年级等级</f>
        <v/>
      </c>
      <c r="Y1640" s="515" t="str">
        <f>四年级仰卧起坐得分</f>
        <v/>
      </c>
      <c r="Z1640" s="518" t="str">
        <f>四年级等级</f>
        <v/>
      </c>
      <c r="AA1640" s="533"/>
      <c r="AB1640" s="515"/>
      <c r="AC1640" s="533" t="str">
        <f>四年级跳绳附加分</f>
        <v/>
      </c>
      <c r="AD1640" s="534" t="str">
        <f>四年级标准分</f>
        <v/>
      </c>
      <c r="AE1640" s="534" t="str">
        <f>四年级总分</f>
        <v/>
      </c>
      <c r="AF1640" s="517" t="str">
        <f>四年级等级</f>
        <v/>
      </c>
    </row>
    <row r="1641" spans="1:32">
      <c r="A1641" s="476">
        <v>424</v>
      </c>
      <c r="B1641" s="477">
        <v>29</v>
      </c>
      <c r="C1641" s="632"/>
      <c r="D1641" s="633"/>
      <c r="E1641" s="632"/>
      <c r="F1641" s="625"/>
      <c r="G1641" s="608"/>
      <c r="H1641" s="475"/>
      <c r="I1641" s="613"/>
      <c r="J1641" s="614"/>
      <c r="K1641" s="614"/>
      <c r="L1641" s="615"/>
      <c r="M1641" s="644"/>
      <c r="N1641" s="505" t="str">
        <f>四年级BMI</f>
        <v/>
      </c>
      <c r="O1641" s="499" t="str">
        <f>四年级BMI等级</f>
        <v/>
      </c>
      <c r="P1641" s="500" t="str">
        <f>四年级BMI得分</f>
        <v/>
      </c>
      <c r="Q1641" s="515" t="str">
        <f>四年级肺活量得分</f>
        <v/>
      </c>
      <c r="R1641" s="512" t="str">
        <f>四年级等级</f>
        <v/>
      </c>
      <c r="S1641" s="516" t="str">
        <f>四年级50米跑得分</f>
        <v/>
      </c>
      <c r="T1641" s="517" t="str">
        <f>四年级等级</f>
        <v/>
      </c>
      <c r="U1641" s="516" t="str">
        <f>四年级坐位体前屈得分</f>
        <v/>
      </c>
      <c r="V1641" s="517" t="str">
        <f>四年级等级</f>
        <v/>
      </c>
      <c r="W1641" s="516" t="str">
        <f>四年级一分钟跳绳得分</f>
        <v/>
      </c>
      <c r="X1641" s="517" t="str">
        <f>四年级等级</f>
        <v/>
      </c>
      <c r="Y1641" s="515" t="str">
        <f>四年级仰卧起坐得分</f>
        <v/>
      </c>
      <c r="Z1641" s="518" t="str">
        <f>四年级等级</f>
        <v/>
      </c>
      <c r="AA1641" s="533"/>
      <c r="AB1641" s="515"/>
      <c r="AC1641" s="533" t="str">
        <f>四年级跳绳附加分</f>
        <v/>
      </c>
      <c r="AD1641" s="534" t="str">
        <f>四年级标准分</f>
        <v/>
      </c>
      <c r="AE1641" s="534" t="str">
        <f>四年级总分</f>
        <v/>
      </c>
      <c r="AF1641" s="517" t="str">
        <f>四年级等级</f>
        <v/>
      </c>
    </row>
    <row r="1642" spans="1:32">
      <c r="A1642" s="476">
        <v>424</v>
      </c>
      <c r="B1642" s="477">
        <v>30</v>
      </c>
      <c r="C1642" s="632"/>
      <c r="D1642" s="633"/>
      <c r="E1642" s="632"/>
      <c r="F1642" s="625"/>
      <c r="G1642" s="608"/>
      <c r="H1642" s="475"/>
      <c r="I1642" s="613"/>
      <c r="J1642" s="614"/>
      <c r="K1642" s="614"/>
      <c r="L1642" s="615"/>
      <c r="M1642" s="644"/>
      <c r="N1642" s="505" t="str">
        <f>四年级BMI</f>
        <v/>
      </c>
      <c r="O1642" s="499" t="str">
        <f>四年级BMI等级</f>
        <v/>
      </c>
      <c r="P1642" s="500" t="str">
        <f>四年级BMI得分</f>
        <v/>
      </c>
      <c r="Q1642" s="515" t="str">
        <f>四年级肺活量得分</f>
        <v/>
      </c>
      <c r="R1642" s="512" t="str">
        <f>四年级等级</f>
        <v/>
      </c>
      <c r="S1642" s="516" t="str">
        <f>四年级50米跑得分</f>
        <v/>
      </c>
      <c r="T1642" s="517" t="str">
        <f>四年级等级</f>
        <v/>
      </c>
      <c r="U1642" s="516" t="str">
        <f>四年级坐位体前屈得分</f>
        <v/>
      </c>
      <c r="V1642" s="517" t="str">
        <f>四年级等级</f>
        <v/>
      </c>
      <c r="W1642" s="516" t="str">
        <f>四年级一分钟跳绳得分</f>
        <v/>
      </c>
      <c r="X1642" s="517" t="str">
        <f>四年级等级</f>
        <v/>
      </c>
      <c r="Y1642" s="515" t="str">
        <f>四年级仰卧起坐得分</f>
        <v/>
      </c>
      <c r="Z1642" s="518" t="str">
        <f>四年级等级</f>
        <v/>
      </c>
      <c r="AA1642" s="533"/>
      <c r="AB1642" s="515"/>
      <c r="AC1642" s="533" t="str">
        <f>四年级跳绳附加分</f>
        <v/>
      </c>
      <c r="AD1642" s="534" t="str">
        <f>四年级标准分</f>
        <v/>
      </c>
      <c r="AE1642" s="534" t="str">
        <f>四年级总分</f>
        <v/>
      </c>
      <c r="AF1642" s="517" t="str">
        <f>四年级等级</f>
        <v/>
      </c>
    </row>
    <row r="1643" spans="1:32">
      <c r="A1643" s="476">
        <v>424</v>
      </c>
      <c r="B1643" s="477">
        <v>31</v>
      </c>
      <c r="C1643" s="632"/>
      <c r="D1643" s="633"/>
      <c r="E1643" s="632"/>
      <c r="F1643" s="625"/>
      <c r="G1643" s="608"/>
      <c r="H1643" s="475"/>
      <c r="I1643" s="613"/>
      <c r="J1643" s="614"/>
      <c r="K1643" s="614"/>
      <c r="L1643" s="615"/>
      <c r="M1643" s="644"/>
      <c r="N1643" s="505" t="str">
        <f>四年级BMI</f>
        <v/>
      </c>
      <c r="O1643" s="499" t="str">
        <f>四年级BMI等级</f>
        <v/>
      </c>
      <c r="P1643" s="500" t="str">
        <f>四年级BMI得分</f>
        <v/>
      </c>
      <c r="Q1643" s="515" t="str">
        <f>四年级肺活量得分</f>
        <v/>
      </c>
      <c r="R1643" s="512" t="str">
        <f>四年级等级</f>
        <v/>
      </c>
      <c r="S1643" s="516" t="str">
        <f>四年级50米跑得分</f>
        <v/>
      </c>
      <c r="T1643" s="517" t="str">
        <f>四年级等级</f>
        <v/>
      </c>
      <c r="U1643" s="516" t="str">
        <f>四年级坐位体前屈得分</f>
        <v/>
      </c>
      <c r="V1643" s="517" t="str">
        <f>四年级等级</f>
        <v/>
      </c>
      <c r="W1643" s="516" t="str">
        <f>四年级一分钟跳绳得分</f>
        <v/>
      </c>
      <c r="X1643" s="517" t="str">
        <f>四年级等级</f>
        <v/>
      </c>
      <c r="Y1643" s="515" t="str">
        <f>四年级仰卧起坐得分</f>
        <v/>
      </c>
      <c r="Z1643" s="518" t="str">
        <f>四年级等级</f>
        <v/>
      </c>
      <c r="AA1643" s="533"/>
      <c r="AB1643" s="515"/>
      <c r="AC1643" s="533" t="str">
        <f>四年级跳绳附加分</f>
        <v/>
      </c>
      <c r="AD1643" s="534" t="str">
        <f>四年级标准分</f>
        <v/>
      </c>
      <c r="AE1643" s="534" t="str">
        <f>四年级总分</f>
        <v/>
      </c>
      <c r="AF1643" s="517" t="str">
        <f>四年级等级</f>
        <v/>
      </c>
    </row>
    <row r="1644" spans="1:32">
      <c r="A1644" s="476">
        <v>424</v>
      </c>
      <c r="B1644" s="477">
        <v>32</v>
      </c>
      <c r="C1644" s="632"/>
      <c r="D1644" s="633"/>
      <c r="E1644" s="632"/>
      <c r="F1644" s="625"/>
      <c r="G1644" s="608"/>
      <c r="H1644" s="475"/>
      <c r="I1644" s="613"/>
      <c r="J1644" s="614"/>
      <c r="K1644" s="614"/>
      <c r="L1644" s="615"/>
      <c r="M1644" s="644"/>
      <c r="N1644" s="505" t="str">
        <f>四年级BMI</f>
        <v/>
      </c>
      <c r="O1644" s="499" t="str">
        <f>四年级BMI等级</f>
        <v/>
      </c>
      <c r="P1644" s="500" t="str">
        <f>四年级BMI得分</f>
        <v/>
      </c>
      <c r="Q1644" s="515" t="str">
        <f>四年级肺活量得分</f>
        <v/>
      </c>
      <c r="R1644" s="512" t="str">
        <f>四年级等级</f>
        <v/>
      </c>
      <c r="S1644" s="516" t="str">
        <f>四年级50米跑得分</f>
        <v/>
      </c>
      <c r="T1644" s="517" t="str">
        <f>四年级等级</f>
        <v/>
      </c>
      <c r="U1644" s="516" t="str">
        <f>四年级坐位体前屈得分</f>
        <v/>
      </c>
      <c r="V1644" s="517" t="str">
        <f>四年级等级</f>
        <v/>
      </c>
      <c r="W1644" s="516" t="str">
        <f>四年级一分钟跳绳得分</f>
        <v/>
      </c>
      <c r="X1644" s="517" t="str">
        <f>四年级等级</f>
        <v/>
      </c>
      <c r="Y1644" s="515" t="str">
        <f>四年级仰卧起坐得分</f>
        <v/>
      </c>
      <c r="Z1644" s="518" t="str">
        <f>四年级等级</f>
        <v/>
      </c>
      <c r="AA1644" s="533"/>
      <c r="AB1644" s="515"/>
      <c r="AC1644" s="533" t="str">
        <f>四年级跳绳附加分</f>
        <v/>
      </c>
      <c r="AD1644" s="534" t="str">
        <f>四年级标准分</f>
        <v/>
      </c>
      <c r="AE1644" s="534" t="str">
        <f>四年级总分</f>
        <v/>
      </c>
      <c r="AF1644" s="517" t="str">
        <f>四年级等级</f>
        <v/>
      </c>
    </row>
    <row r="1645" spans="1:32">
      <c r="A1645" s="476">
        <v>424</v>
      </c>
      <c r="B1645" s="477">
        <v>33</v>
      </c>
      <c r="C1645" s="632"/>
      <c r="D1645" s="633"/>
      <c r="E1645" s="632"/>
      <c r="F1645" s="625"/>
      <c r="G1645" s="608"/>
      <c r="H1645" s="475"/>
      <c r="I1645" s="613"/>
      <c r="J1645" s="614"/>
      <c r="K1645" s="614"/>
      <c r="L1645" s="615"/>
      <c r="M1645" s="644"/>
      <c r="N1645" s="505" t="str">
        <f>四年级BMI</f>
        <v/>
      </c>
      <c r="O1645" s="499" t="str">
        <f>四年级BMI等级</f>
        <v/>
      </c>
      <c r="P1645" s="500" t="str">
        <f>四年级BMI得分</f>
        <v/>
      </c>
      <c r="Q1645" s="515" t="str">
        <f>四年级肺活量得分</f>
        <v/>
      </c>
      <c r="R1645" s="512" t="str">
        <f>四年级等级</f>
        <v/>
      </c>
      <c r="S1645" s="516" t="str">
        <f>四年级50米跑得分</f>
        <v/>
      </c>
      <c r="T1645" s="517" t="str">
        <f>四年级等级</f>
        <v/>
      </c>
      <c r="U1645" s="516" t="str">
        <f>四年级坐位体前屈得分</f>
        <v/>
      </c>
      <c r="V1645" s="517" t="str">
        <f>四年级等级</f>
        <v/>
      </c>
      <c r="W1645" s="516" t="str">
        <f>四年级一分钟跳绳得分</f>
        <v/>
      </c>
      <c r="X1645" s="517" t="str">
        <f>四年级等级</f>
        <v/>
      </c>
      <c r="Y1645" s="515" t="str">
        <f>四年级仰卧起坐得分</f>
        <v/>
      </c>
      <c r="Z1645" s="518" t="str">
        <f>四年级等级</f>
        <v/>
      </c>
      <c r="AA1645" s="533"/>
      <c r="AB1645" s="515"/>
      <c r="AC1645" s="533" t="str">
        <f>四年级跳绳附加分</f>
        <v/>
      </c>
      <c r="AD1645" s="534" t="str">
        <f>四年级标准分</f>
        <v/>
      </c>
      <c r="AE1645" s="534" t="str">
        <f>四年级总分</f>
        <v/>
      </c>
      <c r="AF1645" s="517" t="str">
        <f>四年级等级</f>
        <v/>
      </c>
    </row>
    <row r="1646" spans="1:32">
      <c r="A1646" s="476">
        <v>424</v>
      </c>
      <c r="B1646" s="477">
        <v>34</v>
      </c>
      <c r="C1646" s="632"/>
      <c r="D1646" s="633"/>
      <c r="E1646" s="632"/>
      <c r="F1646" s="625"/>
      <c r="G1646" s="608"/>
      <c r="H1646" s="475"/>
      <c r="I1646" s="613"/>
      <c r="J1646" s="614"/>
      <c r="K1646" s="614"/>
      <c r="L1646" s="615"/>
      <c r="M1646" s="644"/>
      <c r="N1646" s="505" t="str">
        <f>四年级BMI</f>
        <v/>
      </c>
      <c r="O1646" s="499" t="str">
        <f>四年级BMI等级</f>
        <v/>
      </c>
      <c r="P1646" s="500" t="str">
        <f>四年级BMI得分</f>
        <v/>
      </c>
      <c r="Q1646" s="515" t="str">
        <f>四年级肺活量得分</f>
        <v/>
      </c>
      <c r="R1646" s="512" t="str">
        <f>四年级等级</f>
        <v/>
      </c>
      <c r="S1646" s="516" t="str">
        <f>四年级50米跑得分</f>
        <v/>
      </c>
      <c r="T1646" s="517" t="str">
        <f>四年级等级</f>
        <v/>
      </c>
      <c r="U1646" s="516" t="str">
        <f>四年级坐位体前屈得分</f>
        <v/>
      </c>
      <c r="V1646" s="517" t="str">
        <f>四年级等级</f>
        <v/>
      </c>
      <c r="W1646" s="516" t="str">
        <f>四年级一分钟跳绳得分</f>
        <v/>
      </c>
      <c r="X1646" s="517" t="str">
        <f>四年级等级</f>
        <v/>
      </c>
      <c r="Y1646" s="515" t="str">
        <f>四年级仰卧起坐得分</f>
        <v/>
      </c>
      <c r="Z1646" s="518" t="str">
        <f>四年级等级</f>
        <v/>
      </c>
      <c r="AA1646" s="533"/>
      <c r="AB1646" s="515"/>
      <c r="AC1646" s="533" t="str">
        <f>四年级跳绳附加分</f>
        <v/>
      </c>
      <c r="AD1646" s="534" t="str">
        <f>四年级标准分</f>
        <v/>
      </c>
      <c r="AE1646" s="534" t="str">
        <f>四年级总分</f>
        <v/>
      </c>
      <c r="AF1646" s="517" t="str">
        <f>四年级等级</f>
        <v/>
      </c>
    </row>
    <row r="1647" spans="1:32">
      <c r="A1647" s="476">
        <v>424</v>
      </c>
      <c r="B1647" s="477">
        <v>35</v>
      </c>
      <c r="C1647" s="632"/>
      <c r="D1647" s="633"/>
      <c r="E1647" s="632"/>
      <c r="F1647" s="625"/>
      <c r="G1647" s="608"/>
      <c r="H1647" s="475"/>
      <c r="I1647" s="613"/>
      <c r="J1647" s="614"/>
      <c r="K1647" s="614"/>
      <c r="L1647" s="615"/>
      <c r="M1647" s="644"/>
      <c r="N1647" s="505" t="str">
        <f>四年级BMI</f>
        <v/>
      </c>
      <c r="O1647" s="499" t="str">
        <f>四年级BMI等级</f>
        <v/>
      </c>
      <c r="P1647" s="500" t="str">
        <f>四年级BMI得分</f>
        <v/>
      </c>
      <c r="Q1647" s="515" t="str">
        <f>四年级肺活量得分</f>
        <v/>
      </c>
      <c r="R1647" s="512" t="str">
        <f>四年级等级</f>
        <v/>
      </c>
      <c r="S1647" s="516" t="str">
        <f>四年级50米跑得分</f>
        <v/>
      </c>
      <c r="T1647" s="517" t="str">
        <f>四年级等级</f>
        <v/>
      </c>
      <c r="U1647" s="516" t="str">
        <f>四年级坐位体前屈得分</f>
        <v/>
      </c>
      <c r="V1647" s="517" t="str">
        <f>四年级等级</f>
        <v/>
      </c>
      <c r="W1647" s="516" t="str">
        <f>四年级一分钟跳绳得分</f>
        <v/>
      </c>
      <c r="X1647" s="517" t="str">
        <f>四年级等级</f>
        <v/>
      </c>
      <c r="Y1647" s="515" t="str">
        <f>四年级仰卧起坐得分</f>
        <v/>
      </c>
      <c r="Z1647" s="518" t="str">
        <f>四年级等级</f>
        <v/>
      </c>
      <c r="AA1647" s="533"/>
      <c r="AB1647" s="515"/>
      <c r="AC1647" s="533" t="str">
        <f>四年级跳绳附加分</f>
        <v/>
      </c>
      <c r="AD1647" s="534" t="str">
        <f>四年级标准分</f>
        <v/>
      </c>
      <c r="AE1647" s="534" t="str">
        <f>四年级总分</f>
        <v/>
      </c>
      <c r="AF1647" s="517" t="str">
        <f>四年级等级</f>
        <v/>
      </c>
    </row>
    <row r="1648" spans="1:32">
      <c r="A1648" s="476">
        <v>424</v>
      </c>
      <c r="B1648" s="477">
        <v>36</v>
      </c>
      <c r="C1648" s="632"/>
      <c r="D1648" s="633"/>
      <c r="E1648" s="632"/>
      <c r="F1648" s="625"/>
      <c r="G1648" s="608"/>
      <c r="H1648" s="475"/>
      <c r="I1648" s="613"/>
      <c r="J1648" s="614"/>
      <c r="K1648" s="614"/>
      <c r="L1648" s="615"/>
      <c r="M1648" s="644"/>
      <c r="N1648" s="505" t="str">
        <f>四年级BMI</f>
        <v/>
      </c>
      <c r="O1648" s="499" t="str">
        <f>四年级BMI等级</f>
        <v/>
      </c>
      <c r="P1648" s="500" t="str">
        <f>四年级BMI得分</f>
        <v/>
      </c>
      <c r="Q1648" s="515" t="str">
        <f>四年级肺活量得分</f>
        <v/>
      </c>
      <c r="R1648" s="512" t="str">
        <f>四年级等级</f>
        <v/>
      </c>
      <c r="S1648" s="516" t="str">
        <f>四年级50米跑得分</f>
        <v/>
      </c>
      <c r="T1648" s="517" t="str">
        <f>四年级等级</f>
        <v/>
      </c>
      <c r="U1648" s="516" t="str">
        <f>四年级坐位体前屈得分</f>
        <v/>
      </c>
      <c r="V1648" s="517" t="str">
        <f>四年级等级</f>
        <v/>
      </c>
      <c r="W1648" s="516" t="str">
        <f>四年级一分钟跳绳得分</f>
        <v/>
      </c>
      <c r="X1648" s="517" t="str">
        <f>四年级等级</f>
        <v/>
      </c>
      <c r="Y1648" s="515" t="str">
        <f>四年级仰卧起坐得分</f>
        <v/>
      </c>
      <c r="Z1648" s="518" t="str">
        <f>四年级等级</f>
        <v/>
      </c>
      <c r="AA1648" s="533"/>
      <c r="AB1648" s="515"/>
      <c r="AC1648" s="533" t="str">
        <f>四年级跳绳附加分</f>
        <v/>
      </c>
      <c r="AD1648" s="534" t="str">
        <f>四年级标准分</f>
        <v/>
      </c>
      <c r="AE1648" s="534" t="str">
        <f>四年级总分</f>
        <v/>
      </c>
      <c r="AF1648" s="517" t="str">
        <f>四年级等级</f>
        <v/>
      </c>
    </row>
    <row r="1649" spans="1:32">
      <c r="A1649" s="476">
        <v>424</v>
      </c>
      <c r="B1649" s="477">
        <v>37</v>
      </c>
      <c r="C1649" s="632"/>
      <c r="D1649" s="633"/>
      <c r="E1649" s="632"/>
      <c r="F1649" s="625"/>
      <c r="G1649" s="608"/>
      <c r="H1649" s="475"/>
      <c r="I1649" s="613"/>
      <c r="J1649" s="614"/>
      <c r="K1649" s="614"/>
      <c r="L1649" s="615"/>
      <c r="M1649" s="644"/>
      <c r="N1649" s="505" t="str">
        <f>四年级BMI</f>
        <v/>
      </c>
      <c r="O1649" s="499" t="str">
        <f>四年级BMI等级</f>
        <v/>
      </c>
      <c r="P1649" s="500" t="str">
        <f>四年级BMI得分</f>
        <v/>
      </c>
      <c r="Q1649" s="515" t="str">
        <f>四年级肺活量得分</f>
        <v/>
      </c>
      <c r="R1649" s="512" t="str">
        <f>四年级等级</f>
        <v/>
      </c>
      <c r="S1649" s="516" t="str">
        <f>四年级50米跑得分</f>
        <v/>
      </c>
      <c r="T1649" s="517" t="str">
        <f>四年级等级</f>
        <v/>
      </c>
      <c r="U1649" s="516" t="str">
        <f>四年级坐位体前屈得分</f>
        <v/>
      </c>
      <c r="V1649" s="517" t="str">
        <f>四年级等级</f>
        <v/>
      </c>
      <c r="W1649" s="516" t="str">
        <f>四年级一分钟跳绳得分</f>
        <v/>
      </c>
      <c r="X1649" s="517" t="str">
        <f>四年级等级</f>
        <v/>
      </c>
      <c r="Y1649" s="515" t="str">
        <f>四年级仰卧起坐得分</f>
        <v/>
      </c>
      <c r="Z1649" s="518" t="str">
        <f>四年级等级</f>
        <v/>
      </c>
      <c r="AA1649" s="533"/>
      <c r="AB1649" s="515"/>
      <c r="AC1649" s="533" t="str">
        <f>四年级跳绳附加分</f>
        <v/>
      </c>
      <c r="AD1649" s="534" t="str">
        <f>四年级标准分</f>
        <v/>
      </c>
      <c r="AE1649" s="534" t="str">
        <f>四年级总分</f>
        <v/>
      </c>
      <c r="AF1649" s="517" t="str">
        <f>四年级等级</f>
        <v/>
      </c>
    </row>
    <row r="1650" spans="1:32">
      <c r="A1650" s="476">
        <v>424</v>
      </c>
      <c r="B1650" s="477">
        <v>38</v>
      </c>
      <c r="C1650" s="632"/>
      <c r="D1650" s="633"/>
      <c r="E1650" s="632"/>
      <c r="F1650" s="625"/>
      <c r="G1650" s="608"/>
      <c r="H1650" s="475"/>
      <c r="I1650" s="613"/>
      <c r="J1650" s="614"/>
      <c r="K1650" s="614"/>
      <c r="L1650" s="615"/>
      <c r="M1650" s="644"/>
      <c r="N1650" s="505" t="str">
        <f>四年级BMI</f>
        <v/>
      </c>
      <c r="O1650" s="499" t="str">
        <f>四年级BMI等级</f>
        <v/>
      </c>
      <c r="P1650" s="500" t="str">
        <f>四年级BMI得分</f>
        <v/>
      </c>
      <c r="Q1650" s="515" t="str">
        <f>四年级肺活量得分</f>
        <v/>
      </c>
      <c r="R1650" s="512" t="str">
        <f>四年级等级</f>
        <v/>
      </c>
      <c r="S1650" s="516" t="str">
        <f>四年级50米跑得分</f>
        <v/>
      </c>
      <c r="T1650" s="517" t="str">
        <f>四年级等级</f>
        <v/>
      </c>
      <c r="U1650" s="516" t="str">
        <f>四年级坐位体前屈得分</f>
        <v/>
      </c>
      <c r="V1650" s="517" t="str">
        <f>四年级等级</f>
        <v/>
      </c>
      <c r="W1650" s="516" t="str">
        <f>四年级一分钟跳绳得分</f>
        <v/>
      </c>
      <c r="X1650" s="517" t="str">
        <f>四年级等级</f>
        <v/>
      </c>
      <c r="Y1650" s="515" t="str">
        <f>四年级仰卧起坐得分</f>
        <v/>
      </c>
      <c r="Z1650" s="518" t="str">
        <f>四年级等级</f>
        <v/>
      </c>
      <c r="AA1650" s="533"/>
      <c r="AB1650" s="515"/>
      <c r="AC1650" s="533" t="str">
        <f>四年级跳绳附加分</f>
        <v/>
      </c>
      <c r="AD1650" s="534" t="str">
        <f>四年级标准分</f>
        <v/>
      </c>
      <c r="AE1650" s="534" t="str">
        <f>四年级总分</f>
        <v/>
      </c>
      <c r="AF1650" s="517" t="str">
        <f>四年级等级</f>
        <v/>
      </c>
    </row>
    <row r="1651" spans="1:32">
      <c r="A1651" s="476">
        <v>424</v>
      </c>
      <c r="B1651" s="477">
        <v>39</v>
      </c>
      <c r="C1651" s="632"/>
      <c r="D1651" s="633"/>
      <c r="E1651" s="632"/>
      <c r="F1651" s="625"/>
      <c r="G1651" s="608"/>
      <c r="H1651" s="475"/>
      <c r="I1651" s="613"/>
      <c r="J1651" s="614"/>
      <c r="K1651" s="614"/>
      <c r="L1651" s="615"/>
      <c r="M1651" s="644"/>
      <c r="N1651" s="505" t="str">
        <f>四年级BMI</f>
        <v/>
      </c>
      <c r="O1651" s="499" t="str">
        <f>四年级BMI等级</f>
        <v/>
      </c>
      <c r="P1651" s="500" t="str">
        <f>四年级BMI得分</f>
        <v/>
      </c>
      <c r="Q1651" s="515" t="str">
        <f>四年级肺活量得分</f>
        <v/>
      </c>
      <c r="R1651" s="512" t="str">
        <f>四年级等级</f>
        <v/>
      </c>
      <c r="S1651" s="516" t="str">
        <f>四年级50米跑得分</f>
        <v/>
      </c>
      <c r="T1651" s="517" t="str">
        <f>四年级等级</f>
        <v/>
      </c>
      <c r="U1651" s="516" t="str">
        <f>四年级坐位体前屈得分</f>
        <v/>
      </c>
      <c r="V1651" s="517" t="str">
        <f>四年级等级</f>
        <v/>
      </c>
      <c r="W1651" s="516" t="str">
        <f>四年级一分钟跳绳得分</f>
        <v/>
      </c>
      <c r="X1651" s="517" t="str">
        <f>四年级等级</f>
        <v/>
      </c>
      <c r="Y1651" s="515" t="str">
        <f>四年级仰卧起坐得分</f>
        <v/>
      </c>
      <c r="Z1651" s="518" t="str">
        <f>四年级等级</f>
        <v/>
      </c>
      <c r="AA1651" s="533"/>
      <c r="AB1651" s="515"/>
      <c r="AC1651" s="533" t="str">
        <f>四年级跳绳附加分</f>
        <v/>
      </c>
      <c r="AD1651" s="534" t="str">
        <f>四年级标准分</f>
        <v/>
      </c>
      <c r="AE1651" s="534" t="str">
        <f>四年级总分</f>
        <v/>
      </c>
      <c r="AF1651" s="517" t="str">
        <f>四年级等级</f>
        <v/>
      </c>
    </row>
    <row r="1652" spans="1:32">
      <c r="A1652" s="476">
        <v>424</v>
      </c>
      <c r="B1652" s="477">
        <v>40</v>
      </c>
      <c r="C1652" s="632"/>
      <c r="D1652" s="633"/>
      <c r="E1652" s="632"/>
      <c r="F1652" s="625"/>
      <c r="G1652" s="608"/>
      <c r="H1652" s="475"/>
      <c r="I1652" s="613"/>
      <c r="J1652" s="614"/>
      <c r="K1652" s="614"/>
      <c r="L1652" s="615"/>
      <c r="M1652" s="644"/>
      <c r="N1652" s="505" t="str">
        <f>四年级BMI</f>
        <v/>
      </c>
      <c r="O1652" s="499" t="str">
        <f>四年级BMI等级</f>
        <v/>
      </c>
      <c r="P1652" s="500" t="str">
        <f>四年级BMI得分</f>
        <v/>
      </c>
      <c r="Q1652" s="515" t="str">
        <f>四年级肺活量得分</f>
        <v/>
      </c>
      <c r="R1652" s="512" t="str">
        <f>四年级等级</f>
        <v/>
      </c>
      <c r="S1652" s="516" t="str">
        <f>四年级50米跑得分</f>
        <v/>
      </c>
      <c r="T1652" s="517" t="str">
        <f>四年级等级</f>
        <v/>
      </c>
      <c r="U1652" s="516" t="str">
        <f>四年级坐位体前屈得分</f>
        <v/>
      </c>
      <c r="V1652" s="517" t="str">
        <f>四年级等级</f>
        <v/>
      </c>
      <c r="W1652" s="516" t="str">
        <f>四年级一分钟跳绳得分</f>
        <v/>
      </c>
      <c r="X1652" s="517" t="str">
        <f>四年级等级</f>
        <v/>
      </c>
      <c r="Y1652" s="515" t="str">
        <f>四年级仰卧起坐得分</f>
        <v/>
      </c>
      <c r="Z1652" s="518" t="str">
        <f>四年级等级</f>
        <v/>
      </c>
      <c r="AA1652" s="533"/>
      <c r="AB1652" s="515"/>
      <c r="AC1652" s="533" t="str">
        <f>四年级跳绳附加分</f>
        <v/>
      </c>
      <c r="AD1652" s="534" t="str">
        <f>四年级标准分</f>
        <v/>
      </c>
      <c r="AE1652" s="534" t="str">
        <f>四年级总分</f>
        <v/>
      </c>
      <c r="AF1652" s="517" t="str">
        <f>四年级等级</f>
        <v/>
      </c>
    </row>
    <row r="1653" spans="1:32">
      <c r="A1653" s="476">
        <v>424</v>
      </c>
      <c r="B1653" s="477">
        <v>41</v>
      </c>
      <c r="C1653" s="632"/>
      <c r="D1653" s="633"/>
      <c r="E1653" s="632"/>
      <c r="F1653" s="625"/>
      <c r="G1653" s="608"/>
      <c r="H1653" s="475"/>
      <c r="I1653" s="613"/>
      <c r="J1653" s="614"/>
      <c r="K1653" s="614"/>
      <c r="L1653" s="615"/>
      <c r="M1653" s="644"/>
      <c r="N1653" s="505" t="str">
        <f>四年级BMI</f>
        <v/>
      </c>
      <c r="O1653" s="499" t="str">
        <f>四年级BMI等级</f>
        <v/>
      </c>
      <c r="P1653" s="500" t="str">
        <f>四年级BMI得分</f>
        <v/>
      </c>
      <c r="Q1653" s="515" t="str">
        <f>四年级肺活量得分</f>
        <v/>
      </c>
      <c r="R1653" s="512" t="str">
        <f>四年级等级</f>
        <v/>
      </c>
      <c r="S1653" s="516" t="str">
        <f>四年级50米跑得分</f>
        <v/>
      </c>
      <c r="T1653" s="517" t="str">
        <f>四年级等级</f>
        <v/>
      </c>
      <c r="U1653" s="516" t="str">
        <f>四年级坐位体前屈得分</f>
        <v/>
      </c>
      <c r="V1653" s="517" t="str">
        <f>四年级等级</f>
        <v/>
      </c>
      <c r="W1653" s="516" t="str">
        <f>四年级一分钟跳绳得分</f>
        <v/>
      </c>
      <c r="X1653" s="517" t="str">
        <f>四年级等级</f>
        <v/>
      </c>
      <c r="Y1653" s="515" t="str">
        <f>四年级仰卧起坐得分</f>
        <v/>
      </c>
      <c r="Z1653" s="518" t="str">
        <f>四年级等级</f>
        <v/>
      </c>
      <c r="AA1653" s="533"/>
      <c r="AB1653" s="515"/>
      <c r="AC1653" s="533" t="str">
        <f>四年级跳绳附加分</f>
        <v/>
      </c>
      <c r="AD1653" s="534" t="str">
        <f>四年级标准分</f>
        <v/>
      </c>
      <c r="AE1653" s="534" t="str">
        <f>四年级总分</f>
        <v/>
      </c>
      <c r="AF1653" s="517" t="str">
        <f>四年级等级</f>
        <v/>
      </c>
    </row>
    <row r="1654" spans="1:32">
      <c r="A1654" s="476">
        <v>424</v>
      </c>
      <c r="B1654" s="477">
        <v>42</v>
      </c>
      <c r="C1654" s="632"/>
      <c r="D1654" s="633"/>
      <c r="E1654" s="632"/>
      <c r="F1654" s="625"/>
      <c r="G1654" s="608"/>
      <c r="H1654" s="475"/>
      <c r="I1654" s="613"/>
      <c r="J1654" s="614"/>
      <c r="K1654" s="614"/>
      <c r="L1654" s="615"/>
      <c r="M1654" s="644"/>
      <c r="N1654" s="505" t="str">
        <f>四年级BMI</f>
        <v/>
      </c>
      <c r="O1654" s="499" t="str">
        <f>四年级BMI等级</f>
        <v/>
      </c>
      <c r="P1654" s="500" t="str">
        <f>四年级BMI得分</f>
        <v/>
      </c>
      <c r="Q1654" s="515" t="str">
        <f>四年级肺活量得分</f>
        <v/>
      </c>
      <c r="R1654" s="512" t="str">
        <f>四年级等级</f>
        <v/>
      </c>
      <c r="S1654" s="516" t="str">
        <f>四年级50米跑得分</f>
        <v/>
      </c>
      <c r="T1654" s="517" t="str">
        <f>四年级等级</f>
        <v/>
      </c>
      <c r="U1654" s="516" t="str">
        <f>四年级坐位体前屈得分</f>
        <v/>
      </c>
      <c r="V1654" s="517" t="str">
        <f>四年级等级</f>
        <v/>
      </c>
      <c r="W1654" s="516" t="str">
        <f>四年级一分钟跳绳得分</f>
        <v/>
      </c>
      <c r="X1654" s="517" t="str">
        <f>四年级等级</f>
        <v/>
      </c>
      <c r="Y1654" s="515" t="str">
        <f>四年级仰卧起坐得分</f>
        <v/>
      </c>
      <c r="Z1654" s="518" t="str">
        <f>四年级等级</f>
        <v/>
      </c>
      <c r="AA1654" s="533"/>
      <c r="AB1654" s="515"/>
      <c r="AC1654" s="533" t="str">
        <f>四年级跳绳附加分</f>
        <v/>
      </c>
      <c r="AD1654" s="534" t="str">
        <f>四年级标准分</f>
        <v/>
      </c>
      <c r="AE1654" s="534" t="str">
        <f>四年级总分</f>
        <v/>
      </c>
      <c r="AF1654" s="517" t="str">
        <f>四年级等级</f>
        <v/>
      </c>
    </row>
    <row r="1655" spans="1:32">
      <c r="A1655" s="476">
        <v>424</v>
      </c>
      <c r="B1655" s="477">
        <v>43</v>
      </c>
      <c r="C1655" s="632"/>
      <c r="D1655" s="633"/>
      <c r="E1655" s="632"/>
      <c r="F1655" s="625"/>
      <c r="G1655" s="608"/>
      <c r="H1655" s="475"/>
      <c r="I1655" s="613"/>
      <c r="J1655" s="614"/>
      <c r="K1655" s="614"/>
      <c r="L1655" s="615"/>
      <c r="M1655" s="644"/>
      <c r="N1655" s="505" t="str">
        <f>四年级BMI</f>
        <v/>
      </c>
      <c r="O1655" s="499" t="str">
        <f>四年级BMI等级</f>
        <v/>
      </c>
      <c r="P1655" s="500" t="str">
        <f>四年级BMI得分</f>
        <v/>
      </c>
      <c r="Q1655" s="515" t="str">
        <f>四年级肺活量得分</f>
        <v/>
      </c>
      <c r="R1655" s="512" t="str">
        <f>四年级等级</f>
        <v/>
      </c>
      <c r="S1655" s="516" t="str">
        <f>四年级50米跑得分</f>
        <v/>
      </c>
      <c r="T1655" s="517" t="str">
        <f>四年级等级</f>
        <v/>
      </c>
      <c r="U1655" s="516" t="str">
        <f>四年级坐位体前屈得分</f>
        <v/>
      </c>
      <c r="V1655" s="517" t="str">
        <f>四年级等级</f>
        <v/>
      </c>
      <c r="W1655" s="516" t="str">
        <f>四年级一分钟跳绳得分</f>
        <v/>
      </c>
      <c r="X1655" s="517" t="str">
        <f>四年级等级</f>
        <v/>
      </c>
      <c r="Y1655" s="515" t="str">
        <f>四年级仰卧起坐得分</f>
        <v/>
      </c>
      <c r="Z1655" s="518" t="str">
        <f>四年级等级</f>
        <v/>
      </c>
      <c r="AA1655" s="533"/>
      <c r="AB1655" s="515"/>
      <c r="AC1655" s="533" t="str">
        <f>四年级跳绳附加分</f>
        <v/>
      </c>
      <c r="AD1655" s="534" t="str">
        <f>四年级标准分</f>
        <v/>
      </c>
      <c r="AE1655" s="534" t="str">
        <f>四年级总分</f>
        <v/>
      </c>
      <c r="AF1655" s="517" t="str">
        <f>四年级等级</f>
        <v/>
      </c>
    </row>
    <row r="1656" spans="1:32">
      <c r="A1656" s="476">
        <v>424</v>
      </c>
      <c r="B1656" s="477">
        <v>44</v>
      </c>
      <c r="C1656" s="632"/>
      <c r="D1656" s="633"/>
      <c r="E1656" s="632"/>
      <c r="F1656" s="625"/>
      <c r="G1656" s="608"/>
      <c r="H1656" s="475"/>
      <c r="I1656" s="613"/>
      <c r="J1656" s="614"/>
      <c r="K1656" s="614"/>
      <c r="L1656" s="615"/>
      <c r="M1656" s="644"/>
      <c r="N1656" s="505" t="str">
        <f>四年级BMI</f>
        <v/>
      </c>
      <c r="O1656" s="499" t="str">
        <f>四年级BMI等级</f>
        <v/>
      </c>
      <c r="P1656" s="500" t="str">
        <f>四年级BMI得分</f>
        <v/>
      </c>
      <c r="Q1656" s="515" t="str">
        <f>四年级肺活量得分</f>
        <v/>
      </c>
      <c r="R1656" s="512" t="str">
        <f>四年级等级</f>
        <v/>
      </c>
      <c r="S1656" s="516" t="str">
        <f>四年级50米跑得分</f>
        <v/>
      </c>
      <c r="T1656" s="517" t="str">
        <f>四年级等级</f>
        <v/>
      </c>
      <c r="U1656" s="516" t="str">
        <f>四年级坐位体前屈得分</f>
        <v/>
      </c>
      <c r="V1656" s="517" t="str">
        <f>四年级等级</f>
        <v/>
      </c>
      <c r="W1656" s="516" t="str">
        <f>四年级一分钟跳绳得分</f>
        <v/>
      </c>
      <c r="X1656" s="517" t="str">
        <f>四年级等级</f>
        <v/>
      </c>
      <c r="Y1656" s="515" t="str">
        <f>四年级仰卧起坐得分</f>
        <v/>
      </c>
      <c r="Z1656" s="518" t="str">
        <f>四年级等级</f>
        <v/>
      </c>
      <c r="AA1656" s="533"/>
      <c r="AB1656" s="515"/>
      <c r="AC1656" s="533" t="str">
        <f>四年级跳绳附加分</f>
        <v/>
      </c>
      <c r="AD1656" s="534" t="str">
        <f>四年级标准分</f>
        <v/>
      </c>
      <c r="AE1656" s="534" t="str">
        <f>四年级总分</f>
        <v/>
      </c>
      <c r="AF1656" s="517" t="str">
        <f>四年级等级</f>
        <v/>
      </c>
    </row>
    <row r="1657" spans="1:32">
      <c r="A1657" s="476">
        <v>424</v>
      </c>
      <c r="B1657" s="477">
        <v>45</v>
      </c>
      <c r="C1657" s="632"/>
      <c r="D1657" s="633"/>
      <c r="E1657" s="632"/>
      <c r="F1657" s="625"/>
      <c r="G1657" s="608"/>
      <c r="H1657" s="475"/>
      <c r="I1657" s="613"/>
      <c r="J1657" s="614"/>
      <c r="K1657" s="614"/>
      <c r="L1657" s="615"/>
      <c r="M1657" s="644"/>
      <c r="N1657" s="505" t="str">
        <f>四年级BMI</f>
        <v/>
      </c>
      <c r="O1657" s="499" t="str">
        <f>四年级BMI等级</f>
        <v/>
      </c>
      <c r="P1657" s="500" t="str">
        <f>四年级BMI得分</f>
        <v/>
      </c>
      <c r="Q1657" s="515" t="str">
        <f>四年级肺活量得分</f>
        <v/>
      </c>
      <c r="R1657" s="512" t="str">
        <f>四年级等级</f>
        <v/>
      </c>
      <c r="S1657" s="516" t="str">
        <f>四年级50米跑得分</f>
        <v/>
      </c>
      <c r="T1657" s="517" t="str">
        <f>四年级等级</f>
        <v/>
      </c>
      <c r="U1657" s="516" t="str">
        <f>四年级坐位体前屈得分</f>
        <v/>
      </c>
      <c r="V1657" s="517" t="str">
        <f>四年级等级</f>
        <v/>
      </c>
      <c r="W1657" s="516" t="str">
        <f>四年级一分钟跳绳得分</f>
        <v/>
      </c>
      <c r="X1657" s="517" t="str">
        <f>四年级等级</f>
        <v/>
      </c>
      <c r="Y1657" s="515" t="str">
        <f>四年级仰卧起坐得分</f>
        <v/>
      </c>
      <c r="Z1657" s="518" t="str">
        <f>四年级等级</f>
        <v/>
      </c>
      <c r="AA1657" s="533"/>
      <c r="AB1657" s="515"/>
      <c r="AC1657" s="533" t="str">
        <f>四年级跳绳附加分</f>
        <v/>
      </c>
      <c r="AD1657" s="534" t="str">
        <f>四年级标准分</f>
        <v/>
      </c>
      <c r="AE1657" s="534" t="str">
        <f>四年级总分</f>
        <v/>
      </c>
      <c r="AF1657" s="517" t="str">
        <f>四年级等级</f>
        <v/>
      </c>
    </row>
    <row r="1658" spans="1:32">
      <c r="A1658" s="476">
        <v>424</v>
      </c>
      <c r="B1658" s="477">
        <v>46</v>
      </c>
      <c r="C1658" s="632"/>
      <c r="D1658" s="633"/>
      <c r="E1658" s="632"/>
      <c r="F1658" s="625"/>
      <c r="G1658" s="608"/>
      <c r="H1658" s="475"/>
      <c r="I1658" s="613"/>
      <c r="J1658" s="614"/>
      <c r="K1658" s="614"/>
      <c r="L1658" s="615"/>
      <c r="M1658" s="644"/>
      <c r="N1658" s="505" t="str">
        <f>四年级BMI</f>
        <v/>
      </c>
      <c r="O1658" s="499" t="str">
        <f>四年级BMI等级</f>
        <v/>
      </c>
      <c r="P1658" s="500" t="str">
        <f>四年级BMI得分</f>
        <v/>
      </c>
      <c r="Q1658" s="515" t="str">
        <f>四年级肺活量得分</f>
        <v/>
      </c>
      <c r="R1658" s="512" t="str">
        <f>四年级等级</f>
        <v/>
      </c>
      <c r="S1658" s="516" t="str">
        <f>四年级50米跑得分</f>
        <v/>
      </c>
      <c r="T1658" s="517" t="str">
        <f>四年级等级</f>
        <v/>
      </c>
      <c r="U1658" s="516" t="str">
        <f>四年级坐位体前屈得分</f>
        <v/>
      </c>
      <c r="V1658" s="517" t="str">
        <f>四年级等级</f>
        <v/>
      </c>
      <c r="W1658" s="516" t="str">
        <f>四年级一分钟跳绳得分</f>
        <v/>
      </c>
      <c r="X1658" s="517" t="str">
        <f>四年级等级</f>
        <v/>
      </c>
      <c r="Y1658" s="515" t="str">
        <f>四年级仰卧起坐得分</f>
        <v/>
      </c>
      <c r="Z1658" s="518" t="str">
        <f>四年级等级</f>
        <v/>
      </c>
      <c r="AA1658" s="533"/>
      <c r="AB1658" s="515"/>
      <c r="AC1658" s="533" t="str">
        <f>四年级跳绳附加分</f>
        <v/>
      </c>
      <c r="AD1658" s="534" t="str">
        <f>四年级标准分</f>
        <v/>
      </c>
      <c r="AE1658" s="534" t="str">
        <f>四年级总分</f>
        <v/>
      </c>
      <c r="AF1658" s="517" t="str">
        <f>四年级等级</f>
        <v/>
      </c>
    </row>
    <row r="1659" spans="1:32">
      <c r="A1659" s="476">
        <v>424</v>
      </c>
      <c r="B1659" s="477">
        <v>47</v>
      </c>
      <c r="C1659" s="632"/>
      <c r="D1659" s="633"/>
      <c r="E1659" s="632"/>
      <c r="F1659" s="625"/>
      <c r="G1659" s="608"/>
      <c r="H1659" s="475"/>
      <c r="I1659" s="613"/>
      <c r="J1659" s="614"/>
      <c r="K1659" s="614"/>
      <c r="L1659" s="615"/>
      <c r="M1659" s="644"/>
      <c r="N1659" s="505" t="str">
        <f>四年级BMI</f>
        <v/>
      </c>
      <c r="O1659" s="499" t="str">
        <f>四年级BMI等级</f>
        <v/>
      </c>
      <c r="P1659" s="500" t="str">
        <f>四年级BMI得分</f>
        <v/>
      </c>
      <c r="Q1659" s="515" t="str">
        <f>四年级肺活量得分</f>
        <v/>
      </c>
      <c r="R1659" s="512" t="str">
        <f>四年级等级</f>
        <v/>
      </c>
      <c r="S1659" s="516" t="str">
        <f>四年级50米跑得分</f>
        <v/>
      </c>
      <c r="T1659" s="517" t="str">
        <f>四年级等级</f>
        <v/>
      </c>
      <c r="U1659" s="516" t="str">
        <f>四年级坐位体前屈得分</f>
        <v/>
      </c>
      <c r="V1659" s="517" t="str">
        <f>四年级等级</f>
        <v/>
      </c>
      <c r="W1659" s="516" t="str">
        <f>四年级一分钟跳绳得分</f>
        <v/>
      </c>
      <c r="X1659" s="517" t="str">
        <f>四年级等级</f>
        <v/>
      </c>
      <c r="Y1659" s="515" t="str">
        <f>四年级仰卧起坐得分</f>
        <v/>
      </c>
      <c r="Z1659" s="518" t="str">
        <f>四年级等级</f>
        <v/>
      </c>
      <c r="AA1659" s="533"/>
      <c r="AB1659" s="515"/>
      <c r="AC1659" s="533" t="str">
        <f>四年级跳绳附加分</f>
        <v/>
      </c>
      <c r="AD1659" s="534" t="str">
        <f>四年级标准分</f>
        <v/>
      </c>
      <c r="AE1659" s="534" t="str">
        <f>四年级总分</f>
        <v/>
      </c>
      <c r="AF1659" s="517" t="str">
        <f>四年级等级</f>
        <v/>
      </c>
    </row>
    <row r="1660" spans="1:32">
      <c r="A1660" s="476">
        <v>424</v>
      </c>
      <c r="B1660" s="477">
        <v>48</v>
      </c>
      <c r="C1660" s="632"/>
      <c r="D1660" s="633"/>
      <c r="E1660" s="632"/>
      <c r="F1660" s="625"/>
      <c r="G1660" s="608"/>
      <c r="H1660" s="475"/>
      <c r="I1660" s="613"/>
      <c r="J1660" s="614"/>
      <c r="K1660" s="614"/>
      <c r="L1660" s="615"/>
      <c r="M1660" s="644"/>
      <c r="N1660" s="505" t="str">
        <f>四年级BMI</f>
        <v/>
      </c>
      <c r="O1660" s="499" t="str">
        <f>四年级BMI等级</f>
        <v/>
      </c>
      <c r="P1660" s="500" t="str">
        <f>四年级BMI得分</f>
        <v/>
      </c>
      <c r="Q1660" s="515" t="str">
        <f>四年级肺活量得分</f>
        <v/>
      </c>
      <c r="R1660" s="512" t="str">
        <f>四年级等级</f>
        <v/>
      </c>
      <c r="S1660" s="516" t="str">
        <f>四年级50米跑得分</f>
        <v/>
      </c>
      <c r="T1660" s="517" t="str">
        <f>四年级等级</f>
        <v/>
      </c>
      <c r="U1660" s="516" t="str">
        <f>四年级坐位体前屈得分</f>
        <v/>
      </c>
      <c r="V1660" s="517" t="str">
        <f>四年级等级</f>
        <v/>
      </c>
      <c r="W1660" s="516" t="str">
        <f>四年级一分钟跳绳得分</f>
        <v/>
      </c>
      <c r="X1660" s="517" t="str">
        <f>四年级等级</f>
        <v/>
      </c>
      <c r="Y1660" s="515" t="str">
        <f>四年级仰卧起坐得分</f>
        <v/>
      </c>
      <c r="Z1660" s="518" t="str">
        <f>四年级等级</f>
        <v/>
      </c>
      <c r="AA1660" s="533"/>
      <c r="AB1660" s="515"/>
      <c r="AC1660" s="533" t="str">
        <f>四年级跳绳附加分</f>
        <v/>
      </c>
      <c r="AD1660" s="534" t="str">
        <f>四年级标准分</f>
        <v/>
      </c>
      <c r="AE1660" s="534" t="str">
        <f>四年级总分</f>
        <v/>
      </c>
      <c r="AF1660" s="517" t="str">
        <f>四年级等级</f>
        <v/>
      </c>
    </row>
    <row r="1661" spans="1:32">
      <c r="A1661" s="476">
        <v>424</v>
      </c>
      <c r="B1661" s="477">
        <v>49</v>
      </c>
      <c r="C1661" s="632"/>
      <c r="D1661" s="633"/>
      <c r="E1661" s="632"/>
      <c r="F1661" s="625"/>
      <c r="G1661" s="608"/>
      <c r="H1661" s="475"/>
      <c r="I1661" s="613"/>
      <c r="J1661" s="614"/>
      <c r="K1661" s="614"/>
      <c r="L1661" s="615"/>
      <c r="M1661" s="644"/>
      <c r="N1661" s="505" t="str">
        <f>四年级BMI</f>
        <v/>
      </c>
      <c r="O1661" s="499" t="str">
        <f>四年级BMI等级</f>
        <v/>
      </c>
      <c r="P1661" s="500" t="str">
        <f>四年级BMI得分</f>
        <v/>
      </c>
      <c r="Q1661" s="515" t="str">
        <f>四年级肺活量得分</f>
        <v/>
      </c>
      <c r="R1661" s="512" t="str">
        <f>四年级等级</f>
        <v/>
      </c>
      <c r="S1661" s="516" t="str">
        <f>四年级50米跑得分</f>
        <v/>
      </c>
      <c r="T1661" s="517" t="str">
        <f>四年级等级</f>
        <v/>
      </c>
      <c r="U1661" s="516" t="str">
        <f>四年级坐位体前屈得分</f>
        <v/>
      </c>
      <c r="V1661" s="517" t="str">
        <f>四年级等级</f>
        <v/>
      </c>
      <c r="W1661" s="516" t="str">
        <f>四年级一分钟跳绳得分</f>
        <v/>
      </c>
      <c r="X1661" s="517" t="str">
        <f>四年级等级</f>
        <v/>
      </c>
      <c r="Y1661" s="515" t="str">
        <f>四年级仰卧起坐得分</f>
        <v/>
      </c>
      <c r="Z1661" s="518" t="str">
        <f>四年级等级</f>
        <v/>
      </c>
      <c r="AA1661" s="533"/>
      <c r="AB1661" s="515"/>
      <c r="AC1661" s="533" t="str">
        <f>四年级跳绳附加分</f>
        <v/>
      </c>
      <c r="AD1661" s="534" t="str">
        <f>四年级标准分</f>
        <v/>
      </c>
      <c r="AE1661" s="534" t="str">
        <f>四年级总分</f>
        <v/>
      </c>
      <c r="AF1661" s="517" t="str">
        <f>四年级等级</f>
        <v/>
      </c>
    </row>
    <row r="1662" spans="1:32">
      <c r="A1662" s="476">
        <v>424</v>
      </c>
      <c r="B1662" s="477">
        <v>50</v>
      </c>
      <c r="C1662" s="632"/>
      <c r="D1662" s="633"/>
      <c r="E1662" s="632"/>
      <c r="F1662" s="625"/>
      <c r="G1662" s="608"/>
      <c r="H1662" s="475"/>
      <c r="I1662" s="613"/>
      <c r="J1662" s="614"/>
      <c r="K1662" s="614"/>
      <c r="L1662" s="615"/>
      <c r="M1662" s="644"/>
      <c r="N1662" s="505" t="str">
        <f>四年级BMI</f>
        <v/>
      </c>
      <c r="O1662" s="499" t="str">
        <f>四年级BMI等级</f>
        <v/>
      </c>
      <c r="P1662" s="500" t="str">
        <f>四年级BMI得分</f>
        <v/>
      </c>
      <c r="Q1662" s="515" t="str">
        <f>四年级肺活量得分</f>
        <v/>
      </c>
      <c r="R1662" s="512" t="str">
        <f>四年级等级</f>
        <v/>
      </c>
      <c r="S1662" s="516" t="str">
        <f>四年级50米跑得分</f>
        <v/>
      </c>
      <c r="T1662" s="517" t="str">
        <f>四年级等级</f>
        <v/>
      </c>
      <c r="U1662" s="516" t="str">
        <f>四年级坐位体前屈得分</f>
        <v/>
      </c>
      <c r="V1662" s="517" t="str">
        <f>四年级等级</f>
        <v/>
      </c>
      <c r="W1662" s="516" t="str">
        <f>四年级一分钟跳绳得分</f>
        <v/>
      </c>
      <c r="X1662" s="517" t="str">
        <f>四年级等级</f>
        <v/>
      </c>
      <c r="Y1662" s="515" t="str">
        <f>四年级仰卧起坐得分</f>
        <v/>
      </c>
      <c r="Z1662" s="518" t="str">
        <f>四年级等级</f>
        <v/>
      </c>
      <c r="AA1662" s="533"/>
      <c r="AB1662" s="515"/>
      <c r="AC1662" s="533" t="str">
        <f>四年级跳绳附加分</f>
        <v/>
      </c>
      <c r="AD1662" s="534" t="str">
        <f>四年级标准分</f>
        <v/>
      </c>
      <c r="AE1662" s="534" t="str">
        <f>四年级总分</f>
        <v/>
      </c>
      <c r="AF1662" s="517" t="str">
        <f>四年级等级</f>
        <v/>
      </c>
    </row>
    <row r="1663" spans="1:32">
      <c r="A1663" s="476">
        <v>424</v>
      </c>
      <c r="B1663" s="477">
        <v>51</v>
      </c>
      <c r="C1663" s="632"/>
      <c r="D1663" s="633"/>
      <c r="E1663" s="632"/>
      <c r="F1663" s="625"/>
      <c r="G1663" s="608"/>
      <c r="H1663" s="475"/>
      <c r="I1663" s="613"/>
      <c r="J1663" s="614"/>
      <c r="K1663" s="614"/>
      <c r="L1663" s="615"/>
      <c r="M1663" s="644"/>
      <c r="N1663" s="505" t="str">
        <f>四年级BMI</f>
        <v/>
      </c>
      <c r="O1663" s="499" t="str">
        <f>四年级BMI等级</f>
        <v/>
      </c>
      <c r="P1663" s="500" t="str">
        <f>四年级BMI得分</f>
        <v/>
      </c>
      <c r="Q1663" s="515" t="str">
        <f>四年级肺活量得分</f>
        <v/>
      </c>
      <c r="R1663" s="512" t="str">
        <f>四年级等级</f>
        <v/>
      </c>
      <c r="S1663" s="516" t="str">
        <f>四年级50米跑得分</f>
        <v/>
      </c>
      <c r="T1663" s="517" t="str">
        <f>四年级等级</f>
        <v/>
      </c>
      <c r="U1663" s="516" t="str">
        <f>四年级坐位体前屈得分</f>
        <v/>
      </c>
      <c r="V1663" s="517" t="str">
        <f>四年级等级</f>
        <v/>
      </c>
      <c r="W1663" s="516" t="str">
        <f>四年级一分钟跳绳得分</f>
        <v/>
      </c>
      <c r="X1663" s="517" t="str">
        <f>四年级等级</f>
        <v/>
      </c>
      <c r="Y1663" s="515" t="str">
        <f>四年级仰卧起坐得分</f>
        <v/>
      </c>
      <c r="Z1663" s="518" t="str">
        <f>四年级等级</f>
        <v/>
      </c>
      <c r="AA1663" s="533"/>
      <c r="AB1663" s="515"/>
      <c r="AC1663" s="533" t="str">
        <f>四年级跳绳附加分</f>
        <v/>
      </c>
      <c r="AD1663" s="534" t="str">
        <f>四年级标准分</f>
        <v/>
      </c>
      <c r="AE1663" s="534" t="str">
        <f>四年级总分</f>
        <v/>
      </c>
      <c r="AF1663" s="517" t="str">
        <f>四年级等级</f>
        <v/>
      </c>
    </row>
    <row r="1664" spans="1:32">
      <c r="A1664" s="476">
        <v>424</v>
      </c>
      <c r="B1664" s="477">
        <v>52</v>
      </c>
      <c r="C1664" s="632"/>
      <c r="D1664" s="633"/>
      <c r="E1664" s="632"/>
      <c r="F1664" s="625"/>
      <c r="G1664" s="608"/>
      <c r="H1664" s="475"/>
      <c r="I1664" s="613"/>
      <c r="J1664" s="614"/>
      <c r="K1664" s="614"/>
      <c r="L1664" s="615"/>
      <c r="M1664" s="644"/>
      <c r="N1664" s="505" t="str">
        <f>四年级BMI</f>
        <v/>
      </c>
      <c r="O1664" s="499" t="str">
        <f>四年级BMI等级</f>
        <v/>
      </c>
      <c r="P1664" s="500" t="str">
        <f>四年级BMI得分</f>
        <v/>
      </c>
      <c r="Q1664" s="515" t="str">
        <f>四年级肺活量得分</f>
        <v/>
      </c>
      <c r="R1664" s="512" t="str">
        <f>四年级等级</f>
        <v/>
      </c>
      <c r="S1664" s="516" t="str">
        <f>四年级50米跑得分</f>
        <v/>
      </c>
      <c r="T1664" s="517" t="str">
        <f>四年级等级</f>
        <v/>
      </c>
      <c r="U1664" s="516" t="str">
        <f>四年级坐位体前屈得分</f>
        <v/>
      </c>
      <c r="V1664" s="517" t="str">
        <f>四年级等级</f>
        <v/>
      </c>
      <c r="W1664" s="516" t="str">
        <f>四年级一分钟跳绳得分</f>
        <v/>
      </c>
      <c r="X1664" s="517" t="str">
        <f>四年级等级</f>
        <v/>
      </c>
      <c r="Y1664" s="515" t="str">
        <f>四年级仰卧起坐得分</f>
        <v/>
      </c>
      <c r="Z1664" s="518" t="str">
        <f>四年级等级</f>
        <v/>
      </c>
      <c r="AA1664" s="533"/>
      <c r="AB1664" s="515"/>
      <c r="AC1664" s="533" t="str">
        <f>四年级跳绳附加分</f>
        <v/>
      </c>
      <c r="AD1664" s="534" t="str">
        <f>四年级标准分</f>
        <v/>
      </c>
      <c r="AE1664" s="534" t="str">
        <f>四年级总分</f>
        <v/>
      </c>
      <c r="AF1664" s="517" t="str">
        <f>四年级等级</f>
        <v/>
      </c>
    </row>
    <row r="1665" spans="1:32">
      <c r="A1665" s="476">
        <v>424</v>
      </c>
      <c r="B1665" s="477">
        <v>53</v>
      </c>
      <c r="C1665" s="632"/>
      <c r="D1665" s="633"/>
      <c r="E1665" s="632"/>
      <c r="F1665" s="625"/>
      <c r="G1665" s="608"/>
      <c r="H1665" s="475"/>
      <c r="I1665" s="613"/>
      <c r="J1665" s="614"/>
      <c r="K1665" s="614"/>
      <c r="L1665" s="615"/>
      <c r="M1665" s="644"/>
      <c r="N1665" s="505" t="str">
        <f>四年级BMI</f>
        <v/>
      </c>
      <c r="O1665" s="499" t="str">
        <f>四年级BMI等级</f>
        <v/>
      </c>
      <c r="P1665" s="500" t="str">
        <f>四年级BMI得分</f>
        <v/>
      </c>
      <c r="Q1665" s="515" t="str">
        <f>四年级肺活量得分</f>
        <v/>
      </c>
      <c r="R1665" s="512" t="str">
        <f>四年级等级</f>
        <v/>
      </c>
      <c r="S1665" s="516" t="str">
        <f>四年级50米跑得分</f>
        <v/>
      </c>
      <c r="T1665" s="517" t="str">
        <f>四年级等级</f>
        <v/>
      </c>
      <c r="U1665" s="516" t="str">
        <f>四年级坐位体前屈得分</f>
        <v/>
      </c>
      <c r="V1665" s="517" t="str">
        <f>四年级等级</f>
        <v/>
      </c>
      <c r="W1665" s="516" t="str">
        <f>四年级一分钟跳绳得分</f>
        <v/>
      </c>
      <c r="X1665" s="517" t="str">
        <f>四年级等级</f>
        <v/>
      </c>
      <c r="Y1665" s="515" t="str">
        <f>四年级仰卧起坐得分</f>
        <v/>
      </c>
      <c r="Z1665" s="518" t="str">
        <f>四年级等级</f>
        <v/>
      </c>
      <c r="AA1665" s="533"/>
      <c r="AB1665" s="515"/>
      <c r="AC1665" s="533" t="str">
        <f>四年级跳绳附加分</f>
        <v/>
      </c>
      <c r="AD1665" s="534" t="str">
        <f>四年级标准分</f>
        <v/>
      </c>
      <c r="AE1665" s="534" t="str">
        <f>四年级总分</f>
        <v/>
      </c>
      <c r="AF1665" s="517" t="str">
        <f>四年级等级</f>
        <v/>
      </c>
    </row>
    <row r="1666" spans="1:32">
      <c r="A1666" s="476">
        <v>424</v>
      </c>
      <c r="B1666" s="477">
        <v>54</v>
      </c>
      <c r="C1666" s="632"/>
      <c r="D1666" s="633"/>
      <c r="E1666" s="632"/>
      <c r="F1666" s="625"/>
      <c r="G1666" s="608"/>
      <c r="H1666" s="475"/>
      <c r="I1666" s="613"/>
      <c r="J1666" s="614"/>
      <c r="K1666" s="614"/>
      <c r="L1666" s="615"/>
      <c r="M1666" s="644"/>
      <c r="N1666" s="505" t="str">
        <f>四年级BMI</f>
        <v/>
      </c>
      <c r="O1666" s="499" t="str">
        <f>四年级BMI等级</f>
        <v/>
      </c>
      <c r="P1666" s="500" t="str">
        <f>四年级BMI得分</f>
        <v/>
      </c>
      <c r="Q1666" s="515" t="str">
        <f>四年级肺活量得分</f>
        <v/>
      </c>
      <c r="R1666" s="512" t="str">
        <f>四年级等级</f>
        <v/>
      </c>
      <c r="S1666" s="516" t="str">
        <f>四年级50米跑得分</f>
        <v/>
      </c>
      <c r="T1666" s="517" t="str">
        <f>四年级等级</f>
        <v/>
      </c>
      <c r="U1666" s="516" t="str">
        <f>四年级坐位体前屈得分</f>
        <v/>
      </c>
      <c r="V1666" s="517" t="str">
        <f>四年级等级</f>
        <v/>
      </c>
      <c r="W1666" s="516" t="str">
        <f>四年级一分钟跳绳得分</f>
        <v/>
      </c>
      <c r="X1666" s="517" t="str">
        <f>四年级等级</f>
        <v/>
      </c>
      <c r="Y1666" s="515" t="str">
        <f>四年级仰卧起坐得分</f>
        <v/>
      </c>
      <c r="Z1666" s="518" t="str">
        <f>四年级等级</f>
        <v/>
      </c>
      <c r="AA1666" s="533"/>
      <c r="AB1666" s="515"/>
      <c r="AC1666" s="533" t="str">
        <f>四年级跳绳附加分</f>
        <v/>
      </c>
      <c r="AD1666" s="534" t="str">
        <f>四年级标准分</f>
        <v/>
      </c>
      <c r="AE1666" s="534" t="str">
        <f>四年级总分</f>
        <v/>
      </c>
      <c r="AF1666" s="517" t="str">
        <f>四年级等级</f>
        <v/>
      </c>
    </row>
    <row r="1667" spans="1:32">
      <c r="A1667" s="476">
        <v>424</v>
      </c>
      <c r="B1667" s="477">
        <v>55</v>
      </c>
      <c r="C1667" s="632"/>
      <c r="D1667" s="633"/>
      <c r="E1667" s="632"/>
      <c r="F1667" s="625"/>
      <c r="G1667" s="608"/>
      <c r="H1667" s="475"/>
      <c r="I1667" s="613"/>
      <c r="J1667" s="614"/>
      <c r="K1667" s="614"/>
      <c r="L1667" s="615"/>
      <c r="M1667" s="644"/>
      <c r="N1667" s="505" t="str">
        <f>四年级BMI</f>
        <v/>
      </c>
      <c r="O1667" s="499" t="str">
        <f>四年级BMI等级</f>
        <v/>
      </c>
      <c r="P1667" s="500" t="str">
        <f>四年级BMI得分</f>
        <v/>
      </c>
      <c r="Q1667" s="515" t="str">
        <f>四年级肺活量得分</f>
        <v/>
      </c>
      <c r="R1667" s="512" t="str">
        <f>四年级等级</f>
        <v/>
      </c>
      <c r="S1667" s="516" t="str">
        <f>四年级50米跑得分</f>
        <v/>
      </c>
      <c r="T1667" s="517" t="str">
        <f>四年级等级</f>
        <v/>
      </c>
      <c r="U1667" s="516" t="str">
        <f>四年级坐位体前屈得分</f>
        <v/>
      </c>
      <c r="V1667" s="517" t="str">
        <f>四年级等级</f>
        <v/>
      </c>
      <c r="W1667" s="516" t="str">
        <f>四年级一分钟跳绳得分</f>
        <v/>
      </c>
      <c r="X1667" s="517" t="str">
        <f>四年级等级</f>
        <v/>
      </c>
      <c r="Y1667" s="515" t="str">
        <f>四年级仰卧起坐得分</f>
        <v/>
      </c>
      <c r="Z1667" s="518" t="str">
        <f>四年级等级</f>
        <v/>
      </c>
      <c r="AA1667" s="533"/>
      <c r="AB1667" s="515"/>
      <c r="AC1667" s="533" t="str">
        <f>四年级跳绳附加分</f>
        <v/>
      </c>
      <c r="AD1667" s="534" t="str">
        <f>四年级标准分</f>
        <v/>
      </c>
      <c r="AE1667" s="534" t="str">
        <f>四年级总分</f>
        <v/>
      </c>
      <c r="AF1667" s="517" t="str">
        <f>四年级等级</f>
        <v/>
      </c>
    </row>
    <row r="1668" spans="1:32">
      <c r="A1668" s="476">
        <v>424</v>
      </c>
      <c r="B1668" s="477">
        <v>56</v>
      </c>
      <c r="C1668" s="632"/>
      <c r="D1668" s="633"/>
      <c r="E1668" s="632"/>
      <c r="F1668" s="625"/>
      <c r="G1668" s="608"/>
      <c r="H1668" s="475"/>
      <c r="I1668" s="613"/>
      <c r="J1668" s="614"/>
      <c r="K1668" s="614"/>
      <c r="L1668" s="615"/>
      <c r="M1668" s="644"/>
      <c r="N1668" s="505" t="str">
        <f>四年级BMI</f>
        <v/>
      </c>
      <c r="O1668" s="499" t="str">
        <f>四年级BMI等级</f>
        <v/>
      </c>
      <c r="P1668" s="500" t="str">
        <f>四年级BMI得分</f>
        <v/>
      </c>
      <c r="Q1668" s="515" t="str">
        <f>四年级肺活量得分</f>
        <v/>
      </c>
      <c r="R1668" s="512" t="str">
        <f>四年级等级</f>
        <v/>
      </c>
      <c r="S1668" s="516" t="str">
        <f>四年级50米跑得分</f>
        <v/>
      </c>
      <c r="T1668" s="517" t="str">
        <f>四年级等级</f>
        <v/>
      </c>
      <c r="U1668" s="516" t="str">
        <f>四年级坐位体前屈得分</f>
        <v/>
      </c>
      <c r="V1668" s="517" t="str">
        <f>四年级等级</f>
        <v/>
      </c>
      <c r="W1668" s="516" t="str">
        <f>四年级一分钟跳绳得分</f>
        <v/>
      </c>
      <c r="X1668" s="517" t="str">
        <f>四年级等级</f>
        <v/>
      </c>
      <c r="Y1668" s="515" t="str">
        <f>四年级仰卧起坐得分</f>
        <v/>
      </c>
      <c r="Z1668" s="518" t="str">
        <f>四年级等级</f>
        <v/>
      </c>
      <c r="AA1668" s="533"/>
      <c r="AB1668" s="515"/>
      <c r="AC1668" s="533" t="str">
        <f>四年级跳绳附加分</f>
        <v/>
      </c>
      <c r="AD1668" s="534" t="str">
        <f>四年级标准分</f>
        <v/>
      </c>
      <c r="AE1668" s="534" t="str">
        <f>四年级总分</f>
        <v/>
      </c>
      <c r="AF1668" s="517" t="str">
        <f>四年级等级</f>
        <v/>
      </c>
    </row>
    <row r="1669" spans="1:32">
      <c r="A1669" s="476">
        <v>424</v>
      </c>
      <c r="B1669" s="477">
        <v>57</v>
      </c>
      <c r="C1669" s="632"/>
      <c r="D1669" s="633"/>
      <c r="E1669" s="632"/>
      <c r="F1669" s="625"/>
      <c r="G1669" s="608"/>
      <c r="H1669" s="475"/>
      <c r="I1669" s="613"/>
      <c r="J1669" s="614"/>
      <c r="K1669" s="614"/>
      <c r="L1669" s="615"/>
      <c r="M1669" s="644"/>
      <c r="N1669" s="505" t="str">
        <f>四年级BMI</f>
        <v/>
      </c>
      <c r="O1669" s="499" t="str">
        <f>四年级BMI等级</f>
        <v/>
      </c>
      <c r="P1669" s="500" t="str">
        <f>四年级BMI得分</f>
        <v/>
      </c>
      <c r="Q1669" s="515" t="str">
        <f>四年级肺活量得分</f>
        <v/>
      </c>
      <c r="R1669" s="512" t="str">
        <f>四年级等级</f>
        <v/>
      </c>
      <c r="S1669" s="516" t="str">
        <f>四年级50米跑得分</f>
        <v/>
      </c>
      <c r="T1669" s="517" t="str">
        <f>四年级等级</f>
        <v/>
      </c>
      <c r="U1669" s="516" t="str">
        <f>四年级坐位体前屈得分</f>
        <v/>
      </c>
      <c r="V1669" s="517" t="str">
        <f>四年级等级</f>
        <v/>
      </c>
      <c r="W1669" s="516" t="str">
        <f>四年级一分钟跳绳得分</f>
        <v/>
      </c>
      <c r="X1669" s="517" t="str">
        <f>四年级等级</f>
        <v/>
      </c>
      <c r="Y1669" s="515" t="str">
        <f>四年级仰卧起坐得分</f>
        <v/>
      </c>
      <c r="Z1669" s="518" t="str">
        <f>四年级等级</f>
        <v/>
      </c>
      <c r="AA1669" s="533"/>
      <c r="AB1669" s="515"/>
      <c r="AC1669" s="533" t="str">
        <f>四年级跳绳附加分</f>
        <v/>
      </c>
      <c r="AD1669" s="534" t="str">
        <f>四年级标准分</f>
        <v/>
      </c>
      <c r="AE1669" s="534" t="str">
        <f>四年级总分</f>
        <v/>
      </c>
      <c r="AF1669" s="517" t="str">
        <f>四年级等级</f>
        <v/>
      </c>
    </row>
    <row r="1670" spans="1:32">
      <c r="A1670" s="476">
        <v>424</v>
      </c>
      <c r="B1670" s="477">
        <v>58</v>
      </c>
      <c r="C1670" s="632"/>
      <c r="D1670" s="633"/>
      <c r="E1670" s="632"/>
      <c r="F1670" s="625"/>
      <c r="G1670" s="608"/>
      <c r="H1670" s="475"/>
      <c r="I1670" s="613"/>
      <c r="J1670" s="614"/>
      <c r="K1670" s="614"/>
      <c r="L1670" s="615"/>
      <c r="M1670" s="644"/>
      <c r="N1670" s="505" t="str">
        <f>四年级BMI</f>
        <v/>
      </c>
      <c r="O1670" s="499" t="str">
        <f>四年级BMI等级</f>
        <v/>
      </c>
      <c r="P1670" s="500" t="str">
        <f>四年级BMI得分</f>
        <v/>
      </c>
      <c r="Q1670" s="515" t="str">
        <f>四年级肺活量得分</f>
        <v/>
      </c>
      <c r="R1670" s="512" t="str">
        <f>四年级等级</f>
        <v/>
      </c>
      <c r="S1670" s="516" t="str">
        <f>四年级50米跑得分</f>
        <v/>
      </c>
      <c r="T1670" s="517" t="str">
        <f>四年级等级</f>
        <v/>
      </c>
      <c r="U1670" s="516" t="str">
        <f>四年级坐位体前屈得分</f>
        <v/>
      </c>
      <c r="V1670" s="517" t="str">
        <f>四年级等级</f>
        <v/>
      </c>
      <c r="W1670" s="516" t="str">
        <f>四年级一分钟跳绳得分</f>
        <v/>
      </c>
      <c r="X1670" s="517" t="str">
        <f>四年级等级</f>
        <v/>
      </c>
      <c r="Y1670" s="515" t="str">
        <f>四年级仰卧起坐得分</f>
        <v/>
      </c>
      <c r="Z1670" s="518" t="str">
        <f>四年级等级</f>
        <v/>
      </c>
      <c r="AA1670" s="533"/>
      <c r="AB1670" s="515"/>
      <c r="AC1670" s="533" t="str">
        <f>四年级跳绳附加分</f>
        <v/>
      </c>
      <c r="AD1670" s="534" t="str">
        <f>四年级标准分</f>
        <v/>
      </c>
      <c r="AE1670" s="534" t="str">
        <f>四年级总分</f>
        <v/>
      </c>
      <c r="AF1670" s="517" t="str">
        <f>四年级等级</f>
        <v/>
      </c>
    </row>
    <row r="1671" spans="1:32">
      <c r="A1671" s="476">
        <v>424</v>
      </c>
      <c r="B1671" s="477">
        <v>59</v>
      </c>
      <c r="C1671" s="632"/>
      <c r="D1671" s="633"/>
      <c r="E1671" s="632"/>
      <c r="F1671" s="625"/>
      <c r="G1671" s="608"/>
      <c r="H1671" s="475"/>
      <c r="I1671" s="613"/>
      <c r="J1671" s="614"/>
      <c r="K1671" s="614"/>
      <c r="L1671" s="615"/>
      <c r="M1671" s="644"/>
      <c r="N1671" s="505" t="str">
        <f>四年级BMI</f>
        <v/>
      </c>
      <c r="O1671" s="499" t="str">
        <f>四年级BMI等级</f>
        <v/>
      </c>
      <c r="P1671" s="500" t="str">
        <f>四年级BMI得分</f>
        <v/>
      </c>
      <c r="Q1671" s="515" t="str">
        <f>四年级肺活量得分</f>
        <v/>
      </c>
      <c r="R1671" s="512" t="str">
        <f>四年级等级</f>
        <v/>
      </c>
      <c r="S1671" s="516" t="str">
        <f>四年级50米跑得分</f>
        <v/>
      </c>
      <c r="T1671" s="517" t="str">
        <f>四年级等级</f>
        <v/>
      </c>
      <c r="U1671" s="516" t="str">
        <f>四年级坐位体前屈得分</f>
        <v/>
      </c>
      <c r="V1671" s="517" t="str">
        <f>四年级等级</f>
        <v/>
      </c>
      <c r="W1671" s="516" t="str">
        <f>四年级一分钟跳绳得分</f>
        <v/>
      </c>
      <c r="X1671" s="517" t="str">
        <f>四年级等级</f>
        <v/>
      </c>
      <c r="Y1671" s="515" t="str">
        <f>四年级仰卧起坐得分</f>
        <v/>
      </c>
      <c r="Z1671" s="518" t="str">
        <f>四年级等级</f>
        <v/>
      </c>
      <c r="AA1671" s="533"/>
      <c r="AB1671" s="515"/>
      <c r="AC1671" s="533" t="str">
        <f>四年级跳绳附加分</f>
        <v/>
      </c>
      <c r="AD1671" s="534" t="str">
        <f>四年级标准分</f>
        <v/>
      </c>
      <c r="AE1671" s="534" t="str">
        <f>四年级总分</f>
        <v/>
      </c>
      <c r="AF1671" s="517" t="str">
        <f>四年级等级</f>
        <v/>
      </c>
    </row>
    <row r="1672" spans="1:32">
      <c r="A1672" s="476">
        <v>424</v>
      </c>
      <c r="B1672" s="477">
        <v>60</v>
      </c>
      <c r="C1672" s="632"/>
      <c r="D1672" s="633"/>
      <c r="E1672" s="632"/>
      <c r="F1672" s="625"/>
      <c r="G1672" s="608"/>
      <c r="H1672" s="475"/>
      <c r="I1672" s="613"/>
      <c r="J1672" s="614"/>
      <c r="K1672" s="614"/>
      <c r="L1672" s="615"/>
      <c r="M1672" s="644"/>
      <c r="N1672" s="505" t="str">
        <f>四年级BMI</f>
        <v/>
      </c>
      <c r="O1672" s="499" t="str">
        <f>四年级BMI等级</f>
        <v/>
      </c>
      <c r="P1672" s="500" t="str">
        <f>四年级BMI得分</f>
        <v/>
      </c>
      <c r="Q1672" s="515" t="str">
        <f>四年级肺活量得分</f>
        <v/>
      </c>
      <c r="R1672" s="512" t="str">
        <f>四年级等级</f>
        <v/>
      </c>
      <c r="S1672" s="516" t="str">
        <f>四年级50米跑得分</f>
        <v/>
      </c>
      <c r="T1672" s="517" t="str">
        <f>四年级等级</f>
        <v/>
      </c>
      <c r="U1672" s="516" t="str">
        <f>四年级坐位体前屈得分</f>
        <v/>
      </c>
      <c r="V1672" s="517" t="str">
        <f>四年级等级</f>
        <v/>
      </c>
      <c r="W1672" s="516" t="str">
        <f>四年级一分钟跳绳得分</f>
        <v/>
      </c>
      <c r="X1672" s="517" t="str">
        <f>四年级等级</f>
        <v/>
      </c>
      <c r="Y1672" s="515" t="str">
        <f>四年级仰卧起坐得分</f>
        <v/>
      </c>
      <c r="Z1672" s="518" t="str">
        <f>四年级等级</f>
        <v/>
      </c>
      <c r="AA1672" s="533"/>
      <c r="AB1672" s="515"/>
      <c r="AC1672" s="533" t="str">
        <f>四年级跳绳附加分</f>
        <v/>
      </c>
      <c r="AD1672" s="534" t="str">
        <f>四年级标准分</f>
        <v/>
      </c>
      <c r="AE1672" s="534" t="str">
        <f>四年级总分</f>
        <v/>
      </c>
      <c r="AF1672" s="517" t="str">
        <f>四年级等级</f>
        <v/>
      </c>
    </row>
    <row r="1673" spans="1:32">
      <c r="A1673" s="476">
        <v>424</v>
      </c>
      <c r="B1673" s="477">
        <v>61</v>
      </c>
      <c r="C1673" s="632"/>
      <c r="D1673" s="633"/>
      <c r="E1673" s="632"/>
      <c r="F1673" s="625"/>
      <c r="G1673" s="608"/>
      <c r="H1673" s="475"/>
      <c r="I1673" s="613"/>
      <c r="J1673" s="614"/>
      <c r="K1673" s="614"/>
      <c r="L1673" s="615"/>
      <c r="M1673" s="644"/>
      <c r="N1673" s="505" t="str">
        <f>四年级BMI</f>
        <v/>
      </c>
      <c r="O1673" s="499" t="str">
        <f>四年级BMI等级</f>
        <v/>
      </c>
      <c r="P1673" s="500" t="str">
        <f>四年级BMI得分</f>
        <v/>
      </c>
      <c r="Q1673" s="515" t="str">
        <f>四年级肺活量得分</f>
        <v/>
      </c>
      <c r="R1673" s="512" t="str">
        <f>四年级等级</f>
        <v/>
      </c>
      <c r="S1673" s="516" t="str">
        <f>四年级50米跑得分</f>
        <v/>
      </c>
      <c r="T1673" s="517" t="str">
        <f>四年级等级</f>
        <v/>
      </c>
      <c r="U1673" s="516" t="str">
        <f>四年级坐位体前屈得分</f>
        <v/>
      </c>
      <c r="V1673" s="517" t="str">
        <f>四年级等级</f>
        <v/>
      </c>
      <c r="W1673" s="516" t="str">
        <f>四年级一分钟跳绳得分</f>
        <v/>
      </c>
      <c r="X1673" s="517" t="str">
        <f>四年级等级</f>
        <v/>
      </c>
      <c r="Y1673" s="515" t="str">
        <f>四年级仰卧起坐得分</f>
        <v/>
      </c>
      <c r="Z1673" s="518" t="str">
        <f>四年级等级</f>
        <v/>
      </c>
      <c r="AA1673" s="533"/>
      <c r="AB1673" s="515"/>
      <c r="AC1673" s="533" t="str">
        <f>四年级跳绳附加分</f>
        <v/>
      </c>
      <c r="AD1673" s="534" t="str">
        <f>四年级标准分</f>
        <v/>
      </c>
      <c r="AE1673" s="534" t="str">
        <f>四年级总分</f>
        <v/>
      </c>
      <c r="AF1673" s="517" t="str">
        <f>四年级等级</f>
        <v/>
      </c>
    </row>
    <row r="1674" spans="1:32">
      <c r="A1674" s="476">
        <v>424</v>
      </c>
      <c r="B1674" s="477">
        <v>62</v>
      </c>
      <c r="C1674" s="632"/>
      <c r="D1674" s="633"/>
      <c r="E1674" s="632"/>
      <c r="F1674" s="625"/>
      <c r="G1674" s="608"/>
      <c r="H1674" s="475"/>
      <c r="I1674" s="613"/>
      <c r="J1674" s="614"/>
      <c r="K1674" s="614"/>
      <c r="L1674" s="615"/>
      <c r="M1674" s="644"/>
      <c r="N1674" s="505" t="str">
        <f>四年级BMI</f>
        <v/>
      </c>
      <c r="O1674" s="499" t="str">
        <f>四年级BMI等级</f>
        <v/>
      </c>
      <c r="P1674" s="500" t="str">
        <f>四年级BMI得分</f>
        <v/>
      </c>
      <c r="Q1674" s="515" t="str">
        <f>四年级肺活量得分</f>
        <v/>
      </c>
      <c r="R1674" s="512" t="str">
        <f>四年级等级</f>
        <v/>
      </c>
      <c r="S1674" s="516" t="str">
        <f>四年级50米跑得分</f>
        <v/>
      </c>
      <c r="T1674" s="517" t="str">
        <f>四年级等级</f>
        <v/>
      </c>
      <c r="U1674" s="516" t="str">
        <f>四年级坐位体前屈得分</f>
        <v/>
      </c>
      <c r="V1674" s="517" t="str">
        <f>四年级等级</f>
        <v/>
      </c>
      <c r="W1674" s="516" t="str">
        <f>四年级一分钟跳绳得分</f>
        <v/>
      </c>
      <c r="X1674" s="517" t="str">
        <f>四年级等级</f>
        <v/>
      </c>
      <c r="Y1674" s="515" t="str">
        <f>四年级仰卧起坐得分</f>
        <v/>
      </c>
      <c r="Z1674" s="518" t="str">
        <f>四年级等级</f>
        <v/>
      </c>
      <c r="AA1674" s="533"/>
      <c r="AB1674" s="515"/>
      <c r="AC1674" s="533" t="str">
        <f>四年级跳绳附加分</f>
        <v/>
      </c>
      <c r="AD1674" s="534" t="str">
        <f>四年级标准分</f>
        <v/>
      </c>
      <c r="AE1674" s="534" t="str">
        <f>四年级总分</f>
        <v/>
      </c>
      <c r="AF1674" s="517" t="str">
        <f>四年级等级</f>
        <v/>
      </c>
    </row>
    <row r="1675" spans="1:32">
      <c r="A1675" s="476">
        <v>424</v>
      </c>
      <c r="B1675" s="477">
        <v>63</v>
      </c>
      <c r="C1675" s="632"/>
      <c r="D1675" s="633"/>
      <c r="E1675" s="632"/>
      <c r="F1675" s="625"/>
      <c r="G1675" s="608"/>
      <c r="H1675" s="475"/>
      <c r="I1675" s="613"/>
      <c r="J1675" s="614"/>
      <c r="K1675" s="614"/>
      <c r="L1675" s="615"/>
      <c r="M1675" s="644"/>
      <c r="N1675" s="505" t="str">
        <f>四年级BMI</f>
        <v/>
      </c>
      <c r="O1675" s="499" t="str">
        <f>四年级BMI等级</f>
        <v/>
      </c>
      <c r="P1675" s="500" t="str">
        <f>四年级BMI得分</f>
        <v/>
      </c>
      <c r="Q1675" s="515" t="str">
        <f>四年级肺活量得分</f>
        <v/>
      </c>
      <c r="R1675" s="512" t="str">
        <f>四年级等级</f>
        <v/>
      </c>
      <c r="S1675" s="516" t="str">
        <f>四年级50米跑得分</f>
        <v/>
      </c>
      <c r="T1675" s="517" t="str">
        <f>四年级等级</f>
        <v/>
      </c>
      <c r="U1675" s="516" t="str">
        <f>四年级坐位体前屈得分</f>
        <v/>
      </c>
      <c r="V1675" s="517" t="str">
        <f>四年级等级</f>
        <v/>
      </c>
      <c r="W1675" s="516" t="str">
        <f>四年级一分钟跳绳得分</f>
        <v/>
      </c>
      <c r="X1675" s="517" t="str">
        <f>四年级等级</f>
        <v/>
      </c>
      <c r="Y1675" s="515" t="str">
        <f>四年级仰卧起坐得分</f>
        <v/>
      </c>
      <c r="Z1675" s="518" t="str">
        <f>四年级等级</f>
        <v/>
      </c>
      <c r="AA1675" s="533"/>
      <c r="AB1675" s="515"/>
      <c r="AC1675" s="533" t="str">
        <f>四年级跳绳附加分</f>
        <v/>
      </c>
      <c r="AD1675" s="534" t="str">
        <f>四年级标准分</f>
        <v/>
      </c>
      <c r="AE1675" s="534" t="str">
        <f>四年级总分</f>
        <v/>
      </c>
      <c r="AF1675" s="517" t="str">
        <f>四年级等级</f>
        <v/>
      </c>
    </row>
    <row r="1676" spans="1:32">
      <c r="A1676" s="476">
        <v>424</v>
      </c>
      <c r="B1676" s="477">
        <v>64</v>
      </c>
      <c r="C1676" s="632"/>
      <c r="D1676" s="633"/>
      <c r="E1676" s="632"/>
      <c r="F1676" s="625"/>
      <c r="G1676" s="608"/>
      <c r="H1676" s="475"/>
      <c r="I1676" s="613"/>
      <c r="J1676" s="614"/>
      <c r="K1676" s="614"/>
      <c r="L1676" s="615"/>
      <c r="M1676" s="644"/>
      <c r="N1676" s="505" t="str">
        <f>四年级BMI</f>
        <v/>
      </c>
      <c r="O1676" s="499" t="str">
        <f>四年级BMI等级</f>
        <v/>
      </c>
      <c r="P1676" s="500" t="str">
        <f>四年级BMI得分</f>
        <v/>
      </c>
      <c r="Q1676" s="515" t="str">
        <f>四年级肺活量得分</f>
        <v/>
      </c>
      <c r="R1676" s="512" t="str">
        <f>四年级等级</f>
        <v/>
      </c>
      <c r="S1676" s="516" t="str">
        <f>四年级50米跑得分</f>
        <v/>
      </c>
      <c r="T1676" s="517" t="str">
        <f>四年级等级</f>
        <v/>
      </c>
      <c r="U1676" s="516" t="str">
        <f>四年级坐位体前屈得分</f>
        <v/>
      </c>
      <c r="V1676" s="517" t="str">
        <f>四年级等级</f>
        <v/>
      </c>
      <c r="W1676" s="516" t="str">
        <f>四年级一分钟跳绳得分</f>
        <v/>
      </c>
      <c r="X1676" s="517" t="str">
        <f>四年级等级</f>
        <v/>
      </c>
      <c r="Y1676" s="515" t="str">
        <f>四年级仰卧起坐得分</f>
        <v/>
      </c>
      <c r="Z1676" s="518" t="str">
        <f>四年级等级</f>
        <v/>
      </c>
      <c r="AA1676" s="533"/>
      <c r="AB1676" s="515"/>
      <c r="AC1676" s="533" t="str">
        <f>四年级跳绳附加分</f>
        <v/>
      </c>
      <c r="AD1676" s="534" t="str">
        <f>四年级标准分</f>
        <v/>
      </c>
      <c r="AE1676" s="534" t="str">
        <f>四年级总分</f>
        <v/>
      </c>
      <c r="AF1676" s="517" t="str">
        <f>四年级等级</f>
        <v/>
      </c>
    </row>
    <row r="1677" spans="1:32">
      <c r="A1677" s="476">
        <v>424</v>
      </c>
      <c r="B1677" s="477">
        <v>65</v>
      </c>
      <c r="C1677" s="632"/>
      <c r="D1677" s="633"/>
      <c r="E1677" s="632"/>
      <c r="F1677" s="625"/>
      <c r="G1677" s="608"/>
      <c r="H1677" s="475"/>
      <c r="I1677" s="613"/>
      <c r="J1677" s="614"/>
      <c r="K1677" s="614"/>
      <c r="L1677" s="615"/>
      <c r="M1677" s="644"/>
      <c r="N1677" s="505" t="str">
        <f>四年级BMI</f>
        <v/>
      </c>
      <c r="O1677" s="499" t="str">
        <f>四年级BMI等级</f>
        <v/>
      </c>
      <c r="P1677" s="500" t="str">
        <f>四年级BMI得分</f>
        <v/>
      </c>
      <c r="Q1677" s="515" t="str">
        <f>四年级肺活量得分</f>
        <v/>
      </c>
      <c r="R1677" s="512" t="str">
        <f>四年级等级</f>
        <v/>
      </c>
      <c r="S1677" s="516" t="str">
        <f>四年级50米跑得分</f>
        <v/>
      </c>
      <c r="T1677" s="517" t="str">
        <f>四年级等级</f>
        <v/>
      </c>
      <c r="U1677" s="516" t="str">
        <f>四年级坐位体前屈得分</f>
        <v/>
      </c>
      <c r="V1677" s="517" t="str">
        <f>四年级等级</f>
        <v/>
      </c>
      <c r="W1677" s="516" t="str">
        <f>四年级一分钟跳绳得分</f>
        <v/>
      </c>
      <c r="X1677" s="517" t="str">
        <f>四年级等级</f>
        <v/>
      </c>
      <c r="Y1677" s="515" t="str">
        <f>四年级仰卧起坐得分</f>
        <v/>
      </c>
      <c r="Z1677" s="518" t="str">
        <f>四年级等级</f>
        <v/>
      </c>
      <c r="AA1677" s="533"/>
      <c r="AB1677" s="515"/>
      <c r="AC1677" s="533" t="str">
        <f>四年级跳绳附加分</f>
        <v/>
      </c>
      <c r="AD1677" s="534" t="str">
        <f>四年级标准分</f>
        <v/>
      </c>
      <c r="AE1677" s="534" t="str">
        <f>四年级总分</f>
        <v/>
      </c>
      <c r="AF1677" s="517" t="str">
        <f>四年级等级</f>
        <v/>
      </c>
    </row>
    <row r="1678" spans="1:32">
      <c r="A1678" s="476">
        <v>424</v>
      </c>
      <c r="B1678" s="477">
        <v>66</v>
      </c>
      <c r="C1678" s="632"/>
      <c r="D1678" s="633"/>
      <c r="E1678" s="632"/>
      <c r="F1678" s="625"/>
      <c r="G1678" s="608"/>
      <c r="H1678" s="475"/>
      <c r="I1678" s="613"/>
      <c r="J1678" s="614"/>
      <c r="K1678" s="614"/>
      <c r="L1678" s="615"/>
      <c r="M1678" s="644"/>
      <c r="N1678" s="505" t="str">
        <f>四年级BMI</f>
        <v/>
      </c>
      <c r="O1678" s="499" t="str">
        <f>四年级BMI等级</f>
        <v/>
      </c>
      <c r="P1678" s="500" t="str">
        <f>四年级BMI得分</f>
        <v/>
      </c>
      <c r="Q1678" s="515" t="str">
        <f>四年级肺活量得分</f>
        <v/>
      </c>
      <c r="R1678" s="512" t="str">
        <f>四年级等级</f>
        <v/>
      </c>
      <c r="S1678" s="516" t="str">
        <f>四年级50米跑得分</f>
        <v/>
      </c>
      <c r="T1678" s="517" t="str">
        <f>四年级等级</f>
        <v/>
      </c>
      <c r="U1678" s="516" t="str">
        <f>四年级坐位体前屈得分</f>
        <v/>
      </c>
      <c r="V1678" s="517" t="str">
        <f>四年级等级</f>
        <v/>
      </c>
      <c r="W1678" s="516" t="str">
        <f>四年级一分钟跳绳得分</f>
        <v/>
      </c>
      <c r="X1678" s="517" t="str">
        <f>四年级等级</f>
        <v/>
      </c>
      <c r="Y1678" s="515" t="str">
        <f>四年级仰卧起坐得分</f>
        <v/>
      </c>
      <c r="Z1678" s="518" t="str">
        <f>四年级等级</f>
        <v/>
      </c>
      <c r="AA1678" s="533"/>
      <c r="AB1678" s="515"/>
      <c r="AC1678" s="533" t="str">
        <f>四年级跳绳附加分</f>
        <v/>
      </c>
      <c r="AD1678" s="534" t="str">
        <f>四年级标准分</f>
        <v/>
      </c>
      <c r="AE1678" s="534" t="str">
        <f>四年级总分</f>
        <v/>
      </c>
      <c r="AF1678" s="517" t="str">
        <f>四年级等级</f>
        <v/>
      </c>
    </row>
    <row r="1679" spans="1:32">
      <c r="A1679" s="476">
        <v>424</v>
      </c>
      <c r="B1679" s="477">
        <v>67</v>
      </c>
      <c r="C1679" s="632"/>
      <c r="D1679" s="633"/>
      <c r="E1679" s="632"/>
      <c r="F1679" s="625"/>
      <c r="G1679" s="608"/>
      <c r="H1679" s="475"/>
      <c r="I1679" s="613"/>
      <c r="J1679" s="614"/>
      <c r="K1679" s="614"/>
      <c r="L1679" s="615"/>
      <c r="M1679" s="644"/>
      <c r="N1679" s="505" t="str">
        <f>四年级BMI</f>
        <v/>
      </c>
      <c r="O1679" s="499" t="str">
        <f>四年级BMI等级</f>
        <v/>
      </c>
      <c r="P1679" s="500" t="str">
        <f>四年级BMI得分</f>
        <v/>
      </c>
      <c r="Q1679" s="515" t="str">
        <f>四年级肺活量得分</f>
        <v/>
      </c>
      <c r="R1679" s="512" t="str">
        <f>四年级等级</f>
        <v/>
      </c>
      <c r="S1679" s="516" t="str">
        <f>四年级50米跑得分</f>
        <v/>
      </c>
      <c r="T1679" s="517" t="str">
        <f>四年级等级</f>
        <v/>
      </c>
      <c r="U1679" s="516" t="str">
        <f>四年级坐位体前屈得分</f>
        <v/>
      </c>
      <c r="V1679" s="517" t="str">
        <f>四年级等级</f>
        <v/>
      </c>
      <c r="W1679" s="516" t="str">
        <f>四年级一分钟跳绳得分</f>
        <v/>
      </c>
      <c r="X1679" s="517" t="str">
        <f>四年级等级</f>
        <v/>
      </c>
      <c r="Y1679" s="515" t="str">
        <f>四年级仰卧起坐得分</f>
        <v/>
      </c>
      <c r="Z1679" s="518" t="str">
        <f>四年级等级</f>
        <v/>
      </c>
      <c r="AA1679" s="533"/>
      <c r="AB1679" s="515"/>
      <c r="AC1679" s="533" t="str">
        <f>四年级跳绳附加分</f>
        <v/>
      </c>
      <c r="AD1679" s="534" t="str">
        <f>四年级标准分</f>
        <v/>
      </c>
      <c r="AE1679" s="534" t="str">
        <f>四年级总分</f>
        <v/>
      </c>
      <c r="AF1679" s="517" t="str">
        <f>四年级等级</f>
        <v/>
      </c>
    </row>
    <row r="1680" spans="1:32">
      <c r="A1680" s="476">
        <v>424</v>
      </c>
      <c r="B1680" s="477">
        <v>68</v>
      </c>
      <c r="C1680" s="632"/>
      <c r="D1680" s="633"/>
      <c r="E1680" s="632"/>
      <c r="F1680" s="625"/>
      <c r="G1680" s="608"/>
      <c r="H1680" s="475"/>
      <c r="I1680" s="613"/>
      <c r="J1680" s="614"/>
      <c r="K1680" s="614"/>
      <c r="L1680" s="615"/>
      <c r="M1680" s="644"/>
      <c r="N1680" s="505" t="str">
        <f>四年级BMI</f>
        <v/>
      </c>
      <c r="O1680" s="499" t="str">
        <f>四年级BMI等级</f>
        <v/>
      </c>
      <c r="P1680" s="500" t="str">
        <f>四年级BMI得分</f>
        <v/>
      </c>
      <c r="Q1680" s="515" t="str">
        <f>四年级肺活量得分</f>
        <v/>
      </c>
      <c r="R1680" s="512" t="str">
        <f>四年级等级</f>
        <v/>
      </c>
      <c r="S1680" s="516" t="str">
        <f>四年级50米跑得分</f>
        <v/>
      </c>
      <c r="T1680" s="517" t="str">
        <f>四年级等级</f>
        <v/>
      </c>
      <c r="U1680" s="516" t="str">
        <f>四年级坐位体前屈得分</f>
        <v/>
      </c>
      <c r="V1680" s="517" t="str">
        <f>四年级等级</f>
        <v/>
      </c>
      <c r="W1680" s="516" t="str">
        <f>四年级一分钟跳绳得分</f>
        <v/>
      </c>
      <c r="X1680" s="517" t="str">
        <f>四年级等级</f>
        <v/>
      </c>
      <c r="Y1680" s="515" t="str">
        <f>四年级仰卧起坐得分</f>
        <v/>
      </c>
      <c r="Z1680" s="518" t="str">
        <f>四年级等级</f>
        <v/>
      </c>
      <c r="AA1680" s="533"/>
      <c r="AB1680" s="515"/>
      <c r="AC1680" s="533" t="str">
        <f>四年级跳绳附加分</f>
        <v/>
      </c>
      <c r="AD1680" s="534" t="str">
        <f>四年级标准分</f>
        <v/>
      </c>
      <c r="AE1680" s="534" t="str">
        <f>四年级总分</f>
        <v/>
      </c>
      <c r="AF1680" s="517" t="str">
        <f>四年级等级</f>
        <v/>
      </c>
    </row>
    <row r="1681" spans="1:32">
      <c r="A1681" s="476">
        <v>424</v>
      </c>
      <c r="B1681" s="477">
        <v>69</v>
      </c>
      <c r="C1681" s="632"/>
      <c r="D1681" s="633"/>
      <c r="E1681" s="632"/>
      <c r="F1681" s="625"/>
      <c r="G1681" s="608"/>
      <c r="H1681" s="475"/>
      <c r="I1681" s="613"/>
      <c r="J1681" s="614"/>
      <c r="K1681" s="614"/>
      <c r="L1681" s="615"/>
      <c r="M1681" s="644"/>
      <c r="N1681" s="505" t="str">
        <f>四年级BMI</f>
        <v/>
      </c>
      <c r="O1681" s="499" t="str">
        <f>四年级BMI等级</f>
        <v/>
      </c>
      <c r="P1681" s="500" t="str">
        <f>四年级BMI得分</f>
        <v/>
      </c>
      <c r="Q1681" s="515" t="str">
        <f>四年级肺活量得分</f>
        <v/>
      </c>
      <c r="R1681" s="512" t="str">
        <f>四年级等级</f>
        <v/>
      </c>
      <c r="S1681" s="516" t="str">
        <f>四年级50米跑得分</f>
        <v/>
      </c>
      <c r="T1681" s="517" t="str">
        <f>四年级等级</f>
        <v/>
      </c>
      <c r="U1681" s="516" t="str">
        <f>四年级坐位体前屈得分</f>
        <v/>
      </c>
      <c r="V1681" s="517" t="str">
        <f>四年级等级</f>
        <v/>
      </c>
      <c r="W1681" s="516" t="str">
        <f>四年级一分钟跳绳得分</f>
        <v/>
      </c>
      <c r="X1681" s="517" t="str">
        <f>四年级等级</f>
        <v/>
      </c>
      <c r="Y1681" s="515" t="str">
        <f>四年级仰卧起坐得分</f>
        <v/>
      </c>
      <c r="Z1681" s="518" t="str">
        <f>四年级等级</f>
        <v/>
      </c>
      <c r="AA1681" s="533"/>
      <c r="AB1681" s="515"/>
      <c r="AC1681" s="533" t="str">
        <f>四年级跳绳附加分</f>
        <v/>
      </c>
      <c r="AD1681" s="534" t="str">
        <f>四年级标准分</f>
        <v/>
      </c>
      <c r="AE1681" s="534" t="str">
        <f>四年级总分</f>
        <v/>
      </c>
      <c r="AF1681" s="517" t="str">
        <f>四年级等级</f>
        <v/>
      </c>
    </row>
    <row r="1682" ht="15.75" spans="1:32">
      <c r="A1682" s="535">
        <v>424</v>
      </c>
      <c r="B1682" s="536">
        <v>70</v>
      </c>
      <c r="C1682" s="634"/>
      <c r="D1682" s="635"/>
      <c r="E1682" s="634"/>
      <c r="F1682" s="636"/>
      <c r="G1682" s="611"/>
      <c r="H1682" s="542"/>
      <c r="I1682" s="617"/>
      <c r="J1682" s="618"/>
      <c r="K1682" s="618"/>
      <c r="L1682" s="619"/>
      <c r="M1682" s="647"/>
      <c r="N1682" s="573" t="str">
        <f>四年级BMI</f>
        <v/>
      </c>
      <c r="O1682" s="574" t="str">
        <f>四年级BMI等级</f>
        <v/>
      </c>
      <c r="P1682" s="575" t="str">
        <f>四年级BMI得分</f>
        <v/>
      </c>
      <c r="Q1682" s="576" t="str">
        <f>四年级肺活量得分</f>
        <v/>
      </c>
      <c r="R1682" s="577" t="str">
        <f>四年级等级</f>
        <v/>
      </c>
      <c r="S1682" s="578" t="str">
        <f>四年级50米跑得分</f>
        <v/>
      </c>
      <c r="T1682" s="567" t="str">
        <f>四年级等级</f>
        <v/>
      </c>
      <c r="U1682" s="578" t="str">
        <f>四年级坐位体前屈得分</f>
        <v/>
      </c>
      <c r="V1682" s="567" t="str">
        <f>四年级等级</f>
        <v/>
      </c>
      <c r="W1682" s="578" t="str">
        <f>四年级一分钟跳绳得分</f>
        <v/>
      </c>
      <c r="X1682" s="567" t="str">
        <f>四年级等级</f>
        <v/>
      </c>
      <c r="Y1682" s="556" t="str">
        <f>四年级仰卧起坐得分</f>
        <v/>
      </c>
      <c r="Z1682" s="563" t="str">
        <f>四年级等级</f>
        <v/>
      </c>
      <c r="AA1682" s="564"/>
      <c r="AB1682" s="556"/>
      <c r="AC1682" s="565" t="str">
        <f>四年级跳绳附加分</f>
        <v/>
      </c>
      <c r="AD1682" s="566" t="str">
        <f>四年级标准分</f>
        <v/>
      </c>
      <c r="AE1682" s="566" t="str">
        <f>四年级总分</f>
        <v/>
      </c>
      <c r="AF1682" s="567" t="str">
        <f>四年级等级</f>
        <v/>
      </c>
    </row>
    <row r="1683" ht="15.75" spans="1:32">
      <c r="A1683" s="468">
        <v>425</v>
      </c>
      <c r="B1683" s="469">
        <v>1</v>
      </c>
      <c r="C1683" s="637"/>
      <c r="D1683" s="638"/>
      <c r="E1683" s="637"/>
      <c r="F1683" s="640"/>
      <c r="G1683" s="612"/>
      <c r="H1683" s="475"/>
      <c r="I1683" s="621"/>
      <c r="J1683" s="622"/>
      <c r="K1683" s="622"/>
      <c r="L1683" s="623"/>
      <c r="M1683" s="643"/>
      <c r="N1683" s="498" t="str">
        <f>四年级BMI</f>
        <v/>
      </c>
      <c r="O1683" s="499" t="str">
        <f>四年级BMI等级</f>
        <v/>
      </c>
      <c r="P1683" s="500" t="str">
        <f>四年级BMI得分</f>
        <v/>
      </c>
      <c r="Q1683" s="511" t="str">
        <f>四年级肺活量得分</f>
        <v/>
      </c>
      <c r="R1683" s="512" t="str">
        <f>四年级等级</f>
        <v/>
      </c>
      <c r="S1683" s="513" t="str">
        <f>四年级50米跑得分</f>
        <v/>
      </c>
      <c r="T1683" s="512" t="str">
        <f>四年级等级</f>
        <v/>
      </c>
      <c r="U1683" s="513" t="str">
        <f>四年级坐位体前屈得分</f>
        <v/>
      </c>
      <c r="V1683" s="512" t="str">
        <f>四年级等级</f>
        <v/>
      </c>
      <c r="W1683" s="513" t="str">
        <f>四年级一分钟跳绳得分</f>
        <v/>
      </c>
      <c r="X1683" s="512" t="str">
        <f>四年级等级</f>
        <v/>
      </c>
      <c r="Y1683" s="560" t="str">
        <f>四年级仰卧起坐得分</f>
        <v/>
      </c>
      <c r="Z1683" s="568" t="str">
        <f>四年级等级</f>
        <v/>
      </c>
      <c r="AA1683" s="569"/>
      <c r="AB1683" s="560"/>
      <c r="AC1683" s="530" t="str">
        <f>四年级跳绳附加分</f>
        <v/>
      </c>
      <c r="AD1683" s="531" t="str">
        <f>四年级标准分</f>
        <v/>
      </c>
      <c r="AE1683" s="531" t="str">
        <f>四年级总分</f>
        <v/>
      </c>
      <c r="AF1683" s="512" t="str">
        <f>四年级等级</f>
        <v/>
      </c>
    </row>
    <row r="1684" spans="1:32">
      <c r="A1684" s="476">
        <v>425</v>
      </c>
      <c r="B1684" s="477">
        <v>2</v>
      </c>
      <c r="C1684" s="632"/>
      <c r="D1684" s="633"/>
      <c r="E1684" s="632"/>
      <c r="F1684" s="625"/>
      <c r="G1684" s="608"/>
      <c r="H1684" s="475"/>
      <c r="I1684" s="613"/>
      <c r="J1684" s="614"/>
      <c r="K1684" s="614"/>
      <c r="L1684" s="615"/>
      <c r="M1684" s="644"/>
      <c r="N1684" s="505" t="str">
        <f>四年级BMI</f>
        <v/>
      </c>
      <c r="O1684" s="499" t="str">
        <f>四年级BMI等级</f>
        <v/>
      </c>
      <c r="P1684" s="500" t="str">
        <f>四年级BMI得分</f>
        <v/>
      </c>
      <c r="Q1684" s="515" t="str">
        <f>四年级肺活量得分</f>
        <v/>
      </c>
      <c r="R1684" s="512" t="str">
        <f>四年级等级</f>
        <v/>
      </c>
      <c r="S1684" s="516" t="str">
        <f>四年级50米跑得分</f>
        <v/>
      </c>
      <c r="T1684" s="517" t="str">
        <f>四年级等级</f>
        <v/>
      </c>
      <c r="U1684" s="516" t="str">
        <f>四年级坐位体前屈得分</f>
        <v/>
      </c>
      <c r="V1684" s="517" t="str">
        <f>四年级等级</f>
        <v/>
      </c>
      <c r="W1684" s="516" t="str">
        <f>四年级一分钟跳绳得分</f>
        <v/>
      </c>
      <c r="X1684" s="517" t="str">
        <f>四年级等级</f>
        <v/>
      </c>
      <c r="Y1684" s="515" t="str">
        <f>四年级仰卧起坐得分</f>
        <v/>
      </c>
      <c r="Z1684" s="518" t="str">
        <f>四年级等级</f>
        <v/>
      </c>
      <c r="AA1684" s="533"/>
      <c r="AB1684" s="515"/>
      <c r="AC1684" s="533" t="str">
        <f>四年级跳绳附加分</f>
        <v/>
      </c>
      <c r="AD1684" s="534" t="str">
        <f>四年级标准分</f>
        <v/>
      </c>
      <c r="AE1684" s="534" t="str">
        <f>四年级总分</f>
        <v/>
      </c>
      <c r="AF1684" s="517" t="str">
        <f>四年级等级</f>
        <v/>
      </c>
    </row>
    <row r="1685" spans="1:32">
      <c r="A1685" s="476">
        <v>425</v>
      </c>
      <c r="B1685" s="477">
        <v>3</v>
      </c>
      <c r="C1685" s="632"/>
      <c r="D1685" s="633"/>
      <c r="E1685" s="632"/>
      <c r="F1685" s="625"/>
      <c r="G1685" s="608"/>
      <c r="H1685" s="475"/>
      <c r="I1685" s="613"/>
      <c r="J1685" s="614"/>
      <c r="K1685" s="614"/>
      <c r="L1685" s="615"/>
      <c r="M1685" s="644"/>
      <c r="N1685" s="505" t="str">
        <f>四年级BMI</f>
        <v/>
      </c>
      <c r="O1685" s="499" t="str">
        <f>四年级BMI等级</f>
        <v/>
      </c>
      <c r="P1685" s="500" t="str">
        <f>四年级BMI得分</f>
        <v/>
      </c>
      <c r="Q1685" s="515" t="str">
        <f>四年级肺活量得分</f>
        <v/>
      </c>
      <c r="R1685" s="512" t="str">
        <f>四年级等级</f>
        <v/>
      </c>
      <c r="S1685" s="516" t="str">
        <f>四年级50米跑得分</f>
        <v/>
      </c>
      <c r="T1685" s="517" t="str">
        <f>四年级等级</f>
        <v/>
      </c>
      <c r="U1685" s="516" t="str">
        <f>四年级坐位体前屈得分</f>
        <v/>
      </c>
      <c r="V1685" s="517" t="str">
        <f>四年级等级</f>
        <v/>
      </c>
      <c r="W1685" s="516" t="str">
        <f>四年级一分钟跳绳得分</f>
        <v/>
      </c>
      <c r="X1685" s="517" t="str">
        <f>四年级等级</f>
        <v/>
      </c>
      <c r="Y1685" s="515" t="str">
        <f>四年级仰卧起坐得分</f>
        <v/>
      </c>
      <c r="Z1685" s="518" t="str">
        <f>四年级等级</f>
        <v/>
      </c>
      <c r="AA1685" s="533"/>
      <c r="AB1685" s="515"/>
      <c r="AC1685" s="533" t="str">
        <f>四年级跳绳附加分</f>
        <v/>
      </c>
      <c r="AD1685" s="534" t="str">
        <f>四年级标准分</f>
        <v/>
      </c>
      <c r="AE1685" s="534" t="str">
        <f>四年级总分</f>
        <v/>
      </c>
      <c r="AF1685" s="517" t="str">
        <f>四年级等级</f>
        <v/>
      </c>
    </row>
    <row r="1686" spans="1:32">
      <c r="A1686" s="476">
        <v>425</v>
      </c>
      <c r="B1686" s="477">
        <v>4</v>
      </c>
      <c r="C1686" s="632"/>
      <c r="D1686" s="633"/>
      <c r="E1686" s="632"/>
      <c r="F1686" s="625"/>
      <c r="G1686" s="608"/>
      <c r="H1686" s="475"/>
      <c r="I1686" s="613"/>
      <c r="J1686" s="614"/>
      <c r="K1686" s="614"/>
      <c r="L1686" s="615"/>
      <c r="M1686" s="644"/>
      <c r="N1686" s="505" t="str">
        <f>四年级BMI</f>
        <v/>
      </c>
      <c r="O1686" s="499" t="str">
        <f>四年级BMI等级</f>
        <v/>
      </c>
      <c r="P1686" s="500" t="str">
        <f>四年级BMI得分</f>
        <v/>
      </c>
      <c r="Q1686" s="515" t="str">
        <f>四年级肺活量得分</f>
        <v/>
      </c>
      <c r="R1686" s="512" t="str">
        <f>四年级等级</f>
        <v/>
      </c>
      <c r="S1686" s="516" t="str">
        <f>四年级50米跑得分</f>
        <v/>
      </c>
      <c r="T1686" s="517" t="str">
        <f>四年级等级</f>
        <v/>
      </c>
      <c r="U1686" s="516" t="str">
        <f>四年级坐位体前屈得分</f>
        <v/>
      </c>
      <c r="V1686" s="517" t="str">
        <f>四年级等级</f>
        <v/>
      </c>
      <c r="W1686" s="516" t="str">
        <f>四年级一分钟跳绳得分</f>
        <v/>
      </c>
      <c r="X1686" s="517" t="str">
        <f>四年级等级</f>
        <v/>
      </c>
      <c r="Y1686" s="515" t="str">
        <f>四年级仰卧起坐得分</f>
        <v/>
      </c>
      <c r="Z1686" s="518" t="str">
        <f>四年级等级</f>
        <v/>
      </c>
      <c r="AA1686" s="533"/>
      <c r="AB1686" s="515"/>
      <c r="AC1686" s="533" t="str">
        <f>四年级跳绳附加分</f>
        <v/>
      </c>
      <c r="AD1686" s="534" t="str">
        <f>四年级标准分</f>
        <v/>
      </c>
      <c r="AE1686" s="534" t="str">
        <f>四年级总分</f>
        <v/>
      </c>
      <c r="AF1686" s="517" t="str">
        <f>四年级等级</f>
        <v/>
      </c>
    </row>
    <row r="1687" spans="1:32">
      <c r="A1687" s="476">
        <v>425</v>
      </c>
      <c r="B1687" s="477">
        <v>5</v>
      </c>
      <c r="C1687" s="632"/>
      <c r="D1687" s="633"/>
      <c r="E1687" s="632"/>
      <c r="F1687" s="625"/>
      <c r="G1687" s="608"/>
      <c r="H1687" s="475"/>
      <c r="I1687" s="613"/>
      <c r="J1687" s="614"/>
      <c r="K1687" s="614"/>
      <c r="L1687" s="615"/>
      <c r="M1687" s="644"/>
      <c r="N1687" s="505" t="str">
        <f>四年级BMI</f>
        <v/>
      </c>
      <c r="O1687" s="499" t="str">
        <f>四年级BMI等级</f>
        <v/>
      </c>
      <c r="P1687" s="500" t="str">
        <f>四年级BMI得分</f>
        <v/>
      </c>
      <c r="Q1687" s="515" t="str">
        <f>四年级肺活量得分</f>
        <v/>
      </c>
      <c r="R1687" s="512" t="str">
        <f>四年级等级</f>
        <v/>
      </c>
      <c r="S1687" s="516" t="str">
        <f>四年级50米跑得分</f>
        <v/>
      </c>
      <c r="T1687" s="517" t="str">
        <f>四年级等级</f>
        <v/>
      </c>
      <c r="U1687" s="516" t="str">
        <f>四年级坐位体前屈得分</f>
        <v/>
      </c>
      <c r="V1687" s="517" t="str">
        <f>四年级等级</f>
        <v/>
      </c>
      <c r="W1687" s="516" t="str">
        <f>四年级一分钟跳绳得分</f>
        <v/>
      </c>
      <c r="X1687" s="517" t="str">
        <f>四年级等级</f>
        <v/>
      </c>
      <c r="Y1687" s="515" t="str">
        <f>四年级仰卧起坐得分</f>
        <v/>
      </c>
      <c r="Z1687" s="518" t="str">
        <f>四年级等级</f>
        <v/>
      </c>
      <c r="AA1687" s="533"/>
      <c r="AB1687" s="515"/>
      <c r="AC1687" s="533" t="str">
        <f>四年级跳绳附加分</f>
        <v/>
      </c>
      <c r="AD1687" s="534" t="str">
        <f>四年级标准分</f>
        <v/>
      </c>
      <c r="AE1687" s="534" t="str">
        <f>四年级总分</f>
        <v/>
      </c>
      <c r="AF1687" s="517" t="str">
        <f>四年级等级</f>
        <v/>
      </c>
    </row>
    <row r="1688" spans="1:32">
      <c r="A1688" s="476">
        <v>425</v>
      </c>
      <c r="B1688" s="477">
        <v>6</v>
      </c>
      <c r="C1688" s="632"/>
      <c r="D1688" s="633"/>
      <c r="E1688" s="632"/>
      <c r="F1688" s="625"/>
      <c r="G1688" s="608"/>
      <c r="H1688" s="475"/>
      <c r="I1688" s="613"/>
      <c r="J1688" s="614"/>
      <c r="K1688" s="614"/>
      <c r="L1688" s="615"/>
      <c r="M1688" s="644"/>
      <c r="N1688" s="505" t="str">
        <f>四年级BMI</f>
        <v/>
      </c>
      <c r="O1688" s="499" t="str">
        <f>四年级BMI等级</f>
        <v/>
      </c>
      <c r="P1688" s="500" t="str">
        <f>四年级BMI得分</f>
        <v/>
      </c>
      <c r="Q1688" s="515" t="str">
        <f>四年级肺活量得分</f>
        <v/>
      </c>
      <c r="R1688" s="512" t="str">
        <f>四年级等级</f>
        <v/>
      </c>
      <c r="S1688" s="516" t="str">
        <f>四年级50米跑得分</f>
        <v/>
      </c>
      <c r="T1688" s="517" t="str">
        <f>四年级等级</f>
        <v/>
      </c>
      <c r="U1688" s="516" t="str">
        <f>四年级坐位体前屈得分</f>
        <v/>
      </c>
      <c r="V1688" s="517" t="str">
        <f>四年级等级</f>
        <v/>
      </c>
      <c r="W1688" s="516" t="str">
        <f>四年级一分钟跳绳得分</f>
        <v/>
      </c>
      <c r="X1688" s="517" t="str">
        <f>四年级等级</f>
        <v/>
      </c>
      <c r="Y1688" s="515" t="str">
        <f>四年级仰卧起坐得分</f>
        <v/>
      </c>
      <c r="Z1688" s="518" t="str">
        <f>四年级等级</f>
        <v/>
      </c>
      <c r="AA1688" s="533"/>
      <c r="AB1688" s="515"/>
      <c r="AC1688" s="533" t="str">
        <f>四年级跳绳附加分</f>
        <v/>
      </c>
      <c r="AD1688" s="534" t="str">
        <f>四年级标准分</f>
        <v/>
      </c>
      <c r="AE1688" s="534" t="str">
        <f>四年级总分</f>
        <v/>
      </c>
      <c r="AF1688" s="517" t="str">
        <f>四年级等级</f>
        <v/>
      </c>
    </row>
    <row r="1689" spans="1:32">
      <c r="A1689" s="476">
        <v>425</v>
      </c>
      <c r="B1689" s="477">
        <v>7</v>
      </c>
      <c r="C1689" s="632"/>
      <c r="D1689" s="633"/>
      <c r="E1689" s="632"/>
      <c r="F1689" s="625"/>
      <c r="G1689" s="608"/>
      <c r="H1689" s="475"/>
      <c r="I1689" s="613"/>
      <c r="J1689" s="614"/>
      <c r="K1689" s="614"/>
      <c r="L1689" s="615"/>
      <c r="M1689" s="644"/>
      <c r="N1689" s="505" t="str">
        <f>四年级BMI</f>
        <v/>
      </c>
      <c r="O1689" s="499" t="str">
        <f>四年级BMI等级</f>
        <v/>
      </c>
      <c r="P1689" s="500" t="str">
        <f>四年级BMI得分</f>
        <v/>
      </c>
      <c r="Q1689" s="515" t="str">
        <f>四年级肺活量得分</f>
        <v/>
      </c>
      <c r="R1689" s="512" t="str">
        <f>四年级等级</f>
        <v/>
      </c>
      <c r="S1689" s="516" t="str">
        <f>四年级50米跑得分</f>
        <v/>
      </c>
      <c r="T1689" s="517" t="str">
        <f>四年级等级</f>
        <v/>
      </c>
      <c r="U1689" s="516" t="str">
        <f>四年级坐位体前屈得分</f>
        <v/>
      </c>
      <c r="V1689" s="517" t="str">
        <f>四年级等级</f>
        <v/>
      </c>
      <c r="W1689" s="516" t="str">
        <f>四年级一分钟跳绳得分</f>
        <v/>
      </c>
      <c r="X1689" s="517" t="str">
        <f>四年级等级</f>
        <v/>
      </c>
      <c r="Y1689" s="515" t="str">
        <f>四年级仰卧起坐得分</f>
        <v/>
      </c>
      <c r="Z1689" s="518" t="str">
        <f>四年级等级</f>
        <v/>
      </c>
      <c r="AA1689" s="533"/>
      <c r="AB1689" s="515"/>
      <c r="AC1689" s="533" t="str">
        <f>四年级跳绳附加分</f>
        <v/>
      </c>
      <c r="AD1689" s="534" t="str">
        <f>四年级标准分</f>
        <v/>
      </c>
      <c r="AE1689" s="534" t="str">
        <f>四年级总分</f>
        <v/>
      </c>
      <c r="AF1689" s="517" t="str">
        <f>四年级等级</f>
        <v/>
      </c>
    </row>
    <row r="1690" spans="1:32">
      <c r="A1690" s="476">
        <v>425</v>
      </c>
      <c r="B1690" s="477">
        <v>8</v>
      </c>
      <c r="C1690" s="632"/>
      <c r="D1690" s="633"/>
      <c r="E1690" s="632"/>
      <c r="F1690" s="625"/>
      <c r="G1690" s="608"/>
      <c r="H1690" s="475"/>
      <c r="I1690" s="613"/>
      <c r="J1690" s="614"/>
      <c r="K1690" s="614"/>
      <c r="L1690" s="615"/>
      <c r="M1690" s="644"/>
      <c r="N1690" s="505" t="str">
        <f>四年级BMI</f>
        <v/>
      </c>
      <c r="O1690" s="499" t="str">
        <f>四年级BMI等级</f>
        <v/>
      </c>
      <c r="P1690" s="500" t="str">
        <f>四年级BMI得分</f>
        <v/>
      </c>
      <c r="Q1690" s="515" t="str">
        <f>四年级肺活量得分</f>
        <v/>
      </c>
      <c r="R1690" s="512" t="str">
        <f>四年级等级</f>
        <v/>
      </c>
      <c r="S1690" s="516" t="str">
        <f>四年级50米跑得分</f>
        <v/>
      </c>
      <c r="T1690" s="517" t="str">
        <f>四年级等级</f>
        <v/>
      </c>
      <c r="U1690" s="516" t="str">
        <f>四年级坐位体前屈得分</f>
        <v/>
      </c>
      <c r="V1690" s="517" t="str">
        <f>四年级等级</f>
        <v/>
      </c>
      <c r="W1690" s="516" t="str">
        <f>四年级一分钟跳绳得分</f>
        <v/>
      </c>
      <c r="X1690" s="517" t="str">
        <f>四年级等级</f>
        <v/>
      </c>
      <c r="Y1690" s="515" t="str">
        <f>四年级仰卧起坐得分</f>
        <v/>
      </c>
      <c r="Z1690" s="518" t="str">
        <f>四年级等级</f>
        <v/>
      </c>
      <c r="AA1690" s="533"/>
      <c r="AB1690" s="515"/>
      <c r="AC1690" s="533" t="str">
        <f>四年级跳绳附加分</f>
        <v/>
      </c>
      <c r="AD1690" s="534" t="str">
        <f>四年级标准分</f>
        <v/>
      </c>
      <c r="AE1690" s="534" t="str">
        <f>四年级总分</f>
        <v/>
      </c>
      <c r="AF1690" s="517" t="str">
        <f>四年级等级</f>
        <v/>
      </c>
    </row>
    <row r="1691" spans="1:32">
      <c r="A1691" s="476">
        <v>425</v>
      </c>
      <c r="B1691" s="477">
        <v>9</v>
      </c>
      <c r="C1691" s="632"/>
      <c r="D1691" s="633"/>
      <c r="E1691" s="632"/>
      <c r="F1691" s="625"/>
      <c r="G1691" s="608"/>
      <c r="H1691" s="475"/>
      <c r="I1691" s="613"/>
      <c r="J1691" s="614"/>
      <c r="K1691" s="614"/>
      <c r="L1691" s="615"/>
      <c r="M1691" s="644"/>
      <c r="N1691" s="505" t="str">
        <f>四年级BMI</f>
        <v/>
      </c>
      <c r="O1691" s="499" t="str">
        <f>四年级BMI等级</f>
        <v/>
      </c>
      <c r="P1691" s="500" t="str">
        <f>四年级BMI得分</f>
        <v/>
      </c>
      <c r="Q1691" s="515" t="str">
        <f>四年级肺活量得分</f>
        <v/>
      </c>
      <c r="R1691" s="512" t="str">
        <f>四年级等级</f>
        <v/>
      </c>
      <c r="S1691" s="516" t="str">
        <f>四年级50米跑得分</f>
        <v/>
      </c>
      <c r="T1691" s="517" t="str">
        <f>四年级等级</f>
        <v/>
      </c>
      <c r="U1691" s="516" t="str">
        <f>四年级坐位体前屈得分</f>
        <v/>
      </c>
      <c r="V1691" s="517" t="str">
        <f>四年级等级</f>
        <v/>
      </c>
      <c r="W1691" s="516" t="str">
        <f>四年级一分钟跳绳得分</f>
        <v/>
      </c>
      <c r="X1691" s="517" t="str">
        <f>四年级等级</f>
        <v/>
      </c>
      <c r="Y1691" s="515" t="str">
        <f>四年级仰卧起坐得分</f>
        <v/>
      </c>
      <c r="Z1691" s="518" t="str">
        <f>四年级等级</f>
        <v/>
      </c>
      <c r="AA1691" s="533"/>
      <c r="AB1691" s="515"/>
      <c r="AC1691" s="533" t="str">
        <f>四年级跳绳附加分</f>
        <v/>
      </c>
      <c r="AD1691" s="534" t="str">
        <f>四年级标准分</f>
        <v/>
      </c>
      <c r="AE1691" s="534" t="str">
        <f>四年级总分</f>
        <v/>
      </c>
      <c r="AF1691" s="517" t="str">
        <f>四年级等级</f>
        <v/>
      </c>
    </row>
    <row r="1692" spans="1:32">
      <c r="A1692" s="476">
        <v>425</v>
      </c>
      <c r="B1692" s="477">
        <v>10</v>
      </c>
      <c r="C1692" s="632"/>
      <c r="D1692" s="633"/>
      <c r="E1692" s="632"/>
      <c r="F1692" s="625"/>
      <c r="G1692" s="608"/>
      <c r="H1692" s="475"/>
      <c r="I1692" s="613"/>
      <c r="J1692" s="614"/>
      <c r="K1692" s="614"/>
      <c r="L1692" s="615"/>
      <c r="M1692" s="644"/>
      <c r="N1692" s="505" t="str">
        <f>四年级BMI</f>
        <v/>
      </c>
      <c r="O1692" s="499" t="str">
        <f>四年级BMI等级</f>
        <v/>
      </c>
      <c r="P1692" s="500" t="str">
        <f>四年级BMI得分</f>
        <v/>
      </c>
      <c r="Q1692" s="515" t="str">
        <f>四年级肺活量得分</f>
        <v/>
      </c>
      <c r="R1692" s="512" t="str">
        <f>四年级等级</f>
        <v/>
      </c>
      <c r="S1692" s="516" t="str">
        <f>四年级50米跑得分</f>
        <v/>
      </c>
      <c r="T1692" s="517" t="str">
        <f>四年级等级</f>
        <v/>
      </c>
      <c r="U1692" s="516" t="str">
        <f>四年级坐位体前屈得分</f>
        <v/>
      </c>
      <c r="V1692" s="517" t="str">
        <f>四年级等级</f>
        <v/>
      </c>
      <c r="W1692" s="516" t="str">
        <f>四年级一分钟跳绳得分</f>
        <v/>
      </c>
      <c r="X1692" s="517" t="str">
        <f>四年级等级</f>
        <v/>
      </c>
      <c r="Y1692" s="515" t="str">
        <f>四年级仰卧起坐得分</f>
        <v/>
      </c>
      <c r="Z1692" s="518" t="str">
        <f>四年级等级</f>
        <v/>
      </c>
      <c r="AA1692" s="533"/>
      <c r="AB1692" s="515"/>
      <c r="AC1692" s="533" t="str">
        <f>四年级跳绳附加分</f>
        <v/>
      </c>
      <c r="AD1692" s="534" t="str">
        <f>四年级标准分</f>
        <v/>
      </c>
      <c r="AE1692" s="534" t="str">
        <f>四年级总分</f>
        <v/>
      </c>
      <c r="AF1692" s="517" t="str">
        <f>四年级等级</f>
        <v/>
      </c>
    </row>
    <row r="1693" spans="1:32">
      <c r="A1693" s="476">
        <v>425</v>
      </c>
      <c r="B1693" s="477">
        <v>11</v>
      </c>
      <c r="C1693" s="632"/>
      <c r="D1693" s="633"/>
      <c r="E1693" s="632"/>
      <c r="F1693" s="625"/>
      <c r="G1693" s="608"/>
      <c r="H1693" s="475"/>
      <c r="I1693" s="613"/>
      <c r="J1693" s="614"/>
      <c r="K1693" s="614"/>
      <c r="L1693" s="615"/>
      <c r="M1693" s="644"/>
      <c r="N1693" s="505" t="str">
        <f>四年级BMI</f>
        <v/>
      </c>
      <c r="O1693" s="499" t="str">
        <f>四年级BMI等级</f>
        <v/>
      </c>
      <c r="P1693" s="500" t="str">
        <f>四年级BMI得分</f>
        <v/>
      </c>
      <c r="Q1693" s="515" t="str">
        <f>四年级肺活量得分</f>
        <v/>
      </c>
      <c r="R1693" s="512" t="str">
        <f>四年级等级</f>
        <v/>
      </c>
      <c r="S1693" s="516" t="str">
        <f>四年级50米跑得分</f>
        <v/>
      </c>
      <c r="T1693" s="517" t="str">
        <f>四年级等级</f>
        <v/>
      </c>
      <c r="U1693" s="516" t="str">
        <f>四年级坐位体前屈得分</f>
        <v/>
      </c>
      <c r="V1693" s="517" t="str">
        <f>四年级等级</f>
        <v/>
      </c>
      <c r="W1693" s="516" t="str">
        <f>四年级一分钟跳绳得分</f>
        <v/>
      </c>
      <c r="X1693" s="517" t="str">
        <f>四年级等级</f>
        <v/>
      </c>
      <c r="Y1693" s="515" t="str">
        <f>四年级仰卧起坐得分</f>
        <v/>
      </c>
      <c r="Z1693" s="518" t="str">
        <f>四年级等级</f>
        <v/>
      </c>
      <c r="AA1693" s="533"/>
      <c r="AB1693" s="515"/>
      <c r="AC1693" s="533" t="str">
        <f>四年级跳绳附加分</f>
        <v/>
      </c>
      <c r="AD1693" s="534" t="str">
        <f>四年级标准分</f>
        <v/>
      </c>
      <c r="AE1693" s="534" t="str">
        <f>四年级总分</f>
        <v/>
      </c>
      <c r="AF1693" s="517" t="str">
        <f>四年级等级</f>
        <v/>
      </c>
    </row>
    <row r="1694" spans="1:32">
      <c r="A1694" s="476">
        <v>425</v>
      </c>
      <c r="B1694" s="477">
        <v>12</v>
      </c>
      <c r="C1694" s="632"/>
      <c r="D1694" s="633"/>
      <c r="E1694" s="632"/>
      <c r="F1694" s="625"/>
      <c r="G1694" s="608"/>
      <c r="H1694" s="475"/>
      <c r="I1694" s="613"/>
      <c r="J1694" s="614"/>
      <c r="K1694" s="614"/>
      <c r="L1694" s="615"/>
      <c r="M1694" s="644"/>
      <c r="N1694" s="505" t="str">
        <f>四年级BMI</f>
        <v/>
      </c>
      <c r="O1694" s="499" t="str">
        <f>四年级BMI等级</f>
        <v/>
      </c>
      <c r="P1694" s="500" t="str">
        <f>四年级BMI得分</f>
        <v/>
      </c>
      <c r="Q1694" s="515" t="str">
        <f>四年级肺活量得分</f>
        <v/>
      </c>
      <c r="R1694" s="512" t="str">
        <f>四年级等级</f>
        <v/>
      </c>
      <c r="S1694" s="516" t="str">
        <f>四年级50米跑得分</f>
        <v/>
      </c>
      <c r="T1694" s="517" t="str">
        <f>四年级等级</f>
        <v/>
      </c>
      <c r="U1694" s="516" t="str">
        <f>四年级坐位体前屈得分</f>
        <v/>
      </c>
      <c r="V1694" s="517" t="str">
        <f>四年级等级</f>
        <v/>
      </c>
      <c r="W1694" s="516" t="str">
        <f>四年级一分钟跳绳得分</f>
        <v/>
      </c>
      <c r="X1694" s="517" t="str">
        <f>四年级等级</f>
        <v/>
      </c>
      <c r="Y1694" s="515" t="str">
        <f>四年级仰卧起坐得分</f>
        <v/>
      </c>
      <c r="Z1694" s="518" t="str">
        <f>四年级等级</f>
        <v/>
      </c>
      <c r="AA1694" s="533"/>
      <c r="AB1694" s="515"/>
      <c r="AC1694" s="533" t="str">
        <f>四年级跳绳附加分</f>
        <v/>
      </c>
      <c r="AD1694" s="534" t="str">
        <f>四年级标准分</f>
        <v/>
      </c>
      <c r="AE1694" s="534" t="str">
        <f>四年级总分</f>
        <v/>
      </c>
      <c r="AF1694" s="517" t="str">
        <f>四年级等级</f>
        <v/>
      </c>
    </row>
    <row r="1695" spans="1:32">
      <c r="A1695" s="476">
        <v>425</v>
      </c>
      <c r="B1695" s="477">
        <v>13</v>
      </c>
      <c r="C1695" s="632"/>
      <c r="D1695" s="633"/>
      <c r="E1695" s="632"/>
      <c r="F1695" s="625"/>
      <c r="G1695" s="608"/>
      <c r="H1695" s="475"/>
      <c r="I1695" s="613"/>
      <c r="J1695" s="614"/>
      <c r="K1695" s="614"/>
      <c r="L1695" s="615"/>
      <c r="M1695" s="644"/>
      <c r="N1695" s="505" t="str">
        <f>四年级BMI</f>
        <v/>
      </c>
      <c r="O1695" s="499" t="str">
        <f>四年级BMI等级</f>
        <v/>
      </c>
      <c r="P1695" s="500" t="str">
        <f>四年级BMI得分</f>
        <v/>
      </c>
      <c r="Q1695" s="515" t="str">
        <f>四年级肺活量得分</f>
        <v/>
      </c>
      <c r="R1695" s="512" t="str">
        <f>四年级等级</f>
        <v/>
      </c>
      <c r="S1695" s="516" t="str">
        <f>四年级50米跑得分</f>
        <v/>
      </c>
      <c r="T1695" s="517" t="str">
        <f>四年级等级</f>
        <v/>
      </c>
      <c r="U1695" s="516" t="str">
        <f>四年级坐位体前屈得分</f>
        <v/>
      </c>
      <c r="V1695" s="517" t="str">
        <f>四年级等级</f>
        <v/>
      </c>
      <c r="W1695" s="516" t="str">
        <f>四年级一分钟跳绳得分</f>
        <v/>
      </c>
      <c r="X1695" s="517" t="str">
        <f>四年级等级</f>
        <v/>
      </c>
      <c r="Y1695" s="515" t="str">
        <f>四年级仰卧起坐得分</f>
        <v/>
      </c>
      <c r="Z1695" s="518" t="str">
        <f>四年级等级</f>
        <v/>
      </c>
      <c r="AA1695" s="533"/>
      <c r="AB1695" s="515"/>
      <c r="AC1695" s="533" t="str">
        <f>四年级跳绳附加分</f>
        <v/>
      </c>
      <c r="AD1695" s="534" t="str">
        <f>四年级标准分</f>
        <v/>
      </c>
      <c r="AE1695" s="534" t="str">
        <f>四年级总分</f>
        <v/>
      </c>
      <c r="AF1695" s="517" t="str">
        <f>四年级等级</f>
        <v/>
      </c>
    </row>
    <row r="1696" spans="1:32">
      <c r="A1696" s="476">
        <v>425</v>
      </c>
      <c r="B1696" s="477">
        <v>14</v>
      </c>
      <c r="C1696" s="632"/>
      <c r="D1696" s="633"/>
      <c r="E1696" s="632"/>
      <c r="F1696" s="625"/>
      <c r="G1696" s="608"/>
      <c r="H1696" s="475"/>
      <c r="I1696" s="613"/>
      <c r="J1696" s="614"/>
      <c r="K1696" s="614"/>
      <c r="L1696" s="615"/>
      <c r="M1696" s="644"/>
      <c r="N1696" s="505" t="str">
        <f>四年级BMI</f>
        <v/>
      </c>
      <c r="O1696" s="499" t="str">
        <f>四年级BMI等级</f>
        <v/>
      </c>
      <c r="P1696" s="500" t="str">
        <f>四年级BMI得分</f>
        <v/>
      </c>
      <c r="Q1696" s="515" t="str">
        <f>四年级肺活量得分</f>
        <v/>
      </c>
      <c r="R1696" s="512" t="str">
        <f>四年级等级</f>
        <v/>
      </c>
      <c r="S1696" s="516" t="str">
        <f>四年级50米跑得分</f>
        <v/>
      </c>
      <c r="T1696" s="517" t="str">
        <f>四年级等级</f>
        <v/>
      </c>
      <c r="U1696" s="516" t="str">
        <f>四年级坐位体前屈得分</f>
        <v/>
      </c>
      <c r="V1696" s="517" t="str">
        <f>四年级等级</f>
        <v/>
      </c>
      <c r="W1696" s="516" t="str">
        <f>四年级一分钟跳绳得分</f>
        <v/>
      </c>
      <c r="X1696" s="517" t="str">
        <f>四年级等级</f>
        <v/>
      </c>
      <c r="Y1696" s="515" t="str">
        <f>四年级仰卧起坐得分</f>
        <v/>
      </c>
      <c r="Z1696" s="518" t="str">
        <f>四年级等级</f>
        <v/>
      </c>
      <c r="AA1696" s="533"/>
      <c r="AB1696" s="515"/>
      <c r="AC1696" s="533" t="str">
        <f>四年级跳绳附加分</f>
        <v/>
      </c>
      <c r="AD1696" s="534" t="str">
        <f>四年级标准分</f>
        <v/>
      </c>
      <c r="AE1696" s="534" t="str">
        <f>四年级总分</f>
        <v/>
      </c>
      <c r="AF1696" s="517" t="str">
        <f>四年级等级</f>
        <v/>
      </c>
    </row>
    <row r="1697" spans="1:32">
      <c r="A1697" s="476">
        <v>425</v>
      </c>
      <c r="B1697" s="477">
        <v>15</v>
      </c>
      <c r="C1697" s="632"/>
      <c r="D1697" s="633"/>
      <c r="E1697" s="632"/>
      <c r="F1697" s="625"/>
      <c r="G1697" s="608"/>
      <c r="H1697" s="475"/>
      <c r="I1697" s="613"/>
      <c r="J1697" s="614"/>
      <c r="K1697" s="614"/>
      <c r="L1697" s="615"/>
      <c r="M1697" s="644"/>
      <c r="N1697" s="505" t="str">
        <f>四年级BMI</f>
        <v/>
      </c>
      <c r="O1697" s="499" t="str">
        <f>四年级BMI等级</f>
        <v/>
      </c>
      <c r="P1697" s="500" t="str">
        <f>四年级BMI得分</f>
        <v/>
      </c>
      <c r="Q1697" s="515" t="str">
        <f>四年级肺活量得分</f>
        <v/>
      </c>
      <c r="R1697" s="512" t="str">
        <f>四年级等级</f>
        <v/>
      </c>
      <c r="S1697" s="516" t="str">
        <f>四年级50米跑得分</f>
        <v/>
      </c>
      <c r="T1697" s="517" t="str">
        <f>四年级等级</f>
        <v/>
      </c>
      <c r="U1697" s="516" t="str">
        <f>四年级坐位体前屈得分</f>
        <v/>
      </c>
      <c r="V1697" s="517" t="str">
        <f>四年级等级</f>
        <v/>
      </c>
      <c r="W1697" s="516" t="str">
        <f>四年级一分钟跳绳得分</f>
        <v/>
      </c>
      <c r="X1697" s="517" t="str">
        <f>四年级等级</f>
        <v/>
      </c>
      <c r="Y1697" s="515" t="str">
        <f>四年级仰卧起坐得分</f>
        <v/>
      </c>
      <c r="Z1697" s="518" t="str">
        <f>四年级等级</f>
        <v/>
      </c>
      <c r="AA1697" s="533"/>
      <c r="AB1697" s="515"/>
      <c r="AC1697" s="533" t="str">
        <f>四年级跳绳附加分</f>
        <v/>
      </c>
      <c r="AD1697" s="534" t="str">
        <f>四年级标准分</f>
        <v/>
      </c>
      <c r="AE1697" s="534" t="str">
        <f>四年级总分</f>
        <v/>
      </c>
      <c r="AF1697" s="517" t="str">
        <f>四年级等级</f>
        <v/>
      </c>
    </row>
    <row r="1698" spans="1:32">
      <c r="A1698" s="476">
        <v>425</v>
      </c>
      <c r="B1698" s="477">
        <v>16</v>
      </c>
      <c r="C1698" s="632"/>
      <c r="D1698" s="633"/>
      <c r="E1698" s="632"/>
      <c r="F1698" s="625"/>
      <c r="G1698" s="608"/>
      <c r="H1698" s="475"/>
      <c r="I1698" s="613"/>
      <c r="J1698" s="614"/>
      <c r="K1698" s="614"/>
      <c r="L1698" s="615"/>
      <c r="M1698" s="644"/>
      <c r="N1698" s="505" t="str">
        <f>四年级BMI</f>
        <v/>
      </c>
      <c r="O1698" s="499" t="str">
        <f>四年级BMI等级</f>
        <v/>
      </c>
      <c r="P1698" s="500" t="str">
        <f>四年级BMI得分</f>
        <v/>
      </c>
      <c r="Q1698" s="515" t="str">
        <f>四年级肺活量得分</f>
        <v/>
      </c>
      <c r="R1698" s="512" t="str">
        <f>四年级等级</f>
        <v/>
      </c>
      <c r="S1698" s="516" t="str">
        <f>四年级50米跑得分</f>
        <v/>
      </c>
      <c r="T1698" s="517" t="str">
        <f>四年级等级</f>
        <v/>
      </c>
      <c r="U1698" s="516" t="str">
        <f>四年级坐位体前屈得分</f>
        <v/>
      </c>
      <c r="V1698" s="517" t="str">
        <f>四年级等级</f>
        <v/>
      </c>
      <c r="W1698" s="516" t="str">
        <f>四年级一分钟跳绳得分</f>
        <v/>
      </c>
      <c r="X1698" s="517" t="str">
        <f>四年级等级</f>
        <v/>
      </c>
      <c r="Y1698" s="515" t="str">
        <f>四年级仰卧起坐得分</f>
        <v/>
      </c>
      <c r="Z1698" s="518" t="str">
        <f>四年级等级</f>
        <v/>
      </c>
      <c r="AA1698" s="533"/>
      <c r="AB1698" s="515"/>
      <c r="AC1698" s="533" t="str">
        <f>四年级跳绳附加分</f>
        <v/>
      </c>
      <c r="AD1698" s="534" t="str">
        <f>四年级标准分</f>
        <v/>
      </c>
      <c r="AE1698" s="534" t="str">
        <f>四年级总分</f>
        <v/>
      </c>
      <c r="AF1698" s="517" t="str">
        <f>四年级等级</f>
        <v/>
      </c>
    </row>
    <row r="1699" spans="1:32">
      <c r="A1699" s="476">
        <v>425</v>
      </c>
      <c r="B1699" s="477">
        <v>17</v>
      </c>
      <c r="C1699" s="632"/>
      <c r="D1699" s="633"/>
      <c r="E1699" s="632"/>
      <c r="F1699" s="625"/>
      <c r="G1699" s="608"/>
      <c r="H1699" s="475"/>
      <c r="I1699" s="613"/>
      <c r="J1699" s="614"/>
      <c r="K1699" s="614"/>
      <c r="L1699" s="615"/>
      <c r="M1699" s="644"/>
      <c r="N1699" s="505" t="str">
        <f>四年级BMI</f>
        <v/>
      </c>
      <c r="O1699" s="499" t="str">
        <f>四年级BMI等级</f>
        <v/>
      </c>
      <c r="P1699" s="500" t="str">
        <f>四年级BMI得分</f>
        <v/>
      </c>
      <c r="Q1699" s="515" t="str">
        <f>四年级肺活量得分</f>
        <v/>
      </c>
      <c r="R1699" s="512" t="str">
        <f>四年级等级</f>
        <v/>
      </c>
      <c r="S1699" s="516" t="str">
        <f>四年级50米跑得分</f>
        <v/>
      </c>
      <c r="T1699" s="517" t="str">
        <f>四年级等级</f>
        <v/>
      </c>
      <c r="U1699" s="516" t="str">
        <f>四年级坐位体前屈得分</f>
        <v/>
      </c>
      <c r="V1699" s="517" t="str">
        <f>四年级等级</f>
        <v/>
      </c>
      <c r="W1699" s="516" t="str">
        <f>四年级一分钟跳绳得分</f>
        <v/>
      </c>
      <c r="X1699" s="517" t="str">
        <f>四年级等级</f>
        <v/>
      </c>
      <c r="Y1699" s="515" t="str">
        <f>四年级仰卧起坐得分</f>
        <v/>
      </c>
      <c r="Z1699" s="518" t="str">
        <f>四年级等级</f>
        <v/>
      </c>
      <c r="AA1699" s="533"/>
      <c r="AB1699" s="515"/>
      <c r="AC1699" s="533" t="str">
        <f>四年级跳绳附加分</f>
        <v/>
      </c>
      <c r="AD1699" s="534" t="str">
        <f>四年级标准分</f>
        <v/>
      </c>
      <c r="AE1699" s="534" t="str">
        <f>四年级总分</f>
        <v/>
      </c>
      <c r="AF1699" s="517" t="str">
        <f>四年级等级</f>
        <v/>
      </c>
    </row>
    <row r="1700" spans="1:32">
      <c r="A1700" s="476">
        <v>425</v>
      </c>
      <c r="B1700" s="477">
        <v>18</v>
      </c>
      <c r="C1700" s="632"/>
      <c r="D1700" s="633"/>
      <c r="E1700" s="632"/>
      <c r="F1700" s="625"/>
      <c r="G1700" s="608"/>
      <c r="H1700" s="475"/>
      <c r="I1700" s="613"/>
      <c r="J1700" s="614"/>
      <c r="K1700" s="614"/>
      <c r="L1700" s="615"/>
      <c r="M1700" s="644"/>
      <c r="N1700" s="505" t="str">
        <f>四年级BMI</f>
        <v/>
      </c>
      <c r="O1700" s="499" t="str">
        <f>四年级BMI等级</f>
        <v/>
      </c>
      <c r="P1700" s="500" t="str">
        <f>四年级BMI得分</f>
        <v/>
      </c>
      <c r="Q1700" s="515" t="str">
        <f>四年级肺活量得分</f>
        <v/>
      </c>
      <c r="R1700" s="512" t="str">
        <f>四年级等级</f>
        <v/>
      </c>
      <c r="S1700" s="516" t="str">
        <f>四年级50米跑得分</f>
        <v/>
      </c>
      <c r="T1700" s="517" t="str">
        <f>四年级等级</f>
        <v/>
      </c>
      <c r="U1700" s="516" t="str">
        <f>四年级坐位体前屈得分</f>
        <v/>
      </c>
      <c r="V1700" s="517" t="str">
        <f>四年级等级</f>
        <v/>
      </c>
      <c r="W1700" s="516" t="str">
        <f>四年级一分钟跳绳得分</f>
        <v/>
      </c>
      <c r="X1700" s="517" t="str">
        <f>四年级等级</f>
        <v/>
      </c>
      <c r="Y1700" s="515" t="str">
        <f>四年级仰卧起坐得分</f>
        <v/>
      </c>
      <c r="Z1700" s="518" t="str">
        <f>四年级等级</f>
        <v/>
      </c>
      <c r="AA1700" s="533"/>
      <c r="AB1700" s="515"/>
      <c r="AC1700" s="533" t="str">
        <f>四年级跳绳附加分</f>
        <v/>
      </c>
      <c r="AD1700" s="534" t="str">
        <f>四年级标准分</f>
        <v/>
      </c>
      <c r="AE1700" s="534" t="str">
        <f>四年级总分</f>
        <v/>
      </c>
      <c r="AF1700" s="517" t="str">
        <f>四年级等级</f>
        <v/>
      </c>
    </row>
    <row r="1701" spans="1:32">
      <c r="A1701" s="476">
        <v>425</v>
      </c>
      <c r="B1701" s="477">
        <v>19</v>
      </c>
      <c r="C1701" s="632"/>
      <c r="D1701" s="633"/>
      <c r="E1701" s="632"/>
      <c r="F1701" s="625"/>
      <c r="G1701" s="608"/>
      <c r="H1701" s="475"/>
      <c r="I1701" s="613"/>
      <c r="J1701" s="614"/>
      <c r="K1701" s="614"/>
      <c r="L1701" s="615"/>
      <c r="M1701" s="644"/>
      <c r="N1701" s="505" t="str">
        <f>四年级BMI</f>
        <v/>
      </c>
      <c r="O1701" s="499" t="str">
        <f>四年级BMI等级</f>
        <v/>
      </c>
      <c r="P1701" s="500" t="str">
        <f>四年级BMI得分</f>
        <v/>
      </c>
      <c r="Q1701" s="515" t="str">
        <f>四年级肺活量得分</f>
        <v/>
      </c>
      <c r="R1701" s="512" t="str">
        <f>四年级等级</f>
        <v/>
      </c>
      <c r="S1701" s="516" t="str">
        <f>四年级50米跑得分</f>
        <v/>
      </c>
      <c r="T1701" s="517" t="str">
        <f>四年级等级</f>
        <v/>
      </c>
      <c r="U1701" s="516" t="str">
        <f>四年级坐位体前屈得分</f>
        <v/>
      </c>
      <c r="V1701" s="517" t="str">
        <f>四年级等级</f>
        <v/>
      </c>
      <c r="W1701" s="516" t="str">
        <f>四年级一分钟跳绳得分</f>
        <v/>
      </c>
      <c r="X1701" s="517" t="str">
        <f>四年级等级</f>
        <v/>
      </c>
      <c r="Y1701" s="515" t="str">
        <f>四年级仰卧起坐得分</f>
        <v/>
      </c>
      <c r="Z1701" s="518" t="str">
        <f>四年级等级</f>
        <v/>
      </c>
      <c r="AA1701" s="533"/>
      <c r="AB1701" s="515"/>
      <c r="AC1701" s="533" t="str">
        <f>四年级跳绳附加分</f>
        <v/>
      </c>
      <c r="AD1701" s="534" t="str">
        <f>四年级标准分</f>
        <v/>
      </c>
      <c r="AE1701" s="534" t="str">
        <f>四年级总分</f>
        <v/>
      </c>
      <c r="AF1701" s="517" t="str">
        <f>四年级等级</f>
        <v/>
      </c>
    </row>
    <row r="1702" spans="1:32">
      <c r="A1702" s="476">
        <v>425</v>
      </c>
      <c r="B1702" s="477">
        <v>20</v>
      </c>
      <c r="C1702" s="632"/>
      <c r="D1702" s="633"/>
      <c r="E1702" s="632"/>
      <c r="F1702" s="625"/>
      <c r="G1702" s="608"/>
      <c r="H1702" s="475"/>
      <c r="I1702" s="613"/>
      <c r="J1702" s="614"/>
      <c r="K1702" s="614"/>
      <c r="L1702" s="615"/>
      <c r="M1702" s="644"/>
      <c r="N1702" s="505" t="str">
        <f>四年级BMI</f>
        <v/>
      </c>
      <c r="O1702" s="499" t="str">
        <f>四年级BMI等级</f>
        <v/>
      </c>
      <c r="P1702" s="500" t="str">
        <f>四年级BMI得分</f>
        <v/>
      </c>
      <c r="Q1702" s="515" t="str">
        <f>四年级肺活量得分</f>
        <v/>
      </c>
      <c r="R1702" s="512" t="str">
        <f>四年级等级</f>
        <v/>
      </c>
      <c r="S1702" s="516" t="str">
        <f>四年级50米跑得分</f>
        <v/>
      </c>
      <c r="T1702" s="517" t="str">
        <f>四年级等级</f>
        <v/>
      </c>
      <c r="U1702" s="516" t="str">
        <f>四年级坐位体前屈得分</f>
        <v/>
      </c>
      <c r="V1702" s="517" t="str">
        <f>四年级等级</f>
        <v/>
      </c>
      <c r="W1702" s="516" t="str">
        <f>四年级一分钟跳绳得分</f>
        <v/>
      </c>
      <c r="X1702" s="517" t="str">
        <f>四年级等级</f>
        <v/>
      </c>
      <c r="Y1702" s="515" t="str">
        <f>四年级仰卧起坐得分</f>
        <v/>
      </c>
      <c r="Z1702" s="518" t="str">
        <f>四年级等级</f>
        <v/>
      </c>
      <c r="AA1702" s="533"/>
      <c r="AB1702" s="515"/>
      <c r="AC1702" s="533" t="str">
        <f>四年级跳绳附加分</f>
        <v/>
      </c>
      <c r="AD1702" s="534" t="str">
        <f>四年级标准分</f>
        <v/>
      </c>
      <c r="AE1702" s="534" t="str">
        <f>四年级总分</f>
        <v/>
      </c>
      <c r="AF1702" s="517" t="str">
        <f>四年级等级</f>
        <v/>
      </c>
    </row>
    <row r="1703" spans="1:32">
      <c r="A1703" s="476">
        <v>425</v>
      </c>
      <c r="B1703" s="477">
        <v>21</v>
      </c>
      <c r="C1703" s="632"/>
      <c r="D1703" s="633"/>
      <c r="E1703" s="632"/>
      <c r="F1703" s="625"/>
      <c r="G1703" s="608"/>
      <c r="H1703" s="475"/>
      <c r="I1703" s="613"/>
      <c r="J1703" s="614"/>
      <c r="K1703" s="614"/>
      <c r="L1703" s="615"/>
      <c r="M1703" s="644"/>
      <c r="N1703" s="505" t="str">
        <f>四年级BMI</f>
        <v/>
      </c>
      <c r="O1703" s="499" t="str">
        <f>四年级BMI等级</f>
        <v/>
      </c>
      <c r="P1703" s="500" t="str">
        <f>四年级BMI得分</f>
        <v/>
      </c>
      <c r="Q1703" s="515" t="str">
        <f>四年级肺活量得分</f>
        <v/>
      </c>
      <c r="R1703" s="512" t="str">
        <f>四年级等级</f>
        <v/>
      </c>
      <c r="S1703" s="516" t="str">
        <f>四年级50米跑得分</f>
        <v/>
      </c>
      <c r="T1703" s="517" t="str">
        <f>四年级等级</f>
        <v/>
      </c>
      <c r="U1703" s="516" t="str">
        <f>四年级坐位体前屈得分</f>
        <v/>
      </c>
      <c r="V1703" s="517" t="str">
        <f>四年级等级</f>
        <v/>
      </c>
      <c r="W1703" s="516" t="str">
        <f>四年级一分钟跳绳得分</f>
        <v/>
      </c>
      <c r="X1703" s="517" t="str">
        <f>四年级等级</f>
        <v/>
      </c>
      <c r="Y1703" s="515" t="str">
        <f>四年级仰卧起坐得分</f>
        <v/>
      </c>
      <c r="Z1703" s="518" t="str">
        <f>四年级等级</f>
        <v/>
      </c>
      <c r="AA1703" s="533"/>
      <c r="AB1703" s="515"/>
      <c r="AC1703" s="533" t="str">
        <f>四年级跳绳附加分</f>
        <v/>
      </c>
      <c r="AD1703" s="534" t="str">
        <f>四年级标准分</f>
        <v/>
      </c>
      <c r="AE1703" s="534" t="str">
        <f>四年级总分</f>
        <v/>
      </c>
      <c r="AF1703" s="517" t="str">
        <f>四年级等级</f>
        <v/>
      </c>
    </row>
    <row r="1704" spans="1:32">
      <c r="A1704" s="476">
        <v>425</v>
      </c>
      <c r="B1704" s="477">
        <v>22</v>
      </c>
      <c r="C1704" s="632"/>
      <c r="D1704" s="633"/>
      <c r="E1704" s="632"/>
      <c r="F1704" s="625"/>
      <c r="G1704" s="608"/>
      <c r="H1704" s="475"/>
      <c r="I1704" s="613"/>
      <c r="J1704" s="614"/>
      <c r="K1704" s="614"/>
      <c r="L1704" s="615"/>
      <c r="M1704" s="644"/>
      <c r="N1704" s="505" t="str">
        <f>四年级BMI</f>
        <v/>
      </c>
      <c r="O1704" s="499" t="str">
        <f>四年级BMI等级</f>
        <v/>
      </c>
      <c r="P1704" s="500" t="str">
        <f>四年级BMI得分</f>
        <v/>
      </c>
      <c r="Q1704" s="515" t="str">
        <f>四年级肺活量得分</f>
        <v/>
      </c>
      <c r="R1704" s="512" t="str">
        <f>四年级等级</f>
        <v/>
      </c>
      <c r="S1704" s="516" t="str">
        <f>四年级50米跑得分</f>
        <v/>
      </c>
      <c r="T1704" s="517" t="str">
        <f>四年级等级</f>
        <v/>
      </c>
      <c r="U1704" s="516" t="str">
        <f>四年级坐位体前屈得分</f>
        <v/>
      </c>
      <c r="V1704" s="517" t="str">
        <f>四年级等级</f>
        <v/>
      </c>
      <c r="W1704" s="516" t="str">
        <f>四年级一分钟跳绳得分</f>
        <v/>
      </c>
      <c r="X1704" s="517" t="str">
        <f>四年级等级</f>
        <v/>
      </c>
      <c r="Y1704" s="515" t="str">
        <f>四年级仰卧起坐得分</f>
        <v/>
      </c>
      <c r="Z1704" s="518" t="str">
        <f>四年级等级</f>
        <v/>
      </c>
      <c r="AA1704" s="533"/>
      <c r="AB1704" s="515"/>
      <c r="AC1704" s="533" t="str">
        <f>四年级跳绳附加分</f>
        <v/>
      </c>
      <c r="AD1704" s="534" t="str">
        <f>四年级标准分</f>
        <v/>
      </c>
      <c r="AE1704" s="534" t="str">
        <f>四年级总分</f>
        <v/>
      </c>
      <c r="AF1704" s="517" t="str">
        <f>四年级等级</f>
        <v/>
      </c>
    </row>
    <row r="1705" spans="1:32">
      <c r="A1705" s="476">
        <v>425</v>
      </c>
      <c r="B1705" s="477">
        <v>23</v>
      </c>
      <c r="C1705" s="632"/>
      <c r="D1705" s="633"/>
      <c r="E1705" s="632"/>
      <c r="F1705" s="625"/>
      <c r="G1705" s="608"/>
      <c r="H1705" s="475"/>
      <c r="I1705" s="613"/>
      <c r="J1705" s="614"/>
      <c r="K1705" s="614"/>
      <c r="L1705" s="615"/>
      <c r="M1705" s="644"/>
      <c r="N1705" s="505" t="str">
        <f>四年级BMI</f>
        <v/>
      </c>
      <c r="O1705" s="499" t="str">
        <f>四年级BMI等级</f>
        <v/>
      </c>
      <c r="P1705" s="500" t="str">
        <f>四年级BMI得分</f>
        <v/>
      </c>
      <c r="Q1705" s="515" t="str">
        <f>四年级肺活量得分</f>
        <v/>
      </c>
      <c r="R1705" s="512" t="str">
        <f>四年级等级</f>
        <v/>
      </c>
      <c r="S1705" s="516" t="str">
        <f>四年级50米跑得分</f>
        <v/>
      </c>
      <c r="T1705" s="517" t="str">
        <f>四年级等级</f>
        <v/>
      </c>
      <c r="U1705" s="516" t="str">
        <f>四年级坐位体前屈得分</f>
        <v/>
      </c>
      <c r="V1705" s="517" t="str">
        <f>四年级等级</f>
        <v/>
      </c>
      <c r="W1705" s="516" t="str">
        <f>四年级一分钟跳绳得分</f>
        <v/>
      </c>
      <c r="X1705" s="517" t="str">
        <f>四年级等级</f>
        <v/>
      </c>
      <c r="Y1705" s="515" t="str">
        <f>四年级仰卧起坐得分</f>
        <v/>
      </c>
      <c r="Z1705" s="518" t="str">
        <f>四年级等级</f>
        <v/>
      </c>
      <c r="AA1705" s="533"/>
      <c r="AB1705" s="515"/>
      <c r="AC1705" s="533" t="str">
        <f>四年级跳绳附加分</f>
        <v/>
      </c>
      <c r="AD1705" s="534" t="str">
        <f>四年级标准分</f>
        <v/>
      </c>
      <c r="AE1705" s="534" t="str">
        <f>四年级总分</f>
        <v/>
      </c>
      <c r="AF1705" s="517" t="str">
        <f>四年级等级</f>
        <v/>
      </c>
    </row>
    <row r="1706" spans="1:32">
      <c r="A1706" s="476">
        <v>425</v>
      </c>
      <c r="B1706" s="477">
        <v>24</v>
      </c>
      <c r="C1706" s="632"/>
      <c r="D1706" s="633"/>
      <c r="E1706" s="632"/>
      <c r="F1706" s="625"/>
      <c r="G1706" s="608"/>
      <c r="H1706" s="475"/>
      <c r="I1706" s="613"/>
      <c r="J1706" s="614"/>
      <c r="K1706" s="614"/>
      <c r="L1706" s="615"/>
      <c r="M1706" s="644"/>
      <c r="N1706" s="505" t="str">
        <f>四年级BMI</f>
        <v/>
      </c>
      <c r="O1706" s="499" t="str">
        <f>四年级BMI等级</f>
        <v/>
      </c>
      <c r="P1706" s="500" t="str">
        <f>四年级BMI得分</f>
        <v/>
      </c>
      <c r="Q1706" s="515" t="str">
        <f>四年级肺活量得分</f>
        <v/>
      </c>
      <c r="R1706" s="512" t="str">
        <f>四年级等级</f>
        <v/>
      </c>
      <c r="S1706" s="516" t="str">
        <f>四年级50米跑得分</f>
        <v/>
      </c>
      <c r="T1706" s="517" t="str">
        <f>四年级等级</f>
        <v/>
      </c>
      <c r="U1706" s="516" t="str">
        <f>四年级坐位体前屈得分</f>
        <v/>
      </c>
      <c r="V1706" s="517" t="str">
        <f>四年级等级</f>
        <v/>
      </c>
      <c r="W1706" s="516" t="str">
        <f>四年级一分钟跳绳得分</f>
        <v/>
      </c>
      <c r="X1706" s="517" t="str">
        <f>四年级等级</f>
        <v/>
      </c>
      <c r="Y1706" s="515" t="str">
        <f>四年级仰卧起坐得分</f>
        <v/>
      </c>
      <c r="Z1706" s="518" t="str">
        <f>四年级等级</f>
        <v/>
      </c>
      <c r="AA1706" s="533"/>
      <c r="AB1706" s="515"/>
      <c r="AC1706" s="533" t="str">
        <f>四年级跳绳附加分</f>
        <v/>
      </c>
      <c r="AD1706" s="534" t="str">
        <f>四年级标准分</f>
        <v/>
      </c>
      <c r="AE1706" s="534" t="str">
        <f>四年级总分</f>
        <v/>
      </c>
      <c r="AF1706" s="517" t="str">
        <f>四年级等级</f>
        <v/>
      </c>
    </row>
    <row r="1707" spans="1:32">
      <c r="A1707" s="476">
        <v>425</v>
      </c>
      <c r="B1707" s="477">
        <v>25</v>
      </c>
      <c r="C1707" s="632"/>
      <c r="D1707" s="633"/>
      <c r="E1707" s="632"/>
      <c r="F1707" s="625"/>
      <c r="G1707" s="608"/>
      <c r="H1707" s="475"/>
      <c r="I1707" s="613"/>
      <c r="J1707" s="614"/>
      <c r="K1707" s="614"/>
      <c r="L1707" s="615"/>
      <c r="M1707" s="644"/>
      <c r="N1707" s="505" t="str">
        <f>四年级BMI</f>
        <v/>
      </c>
      <c r="O1707" s="499" t="str">
        <f>四年级BMI等级</f>
        <v/>
      </c>
      <c r="P1707" s="500" t="str">
        <f>四年级BMI得分</f>
        <v/>
      </c>
      <c r="Q1707" s="515" t="str">
        <f>四年级肺活量得分</f>
        <v/>
      </c>
      <c r="R1707" s="512" t="str">
        <f>四年级等级</f>
        <v/>
      </c>
      <c r="S1707" s="516" t="str">
        <f>四年级50米跑得分</f>
        <v/>
      </c>
      <c r="T1707" s="517" t="str">
        <f>四年级等级</f>
        <v/>
      </c>
      <c r="U1707" s="516" t="str">
        <f>四年级坐位体前屈得分</f>
        <v/>
      </c>
      <c r="V1707" s="517" t="str">
        <f>四年级等级</f>
        <v/>
      </c>
      <c r="W1707" s="516" t="str">
        <f>四年级一分钟跳绳得分</f>
        <v/>
      </c>
      <c r="X1707" s="517" t="str">
        <f>四年级等级</f>
        <v/>
      </c>
      <c r="Y1707" s="515" t="str">
        <f>四年级仰卧起坐得分</f>
        <v/>
      </c>
      <c r="Z1707" s="518" t="str">
        <f>四年级等级</f>
        <v/>
      </c>
      <c r="AA1707" s="533"/>
      <c r="AB1707" s="515"/>
      <c r="AC1707" s="533" t="str">
        <f>四年级跳绳附加分</f>
        <v/>
      </c>
      <c r="AD1707" s="534" t="str">
        <f>四年级标准分</f>
        <v/>
      </c>
      <c r="AE1707" s="534" t="str">
        <f>四年级总分</f>
        <v/>
      </c>
      <c r="AF1707" s="517" t="str">
        <f>四年级等级</f>
        <v/>
      </c>
    </row>
    <row r="1708" spans="1:32">
      <c r="A1708" s="476">
        <v>425</v>
      </c>
      <c r="B1708" s="477">
        <v>26</v>
      </c>
      <c r="C1708" s="632"/>
      <c r="D1708" s="633"/>
      <c r="E1708" s="632"/>
      <c r="F1708" s="625"/>
      <c r="G1708" s="608"/>
      <c r="H1708" s="475"/>
      <c r="I1708" s="613"/>
      <c r="J1708" s="614"/>
      <c r="K1708" s="614"/>
      <c r="L1708" s="615"/>
      <c r="M1708" s="644"/>
      <c r="N1708" s="505" t="str">
        <f>四年级BMI</f>
        <v/>
      </c>
      <c r="O1708" s="499" t="str">
        <f>四年级BMI等级</f>
        <v/>
      </c>
      <c r="P1708" s="500" t="str">
        <f>四年级BMI得分</f>
        <v/>
      </c>
      <c r="Q1708" s="515" t="str">
        <f>四年级肺活量得分</f>
        <v/>
      </c>
      <c r="R1708" s="512" t="str">
        <f>四年级等级</f>
        <v/>
      </c>
      <c r="S1708" s="516" t="str">
        <f>四年级50米跑得分</f>
        <v/>
      </c>
      <c r="T1708" s="517" t="str">
        <f>四年级等级</f>
        <v/>
      </c>
      <c r="U1708" s="516" t="str">
        <f>四年级坐位体前屈得分</f>
        <v/>
      </c>
      <c r="V1708" s="517" t="str">
        <f>四年级等级</f>
        <v/>
      </c>
      <c r="W1708" s="516" t="str">
        <f>四年级一分钟跳绳得分</f>
        <v/>
      </c>
      <c r="X1708" s="517" t="str">
        <f>四年级等级</f>
        <v/>
      </c>
      <c r="Y1708" s="515" t="str">
        <f>四年级仰卧起坐得分</f>
        <v/>
      </c>
      <c r="Z1708" s="518" t="str">
        <f>四年级等级</f>
        <v/>
      </c>
      <c r="AA1708" s="533"/>
      <c r="AB1708" s="515"/>
      <c r="AC1708" s="533" t="str">
        <f>四年级跳绳附加分</f>
        <v/>
      </c>
      <c r="AD1708" s="534" t="str">
        <f>四年级标准分</f>
        <v/>
      </c>
      <c r="AE1708" s="534" t="str">
        <f>四年级总分</f>
        <v/>
      </c>
      <c r="AF1708" s="517" t="str">
        <f>四年级等级</f>
        <v/>
      </c>
    </row>
    <row r="1709" spans="1:32">
      <c r="A1709" s="476">
        <v>425</v>
      </c>
      <c r="B1709" s="477">
        <v>27</v>
      </c>
      <c r="C1709" s="632"/>
      <c r="D1709" s="633"/>
      <c r="E1709" s="632"/>
      <c r="F1709" s="625"/>
      <c r="G1709" s="608"/>
      <c r="H1709" s="475"/>
      <c r="I1709" s="613"/>
      <c r="J1709" s="614"/>
      <c r="K1709" s="614"/>
      <c r="L1709" s="615"/>
      <c r="M1709" s="644"/>
      <c r="N1709" s="505" t="str">
        <f>四年级BMI</f>
        <v/>
      </c>
      <c r="O1709" s="499" t="str">
        <f>四年级BMI等级</f>
        <v/>
      </c>
      <c r="P1709" s="500" t="str">
        <f>四年级BMI得分</f>
        <v/>
      </c>
      <c r="Q1709" s="515" t="str">
        <f>四年级肺活量得分</f>
        <v/>
      </c>
      <c r="R1709" s="512" t="str">
        <f>四年级等级</f>
        <v/>
      </c>
      <c r="S1709" s="516" t="str">
        <f>四年级50米跑得分</f>
        <v/>
      </c>
      <c r="T1709" s="517" t="str">
        <f>四年级等级</f>
        <v/>
      </c>
      <c r="U1709" s="516" t="str">
        <f>四年级坐位体前屈得分</f>
        <v/>
      </c>
      <c r="V1709" s="517" t="str">
        <f>四年级等级</f>
        <v/>
      </c>
      <c r="W1709" s="516" t="str">
        <f>四年级一分钟跳绳得分</f>
        <v/>
      </c>
      <c r="X1709" s="517" t="str">
        <f>四年级等级</f>
        <v/>
      </c>
      <c r="Y1709" s="515" t="str">
        <f>四年级仰卧起坐得分</f>
        <v/>
      </c>
      <c r="Z1709" s="518" t="str">
        <f>四年级等级</f>
        <v/>
      </c>
      <c r="AA1709" s="533"/>
      <c r="AB1709" s="515"/>
      <c r="AC1709" s="533" t="str">
        <f>四年级跳绳附加分</f>
        <v/>
      </c>
      <c r="AD1709" s="534" t="str">
        <f>四年级标准分</f>
        <v/>
      </c>
      <c r="AE1709" s="534" t="str">
        <f>四年级总分</f>
        <v/>
      </c>
      <c r="AF1709" s="517" t="str">
        <f>四年级等级</f>
        <v/>
      </c>
    </row>
    <row r="1710" spans="1:32">
      <c r="A1710" s="476">
        <v>425</v>
      </c>
      <c r="B1710" s="477">
        <v>28</v>
      </c>
      <c r="C1710" s="632"/>
      <c r="D1710" s="633"/>
      <c r="E1710" s="632"/>
      <c r="F1710" s="625"/>
      <c r="G1710" s="608"/>
      <c r="H1710" s="475"/>
      <c r="I1710" s="613"/>
      <c r="J1710" s="614"/>
      <c r="K1710" s="614"/>
      <c r="L1710" s="615"/>
      <c r="M1710" s="644"/>
      <c r="N1710" s="505" t="str">
        <f>四年级BMI</f>
        <v/>
      </c>
      <c r="O1710" s="499" t="str">
        <f>四年级BMI等级</f>
        <v/>
      </c>
      <c r="P1710" s="500" t="str">
        <f>四年级BMI得分</f>
        <v/>
      </c>
      <c r="Q1710" s="515" t="str">
        <f>四年级肺活量得分</f>
        <v/>
      </c>
      <c r="R1710" s="512" t="str">
        <f>四年级等级</f>
        <v/>
      </c>
      <c r="S1710" s="516" t="str">
        <f>四年级50米跑得分</f>
        <v/>
      </c>
      <c r="T1710" s="517" t="str">
        <f>四年级等级</f>
        <v/>
      </c>
      <c r="U1710" s="516" t="str">
        <f>四年级坐位体前屈得分</f>
        <v/>
      </c>
      <c r="V1710" s="517" t="str">
        <f>四年级等级</f>
        <v/>
      </c>
      <c r="W1710" s="516" t="str">
        <f>四年级一分钟跳绳得分</f>
        <v/>
      </c>
      <c r="X1710" s="517" t="str">
        <f>四年级等级</f>
        <v/>
      </c>
      <c r="Y1710" s="515" t="str">
        <f>四年级仰卧起坐得分</f>
        <v/>
      </c>
      <c r="Z1710" s="518" t="str">
        <f>四年级等级</f>
        <v/>
      </c>
      <c r="AA1710" s="533"/>
      <c r="AB1710" s="515"/>
      <c r="AC1710" s="533" t="str">
        <f>四年级跳绳附加分</f>
        <v/>
      </c>
      <c r="AD1710" s="534" t="str">
        <f>四年级标准分</f>
        <v/>
      </c>
      <c r="AE1710" s="534" t="str">
        <f>四年级总分</f>
        <v/>
      </c>
      <c r="AF1710" s="517" t="str">
        <f>四年级等级</f>
        <v/>
      </c>
    </row>
    <row r="1711" spans="1:32">
      <c r="A1711" s="476">
        <v>425</v>
      </c>
      <c r="B1711" s="477">
        <v>29</v>
      </c>
      <c r="C1711" s="632"/>
      <c r="D1711" s="633"/>
      <c r="E1711" s="632"/>
      <c r="F1711" s="625"/>
      <c r="G1711" s="608"/>
      <c r="H1711" s="475"/>
      <c r="I1711" s="613"/>
      <c r="J1711" s="614"/>
      <c r="K1711" s="614"/>
      <c r="L1711" s="615"/>
      <c r="M1711" s="644"/>
      <c r="N1711" s="505" t="str">
        <f>四年级BMI</f>
        <v/>
      </c>
      <c r="O1711" s="499" t="str">
        <f>四年级BMI等级</f>
        <v/>
      </c>
      <c r="P1711" s="500" t="str">
        <f>四年级BMI得分</f>
        <v/>
      </c>
      <c r="Q1711" s="515" t="str">
        <f>四年级肺活量得分</f>
        <v/>
      </c>
      <c r="R1711" s="512" t="str">
        <f>四年级等级</f>
        <v/>
      </c>
      <c r="S1711" s="516" t="str">
        <f>四年级50米跑得分</f>
        <v/>
      </c>
      <c r="T1711" s="517" t="str">
        <f>四年级等级</f>
        <v/>
      </c>
      <c r="U1711" s="516" t="str">
        <f>四年级坐位体前屈得分</f>
        <v/>
      </c>
      <c r="V1711" s="517" t="str">
        <f>四年级等级</f>
        <v/>
      </c>
      <c r="W1711" s="516" t="str">
        <f>四年级一分钟跳绳得分</f>
        <v/>
      </c>
      <c r="X1711" s="517" t="str">
        <f>四年级等级</f>
        <v/>
      </c>
      <c r="Y1711" s="515" t="str">
        <f>四年级仰卧起坐得分</f>
        <v/>
      </c>
      <c r="Z1711" s="518" t="str">
        <f>四年级等级</f>
        <v/>
      </c>
      <c r="AA1711" s="533"/>
      <c r="AB1711" s="515"/>
      <c r="AC1711" s="533" t="str">
        <f>四年级跳绳附加分</f>
        <v/>
      </c>
      <c r="AD1711" s="534" t="str">
        <f>四年级标准分</f>
        <v/>
      </c>
      <c r="AE1711" s="534" t="str">
        <f>四年级总分</f>
        <v/>
      </c>
      <c r="AF1711" s="517" t="str">
        <f>四年级等级</f>
        <v/>
      </c>
    </row>
    <row r="1712" spans="1:32">
      <c r="A1712" s="476">
        <v>425</v>
      </c>
      <c r="B1712" s="477">
        <v>30</v>
      </c>
      <c r="C1712" s="632"/>
      <c r="D1712" s="633"/>
      <c r="E1712" s="632"/>
      <c r="F1712" s="625"/>
      <c r="G1712" s="608"/>
      <c r="H1712" s="475"/>
      <c r="I1712" s="613"/>
      <c r="J1712" s="614"/>
      <c r="K1712" s="614"/>
      <c r="L1712" s="615"/>
      <c r="M1712" s="644"/>
      <c r="N1712" s="505" t="str">
        <f>四年级BMI</f>
        <v/>
      </c>
      <c r="O1712" s="499" t="str">
        <f>四年级BMI等级</f>
        <v/>
      </c>
      <c r="P1712" s="500" t="str">
        <f>四年级BMI得分</f>
        <v/>
      </c>
      <c r="Q1712" s="515" t="str">
        <f>四年级肺活量得分</f>
        <v/>
      </c>
      <c r="R1712" s="512" t="str">
        <f>四年级等级</f>
        <v/>
      </c>
      <c r="S1712" s="516" t="str">
        <f>四年级50米跑得分</f>
        <v/>
      </c>
      <c r="T1712" s="517" t="str">
        <f>四年级等级</f>
        <v/>
      </c>
      <c r="U1712" s="516" t="str">
        <f>四年级坐位体前屈得分</f>
        <v/>
      </c>
      <c r="V1712" s="517" t="str">
        <f>四年级等级</f>
        <v/>
      </c>
      <c r="W1712" s="516" t="str">
        <f>四年级一分钟跳绳得分</f>
        <v/>
      </c>
      <c r="X1712" s="517" t="str">
        <f>四年级等级</f>
        <v/>
      </c>
      <c r="Y1712" s="515" t="str">
        <f>四年级仰卧起坐得分</f>
        <v/>
      </c>
      <c r="Z1712" s="518" t="str">
        <f>四年级等级</f>
        <v/>
      </c>
      <c r="AA1712" s="533"/>
      <c r="AB1712" s="515"/>
      <c r="AC1712" s="533" t="str">
        <f>四年级跳绳附加分</f>
        <v/>
      </c>
      <c r="AD1712" s="534" t="str">
        <f>四年级标准分</f>
        <v/>
      </c>
      <c r="AE1712" s="534" t="str">
        <f>四年级总分</f>
        <v/>
      </c>
      <c r="AF1712" s="517" t="str">
        <f>四年级等级</f>
        <v/>
      </c>
    </row>
    <row r="1713" spans="1:32">
      <c r="A1713" s="476">
        <v>425</v>
      </c>
      <c r="B1713" s="477">
        <v>31</v>
      </c>
      <c r="C1713" s="632"/>
      <c r="D1713" s="633"/>
      <c r="E1713" s="632"/>
      <c r="F1713" s="625"/>
      <c r="G1713" s="608"/>
      <c r="H1713" s="475"/>
      <c r="I1713" s="613"/>
      <c r="J1713" s="614"/>
      <c r="K1713" s="614"/>
      <c r="L1713" s="615"/>
      <c r="M1713" s="644"/>
      <c r="N1713" s="505" t="str">
        <f>四年级BMI</f>
        <v/>
      </c>
      <c r="O1713" s="499" t="str">
        <f>四年级BMI等级</f>
        <v/>
      </c>
      <c r="P1713" s="500" t="str">
        <f>四年级BMI得分</f>
        <v/>
      </c>
      <c r="Q1713" s="515" t="str">
        <f>四年级肺活量得分</f>
        <v/>
      </c>
      <c r="R1713" s="512" t="str">
        <f>四年级等级</f>
        <v/>
      </c>
      <c r="S1713" s="516" t="str">
        <f>四年级50米跑得分</f>
        <v/>
      </c>
      <c r="T1713" s="517" t="str">
        <f>四年级等级</f>
        <v/>
      </c>
      <c r="U1713" s="516" t="str">
        <f>四年级坐位体前屈得分</f>
        <v/>
      </c>
      <c r="V1713" s="517" t="str">
        <f>四年级等级</f>
        <v/>
      </c>
      <c r="W1713" s="516" t="str">
        <f>四年级一分钟跳绳得分</f>
        <v/>
      </c>
      <c r="X1713" s="517" t="str">
        <f>四年级等级</f>
        <v/>
      </c>
      <c r="Y1713" s="515" t="str">
        <f>四年级仰卧起坐得分</f>
        <v/>
      </c>
      <c r="Z1713" s="518" t="str">
        <f>四年级等级</f>
        <v/>
      </c>
      <c r="AA1713" s="533"/>
      <c r="AB1713" s="515"/>
      <c r="AC1713" s="533" t="str">
        <f>四年级跳绳附加分</f>
        <v/>
      </c>
      <c r="AD1713" s="534" t="str">
        <f>四年级标准分</f>
        <v/>
      </c>
      <c r="AE1713" s="534" t="str">
        <f>四年级总分</f>
        <v/>
      </c>
      <c r="AF1713" s="517" t="str">
        <f>四年级等级</f>
        <v/>
      </c>
    </row>
    <row r="1714" spans="1:32">
      <c r="A1714" s="476">
        <v>425</v>
      </c>
      <c r="B1714" s="477">
        <v>32</v>
      </c>
      <c r="C1714" s="632"/>
      <c r="D1714" s="633"/>
      <c r="E1714" s="632"/>
      <c r="F1714" s="625"/>
      <c r="G1714" s="608"/>
      <c r="H1714" s="475"/>
      <c r="I1714" s="613"/>
      <c r="J1714" s="614"/>
      <c r="K1714" s="614"/>
      <c r="L1714" s="615"/>
      <c r="M1714" s="644"/>
      <c r="N1714" s="505" t="str">
        <f>四年级BMI</f>
        <v/>
      </c>
      <c r="O1714" s="499" t="str">
        <f>四年级BMI等级</f>
        <v/>
      </c>
      <c r="P1714" s="500" t="str">
        <f>四年级BMI得分</f>
        <v/>
      </c>
      <c r="Q1714" s="515" t="str">
        <f>四年级肺活量得分</f>
        <v/>
      </c>
      <c r="R1714" s="512" t="str">
        <f>四年级等级</f>
        <v/>
      </c>
      <c r="S1714" s="516" t="str">
        <f>四年级50米跑得分</f>
        <v/>
      </c>
      <c r="T1714" s="517" t="str">
        <f>四年级等级</f>
        <v/>
      </c>
      <c r="U1714" s="516" t="str">
        <f>四年级坐位体前屈得分</f>
        <v/>
      </c>
      <c r="V1714" s="517" t="str">
        <f>四年级等级</f>
        <v/>
      </c>
      <c r="W1714" s="516" t="str">
        <f>四年级一分钟跳绳得分</f>
        <v/>
      </c>
      <c r="X1714" s="517" t="str">
        <f>四年级等级</f>
        <v/>
      </c>
      <c r="Y1714" s="515" t="str">
        <f>四年级仰卧起坐得分</f>
        <v/>
      </c>
      <c r="Z1714" s="518" t="str">
        <f>四年级等级</f>
        <v/>
      </c>
      <c r="AA1714" s="533"/>
      <c r="AB1714" s="515"/>
      <c r="AC1714" s="533" t="str">
        <f>四年级跳绳附加分</f>
        <v/>
      </c>
      <c r="AD1714" s="534" t="str">
        <f>四年级标准分</f>
        <v/>
      </c>
      <c r="AE1714" s="534" t="str">
        <f>四年级总分</f>
        <v/>
      </c>
      <c r="AF1714" s="517" t="str">
        <f>四年级等级</f>
        <v/>
      </c>
    </row>
    <row r="1715" spans="1:32">
      <c r="A1715" s="476">
        <v>425</v>
      </c>
      <c r="B1715" s="477">
        <v>33</v>
      </c>
      <c r="C1715" s="632"/>
      <c r="D1715" s="633"/>
      <c r="E1715" s="632"/>
      <c r="F1715" s="625"/>
      <c r="G1715" s="608"/>
      <c r="H1715" s="475"/>
      <c r="I1715" s="613"/>
      <c r="J1715" s="614"/>
      <c r="K1715" s="614"/>
      <c r="L1715" s="615"/>
      <c r="M1715" s="644"/>
      <c r="N1715" s="505" t="str">
        <f>四年级BMI</f>
        <v/>
      </c>
      <c r="O1715" s="499" t="str">
        <f>四年级BMI等级</f>
        <v/>
      </c>
      <c r="P1715" s="500" t="str">
        <f>四年级BMI得分</f>
        <v/>
      </c>
      <c r="Q1715" s="515" t="str">
        <f>四年级肺活量得分</f>
        <v/>
      </c>
      <c r="R1715" s="512" t="str">
        <f>四年级等级</f>
        <v/>
      </c>
      <c r="S1715" s="516" t="str">
        <f>四年级50米跑得分</f>
        <v/>
      </c>
      <c r="T1715" s="517" t="str">
        <f>四年级等级</f>
        <v/>
      </c>
      <c r="U1715" s="516" t="str">
        <f>四年级坐位体前屈得分</f>
        <v/>
      </c>
      <c r="V1715" s="517" t="str">
        <f>四年级等级</f>
        <v/>
      </c>
      <c r="W1715" s="516" t="str">
        <f>四年级一分钟跳绳得分</f>
        <v/>
      </c>
      <c r="X1715" s="517" t="str">
        <f>四年级等级</f>
        <v/>
      </c>
      <c r="Y1715" s="515" t="str">
        <f>四年级仰卧起坐得分</f>
        <v/>
      </c>
      <c r="Z1715" s="518" t="str">
        <f>四年级等级</f>
        <v/>
      </c>
      <c r="AA1715" s="533"/>
      <c r="AB1715" s="515"/>
      <c r="AC1715" s="533" t="str">
        <f>四年级跳绳附加分</f>
        <v/>
      </c>
      <c r="AD1715" s="534" t="str">
        <f>四年级标准分</f>
        <v/>
      </c>
      <c r="AE1715" s="534" t="str">
        <f>四年级总分</f>
        <v/>
      </c>
      <c r="AF1715" s="517" t="str">
        <f>四年级等级</f>
        <v/>
      </c>
    </row>
    <row r="1716" spans="1:32">
      <c r="A1716" s="476">
        <v>425</v>
      </c>
      <c r="B1716" s="477">
        <v>34</v>
      </c>
      <c r="C1716" s="632"/>
      <c r="D1716" s="633"/>
      <c r="E1716" s="632"/>
      <c r="F1716" s="625"/>
      <c r="G1716" s="608"/>
      <c r="H1716" s="475"/>
      <c r="I1716" s="613"/>
      <c r="J1716" s="614"/>
      <c r="K1716" s="614"/>
      <c r="L1716" s="615"/>
      <c r="M1716" s="644"/>
      <c r="N1716" s="505" t="str">
        <f>四年级BMI</f>
        <v/>
      </c>
      <c r="O1716" s="499" t="str">
        <f>四年级BMI等级</f>
        <v/>
      </c>
      <c r="P1716" s="500" t="str">
        <f>四年级BMI得分</f>
        <v/>
      </c>
      <c r="Q1716" s="515" t="str">
        <f>四年级肺活量得分</f>
        <v/>
      </c>
      <c r="R1716" s="512" t="str">
        <f>四年级等级</f>
        <v/>
      </c>
      <c r="S1716" s="516" t="str">
        <f>四年级50米跑得分</f>
        <v/>
      </c>
      <c r="T1716" s="517" t="str">
        <f>四年级等级</f>
        <v/>
      </c>
      <c r="U1716" s="516" t="str">
        <f>四年级坐位体前屈得分</f>
        <v/>
      </c>
      <c r="V1716" s="517" t="str">
        <f>四年级等级</f>
        <v/>
      </c>
      <c r="W1716" s="516" t="str">
        <f>四年级一分钟跳绳得分</f>
        <v/>
      </c>
      <c r="X1716" s="517" t="str">
        <f>四年级等级</f>
        <v/>
      </c>
      <c r="Y1716" s="515" t="str">
        <f>四年级仰卧起坐得分</f>
        <v/>
      </c>
      <c r="Z1716" s="518" t="str">
        <f>四年级等级</f>
        <v/>
      </c>
      <c r="AA1716" s="533"/>
      <c r="AB1716" s="515"/>
      <c r="AC1716" s="533" t="str">
        <f>四年级跳绳附加分</f>
        <v/>
      </c>
      <c r="AD1716" s="534" t="str">
        <f>四年级标准分</f>
        <v/>
      </c>
      <c r="AE1716" s="534" t="str">
        <f>四年级总分</f>
        <v/>
      </c>
      <c r="AF1716" s="517" t="str">
        <f>四年级等级</f>
        <v/>
      </c>
    </row>
    <row r="1717" spans="1:32">
      <c r="A1717" s="476">
        <v>425</v>
      </c>
      <c r="B1717" s="477">
        <v>35</v>
      </c>
      <c r="C1717" s="632"/>
      <c r="D1717" s="633"/>
      <c r="E1717" s="632"/>
      <c r="F1717" s="625"/>
      <c r="G1717" s="608"/>
      <c r="H1717" s="475"/>
      <c r="I1717" s="613"/>
      <c r="J1717" s="614"/>
      <c r="K1717" s="614"/>
      <c r="L1717" s="615"/>
      <c r="M1717" s="644"/>
      <c r="N1717" s="505" t="str">
        <f>四年级BMI</f>
        <v/>
      </c>
      <c r="O1717" s="499" t="str">
        <f>四年级BMI等级</f>
        <v/>
      </c>
      <c r="P1717" s="500" t="str">
        <f>四年级BMI得分</f>
        <v/>
      </c>
      <c r="Q1717" s="515" t="str">
        <f>四年级肺活量得分</f>
        <v/>
      </c>
      <c r="R1717" s="512" t="str">
        <f>四年级等级</f>
        <v/>
      </c>
      <c r="S1717" s="516" t="str">
        <f>四年级50米跑得分</f>
        <v/>
      </c>
      <c r="T1717" s="517" t="str">
        <f>四年级等级</f>
        <v/>
      </c>
      <c r="U1717" s="516" t="str">
        <f>四年级坐位体前屈得分</f>
        <v/>
      </c>
      <c r="V1717" s="517" t="str">
        <f>四年级等级</f>
        <v/>
      </c>
      <c r="W1717" s="516" t="str">
        <f>四年级一分钟跳绳得分</f>
        <v/>
      </c>
      <c r="X1717" s="517" t="str">
        <f>四年级等级</f>
        <v/>
      </c>
      <c r="Y1717" s="515" t="str">
        <f>四年级仰卧起坐得分</f>
        <v/>
      </c>
      <c r="Z1717" s="518" t="str">
        <f>四年级等级</f>
        <v/>
      </c>
      <c r="AA1717" s="533"/>
      <c r="AB1717" s="515"/>
      <c r="AC1717" s="533" t="str">
        <f>四年级跳绳附加分</f>
        <v/>
      </c>
      <c r="AD1717" s="534" t="str">
        <f>四年级标准分</f>
        <v/>
      </c>
      <c r="AE1717" s="534" t="str">
        <f>四年级总分</f>
        <v/>
      </c>
      <c r="AF1717" s="517" t="str">
        <f>四年级等级</f>
        <v/>
      </c>
    </row>
    <row r="1718" spans="1:32">
      <c r="A1718" s="476">
        <v>425</v>
      </c>
      <c r="B1718" s="477">
        <v>36</v>
      </c>
      <c r="C1718" s="632"/>
      <c r="D1718" s="633"/>
      <c r="E1718" s="632"/>
      <c r="F1718" s="625"/>
      <c r="G1718" s="608"/>
      <c r="H1718" s="475"/>
      <c r="I1718" s="613"/>
      <c r="J1718" s="614"/>
      <c r="K1718" s="614"/>
      <c r="L1718" s="615"/>
      <c r="M1718" s="644"/>
      <c r="N1718" s="505" t="str">
        <f>四年级BMI</f>
        <v/>
      </c>
      <c r="O1718" s="499" t="str">
        <f>四年级BMI等级</f>
        <v/>
      </c>
      <c r="P1718" s="500" t="str">
        <f>四年级BMI得分</f>
        <v/>
      </c>
      <c r="Q1718" s="515" t="str">
        <f>四年级肺活量得分</f>
        <v/>
      </c>
      <c r="R1718" s="512" t="str">
        <f>四年级等级</f>
        <v/>
      </c>
      <c r="S1718" s="516" t="str">
        <f>四年级50米跑得分</f>
        <v/>
      </c>
      <c r="T1718" s="517" t="str">
        <f>四年级等级</f>
        <v/>
      </c>
      <c r="U1718" s="516" t="str">
        <f>四年级坐位体前屈得分</f>
        <v/>
      </c>
      <c r="V1718" s="517" t="str">
        <f>四年级等级</f>
        <v/>
      </c>
      <c r="W1718" s="516" t="str">
        <f>四年级一分钟跳绳得分</f>
        <v/>
      </c>
      <c r="X1718" s="517" t="str">
        <f>四年级等级</f>
        <v/>
      </c>
      <c r="Y1718" s="515" t="str">
        <f>四年级仰卧起坐得分</f>
        <v/>
      </c>
      <c r="Z1718" s="518" t="str">
        <f>四年级等级</f>
        <v/>
      </c>
      <c r="AA1718" s="533"/>
      <c r="AB1718" s="515"/>
      <c r="AC1718" s="533" t="str">
        <f>四年级跳绳附加分</f>
        <v/>
      </c>
      <c r="AD1718" s="534" t="str">
        <f>四年级标准分</f>
        <v/>
      </c>
      <c r="AE1718" s="534" t="str">
        <f>四年级总分</f>
        <v/>
      </c>
      <c r="AF1718" s="517" t="str">
        <f>四年级等级</f>
        <v/>
      </c>
    </row>
    <row r="1719" spans="1:32">
      <c r="A1719" s="476">
        <v>425</v>
      </c>
      <c r="B1719" s="477">
        <v>37</v>
      </c>
      <c r="C1719" s="632"/>
      <c r="D1719" s="633"/>
      <c r="E1719" s="632"/>
      <c r="F1719" s="625"/>
      <c r="G1719" s="608"/>
      <c r="H1719" s="475"/>
      <c r="I1719" s="613"/>
      <c r="J1719" s="614"/>
      <c r="K1719" s="614"/>
      <c r="L1719" s="615"/>
      <c r="M1719" s="644"/>
      <c r="N1719" s="505" t="str">
        <f>四年级BMI</f>
        <v/>
      </c>
      <c r="O1719" s="499" t="str">
        <f>四年级BMI等级</f>
        <v/>
      </c>
      <c r="P1719" s="500" t="str">
        <f>四年级BMI得分</f>
        <v/>
      </c>
      <c r="Q1719" s="515" t="str">
        <f>四年级肺活量得分</f>
        <v/>
      </c>
      <c r="R1719" s="512" t="str">
        <f>四年级等级</f>
        <v/>
      </c>
      <c r="S1719" s="516" t="str">
        <f>四年级50米跑得分</f>
        <v/>
      </c>
      <c r="T1719" s="517" t="str">
        <f>四年级等级</f>
        <v/>
      </c>
      <c r="U1719" s="516" t="str">
        <f>四年级坐位体前屈得分</f>
        <v/>
      </c>
      <c r="V1719" s="517" t="str">
        <f>四年级等级</f>
        <v/>
      </c>
      <c r="W1719" s="516" t="str">
        <f>四年级一分钟跳绳得分</f>
        <v/>
      </c>
      <c r="X1719" s="517" t="str">
        <f>四年级等级</f>
        <v/>
      </c>
      <c r="Y1719" s="515" t="str">
        <f>四年级仰卧起坐得分</f>
        <v/>
      </c>
      <c r="Z1719" s="518" t="str">
        <f>四年级等级</f>
        <v/>
      </c>
      <c r="AA1719" s="533"/>
      <c r="AB1719" s="515"/>
      <c r="AC1719" s="533" t="str">
        <f>四年级跳绳附加分</f>
        <v/>
      </c>
      <c r="AD1719" s="534" t="str">
        <f>四年级标准分</f>
        <v/>
      </c>
      <c r="AE1719" s="534" t="str">
        <f>四年级总分</f>
        <v/>
      </c>
      <c r="AF1719" s="517" t="str">
        <f>四年级等级</f>
        <v/>
      </c>
    </row>
    <row r="1720" spans="1:32">
      <c r="A1720" s="476">
        <v>425</v>
      </c>
      <c r="B1720" s="477">
        <v>38</v>
      </c>
      <c r="C1720" s="632"/>
      <c r="D1720" s="633"/>
      <c r="E1720" s="632"/>
      <c r="F1720" s="625"/>
      <c r="G1720" s="608"/>
      <c r="H1720" s="475"/>
      <c r="I1720" s="613"/>
      <c r="J1720" s="614"/>
      <c r="K1720" s="614"/>
      <c r="L1720" s="615"/>
      <c r="M1720" s="644"/>
      <c r="N1720" s="505" t="str">
        <f>四年级BMI</f>
        <v/>
      </c>
      <c r="O1720" s="499" t="str">
        <f>四年级BMI等级</f>
        <v/>
      </c>
      <c r="P1720" s="500" t="str">
        <f>四年级BMI得分</f>
        <v/>
      </c>
      <c r="Q1720" s="515" t="str">
        <f>四年级肺活量得分</f>
        <v/>
      </c>
      <c r="R1720" s="512" t="str">
        <f>四年级等级</f>
        <v/>
      </c>
      <c r="S1720" s="516" t="str">
        <f>四年级50米跑得分</f>
        <v/>
      </c>
      <c r="T1720" s="517" t="str">
        <f>四年级等级</f>
        <v/>
      </c>
      <c r="U1720" s="516" t="str">
        <f>四年级坐位体前屈得分</f>
        <v/>
      </c>
      <c r="V1720" s="517" t="str">
        <f>四年级等级</f>
        <v/>
      </c>
      <c r="W1720" s="516" t="str">
        <f>四年级一分钟跳绳得分</f>
        <v/>
      </c>
      <c r="X1720" s="517" t="str">
        <f>四年级等级</f>
        <v/>
      </c>
      <c r="Y1720" s="515" t="str">
        <f>四年级仰卧起坐得分</f>
        <v/>
      </c>
      <c r="Z1720" s="518" t="str">
        <f>四年级等级</f>
        <v/>
      </c>
      <c r="AA1720" s="533"/>
      <c r="AB1720" s="515"/>
      <c r="AC1720" s="533" t="str">
        <f>四年级跳绳附加分</f>
        <v/>
      </c>
      <c r="AD1720" s="534" t="str">
        <f>四年级标准分</f>
        <v/>
      </c>
      <c r="AE1720" s="534" t="str">
        <f>四年级总分</f>
        <v/>
      </c>
      <c r="AF1720" s="517" t="str">
        <f>四年级等级</f>
        <v/>
      </c>
    </row>
    <row r="1721" spans="1:32">
      <c r="A1721" s="476">
        <v>425</v>
      </c>
      <c r="B1721" s="477">
        <v>39</v>
      </c>
      <c r="C1721" s="632"/>
      <c r="D1721" s="633"/>
      <c r="E1721" s="632"/>
      <c r="F1721" s="625"/>
      <c r="G1721" s="608"/>
      <c r="H1721" s="475"/>
      <c r="I1721" s="613"/>
      <c r="J1721" s="614"/>
      <c r="K1721" s="614"/>
      <c r="L1721" s="615"/>
      <c r="M1721" s="644"/>
      <c r="N1721" s="505" t="str">
        <f>四年级BMI</f>
        <v/>
      </c>
      <c r="O1721" s="499" t="str">
        <f>四年级BMI等级</f>
        <v/>
      </c>
      <c r="P1721" s="500" t="str">
        <f>四年级BMI得分</f>
        <v/>
      </c>
      <c r="Q1721" s="515" t="str">
        <f>四年级肺活量得分</f>
        <v/>
      </c>
      <c r="R1721" s="512" t="str">
        <f>四年级等级</f>
        <v/>
      </c>
      <c r="S1721" s="516" t="str">
        <f>四年级50米跑得分</f>
        <v/>
      </c>
      <c r="T1721" s="517" t="str">
        <f>四年级等级</f>
        <v/>
      </c>
      <c r="U1721" s="516" t="str">
        <f>四年级坐位体前屈得分</f>
        <v/>
      </c>
      <c r="V1721" s="517" t="str">
        <f>四年级等级</f>
        <v/>
      </c>
      <c r="W1721" s="516" t="str">
        <f>四年级一分钟跳绳得分</f>
        <v/>
      </c>
      <c r="X1721" s="517" t="str">
        <f>四年级等级</f>
        <v/>
      </c>
      <c r="Y1721" s="515" t="str">
        <f>四年级仰卧起坐得分</f>
        <v/>
      </c>
      <c r="Z1721" s="518" t="str">
        <f>四年级等级</f>
        <v/>
      </c>
      <c r="AA1721" s="533"/>
      <c r="AB1721" s="515"/>
      <c r="AC1721" s="533" t="str">
        <f>四年级跳绳附加分</f>
        <v/>
      </c>
      <c r="AD1721" s="534" t="str">
        <f>四年级标准分</f>
        <v/>
      </c>
      <c r="AE1721" s="534" t="str">
        <f>四年级总分</f>
        <v/>
      </c>
      <c r="AF1721" s="517" t="str">
        <f>四年级等级</f>
        <v/>
      </c>
    </row>
    <row r="1722" spans="1:32">
      <c r="A1722" s="476">
        <v>425</v>
      </c>
      <c r="B1722" s="477">
        <v>40</v>
      </c>
      <c r="C1722" s="632"/>
      <c r="D1722" s="633"/>
      <c r="E1722" s="632"/>
      <c r="F1722" s="625"/>
      <c r="G1722" s="608"/>
      <c r="H1722" s="475"/>
      <c r="I1722" s="613"/>
      <c r="J1722" s="614"/>
      <c r="K1722" s="614"/>
      <c r="L1722" s="615"/>
      <c r="M1722" s="644"/>
      <c r="N1722" s="505" t="str">
        <f>四年级BMI</f>
        <v/>
      </c>
      <c r="O1722" s="499" t="str">
        <f>四年级BMI等级</f>
        <v/>
      </c>
      <c r="P1722" s="500" t="str">
        <f>四年级BMI得分</f>
        <v/>
      </c>
      <c r="Q1722" s="515" t="str">
        <f>四年级肺活量得分</f>
        <v/>
      </c>
      <c r="R1722" s="512" t="str">
        <f>四年级等级</f>
        <v/>
      </c>
      <c r="S1722" s="516" t="str">
        <f>四年级50米跑得分</f>
        <v/>
      </c>
      <c r="T1722" s="517" t="str">
        <f>四年级等级</f>
        <v/>
      </c>
      <c r="U1722" s="516" t="str">
        <f>四年级坐位体前屈得分</f>
        <v/>
      </c>
      <c r="V1722" s="517" t="str">
        <f>四年级等级</f>
        <v/>
      </c>
      <c r="W1722" s="516" t="str">
        <f>四年级一分钟跳绳得分</f>
        <v/>
      </c>
      <c r="X1722" s="517" t="str">
        <f>四年级等级</f>
        <v/>
      </c>
      <c r="Y1722" s="515" t="str">
        <f>四年级仰卧起坐得分</f>
        <v/>
      </c>
      <c r="Z1722" s="518" t="str">
        <f>四年级等级</f>
        <v/>
      </c>
      <c r="AA1722" s="533"/>
      <c r="AB1722" s="515"/>
      <c r="AC1722" s="533" t="str">
        <f>四年级跳绳附加分</f>
        <v/>
      </c>
      <c r="AD1722" s="534" t="str">
        <f>四年级标准分</f>
        <v/>
      </c>
      <c r="AE1722" s="534" t="str">
        <f>四年级总分</f>
        <v/>
      </c>
      <c r="AF1722" s="517" t="str">
        <f>四年级等级</f>
        <v/>
      </c>
    </row>
    <row r="1723" spans="1:32">
      <c r="A1723" s="476">
        <v>425</v>
      </c>
      <c r="B1723" s="477">
        <v>41</v>
      </c>
      <c r="C1723" s="632"/>
      <c r="D1723" s="633"/>
      <c r="E1723" s="632"/>
      <c r="F1723" s="625"/>
      <c r="G1723" s="608"/>
      <c r="H1723" s="475"/>
      <c r="I1723" s="613"/>
      <c r="J1723" s="614"/>
      <c r="K1723" s="614"/>
      <c r="L1723" s="615"/>
      <c r="M1723" s="644"/>
      <c r="N1723" s="505" t="str">
        <f>四年级BMI</f>
        <v/>
      </c>
      <c r="O1723" s="499" t="str">
        <f>四年级BMI等级</f>
        <v/>
      </c>
      <c r="P1723" s="500" t="str">
        <f>四年级BMI得分</f>
        <v/>
      </c>
      <c r="Q1723" s="515" t="str">
        <f>四年级肺活量得分</f>
        <v/>
      </c>
      <c r="R1723" s="512" t="str">
        <f>四年级等级</f>
        <v/>
      </c>
      <c r="S1723" s="516" t="str">
        <f>四年级50米跑得分</f>
        <v/>
      </c>
      <c r="T1723" s="517" t="str">
        <f>四年级等级</f>
        <v/>
      </c>
      <c r="U1723" s="516" t="str">
        <f>四年级坐位体前屈得分</f>
        <v/>
      </c>
      <c r="V1723" s="517" t="str">
        <f>四年级等级</f>
        <v/>
      </c>
      <c r="W1723" s="516" t="str">
        <f>四年级一分钟跳绳得分</f>
        <v/>
      </c>
      <c r="X1723" s="517" t="str">
        <f>四年级等级</f>
        <v/>
      </c>
      <c r="Y1723" s="515" t="str">
        <f>四年级仰卧起坐得分</f>
        <v/>
      </c>
      <c r="Z1723" s="518" t="str">
        <f>四年级等级</f>
        <v/>
      </c>
      <c r="AA1723" s="533"/>
      <c r="AB1723" s="515"/>
      <c r="AC1723" s="533" t="str">
        <f>四年级跳绳附加分</f>
        <v/>
      </c>
      <c r="AD1723" s="534" t="str">
        <f>四年级标准分</f>
        <v/>
      </c>
      <c r="AE1723" s="534" t="str">
        <f>四年级总分</f>
        <v/>
      </c>
      <c r="AF1723" s="517" t="str">
        <f>四年级等级</f>
        <v/>
      </c>
    </row>
    <row r="1724" spans="1:32">
      <c r="A1724" s="476">
        <v>425</v>
      </c>
      <c r="B1724" s="477">
        <v>42</v>
      </c>
      <c r="C1724" s="632"/>
      <c r="D1724" s="633"/>
      <c r="E1724" s="632"/>
      <c r="F1724" s="625"/>
      <c r="G1724" s="608"/>
      <c r="H1724" s="475"/>
      <c r="I1724" s="613"/>
      <c r="J1724" s="614"/>
      <c r="K1724" s="614"/>
      <c r="L1724" s="615"/>
      <c r="M1724" s="644"/>
      <c r="N1724" s="505" t="str">
        <f>四年级BMI</f>
        <v/>
      </c>
      <c r="O1724" s="499" t="str">
        <f>四年级BMI等级</f>
        <v/>
      </c>
      <c r="P1724" s="500" t="str">
        <f>四年级BMI得分</f>
        <v/>
      </c>
      <c r="Q1724" s="515" t="str">
        <f>四年级肺活量得分</f>
        <v/>
      </c>
      <c r="R1724" s="512" t="str">
        <f>四年级等级</f>
        <v/>
      </c>
      <c r="S1724" s="516" t="str">
        <f>四年级50米跑得分</f>
        <v/>
      </c>
      <c r="T1724" s="517" t="str">
        <f>四年级等级</f>
        <v/>
      </c>
      <c r="U1724" s="516" t="str">
        <f>四年级坐位体前屈得分</f>
        <v/>
      </c>
      <c r="V1724" s="517" t="str">
        <f>四年级等级</f>
        <v/>
      </c>
      <c r="W1724" s="516" t="str">
        <f>四年级一分钟跳绳得分</f>
        <v/>
      </c>
      <c r="X1724" s="517" t="str">
        <f>四年级等级</f>
        <v/>
      </c>
      <c r="Y1724" s="515" t="str">
        <f>四年级仰卧起坐得分</f>
        <v/>
      </c>
      <c r="Z1724" s="518" t="str">
        <f>四年级等级</f>
        <v/>
      </c>
      <c r="AA1724" s="533"/>
      <c r="AB1724" s="515"/>
      <c r="AC1724" s="533" t="str">
        <f>四年级跳绳附加分</f>
        <v/>
      </c>
      <c r="AD1724" s="534" t="str">
        <f>四年级标准分</f>
        <v/>
      </c>
      <c r="AE1724" s="534" t="str">
        <f>四年级总分</f>
        <v/>
      </c>
      <c r="AF1724" s="517" t="str">
        <f>四年级等级</f>
        <v/>
      </c>
    </row>
    <row r="1725" spans="1:32">
      <c r="A1725" s="476">
        <v>425</v>
      </c>
      <c r="B1725" s="477">
        <v>43</v>
      </c>
      <c r="C1725" s="632"/>
      <c r="D1725" s="633"/>
      <c r="E1725" s="632"/>
      <c r="F1725" s="625"/>
      <c r="G1725" s="608"/>
      <c r="H1725" s="475"/>
      <c r="I1725" s="613"/>
      <c r="J1725" s="614"/>
      <c r="K1725" s="614"/>
      <c r="L1725" s="615"/>
      <c r="M1725" s="644"/>
      <c r="N1725" s="505" t="str">
        <f>四年级BMI</f>
        <v/>
      </c>
      <c r="O1725" s="499" t="str">
        <f>四年级BMI等级</f>
        <v/>
      </c>
      <c r="P1725" s="500" t="str">
        <f>四年级BMI得分</f>
        <v/>
      </c>
      <c r="Q1725" s="515" t="str">
        <f>四年级肺活量得分</f>
        <v/>
      </c>
      <c r="R1725" s="512" t="str">
        <f>四年级等级</f>
        <v/>
      </c>
      <c r="S1725" s="516" t="str">
        <f>四年级50米跑得分</f>
        <v/>
      </c>
      <c r="T1725" s="517" t="str">
        <f>四年级等级</f>
        <v/>
      </c>
      <c r="U1725" s="516" t="str">
        <f>四年级坐位体前屈得分</f>
        <v/>
      </c>
      <c r="V1725" s="517" t="str">
        <f>四年级等级</f>
        <v/>
      </c>
      <c r="W1725" s="516" t="str">
        <f>四年级一分钟跳绳得分</f>
        <v/>
      </c>
      <c r="X1725" s="517" t="str">
        <f>四年级等级</f>
        <v/>
      </c>
      <c r="Y1725" s="515" t="str">
        <f>四年级仰卧起坐得分</f>
        <v/>
      </c>
      <c r="Z1725" s="518" t="str">
        <f>四年级等级</f>
        <v/>
      </c>
      <c r="AA1725" s="533"/>
      <c r="AB1725" s="515"/>
      <c r="AC1725" s="533" t="str">
        <f>四年级跳绳附加分</f>
        <v/>
      </c>
      <c r="AD1725" s="534" t="str">
        <f>四年级标准分</f>
        <v/>
      </c>
      <c r="AE1725" s="534" t="str">
        <f>四年级总分</f>
        <v/>
      </c>
      <c r="AF1725" s="517" t="str">
        <f>四年级等级</f>
        <v/>
      </c>
    </row>
    <row r="1726" spans="1:32">
      <c r="A1726" s="476">
        <v>425</v>
      </c>
      <c r="B1726" s="477">
        <v>44</v>
      </c>
      <c r="C1726" s="632"/>
      <c r="D1726" s="633"/>
      <c r="E1726" s="632"/>
      <c r="F1726" s="625"/>
      <c r="G1726" s="608"/>
      <c r="H1726" s="475"/>
      <c r="I1726" s="613"/>
      <c r="J1726" s="614"/>
      <c r="K1726" s="614"/>
      <c r="L1726" s="615"/>
      <c r="M1726" s="644"/>
      <c r="N1726" s="505" t="str">
        <f>四年级BMI</f>
        <v/>
      </c>
      <c r="O1726" s="499" t="str">
        <f>四年级BMI等级</f>
        <v/>
      </c>
      <c r="P1726" s="500" t="str">
        <f>四年级BMI得分</f>
        <v/>
      </c>
      <c r="Q1726" s="515" t="str">
        <f>四年级肺活量得分</f>
        <v/>
      </c>
      <c r="R1726" s="512" t="str">
        <f>四年级等级</f>
        <v/>
      </c>
      <c r="S1726" s="516" t="str">
        <f>四年级50米跑得分</f>
        <v/>
      </c>
      <c r="T1726" s="517" t="str">
        <f>四年级等级</f>
        <v/>
      </c>
      <c r="U1726" s="516" t="str">
        <f>四年级坐位体前屈得分</f>
        <v/>
      </c>
      <c r="V1726" s="517" t="str">
        <f>四年级等级</f>
        <v/>
      </c>
      <c r="W1726" s="516" t="str">
        <f>四年级一分钟跳绳得分</f>
        <v/>
      </c>
      <c r="X1726" s="517" t="str">
        <f>四年级等级</f>
        <v/>
      </c>
      <c r="Y1726" s="515" t="str">
        <f>四年级仰卧起坐得分</f>
        <v/>
      </c>
      <c r="Z1726" s="518" t="str">
        <f>四年级等级</f>
        <v/>
      </c>
      <c r="AA1726" s="533"/>
      <c r="AB1726" s="515"/>
      <c r="AC1726" s="533" t="str">
        <f>四年级跳绳附加分</f>
        <v/>
      </c>
      <c r="AD1726" s="534" t="str">
        <f>四年级标准分</f>
        <v/>
      </c>
      <c r="AE1726" s="534" t="str">
        <f>四年级总分</f>
        <v/>
      </c>
      <c r="AF1726" s="517" t="str">
        <f>四年级等级</f>
        <v/>
      </c>
    </row>
    <row r="1727" spans="1:32">
      <c r="A1727" s="476">
        <v>425</v>
      </c>
      <c r="B1727" s="477">
        <v>45</v>
      </c>
      <c r="C1727" s="632"/>
      <c r="D1727" s="633"/>
      <c r="E1727" s="632"/>
      <c r="F1727" s="625"/>
      <c r="G1727" s="608"/>
      <c r="H1727" s="475"/>
      <c r="I1727" s="613"/>
      <c r="J1727" s="614"/>
      <c r="K1727" s="614"/>
      <c r="L1727" s="615"/>
      <c r="M1727" s="644"/>
      <c r="N1727" s="505" t="str">
        <f>四年级BMI</f>
        <v/>
      </c>
      <c r="O1727" s="499" t="str">
        <f>四年级BMI等级</f>
        <v/>
      </c>
      <c r="P1727" s="500" t="str">
        <f>四年级BMI得分</f>
        <v/>
      </c>
      <c r="Q1727" s="515" t="str">
        <f>四年级肺活量得分</f>
        <v/>
      </c>
      <c r="R1727" s="512" t="str">
        <f>四年级等级</f>
        <v/>
      </c>
      <c r="S1727" s="516" t="str">
        <f>四年级50米跑得分</f>
        <v/>
      </c>
      <c r="T1727" s="517" t="str">
        <f>四年级等级</f>
        <v/>
      </c>
      <c r="U1727" s="516" t="str">
        <f>四年级坐位体前屈得分</f>
        <v/>
      </c>
      <c r="V1727" s="517" t="str">
        <f>四年级等级</f>
        <v/>
      </c>
      <c r="W1727" s="516" t="str">
        <f>四年级一分钟跳绳得分</f>
        <v/>
      </c>
      <c r="X1727" s="517" t="str">
        <f>四年级等级</f>
        <v/>
      </c>
      <c r="Y1727" s="515" t="str">
        <f>四年级仰卧起坐得分</f>
        <v/>
      </c>
      <c r="Z1727" s="518" t="str">
        <f>四年级等级</f>
        <v/>
      </c>
      <c r="AA1727" s="533"/>
      <c r="AB1727" s="515"/>
      <c r="AC1727" s="533" t="str">
        <f>四年级跳绳附加分</f>
        <v/>
      </c>
      <c r="AD1727" s="534" t="str">
        <f>四年级标准分</f>
        <v/>
      </c>
      <c r="AE1727" s="534" t="str">
        <f>四年级总分</f>
        <v/>
      </c>
      <c r="AF1727" s="517" t="str">
        <f>四年级等级</f>
        <v/>
      </c>
    </row>
    <row r="1728" spans="1:32">
      <c r="A1728" s="476">
        <v>425</v>
      </c>
      <c r="B1728" s="477">
        <v>46</v>
      </c>
      <c r="C1728" s="632"/>
      <c r="D1728" s="633"/>
      <c r="E1728" s="632"/>
      <c r="F1728" s="625"/>
      <c r="G1728" s="608"/>
      <c r="H1728" s="475"/>
      <c r="I1728" s="613"/>
      <c r="J1728" s="614"/>
      <c r="K1728" s="614"/>
      <c r="L1728" s="615"/>
      <c r="M1728" s="644"/>
      <c r="N1728" s="505" t="str">
        <f>四年级BMI</f>
        <v/>
      </c>
      <c r="O1728" s="499" t="str">
        <f>四年级BMI等级</f>
        <v/>
      </c>
      <c r="P1728" s="500" t="str">
        <f>四年级BMI得分</f>
        <v/>
      </c>
      <c r="Q1728" s="515" t="str">
        <f>四年级肺活量得分</f>
        <v/>
      </c>
      <c r="R1728" s="512" t="str">
        <f>四年级等级</f>
        <v/>
      </c>
      <c r="S1728" s="516" t="str">
        <f>四年级50米跑得分</f>
        <v/>
      </c>
      <c r="T1728" s="517" t="str">
        <f>四年级等级</f>
        <v/>
      </c>
      <c r="U1728" s="516" t="str">
        <f>四年级坐位体前屈得分</f>
        <v/>
      </c>
      <c r="V1728" s="517" t="str">
        <f>四年级等级</f>
        <v/>
      </c>
      <c r="W1728" s="516" t="str">
        <f>四年级一分钟跳绳得分</f>
        <v/>
      </c>
      <c r="X1728" s="517" t="str">
        <f>四年级等级</f>
        <v/>
      </c>
      <c r="Y1728" s="515" t="str">
        <f>四年级仰卧起坐得分</f>
        <v/>
      </c>
      <c r="Z1728" s="518" t="str">
        <f>四年级等级</f>
        <v/>
      </c>
      <c r="AA1728" s="533"/>
      <c r="AB1728" s="515"/>
      <c r="AC1728" s="533" t="str">
        <f>四年级跳绳附加分</f>
        <v/>
      </c>
      <c r="AD1728" s="534" t="str">
        <f>四年级标准分</f>
        <v/>
      </c>
      <c r="AE1728" s="534" t="str">
        <f>四年级总分</f>
        <v/>
      </c>
      <c r="AF1728" s="517" t="str">
        <f>四年级等级</f>
        <v/>
      </c>
    </row>
    <row r="1729" spans="1:32">
      <c r="A1729" s="476">
        <v>425</v>
      </c>
      <c r="B1729" s="477">
        <v>47</v>
      </c>
      <c r="C1729" s="632"/>
      <c r="D1729" s="633"/>
      <c r="E1729" s="632"/>
      <c r="F1729" s="625"/>
      <c r="G1729" s="608"/>
      <c r="H1729" s="475"/>
      <c r="I1729" s="613"/>
      <c r="J1729" s="614"/>
      <c r="K1729" s="614"/>
      <c r="L1729" s="615"/>
      <c r="M1729" s="644"/>
      <c r="N1729" s="505" t="str">
        <f>四年级BMI</f>
        <v/>
      </c>
      <c r="O1729" s="499" t="str">
        <f>四年级BMI等级</f>
        <v/>
      </c>
      <c r="P1729" s="500" t="str">
        <f>四年级BMI得分</f>
        <v/>
      </c>
      <c r="Q1729" s="515" t="str">
        <f>四年级肺活量得分</f>
        <v/>
      </c>
      <c r="R1729" s="512" t="str">
        <f>四年级等级</f>
        <v/>
      </c>
      <c r="S1729" s="516" t="str">
        <f>四年级50米跑得分</f>
        <v/>
      </c>
      <c r="T1729" s="517" t="str">
        <f>四年级等级</f>
        <v/>
      </c>
      <c r="U1729" s="516" t="str">
        <f>四年级坐位体前屈得分</f>
        <v/>
      </c>
      <c r="V1729" s="517" t="str">
        <f>四年级等级</f>
        <v/>
      </c>
      <c r="W1729" s="516" t="str">
        <f>四年级一分钟跳绳得分</f>
        <v/>
      </c>
      <c r="X1729" s="517" t="str">
        <f>四年级等级</f>
        <v/>
      </c>
      <c r="Y1729" s="515" t="str">
        <f>四年级仰卧起坐得分</f>
        <v/>
      </c>
      <c r="Z1729" s="518" t="str">
        <f>四年级等级</f>
        <v/>
      </c>
      <c r="AA1729" s="533"/>
      <c r="AB1729" s="515"/>
      <c r="AC1729" s="533" t="str">
        <f>四年级跳绳附加分</f>
        <v/>
      </c>
      <c r="AD1729" s="534" t="str">
        <f>四年级标准分</f>
        <v/>
      </c>
      <c r="AE1729" s="534" t="str">
        <f>四年级总分</f>
        <v/>
      </c>
      <c r="AF1729" s="517" t="str">
        <f>四年级等级</f>
        <v/>
      </c>
    </row>
    <row r="1730" spans="1:32">
      <c r="A1730" s="476">
        <v>425</v>
      </c>
      <c r="B1730" s="477">
        <v>48</v>
      </c>
      <c r="C1730" s="632"/>
      <c r="D1730" s="633"/>
      <c r="E1730" s="632"/>
      <c r="F1730" s="625"/>
      <c r="G1730" s="608"/>
      <c r="H1730" s="475"/>
      <c r="I1730" s="613"/>
      <c r="J1730" s="614"/>
      <c r="K1730" s="614"/>
      <c r="L1730" s="615"/>
      <c r="M1730" s="644"/>
      <c r="N1730" s="505" t="str">
        <f>四年级BMI</f>
        <v/>
      </c>
      <c r="O1730" s="499" t="str">
        <f>四年级BMI等级</f>
        <v/>
      </c>
      <c r="P1730" s="500" t="str">
        <f>四年级BMI得分</f>
        <v/>
      </c>
      <c r="Q1730" s="515" t="str">
        <f>四年级肺活量得分</f>
        <v/>
      </c>
      <c r="R1730" s="512" t="str">
        <f>四年级等级</f>
        <v/>
      </c>
      <c r="S1730" s="516" t="str">
        <f>四年级50米跑得分</f>
        <v/>
      </c>
      <c r="T1730" s="517" t="str">
        <f>四年级等级</f>
        <v/>
      </c>
      <c r="U1730" s="516" t="str">
        <f>四年级坐位体前屈得分</f>
        <v/>
      </c>
      <c r="V1730" s="517" t="str">
        <f>四年级等级</f>
        <v/>
      </c>
      <c r="W1730" s="516" t="str">
        <f>四年级一分钟跳绳得分</f>
        <v/>
      </c>
      <c r="X1730" s="517" t="str">
        <f>四年级等级</f>
        <v/>
      </c>
      <c r="Y1730" s="515" t="str">
        <f>四年级仰卧起坐得分</f>
        <v/>
      </c>
      <c r="Z1730" s="518" t="str">
        <f>四年级等级</f>
        <v/>
      </c>
      <c r="AA1730" s="533"/>
      <c r="AB1730" s="515"/>
      <c r="AC1730" s="533" t="str">
        <f>四年级跳绳附加分</f>
        <v/>
      </c>
      <c r="AD1730" s="534" t="str">
        <f>四年级标准分</f>
        <v/>
      </c>
      <c r="AE1730" s="534" t="str">
        <f>四年级总分</f>
        <v/>
      </c>
      <c r="AF1730" s="517" t="str">
        <f>四年级等级</f>
        <v/>
      </c>
    </row>
    <row r="1731" spans="1:32">
      <c r="A1731" s="476">
        <v>425</v>
      </c>
      <c r="B1731" s="477">
        <v>49</v>
      </c>
      <c r="C1731" s="632"/>
      <c r="D1731" s="633"/>
      <c r="E1731" s="632"/>
      <c r="F1731" s="625"/>
      <c r="G1731" s="608"/>
      <c r="H1731" s="475"/>
      <c r="I1731" s="613"/>
      <c r="J1731" s="614"/>
      <c r="K1731" s="614"/>
      <c r="L1731" s="615"/>
      <c r="M1731" s="644"/>
      <c r="N1731" s="505" t="str">
        <f>四年级BMI</f>
        <v/>
      </c>
      <c r="O1731" s="499" t="str">
        <f>四年级BMI等级</f>
        <v/>
      </c>
      <c r="P1731" s="500" t="str">
        <f>四年级BMI得分</f>
        <v/>
      </c>
      <c r="Q1731" s="515" t="str">
        <f>四年级肺活量得分</f>
        <v/>
      </c>
      <c r="R1731" s="512" t="str">
        <f>四年级等级</f>
        <v/>
      </c>
      <c r="S1731" s="516" t="str">
        <f>四年级50米跑得分</f>
        <v/>
      </c>
      <c r="T1731" s="517" t="str">
        <f>四年级等级</f>
        <v/>
      </c>
      <c r="U1731" s="516" t="str">
        <f>四年级坐位体前屈得分</f>
        <v/>
      </c>
      <c r="V1731" s="517" t="str">
        <f>四年级等级</f>
        <v/>
      </c>
      <c r="W1731" s="516" t="str">
        <f>四年级一分钟跳绳得分</f>
        <v/>
      </c>
      <c r="X1731" s="517" t="str">
        <f>四年级等级</f>
        <v/>
      </c>
      <c r="Y1731" s="515" t="str">
        <f>四年级仰卧起坐得分</f>
        <v/>
      </c>
      <c r="Z1731" s="518" t="str">
        <f>四年级等级</f>
        <v/>
      </c>
      <c r="AA1731" s="533"/>
      <c r="AB1731" s="515"/>
      <c r="AC1731" s="533" t="str">
        <f>四年级跳绳附加分</f>
        <v/>
      </c>
      <c r="AD1731" s="534" t="str">
        <f>四年级标准分</f>
        <v/>
      </c>
      <c r="AE1731" s="534" t="str">
        <f>四年级总分</f>
        <v/>
      </c>
      <c r="AF1731" s="517" t="str">
        <f>四年级等级</f>
        <v/>
      </c>
    </row>
    <row r="1732" spans="1:32">
      <c r="A1732" s="476">
        <v>425</v>
      </c>
      <c r="B1732" s="477">
        <v>50</v>
      </c>
      <c r="C1732" s="632"/>
      <c r="D1732" s="633"/>
      <c r="E1732" s="632"/>
      <c r="F1732" s="625"/>
      <c r="G1732" s="608"/>
      <c r="H1732" s="475"/>
      <c r="I1732" s="613"/>
      <c r="J1732" s="614"/>
      <c r="K1732" s="614"/>
      <c r="L1732" s="615"/>
      <c r="M1732" s="644"/>
      <c r="N1732" s="505" t="str">
        <f>四年级BMI</f>
        <v/>
      </c>
      <c r="O1732" s="499" t="str">
        <f>四年级BMI等级</f>
        <v/>
      </c>
      <c r="P1732" s="500" t="str">
        <f>四年级BMI得分</f>
        <v/>
      </c>
      <c r="Q1732" s="515" t="str">
        <f>四年级肺活量得分</f>
        <v/>
      </c>
      <c r="R1732" s="512" t="str">
        <f>四年级等级</f>
        <v/>
      </c>
      <c r="S1732" s="516" t="str">
        <f>四年级50米跑得分</f>
        <v/>
      </c>
      <c r="T1732" s="517" t="str">
        <f>四年级等级</f>
        <v/>
      </c>
      <c r="U1732" s="516" t="str">
        <f>四年级坐位体前屈得分</f>
        <v/>
      </c>
      <c r="V1732" s="517" t="str">
        <f>四年级等级</f>
        <v/>
      </c>
      <c r="W1732" s="516" t="str">
        <f>四年级一分钟跳绳得分</f>
        <v/>
      </c>
      <c r="X1732" s="517" t="str">
        <f>四年级等级</f>
        <v/>
      </c>
      <c r="Y1732" s="515" t="str">
        <f>四年级仰卧起坐得分</f>
        <v/>
      </c>
      <c r="Z1732" s="518" t="str">
        <f>四年级等级</f>
        <v/>
      </c>
      <c r="AA1732" s="533"/>
      <c r="AB1732" s="515"/>
      <c r="AC1732" s="533" t="str">
        <f>四年级跳绳附加分</f>
        <v/>
      </c>
      <c r="AD1732" s="534" t="str">
        <f>四年级标准分</f>
        <v/>
      </c>
      <c r="AE1732" s="534" t="str">
        <f>四年级总分</f>
        <v/>
      </c>
      <c r="AF1732" s="517" t="str">
        <f>四年级等级</f>
        <v/>
      </c>
    </row>
    <row r="1733" spans="1:32">
      <c r="A1733" s="476">
        <v>425</v>
      </c>
      <c r="B1733" s="477">
        <v>51</v>
      </c>
      <c r="C1733" s="632"/>
      <c r="D1733" s="633"/>
      <c r="E1733" s="632"/>
      <c r="F1733" s="625"/>
      <c r="G1733" s="608"/>
      <c r="H1733" s="475"/>
      <c r="I1733" s="613"/>
      <c r="J1733" s="614"/>
      <c r="K1733" s="614"/>
      <c r="L1733" s="615"/>
      <c r="M1733" s="644"/>
      <c r="N1733" s="505" t="str">
        <f>四年级BMI</f>
        <v/>
      </c>
      <c r="O1733" s="499" t="str">
        <f>四年级BMI等级</f>
        <v/>
      </c>
      <c r="P1733" s="500" t="str">
        <f>四年级BMI得分</f>
        <v/>
      </c>
      <c r="Q1733" s="515" t="str">
        <f>四年级肺活量得分</f>
        <v/>
      </c>
      <c r="R1733" s="512" t="str">
        <f>四年级等级</f>
        <v/>
      </c>
      <c r="S1733" s="516" t="str">
        <f>四年级50米跑得分</f>
        <v/>
      </c>
      <c r="T1733" s="517" t="str">
        <f>四年级等级</f>
        <v/>
      </c>
      <c r="U1733" s="516" t="str">
        <f>四年级坐位体前屈得分</f>
        <v/>
      </c>
      <c r="V1733" s="517" t="str">
        <f>四年级等级</f>
        <v/>
      </c>
      <c r="W1733" s="516" t="str">
        <f>四年级一分钟跳绳得分</f>
        <v/>
      </c>
      <c r="X1733" s="517" t="str">
        <f>四年级等级</f>
        <v/>
      </c>
      <c r="Y1733" s="515" t="str">
        <f>四年级仰卧起坐得分</f>
        <v/>
      </c>
      <c r="Z1733" s="518" t="str">
        <f>四年级等级</f>
        <v/>
      </c>
      <c r="AA1733" s="533"/>
      <c r="AB1733" s="515"/>
      <c r="AC1733" s="533" t="str">
        <f>四年级跳绳附加分</f>
        <v/>
      </c>
      <c r="AD1733" s="534" t="str">
        <f>四年级标准分</f>
        <v/>
      </c>
      <c r="AE1733" s="534" t="str">
        <f>四年级总分</f>
        <v/>
      </c>
      <c r="AF1733" s="517" t="str">
        <f>四年级等级</f>
        <v/>
      </c>
    </row>
    <row r="1734" spans="1:32">
      <c r="A1734" s="476">
        <v>425</v>
      </c>
      <c r="B1734" s="477">
        <v>52</v>
      </c>
      <c r="C1734" s="632"/>
      <c r="D1734" s="633"/>
      <c r="E1734" s="632"/>
      <c r="F1734" s="625"/>
      <c r="G1734" s="608"/>
      <c r="H1734" s="475"/>
      <c r="I1734" s="613"/>
      <c r="J1734" s="614"/>
      <c r="K1734" s="614"/>
      <c r="L1734" s="615"/>
      <c r="M1734" s="644"/>
      <c r="N1734" s="505" t="str">
        <f>四年级BMI</f>
        <v/>
      </c>
      <c r="O1734" s="499" t="str">
        <f>四年级BMI等级</f>
        <v/>
      </c>
      <c r="P1734" s="500" t="str">
        <f>四年级BMI得分</f>
        <v/>
      </c>
      <c r="Q1734" s="515" t="str">
        <f>四年级肺活量得分</f>
        <v/>
      </c>
      <c r="R1734" s="512" t="str">
        <f>四年级等级</f>
        <v/>
      </c>
      <c r="S1734" s="516" t="str">
        <f>四年级50米跑得分</f>
        <v/>
      </c>
      <c r="T1734" s="517" t="str">
        <f>四年级等级</f>
        <v/>
      </c>
      <c r="U1734" s="516" t="str">
        <f>四年级坐位体前屈得分</f>
        <v/>
      </c>
      <c r="V1734" s="517" t="str">
        <f>四年级等级</f>
        <v/>
      </c>
      <c r="W1734" s="516" t="str">
        <f>四年级一分钟跳绳得分</f>
        <v/>
      </c>
      <c r="X1734" s="517" t="str">
        <f>四年级等级</f>
        <v/>
      </c>
      <c r="Y1734" s="515" t="str">
        <f>四年级仰卧起坐得分</f>
        <v/>
      </c>
      <c r="Z1734" s="518" t="str">
        <f>四年级等级</f>
        <v/>
      </c>
      <c r="AA1734" s="533"/>
      <c r="AB1734" s="515"/>
      <c r="AC1734" s="533" t="str">
        <f>四年级跳绳附加分</f>
        <v/>
      </c>
      <c r="AD1734" s="534" t="str">
        <f>四年级标准分</f>
        <v/>
      </c>
      <c r="AE1734" s="534" t="str">
        <f>四年级总分</f>
        <v/>
      </c>
      <c r="AF1734" s="517" t="str">
        <f>四年级等级</f>
        <v/>
      </c>
    </row>
    <row r="1735" spans="1:32">
      <c r="A1735" s="476">
        <v>425</v>
      </c>
      <c r="B1735" s="477">
        <v>53</v>
      </c>
      <c r="C1735" s="632"/>
      <c r="D1735" s="633"/>
      <c r="E1735" s="632"/>
      <c r="F1735" s="625"/>
      <c r="G1735" s="608"/>
      <c r="H1735" s="475"/>
      <c r="I1735" s="613"/>
      <c r="J1735" s="614"/>
      <c r="K1735" s="614"/>
      <c r="L1735" s="615"/>
      <c r="M1735" s="644"/>
      <c r="N1735" s="505" t="str">
        <f>四年级BMI</f>
        <v/>
      </c>
      <c r="O1735" s="499" t="str">
        <f>四年级BMI等级</f>
        <v/>
      </c>
      <c r="P1735" s="500" t="str">
        <f>四年级BMI得分</f>
        <v/>
      </c>
      <c r="Q1735" s="515" t="str">
        <f>四年级肺活量得分</f>
        <v/>
      </c>
      <c r="R1735" s="512" t="str">
        <f>四年级等级</f>
        <v/>
      </c>
      <c r="S1735" s="516" t="str">
        <f>四年级50米跑得分</f>
        <v/>
      </c>
      <c r="T1735" s="517" t="str">
        <f>四年级等级</f>
        <v/>
      </c>
      <c r="U1735" s="516" t="str">
        <f>四年级坐位体前屈得分</f>
        <v/>
      </c>
      <c r="V1735" s="517" t="str">
        <f>四年级等级</f>
        <v/>
      </c>
      <c r="W1735" s="516" t="str">
        <f>四年级一分钟跳绳得分</f>
        <v/>
      </c>
      <c r="X1735" s="517" t="str">
        <f>四年级等级</f>
        <v/>
      </c>
      <c r="Y1735" s="515" t="str">
        <f>四年级仰卧起坐得分</f>
        <v/>
      </c>
      <c r="Z1735" s="518" t="str">
        <f>四年级等级</f>
        <v/>
      </c>
      <c r="AA1735" s="533"/>
      <c r="AB1735" s="515"/>
      <c r="AC1735" s="533" t="str">
        <f>四年级跳绳附加分</f>
        <v/>
      </c>
      <c r="AD1735" s="534" t="str">
        <f>四年级标准分</f>
        <v/>
      </c>
      <c r="AE1735" s="534" t="str">
        <f>四年级总分</f>
        <v/>
      </c>
      <c r="AF1735" s="517" t="str">
        <f>四年级等级</f>
        <v/>
      </c>
    </row>
    <row r="1736" spans="1:32">
      <c r="A1736" s="476">
        <v>425</v>
      </c>
      <c r="B1736" s="477">
        <v>54</v>
      </c>
      <c r="C1736" s="632"/>
      <c r="D1736" s="633"/>
      <c r="E1736" s="632"/>
      <c r="F1736" s="625"/>
      <c r="G1736" s="608"/>
      <c r="H1736" s="475"/>
      <c r="I1736" s="613"/>
      <c r="J1736" s="614"/>
      <c r="K1736" s="614"/>
      <c r="L1736" s="615"/>
      <c r="M1736" s="644"/>
      <c r="N1736" s="505" t="str">
        <f>四年级BMI</f>
        <v/>
      </c>
      <c r="O1736" s="499" t="str">
        <f>四年级BMI等级</f>
        <v/>
      </c>
      <c r="P1736" s="500" t="str">
        <f>四年级BMI得分</f>
        <v/>
      </c>
      <c r="Q1736" s="515" t="str">
        <f>四年级肺活量得分</f>
        <v/>
      </c>
      <c r="R1736" s="512" t="str">
        <f>四年级等级</f>
        <v/>
      </c>
      <c r="S1736" s="516" t="str">
        <f>四年级50米跑得分</f>
        <v/>
      </c>
      <c r="T1736" s="517" t="str">
        <f>四年级等级</f>
        <v/>
      </c>
      <c r="U1736" s="516" t="str">
        <f>四年级坐位体前屈得分</f>
        <v/>
      </c>
      <c r="V1736" s="517" t="str">
        <f>四年级等级</f>
        <v/>
      </c>
      <c r="W1736" s="516" t="str">
        <f>四年级一分钟跳绳得分</f>
        <v/>
      </c>
      <c r="X1736" s="517" t="str">
        <f>四年级等级</f>
        <v/>
      </c>
      <c r="Y1736" s="515" t="str">
        <f>四年级仰卧起坐得分</f>
        <v/>
      </c>
      <c r="Z1736" s="518" t="str">
        <f>四年级等级</f>
        <v/>
      </c>
      <c r="AA1736" s="533"/>
      <c r="AB1736" s="515"/>
      <c r="AC1736" s="533" t="str">
        <f>四年级跳绳附加分</f>
        <v/>
      </c>
      <c r="AD1736" s="534" t="str">
        <f>四年级标准分</f>
        <v/>
      </c>
      <c r="AE1736" s="534" t="str">
        <f>四年级总分</f>
        <v/>
      </c>
      <c r="AF1736" s="517" t="str">
        <f>四年级等级</f>
        <v/>
      </c>
    </row>
    <row r="1737" spans="1:32">
      <c r="A1737" s="476">
        <v>425</v>
      </c>
      <c r="B1737" s="477">
        <v>55</v>
      </c>
      <c r="C1737" s="632"/>
      <c r="D1737" s="633"/>
      <c r="E1737" s="632"/>
      <c r="F1737" s="625"/>
      <c r="G1737" s="608"/>
      <c r="H1737" s="475"/>
      <c r="I1737" s="613"/>
      <c r="J1737" s="614"/>
      <c r="K1737" s="614"/>
      <c r="L1737" s="615"/>
      <c r="M1737" s="644"/>
      <c r="N1737" s="505" t="str">
        <f>四年级BMI</f>
        <v/>
      </c>
      <c r="O1737" s="499" t="str">
        <f>四年级BMI等级</f>
        <v/>
      </c>
      <c r="P1737" s="500" t="str">
        <f>四年级BMI得分</f>
        <v/>
      </c>
      <c r="Q1737" s="515" t="str">
        <f>四年级肺活量得分</f>
        <v/>
      </c>
      <c r="R1737" s="512" t="str">
        <f>四年级等级</f>
        <v/>
      </c>
      <c r="S1737" s="516" t="str">
        <f>四年级50米跑得分</f>
        <v/>
      </c>
      <c r="T1737" s="517" t="str">
        <f>四年级等级</f>
        <v/>
      </c>
      <c r="U1737" s="516" t="str">
        <f>四年级坐位体前屈得分</f>
        <v/>
      </c>
      <c r="V1737" s="517" t="str">
        <f>四年级等级</f>
        <v/>
      </c>
      <c r="W1737" s="516" t="str">
        <f>四年级一分钟跳绳得分</f>
        <v/>
      </c>
      <c r="X1737" s="517" t="str">
        <f>四年级等级</f>
        <v/>
      </c>
      <c r="Y1737" s="515" t="str">
        <f>四年级仰卧起坐得分</f>
        <v/>
      </c>
      <c r="Z1737" s="518" t="str">
        <f>四年级等级</f>
        <v/>
      </c>
      <c r="AA1737" s="533"/>
      <c r="AB1737" s="515"/>
      <c r="AC1737" s="533" t="str">
        <f>四年级跳绳附加分</f>
        <v/>
      </c>
      <c r="AD1737" s="534" t="str">
        <f>四年级标准分</f>
        <v/>
      </c>
      <c r="AE1737" s="534" t="str">
        <f>四年级总分</f>
        <v/>
      </c>
      <c r="AF1737" s="517" t="str">
        <f>四年级等级</f>
        <v/>
      </c>
    </row>
    <row r="1738" spans="1:32">
      <c r="A1738" s="476">
        <v>425</v>
      </c>
      <c r="B1738" s="477">
        <v>56</v>
      </c>
      <c r="C1738" s="632"/>
      <c r="D1738" s="633"/>
      <c r="E1738" s="632"/>
      <c r="F1738" s="625"/>
      <c r="G1738" s="608"/>
      <c r="H1738" s="475"/>
      <c r="I1738" s="613"/>
      <c r="J1738" s="614"/>
      <c r="K1738" s="614"/>
      <c r="L1738" s="615"/>
      <c r="M1738" s="644"/>
      <c r="N1738" s="505" t="str">
        <f>四年级BMI</f>
        <v/>
      </c>
      <c r="O1738" s="499" t="str">
        <f>四年级BMI等级</f>
        <v/>
      </c>
      <c r="P1738" s="500" t="str">
        <f>四年级BMI得分</f>
        <v/>
      </c>
      <c r="Q1738" s="515" t="str">
        <f>四年级肺活量得分</f>
        <v/>
      </c>
      <c r="R1738" s="512" t="str">
        <f>四年级等级</f>
        <v/>
      </c>
      <c r="S1738" s="516" t="str">
        <f>四年级50米跑得分</f>
        <v/>
      </c>
      <c r="T1738" s="517" t="str">
        <f>四年级等级</f>
        <v/>
      </c>
      <c r="U1738" s="516" t="str">
        <f>四年级坐位体前屈得分</f>
        <v/>
      </c>
      <c r="V1738" s="517" t="str">
        <f>四年级等级</f>
        <v/>
      </c>
      <c r="W1738" s="516" t="str">
        <f>四年级一分钟跳绳得分</f>
        <v/>
      </c>
      <c r="X1738" s="517" t="str">
        <f>四年级等级</f>
        <v/>
      </c>
      <c r="Y1738" s="515" t="str">
        <f>四年级仰卧起坐得分</f>
        <v/>
      </c>
      <c r="Z1738" s="518" t="str">
        <f>四年级等级</f>
        <v/>
      </c>
      <c r="AA1738" s="533"/>
      <c r="AB1738" s="515"/>
      <c r="AC1738" s="533" t="str">
        <f>四年级跳绳附加分</f>
        <v/>
      </c>
      <c r="AD1738" s="534" t="str">
        <f>四年级标准分</f>
        <v/>
      </c>
      <c r="AE1738" s="534" t="str">
        <f>四年级总分</f>
        <v/>
      </c>
      <c r="AF1738" s="517" t="str">
        <f>四年级等级</f>
        <v/>
      </c>
    </row>
    <row r="1739" spans="1:32">
      <c r="A1739" s="476">
        <v>425</v>
      </c>
      <c r="B1739" s="477">
        <v>57</v>
      </c>
      <c r="C1739" s="632"/>
      <c r="D1739" s="633"/>
      <c r="E1739" s="632"/>
      <c r="F1739" s="625"/>
      <c r="G1739" s="608"/>
      <c r="H1739" s="475"/>
      <c r="I1739" s="613"/>
      <c r="J1739" s="614"/>
      <c r="K1739" s="614"/>
      <c r="L1739" s="615"/>
      <c r="M1739" s="644"/>
      <c r="N1739" s="505" t="str">
        <f>四年级BMI</f>
        <v/>
      </c>
      <c r="O1739" s="499" t="str">
        <f>四年级BMI等级</f>
        <v/>
      </c>
      <c r="P1739" s="500" t="str">
        <f>四年级BMI得分</f>
        <v/>
      </c>
      <c r="Q1739" s="515" t="str">
        <f>四年级肺活量得分</f>
        <v/>
      </c>
      <c r="R1739" s="512" t="str">
        <f>四年级等级</f>
        <v/>
      </c>
      <c r="S1739" s="516" t="str">
        <f>四年级50米跑得分</f>
        <v/>
      </c>
      <c r="T1739" s="517" t="str">
        <f>四年级等级</f>
        <v/>
      </c>
      <c r="U1739" s="516" t="str">
        <f>四年级坐位体前屈得分</f>
        <v/>
      </c>
      <c r="V1739" s="517" t="str">
        <f>四年级等级</f>
        <v/>
      </c>
      <c r="W1739" s="516" t="str">
        <f>四年级一分钟跳绳得分</f>
        <v/>
      </c>
      <c r="X1739" s="517" t="str">
        <f>四年级等级</f>
        <v/>
      </c>
      <c r="Y1739" s="515" t="str">
        <f>四年级仰卧起坐得分</f>
        <v/>
      </c>
      <c r="Z1739" s="518" t="str">
        <f>四年级等级</f>
        <v/>
      </c>
      <c r="AA1739" s="533"/>
      <c r="AB1739" s="515"/>
      <c r="AC1739" s="533" t="str">
        <f>四年级跳绳附加分</f>
        <v/>
      </c>
      <c r="AD1739" s="534" t="str">
        <f>四年级标准分</f>
        <v/>
      </c>
      <c r="AE1739" s="534" t="str">
        <f>四年级总分</f>
        <v/>
      </c>
      <c r="AF1739" s="517" t="str">
        <f>四年级等级</f>
        <v/>
      </c>
    </row>
    <row r="1740" spans="1:32">
      <c r="A1740" s="476">
        <v>425</v>
      </c>
      <c r="B1740" s="477">
        <v>58</v>
      </c>
      <c r="C1740" s="632"/>
      <c r="D1740" s="633"/>
      <c r="E1740" s="632"/>
      <c r="F1740" s="625"/>
      <c r="G1740" s="608"/>
      <c r="H1740" s="475"/>
      <c r="I1740" s="613"/>
      <c r="J1740" s="614"/>
      <c r="K1740" s="614"/>
      <c r="L1740" s="615"/>
      <c r="M1740" s="644"/>
      <c r="N1740" s="505" t="str">
        <f>四年级BMI</f>
        <v/>
      </c>
      <c r="O1740" s="499" t="str">
        <f>四年级BMI等级</f>
        <v/>
      </c>
      <c r="P1740" s="500" t="str">
        <f>四年级BMI得分</f>
        <v/>
      </c>
      <c r="Q1740" s="515" t="str">
        <f>四年级肺活量得分</f>
        <v/>
      </c>
      <c r="R1740" s="512" t="str">
        <f>四年级等级</f>
        <v/>
      </c>
      <c r="S1740" s="516" t="str">
        <f>四年级50米跑得分</f>
        <v/>
      </c>
      <c r="T1740" s="517" t="str">
        <f>四年级等级</f>
        <v/>
      </c>
      <c r="U1740" s="516" t="str">
        <f>四年级坐位体前屈得分</f>
        <v/>
      </c>
      <c r="V1740" s="517" t="str">
        <f>四年级等级</f>
        <v/>
      </c>
      <c r="W1740" s="516" t="str">
        <f>四年级一分钟跳绳得分</f>
        <v/>
      </c>
      <c r="X1740" s="517" t="str">
        <f>四年级等级</f>
        <v/>
      </c>
      <c r="Y1740" s="515" t="str">
        <f>四年级仰卧起坐得分</f>
        <v/>
      </c>
      <c r="Z1740" s="518" t="str">
        <f>四年级等级</f>
        <v/>
      </c>
      <c r="AA1740" s="533"/>
      <c r="AB1740" s="515"/>
      <c r="AC1740" s="533" t="str">
        <f>四年级跳绳附加分</f>
        <v/>
      </c>
      <c r="AD1740" s="534" t="str">
        <f>四年级标准分</f>
        <v/>
      </c>
      <c r="AE1740" s="534" t="str">
        <f>四年级总分</f>
        <v/>
      </c>
      <c r="AF1740" s="517" t="str">
        <f>四年级等级</f>
        <v/>
      </c>
    </row>
    <row r="1741" spans="1:32">
      <c r="A1741" s="476">
        <v>425</v>
      </c>
      <c r="B1741" s="477">
        <v>59</v>
      </c>
      <c r="C1741" s="632"/>
      <c r="D1741" s="633"/>
      <c r="E1741" s="632"/>
      <c r="F1741" s="625"/>
      <c r="G1741" s="608"/>
      <c r="H1741" s="475"/>
      <c r="I1741" s="613"/>
      <c r="J1741" s="614"/>
      <c r="K1741" s="614"/>
      <c r="L1741" s="615"/>
      <c r="M1741" s="644"/>
      <c r="N1741" s="505" t="str">
        <f>四年级BMI</f>
        <v/>
      </c>
      <c r="O1741" s="499" t="str">
        <f>四年级BMI等级</f>
        <v/>
      </c>
      <c r="P1741" s="500" t="str">
        <f>四年级BMI得分</f>
        <v/>
      </c>
      <c r="Q1741" s="515" t="str">
        <f>四年级肺活量得分</f>
        <v/>
      </c>
      <c r="R1741" s="512" t="str">
        <f>四年级等级</f>
        <v/>
      </c>
      <c r="S1741" s="516" t="str">
        <f>四年级50米跑得分</f>
        <v/>
      </c>
      <c r="T1741" s="517" t="str">
        <f>四年级等级</f>
        <v/>
      </c>
      <c r="U1741" s="516" t="str">
        <f>四年级坐位体前屈得分</f>
        <v/>
      </c>
      <c r="V1741" s="517" t="str">
        <f>四年级等级</f>
        <v/>
      </c>
      <c r="W1741" s="516" t="str">
        <f>四年级一分钟跳绳得分</f>
        <v/>
      </c>
      <c r="X1741" s="517" t="str">
        <f>四年级等级</f>
        <v/>
      </c>
      <c r="Y1741" s="515" t="str">
        <f>四年级仰卧起坐得分</f>
        <v/>
      </c>
      <c r="Z1741" s="518" t="str">
        <f>四年级等级</f>
        <v/>
      </c>
      <c r="AA1741" s="533"/>
      <c r="AB1741" s="515"/>
      <c r="AC1741" s="533" t="str">
        <f>四年级跳绳附加分</f>
        <v/>
      </c>
      <c r="AD1741" s="534" t="str">
        <f>四年级标准分</f>
        <v/>
      </c>
      <c r="AE1741" s="534" t="str">
        <f>四年级总分</f>
        <v/>
      </c>
      <c r="AF1741" s="517" t="str">
        <f>四年级等级</f>
        <v/>
      </c>
    </row>
    <row r="1742" spans="1:32">
      <c r="A1742" s="476">
        <v>425</v>
      </c>
      <c r="B1742" s="477">
        <v>60</v>
      </c>
      <c r="C1742" s="632"/>
      <c r="D1742" s="633"/>
      <c r="E1742" s="632"/>
      <c r="F1742" s="625"/>
      <c r="G1742" s="608"/>
      <c r="H1742" s="475"/>
      <c r="I1742" s="613"/>
      <c r="J1742" s="614"/>
      <c r="K1742" s="614"/>
      <c r="L1742" s="615"/>
      <c r="M1742" s="644"/>
      <c r="N1742" s="505" t="str">
        <f>四年级BMI</f>
        <v/>
      </c>
      <c r="O1742" s="499" t="str">
        <f>四年级BMI等级</f>
        <v/>
      </c>
      <c r="P1742" s="500" t="str">
        <f>四年级BMI得分</f>
        <v/>
      </c>
      <c r="Q1742" s="515" t="str">
        <f>四年级肺活量得分</f>
        <v/>
      </c>
      <c r="R1742" s="512" t="str">
        <f>四年级等级</f>
        <v/>
      </c>
      <c r="S1742" s="516" t="str">
        <f>四年级50米跑得分</f>
        <v/>
      </c>
      <c r="T1742" s="517" t="str">
        <f>四年级等级</f>
        <v/>
      </c>
      <c r="U1742" s="516" t="str">
        <f>四年级坐位体前屈得分</f>
        <v/>
      </c>
      <c r="V1742" s="517" t="str">
        <f>四年级等级</f>
        <v/>
      </c>
      <c r="W1742" s="516" t="str">
        <f>四年级一分钟跳绳得分</f>
        <v/>
      </c>
      <c r="X1742" s="517" t="str">
        <f>四年级等级</f>
        <v/>
      </c>
      <c r="Y1742" s="515" t="str">
        <f>四年级仰卧起坐得分</f>
        <v/>
      </c>
      <c r="Z1742" s="518" t="str">
        <f>四年级等级</f>
        <v/>
      </c>
      <c r="AA1742" s="533"/>
      <c r="AB1742" s="515"/>
      <c r="AC1742" s="533" t="str">
        <f>四年级跳绳附加分</f>
        <v/>
      </c>
      <c r="AD1742" s="534" t="str">
        <f>四年级标准分</f>
        <v/>
      </c>
      <c r="AE1742" s="534" t="str">
        <f>四年级总分</f>
        <v/>
      </c>
      <c r="AF1742" s="517" t="str">
        <f>四年级等级</f>
        <v/>
      </c>
    </row>
    <row r="1743" spans="1:32">
      <c r="A1743" s="476">
        <v>425</v>
      </c>
      <c r="B1743" s="477">
        <v>61</v>
      </c>
      <c r="C1743" s="632"/>
      <c r="D1743" s="633"/>
      <c r="E1743" s="632"/>
      <c r="F1743" s="625"/>
      <c r="G1743" s="608"/>
      <c r="H1743" s="475"/>
      <c r="I1743" s="613"/>
      <c r="J1743" s="614"/>
      <c r="K1743" s="614"/>
      <c r="L1743" s="615"/>
      <c r="M1743" s="644"/>
      <c r="N1743" s="505" t="str">
        <f>四年级BMI</f>
        <v/>
      </c>
      <c r="O1743" s="499" t="str">
        <f>四年级BMI等级</f>
        <v/>
      </c>
      <c r="P1743" s="500" t="str">
        <f>四年级BMI得分</f>
        <v/>
      </c>
      <c r="Q1743" s="515" t="str">
        <f>四年级肺活量得分</f>
        <v/>
      </c>
      <c r="R1743" s="512" t="str">
        <f>四年级等级</f>
        <v/>
      </c>
      <c r="S1743" s="516" t="str">
        <f>四年级50米跑得分</f>
        <v/>
      </c>
      <c r="T1743" s="517" t="str">
        <f>四年级等级</f>
        <v/>
      </c>
      <c r="U1743" s="516" t="str">
        <f>四年级坐位体前屈得分</f>
        <v/>
      </c>
      <c r="V1743" s="517" t="str">
        <f>四年级等级</f>
        <v/>
      </c>
      <c r="W1743" s="516" t="str">
        <f>四年级一分钟跳绳得分</f>
        <v/>
      </c>
      <c r="X1743" s="517" t="str">
        <f>四年级等级</f>
        <v/>
      </c>
      <c r="Y1743" s="515" t="str">
        <f>四年级仰卧起坐得分</f>
        <v/>
      </c>
      <c r="Z1743" s="518" t="str">
        <f>四年级等级</f>
        <v/>
      </c>
      <c r="AA1743" s="533"/>
      <c r="AB1743" s="515"/>
      <c r="AC1743" s="533" t="str">
        <f>四年级跳绳附加分</f>
        <v/>
      </c>
      <c r="AD1743" s="534" t="str">
        <f>四年级标准分</f>
        <v/>
      </c>
      <c r="AE1743" s="534" t="str">
        <f>四年级总分</f>
        <v/>
      </c>
      <c r="AF1743" s="517" t="str">
        <f>四年级等级</f>
        <v/>
      </c>
    </row>
    <row r="1744" spans="1:32">
      <c r="A1744" s="476">
        <v>425</v>
      </c>
      <c r="B1744" s="477">
        <v>62</v>
      </c>
      <c r="C1744" s="632"/>
      <c r="D1744" s="633"/>
      <c r="E1744" s="632"/>
      <c r="F1744" s="625"/>
      <c r="G1744" s="608"/>
      <c r="H1744" s="475"/>
      <c r="I1744" s="613"/>
      <c r="J1744" s="614"/>
      <c r="K1744" s="614"/>
      <c r="L1744" s="615"/>
      <c r="M1744" s="644"/>
      <c r="N1744" s="505" t="str">
        <f>四年级BMI</f>
        <v/>
      </c>
      <c r="O1744" s="499" t="str">
        <f>四年级BMI等级</f>
        <v/>
      </c>
      <c r="P1744" s="500" t="str">
        <f>四年级BMI得分</f>
        <v/>
      </c>
      <c r="Q1744" s="515" t="str">
        <f>四年级肺活量得分</f>
        <v/>
      </c>
      <c r="R1744" s="512" t="str">
        <f>四年级等级</f>
        <v/>
      </c>
      <c r="S1744" s="516" t="str">
        <f>四年级50米跑得分</f>
        <v/>
      </c>
      <c r="T1744" s="517" t="str">
        <f>四年级等级</f>
        <v/>
      </c>
      <c r="U1744" s="516" t="str">
        <f>四年级坐位体前屈得分</f>
        <v/>
      </c>
      <c r="V1744" s="517" t="str">
        <f>四年级等级</f>
        <v/>
      </c>
      <c r="W1744" s="516" t="str">
        <f>四年级一分钟跳绳得分</f>
        <v/>
      </c>
      <c r="X1744" s="517" t="str">
        <f>四年级等级</f>
        <v/>
      </c>
      <c r="Y1744" s="515" t="str">
        <f>四年级仰卧起坐得分</f>
        <v/>
      </c>
      <c r="Z1744" s="518" t="str">
        <f>四年级等级</f>
        <v/>
      </c>
      <c r="AA1744" s="533"/>
      <c r="AB1744" s="515"/>
      <c r="AC1744" s="533" t="str">
        <f>四年级跳绳附加分</f>
        <v/>
      </c>
      <c r="AD1744" s="534" t="str">
        <f>四年级标准分</f>
        <v/>
      </c>
      <c r="AE1744" s="534" t="str">
        <f>四年级总分</f>
        <v/>
      </c>
      <c r="AF1744" s="517" t="str">
        <f>四年级等级</f>
        <v/>
      </c>
    </row>
    <row r="1745" spans="1:32">
      <c r="A1745" s="476">
        <v>425</v>
      </c>
      <c r="B1745" s="477">
        <v>63</v>
      </c>
      <c r="C1745" s="632"/>
      <c r="D1745" s="633"/>
      <c r="E1745" s="632"/>
      <c r="F1745" s="625"/>
      <c r="G1745" s="608"/>
      <c r="H1745" s="475"/>
      <c r="I1745" s="613"/>
      <c r="J1745" s="614"/>
      <c r="K1745" s="614"/>
      <c r="L1745" s="615"/>
      <c r="M1745" s="644"/>
      <c r="N1745" s="505" t="str">
        <f>四年级BMI</f>
        <v/>
      </c>
      <c r="O1745" s="499" t="str">
        <f>四年级BMI等级</f>
        <v/>
      </c>
      <c r="P1745" s="500" t="str">
        <f>四年级BMI得分</f>
        <v/>
      </c>
      <c r="Q1745" s="515" t="str">
        <f>四年级肺活量得分</f>
        <v/>
      </c>
      <c r="R1745" s="512" t="str">
        <f>四年级等级</f>
        <v/>
      </c>
      <c r="S1745" s="516" t="str">
        <f>四年级50米跑得分</f>
        <v/>
      </c>
      <c r="T1745" s="517" t="str">
        <f>四年级等级</f>
        <v/>
      </c>
      <c r="U1745" s="516" t="str">
        <f>四年级坐位体前屈得分</f>
        <v/>
      </c>
      <c r="V1745" s="517" t="str">
        <f>四年级等级</f>
        <v/>
      </c>
      <c r="W1745" s="516" t="str">
        <f>四年级一分钟跳绳得分</f>
        <v/>
      </c>
      <c r="X1745" s="517" t="str">
        <f>四年级等级</f>
        <v/>
      </c>
      <c r="Y1745" s="515" t="str">
        <f>四年级仰卧起坐得分</f>
        <v/>
      </c>
      <c r="Z1745" s="518" t="str">
        <f>四年级等级</f>
        <v/>
      </c>
      <c r="AA1745" s="533"/>
      <c r="AB1745" s="515"/>
      <c r="AC1745" s="533" t="str">
        <f>四年级跳绳附加分</f>
        <v/>
      </c>
      <c r="AD1745" s="534" t="str">
        <f>四年级标准分</f>
        <v/>
      </c>
      <c r="AE1745" s="534" t="str">
        <f>四年级总分</f>
        <v/>
      </c>
      <c r="AF1745" s="517" t="str">
        <f>四年级等级</f>
        <v/>
      </c>
    </row>
    <row r="1746" spans="1:32">
      <c r="A1746" s="476">
        <v>425</v>
      </c>
      <c r="B1746" s="477">
        <v>64</v>
      </c>
      <c r="C1746" s="632"/>
      <c r="D1746" s="633"/>
      <c r="E1746" s="632"/>
      <c r="F1746" s="625"/>
      <c r="G1746" s="608"/>
      <c r="H1746" s="475"/>
      <c r="I1746" s="613"/>
      <c r="J1746" s="614"/>
      <c r="K1746" s="614"/>
      <c r="L1746" s="615"/>
      <c r="M1746" s="644"/>
      <c r="N1746" s="505" t="str">
        <f>四年级BMI</f>
        <v/>
      </c>
      <c r="O1746" s="499" t="str">
        <f>四年级BMI等级</f>
        <v/>
      </c>
      <c r="P1746" s="500" t="str">
        <f>四年级BMI得分</f>
        <v/>
      </c>
      <c r="Q1746" s="515" t="str">
        <f>四年级肺活量得分</f>
        <v/>
      </c>
      <c r="R1746" s="512" t="str">
        <f>四年级等级</f>
        <v/>
      </c>
      <c r="S1746" s="516" t="str">
        <f>四年级50米跑得分</f>
        <v/>
      </c>
      <c r="T1746" s="517" t="str">
        <f>四年级等级</f>
        <v/>
      </c>
      <c r="U1746" s="516" t="str">
        <f>四年级坐位体前屈得分</f>
        <v/>
      </c>
      <c r="V1746" s="517" t="str">
        <f>四年级等级</f>
        <v/>
      </c>
      <c r="W1746" s="516" t="str">
        <f>四年级一分钟跳绳得分</f>
        <v/>
      </c>
      <c r="X1746" s="517" t="str">
        <f>四年级等级</f>
        <v/>
      </c>
      <c r="Y1746" s="515" t="str">
        <f>四年级仰卧起坐得分</f>
        <v/>
      </c>
      <c r="Z1746" s="518" t="str">
        <f>四年级等级</f>
        <v/>
      </c>
      <c r="AA1746" s="533"/>
      <c r="AB1746" s="515"/>
      <c r="AC1746" s="533" t="str">
        <f>四年级跳绳附加分</f>
        <v/>
      </c>
      <c r="AD1746" s="534" t="str">
        <f>四年级标准分</f>
        <v/>
      </c>
      <c r="AE1746" s="534" t="str">
        <f>四年级总分</f>
        <v/>
      </c>
      <c r="AF1746" s="517" t="str">
        <f>四年级等级</f>
        <v/>
      </c>
    </row>
    <row r="1747" spans="1:32">
      <c r="A1747" s="476">
        <v>425</v>
      </c>
      <c r="B1747" s="477">
        <v>65</v>
      </c>
      <c r="C1747" s="632"/>
      <c r="D1747" s="633"/>
      <c r="E1747" s="632"/>
      <c r="F1747" s="625"/>
      <c r="G1747" s="608"/>
      <c r="H1747" s="475"/>
      <c r="I1747" s="613"/>
      <c r="J1747" s="614"/>
      <c r="K1747" s="614"/>
      <c r="L1747" s="615"/>
      <c r="M1747" s="644"/>
      <c r="N1747" s="505" t="str">
        <f>四年级BMI</f>
        <v/>
      </c>
      <c r="O1747" s="499" t="str">
        <f>四年级BMI等级</f>
        <v/>
      </c>
      <c r="P1747" s="500" t="str">
        <f>四年级BMI得分</f>
        <v/>
      </c>
      <c r="Q1747" s="515" t="str">
        <f>四年级肺活量得分</f>
        <v/>
      </c>
      <c r="R1747" s="512" t="str">
        <f>四年级等级</f>
        <v/>
      </c>
      <c r="S1747" s="516" t="str">
        <f>四年级50米跑得分</f>
        <v/>
      </c>
      <c r="T1747" s="517" t="str">
        <f>四年级等级</f>
        <v/>
      </c>
      <c r="U1747" s="516" t="str">
        <f>四年级坐位体前屈得分</f>
        <v/>
      </c>
      <c r="V1747" s="517" t="str">
        <f>四年级等级</f>
        <v/>
      </c>
      <c r="W1747" s="516" t="str">
        <f>四年级一分钟跳绳得分</f>
        <v/>
      </c>
      <c r="X1747" s="517" t="str">
        <f>四年级等级</f>
        <v/>
      </c>
      <c r="Y1747" s="515" t="str">
        <f>四年级仰卧起坐得分</f>
        <v/>
      </c>
      <c r="Z1747" s="518" t="str">
        <f>四年级等级</f>
        <v/>
      </c>
      <c r="AA1747" s="533"/>
      <c r="AB1747" s="515"/>
      <c r="AC1747" s="533" t="str">
        <f>四年级跳绳附加分</f>
        <v/>
      </c>
      <c r="AD1747" s="534" t="str">
        <f>四年级标准分</f>
        <v/>
      </c>
      <c r="AE1747" s="534" t="str">
        <f>四年级总分</f>
        <v/>
      </c>
      <c r="AF1747" s="517" t="str">
        <f>四年级等级</f>
        <v/>
      </c>
    </row>
    <row r="1748" spans="1:32">
      <c r="A1748" s="476">
        <v>425</v>
      </c>
      <c r="B1748" s="477">
        <v>66</v>
      </c>
      <c r="C1748" s="632"/>
      <c r="D1748" s="633"/>
      <c r="E1748" s="632"/>
      <c r="F1748" s="625"/>
      <c r="G1748" s="608"/>
      <c r="H1748" s="475"/>
      <c r="I1748" s="613"/>
      <c r="J1748" s="614"/>
      <c r="K1748" s="614"/>
      <c r="L1748" s="615"/>
      <c r="M1748" s="644"/>
      <c r="N1748" s="505" t="str">
        <f>四年级BMI</f>
        <v/>
      </c>
      <c r="O1748" s="499" t="str">
        <f>四年级BMI等级</f>
        <v/>
      </c>
      <c r="P1748" s="500" t="str">
        <f>四年级BMI得分</f>
        <v/>
      </c>
      <c r="Q1748" s="515" t="str">
        <f>四年级肺活量得分</f>
        <v/>
      </c>
      <c r="R1748" s="512" t="str">
        <f>四年级等级</f>
        <v/>
      </c>
      <c r="S1748" s="516" t="str">
        <f>四年级50米跑得分</f>
        <v/>
      </c>
      <c r="T1748" s="517" t="str">
        <f>四年级等级</f>
        <v/>
      </c>
      <c r="U1748" s="516" t="str">
        <f>四年级坐位体前屈得分</f>
        <v/>
      </c>
      <c r="V1748" s="517" t="str">
        <f>四年级等级</f>
        <v/>
      </c>
      <c r="W1748" s="516" t="str">
        <f>四年级一分钟跳绳得分</f>
        <v/>
      </c>
      <c r="X1748" s="517" t="str">
        <f>四年级等级</f>
        <v/>
      </c>
      <c r="Y1748" s="515" t="str">
        <f>四年级仰卧起坐得分</f>
        <v/>
      </c>
      <c r="Z1748" s="518" t="str">
        <f>四年级等级</f>
        <v/>
      </c>
      <c r="AA1748" s="533"/>
      <c r="AB1748" s="515"/>
      <c r="AC1748" s="533" t="str">
        <f>四年级跳绳附加分</f>
        <v/>
      </c>
      <c r="AD1748" s="534" t="str">
        <f>四年级标准分</f>
        <v/>
      </c>
      <c r="AE1748" s="534" t="str">
        <f>四年级总分</f>
        <v/>
      </c>
      <c r="AF1748" s="517" t="str">
        <f>四年级等级</f>
        <v/>
      </c>
    </row>
    <row r="1749" spans="1:32">
      <c r="A1749" s="476">
        <v>425</v>
      </c>
      <c r="B1749" s="477">
        <v>67</v>
      </c>
      <c r="C1749" s="632"/>
      <c r="D1749" s="633"/>
      <c r="E1749" s="632"/>
      <c r="F1749" s="625"/>
      <c r="G1749" s="608"/>
      <c r="H1749" s="475"/>
      <c r="I1749" s="613"/>
      <c r="J1749" s="614"/>
      <c r="K1749" s="614"/>
      <c r="L1749" s="615"/>
      <c r="M1749" s="644"/>
      <c r="N1749" s="505" t="str">
        <f>四年级BMI</f>
        <v/>
      </c>
      <c r="O1749" s="499" t="str">
        <f>四年级BMI等级</f>
        <v/>
      </c>
      <c r="P1749" s="500" t="str">
        <f>四年级BMI得分</f>
        <v/>
      </c>
      <c r="Q1749" s="515" t="str">
        <f>四年级肺活量得分</f>
        <v/>
      </c>
      <c r="R1749" s="512" t="str">
        <f>四年级等级</f>
        <v/>
      </c>
      <c r="S1749" s="516" t="str">
        <f>四年级50米跑得分</f>
        <v/>
      </c>
      <c r="T1749" s="517" t="str">
        <f>四年级等级</f>
        <v/>
      </c>
      <c r="U1749" s="516" t="str">
        <f>四年级坐位体前屈得分</f>
        <v/>
      </c>
      <c r="V1749" s="517" t="str">
        <f>四年级等级</f>
        <v/>
      </c>
      <c r="W1749" s="516" t="str">
        <f>四年级一分钟跳绳得分</f>
        <v/>
      </c>
      <c r="X1749" s="517" t="str">
        <f>四年级等级</f>
        <v/>
      </c>
      <c r="Y1749" s="515" t="str">
        <f>四年级仰卧起坐得分</f>
        <v/>
      </c>
      <c r="Z1749" s="518" t="str">
        <f>四年级等级</f>
        <v/>
      </c>
      <c r="AA1749" s="533"/>
      <c r="AB1749" s="515"/>
      <c r="AC1749" s="533" t="str">
        <f>四年级跳绳附加分</f>
        <v/>
      </c>
      <c r="AD1749" s="534" t="str">
        <f>四年级标准分</f>
        <v/>
      </c>
      <c r="AE1749" s="534" t="str">
        <f>四年级总分</f>
        <v/>
      </c>
      <c r="AF1749" s="517" t="str">
        <f>四年级等级</f>
        <v/>
      </c>
    </row>
    <row r="1750" spans="1:32">
      <c r="A1750" s="476">
        <v>425</v>
      </c>
      <c r="B1750" s="477">
        <v>68</v>
      </c>
      <c r="C1750" s="632"/>
      <c r="D1750" s="633"/>
      <c r="E1750" s="632"/>
      <c r="F1750" s="625"/>
      <c r="G1750" s="608"/>
      <c r="H1750" s="475"/>
      <c r="I1750" s="613"/>
      <c r="J1750" s="614"/>
      <c r="K1750" s="614"/>
      <c r="L1750" s="615"/>
      <c r="M1750" s="644"/>
      <c r="N1750" s="505" t="str">
        <f>四年级BMI</f>
        <v/>
      </c>
      <c r="O1750" s="499" t="str">
        <f>四年级BMI等级</f>
        <v/>
      </c>
      <c r="P1750" s="500" t="str">
        <f>四年级BMI得分</f>
        <v/>
      </c>
      <c r="Q1750" s="515" t="str">
        <f>四年级肺活量得分</f>
        <v/>
      </c>
      <c r="R1750" s="512" t="str">
        <f>四年级等级</f>
        <v/>
      </c>
      <c r="S1750" s="516" t="str">
        <f>四年级50米跑得分</f>
        <v/>
      </c>
      <c r="T1750" s="517" t="str">
        <f>四年级等级</f>
        <v/>
      </c>
      <c r="U1750" s="516" t="str">
        <f>四年级坐位体前屈得分</f>
        <v/>
      </c>
      <c r="V1750" s="517" t="str">
        <f>四年级等级</f>
        <v/>
      </c>
      <c r="W1750" s="516" t="str">
        <f>四年级一分钟跳绳得分</f>
        <v/>
      </c>
      <c r="X1750" s="517" t="str">
        <f>四年级等级</f>
        <v/>
      </c>
      <c r="Y1750" s="515" t="str">
        <f>四年级仰卧起坐得分</f>
        <v/>
      </c>
      <c r="Z1750" s="518" t="str">
        <f>四年级等级</f>
        <v/>
      </c>
      <c r="AA1750" s="533"/>
      <c r="AB1750" s="515"/>
      <c r="AC1750" s="533" t="str">
        <f>四年级跳绳附加分</f>
        <v/>
      </c>
      <c r="AD1750" s="534" t="str">
        <f>四年级标准分</f>
        <v/>
      </c>
      <c r="AE1750" s="534" t="str">
        <f>四年级总分</f>
        <v/>
      </c>
      <c r="AF1750" s="517" t="str">
        <f>四年级等级</f>
        <v/>
      </c>
    </row>
    <row r="1751" spans="1:32">
      <c r="A1751" s="476">
        <v>425</v>
      </c>
      <c r="B1751" s="477">
        <v>69</v>
      </c>
      <c r="C1751" s="632"/>
      <c r="D1751" s="633"/>
      <c r="E1751" s="632"/>
      <c r="F1751" s="625"/>
      <c r="G1751" s="608"/>
      <c r="H1751" s="475"/>
      <c r="I1751" s="613"/>
      <c r="J1751" s="614"/>
      <c r="K1751" s="614"/>
      <c r="L1751" s="615"/>
      <c r="M1751" s="644"/>
      <c r="N1751" s="505" t="str">
        <f>四年级BMI</f>
        <v/>
      </c>
      <c r="O1751" s="499" t="str">
        <f>四年级BMI等级</f>
        <v/>
      </c>
      <c r="P1751" s="500" t="str">
        <f>四年级BMI得分</f>
        <v/>
      </c>
      <c r="Q1751" s="515" t="str">
        <f>四年级肺活量得分</f>
        <v/>
      </c>
      <c r="R1751" s="512" t="str">
        <f>四年级等级</f>
        <v/>
      </c>
      <c r="S1751" s="516" t="str">
        <f>四年级50米跑得分</f>
        <v/>
      </c>
      <c r="T1751" s="517" t="str">
        <f>四年级等级</f>
        <v/>
      </c>
      <c r="U1751" s="516" t="str">
        <f>四年级坐位体前屈得分</f>
        <v/>
      </c>
      <c r="V1751" s="517" t="str">
        <f>四年级等级</f>
        <v/>
      </c>
      <c r="W1751" s="516" t="str">
        <f>四年级一分钟跳绳得分</f>
        <v/>
      </c>
      <c r="X1751" s="517" t="str">
        <f>四年级等级</f>
        <v/>
      </c>
      <c r="Y1751" s="515" t="str">
        <f>四年级仰卧起坐得分</f>
        <v/>
      </c>
      <c r="Z1751" s="518" t="str">
        <f>四年级等级</f>
        <v/>
      </c>
      <c r="AA1751" s="533"/>
      <c r="AB1751" s="515"/>
      <c r="AC1751" s="533" t="str">
        <f>四年级跳绳附加分</f>
        <v/>
      </c>
      <c r="AD1751" s="534" t="str">
        <f>四年级标准分</f>
        <v/>
      </c>
      <c r="AE1751" s="534" t="str">
        <f>四年级总分</f>
        <v/>
      </c>
      <c r="AF1751" s="517" t="str">
        <f>四年级等级</f>
        <v/>
      </c>
    </row>
    <row r="1752" ht="15.75" spans="1:32">
      <c r="A1752" s="535">
        <v>425</v>
      </c>
      <c r="B1752" s="536">
        <v>70</v>
      </c>
      <c r="C1752" s="634"/>
      <c r="D1752" s="635"/>
      <c r="E1752" s="634"/>
      <c r="F1752" s="636"/>
      <c r="G1752" s="611"/>
      <c r="H1752" s="542"/>
      <c r="I1752" s="617"/>
      <c r="J1752" s="618"/>
      <c r="K1752" s="618"/>
      <c r="L1752" s="619"/>
      <c r="M1752" s="647"/>
      <c r="N1752" s="573" t="str">
        <f>四年级BMI</f>
        <v/>
      </c>
      <c r="O1752" s="574" t="str">
        <f>四年级BMI等级</f>
        <v/>
      </c>
      <c r="P1752" s="575" t="str">
        <f>四年级BMI得分</f>
        <v/>
      </c>
      <c r="Q1752" s="576" t="str">
        <f>四年级肺活量得分</f>
        <v/>
      </c>
      <c r="R1752" s="577" t="str">
        <f>四年级等级</f>
        <v/>
      </c>
      <c r="S1752" s="578" t="str">
        <f>四年级50米跑得分</f>
        <v/>
      </c>
      <c r="T1752" s="567" t="str">
        <f>四年级等级</f>
        <v/>
      </c>
      <c r="U1752" s="578" t="str">
        <f>四年级坐位体前屈得分</f>
        <v/>
      </c>
      <c r="V1752" s="567" t="str">
        <f>四年级等级</f>
        <v/>
      </c>
      <c r="W1752" s="578" t="str">
        <f>四年级一分钟跳绳得分</f>
        <v/>
      </c>
      <c r="X1752" s="567" t="str">
        <f>四年级等级</f>
        <v/>
      </c>
      <c r="Y1752" s="576" t="str">
        <f>四年级仰卧起坐得分</f>
        <v/>
      </c>
      <c r="Z1752" s="579" t="str">
        <f>四年级等级</f>
        <v/>
      </c>
      <c r="AA1752" s="565"/>
      <c r="AB1752" s="576"/>
      <c r="AC1752" s="565" t="str">
        <f>四年级跳绳附加分</f>
        <v/>
      </c>
      <c r="AD1752" s="566" t="str">
        <f>四年级标准分</f>
        <v/>
      </c>
      <c r="AE1752" s="566" t="str">
        <f>四年级总分</f>
        <v/>
      </c>
      <c r="AF1752" s="567" t="str">
        <f>四年级等级</f>
        <v/>
      </c>
    </row>
    <row r="1753" ht="15.75"/>
  </sheetData>
  <sheetProtection password="A3AE" sheet="1" formatCells="0" formatColumns="0" formatRows="0" insertRows="0" insertHyperlinks="0" deleteRows="0" sort="0" autoFilter="0" pivotTables="0" objects="1"/>
  <autoFilter xmlns:etc="http://www.wps.cn/officeDocument/2017/etCustomData" ref="A2:AF1752" etc:filterBottomFollowUsedRange="0">
    <extLst/>
  </autoFilter>
  <mergeCells count="24">
    <mergeCell ref="N1:P1"/>
    <mergeCell ref="Q1:R1"/>
    <mergeCell ref="S1:T1"/>
    <mergeCell ref="U1:V1"/>
    <mergeCell ref="W1:X1"/>
    <mergeCell ref="Y1:Z1"/>
    <mergeCell ref="AA1:AB1"/>
    <mergeCell ref="A1:A2"/>
    <mergeCell ref="B1:B2"/>
    <mergeCell ref="C1:C2"/>
    <mergeCell ref="D1:D2"/>
    <mergeCell ref="E1:E2"/>
    <mergeCell ref="F1:F2"/>
    <mergeCell ref="G1:G2"/>
    <mergeCell ref="H1:H2"/>
    <mergeCell ref="I1:I2"/>
    <mergeCell ref="J1:J2"/>
    <mergeCell ref="K1:K2"/>
    <mergeCell ref="L1:L2"/>
    <mergeCell ref="M1:M2"/>
    <mergeCell ref="AC1:AC2"/>
    <mergeCell ref="AD1:AD2"/>
    <mergeCell ref="AE1:AE2"/>
    <mergeCell ref="AF1:AF2"/>
  </mergeCells>
  <conditionalFormatting sqref="AF1">
    <cfRule type="cellIs" dxfId="1" priority="109" operator="equal">
      <formula>"及格"</formula>
    </cfRule>
  </conditionalFormatting>
  <conditionalFormatting sqref="O2">
    <cfRule type="cellIs" dxfId="1" priority="655" operator="equal">
      <formula>"超重"</formula>
    </cfRule>
    <cfRule type="cellIs" dxfId="0" priority="654" operator="equal">
      <formula>"正常"</formula>
    </cfRule>
  </conditionalFormatting>
  <conditionalFormatting sqref="R2">
    <cfRule type="cellIs" dxfId="1" priority="653" operator="equal">
      <formula>"及格"</formula>
    </cfRule>
  </conditionalFormatting>
  <conditionalFormatting sqref="T2">
    <cfRule type="cellIs" dxfId="1" priority="652" operator="equal">
      <formula>"及格"</formula>
    </cfRule>
  </conditionalFormatting>
  <conditionalFormatting sqref="V2">
    <cfRule type="cellIs" dxfId="1" priority="651" operator="equal">
      <formula>"及格"</formula>
    </cfRule>
  </conditionalFormatting>
  <conditionalFormatting sqref="X2">
    <cfRule type="cellIs" dxfId="1" priority="650" operator="equal">
      <formula>"及格"</formula>
    </cfRule>
  </conditionalFormatting>
  <conditionalFormatting sqref="Z2">
    <cfRule type="cellIs" dxfId="1" priority="649" operator="equal">
      <formula>"及格"</formula>
    </cfRule>
  </conditionalFormatting>
  <conditionalFormatting sqref="AB2">
    <cfRule type="cellIs" dxfId="1" priority="648" operator="equal">
      <formula>"及格"</formula>
    </cfRule>
  </conditionalFormatting>
  <conditionalFormatting sqref="L1336:M1336">
    <cfRule type="cellIs" dxfId="0" priority="413" operator="equal">
      <formula>"优秀"</formula>
    </cfRule>
    <cfRule type="cellIs" dxfId="6" priority="407" operator="equal">
      <formula>"良好"</formula>
    </cfRule>
    <cfRule type="cellIs" dxfId="5" priority="401" operator="equal">
      <formula>"及格"</formula>
    </cfRule>
    <cfRule type="cellIs" dxfId="4" priority="395" operator="equal">
      <formula>"不及格"</formula>
    </cfRule>
    <cfRule type="cellIs" dxfId="3" priority="389" operator="equal">
      <formula>"及格"</formula>
    </cfRule>
  </conditionalFormatting>
  <conditionalFormatting sqref="L1337:M1337">
    <cfRule type="cellIs" dxfId="0" priority="412" operator="equal">
      <formula>"优秀"</formula>
    </cfRule>
    <cfRule type="cellIs" dxfId="6" priority="406" operator="equal">
      <formula>"良好"</formula>
    </cfRule>
    <cfRule type="cellIs" dxfId="5" priority="400" operator="equal">
      <formula>"及格"</formula>
    </cfRule>
    <cfRule type="cellIs" dxfId="4" priority="394" operator="equal">
      <formula>"不及格"</formula>
    </cfRule>
    <cfRule type="cellIs" dxfId="3" priority="388" operator="equal">
      <formula>"及格"</formula>
    </cfRule>
  </conditionalFormatting>
  <conditionalFormatting sqref="L1338:M1338">
    <cfRule type="cellIs" dxfId="0" priority="411" operator="equal">
      <formula>"优秀"</formula>
    </cfRule>
    <cfRule type="cellIs" dxfId="6" priority="405" operator="equal">
      <formula>"良好"</formula>
    </cfRule>
    <cfRule type="cellIs" dxfId="5" priority="399" operator="equal">
      <formula>"及格"</formula>
    </cfRule>
    <cfRule type="cellIs" dxfId="4" priority="393" operator="equal">
      <formula>"不及格"</formula>
    </cfRule>
    <cfRule type="cellIs" dxfId="3" priority="387" operator="equal">
      <formula>"及格"</formula>
    </cfRule>
  </conditionalFormatting>
  <conditionalFormatting sqref="L1339:M1339">
    <cfRule type="cellIs" dxfId="0" priority="410" operator="equal">
      <formula>"优秀"</formula>
    </cfRule>
    <cfRule type="cellIs" dxfId="6" priority="404" operator="equal">
      <formula>"良好"</formula>
    </cfRule>
    <cfRule type="cellIs" dxfId="5" priority="398" operator="equal">
      <formula>"及格"</formula>
    </cfRule>
    <cfRule type="cellIs" dxfId="4" priority="392" operator="equal">
      <formula>"不及格"</formula>
    </cfRule>
    <cfRule type="cellIs" dxfId="3" priority="386" operator="equal">
      <formula>"及格"</formula>
    </cfRule>
  </conditionalFormatting>
  <conditionalFormatting sqref="L1340:M1340">
    <cfRule type="cellIs" dxfId="0" priority="409" operator="equal">
      <formula>"优秀"</formula>
    </cfRule>
    <cfRule type="cellIs" dxfId="6" priority="403" operator="equal">
      <formula>"良好"</formula>
    </cfRule>
    <cfRule type="cellIs" dxfId="5" priority="397" operator="equal">
      <formula>"及格"</formula>
    </cfRule>
    <cfRule type="cellIs" dxfId="4" priority="391" operator="equal">
      <formula>"不及格"</formula>
    </cfRule>
    <cfRule type="cellIs" dxfId="3" priority="385" operator="equal">
      <formula>"及格"</formula>
    </cfRule>
  </conditionalFormatting>
  <conditionalFormatting sqref="E948:E1271">
    <cfRule type="expression" dxfId="7" priority="98">
      <formula>IF(OR($E948=1,$E948=2,$E948=""),FALSE,TRUE)</formula>
    </cfRule>
  </conditionalFormatting>
  <conditionalFormatting sqref="E1272:E1752">
    <cfRule type="expression" dxfId="7" priority="319">
      <formula>IF(OR($E1272=1,$E1272=2,$E1272=""),FALSE,TRUE)</formula>
    </cfRule>
  </conditionalFormatting>
  <conditionalFormatting sqref="F948:F1271">
    <cfRule type="cellIs" dxfId="2" priority="97" operator="greaterThan">
      <formula>400</formula>
    </cfRule>
  </conditionalFormatting>
  <conditionalFormatting sqref="F1272:F1752">
    <cfRule type="cellIs" dxfId="2" priority="317" operator="greaterThan">
      <formula>400</formula>
    </cfRule>
  </conditionalFormatting>
  <conditionalFormatting sqref="G948:G1271">
    <cfRule type="cellIs" dxfId="2" priority="96" operator="greaterThan">
      <formula>200</formula>
    </cfRule>
  </conditionalFormatting>
  <conditionalFormatting sqref="G1272:G1752">
    <cfRule type="cellIs" dxfId="2" priority="316" operator="greaterThan">
      <formula>200</formula>
    </cfRule>
  </conditionalFormatting>
  <conditionalFormatting sqref="H948:H1271">
    <cfRule type="cellIs" dxfId="2" priority="95" operator="greaterThan">
      <formula>9999</formula>
    </cfRule>
  </conditionalFormatting>
  <conditionalFormatting sqref="H1272:H1752">
    <cfRule type="cellIs" dxfId="2" priority="315" operator="greaterThan">
      <formula>9999</formula>
    </cfRule>
  </conditionalFormatting>
  <conditionalFormatting sqref="I948:I1271">
    <cfRule type="cellIs" dxfId="2" priority="94" operator="greaterThan">
      <formula>20</formula>
    </cfRule>
  </conditionalFormatting>
  <conditionalFormatting sqref="I1272:I1752">
    <cfRule type="cellIs" dxfId="2" priority="314" operator="greaterThan">
      <formula>20</formula>
    </cfRule>
  </conditionalFormatting>
  <conditionalFormatting sqref="J948:J1271">
    <cfRule type="cellIs" dxfId="2" priority="93" operator="greaterThan">
      <formula>100</formula>
    </cfRule>
  </conditionalFormatting>
  <conditionalFormatting sqref="J1272:J1752">
    <cfRule type="cellIs" dxfId="2" priority="313" operator="greaterThan">
      <formula>100</formula>
    </cfRule>
  </conditionalFormatting>
  <conditionalFormatting sqref="K948:K1271">
    <cfRule type="cellIs" dxfId="2" priority="92" operator="greaterThan">
      <formula>400</formula>
    </cfRule>
  </conditionalFormatting>
  <conditionalFormatting sqref="K1272:K1752">
    <cfRule type="cellIs" dxfId="2" priority="312" operator="greaterThan">
      <formula>400</formula>
    </cfRule>
  </conditionalFormatting>
  <conditionalFormatting sqref="L3:L72">
    <cfRule type="cellIs" dxfId="0" priority="90" operator="equal">
      <formula>"优秀"</formula>
    </cfRule>
    <cfRule type="cellIs" dxfId="6" priority="89" operator="equal">
      <formula>"良好"</formula>
    </cfRule>
    <cfRule type="cellIs" dxfId="5" priority="88" operator="equal">
      <formula>"及格"</formula>
    </cfRule>
    <cfRule type="cellIs" dxfId="4" priority="87" operator="equal">
      <formula>"不及格"</formula>
    </cfRule>
    <cfRule type="cellIs" dxfId="3" priority="86" operator="equal">
      <formula>"及格"</formula>
    </cfRule>
  </conditionalFormatting>
  <conditionalFormatting sqref="L73:L142">
    <cfRule type="cellIs" dxfId="0" priority="85" operator="equal">
      <formula>"优秀"</formula>
    </cfRule>
    <cfRule type="cellIs" dxfId="6" priority="68" operator="equal">
      <formula>"良好"</formula>
    </cfRule>
    <cfRule type="cellIs" dxfId="5" priority="51" operator="equal">
      <formula>"及格"</formula>
    </cfRule>
    <cfRule type="cellIs" dxfId="4" priority="34" operator="equal">
      <formula>"不及格"</formula>
    </cfRule>
    <cfRule type="cellIs" dxfId="3" priority="17" operator="equal">
      <formula>"及格"</formula>
    </cfRule>
  </conditionalFormatting>
  <conditionalFormatting sqref="L143:L212">
    <cfRule type="cellIs" dxfId="0" priority="84" operator="equal">
      <formula>"优秀"</formula>
    </cfRule>
    <cfRule type="cellIs" dxfId="6" priority="67" operator="equal">
      <formula>"良好"</formula>
    </cfRule>
    <cfRule type="cellIs" dxfId="5" priority="50" operator="equal">
      <formula>"及格"</formula>
    </cfRule>
    <cfRule type="cellIs" dxfId="4" priority="33" operator="equal">
      <formula>"不及格"</formula>
    </cfRule>
    <cfRule type="cellIs" dxfId="3" priority="16" operator="equal">
      <formula>"及格"</formula>
    </cfRule>
  </conditionalFormatting>
  <conditionalFormatting sqref="L213:L267">
    <cfRule type="cellIs" dxfId="0" priority="83" operator="equal">
      <formula>"优秀"</formula>
    </cfRule>
    <cfRule type="cellIs" dxfId="6" priority="66" operator="equal">
      <formula>"良好"</formula>
    </cfRule>
    <cfRule type="cellIs" dxfId="5" priority="49" operator="equal">
      <formula>"及格"</formula>
    </cfRule>
    <cfRule type="cellIs" dxfId="4" priority="32" operator="equal">
      <formula>"不及格"</formula>
    </cfRule>
    <cfRule type="cellIs" dxfId="3" priority="15" operator="equal">
      <formula>"及格"</formula>
    </cfRule>
  </conditionalFormatting>
  <conditionalFormatting sqref="L268:L317">
    <cfRule type="cellIs" dxfId="0" priority="82" operator="equal">
      <formula>"优秀"</formula>
    </cfRule>
    <cfRule type="cellIs" dxfId="6" priority="65" operator="equal">
      <formula>"良好"</formula>
    </cfRule>
    <cfRule type="cellIs" dxfId="5" priority="48" operator="equal">
      <formula>"及格"</formula>
    </cfRule>
    <cfRule type="cellIs" dxfId="4" priority="31" operator="equal">
      <formula>"不及格"</formula>
    </cfRule>
    <cfRule type="cellIs" dxfId="3" priority="14" operator="equal">
      <formula>"及格"</formula>
    </cfRule>
  </conditionalFormatting>
  <conditionalFormatting sqref="L318:L367">
    <cfRule type="cellIs" dxfId="0" priority="81" operator="equal">
      <formula>"优秀"</formula>
    </cfRule>
    <cfRule type="cellIs" dxfId="6" priority="64" operator="equal">
      <formula>"良好"</formula>
    </cfRule>
    <cfRule type="cellIs" dxfId="5" priority="47" operator="equal">
      <formula>"及格"</formula>
    </cfRule>
    <cfRule type="cellIs" dxfId="4" priority="30" operator="equal">
      <formula>"不及格"</formula>
    </cfRule>
    <cfRule type="cellIs" dxfId="3" priority="13" operator="equal">
      <formula>"及格"</formula>
    </cfRule>
  </conditionalFormatting>
  <conditionalFormatting sqref="L368:L422">
    <cfRule type="cellIs" dxfId="0" priority="80" operator="equal">
      <formula>"优秀"</formula>
    </cfRule>
    <cfRule type="cellIs" dxfId="6" priority="63" operator="equal">
      <formula>"良好"</formula>
    </cfRule>
    <cfRule type="cellIs" dxfId="5" priority="46" operator="equal">
      <formula>"及格"</formula>
    </cfRule>
    <cfRule type="cellIs" dxfId="4" priority="29" operator="equal">
      <formula>"不及格"</formula>
    </cfRule>
    <cfRule type="cellIs" dxfId="3" priority="12" operator="equal">
      <formula>"及格"</formula>
    </cfRule>
  </conditionalFormatting>
  <conditionalFormatting sqref="L423:L472">
    <cfRule type="cellIs" dxfId="0" priority="79" operator="equal">
      <formula>"优秀"</formula>
    </cfRule>
    <cfRule type="cellIs" dxfId="6" priority="62" operator="equal">
      <formula>"良好"</formula>
    </cfRule>
    <cfRule type="cellIs" dxfId="5" priority="45" operator="equal">
      <formula>"及格"</formula>
    </cfRule>
    <cfRule type="cellIs" dxfId="4" priority="28" operator="equal">
      <formula>"不及格"</formula>
    </cfRule>
    <cfRule type="cellIs" dxfId="3" priority="11" operator="equal">
      <formula>"及格"</formula>
    </cfRule>
  </conditionalFormatting>
  <conditionalFormatting sqref="L473:L522">
    <cfRule type="cellIs" dxfId="0" priority="78" operator="equal">
      <formula>"优秀"</formula>
    </cfRule>
    <cfRule type="cellIs" dxfId="6" priority="61" operator="equal">
      <formula>"良好"</formula>
    </cfRule>
    <cfRule type="cellIs" dxfId="5" priority="44" operator="equal">
      <formula>"及格"</formula>
    </cfRule>
    <cfRule type="cellIs" dxfId="4" priority="27" operator="equal">
      <formula>"不及格"</formula>
    </cfRule>
    <cfRule type="cellIs" dxfId="3" priority="10" operator="equal">
      <formula>"及格"</formula>
    </cfRule>
  </conditionalFormatting>
  <conditionalFormatting sqref="L523:L572">
    <cfRule type="cellIs" dxfId="0" priority="77" operator="equal">
      <formula>"优秀"</formula>
    </cfRule>
    <cfRule type="cellIs" dxfId="6" priority="60" operator="equal">
      <formula>"良好"</formula>
    </cfRule>
    <cfRule type="cellIs" dxfId="5" priority="43" operator="equal">
      <formula>"及格"</formula>
    </cfRule>
    <cfRule type="cellIs" dxfId="4" priority="26" operator="equal">
      <formula>"不及格"</formula>
    </cfRule>
    <cfRule type="cellIs" dxfId="3" priority="9" operator="equal">
      <formula>"及格"</formula>
    </cfRule>
  </conditionalFormatting>
  <conditionalFormatting sqref="L573:L627">
    <cfRule type="cellIs" dxfId="0" priority="76" operator="equal">
      <formula>"优秀"</formula>
    </cfRule>
    <cfRule type="cellIs" dxfId="6" priority="59" operator="equal">
      <formula>"良好"</formula>
    </cfRule>
    <cfRule type="cellIs" dxfId="5" priority="42" operator="equal">
      <formula>"及格"</formula>
    </cfRule>
    <cfRule type="cellIs" dxfId="4" priority="25" operator="equal">
      <formula>"不及格"</formula>
    </cfRule>
    <cfRule type="cellIs" dxfId="3" priority="8" operator="equal">
      <formula>"及格"</formula>
    </cfRule>
  </conditionalFormatting>
  <conditionalFormatting sqref="L628:L677">
    <cfRule type="cellIs" dxfId="0" priority="75" operator="equal">
      <formula>"优秀"</formula>
    </cfRule>
    <cfRule type="cellIs" dxfId="6" priority="58" operator="equal">
      <formula>"良好"</formula>
    </cfRule>
    <cfRule type="cellIs" dxfId="5" priority="41" operator="equal">
      <formula>"及格"</formula>
    </cfRule>
    <cfRule type="cellIs" dxfId="4" priority="24" operator="equal">
      <formula>"不及格"</formula>
    </cfRule>
    <cfRule type="cellIs" dxfId="3" priority="7" operator="equal">
      <formula>"及格"</formula>
    </cfRule>
  </conditionalFormatting>
  <conditionalFormatting sqref="L678:L727">
    <cfRule type="cellIs" dxfId="0" priority="74" operator="equal">
      <formula>"优秀"</formula>
    </cfRule>
    <cfRule type="cellIs" dxfId="6" priority="57" operator="equal">
      <formula>"良好"</formula>
    </cfRule>
    <cfRule type="cellIs" dxfId="5" priority="40" operator="equal">
      <formula>"及格"</formula>
    </cfRule>
    <cfRule type="cellIs" dxfId="4" priority="23" operator="equal">
      <formula>"不及格"</formula>
    </cfRule>
    <cfRule type="cellIs" dxfId="3" priority="6" operator="equal">
      <formula>"及格"</formula>
    </cfRule>
  </conditionalFormatting>
  <conditionalFormatting sqref="L728:L777">
    <cfRule type="cellIs" dxfId="0" priority="73" operator="equal">
      <formula>"优秀"</formula>
    </cfRule>
    <cfRule type="cellIs" dxfId="6" priority="56" operator="equal">
      <formula>"良好"</formula>
    </cfRule>
    <cfRule type="cellIs" dxfId="5" priority="39" operator="equal">
      <formula>"及格"</formula>
    </cfRule>
    <cfRule type="cellIs" dxfId="4" priority="22" operator="equal">
      <formula>"不及格"</formula>
    </cfRule>
    <cfRule type="cellIs" dxfId="3" priority="5" operator="equal">
      <formula>"及格"</formula>
    </cfRule>
  </conditionalFormatting>
  <conditionalFormatting sqref="L778:L832">
    <cfRule type="cellIs" dxfId="0" priority="72" operator="equal">
      <formula>"优秀"</formula>
    </cfRule>
    <cfRule type="cellIs" dxfId="6" priority="55" operator="equal">
      <formula>"良好"</formula>
    </cfRule>
    <cfRule type="cellIs" dxfId="5" priority="38" operator="equal">
      <formula>"及格"</formula>
    </cfRule>
    <cfRule type="cellIs" dxfId="4" priority="21" operator="equal">
      <formula>"不及格"</formula>
    </cfRule>
    <cfRule type="cellIs" dxfId="3" priority="4" operator="equal">
      <formula>"及格"</formula>
    </cfRule>
  </conditionalFormatting>
  <conditionalFormatting sqref="L833:L882">
    <cfRule type="cellIs" dxfId="0" priority="71" operator="equal">
      <formula>"优秀"</formula>
    </cfRule>
    <cfRule type="cellIs" dxfId="6" priority="54" operator="equal">
      <formula>"良好"</formula>
    </cfRule>
    <cfRule type="cellIs" dxfId="5" priority="37" operator="equal">
      <formula>"及格"</formula>
    </cfRule>
    <cfRule type="cellIs" dxfId="4" priority="20" operator="equal">
      <formula>"不及格"</formula>
    </cfRule>
    <cfRule type="cellIs" dxfId="3" priority="3" operator="equal">
      <formula>"及格"</formula>
    </cfRule>
  </conditionalFormatting>
  <conditionalFormatting sqref="L883:L932">
    <cfRule type="cellIs" dxfId="0" priority="70" operator="equal">
      <formula>"优秀"</formula>
    </cfRule>
    <cfRule type="cellIs" dxfId="6" priority="53" operator="equal">
      <formula>"良好"</formula>
    </cfRule>
    <cfRule type="cellIs" dxfId="5" priority="36" operator="equal">
      <formula>"及格"</formula>
    </cfRule>
    <cfRule type="cellIs" dxfId="4" priority="19" operator="equal">
      <formula>"不及格"</formula>
    </cfRule>
    <cfRule type="cellIs" dxfId="3" priority="2" operator="equal">
      <formula>"及格"</formula>
    </cfRule>
  </conditionalFormatting>
  <conditionalFormatting sqref="L933:L947">
    <cfRule type="cellIs" dxfId="0" priority="69" operator="equal">
      <formula>"优秀"</formula>
    </cfRule>
    <cfRule type="cellIs" dxfId="6" priority="52" operator="equal">
      <formula>"良好"</formula>
    </cfRule>
    <cfRule type="cellIs" dxfId="5" priority="35" operator="equal">
      <formula>"及格"</formula>
    </cfRule>
    <cfRule type="cellIs" dxfId="4" priority="18" operator="equal">
      <formula>"不及格"</formula>
    </cfRule>
    <cfRule type="cellIs" dxfId="3" priority="1" operator="equal">
      <formula>"及格"</formula>
    </cfRule>
  </conditionalFormatting>
  <conditionalFormatting sqref="L948:L982">
    <cfRule type="cellIs" dxfId="0" priority="103" operator="equal">
      <formula>"优秀"</formula>
    </cfRule>
    <cfRule type="cellIs" dxfId="6" priority="102" operator="equal">
      <formula>"良好"</formula>
    </cfRule>
    <cfRule type="cellIs" dxfId="5" priority="101" operator="equal">
      <formula>"及格"</formula>
    </cfRule>
    <cfRule type="cellIs" dxfId="4" priority="100" operator="equal">
      <formula>"不及格"</formula>
    </cfRule>
    <cfRule type="cellIs" dxfId="3" priority="99" operator="equal">
      <formula>"及格"</formula>
    </cfRule>
  </conditionalFormatting>
  <conditionalFormatting sqref="L948:L1271">
    <cfRule type="cellIs" dxfId="2" priority="91" operator="greaterThan">
      <formula>100</formula>
    </cfRule>
  </conditionalFormatting>
  <conditionalFormatting sqref="L983:L1271">
    <cfRule type="cellIs" dxfId="0" priority="108" operator="equal">
      <formula>"优秀"</formula>
    </cfRule>
    <cfRule type="cellIs" dxfId="6" priority="107" operator="equal">
      <formula>"良好"</formula>
    </cfRule>
    <cfRule type="cellIs" dxfId="5" priority="106" operator="equal">
      <formula>"及格"</formula>
    </cfRule>
    <cfRule type="cellIs" dxfId="4" priority="105" operator="equal">
      <formula>"不及格"</formula>
    </cfRule>
    <cfRule type="cellIs" dxfId="3" priority="104" operator="equal">
      <formula>"及格"</formula>
    </cfRule>
  </conditionalFormatting>
  <conditionalFormatting sqref="L1272:L1752">
    <cfRule type="cellIs" dxfId="2" priority="311" operator="greaterThan">
      <formula>100</formula>
    </cfRule>
  </conditionalFormatting>
  <conditionalFormatting sqref="M73:M142">
    <cfRule type="cellIs" dxfId="0" priority="634" operator="equal">
      <formula>"优秀"</formula>
    </cfRule>
    <cfRule type="cellIs" dxfId="6" priority="617" operator="equal">
      <formula>"良好"</formula>
    </cfRule>
    <cfRule type="cellIs" dxfId="5" priority="600" operator="equal">
      <formula>"及格"</formula>
    </cfRule>
    <cfRule type="cellIs" dxfId="4" priority="583" operator="equal">
      <formula>"不及格"</formula>
    </cfRule>
    <cfRule type="cellIs" dxfId="3" priority="566" operator="equal">
      <formula>"及格"</formula>
    </cfRule>
  </conditionalFormatting>
  <conditionalFormatting sqref="M143:M212">
    <cfRule type="cellIs" dxfId="0" priority="633" operator="equal">
      <formula>"优秀"</formula>
    </cfRule>
    <cfRule type="cellIs" dxfId="6" priority="616" operator="equal">
      <formula>"良好"</formula>
    </cfRule>
    <cfRule type="cellIs" dxfId="5" priority="599" operator="equal">
      <formula>"及格"</formula>
    </cfRule>
    <cfRule type="cellIs" dxfId="4" priority="582" operator="equal">
      <formula>"不及格"</formula>
    </cfRule>
    <cfRule type="cellIs" dxfId="3" priority="565" operator="equal">
      <formula>"及格"</formula>
    </cfRule>
  </conditionalFormatting>
  <conditionalFormatting sqref="M213:M267">
    <cfRule type="cellIs" dxfId="0" priority="632" operator="equal">
      <formula>"优秀"</formula>
    </cfRule>
    <cfRule type="cellIs" dxfId="6" priority="615" operator="equal">
      <formula>"良好"</formula>
    </cfRule>
    <cfRule type="cellIs" dxfId="5" priority="598" operator="equal">
      <formula>"及格"</formula>
    </cfRule>
    <cfRule type="cellIs" dxfId="4" priority="581" operator="equal">
      <formula>"不及格"</formula>
    </cfRule>
    <cfRule type="cellIs" dxfId="3" priority="564" operator="equal">
      <formula>"及格"</formula>
    </cfRule>
  </conditionalFormatting>
  <conditionalFormatting sqref="M268:M317">
    <cfRule type="cellIs" dxfId="0" priority="631" operator="equal">
      <formula>"优秀"</formula>
    </cfRule>
    <cfRule type="cellIs" dxfId="6" priority="614" operator="equal">
      <formula>"良好"</formula>
    </cfRule>
    <cfRule type="cellIs" dxfId="5" priority="597" operator="equal">
      <formula>"及格"</formula>
    </cfRule>
    <cfRule type="cellIs" dxfId="4" priority="580" operator="equal">
      <formula>"不及格"</formula>
    </cfRule>
    <cfRule type="cellIs" dxfId="3" priority="563" operator="equal">
      <formula>"及格"</formula>
    </cfRule>
  </conditionalFormatting>
  <conditionalFormatting sqref="M318:M367">
    <cfRule type="cellIs" dxfId="0" priority="630" operator="equal">
      <formula>"优秀"</formula>
    </cfRule>
    <cfRule type="cellIs" dxfId="6" priority="613" operator="equal">
      <formula>"良好"</formula>
    </cfRule>
    <cfRule type="cellIs" dxfId="5" priority="596" operator="equal">
      <formula>"及格"</formula>
    </cfRule>
    <cfRule type="cellIs" dxfId="4" priority="579" operator="equal">
      <formula>"不及格"</formula>
    </cfRule>
    <cfRule type="cellIs" dxfId="3" priority="562" operator="equal">
      <formula>"及格"</formula>
    </cfRule>
  </conditionalFormatting>
  <conditionalFormatting sqref="M368:M422">
    <cfRule type="cellIs" dxfId="0" priority="629" operator="equal">
      <formula>"优秀"</formula>
    </cfRule>
    <cfRule type="cellIs" dxfId="6" priority="612" operator="equal">
      <formula>"良好"</formula>
    </cfRule>
    <cfRule type="cellIs" dxfId="5" priority="595" operator="equal">
      <formula>"及格"</formula>
    </cfRule>
    <cfRule type="cellIs" dxfId="4" priority="578" operator="equal">
      <formula>"不及格"</formula>
    </cfRule>
    <cfRule type="cellIs" dxfId="3" priority="561" operator="equal">
      <formula>"及格"</formula>
    </cfRule>
  </conditionalFormatting>
  <conditionalFormatting sqref="M423:M472">
    <cfRule type="cellIs" dxfId="0" priority="628" operator="equal">
      <formula>"优秀"</formula>
    </cfRule>
    <cfRule type="cellIs" dxfId="6" priority="611" operator="equal">
      <formula>"良好"</formula>
    </cfRule>
    <cfRule type="cellIs" dxfId="5" priority="594" operator="equal">
      <formula>"及格"</formula>
    </cfRule>
    <cfRule type="cellIs" dxfId="4" priority="577" operator="equal">
      <formula>"不及格"</formula>
    </cfRule>
    <cfRule type="cellIs" dxfId="3" priority="560" operator="equal">
      <formula>"及格"</formula>
    </cfRule>
  </conditionalFormatting>
  <conditionalFormatting sqref="M473:M522">
    <cfRule type="cellIs" dxfId="0" priority="627" operator="equal">
      <formula>"优秀"</formula>
    </cfRule>
    <cfRule type="cellIs" dxfId="6" priority="610" operator="equal">
      <formula>"良好"</formula>
    </cfRule>
    <cfRule type="cellIs" dxfId="5" priority="593" operator="equal">
      <formula>"及格"</formula>
    </cfRule>
    <cfRule type="cellIs" dxfId="4" priority="576" operator="equal">
      <formula>"不及格"</formula>
    </cfRule>
    <cfRule type="cellIs" dxfId="3" priority="559" operator="equal">
      <formula>"及格"</formula>
    </cfRule>
  </conditionalFormatting>
  <conditionalFormatting sqref="M523:M572">
    <cfRule type="cellIs" dxfId="0" priority="626" operator="equal">
      <formula>"优秀"</formula>
    </cfRule>
    <cfRule type="cellIs" dxfId="6" priority="609" operator="equal">
      <formula>"良好"</formula>
    </cfRule>
    <cfRule type="cellIs" dxfId="5" priority="592" operator="equal">
      <formula>"及格"</formula>
    </cfRule>
    <cfRule type="cellIs" dxfId="4" priority="575" operator="equal">
      <formula>"不及格"</formula>
    </cfRule>
    <cfRule type="cellIs" dxfId="3" priority="558" operator="equal">
      <formula>"及格"</formula>
    </cfRule>
  </conditionalFormatting>
  <conditionalFormatting sqref="M573:M627">
    <cfRule type="cellIs" dxfId="0" priority="625" operator="equal">
      <formula>"优秀"</formula>
    </cfRule>
    <cfRule type="cellIs" dxfId="6" priority="608" operator="equal">
      <formula>"良好"</formula>
    </cfRule>
    <cfRule type="cellIs" dxfId="5" priority="591" operator="equal">
      <formula>"及格"</formula>
    </cfRule>
    <cfRule type="cellIs" dxfId="4" priority="574" operator="equal">
      <formula>"不及格"</formula>
    </cfRule>
    <cfRule type="cellIs" dxfId="3" priority="557" operator="equal">
      <formula>"及格"</formula>
    </cfRule>
  </conditionalFormatting>
  <conditionalFormatting sqref="M628:M677">
    <cfRule type="cellIs" dxfId="0" priority="624" operator="equal">
      <formula>"优秀"</formula>
    </cfRule>
    <cfRule type="cellIs" dxfId="6" priority="607" operator="equal">
      <formula>"良好"</formula>
    </cfRule>
    <cfRule type="cellIs" dxfId="5" priority="590" operator="equal">
      <formula>"及格"</formula>
    </cfRule>
    <cfRule type="cellIs" dxfId="4" priority="573" operator="equal">
      <formula>"不及格"</formula>
    </cfRule>
    <cfRule type="cellIs" dxfId="3" priority="556" operator="equal">
      <formula>"及格"</formula>
    </cfRule>
  </conditionalFormatting>
  <conditionalFormatting sqref="M678:M727">
    <cfRule type="cellIs" dxfId="0" priority="623" operator="equal">
      <formula>"优秀"</formula>
    </cfRule>
    <cfRule type="cellIs" dxfId="6" priority="606" operator="equal">
      <formula>"良好"</formula>
    </cfRule>
    <cfRule type="cellIs" dxfId="5" priority="589" operator="equal">
      <formula>"及格"</formula>
    </cfRule>
    <cfRule type="cellIs" dxfId="4" priority="572" operator="equal">
      <formula>"不及格"</formula>
    </cfRule>
    <cfRule type="cellIs" dxfId="3" priority="555" operator="equal">
      <formula>"及格"</formula>
    </cfRule>
  </conditionalFormatting>
  <conditionalFormatting sqref="M728:M777">
    <cfRule type="cellIs" dxfId="0" priority="622" operator="equal">
      <formula>"优秀"</formula>
    </cfRule>
    <cfRule type="cellIs" dxfId="6" priority="605" operator="equal">
      <formula>"良好"</formula>
    </cfRule>
    <cfRule type="cellIs" dxfId="5" priority="588" operator="equal">
      <formula>"及格"</formula>
    </cfRule>
    <cfRule type="cellIs" dxfId="4" priority="571" operator="equal">
      <formula>"不及格"</formula>
    </cfRule>
    <cfRule type="cellIs" dxfId="3" priority="554" operator="equal">
      <formula>"及格"</formula>
    </cfRule>
  </conditionalFormatting>
  <conditionalFormatting sqref="M778:M832">
    <cfRule type="cellIs" dxfId="0" priority="621" operator="equal">
      <formula>"优秀"</formula>
    </cfRule>
    <cfRule type="cellIs" dxfId="6" priority="604" operator="equal">
      <formula>"良好"</formula>
    </cfRule>
    <cfRule type="cellIs" dxfId="5" priority="587" operator="equal">
      <formula>"及格"</formula>
    </cfRule>
    <cfRule type="cellIs" dxfId="4" priority="570" operator="equal">
      <formula>"不及格"</formula>
    </cfRule>
    <cfRule type="cellIs" dxfId="3" priority="553" operator="equal">
      <formula>"及格"</formula>
    </cfRule>
  </conditionalFormatting>
  <conditionalFormatting sqref="M833:M882">
    <cfRule type="cellIs" dxfId="0" priority="620" operator="equal">
      <formula>"优秀"</formula>
    </cfRule>
    <cfRule type="cellIs" dxfId="6" priority="603" operator="equal">
      <formula>"良好"</formula>
    </cfRule>
    <cfRule type="cellIs" dxfId="5" priority="586" operator="equal">
      <formula>"及格"</formula>
    </cfRule>
    <cfRule type="cellIs" dxfId="4" priority="569" operator="equal">
      <formula>"不及格"</formula>
    </cfRule>
    <cfRule type="cellIs" dxfId="3" priority="552" operator="equal">
      <formula>"及格"</formula>
    </cfRule>
  </conditionalFormatting>
  <conditionalFormatting sqref="M883:M932">
    <cfRule type="cellIs" dxfId="0" priority="619" operator="equal">
      <formula>"优秀"</formula>
    </cfRule>
    <cfRule type="cellIs" dxfId="6" priority="602" operator="equal">
      <formula>"良好"</formula>
    </cfRule>
    <cfRule type="cellIs" dxfId="5" priority="585" operator="equal">
      <formula>"及格"</formula>
    </cfRule>
    <cfRule type="cellIs" dxfId="4" priority="568" operator="equal">
      <formula>"不及格"</formula>
    </cfRule>
    <cfRule type="cellIs" dxfId="3" priority="551" operator="equal">
      <formula>"及格"</formula>
    </cfRule>
  </conditionalFormatting>
  <conditionalFormatting sqref="M933:M982">
    <cfRule type="cellIs" dxfId="0" priority="618" operator="equal">
      <formula>"优秀"</formula>
    </cfRule>
    <cfRule type="cellIs" dxfId="6" priority="601" operator="equal">
      <formula>"良好"</formula>
    </cfRule>
    <cfRule type="cellIs" dxfId="5" priority="584" operator="equal">
      <formula>"及格"</formula>
    </cfRule>
    <cfRule type="cellIs" dxfId="4" priority="567" operator="equal">
      <formula>"不及格"</formula>
    </cfRule>
    <cfRule type="cellIs" dxfId="3" priority="550" operator="equal">
      <formula>"及格"</formula>
    </cfRule>
  </conditionalFormatting>
  <conditionalFormatting sqref="O3:O1752">
    <cfRule type="cellIs" dxfId="0" priority="327" operator="equal">
      <formula>"正常"</formula>
    </cfRule>
    <cfRule type="cellIs" dxfId="1" priority="326" operator="equal">
      <formula>"超重"</formula>
    </cfRule>
    <cfRule type="cellIs" dxfId="6" priority="325" operator="equal">
      <formula>"低体重"</formula>
    </cfRule>
    <cfRule type="cellIs" dxfId="8" priority="324" operator="equal">
      <formula>"肥胖"</formula>
    </cfRule>
  </conditionalFormatting>
  <conditionalFormatting sqref="O1753:O1048576">
    <cfRule type="cellIs" dxfId="1" priority="1206" operator="equal">
      <formula>"超重"</formula>
    </cfRule>
    <cfRule type="cellIs" dxfId="0" priority="1207" operator="equal">
      <formula>"正常"</formula>
    </cfRule>
    <cfRule type="cellIs" dxfId="9" priority="1208" operator="equal">
      <formula>"超重"</formula>
    </cfRule>
    <cfRule type="cellIs" dxfId="5" priority="1209" operator="equal">
      <formula>"超重"</formula>
    </cfRule>
  </conditionalFormatting>
  <conditionalFormatting sqref="M983:M1271 L1272:M1335 M3:M72">
    <cfRule type="cellIs" dxfId="0" priority="647" operator="equal">
      <formula>"优秀"</formula>
    </cfRule>
    <cfRule type="cellIs" dxfId="6" priority="646" operator="equal">
      <formula>"良好"</formula>
    </cfRule>
    <cfRule type="cellIs" dxfId="5" priority="645" operator="equal">
      <formula>"及格"</formula>
    </cfRule>
    <cfRule type="cellIs" dxfId="4" priority="644" operator="equal">
      <formula>"不及格"</formula>
    </cfRule>
    <cfRule type="cellIs" dxfId="3" priority="643" operator="equal">
      <formula>"及格"</formula>
    </cfRule>
  </conditionalFormatting>
  <conditionalFormatting sqref="R3:R1752 T3:T1752 V3:V1752 X3:X1752 Z3:Z1752 AB3:AB1752 AF3:AF1752">
    <cfRule type="cellIs" dxfId="0" priority="323" operator="equal">
      <formula>"优秀"</formula>
    </cfRule>
    <cfRule type="cellIs" dxfId="6" priority="322" operator="equal">
      <formula>"良好"</formula>
    </cfRule>
    <cfRule type="cellIs" dxfId="1" priority="321" operator="equal">
      <formula>"及格"</formula>
    </cfRule>
    <cfRule type="cellIs" dxfId="8" priority="320" operator="equal">
      <formula>"不及格"</formula>
    </cfRule>
  </conditionalFormatting>
  <conditionalFormatting sqref="L1341:M1752">
    <cfRule type="cellIs" dxfId="0" priority="408" operator="equal">
      <formula>"优秀"</formula>
    </cfRule>
    <cfRule type="cellIs" dxfId="6" priority="402" operator="equal">
      <formula>"良好"</formula>
    </cfRule>
    <cfRule type="cellIs" dxfId="5" priority="396" operator="equal">
      <formula>"及格"</formula>
    </cfRule>
    <cfRule type="cellIs" dxfId="4" priority="390" operator="equal">
      <formula>"不及格"</formula>
    </cfRule>
    <cfRule type="cellIs" dxfId="3" priority="384" operator="equal">
      <formula>"及格"</formula>
    </cfRule>
  </conditionalFormatting>
  <conditionalFormatting sqref="AF1753:AF1048576 X1753:X1048576 T1753:T1048576 R1753:R1048576 V1753:V1048576 Z1753:Z1048576">
    <cfRule type="cellIs" dxfId="1" priority="1205" operator="equal">
      <formula>"及格"</formula>
    </cfRule>
  </conditionalFormatting>
  <dataValidations count="11">
    <dataValidation type="whole" operator="between" allowBlank="1" showInputMessage="1" showErrorMessage="1" errorTitle="填写错误" error="请按要求填写：&#10;男生以  1  表示&#10;女生以  2  表示" sqref="E3:E1752">
      <formula1>1</formula1>
      <formula2>2</formula2>
    </dataValidation>
    <dataValidation type="custom" allowBlank="1" showInputMessage="1" showErrorMessage="1" errorTitle="填写错误" error="请按要求填写：&#10;男生以  男  或  1  表示&#10;女生以  女  或  2  表示" sqref="E1753:E1048576">
      <formula1>SUM(COUNTIF(E1753,1),COUNTIF(E1753,2),COUNTIF(E1753,"男"),COUNTIF(E1753,"女"))</formula1>
    </dataValidation>
    <dataValidation type="whole" operator="between" allowBlank="1" showInputMessage="1" showErrorMessage="1" errorTitle="填写错误" error="数值范围在0-400之间，单位为cm" sqref="F2:F1752">
      <formula1>0</formula1>
      <formula2>400</formula2>
    </dataValidation>
    <dataValidation type="decimal" operator="between" allowBlank="1" showInputMessage="1" showErrorMessage="1" errorTitle="填写错误" error="数值范围在0-400之间，单位为cm" sqref="F1753:F1048576">
      <formula1>0</formula1>
      <formula2>400</formula2>
    </dataValidation>
    <dataValidation type="decimal" operator="between" allowBlank="1" showInputMessage="1" showErrorMessage="1" errorTitle="填写错误" error="数值范围在0~200之间，单位为Kg" sqref="G2:G1048576">
      <formula1>0</formula1>
      <formula2>200</formula2>
    </dataValidation>
    <dataValidation type="whole" operator="between" allowBlank="1" showInputMessage="1" showErrorMessage="1" errorTitle="填写错误" error="数值范围在500-9999之间，单位为ml" sqref="H2:H1752">
      <formula1>500</formula1>
      <formula2>9999</formula2>
    </dataValidation>
    <dataValidation type="whole" operator="between" allowBlank="1" showInputMessage="1" showErrorMessage="1" errorTitle="填写错误" error="数值范围在500~9999之间" sqref="H1753:H1048576">
      <formula1>500</formula1>
      <formula2>9999</formula2>
    </dataValidation>
    <dataValidation type="decimal" operator="between" allowBlank="1" showInputMessage="1" showErrorMessage="1" errorTitle="填写错误" error="值范围5.0~20.0，可以是小数" sqref="I2:I1048576">
      <formula1>5</formula1>
      <formula2>20</formula2>
    </dataValidation>
    <dataValidation type="decimal" operator="between" allowBlank="1" showInputMessage="1" showErrorMessage="1" errorTitle="填写错误" error="值范围-30~40，可以是小数" sqref="J2:J1048576">
      <formula1>-30</formula1>
      <formula2>40</formula2>
    </dataValidation>
    <dataValidation type="whole" operator="between" allowBlank="1" showInputMessage="1" showErrorMessage="1" errorTitle="填写错误" error="值范围0~300整数" sqref="K2:K1048576">
      <formula1>0</formula1>
      <formula2>300</formula2>
    </dataValidation>
    <dataValidation type="whole" operator="between" allowBlank="1" showInputMessage="1" showErrorMessage="1" errorTitle="输入错误" error="值范围0~99的整数" sqref="L3:L1048576">
      <formula1>0</formula1>
      <formula2>99</formula2>
    </dataValidation>
  </dataValidations>
  <pageMargins left="0.75" right="0.75" top="1" bottom="1" header="0.5" footer="0.5"/>
  <pageSetup paperSize="9" orientation="portrait"/>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dimension ref="A1:AP1753"/>
  <sheetViews>
    <sheetView zoomScale="85" zoomScaleNormal="85" workbookViewId="0">
      <pane xSplit="13" ySplit="2" topLeftCell="N3" activePane="bottomRight" state="frozen"/>
      <selection/>
      <selection pane="topRight"/>
      <selection pane="bottomLeft"/>
      <selection pane="bottomRight" activeCell="O5" sqref="O5"/>
    </sheetView>
  </sheetViews>
  <sheetFormatPr defaultColWidth="9" defaultRowHeight="15"/>
  <cols>
    <col min="1" max="1" width="4.375" style="444" customWidth="1"/>
    <col min="2" max="2" width="5.125" style="444" customWidth="1"/>
    <col min="3" max="3" width="8.875" style="445" customWidth="1"/>
    <col min="4" max="4" width="8.625" style="446" customWidth="1"/>
    <col min="5" max="7" width="5.125" style="445" customWidth="1"/>
    <col min="8" max="8" width="6.25" style="445" customWidth="1"/>
    <col min="9" max="9" width="6.375" style="447" customWidth="1"/>
    <col min="10" max="11" width="6.25" style="445" customWidth="1"/>
    <col min="12" max="12" width="7" style="445" customWidth="1"/>
    <col min="13" max="13" width="7" style="448" customWidth="1"/>
    <col min="14" max="14" width="7.5" style="449" customWidth="1"/>
    <col min="15" max="29" width="7.5" style="444" customWidth="1"/>
    <col min="30" max="30" width="7.5" style="449" customWidth="1"/>
    <col min="31" max="31" width="8.5" style="449" customWidth="1"/>
    <col min="32" max="32" width="7.5" style="444" customWidth="1"/>
    <col min="33" max="37" width="9" style="450"/>
    <col min="38" max="38" width="9" style="450" customWidth="1"/>
    <col min="39" max="39" width="12.625" style="452" hidden="1" customWidth="1"/>
    <col min="40" max="40" width="9" style="453" hidden="1" customWidth="1"/>
    <col min="41" max="42" width="12.625" style="450" hidden="1" customWidth="1"/>
    <col min="43" max="16384" width="9" style="450"/>
  </cols>
  <sheetData>
    <row r="1" s="1" customFormat="1" ht="32.1" customHeight="1" spans="1:32">
      <c r="A1" s="454" t="s">
        <v>295</v>
      </c>
      <c r="B1" s="455" t="s">
        <v>296</v>
      </c>
      <c r="C1" s="456" t="s">
        <v>297</v>
      </c>
      <c r="D1" s="457" t="s">
        <v>298</v>
      </c>
      <c r="E1" s="458" t="s">
        <v>299</v>
      </c>
      <c r="F1" s="459" t="s">
        <v>300</v>
      </c>
      <c r="G1" s="458" t="s">
        <v>301</v>
      </c>
      <c r="H1" s="460" t="s">
        <v>302</v>
      </c>
      <c r="I1" s="482" t="s">
        <v>303</v>
      </c>
      <c r="J1" s="460" t="s">
        <v>304</v>
      </c>
      <c r="K1" s="460" t="s">
        <v>305</v>
      </c>
      <c r="L1" s="483" t="s">
        <v>306</v>
      </c>
      <c r="M1" s="484" t="s">
        <v>307</v>
      </c>
      <c r="N1" s="485" t="s">
        <v>308</v>
      </c>
      <c r="O1" s="486"/>
      <c r="P1" s="487"/>
      <c r="Q1" s="506" t="s">
        <v>309</v>
      </c>
      <c r="R1" s="493"/>
      <c r="S1" s="506" t="s">
        <v>310</v>
      </c>
      <c r="T1" s="493"/>
      <c r="U1" s="506" t="s">
        <v>320</v>
      </c>
      <c r="V1" s="493"/>
      <c r="W1" s="506" t="s">
        <v>321</v>
      </c>
      <c r="X1" s="507"/>
      <c r="Y1" s="519" t="s">
        <v>322</v>
      </c>
      <c r="Z1" s="507"/>
      <c r="AA1" s="519" t="s">
        <v>323</v>
      </c>
      <c r="AB1" s="493"/>
      <c r="AC1" s="520" t="s">
        <v>314</v>
      </c>
      <c r="AD1" s="521" t="s">
        <v>315</v>
      </c>
      <c r="AE1" s="521" t="s">
        <v>316</v>
      </c>
      <c r="AF1" s="522" t="s">
        <v>21</v>
      </c>
    </row>
    <row r="2" customFormat="1" ht="32.1" customHeight="1" spans="1:32">
      <c r="A2" s="461"/>
      <c r="B2" s="462"/>
      <c r="C2" s="463"/>
      <c r="D2" s="464"/>
      <c r="E2" s="465"/>
      <c r="F2" s="466"/>
      <c r="G2" s="465"/>
      <c r="H2" s="467"/>
      <c r="I2" s="488"/>
      <c r="J2" s="467"/>
      <c r="K2" s="467"/>
      <c r="L2" s="489"/>
      <c r="M2" s="490"/>
      <c r="N2" s="491" t="s">
        <v>317</v>
      </c>
      <c r="O2" s="492" t="s">
        <v>21</v>
      </c>
      <c r="P2" s="493" t="s">
        <v>30</v>
      </c>
      <c r="Q2" s="507" t="s">
        <v>30</v>
      </c>
      <c r="R2" s="508" t="s">
        <v>21</v>
      </c>
      <c r="S2" s="509" t="s">
        <v>30</v>
      </c>
      <c r="T2" s="493" t="s">
        <v>21</v>
      </c>
      <c r="U2" s="509" t="s">
        <v>30</v>
      </c>
      <c r="V2" s="493" t="s">
        <v>21</v>
      </c>
      <c r="W2" s="509" t="s">
        <v>30</v>
      </c>
      <c r="X2" s="510" t="s">
        <v>21</v>
      </c>
      <c r="Y2" s="523" t="s">
        <v>30</v>
      </c>
      <c r="Z2" s="524" t="s">
        <v>21</v>
      </c>
      <c r="AA2" s="525" t="s">
        <v>30</v>
      </c>
      <c r="AB2" s="493" t="s">
        <v>21</v>
      </c>
      <c r="AC2" s="526"/>
      <c r="AD2" s="527"/>
      <c r="AE2" s="527"/>
      <c r="AF2" s="528"/>
    </row>
    <row r="3" ht="15.75" spans="1:42">
      <c r="A3" s="468">
        <v>501</v>
      </c>
      <c r="B3" s="469">
        <v>1</v>
      </c>
      <c r="C3" s="470"/>
      <c r="D3" s="471"/>
      <c r="E3" s="472"/>
      <c r="F3" s="473"/>
      <c r="G3" s="474"/>
      <c r="H3" s="475"/>
      <c r="I3" s="494"/>
      <c r="J3" s="495"/>
      <c r="K3" s="495"/>
      <c r="L3" s="496"/>
      <c r="M3" s="497"/>
      <c r="N3" s="498" t="str">
        <f>五年级BMI</f>
        <v/>
      </c>
      <c r="O3" s="499" t="str">
        <f>IFERROR(IF(五年级!五年级BMI="","",IF(五年级!五年级性别=1,IF(五年级!N3&lt;14.35,"低体重",IF(五年级!N3&lt;21.45,"正常",IF(五年级!N3&gt;=24.15,"肥胖","超重"))),IF(五年级!五年级性别=2,IF(五年级!N3&lt;13.75,"低体重",IF(五年级!N3&lt;20.55,"正常",IF(五年级!N3&gt;=22.95,"肥胖","超重")))))),"")</f>
        <v/>
      </c>
      <c r="P3" s="500" t="str">
        <f>五年级BMI得分</f>
        <v/>
      </c>
      <c r="Q3" s="511" t="str">
        <f t="array" ref="Q3">IFERROR(IF(五年级!$H3="","",IF(五年级!五年级性别=1,VLOOKUP(五年级!$H3,{0,0;900,10;980,20;1060,30;1140,40;1220,50;1300,60;1390,62;1480,64;1570,66;1660,68;1750,70;1840,72;1930,74;2020,76;2110,78;2200,80;2450,85;2700,90;2800,95;2900,100},2,TRUE),IF(五年级!五年级性别=2,VLOOKUP(五年级!$H3,{0,0;900,10;930,20;960,30;990,40;1020,50;1050,60;1130,62;1210,64;1290,66;1370,68;1450,70;1530,72;1610,74;1690,76;1770,78;1850,80;1950,85;2050,90;2150,95;2250,100},2,TRUE),""))),"")</f>
        <v/>
      </c>
      <c r="R3" s="512" t="str">
        <f>五年级等级</f>
        <v/>
      </c>
      <c r="S3" s="513" t="str">
        <f t="array" ref="S3">IFERROR(IF(五年级!$I3="","",IF(五年级!五年级性别=1,VLOOKUP(五年级!$I3,{0,100;8.41,95;8.51,90;8.61,85;8.71,80;8.81,78;9.01,76;9.21,74;9.41,72;9.61,70;9.81,68;10.01,66;10.21,64;10.41,62;10.61,60;10.81,50;11.01,40;11.21,30;11.41,20;11.61,10;11.81,0},2,TRUE),IF(五年级!五年级性别=2,VLOOKUP(五年级!$I3,{0,100;8.31,95;8.41,90;8.51,85;8.81,80;9.11,78;9.31,76;9.51,74;9.71,72;9.91,70;10.11,68;10.31,66;10.51,64;10.71,62;10.91,60;11.11,50;11.31,40;11.51,30;11.71,20;11.91,10;12.11,0},2,TRUE),""))),"")</f>
        <v/>
      </c>
      <c r="T3" s="512" t="str">
        <f>五年级等级</f>
        <v/>
      </c>
      <c r="U3" s="513" t="str">
        <f t="array" ref="U3">IFERROR(IF(五年级!$J3="","",IF(五年级!五年级性别=1,VLOOKUP(五年级!$J3,{-30,0;-7.6,10;-6.6,20;-5.6,30;-4.6,40;-3.6,50;-2.6,60;-1.4,62;-0.2,64;1,66;2.2,68;3.4,70;4.6,72;5.8,74;7,76;8.2,78;9.4,80;11.6,85;13.8,90;15.2,95;16.5,100},2,TRUE),IF(五年级!五年级性别=2,VLOOKUP(五年级!$J3,{-30,0;-2,10;-1.2,20;-0.4,30;0.4,40;1.2,50;2,60;3.1,62;4.2,64;5.3,66;6.4,68;7.5,70;8.6,72;9.7,74;10.8,76;11.9,78;13,80;15.1,85;17.2,90;18.5,95;19.8,100},2,TRUE),""))),"")</f>
        <v/>
      </c>
      <c r="V3" s="512" t="str">
        <f>五年级等级</f>
        <v/>
      </c>
      <c r="W3" s="513" t="str">
        <f t="array" ref="W3">IF(五年级!$K3="","",IF(五年级!五年级性别=1,VLOOKUP(五年级!$K3,{0,0;41,10;44,20;47,30;50,40;53,50;56,60;63,62;70,64;77,66;84,68;91,70;98,72;105,74;112,76;119,78;126,80;132,85;138,90;143,95;148,100},2,TRUE),IF(五年级!五年级性别=2,VLOOKUP(五年级!$K3,{0,0;43,10;46,20;49,30;52,40;55,50;58,60;65,62;72,64;79,66;86,68;93,70;100,72;107,74;114,76;121,78;128,80;136,85;144,90;151,95;158,100},2,TRUE),"")))</f>
        <v/>
      </c>
      <c r="X3" s="514" t="str">
        <f>五年级等级</f>
        <v/>
      </c>
      <c r="Y3" s="529" t="str">
        <f t="array" ref="Y3">IF(五年级!$L3="","",IFERROR(IF(五年级!五年级性别=1,VLOOKUP(五年级!$L3,{0,0;8,10;10,20;12,30;14,40;16,50;18,60;20,62;22,64;24,66;26,68;28,70;30,72;32,74;34,76;36,78;38,80;41,85;44,90;47,95;50,100},2,TRUE),IF(五年级!五年级性别=2,VLOOKUP(五年级!$L3,{0,0;8,10;10,20;12,30;14,40;16,50;18,60;20,62;22,64;24,66;26,68;28,70;30,72;32,74;34,76;36,78;38,80;41,85;44,90;46,95;48,100},2,TRUE),"")),""))</f>
        <v/>
      </c>
      <c r="Z3" s="514" t="str">
        <f>五年级等级</f>
        <v/>
      </c>
      <c r="AA3" s="530" t="str">
        <f t="array" ref="AA3">IFERROR(IF(五年级!五年级性别=1,VLOOKUP(VALUE(REPLACE(五年级!$M3,2,1,".")),{0,100;1.37,95;1.4,90;1.43,85;1.46,80;1.49,78;1.52,76;1.55,74;1.58,72;2.01,70;2.04,68;2.07,66;2.1,64;2.13,62;2.16,60;2.19,50;2.23,40;2.27,30;2.31,20;2.35,10;2.39,0},2,TRUE),IF(五年级!五年级性别=2,VLOOKUP(VALUE(REPLACE(五年级!$M3,2,1,".")),{0,100;1.42,95;1.45,90;1.48,85;1.51,80;1.54,78;1.57,76;2,74;2.03,72;2.06,70;2.09,68;2.12,66;2.15,64;2.18,62;2.21,60;2.24,50;2.28,40;2.32,30;2.36,20;2.4,10;2.44,0},2,TRUE),"")),"")</f>
        <v/>
      </c>
      <c r="AB3" s="511" t="str">
        <f>五年级等级</f>
        <v/>
      </c>
      <c r="AC3" s="530" t="str">
        <f>五年级跳绳附加分</f>
        <v/>
      </c>
      <c r="AD3" s="531" t="str">
        <f>IFERROR($P3*0.15+$Q3*0.15+$S3*0.2+$U3*0.1+$W3*0.1+$Y3*0.2+$AA3*0.1,"")</f>
        <v/>
      </c>
      <c r="AE3" s="531" t="str">
        <f>五年级总分</f>
        <v/>
      </c>
      <c r="AF3" s="512" t="str">
        <f>五年级等级</f>
        <v/>
      </c>
      <c r="AM3" s="452" t="str">
        <f>IFERROR(TIME(0,IF(五年级!$M3="","",INT(VALUE(REPLACE(五年级!$M3,2,1,".")))),IF(五年级!$M3="","",INT(RIGHT(VALUE(REPLACE(五年级!$M3,2,1,"."))*100,2)))),"")</f>
        <v/>
      </c>
      <c r="AN3" s="453" t="e">
        <f>AVERAGE(AM:AM)</f>
        <v>#DIV/0!</v>
      </c>
      <c r="AO3" s="453" t="e">
        <f>SUM(IFERROR(SUMIFS(AM:AM,E:E,1,AM:AM,"&gt;0"),0),IFERROR(SUMIFS(AM:AM,E:E,"男",AM:AM,"&gt;0"),0))/SUM(IFERROR(COUNTIFS(E:E,"男",AM:AM,"&gt;=0"),""),IFERROR(COUNTIFS(E:E,1,AM:AM,"&gt;=0"),""))</f>
        <v>#DIV/0!</v>
      </c>
      <c r="AP3" s="453" t="e">
        <f>SUM(IFERROR(SUMIFS(AM:AM,E:E,2,AM:AM,"&gt;0"),0),IFERROR(SUMIFS(AM:AM,E:E,"女",AM:AM,"&gt;0"),0))/SUM(IFERROR(COUNTIFS(E:E,"女",AM:AM,"&gt;=0"),""),IFERROR(COUNTIFS(E:E,2,AM:AM,"&gt;=0"),""))</f>
        <v>#DIV/0!</v>
      </c>
    </row>
    <row r="4" spans="1:39">
      <c r="A4" s="476">
        <v>501</v>
      </c>
      <c r="B4" s="477">
        <v>2</v>
      </c>
      <c r="C4" s="478"/>
      <c r="D4" s="471"/>
      <c r="E4" s="479"/>
      <c r="F4" s="473"/>
      <c r="G4" s="480"/>
      <c r="H4" s="475"/>
      <c r="I4" s="501"/>
      <c r="J4" s="502"/>
      <c r="K4" s="495"/>
      <c r="L4" s="503"/>
      <c r="M4" s="504"/>
      <c r="N4" s="505" t="str">
        <f>五年级BMI</f>
        <v/>
      </c>
      <c r="O4" s="499" t="str">
        <f>五年级BMI等级</f>
        <v/>
      </c>
      <c r="P4" s="500" t="str">
        <f>五年级BMI得分</f>
        <v/>
      </c>
      <c r="Q4" s="515" t="str">
        <f>五年级肺活量得分</f>
        <v/>
      </c>
      <c r="R4" s="512" t="str">
        <f>五年级等级</f>
        <v/>
      </c>
      <c r="S4" s="516" t="str">
        <f>五年级50米跑得分</f>
        <v/>
      </c>
      <c r="T4" s="512" t="str">
        <f>五年级等级</f>
        <v/>
      </c>
      <c r="U4" s="516" t="str">
        <f>五年级坐位体前屈得分</f>
        <v/>
      </c>
      <c r="V4" s="517" t="str">
        <f>五年级等级</f>
        <v/>
      </c>
      <c r="W4" s="516" t="str">
        <f>五年级一分钟跳绳得分</f>
        <v/>
      </c>
      <c r="X4" s="518" t="str">
        <f>五年级等级</f>
        <v/>
      </c>
      <c r="Y4" s="532" t="str">
        <f>五年级仰卧起坐得分</f>
        <v/>
      </c>
      <c r="Z4" s="518" t="str">
        <f>五年级等级</f>
        <v/>
      </c>
      <c r="AA4" s="533" t="str">
        <f>五年级折返跑得分</f>
        <v/>
      </c>
      <c r="AB4" s="515" t="str">
        <f>五年级等级</f>
        <v/>
      </c>
      <c r="AC4" s="533" t="str">
        <f>五年级跳绳附加分</f>
        <v/>
      </c>
      <c r="AD4" s="534" t="str">
        <f>五年级标准分</f>
        <v/>
      </c>
      <c r="AE4" s="534" t="str">
        <f>五年级总分</f>
        <v/>
      </c>
      <c r="AF4" s="517" t="str">
        <f>五年级等级</f>
        <v/>
      </c>
      <c r="AM4" s="452" t="str">
        <f>折返时间</f>
        <v/>
      </c>
    </row>
    <row r="5" spans="1:39">
      <c r="A5" s="476">
        <v>501</v>
      </c>
      <c r="B5" s="477">
        <v>3</v>
      </c>
      <c r="C5" s="478"/>
      <c r="D5" s="471"/>
      <c r="E5" s="472"/>
      <c r="F5" s="473"/>
      <c r="G5" s="480"/>
      <c r="H5" s="475"/>
      <c r="I5" s="501"/>
      <c r="J5" s="502"/>
      <c r="K5" s="495"/>
      <c r="L5" s="503"/>
      <c r="M5" s="504"/>
      <c r="N5" s="505" t="str">
        <f>五年级BMI</f>
        <v/>
      </c>
      <c r="O5" s="499" t="str">
        <f>五年级BMI等级</f>
        <v/>
      </c>
      <c r="P5" s="500" t="str">
        <f>五年级BMI得分</f>
        <v/>
      </c>
      <c r="Q5" s="515" t="str">
        <f>五年级肺活量得分</f>
        <v/>
      </c>
      <c r="R5" s="512" t="str">
        <f>五年级等级</f>
        <v/>
      </c>
      <c r="S5" s="516" t="str">
        <f>五年级50米跑得分</f>
        <v/>
      </c>
      <c r="T5" s="512" t="str">
        <f>五年级等级</f>
        <v/>
      </c>
      <c r="U5" s="516" t="str">
        <f>五年级坐位体前屈得分</f>
        <v/>
      </c>
      <c r="V5" s="517" t="str">
        <f>五年级等级</f>
        <v/>
      </c>
      <c r="W5" s="516" t="str">
        <f>五年级一分钟跳绳得分</f>
        <v/>
      </c>
      <c r="X5" s="518" t="str">
        <f>五年级等级</f>
        <v/>
      </c>
      <c r="Y5" s="532" t="str">
        <f>五年级仰卧起坐得分</f>
        <v/>
      </c>
      <c r="Z5" s="518" t="str">
        <f>五年级等级</f>
        <v/>
      </c>
      <c r="AA5" s="533" t="str">
        <f>五年级折返跑得分</f>
        <v/>
      </c>
      <c r="AB5" s="515" t="str">
        <f>五年级等级</f>
        <v/>
      </c>
      <c r="AC5" s="533" t="str">
        <f>五年级跳绳附加分</f>
        <v/>
      </c>
      <c r="AD5" s="534" t="str">
        <f>五年级标准分</f>
        <v/>
      </c>
      <c r="AE5" s="534" t="str">
        <f>五年级总分</f>
        <v/>
      </c>
      <c r="AF5" s="517" t="str">
        <f>五年级等级</f>
        <v/>
      </c>
      <c r="AM5" s="452" t="str">
        <f>折返时间</f>
        <v/>
      </c>
    </row>
    <row r="6" spans="1:39">
      <c r="A6" s="476">
        <v>501</v>
      </c>
      <c r="B6" s="477">
        <v>4</v>
      </c>
      <c r="C6" s="478"/>
      <c r="D6" s="471"/>
      <c r="E6" s="472"/>
      <c r="F6" s="473"/>
      <c r="G6" s="474"/>
      <c r="H6" s="475"/>
      <c r="I6" s="501"/>
      <c r="J6" s="502"/>
      <c r="K6" s="495"/>
      <c r="L6" s="503"/>
      <c r="M6" s="504"/>
      <c r="N6" s="505" t="str">
        <f>五年级BMI</f>
        <v/>
      </c>
      <c r="O6" s="499" t="str">
        <f>五年级BMI等级</f>
        <v/>
      </c>
      <c r="P6" s="500" t="str">
        <f>五年级BMI得分</f>
        <v/>
      </c>
      <c r="Q6" s="515" t="str">
        <f>五年级肺活量得分</f>
        <v/>
      </c>
      <c r="R6" s="512" t="str">
        <f>五年级等级</f>
        <v/>
      </c>
      <c r="S6" s="516" t="str">
        <f>五年级50米跑得分</f>
        <v/>
      </c>
      <c r="T6" s="512" t="str">
        <f>五年级等级</f>
        <v/>
      </c>
      <c r="U6" s="516" t="str">
        <f>五年级坐位体前屈得分</f>
        <v/>
      </c>
      <c r="V6" s="517" t="str">
        <f>五年级等级</f>
        <v/>
      </c>
      <c r="W6" s="516" t="str">
        <f>五年级一分钟跳绳得分</f>
        <v/>
      </c>
      <c r="X6" s="518" t="str">
        <f>五年级等级</f>
        <v/>
      </c>
      <c r="Y6" s="532" t="str">
        <f>五年级仰卧起坐得分</f>
        <v/>
      </c>
      <c r="Z6" s="518" t="str">
        <f>五年级等级</f>
        <v/>
      </c>
      <c r="AA6" s="533" t="str">
        <f>五年级折返跑得分</f>
        <v/>
      </c>
      <c r="AB6" s="515" t="str">
        <f>五年级等级</f>
        <v/>
      </c>
      <c r="AC6" s="533" t="str">
        <f>五年级跳绳附加分</f>
        <v/>
      </c>
      <c r="AD6" s="534" t="str">
        <f>五年级标准分</f>
        <v/>
      </c>
      <c r="AE6" s="534" t="str">
        <f>五年级总分</f>
        <v/>
      </c>
      <c r="AF6" s="517" t="str">
        <f>五年级等级</f>
        <v/>
      </c>
      <c r="AM6" s="452" t="str">
        <f>折返时间</f>
        <v/>
      </c>
    </row>
    <row r="7" spans="1:39">
      <c r="A7" s="476">
        <v>501</v>
      </c>
      <c r="B7" s="477">
        <v>5</v>
      </c>
      <c r="C7" s="478"/>
      <c r="D7" s="471"/>
      <c r="E7" s="472"/>
      <c r="F7" s="473"/>
      <c r="G7" s="474"/>
      <c r="H7" s="475"/>
      <c r="I7" s="501"/>
      <c r="J7" s="502"/>
      <c r="K7" s="495"/>
      <c r="L7" s="503"/>
      <c r="M7" s="504"/>
      <c r="N7" s="505" t="str">
        <f>五年级BMI</f>
        <v/>
      </c>
      <c r="O7" s="499" t="str">
        <f>五年级BMI等级</f>
        <v/>
      </c>
      <c r="P7" s="500" t="str">
        <f>五年级BMI得分</f>
        <v/>
      </c>
      <c r="Q7" s="515" t="str">
        <f>五年级肺活量得分</f>
        <v/>
      </c>
      <c r="R7" s="512" t="str">
        <f>五年级等级</f>
        <v/>
      </c>
      <c r="S7" s="516" t="str">
        <f>五年级50米跑得分</f>
        <v/>
      </c>
      <c r="T7" s="512" t="str">
        <f>五年级等级</f>
        <v/>
      </c>
      <c r="U7" s="516" t="str">
        <f>五年级坐位体前屈得分</f>
        <v/>
      </c>
      <c r="V7" s="517" t="str">
        <f>五年级等级</f>
        <v/>
      </c>
      <c r="W7" s="516" t="str">
        <f>五年级一分钟跳绳得分</f>
        <v/>
      </c>
      <c r="X7" s="518" t="str">
        <f>五年级等级</f>
        <v/>
      </c>
      <c r="Y7" s="532" t="str">
        <f>五年级仰卧起坐得分</f>
        <v/>
      </c>
      <c r="Z7" s="518" t="str">
        <f>五年级等级</f>
        <v/>
      </c>
      <c r="AA7" s="533" t="str">
        <f>五年级折返跑得分</f>
        <v/>
      </c>
      <c r="AB7" s="515" t="str">
        <f>五年级等级</f>
        <v/>
      </c>
      <c r="AC7" s="533" t="str">
        <f>五年级跳绳附加分</f>
        <v/>
      </c>
      <c r="AD7" s="534" t="str">
        <f>五年级标准分</f>
        <v/>
      </c>
      <c r="AE7" s="534" t="str">
        <f>五年级总分</f>
        <v/>
      </c>
      <c r="AF7" s="517" t="str">
        <f>五年级等级</f>
        <v/>
      </c>
      <c r="AM7" s="452" t="str">
        <f>折返时间</f>
        <v/>
      </c>
    </row>
    <row r="8" spans="1:39">
      <c r="A8" s="476">
        <v>501</v>
      </c>
      <c r="B8" s="477">
        <v>6</v>
      </c>
      <c r="C8" s="478"/>
      <c r="D8" s="471"/>
      <c r="E8" s="472"/>
      <c r="F8" s="473"/>
      <c r="G8" s="480"/>
      <c r="H8" s="475"/>
      <c r="I8" s="501"/>
      <c r="J8" s="502"/>
      <c r="K8" s="495"/>
      <c r="L8" s="503"/>
      <c r="M8" s="504"/>
      <c r="N8" s="505" t="str">
        <f>五年级BMI</f>
        <v/>
      </c>
      <c r="O8" s="499" t="str">
        <f>五年级BMI等级</f>
        <v/>
      </c>
      <c r="P8" s="500" t="str">
        <f>五年级BMI得分</f>
        <v/>
      </c>
      <c r="Q8" s="515" t="str">
        <f>五年级肺活量得分</f>
        <v/>
      </c>
      <c r="R8" s="512" t="str">
        <f>五年级等级</f>
        <v/>
      </c>
      <c r="S8" s="516" t="str">
        <f>五年级50米跑得分</f>
        <v/>
      </c>
      <c r="T8" s="512" t="str">
        <f>五年级等级</f>
        <v/>
      </c>
      <c r="U8" s="516" t="str">
        <f>五年级坐位体前屈得分</f>
        <v/>
      </c>
      <c r="V8" s="517" t="str">
        <f>五年级等级</f>
        <v/>
      </c>
      <c r="W8" s="516" t="str">
        <f>五年级一分钟跳绳得分</f>
        <v/>
      </c>
      <c r="X8" s="518" t="str">
        <f>五年级等级</f>
        <v/>
      </c>
      <c r="Y8" s="532" t="str">
        <f>五年级仰卧起坐得分</f>
        <v/>
      </c>
      <c r="Z8" s="518" t="str">
        <f>五年级等级</f>
        <v/>
      </c>
      <c r="AA8" s="533" t="str">
        <f>五年级折返跑得分</f>
        <v/>
      </c>
      <c r="AB8" s="515" t="str">
        <f>五年级等级</f>
        <v/>
      </c>
      <c r="AC8" s="533" t="str">
        <f>五年级跳绳附加分</f>
        <v/>
      </c>
      <c r="AD8" s="534" t="str">
        <f>五年级标准分</f>
        <v/>
      </c>
      <c r="AE8" s="534" t="str">
        <f>五年级总分</f>
        <v/>
      </c>
      <c r="AF8" s="517" t="str">
        <f>五年级等级</f>
        <v/>
      </c>
      <c r="AM8" s="452" t="str">
        <f>折返时间</f>
        <v/>
      </c>
    </row>
    <row r="9" spans="1:39">
      <c r="A9" s="476">
        <v>501</v>
      </c>
      <c r="B9" s="477">
        <v>7</v>
      </c>
      <c r="C9" s="478"/>
      <c r="D9" s="471"/>
      <c r="E9" s="472"/>
      <c r="F9" s="473"/>
      <c r="G9" s="480"/>
      <c r="H9" s="475"/>
      <c r="I9" s="501"/>
      <c r="J9" s="502"/>
      <c r="K9" s="495"/>
      <c r="L9" s="503"/>
      <c r="M9" s="504"/>
      <c r="N9" s="505" t="str">
        <f>五年级BMI</f>
        <v/>
      </c>
      <c r="O9" s="499" t="str">
        <f>五年级BMI等级</f>
        <v/>
      </c>
      <c r="P9" s="500" t="str">
        <f>五年级BMI得分</f>
        <v/>
      </c>
      <c r="Q9" s="515" t="str">
        <f>五年级肺活量得分</f>
        <v/>
      </c>
      <c r="R9" s="512" t="str">
        <f>五年级等级</f>
        <v/>
      </c>
      <c r="S9" s="516" t="str">
        <f>五年级50米跑得分</f>
        <v/>
      </c>
      <c r="T9" s="517" t="str">
        <f>五年级等级</f>
        <v/>
      </c>
      <c r="U9" s="516" t="str">
        <f>五年级坐位体前屈得分</f>
        <v/>
      </c>
      <c r="V9" s="517" t="str">
        <f>五年级等级</f>
        <v/>
      </c>
      <c r="W9" s="516" t="str">
        <f>五年级一分钟跳绳得分</f>
        <v/>
      </c>
      <c r="X9" s="518" t="str">
        <f>五年级等级</f>
        <v/>
      </c>
      <c r="Y9" s="532" t="str">
        <f>五年级仰卧起坐得分</f>
        <v/>
      </c>
      <c r="Z9" s="518" t="str">
        <f>五年级等级</f>
        <v/>
      </c>
      <c r="AA9" s="533" t="str">
        <f>五年级折返跑得分</f>
        <v/>
      </c>
      <c r="AB9" s="515" t="str">
        <f>五年级等级</f>
        <v/>
      </c>
      <c r="AC9" s="533" t="str">
        <f>五年级跳绳附加分</f>
        <v/>
      </c>
      <c r="AD9" s="534" t="str">
        <f>五年级标准分</f>
        <v/>
      </c>
      <c r="AE9" s="534" t="str">
        <f>五年级总分</f>
        <v/>
      </c>
      <c r="AF9" s="517" t="str">
        <f>五年级等级</f>
        <v/>
      </c>
      <c r="AM9" s="452" t="str">
        <f>折返时间</f>
        <v/>
      </c>
    </row>
    <row r="10" spans="1:39">
      <c r="A10" s="476">
        <v>501</v>
      </c>
      <c r="B10" s="477">
        <v>8</v>
      </c>
      <c r="C10" s="478"/>
      <c r="D10" s="471"/>
      <c r="E10" s="472"/>
      <c r="F10" s="473"/>
      <c r="G10" s="480"/>
      <c r="H10" s="475"/>
      <c r="I10" s="501"/>
      <c r="J10" s="502"/>
      <c r="K10" s="495"/>
      <c r="L10" s="503"/>
      <c r="M10" s="504"/>
      <c r="N10" s="505" t="str">
        <f>五年级BMI</f>
        <v/>
      </c>
      <c r="O10" s="499" t="str">
        <f>五年级BMI等级</f>
        <v/>
      </c>
      <c r="P10" s="500" t="str">
        <f>五年级BMI得分</f>
        <v/>
      </c>
      <c r="Q10" s="515" t="str">
        <f>五年级肺活量得分</f>
        <v/>
      </c>
      <c r="R10" s="512" t="str">
        <f>五年级等级</f>
        <v/>
      </c>
      <c r="S10" s="516" t="str">
        <f>五年级50米跑得分</f>
        <v/>
      </c>
      <c r="T10" s="517" t="str">
        <f>五年级等级</f>
        <v/>
      </c>
      <c r="U10" s="516" t="str">
        <f>五年级坐位体前屈得分</f>
        <v/>
      </c>
      <c r="V10" s="517" t="str">
        <f>五年级等级</f>
        <v/>
      </c>
      <c r="W10" s="516" t="str">
        <f>五年级一分钟跳绳得分</f>
        <v/>
      </c>
      <c r="X10" s="518" t="str">
        <f>五年级等级</f>
        <v/>
      </c>
      <c r="Y10" s="532" t="str">
        <f>五年级仰卧起坐得分</f>
        <v/>
      </c>
      <c r="Z10" s="518" t="str">
        <f>五年级等级</f>
        <v/>
      </c>
      <c r="AA10" s="533" t="str">
        <f>五年级折返跑得分</f>
        <v/>
      </c>
      <c r="AB10" s="515" t="str">
        <f>五年级等级</f>
        <v/>
      </c>
      <c r="AC10" s="533" t="str">
        <f>五年级跳绳附加分</f>
        <v/>
      </c>
      <c r="AD10" s="534" t="str">
        <f>五年级标准分</f>
        <v/>
      </c>
      <c r="AE10" s="534" t="str">
        <f>五年级总分</f>
        <v/>
      </c>
      <c r="AF10" s="517" t="str">
        <f>五年级等级</f>
        <v/>
      </c>
      <c r="AM10" s="452" t="str">
        <f>折返时间</f>
        <v/>
      </c>
    </row>
    <row r="11" spans="1:39">
      <c r="A11" s="476">
        <v>501</v>
      </c>
      <c r="B11" s="477">
        <v>9</v>
      </c>
      <c r="C11" s="478"/>
      <c r="D11" s="471"/>
      <c r="E11" s="472"/>
      <c r="F11" s="473"/>
      <c r="G11" s="480"/>
      <c r="H11" s="475"/>
      <c r="I11" s="501"/>
      <c r="J11" s="502"/>
      <c r="K11" s="495"/>
      <c r="L11" s="503"/>
      <c r="M11" s="504"/>
      <c r="N11" s="505" t="str">
        <f>五年级BMI</f>
        <v/>
      </c>
      <c r="O11" s="499" t="str">
        <f>五年级BMI等级</f>
        <v/>
      </c>
      <c r="P11" s="500" t="str">
        <f>五年级BMI得分</f>
        <v/>
      </c>
      <c r="Q11" s="515" t="str">
        <f>五年级肺活量得分</f>
        <v/>
      </c>
      <c r="R11" s="512" t="str">
        <f>五年级等级</f>
        <v/>
      </c>
      <c r="S11" s="516" t="str">
        <f>五年级50米跑得分</f>
        <v/>
      </c>
      <c r="T11" s="517" t="str">
        <f>五年级等级</f>
        <v/>
      </c>
      <c r="U11" s="516" t="str">
        <f>五年级坐位体前屈得分</f>
        <v/>
      </c>
      <c r="V11" s="517" t="str">
        <f>五年级等级</f>
        <v/>
      </c>
      <c r="W11" s="516" t="str">
        <f>五年级一分钟跳绳得分</f>
        <v/>
      </c>
      <c r="X11" s="518" t="str">
        <f>五年级等级</f>
        <v/>
      </c>
      <c r="Y11" s="532" t="str">
        <f>五年级仰卧起坐得分</f>
        <v/>
      </c>
      <c r="Z11" s="518" t="str">
        <f>五年级等级</f>
        <v/>
      </c>
      <c r="AA11" s="533" t="str">
        <f>五年级折返跑得分</f>
        <v/>
      </c>
      <c r="AB11" s="515" t="str">
        <f>五年级等级</f>
        <v/>
      </c>
      <c r="AC11" s="533" t="str">
        <f>五年级跳绳附加分</f>
        <v/>
      </c>
      <c r="AD11" s="534" t="str">
        <f>五年级标准分</f>
        <v/>
      </c>
      <c r="AE11" s="534" t="str">
        <f>五年级总分</f>
        <v/>
      </c>
      <c r="AF11" s="517" t="str">
        <f>五年级等级</f>
        <v/>
      </c>
      <c r="AM11" s="452" t="str">
        <f>折返时间</f>
        <v/>
      </c>
    </row>
    <row r="12" spans="1:39">
      <c r="A12" s="476">
        <v>501</v>
      </c>
      <c r="B12" s="477">
        <v>10</v>
      </c>
      <c r="C12" s="478"/>
      <c r="D12" s="471"/>
      <c r="E12" s="472"/>
      <c r="F12" s="473"/>
      <c r="G12" s="480"/>
      <c r="H12" s="475"/>
      <c r="I12" s="501"/>
      <c r="J12" s="502"/>
      <c r="K12" s="495"/>
      <c r="L12" s="503"/>
      <c r="M12" s="504"/>
      <c r="N12" s="505" t="str">
        <f>五年级BMI</f>
        <v/>
      </c>
      <c r="O12" s="499" t="str">
        <f>五年级BMI等级</f>
        <v/>
      </c>
      <c r="P12" s="500" t="str">
        <f>五年级BMI得分</f>
        <v/>
      </c>
      <c r="Q12" s="515" t="str">
        <f>五年级肺活量得分</f>
        <v/>
      </c>
      <c r="R12" s="512" t="str">
        <f>五年级等级</f>
        <v/>
      </c>
      <c r="S12" s="516" t="str">
        <f>五年级50米跑得分</f>
        <v/>
      </c>
      <c r="T12" s="517" t="str">
        <f>五年级等级</f>
        <v/>
      </c>
      <c r="U12" s="516" t="str">
        <f>五年级坐位体前屈得分</f>
        <v/>
      </c>
      <c r="V12" s="517" t="str">
        <f>五年级等级</f>
        <v/>
      </c>
      <c r="W12" s="516" t="str">
        <f>五年级一分钟跳绳得分</f>
        <v/>
      </c>
      <c r="X12" s="518" t="str">
        <f>五年级等级</f>
        <v/>
      </c>
      <c r="Y12" s="532" t="str">
        <f>五年级仰卧起坐得分</f>
        <v/>
      </c>
      <c r="Z12" s="518" t="str">
        <f>五年级等级</f>
        <v/>
      </c>
      <c r="AA12" s="533" t="str">
        <f>五年级折返跑得分</f>
        <v/>
      </c>
      <c r="AB12" s="515" t="str">
        <f>五年级等级</f>
        <v/>
      </c>
      <c r="AC12" s="533" t="str">
        <f>五年级跳绳附加分</f>
        <v/>
      </c>
      <c r="AD12" s="534" t="str">
        <f>五年级标准分</f>
        <v/>
      </c>
      <c r="AE12" s="534" t="str">
        <f>五年级总分</f>
        <v/>
      </c>
      <c r="AF12" s="517" t="str">
        <f>五年级等级</f>
        <v/>
      </c>
      <c r="AM12" s="452" t="str">
        <f>折返时间</f>
        <v/>
      </c>
    </row>
    <row r="13" spans="1:39">
      <c r="A13" s="476">
        <v>501</v>
      </c>
      <c r="B13" s="477">
        <v>11</v>
      </c>
      <c r="C13" s="478"/>
      <c r="D13" s="471"/>
      <c r="E13" s="472"/>
      <c r="F13" s="473"/>
      <c r="G13" s="480"/>
      <c r="H13" s="475"/>
      <c r="I13" s="501"/>
      <c r="J13" s="502"/>
      <c r="K13" s="495"/>
      <c r="L13" s="503"/>
      <c r="M13" s="504"/>
      <c r="N13" s="505" t="str">
        <f>五年级BMI</f>
        <v/>
      </c>
      <c r="O13" s="499" t="str">
        <f>五年级BMI等级</f>
        <v/>
      </c>
      <c r="P13" s="500" t="str">
        <f>五年级BMI得分</f>
        <v/>
      </c>
      <c r="Q13" s="515" t="str">
        <f>五年级肺活量得分</f>
        <v/>
      </c>
      <c r="R13" s="512" t="str">
        <f>五年级等级</f>
        <v/>
      </c>
      <c r="S13" s="516" t="str">
        <f>五年级50米跑得分</f>
        <v/>
      </c>
      <c r="T13" s="517" t="str">
        <f>五年级等级</f>
        <v/>
      </c>
      <c r="U13" s="516" t="str">
        <f>五年级坐位体前屈得分</f>
        <v/>
      </c>
      <c r="V13" s="517" t="str">
        <f>五年级等级</f>
        <v/>
      </c>
      <c r="W13" s="516" t="str">
        <f>五年级一分钟跳绳得分</f>
        <v/>
      </c>
      <c r="X13" s="518" t="str">
        <f>五年级等级</f>
        <v/>
      </c>
      <c r="Y13" s="532" t="str">
        <f>五年级仰卧起坐得分</f>
        <v/>
      </c>
      <c r="Z13" s="518" t="str">
        <f>五年级等级</f>
        <v/>
      </c>
      <c r="AA13" s="533" t="str">
        <f>五年级折返跑得分</f>
        <v/>
      </c>
      <c r="AB13" s="515" t="str">
        <f>五年级等级</f>
        <v/>
      </c>
      <c r="AC13" s="533" t="str">
        <f>五年级跳绳附加分</f>
        <v/>
      </c>
      <c r="AD13" s="534" t="str">
        <f>五年级标准分</f>
        <v/>
      </c>
      <c r="AE13" s="534" t="str">
        <f>五年级总分</f>
        <v/>
      </c>
      <c r="AF13" s="517" t="str">
        <f>五年级等级</f>
        <v/>
      </c>
      <c r="AM13" s="452" t="str">
        <f>折返时间</f>
        <v/>
      </c>
    </row>
    <row r="14" spans="1:39">
      <c r="A14" s="476">
        <v>501</v>
      </c>
      <c r="B14" s="477">
        <v>12</v>
      </c>
      <c r="C14" s="478"/>
      <c r="D14" s="471"/>
      <c r="E14" s="472"/>
      <c r="F14" s="473"/>
      <c r="G14" s="480"/>
      <c r="H14" s="475"/>
      <c r="I14" s="501"/>
      <c r="J14" s="502"/>
      <c r="K14" s="495"/>
      <c r="L14" s="503"/>
      <c r="M14" s="504"/>
      <c r="N14" s="505" t="str">
        <f>五年级BMI</f>
        <v/>
      </c>
      <c r="O14" s="499" t="str">
        <f>五年级BMI等级</f>
        <v/>
      </c>
      <c r="P14" s="500" t="str">
        <f>五年级BMI得分</f>
        <v/>
      </c>
      <c r="Q14" s="515" t="str">
        <f>五年级肺活量得分</f>
        <v/>
      </c>
      <c r="R14" s="512" t="str">
        <f>五年级等级</f>
        <v/>
      </c>
      <c r="S14" s="516" t="str">
        <f>五年级50米跑得分</f>
        <v/>
      </c>
      <c r="T14" s="517" t="str">
        <f>五年级等级</f>
        <v/>
      </c>
      <c r="U14" s="516" t="str">
        <f>五年级坐位体前屈得分</f>
        <v/>
      </c>
      <c r="V14" s="517" t="str">
        <f>五年级等级</f>
        <v/>
      </c>
      <c r="W14" s="516" t="str">
        <f>五年级一分钟跳绳得分</f>
        <v/>
      </c>
      <c r="X14" s="518" t="str">
        <f>五年级等级</f>
        <v/>
      </c>
      <c r="Y14" s="532" t="str">
        <f>五年级仰卧起坐得分</f>
        <v/>
      </c>
      <c r="Z14" s="518" t="str">
        <f>五年级等级</f>
        <v/>
      </c>
      <c r="AA14" s="533" t="str">
        <f>五年级折返跑得分</f>
        <v/>
      </c>
      <c r="AB14" s="515" t="str">
        <f>五年级等级</f>
        <v/>
      </c>
      <c r="AC14" s="533" t="str">
        <f>五年级跳绳附加分</f>
        <v/>
      </c>
      <c r="AD14" s="534" t="str">
        <f>五年级标准分</f>
        <v/>
      </c>
      <c r="AE14" s="534" t="str">
        <f>五年级总分</f>
        <v/>
      </c>
      <c r="AF14" s="517" t="str">
        <f>五年级等级</f>
        <v/>
      </c>
      <c r="AM14" s="452" t="str">
        <f>折返时间</f>
        <v/>
      </c>
    </row>
    <row r="15" spans="1:39">
      <c r="A15" s="476">
        <v>501</v>
      </c>
      <c r="B15" s="477">
        <v>13</v>
      </c>
      <c r="C15" s="478"/>
      <c r="D15" s="471"/>
      <c r="E15" s="472"/>
      <c r="F15" s="473"/>
      <c r="G15" s="480"/>
      <c r="H15" s="475"/>
      <c r="I15" s="501"/>
      <c r="J15" s="502"/>
      <c r="K15" s="495"/>
      <c r="L15" s="503"/>
      <c r="M15" s="504"/>
      <c r="N15" s="505" t="str">
        <f>五年级BMI</f>
        <v/>
      </c>
      <c r="O15" s="499" t="str">
        <f>五年级BMI等级</f>
        <v/>
      </c>
      <c r="P15" s="500" t="str">
        <f>五年级BMI得分</f>
        <v/>
      </c>
      <c r="Q15" s="515" t="str">
        <f>五年级肺活量得分</f>
        <v/>
      </c>
      <c r="R15" s="512" t="str">
        <f>五年级等级</f>
        <v/>
      </c>
      <c r="S15" s="516" t="str">
        <f>五年级50米跑得分</f>
        <v/>
      </c>
      <c r="T15" s="517" t="str">
        <f>五年级等级</f>
        <v/>
      </c>
      <c r="U15" s="516" t="str">
        <f>五年级坐位体前屈得分</f>
        <v/>
      </c>
      <c r="V15" s="517" t="str">
        <f>五年级等级</f>
        <v/>
      </c>
      <c r="W15" s="516" t="str">
        <f>五年级一分钟跳绳得分</f>
        <v/>
      </c>
      <c r="X15" s="518" t="str">
        <f>五年级等级</f>
        <v/>
      </c>
      <c r="Y15" s="532" t="str">
        <f>五年级仰卧起坐得分</f>
        <v/>
      </c>
      <c r="Z15" s="518" t="str">
        <f>五年级等级</f>
        <v/>
      </c>
      <c r="AA15" s="533" t="str">
        <f>五年级折返跑得分</f>
        <v/>
      </c>
      <c r="AB15" s="515" t="str">
        <f>五年级等级</f>
        <v/>
      </c>
      <c r="AC15" s="533" t="str">
        <f>五年级跳绳附加分</f>
        <v/>
      </c>
      <c r="AD15" s="534" t="str">
        <f>五年级标准分</f>
        <v/>
      </c>
      <c r="AE15" s="534" t="str">
        <f>五年级总分</f>
        <v/>
      </c>
      <c r="AF15" s="517" t="str">
        <f>五年级等级</f>
        <v/>
      </c>
      <c r="AM15" s="452" t="str">
        <f>折返时间</f>
        <v/>
      </c>
    </row>
    <row r="16" spans="1:39">
      <c r="A16" s="476">
        <v>501</v>
      </c>
      <c r="B16" s="477">
        <v>14</v>
      </c>
      <c r="C16" s="478"/>
      <c r="D16" s="471"/>
      <c r="E16" s="472"/>
      <c r="F16" s="473"/>
      <c r="G16" s="480"/>
      <c r="H16" s="475"/>
      <c r="I16" s="501"/>
      <c r="J16" s="502"/>
      <c r="K16" s="495"/>
      <c r="L16" s="503"/>
      <c r="M16" s="504"/>
      <c r="N16" s="505" t="str">
        <f>五年级BMI</f>
        <v/>
      </c>
      <c r="O16" s="499" t="str">
        <f>五年级BMI等级</f>
        <v/>
      </c>
      <c r="P16" s="500" t="str">
        <f>五年级BMI得分</f>
        <v/>
      </c>
      <c r="Q16" s="515" t="str">
        <f>五年级肺活量得分</f>
        <v/>
      </c>
      <c r="R16" s="512" t="str">
        <f>五年级等级</f>
        <v/>
      </c>
      <c r="S16" s="516" t="str">
        <f>五年级50米跑得分</f>
        <v/>
      </c>
      <c r="T16" s="517" t="str">
        <f>五年级等级</f>
        <v/>
      </c>
      <c r="U16" s="516" t="str">
        <f>五年级坐位体前屈得分</f>
        <v/>
      </c>
      <c r="V16" s="517" t="str">
        <f>五年级等级</f>
        <v/>
      </c>
      <c r="W16" s="516" t="str">
        <f>五年级一分钟跳绳得分</f>
        <v/>
      </c>
      <c r="X16" s="518" t="str">
        <f>五年级等级</f>
        <v/>
      </c>
      <c r="Y16" s="532" t="str">
        <f>五年级仰卧起坐得分</f>
        <v/>
      </c>
      <c r="Z16" s="518" t="str">
        <f>五年级等级</f>
        <v/>
      </c>
      <c r="AA16" s="533" t="str">
        <f>五年级折返跑得分</f>
        <v/>
      </c>
      <c r="AB16" s="515" t="str">
        <f>五年级等级</f>
        <v/>
      </c>
      <c r="AC16" s="533" t="str">
        <f>五年级跳绳附加分</f>
        <v/>
      </c>
      <c r="AD16" s="534" t="str">
        <f>五年级标准分</f>
        <v/>
      </c>
      <c r="AE16" s="534" t="str">
        <f>五年级总分</f>
        <v/>
      </c>
      <c r="AF16" s="517" t="str">
        <f>五年级等级</f>
        <v/>
      </c>
      <c r="AM16" s="452" t="str">
        <f>折返时间</f>
        <v/>
      </c>
    </row>
    <row r="17" spans="1:39">
      <c r="A17" s="476">
        <v>501</v>
      </c>
      <c r="B17" s="477">
        <v>15</v>
      </c>
      <c r="C17" s="478"/>
      <c r="D17" s="471"/>
      <c r="E17" s="472"/>
      <c r="F17" s="473"/>
      <c r="G17" s="480"/>
      <c r="H17" s="475"/>
      <c r="I17" s="501"/>
      <c r="J17" s="502"/>
      <c r="K17" s="495"/>
      <c r="L17" s="503"/>
      <c r="M17" s="504"/>
      <c r="N17" s="505" t="str">
        <f>五年级BMI</f>
        <v/>
      </c>
      <c r="O17" s="499" t="str">
        <f>五年级BMI等级</f>
        <v/>
      </c>
      <c r="P17" s="500" t="str">
        <f>五年级BMI得分</f>
        <v/>
      </c>
      <c r="Q17" s="515" t="str">
        <f>五年级肺活量得分</f>
        <v/>
      </c>
      <c r="R17" s="512" t="str">
        <f>五年级等级</f>
        <v/>
      </c>
      <c r="S17" s="516" t="str">
        <f>五年级50米跑得分</f>
        <v/>
      </c>
      <c r="T17" s="517" t="str">
        <f>五年级等级</f>
        <v/>
      </c>
      <c r="U17" s="516" t="str">
        <f>五年级坐位体前屈得分</f>
        <v/>
      </c>
      <c r="V17" s="517" t="str">
        <f>五年级等级</f>
        <v/>
      </c>
      <c r="W17" s="516" t="str">
        <f>五年级一分钟跳绳得分</f>
        <v/>
      </c>
      <c r="X17" s="518" t="str">
        <f>五年级等级</f>
        <v/>
      </c>
      <c r="Y17" s="532" t="str">
        <f>五年级仰卧起坐得分</f>
        <v/>
      </c>
      <c r="Z17" s="518" t="str">
        <f>五年级等级</f>
        <v/>
      </c>
      <c r="AA17" s="533" t="str">
        <f>五年级折返跑得分</f>
        <v/>
      </c>
      <c r="AB17" s="515" t="str">
        <f>五年级等级</f>
        <v/>
      </c>
      <c r="AC17" s="533" t="str">
        <f>五年级跳绳附加分</f>
        <v/>
      </c>
      <c r="AD17" s="534" t="str">
        <f>五年级标准分</f>
        <v/>
      </c>
      <c r="AE17" s="534" t="str">
        <f>五年级总分</f>
        <v/>
      </c>
      <c r="AF17" s="517" t="str">
        <f>五年级等级</f>
        <v/>
      </c>
      <c r="AM17" s="452" t="str">
        <f>折返时间</f>
        <v/>
      </c>
    </row>
    <row r="18" spans="1:39">
      <c r="A18" s="476">
        <v>501</v>
      </c>
      <c r="B18" s="477">
        <v>16</v>
      </c>
      <c r="C18" s="478"/>
      <c r="D18" s="471"/>
      <c r="E18" s="472"/>
      <c r="F18" s="473"/>
      <c r="G18" s="480"/>
      <c r="H18" s="475"/>
      <c r="I18" s="501"/>
      <c r="J18" s="502"/>
      <c r="K18" s="495"/>
      <c r="L18" s="503"/>
      <c r="M18" s="504"/>
      <c r="N18" s="505" t="str">
        <f>五年级BMI</f>
        <v/>
      </c>
      <c r="O18" s="499" t="str">
        <f>五年级BMI等级</f>
        <v/>
      </c>
      <c r="P18" s="500" t="str">
        <f>五年级BMI得分</f>
        <v/>
      </c>
      <c r="Q18" s="515" t="str">
        <f>五年级肺活量得分</f>
        <v/>
      </c>
      <c r="R18" s="512" t="str">
        <f>五年级等级</f>
        <v/>
      </c>
      <c r="S18" s="516" t="str">
        <f>五年级50米跑得分</f>
        <v/>
      </c>
      <c r="T18" s="517" t="str">
        <f>五年级等级</f>
        <v/>
      </c>
      <c r="U18" s="516" t="str">
        <f>五年级坐位体前屈得分</f>
        <v/>
      </c>
      <c r="V18" s="517" t="str">
        <f>五年级等级</f>
        <v/>
      </c>
      <c r="W18" s="516" t="str">
        <f>五年级一分钟跳绳得分</f>
        <v/>
      </c>
      <c r="X18" s="518" t="str">
        <f>五年级等级</f>
        <v/>
      </c>
      <c r="Y18" s="532" t="str">
        <f>五年级仰卧起坐得分</f>
        <v/>
      </c>
      <c r="Z18" s="518" t="str">
        <f>五年级等级</f>
        <v/>
      </c>
      <c r="AA18" s="533" t="str">
        <f>五年级折返跑得分</f>
        <v/>
      </c>
      <c r="AB18" s="515" t="str">
        <f>五年级等级</f>
        <v/>
      </c>
      <c r="AC18" s="533" t="str">
        <f>五年级跳绳附加分</f>
        <v/>
      </c>
      <c r="AD18" s="534" t="str">
        <f>五年级标准分</f>
        <v/>
      </c>
      <c r="AE18" s="534" t="str">
        <f>五年级总分</f>
        <v/>
      </c>
      <c r="AF18" s="517" t="str">
        <f>五年级等级</f>
        <v/>
      </c>
      <c r="AM18" s="452" t="str">
        <f>折返时间</f>
        <v/>
      </c>
    </row>
    <row r="19" spans="1:39">
      <c r="A19" s="476">
        <v>501</v>
      </c>
      <c r="B19" s="477">
        <v>17</v>
      </c>
      <c r="C19" s="478"/>
      <c r="D19" s="471"/>
      <c r="E19" s="472"/>
      <c r="F19" s="473"/>
      <c r="G19" s="480"/>
      <c r="H19" s="475"/>
      <c r="I19" s="501"/>
      <c r="J19" s="502"/>
      <c r="K19" s="495"/>
      <c r="L19" s="503"/>
      <c r="M19" s="504"/>
      <c r="N19" s="505" t="str">
        <f>五年级BMI</f>
        <v/>
      </c>
      <c r="O19" s="499" t="str">
        <f>五年级BMI等级</f>
        <v/>
      </c>
      <c r="P19" s="500" t="str">
        <f>五年级BMI得分</f>
        <v/>
      </c>
      <c r="Q19" s="515" t="str">
        <f>五年级肺活量得分</f>
        <v/>
      </c>
      <c r="R19" s="512" t="str">
        <f>五年级等级</f>
        <v/>
      </c>
      <c r="S19" s="516" t="str">
        <f>五年级50米跑得分</f>
        <v/>
      </c>
      <c r="T19" s="517" t="str">
        <f>五年级等级</f>
        <v/>
      </c>
      <c r="U19" s="516" t="str">
        <f>五年级坐位体前屈得分</f>
        <v/>
      </c>
      <c r="V19" s="517" t="str">
        <f>五年级等级</f>
        <v/>
      </c>
      <c r="W19" s="516" t="str">
        <f>五年级一分钟跳绳得分</f>
        <v/>
      </c>
      <c r="X19" s="518" t="str">
        <f>五年级等级</f>
        <v/>
      </c>
      <c r="Y19" s="532" t="str">
        <f>五年级仰卧起坐得分</f>
        <v/>
      </c>
      <c r="Z19" s="518" t="str">
        <f>五年级等级</f>
        <v/>
      </c>
      <c r="AA19" s="533" t="str">
        <f>五年级折返跑得分</f>
        <v/>
      </c>
      <c r="AB19" s="515" t="str">
        <f>五年级等级</f>
        <v/>
      </c>
      <c r="AC19" s="533" t="str">
        <f>五年级跳绳附加分</f>
        <v/>
      </c>
      <c r="AD19" s="534" t="str">
        <f>五年级标准分</f>
        <v/>
      </c>
      <c r="AE19" s="534" t="str">
        <f>五年级总分</f>
        <v/>
      </c>
      <c r="AF19" s="517" t="str">
        <f>五年级等级</f>
        <v/>
      </c>
      <c r="AM19" s="452" t="str">
        <f>折返时间</f>
        <v/>
      </c>
    </row>
    <row r="20" spans="1:39">
      <c r="A20" s="476">
        <v>501</v>
      </c>
      <c r="B20" s="477">
        <v>18</v>
      </c>
      <c r="C20" s="478"/>
      <c r="D20" s="471"/>
      <c r="E20" s="472"/>
      <c r="F20" s="473"/>
      <c r="G20" s="480"/>
      <c r="H20" s="475"/>
      <c r="I20" s="501"/>
      <c r="J20" s="502"/>
      <c r="K20" s="495"/>
      <c r="L20" s="503"/>
      <c r="M20" s="504"/>
      <c r="N20" s="505" t="str">
        <f>五年级BMI</f>
        <v/>
      </c>
      <c r="O20" s="499" t="str">
        <f>五年级BMI等级</f>
        <v/>
      </c>
      <c r="P20" s="500" t="str">
        <f>五年级BMI得分</f>
        <v/>
      </c>
      <c r="Q20" s="515" t="str">
        <f>五年级肺活量得分</f>
        <v/>
      </c>
      <c r="R20" s="512" t="str">
        <f>五年级等级</f>
        <v/>
      </c>
      <c r="S20" s="516" t="str">
        <f>五年级50米跑得分</f>
        <v/>
      </c>
      <c r="T20" s="517" t="str">
        <f>五年级等级</f>
        <v/>
      </c>
      <c r="U20" s="516" t="str">
        <f>五年级坐位体前屈得分</f>
        <v/>
      </c>
      <c r="V20" s="517" t="str">
        <f>五年级等级</f>
        <v/>
      </c>
      <c r="W20" s="516" t="str">
        <f>五年级一分钟跳绳得分</f>
        <v/>
      </c>
      <c r="X20" s="518" t="str">
        <f>五年级等级</f>
        <v/>
      </c>
      <c r="Y20" s="532" t="str">
        <f>五年级仰卧起坐得分</f>
        <v/>
      </c>
      <c r="Z20" s="518" t="str">
        <f>五年级等级</f>
        <v/>
      </c>
      <c r="AA20" s="533" t="str">
        <f>五年级折返跑得分</f>
        <v/>
      </c>
      <c r="AB20" s="515" t="str">
        <f>五年级等级</f>
        <v/>
      </c>
      <c r="AC20" s="533" t="str">
        <f>五年级跳绳附加分</f>
        <v/>
      </c>
      <c r="AD20" s="534" t="str">
        <f>五年级标准分</f>
        <v/>
      </c>
      <c r="AE20" s="534" t="str">
        <f>五年级总分</f>
        <v/>
      </c>
      <c r="AF20" s="517" t="str">
        <f>五年级等级</f>
        <v/>
      </c>
      <c r="AM20" s="452" t="str">
        <f>折返时间</f>
        <v/>
      </c>
    </row>
    <row r="21" spans="1:39">
      <c r="A21" s="476">
        <v>501</v>
      </c>
      <c r="B21" s="477">
        <v>19</v>
      </c>
      <c r="C21" s="478"/>
      <c r="D21" s="471"/>
      <c r="E21" s="472"/>
      <c r="F21" s="473"/>
      <c r="G21" s="480"/>
      <c r="H21" s="475"/>
      <c r="I21" s="501"/>
      <c r="J21" s="502"/>
      <c r="K21" s="495"/>
      <c r="L21" s="503"/>
      <c r="M21" s="504"/>
      <c r="N21" s="505" t="str">
        <f>五年级BMI</f>
        <v/>
      </c>
      <c r="O21" s="499" t="str">
        <f>五年级BMI等级</f>
        <v/>
      </c>
      <c r="P21" s="500" t="str">
        <f>五年级BMI得分</f>
        <v/>
      </c>
      <c r="Q21" s="515" t="str">
        <f>五年级肺活量得分</f>
        <v/>
      </c>
      <c r="R21" s="512" t="str">
        <f>五年级等级</f>
        <v/>
      </c>
      <c r="S21" s="516" t="str">
        <f>五年级50米跑得分</f>
        <v/>
      </c>
      <c r="T21" s="517" t="str">
        <f>五年级等级</f>
        <v/>
      </c>
      <c r="U21" s="516" t="str">
        <f>五年级坐位体前屈得分</f>
        <v/>
      </c>
      <c r="V21" s="517" t="str">
        <f>五年级等级</f>
        <v/>
      </c>
      <c r="W21" s="516" t="str">
        <f>五年级一分钟跳绳得分</f>
        <v/>
      </c>
      <c r="X21" s="518" t="str">
        <f>五年级等级</f>
        <v/>
      </c>
      <c r="Y21" s="532" t="str">
        <f>五年级仰卧起坐得分</f>
        <v/>
      </c>
      <c r="Z21" s="518" t="str">
        <f>五年级等级</f>
        <v/>
      </c>
      <c r="AA21" s="533" t="str">
        <f>五年级折返跑得分</f>
        <v/>
      </c>
      <c r="AB21" s="515" t="str">
        <f>五年级等级</f>
        <v/>
      </c>
      <c r="AC21" s="533" t="str">
        <f>五年级跳绳附加分</f>
        <v/>
      </c>
      <c r="AD21" s="534" t="str">
        <f>五年级标准分</f>
        <v/>
      </c>
      <c r="AE21" s="534" t="str">
        <f>五年级总分</f>
        <v/>
      </c>
      <c r="AF21" s="517" t="str">
        <f>五年级等级</f>
        <v/>
      </c>
      <c r="AM21" s="452" t="str">
        <f>折返时间</f>
        <v/>
      </c>
    </row>
    <row r="22" spans="1:39">
      <c r="A22" s="476">
        <v>501</v>
      </c>
      <c r="B22" s="477">
        <v>20</v>
      </c>
      <c r="C22" s="478"/>
      <c r="D22" s="471"/>
      <c r="E22" s="472"/>
      <c r="F22" s="473"/>
      <c r="G22" s="480"/>
      <c r="H22" s="475"/>
      <c r="I22" s="501"/>
      <c r="J22" s="502"/>
      <c r="K22" s="495"/>
      <c r="L22" s="503"/>
      <c r="M22" s="504"/>
      <c r="N22" s="505" t="str">
        <f>五年级BMI</f>
        <v/>
      </c>
      <c r="O22" s="499" t="str">
        <f>五年级BMI等级</f>
        <v/>
      </c>
      <c r="P22" s="500" t="str">
        <f>五年级BMI得分</f>
        <v/>
      </c>
      <c r="Q22" s="515" t="str">
        <f>五年级肺活量得分</f>
        <v/>
      </c>
      <c r="R22" s="512" t="str">
        <f>五年级等级</f>
        <v/>
      </c>
      <c r="S22" s="516" t="str">
        <f>五年级50米跑得分</f>
        <v/>
      </c>
      <c r="T22" s="517" t="str">
        <f>五年级等级</f>
        <v/>
      </c>
      <c r="U22" s="516" t="str">
        <f>五年级坐位体前屈得分</f>
        <v/>
      </c>
      <c r="V22" s="517" t="str">
        <f>五年级等级</f>
        <v/>
      </c>
      <c r="W22" s="516" t="str">
        <f>五年级一分钟跳绳得分</f>
        <v/>
      </c>
      <c r="X22" s="517" t="str">
        <f>五年级等级</f>
        <v/>
      </c>
      <c r="Y22" s="515" t="str">
        <f>五年级仰卧起坐得分</f>
        <v/>
      </c>
      <c r="Z22" s="518" t="str">
        <f>五年级等级</f>
        <v/>
      </c>
      <c r="AA22" s="533" t="str">
        <f>五年级折返跑得分</f>
        <v/>
      </c>
      <c r="AB22" s="515" t="str">
        <f>五年级等级</f>
        <v/>
      </c>
      <c r="AC22" s="533" t="str">
        <f>五年级跳绳附加分</f>
        <v/>
      </c>
      <c r="AD22" s="534" t="str">
        <f>五年级标准分</f>
        <v/>
      </c>
      <c r="AE22" s="534" t="str">
        <f>五年级总分</f>
        <v/>
      </c>
      <c r="AF22" s="517" t="str">
        <f>五年级等级</f>
        <v/>
      </c>
      <c r="AM22" s="452" t="str">
        <f>折返时间</f>
        <v/>
      </c>
    </row>
    <row r="23" spans="1:39">
      <c r="A23" s="476">
        <v>501</v>
      </c>
      <c r="B23" s="477">
        <v>21</v>
      </c>
      <c r="C23" s="478"/>
      <c r="D23" s="471"/>
      <c r="E23" s="478"/>
      <c r="F23" s="473"/>
      <c r="G23" s="480"/>
      <c r="H23" s="475"/>
      <c r="I23" s="501"/>
      <c r="J23" s="502"/>
      <c r="K23" s="502"/>
      <c r="L23" s="503"/>
      <c r="M23" s="504"/>
      <c r="N23" s="505" t="str">
        <f>五年级BMI</f>
        <v/>
      </c>
      <c r="O23" s="499" t="str">
        <f>五年级BMI等级</f>
        <v/>
      </c>
      <c r="P23" s="500" t="str">
        <f>五年级BMI得分</f>
        <v/>
      </c>
      <c r="Q23" s="515" t="str">
        <f>五年级肺活量得分</f>
        <v/>
      </c>
      <c r="R23" s="512" t="str">
        <f>五年级等级</f>
        <v/>
      </c>
      <c r="S23" s="516" t="str">
        <f>五年级50米跑得分</f>
        <v/>
      </c>
      <c r="T23" s="517" t="str">
        <f>五年级等级</f>
        <v/>
      </c>
      <c r="U23" s="516" t="str">
        <f>五年级坐位体前屈得分</f>
        <v/>
      </c>
      <c r="V23" s="517" t="str">
        <f>五年级等级</f>
        <v/>
      </c>
      <c r="W23" s="516" t="str">
        <f>五年级一分钟跳绳得分</f>
        <v/>
      </c>
      <c r="X23" s="517" t="str">
        <f>五年级等级</f>
        <v/>
      </c>
      <c r="Y23" s="515" t="str">
        <f>五年级仰卧起坐得分</f>
        <v/>
      </c>
      <c r="Z23" s="518" t="str">
        <f>五年级等级</f>
        <v/>
      </c>
      <c r="AA23" s="533" t="str">
        <f>五年级折返跑得分</f>
        <v/>
      </c>
      <c r="AB23" s="515" t="str">
        <f>五年级等级</f>
        <v/>
      </c>
      <c r="AC23" s="533" t="str">
        <f>五年级跳绳附加分</f>
        <v/>
      </c>
      <c r="AD23" s="534" t="str">
        <f>五年级标准分</f>
        <v/>
      </c>
      <c r="AE23" s="534" t="str">
        <f>五年级总分</f>
        <v/>
      </c>
      <c r="AF23" s="517" t="str">
        <f>五年级等级</f>
        <v/>
      </c>
      <c r="AM23" s="452" t="str">
        <f>折返时间</f>
        <v/>
      </c>
    </row>
    <row r="24" spans="1:39">
      <c r="A24" s="476">
        <v>501</v>
      </c>
      <c r="B24" s="477">
        <v>22</v>
      </c>
      <c r="C24" s="478"/>
      <c r="D24" s="471"/>
      <c r="E24" s="478"/>
      <c r="F24" s="473"/>
      <c r="G24" s="480"/>
      <c r="H24" s="475"/>
      <c r="I24" s="501"/>
      <c r="J24" s="502"/>
      <c r="K24" s="502"/>
      <c r="L24" s="503"/>
      <c r="M24" s="504"/>
      <c r="N24" s="505" t="str">
        <f>五年级BMI</f>
        <v/>
      </c>
      <c r="O24" s="499" t="str">
        <f>五年级BMI等级</f>
        <v/>
      </c>
      <c r="P24" s="500" t="str">
        <f>五年级BMI得分</f>
        <v/>
      </c>
      <c r="Q24" s="515" t="str">
        <f>五年级肺活量得分</f>
        <v/>
      </c>
      <c r="R24" s="512" t="str">
        <f>五年级等级</f>
        <v/>
      </c>
      <c r="S24" s="516" t="str">
        <f>五年级50米跑得分</f>
        <v/>
      </c>
      <c r="T24" s="517" t="str">
        <f>五年级等级</f>
        <v/>
      </c>
      <c r="U24" s="516" t="str">
        <f>五年级坐位体前屈得分</f>
        <v/>
      </c>
      <c r="V24" s="517" t="str">
        <f>五年级等级</f>
        <v/>
      </c>
      <c r="W24" s="516" t="str">
        <f>五年级一分钟跳绳得分</f>
        <v/>
      </c>
      <c r="X24" s="517" t="str">
        <f>五年级等级</f>
        <v/>
      </c>
      <c r="Y24" s="515" t="str">
        <f>五年级仰卧起坐得分</f>
        <v/>
      </c>
      <c r="Z24" s="518" t="str">
        <f>五年级等级</f>
        <v/>
      </c>
      <c r="AA24" s="533" t="str">
        <f>五年级折返跑得分</f>
        <v/>
      </c>
      <c r="AB24" s="515" t="str">
        <f>五年级等级</f>
        <v/>
      </c>
      <c r="AC24" s="533" t="str">
        <f>五年级跳绳附加分</f>
        <v/>
      </c>
      <c r="AD24" s="534" t="str">
        <f>五年级标准分</f>
        <v/>
      </c>
      <c r="AE24" s="534" t="str">
        <f>五年级总分</f>
        <v/>
      </c>
      <c r="AF24" s="517" t="str">
        <f>五年级等级</f>
        <v/>
      </c>
      <c r="AM24" s="452" t="str">
        <f>折返时间</f>
        <v/>
      </c>
    </row>
    <row r="25" spans="1:39">
      <c r="A25" s="476">
        <v>501</v>
      </c>
      <c r="B25" s="477">
        <v>23</v>
      </c>
      <c r="C25" s="478"/>
      <c r="D25" s="471"/>
      <c r="E25" s="478"/>
      <c r="F25" s="473"/>
      <c r="G25" s="480"/>
      <c r="H25" s="475"/>
      <c r="I25" s="501"/>
      <c r="J25" s="502"/>
      <c r="K25" s="502"/>
      <c r="L25" s="503"/>
      <c r="M25" s="504"/>
      <c r="N25" s="505" t="str">
        <f>五年级BMI</f>
        <v/>
      </c>
      <c r="O25" s="499" t="str">
        <f>五年级BMI等级</f>
        <v/>
      </c>
      <c r="P25" s="500" t="str">
        <f>五年级BMI得分</f>
        <v/>
      </c>
      <c r="Q25" s="515" t="str">
        <f>五年级肺活量得分</f>
        <v/>
      </c>
      <c r="R25" s="512" t="str">
        <f>五年级等级</f>
        <v/>
      </c>
      <c r="S25" s="516" t="str">
        <f>五年级50米跑得分</f>
        <v/>
      </c>
      <c r="T25" s="517" t="str">
        <f>五年级等级</f>
        <v/>
      </c>
      <c r="U25" s="516" t="str">
        <f>五年级坐位体前屈得分</f>
        <v/>
      </c>
      <c r="V25" s="517" t="str">
        <f>五年级等级</f>
        <v/>
      </c>
      <c r="W25" s="516" t="str">
        <f>五年级一分钟跳绳得分</f>
        <v/>
      </c>
      <c r="X25" s="517" t="str">
        <f>五年级等级</f>
        <v/>
      </c>
      <c r="Y25" s="515" t="str">
        <f>五年级仰卧起坐得分</f>
        <v/>
      </c>
      <c r="Z25" s="518" t="str">
        <f>五年级等级</f>
        <v/>
      </c>
      <c r="AA25" s="533" t="str">
        <f>五年级折返跑得分</f>
        <v/>
      </c>
      <c r="AB25" s="515" t="str">
        <f>五年级等级</f>
        <v/>
      </c>
      <c r="AC25" s="533" t="str">
        <f>五年级跳绳附加分</f>
        <v/>
      </c>
      <c r="AD25" s="534" t="str">
        <f>五年级标准分</f>
        <v/>
      </c>
      <c r="AE25" s="534" t="str">
        <f>五年级总分</f>
        <v/>
      </c>
      <c r="AF25" s="517" t="str">
        <f>五年级等级</f>
        <v/>
      </c>
      <c r="AM25" s="452" t="str">
        <f>折返时间</f>
        <v/>
      </c>
    </row>
    <row r="26" spans="1:39">
      <c r="A26" s="476">
        <v>501</v>
      </c>
      <c r="B26" s="477">
        <v>24</v>
      </c>
      <c r="C26" s="478"/>
      <c r="D26" s="471"/>
      <c r="E26" s="478"/>
      <c r="F26" s="473"/>
      <c r="G26" s="474"/>
      <c r="H26" s="475"/>
      <c r="I26" s="501"/>
      <c r="J26" s="502"/>
      <c r="K26" s="502"/>
      <c r="L26" s="503"/>
      <c r="M26" s="504"/>
      <c r="N26" s="505" t="str">
        <f>五年级BMI</f>
        <v/>
      </c>
      <c r="O26" s="499" t="str">
        <f>五年级BMI等级</f>
        <v/>
      </c>
      <c r="P26" s="500" t="str">
        <f>五年级BMI得分</f>
        <v/>
      </c>
      <c r="Q26" s="515" t="str">
        <f>五年级肺活量得分</f>
        <v/>
      </c>
      <c r="R26" s="512" t="str">
        <f>五年级等级</f>
        <v/>
      </c>
      <c r="S26" s="516" t="str">
        <f>五年级50米跑得分</f>
        <v/>
      </c>
      <c r="T26" s="517" t="str">
        <f>五年级等级</f>
        <v/>
      </c>
      <c r="U26" s="516" t="str">
        <f>五年级坐位体前屈得分</f>
        <v/>
      </c>
      <c r="V26" s="517" t="str">
        <f>五年级等级</f>
        <v/>
      </c>
      <c r="W26" s="516" t="str">
        <f>五年级一分钟跳绳得分</f>
        <v/>
      </c>
      <c r="X26" s="517" t="str">
        <f>五年级等级</f>
        <v/>
      </c>
      <c r="Y26" s="515" t="str">
        <f>五年级仰卧起坐得分</f>
        <v/>
      </c>
      <c r="Z26" s="518" t="str">
        <f>五年级等级</f>
        <v/>
      </c>
      <c r="AA26" s="533" t="str">
        <f>五年级折返跑得分</f>
        <v/>
      </c>
      <c r="AB26" s="515" t="str">
        <f>五年级等级</f>
        <v/>
      </c>
      <c r="AC26" s="533" t="str">
        <f>五年级跳绳附加分</f>
        <v/>
      </c>
      <c r="AD26" s="534" t="str">
        <f>五年级标准分</f>
        <v/>
      </c>
      <c r="AE26" s="534" t="str">
        <f>五年级总分</f>
        <v/>
      </c>
      <c r="AF26" s="517" t="str">
        <f>五年级等级</f>
        <v/>
      </c>
      <c r="AM26" s="452" t="str">
        <f>折返时间</f>
        <v/>
      </c>
    </row>
    <row r="27" spans="1:39">
      <c r="A27" s="476">
        <v>501</v>
      </c>
      <c r="B27" s="477">
        <v>25</v>
      </c>
      <c r="C27" s="478"/>
      <c r="D27" s="471"/>
      <c r="E27" s="478"/>
      <c r="F27" s="473"/>
      <c r="G27" s="474"/>
      <c r="H27" s="475"/>
      <c r="I27" s="501"/>
      <c r="J27" s="502"/>
      <c r="K27" s="502"/>
      <c r="L27" s="503"/>
      <c r="M27" s="504"/>
      <c r="N27" s="505" t="str">
        <f>五年级BMI</f>
        <v/>
      </c>
      <c r="O27" s="499" t="str">
        <f>五年级BMI等级</f>
        <v/>
      </c>
      <c r="P27" s="500" t="str">
        <f>五年级BMI得分</f>
        <v/>
      </c>
      <c r="Q27" s="515" t="str">
        <f>五年级肺活量得分</f>
        <v/>
      </c>
      <c r="R27" s="512" t="str">
        <f>五年级等级</f>
        <v/>
      </c>
      <c r="S27" s="516" t="str">
        <f>五年级50米跑得分</f>
        <v/>
      </c>
      <c r="T27" s="517" t="str">
        <f>五年级等级</f>
        <v/>
      </c>
      <c r="U27" s="516" t="str">
        <f>五年级坐位体前屈得分</f>
        <v/>
      </c>
      <c r="V27" s="517" t="str">
        <f>五年级等级</f>
        <v/>
      </c>
      <c r="W27" s="516" t="str">
        <f>五年级一分钟跳绳得分</f>
        <v/>
      </c>
      <c r="X27" s="517" t="str">
        <f>五年级等级</f>
        <v/>
      </c>
      <c r="Y27" s="515" t="str">
        <f>五年级仰卧起坐得分</f>
        <v/>
      </c>
      <c r="Z27" s="518" t="str">
        <f>五年级等级</f>
        <v/>
      </c>
      <c r="AA27" s="533" t="str">
        <f>五年级折返跑得分</f>
        <v/>
      </c>
      <c r="AB27" s="515" t="str">
        <f>五年级等级</f>
        <v/>
      </c>
      <c r="AC27" s="533" t="str">
        <f>五年级跳绳附加分</f>
        <v/>
      </c>
      <c r="AD27" s="534" t="str">
        <f>五年级标准分</f>
        <v/>
      </c>
      <c r="AE27" s="534" t="str">
        <f>五年级总分</f>
        <v/>
      </c>
      <c r="AF27" s="517" t="str">
        <f>五年级等级</f>
        <v/>
      </c>
      <c r="AM27" s="452" t="str">
        <f>折返时间</f>
        <v/>
      </c>
    </row>
    <row r="28" spans="1:39">
      <c r="A28" s="476">
        <v>501</v>
      </c>
      <c r="B28" s="477">
        <v>26</v>
      </c>
      <c r="C28" s="478"/>
      <c r="D28" s="471"/>
      <c r="E28" s="478"/>
      <c r="F28" s="473"/>
      <c r="G28" s="480"/>
      <c r="H28" s="475"/>
      <c r="I28" s="501"/>
      <c r="J28" s="502"/>
      <c r="K28" s="502"/>
      <c r="L28" s="503"/>
      <c r="M28" s="504"/>
      <c r="N28" s="505" t="str">
        <f>五年级BMI</f>
        <v/>
      </c>
      <c r="O28" s="499" t="str">
        <f>五年级BMI等级</f>
        <v/>
      </c>
      <c r="P28" s="500" t="str">
        <f>五年级BMI得分</f>
        <v/>
      </c>
      <c r="Q28" s="515" t="str">
        <f>五年级肺活量得分</f>
        <v/>
      </c>
      <c r="R28" s="512" t="str">
        <f>五年级等级</f>
        <v/>
      </c>
      <c r="S28" s="516" t="str">
        <f>五年级50米跑得分</f>
        <v/>
      </c>
      <c r="T28" s="517" t="str">
        <f>五年级等级</f>
        <v/>
      </c>
      <c r="U28" s="516" t="str">
        <f>五年级坐位体前屈得分</f>
        <v/>
      </c>
      <c r="V28" s="517" t="str">
        <f>五年级等级</f>
        <v/>
      </c>
      <c r="W28" s="516" t="str">
        <f>五年级一分钟跳绳得分</f>
        <v/>
      </c>
      <c r="X28" s="517" t="str">
        <f>五年级等级</f>
        <v/>
      </c>
      <c r="Y28" s="515" t="str">
        <f>五年级仰卧起坐得分</f>
        <v/>
      </c>
      <c r="Z28" s="518" t="str">
        <f>五年级等级</f>
        <v/>
      </c>
      <c r="AA28" s="533" t="str">
        <f>五年级折返跑得分</f>
        <v/>
      </c>
      <c r="AB28" s="515" t="str">
        <f>五年级等级</f>
        <v/>
      </c>
      <c r="AC28" s="533" t="str">
        <f>五年级跳绳附加分</f>
        <v/>
      </c>
      <c r="AD28" s="534" t="str">
        <f>五年级标准分</f>
        <v/>
      </c>
      <c r="AE28" s="534" t="str">
        <f>五年级总分</f>
        <v/>
      </c>
      <c r="AF28" s="517" t="str">
        <f>五年级等级</f>
        <v/>
      </c>
      <c r="AM28" s="452" t="str">
        <f>折返时间</f>
        <v/>
      </c>
    </row>
    <row r="29" spans="1:39">
      <c r="A29" s="476">
        <v>501</v>
      </c>
      <c r="B29" s="477">
        <v>27</v>
      </c>
      <c r="C29" s="478"/>
      <c r="D29" s="471"/>
      <c r="E29" s="478"/>
      <c r="F29" s="473"/>
      <c r="G29" s="480"/>
      <c r="H29" s="475"/>
      <c r="I29" s="501"/>
      <c r="J29" s="502"/>
      <c r="K29" s="502"/>
      <c r="L29" s="503"/>
      <c r="M29" s="504"/>
      <c r="N29" s="505" t="str">
        <f>五年级BMI</f>
        <v/>
      </c>
      <c r="O29" s="499" t="str">
        <f>五年级BMI等级</f>
        <v/>
      </c>
      <c r="P29" s="500" t="str">
        <f>五年级BMI得分</f>
        <v/>
      </c>
      <c r="Q29" s="515" t="str">
        <f>五年级肺活量得分</f>
        <v/>
      </c>
      <c r="R29" s="512" t="str">
        <f>五年级等级</f>
        <v/>
      </c>
      <c r="S29" s="516" t="str">
        <f>五年级50米跑得分</f>
        <v/>
      </c>
      <c r="T29" s="517" t="str">
        <f>五年级等级</f>
        <v/>
      </c>
      <c r="U29" s="516" t="str">
        <f>五年级坐位体前屈得分</f>
        <v/>
      </c>
      <c r="V29" s="517" t="str">
        <f>五年级等级</f>
        <v/>
      </c>
      <c r="W29" s="516" t="str">
        <f>五年级一分钟跳绳得分</f>
        <v/>
      </c>
      <c r="X29" s="517" t="str">
        <f>五年级等级</f>
        <v/>
      </c>
      <c r="Y29" s="515" t="str">
        <f>五年级仰卧起坐得分</f>
        <v/>
      </c>
      <c r="Z29" s="518" t="str">
        <f>五年级等级</f>
        <v/>
      </c>
      <c r="AA29" s="533" t="str">
        <f>五年级折返跑得分</f>
        <v/>
      </c>
      <c r="AB29" s="515" t="str">
        <f>五年级等级</f>
        <v/>
      </c>
      <c r="AC29" s="533" t="str">
        <f>五年级跳绳附加分</f>
        <v/>
      </c>
      <c r="AD29" s="534" t="str">
        <f>五年级标准分</f>
        <v/>
      </c>
      <c r="AE29" s="534" t="str">
        <f>五年级总分</f>
        <v/>
      </c>
      <c r="AF29" s="517" t="str">
        <f>五年级等级</f>
        <v/>
      </c>
      <c r="AM29" s="452" t="str">
        <f>折返时间</f>
        <v/>
      </c>
    </row>
    <row r="30" spans="1:39">
      <c r="A30" s="476">
        <v>501</v>
      </c>
      <c r="B30" s="477">
        <v>28</v>
      </c>
      <c r="C30" s="478"/>
      <c r="D30" s="471"/>
      <c r="E30" s="478"/>
      <c r="F30" s="473"/>
      <c r="G30" s="480"/>
      <c r="H30" s="475"/>
      <c r="I30" s="501"/>
      <c r="J30" s="502"/>
      <c r="K30" s="502"/>
      <c r="L30" s="503"/>
      <c r="M30" s="504"/>
      <c r="N30" s="505" t="str">
        <f>五年级BMI</f>
        <v/>
      </c>
      <c r="O30" s="499" t="str">
        <f>五年级BMI等级</f>
        <v/>
      </c>
      <c r="P30" s="500" t="str">
        <f>五年级BMI得分</f>
        <v/>
      </c>
      <c r="Q30" s="515" t="str">
        <f>五年级肺活量得分</f>
        <v/>
      </c>
      <c r="R30" s="512" t="str">
        <f>五年级等级</f>
        <v/>
      </c>
      <c r="S30" s="516" t="str">
        <f>五年级50米跑得分</f>
        <v/>
      </c>
      <c r="T30" s="517" t="str">
        <f>五年级等级</f>
        <v/>
      </c>
      <c r="U30" s="516" t="str">
        <f>五年级坐位体前屈得分</f>
        <v/>
      </c>
      <c r="V30" s="517" t="str">
        <f>五年级等级</f>
        <v/>
      </c>
      <c r="W30" s="516" t="str">
        <f>五年级一分钟跳绳得分</f>
        <v/>
      </c>
      <c r="X30" s="517" t="str">
        <f>五年级等级</f>
        <v/>
      </c>
      <c r="Y30" s="515" t="str">
        <f>五年级仰卧起坐得分</f>
        <v/>
      </c>
      <c r="Z30" s="518" t="str">
        <f>五年级等级</f>
        <v/>
      </c>
      <c r="AA30" s="533" t="str">
        <f>五年级折返跑得分</f>
        <v/>
      </c>
      <c r="AB30" s="515" t="str">
        <f>五年级等级</f>
        <v/>
      </c>
      <c r="AC30" s="533" t="str">
        <f>五年级跳绳附加分</f>
        <v/>
      </c>
      <c r="AD30" s="534" t="str">
        <f>五年级标准分</f>
        <v/>
      </c>
      <c r="AE30" s="534" t="str">
        <f>五年级总分</f>
        <v/>
      </c>
      <c r="AF30" s="517" t="str">
        <f>五年级等级</f>
        <v/>
      </c>
      <c r="AM30" s="452" t="str">
        <f>折返时间</f>
        <v/>
      </c>
    </row>
    <row r="31" spans="1:39">
      <c r="A31" s="476">
        <v>501</v>
      </c>
      <c r="B31" s="477">
        <v>29</v>
      </c>
      <c r="C31" s="478"/>
      <c r="D31" s="471"/>
      <c r="E31" s="478"/>
      <c r="F31" s="473"/>
      <c r="G31" s="480"/>
      <c r="H31" s="475"/>
      <c r="I31" s="501"/>
      <c r="J31" s="502"/>
      <c r="K31" s="502"/>
      <c r="L31" s="503"/>
      <c r="M31" s="504"/>
      <c r="N31" s="505" t="str">
        <f>五年级BMI</f>
        <v/>
      </c>
      <c r="O31" s="499" t="str">
        <f>五年级BMI等级</f>
        <v/>
      </c>
      <c r="P31" s="500" t="str">
        <f>五年级BMI得分</f>
        <v/>
      </c>
      <c r="Q31" s="515" t="str">
        <f>五年级肺活量得分</f>
        <v/>
      </c>
      <c r="R31" s="512" t="str">
        <f>五年级等级</f>
        <v/>
      </c>
      <c r="S31" s="516" t="str">
        <f>五年级50米跑得分</f>
        <v/>
      </c>
      <c r="T31" s="517" t="str">
        <f>五年级等级</f>
        <v/>
      </c>
      <c r="U31" s="516" t="str">
        <f>五年级坐位体前屈得分</f>
        <v/>
      </c>
      <c r="V31" s="517" t="str">
        <f>五年级等级</f>
        <v/>
      </c>
      <c r="W31" s="516" t="str">
        <f>五年级一分钟跳绳得分</f>
        <v/>
      </c>
      <c r="X31" s="517" t="str">
        <f>五年级等级</f>
        <v/>
      </c>
      <c r="Y31" s="515" t="str">
        <f>五年级仰卧起坐得分</f>
        <v/>
      </c>
      <c r="Z31" s="518" t="str">
        <f>五年级等级</f>
        <v/>
      </c>
      <c r="AA31" s="533" t="str">
        <f>五年级折返跑得分</f>
        <v/>
      </c>
      <c r="AB31" s="515" t="str">
        <f>五年级等级</f>
        <v/>
      </c>
      <c r="AC31" s="533" t="str">
        <f>五年级跳绳附加分</f>
        <v/>
      </c>
      <c r="AD31" s="534" t="str">
        <f>五年级标准分</f>
        <v/>
      </c>
      <c r="AE31" s="534" t="str">
        <f>五年级总分</f>
        <v/>
      </c>
      <c r="AF31" s="517" t="str">
        <f>五年级等级</f>
        <v/>
      </c>
      <c r="AM31" s="452" t="str">
        <f>折返时间</f>
        <v/>
      </c>
    </row>
    <row r="32" spans="1:39">
      <c r="A32" s="476">
        <v>501</v>
      </c>
      <c r="B32" s="477">
        <v>30</v>
      </c>
      <c r="C32" s="478"/>
      <c r="D32" s="471"/>
      <c r="E32" s="478"/>
      <c r="F32" s="473"/>
      <c r="G32" s="480"/>
      <c r="H32" s="475"/>
      <c r="I32" s="501"/>
      <c r="J32" s="502"/>
      <c r="K32" s="502"/>
      <c r="L32" s="503"/>
      <c r="M32" s="504"/>
      <c r="N32" s="505" t="str">
        <f>五年级BMI</f>
        <v/>
      </c>
      <c r="O32" s="499" t="str">
        <f>五年级BMI等级</f>
        <v/>
      </c>
      <c r="P32" s="500" t="str">
        <f>五年级BMI得分</f>
        <v/>
      </c>
      <c r="Q32" s="515" t="str">
        <f>五年级肺活量得分</f>
        <v/>
      </c>
      <c r="R32" s="512" t="str">
        <f>五年级等级</f>
        <v/>
      </c>
      <c r="S32" s="516" t="str">
        <f>五年级50米跑得分</f>
        <v/>
      </c>
      <c r="T32" s="517" t="str">
        <f>五年级等级</f>
        <v/>
      </c>
      <c r="U32" s="516" t="str">
        <f>五年级坐位体前屈得分</f>
        <v/>
      </c>
      <c r="V32" s="517" t="str">
        <f>五年级等级</f>
        <v/>
      </c>
      <c r="W32" s="516" t="str">
        <f>五年级一分钟跳绳得分</f>
        <v/>
      </c>
      <c r="X32" s="517" t="str">
        <f>五年级等级</f>
        <v/>
      </c>
      <c r="Y32" s="515" t="str">
        <f>五年级仰卧起坐得分</f>
        <v/>
      </c>
      <c r="Z32" s="518" t="str">
        <f>五年级等级</f>
        <v/>
      </c>
      <c r="AA32" s="533" t="str">
        <f>五年级折返跑得分</f>
        <v/>
      </c>
      <c r="AB32" s="515" t="str">
        <f>五年级等级</f>
        <v/>
      </c>
      <c r="AC32" s="533" t="str">
        <f>五年级跳绳附加分</f>
        <v/>
      </c>
      <c r="AD32" s="534" t="str">
        <f>五年级标准分</f>
        <v/>
      </c>
      <c r="AE32" s="534" t="str">
        <f>五年级总分</f>
        <v/>
      </c>
      <c r="AF32" s="517" t="str">
        <f>五年级等级</f>
        <v/>
      </c>
      <c r="AM32" s="452" t="str">
        <f>折返时间</f>
        <v/>
      </c>
    </row>
    <row r="33" spans="1:39">
      <c r="A33" s="476">
        <v>501</v>
      </c>
      <c r="B33" s="477">
        <v>31</v>
      </c>
      <c r="C33" s="478"/>
      <c r="D33" s="471"/>
      <c r="E33" s="478"/>
      <c r="F33" s="473"/>
      <c r="G33" s="480"/>
      <c r="H33" s="475"/>
      <c r="I33" s="501"/>
      <c r="J33" s="502"/>
      <c r="K33" s="502"/>
      <c r="L33" s="503"/>
      <c r="M33" s="504"/>
      <c r="N33" s="505" t="str">
        <f>五年级BMI</f>
        <v/>
      </c>
      <c r="O33" s="499" t="str">
        <f>五年级BMI等级</f>
        <v/>
      </c>
      <c r="P33" s="500" t="str">
        <f>五年级BMI得分</f>
        <v/>
      </c>
      <c r="Q33" s="515" t="str">
        <f>五年级肺活量得分</f>
        <v/>
      </c>
      <c r="R33" s="512" t="str">
        <f>五年级等级</f>
        <v/>
      </c>
      <c r="S33" s="516" t="str">
        <f>五年级50米跑得分</f>
        <v/>
      </c>
      <c r="T33" s="517" t="str">
        <f>五年级等级</f>
        <v/>
      </c>
      <c r="U33" s="516" t="str">
        <f>五年级坐位体前屈得分</f>
        <v/>
      </c>
      <c r="V33" s="517" t="str">
        <f>五年级等级</f>
        <v/>
      </c>
      <c r="W33" s="516" t="str">
        <f>五年级一分钟跳绳得分</f>
        <v/>
      </c>
      <c r="X33" s="517" t="str">
        <f>五年级等级</f>
        <v/>
      </c>
      <c r="Y33" s="515" t="str">
        <f>五年级仰卧起坐得分</f>
        <v/>
      </c>
      <c r="Z33" s="518" t="str">
        <f>五年级等级</f>
        <v/>
      </c>
      <c r="AA33" s="533" t="str">
        <f>五年级折返跑得分</f>
        <v/>
      </c>
      <c r="AB33" s="515" t="str">
        <f>五年级等级</f>
        <v/>
      </c>
      <c r="AC33" s="533" t="str">
        <f>五年级跳绳附加分</f>
        <v/>
      </c>
      <c r="AD33" s="534" t="str">
        <f>五年级标准分</f>
        <v/>
      </c>
      <c r="AE33" s="534" t="str">
        <f>五年级总分</f>
        <v/>
      </c>
      <c r="AF33" s="517" t="str">
        <f>五年级等级</f>
        <v/>
      </c>
      <c r="AM33" s="452" t="str">
        <f>折返时间</f>
        <v/>
      </c>
    </row>
    <row r="34" spans="1:39">
      <c r="A34" s="476">
        <v>501</v>
      </c>
      <c r="B34" s="477">
        <v>32</v>
      </c>
      <c r="C34" s="478"/>
      <c r="D34" s="471"/>
      <c r="E34" s="478"/>
      <c r="F34" s="473"/>
      <c r="G34" s="480"/>
      <c r="H34" s="475"/>
      <c r="I34" s="501"/>
      <c r="J34" s="502"/>
      <c r="K34" s="502"/>
      <c r="L34" s="503"/>
      <c r="M34" s="504"/>
      <c r="N34" s="505" t="str">
        <f>五年级BMI</f>
        <v/>
      </c>
      <c r="O34" s="499" t="str">
        <f>五年级BMI等级</f>
        <v/>
      </c>
      <c r="P34" s="500" t="str">
        <f>五年级BMI得分</f>
        <v/>
      </c>
      <c r="Q34" s="515" t="str">
        <f>五年级肺活量得分</f>
        <v/>
      </c>
      <c r="R34" s="512" t="str">
        <f>五年级等级</f>
        <v/>
      </c>
      <c r="S34" s="516" t="str">
        <f>五年级50米跑得分</f>
        <v/>
      </c>
      <c r="T34" s="517" t="str">
        <f>五年级等级</f>
        <v/>
      </c>
      <c r="U34" s="516" t="str">
        <f>五年级坐位体前屈得分</f>
        <v/>
      </c>
      <c r="V34" s="517" t="str">
        <f>五年级等级</f>
        <v/>
      </c>
      <c r="W34" s="516" t="str">
        <f>五年级一分钟跳绳得分</f>
        <v/>
      </c>
      <c r="X34" s="517" t="str">
        <f>五年级等级</f>
        <v/>
      </c>
      <c r="Y34" s="515" t="str">
        <f>五年级仰卧起坐得分</f>
        <v/>
      </c>
      <c r="Z34" s="518" t="str">
        <f>五年级等级</f>
        <v/>
      </c>
      <c r="AA34" s="533" t="str">
        <f>五年级折返跑得分</f>
        <v/>
      </c>
      <c r="AB34" s="515" t="str">
        <f>五年级等级</f>
        <v/>
      </c>
      <c r="AC34" s="533" t="str">
        <f>五年级跳绳附加分</f>
        <v/>
      </c>
      <c r="AD34" s="534" t="str">
        <f>五年级标准分</f>
        <v/>
      </c>
      <c r="AE34" s="534" t="str">
        <f>五年级总分</f>
        <v/>
      </c>
      <c r="AF34" s="517" t="str">
        <f>五年级等级</f>
        <v/>
      </c>
      <c r="AM34" s="452" t="str">
        <f>折返时间</f>
        <v/>
      </c>
    </row>
    <row r="35" spans="1:39">
      <c r="A35" s="476">
        <v>501</v>
      </c>
      <c r="B35" s="477">
        <v>33</v>
      </c>
      <c r="C35" s="478"/>
      <c r="D35" s="471"/>
      <c r="E35" s="478"/>
      <c r="F35" s="473"/>
      <c r="G35" s="480"/>
      <c r="H35" s="475"/>
      <c r="I35" s="501"/>
      <c r="J35" s="502"/>
      <c r="K35" s="502"/>
      <c r="L35" s="503"/>
      <c r="M35" s="504"/>
      <c r="N35" s="505" t="str">
        <f>五年级BMI</f>
        <v/>
      </c>
      <c r="O35" s="499" t="str">
        <f>五年级BMI等级</f>
        <v/>
      </c>
      <c r="P35" s="500" t="str">
        <f>五年级BMI得分</f>
        <v/>
      </c>
      <c r="Q35" s="515" t="str">
        <f>五年级肺活量得分</f>
        <v/>
      </c>
      <c r="R35" s="512" t="str">
        <f>五年级等级</f>
        <v/>
      </c>
      <c r="S35" s="516" t="str">
        <f>五年级50米跑得分</f>
        <v/>
      </c>
      <c r="T35" s="517" t="str">
        <f>五年级等级</f>
        <v/>
      </c>
      <c r="U35" s="516" t="str">
        <f>五年级坐位体前屈得分</f>
        <v/>
      </c>
      <c r="V35" s="517" t="str">
        <f>五年级等级</f>
        <v/>
      </c>
      <c r="W35" s="516" t="str">
        <f>五年级一分钟跳绳得分</f>
        <v/>
      </c>
      <c r="X35" s="517" t="str">
        <f>五年级等级</f>
        <v/>
      </c>
      <c r="Y35" s="515" t="str">
        <f>五年级仰卧起坐得分</f>
        <v/>
      </c>
      <c r="Z35" s="518" t="str">
        <f>五年级等级</f>
        <v/>
      </c>
      <c r="AA35" s="533" t="str">
        <f>五年级折返跑得分</f>
        <v/>
      </c>
      <c r="AB35" s="515" t="str">
        <f>五年级等级</f>
        <v/>
      </c>
      <c r="AC35" s="533" t="str">
        <f>五年级跳绳附加分</f>
        <v/>
      </c>
      <c r="AD35" s="534" t="str">
        <f>五年级标准分</f>
        <v/>
      </c>
      <c r="AE35" s="534" t="str">
        <f>五年级总分</f>
        <v/>
      </c>
      <c r="AF35" s="517" t="str">
        <f>五年级等级</f>
        <v/>
      </c>
      <c r="AM35" s="452" t="str">
        <f>折返时间</f>
        <v/>
      </c>
    </row>
    <row r="36" spans="1:39">
      <c r="A36" s="476">
        <v>501</v>
      </c>
      <c r="B36" s="477">
        <v>34</v>
      </c>
      <c r="C36" s="478"/>
      <c r="D36" s="471"/>
      <c r="E36" s="478"/>
      <c r="F36" s="473"/>
      <c r="G36" s="480"/>
      <c r="H36" s="475"/>
      <c r="I36" s="501"/>
      <c r="J36" s="502"/>
      <c r="K36" s="502"/>
      <c r="L36" s="503"/>
      <c r="M36" s="504"/>
      <c r="N36" s="505" t="str">
        <f>五年级BMI</f>
        <v/>
      </c>
      <c r="O36" s="499" t="str">
        <f>五年级BMI等级</f>
        <v/>
      </c>
      <c r="P36" s="500" t="str">
        <f>五年级BMI得分</f>
        <v/>
      </c>
      <c r="Q36" s="515" t="str">
        <f>五年级肺活量得分</f>
        <v/>
      </c>
      <c r="R36" s="512" t="str">
        <f>五年级等级</f>
        <v/>
      </c>
      <c r="S36" s="516" t="str">
        <f>五年级50米跑得分</f>
        <v/>
      </c>
      <c r="T36" s="517" t="str">
        <f>五年级等级</f>
        <v/>
      </c>
      <c r="U36" s="516" t="str">
        <f>五年级坐位体前屈得分</f>
        <v/>
      </c>
      <c r="V36" s="517" t="str">
        <f>五年级等级</f>
        <v/>
      </c>
      <c r="W36" s="516" t="str">
        <f>五年级一分钟跳绳得分</f>
        <v/>
      </c>
      <c r="X36" s="517" t="str">
        <f>五年级等级</f>
        <v/>
      </c>
      <c r="Y36" s="515" t="str">
        <f>五年级仰卧起坐得分</f>
        <v/>
      </c>
      <c r="Z36" s="518" t="str">
        <f>五年级等级</f>
        <v/>
      </c>
      <c r="AA36" s="533" t="str">
        <f>五年级折返跑得分</f>
        <v/>
      </c>
      <c r="AB36" s="515" t="str">
        <f>五年级等级</f>
        <v/>
      </c>
      <c r="AC36" s="533" t="str">
        <f>五年级跳绳附加分</f>
        <v/>
      </c>
      <c r="AD36" s="534" t="str">
        <f>五年级标准分</f>
        <v/>
      </c>
      <c r="AE36" s="534" t="str">
        <f>五年级总分</f>
        <v/>
      </c>
      <c r="AF36" s="517" t="str">
        <f>五年级等级</f>
        <v/>
      </c>
      <c r="AM36" s="452" t="str">
        <f>折返时间</f>
        <v/>
      </c>
    </row>
    <row r="37" spans="1:39">
      <c r="A37" s="476">
        <v>501</v>
      </c>
      <c r="B37" s="477">
        <v>35</v>
      </c>
      <c r="C37" s="478"/>
      <c r="D37" s="471"/>
      <c r="E37" s="478"/>
      <c r="F37" s="473"/>
      <c r="G37" s="480"/>
      <c r="H37" s="475"/>
      <c r="I37" s="501"/>
      <c r="J37" s="502"/>
      <c r="K37" s="502"/>
      <c r="L37" s="503"/>
      <c r="M37" s="504"/>
      <c r="N37" s="505" t="str">
        <f>五年级BMI</f>
        <v/>
      </c>
      <c r="O37" s="499" t="str">
        <f>五年级BMI等级</f>
        <v/>
      </c>
      <c r="P37" s="500" t="str">
        <f>五年级BMI得分</f>
        <v/>
      </c>
      <c r="Q37" s="515" t="str">
        <f>五年级肺活量得分</f>
        <v/>
      </c>
      <c r="R37" s="512" t="str">
        <f>五年级等级</f>
        <v/>
      </c>
      <c r="S37" s="516" t="str">
        <f>五年级50米跑得分</f>
        <v/>
      </c>
      <c r="T37" s="517" t="str">
        <f>五年级等级</f>
        <v/>
      </c>
      <c r="U37" s="516" t="str">
        <f>五年级坐位体前屈得分</f>
        <v/>
      </c>
      <c r="V37" s="517" t="str">
        <f>五年级等级</f>
        <v/>
      </c>
      <c r="W37" s="516" t="str">
        <f>五年级一分钟跳绳得分</f>
        <v/>
      </c>
      <c r="X37" s="517" t="str">
        <f>五年级等级</f>
        <v/>
      </c>
      <c r="Y37" s="515" t="str">
        <f>五年级仰卧起坐得分</f>
        <v/>
      </c>
      <c r="Z37" s="518" t="str">
        <f>五年级等级</f>
        <v/>
      </c>
      <c r="AA37" s="533" t="str">
        <f>五年级折返跑得分</f>
        <v/>
      </c>
      <c r="AB37" s="515" t="str">
        <f>五年级等级</f>
        <v/>
      </c>
      <c r="AC37" s="533" t="str">
        <f>五年级跳绳附加分</f>
        <v/>
      </c>
      <c r="AD37" s="534" t="str">
        <f>五年级标准分</f>
        <v/>
      </c>
      <c r="AE37" s="534" t="str">
        <f>五年级总分</f>
        <v/>
      </c>
      <c r="AF37" s="517" t="str">
        <f>五年级等级</f>
        <v/>
      </c>
      <c r="AM37" s="452" t="str">
        <f>折返时间</f>
        <v/>
      </c>
    </row>
    <row r="38" spans="1:39">
      <c r="A38" s="476">
        <v>501</v>
      </c>
      <c r="B38" s="477">
        <v>36</v>
      </c>
      <c r="C38" s="478"/>
      <c r="D38" s="471"/>
      <c r="E38" s="478"/>
      <c r="F38" s="473"/>
      <c r="G38" s="480"/>
      <c r="H38" s="475"/>
      <c r="I38" s="501"/>
      <c r="J38" s="502"/>
      <c r="K38" s="502"/>
      <c r="L38" s="503"/>
      <c r="M38" s="504"/>
      <c r="N38" s="505" t="str">
        <f>五年级BMI</f>
        <v/>
      </c>
      <c r="O38" s="499" t="str">
        <f>五年级BMI等级</f>
        <v/>
      </c>
      <c r="P38" s="500" t="str">
        <f>五年级BMI得分</f>
        <v/>
      </c>
      <c r="Q38" s="515" t="str">
        <f>五年级肺活量得分</f>
        <v/>
      </c>
      <c r="R38" s="512" t="str">
        <f>五年级等级</f>
        <v/>
      </c>
      <c r="S38" s="516" t="str">
        <f>五年级50米跑得分</f>
        <v/>
      </c>
      <c r="T38" s="517" t="str">
        <f>五年级等级</f>
        <v/>
      </c>
      <c r="U38" s="516" t="str">
        <f>五年级坐位体前屈得分</f>
        <v/>
      </c>
      <c r="V38" s="517" t="str">
        <f>五年级等级</f>
        <v/>
      </c>
      <c r="W38" s="516" t="str">
        <f>五年级一分钟跳绳得分</f>
        <v/>
      </c>
      <c r="X38" s="517" t="str">
        <f>五年级等级</f>
        <v/>
      </c>
      <c r="Y38" s="515" t="str">
        <f>五年级仰卧起坐得分</f>
        <v/>
      </c>
      <c r="Z38" s="518" t="str">
        <f>五年级等级</f>
        <v/>
      </c>
      <c r="AA38" s="533" t="str">
        <f>五年级折返跑得分</f>
        <v/>
      </c>
      <c r="AB38" s="515" t="str">
        <f>五年级等级</f>
        <v/>
      </c>
      <c r="AC38" s="533" t="str">
        <f>五年级跳绳附加分</f>
        <v/>
      </c>
      <c r="AD38" s="534" t="str">
        <f>五年级标准分</f>
        <v/>
      </c>
      <c r="AE38" s="534" t="str">
        <f>五年级总分</f>
        <v/>
      </c>
      <c r="AF38" s="517" t="str">
        <f>五年级等级</f>
        <v/>
      </c>
      <c r="AM38" s="452" t="str">
        <f>折返时间</f>
        <v/>
      </c>
    </row>
    <row r="39" spans="1:39">
      <c r="A39" s="476">
        <v>501</v>
      </c>
      <c r="B39" s="477">
        <v>37</v>
      </c>
      <c r="C39" s="478"/>
      <c r="D39" s="471"/>
      <c r="E39" s="478"/>
      <c r="F39" s="473"/>
      <c r="G39" s="480"/>
      <c r="H39" s="475"/>
      <c r="I39" s="501"/>
      <c r="J39" s="502"/>
      <c r="K39" s="502"/>
      <c r="L39" s="503"/>
      <c r="M39" s="504"/>
      <c r="N39" s="505" t="str">
        <f>五年级BMI</f>
        <v/>
      </c>
      <c r="O39" s="499" t="str">
        <f>五年级BMI等级</f>
        <v/>
      </c>
      <c r="P39" s="500" t="str">
        <f>五年级BMI得分</f>
        <v/>
      </c>
      <c r="Q39" s="515" t="str">
        <f>五年级肺活量得分</f>
        <v/>
      </c>
      <c r="R39" s="512" t="str">
        <f>五年级等级</f>
        <v/>
      </c>
      <c r="S39" s="516" t="str">
        <f>五年级50米跑得分</f>
        <v/>
      </c>
      <c r="T39" s="517" t="str">
        <f>五年级等级</f>
        <v/>
      </c>
      <c r="U39" s="516" t="str">
        <f>五年级坐位体前屈得分</f>
        <v/>
      </c>
      <c r="V39" s="517" t="str">
        <f>五年级等级</f>
        <v/>
      </c>
      <c r="W39" s="516" t="str">
        <f>五年级一分钟跳绳得分</f>
        <v/>
      </c>
      <c r="X39" s="517" t="str">
        <f>五年级等级</f>
        <v/>
      </c>
      <c r="Y39" s="515" t="str">
        <f>五年级仰卧起坐得分</f>
        <v/>
      </c>
      <c r="Z39" s="518" t="str">
        <f>五年级等级</f>
        <v/>
      </c>
      <c r="AA39" s="533" t="str">
        <f>五年级折返跑得分</f>
        <v/>
      </c>
      <c r="AB39" s="515" t="str">
        <f>五年级等级</f>
        <v/>
      </c>
      <c r="AC39" s="533" t="str">
        <f>五年级跳绳附加分</f>
        <v/>
      </c>
      <c r="AD39" s="534" t="str">
        <f>五年级标准分</f>
        <v/>
      </c>
      <c r="AE39" s="534" t="str">
        <f>五年级总分</f>
        <v/>
      </c>
      <c r="AF39" s="517" t="str">
        <f>五年级等级</f>
        <v/>
      </c>
      <c r="AM39" s="452" t="str">
        <f>折返时间</f>
        <v/>
      </c>
    </row>
    <row r="40" spans="1:39">
      <c r="A40" s="476">
        <v>501</v>
      </c>
      <c r="B40" s="477">
        <v>38</v>
      </c>
      <c r="C40" s="478"/>
      <c r="D40" s="471"/>
      <c r="E40" s="478"/>
      <c r="F40" s="473"/>
      <c r="G40" s="480"/>
      <c r="H40" s="475"/>
      <c r="I40" s="501"/>
      <c r="J40" s="502"/>
      <c r="K40" s="502"/>
      <c r="L40" s="503"/>
      <c r="M40" s="504"/>
      <c r="N40" s="505" t="str">
        <f>五年级BMI</f>
        <v/>
      </c>
      <c r="O40" s="499" t="str">
        <f>五年级BMI等级</f>
        <v/>
      </c>
      <c r="P40" s="500" t="str">
        <f>五年级BMI得分</f>
        <v/>
      </c>
      <c r="Q40" s="515" t="str">
        <f>五年级肺活量得分</f>
        <v/>
      </c>
      <c r="R40" s="512" t="str">
        <f>五年级等级</f>
        <v/>
      </c>
      <c r="S40" s="516" t="str">
        <f>五年级50米跑得分</f>
        <v/>
      </c>
      <c r="T40" s="517" t="str">
        <f>五年级等级</f>
        <v/>
      </c>
      <c r="U40" s="516" t="str">
        <f>五年级坐位体前屈得分</f>
        <v/>
      </c>
      <c r="V40" s="517" t="str">
        <f>五年级等级</f>
        <v/>
      </c>
      <c r="W40" s="516" t="str">
        <f>五年级一分钟跳绳得分</f>
        <v/>
      </c>
      <c r="X40" s="517" t="str">
        <f>五年级等级</f>
        <v/>
      </c>
      <c r="Y40" s="515" t="str">
        <f>五年级仰卧起坐得分</f>
        <v/>
      </c>
      <c r="Z40" s="518" t="str">
        <f>五年级等级</f>
        <v/>
      </c>
      <c r="AA40" s="533" t="str">
        <f>五年级折返跑得分</f>
        <v/>
      </c>
      <c r="AB40" s="515" t="str">
        <f>五年级等级</f>
        <v/>
      </c>
      <c r="AC40" s="533" t="str">
        <f>五年级跳绳附加分</f>
        <v/>
      </c>
      <c r="AD40" s="534" t="str">
        <f>五年级标准分</f>
        <v/>
      </c>
      <c r="AE40" s="534" t="str">
        <f>五年级总分</f>
        <v/>
      </c>
      <c r="AF40" s="517" t="str">
        <f>五年级等级</f>
        <v/>
      </c>
      <c r="AM40" s="452" t="str">
        <f>折返时间</f>
        <v/>
      </c>
    </row>
    <row r="41" spans="1:39">
      <c r="A41" s="476">
        <v>501</v>
      </c>
      <c r="B41" s="477">
        <v>39</v>
      </c>
      <c r="C41" s="478"/>
      <c r="D41" s="471"/>
      <c r="E41" s="478"/>
      <c r="F41" s="473"/>
      <c r="G41" s="480"/>
      <c r="H41" s="475"/>
      <c r="I41" s="501"/>
      <c r="J41" s="502"/>
      <c r="K41" s="502"/>
      <c r="L41" s="503"/>
      <c r="M41" s="504"/>
      <c r="N41" s="505" t="str">
        <f>五年级BMI</f>
        <v/>
      </c>
      <c r="O41" s="499" t="str">
        <f>五年级BMI等级</f>
        <v/>
      </c>
      <c r="P41" s="500" t="str">
        <f>五年级BMI得分</f>
        <v/>
      </c>
      <c r="Q41" s="515" t="str">
        <f>五年级肺活量得分</f>
        <v/>
      </c>
      <c r="R41" s="512" t="str">
        <f>五年级等级</f>
        <v/>
      </c>
      <c r="S41" s="516" t="str">
        <f>五年级50米跑得分</f>
        <v/>
      </c>
      <c r="T41" s="517" t="str">
        <f>五年级等级</f>
        <v/>
      </c>
      <c r="U41" s="516" t="str">
        <f>五年级坐位体前屈得分</f>
        <v/>
      </c>
      <c r="V41" s="517" t="str">
        <f>五年级等级</f>
        <v/>
      </c>
      <c r="W41" s="516" t="str">
        <f>五年级一分钟跳绳得分</f>
        <v/>
      </c>
      <c r="X41" s="517" t="str">
        <f>五年级等级</f>
        <v/>
      </c>
      <c r="Y41" s="515" t="str">
        <f>五年级仰卧起坐得分</f>
        <v/>
      </c>
      <c r="Z41" s="518" t="str">
        <f>五年级等级</f>
        <v/>
      </c>
      <c r="AA41" s="533" t="str">
        <f>五年级折返跑得分</f>
        <v/>
      </c>
      <c r="AB41" s="515" t="str">
        <f>五年级等级</f>
        <v/>
      </c>
      <c r="AC41" s="533" t="str">
        <f>五年级跳绳附加分</f>
        <v/>
      </c>
      <c r="AD41" s="534" t="str">
        <f>五年级标准分</f>
        <v/>
      </c>
      <c r="AE41" s="534" t="str">
        <f>五年级总分</f>
        <v/>
      </c>
      <c r="AF41" s="517" t="str">
        <f>五年级等级</f>
        <v/>
      </c>
      <c r="AM41" s="452" t="str">
        <f>折返时间</f>
        <v/>
      </c>
    </row>
    <row r="42" spans="1:39">
      <c r="A42" s="476">
        <v>501</v>
      </c>
      <c r="B42" s="477">
        <v>40</v>
      </c>
      <c r="C42" s="478"/>
      <c r="D42" s="471"/>
      <c r="E42" s="478"/>
      <c r="F42" s="473"/>
      <c r="G42" s="480"/>
      <c r="H42" s="475"/>
      <c r="I42" s="501"/>
      <c r="J42" s="502"/>
      <c r="K42" s="502"/>
      <c r="L42" s="503"/>
      <c r="M42" s="504"/>
      <c r="N42" s="505" t="str">
        <f>五年级BMI</f>
        <v/>
      </c>
      <c r="O42" s="499" t="str">
        <f>五年级BMI等级</f>
        <v/>
      </c>
      <c r="P42" s="500" t="str">
        <f>五年级BMI得分</f>
        <v/>
      </c>
      <c r="Q42" s="515" t="str">
        <f>五年级肺活量得分</f>
        <v/>
      </c>
      <c r="R42" s="512" t="str">
        <f>五年级等级</f>
        <v/>
      </c>
      <c r="S42" s="516" t="str">
        <f>五年级50米跑得分</f>
        <v/>
      </c>
      <c r="T42" s="517" t="str">
        <f>五年级等级</f>
        <v/>
      </c>
      <c r="U42" s="516" t="str">
        <f>五年级坐位体前屈得分</f>
        <v/>
      </c>
      <c r="V42" s="517" t="str">
        <f>五年级等级</f>
        <v/>
      </c>
      <c r="W42" s="516" t="str">
        <f>五年级一分钟跳绳得分</f>
        <v/>
      </c>
      <c r="X42" s="517" t="str">
        <f>五年级等级</f>
        <v/>
      </c>
      <c r="Y42" s="515" t="str">
        <f>五年级仰卧起坐得分</f>
        <v/>
      </c>
      <c r="Z42" s="518" t="str">
        <f>五年级等级</f>
        <v/>
      </c>
      <c r="AA42" s="533" t="str">
        <f>五年级折返跑得分</f>
        <v/>
      </c>
      <c r="AB42" s="515" t="str">
        <f>五年级等级</f>
        <v/>
      </c>
      <c r="AC42" s="533" t="str">
        <f>五年级跳绳附加分</f>
        <v/>
      </c>
      <c r="AD42" s="534" t="str">
        <f>五年级标准分</f>
        <v/>
      </c>
      <c r="AE42" s="534" t="str">
        <f>五年级总分</f>
        <v/>
      </c>
      <c r="AF42" s="517" t="str">
        <f>五年级等级</f>
        <v/>
      </c>
      <c r="AM42" s="452" t="str">
        <f>折返时间</f>
        <v/>
      </c>
    </row>
    <row r="43" spans="1:39">
      <c r="A43" s="476">
        <v>501</v>
      </c>
      <c r="B43" s="477">
        <v>41</v>
      </c>
      <c r="C43" s="478"/>
      <c r="D43" s="471"/>
      <c r="E43" s="478"/>
      <c r="F43" s="473"/>
      <c r="G43" s="480"/>
      <c r="H43" s="475"/>
      <c r="I43" s="501"/>
      <c r="J43" s="502"/>
      <c r="K43" s="502"/>
      <c r="L43" s="503"/>
      <c r="M43" s="504"/>
      <c r="N43" s="505" t="str">
        <f>五年级BMI</f>
        <v/>
      </c>
      <c r="O43" s="499" t="str">
        <f>五年级BMI等级</f>
        <v/>
      </c>
      <c r="P43" s="500" t="str">
        <f>五年级BMI得分</f>
        <v/>
      </c>
      <c r="Q43" s="515" t="str">
        <f>五年级肺活量得分</f>
        <v/>
      </c>
      <c r="R43" s="512" t="str">
        <f>五年级等级</f>
        <v/>
      </c>
      <c r="S43" s="516" t="str">
        <f>五年级50米跑得分</f>
        <v/>
      </c>
      <c r="T43" s="517" t="str">
        <f>五年级等级</f>
        <v/>
      </c>
      <c r="U43" s="516" t="str">
        <f>五年级坐位体前屈得分</f>
        <v/>
      </c>
      <c r="V43" s="517" t="str">
        <f>五年级等级</f>
        <v/>
      </c>
      <c r="W43" s="516" t="str">
        <f>五年级一分钟跳绳得分</f>
        <v/>
      </c>
      <c r="X43" s="517" t="str">
        <f>五年级等级</f>
        <v/>
      </c>
      <c r="Y43" s="515" t="str">
        <f>五年级仰卧起坐得分</f>
        <v/>
      </c>
      <c r="Z43" s="518" t="str">
        <f>五年级等级</f>
        <v/>
      </c>
      <c r="AA43" s="533" t="str">
        <f>五年级折返跑得分</f>
        <v/>
      </c>
      <c r="AB43" s="515" t="str">
        <f>五年级等级</f>
        <v/>
      </c>
      <c r="AC43" s="533" t="str">
        <f>五年级跳绳附加分</f>
        <v/>
      </c>
      <c r="AD43" s="534" t="str">
        <f>五年级标准分</f>
        <v/>
      </c>
      <c r="AE43" s="534" t="str">
        <f>五年级总分</f>
        <v/>
      </c>
      <c r="AF43" s="517" t="str">
        <f>五年级等级</f>
        <v/>
      </c>
      <c r="AM43" s="452" t="str">
        <f>折返时间</f>
        <v/>
      </c>
    </row>
    <row r="44" spans="1:39">
      <c r="A44" s="476">
        <v>501</v>
      </c>
      <c r="B44" s="477">
        <v>42</v>
      </c>
      <c r="C44" s="478"/>
      <c r="D44" s="471"/>
      <c r="E44" s="478"/>
      <c r="F44" s="473"/>
      <c r="G44" s="480"/>
      <c r="H44" s="475"/>
      <c r="I44" s="501"/>
      <c r="J44" s="502"/>
      <c r="K44" s="502"/>
      <c r="L44" s="503"/>
      <c r="M44" s="504"/>
      <c r="N44" s="505" t="str">
        <f>五年级BMI</f>
        <v/>
      </c>
      <c r="O44" s="499" t="str">
        <f>五年级BMI等级</f>
        <v/>
      </c>
      <c r="P44" s="500" t="str">
        <f>五年级BMI得分</f>
        <v/>
      </c>
      <c r="Q44" s="515" t="str">
        <f>五年级肺活量得分</f>
        <v/>
      </c>
      <c r="R44" s="512" t="str">
        <f>五年级等级</f>
        <v/>
      </c>
      <c r="S44" s="516" t="str">
        <f>五年级50米跑得分</f>
        <v/>
      </c>
      <c r="T44" s="517" t="str">
        <f>五年级等级</f>
        <v/>
      </c>
      <c r="U44" s="516" t="str">
        <f>五年级坐位体前屈得分</f>
        <v/>
      </c>
      <c r="V44" s="517" t="str">
        <f>五年级等级</f>
        <v/>
      </c>
      <c r="W44" s="516" t="str">
        <f>五年级一分钟跳绳得分</f>
        <v/>
      </c>
      <c r="X44" s="517" t="str">
        <f>五年级等级</f>
        <v/>
      </c>
      <c r="Y44" s="515" t="str">
        <f>五年级仰卧起坐得分</f>
        <v/>
      </c>
      <c r="Z44" s="518" t="str">
        <f>五年级等级</f>
        <v/>
      </c>
      <c r="AA44" s="533" t="str">
        <f>五年级折返跑得分</f>
        <v/>
      </c>
      <c r="AB44" s="515" t="str">
        <f>五年级等级</f>
        <v/>
      </c>
      <c r="AC44" s="533" t="str">
        <f>五年级跳绳附加分</f>
        <v/>
      </c>
      <c r="AD44" s="534" t="str">
        <f>五年级标准分</f>
        <v/>
      </c>
      <c r="AE44" s="534" t="str">
        <f>五年级总分</f>
        <v/>
      </c>
      <c r="AF44" s="517" t="str">
        <f>五年级等级</f>
        <v/>
      </c>
      <c r="AM44" s="452" t="str">
        <f>折返时间</f>
        <v/>
      </c>
    </row>
    <row r="45" spans="1:39">
      <c r="A45" s="476">
        <v>501</v>
      </c>
      <c r="B45" s="477">
        <v>43</v>
      </c>
      <c r="C45" s="478"/>
      <c r="D45" s="471"/>
      <c r="E45" s="478"/>
      <c r="F45" s="473"/>
      <c r="G45" s="480"/>
      <c r="H45" s="475"/>
      <c r="I45" s="501"/>
      <c r="J45" s="502"/>
      <c r="K45" s="502"/>
      <c r="L45" s="503"/>
      <c r="M45" s="504"/>
      <c r="N45" s="505" t="str">
        <f>五年级BMI</f>
        <v/>
      </c>
      <c r="O45" s="499" t="str">
        <f>五年级BMI等级</f>
        <v/>
      </c>
      <c r="P45" s="500" t="str">
        <f>五年级BMI得分</f>
        <v/>
      </c>
      <c r="Q45" s="515" t="str">
        <f>五年级肺活量得分</f>
        <v/>
      </c>
      <c r="R45" s="512" t="str">
        <f>五年级等级</f>
        <v/>
      </c>
      <c r="S45" s="516" t="str">
        <f>五年级50米跑得分</f>
        <v/>
      </c>
      <c r="T45" s="517" t="str">
        <f>五年级等级</f>
        <v/>
      </c>
      <c r="U45" s="516" t="str">
        <f>五年级坐位体前屈得分</f>
        <v/>
      </c>
      <c r="V45" s="517" t="str">
        <f>五年级等级</f>
        <v/>
      </c>
      <c r="W45" s="516" t="str">
        <f>五年级一分钟跳绳得分</f>
        <v/>
      </c>
      <c r="X45" s="517" t="str">
        <f>五年级等级</f>
        <v/>
      </c>
      <c r="Y45" s="515" t="str">
        <f>五年级仰卧起坐得分</f>
        <v/>
      </c>
      <c r="Z45" s="518" t="str">
        <f>五年级等级</f>
        <v/>
      </c>
      <c r="AA45" s="533" t="str">
        <f>五年级折返跑得分</f>
        <v/>
      </c>
      <c r="AB45" s="515" t="str">
        <f>五年级等级</f>
        <v/>
      </c>
      <c r="AC45" s="533" t="str">
        <f>五年级跳绳附加分</f>
        <v/>
      </c>
      <c r="AD45" s="534" t="str">
        <f>五年级标准分</f>
        <v/>
      </c>
      <c r="AE45" s="534" t="str">
        <f>五年级总分</f>
        <v/>
      </c>
      <c r="AF45" s="517" t="str">
        <f>五年级等级</f>
        <v/>
      </c>
      <c r="AM45" s="452" t="str">
        <f>折返时间</f>
        <v/>
      </c>
    </row>
    <row r="46" spans="1:39">
      <c r="A46" s="476">
        <v>501</v>
      </c>
      <c r="B46" s="477">
        <v>44</v>
      </c>
      <c r="C46" s="478"/>
      <c r="D46" s="471"/>
      <c r="E46" s="478"/>
      <c r="F46" s="473"/>
      <c r="G46" s="480"/>
      <c r="H46" s="475"/>
      <c r="I46" s="501"/>
      <c r="J46" s="502"/>
      <c r="K46" s="502"/>
      <c r="L46" s="503"/>
      <c r="M46" s="504"/>
      <c r="N46" s="505" t="str">
        <f>五年级BMI</f>
        <v/>
      </c>
      <c r="O46" s="499" t="str">
        <f>五年级BMI等级</f>
        <v/>
      </c>
      <c r="P46" s="500" t="str">
        <f>五年级BMI得分</f>
        <v/>
      </c>
      <c r="Q46" s="515" t="str">
        <f>五年级肺活量得分</f>
        <v/>
      </c>
      <c r="R46" s="512" t="str">
        <f>五年级等级</f>
        <v/>
      </c>
      <c r="S46" s="516" t="str">
        <f>五年级50米跑得分</f>
        <v/>
      </c>
      <c r="T46" s="517" t="str">
        <f>五年级等级</f>
        <v/>
      </c>
      <c r="U46" s="516" t="str">
        <f>五年级坐位体前屈得分</f>
        <v/>
      </c>
      <c r="V46" s="517" t="str">
        <f>五年级等级</f>
        <v/>
      </c>
      <c r="W46" s="516" t="str">
        <f>五年级一分钟跳绳得分</f>
        <v/>
      </c>
      <c r="X46" s="517" t="str">
        <f>五年级等级</f>
        <v/>
      </c>
      <c r="Y46" s="515" t="str">
        <f>五年级仰卧起坐得分</f>
        <v/>
      </c>
      <c r="Z46" s="518" t="str">
        <f>五年级等级</f>
        <v/>
      </c>
      <c r="AA46" s="533" t="str">
        <f>五年级折返跑得分</f>
        <v/>
      </c>
      <c r="AB46" s="515" t="str">
        <f>五年级等级</f>
        <v/>
      </c>
      <c r="AC46" s="533" t="str">
        <f>五年级跳绳附加分</f>
        <v/>
      </c>
      <c r="AD46" s="534" t="str">
        <f>五年级标准分</f>
        <v/>
      </c>
      <c r="AE46" s="534" t="str">
        <f>五年级总分</f>
        <v/>
      </c>
      <c r="AF46" s="517" t="str">
        <f>五年级等级</f>
        <v/>
      </c>
      <c r="AM46" s="452" t="str">
        <f>折返时间</f>
        <v/>
      </c>
    </row>
    <row r="47" spans="1:39">
      <c r="A47" s="476">
        <v>501</v>
      </c>
      <c r="B47" s="477">
        <v>45</v>
      </c>
      <c r="C47" s="478"/>
      <c r="D47" s="471"/>
      <c r="E47" s="478"/>
      <c r="F47" s="473"/>
      <c r="G47" s="480"/>
      <c r="H47" s="475"/>
      <c r="I47" s="501"/>
      <c r="J47" s="502"/>
      <c r="K47" s="502"/>
      <c r="L47" s="503"/>
      <c r="M47" s="504"/>
      <c r="N47" s="505" t="str">
        <f>五年级BMI</f>
        <v/>
      </c>
      <c r="O47" s="499" t="str">
        <f>五年级BMI等级</f>
        <v/>
      </c>
      <c r="P47" s="500" t="str">
        <f>五年级BMI得分</f>
        <v/>
      </c>
      <c r="Q47" s="515" t="str">
        <f>五年级肺活量得分</f>
        <v/>
      </c>
      <c r="R47" s="512" t="str">
        <f>五年级等级</f>
        <v/>
      </c>
      <c r="S47" s="516" t="str">
        <f>五年级50米跑得分</f>
        <v/>
      </c>
      <c r="T47" s="517" t="str">
        <f>五年级等级</f>
        <v/>
      </c>
      <c r="U47" s="516" t="str">
        <f>五年级坐位体前屈得分</f>
        <v/>
      </c>
      <c r="V47" s="517" t="str">
        <f>五年级等级</f>
        <v/>
      </c>
      <c r="W47" s="516" t="str">
        <f>五年级一分钟跳绳得分</f>
        <v/>
      </c>
      <c r="X47" s="517" t="str">
        <f>五年级等级</f>
        <v/>
      </c>
      <c r="Y47" s="515" t="str">
        <f>五年级仰卧起坐得分</f>
        <v/>
      </c>
      <c r="Z47" s="518" t="str">
        <f>五年级等级</f>
        <v/>
      </c>
      <c r="AA47" s="533" t="str">
        <f>五年级折返跑得分</f>
        <v/>
      </c>
      <c r="AB47" s="515" t="str">
        <f>五年级等级</f>
        <v/>
      </c>
      <c r="AC47" s="533" t="str">
        <f>五年级跳绳附加分</f>
        <v/>
      </c>
      <c r="AD47" s="534" t="str">
        <f>五年级标准分</f>
        <v/>
      </c>
      <c r="AE47" s="534" t="str">
        <f>五年级总分</f>
        <v/>
      </c>
      <c r="AF47" s="517" t="str">
        <f>五年级等级</f>
        <v/>
      </c>
      <c r="AM47" s="452" t="str">
        <f>折返时间</f>
        <v/>
      </c>
    </row>
    <row r="48" spans="1:39">
      <c r="A48" s="476">
        <v>501</v>
      </c>
      <c r="B48" s="477">
        <v>46</v>
      </c>
      <c r="C48" s="478"/>
      <c r="D48" s="471"/>
      <c r="E48" s="478"/>
      <c r="F48" s="473"/>
      <c r="G48" s="480"/>
      <c r="H48" s="475"/>
      <c r="I48" s="501"/>
      <c r="J48" s="502"/>
      <c r="K48" s="502"/>
      <c r="L48" s="503"/>
      <c r="M48" s="504"/>
      <c r="N48" s="505" t="str">
        <f>五年级BMI</f>
        <v/>
      </c>
      <c r="O48" s="499" t="str">
        <f>五年级BMI等级</f>
        <v/>
      </c>
      <c r="P48" s="500" t="str">
        <f>五年级BMI得分</f>
        <v/>
      </c>
      <c r="Q48" s="515" t="str">
        <f>五年级肺活量得分</f>
        <v/>
      </c>
      <c r="R48" s="512" t="str">
        <f>五年级等级</f>
        <v/>
      </c>
      <c r="S48" s="516" t="str">
        <f>五年级50米跑得分</f>
        <v/>
      </c>
      <c r="T48" s="517" t="str">
        <f>五年级等级</f>
        <v/>
      </c>
      <c r="U48" s="516" t="str">
        <f>五年级坐位体前屈得分</f>
        <v/>
      </c>
      <c r="V48" s="517" t="str">
        <f>五年级等级</f>
        <v/>
      </c>
      <c r="W48" s="516" t="str">
        <f>五年级一分钟跳绳得分</f>
        <v/>
      </c>
      <c r="X48" s="517" t="str">
        <f>五年级等级</f>
        <v/>
      </c>
      <c r="Y48" s="515" t="str">
        <f>五年级仰卧起坐得分</f>
        <v/>
      </c>
      <c r="Z48" s="518" t="str">
        <f>五年级等级</f>
        <v/>
      </c>
      <c r="AA48" s="533" t="str">
        <f>五年级折返跑得分</f>
        <v/>
      </c>
      <c r="AB48" s="515" t="str">
        <f>五年级等级</f>
        <v/>
      </c>
      <c r="AC48" s="533" t="str">
        <f>五年级跳绳附加分</f>
        <v/>
      </c>
      <c r="AD48" s="534" t="str">
        <f>五年级标准分</f>
        <v/>
      </c>
      <c r="AE48" s="534" t="str">
        <f>五年级总分</f>
        <v/>
      </c>
      <c r="AF48" s="517" t="str">
        <f>五年级等级</f>
        <v/>
      </c>
      <c r="AM48" s="452" t="str">
        <f>折返时间</f>
        <v/>
      </c>
    </row>
    <row r="49" spans="1:39">
      <c r="A49" s="476">
        <v>501</v>
      </c>
      <c r="B49" s="477">
        <v>47</v>
      </c>
      <c r="C49" s="478"/>
      <c r="D49" s="471"/>
      <c r="E49" s="478"/>
      <c r="F49" s="473"/>
      <c r="G49" s="480"/>
      <c r="H49" s="475"/>
      <c r="I49" s="501"/>
      <c r="J49" s="502"/>
      <c r="K49" s="502"/>
      <c r="L49" s="503"/>
      <c r="M49" s="504"/>
      <c r="N49" s="505" t="str">
        <f>五年级BMI</f>
        <v/>
      </c>
      <c r="O49" s="499" t="str">
        <f>五年级BMI等级</f>
        <v/>
      </c>
      <c r="P49" s="500" t="str">
        <f>五年级BMI得分</f>
        <v/>
      </c>
      <c r="Q49" s="515" t="str">
        <f>五年级肺活量得分</f>
        <v/>
      </c>
      <c r="R49" s="512" t="str">
        <f>五年级等级</f>
        <v/>
      </c>
      <c r="S49" s="516" t="str">
        <f>五年级50米跑得分</f>
        <v/>
      </c>
      <c r="T49" s="517" t="str">
        <f>五年级等级</f>
        <v/>
      </c>
      <c r="U49" s="516" t="str">
        <f>五年级坐位体前屈得分</f>
        <v/>
      </c>
      <c r="V49" s="517" t="str">
        <f>五年级等级</f>
        <v/>
      </c>
      <c r="W49" s="516" t="str">
        <f>五年级一分钟跳绳得分</f>
        <v/>
      </c>
      <c r="X49" s="517" t="str">
        <f>五年级等级</f>
        <v/>
      </c>
      <c r="Y49" s="515" t="str">
        <f>五年级仰卧起坐得分</f>
        <v/>
      </c>
      <c r="Z49" s="518" t="str">
        <f>五年级等级</f>
        <v/>
      </c>
      <c r="AA49" s="533" t="str">
        <f>五年级折返跑得分</f>
        <v/>
      </c>
      <c r="AB49" s="515" t="str">
        <f>五年级等级</f>
        <v/>
      </c>
      <c r="AC49" s="533" t="str">
        <f>五年级跳绳附加分</f>
        <v/>
      </c>
      <c r="AD49" s="534" t="str">
        <f>五年级标准分</f>
        <v/>
      </c>
      <c r="AE49" s="534" t="str">
        <f>五年级总分</f>
        <v/>
      </c>
      <c r="AF49" s="517" t="str">
        <f>五年级等级</f>
        <v/>
      </c>
      <c r="AM49" s="452" t="str">
        <f>折返时间</f>
        <v/>
      </c>
    </row>
    <row r="50" spans="1:39">
      <c r="A50" s="476">
        <v>501</v>
      </c>
      <c r="B50" s="477">
        <v>48</v>
      </c>
      <c r="C50" s="478"/>
      <c r="D50" s="471"/>
      <c r="E50" s="478"/>
      <c r="F50" s="481"/>
      <c r="G50" s="480"/>
      <c r="H50" s="475"/>
      <c r="I50" s="501"/>
      <c r="J50" s="502"/>
      <c r="K50" s="502"/>
      <c r="L50" s="503"/>
      <c r="M50" s="504"/>
      <c r="N50" s="505" t="str">
        <f>五年级BMI</f>
        <v/>
      </c>
      <c r="O50" s="499" t="str">
        <f>五年级BMI等级</f>
        <v/>
      </c>
      <c r="P50" s="500" t="str">
        <f>五年级BMI得分</f>
        <v/>
      </c>
      <c r="Q50" s="515" t="str">
        <f>五年级肺活量得分</f>
        <v/>
      </c>
      <c r="R50" s="512" t="str">
        <f>五年级等级</f>
        <v/>
      </c>
      <c r="S50" s="516" t="str">
        <f>五年级50米跑得分</f>
        <v/>
      </c>
      <c r="T50" s="517" t="str">
        <f>五年级等级</f>
        <v/>
      </c>
      <c r="U50" s="516" t="str">
        <f>五年级坐位体前屈得分</f>
        <v/>
      </c>
      <c r="V50" s="517" t="str">
        <f>五年级等级</f>
        <v/>
      </c>
      <c r="W50" s="516" t="str">
        <f>五年级一分钟跳绳得分</f>
        <v/>
      </c>
      <c r="X50" s="517" t="str">
        <f>五年级等级</f>
        <v/>
      </c>
      <c r="Y50" s="515" t="str">
        <f>五年级仰卧起坐得分</f>
        <v/>
      </c>
      <c r="Z50" s="518" t="str">
        <f>五年级等级</f>
        <v/>
      </c>
      <c r="AA50" s="533" t="str">
        <f>五年级折返跑得分</f>
        <v/>
      </c>
      <c r="AB50" s="515" t="str">
        <f>五年级等级</f>
        <v/>
      </c>
      <c r="AC50" s="533" t="str">
        <f>五年级跳绳附加分</f>
        <v/>
      </c>
      <c r="AD50" s="534" t="str">
        <f>五年级标准分</f>
        <v/>
      </c>
      <c r="AE50" s="534" t="str">
        <f>五年级总分</f>
        <v/>
      </c>
      <c r="AF50" s="517" t="str">
        <f>五年级等级</f>
        <v/>
      </c>
      <c r="AM50" s="452" t="str">
        <f>折返时间</f>
        <v/>
      </c>
    </row>
    <row r="51" spans="1:39">
      <c r="A51" s="476">
        <v>501</v>
      </c>
      <c r="B51" s="477">
        <v>49</v>
      </c>
      <c r="C51" s="478"/>
      <c r="D51" s="471"/>
      <c r="E51" s="478"/>
      <c r="F51" s="481"/>
      <c r="G51" s="480"/>
      <c r="H51" s="475"/>
      <c r="I51" s="501"/>
      <c r="J51" s="502"/>
      <c r="K51" s="502"/>
      <c r="L51" s="503"/>
      <c r="M51" s="504"/>
      <c r="N51" s="505" t="str">
        <f>五年级BMI</f>
        <v/>
      </c>
      <c r="O51" s="499" t="str">
        <f>五年级BMI等级</f>
        <v/>
      </c>
      <c r="P51" s="500" t="str">
        <f>五年级BMI得分</f>
        <v/>
      </c>
      <c r="Q51" s="515" t="str">
        <f>五年级肺活量得分</f>
        <v/>
      </c>
      <c r="R51" s="512" t="str">
        <f>五年级等级</f>
        <v/>
      </c>
      <c r="S51" s="516" t="str">
        <f>五年级50米跑得分</f>
        <v/>
      </c>
      <c r="T51" s="517" t="str">
        <f>五年级等级</f>
        <v/>
      </c>
      <c r="U51" s="516" t="str">
        <f>五年级坐位体前屈得分</f>
        <v/>
      </c>
      <c r="V51" s="517" t="str">
        <f>五年级等级</f>
        <v/>
      </c>
      <c r="W51" s="516" t="str">
        <f>五年级一分钟跳绳得分</f>
        <v/>
      </c>
      <c r="X51" s="517" t="str">
        <f>五年级等级</f>
        <v/>
      </c>
      <c r="Y51" s="515" t="str">
        <f>五年级仰卧起坐得分</f>
        <v/>
      </c>
      <c r="Z51" s="518" t="str">
        <f>五年级等级</f>
        <v/>
      </c>
      <c r="AA51" s="533" t="str">
        <f>五年级折返跑得分</f>
        <v/>
      </c>
      <c r="AB51" s="515" t="str">
        <f>五年级等级</f>
        <v/>
      </c>
      <c r="AC51" s="533" t="str">
        <f>五年级跳绳附加分</f>
        <v/>
      </c>
      <c r="AD51" s="534" t="str">
        <f>五年级标准分</f>
        <v/>
      </c>
      <c r="AE51" s="534" t="str">
        <f>五年级总分</f>
        <v/>
      </c>
      <c r="AF51" s="517" t="str">
        <f>五年级等级</f>
        <v/>
      </c>
      <c r="AM51" s="452" t="str">
        <f>折返时间</f>
        <v/>
      </c>
    </row>
    <row r="52" spans="1:39">
      <c r="A52" s="476">
        <v>501</v>
      </c>
      <c r="B52" s="477">
        <v>50</v>
      </c>
      <c r="C52" s="478"/>
      <c r="D52" s="471"/>
      <c r="E52" s="478"/>
      <c r="F52" s="481"/>
      <c r="G52" s="480"/>
      <c r="H52" s="475"/>
      <c r="I52" s="501"/>
      <c r="J52" s="502"/>
      <c r="K52" s="502"/>
      <c r="L52" s="503"/>
      <c r="M52" s="504"/>
      <c r="N52" s="505" t="str">
        <f>五年级BMI</f>
        <v/>
      </c>
      <c r="O52" s="499" t="str">
        <f>五年级BMI等级</f>
        <v/>
      </c>
      <c r="P52" s="500" t="str">
        <f>五年级BMI得分</f>
        <v/>
      </c>
      <c r="Q52" s="515" t="str">
        <f>五年级肺活量得分</f>
        <v/>
      </c>
      <c r="R52" s="512" t="str">
        <f>五年级等级</f>
        <v/>
      </c>
      <c r="S52" s="516" t="str">
        <f>五年级50米跑得分</f>
        <v/>
      </c>
      <c r="T52" s="517" t="str">
        <f>五年级等级</f>
        <v/>
      </c>
      <c r="U52" s="516" t="str">
        <f>五年级坐位体前屈得分</f>
        <v/>
      </c>
      <c r="V52" s="517" t="str">
        <f>五年级等级</f>
        <v/>
      </c>
      <c r="W52" s="516" t="str">
        <f>五年级一分钟跳绳得分</f>
        <v/>
      </c>
      <c r="X52" s="517" t="str">
        <f>五年级等级</f>
        <v/>
      </c>
      <c r="Y52" s="515" t="str">
        <f>五年级仰卧起坐得分</f>
        <v/>
      </c>
      <c r="Z52" s="518" t="str">
        <f>五年级等级</f>
        <v/>
      </c>
      <c r="AA52" s="533" t="str">
        <f>五年级折返跑得分</f>
        <v/>
      </c>
      <c r="AB52" s="515" t="str">
        <f>五年级等级</f>
        <v/>
      </c>
      <c r="AC52" s="533" t="str">
        <f>五年级跳绳附加分</f>
        <v/>
      </c>
      <c r="AD52" s="534" t="str">
        <f>五年级标准分</f>
        <v/>
      </c>
      <c r="AE52" s="534" t="str">
        <f>五年级总分</f>
        <v/>
      </c>
      <c r="AF52" s="517" t="str">
        <f>五年级等级</f>
        <v/>
      </c>
      <c r="AM52" s="452" t="str">
        <f>折返时间</f>
        <v/>
      </c>
    </row>
    <row r="53" spans="1:32">
      <c r="A53" s="476">
        <v>501</v>
      </c>
      <c r="B53" s="477">
        <v>51</v>
      </c>
      <c r="C53" s="478"/>
      <c r="D53" s="471"/>
      <c r="E53" s="472"/>
      <c r="F53" s="481"/>
      <c r="G53" s="474"/>
      <c r="H53" s="475"/>
      <c r="I53" s="501"/>
      <c r="J53" s="502"/>
      <c r="K53" s="495"/>
      <c r="L53" s="503"/>
      <c r="M53" s="504"/>
      <c r="N53" s="505" t="str">
        <f>五年级BMI</f>
        <v/>
      </c>
      <c r="O53" s="499" t="str">
        <f>五年级BMI等级</f>
        <v/>
      </c>
      <c r="P53" s="500" t="str">
        <f>五年级BMI得分</f>
        <v/>
      </c>
      <c r="Q53" s="515" t="str">
        <f>五年级肺活量得分</f>
        <v/>
      </c>
      <c r="R53" s="512" t="str">
        <f>五年级等级</f>
        <v/>
      </c>
      <c r="S53" s="516" t="str">
        <f>五年级50米跑得分</f>
        <v/>
      </c>
      <c r="T53" s="517" t="str">
        <f>五年级等级</f>
        <v/>
      </c>
      <c r="U53" s="516" t="str">
        <f>五年级坐位体前屈得分</f>
        <v/>
      </c>
      <c r="V53" s="517" t="str">
        <f>五年级等级</f>
        <v/>
      </c>
      <c r="W53" s="516" t="str">
        <f>五年级一分钟跳绳得分</f>
        <v/>
      </c>
      <c r="X53" s="517" t="str">
        <f>五年级等级</f>
        <v/>
      </c>
      <c r="Y53" s="515" t="str">
        <f>五年级仰卧起坐得分</f>
        <v/>
      </c>
      <c r="Z53" s="518" t="str">
        <f>五年级等级</f>
        <v/>
      </c>
      <c r="AA53" s="533" t="str">
        <f>五年级折返跑得分</f>
        <v/>
      </c>
      <c r="AB53" s="515" t="str">
        <f>五年级等级</f>
        <v/>
      </c>
      <c r="AC53" s="533" t="str">
        <f>五年级跳绳附加分</f>
        <v/>
      </c>
      <c r="AD53" s="534" t="str">
        <f>五年级标准分</f>
        <v/>
      </c>
      <c r="AE53" s="534" t="str">
        <f>五年级总分</f>
        <v/>
      </c>
      <c r="AF53" s="517" t="str">
        <f>五年级等级</f>
        <v/>
      </c>
    </row>
    <row r="54" spans="1:32">
      <c r="A54" s="476">
        <v>501</v>
      </c>
      <c r="B54" s="477">
        <v>52</v>
      </c>
      <c r="C54" s="470"/>
      <c r="D54" s="471"/>
      <c r="E54" s="472"/>
      <c r="F54" s="481"/>
      <c r="G54" s="480"/>
      <c r="H54" s="475"/>
      <c r="I54" s="494"/>
      <c r="J54" s="495"/>
      <c r="K54" s="495"/>
      <c r="L54" s="503"/>
      <c r="M54" s="504"/>
      <c r="N54" s="505" t="str">
        <f>五年级BMI</f>
        <v/>
      </c>
      <c r="O54" s="499" t="str">
        <f>五年级BMI等级</f>
        <v/>
      </c>
      <c r="P54" s="500" t="str">
        <f>五年级BMI得分</f>
        <v/>
      </c>
      <c r="Q54" s="515" t="str">
        <f>五年级肺活量得分</f>
        <v/>
      </c>
      <c r="R54" s="512" t="str">
        <f>五年级等级</f>
        <v/>
      </c>
      <c r="S54" s="516" t="str">
        <f>五年级50米跑得分</f>
        <v/>
      </c>
      <c r="T54" s="517" t="str">
        <f>五年级等级</f>
        <v/>
      </c>
      <c r="U54" s="516" t="str">
        <f>五年级坐位体前屈得分</f>
        <v/>
      </c>
      <c r="V54" s="517" t="str">
        <f>五年级等级</f>
        <v/>
      </c>
      <c r="W54" s="516" t="str">
        <f>五年级一分钟跳绳得分</f>
        <v/>
      </c>
      <c r="X54" s="517" t="str">
        <f>五年级等级</f>
        <v/>
      </c>
      <c r="Y54" s="515" t="str">
        <f>五年级仰卧起坐得分</f>
        <v/>
      </c>
      <c r="Z54" s="518" t="str">
        <f>五年级等级</f>
        <v/>
      </c>
      <c r="AA54" s="533" t="str">
        <f>五年级折返跑得分</f>
        <v/>
      </c>
      <c r="AB54" s="515" t="str">
        <f>五年级等级</f>
        <v/>
      </c>
      <c r="AC54" s="533" t="str">
        <f>五年级跳绳附加分</f>
        <v/>
      </c>
      <c r="AD54" s="534" t="str">
        <f>五年级标准分</f>
        <v/>
      </c>
      <c r="AE54" s="534" t="str">
        <f>五年级总分</f>
        <v/>
      </c>
      <c r="AF54" s="517" t="str">
        <f>五年级等级</f>
        <v/>
      </c>
    </row>
    <row r="55" spans="1:32">
      <c r="A55" s="476">
        <v>501</v>
      </c>
      <c r="B55" s="477">
        <v>53</v>
      </c>
      <c r="C55" s="478"/>
      <c r="D55" s="471"/>
      <c r="E55" s="472"/>
      <c r="F55" s="481"/>
      <c r="G55" s="480"/>
      <c r="H55" s="475"/>
      <c r="I55" s="501"/>
      <c r="J55" s="502"/>
      <c r="K55" s="495"/>
      <c r="L55" s="503"/>
      <c r="M55" s="504"/>
      <c r="N55" s="505" t="str">
        <f>五年级BMI</f>
        <v/>
      </c>
      <c r="O55" s="499" t="str">
        <f>五年级BMI等级</f>
        <v/>
      </c>
      <c r="P55" s="500" t="str">
        <f>五年级BMI得分</f>
        <v/>
      </c>
      <c r="Q55" s="515" t="str">
        <f>五年级肺活量得分</f>
        <v/>
      </c>
      <c r="R55" s="512" t="str">
        <f>五年级等级</f>
        <v/>
      </c>
      <c r="S55" s="516" t="str">
        <f>五年级50米跑得分</f>
        <v/>
      </c>
      <c r="T55" s="517" t="str">
        <f>五年级等级</f>
        <v/>
      </c>
      <c r="U55" s="516" t="str">
        <f>五年级坐位体前屈得分</f>
        <v/>
      </c>
      <c r="V55" s="517" t="str">
        <f>五年级等级</f>
        <v/>
      </c>
      <c r="W55" s="516" t="str">
        <f>五年级一分钟跳绳得分</f>
        <v/>
      </c>
      <c r="X55" s="517" t="str">
        <f>五年级等级</f>
        <v/>
      </c>
      <c r="Y55" s="515" t="str">
        <f>五年级仰卧起坐得分</f>
        <v/>
      </c>
      <c r="Z55" s="518" t="str">
        <f>五年级等级</f>
        <v/>
      </c>
      <c r="AA55" s="533" t="str">
        <f>五年级折返跑得分</f>
        <v/>
      </c>
      <c r="AB55" s="515" t="str">
        <f>五年级等级</f>
        <v/>
      </c>
      <c r="AC55" s="533" t="str">
        <f>五年级跳绳附加分</f>
        <v/>
      </c>
      <c r="AD55" s="534" t="str">
        <f>五年级标准分</f>
        <v/>
      </c>
      <c r="AE55" s="534" t="str">
        <f>五年级总分</f>
        <v/>
      </c>
      <c r="AF55" s="517" t="str">
        <f>五年级等级</f>
        <v/>
      </c>
    </row>
    <row r="56" spans="1:32">
      <c r="A56" s="476">
        <v>501</v>
      </c>
      <c r="B56" s="477">
        <v>54</v>
      </c>
      <c r="C56" s="478"/>
      <c r="D56" s="471"/>
      <c r="E56" s="472"/>
      <c r="F56" s="481"/>
      <c r="G56" s="480"/>
      <c r="H56" s="475"/>
      <c r="I56" s="501"/>
      <c r="J56" s="502"/>
      <c r="K56" s="495"/>
      <c r="L56" s="503"/>
      <c r="M56" s="504"/>
      <c r="N56" s="505" t="str">
        <f>五年级BMI</f>
        <v/>
      </c>
      <c r="O56" s="499" t="str">
        <f>五年级BMI等级</f>
        <v/>
      </c>
      <c r="P56" s="500" t="str">
        <f>五年级BMI得分</f>
        <v/>
      </c>
      <c r="Q56" s="515" t="str">
        <f>五年级肺活量得分</f>
        <v/>
      </c>
      <c r="R56" s="512" t="str">
        <f>五年级等级</f>
        <v/>
      </c>
      <c r="S56" s="516" t="str">
        <f>五年级50米跑得分</f>
        <v/>
      </c>
      <c r="T56" s="517" t="str">
        <f>五年级等级</f>
        <v/>
      </c>
      <c r="U56" s="516" t="str">
        <f>五年级坐位体前屈得分</f>
        <v/>
      </c>
      <c r="V56" s="517" t="str">
        <f>五年级等级</f>
        <v/>
      </c>
      <c r="W56" s="516" t="str">
        <f>五年级一分钟跳绳得分</f>
        <v/>
      </c>
      <c r="X56" s="517" t="str">
        <f>五年级等级</f>
        <v/>
      </c>
      <c r="Y56" s="515" t="str">
        <f>五年级仰卧起坐得分</f>
        <v/>
      </c>
      <c r="Z56" s="518" t="str">
        <f>五年级等级</f>
        <v/>
      </c>
      <c r="AA56" s="533" t="str">
        <f>五年级折返跑得分</f>
        <v/>
      </c>
      <c r="AB56" s="515" t="str">
        <f>五年级等级</f>
        <v/>
      </c>
      <c r="AC56" s="533" t="str">
        <f>五年级跳绳附加分</f>
        <v/>
      </c>
      <c r="AD56" s="534" t="str">
        <f>五年级标准分</f>
        <v/>
      </c>
      <c r="AE56" s="534" t="str">
        <f>五年级总分</f>
        <v/>
      </c>
      <c r="AF56" s="517" t="str">
        <f>五年级等级</f>
        <v/>
      </c>
    </row>
    <row r="57" spans="1:32">
      <c r="A57" s="476">
        <v>501</v>
      </c>
      <c r="B57" s="477">
        <v>55</v>
      </c>
      <c r="C57" s="478"/>
      <c r="D57" s="471"/>
      <c r="E57" s="472"/>
      <c r="F57" s="481"/>
      <c r="G57" s="474"/>
      <c r="H57" s="475"/>
      <c r="I57" s="501"/>
      <c r="J57" s="502"/>
      <c r="K57" s="495"/>
      <c r="L57" s="503"/>
      <c r="M57" s="504"/>
      <c r="N57" s="505" t="str">
        <f>五年级BMI</f>
        <v/>
      </c>
      <c r="O57" s="499" t="str">
        <f>五年级BMI等级</f>
        <v/>
      </c>
      <c r="P57" s="500" t="str">
        <f>五年级BMI得分</f>
        <v/>
      </c>
      <c r="Q57" s="515" t="str">
        <f>五年级肺活量得分</f>
        <v/>
      </c>
      <c r="R57" s="512" t="str">
        <f>五年级等级</f>
        <v/>
      </c>
      <c r="S57" s="516" t="str">
        <f>五年级50米跑得分</f>
        <v/>
      </c>
      <c r="T57" s="517" t="str">
        <f>五年级等级</f>
        <v/>
      </c>
      <c r="U57" s="516" t="str">
        <f>五年级坐位体前屈得分</f>
        <v/>
      </c>
      <c r="V57" s="517" t="str">
        <f>五年级等级</f>
        <v/>
      </c>
      <c r="W57" s="516" t="str">
        <f>五年级一分钟跳绳得分</f>
        <v/>
      </c>
      <c r="X57" s="517" t="str">
        <f>五年级等级</f>
        <v/>
      </c>
      <c r="Y57" s="515" t="str">
        <f>五年级仰卧起坐得分</f>
        <v/>
      </c>
      <c r="Z57" s="518" t="str">
        <f>五年级等级</f>
        <v/>
      </c>
      <c r="AA57" s="533" t="str">
        <f>五年级折返跑得分</f>
        <v/>
      </c>
      <c r="AB57" s="515" t="str">
        <f>五年级等级</f>
        <v/>
      </c>
      <c r="AC57" s="533" t="str">
        <f>五年级跳绳附加分</f>
        <v/>
      </c>
      <c r="AD57" s="534" t="str">
        <f>五年级标准分</f>
        <v/>
      </c>
      <c r="AE57" s="534" t="str">
        <f>五年级总分</f>
        <v/>
      </c>
      <c r="AF57" s="517" t="str">
        <f>五年级等级</f>
        <v/>
      </c>
    </row>
    <row r="58" spans="1:39">
      <c r="A58" s="476">
        <v>501</v>
      </c>
      <c r="B58" s="477">
        <v>56</v>
      </c>
      <c r="C58" s="478"/>
      <c r="D58" s="471"/>
      <c r="E58" s="472"/>
      <c r="F58" s="481"/>
      <c r="G58" s="474"/>
      <c r="H58" s="475"/>
      <c r="I58" s="501"/>
      <c r="J58" s="502"/>
      <c r="K58" s="495"/>
      <c r="L58" s="503"/>
      <c r="M58" s="504"/>
      <c r="N58" s="505" t="str">
        <f>五年级BMI</f>
        <v/>
      </c>
      <c r="O58" s="499" t="str">
        <f>五年级BMI等级</f>
        <v/>
      </c>
      <c r="P58" s="500" t="str">
        <f>五年级BMI得分</f>
        <v/>
      </c>
      <c r="Q58" s="515" t="str">
        <f>五年级肺活量得分</f>
        <v/>
      </c>
      <c r="R58" s="512" t="str">
        <f>五年级等级</f>
        <v/>
      </c>
      <c r="S58" s="516" t="str">
        <f>五年级50米跑得分</f>
        <v/>
      </c>
      <c r="T58" s="517" t="str">
        <f>五年级等级</f>
        <v/>
      </c>
      <c r="U58" s="516" t="str">
        <f>五年级坐位体前屈得分</f>
        <v/>
      </c>
      <c r="V58" s="517" t="str">
        <f>五年级等级</f>
        <v/>
      </c>
      <c r="W58" s="516" t="str">
        <f>五年级一分钟跳绳得分</f>
        <v/>
      </c>
      <c r="X58" s="517" t="str">
        <f>五年级等级</f>
        <v/>
      </c>
      <c r="Y58" s="515" t="str">
        <f>五年级仰卧起坐得分</f>
        <v/>
      </c>
      <c r="Z58" s="518" t="str">
        <f>五年级等级</f>
        <v/>
      </c>
      <c r="AA58" s="533" t="str">
        <f>五年级折返跑得分</f>
        <v/>
      </c>
      <c r="AB58" s="515" t="str">
        <f>五年级等级</f>
        <v/>
      </c>
      <c r="AC58" s="533" t="str">
        <f>五年级跳绳附加分</f>
        <v/>
      </c>
      <c r="AD58" s="534" t="str">
        <f>五年级标准分</f>
        <v/>
      </c>
      <c r="AE58" s="534" t="str">
        <f>五年级总分</f>
        <v/>
      </c>
      <c r="AF58" s="517" t="str">
        <f>五年级等级</f>
        <v/>
      </c>
      <c r="AM58" s="452" t="str">
        <f>折返时间</f>
        <v/>
      </c>
    </row>
    <row r="59" spans="1:39">
      <c r="A59" s="476">
        <v>501</v>
      </c>
      <c r="B59" s="477">
        <v>57</v>
      </c>
      <c r="C59" s="478"/>
      <c r="D59" s="471"/>
      <c r="E59" s="472"/>
      <c r="F59" s="481"/>
      <c r="G59" s="474"/>
      <c r="H59" s="475"/>
      <c r="I59" s="501"/>
      <c r="J59" s="502"/>
      <c r="K59" s="495"/>
      <c r="L59" s="503"/>
      <c r="M59" s="504"/>
      <c r="N59" s="505" t="str">
        <f>五年级BMI</f>
        <v/>
      </c>
      <c r="O59" s="499" t="str">
        <f>五年级BMI等级</f>
        <v/>
      </c>
      <c r="P59" s="500" t="str">
        <f>五年级BMI得分</f>
        <v/>
      </c>
      <c r="Q59" s="515" t="str">
        <f>五年级肺活量得分</f>
        <v/>
      </c>
      <c r="R59" s="512" t="str">
        <f>五年级等级</f>
        <v/>
      </c>
      <c r="S59" s="516" t="str">
        <f>五年级50米跑得分</f>
        <v/>
      </c>
      <c r="T59" s="517" t="str">
        <f>五年级等级</f>
        <v/>
      </c>
      <c r="U59" s="516" t="str">
        <f>五年级坐位体前屈得分</f>
        <v/>
      </c>
      <c r="V59" s="517" t="str">
        <f>五年级等级</f>
        <v/>
      </c>
      <c r="W59" s="516" t="str">
        <f>五年级一分钟跳绳得分</f>
        <v/>
      </c>
      <c r="X59" s="517" t="str">
        <f>五年级等级</f>
        <v/>
      </c>
      <c r="Y59" s="515" t="str">
        <f>五年级仰卧起坐得分</f>
        <v/>
      </c>
      <c r="Z59" s="518" t="str">
        <f>五年级等级</f>
        <v/>
      </c>
      <c r="AA59" s="533" t="str">
        <f>五年级折返跑得分</f>
        <v/>
      </c>
      <c r="AB59" s="515" t="str">
        <f>五年级等级</f>
        <v/>
      </c>
      <c r="AC59" s="533" t="str">
        <f>五年级跳绳附加分</f>
        <v/>
      </c>
      <c r="AD59" s="534" t="str">
        <f>五年级标准分</f>
        <v/>
      </c>
      <c r="AE59" s="534" t="str">
        <f>五年级总分</f>
        <v/>
      </c>
      <c r="AF59" s="517" t="str">
        <f>五年级等级</f>
        <v/>
      </c>
      <c r="AM59" s="452" t="str">
        <f>折返时间</f>
        <v/>
      </c>
    </row>
    <row r="60" spans="1:39">
      <c r="A60" s="476">
        <v>501</v>
      </c>
      <c r="B60" s="477">
        <v>58</v>
      </c>
      <c r="C60" s="478"/>
      <c r="D60" s="471"/>
      <c r="E60" s="472"/>
      <c r="F60" s="481"/>
      <c r="G60" s="474"/>
      <c r="H60" s="475"/>
      <c r="I60" s="501"/>
      <c r="J60" s="502"/>
      <c r="K60" s="495"/>
      <c r="L60" s="503"/>
      <c r="M60" s="504"/>
      <c r="N60" s="505" t="str">
        <f>五年级BMI</f>
        <v/>
      </c>
      <c r="O60" s="499" t="str">
        <f>五年级BMI等级</f>
        <v/>
      </c>
      <c r="P60" s="500" t="str">
        <f>五年级BMI得分</f>
        <v/>
      </c>
      <c r="Q60" s="515" t="str">
        <f>五年级肺活量得分</f>
        <v/>
      </c>
      <c r="R60" s="512" t="str">
        <f>五年级等级</f>
        <v/>
      </c>
      <c r="S60" s="516" t="str">
        <f>五年级50米跑得分</f>
        <v/>
      </c>
      <c r="T60" s="517" t="str">
        <f>五年级等级</f>
        <v/>
      </c>
      <c r="U60" s="516" t="str">
        <f>五年级坐位体前屈得分</f>
        <v/>
      </c>
      <c r="V60" s="517" t="str">
        <f>五年级等级</f>
        <v/>
      </c>
      <c r="W60" s="516" t="str">
        <f>五年级一分钟跳绳得分</f>
        <v/>
      </c>
      <c r="X60" s="517" t="str">
        <f>五年级等级</f>
        <v/>
      </c>
      <c r="Y60" s="515" t="str">
        <f>五年级仰卧起坐得分</f>
        <v/>
      </c>
      <c r="Z60" s="518" t="str">
        <f>五年级等级</f>
        <v/>
      </c>
      <c r="AA60" s="533" t="str">
        <f>五年级折返跑得分</f>
        <v/>
      </c>
      <c r="AB60" s="515" t="str">
        <f>五年级等级</f>
        <v/>
      </c>
      <c r="AC60" s="533" t="str">
        <f>五年级跳绳附加分</f>
        <v/>
      </c>
      <c r="AD60" s="534" t="str">
        <f>五年级标准分</f>
        <v/>
      </c>
      <c r="AE60" s="534" t="str">
        <f>五年级总分</f>
        <v/>
      </c>
      <c r="AF60" s="517" t="str">
        <f>五年级等级</f>
        <v/>
      </c>
      <c r="AM60" s="452" t="str">
        <f>折返时间</f>
        <v/>
      </c>
    </row>
    <row r="61" spans="1:39">
      <c r="A61" s="476">
        <v>501</v>
      </c>
      <c r="B61" s="477">
        <v>59</v>
      </c>
      <c r="C61" s="478"/>
      <c r="D61" s="471"/>
      <c r="E61" s="472"/>
      <c r="F61" s="481"/>
      <c r="G61" s="474"/>
      <c r="H61" s="475"/>
      <c r="I61" s="501"/>
      <c r="J61" s="502"/>
      <c r="K61" s="495"/>
      <c r="L61" s="503"/>
      <c r="M61" s="504"/>
      <c r="N61" s="505" t="str">
        <f>五年级BMI</f>
        <v/>
      </c>
      <c r="O61" s="499" t="str">
        <f>五年级BMI等级</f>
        <v/>
      </c>
      <c r="P61" s="500" t="str">
        <f>五年级BMI得分</f>
        <v/>
      </c>
      <c r="Q61" s="515" t="str">
        <f>五年级肺活量得分</f>
        <v/>
      </c>
      <c r="R61" s="512" t="str">
        <f>五年级等级</f>
        <v/>
      </c>
      <c r="S61" s="516" t="str">
        <f>五年级50米跑得分</f>
        <v/>
      </c>
      <c r="T61" s="517" t="str">
        <f>五年级等级</f>
        <v/>
      </c>
      <c r="U61" s="516" t="str">
        <f>五年级坐位体前屈得分</f>
        <v/>
      </c>
      <c r="V61" s="517" t="str">
        <f>五年级等级</f>
        <v/>
      </c>
      <c r="W61" s="516" t="str">
        <f>五年级一分钟跳绳得分</f>
        <v/>
      </c>
      <c r="X61" s="517" t="str">
        <f>五年级等级</f>
        <v/>
      </c>
      <c r="Y61" s="515" t="str">
        <f>五年级仰卧起坐得分</f>
        <v/>
      </c>
      <c r="Z61" s="518" t="str">
        <f>五年级等级</f>
        <v/>
      </c>
      <c r="AA61" s="533" t="str">
        <f>五年级折返跑得分</f>
        <v/>
      </c>
      <c r="AB61" s="515" t="str">
        <f>五年级等级</f>
        <v/>
      </c>
      <c r="AC61" s="533" t="str">
        <f>五年级跳绳附加分</f>
        <v/>
      </c>
      <c r="AD61" s="534" t="str">
        <f>五年级标准分</f>
        <v/>
      </c>
      <c r="AE61" s="534" t="str">
        <f>五年级总分</f>
        <v/>
      </c>
      <c r="AF61" s="517" t="str">
        <f>五年级等级</f>
        <v/>
      </c>
      <c r="AM61" s="452" t="str">
        <f>折返时间</f>
        <v/>
      </c>
    </row>
    <row r="62" spans="1:39">
      <c r="A62" s="476">
        <v>501</v>
      </c>
      <c r="B62" s="477">
        <v>60</v>
      </c>
      <c r="C62" s="478"/>
      <c r="D62" s="471"/>
      <c r="E62" s="472"/>
      <c r="F62" s="481"/>
      <c r="G62" s="474"/>
      <c r="H62" s="475"/>
      <c r="I62" s="501"/>
      <c r="J62" s="502"/>
      <c r="K62" s="495"/>
      <c r="L62" s="503"/>
      <c r="M62" s="504"/>
      <c r="N62" s="505" t="str">
        <f>五年级BMI</f>
        <v/>
      </c>
      <c r="O62" s="499" t="str">
        <f>五年级BMI等级</f>
        <v/>
      </c>
      <c r="P62" s="500" t="str">
        <f>五年级BMI得分</f>
        <v/>
      </c>
      <c r="Q62" s="515" t="str">
        <f>五年级肺活量得分</f>
        <v/>
      </c>
      <c r="R62" s="512" t="str">
        <f>五年级等级</f>
        <v/>
      </c>
      <c r="S62" s="516" t="str">
        <f>五年级50米跑得分</f>
        <v/>
      </c>
      <c r="T62" s="517" t="str">
        <f>五年级等级</f>
        <v/>
      </c>
      <c r="U62" s="516" t="str">
        <f>五年级坐位体前屈得分</f>
        <v/>
      </c>
      <c r="V62" s="517" t="str">
        <f>五年级等级</f>
        <v/>
      </c>
      <c r="W62" s="516" t="str">
        <f>五年级一分钟跳绳得分</f>
        <v/>
      </c>
      <c r="X62" s="517" t="str">
        <f>五年级等级</f>
        <v/>
      </c>
      <c r="Y62" s="515" t="str">
        <f>五年级仰卧起坐得分</f>
        <v/>
      </c>
      <c r="Z62" s="518" t="str">
        <f>五年级等级</f>
        <v/>
      </c>
      <c r="AA62" s="533" t="str">
        <f>五年级折返跑得分</f>
        <v/>
      </c>
      <c r="AB62" s="515" t="str">
        <f>五年级等级</f>
        <v/>
      </c>
      <c r="AC62" s="533" t="str">
        <f>五年级跳绳附加分</f>
        <v/>
      </c>
      <c r="AD62" s="534" t="str">
        <f>五年级标准分</f>
        <v/>
      </c>
      <c r="AE62" s="534" t="str">
        <f>五年级总分</f>
        <v/>
      </c>
      <c r="AF62" s="517" t="str">
        <f>五年级等级</f>
        <v/>
      </c>
      <c r="AM62" s="452" t="str">
        <f>折返时间</f>
        <v/>
      </c>
    </row>
    <row r="63" spans="1:39">
      <c r="A63" s="476">
        <v>501</v>
      </c>
      <c r="B63" s="477">
        <v>61</v>
      </c>
      <c r="C63" s="478"/>
      <c r="D63" s="471"/>
      <c r="E63" s="472"/>
      <c r="F63" s="481"/>
      <c r="G63" s="474"/>
      <c r="H63" s="475"/>
      <c r="I63" s="501"/>
      <c r="J63" s="502"/>
      <c r="K63" s="495"/>
      <c r="L63" s="503"/>
      <c r="M63" s="504"/>
      <c r="N63" s="505" t="str">
        <f>五年级BMI</f>
        <v/>
      </c>
      <c r="O63" s="499" t="str">
        <f>五年级BMI等级</f>
        <v/>
      </c>
      <c r="P63" s="500" t="str">
        <f>五年级BMI得分</f>
        <v/>
      </c>
      <c r="Q63" s="515" t="str">
        <f>五年级肺活量得分</f>
        <v/>
      </c>
      <c r="R63" s="512" t="str">
        <f>五年级等级</f>
        <v/>
      </c>
      <c r="S63" s="516" t="str">
        <f>五年级50米跑得分</f>
        <v/>
      </c>
      <c r="T63" s="517" t="str">
        <f>五年级等级</f>
        <v/>
      </c>
      <c r="U63" s="516" t="str">
        <f>五年级坐位体前屈得分</f>
        <v/>
      </c>
      <c r="V63" s="517" t="str">
        <f>五年级等级</f>
        <v/>
      </c>
      <c r="W63" s="516" t="str">
        <f>五年级一分钟跳绳得分</f>
        <v/>
      </c>
      <c r="X63" s="517" t="str">
        <f>五年级等级</f>
        <v/>
      </c>
      <c r="Y63" s="515" t="str">
        <f>五年级仰卧起坐得分</f>
        <v/>
      </c>
      <c r="Z63" s="518" t="str">
        <f>五年级等级</f>
        <v/>
      </c>
      <c r="AA63" s="533" t="str">
        <f>五年级折返跑得分</f>
        <v/>
      </c>
      <c r="AB63" s="515" t="str">
        <f>五年级等级</f>
        <v/>
      </c>
      <c r="AC63" s="533" t="str">
        <f>五年级跳绳附加分</f>
        <v/>
      </c>
      <c r="AD63" s="534" t="str">
        <f>五年级标准分</f>
        <v/>
      </c>
      <c r="AE63" s="534" t="str">
        <f>五年级总分</f>
        <v/>
      </c>
      <c r="AF63" s="517" t="str">
        <f>五年级等级</f>
        <v/>
      </c>
      <c r="AM63" s="452" t="str">
        <f>折返时间</f>
        <v/>
      </c>
    </row>
    <row r="64" spans="1:39">
      <c r="A64" s="476">
        <v>501</v>
      </c>
      <c r="B64" s="477">
        <v>62</v>
      </c>
      <c r="C64" s="478"/>
      <c r="D64" s="471"/>
      <c r="E64" s="472"/>
      <c r="F64" s="481"/>
      <c r="G64" s="474"/>
      <c r="H64" s="475"/>
      <c r="I64" s="501"/>
      <c r="J64" s="502"/>
      <c r="K64" s="495"/>
      <c r="L64" s="503"/>
      <c r="M64" s="504"/>
      <c r="N64" s="505" t="str">
        <f>五年级BMI</f>
        <v/>
      </c>
      <c r="O64" s="499" t="str">
        <f>五年级BMI等级</f>
        <v/>
      </c>
      <c r="P64" s="500" t="str">
        <f>五年级BMI得分</f>
        <v/>
      </c>
      <c r="Q64" s="515" t="str">
        <f>五年级肺活量得分</f>
        <v/>
      </c>
      <c r="R64" s="512" t="str">
        <f>五年级等级</f>
        <v/>
      </c>
      <c r="S64" s="516" t="str">
        <f>五年级50米跑得分</f>
        <v/>
      </c>
      <c r="T64" s="517" t="str">
        <f>五年级等级</f>
        <v/>
      </c>
      <c r="U64" s="516" t="str">
        <f>五年级坐位体前屈得分</f>
        <v/>
      </c>
      <c r="V64" s="517" t="str">
        <f>五年级等级</f>
        <v/>
      </c>
      <c r="W64" s="516" t="str">
        <f>五年级一分钟跳绳得分</f>
        <v/>
      </c>
      <c r="X64" s="517" t="str">
        <f>五年级等级</f>
        <v/>
      </c>
      <c r="Y64" s="515" t="str">
        <f>五年级仰卧起坐得分</f>
        <v/>
      </c>
      <c r="Z64" s="518" t="str">
        <f>五年级等级</f>
        <v/>
      </c>
      <c r="AA64" s="533" t="str">
        <f>五年级折返跑得分</f>
        <v/>
      </c>
      <c r="AB64" s="515" t="str">
        <f>五年级等级</f>
        <v/>
      </c>
      <c r="AC64" s="533" t="str">
        <f>五年级跳绳附加分</f>
        <v/>
      </c>
      <c r="AD64" s="534" t="str">
        <f>五年级标准分</f>
        <v/>
      </c>
      <c r="AE64" s="534" t="str">
        <f>五年级总分</f>
        <v/>
      </c>
      <c r="AF64" s="517" t="str">
        <f>五年级等级</f>
        <v/>
      </c>
      <c r="AM64" s="452" t="str">
        <f>折返时间</f>
        <v/>
      </c>
    </row>
    <row r="65" spans="1:39">
      <c r="A65" s="476">
        <v>501</v>
      </c>
      <c r="B65" s="477">
        <v>63</v>
      </c>
      <c r="C65" s="478"/>
      <c r="D65" s="471"/>
      <c r="E65" s="472"/>
      <c r="F65" s="481"/>
      <c r="G65" s="474"/>
      <c r="H65" s="475"/>
      <c r="I65" s="501"/>
      <c r="J65" s="502"/>
      <c r="K65" s="495"/>
      <c r="L65" s="503"/>
      <c r="M65" s="504"/>
      <c r="N65" s="505" t="str">
        <f>五年级BMI</f>
        <v/>
      </c>
      <c r="O65" s="499" t="str">
        <f>五年级BMI等级</f>
        <v/>
      </c>
      <c r="P65" s="500" t="str">
        <f>五年级BMI得分</f>
        <v/>
      </c>
      <c r="Q65" s="515" t="str">
        <f>五年级肺活量得分</f>
        <v/>
      </c>
      <c r="R65" s="512" t="str">
        <f>五年级等级</f>
        <v/>
      </c>
      <c r="S65" s="516" t="str">
        <f>五年级50米跑得分</f>
        <v/>
      </c>
      <c r="T65" s="517" t="str">
        <f>五年级等级</f>
        <v/>
      </c>
      <c r="U65" s="516" t="str">
        <f>五年级坐位体前屈得分</f>
        <v/>
      </c>
      <c r="V65" s="517" t="str">
        <f>五年级等级</f>
        <v/>
      </c>
      <c r="W65" s="516" t="str">
        <f>五年级一分钟跳绳得分</f>
        <v/>
      </c>
      <c r="X65" s="517" t="str">
        <f>五年级等级</f>
        <v/>
      </c>
      <c r="Y65" s="515" t="str">
        <f>五年级仰卧起坐得分</f>
        <v/>
      </c>
      <c r="Z65" s="518" t="str">
        <f>五年级等级</f>
        <v/>
      </c>
      <c r="AA65" s="533" t="str">
        <f>五年级折返跑得分</f>
        <v/>
      </c>
      <c r="AB65" s="515" t="str">
        <f>五年级等级</f>
        <v/>
      </c>
      <c r="AC65" s="533" t="str">
        <f>五年级跳绳附加分</f>
        <v/>
      </c>
      <c r="AD65" s="534" t="str">
        <f>五年级标准分</f>
        <v/>
      </c>
      <c r="AE65" s="534" t="str">
        <f>五年级总分</f>
        <v/>
      </c>
      <c r="AF65" s="517" t="str">
        <f>五年级等级</f>
        <v/>
      </c>
      <c r="AM65" s="452" t="str">
        <f>折返时间</f>
        <v/>
      </c>
    </row>
    <row r="66" spans="1:39">
      <c r="A66" s="476">
        <v>501</v>
      </c>
      <c r="B66" s="477">
        <v>64</v>
      </c>
      <c r="C66" s="478"/>
      <c r="D66" s="471"/>
      <c r="E66" s="472"/>
      <c r="F66" s="481"/>
      <c r="G66" s="474"/>
      <c r="H66" s="475"/>
      <c r="I66" s="501"/>
      <c r="J66" s="502"/>
      <c r="K66" s="495"/>
      <c r="L66" s="503"/>
      <c r="M66" s="504"/>
      <c r="N66" s="505" t="str">
        <f>五年级BMI</f>
        <v/>
      </c>
      <c r="O66" s="499" t="str">
        <f>五年级BMI等级</f>
        <v/>
      </c>
      <c r="P66" s="500" t="str">
        <f>五年级BMI得分</f>
        <v/>
      </c>
      <c r="Q66" s="515" t="str">
        <f>五年级肺活量得分</f>
        <v/>
      </c>
      <c r="R66" s="512" t="str">
        <f>五年级等级</f>
        <v/>
      </c>
      <c r="S66" s="516" t="str">
        <f>五年级50米跑得分</f>
        <v/>
      </c>
      <c r="T66" s="517" t="str">
        <f>五年级等级</f>
        <v/>
      </c>
      <c r="U66" s="516" t="str">
        <f>五年级坐位体前屈得分</f>
        <v/>
      </c>
      <c r="V66" s="517" t="str">
        <f>五年级等级</f>
        <v/>
      </c>
      <c r="W66" s="516" t="str">
        <f>五年级一分钟跳绳得分</f>
        <v/>
      </c>
      <c r="X66" s="517" t="str">
        <f>五年级等级</f>
        <v/>
      </c>
      <c r="Y66" s="515" t="str">
        <f>五年级仰卧起坐得分</f>
        <v/>
      </c>
      <c r="Z66" s="518" t="str">
        <f>五年级等级</f>
        <v/>
      </c>
      <c r="AA66" s="533" t="str">
        <f>五年级折返跑得分</f>
        <v/>
      </c>
      <c r="AB66" s="515" t="str">
        <f>五年级等级</f>
        <v/>
      </c>
      <c r="AC66" s="533" t="str">
        <f>五年级跳绳附加分</f>
        <v/>
      </c>
      <c r="AD66" s="534" t="str">
        <f>五年级标准分</f>
        <v/>
      </c>
      <c r="AE66" s="534" t="str">
        <f>五年级总分</f>
        <v/>
      </c>
      <c r="AF66" s="517" t="str">
        <f>五年级等级</f>
        <v/>
      </c>
      <c r="AM66" s="452" t="str">
        <f>折返时间</f>
        <v/>
      </c>
    </row>
    <row r="67" spans="1:39">
      <c r="A67" s="476">
        <v>501</v>
      </c>
      <c r="B67" s="477">
        <v>65</v>
      </c>
      <c r="C67" s="478"/>
      <c r="D67" s="471"/>
      <c r="E67" s="472"/>
      <c r="F67" s="481"/>
      <c r="G67" s="474"/>
      <c r="H67" s="475"/>
      <c r="I67" s="501"/>
      <c r="J67" s="502"/>
      <c r="K67" s="495"/>
      <c r="L67" s="503"/>
      <c r="M67" s="504"/>
      <c r="N67" s="505" t="str">
        <f>五年级BMI</f>
        <v/>
      </c>
      <c r="O67" s="499" t="str">
        <f>五年级BMI等级</f>
        <v/>
      </c>
      <c r="P67" s="500" t="str">
        <f>五年级BMI得分</f>
        <v/>
      </c>
      <c r="Q67" s="515" t="str">
        <f>五年级肺活量得分</f>
        <v/>
      </c>
      <c r="R67" s="512" t="str">
        <f>五年级等级</f>
        <v/>
      </c>
      <c r="S67" s="516" t="str">
        <f>五年级50米跑得分</f>
        <v/>
      </c>
      <c r="T67" s="517" t="str">
        <f>五年级等级</f>
        <v/>
      </c>
      <c r="U67" s="516" t="str">
        <f>五年级坐位体前屈得分</f>
        <v/>
      </c>
      <c r="V67" s="517" t="str">
        <f>五年级等级</f>
        <v/>
      </c>
      <c r="W67" s="516" t="str">
        <f>五年级一分钟跳绳得分</f>
        <v/>
      </c>
      <c r="X67" s="517" t="str">
        <f>五年级等级</f>
        <v/>
      </c>
      <c r="Y67" s="515" t="str">
        <f>五年级仰卧起坐得分</f>
        <v/>
      </c>
      <c r="Z67" s="518" t="str">
        <f>五年级等级</f>
        <v/>
      </c>
      <c r="AA67" s="533" t="str">
        <f>五年级折返跑得分</f>
        <v/>
      </c>
      <c r="AB67" s="515" t="str">
        <f>五年级等级</f>
        <v/>
      </c>
      <c r="AC67" s="533" t="str">
        <f>五年级跳绳附加分</f>
        <v/>
      </c>
      <c r="AD67" s="534" t="str">
        <f>五年级标准分</f>
        <v/>
      </c>
      <c r="AE67" s="534" t="str">
        <f>五年级总分</f>
        <v/>
      </c>
      <c r="AF67" s="517" t="str">
        <f>五年级等级</f>
        <v/>
      </c>
      <c r="AM67" s="452" t="str">
        <f>折返时间</f>
        <v/>
      </c>
    </row>
    <row r="68" spans="1:39">
      <c r="A68" s="476">
        <v>501</v>
      </c>
      <c r="B68" s="477">
        <v>66</v>
      </c>
      <c r="C68" s="478"/>
      <c r="D68" s="471"/>
      <c r="E68" s="472"/>
      <c r="F68" s="481"/>
      <c r="G68" s="474"/>
      <c r="H68" s="475"/>
      <c r="I68" s="501"/>
      <c r="J68" s="502"/>
      <c r="K68" s="495"/>
      <c r="L68" s="503"/>
      <c r="M68" s="504"/>
      <c r="N68" s="505" t="str">
        <f>五年级BMI</f>
        <v/>
      </c>
      <c r="O68" s="499" t="str">
        <f>五年级BMI等级</f>
        <v/>
      </c>
      <c r="P68" s="500" t="str">
        <f>五年级BMI得分</f>
        <v/>
      </c>
      <c r="Q68" s="515" t="str">
        <f>五年级肺活量得分</f>
        <v/>
      </c>
      <c r="R68" s="512" t="str">
        <f>五年级等级</f>
        <v/>
      </c>
      <c r="S68" s="516" t="str">
        <f>五年级50米跑得分</f>
        <v/>
      </c>
      <c r="T68" s="517" t="str">
        <f>五年级等级</f>
        <v/>
      </c>
      <c r="U68" s="516" t="str">
        <f>五年级坐位体前屈得分</f>
        <v/>
      </c>
      <c r="V68" s="517" t="str">
        <f>五年级等级</f>
        <v/>
      </c>
      <c r="W68" s="516" t="str">
        <f>五年级一分钟跳绳得分</f>
        <v/>
      </c>
      <c r="X68" s="517" t="str">
        <f>五年级等级</f>
        <v/>
      </c>
      <c r="Y68" s="515" t="str">
        <f>五年级仰卧起坐得分</f>
        <v/>
      </c>
      <c r="Z68" s="518" t="str">
        <f>五年级等级</f>
        <v/>
      </c>
      <c r="AA68" s="533" t="str">
        <f>五年级折返跑得分</f>
        <v/>
      </c>
      <c r="AB68" s="515" t="str">
        <f>五年级等级</f>
        <v/>
      </c>
      <c r="AC68" s="533" t="str">
        <f>五年级跳绳附加分</f>
        <v/>
      </c>
      <c r="AD68" s="534" t="str">
        <f>五年级标准分</f>
        <v/>
      </c>
      <c r="AE68" s="534" t="str">
        <f>五年级总分</f>
        <v/>
      </c>
      <c r="AF68" s="517" t="str">
        <f>五年级等级</f>
        <v/>
      </c>
      <c r="AM68" s="452" t="str">
        <f>折返时间</f>
        <v/>
      </c>
    </row>
    <row r="69" spans="1:39">
      <c r="A69" s="476">
        <v>501</v>
      </c>
      <c r="B69" s="477">
        <v>67</v>
      </c>
      <c r="C69" s="478"/>
      <c r="D69" s="471"/>
      <c r="E69" s="472"/>
      <c r="F69" s="481"/>
      <c r="G69" s="474"/>
      <c r="H69" s="475"/>
      <c r="I69" s="501"/>
      <c r="J69" s="502"/>
      <c r="K69" s="495"/>
      <c r="L69" s="503"/>
      <c r="M69" s="504"/>
      <c r="N69" s="505" t="str">
        <f>五年级BMI</f>
        <v/>
      </c>
      <c r="O69" s="499" t="str">
        <f>五年级BMI等级</f>
        <v/>
      </c>
      <c r="P69" s="500" t="str">
        <f>五年级BMI得分</f>
        <v/>
      </c>
      <c r="Q69" s="515" t="str">
        <f>五年级肺活量得分</f>
        <v/>
      </c>
      <c r="R69" s="512" t="str">
        <f>五年级等级</f>
        <v/>
      </c>
      <c r="S69" s="516" t="str">
        <f>五年级50米跑得分</f>
        <v/>
      </c>
      <c r="T69" s="517" t="str">
        <f>五年级等级</f>
        <v/>
      </c>
      <c r="U69" s="516" t="str">
        <f>五年级坐位体前屈得分</f>
        <v/>
      </c>
      <c r="V69" s="517" t="str">
        <f>五年级等级</f>
        <v/>
      </c>
      <c r="W69" s="516" t="str">
        <f>五年级一分钟跳绳得分</f>
        <v/>
      </c>
      <c r="X69" s="517" t="str">
        <f>五年级等级</f>
        <v/>
      </c>
      <c r="Y69" s="515" t="str">
        <f>五年级仰卧起坐得分</f>
        <v/>
      </c>
      <c r="Z69" s="518" t="str">
        <f>五年级等级</f>
        <v/>
      </c>
      <c r="AA69" s="533" t="str">
        <f>五年级折返跑得分</f>
        <v/>
      </c>
      <c r="AB69" s="515" t="str">
        <f>五年级等级</f>
        <v/>
      </c>
      <c r="AC69" s="533" t="str">
        <f>五年级跳绳附加分</f>
        <v/>
      </c>
      <c r="AD69" s="534" t="str">
        <f>五年级标准分</f>
        <v/>
      </c>
      <c r="AE69" s="534" t="str">
        <f>五年级总分</f>
        <v/>
      </c>
      <c r="AF69" s="517" t="str">
        <f>五年级等级</f>
        <v/>
      </c>
      <c r="AM69" s="452" t="str">
        <f>折返时间</f>
        <v/>
      </c>
    </row>
    <row r="70" spans="1:39">
      <c r="A70" s="476">
        <v>501</v>
      </c>
      <c r="B70" s="477">
        <v>68</v>
      </c>
      <c r="C70" s="478"/>
      <c r="D70" s="471"/>
      <c r="E70" s="472"/>
      <c r="F70" s="481"/>
      <c r="G70" s="474"/>
      <c r="H70" s="475"/>
      <c r="I70" s="501"/>
      <c r="J70" s="502"/>
      <c r="K70" s="495"/>
      <c r="L70" s="503"/>
      <c r="M70" s="504"/>
      <c r="N70" s="505" t="str">
        <f>五年级BMI</f>
        <v/>
      </c>
      <c r="O70" s="499" t="str">
        <f>五年级BMI等级</f>
        <v/>
      </c>
      <c r="P70" s="500" t="str">
        <f>五年级BMI得分</f>
        <v/>
      </c>
      <c r="Q70" s="515" t="str">
        <f>五年级肺活量得分</f>
        <v/>
      </c>
      <c r="R70" s="512" t="str">
        <f>五年级等级</f>
        <v/>
      </c>
      <c r="S70" s="516" t="str">
        <f>五年级50米跑得分</f>
        <v/>
      </c>
      <c r="T70" s="517" t="str">
        <f>五年级等级</f>
        <v/>
      </c>
      <c r="U70" s="516" t="str">
        <f>五年级坐位体前屈得分</f>
        <v/>
      </c>
      <c r="V70" s="517" t="str">
        <f>五年级等级</f>
        <v/>
      </c>
      <c r="W70" s="516" t="str">
        <f>五年级一分钟跳绳得分</f>
        <v/>
      </c>
      <c r="X70" s="517" t="str">
        <f>五年级等级</f>
        <v/>
      </c>
      <c r="Y70" s="515" t="str">
        <f>五年级仰卧起坐得分</f>
        <v/>
      </c>
      <c r="Z70" s="518" t="str">
        <f>五年级等级</f>
        <v/>
      </c>
      <c r="AA70" s="533" t="str">
        <f>五年级折返跑得分</f>
        <v/>
      </c>
      <c r="AB70" s="515" t="str">
        <f>五年级等级</f>
        <v/>
      </c>
      <c r="AC70" s="533" t="str">
        <f>五年级跳绳附加分</f>
        <v/>
      </c>
      <c r="AD70" s="534" t="str">
        <f>五年级标准分</f>
        <v/>
      </c>
      <c r="AE70" s="534" t="str">
        <f>五年级总分</f>
        <v/>
      </c>
      <c r="AF70" s="517" t="str">
        <f>五年级等级</f>
        <v/>
      </c>
      <c r="AM70" s="452" t="str">
        <f>折返时间</f>
        <v/>
      </c>
    </row>
    <row r="71" spans="1:39">
      <c r="A71" s="476">
        <v>501</v>
      </c>
      <c r="B71" s="477">
        <v>69</v>
      </c>
      <c r="C71" s="478"/>
      <c r="D71" s="471"/>
      <c r="E71" s="472"/>
      <c r="F71" s="481"/>
      <c r="G71" s="474"/>
      <c r="H71" s="475"/>
      <c r="I71" s="501"/>
      <c r="J71" s="502"/>
      <c r="K71" s="495"/>
      <c r="L71" s="503"/>
      <c r="M71" s="504"/>
      <c r="N71" s="505" t="str">
        <f>五年级BMI</f>
        <v/>
      </c>
      <c r="O71" s="499" t="str">
        <f>五年级BMI等级</f>
        <v/>
      </c>
      <c r="P71" s="500" t="str">
        <f>五年级BMI得分</f>
        <v/>
      </c>
      <c r="Q71" s="515" t="str">
        <f>五年级肺活量得分</f>
        <v/>
      </c>
      <c r="R71" s="512" t="str">
        <f>五年级等级</f>
        <v/>
      </c>
      <c r="S71" s="516" t="str">
        <f>五年级50米跑得分</f>
        <v/>
      </c>
      <c r="T71" s="517" t="str">
        <f>五年级等级</f>
        <v/>
      </c>
      <c r="U71" s="516" t="str">
        <f>五年级坐位体前屈得分</f>
        <v/>
      </c>
      <c r="V71" s="517" t="str">
        <f>五年级等级</f>
        <v/>
      </c>
      <c r="W71" s="516" t="str">
        <f>五年级一分钟跳绳得分</f>
        <v/>
      </c>
      <c r="X71" s="517" t="str">
        <f>五年级等级</f>
        <v/>
      </c>
      <c r="Y71" s="515" t="str">
        <f>五年级仰卧起坐得分</f>
        <v/>
      </c>
      <c r="Z71" s="518" t="str">
        <f>五年级等级</f>
        <v/>
      </c>
      <c r="AA71" s="533" t="str">
        <f>五年级折返跑得分</f>
        <v/>
      </c>
      <c r="AB71" s="515" t="str">
        <f>五年级等级</f>
        <v/>
      </c>
      <c r="AC71" s="533" t="str">
        <f>五年级跳绳附加分</f>
        <v/>
      </c>
      <c r="AD71" s="534" t="str">
        <f>五年级标准分</f>
        <v/>
      </c>
      <c r="AE71" s="534" t="str">
        <f>五年级总分</f>
        <v/>
      </c>
      <c r="AF71" s="517" t="str">
        <f>五年级等级</f>
        <v/>
      </c>
      <c r="AM71" s="452" t="str">
        <f>折返时间</f>
        <v/>
      </c>
    </row>
    <row r="72" ht="15.75" spans="1:39">
      <c r="A72" s="535">
        <v>501</v>
      </c>
      <c r="B72" s="536">
        <v>70</v>
      </c>
      <c r="C72" s="537"/>
      <c r="D72" s="538"/>
      <c r="E72" s="539"/>
      <c r="F72" s="540"/>
      <c r="G72" s="541"/>
      <c r="H72" s="542"/>
      <c r="I72" s="543"/>
      <c r="J72" s="544"/>
      <c r="K72" s="545"/>
      <c r="L72" s="546"/>
      <c r="M72" s="547"/>
      <c r="N72" s="548" t="str">
        <f>五年级BMI</f>
        <v/>
      </c>
      <c r="O72" s="549" t="str">
        <f>五年级BMI等级</f>
        <v/>
      </c>
      <c r="P72" s="550" t="str">
        <f>五年级BMI得分</f>
        <v/>
      </c>
      <c r="Q72" s="556" t="str">
        <f>五年级肺活量得分</f>
        <v/>
      </c>
      <c r="R72" s="557" t="str">
        <f>五年级等级</f>
        <v/>
      </c>
      <c r="S72" s="558" t="str">
        <f>五年级50米跑得分</f>
        <v/>
      </c>
      <c r="T72" s="559" t="str">
        <f>五年级等级</f>
        <v/>
      </c>
      <c r="U72" s="558" t="str">
        <f>五年级坐位体前屈得分</f>
        <v/>
      </c>
      <c r="V72" s="559" t="str">
        <f>五年级等级</f>
        <v/>
      </c>
      <c r="W72" s="558" t="str">
        <f>五年级一分钟跳绳得分</f>
        <v/>
      </c>
      <c r="X72" s="559" t="str">
        <f>五年级等级</f>
        <v/>
      </c>
      <c r="Y72" s="556" t="str">
        <f>五年级仰卧起坐得分</f>
        <v/>
      </c>
      <c r="Z72" s="563" t="str">
        <f>五年级等级</f>
        <v/>
      </c>
      <c r="AA72" s="564" t="str">
        <f>五年级折返跑得分</f>
        <v/>
      </c>
      <c r="AB72" s="556" t="str">
        <f>五年级等级</f>
        <v/>
      </c>
      <c r="AC72" s="565" t="str">
        <f>五年级跳绳附加分</f>
        <v/>
      </c>
      <c r="AD72" s="566" t="str">
        <f>五年级标准分</f>
        <v/>
      </c>
      <c r="AE72" s="566" t="str">
        <f>五年级总分</f>
        <v/>
      </c>
      <c r="AF72" s="567" t="str">
        <f>五年级等级</f>
        <v/>
      </c>
      <c r="AM72" s="452" t="str">
        <f>折返时间</f>
        <v/>
      </c>
    </row>
    <row r="73" ht="15.75" spans="1:39">
      <c r="A73" s="468">
        <v>502</v>
      </c>
      <c r="B73" s="469">
        <v>1</v>
      </c>
      <c r="C73" s="472"/>
      <c r="D73" s="471"/>
      <c r="E73" s="472"/>
      <c r="F73" s="473"/>
      <c r="G73" s="474"/>
      <c r="H73" s="475"/>
      <c r="I73" s="494"/>
      <c r="J73" s="495"/>
      <c r="K73" s="495"/>
      <c r="L73" s="551"/>
      <c r="M73" s="552"/>
      <c r="N73" s="553" t="str">
        <f>五年级BMI</f>
        <v/>
      </c>
      <c r="O73" s="554" t="str">
        <f>五年级BMI等级</f>
        <v/>
      </c>
      <c r="P73" s="555" t="str">
        <f>五年级BMI得分</f>
        <v/>
      </c>
      <c r="Q73" s="560" t="str">
        <f>五年级肺活量得分</f>
        <v/>
      </c>
      <c r="R73" s="561" t="str">
        <f>五年级等级</f>
        <v/>
      </c>
      <c r="S73" s="562" t="str">
        <f>五年级50米跑得分</f>
        <v/>
      </c>
      <c r="T73" s="561" t="str">
        <f>五年级等级</f>
        <v/>
      </c>
      <c r="U73" s="562" t="str">
        <f>五年级坐位体前屈得分</f>
        <v/>
      </c>
      <c r="V73" s="561" t="str">
        <f>五年级等级</f>
        <v/>
      </c>
      <c r="W73" s="562" t="str">
        <f>五年级一分钟跳绳得分</f>
        <v/>
      </c>
      <c r="X73" s="561" t="str">
        <f>五年级等级</f>
        <v/>
      </c>
      <c r="Y73" s="560" t="str">
        <f>五年级仰卧起坐得分</f>
        <v/>
      </c>
      <c r="Z73" s="568" t="str">
        <f>五年级等级</f>
        <v/>
      </c>
      <c r="AA73" s="569" t="str">
        <f>五年级折返跑得分</f>
        <v/>
      </c>
      <c r="AB73" s="560" t="str">
        <f>五年级等级</f>
        <v/>
      </c>
      <c r="AC73" s="530" t="str">
        <f>五年级跳绳附加分</f>
        <v/>
      </c>
      <c r="AD73" s="531" t="str">
        <f>五年级标准分</f>
        <v/>
      </c>
      <c r="AE73" s="531" t="str">
        <f>五年级总分</f>
        <v/>
      </c>
      <c r="AF73" s="512" t="str">
        <f>五年级等级</f>
        <v/>
      </c>
      <c r="AM73" s="452" t="str">
        <f>折返时间</f>
        <v/>
      </c>
    </row>
    <row r="74" spans="1:39">
      <c r="A74" s="476">
        <v>502</v>
      </c>
      <c r="B74" s="477">
        <v>2</v>
      </c>
      <c r="C74" s="478"/>
      <c r="D74" s="471"/>
      <c r="E74" s="472"/>
      <c r="F74" s="473"/>
      <c r="G74" s="480"/>
      <c r="H74" s="475"/>
      <c r="I74" s="501"/>
      <c r="J74" s="502"/>
      <c r="K74" s="495"/>
      <c r="L74" s="503"/>
      <c r="M74" s="504"/>
      <c r="N74" s="505" t="str">
        <f>五年级BMI</f>
        <v/>
      </c>
      <c r="O74" s="499" t="str">
        <f>五年级BMI等级</f>
        <v/>
      </c>
      <c r="P74" s="500" t="str">
        <f>五年级BMI得分</f>
        <v/>
      </c>
      <c r="Q74" s="515" t="str">
        <f>五年级肺活量得分</f>
        <v/>
      </c>
      <c r="R74" s="512" t="str">
        <f>五年级等级</f>
        <v/>
      </c>
      <c r="S74" s="516" t="str">
        <f>五年级50米跑得分</f>
        <v/>
      </c>
      <c r="T74" s="512" t="str">
        <f>五年级等级</f>
        <v/>
      </c>
      <c r="U74" s="516" t="str">
        <f>五年级坐位体前屈得分</f>
        <v/>
      </c>
      <c r="V74" s="517" t="str">
        <f>五年级等级</f>
        <v/>
      </c>
      <c r="W74" s="516" t="str">
        <f>五年级一分钟跳绳得分</f>
        <v/>
      </c>
      <c r="X74" s="517" t="str">
        <f>五年级等级</f>
        <v/>
      </c>
      <c r="Y74" s="515" t="str">
        <f>五年级仰卧起坐得分</f>
        <v/>
      </c>
      <c r="Z74" s="518" t="str">
        <f>五年级等级</f>
        <v/>
      </c>
      <c r="AA74" s="533" t="str">
        <f>五年级折返跑得分</f>
        <v/>
      </c>
      <c r="AB74" s="515" t="str">
        <f>五年级等级</f>
        <v/>
      </c>
      <c r="AC74" s="533" t="str">
        <f>五年级跳绳附加分</f>
        <v/>
      </c>
      <c r="AD74" s="534" t="str">
        <f>五年级标准分</f>
        <v/>
      </c>
      <c r="AE74" s="534" t="str">
        <f>五年级总分</f>
        <v/>
      </c>
      <c r="AF74" s="517" t="str">
        <f>五年级等级</f>
        <v/>
      </c>
      <c r="AM74" s="452" t="str">
        <f>折返时间</f>
        <v/>
      </c>
    </row>
    <row r="75" spans="1:39">
      <c r="A75" s="476">
        <v>502</v>
      </c>
      <c r="B75" s="477">
        <v>3</v>
      </c>
      <c r="C75" s="478"/>
      <c r="D75" s="471"/>
      <c r="E75" s="472"/>
      <c r="F75" s="473"/>
      <c r="G75" s="480"/>
      <c r="H75" s="475"/>
      <c r="I75" s="501"/>
      <c r="J75" s="502"/>
      <c r="K75" s="495"/>
      <c r="L75" s="503"/>
      <c r="M75" s="504"/>
      <c r="N75" s="505" t="str">
        <f>五年级BMI</f>
        <v/>
      </c>
      <c r="O75" s="499" t="str">
        <f>五年级BMI等级</f>
        <v/>
      </c>
      <c r="P75" s="500" t="str">
        <f>五年级BMI得分</f>
        <v/>
      </c>
      <c r="Q75" s="515" t="str">
        <f>五年级肺活量得分</f>
        <v/>
      </c>
      <c r="R75" s="512" t="str">
        <f>五年级等级</f>
        <v/>
      </c>
      <c r="S75" s="516" t="str">
        <f>五年级50米跑得分</f>
        <v/>
      </c>
      <c r="T75" s="512" t="str">
        <f>五年级等级</f>
        <v/>
      </c>
      <c r="U75" s="516" t="str">
        <f>五年级坐位体前屈得分</f>
        <v/>
      </c>
      <c r="V75" s="517" t="str">
        <f>五年级等级</f>
        <v/>
      </c>
      <c r="W75" s="516" t="str">
        <f>五年级一分钟跳绳得分</f>
        <v/>
      </c>
      <c r="X75" s="517" t="str">
        <f>五年级等级</f>
        <v/>
      </c>
      <c r="Y75" s="515" t="str">
        <f>五年级仰卧起坐得分</f>
        <v/>
      </c>
      <c r="Z75" s="518" t="str">
        <f>五年级等级</f>
        <v/>
      </c>
      <c r="AA75" s="533" t="str">
        <f>五年级折返跑得分</f>
        <v/>
      </c>
      <c r="AB75" s="515" t="str">
        <f>五年级等级</f>
        <v/>
      </c>
      <c r="AC75" s="533" t="str">
        <f>五年级跳绳附加分</f>
        <v/>
      </c>
      <c r="AD75" s="534" t="str">
        <f>五年级标准分</f>
        <v/>
      </c>
      <c r="AE75" s="534" t="str">
        <f>五年级总分</f>
        <v/>
      </c>
      <c r="AF75" s="517" t="str">
        <f>五年级等级</f>
        <v/>
      </c>
      <c r="AM75" s="452" t="str">
        <f>折返时间</f>
        <v/>
      </c>
    </row>
    <row r="76" spans="1:39">
      <c r="A76" s="476">
        <v>502</v>
      </c>
      <c r="B76" s="477">
        <v>4</v>
      </c>
      <c r="C76" s="478"/>
      <c r="D76" s="471"/>
      <c r="E76" s="472"/>
      <c r="F76" s="473"/>
      <c r="G76" s="480"/>
      <c r="H76" s="475"/>
      <c r="I76" s="501"/>
      <c r="J76" s="502"/>
      <c r="K76" s="495"/>
      <c r="L76" s="503"/>
      <c r="M76" s="504"/>
      <c r="N76" s="505" t="str">
        <f>五年级BMI</f>
        <v/>
      </c>
      <c r="O76" s="499" t="str">
        <f>五年级BMI等级</f>
        <v/>
      </c>
      <c r="P76" s="500" t="str">
        <f>五年级BMI得分</f>
        <v/>
      </c>
      <c r="Q76" s="515" t="str">
        <f>五年级肺活量得分</f>
        <v/>
      </c>
      <c r="R76" s="512" t="str">
        <f>五年级等级</f>
        <v/>
      </c>
      <c r="S76" s="516" t="str">
        <f>五年级50米跑得分</f>
        <v/>
      </c>
      <c r="T76" s="512" t="str">
        <f>五年级等级</f>
        <v/>
      </c>
      <c r="U76" s="516" t="str">
        <f>五年级坐位体前屈得分</f>
        <v/>
      </c>
      <c r="V76" s="517" t="str">
        <f>五年级等级</f>
        <v/>
      </c>
      <c r="W76" s="516" t="str">
        <f>五年级一分钟跳绳得分</f>
        <v/>
      </c>
      <c r="X76" s="517" t="str">
        <f>五年级等级</f>
        <v/>
      </c>
      <c r="Y76" s="515" t="str">
        <f>五年级仰卧起坐得分</f>
        <v/>
      </c>
      <c r="Z76" s="518" t="str">
        <f>五年级等级</f>
        <v/>
      </c>
      <c r="AA76" s="533" t="str">
        <f>五年级折返跑得分</f>
        <v/>
      </c>
      <c r="AB76" s="515" t="str">
        <f>五年级等级</f>
        <v/>
      </c>
      <c r="AC76" s="533" t="str">
        <f>五年级跳绳附加分</f>
        <v/>
      </c>
      <c r="AD76" s="534" t="str">
        <f>五年级标准分</f>
        <v/>
      </c>
      <c r="AE76" s="534" t="str">
        <f>五年级总分</f>
        <v/>
      </c>
      <c r="AF76" s="517" t="str">
        <f>五年级等级</f>
        <v/>
      </c>
      <c r="AM76" s="452" t="str">
        <f>折返时间</f>
        <v/>
      </c>
    </row>
    <row r="77" spans="1:39">
      <c r="A77" s="476">
        <v>502</v>
      </c>
      <c r="B77" s="477">
        <v>5</v>
      </c>
      <c r="C77" s="478"/>
      <c r="D77" s="471"/>
      <c r="E77" s="472"/>
      <c r="F77" s="473"/>
      <c r="G77" s="480"/>
      <c r="H77" s="475"/>
      <c r="I77" s="501"/>
      <c r="J77" s="502"/>
      <c r="K77" s="495"/>
      <c r="L77" s="503"/>
      <c r="M77" s="504"/>
      <c r="N77" s="505" t="str">
        <f>五年级BMI</f>
        <v/>
      </c>
      <c r="O77" s="499" t="str">
        <f>五年级BMI等级</f>
        <v/>
      </c>
      <c r="P77" s="500" t="str">
        <f>五年级BMI得分</f>
        <v/>
      </c>
      <c r="Q77" s="515" t="str">
        <f>五年级肺活量得分</f>
        <v/>
      </c>
      <c r="R77" s="512" t="str">
        <f>五年级等级</f>
        <v/>
      </c>
      <c r="S77" s="516" t="str">
        <f>五年级50米跑得分</f>
        <v/>
      </c>
      <c r="T77" s="512" t="str">
        <f>五年级等级</f>
        <v/>
      </c>
      <c r="U77" s="516" t="str">
        <f>五年级坐位体前屈得分</f>
        <v/>
      </c>
      <c r="V77" s="517" t="str">
        <f>五年级等级</f>
        <v/>
      </c>
      <c r="W77" s="516" t="str">
        <f>五年级一分钟跳绳得分</f>
        <v/>
      </c>
      <c r="X77" s="517" t="str">
        <f>五年级等级</f>
        <v/>
      </c>
      <c r="Y77" s="515" t="str">
        <f>五年级仰卧起坐得分</f>
        <v/>
      </c>
      <c r="Z77" s="518" t="str">
        <f>五年级等级</f>
        <v/>
      </c>
      <c r="AA77" s="533" t="str">
        <f>五年级折返跑得分</f>
        <v/>
      </c>
      <c r="AB77" s="515" t="str">
        <f>五年级等级</f>
        <v/>
      </c>
      <c r="AC77" s="533" t="str">
        <f>五年级跳绳附加分</f>
        <v/>
      </c>
      <c r="AD77" s="534" t="str">
        <f>五年级标准分</f>
        <v/>
      </c>
      <c r="AE77" s="534" t="str">
        <f>五年级总分</f>
        <v/>
      </c>
      <c r="AF77" s="517" t="str">
        <f>五年级等级</f>
        <v/>
      </c>
      <c r="AM77" s="452" t="str">
        <f>折返时间</f>
        <v/>
      </c>
    </row>
    <row r="78" spans="1:39">
      <c r="A78" s="476">
        <v>502</v>
      </c>
      <c r="B78" s="477">
        <v>6</v>
      </c>
      <c r="C78" s="478"/>
      <c r="D78" s="471"/>
      <c r="E78" s="472"/>
      <c r="F78" s="473"/>
      <c r="G78" s="480"/>
      <c r="H78" s="475"/>
      <c r="I78" s="501"/>
      <c r="J78" s="502"/>
      <c r="K78" s="495"/>
      <c r="L78" s="503"/>
      <c r="M78" s="504"/>
      <c r="N78" s="505" t="str">
        <f>五年级BMI</f>
        <v/>
      </c>
      <c r="O78" s="499" t="str">
        <f>五年级BMI等级</f>
        <v/>
      </c>
      <c r="P78" s="500" t="str">
        <f>五年级BMI得分</f>
        <v/>
      </c>
      <c r="Q78" s="515" t="str">
        <f>五年级肺活量得分</f>
        <v/>
      </c>
      <c r="R78" s="512" t="str">
        <f>五年级等级</f>
        <v/>
      </c>
      <c r="S78" s="516" t="str">
        <f>五年级50米跑得分</f>
        <v/>
      </c>
      <c r="T78" s="512" t="str">
        <f>五年级等级</f>
        <v/>
      </c>
      <c r="U78" s="516" t="str">
        <f>五年级坐位体前屈得分</f>
        <v/>
      </c>
      <c r="V78" s="517" t="str">
        <f>五年级等级</f>
        <v/>
      </c>
      <c r="W78" s="516" t="str">
        <f>五年级一分钟跳绳得分</f>
        <v/>
      </c>
      <c r="X78" s="517" t="str">
        <f>五年级等级</f>
        <v/>
      </c>
      <c r="Y78" s="515" t="str">
        <f>五年级仰卧起坐得分</f>
        <v/>
      </c>
      <c r="Z78" s="518" t="str">
        <f>五年级等级</f>
        <v/>
      </c>
      <c r="AA78" s="533" t="str">
        <f>五年级折返跑得分</f>
        <v/>
      </c>
      <c r="AB78" s="515" t="str">
        <f>五年级等级</f>
        <v/>
      </c>
      <c r="AC78" s="533" t="str">
        <f>五年级跳绳附加分</f>
        <v/>
      </c>
      <c r="AD78" s="534" t="str">
        <f>五年级标准分</f>
        <v/>
      </c>
      <c r="AE78" s="534" t="str">
        <f>五年级总分</f>
        <v/>
      </c>
      <c r="AF78" s="517" t="str">
        <f>五年级等级</f>
        <v/>
      </c>
      <c r="AM78" s="452" t="str">
        <f>折返时间</f>
        <v/>
      </c>
    </row>
    <row r="79" spans="1:39">
      <c r="A79" s="476">
        <v>502</v>
      </c>
      <c r="B79" s="477">
        <v>7</v>
      </c>
      <c r="C79" s="478"/>
      <c r="D79" s="471"/>
      <c r="E79" s="472"/>
      <c r="F79" s="473"/>
      <c r="G79" s="480"/>
      <c r="H79" s="475"/>
      <c r="I79" s="501"/>
      <c r="J79" s="502"/>
      <c r="K79" s="495"/>
      <c r="L79" s="503"/>
      <c r="M79" s="504"/>
      <c r="N79" s="505" t="str">
        <f>五年级BMI</f>
        <v/>
      </c>
      <c r="O79" s="499" t="str">
        <f>五年级BMI等级</f>
        <v/>
      </c>
      <c r="P79" s="500" t="str">
        <f>五年级BMI得分</f>
        <v/>
      </c>
      <c r="Q79" s="515" t="str">
        <f>五年级肺活量得分</f>
        <v/>
      </c>
      <c r="R79" s="512" t="str">
        <f>五年级等级</f>
        <v/>
      </c>
      <c r="S79" s="516" t="str">
        <f>五年级50米跑得分</f>
        <v/>
      </c>
      <c r="T79" s="517" t="str">
        <f>五年级等级</f>
        <v/>
      </c>
      <c r="U79" s="516" t="str">
        <f>五年级坐位体前屈得分</f>
        <v/>
      </c>
      <c r="V79" s="517" t="str">
        <f>五年级等级</f>
        <v/>
      </c>
      <c r="W79" s="516" t="str">
        <f>五年级一分钟跳绳得分</f>
        <v/>
      </c>
      <c r="X79" s="517" t="str">
        <f>五年级等级</f>
        <v/>
      </c>
      <c r="Y79" s="515" t="str">
        <f>五年级仰卧起坐得分</f>
        <v/>
      </c>
      <c r="Z79" s="518" t="str">
        <f>五年级等级</f>
        <v/>
      </c>
      <c r="AA79" s="533" t="str">
        <f>五年级折返跑得分</f>
        <v/>
      </c>
      <c r="AB79" s="515" t="str">
        <f>五年级等级</f>
        <v/>
      </c>
      <c r="AC79" s="533" t="str">
        <f>五年级跳绳附加分</f>
        <v/>
      </c>
      <c r="AD79" s="534" t="str">
        <f>五年级标准分</f>
        <v/>
      </c>
      <c r="AE79" s="534" t="str">
        <f>五年级总分</f>
        <v/>
      </c>
      <c r="AF79" s="517" t="str">
        <f>五年级等级</f>
        <v/>
      </c>
      <c r="AM79" s="452" t="str">
        <f>折返时间</f>
        <v/>
      </c>
    </row>
    <row r="80" spans="1:39">
      <c r="A80" s="476">
        <v>502</v>
      </c>
      <c r="B80" s="477">
        <v>8</v>
      </c>
      <c r="C80" s="478"/>
      <c r="D80" s="471"/>
      <c r="E80" s="472"/>
      <c r="F80" s="473"/>
      <c r="G80" s="480"/>
      <c r="H80" s="475"/>
      <c r="I80" s="501"/>
      <c r="J80" s="502"/>
      <c r="K80" s="495"/>
      <c r="L80" s="503"/>
      <c r="M80" s="504"/>
      <c r="N80" s="505" t="str">
        <f>五年级BMI</f>
        <v/>
      </c>
      <c r="O80" s="499" t="str">
        <f>五年级BMI等级</f>
        <v/>
      </c>
      <c r="P80" s="500" t="str">
        <f>五年级BMI得分</f>
        <v/>
      </c>
      <c r="Q80" s="515" t="str">
        <f>五年级肺活量得分</f>
        <v/>
      </c>
      <c r="R80" s="512" t="str">
        <f>五年级等级</f>
        <v/>
      </c>
      <c r="S80" s="516" t="str">
        <f>五年级50米跑得分</f>
        <v/>
      </c>
      <c r="T80" s="517" t="str">
        <f>五年级等级</f>
        <v/>
      </c>
      <c r="U80" s="516" t="str">
        <f>五年级坐位体前屈得分</f>
        <v/>
      </c>
      <c r="V80" s="517" t="str">
        <f>五年级等级</f>
        <v/>
      </c>
      <c r="W80" s="516" t="str">
        <f>五年级一分钟跳绳得分</f>
        <v/>
      </c>
      <c r="X80" s="517" t="str">
        <f>五年级等级</f>
        <v/>
      </c>
      <c r="Y80" s="515" t="str">
        <f>五年级仰卧起坐得分</f>
        <v/>
      </c>
      <c r="Z80" s="518" t="str">
        <f>五年级等级</f>
        <v/>
      </c>
      <c r="AA80" s="533" t="str">
        <f>五年级折返跑得分</f>
        <v/>
      </c>
      <c r="AB80" s="515" t="str">
        <f>五年级等级</f>
        <v/>
      </c>
      <c r="AC80" s="533" t="str">
        <f>五年级跳绳附加分</f>
        <v/>
      </c>
      <c r="AD80" s="534" t="str">
        <f>五年级标准分</f>
        <v/>
      </c>
      <c r="AE80" s="534" t="str">
        <f>五年级总分</f>
        <v/>
      </c>
      <c r="AF80" s="517" t="str">
        <f>五年级等级</f>
        <v/>
      </c>
      <c r="AM80" s="452" t="str">
        <f>折返时间</f>
        <v/>
      </c>
    </row>
    <row r="81" spans="1:39">
      <c r="A81" s="476">
        <v>502</v>
      </c>
      <c r="B81" s="477">
        <v>9</v>
      </c>
      <c r="C81" s="478"/>
      <c r="D81" s="471"/>
      <c r="E81" s="472"/>
      <c r="F81" s="473"/>
      <c r="G81" s="480"/>
      <c r="H81" s="475"/>
      <c r="I81" s="501"/>
      <c r="J81" s="502"/>
      <c r="K81" s="495"/>
      <c r="L81" s="503"/>
      <c r="M81" s="504"/>
      <c r="N81" s="505" t="str">
        <f>五年级BMI</f>
        <v/>
      </c>
      <c r="O81" s="499" t="str">
        <f>五年级BMI等级</f>
        <v/>
      </c>
      <c r="P81" s="500" t="str">
        <f>五年级BMI得分</f>
        <v/>
      </c>
      <c r="Q81" s="515" t="str">
        <f>五年级肺活量得分</f>
        <v/>
      </c>
      <c r="R81" s="512" t="str">
        <f>五年级等级</f>
        <v/>
      </c>
      <c r="S81" s="516" t="str">
        <f>五年级50米跑得分</f>
        <v/>
      </c>
      <c r="T81" s="517" t="str">
        <f>五年级等级</f>
        <v/>
      </c>
      <c r="U81" s="516" t="str">
        <f>五年级坐位体前屈得分</f>
        <v/>
      </c>
      <c r="V81" s="517" t="str">
        <f>五年级等级</f>
        <v/>
      </c>
      <c r="W81" s="516" t="str">
        <f>五年级一分钟跳绳得分</f>
        <v/>
      </c>
      <c r="X81" s="517" t="str">
        <f>五年级等级</f>
        <v/>
      </c>
      <c r="Y81" s="515" t="str">
        <f>五年级仰卧起坐得分</f>
        <v/>
      </c>
      <c r="Z81" s="518" t="str">
        <f>五年级等级</f>
        <v/>
      </c>
      <c r="AA81" s="533" t="str">
        <f>五年级折返跑得分</f>
        <v/>
      </c>
      <c r="AB81" s="515" t="str">
        <f>五年级等级</f>
        <v/>
      </c>
      <c r="AC81" s="533" t="str">
        <f>五年级跳绳附加分</f>
        <v/>
      </c>
      <c r="AD81" s="534" t="str">
        <f>五年级标准分</f>
        <v/>
      </c>
      <c r="AE81" s="534" t="str">
        <f>五年级总分</f>
        <v/>
      </c>
      <c r="AF81" s="517" t="str">
        <f>五年级等级</f>
        <v/>
      </c>
      <c r="AM81" s="452" t="str">
        <f>折返时间</f>
        <v/>
      </c>
    </row>
    <row r="82" spans="1:39">
      <c r="A82" s="476">
        <v>502</v>
      </c>
      <c r="B82" s="477">
        <v>10</v>
      </c>
      <c r="C82" s="478"/>
      <c r="D82" s="471"/>
      <c r="E82" s="472"/>
      <c r="F82" s="473"/>
      <c r="G82" s="480"/>
      <c r="H82" s="475"/>
      <c r="I82" s="501"/>
      <c r="J82" s="502"/>
      <c r="K82" s="495"/>
      <c r="L82" s="503"/>
      <c r="M82" s="504"/>
      <c r="N82" s="505" t="str">
        <f>五年级BMI</f>
        <v/>
      </c>
      <c r="O82" s="499" t="str">
        <f>五年级BMI等级</f>
        <v/>
      </c>
      <c r="P82" s="500" t="str">
        <f>五年级BMI得分</f>
        <v/>
      </c>
      <c r="Q82" s="515" t="str">
        <f>五年级肺活量得分</f>
        <v/>
      </c>
      <c r="R82" s="512" t="str">
        <f>五年级等级</f>
        <v/>
      </c>
      <c r="S82" s="516" t="str">
        <f>五年级50米跑得分</f>
        <v/>
      </c>
      <c r="T82" s="517" t="str">
        <f>五年级等级</f>
        <v/>
      </c>
      <c r="U82" s="516" t="str">
        <f>五年级坐位体前屈得分</f>
        <v/>
      </c>
      <c r="V82" s="517" t="str">
        <f>五年级等级</f>
        <v/>
      </c>
      <c r="W82" s="516" t="str">
        <f>五年级一分钟跳绳得分</f>
        <v/>
      </c>
      <c r="X82" s="517" t="str">
        <f>五年级等级</f>
        <v/>
      </c>
      <c r="Y82" s="515" t="str">
        <f>五年级仰卧起坐得分</f>
        <v/>
      </c>
      <c r="Z82" s="518" t="str">
        <f>五年级等级</f>
        <v/>
      </c>
      <c r="AA82" s="533" t="str">
        <f>五年级折返跑得分</f>
        <v/>
      </c>
      <c r="AB82" s="515" t="str">
        <f>五年级等级</f>
        <v/>
      </c>
      <c r="AC82" s="533" t="str">
        <f>五年级跳绳附加分</f>
        <v/>
      </c>
      <c r="AD82" s="534" t="str">
        <f>五年级标准分</f>
        <v/>
      </c>
      <c r="AE82" s="534" t="str">
        <f>五年级总分</f>
        <v/>
      </c>
      <c r="AF82" s="517" t="str">
        <f>五年级等级</f>
        <v/>
      </c>
      <c r="AM82" s="452" t="str">
        <f>折返时间</f>
        <v/>
      </c>
    </row>
    <row r="83" spans="1:39">
      <c r="A83" s="476">
        <v>502</v>
      </c>
      <c r="B83" s="477">
        <v>11</v>
      </c>
      <c r="C83" s="478"/>
      <c r="D83" s="471"/>
      <c r="E83" s="472"/>
      <c r="F83" s="473"/>
      <c r="G83" s="480"/>
      <c r="H83" s="475"/>
      <c r="I83" s="501"/>
      <c r="J83" s="502"/>
      <c r="K83" s="495"/>
      <c r="L83" s="503"/>
      <c r="M83" s="504"/>
      <c r="N83" s="505" t="str">
        <f>五年级BMI</f>
        <v/>
      </c>
      <c r="O83" s="499" t="str">
        <f>五年级BMI等级</f>
        <v/>
      </c>
      <c r="P83" s="500" t="str">
        <f>五年级BMI得分</f>
        <v/>
      </c>
      <c r="Q83" s="515" t="str">
        <f>五年级肺活量得分</f>
        <v/>
      </c>
      <c r="R83" s="512" t="str">
        <f>五年级等级</f>
        <v/>
      </c>
      <c r="S83" s="516" t="str">
        <f>五年级50米跑得分</f>
        <v/>
      </c>
      <c r="T83" s="517" t="str">
        <f>五年级等级</f>
        <v/>
      </c>
      <c r="U83" s="516" t="str">
        <f>五年级坐位体前屈得分</f>
        <v/>
      </c>
      <c r="V83" s="517" t="str">
        <f>五年级等级</f>
        <v/>
      </c>
      <c r="W83" s="516" t="str">
        <f>五年级一分钟跳绳得分</f>
        <v/>
      </c>
      <c r="X83" s="517" t="str">
        <f>五年级等级</f>
        <v/>
      </c>
      <c r="Y83" s="515" t="str">
        <f>五年级仰卧起坐得分</f>
        <v/>
      </c>
      <c r="Z83" s="518" t="str">
        <f>五年级等级</f>
        <v/>
      </c>
      <c r="AA83" s="533" t="str">
        <f>五年级折返跑得分</f>
        <v/>
      </c>
      <c r="AB83" s="515" t="str">
        <f>五年级等级</f>
        <v/>
      </c>
      <c r="AC83" s="533" t="str">
        <f>五年级跳绳附加分</f>
        <v/>
      </c>
      <c r="AD83" s="534" t="str">
        <f>五年级标准分</f>
        <v/>
      </c>
      <c r="AE83" s="534" t="str">
        <f>五年级总分</f>
        <v/>
      </c>
      <c r="AF83" s="517" t="str">
        <f>五年级等级</f>
        <v/>
      </c>
      <c r="AM83" s="452" t="str">
        <f>折返时间</f>
        <v/>
      </c>
    </row>
    <row r="84" spans="1:39">
      <c r="A84" s="476">
        <v>502</v>
      </c>
      <c r="B84" s="477">
        <v>12</v>
      </c>
      <c r="C84" s="478"/>
      <c r="D84" s="471"/>
      <c r="E84" s="472"/>
      <c r="F84" s="473"/>
      <c r="G84" s="480"/>
      <c r="H84" s="475"/>
      <c r="I84" s="501"/>
      <c r="J84" s="502"/>
      <c r="K84" s="495"/>
      <c r="L84" s="503"/>
      <c r="M84" s="504"/>
      <c r="N84" s="505" t="str">
        <f>五年级BMI</f>
        <v/>
      </c>
      <c r="O84" s="499" t="str">
        <f>五年级BMI等级</f>
        <v/>
      </c>
      <c r="P84" s="500" t="str">
        <f>五年级BMI得分</f>
        <v/>
      </c>
      <c r="Q84" s="515" t="str">
        <f>五年级肺活量得分</f>
        <v/>
      </c>
      <c r="R84" s="512" t="str">
        <f>五年级等级</f>
        <v/>
      </c>
      <c r="S84" s="516" t="str">
        <f>五年级50米跑得分</f>
        <v/>
      </c>
      <c r="T84" s="517" t="str">
        <f>五年级等级</f>
        <v/>
      </c>
      <c r="U84" s="516" t="str">
        <f>五年级坐位体前屈得分</f>
        <v/>
      </c>
      <c r="V84" s="517" t="str">
        <f>五年级等级</f>
        <v/>
      </c>
      <c r="W84" s="516" t="str">
        <f>五年级一分钟跳绳得分</f>
        <v/>
      </c>
      <c r="X84" s="517" t="str">
        <f>五年级等级</f>
        <v/>
      </c>
      <c r="Y84" s="515" t="str">
        <f>五年级仰卧起坐得分</f>
        <v/>
      </c>
      <c r="Z84" s="518" t="str">
        <f>五年级等级</f>
        <v/>
      </c>
      <c r="AA84" s="533" t="str">
        <f>五年级折返跑得分</f>
        <v/>
      </c>
      <c r="AB84" s="515" t="str">
        <f>五年级等级</f>
        <v/>
      </c>
      <c r="AC84" s="533" t="str">
        <f>五年级跳绳附加分</f>
        <v/>
      </c>
      <c r="AD84" s="534" t="str">
        <f>五年级标准分</f>
        <v/>
      </c>
      <c r="AE84" s="534" t="str">
        <f>五年级总分</f>
        <v/>
      </c>
      <c r="AF84" s="517" t="str">
        <f>五年级等级</f>
        <v/>
      </c>
      <c r="AM84" s="452" t="str">
        <f>折返时间</f>
        <v/>
      </c>
    </row>
    <row r="85" spans="1:39">
      <c r="A85" s="476">
        <v>502</v>
      </c>
      <c r="B85" s="477">
        <v>13</v>
      </c>
      <c r="C85" s="478"/>
      <c r="D85" s="471"/>
      <c r="E85" s="472"/>
      <c r="F85" s="473"/>
      <c r="G85" s="480"/>
      <c r="H85" s="475"/>
      <c r="I85" s="501"/>
      <c r="J85" s="502"/>
      <c r="K85" s="495"/>
      <c r="L85" s="503"/>
      <c r="M85" s="504"/>
      <c r="N85" s="505" t="str">
        <f>五年级BMI</f>
        <v/>
      </c>
      <c r="O85" s="499" t="str">
        <f>五年级BMI等级</f>
        <v/>
      </c>
      <c r="P85" s="500" t="str">
        <f>五年级BMI得分</f>
        <v/>
      </c>
      <c r="Q85" s="515" t="str">
        <f>五年级肺活量得分</f>
        <v/>
      </c>
      <c r="R85" s="512" t="str">
        <f>五年级等级</f>
        <v/>
      </c>
      <c r="S85" s="516" t="str">
        <f>五年级50米跑得分</f>
        <v/>
      </c>
      <c r="T85" s="517" t="str">
        <f>五年级等级</f>
        <v/>
      </c>
      <c r="U85" s="516" t="str">
        <f>五年级坐位体前屈得分</f>
        <v/>
      </c>
      <c r="V85" s="517" t="str">
        <f>五年级等级</f>
        <v/>
      </c>
      <c r="W85" s="516" t="str">
        <f>五年级一分钟跳绳得分</f>
        <v/>
      </c>
      <c r="X85" s="517" t="str">
        <f>五年级等级</f>
        <v/>
      </c>
      <c r="Y85" s="515" t="str">
        <f>五年级仰卧起坐得分</f>
        <v/>
      </c>
      <c r="Z85" s="518" t="str">
        <f>五年级等级</f>
        <v/>
      </c>
      <c r="AA85" s="533" t="str">
        <f>五年级折返跑得分</f>
        <v/>
      </c>
      <c r="AB85" s="515" t="str">
        <f>五年级等级</f>
        <v/>
      </c>
      <c r="AC85" s="533" t="str">
        <f>五年级跳绳附加分</f>
        <v/>
      </c>
      <c r="AD85" s="534" t="str">
        <f>五年级标准分</f>
        <v/>
      </c>
      <c r="AE85" s="534" t="str">
        <f>五年级总分</f>
        <v/>
      </c>
      <c r="AF85" s="517" t="str">
        <f>五年级等级</f>
        <v/>
      </c>
      <c r="AM85" s="452" t="str">
        <f>折返时间</f>
        <v/>
      </c>
    </row>
    <row r="86" spans="1:39">
      <c r="A86" s="476">
        <v>502</v>
      </c>
      <c r="B86" s="477">
        <v>14</v>
      </c>
      <c r="C86" s="478"/>
      <c r="D86" s="471"/>
      <c r="E86" s="472"/>
      <c r="F86" s="473"/>
      <c r="G86" s="480"/>
      <c r="H86" s="475"/>
      <c r="I86" s="501"/>
      <c r="J86" s="502"/>
      <c r="K86" s="495"/>
      <c r="L86" s="503"/>
      <c r="M86" s="504"/>
      <c r="N86" s="505" t="str">
        <f>五年级BMI</f>
        <v/>
      </c>
      <c r="O86" s="499" t="str">
        <f>五年级BMI等级</f>
        <v/>
      </c>
      <c r="P86" s="500" t="str">
        <f>五年级BMI得分</f>
        <v/>
      </c>
      <c r="Q86" s="515" t="str">
        <f>五年级肺活量得分</f>
        <v/>
      </c>
      <c r="R86" s="512" t="str">
        <f>五年级等级</f>
        <v/>
      </c>
      <c r="S86" s="516" t="str">
        <f>五年级50米跑得分</f>
        <v/>
      </c>
      <c r="T86" s="517" t="str">
        <f>五年级等级</f>
        <v/>
      </c>
      <c r="U86" s="516" t="str">
        <f>五年级坐位体前屈得分</f>
        <v/>
      </c>
      <c r="V86" s="517" t="str">
        <f>五年级等级</f>
        <v/>
      </c>
      <c r="W86" s="516" t="str">
        <f>五年级一分钟跳绳得分</f>
        <v/>
      </c>
      <c r="X86" s="517" t="str">
        <f>五年级等级</f>
        <v/>
      </c>
      <c r="Y86" s="515" t="str">
        <f>五年级仰卧起坐得分</f>
        <v/>
      </c>
      <c r="Z86" s="518" t="str">
        <f>五年级等级</f>
        <v/>
      </c>
      <c r="AA86" s="533" t="str">
        <f>五年级折返跑得分</f>
        <v/>
      </c>
      <c r="AB86" s="515" t="str">
        <f>五年级等级</f>
        <v/>
      </c>
      <c r="AC86" s="533" t="str">
        <f>五年级跳绳附加分</f>
        <v/>
      </c>
      <c r="AD86" s="534" t="str">
        <f>五年级标准分</f>
        <v/>
      </c>
      <c r="AE86" s="534" t="str">
        <f>五年级总分</f>
        <v/>
      </c>
      <c r="AF86" s="517" t="str">
        <f>五年级等级</f>
        <v/>
      </c>
      <c r="AM86" s="452" t="str">
        <f>折返时间</f>
        <v/>
      </c>
    </row>
    <row r="87" spans="1:39">
      <c r="A87" s="476">
        <v>502</v>
      </c>
      <c r="B87" s="477">
        <v>15</v>
      </c>
      <c r="C87" s="478"/>
      <c r="D87" s="471"/>
      <c r="E87" s="472"/>
      <c r="F87" s="473"/>
      <c r="G87" s="480"/>
      <c r="H87" s="475"/>
      <c r="I87" s="501"/>
      <c r="J87" s="502"/>
      <c r="K87" s="495"/>
      <c r="L87" s="503"/>
      <c r="M87" s="504"/>
      <c r="N87" s="505" t="str">
        <f>五年级BMI</f>
        <v/>
      </c>
      <c r="O87" s="499" t="str">
        <f>五年级BMI等级</f>
        <v/>
      </c>
      <c r="P87" s="500" t="str">
        <f>五年级BMI得分</f>
        <v/>
      </c>
      <c r="Q87" s="515" t="str">
        <f>五年级肺活量得分</f>
        <v/>
      </c>
      <c r="R87" s="512" t="str">
        <f>五年级等级</f>
        <v/>
      </c>
      <c r="S87" s="516" t="str">
        <f>五年级50米跑得分</f>
        <v/>
      </c>
      <c r="T87" s="517" t="str">
        <f>五年级等级</f>
        <v/>
      </c>
      <c r="U87" s="516" t="str">
        <f>五年级坐位体前屈得分</f>
        <v/>
      </c>
      <c r="V87" s="517" t="str">
        <f>五年级等级</f>
        <v/>
      </c>
      <c r="W87" s="516" t="str">
        <f>五年级一分钟跳绳得分</f>
        <v/>
      </c>
      <c r="X87" s="517" t="str">
        <f>五年级等级</f>
        <v/>
      </c>
      <c r="Y87" s="515" t="str">
        <f>五年级仰卧起坐得分</f>
        <v/>
      </c>
      <c r="Z87" s="518" t="str">
        <f>五年级等级</f>
        <v/>
      </c>
      <c r="AA87" s="533" t="str">
        <f>五年级折返跑得分</f>
        <v/>
      </c>
      <c r="AB87" s="515" t="str">
        <f>五年级等级</f>
        <v/>
      </c>
      <c r="AC87" s="533" t="str">
        <f>五年级跳绳附加分</f>
        <v/>
      </c>
      <c r="AD87" s="534" t="str">
        <f>五年级标准分</f>
        <v/>
      </c>
      <c r="AE87" s="534" t="str">
        <f>五年级总分</f>
        <v/>
      </c>
      <c r="AF87" s="517" t="str">
        <f>五年级等级</f>
        <v/>
      </c>
      <c r="AM87" s="452" t="str">
        <f>折返时间</f>
        <v/>
      </c>
    </row>
    <row r="88" spans="1:39">
      <c r="A88" s="476">
        <v>502</v>
      </c>
      <c r="B88" s="477">
        <v>16</v>
      </c>
      <c r="C88" s="478"/>
      <c r="D88" s="471"/>
      <c r="E88" s="478"/>
      <c r="F88" s="473"/>
      <c r="G88" s="480"/>
      <c r="H88" s="475"/>
      <c r="I88" s="501"/>
      <c r="J88" s="502"/>
      <c r="K88" s="502"/>
      <c r="L88" s="503"/>
      <c r="M88" s="504"/>
      <c r="N88" s="505" t="str">
        <f>五年级BMI</f>
        <v/>
      </c>
      <c r="O88" s="499" t="str">
        <f>五年级BMI等级</f>
        <v/>
      </c>
      <c r="P88" s="500" t="str">
        <f>五年级BMI得分</f>
        <v/>
      </c>
      <c r="Q88" s="515" t="str">
        <f>五年级肺活量得分</f>
        <v/>
      </c>
      <c r="R88" s="512" t="str">
        <f>五年级等级</f>
        <v/>
      </c>
      <c r="S88" s="516" t="str">
        <f>五年级50米跑得分</f>
        <v/>
      </c>
      <c r="T88" s="517" t="str">
        <f>五年级等级</f>
        <v/>
      </c>
      <c r="U88" s="516" t="str">
        <f>五年级坐位体前屈得分</f>
        <v/>
      </c>
      <c r="V88" s="517" t="str">
        <f>五年级等级</f>
        <v/>
      </c>
      <c r="W88" s="516" t="str">
        <f>五年级一分钟跳绳得分</f>
        <v/>
      </c>
      <c r="X88" s="517" t="str">
        <f>五年级等级</f>
        <v/>
      </c>
      <c r="Y88" s="515" t="str">
        <f>五年级仰卧起坐得分</f>
        <v/>
      </c>
      <c r="Z88" s="518" t="str">
        <f>五年级等级</f>
        <v/>
      </c>
      <c r="AA88" s="533" t="str">
        <f>五年级折返跑得分</f>
        <v/>
      </c>
      <c r="AB88" s="515" t="str">
        <f>五年级等级</f>
        <v/>
      </c>
      <c r="AC88" s="533" t="str">
        <f>五年级跳绳附加分</f>
        <v/>
      </c>
      <c r="AD88" s="534" t="str">
        <f>五年级标准分</f>
        <v/>
      </c>
      <c r="AE88" s="534" t="str">
        <f>五年级总分</f>
        <v/>
      </c>
      <c r="AF88" s="517" t="str">
        <f>五年级等级</f>
        <v/>
      </c>
      <c r="AM88" s="452" t="str">
        <f>折返时间</f>
        <v/>
      </c>
    </row>
    <row r="89" spans="1:39">
      <c r="A89" s="476">
        <v>502</v>
      </c>
      <c r="B89" s="477">
        <v>17</v>
      </c>
      <c r="C89" s="478"/>
      <c r="D89" s="471"/>
      <c r="E89" s="478"/>
      <c r="F89" s="473"/>
      <c r="G89" s="480"/>
      <c r="H89" s="475"/>
      <c r="I89" s="501"/>
      <c r="J89" s="502"/>
      <c r="K89" s="502"/>
      <c r="L89" s="503"/>
      <c r="M89" s="504"/>
      <c r="N89" s="505" t="str">
        <f>五年级BMI</f>
        <v/>
      </c>
      <c r="O89" s="499" t="str">
        <f>五年级BMI等级</f>
        <v/>
      </c>
      <c r="P89" s="500" t="str">
        <f>五年级BMI得分</f>
        <v/>
      </c>
      <c r="Q89" s="515" t="str">
        <f>五年级肺活量得分</f>
        <v/>
      </c>
      <c r="R89" s="512" t="str">
        <f>五年级等级</f>
        <v/>
      </c>
      <c r="S89" s="516" t="str">
        <f>五年级50米跑得分</f>
        <v/>
      </c>
      <c r="T89" s="517" t="str">
        <f>五年级等级</f>
        <v/>
      </c>
      <c r="U89" s="516" t="str">
        <f>五年级坐位体前屈得分</f>
        <v/>
      </c>
      <c r="V89" s="517" t="str">
        <f>五年级等级</f>
        <v/>
      </c>
      <c r="W89" s="516" t="str">
        <f>五年级一分钟跳绳得分</f>
        <v/>
      </c>
      <c r="X89" s="517" t="str">
        <f>五年级等级</f>
        <v/>
      </c>
      <c r="Y89" s="515" t="str">
        <f>五年级仰卧起坐得分</f>
        <v/>
      </c>
      <c r="Z89" s="518" t="str">
        <f>五年级等级</f>
        <v/>
      </c>
      <c r="AA89" s="533" t="str">
        <f>五年级折返跑得分</f>
        <v/>
      </c>
      <c r="AB89" s="515" t="str">
        <f>五年级等级</f>
        <v/>
      </c>
      <c r="AC89" s="533" t="str">
        <f>五年级跳绳附加分</f>
        <v/>
      </c>
      <c r="AD89" s="534" t="str">
        <f>五年级标准分</f>
        <v/>
      </c>
      <c r="AE89" s="534" t="str">
        <f>五年级总分</f>
        <v/>
      </c>
      <c r="AF89" s="517" t="str">
        <f>五年级等级</f>
        <v/>
      </c>
      <c r="AM89" s="452" t="str">
        <f>折返时间</f>
        <v/>
      </c>
    </row>
    <row r="90" spans="1:39">
      <c r="A90" s="476">
        <v>502</v>
      </c>
      <c r="B90" s="477">
        <v>18</v>
      </c>
      <c r="C90" s="478"/>
      <c r="D90" s="471"/>
      <c r="E90" s="478"/>
      <c r="F90" s="473"/>
      <c r="G90" s="480"/>
      <c r="H90" s="475"/>
      <c r="I90" s="501"/>
      <c r="J90" s="502"/>
      <c r="K90" s="502"/>
      <c r="L90" s="503"/>
      <c r="M90" s="504"/>
      <c r="N90" s="505" t="str">
        <f>五年级BMI</f>
        <v/>
      </c>
      <c r="O90" s="499" t="str">
        <f>五年级BMI等级</f>
        <v/>
      </c>
      <c r="P90" s="500" t="str">
        <f>五年级BMI得分</f>
        <v/>
      </c>
      <c r="Q90" s="515" t="str">
        <f>五年级肺活量得分</f>
        <v/>
      </c>
      <c r="R90" s="512" t="str">
        <f>五年级等级</f>
        <v/>
      </c>
      <c r="S90" s="516" t="str">
        <f>五年级50米跑得分</f>
        <v/>
      </c>
      <c r="T90" s="517" t="str">
        <f>五年级等级</f>
        <v/>
      </c>
      <c r="U90" s="516" t="str">
        <f>五年级坐位体前屈得分</f>
        <v/>
      </c>
      <c r="V90" s="517" t="str">
        <f>五年级等级</f>
        <v/>
      </c>
      <c r="W90" s="516" t="str">
        <f>五年级一分钟跳绳得分</f>
        <v/>
      </c>
      <c r="X90" s="517" t="str">
        <f>五年级等级</f>
        <v/>
      </c>
      <c r="Y90" s="515" t="str">
        <f>五年级仰卧起坐得分</f>
        <v/>
      </c>
      <c r="Z90" s="518" t="str">
        <f>五年级等级</f>
        <v/>
      </c>
      <c r="AA90" s="533" t="str">
        <f>五年级折返跑得分</f>
        <v/>
      </c>
      <c r="AB90" s="515" t="str">
        <f>五年级等级</f>
        <v/>
      </c>
      <c r="AC90" s="533" t="str">
        <f>五年级跳绳附加分</f>
        <v/>
      </c>
      <c r="AD90" s="534" t="str">
        <f>五年级标准分</f>
        <v/>
      </c>
      <c r="AE90" s="534" t="str">
        <f>五年级总分</f>
        <v/>
      </c>
      <c r="AF90" s="517" t="str">
        <f>五年级等级</f>
        <v/>
      </c>
      <c r="AM90" s="452" t="str">
        <f>折返时间</f>
        <v/>
      </c>
    </row>
    <row r="91" spans="1:39">
      <c r="A91" s="476">
        <v>502</v>
      </c>
      <c r="B91" s="477">
        <v>19</v>
      </c>
      <c r="C91" s="478"/>
      <c r="D91" s="471"/>
      <c r="E91" s="478"/>
      <c r="F91" s="473"/>
      <c r="G91" s="474"/>
      <c r="H91" s="475"/>
      <c r="I91" s="501"/>
      <c r="J91" s="502"/>
      <c r="K91" s="502"/>
      <c r="L91" s="503"/>
      <c r="M91" s="504"/>
      <c r="N91" s="505" t="str">
        <f>五年级BMI</f>
        <v/>
      </c>
      <c r="O91" s="499" t="str">
        <f>五年级BMI等级</f>
        <v/>
      </c>
      <c r="P91" s="500" t="str">
        <f>五年级BMI得分</f>
        <v/>
      </c>
      <c r="Q91" s="515" t="str">
        <f>五年级肺活量得分</f>
        <v/>
      </c>
      <c r="R91" s="512" t="str">
        <f>五年级等级</f>
        <v/>
      </c>
      <c r="S91" s="516" t="str">
        <f>五年级50米跑得分</f>
        <v/>
      </c>
      <c r="T91" s="517" t="str">
        <f>五年级等级</f>
        <v/>
      </c>
      <c r="U91" s="516" t="str">
        <f>五年级坐位体前屈得分</f>
        <v/>
      </c>
      <c r="V91" s="517" t="str">
        <f>五年级等级</f>
        <v/>
      </c>
      <c r="W91" s="516" t="str">
        <f>五年级一分钟跳绳得分</f>
        <v/>
      </c>
      <c r="X91" s="517" t="str">
        <f>五年级等级</f>
        <v/>
      </c>
      <c r="Y91" s="515" t="str">
        <f>五年级仰卧起坐得分</f>
        <v/>
      </c>
      <c r="Z91" s="518" t="str">
        <f>五年级等级</f>
        <v/>
      </c>
      <c r="AA91" s="533" t="str">
        <f>五年级折返跑得分</f>
        <v/>
      </c>
      <c r="AB91" s="515" t="str">
        <f>五年级等级</f>
        <v/>
      </c>
      <c r="AC91" s="533" t="str">
        <f>五年级跳绳附加分</f>
        <v/>
      </c>
      <c r="AD91" s="534" t="str">
        <f>五年级标准分</f>
        <v/>
      </c>
      <c r="AE91" s="534" t="str">
        <f>五年级总分</f>
        <v/>
      </c>
      <c r="AF91" s="517" t="str">
        <f>五年级等级</f>
        <v/>
      </c>
      <c r="AM91" s="452" t="str">
        <f>折返时间</f>
        <v/>
      </c>
    </row>
    <row r="92" spans="1:39">
      <c r="A92" s="476">
        <v>502</v>
      </c>
      <c r="B92" s="477">
        <v>20</v>
      </c>
      <c r="C92" s="478"/>
      <c r="D92" s="471"/>
      <c r="E92" s="478"/>
      <c r="F92" s="473"/>
      <c r="G92" s="474"/>
      <c r="H92" s="475"/>
      <c r="I92" s="501"/>
      <c r="J92" s="502"/>
      <c r="K92" s="502"/>
      <c r="L92" s="503"/>
      <c r="M92" s="504"/>
      <c r="N92" s="505" t="str">
        <f>五年级BMI</f>
        <v/>
      </c>
      <c r="O92" s="499" t="str">
        <f>五年级BMI等级</f>
        <v/>
      </c>
      <c r="P92" s="500" t="str">
        <f>五年级BMI得分</f>
        <v/>
      </c>
      <c r="Q92" s="515" t="str">
        <f>五年级肺活量得分</f>
        <v/>
      </c>
      <c r="R92" s="512" t="str">
        <f>五年级等级</f>
        <v/>
      </c>
      <c r="S92" s="516" t="str">
        <f>五年级50米跑得分</f>
        <v/>
      </c>
      <c r="T92" s="517" t="str">
        <f>五年级等级</f>
        <v/>
      </c>
      <c r="U92" s="516" t="str">
        <f>五年级坐位体前屈得分</f>
        <v/>
      </c>
      <c r="V92" s="517" t="str">
        <f>五年级等级</f>
        <v/>
      </c>
      <c r="W92" s="516" t="str">
        <f>五年级一分钟跳绳得分</f>
        <v/>
      </c>
      <c r="X92" s="517" t="str">
        <f>五年级等级</f>
        <v/>
      </c>
      <c r="Y92" s="515" t="str">
        <f>五年级仰卧起坐得分</f>
        <v/>
      </c>
      <c r="Z92" s="518" t="str">
        <f>五年级等级</f>
        <v/>
      </c>
      <c r="AA92" s="533" t="str">
        <f>五年级折返跑得分</f>
        <v/>
      </c>
      <c r="AB92" s="515" t="str">
        <f>五年级等级</f>
        <v/>
      </c>
      <c r="AC92" s="533" t="str">
        <f>五年级跳绳附加分</f>
        <v/>
      </c>
      <c r="AD92" s="534" t="str">
        <f>五年级标准分</f>
        <v/>
      </c>
      <c r="AE92" s="534" t="str">
        <f>五年级总分</f>
        <v/>
      </c>
      <c r="AF92" s="517" t="str">
        <f>五年级等级</f>
        <v/>
      </c>
      <c r="AM92" s="452" t="str">
        <f>折返时间</f>
        <v/>
      </c>
    </row>
    <row r="93" spans="1:39">
      <c r="A93" s="476">
        <v>502</v>
      </c>
      <c r="B93" s="477">
        <v>21</v>
      </c>
      <c r="C93" s="478"/>
      <c r="D93" s="471"/>
      <c r="E93" s="478"/>
      <c r="F93" s="473"/>
      <c r="G93" s="480"/>
      <c r="H93" s="475"/>
      <c r="I93" s="501"/>
      <c r="J93" s="502"/>
      <c r="K93" s="502"/>
      <c r="L93" s="503"/>
      <c r="M93" s="504"/>
      <c r="N93" s="505" t="str">
        <f>五年级BMI</f>
        <v/>
      </c>
      <c r="O93" s="499" t="str">
        <f>五年级BMI等级</f>
        <v/>
      </c>
      <c r="P93" s="500" t="str">
        <f>五年级BMI得分</f>
        <v/>
      </c>
      <c r="Q93" s="515" t="str">
        <f>五年级肺活量得分</f>
        <v/>
      </c>
      <c r="R93" s="512" t="str">
        <f>五年级等级</f>
        <v/>
      </c>
      <c r="S93" s="516" t="str">
        <f>五年级50米跑得分</f>
        <v/>
      </c>
      <c r="T93" s="517" t="str">
        <f>五年级等级</f>
        <v/>
      </c>
      <c r="U93" s="516" t="str">
        <f>五年级坐位体前屈得分</f>
        <v/>
      </c>
      <c r="V93" s="517" t="str">
        <f>五年级等级</f>
        <v/>
      </c>
      <c r="W93" s="516" t="str">
        <f>五年级一分钟跳绳得分</f>
        <v/>
      </c>
      <c r="X93" s="517" t="str">
        <f>五年级等级</f>
        <v/>
      </c>
      <c r="Y93" s="515" t="str">
        <f>五年级仰卧起坐得分</f>
        <v/>
      </c>
      <c r="Z93" s="518" t="str">
        <f>五年级等级</f>
        <v/>
      </c>
      <c r="AA93" s="533" t="str">
        <f>五年级折返跑得分</f>
        <v/>
      </c>
      <c r="AB93" s="515" t="str">
        <f>五年级等级</f>
        <v/>
      </c>
      <c r="AC93" s="533" t="str">
        <f>五年级跳绳附加分</f>
        <v/>
      </c>
      <c r="AD93" s="534" t="str">
        <f>五年级标准分</f>
        <v/>
      </c>
      <c r="AE93" s="534" t="str">
        <f>五年级总分</f>
        <v/>
      </c>
      <c r="AF93" s="517" t="str">
        <f>五年级等级</f>
        <v/>
      </c>
      <c r="AM93" s="452" t="str">
        <f>折返时间</f>
        <v/>
      </c>
    </row>
    <row r="94" spans="1:39">
      <c r="A94" s="476">
        <v>502</v>
      </c>
      <c r="B94" s="477">
        <v>22</v>
      </c>
      <c r="C94" s="478"/>
      <c r="D94" s="471"/>
      <c r="E94" s="478"/>
      <c r="F94" s="473"/>
      <c r="G94" s="480"/>
      <c r="H94" s="475"/>
      <c r="I94" s="501"/>
      <c r="J94" s="502"/>
      <c r="K94" s="502"/>
      <c r="L94" s="503"/>
      <c r="M94" s="504"/>
      <c r="N94" s="505" t="str">
        <f>五年级BMI</f>
        <v/>
      </c>
      <c r="O94" s="499" t="str">
        <f>五年级BMI等级</f>
        <v/>
      </c>
      <c r="P94" s="500" t="str">
        <f>五年级BMI得分</f>
        <v/>
      </c>
      <c r="Q94" s="515" t="str">
        <f>五年级肺活量得分</f>
        <v/>
      </c>
      <c r="R94" s="512" t="str">
        <f>五年级等级</f>
        <v/>
      </c>
      <c r="S94" s="516" t="str">
        <f>五年级50米跑得分</f>
        <v/>
      </c>
      <c r="T94" s="517" t="str">
        <f>五年级等级</f>
        <v/>
      </c>
      <c r="U94" s="516" t="str">
        <f>五年级坐位体前屈得分</f>
        <v/>
      </c>
      <c r="V94" s="517" t="str">
        <f>五年级等级</f>
        <v/>
      </c>
      <c r="W94" s="516" t="str">
        <f>五年级一分钟跳绳得分</f>
        <v/>
      </c>
      <c r="X94" s="517" t="str">
        <f>五年级等级</f>
        <v/>
      </c>
      <c r="Y94" s="515" t="str">
        <f>五年级仰卧起坐得分</f>
        <v/>
      </c>
      <c r="Z94" s="518" t="str">
        <f>五年级等级</f>
        <v/>
      </c>
      <c r="AA94" s="533" t="str">
        <f>五年级折返跑得分</f>
        <v/>
      </c>
      <c r="AB94" s="515" t="str">
        <f>五年级等级</f>
        <v/>
      </c>
      <c r="AC94" s="533" t="str">
        <f>五年级跳绳附加分</f>
        <v/>
      </c>
      <c r="AD94" s="534" t="str">
        <f>五年级标准分</f>
        <v/>
      </c>
      <c r="AE94" s="534" t="str">
        <f>五年级总分</f>
        <v/>
      </c>
      <c r="AF94" s="517" t="str">
        <f>五年级等级</f>
        <v/>
      </c>
      <c r="AM94" s="452" t="str">
        <f>折返时间</f>
        <v/>
      </c>
    </row>
    <row r="95" spans="1:39">
      <c r="A95" s="476">
        <v>502</v>
      </c>
      <c r="B95" s="477">
        <v>23</v>
      </c>
      <c r="C95" s="478"/>
      <c r="D95" s="471"/>
      <c r="E95" s="478"/>
      <c r="F95" s="473"/>
      <c r="G95" s="480"/>
      <c r="H95" s="475"/>
      <c r="I95" s="501"/>
      <c r="J95" s="502"/>
      <c r="K95" s="502"/>
      <c r="L95" s="503"/>
      <c r="M95" s="504"/>
      <c r="N95" s="505" t="str">
        <f>五年级BMI</f>
        <v/>
      </c>
      <c r="O95" s="499" t="str">
        <f>五年级BMI等级</f>
        <v/>
      </c>
      <c r="P95" s="500" t="str">
        <f>五年级BMI得分</f>
        <v/>
      </c>
      <c r="Q95" s="515" t="str">
        <f>五年级肺活量得分</f>
        <v/>
      </c>
      <c r="R95" s="512" t="str">
        <f>五年级等级</f>
        <v/>
      </c>
      <c r="S95" s="516" t="str">
        <f>五年级50米跑得分</f>
        <v/>
      </c>
      <c r="T95" s="517" t="str">
        <f>五年级等级</f>
        <v/>
      </c>
      <c r="U95" s="516" t="str">
        <f>五年级坐位体前屈得分</f>
        <v/>
      </c>
      <c r="V95" s="517" t="str">
        <f>五年级等级</f>
        <v/>
      </c>
      <c r="W95" s="516" t="str">
        <f>五年级一分钟跳绳得分</f>
        <v/>
      </c>
      <c r="X95" s="517" t="str">
        <f>五年级等级</f>
        <v/>
      </c>
      <c r="Y95" s="515" t="str">
        <f>五年级仰卧起坐得分</f>
        <v/>
      </c>
      <c r="Z95" s="518" t="str">
        <f>五年级等级</f>
        <v/>
      </c>
      <c r="AA95" s="533" t="str">
        <f>五年级折返跑得分</f>
        <v/>
      </c>
      <c r="AB95" s="515" t="str">
        <f>五年级等级</f>
        <v/>
      </c>
      <c r="AC95" s="533" t="str">
        <f>五年级跳绳附加分</f>
        <v/>
      </c>
      <c r="AD95" s="534" t="str">
        <f>五年级标准分</f>
        <v/>
      </c>
      <c r="AE95" s="534" t="str">
        <f>五年级总分</f>
        <v/>
      </c>
      <c r="AF95" s="517" t="str">
        <f>五年级等级</f>
        <v/>
      </c>
      <c r="AM95" s="452" t="str">
        <f>折返时间</f>
        <v/>
      </c>
    </row>
    <row r="96" spans="1:39">
      <c r="A96" s="476">
        <v>502</v>
      </c>
      <c r="B96" s="477">
        <v>24</v>
      </c>
      <c r="C96" s="478"/>
      <c r="D96" s="471"/>
      <c r="E96" s="478"/>
      <c r="F96" s="473"/>
      <c r="G96" s="480"/>
      <c r="H96" s="475"/>
      <c r="I96" s="501"/>
      <c r="J96" s="502"/>
      <c r="K96" s="502"/>
      <c r="L96" s="503"/>
      <c r="M96" s="504"/>
      <c r="N96" s="505" t="str">
        <f>五年级BMI</f>
        <v/>
      </c>
      <c r="O96" s="499" t="str">
        <f>五年级BMI等级</f>
        <v/>
      </c>
      <c r="P96" s="500" t="str">
        <f>五年级BMI得分</f>
        <v/>
      </c>
      <c r="Q96" s="515" t="str">
        <f>五年级肺活量得分</f>
        <v/>
      </c>
      <c r="R96" s="512" t="str">
        <f>五年级等级</f>
        <v/>
      </c>
      <c r="S96" s="516" t="str">
        <f>五年级50米跑得分</f>
        <v/>
      </c>
      <c r="T96" s="517" t="str">
        <f>五年级等级</f>
        <v/>
      </c>
      <c r="U96" s="516" t="str">
        <f>五年级坐位体前屈得分</f>
        <v/>
      </c>
      <c r="V96" s="517" t="str">
        <f>五年级等级</f>
        <v/>
      </c>
      <c r="W96" s="516" t="str">
        <f>五年级一分钟跳绳得分</f>
        <v/>
      </c>
      <c r="X96" s="517" t="str">
        <f>五年级等级</f>
        <v/>
      </c>
      <c r="Y96" s="515" t="str">
        <f>五年级仰卧起坐得分</f>
        <v/>
      </c>
      <c r="Z96" s="518" t="str">
        <f>五年级等级</f>
        <v/>
      </c>
      <c r="AA96" s="533" t="str">
        <f>五年级折返跑得分</f>
        <v/>
      </c>
      <c r="AB96" s="515" t="str">
        <f>五年级等级</f>
        <v/>
      </c>
      <c r="AC96" s="533" t="str">
        <f>五年级跳绳附加分</f>
        <v/>
      </c>
      <c r="AD96" s="534" t="str">
        <f>五年级标准分</f>
        <v/>
      </c>
      <c r="AE96" s="534" t="str">
        <f>五年级总分</f>
        <v/>
      </c>
      <c r="AF96" s="517" t="str">
        <f>五年级等级</f>
        <v/>
      </c>
      <c r="AM96" s="452" t="str">
        <f>折返时间</f>
        <v/>
      </c>
    </row>
    <row r="97" spans="1:39">
      <c r="A97" s="476">
        <v>502</v>
      </c>
      <c r="B97" s="477">
        <v>25</v>
      </c>
      <c r="C97" s="478"/>
      <c r="D97" s="471"/>
      <c r="E97" s="478"/>
      <c r="F97" s="473"/>
      <c r="G97" s="480"/>
      <c r="H97" s="475"/>
      <c r="I97" s="501"/>
      <c r="J97" s="502"/>
      <c r="K97" s="502"/>
      <c r="L97" s="503"/>
      <c r="M97" s="504"/>
      <c r="N97" s="505" t="str">
        <f>五年级BMI</f>
        <v/>
      </c>
      <c r="O97" s="499" t="str">
        <f>五年级BMI等级</f>
        <v/>
      </c>
      <c r="P97" s="500" t="str">
        <f>五年级BMI得分</f>
        <v/>
      </c>
      <c r="Q97" s="515" t="str">
        <f>五年级肺活量得分</f>
        <v/>
      </c>
      <c r="R97" s="512" t="str">
        <f>五年级等级</f>
        <v/>
      </c>
      <c r="S97" s="516" t="str">
        <f>五年级50米跑得分</f>
        <v/>
      </c>
      <c r="T97" s="517" t="str">
        <f>五年级等级</f>
        <v/>
      </c>
      <c r="U97" s="516" t="str">
        <f>五年级坐位体前屈得分</f>
        <v/>
      </c>
      <c r="V97" s="517" t="str">
        <f>五年级等级</f>
        <v/>
      </c>
      <c r="W97" s="516" t="str">
        <f>五年级一分钟跳绳得分</f>
        <v/>
      </c>
      <c r="X97" s="517" t="str">
        <f>五年级等级</f>
        <v/>
      </c>
      <c r="Y97" s="515" t="str">
        <f>五年级仰卧起坐得分</f>
        <v/>
      </c>
      <c r="Z97" s="518" t="str">
        <f>五年级等级</f>
        <v/>
      </c>
      <c r="AA97" s="533" t="str">
        <f>五年级折返跑得分</f>
        <v/>
      </c>
      <c r="AB97" s="515" t="str">
        <f>五年级等级</f>
        <v/>
      </c>
      <c r="AC97" s="533" t="str">
        <f>五年级跳绳附加分</f>
        <v/>
      </c>
      <c r="AD97" s="534" t="str">
        <f>五年级标准分</f>
        <v/>
      </c>
      <c r="AE97" s="534" t="str">
        <f>五年级总分</f>
        <v/>
      </c>
      <c r="AF97" s="517" t="str">
        <f>五年级等级</f>
        <v/>
      </c>
      <c r="AM97" s="452" t="str">
        <f>折返时间</f>
        <v/>
      </c>
    </row>
    <row r="98" spans="1:39">
      <c r="A98" s="476">
        <v>502</v>
      </c>
      <c r="B98" s="477">
        <v>26</v>
      </c>
      <c r="C98" s="478"/>
      <c r="D98" s="471"/>
      <c r="E98" s="478"/>
      <c r="F98" s="473"/>
      <c r="G98" s="480"/>
      <c r="H98" s="475"/>
      <c r="I98" s="501"/>
      <c r="J98" s="502"/>
      <c r="K98" s="502"/>
      <c r="L98" s="503"/>
      <c r="M98" s="504"/>
      <c r="N98" s="505" t="str">
        <f>五年级BMI</f>
        <v/>
      </c>
      <c r="O98" s="499" t="str">
        <f>五年级BMI等级</f>
        <v/>
      </c>
      <c r="P98" s="500" t="str">
        <f>五年级BMI得分</f>
        <v/>
      </c>
      <c r="Q98" s="515" t="str">
        <f>五年级肺活量得分</f>
        <v/>
      </c>
      <c r="R98" s="512" t="str">
        <f>五年级等级</f>
        <v/>
      </c>
      <c r="S98" s="516" t="str">
        <f>五年级50米跑得分</f>
        <v/>
      </c>
      <c r="T98" s="517" t="str">
        <f>五年级等级</f>
        <v/>
      </c>
      <c r="U98" s="516" t="str">
        <f>五年级坐位体前屈得分</f>
        <v/>
      </c>
      <c r="V98" s="517" t="str">
        <f>五年级等级</f>
        <v/>
      </c>
      <c r="W98" s="516" t="str">
        <f>五年级一分钟跳绳得分</f>
        <v/>
      </c>
      <c r="X98" s="517" t="str">
        <f>五年级等级</f>
        <v/>
      </c>
      <c r="Y98" s="515" t="str">
        <f>五年级仰卧起坐得分</f>
        <v/>
      </c>
      <c r="Z98" s="518" t="str">
        <f>五年级等级</f>
        <v/>
      </c>
      <c r="AA98" s="533" t="str">
        <f>五年级折返跑得分</f>
        <v/>
      </c>
      <c r="AB98" s="515" t="str">
        <f>五年级等级</f>
        <v/>
      </c>
      <c r="AC98" s="533" t="str">
        <f>五年级跳绳附加分</f>
        <v/>
      </c>
      <c r="AD98" s="534" t="str">
        <f>五年级标准分</f>
        <v/>
      </c>
      <c r="AE98" s="534" t="str">
        <f>五年级总分</f>
        <v/>
      </c>
      <c r="AF98" s="517" t="str">
        <f>五年级等级</f>
        <v/>
      </c>
      <c r="AM98" s="452" t="str">
        <f>折返时间</f>
        <v/>
      </c>
    </row>
    <row r="99" spans="1:39">
      <c r="A99" s="476">
        <v>502</v>
      </c>
      <c r="B99" s="477">
        <v>27</v>
      </c>
      <c r="C99" s="478"/>
      <c r="D99" s="471"/>
      <c r="E99" s="478"/>
      <c r="F99" s="473"/>
      <c r="G99" s="480"/>
      <c r="H99" s="475"/>
      <c r="I99" s="501"/>
      <c r="J99" s="502"/>
      <c r="K99" s="502"/>
      <c r="L99" s="503"/>
      <c r="M99" s="504"/>
      <c r="N99" s="505" t="str">
        <f>五年级BMI</f>
        <v/>
      </c>
      <c r="O99" s="499" t="str">
        <f>五年级BMI等级</f>
        <v/>
      </c>
      <c r="P99" s="500" t="str">
        <f>五年级BMI得分</f>
        <v/>
      </c>
      <c r="Q99" s="515" t="str">
        <f>五年级肺活量得分</f>
        <v/>
      </c>
      <c r="R99" s="512" t="str">
        <f>五年级等级</f>
        <v/>
      </c>
      <c r="S99" s="516" t="str">
        <f>五年级50米跑得分</f>
        <v/>
      </c>
      <c r="T99" s="517" t="str">
        <f>五年级等级</f>
        <v/>
      </c>
      <c r="U99" s="516" t="str">
        <f>五年级坐位体前屈得分</f>
        <v/>
      </c>
      <c r="V99" s="517" t="str">
        <f>五年级等级</f>
        <v/>
      </c>
      <c r="W99" s="516" t="str">
        <f>五年级一分钟跳绳得分</f>
        <v/>
      </c>
      <c r="X99" s="517" t="str">
        <f>五年级等级</f>
        <v/>
      </c>
      <c r="Y99" s="515" t="str">
        <f>五年级仰卧起坐得分</f>
        <v/>
      </c>
      <c r="Z99" s="518" t="str">
        <f>五年级等级</f>
        <v/>
      </c>
      <c r="AA99" s="533" t="str">
        <f>五年级折返跑得分</f>
        <v/>
      </c>
      <c r="AB99" s="515" t="str">
        <f>五年级等级</f>
        <v/>
      </c>
      <c r="AC99" s="533" t="str">
        <f>五年级跳绳附加分</f>
        <v/>
      </c>
      <c r="AD99" s="534" t="str">
        <f>五年级标准分</f>
        <v/>
      </c>
      <c r="AE99" s="534" t="str">
        <f>五年级总分</f>
        <v/>
      </c>
      <c r="AF99" s="517" t="str">
        <f>五年级等级</f>
        <v/>
      </c>
      <c r="AM99" s="452" t="str">
        <f>折返时间</f>
        <v/>
      </c>
    </row>
    <row r="100" spans="1:39">
      <c r="A100" s="476">
        <v>502</v>
      </c>
      <c r="B100" s="477">
        <v>28</v>
      </c>
      <c r="C100" s="478"/>
      <c r="D100" s="471"/>
      <c r="E100" s="478"/>
      <c r="F100" s="473"/>
      <c r="G100" s="480"/>
      <c r="H100" s="475"/>
      <c r="I100" s="501"/>
      <c r="J100" s="502"/>
      <c r="K100" s="502"/>
      <c r="L100" s="503"/>
      <c r="M100" s="504"/>
      <c r="N100" s="505" t="str">
        <f>五年级BMI</f>
        <v/>
      </c>
      <c r="O100" s="499" t="str">
        <f>五年级BMI等级</f>
        <v/>
      </c>
      <c r="P100" s="500" t="str">
        <f>五年级BMI得分</f>
        <v/>
      </c>
      <c r="Q100" s="515" t="str">
        <f>五年级肺活量得分</f>
        <v/>
      </c>
      <c r="R100" s="512" t="str">
        <f>五年级等级</f>
        <v/>
      </c>
      <c r="S100" s="516" t="str">
        <f>五年级50米跑得分</f>
        <v/>
      </c>
      <c r="T100" s="517" t="str">
        <f>五年级等级</f>
        <v/>
      </c>
      <c r="U100" s="516" t="str">
        <f>五年级坐位体前屈得分</f>
        <v/>
      </c>
      <c r="V100" s="517" t="str">
        <f>五年级等级</f>
        <v/>
      </c>
      <c r="W100" s="516" t="str">
        <f>五年级一分钟跳绳得分</f>
        <v/>
      </c>
      <c r="X100" s="517" t="str">
        <f>五年级等级</f>
        <v/>
      </c>
      <c r="Y100" s="515" t="str">
        <f>五年级仰卧起坐得分</f>
        <v/>
      </c>
      <c r="Z100" s="518" t="str">
        <f>五年级等级</f>
        <v/>
      </c>
      <c r="AA100" s="533" t="str">
        <f>五年级折返跑得分</f>
        <v/>
      </c>
      <c r="AB100" s="515" t="str">
        <f>五年级等级</f>
        <v/>
      </c>
      <c r="AC100" s="533" t="str">
        <f>五年级跳绳附加分</f>
        <v/>
      </c>
      <c r="AD100" s="534" t="str">
        <f>五年级标准分</f>
        <v/>
      </c>
      <c r="AE100" s="534" t="str">
        <f>五年级总分</f>
        <v/>
      </c>
      <c r="AF100" s="517" t="str">
        <f>五年级等级</f>
        <v/>
      </c>
      <c r="AM100" s="452" t="str">
        <f>折返时间</f>
        <v/>
      </c>
    </row>
    <row r="101" spans="1:39">
      <c r="A101" s="476">
        <v>502</v>
      </c>
      <c r="B101" s="477">
        <v>29</v>
      </c>
      <c r="C101" s="478"/>
      <c r="D101" s="471"/>
      <c r="E101" s="478"/>
      <c r="F101" s="473"/>
      <c r="G101" s="480"/>
      <c r="H101" s="475"/>
      <c r="I101" s="501"/>
      <c r="J101" s="502"/>
      <c r="K101" s="502"/>
      <c r="L101" s="503"/>
      <c r="M101" s="504"/>
      <c r="N101" s="505" t="str">
        <f>五年级BMI</f>
        <v/>
      </c>
      <c r="O101" s="499" t="str">
        <f>五年级BMI等级</f>
        <v/>
      </c>
      <c r="P101" s="500" t="str">
        <f>五年级BMI得分</f>
        <v/>
      </c>
      <c r="Q101" s="515" t="str">
        <f>五年级肺活量得分</f>
        <v/>
      </c>
      <c r="R101" s="512" t="str">
        <f>五年级等级</f>
        <v/>
      </c>
      <c r="S101" s="516" t="str">
        <f>五年级50米跑得分</f>
        <v/>
      </c>
      <c r="T101" s="517" t="str">
        <f>五年级等级</f>
        <v/>
      </c>
      <c r="U101" s="516" t="str">
        <f>五年级坐位体前屈得分</f>
        <v/>
      </c>
      <c r="V101" s="517" t="str">
        <f>五年级等级</f>
        <v/>
      </c>
      <c r="W101" s="516" t="str">
        <f>五年级一分钟跳绳得分</f>
        <v/>
      </c>
      <c r="X101" s="517" t="str">
        <f>五年级等级</f>
        <v/>
      </c>
      <c r="Y101" s="515" t="str">
        <f>五年级仰卧起坐得分</f>
        <v/>
      </c>
      <c r="Z101" s="518" t="str">
        <f>五年级等级</f>
        <v/>
      </c>
      <c r="AA101" s="533" t="str">
        <f>五年级折返跑得分</f>
        <v/>
      </c>
      <c r="AB101" s="515" t="str">
        <f>五年级等级</f>
        <v/>
      </c>
      <c r="AC101" s="533" t="str">
        <f>五年级跳绳附加分</f>
        <v/>
      </c>
      <c r="AD101" s="534" t="str">
        <f>五年级标准分</f>
        <v/>
      </c>
      <c r="AE101" s="534" t="str">
        <f>五年级总分</f>
        <v/>
      </c>
      <c r="AF101" s="517" t="str">
        <f>五年级等级</f>
        <v/>
      </c>
      <c r="AM101" s="452" t="str">
        <f>折返时间</f>
        <v/>
      </c>
    </row>
    <row r="102" spans="1:39">
      <c r="A102" s="476">
        <v>502</v>
      </c>
      <c r="B102" s="477">
        <v>30</v>
      </c>
      <c r="C102" s="478"/>
      <c r="D102" s="471"/>
      <c r="E102" s="478"/>
      <c r="F102" s="473"/>
      <c r="G102" s="480"/>
      <c r="H102" s="475"/>
      <c r="I102" s="501"/>
      <c r="J102" s="502"/>
      <c r="K102" s="502"/>
      <c r="L102" s="503"/>
      <c r="M102" s="504"/>
      <c r="N102" s="505" t="str">
        <f>五年级BMI</f>
        <v/>
      </c>
      <c r="O102" s="499" t="str">
        <f>五年级BMI等级</f>
        <v/>
      </c>
      <c r="P102" s="500" t="str">
        <f>五年级BMI得分</f>
        <v/>
      </c>
      <c r="Q102" s="515" t="str">
        <f>五年级肺活量得分</f>
        <v/>
      </c>
      <c r="R102" s="512" t="str">
        <f>五年级等级</f>
        <v/>
      </c>
      <c r="S102" s="516" t="str">
        <f>五年级50米跑得分</f>
        <v/>
      </c>
      <c r="T102" s="517" t="str">
        <f>五年级等级</f>
        <v/>
      </c>
      <c r="U102" s="516" t="str">
        <f>五年级坐位体前屈得分</f>
        <v/>
      </c>
      <c r="V102" s="517" t="str">
        <f>五年级等级</f>
        <v/>
      </c>
      <c r="W102" s="516" t="str">
        <f>五年级一分钟跳绳得分</f>
        <v/>
      </c>
      <c r="X102" s="517" t="str">
        <f>五年级等级</f>
        <v/>
      </c>
      <c r="Y102" s="515" t="str">
        <f>五年级仰卧起坐得分</f>
        <v/>
      </c>
      <c r="Z102" s="518" t="str">
        <f>五年级等级</f>
        <v/>
      </c>
      <c r="AA102" s="533" t="str">
        <f>五年级折返跑得分</f>
        <v/>
      </c>
      <c r="AB102" s="515" t="str">
        <f>五年级等级</f>
        <v/>
      </c>
      <c r="AC102" s="533" t="str">
        <f>五年级跳绳附加分</f>
        <v/>
      </c>
      <c r="AD102" s="534" t="str">
        <f>五年级标准分</f>
        <v/>
      </c>
      <c r="AE102" s="534" t="str">
        <f>五年级总分</f>
        <v/>
      </c>
      <c r="AF102" s="517" t="str">
        <f>五年级等级</f>
        <v/>
      </c>
      <c r="AM102" s="452" t="str">
        <f>折返时间</f>
        <v/>
      </c>
    </row>
    <row r="103" spans="1:39">
      <c r="A103" s="476">
        <v>502</v>
      </c>
      <c r="B103" s="477">
        <v>31</v>
      </c>
      <c r="C103" s="478"/>
      <c r="D103" s="471"/>
      <c r="E103" s="478"/>
      <c r="F103" s="473"/>
      <c r="G103" s="480"/>
      <c r="H103" s="475"/>
      <c r="I103" s="501"/>
      <c r="J103" s="502"/>
      <c r="K103" s="502"/>
      <c r="L103" s="503"/>
      <c r="M103" s="504"/>
      <c r="N103" s="505" t="str">
        <f>五年级BMI</f>
        <v/>
      </c>
      <c r="O103" s="499" t="str">
        <f>五年级BMI等级</f>
        <v/>
      </c>
      <c r="P103" s="500" t="str">
        <f>五年级BMI得分</f>
        <v/>
      </c>
      <c r="Q103" s="515" t="str">
        <f>五年级肺活量得分</f>
        <v/>
      </c>
      <c r="R103" s="512" t="str">
        <f>五年级等级</f>
        <v/>
      </c>
      <c r="S103" s="516" t="str">
        <f>五年级50米跑得分</f>
        <v/>
      </c>
      <c r="T103" s="517" t="str">
        <f>五年级等级</f>
        <v/>
      </c>
      <c r="U103" s="516" t="str">
        <f>五年级坐位体前屈得分</f>
        <v/>
      </c>
      <c r="V103" s="517" t="str">
        <f>五年级等级</f>
        <v/>
      </c>
      <c r="W103" s="516" t="str">
        <f>五年级一分钟跳绳得分</f>
        <v/>
      </c>
      <c r="X103" s="517" t="str">
        <f>五年级等级</f>
        <v/>
      </c>
      <c r="Y103" s="515" t="str">
        <f>五年级仰卧起坐得分</f>
        <v/>
      </c>
      <c r="Z103" s="518" t="str">
        <f>五年级等级</f>
        <v/>
      </c>
      <c r="AA103" s="533" t="str">
        <f>五年级折返跑得分</f>
        <v/>
      </c>
      <c r="AB103" s="515" t="str">
        <f>五年级等级</f>
        <v/>
      </c>
      <c r="AC103" s="533" t="str">
        <f>五年级跳绳附加分</f>
        <v/>
      </c>
      <c r="AD103" s="534" t="str">
        <f>五年级标准分</f>
        <v/>
      </c>
      <c r="AE103" s="534" t="str">
        <f>五年级总分</f>
        <v/>
      </c>
      <c r="AF103" s="517" t="str">
        <f>五年级等级</f>
        <v/>
      </c>
      <c r="AM103" s="452" t="str">
        <f>折返时间</f>
        <v/>
      </c>
    </row>
    <row r="104" spans="1:39">
      <c r="A104" s="476">
        <v>502</v>
      </c>
      <c r="B104" s="477">
        <v>32</v>
      </c>
      <c r="C104" s="478"/>
      <c r="D104" s="471"/>
      <c r="E104" s="478"/>
      <c r="F104" s="473"/>
      <c r="G104" s="480"/>
      <c r="H104" s="475"/>
      <c r="I104" s="501"/>
      <c r="J104" s="502"/>
      <c r="K104" s="502"/>
      <c r="L104" s="503"/>
      <c r="M104" s="504"/>
      <c r="N104" s="505" t="str">
        <f>五年级BMI</f>
        <v/>
      </c>
      <c r="O104" s="499" t="str">
        <f>五年级BMI等级</f>
        <v/>
      </c>
      <c r="P104" s="500" t="str">
        <f>五年级BMI得分</f>
        <v/>
      </c>
      <c r="Q104" s="515" t="str">
        <f>五年级肺活量得分</f>
        <v/>
      </c>
      <c r="R104" s="512" t="str">
        <f>五年级等级</f>
        <v/>
      </c>
      <c r="S104" s="516" t="str">
        <f>五年级50米跑得分</f>
        <v/>
      </c>
      <c r="T104" s="517" t="str">
        <f>五年级等级</f>
        <v/>
      </c>
      <c r="U104" s="516" t="str">
        <f>五年级坐位体前屈得分</f>
        <v/>
      </c>
      <c r="V104" s="517" t="str">
        <f>五年级等级</f>
        <v/>
      </c>
      <c r="W104" s="516" t="str">
        <f>五年级一分钟跳绳得分</f>
        <v/>
      </c>
      <c r="X104" s="517" t="str">
        <f>五年级等级</f>
        <v/>
      </c>
      <c r="Y104" s="515" t="str">
        <f>五年级仰卧起坐得分</f>
        <v/>
      </c>
      <c r="Z104" s="518" t="str">
        <f>五年级等级</f>
        <v/>
      </c>
      <c r="AA104" s="533" t="str">
        <f>五年级折返跑得分</f>
        <v/>
      </c>
      <c r="AB104" s="515" t="str">
        <f>五年级等级</f>
        <v/>
      </c>
      <c r="AC104" s="533" t="str">
        <f>五年级跳绳附加分</f>
        <v/>
      </c>
      <c r="AD104" s="534" t="str">
        <f>五年级标准分</f>
        <v/>
      </c>
      <c r="AE104" s="534" t="str">
        <f>五年级总分</f>
        <v/>
      </c>
      <c r="AF104" s="517" t="str">
        <f>五年级等级</f>
        <v/>
      </c>
      <c r="AM104" s="452" t="str">
        <f>折返时间</f>
        <v/>
      </c>
    </row>
    <row r="105" spans="1:39">
      <c r="A105" s="476">
        <v>502</v>
      </c>
      <c r="B105" s="477">
        <v>33</v>
      </c>
      <c r="C105" s="478"/>
      <c r="D105" s="471"/>
      <c r="E105" s="478"/>
      <c r="F105" s="473"/>
      <c r="G105" s="480"/>
      <c r="H105" s="475"/>
      <c r="I105" s="501"/>
      <c r="J105" s="502"/>
      <c r="K105" s="502"/>
      <c r="L105" s="503"/>
      <c r="M105" s="504"/>
      <c r="N105" s="505" t="str">
        <f>五年级BMI</f>
        <v/>
      </c>
      <c r="O105" s="499" t="str">
        <f>五年级BMI等级</f>
        <v/>
      </c>
      <c r="P105" s="500" t="str">
        <f>五年级BMI得分</f>
        <v/>
      </c>
      <c r="Q105" s="515" t="str">
        <f>五年级肺活量得分</f>
        <v/>
      </c>
      <c r="R105" s="512" t="str">
        <f>五年级等级</f>
        <v/>
      </c>
      <c r="S105" s="516" t="str">
        <f>五年级50米跑得分</f>
        <v/>
      </c>
      <c r="T105" s="517" t="str">
        <f>五年级等级</f>
        <v/>
      </c>
      <c r="U105" s="516" t="str">
        <f>五年级坐位体前屈得分</f>
        <v/>
      </c>
      <c r="V105" s="517" t="str">
        <f>五年级等级</f>
        <v/>
      </c>
      <c r="W105" s="516" t="str">
        <f>五年级一分钟跳绳得分</f>
        <v/>
      </c>
      <c r="X105" s="517" t="str">
        <f>五年级等级</f>
        <v/>
      </c>
      <c r="Y105" s="515" t="str">
        <f>五年级仰卧起坐得分</f>
        <v/>
      </c>
      <c r="Z105" s="518" t="str">
        <f>五年级等级</f>
        <v/>
      </c>
      <c r="AA105" s="533" t="str">
        <f>五年级折返跑得分</f>
        <v/>
      </c>
      <c r="AB105" s="515" t="str">
        <f>五年级等级</f>
        <v/>
      </c>
      <c r="AC105" s="533" t="str">
        <f>五年级跳绳附加分</f>
        <v/>
      </c>
      <c r="AD105" s="534" t="str">
        <f>五年级标准分</f>
        <v/>
      </c>
      <c r="AE105" s="534" t="str">
        <f>五年级总分</f>
        <v/>
      </c>
      <c r="AF105" s="517" t="str">
        <f>五年级等级</f>
        <v/>
      </c>
      <c r="AM105" s="452" t="str">
        <f>折返时间</f>
        <v/>
      </c>
    </row>
    <row r="106" spans="1:39">
      <c r="A106" s="476">
        <v>502</v>
      </c>
      <c r="B106" s="477">
        <v>34</v>
      </c>
      <c r="C106" s="478"/>
      <c r="D106" s="471"/>
      <c r="E106" s="478"/>
      <c r="F106" s="473"/>
      <c r="G106" s="480"/>
      <c r="H106" s="475"/>
      <c r="I106" s="501"/>
      <c r="J106" s="502"/>
      <c r="K106" s="502"/>
      <c r="L106" s="503"/>
      <c r="M106" s="504"/>
      <c r="N106" s="505" t="str">
        <f>五年级BMI</f>
        <v/>
      </c>
      <c r="O106" s="499" t="str">
        <f>五年级BMI等级</f>
        <v/>
      </c>
      <c r="P106" s="500" t="str">
        <f>五年级BMI得分</f>
        <v/>
      </c>
      <c r="Q106" s="515" t="str">
        <f>五年级肺活量得分</f>
        <v/>
      </c>
      <c r="R106" s="512" t="str">
        <f>五年级等级</f>
        <v/>
      </c>
      <c r="S106" s="516" t="str">
        <f>五年级50米跑得分</f>
        <v/>
      </c>
      <c r="T106" s="517" t="str">
        <f>五年级等级</f>
        <v/>
      </c>
      <c r="U106" s="516" t="str">
        <f>五年级坐位体前屈得分</f>
        <v/>
      </c>
      <c r="V106" s="517" t="str">
        <f>五年级等级</f>
        <v/>
      </c>
      <c r="W106" s="516" t="str">
        <f>五年级一分钟跳绳得分</f>
        <v/>
      </c>
      <c r="X106" s="517" t="str">
        <f>五年级等级</f>
        <v/>
      </c>
      <c r="Y106" s="515" t="str">
        <f>五年级仰卧起坐得分</f>
        <v/>
      </c>
      <c r="Z106" s="518" t="str">
        <f>五年级等级</f>
        <v/>
      </c>
      <c r="AA106" s="533" t="str">
        <f>五年级折返跑得分</f>
        <v/>
      </c>
      <c r="AB106" s="515" t="str">
        <f>五年级等级</f>
        <v/>
      </c>
      <c r="AC106" s="533" t="str">
        <f>五年级跳绳附加分</f>
        <v/>
      </c>
      <c r="AD106" s="534" t="str">
        <f>五年级标准分</f>
        <v/>
      </c>
      <c r="AE106" s="534" t="str">
        <f>五年级总分</f>
        <v/>
      </c>
      <c r="AF106" s="517" t="str">
        <f>五年级等级</f>
        <v/>
      </c>
      <c r="AM106" s="452" t="str">
        <f>折返时间</f>
        <v/>
      </c>
    </row>
    <row r="107" spans="1:39">
      <c r="A107" s="476">
        <v>502</v>
      </c>
      <c r="B107" s="477">
        <v>35</v>
      </c>
      <c r="C107" s="478"/>
      <c r="D107" s="471"/>
      <c r="E107" s="478"/>
      <c r="F107" s="473"/>
      <c r="G107" s="480"/>
      <c r="H107" s="475"/>
      <c r="I107" s="501"/>
      <c r="J107" s="502"/>
      <c r="K107" s="502"/>
      <c r="L107" s="503"/>
      <c r="M107" s="504"/>
      <c r="N107" s="505" t="str">
        <f>五年级BMI</f>
        <v/>
      </c>
      <c r="O107" s="499" t="str">
        <f>五年级BMI等级</f>
        <v/>
      </c>
      <c r="P107" s="500" t="str">
        <f>五年级BMI得分</f>
        <v/>
      </c>
      <c r="Q107" s="515" t="str">
        <f>五年级肺活量得分</f>
        <v/>
      </c>
      <c r="R107" s="512" t="str">
        <f>五年级等级</f>
        <v/>
      </c>
      <c r="S107" s="516" t="str">
        <f>五年级50米跑得分</f>
        <v/>
      </c>
      <c r="T107" s="517" t="str">
        <f>五年级等级</f>
        <v/>
      </c>
      <c r="U107" s="516" t="str">
        <f>五年级坐位体前屈得分</f>
        <v/>
      </c>
      <c r="V107" s="517" t="str">
        <f>五年级等级</f>
        <v/>
      </c>
      <c r="W107" s="516" t="str">
        <f>五年级一分钟跳绳得分</f>
        <v/>
      </c>
      <c r="X107" s="517" t="str">
        <f>五年级等级</f>
        <v/>
      </c>
      <c r="Y107" s="515" t="str">
        <f>五年级仰卧起坐得分</f>
        <v/>
      </c>
      <c r="Z107" s="518" t="str">
        <f>五年级等级</f>
        <v/>
      </c>
      <c r="AA107" s="533" t="str">
        <f>五年级折返跑得分</f>
        <v/>
      </c>
      <c r="AB107" s="515" t="str">
        <f>五年级等级</f>
        <v/>
      </c>
      <c r="AC107" s="533" t="str">
        <f>五年级跳绳附加分</f>
        <v/>
      </c>
      <c r="AD107" s="534" t="str">
        <f>五年级标准分</f>
        <v/>
      </c>
      <c r="AE107" s="534" t="str">
        <f>五年级总分</f>
        <v/>
      </c>
      <c r="AF107" s="517" t="str">
        <f>五年级等级</f>
        <v/>
      </c>
      <c r="AM107" s="452" t="str">
        <f>折返时间</f>
        <v/>
      </c>
    </row>
    <row r="108" spans="1:32">
      <c r="A108" s="476">
        <v>502</v>
      </c>
      <c r="B108" s="477">
        <v>36</v>
      </c>
      <c r="C108" s="478"/>
      <c r="D108" s="471"/>
      <c r="E108" s="478"/>
      <c r="F108" s="473"/>
      <c r="G108" s="480"/>
      <c r="H108" s="475"/>
      <c r="I108" s="501"/>
      <c r="J108" s="502"/>
      <c r="K108" s="502"/>
      <c r="L108" s="503"/>
      <c r="M108" s="504"/>
      <c r="N108" s="505" t="str">
        <f>五年级BMI</f>
        <v/>
      </c>
      <c r="O108" s="499" t="str">
        <f>五年级BMI等级</f>
        <v/>
      </c>
      <c r="P108" s="500" t="str">
        <f>五年级BMI得分</f>
        <v/>
      </c>
      <c r="Q108" s="515" t="str">
        <f>五年级肺活量得分</f>
        <v/>
      </c>
      <c r="R108" s="512" t="str">
        <f>五年级等级</f>
        <v/>
      </c>
      <c r="S108" s="516" t="str">
        <f>五年级50米跑得分</f>
        <v/>
      </c>
      <c r="T108" s="517" t="str">
        <f>五年级等级</f>
        <v/>
      </c>
      <c r="U108" s="516" t="str">
        <f>五年级坐位体前屈得分</f>
        <v/>
      </c>
      <c r="V108" s="517" t="str">
        <f>五年级等级</f>
        <v/>
      </c>
      <c r="W108" s="516" t="str">
        <f>五年级一分钟跳绳得分</f>
        <v/>
      </c>
      <c r="X108" s="517" t="str">
        <f>五年级等级</f>
        <v/>
      </c>
      <c r="Y108" s="515" t="str">
        <f>五年级仰卧起坐得分</f>
        <v/>
      </c>
      <c r="Z108" s="518" t="str">
        <f>五年级等级</f>
        <v/>
      </c>
      <c r="AA108" s="533" t="str">
        <f>五年级折返跑得分</f>
        <v/>
      </c>
      <c r="AB108" s="515" t="str">
        <f>五年级等级</f>
        <v/>
      </c>
      <c r="AC108" s="533" t="str">
        <f>五年级跳绳附加分</f>
        <v/>
      </c>
      <c r="AD108" s="534" t="str">
        <f>五年级标准分</f>
        <v/>
      </c>
      <c r="AE108" s="534" t="str">
        <f>五年级总分</f>
        <v/>
      </c>
      <c r="AF108" s="517" t="str">
        <f>五年级等级</f>
        <v/>
      </c>
    </row>
    <row r="109" spans="1:32">
      <c r="A109" s="476">
        <v>502</v>
      </c>
      <c r="B109" s="477">
        <v>37</v>
      </c>
      <c r="C109" s="478"/>
      <c r="D109" s="471"/>
      <c r="E109" s="478"/>
      <c r="F109" s="473"/>
      <c r="G109" s="480"/>
      <c r="H109" s="475"/>
      <c r="I109" s="501"/>
      <c r="J109" s="502"/>
      <c r="K109" s="502"/>
      <c r="L109" s="503"/>
      <c r="M109" s="504"/>
      <c r="N109" s="505" t="str">
        <f>五年级BMI</f>
        <v/>
      </c>
      <c r="O109" s="499" t="str">
        <f>五年级BMI等级</f>
        <v/>
      </c>
      <c r="P109" s="500" t="str">
        <f>五年级BMI得分</f>
        <v/>
      </c>
      <c r="Q109" s="515" t="str">
        <f>五年级肺活量得分</f>
        <v/>
      </c>
      <c r="R109" s="512" t="str">
        <f>五年级等级</f>
        <v/>
      </c>
      <c r="S109" s="516" t="str">
        <f>五年级50米跑得分</f>
        <v/>
      </c>
      <c r="T109" s="517" t="str">
        <f>五年级等级</f>
        <v/>
      </c>
      <c r="U109" s="516" t="str">
        <f>五年级坐位体前屈得分</f>
        <v/>
      </c>
      <c r="V109" s="517" t="str">
        <f>五年级等级</f>
        <v/>
      </c>
      <c r="W109" s="516" t="str">
        <f>五年级一分钟跳绳得分</f>
        <v/>
      </c>
      <c r="X109" s="517" t="str">
        <f>五年级等级</f>
        <v/>
      </c>
      <c r="Y109" s="515" t="str">
        <f>五年级仰卧起坐得分</f>
        <v/>
      </c>
      <c r="Z109" s="518" t="str">
        <f>五年级等级</f>
        <v/>
      </c>
      <c r="AA109" s="533" t="str">
        <f>五年级折返跑得分</f>
        <v/>
      </c>
      <c r="AB109" s="515" t="str">
        <f>五年级等级</f>
        <v/>
      </c>
      <c r="AC109" s="533" t="str">
        <f>五年级跳绳附加分</f>
        <v/>
      </c>
      <c r="AD109" s="534" t="str">
        <f>五年级标准分</f>
        <v/>
      </c>
      <c r="AE109" s="534" t="str">
        <f>五年级总分</f>
        <v/>
      </c>
      <c r="AF109" s="517" t="str">
        <f>五年级等级</f>
        <v/>
      </c>
    </row>
    <row r="110" spans="1:32">
      <c r="A110" s="476">
        <v>502</v>
      </c>
      <c r="B110" s="477">
        <v>38</v>
      </c>
      <c r="C110" s="478"/>
      <c r="D110" s="471"/>
      <c r="E110" s="478"/>
      <c r="F110" s="473"/>
      <c r="G110" s="480"/>
      <c r="H110" s="475"/>
      <c r="I110" s="501"/>
      <c r="J110" s="502"/>
      <c r="K110" s="502"/>
      <c r="L110" s="503"/>
      <c r="M110" s="504"/>
      <c r="N110" s="505" t="str">
        <f>五年级BMI</f>
        <v/>
      </c>
      <c r="O110" s="499" t="str">
        <f>五年级BMI等级</f>
        <v/>
      </c>
      <c r="P110" s="500" t="str">
        <f>五年级BMI得分</f>
        <v/>
      </c>
      <c r="Q110" s="515" t="str">
        <f>五年级肺活量得分</f>
        <v/>
      </c>
      <c r="R110" s="512" t="str">
        <f>五年级等级</f>
        <v/>
      </c>
      <c r="S110" s="516" t="str">
        <f>五年级50米跑得分</f>
        <v/>
      </c>
      <c r="T110" s="517" t="str">
        <f>五年级等级</f>
        <v/>
      </c>
      <c r="U110" s="516" t="str">
        <f>五年级坐位体前屈得分</f>
        <v/>
      </c>
      <c r="V110" s="517" t="str">
        <f>五年级等级</f>
        <v/>
      </c>
      <c r="W110" s="516" t="str">
        <f>五年级一分钟跳绳得分</f>
        <v/>
      </c>
      <c r="X110" s="517" t="str">
        <f>五年级等级</f>
        <v/>
      </c>
      <c r="Y110" s="515" t="str">
        <f>五年级仰卧起坐得分</f>
        <v/>
      </c>
      <c r="Z110" s="518" t="str">
        <f>五年级等级</f>
        <v/>
      </c>
      <c r="AA110" s="533" t="str">
        <f>五年级折返跑得分</f>
        <v/>
      </c>
      <c r="AB110" s="515" t="str">
        <f>五年级等级</f>
        <v/>
      </c>
      <c r="AC110" s="533" t="str">
        <f>五年级跳绳附加分</f>
        <v/>
      </c>
      <c r="AD110" s="534" t="str">
        <f>五年级标准分</f>
        <v/>
      </c>
      <c r="AE110" s="534" t="str">
        <f>五年级总分</f>
        <v/>
      </c>
      <c r="AF110" s="517" t="str">
        <f>五年级等级</f>
        <v/>
      </c>
    </row>
    <row r="111" spans="1:32">
      <c r="A111" s="476">
        <v>502</v>
      </c>
      <c r="B111" s="477">
        <v>39</v>
      </c>
      <c r="C111" s="478"/>
      <c r="D111" s="471"/>
      <c r="E111" s="478"/>
      <c r="F111" s="473"/>
      <c r="G111" s="480"/>
      <c r="H111" s="475"/>
      <c r="I111" s="501"/>
      <c r="J111" s="502"/>
      <c r="K111" s="502"/>
      <c r="L111" s="503"/>
      <c r="M111" s="504"/>
      <c r="N111" s="505" t="str">
        <f>五年级BMI</f>
        <v/>
      </c>
      <c r="O111" s="499" t="str">
        <f>五年级BMI等级</f>
        <v/>
      </c>
      <c r="P111" s="500" t="str">
        <f>五年级BMI得分</f>
        <v/>
      </c>
      <c r="Q111" s="515" t="str">
        <f>五年级肺活量得分</f>
        <v/>
      </c>
      <c r="R111" s="512" t="str">
        <f>五年级等级</f>
        <v/>
      </c>
      <c r="S111" s="516" t="str">
        <f>五年级50米跑得分</f>
        <v/>
      </c>
      <c r="T111" s="517" t="str">
        <f>五年级等级</f>
        <v/>
      </c>
      <c r="U111" s="516" t="str">
        <f>五年级坐位体前屈得分</f>
        <v/>
      </c>
      <c r="V111" s="517" t="str">
        <f>五年级等级</f>
        <v/>
      </c>
      <c r="W111" s="516" t="str">
        <f>五年级一分钟跳绳得分</f>
        <v/>
      </c>
      <c r="X111" s="517" t="str">
        <f>五年级等级</f>
        <v/>
      </c>
      <c r="Y111" s="515" t="str">
        <f>五年级仰卧起坐得分</f>
        <v/>
      </c>
      <c r="Z111" s="518" t="str">
        <f>五年级等级</f>
        <v/>
      </c>
      <c r="AA111" s="533" t="str">
        <f>五年级折返跑得分</f>
        <v/>
      </c>
      <c r="AB111" s="515" t="str">
        <f>五年级等级</f>
        <v/>
      </c>
      <c r="AC111" s="533" t="str">
        <f>五年级跳绳附加分</f>
        <v/>
      </c>
      <c r="AD111" s="534" t="str">
        <f>五年级标准分</f>
        <v/>
      </c>
      <c r="AE111" s="534" t="str">
        <f>五年级总分</f>
        <v/>
      </c>
      <c r="AF111" s="517" t="str">
        <f>五年级等级</f>
        <v/>
      </c>
    </row>
    <row r="112" spans="1:32">
      <c r="A112" s="476">
        <v>502</v>
      </c>
      <c r="B112" s="477">
        <v>40</v>
      </c>
      <c r="C112" s="478"/>
      <c r="D112" s="471"/>
      <c r="E112" s="478"/>
      <c r="F112" s="473"/>
      <c r="G112" s="480"/>
      <c r="H112" s="475"/>
      <c r="I112" s="501"/>
      <c r="J112" s="502"/>
      <c r="K112" s="502"/>
      <c r="L112" s="503"/>
      <c r="M112" s="504"/>
      <c r="N112" s="505" t="str">
        <f>五年级BMI</f>
        <v/>
      </c>
      <c r="O112" s="499" t="str">
        <f>五年级BMI等级</f>
        <v/>
      </c>
      <c r="P112" s="500" t="str">
        <f>五年级BMI得分</f>
        <v/>
      </c>
      <c r="Q112" s="515" t="str">
        <f>五年级肺活量得分</f>
        <v/>
      </c>
      <c r="R112" s="512" t="str">
        <f>五年级等级</f>
        <v/>
      </c>
      <c r="S112" s="516" t="str">
        <f>五年级50米跑得分</f>
        <v/>
      </c>
      <c r="T112" s="517" t="str">
        <f>五年级等级</f>
        <v/>
      </c>
      <c r="U112" s="516" t="str">
        <f>五年级坐位体前屈得分</f>
        <v/>
      </c>
      <c r="V112" s="517" t="str">
        <f>五年级等级</f>
        <v/>
      </c>
      <c r="W112" s="516" t="str">
        <f>五年级一分钟跳绳得分</f>
        <v/>
      </c>
      <c r="X112" s="517" t="str">
        <f>五年级等级</f>
        <v/>
      </c>
      <c r="Y112" s="515" t="str">
        <f>五年级仰卧起坐得分</f>
        <v/>
      </c>
      <c r="Z112" s="518" t="str">
        <f>五年级等级</f>
        <v/>
      </c>
      <c r="AA112" s="533" t="str">
        <f>五年级折返跑得分</f>
        <v/>
      </c>
      <c r="AB112" s="515" t="str">
        <f>五年级等级</f>
        <v/>
      </c>
      <c r="AC112" s="533" t="str">
        <f>五年级跳绳附加分</f>
        <v/>
      </c>
      <c r="AD112" s="534" t="str">
        <f>五年级标准分</f>
        <v/>
      </c>
      <c r="AE112" s="534" t="str">
        <f>五年级总分</f>
        <v/>
      </c>
      <c r="AF112" s="517" t="str">
        <f>五年级等级</f>
        <v/>
      </c>
    </row>
    <row r="113" spans="1:39">
      <c r="A113" s="476">
        <v>502</v>
      </c>
      <c r="B113" s="477">
        <v>41</v>
      </c>
      <c r="C113" s="478"/>
      <c r="D113" s="471"/>
      <c r="E113" s="478"/>
      <c r="F113" s="473"/>
      <c r="G113" s="480"/>
      <c r="H113" s="475"/>
      <c r="I113" s="501"/>
      <c r="J113" s="502"/>
      <c r="K113" s="502"/>
      <c r="L113" s="503"/>
      <c r="M113" s="504"/>
      <c r="N113" s="505" t="str">
        <f>五年级BMI</f>
        <v/>
      </c>
      <c r="O113" s="499" t="str">
        <f>五年级BMI等级</f>
        <v/>
      </c>
      <c r="P113" s="500" t="str">
        <f>五年级BMI得分</f>
        <v/>
      </c>
      <c r="Q113" s="515" t="str">
        <f>五年级肺活量得分</f>
        <v/>
      </c>
      <c r="R113" s="512" t="str">
        <f>五年级等级</f>
        <v/>
      </c>
      <c r="S113" s="516" t="str">
        <f>五年级50米跑得分</f>
        <v/>
      </c>
      <c r="T113" s="517" t="str">
        <f>五年级等级</f>
        <v/>
      </c>
      <c r="U113" s="516" t="str">
        <f>五年级坐位体前屈得分</f>
        <v/>
      </c>
      <c r="V113" s="517" t="str">
        <f>五年级等级</f>
        <v/>
      </c>
      <c r="W113" s="516" t="str">
        <f>五年级一分钟跳绳得分</f>
        <v/>
      </c>
      <c r="X113" s="517" t="str">
        <f>五年级等级</f>
        <v/>
      </c>
      <c r="Y113" s="515" t="str">
        <f>五年级仰卧起坐得分</f>
        <v/>
      </c>
      <c r="Z113" s="518" t="str">
        <f>五年级等级</f>
        <v/>
      </c>
      <c r="AA113" s="533" t="str">
        <f>五年级折返跑得分</f>
        <v/>
      </c>
      <c r="AB113" s="515" t="str">
        <f>五年级等级</f>
        <v/>
      </c>
      <c r="AC113" s="533" t="str">
        <f>五年级跳绳附加分</f>
        <v/>
      </c>
      <c r="AD113" s="534" t="str">
        <f>五年级标准分</f>
        <v/>
      </c>
      <c r="AE113" s="534" t="str">
        <f>五年级总分</f>
        <v/>
      </c>
      <c r="AF113" s="517" t="str">
        <f>五年级等级</f>
        <v/>
      </c>
      <c r="AM113" s="452" t="str">
        <f>折返时间</f>
        <v/>
      </c>
    </row>
    <row r="114" spans="1:39">
      <c r="A114" s="476">
        <v>502</v>
      </c>
      <c r="B114" s="477">
        <v>42</v>
      </c>
      <c r="C114" s="478"/>
      <c r="D114" s="471"/>
      <c r="E114" s="478"/>
      <c r="F114" s="473"/>
      <c r="G114" s="480"/>
      <c r="H114" s="475"/>
      <c r="I114" s="501"/>
      <c r="J114" s="502"/>
      <c r="K114" s="502"/>
      <c r="L114" s="503"/>
      <c r="M114" s="504"/>
      <c r="N114" s="505" t="str">
        <f>五年级BMI</f>
        <v/>
      </c>
      <c r="O114" s="499" t="str">
        <f>五年级BMI等级</f>
        <v/>
      </c>
      <c r="P114" s="500" t="str">
        <f>五年级BMI得分</f>
        <v/>
      </c>
      <c r="Q114" s="515" t="str">
        <f>五年级肺活量得分</f>
        <v/>
      </c>
      <c r="R114" s="512" t="str">
        <f>五年级等级</f>
        <v/>
      </c>
      <c r="S114" s="516" t="str">
        <f>五年级50米跑得分</f>
        <v/>
      </c>
      <c r="T114" s="517" t="str">
        <f>五年级等级</f>
        <v/>
      </c>
      <c r="U114" s="516" t="str">
        <f>五年级坐位体前屈得分</f>
        <v/>
      </c>
      <c r="V114" s="517" t="str">
        <f>五年级等级</f>
        <v/>
      </c>
      <c r="W114" s="516" t="str">
        <f>五年级一分钟跳绳得分</f>
        <v/>
      </c>
      <c r="X114" s="517" t="str">
        <f>五年级等级</f>
        <v/>
      </c>
      <c r="Y114" s="515" t="str">
        <f>五年级仰卧起坐得分</f>
        <v/>
      </c>
      <c r="Z114" s="518" t="str">
        <f>五年级等级</f>
        <v/>
      </c>
      <c r="AA114" s="533" t="str">
        <f>五年级折返跑得分</f>
        <v/>
      </c>
      <c r="AB114" s="515" t="str">
        <f>五年级等级</f>
        <v/>
      </c>
      <c r="AC114" s="533" t="str">
        <f>五年级跳绳附加分</f>
        <v/>
      </c>
      <c r="AD114" s="534" t="str">
        <f>五年级标准分</f>
        <v/>
      </c>
      <c r="AE114" s="534" t="str">
        <f>五年级总分</f>
        <v/>
      </c>
      <c r="AF114" s="517" t="str">
        <f>五年级等级</f>
        <v/>
      </c>
      <c r="AM114" s="452" t="str">
        <f>折返时间</f>
        <v/>
      </c>
    </row>
    <row r="115" spans="1:39">
      <c r="A115" s="476">
        <v>502</v>
      </c>
      <c r="B115" s="477">
        <v>43</v>
      </c>
      <c r="C115" s="478"/>
      <c r="D115" s="471"/>
      <c r="E115" s="478"/>
      <c r="F115" s="473"/>
      <c r="G115" s="480"/>
      <c r="H115" s="475"/>
      <c r="I115" s="501"/>
      <c r="J115" s="502"/>
      <c r="K115" s="502"/>
      <c r="L115" s="503"/>
      <c r="M115" s="504"/>
      <c r="N115" s="505" t="str">
        <f>五年级BMI</f>
        <v/>
      </c>
      <c r="O115" s="499" t="str">
        <f>五年级BMI等级</f>
        <v/>
      </c>
      <c r="P115" s="500" t="str">
        <f>五年级BMI得分</f>
        <v/>
      </c>
      <c r="Q115" s="515" t="str">
        <f>五年级肺活量得分</f>
        <v/>
      </c>
      <c r="R115" s="512" t="str">
        <f>五年级等级</f>
        <v/>
      </c>
      <c r="S115" s="516" t="str">
        <f>五年级50米跑得分</f>
        <v/>
      </c>
      <c r="T115" s="517" t="str">
        <f>五年级等级</f>
        <v/>
      </c>
      <c r="U115" s="516" t="str">
        <f>五年级坐位体前屈得分</f>
        <v/>
      </c>
      <c r="V115" s="517" t="str">
        <f>五年级等级</f>
        <v/>
      </c>
      <c r="W115" s="516" t="str">
        <f>五年级一分钟跳绳得分</f>
        <v/>
      </c>
      <c r="X115" s="517" t="str">
        <f>五年级等级</f>
        <v/>
      </c>
      <c r="Y115" s="515" t="str">
        <f>五年级仰卧起坐得分</f>
        <v/>
      </c>
      <c r="Z115" s="518" t="str">
        <f>五年级等级</f>
        <v/>
      </c>
      <c r="AA115" s="533" t="str">
        <f>五年级折返跑得分</f>
        <v/>
      </c>
      <c r="AB115" s="515" t="str">
        <f>五年级等级</f>
        <v/>
      </c>
      <c r="AC115" s="533" t="str">
        <f>五年级跳绳附加分</f>
        <v/>
      </c>
      <c r="AD115" s="534" t="str">
        <f>五年级标准分</f>
        <v/>
      </c>
      <c r="AE115" s="534" t="str">
        <f>五年级总分</f>
        <v/>
      </c>
      <c r="AF115" s="517" t="str">
        <f>五年级等级</f>
        <v/>
      </c>
      <c r="AM115" s="452" t="str">
        <f>折返时间</f>
        <v/>
      </c>
    </row>
    <row r="116" spans="1:39">
      <c r="A116" s="476">
        <v>502</v>
      </c>
      <c r="B116" s="477">
        <v>44</v>
      </c>
      <c r="C116" s="478"/>
      <c r="D116" s="471"/>
      <c r="E116" s="478"/>
      <c r="F116" s="473"/>
      <c r="G116" s="480"/>
      <c r="H116" s="475"/>
      <c r="I116" s="501"/>
      <c r="J116" s="502"/>
      <c r="K116" s="502"/>
      <c r="L116" s="503"/>
      <c r="M116" s="504"/>
      <c r="N116" s="505" t="str">
        <f>五年级BMI</f>
        <v/>
      </c>
      <c r="O116" s="499" t="str">
        <f>五年级BMI等级</f>
        <v/>
      </c>
      <c r="P116" s="500" t="str">
        <f>五年级BMI得分</f>
        <v/>
      </c>
      <c r="Q116" s="515" t="str">
        <f>五年级肺活量得分</f>
        <v/>
      </c>
      <c r="R116" s="512" t="str">
        <f>五年级等级</f>
        <v/>
      </c>
      <c r="S116" s="516" t="str">
        <f>五年级50米跑得分</f>
        <v/>
      </c>
      <c r="T116" s="517" t="str">
        <f>五年级等级</f>
        <v/>
      </c>
      <c r="U116" s="516" t="str">
        <f>五年级坐位体前屈得分</f>
        <v/>
      </c>
      <c r="V116" s="517" t="str">
        <f>五年级等级</f>
        <v/>
      </c>
      <c r="W116" s="516" t="str">
        <f>五年级一分钟跳绳得分</f>
        <v/>
      </c>
      <c r="X116" s="517" t="str">
        <f>五年级等级</f>
        <v/>
      </c>
      <c r="Y116" s="515" t="str">
        <f>五年级仰卧起坐得分</f>
        <v/>
      </c>
      <c r="Z116" s="518" t="str">
        <f>五年级等级</f>
        <v/>
      </c>
      <c r="AA116" s="533" t="str">
        <f>五年级折返跑得分</f>
        <v/>
      </c>
      <c r="AB116" s="515" t="str">
        <f>五年级等级</f>
        <v/>
      </c>
      <c r="AC116" s="533" t="str">
        <f>五年级跳绳附加分</f>
        <v/>
      </c>
      <c r="AD116" s="534" t="str">
        <f>五年级标准分</f>
        <v/>
      </c>
      <c r="AE116" s="534" t="str">
        <f>五年级总分</f>
        <v/>
      </c>
      <c r="AF116" s="517" t="str">
        <f>五年级等级</f>
        <v/>
      </c>
      <c r="AM116" s="452" t="str">
        <f>折返时间</f>
        <v/>
      </c>
    </row>
    <row r="117" spans="1:39">
      <c r="A117" s="476">
        <v>502</v>
      </c>
      <c r="B117" s="477">
        <v>45</v>
      </c>
      <c r="C117" s="478"/>
      <c r="D117" s="471"/>
      <c r="E117" s="478"/>
      <c r="F117" s="473"/>
      <c r="G117" s="480"/>
      <c r="H117" s="475"/>
      <c r="I117" s="501"/>
      <c r="J117" s="502"/>
      <c r="K117" s="502"/>
      <c r="L117" s="503"/>
      <c r="M117" s="504"/>
      <c r="N117" s="505" t="str">
        <f>五年级BMI</f>
        <v/>
      </c>
      <c r="O117" s="499" t="str">
        <f>五年级BMI等级</f>
        <v/>
      </c>
      <c r="P117" s="500" t="str">
        <f>五年级BMI得分</f>
        <v/>
      </c>
      <c r="Q117" s="515" t="str">
        <f>五年级肺活量得分</f>
        <v/>
      </c>
      <c r="R117" s="512" t="str">
        <f>五年级等级</f>
        <v/>
      </c>
      <c r="S117" s="516" t="str">
        <f>五年级50米跑得分</f>
        <v/>
      </c>
      <c r="T117" s="517" t="str">
        <f>五年级等级</f>
        <v/>
      </c>
      <c r="U117" s="516" t="str">
        <f>五年级坐位体前屈得分</f>
        <v/>
      </c>
      <c r="V117" s="517" t="str">
        <f>五年级等级</f>
        <v/>
      </c>
      <c r="W117" s="516" t="str">
        <f>五年级一分钟跳绳得分</f>
        <v/>
      </c>
      <c r="X117" s="517" t="str">
        <f>五年级等级</f>
        <v/>
      </c>
      <c r="Y117" s="515" t="str">
        <f>五年级仰卧起坐得分</f>
        <v/>
      </c>
      <c r="Z117" s="518" t="str">
        <f>五年级等级</f>
        <v/>
      </c>
      <c r="AA117" s="533" t="str">
        <f>五年级折返跑得分</f>
        <v/>
      </c>
      <c r="AB117" s="515" t="str">
        <f>五年级等级</f>
        <v/>
      </c>
      <c r="AC117" s="533" t="str">
        <f>五年级跳绳附加分</f>
        <v/>
      </c>
      <c r="AD117" s="534" t="str">
        <f>五年级标准分</f>
        <v/>
      </c>
      <c r="AE117" s="534" t="str">
        <f>五年级总分</f>
        <v/>
      </c>
      <c r="AF117" s="517" t="str">
        <f>五年级等级</f>
        <v/>
      </c>
      <c r="AM117" s="452" t="str">
        <f>折返时间</f>
        <v/>
      </c>
    </row>
    <row r="118" spans="1:39">
      <c r="A118" s="476">
        <v>502</v>
      </c>
      <c r="B118" s="477">
        <v>46</v>
      </c>
      <c r="C118" s="478"/>
      <c r="D118" s="471"/>
      <c r="E118" s="472"/>
      <c r="F118" s="473"/>
      <c r="G118" s="480"/>
      <c r="H118" s="475"/>
      <c r="I118" s="501"/>
      <c r="J118" s="502"/>
      <c r="K118" s="495"/>
      <c r="L118" s="503"/>
      <c r="M118" s="504"/>
      <c r="N118" s="505" t="str">
        <f>五年级BMI</f>
        <v/>
      </c>
      <c r="O118" s="499" t="str">
        <f>五年级BMI等级</f>
        <v/>
      </c>
      <c r="P118" s="500" t="str">
        <f>五年级BMI得分</f>
        <v/>
      </c>
      <c r="Q118" s="515" t="str">
        <f>五年级肺活量得分</f>
        <v/>
      </c>
      <c r="R118" s="512" t="str">
        <f>五年级等级</f>
        <v/>
      </c>
      <c r="S118" s="516" t="str">
        <f>五年级50米跑得分</f>
        <v/>
      </c>
      <c r="T118" s="517" t="str">
        <f>五年级等级</f>
        <v/>
      </c>
      <c r="U118" s="516" t="str">
        <f>五年级坐位体前屈得分</f>
        <v/>
      </c>
      <c r="V118" s="517" t="str">
        <f>五年级等级</f>
        <v/>
      </c>
      <c r="W118" s="516" t="str">
        <f>五年级一分钟跳绳得分</f>
        <v/>
      </c>
      <c r="X118" s="517" t="str">
        <f>五年级等级</f>
        <v/>
      </c>
      <c r="Y118" s="515" t="str">
        <f>五年级仰卧起坐得分</f>
        <v/>
      </c>
      <c r="Z118" s="518" t="str">
        <f>五年级等级</f>
        <v/>
      </c>
      <c r="AA118" s="533" t="str">
        <f>五年级折返跑得分</f>
        <v/>
      </c>
      <c r="AB118" s="515" t="str">
        <f>五年级等级</f>
        <v/>
      </c>
      <c r="AC118" s="533" t="str">
        <f>五年级跳绳附加分</f>
        <v/>
      </c>
      <c r="AD118" s="534" t="str">
        <f>五年级标准分</f>
        <v/>
      </c>
      <c r="AE118" s="534" t="str">
        <f>五年级总分</f>
        <v/>
      </c>
      <c r="AF118" s="517" t="str">
        <f>五年级等级</f>
        <v/>
      </c>
      <c r="AM118" s="452" t="str">
        <f>折返时间</f>
        <v/>
      </c>
    </row>
    <row r="119" spans="1:39">
      <c r="A119" s="476">
        <v>502</v>
      </c>
      <c r="B119" s="477">
        <v>47</v>
      </c>
      <c r="C119" s="470"/>
      <c r="D119" s="471"/>
      <c r="E119" s="472"/>
      <c r="F119" s="473"/>
      <c r="G119" s="480"/>
      <c r="H119" s="475"/>
      <c r="I119" s="494"/>
      <c r="J119" s="495"/>
      <c r="K119" s="495"/>
      <c r="L119" s="503"/>
      <c r="M119" s="504"/>
      <c r="N119" s="505" t="str">
        <f>五年级BMI</f>
        <v/>
      </c>
      <c r="O119" s="499" t="str">
        <f>五年级BMI等级</f>
        <v/>
      </c>
      <c r="P119" s="500" t="str">
        <f>五年级BMI得分</f>
        <v/>
      </c>
      <c r="Q119" s="515" t="str">
        <f>五年级肺活量得分</f>
        <v/>
      </c>
      <c r="R119" s="512" t="str">
        <f>五年级等级</f>
        <v/>
      </c>
      <c r="S119" s="516" t="str">
        <f>五年级50米跑得分</f>
        <v/>
      </c>
      <c r="T119" s="517" t="str">
        <f>五年级等级</f>
        <v/>
      </c>
      <c r="U119" s="516" t="str">
        <f>五年级坐位体前屈得分</f>
        <v/>
      </c>
      <c r="V119" s="517" t="str">
        <f>五年级等级</f>
        <v/>
      </c>
      <c r="W119" s="516" t="str">
        <f>五年级一分钟跳绳得分</f>
        <v/>
      </c>
      <c r="X119" s="517" t="str">
        <f>五年级等级</f>
        <v/>
      </c>
      <c r="Y119" s="515" t="str">
        <f>五年级仰卧起坐得分</f>
        <v/>
      </c>
      <c r="Z119" s="518" t="str">
        <f>五年级等级</f>
        <v/>
      </c>
      <c r="AA119" s="533" t="str">
        <f>五年级折返跑得分</f>
        <v/>
      </c>
      <c r="AB119" s="515" t="str">
        <f>五年级等级</f>
        <v/>
      </c>
      <c r="AC119" s="533" t="str">
        <f>五年级跳绳附加分</f>
        <v/>
      </c>
      <c r="AD119" s="534" t="str">
        <f>五年级标准分</f>
        <v/>
      </c>
      <c r="AE119" s="534" t="str">
        <f>五年级总分</f>
        <v/>
      </c>
      <c r="AF119" s="517" t="str">
        <f>五年级等级</f>
        <v/>
      </c>
      <c r="AM119" s="452" t="str">
        <f>折返时间</f>
        <v/>
      </c>
    </row>
    <row r="120" spans="1:39">
      <c r="A120" s="476">
        <v>502</v>
      </c>
      <c r="B120" s="477">
        <v>48</v>
      </c>
      <c r="C120" s="478"/>
      <c r="D120" s="471"/>
      <c r="E120" s="472"/>
      <c r="F120" s="481"/>
      <c r="G120" s="480"/>
      <c r="H120" s="475"/>
      <c r="I120" s="501"/>
      <c r="J120" s="502"/>
      <c r="K120" s="495"/>
      <c r="L120" s="503"/>
      <c r="M120" s="504"/>
      <c r="N120" s="505" t="str">
        <f>五年级BMI</f>
        <v/>
      </c>
      <c r="O120" s="499" t="str">
        <f>五年级BMI等级</f>
        <v/>
      </c>
      <c r="P120" s="500" t="str">
        <f>五年级BMI得分</f>
        <v/>
      </c>
      <c r="Q120" s="515" t="str">
        <f>五年级肺活量得分</f>
        <v/>
      </c>
      <c r="R120" s="512" t="str">
        <f>五年级等级</f>
        <v/>
      </c>
      <c r="S120" s="516" t="str">
        <f>五年级50米跑得分</f>
        <v/>
      </c>
      <c r="T120" s="517" t="str">
        <f>五年级等级</f>
        <v/>
      </c>
      <c r="U120" s="516" t="str">
        <f>五年级坐位体前屈得分</f>
        <v/>
      </c>
      <c r="V120" s="517" t="str">
        <f>五年级等级</f>
        <v/>
      </c>
      <c r="W120" s="516" t="str">
        <f>五年级一分钟跳绳得分</f>
        <v/>
      </c>
      <c r="X120" s="517" t="str">
        <f>五年级等级</f>
        <v/>
      </c>
      <c r="Y120" s="515" t="str">
        <f>五年级仰卧起坐得分</f>
        <v/>
      </c>
      <c r="Z120" s="518" t="str">
        <f>五年级等级</f>
        <v/>
      </c>
      <c r="AA120" s="533" t="str">
        <f>五年级折返跑得分</f>
        <v/>
      </c>
      <c r="AB120" s="515" t="str">
        <f>五年级等级</f>
        <v/>
      </c>
      <c r="AC120" s="533" t="str">
        <f>五年级跳绳附加分</f>
        <v/>
      </c>
      <c r="AD120" s="534" t="str">
        <f>五年级标准分</f>
        <v/>
      </c>
      <c r="AE120" s="534" t="str">
        <f>五年级总分</f>
        <v/>
      </c>
      <c r="AF120" s="517" t="str">
        <f>五年级等级</f>
        <v/>
      </c>
      <c r="AM120" s="452" t="str">
        <f>折返时间</f>
        <v/>
      </c>
    </row>
    <row r="121" spans="1:39">
      <c r="A121" s="476">
        <v>502</v>
      </c>
      <c r="B121" s="477">
        <v>49</v>
      </c>
      <c r="C121" s="478"/>
      <c r="D121" s="471"/>
      <c r="E121" s="472"/>
      <c r="F121" s="481"/>
      <c r="G121" s="480"/>
      <c r="H121" s="475"/>
      <c r="I121" s="501"/>
      <c r="J121" s="502"/>
      <c r="K121" s="495"/>
      <c r="L121" s="503"/>
      <c r="M121" s="504"/>
      <c r="N121" s="505" t="str">
        <f>五年级BMI</f>
        <v/>
      </c>
      <c r="O121" s="499" t="str">
        <f>五年级BMI等级</f>
        <v/>
      </c>
      <c r="P121" s="500" t="str">
        <f>五年级BMI得分</f>
        <v/>
      </c>
      <c r="Q121" s="515" t="str">
        <f>五年级肺活量得分</f>
        <v/>
      </c>
      <c r="R121" s="512" t="str">
        <f>五年级等级</f>
        <v/>
      </c>
      <c r="S121" s="516" t="str">
        <f>五年级50米跑得分</f>
        <v/>
      </c>
      <c r="T121" s="517" t="str">
        <f>五年级等级</f>
        <v/>
      </c>
      <c r="U121" s="516" t="str">
        <f>五年级坐位体前屈得分</f>
        <v/>
      </c>
      <c r="V121" s="517" t="str">
        <f>五年级等级</f>
        <v/>
      </c>
      <c r="W121" s="516" t="str">
        <f>五年级一分钟跳绳得分</f>
        <v/>
      </c>
      <c r="X121" s="517" t="str">
        <f>五年级等级</f>
        <v/>
      </c>
      <c r="Y121" s="515" t="str">
        <f>五年级仰卧起坐得分</f>
        <v/>
      </c>
      <c r="Z121" s="518" t="str">
        <f>五年级等级</f>
        <v/>
      </c>
      <c r="AA121" s="533" t="str">
        <f>五年级折返跑得分</f>
        <v/>
      </c>
      <c r="AB121" s="515" t="str">
        <f>五年级等级</f>
        <v/>
      </c>
      <c r="AC121" s="533" t="str">
        <f>五年级跳绳附加分</f>
        <v/>
      </c>
      <c r="AD121" s="534" t="str">
        <f>五年级标准分</f>
        <v/>
      </c>
      <c r="AE121" s="534" t="str">
        <f>五年级总分</f>
        <v/>
      </c>
      <c r="AF121" s="517" t="str">
        <f>五年级等级</f>
        <v/>
      </c>
      <c r="AM121" s="452" t="str">
        <f>折返时间</f>
        <v/>
      </c>
    </row>
    <row r="122" spans="1:39">
      <c r="A122" s="476">
        <v>502</v>
      </c>
      <c r="B122" s="477">
        <v>50</v>
      </c>
      <c r="C122" s="478"/>
      <c r="D122" s="471"/>
      <c r="E122" s="472"/>
      <c r="F122" s="481"/>
      <c r="G122" s="474"/>
      <c r="H122" s="475"/>
      <c r="I122" s="501"/>
      <c r="J122" s="502"/>
      <c r="K122" s="495"/>
      <c r="L122" s="503"/>
      <c r="M122" s="504"/>
      <c r="N122" s="505" t="str">
        <f>五年级BMI</f>
        <v/>
      </c>
      <c r="O122" s="499" t="str">
        <f>五年级BMI等级</f>
        <v/>
      </c>
      <c r="P122" s="500" t="str">
        <f>五年级BMI得分</f>
        <v/>
      </c>
      <c r="Q122" s="515" t="str">
        <f>五年级肺活量得分</f>
        <v/>
      </c>
      <c r="R122" s="512" t="str">
        <f>五年级等级</f>
        <v/>
      </c>
      <c r="S122" s="516" t="str">
        <f>五年级50米跑得分</f>
        <v/>
      </c>
      <c r="T122" s="517" t="str">
        <f>五年级等级</f>
        <v/>
      </c>
      <c r="U122" s="516" t="str">
        <f>五年级坐位体前屈得分</f>
        <v/>
      </c>
      <c r="V122" s="517" t="str">
        <f>五年级等级</f>
        <v/>
      </c>
      <c r="W122" s="516" t="str">
        <f>五年级一分钟跳绳得分</f>
        <v/>
      </c>
      <c r="X122" s="517" t="str">
        <f>五年级等级</f>
        <v/>
      </c>
      <c r="Y122" s="515" t="str">
        <f>五年级仰卧起坐得分</f>
        <v/>
      </c>
      <c r="Z122" s="518" t="str">
        <f>五年级等级</f>
        <v/>
      </c>
      <c r="AA122" s="533" t="str">
        <f>五年级折返跑得分</f>
        <v/>
      </c>
      <c r="AB122" s="515" t="str">
        <f>五年级等级</f>
        <v/>
      </c>
      <c r="AC122" s="533" t="str">
        <f>五年级跳绳附加分</f>
        <v/>
      </c>
      <c r="AD122" s="534" t="str">
        <f>五年级标准分</f>
        <v/>
      </c>
      <c r="AE122" s="534" t="str">
        <f>五年级总分</f>
        <v/>
      </c>
      <c r="AF122" s="517" t="str">
        <f>五年级等级</f>
        <v/>
      </c>
      <c r="AM122" s="452" t="str">
        <f>折返时间</f>
        <v/>
      </c>
    </row>
    <row r="123" spans="1:39">
      <c r="A123" s="476">
        <v>502</v>
      </c>
      <c r="B123" s="477">
        <v>51</v>
      </c>
      <c r="C123" s="478"/>
      <c r="D123" s="471"/>
      <c r="E123" s="472"/>
      <c r="F123" s="481"/>
      <c r="G123" s="474"/>
      <c r="H123" s="475"/>
      <c r="I123" s="501"/>
      <c r="J123" s="502"/>
      <c r="K123" s="495"/>
      <c r="L123" s="503"/>
      <c r="M123" s="504"/>
      <c r="N123" s="505" t="str">
        <f>五年级BMI</f>
        <v/>
      </c>
      <c r="O123" s="499" t="str">
        <f>五年级BMI等级</f>
        <v/>
      </c>
      <c r="P123" s="500" t="str">
        <f>五年级BMI得分</f>
        <v/>
      </c>
      <c r="Q123" s="515" t="str">
        <f>五年级肺活量得分</f>
        <v/>
      </c>
      <c r="R123" s="512" t="str">
        <f>五年级等级</f>
        <v/>
      </c>
      <c r="S123" s="516" t="str">
        <f>五年级50米跑得分</f>
        <v/>
      </c>
      <c r="T123" s="517" t="str">
        <f>五年级等级</f>
        <v/>
      </c>
      <c r="U123" s="516" t="str">
        <f>五年级坐位体前屈得分</f>
        <v/>
      </c>
      <c r="V123" s="517" t="str">
        <f>五年级等级</f>
        <v/>
      </c>
      <c r="W123" s="516" t="str">
        <f>五年级一分钟跳绳得分</f>
        <v/>
      </c>
      <c r="X123" s="517" t="str">
        <f>五年级等级</f>
        <v/>
      </c>
      <c r="Y123" s="515" t="str">
        <f>五年级仰卧起坐得分</f>
        <v/>
      </c>
      <c r="Z123" s="518" t="str">
        <f>五年级等级</f>
        <v/>
      </c>
      <c r="AA123" s="533" t="str">
        <f>五年级折返跑得分</f>
        <v/>
      </c>
      <c r="AB123" s="515" t="str">
        <f>五年级等级</f>
        <v/>
      </c>
      <c r="AC123" s="533" t="str">
        <f>五年级跳绳附加分</f>
        <v/>
      </c>
      <c r="AD123" s="534" t="str">
        <f>五年级标准分</f>
        <v/>
      </c>
      <c r="AE123" s="534" t="str">
        <f>五年级总分</f>
        <v/>
      </c>
      <c r="AF123" s="517" t="str">
        <f>五年级等级</f>
        <v/>
      </c>
      <c r="AM123" s="452" t="str">
        <f>折返时间</f>
        <v/>
      </c>
    </row>
    <row r="124" spans="1:39">
      <c r="A124" s="476">
        <v>502</v>
      </c>
      <c r="B124" s="477">
        <v>52</v>
      </c>
      <c r="C124" s="478"/>
      <c r="D124" s="471"/>
      <c r="E124" s="472"/>
      <c r="F124" s="481"/>
      <c r="G124" s="480"/>
      <c r="H124" s="475"/>
      <c r="I124" s="501"/>
      <c r="J124" s="502"/>
      <c r="K124" s="495"/>
      <c r="L124" s="503"/>
      <c r="M124" s="504"/>
      <c r="N124" s="505" t="str">
        <f>五年级BMI</f>
        <v/>
      </c>
      <c r="O124" s="499" t="str">
        <f>五年级BMI等级</f>
        <v/>
      </c>
      <c r="P124" s="500" t="str">
        <f>五年级BMI得分</f>
        <v/>
      </c>
      <c r="Q124" s="515" t="str">
        <f>五年级肺活量得分</f>
        <v/>
      </c>
      <c r="R124" s="512" t="str">
        <f>五年级等级</f>
        <v/>
      </c>
      <c r="S124" s="516" t="str">
        <f>五年级50米跑得分</f>
        <v/>
      </c>
      <c r="T124" s="517" t="str">
        <f>五年级等级</f>
        <v/>
      </c>
      <c r="U124" s="516" t="str">
        <f>五年级坐位体前屈得分</f>
        <v/>
      </c>
      <c r="V124" s="517" t="str">
        <f>五年级等级</f>
        <v/>
      </c>
      <c r="W124" s="516" t="str">
        <f>五年级一分钟跳绳得分</f>
        <v/>
      </c>
      <c r="X124" s="517" t="str">
        <f>五年级等级</f>
        <v/>
      </c>
      <c r="Y124" s="515" t="str">
        <f>五年级仰卧起坐得分</f>
        <v/>
      </c>
      <c r="Z124" s="518" t="str">
        <f>五年级等级</f>
        <v/>
      </c>
      <c r="AA124" s="533" t="str">
        <f>五年级折返跑得分</f>
        <v/>
      </c>
      <c r="AB124" s="515" t="str">
        <f>五年级等级</f>
        <v/>
      </c>
      <c r="AC124" s="533" t="str">
        <f>五年级跳绳附加分</f>
        <v/>
      </c>
      <c r="AD124" s="534" t="str">
        <f>五年级标准分</f>
        <v/>
      </c>
      <c r="AE124" s="534" t="str">
        <f>五年级总分</f>
        <v/>
      </c>
      <c r="AF124" s="517" t="str">
        <f>五年级等级</f>
        <v/>
      </c>
      <c r="AM124" s="452" t="str">
        <f>折返时间</f>
        <v/>
      </c>
    </row>
    <row r="125" spans="1:39">
      <c r="A125" s="476">
        <v>502</v>
      </c>
      <c r="B125" s="477">
        <v>53</v>
      </c>
      <c r="C125" s="478"/>
      <c r="D125" s="471"/>
      <c r="E125" s="472"/>
      <c r="F125" s="481"/>
      <c r="G125" s="480"/>
      <c r="H125" s="475"/>
      <c r="I125" s="501"/>
      <c r="J125" s="502"/>
      <c r="K125" s="495"/>
      <c r="L125" s="503"/>
      <c r="M125" s="504"/>
      <c r="N125" s="505" t="str">
        <f>五年级BMI</f>
        <v/>
      </c>
      <c r="O125" s="499" t="str">
        <f>五年级BMI等级</f>
        <v/>
      </c>
      <c r="P125" s="500" t="str">
        <f>五年级BMI得分</f>
        <v/>
      </c>
      <c r="Q125" s="515" t="str">
        <f>五年级肺活量得分</f>
        <v/>
      </c>
      <c r="R125" s="512" t="str">
        <f>五年级等级</f>
        <v/>
      </c>
      <c r="S125" s="516" t="str">
        <f>五年级50米跑得分</f>
        <v/>
      </c>
      <c r="T125" s="517" t="str">
        <f>五年级等级</f>
        <v/>
      </c>
      <c r="U125" s="516" t="str">
        <f>五年级坐位体前屈得分</f>
        <v/>
      </c>
      <c r="V125" s="517" t="str">
        <f>五年级等级</f>
        <v/>
      </c>
      <c r="W125" s="516" t="str">
        <f>五年级一分钟跳绳得分</f>
        <v/>
      </c>
      <c r="X125" s="517" t="str">
        <f>五年级等级</f>
        <v/>
      </c>
      <c r="Y125" s="515" t="str">
        <f>五年级仰卧起坐得分</f>
        <v/>
      </c>
      <c r="Z125" s="518" t="str">
        <f>五年级等级</f>
        <v/>
      </c>
      <c r="AA125" s="533" t="str">
        <f>五年级折返跑得分</f>
        <v/>
      </c>
      <c r="AB125" s="515" t="str">
        <f>五年级等级</f>
        <v/>
      </c>
      <c r="AC125" s="533" t="str">
        <f>五年级跳绳附加分</f>
        <v/>
      </c>
      <c r="AD125" s="534" t="str">
        <f>五年级标准分</f>
        <v/>
      </c>
      <c r="AE125" s="534" t="str">
        <f>五年级总分</f>
        <v/>
      </c>
      <c r="AF125" s="517" t="str">
        <f>五年级等级</f>
        <v/>
      </c>
      <c r="AM125" s="452" t="str">
        <f>折返时间</f>
        <v/>
      </c>
    </row>
    <row r="126" spans="1:39">
      <c r="A126" s="476">
        <v>502</v>
      </c>
      <c r="B126" s="477">
        <v>54</v>
      </c>
      <c r="C126" s="478"/>
      <c r="D126" s="471"/>
      <c r="E126" s="472"/>
      <c r="F126" s="481"/>
      <c r="G126" s="480"/>
      <c r="H126" s="475"/>
      <c r="I126" s="501"/>
      <c r="J126" s="502"/>
      <c r="K126" s="495"/>
      <c r="L126" s="503"/>
      <c r="M126" s="504"/>
      <c r="N126" s="505" t="str">
        <f>五年级BMI</f>
        <v/>
      </c>
      <c r="O126" s="499" t="str">
        <f>五年级BMI等级</f>
        <v/>
      </c>
      <c r="P126" s="500" t="str">
        <f>五年级BMI得分</f>
        <v/>
      </c>
      <c r="Q126" s="515" t="str">
        <f>五年级肺活量得分</f>
        <v/>
      </c>
      <c r="R126" s="512" t="str">
        <f>五年级等级</f>
        <v/>
      </c>
      <c r="S126" s="516" t="str">
        <f>五年级50米跑得分</f>
        <v/>
      </c>
      <c r="T126" s="517" t="str">
        <f>五年级等级</f>
        <v/>
      </c>
      <c r="U126" s="516" t="str">
        <f>五年级坐位体前屈得分</f>
        <v/>
      </c>
      <c r="V126" s="517" t="str">
        <f>五年级等级</f>
        <v/>
      </c>
      <c r="W126" s="516" t="str">
        <f>五年级一分钟跳绳得分</f>
        <v/>
      </c>
      <c r="X126" s="517" t="str">
        <f>五年级等级</f>
        <v/>
      </c>
      <c r="Y126" s="515" t="str">
        <f>五年级仰卧起坐得分</f>
        <v/>
      </c>
      <c r="Z126" s="518" t="str">
        <f>五年级等级</f>
        <v/>
      </c>
      <c r="AA126" s="533" t="str">
        <f>五年级折返跑得分</f>
        <v/>
      </c>
      <c r="AB126" s="515" t="str">
        <f>五年级等级</f>
        <v/>
      </c>
      <c r="AC126" s="533" t="str">
        <f>五年级跳绳附加分</f>
        <v/>
      </c>
      <c r="AD126" s="534" t="str">
        <f>五年级标准分</f>
        <v/>
      </c>
      <c r="AE126" s="534" t="str">
        <f>五年级总分</f>
        <v/>
      </c>
      <c r="AF126" s="517" t="str">
        <f>五年级等级</f>
        <v/>
      </c>
      <c r="AM126" s="452" t="str">
        <f>折返时间</f>
        <v/>
      </c>
    </row>
    <row r="127" spans="1:39">
      <c r="A127" s="476">
        <v>502</v>
      </c>
      <c r="B127" s="477">
        <v>55</v>
      </c>
      <c r="C127" s="478"/>
      <c r="D127" s="471"/>
      <c r="E127" s="472"/>
      <c r="F127" s="481"/>
      <c r="G127" s="480"/>
      <c r="H127" s="475"/>
      <c r="I127" s="501"/>
      <c r="J127" s="502"/>
      <c r="K127" s="495"/>
      <c r="L127" s="503"/>
      <c r="M127" s="504"/>
      <c r="N127" s="505" t="str">
        <f>五年级BMI</f>
        <v/>
      </c>
      <c r="O127" s="499" t="str">
        <f>五年级BMI等级</f>
        <v/>
      </c>
      <c r="P127" s="500" t="str">
        <f>五年级BMI得分</f>
        <v/>
      </c>
      <c r="Q127" s="515" t="str">
        <f>五年级肺活量得分</f>
        <v/>
      </c>
      <c r="R127" s="512" t="str">
        <f>五年级等级</f>
        <v/>
      </c>
      <c r="S127" s="516" t="str">
        <f>五年级50米跑得分</f>
        <v/>
      </c>
      <c r="T127" s="517" t="str">
        <f>五年级等级</f>
        <v/>
      </c>
      <c r="U127" s="516" t="str">
        <f>五年级坐位体前屈得分</f>
        <v/>
      </c>
      <c r="V127" s="517" t="str">
        <f>五年级等级</f>
        <v/>
      </c>
      <c r="W127" s="516" t="str">
        <f>五年级一分钟跳绳得分</f>
        <v/>
      </c>
      <c r="X127" s="517" t="str">
        <f>五年级等级</f>
        <v/>
      </c>
      <c r="Y127" s="515" t="str">
        <f>五年级仰卧起坐得分</f>
        <v/>
      </c>
      <c r="Z127" s="518" t="str">
        <f>五年级等级</f>
        <v/>
      </c>
      <c r="AA127" s="533" t="str">
        <f>五年级折返跑得分</f>
        <v/>
      </c>
      <c r="AB127" s="515" t="str">
        <f>五年级等级</f>
        <v/>
      </c>
      <c r="AC127" s="533" t="str">
        <f>五年级跳绳附加分</f>
        <v/>
      </c>
      <c r="AD127" s="534" t="str">
        <f>五年级标准分</f>
        <v/>
      </c>
      <c r="AE127" s="534" t="str">
        <f>五年级总分</f>
        <v/>
      </c>
      <c r="AF127" s="517" t="str">
        <f>五年级等级</f>
        <v/>
      </c>
      <c r="AM127" s="452" t="str">
        <f>折返时间</f>
        <v/>
      </c>
    </row>
    <row r="128" spans="1:39">
      <c r="A128" s="476">
        <v>502</v>
      </c>
      <c r="B128" s="477">
        <v>56</v>
      </c>
      <c r="C128" s="478"/>
      <c r="D128" s="471"/>
      <c r="E128" s="472"/>
      <c r="F128" s="481"/>
      <c r="G128" s="480"/>
      <c r="H128" s="475"/>
      <c r="I128" s="501"/>
      <c r="J128" s="502"/>
      <c r="K128" s="495"/>
      <c r="L128" s="503"/>
      <c r="M128" s="504"/>
      <c r="N128" s="505" t="str">
        <f>五年级BMI</f>
        <v/>
      </c>
      <c r="O128" s="499" t="str">
        <f>五年级BMI等级</f>
        <v/>
      </c>
      <c r="P128" s="500" t="str">
        <f>五年级BMI得分</f>
        <v/>
      </c>
      <c r="Q128" s="515" t="str">
        <f>五年级肺活量得分</f>
        <v/>
      </c>
      <c r="R128" s="512" t="str">
        <f>五年级等级</f>
        <v/>
      </c>
      <c r="S128" s="516" t="str">
        <f>五年级50米跑得分</f>
        <v/>
      </c>
      <c r="T128" s="517" t="str">
        <f>五年级等级</f>
        <v/>
      </c>
      <c r="U128" s="516" t="str">
        <f>五年级坐位体前屈得分</f>
        <v/>
      </c>
      <c r="V128" s="517" t="str">
        <f>五年级等级</f>
        <v/>
      </c>
      <c r="W128" s="516" t="str">
        <f>五年级一分钟跳绳得分</f>
        <v/>
      </c>
      <c r="X128" s="517" t="str">
        <f>五年级等级</f>
        <v/>
      </c>
      <c r="Y128" s="515" t="str">
        <f>五年级仰卧起坐得分</f>
        <v/>
      </c>
      <c r="Z128" s="518" t="str">
        <f>五年级等级</f>
        <v/>
      </c>
      <c r="AA128" s="533" t="str">
        <f>五年级折返跑得分</f>
        <v/>
      </c>
      <c r="AB128" s="515" t="str">
        <f>五年级等级</f>
        <v/>
      </c>
      <c r="AC128" s="533" t="str">
        <f>五年级跳绳附加分</f>
        <v/>
      </c>
      <c r="AD128" s="534" t="str">
        <f>五年级标准分</f>
        <v/>
      </c>
      <c r="AE128" s="534" t="str">
        <f>五年级总分</f>
        <v/>
      </c>
      <c r="AF128" s="517" t="str">
        <f>五年级等级</f>
        <v/>
      </c>
      <c r="AM128" s="452" t="str">
        <f>折返时间</f>
        <v/>
      </c>
    </row>
    <row r="129" spans="1:39">
      <c r="A129" s="476">
        <v>502</v>
      </c>
      <c r="B129" s="477">
        <v>57</v>
      </c>
      <c r="C129" s="478"/>
      <c r="D129" s="471"/>
      <c r="E129" s="472"/>
      <c r="F129" s="481"/>
      <c r="G129" s="480"/>
      <c r="H129" s="475"/>
      <c r="I129" s="501"/>
      <c r="J129" s="502"/>
      <c r="K129" s="495"/>
      <c r="L129" s="503"/>
      <c r="M129" s="504"/>
      <c r="N129" s="505" t="str">
        <f>五年级BMI</f>
        <v/>
      </c>
      <c r="O129" s="499" t="str">
        <f>五年级BMI等级</f>
        <v/>
      </c>
      <c r="P129" s="500" t="str">
        <f>五年级BMI得分</f>
        <v/>
      </c>
      <c r="Q129" s="515" t="str">
        <f>五年级肺活量得分</f>
        <v/>
      </c>
      <c r="R129" s="512" t="str">
        <f>五年级等级</f>
        <v/>
      </c>
      <c r="S129" s="516" t="str">
        <f>五年级50米跑得分</f>
        <v/>
      </c>
      <c r="T129" s="517" t="str">
        <f>五年级等级</f>
        <v/>
      </c>
      <c r="U129" s="516" t="str">
        <f>五年级坐位体前屈得分</f>
        <v/>
      </c>
      <c r="V129" s="517" t="str">
        <f>五年级等级</f>
        <v/>
      </c>
      <c r="W129" s="516" t="str">
        <f>五年级一分钟跳绳得分</f>
        <v/>
      </c>
      <c r="X129" s="517" t="str">
        <f>五年级等级</f>
        <v/>
      </c>
      <c r="Y129" s="515" t="str">
        <f>五年级仰卧起坐得分</f>
        <v/>
      </c>
      <c r="Z129" s="518" t="str">
        <f>五年级等级</f>
        <v/>
      </c>
      <c r="AA129" s="533" t="str">
        <f>五年级折返跑得分</f>
        <v/>
      </c>
      <c r="AB129" s="515" t="str">
        <f>五年级等级</f>
        <v/>
      </c>
      <c r="AC129" s="533" t="str">
        <f>五年级跳绳附加分</f>
        <v/>
      </c>
      <c r="AD129" s="534" t="str">
        <f>五年级标准分</f>
        <v/>
      </c>
      <c r="AE129" s="534" t="str">
        <f>五年级总分</f>
        <v/>
      </c>
      <c r="AF129" s="517" t="str">
        <f>五年级等级</f>
        <v/>
      </c>
      <c r="AM129" s="452" t="str">
        <f>折返时间</f>
        <v/>
      </c>
    </row>
    <row r="130" spans="1:39">
      <c r="A130" s="476">
        <v>502</v>
      </c>
      <c r="B130" s="477">
        <v>58</v>
      </c>
      <c r="C130" s="478"/>
      <c r="D130" s="471"/>
      <c r="E130" s="472"/>
      <c r="F130" s="481"/>
      <c r="G130" s="480"/>
      <c r="H130" s="475"/>
      <c r="I130" s="501"/>
      <c r="J130" s="502"/>
      <c r="K130" s="495"/>
      <c r="L130" s="503"/>
      <c r="M130" s="504"/>
      <c r="N130" s="505" t="str">
        <f>五年级BMI</f>
        <v/>
      </c>
      <c r="O130" s="499" t="str">
        <f>五年级BMI等级</f>
        <v/>
      </c>
      <c r="P130" s="500" t="str">
        <f>五年级BMI得分</f>
        <v/>
      </c>
      <c r="Q130" s="515" t="str">
        <f>五年级肺活量得分</f>
        <v/>
      </c>
      <c r="R130" s="512" t="str">
        <f>五年级等级</f>
        <v/>
      </c>
      <c r="S130" s="516" t="str">
        <f>五年级50米跑得分</f>
        <v/>
      </c>
      <c r="T130" s="517" t="str">
        <f>五年级等级</f>
        <v/>
      </c>
      <c r="U130" s="516" t="str">
        <f>五年级坐位体前屈得分</f>
        <v/>
      </c>
      <c r="V130" s="517" t="str">
        <f>五年级等级</f>
        <v/>
      </c>
      <c r="W130" s="516" t="str">
        <f>五年级一分钟跳绳得分</f>
        <v/>
      </c>
      <c r="X130" s="517" t="str">
        <f>五年级等级</f>
        <v/>
      </c>
      <c r="Y130" s="515" t="str">
        <f>五年级仰卧起坐得分</f>
        <v/>
      </c>
      <c r="Z130" s="518" t="str">
        <f>五年级等级</f>
        <v/>
      </c>
      <c r="AA130" s="533" t="str">
        <f>五年级折返跑得分</f>
        <v/>
      </c>
      <c r="AB130" s="515" t="str">
        <f>五年级等级</f>
        <v/>
      </c>
      <c r="AC130" s="533" t="str">
        <f>五年级跳绳附加分</f>
        <v/>
      </c>
      <c r="AD130" s="534" t="str">
        <f>五年级标准分</f>
        <v/>
      </c>
      <c r="AE130" s="534" t="str">
        <f>五年级总分</f>
        <v/>
      </c>
      <c r="AF130" s="517" t="str">
        <f>五年级等级</f>
        <v/>
      </c>
      <c r="AM130" s="452" t="str">
        <f>折返时间</f>
        <v/>
      </c>
    </row>
    <row r="131" spans="1:39">
      <c r="A131" s="476">
        <v>502</v>
      </c>
      <c r="B131" s="477">
        <v>59</v>
      </c>
      <c r="C131" s="478"/>
      <c r="D131" s="471"/>
      <c r="E131" s="472"/>
      <c r="F131" s="481"/>
      <c r="G131" s="480"/>
      <c r="H131" s="475"/>
      <c r="I131" s="501"/>
      <c r="J131" s="502"/>
      <c r="K131" s="495"/>
      <c r="L131" s="503"/>
      <c r="M131" s="504"/>
      <c r="N131" s="505" t="str">
        <f>五年级BMI</f>
        <v/>
      </c>
      <c r="O131" s="499" t="str">
        <f>五年级BMI等级</f>
        <v/>
      </c>
      <c r="P131" s="500" t="str">
        <f>五年级BMI得分</f>
        <v/>
      </c>
      <c r="Q131" s="515" t="str">
        <f>五年级肺活量得分</f>
        <v/>
      </c>
      <c r="R131" s="512" t="str">
        <f>五年级等级</f>
        <v/>
      </c>
      <c r="S131" s="516" t="str">
        <f>五年级50米跑得分</f>
        <v/>
      </c>
      <c r="T131" s="517" t="str">
        <f>五年级等级</f>
        <v/>
      </c>
      <c r="U131" s="516" t="str">
        <f>五年级坐位体前屈得分</f>
        <v/>
      </c>
      <c r="V131" s="517" t="str">
        <f>五年级等级</f>
        <v/>
      </c>
      <c r="W131" s="516" t="str">
        <f>五年级一分钟跳绳得分</f>
        <v/>
      </c>
      <c r="X131" s="517" t="str">
        <f>五年级等级</f>
        <v/>
      </c>
      <c r="Y131" s="515" t="str">
        <f>五年级仰卧起坐得分</f>
        <v/>
      </c>
      <c r="Z131" s="518" t="str">
        <f>五年级等级</f>
        <v/>
      </c>
      <c r="AA131" s="533" t="str">
        <f>五年级折返跑得分</f>
        <v/>
      </c>
      <c r="AB131" s="515" t="str">
        <f>五年级等级</f>
        <v/>
      </c>
      <c r="AC131" s="533" t="str">
        <f>五年级跳绳附加分</f>
        <v/>
      </c>
      <c r="AD131" s="534" t="str">
        <f>五年级标准分</f>
        <v/>
      </c>
      <c r="AE131" s="534" t="str">
        <f>五年级总分</f>
        <v/>
      </c>
      <c r="AF131" s="517" t="str">
        <f>五年级等级</f>
        <v/>
      </c>
      <c r="AM131" s="452" t="str">
        <f>折返时间</f>
        <v/>
      </c>
    </row>
    <row r="132" spans="1:39">
      <c r="A132" s="476">
        <v>502</v>
      </c>
      <c r="B132" s="477">
        <v>60</v>
      </c>
      <c r="C132" s="478"/>
      <c r="D132" s="471"/>
      <c r="E132" s="472"/>
      <c r="F132" s="481"/>
      <c r="G132" s="480"/>
      <c r="H132" s="475"/>
      <c r="I132" s="501"/>
      <c r="J132" s="502"/>
      <c r="K132" s="495"/>
      <c r="L132" s="503"/>
      <c r="M132" s="504"/>
      <c r="N132" s="505" t="str">
        <f>五年级BMI</f>
        <v/>
      </c>
      <c r="O132" s="499" t="str">
        <f>五年级BMI等级</f>
        <v/>
      </c>
      <c r="P132" s="500" t="str">
        <f>五年级BMI得分</f>
        <v/>
      </c>
      <c r="Q132" s="515" t="str">
        <f>五年级肺活量得分</f>
        <v/>
      </c>
      <c r="R132" s="512" t="str">
        <f>五年级等级</f>
        <v/>
      </c>
      <c r="S132" s="516" t="str">
        <f>五年级50米跑得分</f>
        <v/>
      </c>
      <c r="T132" s="517" t="str">
        <f>五年级等级</f>
        <v/>
      </c>
      <c r="U132" s="516" t="str">
        <f>五年级坐位体前屈得分</f>
        <v/>
      </c>
      <c r="V132" s="517" t="str">
        <f>五年级等级</f>
        <v/>
      </c>
      <c r="W132" s="516" t="str">
        <f>五年级一分钟跳绳得分</f>
        <v/>
      </c>
      <c r="X132" s="517" t="str">
        <f>五年级等级</f>
        <v/>
      </c>
      <c r="Y132" s="515" t="str">
        <f>五年级仰卧起坐得分</f>
        <v/>
      </c>
      <c r="Z132" s="518" t="str">
        <f>五年级等级</f>
        <v/>
      </c>
      <c r="AA132" s="533" t="str">
        <f>五年级折返跑得分</f>
        <v/>
      </c>
      <c r="AB132" s="515" t="str">
        <f>五年级等级</f>
        <v/>
      </c>
      <c r="AC132" s="533" t="str">
        <f>五年级跳绳附加分</f>
        <v/>
      </c>
      <c r="AD132" s="534" t="str">
        <f>五年级标准分</f>
        <v/>
      </c>
      <c r="AE132" s="534" t="str">
        <f>五年级总分</f>
        <v/>
      </c>
      <c r="AF132" s="517" t="str">
        <f>五年级等级</f>
        <v/>
      </c>
      <c r="AM132" s="452" t="str">
        <f>折返时间</f>
        <v/>
      </c>
    </row>
    <row r="133" spans="1:39">
      <c r="A133" s="476">
        <v>502</v>
      </c>
      <c r="B133" s="477">
        <v>61</v>
      </c>
      <c r="C133" s="478"/>
      <c r="D133" s="471"/>
      <c r="E133" s="472"/>
      <c r="F133" s="481"/>
      <c r="G133" s="480"/>
      <c r="H133" s="475"/>
      <c r="I133" s="501"/>
      <c r="J133" s="502"/>
      <c r="K133" s="495"/>
      <c r="L133" s="503"/>
      <c r="M133" s="504"/>
      <c r="N133" s="505" t="str">
        <f>五年级BMI</f>
        <v/>
      </c>
      <c r="O133" s="499" t="str">
        <f>五年级BMI等级</f>
        <v/>
      </c>
      <c r="P133" s="500" t="str">
        <f>五年级BMI得分</f>
        <v/>
      </c>
      <c r="Q133" s="515" t="str">
        <f>五年级肺活量得分</f>
        <v/>
      </c>
      <c r="R133" s="512" t="str">
        <f>五年级等级</f>
        <v/>
      </c>
      <c r="S133" s="516" t="str">
        <f>五年级50米跑得分</f>
        <v/>
      </c>
      <c r="T133" s="517" t="str">
        <f>五年级等级</f>
        <v/>
      </c>
      <c r="U133" s="516" t="str">
        <f>五年级坐位体前屈得分</f>
        <v/>
      </c>
      <c r="V133" s="517" t="str">
        <f>五年级等级</f>
        <v/>
      </c>
      <c r="W133" s="516" t="str">
        <f>五年级一分钟跳绳得分</f>
        <v/>
      </c>
      <c r="X133" s="517" t="str">
        <f>五年级等级</f>
        <v/>
      </c>
      <c r="Y133" s="515" t="str">
        <f>五年级仰卧起坐得分</f>
        <v/>
      </c>
      <c r="Z133" s="518" t="str">
        <f>五年级等级</f>
        <v/>
      </c>
      <c r="AA133" s="533" t="str">
        <f>五年级折返跑得分</f>
        <v/>
      </c>
      <c r="AB133" s="515" t="str">
        <f>五年级等级</f>
        <v/>
      </c>
      <c r="AC133" s="533" t="str">
        <f>五年级跳绳附加分</f>
        <v/>
      </c>
      <c r="AD133" s="534" t="str">
        <f>五年级标准分</f>
        <v/>
      </c>
      <c r="AE133" s="534" t="str">
        <f>五年级总分</f>
        <v/>
      </c>
      <c r="AF133" s="517" t="str">
        <f>五年级等级</f>
        <v/>
      </c>
      <c r="AM133" s="452" t="str">
        <f>折返时间</f>
        <v/>
      </c>
    </row>
    <row r="134" spans="1:39">
      <c r="A134" s="476">
        <v>502</v>
      </c>
      <c r="B134" s="477">
        <v>62</v>
      </c>
      <c r="C134" s="478"/>
      <c r="D134" s="471"/>
      <c r="E134" s="472"/>
      <c r="F134" s="481"/>
      <c r="G134" s="480"/>
      <c r="H134" s="475"/>
      <c r="I134" s="501"/>
      <c r="J134" s="502"/>
      <c r="K134" s="495"/>
      <c r="L134" s="503"/>
      <c r="M134" s="504"/>
      <c r="N134" s="505" t="str">
        <f>五年级BMI</f>
        <v/>
      </c>
      <c r="O134" s="499" t="str">
        <f>五年级BMI等级</f>
        <v/>
      </c>
      <c r="P134" s="500" t="str">
        <f>五年级BMI得分</f>
        <v/>
      </c>
      <c r="Q134" s="515" t="str">
        <f>五年级肺活量得分</f>
        <v/>
      </c>
      <c r="R134" s="512" t="str">
        <f>五年级等级</f>
        <v/>
      </c>
      <c r="S134" s="516" t="str">
        <f>五年级50米跑得分</f>
        <v/>
      </c>
      <c r="T134" s="517" t="str">
        <f>五年级等级</f>
        <v/>
      </c>
      <c r="U134" s="516" t="str">
        <f>五年级坐位体前屈得分</f>
        <v/>
      </c>
      <c r="V134" s="517" t="str">
        <f>五年级等级</f>
        <v/>
      </c>
      <c r="W134" s="516" t="str">
        <f>五年级一分钟跳绳得分</f>
        <v/>
      </c>
      <c r="X134" s="517" t="str">
        <f>五年级等级</f>
        <v/>
      </c>
      <c r="Y134" s="515" t="str">
        <f>五年级仰卧起坐得分</f>
        <v/>
      </c>
      <c r="Z134" s="518" t="str">
        <f>五年级等级</f>
        <v/>
      </c>
      <c r="AA134" s="533" t="str">
        <f>五年级折返跑得分</f>
        <v/>
      </c>
      <c r="AB134" s="515" t="str">
        <f>五年级等级</f>
        <v/>
      </c>
      <c r="AC134" s="533" t="str">
        <f>五年级跳绳附加分</f>
        <v/>
      </c>
      <c r="AD134" s="534" t="str">
        <f>五年级标准分</f>
        <v/>
      </c>
      <c r="AE134" s="534" t="str">
        <f>五年级总分</f>
        <v/>
      </c>
      <c r="AF134" s="517" t="str">
        <f>五年级等级</f>
        <v/>
      </c>
      <c r="AM134" s="452" t="str">
        <f>折返时间</f>
        <v/>
      </c>
    </row>
    <row r="135" spans="1:39">
      <c r="A135" s="476">
        <v>502</v>
      </c>
      <c r="B135" s="477">
        <v>63</v>
      </c>
      <c r="C135" s="478"/>
      <c r="D135" s="471"/>
      <c r="E135" s="472"/>
      <c r="F135" s="481"/>
      <c r="G135" s="480"/>
      <c r="H135" s="475"/>
      <c r="I135" s="501"/>
      <c r="J135" s="502"/>
      <c r="K135" s="495"/>
      <c r="L135" s="503"/>
      <c r="M135" s="504"/>
      <c r="N135" s="505" t="str">
        <f>五年级BMI</f>
        <v/>
      </c>
      <c r="O135" s="499" t="str">
        <f>五年级BMI等级</f>
        <v/>
      </c>
      <c r="P135" s="500" t="str">
        <f>五年级BMI得分</f>
        <v/>
      </c>
      <c r="Q135" s="515" t="str">
        <f>五年级肺活量得分</f>
        <v/>
      </c>
      <c r="R135" s="512" t="str">
        <f>五年级等级</f>
        <v/>
      </c>
      <c r="S135" s="516" t="str">
        <f>五年级50米跑得分</f>
        <v/>
      </c>
      <c r="T135" s="517" t="str">
        <f>五年级等级</f>
        <v/>
      </c>
      <c r="U135" s="516" t="str">
        <f>五年级坐位体前屈得分</f>
        <v/>
      </c>
      <c r="V135" s="517" t="str">
        <f>五年级等级</f>
        <v/>
      </c>
      <c r="W135" s="516" t="str">
        <f>五年级一分钟跳绳得分</f>
        <v/>
      </c>
      <c r="X135" s="517" t="str">
        <f>五年级等级</f>
        <v/>
      </c>
      <c r="Y135" s="515" t="str">
        <f>五年级仰卧起坐得分</f>
        <v/>
      </c>
      <c r="Z135" s="518" t="str">
        <f>五年级等级</f>
        <v/>
      </c>
      <c r="AA135" s="533" t="str">
        <f>五年级折返跑得分</f>
        <v/>
      </c>
      <c r="AB135" s="515" t="str">
        <f>五年级等级</f>
        <v/>
      </c>
      <c r="AC135" s="533" t="str">
        <f>五年级跳绳附加分</f>
        <v/>
      </c>
      <c r="AD135" s="534" t="str">
        <f>五年级标准分</f>
        <v/>
      </c>
      <c r="AE135" s="534" t="str">
        <f>五年级总分</f>
        <v/>
      </c>
      <c r="AF135" s="517" t="str">
        <f>五年级等级</f>
        <v/>
      </c>
      <c r="AM135" s="452" t="str">
        <f>折返时间</f>
        <v/>
      </c>
    </row>
    <row r="136" spans="1:39">
      <c r="A136" s="476">
        <v>502</v>
      </c>
      <c r="B136" s="477">
        <v>64</v>
      </c>
      <c r="C136" s="478"/>
      <c r="D136" s="471"/>
      <c r="E136" s="472"/>
      <c r="F136" s="481"/>
      <c r="G136" s="480"/>
      <c r="H136" s="475"/>
      <c r="I136" s="501"/>
      <c r="J136" s="502"/>
      <c r="K136" s="495"/>
      <c r="L136" s="503"/>
      <c r="M136" s="504"/>
      <c r="N136" s="505" t="str">
        <f>五年级BMI</f>
        <v/>
      </c>
      <c r="O136" s="499" t="str">
        <f>五年级BMI等级</f>
        <v/>
      </c>
      <c r="P136" s="500" t="str">
        <f>五年级BMI得分</f>
        <v/>
      </c>
      <c r="Q136" s="515" t="str">
        <f>五年级肺活量得分</f>
        <v/>
      </c>
      <c r="R136" s="512" t="str">
        <f>五年级等级</f>
        <v/>
      </c>
      <c r="S136" s="516" t="str">
        <f>五年级50米跑得分</f>
        <v/>
      </c>
      <c r="T136" s="517" t="str">
        <f>五年级等级</f>
        <v/>
      </c>
      <c r="U136" s="516" t="str">
        <f>五年级坐位体前屈得分</f>
        <v/>
      </c>
      <c r="V136" s="517" t="str">
        <f>五年级等级</f>
        <v/>
      </c>
      <c r="W136" s="516" t="str">
        <f>五年级一分钟跳绳得分</f>
        <v/>
      </c>
      <c r="X136" s="517" t="str">
        <f>五年级等级</f>
        <v/>
      </c>
      <c r="Y136" s="515" t="str">
        <f>五年级仰卧起坐得分</f>
        <v/>
      </c>
      <c r="Z136" s="518" t="str">
        <f>五年级等级</f>
        <v/>
      </c>
      <c r="AA136" s="533" t="str">
        <f>五年级折返跑得分</f>
        <v/>
      </c>
      <c r="AB136" s="515" t="str">
        <f>五年级等级</f>
        <v/>
      </c>
      <c r="AC136" s="533" t="str">
        <f>五年级跳绳附加分</f>
        <v/>
      </c>
      <c r="AD136" s="534" t="str">
        <f>五年级标准分</f>
        <v/>
      </c>
      <c r="AE136" s="534" t="str">
        <f>五年级总分</f>
        <v/>
      </c>
      <c r="AF136" s="517" t="str">
        <f>五年级等级</f>
        <v/>
      </c>
      <c r="AM136" s="452" t="str">
        <f>折返时间</f>
        <v/>
      </c>
    </row>
    <row r="137" spans="1:39">
      <c r="A137" s="476">
        <v>502</v>
      </c>
      <c r="B137" s="477">
        <v>65</v>
      </c>
      <c r="C137" s="478"/>
      <c r="D137" s="471"/>
      <c r="E137" s="472"/>
      <c r="F137" s="481"/>
      <c r="G137" s="480"/>
      <c r="H137" s="475"/>
      <c r="I137" s="501"/>
      <c r="J137" s="502"/>
      <c r="K137" s="495"/>
      <c r="L137" s="503"/>
      <c r="M137" s="504"/>
      <c r="N137" s="505" t="str">
        <f>五年级BMI</f>
        <v/>
      </c>
      <c r="O137" s="499" t="str">
        <f>五年级BMI等级</f>
        <v/>
      </c>
      <c r="P137" s="500" t="str">
        <f>五年级BMI得分</f>
        <v/>
      </c>
      <c r="Q137" s="515" t="str">
        <f>五年级肺活量得分</f>
        <v/>
      </c>
      <c r="R137" s="512" t="str">
        <f>五年级等级</f>
        <v/>
      </c>
      <c r="S137" s="516" t="str">
        <f>五年级50米跑得分</f>
        <v/>
      </c>
      <c r="T137" s="517" t="str">
        <f>五年级等级</f>
        <v/>
      </c>
      <c r="U137" s="516" t="str">
        <f>五年级坐位体前屈得分</f>
        <v/>
      </c>
      <c r="V137" s="517" t="str">
        <f>五年级等级</f>
        <v/>
      </c>
      <c r="W137" s="516" t="str">
        <f>五年级一分钟跳绳得分</f>
        <v/>
      </c>
      <c r="X137" s="517" t="str">
        <f>五年级等级</f>
        <v/>
      </c>
      <c r="Y137" s="515" t="str">
        <f>五年级仰卧起坐得分</f>
        <v/>
      </c>
      <c r="Z137" s="518" t="str">
        <f>五年级等级</f>
        <v/>
      </c>
      <c r="AA137" s="533" t="str">
        <f>五年级折返跑得分</f>
        <v/>
      </c>
      <c r="AB137" s="515" t="str">
        <f>五年级等级</f>
        <v/>
      </c>
      <c r="AC137" s="533" t="str">
        <f>五年级跳绳附加分</f>
        <v/>
      </c>
      <c r="AD137" s="534" t="str">
        <f>五年级标准分</f>
        <v/>
      </c>
      <c r="AE137" s="534" t="str">
        <f>五年级总分</f>
        <v/>
      </c>
      <c r="AF137" s="517" t="str">
        <f>五年级等级</f>
        <v/>
      </c>
      <c r="AM137" s="452" t="str">
        <f>折返时间</f>
        <v/>
      </c>
    </row>
    <row r="138" spans="1:39">
      <c r="A138" s="476">
        <v>502</v>
      </c>
      <c r="B138" s="477">
        <v>66</v>
      </c>
      <c r="C138" s="478"/>
      <c r="D138" s="471"/>
      <c r="E138" s="472"/>
      <c r="F138" s="481"/>
      <c r="G138" s="480"/>
      <c r="H138" s="475"/>
      <c r="I138" s="501"/>
      <c r="J138" s="502"/>
      <c r="K138" s="495"/>
      <c r="L138" s="503"/>
      <c r="M138" s="504"/>
      <c r="N138" s="505" t="str">
        <f>五年级BMI</f>
        <v/>
      </c>
      <c r="O138" s="499" t="str">
        <f>五年级BMI等级</f>
        <v/>
      </c>
      <c r="P138" s="500" t="str">
        <f>五年级BMI得分</f>
        <v/>
      </c>
      <c r="Q138" s="515" t="str">
        <f>五年级肺活量得分</f>
        <v/>
      </c>
      <c r="R138" s="512" t="str">
        <f>五年级等级</f>
        <v/>
      </c>
      <c r="S138" s="516" t="str">
        <f>五年级50米跑得分</f>
        <v/>
      </c>
      <c r="T138" s="517" t="str">
        <f>五年级等级</f>
        <v/>
      </c>
      <c r="U138" s="516" t="str">
        <f>五年级坐位体前屈得分</f>
        <v/>
      </c>
      <c r="V138" s="517" t="str">
        <f>五年级等级</f>
        <v/>
      </c>
      <c r="W138" s="516" t="str">
        <f>五年级一分钟跳绳得分</f>
        <v/>
      </c>
      <c r="X138" s="517" t="str">
        <f>五年级等级</f>
        <v/>
      </c>
      <c r="Y138" s="515" t="str">
        <f>五年级仰卧起坐得分</f>
        <v/>
      </c>
      <c r="Z138" s="518" t="str">
        <f>五年级等级</f>
        <v/>
      </c>
      <c r="AA138" s="533" t="str">
        <f>五年级折返跑得分</f>
        <v/>
      </c>
      <c r="AB138" s="515" t="str">
        <f>五年级等级</f>
        <v/>
      </c>
      <c r="AC138" s="533" t="str">
        <f>五年级跳绳附加分</f>
        <v/>
      </c>
      <c r="AD138" s="534" t="str">
        <f>五年级标准分</f>
        <v/>
      </c>
      <c r="AE138" s="534" t="str">
        <f>五年级总分</f>
        <v/>
      </c>
      <c r="AF138" s="517" t="str">
        <f>五年级等级</f>
        <v/>
      </c>
      <c r="AM138" s="452" t="str">
        <f>折返时间</f>
        <v/>
      </c>
    </row>
    <row r="139" spans="1:39">
      <c r="A139" s="476">
        <v>502</v>
      </c>
      <c r="B139" s="477">
        <v>67</v>
      </c>
      <c r="C139" s="478"/>
      <c r="D139" s="471"/>
      <c r="E139" s="472"/>
      <c r="F139" s="481"/>
      <c r="G139" s="480"/>
      <c r="H139" s="475"/>
      <c r="I139" s="501"/>
      <c r="J139" s="502"/>
      <c r="K139" s="495"/>
      <c r="L139" s="503"/>
      <c r="M139" s="504"/>
      <c r="N139" s="505" t="str">
        <f>五年级BMI</f>
        <v/>
      </c>
      <c r="O139" s="499" t="str">
        <f>五年级BMI等级</f>
        <v/>
      </c>
      <c r="P139" s="500" t="str">
        <f>五年级BMI得分</f>
        <v/>
      </c>
      <c r="Q139" s="515" t="str">
        <f>五年级肺活量得分</f>
        <v/>
      </c>
      <c r="R139" s="512" t="str">
        <f>五年级等级</f>
        <v/>
      </c>
      <c r="S139" s="516" t="str">
        <f>五年级50米跑得分</f>
        <v/>
      </c>
      <c r="T139" s="517" t="str">
        <f>五年级等级</f>
        <v/>
      </c>
      <c r="U139" s="516" t="str">
        <f>五年级坐位体前屈得分</f>
        <v/>
      </c>
      <c r="V139" s="517" t="str">
        <f>五年级等级</f>
        <v/>
      </c>
      <c r="W139" s="516" t="str">
        <f>五年级一分钟跳绳得分</f>
        <v/>
      </c>
      <c r="X139" s="517" t="str">
        <f>五年级等级</f>
        <v/>
      </c>
      <c r="Y139" s="515" t="str">
        <f>五年级仰卧起坐得分</f>
        <v/>
      </c>
      <c r="Z139" s="518" t="str">
        <f>五年级等级</f>
        <v/>
      </c>
      <c r="AA139" s="533" t="str">
        <f>五年级折返跑得分</f>
        <v/>
      </c>
      <c r="AB139" s="515" t="str">
        <f>五年级等级</f>
        <v/>
      </c>
      <c r="AC139" s="533" t="str">
        <f>五年级跳绳附加分</f>
        <v/>
      </c>
      <c r="AD139" s="534" t="str">
        <f>五年级标准分</f>
        <v/>
      </c>
      <c r="AE139" s="534" t="str">
        <f>五年级总分</f>
        <v/>
      </c>
      <c r="AF139" s="517" t="str">
        <f>五年级等级</f>
        <v/>
      </c>
      <c r="AM139" s="452" t="str">
        <f>折返时间</f>
        <v/>
      </c>
    </row>
    <row r="140" spans="1:39">
      <c r="A140" s="476">
        <v>502</v>
      </c>
      <c r="B140" s="477">
        <v>68</v>
      </c>
      <c r="C140" s="478"/>
      <c r="D140" s="471"/>
      <c r="E140" s="472"/>
      <c r="F140" s="481"/>
      <c r="G140" s="480"/>
      <c r="H140" s="475"/>
      <c r="I140" s="501"/>
      <c r="J140" s="502"/>
      <c r="K140" s="495"/>
      <c r="L140" s="503"/>
      <c r="M140" s="504"/>
      <c r="N140" s="505" t="str">
        <f>五年级BMI</f>
        <v/>
      </c>
      <c r="O140" s="499" t="str">
        <f>五年级BMI等级</f>
        <v/>
      </c>
      <c r="P140" s="500" t="str">
        <f>五年级BMI得分</f>
        <v/>
      </c>
      <c r="Q140" s="515" t="str">
        <f>五年级肺活量得分</f>
        <v/>
      </c>
      <c r="R140" s="512" t="str">
        <f>五年级等级</f>
        <v/>
      </c>
      <c r="S140" s="516" t="str">
        <f>五年级50米跑得分</f>
        <v/>
      </c>
      <c r="T140" s="517" t="str">
        <f>五年级等级</f>
        <v/>
      </c>
      <c r="U140" s="516" t="str">
        <f>五年级坐位体前屈得分</f>
        <v/>
      </c>
      <c r="V140" s="517" t="str">
        <f>五年级等级</f>
        <v/>
      </c>
      <c r="W140" s="516" t="str">
        <f>五年级一分钟跳绳得分</f>
        <v/>
      </c>
      <c r="X140" s="517" t="str">
        <f>五年级等级</f>
        <v/>
      </c>
      <c r="Y140" s="515" t="str">
        <f>五年级仰卧起坐得分</f>
        <v/>
      </c>
      <c r="Z140" s="518" t="str">
        <f>五年级等级</f>
        <v/>
      </c>
      <c r="AA140" s="533" t="str">
        <f>五年级折返跑得分</f>
        <v/>
      </c>
      <c r="AB140" s="515" t="str">
        <f>五年级等级</f>
        <v/>
      </c>
      <c r="AC140" s="533" t="str">
        <f>五年级跳绳附加分</f>
        <v/>
      </c>
      <c r="AD140" s="534" t="str">
        <f>五年级标准分</f>
        <v/>
      </c>
      <c r="AE140" s="534" t="str">
        <f>五年级总分</f>
        <v/>
      </c>
      <c r="AF140" s="517" t="str">
        <f>五年级等级</f>
        <v/>
      </c>
      <c r="AM140" s="452" t="str">
        <f>折返时间</f>
        <v/>
      </c>
    </row>
    <row r="141" spans="1:39">
      <c r="A141" s="476">
        <v>502</v>
      </c>
      <c r="B141" s="477">
        <v>69</v>
      </c>
      <c r="C141" s="478"/>
      <c r="D141" s="471"/>
      <c r="E141" s="472"/>
      <c r="F141" s="481"/>
      <c r="G141" s="480"/>
      <c r="H141" s="475"/>
      <c r="I141" s="501"/>
      <c r="J141" s="502"/>
      <c r="K141" s="495"/>
      <c r="L141" s="503"/>
      <c r="M141" s="504"/>
      <c r="N141" s="505" t="str">
        <f>五年级BMI</f>
        <v/>
      </c>
      <c r="O141" s="499" t="str">
        <f>五年级BMI等级</f>
        <v/>
      </c>
      <c r="P141" s="500" t="str">
        <f>五年级BMI得分</f>
        <v/>
      </c>
      <c r="Q141" s="515" t="str">
        <f>五年级肺活量得分</f>
        <v/>
      </c>
      <c r="R141" s="512" t="str">
        <f>五年级等级</f>
        <v/>
      </c>
      <c r="S141" s="516" t="str">
        <f>五年级50米跑得分</f>
        <v/>
      </c>
      <c r="T141" s="517" t="str">
        <f>五年级等级</f>
        <v/>
      </c>
      <c r="U141" s="516" t="str">
        <f>五年级坐位体前屈得分</f>
        <v/>
      </c>
      <c r="V141" s="517" t="str">
        <f>五年级等级</f>
        <v/>
      </c>
      <c r="W141" s="516" t="str">
        <f>五年级一分钟跳绳得分</f>
        <v/>
      </c>
      <c r="X141" s="517" t="str">
        <f>五年级等级</f>
        <v/>
      </c>
      <c r="Y141" s="515" t="str">
        <f>五年级仰卧起坐得分</f>
        <v/>
      </c>
      <c r="Z141" s="518" t="str">
        <f>五年级等级</f>
        <v/>
      </c>
      <c r="AA141" s="533" t="str">
        <f>五年级折返跑得分</f>
        <v/>
      </c>
      <c r="AB141" s="515" t="str">
        <f>五年级等级</f>
        <v/>
      </c>
      <c r="AC141" s="533" t="str">
        <f>五年级跳绳附加分</f>
        <v/>
      </c>
      <c r="AD141" s="534" t="str">
        <f>五年级标准分</f>
        <v/>
      </c>
      <c r="AE141" s="534" t="str">
        <f>五年级总分</f>
        <v/>
      </c>
      <c r="AF141" s="517" t="str">
        <f>五年级等级</f>
        <v/>
      </c>
      <c r="AM141" s="452" t="str">
        <f>折返时间</f>
        <v/>
      </c>
    </row>
    <row r="142" ht="15.75" spans="1:39">
      <c r="A142" s="535">
        <v>502</v>
      </c>
      <c r="B142" s="536">
        <v>70</v>
      </c>
      <c r="C142" s="537"/>
      <c r="D142" s="538"/>
      <c r="E142" s="539"/>
      <c r="F142" s="540"/>
      <c r="G142" s="570"/>
      <c r="H142" s="542"/>
      <c r="I142" s="543"/>
      <c r="J142" s="544"/>
      <c r="K142" s="545"/>
      <c r="L142" s="571"/>
      <c r="M142" s="572"/>
      <c r="N142" s="573" t="str">
        <f>五年级BMI</f>
        <v/>
      </c>
      <c r="O142" s="574" t="str">
        <f>五年级BMI等级</f>
        <v/>
      </c>
      <c r="P142" s="575" t="str">
        <f>五年级BMI得分</f>
        <v/>
      </c>
      <c r="Q142" s="576" t="str">
        <f>五年级肺活量得分</f>
        <v/>
      </c>
      <c r="R142" s="577" t="str">
        <f>五年级等级</f>
        <v/>
      </c>
      <c r="S142" s="578" t="str">
        <f>五年级50米跑得分</f>
        <v/>
      </c>
      <c r="T142" s="567" t="str">
        <f>五年级等级</f>
        <v/>
      </c>
      <c r="U142" s="578" t="str">
        <f>五年级坐位体前屈得分</f>
        <v/>
      </c>
      <c r="V142" s="567" t="str">
        <f>五年级等级</f>
        <v/>
      </c>
      <c r="W142" s="578" t="str">
        <f>五年级一分钟跳绳得分</f>
        <v/>
      </c>
      <c r="X142" s="567" t="str">
        <f>五年级等级</f>
        <v/>
      </c>
      <c r="Y142" s="576" t="str">
        <f>五年级仰卧起坐得分</f>
        <v/>
      </c>
      <c r="Z142" s="579" t="str">
        <f>五年级等级</f>
        <v/>
      </c>
      <c r="AA142" s="565" t="str">
        <f>五年级折返跑得分</f>
        <v/>
      </c>
      <c r="AB142" s="576" t="str">
        <f>五年级等级</f>
        <v/>
      </c>
      <c r="AC142" s="565" t="str">
        <f>五年级跳绳附加分</f>
        <v/>
      </c>
      <c r="AD142" s="566" t="str">
        <f>五年级标准分</f>
        <v/>
      </c>
      <c r="AE142" s="566" t="str">
        <f>五年级总分</f>
        <v/>
      </c>
      <c r="AF142" s="567" t="str">
        <f>五年级等级</f>
        <v/>
      </c>
      <c r="AM142" s="452" t="str">
        <f>折返时间</f>
        <v/>
      </c>
    </row>
    <row r="143" ht="15.75" spans="1:39">
      <c r="A143" s="468">
        <v>503</v>
      </c>
      <c r="B143" s="469">
        <v>1</v>
      </c>
      <c r="C143" s="472"/>
      <c r="D143" s="471"/>
      <c r="E143" s="472"/>
      <c r="F143" s="473"/>
      <c r="G143" s="474"/>
      <c r="H143" s="475"/>
      <c r="I143" s="494"/>
      <c r="J143" s="495"/>
      <c r="K143" s="495"/>
      <c r="L143" s="496"/>
      <c r="M143" s="497"/>
      <c r="N143" s="498" t="str">
        <f>五年级BMI</f>
        <v/>
      </c>
      <c r="O143" s="499" t="str">
        <f>五年级BMI等级</f>
        <v/>
      </c>
      <c r="P143" s="500" t="str">
        <f>五年级BMI得分</f>
        <v/>
      </c>
      <c r="Q143" s="511" t="str">
        <f>五年级肺活量得分</f>
        <v/>
      </c>
      <c r="R143" s="512" t="str">
        <f>五年级等级</f>
        <v/>
      </c>
      <c r="S143" s="513" t="str">
        <f>五年级50米跑得分</f>
        <v/>
      </c>
      <c r="T143" s="512" t="str">
        <f>五年级等级</f>
        <v/>
      </c>
      <c r="U143" s="513" t="str">
        <f>五年级坐位体前屈得分</f>
        <v/>
      </c>
      <c r="V143" s="512" t="str">
        <f>五年级等级</f>
        <v/>
      </c>
      <c r="W143" s="513" t="str">
        <f>五年级一分钟跳绳得分</f>
        <v/>
      </c>
      <c r="X143" s="512" t="str">
        <f>五年级等级</f>
        <v/>
      </c>
      <c r="Y143" s="511" t="str">
        <f>五年级仰卧起坐得分</f>
        <v/>
      </c>
      <c r="Z143" s="514" t="str">
        <f>五年级等级</f>
        <v/>
      </c>
      <c r="AA143" s="530" t="str">
        <f>五年级折返跑得分</f>
        <v/>
      </c>
      <c r="AB143" s="511" t="str">
        <f>五年级等级</f>
        <v/>
      </c>
      <c r="AC143" s="530" t="str">
        <f>五年级跳绳附加分</f>
        <v/>
      </c>
      <c r="AD143" s="531" t="str">
        <f>五年级标准分</f>
        <v/>
      </c>
      <c r="AE143" s="531" t="str">
        <f>五年级总分</f>
        <v/>
      </c>
      <c r="AF143" s="512" t="str">
        <f>五年级等级</f>
        <v/>
      </c>
      <c r="AM143" s="452" t="str">
        <f>折返时间</f>
        <v/>
      </c>
    </row>
    <row r="144" spans="1:39">
      <c r="A144" s="476">
        <v>503</v>
      </c>
      <c r="B144" s="477">
        <v>2</v>
      </c>
      <c r="C144" s="478"/>
      <c r="D144" s="471"/>
      <c r="E144" s="472"/>
      <c r="F144" s="473"/>
      <c r="G144" s="480"/>
      <c r="H144" s="475"/>
      <c r="I144" s="501"/>
      <c r="J144" s="502"/>
      <c r="K144" s="495"/>
      <c r="L144" s="503"/>
      <c r="M144" s="504"/>
      <c r="N144" s="505" t="str">
        <f>五年级BMI</f>
        <v/>
      </c>
      <c r="O144" s="499" t="str">
        <f>五年级BMI等级</f>
        <v/>
      </c>
      <c r="P144" s="500" t="str">
        <f>五年级BMI得分</f>
        <v/>
      </c>
      <c r="Q144" s="515" t="str">
        <f>五年级肺活量得分</f>
        <v/>
      </c>
      <c r="R144" s="512" t="str">
        <f>五年级等级</f>
        <v/>
      </c>
      <c r="S144" s="516" t="str">
        <f>五年级50米跑得分</f>
        <v/>
      </c>
      <c r="T144" s="512" t="str">
        <f>五年级等级</f>
        <v/>
      </c>
      <c r="U144" s="516" t="str">
        <f>五年级坐位体前屈得分</f>
        <v/>
      </c>
      <c r="V144" s="517" t="str">
        <f>五年级等级</f>
        <v/>
      </c>
      <c r="W144" s="516" t="str">
        <f>五年级一分钟跳绳得分</f>
        <v/>
      </c>
      <c r="X144" s="517" t="str">
        <f>五年级等级</f>
        <v/>
      </c>
      <c r="Y144" s="515" t="str">
        <f>五年级仰卧起坐得分</f>
        <v/>
      </c>
      <c r="Z144" s="518" t="str">
        <f>五年级等级</f>
        <v/>
      </c>
      <c r="AA144" s="533" t="str">
        <f>五年级折返跑得分</f>
        <v/>
      </c>
      <c r="AB144" s="515" t="str">
        <f>五年级等级</f>
        <v/>
      </c>
      <c r="AC144" s="533" t="str">
        <f>五年级跳绳附加分</f>
        <v/>
      </c>
      <c r="AD144" s="534" t="str">
        <f>五年级标准分</f>
        <v/>
      </c>
      <c r="AE144" s="534" t="str">
        <f>五年级总分</f>
        <v/>
      </c>
      <c r="AF144" s="517" t="str">
        <f>五年级等级</f>
        <v/>
      </c>
      <c r="AM144" s="452" t="str">
        <f>折返时间</f>
        <v/>
      </c>
    </row>
    <row r="145" spans="1:39">
      <c r="A145" s="476">
        <v>503</v>
      </c>
      <c r="B145" s="477">
        <v>3</v>
      </c>
      <c r="C145" s="478"/>
      <c r="D145" s="471"/>
      <c r="E145" s="472"/>
      <c r="F145" s="473"/>
      <c r="G145" s="480"/>
      <c r="H145" s="475"/>
      <c r="I145" s="501"/>
      <c r="J145" s="502"/>
      <c r="K145" s="495"/>
      <c r="L145" s="503"/>
      <c r="M145" s="504"/>
      <c r="N145" s="505" t="str">
        <f>五年级BMI</f>
        <v/>
      </c>
      <c r="O145" s="499" t="str">
        <f>五年级BMI等级</f>
        <v/>
      </c>
      <c r="P145" s="500" t="str">
        <f>五年级BMI得分</f>
        <v/>
      </c>
      <c r="Q145" s="515" t="str">
        <f>五年级肺活量得分</f>
        <v/>
      </c>
      <c r="R145" s="512" t="str">
        <f>五年级等级</f>
        <v/>
      </c>
      <c r="S145" s="516" t="str">
        <f>五年级50米跑得分</f>
        <v/>
      </c>
      <c r="T145" s="512" t="str">
        <f>五年级等级</f>
        <v/>
      </c>
      <c r="U145" s="516" t="str">
        <f>五年级坐位体前屈得分</f>
        <v/>
      </c>
      <c r="V145" s="517" t="str">
        <f>五年级等级</f>
        <v/>
      </c>
      <c r="W145" s="516" t="str">
        <f>五年级一分钟跳绳得分</f>
        <v/>
      </c>
      <c r="X145" s="517" t="str">
        <f>五年级等级</f>
        <v/>
      </c>
      <c r="Y145" s="515" t="str">
        <f>五年级仰卧起坐得分</f>
        <v/>
      </c>
      <c r="Z145" s="518" t="str">
        <f>五年级等级</f>
        <v/>
      </c>
      <c r="AA145" s="533" t="str">
        <f>五年级折返跑得分</f>
        <v/>
      </c>
      <c r="AB145" s="515" t="str">
        <f>五年级等级</f>
        <v/>
      </c>
      <c r="AC145" s="533" t="str">
        <f>五年级跳绳附加分</f>
        <v/>
      </c>
      <c r="AD145" s="534" t="str">
        <f>五年级标准分</f>
        <v/>
      </c>
      <c r="AE145" s="534" t="str">
        <f>五年级总分</f>
        <v/>
      </c>
      <c r="AF145" s="517" t="str">
        <f>五年级等级</f>
        <v/>
      </c>
      <c r="AM145" s="452" t="str">
        <f>折返时间</f>
        <v/>
      </c>
    </row>
    <row r="146" spans="1:39">
      <c r="A146" s="476">
        <v>503</v>
      </c>
      <c r="B146" s="477">
        <v>4</v>
      </c>
      <c r="C146" s="478"/>
      <c r="D146" s="471"/>
      <c r="E146" s="472"/>
      <c r="F146" s="473"/>
      <c r="G146" s="480"/>
      <c r="H146" s="475"/>
      <c r="I146" s="501"/>
      <c r="J146" s="502"/>
      <c r="K146" s="495"/>
      <c r="L146" s="503"/>
      <c r="M146" s="504"/>
      <c r="N146" s="505" t="str">
        <f>五年级BMI</f>
        <v/>
      </c>
      <c r="O146" s="499" t="str">
        <f>五年级BMI等级</f>
        <v/>
      </c>
      <c r="P146" s="500" t="str">
        <f>五年级BMI得分</f>
        <v/>
      </c>
      <c r="Q146" s="515" t="str">
        <f>五年级肺活量得分</f>
        <v/>
      </c>
      <c r="R146" s="512" t="str">
        <f>五年级等级</f>
        <v/>
      </c>
      <c r="S146" s="516" t="str">
        <f>五年级50米跑得分</f>
        <v/>
      </c>
      <c r="T146" s="512" t="str">
        <f>五年级等级</f>
        <v/>
      </c>
      <c r="U146" s="516" t="str">
        <f>五年级坐位体前屈得分</f>
        <v/>
      </c>
      <c r="V146" s="517" t="str">
        <f>五年级等级</f>
        <v/>
      </c>
      <c r="W146" s="516" t="str">
        <f>五年级一分钟跳绳得分</f>
        <v/>
      </c>
      <c r="X146" s="517" t="str">
        <f>五年级等级</f>
        <v/>
      </c>
      <c r="Y146" s="515" t="str">
        <f>五年级仰卧起坐得分</f>
        <v/>
      </c>
      <c r="Z146" s="518" t="str">
        <f>五年级等级</f>
        <v/>
      </c>
      <c r="AA146" s="533" t="str">
        <f>五年级折返跑得分</f>
        <v/>
      </c>
      <c r="AB146" s="515" t="str">
        <f>五年级等级</f>
        <v/>
      </c>
      <c r="AC146" s="533" t="str">
        <f>五年级跳绳附加分</f>
        <v/>
      </c>
      <c r="AD146" s="534" t="str">
        <f>五年级标准分</f>
        <v/>
      </c>
      <c r="AE146" s="534" t="str">
        <f>五年级总分</f>
        <v/>
      </c>
      <c r="AF146" s="517" t="str">
        <f>五年级等级</f>
        <v/>
      </c>
      <c r="AM146" s="452" t="str">
        <f>折返时间</f>
        <v/>
      </c>
    </row>
    <row r="147" spans="1:39">
      <c r="A147" s="476">
        <v>503</v>
      </c>
      <c r="B147" s="477">
        <v>5</v>
      </c>
      <c r="C147" s="478"/>
      <c r="D147" s="471"/>
      <c r="E147" s="472"/>
      <c r="F147" s="473"/>
      <c r="G147" s="480"/>
      <c r="H147" s="475"/>
      <c r="I147" s="501"/>
      <c r="J147" s="502"/>
      <c r="K147" s="495"/>
      <c r="L147" s="503"/>
      <c r="M147" s="504"/>
      <c r="N147" s="505" t="str">
        <f>五年级BMI</f>
        <v/>
      </c>
      <c r="O147" s="499" t="str">
        <f>五年级BMI等级</f>
        <v/>
      </c>
      <c r="P147" s="500" t="str">
        <f>五年级BMI得分</f>
        <v/>
      </c>
      <c r="Q147" s="515" t="str">
        <f>五年级肺活量得分</f>
        <v/>
      </c>
      <c r="R147" s="512" t="str">
        <f>五年级等级</f>
        <v/>
      </c>
      <c r="S147" s="516" t="str">
        <f>五年级50米跑得分</f>
        <v/>
      </c>
      <c r="T147" s="512" t="str">
        <f>五年级等级</f>
        <v/>
      </c>
      <c r="U147" s="516" t="str">
        <f>五年级坐位体前屈得分</f>
        <v/>
      </c>
      <c r="V147" s="517" t="str">
        <f>五年级等级</f>
        <v/>
      </c>
      <c r="W147" s="516" t="str">
        <f>五年级一分钟跳绳得分</f>
        <v/>
      </c>
      <c r="X147" s="517" t="str">
        <f>五年级等级</f>
        <v/>
      </c>
      <c r="Y147" s="515" t="str">
        <f>五年级仰卧起坐得分</f>
        <v/>
      </c>
      <c r="Z147" s="518" t="str">
        <f>五年级等级</f>
        <v/>
      </c>
      <c r="AA147" s="533" t="str">
        <f>五年级折返跑得分</f>
        <v/>
      </c>
      <c r="AB147" s="515" t="str">
        <f>五年级等级</f>
        <v/>
      </c>
      <c r="AC147" s="533" t="str">
        <f>五年级跳绳附加分</f>
        <v/>
      </c>
      <c r="AD147" s="534" t="str">
        <f>五年级标准分</f>
        <v/>
      </c>
      <c r="AE147" s="534" t="str">
        <f>五年级总分</f>
        <v/>
      </c>
      <c r="AF147" s="517" t="str">
        <f>五年级等级</f>
        <v/>
      </c>
      <c r="AM147" s="452" t="str">
        <f>折返时间</f>
        <v/>
      </c>
    </row>
    <row r="148" spans="1:39">
      <c r="A148" s="476">
        <v>503</v>
      </c>
      <c r="B148" s="477">
        <v>6</v>
      </c>
      <c r="C148" s="478"/>
      <c r="D148" s="471"/>
      <c r="E148" s="472"/>
      <c r="F148" s="473"/>
      <c r="G148" s="480"/>
      <c r="H148" s="475"/>
      <c r="I148" s="501"/>
      <c r="J148" s="502"/>
      <c r="K148" s="495"/>
      <c r="L148" s="503"/>
      <c r="M148" s="504"/>
      <c r="N148" s="505" t="str">
        <f>五年级BMI</f>
        <v/>
      </c>
      <c r="O148" s="499" t="str">
        <f>五年级BMI等级</f>
        <v/>
      </c>
      <c r="P148" s="500" t="str">
        <f>五年级BMI得分</f>
        <v/>
      </c>
      <c r="Q148" s="515" t="str">
        <f>五年级肺活量得分</f>
        <v/>
      </c>
      <c r="R148" s="512" t="str">
        <f>五年级等级</f>
        <v/>
      </c>
      <c r="S148" s="516" t="str">
        <f>五年级50米跑得分</f>
        <v/>
      </c>
      <c r="T148" s="512" t="str">
        <f>五年级等级</f>
        <v/>
      </c>
      <c r="U148" s="516" t="str">
        <f>五年级坐位体前屈得分</f>
        <v/>
      </c>
      <c r="V148" s="517" t="str">
        <f>五年级等级</f>
        <v/>
      </c>
      <c r="W148" s="516" t="str">
        <f>五年级一分钟跳绳得分</f>
        <v/>
      </c>
      <c r="X148" s="517" t="str">
        <f>五年级等级</f>
        <v/>
      </c>
      <c r="Y148" s="515" t="str">
        <f>五年级仰卧起坐得分</f>
        <v/>
      </c>
      <c r="Z148" s="518" t="str">
        <f>五年级等级</f>
        <v/>
      </c>
      <c r="AA148" s="533" t="str">
        <f>五年级折返跑得分</f>
        <v/>
      </c>
      <c r="AB148" s="515" t="str">
        <f>五年级等级</f>
        <v/>
      </c>
      <c r="AC148" s="533" t="str">
        <f>五年级跳绳附加分</f>
        <v/>
      </c>
      <c r="AD148" s="534" t="str">
        <f>五年级标准分</f>
        <v/>
      </c>
      <c r="AE148" s="534" t="str">
        <f>五年级总分</f>
        <v/>
      </c>
      <c r="AF148" s="517" t="str">
        <f>五年级等级</f>
        <v/>
      </c>
      <c r="AM148" s="452" t="str">
        <f>折返时间</f>
        <v/>
      </c>
    </row>
    <row r="149" spans="1:39">
      <c r="A149" s="476">
        <v>503</v>
      </c>
      <c r="B149" s="477">
        <v>7</v>
      </c>
      <c r="C149" s="478"/>
      <c r="D149" s="471"/>
      <c r="E149" s="472"/>
      <c r="F149" s="473"/>
      <c r="G149" s="480"/>
      <c r="H149" s="475"/>
      <c r="I149" s="501"/>
      <c r="J149" s="502"/>
      <c r="K149" s="495"/>
      <c r="L149" s="503"/>
      <c r="M149" s="504"/>
      <c r="N149" s="505" t="str">
        <f>五年级BMI</f>
        <v/>
      </c>
      <c r="O149" s="499" t="str">
        <f>五年级BMI等级</f>
        <v/>
      </c>
      <c r="P149" s="500" t="str">
        <f>五年级BMI得分</f>
        <v/>
      </c>
      <c r="Q149" s="515" t="str">
        <f>五年级肺活量得分</f>
        <v/>
      </c>
      <c r="R149" s="512" t="str">
        <f>五年级等级</f>
        <v/>
      </c>
      <c r="S149" s="516" t="str">
        <f>五年级50米跑得分</f>
        <v/>
      </c>
      <c r="T149" s="517" t="str">
        <f>五年级等级</f>
        <v/>
      </c>
      <c r="U149" s="516" t="str">
        <f>五年级坐位体前屈得分</f>
        <v/>
      </c>
      <c r="V149" s="517" t="str">
        <f>五年级等级</f>
        <v/>
      </c>
      <c r="W149" s="516" t="str">
        <f>五年级一分钟跳绳得分</f>
        <v/>
      </c>
      <c r="X149" s="517" t="str">
        <f>五年级等级</f>
        <v/>
      </c>
      <c r="Y149" s="515" t="str">
        <f>五年级仰卧起坐得分</f>
        <v/>
      </c>
      <c r="Z149" s="518" t="str">
        <f>五年级等级</f>
        <v/>
      </c>
      <c r="AA149" s="533" t="str">
        <f>五年级折返跑得分</f>
        <v/>
      </c>
      <c r="AB149" s="515" t="str">
        <f>五年级等级</f>
        <v/>
      </c>
      <c r="AC149" s="533" t="str">
        <f>五年级跳绳附加分</f>
        <v/>
      </c>
      <c r="AD149" s="534" t="str">
        <f>五年级标准分</f>
        <v/>
      </c>
      <c r="AE149" s="534" t="str">
        <f>五年级总分</f>
        <v/>
      </c>
      <c r="AF149" s="517" t="str">
        <f>五年级等级</f>
        <v/>
      </c>
      <c r="AM149" s="452" t="str">
        <f>折返时间</f>
        <v/>
      </c>
    </row>
    <row r="150" spans="1:39">
      <c r="A150" s="476">
        <v>503</v>
      </c>
      <c r="B150" s="477">
        <v>8</v>
      </c>
      <c r="C150" s="478"/>
      <c r="D150" s="471"/>
      <c r="E150" s="472"/>
      <c r="F150" s="473"/>
      <c r="G150" s="480"/>
      <c r="H150" s="475"/>
      <c r="I150" s="501"/>
      <c r="J150" s="502"/>
      <c r="K150" s="495"/>
      <c r="L150" s="503"/>
      <c r="M150" s="504"/>
      <c r="N150" s="505" t="str">
        <f>五年级BMI</f>
        <v/>
      </c>
      <c r="O150" s="499" t="str">
        <f>五年级BMI等级</f>
        <v/>
      </c>
      <c r="P150" s="500" t="str">
        <f>五年级BMI得分</f>
        <v/>
      </c>
      <c r="Q150" s="515" t="str">
        <f>五年级肺活量得分</f>
        <v/>
      </c>
      <c r="R150" s="512" t="str">
        <f>五年级等级</f>
        <v/>
      </c>
      <c r="S150" s="516" t="str">
        <f>五年级50米跑得分</f>
        <v/>
      </c>
      <c r="T150" s="517" t="str">
        <f>五年级等级</f>
        <v/>
      </c>
      <c r="U150" s="516" t="str">
        <f>五年级坐位体前屈得分</f>
        <v/>
      </c>
      <c r="V150" s="517" t="str">
        <f>五年级等级</f>
        <v/>
      </c>
      <c r="W150" s="516" t="str">
        <f>五年级一分钟跳绳得分</f>
        <v/>
      </c>
      <c r="X150" s="517" t="str">
        <f>五年级等级</f>
        <v/>
      </c>
      <c r="Y150" s="515" t="str">
        <f>五年级仰卧起坐得分</f>
        <v/>
      </c>
      <c r="Z150" s="518" t="str">
        <f>五年级等级</f>
        <v/>
      </c>
      <c r="AA150" s="533" t="str">
        <f>五年级折返跑得分</f>
        <v/>
      </c>
      <c r="AB150" s="515" t="str">
        <f>五年级等级</f>
        <v/>
      </c>
      <c r="AC150" s="533" t="str">
        <f>五年级跳绳附加分</f>
        <v/>
      </c>
      <c r="AD150" s="534" t="str">
        <f>五年级标准分</f>
        <v/>
      </c>
      <c r="AE150" s="534" t="str">
        <f>五年级总分</f>
        <v/>
      </c>
      <c r="AF150" s="517" t="str">
        <f>五年级等级</f>
        <v/>
      </c>
      <c r="AM150" s="452" t="str">
        <f>折返时间</f>
        <v/>
      </c>
    </row>
    <row r="151" spans="1:39">
      <c r="A151" s="476">
        <v>503</v>
      </c>
      <c r="B151" s="477">
        <v>9</v>
      </c>
      <c r="C151" s="478"/>
      <c r="D151" s="471"/>
      <c r="E151" s="472"/>
      <c r="F151" s="473"/>
      <c r="G151" s="480"/>
      <c r="H151" s="475"/>
      <c r="I151" s="501"/>
      <c r="J151" s="502"/>
      <c r="K151" s="495"/>
      <c r="L151" s="503"/>
      <c r="M151" s="504"/>
      <c r="N151" s="505" t="str">
        <f>五年级BMI</f>
        <v/>
      </c>
      <c r="O151" s="499" t="str">
        <f>五年级BMI等级</f>
        <v/>
      </c>
      <c r="P151" s="500" t="str">
        <f>五年级BMI得分</f>
        <v/>
      </c>
      <c r="Q151" s="515" t="str">
        <f>五年级肺活量得分</f>
        <v/>
      </c>
      <c r="R151" s="512" t="str">
        <f>五年级等级</f>
        <v/>
      </c>
      <c r="S151" s="516" t="str">
        <f>五年级50米跑得分</f>
        <v/>
      </c>
      <c r="T151" s="517" t="str">
        <f>五年级等级</f>
        <v/>
      </c>
      <c r="U151" s="516" t="str">
        <f>五年级坐位体前屈得分</f>
        <v/>
      </c>
      <c r="V151" s="517" t="str">
        <f>五年级等级</f>
        <v/>
      </c>
      <c r="W151" s="516" t="str">
        <f>五年级一分钟跳绳得分</f>
        <v/>
      </c>
      <c r="X151" s="517" t="str">
        <f>五年级等级</f>
        <v/>
      </c>
      <c r="Y151" s="515" t="str">
        <f>五年级仰卧起坐得分</f>
        <v/>
      </c>
      <c r="Z151" s="518" t="str">
        <f>五年级等级</f>
        <v/>
      </c>
      <c r="AA151" s="533" t="str">
        <f>五年级折返跑得分</f>
        <v/>
      </c>
      <c r="AB151" s="515" t="str">
        <f>五年级等级</f>
        <v/>
      </c>
      <c r="AC151" s="533" t="str">
        <f>五年级跳绳附加分</f>
        <v/>
      </c>
      <c r="AD151" s="534" t="str">
        <f>五年级标准分</f>
        <v/>
      </c>
      <c r="AE151" s="534" t="str">
        <f>五年级总分</f>
        <v/>
      </c>
      <c r="AF151" s="517" t="str">
        <f>五年级等级</f>
        <v/>
      </c>
      <c r="AM151" s="452" t="str">
        <f>折返时间</f>
        <v/>
      </c>
    </row>
    <row r="152" spans="1:39">
      <c r="A152" s="476">
        <v>503</v>
      </c>
      <c r="B152" s="477">
        <v>10</v>
      </c>
      <c r="C152" s="478"/>
      <c r="D152" s="471"/>
      <c r="E152" s="472"/>
      <c r="F152" s="473"/>
      <c r="G152" s="480"/>
      <c r="H152" s="475"/>
      <c r="I152" s="501"/>
      <c r="J152" s="502"/>
      <c r="K152" s="495"/>
      <c r="L152" s="503"/>
      <c r="M152" s="504"/>
      <c r="N152" s="505" t="str">
        <f>五年级BMI</f>
        <v/>
      </c>
      <c r="O152" s="499" t="str">
        <f>五年级BMI等级</f>
        <v/>
      </c>
      <c r="P152" s="500" t="str">
        <f>五年级BMI得分</f>
        <v/>
      </c>
      <c r="Q152" s="515" t="str">
        <f>五年级肺活量得分</f>
        <v/>
      </c>
      <c r="R152" s="512" t="str">
        <f>五年级等级</f>
        <v/>
      </c>
      <c r="S152" s="516" t="str">
        <f>五年级50米跑得分</f>
        <v/>
      </c>
      <c r="T152" s="517" t="str">
        <f>五年级等级</f>
        <v/>
      </c>
      <c r="U152" s="516" t="str">
        <f>五年级坐位体前屈得分</f>
        <v/>
      </c>
      <c r="V152" s="517" t="str">
        <f>五年级等级</f>
        <v/>
      </c>
      <c r="W152" s="516" t="str">
        <f>五年级一分钟跳绳得分</f>
        <v/>
      </c>
      <c r="X152" s="517" t="str">
        <f>五年级等级</f>
        <v/>
      </c>
      <c r="Y152" s="515" t="str">
        <f>五年级仰卧起坐得分</f>
        <v/>
      </c>
      <c r="Z152" s="518" t="str">
        <f>五年级等级</f>
        <v/>
      </c>
      <c r="AA152" s="533" t="str">
        <f>五年级折返跑得分</f>
        <v/>
      </c>
      <c r="AB152" s="515" t="str">
        <f>五年级等级</f>
        <v/>
      </c>
      <c r="AC152" s="533" t="str">
        <f>五年级跳绳附加分</f>
        <v/>
      </c>
      <c r="AD152" s="534" t="str">
        <f>五年级标准分</f>
        <v/>
      </c>
      <c r="AE152" s="534" t="str">
        <f>五年级总分</f>
        <v/>
      </c>
      <c r="AF152" s="517" t="str">
        <f>五年级等级</f>
        <v/>
      </c>
      <c r="AM152" s="452" t="str">
        <f>折返时间</f>
        <v/>
      </c>
    </row>
    <row r="153" spans="1:39">
      <c r="A153" s="476">
        <v>503</v>
      </c>
      <c r="B153" s="477">
        <v>11</v>
      </c>
      <c r="C153" s="478"/>
      <c r="D153" s="471"/>
      <c r="E153" s="478"/>
      <c r="F153" s="473"/>
      <c r="G153" s="480"/>
      <c r="H153" s="475"/>
      <c r="I153" s="501"/>
      <c r="J153" s="502"/>
      <c r="K153" s="502"/>
      <c r="L153" s="503"/>
      <c r="M153" s="504"/>
      <c r="N153" s="505" t="str">
        <f>五年级BMI</f>
        <v/>
      </c>
      <c r="O153" s="499" t="str">
        <f>五年级BMI等级</f>
        <v/>
      </c>
      <c r="P153" s="500" t="str">
        <f>五年级BMI得分</f>
        <v/>
      </c>
      <c r="Q153" s="515" t="str">
        <f>五年级肺活量得分</f>
        <v/>
      </c>
      <c r="R153" s="512" t="str">
        <f>五年级等级</f>
        <v/>
      </c>
      <c r="S153" s="516" t="str">
        <f>五年级50米跑得分</f>
        <v/>
      </c>
      <c r="T153" s="517" t="str">
        <f>五年级等级</f>
        <v/>
      </c>
      <c r="U153" s="516" t="str">
        <f>五年级坐位体前屈得分</f>
        <v/>
      </c>
      <c r="V153" s="517" t="str">
        <f>五年级等级</f>
        <v/>
      </c>
      <c r="W153" s="516" t="str">
        <f>五年级一分钟跳绳得分</f>
        <v/>
      </c>
      <c r="X153" s="517" t="str">
        <f>五年级等级</f>
        <v/>
      </c>
      <c r="Y153" s="515" t="str">
        <f>五年级仰卧起坐得分</f>
        <v/>
      </c>
      <c r="Z153" s="518" t="str">
        <f>五年级等级</f>
        <v/>
      </c>
      <c r="AA153" s="533" t="str">
        <f>五年级折返跑得分</f>
        <v/>
      </c>
      <c r="AB153" s="515" t="str">
        <f>五年级等级</f>
        <v/>
      </c>
      <c r="AC153" s="533" t="str">
        <f>五年级跳绳附加分</f>
        <v/>
      </c>
      <c r="AD153" s="534" t="str">
        <f>五年级标准分</f>
        <v/>
      </c>
      <c r="AE153" s="534" t="str">
        <f>五年级总分</f>
        <v/>
      </c>
      <c r="AF153" s="517" t="str">
        <f>五年级等级</f>
        <v/>
      </c>
      <c r="AM153" s="452" t="str">
        <f>折返时间</f>
        <v/>
      </c>
    </row>
    <row r="154" spans="1:39">
      <c r="A154" s="476">
        <v>503</v>
      </c>
      <c r="B154" s="477">
        <v>12</v>
      </c>
      <c r="C154" s="478"/>
      <c r="D154" s="471"/>
      <c r="E154" s="478"/>
      <c r="F154" s="473"/>
      <c r="G154" s="480"/>
      <c r="H154" s="475"/>
      <c r="I154" s="501"/>
      <c r="J154" s="502"/>
      <c r="K154" s="502"/>
      <c r="L154" s="503"/>
      <c r="M154" s="504"/>
      <c r="N154" s="505" t="str">
        <f>五年级BMI</f>
        <v/>
      </c>
      <c r="O154" s="499" t="str">
        <f>五年级BMI等级</f>
        <v/>
      </c>
      <c r="P154" s="500" t="str">
        <f>五年级BMI得分</f>
        <v/>
      </c>
      <c r="Q154" s="515" t="str">
        <f>五年级肺活量得分</f>
        <v/>
      </c>
      <c r="R154" s="512" t="str">
        <f>五年级等级</f>
        <v/>
      </c>
      <c r="S154" s="516" t="str">
        <f>五年级50米跑得分</f>
        <v/>
      </c>
      <c r="T154" s="517" t="str">
        <f>五年级等级</f>
        <v/>
      </c>
      <c r="U154" s="516" t="str">
        <f>五年级坐位体前屈得分</f>
        <v/>
      </c>
      <c r="V154" s="517" t="str">
        <f>五年级等级</f>
        <v/>
      </c>
      <c r="W154" s="516" t="str">
        <f>五年级一分钟跳绳得分</f>
        <v/>
      </c>
      <c r="X154" s="517" t="str">
        <f>五年级等级</f>
        <v/>
      </c>
      <c r="Y154" s="515" t="str">
        <f>五年级仰卧起坐得分</f>
        <v/>
      </c>
      <c r="Z154" s="518" t="str">
        <f>五年级等级</f>
        <v/>
      </c>
      <c r="AA154" s="533" t="str">
        <f>五年级折返跑得分</f>
        <v/>
      </c>
      <c r="AB154" s="515" t="str">
        <f>五年级等级</f>
        <v/>
      </c>
      <c r="AC154" s="533" t="str">
        <f>五年级跳绳附加分</f>
        <v/>
      </c>
      <c r="AD154" s="534" t="str">
        <f>五年级标准分</f>
        <v/>
      </c>
      <c r="AE154" s="534" t="str">
        <f>五年级总分</f>
        <v/>
      </c>
      <c r="AF154" s="517" t="str">
        <f>五年级等级</f>
        <v/>
      </c>
      <c r="AM154" s="452" t="str">
        <f>折返时间</f>
        <v/>
      </c>
    </row>
    <row r="155" spans="1:39">
      <c r="A155" s="476">
        <v>503</v>
      </c>
      <c r="B155" s="477">
        <v>13</v>
      </c>
      <c r="C155" s="478"/>
      <c r="D155" s="471"/>
      <c r="E155" s="478"/>
      <c r="F155" s="473"/>
      <c r="G155" s="480"/>
      <c r="H155" s="475"/>
      <c r="I155" s="501"/>
      <c r="J155" s="502"/>
      <c r="K155" s="502"/>
      <c r="L155" s="503"/>
      <c r="M155" s="504"/>
      <c r="N155" s="505" t="str">
        <f>五年级BMI</f>
        <v/>
      </c>
      <c r="O155" s="499" t="str">
        <f>五年级BMI等级</f>
        <v/>
      </c>
      <c r="P155" s="500" t="str">
        <f>五年级BMI得分</f>
        <v/>
      </c>
      <c r="Q155" s="515" t="str">
        <f>五年级肺活量得分</f>
        <v/>
      </c>
      <c r="R155" s="512" t="str">
        <f>五年级等级</f>
        <v/>
      </c>
      <c r="S155" s="516" t="str">
        <f>五年级50米跑得分</f>
        <v/>
      </c>
      <c r="T155" s="517" t="str">
        <f>五年级等级</f>
        <v/>
      </c>
      <c r="U155" s="516" t="str">
        <f>五年级坐位体前屈得分</f>
        <v/>
      </c>
      <c r="V155" s="517" t="str">
        <f>五年级等级</f>
        <v/>
      </c>
      <c r="W155" s="516" t="str">
        <f>五年级一分钟跳绳得分</f>
        <v/>
      </c>
      <c r="X155" s="517" t="str">
        <f>五年级等级</f>
        <v/>
      </c>
      <c r="Y155" s="515" t="str">
        <f>五年级仰卧起坐得分</f>
        <v/>
      </c>
      <c r="Z155" s="518" t="str">
        <f>五年级等级</f>
        <v/>
      </c>
      <c r="AA155" s="533" t="str">
        <f>五年级折返跑得分</f>
        <v/>
      </c>
      <c r="AB155" s="515" t="str">
        <f>五年级等级</f>
        <v/>
      </c>
      <c r="AC155" s="533" t="str">
        <f>五年级跳绳附加分</f>
        <v/>
      </c>
      <c r="AD155" s="534" t="str">
        <f>五年级标准分</f>
        <v/>
      </c>
      <c r="AE155" s="534" t="str">
        <f>五年级总分</f>
        <v/>
      </c>
      <c r="AF155" s="517" t="str">
        <f>五年级等级</f>
        <v/>
      </c>
      <c r="AM155" s="452" t="str">
        <f>折返时间</f>
        <v/>
      </c>
    </row>
    <row r="156" spans="1:39">
      <c r="A156" s="476">
        <v>503</v>
      </c>
      <c r="B156" s="477">
        <v>14</v>
      </c>
      <c r="C156" s="478"/>
      <c r="D156" s="471"/>
      <c r="E156" s="478"/>
      <c r="F156" s="473"/>
      <c r="G156" s="474"/>
      <c r="H156" s="475"/>
      <c r="I156" s="501"/>
      <c r="J156" s="502"/>
      <c r="K156" s="502"/>
      <c r="L156" s="503"/>
      <c r="M156" s="504"/>
      <c r="N156" s="505" t="str">
        <f>五年级BMI</f>
        <v/>
      </c>
      <c r="O156" s="499" t="str">
        <f>五年级BMI等级</f>
        <v/>
      </c>
      <c r="P156" s="500" t="str">
        <f>五年级BMI得分</f>
        <v/>
      </c>
      <c r="Q156" s="515" t="str">
        <f>五年级肺活量得分</f>
        <v/>
      </c>
      <c r="R156" s="512" t="str">
        <f>五年级等级</f>
        <v/>
      </c>
      <c r="S156" s="516" t="str">
        <f>五年级50米跑得分</f>
        <v/>
      </c>
      <c r="T156" s="517" t="str">
        <f>五年级等级</f>
        <v/>
      </c>
      <c r="U156" s="516" t="str">
        <f>五年级坐位体前屈得分</f>
        <v/>
      </c>
      <c r="V156" s="517" t="str">
        <f>五年级等级</f>
        <v/>
      </c>
      <c r="W156" s="516" t="str">
        <f>五年级一分钟跳绳得分</f>
        <v/>
      </c>
      <c r="X156" s="517" t="str">
        <f>五年级等级</f>
        <v/>
      </c>
      <c r="Y156" s="515" t="str">
        <f>五年级仰卧起坐得分</f>
        <v/>
      </c>
      <c r="Z156" s="518" t="str">
        <f>五年级等级</f>
        <v/>
      </c>
      <c r="AA156" s="533" t="str">
        <f>五年级折返跑得分</f>
        <v/>
      </c>
      <c r="AB156" s="515" t="str">
        <f>五年级等级</f>
        <v/>
      </c>
      <c r="AC156" s="533" t="str">
        <f>五年级跳绳附加分</f>
        <v/>
      </c>
      <c r="AD156" s="534" t="str">
        <f>五年级标准分</f>
        <v/>
      </c>
      <c r="AE156" s="534" t="str">
        <f>五年级总分</f>
        <v/>
      </c>
      <c r="AF156" s="517" t="str">
        <f>五年级等级</f>
        <v/>
      </c>
      <c r="AM156" s="452" t="str">
        <f>折返时间</f>
        <v/>
      </c>
    </row>
    <row r="157" spans="1:39">
      <c r="A157" s="476">
        <v>503</v>
      </c>
      <c r="B157" s="477">
        <v>15</v>
      </c>
      <c r="C157" s="478"/>
      <c r="D157" s="471"/>
      <c r="E157" s="478"/>
      <c r="F157" s="473"/>
      <c r="G157" s="474"/>
      <c r="H157" s="475"/>
      <c r="I157" s="501"/>
      <c r="J157" s="502"/>
      <c r="K157" s="502"/>
      <c r="L157" s="503"/>
      <c r="M157" s="504"/>
      <c r="N157" s="505" t="str">
        <f>五年级BMI</f>
        <v/>
      </c>
      <c r="O157" s="499" t="str">
        <f>五年级BMI等级</f>
        <v/>
      </c>
      <c r="P157" s="500" t="str">
        <f>五年级BMI得分</f>
        <v/>
      </c>
      <c r="Q157" s="515" t="str">
        <f>五年级肺活量得分</f>
        <v/>
      </c>
      <c r="R157" s="512" t="str">
        <f>五年级等级</f>
        <v/>
      </c>
      <c r="S157" s="516" t="str">
        <f>五年级50米跑得分</f>
        <v/>
      </c>
      <c r="T157" s="517" t="str">
        <f>五年级等级</f>
        <v/>
      </c>
      <c r="U157" s="516" t="str">
        <f>五年级坐位体前屈得分</f>
        <v/>
      </c>
      <c r="V157" s="517" t="str">
        <f>五年级等级</f>
        <v/>
      </c>
      <c r="W157" s="516" t="str">
        <f>五年级一分钟跳绳得分</f>
        <v/>
      </c>
      <c r="X157" s="517" t="str">
        <f>五年级等级</f>
        <v/>
      </c>
      <c r="Y157" s="515" t="str">
        <f>五年级仰卧起坐得分</f>
        <v/>
      </c>
      <c r="Z157" s="518" t="str">
        <f>五年级等级</f>
        <v/>
      </c>
      <c r="AA157" s="533" t="str">
        <f>五年级折返跑得分</f>
        <v/>
      </c>
      <c r="AB157" s="515" t="str">
        <f>五年级等级</f>
        <v/>
      </c>
      <c r="AC157" s="533" t="str">
        <f>五年级跳绳附加分</f>
        <v/>
      </c>
      <c r="AD157" s="534" t="str">
        <f>五年级标准分</f>
        <v/>
      </c>
      <c r="AE157" s="534" t="str">
        <f>五年级总分</f>
        <v/>
      </c>
      <c r="AF157" s="517" t="str">
        <f>五年级等级</f>
        <v/>
      </c>
      <c r="AM157" s="452" t="str">
        <f>折返时间</f>
        <v/>
      </c>
    </row>
    <row r="158" spans="1:39">
      <c r="A158" s="476">
        <v>503</v>
      </c>
      <c r="B158" s="477">
        <v>16</v>
      </c>
      <c r="C158" s="478"/>
      <c r="D158" s="471"/>
      <c r="E158" s="478"/>
      <c r="F158" s="473"/>
      <c r="G158" s="480"/>
      <c r="H158" s="475"/>
      <c r="I158" s="501"/>
      <c r="J158" s="502"/>
      <c r="K158" s="502"/>
      <c r="L158" s="503"/>
      <c r="M158" s="504"/>
      <c r="N158" s="505" t="str">
        <f>五年级BMI</f>
        <v/>
      </c>
      <c r="O158" s="499" t="str">
        <f>五年级BMI等级</f>
        <v/>
      </c>
      <c r="P158" s="500" t="str">
        <f>五年级BMI得分</f>
        <v/>
      </c>
      <c r="Q158" s="515" t="str">
        <f>五年级肺活量得分</f>
        <v/>
      </c>
      <c r="R158" s="512" t="str">
        <f>五年级等级</f>
        <v/>
      </c>
      <c r="S158" s="516" t="str">
        <f>五年级50米跑得分</f>
        <v/>
      </c>
      <c r="T158" s="517" t="str">
        <f>五年级等级</f>
        <v/>
      </c>
      <c r="U158" s="516" t="str">
        <f>五年级坐位体前屈得分</f>
        <v/>
      </c>
      <c r="V158" s="517" t="str">
        <f>五年级等级</f>
        <v/>
      </c>
      <c r="W158" s="516" t="str">
        <f>五年级一分钟跳绳得分</f>
        <v/>
      </c>
      <c r="X158" s="517" t="str">
        <f>五年级等级</f>
        <v/>
      </c>
      <c r="Y158" s="515" t="str">
        <f>五年级仰卧起坐得分</f>
        <v/>
      </c>
      <c r="Z158" s="518" t="str">
        <f>五年级等级</f>
        <v/>
      </c>
      <c r="AA158" s="533" t="str">
        <f>五年级折返跑得分</f>
        <v/>
      </c>
      <c r="AB158" s="515" t="str">
        <f>五年级等级</f>
        <v/>
      </c>
      <c r="AC158" s="533" t="str">
        <f>五年级跳绳附加分</f>
        <v/>
      </c>
      <c r="AD158" s="534" t="str">
        <f>五年级标准分</f>
        <v/>
      </c>
      <c r="AE158" s="534" t="str">
        <f>五年级总分</f>
        <v/>
      </c>
      <c r="AF158" s="517" t="str">
        <f>五年级等级</f>
        <v/>
      </c>
      <c r="AM158" s="452" t="str">
        <f>折返时间</f>
        <v/>
      </c>
    </row>
    <row r="159" spans="1:39">
      <c r="A159" s="476">
        <v>503</v>
      </c>
      <c r="B159" s="477">
        <v>17</v>
      </c>
      <c r="C159" s="478"/>
      <c r="D159" s="471"/>
      <c r="E159" s="478"/>
      <c r="F159" s="473"/>
      <c r="G159" s="480"/>
      <c r="H159" s="475"/>
      <c r="I159" s="501"/>
      <c r="J159" s="502"/>
      <c r="K159" s="502"/>
      <c r="L159" s="503"/>
      <c r="M159" s="504"/>
      <c r="N159" s="505" t="str">
        <f>五年级BMI</f>
        <v/>
      </c>
      <c r="O159" s="499" t="str">
        <f>五年级BMI等级</f>
        <v/>
      </c>
      <c r="P159" s="500" t="str">
        <f>五年级BMI得分</f>
        <v/>
      </c>
      <c r="Q159" s="515" t="str">
        <f>五年级肺活量得分</f>
        <v/>
      </c>
      <c r="R159" s="512" t="str">
        <f>五年级等级</f>
        <v/>
      </c>
      <c r="S159" s="516" t="str">
        <f>五年级50米跑得分</f>
        <v/>
      </c>
      <c r="T159" s="517" t="str">
        <f>五年级等级</f>
        <v/>
      </c>
      <c r="U159" s="516" t="str">
        <f>五年级坐位体前屈得分</f>
        <v/>
      </c>
      <c r="V159" s="517" t="str">
        <f>五年级等级</f>
        <v/>
      </c>
      <c r="W159" s="516" t="str">
        <f>五年级一分钟跳绳得分</f>
        <v/>
      </c>
      <c r="X159" s="517" t="str">
        <f>五年级等级</f>
        <v/>
      </c>
      <c r="Y159" s="515" t="str">
        <f>五年级仰卧起坐得分</f>
        <v/>
      </c>
      <c r="Z159" s="518" t="str">
        <f>五年级等级</f>
        <v/>
      </c>
      <c r="AA159" s="533" t="str">
        <f>五年级折返跑得分</f>
        <v/>
      </c>
      <c r="AB159" s="515" t="str">
        <f>五年级等级</f>
        <v/>
      </c>
      <c r="AC159" s="533" t="str">
        <f>五年级跳绳附加分</f>
        <v/>
      </c>
      <c r="AD159" s="534" t="str">
        <f>五年级标准分</f>
        <v/>
      </c>
      <c r="AE159" s="534" t="str">
        <f>五年级总分</f>
        <v/>
      </c>
      <c r="AF159" s="517" t="str">
        <f>五年级等级</f>
        <v/>
      </c>
      <c r="AM159" s="452" t="str">
        <f>折返时间</f>
        <v/>
      </c>
    </row>
    <row r="160" spans="1:39">
      <c r="A160" s="476">
        <v>503</v>
      </c>
      <c r="B160" s="477">
        <v>18</v>
      </c>
      <c r="C160" s="478"/>
      <c r="D160" s="471"/>
      <c r="E160" s="478"/>
      <c r="F160" s="473"/>
      <c r="G160" s="480"/>
      <c r="H160" s="475"/>
      <c r="I160" s="501"/>
      <c r="J160" s="502"/>
      <c r="K160" s="502"/>
      <c r="L160" s="503"/>
      <c r="M160" s="504"/>
      <c r="N160" s="505" t="str">
        <f>五年级BMI</f>
        <v/>
      </c>
      <c r="O160" s="499" t="str">
        <f>五年级BMI等级</f>
        <v/>
      </c>
      <c r="P160" s="500" t="str">
        <f>五年级BMI得分</f>
        <v/>
      </c>
      <c r="Q160" s="515" t="str">
        <f>五年级肺活量得分</f>
        <v/>
      </c>
      <c r="R160" s="512" t="str">
        <f>五年级等级</f>
        <v/>
      </c>
      <c r="S160" s="516" t="str">
        <f>五年级50米跑得分</f>
        <v/>
      </c>
      <c r="T160" s="517" t="str">
        <f>五年级等级</f>
        <v/>
      </c>
      <c r="U160" s="516" t="str">
        <f>五年级坐位体前屈得分</f>
        <v/>
      </c>
      <c r="V160" s="517" t="str">
        <f>五年级等级</f>
        <v/>
      </c>
      <c r="W160" s="516" t="str">
        <f>五年级一分钟跳绳得分</f>
        <v/>
      </c>
      <c r="X160" s="517" t="str">
        <f>五年级等级</f>
        <v/>
      </c>
      <c r="Y160" s="515" t="str">
        <f>五年级仰卧起坐得分</f>
        <v/>
      </c>
      <c r="Z160" s="518" t="str">
        <f>五年级等级</f>
        <v/>
      </c>
      <c r="AA160" s="533" t="str">
        <f>五年级折返跑得分</f>
        <v/>
      </c>
      <c r="AB160" s="515" t="str">
        <f>五年级等级</f>
        <v/>
      </c>
      <c r="AC160" s="533" t="str">
        <f>五年级跳绳附加分</f>
        <v/>
      </c>
      <c r="AD160" s="534" t="str">
        <f>五年级标准分</f>
        <v/>
      </c>
      <c r="AE160" s="534" t="str">
        <f>五年级总分</f>
        <v/>
      </c>
      <c r="AF160" s="517" t="str">
        <f>五年级等级</f>
        <v/>
      </c>
      <c r="AM160" s="452" t="str">
        <f>折返时间</f>
        <v/>
      </c>
    </row>
    <row r="161" spans="1:39">
      <c r="A161" s="476">
        <v>503</v>
      </c>
      <c r="B161" s="477">
        <v>19</v>
      </c>
      <c r="C161" s="478"/>
      <c r="D161" s="471"/>
      <c r="E161" s="478"/>
      <c r="F161" s="473"/>
      <c r="G161" s="480"/>
      <c r="H161" s="475"/>
      <c r="I161" s="501"/>
      <c r="J161" s="502"/>
      <c r="K161" s="502"/>
      <c r="L161" s="503"/>
      <c r="M161" s="504"/>
      <c r="N161" s="505" t="str">
        <f>五年级BMI</f>
        <v/>
      </c>
      <c r="O161" s="499" t="str">
        <f>五年级BMI等级</f>
        <v/>
      </c>
      <c r="P161" s="500" t="str">
        <f>五年级BMI得分</f>
        <v/>
      </c>
      <c r="Q161" s="515" t="str">
        <f>五年级肺活量得分</f>
        <v/>
      </c>
      <c r="R161" s="512" t="str">
        <f>五年级等级</f>
        <v/>
      </c>
      <c r="S161" s="516" t="str">
        <f>五年级50米跑得分</f>
        <v/>
      </c>
      <c r="T161" s="517" t="str">
        <f>五年级等级</f>
        <v/>
      </c>
      <c r="U161" s="516" t="str">
        <f>五年级坐位体前屈得分</f>
        <v/>
      </c>
      <c r="V161" s="517" t="str">
        <f>五年级等级</f>
        <v/>
      </c>
      <c r="W161" s="516" t="str">
        <f>五年级一分钟跳绳得分</f>
        <v/>
      </c>
      <c r="X161" s="517" t="str">
        <f>五年级等级</f>
        <v/>
      </c>
      <c r="Y161" s="515" t="str">
        <f>五年级仰卧起坐得分</f>
        <v/>
      </c>
      <c r="Z161" s="518" t="str">
        <f>五年级等级</f>
        <v/>
      </c>
      <c r="AA161" s="533" t="str">
        <f>五年级折返跑得分</f>
        <v/>
      </c>
      <c r="AB161" s="515" t="str">
        <f>五年级等级</f>
        <v/>
      </c>
      <c r="AC161" s="533" t="str">
        <f>五年级跳绳附加分</f>
        <v/>
      </c>
      <c r="AD161" s="534" t="str">
        <f>五年级标准分</f>
        <v/>
      </c>
      <c r="AE161" s="534" t="str">
        <f>五年级总分</f>
        <v/>
      </c>
      <c r="AF161" s="517" t="str">
        <f>五年级等级</f>
        <v/>
      </c>
      <c r="AM161" s="452" t="str">
        <f>折返时间</f>
        <v/>
      </c>
    </row>
    <row r="162" spans="1:39">
      <c r="A162" s="476">
        <v>503</v>
      </c>
      <c r="B162" s="477">
        <v>20</v>
      </c>
      <c r="C162" s="478"/>
      <c r="D162" s="471"/>
      <c r="E162" s="478"/>
      <c r="F162" s="473"/>
      <c r="G162" s="480"/>
      <c r="H162" s="475"/>
      <c r="I162" s="501"/>
      <c r="J162" s="502"/>
      <c r="K162" s="502"/>
      <c r="L162" s="503"/>
      <c r="M162" s="504"/>
      <c r="N162" s="505" t="str">
        <f>五年级BMI</f>
        <v/>
      </c>
      <c r="O162" s="499" t="str">
        <f>五年级BMI等级</f>
        <v/>
      </c>
      <c r="P162" s="500" t="str">
        <f>五年级BMI得分</f>
        <v/>
      </c>
      <c r="Q162" s="515" t="str">
        <f>五年级肺活量得分</f>
        <v/>
      </c>
      <c r="R162" s="512" t="str">
        <f>五年级等级</f>
        <v/>
      </c>
      <c r="S162" s="516" t="str">
        <f>五年级50米跑得分</f>
        <v/>
      </c>
      <c r="T162" s="517" t="str">
        <f>五年级等级</f>
        <v/>
      </c>
      <c r="U162" s="516" t="str">
        <f>五年级坐位体前屈得分</f>
        <v/>
      </c>
      <c r="V162" s="517" t="str">
        <f>五年级等级</f>
        <v/>
      </c>
      <c r="W162" s="516" t="str">
        <f>五年级一分钟跳绳得分</f>
        <v/>
      </c>
      <c r="X162" s="517" t="str">
        <f>五年级等级</f>
        <v/>
      </c>
      <c r="Y162" s="515" t="str">
        <f>五年级仰卧起坐得分</f>
        <v/>
      </c>
      <c r="Z162" s="518" t="str">
        <f>五年级等级</f>
        <v/>
      </c>
      <c r="AA162" s="533" t="str">
        <f>五年级折返跑得分</f>
        <v/>
      </c>
      <c r="AB162" s="515" t="str">
        <f>五年级等级</f>
        <v/>
      </c>
      <c r="AC162" s="533" t="str">
        <f>五年级跳绳附加分</f>
        <v/>
      </c>
      <c r="AD162" s="534" t="str">
        <f>五年级标准分</f>
        <v/>
      </c>
      <c r="AE162" s="534" t="str">
        <f>五年级总分</f>
        <v/>
      </c>
      <c r="AF162" s="517" t="str">
        <f>五年级等级</f>
        <v/>
      </c>
      <c r="AM162" s="452" t="str">
        <f>折返时间</f>
        <v/>
      </c>
    </row>
    <row r="163" spans="1:32">
      <c r="A163" s="476">
        <v>503</v>
      </c>
      <c r="B163" s="477">
        <v>21</v>
      </c>
      <c r="C163" s="478"/>
      <c r="D163" s="471"/>
      <c r="E163" s="478"/>
      <c r="F163" s="473"/>
      <c r="G163" s="480"/>
      <c r="H163" s="475"/>
      <c r="I163" s="501"/>
      <c r="J163" s="502"/>
      <c r="K163" s="502"/>
      <c r="L163" s="503"/>
      <c r="M163" s="504"/>
      <c r="N163" s="505" t="str">
        <f>五年级BMI</f>
        <v/>
      </c>
      <c r="O163" s="499" t="str">
        <f>五年级BMI等级</f>
        <v/>
      </c>
      <c r="P163" s="500" t="str">
        <f>五年级BMI得分</f>
        <v/>
      </c>
      <c r="Q163" s="515" t="str">
        <f>五年级肺活量得分</f>
        <v/>
      </c>
      <c r="R163" s="512" t="str">
        <f>五年级等级</f>
        <v/>
      </c>
      <c r="S163" s="516" t="str">
        <f>五年级50米跑得分</f>
        <v/>
      </c>
      <c r="T163" s="517" t="str">
        <f>五年级等级</f>
        <v/>
      </c>
      <c r="U163" s="516" t="str">
        <f>五年级坐位体前屈得分</f>
        <v/>
      </c>
      <c r="V163" s="517" t="str">
        <f>五年级等级</f>
        <v/>
      </c>
      <c r="W163" s="516" t="str">
        <f>五年级一分钟跳绳得分</f>
        <v/>
      </c>
      <c r="X163" s="517" t="str">
        <f>五年级等级</f>
        <v/>
      </c>
      <c r="Y163" s="515" t="str">
        <f>五年级仰卧起坐得分</f>
        <v/>
      </c>
      <c r="Z163" s="518" t="str">
        <f>五年级等级</f>
        <v/>
      </c>
      <c r="AA163" s="533" t="str">
        <f>五年级折返跑得分</f>
        <v/>
      </c>
      <c r="AB163" s="515" t="str">
        <f>五年级等级</f>
        <v/>
      </c>
      <c r="AC163" s="533" t="str">
        <f>五年级跳绳附加分</f>
        <v/>
      </c>
      <c r="AD163" s="534" t="str">
        <f>五年级标准分</f>
        <v/>
      </c>
      <c r="AE163" s="534" t="str">
        <f>五年级总分</f>
        <v/>
      </c>
      <c r="AF163" s="517" t="str">
        <f>五年级等级</f>
        <v/>
      </c>
    </row>
    <row r="164" spans="1:32">
      <c r="A164" s="476">
        <v>503</v>
      </c>
      <c r="B164" s="477">
        <v>22</v>
      </c>
      <c r="C164" s="478"/>
      <c r="D164" s="471"/>
      <c r="E164" s="478"/>
      <c r="F164" s="473"/>
      <c r="G164" s="480"/>
      <c r="H164" s="475"/>
      <c r="I164" s="501"/>
      <c r="J164" s="502"/>
      <c r="K164" s="502"/>
      <c r="L164" s="503"/>
      <c r="M164" s="504"/>
      <c r="N164" s="505" t="str">
        <f>五年级BMI</f>
        <v/>
      </c>
      <c r="O164" s="499" t="str">
        <f>五年级BMI等级</f>
        <v/>
      </c>
      <c r="P164" s="500" t="str">
        <f>五年级BMI得分</f>
        <v/>
      </c>
      <c r="Q164" s="515" t="str">
        <f>五年级肺活量得分</f>
        <v/>
      </c>
      <c r="R164" s="512" t="str">
        <f>五年级等级</f>
        <v/>
      </c>
      <c r="S164" s="516" t="str">
        <f>五年级50米跑得分</f>
        <v/>
      </c>
      <c r="T164" s="517" t="str">
        <f>五年级等级</f>
        <v/>
      </c>
      <c r="U164" s="516" t="str">
        <f>五年级坐位体前屈得分</f>
        <v/>
      </c>
      <c r="V164" s="517" t="str">
        <f>五年级等级</f>
        <v/>
      </c>
      <c r="W164" s="516" t="str">
        <f>五年级一分钟跳绳得分</f>
        <v/>
      </c>
      <c r="X164" s="517" t="str">
        <f>五年级等级</f>
        <v/>
      </c>
      <c r="Y164" s="515" t="str">
        <f>五年级仰卧起坐得分</f>
        <v/>
      </c>
      <c r="Z164" s="518" t="str">
        <f>五年级等级</f>
        <v/>
      </c>
      <c r="AA164" s="533" t="str">
        <f>五年级折返跑得分</f>
        <v/>
      </c>
      <c r="AB164" s="515" t="str">
        <f>五年级等级</f>
        <v/>
      </c>
      <c r="AC164" s="533" t="str">
        <f>五年级跳绳附加分</f>
        <v/>
      </c>
      <c r="AD164" s="534" t="str">
        <f>五年级标准分</f>
        <v/>
      </c>
      <c r="AE164" s="534" t="str">
        <f>五年级总分</f>
        <v/>
      </c>
      <c r="AF164" s="517" t="str">
        <f>五年级等级</f>
        <v/>
      </c>
    </row>
    <row r="165" spans="1:32">
      <c r="A165" s="476">
        <v>503</v>
      </c>
      <c r="B165" s="477">
        <v>23</v>
      </c>
      <c r="C165" s="478"/>
      <c r="D165" s="471"/>
      <c r="E165" s="478"/>
      <c r="F165" s="473"/>
      <c r="G165" s="480"/>
      <c r="H165" s="475"/>
      <c r="I165" s="501"/>
      <c r="J165" s="502"/>
      <c r="K165" s="502"/>
      <c r="L165" s="503"/>
      <c r="M165" s="504"/>
      <c r="N165" s="505" t="str">
        <f>五年级BMI</f>
        <v/>
      </c>
      <c r="O165" s="499" t="str">
        <f>五年级BMI等级</f>
        <v/>
      </c>
      <c r="P165" s="500" t="str">
        <f>五年级BMI得分</f>
        <v/>
      </c>
      <c r="Q165" s="515" t="str">
        <f>五年级肺活量得分</f>
        <v/>
      </c>
      <c r="R165" s="512" t="str">
        <f>五年级等级</f>
        <v/>
      </c>
      <c r="S165" s="516" t="str">
        <f>五年级50米跑得分</f>
        <v/>
      </c>
      <c r="T165" s="517" t="str">
        <f>五年级等级</f>
        <v/>
      </c>
      <c r="U165" s="516" t="str">
        <f>五年级坐位体前屈得分</f>
        <v/>
      </c>
      <c r="V165" s="517" t="str">
        <f>五年级等级</f>
        <v/>
      </c>
      <c r="W165" s="516" t="str">
        <f>五年级一分钟跳绳得分</f>
        <v/>
      </c>
      <c r="X165" s="517" t="str">
        <f>五年级等级</f>
        <v/>
      </c>
      <c r="Y165" s="515" t="str">
        <f>五年级仰卧起坐得分</f>
        <v/>
      </c>
      <c r="Z165" s="518" t="str">
        <f>五年级等级</f>
        <v/>
      </c>
      <c r="AA165" s="533" t="str">
        <f>五年级折返跑得分</f>
        <v/>
      </c>
      <c r="AB165" s="515" t="str">
        <f>五年级等级</f>
        <v/>
      </c>
      <c r="AC165" s="533" t="str">
        <f>五年级跳绳附加分</f>
        <v/>
      </c>
      <c r="AD165" s="534" t="str">
        <f>五年级标准分</f>
        <v/>
      </c>
      <c r="AE165" s="534" t="str">
        <f>五年级总分</f>
        <v/>
      </c>
      <c r="AF165" s="517" t="str">
        <f>五年级等级</f>
        <v/>
      </c>
    </row>
    <row r="166" spans="1:32">
      <c r="A166" s="476">
        <v>503</v>
      </c>
      <c r="B166" s="477">
        <v>24</v>
      </c>
      <c r="C166" s="478"/>
      <c r="D166" s="471"/>
      <c r="E166" s="478"/>
      <c r="F166" s="473"/>
      <c r="G166" s="480"/>
      <c r="H166" s="475"/>
      <c r="I166" s="501"/>
      <c r="J166" s="502"/>
      <c r="K166" s="502"/>
      <c r="L166" s="503"/>
      <c r="M166" s="504"/>
      <c r="N166" s="505" t="str">
        <f>五年级BMI</f>
        <v/>
      </c>
      <c r="O166" s="499" t="str">
        <f>五年级BMI等级</f>
        <v/>
      </c>
      <c r="P166" s="500" t="str">
        <f>五年级BMI得分</f>
        <v/>
      </c>
      <c r="Q166" s="515" t="str">
        <f>五年级肺活量得分</f>
        <v/>
      </c>
      <c r="R166" s="512" t="str">
        <f>五年级等级</f>
        <v/>
      </c>
      <c r="S166" s="516" t="str">
        <f>五年级50米跑得分</f>
        <v/>
      </c>
      <c r="T166" s="517" t="str">
        <f>五年级等级</f>
        <v/>
      </c>
      <c r="U166" s="516" t="str">
        <f>五年级坐位体前屈得分</f>
        <v/>
      </c>
      <c r="V166" s="517" t="str">
        <f>五年级等级</f>
        <v/>
      </c>
      <c r="W166" s="516" t="str">
        <f>五年级一分钟跳绳得分</f>
        <v/>
      </c>
      <c r="X166" s="517" t="str">
        <f>五年级等级</f>
        <v/>
      </c>
      <c r="Y166" s="515" t="str">
        <f>五年级仰卧起坐得分</f>
        <v/>
      </c>
      <c r="Z166" s="518" t="str">
        <f>五年级等级</f>
        <v/>
      </c>
      <c r="AA166" s="533" t="str">
        <f>五年级折返跑得分</f>
        <v/>
      </c>
      <c r="AB166" s="515" t="str">
        <f>五年级等级</f>
        <v/>
      </c>
      <c r="AC166" s="533" t="str">
        <f>五年级跳绳附加分</f>
        <v/>
      </c>
      <c r="AD166" s="534" t="str">
        <f>五年级标准分</f>
        <v/>
      </c>
      <c r="AE166" s="534" t="str">
        <f>五年级总分</f>
        <v/>
      </c>
      <c r="AF166" s="517" t="str">
        <f>五年级等级</f>
        <v/>
      </c>
    </row>
    <row r="167" spans="1:32">
      <c r="A167" s="476">
        <v>503</v>
      </c>
      <c r="B167" s="477">
        <v>25</v>
      </c>
      <c r="C167" s="478"/>
      <c r="D167" s="471"/>
      <c r="E167" s="478"/>
      <c r="F167" s="473"/>
      <c r="G167" s="480"/>
      <c r="H167" s="475"/>
      <c r="I167" s="501"/>
      <c r="J167" s="502"/>
      <c r="K167" s="502"/>
      <c r="L167" s="503"/>
      <c r="M167" s="504"/>
      <c r="N167" s="505" t="str">
        <f>五年级BMI</f>
        <v/>
      </c>
      <c r="O167" s="499" t="str">
        <f>五年级BMI等级</f>
        <v/>
      </c>
      <c r="P167" s="500" t="str">
        <f>五年级BMI得分</f>
        <v/>
      </c>
      <c r="Q167" s="515" t="str">
        <f>五年级肺活量得分</f>
        <v/>
      </c>
      <c r="R167" s="512" t="str">
        <f>五年级等级</f>
        <v/>
      </c>
      <c r="S167" s="516" t="str">
        <f>五年级50米跑得分</f>
        <v/>
      </c>
      <c r="T167" s="517" t="str">
        <f>五年级等级</f>
        <v/>
      </c>
      <c r="U167" s="516" t="str">
        <f>五年级坐位体前屈得分</f>
        <v/>
      </c>
      <c r="V167" s="517" t="str">
        <f>五年级等级</f>
        <v/>
      </c>
      <c r="W167" s="516" t="str">
        <f>五年级一分钟跳绳得分</f>
        <v/>
      </c>
      <c r="X167" s="517" t="str">
        <f>五年级等级</f>
        <v/>
      </c>
      <c r="Y167" s="515" t="str">
        <f>五年级仰卧起坐得分</f>
        <v/>
      </c>
      <c r="Z167" s="518" t="str">
        <f>五年级等级</f>
        <v/>
      </c>
      <c r="AA167" s="533" t="str">
        <f>五年级折返跑得分</f>
        <v/>
      </c>
      <c r="AB167" s="515" t="str">
        <f>五年级等级</f>
        <v/>
      </c>
      <c r="AC167" s="533" t="str">
        <f>五年级跳绳附加分</f>
        <v/>
      </c>
      <c r="AD167" s="534" t="str">
        <f>五年级标准分</f>
        <v/>
      </c>
      <c r="AE167" s="534" t="str">
        <f>五年级总分</f>
        <v/>
      </c>
      <c r="AF167" s="517" t="str">
        <f>五年级等级</f>
        <v/>
      </c>
    </row>
    <row r="168" spans="1:39">
      <c r="A168" s="476">
        <v>503</v>
      </c>
      <c r="B168" s="477">
        <v>26</v>
      </c>
      <c r="C168" s="478"/>
      <c r="D168" s="471"/>
      <c r="E168" s="478"/>
      <c r="F168" s="473"/>
      <c r="G168" s="480"/>
      <c r="H168" s="475"/>
      <c r="I168" s="501"/>
      <c r="J168" s="502"/>
      <c r="K168" s="502"/>
      <c r="L168" s="503"/>
      <c r="M168" s="504"/>
      <c r="N168" s="505" t="str">
        <f>五年级BMI</f>
        <v/>
      </c>
      <c r="O168" s="499" t="str">
        <f>五年级BMI等级</f>
        <v/>
      </c>
      <c r="P168" s="500" t="str">
        <f>五年级BMI得分</f>
        <v/>
      </c>
      <c r="Q168" s="515" t="str">
        <f>五年级肺活量得分</f>
        <v/>
      </c>
      <c r="R168" s="512" t="str">
        <f>五年级等级</f>
        <v/>
      </c>
      <c r="S168" s="516" t="str">
        <f>五年级50米跑得分</f>
        <v/>
      </c>
      <c r="T168" s="517" t="str">
        <f>五年级等级</f>
        <v/>
      </c>
      <c r="U168" s="516" t="str">
        <f>五年级坐位体前屈得分</f>
        <v/>
      </c>
      <c r="V168" s="517" t="str">
        <f>五年级等级</f>
        <v/>
      </c>
      <c r="W168" s="516" t="str">
        <f>五年级一分钟跳绳得分</f>
        <v/>
      </c>
      <c r="X168" s="517" t="str">
        <f>五年级等级</f>
        <v/>
      </c>
      <c r="Y168" s="515" t="str">
        <f>五年级仰卧起坐得分</f>
        <v/>
      </c>
      <c r="Z168" s="518" t="str">
        <f>五年级等级</f>
        <v/>
      </c>
      <c r="AA168" s="533" t="str">
        <f>五年级折返跑得分</f>
        <v/>
      </c>
      <c r="AB168" s="515" t="str">
        <f>五年级等级</f>
        <v/>
      </c>
      <c r="AC168" s="533" t="str">
        <f>五年级跳绳附加分</f>
        <v/>
      </c>
      <c r="AD168" s="534" t="str">
        <f>五年级标准分</f>
        <v/>
      </c>
      <c r="AE168" s="534" t="str">
        <f>五年级总分</f>
        <v/>
      </c>
      <c r="AF168" s="517" t="str">
        <f>五年级等级</f>
        <v/>
      </c>
      <c r="AM168" s="452" t="str">
        <f>折返时间</f>
        <v/>
      </c>
    </row>
    <row r="169" spans="1:39">
      <c r="A169" s="476">
        <v>503</v>
      </c>
      <c r="B169" s="477">
        <v>27</v>
      </c>
      <c r="C169" s="478"/>
      <c r="D169" s="471"/>
      <c r="E169" s="478"/>
      <c r="F169" s="473"/>
      <c r="G169" s="480"/>
      <c r="H169" s="475"/>
      <c r="I169" s="501"/>
      <c r="J169" s="502"/>
      <c r="K169" s="502"/>
      <c r="L169" s="503"/>
      <c r="M169" s="504"/>
      <c r="N169" s="505" t="str">
        <f>五年级BMI</f>
        <v/>
      </c>
      <c r="O169" s="499" t="str">
        <f>五年级BMI等级</f>
        <v/>
      </c>
      <c r="P169" s="500" t="str">
        <f>五年级BMI得分</f>
        <v/>
      </c>
      <c r="Q169" s="515" t="str">
        <f>五年级肺活量得分</f>
        <v/>
      </c>
      <c r="R169" s="512" t="str">
        <f>五年级等级</f>
        <v/>
      </c>
      <c r="S169" s="516" t="str">
        <f>五年级50米跑得分</f>
        <v/>
      </c>
      <c r="T169" s="517" t="str">
        <f>五年级等级</f>
        <v/>
      </c>
      <c r="U169" s="516" t="str">
        <f>五年级坐位体前屈得分</f>
        <v/>
      </c>
      <c r="V169" s="517" t="str">
        <f>五年级等级</f>
        <v/>
      </c>
      <c r="W169" s="516" t="str">
        <f>五年级一分钟跳绳得分</f>
        <v/>
      </c>
      <c r="X169" s="517" t="str">
        <f>五年级等级</f>
        <v/>
      </c>
      <c r="Y169" s="515" t="str">
        <f>五年级仰卧起坐得分</f>
        <v/>
      </c>
      <c r="Z169" s="518" t="str">
        <f>五年级等级</f>
        <v/>
      </c>
      <c r="AA169" s="533" t="str">
        <f>五年级折返跑得分</f>
        <v/>
      </c>
      <c r="AB169" s="515" t="str">
        <f>五年级等级</f>
        <v/>
      </c>
      <c r="AC169" s="533" t="str">
        <f>五年级跳绳附加分</f>
        <v/>
      </c>
      <c r="AD169" s="534" t="str">
        <f>五年级标准分</f>
        <v/>
      </c>
      <c r="AE169" s="534" t="str">
        <f>五年级总分</f>
        <v/>
      </c>
      <c r="AF169" s="517" t="str">
        <f>五年级等级</f>
        <v/>
      </c>
      <c r="AM169" s="452" t="str">
        <f>折返时间</f>
        <v/>
      </c>
    </row>
    <row r="170" spans="1:39">
      <c r="A170" s="476">
        <v>503</v>
      </c>
      <c r="B170" s="477">
        <v>28</v>
      </c>
      <c r="C170" s="478"/>
      <c r="D170" s="471"/>
      <c r="E170" s="478"/>
      <c r="F170" s="473"/>
      <c r="G170" s="480"/>
      <c r="H170" s="475"/>
      <c r="I170" s="501"/>
      <c r="J170" s="502"/>
      <c r="K170" s="502"/>
      <c r="L170" s="503"/>
      <c r="M170" s="504"/>
      <c r="N170" s="505" t="str">
        <f>五年级BMI</f>
        <v/>
      </c>
      <c r="O170" s="499" t="str">
        <f>五年级BMI等级</f>
        <v/>
      </c>
      <c r="P170" s="500" t="str">
        <f>五年级BMI得分</f>
        <v/>
      </c>
      <c r="Q170" s="515" t="str">
        <f>五年级肺活量得分</f>
        <v/>
      </c>
      <c r="R170" s="512" t="str">
        <f>五年级等级</f>
        <v/>
      </c>
      <c r="S170" s="516" t="str">
        <f>五年级50米跑得分</f>
        <v/>
      </c>
      <c r="T170" s="517" t="str">
        <f>五年级等级</f>
        <v/>
      </c>
      <c r="U170" s="516" t="str">
        <f>五年级坐位体前屈得分</f>
        <v/>
      </c>
      <c r="V170" s="517" t="str">
        <f>五年级等级</f>
        <v/>
      </c>
      <c r="W170" s="516" t="str">
        <f>五年级一分钟跳绳得分</f>
        <v/>
      </c>
      <c r="X170" s="517" t="str">
        <f>五年级等级</f>
        <v/>
      </c>
      <c r="Y170" s="515" t="str">
        <f>五年级仰卧起坐得分</f>
        <v/>
      </c>
      <c r="Z170" s="518" t="str">
        <f>五年级等级</f>
        <v/>
      </c>
      <c r="AA170" s="533" t="str">
        <f>五年级折返跑得分</f>
        <v/>
      </c>
      <c r="AB170" s="515" t="str">
        <f>五年级等级</f>
        <v/>
      </c>
      <c r="AC170" s="533" t="str">
        <f>五年级跳绳附加分</f>
        <v/>
      </c>
      <c r="AD170" s="534" t="str">
        <f>五年级标准分</f>
        <v/>
      </c>
      <c r="AE170" s="534" t="str">
        <f>五年级总分</f>
        <v/>
      </c>
      <c r="AF170" s="517" t="str">
        <f>五年级等级</f>
        <v/>
      </c>
      <c r="AM170" s="452" t="str">
        <f>折返时间</f>
        <v/>
      </c>
    </row>
    <row r="171" spans="1:39">
      <c r="A171" s="476">
        <v>503</v>
      </c>
      <c r="B171" s="477">
        <v>29</v>
      </c>
      <c r="C171" s="478"/>
      <c r="D171" s="471"/>
      <c r="E171" s="478"/>
      <c r="F171" s="473"/>
      <c r="G171" s="480"/>
      <c r="H171" s="475"/>
      <c r="I171" s="501"/>
      <c r="J171" s="502"/>
      <c r="K171" s="502"/>
      <c r="L171" s="503"/>
      <c r="M171" s="504"/>
      <c r="N171" s="505" t="str">
        <f>五年级BMI</f>
        <v/>
      </c>
      <c r="O171" s="499" t="str">
        <f>五年级BMI等级</f>
        <v/>
      </c>
      <c r="P171" s="500" t="str">
        <f>五年级BMI得分</f>
        <v/>
      </c>
      <c r="Q171" s="515" t="str">
        <f>五年级肺活量得分</f>
        <v/>
      </c>
      <c r="R171" s="512" t="str">
        <f>五年级等级</f>
        <v/>
      </c>
      <c r="S171" s="516" t="str">
        <f>五年级50米跑得分</f>
        <v/>
      </c>
      <c r="T171" s="517" t="str">
        <f>五年级等级</f>
        <v/>
      </c>
      <c r="U171" s="516" t="str">
        <f>五年级坐位体前屈得分</f>
        <v/>
      </c>
      <c r="V171" s="517" t="str">
        <f>五年级等级</f>
        <v/>
      </c>
      <c r="W171" s="516" t="str">
        <f>五年级一分钟跳绳得分</f>
        <v/>
      </c>
      <c r="X171" s="517" t="str">
        <f>五年级等级</f>
        <v/>
      </c>
      <c r="Y171" s="515" t="str">
        <f>五年级仰卧起坐得分</f>
        <v/>
      </c>
      <c r="Z171" s="518" t="str">
        <f>五年级等级</f>
        <v/>
      </c>
      <c r="AA171" s="533" t="str">
        <f>五年级折返跑得分</f>
        <v/>
      </c>
      <c r="AB171" s="515" t="str">
        <f>五年级等级</f>
        <v/>
      </c>
      <c r="AC171" s="533" t="str">
        <f>五年级跳绳附加分</f>
        <v/>
      </c>
      <c r="AD171" s="534" t="str">
        <f>五年级标准分</f>
        <v/>
      </c>
      <c r="AE171" s="534" t="str">
        <f>五年级总分</f>
        <v/>
      </c>
      <c r="AF171" s="517" t="str">
        <f>五年级等级</f>
        <v/>
      </c>
      <c r="AM171" s="452" t="str">
        <f>折返时间</f>
        <v/>
      </c>
    </row>
    <row r="172" spans="1:39">
      <c r="A172" s="476">
        <v>503</v>
      </c>
      <c r="B172" s="477">
        <v>30</v>
      </c>
      <c r="C172" s="478"/>
      <c r="D172" s="471"/>
      <c r="E172" s="478"/>
      <c r="F172" s="473"/>
      <c r="G172" s="480"/>
      <c r="H172" s="475"/>
      <c r="I172" s="501"/>
      <c r="J172" s="502"/>
      <c r="K172" s="502"/>
      <c r="L172" s="503"/>
      <c r="M172" s="504"/>
      <c r="N172" s="505" t="str">
        <f>五年级BMI</f>
        <v/>
      </c>
      <c r="O172" s="499" t="str">
        <f>五年级BMI等级</f>
        <v/>
      </c>
      <c r="P172" s="500" t="str">
        <f>五年级BMI得分</f>
        <v/>
      </c>
      <c r="Q172" s="515" t="str">
        <f>五年级肺活量得分</f>
        <v/>
      </c>
      <c r="R172" s="512" t="str">
        <f>五年级等级</f>
        <v/>
      </c>
      <c r="S172" s="516" t="str">
        <f>五年级50米跑得分</f>
        <v/>
      </c>
      <c r="T172" s="517" t="str">
        <f>五年级等级</f>
        <v/>
      </c>
      <c r="U172" s="516" t="str">
        <f>五年级坐位体前屈得分</f>
        <v/>
      </c>
      <c r="V172" s="517" t="str">
        <f>五年级等级</f>
        <v/>
      </c>
      <c r="W172" s="516" t="str">
        <f>五年级一分钟跳绳得分</f>
        <v/>
      </c>
      <c r="X172" s="517" t="str">
        <f>五年级等级</f>
        <v/>
      </c>
      <c r="Y172" s="515" t="str">
        <f>五年级仰卧起坐得分</f>
        <v/>
      </c>
      <c r="Z172" s="518" t="str">
        <f>五年级等级</f>
        <v/>
      </c>
      <c r="AA172" s="533" t="str">
        <f>五年级折返跑得分</f>
        <v/>
      </c>
      <c r="AB172" s="515" t="str">
        <f>五年级等级</f>
        <v/>
      </c>
      <c r="AC172" s="533" t="str">
        <f>五年级跳绳附加分</f>
        <v/>
      </c>
      <c r="AD172" s="534" t="str">
        <f>五年级标准分</f>
        <v/>
      </c>
      <c r="AE172" s="534" t="str">
        <f>五年级总分</f>
        <v/>
      </c>
      <c r="AF172" s="517" t="str">
        <f>五年级等级</f>
        <v/>
      </c>
      <c r="AM172" s="452" t="str">
        <f>折返时间</f>
        <v/>
      </c>
    </row>
    <row r="173" spans="1:39">
      <c r="A173" s="476">
        <v>503</v>
      </c>
      <c r="B173" s="477">
        <v>31</v>
      </c>
      <c r="C173" s="478"/>
      <c r="D173" s="471"/>
      <c r="E173" s="478"/>
      <c r="F173" s="473"/>
      <c r="G173" s="480"/>
      <c r="H173" s="475"/>
      <c r="I173" s="501"/>
      <c r="J173" s="502"/>
      <c r="K173" s="502"/>
      <c r="L173" s="503"/>
      <c r="M173" s="504"/>
      <c r="N173" s="505" t="str">
        <f>五年级BMI</f>
        <v/>
      </c>
      <c r="O173" s="499" t="str">
        <f>五年级BMI等级</f>
        <v/>
      </c>
      <c r="P173" s="500" t="str">
        <f>五年级BMI得分</f>
        <v/>
      </c>
      <c r="Q173" s="515" t="str">
        <f>五年级肺活量得分</f>
        <v/>
      </c>
      <c r="R173" s="512" t="str">
        <f>五年级等级</f>
        <v/>
      </c>
      <c r="S173" s="516" t="str">
        <f>五年级50米跑得分</f>
        <v/>
      </c>
      <c r="T173" s="517" t="str">
        <f>五年级等级</f>
        <v/>
      </c>
      <c r="U173" s="516" t="str">
        <f>五年级坐位体前屈得分</f>
        <v/>
      </c>
      <c r="V173" s="517" t="str">
        <f>五年级等级</f>
        <v/>
      </c>
      <c r="W173" s="516" t="str">
        <f>五年级一分钟跳绳得分</f>
        <v/>
      </c>
      <c r="X173" s="517" t="str">
        <f>五年级等级</f>
        <v/>
      </c>
      <c r="Y173" s="515" t="str">
        <f>五年级仰卧起坐得分</f>
        <v/>
      </c>
      <c r="Z173" s="518" t="str">
        <f>五年级等级</f>
        <v/>
      </c>
      <c r="AA173" s="533" t="str">
        <f>五年级折返跑得分</f>
        <v/>
      </c>
      <c r="AB173" s="515" t="str">
        <f>五年级等级</f>
        <v/>
      </c>
      <c r="AC173" s="533" t="str">
        <f>五年级跳绳附加分</f>
        <v/>
      </c>
      <c r="AD173" s="534" t="str">
        <f>五年级标准分</f>
        <v/>
      </c>
      <c r="AE173" s="534" t="str">
        <f>五年级总分</f>
        <v/>
      </c>
      <c r="AF173" s="517" t="str">
        <f>五年级等级</f>
        <v/>
      </c>
      <c r="AM173" s="452" t="str">
        <f>折返时间</f>
        <v/>
      </c>
    </row>
    <row r="174" spans="1:39">
      <c r="A174" s="476">
        <v>503</v>
      </c>
      <c r="B174" s="477">
        <v>32</v>
      </c>
      <c r="C174" s="478"/>
      <c r="D174" s="471"/>
      <c r="E174" s="478"/>
      <c r="F174" s="473"/>
      <c r="G174" s="480"/>
      <c r="H174" s="475"/>
      <c r="I174" s="501"/>
      <c r="J174" s="502"/>
      <c r="K174" s="502"/>
      <c r="L174" s="503"/>
      <c r="M174" s="504"/>
      <c r="N174" s="505" t="str">
        <f>五年级BMI</f>
        <v/>
      </c>
      <c r="O174" s="499" t="str">
        <f>五年级BMI等级</f>
        <v/>
      </c>
      <c r="P174" s="500" t="str">
        <f>五年级BMI得分</f>
        <v/>
      </c>
      <c r="Q174" s="515" t="str">
        <f>五年级肺活量得分</f>
        <v/>
      </c>
      <c r="R174" s="512" t="str">
        <f>五年级等级</f>
        <v/>
      </c>
      <c r="S174" s="516" t="str">
        <f>五年级50米跑得分</f>
        <v/>
      </c>
      <c r="T174" s="517" t="str">
        <f>五年级等级</f>
        <v/>
      </c>
      <c r="U174" s="516" t="str">
        <f>五年级坐位体前屈得分</f>
        <v/>
      </c>
      <c r="V174" s="517" t="str">
        <f>五年级等级</f>
        <v/>
      </c>
      <c r="W174" s="516" t="str">
        <f>五年级一分钟跳绳得分</f>
        <v/>
      </c>
      <c r="X174" s="517" t="str">
        <f>五年级等级</f>
        <v/>
      </c>
      <c r="Y174" s="515" t="str">
        <f>五年级仰卧起坐得分</f>
        <v/>
      </c>
      <c r="Z174" s="518" t="str">
        <f>五年级等级</f>
        <v/>
      </c>
      <c r="AA174" s="533" t="str">
        <f>五年级折返跑得分</f>
        <v/>
      </c>
      <c r="AB174" s="515" t="str">
        <f>五年级等级</f>
        <v/>
      </c>
      <c r="AC174" s="533" t="str">
        <f>五年级跳绳附加分</f>
        <v/>
      </c>
      <c r="AD174" s="534" t="str">
        <f>五年级标准分</f>
        <v/>
      </c>
      <c r="AE174" s="534" t="str">
        <f>五年级总分</f>
        <v/>
      </c>
      <c r="AF174" s="517" t="str">
        <f>五年级等级</f>
        <v/>
      </c>
      <c r="AM174" s="452" t="str">
        <f>折返时间</f>
        <v/>
      </c>
    </row>
    <row r="175" spans="1:39">
      <c r="A175" s="476">
        <v>503</v>
      </c>
      <c r="B175" s="477">
        <v>33</v>
      </c>
      <c r="C175" s="478"/>
      <c r="D175" s="471"/>
      <c r="E175" s="478"/>
      <c r="F175" s="473"/>
      <c r="G175" s="480"/>
      <c r="H175" s="475"/>
      <c r="I175" s="501"/>
      <c r="J175" s="502"/>
      <c r="K175" s="502"/>
      <c r="L175" s="503"/>
      <c r="M175" s="504"/>
      <c r="N175" s="505" t="str">
        <f>五年级BMI</f>
        <v/>
      </c>
      <c r="O175" s="499" t="str">
        <f>五年级BMI等级</f>
        <v/>
      </c>
      <c r="P175" s="500" t="str">
        <f>五年级BMI得分</f>
        <v/>
      </c>
      <c r="Q175" s="515" t="str">
        <f>五年级肺活量得分</f>
        <v/>
      </c>
      <c r="R175" s="512" t="str">
        <f>五年级等级</f>
        <v/>
      </c>
      <c r="S175" s="516" t="str">
        <f>五年级50米跑得分</f>
        <v/>
      </c>
      <c r="T175" s="517" t="str">
        <f>五年级等级</f>
        <v/>
      </c>
      <c r="U175" s="516" t="str">
        <f>五年级坐位体前屈得分</f>
        <v/>
      </c>
      <c r="V175" s="517" t="str">
        <f>五年级等级</f>
        <v/>
      </c>
      <c r="W175" s="516" t="str">
        <f>五年级一分钟跳绳得分</f>
        <v/>
      </c>
      <c r="X175" s="517" t="str">
        <f>五年级等级</f>
        <v/>
      </c>
      <c r="Y175" s="515" t="str">
        <f>五年级仰卧起坐得分</f>
        <v/>
      </c>
      <c r="Z175" s="518" t="str">
        <f>五年级等级</f>
        <v/>
      </c>
      <c r="AA175" s="533" t="str">
        <f>五年级折返跑得分</f>
        <v/>
      </c>
      <c r="AB175" s="515" t="str">
        <f>五年级等级</f>
        <v/>
      </c>
      <c r="AC175" s="533" t="str">
        <f>五年级跳绳附加分</f>
        <v/>
      </c>
      <c r="AD175" s="534" t="str">
        <f>五年级标准分</f>
        <v/>
      </c>
      <c r="AE175" s="534" t="str">
        <f>五年级总分</f>
        <v/>
      </c>
      <c r="AF175" s="517" t="str">
        <f>五年级等级</f>
        <v/>
      </c>
      <c r="AM175" s="452" t="str">
        <f>折返时间</f>
        <v/>
      </c>
    </row>
    <row r="176" spans="1:39">
      <c r="A176" s="476">
        <v>503</v>
      </c>
      <c r="B176" s="477">
        <v>34</v>
      </c>
      <c r="C176" s="478"/>
      <c r="D176" s="471"/>
      <c r="E176" s="478"/>
      <c r="F176" s="473"/>
      <c r="G176" s="480"/>
      <c r="H176" s="475"/>
      <c r="I176" s="501"/>
      <c r="J176" s="502"/>
      <c r="K176" s="502"/>
      <c r="L176" s="503"/>
      <c r="M176" s="504"/>
      <c r="N176" s="505" t="str">
        <f>五年级BMI</f>
        <v/>
      </c>
      <c r="O176" s="499" t="str">
        <f>五年级BMI等级</f>
        <v/>
      </c>
      <c r="P176" s="500" t="str">
        <f>五年级BMI得分</f>
        <v/>
      </c>
      <c r="Q176" s="515" t="str">
        <f>五年级肺活量得分</f>
        <v/>
      </c>
      <c r="R176" s="512" t="str">
        <f>五年级等级</f>
        <v/>
      </c>
      <c r="S176" s="516" t="str">
        <f>五年级50米跑得分</f>
        <v/>
      </c>
      <c r="T176" s="517" t="str">
        <f>五年级等级</f>
        <v/>
      </c>
      <c r="U176" s="516" t="str">
        <f>五年级坐位体前屈得分</f>
        <v/>
      </c>
      <c r="V176" s="517" t="str">
        <f>五年级等级</f>
        <v/>
      </c>
      <c r="W176" s="516" t="str">
        <f>五年级一分钟跳绳得分</f>
        <v/>
      </c>
      <c r="X176" s="517" t="str">
        <f>五年级等级</f>
        <v/>
      </c>
      <c r="Y176" s="515" t="str">
        <f>五年级仰卧起坐得分</f>
        <v/>
      </c>
      <c r="Z176" s="518" t="str">
        <f>五年级等级</f>
        <v/>
      </c>
      <c r="AA176" s="533" t="str">
        <f>五年级折返跑得分</f>
        <v/>
      </c>
      <c r="AB176" s="515" t="str">
        <f>五年级等级</f>
        <v/>
      </c>
      <c r="AC176" s="533" t="str">
        <f>五年级跳绳附加分</f>
        <v/>
      </c>
      <c r="AD176" s="534" t="str">
        <f>五年级标准分</f>
        <v/>
      </c>
      <c r="AE176" s="534" t="str">
        <f>五年级总分</f>
        <v/>
      </c>
      <c r="AF176" s="517" t="str">
        <f>五年级等级</f>
        <v/>
      </c>
      <c r="AM176" s="452" t="str">
        <f>折返时间</f>
        <v/>
      </c>
    </row>
    <row r="177" spans="1:39">
      <c r="A177" s="476">
        <v>503</v>
      </c>
      <c r="B177" s="477">
        <v>35</v>
      </c>
      <c r="C177" s="478"/>
      <c r="D177" s="471"/>
      <c r="E177" s="478"/>
      <c r="F177" s="473"/>
      <c r="G177" s="480"/>
      <c r="H177" s="475"/>
      <c r="I177" s="501"/>
      <c r="J177" s="502"/>
      <c r="K177" s="502"/>
      <c r="L177" s="503"/>
      <c r="M177" s="504"/>
      <c r="N177" s="505" t="str">
        <f>五年级BMI</f>
        <v/>
      </c>
      <c r="O177" s="499" t="str">
        <f>五年级BMI等级</f>
        <v/>
      </c>
      <c r="P177" s="500" t="str">
        <f>五年级BMI得分</f>
        <v/>
      </c>
      <c r="Q177" s="515" t="str">
        <f>五年级肺活量得分</f>
        <v/>
      </c>
      <c r="R177" s="512" t="str">
        <f>五年级等级</f>
        <v/>
      </c>
      <c r="S177" s="516" t="str">
        <f>五年级50米跑得分</f>
        <v/>
      </c>
      <c r="T177" s="517" t="str">
        <f>五年级等级</f>
        <v/>
      </c>
      <c r="U177" s="516" t="str">
        <f>五年级坐位体前屈得分</f>
        <v/>
      </c>
      <c r="V177" s="517" t="str">
        <f>五年级等级</f>
        <v/>
      </c>
      <c r="W177" s="516" t="str">
        <f>五年级一分钟跳绳得分</f>
        <v/>
      </c>
      <c r="X177" s="517" t="str">
        <f>五年级等级</f>
        <v/>
      </c>
      <c r="Y177" s="515" t="str">
        <f>五年级仰卧起坐得分</f>
        <v/>
      </c>
      <c r="Z177" s="518" t="str">
        <f>五年级等级</f>
        <v/>
      </c>
      <c r="AA177" s="533" t="str">
        <f>五年级折返跑得分</f>
        <v/>
      </c>
      <c r="AB177" s="515" t="str">
        <f>五年级等级</f>
        <v/>
      </c>
      <c r="AC177" s="533" t="str">
        <f>五年级跳绳附加分</f>
        <v/>
      </c>
      <c r="AD177" s="534" t="str">
        <f>五年级标准分</f>
        <v/>
      </c>
      <c r="AE177" s="534" t="str">
        <f>五年级总分</f>
        <v/>
      </c>
      <c r="AF177" s="517" t="str">
        <f>五年级等级</f>
        <v/>
      </c>
      <c r="AM177" s="452" t="str">
        <f>折返时间</f>
        <v/>
      </c>
    </row>
    <row r="178" spans="1:39">
      <c r="A178" s="476">
        <v>503</v>
      </c>
      <c r="B178" s="477">
        <v>36</v>
      </c>
      <c r="C178" s="478"/>
      <c r="D178" s="471"/>
      <c r="E178" s="478"/>
      <c r="F178" s="473"/>
      <c r="G178" s="480"/>
      <c r="H178" s="475"/>
      <c r="I178" s="501"/>
      <c r="J178" s="502"/>
      <c r="K178" s="502"/>
      <c r="L178" s="503"/>
      <c r="M178" s="504"/>
      <c r="N178" s="505" t="str">
        <f>五年级BMI</f>
        <v/>
      </c>
      <c r="O178" s="499" t="str">
        <f>五年级BMI等级</f>
        <v/>
      </c>
      <c r="P178" s="500" t="str">
        <f>五年级BMI得分</f>
        <v/>
      </c>
      <c r="Q178" s="515" t="str">
        <f>五年级肺活量得分</f>
        <v/>
      </c>
      <c r="R178" s="512" t="str">
        <f>五年级等级</f>
        <v/>
      </c>
      <c r="S178" s="516" t="str">
        <f>五年级50米跑得分</f>
        <v/>
      </c>
      <c r="T178" s="517" t="str">
        <f>五年级等级</f>
        <v/>
      </c>
      <c r="U178" s="516" t="str">
        <f>五年级坐位体前屈得分</f>
        <v/>
      </c>
      <c r="V178" s="517" t="str">
        <f>五年级等级</f>
        <v/>
      </c>
      <c r="W178" s="516" t="str">
        <f>五年级一分钟跳绳得分</f>
        <v/>
      </c>
      <c r="X178" s="517" t="str">
        <f>五年级等级</f>
        <v/>
      </c>
      <c r="Y178" s="515" t="str">
        <f>五年级仰卧起坐得分</f>
        <v/>
      </c>
      <c r="Z178" s="518" t="str">
        <f>五年级等级</f>
        <v/>
      </c>
      <c r="AA178" s="533" t="str">
        <f>五年级折返跑得分</f>
        <v/>
      </c>
      <c r="AB178" s="515" t="str">
        <f>五年级等级</f>
        <v/>
      </c>
      <c r="AC178" s="533" t="str">
        <f>五年级跳绳附加分</f>
        <v/>
      </c>
      <c r="AD178" s="534" t="str">
        <f>五年级标准分</f>
        <v/>
      </c>
      <c r="AE178" s="534" t="str">
        <f>五年级总分</f>
        <v/>
      </c>
      <c r="AF178" s="517" t="str">
        <f>五年级等级</f>
        <v/>
      </c>
      <c r="AM178" s="452" t="str">
        <f>折返时间</f>
        <v/>
      </c>
    </row>
    <row r="179" spans="1:39">
      <c r="A179" s="476">
        <v>503</v>
      </c>
      <c r="B179" s="477">
        <v>37</v>
      </c>
      <c r="C179" s="478"/>
      <c r="D179" s="471"/>
      <c r="E179" s="478"/>
      <c r="F179" s="473"/>
      <c r="G179" s="480"/>
      <c r="H179" s="475"/>
      <c r="I179" s="501"/>
      <c r="J179" s="502"/>
      <c r="K179" s="502"/>
      <c r="L179" s="503"/>
      <c r="M179" s="504"/>
      <c r="N179" s="505" t="str">
        <f>五年级BMI</f>
        <v/>
      </c>
      <c r="O179" s="499" t="str">
        <f>五年级BMI等级</f>
        <v/>
      </c>
      <c r="P179" s="500" t="str">
        <f>五年级BMI得分</f>
        <v/>
      </c>
      <c r="Q179" s="515" t="str">
        <f>五年级肺活量得分</f>
        <v/>
      </c>
      <c r="R179" s="512" t="str">
        <f>五年级等级</f>
        <v/>
      </c>
      <c r="S179" s="516" t="str">
        <f>五年级50米跑得分</f>
        <v/>
      </c>
      <c r="T179" s="517" t="str">
        <f>五年级等级</f>
        <v/>
      </c>
      <c r="U179" s="516" t="str">
        <f>五年级坐位体前屈得分</f>
        <v/>
      </c>
      <c r="V179" s="517" t="str">
        <f>五年级等级</f>
        <v/>
      </c>
      <c r="W179" s="516" t="str">
        <f>五年级一分钟跳绳得分</f>
        <v/>
      </c>
      <c r="X179" s="517" t="str">
        <f>五年级等级</f>
        <v/>
      </c>
      <c r="Y179" s="515" t="str">
        <f>五年级仰卧起坐得分</f>
        <v/>
      </c>
      <c r="Z179" s="518" t="str">
        <f>五年级等级</f>
        <v/>
      </c>
      <c r="AA179" s="533" t="str">
        <f>五年级折返跑得分</f>
        <v/>
      </c>
      <c r="AB179" s="515" t="str">
        <f>五年级等级</f>
        <v/>
      </c>
      <c r="AC179" s="533" t="str">
        <f>五年级跳绳附加分</f>
        <v/>
      </c>
      <c r="AD179" s="534" t="str">
        <f>五年级标准分</f>
        <v/>
      </c>
      <c r="AE179" s="534" t="str">
        <f>五年级总分</f>
        <v/>
      </c>
      <c r="AF179" s="517" t="str">
        <f>五年级等级</f>
        <v/>
      </c>
      <c r="AM179" s="452" t="str">
        <f>折返时间</f>
        <v/>
      </c>
    </row>
    <row r="180" spans="1:39">
      <c r="A180" s="476">
        <v>503</v>
      </c>
      <c r="B180" s="477">
        <v>38</v>
      </c>
      <c r="C180" s="478"/>
      <c r="D180" s="471"/>
      <c r="E180" s="478"/>
      <c r="F180" s="473"/>
      <c r="G180" s="480"/>
      <c r="H180" s="475"/>
      <c r="I180" s="501"/>
      <c r="J180" s="502"/>
      <c r="K180" s="502"/>
      <c r="L180" s="503"/>
      <c r="M180" s="504"/>
      <c r="N180" s="505" t="str">
        <f>五年级BMI</f>
        <v/>
      </c>
      <c r="O180" s="499" t="str">
        <f>五年级BMI等级</f>
        <v/>
      </c>
      <c r="P180" s="500" t="str">
        <f>五年级BMI得分</f>
        <v/>
      </c>
      <c r="Q180" s="515" t="str">
        <f>五年级肺活量得分</f>
        <v/>
      </c>
      <c r="R180" s="512" t="str">
        <f>五年级等级</f>
        <v/>
      </c>
      <c r="S180" s="516" t="str">
        <f>五年级50米跑得分</f>
        <v/>
      </c>
      <c r="T180" s="517" t="str">
        <f>五年级等级</f>
        <v/>
      </c>
      <c r="U180" s="516" t="str">
        <f>五年级坐位体前屈得分</f>
        <v/>
      </c>
      <c r="V180" s="517" t="str">
        <f>五年级等级</f>
        <v/>
      </c>
      <c r="W180" s="516" t="str">
        <f>五年级一分钟跳绳得分</f>
        <v/>
      </c>
      <c r="X180" s="517" t="str">
        <f>五年级等级</f>
        <v/>
      </c>
      <c r="Y180" s="515" t="str">
        <f>五年级仰卧起坐得分</f>
        <v/>
      </c>
      <c r="Z180" s="518" t="str">
        <f>五年级等级</f>
        <v/>
      </c>
      <c r="AA180" s="533" t="str">
        <f>五年级折返跑得分</f>
        <v/>
      </c>
      <c r="AB180" s="515" t="str">
        <f>五年级等级</f>
        <v/>
      </c>
      <c r="AC180" s="533" t="str">
        <f>五年级跳绳附加分</f>
        <v/>
      </c>
      <c r="AD180" s="534" t="str">
        <f>五年级标准分</f>
        <v/>
      </c>
      <c r="AE180" s="534" t="str">
        <f>五年级总分</f>
        <v/>
      </c>
      <c r="AF180" s="517" t="str">
        <f>五年级等级</f>
        <v/>
      </c>
      <c r="AM180" s="452" t="str">
        <f>折返时间</f>
        <v/>
      </c>
    </row>
    <row r="181" spans="1:39">
      <c r="A181" s="476">
        <v>503</v>
      </c>
      <c r="B181" s="477">
        <v>39</v>
      </c>
      <c r="C181" s="478"/>
      <c r="D181" s="471"/>
      <c r="E181" s="478"/>
      <c r="F181" s="473"/>
      <c r="G181" s="480"/>
      <c r="H181" s="475"/>
      <c r="I181" s="501"/>
      <c r="J181" s="502"/>
      <c r="K181" s="502"/>
      <c r="L181" s="503"/>
      <c r="M181" s="504"/>
      <c r="N181" s="505" t="str">
        <f>五年级BMI</f>
        <v/>
      </c>
      <c r="O181" s="499" t="str">
        <f>五年级BMI等级</f>
        <v/>
      </c>
      <c r="P181" s="500" t="str">
        <f>五年级BMI得分</f>
        <v/>
      </c>
      <c r="Q181" s="515" t="str">
        <f>五年级肺活量得分</f>
        <v/>
      </c>
      <c r="R181" s="512" t="str">
        <f>五年级等级</f>
        <v/>
      </c>
      <c r="S181" s="516" t="str">
        <f>五年级50米跑得分</f>
        <v/>
      </c>
      <c r="T181" s="517" t="str">
        <f>五年级等级</f>
        <v/>
      </c>
      <c r="U181" s="516" t="str">
        <f>五年级坐位体前屈得分</f>
        <v/>
      </c>
      <c r="V181" s="517" t="str">
        <f>五年级等级</f>
        <v/>
      </c>
      <c r="W181" s="516" t="str">
        <f>五年级一分钟跳绳得分</f>
        <v/>
      </c>
      <c r="X181" s="517" t="str">
        <f>五年级等级</f>
        <v/>
      </c>
      <c r="Y181" s="515" t="str">
        <f>五年级仰卧起坐得分</f>
        <v/>
      </c>
      <c r="Z181" s="518" t="str">
        <f>五年级等级</f>
        <v/>
      </c>
      <c r="AA181" s="533" t="str">
        <f>五年级折返跑得分</f>
        <v/>
      </c>
      <c r="AB181" s="515" t="str">
        <f>五年级等级</f>
        <v/>
      </c>
      <c r="AC181" s="533" t="str">
        <f>五年级跳绳附加分</f>
        <v/>
      </c>
      <c r="AD181" s="534" t="str">
        <f>五年级标准分</f>
        <v/>
      </c>
      <c r="AE181" s="534" t="str">
        <f>五年级总分</f>
        <v/>
      </c>
      <c r="AF181" s="517" t="str">
        <f>五年级等级</f>
        <v/>
      </c>
      <c r="AM181" s="452" t="str">
        <f>折返时间</f>
        <v/>
      </c>
    </row>
    <row r="182" spans="1:39">
      <c r="A182" s="476">
        <v>503</v>
      </c>
      <c r="B182" s="477">
        <v>40</v>
      </c>
      <c r="C182" s="478"/>
      <c r="D182" s="471"/>
      <c r="E182" s="478"/>
      <c r="F182" s="473"/>
      <c r="G182" s="480"/>
      <c r="H182" s="475"/>
      <c r="I182" s="501"/>
      <c r="J182" s="502"/>
      <c r="K182" s="502"/>
      <c r="L182" s="503"/>
      <c r="M182" s="504"/>
      <c r="N182" s="505" t="str">
        <f>五年级BMI</f>
        <v/>
      </c>
      <c r="O182" s="499" t="str">
        <f>五年级BMI等级</f>
        <v/>
      </c>
      <c r="P182" s="500" t="str">
        <f>五年级BMI得分</f>
        <v/>
      </c>
      <c r="Q182" s="515" t="str">
        <f>五年级肺活量得分</f>
        <v/>
      </c>
      <c r="R182" s="512" t="str">
        <f>五年级等级</f>
        <v/>
      </c>
      <c r="S182" s="516" t="str">
        <f>五年级50米跑得分</f>
        <v/>
      </c>
      <c r="T182" s="517" t="str">
        <f>五年级等级</f>
        <v/>
      </c>
      <c r="U182" s="516" t="str">
        <f>五年级坐位体前屈得分</f>
        <v/>
      </c>
      <c r="V182" s="517" t="str">
        <f>五年级等级</f>
        <v/>
      </c>
      <c r="W182" s="516" t="str">
        <f>五年级一分钟跳绳得分</f>
        <v/>
      </c>
      <c r="X182" s="517" t="str">
        <f>五年级等级</f>
        <v/>
      </c>
      <c r="Y182" s="515" t="str">
        <f>五年级仰卧起坐得分</f>
        <v/>
      </c>
      <c r="Z182" s="518" t="str">
        <f>五年级等级</f>
        <v/>
      </c>
      <c r="AA182" s="533" t="str">
        <f>五年级折返跑得分</f>
        <v/>
      </c>
      <c r="AB182" s="515" t="str">
        <f>五年级等级</f>
        <v/>
      </c>
      <c r="AC182" s="533" t="str">
        <f>五年级跳绳附加分</f>
        <v/>
      </c>
      <c r="AD182" s="534" t="str">
        <f>五年级标准分</f>
        <v/>
      </c>
      <c r="AE182" s="534" t="str">
        <f>五年级总分</f>
        <v/>
      </c>
      <c r="AF182" s="517" t="str">
        <f>五年级等级</f>
        <v/>
      </c>
      <c r="AM182" s="452" t="str">
        <f>折返时间</f>
        <v/>
      </c>
    </row>
    <row r="183" spans="1:39">
      <c r="A183" s="476">
        <v>503</v>
      </c>
      <c r="B183" s="477">
        <v>41</v>
      </c>
      <c r="C183" s="478"/>
      <c r="D183" s="471"/>
      <c r="E183" s="472"/>
      <c r="F183" s="473"/>
      <c r="G183" s="480"/>
      <c r="H183" s="475"/>
      <c r="I183" s="501"/>
      <c r="J183" s="502"/>
      <c r="K183" s="495"/>
      <c r="L183" s="503"/>
      <c r="M183" s="504"/>
      <c r="N183" s="505" t="str">
        <f>五年级BMI</f>
        <v/>
      </c>
      <c r="O183" s="499" t="str">
        <f>五年级BMI等级</f>
        <v/>
      </c>
      <c r="P183" s="500" t="str">
        <f>五年级BMI得分</f>
        <v/>
      </c>
      <c r="Q183" s="515" t="str">
        <f>五年级肺活量得分</f>
        <v/>
      </c>
      <c r="R183" s="512" t="str">
        <f>五年级等级</f>
        <v/>
      </c>
      <c r="S183" s="516" t="str">
        <f>五年级50米跑得分</f>
        <v/>
      </c>
      <c r="T183" s="517" t="str">
        <f>五年级等级</f>
        <v/>
      </c>
      <c r="U183" s="516" t="str">
        <f>五年级坐位体前屈得分</f>
        <v/>
      </c>
      <c r="V183" s="517" t="str">
        <f>五年级等级</f>
        <v/>
      </c>
      <c r="W183" s="516" t="str">
        <f>五年级一分钟跳绳得分</f>
        <v/>
      </c>
      <c r="X183" s="517" t="str">
        <f>五年级等级</f>
        <v/>
      </c>
      <c r="Y183" s="515" t="str">
        <f>五年级仰卧起坐得分</f>
        <v/>
      </c>
      <c r="Z183" s="518" t="str">
        <f>五年级等级</f>
        <v/>
      </c>
      <c r="AA183" s="533" t="str">
        <f>五年级折返跑得分</f>
        <v/>
      </c>
      <c r="AB183" s="515" t="str">
        <f>五年级等级</f>
        <v/>
      </c>
      <c r="AC183" s="533" t="str">
        <f>五年级跳绳附加分</f>
        <v/>
      </c>
      <c r="AD183" s="534" t="str">
        <f>五年级标准分</f>
        <v/>
      </c>
      <c r="AE183" s="534" t="str">
        <f>五年级总分</f>
        <v/>
      </c>
      <c r="AF183" s="517" t="str">
        <f>五年级等级</f>
        <v/>
      </c>
      <c r="AM183" s="452" t="str">
        <f>折返时间</f>
        <v/>
      </c>
    </row>
    <row r="184" spans="1:39">
      <c r="A184" s="476">
        <v>503</v>
      </c>
      <c r="B184" s="477">
        <v>42</v>
      </c>
      <c r="C184" s="470"/>
      <c r="D184" s="471"/>
      <c r="E184" s="472"/>
      <c r="F184" s="473"/>
      <c r="G184" s="480"/>
      <c r="H184" s="475"/>
      <c r="I184" s="494"/>
      <c r="J184" s="495"/>
      <c r="K184" s="495"/>
      <c r="L184" s="503"/>
      <c r="M184" s="504"/>
      <c r="N184" s="505" t="str">
        <f>五年级BMI</f>
        <v/>
      </c>
      <c r="O184" s="499" t="str">
        <f>五年级BMI等级</f>
        <v/>
      </c>
      <c r="P184" s="500" t="str">
        <f>五年级BMI得分</f>
        <v/>
      </c>
      <c r="Q184" s="515" t="str">
        <f>五年级肺活量得分</f>
        <v/>
      </c>
      <c r="R184" s="512" t="str">
        <f>五年级等级</f>
        <v/>
      </c>
      <c r="S184" s="516" t="str">
        <f>五年级50米跑得分</f>
        <v/>
      </c>
      <c r="T184" s="517" t="str">
        <f>五年级等级</f>
        <v/>
      </c>
      <c r="U184" s="516" t="str">
        <f>五年级坐位体前屈得分</f>
        <v/>
      </c>
      <c r="V184" s="517" t="str">
        <f>五年级等级</f>
        <v/>
      </c>
      <c r="W184" s="516" t="str">
        <f>五年级一分钟跳绳得分</f>
        <v/>
      </c>
      <c r="X184" s="517" t="str">
        <f>五年级等级</f>
        <v/>
      </c>
      <c r="Y184" s="515" t="str">
        <f>五年级仰卧起坐得分</f>
        <v/>
      </c>
      <c r="Z184" s="518" t="str">
        <f>五年级等级</f>
        <v/>
      </c>
      <c r="AA184" s="533" t="str">
        <f>五年级折返跑得分</f>
        <v/>
      </c>
      <c r="AB184" s="515" t="str">
        <f>五年级等级</f>
        <v/>
      </c>
      <c r="AC184" s="533" t="str">
        <f>五年级跳绳附加分</f>
        <v/>
      </c>
      <c r="AD184" s="534" t="str">
        <f>五年级标准分</f>
        <v/>
      </c>
      <c r="AE184" s="534" t="str">
        <f>五年级总分</f>
        <v/>
      </c>
      <c r="AF184" s="517" t="str">
        <f>五年级等级</f>
        <v/>
      </c>
      <c r="AM184" s="452" t="str">
        <f>折返时间</f>
        <v/>
      </c>
    </row>
    <row r="185" spans="1:39">
      <c r="A185" s="476">
        <v>503</v>
      </c>
      <c r="B185" s="477">
        <v>43</v>
      </c>
      <c r="C185" s="478"/>
      <c r="D185" s="471"/>
      <c r="E185" s="472"/>
      <c r="F185" s="473"/>
      <c r="G185" s="480"/>
      <c r="H185" s="475"/>
      <c r="I185" s="501"/>
      <c r="J185" s="502"/>
      <c r="K185" s="495"/>
      <c r="L185" s="503"/>
      <c r="M185" s="504"/>
      <c r="N185" s="505" t="str">
        <f>五年级BMI</f>
        <v/>
      </c>
      <c r="O185" s="499" t="str">
        <f>五年级BMI等级</f>
        <v/>
      </c>
      <c r="P185" s="500" t="str">
        <f>五年级BMI得分</f>
        <v/>
      </c>
      <c r="Q185" s="515" t="str">
        <f>五年级肺活量得分</f>
        <v/>
      </c>
      <c r="R185" s="512" t="str">
        <f>五年级等级</f>
        <v/>
      </c>
      <c r="S185" s="516" t="str">
        <f>五年级50米跑得分</f>
        <v/>
      </c>
      <c r="T185" s="517" t="str">
        <f>五年级等级</f>
        <v/>
      </c>
      <c r="U185" s="516" t="str">
        <f>五年级坐位体前屈得分</f>
        <v/>
      </c>
      <c r="V185" s="517" t="str">
        <f>五年级等级</f>
        <v/>
      </c>
      <c r="W185" s="516" t="str">
        <f>五年级一分钟跳绳得分</f>
        <v/>
      </c>
      <c r="X185" s="517" t="str">
        <f>五年级等级</f>
        <v/>
      </c>
      <c r="Y185" s="515" t="str">
        <f>五年级仰卧起坐得分</f>
        <v/>
      </c>
      <c r="Z185" s="518" t="str">
        <f>五年级等级</f>
        <v/>
      </c>
      <c r="AA185" s="533" t="str">
        <f>五年级折返跑得分</f>
        <v/>
      </c>
      <c r="AB185" s="515" t="str">
        <f>五年级等级</f>
        <v/>
      </c>
      <c r="AC185" s="533" t="str">
        <f>五年级跳绳附加分</f>
        <v/>
      </c>
      <c r="AD185" s="534" t="str">
        <f>五年级标准分</f>
        <v/>
      </c>
      <c r="AE185" s="534" t="str">
        <f>五年级总分</f>
        <v/>
      </c>
      <c r="AF185" s="517" t="str">
        <f>五年级等级</f>
        <v/>
      </c>
      <c r="AM185" s="452" t="str">
        <f>折返时间</f>
        <v/>
      </c>
    </row>
    <row r="186" spans="1:39">
      <c r="A186" s="476">
        <v>503</v>
      </c>
      <c r="B186" s="477">
        <v>44</v>
      </c>
      <c r="C186" s="478"/>
      <c r="D186" s="471"/>
      <c r="E186" s="472"/>
      <c r="F186" s="473"/>
      <c r="G186" s="480"/>
      <c r="H186" s="475"/>
      <c r="I186" s="501"/>
      <c r="J186" s="502"/>
      <c r="K186" s="495"/>
      <c r="L186" s="503"/>
      <c r="M186" s="504"/>
      <c r="N186" s="505" t="str">
        <f>五年级BMI</f>
        <v/>
      </c>
      <c r="O186" s="499" t="str">
        <f>五年级BMI等级</f>
        <v/>
      </c>
      <c r="P186" s="500" t="str">
        <f>五年级BMI得分</f>
        <v/>
      </c>
      <c r="Q186" s="515" t="str">
        <f>五年级肺活量得分</f>
        <v/>
      </c>
      <c r="R186" s="512" t="str">
        <f>五年级等级</f>
        <v/>
      </c>
      <c r="S186" s="516" t="str">
        <f>五年级50米跑得分</f>
        <v/>
      </c>
      <c r="T186" s="517" t="str">
        <f>五年级等级</f>
        <v/>
      </c>
      <c r="U186" s="516" t="str">
        <f>五年级坐位体前屈得分</f>
        <v/>
      </c>
      <c r="V186" s="517" t="str">
        <f>五年级等级</f>
        <v/>
      </c>
      <c r="W186" s="516" t="str">
        <f>五年级一分钟跳绳得分</f>
        <v/>
      </c>
      <c r="X186" s="517" t="str">
        <f>五年级等级</f>
        <v/>
      </c>
      <c r="Y186" s="515" t="str">
        <f>五年级仰卧起坐得分</f>
        <v/>
      </c>
      <c r="Z186" s="518" t="str">
        <f>五年级等级</f>
        <v/>
      </c>
      <c r="AA186" s="533" t="str">
        <f>五年级折返跑得分</f>
        <v/>
      </c>
      <c r="AB186" s="515" t="str">
        <f>五年级等级</f>
        <v/>
      </c>
      <c r="AC186" s="533" t="str">
        <f>五年级跳绳附加分</f>
        <v/>
      </c>
      <c r="AD186" s="534" t="str">
        <f>五年级标准分</f>
        <v/>
      </c>
      <c r="AE186" s="534" t="str">
        <f>五年级总分</f>
        <v/>
      </c>
      <c r="AF186" s="517" t="str">
        <f>五年级等级</f>
        <v/>
      </c>
      <c r="AM186" s="452" t="str">
        <f>折返时间</f>
        <v/>
      </c>
    </row>
    <row r="187" spans="1:39">
      <c r="A187" s="476">
        <v>503</v>
      </c>
      <c r="B187" s="477">
        <v>45</v>
      </c>
      <c r="C187" s="478"/>
      <c r="D187" s="471"/>
      <c r="E187" s="472"/>
      <c r="F187" s="473"/>
      <c r="G187" s="474"/>
      <c r="H187" s="475"/>
      <c r="I187" s="501"/>
      <c r="J187" s="502"/>
      <c r="K187" s="495"/>
      <c r="L187" s="503"/>
      <c r="M187" s="504"/>
      <c r="N187" s="505" t="str">
        <f>五年级BMI</f>
        <v/>
      </c>
      <c r="O187" s="499" t="str">
        <f>五年级BMI等级</f>
        <v/>
      </c>
      <c r="P187" s="500" t="str">
        <f>五年级BMI得分</f>
        <v/>
      </c>
      <c r="Q187" s="515" t="str">
        <f>五年级肺活量得分</f>
        <v/>
      </c>
      <c r="R187" s="512" t="str">
        <f>五年级等级</f>
        <v/>
      </c>
      <c r="S187" s="516" t="str">
        <f>五年级50米跑得分</f>
        <v/>
      </c>
      <c r="T187" s="517" t="str">
        <f>五年级等级</f>
        <v/>
      </c>
      <c r="U187" s="516" t="str">
        <f>五年级坐位体前屈得分</f>
        <v/>
      </c>
      <c r="V187" s="517" t="str">
        <f>五年级等级</f>
        <v/>
      </c>
      <c r="W187" s="516" t="str">
        <f>五年级一分钟跳绳得分</f>
        <v/>
      </c>
      <c r="X187" s="517" t="str">
        <f>五年级等级</f>
        <v/>
      </c>
      <c r="Y187" s="515" t="str">
        <f>五年级仰卧起坐得分</f>
        <v/>
      </c>
      <c r="Z187" s="518" t="str">
        <f>五年级等级</f>
        <v/>
      </c>
      <c r="AA187" s="533" t="str">
        <f>五年级折返跑得分</f>
        <v/>
      </c>
      <c r="AB187" s="515" t="str">
        <f>五年级等级</f>
        <v/>
      </c>
      <c r="AC187" s="533" t="str">
        <f>五年级跳绳附加分</f>
        <v/>
      </c>
      <c r="AD187" s="534" t="str">
        <f>五年级标准分</f>
        <v/>
      </c>
      <c r="AE187" s="534" t="str">
        <f>五年级总分</f>
        <v/>
      </c>
      <c r="AF187" s="517" t="str">
        <f>五年级等级</f>
        <v/>
      </c>
      <c r="AM187" s="452" t="str">
        <f>折返时间</f>
        <v/>
      </c>
    </row>
    <row r="188" spans="1:39">
      <c r="A188" s="476">
        <v>503</v>
      </c>
      <c r="B188" s="477">
        <v>46</v>
      </c>
      <c r="C188" s="478"/>
      <c r="D188" s="471"/>
      <c r="E188" s="472"/>
      <c r="F188" s="473"/>
      <c r="G188" s="474"/>
      <c r="H188" s="475"/>
      <c r="I188" s="501"/>
      <c r="J188" s="502"/>
      <c r="K188" s="495"/>
      <c r="L188" s="503"/>
      <c r="M188" s="504"/>
      <c r="N188" s="505" t="str">
        <f>五年级BMI</f>
        <v/>
      </c>
      <c r="O188" s="499" t="str">
        <f>五年级BMI等级</f>
        <v/>
      </c>
      <c r="P188" s="500" t="str">
        <f>五年级BMI得分</f>
        <v/>
      </c>
      <c r="Q188" s="515" t="str">
        <f>五年级肺活量得分</f>
        <v/>
      </c>
      <c r="R188" s="512" t="str">
        <f>五年级等级</f>
        <v/>
      </c>
      <c r="S188" s="516" t="str">
        <f>五年级50米跑得分</f>
        <v/>
      </c>
      <c r="T188" s="517" t="str">
        <f>五年级等级</f>
        <v/>
      </c>
      <c r="U188" s="516" t="str">
        <f>五年级坐位体前屈得分</f>
        <v/>
      </c>
      <c r="V188" s="517" t="str">
        <f>五年级等级</f>
        <v/>
      </c>
      <c r="W188" s="516" t="str">
        <f>五年级一分钟跳绳得分</f>
        <v/>
      </c>
      <c r="X188" s="517" t="str">
        <f>五年级等级</f>
        <v/>
      </c>
      <c r="Y188" s="515" t="str">
        <f>五年级仰卧起坐得分</f>
        <v/>
      </c>
      <c r="Z188" s="518" t="str">
        <f>五年级等级</f>
        <v/>
      </c>
      <c r="AA188" s="533" t="str">
        <f>五年级折返跑得分</f>
        <v/>
      </c>
      <c r="AB188" s="515" t="str">
        <f>五年级等级</f>
        <v/>
      </c>
      <c r="AC188" s="533" t="str">
        <f>五年级跳绳附加分</f>
        <v/>
      </c>
      <c r="AD188" s="534" t="str">
        <f>五年级标准分</f>
        <v/>
      </c>
      <c r="AE188" s="534" t="str">
        <f>五年级总分</f>
        <v/>
      </c>
      <c r="AF188" s="517" t="str">
        <f>五年级等级</f>
        <v/>
      </c>
      <c r="AM188" s="452" t="str">
        <f>折返时间</f>
        <v/>
      </c>
    </row>
    <row r="189" spans="1:39">
      <c r="A189" s="476">
        <v>503</v>
      </c>
      <c r="B189" s="477">
        <v>47</v>
      </c>
      <c r="C189" s="478"/>
      <c r="D189" s="471"/>
      <c r="E189" s="472"/>
      <c r="F189" s="473"/>
      <c r="G189" s="480"/>
      <c r="H189" s="475"/>
      <c r="I189" s="501"/>
      <c r="J189" s="502"/>
      <c r="K189" s="495"/>
      <c r="L189" s="503"/>
      <c r="M189" s="504"/>
      <c r="N189" s="505" t="str">
        <f>五年级BMI</f>
        <v/>
      </c>
      <c r="O189" s="499" t="str">
        <f>五年级BMI等级</f>
        <v/>
      </c>
      <c r="P189" s="500" t="str">
        <f>五年级BMI得分</f>
        <v/>
      </c>
      <c r="Q189" s="515" t="str">
        <f>五年级肺活量得分</f>
        <v/>
      </c>
      <c r="R189" s="512" t="str">
        <f>五年级等级</f>
        <v/>
      </c>
      <c r="S189" s="516" t="str">
        <f>五年级50米跑得分</f>
        <v/>
      </c>
      <c r="T189" s="517" t="str">
        <f>五年级等级</f>
        <v/>
      </c>
      <c r="U189" s="516" t="str">
        <f>五年级坐位体前屈得分</f>
        <v/>
      </c>
      <c r="V189" s="517" t="str">
        <f>五年级等级</f>
        <v/>
      </c>
      <c r="W189" s="516" t="str">
        <f>五年级一分钟跳绳得分</f>
        <v/>
      </c>
      <c r="X189" s="517" t="str">
        <f>五年级等级</f>
        <v/>
      </c>
      <c r="Y189" s="515" t="str">
        <f>五年级仰卧起坐得分</f>
        <v/>
      </c>
      <c r="Z189" s="518" t="str">
        <f>五年级等级</f>
        <v/>
      </c>
      <c r="AA189" s="533" t="str">
        <f>五年级折返跑得分</f>
        <v/>
      </c>
      <c r="AB189" s="515" t="str">
        <f>五年级等级</f>
        <v/>
      </c>
      <c r="AC189" s="533" t="str">
        <f>五年级跳绳附加分</f>
        <v/>
      </c>
      <c r="AD189" s="534" t="str">
        <f>五年级标准分</f>
        <v/>
      </c>
      <c r="AE189" s="534" t="str">
        <f>五年级总分</f>
        <v/>
      </c>
      <c r="AF189" s="517" t="str">
        <f>五年级等级</f>
        <v/>
      </c>
      <c r="AM189" s="452" t="str">
        <f>折返时间</f>
        <v/>
      </c>
    </row>
    <row r="190" spans="1:39">
      <c r="A190" s="476">
        <v>503</v>
      </c>
      <c r="B190" s="477">
        <v>48</v>
      </c>
      <c r="C190" s="478"/>
      <c r="D190" s="471"/>
      <c r="E190" s="472"/>
      <c r="F190" s="481"/>
      <c r="G190" s="480"/>
      <c r="H190" s="475"/>
      <c r="I190" s="501"/>
      <c r="J190" s="502"/>
      <c r="K190" s="495"/>
      <c r="L190" s="503"/>
      <c r="M190" s="504"/>
      <c r="N190" s="505" t="str">
        <f>五年级BMI</f>
        <v/>
      </c>
      <c r="O190" s="499" t="str">
        <f>五年级BMI等级</f>
        <v/>
      </c>
      <c r="P190" s="500" t="str">
        <f>五年级BMI得分</f>
        <v/>
      </c>
      <c r="Q190" s="515" t="str">
        <f>五年级肺活量得分</f>
        <v/>
      </c>
      <c r="R190" s="512" t="str">
        <f>五年级等级</f>
        <v/>
      </c>
      <c r="S190" s="516" t="str">
        <f>五年级50米跑得分</f>
        <v/>
      </c>
      <c r="T190" s="517" t="str">
        <f>五年级等级</f>
        <v/>
      </c>
      <c r="U190" s="516" t="str">
        <f>五年级坐位体前屈得分</f>
        <v/>
      </c>
      <c r="V190" s="517" t="str">
        <f>五年级等级</f>
        <v/>
      </c>
      <c r="W190" s="516" t="str">
        <f>五年级一分钟跳绳得分</f>
        <v/>
      </c>
      <c r="X190" s="517" t="str">
        <f>五年级等级</f>
        <v/>
      </c>
      <c r="Y190" s="515" t="str">
        <f>五年级仰卧起坐得分</f>
        <v/>
      </c>
      <c r="Z190" s="518" t="str">
        <f>五年级等级</f>
        <v/>
      </c>
      <c r="AA190" s="533" t="str">
        <f>五年级折返跑得分</f>
        <v/>
      </c>
      <c r="AB190" s="515" t="str">
        <f>五年级等级</f>
        <v/>
      </c>
      <c r="AC190" s="533" t="str">
        <f>五年级跳绳附加分</f>
        <v/>
      </c>
      <c r="AD190" s="534" t="str">
        <f>五年级标准分</f>
        <v/>
      </c>
      <c r="AE190" s="534" t="str">
        <f>五年级总分</f>
        <v/>
      </c>
      <c r="AF190" s="517" t="str">
        <f>五年级等级</f>
        <v/>
      </c>
      <c r="AM190" s="452" t="str">
        <f>折返时间</f>
        <v/>
      </c>
    </row>
    <row r="191" spans="1:39">
      <c r="A191" s="476">
        <v>503</v>
      </c>
      <c r="B191" s="477">
        <v>49</v>
      </c>
      <c r="C191" s="478"/>
      <c r="D191" s="471"/>
      <c r="E191" s="472"/>
      <c r="F191" s="481"/>
      <c r="G191" s="480"/>
      <c r="H191" s="475"/>
      <c r="I191" s="501"/>
      <c r="J191" s="502"/>
      <c r="K191" s="495"/>
      <c r="L191" s="503"/>
      <c r="M191" s="504"/>
      <c r="N191" s="505" t="str">
        <f>五年级BMI</f>
        <v/>
      </c>
      <c r="O191" s="499" t="str">
        <f>五年级BMI等级</f>
        <v/>
      </c>
      <c r="P191" s="500" t="str">
        <f>五年级BMI得分</f>
        <v/>
      </c>
      <c r="Q191" s="515" t="str">
        <f>五年级肺活量得分</f>
        <v/>
      </c>
      <c r="R191" s="512" t="str">
        <f>五年级等级</f>
        <v/>
      </c>
      <c r="S191" s="516" t="str">
        <f>五年级50米跑得分</f>
        <v/>
      </c>
      <c r="T191" s="517" t="str">
        <f>五年级等级</f>
        <v/>
      </c>
      <c r="U191" s="516" t="str">
        <f>五年级坐位体前屈得分</f>
        <v/>
      </c>
      <c r="V191" s="517" t="str">
        <f>五年级等级</f>
        <v/>
      </c>
      <c r="W191" s="516" t="str">
        <f>五年级一分钟跳绳得分</f>
        <v/>
      </c>
      <c r="X191" s="517" t="str">
        <f>五年级等级</f>
        <v/>
      </c>
      <c r="Y191" s="515" t="str">
        <f>五年级仰卧起坐得分</f>
        <v/>
      </c>
      <c r="Z191" s="518" t="str">
        <f>五年级等级</f>
        <v/>
      </c>
      <c r="AA191" s="533" t="str">
        <f>五年级折返跑得分</f>
        <v/>
      </c>
      <c r="AB191" s="515" t="str">
        <f>五年级等级</f>
        <v/>
      </c>
      <c r="AC191" s="533" t="str">
        <f>五年级跳绳附加分</f>
        <v/>
      </c>
      <c r="AD191" s="534" t="str">
        <f>五年级标准分</f>
        <v/>
      </c>
      <c r="AE191" s="534" t="str">
        <f>五年级总分</f>
        <v/>
      </c>
      <c r="AF191" s="517" t="str">
        <f>五年级等级</f>
        <v/>
      </c>
      <c r="AM191" s="452" t="str">
        <f>折返时间</f>
        <v/>
      </c>
    </row>
    <row r="192" spans="1:39">
      <c r="A192" s="476">
        <v>503</v>
      </c>
      <c r="B192" s="477">
        <v>50</v>
      </c>
      <c r="C192" s="478"/>
      <c r="D192" s="471"/>
      <c r="E192" s="472"/>
      <c r="F192" s="481"/>
      <c r="G192" s="480"/>
      <c r="H192" s="475"/>
      <c r="I192" s="501"/>
      <c r="J192" s="502"/>
      <c r="K192" s="495"/>
      <c r="L192" s="503"/>
      <c r="M192" s="504"/>
      <c r="N192" s="505" t="str">
        <f>五年级BMI</f>
        <v/>
      </c>
      <c r="O192" s="499" t="str">
        <f>五年级BMI等级</f>
        <v/>
      </c>
      <c r="P192" s="500" t="str">
        <f>五年级BMI得分</f>
        <v/>
      </c>
      <c r="Q192" s="515" t="str">
        <f>五年级肺活量得分</f>
        <v/>
      </c>
      <c r="R192" s="512" t="str">
        <f>五年级等级</f>
        <v/>
      </c>
      <c r="S192" s="516" t="str">
        <f>五年级50米跑得分</f>
        <v/>
      </c>
      <c r="T192" s="517" t="str">
        <f>五年级等级</f>
        <v/>
      </c>
      <c r="U192" s="516" t="str">
        <f>五年级坐位体前屈得分</f>
        <v/>
      </c>
      <c r="V192" s="517" t="str">
        <f>五年级等级</f>
        <v/>
      </c>
      <c r="W192" s="516" t="str">
        <f>五年级一分钟跳绳得分</f>
        <v/>
      </c>
      <c r="X192" s="517" t="str">
        <f>五年级等级</f>
        <v/>
      </c>
      <c r="Y192" s="515" t="str">
        <f>五年级仰卧起坐得分</f>
        <v/>
      </c>
      <c r="Z192" s="518" t="str">
        <f>五年级等级</f>
        <v/>
      </c>
      <c r="AA192" s="533" t="str">
        <f>五年级折返跑得分</f>
        <v/>
      </c>
      <c r="AB192" s="515" t="str">
        <f>五年级等级</f>
        <v/>
      </c>
      <c r="AC192" s="533" t="str">
        <f>五年级跳绳附加分</f>
        <v/>
      </c>
      <c r="AD192" s="534" t="str">
        <f>五年级标准分</f>
        <v/>
      </c>
      <c r="AE192" s="534" t="str">
        <f>五年级总分</f>
        <v/>
      </c>
      <c r="AF192" s="517" t="str">
        <f>五年级等级</f>
        <v/>
      </c>
      <c r="AM192" s="452" t="str">
        <f>折返时间</f>
        <v/>
      </c>
    </row>
    <row r="193" spans="1:39">
      <c r="A193" s="476">
        <v>503</v>
      </c>
      <c r="B193" s="477">
        <v>51</v>
      </c>
      <c r="C193" s="478"/>
      <c r="D193" s="471"/>
      <c r="E193" s="472"/>
      <c r="F193" s="481"/>
      <c r="G193" s="480"/>
      <c r="H193" s="475"/>
      <c r="I193" s="501"/>
      <c r="J193" s="502"/>
      <c r="K193" s="495"/>
      <c r="L193" s="503"/>
      <c r="M193" s="504"/>
      <c r="N193" s="505" t="str">
        <f>五年级BMI</f>
        <v/>
      </c>
      <c r="O193" s="499" t="str">
        <f>五年级BMI等级</f>
        <v/>
      </c>
      <c r="P193" s="500" t="str">
        <f>五年级BMI得分</f>
        <v/>
      </c>
      <c r="Q193" s="515" t="str">
        <f>五年级肺活量得分</f>
        <v/>
      </c>
      <c r="R193" s="512" t="str">
        <f>五年级等级</f>
        <v/>
      </c>
      <c r="S193" s="516" t="str">
        <f>五年级50米跑得分</f>
        <v/>
      </c>
      <c r="T193" s="517" t="str">
        <f>五年级等级</f>
        <v/>
      </c>
      <c r="U193" s="516" t="str">
        <f>五年级坐位体前屈得分</f>
        <v/>
      </c>
      <c r="V193" s="517" t="str">
        <f>五年级等级</f>
        <v/>
      </c>
      <c r="W193" s="516" t="str">
        <f>五年级一分钟跳绳得分</f>
        <v/>
      </c>
      <c r="X193" s="517" t="str">
        <f>五年级等级</f>
        <v/>
      </c>
      <c r="Y193" s="515" t="str">
        <f>五年级仰卧起坐得分</f>
        <v/>
      </c>
      <c r="Z193" s="518" t="str">
        <f>五年级等级</f>
        <v/>
      </c>
      <c r="AA193" s="533" t="str">
        <f>五年级折返跑得分</f>
        <v/>
      </c>
      <c r="AB193" s="515" t="str">
        <f>五年级等级</f>
        <v/>
      </c>
      <c r="AC193" s="533" t="str">
        <f>五年级跳绳附加分</f>
        <v/>
      </c>
      <c r="AD193" s="534" t="str">
        <f>五年级标准分</f>
        <v/>
      </c>
      <c r="AE193" s="534" t="str">
        <f>五年级总分</f>
        <v/>
      </c>
      <c r="AF193" s="517" t="str">
        <f>五年级等级</f>
        <v/>
      </c>
      <c r="AM193" s="452" t="str">
        <f>折返时间</f>
        <v/>
      </c>
    </row>
    <row r="194" spans="1:39">
      <c r="A194" s="476">
        <v>503</v>
      </c>
      <c r="B194" s="477">
        <v>52</v>
      </c>
      <c r="C194" s="478"/>
      <c r="D194" s="471"/>
      <c r="E194" s="472"/>
      <c r="F194" s="481"/>
      <c r="G194" s="480"/>
      <c r="H194" s="475"/>
      <c r="I194" s="501"/>
      <c r="J194" s="502"/>
      <c r="K194" s="495"/>
      <c r="L194" s="503"/>
      <c r="M194" s="504"/>
      <c r="N194" s="505" t="str">
        <f>五年级BMI</f>
        <v/>
      </c>
      <c r="O194" s="499" t="str">
        <f>五年级BMI等级</f>
        <v/>
      </c>
      <c r="P194" s="500" t="str">
        <f>五年级BMI得分</f>
        <v/>
      </c>
      <c r="Q194" s="515" t="str">
        <f>五年级肺活量得分</f>
        <v/>
      </c>
      <c r="R194" s="512" t="str">
        <f>五年级等级</f>
        <v/>
      </c>
      <c r="S194" s="516" t="str">
        <f>五年级50米跑得分</f>
        <v/>
      </c>
      <c r="T194" s="517" t="str">
        <f>五年级等级</f>
        <v/>
      </c>
      <c r="U194" s="516" t="str">
        <f>五年级坐位体前屈得分</f>
        <v/>
      </c>
      <c r="V194" s="517" t="str">
        <f>五年级等级</f>
        <v/>
      </c>
      <c r="W194" s="516" t="str">
        <f>五年级一分钟跳绳得分</f>
        <v/>
      </c>
      <c r="X194" s="517" t="str">
        <f>五年级等级</f>
        <v/>
      </c>
      <c r="Y194" s="515" t="str">
        <f>五年级仰卧起坐得分</f>
        <v/>
      </c>
      <c r="Z194" s="518" t="str">
        <f>五年级等级</f>
        <v/>
      </c>
      <c r="AA194" s="533" t="str">
        <f>五年级折返跑得分</f>
        <v/>
      </c>
      <c r="AB194" s="515" t="str">
        <f>五年级等级</f>
        <v/>
      </c>
      <c r="AC194" s="533" t="str">
        <f>五年级跳绳附加分</f>
        <v/>
      </c>
      <c r="AD194" s="534" t="str">
        <f>五年级标准分</f>
        <v/>
      </c>
      <c r="AE194" s="534" t="str">
        <f>五年级总分</f>
        <v/>
      </c>
      <c r="AF194" s="517" t="str">
        <f>五年级等级</f>
        <v/>
      </c>
      <c r="AM194" s="452" t="str">
        <f>折返时间</f>
        <v/>
      </c>
    </row>
    <row r="195" spans="1:39">
      <c r="A195" s="476">
        <v>503</v>
      </c>
      <c r="B195" s="477">
        <v>53</v>
      </c>
      <c r="C195" s="478"/>
      <c r="D195" s="471"/>
      <c r="E195" s="472"/>
      <c r="F195" s="481"/>
      <c r="G195" s="480"/>
      <c r="H195" s="475"/>
      <c r="I195" s="501"/>
      <c r="J195" s="502"/>
      <c r="K195" s="495"/>
      <c r="L195" s="503"/>
      <c r="M195" s="504"/>
      <c r="N195" s="505" t="str">
        <f>五年级BMI</f>
        <v/>
      </c>
      <c r="O195" s="499" t="str">
        <f>五年级BMI等级</f>
        <v/>
      </c>
      <c r="P195" s="500" t="str">
        <f>五年级BMI得分</f>
        <v/>
      </c>
      <c r="Q195" s="515" t="str">
        <f>五年级肺活量得分</f>
        <v/>
      </c>
      <c r="R195" s="512" t="str">
        <f>五年级等级</f>
        <v/>
      </c>
      <c r="S195" s="516" t="str">
        <f>五年级50米跑得分</f>
        <v/>
      </c>
      <c r="T195" s="517" t="str">
        <f>五年级等级</f>
        <v/>
      </c>
      <c r="U195" s="516" t="str">
        <f>五年级坐位体前屈得分</f>
        <v/>
      </c>
      <c r="V195" s="517" t="str">
        <f>五年级等级</f>
        <v/>
      </c>
      <c r="W195" s="516" t="str">
        <f>五年级一分钟跳绳得分</f>
        <v/>
      </c>
      <c r="X195" s="517" t="str">
        <f>五年级等级</f>
        <v/>
      </c>
      <c r="Y195" s="515" t="str">
        <f>五年级仰卧起坐得分</f>
        <v/>
      </c>
      <c r="Z195" s="518" t="str">
        <f>五年级等级</f>
        <v/>
      </c>
      <c r="AA195" s="533" t="str">
        <f>五年级折返跑得分</f>
        <v/>
      </c>
      <c r="AB195" s="515" t="str">
        <f>五年级等级</f>
        <v/>
      </c>
      <c r="AC195" s="533" t="str">
        <f>五年级跳绳附加分</f>
        <v/>
      </c>
      <c r="AD195" s="534" t="str">
        <f>五年级标准分</f>
        <v/>
      </c>
      <c r="AE195" s="534" t="str">
        <f>五年级总分</f>
        <v/>
      </c>
      <c r="AF195" s="517" t="str">
        <f>五年级等级</f>
        <v/>
      </c>
      <c r="AM195" s="452" t="str">
        <f>折返时间</f>
        <v/>
      </c>
    </row>
    <row r="196" spans="1:39">
      <c r="A196" s="476">
        <v>503</v>
      </c>
      <c r="B196" s="477">
        <v>54</v>
      </c>
      <c r="C196" s="478"/>
      <c r="D196" s="471"/>
      <c r="E196" s="472"/>
      <c r="F196" s="481"/>
      <c r="G196" s="480"/>
      <c r="H196" s="475"/>
      <c r="I196" s="501"/>
      <c r="J196" s="502"/>
      <c r="K196" s="495"/>
      <c r="L196" s="503"/>
      <c r="M196" s="504"/>
      <c r="N196" s="505" t="str">
        <f>五年级BMI</f>
        <v/>
      </c>
      <c r="O196" s="499" t="str">
        <f>五年级BMI等级</f>
        <v/>
      </c>
      <c r="P196" s="500" t="str">
        <f>五年级BMI得分</f>
        <v/>
      </c>
      <c r="Q196" s="515" t="str">
        <f>五年级肺活量得分</f>
        <v/>
      </c>
      <c r="R196" s="512" t="str">
        <f>五年级等级</f>
        <v/>
      </c>
      <c r="S196" s="516" t="str">
        <f>五年级50米跑得分</f>
        <v/>
      </c>
      <c r="T196" s="517" t="str">
        <f>五年级等级</f>
        <v/>
      </c>
      <c r="U196" s="516" t="str">
        <f>五年级坐位体前屈得分</f>
        <v/>
      </c>
      <c r="V196" s="517" t="str">
        <f>五年级等级</f>
        <v/>
      </c>
      <c r="W196" s="516" t="str">
        <f>五年级一分钟跳绳得分</f>
        <v/>
      </c>
      <c r="X196" s="517" t="str">
        <f>五年级等级</f>
        <v/>
      </c>
      <c r="Y196" s="515" t="str">
        <f>五年级仰卧起坐得分</f>
        <v/>
      </c>
      <c r="Z196" s="518" t="str">
        <f>五年级等级</f>
        <v/>
      </c>
      <c r="AA196" s="533" t="str">
        <f>五年级折返跑得分</f>
        <v/>
      </c>
      <c r="AB196" s="515" t="str">
        <f>五年级等级</f>
        <v/>
      </c>
      <c r="AC196" s="533" t="str">
        <f>五年级跳绳附加分</f>
        <v/>
      </c>
      <c r="AD196" s="534" t="str">
        <f>五年级标准分</f>
        <v/>
      </c>
      <c r="AE196" s="534" t="str">
        <f>五年级总分</f>
        <v/>
      </c>
      <c r="AF196" s="517" t="str">
        <f>五年级等级</f>
        <v/>
      </c>
      <c r="AM196" s="452" t="str">
        <f>折返时间</f>
        <v/>
      </c>
    </row>
    <row r="197" spans="1:39">
      <c r="A197" s="476">
        <v>503</v>
      </c>
      <c r="B197" s="477">
        <v>55</v>
      </c>
      <c r="C197" s="478"/>
      <c r="D197" s="471"/>
      <c r="E197" s="472"/>
      <c r="F197" s="481"/>
      <c r="G197" s="480"/>
      <c r="H197" s="475"/>
      <c r="I197" s="501"/>
      <c r="J197" s="502"/>
      <c r="K197" s="495"/>
      <c r="L197" s="503"/>
      <c r="M197" s="504"/>
      <c r="N197" s="505" t="str">
        <f>五年级BMI</f>
        <v/>
      </c>
      <c r="O197" s="499" t="str">
        <f>五年级BMI等级</f>
        <v/>
      </c>
      <c r="P197" s="500" t="str">
        <f>五年级BMI得分</f>
        <v/>
      </c>
      <c r="Q197" s="515" t="str">
        <f>五年级肺活量得分</f>
        <v/>
      </c>
      <c r="R197" s="512" t="str">
        <f>五年级等级</f>
        <v/>
      </c>
      <c r="S197" s="516" t="str">
        <f>五年级50米跑得分</f>
        <v/>
      </c>
      <c r="T197" s="517" t="str">
        <f>五年级等级</f>
        <v/>
      </c>
      <c r="U197" s="516" t="str">
        <f>五年级坐位体前屈得分</f>
        <v/>
      </c>
      <c r="V197" s="517" t="str">
        <f>五年级等级</f>
        <v/>
      </c>
      <c r="W197" s="516" t="str">
        <f>五年级一分钟跳绳得分</f>
        <v/>
      </c>
      <c r="X197" s="517" t="str">
        <f>五年级等级</f>
        <v/>
      </c>
      <c r="Y197" s="515" t="str">
        <f>五年级仰卧起坐得分</f>
        <v/>
      </c>
      <c r="Z197" s="518" t="str">
        <f>五年级等级</f>
        <v/>
      </c>
      <c r="AA197" s="533" t="str">
        <f>五年级折返跑得分</f>
        <v/>
      </c>
      <c r="AB197" s="515" t="str">
        <f>五年级等级</f>
        <v/>
      </c>
      <c r="AC197" s="533" t="str">
        <f>五年级跳绳附加分</f>
        <v/>
      </c>
      <c r="AD197" s="534" t="str">
        <f>五年级标准分</f>
        <v/>
      </c>
      <c r="AE197" s="534" t="str">
        <f>五年级总分</f>
        <v/>
      </c>
      <c r="AF197" s="517" t="str">
        <f>五年级等级</f>
        <v/>
      </c>
      <c r="AM197" s="452" t="str">
        <f>折返时间</f>
        <v/>
      </c>
    </row>
    <row r="198" spans="1:39">
      <c r="A198" s="476">
        <v>503</v>
      </c>
      <c r="B198" s="477">
        <v>56</v>
      </c>
      <c r="C198" s="478"/>
      <c r="D198" s="471"/>
      <c r="E198" s="472"/>
      <c r="F198" s="481"/>
      <c r="G198" s="480"/>
      <c r="H198" s="475"/>
      <c r="I198" s="501"/>
      <c r="J198" s="502"/>
      <c r="K198" s="495"/>
      <c r="L198" s="503"/>
      <c r="M198" s="504"/>
      <c r="N198" s="505" t="str">
        <f>五年级BMI</f>
        <v/>
      </c>
      <c r="O198" s="499" t="str">
        <f>五年级BMI等级</f>
        <v/>
      </c>
      <c r="P198" s="500" t="str">
        <f>五年级BMI得分</f>
        <v/>
      </c>
      <c r="Q198" s="515" t="str">
        <f>五年级肺活量得分</f>
        <v/>
      </c>
      <c r="R198" s="512" t="str">
        <f>五年级等级</f>
        <v/>
      </c>
      <c r="S198" s="516" t="str">
        <f>五年级50米跑得分</f>
        <v/>
      </c>
      <c r="T198" s="517" t="str">
        <f>五年级等级</f>
        <v/>
      </c>
      <c r="U198" s="516" t="str">
        <f>五年级坐位体前屈得分</f>
        <v/>
      </c>
      <c r="V198" s="517" t="str">
        <f>五年级等级</f>
        <v/>
      </c>
      <c r="W198" s="516" t="str">
        <f>五年级一分钟跳绳得分</f>
        <v/>
      </c>
      <c r="X198" s="517" t="str">
        <f>五年级等级</f>
        <v/>
      </c>
      <c r="Y198" s="515" t="str">
        <f>五年级仰卧起坐得分</f>
        <v/>
      </c>
      <c r="Z198" s="518" t="str">
        <f>五年级等级</f>
        <v/>
      </c>
      <c r="AA198" s="533" t="str">
        <f>五年级折返跑得分</f>
        <v/>
      </c>
      <c r="AB198" s="515" t="str">
        <f>五年级等级</f>
        <v/>
      </c>
      <c r="AC198" s="533" t="str">
        <f>五年级跳绳附加分</f>
        <v/>
      </c>
      <c r="AD198" s="534" t="str">
        <f>五年级标准分</f>
        <v/>
      </c>
      <c r="AE198" s="534" t="str">
        <f>五年级总分</f>
        <v/>
      </c>
      <c r="AF198" s="517" t="str">
        <f>五年级等级</f>
        <v/>
      </c>
      <c r="AM198" s="452" t="str">
        <f>折返时间</f>
        <v/>
      </c>
    </row>
    <row r="199" spans="1:39">
      <c r="A199" s="476">
        <v>503</v>
      </c>
      <c r="B199" s="477">
        <v>57</v>
      </c>
      <c r="C199" s="478"/>
      <c r="D199" s="471"/>
      <c r="E199" s="472"/>
      <c r="F199" s="481"/>
      <c r="G199" s="480"/>
      <c r="H199" s="475"/>
      <c r="I199" s="501"/>
      <c r="J199" s="502"/>
      <c r="K199" s="495"/>
      <c r="L199" s="503"/>
      <c r="M199" s="504"/>
      <c r="N199" s="505" t="str">
        <f>五年级BMI</f>
        <v/>
      </c>
      <c r="O199" s="499" t="str">
        <f>五年级BMI等级</f>
        <v/>
      </c>
      <c r="P199" s="500" t="str">
        <f>五年级BMI得分</f>
        <v/>
      </c>
      <c r="Q199" s="515" t="str">
        <f>五年级肺活量得分</f>
        <v/>
      </c>
      <c r="R199" s="512" t="str">
        <f>五年级等级</f>
        <v/>
      </c>
      <c r="S199" s="516" t="str">
        <f>五年级50米跑得分</f>
        <v/>
      </c>
      <c r="T199" s="517" t="str">
        <f>五年级等级</f>
        <v/>
      </c>
      <c r="U199" s="516" t="str">
        <f>五年级坐位体前屈得分</f>
        <v/>
      </c>
      <c r="V199" s="517" t="str">
        <f>五年级等级</f>
        <v/>
      </c>
      <c r="W199" s="516" t="str">
        <f>五年级一分钟跳绳得分</f>
        <v/>
      </c>
      <c r="X199" s="517" t="str">
        <f>五年级等级</f>
        <v/>
      </c>
      <c r="Y199" s="515" t="str">
        <f>五年级仰卧起坐得分</f>
        <v/>
      </c>
      <c r="Z199" s="518" t="str">
        <f>五年级等级</f>
        <v/>
      </c>
      <c r="AA199" s="533" t="str">
        <f>五年级折返跑得分</f>
        <v/>
      </c>
      <c r="AB199" s="515" t="str">
        <f>五年级等级</f>
        <v/>
      </c>
      <c r="AC199" s="533" t="str">
        <f>五年级跳绳附加分</f>
        <v/>
      </c>
      <c r="AD199" s="534" t="str">
        <f>五年级标准分</f>
        <v/>
      </c>
      <c r="AE199" s="534" t="str">
        <f>五年级总分</f>
        <v/>
      </c>
      <c r="AF199" s="517" t="str">
        <f>五年级等级</f>
        <v/>
      </c>
      <c r="AM199" s="452" t="str">
        <f>折返时间</f>
        <v/>
      </c>
    </row>
    <row r="200" spans="1:39">
      <c r="A200" s="476">
        <v>503</v>
      </c>
      <c r="B200" s="477">
        <v>58</v>
      </c>
      <c r="C200" s="478"/>
      <c r="D200" s="471"/>
      <c r="E200" s="472"/>
      <c r="F200" s="481"/>
      <c r="G200" s="480"/>
      <c r="H200" s="475"/>
      <c r="I200" s="501"/>
      <c r="J200" s="502"/>
      <c r="K200" s="495"/>
      <c r="L200" s="503"/>
      <c r="M200" s="504"/>
      <c r="N200" s="505" t="str">
        <f>五年级BMI</f>
        <v/>
      </c>
      <c r="O200" s="499" t="str">
        <f>五年级BMI等级</f>
        <v/>
      </c>
      <c r="P200" s="500" t="str">
        <f>五年级BMI得分</f>
        <v/>
      </c>
      <c r="Q200" s="515" t="str">
        <f>五年级肺活量得分</f>
        <v/>
      </c>
      <c r="R200" s="512" t="str">
        <f>五年级等级</f>
        <v/>
      </c>
      <c r="S200" s="516" t="str">
        <f>五年级50米跑得分</f>
        <v/>
      </c>
      <c r="T200" s="517" t="str">
        <f>五年级等级</f>
        <v/>
      </c>
      <c r="U200" s="516" t="str">
        <f>五年级坐位体前屈得分</f>
        <v/>
      </c>
      <c r="V200" s="517" t="str">
        <f>五年级等级</f>
        <v/>
      </c>
      <c r="W200" s="516" t="str">
        <f>五年级一分钟跳绳得分</f>
        <v/>
      </c>
      <c r="X200" s="517" t="str">
        <f>五年级等级</f>
        <v/>
      </c>
      <c r="Y200" s="515" t="str">
        <f>五年级仰卧起坐得分</f>
        <v/>
      </c>
      <c r="Z200" s="518" t="str">
        <f>五年级等级</f>
        <v/>
      </c>
      <c r="AA200" s="533" t="str">
        <f>五年级折返跑得分</f>
        <v/>
      </c>
      <c r="AB200" s="515" t="str">
        <f>五年级等级</f>
        <v/>
      </c>
      <c r="AC200" s="533" t="str">
        <f>五年级跳绳附加分</f>
        <v/>
      </c>
      <c r="AD200" s="534" t="str">
        <f>五年级标准分</f>
        <v/>
      </c>
      <c r="AE200" s="534" t="str">
        <f>五年级总分</f>
        <v/>
      </c>
      <c r="AF200" s="517" t="str">
        <f>五年级等级</f>
        <v/>
      </c>
      <c r="AM200" s="452" t="str">
        <f>折返时间</f>
        <v/>
      </c>
    </row>
    <row r="201" spans="1:39">
      <c r="A201" s="476">
        <v>503</v>
      </c>
      <c r="B201" s="477">
        <v>59</v>
      </c>
      <c r="C201" s="478"/>
      <c r="D201" s="471"/>
      <c r="E201" s="472"/>
      <c r="F201" s="481"/>
      <c r="G201" s="480"/>
      <c r="H201" s="475"/>
      <c r="I201" s="501"/>
      <c r="J201" s="502"/>
      <c r="K201" s="495"/>
      <c r="L201" s="503"/>
      <c r="M201" s="504"/>
      <c r="N201" s="505" t="str">
        <f>五年级BMI</f>
        <v/>
      </c>
      <c r="O201" s="499" t="str">
        <f>五年级BMI等级</f>
        <v/>
      </c>
      <c r="P201" s="500" t="str">
        <f>五年级BMI得分</f>
        <v/>
      </c>
      <c r="Q201" s="515" t="str">
        <f>五年级肺活量得分</f>
        <v/>
      </c>
      <c r="R201" s="512" t="str">
        <f>五年级等级</f>
        <v/>
      </c>
      <c r="S201" s="516" t="str">
        <f>五年级50米跑得分</f>
        <v/>
      </c>
      <c r="T201" s="517" t="str">
        <f>五年级等级</f>
        <v/>
      </c>
      <c r="U201" s="516" t="str">
        <f>五年级坐位体前屈得分</f>
        <v/>
      </c>
      <c r="V201" s="517" t="str">
        <f>五年级等级</f>
        <v/>
      </c>
      <c r="W201" s="516" t="str">
        <f>五年级一分钟跳绳得分</f>
        <v/>
      </c>
      <c r="X201" s="517" t="str">
        <f>五年级等级</f>
        <v/>
      </c>
      <c r="Y201" s="515" t="str">
        <f>五年级仰卧起坐得分</f>
        <v/>
      </c>
      <c r="Z201" s="518" t="str">
        <f>五年级等级</f>
        <v/>
      </c>
      <c r="AA201" s="533" t="str">
        <f>五年级折返跑得分</f>
        <v/>
      </c>
      <c r="AB201" s="515" t="str">
        <f>五年级等级</f>
        <v/>
      </c>
      <c r="AC201" s="533" t="str">
        <f>五年级跳绳附加分</f>
        <v/>
      </c>
      <c r="AD201" s="534" t="str">
        <f>五年级标准分</f>
        <v/>
      </c>
      <c r="AE201" s="534" t="str">
        <f>五年级总分</f>
        <v/>
      </c>
      <c r="AF201" s="517" t="str">
        <f>五年级等级</f>
        <v/>
      </c>
      <c r="AM201" s="452" t="str">
        <f>折返时间</f>
        <v/>
      </c>
    </row>
    <row r="202" spans="1:39">
      <c r="A202" s="476">
        <v>503</v>
      </c>
      <c r="B202" s="477">
        <v>60</v>
      </c>
      <c r="C202" s="478"/>
      <c r="D202" s="471"/>
      <c r="E202" s="472"/>
      <c r="F202" s="481"/>
      <c r="G202" s="480"/>
      <c r="H202" s="475"/>
      <c r="I202" s="501"/>
      <c r="J202" s="502"/>
      <c r="K202" s="495"/>
      <c r="L202" s="503"/>
      <c r="M202" s="504"/>
      <c r="N202" s="505" t="str">
        <f>五年级BMI</f>
        <v/>
      </c>
      <c r="O202" s="499" t="str">
        <f>五年级BMI等级</f>
        <v/>
      </c>
      <c r="P202" s="500" t="str">
        <f>五年级BMI得分</f>
        <v/>
      </c>
      <c r="Q202" s="515" t="str">
        <f>五年级肺活量得分</f>
        <v/>
      </c>
      <c r="R202" s="512" t="str">
        <f>五年级等级</f>
        <v/>
      </c>
      <c r="S202" s="516" t="str">
        <f>五年级50米跑得分</f>
        <v/>
      </c>
      <c r="T202" s="517" t="str">
        <f>五年级等级</f>
        <v/>
      </c>
      <c r="U202" s="516" t="str">
        <f>五年级坐位体前屈得分</f>
        <v/>
      </c>
      <c r="V202" s="517" t="str">
        <f>五年级等级</f>
        <v/>
      </c>
      <c r="W202" s="516" t="str">
        <f>五年级一分钟跳绳得分</f>
        <v/>
      </c>
      <c r="X202" s="517" t="str">
        <f>五年级等级</f>
        <v/>
      </c>
      <c r="Y202" s="515" t="str">
        <f>五年级仰卧起坐得分</f>
        <v/>
      </c>
      <c r="Z202" s="518" t="str">
        <f>五年级等级</f>
        <v/>
      </c>
      <c r="AA202" s="533" t="str">
        <f>五年级折返跑得分</f>
        <v/>
      </c>
      <c r="AB202" s="515" t="str">
        <f>五年级等级</f>
        <v/>
      </c>
      <c r="AC202" s="533" t="str">
        <f>五年级跳绳附加分</f>
        <v/>
      </c>
      <c r="AD202" s="534" t="str">
        <f>五年级标准分</f>
        <v/>
      </c>
      <c r="AE202" s="534" t="str">
        <f>五年级总分</f>
        <v/>
      </c>
      <c r="AF202" s="517" t="str">
        <f>五年级等级</f>
        <v/>
      </c>
      <c r="AM202" s="452" t="str">
        <f>折返时间</f>
        <v/>
      </c>
    </row>
    <row r="203" spans="1:39">
      <c r="A203" s="476">
        <v>503</v>
      </c>
      <c r="B203" s="477">
        <v>61</v>
      </c>
      <c r="C203" s="478"/>
      <c r="D203" s="471"/>
      <c r="E203" s="472"/>
      <c r="F203" s="481"/>
      <c r="G203" s="480"/>
      <c r="H203" s="475"/>
      <c r="I203" s="501"/>
      <c r="J203" s="502"/>
      <c r="K203" s="495"/>
      <c r="L203" s="503"/>
      <c r="M203" s="504"/>
      <c r="N203" s="505" t="str">
        <f>五年级BMI</f>
        <v/>
      </c>
      <c r="O203" s="499" t="str">
        <f>五年级BMI等级</f>
        <v/>
      </c>
      <c r="P203" s="500" t="str">
        <f>五年级BMI得分</f>
        <v/>
      </c>
      <c r="Q203" s="515" t="str">
        <f>五年级肺活量得分</f>
        <v/>
      </c>
      <c r="R203" s="512" t="str">
        <f>五年级等级</f>
        <v/>
      </c>
      <c r="S203" s="516" t="str">
        <f>五年级50米跑得分</f>
        <v/>
      </c>
      <c r="T203" s="517" t="str">
        <f>五年级等级</f>
        <v/>
      </c>
      <c r="U203" s="516" t="str">
        <f>五年级坐位体前屈得分</f>
        <v/>
      </c>
      <c r="V203" s="517" t="str">
        <f>五年级等级</f>
        <v/>
      </c>
      <c r="W203" s="516" t="str">
        <f>五年级一分钟跳绳得分</f>
        <v/>
      </c>
      <c r="X203" s="517" t="str">
        <f>五年级等级</f>
        <v/>
      </c>
      <c r="Y203" s="515" t="str">
        <f>五年级仰卧起坐得分</f>
        <v/>
      </c>
      <c r="Z203" s="518" t="str">
        <f>五年级等级</f>
        <v/>
      </c>
      <c r="AA203" s="533" t="str">
        <f>五年级折返跑得分</f>
        <v/>
      </c>
      <c r="AB203" s="515" t="str">
        <f>五年级等级</f>
        <v/>
      </c>
      <c r="AC203" s="533" t="str">
        <f>五年级跳绳附加分</f>
        <v/>
      </c>
      <c r="AD203" s="534" t="str">
        <f>五年级标准分</f>
        <v/>
      </c>
      <c r="AE203" s="534" t="str">
        <f>五年级总分</f>
        <v/>
      </c>
      <c r="AF203" s="517" t="str">
        <f>五年级等级</f>
        <v/>
      </c>
      <c r="AM203" s="452" t="str">
        <f>折返时间</f>
        <v/>
      </c>
    </row>
    <row r="204" spans="1:39">
      <c r="A204" s="476">
        <v>503</v>
      </c>
      <c r="B204" s="477">
        <v>62</v>
      </c>
      <c r="C204" s="478"/>
      <c r="D204" s="471"/>
      <c r="E204" s="472"/>
      <c r="F204" s="481"/>
      <c r="G204" s="480"/>
      <c r="H204" s="475"/>
      <c r="I204" s="501"/>
      <c r="J204" s="502"/>
      <c r="K204" s="495"/>
      <c r="L204" s="503"/>
      <c r="M204" s="504"/>
      <c r="N204" s="505" t="str">
        <f>五年级BMI</f>
        <v/>
      </c>
      <c r="O204" s="499" t="str">
        <f>五年级BMI等级</f>
        <v/>
      </c>
      <c r="P204" s="500" t="str">
        <f>五年级BMI得分</f>
        <v/>
      </c>
      <c r="Q204" s="515" t="str">
        <f>五年级肺活量得分</f>
        <v/>
      </c>
      <c r="R204" s="512" t="str">
        <f>五年级等级</f>
        <v/>
      </c>
      <c r="S204" s="516" t="str">
        <f>五年级50米跑得分</f>
        <v/>
      </c>
      <c r="T204" s="517" t="str">
        <f>五年级等级</f>
        <v/>
      </c>
      <c r="U204" s="516" t="str">
        <f>五年级坐位体前屈得分</f>
        <v/>
      </c>
      <c r="V204" s="517" t="str">
        <f>五年级等级</f>
        <v/>
      </c>
      <c r="W204" s="516" t="str">
        <f>五年级一分钟跳绳得分</f>
        <v/>
      </c>
      <c r="X204" s="517" t="str">
        <f>五年级等级</f>
        <v/>
      </c>
      <c r="Y204" s="515" t="str">
        <f>五年级仰卧起坐得分</f>
        <v/>
      </c>
      <c r="Z204" s="518" t="str">
        <f>五年级等级</f>
        <v/>
      </c>
      <c r="AA204" s="533" t="str">
        <f>五年级折返跑得分</f>
        <v/>
      </c>
      <c r="AB204" s="515" t="str">
        <f>五年级等级</f>
        <v/>
      </c>
      <c r="AC204" s="533" t="str">
        <f>五年级跳绳附加分</f>
        <v/>
      </c>
      <c r="AD204" s="534" t="str">
        <f>五年级标准分</f>
        <v/>
      </c>
      <c r="AE204" s="534" t="str">
        <f>五年级总分</f>
        <v/>
      </c>
      <c r="AF204" s="517" t="str">
        <f>五年级等级</f>
        <v/>
      </c>
      <c r="AM204" s="452" t="str">
        <f>折返时间</f>
        <v/>
      </c>
    </row>
    <row r="205" spans="1:39">
      <c r="A205" s="476">
        <v>503</v>
      </c>
      <c r="B205" s="477">
        <v>63</v>
      </c>
      <c r="C205" s="478"/>
      <c r="D205" s="471"/>
      <c r="E205" s="472"/>
      <c r="F205" s="481"/>
      <c r="G205" s="480"/>
      <c r="H205" s="475"/>
      <c r="I205" s="501"/>
      <c r="J205" s="502"/>
      <c r="K205" s="495"/>
      <c r="L205" s="503"/>
      <c r="M205" s="504"/>
      <c r="N205" s="505" t="str">
        <f>五年级BMI</f>
        <v/>
      </c>
      <c r="O205" s="499" t="str">
        <f>五年级BMI等级</f>
        <v/>
      </c>
      <c r="P205" s="500" t="str">
        <f>五年级BMI得分</f>
        <v/>
      </c>
      <c r="Q205" s="515" t="str">
        <f>五年级肺活量得分</f>
        <v/>
      </c>
      <c r="R205" s="512" t="str">
        <f>五年级等级</f>
        <v/>
      </c>
      <c r="S205" s="516" t="str">
        <f>五年级50米跑得分</f>
        <v/>
      </c>
      <c r="T205" s="517" t="str">
        <f>五年级等级</f>
        <v/>
      </c>
      <c r="U205" s="516" t="str">
        <f>五年级坐位体前屈得分</f>
        <v/>
      </c>
      <c r="V205" s="517" t="str">
        <f>五年级等级</f>
        <v/>
      </c>
      <c r="W205" s="516" t="str">
        <f>五年级一分钟跳绳得分</f>
        <v/>
      </c>
      <c r="X205" s="517" t="str">
        <f>五年级等级</f>
        <v/>
      </c>
      <c r="Y205" s="515" t="str">
        <f>五年级仰卧起坐得分</f>
        <v/>
      </c>
      <c r="Z205" s="518" t="str">
        <f>五年级等级</f>
        <v/>
      </c>
      <c r="AA205" s="533" t="str">
        <f>五年级折返跑得分</f>
        <v/>
      </c>
      <c r="AB205" s="515" t="str">
        <f>五年级等级</f>
        <v/>
      </c>
      <c r="AC205" s="533" t="str">
        <f>五年级跳绳附加分</f>
        <v/>
      </c>
      <c r="AD205" s="534" t="str">
        <f>五年级标准分</f>
        <v/>
      </c>
      <c r="AE205" s="534" t="str">
        <f>五年级总分</f>
        <v/>
      </c>
      <c r="AF205" s="517" t="str">
        <f>五年级等级</f>
        <v/>
      </c>
      <c r="AM205" s="452" t="str">
        <f>折返时间</f>
        <v/>
      </c>
    </row>
    <row r="206" spans="1:39">
      <c r="A206" s="476">
        <v>503</v>
      </c>
      <c r="B206" s="477">
        <v>64</v>
      </c>
      <c r="C206" s="478"/>
      <c r="D206" s="471"/>
      <c r="E206" s="472"/>
      <c r="F206" s="481"/>
      <c r="G206" s="480"/>
      <c r="H206" s="475"/>
      <c r="I206" s="501"/>
      <c r="J206" s="502"/>
      <c r="K206" s="495"/>
      <c r="L206" s="503"/>
      <c r="M206" s="504"/>
      <c r="N206" s="505" t="str">
        <f>五年级BMI</f>
        <v/>
      </c>
      <c r="O206" s="499" t="str">
        <f>五年级BMI等级</f>
        <v/>
      </c>
      <c r="P206" s="500" t="str">
        <f>五年级BMI得分</f>
        <v/>
      </c>
      <c r="Q206" s="515" t="str">
        <f>五年级肺活量得分</f>
        <v/>
      </c>
      <c r="R206" s="512" t="str">
        <f>五年级等级</f>
        <v/>
      </c>
      <c r="S206" s="516" t="str">
        <f>五年级50米跑得分</f>
        <v/>
      </c>
      <c r="T206" s="517" t="str">
        <f>五年级等级</f>
        <v/>
      </c>
      <c r="U206" s="516" t="str">
        <f>五年级坐位体前屈得分</f>
        <v/>
      </c>
      <c r="V206" s="517" t="str">
        <f>五年级等级</f>
        <v/>
      </c>
      <c r="W206" s="516" t="str">
        <f>五年级一分钟跳绳得分</f>
        <v/>
      </c>
      <c r="X206" s="517" t="str">
        <f>五年级等级</f>
        <v/>
      </c>
      <c r="Y206" s="515" t="str">
        <f>五年级仰卧起坐得分</f>
        <v/>
      </c>
      <c r="Z206" s="518" t="str">
        <f>五年级等级</f>
        <v/>
      </c>
      <c r="AA206" s="533" t="str">
        <f>五年级折返跑得分</f>
        <v/>
      </c>
      <c r="AB206" s="515" t="str">
        <f>五年级等级</f>
        <v/>
      </c>
      <c r="AC206" s="533" t="str">
        <f>五年级跳绳附加分</f>
        <v/>
      </c>
      <c r="AD206" s="534" t="str">
        <f>五年级标准分</f>
        <v/>
      </c>
      <c r="AE206" s="534" t="str">
        <f>五年级总分</f>
        <v/>
      </c>
      <c r="AF206" s="517" t="str">
        <f>五年级等级</f>
        <v/>
      </c>
      <c r="AM206" s="452" t="str">
        <f>折返时间</f>
        <v/>
      </c>
    </row>
    <row r="207" spans="1:39">
      <c r="A207" s="476">
        <v>503</v>
      </c>
      <c r="B207" s="477">
        <v>65</v>
      </c>
      <c r="C207" s="478"/>
      <c r="D207" s="471"/>
      <c r="E207" s="472"/>
      <c r="F207" s="481"/>
      <c r="G207" s="480"/>
      <c r="H207" s="475"/>
      <c r="I207" s="501"/>
      <c r="J207" s="502"/>
      <c r="K207" s="495"/>
      <c r="L207" s="503"/>
      <c r="M207" s="504"/>
      <c r="N207" s="505" t="str">
        <f>五年级BMI</f>
        <v/>
      </c>
      <c r="O207" s="499" t="str">
        <f>五年级BMI等级</f>
        <v/>
      </c>
      <c r="P207" s="500" t="str">
        <f>五年级BMI得分</f>
        <v/>
      </c>
      <c r="Q207" s="515" t="str">
        <f>五年级肺活量得分</f>
        <v/>
      </c>
      <c r="R207" s="512" t="str">
        <f>五年级等级</f>
        <v/>
      </c>
      <c r="S207" s="516" t="str">
        <f>五年级50米跑得分</f>
        <v/>
      </c>
      <c r="T207" s="517" t="str">
        <f>五年级等级</f>
        <v/>
      </c>
      <c r="U207" s="516" t="str">
        <f>五年级坐位体前屈得分</f>
        <v/>
      </c>
      <c r="V207" s="517" t="str">
        <f>五年级等级</f>
        <v/>
      </c>
      <c r="W207" s="516" t="str">
        <f>五年级一分钟跳绳得分</f>
        <v/>
      </c>
      <c r="X207" s="517" t="str">
        <f>五年级等级</f>
        <v/>
      </c>
      <c r="Y207" s="515" t="str">
        <f>五年级仰卧起坐得分</f>
        <v/>
      </c>
      <c r="Z207" s="518" t="str">
        <f>五年级等级</f>
        <v/>
      </c>
      <c r="AA207" s="533" t="str">
        <f>五年级折返跑得分</f>
        <v/>
      </c>
      <c r="AB207" s="515" t="str">
        <f>五年级等级</f>
        <v/>
      </c>
      <c r="AC207" s="533" t="str">
        <f>五年级跳绳附加分</f>
        <v/>
      </c>
      <c r="AD207" s="534" t="str">
        <f>五年级标准分</f>
        <v/>
      </c>
      <c r="AE207" s="534" t="str">
        <f>五年级总分</f>
        <v/>
      </c>
      <c r="AF207" s="517" t="str">
        <f>五年级等级</f>
        <v/>
      </c>
      <c r="AM207" s="452" t="str">
        <f>折返时间</f>
        <v/>
      </c>
    </row>
    <row r="208" spans="1:39">
      <c r="A208" s="476">
        <v>503</v>
      </c>
      <c r="B208" s="477">
        <v>66</v>
      </c>
      <c r="C208" s="478"/>
      <c r="D208" s="471"/>
      <c r="E208" s="472"/>
      <c r="F208" s="481"/>
      <c r="G208" s="480"/>
      <c r="H208" s="475"/>
      <c r="I208" s="501"/>
      <c r="J208" s="502"/>
      <c r="K208" s="495"/>
      <c r="L208" s="503"/>
      <c r="M208" s="504"/>
      <c r="N208" s="505" t="str">
        <f>五年级BMI</f>
        <v/>
      </c>
      <c r="O208" s="499" t="str">
        <f>五年级BMI等级</f>
        <v/>
      </c>
      <c r="P208" s="500" t="str">
        <f>五年级BMI得分</f>
        <v/>
      </c>
      <c r="Q208" s="515" t="str">
        <f>五年级肺活量得分</f>
        <v/>
      </c>
      <c r="R208" s="512" t="str">
        <f>五年级等级</f>
        <v/>
      </c>
      <c r="S208" s="516" t="str">
        <f>五年级50米跑得分</f>
        <v/>
      </c>
      <c r="T208" s="517" t="str">
        <f>五年级等级</f>
        <v/>
      </c>
      <c r="U208" s="516" t="str">
        <f>五年级坐位体前屈得分</f>
        <v/>
      </c>
      <c r="V208" s="517" t="str">
        <f>五年级等级</f>
        <v/>
      </c>
      <c r="W208" s="516" t="str">
        <f>五年级一分钟跳绳得分</f>
        <v/>
      </c>
      <c r="X208" s="517" t="str">
        <f>五年级等级</f>
        <v/>
      </c>
      <c r="Y208" s="515" t="str">
        <f>五年级仰卧起坐得分</f>
        <v/>
      </c>
      <c r="Z208" s="518" t="str">
        <f>五年级等级</f>
        <v/>
      </c>
      <c r="AA208" s="533" t="str">
        <f>五年级折返跑得分</f>
        <v/>
      </c>
      <c r="AB208" s="515" t="str">
        <f>五年级等级</f>
        <v/>
      </c>
      <c r="AC208" s="533" t="str">
        <f>五年级跳绳附加分</f>
        <v/>
      </c>
      <c r="AD208" s="534" t="str">
        <f>五年级标准分</f>
        <v/>
      </c>
      <c r="AE208" s="534" t="str">
        <f>五年级总分</f>
        <v/>
      </c>
      <c r="AF208" s="517" t="str">
        <f>五年级等级</f>
        <v/>
      </c>
      <c r="AM208" s="452" t="str">
        <f>折返时间</f>
        <v/>
      </c>
    </row>
    <row r="209" spans="1:39">
      <c r="A209" s="476">
        <v>503</v>
      </c>
      <c r="B209" s="477">
        <v>67</v>
      </c>
      <c r="C209" s="478"/>
      <c r="D209" s="471"/>
      <c r="E209" s="472"/>
      <c r="F209" s="481"/>
      <c r="G209" s="480"/>
      <c r="H209" s="475"/>
      <c r="I209" s="501"/>
      <c r="J209" s="502"/>
      <c r="K209" s="495"/>
      <c r="L209" s="503"/>
      <c r="M209" s="504"/>
      <c r="N209" s="505" t="str">
        <f>五年级BMI</f>
        <v/>
      </c>
      <c r="O209" s="499" t="str">
        <f>五年级BMI等级</f>
        <v/>
      </c>
      <c r="P209" s="500" t="str">
        <f>五年级BMI得分</f>
        <v/>
      </c>
      <c r="Q209" s="515" t="str">
        <f>五年级肺活量得分</f>
        <v/>
      </c>
      <c r="R209" s="512" t="str">
        <f>五年级等级</f>
        <v/>
      </c>
      <c r="S209" s="516" t="str">
        <f>五年级50米跑得分</f>
        <v/>
      </c>
      <c r="T209" s="517" t="str">
        <f>五年级等级</f>
        <v/>
      </c>
      <c r="U209" s="516" t="str">
        <f>五年级坐位体前屈得分</f>
        <v/>
      </c>
      <c r="V209" s="517" t="str">
        <f>五年级等级</f>
        <v/>
      </c>
      <c r="W209" s="516" t="str">
        <f>五年级一分钟跳绳得分</f>
        <v/>
      </c>
      <c r="X209" s="517" t="str">
        <f>五年级等级</f>
        <v/>
      </c>
      <c r="Y209" s="515" t="str">
        <f>五年级仰卧起坐得分</f>
        <v/>
      </c>
      <c r="Z209" s="518" t="str">
        <f>五年级等级</f>
        <v/>
      </c>
      <c r="AA209" s="533" t="str">
        <f>五年级折返跑得分</f>
        <v/>
      </c>
      <c r="AB209" s="515" t="str">
        <f>五年级等级</f>
        <v/>
      </c>
      <c r="AC209" s="533" t="str">
        <f>五年级跳绳附加分</f>
        <v/>
      </c>
      <c r="AD209" s="534" t="str">
        <f>五年级标准分</f>
        <v/>
      </c>
      <c r="AE209" s="534" t="str">
        <f>五年级总分</f>
        <v/>
      </c>
      <c r="AF209" s="517" t="str">
        <f>五年级等级</f>
        <v/>
      </c>
      <c r="AM209" s="452" t="str">
        <f>折返时间</f>
        <v/>
      </c>
    </row>
    <row r="210" spans="1:39">
      <c r="A210" s="476">
        <v>503</v>
      </c>
      <c r="B210" s="477">
        <v>68</v>
      </c>
      <c r="C210" s="478"/>
      <c r="D210" s="471"/>
      <c r="E210" s="472"/>
      <c r="F210" s="481"/>
      <c r="G210" s="480"/>
      <c r="H210" s="475"/>
      <c r="I210" s="501"/>
      <c r="J210" s="502"/>
      <c r="K210" s="495"/>
      <c r="L210" s="503"/>
      <c r="M210" s="504"/>
      <c r="N210" s="505" t="str">
        <f>五年级BMI</f>
        <v/>
      </c>
      <c r="O210" s="499" t="str">
        <f>五年级BMI等级</f>
        <v/>
      </c>
      <c r="P210" s="500" t="str">
        <f>五年级BMI得分</f>
        <v/>
      </c>
      <c r="Q210" s="515" t="str">
        <f>五年级肺活量得分</f>
        <v/>
      </c>
      <c r="R210" s="512" t="str">
        <f>五年级等级</f>
        <v/>
      </c>
      <c r="S210" s="516" t="str">
        <f>五年级50米跑得分</f>
        <v/>
      </c>
      <c r="T210" s="517" t="str">
        <f>五年级等级</f>
        <v/>
      </c>
      <c r="U210" s="516" t="str">
        <f>五年级坐位体前屈得分</f>
        <v/>
      </c>
      <c r="V210" s="517" t="str">
        <f>五年级等级</f>
        <v/>
      </c>
      <c r="W210" s="516" t="str">
        <f>五年级一分钟跳绳得分</f>
        <v/>
      </c>
      <c r="X210" s="517" t="str">
        <f>五年级等级</f>
        <v/>
      </c>
      <c r="Y210" s="515" t="str">
        <f>五年级仰卧起坐得分</f>
        <v/>
      </c>
      <c r="Z210" s="518" t="str">
        <f>五年级等级</f>
        <v/>
      </c>
      <c r="AA210" s="533" t="str">
        <f>五年级折返跑得分</f>
        <v/>
      </c>
      <c r="AB210" s="515" t="str">
        <f>五年级等级</f>
        <v/>
      </c>
      <c r="AC210" s="533" t="str">
        <f>五年级跳绳附加分</f>
        <v/>
      </c>
      <c r="AD210" s="534" t="str">
        <f>五年级标准分</f>
        <v/>
      </c>
      <c r="AE210" s="534" t="str">
        <f>五年级总分</f>
        <v/>
      </c>
      <c r="AF210" s="517" t="str">
        <f>五年级等级</f>
        <v/>
      </c>
      <c r="AM210" s="452" t="str">
        <f>折返时间</f>
        <v/>
      </c>
    </row>
    <row r="211" spans="1:39">
      <c r="A211" s="476">
        <v>503</v>
      </c>
      <c r="B211" s="477">
        <v>69</v>
      </c>
      <c r="C211" s="478"/>
      <c r="D211" s="471"/>
      <c r="E211" s="472"/>
      <c r="F211" s="481"/>
      <c r="G211" s="480"/>
      <c r="H211" s="475"/>
      <c r="I211" s="501"/>
      <c r="J211" s="502"/>
      <c r="K211" s="495"/>
      <c r="L211" s="503"/>
      <c r="M211" s="504"/>
      <c r="N211" s="505" t="str">
        <f>五年级BMI</f>
        <v/>
      </c>
      <c r="O211" s="499" t="str">
        <f>五年级BMI等级</f>
        <v/>
      </c>
      <c r="P211" s="500" t="str">
        <f>五年级BMI得分</f>
        <v/>
      </c>
      <c r="Q211" s="515" t="str">
        <f>五年级肺活量得分</f>
        <v/>
      </c>
      <c r="R211" s="512" t="str">
        <f>五年级等级</f>
        <v/>
      </c>
      <c r="S211" s="516" t="str">
        <f>五年级50米跑得分</f>
        <v/>
      </c>
      <c r="T211" s="517" t="str">
        <f>五年级等级</f>
        <v/>
      </c>
      <c r="U211" s="516" t="str">
        <f>五年级坐位体前屈得分</f>
        <v/>
      </c>
      <c r="V211" s="517" t="str">
        <f>五年级等级</f>
        <v/>
      </c>
      <c r="W211" s="516" t="str">
        <f>五年级一分钟跳绳得分</f>
        <v/>
      </c>
      <c r="X211" s="517" t="str">
        <f>五年级等级</f>
        <v/>
      </c>
      <c r="Y211" s="515" t="str">
        <f>五年级仰卧起坐得分</f>
        <v/>
      </c>
      <c r="Z211" s="518" t="str">
        <f>五年级等级</f>
        <v/>
      </c>
      <c r="AA211" s="533" t="str">
        <f>五年级折返跑得分</f>
        <v/>
      </c>
      <c r="AB211" s="515" t="str">
        <f>五年级等级</f>
        <v/>
      </c>
      <c r="AC211" s="533" t="str">
        <f>五年级跳绳附加分</f>
        <v/>
      </c>
      <c r="AD211" s="534" t="str">
        <f>五年级标准分</f>
        <v/>
      </c>
      <c r="AE211" s="534" t="str">
        <f>五年级总分</f>
        <v/>
      </c>
      <c r="AF211" s="517" t="str">
        <f>五年级等级</f>
        <v/>
      </c>
      <c r="AM211" s="452" t="str">
        <f>折返时间</f>
        <v/>
      </c>
    </row>
    <row r="212" ht="15.75" spans="1:39">
      <c r="A212" s="535">
        <v>503</v>
      </c>
      <c r="B212" s="536">
        <v>70</v>
      </c>
      <c r="C212" s="537"/>
      <c r="D212" s="538"/>
      <c r="E212" s="539"/>
      <c r="F212" s="540"/>
      <c r="G212" s="570"/>
      <c r="H212" s="542"/>
      <c r="I212" s="543"/>
      <c r="J212" s="544"/>
      <c r="K212" s="580"/>
      <c r="L212" s="546"/>
      <c r="M212" s="547"/>
      <c r="N212" s="548" t="str">
        <f>五年级BMI</f>
        <v/>
      </c>
      <c r="O212" s="549" t="str">
        <f>五年级BMI等级</f>
        <v/>
      </c>
      <c r="P212" s="550" t="str">
        <f>五年级BMI得分</f>
        <v/>
      </c>
      <c r="Q212" s="556" t="str">
        <f>五年级肺活量得分</f>
        <v/>
      </c>
      <c r="R212" s="557" t="str">
        <f>五年级等级</f>
        <v/>
      </c>
      <c r="S212" s="558" t="str">
        <f>五年级50米跑得分</f>
        <v/>
      </c>
      <c r="T212" s="559" t="str">
        <f>五年级等级</f>
        <v/>
      </c>
      <c r="U212" s="558" t="str">
        <f>五年级坐位体前屈得分</f>
        <v/>
      </c>
      <c r="V212" s="559" t="str">
        <f>五年级等级</f>
        <v/>
      </c>
      <c r="W212" s="558" t="str">
        <f>五年级一分钟跳绳得分</f>
        <v/>
      </c>
      <c r="X212" s="559" t="str">
        <f>五年级等级</f>
        <v/>
      </c>
      <c r="Y212" s="556" t="str">
        <f>五年级仰卧起坐得分</f>
        <v/>
      </c>
      <c r="Z212" s="563" t="str">
        <f>五年级等级</f>
        <v/>
      </c>
      <c r="AA212" s="564" t="str">
        <f>五年级折返跑得分</f>
        <v/>
      </c>
      <c r="AB212" s="556" t="str">
        <f>五年级等级</f>
        <v/>
      </c>
      <c r="AC212" s="565" t="str">
        <f>五年级跳绳附加分</f>
        <v/>
      </c>
      <c r="AD212" s="566" t="str">
        <f>五年级标准分</f>
        <v/>
      </c>
      <c r="AE212" s="566" t="str">
        <f>五年级总分</f>
        <v/>
      </c>
      <c r="AF212" s="567" t="str">
        <f>五年级等级</f>
        <v/>
      </c>
      <c r="AM212" s="452" t="str">
        <f>折返时间</f>
        <v/>
      </c>
    </row>
    <row r="213" ht="15.75" spans="1:39">
      <c r="A213" s="468">
        <v>504</v>
      </c>
      <c r="B213" s="469">
        <v>1</v>
      </c>
      <c r="C213" s="472"/>
      <c r="D213" s="471"/>
      <c r="E213" s="472"/>
      <c r="F213" s="473"/>
      <c r="G213" s="474"/>
      <c r="H213" s="475"/>
      <c r="I213" s="494"/>
      <c r="J213" s="495"/>
      <c r="K213" s="581"/>
      <c r="L213" s="551"/>
      <c r="M213" s="552"/>
      <c r="N213" s="553" t="str">
        <f>五年级BMI</f>
        <v/>
      </c>
      <c r="O213" s="554" t="str">
        <f>五年级BMI等级</f>
        <v/>
      </c>
      <c r="P213" s="555" t="str">
        <f>五年级BMI得分</f>
        <v/>
      </c>
      <c r="Q213" s="560" t="str">
        <f>五年级肺活量得分</f>
        <v/>
      </c>
      <c r="R213" s="561" t="str">
        <f>五年级等级</f>
        <v/>
      </c>
      <c r="S213" s="562" t="str">
        <f>五年级50米跑得分</f>
        <v/>
      </c>
      <c r="T213" s="561" t="str">
        <f>五年级等级</f>
        <v/>
      </c>
      <c r="U213" s="562" t="str">
        <f>五年级坐位体前屈得分</f>
        <v/>
      </c>
      <c r="V213" s="561" t="str">
        <f>五年级等级</f>
        <v/>
      </c>
      <c r="W213" s="562" t="str">
        <f>五年级一分钟跳绳得分</f>
        <v/>
      </c>
      <c r="X213" s="561" t="str">
        <f>五年级等级</f>
        <v/>
      </c>
      <c r="Y213" s="560" t="str">
        <f>五年级仰卧起坐得分</f>
        <v/>
      </c>
      <c r="Z213" s="568" t="str">
        <f>五年级等级</f>
        <v/>
      </c>
      <c r="AA213" s="569" t="str">
        <f>五年级折返跑得分</f>
        <v/>
      </c>
      <c r="AB213" s="560" t="str">
        <f>五年级等级</f>
        <v/>
      </c>
      <c r="AC213" s="530" t="str">
        <f>五年级跳绳附加分</f>
        <v/>
      </c>
      <c r="AD213" s="531" t="str">
        <f>五年级标准分</f>
        <v/>
      </c>
      <c r="AE213" s="531" t="str">
        <f>五年级总分</f>
        <v/>
      </c>
      <c r="AF213" s="512" t="str">
        <f>五年级等级</f>
        <v/>
      </c>
      <c r="AM213" s="452" t="str">
        <f>折返时间</f>
        <v/>
      </c>
    </row>
    <row r="214" spans="1:39">
      <c r="A214" s="476">
        <v>504</v>
      </c>
      <c r="B214" s="477">
        <v>2</v>
      </c>
      <c r="C214" s="478"/>
      <c r="D214" s="471"/>
      <c r="E214" s="472"/>
      <c r="F214" s="473"/>
      <c r="G214" s="480"/>
      <c r="H214" s="475"/>
      <c r="I214" s="501"/>
      <c r="J214" s="502"/>
      <c r="K214" s="495"/>
      <c r="L214" s="503"/>
      <c r="M214" s="504"/>
      <c r="N214" s="505" t="str">
        <f>五年级BMI</f>
        <v/>
      </c>
      <c r="O214" s="499" t="str">
        <f>五年级BMI等级</f>
        <v/>
      </c>
      <c r="P214" s="500" t="str">
        <f>五年级BMI得分</f>
        <v/>
      </c>
      <c r="Q214" s="515" t="str">
        <f>五年级肺活量得分</f>
        <v/>
      </c>
      <c r="R214" s="512" t="str">
        <f>五年级等级</f>
        <v/>
      </c>
      <c r="S214" s="516" t="str">
        <f>五年级50米跑得分</f>
        <v/>
      </c>
      <c r="T214" s="512" t="str">
        <f>五年级等级</f>
        <v/>
      </c>
      <c r="U214" s="516" t="str">
        <f>五年级坐位体前屈得分</f>
        <v/>
      </c>
      <c r="V214" s="517" t="str">
        <f>五年级等级</f>
        <v/>
      </c>
      <c r="W214" s="516" t="str">
        <f>五年级一分钟跳绳得分</f>
        <v/>
      </c>
      <c r="X214" s="517" t="str">
        <f>五年级等级</f>
        <v/>
      </c>
      <c r="Y214" s="515" t="str">
        <f>五年级仰卧起坐得分</f>
        <v/>
      </c>
      <c r="Z214" s="518" t="str">
        <f>五年级等级</f>
        <v/>
      </c>
      <c r="AA214" s="533" t="str">
        <f>五年级折返跑得分</f>
        <v/>
      </c>
      <c r="AB214" s="515" t="str">
        <f>五年级等级</f>
        <v/>
      </c>
      <c r="AC214" s="533" t="str">
        <f>五年级跳绳附加分</f>
        <v/>
      </c>
      <c r="AD214" s="534" t="str">
        <f>五年级标准分</f>
        <v/>
      </c>
      <c r="AE214" s="534" t="str">
        <f>五年级总分</f>
        <v/>
      </c>
      <c r="AF214" s="517" t="str">
        <f>五年级等级</f>
        <v/>
      </c>
      <c r="AM214" s="452" t="str">
        <f>折返时间</f>
        <v/>
      </c>
    </row>
    <row r="215" spans="1:39">
      <c r="A215" s="476">
        <v>504</v>
      </c>
      <c r="B215" s="477">
        <v>3</v>
      </c>
      <c r="C215" s="478"/>
      <c r="D215" s="471"/>
      <c r="E215" s="472"/>
      <c r="F215" s="473"/>
      <c r="G215" s="480"/>
      <c r="H215" s="475"/>
      <c r="I215" s="501"/>
      <c r="J215" s="502"/>
      <c r="K215" s="495"/>
      <c r="L215" s="503"/>
      <c r="M215" s="504"/>
      <c r="N215" s="505" t="str">
        <f>五年级BMI</f>
        <v/>
      </c>
      <c r="O215" s="499" t="str">
        <f>五年级BMI等级</f>
        <v/>
      </c>
      <c r="P215" s="500" t="str">
        <f>五年级BMI得分</f>
        <v/>
      </c>
      <c r="Q215" s="515" t="str">
        <f>五年级肺活量得分</f>
        <v/>
      </c>
      <c r="R215" s="512" t="str">
        <f>五年级等级</f>
        <v/>
      </c>
      <c r="S215" s="516" t="str">
        <f>五年级50米跑得分</f>
        <v/>
      </c>
      <c r="T215" s="512" t="str">
        <f>五年级等级</f>
        <v/>
      </c>
      <c r="U215" s="516" t="str">
        <f>五年级坐位体前屈得分</f>
        <v/>
      </c>
      <c r="V215" s="517" t="str">
        <f>五年级等级</f>
        <v/>
      </c>
      <c r="W215" s="516" t="str">
        <f>五年级一分钟跳绳得分</f>
        <v/>
      </c>
      <c r="X215" s="517" t="str">
        <f>五年级等级</f>
        <v/>
      </c>
      <c r="Y215" s="515" t="str">
        <f>五年级仰卧起坐得分</f>
        <v/>
      </c>
      <c r="Z215" s="518" t="str">
        <f>五年级等级</f>
        <v/>
      </c>
      <c r="AA215" s="533" t="str">
        <f>五年级折返跑得分</f>
        <v/>
      </c>
      <c r="AB215" s="515" t="str">
        <f>五年级等级</f>
        <v/>
      </c>
      <c r="AC215" s="533" t="str">
        <f>五年级跳绳附加分</f>
        <v/>
      </c>
      <c r="AD215" s="534" t="str">
        <f>五年级标准分</f>
        <v/>
      </c>
      <c r="AE215" s="534" t="str">
        <f>五年级总分</f>
        <v/>
      </c>
      <c r="AF215" s="517" t="str">
        <f>五年级等级</f>
        <v/>
      </c>
      <c r="AM215" s="452" t="str">
        <f>折返时间</f>
        <v/>
      </c>
    </row>
    <row r="216" spans="1:39">
      <c r="A216" s="476">
        <v>504</v>
      </c>
      <c r="B216" s="477">
        <v>4</v>
      </c>
      <c r="C216" s="478"/>
      <c r="D216" s="471"/>
      <c r="E216" s="472"/>
      <c r="F216" s="473"/>
      <c r="G216" s="480"/>
      <c r="H216" s="475"/>
      <c r="I216" s="501"/>
      <c r="J216" s="502"/>
      <c r="K216" s="495"/>
      <c r="L216" s="503"/>
      <c r="M216" s="504"/>
      <c r="N216" s="505" t="str">
        <f>五年级BMI</f>
        <v/>
      </c>
      <c r="O216" s="499" t="str">
        <f>五年级BMI等级</f>
        <v/>
      </c>
      <c r="P216" s="500" t="str">
        <f>五年级BMI得分</f>
        <v/>
      </c>
      <c r="Q216" s="515" t="str">
        <f>五年级肺活量得分</f>
        <v/>
      </c>
      <c r="R216" s="512" t="str">
        <f>五年级等级</f>
        <v/>
      </c>
      <c r="S216" s="516" t="str">
        <f>五年级50米跑得分</f>
        <v/>
      </c>
      <c r="T216" s="512" t="str">
        <f>五年级等级</f>
        <v/>
      </c>
      <c r="U216" s="516" t="str">
        <f>五年级坐位体前屈得分</f>
        <v/>
      </c>
      <c r="V216" s="517" t="str">
        <f>五年级等级</f>
        <v/>
      </c>
      <c r="W216" s="516" t="str">
        <f>五年级一分钟跳绳得分</f>
        <v/>
      </c>
      <c r="X216" s="517" t="str">
        <f>五年级等级</f>
        <v/>
      </c>
      <c r="Y216" s="515" t="str">
        <f>五年级仰卧起坐得分</f>
        <v/>
      </c>
      <c r="Z216" s="518" t="str">
        <f>五年级等级</f>
        <v/>
      </c>
      <c r="AA216" s="533" t="str">
        <f>五年级折返跑得分</f>
        <v/>
      </c>
      <c r="AB216" s="515" t="str">
        <f>五年级等级</f>
        <v/>
      </c>
      <c r="AC216" s="533" t="str">
        <f>五年级跳绳附加分</f>
        <v/>
      </c>
      <c r="AD216" s="534" t="str">
        <f>五年级标准分</f>
        <v/>
      </c>
      <c r="AE216" s="534" t="str">
        <f>五年级总分</f>
        <v/>
      </c>
      <c r="AF216" s="517" t="str">
        <f>五年级等级</f>
        <v/>
      </c>
      <c r="AM216" s="452" t="str">
        <f>折返时间</f>
        <v/>
      </c>
    </row>
    <row r="217" spans="1:39">
      <c r="A217" s="476">
        <v>504</v>
      </c>
      <c r="B217" s="477">
        <v>5</v>
      </c>
      <c r="C217" s="478"/>
      <c r="D217" s="471"/>
      <c r="E217" s="472"/>
      <c r="F217" s="473"/>
      <c r="G217" s="480"/>
      <c r="H217" s="475"/>
      <c r="I217" s="501"/>
      <c r="J217" s="502"/>
      <c r="K217" s="495"/>
      <c r="L217" s="503"/>
      <c r="M217" s="504"/>
      <c r="N217" s="505" t="str">
        <f>五年级BMI</f>
        <v/>
      </c>
      <c r="O217" s="499" t="str">
        <f>五年级BMI等级</f>
        <v/>
      </c>
      <c r="P217" s="500" t="str">
        <f>五年级BMI得分</f>
        <v/>
      </c>
      <c r="Q217" s="515" t="str">
        <f>五年级肺活量得分</f>
        <v/>
      </c>
      <c r="R217" s="512" t="str">
        <f>五年级等级</f>
        <v/>
      </c>
      <c r="S217" s="516" t="str">
        <f>五年级50米跑得分</f>
        <v/>
      </c>
      <c r="T217" s="512" t="str">
        <f>五年级等级</f>
        <v/>
      </c>
      <c r="U217" s="516" t="str">
        <f>五年级坐位体前屈得分</f>
        <v/>
      </c>
      <c r="V217" s="517" t="str">
        <f>五年级等级</f>
        <v/>
      </c>
      <c r="W217" s="516" t="str">
        <f>五年级一分钟跳绳得分</f>
        <v/>
      </c>
      <c r="X217" s="517" t="str">
        <f>五年级等级</f>
        <v/>
      </c>
      <c r="Y217" s="515" t="str">
        <f>五年级仰卧起坐得分</f>
        <v/>
      </c>
      <c r="Z217" s="518" t="str">
        <f>五年级等级</f>
        <v/>
      </c>
      <c r="AA217" s="533" t="str">
        <f>五年级折返跑得分</f>
        <v/>
      </c>
      <c r="AB217" s="515" t="str">
        <f>五年级等级</f>
        <v/>
      </c>
      <c r="AC217" s="533" t="str">
        <f>五年级跳绳附加分</f>
        <v/>
      </c>
      <c r="AD217" s="534" t="str">
        <f>五年级标准分</f>
        <v/>
      </c>
      <c r="AE217" s="534" t="str">
        <f>五年级总分</f>
        <v/>
      </c>
      <c r="AF217" s="517" t="str">
        <f>五年级等级</f>
        <v/>
      </c>
      <c r="AM217" s="452" t="str">
        <f>折返时间</f>
        <v/>
      </c>
    </row>
    <row r="218" spans="1:32">
      <c r="A218" s="476">
        <v>504</v>
      </c>
      <c r="B218" s="477">
        <v>6</v>
      </c>
      <c r="C218" s="478"/>
      <c r="D218" s="471"/>
      <c r="E218" s="478"/>
      <c r="F218" s="473"/>
      <c r="G218" s="480"/>
      <c r="H218" s="475"/>
      <c r="I218" s="501"/>
      <c r="J218" s="502"/>
      <c r="K218" s="502"/>
      <c r="L218" s="503"/>
      <c r="M218" s="504"/>
      <c r="N218" s="505" t="str">
        <f>五年级BMI</f>
        <v/>
      </c>
      <c r="O218" s="499" t="str">
        <f>五年级BMI等级</f>
        <v/>
      </c>
      <c r="P218" s="500" t="str">
        <f>五年级BMI得分</f>
        <v/>
      </c>
      <c r="Q218" s="515" t="str">
        <f>五年级肺活量得分</f>
        <v/>
      </c>
      <c r="R218" s="512" t="str">
        <f>五年级等级</f>
        <v/>
      </c>
      <c r="S218" s="516" t="str">
        <f>五年级50米跑得分</f>
        <v/>
      </c>
      <c r="T218" s="512" t="str">
        <f>五年级等级</f>
        <v/>
      </c>
      <c r="U218" s="516" t="str">
        <f>五年级坐位体前屈得分</f>
        <v/>
      </c>
      <c r="V218" s="517" t="str">
        <f>五年级等级</f>
        <v/>
      </c>
      <c r="W218" s="516" t="str">
        <f>五年级一分钟跳绳得分</f>
        <v/>
      </c>
      <c r="X218" s="517" t="str">
        <f>五年级等级</f>
        <v/>
      </c>
      <c r="Y218" s="515" t="str">
        <f>五年级仰卧起坐得分</f>
        <v/>
      </c>
      <c r="Z218" s="518" t="str">
        <f>五年级等级</f>
        <v/>
      </c>
      <c r="AA218" s="533" t="str">
        <f>五年级折返跑得分</f>
        <v/>
      </c>
      <c r="AB218" s="515" t="str">
        <f>五年级等级</f>
        <v/>
      </c>
      <c r="AC218" s="533" t="str">
        <f>五年级跳绳附加分</f>
        <v/>
      </c>
      <c r="AD218" s="534" t="str">
        <f>五年级标准分</f>
        <v/>
      </c>
      <c r="AE218" s="534" t="str">
        <f>五年级总分</f>
        <v/>
      </c>
      <c r="AF218" s="517" t="str">
        <f>五年级等级</f>
        <v/>
      </c>
    </row>
    <row r="219" spans="1:32">
      <c r="A219" s="476">
        <v>504</v>
      </c>
      <c r="B219" s="477">
        <v>7</v>
      </c>
      <c r="C219" s="478"/>
      <c r="D219" s="471"/>
      <c r="E219" s="478"/>
      <c r="F219" s="473"/>
      <c r="G219" s="480"/>
      <c r="H219" s="475"/>
      <c r="I219" s="501"/>
      <c r="J219" s="502"/>
      <c r="K219" s="502"/>
      <c r="L219" s="503"/>
      <c r="M219" s="504"/>
      <c r="N219" s="505" t="str">
        <f>五年级BMI</f>
        <v/>
      </c>
      <c r="O219" s="499" t="str">
        <f>五年级BMI等级</f>
        <v/>
      </c>
      <c r="P219" s="500" t="str">
        <f>五年级BMI得分</f>
        <v/>
      </c>
      <c r="Q219" s="515" t="str">
        <f>五年级肺活量得分</f>
        <v/>
      </c>
      <c r="R219" s="512" t="str">
        <f>五年级等级</f>
        <v/>
      </c>
      <c r="S219" s="516" t="str">
        <f>五年级50米跑得分</f>
        <v/>
      </c>
      <c r="T219" s="517" t="str">
        <f>五年级等级</f>
        <v/>
      </c>
      <c r="U219" s="516" t="str">
        <f>五年级坐位体前屈得分</f>
        <v/>
      </c>
      <c r="V219" s="517" t="str">
        <f>五年级等级</f>
        <v/>
      </c>
      <c r="W219" s="516" t="str">
        <f>五年级一分钟跳绳得分</f>
        <v/>
      </c>
      <c r="X219" s="517" t="str">
        <f>五年级等级</f>
        <v/>
      </c>
      <c r="Y219" s="515" t="str">
        <f>五年级仰卧起坐得分</f>
        <v/>
      </c>
      <c r="Z219" s="518" t="str">
        <f>五年级等级</f>
        <v/>
      </c>
      <c r="AA219" s="533" t="str">
        <f>五年级折返跑得分</f>
        <v/>
      </c>
      <c r="AB219" s="515" t="str">
        <f>五年级等级</f>
        <v/>
      </c>
      <c r="AC219" s="533" t="str">
        <f>五年级跳绳附加分</f>
        <v/>
      </c>
      <c r="AD219" s="534" t="str">
        <f>五年级标准分</f>
        <v/>
      </c>
      <c r="AE219" s="534" t="str">
        <f>五年级总分</f>
        <v/>
      </c>
      <c r="AF219" s="517" t="str">
        <f>五年级等级</f>
        <v/>
      </c>
    </row>
    <row r="220" spans="1:32">
      <c r="A220" s="476">
        <v>504</v>
      </c>
      <c r="B220" s="477">
        <v>8</v>
      </c>
      <c r="C220" s="478"/>
      <c r="D220" s="471"/>
      <c r="E220" s="478"/>
      <c r="F220" s="473"/>
      <c r="G220" s="480"/>
      <c r="H220" s="475"/>
      <c r="I220" s="501"/>
      <c r="J220" s="502"/>
      <c r="K220" s="502"/>
      <c r="L220" s="503"/>
      <c r="M220" s="504"/>
      <c r="N220" s="505" t="str">
        <f>五年级BMI</f>
        <v/>
      </c>
      <c r="O220" s="499" t="str">
        <f>五年级BMI等级</f>
        <v/>
      </c>
      <c r="P220" s="500" t="str">
        <f>五年级BMI得分</f>
        <v/>
      </c>
      <c r="Q220" s="515" t="str">
        <f>五年级肺活量得分</f>
        <v/>
      </c>
      <c r="R220" s="512" t="str">
        <f>五年级等级</f>
        <v/>
      </c>
      <c r="S220" s="516" t="str">
        <f>五年级50米跑得分</f>
        <v/>
      </c>
      <c r="T220" s="517" t="str">
        <f>五年级等级</f>
        <v/>
      </c>
      <c r="U220" s="516" t="str">
        <f>五年级坐位体前屈得分</f>
        <v/>
      </c>
      <c r="V220" s="517" t="str">
        <f>五年级等级</f>
        <v/>
      </c>
      <c r="W220" s="516" t="str">
        <f>五年级一分钟跳绳得分</f>
        <v/>
      </c>
      <c r="X220" s="517" t="str">
        <f>五年级等级</f>
        <v/>
      </c>
      <c r="Y220" s="515" t="str">
        <f>五年级仰卧起坐得分</f>
        <v/>
      </c>
      <c r="Z220" s="518" t="str">
        <f>五年级等级</f>
        <v/>
      </c>
      <c r="AA220" s="533" t="str">
        <f>五年级折返跑得分</f>
        <v/>
      </c>
      <c r="AB220" s="515" t="str">
        <f>五年级等级</f>
        <v/>
      </c>
      <c r="AC220" s="533" t="str">
        <f>五年级跳绳附加分</f>
        <v/>
      </c>
      <c r="AD220" s="534" t="str">
        <f>五年级标准分</f>
        <v/>
      </c>
      <c r="AE220" s="534" t="str">
        <f>五年级总分</f>
        <v/>
      </c>
      <c r="AF220" s="517" t="str">
        <f>五年级等级</f>
        <v/>
      </c>
    </row>
    <row r="221" spans="1:32">
      <c r="A221" s="476">
        <v>504</v>
      </c>
      <c r="B221" s="477">
        <v>9</v>
      </c>
      <c r="C221" s="478"/>
      <c r="D221" s="471"/>
      <c r="E221" s="478"/>
      <c r="F221" s="473"/>
      <c r="G221" s="474"/>
      <c r="H221" s="475"/>
      <c r="I221" s="501"/>
      <c r="J221" s="502"/>
      <c r="K221" s="502"/>
      <c r="L221" s="503"/>
      <c r="M221" s="504"/>
      <c r="N221" s="505" t="str">
        <f>五年级BMI</f>
        <v/>
      </c>
      <c r="O221" s="499" t="str">
        <f>五年级BMI等级</f>
        <v/>
      </c>
      <c r="P221" s="500" t="str">
        <f>五年级BMI得分</f>
        <v/>
      </c>
      <c r="Q221" s="515" t="str">
        <f>五年级肺活量得分</f>
        <v/>
      </c>
      <c r="R221" s="512" t="str">
        <f>五年级等级</f>
        <v/>
      </c>
      <c r="S221" s="516" t="str">
        <f>五年级50米跑得分</f>
        <v/>
      </c>
      <c r="T221" s="517" t="str">
        <f>五年级等级</f>
        <v/>
      </c>
      <c r="U221" s="516" t="str">
        <f>五年级坐位体前屈得分</f>
        <v/>
      </c>
      <c r="V221" s="517" t="str">
        <f>五年级等级</f>
        <v/>
      </c>
      <c r="W221" s="516" t="str">
        <f>五年级一分钟跳绳得分</f>
        <v/>
      </c>
      <c r="X221" s="517" t="str">
        <f>五年级等级</f>
        <v/>
      </c>
      <c r="Y221" s="515" t="str">
        <f>五年级仰卧起坐得分</f>
        <v/>
      </c>
      <c r="Z221" s="518" t="str">
        <f>五年级等级</f>
        <v/>
      </c>
      <c r="AA221" s="533" t="str">
        <f>五年级折返跑得分</f>
        <v/>
      </c>
      <c r="AB221" s="515" t="str">
        <f>五年级等级</f>
        <v/>
      </c>
      <c r="AC221" s="533" t="str">
        <f>五年级跳绳附加分</f>
        <v/>
      </c>
      <c r="AD221" s="534" t="str">
        <f>五年级标准分</f>
        <v/>
      </c>
      <c r="AE221" s="534" t="str">
        <f>五年级总分</f>
        <v/>
      </c>
      <c r="AF221" s="517" t="str">
        <f>五年级等级</f>
        <v/>
      </c>
    </row>
    <row r="222" spans="1:32">
      <c r="A222" s="476">
        <v>504</v>
      </c>
      <c r="B222" s="477">
        <v>10</v>
      </c>
      <c r="C222" s="478"/>
      <c r="D222" s="471"/>
      <c r="E222" s="478"/>
      <c r="F222" s="473"/>
      <c r="G222" s="474"/>
      <c r="H222" s="475"/>
      <c r="I222" s="501"/>
      <c r="J222" s="502"/>
      <c r="K222" s="502"/>
      <c r="L222" s="503"/>
      <c r="M222" s="504"/>
      <c r="N222" s="505" t="str">
        <f>五年级BMI</f>
        <v/>
      </c>
      <c r="O222" s="499" t="str">
        <f>五年级BMI等级</f>
        <v/>
      </c>
      <c r="P222" s="500" t="str">
        <f>五年级BMI得分</f>
        <v/>
      </c>
      <c r="Q222" s="515" t="str">
        <f>五年级肺活量得分</f>
        <v/>
      </c>
      <c r="R222" s="512" t="str">
        <f>五年级等级</f>
        <v/>
      </c>
      <c r="S222" s="516" t="str">
        <f>五年级50米跑得分</f>
        <v/>
      </c>
      <c r="T222" s="517" t="str">
        <f>五年级等级</f>
        <v/>
      </c>
      <c r="U222" s="516" t="str">
        <f>五年级坐位体前屈得分</f>
        <v/>
      </c>
      <c r="V222" s="517" t="str">
        <f>五年级等级</f>
        <v/>
      </c>
      <c r="W222" s="516" t="str">
        <f>五年级一分钟跳绳得分</f>
        <v/>
      </c>
      <c r="X222" s="517" t="str">
        <f>五年级等级</f>
        <v/>
      </c>
      <c r="Y222" s="515" t="str">
        <f>五年级仰卧起坐得分</f>
        <v/>
      </c>
      <c r="Z222" s="518" t="str">
        <f>五年级等级</f>
        <v/>
      </c>
      <c r="AA222" s="533" t="str">
        <f>五年级折返跑得分</f>
        <v/>
      </c>
      <c r="AB222" s="515" t="str">
        <f>五年级等级</f>
        <v/>
      </c>
      <c r="AC222" s="533" t="str">
        <f>五年级跳绳附加分</f>
        <v/>
      </c>
      <c r="AD222" s="534" t="str">
        <f>五年级标准分</f>
        <v/>
      </c>
      <c r="AE222" s="534" t="str">
        <f>五年级总分</f>
        <v/>
      </c>
      <c r="AF222" s="517" t="str">
        <f>五年级等级</f>
        <v/>
      </c>
    </row>
    <row r="223" spans="1:39">
      <c r="A223" s="476">
        <v>504</v>
      </c>
      <c r="B223" s="477">
        <v>11</v>
      </c>
      <c r="C223" s="478"/>
      <c r="D223" s="471"/>
      <c r="E223" s="478"/>
      <c r="F223" s="473"/>
      <c r="G223" s="480"/>
      <c r="H223" s="475"/>
      <c r="I223" s="501"/>
      <c r="J223" s="502"/>
      <c r="K223" s="502"/>
      <c r="L223" s="503"/>
      <c r="M223" s="504"/>
      <c r="N223" s="505" t="str">
        <f>五年级BMI</f>
        <v/>
      </c>
      <c r="O223" s="499" t="str">
        <f>五年级BMI等级</f>
        <v/>
      </c>
      <c r="P223" s="500" t="str">
        <f>五年级BMI得分</f>
        <v/>
      </c>
      <c r="Q223" s="515" t="str">
        <f>五年级肺活量得分</f>
        <v/>
      </c>
      <c r="R223" s="512" t="str">
        <f>五年级等级</f>
        <v/>
      </c>
      <c r="S223" s="516" t="str">
        <f>五年级50米跑得分</f>
        <v/>
      </c>
      <c r="T223" s="517" t="str">
        <f>五年级等级</f>
        <v/>
      </c>
      <c r="U223" s="516" t="str">
        <f>五年级坐位体前屈得分</f>
        <v/>
      </c>
      <c r="V223" s="517" t="str">
        <f>五年级等级</f>
        <v/>
      </c>
      <c r="W223" s="516" t="str">
        <f>五年级一分钟跳绳得分</f>
        <v/>
      </c>
      <c r="X223" s="517" t="str">
        <f>五年级等级</f>
        <v/>
      </c>
      <c r="Y223" s="515" t="str">
        <f>五年级仰卧起坐得分</f>
        <v/>
      </c>
      <c r="Z223" s="518" t="str">
        <f>五年级等级</f>
        <v/>
      </c>
      <c r="AA223" s="533" t="str">
        <f>五年级折返跑得分</f>
        <v/>
      </c>
      <c r="AB223" s="515" t="str">
        <f>五年级等级</f>
        <v/>
      </c>
      <c r="AC223" s="533" t="str">
        <f>五年级跳绳附加分</f>
        <v/>
      </c>
      <c r="AD223" s="534" t="str">
        <f>五年级标准分</f>
        <v/>
      </c>
      <c r="AE223" s="534" t="str">
        <f>五年级总分</f>
        <v/>
      </c>
      <c r="AF223" s="517" t="str">
        <f>五年级等级</f>
        <v/>
      </c>
      <c r="AM223" s="452" t="str">
        <f>折返时间</f>
        <v/>
      </c>
    </row>
    <row r="224" spans="1:39">
      <c r="A224" s="476">
        <v>504</v>
      </c>
      <c r="B224" s="477">
        <v>12</v>
      </c>
      <c r="C224" s="478"/>
      <c r="D224" s="471"/>
      <c r="E224" s="478"/>
      <c r="F224" s="473"/>
      <c r="G224" s="480"/>
      <c r="H224" s="475"/>
      <c r="I224" s="501"/>
      <c r="J224" s="502"/>
      <c r="K224" s="502"/>
      <c r="L224" s="503"/>
      <c r="M224" s="504"/>
      <c r="N224" s="505" t="str">
        <f>五年级BMI</f>
        <v/>
      </c>
      <c r="O224" s="499" t="str">
        <f>五年级BMI等级</f>
        <v/>
      </c>
      <c r="P224" s="500" t="str">
        <f>五年级BMI得分</f>
        <v/>
      </c>
      <c r="Q224" s="515" t="str">
        <f>五年级肺活量得分</f>
        <v/>
      </c>
      <c r="R224" s="512" t="str">
        <f>五年级等级</f>
        <v/>
      </c>
      <c r="S224" s="516" t="str">
        <f>五年级50米跑得分</f>
        <v/>
      </c>
      <c r="T224" s="517" t="str">
        <f>五年级等级</f>
        <v/>
      </c>
      <c r="U224" s="516" t="str">
        <f>五年级坐位体前屈得分</f>
        <v/>
      </c>
      <c r="V224" s="517" t="str">
        <f>五年级等级</f>
        <v/>
      </c>
      <c r="W224" s="516" t="str">
        <f>五年级一分钟跳绳得分</f>
        <v/>
      </c>
      <c r="X224" s="517" t="str">
        <f>五年级等级</f>
        <v/>
      </c>
      <c r="Y224" s="515" t="str">
        <f>五年级仰卧起坐得分</f>
        <v/>
      </c>
      <c r="Z224" s="518" t="str">
        <f>五年级等级</f>
        <v/>
      </c>
      <c r="AA224" s="533" t="str">
        <f>五年级折返跑得分</f>
        <v/>
      </c>
      <c r="AB224" s="515" t="str">
        <f>五年级等级</f>
        <v/>
      </c>
      <c r="AC224" s="533" t="str">
        <f>五年级跳绳附加分</f>
        <v/>
      </c>
      <c r="AD224" s="534" t="str">
        <f>五年级标准分</f>
        <v/>
      </c>
      <c r="AE224" s="534" t="str">
        <f>五年级总分</f>
        <v/>
      </c>
      <c r="AF224" s="517" t="str">
        <f>五年级等级</f>
        <v/>
      </c>
      <c r="AM224" s="452" t="str">
        <f>折返时间</f>
        <v/>
      </c>
    </row>
    <row r="225" spans="1:39">
      <c r="A225" s="476">
        <v>504</v>
      </c>
      <c r="B225" s="477">
        <v>13</v>
      </c>
      <c r="C225" s="478"/>
      <c r="D225" s="471"/>
      <c r="E225" s="478"/>
      <c r="F225" s="473"/>
      <c r="G225" s="480"/>
      <c r="H225" s="475"/>
      <c r="I225" s="501"/>
      <c r="J225" s="502"/>
      <c r="K225" s="502"/>
      <c r="L225" s="503"/>
      <c r="M225" s="504"/>
      <c r="N225" s="505" t="str">
        <f>五年级BMI</f>
        <v/>
      </c>
      <c r="O225" s="499" t="str">
        <f>五年级BMI等级</f>
        <v/>
      </c>
      <c r="P225" s="500" t="str">
        <f>五年级BMI得分</f>
        <v/>
      </c>
      <c r="Q225" s="515" t="str">
        <f>五年级肺活量得分</f>
        <v/>
      </c>
      <c r="R225" s="512" t="str">
        <f>五年级等级</f>
        <v/>
      </c>
      <c r="S225" s="516" t="str">
        <f>五年级50米跑得分</f>
        <v/>
      </c>
      <c r="T225" s="517" t="str">
        <f>五年级等级</f>
        <v/>
      </c>
      <c r="U225" s="516" t="str">
        <f>五年级坐位体前屈得分</f>
        <v/>
      </c>
      <c r="V225" s="517" t="str">
        <f>五年级等级</f>
        <v/>
      </c>
      <c r="W225" s="516" t="str">
        <f>五年级一分钟跳绳得分</f>
        <v/>
      </c>
      <c r="X225" s="517" t="str">
        <f>五年级等级</f>
        <v/>
      </c>
      <c r="Y225" s="515" t="str">
        <f>五年级仰卧起坐得分</f>
        <v/>
      </c>
      <c r="Z225" s="518" t="str">
        <f>五年级等级</f>
        <v/>
      </c>
      <c r="AA225" s="533" t="str">
        <f>五年级折返跑得分</f>
        <v/>
      </c>
      <c r="AB225" s="515" t="str">
        <f>五年级等级</f>
        <v/>
      </c>
      <c r="AC225" s="533" t="str">
        <f>五年级跳绳附加分</f>
        <v/>
      </c>
      <c r="AD225" s="534" t="str">
        <f>五年级标准分</f>
        <v/>
      </c>
      <c r="AE225" s="534" t="str">
        <f>五年级总分</f>
        <v/>
      </c>
      <c r="AF225" s="517" t="str">
        <f>五年级等级</f>
        <v/>
      </c>
      <c r="AM225" s="452" t="str">
        <f>折返时间</f>
        <v/>
      </c>
    </row>
    <row r="226" spans="1:39">
      <c r="A226" s="476">
        <v>504</v>
      </c>
      <c r="B226" s="477">
        <v>14</v>
      </c>
      <c r="C226" s="478"/>
      <c r="D226" s="471"/>
      <c r="E226" s="478"/>
      <c r="F226" s="473"/>
      <c r="G226" s="480"/>
      <c r="H226" s="475"/>
      <c r="I226" s="501"/>
      <c r="J226" s="502"/>
      <c r="K226" s="502"/>
      <c r="L226" s="503"/>
      <c r="M226" s="504"/>
      <c r="N226" s="505" t="str">
        <f>五年级BMI</f>
        <v/>
      </c>
      <c r="O226" s="499" t="str">
        <f>五年级BMI等级</f>
        <v/>
      </c>
      <c r="P226" s="500" t="str">
        <f>五年级BMI得分</f>
        <v/>
      </c>
      <c r="Q226" s="515" t="str">
        <f>五年级肺活量得分</f>
        <v/>
      </c>
      <c r="R226" s="512" t="str">
        <f>五年级等级</f>
        <v/>
      </c>
      <c r="S226" s="516" t="str">
        <f>五年级50米跑得分</f>
        <v/>
      </c>
      <c r="T226" s="517" t="str">
        <f>五年级等级</f>
        <v/>
      </c>
      <c r="U226" s="516" t="str">
        <f>五年级坐位体前屈得分</f>
        <v/>
      </c>
      <c r="V226" s="517" t="str">
        <f>五年级等级</f>
        <v/>
      </c>
      <c r="W226" s="516" t="str">
        <f>五年级一分钟跳绳得分</f>
        <v/>
      </c>
      <c r="X226" s="517" t="str">
        <f>五年级等级</f>
        <v/>
      </c>
      <c r="Y226" s="515" t="str">
        <f>五年级仰卧起坐得分</f>
        <v/>
      </c>
      <c r="Z226" s="518" t="str">
        <f>五年级等级</f>
        <v/>
      </c>
      <c r="AA226" s="533" t="str">
        <f>五年级折返跑得分</f>
        <v/>
      </c>
      <c r="AB226" s="515" t="str">
        <f>五年级等级</f>
        <v/>
      </c>
      <c r="AC226" s="533" t="str">
        <f>五年级跳绳附加分</f>
        <v/>
      </c>
      <c r="AD226" s="534" t="str">
        <f>五年级标准分</f>
        <v/>
      </c>
      <c r="AE226" s="534" t="str">
        <f>五年级总分</f>
        <v/>
      </c>
      <c r="AF226" s="517" t="str">
        <f>五年级等级</f>
        <v/>
      </c>
      <c r="AM226" s="452" t="str">
        <f>折返时间</f>
        <v/>
      </c>
    </row>
    <row r="227" spans="1:39">
      <c r="A227" s="476">
        <v>504</v>
      </c>
      <c r="B227" s="477">
        <v>15</v>
      </c>
      <c r="C227" s="478"/>
      <c r="D227" s="471"/>
      <c r="E227" s="478"/>
      <c r="F227" s="473"/>
      <c r="G227" s="480"/>
      <c r="H227" s="475"/>
      <c r="I227" s="501"/>
      <c r="J227" s="502"/>
      <c r="K227" s="502"/>
      <c r="L227" s="503"/>
      <c r="M227" s="504"/>
      <c r="N227" s="505" t="str">
        <f>五年级BMI</f>
        <v/>
      </c>
      <c r="O227" s="499" t="str">
        <f>五年级BMI等级</f>
        <v/>
      </c>
      <c r="P227" s="500" t="str">
        <f>五年级BMI得分</f>
        <v/>
      </c>
      <c r="Q227" s="515" t="str">
        <f>五年级肺活量得分</f>
        <v/>
      </c>
      <c r="R227" s="512" t="str">
        <f>五年级等级</f>
        <v/>
      </c>
      <c r="S227" s="516" t="str">
        <f>五年级50米跑得分</f>
        <v/>
      </c>
      <c r="T227" s="517" t="str">
        <f>五年级等级</f>
        <v/>
      </c>
      <c r="U227" s="516" t="str">
        <f>五年级坐位体前屈得分</f>
        <v/>
      </c>
      <c r="V227" s="517" t="str">
        <f>五年级等级</f>
        <v/>
      </c>
      <c r="W227" s="516" t="str">
        <f>五年级一分钟跳绳得分</f>
        <v/>
      </c>
      <c r="X227" s="517" t="str">
        <f>五年级等级</f>
        <v/>
      </c>
      <c r="Y227" s="515" t="str">
        <f>五年级仰卧起坐得分</f>
        <v/>
      </c>
      <c r="Z227" s="518" t="str">
        <f>五年级等级</f>
        <v/>
      </c>
      <c r="AA227" s="533" t="str">
        <f>五年级折返跑得分</f>
        <v/>
      </c>
      <c r="AB227" s="515" t="str">
        <f>五年级等级</f>
        <v/>
      </c>
      <c r="AC227" s="533" t="str">
        <f>五年级跳绳附加分</f>
        <v/>
      </c>
      <c r="AD227" s="534" t="str">
        <f>五年级标准分</f>
        <v/>
      </c>
      <c r="AE227" s="534" t="str">
        <f>五年级总分</f>
        <v/>
      </c>
      <c r="AF227" s="517" t="str">
        <f>五年级等级</f>
        <v/>
      </c>
      <c r="AM227" s="452" t="str">
        <f>折返时间</f>
        <v/>
      </c>
    </row>
    <row r="228" spans="1:39">
      <c r="A228" s="476">
        <v>504</v>
      </c>
      <c r="B228" s="477">
        <v>16</v>
      </c>
      <c r="C228" s="478"/>
      <c r="D228" s="471"/>
      <c r="E228" s="478"/>
      <c r="F228" s="473"/>
      <c r="G228" s="480"/>
      <c r="H228" s="475"/>
      <c r="I228" s="501"/>
      <c r="J228" s="502"/>
      <c r="K228" s="502"/>
      <c r="L228" s="503"/>
      <c r="M228" s="504"/>
      <c r="N228" s="505" t="str">
        <f>五年级BMI</f>
        <v/>
      </c>
      <c r="O228" s="499" t="str">
        <f>五年级BMI等级</f>
        <v/>
      </c>
      <c r="P228" s="500" t="str">
        <f>五年级BMI得分</f>
        <v/>
      </c>
      <c r="Q228" s="515" t="str">
        <f>五年级肺活量得分</f>
        <v/>
      </c>
      <c r="R228" s="512" t="str">
        <f>五年级等级</f>
        <v/>
      </c>
      <c r="S228" s="516" t="str">
        <f>五年级50米跑得分</f>
        <v/>
      </c>
      <c r="T228" s="517" t="str">
        <f>五年级等级</f>
        <v/>
      </c>
      <c r="U228" s="516" t="str">
        <f>五年级坐位体前屈得分</f>
        <v/>
      </c>
      <c r="V228" s="517" t="str">
        <f>五年级等级</f>
        <v/>
      </c>
      <c r="W228" s="516" t="str">
        <f>五年级一分钟跳绳得分</f>
        <v/>
      </c>
      <c r="X228" s="517" t="str">
        <f>五年级等级</f>
        <v/>
      </c>
      <c r="Y228" s="515" t="str">
        <f>五年级仰卧起坐得分</f>
        <v/>
      </c>
      <c r="Z228" s="518" t="str">
        <f>五年级等级</f>
        <v/>
      </c>
      <c r="AA228" s="533" t="str">
        <f>五年级折返跑得分</f>
        <v/>
      </c>
      <c r="AB228" s="515" t="str">
        <f>五年级等级</f>
        <v/>
      </c>
      <c r="AC228" s="533" t="str">
        <f>五年级跳绳附加分</f>
        <v/>
      </c>
      <c r="AD228" s="534" t="str">
        <f>五年级标准分</f>
        <v/>
      </c>
      <c r="AE228" s="534" t="str">
        <f>五年级总分</f>
        <v/>
      </c>
      <c r="AF228" s="517" t="str">
        <f>五年级等级</f>
        <v/>
      </c>
      <c r="AM228" s="452" t="str">
        <f>折返时间</f>
        <v/>
      </c>
    </row>
    <row r="229" spans="1:39">
      <c r="A229" s="476">
        <v>504</v>
      </c>
      <c r="B229" s="477">
        <v>17</v>
      </c>
      <c r="C229" s="478"/>
      <c r="D229" s="471"/>
      <c r="E229" s="478"/>
      <c r="F229" s="473"/>
      <c r="G229" s="480"/>
      <c r="H229" s="475"/>
      <c r="I229" s="501"/>
      <c r="J229" s="502"/>
      <c r="K229" s="502"/>
      <c r="L229" s="503"/>
      <c r="M229" s="504"/>
      <c r="N229" s="505" t="str">
        <f>五年级BMI</f>
        <v/>
      </c>
      <c r="O229" s="499" t="str">
        <f>五年级BMI等级</f>
        <v/>
      </c>
      <c r="P229" s="500" t="str">
        <f>五年级BMI得分</f>
        <v/>
      </c>
      <c r="Q229" s="515" t="str">
        <f>五年级肺活量得分</f>
        <v/>
      </c>
      <c r="R229" s="512" t="str">
        <f>五年级等级</f>
        <v/>
      </c>
      <c r="S229" s="516" t="str">
        <f>五年级50米跑得分</f>
        <v/>
      </c>
      <c r="T229" s="517" t="str">
        <f>五年级等级</f>
        <v/>
      </c>
      <c r="U229" s="516" t="str">
        <f>五年级坐位体前屈得分</f>
        <v/>
      </c>
      <c r="V229" s="517" t="str">
        <f>五年级等级</f>
        <v/>
      </c>
      <c r="W229" s="516" t="str">
        <f>五年级一分钟跳绳得分</f>
        <v/>
      </c>
      <c r="X229" s="517" t="str">
        <f>五年级等级</f>
        <v/>
      </c>
      <c r="Y229" s="515" t="str">
        <f>五年级仰卧起坐得分</f>
        <v/>
      </c>
      <c r="Z229" s="518" t="str">
        <f>五年级等级</f>
        <v/>
      </c>
      <c r="AA229" s="533" t="str">
        <f>五年级折返跑得分</f>
        <v/>
      </c>
      <c r="AB229" s="515" t="str">
        <f>五年级等级</f>
        <v/>
      </c>
      <c r="AC229" s="533" t="str">
        <f>五年级跳绳附加分</f>
        <v/>
      </c>
      <c r="AD229" s="534" t="str">
        <f>五年级标准分</f>
        <v/>
      </c>
      <c r="AE229" s="534" t="str">
        <f>五年级总分</f>
        <v/>
      </c>
      <c r="AF229" s="517" t="str">
        <f>五年级等级</f>
        <v/>
      </c>
      <c r="AM229" s="452" t="str">
        <f>折返时间</f>
        <v/>
      </c>
    </row>
    <row r="230" spans="1:39">
      <c r="A230" s="476">
        <v>504</v>
      </c>
      <c r="B230" s="477">
        <v>18</v>
      </c>
      <c r="C230" s="478"/>
      <c r="D230" s="471"/>
      <c r="E230" s="478"/>
      <c r="F230" s="473"/>
      <c r="G230" s="480"/>
      <c r="H230" s="475"/>
      <c r="I230" s="501"/>
      <c r="J230" s="502"/>
      <c r="K230" s="502"/>
      <c r="L230" s="503"/>
      <c r="M230" s="504"/>
      <c r="N230" s="505" t="str">
        <f>五年级BMI</f>
        <v/>
      </c>
      <c r="O230" s="499" t="str">
        <f>五年级BMI等级</f>
        <v/>
      </c>
      <c r="P230" s="500" t="str">
        <f>五年级BMI得分</f>
        <v/>
      </c>
      <c r="Q230" s="515" t="str">
        <f>五年级肺活量得分</f>
        <v/>
      </c>
      <c r="R230" s="512" t="str">
        <f>五年级等级</f>
        <v/>
      </c>
      <c r="S230" s="516" t="str">
        <f>五年级50米跑得分</f>
        <v/>
      </c>
      <c r="T230" s="517" t="str">
        <f>五年级等级</f>
        <v/>
      </c>
      <c r="U230" s="516" t="str">
        <f>五年级坐位体前屈得分</f>
        <v/>
      </c>
      <c r="V230" s="517" t="str">
        <f>五年级等级</f>
        <v/>
      </c>
      <c r="W230" s="516" t="str">
        <f>五年级一分钟跳绳得分</f>
        <v/>
      </c>
      <c r="X230" s="517" t="str">
        <f>五年级等级</f>
        <v/>
      </c>
      <c r="Y230" s="515" t="str">
        <f>五年级仰卧起坐得分</f>
        <v/>
      </c>
      <c r="Z230" s="518" t="str">
        <f>五年级等级</f>
        <v/>
      </c>
      <c r="AA230" s="533" t="str">
        <f>五年级折返跑得分</f>
        <v/>
      </c>
      <c r="AB230" s="515" t="str">
        <f>五年级等级</f>
        <v/>
      </c>
      <c r="AC230" s="533" t="str">
        <f>五年级跳绳附加分</f>
        <v/>
      </c>
      <c r="AD230" s="534" t="str">
        <f>五年级标准分</f>
        <v/>
      </c>
      <c r="AE230" s="534" t="str">
        <f>五年级总分</f>
        <v/>
      </c>
      <c r="AF230" s="517" t="str">
        <f>五年级等级</f>
        <v/>
      </c>
      <c r="AM230" s="452" t="str">
        <f>折返时间</f>
        <v/>
      </c>
    </row>
    <row r="231" spans="1:39">
      <c r="A231" s="476">
        <v>504</v>
      </c>
      <c r="B231" s="477">
        <v>19</v>
      </c>
      <c r="C231" s="478"/>
      <c r="D231" s="471"/>
      <c r="E231" s="478"/>
      <c r="F231" s="473"/>
      <c r="G231" s="480"/>
      <c r="H231" s="475"/>
      <c r="I231" s="501"/>
      <c r="J231" s="502"/>
      <c r="K231" s="502"/>
      <c r="L231" s="503"/>
      <c r="M231" s="504"/>
      <c r="N231" s="505" t="str">
        <f>五年级BMI</f>
        <v/>
      </c>
      <c r="O231" s="499" t="str">
        <f>五年级BMI等级</f>
        <v/>
      </c>
      <c r="P231" s="500" t="str">
        <f>五年级BMI得分</f>
        <v/>
      </c>
      <c r="Q231" s="515" t="str">
        <f>五年级肺活量得分</f>
        <v/>
      </c>
      <c r="R231" s="512" t="str">
        <f>五年级等级</f>
        <v/>
      </c>
      <c r="S231" s="516" t="str">
        <f>五年级50米跑得分</f>
        <v/>
      </c>
      <c r="T231" s="517" t="str">
        <f>五年级等级</f>
        <v/>
      </c>
      <c r="U231" s="516" t="str">
        <f>五年级坐位体前屈得分</f>
        <v/>
      </c>
      <c r="V231" s="517" t="str">
        <f>五年级等级</f>
        <v/>
      </c>
      <c r="W231" s="516" t="str">
        <f>五年级一分钟跳绳得分</f>
        <v/>
      </c>
      <c r="X231" s="517" t="str">
        <f>五年级等级</f>
        <v/>
      </c>
      <c r="Y231" s="515" t="str">
        <f>五年级仰卧起坐得分</f>
        <v/>
      </c>
      <c r="Z231" s="518" t="str">
        <f>五年级等级</f>
        <v/>
      </c>
      <c r="AA231" s="533" t="str">
        <f>五年级折返跑得分</f>
        <v/>
      </c>
      <c r="AB231" s="515" t="str">
        <f>五年级等级</f>
        <v/>
      </c>
      <c r="AC231" s="533" t="str">
        <f>五年级跳绳附加分</f>
        <v/>
      </c>
      <c r="AD231" s="534" t="str">
        <f>五年级标准分</f>
        <v/>
      </c>
      <c r="AE231" s="534" t="str">
        <f>五年级总分</f>
        <v/>
      </c>
      <c r="AF231" s="517" t="str">
        <f>五年级等级</f>
        <v/>
      </c>
      <c r="AM231" s="452" t="str">
        <f>折返时间</f>
        <v/>
      </c>
    </row>
    <row r="232" spans="1:39">
      <c r="A232" s="476">
        <v>504</v>
      </c>
      <c r="B232" s="477">
        <v>20</v>
      </c>
      <c r="C232" s="478"/>
      <c r="D232" s="471"/>
      <c r="E232" s="478"/>
      <c r="F232" s="473"/>
      <c r="G232" s="480"/>
      <c r="H232" s="475"/>
      <c r="I232" s="501"/>
      <c r="J232" s="502"/>
      <c r="K232" s="502"/>
      <c r="L232" s="503"/>
      <c r="M232" s="504"/>
      <c r="N232" s="505" t="str">
        <f>五年级BMI</f>
        <v/>
      </c>
      <c r="O232" s="499" t="str">
        <f>五年级BMI等级</f>
        <v/>
      </c>
      <c r="P232" s="500" t="str">
        <f>五年级BMI得分</f>
        <v/>
      </c>
      <c r="Q232" s="515" t="str">
        <f>五年级肺活量得分</f>
        <v/>
      </c>
      <c r="R232" s="512" t="str">
        <f>五年级等级</f>
        <v/>
      </c>
      <c r="S232" s="516" t="str">
        <f>五年级50米跑得分</f>
        <v/>
      </c>
      <c r="T232" s="517" t="str">
        <f>五年级等级</f>
        <v/>
      </c>
      <c r="U232" s="516" t="str">
        <f>五年级坐位体前屈得分</f>
        <v/>
      </c>
      <c r="V232" s="517" t="str">
        <f>五年级等级</f>
        <v/>
      </c>
      <c r="W232" s="516" t="str">
        <f>五年级一分钟跳绳得分</f>
        <v/>
      </c>
      <c r="X232" s="517" t="str">
        <f>五年级等级</f>
        <v/>
      </c>
      <c r="Y232" s="515" t="str">
        <f>五年级仰卧起坐得分</f>
        <v/>
      </c>
      <c r="Z232" s="518" t="str">
        <f>五年级等级</f>
        <v/>
      </c>
      <c r="AA232" s="533" t="str">
        <f>五年级折返跑得分</f>
        <v/>
      </c>
      <c r="AB232" s="515" t="str">
        <f>五年级等级</f>
        <v/>
      </c>
      <c r="AC232" s="533" t="str">
        <f>五年级跳绳附加分</f>
        <v/>
      </c>
      <c r="AD232" s="534" t="str">
        <f>五年级标准分</f>
        <v/>
      </c>
      <c r="AE232" s="534" t="str">
        <f>五年级总分</f>
        <v/>
      </c>
      <c r="AF232" s="517" t="str">
        <f>五年级等级</f>
        <v/>
      </c>
      <c r="AM232" s="452" t="str">
        <f>折返时间</f>
        <v/>
      </c>
    </row>
    <row r="233" spans="1:39">
      <c r="A233" s="476">
        <v>504</v>
      </c>
      <c r="B233" s="477">
        <v>21</v>
      </c>
      <c r="C233" s="478"/>
      <c r="D233" s="471"/>
      <c r="E233" s="478"/>
      <c r="F233" s="473"/>
      <c r="G233" s="480"/>
      <c r="H233" s="475"/>
      <c r="I233" s="501"/>
      <c r="J233" s="502"/>
      <c r="K233" s="502"/>
      <c r="L233" s="503"/>
      <c r="M233" s="504"/>
      <c r="N233" s="505" t="str">
        <f>五年级BMI</f>
        <v/>
      </c>
      <c r="O233" s="499" t="str">
        <f>五年级BMI等级</f>
        <v/>
      </c>
      <c r="P233" s="500" t="str">
        <f>五年级BMI得分</f>
        <v/>
      </c>
      <c r="Q233" s="515" t="str">
        <f>五年级肺活量得分</f>
        <v/>
      </c>
      <c r="R233" s="512" t="str">
        <f>五年级等级</f>
        <v/>
      </c>
      <c r="S233" s="516" t="str">
        <f>五年级50米跑得分</f>
        <v/>
      </c>
      <c r="T233" s="517" t="str">
        <f>五年级等级</f>
        <v/>
      </c>
      <c r="U233" s="516" t="str">
        <f>五年级坐位体前屈得分</f>
        <v/>
      </c>
      <c r="V233" s="517" t="str">
        <f>五年级等级</f>
        <v/>
      </c>
      <c r="W233" s="516" t="str">
        <f>五年级一分钟跳绳得分</f>
        <v/>
      </c>
      <c r="X233" s="517" t="str">
        <f>五年级等级</f>
        <v/>
      </c>
      <c r="Y233" s="515" t="str">
        <f>五年级仰卧起坐得分</f>
        <v/>
      </c>
      <c r="Z233" s="518" t="str">
        <f>五年级等级</f>
        <v/>
      </c>
      <c r="AA233" s="533" t="str">
        <f>五年级折返跑得分</f>
        <v/>
      </c>
      <c r="AB233" s="515" t="str">
        <f>五年级等级</f>
        <v/>
      </c>
      <c r="AC233" s="533" t="str">
        <f>五年级跳绳附加分</f>
        <v/>
      </c>
      <c r="AD233" s="534" t="str">
        <f>五年级标准分</f>
        <v/>
      </c>
      <c r="AE233" s="534" t="str">
        <f>五年级总分</f>
        <v/>
      </c>
      <c r="AF233" s="517" t="str">
        <f>五年级等级</f>
        <v/>
      </c>
      <c r="AM233" s="452" t="str">
        <f>折返时间</f>
        <v/>
      </c>
    </row>
    <row r="234" spans="1:39">
      <c r="A234" s="476">
        <v>504</v>
      </c>
      <c r="B234" s="477">
        <v>22</v>
      </c>
      <c r="C234" s="478"/>
      <c r="D234" s="471"/>
      <c r="E234" s="478"/>
      <c r="F234" s="473"/>
      <c r="G234" s="480"/>
      <c r="H234" s="475"/>
      <c r="I234" s="501"/>
      <c r="J234" s="502"/>
      <c r="K234" s="502"/>
      <c r="L234" s="503"/>
      <c r="M234" s="504"/>
      <c r="N234" s="505" t="str">
        <f>五年级BMI</f>
        <v/>
      </c>
      <c r="O234" s="499" t="str">
        <f>五年级BMI等级</f>
        <v/>
      </c>
      <c r="P234" s="500" t="str">
        <f>五年级BMI得分</f>
        <v/>
      </c>
      <c r="Q234" s="515" t="str">
        <f>五年级肺活量得分</f>
        <v/>
      </c>
      <c r="R234" s="512" t="str">
        <f>五年级等级</f>
        <v/>
      </c>
      <c r="S234" s="516" t="str">
        <f>五年级50米跑得分</f>
        <v/>
      </c>
      <c r="T234" s="517" t="str">
        <f>五年级等级</f>
        <v/>
      </c>
      <c r="U234" s="516" t="str">
        <f>五年级坐位体前屈得分</f>
        <v/>
      </c>
      <c r="V234" s="517" t="str">
        <f>五年级等级</f>
        <v/>
      </c>
      <c r="W234" s="516" t="str">
        <f>五年级一分钟跳绳得分</f>
        <v/>
      </c>
      <c r="X234" s="517" t="str">
        <f>五年级等级</f>
        <v/>
      </c>
      <c r="Y234" s="515" t="str">
        <f>五年级仰卧起坐得分</f>
        <v/>
      </c>
      <c r="Z234" s="518" t="str">
        <f>五年级等级</f>
        <v/>
      </c>
      <c r="AA234" s="533" t="str">
        <f>五年级折返跑得分</f>
        <v/>
      </c>
      <c r="AB234" s="515" t="str">
        <f>五年级等级</f>
        <v/>
      </c>
      <c r="AC234" s="533" t="str">
        <f>五年级跳绳附加分</f>
        <v/>
      </c>
      <c r="AD234" s="534" t="str">
        <f>五年级标准分</f>
        <v/>
      </c>
      <c r="AE234" s="534" t="str">
        <f>五年级总分</f>
        <v/>
      </c>
      <c r="AF234" s="517" t="str">
        <f>五年级等级</f>
        <v/>
      </c>
      <c r="AM234" s="452" t="str">
        <f>折返时间</f>
        <v/>
      </c>
    </row>
    <row r="235" spans="1:39">
      <c r="A235" s="476">
        <v>504</v>
      </c>
      <c r="B235" s="477">
        <v>23</v>
      </c>
      <c r="C235" s="478"/>
      <c r="D235" s="471"/>
      <c r="E235" s="478"/>
      <c r="F235" s="473"/>
      <c r="G235" s="480"/>
      <c r="H235" s="475"/>
      <c r="I235" s="501"/>
      <c r="J235" s="502"/>
      <c r="K235" s="502"/>
      <c r="L235" s="503"/>
      <c r="M235" s="504"/>
      <c r="N235" s="505" t="str">
        <f>五年级BMI</f>
        <v/>
      </c>
      <c r="O235" s="499" t="str">
        <f>五年级BMI等级</f>
        <v/>
      </c>
      <c r="P235" s="500" t="str">
        <f>五年级BMI得分</f>
        <v/>
      </c>
      <c r="Q235" s="515" t="str">
        <f>五年级肺活量得分</f>
        <v/>
      </c>
      <c r="R235" s="512" t="str">
        <f>五年级等级</f>
        <v/>
      </c>
      <c r="S235" s="516" t="str">
        <f>五年级50米跑得分</f>
        <v/>
      </c>
      <c r="T235" s="517" t="str">
        <f>五年级等级</f>
        <v/>
      </c>
      <c r="U235" s="516" t="str">
        <f>五年级坐位体前屈得分</f>
        <v/>
      </c>
      <c r="V235" s="517" t="str">
        <f>五年级等级</f>
        <v/>
      </c>
      <c r="W235" s="516" t="str">
        <f>五年级一分钟跳绳得分</f>
        <v/>
      </c>
      <c r="X235" s="517" t="str">
        <f>五年级等级</f>
        <v/>
      </c>
      <c r="Y235" s="515" t="str">
        <f>五年级仰卧起坐得分</f>
        <v/>
      </c>
      <c r="Z235" s="518" t="str">
        <f>五年级等级</f>
        <v/>
      </c>
      <c r="AA235" s="533" t="str">
        <f>五年级折返跑得分</f>
        <v/>
      </c>
      <c r="AB235" s="515" t="str">
        <f>五年级等级</f>
        <v/>
      </c>
      <c r="AC235" s="533" t="str">
        <f>五年级跳绳附加分</f>
        <v/>
      </c>
      <c r="AD235" s="534" t="str">
        <f>五年级标准分</f>
        <v/>
      </c>
      <c r="AE235" s="534" t="str">
        <f>五年级总分</f>
        <v/>
      </c>
      <c r="AF235" s="517" t="str">
        <f>五年级等级</f>
        <v/>
      </c>
      <c r="AM235" s="452" t="str">
        <f>折返时间</f>
        <v/>
      </c>
    </row>
    <row r="236" spans="1:39">
      <c r="A236" s="476">
        <v>504</v>
      </c>
      <c r="B236" s="477">
        <v>24</v>
      </c>
      <c r="C236" s="478"/>
      <c r="D236" s="471"/>
      <c r="E236" s="478"/>
      <c r="F236" s="473"/>
      <c r="G236" s="480"/>
      <c r="H236" s="475"/>
      <c r="I236" s="501"/>
      <c r="J236" s="502"/>
      <c r="K236" s="502"/>
      <c r="L236" s="503"/>
      <c r="M236" s="504"/>
      <c r="N236" s="505" t="str">
        <f>五年级BMI</f>
        <v/>
      </c>
      <c r="O236" s="499" t="str">
        <f>五年级BMI等级</f>
        <v/>
      </c>
      <c r="P236" s="500" t="str">
        <f>五年级BMI得分</f>
        <v/>
      </c>
      <c r="Q236" s="515" t="str">
        <f>五年级肺活量得分</f>
        <v/>
      </c>
      <c r="R236" s="512" t="str">
        <f>五年级等级</f>
        <v/>
      </c>
      <c r="S236" s="516" t="str">
        <f>五年级50米跑得分</f>
        <v/>
      </c>
      <c r="T236" s="517" t="str">
        <f>五年级等级</f>
        <v/>
      </c>
      <c r="U236" s="516" t="str">
        <f>五年级坐位体前屈得分</f>
        <v/>
      </c>
      <c r="V236" s="517" t="str">
        <f>五年级等级</f>
        <v/>
      </c>
      <c r="W236" s="516" t="str">
        <f>五年级一分钟跳绳得分</f>
        <v/>
      </c>
      <c r="X236" s="517" t="str">
        <f>五年级等级</f>
        <v/>
      </c>
      <c r="Y236" s="515" t="str">
        <f>五年级仰卧起坐得分</f>
        <v/>
      </c>
      <c r="Z236" s="518" t="str">
        <f>五年级等级</f>
        <v/>
      </c>
      <c r="AA236" s="533" t="str">
        <f>五年级折返跑得分</f>
        <v/>
      </c>
      <c r="AB236" s="515" t="str">
        <f>五年级等级</f>
        <v/>
      </c>
      <c r="AC236" s="533" t="str">
        <f>五年级跳绳附加分</f>
        <v/>
      </c>
      <c r="AD236" s="534" t="str">
        <f>五年级标准分</f>
        <v/>
      </c>
      <c r="AE236" s="534" t="str">
        <f>五年级总分</f>
        <v/>
      </c>
      <c r="AF236" s="517" t="str">
        <f>五年级等级</f>
        <v/>
      </c>
      <c r="AM236" s="452" t="str">
        <f>折返时间</f>
        <v/>
      </c>
    </row>
    <row r="237" spans="1:39">
      <c r="A237" s="476">
        <v>504</v>
      </c>
      <c r="B237" s="477">
        <v>25</v>
      </c>
      <c r="C237" s="478"/>
      <c r="D237" s="471"/>
      <c r="E237" s="478"/>
      <c r="F237" s="473"/>
      <c r="G237" s="480"/>
      <c r="H237" s="475"/>
      <c r="I237" s="501"/>
      <c r="J237" s="502"/>
      <c r="K237" s="502"/>
      <c r="L237" s="503"/>
      <c r="M237" s="504"/>
      <c r="N237" s="505" t="str">
        <f>五年级BMI</f>
        <v/>
      </c>
      <c r="O237" s="499" t="str">
        <f>五年级BMI等级</f>
        <v/>
      </c>
      <c r="P237" s="500" t="str">
        <f>五年级BMI得分</f>
        <v/>
      </c>
      <c r="Q237" s="515" t="str">
        <f>五年级肺活量得分</f>
        <v/>
      </c>
      <c r="R237" s="512" t="str">
        <f>五年级等级</f>
        <v/>
      </c>
      <c r="S237" s="516" t="str">
        <f>五年级50米跑得分</f>
        <v/>
      </c>
      <c r="T237" s="517" t="str">
        <f>五年级等级</f>
        <v/>
      </c>
      <c r="U237" s="516" t="str">
        <f>五年级坐位体前屈得分</f>
        <v/>
      </c>
      <c r="V237" s="517" t="str">
        <f>五年级等级</f>
        <v/>
      </c>
      <c r="W237" s="516" t="str">
        <f>五年级一分钟跳绳得分</f>
        <v/>
      </c>
      <c r="X237" s="517" t="str">
        <f>五年级等级</f>
        <v/>
      </c>
      <c r="Y237" s="515" t="str">
        <f>五年级仰卧起坐得分</f>
        <v/>
      </c>
      <c r="Z237" s="518" t="str">
        <f>五年级等级</f>
        <v/>
      </c>
      <c r="AA237" s="533" t="str">
        <f>五年级折返跑得分</f>
        <v/>
      </c>
      <c r="AB237" s="515" t="str">
        <f>五年级等级</f>
        <v/>
      </c>
      <c r="AC237" s="533" t="str">
        <f>五年级跳绳附加分</f>
        <v/>
      </c>
      <c r="AD237" s="534" t="str">
        <f>五年级标准分</f>
        <v/>
      </c>
      <c r="AE237" s="534" t="str">
        <f>五年级总分</f>
        <v/>
      </c>
      <c r="AF237" s="517" t="str">
        <f>五年级等级</f>
        <v/>
      </c>
      <c r="AM237" s="452" t="str">
        <f>折返时间</f>
        <v/>
      </c>
    </row>
    <row r="238" spans="1:39">
      <c r="A238" s="476">
        <v>504</v>
      </c>
      <c r="B238" s="477">
        <v>26</v>
      </c>
      <c r="C238" s="478"/>
      <c r="D238" s="471"/>
      <c r="E238" s="478"/>
      <c r="F238" s="473"/>
      <c r="G238" s="480"/>
      <c r="H238" s="475"/>
      <c r="I238" s="501"/>
      <c r="J238" s="502"/>
      <c r="K238" s="502"/>
      <c r="L238" s="503"/>
      <c r="M238" s="504"/>
      <c r="N238" s="505" t="str">
        <f>五年级BMI</f>
        <v/>
      </c>
      <c r="O238" s="499" t="str">
        <f>五年级BMI等级</f>
        <v/>
      </c>
      <c r="P238" s="500" t="str">
        <f>五年级BMI得分</f>
        <v/>
      </c>
      <c r="Q238" s="515" t="str">
        <f>五年级肺活量得分</f>
        <v/>
      </c>
      <c r="R238" s="512" t="str">
        <f>五年级等级</f>
        <v/>
      </c>
      <c r="S238" s="516" t="str">
        <f>五年级50米跑得分</f>
        <v/>
      </c>
      <c r="T238" s="517" t="str">
        <f>五年级等级</f>
        <v/>
      </c>
      <c r="U238" s="516" t="str">
        <f>五年级坐位体前屈得分</f>
        <v/>
      </c>
      <c r="V238" s="517" t="str">
        <f>五年级等级</f>
        <v/>
      </c>
      <c r="W238" s="516" t="str">
        <f>五年级一分钟跳绳得分</f>
        <v/>
      </c>
      <c r="X238" s="517" t="str">
        <f>五年级等级</f>
        <v/>
      </c>
      <c r="Y238" s="515" t="str">
        <f>五年级仰卧起坐得分</f>
        <v/>
      </c>
      <c r="Z238" s="518" t="str">
        <f>五年级等级</f>
        <v/>
      </c>
      <c r="AA238" s="533" t="str">
        <f>五年级折返跑得分</f>
        <v/>
      </c>
      <c r="AB238" s="515" t="str">
        <f>五年级等级</f>
        <v/>
      </c>
      <c r="AC238" s="533" t="str">
        <f>五年级跳绳附加分</f>
        <v/>
      </c>
      <c r="AD238" s="534" t="str">
        <f>五年级标准分</f>
        <v/>
      </c>
      <c r="AE238" s="534" t="str">
        <f>五年级总分</f>
        <v/>
      </c>
      <c r="AF238" s="517" t="str">
        <f>五年级等级</f>
        <v/>
      </c>
      <c r="AM238" s="452" t="str">
        <f>折返时间</f>
        <v/>
      </c>
    </row>
    <row r="239" spans="1:39">
      <c r="A239" s="476">
        <v>504</v>
      </c>
      <c r="B239" s="477">
        <v>27</v>
      </c>
      <c r="C239" s="478"/>
      <c r="D239" s="471"/>
      <c r="E239" s="478"/>
      <c r="F239" s="473"/>
      <c r="G239" s="480"/>
      <c r="H239" s="475"/>
      <c r="I239" s="501"/>
      <c r="J239" s="502"/>
      <c r="K239" s="502"/>
      <c r="L239" s="503"/>
      <c r="M239" s="504"/>
      <c r="N239" s="505" t="str">
        <f>五年级BMI</f>
        <v/>
      </c>
      <c r="O239" s="499" t="str">
        <f>五年级BMI等级</f>
        <v/>
      </c>
      <c r="P239" s="500" t="str">
        <f>五年级BMI得分</f>
        <v/>
      </c>
      <c r="Q239" s="515" t="str">
        <f>五年级肺活量得分</f>
        <v/>
      </c>
      <c r="R239" s="512" t="str">
        <f>五年级等级</f>
        <v/>
      </c>
      <c r="S239" s="516" t="str">
        <f>五年级50米跑得分</f>
        <v/>
      </c>
      <c r="T239" s="517" t="str">
        <f>五年级等级</f>
        <v/>
      </c>
      <c r="U239" s="516" t="str">
        <f>五年级坐位体前屈得分</f>
        <v/>
      </c>
      <c r="V239" s="517" t="str">
        <f>五年级等级</f>
        <v/>
      </c>
      <c r="W239" s="516" t="str">
        <f>五年级一分钟跳绳得分</f>
        <v/>
      </c>
      <c r="X239" s="517" t="str">
        <f>五年级等级</f>
        <v/>
      </c>
      <c r="Y239" s="515" t="str">
        <f>五年级仰卧起坐得分</f>
        <v/>
      </c>
      <c r="Z239" s="518" t="str">
        <f>五年级等级</f>
        <v/>
      </c>
      <c r="AA239" s="533" t="str">
        <f>五年级折返跑得分</f>
        <v/>
      </c>
      <c r="AB239" s="515" t="str">
        <f>五年级等级</f>
        <v/>
      </c>
      <c r="AC239" s="533" t="str">
        <f>五年级跳绳附加分</f>
        <v/>
      </c>
      <c r="AD239" s="534" t="str">
        <f>五年级标准分</f>
        <v/>
      </c>
      <c r="AE239" s="534" t="str">
        <f>五年级总分</f>
        <v/>
      </c>
      <c r="AF239" s="517" t="str">
        <f>五年级等级</f>
        <v/>
      </c>
      <c r="AM239" s="452" t="str">
        <f>折返时间</f>
        <v/>
      </c>
    </row>
    <row r="240" spans="1:39">
      <c r="A240" s="476">
        <v>504</v>
      </c>
      <c r="B240" s="477">
        <v>28</v>
      </c>
      <c r="C240" s="478"/>
      <c r="D240" s="471"/>
      <c r="E240" s="478"/>
      <c r="F240" s="473"/>
      <c r="G240" s="480"/>
      <c r="H240" s="475"/>
      <c r="I240" s="501"/>
      <c r="J240" s="502"/>
      <c r="K240" s="502"/>
      <c r="L240" s="503"/>
      <c r="M240" s="504"/>
      <c r="N240" s="505" t="str">
        <f>五年级BMI</f>
        <v/>
      </c>
      <c r="O240" s="499" t="str">
        <f>五年级BMI等级</f>
        <v/>
      </c>
      <c r="P240" s="500" t="str">
        <f>五年级BMI得分</f>
        <v/>
      </c>
      <c r="Q240" s="515" t="str">
        <f>五年级肺活量得分</f>
        <v/>
      </c>
      <c r="R240" s="512" t="str">
        <f>五年级等级</f>
        <v/>
      </c>
      <c r="S240" s="516" t="str">
        <f>五年级50米跑得分</f>
        <v/>
      </c>
      <c r="T240" s="517" t="str">
        <f>五年级等级</f>
        <v/>
      </c>
      <c r="U240" s="516" t="str">
        <f>五年级坐位体前屈得分</f>
        <v/>
      </c>
      <c r="V240" s="517" t="str">
        <f>五年级等级</f>
        <v/>
      </c>
      <c r="W240" s="516" t="str">
        <f>五年级一分钟跳绳得分</f>
        <v/>
      </c>
      <c r="X240" s="517" t="str">
        <f>五年级等级</f>
        <v/>
      </c>
      <c r="Y240" s="515" t="str">
        <f>五年级仰卧起坐得分</f>
        <v/>
      </c>
      <c r="Z240" s="518" t="str">
        <f>五年级等级</f>
        <v/>
      </c>
      <c r="AA240" s="533" t="str">
        <f>五年级折返跑得分</f>
        <v/>
      </c>
      <c r="AB240" s="515" t="str">
        <f>五年级等级</f>
        <v/>
      </c>
      <c r="AC240" s="533" t="str">
        <f>五年级跳绳附加分</f>
        <v/>
      </c>
      <c r="AD240" s="534" t="str">
        <f>五年级标准分</f>
        <v/>
      </c>
      <c r="AE240" s="534" t="str">
        <f>五年级总分</f>
        <v/>
      </c>
      <c r="AF240" s="517" t="str">
        <f>五年级等级</f>
        <v/>
      </c>
      <c r="AM240" s="452" t="str">
        <f>折返时间</f>
        <v/>
      </c>
    </row>
    <row r="241" spans="1:39">
      <c r="A241" s="476">
        <v>504</v>
      </c>
      <c r="B241" s="477">
        <v>29</v>
      </c>
      <c r="C241" s="478"/>
      <c r="D241" s="471"/>
      <c r="E241" s="478"/>
      <c r="F241" s="473"/>
      <c r="G241" s="480"/>
      <c r="H241" s="475"/>
      <c r="I241" s="501"/>
      <c r="J241" s="502"/>
      <c r="K241" s="502"/>
      <c r="L241" s="503"/>
      <c r="M241" s="504"/>
      <c r="N241" s="505" t="str">
        <f>五年级BMI</f>
        <v/>
      </c>
      <c r="O241" s="499" t="str">
        <f>五年级BMI等级</f>
        <v/>
      </c>
      <c r="P241" s="500" t="str">
        <f>五年级BMI得分</f>
        <v/>
      </c>
      <c r="Q241" s="515" t="str">
        <f>五年级肺活量得分</f>
        <v/>
      </c>
      <c r="R241" s="512" t="str">
        <f>五年级等级</f>
        <v/>
      </c>
      <c r="S241" s="516" t="str">
        <f>五年级50米跑得分</f>
        <v/>
      </c>
      <c r="T241" s="517" t="str">
        <f>五年级等级</f>
        <v/>
      </c>
      <c r="U241" s="516" t="str">
        <f>五年级坐位体前屈得分</f>
        <v/>
      </c>
      <c r="V241" s="517" t="str">
        <f>五年级等级</f>
        <v/>
      </c>
      <c r="W241" s="516" t="str">
        <f>五年级一分钟跳绳得分</f>
        <v/>
      </c>
      <c r="X241" s="517" t="str">
        <f>五年级等级</f>
        <v/>
      </c>
      <c r="Y241" s="515" t="str">
        <f>五年级仰卧起坐得分</f>
        <v/>
      </c>
      <c r="Z241" s="518" t="str">
        <f>五年级等级</f>
        <v/>
      </c>
      <c r="AA241" s="533" t="str">
        <f>五年级折返跑得分</f>
        <v/>
      </c>
      <c r="AB241" s="515" t="str">
        <f>五年级等级</f>
        <v/>
      </c>
      <c r="AC241" s="533" t="str">
        <f>五年级跳绳附加分</f>
        <v/>
      </c>
      <c r="AD241" s="534" t="str">
        <f>五年级标准分</f>
        <v/>
      </c>
      <c r="AE241" s="534" t="str">
        <f>五年级总分</f>
        <v/>
      </c>
      <c r="AF241" s="517" t="str">
        <f>五年级等级</f>
        <v/>
      </c>
      <c r="AM241" s="452" t="str">
        <f>折返时间</f>
        <v/>
      </c>
    </row>
    <row r="242" spans="1:39">
      <c r="A242" s="476">
        <v>504</v>
      </c>
      <c r="B242" s="477">
        <v>30</v>
      </c>
      <c r="C242" s="478"/>
      <c r="D242" s="471"/>
      <c r="E242" s="478"/>
      <c r="F242" s="473"/>
      <c r="G242" s="480"/>
      <c r="H242" s="475"/>
      <c r="I242" s="501"/>
      <c r="J242" s="502"/>
      <c r="K242" s="502"/>
      <c r="L242" s="503"/>
      <c r="M242" s="504"/>
      <c r="N242" s="505" t="str">
        <f>五年级BMI</f>
        <v/>
      </c>
      <c r="O242" s="499" t="str">
        <f>五年级BMI等级</f>
        <v/>
      </c>
      <c r="P242" s="500" t="str">
        <f>五年级BMI得分</f>
        <v/>
      </c>
      <c r="Q242" s="515" t="str">
        <f>五年级肺活量得分</f>
        <v/>
      </c>
      <c r="R242" s="512" t="str">
        <f>五年级等级</f>
        <v/>
      </c>
      <c r="S242" s="516" t="str">
        <f>五年级50米跑得分</f>
        <v/>
      </c>
      <c r="T242" s="517" t="str">
        <f>五年级等级</f>
        <v/>
      </c>
      <c r="U242" s="516" t="str">
        <f>五年级坐位体前屈得分</f>
        <v/>
      </c>
      <c r="V242" s="517" t="str">
        <f>五年级等级</f>
        <v/>
      </c>
      <c r="W242" s="516" t="str">
        <f>五年级一分钟跳绳得分</f>
        <v/>
      </c>
      <c r="X242" s="517" t="str">
        <f>五年级等级</f>
        <v/>
      </c>
      <c r="Y242" s="515" t="str">
        <f>五年级仰卧起坐得分</f>
        <v/>
      </c>
      <c r="Z242" s="518" t="str">
        <f>五年级等级</f>
        <v/>
      </c>
      <c r="AA242" s="533" t="str">
        <f>五年级折返跑得分</f>
        <v/>
      </c>
      <c r="AB242" s="515" t="str">
        <f>五年级等级</f>
        <v/>
      </c>
      <c r="AC242" s="533" t="str">
        <f>五年级跳绳附加分</f>
        <v/>
      </c>
      <c r="AD242" s="534" t="str">
        <f>五年级标准分</f>
        <v/>
      </c>
      <c r="AE242" s="534" t="str">
        <f>五年级总分</f>
        <v/>
      </c>
      <c r="AF242" s="517" t="str">
        <f>五年级等级</f>
        <v/>
      </c>
      <c r="AM242" s="452" t="str">
        <f>折返时间</f>
        <v/>
      </c>
    </row>
    <row r="243" spans="1:39">
      <c r="A243" s="476">
        <v>504</v>
      </c>
      <c r="B243" s="477">
        <v>31</v>
      </c>
      <c r="C243" s="478"/>
      <c r="D243" s="471"/>
      <c r="E243" s="478"/>
      <c r="F243" s="473"/>
      <c r="G243" s="480"/>
      <c r="H243" s="475"/>
      <c r="I243" s="501"/>
      <c r="J243" s="502"/>
      <c r="K243" s="502"/>
      <c r="L243" s="503"/>
      <c r="M243" s="504"/>
      <c r="N243" s="505" t="str">
        <f>五年级BMI</f>
        <v/>
      </c>
      <c r="O243" s="499" t="str">
        <f>五年级BMI等级</f>
        <v/>
      </c>
      <c r="P243" s="500" t="str">
        <f>五年级BMI得分</f>
        <v/>
      </c>
      <c r="Q243" s="515" t="str">
        <f>五年级肺活量得分</f>
        <v/>
      </c>
      <c r="R243" s="512" t="str">
        <f>五年级等级</f>
        <v/>
      </c>
      <c r="S243" s="516" t="str">
        <f>五年级50米跑得分</f>
        <v/>
      </c>
      <c r="T243" s="517" t="str">
        <f>五年级等级</f>
        <v/>
      </c>
      <c r="U243" s="516" t="str">
        <f>五年级坐位体前屈得分</f>
        <v/>
      </c>
      <c r="V243" s="517" t="str">
        <f>五年级等级</f>
        <v/>
      </c>
      <c r="W243" s="516" t="str">
        <f>五年级一分钟跳绳得分</f>
        <v/>
      </c>
      <c r="X243" s="517" t="str">
        <f>五年级等级</f>
        <v/>
      </c>
      <c r="Y243" s="515" t="str">
        <f>五年级仰卧起坐得分</f>
        <v/>
      </c>
      <c r="Z243" s="518" t="str">
        <f>五年级等级</f>
        <v/>
      </c>
      <c r="AA243" s="533" t="str">
        <f>五年级折返跑得分</f>
        <v/>
      </c>
      <c r="AB243" s="515" t="str">
        <f>五年级等级</f>
        <v/>
      </c>
      <c r="AC243" s="533" t="str">
        <f>五年级跳绳附加分</f>
        <v/>
      </c>
      <c r="AD243" s="534" t="str">
        <f>五年级标准分</f>
        <v/>
      </c>
      <c r="AE243" s="534" t="str">
        <f>五年级总分</f>
        <v/>
      </c>
      <c r="AF243" s="517" t="str">
        <f>五年级等级</f>
        <v/>
      </c>
      <c r="AM243" s="452" t="str">
        <f>折返时间</f>
        <v/>
      </c>
    </row>
    <row r="244" spans="1:39">
      <c r="A244" s="476">
        <v>504</v>
      </c>
      <c r="B244" s="477">
        <v>32</v>
      </c>
      <c r="C244" s="478"/>
      <c r="D244" s="471"/>
      <c r="E244" s="478"/>
      <c r="F244" s="473"/>
      <c r="G244" s="480"/>
      <c r="H244" s="475"/>
      <c r="I244" s="501"/>
      <c r="J244" s="502"/>
      <c r="K244" s="502"/>
      <c r="L244" s="503"/>
      <c r="M244" s="504"/>
      <c r="N244" s="505" t="str">
        <f>五年级BMI</f>
        <v/>
      </c>
      <c r="O244" s="499" t="str">
        <f>五年级BMI等级</f>
        <v/>
      </c>
      <c r="P244" s="500" t="str">
        <f>五年级BMI得分</f>
        <v/>
      </c>
      <c r="Q244" s="515" t="str">
        <f>五年级肺活量得分</f>
        <v/>
      </c>
      <c r="R244" s="512" t="str">
        <f>五年级等级</f>
        <v/>
      </c>
      <c r="S244" s="516" t="str">
        <f>五年级50米跑得分</f>
        <v/>
      </c>
      <c r="T244" s="517" t="str">
        <f>五年级等级</f>
        <v/>
      </c>
      <c r="U244" s="516" t="str">
        <f>五年级坐位体前屈得分</f>
        <v/>
      </c>
      <c r="V244" s="517" t="str">
        <f>五年级等级</f>
        <v/>
      </c>
      <c r="W244" s="516" t="str">
        <f>五年级一分钟跳绳得分</f>
        <v/>
      </c>
      <c r="X244" s="517" t="str">
        <f>五年级等级</f>
        <v/>
      </c>
      <c r="Y244" s="515" t="str">
        <f>五年级仰卧起坐得分</f>
        <v/>
      </c>
      <c r="Z244" s="518" t="str">
        <f>五年级等级</f>
        <v/>
      </c>
      <c r="AA244" s="533" t="str">
        <f>五年级折返跑得分</f>
        <v/>
      </c>
      <c r="AB244" s="515" t="str">
        <f>五年级等级</f>
        <v/>
      </c>
      <c r="AC244" s="533" t="str">
        <f>五年级跳绳附加分</f>
        <v/>
      </c>
      <c r="AD244" s="534" t="str">
        <f>五年级标准分</f>
        <v/>
      </c>
      <c r="AE244" s="534" t="str">
        <f>五年级总分</f>
        <v/>
      </c>
      <c r="AF244" s="517" t="str">
        <f>五年级等级</f>
        <v/>
      </c>
      <c r="AM244" s="452" t="str">
        <f>折返时间</f>
        <v/>
      </c>
    </row>
    <row r="245" spans="1:39">
      <c r="A245" s="476">
        <v>504</v>
      </c>
      <c r="B245" s="477">
        <v>33</v>
      </c>
      <c r="C245" s="478"/>
      <c r="D245" s="471"/>
      <c r="E245" s="478"/>
      <c r="F245" s="473"/>
      <c r="G245" s="480"/>
      <c r="H245" s="475"/>
      <c r="I245" s="501"/>
      <c r="J245" s="502"/>
      <c r="K245" s="502"/>
      <c r="L245" s="503"/>
      <c r="M245" s="504"/>
      <c r="N245" s="505" t="str">
        <f>五年级BMI</f>
        <v/>
      </c>
      <c r="O245" s="499" t="str">
        <f>五年级BMI等级</f>
        <v/>
      </c>
      <c r="P245" s="500" t="str">
        <f>五年级BMI得分</f>
        <v/>
      </c>
      <c r="Q245" s="515" t="str">
        <f>五年级肺活量得分</f>
        <v/>
      </c>
      <c r="R245" s="512" t="str">
        <f>五年级等级</f>
        <v/>
      </c>
      <c r="S245" s="516" t="str">
        <f>五年级50米跑得分</f>
        <v/>
      </c>
      <c r="T245" s="517" t="str">
        <f>五年级等级</f>
        <v/>
      </c>
      <c r="U245" s="516" t="str">
        <f>五年级坐位体前屈得分</f>
        <v/>
      </c>
      <c r="V245" s="517" t="str">
        <f>五年级等级</f>
        <v/>
      </c>
      <c r="W245" s="516" t="str">
        <f>五年级一分钟跳绳得分</f>
        <v/>
      </c>
      <c r="X245" s="517" t="str">
        <f>五年级等级</f>
        <v/>
      </c>
      <c r="Y245" s="515" t="str">
        <f>五年级仰卧起坐得分</f>
        <v/>
      </c>
      <c r="Z245" s="518" t="str">
        <f>五年级等级</f>
        <v/>
      </c>
      <c r="AA245" s="533" t="str">
        <f>五年级折返跑得分</f>
        <v/>
      </c>
      <c r="AB245" s="515" t="str">
        <f>五年级等级</f>
        <v/>
      </c>
      <c r="AC245" s="533" t="str">
        <f>五年级跳绳附加分</f>
        <v/>
      </c>
      <c r="AD245" s="534" t="str">
        <f>五年级标准分</f>
        <v/>
      </c>
      <c r="AE245" s="534" t="str">
        <f>五年级总分</f>
        <v/>
      </c>
      <c r="AF245" s="517" t="str">
        <f>五年级等级</f>
        <v/>
      </c>
      <c r="AM245" s="452" t="str">
        <f>折返时间</f>
        <v/>
      </c>
    </row>
    <row r="246" spans="1:39">
      <c r="A246" s="476">
        <v>504</v>
      </c>
      <c r="B246" s="477">
        <v>34</v>
      </c>
      <c r="C246" s="478"/>
      <c r="D246" s="471"/>
      <c r="E246" s="478"/>
      <c r="F246" s="473"/>
      <c r="G246" s="480"/>
      <c r="H246" s="475"/>
      <c r="I246" s="501"/>
      <c r="J246" s="502"/>
      <c r="K246" s="502"/>
      <c r="L246" s="503"/>
      <c r="M246" s="504"/>
      <c r="N246" s="505" t="str">
        <f>五年级BMI</f>
        <v/>
      </c>
      <c r="O246" s="499" t="str">
        <f>五年级BMI等级</f>
        <v/>
      </c>
      <c r="P246" s="500" t="str">
        <f>五年级BMI得分</f>
        <v/>
      </c>
      <c r="Q246" s="515" t="str">
        <f>五年级肺活量得分</f>
        <v/>
      </c>
      <c r="R246" s="512" t="str">
        <f>五年级等级</f>
        <v/>
      </c>
      <c r="S246" s="516" t="str">
        <f>五年级50米跑得分</f>
        <v/>
      </c>
      <c r="T246" s="517" t="str">
        <f>五年级等级</f>
        <v/>
      </c>
      <c r="U246" s="516" t="str">
        <f>五年级坐位体前屈得分</f>
        <v/>
      </c>
      <c r="V246" s="517" t="str">
        <f>五年级等级</f>
        <v/>
      </c>
      <c r="W246" s="516" t="str">
        <f>五年级一分钟跳绳得分</f>
        <v/>
      </c>
      <c r="X246" s="517" t="str">
        <f>五年级等级</f>
        <v/>
      </c>
      <c r="Y246" s="515" t="str">
        <f>五年级仰卧起坐得分</f>
        <v/>
      </c>
      <c r="Z246" s="518" t="str">
        <f>五年级等级</f>
        <v/>
      </c>
      <c r="AA246" s="533" t="str">
        <f>五年级折返跑得分</f>
        <v/>
      </c>
      <c r="AB246" s="515" t="str">
        <f>五年级等级</f>
        <v/>
      </c>
      <c r="AC246" s="533" t="str">
        <f>五年级跳绳附加分</f>
        <v/>
      </c>
      <c r="AD246" s="534" t="str">
        <f>五年级标准分</f>
        <v/>
      </c>
      <c r="AE246" s="534" t="str">
        <f>五年级总分</f>
        <v/>
      </c>
      <c r="AF246" s="517" t="str">
        <f>五年级等级</f>
        <v/>
      </c>
      <c r="AM246" s="452" t="str">
        <f>折返时间</f>
        <v/>
      </c>
    </row>
    <row r="247" spans="1:39">
      <c r="A247" s="476">
        <v>504</v>
      </c>
      <c r="B247" s="477">
        <v>35</v>
      </c>
      <c r="C247" s="478"/>
      <c r="D247" s="471"/>
      <c r="E247" s="478"/>
      <c r="F247" s="473"/>
      <c r="G247" s="480"/>
      <c r="H247" s="475"/>
      <c r="I247" s="501"/>
      <c r="J247" s="502"/>
      <c r="K247" s="502"/>
      <c r="L247" s="503"/>
      <c r="M247" s="504"/>
      <c r="N247" s="505" t="str">
        <f>五年级BMI</f>
        <v/>
      </c>
      <c r="O247" s="499" t="str">
        <f>五年级BMI等级</f>
        <v/>
      </c>
      <c r="P247" s="500" t="str">
        <f>五年级BMI得分</f>
        <v/>
      </c>
      <c r="Q247" s="515" t="str">
        <f>五年级肺活量得分</f>
        <v/>
      </c>
      <c r="R247" s="512" t="str">
        <f>五年级等级</f>
        <v/>
      </c>
      <c r="S247" s="516" t="str">
        <f>五年级50米跑得分</f>
        <v/>
      </c>
      <c r="T247" s="517" t="str">
        <f>五年级等级</f>
        <v/>
      </c>
      <c r="U247" s="516" t="str">
        <f>五年级坐位体前屈得分</f>
        <v/>
      </c>
      <c r="V247" s="517" t="str">
        <f>五年级等级</f>
        <v/>
      </c>
      <c r="W247" s="516" t="str">
        <f>五年级一分钟跳绳得分</f>
        <v/>
      </c>
      <c r="X247" s="517" t="str">
        <f>五年级等级</f>
        <v/>
      </c>
      <c r="Y247" s="515" t="str">
        <f>五年级仰卧起坐得分</f>
        <v/>
      </c>
      <c r="Z247" s="518" t="str">
        <f>五年级等级</f>
        <v/>
      </c>
      <c r="AA247" s="533" t="str">
        <f>五年级折返跑得分</f>
        <v/>
      </c>
      <c r="AB247" s="515" t="str">
        <f>五年级等级</f>
        <v/>
      </c>
      <c r="AC247" s="533" t="str">
        <f>五年级跳绳附加分</f>
        <v/>
      </c>
      <c r="AD247" s="534" t="str">
        <f>五年级标准分</f>
        <v/>
      </c>
      <c r="AE247" s="534" t="str">
        <f>五年级总分</f>
        <v/>
      </c>
      <c r="AF247" s="517" t="str">
        <f>五年级等级</f>
        <v/>
      </c>
      <c r="AM247" s="452" t="str">
        <f>折返时间</f>
        <v/>
      </c>
    </row>
    <row r="248" spans="1:39">
      <c r="A248" s="476">
        <v>504</v>
      </c>
      <c r="B248" s="477">
        <v>36</v>
      </c>
      <c r="C248" s="478"/>
      <c r="D248" s="471"/>
      <c r="E248" s="472"/>
      <c r="F248" s="473"/>
      <c r="G248" s="480"/>
      <c r="H248" s="475"/>
      <c r="I248" s="501"/>
      <c r="J248" s="502"/>
      <c r="K248" s="495"/>
      <c r="L248" s="503"/>
      <c r="M248" s="504"/>
      <c r="N248" s="505" t="str">
        <f>五年级BMI</f>
        <v/>
      </c>
      <c r="O248" s="499" t="str">
        <f>五年级BMI等级</f>
        <v/>
      </c>
      <c r="P248" s="500" t="str">
        <f>五年级BMI得分</f>
        <v/>
      </c>
      <c r="Q248" s="515" t="str">
        <f>五年级肺活量得分</f>
        <v/>
      </c>
      <c r="R248" s="512" t="str">
        <f>五年级等级</f>
        <v/>
      </c>
      <c r="S248" s="516" t="str">
        <f>五年级50米跑得分</f>
        <v/>
      </c>
      <c r="T248" s="517" t="str">
        <f>五年级等级</f>
        <v/>
      </c>
      <c r="U248" s="516" t="str">
        <f>五年级坐位体前屈得分</f>
        <v/>
      </c>
      <c r="V248" s="517" t="str">
        <f>五年级等级</f>
        <v/>
      </c>
      <c r="W248" s="516" t="str">
        <f>五年级一分钟跳绳得分</f>
        <v/>
      </c>
      <c r="X248" s="517" t="str">
        <f>五年级等级</f>
        <v/>
      </c>
      <c r="Y248" s="515" t="str">
        <f>五年级仰卧起坐得分</f>
        <v/>
      </c>
      <c r="Z248" s="518" t="str">
        <f>五年级等级</f>
        <v/>
      </c>
      <c r="AA248" s="533" t="str">
        <f>五年级折返跑得分</f>
        <v/>
      </c>
      <c r="AB248" s="515" t="str">
        <f>五年级等级</f>
        <v/>
      </c>
      <c r="AC248" s="533" t="str">
        <f>五年级跳绳附加分</f>
        <v/>
      </c>
      <c r="AD248" s="534" t="str">
        <f>五年级标准分</f>
        <v/>
      </c>
      <c r="AE248" s="534" t="str">
        <f>五年级总分</f>
        <v/>
      </c>
      <c r="AF248" s="517" t="str">
        <f>五年级等级</f>
        <v/>
      </c>
      <c r="AM248" s="452" t="str">
        <f>折返时间</f>
        <v/>
      </c>
    </row>
    <row r="249" spans="1:39">
      <c r="A249" s="476">
        <v>504</v>
      </c>
      <c r="B249" s="477">
        <v>37</v>
      </c>
      <c r="C249" s="470"/>
      <c r="D249" s="471"/>
      <c r="E249" s="472"/>
      <c r="F249" s="473"/>
      <c r="G249" s="480"/>
      <c r="H249" s="475"/>
      <c r="I249" s="494"/>
      <c r="J249" s="495"/>
      <c r="K249" s="495"/>
      <c r="L249" s="503"/>
      <c r="M249" s="504"/>
      <c r="N249" s="505" t="str">
        <f>五年级BMI</f>
        <v/>
      </c>
      <c r="O249" s="499" t="str">
        <f>五年级BMI等级</f>
        <v/>
      </c>
      <c r="P249" s="500" t="str">
        <f>五年级BMI得分</f>
        <v/>
      </c>
      <c r="Q249" s="515" t="str">
        <f>五年级肺活量得分</f>
        <v/>
      </c>
      <c r="R249" s="512" t="str">
        <f>五年级等级</f>
        <v/>
      </c>
      <c r="S249" s="516" t="str">
        <f>五年级50米跑得分</f>
        <v/>
      </c>
      <c r="T249" s="517" t="str">
        <f>五年级等级</f>
        <v/>
      </c>
      <c r="U249" s="516" t="str">
        <f>五年级坐位体前屈得分</f>
        <v/>
      </c>
      <c r="V249" s="517" t="str">
        <f>五年级等级</f>
        <v/>
      </c>
      <c r="W249" s="516" t="str">
        <f>五年级一分钟跳绳得分</f>
        <v/>
      </c>
      <c r="X249" s="517" t="str">
        <f>五年级等级</f>
        <v/>
      </c>
      <c r="Y249" s="515" t="str">
        <f>五年级仰卧起坐得分</f>
        <v/>
      </c>
      <c r="Z249" s="518" t="str">
        <f>五年级等级</f>
        <v/>
      </c>
      <c r="AA249" s="533" t="str">
        <f>五年级折返跑得分</f>
        <v/>
      </c>
      <c r="AB249" s="515" t="str">
        <f>五年级等级</f>
        <v/>
      </c>
      <c r="AC249" s="533" t="str">
        <f>五年级跳绳附加分</f>
        <v/>
      </c>
      <c r="AD249" s="534" t="str">
        <f>五年级标准分</f>
        <v/>
      </c>
      <c r="AE249" s="534" t="str">
        <f>五年级总分</f>
        <v/>
      </c>
      <c r="AF249" s="517" t="str">
        <f>五年级等级</f>
        <v/>
      </c>
      <c r="AM249" s="452" t="str">
        <f>折返时间</f>
        <v/>
      </c>
    </row>
    <row r="250" spans="1:39">
      <c r="A250" s="476">
        <v>504</v>
      </c>
      <c r="B250" s="477">
        <v>38</v>
      </c>
      <c r="C250" s="478"/>
      <c r="D250" s="471"/>
      <c r="E250" s="472"/>
      <c r="F250" s="473"/>
      <c r="G250" s="480"/>
      <c r="H250" s="475"/>
      <c r="I250" s="501"/>
      <c r="J250" s="502"/>
      <c r="K250" s="495"/>
      <c r="L250" s="503"/>
      <c r="M250" s="504"/>
      <c r="N250" s="505" t="str">
        <f>五年级BMI</f>
        <v/>
      </c>
      <c r="O250" s="499" t="str">
        <f>五年级BMI等级</f>
        <v/>
      </c>
      <c r="P250" s="500" t="str">
        <f>五年级BMI得分</f>
        <v/>
      </c>
      <c r="Q250" s="515" t="str">
        <f>五年级肺活量得分</f>
        <v/>
      </c>
      <c r="R250" s="512" t="str">
        <f>五年级等级</f>
        <v/>
      </c>
      <c r="S250" s="516" t="str">
        <f>五年级50米跑得分</f>
        <v/>
      </c>
      <c r="T250" s="517" t="str">
        <f>五年级等级</f>
        <v/>
      </c>
      <c r="U250" s="516" t="str">
        <f>五年级坐位体前屈得分</f>
        <v/>
      </c>
      <c r="V250" s="517" t="str">
        <f>五年级等级</f>
        <v/>
      </c>
      <c r="W250" s="516" t="str">
        <f>五年级一分钟跳绳得分</f>
        <v/>
      </c>
      <c r="X250" s="517" t="str">
        <f>五年级等级</f>
        <v/>
      </c>
      <c r="Y250" s="515" t="str">
        <f>五年级仰卧起坐得分</f>
        <v/>
      </c>
      <c r="Z250" s="518" t="str">
        <f>五年级等级</f>
        <v/>
      </c>
      <c r="AA250" s="533" t="str">
        <f>五年级折返跑得分</f>
        <v/>
      </c>
      <c r="AB250" s="515" t="str">
        <f>五年级等级</f>
        <v/>
      </c>
      <c r="AC250" s="533" t="str">
        <f>五年级跳绳附加分</f>
        <v/>
      </c>
      <c r="AD250" s="534" t="str">
        <f>五年级标准分</f>
        <v/>
      </c>
      <c r="AE250" s="534" t="str">
        <f>五年级总分</f>
        <v/>
      </c>
      <c r="AF250" s="517" t="str">
        <f>五年级等级</f>
        <v/>
      </c>
      <c r="AM250" s="452" t="str">
        <f>折返时间</f>
        <v/>
      </c>
    </row>
    <row r="251" spans="1:39">
      <c r="A251" s="476">
        <v>504</v>
      </c>
      <c r="B251" s="477">
        <v>39</v>
      </c>
      <c r="C251" s="478"/>
      <c r="D251" s="471"/>
      <c r="E251" s="472"/>
      <c r="F251" s="473"/>
      <c r="G251" s="480"/>
      <c r="H251" s="475"/>
      <c r="I251" s="501"/>
      <c r="J251" s="502"/>
      <c r="K251" s="495"/>
      <c r="L251" s="503"/>
      <c r="M251" s="504"/>
      <c r="N251" s="505" t="str">
        <f>五年级BMI</f>
        <v/>
      </c>
      <c r="O251" s="499" t="str">
        <f>五年级BMI等级</f>
        <v/>
      </c>
      <c r="P251" s="500" t="str">
        <f>五年级BMI得分</f>
        <v/>
      </c>
      <c r="Q251" s="515" t="str">
        <f>五年级肺活量得分</f>
        <v/>
      </c>
      <c r="R251" s="512" t="str">
        <f>五年级等级</f>
        <v/>
      </c>
      <c r="S251" s="516" t="str">
        <f>五年级50米跑得分</f>
        <v/>
      </c>
      <c r="T251" s="517" t="str">
        <f>五年级等级</f>
        <v/>
      </c>
      <c r="U251" s="516" t="str">
        <f>五年级坐位体前屈得分</f>
        <v/>
      </c>
      <c r="V251" s="517" t="str">
        <f>五年级等级</f>
        <v/>
      </c>
      <c r="W251" s="516" t="str">
        <f>五年级一分钟跳绳得分</f>
        <v/>
      </c>
      <c r="X251" s="517" t="str">
        <f>五年级等级</f>
        <v/>
      </c>
      <c r="Y251" s="515" t="str">
        <f>五年级仰卧起坐得分</f>
        <v/>
      </c>
      <c r="Z251" s="518" t="str">
        <f>五年级等级</f>
        <v/>
      </c>
      <c r="AA251" s="533" t="str">
        <f>五年级折返跑得分</f>
        <v/>
      </c>
      <c r="AB251" s="515" t="str">
        <f>五年级等级</f>
        <v/>
      </c>
      <c r="AC251" s="533" t="str">
        <f>五年级跳绳附加分</f>
        <v/>
      </c>
      <c r="AD251" s="534" t="str">
        <f>五年级标准分</f>
        <v/>
      </c>
      <c r="AE251" s="534" t="str">
        <f>五年级总分</f>
        <v/>
      </c>
      <c r="AF251" s="517" t="str">
        <f>五年级等级</f>
        <v/>
      </c>
      <c r="AM251" s="452" t="str">
        <f>折返时间</f>
        <v/>
      </c>
    </row>
    <row r="252" spans="1:39">
      <c r="A252" s="476">
        <v>504</v>
      </c>
      <c r="B252" s="477">
        <v>40</v>
      </c>
      <c r="C252" s="478"/>
      <c r="D252" s="471"/>
      <c r="E252" s="472"/>
      <c r="F252" s="473"/>
      <c r="G252" s="474"/>
      <c r="H252" s="475"/>
      <c r="I252" s="501"/>
      <c r="J252" s="502"/>
      <c r="K252" s="495"/>
      <c r="L252" s="503"/>
      <c r="M252" s="504"/>
      <c r="N252" s="505" t="str">
        <f>五年级BMI</f>
        <v/>
      </c>
      <c r="O252" s="499" t="str">
        <f>五年级BMI等级</f>
        <v/>
      </c>
      <c r="P252" s="500" t="str">
        <f>五年级BMI得分</f>
        <v/>
      </c>
      <c r="Q252" s="515" t="str">
        <f>五年级肺活量得分</f>
        <v/>
      </c>
      <c r="R252" s="512" t="str">
        <f>五年级等级</f>
        <v/>
      </c>
      <c r="S252" s="516" t="str">
        <f>五年级50米跑得分</f>
        <v/>
      </c>
      <c r="T252" s="517" t="str">
        <f>五年级等级</f>
        <v/>
      </c>
      <c r="U252" s="516" t="str">
        <f>五年级坐位体前屈得分</f>
        <v/>
      </c>
      <c r="V252" s="517" t="str">
        <f>五年级等级</f>
        <v/>
      </c>
      <c r="W252" s="516" t="str">
        <f>五年级一分钟跳绳得分</f>
        <v/>
      </c>
      <c r="X252" s="517" t="str">
        <f>五年级等级</f>
        <v/>
      </c>
      <c r="Y252" s="515" t="str">
        <f>五年级仰卧起坐得分</f>
        <v/>
      </c>
      <c r="Z252" s="518" t="str">
        <f>五年级等级</f>
        <v/>
      </c>
      <c r="AA252" s="533" t="str">
        <f>五年级折返跑得分</f>
        <v/>
      </c>
      <c r="AB252" s="515" t="str">
        <f>五年级等级</f>
        <v/>
      </c>
      <c r="AC252" s="533" t="str">
        <f>五年级跳绳附加分</f>
        <v/>
      </c>
      <c r="AD252" s="534" t="str">
        <f>五年级标准分</f>
        <v/>
      </c>
      <c r="AE252" s="534" t="str">
        <f>五年级总分</f>
        <v/>
      </c>
      <c r="AF252" s="517" t="str">
        <f>五年级等级</f>
        <v/>
      </c>
      <c r="AM252" s="452" t="str">
        <f>折返时间</f>
        <v/>
      </c>
    </row>
    <row r="253" spans="1:39">
      <c r="A253" s="476">
        <v>504</v>
      </c>
      <c r="B253" s="477">
        <v>41</v>
      </c>
      <c r="C253" s="478"/>
      <c r="D253" s="471"/>
      <c r="E253" s="472"/>
      <c r="F253" s="473"/>
      <c r="G253" s="474"/>
      <c r="H253" s="475"/>
      <c r="I253" s="501"/>
      <c r="J253" s="502"/>
      <c r="K253" s="495"/>
      <c r="L253" s="503"/>
      <c r="M253" s="504"/>
      <c r="N253" s="505" t="str">
        <f>五年级BMI</f>
        <v/>
      </c>
      <c r="O253" s="499" t="str">
        <f>五年级BMI等级</f>
        <v/>
      </c>
      <c r="P253" s="500" t="str">
        <f>五年级BMI得分</f>
        <v/>
      </c>
      <c r="Q253" s="515" t="str">
        <f>五年级肺活量得分</f>
        <v/>
      </c>
      <c r="R253" s="512" t="str">
        <f>五年级等级</f>
        <v/>
      </c>
      <c r="S253" s="516" t="str">
        <f>五年级50米跑得分</f>
        <v/>
      </c>
      <c r="T253" s="517" t="str">
        <f>五年级等级</f>
        <v/>
      </c>
      <c r="U253" s="516" t="str">
        <f>五年级坐位体前屈得分</f>
        <v/>
      </c>
      <c r="V253" s="517" t="str">
        <f>五年级等级</f>
        <v/>
      </c>
      <c r="W253" s="516" t="str">
        <f>五年级一分钟跳绳得分</f>
        <v/>
      </c>
      <c r="X253" s="517" t="str">
        <f>五年级等级</f>
        <v/>
      </c>
      <c r="Y253" s="515" t="str">
        <f>五年级仰卧起坐得分</f>
        <v/>
      </c>
      <c r="Z253" s="518" t="str">
        <f>五年级等级</f>
        <v/>
      </c>
      <c r="AA253" s="533" t="str">
        <f>五年级折返跑得分</f>
        <v/>
      </c>
      <c r="AB253" s="515" t="str">
        <f>五年级等级</f>
        <v/>
      </c>
      <c r="AC253" s="533" t="str">
        <f>五年级跳绳附加分</f>
        <v/>
      </c>
      <c r="AD253" s="534" t="str">
        <f>五年级标准分</f>
        <v/>
      </c>
      <c r="AE253" s="534" t="str">
        <f>五年级总分</f>
        <v/>
      </c>
      <c r="AF253" s="517" t="str">
        <f>五年级等级</f>
        <v/>
      </c>
      <c r="AM253" s="452" t="str">
        <f>折返时间</f>
        <v/>
      </c>
    </row>
    <row r="254" spans="1:39">
      <c r="A254" s="476">
        <v>504</v>
      </c>
      <c r="B254" s="477">
        <v>42</v>
      </c>
      <c r="C254" s="478"/>
      <c r="D254" s="471"/>
      <c r="E254" s="472"/>
      <c r="F254" s="473"/>
      <c r="G254" s="480"/>
      <c r="H254" s="475"/>
      <c r="I254" s="501"/>
      <c r="J254" s="502"/>
      <c r="K254" s="495"/>
      <c r="L254" s="503"/>
      <c r="M254" s="504"/>
      <c r="N254" s="505" t="str">
        <f>五年级BMI</f>
        <v/>
      </c>
      <c r="O254" s="499" t="str">
        <f>五年级BMI等级</f>
        <v/>
      </c>
      <c r="P254" s="500" t="str">
        <f>五年级BMI得分</f>
        <v/>
      </c>
      <c r="Q254" s="515" t="str">
        <f>五年级肺活量得分</f>
        <v/>
      </c>
      <c r="R254" s="512" t="str">
        <f>五年级等级</f>
        <v/>
      </c>
      <c r="S254" s="516" t="str">
        <f>五年级50米跑得分</f>
        <v/>
      </c>
      <c r="T254" s="517" t="str">
        <f>五年级等级</f>
        <v/>
      </c>
      <c r="U254" s="516" t="str">
        <f>五年级坐位体前屈得分</f>
        <v/>
      </c>
      <c r="V254" s="517" t="str">
        <f>五年级等级</f>
        <v/>
      </c>
      <c r="W254" s="516" t="str">
        <f>五年级一分钟跳绳得分</f>
        <v/>
      </c>
      <c r="X254" s="517" t="str">
        <f>五年级等级</f>
        <v/>
      </c>
      <c r="Y254" s="515" t="str">
        <f>五年级仰卧起坐得分</f>
        <v/>
      </c>
      <c r="Z254" s="518" t="str">
        <f>五年级等级</f>
        <v/>
      </c>
      <c r="AA254" s="533" t="str">
        <f>五年级折返跑得分</f>
        <v/>
      </c>
      <c r="AB254" s="515" t="str">
        <f>五年级等级</f>
        <v/>
      </c>
      <c r="AC254" s="533" t="str">
        <f>五年级跳绳附加分</f>
        <v/>
      </c>
      <c r="AD254" s="534" t="str">
        <f>五年级标准分</f>
        <v/>
      </c>
      <c r="AE254" s="534" t="str">
        <f>五年级总分</f>
        <v/>
      </c>
      <c r="AF254" s="517" t="str">
        <f>五年级等级</f>
        <v/>
      </c>
      <c r="AM254" s="452" t="str">
        <f>折返时间</f>
        <v/>
      </c>
    </row>
    <row r="255" spans="1:39">
      <c r="A255" s="476">
        <v>504</v>
      </c>
      <c r="B255" s="477">
        <v>43</v>
      </c>
      <c r="C255" s="478"/>
      <c r="D255" s="471"/>
      <c r="E255" s="472"/>
      <c r="F255" s="473"/>
      <c r="G255" s="480"/>
      <c r="H255" s="475"/>
      <c r="I255" s="501"/>
      <c r="J255" s="502"/>
      <c r="K255" s="495"/>
      <c r="L255" s="503"/>
      <c r="M255" s="504"/>
      <c r="N255" s="505" t="str">
        <f>五年级BMI</f>
        <v/>
      </c>
      <c r="O255" s="499" t="str">
        <f>五年级BMI等级</f>
        <v/>
      </c>
      <c r="P255" s="500" t="str">
        <f>五年级BMI得分</f>
        <v/>
      </c>
      <c r="Q255" s="515" t="str">
        <f>五年级肺活量得分</f>
        <v/>
      </c>
      <c r="R255" s="512" t="str">
        <f>五年级等级</f>
        <v/>
      </c>
      <c r="S255" s="516" t="str">
        <f>五年级50米跑得分</f>
        <v/>
      </c>
      <c r="T255" s="517" t="str">
        <f>五年级等级</f>
        <v/>
      </c>
      <c r="U255" s="516" t="str">
        <f>五年级坐位体前屈得分</f>
        <v/>
      </c>
      <c r="V255" s="517" t="str">
        <f>五年级等级</f>
        <v/>
      </c>
      <c r="W255" s="516" t="str">
        <f>五年级一分钟跳绳得分</f>
        <v/>
      </c>
      <c r="X255" s="517" t="str">
        <f>五年级等级</f>
        <v/>
      </c>
      <c r="Y255" s="515" t="str">
        <f>五年级仰卧起坐得分</f>
        <v/>
      </c>
      <c r="Z255" s="518" t="str">
        <f>五年级等级</f>
        <v/>
      </c>
      <c r="AA255" s="533" t="str">
        <f>五年级折返跑得分</f>
        <v/>
      </c>
      <c r="AB255" s="515" t="str">
        <f>五年级等级</f>
        <v/>
      </c>
      <c r="AC255" s="533" t="str">
        <f>五年级跳绳附加分</f>
        <v/>
      </c>
      <c r="AD255" s="534" t="str">
        <f>五年级标准分</f>
        <v/>
      </c>
      <c r="AE255" s="534" t="str">
        <f>五年级总分</f>
        <v/>
      </c>
      <c r="AF255" s="517" t="str">
        <f>五年级等级</f>
        <v/>
      </c>
      <c r="AM255" s="452" t="str">
        <f>折返时间</f>
        <v/>
      </c>
    </row>
    <row r="256" spans="1:39">
      <c r="A256" s="476">
        <v>504</v>
      </c>
      <c r="B256" s="477">
        <v>44</v>
      </c>
      <c r="C256" s="478"/>
      <c r="D256" s="471"/>
      <c r="E256" s="472"/>
      <c r="F256" s="473"/>
      <c r="G256" s="480"/>
      <c r="H256" s="475"/>
      <c r="I256" s="501"/>
      <c r="J256" s="502"/>
      <c r="K256" s="495"/>
      <c r="L256" s="503"/>
      <c r="M256" s="504"/>
      <c r="N256" s="505" t="str">
        <f>五年级BMI</f>
        <v/>
      </c>
      <c r="O256" s="499" t="str">
        <f>五年级BMI等级</f>
        <v/>
      </c>
      <c r="P256" s="500" t="str">
        <f>五年级BMI得分</f>
        <v/>
      </c>
      <c r="Q256" s="515" t="str">
        <f>五年级肺活量得分</f>
        <v/>
      </c>
      <c r="R256" s="512" t="str">
        <f>五年级等级</f>
        <v/>
      </c>
      <c r="S256" s="516" t="str">
        <f>五年级50米跑得分</f>
        <v/>
      </c>
      <c r="T256" s="517" t="str">
        <f>五年级等级</f>
        <v/>
      </c>
      <c r="U256" s="516" t="str">
        <f>五年级坐位体前屈得分</f>
        <v/>
      </c>
      <c r="V256" s="517" t="str">
        <f>五年级等级</f>
        <v/>
      </c>
      <c r="W256" s="516" t="str">
        <f>五年级一分钟跳绳得分</f>
        <v/>
      </c>
      <c r="X256" s="517" t="str">
        <f>五年级等级</f>
        <v/>
      </c>
      <c r="Y256" s="515" t="str">
        <f>五年级仰卧起坐得分</f>
        <v/>
      </c>
      <c r="Z256" s="518" t="str">
        <f>五年级等级</f>
        <v/>
      </c>
      <c r="AA256" s="533" t="str">
        <f>五年级折返跑得分</f>
        <v/>
      </c>
      <c r="AB256" s="515" t="str">
        <f>五年级等级</f>
        <v/>
      </c>
      <c r="AC256" s="533" t="str">
        <f>五年级跳绳附加分</f>
        <v/>
      </c>
      <c r="AD256" s="534" t="str">
        <f>五年级标准分</f>
        <v/>
      </c>
      <c r="AE256" s="534" t="str">
        <f>五年级总分</f>
        <v/>
      </c>
      <c r="AF256" s="517" t="str">
        <f>五年级等级</f>
        <v/>
      </c>
      <c r="AM256" s="452" t="str">
        <f>折返时间</f>
        <v/>
      </c>
    </row>
    <row r="257" spans="1:39">
      <c r="A257" s="476">
        <v>504</v>
      </c>
      <c r="B257" s="477">
        <v>45</v>
      </c>
      <c r="C257" s="478"/>
      <c r="D257" s="471"/>
      <c r="E257" s="472"/>
      <c r="F257" s="473"/>
      <c r="G257" s="480"/>
      <c r="H257" s="475"/>
      <c r="I257" s="501"/>
      <c r="J257" s="502"/>
      <c r="K257" s="495"/>
      <c r="L257" s="503"/>
      <c r="M257" s="504"/>
      <c r="N257" s="505" t="str">
        <f>五年级BMI</f>
        <v/>
      </c>
      <c r="O257" s="499" t="str">
        <f>五年级BMI等级</f>
        <v/>
      </c>
      <c r="P257" s="500" t="str">
        <f>五年级BMI得分</f>
        <v/>
      </c>
      <c r="Q257" s="515" t="str">
        <f>五年级肺活量得分</f>
        <v/>
      </c>
      <c r="R257" s="512" t="str">
        <f>五年级等级</f>
        <v/>
      </c>
      <c r="S257" s="516" t="str">
        <f>五年级50米跑得分</f>
        <v/>
      </c>
      <c r="T257" s="517" t="str">
        <f>五年级等级</f>
        <v/>
      </c>
      <c r="U257" s="516" t="str">
        <f>五年级坐位体前屈得分</f>
        <v/>
      </c>
      <c r="V257" s="517" t="str">
        <f>五年级等级</f>
        <v/>
      </c>
      <c r="W257" s="516" t="str">
        <f>五年级一分钟跳绳得分</f>
        <v/>
      </c>
      <c r="X257" s="517" t="str">
        <f>五年级等级</f>
        <v/>
      </c>
      <c r="Y257" s="515" t="str">
        <f>五年级仰卧起坐得分</f>
        <v/>
      </c>
      <c r="Z257" s="518" t="str">
        <f>五年级等级</f>
        <v/>
      </c>
      <c r="AA257" s="533" t="str">
        <f>五年级折返跑得分</f>
        <v/>
      </c>
      <c r="AB257" s="515" t="str">
        <f>五年级等级</f>
        <v/>
      </c>
      <c r="AC257" s="533" t="str">
        <f>五年级跳绳附加分</f>
        <v/>
      </c>
      <c r="AD257" s="534" t="str">
        <f>五年级标准分</f>
        <v/>
      </c>
      <c r="AE257" s="534" t="str">
        <f>五年级总分</f>
        <v/>
      </c>
      <c r="AF257" s="517" t="str">
        <f>五年级等级</f>
        <v/>
      </c>
      <c r="AM257" s="452" t="str">
        <f>折返时间</f>
        <v/>
      </c>
    </row>
    <row r="258" spans="1:39">
      <c r="A258" s="476">
        <v>504</v>
      </c>
      <c r="B258" s="477">
        <v>46</v>
      </c>
      <c r="C258" s="478"/>
      <c r="D258" s="471"/>
      <c r="E258" s="472"/>
      <c r="F258" s="473"/>
      <c r="G258" s="480"/>
      <c r="H258" s="475"/>
      <c r="I258" s="501"/>
      <c r="J258" s="502"/>
      <c r="K258" s="495"/>
      <c r="L258" s="503"/>
      <c r="M258" s="504"/>
      <c r="N258" s="505" t="str">
        <f>五年级BMI</f>
        <v/>
      </c>
      <c r="O258" s="499" t="str">
        <f>五年级BMI等级</f>
        <v/>
      </c>
      <c r="P258" s="500" t="str">
        <f>五年级BMI得分</f>
        <v/>
      </c>
      <c r="Q258" s="515" t="str">
        <f>五年级肺活量得分</f>
        <v/>
      </c>
      <c r="R258" s="512" t="str">
        <f>五年级等级</f>
        <v/>
      </c>
      <c r="S258" s="516" t="str">
        <f>五年级50米跑得分</f>
        <v/>
      </c>
      <c r="T258" s="517" t="str">
        <f>五年级等级</f>
        <v/>
      </c>
      <c r="U258" s="516" t="str">
        <f>五年级坐位体前屈得分</f>
        <v/>
      </c>
      <c r="V258" s="517" t="str">
        <f>五年级等级</f>
        <v/>
      </c>
      <c r="W258" s="516" t="str">
        <f>五年级一分钟跳绳得分</f>
        <v/>
      </c>
      <c r="X258" s="517" t="str">
        <f>五年级等级</f>
        <v/>
      </c>
      <c r="Y258" s="515" t="str">
        <f>五年级仰卧起坐得分</f>
        <v/>
      </c>
      <c r="Z258" s="518" t="str">
        <f>五年级等级</f>
        <v/>
      </c>
      <c r="AA258" s="533" t="str">
        <f>五年级折返跑得分</f>
        <v/>
      </c>
      <c r="AB258" s="515" t="str">
        <f>五年级等级</f>
        <v/>
      </c>
      <c r="AC258" s="533" t="str">
        <f>五年级跳绳附加分</f>
        <v/>
      </c>
      <c r="AD258" s="534" t="str">
        <f>五年级标准分</f>
        <v/>
      </c>
      <c r="AE258" s="534" t="str">
        <f>五年级总分</f>
        <v/>
      </c>
      <c r="AF258" s="517" t="str">
        <f>五年级等级</f>
        <v/>
      </c>
      <c r="AM258" s="452" t="str">
        <f>折返时间</f>
        <v/>
      </c>
    </row>
    <row r="259" spans="1:39">
      <c r="A259" s="476">
        <v>504</v>
      </c>
      <c r="B259" s="477">
        <v>47</v>
      </c>
      <c r="C259" s="478"/>
      <c r="D259" s="471"/>
      <c r="E259" s="472"/>
      <c r="F259" s="473"/>
      <c r="G259" s="480"/>
      <c r="H259" s="475"/>
      <c r="I259" s="501"/>
      <c r="J259" s="502"/>
      <c r="K259" s="495"/>
      <c r="L259" s="503"/>
      <c r="M259" s="504"/>
      <c r="N259" s="505" t="str">
        <f>五年级BMI</f>
        <v/>
      </c>
      <c r="O259" s="499" t="str">
        <f>五年级BMI等级</f>
        <v/>
      </c>
      <c r="P259" s="500" t="str">
        <f>五年级BMI得分</f>
        <v/>
      </c>
      <c r="Q259" s="515" t="str">
        <f>五年级肺活量得分</f>
        <v/>
      </c>
      <c r="R259" s="512" t="str">
        <f>五年级等级</f>
        <v/>
      </c>
      <c r="S259" s="516" t="str">
        <f>五年级50米跑得分</f>
        <v/>
      </c>
      <c r="T259" s="517" t="str">
        <f>五年级等级</f>
        <v/>
      </c>
      <c r="U259" s="516" t="str">
        <f>五年级坐位体前屈得分</f>
        <v/>
      </c>
      <c r="V259" s="517" t="str">
        <f>五年级等级</f>
        <v/>
      </c>
      <c r="W259" s="516" t="str">
        <f>五年级一分钟跳绳得分</f>
        <v/>
      </c>
      <c r="X259" s="517" t="str">
        <f>五年级等级</f>
        <v/>
      </c>
      <c r="Y259" s="515" t="str">
        <f>五年级仰卧起坐得分</f>
        <v/>
      </c>
      <c r="Z259" s="518" t="str">
        <f>五年级等级</f>
        <v/>
      </c>
      <c r="AA259" s="533" t="str">
        <f>五年级折返跑得分</f>
        <v/>
      </c>
      <c r="AB259" s="515" t="str">
        <f>五年级等级</f>
        <v/>
      </c>
      <c r="AC259" s="533" t="str">
        <f>五年级跳绳附加分</f>
        <v/>
      </c>
      <c r="AD259" s="534" t="str">
        <f>五年级标准分</f>
        <v/>
      </c>
      <c r="AE259" s="534" t="str">
        <f>五年级总分</f>
        <v/>
      </c>
      <c r="AF259" s="517" t="str">
        <f>五年级等级</f>
        <v/>
      </c>
      <c r="AM259" s="452" t="str">
        <f>折返时间</f>
        <v/>
      </c>
    </row>
    <row r="260" spans="1:39">
      <c r="A260" s="476">
        <v>504</v>
      </c>
      <c r="B260" s="477">
        <v>48</v>
      </c>
      <c r="C260" s="478"/>
      <c r="D260" s="471"/>
      <c r="E260" s="472"/>
      <c r="F260" s="481"/>
      <c r="G260" s="480"/>
      <c r="H260" s="475"/>
      <c r="I260" s="501"/>
      <c r="J260" s="502"/>
      <c r="K260" s="495"/>
      <c r="L260" s="503"/>
      <c r="M260" s="504"/>
      <c r="N260" s="505" t="str">
        <f>五年级BMI</f>
        <v/>
      </c>
      <c r="O260" s="499" t="str">
        <f>五年级BMI等级</f>
        <v/>
      </c>
      <c r="P260" s="500" t="str">
        <f>五年级BMI得分</f>
        <v/>
      </c>
      <c r="Q260" s="515" t="str">
        <f>五年级肺活量得分</f>
        <v/>
      </c>
      <c r="R260" s="512" t="str">
        <f>五年级等级</f>
        <v/>
      </c>
      <c r="S260" s="516" t="str">
        <f>五年级50米跑得分</f>
        <v/>
      </c>
      <c r="T260" s="517" t="str">
        <f>五年级等级</f>
        <v/>
      </c>
      <c r="U260" s="516" t="str">
        <f>五年级坐位体前屈得分</f>
        <v/>
      </c>
      <c r="V260" s="517" t="str">
        <f>五年级等级</f>
        <v/>
      </c>
      <c r="W260" s="516" t="str">
        <f>五年级一分钟跳绳得分</f>
        <v/>
      </c>
      <c r="X260" s="517" t="str">
        <f>五年级等级</f>
        <v/>
      </c>
      <c r="Y260" s="515" t="str">
        <f>五年级仰卧起坐得分</f>
        <v/>
      </c>
      <c r="Z260" s="518" t="str">
        <f>五年级等级</f>
        <v/>
      </c>
      <c r="AA260" s="533" t="str">
        <f>五年级折返跑得分</f>
        <v/>
      </c>
      <c r="AB260" s="515" t="str">
        <f>五年级等级</f>
        <v/>
      </c>
      <c r="AC260" s="533" t="str">
        <f>五年级跳绳附加分</f>
        <v/>
      </c>
      <c r="AD260" s="534" t="str">
        <f>五年级标准分</f>
        <v/>
      </c>
      <c r="AE260" s="534" t="str">
        <f>五年级总分</f>
        <v/>
      </c>
      <c r="AF260" s="517" t="str">
        <f>五年级等级</f>
        <v/>
      </c>
      <c r="AM260" s="452" t="str">
        <f>折返时间</f>
        <v/>
      </c>
    </row>
    <row r="261" spans="1:39">
      <c r="A261" s="476">
        <v>504</v>
      </c>
      <c r="B261" s="477">
        <v>49</v>
      </c>
      <c r="C261" s="478"/>
      <c r="D261" s="471"/>
      <c r="E261" s="472"/>
      <c r="F261" s="481"/>
      <c r="G261" s="480"/>
      <c r="H261" s="475"/>
      <c r="I261" s="501"/>
      <c r="J261" s="502"/>
      <c r="K261" s="495"/>
      <c r="L261" s="503"/>
      <c r="M261" s="504"/>
      <c r="N261" s="505" t="str">
        <f>五年级BMI</f>
        <v/>
      </c>
      <c r="O261" s="499" t="str">
        <f>五年级BMI等级</f>
        <v/>
      </c>
      <c r="P261" s="500" t="str">
        <f>五年级BMI得分</f>
        <v/>
      </c>
      <c r="Q261" s="515" t="str">
        <f>五年级肺活量得分</f>
        <v/>
      </c>
      <c r="R261" s="512" t="str">
        <f>五年级等级</f>
        <v/>
      </c>
      <c r="S261" s="516" t="str">
        <f>五年级50米跑得分</f>
        <v/>
      </c>
      <c r="T261" s="517" t="str">
        <f>五年级等级</f>
        <v/>
      </c>
      <c r="U261" s="516" t="str">
        <f>五年级坐位体前屈得分</f>
        <v/>
      </c>
      <c r="V261" s="517" t="str">
        <f>五年级等级</f>
        <v/>
      </c>
      <c r="W261" s="516" t="str">
        <f>五年级一分钟跳绳得分</f>
        <v/>
      </c>
      <c r="X261" s="517" t="str">
        <f>五年级等级</f>
        <v/>
      </c>
      <c r="Y261" s="515" t="str">
        <f>五年级仰卧起坐得分</f>
        <v/>
      </c>
      <c r="Z261" s="518" t="str">
        <f>五年级等级</f>
        <v/>
      </c>
      <c r="AA261" s="533" t="str">
        <f>五年级折返跑得分</f>
        <v/>
      </c>
      <c r="AB261" s="515" t="str">
        <f>五年级等级</f>
        <v/>
      </c>
      <c r="AC261" s="533" t="str">
        <f>五年级跳绳附加分</f>
        <v/>
      </c>
      <c r="AD261" s="534" t="str">
        <f>五年级标准分</f>
        <v/>
      </c>
      <c r="AE261" s="534" t="str">
        <f>五年级总分</f>
        <v/>
      </c>
      <c r="AF261" s="517" t="str">
        <f>五年级等级</f>
        <v/>
      </c>
      <c r="AM261" s="452" t="str">
        <f>折返时间</f>
        <v/>
      </c>
    </row>
    <row r="262" spans="1:39">
      <c r="A262" s="476">
        <v>504</v>
      </c>
      <c r="B262" s="477">
        <v>50</v>
      </c>
      <c r="C262" s="478"/>
      <c r="D262" s="471"/>
      <c r="E262" s="472"/>
      <c r="F262" s="481"/>
      <c r="G262" s="480"/>
      <c r="H262" s="475"/>
      <c r="I262" s="501"/>
      <c r="J262" s="502"/>
      <c r="K262" s="495"/>
      <c r="L262" s="503"/>
      <c r="M262" s="504"/>
      <c r="N262" s="505" t="str">
        <f>五年级BMI</f>
        <v/>
      </c>
      <c r="O262" s="499" t="str">
        <f>五年级BMI等级</f>
        <v/>
      </c>
      <c r="P262" s="500" t="str">
        <f>五年级BMI得分</f>
        <v/>
      </c>
      <c r="Q262" s="515" t="str">
        <f>五年级肺活量得分</f>
        <v/>
      </c>
      <c r="R262" s="512" t="str">
        <f>五年级等级</f>
        <v/>
      </c>
      <c r="S262" s="516" t="str">
        <f>五年级50米跑得分</f>
        <v/>
      </c>
      <c r="T262" s="517" t="str">
        <f>五年级等级</f>
        <v/>
      </c>
      <c r="U262" s="516" t="str">
        <f>五年级坐位体前屈得分</f>
        <v/>
      </c>
      <c r="V262" s="517" t="str">
        <f>五年级等级</f>
        <v/>
      </c>
      <c r="W262" s="516" t="str">
        <f>五年级一分钟跳绳得分</f>
        <v/>
      </c>
      <c r="X262" s="517" t="str">
        <f>五年级等级</f>
        <v/>
      </c>
      <c r="Y262" s="515" t="str">
        <f>五年级仰卧起坐得分</f>
        <v/>
      </c>
      <c r="Z262" s="518" t="str">
        <f>五年级等级</f>
        <v/>
      </c>
      <c r="AA262" s="533" t="str">
        <f>五年级折返跑得分</f>
        <v/>
      </c>
      <c r="AB262" s="515" t="str">
        <f>五年级等级</f>
        <v/>
      </c>
      <c r="AC262" s="533" t="str">
        <f>五年级跳绳附加分</f>
        <v/>
      </c>
      <c r="AD262" s="534" t="str">
        <f>五年级标准分</f>
        <v/>
      </c>
      <c r="AE262" s="534" t="str">
        <f>五年级总分</f>
        <v/>
      </c>
      <c r="AF262" s="517" t="str">
        <f>五年级等级</f>
        <v/>
      </c>
      <c r="AM262" s="452" t="str">
        <f>折返时间</f>
        <v/>
      </c>
    </row>
    <row r="263" spans="1:39">
      <c r="A263" s="476">
        <v>504</v>
      </c>
      <c r="B263" s="477">
        <v>51</v>
      </c>
      <c r="C263" s="478"/>
      <c r="D263" s="471"/>
      <c r="E263" s="472"/>
      <c r="F263" s="481"/>
      <c r="G263" s="480"/>
      <c r="H263" s="475"/>
      <c r="I263" s="501"/>
      <c r="J263" s="502"/>
      <c r="K263" s="495"/>
      <c r="L263" s="503"/>
      <c r="M263" s="504"/>
      <c r="N263" s="505" t="str">
        <f>五年级BMI</f>
        <v/>
      </c>
      <c r="O263" s="499" t="str">
        <f>五年级BMI等级</f>
        <v/>
      </c>
      <c r="P263" s="500" t="str">
        <f>五年级BMI得分</f>
        <v/>
      </c>
      <c r="Q263" s="515" t="str">
        <f>五年级肺活量得分</f>
        <v/>
      </c>
      <c r="R263" s="512" t="str">
        <f>五年级等级</f>
        <v/>
      </c>
      <c r="S263" s="516" t="str">
        <f>五年级50米跑得分</f>
        <v/>
      </c>
      <c r="T263" s="517" t="str">
        <f>五年级等级</f>
        <v/>
      </c>
      <c r="U263" s="516" t="str">
        <f>五年级坐位体前屈得分</f>
        <v/>
      </c>
      <c r="V263" s="517" t="str">
        <f>五年级等级</f>
        <v/>
      </c>
      <c r="W263" s="516" t="str">
        <f>五年级一分钟跳绳得分</f>
        <v/>
      </c>
      <c r="X263" s="517" t="str">
        <f>五年级等级</f>
        <v/>
      </c>
      <c r="Y263" s="515" t="str">
        <f>五年级仰卧起坐得分</f>
        <v/>
      </c>
      <c r="Z263" s="518" t="str">
        <f>五年级等级</f>
        <v/>
      </c>
      <c r="AA263" s="533" t="str">
        <f>五年级折返跑得分</f>
        <v/>
      </c>
      <c r="AB263" s="515" t="str">
        <f>五年级等级</f>
        <v/>
      </c>
      <c r="AC263" s="533" t="str">
        <f>五年级跳绳附加分</f>
        <v/>
      </c>
      <c r="AD263" s="534" t="str">
        <f>五年级标准分</f>
        <v/>
      </c>
      <c r="AE263" s="534" t="str">
        <f>五年级总分</f>
        <v/>
      </c>
      <c r="AF263" s="517" t="str">
        <f>五年级等级</f>
        <v/>
      </c>
      <c r="AM263" s="452" t="str">
        <f>折返时间</f>
        <v/>
      </c>
    </row>
    <row r="264" spans="1:39">
      <c r="A264" s="476">
        <v>504</v>
      </c>
      <c r="B264" s="477">
        <v>52</v>
      </c>
      <c r="C264" s="478"/>
      <c r="D264" s="471"/>
      <c r="E264" s="472"/>
      <c r="F264" s="481"/>
      <c r="G264" s="480"/>
      <c r="H264" s="475"/>
      <c r="I264" s="501"/>
      <c r="J264" s="502"/>
      <c r="K264" s="495"/>
      <c r="L264" s="503"/>
      <c r="M264" s="504"/>
      <c r="N264" s="505" t="str">
        <f>五年级BMI</f>
        <v/>
      </c>
      <c r="O264" s="499" t="str">
        <f>五年级BMI等级</f>
        <v/>
      </c>
      <c r="P264" s="500" t="str">
        <f>五年级BMI得分</f>
        <v/>
      </c>
      <c r="Q264" s="515" t="str">
        <f>五年级肺活量得分</f>
        <v/>
      </c>
      <c r="R264" s="512" t="str">
        <f>五年级等级</f>
        <v/>
      </c>
      <c r="S264" s="516" t="str">
        <f>五年级50米跑得分</f>
        <v/>
      </c>
      <c r="T264" s="517" t="str">
        <f>五年级等级</f>
        <v/>
      </c>
      <c r="U264" s="516" t="str">
        <f>五年级坐位体前屈得分</f>
        <v/>
      </c>
      <c r="V264" s="517" t="str">
        <f>五年级等级</f>
        <v/>
      </c>
      <c r="W264" s="516" t="str">
        <f>五年级一分钟跳绳得分</f>
        <v/>
      </c>
      <c r="X264" s="517" t="str">
        <f>五年级等级</f>
        <v/>
      </c>
      <c r="Y264" s="515" t="str">
        <f>五年级仰卧起坐得分</f>
        <v/>
      </c>
      <c r="Z264" s="518" t="str">
        <f>五年级等级</f>
        <v/>
      </c>
      <c r="AA264" s="533" t="str">
        <f>五年级折返跑得分</f>
        <v/>
      </c>
      <c r="AB264" s="515" t="str">
        <f>五年级等级</f>
        <v/>
      </c>
      <c r="AC264" s="533" t="str">
        <f>五年级跳绳附加分</f>
        <v/>
      </c>
      <c r="AD264" s="534" t="str">
        <f>五年级标准分</f>
        <v/>
      </c>
      <c r="AE264" s="534" t="str">
        <f>五年级总分</f>
        <v/>
      </c>
      <c r="AF264" s="517" t="str">
        <f>五年级等级</f>
        <v/>
      </c>
      <c r="AM264" s="452" t="str">
        <f>折返时间</f>
        <v/>
      </c>
    </row>
    <row r="265" spans="1:39">
      <c r="A265" s="476">
        <v>504</v>
      </c>
      <c r="B265" s="477">
        <v>53</v>
      </c>
      <c r="C265" s="478"/>
      <c r="D265" s="471"/>
      <c r="E265" s="472"/>
      <c r="F265" s="481"/>
      <c r="G265" s="480"/>
      <c r="H265" s="475"/>
      <c r="I265" s="501"/>
      <c r="J265" s="502"/>
      <c r="K265" s="495"/>
      <c r="L265" s="503"/>
      <c r="M265" s="504"/>
      <c r="N265" s="505" t="str">
        <f>五年级BMI</f>
        <v/>
      </c>
      <c r="O265" s="499" t="str">
        <f>五年级BMI等级</f>
        <v/>
      </c>
      <c r="P265" s="500" t="str">
        <f>五年级BMI得分</f>
        <v/>
      </c>
      <c r="Q265" s="515" t="str">
        <f>五年级肺活量得分</f>
        <v/>
      </c>
      <c r="R265" s="512" t="str">
        <f>五年级等级</f>
        <v/>
      </c>
      <c r="S265" s="516" t="str">
        <f>五年级50米跑得分</f>
        <v/>
      </c>
      <c r="T265" s="517" t="str">
        <f>五年级等级</f>
        <v/>
      </c>
      <c r="U265" s="516" t="str">
        <f>五年级坐位体前屈得分</f>
        <v/>
      </c>
      <c r="V265" s="517" t="str">
        <f>五年级等级</f>
        <v/>
      </c>
      <c r="W265" s="516" t="str">
        <f>五年级一分钟跳绳得分</f>
        <v/>
      </c>
      <c r="X265" s="517" t="str">
        <f>五年级等级</f>
        <v/>
      </c>
      <c r="Y265" s="515" t="str">
        <f>五年级仰卧起坐得分</f>
        <v/>
      </c>
      <c r="Z265" s="518" t="str">
        <f>五年级等级</f>
        <v/>
      </c>
      <c r="AA265" s="533" t="str">
        <f>五年级折返跑得分</f>
        <v/>
      </c>
      <c r="AB265" s="515" t="str">
        <f>五年级等级</f>
        <v/>
      </c>
      <c r="AC265" s="533" t="str">
        <f>五年级跳绳附加分</f>
        <v/>
      </c>
      <c r="AD265" s="534" t="str">
        <f>五年级标准分</f>
        <v/>
      </c>
      <c r="AE265" s="534" t="str">
        <f>五年级总分</f>
        <v/>
      </c>
      <c r="AF265" s="517" t="str">
        <f>五年级等级</f>
        <v/>
      </c>
      <c r="AM265" s="452" t="str">
        <f>折返时间</f>
        <v/>
      </c>
    </row>
    <row r="266" spans="1:39">
      <c r="A266" s="476">
        <v>504</v>
      </c>
      <c r="B266" s="477">
        <v>54</v>
      </c>
      <c r="C266" s="478"/>
      <c r="D266" s="471"/>
      <c r="E266" s="472"/>
      <c r="F266" s="481"/>
      <c r="G266" s="480"/>
      <c r="H266" s="475"/>
      <c r="I266" s="501"/>
      <c r="J266" s="502"/>
      <c r="K266" s="495"/>
      <c r="L266" s="503"/>
      <c r="M266" s="504"/>
      <c r="N266" s="505" t="str">
        <f>五年级BMI</f>
        <v/>
      </c>
      <c r="O266" s="499" t="str">
        <f>五年级BMI等级</f>
        <v/>
      </c>
      <c r="P266" s="500" t="str">
        <f>五年级BMI得分</f>
        <v/>
      </c>
      <c r="Q266" s="515" t="str">
        <f>五年级肺活量得分</f>
        <v/>
      </c>
      <c r="R266" s="512" t="str">
        <f>五年级等级</f>
        <v/>
      </c>
      <c r="S266" s="516" t="str">
        <f>五年级50米跑得分</f>
        <v/>
      </c>
      <c r="T266" s="517" t="str">
        <f>五年级等级</f>
        <v/>
      </c>
      <c r="U266" s="516" t="str">
        <f>五年级坐位体前屈得分</f>
        <v/>
      </c>
      <c r="V266" s="517" t="str">
        <f>五年级等级</f>
        <v/>
      </c>
      <c r="W266" s="516" t="str">
        <f>五年级一分钟跳绳得分</f>
        <v/>
      </c>
      <c r="X266" s="517" t="str">
        <f>五年级等级</f>
        <v/>
      </c>
      <c r="Y266" s="515" t="str">
        <f>五年级仰卧起坐得分</f>
        <v/>
      </c>
      <c r="Z266" s="518" t="str">
        <f>五年级等级</f>
        <v/>
      </c>
      <c r="AA266" s="533" t="str">
        <f>五年级折返跑得分</f>
        <v/>
      </c>
      <c r="AB266" s="515" t="str">
        <f>五年级等级</f>
        <v/>
      </c>
      <c r="AC266" s="533" t="str">
        <f>五年级跳绳附加分</f>
        <v/>
      </c>
      <c r="AD266" s="534" t="str">
        <f>五年级标准分</f>
        <v/>
      </c>
      <c r="AE266" s="534" t="str">
        <f>五年级总分</f>
        <v/>
      </c>
      <c r="AF266" s="517" t="str">
        <f>五年级等级</f>
        <v/>
      </c>
      <c r="AM266" s="452" t="str">
        <f>折返时间</f>
        <v/>
      </c>
    </row>
    <row r="267" spans="1:39">
      <c r="A267" s="476">
        <v>504</v>
      </c>
      <c r="B267" s="477">
        <v>55</v>
      </c>
      <c r="C267" s="478"/>
      <c r="D267" s="471"/>
      <c r="E267" s="472"/>
      <c r="F267" s="481"/>
      <c r="G267" s="480"/>
      <c r="H267" s="475"/>
      <c r="I267" s="501"/>
      <c r="J267" s="502"/>
      <c r="K267" s="495"/>
      <c r="L267" s="503"/>
      <c r="M267" s="504"/>
      <c r="N267" s="505" t="str">
        <f>五年级BMI</f>
        <v/>
      </c>
      <c r="O267" s="499" t="str">
        <f>五年级BMI等级</f>
        <v/>
      </c>
      <c r="P267" s="500" t="str">
        <f>五年级BMI得分</f>
        <v/>
      </c>
      <c r="Q267" s="515" t="str">
        <f>五年级肺活量得分</f>
        <v/>
      </c>
      <c r="R267" s="512" t="str">
        <f>五年级等级</f>
        <v/>
      </c>
      <c r="S267" s="516" t="str">
        <f>五年级50米跑得分</f>
        <v/>
      </c>
      <c r="T267" s="517" t="str">
        <f>五年级等级</f>
        <v/>
      </c>
      <c r="U267" s="516" t="str">
        <f>五年级坐位体前屈得分</f>
        <v/>
      </c>
      <c r="V267" s="517" t="str">
        <f>五年级等级</f>
        <v/>
      </c>
      <c r="W267" s="516" t="str">
        <f>五年级一分钟跳绳得分</f>
        <v/>
      </c>
      <c r="X267" s="517" t="str">
        <f>五年级等级</f>
        <v/>
      </c>
      <c r="Y267" s="515" t="str">
        <f>五年级仰卧起坐得分</f>
        <v/>
      </c>
      <c r="Z267" s="518" t="str">
        <f>五年级等级</f>
        <v/>
      </c>
      <c r="AA267" s="533" t="str">
        <f>五年级折返跑得分</f>
        <v/>
      </c>
      <c r="AB267" s="515" t="str">
        <f>五年级等级</f>
        <v/>
      </c>
      <c r="AC267" s="533" t="str">
        <f>五年级跳绳附加分</f>
        <v/>
      </c>
      <c r="AD267" s="534" t="str">
        <f>五年级标准分</f>
        <v/>
      </c>
      <c r="AE267" s="534" t="str">
        <f>五年级总分</f>
        <v/>
      </c>
      <c r="AF267" s="517" t="str">
        <f>五年级等级</f>
        <v/>
      </c>
      <c r="AM267" s="452" t="str">
        <f>折返时间</f>
        <v/>
      </c>
    </row>
    <row r="268" spans="1:39">
      <c r="A268" s="476">
        <v>504</v>
      </c>
      <c r="B268" s="477">
        <v>56</v>
      </c>
      <c r="C268" s="478"/>
      <c r="D268" s="471"/>
      <c r="E268" s="478"/>
      <c r="F268" s="473"/>
      <c r="G268" s="480"/>
      <c r="H268" s="475"/>
      <c r="I268" s="501"/>
      <c r="J268" s="502"/>
      <c r="K268" s="502"/>
      <c r="L268" s="496"/>
      <c r="M268" s="497"/>
      <c r="N268" s="498" t="str">
        <f>五年级BMI</f>
        <v/>
      </c>
      <c r="O268" s="499" t="str">
        <f>五年级BMI等级</f>
        <v/>
      </c>
      <c r="P268" s="500" t="str">
        <f>五年级BMI得分</f>
        <v/>
      </c>
      <c r="Q268" s="515" t="str">
        <f>五年级肺活量得分</f>
        <v/>
      </c>
      <c r="R268" s="512" t="str">
        <f>五年级等级</f>
        <v/>
      </c>
      <c r="S268" s="516" t="str">
        <f>五年级50米跑得分</f>
        <v/>
      </c>
      <c r="T268" s="512" t="str">
        <f>五年级等级</f>
        <v/>
      </c>
      <c r="U268" s="516" t="str">
        <f>五年级坐位体前屈得分</f>
        <v/>
      </c>
      <c r="V268" s="512" t="str">
        <f>五年级等级</f>
        <v/>
      </c>
      <c r="W268" s="516" t="str">
        <f>五年级一分钟跳绳得分</f>
        <v/>
      </c>
      <c r="X268" s="512" t="str">
        <f>五年级等级</f>
        <v/>
      </c>
      <c r="Y268" s="511" t="str">
        <f>五年级仰卧起坐得分</f>
        <v/>
      </c>
      <c r="Z268" s="514" t="str">
        <f>五年级等级</f>
        <v/>
      </c>
      <c r="AA268" s="530" t="str">
        <f>五年级折返跑得分</f>
        <v/>
      </c>
      <c r="AB268" s="511" t="str">
        <f>五年级等级</f>
        <v/>
      </c>
      <c r="AC268" s="530" t="str">
        <f>五年级跳绳附加分</f>
        <v/>
      </c>
      <c r="AD268" s="534" t="str">
        <f>五年级标准分</f>
        <v/>
      </c>
      <c r="AE268" s="531" t="str">
        <f>五年级总分</f>
        <v/>
      </c>
      <c r="AF268" s="512" t="str">
        <f>五年级等级</f>
        <v/>
      </c>
      <c r="AM268" s="452" t="str">
        <f>折返时间</f>
        <v/>
      </c>
    </row>
    <row r="269" spans="1:39">
      <c r="A269" s="476">
        <v>504</v>
      </c>
      <c r="B269" s="477">
        <v>57</v>
      </c>
      <c r="C269" s="478"/>
      <c r="D269" s="471"/>
      <c r="E269" s="478"/>
      <c r="F269" s="473"/>
      <c r="G269" s="480"/>
      <c r="H269" s="475"/>
      <c r="I269" s="501"/>
      <c r="J269" s="502"/>
      <c r="K269" s="502"/>
      <c r="L269" s="503"/>
      <c r="M269" s="504"/>
      <c r="N269" s="505" t="str">
        <f>五年级BMI</f>
        <v/>
      </c>
      <c r="O269" s="499" t="str">
        <f>五年级BMI等级</f>
        <v/>
      </c>
      <c r="P269" s="500" t="str">
        <f>五年级BMI得分</f>
        <v/>
      </c>
      <c r="Q269" s="515" t="str">
        <f>五年级肺活量得分</f>
        <v/>
      </c>
      <c r="R269" s="512" t="str">
        <f>五年级等级</f>
        <v/>
      </c>
      <c r="S269" s="516" t="str">
        <f>五年级50米跑得分</f>
        <v/>
      </c>
      <c r="T269" s="512" t="str">
        <f>五年级等级</f>
        <v/>
      </c>
      <c r="U269" s="516" t="str">
        <f>五年级坐位体前屈得分</f>
        <v/>
      </c>
      <c r="V269" s="517" t="str">
        <f>五年级等级</f>
        <v/>
      </c>
      <c r="W269" s="516" t="str">
        <f>五年级一分钟跳绳得分</f>
        <v/>
      </c>
      <c r="X269" s="517" t="str">
        <f>五年级等级</f>
        <v/>
      </c>
      <c r="Y269" s="515" t="str">
        <f>五年级仰卧起坐得分</f>
        <v/>
      </c>
      <c r="Z269" s="518" t="str">
        <f>五年级等级</f>
        <v/>
      </c>
      <c r="AA269" s="533" t="str">
        <f>五年级折返跑得分</f>
        <v/>
      </c>
      <c r="AB269" s="515" t="str">
        <f>五年级等级</f>
        <v/>
      </c>
      <c r="AC269" s="533" t="str">
        <f>五年级跳绳附加分</f>
        <v/>
      </c>
      <c r="AD269" s="534" t="str">
        <f>五年级标准分</f>
        <v/>
      </c>
      <c r="AE269" s="534" t="str">
        <f>五年级总分</f>
        <v/>
      </c>
      <c r="AF269" s="517" t="str">
        <f>五年级等级</f>
        <v/>
      </c>
      <c r="AM269" s="452" t="str">
        <f>折返时间</f>
        <v/>
      </c>
    </row>
    <row r="270" spans="1:39">
      <c r="A270" s="476">
        <v>504</v>
      </c>
      <c r="B270" s="477">
        <v>58</v>
      </c>
      <c r="C270" s="478"/>
      <c r="D270" s="471"/>
      <c r="E270" s="478"/>
      <c r="F270" s="473"/>
      <c r="G270" s="480"/>
      <c r="H270" s="475"/>
      <c r="I270" s="501"/>
      <c r="J270" s="502"/>
      <c r="K270" s="502"/>
      <c r="L270" s="503"/>
      <c r="M270" s="504"/>
      <c r="N270" s="505" t="str">
        <f>五年级BMI</f>
        <v/>
      </c>
      <c r="O270" s="499" t="str">
        <f>五年级BMI等级</f>
        <v/>
      </c>
      <c r="P270" s="500" t="str">
        <f>五年级BMI得分</f>
        <v/>
      </c>
      <c r="Q270" s="515" t="str">
        <f>五年级肺活量得分</f>
        <v/>
      </c>
      <c r="R270" s="512" t="str">
        <f>五年级等级</f>
        <v/>
      </c>
      <c r="S270" s="516" t="str">
        <f>五年级50米跑得分</f>
        <v/>
      </c>
      <c r="T270" s="512" t="str">
        <f>五年级等级</f>
        <v/>
      </c>
      <c r="U270" s="516" t="str">
        <f>五年级坐位体前屈得分</f>
        <v/>
      </c>
      <c r="V270" s="517" t="str">
        <f>五年级等级</f>
        <v/>
      </c>
      <c r="W270" s="516" t="str">
        <f>五年级一分钟跳绳得分</f>
        <v/>
      </c>
      <c r="X270" s="517" t="str">
        <f>五年级等级</f>
        <v/>
      </c>
      <c r="Y270" s="515" t="str">
        <f>五年级仰卧起坐得分</f>
        <v/>
      </c>
      <c r="Z270" s="518" t="str">
        <f>五年级等级</f>
        <v/>
      </c>
      <c r="AA270" s="533" t="str">
        <f>五年级折返跑得分</f>
        <v/>
      </c>
      <c r="AB270" s="515" t="str">
        <f>五年级等级</f>
        <v/>
      </c>
      <c r="AC270" s="533" t="str">
        <f>五年级跳绳附加分</f>
        <v/>
      </c>
      <c r="AD270" s="534" t="str">
        <f>五年级标准分</f>
        <v/>
      </c>
      <c r="AE270" s="534" t="str">
        <f>五年级总分</f>
        <v/>
      </c>
      <c r="AF270" s="517" t="str">
        <f>五年级等级</f>
        <v/>
      </c>
      <c r="AM270" s="452" t="str">
        <f>折返时间</f>
        <v/>
      </c>
    </row>
    <row r="271" spans="1:39">
      <c r="A271" s="476">
        <v>504</v>
      </c>
      <c r="B271" s="477">
        <v>59</v>
      </c>
      <c r="C271" s="478"/>
      <c r="D271" s="471"/>
      <c r="E271" s="478"/>
      <c r="F271" s="473"/>
      <c r="G271" s="474"/>
      <c r="H271" s="475"/>
      <c r="I271" s="501"/>
      <c r="J271" s="502"/>
      <c r="K271" s="502"/>
      <c r="L271" s="503"/>
      <c r="M271" s="504"/>
      <c r="N271" s="505" t="str">
        <f>五年级BMI</f>
        <v/>
      </c>
      <c r="O271" s="499" t="str">
        <f>五年级BMI等级</f>
        <v/>
      </c>
      <c r="P271" s="500" t="str">
        <f>五年级BMI得分</f>
        <v/>
      </c>
      <c r="Q271" s="515" t="str">
        <f>五年级肺活量得分</f>
        <v/>
      </c>
      <c r="R271" s="512" t="str">
        <f>五年级等级</f>
        <v/>
      </c>
      <c r="S271" s="516" t="str">
        <f>五年级50米跑得分</f>
        <v/>
      </c>
      <c r="T271" s="512" t="str">
        <f>五年级等级</f>
        <v/>
      </c>
      <c r="U271" s="516" t="str">
        <f>五年级坐位体前屈得分</f>
        <v/>
      </c>
      <c r="V271" s="517" t="str">
        <f>五年级等级</f>
        <v/>
      </c>
      <c r="W271" s="516" t="str">
        <f>五年级一分钟跳绳得分</f>
        <v/>
      </c>
      <c r="X271" s="517" t="str">
        <f>五年级等级</f>
        <v/>
      </c>
      <c r="Y271" s="515" t="str">
        <f>五年级仰卧起坐得分</f>
        <v/>
      </c>
      <c r="Z271" s="518" t="str">
        <f>五年级等级</f>
        <v/>
      </c>
      <c r="AA271" s="533" t="str">
        <f>五年级折返跑得分</f>
        <v/>
      </c>
      <c r="AB271" s="515" t="str">
        <f>五年级等级</f>
        <v/>
      </c>
      <c r="AC271" s="533" t="str">
        <f>五年级跳绳附加分</f>
        <v/>
      </c>
      <c r="AD271" s="534" t="str">
        <f>五年级标准分</f>
        <v/>
      </c>
      <c r="AE271" s="534" t="str">
        <f>五年级总分</f>
        <v/>
      </c>
      <c r="AF271" s="517" t="str">
        <f>五年级等级</f>
        <v/>
      </c>
      <c r="AM271" s="452" t="str">
        <f>折返时间</f>
        <v/>
      </c>
    </row>
    <row r="272" spans="1:39">
      <c r="A272" s="476">
        <v>504</v>
      </c>
      <c r="B272" s="477">
        <v>60</v>
      </c>
      <c r="C272" s="478"/>
      <c r="D272" s="471"/>
      <c r="E272" s="478"/>
      <c r="F272" s="473"/>
      <c r="G272" s="474"/>
      <c r="H272" s="475"/>
      <c r="I272" s="501"/>
      <c r="J272" s="502"/>
      <c r="K272" s="502"/>
      <c r="L272" s="503"/>
      <c r="M272" s="504"/>
      <c r="N272" s="505" t="str">
        <f>五年级BMI</f>
        <v/>
      </c>
      <c r="O272" s="499" t="str">
        <f>五年级BMI等级</f>
        <v/>
      </c>
      <c r="P272" s="500" t="str">
        <f>五年级BMI得分</f>
        <v/>
      </c>
      <c r="Q272" s="515" t="str">
        <f>五年级肺活量得分</f>
        <v/>
      </c>
      <c r="R272" s="512" t="str">
        <f>五年级等级</f>
        <v/>
      </c>
      <c r="S272" s="516" t="str">
        <f>五年级50米跑得分</f>
        <v/>
      </c>
      <c r="T272" s="512" t="str">
        <f>五年级等级</f>
        <v/>
      </c>
      <c r="U272" s="516" t="str">
        <f>五年级坐位体前屈得分</f>
        <v/>
      </c>
      <c r="V272" s="517" t="str">
        <f>五年级等级</f>
        <v/>
      </c>
      <c r="W272" s="516" t="str">
        <f>五年级一分钟跳绳得分</f>
        <v/>
      </c>
      <c r="X272" s="517" t="str">
        <f>五年级等级</f>
        <v/>
      </c>
      <c r="Y272" s="515" t="str">
        <f>五年级仰卧起坐得分</f>
        <v/>
      </c>
      <c r="Z272" s="518" t="str">
        <f>五年级等级</f>
        <v/>
      </c>
      <c r="AA272" s="533" t="str">
        <f>五年级折返跑得分</f>
        <v/>
      </c>
      <c r="AB272" s="515" t="str">
        <f>五年级等级</f>
        <v/>
      </c>
      <c r="AC272" s="533" t="str">
        <f>五年级跳绳附加分</f>
        <v/>
      </c>
      <c r="AD272" s="534" t="str">
        <f>五年级标准分</f>
        <v/>
      </c>
      <c r="AE272" s="534" t="str">
        <f>五年级总分</f>
        <v/>
      </c>
      <c r="AF272" s="517" t="str">
        <f>五年级等级</f>
        <v/>
      </c>
      <c r="AM272" s="452" t="str">
        <f>折返时间</f>
        <v/>
      </c>
    </row>
    <row r="273" spans="1:32">
      <c r="A273" s="476">
        <v>504</v>
      </c>
      <c r="B273" s="477">
        <v>61</v>
      </c>
      <c r="C273" s="478"/>
      <c r="D273" s="471"/>
      <c r="E273" s="478"/>
      <c r="F273" s="473"/>
      <c r="G273" s="480"/>
      <c r="H273" s="475"/>
      <c r="I273" s="501"/>
      <c r="J273" s="502"/>
      <c r="K273" s="502"/>
      <c r="L273" s="503"/>
      <c r="M273" s="504"/>
      <c r="N273" s="505" t="str">
        <f>五年级BMI</f>
        <v/>
      </c>
      <c r="O273" s="499" t="str">
        <f>五年级BMI等级</f>
        <v/>
      </c>
      <c r="P273" s="500" t="str">
        <f>五年级BMI得分</f>
        <v/>
      </c>
      <c r="Q273" s="515" t="str">
        <f>五年级肺活量得分</f>
        <v/>
      </c>
      <c r="R273" s="512" t="str">
        <f>五年级等级</f>
        <v/>
      </c>
      <c r="S273" s="516" t="str">
        <f>五年级50米跑得分</f>
        <v/>
      </c>
      <c r="T273" s="512" t="str">
        <f>五年级等级</f>
        <v/>
      </c>
      <c r="U273" s="516" t="str">
        <f>五年级坐位体前屈得分</f>
        <v/>
      </c>
      <c r="V273" s="517" t="str">
        <f>五年级等级</f>
        <v/>
      </c>
      <c r="W273" s="516" t="str">
        <f>五年级一分钟跳绳得分</f>
        <v/>
      </c>
      <c r="X273" s="517" t="str">
        <f>五年级等级</f>
        <v/>
      </c>
      <c r="Y273" s="515" t="str">
        <f>五年级仰卧起坐得分</f>
        <v/>
      </c>
      <c r="Z273" s="518" t="str">
        <f>五年级等级</f>
        <v/>
      </c>
      <c r="AA273" s="533" t="str">
        <f>五年级折返跑得分</f>
        <v/>
      </c>
      <c r="AB273" s="515" t="str">
        <f>五年级等级</f>
        <v/>
      </c>
      <c r="AC273" s="533" t="str">
        <f>五年级跳绳附加分</f>
        <v/>
      </c>
      <c r="AD273" s="534" t="str">
        <f>五年级标准分</f>
        <v/>
      </c>
      <c r="AE273" s="534" t="str">
        <f>五年级总分</f>
        <v/>
      </c>
      <c r="AF273" s="517" t="str">
        <f>五年级等级</f>
        <v/>
      </c>
    </row>
    <row r="274" spans="1:32">
      <c r="A274" s="476">
        <v>504</v>
      </c>
      <c r="B274" s="477">
        <v>62</v>
      </c>
      <c r="C274" s="478"/>
      <c r="D274" s="471"/>
      <c r="E274" s="478"/>
      <c r="F274" s="473"/>
      <c r="G274" s="480"/>
      <c r="H274" s="475"/>
      <c r="I274" s="501"/>
      <c r="J274" s="502"/>
      <c r="K274" s="502"/>
      <c r="L274" s="503"/>
      <c r="M274" s="504"/>
      <c r="N274" s="505" t="str">
        <f>五年级BMI</f>
        <v/>
      </c>
      <c r="O274" s="499" t="str">
        <f>五年级BMI等级</f>
        <v/>
      </c>
      <c r="P274" s="500" t="str">
        <f>五年级BMI得分</f>
        <v/>
      </c>
      <c r="Q274" s="515" t="str">
        <f>五年级肺活量得分</f>
        <v/>
      </c>
      <c r="R274" s="512" t="str">
        <f>五年级等级</f>
        <v/>
      </c>
      <c r="S274" s="516" t="str">
        <f>五年级50米跑得分</f>
        <v/>
      </c>
      <c r="T274" s="517" t="str">
        <f>五年级等级</f>
        <v/>
      </c>
      <c r="U274" s="516" t="str">
        <f>五年级坐位体前屈得分</f>
        <v/>
      </c>
      <c r="V274" s="517" t="str">
        <f>五年级等级</f>
        <v/>
      </c>
      <c r="W274" s="516" t="str">
        <f>五年级一分钟跳绳得分</f>
        <v/>
      </c>
      <c r="X274" s="517" t="str">
        <f>五年级等级</f>
        <v/>
      </c>
      <c r="Y274" s="515" t="str">
        <f>五年级仰卧起坐得分</f>
        <v/>
      </c>
      <c r="Z274" s="518" t="str">
        <f>五年级等级</f>
        <v/>
      </c>
      <c r="AA274" s="533" t="str">
        <f>五年级折返跑得分</f>
        <v/>
      </c>
      <c r="AB274" s="515" t="str">
        <f>五年级等级</f>
        <v/>
      </c>
      <c r="AC274" s="533" t="str">
        <f>五年级跳绳附加分</f>
        <v/>
      </c>
      <c r="AD274" s="534" t="str">
        <f>五年级标准分</f>
        <v/>
      </c>
      <c r="AE274" s="534" t="str">
        <f>五年级总分</f>
        <v/>
      </c>
      <c r="AF274" s="517" t="str">
        <f>五年级等级</f>
        <v/>
      </c>
    </row>
    <row r="275" spans="1:32">
      <c r="A275" s="476">
        <v>504</v>
      </c>
      <c r="B275" s="477">
        <v>63</v>
      </c>
      <c r="C275" s="478"/>
      <c r="D275" s="471"/>
      <c r="E275" s="478"/>
      <c r="F275" s="473"/>
      <c r="G275" s="480"/>
      <c r="H275" s="475"/>
      <c r="I275" s="501"/>
      <c r="J275" s="502"/>
      <c r="K275" s="502"/>
      <c r="L275" s="503"/>
      <c r="M275" s="504"/>
      <c r="N275" s="505" t="str">
        <f>五年级BMI</f>
        <v/>
      </c>
      <c r="O275" s="499" t="str">
        <f>五年级BMI等级</f>
        <v/>
      </c>
      <c r="P275" s="500" t="str">
        <f>五年级BMI得分</f>
        <v/>
      </c>
      <c r="Q275" s="515" t="str">
        <f>五年级肺活量得分</f>
        <v/>
      </c>
      <c r="R275" s="512" t="str">
        <f>五年级等级</f>
        <v/>
      </c>
      <c r="S275" s="516" t="str">
        <f>五年级50米跑得分</f>
        <v/>
      </c>
      <c r="T275" s="517" t="str">
        <f>五年级等级</f>
        <v/>
      </c>
      <c r="U275" s="516" t="str">
        <f>五年级坐位体前屈得分</f>
        <v/>
      </c>
      <c r="V275" s="517" t="str">
        <f>五年级等级</f>
        <v/>
      </c>
      <c r="W275" s="516" t="str">
        <f>五年级一分钟跳绳得分</f>
        <v/>
      </c>
      <c r="X275" s="517" t="str">
        <f>五年级等级</f>
        <v/>
      </c>
      <c r="Y275" s="515" t="str">
        <f>五年级仰卧起坐得分</f>
        <v/>
      </c>
      <c r="Z275" s="518" t="str">
        <f>五年级等级</f>
        <v/>
      </c>
      <c r="AA275" s="533" t="str">
        <f>五年级折返跑得分</f>
        <v/>
      </c>
      <c r="AB275" s="515" t="str">
        <f>五年级等级</f>
        <v/>
      </c>
      <c r="AC275" s="533" t="str">
        <f>五年级跳绳附加分</f>
        <v/>
      </c>
      <c r="AD275" s="534" t="str">
        <f>五年级标准分</f>
        <v/>
      </c>
      <c r="AE275" s="534" t="str">
        <f>五年级总分</f>
        <v/>
      </c>
      <c r="AF275" s="517" t="str">
        <f>五年级等级</f>
        <v/>
      </c>
    </row>
    <row r="276" spans="1:32">
      <c r="A276" s="476">
        <v>504</v>
      </c>
      <c r="B276" s="477">
        <v>64</v>
      </c>
      <c r="C276" s="478"/>
      <c r="D276" s="471"/>
      <c r="E276" s="478"/>
      <c r="F276" s="473"/>
      <c r="G276" s="480"/>
      <c r="H276" s="475"/>
      <c r="I276" s="501"/>
      <c r="J276" s="502"/>
      <c r="K276" s="502"/>
      <c r="L276" s="503"/>
      <c r="M276" s="504"/>
      <c r="N276" s="505" t="str">
        <f>五年级BMI</f>
        <v/>
      </c>
      <c r="O276" s="499" t="str">
        <f>五年级BMI等级</f>
        <v/>
      </c>
      <c r="P276" s="500" t="str">
        <f>五年级BMI得分</f>
        <v/>
      </c>
      <c r="Q276" s="515" t="str">
        <f>五年级肺活量得分</f>
        <v/>
      </c>
      <c r="R276" s="512" t="str">
        <f>五年级等级</f>
        <v/>
      </c>
      <c r="S276" s="516" t="str">
        <f>五年级50米跑得分</f>
        <v/>
      </c>
      <c r="T276" s="517" t="str">
        <f>五年级等级</f>
        <v/>
      </c>
      <c r="U276" s="516" t="str">
        <f>五年级坐位体前屈得分</f>
        <v/>
      </c>
      <c r="V276" s="517" t="str">
        <f>五年级等级</f>
        <v/>
      </c>
      <c r="W276" s="516" t="str">
        <f>五年级一分钟跳绳得分</f>
        <v/>
      </c>
      <c r="X276" s="517" t="str">
        <f>五年级等级</f>
        <v/>
      </c>
      <c r="Y276" s="515" t="str">
        <f>五年级仰卧起坐得分</f>
        <v/>
      </c>
      <c r="Z276" s="518" t="str">
        <f>五年级等级</f>
        <v/>
      </c>
      <c r="AA276" s="533" t="str">
        <f>五年级折返跑得分</f>
        <v/>
      </c>
      <c r="AB276" s="515" t="str">
        <f>五年级等级</f>
        <v/>
      </c>
      <c r="AC276" s="533" t="str">
        <f>五年级跳绳附加分</f>
        <v/>
      </c>
      <c r="AD276" s="534" t="str">
        <f>五年级标准分</f>
        <v/>
      </c>
      <c r="AE276" s="534" t="str">
        <f>五年级总分</f>
        <v/>
      </c>
      <c r="AF276" s="517" t="str">
        <f>五年级等级</f>
        <v/>
      </c>
    </row>
    <row r="277" spans="1:32">
      <c r="A277" s="476">
        <v>504</v>
      </c>
      <c r="B277" s="477">
        <v>65</v>
      </c>
      <c r="C277" s="478"/>
      <c r="D277" s="471"/>
      <c r="E277" s="478"/>
      <c r="F277" s="473"/>
      <c r="G277" s="480"/>
      <c r="H277" s="475"/>
      <c r="I277" s="501"/>
      <c r="J277" s="502"/>
      <c r="K277" s="502"/>
      <c r="L277" s="503"/>
      <c r="M277" s="504"/>
      <c r="N277" s="505" t="str">
        <f>五年级BMI</f>
        <v/>
      </c>
      <c r="O277" s="499" t="str">
        <f>五年级BMI等级</f>
        <v/>
      </c>
      <c r="P277" s="500" t="str">
        <f>五年级BMI得分</f>
        <v/>
      </c>
      <c r="Q277" s="515" t="str">
        <f>五年级肺活量得分</f>
        <v/>
      </c>
      <c r="R277" s="512" t="str">
        <f>五年级等级</f>
        <v/>
      </c>
      <c r="S277" s="516" t="str">
        <f>五年级50米跑得分</f>
        <v/>
      </c>
      <c r="T277" s="517" t="str">
        <f>五年级等级</f>
        <v/>
      </c>
      <c r="U277" s="516" t="str">
        <f>五年级坐位体前屈得分</f>
        <v/>
      </c>
      <c r="V277" s="517" t="str">
        <f>五年级等级</f>
        <v/>
      </c>
      <c r="W277" s="516" t="str">
        <f>五年级一分钟跳绳得分</f>
        <v/>
      </c>
      <c r="X277" s="517" t="str">
        <f>五年级等级</f>
        <v/>
      </c>
      <c r="Y277" s="515" t="str">
        <f>五年级仰卧起坐得分</f>
        <v/>
      </c>
      <c r="Z277" s="518" t="str">
        <f>五年级等级</f>
        <v/>
      </c>
      <c r="AA277" s="533" t="str">
        <f>五年级折返跑得分</f>
        <v/>
      </c>
      <c r="AB277" s="515" t="str">
        <f>五年级等级</f>
        <v/>
      </c>
      <c r="AC277" s="533" t="str">
        <f>五年级跳绳附加分</f>
        <v/>
      </c>
      <c r="AD277" s="534" t="str">
        <f>五年级标准分</f>
        <v/>
      </c>
      <c r="AE277" s="534" t="str">
        <f>五年级总分</f>
        <v/>
      </c>
      <c r="AF277" s="517" t="str">
        <f>五年级等级</f>
        <v/>
      </c>
    </row>
    <row r="278" spans="1:39">
      <c r="A278" s="476">
        <v>504</v>
      </c>
      <c r="B278" s="477">
        <v>66</v>
      </c>
      <c r="C278" s="478"/>
      <c r="D278" s="471"/>
      <c r="E278" s="478"/>
      <c r="F278" s="473"/>
      <c r="G278" s="480"/>
      <c r="H278" s="475"/>
      <c r="I278" s="501"/>
      <c r="J278" s="502"/>
      <c r="K278" s="502"/>
      <c r="L278" s="503"/>
      <c r="M278" s="504"/>
      <c r="N278" s="505" t="str">
        <f>五年级BMI</f>
        <v/>
      </c>
      <c r="O278" s="499" t="str">
        <f>五年级BMI等级</f>
        <v/>
      </c>
      <c r="P278" s="500" t="str">
        <f>五年级BMI得分</f>
        <v/>
      </c>
      <c r="Q278" s="515" t="str">
        <f>五年级肺活量得分</f>
        <v/>
      </c>
      <c r="R278" s="512" t="str">
        <f>五年级等级</f>
        <v/>
      </c>
      <c r="S278" s="516" t="str">
        <f>五年级50米跑得分</f>
        <v/>
      </c>
      <c r="T278" s="517" t="str">
        <f>五年级等级</f>
        <v/>
      </c>
      <c r="U278" s="516" t="str">
        <f>五年级坐位体前屈得分</f>
        <v/>
      </c>
      <c r="V278" s="517" t="str">
        <f>五年级等级</f>
        <v/>
      </c>
      <c r="W278" s="516" t="str">
        <f>五年级一分钟跳绳得分</f>
        <v/>
      </c>
      <c r="X278" s="517" t="str">
        <f>五年级等级</f>
        <v/>
      </c>
      <c r="Y278" s="515" t="str">
        <f>五年级仰卧起坐得分</f>
        <v/>
      </c>
      <c r="Z278" s="518" t="str">
        <f>五年级等级</f>
        <v/>
      </c>
      <c r="AA278" s="533" t="str">
        <f>五年级折返跑得分</f>
        <v/>
      </c>
      <c r="AB278" s="515" t="str">
        <f>五年级等级</f>
        <v/>
      </c>
      <c r="AC278" s="533" t="str">
        <f>五年级跳绳附加分</f>
        <v/>
      </c>
      <c r="AD278" s="534" t="str">
        <f>五年级标准分</f>
        <v/>
      </c>
      <c r="AE278" s="534" t="str">
        <f>五年级总分</f>
        <v/>
      </c>
      <c r="AF278" s="517" t="str">
        <f>五年级等级</f>
        <v/>
      </c>
      <c r="AM278" s="452" t="str">
        <f>折返时间</f>
        <v/>
      </c>
    </row>
    <row r="279" spans="1:39">
      <c r="A279" s="476">
        <v>504</v>
      </c>
      <c r="B279" s="477">
        <v>67</v>
      </c>
      <c r="C279" s="478"/>
      <c r="D279" s="471"/>
      <c r="E279" s="478"/>
      <c r="F279" s="473"/>
      <c r="G279" s="480"/>
      <c r="H279" s="475"/>
      <c r="I279" s="501"/>
      <c r="J279" s="502"/>
      <c r="K279" s="502"/>
      <c r="L279" s="503"/>
      <c r="M279" s="504"/>
      <c r="N279" s="505" t="str">
        <f>五年级BMI</f>
        <v/>
      </c>
      <c r="O279" s="499" t="str">
        <f>五年级BMI等级</f>
        <v/>
      </c>
      <c r="P279" s="500" t="str">
        <f>五年级BMI得分</f>
        <v/>
      </c>
      <c r="Q279" s="515" t="str">
        <f>五年级肺活量得分</f>
        <v/>
      </c>
      <c r="R279" s="512" t="str">
        <f>五年级等级</f>
        <v/>
      </c>
      <c r="S279" s="516" t="str">
        <f>五年级50米跑得分</f>
        <v/>
      </c>
      <c r="T279" s="517" t="str">
        <f>五年级等级</f>
        <v/>
      </c>
      <c r="U279" s="516" t="str">
        <f>五年级坐位体前屈得分</f>
        <v/>
      </c>
      <c r="V279" s="517" t="str">
        <f>五年级等级</f>
        <v/>
      </c>
      <c r="W279" s="516" t="str">
        <f>五年级一分钟跳绳得分</f>
        <v/>
      </c>
      <c r="X279" s="517" t="str">
        <f>五年级等级</f>
        <v/>
      </c>
      <c r="Y279" s="515" t="str">
        <f>五年级仰卧起坐得分</f>
        <v/>
      </c>
      <c r="Z279" s="518" t="str">
        <f>五年级等级</f>
        <v/>
      </c>
      <c r="AA279" s="533" t="str">
        <f>五年级折返跑得分</f>
        <v/>
      </c>
      <c r="AB279" s="515" t="str">
        <f>五年级等级</f>
        <v/>
      </c>
      <c r="AC279" s="533" t="str">
        <f>五年级跳绳附加分</f>
        <v/>
      </c>
      <c r="AD279" s="534" t="str">
        <f>五年级标准分</f>
        <v/>
      </c>
      <c r="AE279" s="534" t="str">
        <f>五年级总分</f>
        <v/>
      </c>
      <c r="AF279" s="517" t="str">
        <f>五年级等级</f>
        <v/>
      </c>
      <c r="AM279" s="452" t="str">
        <f>折返时间</f>
        <v/>
      </c>
    </row>
    <row r="280" spans="1:39">
      <c r="A280" s="476">
        <v>504</v>
      </c>
      <c r="B280" s="477">
        <v>68</v>
      </c>
      <c r="C280" s="478"/>
      <c r="D280" s="471"/>
      <c r="E280" s="478"/>
      <c r="F280" s="473"/>
      <c r="G280" s="480"/>
      <c r="H280" s="475"/>
      <c r="I280" s="501"/>
      <c r="J280" s="502"/>
      <c r="K280" s="502"/>
      <c r="L280" s="503"/>
      <c r="M280" s="504"/>
      <c r="N280" s="505" t="str">
        <f>五年级BMI</f>
        <v/>
      </c>
      <c r="O280" s="499" t="str">
        <f>五年级BMI等级</f>
        <v/>
      </c>
      <c r="P280" s="500" t="str">
        <f>五年级BMI得分</f>
        <v/>
      </c>
      <c r="Q280" s="515" t="str">
        <f>五年级肺活量得分</f>
        <v/>
      </c>
      <c r="R280" s="512" t="str">
        <f>五年级等级</f>
        <v/>
      </c>
      <c r="S280" s="516" t="str">
        <f>五年级50米跑得分</f>
        <v/>
      </c>
      <c r="T280" s="517" t="str">
        <f>五年级等级</f>
        <v/>
      </c>
      <c r="U280" s="516" t="str">
        <f>五年级坐位体前屈得分</f>
        <v/>
      </c>
      <c r="V280" s="517" t="str">
        <f>五年级等级</f>
        <v/>
      </c>
      <c r="W280" s="516" t="str">
        <f>五年级一分钟跳绳得分</f>
        <v/>
      </c>
      <c r="X280" s="517" t="str">
        <f>五年级等级</f>
        <v/>
      </c>
      <c r="Y280" s="515" t="str">
        <f>五年级仰卧起坐得分</f>
        <v/>
      </c>
      <c r="Z280" s="518" t="str">
        <f>五年级等级</f>
        <v/>
      </c>
      <c r="AA280" s="533" t="str">
        <f>五年级折返跑得分</f>
        <v/>
      </c>
      <c r="AB280" s="515" t="str">
        <f>五年级等级</f>
        <v/>
      </c>
      <c r="AC280" s="533" t="str">
        <f>五年级跳绳附加分</f>
        <v/>
      </c>
      <c r="AD280" s="534" t="str">
        <f>五年级标准分</f>
        <v/>
      </c>
      <c r="AE280" s="534" t="str">
        <f>五年级总分</f>
        <v/>
      </c>
      <c r="AF280" s="517" t="str">
        <f>五年级等级</f>
        <v/>
      </c>
      <c r="AM280" s="452" t="str">
        <f>折返时间</f>
        <v/>
      </c>
    </row>
    <row r="281" spans="1:39">
      <c r="A281" s="476">
        <v>504</v>
      </c>
      <c r="B281" s="477">
        <v>69</v>
      </c>
      <c r="C281" s="478"/>
      <c r="D281" s="471"/>
      <c r="E281" s="478"/>
      <c r="F281" s="473"/>
      <c r="G281" s="480"/>
      <c r="H281" s="475"/>
      <c r="I281" s="501"/>
      <c r="J281" s="502"/>
      <c r="K281" s="502"/>
      <c r="L281" s="503"/>
      <c r="M281" s="504"/>
      <c r="N281" s="505" t="str">
        <f>五年级BMI</f>
        <v/>
      </c>
      <c r="O281" s="499" t="str">
        <f>五年级BMI等级</f>
        <v/>
      </c>
      <c r="P281" s="500" t="str">
        <f>五年级BMI得分</f>
        <v/>
      </c>
      <c r="Q281" s="515" t="str">
        <f>五年级肺活量得分</f>
        <v/>
      </c>
      <c r="R281" s="512" t="str">
        <f>五年级等级</f>
        <v/>
      </c>
      <c r="S281" s="516" t="str">
        <f>五年级50米跑得分</f>
        <v/>
      </c>
      <c r="T281" s="517" t="str">
        <f>五年级等级</f>
        <v/>
      </c>
      <c r="U281" s="516" t="str">
        <f>五年级坐位体前屈得分</f>
        <v/>
      </c>
      <c r="V281" s="517" t="str">
        <f>五年级等级</f>
        <v/>
      </c>
      <c r="W281" s="516" t="str">
        <f>五年级一分钟跳绳得分</f>
        <v/>
      </c>
      <c r="X281" s="517" t="str">
        <f>五年级等级</f>
        <v/>
      </c>
      <c r="Y281" s="515" t="str">
        <f>五年级仰卧起坐得分</f>
        <v/>
      </c>
      <c r="Z281" s="518" t="str">
        <f>五年级等级</f>
        <v/>
      </c>
      <c r="AA281" s="533" t="str">
        <f>五年级折返跑得分</f>
        <v/>
      </c>
      <c r="AB281" s="515" t="str">
        <f>五年级等级</f>
        <v/>
      </c>
      <c r="AC281" s="533" t="str">
        <f>五年级跳绳附加分</f>
        <v/>
      </c>
      <c r="AD281" s="534" t="str">
        <f>五年级标准分</f>
        <v/>
      </c>
      <c r="AE281" s="534" t="str">
        <f>五年级总分</f>
        <v/>
      </c>
      <c r="AF281" s="517" t="str">
        <f>五年级等级</f>
        <v/>
      </c>
      <c r="AM281" s="452" t="str">
        <f>折返时间</f>
        <v/>
      </c>
    </row>
    <row r="282" ht="15.75" spans="1:39">
      <c r="A282" s="535">
        <v>504</v>
      </c>
      <c r="B282" s="536">
        <v>70</v>
      </c>
      <c r="C282" s="537"/>
      <c r="D282" s="538"/>
      <c r="E282" s="537"/>
      <c r="F282" s="583"/>
      <c r="G282" s="570"/>
      <c r="H282" s="542"/>
      <c r="I282" s="543"/>
      <c r="J282" s="544"/>
      <c r="K282" s="584"/>
      <c r="L282" s="546"/>
      <c r="M282" s="547"/>
      <c r="N282" s="548" t="str">
        <f>五年级BMI</f>
        <v/>
      </c>
      <c r="O282" s="549" t="str">
        <f>五年级BMI等级</f>
        <v/>
      </c>
      <c r="P282" s="550" t="str">
        <f>五年级BMI得分</f>
        <v/>
      </c>
      <c r="Q282" s="556" t="str">
        <f>五年级肺活量得分</f>
        <v/>
      </c>
      <c r="R282" s="557" t="str">
        <f>五年级等级</f>
        <v/>
      </c>
      <c r="S282" s="558" t="str">
        <f>五年级50米跑得分</f>
        <v/>
      </c>
      <c r="T282" s="559" t="str">
        <f>五年级等级</f>
        <v/>
      </c>
      <c r="U282" s="558" t="str">
        <f>五年级坐位体前屈得分</f>
        <v/>
      </c>
      <c r="V282" s="559" t="str">
        <f>五年级等级</f>
        <v/>
      </c>
      <c r="W282" s="558" t="str">
        <f>五年级一分钟跳绳得分</f>
        <v/>
      </c>
      <c r="X282" s="559" t="str">
        <f>五年级等级</f>
        <v/>
      </c>
      <c r="Y282" s="556" t="str">
        <f>五年级仰卧起坐得分</f>
        <v/>
      </c>
      <c r="Z282" s="563" t="str">
        <f>五年级等级</f>
        <v/>
      </c>
      <c r="AA282" s="564" t="str">
        <f>五年级折返跑得分</f>
        <v/>
      </c>
      <c r="AB282" s="556" t="str">
        <f>五年级等级</f>
        <v/>
      </c>
      <c r="AC282" s="565" t="str">
        <f>五年级跳绳附加分</f>
        <v/>
      </c>
      <c r="AD282" s="566" t="str">
        <f>五年级标准分</f>
        <v/>
      </c>
      <c r="AE282" s="566" t="str">
        <f>五年级总分</f>
        <v/>
      </c>
      <c r="AF282" s="567" t="str">
        <f>五年级等级</f>
        <v/>
      </c>
      <c r="AM282" s="452" t="str">
        <f>折返时间</f>
        <v/>
      </c>
    </row>
    <row r="283" ht="15.75" spans="1:39">
      <c r="A283" s="468">
        <v>505</v>
      </c>
      <c r="B283" s="469">
        <v>1</v>
      </c>
      <c r="C283" s="472"/>
      <c r="D283" s="471"/>
      <c r="E283" s="472"/>
      <c r="F283" s="473"/>
      <c r="G283" s="474"/>
      <c r="H283" s="475"/>
      <c r="I283" s="494"/>
      <c r="J283" s="495"/>
      <c r="K283" s="581"/>
      <c r="L283" s="551"/>
      <c r="M283" s="552"/>
      <c r="N283" s="553" t="str">
        <f>五年级BMI</f>
        <v/>
      </c>
      <c r="O283" s="554" t="str">
        <f>五年级BMI等级</f>
        <v/>
      </c>
      <c r="P283" s="555" t="str">
        <f>五年级BMI得分</f>
        <v/>
      </c>
      <c r="Q283" s="560" t="str">
        <f>五年级肺活量得分</f>
        <v/>
      </c>
      <c r="R283" s="561" t="str">
        <f>五年级等级</f>
        <v/>
      </c>
      <c r="S283" s="562" t="str">
        <f>五年级50米跑得分</f>
        <v/>
      </c>
      <c r="T283" s="561" t="str">
        <f>五年级等级</f>
        <v/>
      </c>
      <c r="U283" s="562" t="str">
        <f>五年级坐位体前屈得分</f>
        <v/>
      </c>
      <c r="V283" s="561" t="str">
        <f>五年级等级</f>
        <v/>
      </c>
      <c r="W283" s="562" t="str">
        <f>五年级一分钟跳绳得分</f>
        <v/>
      </c>
      <c r="X283" s="561" t="str">
        <f>五年级等级</f>
        <v/>
      </c>
      <c r="Y283" s="560" t="str">
        <f>五年级仰卧起坐得分</f>
        <v/>
      </c>
      <c r="Z283" s="568" t="str">
        <f>五年级等级</f>
        <v/>
      </c>
      <c r="AA283" s="569" t="str">
        <f>五年级折返跑得分</f>
        <v/>
      </c>
      <c r="AB283" s="560" t="str">
        <f>五年级等级</f>
        <v/>
      </c>
      <c r="AC283" s="530" t="str">
        <f>五年级跳绳附加分</f>
        <v/>
      </c>
      <c r="AD283" s="531" t="str">
        <f>五年级标准分</f>
        <v/>
      </c>
      <c r="AE283" s="531" t="str">
        <f>五年级总分</f>
        <v/>
      </c>
      <c r="AF283" s="512" t="str">
        <f>五年级等级</f>
        <v/>
      </c>
      <c r="AM283" s="452" t="str">
        <f>折返时间</f>
        <v/>
      </c>
    </row>
    <row r="284" spans="1:39">
      <c r="A284" s="476">
        <v>505</v>
      </c>
      <c r="B284" s="477">
        <v>2</v>
      </c>
      <c r="C284" s="478"/>
      <c r="D284" s="471"/>
      <c r="E284" s="478"/>
      <c r="F284" s="473"/>
      <c r="G284" s="480"/>
      <c r="H284" s="475"/>
      <c r="I284" s="501"/>
      <c r="J284" s="502"/>
      <c r="K284" s="502"/>
      <c r="L284" s="503"/>
      <c r="M284" s="504"/>
      <c r="N284" s="505" t="str">
        <f>五年级BMI</f>
        <v/>
      </c>
      <c r="O284" s="499" t="str">
        <f>五年级BMI等级</f>
        <v/>
      </c>
      <c r="P284" s="500" t="str">
        <f>五年级BMI得分</f>
        <v/>
      </c>
      <c r="Q284" s="515" t="str">
        <f>五年级肺活量得分</f>
        <v/>
      </c>
      <c r="R284" s="512" t="str">
        <f>五年级等级</f>
        <v/>
      </c>
      <c r="S284" s="516" t="str">
        <f>五年级50米跑得分</f>
        <v/>
      </c>
      <c r="T284" s="517" t="str">
        <f>五年级等级</f>
        <v/>
      </c>
      <c r="U284" s="516" t="str">
        <f>五年级坐位体前屈得分</f>
        <v/>
      </c>
      <c r="V284" s="517" t="str">
        <f>五年级等级</f>
        <v/>
      </c>
      <c r="W284" s="516" t="str">
        <f>五年级一分钟跳绳得分</f>
        <v/>
      </c>
      <c r="X284" s="517" t="str">
        <f>五年级等级</f>
        <v/>
      </c>
      <c r="Y284" s="515" t="str">
        <f>五年级仰卧起坐得分</f>
        <v/>
      </c>
      <c r="Z284" s="518" t="str">
        <f>五年级等级</f>
        <v/>
      </c>
      <c r="AA284" s="533" t="str">
        <f>五年级折返跑得分</f>
        <v/>
      </c>
      <c r="AB284" s="515" t="str">
        <f>五年级等级</f>
        <v/>
      </c>
      <c r="AC284" s="533" t="str">
        <f>五年级跳绳附加分</f>
        <v/>
      </c>
      <c r="AD284" s="534" t="str">
        <f>五年级标准分</f>
        <v/>
      </c>
      <c r="AE284" s="534" t="str">
        <f>五年级总分</f>
        <v/>
      </c>
      <c r="AF284" s="517" t="str">
        <f>五年级等级</f>
        <v/>
      </c>
      <c r="AM284" s="452" t="str">
        <f>折返时间</f>
        <v/>
      </c>
    </row>
    <row r="285" spans="1:39">
      <c r="A285" s="476">
        <v>505</v>
      </c>
      <c r="B285" s="477">
        <v>3</v>
      </c>
      <c r="C285" s="478"/>
      <c r="D285" s="471"/>
      <c r="E285" s="478"/>
      <c r="F285" s="473"/>
      <c r="G285" s="480"/>
      <c r="H285" s="475"/>
      <c r="I285" s="501"/>
      <c r="J285" s="502"/>
      <c r="K285" s="502"/>
      <c r="L285" s="503"/>
      <c r="M285" s="504"/>
      <c r="N285" s="505" t="str">
        <f>五年级BMI</f>
        <v/>
      </c>
      <c r="O285" s="499" t="str">
        <f>五年级BMI等级</f>
        <v/>
      </c>
      <c r="P285" s="500" t="str">
        <f>五年级BMI得分</f>
        <v/>
      </c>
      <c r="Q285" s="515" t="str">
        <f>五年级肺活量得分</f>
        <v/>
      </c>
      <c r="R285" s="512" t="str">
        <f>五年级等级</f>
        <v/>
      </c>
      <c r="S285" s="516" t="str">
        <f>五年级50米跑得分</f>
        <v/>
      </c>
      <c r="T285" s="517" t="str">
        <f>五年级等级</f>
        <v/>
      </c>
      <c r="U285" s="516" t="str">
        <f>五年级坐位体前屈得分</f>
        <v/>
      </c>
      <c r="V285" s="517" t="str">
        <f>五年级等级</f>
        <v/>
      </c>
      <c r="W285" s="516" t="str">
        <f>五年级一分钟跳绳得分</f>
        <v/>
      </c>
      <c r="X285" s="517" t="str">
        <f>五年级等级</f>
        <v/>
      </c>
      <c r="Y285" s="515" t="str">
        <f>五年级仰卧起坐得分</f>
        <v/>
      </c>
      <c r="Z285" s="518" t="str">
        <f>五年级等级</f>
        <v/>
      </c>
      <c r="AA285" s="533" t="str">
        <f>五年级折返跑得分</f>
        <v/>
      </c>
      <c r="AB285" s="515" t="str">
        <f>五年级等级</f>
        <v/>
      </c>
      <c r="AC285" s="533" t="str">
        <f>五年级跳绳附加分</f>
        <v/>
      </c>
      <c r="AD285" s="534" t="str">
        <f>五年级标准分</f>
        <v/>
      </c>
      <c r="AE285" s="534" t="str">
        <f>五年级总分</f>
        <v/>
      </c>
      <c r="AF285" s="517" t="str">
        <f>五年级等级</f>
        <v/>
      </c>
      <c r="AM285" s="452" t="str">
        <f>折返时间</f>
        <v/>
      </c>
    </row>
    <row r="286" spans="1:39">
      <c r="A286" s="476">
        <v>505</v>
      </c>
      <c r="B286" s="477">
        <v>4</v>
      </c>
      <c r="C286" s="478"/>
      <c r="D286" s="471"/>
      <c r="E286" s="478"/>
      <c r="F286" s="473"/>
      <c r="G286" s="480"/>
      <c r="H286" s="475"/>
      <c r="I286" s="501"/>
      <c r="J286" s="502"/>
      <c r="K286" s="502"/>
      <c r="L286" s="503"/>
      <c r="M286" s="504"/>
      <c r="N286" s="505" t="str">
        <f>五年级BMI</f>
        <v/>
      </c>
      <c r="O286" s="499" t="str">
        <f>五年级BMI等级</f>
        <v/>
      </c>
      <c r="P286" s="500" t="str">
        <f>五年级BMI得分</f>
        <v/>
      </c>
      <c r="Q286" s="515" t="str">
        <f>五年级肺活量得分</f>
        <v/>
      </c>
      <c r="R286" s="512" t="str">
        <f>五年级等级</f>
        <v/>
      </c>
      <c r="S286" s="516" t="str">
        <f>五年级50米跑得分</f>
        <v/>
      </c>
      <c r="T286" s="517" t="str">
        <f>五年级等级</f>
        <v/>
      </c>
      <c r="U286" s="516" t="str">
        <f>五年级坐位体前屈得分</f>
        <v/>
      </c>
      <c r="V286" s="517" t="str">
        <f>五年级等级</f>
        <v/>
      </c>
      <c r="W286" s="516" t="str">
        <f>五年级一分钟跳绳得分</f>
        <v/>
      </c>
      <c r="X286" s="517" t="str">
        <f>五年级等级</f>
        <v/>
      </c>
      <c r="Y286" s="515" t="str">
        <f>五年级仰卧起坐得分</f>
        <v/>
      </c>
      <c r="Z286" s="518" t="str">
        <f>五年级等级</f>
        <v/>
      </c>
      <c r="AA286" s="533" t="str">
        <f>五年级折返跑得分</f>
        <v/>
      </c>
      <c r="AB286" s="515" t="str">
        <f>五年级等级</f>
        <v/>
      </c>
      <c r="AC286" s="533" t="str">
        <f>五年级跳绳附加分</f>
        <v/>
      </c>
      <c r="AD286" s="534" t="str">
        <f>五年级标准分</f>
        <v/>
      </c>
      <c r="AE286" s="534" t="str">
        <f>五年级总分</f>
        <v/>
      </c>
      <c r="AF286" s="517" t="str">
        <f>五年级等级</f>
        <v/>
      </c>
      <c r="AM286" s="452" t="str">
        <f>折返时间</f>
        <v/>
      </c>
    </row>
    <row r="287" spans="1:39">
      <c r="A287" s="476">
        <v>505</v>
      </c>
      <c r="B287" s="477">
        <v>5</v>
      </c>
      <c r="C287" s="478"/>
      <c r="D287" s="471"/>
      <c r="E287" s="478"/>
      <c r="F287" s="473"/>
      <c r="G287" s="480"/>
      <c r="H287" s="475"/>
      <c r="I287" s="501"/>
      <c r="J287" s="502"/>
      <c r="K287" s="502"/>
      <c r="L287" s="503"/>
      <c r="M287" s="504"/>
      <c r="N287" s="505" t="str">
        <f>五年级BMI</f>
        <v/>
      </c>
      <c r="O287" s="499" t="str">
        <f>五年级BMI等级</f>
        <v/>
      </c>
      <c r="P287" s="500" t="str">
        <f>五年级BMI得分</f>
        <v/>
      </c>
      <c r="Q287" s="515" t="str">
        <f>五年级肺活量得分</f>
        <v/>
      </c>
      <c r="R287" s="512" t="str">
        <f>五年级等级</f>
        <v/>
      </c>
      <c r="S287" s="516" t="str">
        <f>五年级50米跑得分</f>
        <v/>
      </c>
      <c r="T287" s="517" t="str">
        <f>五年级等级</f>
        <v/>
      </c>
      <c r="U287" s="516" t="str">
        <f>五年级坐位体前屈得分</f>
        <v/>
      </c>
      <c r="V287" s="517" t="str">
        <f>五年级等级</f>
        <v/>
      </c>
      <c r="W287" s="516" t="str">
        <f>五年级一分钟跳绳得分</f>
        <v/>
      </c>
      <c r="X287" s="517" t="str">
        <f>五年级等级</f>
        <v/>
      </c>
      <c r="Y287" s="515" t="str">
        <f>五年级仰卧起坐得分</f>
        <v/>
      </c>
      <c r="Z287" s="518" t="str">
        <f>五年级等级</f>
        <v/>
      </c>
      <c r="AA287" s="533" t="str">
        <f>五年级折返跑得分</f>
        <v/>
      </c>
      <c r="AB287" s="515" t="str">
        <f>五年级等级</f>
        <v/>
      </c>
      <c r="AC287" s="533" t="str">
        <f>五年级跳绳附加分</f>
        <v/>
      </c>
      <c r="AD287" s="534" t="str">
        <f>五年级标准分</f>
        <v/>
      </c>
      <c r="AE287" s="534" t="str">
        <f>五年级总分</f>
        <v/>
      </c>
      <c r="AF287" s="517" t="str">
        <f>五年级等级</f>
        <v/>
      </c>
      <c r="AM287" s="452" t="str">
        <f>折返时间</f>
        <v/>
      </c>
    </row>
    <row r="288" spans="1:39">
      <c r="A288" s="476">
        <v>505</v>
      </c>
      <c r="B288" s="477">
        <v>6</v>
      </c>
      <c r="C288" s="478"/>
      <c r="D288" s="471"/>
      <c r="E288" s="478"/>
      <c r="F288" s="473"/>
      <c r="G288" s="480"/>
      <c r="H288" s="475"/>
      <c r="I288" s="501"/>
      <c r="J288" s="502"/>
      <c r="K288" s="502"/>
      <c r="L288" s="503"/>
      <c r="M288" s="504"/>
      <c r="N288" s="505" t="str">
        <f>五年级BMI</f>
        <v/>
      </c>
      <c r="O288" s="499" t="str">
        <f>五年级BMI等级</f>
        <v/>
      </c>
      <c r="P288" s="500" t="str">
        <f>五年级BMI得分</f>
        <v/>
      </c>
      <c r="Q288" s="515" t="str">
        <f>五年级肺活量得分</f>
        <v/>
      </c>
      <c r="R288" s="512" t="str">
        <f>五年级等级</f>
        <v/>
      </c>
      <c r="S288" s="516" t="str">
        <f>五年级50米跑得分</f>
        <v/>
      </c>
      <c r="T288" s="517" t="str">
        <f>五年级等级</f>
        <v/>
      </c>
      <c r="U288" s="516" t="str">
        <f>五年级坐位体前屈得分</f>
        <v/>
      </c>
      <c r="V288" s="517" t="str">
        <f>五年级等级</f>
        <v/>
      </c>
      <c r="W288" s="516" t="str">
        <f>五年级一分钟跳绳得分</f>
        <v/>
      </c>
      <c r="X288" s="517" t="str">
        <f>五年级等级</f>
        <v/>
      </c>
      <c r="Y288" s="515" t="str">
        <f>五年级仰卧起坐得分</f>
        <v/>
      </c>
      <c r="Z288" s="518" t="str">
        <f>五年级等级</f>
        <v/>
      </c>
      <c r="AA288" s="533" t="str">
        <f>五年级折返跑得分</f>
        <v/>
      </c>
      <c r="AB288" s="515" t="str">
        <f>五年级等级</f>
        <v/>
      </c>
      <c r="AC288" s="533" t="str">
        <f>五年级跳绳附加分</f>
        <v/>
      </c>
      <c r="AD288" s="534" t="str">
        <f>五年级标准分</f>
        <v/>
      </c>
      <c r="AE288" s="534" t="str">
        <f>五年级总分</f>
        <v/>
      </c>
      <c r="AF288" s="517" t="str">
        <f>五年级等级</f>
        <v/>
      </c>
      <c r="AM288" s="452" t="str">
        <f>折返时间</f>
        <v/>
      </c>
    </row>
    <row r="289" spans="1:39">
      <c r="A289" s="476">
        <v>505</v>
      </c>
      <c r="B289" s="477">
        <v>7</v>
      </c>
      <c r="C289" s="478"/>
      <c r="D289" s="471"/>
      <c r="E289" s="478"/>
      <c r="F289" s="473"/>
      <c r="G289" s="480"/>
      <c r="H289" s="475"/>
      <c r="I289" s="501"/>
      <c r="J289" s="502"/>
      <c r="K289" s="502"/>
      <c r="L289" s="503"/>
      <c r="M289" s="504"/>
      <c r="N289" s="505" t="str">
        <f>五年级BMI</f>
        <v/>
      </c>
      <c r="O289" s="499" t="str">
        <f>五年级BMI等级</f>
        <v/>
      </c>
      <c r="P289" s="500" t="str">
        <f>五年级BMI得分</f>
        <v/>
      </c>
      <c r="Q289" s="515" t="str">
        <f>五年级肺活量得分</f>
        <v/>
      </c>
      <c r="R289" s="512" t="str">
        <f>五年级等级</f>
        <v/>
      </c>
      <c r="S289" s="516" t="str">
        <f>五年级50米跑得分</f>
        <v/>
      </c>
      <c r="T289" s="517" t="str">
        <f>五年级等级</f>
        <v/>
      </c>
      <c r="U289" s="516" t="str">
        <f>五年级坐位体前屈得分</f>
        <v/>
      </c>
      <c r="V289" s="517" t="str">
        <f>五年级等级</f>
        <v/>
      </c>
      <c r="W289" s="516" t="str">
        <f>五年级一分钟跳绳得分</f>
        <v/>
      </c>
      <c r="X289" s="517" t="str">
        <f>五年级等级</f>
        <v/>
      </c>
      <c r="Y289" s="515" t="str">
        <f>五年级仰卧起坐得分</f>
        <v/>
      </c>
      <c r="Z289" s="518" t="str">
        <f>五年级等级</f>
        <v/>
      </c>
      <c r="AA289" s="533" t="str">
        <f>五年级折返跑得分</f>
        <v/>
      </c>
      <c r="AB289" s="515" t="str">
        <f>五年级等级</f>
        <v/>
      </c>
      <c r="AC289" s="533" t="str">
        <f>五年级跳绳附加分</f>
        <v/>
      </c>
      <c r="AD289" s="534" t="str">
        <f>五年级标准分</f>
        <v/>
      </c>
      <c r="AE289" s="534" t="str">
        <f>五年级总分</f>
        <v/>
      </c>
      <c r="AF289" s="517" t="str">
        <f>五年级等级</f>
        <v/>
      </c>
      <c r="AM289" s="452" t="str">
        <f>折返时间</f>
        <v/>
      </c>
    </row>
    <row r="290" spans="1:39">
      <c r="A290" s="476">
        <v>505</v>
      </c>
      <c r="B290" s="477">
        <v>8</v>
      </c>
      <c r="C290" s="478"/>
      <c r="D290" s="471"/>
      <c r="E290" s="478"/>
      <c r="F290" s="473"/>
      <c r="G290" s="480"/>
      <c r="H290" s="475"/>
      <c r="I290" s="501"/>
      <c r="J290" s="502"/>
      <c r="K290" s="502"/>
      <c r="L290" s="503"/>
      <c r="M290" s="504"/>
      <c r="N290" s="505" t="str">
        <f>五年级BMI</f>
        <v/>
      </c>
      <c r="O290" s="499" t="str">
        <f>五年级BMI等级</f>
        <v/>
      </c>
      <c r="P290" s="500" t="str">
        <f>五年级BMI得分</f>
        <v/>
      </c>
      <c r="Q290" s="515" t="str">
        <f>五年级肺活量得分</f>
        <v/>
      </c>
      <c r="R290" s="512" t="str">
        <f>五年级等级</f>
        <v/>
      </c>
      <c r="S290" s="516" t="str">
        <f>五年级50米跑得分</f>
        <v/>
      </c>
      <c r="T290" s="517" t="str">
        <f>五年级等级</f>
        <v/>
      </c>
      <c r="U290" s="516" t="str">
        <f>五年级坐位体前屈得分</f>
        <v/>
      </c>
      <c r="V290" s="517" t="str">
        <f>五年级等级</f>
        <v/>
      </c>
      <c r="W290" s="516" t="str">
        <f>五年级一分钟跳绳得分</f>
        <v/>
      </c>
      <c r="X290" s="517" t="str">
        <f>五年级等级</f>
        <v/>
      </c>
      <c r="Y290" s="515" t="str">
        <f>五年级仰卧起坐得分</f>
        <v/>
      </c>
      <c r="Z290" s="518" t="str">
        <f>五年级等级</f>
        <v/>
      </c>
      <c r="AA290" s="533" t="str">
        <f>五年级折返跑得分</f>
        <v/>
      </c>
      <c r="AB290" s="515" t="str">
        <f>五年级等级</f>
        <v/>
      </c>
      <c r="AC290" s="533" t="str">
        <f>五年级跳绳附加分</f>
        <v/>
      </c>
      <c r="AD290" s="534" t="str">
        <f>五年级标准分</f>
        <v/>
      </c>
      <c r="AE290" s="534" t="str">
        <f>五年级总分</f>
        <v/>
      </c>
      <c r="AF290" s="517" t="str">
        <f>五年级等级</f>
        <v/>
      </c>
      <c r="AM290" s="452" t="str">
        <f>折返时间</f>
        <v/>
      </c>
    </row>
    <row r="291" spans="1:39">
      <c r="A291" s="476">
        <v>505</v>
      </c>
      <c r="B291" s="477">
        <v>9</v>
      </c>
      <c r="C291" s="478"/>
      <c r="D291" s="471"/>
      <c r="E291" s="478"/>
      <c r="F291" s="473"/>
      <c r="G291" s="480"/>
      <c r="H291" s="475"/>
      <c r="I291" s="501"/>
      <c r="J291" s="502"/>
      <c r="K291" s="502"/>
      <c r="L291" s="503"/>
      <c r="M291" s="504"/>
      <c r="N291" s="505" t="str">
        <f>五年级BMI</f>
        <v/>
      </c>
      <c r="O291" s="499" t="str">
        <f>五年级BMI等级</f>
        <v/>
      </c>
      <c r="P291" s="500" t="str">
        <f>五年级BMI得分</f>
        <v/>
      </c>
      <c r="Q291" s="515" t="str">
        <f>五年级肺活量得分</f>
        <v/>
      </c>
      <c r="R291" s="512" t="str">
        <f>五年级等级</f>
        <v/>
      </c>
      <c r="S291" s="516" t="str">
        <f>五年级50米跑得分</f>
        <v/>
      </c>
      <c r="T291" s="517" t="str">
        <f>五年级等级</f>
        <v/>
      </c>
      <c r="U291" s="516" t="str">
        <f>五年级坐位体前屈得分</f>
        <v/>
      </c>
      <c r="V291" s="517" t="str">
        <f>五年级等级</f>
        <v/>
      </c>
      <c r="W291" s="516" t="str">
        <f>五年级一分钟跳绳得分</f>
        <v/>
      </c>
      <c r="X291" s="517" t="str">
        <f>五年级等级</f>
        <v/>
      </c>
      <c r="Y291" s="515" t="str">
        <f>五年级仰卧起坐得分</f>
        <v/>
      </c>
      <c r="Z291" s="518" t="str">
        <f>五年级等级</f>
        <v/>
      </c>
      <c r="AA291" s="533" t="str">
        <f>五年级折返跑得分</f>
        <v/>
      </c>
      <c r="AB291" s="515" t="str">
        <f>五年级等级</f>
        <v/>
      </c>
      <c r="AC291" s="533" t="str">
        <f>五年级跳绳附加分</f>
        <v/>
      </c>
      <c r="AD291" s="534" t="str">
        <f>五年级标准分</f>
        <v/>
      </c>
      <c r="AE291" s="534" t="str">
        <f>五年级总分</f>
        <v/>
      </c>
      <c r="AF291" s="517" t="str">
        <f>五年级等级</f>
        <v/>
      </c>
      <c r="AM291" s="452" t="str">
        <f>折返时间</f>
        <v/>
      </c>
    </row>
    <row r="292" spans="1:39">
      <c r="A292" s="476">
        <v>505</v>
      </c>
      <c r="B292" s="477">
        <v>10</v>
      </c>
      <c r="C292" s="478"/>
      <c r="D292" s="471"/>
      <c r="E292" s="478"/>
      <c r="F292" s="473"/>
      <c r="G292" s="480"/>
      <c r="H292" s="475"/>
      <c r="I292" s="501"/>
      <c r="J292" s="502"/>
      <c r="K292" s="502"/>
      <c r="L292" s="503"/>
      <c r="M292" s="504"/>
      <c r="N292" s="505" t="str">
        <f>五年级BMI</f>
        <v/>
      </c>
      <c r="O292" s="499" t="str">
        <f>五年级BMI等级</f>
        <v/>
      </c>
      <c r="P292" s="500" t="str">
        <f>五年级BMI得分</f>
        <v/>
      </c>
      <c r="Q292" s="515" t="str">
        <f>五年级肺活量得分</f>
        <v/>
      </c>
      <c r="R292" s="512" t="str">
        <f>五年级等级</f>
        <v/>
      </c>
      <c r="S292" s="516" t="str">
        <f>五年级50米跑得分</f>
        <v/>
      </c>
      <c r="T292" s="517" t="str">
        <f>五年级等级</f>
        <v/>
      </c>
      <c r="U292" s="516" t="str">
        <f>五年级坐位体前屈得分</f>
        <v/>
      </c>
      <c r="V292" s="517" t="str">
        <f>五年级等级</f>
        <v/>
      </c>
      <c r="W292" s="516" t="str">
        <f>五年级一分钟跳绳得分</f>
        <v/>
      </c>
      <c r="X292" s="517" t="str">
        <f>五年级等级</f>
        <v/>
      </c>
      <c r="Y292" s="515" t="str">
        <f>五年级仰卧起坐得分</f>
        <v/>
      </c>
      <c r="Z292" s="518" t="str">
        <f>五年级等级</f>
        <v/>
      </c>
      <c r="AA292" s="533" t="str">
        <f>五年级折返跑得分</f>
        <v/>
      </c>
      <c r="AB292" s="515" t="str">
        <f>五年级等级</f>
        <v/>
      </c>
      <c r="AC292" s="533" t="str">
        <f>五年级跳绳附加分</f>
        <v/>
      </c>
      <c r="AD292" s="534" t="str">
        <f>五年级标准分</f>
        <v/>
      </c>
      <c r="AE292" s="534" t="str">
        <f>五年级总分</f>
        <v/>
      </c>
      <c r="AF292" s="517" t="str">
        <f>五年级等级</f>
        <v/>
      </c>
      <c r="AM292" s="452" t="str">
        <f>折返时间</f>
        <v/>
      </c>
    </row>
    <row r="293" spans="1:39">
      <c r="A293" s="476">
        <v>505</v>
      </c>
      <c r="B293" s="477">
        <v>11</v>
      </c>
      <c r="C293" s="478"/>
      <c r="D293" s="471"/>
      <c r="E293" s="478"/>
      <c r="F293" s="473"/>
      <c r="G293" s="474"/>
      <c r="H293" s="475"/>
      <c r="I293" s="501"/>
      <c r="J293" s="502"/>
      <c r="K293" s="502"/>
      <c r="L293" s="503"/>
      <c r="M293" s="504"/>
      <c r="N293" s="505" t="str">
        <f>五年级BMI</f>
        <v/>
      </c>
      <c r="O293" s="499" t="str">
        <f>五年级BMI等级</f>
        <v/>
      </c>
      <c r="P293" s="500" t="str">
        <f>五年级BMI得分</f>
        <v/>
      </c>
      <c r="Q293" s="515" t="str">
        <f>五年级肺活量得分</f>
        <v/>
      </c>
      <c r="R293" s="512" t="str">
        <f>五年级等级</f>
        <v/>
      </c>
      <c r="S293" s="516" t="str">
        <f>五年级50米跑得分</f>
        <v/>
      </c>
      <c r="T293" s="517" t="str">
        <f>五年级等级</f>
        <v/>
      </c>
      <c r="U293" s="516" t="str">
        <f>五年级坐位体前屈得分</f>
        <v/>
      </c>
      <c r="V293" s="517" t="str">
        <f>五年级等级</f>
        <v/>
      </c>
      <c r="W293" s="516" t="str">
        <f>五年级一分钟跳绳得分</f>
        <v/>
      </c>
      <c r="X293" s="517" t="str">
        <f>五年级等级</f>
        <v/>
      </c>
      <c r="Y293" s="515" t="str">
        <f>五年级仰卧起坐得分</f>
        <v/>
      </c>
      <c r="Z293" s="518" t="str">
        <f>五年级等级</f>
        <v/>
      </c>
      <c r="AA293" s="533" t="str">
        <f>五年级折返跑得分</f>
        <v/>
      </c>
      <c r="AB293" s="515" t="str">
        <f>五年级等级</f>
        <v/>
      </c>
      <c r="AC293" s="533" t="str">
        <f>五年级跳绳附加分</f>
        <v/>
      </c>
      <c r="AD293" s="534" t="str">
        <f>五年级标准分</f>
        <v/>
      </c>
      <c r="AE293" s="534" t="str">
        <f>五年级总分</f>
        <v/>
      </c>
      <c r="AF293" s="517" t="str">
        <f>五年级等级</f>
        <v/>
      </c>
      <c r="AM293" s="452" t="str">
        <f>折返时间</f>
        <v/>
      </c>
    </row>
    <row r="294" spans="1:39">
      <c r="A294" s="476">
        <v>505</v>
      </c>
      <c r="B294" s="477">
        <v>12</v>
      </c>
      <c r="C294" s="470"/>
      <c r="D294" s="471"/>
      <c r="E294" s="472"/>
      <c r="F294" s="473"/>
      <c r="G294" s="480"/>
      <c r="H294" s="475"/>
      <c r="I294" s="494"/>
      <c r="J294" s="495"/>
      <c r="K294" s="495"/>
      <c r="L294" s="503"/>
      <c r="M294" s="504"/>
      <c r="N294" s="505" t="str">
        <f>五年级BMI</f>
        <v/>
      </c>
      <c r="O294" s="499" t="str">
        <f>五年级BMI等级</f>
        <v/>
      </c>
      <c r="P294" s="500" t="str">
        <f>五年级BMI得分</f>
        <v/>
      </c>
      <c r="Q294" s="515" t="str">
        <f>五年级肺活量得分</f>
        <v/>
      </c>
      <c r="R294" s="512" t="str">
        <f>五年级等级</f>
        <v/>
      </c>
      <c r="S294" s="516" t="str">
        <f>五年级50米跑得分</f>
        <v/>
      </c>
      <c r="T294" s="517" t="str">
        <f>五年级等级</f>
        <v/>
      </c>
      <c r="U294" s="516" t="str">
        <f>五年级坐位体前屈得分</f>
        <v/>
      </c>
      <c r="V294" s="517" t="str">
        <f>五年级等级</f>
        <v/>
      </c>
      <c r="W294" s="516" t="str">
        <f>五年级一分钟跳绳得分</f>
        <v/>
      </c>
      <c r="X294" s="517" t="str">
        <f>五年级等级</f>
        <v/>
      </c>
      <c r="Y294" s="515" t="str">
        <f>五年级仰卧起坐得分</f>
        <v/>
      </c>
      <c r="Z294" s="518" t="str">
        <f>五年级等级</f>
        <v/>
      </c>
      <c r="AA294" s="533" t="str">
        <f>五年级折返跑得分</f>
        <v/>
      </c>
      <c r="AB294" s="515" t="str">
        <f>五年级等级</f>
        <v/>
      </c>
      <c r="AC294" s="533" t="str">
        <f>五年级跳绳附加分</f>
        <v/>
      </c>
      <c r="AD294" s="534" t="str">
        <f>五年级标准分</f>
        <v/>
      </c>
      <c r="AE294" s="534" t="str">
        <f>五年级总分</f>
        <v/>
      </c>
      <c r="AF294" s="517" t="str">
        <f>五年级等级</f>
        <v/>
      </c>
      <c r="AM294" s="452" t="str">
        <f>折返时间</f>
        <v/>
      </c>
    </row>
    <row r="295" spans="1:39">
      <c r="A295" s="476">
        <v>505</v>
      </c>
      <c r="B295" s="477">
        <v>13</v>
      </c>
      <c r="C295" s="478"/>
      <c r="D295" s="471"/>
      <c r="E295" s="472"/>
      <c r="F295" s="473"/>
      <c r="G295" s="480"/>
      <c r="H295" s="475"/>
      <c r="I295" s="501"/>
      <c r="J295" s="502"/>
      <c r="K295" s="495"/>
      <c r="L295" s="503"/>
      <c r="M295" s="504"/>
      <c r="N295" s="505" t="str">
        <f>五年级BMI</f>
        <v/>
      </c>
      <c r="O295" s="499" t="str">
        <f>五年级BMI等级</f>
        <v/>
      </c>
      <c r="P295" s="500" t="str">
        <f>五年级BMI得分</f>
        <v/>
      </c>
      <c r="Q295" s="515" t="str">
        <f>五年级肺活量得分</f>
        <v/>
      </c>
      <c r="R295" s="512" t="str">
        <f>五年级等级</f>
        <v/>
      </c>
      <c r="S295" s="516" t="str">
        <f>五年级50米跑得分</f>
        <v/>
      </c>
      <c r="T295" s="517" t="str">
        <f>五年级等级</f>
        <v/>
      </c>
      <c r="U295" s="516" t="str">
        <f>五年级坐位体前屈得分</f>
        <v/>
      </c>
      <c r="V295" s="517" t="str">
        <f>五年级等级</f>
        <v/>
      </c>
      <c r="W295" s="516" t="str">
        <f>五年级一分钟跳绳得分</f>
        <v/>
      </c>
      <c r="X295" s="517" t="str">
        <f>五年级等级</f>
        <v/>
      </c>
      <c r="Y295" s="515" t="str">
        <f>五年级仰卧起坐得分</f>
        <v/>
      </c>
      <c r="Z295" s="518" t="str">
        <f>五年级等级</f>
        <v/>
      </c>
      <c r="AA295" s="533" t="str">
        <f>五年级折返跑得分</f>
        <v/>
      </c>
      <c r="AB295" s="515" t="str">
        <f>五年级等级</f>
        <v/>
      </c>
      <c r="AC295" s="533" t="str">
        <f>五年级跳绳附加分</f>
        <v/>
      </c>
      <c r="AD295" s="534" t="str">
        <f>五年级标准分</f>
        <v/>
      </c>
      <c r="AE295" s="534" t="str">
        <f>五年级总分</f>
        <v/>
      </c>
      <c r="AF295" s="517" t="str">
        <f>五年级等级</f>
        <v/>
      </c>
      <c r="AM295" s="452" t="str">
        <f>折返时间</f>
        <v/>
      </c>
    </row>
    <row r="296" spans="1:39">
      <c r="A296" s="476">
        <v>505</v>
      </c>
      <c r="B296" s="477">
        <v>14</v>
      </c>
      <c r="C296" s="478"/>
      <c r="D296" s="471"/>
      <c r="E296" s="472"/>
      <c r="F296" s="473"/>
      <c r="G296" s="480"/>
      <c r="H296" s="475"/>
      <c r="I296" s="501"/>
      <c r="J296" s="502"/>
      <c r="K296" s="495"/>
      <c r="L296" s="503"/>
      <c r="M296" s="504"/>
      <c r="N296" s="505" t="str">
        <f>五年级BMI</f>
        <v/>
      </c>
      <c r="O296" s="499" t="str">
        <f>五年级BMI等级</f>
        <v/>
      </c>
      <c r="P296" s="500" t="str">
        <f>五年级BMI得分</f>
        <v/>
      </c>
      <c r="Q296" s="515" t="str">
        <f>五年级肺活量得分</f>
        <v/>
      </c>
      <c r="R296" s="512" t="str">
        <f>五年级等级</f>
        <v/>
      </c>
      <c r="S296" s="516" t="str">
        <f>五年级50米跑得分</f>
        <v/>
      </c>
      <c r="T296" s="517" t="str">
        <f>五年级等级</f>
        <v/>
      </c>
      <c r="U296" s="516" t="str">
        <f>五年级坐位体前屈得分</f>
        <v/>
      </c>
      <c r="V296" s="517" t="str">
        <f>五年级等级</f>
        <v/>
      </c>
      <c r="W296" s="516" t="str">
        <f>五年级一分钟跳绳得分</f>
        <v/>
      </c>
      <c r="X296" s="517" t="str">
        <f>五年级等级</f>
        <v/>
      </c>
      <c r="Y296" s="515" t="str">
        <f>五年级仰卧起坐得分</f>
        <v/>
      </c>
      <c r="Z296" s="518" t="str">
        <f>五年级等级</f>
        <v/>
      </c>
      <c r="AA296" s="533" t="str">
        <f>五年级折返跑得分</f>
        <v/>
      </c>
      <c r="AB296" s="515" t="str">
        <f>五年级等级</f>
        <v/>
      </c>
      <c r="AC296" s="533" t="str">
        <f>五年级跳绳附加分</f>
        <v/>
      </c>
      <c r="AD296" s="534" t="str">
        <f>五年级标准分</f>
        <v/>
      </c>
      <c r="AE296" s="534" t="str">
        <f>五年级总分</f>
        <v/>
      </c>
      <c r="AF296" s="517" t="str">
        <f>五年级等级</f>
        <v/>
      </c>
      <c r="AM296" s="452" t="str">
        <f>折返时间</f>
        <v/>
      </c>
    </row>
    <row r="297" spans="1:39">
      <c r="A297" s="476">
        <v>505</v>
      </c>
      <c r="B297" s="477">
        <v>15</v>
      </c>
      <c r="C297" s="478"/>
      <c r="D297" s="471"/>
      <c r="E297" s="472"/>
      <c r="F297" s="473"/>
      <c r="G297" s="474"/>
      <c r="H297" s="475"/>
      <c r="I297" s="501"/>
      <c r="J297" s="502"/>
      <c r="K297" s="495"/>
      <c r="L297" s="503"/>
      <c r="M297" s="504"/>
      <c r="N297" s="505" t="str">
        <f>五年级BMI</f>
        <v/>
      </c>
      <c r="O297" s="499" t="str">
        <f>五年级BMI等级</f>
        <v/>
      </c>
      <c r="P297" s="500" t="str">
        <f>五年级BMI得分</f>
        <v/>
      </c>
      <c r="Q297" s="515" t="str">
        <f>五年级肺活量得分</f>
        <v/>
      </c>
      <c r="R297" s="512" t="str">
        <f>五年级等级</f>
        <v/>
      </c>
      <c r="S297" s="516" t="str">
        <f>五年级50米跑得分</f>
        <v/>
      </c>
      <c r="T297" s="517" t="str">
        <f>五年级等级</f>
        <v/>
      </c>
      <c r="U297" s="516" t="str">
        <f>五年级坐位体前屈得分</f>
        <v/>
      </c>
      <c r="V297" s="517" t="str">
        <f>五年级等级</f>
        <v/>
      </c>
      <c r="W297" s="516" t="str">
        <f>五年级一分钟跳绳得分</f>
        <v/>
      </c>
      <c r="X297" s="517" t="str">
        <f>五年级等级</f>
        <v/>
      </c>
      <c r="Y297" s="515" t="str">
        <f>五年级仰卧起坐得分</f>
        <v/>
      </c>
      <c r="Z297" s="518" t="str">
        <f>五年级等级</f>
        <v/>
      </c>
      <c r="AA297" s="533" t="str">
        <f>五年级折返跑得分</f>
        <v/>
      </c>
      <c r="AB297" s="515" t="str">
        <f>五年级等级</f>
        <v/>
      </c>
      <c r="AC297" s="533" t="str">
        <f>五年级跳绳附加分</f>
        <v/>
      </c>
      <c r="AD297" s="534" t="str">
        <f>五年级标准分</f>
        <v/>
      </c>
      <c r="AE297" s="534" t="str">
        <f>五年级总分</f>
        <v/>
      </c>
      <c r="AF297" s="517" t="str">
        <f>五年级等级</f>
        <v/>
      </c>
      <c r="AM297" s="452" t="str">
        <f>折返时间</f>
        <v/>
      </c>
    </row>
    <row r="298" spans="1:39">
      <c r="A298" s="476">
        <v>505</v>
      </c>
      <c r="B298" s="477">
        <v>16</v>
      </c>
      <c r="C298" s="478"/>
      <c r="D298" s="471"/>
      <c r="E298" s="472"/>
      <c r="F298" s="473"/>
      <c r="G298" s="474"/>
      <c r="H298" s="475"/>
      <c r="I298" s="501"/>
      <c r="J298" s="502"/>
      <c r="K298" s="495"/>
      <c r="L298" s="503"/>
      <c r="M298" s="504"/>
      <c r="N298" s="505" t="str">
        <f>五年级BMI</f>
        <v/>
      </c>
      <c r="O298" s="499" t="str">
        <f>五年级BMI等级</f>
        <v/>
      </c>
      <c r="P298" s="500" t="str">
        <f>五年级BMI得分</f>
        <v/>
      </c>
      <c r="Q298" s="515" t="str">
        <f>五年级肺活量得分</f>
        <v/>
      </c>
      <c r="R298" s="512" t="str">
        <f>五年级等级</f>
        <v/>
      </c>
      <c r="S298" s="516" t="str">
        <f>五年级50米跑得分</f>
        <v/>
      </c>
      <c r="T298" s="517" t="str">
        <f>五年级等级</f>
        <v/>
      </c>
      <c r="U298" s="516" t="str">
        <f>五年级坐位体前屈得分</f>
        <v/>
      </c>
      <c r="V298" s="517" t="str">
        <f>五年级等级</f>
        <v/>
      </c>
      <c r="W298" s="516" t="str">
        <f>五年级一分钟跳绳得分</f>
        <v/>
      </c>
      <c r="X298" s="517" t="str">
        <f>五年级等级</f>
        <v/>
      </c>
      <c r="Y298" s="515" t="str">
        <f>五年级仰卧起坐得分</f>
        <v/>
      </c>
      <c r="Z298" s="518" t="str">
        <f>五年级等级</f>
        <v/>
      </c>
      <c r="AA298" s="533" t="str">
        <f>五年级折返跑得分</f>
        <v/>
      </c>
      <c r="AB298" s="515" t="str">
        <f>五年级等级</f>
        <v/>
      </c>
      <c r="AC298" s="533" t="str">
        <f>五年级跳绳附加分</f>
        <v/>
      </c>
      <c r="AD298" s="534" t="str">
        <f>五年级标准分</f>
        <v/>
      </c>
      <c r="AE298" s="534" t="str">
        <f>五年级总分</f>
        <v/>
      </c>
      <c r="AF298" s="517" t="str">
        <f>五年级等级</f>
        <v/>
      </c>
      <c r="AM298" s="452" t="str">
        <f>折返时间</f>
        <v/>
      </c>
    </row>
    <row r="299" spans="1:39">
      <c r="A299" s="476">
        <v>505</v>
      </c>
      <c r="B299" s="477">
        <v>17</v>
      </c>
      <c r="C299" s="478"/>
      <c r="D299" s="471"/>
      <c r="E299" s="472"/>
      <c r="F299" s="473"/>
      <c r="G299" s="480"/>
      <c r="H299" s="475"/>
      <c r="I299" s="501"/>
      <c r="J299" s="502"/>
      <c r="K299" s="495"/>
      <c r="L299" s="503"/>
      <c r="M299" s="504"/>
      <c r="N299" s="505" t="str">
        <f>五年级BMI</f>
        <v/>
      </c>
      <c r="O299" s="499" t="str">
        <f>五年级BMI等级</f>
        <v/>
      </c>
      <c r="P299" s="500" t="str">
        <f>五年级BMI得分</f>
        <v/>
      </c>
      <c r="Q299" s="515" t="str">
        <f>五年级肺活量得分</f>
        <v/>
      </c>
      <c r="R299" s="512" t="str">
        <f>五年级等级</f>
        <v/>
      </c>
      <c r="S299" s="516" t="str">
        <f>五年级50米跑得分</f>
        <v/>
      </c>
      <c r="T299" s="517" t="str">
        <f>五年级等级</f>
        <v/>
      </c>
      <c r="U299" s="516" t="str">
        <f>五年级坐位体前屈得分</f>
        <v/>
      </c>
      <c r="V299" s="517" t="str">
        <f>五年级等级</f>
        <v/>
      </c>
      <c r="W299" s="516" t="str">
        <f>五年级一分钟跳绳得分</f>
        <v/>
      </c>
      <c r="X299" s="517" t="str">
        <f>五年级等级</f>
        <v/>
      </c>
      <c r="Y299" s="515" t="str">
        <f>五年级仰卧起坐得分</f>
        <v/>
      </c>
      <c r="Z299" s="518" t="str">
        <f>五年级等级</f>
        <v/>
      </c>
      <c r="AA299" s="533" t="str">
        <f>五年级折返跑得分</f>
        <v/>
      </c>
      <c r="AB299" s="515" t="str">
        <f>五年级等级</f>
        <v/>
      </c>
      <c r="AC299" s="533" t="str">
        <f>五年级跳绳附加分</f>
        <v/>
      </c>
      <c r="AD299" s="534" t="str">
        <f>五年级标准分</f>
        <v/>
      </c>
      <c r="AE299" s="534" t="str">
        <f>五年级总分</f>
        <v/>
      </c>
      <c r="AF299" s="517" t="str">
        <f>五年级等级</f>
        <v/>
      </c>
      <c r="AM299" s="452" t="str">
        <f>折返时间</f>
        <v/>
      </c>
    </row>
    <row r="300" spans="1:39">
      <c r="A300" s="476">
        <v>505</v>
      </c>
      <c r="B300" s="477">
        <v>18</v>
      </c>
      <c r="C300" s="478"/>
      <c r="D300" s="471"/>
      <c r="E300" s="472"/>
      <c r="F300" s="473"/>
      <c r="G300" s="480"/>
      <c r="H300" s="475"/>
      <c r="I300" s="501"/>
      <c r="J300" s="502"/>
      <c r="K300" s="495"/>
      <c r="L300" s="503"/>
      <c r="M300" s="504"/>
      <c r="N300" s="505" t="str">
        <f>五年级BMI</f>
        <v/>
      </c>
      <c r="O300" s="499" t="str">
        <f>五年级BMI等级</f>
        <v/>
      </c>
      <c r="P300" s="500" t="str">
        <f>五年级BMI得分</f>
        <v/>
      </c>
      <c r="Q300" s="515" t="str">
        <f>五年级肺活量得分</f>
        <v/>
      </c>
      <c r="R300" s="512" t="str">
        <f>五年级等级</f>
        <v/>
      </c>
      <c r="S300" s="516" t="str">
        <f>五年级50米跑得分</f>
        <v/>
      </c>
      <c r="T300" s="517" t="str">
        <f>五年级等级</f>
        <v/>
      </c>
      <c r="U300" s="516" t="str">
        <f>五年级坐位体前屈得分</f>
        <v/>
      </c>
      <c r="V300" s="517" t="str">
        <f>五年级等级</f>
        <v/>
      </c>
      <c r="W300" s="516" t="str">
        <f>五年级一分钟跳绳得分</f>
        <v/>
      </c>
      <c r="X300" s="517" t="str">
        <f>五年级等级</f>
        <v/>
      </c>
      <c r="Y300" s="515" t="str">
        <f>五年级仰卧起坐得分</f>
        <v/>
      </c>
      <c r="Z300" s="518" t="str">
        <f>五年级等级</f>
        <v/>
      </c>
      <c r="AA300" s="533" t="str">
        <f>五年级折返跑得分</f>
        <v/>
      </c>
      <c r="AB300" s="515" t="str">
        <f>五年级等级</f>
        <v/>
      </c>
      <c r="AC300" s="533" t="str">
        <f>五年级跳绳附加分</f>
        <v/>
      </c>
      <c r="AD300" s="534" t="str">
        <f>五年级标准分</f>
        <v/>
      </c>
      <c r="AE300" s="534" t="str">
        <f>五年级总分</f>
        <v/>
      </c>
      <c r="AF300" s="517" t="str">
        <f>五年级等级</f>
        <v/>
      </c>
      <c r="AM300" s="452" t="str">
        <f>折返时间</f>
        <v/>
      </c>
    </row>
    <row r="301" spans="1:39">
      <c r="A301" s="476">
        <v>505</v>
      </c>
      <c r="B301" s="477">
        <v>19</v>
      </c>
      <c r="C301" s="478"/>
      <c r="D301" s="471"/>
      <c r="E301" s="472"/>
      <c r="F301" s="473"/>
      <c r="G301" s="480"/>
      <c r="H301" s="475"/>
      <c r="I301" s="501"/>
      <c r="J301" s="502"/>
      <c r="K301" s="495"/>
      <c r="L301" s="503"/>
      <c r="M301" s="504"/>
      <c r="N301" s="505" t="str">
        <f>五年级BMI</f>
        <v/>
      </c>
      <c r="O301" s="499" t="str">
        <f>五年级BMI等级</f>
        <v/>
      </c>
      <c r="P301" s="500" t="str">
        <f>五年级BMI得分</f>
        <v/>
      </c>
      <c r="Q301" s="515" t="str">
        <f>五年级肺活量得分</f>
        <v/>
      </c>
      <c r="R301" s="512" t="str">
        <f>五年级等级</f>
        <v/>
      </c>
      <c r="S301" s="516" t="str">
        <f>五年级50米跑得分</f>
        <v/>
      </c>
      <c r="T301" s="517" t="str">
        <f>五年级等级</f>
        <v/>
      </c>
      <c r="U301" s="516" t="str">
        <f>五年级坐位体前屈得分</f>
        <v/>
      </c>
      <c r="V301" s="517" t="str">
        <f>五年级等级</f>
        <v/>
      </c>
      <c r="W301" s="516" t="str">
        <f>五年级一分钟跳绳得分</f>
        <v/>
      </c>
      <c r="X301" s="517" t="str">
        <f>五年级等级</f>
        <v/>
      </c>
      <c r="Y301" s="515" t="str">
        <f>五年级仰卧起坐得分</f>
        <v/>
      </c>
      <c r="Z301" s="518" t="str">
        <f>五年级等级</f>
        <v/>
      </c>
      <c r="AA301" s="533" t="str">
        <f>五年级折返跑得分</f>
        <v/>
      </c>
      <c r="AB301" s="515" t="str">
        <f>五年级等级</f>
        <v/>
      </c>
      <c r="AC301" s="533" t="str">
        <f>五年级跳绳附加分</f>
        <v/>
      </c>
      <c r="AD301" s="534" t="str">
        <f>五年级标准分</f>
        <v/>
      </c>
      <c r="AE301" s="534" t="str">
        <f>五年级总分</f>
        <v/>
      </c>
      <c r="AF301" s="517" t="str">
        <f>五年级等级</f>
        <v/>
      </c>
      <c r="AM301" s="452" t="str">
        <f>折返时间</f>
        <v/>
      </c>
    </row>
    <row r="302" spans="1:39">
      <c r="A302" s="476">
        <v>505</v>
      </c>
      <c r="B302" s="477">
        <v>20</v>
      </c>
      <c r="C302" s="478"/>
      <c r="D302" s="471"/>
      <c r="E302" s="472"/>
      <c r="F302" s="473"/>
      <c r="G302" s="480"/>
      <c r="H302" s="475"/>
      <c r="I302" s="501"/>
      <c r="J302" s="502"/>
      <c r="K302" s="495"/>
      <c r="L302" s="503"/>
      <c r="M302" s="504"/>
      <c r="N302" s="505" t="str">
        <f>五年级BMI</f>
        <v/>
      </c>
      <c r="O302" s="499" t="str">
        <f>五年级BMI等级</f>
        <v/>
      </c>
      <c r="P302" s="500" t="str">
        <f>五年级BMI得分</f>
        <v/>
      </c>
      <c r="Q302" s="515" t="str">
        <f>五年级肺活量得分</f>
        <v/>
      </c>
      <c r="R302" s="512" t="str">
        <f>五年级等级</f>
        <v/>
      </c>
      <c r="S302" s="516" t="str">
        <f>五年级50米跑得分</f>
        <v/>
      </c>
      <c r="T302" s="517" t="str">
        <f>五年级等级</f>
        <v/>
      </c>
      <c r="U302" s="516" t="str">
        <f>五年级坐位体前屈得分</f>
        <v/>
      </c>
      <c r="V302" s="517" t="str">
        <f>五年级等级</f>
        <v/>
      </c>
      <c r="W302" s="516" t="str">
        <f>五年级一分钟跳绳得分</f>
        <v/>
      </c>
      <c r="X302" s="517" t="str">
        <f>五年级等级</f>
        <v/>
      </c>
      <c r="Y302" s="515" t="str">
        <f>五年级仰卧起坐得分</f>
        <v/>
      </c>
      <c r="Z302" s="518" t="str">
        <f>五年级等级</f>
        <v/>
      </c>
      <c r="AA302" s="533" t="str">
        <f>五年级折返跑得分</f>
        <v/>
      </c>
      <c r="AB302" s="515" t="str">
        <f>五年级等级</f>
        <v/>
      </c>
      <c r="AC302" s="533" t="str">
        <f>五年级跳绳附加分</f>
        <v/>
      </c>
      <c r="AD302" s="534" t="str">
        <f>五年级标准分</f>
        <v/>
      </c>
      <c r="AE302" s="534" t="str">
        <f>五年级总分</f>
        <v/>
      </c>
      <c r="AF302" s="517" t="str">
        <f>五年级等级</f>
        <v/>
      </c>
      <c r="AM302" s="452" t="str">
        <f>折返时间</f>
        <v/>
      </c>
    </row>
    <row r="303" spans="1:39">
      <c r="A303" s="476">
        <v>505</v>
      </c>
      <c r="B303" s="477">
        <v>21</v>
      </c>
      <c r="C303" s="478"/>
      <c r="D303" s="471"/>
      <c r="E303" s="472"/>
      <c r="F303" s="473"/>
      <c r="G303" s="480"/>
      <c r="H303" s="475"/>
      <c r="I303" s="501"/>
      <c r="J303" s="502"/>
      <c r="K303" s="495"/>
      <c r="L303" s="503"/>
      <c r="M303" s="504"/>
      <c r="N303" s="505" t="str">
        <f>五年级BMI</f>
        <v/>
      </c>
      <c r="O303" s="499" t="str">
        <f>五年级BMI等级</f>
        <v/>
      </c>
      <c r="P303" s="500" t="str">
        <f>五年级BMI得分</f>
        <v/>
      </c>
      <c r="Q303" s="515" t="str">
        <f>五年级肺活量得分</f>
        <v/>
      </c>
      <c r="R303" s="512" t="str">
        <f>五年级等级</f>
        <v/>
      </c>
      <c r="S303" s="516" t="str">
        <f>五年级50米跑得分</f>
        <v/>
      </c>
      <c r="T303" s="517" t="str">
        <f>五年级等级</f>
        <v/>
      </c>
      <c r="U303" s="516" t="str">
        <f>五年级坐位体前屈得分</f>
        <v/>
      </c>
      <c r="V303" s="517" t="str">
        <f>五年级等级</f>
        <v/>
      </c>
      <c r="W303" s="516" t="str">
        <f>五年级一分钟跳绳得分</f>
        <v/>
      </c>
      <c r="X303" s="517" t="str">
        <f>五年级等级</f>
        <v/>
      </c>
      <c r="Y303" s="515" t="str">
        <f>五年级仰卧起坐得分</f>
        <v/>
      </c>
      <c r="Z303" s="518" t="str">
        <f>五年级等级</f>
        <v/>
      </c>
      <c r="AA303" s="533" t="str">
        <f>五年级折返跑得分</f>
        <v/>
      </c>
      <c r="AB303" s="515" t="str">
        <f>五年级等级</f>
        <v/>
      </c>
      <c r="AC303" s="533" t="str">
        <f>五年级跳绳附加分</f>
        <v/>
      </c>
      <c r="AD303" s="534" t="str">
        <f>五年级标准分</f>
        <v/>
      </c>
      <c r="AE303" s="534" t="str">
        <f>五年级总分</f>
        <v/>
      </c>
      <c r="AF303" s="517" t="str">
        <f>五年级等级</f>
        <v/>
      </c>
      <c r="AM303" s="452" t="str">
        <f>折返时间</f>
        <v/>
      </c>
    </row>
    <row r="304" spans="1:39">
      <c r="A304" s="476">
        <v>505</v>
      </c>
      <c r="B304" s="477">
        <v>22</v>
      </c>
      <c r="C304" s="478"/>
      <c r="D304" s="471"/>
      <c r="E304" s="472"/>
      <c r="F304" s="473"/>
      <c r="G304" s="480"/>
      <c r="H304" s="475"/>
      <c r="I304" s="501"/>
      <c r="J304" s="502"/>
      <c r="K304" s="495"/>
      <c r="L304" s="503"/>
      <c r="M304" s="504"/>
      <c r="N304" s="505" t="str">
        <f>五年级BMI</f>
        <v/>
      </c>
      <c r="O304" s="499" t="str">
        <f>五年级BMI等级</f>
        <v/>
      </c>
      <c r="P304" s="500" t="str">
        <f>五年级BMI得分</f>
        <v/>
      </c>
      <c r="Q304" s="515" t="str">
        <f>五年级肺活量得分</f>
        <v/>
      </c>
      <c r="R304" s="512" t="str">
        <f>五年级等级</f>
        <v/>
      </c>
      <c r="S304" s="516" t="str">
        <f>五年级50米跑得分</f>
        <v/>
      </c>
      <c r="T304" s="517" t="str">
        <f>五年级等级</f>
        <v/>
      </c>
      <c r="U304" s="516" t="str">
        <f>五年级坐位体前屈得分</f>
        <v/>
      </c>
      <c r="V304" s="517" t="str">
        <f>五年级等级</f>
        <v/>
      </c>
      <c r="W304" s="516" t="str">
        <f>五年级一分钟跳绳得分</f>
        <v/>
      </c>
      <c r="X304" s="517" t="str">
        <f>五年级等级</f>
        <v/>
      </c>
      <c r="Y304" s="515" t="str">
        <f>五年级仰卧起坐得分</f>
        <v/>
      </c>
      <c r="Z304" s="518" t="str">
        <f>五年级等级</f>
        <v/>
      </c>
      <c r="AA304" s="533" t="str">
        <f>五年级折返跑得分</f>
        <v/>
      </c>
      <c r="AB304" s="515" t="str">
        <f>五年级等级</f>
        <v/>
      </c>
      <c r="AC304" s="533" t="str">
        <f>五年级跳绳附加分</f>
        <v/>
      </c>
      <c r="AD304" s="534" t="str">
        <f>五年级标准分</f>
        <v/>
      </c>
      <c r="AE304" s="534" t="str">
        <f>五年级总分</f>
        <v/>
      </c>
      <c r="AF304" s="517" t="str">
        <f>五年级等级</f>
        <v/>
      </c>
      <c r="AM304" s="452" t="str">
        <f>折返时间</f>
        <v/>
      </c>
    </row>
    <row r="305" spans="1:39">
      <c r="A305" s="476">
        <v>505</v>
      </c>
      <c r="B305" s="477">
        <v>23</v>
      </c>
      <c r="C305" s="478"/>
      <c r="D305" s="471"/>
      <c r="E305" s="472"/>
      <c r="F305" s="473"/>
      <c r="G305" s="480"/>
      <c r="H305" s="475"/>
      <c r="I305" s="501"/>
      <c r="J305" s="502"/>
      <c r="K305" s="495"/>
      <c r="L305" s="503"/>
      <c r="M305" s="504"/>
      <c r="N305" s="505" t="str">
        <f>五年级BMI</f>
        <v/>
      </c>
      <c r="O305" s="499" t="str">
        <f>五年级BMI等级</f>
        <v/>
      </c>
      <c r="P305" s="500" t="str">
        <f>五年级BMI得分</f>
        <v/>
      </c>
      <c r="Q305" s="515" t="str">
        <f>五年级肺活量得分</f>
        <v/>
      </c>
      <c r="R305" s="512" t="str">
        <f>五年级等级</f>
        <v/>
      </c>
      <c r="S305" s="516" t="str">
        <f>五年级50米跑得分</f>
        <v/>
      </c>
      <c r="T305" s="517" t="str">
        <f>五年级等级</f>
        <v/>
      </c>
      <c r="U305" s="516" t="str">
        <f>五年级坐位体前屈得分</f>
        <v/>
      </c>
      <c r="V305" s="517" t="str">
        <f>五年级等级</f>
        <v/>
      </c>
      <c r="W305" s="516" t="str">
        <f>五年级一分钟跳绳得分</f>
        <v/>
      </c>
      <c r="X305" s="517" t="str">
        <f>五年级等级</f>
        <v/>
      </c>
      <c r="Y305" s="515" t="str">
        <f>五年级仰卧起坐得分</f>
        <v/>
      </c>
      <c r="Z305" s="518" t="str">
        <f>五年级等级</f>
        <v/>
      </c>
      <c r="AA305" s="533" t="str">
        <f>五年级折返跑得分</f>
        <v/>
      </c>
      <c r="AB305" s="515" t="str">
        <f>五年级等级</f>
        <v/>
      </c>
      <c r="AC305" s="533" t="str">
        <f>五年级跳绳附加分</f>
        <v/>
      </c>
      <c r="AD305" s="534" t="str">
        <f>五年级标准分</f>
        <v/>
      </c>
      <c r="AE305" s="534" t="str">
        <f>五年级总分</f>
        <v/>
      </c>
      <c r="AF305" s="517" t="str">
        <f>五年级等级</f>
        <v/>
      </c>
      <c r="AM305" s="452" t="str">
        <f>折返时间</f>
        <v/>
      </c>
    </row>
    <row r="306" spans="1:39">
      <c r="A306" s="476">
        <v>505</v>
      </c>
      <c r="B306" s="477">
        <v>24</v>
      </c>
      <c r="C306" s="478"/>
      <c r="D306" s="471"/>
      <c r="E306" s="472"/>
      <c r="F306" s="473"/>
      <c r="G306" s="480"/>
      <c r="H306" s="475"/>
      <c r="I306" s="501"/>
      <c r="J306" s="502"/>
      <c r="K306" s="495"/>
      <c r="L306" s="503"/>
      <c r="M306" s="504"/>
      <c r="N306" s="505" t="str">
        <f>五年级BMI</f>
        <v/>
      </c>
      <c r="O306" s="499" t="str">
        <f>五年级BMI等级</f>
        <v/>
      </c>
      <c r="P306" s="500" t="str">
        <f>五年级BMI得分</f>
        <v/>
      </c>
      <c r="Q306" s="515" t="str">
        <f>五年级肺活量得分</f>
        <v/>
      </c>
      <c r="R306" s="512" t="str">
        <f>五年级等级</f>
        <v/>
      </c>
      <c r="S306" s="516" t="str">
        <f>五年级50米跑得分</f>
        <v/>
      </c>
      <c r="T306" s="517" t="str">
        <f>五年级等级</f>
        <v/>
      </c>
      <c r="U306" s="516" t="str">
        <f>五年级坐位体前屈得分</f>
        <v/>
      </c>
      <c r="V306" s="517" t="str">
        <f>五年级等级</f>
        <v/>
      </c>
      <c r="W306" s="516" t="str">
        <f>五年级一分钟跳绳得分</f>
        <v/>
      </c>
      <c r="X306" s="517" t="str">
        <f>五年级等级</f>
        <v/>
      </c>
      <c r="Y306" s="515" t="str">
        <f>五年级仰卧起坐得分</f>
        <v/>
      </c>
      <c r="Z306" s="518" t="str">
        <f>五年级等级</f>
        <v/>
      </c>
      <c r="AA306" s="533" t="str">
        <f>五年级折返跑得分</f>
        <v/>
      </c>
      <c r="AB306" s="515" t="str">
        <f>五年级等级</f>
        <v/>
      </c>
      <c r="AC306" s="533" t="str">
        <f>五年级跳绳附加分</f>
        <v/>
      </c>
      <c r="AD306" s="534" t="str">
        <f>五年级标准分</f>
        <v/>
      </c>
      <c r="AE306" s="534" t="str">
        <f>五年级总分</f>
        <v/>
      </c>
      <c r="AF306" s="517" t="str">
        <f>五年级等级</f>
        <v/>
      </c>
      <c r="AM306" s="452" t="str">
        <f>折返时间</f>
        <v/>
      </c>
    </row>
    <row r="307" spans="1:39">
      <c r="A307" s="476">
        <v>505</v>
      </c>
      <c r="B307" s="477">
        <v>25</v>
      </c>
      <c r="C307" s="478"/>
      <c r="D307" s="471"/>
      <c r="E307" s="472"/>
      <c r="F307" s="473"/>
      <c r="G307" s="480"/>
      <c r="H307" s="475"/>
      <c r="I307" s="501"/>
      <c r="J307" s="502"/>
      <c r="K307" s="495"/>
      <c r="L307" s="503"/>
      <c r="M307" s="504"/>
      <c r="N307" s="505" t="str">
        <f>五年级BMI</f>
        <v/>
      </c>
      <c r="O307" s="499" t="str">
        <f>五年级BMI等级</f>
        <v/>
      </c>
      <c r="P307" s="500" t="str">
        <f>五年级BMI得分</f>
        <v/>
      </c>
      <c r="Q307" s="515" t="str">
        <f>五年级肺活量得分</f>
        <v/>
      </c>
      <c r="R307" s="512" t="str">
        <f>五年级等级</f>
        <v/>
      </c>
      <c r="S307" s="516" t="str">
        <f>五年级50米跑得分</f>
        <v/>
      </c>
      <c r="T307" s="517" t="str">
        <f>五年级等级</f>
        <v/>
      </c>
      <c r="U307" s="516" t="str">
        <f>五年级坐位体前屈得分</f>
        <v/>
      </c>
      <c r="V307" s="517" t="str">
        <f>五年级等级</f>
        <v/>
      </c>
      <c r="W307" s="516" t="str">
        <f>五年级一分钟跳绳得分</f>
        <v/>
      </c>
      <c r="X307" s="517" t="str">
        <f>五年级等级</f>
        <v/>
      </c>
      <c r="Y307" s="515" t="str">
        <f>五年级仰卧起坐得分</f>
        <v/>
      </c>
      <c r="Z307" s="518" t="str">
        <f>五年级等级</f>
        <v/>
      </c>
      <c r="AA307" s="533" t="str">
        <f>五年级折返跑得分</f>
        <v/>
      </c>
      <c r="AB307" s="515" t="str">
        <f>五年级等级</f>
        <v/>
      </c>
      <c r="AC307" s="533" t="str">
        <f>五年级跳绳附加分</f>
        <v/>
      </c>
      <c r="AD307" s="534" t="str">
        <f>五年级标准分</f>
        <v/>
      </c>
      <c r="AE307" s="534" t="str">
        <f>五年级总分</f>
        <v/>
      </c>
      <c r="AF307" s="517" t="str">
        <f>五年级等级</f>
        <v/>
      </c>
      <c r="AM307" s="452" t="str">
        <f>折返时间</f>
        <v/>
      </c>
    </row>
    <row r="308" spans="1:39">
      <c r="A308" s="476">
        <v>505</v>
      </c>
      <c r="B308" s="477">
        <v>26</v>
      </c>
      <c r="C308" s="478"/>
      <c r="D308" s="471"/>
      <c r="E308" s="472"/>
      <c r="F308" s="473"/>
      <c r="G308" s="480"/>
      <c r="H308" s="475"/>
      <c r="I308" s="501"/>
      <c r="J308" s="502"/>
      <c r="K308" s="495"/>
      <c r="L308" s="503"/>
      <c r="M308" s="504"/>
      <c r="N308" s="505" t="str">
        <f>五年级BMI</f>
        <v/>
      </c>
      <c r="O308" s="499" t="str">
        <f>五年级BMI等级</f>
        <v/>
      </c>
      <c r="P308" s="500" t="str">
        <f>五年级BMI得分</f>
        <v/>
      </c>
      <c r="Q308" s="515" t="str">
        <f>五年级肺活量得分</f>
        <v/>
      </c>
      <c r="R308" s="512" t="str">
        <f>五年级等级</f>
        <v/>
      </c>
      <c r="S308" s="516" t="str">
        <f>五年级50米跑得分</f>
        <v/>
      </c>
      <c r="T308" s="517" t="str">
        <f>五年级等级</f>
        <v/>
      </c>
      <c r="U308" s="516" t="str">
        <f>五年级坐位体前屈得分</f>
        <v/>
      </c>
      <c r="V308" s="517" t="str">
        <f>五年级等级</f>
        <v/>
      </c>
      <c r="W308" s="516" t="str">
        <f>五年级一分钟跳绳得分</f>
        <v/>
      </c>
      <c r="X308" s="517" t="str">
        <f>五年级等级</f>
        <v/>
      </c>
      <c r="Y308" s="515" t="str">
        <f>五年级仰卧起坐得分</f>
        <v/>
      </c>
      <c r="Z308" s="518" t="str">
        <f>五年级等级</f>
        <v/>
      </c>
      <c r="AA308" s="533" t="str">
        <f>五年级折返跑得分</f>
        <v/>
      </c>
      <c r="AB308" s="515" t="str">
        <f>五年级等级</f>
        <v/>
      </c>
      <c r="AC308" s="533" t="str">
        <f>五年级跳绳附加分</f>
        <v/>
      </c>
      <c r="AD308" s="534" t="str">
        <f>五年级标准分</f>
        <v/>
      </c>
      <c r="AE308" s="534" t="str">
        <f>五年级总分</f>
        <v/>
      </c>
      <c r="AF308" s="517" t="str">
        <f>五年级等级</f>
        <v/>
      </c>
      <c r="AM308" s="452" t="str">
        <f>折返时间</f>
        <v/>
      </c>
    </row>
    <row r="309" spans="1:39">
      <c r="A309" s="476">
        <v>505</v>
      </c>
      <c r="B309" s="477">
        <v>27</v>
      </c>
      <c r="C309" s="478"/>
      <c r="D309" s="471"/>
      <c r="E309" s="472"/>
      <c r="F309" s="473"/>
      <c r="G309" s="480"/>
      <c r="H309" s="475"/>
      <c r="I309" s="501"/>
      <c r="J309" s="502"/>
      <c r="K309" s="495"/>
      <c r="L309" s="503"/>
      <c r="M309" s="504"/>
      <c r="N309" s="505" t="str">
        <f>五年级BMI</f>
        <v/>
      </c>
      <c r="O309" s="499" t="str">
        <f>五年级BMI等级</f>
        <v/>
      </c>
      <c r="P309" s="500" t="str">
        <f>五年级BMI得分</f>
        <v/>
      </c>
      <c r="Q309" s="515" t="str">
        <f>五年级肺活量得分</f>
        <v/>
      </c>
      <c r="R309" s="512" t="str">
        <f>五年级等级</f>
        <v/>
      </c>
      <c r="S309" s="516" t="str">
        <f>五年级50米跑得分</f>
        <v/>
      </c>
      <c r="T309" s="517" t="str">
        <f>五年级等级</f>
        <v/>
      </c>
      <c r="U309" s="516" t="str">
        <f>五年级坐位体前屈得分</f>
        <v/>
      </c>
      <c r="V309" s="517" t="str">
        <f>五年级等级</f>
        <v/>
      </c>
      <c r="W309" s="516" t="str">
        <f>五年级一分钟跳绳得分</f>
        <v/>
      </c>
      <c r="X309" s="517" t="str">
        <f>五年级等级</f>
        <v/>
      </c>
      <c r="Y309" s="515" t="str">
        <f>五年级仰卧起坐得分</f>
        <v/>
      </c>
      <c r="Z309" s="518" t="str">
        <f>五年级等级</f>
        <v/>
      </c>
      <c r="AA309" s="533" t="str">
        <f>五年级折返跑得分</f>
        <v/>
      </c>
      <c r="AB309" s="515" t="str">
        <f>五年级等级</f>
        <v/>
      </c>
      <c r="AC309" s="533" t="str">
        <f>五年级跳绳附加分</f>
        <v/>
      </c>
      <c r="AD309" s="534" t="str">
        <f>五年级标准分</f>
        <v/>
      </c>
      <c r="AE309" s="534" t="str">
        <f>五年级总分</f>
        <v/>
      </c>
      <c r="AF309" s="517" t="str">
        <f>五年级等级</f>
        <v/>
      </c>
      <c r="AM309" s="452" t="str">
        <f>折返时间</f>
        <v/>
      </c>
    </row>
    <row r="310" spans="1:39">
      <c r="A310" s="476">
        <v>505</v>
      </c>
      <c r="B310" s="477">
        <v>28</v>
      </c>
      <c r="C310" s="478"/>
      <c r="D310" s="471"/>
      <c r="E310" s="472"/>
      <c r="F310" s="481"/>
      <c r="G310" s="480"/>
      <c r="H310" s="475"/>
      <c r="I310" s="501"/>
      <c r="J310" s="502"/>
      <c r="K310" s="495"/>
      <c r="L310" s="503"/>
      <c r="M310" s="504"/>
      <c r="N310" s="505" t="str">
        <f>五年级BMI</f>
        <v/>
      </c>
      <c r="O310" s="499" t="str">
        <f>五年级BMI等级</f>
        <v/>
      </c>
      <c r="P310" s="500" t="str">
        <f>五年级BMI得分</f>
        <v/>
      </c>
      <c r="Q310" s="515" t="str">
        <f>五年级肺活量得分</f>
        <v/>
      </c>
      <c r="R310" s="512" t="str">
        <f>五年级等级</f>
        <v/>
      </c>
      <c r="S310" s="516" t="str">
        <f>五年级50米跑得分</f>
        <v/>
      </c>
      <c r="T310" s="517" t="str">
        <f>五年级等级</f>
        <v/>
      </c>
      <c r="U310" s="516" t="str">
        <f>五年级坐位体前屈得分</f>
        <v/>
      </c>
      <c r="V310" s="517" t="str">
        <f>五年级等级</f>
        <v/>
      </c>
      <c r="W310" s="516" t="str">
        <f>五年级一分钟跳绳得分</f>
        <v/>
      </c>
      <c r="X310" s="517" t="str">
        <f>五年级等级</f>
        <v/>
      </c>
      <c r="Y310" s="515" t="str">
        <f>五年级仰卧起坐得分</f>
        <v/>
      </c>
      <c r="Z310" s="518" t="str">
        <f>五年级等级</f>
        <v/>
      </c>
      <c r="AA310" s="533" t="str">
        <f>五年级折返跑得分</f>
        <v/>
      </c>
      <c r="AB310" s="515" t="str">
        <f>五年级等级</f>
        <v/>
      </c>
      <c r="AC310" s="533" t="str">
        <f>五年级跳绳附加分</f>
        <v/>
      </c>
      <c r="AD310" s="534" t="str">
        <f>五年级标准分</f>
        <v/>
      </c>
      <c r="AE310" s="534" t="str">
        <f>五年级总分</f>
        <v/>
      </c>
      <c r="AF310" s="517" t="str">
        <f>五年级等级</f>
        <v/>
      </c>
      <c r="AM310" s="452" t="str">
        <f>折返时间</f>
        <v/>
      </c>
    </row>
    <row r="311" spans="1:39">
      <c r="A311" s="476">
        <v>505</v>
      </c>
      <c r="B311" s="477">
        <v>29</v>
      </c>
      <c r="C311" s="478"/>
      <c r="D311" s="471"/>
      <c r="E311" s="472"/>
      <c r="F311" s="481"/>
      <c r="G311" s="480"/>
      <c r="H311" s="475"/>
      <c r="I311" s="501"/>
      <c r="J311" s="502"/>
      <c r="K311" s="495"/>
      <c r="L311" s="503"/>
      <c r="M311" s="504"/>
      <c r="N311" s="505" t="str">
        <f>五年级BMI</f>
        <v/>
      </c>
      <c r="O311" s="499" t="str">
        <f>五年级BMI等级</f>
        <v/>
      </c>
      <c r="P311" s="500" t="str">
        <f>五年级BMI得分</f>
        <v/>
      </c>
      <c r="Q311" s="515" t="str">
        <f>五年级肺活量得分</f>
        <v/>
      </c>
      <c r="R311" s="512" t="str">
        <f>五年级等级</f>
        <v/>
      </c>
      <c r="S311" s="516" t="str">
        <f>五年级50米跑得分</f>
        <v/>
      </c>
      <c r="T311" s="517" t="str">
        <f>五年级等级</f>
        <v/>
      </c>
      <c r="U311" s="516" t="str">
        <f>五年级坐位体前屈得分</f>
        <v/>
      </c>
      <c r="V311" s="517" t="str">
        <f>五年级等级</f>
        <v/>
      </c>
      <c r="W311" s="516" t="str">
        <f>五年级一分钟跳绳得分</f>
        <v/>
      </c>
      <c r="X311" s="517" t="str">
        <f>五年级等级</f>
        <v/>
      </c>
      <c r="Y311" s="515" t="str">
        <f>五年级仰卧起坐得分</f>
        <v/>
      </c>
      <c r="Z311" s="518" t="str">
        <f>五年级等级</f>
        <v/>
      </c>
      <c r="AA311" s="533" t="str">
        <f>五年级折返跑得分</f>
        <v/>
      </c>
      <c r="AB311" s="515" t="str">
        <f>五年级等级</f>
        <v/>
      </c>
      <c r="AC311" s="533" t="str">
        <f>五年级跳绳附加分</f>
        <v/>
      </c>
      <c r="AD311" s="534" t="str">
        <f>五年级标准分</f>
        <v/>
      </c>
      <c r="AE311" s="534" t="str">
        <f>五年级总分</f>
        <v/>
      </c>
      <c r="AF311" s="517" t="str">
        <f>五年级等级</f>
        <v/>
      </c>
      <c r="AM311" s="452" t="str">
        <f>折返时间</f>
        <v/>
      </c>
    </row>
    <row r="312" spans="1:39">
      <c r="A312" s="476">
        <v>505</v>
      </c>
      <c r="B312" s="477">
        <v>30</v>
      </c>
      <c r="C312" s="478"/>
      <c r="D312" s="471"/>
      <c r="E312" s="472"/>
      <c r="F312" s="481"/>
      <c r="G312" s="480"/>
      <c r="H312" s="475"/>
      <c r="I312" s="501"/>
      <c r="J312" s="502"/>
      <c r="K312" s="495"/>
      <c r="L312" s="503"/>
      <c r="M312" s="504"/>
      <c r="N312" s="505" t="str">
        <f>五年级BMI</f>
        <v/>
      </c>
      <c r="O312" s="499" t="str">
        <f>五年级BMI等级</f>
        <v/>
      </c>
      <c r="P312" s="500" t="str">
        <f>五年级BMI得分</f>
        <v/>
      </c>
      <c r="Q312" s="515" t="str">
        <f>五年级肺活量得分</f>
        <v/>
      </c>
      <c r="R312" s="512" t="str">
        <f>五年级等级</f>
        <v/>
      </c>
      <c r="S312" s="516" t="str">
        <f>五年级50米跑得分</f>
        <v/>
      </c>
      <c r="T312" s="517" t="str">
        <f>五年级等级</f>
        <v/>
      </c>
      <c r="U312" s="516" t="str">
        <f>五年级坐位体前屈得分</f>
        <v/>
      </c>
      <c r="V312" s="517" t="str">
        <f>五年级等级</f>
        <v/>
      </c>
      <c r="W312" s="516" t="str">
        <f>五年级一分钟跳绳得分</f>
        <v/>
      </c>
      <c r="X312" s="517" t="str">
        <f>五年级等级</f>
        <v/>
      </c>
      <c r="Y312" s="515" t="str">
        <f>五年级仰卧起坐得分</f>
        <v/>
      </c>
      <c r="Z312" s="518" t="str">
        <f>五年级等级</f>
        <v/>
      </c>
      <c r="AA312" s="533" t="str">
        <f>五年级折返跑得分</f>
        <v/>
      </c>
      <c r="AB312" s="515" t="str">
        <f>五年级等级</f>
        <v/>
      </c>
      <c r="AC312" s="533" t="str">
        <f>五年级跳绳附加分</f>
        <v/>
      </c>
      <c r="AD312" s="534" t="str">
        <f>五年级标准分</f>
        <v/>
      </c>
      <c r="AE312" s="534" t="str">
        <f>五年级总分</f>
        <v/>
      </c>
      <c r="AF312" s="517" t="str">
        <f>五年级等级</f>
        <v/>
      </c>
      <c r="AM312" s="452" t="str">
        <f>折返时间</f>
        <v/>
      </c>
    </row>
    <row r="313" spans="1:39">
      <c r="A313" s="476">
        <v>505</v>
      </c>
      <c r="B313" s="477">
        <v>31</v>
      </c>
      <c r="C313" s="478"/>
      <c r="D313" s="471"/>
      <c r="E313" s="472"/>
      <c r="F313" s="481"/>
      <c r="G313" s="480"/>
      <c r="H313" s="475"/>
      <c r="I313" s="501"/>
      <c r="J313" s="502"/>
      <c r="K313" s="495"/>
      <c r="L313" s="503"/>
      <c r="M313" s="504"/>
      <c r="N313" s="505" t="str">
        <f>五年级BMI</f>
        <v/>
      </c>
      <c r="O313" s="499" t="str">
        <f>五年级BMI等级</f>
        <v/>
      </c>
      <c r="P313" s="500" t="str">
        <f>五年级BMI得分</f>
        <v/>
      </c>
      <c r="Q313" s="515" t="str">
        <f>五年级肺活量得分</f>
        <v/>
      </c>
      <c r="R313" s="512" t="str">
        <f>五年级等级</f>
        <v/>
      </c>
      <c r="S313" s="516" t="str">
        <f>五年级50米跑得分</f>
        <v/>
      </c>
      <c r="T313" s="517" t="str">
        <f>五年级等级</f>
        <v/>
      </c>
      <c r="U313" s="516" t="str">
        <f>五年级坐位体前屈得分</f>
        <v/>
      </c>
      <c r="V313" s="517" t="str">
        <f>五年级等级</f>
        <v/>
      </c>
      <c r="W313" s="516" t="str">
        <f>五年级一分钟跳绳得分</f>
        <v/>
      </c>
      <c r="X313" s="517" t="str">
        <f>五年级等级</f>
        <v/>
      </c>
      <c r="Y313" s="515" t="str">
        <f>五年级仰卧起坐得分</f>
        <v/>
      </c>
      <c r="Z313" s="518" t="str">
        <f>五年级等级</f>
        <v/>
      </c>
      <c r="AA313" s="533" t="str">
        <f>五年级折返跑得分</f>
        <v/>
      </c>
      <c r="AB313" s="515" t="str">
        <f>五年级等级</f>
        <v/>
      </c>
      <c r="AC313" s="533" t="str">
        <f>五年级跳绳附加分</f>
        <v/>
      </c>
      <c r="AD313" s="534" t="str">
        <f>五年级标准分</f>
        <v/>
      </c>
      <c r="AE313" s="534" t="str">
        <f>五年级总分</f>
        <v/>
      </c>
      <c r="AF313" s="517" t="str">
        <f>五年级等级</f>
        <v/>
      </c>
      <c r="AM313" s="452" t="str">
        <f>折返时间</f>
        <v/>
      </c>
    </row>
    <row r="314" spans="1:39">
      <c r="A314" s="476">
        <v>505</v>
      </c>
      <c r="B314" s="477">
        <v>32</v>
      </c>
      <c r="C314" s="478"/>
      <c r="D314" s="471"/>
      <c r="E314" s="478"/>
      <c r="F314" s="481"/>
      <c r="G314" s="480"/>
      <c r="H314" s="475"/>
      <c r="I314" s="501"/>
      <c r="J314" s="502"/>
      <c r="K314" s="502"/>
      <c r="L314" s="503"/>
      <c r="M314" s="504"/>
      <c r="N314" s="505" t="str">
        <f>五年级BMI</f>
        <v/>
      </c>
      <c r="O314" s="499" t="str">
        <f>五年级BMI等级</f>
        <v/>
      </c>
      <c r="P314" s="500" t="str">
        <f>五年级BMI得分</f>
        <v/>
      </c>
      <c r="Q314" s="515" t="str">
        <f>五年级肺活量得分</f>
        <v/>
      </c>
      <c r="R314" s="512" t="str">
        <f>五年级等级</f>
        <v/>
      </c>
      <c r="S314" s="516" t="str">
        <f>五年级50米跑得分</f>
        <v/>
      </c>
      <c r="T314" s="517" t="str">
        <f>五年级等级</f>
        <v/>
      </c>
      <c r="U314" s="516" t="str">
        <f>五年级坐位体前屈得分</f>
        <v/>
      </c>
      <c r="V314" s="517" t="str">
        <f>五年级等级</f>
        <v/>
      </c>
      <c r="W314" s="516" t="str">
        <f>五年级一分钟跳绳得分</f>
        <v/>
      </c>
      <c r="X314" s="517" t="str">
        <f>五年级等级</f>
        <v/>
      </c>
      <c r="Y314" s="515" t="str">
        <f>五年级仰卧起坐得分</f>
        <v/>
      </c>
      <c r="Z314" s="518" t="str">
        <f>五年级等级</f>
        <v/>
      </c>
      <c r="AA314" s="533" t="str">
        <f>五年级折返跑得分</f>
        <v/>
      </c>
      <c r="AB314" s="515" t="str">
        <f>五年级等级</f>
        <v/>
      </c>
      <c r="AC314" s="533" t="str">
        <f>五年级跳绳附加分</f>
        <v/>
      </c>
      <c r="AD314" s="534" t="str">
        <f>五年级标准分</f>
        <v/>
      </c>
      <c r="AE314" s="534" t="str">
        <f>五年级总分</f>
        <v/>
      </c>
      <c r="AF314" s="517" t="str">
        <f>五年级等级</f>
        <v/>
      </c>
      <c r="AM314" s="452" t="str">
        <f>折返时间</f>
        <v/>
      </c>
    </row>
    <row r="315" spans="1:39">
      <c r="A315" s="476">
        <v>505</v>
      </c>
      <c r="B315" s="477">
        <v>33</v>
      </c>
      <c r="C315" s="478"/>
      <c r="D315" s="471"/>
      <c r="E315" s="478"/>
      <c r="F315" s="481"/>
      <c r="G315" s="480"/>
      <c r="H315" s="475"/>
      <c r="I315" s="501"/>
      <c r="J315" s="502"/>
      <c r="K315" s="502"/>
      <c r="L315" s="503"/>
      <c r="M315" s="504"/>
      <c r="N315" s="505" t="str">
        <f>五年级BMI</f>
        <v/>
      </c>
      <c r="O315" s="499" t="str">
        <f>五年级BMI等级</f>
        <v/>
      </c>
      <c r="P315" s="500" t="str">
        <f>五年级BMI得分</f>
        <v/>
      </c>
      <c r="Q315" s="515" t="str">
        <f>五年级肺活量得分</f>
        <v/>
      </c>
      <c r="R315" s="512" t="str">
        <f>五年级等级</f>
        <v/>
      </c>
      <c r="S315" s="516" t="str">
        <f>五年级50米跑得分</f>
        <v/>
      </c>
      <c r="T315" s="517" t="str">
        <f>五年级等级</f>
        <v/>
      </c>
      <c r="U315" s="516" t="str">
        <f>五年级坐位体前屈得分</f>
        <v/>
      </c>
      <c r="V315" s="517" t="str">
        <f>五年级等级</f>
        <v/>
      </c>
      <c r="W315" s="516" t="str">
        <f>五年级一分钟跳绳得分</f>
        <v/>
      </c>
      <c r="X315" s="517" t="str">
        <f>五年级等级</f>
        <v/>
      </c>
      <c r="Y315" s="515" t="str">
        <f>五年级仰卧起坐得分</f>
        <v/>
      </c>
      <c r="Z315" s="518" t="str">
        <f>五年级等级</f>
        <v/>
      </c>
      <c r="AA315" s="533" t="str">
        <f>五年级折返跑得分</f>
        <v/>
      </c>
      <c r="AB315" s="515" t="str">
        <f>五年级等级</f>
        <v/>
      </c>
      <c r="AC315" s="533" t="str">
        <f>五年级跳绳附加分</f>
        <v/>
      </c>
      <c r="AD315" s="534" t="str">
        <f>五年级标准分</f>
        <v/>
      </c>
      <c r="AE315" s="534" t="str">
        <f>五年级总分</f>
        <v/>
      </c>
      <c r="AF315" s="517" t="str">
        <f>五年级等级</f>
        <v/>
      </c>
      <c r="AM315" s="452" t="str">
        <f>折返时间</f>
        <v/>
      </c>
    </row>
    <row r="316" spans="1:39">
      <c r="A316" s="476">
        <v>505</v>
      </c>
      <c r="B316" s="477">
        <v>34</v>
      </c>
      <c r="C316" s="478"/>
      <c r="D316" s="471"/>
      <c r="E316" s="478"/>
      <c r="F316" s="481"/>
      <c r="G316" s="480"/>
      <c r="H316" s="475"/>
      <c r="I316" s="501"/>
      <c r="J316" s="502"/>
      <c r="K316" s="502"/>
      <c r="L316" s="503"/>
      <c r="M316" s="504"/>
      <c r="N316" s="505" t="str">
        <f>五年级BMI</f>
        <v/>
      </c>
      <c r="O316" s="499" t="str">
        <f>五年级BMI等级</f>
        <v/>
      </c>
      <c r="P316" s="500" t="str">
        <f>五年级BMI得分</f>
        <v/>
      </c>
      <c r="Q316" s="515" t="str">
        <f>五年级肺活量得分</f>
        <v/>
      </c>
      <c r="R316" s="512" t="str">
        <f>五年级等级</f>
        <v/>
      </c>
      <c r="S316" s="516" t="str">
        <f>五年级50米跑得分</f>
        <v/>
      </c>
      <c r="T316" s="517" t="str">
        <f>五年级等级</f>
        <v/>
      </c>
      <c r="U316" s="516" t="str">
        <f>五年级坐位体前屈得分</f>
        <v/>
      </c>
      <c r="V316" s="517" t="str">
        <f>五年级等级</f>
        <v/>
      </c>
      <c r="W316" s="516" t="str">
        <f>五年级一分钟跳绳得分</f>
        <v/>
      </c>
      <c r="X316" s="517" t="str">
        <f>五年级等级</f>
        <v/>
      </c>
      <c r="Y316" s="515" t="str">
        <f>五年级仰卧起坐得分</f>
        <v/>
      </c>
      <c r="Z316" s="518" t="str">
        <f>五年级等级</f>
        <v/>
      </c>
      <c r="AA316" s="533" t="str">
        <f>五年级折返跑得分</f>
        <v/>
      </c>
      <c r="AB316" s="515" t="str">
        <f>五年级等级</f>
        <v/>
      </c>
      <c r="AC316" s="533" t="str">
        <f>五年级跳绳附加分</f>
        <v/>
      </c>
      <c r="AD316" s="534" t="str">
        <f>五年级标准分</f>
        <v/>
      </c>
      <c r="AE316" s="534" t="str">
        <f>五年级总分</f>
        <v/>
      </c>
      <c r="AF316" s="517" t="str">
        <f>五年级等级</f>
        <v/>
      </c>
      <c r="AM316" s="452" t="str">
        <f>折返时间</f>
        <v/>
      </c>
    </row>
    <row r="317" spans="1:39">
      <c r="A317" s="476">
        <v>505</v>
      </c>
      <c r="B317" s="477">
        <v>35</v>
      </c>
      <c r="C317" s="478"/>
      <c r="D317" s="471"/>
      <c r="E317" s="478"/>
      <c r="F317" s="481"/>
      <c r="G317" s="474"/>
      <c r="H317" s="475"/>
      <c r="I317" s="501"/>
      <c r="J317" s="502"/>
      <c r="K317" s="502"/>
      <c r="L317" s="503"/>
      <c r="M317" s="504"/>
      <c r="N317" s="505" t="str">
        <f>五年级BMI</f>
        <v/>
      </c>
      <c r="O317" s="499" t="str">
        <f>五年级BMI等级</f>
        <v/>
      </c>
      <c r="P317" s="500" t="str">
        <f>五年级BMI得分</f>
        <v/>
      </c>
      <c r="Q317" s="515" t="str">
        <f>五年级肺活量得分</f>
        <v/>
      </c>
      <c r="R317" s="512" t="str">
        <f>五年级等级</f>
        <v/>
      </c>
      <c r="S317" s="516" t="str">
        <f>五年级50米跑得分</f>
        <v/>
      </c>
      <c r="T317" s="517" t="str">
        <f>五年级等级</f>
        <v/>
      </c>
      <c r="U317" s="516" t="str">
        <f>五年级坐位体前屈得分</f>
        <v/>
      </c>
      <c r="V317" s="517" t="str">
        <f>五年级等级</f>
        <v/>
      </c>
      <c r="W317" s="516" t="str">
        <f>五年级一分钟跳绳得分</f>
        <v/>
      </c>
      <c r="X317" s="517" t="str">
        <f>五年级等级</f>
        <v/>
      </c>
      <c r="Y317" s="515" t="str">
        <f>五年级仰卧起坐得分</f>
        <v/>
      </c>
      <c r="Z317" s="518" t="str">
        <f>五年级等级</f>
        <v/>
      </c>
      <c r="AA317" s="533" t="str">
        <f>五年级折返跑得分</f>
        <v/>
      </c>
      <c r="AB317" s="515" t="str">
        <f>五年级等级</f>
        <v/>
      </c>
      <c r="AC317" s="533" t="str">
        <f>五年级跳绳附加分</f>
        <v/>
      </c>
      <c r="AD317" s="534" t="str">
        <f>五年级标准分</f>
        <v/>
      </c>
      <c r="AE317" s="534" t="str">
        <f>五年级总分</f>
        <v/>
      </c>
      <c r="AF317" s="517" t="str">
        <f>五年级等级</f>
        <v/>
      </c>
      <c r="AM317" s="452" t="str">
        <f>折返时间</f>
        <v/>
      </c>
    </row>
    <row r="318" spans="1:39">
      <c r="A318" s="476">
        <v>505</v>
      </c>
      <c r="B318" s="477">
        <v>36</v>
      </c>
      <c r="C318" s="478"/>
      <c r="D318" s="471"/>
      <c r="E318" s="478"/>
      <c r="F318" s="473"/>
      <c r="G318" s="480"/>
      <c r="H318" s="475"/>
      <c r="I318" s="501"/>
      <c r="J318" s="502"/>
      <c r="K318" s="502"/>
      <c r="L318" s="496"/>
      <c r="M318" s="497"/>
      <c r="N318" s="498" t="str">
        <f>五年级BMI</f>
        <v/>
      </c>
      <c r="O318" s="499" t="str">
        <f>五年级BMI等级</f>
        <v/>
      </c>
      <c r="P318" s="500" t="str">
        <f>五年级BMI得分</f>
        <v/>
      </c>
      <c r="Q318" s="515" t="str">
        <f>五年级肺活量得分</f>
        <v/>
      </c>
      <c r="R318" s="512" t="str">
        <f>五年级等级</f>
        <v/>
      </c>
      <c r="S318" s="516" t="str">
        <f>五年级50米跑得分</f>
        <v/>
      </c>
      <c r="T318" s="512" t="str">
        <f>五年级等级</f>
        <v/>
      </c>
      <c r="U318" s="516" t="str">
        <f>五年级坐位体前屈得分</f>
        <v/>
      </c>
      <c r="V318" s="512" t="str">
        <f>五年级等级</f>
        <v/>
      </c>
      <c r="W318" s="516" t="str">
        <f>五年级一分钟跳绳得分</f>
        <v/>
      </c>
      <c r="X318" s="512" t="str">
        <f>五年级等级</f>
        <v/>
      </c>
      <c r="Y318" s="511" t="str">
        <f>五年级仰卧起坐得分</f>
        <v/>
      </c>
      <c r="Z318" s="514" t="str">
        <f>五年级等级</f>
        <v/>
      </c>
      <c r="AA318" s="530" t="str">
        <f>五年级折返跑得分</f>
        <v/>
      </c>
      <c r="AB318" s="511" t="str">
        <f>五年级等级</f>
        <v/>
      </c>
      <c r="AC318" s="530" t="str">
        <f>五年级跳绳附加分</f>
        <v/>
      </c>
      <c r="AD318" s="534" t="str">
        <f>五年级标准分</f>
        <v/>
      </c>
      <c r="AE318" s="531" t="str">
        <f>五年级总分</f>
        <v/>
      </c>
      <c r="AF318" s="512" t="str">
        <f>五年级等级</f>
        <v/>
      </c>
      <c r="AM318" s="452" t="str">
        <f>折返时间</f>
        <v/>
      </c>
    </row>
    <row r="319" spans="1:39">
      <c r="A319" s="476">
        <v>505</v>
      </c>
      <c r="B319" s="477">
        <v>37</v>
      </c>
      <c r="C319" s="478"/>
      <c r="D319" s="471"/>
      <c r="E319" s="478"/>
      <c r="F319" s="473"/>
      <c r="G319" s="480"/>
      <c r="H319" s="475"/>
      <c r="I319" s="501"/>
      <c r="J319" s="502"/>
      <c r="K319" s="502"/>
      <c r="L319" s="503"/>
      <c r="M319" s="504"/>
      <c r="N319" s="505" t="str">
        <f>五年级BMI</f>
        <v/>
      </c>
      <c r="O319" s="499" t="str">
        <f>五年级BMI等级</f>
        <v/>
      </c>
      <c r="P319" s="500" t="str">
        <f>五年级BMI得分</f>
        <v/>
      </c>
      <c r="Q319" s="515" t="str">
        <f>五年级肺活量得分</f>
        <v/>
      </c>
      <c r="R319" s="512" t="str">
        <f>五年级等级</f>
        <v/>
      </c>
      <c r="S319" s="516" t="str">
        <f>五年级50米跑得分</f>
        <v/>
      </c>
      <c r="T319" s="512" t="str">
        <f>五年级等级</f>
        <v/>
      </c>
      <c r="U319" s="516" t="str">
        <f>五年级坐位体前屈得分</f>
        <v/>
      </c>
      <c r="V319" s="517" t="str">
        <f>五年级等级</f>
        <v/>
      </c>
      <c r="W319" s="516" t="str">
        <f>五年级一分钟跳绳得分</f>
        <v/>
      </c>
      <c r="X319" s="517" t="str">
        <f>五年级等级</f>
        <v/>
      </c>
      <c r="Y319" s="515" t="str">
        <f>五年级仰卧起坐得分</f>
        <v/>
      </c>
      <c r="Z319" s="518" t="str">
        <f>五年级等级</f>
        <v/>
      </c>
      <c r="AA319" s="533" t="str">
        <f>五年级折返跑得分</f>
        <v/>
      </c>
      <c r="AB319" s="515" t="str">
        <f>五年级等级</f>
        <v/>
      </c>
      <c r="AC319" s="533" t="str">
        <f>五年级跳绳附加分</f>
        <v/>
      </c>
      <c r="AD319" s="534" t="str">
        <f>五年级标准分</f>
        <v/>
      </c>
      <c r="AE319" s="534" t="str">
        <f>五年级总分</f>
        <v/>
      </c>
      <c r="AF319" s="517" t="str">
        <f>五年级等级</f>
        <v/>
      </c>
      <c r="AM319" s="452" t="str">
        <f>折返时间</f>
        <v/>
      </c>
    </row>
    <row r="320" spans="1:39">
      <c r="A320" s="476">
        <v>505</v>
      </c>
      <c r="B320" s="477">
        <v>38</v>
      </c>
      <c r="C320" s="478"/>
      <c r="D320" s="471"/>
      <c r="E320" s="478"/>
      <c r="F320" s="473"/>
      <c r="G320" s="480"/>
      <c r="H320" s="475"/>
      <c r="I320" s="501"/>
      <c r="J320" s="502"/>
      <c r="K320" s="502"/>
      <c r="L320" s="503"/>
      <c r="M320" s="504"/>
      <c r="N320" s="505" t="str">
        <f>五年级BMI</f>
        <v/>
      </c>
      <c r="O320" s="499" t="str">
        <f>五年级BMI等级</f>
        <v/>
      </c>
      <c r="P320" s="500" t="str">
        <f>五年级BMI得分</f>
        <v/>
      </c>
      <c r="Q320" s="515" t="str">
        <f>五年级肺活量得分</f>
        <v/>
      </c>
      <c r="R320" s="512" t="str">
        <f>五年级等级</f>
        <v/>
      </c>
      <c r="S320" s="516" t="str">
        <f>五年级50米跑得分</f>
        <v/>
      </c>
      <c r="T320" s="512" t="str">
        <f>五年级等级</f>
        <v/>
      </c>
      <c r="U320" s="516" t="str">
        <f>五年级坐位体前屈得分</f>
        <v/>
      </c>
      <c r="V320" s="517" t="str">
        <f>五年级等级</f>
        <v/>
      </c>
      <c r="W320" s="516" t="str">
        <f>五年级一分钟跳绳得分</f>
        <v/>
      </c>
      <c r="X320" s="517" t="str">
        <f>五年级等级</f>
        <v/>
      </c>
      <c r="Y320" s="515" t="str">
        <f>五年级仰卧起坐得分</f>
        <v/>
      </c>
      <c r="Z320" s="518" t="str">
        <f>五年级等级</f>
        <v/>
      </c>
      <c r="AA320" s="533" t="str">
        <f>五年级折返跑得分</f>
        <v/>
      </c>
      <c r="AB320" s="515" t="str">
        <f>五年级等级</f>
        <v/>
      </c>
      <c r="AC320" s="533" t="str">
        <f>五年级跳绳附加分</f>
        <v/>
      </c>
      <c r="AD320" s="534" t="str">
        <f>五年级标准分</f>
        <v/>
      </c>
      <c r="AE320" s="534" t="str">
        <f>五年级总分</f>
        <v/>
      </c>
      <c r="AF320" s="517" t="str">
        <f>五年级等级</f>
        <v/>
      </c>
      <c r="AM320" s="452" t="str">
        <f>折返时间</f>
        <v/>
      </c>
    </row>
    <row r="321" spans="1:39">
      <c r="A321" s="476">
        <v>505</v>
      </c>
      <c r="B321" s="477">
        <v>39</v>
      </c>
      <c r="C321" s="478"/>
      <c r="D321" s="471"/>
      <c r="E321" s="478"/>
      <c r="F321" s="473"/>
      <c r="G321" s="480"/>
      <c r="H321" s="475"/>
      <c r="I321" s="501"/>
      <c r="J321" s="502"/>
      <c r="K321" s="502"/>
      <c r="L321" s="503"/>
      <c r="M321" s="504"/>
      <c r="N321" s="505" t="str">
        <f>五年级BMI</f>
        <v/>
      </c>
      <c r="O321" s="499" t="str">
        <f>五年级BMI等级</f>
        <v/>
      </c>
      <c r="P321" s="500" t="str">
        <f>五年级BMI得分</f>
        <v/>
      </c>
      <c r="Q321" s="515" t="str">
        <f>五年级肺活量得分</f>
        <v/>
      </c>
      <c r="R321" s="512" t="str">
        <f>五年级等级</f>
        <v/>
      </c>
      <c r="S321" s="516" t="str">
        <f>五年级50米跑得分</f>
        <v/>
      </c>
      <c r="T321" s="512" t="str">
        <f>五年级等级</f>
        <v/>
      </c>
      <c r="U321" s="516" t="str">
        <f>五年级坐位体前屈得分</f>
        <v/>
      </c>
      <c r="V321" s="517" t="str">
        <f>五年级等级</f>
        <v/>
      </c>
      <c r="W321" s="516" t="str">
        <f>五年级一分钟跳绳得分</f>
        <v/>
      </c>
      <c r="X321" s="517" t="str">
        <f>五年级等级</f>
        <v/>
      </c>
      <c r="Y321" s="515" t="str">
        <f>五年级仰卧起坐得分</f>
        <v/>
      </c>
      <c r="Z321" s="518" t="str">
        <f>五年级等级</f>
        <v/>
      </c>
      <c r="AA321" s="533" t="str">
        <f>五年级折返跑得分</f>
        <v/>
      </c>
      <c r="AB321" s="515" t="str">
        <f>五年级等级</f>
        <v/>
      </c>
      <c r="AC321" s="533" t="str">
        <f>五年级跳绳附加分</f>
        <v/>
      </c>
      <c r="AD321" s="534" t="str">
        <f>五年级标准分</f>
        <v/>
      </c>
      <c r="AE321" s="534" t="str">
        <f>五年级总分</f>
        <v/>
      </c>
      <c r="AF321" s="517" t="str">
        <f>五年级等级</f>
        <v/>
      </c>
      <c r="AM321" s="452" t="str">
        <f>折返时间</f>
        <v/>
      </c>
    </row>
    <row r="322" spans="1:39">
      <c r="A322" s="476">
        <v>505</v>
      </c>
      <c r="B322" s="477">
        <v>40</v>
      </c>
      <c r="C322" s="478"/>
      <c r="D322" s="471"/>
      <c r="E322" s="478"/>
      <c r="F322" s="473"/>
      <c r="G322" s="480"/>
      <c r="H322" s="475"/>
      <c r="I322" s="501"/>
      <c r="J322" s="502"/>
      <c r="K322" s="502"/>
      <c r="L322" s="503"/>
      <c r="M322" s="504"/>
      <c r="N322" s="505" t="str">
        <f>五年级BMI</f>
        <v/>
      </c>
      <c r="O322" s="499" t="str">
        <f>五年级BMI等级</f>
        <v/>
      </c>
      <c r="P322" s="500" t="str">
        <f>五年级BMI得分</f>
        <v/>
      </c>
      <c r="Q322" s="515" t="str">
        <f>五年级肺活量得分</f>
        <v/>
      </c>
      <c r="R322" s="512" t="str">
        <f>五年级等级</f>
        <v/>
      </c>
      <c r="S322" s="516" t="str">
        <f>五年级50米跑得分</f>
        <v/>
      </c>
      <c r="T322" s="512" t="str">
        <f>五年级等级</f>
        <v/>
      </c>
      <c r="U322" s="516" t="str">
        <f>五年级坐位体前屈得分</f>
        <v/>
      </c>
      <c r="V322" s="517" t="str">
        <f>五年级等级</f>
        <v/>
      </c>
      <c r="W322" s="516" t="str">
        <f>五年级一分钟跳绳得分</f>
        <v/>
      </c>
      <c r="X322" s="517" t="str">
        <f>五年级等级</f>
        <v/>
      </c>
      <c r="Y322" s="515" t="str">
        <f>五年级仰卧起坐得分</f>
        <v/>
      </c>
      <c r="Z322" s="518" t="str">
        <f>五年级等级</f>
        <v/>
      </c>
      <c r="AA322" s="533" t="str">
        <f>五年级折返跑得分</f>
        <v/>
      </c>
      <c r="AB322" s="515" t="str">
        <f>五年级等级</f>
        <v/>
      </c>
      <c r="AC322" s="533" t="str">
        <f>五年级跳绳附加分</f>
        <v/>
      </c>
      <c r="AD322" s="534" t="str">
        <f>五年级标准分</f>
        <v/>
      </c>
      <c r="AE322" s="534" t="str">
        <f>五年级总分</f>
        <v/>
      </c>
      <c r="AF322" s="517" t="str">
        <f>五年级等级</f>
        <v/>
      </c>
      <c r="AM322" s="452" t="str">
        <f>折返时间</f>
        <v/>
      </c>
    </row>
    <row r="323" spans="1:39">
      <c r="A323" s="476">
        <v>505</v>
      </c>
      <c r="B323" s="477">
        <v>41</v>
      </c>
      <c r="C323" s="478"/>
      <c r="D323" s="471"/>
      <c r="E323" s="478"/>
      <c r="F323" s="473"/>
      <c r="G323" s="480"/>
      <c r="H323" s="475"/>
      <c r="I323" s="501"/>
      <c r="J323" s="502"/>
      <c r="K323" s="502"/>
      <c r="L323" s="503"/>
      <c r="M323" s="504"/>
      <c r="N323" s="505" t="str">
        <f>五年级BMI</f>
        <v/>
      </c>
      <c r="O323" s="499" t="str">
        <f>五年级BMI等级</f>
        <v/>
      </c>
      <c r="P323" s="500" t="str">
        <f>五年级BMI得分</f>
        <v/>
      </c>
      <c r="Q323" s="515" t="str">
        <f>五年级肺活量得分</f>
        <v/>
      </c>
      <c r="R323" s="512" t="str">
        <f>五年级等级</f>
        <v/>
      </c>
      <c r="S323" s="516" t="str">
        <f>五年级50米跑得分</f>
        <v/>
      </c>
      <c r="T323" s="512" t="str">
        <f>五年级等级</f>
        <v/>
      </c>
      <c r="U323" s="516" t="str">
        <f>五年级坐位体前屈得分</f>
        <v/>
      </c>
      <c r="V323" s="517" t="str">
        <f>五年级等级</f>
        <v/>
      </c>
      <c r="W323" s="516" t="str">
        <f>五年级一分钟跳绳得分</f>
        <v/>
      </c>
      <c r="X323" s="517" t="str">
        <f>五年级等级</f>
        <v/>
      </c>
      <c r="Y323" s="515" t="str">
        <f>五年级仰卧起坐得分</f>
        <v/>
      </c>
      <c r="Z323" s="518" t="str">
        <f>五年级等级</f>
        <v/>
      </c>
      <c r="AA323" s="533" t="str">
        <f>五年级折返跑得分</f>
        <v/>
      </c>
      <c r="AB323" s="515" t="str">
        <f>五年级等级</f>
        <v/>
      </c>
      <c r="AC323" s="533" t="str">
        <f>五年级跳绳附加分</f>
        <v/>
      </c>
      <c r="AD323" s="534" t="str">
        <f>五年级标准分</f>
        <v/>
      </c>
      <c r="AE323" s="534" t="str">
        <f>五年级总分</f>
        <v/>
      </c>
      <c r="AF323" s="517" t="str">
        <f>五年级等级</f>
        <v/>
      </c>
      <c r="AM323" s="452" t="str">
        <f>折返时间</f>
        <v/>
      </c>
    </row>
    <row r="324" spans="1:39">
      <c r="A324" s="476">
        <v>505</v>
      </c>
      <c r="B324" s="477">
        <v>42</v>
      </c>
      <c r="C324" s="478"/>
      <c r="D324" s="471"/>
      <c r="E324" s="478"/>
      <c r="F324" s="473"/>
      <c r="G324" s="480"/>
      <c r="H324" s="475"/>
      <c r="I324" s="501"/>
      <c r="J324" s="502"/>
      <c r="K324" s="502"/>
      <c r="L324" s="503"/>
      <c r="M324" s="504"/>
      <c r="N324" s="505" t="str">
        <f>五年级BMI</f>
        <v/>
      </c>
      <c r="O324" s="499" t="str">
        <f>五年级BMI等级</f>
        <v/>
      </c>
      <c r="P324" s="500" t="str">
        <f>五年级BMI得分</f>
        <v/>
      </c>
      <c r="Q324" s="515" t="str">
        <f>五年级肺活量得分</f>
        <v/>
      </c>
      <c r="R324" s="512" t="str">
        <f>五年级等级</f>
        <v/>
      </c>
      <c r="S324" s="516" t="str">
        <f>五年级50米跑得分</f>
        <v/>
      </c>
      <c r="T324" s="517" t="str">
        <f>五年级等级</f>
        <v/>
      </c>
      <c r="U324" s="516" t="str">
        <f>五年级坐位体前屈得分</f>
        <v/>
      </c>
      <c r="V324" s="517" t="str">
        <f>五年级等级</f>
        <v/>
      </c>
      <c r="W324" s="516" t="str">
        <f>五年级一分钟跳绳得分</f>
        <v/>
      </c>
      <c r="X324" s="517" t="str">
        <f>五年级等级</f>
        <v/>
      </c>
      <c r="Y324" s="515" t="str">
        <f>五年级仰卧起坐得分</f>
        <v/>
      </c>
      <c r="Z324" s="518" t="str">
        <f>五年级等级</f>
        <v/>
      </c>
      <c r="AA324" s="533" t="str">
        <f>五年级折返跑得分</f>
        <v/>
      </c>
      <c r="AB324" s="515" t="str">
        <f>五年级等级</f>
        <v/>
      </c>
      <c r="AC324" s="533" t="str">
        <f>五年级跳绳附加分</f>
        <v/>
      </c>
      <c r="AD324" s="534" t="str">
        <f>五年级标准分</f>
        <v/>
      </c>
      <c r="AE324" s="534" t="str">
        <f>五年级总分</f>
        <v/>
      </c>
      <c r="AF324" s="517" t="str">
        <f>五年级等级</f>
        <v/>
      </c>
      <c r="AM324" s="452" t="str">
        <f>折返时间</f>
        <v/>
      </c>
    </row>
    <row r="325" spans="1:39">
      <c r="A325" s="476">
        <v>505</v>
      </c>
      <c r="B325" s="477">
        <v>43</v>
      </c>
      <c r="C325" s="478"/>
      <c r="D325" s="471"/>
      <c r="E325" s="478"/>
      <c r="F325" s="473"/>
      <c r="G325" s="480"/>
      <c r="H325" s="475"/>
      <c r="I325" s="501"/>
      <c r="J325" s="502"/>
      <c r="K325" s="502"/>
      <c r="L325" s="503"/>
      <c r="M325" s="504"/>
      <c r="N325" s="505" t="str">
        <f>五年级BMI</f>
        <v/>
      </c>
      <c r="O325" s="499" t="str">
        <f>五年级BMI等级</f>
        <v/>
      </c>
      <c r="P325" s="500" t="str">
        <f>五年级BMI得分</f>
        <v/>
      </c>
      <c r="Q325" s="515" t="str">
        <f>五年级肺活量得分</f>
        <v/>
      </c>
      <c r="R325" s="512" t="str">
        <f>五年级等级</f>
        <v/>
      </c>
      <c r="S325" s="516" t="str">
        <f>五年级50米跑得分</f>
        <v/>
      </c>
      <c r="T325" s="517" t="str">
        <f>五年级等级</f>
        <v/>
      </c>
      <c r="U325" s="516" t="str">
        <f>五年级坐位体前屈得分</f>
        <v/>
      </c>
      <c r="V325" s="517" t="str">
        <f>五年级等级</f>
        <v/>
      </c>
      <c r="W325" s="516" t="str">
        <f>五年级一分钟跳绳得分</f>
        <v/>
      </c>
      <c r="X325" s="517" t="str">
        <f>五年级等级</f>
        <v/>
      </c>
      <c r="Y325" s="515" t="str">
        <f>五年级仰卧起坐得分</f>
        <v/>
      </c>
      <c r="Z325" s="518" t="str">
        <f>五年级等级</f>
        <v/>
      </c>
      <c r="AA325" s="533" t="str">
        <f>五年级折返跑得分</f>
        <v/>
      </c>
      <c r="AB325" s="515" t="str">
        <f>五年级等级</f>
        <v/>
      </c>
      <c r="AC325" s="533" t="str">
        <f>五年级跳绳附加分</f>
        <v/>
      </c>
      <c r="AD325" s="534" t="str">
        <f>五年级标准分</f>
        <v/>
      </c>
      <c r="AE325" s="534" t="str">
        <f>五年级总分</f>
        <v/>
      </c>
      <c r="AF325" s="517" t="str">
        <f>五年级等级</f>
        <v/>
      </c>
      <c r="AM325" s="452" t="str">
        <f>折返时间</f>
        <v/>
      </c>
    </row>
    <row r="326" spans="1:39">
      <c r="A326" s="476">
        <v>505</v>
      </c>
      <c r="B326" s="477">
        <v>44</v>
      </c>
      <c r="C326" s="478"/>
      <c r="D326" s="471"/>
      <c r="E326" s="478"/>
      <c r="F326" s="473"/>
      <c r="G326" s="480"/>
      <c r="H326" s="475"/>
      <c r="I326" s="501"/>
      <c r="J326" s="502"/>
      <c r="K326" s="502"/>
      <c r="L326" s="503"/>
      <c r="M326" s="504"/>
      <c r="N326" s="505" t="str">
        <f>五年级BMI</f>
        <v/>
      </c>
      <c r="O326" s="499" t="str">
        <f>五年级BMI等级</f>
        <v/>
      </c>
      <c r="P326" s="500" t="str">
        <f>五年级BMI得分</f>
        <v/>
      </c>
      <c r="Q326" s="515" t="str">
        <f>五年级肺活量得分</f>
        <v/>
      </c>
      <c r="R326" s="512" t="str">
        <f>五年级等级</f>
        <v/>
      </c>
      <c r="S326" s="516" t="str">
        <f>五年级50米跑得分</f>
        <v/>
      </c>
      <c r="T326" s="517" t="str">
        <f>五年级等级</f>
        <v/>
      </c>
      <c r="U326" s="516" t="str">
        <f>五年级坐位体前屈得分</f>
        <v/>
      </c>
      <c r="V326" s="517" t="str">
        <f>五年级等级</f>
        <v/>
      </c>
      <c r="W326" s="516" t="str">
        <f>五年级一分钟跳绳得分</f>
        <v/>
      </c>
      <c r="X326" s="517" t="str">
        <f>五年级等级</f>
        <v/>
      </c>
      <c r="Y326" s="515" t="str">
        <f>五年级仰卧起坐得分</f>
        <v/>
      </c>
      <c r="Z326" s="518" t="str">
        <f>五年级等级</f>
        <v/>
      </c>
      <c r="AA326" s="533" t="str">
        <f>五年级折返跑得分</f>
        <v/>
      </c>
      <c r="AB326" s="515" t="str">
        <f>五年级等级</f>
        <v/>
      </c>
      <c r="AC326" s="533" t="str">
        <f>五年级跳绳附加分</f>
        <v/>
      </c>
      <c r="AD326" s="534" t="str">
        <f>五年级标准分</f>
        <v/>
      </c>
      <c r="AE326" s="534" t="str">
        <f>五年级总分</f>
        <v/>
      </c>
      <c r="AF326" s="517" t="str">
        <f>五年级等级</f>
        <v/>
      </c>
      <c r="AM326" s="452" t="str">
        <f>折返时间</f>
        <v/>
      </c>
    </row>
    <row r="327" spans="1:39">
      <c r="A327" s="476">
        <v>505</v>
      </c>
      <c r="B327" s="477">
        <v>45</v>
      </c>
      <c r="C327" s="478"/>
      <c r="D327" s="471"/>
      <c r="E327" s="478"/>
      <c r="F327" s="473"/>
      <c r="G327" s="480"/>
      <c r="H327" s="475"/>
      <c r="I327" s="501"/>
      <c r="J327" s="502"/>
      <c r="K327" s="502"/>
      <c r="L327" s="503"/>
      <c r="M327" s="504"/>
      <c r="N327" s="505" t="str">
        <f>五年级BMI</f>
        <v/>
      </c>
      <c r="O327" s="499" t="str">
        <f>五年级BMI等级</f>
        <v/>
      </c>
      <c r="P327" s="500" t="str">
        <f>五年级BMI得分</f>
        <v/>
      </c>
      <c r="Q327" s="515" t="str">
        <f>五年级肺活量得分</f>
        <v/>
      </c>
      <c r="R327" s="512" t="str">
        <f>五年级等级</f>
        <v/>
      </c>
      <c r="S327" s="516" t="str">
        <f>五年级50米跑得分</f>
        <v/>
      </c>
      <c r="T327" s="517" t="str">
        <f>五年级等级</f>
        <v/>
      </c>
      <c r="U327" s="516" t="str">
        <f>五年级坐位体前屈得分</f>
        <v/>
      </c>
      <c r="V327" s="517" t="str">
        <f>五年级等级</f>
        <v/>
      </c>
      <c r="W327" s="516" t="str">
        <f>五年级一分钟跳绳得分</f>
        <v/>
      </c>
      <c r="X327" s="517" t="str">
        <f>五年级等级</f>
        <v/>
      </c>
      <c r="Y327" s="515" t="str">
        <f>五年级仰卧起坐得分</f>
        <v/>
      </c>
      <c r="Z327" s="518" t="str">
        <f>五年级等级</f>
        <v/>
      </c>
      <c r="AA327" s="533" t="str">
        <f>五年级折返跑得分</f>
        <v/>
      </c>
      <c r="AB327" s="515" t="str">
        <f>五年级等级</f>
        <v/>
      </c>
      <c r="AC327" s="533" t="str">
        <f>五年级跳绳附加分</f>
        <v/>
      </c>
      <c r="AD327" s="534" t="str">
        <f>五年级标准分</f>
        <v/>
      </c>
      <c r="AE327" s="534" t="str">
        <f>五年级总分</f>
        <v/>
      </c>
      <c r="AF327" s="517" t="str">
        <f>五年级等级</f>
        <v/>
      </c>
      <c r="AM327" s="452" t="str">
        <f>折返时间</f>
        <v/>
      </c>
    </row>
    <row r="328" spans="1:32">
      <c r="A328" s="476">
        <v>505</v>
      </c>
      <c r="B328" s="477">
        <v>46</v>
      </c>
      <c r="C328" s="478"/>
      <c r="D328" s="471"/>
      <c r="E328" s="478"/>
      <c r="F328" s="473"/>
      <c r="G328" s="480"/>
      <c r="H328" s="475"/>
      <c r="I328" s="501"/>
      <c r="J328" s="502"/>
      <c r="K328" s="502"/>
      <c r="L328" s="503"/>
      <c r="M328" s="504"/>
      <c r="N328" s="505" t="str">
        <f>五年级BMI</f>
        <v/>
      </c>
      <c r="O328" s="499" t="str">
        <f>五年级BMI等级</f>
        <v/>
      </c>
      <c r="P328" s="500" t="str">
        <f>五年级BMI得分</f>
        <v/>
      </c>
      <c r="Q328" s="515" t="str">
        <f>五年级肺活量得分</f>
        <v/>
      </c>
      <c r="R328" s="512" t="str">
        <f>五年级等级</f>
        <v/>
      </c>
      <c r="S328" s="516" t="str">
        <f>五年级50米跑得分</f>
        <v/>
      </c>
      <c r="T328" s="517" t="str">
        <f>五年级等级</f>
        <v/>
      </c>
      <c r="U328" s="516" t="str">
        <f>五年级坐位体前屈得分</f>
        <v/>
      </c>
      <c r="V328" s="517" t="str">
        <f>五年级等级</f>
        <v/>
      </c>
      <c r="W328" s="516" t="str">
        <f>五年级一分钟跳绳得分</f>
        <v/>
      </c>
      <c r="X328" s="517" t="str">
        <f>五年级等级</f>
        <v/>
      </c>
      <c r="Y328" s="515" t="str">
        <f>五年级仰卧起坐得分</f>
        <v/>
      </c>
      <c r="Z328" s="518" t="str">
        <f>五年级等级</f>
        <v/>
      </c>
      <c r="AA328" s="533" t="str">
        <f>五年级折返跑得分</f>
        <v/>
      </c>
      <c r="AB328" s="515" t="str">
        <f>五年级等级</f>
        <v/>
      </c>
      <c r="AC328" s="533" t="str">
        <f>五年级跳绳附加分</f>
        <v/>
      </c>
      <c r="AD328" s="534" t="str">
        <f>五年级标准分</f>
        <v/>
      </c>
      <c r="AE328" s="534" t="str">
        <f>五年级总分</f>
        <v/>
      </c>
      <c r="AF328" s="517" t="str">
        <f>五年级等级</f>
        <v/>
      </c>
    </row>
    <row r="329" spans="1:32">
      <c r="A329" s="476">
        <v>505</v>
      </c>
      <c r="B329" s="477">
        <v>47</v>
      </c>
      <c r="C329" s="478"/>
      <c r="D329" s="471"/>
      <c r="E329" s="478"/>
      <c r="F329" s="473"/>
      <c r="G329" s="480"/>
      <c r="H329" s="475"/>
      <c r="I329" s="501"/>
      <c r="J329" s="502"/>
      <c r="K329" s="502"/>
      <c r="L329" s="503"/>
      <c r="M329" s="504"/>
      <c r="N329" s="505" t="str">
        <f>五年级BMI</f>
        <v/>
      </c>
      <c r="O329" s="499" t="str">
        <f>五年级BMI等级</f>
        <v/>
      </c>
      <c r="P329" s="500" t="str">
        <f>五年级BMI得分</f>
        <v/>
      </c>
      <c r="Q329" s="515" t="str">
        <f>五年级肺活量得分</f>
        <v/>
      </c>
      <c r="R329" s="512" t="str">
        <f>五年级等级</f>
        <v/>
      </c>
      <c r="S329" s="516" t="str">
        <f>五年级50米跑得分</f>
        <v/>
      </c>
      <c r="T329" s="517" t="str">
        <f>五年级等级</f>
        <v/>
      </c>
      <c r="U329" s="516" t="str">
        <f>五年级坐位体前屈得分</f>
        <v/>
      </c>
      <c r="V329" s="517" t="str">
        <f>五年级等级</f>
        <v/>
      </c>
      <c r="W329" s="516" t="str">
        <f>五年级一分钟跳绳得分</f>
        <v/>
      </c>
      <c r="X329" s="517" t="str">
        <f>五年级等级</f>
        <v/>
      </c>
      <c r="Y329" s="515" t="str">
        <f>五年级仰卧起坐得分</f>
        <v/>
      </c>
      <c r="Z329" s="518" t="str">
        <f>五年级等级</f>
        <v/>
      </c>
      <c r="AA329" s="533" t="str">
        <f>五年级折返跑得分</f>
        <v/>
      </c>
      <c r="AB329" s="515" t="str">
        <f>五年级等级</f>
        <v/>
      </c>
      <c r="AC329" s="533" t="str">
        <f>五年级跳绳附加分</f>
        <v/>
      </c>
      <c r="AD329" s="534" t="str">
        <f>五年级标准分</f>
        <v/>
      </c>
      <c r="AE329" s="534" t="str">
        <f>五年级总分</f>
        <v/>
      </c>
      <c r="AF329" s="517" t="str">
        <f>五年级等级</f>
        <v/>
      </c>
    </row>
    <row r="330" spans="1:32">
      <c r="A330" s="476">
        <v>505</v>
      </c>
      <c r="B330" s="477">
        <v>48</v>
      </c>
      <c r="C330" s="478"/>
      <c r="D330" s="471"/>
      <c r="E330" s="478"/>
      <c r="F330" s="473"/>
      <c r="G330" s="480"/>
      <c r="H330" s="475"/>
      <c r="I330" s="501"/>
      <c r="J330" s="502"/>
      <c r="K330" s="502"/>
      <c r="L330" s="503"/>
      <c r="M330" s="504"/>
      <c r="N330" s="505" t="str">
        <f>五年级BMI</f>
        <v/>
      </c>
      <c r="O330" s="499" t="str">
        <f>五年级BMI等级</f>
        <v/>
      </c>
      <c r="P330" s="500" t="str">
        <f>五年级BMI得分</f>
        <v/>
      </c>
      <c r="Q330" s="515" t="str">
        <f>五年级肺活量得分</f>
        <v/>
      </c>
      <c r="R330" s="512" t="str">
        <f>五年级等级</f>
        <v/>
      </c>
      <c r="S330" s="516" t="str">
        <f>五年级50米跑得分</f>
        <v/>
      </c>
      <c r="T330" s="517" t="str">
        <f>五年级等级</f>
        <v/>
      </c>
      <c r="U330" s="516" t="str">
        <f>五年级坐位体前屈得分</f>
        <v/>
      </c>
      <c r="V330" s="517" t="str">
        <f>五年级等级</f>
        <v/>
      </c>
      <c r="W330" s="516" t="str">
        <f>五年级一分钟跳绳得分</f>
        <v/>
      </c>
      <c r="X330" s="517" t="str">
        <f>五年级等级</f>
        <v/>
      </c>
      <c r="Y330" s="515" t="str">
        <f>五年级仰卧起坐得分</f>
        <v/>
      </c>
      <c r="Z330" s="518" t="str">
        <f>五年级等级</f>
        <v/>
      </c>
      <c r="AA330" s="533" t="str">
        <f>五年级折返跑得分</f>
        <v/>
      </c>
      <c r="AB330" s="515" t="str">
        <f>五年级等级</f>
        <v/>
      </c>
      <c r="AC330" s="533" t="str">
        <f>五年级跳绳附加分</f>
        <v/>
      </c>
      <c r="AD330" s="534" t="str">
        <f>五年级标准分</f>
        <v/>
      </c>
      <c r="AE330" s="534" t="str">
        <f>五年级总分</f>
        <v/>
      </c>
      <c r="AF330" s="517" t="str">
        <f>五年级等级</f>
        <v/>
      </c>
    </row>
    <row r="331" spans="1:32">
      <c r="A331" s="476">
        <v>505</v>
      </c>
      <c r="B331" s="477">
        <v>49</v>
      </c>
      <c r="C331" s="478"/>
      <c r="D331" s="471"/>
      <c r="E331" s="478"/>
      <c r="F331" s="473"/>
      <c r="G331" s="480"/>
      <c r="H331" s="475"/>
      <c r="I331" s="501"/>
      <c r="J331" s="502"/>
      <c r="K331" s="502"/>
      <c r="L331" s="503"/>
      <c r="M331" s="504"/>
      <c r="N331" s="505" t="str">
        <f>五年级BMI</f>
        <v/>
      </c>
      <c r="O331" s="499" t="str">
        <f>五年级BMI等级</f>
        <v/>
      </c>
      <c r="P331" s="500" t="str">
        <f>五年级BMI得分</f>
        <v/>
      </c>
      <c r="Q331" s="515" t="str">
        <f>五年级肺活量得分</f>
        <v/>
      </c>
      <c r="R331" s="512" t="str">
        <f>五年级等级</f>
        <v/>
      </c>
      <c r="S331" s="516" t="str">
        <f>五年级50米跑得分</f>
        <v/>
      </c>
      <c r="T331" s="517" t="str">
        <f>五年级等级</f>
        <v/>
      </c>
      <c r="U331" s="516" t="str">
        <f>五年级坐位体前屈得分</f>
        <v/>
      </c>
      <c r="V331" s="517" t="str">
        <f>五年级等级</f>
        <v/>
      </c>
      <c r="W331" s="516" t="str">
        <f>五年级一分钟跳绳得分</f>
        <v/>
      </c>
      <c r="X331" s="517" t="str">
        <f>五年级等级</f>
        <v/>
      </c>
      <c r="Y331" s="515" t="str">
        <f>五年级仰卧起坐得分</f>
        <v/>
      </c>
      <c r="Z331" s="518" t="str">
        <f>五年级等级</f>
        <v/>
      </c>
      <c r="AA331" s="533" t="str">
        <f>五年级折返跑得分</f>
        <v/>
      </c>
      <c r="AB331" s="515" t="str">
        <f>五年级等级</f>
        <v/>
      </c>
      <c r="AC331" s="533" t="str">
        <f>五年级跳绳附加分</f>
        <v/>
      </c>
      <c r="AD331" s="534" t="str">
        <f>五年级标准分</f>
        <v/>
      </c>
      <c r="AE331" s="534" t="str">
        <f>五年级总分</f>
        <v/>
      </c>
      <c r="AF331" s="517" t="str">
        <f>五年级等级</f>
        <v/>
      </c>
    </row>
    <row r="332" spans="1:32">
      <c r="A332" s="476">
        <v>505</v>
      </c>
      <c r="B332" s="477">
        <v>50</v>
      </c>
      <c r="C332" s="478"/>
      <c r="D332" s="471"/>
      <c r="E332" s="478"/>
      <c r="F332" s="473"/>
      <c r="G332" s="480"/>
      <c r="H332" s="475"/>
      <c r="I332" s="501"/>
      <c r="J332" s="502"/>
      <c r="K332" s="502"/>
      <c r="L332" s="503"/>
      <c r="M332" s="504"/>
      <c r="N332" s="505" t="str">
        <f>五年级BMI</f>
        <v/>
      </c>
      <c r="O332" s="499" t="str">
        <f>五年级BMI等级</f>
        <v/>
      </c>
      <c r="P332" s="500" t="str">
        <f>五年级BMI得分</f>
        <v/>
      </c>
      <c r="Q332" s="515" t="str">
        <f>五年级肺活量得分</f>
        <v/>
      </c>
      <c r="R332" s="512" t="str">
        <f>五年级等级</f>
        <v/>
      </c>
      <c r="S332" s="516" t="str">
        <f>五年级50米跑得分</f>
        <v/>
      </c>
      <c r="T332" s="517" t="str">
        <f>五年级等级</f>
        <v/>
      </c>
      <c r="U332" s="516" t="str">
        <f>五年级坐位体前屈得分</f>
        <v/>
      </c>
      <c r="V332" s="517" t="str">
        <f>五年级等级</f>
        <v/>
      </c>
      <c r="W332" s="516" t="str">
        <f>五年级一分钟跳绳得分</f>
        <v/>
      </c>
      <c r="X332" s="517" t="str">
        <f>五年级等级</f>
        <v/>
      </c>
      <c r="Y332" s="515" t="str">
        <f>五年级仰卧起坐得分</f>
        <v/>
      </c>
      <c r="Z332" s="518" t="str">
        <f>五年级等级</f>
        <v/>
      </c>
      <c r="AA332" s="533" t="str">
        <f>五年级折返跑得分</f>
        <v/>
      </c>
      <c r="AB332" s="515" t="str">
        <f>五年级等级</f>
        <v/>
      </c>
      <c r="AC332" s="533" t="str">
        <f>五年级跳绳附加分</f>
        <v/>
      </c>
      <c r="AD332" s="534" t="str">
        <f>五年级标准分</f>
        <v/>
      </c>
      <c r="AE332" s="534" t="str">
        <f>五年级总分</f>
        <v/>
      </c>
      <c r="AF332" s="517" t="str">
        <f>五年级等级</f>
        <v/>
      </c>
    </row>
    <row r="333" spans="1:39">
      <c r="A333" s="476">
        <v>505</v>
      </c>
      <c r="B333" s="477">
        <v>51</v>
      </c>
      <c r="C333" s="478"/>
      <c r="D333" s="471"/>
      <c r="E333" s="478"/>
      <c r="F333" s="473"/>
      <c r="G333" s="480"/>
      <c r="H333" s="475"/>
      <c r="I333" s="501"/>
      <c r="J333" s="502"/>
      <c r="K333" s="502"/>
      <c r="L333" s="503"/>
      <c r="M333" s="504"/>
      <c r="N333" s="505" t="str">
        <f>五年级BMI</f>
        <v/>
      </c>
      <c r="O333" s="499" t="str">
        <f>五年级BMI等级</f>
        <v/>
      </c>
      <c r="P333" s="500" t="str">
        <f>五年级BMI得分</f>
        <v/>
      </c>
      <c r="Q333" s="515" t="str">
        <f>五年级肺活量得分</f>
        <v/>
      </c>
      <c r="R333" s="512" t="str">
        <f>五年级等级</f>
        <v/>
      </c>
      <c r="S333" s="516" t="str">
        <f>五年级50米跑得分</f>
        <v/>
      </c>
      <c r="T333" s="517" t="str">
        <f>五年级等级</f>
        <v/>
      </c>
      <c r="U333" s="516" t="str">
        <f>五年级坐位体前屈得分</f>
        <v/>
      </c>
      <c r="V333" s="517" t="str">
        <f>五年级等级</f>
        <v/>
      </c>
      <c r="W333" s="516" t="str">
        <f>五年级一分钟跳绳得分</f>
        <v/>
      </c>
      <c r="X333" s="517" t="str">
        <f>五年级等级</f>
        <v/>
      </c>
      <c r="Y333" s="515" t="str">
        <f>五年级仰卧起坐得分</f>
        <v/>
      </c>
      <c r="Z333" s="518" t="str">
        <f>五年级等级</f>
        <v/>
      </c>
      <c r="AA333" s="533" t="str">
        <f>五年级折返跑得分</f>
        <v/>
      </c>
      <c r="AB333" s="515" t="str">
        <f>五年级等级</f>
        <v/>
      </c>
      <c r="AC333" s="533" t="str">
        <f>五年级跳绳附加分</f>
        <v/>
      </c>
      <c r="AD333" s="534" t="str">
        <f>五年级标准分</f>
        <v/>
      </c>
      <c r="AE333" s="534" t="str">
        <f>五年级总分</f>
        <v/>
      </c>
      <c r="AF333" s="517" t="str">
        <f>五年级等级</f>
        <v/>
      </c>
      <c r="AM333" s="452" t="str">
        <f>折返时间</f>
        <v/>
      </c>
    </row>
    <row r="334" spans="1:39">
      <c r="A334" s="476">
        <v>505</v>
      </c>
      <c r="B334" s="477">
        <v>52</v>
      </c>
      <c r="C334" s="478"/>
      <c r="D334" s="471"/>
      <c r="E334" s="478"/>
      <c r="F334" s="473"/>
      <c r="G334" s="480"/>
      <c r="H334" s="475"/>
      <c r="I334" s="501"/>
      <c r="J334" s="502"/>
      <c r="K334" s="502"/>
      <c r="L334" s="503"/>
      <c r="M334" s="504"/>
      <c r="N334" s="505" t="str">
        <f>五年级BMI</f>
        <v/>
      </c>
      <c r="O334" s="499" t="str">
        <f>五年级BMI等级</f>
        <v/>
      </c>
      <c r="P334" s="500" t="str">
        <f>五年级BMI得分</f>
        <v/>
      </c>
      <c r="Q334" s="515" t="str">
        <f>五年级肺活量得分</f>
        <v/>
      </c>
      <c r="R334" s="512" t="str">
        <f>五年级等级</f>
        <v/>
      </c>
      <c r="S334" s="516" t="str">
        <f>五年级50米跑得分</f>
        <v/>
      </c>
      <c r="T334" s="517" t="str">
        <f>五年级等级</f>
        <v/>
      </c>
      <c r="U334" s="516" t="str">
        <f>五年级坐位体前屈得分</f>
        <v/>
      </c>
      <c r="V334" s="517" t="str">
        <f>五年级等级</f>
        <v/>
      </c>
      <c r="W334" s="516" t="str">
        <f>五年级一分钟跳绳得分</f>
        <v/>
      </c>
      <c r="X334" s="517" t="str">
        <f>五年级等级</f>
        <v/>
      </c>
      <c r="Y334" s="515" t="str">
        <f>五年级仰卧起坐得分</f>
        <v/>
      </c>
      <c r="Z334" s="518" t="str">
        <f>五年级等级</f>
        <v/>
      </c>
      <c r="AA334" s="533" t="str">
        <f>五年级折返跑得分</f>
        <v/>
      </c>
      <c r="AB334" s="515" t="str">
        <f>五年级等级</f>
        <v/>
      </c>
      <c r="AC334" s="533" t="str">
        <f>五年级跳绳附加分</f>
        <v/>
      </c>
      <c r="AD334" s="534" t="str">
        <f>五年级标准分</f>
        <v/>
      </c>
      <c r="AE334" s="534" t="str">
        <f>五年级总分</f>
        <v/>
      </c>
      <c r="AF334" s="517" t="str">
        <f>五年级等级</f>
        <v/>
      </c>
      <c r="AM334" s="452" t="str">
        <f>折返时间</f>
        <v/>
      </c>
    </row>
    <row r="335" spans="1:39">
      <c r="A335" s="476">
        <v>505</v>
      </c>
      <c r="B335" s="477">
        <v>53</v>
      </c>
      <c r="C335" s="478"/>
      <c r="D335" s="471"/>
      <c r="E335" s="478"/>
      <c r="F335" s="473"/>
      <c r="G335" s="480"/>
      <c r="H335" s="475"/>
      <c r="I335" s="501"/>
      <c r="J335" s="502"/>
      <c r="K335" s="502"/>
      <c r="L335" s="503"/>
      <c r="M335" s="504"/>
      <c r="N335" s="505" t="str">
        <f>五年级BMI</f>
        <v/>
      </c>
      <c r="O335" s="499" t="str">
        <f>五年级BMI等级</f>
        <v/>
      </c>
      <c r="P335" s="500" t="str">
        <f>五年级BMI得分</f>
        <v/>
      </c>
      <c r="Q335" s="515" t="str">
        <f>五年级肺活量得分</f>
        <v/>
      </c>
      <c r="R335" s="512" t="str">
        <f>五年级等级</f>
        <v/>
      </c>
      <c r="S335" s="516" t="str">
        <f>五年级50米跑得分</f>
        <v/>
      </c>
      <c r="T335" s="517" t="str">
        <f>五年级等级</f>
        <v/>
      </c>
      <c r="U335" s="516" t="str">
        <f>五年级坐位体前屈得分</f>
        <v/>
      </c>
      <c r="V335" s="517" t="str">
        <f>五年级等级</f>
        <v/>
      </c>
      <c r="W335" s="516" t="str">
        <f>五年级一分钟跳绳得分</f>
        <v/>
      </c>
      <c r="X335" s="517" t="str">
        <f>五年级等级</f>
        <v/>
      </c>
      <c r="Y335" s="515" t="str">
        <f>五年级仰卧起坐得分</f>
        <v/>
      </c>
      <c r="Z335" s="518" t="str">
        <f>五年级等级</f>
        <v/>
      </c>
      <c r="AA335" s="533" t="str">
        <f>五年级折返跑得分</f>
        <v/>
      </c>
      <c r="AB335" s="515" t="str">
        <f>五年级等级</f>
        <v/>
      </c>
      <c r="AC335" s="533" t="str">
        <f>五年级跳绳附加分</f>
        <v/>
      </c>
      <c r="AD335" s="534" t="str">
        <f>五年级标准分</f>
        <v/>
      </c>
      <c r="AE335" s="534" t="str">
        <f>五年级总分</f>
        <v/>
      </c>
      <c r="AF335" s="517" t="str">
        <f>五年级等级</f>
        <v/>
      </c>
      <c r="AM335" s="452" t="str">
        <f>折返时间</f>
        <v/>
      </c>
    </row>
    <row r="336" spans="1:39">
      <c r="A336" s="476">
        <v>505</v>
      </c>
      <c r="B336" s="477">
        <v>54</v>
      </c>
      <c r="C336" s="478"/>
      <c r="D336" s="471"/>
      <c r="E336" s="478"/>
      <c r="F336" s="473"/>
      <c r="G336" s="480"/>
      <c r="H336" s="475"/>
      <c r="I336" s="501"/>
      <c r="J336" s="502"/>
      <c r="K336" s="502"/>
      <c r="L336" s="503"/>
      <c r="M336" s="504"/>
      <c r="N336" s="505" t="str">
        <f>五年级BMI</f>
        <v/>
      </c>
      <c r="O336" s="499" t="str">
        <f>五年级BMI等级</f>
        <v/>
      </c>
      <c r="P336" s="500" t="str">
        <f>五年级BMI得分</f>
        <v/>
      </c>
      <c r="Q336" s="515" t="str">
        <f>五年级肺活量得分</f>
        <v/>
      </c>
      <c r="R336" s="512" t="str">
        <f>五年级等级</f>
        <v/>
      </c>
      <c r="S336" s="516" t="str">
        <f>五年级50米跑得分</f>
        <v/>
      </c>
      <c r="T336" s="517" t="str">
        <f>五年级等级</f>
        <v/>
      </c>
      <c r="U336" s="516" t="str">
        <f>五年级坐位体前屈得分</f>
        <v/>
      </c>
      <c r="V336" s="517" t="str">
        <f>五年级等级</f>
        <v/>
      </c>
      <c r="W336" s="516" t="str">
        <f>五年级一分钟跳绳得分</f>
        <v/>
      </c>
      <c r="X336" s="517" t="str">
        <f>五年级等级</f>
        <v/>
      </c>
      <c r="Y336" s="515" t="str">
        <f>五年级仰卧起坐得分</f>
        <v/>
      </c>
      <c r="Z336" s="518" t="str">
        <f>五年级等级</f>
        <v/>
      </c>
      <c r="AA336" s="533" t="str">
        <f>五年级折返跑得分</f>
        <v/>
      </c>
      <c r="AB336" s="515" t="str">
        <f>五年级等级</f>
        <v/>
      </c>
      <c r="AC336" s="533" t="str">
        <f>五年级跳绳附加分</f>
        <v/>
      </c>
      <c r="AD336" s="534" t="str">
        <f>五年级标准分</f>
        <v/>
      </c>
      <c r="AE336" s="534" t="str">
        <f>五年级总分</f>
        <v/>
      </c>
      <c r="AF336" s="517" t="str">
        <f>五年级等级</f>
        <v/>
      </c>
      <c r="AM336" s="452" t="str">
        <f>折返时间</f>
        <v/>
      </c>
    </row>
    <row r="337" spans="1:39">
      <c r="A337" s="476">
        <v>505</v>
      </c>
      <c r="B337" s="477">
        <v>55</v>
      </c>
      <c r="C337" s="478"/>
      <c r="D337" s="471"/>
      <c r="E337" s="478"/>
      <c r="F337" s="473"/>
      <c r="G337" s="480"/>
      <c r="H337" s="475"/>
      <c r="I337" s="501"/>
      <c r="J337" s="502"/>
      <c r="K337" s="502"/>
      <c r="L337" s="503"/>
      <c r="M337" s="504"/>
      <c r="N337" s="505" t="str">
        <f>五年级BMI</f>
        <v/>
      </c>
      <c r="O337" s="499" t="str">
        <f>五年级BMI等级</f>
        <v/>
      </c>
      <c r="P337" s="500" t="str">
        <f>五年级BMI得分</f>
        <v/>
      </c>
      <c r="Q337" s="515" t="str">
        <f>五年级肺活量得分</f>
        <v/>
      </c>
      <c r="R337" s="512" t="str">
        <f>五年级等级</f>
        <v/>
      </c>
      <c r="S337" s="516" t="str">
        <f>五年级50米跑得分</f>
        <v/>
      </c>
      <c r="T337" s="517" t="str">
        <f>五年级等级</f>
        <v/>
      </c>
      <c r="U337" s="516" t="str">
        <f>五年级坐位体前屈得分</f>
        <v/>
      </c>
      <c r="V337" s="517" t="str">
        <f>五年级等级</f>
        <v/>
      </c>
      <c r="W337" s="516" t="str">
        <f>五年级一分钟跳绳得分</f>
        <v/>
      </c>
      <c r="X337" s="517" t="str">
        <f>五年级等级</f>
        <v/>
      </c>
      <c r="Y337" s="515" t="str">
        <f>五年级仰卧起坐得分</f>
        <v/>
      </c>
      <c r="Z337" s="518" t="str">
        <f>五年级等级</f>
        <v/>
      </c>
      <c r="AA337" s="533" t="str">
        <f>五年级折返跑得分</f>
        <v/>
      </c>
      <c r="AB337" s="515" t="str">
        <f>五年级等级</f>
        <v/>
      </c>
      <c r="AC337" s="533" t="str">
        <f>五年级跳绳附加分</f>
        <v/>
      </c>
      <c r="AD337" s="534" t="str">
        <f>五年级标准分</f>
        <v/>
      </c>
      <c r="AE337" s="534" t="str">
        <f>五年级总分</f>
        <v/>
      </c>
      <c r="AF337" s="517" t="str">
        <f>五年级等级</f>
        <v/>
      </c>
      <c r="AM337" s="452" t="str">
        <f>折返时间</f>
        <v/>
      </c>
    </row>
    <row r="338" spans="1:39">
      <c r="A338" s="476">
        <v>505</v>
      </c>
      <c r="B338" s="477">
        <v>56</v>
      </c>
      <c r="C338" s="478"/>
      <c r="D338" s="471"/>
      <c r="E338" s="478"/>
      <c r="F338" s="473"/>
      <c r="G338" s="480"/>
      <c r="H338" s="475"/>
      <c r="I338" s="501"/>
      <c r="J338" s="502"/>
      <c r="K338" s="502"/>
      <c r="L338" s="503"/>
      <c r="M338" s="504"/>
      <c r="N338" s="505" t="str">
        <f>五年级BMI</f>
        <v/>
      </c>
      <c r="O338" s="499" t="str">
        <f>五年级BMI等级</f>
        <v/>
      </c>
      <c r="P338" s="500" t="str">
        <f>五年级BMI得分</f>
        <v/>
      </c>
      <c r="Q338" s="515" t="str">
        <f>五年级肺活量得分</f>
        <v/>
      </c>
      <c r="R338" s="512" t="str">
        <f>五年级等级</f>
        <v/>
      </c>
      <c r="S338" s="516" t="str">
        <f>五年级50米跑得分</f>
        <v/>
      </c>
      <c r="T338" s="517" t="str">
        <f>五年级等级</f>
        <v/>
      </c>
      <c r="U338" s="516" t="str">
        <f>五年级坐位体前屈得分</f>
        <v/>
      </c>
      <c r="V338" s="517" t="str">
        <f>五年级等级</f>
        <v/>
      </c>
      <c r="W338" s="516" t="str">
        <f>五年级一分钟跳绳得分</f>
        <v/>
      </c>
      <c r="X338" s="517" t="str">
        <f>五年级等级</f>
        <v/>
      </c>
      <c r="Y338" s="515" t="str">
        <f>五年级仰卧起坐得分</f>
        <v/>
      </c>
      <c r="Z338" s="518" t="str">
        <f>五年级等级</f>
        <v/>
      </c>
      <c r="AA338" s="533" t="str">
        <f>五年级折返跑得分</f>
        <v/>
      </c>
      <c r="AB338" s="515" t="str">
        <f>五年级等级</f>
        <v/>
      </c>
      <c r="AC338" s="533" t="str">
        <f>五年级跳绳附加分</f>
        <v/>
      </c>
      <c r="AD338" s="534" t="str">
        <f>五年级标准分</f>
        <v/>
      </c>
      <c r="AE338" s="534" t="str">
        <f>五年级总分</f>
        <v/>
      </c>
      <c r="AF338" s="517" t="str">
        <f>五年级等级</f>
        <v/>
      </c>
      <c r="AM338" s="452" t="str">
        <f>折返时间</f>
        <v/>
      </c>
    </row>
    <row r="339" spans="1:39">
      <c r="A339" s="476">
        <v>505</v>
      </c>
      <c r="B339" s="477">
        <v>57</v>
      </c>
      <c r="C339" s="478"/>
      <c r="D339" s="471"/>
      <c r="E339" s="478"/>
      <c r="F339" s="473"/>
      <c r="G339" s="480"/>
      <c r="H339" s="475"/>
      <c r="I339" s="501"/>
      <c r="J339" s="502"/>
      <c r="K339" s="502"/>
      <c r="L339" s="503"/>
      <c r="M339" s="504"/>
      <c r="N339" s="505" t="str">
        <f>五年级BMI</f>
        <v/>
      </c>
      <c r="O339" s="499" t="str">
        <f>五年级BMI等级</f>
        <v/>
      </c>
      <c r="P339" s="500" t="str">
        <f>五年级BMI得分</f>
        <v/>
      </c>
      <c r="Q339" s="515" t="str">
        <f>五年级肺活量得分</f>
        <v/>
      </c>
      <c r="R339" s="512" t="str">
        <f>五年级等级</f>
        <v/>
      </c>
      <c r="S339" s="516" t="str">
        <f>五年级50米跑得分</f>
        <v/>
      </c>
      <c r="T339" s="517" t="str">
        <f>五年级等级</f>
        <v/>
      </c>
      <c r="U339" s="516" t="str">
        <f>五年级坐位体前屈得分</f>
        <v/>
      </c>
      <c r="V339" s="517" t="str">
        <f>五年级等级</f>
        <v/>
      </c>
      <c r="W339" s="516" t="str">
        <f>五年级一分钟跳绳得分</f>
        <v/>
      </c>
      <c r="X339" s="517" t="str">
        <f>五年级等级</f>
        <v/>
      </c>
      <c r="Y339" s="515" t="str">
        <f>五年级仰卧起坐得分</f>
        <v/>
      </c>
      <c r="Z339" s="518" t="str">
        <f>五年级等级</f>
        <v/>
      </c>
      <c r="AA339" s="533" t="str">
        <f>五年级折返跑得分</f>
        <v/>
      </c>
      <c r="AB339" s="515" t="str">
        <f>五年级等级</f>
        <v/>
      </c>
      <c r="AC339" s="533" t="str">
        <f>五年级跳绳附加分</f>
        <v/>
      </c>
      <c r="AD339" s="534" t="str">
        <f>五年级标准分</f>
        <v/>
      </c>
      <c r="AE339" s="534" t="str">
        <f>五年级总分</f>
        <v/>
      </c>
      <c r="AF339" s="517" t="str">
        <f>五年级等级</f>
        <v/>
      </c>
      <c r="AM339" s="452" t="str">
        <f>折返时间</f>
        <v/>
      </c>
    </row>
    <row r="340" spans="1:39">
      <c r="A340" s="476">
        <v>505</v>
      </c>
      <c r="B340" s="477">
        <v>58</v>
      </c>
      <c r="C340" s="478"/>
      <c r="D340" s="471"/>
      <c r="E340" s="478"/>
      <c r="F340" s="473"/>
      <c r="G340" s="480"/>
      <c r="H340" s="475"/>
      <c r="I340" s="501"/>
      <c r="J340" s="502"/>
      <c r="K340" s="502"/>
      <c r="L340" s="503"/>
      <c r="M340" s="504"/>
      <c r="N340" s="505" t="str">
        <f>五年级BMI</f>
        <v/>
      </c>
      <c r="O340" s="499" t="str">
        <f>五年级BMI等级</f>
        <v/>
      </c>
      <c r="P340" s="500" t="str">
        <f>五年级BMI得分</f>
        <v/>
      </c>
      <c r="Q340" s="515" t="str">
        <f>五年级肺活量得分</f>
        <v/>
      </c>
      <c r="R340" s="512" t="str">
        <f>五年级等级</f>
        <v/>
      </c>
      <c r="S340" s="516" t="str">
        <f>五年级50米跑得分</f>
        <v/>
      </c>
      <c r="T340" s="517" t="str">
        <f>五年级等级</f>
        <v/>
      </c>
      <c r="U340" s="516" t="str">
        <f>五年级坐位体前屈得分</f>
        <v/>
      </c>
      <c r="V340" s="517" t="str">
        <f>五年级等级</f>
        <v/>
      </c>
      <c r="W340" s="516" t="str">
        <f>五年级一分钟跳绳得分</f>
        <v/>
      </c>
      <c r="X340" s="517" t="str">
        <f>五年级等级</f>
        <v/>
      </c>
      <c r="Y340" s="515" t="str">
        <f>五年级仰卧起坐得分</f>
        <v/>
      </c>
      <c r="Z340" s="518" t="str">
        <f>五年级等级</f>
        <v/>
      </c>
      <c r="AA340" s="533" t="str">
        <f>五年级折返跑得分</f>
        <v/>
      </c>
      <c r="AB340" s="515" t="str">
        <f>五年级等级</f>
        <v/>
      </c>
      <c r="AC340" s="533" t="str">
        <f>五年级跳绳附加分</f>
        <v/>
      </c>
      <c r="AD340" s="534" t="str">
        <f>五年级标准分</f>
        <v/>
      </c>
      <c r="AE340" s="534" t="str">
        <f>五年级总分</f>
        <v/>
      </c>
      <c r="AF340" s="517" t="str">
        <f>五年级等级</f>
        <v/>
      </c>
      <c r="AM340" s="452" t="str">
        <f>折返时间</f>
        <v/>
      </c>
    </row>
    <row r="341" spans="1:39">
      <c r="A341" s="476">
        <v>505</v>
      </c>
      <c r="B341" s="477">
        <v>59</v>
      </c>
      <c r="C341" s="478"/>
      <c r="D341" s="471"/>
      <c r="E341" s="478"/>
      <c r="F341" s="473"/>
      <c r="G341" s="480"/>
      <c r="H341" s="475"/>
      <c r="I341" s="501"/>
      <c r="J341" s="502"/>
      <c r="K341" s="502"/>
      <c r="L341" s="503"/>
      <c r="M341" s="504"/>
      <c r="N341" s="505" t="str">
        <f>五年级BMI</f>
        <v/>
      </c>
      <c r="O341" s="499" t="str">
        <f>五年级BMI等级</f>
        <v/>
      </c>
      <c r="P341" s="500" t="str">
        <f>五年级BMI得分</f>
        <v/>
      </c>
      <c r="Q341" s="515" t="str">
        <f>五年级肺活量得分</f>
        <v/>
      </c>
      <c r="R341" s="512" t="str">
        <f>五年级等级</f>
        <v/>
      </c>
      <c r="S341" s="516" t="str">
        <f>五年级50米跑得分</f>
        <v/>
      </c>
      <c r="T341" s="517" t="str">
        <f>五年级等级</f>
        <v/>
      </c>
      <c r="U341" s="516" t="str">
        <f>五年级坐位体前屈得分</f>
        <v/>
      </c>
      <c r="V341" s="517" t="str">
        <f>五年级等级</f>
        <v/>
      </c>
      <c r="W341" s="516" t="str">
        <f>五年级一分钟跳绳得分</f>
        <v/>
      </c>
      <c r="X341" s="517" t="str">
        <f>五年级等级</f>
        <v/>
      </c>
      <c r="Y341" s="515" t="str">
        <f>五年级仰卧起坐得分</f>
        <v/>
      </c>
      <c r="Z341" s="518" t="str">
        <f>五年级等级</f>
        <v/>
      </c>
      <c r="AA341" s="533" t="str">
        <f>五年级折返跑得分</f>
        <v/>
      </c>
      <c r="AB341" s="515" t="str">
        <f>五年级等级</f>
        <v/>
      </c>
      <c r="AC341" s="533" t="str">
        <f>五年级跳绳附加分</f>
        <v/>
      </c>
      <c r="AD341" s="534" t="str">
        <f>五年级标准分</f>
        <v/>
      </c>
      <c r="AE341" s="534" t="str">
        <f>五年级总分</f>
        <v/>
      </c>
      <c r="AF341" s="517" t="str">
        <f>五年级等级</f>
        <v/>
      </c>
      <c r="AM341" s="452" t="str">
        <f>折返时间</f>
        <v/>
      </c>
    </row>
    <row r="342" spans="1:39">
      <c r="A342" s="476">
        <v>505</v>
      </c>
      <c r="B342" s="477">
        <v>60</v>
      </c>
      <c r="C342" s="478"/>
      <c r="D342" s="471"/>
      <c r="E342" s="478"/>
      <c r="F342" s="473"/>
      <c r="G342" s="480"/>
      <c r="H342" s="475"/>
      <c r="I342" s="501"/>
      <c r="J342" s="502"/>
      <c r="K342" s="502"/>
      <c r="L342" s="503"/>
      <c r="M342" s="504"/>
      <c r="N342" s="505" t="str">
        <f>五年级BMI</f>
        <v/>
      </c>
      <c r="O342" s="499" t="str">
        <f>五年级BMI等级</f>
        <v/>
      </c>
      <c r="P342" s="500" t="str">
        <f>五年级BMI得分</f>
        <v/>
      </c>
      <c r="Q342" s="515" t="str">
        <f>五年级肺活量得分</f>
        <v/>
      </c>
      <c r="R342" s="512" t="str">
        <f>五年级等级</f>
        <v/>
      </c>
      <c r="S342" s="516" t="str">
        <f>五年级50米跑得分</f>
        <v/>
      </c>
      <c r="T342" s="517" t="str">
        <f>五年级等级</f>
        <v/>
      </c>
      <c r="U342" s="516" t="str">
        <f>五年级坐位体前屈得分</f>
        <v/>
      </c>
      <c r="V342" s="517" t="str">
        <f>五年级等级</f>
        <v/>
      </c>
      <c r="W342" s="516" t="str">
        <f>五年级一分钟跳绳得分</f>
        <v/>
      </c>
      <c r="X342" s="517" t="str">
        <f>五年级等级</f>
        <v/>
      </c>
      <c r="Y342" s="515" t="str">
        <f>五年级仰卧起坐得分</f>
        <v/>
      </c>
      <c r="Z342" s="518" t="str">
        <f>五年级等级</f>
        <v/>
      </c>
      <c r="AA342" s="533" t="str">
        <f>五年级折返跑得分</f>
        <v/>
      </c>
      <c r="AB342" s="515" t="str">
        <f>五年级等级</f>
        <v/>
      </c>
      <c r="AC342" s="533" t="str">
        <f>五年级跳绳附加分</f>
        <v/>
      </c>
      <c r="AD342" s="534" t="str">
        <f>五年级标准分</f>
        <v/>
      </c>
      <c r="AE342" s="534" t="str">
        <f>五年级总分</f>
        <v/>
      </c>
      <c r="AF342" s="517" t="str">
        <f>五年级等级</f>
        <v/>
      </c>
      <c r="AM342" s="452" t="str">
        <f>折返时间</f>
        <v/>
      </c>
    </row>
    <row r="343" spans="1:39">
      <c r="A343" s="476">
        <v>505</v>
      </c>
      <c r="B343" s="477">
        <v>61</v>
      </c>
      <c r="C343" s="478"/>
      <c r="D343" s="471"/>
      <c r="E343" s="478"/>
      <c r="F343" s="473"/>
      <c r="G343" s="480"/>
      <c r="H343" s="475"/>
      <c r="I343" s="501"/>
      <c r="J343" s="502"/>
      <c r="K343" s="502"/>
      <c r="L343" s="503"/>
      <c r="M343" s="504"/>
      <c r="N343" s="505" t="str">
        <f>五年级BMI</f>
        <v/>
      </c>
      <c r="O343" s="499" t="str">
        <f>五年级BMI等级</f>
        <v/>
      </c>
      <c r="P343" s="500" t="str">
        <f>五年级BMI得分</f>
        <v/>
      </c>
      <c r="Q343" s="515" t="str">
        <f>五年级肺活量得分</f>
        <v/>
      </c>
      <c r="R343" s="512" t="str">
        <f>五年级等级</f>
        <v/>
      </c>
      <c r="S343" s="516" t="str">
        <f>五年级50米跑得分</f>
        <v/>
      </c>
      <c r="T343" s="517" t="str">
        <f>五年级等级</f>
        <v/>
      </c>
      <c r="U343" s="516" t="str">
        <f>五年级坐位体前屈得分</f>
        <v/>
      </c>
      <c r="V343" s="517" t="str">
        <f>五年级等级</f>
        <v/>
      </c>
      <c r="W343" s="516" t="str">
        <f>五年级一分钟跳绳得分</f>
        <v/>
      </c>
      <c r="X343" s="517" t="str">
        <f>五年级等级</f>
        <v/>
      </c>
      <c r="Y343" s="515" t="str">
        <f>五年级仰卧起坐得分</f>
        <v/>
      </c>
      <c r="Z343" s="518" t="str">
        <f>五年级等级</f>
        <v/>
      </c>
      <c r="AA343" s="533" t="str">
        <f>五年级折返跑得分</f>
        <v/>
      </c>
      <c r="AB343" s="515" t="str">
        <f>五年级等级</f>
        <v/>
      </c>
      <c r="AC343" s="533" t="str">
        <f>五年级跳绳附加分</f>
        <v/>
      </c>
      <c r="AD343" s="534" t="str">
        <f>五年级标准分</f>
        <v/>
      </c>
      <c r="AE343" s="534" t="str">
        <f>五年级总分</f>
        <v/>
      </c>
      <c r="AF343" s="517" t="str">
        <f>五年级等级</f>
        <v/>
      </c>
      <c r="AM343" s="452" t="str">
        <f>折返时间</f>
        <v/>
      </c>
    </row>
    <row r="344" spans="1:39">
      <c r="A344" s="476">
        <v>505</v>
      </c>
      <c r="B344" s="477">
        <v>62</v>
      </c>
      <c r="C344" s="470"/>
      <c r="D344" s="471"/>
      <c r="E344" s="472"/>
      <c r="F344" s="473"/>
      <c r="G344" s="480"/>
      <c r="H344" s="475"/>
      <c r="I344" s="494"/>
      <c r="J344" s="495"/>
      <c r="K344" s="495"/>
      <c r="L344" s="503"/>
      <c r="M344" s="504"/>
      <c r="N344" s="505" t="str">
        <f>五年级BMI</f>
        <v/>
      </c>
      <c r="O344" s="499" t="str">
        <f>五年级BMI等级</f>
        <v/>
      </c>
      <c r="P344" s="500" t="str">
        <f>五年级BMI得分</f>
        <v/>
      </c>
      <c r="Q344" s="515" t="str">
        <f>五年级肺活量得分</f>
        <v/>
      </c>
      <c r="R344" s="512" t="str">
        <f>五年级等级</f>
        <v/>
      </c>
      <c r="S344" s="516" t="str">
        <f>五年级50米跑得分</f>
        <v/>
      </c>
      <c r="T344" s="517" t="str">
        <f>五年级等级</f>
        <v/>
      </c>
      <c r="U344" s="516" t="str">
        <f>五年级坐位体前屈得分</f>
        <v/>
      </c>
      <c r="V344" s="517" t="str">
        <f>五年级等级</f>
        <v/>
      </c>
      <c r="W344" s="516" t="str">
        <f>五年级一分钟跳绳得分</f>
        <v/>
      </c>
      <c r="X344" s="517" t="str">
        <f>五年级等级</f>
        <v/>
      </c>
      <c r="Y344" s="515" t="str">
        <f>五年级仰卧起坐得分</f>
        <v/>
      </c>
      <c r="Z344" s="518" t="str">
        <f>五年级等级</f>
        <v/>
      </c>
      <c r="AA344" s="533" t="str">
        <f>五年级折返跑得分</f>
        <v/>
      </c>
      <c r="AB344" s="515" t="str">
        <f>五年级等级</f>
        <v/>
      </c>
      <c r="AC344" s="533" t="str">
        <f>五年级跳绳附加分</f>
        <v/>
      </c>
      <c r="AD344" s="534" t="str">
        <f>五年级标准分</f>
        <v/>
      </c>
      <c r="AE344" s="534" t="str">
        <f>五年级总分</f>
        <v/>
      </c>
      <c r="AF344" s="517" t="str">
        <f>五年级等级</f>
        <v/>
      </c>
      <c r="AM344" s="452" t="str">
        <f>折返时间</f>
        <v/>
      </c>
    </row>
    <row r="345" spans="1:39">
      <c r="A345" s="476">
        <v>505</v>
      </c>
      <c r="B345" s="477">
        <v>63</v>
      </c>
      <c r="C345" s="478"/>
      <c r="D345" s="471"/>
      <c r="E345" s="472"/>
      <c r="F345" s="473"/>
      <c r="G345" s="480"/>
      <c r="H345" s="475"/>
      <c r="I345" s="501"/>
      <c r="J345" s="502"/>
      <c r="K345" s="495"/>
      <c r="L345" s="503"/>
      <c r="M345" s="504"/>
      <c r="N345" s="505" t="str">
        <f>五年级BMI</f>
        <v/>
      </c>
      <c r="O345" s="499" t="str">
        <f>五年级BMI等级</f>
        <v/>
      </c>
      <c r="P345" s="500" t="str">
        <f>五年级BMI得分</f>
        <v/>
      </c>
      <c r="Q345" s="515" t="str">
        <f>五年级肺活量得分</f>
        <v/>
      </c>
      <c r="R345" s="512" t="str">
        <f>五年级等级</f>
        <v/>
      </c>
      <c r="S345" s="516" t="str">
        <f>五年级50米跑得分</f>
        <v/>
      </c>
      <c r="T345" s="517" t="str">
        <f>五年级等级</f>
        <v/>
      </c>
      <c r="U345" s="516" t="str">
        <f>五年级坐位体前屈得分</f>
        <v/>
      </c>
      <c r="V345" s="517" t="str">
        <f>五年级等级</f>
        <v/>
      </c>
      <c r="W345" s="516" t="str">
        <f>五年级一分钟跳绳得分</f>
        <v/>
      </c>
      <c r="X345" s="517" t="str">
        <f>五年级等级</f>
        <v/>
      </c>
      <c r="Y345" s="515" t="str">
        <f>五年级仰卧起坐得分</f>
        <v/>
      </c>
      <c r="Z345" s="518" t="str">
        <f>五年级等级</f>
        <v/>
      </c>
      <c r="AA345" s="533" t="str">
        <f>五年级折返跑得分</f>
        <v/>
      </c>
      <c r="AB345" s="515" t="str">
        <f>五年级等级</f>
        <v/>
      </c>
      <c r="AC345" s="533" t="str">
        <f>五年级跳绳附加分</f>
        <v/>
      </c>
      <c r="AD345" s="534" t="str">
        <f>五年级标准分</f>
        <v/>
      </c>
      <c r="AE345" s="534" t="str">
        <f>五年级总分</f>
        <v/>
      </c>
      <c r="AF345" s="517" t="str">
        <f>五年级等级</f>
        <v/>
      </c>
      <c r="AM345" s="452" t="str">
        <f>折返时间</f>
        <v/>
      </c>
    </row>
    <row r="346" spans="1:39">
      <c r="A346" s="476">
        <v>505</v>
      </c>
      <c r="B346" s="477">
        <v>64</v>
      </c>
      <c r="C346" s="478"/>
      <c r="D346" s="471"/>
      <c r="E346" s="472"/>
      <c r="F346" s="473"/>
      <c r="G346" s="480"/>
      <c r="H346" s="475"/>
      <c r="I346" s="501"/>
      <c r="J346" s="502"/>
      <c r="K346" s="495"/>
      <c r="L346" s="503"/>
      <c r="M346" s="504"/>
      <c r="N346" s="505" t="str">
        <f>五年级BMI</f>
        <v/>
      </c>
      <c r="O346" s="499" t="str">
        <f>五年级BMI等级</f>
        <v/>
      </c>
      <c r="P346" s="500" t="str">
        <f>五年级BMI得分</f>
        <v/>
      </c>
      <c r="Q346" s="515" t="str">
        <f>五年级肺活量得分</f>
        <v/>
      </c>
      <c r="R346" s="512" t="str">
        <f>五年级等级</f>
        <v/>
      </c>
      <c r="S346" s="516" t="str">
        <f>五年级50米跑得分</f>
        <v/>
      </c>
      <c r="T346" s="517" t="str">
        <f>五年级等级</f>
        <v/>
      </c>
      <c r="U346" s="516" t="str">
        <f>五年级坐位体前屈得分</f>
        <v/>
      </c>
      <c r="V346" s="517" t="str">
        <f>五年级等级</f>
        <v/>
      </c>
      <c r="W346" s="516" t="str">
        <f>五年级一分钟跳绳得分</f>
        <v/>
      </c>
      <c r="X346" s="517" t="str">
        <f>五年级等级</f>
        <v/>
      </c>
      <c r="Y346" s="515" t="str">
        <f>五年级仰卧起坐得分</f>
        <v/>
      </c>
      <c r="Z346" s="518" t="str">
        <f>五年级等级</f>
        <v/>
      </c>
      <c r="AA346" s="533" t="str">
        <f>五年级折返跑得分</f>
        <v/>
      </c>
      <c r="AB346" s="515" t="str">
        <f>五年级等级</f>
        <v/>
      </c>
      <c r="AC346" s="533" t="str">
        <f>五年级跳绳附加分</f>
        <v/>
      </c>
      <c r="AD346" s="534" t="str">
        <f>五年级标准分</f>
        <v/>
      </c>
      <c r="AE346" s="534" t="str">
        <f>五年级总分</f>
        <v/>
      </c>
      <c r="AF346" s="517" t="str">
        <f>五年级等级</f>
        <v/>
      </c>
      <c r="AM346" s="452" t="str">
        <f>折返时间</f>
        <v/>
      </c>
    </row>
    <row r="347" spans="1:39">
      <c r="A347" s="476">
        <v>505</v>
      </c>
      <c r="B347" s="477">
        <v>65</v>
      </c>
      <c r="C347" s="478"/>
      <c r="D347" s="471"/>
      <c r="E347" s="472"/>
      <c r="F347" s="473"/>
      <c r="G347" s="474"/>
      <c r="H347" s="475"/>
      <c r="I347" s="501"/>
      <c r="J347" s="502"/>
      <c r="K347" s="495"/>
      <c r="L347" s="503"/>
      <c r="M347" s="504"/>
      <c r="N347" s="505" t="str">
        <f>五年级BMI</f>
        <v/>
      </c>
      <c r="O347" s="499" t="str">
        <f>五年级BMI等级</f>
        <v/>
      </c>
      <c r="P347" s="500" t="str">
        <f>五年级BMI得分</f>
        <v/>
      </c>
      <c r="Q347" s="515" t="str">
        <f>五年级肺活量得分</f>
        <v/>
      </c>
      <c r="R347" s="512" t="str">
        <f>五年级等级</f>
        <v/>
      </c>
      <c r="S347" s="516" t="str">
        <f>五年级50米跑得分</f>
        <v/>
      </c>
      <c r="T347" s="517" t="str">
        <f>五年级等级</f>
        <v/>
      </c>
      <c r="U347" s="516" t="str">
        <f>五年级坐位体前屈得分</f>
        <v/>
      </c>
      <c r="V347" s="517" t="str">
        <f>五年级等级</f>
        <v/>
      </c>
      <c r="W347" s="516" t="str">
        <f>五年级一分钟跳绳得分</f>
        <v/>
      </c>
      <c r="X347" s="517" t="str">
        <f>五年级等级</f>
        <v/>
      </c>
      <c r="Y347" s="515" t="str">
        <f>五年级仰卧起坐得分</f>
        <v/>
      </c>
      <c r="Z347" s="518" t="str">
        <f>五年级等级</f>
        <v/>
      </c>
      <c r="AA347" s="533" t="str">
        <f>五年级折返跑得分</f>
        <v/>
      </c>
      <c r="AB347" s="515" t="str">
        <f>五年级等级</f>
        <v/>
      </c>
      <c r="AC347" s="533" t="str">
        <f>五年级跳绳附加分</f>
        <v/>
      </c>
      <c r="AD347" s="534" t="str">
        <f>五年级标准分</f>
        <v/>
      </c>
      <c r="AE347" s="534" t="str">
        <f>五年级总分</f>
        <v/>
      </c>
      <c r="AF347" s="517" t="str">
        <f>五年级等级</f>
        <v/>
      </c>
      <c r="AM347" s="452" t="str">
        <f>折返时间</f>
        <v/>
      </c>
    </row>
    <row r="348" spans="1:39">
      <c r="A348" s="476">
        <v>505</v>
      </c>
      <c r="B348" s="477">
        <v>66</v>
      </c>
      <c r="C348" s="478"/>
      <c r="D348" s="471"/>
      <c r="E348" s="472"/>
      <c r="F348" s="473"/>
      <c r="G348" s="474"/>
      <c r="H348" s="475"/>
      <c r="I348" s="501"/>
      <c r="J348" s="502"/>
      <c r="K348" s="495"/>
      <c r="L348" s="503"/>
      <c r="M348" s="504"/>
      <c r="N348" s="505" t="str">
        <f>五年级BMI</f>
        <v/>
      </c>
      <c r="O348" s="499" t="str">
        <f>五年级BMI等级</f>
        <v/>
      </c>
      <c r="P348" s="500" t="str">
        <f>五年级BMI得分</f>
        <v/>
      </c>
      <c r="Q348" s="515" t="str">
        <f>五年级肺活量得分</f>
        <v/>
      </c>
      <c r="R348" s="512" t="str">
        <f>五年级等级</f>
        <v/>
      </c>
      <c r="S348" s="516" t="str">
        <f>五年级50米跑得分</f>
        <v/>
      </c>
      <c r="T348" s="517" t="str">
        <f>五年级等级</f>
        <v/>
      </c>
      <c r="U348" s="516" t="str">
        <f>五年级坐位体前屈得分</f>
        <v/>
      </c>
      <c r="V348" s="517" t="str">
        <f>五年级等级</f>
        <v/>
      </c>
      <c r="W348" s="516" t="str">
        <f>五年级一分钟跳绳得分</f>
        <v/>
      </c>
      <c r="X348" s="517" t="str">
        <f>五年级等级</f>
        <v/>
      </c>
      <c r="Y348" s="515" t="str">
        <f>五年级仰卧起坐得分</f>
        <v/>
      </c>
      <c r="Z348" s="518" t="str">
        <f>五年级等级</f>
        <v/>
      </c>
      <c r="AA348" s="533" t="str">
        <f>五年级折返跑得分</f>
        <v/>
      </c>
      <c r="AB348" s="515" t="str">
        <f>五年级等级</f>
        <v/>
      </c>
      <c r="AC348" s="533" t="str">
        <f>五年级跳绳附加分</f>
        <v/>
      </c>
      <c r="AD348" s="534" t="str">
        <f>五年级标准分</f>
        <v/>
      </c>
      <c r="AE348" s="534" t="str">
        <f>五年级总分</f>
        <v/>
      </c>
      <c r="AF348" s="517" t="str">
        <f>五年级等级</f>
        <v/>
      </c>
      <c r="AM348" s="452" t="str">
        <f>折返时间</f>
        <v/>
      </c>
    </row>
    <row r="349" spans="1:39">
      <c r="A349" s="476">
        <v>505</v>
      </c>
      <c r="B349" s="477">
        <v>67</v>
      </c>
      <c r="C349" s="478"/>
      <c r="D349" s="471"/>
      <c r="E349" s="472"/>
      <c r="F349" s="473"/>
      <c r="G349" s="480"/>
      <c r="H349" s="475"/>
      <c r="I349" s="501"/>
      <c r="J349" s="502"/>
      <c r="K349" s="495"/>
      <c r="L349" s="503"/>
      <c r="M349" s="504"/>
      <c r="N349" s="505" t="str">
        <f>五年级BMI</f>
        <v/>
      </c>
      <c r="O349" s="499" t="str">
        <f>五年级BMI等级</f>
        <v/>
      </c>
      <c r="P349" s="500" t="str">
        <f>五年级BMI得分</f>
        <v/>
      </c>
      <c r="Q349" s="515" t="str">
        <f>五年级肺活量得分</f>
        <v/>
      </c>
      <c r="R349" s="512" t="str">
        <f>五年级等级</f>
        <v/>
      </c>
      <c r="S349" s="516" t="str">
        <f>五年级50米跑得分</f>
        <v/>
      </c>
      <c r="T349" s="517" t="str">
        <f>五年级等级</f>
        <v/>
      </c>
      <c r="U349" s="516" t="str">
        <f>五年级坐位体前屈得分</f>
        <v/>
      </c>
      <c r="V349" s="517" t="str">
        <f>五年级等级</f>
        <v/>
      </c>
      <c r="W349" s="516" t="str">
        <f>五年级一分钟跳绳得分</f>
        <v/>
      </c>
      <c r="X349" s="517" t="str">
        <f>五年级等级</f>
        <v/>
      </c>
      <c r="Y349" s="515" t="str">
        <f>五年级仰卧起坐得分</f>
        <v/>
      </c>
      <c r="Z349" s="518" t="str">
        <f>五年级等级</f>
        <v/>
      </c>
      <c r="AA349" s="533" t="str">
        <f>五年级折返跑得分</f>
        <v/>
      </c>
      <c r="AB349" s="515" t="str">
        <f>五年级等级</f>
        <v/>
      </c>
      <c r="AC349" s="533" t="str">
        <f>五年级跳绳附加分</f>
        <v/>
      </c>
      <c r="AD349" s="534" t="str">
        <f>五年级标准分</f>
        <v/>
      </c>
      <c r="AE349" s="534" t="str">
        <f>五年级总分</f>
        <v/>
      </c>
      <c r="AF349" s="517" t="str">
        <f>五年级等级</f>
        <v/>
      </c>
      <c r="AM349" s="452" t="str">
        <f>折返时间</f>
        <v/>
      </c>
    </row>
    <row r="350" spans="1:39">
      <c r="A350" s="476">
        <v>505</v>
      </c>
      <c r="B350" s="477">
        <v>68</v>
      </c>
      <c r="C350" s="478"/>
      <c r="D350" s="471"/>
      <c r="E350" s="472"/>
      <c r="F350" s="473"/>
      <c r="G350" s="480"/>
      <c r="H350" s="475"/>
      <c r="I350" s="501"/>
      <c r="J350" s="502"/>
      <c r="K350" s="495"/>
      <c r="L350" s="503"/>
      <c r="M350" s="504"/>
      <c r="N350" s="505" t="str">
        <f>五年级BMI</f>
        <v/>
      </c>
      <c r="O350" s="499" t="str">
        <f>五年级BMI等级</f>
        <v/>
      </c>
      <c r="P350" s="500" t="str">
        <f>五年级BMI得分</f>
        <v/>
      </c>
      <c r="Q350" s="515" t="str">
        <f>五年级肺活量得分</f>
        <v/>
      </c>
      <c r="R350" s="512" t="str">
        <f>五年级等级</f>
        <v/>
      </c>
      <c r="S350" s="516" t="str">
        <f>五年级50米跑得分</f>
        <v/>
      </c>
      <c r="T350" s="517" t="str">
        <f>五年级等级</f>
        <v/>
      </c>
      <c r="U350" s="516" t="str">
        <f>五年级坐位体前屈得分</f>
        <v/>
      </c>
      <c r="V350" s="517" t="str">
        <f>五年级等级</f>
        <v/>
      </c>
      <c r="W350" s="516" t="str">
        <f>五年级一分钟跳绳得分</f>
        <v/>
      </c>
      <c r="X350" s="517" t="str">
        <f>五年级等级</f>
        <v/>
      </c>
      <c r="Y350" s="515" t="str">
        <f>五年级仰卧起坐得分</f>
        <v/>
      </c>
      <c r="Z350" s="518" t="str">
        <f>五年级等级</f>
        <v/>
      </c>
      <c r="AA350" s="533" t="str">
        <f>五年级折返跑得分</f>
        <v/>
      </c>
      <c r="AB350" s="515" t="str">
        <f>五年级等级</f>
        <v/>
      </c>
      <c r="AC350" s="533" t="str">
        <f>五年级跳绳附加分</f>
        <v/>
      </c>
      <c r="AD350" s="534" t="str">
        <f>五年级标准分</f>
        <v/>
      </c>
      <c r="AE350" s="534" t="str">
        <f>五年级总分</f>
        <v/>
      </c>
      <c r="AF350" s="517" t="str">
        <f>五年级等级</f>
        <v/>
      </c>
      <c r="AM350" s="452" t="str">
        <f>折返时间</f>
        <v/>
      </c>
    </row>
    <row r="351" spans="1:39">
      <c r="A351" s="476">
        <v>505</v>
      </c>
      <c r="B351" s="477">
        <v>69</v>
      </c>
      <c r="C351" s="478"/>
      <c r="D351" s="471"/>
      <c r="E351" s="472"/>
      <c r="F351" s="473"/>
      <c r="G351" s="480"/>
      <c r="H351" s="475"/>
      <c r="I351" s="501"/>
      <c r="J351" s="502"/>
      <c r="K351" s="495"/>
      <c r="L351" s="503"/>
      <c r="M351" s="504"/>
      <c r="N351" s="505" t="str">
        <f>五年级BMI</f>
        <v/>
      </c>
      <c r="O351" s="499" t="str">
        <f>五年级BMI等级</f>
        <v/>
      </c>
      <c r="P351" s="500" t="str">
        <f>五年级BMI得分</f>
        <v/>
      </c>
      <c r="Q351" s="515" t="str">
        <f>五年级肺活量得分</f>
        <v/>
      </c>
      <c r="R351" s="512" t="str">
        <f>五年级等级</f>
        <v/>
      </c>
      <c r="S351" s="516" t="str">
        <f>五年级50米跑得分</f>
        <v/>
      </c>
      <c r="T351" s="517" t="str">
        <f>五年级等级</f>
        <v/>
      </c>
      <c r="U351" s="516" t="str">
        <f>五年级坐位体前屈得分</f>
        <v/>
      </c>
      <c r="V351" s="517" t="str">
        <f>五年级等级</f>
        <v/>
      </c>
      <c r="W351" s="516" t="str">
        <f>五年级一分钟跳绳得分</f>
        <v/>
      </c>
      <c r="X351" s="517" t="str">
        <f>五年级等级</f>
        <v/>
      </c>
      <c r="Y351" s="515" t="str">
        <f>五年级仰卧起坐得分</f>
        <v/>
      </c>
      <c r="Z351" s="518" t="str">
        <f>五年级等级</f>
        <v/>
      </c>
      <c r="AA351" s="533" t="str">
        <f>五年级折返跑得分</f>
        <v/>
      </c>
      <c r="AB351" s="515" t="str">
        <f>五年级等级</f>
        <v/>
      </c>
      <c r="AC351" s="533" t="str">
        <f>五年级跳绳附加分</f>
        <v/>
      </c>
      <c r="AD351" s="534" t="str">
        <f>五年级标准分</f>
        <v/>
      </c>
      <c r="AE351" s="534" t="str">
        <f>五年级总分</f>
        <v/>
      </c>
      <c r="AF351" s="517" t="str">
        <f>五年级等级</f>
        <v/>
      </c>
      <c r="AM351" s="452" t="str">
        <f>折返时间</f>
        <v/>
      </c>
    </row>
    <row r="352" ht="15.75" spans="1:39">
      <c r="A352" s="535">
        <v>505</v>
      </c>
      <c r="B352" s="536">
        <v>70</v>
      </c>
      <c r="C352" s="537"/>
      <c r="D352" s="538"/>
      <c r="E352" s="539"/>
      <c r="F352" s="583"/>
      <c r="G352" s="570"/>
      <c r="H352" s="542"/>
      <c r="I352" s="543"/>
      <c r="J352" s="544"/>
      <c r="K352" s="545"/>
      <c r="L352" s="571"/>
      <c r="M352" s="572"/>
      <c r="N352" s="573" t="str">
        <f>五年级BMI</f>
        <v/>
      </c>
      <c r="O352" s="574" t="str">
        <f>五年级BMI等级</f>
        <v/>
      </c>
      <c r="P352" s="575" t="str">
        <f>五年级BMI得分</f>
        <v/>
      </c>
      <c r="Q352" s="576" t="str">
        <f>五年级肺活量得分</f>
        <v/>
      </c>
      <c r="R352" s="577" t="str">
        <f>五年级等级</f>
        <v/>
      </c>
      <c r="S352" s="578" t="str">
        <f>五年级50米跑得分</f>
        <v/>
      </c>
      <c r="T352" s="567" t="str">
        <f>五年级等级</f>
        <v/>
      </c>
      <c r="U352" s="578" t="str">
        <f>五年级坐位体前屈得分</f>
        <v/>
      </c>
      <c r="V352" s="567" t="str">
        <f>五年级等级</f>
        <v/>
      </c>
      <c r="W352" s="578" t="str">
        <f>五年级一分钟跳绳得分</f>
        <v/>
      </c>
      <c r="X352" s="567" t="str">
        <f>五年级等级</f>
        <v/>
      </c>
      <c r="Y352" s="576" t="str">
        <f>五年级仰卧起坐得分</f>
        <v/>
      </c>
      <c r="Z352" s="579" t="str">
        <f>五年级等级</f>
        <v/>
      </c>
      <c r="AA352" s="565" t="str">
        <f>五年级折返跑得分</f>
        <v/>
      </c>
      <c r="AB352" s="576" t="str">
        <f>五年级等级</f>
        <v/>
      </c>
      <c r="AC352" s="565" t="str">
        <f>五年级跳绳附加分</f>
        <v/>
      </c>
      <c r="AD352" s="566" t="str">
        <f>五年级标准分</f>
        <v/>
      </c>
      <c r="AE352" s="566" t="str">
        <f>五年级总分</f>
        <v/>
      </c>
      <c r="AF352" s="567" t="str">
        <f>五年级等级</f>
        <v/>
      </c>
      <c r="AM352" s="452" t="str">
        <f>折返时间</f>
        <v/>
      </c>
    </row>
    <row r="353" ht="15.75" spans="1:39">
      <c r="A353" s="468">
        <v>506</v>
      </c>
      <c r="B353" s="469">
        <v>1</v>
      </c>
      <c r="C353" s="472"/>
      <c r="D353" s="471"/>
      <c r="E353" s="472"/>
      <c r="F353" s="473"/>
      <c r="G353" s="474"/>
      <c r="H353" s="475"/>
      <c r="I353" s="494"/>
      <c r="J353" s="495"/>
      <c r="K353" s="495"/>
      <c r="L353" s="496"/>
      <c r="M353" s="497"/>
      <c r="N353" s="498" t="str">
        <f>五年级BMI</f>
        <v/>
      </c>
      <c r="O353" s="499" t="str">
        <f>五年级BMI等级</f>
        <v/>
      </c>
      <c r="P353" s="500" t="str">
        <f>五年级BMI得分</f>
        <v/>
      </c>
      <c r="Q353" s="511" t="str">
        <f>五年级肺活量得分</f>
        <v/>
      </c>
      <c r="R353" s="512" t="str">
        <f>五年级等级</f>
        <v/>
      </c>
      <c r="S353" s="513" t="str">
        <f>五年级50米跑得分</f>
        <v/>
      </c>
      <c r="T353" s="512" t="str">
        <f>五年级等级</f>
        <v/>
      </c>
      <c r="U353" s="513" t="str">
        <f>五年级坐位体前屈得分</f>
        <v/>
      </c>
      <c r="V353" s="512" t="str">
        <f>五年级等级</f>
        <v/>
      </c>
      <c r="W353" s="513" t="str">
        <f>五年级一分钟跳绳得分</f>
        <v/>
      </c>
      <c r="X353" s="512" t="str">
        <f>五年级等级</f>
        <v/>
      </c>
      <c r="Y353" s="511" t="str">
        <f>五年级仰卧起坐得分</f>
        <v/>
      </c>
      <c r="Z353" s="514" t="str">
        <f>五年级等级</f>
        <v/>
      </c>
      <c r="AA353" s="530" t="str">
        <f>五年级折返跑得分</f>
        <v/>
      </c>
      <c r="AB353" s="511" t="str">
        <f>五年级等级</f>
        <v/>
      </c>
      <c r="AC353" s="530" t="str">
        <f>五年级跳绳附加分</f>
        <v/>
      </c>
      <c r="AD353" s="531" t="str">
        <f>五年级标准分</f>
        <v/>
      </c>
      <c r="AE353" s="531" t="str">
        <f>五年级总分</f>
        <v/>
      </c>
      <c r="AF353" s="512" t="str">
        <f>五年级等级</f>
        <v/>
      </c>
      <c r="AM353" s="452" t="str">
        <f>折返时间</f>
        <v/>
      </c>
    </row>
    <row r="354" spans="1:39">
      <c r="A354" s="476">
        <v>506</v>
      </c>
      <c r="B354" s="477">
        <v>2</v>
      </c>
      <c r="C354" s="478"/>
      <c r="D354" s="471"/>
      <c r="E354" s="472"/>
      <c r="F354" s="473"/>
      <c r="G354" s="480"/>
      <c r="H354" s="475"/>
      <c r="I354" s="501"/>
      <c r="J354" s="502"/>
      <c r="K354" s="495"/>
      <c r="L354" s="503"/>
      <c r="M354" s="504"/>
      <c r="N354" s="505" t="str">
        <f>五年级BMI</f>
        <v/>
      </c>
      <c r="O354" s="499" t="str">
        <f>五年级BMI等级</f>
        <v/>
      </c>
      <c r="P354" s="500" t="str">
        <f>五年级BMI得分</f>
        <v/>
      </c>
      <c r="Q354" s="515" t="str">
        <f>五年级肺活量得分</f>
        <v/>
      </c>
      <c r="R354" s="512" t="str">
        <f>五年级等级</f>
        <v/>
      </c>
      <c r="S354" s="516" t="str">
        <f>五年级50米跑得分</f>
        <v/>
      </c>
      <c r="T354" s="517" t="str">
        <f>五年级等级</f>
        <v/>
      </c>
      <c r="U354" s="516" t="str">
        <f>五年级坐位体前屈得分</f>
        <v/>
      </c>
      <c r="V354" s="517" t="str">
        <f>五年级等级</f>
        <v/>
      </c>
      <c r="W354" s="516" t="str">
        <f>五年级一分钟跳绳得分</f>
        <v/>
      </c>
      <c r="X354" s="517" t="str">
        <f>五年级等级</f>
        <v/>
      </c>
      <c r="Y354" s="515" t="str">
        <f>五年级仰卧起坐得分</f>
        <v/>
      </c>
      <c r="Z354" s="518" t="str">
        <f>五年级等级</f>
        <v/>
      </c>
      <c r="AA354" s="533" t="str">
        <f>五年级折返跑得分</f>
        <v/>
      </c>
      <c r="AB354" s="515" t="str">
        <f>五年级等级</f>
        <v/>
      </c>
      <c r="AC354" s="533" t="str">
        <f>五年级跳绳附加分</f>
        <v/>
      </c>
      <c r="AD354" s="534" t="str">
        <f>五年级标准分</f>
        <v/>
      </c>
      <c r="AE354" s="534" t="str">
        <f>五年级总分</f>
        <v/>
      </c>
      <c r="AF354" s="517" t="str">
        <f>五年级等级</f>
        <v/>
      </c>
      <c r="AM354" s="452" t="str">
        <f>折返时间</f>
        <v/>
      </c>
    </row>
    <row r="355" spans="1:39">
      <c r="A355" s="476">
        <v>506</v>
      </c>
      <c r="B355" s="477">
        <v>3</v>
      </c>
      <c r="C355" s="478"/>
      <c r="D355" s="471"/>
      <c r="E355" s="472"/>
      <c r="F355" s="473"/>
      <c r="G355" s="480"/>
      <c r="H355" s="475"/>
      <c r="I355" s="501"/>
      <c r="J355" s="502"/>
      <c r="K355" s="495"/>
      <c r="L355" s="503"/>
      <c r="M355" s="504"/>
      <c r="N355" s="505" t="str">
        <f>五年级BMI</f>
        <v/>
      </c>
      <c r="O355" s="499" t="str">
        <f>五年级BMI等级</f>
        <v/>
      </c>
      <c r="P355" s="500" t="str">
        <f>五年级BMI得分</f>
        <v/>
      </c>
      <c r="Q355" s="515" t="str">
        <f>五年级肺活量得分</f>
        <v/>
      </c>
      <c r="R355" s="512" t="str">
        <f>五年级等级</f>
        <v/>
      </c>
      <c r="S355" s="516" t="str">
        <f>五年级50米跑得分</f>
        <v/>
      </c>
      <c r="T355" s="517" t="str">
        <f>五年级等级</f>
        <v/>
      </c>
      <c r="U355" s="516" t="str">
        <f>五年级坐位体前屈得分</f>
        <v/>
      </c>
      <c r="V355" s="517" t="str">
        <f>五年级等级</f>
        <v/>
      </c>
      <c r="W355" s="516" t="str">
        <f>五年级一分钟跳绳得分</f>
        <v/>
      </c>
      <c r="X355" s="517" t="str">
        <f>五年级等级</f>
        <v/>
      </c>
      <c r="Y355" s="515" t="str">
        <f>五年级仰卧起坐得分</f>
        <v/>
      </c>
      <c r="Z355" s="518" t="str">
        <f>五年级等级</f>
        <v/>
      </c>
      <c r="AA355" s="533" t="str">
        <f>五年级折返跑得分</f>
        <v/>
      </c>
      <c r="AB355" s="515" t="str">
        <f>五年级等级</f>
        <v/>
      </c>
      <c r="AC355" s="533" t="str">
        <f>五年级跳绳附加分</f>
        <v/>
      </c>
      <c r="AD355" s="534" t="str">
        <f>五年级标准分</f>
        <v/>
      </c>
      <c r="AE355" s="534" t="str">
        <f>五年级总分</f>
        <v/>
      </c>
      <c r="AF355" s="517" t="str">
        <f>五年级等级</f>
        <v/>
      </c>
      <c r="AM355" s="452" t="str">
        <f>折返时间</f>
        <v/>
      </c>
    </row>
    <row r="356" spans="1:39">
      <c r="A356" s="476">
        <v>506</v>
      </c>
      <c r="B356" s="477">
        <v>4</v>
      </c>
      <c r="C356" s="478"/>
      <c r="D356" s="471"/>
      <c r="E356" s="472"/>
      <c r="F356" s="473"/>
      <c r="G356" s="480"/>
      <c r="H356" s="475"/>
      <c r="I356" s="501"/>
      <c r="J356" s="502"/>
      <c r="K356" s="495"/>
      <c r="L356" s="503"/>
      <c r="M356" s="504"/>
      <c r="N356" s="505" t="str">
        <f>五年级BMI</f>
        <v/>
      </c>
      <c r="O356" s="499" t="str">
        <f>五年级BMI等级</f>
        <v/>
      </c>
      <c r="P356" s="500" t="str">
        <f>五年级BMI得分</f>
        <v/>
      </c>
      <c r="Q356" s="515" t="str">
        <f>五年级肺活量得分</f>
        <v/>
      </c>
      <c r="R356" s="512" t="str">
        <f>五年级等级</f>
        <v/>
      </c>
      <c r="S356" s="516" t="str">
        <f>五年级50米跑得分</f>
        <v/>
      </c>
      <c r="T356" s="517" t="str">
        <f>五年级等级</f>
        <v/>
      </c>
      <c r="U356" s="516" t="str">
        <f>五年级坐位体前屈得分</f>
        <v/>
      </c>
      <c r="V356" s="517" t="str">
        <f>五年级等级</f>
        <v/>
      </c>
      <c r="W356" s="516" t="str">
        <f>五年级一分钟跳绳得分</f>
        <v/>
      </c>
      <c r="X356" s="517" t="str">
        <f>五年级等级</f>
        <v/>
      </c>
      <c r="Y356" s="515" t="str">
        <f>五年级仰卧起坐得分</f>
        <v/>
      </c>
      <c r="Z356" s="518" t="str">
        <f>五年级等级</f>
        <v/>
      </c>
      <c r="AA356" s="533" t="str">
        <f>五年级折返跑得分</f>
        <v/>
      </c>
      <c r="AB356" s="515" t="str">
        <f>五年级等级</f>
        <v/>
      </c>
      <c r="AC356" s="533" t="str">
        <f>五年级跳绳附加分</f>
        <v/>
      </c>
      <c r="AD356" s="534" t="str">
        <f>五年级标准分</f>
        <v/>
      </c>
      <c r="AE356" s="534" t="str">
        <f>五年级总分</f>
        <v/>
      </c>
      <c r="AF356" s="517" t="str">
        <f>五年级等级</f>
        <v/>
      </c>
      <c r="AM356" s="452" t="str">
        <f>折返时间</f>
        <v/>
      </c>
    </row>
    <row r="357" spans="1:39">
      <c r="A357" s="476">
        <v>506</v>
      </c>
      <c r="B357" s="477">
        <v>5</v>
      </c>
      <c r="C357" s="478"/>
      <c r="D357" s="471"/>
      <c r="E357" s="472"/>
      <c r="F357" s="473"/>
      <c r="G357" s="480"/>
      <c r="H357" s="475"/>
      <c r="I357" s="501"/>
      <c r="J357" s="502"/>
      <c r="K357" s="495"/>
      <c r="L357" s="503"/>
      <c r="M357" s="504"/>
      <c r="N357" s="505" t="str">
        <f>五年级BMI</f>
        <v/>
      </c>
      <c r="O357" s="499" t="str">
        <f>五年级BMI等级</f>
        <v/>
      </c>
      <c r="P357" s="500" t="str">
        <f>五年级BMI得分</f>
        <v/>
      </c>
      <c r="Q357" s="515" t="str">
        <f>五年级肺活量得分</f>
        <v/>
      </c>
      <c r="R357" s="512" t="str">
        <f>五年级等级</f>
        <v/>
      </c>
      <c r="S357" s="516" t="str">
        <f>五年级50米跑得分</f>
        <v/>
      </c>
      <c r="T357" s="517" t="str">
        <f>五年级等级</f>
        <v/>
      </c>
      <c r="U357" s="516" t="str">
        <f>五年级坐位体前屈得分</f>
        <v/>
      </c>
      <c r="V357" s="517" t="str">
        <f>五年级等级</f>
        <v/>
      </c>
      <c r="W357" s="516" t="str">
        <f>五年级一分钟跳绳得分</f>
        <v/>
      </c>
      <c r="X357" s="517" t="str">
        <f>五年级等级</f>
        <v/>
      </c>
      <c r="Y357" s="515" t="str">
        <f>五年级仰卧起坐得分</f>
        <v/>
      </c>
      <c r="Z357" s="518" t="str">
        <f>五年级等级</f>
        <v/>
      </c>
      <c r="AA357" s="533" t="str">
        <f>五年级折返跑得分</f>
        <v/>
      </c>
      <c r="AB357" s="515" t="str">
        <f>五年级等级</f>
        <v/>
      </c>
      <c r="AC357" s="533" t="str">
        <f>五年级跳绳附加分</f>
        <v/>
      </c>
      <c r="AD357" s="534" t="str">
        <f>五年级标准分</f>
        <v/>
      </c>
      <c r="AE357" s="534" t="str">
        <f>五年级总分</f>
        <v/>
      </c>
      <c r="AF357" s="517" t="str">
        <f>五年级等级</f>
        <v/>
      </c>
      <c r="AM357" s="452" t="str">
        <f>折返时间</f>
        <v/>
      </c>
    </row>
    <row r="358" spans="1:39">
      <c r="A358" s="476">
        <v>506</v>
      </c>
      <c r="B358" s="477">
        <v>6</v>
      </c>
      <c r="C358" s="478"/>
      <c r="D358" s="471"/>
      <c r="E358" s="472"/>
      <c r="F358" s="473"/>
      <c r="G358" s="480"/>
      <c r="H358" s="475"/>
      <c r="I358" s="501"/>
      <c r="J358" s="502"/>
      <c r="K358" s="495"/>
      <c r="L358" s="503"/>
      <c r="M358" s="504"/>
      <c r="N358" s="505" t="str">
        <f>五年级BMI</f>
        <v/>
      </c>
      <c r="O358" s="499" t="str">
        <f>五年级BMI等级</f>
        <v/>
      </c>
      <c r="P358" s="500" t="str">
        <f>五年级BMI得分</f>
        <v/>
      </c>
      <c r="Q358" s="515" t="str">
        <f>五年级肺活量得分</f>
        <v/>
      </c>
      <c r="R358" s="512" t="str">
        <f>五年级等级</f>
        <v/>
      </c>
      <c r="S358" s="516" t="str">
        <f>五年级50米跑得分</f>
        <v/>
      </c>
      <c r="T358" s="517" t="str">
        <f>五年级等级</f>
        <v/>
      </c>
      <c r="U358" s="516" t="str">
        <f>五年级坐位体前屈得分</f>
        <v/>
      </c>
      <c r="V358" s="517" t="str">
        <f>五年级等级</f>
        <v/>
      </c>
      <c r="W358" s="516" t="str">
        <f>五年级一分钟跳绳得分</f>
        <v/>
      </c>
      <c r="X358" s="517" t="str">
        <f>五年级等级</f>
        <v/>
      </c>
      <c r="Y358" s="515" t="str">
        <f>五年级仰卧起坐得分</f>
        <v/>
      </c>
      <c r="Z358" s="518" t="str">
        <f>五年级等级</f>
        <v/>
      </c>
      <c r="AA358" s="533" t="str">
        <f>五年级折返跑得分</f>
        <v/>
      </c>
      <c r="AB358" s="515" t="str">
        <f>五年级等级</f>
        <v/>
      </c>
      <c r="AC358" s="533" t="str">
        <f>五年级跳绳附加分</f>
        <v/>
      </c>
      <c r="AD358" s="534" t="str">
        <f>五年级标准分</f>
        <v/>
      </c>
      <c r="AE358" s="534" t="str">
        <f>五年级总分</f>
        <v/>
      </c>
      <c r="AF358" s="517" t="str">
        <f>五年级等级</f>
        <v/>
      </c>
      <c r="AM358" s="452" t="str">
        <f>折返时间</f>
        <v/>
      </c>
    </row>
    <row r="359" spans="1:39">
      <c r="A359" s="476">
        <v>506</v>
      </c>
      <c r="B359" s="477">
        <v>7</v>
      </c>
      <c r="C359" s="478"/>
      <c r="D359" s="471"/>
      <c r="E359" s="478"/>
      <c r="F359" s="473"/>
      <c r="G359" s="480"/>
      <c r="H359" s="475"/>
      <c r="I359" s="501"/>
      <c r="J359" s="502"/>
      <c r="K359" s="502"/>
      <c r="L359" s="503"/>
      <c r="M359" s="504"/>
      <c r="N359" s="505" t="str">
        <f>五年级BMI</f>
        <v/>
      </c>
      <c r="O359" s="499" t="str">
        <f>五年级BMI等级</f>
        <v/>
      </c>
      <c r="P359" s="500" t="str">
        <f>五年级BMI得分</f>
        <v/>
      </c>
      <c r="Q359" s="515" t="str">
        <f>五年级肺活量得分</f>
        <v/>
      </c>
      <c r="R359" s="512" t="str">
        <f>五年级等级</f>
        <v/>
      </c>
      <c r="S359" s="516" t="str">
        <f>五年级50米跑得分</f>
        <v/>
      </c>
      <c r="T359" s="517" t="str">
        <f>五年级等级</f>
        <v/>
      </c>
      <c r="U359" s="516" t="str">
        <f>五年级坐位体前屈得分</f>
        <v/>
      </c>
      <c r="V359" s="517" t="str">
        <f>五年级等级</f>
        <v/>
      </c>
      <c r="W359" s="516" t="str">
        <f>五年级一分钟跳绳得分</f>
        <v/>
      </c>
      <c r="X359" s="517" t="str">
        <f>五年级等级</f>
        <v/>
      </c>
      <c r="Y359" s="515" t="str">
        <f>五年级仰卧起坐得分</f>
        <v/>
      </c>
      <c r="Z359" s="518" t="str">
        <f>五年级等级</f>
        <v/>
      </c>
      <c r="AA359" s="533" t="str">
        <f>五年级折返跑得分</f>
        <v/>
      </c>
      <c r="AB359" s="515" t="str">
        <f>五年级等级</f>
        <v/>
      </c>
      <c r="AC359" s="533" t="str">
        <f>五年级跳绳附加分</f>
        <v/>
      </c>
      <c r="AD359" s="534" t="str">
        <f>五年级标准分</f>
        <v/>
      </c>
      <c r="AE359" s="534" t="str">
        <f>五年级总分</f>
        <v/>
      </c>
      <c r="AF359" s="517" t="str">
        <f>五年级等级</f>
        <v/>
      </c>
      <c r="AM359" s="452" t="str">
        <f>折返时间</f>
        <v/>
      </c>
    </row>
    <row r="360" spans="1:39">
      <c r="A360" s="476">
        <v>506</v>
      </c>
      <c r="B360" s="477">
        <v>8</v>
      </c>
      <c r="C360" s="478"/>
      <c r="D360" s="471"/>
      <c r="E360" s="478"/>
      <c r="F360" s="481"/>
      <c r="G360" s="480"/>
      <c r="H360" s="475"/>
      <c r="I360" s="501"/>
      <c r="J360" s="502"/>
      <c r="K360" s="502"/>
      <c r="L360" s="503"/>
      <c r="M360" s="504"/>
      <c r="N360" s="505" t="str">
        <f>五年级BMI</f>
        <v/>
      </c>
      <c r="O360" s="499" t="str">
        <f>五年级BMI等级</f>
        <v/>
      </c>
      <c r="P360" s="500" t="str">
        <f>五年级BMI得分</f>
        <v/>
      </c>
      <c r="Q360" s="515" t="str">
        <f>五年级肺活量得分</f>
        <v/>
      </c>
      <c r="R360" s="512" t="str">
        <f>五年级等级</f>
        <v/>
      </c>
      <c r="S360" s="516" t="str">
        <f>五年级50米跑得分</f>
        <v/>
      </c>
      <c r="T360" s="517" t="str">
        <f>五年级等级</f>
        <v/>
      </c>
      <c r="U360" s="516" t="str">
        <f>五年级坐位体前屈得分</f>
        <v/>
      </c>
      <c r="V360" s="517" t="str">
        <f>五年级等级</f>
        <v/>
      </c>
      <c r="W360" s="516" t="str">
        <f>五年级一分钟跳绳得分</f>
        <v/>
      </c>
      <c r="X360" s="517" t="str">
        <f>五年级等级</f>
        <v/>
      </c>
      <c r="Y360" s="515" t="str">
        <f>五年级仰卧起坐得分</f>
        <v/>
      </c>
      <c r="Z360" s="518" t="str">
        <f>五年级等级</f>
        <v/>
      </c>
      <c r="AA360" s="533" t="str">
        <f>五年级折返跑得分</f>
        <v/>
      </c>
      <c r="AB360" s="515" t="str">
        <f>五年级等级</f>
        <v/>
      </c>
      <c r="AC360" s="533" t="str">
        <f>五年级跳绳附加分</f>
        <v/>
      </c>
      <c r="AD360" s="534" t="str">
        <f>五年级标准分</f>
        <v/>
      </c>
      <c r="AE360" s="534" t="str">
        <f>五年级总分</f>
        <v/>
      </c>
      <c r="AF360" s="517" t="str">
        <f>五年级等级</f>
        <v/>
      </c>
      <c r="AM360" s="452" t="str">
        <f>折返时间</f>
        <v/>
      </c>
    </row>
    <row r="361" spans="1:39">
      <c r="A361" s="476">
        <v>506</v>
      </c>
      <c r="B361" s="477">
        <v>9</v>
      </c>
      <c r="C361" s="478"/>
      <c r="D361" s="471"/>
      <c r="E361" s="478"/>
      <c r="F361" s="481"/>
      <c r="G361" s="480"/>
      <c r="H361" s="475"/>
      <c r="I361" s="501"/>
      <c r="J361" s="502"/>
      <c r="K361" s="502"/>
      <c r="L361" s="503"/>
      <c r="M361" s="504"/>
      <c r="N361" s="505" t="str">
        <f>五年级BMI</f>
        <v/>
      </c>
      <c r="O361" s="499" t="str">
        <f>五年级BMI等级</f>
        <v/>
      </c>
      <c r="P361" s="500" t="str">
        <f>五年级BMI得分</f>
        <v/>
      </c>
      <c r="Q361" s="515" t="str">
        <f>五年级肺活量得分</f>
        <v/>
      </c>
      <c r="R361" s="512" t="str">
        <f>五年级等级</f>
        <v/>
      </c>
      <c r="S361" s="516" t="str">
        <f>五年级50米跑得分</f>
        <v/>
      </c>
      <c r="T361" s="517" t="str">
        <f>五年级等级</f>
        <v/>
      </c>
      <c r="U361" s="516" t="str">
        <f>五年级坐位体前屈得分</f>
        <v/>
      </c>
      <c r="V361" s="517" t="str">
        <f>五年级等级</f>
        <v/>
      </c>
      <c r="W361" s="516" t="str">
        <f>五年级一分钟跳绳得分</f>
        <v/>
      </c>
      <c r="X361" s="517" t="str">
        <f>五年级等级</f>
        <v/>
      </c>
      <c r="Y361" s="515" t="str">
        <f>五年级仰卧起坐得分</f>
        <v/>
      </c>
      <c r="Z361" s="518" t="str">
        <f>五年级等级</f>
        <v/>
      </c>
      <c r="AA361" s="533" t="str">
        <f>五年级折返跑得分</f>
        <v/>
      </c>
      <c r="AB361" s="515" t="str">
        <f>五年级等级</f>
        <v/>
      </c>
      <c r="AC361" s="533" t="str">
        <f>五年级跳绳附加分</f>
        <v/>
      </c>
      <c r="AD361" s="534" t="str">
        <f>五年级标准分</f>
        <v/>
      </c>
      <c r="AE361" s="534" t="str">
        <f>五年级总分</f>
        <v/>
      </c>
      <c r="AF361" s="517" t="str">
        <f>五年级等级</f>
        <v/>
      </c>
      <c r="AM361" s="452" t="str">
        <f>折返时间</f>
        <v/>
      </c>
    </row>
    <row r="362" spans="1:39">
      <c r="A362" s="476">
        <v>506</v>
      </c>
      <c r="B362" s="477">
        <v>10</v>
      </c>
      <c r="C362" s="478"/>
      <c r="D362" s="471"/>
      <c r="E362" s="478"/>
      <c r="F362" s="481"/>
      <c r="G362" s="474"/>
      <c r="H362" s="475"/>
      <c r="I362" s="501"/>
      <c r="J362" s="502"/>
      <c r="K362" s="502"/>
      <c r="L362" s="503"/>
      <c r="M362" s="504"/>
      <c r="N362" s="505" t="str">
        <f>五年级BMI</f>
        <v/>
      </c>
      <c r="O362" s="499" t="str">
        <f>五年级BMI等级</f>
        <v/>
      </c>
      <c r="P362" s="500" t="str">
        <f>五年级BMI得分</f>
        <v/>
      </c>
      <c r="Q362" s="515" t="str">
        <f>五年级肺活量得分</f>
        <v/>
      </c>
      <c r="R362" s="512" t="str">
        <f>五年级等级</f>
        <v/>
      </c>
      <c r="S362" s="516" t="str">
        <f>五年级50米跑得分</f>
        <v/>
      </c>
      <c r="T362" s="517" t="str">
        <f>五年级等级</f>
        <v/>
      </c>
      <c r="U362" s="516" t="str">
        <f>五年级坐位体前屈得分</f>
        <v/>
      </c>
      <c r="V362" s="517" t="str">
        <f>五年级等级</f>
        <v/>
      </c>
      <c r="W362" s="516" t="str">
        <f>五年级一分钟跳绳得分</f>
        <v/>
      </c>
      <c r="X362" s="517" t="str">
        <f>五年级等级</f>
        <v/>
      </c>
      <c r="Y362" s="515" t="str">
        <f>五年级仰卧起坐得分</f>
        <v/>
      </c>
      <c r="Z362" s="518" t="str">
        <f>五年级等级</f>
        <v/>
      </c>
      <c r="AA362" s="533" t="str">
        <f>五年级折返跑得分</f>
        <v/>
      </c>
      <c r="AB362" s="515" t="str">
        <f>五年级等级</f>
        <v/>
      </c>
      <c r="AC362" s="533" t="str">
        <f>五年级跳绳附加分</f>
        <v/>
      </c>
      <c r="AD362" s="534" t="str">
        <f>五年级标准分</f>
        <v/>
      </c>
      <c r="AE362" s="534" t="str">
        <f>五年级总分</f>
        <v/>
      </c>
      <c r="AF362" s="517" t="str">
        <f>五年级等级</f>
        <v/>
      </c>
      <c r="AM362" s="452" t="str">
        <f>折返时间</f>
        <v/>
      </c>
    </row>
    <row r="363" spans="1:39">
      <c r="A363" s="476">
        <v>506</v>
      </c>
      <c r="B363" s="477">
        <v>11</v>
      </c>
      <c r="C363" s="478"/>
      <c r="D363" s="471"/>
      <c r="E363" s="478"/>
      <c r="F363" s="481"/>
      <c r="G363" s="474"/>
      <c r="H363" s="475"/>
      <c r="I363" s="501"/>
      <c r="J363" s="502"/>
      <c r="K363" s="502"/>
      <c r="L363" s="503"/>
      <c r="M363" s="504"/>
      <c r="N363" s="505" t="str">
        <f>五年级BMI</f>
        <v/>
      </c>
      <c r="O363" s="499" t="str">
        <f>五年级BMI等级</f>
        <v/>
      </c>
      <c r="P363" s="500" t="str">
        <f>五年级BMI得分</f>
        <v/>
      </c>
      <c r="Q363" s="515" t="str">
        <f>五年级肺活量得分</f>
        <v/>
      </c>
      <c r="R363" s="512" t="str">
        <f>五年级等级</f>
        <v/>
      </c>
      <c r="S363" s="516" t="str">
        <f>五年级50米跑得分</f>
        <v/>
      </c>
      <c r="T363" s="517" t="str">
        <f>五年级等级</f>
        <v/>
      </c>
      <c r="U363" s="516" t="str">
        <f>五年级坐位体前屈得分</f>
        <v/>
      </c>
      <c r="V363" s="517" t="str">
        <f>五年级等级</f>
        <v/>
      </c>
      <c r="W363" s="516" t="str">
        <f>五年级一分钟跳绳得分</f>
        <v/>
      </c>
      <c r="X363" s="517" t="str">
        <f>五年级等级</f>
        <v/>
      </c>
      <c r="Y363" s="515" t="str">
        <f>五年级仰卧起坐得分</f>
        <v/>
      </c>
      <c r="Z363" s="518" t="str">
        <f>五年级等级</f>
        <v/>
      </c>
      <c r="AA363" s="533" t="str">
        <f>五年级折返跑得分</f>
        <v/>
      </c>
      <c r="AB363" s="515" t="str">
        <f>五年级等级</f>
        <v/>
      </c>
      <c r="AC363" s="533" t="str">
        <f>五年级跳绳附加分</f>
        <v/>
      </c>
      <c r="AD363" s="534" t="str">
        <f>五年级标准分</f>
        <v/>
      </c>
      <c r="AE363" s="534" t="str">
        <f>五年级总分</f>
        <v/>
      </c>
      <c r="AF363" s="517" t="str">
        <f>五年级等级</f>
        <v/>
      </c>
      <c r="AM363" s="452" t="str">
        <f>折返时间</f>
        <v/>
      </c>
    </row>
    <row r="364" spans="1:39">
      <c r="A364" s="476">
        <v>506</v>
      </c>
      <c r="B364" s="477">
        <v>12</v>
      </c>
      <c r="C364" s="478"/>
      <c r="D364" s="471"/>
      <c r="E364" s="478"/>
      <c r="F364" s="481"/>
      <c r="G364" s="480"/>
      <c r="H364" s="475"/>
      <c r="I364" s="501"/>
      <c r="J364" s="502"/>
      <c r="K364" s="502"/>
      <c r="L364" s="503"/>
      <c r="M364" s="504"/>
      <c r="N364" s="505" t="str">
        <f>五年级BMI</f>
        <v/>
      </c>
      <c r="O364" s="499" t="str">
        <f>五年级BMI等级</f>
        <v/>
      </c>
      <c r="P364" s="500" t="str">
        <f>五年级BMI得分</f>
        <v/>
      </c>
      <c r="Q364" s="515" t="str">
        <f>五年级肺活量得分</f>
        <v/>
      </c>
      <c r="R364" s="512" t="str">
        <f>五年级等级</f>
        <v/>
      </c>
      <c r="S364" s="516" t="str">
        <f>五年级50米跑得分</f>
        <v/>
      </c>
      <c r="T364" s="517" t="str">
        <f>五年级等级</f>
        <v/>
      </c>
      <c r="U364" s="516" t="str">
        <f>五年级坐位体前屈得分</f>
        <v/>
      </c>
      <c r="V364" s="517" t="str">
        <f>五年级等级</f>
        <v/>
      </c>
      <c r="W364" s="516" t="str">
        <f>五年级一分钟跳绳得分</f>
        <v/>
      </c>
      <c r="X364" s="517" t="str">
        <f>五年级等级</f>
        <v/>
      </c>
      <c r="Y364" s="515" t="str">
        <f>五年级仰卧起坐得分</f>
        <v/>
      </c>
      <c r="Z364" s="518" t="str">
        <f>五年级等级</f>
        <v/>
      </c>
      <c r="AA364" s="533" t="str">
        <f>五年级折返跑得分</f>
        <v/>
      </c>
      <c r="AB364" s="515" t="str">
        <f>五年级等级</f>
        <v/>
      </c>
      <c r="AC364" s="533" t="str">
        <f>五年级跳绳附加分</f>
        <v/>
      </c>
      <c r="AD364" s="534" t="str">
        <f>五年级标准分</f>
        <v/>
      </c>
      <c r="AE364" s="534" t="str">
        <f>五年级总分</f>
        <v/>
      </c>
      <c r="AF364" s="517" t="str">
        <f>五年级等级</f>
        <v/>
      </c>
      <c r="AM364" s="452" t="str">
        <f>折返时间</f>
        <v/>
      </c>
    </row>
    <row r="365" spans="1:39">
      <c r="A365" s="476">
        <v>506</v>
      </c>
      <c r="B365" s="477">
        <v>13</v>
      </c>
      <c r="C365" s="478"/>
      <c r="D365" s="471"/>
      <c r="E365" s="478"/>
      <c r="F365" s="481"/>
      <c r="G365" s="480"/>
      <c r="H365" s="475"/>
      <c r="I365" s="501"/>
      <c r="J365" s="502"/>
      <c r="K365" s="502"/>
      <c r="L365" s="503"/>
      <c r="M365" s="504"/>
      <c r="N365" s="505" t="str">
        <f>五年级BMI</f>
        <v/>
      </c>
      <c r="O365" s="499" t="str">
        <f>五年级BMI等级</f>
        <v/>
      </c>
      <c r="P365" s="500" t="str">
        <f>五年级BMI得分</f>
        <v/>
      </c>
      <c r="Q365" s="515" t="str">
        <f>五年级肺活量得分</f>
        <v/>
      </c>
      <c r="R365" s="512" t="str">
        <f>五年级等级</f>
        <v/>
      </c>
      <c r="S365" s="516" t="str">
        <f>五年级50米跑得分</f>
        <v/>
      </c>
      <c r="T365" s="517" t="str">
        <f>五年级等级</f>
        <v/>
      </c>
      <c r="U365" s="516" t="str">
        <f>五年级坐位体前屈得分</f>
        <v/>
      </c>
      <c r="V365" s="517" t="str">
        <f>五年级等级</f>
        <v/>
      </c>
      <c r="W365" s="516" t="str">
        <f>五年级一分钟跳绳得分</f>
        <v/>
      </c>
      <c r="X365" s="517" t="str">
        <f>五年级等级</f>
        <v/>
      </c>
      <c r="Y365" s="515" t="str">
        <f>五年级仰卧起坐得分</f>
        <v/>
      </c>
      <c r="Z365" s="518" t="str">
        <f>五年级等级</f>
        <v/>
      </c>
      <c r="AA365" s="533" t="str">
        <f>五年级折返跑得分</f>
        <v/>
      </c>
      <c r="AB365" s="515" t="str">
        <f>五年级等级</f>
        <v/>
      </c>
      <c r="AC365" s="533" t="str">
        <f>五年级跳绳附加分</f>
        <v/>
      </c>
      <c r="AD365" s="534" t="str">
        <f>五年级标准分</f>
        <v/>
      </c>
      <c r="AE365" s="534" t="str">
        <f>五年级总分</f>
        <v/>
      </c>
      <c r="AF365" s="517" t="str">
        <f>五年级等级</f>
        <v/>
      </c>
      <c r="AM365" s="452" t="str">
        <f>折返时间</f>
        <v/>
      </c>
    </row>
    <row r="366" spans="1:39">
      <c r="A366" s="476">
        <v>506</v>
      </c>
      <c r="B366" s="477">
        <v>14</v>
      </c>
      <c r="C366" s="478"/>
      <c r="D366" s="471"/>
      <c r="E366" s="478"/>
      <c r="F366" s="481"/>
      <c r="G366" s="480"/>
      <c r="H366" s="475"/>
      <c r="I366" s="501"/>
      <c r="J366" s="502"/>
      <c r="K366" s="502"/>
      <c r="L366" s="503"/>
      <c r="M366" s="504"/>
      <c r="N366" s="505" t="str">
        <f>五年级BMI</f>
        <v/>
      </c>
      <c r="O366" s="499" t="str">
        <f>五年级BMI等级</f>
        <v/>
      </c>
      <c r="P366" s="500" t="str">
        <f>五年级BMI得分</f>
        <v/>
      </c>
      <c r="Q366" s="515" t="str">
        <f>五年级肺活量得分</f>
        <v/>
      </c>
      <c r="R366" s="512" t="str">
        <f>五年级等级</f>
        <v/>
      </c>
      <c r="S366" s="516" t="str">
        <f>五年级50米跑得分</f>
        <v/>
      </c>
      <c r="T366" s="517" t="str">
        <f>五年级等级</f>
        <v/>
      </c>
      <c r="U366" s="516" t="str">
        <f>五年级坐位体前屈得分</f>
        <v/>
      </c>
      <c r="V366" s="517" t="str">
        <f>五年级等级</f>
        <v/>
      </c>
      <c r="W366" s="516" t="str">
        <f>五年级一分钟跳绳得分</f>
        <v/>
      </c>
      <c r="X366" s="517" t="str">
        <f>五年级等级</f>
        <v/>
      </c>
      <c r="Y366" s="515" t="str">
        <f>五年级仰卧起坐得分</f>
        <v/>
      </c>
      <c r="Z366" s="518" t="str">
        <f>五年级等级</f>
        <v/>
      </c>
      <c r="AA366" s="533" t="str">
        <f>五年级折返跑得分</f>
        <v/>
      </c>
      <c r="AB366" s="515" t="str">
        <f>五年级等级</f>
        <v/>
      </c>
      <c r="AC366" s="533" t="str">
        <f>五年级跳绳附加分</f>
        <v/>
      </c>
      <c r="AD366" s="534" t="str">
        <f>五年级标准分</f>
        <v/>
      </c>
      <c r="AE366" s="534" t="str">
        <f>五年级总分</f>
        <v/>
      </c>
      <c r="AF366" s="517" t="str">
        <f>五年级等级</f>
        <v/>
      </c>
      <c r="AM366" s="452" t="str">
        <f>折返时间</f>
        <v/>
      </c>
    </row>
    <row r="367" spans="1:39">
      <c r="A367" s="476">
        <v>506</v>
      </c>
      <c r="B367" s="477">
        <v>15</v>
      </c>
      <c r="C367" s="478"/>
      <c r="D367" s="471"/>
      <c r="E367" s="478"/>
      <c r="F367" s="481"/>
      <c r="G367" s="480"/>
      <c r="H367" s="475"/>
      <c r="I367" s="501"/>
      <c r="J367" s="502"/>
      <c r="K367" s="502"/>
      <c r="L367" s="503"/>
      <c r="M367" s="504"/>
      <c r="N367" s="505" t="str">
        <f>五年级BMI</f>
        <v/>
      </c>
      <c r="O367" s="499" t="str">
        <f>五年级BMI等级</f>
        <v/>
      </c>
      <c r="P367" s="500" t="str">
        <f>五年级BMI得分</f>
        <v/>
      </c>
      <c r="Q367" s="515" t="str">
        <f>五年级肺活量得分</f>
        <v/>
      </c>
      <c r="R367" s="512" t="str">
        <f>五年级等级</f>
        <v/>
      </c>
      <c r="S367" s="516" t="str">
        <f>五年级50米跑得分</f>
        <v/>
      </c>
      <c r="T367" s="517" t="str">
        <f>五年级等级</f>
        <v/>
      </c>
      <c r="U367" s="516" t="str">
        <f>五年级坐位体前屈得分</f>
        <v/>
      </c>
      <c r="V367" s="517" t="str">
        <f>五年级等级</f>
        <v/>
      </c>
      <c r="W367" s="516" t="str">
        <f>五年级一分钟跳绳得分</f>
        <v/>
      </c>
      <c r="X367" s="517" t="str">
        <f>五年级等级</f>
        <v/>
      </c>
      <c r="Y367" s="515" t="str">
        <f>五年级仰卧起坐得分</f>
        <v/>
      </c>
      <c r="Z367" s="518" t="str">
        <f>五年级等级</f>
        <v/>
      </c>
      <c r="AA367" s="533" t="str">
        <f>五年级折返跑得分</f>
        <v/>
      </c>
      <c r="AB367" s="515" t="str">
        <f>五年级等级</f>
        <v/>
      </c>
      <c r="AC367" s="533" t="str">
        <f>五年级跳绳附加分</f>
        <v/>
      </c>
      <c r="AD367" s="534" t="str">
        <f>五年级标准分</f>
        <v/>
      </c>
      <c r="AE367" s="534" t="str">
        <f>五年级总分</f>
        <v/>
      </c>
      <c r="AF367" s="517" t="str">
        <f>五年级等级</f>
        <v/>
      </c>
      <c r="AM367" s="452" t="str">
        <f>折返时间</f>
        <v/>
      </c>
    </row>
    <row r="368" spans="1:39">
      <c r="A368" s="476">
        <v>506</v>
      </c>
      <c r="B368" s="477">
        <v>16</v>
      </c>
      <c r="C368" s="478"/>
      <c r="D368" s="471"/>
      <c r="E368" s="478"/>
      <c r="F368" s="473"/>
      <c r="G368" s="480"/>
      <c r="H368" s="475"/>
      <c r="I368" s="501"/>
      <c r="J368" s="502"/>
      <c r="K368" s="502"/>
      <c r="L368" s="496"/>
      <c r="M368" s="497"/>
      <c r="N368" s="498" t="str">
        <f>五年级BMI</f>
        <v/>
      </c>
      <c r="O368" s="499" t="str">
        <f>五年级BMI等级</f>
        <v/>
      </c>
      <c r="P368" s="500" t="str">
        <f>五年级BMI得分</f>
        <v/>
      </c>
      <c r="Q368" s="515" t="str">
        <f>五年级肺活量得分</f>
        <v/>
      </c>
      <c r="R368" s="512" t="str">
        <f>五年级等级</f>
        <v/>
      </c>
      <c r="S368" s="516" t="str">
        <f>五年级50米跑得分</f>
        <v/>
      </c>
      <c r="T368" s="512" t="str">
        <f>五年级等级</f>
        <v/>
      </c>
      <c r="U368" s="516" t="str">
        <f>五年级坐位体前屈得分</f>
        <v/>
      </c>
      <c r="V368" s="512" t="str">
        <f>五年级等级</f>
        <v/>
      </c>
      <c r="W368" s="516" t="str">
        <f>五年级一分钟跳绳得分</f>
        <v/>
      </c>
      <c r="X368" s="512" t="str">
        <f>五年级等级</f>
        <v/>
      </c>
      <c r="Y368" s="511" t="str">
        <f>五年级仰卧起坐得分</f>
        <v/>
      </c>
      <c r="Z368" s="514" t="str">
        <f>五年级等级</f>
        <v/>
      </c>
      <c r="AA368" s="530" t="str">
        <f>五年级折返跑得分</f>
        <v/>
      </c>
      <c r="AB368" s="511" t="str">
        <f>五年级等级</f>
        <v/>
      </c>
      <c r="AC368" s="530" t="str">
        <f>五年级跳绳附加分</f>
        <v/>
      </c>
      <c r="AD368" s="534" t="str">
        <f>五年级标准分</f>
        <v/>
      </c>
      <c r="AE368" s="531" t="str">
        <f>五年级总分</f>
        <v/>
      </c>
      <c r="AF368" s="512" t="str">
        <f>五年级等级</f>
        <v/>
      </c>
      <c r="AM368" s="452" t="str">
        <f>折返时间</f>
        <v/>
      </c>
    </row>
    <row r="369" spans="1:39">
      <c r="A369" s="476">
        <v>506</v>
      </c>
      <c r="B369" s="477">
        <v>17</v>
      </c>
      <c r="C369" s="478"/>
      <c r="D369" s="471"/>
      <c r="E369" s="478"/>
      <c r="F369" s="473"/>
      <c r="G369" s="480"/>
      <c r="H369" s="475"/>
      <c r="I369" s="501"/>
      <c r="J369" s="502"/>
      <c r="K369" s="502"/>
      <c r="L369" s="503"/>
      <c r="M369" s="504"/>
      <c r="N369" s="505" t="str">
        <f>五年级BMI</f>
        <v/>
      </c>
      <c r="O369" s="499" t="str">
        <f>五年级BMI等级</f>
        <v/>
      </c>
      <c r="P369" s="500" t="str">
        <f>五年级BMI得分</f>
        <v/>
      </c>
      <c r="Q369" s="515" t="str">
        <f>五年级肺活量得分</f>
        <v/>
      </c>
      <c r="R369" s="512" t="str">
        <f>五年级等级</f>
        <v/>
      </c>
      <c r="S369" s="516" t="str">
        <f>五年级50米跑得分</f>
        <v/>
      </c>
      <c r="T369" s="512" t="str">
        <f>五年级等级</f>
        <v/>
      </c>
      <c r="U369" s="516" t="str">
        <f>五年级坐位体前屈得分</f>
        <v/>
      </c>
      <c r="V369" s="517" t="str">
        <f>五年级等级</f>
        <v/>
      </c>
      <c r="W369" s="516" t="str">
        <f>五年级一分钟跳绳得分</f>
        <v/>
      </c>
      <c r="X369" s="517" t="str">
        <f>五年级等级</f>
        <v/>
      </c>
      <c r="Y369" s="515" t="str">
        <f>五年级仰卧起坐得分</f>
        <v/>
      </c>
      <c r="Z369" s="518" t="str">
        <f>五年级等级</f>
        <v/>
      </c>
      <c r="AA369" s="533" t="str">
        <f>五年级折返跑得分</f>
        <v/>
      </c>
      <c r="AB369" s="515" t="str">
        <f>五年级等级</f>
        <v/>
      </c>
      <c r="AC369" s="533" t="str">
        <f>五年级跳绳附加分</f>
        <v/>
      </c>
      <c r="AD369" s="534" t="str">
        <f>五年级标准分</f>
        <v/>
      </c>
      <c r="AE369" s="534" t="str">
        <f>五年级总分</f>
        <v/>
      </c>
      <c r="AF369" s="517" t="str">
        <f>五年级等级</f>
        <v/>
      </c>
      <c r="AM369" s="452" t="str">
        <f>折返时间</f>
        <v/>
      </c>
    </row>
    <row r="370" spans="1:39">
      <c r="A370" s="476">
        <v>506</v>
      </c>
      <c r="B370" s="477">
        <v>18</v>
      </c>
      <c r="C370" s="478"/>
      <c r="D370" s="471"/>
      <c r="E370" s="478"/>
      <c r="F370" s="473"/>
      <c r="G370" s="480"/>
      <c r="H370" s="475"/>
      <c r="I370" s="501"/>
      <c r="J370" s="502"/>
      <c r="K370" s="502"/>
      <c r="L370" s="503"/>
      <c r="M370" s="504"/>
      <c r="N370" s="505" t="str">
        <f>五年级BMI</f>
        <v/>
      </c>
      <c r="O370" s="499" t="str">
        <f>五年级BMI等级</f>
        <v/>
      </c>
      <c r="P370" s="500" t="str">
        <f>五年级BMI得分</f>
        <v/>
      </c>
      <c r="Q370" s="515" t="str">
        <f>五年级肺活量得分</f>
        <v/>
      </c>
      <c r="R370" s="512" t="str">
        <f>五年级等级</f>
        <v/>
      </c>
      <c r="S370" s="516" t="str">
        <f>五年级50米跑得分</f>
        <v/>
      </c>
      <c r="T370" s="512" t="str">
        <f>五年级等级</f>
        <v/>
      </c>
      <c r="U370" s="516" t="str">
        <f>五年级坐位体前屈得分</f>
        <v/>
      </c>
      <c r="V370" s="517" t="str">
        <f>五年级等级</f>
        <v/>
      </c>
      <c r="W370" s="516" t="str">
        <f>五年级一分钟跳绳得分</f>
        <v/>
      </c>
      <c r="X370" s="517" t="str">
        <f>五年级等级</f>
        <v/>
      </c>
      <c r="Y370" s="515" t="str">
        <f>五年级仰卧起坐得分</f>
        <v/>
      </c>
      <c r="Z370" s="518" t="str">
        <f>五年级等级</f>
        <v/>
      </c>
      <c r="AA370" s="533" t="str">
        <f>五年级折返跑得分</f>
        <v/>
      </c>
      <c r="AB370" s="515" t="str">
        <f>五年级等级</f>
        <v/>
      </c>
      <c r="AC370" s="533" t="str">
        <f>五年级跳绳附加分</f>
        <v/>
      </c>
      <c r="AD370" s="534" t="str">
        <f>五年级标准分</f>
        <v/>
      </c>
      <c r="AE370" s="534" t="str">
        <f>五年级总分</f>
        <v/>
      </c>
      <c r="AF370" s="517" t="str">
        <f>五年级等级</f>
        <v/>
      </c>
      <c r="AM370" s="452" t="str">
        <f>折返时间</f>
        <v/>
      </c>
    </row>
    <row r="371" spans="1:39">
      <c r="A371" s="476">
        <v>506</v>
      </c>
      <c r="B371" s="477">
        <v>19</v>
      </c>
      <c r="C371" s="478"/>
      <c r="D371" s="471"/>
      <c r="E371" s="478"/>
      <c r="F371" s="473"/>
      <c r="G371" s="480"/>
      <c r="H371" s="475"/>
      <c r="I371" s="501"/>
      <c r="J371" s="502"/>
      <c r="K371" s="502"/>
      <c r="L371" s="503"/>
      <c r="M371" s="504"/>
      <c r="N371" s="505" t="str">
        <f>五年级BMI</f>
        <v/>
      </c>
      <c r="O371" s="499" t="str">
        <f>五年级BMI等级</f>
        <v/>
      </c>
      <c r="P371" s="500" t="str">
        <f>五年级BMI得分</f>
        <v/>
      </c>
      <c r="Q371" s="515" t="str">
        <f>五年级肺活量得分</f>
        <v/>
      </c>
      <c r="R371" s="512" t="str">
        <f>五年级等级</f>
        <v/>
      </c>
      <c r="S371" s="516" t="str">
        <f>五年级50米跑得分</f>
        <v/>
      </c>
      <c r="T371" s="512" t="str">
        <f>五年级等级</f>
        <v/>
      </c>
      <c r="U371" s="516" t="str">
        <f>五年级坐位体前屈得分</f>
        <v/>
      </c>
      <c r="V371" s="517" t="str">
        <f>五年级等级</f>
        <v/>
      </c>
      <c r="W371" s="516" t="str">
        <f>五年级一分钟跳绳得分</f>
        <v/>
      </c>
      <c r="X371" s="517" t="str">
        <f>五年级等级</f>
        <v/>
      </c>
      <c r="Y371" s="515" t="str">
        <f>五年级仰卧起坐得分</f>
        <v/>
      </c>
      <c r="Z371" s="518" t="str">
        <f>五年级等级</f>
        <v/>
      </c>
      <c r="AA371" s="533" t="str">
        <f>五年级折返跑得分</f>
        <v/>
      </c>
      <c r="AB371" s="515" t="str">
        <f>五年级等级</f>
        <v/>
      </c>
      <c r="AC371" s="533" t="str">
        <f>五年级跳绳附加分</f>
        <v/>
      </c>
      <c r="AD371" s="534" t="str">
        <f>五年级标准分</f>
        <v/>
      </c>
      <c r="AE371" s="534" t="str">
        <f>五年级总分</f>
        <v/>
      </c>
      <c r="AF371" s="517" t="str">
        <f>五年级等级</f>
        <v/>
      </c>
      <c r="AM371" s="452" t="str">
        <f>折返时间</f>
        <v/>
      </c>
    </row>
    <row r="372" spans="1:39">
      <c r="A372" s="476">
        <v>506</v>
      </c>
      <c r="B372" s="477">
        <v>20</v>
      </c>
      <c r="C372" s="478"/>
      <c r="D372" s="471"/>
      <c r="E372" s="478"/>
      <c r="F372" s="473"/>
      <c r="G372" s="480"/>
      <c r="H372" s="475"/>
      <c r="I372" s="501"/>
      <c r="J372" s="502"/>
      <c r="K372" s="502"/>
      <c r="L372" s="503"/>
      <c r="M372" s="504"/>
      <c r="N372" s="505" t="str">
        <f>五年级BMI</f>
        <v/>
      </c>
      <c r="O372" s="499" t="str">
        <f>五年级BMI等级</f>
        <v/>
      </c>
      <c r="P372" s="500" t="str">
        <f>五年级BMI得分</f>
        <v/>
      </c>
      <c r="Q372" s="515" t="str">
        <f>五年级肺活量得分</f>
        <v/>
      </c>
      <c r="R372" s="512" t="str">
        <f>五年级等级</f>
        <v/>
      </c>
      <c r="S372" s="516" t="str">
        <f>五年级50米跑得分</f>
        <v/>
      </c>
      <c r="T372" s="512" t="str">
        <f>五年级等级</f>
        <v/>
      </c>
      <c r="U372" s="516" t="str">
        <f>五年级坐位体前屈得分</f>
        <v/>
      </c>
      <c r="V372" s="517" t="str">
        <f>五年级等级</f>
        <v/>
      </c>
      <c r="W372" s="516" t="str">
        <f>五年级一分钟跳绳得分</f>
        <v/>
      </c>
      <c r="X372" s="517" t="str">
        <f>五年级等级</f>
        <v/>
      </c>
      <c r="Y372" s="515" t="str">
        <f>五年级仰卧起坐得分</f>
        <v/>
      </c>
      <c r="Z372" s="518" t="str">
        <f>五年级等级</f>
        <v/>
      </c>
      <c r="AA372" s="533" t="str">
        <f>五年级折返跑得分</f>
        <v/>
      </c>
      <c r="AB372" s="515" t="str">
        <f>五年级等级</f>
        <v/>
      </c>
      <c r="AC372" s="533" t="str">
        <f>五年级跳绳附加分</f>
        <v/>
      </c>
      <c r="AD372" s="534" t="str">
        <f>五年级标准分</f>
        <v/>
      </c>
      <c r="AE372" s="534" t="str">
        <f>五年级总分</f>
        <v/>
      </c>
      <c r="AF372" s="517" t="str">
        <f>五年级等级</f>
        <v/>
      </c>
      <c r="AM372" s="452" t="str">
        <f>折返时间</f>
        <v/>
      </c>
    </row>
    <row r="373" spans="1:39">
      <c r="A373" s="476">
        <v>506</v>
      </c>
      <c r="B373" s="477">
        <v>21</v>
      </c>
      <c r="C373" s="478"/>
      <c r="D373" s="471"/>
      <c r="E373" s="478"/>
      <c r="F373" s="473"/>
      <c r="G373" s="480"/>
      <c r="H373" s="475"/>
      <c r="I373" s="501"/>
      <c r="J373" s="502"/>
      <c r="K373" s="502"/>
      <c r="L373" s="503"/>
      <c r="M373" s="504"/>
      <c r="N373" s="505" t="str">
        <f>五年级BMI</f>
        <v/>
      </c>
      <c r="O373" s="499" t="str">
        <f>五年级BMI等级</f>
        <v/>
      </c>
      <c r="P373" s="500" t="str">
        <f>五年级BMI得分</f>
        <v/>
      </c>
      <c r="Q373" s="515" t="str">
        <f>五年级肺活量得分</f>
        <v/>
      </c>
      <c r="R373" s="512" t="str">
        <f>五年级等级</f>
        <v/>
      </c>
      <c r="S373" s="516" t="str">
        <f>五年级50米跑得分</f>
        <v/>
      </c>
      <c r="T373" s="512" t="str">
        <f>五年级等级</f>
        <v/>
      </c>
      <c r="U373" s="516" t="str">
        <f>五年级坐位体前屈得分</f>
        <v/>
      </c>
      <c r="V373" s="517" t="str">
        <f>五年级等级</f>
        <v/>
      </c>
      <c r="W373" s="516" t="str">
        <f>五年级一分钟跳绳得分</f>
        <v/>
      </c>
      <c r="X373" s="517" t="str">
        <f>五年级等级</f>
        <v/>
      </c>
      <c r="Y373" s="515" t="str">
        <f>五年级仰卧起坐得分</f>
        <v/>
      </c>
      <c r="Z373" s="518" t="str">
        <f>五年级等级</f>
        <v/>
      </c>
      <c r="AA373" s="533" t="str">
        <f>五年级折返跑得分</f>
        <v/>
      </c>
      <c r="AB373" s="515" t="str">
        <f>五年级等级</f>
        <v/>
      </c>
      <c r="AC373" s="533" t="str">
        <f>五年级跳绳附加分</f>
        <v/>
      </c>
      <c r="AD373" s="534" t="str">
        <f>五年级标准分</f>
        <v/>
      </c>
      <c r="AE373" s="534" t="str">
        <f>五年级总分</f>
        <v/>
      </c>
      <c r="AF373" s="517" t="str">
        <f>五年级等级</f>
        <v/>
      </c>
      <c r="AM373" s="452" t="str">
        <f>折返时间</f>
        <v/>
      </c>
    </row>
    <row r="374" spans="1:39">
      <c r="A374" s="476">
        <v>506</v>
      </c>
      <c r="B374" s="477">
        <v>22</v>
      </c>
      <c r="C374" s="478"/>
      <c r="D374" s="471"/>
      <c r="E374" s="478"/>
      <c r="F374" s="473"/>
      <c r="G374" s="480"/>
      <c r="H374" s="475"/>
      <c r="I374" s="501"/>
      <c r="J374" s="502"/>
      <c r="K374" s="502"/>
      <c r="L374" s="503"/>
      <c r="M374" s="504"/>
      <c r="N374" s="505" t="str">
        <f>五年级BMI</f>
        <v/>
      </c>
      <c r="O374" s="499" t="str">
        <f>五年级BMI等级</f>
        <v/>
      </c>
      <c r="P374" s="500" t="str">
        <f>五年级BMI得分</f>
        <v/>
      </c>
      <c r="Q374" s="515" t="str">
        <f>五年级肺活量得分</f>
        <v/>
      </c>
      <c r="R374" s="512" t="str">
        <f>五年级等级</f>
        <v/>
      </c>
      <c r="S374" s="516" t="str">
        <f>五年级50米跑得分</f>
        <v/>
      </c>
      <c r="T374" s="517" t="str">
        <f>五年级等级</f>
        <v/>
      </c>
      <c r="U374" s="516" t="str">
        <f>五年级坐位体前屈得分</f>
        <v/>
      </c>
      <c r="V374" s="517" t="str">
        <f>五年级等级</f>
        <v/>
      </c>
      <c r="W374" s="516" t="str">
        <f>五年级一分钟跳绳得分</f>
        <v/>
      </c>
      <c r="X374" s="517" t="str">
        <f>五年级等级</f>
        <v/>
      </c>
      <c r="Y374" s="515" t="str">
        <f>五年级仰卧起坐得分</f>
        <v/>
      </c>
      <c r="Z374" s="518" t="str">
        <f>五年级等级</f>
        <v/>
      </c>
      <c r="AA374" s="533" t="str">
        <f>五年级折返跑得分</f>
        <v/>
      </c>
      <c r="AB374" s="515" t="str">
        <f>五年级等级</f>
        <v/>
      </c>
      <c r="AC374" s="533" t="str">
        <f>五年级跳绳附加分</f>
        <v/>
      </c>
      <c r="AD374" s="534" t="str">
        <f>五年级标准分</f>
        <v/>
      </c>
      <c r="AE374" s="534" t="str">
        <f>五年级总分</f>
        <v/>
      </c>
      <c r="AF374" s="517" t="str">
        <f>五年级等级</f>
        <v/>
      </c>
      <c r="AM374" s="452" t="str">
        <f>折返时间</f>
        <v/>
      </c>
    </row>
    <row r="375" spans="1:39">
      <c r="A375" s="476">
        <v>506</v>
      </c>
      <c r="B375" s="477">
        <v>23</v>
      </c>
      <c r="C375" s="478"/>
      <c r="D375" s="471"/>
      <c r="E375" s="478"/>
      <c r="F375" s="473"/>
      <c r="G375" s="480"/>
      <c r="H375" s="475"/>
      <c r="I375" s="501"/>
      <c r="J375" s="502"/>
      <c r="K375" s="502"/>
      <c r="L375" s="503"/>
      <c r="M375" s="504"/>
      <c r="N375" s="505" t="str">
        <f>五年级BMI</f>
        <v/>
      </c>
      <c r="O375" s="499" t="str">
        <f>五年级BMI等级</f>
        <v/>
      </c>
      <c r="P375" s="500" t="str">
        <f>五年级BMI得分</f>
        <v/>
      </c>
      <c r="Q375" s="515" t="str">
        <f>五年级肺活量得分</f>
        <v/>
      </c>
      <c r="R375" s="512" t="str">
        <f>五年级等级</f>
        <v/>
      </c>
      <c r="S375" s="516" t="str">
        <f>五年级50米跑得分</f>
        <v/>
      </c>
      <c r="T375" s="517" t="str">
        <f>五年级等级</f>
        <v/>
      </c>
      <c r="U375" s="516" t="str">
        <f>五年级坐位体前屈得分</f>
        <v/>
      </c>
      <c r="V375" s="517" t="str">
        <f>五年级等级</f>
        <v/>
      </c>
      <c r="W375" s="516" t="str">
        <f>五年级一分钟跳绳得分</f>
        <v/>
      </c>
      <c r="X375" s="517" t="str">
        <f>五年级等级</f>
        <v/>
      </c>
      <c r="Y375" s="515" t="str">
        <f>五年级仰卧起坐得分</f>
        <v/>
      </c>
      <c r="Z375" s="518" t="str">
        <f>五年级等级</f>
        <v/>
      </c>
      <c r="AA375" s="533" t="str">
        <f>五年级折返跑得分</f>
        <v/>
      </c>
      <c r="AB375" s="515" t="str">
        <f>五年级等级</f>
        <v/>
      </c>
      <c r="AC375" s="533" t="str">
        <f>五年级跳绳附加分</f>
        <v/>
      </c>
      <c r="AD375" s="534" t="str">
        <f>五年级标准分</f>
        <v/>
      </c>
      <c r="AE375" s="534" t="str">
        <f>五年级总分</f>
        <v/>
      </c>
      <c r="AF375" s="517" t="str">
        <f>五年级等级</f>
        <v/>
      </c>
      <c r="AM375" s="452" t="str">
        <f>折返时间</f>
        <v/>
      </c>
    </row>
    <row r="376" spans="1:39">
      <c r="A376" s="476">
        <v>506</v>
      </c>
      <c r="B376" s="477">
        <v>24</v>
      </c>
      <c r="C376" s="478"/>
      <c r="D376" s="471"/>
      <c r="E376" s="478"/>
      <c r="F376" s="473"/>
      <c r="G376" s="480"/>
      <c r="H376" s="475"/>
      <c r="I376" s="501"/>
      <c r="J376" s="502"/>
      <c r="K376" s="502"/>
      <c r="L376" s="503"/>
      <c r="M376" s="504"/>
      <c r="N376" s="505" t="str">
        <f>五年级BMI</f>
        <v/>
      </c>
      <c r="O376" s="499" t="str">
        <f>五年级BMI等级</f>
        <v/>
      </c>
      <c r="P376" s="500" t="str">
        <f>五年级BMI得分</f>
        <v/>
      </c>
      <c r="Q376" s="515" t="str">
        <f>五年级肺活量得分</f>
        <v/>
      </c>
      <c r="R376" s="512" t="str">
        <f>五年级等级</f>
        <v/>
      </c>
      <c r="S376" s="516" t="str">
        <f>五年级50米跑得分</f>
        <v/>
      </c>
      <c r="T376" s="517" t="str">
        <f>五年级等级</f>
        <v/>
      </c>
      <c r="U376" s="516" t="str">
        <f>五年级坐位体前屈得分</f>
        <v/>
      </c>
      <c r="V376" s="517" t="str">
        <f>五年级等级</f>
        <v/>
      </c>
      <c r="W376" s="516" t="str">
        <f>五年级一分钟跳绳得分</f>
        <v/>
      </c>
      <c r="X376" s="517" t="str">
        <f>五年级等级</f>
        <v/>
      </c>
      <c r="Y376" s="515" t="str">
        <f>五年级仰卧起坐得分</f>
        <v/>
      </c>
      <c r="Z376" s="518" t="str">
        <f>五年级等级</f>
        <v/>
      </c>
      <c r="AA376" s="533" t="str">
        <f>五年级折返跑得分</f>
        <v/>
      </c>
      <c r="AB376" s="515" t="str">
        <f>五年级等级</f>
        <v/>
      </c>
      <c r="AC376" s="533" t="str">
        <f>五年级跳绳附加分</f>
        <v/>
      </c>
      <c r="AD376" s="534" t="str">
        <f>五年级标准分</f>
        <v/>
      </c>
      <c r="AE376" s="534" t="str">
        <f>五年级总分</f>
        <v/>
      </c>
      <c r="AF376" s="517" t="str">
        <f>五年级等级</f>
        <v/>
      </c>
      <c r="AM376" s="452" t="str">
        <f>折返时间</f>
        <v/>
      </c>
    </row>
    <row r="377" spans="1:39">
      <c r="A377" s="476">
        <v>506</v>
      </c>
      <c r="B377" s="477">
        <v>25</v>
      </c>
      <c r="C377" s="478"/>
      <c r="D377" s="471"/>
      <c r="E377" s="478"/>
      <c r="F377" s="473"/>
      <c r="G377" s="480"/>
      <c r="H377" s="475"/>
      <c r="I377" s="501"/>
      <c r="J377" s="502"/>
      <c r="K377" s="502"/>
      <c r="L377" s="503"/>
      <c r="M377" s="504"/>
      <c r="N377" s="505" t="str">
        <f>五年级BMI</f>
        <v/>
      </c>
      <c r="O377" s="499" t="str">
        <f>五年级BMI等级</f>
        <v/>
      </c>
      <c r="P377" s="500" t="str">
        <f>五年级BMI得分</f>
        <v/>
      </c>
      <c r="Q377" s="515" t="str">
        <f>五年级肺活量得分</f>
        <v/>
      </c>
      <c r="R377" s="512" t="str">
        <f>五年级等级</f>
        <v/>
      </c>
      <c r="S377" s="516" t="str">
        <f>五年级50米跑得分</f>
        <v/>
      </c>
      <c r="T377" s="517" t="str">
        <f>五年级等级</f>
        <v/>
      </c>
      <c r="U377" s="516" t="str">
        <f>五年级坐位体前屈得分</f>
        <v/>
      </c>
      <c r="V377" s="517" t="str">
        <f>五年级等级</f>
        <v/>
      </c>
      <c r="W377" s="516" t="str">
        <f>五年级一分钟跳绳得分</f>
        <v/>
      </c>
      <c r="X377" s="517" t="str">
        <f>五年级等级</f>
        <v/>
      </c>
      <c r="Y377" s="515" t="str">
        <f>五年级仰卧起坐得分</f>
        <v/>
      </c>
      <c r="Z377" s="518" t="str">
        <f>五年级等级</f>
        <v/>
      </c>
      <c r="AA377" s="533" t="str">
        <f>五年级折返跑得分</f>
        <v/>
      </c>
      <c r="AB377" s="515" t="str">
        <f>五年级等级</f>
        <v/>
      </c>
      <c r="AC377" s="533" t="str">
        <f>五年级跳绳附加分</f>
        <v/>
      </c>
      <c r="AD377" s="534" t="str">
        <f>五年级标准分</f>
        <v/>
      </c>
      <c r="AE377" s="534" t="str">
        <f>五年级总分</f>
        <v/>
      </c>
      <c r="AF377" s="517" t="str">
        <f>五年级等级</f>
        <v/>
      </c>
      <c r="AM377" s="452" t="str">
        <f>折返时间</f>
        <v/>
      </c>
    </row>
    <row r="378" spans="1:39">
      <c r="A378" s="476">
        <v>506</v>
      </c>
      <c r="B378" s="477">
        <v>26</v>
      </c>
      <c r="C378" s="478"/>
      <c r="D378" s="471"/>
      <c r="E378" s="478"/>
      <c r="F378" s="473"/>
      <c r="G378" s="480"/>
      <c r="H378" s="475"/>
      <c r="I378" s="501"/>
      <c r="J378" s="502"/>
      <c r="K378" s="502"/>
      <c r="L378" s="503"/>
      <c r="M378" s="504"/>
      <c r="N378" s="505" t="str">
        <f>五年级BMI</f>
        <v/>
      </c>
      <c r="O378" s="499" t="str">
        <f>五年级BMI等级</f>
        <v/>
      </c>
      <c r="P378" s="500" t="str">
        <f>五年级BMI得分</f>
        <v/>
      </c>
      <c r="Q378" s="515" t="str">
        <f>五年级肺活量得分</f>
        <v/>
      </c>
      <c r="R378" s="512" t="str">
        <f>五年级等级</f>
        <v/>
      </c>
      <c r="S378" s="516" t="str">
        <f>五年级50米跑得分</f>
        <v/>
      </c>
      <c r="T378" s="517" t="str">
        <f>五年级等级</f>
        <v/>
      </c>
      <c r="U378" s="516" t="str">
        <f>五年级坐位体前屈得分</f>
        <v/>
      </c>
      <c r="V378" s="517" t="str">
        <f>五年级等级</f>
        <v/>
      </c>
      <c r="W378" s="516" t="str">
        <f>五年级一分钟跳绳得分</f>
        <v/>
      </c>
      <c r="X378" s="517" t="str">
        <f>五年级等级</f>
        <v/>
      </c>
      <c r="Y378" s="515" t="str">
        <f>五年级仰卧起坐得分</f>
        <v/>
      </c>
      <c r="Z378" s="518" t="str">
        <f>五年级等级</f>
        <v/>
      </c>
      <c r="AA378" s="533" t="str">
        <f>五年级折返跑得分</f>
        <v/>
      </c>
      <c r="AB378" s="515" t="str">
        <f>五年级等级</f>
        <v/>
      </c>
      <c r="AC378" s="533" t="str">
        <f>五年级跳绳附加分</f>
        <v/>
      </c>
      <c r="AD378" s="534" t="str">
        <f>五年级标准分</f>
        <v/>
      </c>
      <c r="AE378" s="534" t="str">
        <f>五年级总分</f>
        <v/>
      </c>
      <c r="AF378" s="517" t="str">
        <f>五年级等级</f>
        <v/>
      </c>
      <c r="AM378" s="452" t="str">
        <f>折返时间</f>
        <v/>
      </c>
    </row>
    <row r="379" spans="1:39">
      <c r="A379" s="476">
        <v>506</v>
      </c>
      <c r="B379" s="477">
        <v>27</v>
      </c>
      <c r="C379" s="478"/>
      <c r="D379" s="471"/>
      <c r="E379" s="478"/>
      <c r="F379" s="473"/>
      <c r="G379" s="480"/>
      <c r="H379" s="475"/>
      <c r="I379" s="501"/>
      <c r="J379" s="502"/>
      <c r="K379" s="502"/>
      <c r="L379" s="503"/>
      <c r="M379" s="504"/>
      <c r="N379" s="505" t="str">
        <f>五年级BMI</f>
        <v/>
      </c>
      <c r="O379" s="499" t="str">
        <f>五年级BMI等级</f>
        <v/>
      </c>
      <c r="P379" s="500" t="str">
        <f>五年级BMI得分</f>
        <v/>
      </c>
      <c r="Q379" s="515" t="str">
        <f>五年级肺活量得分</f>
        <v/>
      </c>
      <c r="R379" s="512" t="str">
        <f>五年级等级</f>
        <v/>
      </c>
      <c r="S379" s="516" t="str">
        <f>五年级50米跑得分</f>
        <v/>
      </c>
      <c r="T379" s="517" t="str">
        <f>五年级等级</f>
        <v/>
      </c>
      <c r="U379" s="516" t="str">
        <f>五年级坐位体前屈得分</f>
        <v/>
      </c>
      <c r="V379" s="517" t="str">
        <f>五年级等级</f>
        <v/>
      </c>
      <c r="W379" s="516" t="str">
        <f>五年级一分钟跳绳得分</f>
        <v/>
      </c>
      <c r="X379" s="517" t="str">
        <f>五年级等级</f>
        <v/>
      </c>
      <c r="Y379" s="515" t="str">
        <f>五年级仰卧起坐得分</f>
        <v/>
      </c>
      <c r="Z379" s="518" t="str">
        <f>五年级等级</f>
        <v/>
      </c>
      <c r="AA379" s="533" t="str">
        <f>五年级折返跑得分</f>
        <v/>
      </c>
      <c r="AB379" s="515" t="str">
        <f>五年级等级</f>
        <v/>
      </c>
      <c r="AC379" s="533" t="str">
        <f>五年级跳绳附加分</f>
        <v/>
      </c>
      <c r="AD379" s="534" t="str">
        <f>五年级标准分</f>
        <v/>
      </c>
      <c r="AE379" s="534" t="str">
        <f>五年级总分</f>
        <v/>
      </c>
      <c r="AF379" s="517" t="str">
        <f>五年级等级</f>
        <v/>
      </c>
      <c r="AM379" s="452" t="str">
        <f>折返时间</f>
        <v/>
      </c>
    </row>
    <row r="380" spans="1:39">
      <c r="A380" s="476">
        <v>506</v>
      </c>
      <c r="B380" s="477">
        <v>28</v>
      </c>
      <c r="C380" s="478"/>
      <c r="D380" s="471"/>
      <c r="E380" s="478"/>
      <c r="F380" s="473"/>
      <c r="G380" s="480"/>
      <c r="H380" s="475"/>
      <c r="I380" s="501"/>
      <c r="J380" s="502"/>
      <c r="K380" s="502"/>
      <c r="L380" s="503"/>
      <c r="M380" s="504"/>
      <c r="N380" s="505" t="str">
        <f>五年级BMI</f>
        <v/>
      </c>
      <c r="O380" s="499" t="str">
        <f>五年级BMI等级</f>
        <v/>
      </c>
      <c r="P380" s="500" t="str">
        <f>五年级BMI得分</f>
        <v/>
      </c>
      <c r="Q380" s="515" t="str">
        <f>五年级肺活量得分</f>
        <v/>
      </c>
      <c r="R380" s="512" t="str">
        <f>五年级等级</f>
        <v/>
      </c>
      <c r="S380" s="516" t="str">
        <f>五年级50米跑得分</f>
        <v/>
      </c>
      <c r="T380" s="517" t="str">
        <f>五年级等级</f>
        <v/>
      </c>
      <c r="U380" s="516" t="str">
        <f>五年级坐位体前屈得分</f>
        <v/>
      </c>
      <c r="V380" s="517" t="str">
        <f>五年级等级</f>
        <v/>
      </c>
      <c r="W380" s="516" t="str">
        <f>五年级一分钟跳绳得分</f>
        <v/>
      </c>
      <c r="X380" s="517" t="str">
        <f>五年级等级</f>
        <v/>
      </c>
      <c r="Y380" s="515" t="str">
        <f>五年级仰卧起坐得分</f>
        <v/>
      </c>
      <c r="Z380" s="518" t="str">
        <f>五年级等级</f>
        <v/>
      </c>
      <c r="AA380" s="533" t="str">
        <f>五年级折返跑得分</f>
        <v/>
      </c>
      <c r="AB380" s="515" t="str">
        <f>五年级等级</f>
        <v/>
      </c>
      <c r="AC380" s="533" t="str">
        <f>五年级跳绳附加分</f>
        <v/>
      </c>
      <c r="AD380" s="534" t="str">
        <f>五年级标准分</f>
        <v/>
      </c>
      <c r="AE380" s="534" t="str">
        <f>五年级总分</f>
        <v/>
      </c>
      <c r="AF380" s="517" t="str">
        <f>五年级等级</f>
        <v/>
      </c>
      <c r="AM380" s="452" t="str">
        <f>折返时间</f>
        <v/>
      </c>
    </row>
    <row r="381" spans="1:39">
      <c r="A381" s="476">
        <v>506</v>
      </c>
      <c r="B381" s="477">
        <v>29</v>
      </c>
      <c r="C381" s="478"/>
      <c r="D381" s="471"/>
      <c r="E381" s="478"/>
      <c r="F381" s="473"/>
      <c r="G381" s="480"/>
      <c r="H381" s="475"/>
      <c r="I381" s="501"/>
      <c r="J381" s="502"/>
      <c r="K381" s="502"/>
      <c r="L381" s="503"/>
      <c r="M381" s="504"/>
      <c r="N381" s="505" t="str">
        <f>五年级BMI</f>
        <v/>
      </c>
      <c r="O381" s="499" t="str">
        <f>五年级BMI等级</f>
        <v/>
      </c>
      <c r="P381" s="500" t="str">
        <f>五年级BMI得分</f>
        <v/>
      </c>
      <c r="Q381" s="515" t="str">
        <f>五年级肺活量得分</f>
        <v/>
      </c>
      <c r="R381" s="512" t="str">
        <f>五年级等级</f>
        <v/>
      </c>
      <c r="S381" s="516" t="str">
        <f>五年级50米跑得分</f>
        <v/>
      </c>
      <c r="T381" s="517" t="str">
        <f>五年级等级</f>
        <v/>
      </c>
      <c r="U381" s="516" t="str">
        <f>五年级坐位体前屈得分</f>
        <v/>
      </c>
      <c r="V381" s="517" t="str">
        <f>五年级等级</f>
        <v/>
      </c>
      <c r="W381" s="516" t="str">
        <f>五年级一分钟跳绳得分</f>
        <v/>
      </c>
      <c r="X381" s="517" t="str">
        <f>五年级等级</f>
        <v/>
      </c>
      <c r="Y381" s="515" t="str">
        <f>五年级仰卧起坐得分</f>
        <v/>
      </c>
      <c r="Z381" s="518" t="str">
        <f>五年级等级</f>
        <v/>
      </c>
      <c r="AA381" s="533" t="str">
        <f>五年级折返跑得分</f>
        <v/>
      </c>
      <c r="AB381" s="515" t="str">
        <f>五年级等级</f>
        <v/>
      </c>
      <c r="AC381" s="533" t="str">
        <f>五年级跳绳附加分</f>
        <v/>
      </c>
      <c r="AD381" s="534" t="str">
        <f>五年级标准分</f>
        <v/>
      </c>
      <c r="AE381" s="534" t="str">
        <f>五年级总分</f>
        <v/>
      </c>
      <c r="AF381" s="517" t="str">
        <f>五年级等级</f>
        <v/>
      </c>
      <c r="AM381" s="452" t="str">
        <f>折返时间</f>
        <v/>
      </c>
    </row>
    <row r="382" spans="1:39">
      <c r="A382" s="476">
        <v>506</v>
      </c>
      <c r="B382" s="477">
        <v>30</v>
      </c>
      <c r="C382" s="478"/>
      <c r="D382" s="471"/>
      <c r="E382" s="478"/>
      <c r="F382" s="473"/>
      <c r="G382" s="480"/>
      <c r="H382" s="475"/>
      <c r="I382" s="501"/>
      <c r="J382" s="502"/>
      <c r="K382" s="502"/>
      <c r="L382" s="503"/>
      <c r="M382" s="504"/>
      <c r="N382" s="505" t="str">
        <f>五年级BMI</f>
        <v/>
      </c>
      <c r="O382" s="499" t="str">
        <f>五年级BMI等级</f>
        <v/>
      </c>
      <c r="P382" s="500" t="str">
        <f>五年级BMI得分</f>
        <v/>
      </c>
      <c r="Q382" s="515" t="str">
        <f>五年级肺活量得分</f>
        <v/>
      </c>
      <c r="R382" s="512" t="str">
        <f>五年级等级</f>
        <v/>
      </c>
      <c r="S382" s="516" t="str">
        <f>五年级50米跑得分</f>
        <v/>
      </c>
      <c r="T382" s="517" t="str">
        <f>五年级等级</f>
        <v/>
      </c>
      <c r="U382" s="516" t="str">
        <f>五年级坐位体前屈得分</f>
        <v/>
      </c>
      <c r="V382" s="517" t="str">
        <f>五年级等级</f>
        <v/>
      </c>
      <c r="W382" s="516" t="str">
        <f>五年级一分钟跳绳得分</f>
        <v/>
      </c>
      <c r="X382" s="517" t="str">
        <f>五年级等级</f>
        <v/>
      </c>
      <c r="Y382" s="515" t="str">
        <f>五年级仰卧起坐得分</f>
        <v/>
      </c>
      <c r="Z382" s="518" t="str">
        <f>五年级等级</f>
        <v/>
      </c>
      <c r="AA382" s="533" t="str">
        <f>五年级折返跑得分</f>
        <v/>
      </c>
      <c r="AB382" s="515" t="str">
        <f>五年级等级</f>
        <v/>
      </c>
      <c r="AC382" s="533" t="str">
        <f>五年级跳绳附加分</f>
        <v/>
      </c>
      <c r="AD382" s="534" t="str">
        <f>五年级标准分</f>
        <v/>
      </c>
      <c r="AE382" s="534" t="str">
        <f>五年级总分</f>
        <v/>
      </c>
      <c r="AF382" s="517" t="str">
        <f>五年级等级</f>
        <v/>
      </c>
      <c r="AM382" s="452" t="str">
        <f>折返时间</f>
        <v/>
      </c>
    </row>
    <row r="383" spans="1:32">
      <c r="A383" s="476">
        <v>506</v>
      </c>
      <c r="B383" s="477">
        <v>31</v>
      </c>
      <c r="C383" s="478"/>
      <c r="D383" s="471"/>
      <c r="E383" s="478"/>
      <c r="F383" s="473"/>
      <c r="G383" s="480"/>
      <c r="H383" s="475"/>
      <c r="I383" s="501"/>
      <c r="J383" s="502"/>
      <c r="K383" s="502"/>
      <c r="L383" s="503"/>
      <c r="M383" s="504"/>
      <c r="N383" s="505" t="str">
        <f>五年级BMI</f>
        <v/>
      </c>
      <c r="O383" s="499" t="str">
        <f>五年级BMI等级</f>
        <v/>
      </c>
      <c r="P383" s="500" t="str">
        <f>五年级BMI得分</f>
        <v/>
      </c>
      <c r="Q383" s="515" t="str">
        <f>五年级肺活量得分</f>
        <v/>
      </c>
      <c r="R383" s="512" t="str">
        <f>五年级等级</f>
        <v/>
      </c>
      <c r="S383" s="516" t="str">
        <f>五年级50米跑得分</f>
        <v/>
      </c>
      <c r="T383" s="517" t="str">
        <f>五年级等级</f>
        <v/>
      </c>
      <c r="U383" s="516" t="str">
        <f>五年级坐位体前屈得分</f>
        <v/>
      </c>
      <c r="V383" s="517" t="str">
        <f>五年级等级</f>
        <v/>
      </c>
      <c r="W383" s="516" t="str">
        <f>五年级一分钟跳绳得分</f>
        <v/>
      </c>
      <c r="X383" s="517" t="str">
        <f>五年级等级</f>
        <v/>
      </c>
      <c r="Y383" s="515" t="str">
        <f>五年级仰卧起坐得分</f>
        <v/>
      </c>
      <c r="Z383" s="518" t="str">
        <f>五年级等级</f>
        <v/>
      </c>
      <c r="AA383" s="533" t="str">
        <f>五年级折返跑得分</f>
        <v/>
      </c>
      <c r="AB383" s="515" t="str">
        <f>五年级等级</f>
        <v/>
      </c>
      <c r="AC383" s="533" t="str">
        <f>五年级跳绳附加分</f>
        <v/>
      </c>
      <c r="AD383" s="534" t="str">
        <f>五年级标准分</f>
        <v/>
      </c>
      <c r="AE383" s="534" t="str">
        <f>五年级总分</f>
        <v/>
      </c>
      <c r="AF383" s="517" t="str">
        <f>五年级等级</f>
        <v/>
      </c>
    </row>
    <row r="384" spans="1:32">
      <c r="A384" s="476">
        <v>506</v>
      </c>
      <c r="B384" s="477">
        <v>32</v>
      </c>
      <c r="C384" s="478"/>
      <c r="D384" s="471"/>
      <c r="E384" s="478"/>
      <c r="F384" s="473"/>
      <c r="G384" s="480"/>
      <c r="H384" s="475"/>
      <c r="I384" s="501"/>
      <c r="J384" s="502"/>
      <c r="K384" s="502"/>
      <c r="L384" s="503"/>
      <c r="M384" s="504"/>
      <c r="N384" s="505" t="str">
        <f>五年级BMI</f>
        <v/>
      </c>
      <c r="O384" s="499" t="str">
        <f>五年级BMI等级</f>
        <v/>
      </c>
      <c r="P384" s="500" t="str">
        <f>五年级BMI得分</f>
        <v/>
      </c>
      <c r="Q384" s="515" t="str">
        <f>五年级肺活量得分</f>
        <v/>
      </c>
      <c r="R384" s="512" t="str">
        <f>五年级等级</f>
        <v/>
      </c>
      <c r="S384" s="516" t="str">
        <f>五年级50米跑得分</f>
        <v/>
      </c>
      <c r="T384" s="517" t="str">
        <f>五年级等级</f>
        <v/>
      </c>
      <c r="U384" s="516" t="str">
        <f>五年级坐位体前屈得分</f>
        <v/>
      </c>
      <c r="V384" s="517" t="str">
        <f>五年级等级</f>
        <v/>
      </c>
      <c r="W384" s="516" t="str">
        <f>五年级一分钟跳绳得分</f>
        <v/>
      </c>
      <c r="X384" s="517" t="str">
        <f>五年级等级</f>
        <v/>
      </c>
      <c r="Y384" s="515" t="str">
        <f>五年级仰卧起坐得分</f>
        <v/>
      </c>
      <c r="Z384" s="518" t="str">
        <f>五年级等级</f>
        <v/>
      </c>
      <c r="AA384" s="533" t="str">
        <f>五年级折返跑得分</f>
        <v/>
      </c>
      <c r="AB384" s="515" t="str">
        <f>五年级等级</f>
        <v/>
      </c>
      <c r="AC384" s="533" t="str">
        <f>五年级跳绳附加分</f>
        <v/>
      </c>
      <c r="AD384" s="534" t="str">
        <f>五年级标准分</f>
        <v/>
      </c>
      <c r="AE384" s="534" t="str">
        <f>五年级总分</f>
        <v/>
      </c>
      <c r="AF384" s="517" t="str">
        <f>五年级等级</f>
        <v/>
      </c>
    </row>
    <row r="385" spans="1:32">
      <c r="A385" s="476">
        <v>506</v>
      </c>
      <c r="B385" s="477">
        <v>33</v>
      </c>
      <c r="C385" s="478"/>
      <c r="D385" s="471"/>
      <c r="E385" s="478"/>
      <c r="F385" s="473"/>
      <c r="G385" s="480"/>
      <c r="H385" s="475"/>
      <c r="I385" s="501"/>
      <c r="J385" s="502"/>
      <c r="K385" s="502"/>
      <c r="L385" s="503"/>
      <c r="M385" s="504"/>
      <c r="N385" s="505" t="str">
        <f>五年级BMI</f>
        <v/>
      </c>
      <c r="O385" s="499" t="str">
        <f>五年级BMI等级</f>
        <v/>
      </c>
      <c r="P385" s="500" t="str">
        <f>五年级BMI得分</f>
        <v/>
      </c>
      <c r="Q385" s="515" t="str">
        <f>五年级肺活量得分</f>
        <v/>
      </c>
      <c r="R385" s="512" t="str">
        <f>五年级等级</f>
        <v/>
      </c>
      <c r="S385" s="516" t="str">
        <f>五年级50米跑得分</f>
        <v/>
      </c>
      <c r="T385" s="517" t="str">
        <f>五年级等级</f>
        <v/>
      </c>
      <c r="U385" s="516" t="str">
        <f>五年级坐位体前屈得分</f>
        <v/>
      </c>
      <c r="V385" s="517" t="str">
        <f>五年级等级</f>
        <v/>
      </c>
      <c r="W385" s="516" t="str">
        <f>五年级一分钟跳绳得分</f>
        <v/>
      </c>
      <c r="X385" s="517" t="str">
        <f>五年级等级</f>
        <v/>
      </c>
      <c r="Y385" s="515" t="str">
        <f>五年级仰卧起坐得分</f>
        <v/>
      </c>
      <c r="Z385" s="518" t="str">
        <f>五年级等级</f>
        <v/>
      </c>
      <c r="AA385" s="533" t="str">
        <f>五年级折返跑得分</f>
        <v/>
      </c>
      <c r="AB385" s="515" t="str">
        <f>五年级等级</f>
        <v/>
      </c>
      <c r="AC385" s="533" t="str">
        <f>五年级跳绳附加分</f>
        <v/>
      </c>
      <c r="AD385" s="534" t="str">
        <f>五年级标准分</f>
        <v/>
      </c>
      <c r="AE385" s="534" t="str">
        <f>五年级总分</f>
        <v/>
      </c>
      <c r="AF385" s="517" t="str">
        <f>五年级等级</f>
        <v/>
      </c>
    </row>
    <row r="386" spans="1:32">
      <c r="A386" s="476">
        <v>506</v>
      </c>
      <c r="B386" s="477">
        <v>34</v>
      </c>
      <c r="C386" s="478"/>
      <c r="D386" s="471"/>
      <c r="E386" s="478"/>
      <c r="F386" s="473"/>
      <c r="G386" s="480"/>
      <c r="H386" s="475"/>
      <c r="I386" s="501"/>
      <c r="J386" s="502"/>
      <c r="K386" s="502"/>
      <c r="L386" s="503"/>
      <c r="M386" s="504"/>
      <c r="N386" s="505" t="str">
        <f>五年级BMI</f>
        <v/>
      </c>
      <c r="O386" s="499" t="str">
        <f>五年级BMI等级</f>
        <v/>
      </c>
      <c r="P386" s="500" t="str">
        <f>五年级BMI得分</f>
        <v/>
      </c>
      <c r="Q386" s="515" t="str">
        <f>五年级肺活量得分</f>
        <v/>
      </c>
      <c r="R386" s="512" t="str">
        <f>五年级等级</f>
        <v/>
      </c>
      <c r="S386" s="516" t="str">
        <f>五年级50米跑得分</f>
        <v/>
      </c>
      <c r="T386" s="517" t="str">
        <f>五年级等级</f>
        <v/>
      </c>
      <c r="U386" s="516" t="str">
        <f>五年级坐位体前屈得分</f>
        <v/>
      </c>
      <c r="V386" s="517" t="str">
        <f>五年级等级</f>
        <v/>
      </c>
      <c r="W386" s="516" t="str">
        <f>五年级一分钟跳绳得分</f>
        <v/>
      </c>
      <c r="X386" s="517" t="str">
        <f>五年级等级</f>
        <v/>
      </c>
      <c r="Y386" s="515" t="str">
        <f>五年级仰卧起坐得分</f>
        <v/>
      </c>
      <c r="Z386" s="518" t="str">
        <f>五年级等级</f>
        <v/>
      </c>
      <c r="AA386" s="533" t="str">
        <f>五年级折返跑得分</f>
        <v/>
      </c>
      <c r="AB386" s="515" t="str">
        <f>五年级等级</f>
        <v/>
      </c>
      <c r="AC386" s="533" t="str">
        <f>五年级跳绳附加分</f>
        <v/>
      </c>
      <c r="AD386" s="534" t="str">
        <f>五年级标准分</f>
        <v/>
      </c>
      <c r="AE386" s="534" t="str">
        <f>五年级总分</f>
        <v/>
      </c>
      <c r="AF386" s="517" t="str">
        <f>五年级等级</f>
        <v/>
      </c>
    </row>
    <row r="387" spans="1:32">
      <c r="A387" s="476">
        <v>506</v>
      </c>
      <c r="B387" s="477">
        <v>35</v>
      </c>
      <c r="C387" s="478"/>
      <c r="D387" s="471"/>
      <c r="E387" s="478"/>
      <c r="F387" s="473"/>
      <c r="G387" s="480"/>
      <c r="H387" s="475"/>
      <c r="I387" s="501"/>
      <c r="J387" s="502"/>
      <c r="K387" s="502"/>
      <c r="L387" s="503"/>
      <c r="M387" s="504"/>
      <c r="N387" s="505" t="str">
        <f>五年级BMI</f>
        <v/>
      </c>
      <c r="O387" s="499" t="str">
        <f>五年级BMI等级</f>
        <v/>
      </c>
      <c r="P387" s="500" t="str">
        <f>五年级BMI得分</f>
        <v/>
      </c>
      <c r="Q387" s="515" t="str">
        <f>五年级肺活量得分</f>
        <v/>
      </c>
      <c r="R387" s="512" t="str">
        <f>五年级等级</f>
        <v/>
      </c>
      <c r="S387" s="516" t="str">
        <f>五年级50米跑得分</f>
        <v/>
      </c>
      <c r="T387" s="517" t="str">
        <f>五年级等级</f>
        <v/>
      </c>
      <c r="U387" s="516" t="str">
        <f>五年级坐位体前屈得分</f>
        <v/>
      </c>
      <c r="V387" s="517" t="str">
        <f>五年级等级</f>
        <v/>
      </c>
      <c r="W387" s="516" t="str">
        <f>五年级一分钟跳绳得分</f>
        <v/>
      </c>
      <c r="X387" s="517" t="str">
        <f>五年级等级</f>
        <v/>
      </c>
      <c r="Y387" s="515" t="str">
        <f>五年级仰卧起坐得分</f>
        <v/>
      </c>
      <c r="Z387" s="518" t="str">
        <f>五年级等级</f>
        <v/>
      </c>
      <c r="AA387" s="533" t="str">
        <f>五年级折返跑得分</f>
        <v/>
      </c>
      <c r="AB387" s="515" t="str">
        <f>五年级等级</f>
        <v/>
      </c>
      <c r="AC387" s="533" t="str">
        <f>五年级跳绳附加分</f>
        <v/>
      </c>
      <c r="AD387" s="534" t="str">
        <f>五年级标准分</f>
        <v/>
      </c>
      <c r="AE387" s="534" t="str">
        <f>五年级总分</f>
        <v/>
      </c>
      <c r="AF387" s="517" t="str">
        <f>五年级等级</f>
        <v/>
      </c>
    </row>
    <row r="388" spans="1:39">
      <c r="A388" s="476">
        <v>506</v>
      </c>
      <c r="B388" s="477">
        <v>36</v>
      </c>
      <c r="C388" s="478"/>
      <c r="D388" s="471"/>
      <c r="E388" s="478"/>
      <c r="F388" s="473"/>
      <c r="G388" s="480"/>
      <c r="H388" s="475"/>
      <c r="I388" s="501"/>
      <c r="J388" s="502"/>
      <c r="K388" s="502"/>
      <c r="L388" s="503"/>
      <c r="M388" s="504"/>
      <c r="N388" s="505" t="str">
        <f>五年级BMI</f>
        <v/>
      </c>
      <c r="O388" s="499" t="str">
        <f>五年级BMI等级</f>
        <v/>
      </c>
      <c r="P388" s="500" t="str">
        <f>五年级BMI得分</f>
        <v/>
      </c>
      <c r="Q388" s="515" t="str">
        <f>五年级肺活量得分</f>
        <v/>
      </c>
      <c r="R388" s="512" t="str">
        <f>五年级等级</f>
        <v/>
      </c>
      <c r="S388" s="516" t="str">
        <f>五年级50米跑得分</f>
        <v/>
      </c>
      <c r="T388" s="517" t="str">
        <f>五年级等级</f>
        <v/>
      </c>
      <c r="U388" s="516" t="str">
        <f>五年级坐位体前屈得分</f>
        <v/>
      </c>
      <c r="V388" s="517" t="str">
        <f>五年级等级</f>
        <v/>
      </c>
      <c r="W388" s="516" t="str">
        <f>五年级一分钟跳绳得分</f>
        <v/>
      </c>
      <c r="X388" s="517" t="str">
        <f>五年级等级</f>
        <v/>
      </c>
      <c r="Y388" s="515" t="str">
        <f>五年级仰卧起坐得分</f>
        <v/>
      </c>
      <c r="Z388" s="518" t="str">
        <f>五年级等级</f>
        <v/>
      </c>
      <c r="AA388" s="533" t="str">
        <f>五年级折返跑得分</f>
        <v/>
      </c>
      <c r="AB388" s="515" t="str">
        <f>五年级等级</f>
        <v/>
      </c>
      <c r="AC388" s="533" t="str">
        <f>五年级跳绳附加分</f>
        <v/>
      </c>
      <c r="AD388" s="534" t="str">
        <f>五年级标准分</f>
        <v/>
      </c>
      <c r="AE388" s="534" t="str">
        <f>五年级总分</f>
        <v/>
      </c>
      <c r="AF388" s="517" t="str">
        <f>五年级等级</f>
        <v/>
      </c>
      <c r="AM388" s="452" t="str">
        <f>折返时间</f>
        <v/>
      </c>
    </row>
    <row r="389" spans="1:39">
      <c r="A389" s="476">
        <v>506</v>
      </c>
      <c r="B389" s="477">
        <v>37</v>
      </c>
      <c r="C389" s="470"/>
      <c r="D389" s="471"/>
      <c r="E389" s="472"/>
      <c r="F389" s="473"/>
      <c r="G389" s="480"/>
      <c r="H389" s="475"/>
      <c r="I389" s="494"/>
      <c r="J389" s="495"/>
      <c r="K389" s="495"/>
      <c r="L389" s="503"/>
      <c r="M389" s="504"/>
      <c r="N389" s="505" t="str">
        <f>五年级BMI</f>
        <v/>
      </c>
      <c r="O389" s="499" t="str">
        <f>五年级BMI等级</f>
        <v/>
      </c>
      <c r="P389" s="500" t="str">
        <f>五年级BMI得分</f>
        <v/>
      </c>
      <c r="Q389" s="515" t="str">
        <f>五年级肺活量得分</f>
        <v/>
      </c>
      <c r="R389" s="512" t="str">
        <f>五年级等级</f>
        <v/>
      </c>
      <c r="S389" s="516" t="str">
        <f>五年级50米跑得分</f>
        <v/>
      </c>
      <c r="T389" s="517" t="str">
        <f>五年级等级</f>
        <v/>
      </c>
      <c r="U389" s="516" t="str">
        <f>五年级坐位体前屈得分</f>
        <v/>
      </c>
      <c r="V389" s="517" t="str">
        <f>五年级等级</f>
        <v/>
      </c>
      <c r="W389" s="516" t="str">
        <f>五年级一分钟跳绳得分</f>
        <v/>
      </c>
      <c r="X389" s="517" t="str">
        <f>五年级等级</f>
        <v/>
      </c>
      <c r="Y389" s="515" t="str">
        <f>五年级仰卧起坐得分</f>
        <v/>
      </c>
      <c r="Z389" s="518" t="str">
        <f>五年级等级</f>
        <v/>
      </c>
      <c r="AA389" s="533" t="str">
        <f>五年级折返跑得分</f>
        <v/>
      </c>
      <c r="AB389" s="515" t="str">
        <f>五年级等级</f>
        <v/>
      </c>
      <c r="AC389" s="533" t="str">
        <f>五年级跳绳附加分</f>
        <v/>
      </c>
      <c r="AD389" s="534" t="str">
        <f>五年级标准分</f>
        <v/>
      </c>
      <c r="AE389" s="534" t="str">
        <f>五年级总分</f>
        <v/>
      </c>
      <c r="AF389" s="517" t="str">
        <f>五年级等级</f>
        <v/>
      </c>
      <c r="AM389" s="452" t="str">
        <f>折返时间</f>
        <v/>
      </c>
    </row>
    <row r="390" spans="1:39">
      <c r="A390" s="476">
        <v>506</v>
      </c>
      <c r="B390" s="477">
        <v>38</v>
      </c>
      <c r="C390" s="478"/>
      <c r="D390" s="471"/>
      <c r="E390" s="472"/>
      <c r="F390" s="473"/>
      <c r="G390" s="480"/>
      <c r="H390" s="475"/>
      <c r="I390" s="501"/>
      <c r="J390" s="502"/>
      <c r="K390" s="495"/>
      <c r="L390" s="503"/>
      <c r="M390" s="504"/>
      <c r="N390" s="505" t="str">
        <f>五年级BMI</f>
        <v/>
      </c>
      <c r="O390" s="499" t="str">
        <f>五年级BMI等级</f>
        <v/>
      </c>
      <c r="P390" s="500" t="str">
        <f>五年级BMI得分</f>
        <v/>
      </c>
      <c r="Q390" s="515" t="str">
        <f>五年级肺活量得分</f>
        <v/>
      </c>
      <c r="R390" s="512" t="str">
        <f>五年级等级</f>
        <v/>
      </c>
      <c r="S390" s="516" t="str">
        <f>五年级50米跑得分</f>
        <v/>
      </c>
      <c r="T390" s="517" t="str">
        <f>五年级等级</f>
        <v/>
      </c>
      <c r="U390" s="516" t="str">
        <f>五年级坐位体前屈得分</f>
        <v/>
      </c>
      <c r="V390" s="517" t="str">
        <f>五年级等级</f>
        <v/>
      </c>
      <c r="W390" s="516" t="str">
        <f>五年级一分钟跳绳得分</f>
        <v/>
      </c>
      <c r="X390" s="517" t="str">
        <f>五年级等级</f>
        <v/>
      </c>
      <c r="Y390" s="515" t="str">
        <f>五年级仰卧起坐得分</f>
        <v/>
      </c>
      <c r="Z390" s="518" t="str">
        <f>五年级等级</f>
        <v/>
      </c>
      <c r="AA390" s="533" t="str">
        <f>五年级折返跑得分</f>
        <v/>
      </c>
      <c r="AB390" s="515" t="str">
        <f>五年级等级</f>
        <v/>
      </c>
      <c r="AC390" s="533" t="str">
        <f>五年级跳绳附加分</f>
        <v/>
      </c>
      <c r="AD390" s="534" t="str">
        <f>五年级标准分</f>
        <v/>
      </c>
      <c r="AE390" s="534" t="str">
        <f>五年级总分</f>
        <v/>
      </c>
      <c r="AF390" s="517" t="str">
        <f>五年级等级</f>
        <v/>
      </c>
      <c r="AM390" s="452" t="str">
        <f>折返时间</f>
        <v/>
      </c>
    </row>
    <row r="391" spans="1:39">
      <c r="A391" s="476">
        <v>506</v>
      </c>
      <c r="B391" s="477">
        <v>39</v>
      </c>
      <c r="C391" s="478"/>
      <c r="D391" s="471"/>
      <c r="E391" s="472"/>
      <c r="F391" s="473"/>
      <c r="G391" s="480"/>
      <c r="H391" s="475"/>
      <c r="I391" s="501"/>
      <c r="J391" s="502"/>
      <c r="K391" s="495"/>
      <c r="L391" s="503"/>
      <c r="M391" s="504"/>
      <c r="N391" s="505" t="str">
        <f>五年级BMI</f>
        <v/>
      </c>
      <c r="O391" s="499" t="str">
        <f>五年级BMI等级</f>
        <v/>
      </c>
      <c r="P391" s="500" t="str">
        <f>五年级BMI得分</f>
        <v/>
      </c>
      <c r="Q391" s="515" t="str">
        <f>五年级肺活量得分</f>
        <v/>
      </c>
      <c r="R391" s="512" t="str">
        <f>五年级等级</f>
        <v/>
      </c>
      <c r="S391" s="516" t="str">
        <f>五年级50米跑得分</f>
        <v/>
      </c>
      <c r="T391" s="517" t="str">
        <f>五年级等级</f>
        <v/>
      </c>
      <c r="U391" s="516" t="str">
        <f>五年级坐位体前屈得分</f>
        <v/>
      </c>
      <c r="V391" s="517" t="str">
        <f>五年级等级</f>
        <v/>
      </c>
      <c r="W391" s="516" t="str">
        <f>五年级一分钟跳绳得分</f>
        <v/>
      </c>
      <c r="X391" s="517" t="str">
        <f>五年级等级</f>
        <v/>
      </c>
      <c r="Y391" s="515" t="str">
        <f>五年级仰卧起坐得分</f>
        <v/>
      </c>
      <c r="Z391" s="518" t="str">
        <f>五年级等级</f>
        <v/>
      </c>
      <c r="AA391" s="533" t="str">
        <f>五年级折返跑得分</f>
        <v/>
      </c>
      <c r="AB391" s="515" t="str">
        <f>五年级等级</f>
        <v/>
      </c>
      <c r="AC391" s="533" t="str">
        <f>五年级跳绳附加分</f>
        <v/>
      </c>
      <c r="AD391" s="534" t="str">
        <f>五年级标准分</f>
        <v/>
      </c>
      <c r="AE391" s="534" t="str">
        <f>五年级总分</f>
        <v/>
      </c>
      <c r="AF391" s="517" t="str">
        <f>五年级等级</f>
        <v/>
      </c>
      <c r="AM391" s="452" t="str">
        <f>折返时间</f>
        <v/>
      </c>
    </row>
    <row r="392" spans="1:39">
      <c r="A392" s="476">
        <v>506</v>
      </c>
      <c r="B392" s="477">
        <v>40</v>
      </c>
      <c r="C392" s="478"/>
      <c r="D392" s="471"/>
      <c r="E392" s="472"/>
      <c r="F392" s="473"/>
      <c r="G392" s="474"/>
      <c r="H392" s="475"/>
      <c r="I392" s="501"/>
      <c r="J392" s="502"/>
      <c r="K392" s="495"/>
      <c r="L392" s="503"/>
      <c r="M392" s="504"/>
      <c r="N392" s="505" t="str">
        <f>五年级BMI</f>
        <v/>
      </c>
      <c r="O392" s="499" t="str">
        <f>五年级BMI等级</f>
        <v/>
      </c>
      <c r="P392" s="500" t="str">
        <f>五年级BMI得分</f>
        <v/>
      </c>
      <c r="Q392" s="515" t="str">
        <f>五年级肺活量得分</f>
        <v/>
      </c>
      <c r="R392" s="512" t="str">
        <f>五年级等级</f>
        <v/>
      </c>
      <c r="S392" s="516" t="str">
        <f>五年级50米跑得分</f>
        <v/>
      </c>
      <c r="T392" s="517" t="str">
        <f>五年级等级</f>
        <v/>
      </c>
      <c r="U392" s="516" t="str">
        <f>五年级坐位体前屈得分</f>
        <v/>
      </c>
      <c r="V392" s="517" t="str">
        <f>五年级等级</f>
        <v/>
      </c>
      <c r="W392" s="516" t="str">
        <f>五年级一分钟跳绳得分</f>
        <v/>
      </c>
      <c r="X392" s="517" t="str">
        <f>五年级等级</f>
        <v/>
      </c>
      <c r="Y392" s="515" t="str">
        <f>五年级仰卧起坐得分</f>
        <v/>
      </c>
      <c r="Z392" s="518" t="str">
        <f>五年级等级</f>
        <v/>
      </c>
      <c r="AA392" s="533" t="str">
        <f>五年级折返跑得分</f>
        <v/>
      </c>
      <c r="AB392" s="515" t="str">
        <f>五年级等级</f>
        <v/>
      </c>
      <c r="AC392" s="533" t="str">
        <f>五年级跳绳附加分</f>
        <v/>
      </c>
      <c r="AD392" s="534" t="str">
        <f>五年级标准分</f>
        <v/>
      </c>
      <c r="AE392" s="534" t="str">
        <f>五年级总分</f>
        <v/>
      </c>
      <c r="AF392" s="517" t="str">
        <f>五年级等级</f>
        <v/>
      </c>
      <c r="AM392" s="452" t="str">
        <f>折返时间</f>
        <v/>
      </c>
    </row>
    <row r="393" spans="1:39">
      <c r="A393" s="476">
        <v>506</v>
      </c>
      <c r="B393" s="477">
        <v>41</v>
      </c>
      <c r="C393" s="478"/>
      <c r="D393" s="471"/>
      <c r="E393" s="472"/>
      <c r="F393" s="473"/>
      <c r="G393" s="474"/>
      <c r="H393" s="475"/>
      <c r="I393" s="501"/>
      <c r="J393" s="502"/>
      <c r="K393" s="495"/>
      <c r="L393" s="503"/>
      <c r="M393" s="504"/>
      <c r="N393" s="505" t="str">
        <f>五年级BMI</f>
        <v/>
      </c>
      <c r="O393" s="499" t="str">
        <f>五年级BMI等级</f>
        <v/>
      </c>
      <c r="P393" s="500" t="str">
        <f>五年级BMI得分</f>
        <v/>
      </c>
      <c r="Q393" s="515" t="str">
        <f>五年级肺活量得分</f>
        <v/>
      </c>
      <c r="R393" s="512" t="str">
        <f>五年级等级</f>
        <v/>
      </c>
      <c r="S393" s="516" t="str">
        <f>五年级50米跑得分</f>
        <v/>
      </c>
      <c r="T393" s="517" t="str">
        <f>五年级等级</f>
        <v/>
      </c>
      <c r="U393" s="516" t="str">
        <f>五年级坐位体前屈得分</f>
        <v/>
      </c>
      <c r="V393" s="517" t="str">
        <f>五年级等级</f>
        <v/>
      </c>
      <c r="W393" s="516" t="str">
        <f>五年级一分钟跳绳得分</f>
        <v/>
      </c>
      <c r="X393" s="517" t="str">
        <f>五年级等级</f>
        <v/>
      </c>
      <c r="Y393" s="515" t="str">
        <f>五年级仰卧起坐得分</f>
        <v/>
      </c>
      <c r="Z393" s="518" t="str">
        <f>五年级等级</f>
        <v/>
      </c>
      <c r="AA393" s="533" t="str">
        <f>五年级折返跑得分</f>
        <v/>
      </c>
      <c r="AB393" s="515" t="str">
        <f>五年级等级</f>
        <v/>
      </c>
      <c r="AC393" s="533" t="str">
        <f>五年级跳绳附加分</f>
        <v/>
      </c>
      <c r="AD393" s="534" t="str">
        <f>五年级标准分</f>
        <v/>
      </c>
      <c r="AE393" s="534" t="str">
        <f>五年级总分</f>
        <v/>
      </c>
      <c r="AF393" s="517" t="str">
        <f>五年级等级</f>
        <v/>
      </c>
      <c r="AM393" s="452" t="str">
        <f>折返时间</f>
        <v/>
      </c>
    </row>
    <row r="394" spans="1:39">
      <c r="A394" s="476">
        <v>506</v>
      </c>
      <c r="B394" s="477">
        <v>42</v>
      </c>
      <c r="C394" s="478"/>
      <c r="D394" s="471"/>
      <c r="E394" s="472"/>
      <c r="F394" s="473"/>
      <c r="G394" s="480"/>
      <c r="H394" s="475"/>
      <c r="I394" s="501"/>
      <c r="J394" s="502"/>
      <c r="K394" s="495"/>
      <c r="L394" s="503"/>
      <c r="M394" s="504"/>
      <c r="N394" s="505" t="str">
        <f>五年级BMI</f>
        <v/>
      </c>
      <c r="O394" s="499" t="str">
        <f>五年级BMI等级</f>
        <v/>
      </c>
      <c r="P394" s="500" t="str">
        <f>五年级BMI得分</f>
        <v/>
      </c>
      <c r="Q394" s="515" t="str">
        <f>五年级肺活量得分</f>
        <v/>
      </c>
      <c r="R394" s="512" t="str">
        <f>五年级等级</f>
        <v/>
      </c>
      <c r="S394" s="516" t="str">
        <f>五年级50米跑得分</f>
        <v/>
      </c>
      <c r="T394" s="517" t="str">
        <f>五年级等级</f>
        <v/>
      </c>
      <c r="U394" s="516" t="str">
        <f>五年级坐位体前屈得分</f>
        <v/>
      </c>
      <c r="V394" s="517" t="str">
        <f>五年级等级</f>
        <v/>
      </c>
      <c r="W394" s="516" t="str">
        <f>五年级一分钟跳绳得分</f>
        <v/>
      </c>
      <c r="X394" s="517" t="str">
        <f>五年级等级</f>
        <v/>
      </c>
      <c r="Y394" s="515" t="str">
        <f>五年级仰卧起坐得分</f>
        <v/>
      </c>
      <c r="Z394" s="518" t="str">
        <f>五年级等级</f>
        <v/>
      </c>
      <c r="AA394" s="533" t="str">
        <f>五年级折返跑得分</f>
        <v/>
      </c>
      <c r="AB394" s="515" t="str">
        <f>五年级等级</f>
        <v/>
      </c>
      <c r="AC394" s="533" t="str">
        <f>五年级跳绳附加分</f>
        <v/>
      </c>
      <c r="AD394" s="534" t="str">
        <f>五年级标准分</f>
        <v/>
      </c>
      <c r="AE394" s="534" t="str">
        <f>五年级总分</f>
        <v/>
      </c>
      <c r="AF394" s="517" t="str">
        <f>五年级等级</f>
        <v/>
      </c>
      <c r="AM394" s="452" t="str">
        <f>折返时间</f>
        <v/>
      </c>
    </row>
    <row r="395" spans="1:39">
      <c r="A395" s="476">
        <v>506</v>
      </c>
      <c r="B395" s="477">
        <v>43</v>
      </c>
      <c r="C395" s="478"/>
      <c r="D395" s="471"/>
      <c r="E395" s="472"/>
      <c r="F395" s="473"/>
      <c r="G395" s="480"/>
      <c r="H395" s="475"/>
      <c r="I395" s="501"/>
      <c r="J395" s="502"/>
      <c r="K395" s="495"/>
      <c r="L395" s="503"/>
      <c r="M395" s="504"/>
      <c r="N395" s="505" t="str">
        <f>五年级BMI</f>
        <v/>
      </c>
      <c r="O395" s="499" t="str">
        <f>五年级BMI等级</f>
        <v/>
      </c>
      <c r="P395" s="500" t="str">
        <f>五年级BMI得分</f>
        <v/>
      </c>
      <c r="Q395" s="515" t="str">
        <f>五年级肺活量得分</f>
        <v/>
      </c>
      <c r="R395" s="512" t="str">
        <f>五年级等级</f>
        <v/>
      </c>
      <c r="S395" s="516" t="str">
        <f>五年级50米跑得分</f>
        <v/>
      </c>
      <c r="T395" s="517" t="str">
        <f>五年级等级</f>
        <v/>
      </c>
      <c r="U395" s="516" t="str">
        <f>五年级坐位体前屈得分</f>
        <v/>
      </c>
      <c r="V395" s="517" t="str">
        <f>五年级等级</f>
        <v/>
      </c>
      <c r="W395" s="516" t="str">
        <f>五年级一分钟跳绳得分</f>
        <v/>
      </c>
      <c r="X395" s="517" t="str">
        <f>五年级等级</f>
        <v/>
      </c>
      <c r="Y395" s="515" t="str">
        <f>五年级仰卧起坐得分</f>
        <v/>
      </c>
      <c r="Z395" s="518" t="str">
        <f>五年级等级</f>
        <v/>
      </c>
      <c r="AA395" s="533" t="str">
        <f>五年级折返跑得分</f>
        <v/>
      </c>
      <c r="AB395" s="515" t="str">
        <f>五年级等级</f>
        <v/>
      </c>
      <c r="AC395" s="533" t="str">
        <f>五年级跳绳附加分</f>
        <v/>
      </c>
      <c r="AD395" s="534" t="str">
        <f>五年级标准分</f>
        <v/>
      </c>
      <c r="AE395" s="534" t="str">
        <f>五年级总分</f>
        <v/>
      </c>
      <c r="AF395" s="517" t="str">
        <f>五年级等级</f>
        <v/>
      </c>
      <c r="AM395" s="452" t="str">
        <f>折返时间</f>
        <v/>
      </c>
    </row>
    <row r="396" spans="1:39">
      <c r="A396" s="476">
        <v>506</v>
      </c>
      <c r="B396" s="477">
        <v>44</v>
      </c>
      <c r="C396" s="478"/>
      <c r="D396" s="471"/>
      <c r="E396" s="472"/>
      <c r="F396" s="473"/>
      <c r="G396" s="480"/>
      <c r="H396" s="475"/>
      <c r="I396" s="501"/>
      <c r="J396" s="502"/>
      <c r="K396" s="495"/>
      <c r="L396" s="503"/>
      <c r="M396" s="504"/>
      <c r="N396" s="505" t="str">
        <f>五年级BMI</f>
        <v/>
      </c>
      <c r="O396" s="499" t="str">
        <f>五年级BMI等级</f>
        <v/>
      </c>
      <c r="P396" s="500" t="str">
        <f>五年级BMI得分</f>
        <v/>
      </c>
      <c r="Q396" s="515" t="str">
        <f>五年级肺活量得分</f>
        <v/>
      </c>
      <c r="R396" s="512" t="str">
        <f>五年级等级</f>
        <v/>
      </c>
      <c r="S396" s="516" t="str">
        <f>五年级50米跑得分</f>
        <v/>
      </c>
      <c r="T396" s="517" t="str">
        <f>五年级等级</f>
        <v/>
      </c>
      <c r="U396" s="516" t="str">
        <f>五年级坐位体前屈得分</f>
        <v/>
      </c>
      <c r="V396" s="517" t="str">
        <f>五年级等级</f>
        <v/>
      </c>
      <c r="W396" s="516" t="str">
        <f>五年级一分钟跳绳得分</f>
        <v/>
      </c>
      <c r="X396" s="517" t="str">
        <f>五年级等级</f>
        <v/>
      </c>
      <c r="Y396" s="515" t="str">
        <f>五年级仰卧起坐得分</f>
        <v/>
      </c>
      <c r="Z396" s="518" t="str">
        <f>五年级等级</f>
        <v/>
      </c>
      <c r="AA396" s="533" t="str">
        <f>五年级折返跑得分</f>
        <v/>
      </c>
      <c r="AB396" s="515" t="str">
        <f>五年级等级</f>
        <v/>
      </c>
      <c r="AC396" s="533" t="str">
        <f>五年级跳绳附加分</f>
        <v/>
      </c>
      <c r="AD396" s="534" t="str">
        <f>五年级标准分</f>
        <v/>
      </c>
      <c r="AE396" s="534" t="str">
        <f>五年级总分</f>
        <v/>
      </c>
      <c r="AF396" s="517" t="str">
        <f>五年级等级</f>
        <v/>
      </c>
      <c r="AM396" s="452" t="str">
        <f>折返时间</f>
        <v/>
      </c>
    </row>
    <row r="397" spans="1:39">
      <c r="A397" s="476">
        <v>506</v>
      </c>
      <c r="B397" s="477">
        <v>45</v>
      </c>
      <c r="C397" s="478"/>
      <c r="D397" s="471"/>
      <c r="E397" s="472"/>
      <c r="F397" s="473"/>
      <c r="G397" s="480"/>
      <c r="H397" s="475"/>
      <c r="I397" s="501"/>
      <c r="J397" s="502"/>
      <c r="K397" s="495"/>
      <c r="L397" s="503"/>
      <c r="M397" s="504"/>
      <c r="N397" s="505" t="str">
        <f>五年级BMI</f>
        <v/>
      </c>
      <c r="O397" s="499" t="str">
        <f>五年级BMI等级</f>
        <v/>
      </c>
      <c r="P397" s="500" t="str">
        <f>五年级BMI得分</f>
        <v/>
      </c>
      <c r="Q397" s="515" t="str">
        <f>五年级肺活量得分</f>
        <v/>
      </c>
      <c r="R397" s="512" t="str">
        <f>五年级等级</f>
        <v/>
      </c>
      <c r="S397" s="516" t="str">
        <f>五年级50米跑得分</f>
        <v/>
      </c>
      <c r="T397" s="517" t="str">
        <f>五年级等级</f>
        <v/>
      </c>
      <c r="U397" s="516" t="str">
        <f>五年级坐位体前屈得分</f>
        <v/>
      </c>
      <c r="V397" s="517" t="str">
        <f>五年级等级</f>
        <v/>
      </c>
      <c r="W397" s="516" t="str">
        <f>五年级一分钟跳绳得分</f>
        <v/>
      </c>
      <c r="X397" s="517" t="str">
        <f>五年级等级</f>
        <v/>
      </c>
      <c r="Y397" s="515" t="str">
        <f>五年级仰卧起坐得分</f>
        <v/>
      </c>
      <c r="Z397" s="518" t="str">
        <f>五年级等级</f>
        <v/>
      </c>
      <c r="AA397" s="533" t="str">
        <f>五年级折返跑得分</f>
        <v/>
      </c>
      <c r="AB397" s="515" t="str">
        <f>五年级等级</f>
        <v/>
      </c>
      <c r="AC397" s="533" t="str">
        <f>五年级跳绳附加分</f>
        <v/>
      </c>
      <c r="AD397" s="534" t="str">
        <f>五年级标准分</f>
        <v/>
      </c>
      <c r="AE397" s="534" t="str">
        <f>五年级总分</f>
        <v/>
      </c>
      <c r="AF397" s="517" t="str">
        <f>五年级等级</f>
        <v/>
      </c>
      <c r="AM397" s="452" t="str">
        <f>折返时间</f>
        <v/>
      </c>
    </row>
    <row r="398" spans="1:39">
      <c r="A398" s="476">
        <v>506</v>
      </c>
      <c r="B398" s="477">
        <v>46</v>
      </c>
      <c r="C398" s="478"/>
      <c r="D398" s="471"/>
      <c r="E398" s="472"/>
      <c r="F398" s="473"/>
      <c r="G398" s="480"/>
      <c r="H398" s="475"/>
      <c r="I398" s="501"/>
      <c r="J398" s="502"/>
      <c r="K398" s="495"/>
      <c r="L398" s="503"/>
      <c r="M398" s="504"/>
      <c r="N398" s="505" t="str">
        <f>五年级BMI</f>
        <v/>
      </c>
      <c r="O398" s="499" t="str">
        <f>五年级BMI等级</f>
        <v/>
      </c>
      <c r="P398" s="500" t="str">
        <f>五年级BMI得分</f>
        <v/>
      </c>
      <c r="Q398" s="515" t="str">
        <f>五年级肺活量得分</f>
        <v/>
      </c>
      <c r="R398" s="512" t="str">
        <f>五年级等级</f>
        <v/>
      </c>
      <c r="S398" s="516" t="str">
        <f>五年级50米跑得分</f>
        <v/>
      </c>
      <c r="T398" s="517" t="str">
        <f>五年级等级</f>
        <v/>
      </c>
      <c r="U398" s="516" t="str">
        <f>五年级坐位体前屈得分</f>
        <v/>
      </c>
      <c r="V398" s="517" t="str">
        <f>五年级等级</f>
        <v/>
      </c>
      <c r="W398" s="516" t="str">
        <f>五年级一分钟跳绳得分</f>
        <v/>
      </c>
      <c r="X398" s="517" t="str">
        <f>五年级等级</f>
        <v/>
      </c>
      <c r="Y398" s="515" t="str">
        <f>五年级仰卧起坐得分</f>
        <v/>
      </c>
      <c r="Z398" s="518" t="str">
        <f>五年级等级</f>
        <v/>
      </c>
      <c r="AA398" s="533" t="str">
        <f>五年级折返跑得分</f>
        <v/>
      </c>
      <c r="AB398" s="515" t="str">
        <f>五年级等级</f>
        <v/>
      </c>
      <c r="AC398" s="533" t="str">
        <f>五年级跳绳附加分</f>
        <v/>
      </c>
      <c r="AD398" s="534" t="str">
        <f>五年级标准分</f>
        <v/>
      </c>
      <c r="AE398" s="534" t="str">
        <f>五年级总分</f>
        <v/>
      </c>
      <c r="AF398" s="517" t="str">
        <f>五年级等级</f>
        <v/>
      </c>
      <c r="AM398" s="452" t="str">
        <f>折返时间</f>
        <v/>
      </c>
    </row>
    <row r="399" spans="1:39">
      <c r="A399" s="476">
        <v>506</v>
      </c>
      <c r="B399" s="477">
        <v>47</v>
      </c>
      <c r="C399" s="478"/>
      <c r="D399" s="471"/>
      <c r="E399" s="472"/>
      <c r="F399" s="473"/>
      <c r="G399" s="480"/>
      <c r="H399" s="475"/>
      <c r="I399" s="501"/>
      <c r="J399" s="502"/>
      <c r="K399" s="495"/>
      <c r="L399" s="503"/>
      <c r="M399" s="504"/>
      <c r="N399" s="505" t="str">
        <f>五年级BMI</f>
        <v/>
      </c>
      <c r="O399" s="499" t="str">
        <f>五年级BMI等级</f>
        <v/>
      </c>
      <c r="P399" s="500" t="str">
        <f>五年级BMI得分</f>
        <v/>
      </c>
      <c r="Q399" s="515" t="str">
        <f>五年级肺活量得分</f>
        <v/>
      </c>
      <c r="R399" s="512" t="str">
        <f>五年级等级</f>
        <v/>
      </c>
      <c r="S399" s="516" t="str">
        <f>五年级50米跑得分</f>
        <v/>
      </c>
      <c r="T399" s="517" t="str">
        <f>五年级等级</f>
        <v/>
      </c>
      <c r="U399" s="516" t="str">
        <f>五年级坐位体前屈得分</f>
        <v/>
      </c>
      <c r="V399" s="517" t="str">
        <f>五年级等级</f>
        <v/>
      </c>
      <c r="W399" s="516" t="str">
        <f>五年级一分钟跳绳得分</f>
        <v/>
      </c>
      <c r="X399" s="517" t="str">
        <f>五年级等级</f>
        <v/>
      </c>
      <c r="Y399" s="515" t="str">
        <f>五年级仰卧起坐得分</f>
        <v/>
      </c>
      <c r="Z399" s="518" t="str">
        <f>五年级等级</f>
        <v/>
      </c>
      <c r="AA399" s="533" t="str">
        <f>五年级折返跑得分</f>
        <v/>
      </c>
      <c r="AB399" s="515" t="str">
        <f>五年级等级</f>
        <v/>
      </c>
      <c r="AC399" s="533" t="str">
        <f>五年级跳绳附加分</f>
        <v/>
      </c>
      <c r="AD399" s="534" t="str">
        <f>五年级标准分</f>
        <v/>
      </c>
      <c r="AE399" s="534" t="str">
        <f>五年级总分</f>
        <v/>
      </c>
      <c r="AF399" s="517" t="str">
        <f>五年级等级</f>
        <v/>
      </c>
      <c r="AM399" s="452" t="str">
        <f>折返时间</f>
        <v/>
      </c>
    </row>
    <row r="400" spans="1:39">
      <c r="A400" s="476">
        <v>506</v>
      </c>
      <c r="B400" s="477">
        <v>48</v>
      </c>
      <c r="C400" s="478"/>
      <c r="D400" s="471"/>
      <c r="E400" s="472"/>
      <c r="F400" s="473"/>
      <c r="G400" s="480"/>
      <c r="H400" s="475"/>
      <c r="I400" s="501"/>
      <c r="J400" s="502"/>
      <c r="K400" s="495"/>
      <c r="L400" s="503"/>
      <c r="M400" s="504"/>
      <c r="N400" s="505" t="str">
        <f>五年级BMI</f>
        <v/>
      </c>
      <c r="O400" s="499" t="str">
        <f>五年级BMI等级</f>
        <v/>
      </c>
      <c r="P400" s="500" t="str">
        <f>五年级BMI得分</f>
        <v/>
      </c>
      <c r="Q400" s="515" t="str">
        <f>五年级肺活量得分</f>
        <v/>
      </c>
      <c r="R400" s="512" t="str">
        <f>五年级等级</f>
        <v/>
      </c>
      <c r="S400" s="516" t="str">
        <f>五年级50米跑得分</f>
        <v/>
      </c>
      <c r="T400" s="517" t="str">
        <f>五年级等级</f>
        <v/>
      </c>
      <c r="U400" s="516" t="str">
        <f>五年级坐位体前屈得分</f>
        <v/>
      </c>
      <c r="V400" s="517" t="str">
        <f>五年级等级</f>
        <v/>
      </c>
      <c r="W400" s="516" t="str">
        <f>五年级一分钟跳绳得分</f>
        <v/>
      </c>
      <c r="X400" s="517" t="str">
        <f>五年级等级</f>
        <v/>
      </c>
      <c r="Y400" s="515" t="str">
        <f>五年级仰卧起坐得分</f>
        <v/>
      </c>
      <c r="Z400" s="518" t="str">
        <f>五年级等级</f>
        <v/>
      </c>
      <c r="AA400" s="533" t="str">
        <f>五年级折返跑得分</f>
        <v/>
      </c>
      <c r="AB400" s="515" t="str">
        <f>五年级等级</f>
        <v/>
      </c>
      <c r="AC400" s="533" t="str">
        <f>五年级跳绳附加分</f>
        <v/>
      </c>
      <c r="AD400" s="534" t="str">
        <f>五年级标准分</f>
        <v/>
      </c>
      <c r="AE400" s="534" t="str">
        <f>五年级总分</f>
        <v/>
      </c>
      <c r="AF400" s="517" t="str">
        <f>五年级等级</f>
        <v/>
      </c>
      <c r="AM400" s="452" t="str">
        <f>折返时间</f>
        <v/>
      </c>
    </row>
    <row r="401" spans="1:39">
      <c r="A401" s="476">
        <v>506</v>
      </c>
      <c r="B401" s="477">
        <v>49</v>
      </c>
      <c r="C401" s="478"/>
      <c r="D401" s="471"/>
      <c r="E401" s="472"/>
      <c r="F401" s="473"/>
      <c r="G401" s="480"/>
      <c r="H401" s="475"/>
      <c r="I401" s="501"/>
      <c r="J401" s="502"/>
      <c r="K401" s="495"/>
      <c r="L401" s="503"/>
      <c r="M401" s="504"/>
      <c r="N401" s="505" t="str">
        <f>五年级BMI</f>
        <v/>
      </c>
      <c r="O401" s="499" t="str">
        <f>五年级BMI等级</f>
        <v/>
      </c>
      <c r="P401" s="500" t="str">
        <f>五年级BMI得分</f>
        <v/>
      </c>
      <c r="Q401" s="515" t="str">
        <f>五年级肺活量得分</f>
        <v/>
      </c>
      <c r="R401" s="512" t="str">
        <f>五年级等级</f>
        <v/>
      </c>
      <c r="S401" s="516" t="str">
        <f>五年级50米跑得分</f>
        <v/>
      </c>
      <c r="T401" s="517" t="str">
        <f>五年级等级</f>
        <v/>
      </c>
      <c r="U401" s="516" t="str">
        <f>五年级坐位体前屈得分</f>
        <v/>
      </c>
      <c r="V401" s="517" t="str">
        <f>五年级等级</f>
        <v/>
      </c>
      <c r="W401" s="516" t="str">
        <f>五年级一分钟跳绳得分</f>
        <v/>
      </c>
      <c r="X401" s="517" t="str">
        <f>五年级等级</f>
        <v/>
      </c>
      <c r="Y401" s="515" t="str">
        <f>五年级仰卧起坐得分</f>
        <v/>
      </c>
      <c r="Z401" s="518" t="str">
        <f>五年级等级</f>
        <v/>
      </c>
      <c r="AA401" s="533" t="str">
        <f>五年级折返跑得分</f>
        <v/>
      </c>
      <c r="AB401" s="515" t="str">
        <f>五年级等级</f>
        <v/>
      </c>
      <c r="AC401" s="533" t="str">
        <f>五年级跳绳附加分</f>
        <v/>
      </c>
      <c r="AD401" s="534" t="str">
        <f>五年级标准分</f>
        <v/>
      </c>
      <c r="AE401" s="534" t="str">
        <f>五年级总分</f>
        <v/>
      </c>
      <c r="AF401" s="517" t="str">
        <f>五年级等级</f>
        <v/>
      </c>
      <c r="AM401" s="452" t="str">
        <f>折返时间</f>
        <v/>
      </c>
    </row>
    <row r="402" spans="1:39">
      <c r="A402" s="476">
        <v>506</v>
      </c>
      <c r="B402" s="477">
        <v>50</v>
      </c>
      <c r="C402" s="478"/>
      <c r="D402" s="471"/>
      <c r="E402" s="472"/>
      <c r="F402" s="473"/>
      <c r="G402" s="480"/>
      <c r="H402" s="475"/>
      <c r="I402" s="501"/>
      <c r="J402" s="502"/>
      <c r="K402" s="495"/>
      <c r="L402" s="503"/>
      <c r="M402" s="504"/>
      <c r="N402" s="505" t="str">
        <f>五年级BMI</f>
        <v/>
      </c>
      <c r="O402" s="499" t="str">
        <f>五年级BMI等级</f>
        <v/>
      </c>
      <c r="P402" s="500" t="str">
        <f>五年级BMI得分</f>
        <v/>
      </c>
      <c r="Q402" s="515" t="str">
        <f>五年级肺活量得分</f>
        <v/>
      </c>
      <c r="R402" s="512" t="str">
        <f>五年级等级</f>
        <v/>
      </c>
      <c r="S402" s="516" t="str">
        <f>五年级50米跑得分</f>
        <v/>
      </c>
      <c r="T402" s="517" t="str">
        <f>五年级等级</f>
        <v/>
      </c>
      <c r="U402" s="516" t="str">
        <f>五年级坐位体前屈得分</f>
        <v/>
      </c>
      <c r="V402" s="517" t="str">
        <f>五年级等级</f>
        <v/>
      </c>
      <c r="W402" s="516" t="str">
        <f>五年级一分钟跳绳得分</f>
        <v/>
      </c>
      <c r="X402" s="517" t="str">
        <f>五年级等级</f>
        <v/>
      </c>
      <c r="Y402" s="515" t="str">
        <f>五年级仰卧起坐得分</f>
        <v/>
      </c>
      <c r="Z402" s="518" t="str">
        <f>五年级等级</f>
        <v/>
      </c>
      <c r="AA402" s="533" t="str">
        <f>五年级折返跑得分</f>
        <v/>
      </c>
      <c r="AB402" s="515" t="str">
        <f>五年级等级</f>
        <v/>
      </c>
      <c r="AC402" s="533" t="str">
        <f>五年级跳绳附加分</f>
        <v/>
      </c>
      <c r="AD402" s="534" t="str">
        <f>五年级标准分</f>
        <v/>
      </c>
      <c r="AE402" s="534" t="str">
        <f>五年级总分</f>
        <v/>
      </c>
      <c r="AF402" s="517" t="str">
        <f>五年级等级</f>
        <v/>
      </c>
      <c r="AM402" s="452" t="str">
        <f>折返时间</f>
        <v/>
      </c>
    </row>
    <row r="403" spans="1:39">
      <c r="A403" s="476">
        <v>506</v>
      </c>
      <c r="B403" s="477">
        <v>51</v>
      </c>
      <c r="C403" s="478"/>
      <c r="D403" s="471"/>
      <c r="E403" s="472"/>
      <c r="F403" s="473"/>
      <c r="G403" s="480"/>
      <c r="H403" s="475"/>
      <c r="I403" s="501"/>
      <c r="J403" s="502"/>
      <c r="K403" s="495"/>
      <c r="L403" s="503"/>
      <c r="M403" s="504"/>
      <c r="N403" s="505" t="str">
        <f>五年级BMI</f>
        <v/>
      </c>
      <c r="O403" s="499" t="str">
        <f>五年级BMI等级</f>
        <v/>
      </c>
      <c r="P403" s="500" t="str">
        <f>五年级BMI得分</f>
        <v/>
      </c>
      <c r="Q403" s="515" t="str">
        <f>五年级肺活量得分</f>
        <v/>
      </c>
      <c r="R403" s="512" t="str">
        <f>五年级等级</f>
        <v/>
      </c>
      <c r="S403" s="516" t="str">
        <f>五年级50米跑得分</f>
        <v/>
      </c>
      <c r="T403" s="517" t="str">
        <f>五年级等级</f>
        <v/>
      </c>
      <c r="U403" s="516" t="str">
        <f>五年级坐位体前屈得分</f>
        <v/>
      </c>
      <c r="V403" s="517" t="str">
        <f>五年级等级</f>
        <v/>
      </c>
      <c r="W403" s="516" t="str">
        <f>五年级一分钟跳绳得分</f>
        <v/>
      </c>
      <c r="X403" s="517" t="str">
        <f>五年级等级</f>
        <v/>
      </c>
      <c r="Y403" s="515" t="str">
        <f>五年级仰卧起坐得分</f>
        <v/>
      </c>
      <c r="Z403" s="518" t="str">
        <f>五年级等级</f>
        <v/>
      </c>
      <c r="AA403" s="533" t="str">
        <f>五年级折返跑得分</f>
        <v/>
      </c>
      <c r="AB403" s="515" t="str">
        <f>五年级等级</f>
        <v/>
      </c>
      <c r="AC403" s="533" t="str">
        <f>五年级跳绳附加分</f>
        <v/>
      </c>
      <c r="AD403" s="534" t="str">
        <f>五年级标准分</f>
        <v/>
      </c>
      <c r="AE403" s="534" t="str">
        <f>五年级总分</f>
        <v/>
      </c>
      <c r="AF403" s="517" t="str">
        <f>五年级等级</f>
        <v/>
      </c>
      <c r="AM403" s="452" t="str">
        <f>折返时间</f>
        <v/>
      </c>
    </row>
    <row r="404" spans="1:39">
      <c r="A404" s="476">
        <v>506</v>
      </c>
      <c r="B404" s="477">
        <v>52</v>
      </c>
      <c r="C404" s="478"/>
      <c r="D404" s="471"/>
      <c r="E404" s="472"/>
      <c r="F404" s="473"/>
      <c r="G404" s="480"/>
      <c r="H404" s="475"/>
      <c r="I404" s="501"/>
      <c r="J404" s="502"/>
      <c r="K404" s="495"/>
      <c r="L404" s="503"/>
      <c r="M404" s="504"/>
      <c r="N404" s="505" t="str">
        <f>五年级BMI</f>
        <v/>
      </c>
      <c r="O404" s="499" t="str">
        <f>五年级BMI等级</f>
        <v/>
      </c>
      <c r="P404" s="500" t="str">
        <f>五年级BMI得分</f>
        <v/>
      </c>
      <c r="Q404" s="515" t="str">
        <f>五年级肺活量得分</f>
        <v/>
      </c>
      <c r="R404" s="512" t="str">
        <f>五年级等级</f>
        <v/>
      </c>
      <c r="S404" s="516" t="str">
        <f>五年级50米跑得分</f>
        <v/>
      </c>
      <c r="T404" s="517" t="str">
        <f>五年级等级</f>
        <v/>
      </c>
      <c r="U404" s="516" t="str">
        <f>五年级坐位体前屈得分</f>
        <v/>
      </c>
      <c r="V404" s="517" t="str">
        <f>五年级等级</f>
        <v/>
      </c>
      <c r="W404" s="516" t="str">
        <f>五年级一分钟跳绳得分</f>
        <v/>
      </c>
      <c r="X404" s="517" t="str">
        <f>五年级等级</f>
        <v/>
      </c>
      <c r="Y404" s="515" t="str">
        <f>五年级仰卧起坐得分</f>
        <v/>
      </c>
      <c r="Z404" s="518" t="str">
        <f>五年级等级</f>
        <v/>
      </c>
      <c r="AA404" s="533" t="str">
        <f>五年级折返跑得分</f>
        <v/>
      </c>
      <c r="AB404" s="515" t="str">
        <f>五年级等级</f>
        <v/>
      </c>
      <c r="AC404" s="533" t="str">
        <f>五年级跳绳附加分</f>
        <v/>
      </c>
      <c r="AD404" s="534" t="str">
        <f>五年级标准分</f>
        <v/>
      </c>
      <c r="AE404" s="534" t="str">
        <f>五年级总分</f>
        <v/>
      </c>
      <c r="AF404" s="517" t="str">
        <f>五年级等级</f>
        <v/>
      </c>
      <c r="AM404" s="452" t="str">
        <f>折返时间</f>
        <v/>
      </c>
    </row>
    <row r="405" spans="1:39">
      <c r="A405" s="476">
        <v>506</v>
      </c>
      <c r="B405" s="477">
        <v>53</v>
      </c>
      <c r="C405" s="478"/>
      <c r="D405" s="471"/>
      <c r="E405" s="472"/>
      <c r="F405" s="473"/>
      <c r="G405" s="480"/>
      <c r="H405" s="475"/>
      <c r="I405" s="501"/>
      <c r="J405" s="502"/>
      <c r="K405" s="495"/>
      <c r="L405" s="503"/>
      <c r="M405" s="504"/>
      <c r="N405" s="505" t="str">
        <f>五年级BMI</f>
        <v/>
      </c>
      <c r="O405" s="499" t="str">
        <f>五年级BMI等级</f>
        <v/>
      </c>
      <c r="P405" s="500" t="str">
        <f>五年级BMI得分</f>
        <v/>
      </c>
      <c r="Q405" s="515" t="str">
        <f>五年级肺活量得分</f>
        <v/>
      </c>
      <c r="R405" s="512" t="str">
        <f>五年级等级</f>
        <v/>
      </c>
      <c r="S405" s="516" t="str">
        <f>五年级50米跑得分</f>
        <v/>
      </c>
      <c r="T405" s="517" t="str">
        <f>五年级等级</f>
        <v/>
      </c>
      <c r="U405" s="516" t="str">
        <f>五年级坐位体前屈得分</f>
        <v/>
      </c>
      <c r="V405" s="517" t="str">
        <f>五年级等级</f>
        <v/>
      </c>
      <c r="W405" s="516" t="str">
        <f>五年级一分钟跳绳得分</f>
        <v/>
      </c>
      <c r="X405" s="517" t="str">
        <f>五年级等级</f>
        <v/>
      </c>
      <c r="Y405" s="515" t="str">
        <f>五年级仰卧起坐得分</f>
        <v/>
      </c>
      <c r="Z405" s="518" t="str">
        <f>五年级等级</f>
        <v/>
      </c>
      <c r="AA405" s="533" t="str">
        <f>五年级折返跑得分</f>
        <v/>
      </c>
      <c r="AB405" s="515" t="str">
        <f>五年级等级</f>
        <v/>
      </c>
      <c r="AC405" s="533" t="str">
        <f>五年级跳绳附加分</f>
        <v/>
      </c>
      <c r="AD405" s="534" t="str">
        <f>五年级标准分</f>
        <v/>
      </c>
      <c r="AE405" s="534" t="str">
        <f>五年级总分</f>
        <v/>
      </c>
      <c r="AF405" s="517" t="str">
        <f>五年级等级</f>
        <v/>
      </c>
      <c r="AM405" s="452" t="str">
        <f>折返时间</f>
        <v/>
      </c>
    </row>
    <row r="406" spans="1:39">
      <c r="A406" s="476">
        <v>506</v>
      </c>
      <c r="B406" s="477">
        <v>54</v>
      </c>
      <c r="C406" s="478"/>
      <c r="D406" s="471"/>
      <c r="E406" s="472"/>
      <c r="F406" s="473"/>
      <c r="G406" s="480"/>
      <c r="H406" s="475"/>
      <c r="I406" s="501"/>
      <c r="J406" s="502"/>
      <c r="K406" s="495"/>
      <c r="L406" s="503"/>
      <c r="M406" s="504"/>
      <c r="N406" s="505" t="str">
        <f>五年级BMI</f>
        <v/>
      </c>
      <c r="O406" s="499" t="str">
        <f>五年级BMI等级</f>
        <v/>
      </c>
      <c r="P406" s="500" t="str">
        <f>五年级BMI得分</f>
        <v/>
      </c>
      <c r="Q406" s="515" t="str">
        <f>五年级肺活量得分</f>
        <v/>
      </c>
      <c r="R406" s="512" t="str">
        <f>五年级等级</f>
        <v/>
      </c>
      <c r="S406" s="516" t="str">
        <f>五年级50米跑得分</f>
        <v/>
      </c>
      <c r="T406" s="517" t="str">
        <f>五年级等级</f>
        <v/>
      </c>
      <c r="U406" s="516" t="str">
        <f>五年级坐位体前屈得分</f>
        <v/>
      </c>
      <c r="V406" s="517" t="str">
        <f>五年级等级</f>
        <v/>
      </c>
      <c r="W406" s="516" t="str">
        <f>五年级一分钟跳绳得分</f>
        <v/>
      </c>
      <c r="X406" s="517" t="str">
        <f>五年级等级</f>
        <v/>
      </c>
      <c r="Y406" s="515" t="str">
        <f>五年级仰卧起坐得分</f>
        <v/>
      </c>
      <c r="Z406" s="518" t="str">
        <f>五年级等级</f>
        <v/>
      </c>
      <c r="AA406" s="533" t="str">
        <f>五年级折返跑得分</f>
        <v/>
      </c>
      <c r="AB406" s="515" t="str">
        <f>五年级等级</f>
        <v/>
      </c>
      <c r="AC406" s="533" t="str">
        <f>五年级跳绳附加分</f>
        <v/>
      </c>
      <c r="AD406" s="534" t="str">
        <f>五年级标准分</f>
        <v/>
      </c>
      <c r="AE406" s="534" t="str">
        <f>五年级总分</f>
        <v/>
      </c>
      <c r="AF406" s="517" t="str">
        <f>五年级等级</f>
        <v/>
      </c>
      <c r="AM406" s="452" t="str">
        <f>折返时间</f>
        <v/>
      </c>
    </row>
    <row r="407" spans="1:39">
      <c r="A407" s="476">
        <v>506</v>
      </c>
      <c r="B407" s="477">
        <v>55</v>
      </c>
      <c r="C407" s="478"/>
      <c r="D407" s="471"/>
      <c r="E407" s="472"/>
      <c r="F407" s="473"/>
      <c r="G407" s="480"/>
      <c r="H407" s="475"/>
      <c r="I407" s="501"/>
      <c r="J407" s="502"/>
      <c r="K407" s="495"/>
      <c r="L407" s="503"/>
      <c r="M407" s="504"/>
      <c r="N407" s="505" t="str">
        <f>五年级BMI</f>
        <v/>
      </c>
      <c r="O407" s="499" t="str">
        <f>五年级BMI等级</f>
        <v/>
      </c>
      <c r="P407" s="500" t="str">
        <f>五年级BMI得分</f>
        <v/>
      </c>
      <c r="Q407" s="515" t="str">
        <f>五年级肺活量得分</f>
        <v/>
      </c>
      <c r="R407" s="512" t="str">
        <f>五年级等级</f>
        <v/>
      </c>
      <c r="S407" s="516" t="str">
        <f>五年级50米跑得分</f>
        <v/>
      </c>
      <c r="T407" s="517" t="str">
        <f>五年级等级</f>
        <v/>
      </c>
      <c r="U407" s="516" t="str">
        <f>五年级坐位体前屈得分</f>
        <v/>
      </c>
      <c r="V407" s="517" t="str">
        <f>五年级等级</f>
        <v/>
      </c>
      <c r="W407" s="516" t="str">
        <f>五年级一分钟跳绳得分</f>
        <v/>
      </c>
      <c r="X407" s="517" t="str">
        <f>五年级等级</f>
        <v/>
      </c>
      <c r="Y407" s="515" t="str">
        <f>五年级仰卧起坐得分</f>
        <v/>
      </c>
      <c r="Z407" s="518" t="str">
        <f>五年级等级</f>
        <v/>
      </c>
      <c r="AA407" s="533" t="str">
        <f>五年级折返跑得分</f>
        <v/>
      </c>
      <c r="AB407" s="515" t="str">
        <f>五年级等级</f>
        <v/>
      </c>
      <c r="AC407" s="533" t="str">
        <f>五年级跳绳附加分</f>
        <v/>
      </c>
      <c r="AD407" s="534" t="str">
        <f>五年级标准分</f>
        <v/>
      </c>
      <c r="AE407" s="534" t="str">
        <f>五年级总分</f>
        <v/>
      </c>
      <c r="AF407" s="517" t="str">
        <f>五年级等级</f>
        <v/>
      </c>
      <c r="AM407" s="452" t="str">
        <f>折返时间</f>
        <v/>
      </c>
    </row>
    <row r="408" spans="1:39">
      <c r="A408" s="476">
        <v>506</v>
      </c>
      <c r="B408" s="477">
        <v>56</v>
      </c>
      <c r="C408" s="478"/>
      <c r="D408" s="471"/>
      <c r="E408" s="472"/>
      <c r="F408" s="473"/>
      <c r="G408" s="480"/>
      <c r="H408" s="475"/>
      <c r="I408" s="501"/>
      <c r="J408" s="502"/>
      <c r="K408" s="495"/>
      <c r="L408" s="503"/>
      <c r="M408" s="504"/>
      <c r="N408" s="505" t="str">
        <f>五年级BMI</f>
        <v/>
      </c>
      <c r="O408" s="499" t="str">
        <f>五年级BMI等级</f>
        <v/>
      </c>
      <c r="P408" s="500" t="str">
        <f>五年级BMI得分</f>
        <v/>
      </c>
      <c r="Q408" s="515" t="str">
        <f>五年级肺活量得分</f>
        <v/>
      </c>
      <c r="R408" s="512" t="str">
        <f>五年级等级</f>
        <v/>
      </c>
      <c r="S408" s="516" t="str">
        <f>五年级50米跑得分</f>
        <v/>
      </c>
      <c r="T408" s="517" t="str">
        <f>五年级等级</f>
        <v/>
      </c>
      <c r="U408" s="516" t="str">
        <f>五年级坐位体前屈得分</f>
        <v/>
      </c>
      <c r="V408" s="517" t="str">
        <f>五年级等级</f>
        <v/>
      </c>
      <c r="W408" s="516" t="str">
        <f>五年级一分钟跳绳得分</f>
        <v/>
      </c>
      <c r="X408" s="517" t="str">
        <f>五年级等级</f>
        <v/>
      </c>
      <c r="Y408" s="515" t="str">
        <f>五年级仰卧起坐得分</f>
        <v/>
      </c>
      <c r="Z408" s="518" t="str">
        <f>五年级等级</f>
        <v/>
      </c>
      <c r="AA408" s="533" t="str">
        <f>五年级折返跑得分</f>
        <v/>
      </c>
      <c r="AB408" s="515" t="str">
        <f>五年级等级</f>
        <v/>
      </c>
      <c r="AC408" s="533" t="str">
        <f>五年级跳绳附加分</f>
        <v/>
      </c>
      <c r="AD408" s="534" t="str">
        <f>五年级标准分</f>
        <v/>
      </c>
      <c r="AE408" s="534" t="str">
        <f>五年级总分</f>
        <v/>
      </c>
      <c r="AF408" s="517" t="str">
        <f>五年级等级</f>
        <v/>
      </c>
      <c r="AM408" s="452" t="str">
        <f>折返时间</f>
        <v/>
      </c>
    </row>
    <row r="409" spans="1:39">
      <c r="A409" s="476">
        <v>506</v>
      </c>
      <c r="B409" s="477">
        <v>57</v>
      </c>
      <c r="C409" s="478"/>
      <c r="D409" s="471"/>
      <c r="E409" s="478"/>
      <c r="F409" s="473"/>
      <c r="G409" s="480"/>
      <c r="H409" s="475"/>
      <c r="I409" s="501"/>
      <c r="J409" s="502"/>
      <c r="K409" s="502"/>
      <c r="L409" s="503"/>
      <c r="M409" s="504"/>
      <c r="N409" s="505" t="str">
        <f>五年级BMI</f>
        <v/>
      </c>
      <c r="O409" s="499" t="str">
        <f>五年级BMI等级</f>
        <v/>
      </c>
      <c r="P409" s="500" t="str">
        <f>五年级BMI得分</f>
        <v/>
      </c>
      <c r="Q409" s="515" t="str">
        <f>五年级肺活量得分</f>
        <v/>
      </c>
      <c r="R409" s="512" t="str">
        <f>五年级等级</f>
        <v/>
      </c>
      <c r="S409" s="516" t="str">
        <f>五年级50米跑得分</f>
        <v/>
      </c>
      <c r="T409" s="517" t="str">
        <f>五年级等级</f>
        <v/>
      </c>
      <c r="U409" s="516" t="str">
        <f>五年级坐位体前屈得分</f>
        <v/>
      </c>
      <c r="V409" s="517" t="str">
        <f>五年级等级</f>
        <v/>
      </c>
      <c r="W409" s="516" t="str">
        <f>五年级一分钟跳绳得分</f>
        <v/>
      </c>
      <c r="X409" s="517" t="str">
        <f>五年级等级</f>
        <v/>
      </c>
      <c r="Y409" s="515" t="str">
        <f>五年级仰卧起坐得分</f>
        <v/>
      </c>
      <c r="Z409" s="518" t="str">
        <f>五年级等级</f>
        <v/>
      </c>
      <c r="AA409" s="533" t="str">
        <f>五年级折返跑得分</f>
        <v/>
      </c>
      <c r="AB409" s="515" t="str">
        <f>五年级等级</f>
        <v/>
      </c>
      <c r="AC409" s="533" t="str">
        <f>五年级跳绳附加分</f>
        <v/>
      </c>
      <c r="AD409" s="534" t="str">
        <f>五年级标准分</f>
        <v/>
      </c>
      <c r="AE409" s="534" t="str">
        <f>五年级总分</f>
        <v/>
      </c>
      <c r="AF409" s="517" t="str">
        <f>五年级等级</f>
        <v/>
      </c>
      <c r="AM409" s="452" t="str">
        <f>折返时间</f>
        <v/>
      </c>
    </row>
    <row r="410" spans="1:39">
      <c r="A410" s="476">
        <v>506</v>
      </c>
      <c r="B410" s="477">
        <v>58</v>
      </c>
      <c r="C410" s="478"/>
      <c r="D410" s="471"/>
      <c r="E410" s="478"/>
      <c r="F410" s="473"/>
      <c r="G410" s="480"/>
      <c r="H410" s="475"/>
      <c r="I410" s="501"/>
      <c r="J410" s="502"/>
      <c r="K410" s="502"/>
      <c r="L410" s="503"/>
      <c r="M410" s="504"/>
      <c r="N410" s="505" t="str">
        <f>五年级BMI</f>
        <v/>
      </c>
      <c r="O410" s="499" t="str">
        <f>五年级BMI等级</f>
        <v/>
      </c>
      <c r="P410" s="500" t="str">
        <f>五年级BMI得分</f>
        <v/>
      </c>
      <c r="Q410" s="515" t="str">
        <f>五年级肺活量得分</f>
        <v/>
      </c>
      <c r="R410" s="512" t="str">
        <f>五年级等级</f>
        <v/>
      </c>
      <c r="S410" s="516" t="str">
        <f>五年级50米跑得分</f>
        <v/>
      </c>
      <c r="T410" s="517" t="str">
        <f>五年级等级</f>
        <v/>
      </c>
      <c r="U410" s="516" t="str">
        <f>五年级坐位体前屈得分</f>
        <v/>
      </c>
      <c r="V410" s="517" t="str">
        <f>五年级等级</f>
        <v/>
      </c>
      <c r="W410" s="516" t="str">
        <f>五年级一分钟跳绳得分</f>
        <v/>
      </c>
      <c r="X410" s="517" t="str">
        <f>五年级等级</f>
        <v/>
      </c>
      <c r="Y410" s="515" t="str">
        <f>五年级仰卧起坐得分</f>
        <v/>
      </c>
      <c r="Z410" s="518" t="str">
        <f>五年级等级</f>
        <v/>
      </c>
      <c r="AA410" s="533" t="str">
        <f>五年级折返跑得分</f>
        <v/>
      </c>
      <c r="AB410" s="515" t="str">
        <f>五年级等级</f>
        <v/>
      </c>
      <c r="AC410" s="533" t="str">
        <f>五年级跳绳附加分</f>
        <v/>
      </c>
      <c r="AD410" s="534" t="str">
        <f>五年级标准分</f>
        <v/>
      </c>
      <c r="AE410" s="534" t="str">
        <f>五年级总分</f>
        <v/>
      </c>
      <c r="AF410" s="517" t="str">
        <f>五年级等级</f>
        <v/>
      </c>
      <c r="AM410" s="452" t="str">
        <f>折返时间</f>
        <v/>
      </c>
    </row>
    <row r="411" spans="1:39">
      <c r="A411" s="476">
        <v>506</v>
      </c>
      <c r="B411" s="477">
        <v>59</v>
      </c>
      <c r="C411" s="478"/>
      <c r="D411" s="471"/>
      <c r="E411" s="478"/>
      <c r="F411" s="473"/>
      <c r="G411" s="480"/>
      <c r="H411" s="475"/>
      <c r="I411" s="501"/>
      <c r="J411" s="502"/>
      <c r="K411" s="502"/>
      <c r="L411" s="503"/>
      <c r="M411" s="504"/>
      <c r="N411" s="505" t="str">
        <f>五年级BMI</f>
        <v/>
      </c>
      <c r="O411" s="499" t="str">
        <f>五年级BMI等级</f>
        <v/>
      </c>
      <c r="P411" s="500" t="str">
        <f>五年级BMI得分</f>
        <v/>
      </c>
      <c r="Q411" s="515" t="str">
        <f>五年级肺活量得分</f>
        <v/>
      </c>
      <c r="R411" s="512" t="str">
        <f>五年级等级</f>
        <v/>
      </c>
      <c r="S411" s="516" t="str">
        <f>五年级50米跑得分</f>
        <v/>
      </c>
      <c r="T411" s="517" t="str">
        <f>五年级等级</f>
        <v/>
      </c>
      <c r="U411" s="516" t="str">
        <f>五年级坐位体前屈得分</f>
        <v/>
      </c>
      <c r="V411" s="517" t="str">
        <f>五年级等级</f>
        <v/>
      </c>
      <c r="W411" s="516" t="str">
        <f>五年级一分钟跳绳得分</f>
        <v/>
      </c>
      <c r="X411" s="517" t="str">
        <f>五年级等级</f>
        <v/>
      </c>
      <c r="Y411" s="515" t="str">
        <f>五年级仰卧起坐得分</f>
        <v/>
      </c>
      <c r="Z411" s="518" t="str">
        <f>五年级等级</f>
        <v/>
      </c>
      <c r="AA411" s="533" t="str">
        <f>五年级折返跑得分</f>
        <v/>
      </c>
      <c r="AB411" s="515" t="str">
        <f>五年级等级</f>
        <v/>
      </c>
      <c r="AC411" s="533" t="str">
        <f>五年级跳绳附加分</f>
        <v/>
      </c>
      <c r="AD411" s="534" t="str">
        <f>五年级标准分</f>
        <v/>
      </c>
      <c r="AE411" s="534" t="str">
        <f>五年级总分</f>
        <v/>
      </c>
      <c r="AF411" s="517" t="str">
        <f>五年级等级</f>
        <v/>
      </c>
      <c r="AM411" s="452" t="str">
        <f>折返时间</f>
        <v/>
      </c>
    </row>
    <row r="412" spans="1:39">
      <c r="A412" s="476">
        <v>506</v>
      </c>
      <c r="B412" s="477">
        <v>60</v>
      </c>
      <c r="C412" s="478"/>
      <c r="D412" s="471"/>
      <c r="E412" s="478"/>
      <c r="F412" s="473"/>
      <c r="G412" s="474"/>
      <c r="H412" s="475"/>
      <c r="I412" s="501"/>
      <c r="J412" s="502"/>
      <c r="K412" s="502"/>
      <c r="L412" s="503"/>
      <c r="M412" s="504"/>
      <c r="N412" s="505" t="str">
        <f>五年级BMI</f>
        <v/>
      </c>
      <c r="O412" s="499" t="str">
        <f>五年级BMI等级</f>
        <v/>
      </c>
      <c r="P412" s="500" t="str">
        <f>五年级BMI得分</f>
        <v/>
      </c>
      <c r="Q412" s="515" t="str">
        <f>五年级肺活量得分</f>
        <v/>
      </c>
      <c r="R412" s="512" t="str">
        <f>五年级等级</f>
        <v/>
      </c>
      <c r="S412" s="516" t="str">
        <f>五年级50米跑得分</f>
        <v/>
      </c>
      <c r="T412" s="517" t="str">
        <f>五年级等级</f>
        <v/>
      </c>
      <c r="U412" s="516" t="str">
        <f>五年级坐位体前屈得分</f>
        <v/>
      </c>
      <c r="V412" s="517" t="str">
        <f>五年级等级</f>
        <v/>
      </c>
      <c r="W412" s="516" t="str">
        <f>五年级一分钟跳绳得分</f>
        <v/>
      </c>
      <c r="X412" s="517" t="str">
        <f>五年级等级</f>
        <v/>
      </c>
      <c r="Y412" s="515" t="str">
        <f>五年级仰卧起坐得分</f>
        <v/>
      </c>
      <c r="Z412" s="518" t="str">
        <f>五年级等级</f>
        <v/>
      </c>
      <c r="AA412" s="533" t="str">
        <f>五年级折返跑得分</f>
        <v/>
      </c>
      <c r="AB412" s="515" t="str">
        <f>五年级等级</f>
        <v/>
      </c>
      <c r="AC412" s="533" t="str">
        <f>五年级跳绳附加分</f>
        <v/>
      </c>
      <c r="AD412" s="534" t="str">
        <f>五年级标准分</f>
        <v/>
      </c>
      <c r="AE412" s="534" t="str">
        <f>五年级总分</f>
        <v/>
      </c>
      <c r="AF412" s="517" t="str">
        <f>五年级等级</f>
        <v/>
      </c>
      <c r="AM412" s="452" t="str">
        <f>折返时间</f>
        <v/>
      </c>
    </row>
    <row r="413" spans="1:39">
      <c r="A413" s="476">
        <v>506</v>
      </c>
      <c r="B413" s="477">
        <v>61</v>
      </c>
      <c r="C413" s="478"/>
      <c r="D413" s="471"/>
      <c r="E413" s="478"/>
      <c r="F413" s="473"/>
      <c r="G413" s="474"/>
      <c r="H413" s="475"/>
      <c r="I413" s="501"/>
      <c r="J413" s="502"/>
      <c r="K413" s="502"/>
      <c r="L413" s="503"/>
      <c r="M413" s="504"/>
      <c r="N413" s="505" t="str">
        <f>五年级BMI</f>
        <v/>
      </c>
      <c r="O413" s="499" t="str">
        <f>五年级BMI等级</f>
        <v/>
      </c>
      <c r="P413" s="500" t="str">
        <f>五年级BMI得分</f>
        <v/>
      </c>
      <c r="Q413" s="515" t="str">
        <f>五年级肺活量得分</f>
        <v/>
      </c>
      <c r="R413" s="512" t="str">
        <f>五年级等级</f>
        <v/>
      </c>
      <c r="S413" s="516" t="str">
        <f>五年级50米跑得分</f>
        <v/>
      </c>
      <c r="T413" s="517" t="str">
        <f>五年级等级</f>
        <v/>
      </c>
      <c r="U413" s="516" t="str">
        <f>五年级坐位体前屈得分</f>
        <v/>
      </c>
      <c r="V413" s="517" t="str">
        <f>五年级等级</f>
        <v/>
      </c>
      <c r="W413" s="516" t="str">
        <f>五年级一分钟跳绳得分</f>
        <v/>
      </c>
      <c r="X413" s="517" t="str">
        <f>五年级等级</f>
        <v/>
      </c>
      <c r="Y413" s="515" t="str">
        <f>五年级仰卧起坐得分</f>
        <v/>
      </c>
      <c r="Z413" s="518" t="str">
        <f>五年级等级</f>
        <v/>
      </c>
      <c r="AA413" s="533" t="str">
        <f>五年级折返跑得分</f>
        <v/>
      </c>
      <c r="AB413" s="515" t="str">
        <f>五年级等级</f>
        <v/>
      </c>
      <c r="AC413" s="533" t="str">
        <f>五年级跳绳附加分</f>
        <v/>
      </c>
      <c r="AD413" s="534" t="str">
        <f>五年级标准分</f>
        <v/>
      </c>
      <c r="AE413" s="534" t="str">
        <f>五年级总分</f>
        <v/>
      </c>
      <c r="AF413" s="517" t="str">
        <f>五年级等级</f>
        <v/>
      </c>
      <c r="AM413" s="452" t="str">
        <f>折返时间</f>
        <v/>
      </c>
    </row>
    <row r="414" spans="1:39">
      <c r="A414" s="476">
        <v>506</v>
      </c>
      <c r="B414" s="477">
        <v>62</v>
      </c>
      <c r="C414" s="478"/>
      <c r="D414" s="471"/>
      <c r="E414" s="478"/>
      <c r="F414" s="473"/>
      <c r="G414" s="480"/>
      <c r="H414" s="475"/>
      <c r="I414" s="501"/>
      <c r="J414" s="502"/>
      <c r="K414" s="502"/>
      <c r="L414" s="503"/>
      <c r="M414" s="504"/>
      <c r="N414" s="505" t="str">
        <f>五年级BMI</f>
        <v/>
      </c>
      <c r="O414" s="499" t="str">
        <f>五年级BMI等级</f>
        <v/>
      </c>
      <c r="P414" s="500" t="str">
        <f>五年级BMI得分</f>
        <v/>
      </c>
      <c r="Q414" s="515" t="str">
        <f>五年级肺活量得分</f>
        <v/>
      </c>
      <c r="R414" s="512" t="str">
        <f>五年级等级</f>
        <v/>
      </c>
      <c r="S414" s="516" t="str">
        <f>五年级50米跑得分</f>
        <v/>
      </c>
      <c r="T414" s="517" t="str">
        <f>五年级等级</f>
        <v/>
      </c>
      <c r="U414" s="516" t="str">
        <f>五年级坐位体前屈得分</f>
        <v/>
      </c>
      <c r="V414" s="517" t="str">
        <f>五年级等级</f>
        <v/>
      </c>
      <c r="W414" s="516" t="str">
        <f>五年级一分钟跳绳得分</f>
        <v/>
      </c>
      <c r="X414" s="517" t="str">
        <f>五年级等级</f>
        <v/>
      </c>
      <c r="Y414" s="515" t="str">
        <f>五年级仰卧起坐得分</f>
        <v/>
      </c>
      <c r="Z414" s="518" t="str">
        <f>五年级等级</f>
        <v/>
      </c>
      <c r="AA414" s="533" t="str">
        <f>五年级折返跑得分</f>
        <v/>
      </c>
      <c r="AB414" s="515" t="str">
        <f>五年级等级</f>
        <v/>
      </c>
      <c r="AC414" s="533" t="str">
        <f>五年级跳绳附加分</f>
        <v/>
      </c>
      <c r="AD414" s="534" t="str">
        <f>五年级标准分</f>
        <v/>
      </c>
      <c r="AE414" s="534" t="str">
        <f>五年级总分</f>
        <v/>
      </c>
      <c r="AF414" s="517" t="str">
        <f>五年级等级</f>
        <v/>
      </c>
      <c r="AM414" s="452" t="str">
        <f>折返时间</f>
        <v/>
      </c>
    </row>
    <row r="415" spans="1:39">
      <c r="A415" s="476">
        <v>506</v>
      </c>
      <c r="B415" s="477">
        <v>63</v>
      </c>
      <c r="C415" s="478"/>
      <c r="D415" s="471"/>
      <c r="E415" s="478"/>
      <c r="F415" s="481"/>
      <c r="G415" s="480"/>
      <c r="H415" s="475"/>
      <c r="I415" s="501"/>
      <c r="J415" s="502"/>
      <c r="K415" s="502"/>
      <c r="L415" s="503"/>
      <c r="M415" s="504"/>
      <c r="N415" s="505" t="str">
        <f>五年级BMI</f>
        <v/>
      </c>
      <c r="O415" s="499" t="str">
        <f>五年级BMI等级</f>
        <v/>
      </c>
      <c r="P415" s="500" t="str">
        <f>五年级BMI得分</f>
        <v/>
      </c>
      <c r="Q415" s="515" t="str">
        <f>五年级肺活量得分</f>
        <v/>
      </c>
      <c r="R415" s="512" t="str">
        <f>五年级等级</f>
        <v/>
      </c>
      <c r="S415" s="516" t="str">
        <f>五年级50米跑得分</f>
        <v/>
      </c>
      <c r="T415" s="517" t="str">
        <f>五年级等级</f>
        <v/>
      </c>
      <c r="U415" s="516" t="str">
        <f>五年级坐位体前屈得分</f>
        <v/>
      </c>
      <c r="V415" s="517" t="str">
        <f>五年级等级</f>
        <v/>
      </c>
      <c r="W415" s="516" t="str">
        <f>五年级一分钟跳绳得分</f>
        <v/>
      </c>
      <c r="X415" s="517" t="str">
        <f>五年级等级</f>
        <v/>
      </c>
      <c r="Y415" s="515" t="str">
        <f>五年级仰卧起坐得分</f>
        <v/>
      </c>
      <c r="Z415" s="518" t="str">
        <f>五年级等级</f>
        <v/>
      </c>
      <c r="AA415" s="533" t="str">
        <f>五年级折返跑得分</f>
        <v/>
      </c>
      <c r="AB415" s="515" t="str">
        <f>五年级等级</f>
        <v/>
      </c>
      <c r="AC415" s="533" t="str">
        <f>五年级跳绳附加分</f>
        <v/>
      </c>
      <c r="AD415" s="534" t="str">
        <f>五年级标准分</f>
        <v/>
      </c>
      <c r="AE415" s="534" t="str">
        <f>五年级总分</f>
        <v/>
      </c>
      <c r="AF415" s="517" t="str">
        <f>五年级等级</f>
        <v/>
      </c>
      <c r="AM415" s="452" t="str">
        <f>折返时间</f>
        <v/>
      </c>
    </row>
    <row r="416" spans="1:39">
      <c r="A416" s="476">
        <v>506</v>
      </c>
      <c r="B416" s="477">
        <v>64</v>
      </c>
      <c r="C416" s="478"/>
      <c r="D416" s="471"/>
      <c r="E416" s="478"/>
      <c r="F416" s="481"/>
      <c r="G416" s="480"/>
      <c r="H416" s="475"/>
      <c r="I416" s="501"/>
      <c r="J416" s="502"/>
      <c r="K416" s="502"/>
      <c r="L416" s="503"/>
      <c r="M416" s="504"/>
      <c r="N416" s="505" t="str">
        <f>五年级BMI</f>
        <v/>
      </c>
      <c r="O416" s="499" t="str">
        <f>五年级BMI等级</f>
        <v/>
      </c>
      <c r="P416" s="500" t="str">
        <f>五年级BMI得分</f>
        <v/>
      </c>
      <c r="Q416" s="515" t="str">
        <f>五年级肺活量得分</f>
        <v/>
      </c>
      <c r="R416" s="512" t="str">
        <f>五年级等级</f>
        <v/>
      </c>
      <c r="S416" s="516" t="str">
        <f>五年级50米跑得分</f>
        <v/>
      </c>
      <c r="T416" s="517" t="str">
        <f>五年级等级</f>
        <v/>
      </c>
      <c r="U416" s="516" t="str">
        <f>五年级坐位体前屈得分</f>
        <v/>
      </c>
      <c r="V416" s="517" t="str">
        <f>五年级等级</f>
        <v/>
      </c>
      <c r="W416" s="516" t="str">
        <f>五年级一分钟跳绳得分</f>
        <v/>
      </c>
      <c r="X416" s="517" t="str">
        <f>五年级等级</f>
        <v/>
      </c>
      <c r="Y416" s="515" t="str">
        <f>五年级仰卧起坐得分</f>
        <v/>
      </c>
      <c r="Z416" s="518" t="str">
        <f>五年级等级</f>
        <v/>
      </c>
      <c r="AA416" s="533" t="str">
        <f>五年级折返跑得分</f>
        <v/>
      </c>
      <c r="AB416" s="515" t="str">
        <f>五年级等级</f>
        <v/>
      </c>
      <c r="AC416" s="533" t="str">
        <f>五年级跳绳附加分</f>
        <v/>
      </c>
      <c r="AD416" s="534" t="str">
        <f>五年级标准分</f>
        <v/>
      </c>
      <c r="AE416" s="534" t="str">
        <f>五年级总分</f>
        <v/>
      </c>
      <c r="AF416" s="517" t="str">
        <f>五年级等级</f>
        <v/>
      </c>
      <c r="AM416" s="452" t="str">
        <f>折返时间</f>
        <v/>
      </c>
    </row>
    <row r="417" spans="1:39">
      <c r="A417" s="476">
        <v>506</v>
      </c>
      <c r="B417" s="477">
        <v>65</v>
      </c>
      <c r="C417" s="478"/>
      <c r="D417" s="471"/>
      <c r="E417" s="478"/>
      <c r="F417" s="481"/>
      <c r="G417" s="480"/>
      <c r="H417" s="475"/>
      <c r="I417" s="501"/>
      <c r="J417" s="502"/>
      <c r="K417" s="502"/>
      <c r="L417" s="503"/>
      <c r="M417" s="504"/>
      <c r="N417" s="505" t="str">
        <f>五年级BMI</f>
        <v/>
      </c>
      <c r="O417" s="499" t="str">
        <f>五年级BMI等级</f>
        <v/>
      </c>
      <c r="P417" s="500" t="str">
        <f>五年级BMI得分</f>
        <v/>
      </c>
      <c r="Q417" s="515" t="str">
        <f>五年级肺活量得分</f>
        <v/>
      </c>
      <c r="R417" s="512" t="str">
        <f>五年级等级</f>
        <v/>
      </c>
      <c r="S417" s="516" t="str">
        <f>五年级50米跑得分</f>
        <v/>
      </c>
      <c r="T417" s="517" t="str">
        <f>五年级等级</f>
        <v/>
      </c>
      <c r="U417" s="516" t="str">
        <f>五年级坐位体前屈得分</f>
        <v/>
      </c>
      <c r="V417" s="517" t="str">
        <f>五年级等级</f>
        <v/>
      </c>
      <c r="W417" s="516" t="str">
        <f>五年级一分钟跳绳得分</f>
        <v/>
      </c>
      <c r="X417" s="517" t="str">
        <f>五年级等级</f>
        <v/>
      </c>
      <c r="Y417" s="515" t="str">
        <f>五年级仰卧起坐得分</f>
        <v/>
      </c>
      <c r="Z417" s="518" t="str">
        <f>五年级等级</f>
        <v/>
      </c>
      <c r="AA417" s="533" t="str">
        <f>五年级折返跑得分</f>
        <v/>
      </c>
      <c r="AB417" s="515" t="str">
        <f>五年级等级</f>
        <v/>
      </c>
      <c r="AC417" s="533" t="str">
        <f>五年级跳绳附加分</f>
        <v/>
      </c>
      <c r="AD417" s="534" t="str">
        <f>五年级标准分</f>
        <v/>
      </c>
      <c r="AE417" s="534" t="str">
        <f>五年级总分</f>
        <v/>
      </c>
      <c r="AF417" s="517" t="str">
        <f>五年级等级</f>
        <v/>
      </c>
      <c r="AM417" s="452" t="str">
        <f>折返时间</f>
        <v/>
      </c>
    </row>
    <row r="418" spans="1:39">
      <c r="A418" s="476">
        <v>506</v>
      </c>
      <c r="B418" s="477">
        <v>66</v>
      </c>
      <c r="C418" s="478"/>
      <c r="D418" s="471"/>
      <c r="E418" s="478"/>
      <c r="F418" s="481"/>
      <c r="G418" s="480"/>
      <c r="H418" s="475"/>
      <c r="I418" s="501"/>
      <c r="J418" s="502"/>
      <c r="K418" s="502"/>
      <c r="L418" s="503"/>
      <c r="M418" s="504"/>
      <c r="N418" s="505" t="str">
        <f>五年级BMI</f>
        <v/>
      </c>
      <c r="O418" s="499" t="str">
        <f>五年级BMI等级</f>
        <v/>
      </c>
      <c r="P418" s="500" t="str">
        <f>五年级BMI得分</f>
        <v/>
      </c>
      <c r="Q418" s="515" t="str">
        <f>五年级肺活量得分</f>
        <v/>
      </c>
      <c r="R418" s="512" t="str">
        <f>五年级等级</f>
        <v/>
      </c>
      <c r="S418" s="516" t="str">
        <f>五年级50米跑得分</f>
        <v/>
      </c>
      <c r="T418" s="517" t="str">
        <f>五年级等级</f>
        <v/>
      </c>
      <c r="U418" s="516" t="str">
        <f>五年级坐位体前屈得分</f>
        <v/>
      </c>
      <c r="V418" s="517" t="str">
        <f>五年级等级</f>
        <v/>
      </c>
      <c r="W418" s="516" t="str">
        <f>五年级一分钟跳绳得分</f>
        <v/>
      </c>
      <c r="X418" s="517" t="str">
        <f>五年级等级</f>
        <v/>
      </c>
      <c r="Y418" s="515" t="str">
        <f>五年级仰卧起坐得分</f>
        <v/>
      </c>
      <c r="Z418" s="518" t="str">
        <f>五年级等级</f>
        <v/>
      </c>
      <c r="AA418" s="533" t="str">
        <f>五年级折返跑得分</f>
        <v/>
      </c>
      <c r="AB418" s="515" t="str">
        <f>五年级等级</f>
        <v/>
      </c>
      <c r="AC418" s="533" t="str">
        <f>五年级跳绳附加分</f>
        <v/>
      </c>
      <c r="AD418" s="534" t="str">
        <f>五年级标准分</f>
        <v/>
      </c>
      <c r="AE418" s="534" t="str">
        <f>五年级总分</f>
        <v/>
      </c>
      <c r="AF418" s="517" t="str">
        <f>五年级等级</f>
        <v/>
      </c>
      <c r="AM418" s="452" t="str">
        <f>折返时间</f>
        <v/>
      </c>
    </row>
    <row r="419" spans="1:39">
      <c r="A419" s="476">
        <v>506</v>
      </c>
      <c r="B419" s="477">
        <v>67</v>
      </c>
      <c r="C419" s="478"/>
      <c r="D419" s="471"/>
      <c r="E419" s="478"/>
      <c r="F419" s="481"/>
      <c r="G419" s="480"/>
      <c r="H419" s="475"/>
      <c r="I419" s="501"/>
      <c r="J419" s="502"/>
      <c r="K419" s="502"/>
      <c r="L419" s="503"/>
      <c r="M419" s="504"/>
      <c r="N419" s="505" t="str">
        <f>五年级BMI</f>
        <v/>
      </c>
      <c r="O419" s="499" t="str">
        <f>五年级BMI等级</f>
        <v/>
      </c>
      <c r="P419" s="500" t="str">
        <f>五年级BMI得分</f>
        <v/>
      </c>
      <c r="Q419" s="515" t="str">
        <f>五年级肺活量得分</f>
        <v/>
      </c>
      <c r="R419" s="512" t="str">
        <f>五年级等级</f>
        <v/>
      </c>
      <c r="S419" s="516" t="str">
        <f>五年级50米跑得分</f>
        <v/>
      </c>
      <c r="T419" s="517" t="str">
        <f>五年级等级</f>
        <v/>
      </c>
      <c r="U419" s="516" t="str">
        <f>五年级坐位体前屈得分</f>
        <v/>
      </c>
      <c r="V419" s="517" t="str">
        <f>五年级等级</f>
        <v/>
      </c>
      <c r="W419" s="516" t="str">
        <f>五年级一分钟跳绳得分</f>
        <v/>
      </c>
      <c r="X419" s="517" t="str">
        <f>五年级等级</f>
        <v/>
      </c>
      <c r="Y419" s="515" t="str">
        <f>五年级仰卧起坐得分</f>
        <v/>
      </c>
      <c r="Z419" s="518" t="str">
        <f>五年级等级</f>
        <v/>
      </c>
      <c r="AA419" s="533" t="str">
        <f>五年级折返跑得分</f>
        <v/>
      </c>
      <c r="AB419" s="515" t="str">
        <f>五年级等级</f>
        <v/>
      </c>
      <c r="AC419" s="533" t="str">
        <f>五年级跳绳附加分</f>
        <v/>
      </c>
      <c r="AD419" s="534" t="str">
        <f>五年级标准分</f>
        <v/>
      </c>
      <c r="AE419" s="534" t="str">
        <f>五年级总分</f>
        <v/>
      </c>
      <c r="AF419" s="517" t="str">
        <f>五年级等级</f>
        <v/>
      </c>
      <c r="AM419" s="452" t="str">
        <f>折返时间</f>
        <v/>
      </c>
    </row>
    <row r="420" spans="1:39">
      <c r="A420" s="476">
        <v>506</v>
      </c>
      <c r="B420" s="477">
        <v>68</v>
      </c>
      <c r="C420" s="478"/>
      <c r="D420" s="471"/>
      <c r="E420" s="478"/>
      <c r="F420" s="481"/>
      <c r="G420" s="480"/>
      <c r="H420" s="475"/>
      <c r="I420" s="501"/>
      <c r="J420" s="502"/>
      <c r="K420" s="502"/>
      <c r="L420" s="503"/>
      <c r="M420" s="504"/>
      <c r="N420" s="505" t="str">
        <f>五年级BMI</f>
        <v/>
      </c>
      <c r="O420" s="499" t="str">
        <f>五年级BMI等级</f>
        <v/>
      </c>
      <c r="P420" s="500" t="str">
        <f>五年级BMI得分</f>
        <v/>
      </c>
      <c r="Q420" s="515" t="str">
        <f>五年级肺活量得分</f>
        <v/>
      </c>
      <c r="R420" s="512" t="str">
        <f>五年级等级</f>
        <v/>
      </c>
      <c r="S420" s="516" t="str">
        <f>五年级50米跑得分</f>
        <v/>
      </c>
      <c r="T420" s="517" t="str">
        <f>五年级等级</f>
        <v/>
      </c>
      <c r="U420" s="516" t="str">
        <f>五年级坐位体前屈得分</f>
        <v/>
      </c>
      <c r="V420" s="517" t="str">
        <f>五年级等级</f>
        <v/>
      </c>
      <c r="W420" s="516" t="str">
        <f>五年级一分钟跳绳得分</f>
        <v/>
      </c>
      <c r="X420" s="517" t="str">
        <f>五年级等级</f>
        <v/>
      </c>
      <c r="Y420" s="515" t="str">
        <f>五年级仰卧起坐得分</f>
        <v/>
      </c>
      <c r="Z420" s="518" t="str">
        <f>五年级等级</f>
        <v/>
      </c>
      <c r="AA420" s="533" t="str">
        <f>五年级折返跑得分</f>
        <v/>
      </c>
      <c r="AB420" s="515" t="str">
        <f>五年级等级</f>
        <v/>
      </c>
      <c r="AC420" s="533" t="str">
        <f>五年级跳绳附加分</f>
        <v/>
      </c>
      <c r="AD420" s="534" t="str">
        <f>五年级标准分</f>
        <v/>
      </c>
      <c r="AE420" s="534" t="str">
        <f>五年级总分</f>
        <v/>
      </c>
      <c r="AF420" s="517" t="str">
        <f>五年级等级</f>
        <v/>
      </c>
      <c r="AM420" s="452" t="str">
        <f>折返时间</f>
        <v/>
      </c>
    </row>
    <row r="421" spans="1:39">
      <c r="A421" s="476">
        <v>506</v>
      </c>
      <c r="B421" s="477">
        <v>69</v>
      </c>
      <c r="C421" s="478"/>
      <c r="D421" s="471"/>
      <c r="E421" s="478"/>
      <c r="F421" s="481"/>
      <c r="G421" s="480"/>
      <c r="H421" s="475"/>
      <c r="I421" s="501"/>
      <c r="J421" s="502"/>
      <c r="K421" s="502"/>
      <c r="L421" s="503"/>
      <c r="M421" s="504"/>
      <c r="N421" s="505" t="str">
        <f>五年级BMI</f>
        <v/>
      </c>
      <c r="O421" s="499" t="str">
        <f>五年级BMI等级</f>
        <v/>
      </c>
      <c r="P421" s="500" t="str">
        <f>五年级BMI得分</f>
        <v/>
      </c>
      <c r="Q421" s="515" t="str">
        <f>五年级肺活量得分</f>
        <v/>
      </c>
      <c r="R421" s="512" t="str">
        <f>五年级等级</f>
        <v/>
      </c>
      <c r="S421" s="516" t="str">
        <f>五年级50米跑得分</f>
        <v/>
      </c>
      <c r="T421" s="517" t="str">
        <f>五年级等级</f>
        <v/>
      </c>
      <c r="U421" s="516" t="str">
        <f>五年级坐位体前屈得分</f>
        <v/>
      </c>
      <c r="V421" s="517" t="str">
        <f>五年级等级</f>
        <v/>
      </c>
      <c r="W421" s="516" t="str">
        <f>五年级一分钟跳绳得分</f>
        <v/>
      </c>
      <c r="X421" s="517" t="str">
        <f>五年级等级</f>
        <v/>
      </c>
      <c r="Y421" s="515" t="str">
        <f>五年级仰卧起坐得分</f>
        <v/>
      </c>
      <c r="Z421" s="518" t="str">
        <f>五年级等级</f>
        <v/>
      </c>
      <c r="AA421" s="533" t="str">
        <f>五年级折返跑得分</f>
        <v/>
      </c>
      <c r="AB421" s="515" t="str">
        <f>五年级等级</f>
        <v/>
      </c>
      <c r="AC421" s="533" t="str">
        <f>五年级跳绳附加分</f>
        <v/>
      </c>
      <c r="AD421" s="534" t="str">
        <f>五年级标准分</f>
        <v/>
      </c>
      <c r="AE421" s="534" t="str">
        <f>五年级总分</f>
        <v/>
      </c>
      <c r="AF421" s="517" t="str">
        <f>五年级等级</f>
        <v/>
      </c>
      <c r="AM421" s="452" t="str">
        <f>折返时间</f>
        <v/>
      </c>
    </row>
    <row r="422" ht="15.75" spans="1:39">
      <c r="A422" s="535">
        <v>506</v>
      </c>
      <c r="B422" s="536">
        <v>70</v>
      </c>
      <c r="C422" s="537"/>
      <c r="D422" s="538"/>
      <c r="E422" s="537"/>
      <c r="F422" s="540"/>
      <c r="G422" s="570"/>
      <c r="H422" s="542"/>
      <c r="I422" s="543"/>
      <c r="J422" s="544"/>
      <c r="K422" s="544"/>
      <c r="L422" s="546"/>
      <c r="M422" s="547"/>
      <c r="N422" s="548" t="str">
        <f>五年级BMI</f>
        <v/>
      </c>
      <c r="O422" s="549" t="str">
        <f>五年级BMI等级</f>
        <v/>
      </c>
      <c r="P422" s="550" t="str">
        <f>五年级BMI得分</f>
        <v/>
      </c>
      <c r="Q422" s="556" t="str">
        <f>五年级肺活量得分</f>
        <v/>
      </c>
      <c r="R422" s="557" t="str">
        <f>五年级等级</f>
        <v/>
      </c>
      <c r="S422" s="558" t="str">
        <f>五年级50米跑得分</f>
        <v/>
      </c>
      <c r="T422" s="559" t="str">
        <f>五年级等级</f>
        <v/>
      </c>
      <c r="U422" s="558" t="str">
        <f>五年级坐位体前屈得分</f>
        <v/>
      </c>
      <c r="V422" s="559" t="str">
        <f>五年级等级</f>
        <v/>
      </c>
      <c r="W422" s="558" t="str">
        <f>五年级一分钟跳绳得分</f>
        <v/>
      </c>
      <c r="X422" s="559" t="str">
        <f>五年级等级</f>
        <v/>
      </c>
      <c r="Y422" s="556" t="str">
        <f>五年级仰卧起坐得分</f>
        <v/>
      </c>
      <c r="Z422" s="563" t="str">
        <f>五年级等级</f>
        <v/>
      </c>
      <c r="AA422" s="564" t="str">
        <f>五年级折返跑得分</f>
        <v/>
      </c>
      <c r="AB422" s="556" t="str">
        <f>五年级等级</f>
        <v/>
      </c>
      <c r="AC422" s="565" t="str">
        <f>五年级跳绳附加分</f>
        <v/>
      </c>
      <c r="AD422" s="566" t="str">
        <f>五年级标准分</f>
        <v/>
      </c>
      <c r="AE422" s="566" t="str">
        <f>五年级总分</f>
        <v/>
      </c>
      <c r="AF422" s="567" t="str">
        <f>五年级等级</f>
        <v/>
      </c>
      <c r="AM422" s="452" t="str">
        <f>折返时间</f>
        <v/>
      </c>
    </row>
    <row r="423" ht="15.75" spans="1:39">
      <c r="A423" s="468">
        <v>507</v>
      </c>
      <c r="B423" s="469">
        <v>1</v>
      </c>
      <c r="C423" s="472"/>
      <c r="D423" s="471"/>
      <c r="E423" s="472"/>
      <c r="F423" s="473"/>
      <c r="G423" s="474"/>
      <c r="H423" s="475"/>
      <c r="I423" s="494"/>
      <c r="J423" s="495"/>
      <c r="K423" s="495"/>
      <c r="L423" s="551"/>
      <c r="M423" s="552"/>
      <c r="N423" s="553" t="str">
        <f>五年级BMI</f>
        <v/>
      </c>
      <c r="O423" s="554" t="str">
        <f>五年级BMI等级</f>
        <v/>
      </c>
      <c r="P423" s="555" t="str">
        <f>五年级BMI得分</f>
        <v/>
      </c>
      <c r="Q423" s="560" t="str">
        <f>五年级肺活量得分</f>
        <v/>
      </c>
      <c r="R423" s="561" t="str">
        <f>五年级等级</f>
        <v/>
      </c>
      <c r="S423" s="562" t="str">
        <f>五年级50米跑得分</f>
        <v/>
      </c>
      <c r="T423" s="561" t="str">
        <f>五年级等级</f>
        <v/>
      </c>
      <c r="U423" s="562" t="str">
        <f>五年级坐位体前屈得分</f>
        <v/>
      </c>
      <c r="V423" s="561" t="str">
        <f>五年级等级</f>
        <v/>
      </c>
      <c r="W423" s="562" t="str">
        <f>五年级一分钟跳绳得分</f>
        <v/>
      </c>
      <c r="X423" s="561" t="str">
        <f>五年级等级</f>
        <v/>
      </c>
      <c r="Y423" s="560" t="str">
        <f>五年级仰卧起坐得分</f>
        <v/>
      </c>
      <c r="Z423" s="568" t="str">
        <f>五年级等级</f>
        <v/>
      </c>
      <c r="AA423" s="569" t="str">
        <f>五年级折返跑得分</f>
        <v/>
      </c>
      <c r="AB423" s="560" t="str">
        <f>五年级等级</f>
        <v/>
      </c>
      <c r="AC423" s="530" t="str">
        <f>五年级跳绳附加分</f>
        <v/>
      </c>
      <c r="AD423" s="531" t="str">
        <f>五年级标准分</f>
        <v/>
      </c>
      <c r="AE423" s="531" t="str">
        <f>五年级总分</f>
        <v/>
      </c>
      <c r="AF423" s="512" t="str">
        <f>五年级等级</f>
        <v/>
      </c>
      <c r="AM423" s="452" t="str">
        <f>折返时间</f>
        <v/>
      </c>
    </row>
    <row r="424" spans="1:39">
      <c r="A424" s="476">
        <v>507</v>
      </c>
      <c r="B424" s="477">
        <v>2</v>
      </c>
      <c r="C424" s="478"/>
      <c r="D424" s="471"/>
      <c r="E424" s="478"/>
      <c r="F424" s="473"/>
      <c r="G424" s="480"/>
      <c r="H424" s="475"/>
      <c r="I424" s="501"/>
      <c r="J424" s="502"/>
      <c r="K424" s="502"/>
      <c r="L424" s="503"/>
      <c r="M424" s="504"/>
      <c r="N424" s="505" t="str">
        <f>五年级BMI</f>
        <v/>
      </c>
      <c r="O424" s="499" t="str">
        <f>五年级BMI等级</f>
        <v/>
      </c>
      <c r="P424" s="500" t="str">
        <f>五年级BMI得分</f>
        <v/>
      </c>
      <c r="Q424" s="515" t="str">
        <f>五年级肺活量得分</f>
        <v/>
      </c>
      <c r="R424" s="512" t="str">
        <f>五年级等级</f>
        <v/>
      </c>
      <c r="S424" s="516" t="str">
        <f>五年级50米跑得分</f>
        <v/>
      </c>
      <c r="T424" s="517" t="str">
        <f>五年级等级</f>
        <v/>
      </c>
      <c r="U424" s="516" t="str">
        <f>五年级坐位体前屈得分</f>
        <v/>
      </c>
      <c r="V424" s="517" t="str">
        <f>五年级等级</f>
        <v/>
      </c>
      <c r="W424" s="516" t="str">
        <f>五年级一分钟跳绳得分</f>
        <v/>
      </c>
      <c r="X424" s="517" t="str">
        <f>五年级等级</f>
        <v/>
      </c>
      <c r="Y424" s="515" t="str">
        <f>五年级仰卧起坐得分</f>
        <v/>
      </c>
      <c r="Z424" s="518" t="str">
        <f>五年级等级</f>
        <v/>
      </c>
      <c r="AA424" s="533" t="str">
        <f>五年级折返跑得分</f>
        <v/>
      </c>
      <c r="AB424" s="515" t="str">
        <f>五年级等级</f>
        <v/>
      </c>
      <c r="AC424" s="533" t="str">
        <f>五年级跳绳附加分</f>
        <v/>
      </c>
      <c r="AD424" s="534" t="str">
        <f>五年级标准分</f>
        <v/>
      </c>
      <c r="AE424" s="534" t="str">
        <f>五年级总分</f>
        <v/>
      </c>
      <c r="AF424" s="517" t="str">
        <f>五年级等级</f>
        <v/>
      </c>
      <c r="AM424" s="452" t="str">
        <f>折返时间</f>
        <v/>
      </c>
    </row>
    <row r="425" spans="1:39">
      <c r="A425" s="476">
        <v>507</v>
      </c>
      <c r="B425" s="477">
        <v>3</v>
      </c>
      <c r="C425" s="478"/>
      <c r="D425" s="471"/>
      <c r="E425" s="478"/>
      <c r="F425" s="473"/>
      <c r="G425" s="480"/>
      <c r="H425" s="475"/>
      <c r="I425" s="501"/>
      <c r="J425" s="502"/>
      <c r="K425" s="502"/>
      <c r="L425" s="503"/>
      <c r="M425" s="504"/>
      <c r="N425" s="505" t="str">
        <f>五年级BMI</f>
        <v/>
      </c>
      <c r="O425" s="499" t="str">
        <f>五年级BMI等级</f>
        <v/>
      </c>
      <c r="P425" s="500" t="str">
        <f>五年级BMI得分</f>
        <v/>
      </c>
      <c r="Q425" s="515" t="str">
        <f>五年级肺活量得分</f>
        <v/>
      </c>
      <c r="R425" s="512" t="str">
        <f>五年级等级</f>
        <v/>
      </c>
      <c r="S425" s="516" t="str">
        <f>五年级50米跑得分</f>
        <v/>
      </c>
      <c r="T425" s="517" t="str">
        <f>五年级等级</f>
        <v/>
      </c>
      <c r="U425" s="516" t="str">
        <f>五年级坐位体前屈得分</f>
        <v/>
      </c>
      <c r="V425" s="517" t="str">
        <f>五年级等级</f>
        <v/>
      </c>
      <c r="W425" s="516" t="str">
        <f>五年级一分钟跳绳得分</f>
        <v/>
      </c>
      <c r="X425" s="517" t="str">
        <f>五年级等级</f>
        <v/>
      </c>
      <c r="Y425" s="515" t="str">
        <f>五年级仰卧起坐得分</f>
        <v/>
      </c>
      <c r="Z425" s="518" t="str">
        <f>五年级等级</f>
        <v/>
      </c>
      <c r="AA425" s="533" t="str">
        <f>五年级折返跑得分</f>
        <v/>
      </c>
      <c r="AB425" s="515" t="str">
        <f>五年级等级</f>
        <v/>
      </c>
      <c r="AC425" s="533" t="str">
        <f>五年级跳绳附加分</f>
        <v/>
      </c>
      <c r="AD425" s="534" t="str">
        <f>五年级标准分</f>
        <v/>
      </c>
      <c r="AE425" s="534" t="str">
        <f>五年级总分</f>
        <v/>
      </c>
      <c r="AF425" s="517" t="str">
        <f>五年级等级</f>
        <v/>
      </c>
      <c r="AM425" s="452" t="str">
        <f>折返时间</f>
        <v/>
      </c>
    </row>
    <row r="426" spans="1:39">
      <c r="A426" s="476">
        <v>507</v>
      </c>
      <c r="B426" s="477">
        <v>4</v>
      </c>
      <c r="C426" s="478"/>
      <c r="D426" s="471"/>
      <c r="E426" s="478"/>
      <c r="F426" s="473"/>
      <c r="G426" s="480"/>
      <c r="H426" s="475"/>
      <c r="I426" s="501"/>
      <c r="J426" s="502"/>
      <c r="K426" s="502"/>
      <c r="L426" s="503"/>
      <c r="M426" s="504"/>
      <c r="N426" s="505" t="str">
        <f>五年级BMI</f>
        <v/>
      </c>
      <c r="O426" s="499" t="str">
        <f>五年级BMI等级</f>
        <v/>
      </c>
      <c r="P426" s="500" t="str">
        <f>五年级BMI得分</f>
        <v/>
      </c>
      <c r="Q426" s="515" t="str">
        <f>五年级肺活量得分</f>
        <v/>
      </c>
      <c r="R426" s="512" t="str">
        <f>五年级等级</f>
        <v/>
      </c>
      <c r="S426" s="516" t="str">
        <f>五年级50米跑得分</f>
        <v/>
      </c>
      <c r="T426" s="517" t="str">
        <f>五年级等级</f>
        <v/>
      </c>
      <c r="U426" s="516" t="str">
        <f>五年级坐位体前屈得分</f>
        <v/>
      </c>
      <c r="V426" s="517" t="str">
        <f>五年级等级</f>
        <v/>
      </c>
      <c r="W426" s="516" t="str">
        <f>五年级一分钟跳绳得分</f>
        <v/>
      </c>
      <c r="X426" s="517" t="str">
        <f>五年级等级</f>
        <v/>
      </c>
      <c r="Y426" s="515" t="str">
        <f>五年级仰卧起坐得分</f>
        <v/>
      </c>
      <c r="Z426" s="518" t="str">
        <f>五年级等级</f>
        <v/>
      </c>
      <c r="AA426" s="533" t="str">
        <f>五年级折返跑得分</f>
        <v/>
      </c>
      <c r="AB426" s="515" t="str">
        <f>五年级等级</f>
        <v/>
      </c>
      <c r="AC426" s="533" t="str">
        <f>五年级跳绳附加分</f>
        <v/>
      </c>
      <c r="AD426" s="534" t="str">
        <f>五年级标准分</f>
        <v/>
      </c>
      <c r="AE426" s="534" t="str">
        <f>五年级总分</f>
        <v/>
      </c>
      <c r="AF426" s="517" t="str">
        <f>五年级等级</f>
        <v/>
      </c>
      <c r="AM426" s="452" t="str">
        <f>折返时间</f>
        <v/>
      </c>
    </row>
    <row r="427" spans="1:39">
      <c r="A427" s="476">
        <v>507</v>
      </c>
      <c r="B427" s="477">
        <v>5</v>
      </c>
      <c r="C427" s="478"/>
      <c r="D427" s="471"/>
      <c r="E427" s="478"/>
      <c r="F427" s="473"/>
      <c r="G427" s="480"/>
      <c r="H427" s="475"/>
      <c r="I427" s="501"/>
      <c r="J427" s="502"/>
      <c r="K427" s="502"/>
      <c r="L427" s="503"/>
      <c r="M427" s="504"/>
      <c r="N427" s="505" t="str">
        <f>五年级BMI</f>
        <v/>
      </c>
      <c r="O427" s="499" t="str">
        <f>五年级BMI等级</f>
        <v/>
      </c>
      <c r="P427" s="500" t="str">
        <f>五年级BMI得分</f>
        <v/>
      </c>
      <c r="Q427" s="515" t="str">
        <f>五年级肺活量得分</f>
        <v/>
      </c>
      <c r="R427" s="512" t="str">
        <f>五年级等级</f>
        <v/>
      </c>
      <c r="S427" s="516" t="str">
        <f>五年级50米跑得分</f>
        <v/>
      </c>
      <c r="T427" s="517" t="str">
        <f>五年级等级</f>
        <v/>
      </c>
      <c r="U427" s="516" t="str">
        <f>五年级坐位体前屈得分</f>
        <v/>
      </c>
      <c r="V427" s="517" t="str">
        <f>五年级等级</f>
        <v/>
      </c>
      <c r="W427" s="516" t="str">
        <f>五年级一分钟跳绳得分</f>
        <v/>
      </c>
      <c r="X427" s="517" t="str">
        <f>五年级等级</f>
        <v/>
      </c>
      <c r="Y427" s="515" t="str">
        <f>五年级仰卧起坐得分</f>
        <v/>
      </c>
      <c r="Z427" s="518" t="str">
        <f>五年级等级</f>
        <v/>
      </c>
      <c r="AA427" s="533" t="str">
        <f>五年级折返跑得分</f>
        <v/>
      </c>
      <c r="AB427" s="515" t="str">
        <f>五年级等级</f>
        <v/>
      </c>
      <c r="AC427" s="533" t="str">
        <f>五年级跳绳附加分</f>
        <v/>
      </c>
      <c r="AD427" s="534" t="str">
        <f>五年级标准分</f>
        <v/>
      </c>
      <c r="AE427" s="534" t="str">
        <f>五年级总分</f>
        <v/>
      </c>
      <c r="AF427" s="517" t="str">
        <f>五年级等级</f>
        <v/>
      </c>
      <c r="AM427" s="452" t="str">
        <f>折返时间</f>
        <v/>
      </c>
    </row>
    <row r="428" spans="1:39">
      <c r="A428" s="476">
        <v>507</v>
      </c>
      <c r="B428" s="477">
        <v>6</v>
      </c>
      <c r="C428" s="478"/>
      <c r="D428" s="471"/>
      <c r="E428" s="478"/>
      <c r="F428" s="473"/>
      <c r="G428" s="480"/>
      <c r="H428" s="475"/>
      <c r="I428" s="501"/>
      <c r="J428" s="502"/>
      <c r="K428" s="502"/>
      <c r="L428" s="503"/>
      <c r="M428" s="504"/>
      <c r="N428" s="505" t="str">
        <f>五年级BMI</f>
        <v/>
      </c>
      <c r="O428" s="499" t="str">
        <f>五年级BMI等级</f>
        <v/>
      </c>
      <c r="P428" s="500" t="str">
        <f>五年级BMI得分</f>
        <v/>
      </c>
      <c r="Q428" s="515" t="str">
        <f>五年级肺活量得分</f>
        <v/>
      </c>
      <c r="R428" s="512" t="str">
        <f>五年级等级</f>
        <v/>
      </c>
      <c r="S428" s="516" t="str">
        <f>五年级50米跑得分</f>
        <v/>
      </c>
      <c r="T428" s="517" t="str">
        <f>五年级等级</f>
        <v/>
      </c>
      <c r="U428" s="516" t="str">
        <f>五年级坐位体前屈得分</f>
        <v/>
      </c>
      <c r="V428" s="517" t="str">
        <f>五年级等级</f>
        <v/>
      </c>
      <c r="W428" s="516" t="str">
        <f>五年级一分钟跳绳得分</f>
        <v/>
      </c>
      <c r="X428" s="517" t="str">
        <f>五年级等级</f>
        <v/>
      </c>
      <c r="Y428" s="515" t="str">
        <f>五年级仰卧起坐得分</f>
        <v/>
      </c>
      <c r="Z428" s="518" t="str">
        <f>五年级等级</f>
        <v/>
      </c>
      <c r="AA428" s="533" t="str">
        <f>五年级折返跑得分</f>
        <v/>
      </c>
      <c r="AB428" s="515" t="str">
        <f>五年级等级</f>
        <v/>
      </c>
      <c r="AC428" s="533" t="str">
        <f>五年级跳绳附加分</f>
        <v/>
      </c>
      <c r="AD428" s="534" t="str">
        <f>五年级标准分</f>
        <v/>
      </c>
      <c r="AE428" s="534" t="str">
        <f>五年级总分</f>
        <v/>
      </c>
      <c r="AF428" s="517" t="str">
        <f>五年级等级</f>
        <v/>
      </c>
      <c r="AM428" s="452" t="str">
        <f>折返时间</f>
        <v/>
      </c>
    </row>
    <row r="429" spans="1:39">
      <c r="A429" s="476">
        <v>507</v>
      </c>
      <c r="B429" s="477">
        <v>7</v>
      </c>
      <c r="C429" s="478"/>
      <c r="D429" s="471"/>
      <c r="E429" s="478"/>
      <c r="F429" s="473"/>
      <c r="G429" s="480"/>
      <c r="H429" s="475"/>
      <c r="I429" s="501"/>
      <c r="J429" s="502"/>
      <c r="K429" s="502"/>
      <c r="L429" s="503"/>
      <c r="M429" s="504"/>
      <c r="N429" s="505" t="str">
        <f>五年级BMI</f>
        <v/>
      </c>
      <c r="O429" s="499" t="str">
        <f>五年级BMI等级</f>
        <v/>
      </c>
      <c r="P429" s="500" t="str">
        <f>五年级BMI得分</f>
        <v/>
      </c>
      <c r="Q429" s="515" t="str">
        <f>五年级肺活量得分</f>
        <v/>
      </c>
      <c r="R429" s="512" t="str">
        <f>五年级等级</f>
        <v/>
      </c>
      <c r="S429" s="516" t="str">
        <f>五年级50米跑得分</f>
        <v/>
      </c>
      <c r="T429" s="517" t="str">
        <f>五年级等级</f>
        <v/>
      </c>
      <c r="U429" s="516" t="str">
        <f>五年级坐位体前屈得分</f>
        <v/>
      </c>
      <c r="V429" s="517" t="str">
        <f>五年级等级</f>
        <v/>
      </c>
      <c r="W429" s="516" t="str">
        <f>五年级一分钟跳绳得分</f>
        <v/>
      </c>
      <c r="X429" s="517" t="str">
        <f>五年级等级</f>
        <v/>
      </c>
      <c r="Y429" s="515" t="str">
        <f>五年级仰卧起坐得分</f>
        <v/>
      </c>
      <c r="Z429" s="518" t="str">
        <f>五年级等级</f>
        <v/>
      </c>
      <c r="AA429" s="533" t="str">
        <f>五年级折返跑得分</f>
        <v/>
      </c>
      <c r="AB429" s="515" t="str">
        <f>五年级等级</f>
        <v/>
      </c>
      <c r="AC429" s="533" t="str">
        <f>五年级跳绳附加分</f>
        <v/>
      </c>
      <c r="AD429" s="534" t="str">
        <f>五年级标准分</f>
        <v/>
      </c>
      <c r="AE429" s="534" t="str">
        <f>五年级总分</f>
        <v/>
      </c>
      <c r="AF429" s="517" t="str">
        <f>五年级等级</f>
        <v/>
      </c>
      <c r="AM429" s="452" t="str">
        <f>折返时间</f>
        <v/>
      </c>
    </row>
    <row r="430" spans="1:39">
      <c r="A430" s="476">
        <v>507</v>
      </c>
      <c r="B430" s="477">
        <v>8</v>
      </c>
      <c r="C430" s="478"/>
      <c r="D430" s="471"/>
      <c r="E430" s="478"/>
      <c r="F430" s="473"/>
      <c r="G430" s="480"/>
      <c r="H430" s="475"/>
      <c r="I430" s="501"/>
      <c r="J430" s="502"/>
      <c r="K430" s="502"/>
      <c r="L430" s="503"/>
      <c r="M430" s="504"/>
      <c r="N430" s="505" t="str">
        <f>五年级BMI</f>
        <v/>
      </c>
      <c r="O430" s="499" t="str">
        <f>五年级BMI等级</f>
        <v/>
      </c>
      <c r="P430" s="500" t="str">
        <f>五年级BMI得分</f>
        <v/>
      </c>
      <c r="Q430" s="515" t="str">
        <f>五年级肺活量得分</f>
        <v/>
      </c>
      <c r="R430" s="512" t="str">
        <f>五年级等级</f>
        <v/>
      </c>
      <c r="S430" s="516" t="str">
        <f>五年级50米跑得分</f>
        <v/>
      </c>
      <c r="T430" s="517" t="str">
        <f>五年级等级</f>
        <v/>
      </c>
      <c r="U430" s="516" t="str">
        <f>五年级坐位体前屈得分</f>
        <v/>
      </c>
      <c r="V430" s="517" t="str">
        <f>五年级等级</f>
        <v/>
      </c>
      <c r="W430" s="516" t="str">
        <f>五年级一分钟跳绳得分</f>
        <v/>
      </c>
      <c r="X430" s="517" t="str">
        <f>五年级等级</f>
        <v/>
      </c>
      <c r="Y430" s="515" t="str">
        <f>五年级仰卧起坐得分</f>
        <v/>
      </c>
      <c r="Z430" s="518" t="str">
        <f>五年级等级</f>
        <v/>
      </c>
      <c r="AA430" s="533" t="str">
        <f>五年级折返跑得分</f>
        <v/>
      </c>
      <c r="AB430" s="515" t="str">
        <f>五年级等级</f>
        <v/>
      </c>
      <c r="AC430" s="533" t="str">
        <f>五年级跳绳附加分</f>
        <v/>
      </c>
      <c r="AD430" s="534" t="str">
        <f>五年级标准分</f>
        <v/>
      </c>
      <c r="AE430" s="534" t="str">
        <f>五年级总分</f>
        <v/>
      </c>
      <c r="AF430" s="517" t="str">
        <f>五年级等级</f>
        <v/>
      </c>
      <c r="AM430" s="452" t="str">
        <f>折返时间</f>
        <v/>
      </c>
    </row>
    <row r="431" spans="1:39">
      <c r="A431" s="476">
        <v>507</v>
      </c>
      <c r="B431" s="477">
        <v>9</v>
      </c>
      <c r="C431" s="478"/>
      <c r="D431" s="471"/>
      <c r="E431" s="478"/>
      <c r="F431" s="473"/>
      <c r="G431" s="480"/>
      <c r="H431" s="475"/>
      <c r="I431" s="501"/>
      <c r="J431" s="502"/>
      <c r="K431" s="502"/>
      <c r="L431" s="503"/>
      <c r="M431" s="504"/>
      <c r="N431" s="505" t="str">
        <f>五年级BMI</f>
        <v/>
      </c>
      <c r="O431" s="499" t="str">
        <f>五年级BMI等级</f>
        <v/>
      </c>
      <c r="P431" s="500" t="str">
        <f>五年级BMI得分</f>
        <v/>
      </c>
      <c r="Q431" s="515" t="str">
        <f>五年级肺活量得分</f>
        <v/>
      </c>
      <c r="R431" s="512" t="str">
        <f>五年级等级</f>
        <v/>
      </c>
      <c r="S431" s="516" t="str">
        <f>五年级50米跑得分</f>
        <v/>
      </c>
      <c r="T431" s="517" t="str">
        <f>五年级等级</f>
        <v/>
      </c>
      <c r="U431" s="516" t="str">
        <f>五年级坐位体前屈得分</f>
        <v/>
      </c>
      <c r="V431" s="517" t="str">
        <f>五年级等级</f>
        <v/>
      </c>
      <c r="W431" s="516" t="str">
        <f>五年级一分钟跳绳得分</f>
        <v/>
      </c>
      <c r="X431" s="517" t="str">
        <f>五年级等级</f>
        <v/>
      </c>
      <c r="Y431" s="515" t="str">
        <f>五年级仰卧起坐得分</f>
        <v/>
      </c>
      <c r="Z431" s="518" t="str">
        <f>五年级等级</f>
        <v/>
      </c>
      <c r="AA431" s="533" t="str">
        <f>五年级折返跑得分</f>
        <v/>
      </c>
      <c r="AB431" s="515" t="str">
        <f>五年级等级</f>
        <v/>
      </c>
      <c r="AC431" s="533" t="str">
        <f>五年级跳绳附加分</f>
        <v/>
      </c>
      <c r="AD431" s="534" t="str">
        <f>五年级标准分</f>
        <v/>
      </c>
      <c r="AE431" s="534" t="str">
        <f>五年级总分</f>
        <v/>
      </c>
      <c r="AF431" s="517" t="str">
        <f>五年级等级</f>
        <v/>
      </c>
      <c r="AM431" s="452" t="str">
        <f>折返时间</f>
        <v/>
      </c>
    </row>
    <row r="432" spans="1:39">
      <c r="A432" s="476">
        <v>507</v>
      </c>
      <c r="B432" s="477">
        <v>10</v>
      </c>
      <c r="C432" s="478"/>
      <c r="D432" s="471"/>
      <c r="E432" s="478"/>
      <c r="F432" s="473"/>
      <c r="G432" s="480"/>
      <c r="H432" s="475"/>
      <c r="I432" s="501"/>
      <c r="J432" s="502"/>
      <c r="K432" s="502"/>
      <c r="L432" s="503"/>
      <c r="M432" s="504"/>
      <c r="N432" s="505" t="str">
        <f>五年级BMI</f>
        <v/>
      </c>
      <c r="O432" s="499" t="str">
        <f>五年级BMI等级</f>
        <v/>
      </c>
      <c r="P432" s="500" t="str">
        <f>五年级BMI得分</f>
        <v/>
      </c>
      <c r="Q432" s="515" t="str">
        <f>五年级肺活量得分</f>
        <v/>
      </c>
      <c r="R432" s="512" t="str">
        <f>五年级等级</f>
        <v/>
      </c>
      <c r="S432" s="516" t="str">
        <f>五年级50米跑得分</f>
        <v/>
      </c>
      <c r="T432" s="517" t="str">
        <f>五年级等级</f>
        <v/>
      </c>
      <c r="U432" s="516" t="str">
        <f>五年级坐位体前屈得分</f>
        <v/>
      </c>
      <c r="V432" s="517" t="str">
        <f>五年级等级</f>
        <v/>
      </c>
      <c r="W432" s="516" t="str">
        <f>五年级一分钟跳绳得分</f>
        <v/>
      </c>
      <c r="X432" s="517" t="str">
        <f>五年级等级</f>
        <v/>
      </c>
      <c r="Y432" s="515" t="str">
        <f>五年级仰卧起坐得分</f>
        <v/>
      </c>
      <c r="Z432" s="518" t="str">
        <f>五年级等级</f>
        <v/>
      </c>
      <c r="AA432" s="533" t="str">
        <f>五年级折返跑得分</f>
        <v/>
      </c>
      <c r="AB432" s="515" t="str">
        <f>五年级等级</f>
        <v/>
      </c>
      <c r="AC432" s="533" t="str">
        <f>五年级跳绳附加分</f>
        <v/>
      </c>
      <c r="AD432" s="534" t="str">
        <f>五年级标准分</f>
        <v/>
      </c>
      <c r="AE432" s="534" t="str">
        <f>五年级总分</f>
        <v/>
      </c>
      <c r="AF432" s="517" t="str">
        <f>五年级等级</f>
        <v/>
      </c>
      <c r="AM432" s="452" t="str">
        <f>折返时间</f>
        <v/>
      </c>
    </row>
    <row r="433" spans="1:39">
      <c r="A433" s="476">
        <v>507</v>
      </c>
      <c r="B433" s="477">
        <v>11</v>
      </c>
      <c r="C433" s="478"/>
      <c r="D433" s="471"/>
      <c r="E433" s="478"/>
      <c r="F433" s="473"/>
      <c r="G433" s="480"/>
      <c r="H433" s="475"/>
      <c r="I433" s="501"/>
      <c r="J433" s="502"/>
      <c r="K433" s="502"/>
      <c r="L433" s="503"/>
      <c r="M433" s="504"/>
      <c r="N433" s="505" t="str">
        <f>五年级BMI</f>
        <v/>
      </c>
      <c r="O433" s="499" t="str">
        <f>五年级BMI等级</f>
        <v/>
      </c>
      <c r="P433" s="500" t="str">
        <f>五年级BMI得分</f>
        <v/>
      </c>
      <c r="Q433" s="515" t="str">
        <f>五年级肺活量得分</f>
        <v/>
      </c>
      <c r="R433" s="512" t="str">
        <f>五年级等级</f>
        <v/>
      </c>
      <c r="S433" s="516" t="str">
        <f>五年级50米跑得分</f>
        <v/>
      </c>
      <c r="T433" s="517" t="str">
        <f>五年级等级</f>
        <v/>
      </c>
      <c r="U433" s="516" t="str">
        <f>五年级坐位体前屈得分</f>
        <v/>
      </c>
      <c r="V433" s="517" t="str">
        <f>五年级等级</f>
        <v/>
      </c>
      <c r="W433" s="516" t="str">
        <f>五年级一分钟跳绳得分</f>
        <v/>
      </c>
      <c r="X433" s="517" t="str">
        <f>五年级等级</f>
        <v/>
      </c>
      <c r="Y433" s="515" t="str">
        <f>五年级仰卧起坐得分</f>
        <v/>
      </c>
      <c r="Z433" s="518" t="str">
        <f>五年级等级</f>
        <v/>
      </c>
      <c r="AA433" s="533" t="str">
        <f>五年级折返跑得分</f>
        <v/>
      </c>
      <c r="AB433" s="515" t="str">
        <f>五年级等级</f>
        <v/>
      </c>
      <c r="AC433" s="533" t="str">
        <f>五年级跳绳附加分</f>
        <v/>
      </c>
      <c r="AD433" s="534" t="str">
        <f>五年级标准分</f>
        <v/>
      </c>
      <c r="AE433" s="534" t="str">
        <f>五年级总分</f>
        <v/>
      </c>
      <c r="AF433" s="517" t="str">
        <f>五年级等级</f>
        <v/>
      </c>
      <c r="AM433" s="452" t="str">
        <f>折返时间</f>
        <v/>
      </c>
    </row>
    <row r="434" spans="1:39">
      <c r="A434" s="476">
        <v>507</v>
      </c>
      <c r="B434" s="477">
        <v>12</v>
      </c>
      <c r="C434" s="470"/>
      <c r="D434" s="471"/>
      <c r="E434" s="472"/>
      <c r="F434" s="473"/>
      <c r="G434" s="480"/>
      <c r="H434" s="475"/>
      <c r="I434" s="494"/>
      <c r="J434" s="495"/>
      <c r="K434" s="495"/>
      <c r="L434" s="503"/>
      <c r="M434" s="504"/>
      <c r="N434" s="505" t="str">
        <f>五年级BMI</f>
        <v/>
      </c>
      <c r="O434" s="499" t="str">
        <f>五年级BMI等级</f>
        <v/>
      </c>
      <c r="P434" s="500" t="str">
        <f>五年级BMI得分</f>
        <v/>
      </c>
      <c r="Q434" s="515" t="str">
        <f>五年级肺活量得分</f>
        <v/>
      </c>
      <c r="R434" s="512" t="str">
        <f>五年级等级</f>
        <v/>
      </c>
      <c r="S434" s="516" t="str">
        <f>五年级50米跑得分</f>
        <v/>
      </c>
      <c r="T434" s="517" t="str">
        <f>五年级等级</f>
        <v/>
      </c>
      <c r="U434" s="516" t="str">
        <f>五年级坐位体前屈得分</f>
        <v/>
      </c>
      <c r="V434" s="517" t="str">
        <f>五年级等级</f>
        <v/>
      </c>
      <c r="W434" s="516" t="str">
        <f>五年级一分钟跳绳得分</f>
        <v/>
      </c>
      <c r="X434" s="517" t="str">
        <f>五年级等级</f>
        <v/>
      </c>
      <c r="Y434" s="515" t="str">
        <f>五年级仰卧起坐得分</f>
        <v/>
      </c>
      <c r="Z434" s="518" t="str">
        <f>五年级等级</f>
        <v/>
      </c>
      <c r="AA434" s="533" t="str">
        <f>五年级折返跑得分</f>
        <v/>
      </c>
      <c r="AB434" s="515" t="str">
        <f>五年级等级</f>
        <v/>
      </c>
      <c r="AC434" s="533" t="str">
        <f>五年级跳绳附加分</f>
        <v/>
      </c>
      <c r="AD434" s="534" t="str">
        <f>五年级标准分</f>
        <v/>
      </c>
      <c r="AE434" s="534" t="str">
        <f>五年级总分</f>
        <v/>
      </c>
      <c r="AF434" s="517" t="str">
        <f>五年级等级</f>
        <v/>
      </c>
      <c r="AM434" s="452" t="str">
        <f>折返时间</f>
        <v/>
      </c>
    </row>
    <row r="435" spans="1:39">
      <c r="A435" s="476">
        <v>507</v>
      </c>
      <c r="B435" s="477">
        <v>13</v>
      </c>
      <c r="C435" s="478"/>
      <c r="D435" s="471"/>
      <c r="E435" s="472"/>
      <c r="F435" s="473"/>
      <c r="G435" s="480"/>
      <c r="H435" s="475"/>
      <c r="I435" s="501"/>
      <c r="J435" s="502"/>
      <c r="K435" s="495"/>
      <c r="L435" s="503"/>
      <c r="M435" s="504"/>
      <c r="N435" s="505" t="str">
        <f>五年级BMI</f>
        <v/>
      </c>
      <c r="O435" s="499" t="str">
        <f>五年级BMI等级</f>
        <v/>
      </c>
      <c r="P435" s="500" t="str">
        <f>五年级BMI得分</f>
        <v/>
      </c>
      <c r="Q435" s="515" t="str">
        <f>五年级肺活量得分</f>
        <v/>
      </c>
      <c r="R435" s="512" t="str">
        <f>五年级等级</f>
        <v/>
      </c>
      <c r="S435" s="516" t="str">
        <f>五年级50米跑得分</f>
        <v/>
      </c>
      <c r="T435" s="517" t="str">
        <f>五年级等级</f>
        <v/>
      </c>
      <c r="U435" s="516" t="str">
        <f>五年级坐位体前屈得分</f>
        <v/>
      </c>
      <c r="V435" s="517" t="str">
        <f>五年级等级</f>
        <v/>
      </c>
      <c r="W435" s="516" t="str">
        <f>五年级一分钟跳绳得分</f>
        <v/>
      </c>
      <c r="X435" s="517" t="str">
        <f>五年级等级</f>
        <v/>
      </c>
      <c r="Y435" s="515" t="str">
        <f>五年级仰卧起坐得分</f>
        <v/>
      </c>
      <c r="Z435" s="518" t="str">
        <f>五年级等级</f>
        <v/>
      </c>
      <c r="AA435" s="533" t="str">
        <f>五年级折返跑得分</f>
        <v/>
      </c>
      <c r="AB435" s="515" t="str">
        <f>五年级等级</f>
        <v/>
      </c>
      <c r="AC435" s="533" t="str">
        <f>五年级跳绳附加分</f>
        <v/>
      </c>
      <c r="AD435" s="534" t="str">
        <f>五年级标准分</f>
        <v/>
      </c>
      <c r="AE435" s="534" t="str">
        <f>五年级总分</f>
        <v/>
      </c>
      <c r="AF435" s="517" t="str">
        <f>五年级等级</f>
        <v/>
      </c>
      <c r="AM435" s="452" t="str">
        <f>折返时间</f>
        <v/>
      </c>
    </row>
    <row r="436" spans="1:39">
      <c r="A436" s="476">
        <v>507</v>
      </c>
      <c r="B436" s="477">
        <v>14</v>
      </c>
      <c r="C436" s="478"/>
      <c r="D436" s="471"/>
      <c r="E436" s="472"/>
      <c r="F436" s="473"/>
      <c r="G436" s="480"/>
      <c r="H436" s="475"/>
      <c r="I436" s="501"/>
      <c r="J436" s="502"/>
      <c r="K436" s="495"/>
      <c r="L436" s="503"/>
      <c r="M436" s="504"/>
      <c r="N436" s="505" t="str">
        <f>五年级BMI</f>
        <v/>
      </c>
      <c r="O436" s="499" t="str">
        <f>五年级BMI等级</f>
        <v/>
      </c>
      <c r="P436" s="500" t="str">
        <f>五年级BMI得分</f>
        <v/>
      </c>
      <c r="Q436" s="515" t="str">
        <f>五年级肺活量得分</f>
        <v/>
      </c>
      <c r="R436" s="512" t="str">
        <f>五年级等级</f>
        <v/>
      </c>
      <c r="S436" s="516" t="str">
        <f>五年级50米跑得分</f>
        <v/>
      </c>
      <c r="T436" s="517" t="str">
        <f>五年级等级</f>
        <v/>
      </c>
      <c r="U436" s="516" t="str">
        <f>五年级坐位体前屈得分</f>
        <v/>
      </c>
      <c r="V436" s="517" t="str">
        <f>五年级等级</f>
        <v/>
      </c>
      <c r="W436" s="516" t="str">
        <f>五年级一分钟跳绳得分</f>
        <v/>
      </c>
      <c r="X436" s="517" t="str">
        <f>五年级等级</f>
        <v/>
      </c>
      <c r="Y436" s="515" t="str">
        <f>五年级仰卧起坐得分</f>
        <v/>
      </c>
      <c r="Z436" s="518" t="str">
        <f>五年级等级</f>
        <v/>
      </c>
      <c r="AA436" s="533" t="str">
        <f>五年级折返跑得分</f>
        <v/>
      </c>
      <c r="AB436" s="515" t="str">
        <f>五年级等级</f>
        <v/>
      </c>
      <c r="AC436" s="533" t="str">
        <f>五年级跳绳附加分</f>
        <v/>
      </c>
      <c r="AD436" s="534" t="str">
        <f>五年级标准分</f>
        <v/>
      </c>
      <c r="AE436" s="534" t="str">
        <f>五年级总分</f>
        <v/>
      </c>
      <c r="AF436" s="517" t="str">
        <f>五年级等级</f>
        <v/>
      </c>
      <c r="AM436" s="452" t="str">
        <f>折返时间</f>
        <v/>
      </c>
    </row>
    <row r="437" spans="1:39">
      <c r="A437" s="476">
        <v>507</v>
      </c>
      <c r="B437" s="477">
        <v>15</v>
      </c>
      <c r="C437" s="478"/>
      <c r="D437" s="471"/>
      <c r="E437" s="472"/>
      <c r="F437" s="473"/>
      <c r="G437" s="474"/>
      <c r="H437" s="475"/>
      <c r="I437" s="501"/>
      <c r="J437" s="502"/>
      <c r="K437" s="495"/>
      <c r="L437" s="503"/>
      <c r="M437" s="504"/>
      <c r="N437" s="505" t="str">
        <f>五年级BMI</f>
        <v/>
      </c>
      <c r="O437" s="499" t="str">
        <f>五年级BMI等级</f>
        <v/>
      </c>
      <c r="P437" s="500" t="str">
        <f>五年级BMI得分</f>
        <v/>
      </c>
      <c r="Q437" s="515" t="str">
        <f>五年级肺活量得分</f>
        <v/>
      </c>
      <c r="R437" s="512" t="str">
        <f>五年级等级</f>
        <v/>
      </c>
      <c r="S437" s="516" t="str">
        <f>五年级50米跑得分</f>
        <v/>
      </c>
      <c r="T437" s="517" t="str">
        <f>五年级等级</f>
        <v/>
      </c>
      <c r="U437" s="516" t="str">
        <f>五年级坐位体前屈得分</f>
        <v/>
      </c>
      <c r="V437" s="517" t="str">
        <f>五年级等级</f>
        <v/>
      </c>
      <c r="W437" s="516" t="str">
        <f>五年级一分钟跳绳得分</f>
        <v/>
      </c>
      <c r="X437" s="517" t="str">
        <f>五年级等级</f>
        <v/>
      </c>
      <c r="Y437" s="515" t="str">
        <f>五年级仰卧起坐得分</f>
        <v/>
      </c>
      <c r="Z437" s="518" t="str">
        <f>五年级等级</f>
        <v/>
      </c>
      <c r="AA437" s="533" t="str">
        <f>五年级折返跑得分</f>
        <v/>
      </c>
      <c r="AB437" s="515" t="str">
        <f>五年级等级</f>
        <v/>
      </c>
      <c r="AC437" s="533" t="str">
        <f>五年级跳绳附加分</f>
        <v/>
      </c>
      <c r="AD437" s="534" t="str">
        <f>五年级标准分</f>
        <v/>
      </c>
      <c r="AE437" s="534" t="str">
        <f>五年级总分</f>
        <v/>
      </c>
      <c r="AF437" s="517" t="str">
        <f>五年级等级</f>
        <v/>
      </c>
      <c r="AM437" s="452" t="str">
        <f>折返时间</f>
        <v/>
      </c>
    </row>
    <row r="438" spans="1:32">
      <c r="A438" s="476">
        <v>507</v>
      </c>
      <c r="B438" s="477">
        <v>16</v>
      </c>
      <c r="C438" s="478"/>
      <c r="D438" s="471"/>
      <c r="E438" s="472"/>
      <c r="F438" s="473"/>
      <c r="G438" s="474"/>
      <c r="H438" s="475"/>
      <c r="I438" s="501"/>
      <c r="J438" s="502"/>
      <c r="K438" s="495"/>
      <c r="L438" s="503"/>
      <c r="M438" s="504"/>
      <c r="N438" s="505" t="str">
        <f>五年级BMI</f>
        <v/>
      </c>
      <c r="O438" s="499" t="str">
        <f>五年级BMI等级</f>
        <v/>
      </c>
      <c r="P438" s="500" t="str">
        <f>五年级BMI得分</f>
        <v/>
      </c>
      <c r="Q438" s="515" t="str">
        <f>五年级肺活量得分</f>
        <v/>
      </c>
      <c r="R438" s="512" t="str">
        <f>五年级等级</f>
        <v/>
      </c>
      <c r="S438" s="516" t="str">
        <f>五年级50米跑得分</f>
        <v/>
      </c>
      <c r="T438" s="517" t="str">
        <f>五年级等级</f>
        <v/>
      </c>
      <c r="U438" s="516" t="str">
        <f>五年级坐位体前屈得分</f>
        <v/>
      </c>
      <c r="V438" s="517" t="str">
        <f>五年级等级</f>
        <v/>
      </c>
      <c r="W438" s="516" t="str">
        <f>五年级一分钟跳绳得分</f>
        <v/>
      </c>
      <c r="X438" s="517" t="str">
        <f>五年级等级</f>
        <v/>
      </c>
      <c r="Y438" s="515" t="str">
        <f>五年级仰卧起坐得分</f>
        <v/>
      </c>
      <c r="Z438" s="518" t="str">
        <f>五年级等级</f>
        <v/>
      </c>
      <c r="AA438" s="533" t="str">
        <f>五年级折返跑得分</f>
        <v/>
      </c>
      <c r="AB438" s="515" t="str">
        <f>五年级等级</f>
        <v/>
      </c>
      <c r="AC438" s="533" t="str">
        <f>五年级跳绳附加分</f>
        <v/>
      </c>
      <c r="AD438" s="534" t="str">
        <f>五年级标准分</f>
        <v/>
      </c>
      <c r="AE438" s="534" t="str">
        <f>五年级总分</f>
        <v/>
      </c>
      <c r="AF438" s="517" t="str">
        <f>五年级等级</f>
        <v/>
      </c>
    </row>
    <row r="439" spans="1:32">
      <c r="A439" s="476">
        <v>507</v>
      </c>
      <c r="B439" s="477">
        <v>17</v>
      </c>
      <c r="C439" s="478"/>
      <c r="D439" s="471"/>
      <c r="E439" s="472"/>
      <c r="F439" s="473"/>
      <c r="G439" s="480"/>
      <c r="H439" s="475"/>
      <c r="I439" s="501"/>
      <c r="J439" s="502"/>
      <c r="K439" s="495"/>
      <c r="L439" s="503"/>
      <c r="M439" s="504"/>
      <c r="N439" s="505" t="str">
        <f>五年级BMI</f>
        <v/>
      </c>
      <c r="O439" s="499" t="str">
        <f>五年级BMI等级</f>
        <v/>
      </c>
      <c r="P439" s="500" t="str">
        <f>五年级BMI得分</f>
        <v/>
      </c>
      <c r="Q439" s="515" t="str">
        <f>五年级肺活量得分</f>
        <v/>
      </c>
      <c r="R439" s="512" t="str">
        <f>五年级等级</f>
        <v/>
      </c>
      <c r="S439" s="516" t="str">
        <f>五年级50米跑得分</f>
        <v/>
      </c>
      <c r="T439" s="517" t="str">
        <f>五年级等级</f>
        <v/>
      </c>
      <c r="U439" s="516" t="str">
        <f>五年级坐位体前屈得分</f>
        <v/>
      </c>
      <c r="V439" s="517" t="str">
        <f>五年级等级</f>
        <v/>
      </c>
      <c r="W439" s="516" t="str">
        <f>五年级一分钟跳绳得分</f>
        <v/>
      </c>
      <c r="X439" s="517" t="str">
        <f>五年级等级</f>
        <v/>
      </c>
      <c r="Y439" s="515" t="str">
        <f>五年级仰卧起坐得分</f>
        <v/>
      </c>
      <c r="Z439" s="518" t="str">
        <f>五年级等级</f>
        <v/>
      </c>
      <c r="AA439" s="533" t="str">
        <f>五年级折返跑得分</f>
        <v/>
      </c>
      <c r="AB439" s="515" t="str">
        <f>五年级等级</f>
        <v/>
      </c>
      <c r="AC439" s="533" t="str">
        <f>五年级跳绳附加分</f>
        <v/>
      </c>
      <c r="AD439" s="534" t="str">
        <f>五年级标准分</f>
        <v/>
      </c>
      <c r="AE439" s="534" t="str">
        <f>五年级总分</f>
        <v/>
      </c>
      <c r="AF439" s="517" t="str">
        <f>五年级等级</f>
        <v/>
      </c>
    </row>
    <row r="440" spans="1:32">
      <c r="A440" s="476">
        <v>507</v>
      </c>
      <c r="B440" s="477">
        <v>18</v>
      </c>
      <c r="C440" s="478"/>
      <c r="D440" s="471"/>
      <c r="E440" s="472"/>
      <c r="F440" s="473"/>
      <c r="G440" s="480"/>
      <c r="H440" s="475"/>
      <c r="I440" s="501"/>
      <c r="J440" s="502"/>
      <c r="K440" s="495"/>
      <c r="L440" s="503"/>
      <c r="M440" s="504"/>
      <c r="N440" s="505" t="str">
        <f>五年级BMI</f>
        <v/>
      </c>
      <c r="O440" s="499" t="str">
        <f>五年级BMI等级</f>
        <v/>
      </c>
      <c r="P440" s="500" t="str">
        <f>五年级BMI得分</f>
        <v/>
      </c>
      <c r="Q440" s="515" t="str">
        <f>五年级肺活量得分</f>
        <v/>
      </c>
      <c r="R440" s="512" t="str">
        <f>五年级等级</f>
        <v/>
      </c>
      <c r="S440" s="516" t="str">
        <f>五年级50米跑得分</f>
        <v/>
      </c>
      <c r="T440" s="517" t="str">
        <f>五年级等级</f>
        <v/>
      </c>
      <c r="U440" s="516" t="str">
        <f>五年级坐位体前屈得分</f>
        <v/>
      </c>
      <c r="V440" s="517" t="str">
        <f>五年级等级</f>
        <v/>
      </c>
      <c r="W440" s="516" t="str">
        <f>五年级一分钟跳绳得分</f>
        <v/>
      </c>
      <c r="X440" s="517" t="str">
        <f>五年级等级</f>
        <v/>
      </c>
      <c r="Y440" s="515" t="str">
        <f>五年级仰卧起坐得分</f>
        <v/>
      </c>
      <c r="Z440" s="518" t="str">
        <f>五年级等级</f>
        <v/>
      </c>
      <c r="AA440" s="533" t="str">
        <f>五年级折返跑得分</f>
        <v/>
      </c>
      <c r="AB440" s="515" t="str">
        <f>五年级等级</f>
        <v/>
      </c>
      <c r="AC440" s="533" t="str">
        <f>五年级跳绳附加分</f>
        <v/>
      </c>
      <c r="AD440" s="534" t="str">
        <f>五年级标准分</f>
        <v/>
      </c>
      <c r="AE440" s="534" t="str">
        <f>五年级总分</f>
        <v/>
      </c>
      <c r="AF440" s="517" t="str">
        <f>五年级等级</f>
        <v/>
      </c>
    </row>
    <row r="441" spans="1:32">
      <c r="A441" s="476">
        <v>507</v>
      </c>
      <c r="B441" s="477">
        <v>19</v>
      </c>
      <c r="C441" s="478"/>
      <c r="D441" s="471"/>
      <c r="E441" s="472"/>
      <c r="F441" s="473"/>
      <c r="G441" s="480"/>
      <c r="H441" s="475"/>
      <c r="I441" s="501"/>
      <c r="J441" s="502"/>
      <c r="K441" s="495"/>
      <c r="L441" s="503"/>
      <c r="M441" s="504"/>
      <c r="N441" s="505" t="str">
        <f>五年级BMI</f>
        <v/>
      </c>
      <c r="O441" s="499" t="str">
        <f>五年级BMI等级</f>
        <v/>
      </c>
      <c r="P441" s="500" t="str">
        <f>五年级BMI得分</f>
        <v/>
      </c>
      <c r="Q441" s="515" t="str">
        <f>五年级肺活量得分</f>
        <v/>
      </c>
      <c r="R441" s="512" t="str">
        <f>五年级等级</f>
        <v/>
      </c>
      <c r="S441" s="516" t="str">
        <f>五年级50米跑得分</f>
        <v/>
      </c>
      <c r="T441" s="517" t="str">
        <f>五年级等级</f>
        <v/>
      </c>
      <c r="U441" s="516" t="str">
        <f>五年级坐位体前屈得分</f>
        <v/>
      </c>
      <c r="V441" s="517" t="str">
        <f>五年级等级</f>
        <v/>
      </c>
      <c r="W441" s="516" t="str">
        <f>五年级一分钟跳绳得分</f>
        <v/>
      </c>
      <c r="X441" s="517" t="str">
        <f>五年级等级</f>
        <v/>
      </c>
      <c r="Y441" s="515" t="str">
        <f>五年级仰卧起坐得分</f>
        <v/>
      </c>
      <c r="Z441" s="518" t="str">
        <f>五年级等级</f>
        <v/>
      </c>
      <c r="AA441" s="533" t="str">
        <f>五年级折返跑得分</f>
        <v/>
      </c>
      <c r="AB441" s="515" t="str">
        <f>五年级等级</f>
        <v/>
      </c>
      <c r="AC441" s="533" t="str">
        <f>五年级跳绳附加分</f>
        <v/>
      </c>
      <c r="AD441" s="534" t="str">
        <f>五年级标准分</f>
        <v/>
      </c>
      <c r="AE441" s="534" t="str">
        <f>五年级总分</f>
        <v/>
      </c>
      <c r="AF441" s="517" t="str">
        <f>五年级等级</f>
        <v/>
      </c>
    </row>
    <row r="442" spans="1:32">
      <c r="A442" s="476">
        <v>507</v>
      </c>
      <c r="B442" s="477">
        <v>20</v>
      </c>
      <c r="C442" s="478"/>
      <c r="D442" s="471"/>
      <c r="E442" s="472"/>
      <c r="F442" s="473"/>
      <c r="G442" s="480"/>
      <c r="H442" s="475"/>
      <c r="I442" s="501"/>
      <c r="J442" s="502"/>
      <c r="K442" s="495"/>
      <c r="L442" s="503"/>
      <c r="M442" s="504"/>
      <c r="N442" s="505" t="str">
        <f>五年级BMI</f>
        <v/>
      </c>
      <c r="O442" s="499" t="str">
        <f>五年级BMI等级</f>
        <v/>
      </c>
      <c r="P442" s="500" t="str">
        <f>五年级BMI得分</f>
        <v/>
      </c>
      <c r="Q442" s="515" t="str">
        <f>五年级肺活量得分</f>
        <v/>
      </c>
      <c r="R442" s="512" t="str">
        <f>五年级等级</f>
        <v/>
      </c>
      <c r="S442" s="516" t="str">
        <f>五年级50米跑得分</f>
        <v/>
      </c>
      <c r="T442" s="517" t="str">
        <f>五年级等级</f>
        <v/>
      </c>
      <c r="U442" s="516" t="str">
        <f>五年级坐位体前屈得分</f>
        <v/>
      </c>
      <c r="V442" s="517" t="str">
        <f>五年级等级</f>
        <v/>
      </c>
      <c r="W442" s="516" t="str">
        <f>五年级一分钟跳绳得分</f>
        <v/>
      </c>
      <c r="X442" s="517" t="str">
        <f>五年级等级</f>
        <v/>
      </c>
      <c r="Y442" s="515" t="str">
        <f>五年级仰卧起坐得分</f>
        <v/>
      </c>
      <c r="Z442" s="518" t="str">
        <f>五年级等级</f>
        <v/>
      </c>
      <c r="AA442" s="533" t="str">
        <f>五年级折返跑得分</f>
        <v/>
      </c>
      <c r="AB442" s="515" t="str">
        <f>五年级等级</f>
        <v/>
      </c>
      <c r="AC442" s="533" t="str">
        <f>五年级跳绳附加分</f>
        <v/>
      </c>
      <c r="AD442" s="534" t="str">
        <f>五年级标准分</f>
        <v/>
      </c>
      <c r="AE442" s="534" t="str">
        <f>五年级总分</f>
        <v/>
      </c>
      <c r="AF442" s="517" t="str">
        <f>五年级等级</f>
        <v/>
      </c>
    </row>
    <row r="443" spans="1:39">
      <c r="A443" s="476">
        <v>507</v>
      </c>
      <c r="B443" s="477">
        <v>21</v>
      </c>
      <c r="C443" s="478"/>
      <c r="D443" s="471"/>
      <c r="E443" s="472"/>
      <c r="F443" s="473"/>
      <c r="G443" s="480"/>
      <c r="H443" s="475"/>
      <c r="I443" s="501"/>
      <c r="J443" s="502"/>
      <c r="K443" s="495"/>
      <c r="L443" s="503"/>
      <c r="M443" s="504"/>
      <c r="N443" s="505" t="str">
        <f>五年级BMI</f>
        <v/>
      </c>
      <c r="O443" s="499" t="str">
        <f>五年级BMI等级</f>
        <v/>
      </c>
      <c r="P443" s="500" t="str">
        <f>五年级BMI得分</f>
        <v/>
      </c>
      <c r="Q443" s="515" t="str">
        <f>五年级肺活量得分</f>
        <v/>
      </c>
      <c r="R443" s="512" t="str">
        <f>五年级等级</f>
        <v/>
      </c>
      <c r="S443" s="516" t="str">
        <f>五年级50米跑得分</f>
        <v/>
      </c>
      <c r="T443" s="517" t="str">
        <f>五年级等级</f>
        <v/>
      </c>
      <c r="U443" s="516" t="str">
        <f>五年级坐位体前屈得分</f>
        <v/>
      </c>
      <c r="V443" s="517" t="str">
        <f>五年级等级</f>
        <v/>
      </c>
      <c r="W443" s="516" t="str">
        <f>五年级一分钟跳绳得分</f>
        <v/>
      </c>
      <c r="X443" s="517" t="str">
        <f>五年级等级</f>
        <v/>
      </c>
      <c r="Y443" s="515" t="str">
        <f>五年级仰卧起坐得分</f>
        <v/>
      </c>
      <c r="Z443" s="518" t="str">
        <f>五年级等级</f>
        <v/>
      </c>
      <c r="AA443" s="533" t="str">
        <f>五年级折返跑得分</f>
        <v/>
      </c>
      <c r="AB443" s="515" t="str">
        <f>五年级等级</f>
        <v/>
      </c>
      <c r="AC443" s="533" t="str">
        <f>五年级跳绳附加分</f>
        <v/>
      </c>
      <c r="AD443" s="534" t="str">
        <f>五年级标准分</f>
        <v/>
      </c>
      <c r="AE443" s="534" t="str">
        <f>五年级总分</f>
        <v/>
      </c>
      <c r="AF443" s="517" t="str">
        <f>五年级等级</f>
        <v/>
      </c>
      <c r="AM443" s="452" t="str">
        <f>折返时间</f>
        <v/>
      </c>
    </row>
    <row r="444" spans="1:39">
      <c r="A444" s="476">
        <v>507</v>
      </c>
      <c r="B444" s="477">
        <v>22</v>
      </c>
      <c r="C444" s="478"/>
      <c r="D444" s="471"/>
      <c r="E444" s="472"/>
      <c r="F444" s="473"/>
      <c r="G444" s="480"/>
      <c r="H444" s="475"/>
      <c r="I444" s="501"/>
      <c r="J444" s="502"/>
      <c r="K444" s="495"/>
      <c r="L444" s="503"/>
      <c r="M444" s="504"/>
      <c r="N444" s="505" t="str">
        <f>五年级BMI</f>
        <v/>
      </c>
      <c r="O444" s="499" t="str">
        <f>五年级BMI等级</f>
        <v/>
      </c>
      <c r="P444" s="500" t="str">
        <f>五年级BMI得分</f>
        <v/>
      </c>
      <c r="Q444" s="515" t="str">
        <f>五年级肺活量得分</f>
        <v/>
      </c>
      <c r="R444" s="512" t="str">
        <f>五年级等级</f>
        <v/>
      </c>
      <c r="S444" s="516" t="str">
        <f>五年级50米跑得分</f>
        <v/>
      </c>
      <c r="T444" s="517" t="str">
        <f>五年级等级</f>
        <v/>
      </c>
      <c r="U444" s="516" t="str">
        <f>五年级坐位体前屈得分</f>
        <v/>
      </c>
      <c r="V444" s="517" t="str">
        <f>五年级等级</f>
        <v/>
      </c>
      <c r="W444" s="516" t="str">
        <f>五年级一分钟跳绳得分</f>
        <v/>
      </c>
      <c r="X444" s="517" t="str">
        <f>五年级等级</f>
        <v/>
      </c>
      <c r="Y444" s="515" t="str">
        <f>五年级仰卧起坐得分</f>
        <v/>
      </c>
      <c r="Z444" s="518" t="str">
        <f>五年级等级</f>
        <v/>
      </c>
      <c r="AA444" s="533" t="str">
        <f>五年级折返跑得分</f>
        <v/>
      </c>
      <c r="AB444" s="515" t="str">
        <f>五年级等级</f>
        <v/>
      </c>
      <c r="AC444" s="533" t="str">
        <f>五年级跳绳附加分</f>
        <v/>
      </c>
      <c r="AD444" s="534" t="str">
        <f>五年级标准分</f>
        <v/>
      </c>
      <c r="AE444" s="534" t="str">
        <f>五年级总分</f>
        <v/>
      </c>
      <c r="AF444" s="517" t="str">
        <f>五年级等级</f>
        <v/>
      </c>
      <c r="AM444" s="452" t="str">
        <f>折返时间</f>
        <v/>
      </c>
    </row>
    <row r="445" spans="1:39">
      <c r="A445" s="476">
        <v>507</v>
      </c>
      <c r="B445" s="477">
        <v>23</v>
      </c>
      <c r="C445" s="478"/>
      <c r="D445" s="471"/>
      <c r="E445" s="472"/>
      <c r="F445" s="473"/>
      <c r="G445" s="480"/>
      <c r="H445" s="475"/>
      <c r="I445" s="501"/>
      <c r="J445" s="502"/>
      <c r="K445" s="495"/>
      <c r="L445" s="503"/>
      <c r="M445" s="504"/>
      <c r="N445" s="505" t="str">
        <f>五年级BMI</f>
        <v/>
      </c>
      <c r="O445" s="499" t="str">
        <f>五年级BMI等级</f>
        <v/>
      </c>
      <c r="P445" s="500" t="str">
        <f>五年级BMI得分</f>
        <v/>
      </c>
      <c r="Q445" s="515" t="str">
        <f>五年级肺活量得分</f>
        <v/>
      </c>
      <c r="R445" s="512" t="str">
        <f>五年级等级</f>
        <v/>
      </c>
      <c r="S445" s="516" t="str">
        <f>五年级50米跑得分</f>
        <v/>
      </c>
      <c r="T445" s="517" t="str">
        <f>五年级等级</f>
        <v/>
      </c>
      <c r="U445" s="516" t="str">
        <f>五年级坐位体前屈得分</f>
        <v/>
      </c>
      <c r="V445" s="517" t="str">
        <f>五年级等级</f>
        <v/>
      </c>
      <c r="W445" s="516" t="str">
        <f>五年级一分钟跳绳得分</f>
        <v/>
      </c>
      <c r="X445" s="517" t="str">
        <f>五年级等级</f>
        <v/>
      </c>
      <c r="Y445" s="515" t="str">
        <f>五年级仰卧起坐得分</f>
        <v/>
      </c>
      <c r="Z445" s="518" t="str">
        <f>五年级等级</f>
        <v/>
      </c>
      <c r="AA445" s="533" t="str">
        <f>五年级折返跑得分</f>
        <v/>
      </c>
      <c r="AB445" s="515" t="str">
        <f>五年级等级</f>
        <v/>
      </c>
      <c r="AC445" s="533" t="str">
        <f>五年级跳绳附加分</f>
        <v/>
      </c>
      <c r="AD445" s="534" t="str">
        <f>五年级标准分</f>
        <v/>
      </c>
      <c r="AE445" s="534" t="str">
        <f>五年级总分</f>
        <v/>
      </c>
      <c r="AF445" s="517" t="str">
        <f>五年级等级</f>
        <v/>
      </c>
      <c r="AM445" s="452" t="str">
        <f>折返时间</f>
        <v/>
      </c>
    </row>
    <row r="446" spans="1:39">
      <c r="A446" s="476">
        <v>507</v>
      </c>
      <c r="B446" s="477">
        <v>24</v>
      </c>
      <c r="C446" s="478"/>
      <c r="D446" s="471"/>
      <c r="E446" s="472"/>
      <c r="F446" s="473"/>
      <c r="G446" s="480"/>
      <c r="H446" s="475"/>
      <c r="I446" s="501"/>
      <c r="J446" s="502"/>
      <c r="K446" s="495"/>
      <c r="L446" s="503"/>
      <c r="M446" s="504"/>
      <c r="N446" s="505" t="str">
        <f>五年级BMI</f>
        <v/>
      </c>
      <c r="O446" s="499" t="str">
        <f>五年级BMI等级</f>
        <v/>
      </c>
      <c r="P446" s="500" t="str">
        <f>五年级BMI得分</f>
        <v/>
      </c>
      <c r="Q446" s="515" t="str">
        <f>五年级肺活量得分</f>
        <v/>
      </c>
      <c r="R446" s="512" t="str">
        <f>五年级等级</f>
        <v/>
      </c>
      <c r="S446" s="516" t="str">
        <f>五年级50米跑得分</f>
        <v/>
      </c>
      <c r="T446" s="517" t="str">
        <f>五年级等级</f>
        <v/>
      </c>
      <c r="U446" s="516" t="str">
        <f>五年级坐位体前屈得分</f>
        <v/>
      </c>
      <c r="V446" s="517" t="str">
        <f>五年级等级</f>
        <v/>
      </c>
      <c r="W446" s="516" t="str">
        <f>五年级一分钟跳绳得分</f>
        <v/>
      </c>
      <c r="X446" s="517" t="str">
        <f>五年级等级</f>
        <v/>
      </c>
      <c r="Y446" s="515" t="str">
        <f>五年级仰卧起坐得分</f>
        <v/>
      </c>
      <c r="Z446" s="518" t="str">
        <f>五年级等级</f>
        <v/>
      </c>
      <c r="AA446" s="533" t="str">
        <f>五年级折返跑得分</f>
        <v/>
      </c>
      <c r="AB446" s="515" t="str">
        <f>五年级等级</f>
        <v/>
      </c>
      <c r="AC446" s="533" t="str">
        <f>五年级跳绳附加分</f>
        <v/>
      </c>
      <c r="AD446" s="534" t="str">
        <f>五年级标准分</f>
        <v/>
      </c>
      <c r="AE446" s="534" t="str">
        <f>五年级总分</f>
        <v/>
      </c>
      <c r="AF446" s="517" t="str">
        <f>五年级等级</f>
        <v/>
      </c>
      <c r="AM446" s="452" t="str">
        <f>折返时间</f>
        <v/>
      </c>
    </row>
    <row r="447" spans="1:39">
      <c r="A447" s="476">
        <v>507</v>
      </c>
      <c r="B447" s="477">
        <v>25</v>
      </c>
      <c r="C447" s="478"/>
      <c r="D447" s="471"/>
      <c r="E447" s="472"/>
      <c r="F447" s="473"/>
      <c r="G447" s="480"/>
      <c r="H447" s="475"/>
      <c r="I447" s="501"/>
      <c r="J447" s="502"/>
      <c r="K447" s="495"/>
      <c r="L447" s="503"/>
      <c r="M447" s="504"/>
      <c r="N447" s="505" t="str">
        <f>五年级BMI</f>
        <v/>
      </c>
      <c r="O447" s="499" t="str">
        <f>五年级BMI等级</f>
        <v/>
      </c>
      <c r="P447" s="500" t="str">
        <f>五年级BMI得分</f>
        <v/>
      </c>
      <c r="Q447" s="515" t="str">
        <f>五年级肺活量得分</f>
        <v/>
      </c>
      <c r="R447" s="512" t="str">
        <f>五年级等级</f>
        <v/>
      </c>
      <c r="S447" s="516" t="str">
        <f>五年级50米跑得分</f>
        <v/>
      </c>
      <c r="T447" s="517" t="str">
        <f>五年级等级</f>
        <v/>
      </c>
      <c r="U447" s="516" t="str">
        <f>五年级坐位体前屈得分</f>
        <v/>
      </c>
      <c r="V447" s="517" t="str">
        <f>五年级等级</f>
        <v/>
      </c>
      <c r="W447" s="516" t="str">
        <f>五年级一分钟跳绳得分</f>
        <v/>
      </c>
      <c r="X447" s="517" t="str">
        <f>五年级等级</f>
        <v/>
      </c>
      <c r="Y447" s="515" t="str">
        <f>五年级仰卧起坐得分</f>
        <v/>
      </c>
      <c r="Z447" s="518" t="str">
        <f>五年级等级</f>
        <v/>
      </c>
      <c r="AA447" s="533" t="str">
        <f>五年级折返跑得分</f>
        <v/>
      </c>
      <c r="AB447" s="515" t="str">
        <f>五年级等级</f>
        <v/>
      </c>
      <c r="AC447" s="533" t="str">
        <f>五年级跳绳附加分</f>
        <v/>
      </c>
      <c r="AD447" s="534" t="str">
        <f>五年级标准分</f>
        <v/>
      </c>
      <c r="AE447" s="534" t="str">
        <f>五年级总分</f>
        <v/>
      </c>
      <c r="AF447" s="517" t="str">
        <f>五年级等级</f>
        <v/>
      </c>
      <c r="AM447" s="452" t="str">
        <f>折返时间</f>
        <v/>
      </c>
    </row>
    <row r="448" spans="1:39">
      <c r="A448" s="476">
        <v>507</v>
      </c>
      <c r="B448" s="477">
        <v>26</v>
      </c>
      <c r="C448" s="478"/>
      <c r="D448" s="471"/>
      <c r="E448" s="472"/>
      <c r="F448" s="473"/>
      <c r="G448" s="480"/>
      <c r="H448" s="475"/>
      <c r="I448" s="501"/>
      <c r="J448" s="502"/>
      <c r="K448" s="495"/>
      <c r="L448" s="503"/>
      <c r="M448" s="504"/>
      <c r="N448" s="505" t="str">
        <f>五年级BMI</f>
        <v/>
      </c>
      <c r="O448" s="499" t="str">
        <f>五年级BMI等级</f>
        <v/>
      </c>
      <c r="P448" s="500" t="str">
        <f>五年级BMI得分</f>
        <v/>
      </c>
      <c r="Q448" s="515" t="str">
        <f>五年级肺活量得分</f>
        <v/>
      </c>
      <c r="R448" s="512" t="str">
        <f>五年级等级</f>
        <v/>
      </c>
      <c r="S448" s="516" t="str">
        <f>五年级50米跑得分</f>
        <v/>
      </c>
      <c r="T448" s="517" t="str">
        <f>五年级等级</f>
        <v/>
      </c>
      <c r="U448" s="516" t="str">
        <f>五年级坐位体前屈得分</f>
        <v/>
      </c>
      <c r="V448" s="517" t="str">
        <f>五年级等级</f>
        <v/>
      </c>
      <c r="W448" s="516" t="str">
        <f>五年级一分钟跳绳得分</f>
        <v/>
      </c>
      <c r="X448" s="517" t="str">
        <f>五年级等级</f>
        <v/>
      </c>
      <c r="Y448" s="515" t="str">
        <f>五年级仰卧起坐得分</f>
        <v/>
      </c>
      <c r="Z448" s="518" t="str">
        <f>五年级等级</f>
        <v/>
      </c>
      <c r="AA448" s="533" t="str">
        <f>五年级折返跑得分</f>
        <v/>
      </c>
      <c r="AB448" s="515" t="str">
        <f>五年级等级</f>
        <v/>
      </c>
      <c r="AC448" s="533" t="str">
        <f>五年级跳绳附加分</f>
        <v/>
      </c>
      <c r="AD448" s="534" t="str">
        <f>五年级标准分</f>
        <v/>
      </c>
      <c r="AE448" s="534" t="str">
        <f>五年级总分</f>
        <v/>
      </c>
      <c r="AF448" s="517" t="str">
        <f>五年级等级</f>
        <v/>
      </c>
      <c r="AM448" s="452" t="str">
        <f>折返时间</f>
        <v/>
      </c>
    </row>
    <row r="449" spans="1:39">
      <c r="A449" s="476">
        <v>507</v>
      </c>
      <c r="B449" s="477">
        <v>27</v>
      </c>
      <c r="C449" s="478"/>
      <c r="D449" s="471"/>
      <c r="E449" s="472"/>
      <c r="F449" s="473"/>
      <c r="G449" s="480"/>
      <c r="H449" s="475"/>
      <c r="I449" s="501"/>
      <c r="J449" s="502"/>
      <c r="K449" s="495"/>
      <c r="L449" s="503"/>
      <c r="M449" s="504"/>
      <c r="N449" s="505" t="str">
        <f>五年级BMI</f>
        <v/>
      </c>
      <c r="O449" s="499" t="str">
        <f>五年级BMI等级</f>
        <v/>
      </c>
      <c r="P449" s="500" t="str">
        <f>五年级BMI得分</f>
        <v/>
      </c>
      <c r="Q449" s="515" t="str">
        <f>五年级肺活量得分</f>
        <v/>
      </c>
      <c r="R449" s="512" t="str">
        <f>五年级等级</f>
        <v/>
      </c>
      <c r="S449" s="516" t="str">
        <f>五年级50米跑得分</f>
        <v/>
      </c>
      <c r="T449" s="517" t="str">
        <f>五年级等级</f>
        <v/>
      </c>
      <c r="U449" s="516" t="str">
        <f>五年级坐位体前屈得分</f>
        <v/>
      </c>
      <c r="V449" s="517" t="str">
        <f>五年级等级</f>
        <v/>
      </c>
      <c r="W449" s="516" t="str">
        <f>五年级一分钟跳绳得分</f>
        <v/>
      </c>
      <c r="X449" s="517" t="str">
        <f>五年级等级</f>
        <v/>
      </c>
      <c r="Y449" s="515" t="str">
        <f>五年级仰卧起坐得分</f>
        <v/>
      </c>
      <c r="Z449" s="518" t="str">
        <f>五年级等级</f>
        <v/>
      </c>
      <c r="AA449" s="533" t="str">
        <f>五年级折返跑得分</f>
        <v/>
      </c>
      <c r="AB449" s="515" t="str">
        <f>五年级等级</f>
        <v/>
      </c>
      <c r="AC449" s="533" t="str">
        <f>五年级跳绳附加分</f>
        <v/>
      </c>
      <c r="AD449" s="534" t="str">
        <f>五年级标准分</f>
        <v/>
      </c>
      <c r="AE449" s="534" t="str">
        <f>五年级总分</f>
        <v/>
      </c>
      <c r="AF449" s="517" t="str">
        <f>五年级等级</f>
        <v/>
      </c>
      <c r="AM449" s="452" t="str">
        <f>折返时间</f>
        <v/>
      </c>
    </row>
    <row r="450" spans="1:39">
      <c r="A450" s="476">
        <v>507</v>
      </c>
      <c r="B450" s="477">
        <v>28</v>
      </c>
      <c r="C450" s="478"/>
      <c r="D450" s="471"/>
      <c r="E450" s="472"/>
      <c r="F450" s="473"/>
      <c r="G450" s="480"/>
      <c r="H450" s="475"/>
      <c r="I450" s="501"/>
      <c r="J450" s="502"/>
      <c r="K450" s="495"/>
      <c r="L450" s="503"/>
      <c r="M450" s="504"/>
      <c r="N450" s="505" t="str">
        <f>五年级BMI</f>
        <v/>
      </c>
      <c r="O450" s="499" t="str">
        <f>五年级BMI等级</f>
        <v/>
      </c>
      <c r="P450" s="500" t="str">
        <f>五年级BMI得分</f>
        <v/>
      </c>
      <c r="Q450" s="515" t="str">
        <f>五年级肺活量得分</f>
        <v/>
      </c>
      <c r="R450" s="512" t="str">
        <f>五年级等级</f>
        <v/>
      </c>
      <c r="S450" s="516" t="str">
        <f>五年级50米跑得分</f>
        <v/>
      </c>
      <c r="T450" s="517" t="str">
        <f>五年级等级</f>
        <v/>
      </c>
      <c r="U450" s="516" t="str">
        <f>五年级坐位体前屈得分</f>
        <v/>
      </c>
      <c r="V450" s="517" t="str">
        <f>五年级等级</f>
        <v/>
      </c>
      <c r="W450" s="516" t="str">
        <f>五年级一分钟跳绳得分</f>
        <v/>
      </c>
      <c r="X450" s="517" t="str">
        <f>五年级等级</f>
        <v/>
      </c>
      <c r="Y450" s="515" t="str">
        <f>五年级仰卧起坐得分</f>
        <v/>
      </c>
      <c r="Z450" s="518" t="str">
        <f>五年级等级</f>
        <v/>
      </c>
      <c r="AA450" s="533" t="str">
        <f>五年级折返跑得分</f>
        <v/>
      </c>
      <c r="AB450" s="515" t="str">
        <f>五年级等级</f>
        <v/>
      </c>
      <c r="AC450" s="533" t="str">
        <f>五年级跳绳附加分</f>
        <v/>
      </c>
      <c r="AD450" s="534" t="str">
        <f>五年级标准分</f>
        <v/>
      </c>
      <c r="AE450" s="534" t="str">
        <f>五年级总分</f>
        <v/>
      </c>
      <c r="AF450" s="517" t="str">
        <f>五年级等级</f>
        <v/>
      </c>
      <c r="AM450" s="452" t="str">
        <f>折返时间</f>
        <v/>
      </c>
    </row>
    <row r="451" spans="1:39">
      <c r="A451" s="476">
        <v>507</v>
      </c>
      <c r="B451" s="477">
        <v>29</v>
      </c>
      <c r="C451" s="478"/>
      <c r="D451" s="471"/>
      <c r="E451" s="472"/>
      <c r="F451" s="473"/>
      <c r="G451" s="480"/>
      <c r="H451" s="475"/>
      <c r="I451" s="501"/>
      <c r="J451" s="502"/>
      <c r="K451" s="495"/>
      <c r="L451" s="503"/>
      <c r="M451" s="504"/>
      <c r="N451" s="505" t="str">
        <f>五年级BMI</f>
        <v/>
      </c>
      <c r="O451" s="499" t="str">
        <f>五年级BMI等级</f>
        <v/>
      </c>
      <c r="P451" s="500" t="str">
        <f>五年级BMI得分</f>
        <v/>
      </c>
      <c r="Q451" s="515" t="str">
        <f>五年级肺活量得分</f>
        <v/>
      </c>
      <c r="R451" s="512" t="str">
        <f>五年级等级</f>
        <v/>
      </c>
      <c r="S451" s="516" t="str">
        <f>五年级50米跑得分</f>
        <v/>
      </c>
      <c r="T451" s="517" t="str">
        <f>五年级等级</f>
        <v/>
      </c>
      <c r="U451" s="516" t="str">
        <f>五年级坐位体前屈得分</f>
        <v/>
      </c>
      <c r="V451" s="517" t="str">
        <f>五年级等级</f>
        <v/>
      </c>
      <c r="W451" s="516" t="str">
        <f>五年级一分钟跳绳得分</f>
        <v/>
      </c>
      <c r="X451" s="517" t="str">
        <f>五年级等级</f>
        <v/>
      </c>
      <c r="Y451" s="515" t="str">
        <f>五年级仰卧起坐得分</f>
        <v/>
      </c>
      <c r="Z451" s="518" t="str">
        <f>五年级等级</f>
        <v/>
      </c>
      <c r="AA451" s="533" t="str">
        <f>五年级折返跑得分</f>
        <v/>
      </c>
      <c r="AB451" s="515" t="str">
        <f>五年级等级</f>
        <v/>
      </c>
      <c r="AC451" s="533" t="str">
        <f>五年级跳绳附加分</f>
        <v/>
      </c>
      <c r="AD451" s="534" t="str">
        <f>五年级标准分</f>
        <v/>
      </c>
      <c r="AE451" s="534" t="str">
        <f>五年级总分</f>
        <v/>
      </c>
      <c r="AF451" s="517" t="str">
        <f>五年级等级</f>
        <v/>
      </c>
      <c r="AM451" s="452" t="str">
        <f>折返时间</f>
        <v/>
      </c>
    </row>
    <row r="452" spans="1:39">
      <c r="A452" s="476">
        <v>507</v>
      </c>
      <c r="B452" s="477">
        <v>30</v>
      </c>
      <c r="C452" s="478"/>
      <c r="D452" s="471"/>
      <c r="E452" s="472"/>
      <c r="F452" s="473"/>
      <c r="G452" s="480"/>
      <c r="H452" s="475"/>
      <c r="I452" s="501"/>
      <c r="J452" s="502"/>
      <c r="K452" s="495"/>
      <c r="L452" s="503"/>
      <c r="M452" s="504"/>
      <c r="N452" s="505" t="str">
        <f>五年级BMI</f>
        <v/>
      </c>
      <c r="O452" s="499" t="str">
        <f>五年级BMI等级</f>
        <v/>
      </c>
      <c r="P452" s="500" t="str">
        <f>五年级BMI得分</f>
        <v/>
      </c>
      <c r="Q452" s="515" t="str">
        <f>五年级肺活量得分</f>
        <v/>
      </c>
      <c r="R452" s="512" t="str">
        <f>五年级等级</f>
        <v/>
      </c>
      <c r="S452" s="516" t="str">
        <f>五年级50米跑得分</f>
        <v/>
      </c>
      <c r="T452" s="517" t="str">
        <f>五年级等级</f>
        <v/>
      </c>
      <c r="U452" s="516" t="str">
        <f>五年级坐位体前屈得分</f>
        <v/>
      </c>
      <c r="V452" s="517" t="str">
        <f>五年级等级</f>
        <v/>
      </c>
      <c r="W452" s="516" t="str">
        <f>五年级一分钟跳绳得分</f>
        <v/>
      </c>
      <c r="X452" s="517" t="str">
        <f>五年级等级</f>
        <v/>
      </c>
      <c r="Y452" s="515" t="str">
        <f>五年级仰卧起坐得分</f>
        <v/>
      </c>
      <c r="Z452" s="518" t="str">
        <f>五年级等级</f>
        <v/>
      </c>
      <c r="AA452" s="533" t="str">
        <f>五年级折返跑得分</f>
        <v/>
      </c>
      <c r="AB452" s="515" t="str">
        <f>五年级等级</f>
        <v/>
      </c>
      <c r="AC452" s="533" t="str">
        <f>五年级跳绳附加分</f>
        <v/>
      </c>
      <c r="AD452" s="534" t="str">
        <f>五年级标准分</f>
        <v/>
      </c>
      <c r="AE452" s="534" t="str">
        <f>五年级总分</f>
        <v/>
      </c>
      <c r="AF452" s="517" t="str">
        <f>五年级等级</f>
        <v/>
      </c>
      <c r="AM452" s="452" t="str">
        <f>折返时间</f>
        <v/>
      </c>
    </row>
    <row r="453" spans="1:39">
      <c r="A453" s="476">
        <v>507</v>
      </c>
      <c r="B453" s="477">
        <v>31</v>
      </c>
      <c r="C453" s="478"/>
      <c r="D453" s="471"/>
      <c r="E453" s="472"/>
      <c r="F453" s="473"/>
      <c r="G453" s="480"/>
      <c r="H453" s="475"/>
      <c r="I453" s="501"/>
      <c r="J453" s="502"/>
      <c r="K453" s="495"/>
      <c r="L453" s="503"/>
      <c r="M453" s="504"/>
      <c r="N453" s="505" t="str">
        <f>五年级BMI</f>
        <v/>
      </c>
      <c r="O453" s="499" t="str">
        <f>五年级BMI等级</f>
        <v/>
      </c>
      <c r="P453" s="500" t="str">
        <f>五年级BMI得分</f>
        <v/>
      </c>
      <c r="Q453" s="515" t="str">
        <f>五年级肺活量得分</f>
        <v/>
      </c>
      <c r="R453" s="512" t="str">
        <f>五年级等级</f>
        <v/>
      </c>
      <c r="S453" s="516" t="str">
        <f>五年级50米跑得分</f>
        <v/>
      </c>
      <c r="T453" s="517" t="str">
        <f>五年级等级</f>
        <v/>
      </c>
      <c r="U453" s="516" t="str">
        <f>五年级坐位体前屈得分</f>
        <v/>
      </c>
      <c r="V453" s="517" t="str">
        <f>五年级等级</f>
        <v/>
      </c>
      <c r="W453" s="516" t="str">
        <f>五年级一分钟跳绳得分</f>
        <v/>
      </c>
      <c r="X453" s="517" t="str">
        <f>五年级等级</f>
        <v/>
      </c>
      <c r="Y453" s="515" t="str">
        <f>五年级仰卧起坐得分</f>
        <v/>
      </c>
      <c r="Z453" s="518" t="str">
        <f>五年级等级</f>
        <v/>
      </c>
      <c r="AA453" s="533" t="str">
        <f>五年级折返跑得分</f>
        <v/>
      </c>
      <c r="AB453" s="515" t="str">
        <f>五年级等级</f>
        <v/>
      </c>
      <c r="AC453" s="533" t="str">
        <f>五年级跳绳附加分</f>
        <v/>
      </c>
      <c r="AD453" s="534" t="str">
        <f>五年级标准分</f>
        <v/>
      </c>
      <c r="AE453" s="534" t="str">
        <f>五年级总分</f>
        <v/>
      </c>
      <c r="AF453" s="517" t="str">
        <f>五年级等级</f>
        <v/>
      </c>
      <c r="AM453" s="452" t="str">
        <f>折返时间</f>
        <v/>
      </c>
    </row>
    <row r="454" spans="1:39">
      <c r="A454" s="476">
        <v>507</v>
      </c>
      <c r="B454" s="477">
        <v>32</v>
      </c>
      <c r="C454" s="478"/>
      <c r="D454" s="471"/>
      <c r="E454" s="478"/>
      <c r="F454" s="473"/>
      <c r="G454" s="480"/>
      <c r="H454" s="475"/>
      <c r="I454" s="501"/>
      <c r="J454" s="502"/>
      <c r="K454" s="502"/>
      <c r="L454" s="503"/>
      <c r="M454" s="504"/>
      <c r="N454" s="505" t="str">
        <f>五年级BMI</f>
        <v/>
      </c>
      <c r="O454" s="499" t="str">
        <f>五年级BMI等级</f>
        <v/>
      </c>
      <c r="P454" s="500" t="str">
        <f>五年级BMI得分</f>
        <v/>
      </c>
      <c r="Q454" s="515" t="str">
        <f>五年级肺活量得分</f>
        <v/>
      </c>
      <c r="R454" s="512" t="str">
        <f>五年级等级</f>
        <v/>
      </c>
      <c r="S454" s="516" t="str">
        <f>五年级50米跑得分</f>
        <v/>
      </c>
      <c r="T454" s="517" t="str">
        <f>五年级等级</f>
        <v/>
      </c>
      <c r="U454" s="516" t="str">
        <f>五年级坐位体前屈得分</f>
        <v/>
      </c>
      <c r="V454" s="517" t="str">
        <f>五年级等级</f>
        <v/>
      </c>
      <c r="W454" s="516" t="str">
        <f>五年级一分钟跳绳得分</f>
        <v/>
      </c>
      <c r="X454" s="517" t="str">
        <f>五年级等级</f>
        <v/>
      </c>
      <c r="Y454" s="515" t="str">
        <f>五年级仰卧起坐得分</f>
        <v/>
      </c>
      <c r="Z454" s="518" t="str">
        <f>五年级等级</f>
        <v/>
      </c>
      <c r="AA454" s="533" t="str">
        <f>五年级折返跑得分</f>
        <v/>
      </c>
      <c r="AB454" s="515" t="str">
        <f>五年级等级</f>
        <v/>
      </c>
      <c r="AC454" s="533" t="str">
        <f>五年级跳绳附加分</f>
        <v/>
      </c>
      <c r="AD454" s="534" t="str">
        <f>五年级标准分</f>
        <v/>
      </c>
      <c r="AE454" s="534" t="str">
        <f>五年级总分</f>
        <v/>
      </c>
      <c r="AF454" s="517" t="str">
        <f>五年级等级</f>
        <v/>
      </c>
      <c r="AM454" s="452" t="str">
        <f>折返时间</f>
        <v/>
      </c>
    </row>
    <row r="455" spans="1:39">
      <c r="A455" s="476">
        <v>507</v>
      </c>
      <c r="B455" s="477">
        <v>33</v>
      </c>
      <c r="C455" s="478"/>
      <c r="D455" s="471"/>
      <c r="E455" s="478"/>
      <c r="F455" s="473"/>
      <c r="G455" s="480"/>
      <c r="H455" s="475"/>
      <c r="I455" s="501"/>
      <c r="J455" s="502"/>
      <c r="K455" s="502"/>
      <c r="L455" s="503"/>
      <c r="M455" s="504"/>
      <c r="N455" s="505" t="str">
        <f>五年级BMI</f>
        <v/>
      </c>
      <c r="O455" s="499" t="str">
        <f>五年级BMI等级</f>
        <v/>
      </c>
      <c r="P455" s="500" t="str">
        <f>五年级BMI得分</f>
        <v/>
      </c>
      <c r="Q455" s="515" t="str">
        <f>五年级肺活量得分</f>
        <v/>
      </c>
      <c r="R455" s="512" t="str">
        <f>五年级等级</f>
        <v/>
      </c>
      <c r="S455" s="516" t="str">
        <f>五年级50米跑得分</f>
        <v/>
      </c>
      <c r="T455" s="517" t="str">
        <f>五年级等级</f>
        <v/>
      </c>
      <c r="U455" s="516" t="str">
        <f>五年级坐位体前屈得分</f>
        <v/>
      </c>
      <c r="V455" s="517" t="str">
        <f>五年级等级</f>
        <v/>
      </c>
      <c r="W455" s="516" t="str">
        <f>五年级一分钟跳绳得分</f>
        <v/>
      </c>
      <c r="X455" s="517" t="str">
        <f>五年级等级</f>
        <v/>
      </c>
      <c r="Y455" s="515" t="str">
        <f>五年级仰卧起坐得分</f>
        <v/>
      </c>
      <c r="Z455" s="518" t="str">
        <f>五年级等级</f>
        <v/>
      </c>
      <c r="AA455" s="533" t="str">
        <f>五年级折返跑得分</f>
        <v/>
      </c>
      <c r="AB455" s="515" t="str">
        <f>五年级等级</f>
        <v/>
      </c>
      <c r="AC455" s="533" t="str">
        <f>五年级跳绳附加分</f>
        <v/>
      </c>
      <c r="AD455" s="534" t="str">
        <f>五年级标准分</f>
        <v/>
      </c>
      <c r="AE455" s="534" t="str">
        <f>五年级总分</f>
        <v/>
      </c>
      <c r="AF455" s="517" t="str">
        <f>五年级等级</f>
        <v/>
      </c>
      <c r="AM455" s="452" t="str">
        <f>折返时间</f>
        <v/>
      </c>
    </row>
    <row r="456" spans="1:39">
      <c r="A456" s="476">
        <v>507</v>
      </c>
      <c r="B456" s="477">
        <v>34</v>
      </c>
      <c r="C456" s="478"/>
      <c r="D456" s="471"/>
      <c r="E456" s="478"/>
      <c r="F456" s="473"/>
      <c r="G456" s="480"/>
      <c r="H456" s="475"/>
      <c r="I456" s="501"/>
      <c r="J456" s="502"/>
      <c r="K456" s="502"/>
      <c r="L456" s="503"/>
      <c r="M456" s="504"/>
      <c r="N456" s="505" t="str">
        <f>五年级BMI</f>
        <v/>
      </c>
      <c r="O456" s="499" t="str">
        <f>五年级BMI等级</f>
        <v/>
      </c>
      <c r="P456" s="500" t="str">
        <f>五年级BMI得分</f>
        <v/>
      </c>
      <c r="Q456" s="515" t="str">
        <f>五年级肺活量得分</f>
        <v/>
      </c>
      <c r="R456" s="512" t="str">
        <f>五年级等级</f>
        <v/>
      </c>
      <c r="S456" s="516" t="str">
        <f>五年级50米跑得分</f>
        <v/>
      </c>
      <c r="T456" s="517" t="str">
        <f>五年级等级</f>
        <v/>
      </c>
      <c r="U456" s="516" t="str">
        <f>五年级坐位体前屈得分</f>
        <v/>
      </c>
      <c r="V456" s="517" t="str">
        <f>五年级等级</f>
        <v/>
      </c>
      <c r="W456" s="516" t="str">
        <f>五年级一分钟跳绳得分</f>
        <v/>
      </c>
      <c r="X456" s="517" t="str">
        <f>五年级等级</f>
        <v/>
      </c>
      <c r="Y456" s="515" t="str">
        <f>五年级仰卧起坐得分</f>
        <v/>
      </c>
      <c r="Z456" s="518" t="str">
        <f>五年级等级</f>
        <v/>
      </c>
      <c r="AA456" s="533" t="str">
        <f>五年级折返跑得分</f>
        <v/>
      </c>
      <c r="AB456" s="515" t="str">
        <f>五年级等级</f>
        <v/>
      </c>
      <c r="AC456" s="533" t="str">
        <f>五年级跳绳附加分</f>
        <v/>
      </c>
      <c r="AD456" s="534" t="str">
        <f>五年级标准分</f>
        <v/>
      </c>
      <c r="AE456" s="534" t="str">
        <f>五年级总分</f>
        <v/>
      </c>
      <c r="AF456" s="517" t="str">
        <f>五年级等级</f>
        <v/>
      </c>
      <c r="AM456" s="452" t="str">
        <f>折返时间</f>
        <v/>
      </c>
    </row>
    <row r="457" spans="1:39">
      <c r="A457" s="476">
        <v>507</v>
      </c>
      <c r="B457" s="477">
        <v>35</v>
      </c>
      <c r="C457" s="478"/>
      <c r="D457" s="471"/>
      <c r="E457" s="478"/>
      <c r="F457" s="473"/>
      <c r="G457" s="474"/>
      <c r="H457" s="475"/>
      <c r="I457" s="501"/>
      <c r="J457" s="502"/>
      <c r="K457" s="502"/>
      <c r="L457" s="503"/>
      <c r="M457" s="504"/>
      <c r="N457" s="505" t="str">
        <f>五年级BMI</f>
        <v/>
      </c>
      <c r="O457" s="499" t="str">
        <f>五年级BMI等级</f>
        <v/>
      </c>
      <c r="P457" s="500" t="str">
        <f>五年级BMI得分</f>
        <v/>
      </c>
      <c r="Q457" s="515" t="str">
        <f>五年级肺活量得分</f>
        <v/>
      </c>
      <c r="R457" s="512" t="str">
        <f>五年级等级</f>
        <v/>
      </c>
      <c r="S457" s="516" t="str">
        <f>五年级50米跑得分</f>
        <v/>
      </c>
      <c r="T457" s="517" t="str">
        <f>五年级等级</f>
        <v/>
      </c>
      <c r="U457" s="516" t="str">
        <f>五年级坐位体前屈得分</f>
        <v/>
      </c>
      <c r="V457" s="517" t="str">
        <f>五年级等级</f>
        <v/>
      </c>
      <c r="W457" s="516" t="str">
        <f>五年级一分钟跳绳得分</f>
        <v/>
      </c>
      <c r="X457" s="517" t="str">
        <f>五年级等级</f>
        <v/>
      </c>
      <c r="Y457" s="515" t="str">
        <f>五年级仰卧起坐得分</f>
        <v/>
      </c>
      <c r="Z457" s="518" t="str">
        <f>五年级等级</f>
        <v/>
      </c>
      <c r="AA457" s="533" t="str">
        <f>五年级折返跑得分</f>
        <v/>
      </c>
      <c r="AB457" s="515" t="str">
        <f>五年级等级</f>
        <v/>
      </c>
      <c r="AC457" s="533" t="str">
        <f>五年级跳绳附加分</f>
        <v/>
      </c>
      <c r="AD457" s="534" t="str">
        <f>五年级标准分</f>
        <v/>
      </c>
      <c r="AE457" s="534" t="str">
        <f>五年级总分</f>
        <v/>
      </c>
      <c r="AF457" s="517" t="str">
        <f>五年级等级</f>
        <v/>
      </c>
      <c r="AM457" s="452" t="str">
        <f>折返时间</f>
        <v/>
      </c>
    </row>
    <row r="458" spans="1:39">
      <c r="A458" s="476">
        <v>507</v>
      </c>
      <c r="B458" s="477">
        <v>36</v>
      </c>
      <c r="C458" s="478"/>
      <c r="D458" s="471"/>
      <c r="E458" s="478"/>
      <c r="F458" s="473"/>
      <c r="G458" s="474"/>
      <c r="H458" s="475"/>
      <c r="I458" s="501"/>
      <c r="J458" s="502"/>
      <c r="K458" s="502"/>
      <c r="L458" s="503"/>
      <c r="M458" s="504"/>
      <c r="N458" s="505" t="str">
        <f>五年级BMI</f>
        <v/>
      </c>
      <c r="O458" s="499" t="str">
        <f>五年级BMI等级</f>
        <v/>
      </c>
      <c r="P458" s="500" t="str">
        <f>五年级BMI得分</f>
        <v/>
      </c>
      <c r="Q458" s="515" t="str">
        <f>五年级肺活量得分</f>
        <v/>
      </c>
      <c r="R458" s="512" t="str">
        <f>五年级等级</f>
        <v/>
      </c>
      <c r="S458" s="516" t="str">
        <f>五年级50米跑得分</f>
        <v/>
      </c>
      <c r="T458" s="517" t="str">
        <f>五年级等级</f>
        <v/>
      </c>
      <c r="U458" s="516" t="str">
        <f>五年级坐位体前屈得分</f>
        <v/>
      </c>
      <c r="V458" s="517" t="str">
        <f>五年级等级</f>
        <v/>
      </c>
      <c r="W458" s="516" t="str">
        <f>五年级一分钟跳绳得分</f>
        <v/>
      </c>
      <c r="X458" s="517" t="str">
        <f>五年级等级</f>
        <v/>
      </c>
      <c r="Y458" s="515" t="str">
        <f>五年级仰卧起坐得分</f>
        <v/>
      </c>
      <c r="Z458" s="518" t="str">
        <f>五年级等级</f>
        <v/>
      </c>
      <c r="AA458" s="533" t="str">
        <f>五年级折返跑得分</f>
        <v/>
      </c>
      <c r="AB458" s="515" t="str">
        <f>五年级等级</f>
        <v/>
      </c>
      <c r="AC458" s="533" t="str">
        <f>五年级跳绳附加分</f>
        <v/>
      </c>
      <c r="AD458" s="534" t="str">
        <f>五年级标准分</f>
        <v/>
      </c>
      <c r="AE458" s="534" t="str">
        <f>五年级总分</f>
        <v/>
      </c>
      <c r="AF458" s="517" t="str">
        <f>五年级等级</f>
        <v/>
      </c>
      <c r="AM458" s="452" t="str">
        <f>折返时间</f>
        <v/>
      </c>
    </row>
    <row r="459" spans="1:39">
      <c r="A459" s="476">
        <v>507</v>
      </c>
      <c r="B459" s="477">
        <v>37</v>
      </c>
      <c r="C459" s="478"/>
      <c r="D459" s="471"/>
      <c r="E459" s="478"/>
      <c r="F459" s="473"/>
      <c r="G459" s="480"/>
      <c r="H459" s="475"/>
      <c r="I459" s="501"/>
      <c r="J459" s="502"/>
      <c r="K459" s="502"/>
      <c r="L459" s="503"/>
      <c r="M459" s="504"/>
      <c r="N459" s="505" t="str">
        <f>五年级BMI</f>
        <v/>
      </c>
      <c r="O459" s="499" t="str">
        <f>五年级BMI等级</f>
        <v/>
      </c>
      <c r="P459" s="500" t="str">
        <f>五年级BMI得分</f>
        <v/>
      </c>
      <c r="Q459" s="515" t="str">
        <f>五年级肺活量得分</f>
        <v/>
      </c>
      <c r="R459" s="512" t="str">
        <f>五年级等级</f>
        <v/>
      </c>
      <c r="S459" s="516" t="str">
        <f>五年级50米跑得分</f>
        <v/>
      </c>
      <c r="T459" s="517" t="str">
        <f>五年级等级</f>
        <v/>
      </c>
      <c r="U459" s="516" t="str">
        <f>五年级坐位体前屈得分</f>
        <v/>
      </c>
      <c r="V459" s="517" t="str">
        <f>五年级等级</f>
        <v/>
      </c>
      <c r="W459" s="516" t="str">
        <f>五年级一分钟跳绳得分</f>
        <v/>
      </c>
      <c r="X459" s="517" t="str">
        <f>五年级等级</f>
        <v/>
      </c>
      <c r="Y459" s="515" t="str">
        <f>五年级仰卧起坐得分</f>
        <v/>
      </c>
      <c r="Z459" s="518" t="str">
        <f>五年级等级</f>
        <v/>
      </c>
      <c r="AA459" s="533" t="str">
        <f>五年级折返跑得分</f>
        <v/>
      </c>
      <c r="AB459" s="515" t="str">
        <f>五年级等级</f>
        <v/>
      </c>
      <c r="AC459" s="533" t="str">
        <f>五年级跳绳附加分</f>
        <v/>
      </c>
      <c r="AD459" s="534" t="str">
        <f>五年级标准分</f>
        <v/>
      </c>
      <c r="AE459" s="534" t="str">
        <f>五年级总分</f>
        <v/>
      </c>
      <c r="AF459" s="517" t="str">
        <f>五年级等级</f>
        <v/>
      </c>
      <c r="AM459" s="452" t="str">
        <f>折返时间</f>
        <v/>
      </c>
    </row>
    <row r="460" spans="1:39">
      <c r="A460" s="476">
        <v>507</v>
      </c>
      <c r="B460" s="477">
        <v>38</v>
      </c>
      <c r="C460" s="478"/>
      <c r="D460" s="471"/>
      <c r="E460" s="478"/>
      <c r="F460" s="473"/>
      <c r="G460" s="480"/>
      <c r="H460" s="475"/>
      <c r="I460" s="501"/>
      <c r="J460" s="502"/>
      <c r="K460" s="502"/>
      <c r="L460" s="503"/>
      <c r="M460" s="504"/>
      <c r="N460" s="505" t="str">
        <f>五年级BMI</f>
        <v/>
      </c>
      <c r="O460" s="499" t="str">
        <f>五年级BMI等级</f>
        <v/>
      </c>
      <c r="P460" s="500" t="str">
        <f>五年级BMI得分</f>
        <v/>
      </c>
      <c r="Q460" s="515" t="str">
        <f>五年级肺活量得分</f>
        <v/>
      </c>
      <c r="R460" s="512" t="str">
        <f>五年级等级</f>
        <v/>
      </c>
      <c r="S460" s="516" t="str">
        <f>五年级50米跑得分</f>
        <v/>
      </c>
      <c r="T460" s="517" t="str">
        <f>五年级等级</f>
        <v/>
      </c>
      <c r="U460" s="516" t="str">
        <f>五年级坐位体前屈得分</f>
        <v/>
      </c>
      <c r="V460" s="517" t="str">
        <f>五年级等级</f>
        <v/>
      </c>
      <c r="W460" s="516" t="str">
        <f>五年级一分钟跳绳得分</f>
        <v/>
      </c>
      <c r="X460" s="517" t="str">
        <f>五年级等级</f>
        <v/>
      </c>
      <c r="Y460" s="515" t="str">
        <f>五年级仰卧起坐得分</f>
        <v/>
      </c>
      <c r="Z460" s="518" t="str">
        <f>五年级等级</f>
        <v/>
      </c>
      <c r="AA460" s="533" t="str">
        <f>五年级折返跑得分</f>
        <v/>
      </c>
      <c r="AB460" s="515" t="str">
        <f>五年级等级</f>
        <v/>
      </c>
      <c r="AC460" s="533" t="str">
        <f>五年级跳绳附加分</f>
        <v/>
      </c>
      <c r="AD460" s="534" t="str">
        <f>五年级标准分</f>
        <v/>
      </c>
      <c r="AE460" s="534" t="str">
        <f>五年级总分</f>
        <v/>
      </c>
      <c r="AF460" s="517" t="str">
        <f>五年级等级</f>
        <v/>
      </c>
      <c r="AM460" s="452" t="str">
        <f>折返时间</f>
        <v/>
      </c>
    </row>
    <row r="461" spans="1:39">
      <c r="A461" s="476">
        <v>507</v>
      </c>
      <c r="B461" s="477">
        <v>39</v>
      </c>
      <c r="C461" s="478"/>
      <c r="D461" s="471"/>
      <c r="E461" s="478"/>
      <c r="F461" s="473"/>
      <c r="G461" s="480"/>
      <c r="H461" s="475"/>
      <c r="I461" s="501"/>
      <c r="J461" s="502"/>
      <c r="K461" s="502"/>
      <c r="L461" s="503"/>
      <c r="M461" s="504"/>
      <c r="N461" s="505" t="str">
        <f>五年级BMI</f>
        <v/>
      </c>
      <c r="O461" s="499" t="str">
        <f>五年级BMI等级</f>
        <v/>
      </c>
      <c r="P461" s="500" t="str">
        <f>五年级BMI得分</f>
        <v/>
      </c>
      <c r="Q461" s="515" t="str">
        <f>五年级肺活量得分</f>
        <v/>
      </c>
      <c r="R461" s="512" t="str">
        <f>五年级等级</f>
        <v/>
      </c>
      <c r="S461" s="516" t="str">
        <f>五年级50米跑得分</f>
        <v/>
      </c>
      <c r="T461" s="517" t="str">
        <f>五年级等级</f>
        <v/>
      </c>
      <c r="U461" s="516" t="str">
        <f>五年级坐位体前屈得分</f>
        <v/>
      </c>
      <c r="V461" s="517" t="str">
        <f>五年级等级</f>
        <v/>
      </c>
      <c r="W461" s="516" t="str">
        <f>五年级一分钟跳绳得分</f>
        <v/>
      </c>
      <c r="X461" s="517" t="str">
        <f>五年级等级</f>
        <v/>
      </c>
      <c r="Y461" s="515" t="str">
        <f>五年级仰卧起坐得分</f>
        <v/>
      </c>
      <c r="Z461" s="518" t="str">
        <f>五年级等级</f>
        <v/>
      </c>
      <c r="AA461" s="533" t="str">
        <f>五年级折返跑得分</f>
        <v/>
      </c>
      <c r="AB461" s="515" t="str">
        <f>五年级等级</f>
        <v/>
      </c>
      <c r="AC461" s="533" t="str">
        <f>五年级跳绳附加分</f>
        <v/>
      </c>
      <c r="AD461" s="534" t="str">
        <f>五年级标准分</f>
        <v/>
      </c>
      <c r="AE461" s="534" t="str">
        <f>五年级总分</f>
        <v/>
      </c>
      <c r="AF461" s="517" t="str">
        <f>五年级等级</f>
        <v/>
      </c>
      <c r="AM461" s="452" t="str">
        <f>折返时间</f>
        <v/>
      </c>
    </row>
    <row r="462" spans="1:39">
      <c r="A462" s="476">
        <v>507</v>
      </c>
      <c r="B462" s="477">
        <v>40</v>
      </c>
      <c r="C462" s="478"/>
      <c r="D462" s="471"/>
      <c r="E462" s="478"/>
      <c r="F462" s="473"/>
      <c r="G462" s="480"/>
      <c r="H462" s="475"/>
      <c r="I462" s="501"/>
      <c r="J462" s="502"/>
      <c r="K462" s="502"/>
      <c r="L462" s="503"/>
      <c r="M462" s="504"/>
      <c r="N462" s="505" t="str">
        <f>五年级BMI</f>
        <v/>
      </c>
      <c r="O462" s="499" t="str">
        <f>五年级BMI等级</f>
        <v/>
      </c>
      <c r="P462" s="500" t="str">
        <f>五年级BMI得分</f>
        <v/>
      </c>
      <c r="Q462" s="515" t="str">
        <f>五年级肺活量得分</f>
        <v/>
      </c>
      <c r="R462" s="512" t="str">
        <f>五年级等级</f>
        <v/>
      </c>
      <c r="S462" s="516" t="str">
        <f>五年级50米跑得分</f>
        <v/>
      </c>
      <c r="T462" s="517" t="str">
        <f>五年级等级</f>
        <v/>
      </c>
      <c r="U462" s="516" t="str">
        <f>五年级坐位体前屈得分</f>
        <v/>
      </c>
      <c r="V462" s="517" t="str">
        <f>五年级等级</f>
        <v/>
      </c>
      <c r="W462" s="516" t="str">
        <f>五年级一分钟跳绳得分</f>
        <v/>
      </c>
      <c r="X462" s="517" t="str">
        <f>五年级等级</f>
        <v/>
      </c>
      <c r="Y462" s="515" t="str">
        <f>五年级仰卧起坐得分</f>
        <v/>
      </c>
      <c r="Z462" s="518" t="str">
        <f>五年级等级</f>
        <v/>
      </c>
      <c r="AA462" s="533" t="str">
        <f>五年级折返跑得分</f>
        <v/>
      </c>
      <c r="AB462" s="515" t="str">
        <f>五年级等级</f>
        <v/>
      </c>
      <c r="AC462" s="533" t="str">
        <f>五年级跳绳附加分</f>
        <v/>
      </c>
      <c r="AD462" s="534" t="str">
        <f>五年级标准分</f>
        <v/>
      </c>
      <c r="AE462" s="534" t="str">
        <f>五年级总分</f>
        <v/>
      </c>
      <c r="AF462" s="517" t="str">
        <f>五年级等级</f>
        <v/>
      </c>
      <c r="AM462" s="452" t="str">
        <f>折返时间</f>
        <v/>
      </c>
    </row>
    <row r="463" spans="1:39">
      <c r="A463" s="476">
        <v>507</v>
      </c>
      <c r="B463" s="477">
        <v>41</v>
      </c>
      <c r="C463" s="478"/>
      <c r="D463" s="471"/>
      <c r="E463" s="478"/>
      <c r="F463" s="473"/>
      <c r="G463" s="480"/>
      <c r="H463" s="475"/>
      <c r="I463" s="501"/>
      <c r="J463" s="502"/>
      <c r="K463" s="502"/>
      <c r="L463" s="503"/>
      <c r="M463" s="504"/>
      <c r="N463" s="505" t="str">
        <f>五年级BMI</f>
        <v/>
      </c>
      <c r="O463" s="499" t="str">
        <f>五年级BMI等级</f>
        <v/>
      </c>
      <c r="P463" s="500" t="str">
        <f>五年级BMI得分</f>
        <v/>
      </c>
      <c r="Q463" s="515" t="str">
        <f>五年级肺活量得分</f>
        <v/>
      </c>
      <c r="R463" s="512" t="str">
        <f>五年级等级</f>
        <v/>
      </c>
      <c r="S463" s="516" t="str">
        <f>五年级50米跑得分</f>
        <v/>
      </c>
      <c r="T463" s="517" t="str">
        <f>五年级等级</f>
        <v/>
      </c>
      <c r="U463" s="516" t="str">
        <f>五年级坐位体前屈得分</f>
        <v/>
      </c>
      <c r="V463" s="517" t="str">
        <f>五年级等级</f>
        <v/>
      </c>
      <c r="W463" s="516" t="str">
        <f>五年级一分钟跳绳得分</f>
        <v/>
      </c>
      <c r="X463" s="517" t="str">
        <f>五年级等级</f>
        <v/>
      </c>
      <c r="Y463" s="515" t="str">
        <f>五年级仰卧起坐得分</f>
        <v/>
      </c>
      <c r="Z463" s="518" t="str">
        <f>五年级等级</f>
        <v/>
      </c>
      <c r="AA463" s="533" t="str">
        <f>五年级折返跑得分</f>
        <v/>
      </c>
      <c r="AB463" s="515" t="str">
        <f>五年级等级</f>
        <v/>
      </c>
      <c r="AC463" s="533" t="str">
        <f>五年级跳绳附加分</f>
        <v/>
      </c>
      <c r="AD463" s="534" t="str">
        <f>五年级标准分</f>
        <v/>
      </c>
      <c r="AE463" s="534" t="str">
        <f>五年级总分</f>
        <v/>
      </c>
      <c r="AF463" s="517" t="str">
        <f>五年级等级</f>
        <v/>
      </c>
      <c r="AM463" s="452" t="str">
        <f>折返时间</f>
        <v/>
      </c>
    </row>
    <row r="464" spans="1:39">
      <c r="A464" s="476">
        <v>507</v>
      </c>
      <c r="B464" s="477">
        <v>42</v>
      </c>
      <c r="C464" s="478"/>
      <c r="D464" s="471"/>
      <c r="E464" s="478"/>
      <c r="F464" s="473"/>
      <c r="G464" s="480"/>
      <c r="H464" s="475"/>
      <c r="I464" s="501"/>
      <c r="J464" s="502"/>
      <c r="K464" s="502"/>
      <c r="L464" s="503"/>
      <c r="M464" s="504"/>
      <c r="N464" s="505" t="str">
        <f>五年级BMI</f>
        <v/>
      </c>
      <c r="O464" s="499" t="str">
        <f>五年级BMI等级</f>
        <v/>
      </c>
      <c r="P464" s="500" t="str">
        <f>五年级BMI得分</f>
        <v/>
      </c>
      <c r="Q464" s="515" t="str">
        <f>五年级肺活量得分</f>
        <v/>
      </c>
      <c r="R464" s="512" t="str">
        <f>五年级等级</f>
        <v/>
      </c>
      <c r="S464" s="516" t="str">
        <f>五年级50米跑得分</f>
        <v/>
      </c>
      <c r="T464" s="517" t="str">
        <f>五年级等级</f>
        <v/>
      </c>
      <c r="U464" s="516" t="str">
        <f>五年级坐位体前屈得分</f>
        <v/>
      </c>
      <c r="V464" s="517" t="str">
        <f>五年级等级</f>
        <v/>
      </c>
      <c r="W464" s="516" t="str">
        <f>五年级一分钟跳绳得分</f>
        <v/>
      </c>
      <c r="X464" s="517" t="str">
        <f>五年级等级</f>
        <v/>
      </c>
      <c r="Y464" s="515" t="str">
        <f>五年级仰卧起坐得分</f>
        <v/>
      </c>
      <c r="Z464" s="518" t="str">
        <f>五年级等级</f>
        <v/>
      </c>
      <c r="AA464" s="533" t="str">
        <f>五年级折返跑得分</f>
        <v/>
      </c>
      <c r="AB464" s="515" t="str">
        <f>五年级等级</f>
        <v/>
      </c>
      <c r="AC464" s="533" t="str">
        <f>五年级跳绳附加分</f>
        <v/>
      </c>
      <c r="AD464" s="534" t="str">
        <f>五年级标准分</f>
        <v/>
      </c>
      <c r="AE464" s="534" t="str">
        <f>五年级总分</f>
        <v/>
      </c>
      <c r="AF464" s="517" t="str">
        <f>五年级等级</f>
        <v/>
      </c>
      <c r="AM464" s="452" t="str">
        <f>折返时间</f>
        <v/>
      </c>
    </row>
    <row r="465" spans="1:39">
      <c r="A465" s="476">
        <v>507</v>
      </c>
      <c r="B465" s="477">
        <v>43</v>
      </c>
      <c r="C465" s="478"/>
      <c r="D465" s="471"/>
      <c r="E465" s="478"/>
      <c r="F465" s="481"/>
      <c r="G465" s="480"/>
      <c r="H465" s="475"/>
      <c r="I465" s="501"/>
      <c r="J465" s="502"/>
      <c r="K465" s="502"/>
      <c r="L465" s="503"/>
      <c r="M465" s="504"/>
      <c r="N465" s="505" t="str">
        <f>五年级BMI</f>
        <v/>
      </c>
      <c r="O465" s="499" t="str">
        <f>五年级BMI等级</f>
        <v/>
      </c>
      <c r="P465" s="500" t="str">
        <f>五年级BMI得分</f>
        <v/>
      </c>
      <c r="Q465" s="515" t="str">
        <f>五年级肺活量得分</f>
        <v/>
      </c>
      <c r="R465" s="512" t="str">
        <f>五年级等级</f>
        <v/>
      </c>
      <c r="S465" s="516" t="str">
        <f>五年级50米跑得分</f>
        <v/>
      </c>
      <c r="T465" s="517" t="str">
        <f>五年级等级</f>
        <v/>
      </c>
      <c r="U465" s="516" t="str">
        <f>五年级坐位体前屈得分</f>
        <v/>
      </c>
      <c r="V465" s="517" t="str">
        <f>五年级等级</f>
        <v/>
      </c>
      <c r="W465" s="516" t="str">
        <f>五年级一分钟跳绳得分</f>
        <v/>
      </c>
      <c r="X465" s="517" t="str">
        <f>五年级等级</f>
        <v/>
      </c>
      <c r="Y465" s="515" t="str">
        <f>五年级仰卧起坐得分</f>
        <v/>
      </c>
      <c r="Z465" s="518" t="str">
        <f>五年级等级</f>
        <v/>
      </c>
      <c r="AA465" s="533" t="str">
        <f>五年级折返跑得分</f>
        <v/>
      </c>
      <c r="AB465" s="515" t="str">
        <f>五年级等级</f>
        <v/>
      </c>
      <c r="AC465" s="533" t="str">
        <f>五年级跳绳附加分</f>
        <v/>
      </c>
      <c r="AD465" s="534" t="str">
        <f>五年级标准分</f>
        <v/>
      </c>
      <c r="AE465" s="534" t="str">
        <f>五年级总分</f>
        <v/>
      </c>
      <c r="AF465" s="517" t="str">
        <f>五年级等级</f>
        <v/>
      </c>
      <c r="AM465" s="452" t="str">
        <f>折返时间</f>
        <v/>
      </c>
    </row>
    <row r="466" spans="1:39">
      <c r="A466" s="476">
        <v>507</v>
      </c>
      <c r="B466" s="477">
        <v>44</v>
      </c>
      <c r="C466" s="478"/>
      <c r="D466" s="471"/>
      <c r="E466" s="478"/>
      <c r="F466" s="481"/>
      <c r="G466" s="480"/>
      <c r="H466" s="475"/>
      <c r="I466" s="501"/>
      <c r="J466" s="502"/>
      <c r="K466" s="502"/>
      <c r="L466" s="503"/>
      <c r="M466" s="504"/>
      <c r="N466" s="505" t="str">
        <f>五年级BMI</f>
        <v/>
      </c>
      <c r="O466" s="499" t="str">
        <f>五年级BMI等级</f>
        <v/>
      </c>
      <c r="P466" s="500" t="str">
        <f>五年级BMI得分</f>
        <v/>
      </c>
      <c r="Q466" s="515" t="str">
        <f>五年级肺活量得分</f>
        <v/>
      </c>
      <c r="R466" s="512" t="str">
        <f>五年级等级</f>
        <v/>
      </c>
      <c r="S466" s="516" t="str">
        <f>五年级50米跑得分</f>
        <v/>
      </c>
      <c r="T466" s="517" t="str">
        <f>五年级等级</f>
        <v/>
      </c>
      <c r="U466" s="516" t="str">
        <f>五年级坐位体前屈得分</f>
        <v/>
      </c>
      <c r="V466" s="517" t="str">
        <f>五年级等级</f>
        <v/>
      </c>
      <c r="W466" s="516" t="str">
        <f>五年级一分钟跳绳得分</f>
        <v/>
      </c>
      <c r="X466" s="517" t="str">
        <f>五年级等级</f>
        <v/>
      </c>
      <c r="Y466" s="515" t="str">
        <f>五年级仰卧起坐得分</f>
        <v/>
      </c>
      <c r="Z466" s="518" t="str">
        <f>五年级等级</f>
        <v/>
      </c>
      <c r="AA466" s="533" t="str">
        <f>五年级折返跑得分</f>
        <v/>
      </c>
      <c r="AB466" s="515" t="str">
        <f>五年级等级</f>
        <v/>
      </c>
      <c r="AC466" s="533" t="str">
        <f>五年级跳绳附加分</f>
        <v/>
      </c>
      <c r="AD466" s="534" t="str">
        <f>五年级标准分</f>
        <v/>
      </c>
      <c r="AE466" s="534" t="str">
        <f>五年级总分</f>
        <v/>
      </c>
      <c r="AF466" s="517" t="str">
        <f>五年级等级</f>
        <v/>
      </c>
      <c r="AM466" s="452" t="str">
        <f>折返时间</f>
        <v/>
      </c>
    </row>
    <row r="467" spans="1:39">
      <c r="A467" s="476">
        <v>507</v>
      </c>
      <c r="B467" s="477">
        <v>45</v>
      </c>
      <c r="C467" s="478"/>
      <c r="D467" s="471"/>
      <c r="E467" s="478"/>
      <c r="F467" s="481"/>
      <c r="G467" s="480"/>
      <c r="H467" s="475"/>
      <c r="I467" s="501"/>
      <c r="J467" s="502"/>
      <c r="K467" s="502"/>
      <c r="L467" s="503"/>
      <c r="M467" s="504"/>
      <c r="N467" s="505" t="str">
        <f>五年级BMI</f>
        <v/>
      </c>
      <c r="O467" s="499" t="str">
        <f>五年级BMI等级</f>
        <v/>
      </c>
      <c r="P467" s="500" t="str">
        <f>五年级BMI得分</f>
        <v/>
      </c>
      <c r="Q467" s="515" t="str">
        <f>五年级肺活量得分</f>
        <v/>
      </c>
      <c r="R467" s="512" t="str">
        <f>五年级等级</f>
        <v/>
      </c>
      <c r="S467" s="516" t="str">
        <f>五年级50米跑得分</f>
        <v/>
      </c>
      <c r="T467" s="517" t="str">
        <f>五年级等级</f>
        <v/>
      </c>
      <c r="U467" s="516" t="str">
        <f>五年级坐位体前屈得分</f>
        <v/>
      </c>
      <c r="V467" s="517" t="str">
        <f>五年级等级</f>
        <v/>
      </c>
      <c r="W467" s="516" t="str">
        <f>五年级一分钟跳绳得分</f>
        <v/>
      </c>
      <c r="X467" s="517" t="str">
        <f>五年级等级</f>
        <v/>
      </c>
      <c r="Y467" s="515" t="str">
        <f>五年级仰卧起坐得分</f>
        <v/>
      </c>
      <c r="Z467" s="518" t="str">
        <f>五年级等级</f>
        <v/>
      </c>
      <c r="AA467" s="533" t="str">
        <f>五年级折返跑得分</f>
        <v/>
      </c>
      <c r="AB467" s="515" t="str">
        <f>五年级等级</f>
        <v/>
      </c>
      <c r="AC467" s="533" t="str">
        <f>五年级跳绳附加分</f>
        <v/>
      </c>
      <c r="AD467" s="534" t="str">
        <f>五年级标准分</f>
        <v/>
      </c>
      <c r="AE467" s="534" t="str">
        <f>五年级总分</f>
        <v/>
      </c>
      <c r="AF467" s="517" t="str">
        <f>五年级等级</f>
        <v/>
      </c>
      <c r="AM467" s="452" t="str">
        <f>折返时间</f>
        <v/>
      </c>
    </row>
    <row r="468" spans="1:39">
      <c r="A468" s="476">
        <v>507</v>
      </c>
      <c r="B468" s="477">
        <v>46</v>
      </c>
      <c r="C468" s="478"/>
      <c r="D468" s="471"/>
      <c r="E468" s="478"/>
      <c r="F468" s="481"/>
      <c r="G468" s="480"/>
      <c r="H468" s="475"/>
      <c r="I468" s="501"/>
      <c r="J468" s="502"/>
      <c r="K468" s="502"/>
      <c r="L468" s="503"/>
      <c r="M468" s="504"/>
      <c r="N468" s="505" t="str">
        <f>五年级BMI</f>
        <v/>
      </c>
      <c r="O468" s="499" t="str">
        <f>五年级BMI等级</f>
        <v/>
      </c>
      <c r="P468" s="500" t="str">
        <f>五年级BMI得分</f>
        <v/>
      </c>
      <c r="Q468" s="515" t="str">
        <f>五年级肺活量得分</f>
        <v/>
      </c>
      <c r="R468" s="512" t="str">
        <f>五年级等级</f>
        <v/>
      </c>
      <c r="S468" s="516" t="str">
        <f>五年级50米跑得分</f>
        <v/>
      </c>
      <c r="T468" s="517" t="str">
        <f>五年级等级</f>
        <v/>
      </c>
      <c r="U468" s="516" t="str">
        <f>五年级坐位体前屈得分</f>
        <v/>
      </c>
      <c r="V468" s="517" t="str">
        <f>五年级等级</f>
        <v/>
      </c>
      <c r="W468" s="516" t="str">
        <f>五年级一分钟跳绳得分</f>
        <v/>
      </c>
      <c r="X468" s="517" t="str">
        <f>五年级等级</f>
        <v/>
      </c>
      <c r="Y468" s="515" t="str">
        <f>五年级仰卧起坐得分</f>
        <v/>
      </c>
      <c r="Z468" s="518" t="str">
        <f>五年级等级</f>
        <v/>
      </c>
      <c r="AA468" s="533" t="str">
        <f>五年级折返跑得分</f>
        <v/>
      </c>
      <c r="AB468" s="515" t="str">
        <f>五年级等级</f>
        <v/>
      </c>
      <c r="AC468" s="533" t="str">
        <f>五年级跳绳附加分</f>
        <v/>
      </c>
      <c r="AD468" s="534" t="str">
        <f>五年级标准分</f>
        <v/>
      </c>
      <c r="AE468" s="534" t="str">
        <f>五年级总分</f>
        <v/>
      </c>
      <c r="AF468" s="517" t="str">
        <f>五年级等级</f>
        <v/>
      </c>
      <c r="AM468" s="452" t="str">
        <f>折返时间</f>
        <v/>
      </c>
    </row>
    <row r="469" spans="1:39">
      <c r="A469" s="476">
        <v>507</v>
      </c>
      <c r="B469" s="477">
        <v>47</v>
      </c>
      <c r="C469" s="478"/>
      <c r="D469" s="471"/>
      <c r="E469" s="478"/>
      <c r="F469" s="481"/>
      <c r="G469" s="480"/>
      <c r="H469" s="475"/>
      <c r="I469" s="501"/>
      <c r="J469" s="502"/>
      <c r="K469" s="502"/>
      <c r="L469" s="503"/>
      <c r="M469" s="504"/>
      <c r="N469" s="505" t="str">
        <f>五年级BMI</f>
        <v/>
      </c>
      <c r="O469" s="499" t="str">
        <f>五年级BMI等级</f>
        <v/>
      </c>
      <c r="P469" s="500" t="str">
        <f>五年级BMI得分</f>
        <v/>
      </c>
      <c r="Q469" s="515" t="str">
        <f>五年级肺活量得分</f>
        <v/>
      </c>
      <c r="R469" s="512" t="str">
        <f>五年级等级</f>
        <v/>
      </c>
      <c r="S469" s="516" t="str">
        <f>五年级50米跑得分</f>
        <v/>
      </c>
      <c r="T469" s="517" t="str">
        <f>五年级等级</f>
        <v/>
      </c>
      <c r="U469" s="516" t="str">
        <f>五年级坐位体前屈得分</f>
        <v/>
      </c>
      <c r="V469" s="517" t="str">
        <f>五年级等级</f>
        <v/>
      </c>
      <c r="W469" s="516" t="str">
        <f>五年级一分钟跳绳得分</f>
        <v/>
      </c>
      <c r="X469" s="517" t="str">
        <f>五年级等级</f>
        <v/>
      </c>
      <c r="Y469" s="515" t="str">
        <f>五年级仰卧起坐得分</f>
        <v/>
      </c>
      <c r="Z469" s="518" t="str">
        <f>五年级等级</f>
        <v/>
      </c>
      <c r="AA469" s="533" t="str">
        <f>五年级折返跑得分</f>
        <v/>
      </c>
      <c r="AB469" s="515" t="str">
        <f>五年级等级</f>
        <v/>
      </c>
      <c r="AC469" s="533" t="str">
        <f>五年级跳绳附加分</f>
        <v/>
      </c>
      <c r="AD469" s="534" t="str">
        <f>五年级标准分</f>
        <v/>
      </c>
      <c r="AE469" s="534" t="str">
        <f>五年级总分</f>
        <v/>
      </c>
      <c r="AF469" s="517" t="str">
        <f>五年级等级</f>
        <v/>
      </c>
      <c r="AM469" s="452" t="str">
        <f>折返时间</f>
        <v/>
      </c>
    </row>
    <row r="470" spans="1:39">
      <c r="A470" s="476">
        <v>507</v>
      </c>
      <c r="B470" s="477">
        <v>48</v>
      </c>
      <c r="C470" s="478"/>
      <c r="D470" s="471"/>
      <c r="E470" s="478"/>
      <c r="F470" s="481"/>
      <c r="G470" s="480"/>
      <c r="H470" s="475"/>
      <c r="I470" s="501"/>
      <c r="J470" s="502"/>
      <c r="K470" s="502"/>
      <c r="L470" s="503"/>
      <c r="M470" s="504"/>
      <c r="N470" s="505" t="str">
        <f>五年级BMI</f>
        <v/>
      </c>
      <c r="O470" s="499" t="str">
        <f>五年级BMI等级</f>
        <v/>
      </c>
      <c r="P470" s="500" t="str">
        <f>五年级BMI得分</f>
        <v/>
      </c>
      <c r="Q470" s="515" t="str">
        <f>五年级肺活量得分</f>
        <v/>
      </c>
      <c r="R470" s="512" t="str">
        <f>五年级等级</f>
        <v/>
      </c>
      <c r="S470" s="516" t="str">
        <f>五年级50米跑得分</f>
        <v/>
      </c>
      <c r="T470" s="517" t="str">
        <f>五年级等级</f>
        <v/>
      </c>
      <c r="U470" s="516" t="str">
        <f>五年级坐位体前屈得分</f>
        <v/>
      </c>
      <c r="V470" s="517" t="str">
        <f>五年级等级</f>
        <v/>
      </c>
      <c r="W470" s="516" t="str">
        <f>五年级一分钟跳绳得分</f>
        <v/>
      </c>
      <c r="X470" s="517" t="str">
        <f>五年级等级</f>
        <v/>
      </c>
      <c r="Y470" s="515" t="str">
        <f>五年级仰卧起坐得分</f>
        <v/>
      </c>
      <c r="Z470" s="518" t="str">
        <f>五年级等级</f>
        <v/>
      </c>
      <c r="AA470" s="533" t="str">
        <f>五年级折返跑得分</f>
        <v/>
      </c>
      <c r="AB470" s="515" t="str">
        <f>五年级等级</f>
        <v/>
      </c>
      <c r="AC470" s="533" t="str">
        <f>五年级跳绳附加分</f>
        <v/>
      </c>
      <c r="AD470" s="534" t="str">
        <f>五年级标准分</f>
        <v/>
      </c>
      <c r="AE470" s="534" t="str">
        <f>五年级总分</f>
        <v/>
      </c>
      <c r="AF470" s="517" t="str">
        <f>五年级等级</f>
        <v/>
      </c>
      <c r="AM470" s="452" t="str">
        <f>折返时间</f>
        <v/>
      </c>
    </row>
    <row r="471" spans="1:39">
      <c r="A471" s="476">
        <v>507</v>
      </c>
      <c r="B471" s="477">
        <v>49</v>
      </c>
      <c r="C471" s="478"/>
      <c r="D471" s="471"/>
      <c r="E471" s="478"/>
      <c r="F471" s="481"/>
      <c r="G471" s="480"/>
      <c r="H471" s="475"/>
      <c r="I471" s="501"/>
      <c r="J471" s="502"/>
      <c r="K471" s="502"/>
      <c r="L471" s="503"/>
      <c r="M471" s="504"/>
      <c r="N471" s="505" t="str">
        <f>五年级BMI</f>
        <v/>
      </c>
      <c r="O471" s="499" t="str">
        <f>五年级BMI等级</f>
        <v/>
      </c>
      <c r="P471" s="500" t="str">
        <f>五年级BMI得分</f>
        <v/>
      </c>
      <c r="Q471" s="515" t="str">
        <f>五年级肺活量得分</f>
        <v/>
      </c>
      <c r="R471" s="512" t="str">
        <f>五年级等级</f>
        <v/>
      </c>
      <c r="S471" s="516" t="str">
        <f>五年级50米跑得分</f>
        <v/>
      </c>
      <c r="T471" s="517" t="str">
        <f>五年级等级</f>
        <v/>
      </c>
      <c r="U471" s="516" t="str">
        <f>五年级坐位体前屈得分</f>
        <v/>
      </c>
      <c r="V471" s="517" t="str">
        <f>五年级等级</f>
        <v/>
      </c>
      <c r="W471" s="516" t="str">
        <f>五年级一分钟跳绳得分</f>
        <v/>
      </c>
      <c r="X471" s="517" t="str">
        <f>五年级等级</f>
        <v/>
      </c>
      <c r="Y471" s="515" t="str">
        <f>五年级仰卧起坐得分</f>
        <v/>
      </c>
      <c r="Z471" s="518" t="str">
        <f>五年级等级</f>
        <v/>
      </c>
      <c r="AA471" s="533" t="str">
        <f>五年级折返跑得分</f>
        <v/>
      </c>
      <c r="AB471" s="515" t="str">
        <f>五年级等级</f>
        <v/>
      </c>
      <c r="AC471" s="533" t="str">
        <f>五年级跳绳附加分</f>
        <v/>
      </c>
      <c r="AD471" s="534" t="str">
        <f>五年级标准分</f>
        <v/>
      </c>
      <c r="AE471" s="534" t="str">
        <f>五年级总分</f>
        <v/>
      </c>
      <c r="AF471" s="517" t="str">
        <f>五年级等级</f>
        <v/>
      </c>
      <c r="AM471" s="452" t="str">
        <f>折返时间</f>
        <v/>
      </c>
    </row>
    <row r="472" spans="1:39">
      <c r="A472" s="476">
        <v>507</v>
      </c>
      <c r="B472" s="477">
        <v>50</v>
      </c>
      <c r="C472" s="478"/>
      <c r="D472" s="471"/>
      <c r="E472" s="478"/>
      <c r="F472" s="481"/>
      <c r="G472" s="480"/>
      <c r="H472" s="475"/>
      <c r="I472" s="501"/>
      <c r="J472" s="502"/>
      <c r="K472" s="502"/>
      <c r="L472" s="503"/>
      <c r="M472" s="504"/>
      <c r="N472" s="505" t="str">
        <f>五年级BMI</f>
        <v/>
      </c>
      <c r="O472" s="499" t="str">
        <f>五年级BMI等级</f>
        <v/>
      </c>
      <c r="P472" s="500" t="str">
        <f>五年级BMI得分</f>
        <v/>
      </c>
      <c r="Q472" s="515" t="str">
        <f>五年级肺活量得分</f>
        <v/>
      </c>
      <c r="R472" s="512" t="str">
        <f>五年级等级</f>
        <v/>
      </c>
      <c r="S472" s="516" t="str">
        <f>五年级50米跑得分</f>
        <v/>
      </c>
      <c r="T472" s="517" t="str">
        <f>五年级等级</f>
        <v/>
      </c>
      <c r="U472" s="516" t="str">
        <f>五年级坐位体前屈得分</f>
        <v/>
      </c>
      <c r="V472" s="517" t="str">
        <f>五年级等级</f>
        <v/>
      </c>
      <c r="W472" s="516" t="str">
        <f>五年级一分钟跳绳得分</f>
        <v/>
      </c>
      <c r="X472" s="517" t="str">
        <f>五年级等级</f>
        <v/>
      </c>
      <c r="Y472" s="515" t="str">
        <f>五年级仰卧起坐得分</f>
        <v/>
      </c>
      <c r="Z472" s="518" t="str">
        <f>五年级等级</f>
        <v/>
      </c>
      <c r="AA472" s="533" t="str">
        <f>五年级折返跑得分</f>
        <v/>
      </c>
      <c r="AB472" s="515" t="str">
        <f>五年级等级</f>
        <v/>
      </c>
      <c r="AC472" s="533" t="str">
        <f>五年级跳绳附加分</f>
        <v/>
      </c>
      <c r="AD472" s="534" t="str">
        <f>五年级标准分</f>
        <v/>
      </c>
      <c r="AE472" s="534" t="str">
        <f>五年级总分</f>
        <v/>
      </c>
      <c r="AF472" s="517" t="str">
        <f>五年级等级</f>
        <v/>
      </c>
      <c r="AM472" s="452" t="str">
        <f>折返时间</f>
        <v/>
      </c>
    </row>
    <row r="473" spans="1:39">
      <c r="A473" s="476">
        <v>507</v>
      </c>
      <c r="B473" s="477">
        <v>51</v>
      </c>
      <c r="C473" s="478"/>
      <c r="D473" s="471"/>
      <c r="E473" s="478"/>
      <c r="F473" s="473"/>
      <c r="G473" s="480"/>
      <c r="H473" s="475"/>
      <c r="I473" s="501"/>
      <c r="J473" s="502"/>
      <c r="K473" s="502"/>
      <c r="L473" s="496"/>
      <c r="M473" s="497"/>
      <c r="N473" s="498" t="str">
        <f>五年级BMI</f>
        <v/>
      </c>
      <c r="O473" s="499" t="str">
        <f>五年级BMI等级</f>
        <v/>
      </c>
      <c r="P473" s="500" t="str">
        <f>五年级BMI得分</f>
        <v/>
      </c>
      <c r="Q473" s="515" t="str">
        <f>五年级肺活量得分</f>
        <v/>
      </c>
      <c r="R473" s="512" t="str">
        <f>五年级等级</f>
        <v/>
      </c>
      <c r="S473" s="516" t="str">
        <f>五年级50米跑得分</f>
        <v/>
      </c>
      <c r="T473" s="512" t="str">
        <f>五年级等级</f>
        <v/>
      </c>
      <c r="U473" s="516" t="str">
        <f>五年级坐位体前屈得分</f>
        <v/>
      </c>
      <c r="V473" s="512" t="str">
        <f>五年级等级</f>
        <v/>
      </c>
      <c r="W473" s="516" t="str">
        <f>五年级一分钟跳绳得分</f>
        <v/>
      </c>
      <c r="X473" s="512" t="str">
        <f>五年级等级</f>
        <v/>
      </c>
      <c r="Y473" s="511" t="str">
        <f>五年级仰卧起坐得分</f>
        <v/>
      </c>
      <c r="Z473" s="514" t="str">
        <f>五年级等级</f>
        <v/>
      </c>
      <c r="AA473" s="530" t="str">
        <f>五年级折返跑得分</f>
        <v/>
      </c>
      <c r="AB473" s="511" t="str">
        <f>五年级等级</f>
        <v/>
      </c>
      <c r="AC473" s="530" t="str">
        <f>五年级跳绳附加分</f>
        <v/>
      </c>
      <c r="AD473" s="534" t="str">
        <f>五年级标准分</f>
        <v/>
      </c>
      <c r="AE473" s="531" t="str">
        <f>五年级总分</f>
        <v/>
      </c>
      <c r="AF473" s="512" t="str">
        <f>五年级等级</f>
        <v/>
      </c>
      <c r="AM473" s="452" t="str">
        <f>折返时间</f>
        <v/>
      </c>
    </row>
    <row r="474" spans="1:39">
      <c r="A474" s="476">
        <v>507</v>
      </c>
      <c r="B474" s="477">
        <v>52</v>
      </c>
      <c r="C474" s="478"/>
      <c r="D474" s="471"/>
      <c r="E474" s="478"/>
      <c r="F474" s="473"/>
      <c r="G474" s="480"/>
      <c r="H474" s="475"/>
      <c r="I474" s="501"/>
      <c r="J474" s="502"/>
      <c r="K474" s="502"/>
      <c r="L474" s="503"/>
      <c r="M474" s="504"/>
      <c r="N474" s="505" t="str">
        <f>五年级BMI</f>
        <v/>
      </c>
      <c r="O474" s="499" t="str">
        <f>五年级BMI等级</f>
        <v/>
      </c>
      <c r="P474" s="500" t="str">
        <f>五年级BMI得分</f>
        <v/>
      </c>
      <c r="Q474" s="515" t="str">
        <f>五年级肺活量得分</f>
        <v/>
      </c>
      <c r="R474" s="512" t="str">
        <f>五年级等级</f>
        <v/>
      </c>
      <c r="S474" s="516" t="str">
        <f>五年级50米跑得分</f>
        <v/>
      </c>
      <c r="T474" s="512" t="str">
        <f>五年级等级</f>
        <v/>
      </c>
      <c r="U474" s="516" t="str">
        <f>五年级坐位体前屈得分</f>
        <v/>
      </c>
      <c r="V474" s="517" t="str">
        <f>五年级等级</f>
        <v/>
      </c>
      <c r="W474" s="516" t="str">
        <f>五年级一分钟跳绳得分</f>
        <v/>
      </c>
      <c r="X474" s="517" t="str">
        <f>五年级等级</f>
        <v/>
      </c>
      <c r="Y474" s="515" t="str">
        <f>五年级仰卧起坐得分</f>
        <v/>
      </c>
      <c r="Z474" s="518" t="str">
        <f>五年级等级</f>
        <v/>
      </c>
      <c r="AA474" s="533" t="str">
        <f>五年级折返跑得分</f>
        <v/>
      </c>
      <c r="AB474" s="515" t="str">
        <f>五年级等级</f>
        <v/>
      </c>
      <c r="AC474" s="533" t="str">
        <f>五年级跳绳附加分</f>
        <v/>
      </c>
      <c r="AD474" s="534" t="str">
        <f>五年级标准分</f>
        <v/>
      </c>
      <c r="AE474" s="534" t="str">
        <f>五年级总分</f>
        <v/>
      </c>
      <c r="AF474" s="517" t="str">
        <f>五年级等级</f>
        <v/>
      </c>
      <c r="AM474" s="452" t="str">
        <f>折返时间</f>
        <v/>
      </c>
    </row>
    <row r="475" spans="1:39">
      <c r="A475" s="476">
        <v>507</v>
      </c>
      <c r="B475" s="477">
        <v>53</v>
      </c>
      <c r="C475" s="478"/>
      <c r="D475" s="471"/>
      <c r="E475" s="478"/>
      <c r="F475" s="473"/>
      <c r="G475" s="480"/>
      <c r="H475" s="475"/>
      <c r="I475" s="501"/>
      <c r="J475" s="502"/>
      <c r="K475" s="502"/>
      <c r="L475" s="503"/>
      <c r="M475" s="504"/>
      <c r="N475" s="505" t="str">
        <f>五年级BMI</f>
        <v/>
      </c>
      <c r="O475" s="499" t="str">
        <f>五年级BMI等级</f>
        <v/>
      </c>
      <c r="P475" s="500" t="str">
        <f>五年级BMI得分</f>
        <v/>
      </c>
      <c r="Q475" s="515" t="str">
        <f>五年级肺活量得分</f>
        <v/>
      </c>
      <c r="R475" s="512" t="str">
        <f>五年级等级</f>
        <v/>
      </c>
      <c r="S475" s="516" t="str">
        <f>五年级50米跑得分</f>
        <v/>
      </c>
      <c r="T475" s="512" t="str">
        <f>五年级等级</f>
        <v/>
      </c>
      <c r="U475" s="516" t="str">
        <f>五年级坐位体前屈得分</f>
        <v/>
      </c>
      <c r="V475" s="517" t="str">
        <f>五年级等级</f>
        <v/>
      </c>
      <c r="W475" s="516" t="str">
        <f>五年级一分钟跳绳得分</f>
        <v/>
      </c>
      <c r="X475" s="517" t="str">
        <f>五年级等级</f>
        <v/>
      </c>
      <c r="Y475" s="515" t="str">
        <f>五年级仰卧起坐得分</f>
        <v/>
      </c>
      <c r="Z475" s="518" t="str">
        <f>五年级等级</f>
        <v/>
      </c>
      <c r="AA475" s="533" t="str">
        <f>五年级折返跑得分</f>
        <v/>
      </c>
      <c r="AB475" s="515" t="str">
        <f>五年级等级</f>
        <v/>
      </c>
      <c r="AC475" s="533" t="str">
        <f>五年级跳绳附加分</f>
        <v/>
      </c>
      <c r="AD475" s="534" t="str">
        <f>五年级标准分</f>
        <v/>
      </c>
      <c r="AE475" s="534" t="str">
        <f>五年级总分</f>
        <v/>
      </c>
      <c r="AF475" s="517" t="str">
        <f>五年级等级</f>
        <v/>
      </c>
      <c r="AM475" s="452" t="str">
        <f>折返时间</f>
        <v/>
      </c>
    </row>
    <row r="476" spans="1:39">
      <c r="A476" s="476">
        <v>507</v>
      </c>
      <c r="B476" s="477">
        <v>54</v>
      </c>
      <c r="C476" s="478"/>
      <c r="D476" s="471"/>
      <c r="E476" s="478"/>
      <c r="F476" s="473"/>
      <c r="G476" s="480"/>
      <c r="H476" s="475"/>
      <c r="I476" s="501"/>
      <c r="J476" s="502"/>
      <c r="K476" s="502"/>
      <c r="L476" s="503"/>
      <c r="M476" s="504"/>
      <c r="N476" s="505" t="str">
        <f>五年级BMI</f>
        <v/>
      </c>
      <c r="O476" s="499" t="str">
        <f>五年级BMI等级</f>
        <v/>
      </c>
      <c r="P476" s="500" t="str">
        <f>五年级BMI得分</f>
        <v/>
      </c>
      <c r="Q476" s="515" t="str">
        <f>五年级肺活量得分</f>
        <v/>
      </c>
      <c r="R476" s="512" t="str">
        <f>五年级等级</f>
        <v/>
      </c>
      <c r="S476" s="516" t="str">
        <f>五年级50米跑得分</f>
        <v/>
      </c>
      <c r="T476" s="512" t="str">
        <f>五年级等级</f>
        <v/>
      </c>
      <c r="U476" s="516" t="str">
        <f>五年级坐位体前屈得分</f>
        <v/>
      </c>
      <c r="V476" s="517" t="str">
        <f>五年级等级</f>
        <v/>
      </c>
      <c r="W476" s="516" t="str">
        <f>五年级一分钟跳绳得分</f>
        <v/>
      </c>
      <c r="X476" s="517" t="str">
        <f>五年级等级</f>
        <v/>
      </c>
      <c r="Y476" s="515" t="str">
        <f>五年级仰卧起坐得分</f>
        <v/>
      </c>
      <c r="Z476" s="518" t="str">
        <f>五年级等级</f>
        <v/>
      </c>
      <c r="AA476" s="533" t="str">
        <f>五年级折返跑得分</f>
        <v/>
      </c>
      <c r="AB476" s="515" t="str">
        <f>五年级等级</f>
        <v/>
      </c>
      <c r="AC476" s="533" t="str">
        <f>五年级跳绳附加分</f>
        <v/>
      </c>
      <c r="AD476" s="534" t="str">
        <f>五年级标准分</f>
        <v/>
      </c>
      <c r="AE476" s="534" t="str">
        <f>五年级总分</f>
        <v/>
      </c>
      <c r="AF476" s="517" t="str">
        <f>五年级等级</f>
        <v/>
      </c>
      <c r="AM476" s="452" t="str">
        <f>折返时间</f>
        <v/>
      </c>
    </row>
    <row r="477" spans="1:39">
      <c r="A477" s="476">
        <v>507</v>
      </c>
      <c r="B477" s="477">
        <v>55</v>
      </c>
      <c r="C477" s="478"/>
      <c r="D477" s="471"/>
      <c r="E477" s="478"/>
      <c r="F477" s="473"/>
      <c r="G477" s="480"/>
      <c r="H477" s="475"/>
      <c r="I477" s="501"/>
      <c r="J477" s="502"/>
      <c r="K477" s="502"/>
      <c r="L477" s="503"/>
      <c r="M477" s="504"/>
      <c r="N477" s="505" t="str">
        <f>五年级BMI</f>
        <v/>
      </c>
      <c r="O477" s="499" t="str">
        <f>五年级BMI等级</f>
        <v/>
      </c>
      <c r="P477" s="500" t="str">
        <f>五年级BMI得分</f>
        <v/>
      </c>
      <c r="Q477" s="515" t="str">
        <f>五年级肺活量得分</f>
        <v/>
      </c>
      <c r="R477" s="512" t="str">
        <f>五年级等级</f>
        <v/>
      </c>
      <c r="S477" s="516" t="str">
        <f>五年级50米跑得分</f>
        <v/>
      </c>
      <c r="T477" s="512" t="str">
        <f>五年级等级</f>
        <v/>
      </c>
      <c r="U477" s="516" t="str">
        <f>五年级坐位体前屈得分</f>
        <v/>
      </c>
      <c r="V477" s="517" t="str">
        <f>五年级等级</f>
        <v/>
      </c>
      <c r="W477" s="516" t="str">
        <f>五年级一分钟跳绳得分</f>
        <v/>
      </c>
      <c r="X477" s="517" t="str">
        <f>五年级等级</f>
        <v/>
      </c>
      <c r="Y477" s="515" t="str">
        <f>五年级仰卧起坐得分</f>
        <v/>
      </c>
      <c r="Z477" s="518" t="str">
        <f>五年级等级</f>
        <v/>
      </c>
      <c r="AA477" s="533" t="str">
        <f>五年级折返跑得分</f>
        <v/>
      </c>
      <c r="AB477" s="515" t="str">
        <f>五年级等级</f>
        <v/>
      </c>
      <c r="AC477" s="533" t="str">
        <f>五年级跳绳附加分</f>
        <v/>
      </c>
      <c r="AD477" s="534" t="str">
        <f>五年级标准分</f>
        <v/>
      </c>
      <c r="AE477" s="534" t="str">
        <f>五年级总分</f>
        <v/>
      </c>
      <c r="AF477" s="517" t="str">
        <f>五年级等级</f>
        <v/>
      </c>
      <c r="AM477" s="452" t="str">
        <f>折返时间</f>
        <v/>
      </c>
    </row>
    <row r="478" spans="1:39">
      <c r="A478" s="476">
        <v>507</v>
      </c>
      <c r="B478" s="477">
        <v>56</v>
      </c>
      <c r="C478" s="478"/>
      <c r="D478" s="471"/>
      <c r="E478" s="478"/>
      <c r="F478" s="473"/>
      <c r="G478" s="480"/>
      <c r="H478" s="475"/>
      <c r="I478" s="501"/>
      <c r="J478" s="502"/>
      <c r="K478" s="502"/>
      <c r="L478" s="503"/>
      <c r="M478" s="504"/>
      <c r="N478" s="505" t="str">
        <f>五年级BMI</f>
        <v/>
      </c>
      <c r="O478" s="499" t="str">
        <f>五年级BMI等级</f>
        <v/>
      </c>
      <c r="P478" s="500" t="str">
        <f>五年级BMI得分</f>
        <v/>
      </c>
      <c r="Q478" s="515" t="str">
        <f>五年级肺活量得分</f>
        <v/>
      </c>
      <c r="R478" s="512" t="str">
        <f>五年级等级</f>
        <v/>
      </c>
      <c r="S478" s="516" t="str">
        <f>五年级50米跑得分</f>
        <v/>
      </c>
      <c r="T478" s="512" t="str">
        <f>五年级等级</f>
        <v/>
      </c>
      <c r="U478" s="516" t="str">
        <f>五年级坐位体前屈得分</f>
        <v/>
      </c>
      <c r="V478" s="517" t="str">
        <f>五年级等级</f>
        <v/>
      </c>
      <c r="W478" s="516" t="str">
        <f>五年级一分钟跳绳得分</f>
        <v/>
      </c>
      <c r="X478" s="517" t="str">
        <f>五年级等级</f>
        <v/>
      </c>
      <c r="Y478" s="515" t="str">
        <f>五年级仰卧起坐得分</f>
        <v/>
      </c>
      <c r="Z478" s="518" t="str">
        <f>五年级等级</f>
        <v/>
      </c>
      <c r="AA478" s="533" t="str">
        <f>五年级折返跑得分</f>
        <v/>
      </c>
      <c r="AB478" s="515" t="str">
        <f>五年级等级</f>
        <v/>
      </c>
      <c r="AC478" s="533" t="str">
        <f>五年级跳绳附加分</f>
        <v/>
      </c>
      <c r="AD478" s="534" t="str">
        <f>五年级标准分</f>
        <v/>
      </c>
      <c r="AE478" s="534" t="str">
        <f>五年级总分</f>
        <v/>
      </c>
      <c r="AF478" s="517" t="str">
        <f>五年级等级</f>
        <v/>
      </c>
      <c r="AM478" s="452" t="str">
        <f>折返时间</f>
        <v/>
      </c>
    </row>
    <row r="479" spans="1:39">
      <c r="A479" s="476">
        <v>507</v>
      </c>
      <c r="B479" s="477">
        <v>57</v>
      </c>
      <c r="C479" s="478"/>
      <c r="D479" s="471"/>
      <c r="E479" s="478"/>
      <c r="F479" s="473"/>
      <c r="G479" s="480"/>
      <c r="H479" s="475"/>
      <c r="I479" s="501"/>
      <c r="J479" s="502"/>
      <c r="K479" s="502"/>
      <c r="L479" s="503"/>
      <c r="M479" s="504"/>
      <c r="N479" s="505" t="str">
        <f>五年级BMI</f>
        <v/>
      </c>
      <c r="O479" s="499" t="str">
        <f>五年级BMI等级</f>
        <v/>
      </c>
      <c r="P479" s="500" t="str">
        <f>五年级BMI得分</f>
        <v/>
      </c>
      <c r="Q479" s="515" t="str">
        <f>五年级肺活量得分</f>
        <v/>
      </c>
      <c r="R479" s="512" t="str">
        <f>五年级等级</f>
        <v/>
      </c>
      <c r="S479" s="516" t="str">
        <f>五年级50米跑得分</f>
        <v/>
      </c>
      <c r="T479" s="517" t="str">
        <f>五年级等级</f>
        <v/>
      </c>
      <c r="U479" s="516" t="str">
        <f>五年级坐位体前屈得分</f>
        <v/>
      </c>
      <c r="V479" s="517" t="str">
        <f>五年级等级</f>
        <v/>
      </c>
      <c r="W479" s="516" t="str">
        <f>五年级一分钟跳绳得分</f>
        <v/>
      </c>
      <c r="X479" s="517" t="str">
        <f>五年级等级</f>
        <v/>
      </c>
      <c r="Y479" s="515" t="str">
        <f>五年级仰卧起坐得分</f>
        <v/>
      </c>
      <c r="Z479" s="518" t="str">
        <f>五年级等级</f>
        <v/>
      </c>
      <c r="AA479" s="533" t="str">
        <f>五年级折返跑得分</f>
        <v/>
      </c>
      <c r="AB479" s="515" t="str">
        <f>五年级等级</f>
        <v/>
      </c>
      <c r="AC479" s="533" t="str">
        <f>五年级跳绳附加分</f>
        <v/>
      </c>
      <c r="AD479" s="534" t="str">
        <f>五年级标准分</f>
        <v/>
      </c>
      <c r="AE479" s="534" t="str">
        <f>五年级总分</f>
        <v/>
      </c>
      <c r="AF479" s="517" t="str">
        <f>五年级等级</f>
        <v/>
      </c>
      <c r="AM479" s="452" t="str">
        <f>折返时间</f>
        <v/>
      </c>
    </row>
    <row r="480" spans="1:39">
      <c r="A480" s="476">
        <v>507</v>
      </c>
      <c r="B480" s="477">
        <v>58</v>
      </c>
      <c r="C480" s="478"/>
      <c r="D480" s="471"/>
      <c r="E480" s="478"/>
      <c r="F480" s="473"/>
      <c r="G480" s="480"/>
      <c r="H480" s="475"/>
      <c r="I480" s="501"/>
      <c r="J480" s="502"/>
      <c r="K480" s="502"/>
      <c r="L480" s="503"/>
      <c r="M480" s="504"/>
      <c r="N480" s="505" t="str">
        <f>五年级BMI</f>
        <v/>
      </c>
      <c r="O480" s="499" t="str">
        <f>五年级BMI等级</f>
        <v/>
      </c>
      <c r="P480" s="500" t="str">
        <f>五年级BMI得分</f>
        <v/>
      </c>
      <c r="Q480" s="515" t="str">
        <f>五年级肺活量得分</f>
        <v/>
      </c>
      <c r="R480" s="512" t="str">
        <f>五年级等级</f>
        <v/>
      </c>
      <c r="S480" s="516" t="str">
        <f>五年级50米跑得分</f>
        <v/>
      </c>
      <c r="T480" s="517" t="str">
        <f>五年级等级</f>
        <v/>
      </c>
      <c r="U480" s="516" t="str">
        <f>五年级坐位体前屈得分</f>
        <v/>
      </c>
      <c r="V480" s="517" t="str">
        <f>五年级等级</f>
        <v/>
      </c>
      <c r="W480" s="516" t="str">
        <f>五年级一分钟跳绳得分</f>
        <v/>
      </c>
      <c r="X480" s="517" t="str">
        <f>五年级等级</f>
        <v/>
      </c>
      <c r="Y480" s="515" t="str">
        <f>五年级仰卧起坐得分</f>
        <v/>
      </c>
      <c r="Z480" s="518" t="str">
        <f>五年级等级</f>
        <v/>
      </c>
      <c r="AA480" s="533" t="str">
        <f>五年级折返跑得分</f>
        <v/>
      </c>
      <c r="AB480" s="515" t="str">
        <f>五年级等级</f>
        <v/>
      </c>
      <c r="AC480" s="533" t="str">
        <f>五年级跳绳附加分</f>
        <v/>
      </c>
      <c r="AD480" s="534" t="str">
        <f>五年级标准分</f>
        <v/>
      </c>
      <c r="AE480" s="534" t="str">
        <f>五年级总分</f>
        <v/>
      </c>
      <c r="AF480" s="517" t="str">
        <f>五年级等级</f>
        <v/>
      </c>
      <c r="AM480" s="452" t="str">
        <f>折返时间</f>
        <v/>
      </c>
    </row>
    <row r="481" spans="1:39">
      <c r="A481" s="476">
        <v>507</v>
      </c>
      <c r="B481" s="477">
        <v>59</v>
      </c>
      <c r="C481" s="478"/>
      <c r="D481" s="471"/>
      <c r="E481" s="478"/>
      <c r="F481" s="473"/>
      <c r="G481" s="480"/>
      <c r="H481" s="475"/>
      <c r="I481" s="501"/>
      <c r="J481" s="502"/>
      <c r="K481" s="502"/>
      <c r="L481" s="503"/>
      <c r="M481" s="504"/>
      <c r="N481" s="505" t="str">
        <f>五年级BMI</f>
        <v/>
      </c>
      <c r="O481" s="499" t="str">
        <f>五年级BMI等级</f>
        <v/>
      </c>
      <c r="P481" s="500" t="str">
        <f>五年级BMI得分</f>
        <v/>
      </c>
      <c r="Q481" s="515" t="str">
        <f>五年级肺活量得分</f>
        <v/>
      </c>
      <c r="R481" s="512" t="str">
        <f>五年级等级</f>
        <v/>
      </c>
      <c r="S481" s="516" t="str">
        <f>五年级50米跑得分</f>
        <v/>
      </c>
      <c r="T481" s="517" t="str">
        <f>五年级等级</f>
        <v/>
      </c>
      <c r="U481" s="516" t="str">
        <f>五年级坐位体前屈得分</f>
        <v/>
      </c>
      <c r="V481" s="517" t="str">
        <f>五年级等级</f>
        <v/>
      </c>
      <c r="W481" s="516" t="str">
        <f>五年级一分钟跳绳得分</f>
        <v/>
      </c>
      <c r="X481" s="517" t="str">
        <f>五年级等级</f>
        <v/>
      </c>
      <c r="Y481" s="515" t="str">
        <f>五年级仰卧起坐得分</f>
        <v/>
      </c>
      <c r="Z481" s="518" t="str">
        <f>五年级等级</f>
        <v/>
      </c>
      <c r="AA481" s="533" t="str">
        <f>五年级折返跑得分</f>
        <v/>
      </c>
      <c r="AB481" s="515" t="str">
        <f>五年级等级</f>
        <v/>
      </c>
      <c r="AC481" s="533" t="str">
        <f>五年级跳绳附加分</f>
        <v/>
      </c>
      <c r="AD481" s="534" t="str">
        <f>五年级标准分</f>
        <v/>
      </c>
      <c r="AE481" s="534" t="str">
        <f>五年级总分</f>
        <v/>
      </c>
      <c r="AF481" s="517" t="str">
        <f>五年级等级</f>
        <v/>
      </c>
      <c r="AM481" s="452" t="str">
        <f>折返时间</f>
        <v/>
      </c>
    </row>
    <row r="482" spans="1:39">
      <c r="A482" s="476">
        <v>507</v>
      </c>
      <c r="B482" s="477">
        <v>60</v>
      </c>
      <c r="C482" s="478"/>
      <c r="D482" s="471"/>
      <c r="E482" s="478"/>
      <c r="F482" s="473"/>
      <c r="G482" s="480"/>
      <c r="H482" s="475"/>
      <c r="I482" s="501"/>
      <c r="J482" s="502"/>
      <c r="K482" s="502"/>
      <c r="L482" s="503"/>
      <c r="M482" s="504"/>
      <c r="N482" s="505" t="str">
        <f>五年级BMI</f>
        <v/>
      </c>
      <c r="O482" s="499" t="str">
        <f>五年级BMI等级</f>
        <v/>
      </c>
      <c r="P482" s="500" t="str">
        <f>五年级BMI得分</f>
        <v/>
      </c>
      <c r="Q482" s="515" t="str">
        <f>五年级肺活量得分</f>
        <v/>
      </c>
      <c r="R482" s="512" t="str">
        <f>五年级等级</f>
        <v/>
      </c>
      <c r="S482" s="516" t="str">
        <f>五年级50米跑得分</f>
        <v/>
      </c>
      <c r="T482" s="517" t="str">
        <f>五年级等级</f>
        <v/>
      </c>
      <c r="U482" s="516" t="str">
        <f>五年级坐位体前屈得分</f>
        <v/>
      </c>
      <c r="V482" s="517" t="str">
        <f>五年级等级</f>
        <v/>
      </c>
      <c r="W482" s="516" t="str">
        <f>五年级一分钟跳绳得分</f>
        <v/>
      </c>
      <c r="X482" s="517" t="str">
        <f>五年级等级</f>
        <v/>
      </c>
      <c r="Y482" s="515" t="str">
        <f>五年级仰卧起坐得分</f>
        <v/>
      </c>
      <c r="Z482" s="518" t="str">
        <f>五年级等级</f>
        <v/>
      </c>
      <c r="AA482" s="533" t="str">
        <f>五年级折返跑得分</f>
        <v/>
      </c>
      <c r="AB482" s="515" t="str">
        <f>五年级等级</f>
        <v/>
      </c>
      <c r="AC482" s="533" t="str">
        <f>五年级跳绳附加分</f>
        <v/>
      </c>
      <c r="AD482" s="534" t="str">
        <f>五年级标准分</f>
        <v/>
      </c>
      <c r="AE482" s="534" t="str">
        <f>五年级总分</f>
        <v/>
      </c>
      <c r="AF482" s="517" t="str">
        <f>五年级等级</f>
        <v/>
      </c>
      <c r="AM482" s="452" t="str">
        <f>折返时间</f>
        <v/>
      </c>
    </row>
    <row r="483" spans="1:39">
      <c r="A483" s="476">
        <v>507</v>
      </c>
      <c r="B483" s="477">
        <v>61</v>
      </c>
      <c r="C483" s="478"/>
      <c r="D483" s="471"/>
      <c r="E483" s="478"/>
      <c r="F483" s="473"/>
      <c r="G483" s="480"/>
      <c r="H483" s="475"/>
      <c r="I483" s="501"/>
      <c r="J483" s="502"/>
      <c r="K483" s="502"/>
      <c r="L483" s="503"/>
      <c r="M483" s="504"/>
      <c r="N483" s="505" t="str">
        <f>五年级BMI</f>
        <v/>
      </c>
      <c r="O483" s="499" t="str">
        <f>五年级BMI等级</f>
        <v/>
      </c>
      <c r="P483" s="500" t="str">
        <f>五年级BMI得分</f>
        <v/>
      </c>
      <c r="Q483" s="515" t="str">
        <f>五年级肺活量得分</f>
        <v/>
      </c>
      <c r="R483" s="512" t="str">
        <f>五年级等级</f>
        <v/>
      </c>
      <c r="S483" s="516" t="str">
        <f>五年级50米跑得分</f>
        <v/>
      </c>
      <c r="T483" s="517" t="str">
        <f>五年级等级</f>
        <v/>
      </c>
      <c r="U483" s="516" t="str">
        <f>五年级坐位体前屈得分</f>
        <v/>
      </c>
      <c r="V483" s="517" t="str">
        <f>五年级等级</f>
        <v/>
      </c>
      <c r="W483" s="516" t="str">
        <f>五年级一分钟跳绳得分</f>
        <v/>
      </c>
      <c r="X483" s="517" t="str">
        <f>五年级等级</f>
        <v/>
      </c>
      <c r="Y483" s="515" t="str">
        <f>五年级仰卧起坐得分</f>
        <v/>
      </c>
      <c r="Z483" s="518" t="str">
        <f>五年级等级</f>
        <v/>
      </c>
      <c r="AA483" s="533" t="str">
        <f>五年级折返跑得分</f>
        <v/>
      </c>
      <c r="AB483" s="515" t="str">
        <f>五年级等级</f>
        <v/>
      </c>
      <c r="AC483" s="533" t="str">
        <f>五年级跳绳附加分</f>
        <v/>
      </c>
      <c r="AD483" s="534" t="str">
        <f>五年级标准分</f>
        <v/>
      </c>
      <c r="AE483" s="534" t="str">
        <f>五年级总分</f>
        <v/>
      </c>
      <c r="AF483" s="517" t="str">
        <f>五年级等级</f>
        <v/>
      </c>
      <c r="AM483" s="452" t="str">
        <f>折返时间</f>
        <v/>
      </c>
    </row>
    <row r="484" spans="1:39">
      <c r="A484" s="476">
        <v>507</v>
      </c>
      <c r="B484" s="477">
        <v>62</v>
      </c>
      <c r="C484" s="470"/>
      <c r="D484" s="471"/>
      <c r="E484" s="472"/>
      <c r="F484" s="473"/>
      <c r="G484" s="480"/>
      <c r="H484" s="475"/>
      <c r="I484" s="494"/>
      <c r="J484" s="495"/>
      <c r="K484" s="495"/>
      <c r="L484" s="503"/>
      <c r="M484" s="504"/>
      <c r="N484" s="505" t="str">
        <f>五年级BMI</f>
        <v/>
      </c>
      <c r="O484" s="499" t="str">
        <f>五年级BMI等级</f>
        <v/>
      </c>
      <c r="P484" s="500" t="str">
        <f>五年级BMI得分</f>
        <v/>
      </c>
      <c r="Q484" s="515" t="str">
        <f>五年级肺活量得分</f>
        <v/>
      </c>
      <c r="R484" s="512" t="str">
        <f>五年级等级</f>
        <v/>
      </c>
      <c r="S484" s="516" t="str">
        <f>五年级50米跑得分</f>
        <v/>
      </c>
      <c r="T484" s="517" t="str">
        <f>五年级等级</f>
        <v/>
      </c>
      <c r="U484" s="516" t="str">
        <f>五年级坐位体前屈得分</f>
        <v/>
      </c>
      <c r="V484" s="517" t="str">
        <f>五年级等级</f>
        <v/>
      </c>
      <c r="W484" s="516" t="str">
        <f>五年级一分钟跳绳得分</f>
        <v/>
      </c>
      <c r="X484" s="517" t="str">
        <f>五年级等级</f>
        <v/>
      </c>
      <c r="Y484" s="515" t="str">
        <f>五年级仰卧起坐得分</f>
        <v/>
      </c>
      <c r="Z484" s="518" t="str">
        <f>五年级等级</f>
        <v/>
      </c>
      <c r="AA484" s="533" t="str">
        <f>五年级折返跑得分</f>
        <v/>
      </c>
      <c r="AB484" s="515" t="str">
        <f>五年级等级</f>
        <v/>
      </c>
      <c r="AC484" s="533" t="str">
        <f>五年级跳绳附加分</f>
        <v/>
      </c>
      <c r="AD484" s="534" t="str">
        <f>五年级标准分</f>
        <v/>
      </c>
      <c r="AE484" s="534" t="str">
        <f>五年级总分</f>
        <v/>
      </c>
      <c r="AF484" s="517" t="str">
        <f>五年级等级</f>
        <v/>
      </c>
      <c r="AM484" s="452" t="str">
        <f>折返时间</f>
        <v/>
      </c>
    </row>
    <row r="485" spans="1:39">
      <c r="A485" s="476">
        <v>507</v>
      </c>
      <c r="B485" s="477">
        <v>63</v>
      </c>
      <c r="C485" s="478"/>
      <c r="D485" s="471"/>
      <c r="E485" s="472"/>
      <c r="F485" s="473"/>
      <c r="G485" s="480"/>
      <c r="H485" s="475"/>
      <c r="I485" s="501"/>
      <c r="J485" s="502"/>
      <c r="K485" s="495"/>
      <c r="L485" s="503"/>
      <c r="M485" s="504"/>
      <c r="N485" s="505" t="str">
        <f>五年级BMI</f>
        <v/>
      </c>
      <c r="O485" s="499" t="str">
        <f>五年级BMI等级</f>
        <v/>
      </c>
      <c r="P485" s="500" t="str">
        <f>五年级BMI得分</f>
        <v/>
      </c>
      <c r="Q485" s="515" t="str">
        <f>五年级肺活量得分</f>
        <v/>
      </c>
      <c r="R485" s="512" t="str">
        <f>五年级等级</f>
        <v/>
      </c>
      <c r="S485" s="516" t="str">
        <f>五年级50米跑得分</f>
        <v/>
      </c>
      <c r="T485" s="517" t="str">
        <f>五年级等级</f>
        <v/>
      </c>
      <c r="U485" s="516" t="str">
        <f>五年级坐位体前屈得分</f>
        <v/>
      </c>
      <c r="V485" s="517" t="str">
        <f>五年级等级</f>
        <v/>
      </c>
      <c r="W485" s="516" t="str">
        <f>五年级一分钟跳绳得分</f>
        <v/>
      </c>
      <c r="X485" s="517" t="str">
        <f>五年级等级</f>
        <v/>
      </c>
      <c r="Y485" s="515" t="str">
        <f>五年级仰卧起坐得分</f>
        <v/>
      </c>
      <c r="Z485" s="518" t="str">
        <f>五年级等级</f>
        <v/>
      </c>
      <c r="AA485" s="533" t="str">
        <f>五年级折返跑得分</f>
        <v/>
      </c>
      <c r="AB485" s="515" t="str">
        <f>五年级等级</f>
        <v/>
      </c>
      <c r="AC485" s="533" t="str">
        <f>五年级跳绳附加分</f>
        <v/>
      </c>
      <c r="AD485" s="534" t="str">
        <f>五年级标准分</f>
        <v/>
      </c>
      <c r="AE485" s="534" t="str">
        <f>五年级总分</f>
        <v/>
      </c>
      <c r="AF485" s="517" t="str">
        <f>五年级等级</f>
        <v/>
      </c>
      <c r="AM485" s="452" t="str">
        <f>折返时间</f>
        <v/>
      </c>
    </row>
    <row r="486" spans="1:39">
      <c r="A486" s="476">
        <v>507</v>
      </c>
      <c r="B486" s="477">
        <v>64</v>
      </c>
      <c r="C486" s="478"/>
      <c r="D486" s="471"/>
      <c r="E486" s="472"/>
      <c r="F486" s="473"/>
      <c r="G486" s="480"/>
      <c r="H486" s="475"/>
      <c r="I486" s="501"/>
      <c r="J486" s="502"/>
      <c r="K486" s="495"/>
      <c r="L486" s="503"/>
      <c r="M486" s="504"/>
      <c r="N486" s="505" t="str">
        <f>五年级BMI</f>
        <v/>
      </c>
      <c r="O486" s="499" t="str">
        <f>五年级BMI等级</f>
        <v/>
      </c>
      <c r="P486" s="500" t="str">
        <f>五年级BMI得分</f>
        <v/>
      </c>
      <c r="Q486" s="515" t="str">
        <f>五年级肺活量得分</f>
        <v/>
      </c>
      <c r="R486" s="512" t="str">
        <f>五年级等级</f>
        <v/>
      </c>
      <c r="S486" s="516" t="str">
        <f>五年级50米跑得分</f>
        <v/>
      </c>
      <c r="T486" s="517" t="str">
        <f>五年级等级</f>
        <v/>
      </c>
      <c r="U486" s="516" t="str">
        <f>五年级坐位体前屈得分</f>
        <v/>
      </c>
      <c r="V486" s="517" t="str">
        <f>五年级等级</f>
        <v/>
      </c>
      <c r="W486" s="516" t="str">
        <f>五年级一分钟跳绳得分</f>
        <v/>
      </c>
      <c r="X486" s="517" t="str">
        <f>五年级等级</f>
        <v/>
      </c>
      <c r="Y486" s="515" t="str">
        <f>五年级仰卧起坐得分</f>
        <v/>
      </c>
      <c r="Z486" s="518" t="str">
        <f>五年级等级</f>
        <v/>
      </c>
      <c r="AA486" s="533" t="str">
        <f>五年级折返跑得分</f>
        <v/>
      </c>
      <c r="AB486" s="515" t="str">
        <f>五年级等级</f>
        <v/>
      </c>
      <c r="AC486" s="533" t="str">
        <f>五年级跳绳附加分</f>
        <v/>
      </c>
      <c r="AD486" s="534" t="str">
        <f>五年级标准分</f>
        <v/>
      </c>
      <c r="AE486" s="534" t="str">
        <f>五年级总分</f>
        <v/>
      </c>
      <c r="AF486" s="517" t="str">
        <f>五年级等级</f>
        <v/>
      </c>
      <c r="AM486" s="452" t="str">
        <f>折返时间</f>
        <v/>
      </c>
    </row>
    <row r="487" spans="1:39">
      <c r="A487" s="476">
        <v>507</v>
      </c>
      <c r="B487" s="477">
        <v>65</v>
      </c>
      <c r="C487" s="478"/>
      <c r="D487" s="471"/>
      <c r="E487" s="472"/>
      <c r="F487" s="473"/>
      <c r="G487" s="474"/>
      <c r="H487" s="475"/>
      <c r="I487" s="501"/>
      <c r="J487" s="502"/>
      <c r="K487" s="495"/>
      <c r="L487" s="503"/>
      <c r="M487" s="504"/>
      <c r="N487" s="505" t="str">
        <f>五年级BMI</f>
        <v/>
      </c>
      <c r="O487" s="499" t="str">
        <f>五年级BMI等级</f>
        <v/>
      </c>
      <c r="P487" s="500" t="str">
        <f>五年级BMI得分</f>
        <v/>
      </c>
      <c r="Q487" s="515" t="str">
        <f>五年级肺活量得分</f>
        <v/>
      </c>
      <c r="R487" s="512" t="str">
        <f>五年级等级</f>
        <v/>
      </c>
      <c r="S487" s="516" t="str">
        <f>五年级50米跑得分</f>
        <v/>
      </c>
      <c r="T487" s="517" t="str">
        <f>五年级等级</f>
        <v/>
      </c>
      <c r="U487" s="516" t="str">
        <f>五年级坐位体前屈得分</f>
        <v/>
      </c>
      <c r="V487" s="517" t="str">
        <f>五年级等级</f>
        <v/>
      </c>
      <c r="W487" s="516" t="str">
        <f>五年级一分钟跳绳得分</f>
        <v/>
      </c>
      <c r="X487" s="517" t="str">
        <f>五年级等级</f>
        <v/>
      </c>
      <c r="Y487" s="515" t="str">
        <f>五年级仰卧起坐得分</f>
        <v/>
      </c>
      <c r="Z487" s="518" t="str">
        <f>五年级等级</f>
        <v/>
      </c>
      <c r="AA487" s="533" t="str">
        <f>五年级折返跑得分</f>
        <v/>
      </c>
      <c r="AB487" s="515" t="str">
        <f>五年级等级</f>
        <v/>
      </c>
      <c r="AC487" s="533" t="str">
        <f>五年级跳绳附加分</f>
        <v/>
      </c>
      <c r="AD487" s="534" t="str">
        <f>五年级标准分</f>
        <v/>
      </c>
      <c r="AE487" s="534" t="str">
        <f>五年级总分</f>
        <v/>
      </c>
      <c r="AF487" s="517" t="str">
        <f>五年级等级</f>
        <v/>
      </c>
      <c r="AM487" s="452" t="str">
        <f>折返时间</f>
        <v/>
      </c>
    </row>
    <row r="488" spans="1:39">
      <c r="A488" s="476">
        <v>507</v>
      </c>
      <c r="B488" s="477">
        <v>66</v>
      </c>
      <c r="C488" s="478"/>
      <c r="D488" s="471"/>
      <c r="E488" s="472"/>
      <c r="F488" s="473"/>
      <c r="G488" s="474"/>
      <c r="H488" s="475"/>
      <c r="I488" s="501"/>
      <c r="J488" s="502"/>
      <c r="K488" s="495"/>
      <c r="L488" s="503"/>
      <c r="M488" s="504"/>
      <c r="N488" s="505" t="str">
        <f>五年级BMI</f>
        <v/>
      </c>
      <c r="O488" s="499" t="str">
        <f>五年级BMI等级</f>
        <v/>
      </c>
      <c r="P488" s="500" t="str">
        <f>五年级BMI得分</f>
        <v/>
      </c>
      <c r="Q488" s="515" t="str">
        <f>五年级肺活量得分</f>
        <v/>
      </c>
      <c r="R488" s="512" t="str">
        <f>五年级等级</f>
        <v/>
      </c>
      <c r="S488" s="516" t="str">
        <f>五年级50米跑得分</f>
        <v/>
      </c>
      <c r="T488" s="517" t="str">
        <f>五年级等级</f>
        <v/>
      </c>
      <c r="U488" s="516" t="str">
        <f>五年级坐位体前屈得分</f>
        <v/>
      </c>
      <c r="V488" s="517" t="str">
        <f>五年级等级</f>
        <v/>
      </c>
      <c r="W488" s="516" t="str">
        <f>五年级一分钟跳绳得分</f>
        <v/>
      </c>
      <c r="X488" s="517" t="str">
        <f>五年级等级</f>
        <v/>
      </c>
      <c r="Y488" s="515" t="str">
        <f>五年级仰卧起坐得分</f>
        <v/>
      </c>
      <c r="Z488" s="518" t="str">
        <f>五年级等级</f>
        <v/>
      </c>
      <c r="AA488" s="533" t="str">
        <f>五年级折返跑得分</f>
        <v/>
      </c>
      <c r="AB488" s="515" t="str">
        <f>五年级等级</f>
        <v/>
      </c>
      <c r="AC488" s="533" t="str">
        <f>五年级跳绳附加分</f>
        <v/>
      </c>
      <c r="AD488" s="534" t="str">
        <f>五年级标准分</f>
        <v/>
      </c>
      <c r="AE488" s="534" t="str">
        <f>五年级总分</f>
        <v/>
      </c>
      <c r="AF488" s="517" t="str">
        <f>五年级等级</f>
        <v/>
      </c>
      <c r="AM488" s="452" t="str">
        <f>折返时间</f>
        <v/>
      </c>
    </row>
    <row r="489" spans="1:39">
      <c r="A489" s="476">
        <v>507</v>
      </c>
      <c r="B489" s="477">
        <v>67</v>
      </c>
      <c r="C489" s="478"/>
      <c r="D489" s="471"/>
      <c r="E489" s="472"/>
      <c r="F489" s="473"/>
      <c r="G489" s="480"/>
      <c r="H489" s="475"/>
      <c r="I489" s="501"/>
      <c r="J489" s="502"/>
      <c r="K489" s="495"/>
      <c r="L489" s="503"/>
      <c r="M489" s="504"/>
      <c r="N489" s="505" t="str">
        <f>五年级BMI</f>
        <v/>
      </c>
      <c r="O489" s="499" t="str">
        <f>五年级BMI等级</f>
        <v/>
      </c>
      <c r="P489" s="500" t="str">
        <f>五年级BMI得分</f>
        <v/>
      </c>
      <c r="Q489" s="515" t="str">
        <f>五年级肺活量得分</f>
        <v/>
      </c>
      <c r="R489" s="512" t="str">
        <f>五年级等级</f>
        <v/>
      </c>
      <c r="S489" s="516" t="str">
        <f>五年级50米跑得分</f>
        <v/>
      </c>
      <c r="T489" s="517" t="str">
        <f>五年级等级</f>
        <v/>
      </c>
      <c r="U489" s="516" t="str">
        <f>五年级坐位体前屈得分</f>
        <v/>
      </c>
      <c r="V489" s="517" t="str">
        <f>五年级等级</f>
        <v/>
      </c>
      <c r="W489" s="516" t="str">
        <f>五年级一分钟跳绳得分</f>
        <v/>
      </c>
      <c r="X489" s="517" t="str">
        <f>五年级等级</f>
        <v/>
      </c>
      <c r="Y489" s="515" t="str">
        <f>五年级仰卧起坐得分</f>
        <v/>
      </c>
      <c r="Z489" s="518" t="str">
        <f>五年级等级</f>
        <v/>
      </c>
      <c r="AA489" s="533" t="str">
        <f>五年级折返跑得分</f>
        <v/>
      </c>
      <c r="AB489" s="515" t="str">
        <f>五年级等级</f>
        <v/>
      </c>
      <c r="AC489" s="533" t="str">
        <f>五年级跳绳附加分</f>
        <v/>
      </c>
      <c r="AD489" s="534" t="str">
        <f>五年级标准分</f>
        <v/>
      </c>
      <c r="AE489" s="534" t="str">
        <f>五年级总分</f>
        <v/>
      </c>
      <c r="AF489" s="517" t="str">
        <f>五年级等级</f>
        <v/>
      </c>
      <c r="AM489" s="452" t="str">
        <f>折返时间</f>
        <v/>
      </c>
    </row>
    <row r="490" spans="1:39">
      <c r="A490" s="476">
        <v>507</v>
      </c>
      <c r="B490" s="477">
        <v>68</v>
      </c>
      <c r="C490" s="478"/>
      <c r="D490" s="471"/>
      <c r="E490" s="472"/>
      <c r="F490" s="473"/>
      <c r="G490" s="480"/>
      <c r="H490" s="475"/>
      <c r="I490" s="501"/>
      <c r="J490" s="502"/>
      <c r="K490" s="495"/>
      <c r="L490" s="503"/>
      <c r="M490" s="504"/>
      <c r="N490" s="505" t="str">
        <f>五年级BMI</f>
        <v/>
      </c>
      <c r="O490" s="499" t="str">
        <f>五年级BMI等级</f>
        <v/>
      </c>
      <c r="P490" s="500" t="str">
        <f>五年级BMI得分</f>
        <v/>
      </c>
      <c r="Q490" s="515" t="str">
        <f>五年级肺活量得分</f>
        <v/>
      </c>
      <c r="R490" s="512" t="str">
        <f>五年级等级</f>
        <v/>
      </c>
      <c r="S490" s="516" t="str">
        <f>五年级50米跑得分</f>
        <v/>
      </c>
      <c r="T490" s="517" t="str">
        <f>五年级等级</f>
        <v/>
      </c>
      <c r="U490" s="516" t="str">
        <f>五年级坐位体前屈得分</f>
        <v/>
      </c>
      <c r="V490" s="517" t="str">
        <f>五年级等级</f>
        <v/>
      </c>
      <c r="W490" s="516" t="str">
        <f>五年级一分钟跳绳得分</f>
        <v/>
      </c>
      <c r="X490" s="517" t="str">
        <f>五年级等级</f>
        <v/>
      </c>
      <c r="Y490" s="515" t="str">
        <f>五年级仰卧起坐得分</f>
        <v/>
      </c>
      <c r="Z490" s="518" t="str">
        <f>五年级等级</f>
        <v/>
      </c>
      <c r="AA490" s="533" t="str">
        <f>五年级折返跑得分</f>
        <v/>
      </c>
      <c r="AB490" s="515" t="str">
        <f>五年级等级</f>
        <v/>
      </c>
      <c r="AC490" s="533" t="str">
        <f>五年级跳绳附加分</f>
        <v/>
      </c>
      <c r="AD490" s="534" t="str">
        <f>五年级标准分</f>
        <v/>
      </c>
      <c r="AE490" s="534" t="str">
        <f>五年级总分</f>
        <v/>
      </c>
      <c r="AF490" s="517" t="str">
        <f>五年级等级</f>
        <v/>
      </c>
      <c r="AM490" s="452" t="str">
        <f>折返时间</f>
        <v/>
      </c>
    </row>
    <row r="491" spans="1:39">
      <c r="A491" s="476">
        <v>507</v>
      </c>
      <c r="B491" s="477">
        <v>69</v>
      </c>
      <c r="C491" s="478"/>
      <c r="D491" s="471"/>
      <c r="E491" s="472"/>
      <c r="F491" s="473"/>
      <c r="G491" s="480"/>
      <c r="H491" s="475"/>
      <c r="I491" s="501"/>
      <c r="J491" s="502"/>
      <c r="K491" s="495"/>
      <c r="L491" s="503"/>
      <c r="M491" s="504"/>
      <c r="N491" s="505" t="str">
        <f>五年级BMI</f>
        <v/>
      </c>
      <c r="O491" s="499" t="str">
        <f>五年级BMI等级</f>
        <v/>
      </c>
      <c r="P491" s="500" t="str">
        <f>五年级BMI得分</f>
        <v/>
      </c>
      <c r="Q491" s="515" t="str">
        <f>五年级肺活量得分</f>
        <v/>
      </c>
      <c r="R491" s="512" t="str">
        <f>五年级等级</f>
        <v/>
      </c>
      <c r="S491" s="516" t="str">
        <f>五年级50米跑得分</f>
        <v/>
      </c>
      <c r="T491" s="517" t="str">
        <f>五年级等级</f>
        <v/>
      </c>
      <c r="U491" s="516" t="str">
        <f>五年级坐位体前屈得分</f>
        <v/>
      </c>
      <c r="V491" s="517" t="str">
        <f>五年级等级</f>
        <v/>
      </c>
      <c r="W491" s="516" t="str">
        <f>五年级一分钟跳绳得分</f>
        <v/>
      </c>
      <c r="X491" s="517" t="str">
        <f>五年级等级</f>
        <v/>
      </c>
      <c r="Y491" s="515" t="str">
        <f>五年级仰卧起坐得分</f>
        <v/>
      </c>
      <c r="Z491" s="518" t="str">
        <f>五年级等级</f>
        <v/>
      </c>
      <c r="AA491" s="533" t="str">
        <f>五年级折返跑得分</f>
        <v/>
      </c>
      <c r="AB491" s="515" t="str">
        <f>五年级等级</f>
        <v/>
      </c>
      <c r="AC491" s="533" t="str">
        <f>五年级跳绳附加分</f>
        <v/>
      </c>
      <c r="AD491" s="534" t="str">
        <f>五年级标准分</f>
        <v/>
      </c>
      <c r="AE491" s="534" t="str">
        <f>五年级总分</f>
        <v/>
      </c>
      <c r="AF491" s="517" t="str">
        <f>五年级等级</f>
        <v/>
      </c>
      <c r="AM491" s="452" t="str">
        <f>折返时间</f>
        <v/>
      </c>
    </row>
    <row r="492" ht="15.75" spans="1:39">
      <c r="A492" s="535">
        <v>507</v>
      </c>
      <c r="B492" s="536">
        <v>70</v>
      </c>
      <c r="C492" s="537"/>
      <c r="D492" s="538"/>
      <c r="E492" s="539"/>
      <c r="F492" s="583"/>
      <c r="G492" s="570"/>
      <c r="H492" s="542"/>
      <c r="I492" s="543"/>
      <c r="J492" s="544"/>
      <c r="K492" s="545"/>
      <c r="L492" s="571"/>
      <c r="M492" s="572"/>
      <c r="N492" s="573" t="str">
        <f>五年级BMI</f>
        <v/>
      </c>
      <c r="O492" s="574" t="str">
        <f>五年级BMI等级</f>
        <v/>
      </c>
      <c r="P492" s="575" t="str">
        <f>五年级BMI得分</f>
        <v/>
      </c>
      <c r="Q492" s="576" t="str">
        <f>五年级肺活量得分</f>
        <v/>
      </c>
      <c r="R492" s="577" t="str">
        <f>五年级等级</f>
        <v/>
      </c>
      <c r="S492" s="578" t="str">
        <f>五年级50米跑得分</f>
        <v/>
      </c>
      <c r="T492" s="567" t="str">
        <f>五年级等级</f>
        <v/>
      </c>
      <c r="U492" s="578" t="str">
        <f>五年级坐位体前屈得分</f>
        <v/>
      </c>
      <c r="V492" s="567" t="str">
        <f>五年级等级</f>
        <v/>
      </c>
      <c r="W492" s="578" t="str">
        <f>五年级一分钟跳绳得分</f>
        <v/>
      </c>
      <c r="X492" s="567" t="str">
        <f>五年级等级</f>
        <v/>
      </c>
      <c r="Y492" s="576" t="str">
        <f>五年级仰卧起坐得分</f>
        <v/>
      </c>
      <c r="Z492" s="579" t="str">
        <f>五年级等级</f>
        <v/>
      </c>
      <c r="AA492" s="565" t="str">
        <f>五年级折返跑得分</f>
        <v/>
      </c>
      <c r="AB492" s="576" t="str">
        <f>五年级等级</f>
        <v/>
      </c>
      <c r="AC492" s="565" t="str">
        <f>五年级跳绳附加分</f>
        <v/>
      </c>
      <c r="AD492" s="566" t="str">
        <f>五年级标准分</f>
        <v/>
      </c>
      <c r="AE492" s="566" t="str">
        <f>五年级总分</f>
        <v/>
      </c>
      <c r="AF492" s="567" t="str">
        <f>五年级等级</f>
        <v/>
      </c>
      <c r="AM492" s="452" t="str">
        <f>折返时间</f>
        <v/>
      </c>
    </row>
    <row r="493" ht="15.75" spans="1:32">
      <c r="A493" s="468">
        <v>508</v>
      </c>
      <c r="B493" s="469">
        <v>1</v>
      </c>
      <c r="C493" s="472"/>
      <c r="D493" s="471"/>
      <c r="E493" s="472"/>
      <c r="F493" s="473"/>
      <c r="G493" s="474"/>
      <c r="H493" s="475"/>
      <c r="I493" s="494"/>
      <c r="J493" s="495"/>
      <c r="K493" s="495"/>
      <c r="L493" s="496"/>
      <c r="M493" s="497"/>
      <c r="N493" s="498" t="str">
        <f>五年级BMI</f>
        <v/>
      </c>
      <c r="O493" s="499" t="str">
        <f>五年级BMI等级</f>
        <v/>
      </c>
      <c r="P493" s="500" t="str">
        <f>五年级BMI得分</f>
        <v/>
      </c>
      <c r="Q493" s="511" t="str">
        <f>五年级肺活量得分</f>
        <v/>
      </c>
      <c r="R493" s="512" t="str">
        <f>五年级等级</f>
        <v/>
      </c>
      <c r="S493" s="513" t="str">
        <f>五年级50米跑得分</f>
        <v/>
      </c>
      <c r="T493" s="512" t="str">
        <f>五年级等级</f>
        <v/>
      </c>
      <c r="U493" s="513" t="str">
        <f>五年级坐位体前屈得分</f>
        <v/>
      </c>
      <c r="V493" s="512" t="str">
        <f>五年级等级</f>
        <v/>
      </c>
      <c r="W493" s="513" t="str">
        <f>五年级一分钟跳绳得分</f>
        <v/>
      </c>
      <c r="X493" s="512" t="str">
        <f>五年级等级</f>
        <v/>
      </c>
      <c r="Y493" s="511" t="str">
        <f>五年级仰卧起坐得分</f>
        <v/>
      </c>
      <c r="Z493" s="514" t="str">
        <f>五年级等级</f>
        <v/>
      </c>
      <c r="AA493" s="530" t="str">
        <f>五年级折返跑得分</f>
        <v/>
      </c>
      <c r="AB493" s="511" t="str">
        <f>五年级等级</f>
        <v/>
      </c>
      <c r="AC493" s="530" t="str">
        <f>五年级跳绳附加分</f>
        <v/>
      </c>
      <c r="AD493" s="531" t="str">
        <f>五年级标准分</f>
        <v/>
      </c>
      <c r="AE493" s="531" t="str">
        <f>五年级总分</f>
        <v/>
      </c>
      <c r="AF493" s="512" t="str">
        <f>五年级等级</f>
        <v/>
      </c>
    </row>
    <row r="494" spans="1:32">
      <c r="A494" s="476">
        <v>508</v>
      </c>
      <c r="B494" s="477">
        <v>2</v>
      </c>
      <c r="C494" s="478"/>
      <c r="D494" s="471"/>
      <c r="E494" s="472"/>
      <c r="F494" s="473"/>
      <c r="G494" s="480"/>
      <c r="H494" s="475"/>
      <c r="I494" s="501"/>
      <c r="J494" s="502"/>
      <c r="K494" s="495"/>
      <c r="L494" s="503"/>
      <c r="M494" s="504"/>
      <c r="N494" s="505" t="str">
        <f>五年级BMI</f>
        <v/>
      </c>
      <c r="O494" s="499" t="str">
        <f>五年级BMI等级</f>
        <v/>
      </c>
      <c r="P494" s="500" t="str">
        <f>五年级BMI得分</f>
        <v/>
      </c>
      <c r="Q494" s="515" t="str">
        <f>五年级肺活量得分</f>
        <v/>
      </c>
      <c r="R494" s="512" t="str">
        <f>五年级等级</f>
        <v/>
      </c>
      <c r="S494" s="516" t="str">
        <f>五年级50米跑得分</f>
        <v/>
      </c>
      <c r="T494" s="517" t="str">
        <f>五年级等级</f>
        <v/>
      </c>
      <c r="U494" s="516" t="str">
        <f>五年级坐位体前屈得分</f>
        <v/>
      </c>
      <c r="V494" s="517" t="str">
        <f>五年级等级</f>
        <v/>
      </c>
      <c r="W494" s="516" t="str">
        <f>五年级一分钟跳绳得分</f>
        <v/>
      </c>
      <c r="X494" s="517" t="str">
        <f>五年级等级</f>
        <v/>
      </c>
      <c r="Y494" s="515" t="str">
        <f>五年级仰卧起坐得分</f>
        <v/>
      </c>
      <c r="Z494" s="518" t="str">
        <f>五年级等级</f>
        <v/>
      </c>
      <c r="AA494" s="533" t="str">
        <f>五年级折返跑得分</f>
        <v/>
      </c>
      <c r="AB494" s="515" t="str">
        <f>五年级等级</f>
        <v/>
      </c>
      <c r="AC494" s="533" t="str">
        <f>五年级跳绳附加分</f>
        <v/>
      </c>
      <c r="AD494" s="534" t="str">
        <f>五年级标准分</f>
        <v/>
      </c>
      <c r="AE494" s="534" t="str">
        <f>五年级总分</f>
        <v/>
      </c>
      <c r="AF494" s="517" t="str">
        <f>五年级等级</f>
        <v/>
      </c>
    </row>
    <row r="495" spans="1:32">
      <c r="A495" s="476">
        <v>508</v>
      </c>
      <c r="B495" s="477">
        <v>3</v>
      </c>
      <c r="C495" s="478"/>
      <c r="D495" s="471"/>
      <c r="E495" s="472"/>
      <c r="F495" s="473"/>
      <c r="G495" s="480"/>
      <c r="H495" s="475"/>
      <c r="I495" s="501"/>
      <c r="J495" s="502"/>
      <c r="K495" s="495"/>
      <c r="L495" s="503"/>
      <c r="M495" s="504"/>
      <c r="N495" s="505" t="str">
        <f>五年级BMI</f>
        <v/>
      </c>
      <c r="O495" s="499" t="str">
        <f>五年级BMI等级</f>
        <v/>
      </c>
      <c r="P495" s="500" t="str">
        <f>五年级BMI得分</f>
        <v/>
      </c>
      <c r="Q495" s="515" t="str">
        <f>五年级肺活量得分</f>
        <v/>
      </c>
      <c r="R495" s="512" t="str">
        <f>五年级等级</f>
        <v/>
      </c>
      <c r="S495" s="516" t="str">
        <f>五年级50米跑得分</f>
        <v/>
      </c>
      <c r="T495" s="517" t="str">
        <f>五年级等级</f>
        <v/>
      </c>
      <c r="U495" s="516" t="str">
        <f>五年级坐位体前屈得分</f>
        <v/>
      </c>
      <c r="V495" s="517" t="str">
        <f>五年级等级</f>
        <v/>
      </c>
      <c r="W495" s="516" t="str">
        <f>五年级一分钟跳绳得分</f>
        <v/>
      </c>
      <c r="X495" s="517" t="str">
        <f>五年级等级</f>
        <v/>
      </c>
      <c r="Y495" s="515" t="str">
        <f>五年级仰卧起坐得分</f>
        <v/>
      </c>
      <c r="Z495" s="518" t="str">
        <f>五年级等级</f>
        <v/>
      </c>
      <c r="AA495" s="533" t="str">
        <f>五年级折返跑得分</f>
        <v/>
      </c>
      <c r="AB495" s="515" t="str">
        <f>五年级等级</f>
        <v/>
      </c>
      <c r="AC495" s="533" t="str">
        <f>五年级跳绳附加分</f>
        <v/>
      </c>
      <c r="AD495" s="534" t="str">
        <f>五年级标准分</f>
        <v/>
      </c>
      <c r="AE495" s="534" t="str">
        <f>五年级总分</f>
        <v/>
      </c>
      <c r="AF495" s="517" t="str">
        <f>五年级等级</f>
        <v/>
      </c>
    </row>
    <row r="496" spans="1:32">
      <c r="A496" s="476">
        <v>508</v>
      </c>
      <c r="B496" s="477">
        <v>4</v>
      </c>
      <c r="C496" s="478"/>
      <c r="D496" s="471"/>
      <c r="E496" s="472"/>
      <c r="F496" s="473"/>
      <c r="G496" s="480"/>
      <c r="H496" s="475"/>
      <c r="I496" s="501"/>
      <c r="J496" s="502"/>
      <c r="K496" s="495"/>
      <c r="L496" s="503"/>
      <c r="M496" s="504"/>
      <c r="N496" s="505" t="str">
        <f>五年级BMI</f>
        <v/>
      </c>
      <c r="O496" s="499" t="str">
        <f>五年级BMI等级</f>
        <v/>
      </c>
      <c r="P496" s="500" t="str">
        <f>五年级BMI得分</f>
        <v/>
      </c>
      <c r="Q496" s="515" t="str">
        <f>五年级肺活量得分</f>
        <v/>
      </c>
      <c r="R496" s="512" t="str">
        <f>五年级等级</f>
        <v/>
      </c>
      <c r="S496" s="516" t="str">
        <f>五年级50米跑得分</f>
        <v/>
      </c>
      <c r="T496" s="517" t="str">
        <f>五年级等级</f>
        <v/>
      </c>
      <c r="U496" s="516" t="str">
        <f>五年级坐位体前屈得分</f>
        <v/>
      </c>
      <c r="V496" s="517" t="str">
        <f>五年级等级</f>
        <v/>
      </c>
      <c r="W496" s="516" t="str">
        <f>五年级一分钟跳绳得分</f>
        <v/>
      </c>
      <c r="X496" s="517" t="str">
        <f>五年级等级</f>
        <v/>
      </c>
      <c r="Y496" s="515" t="str">
        <f>五年级仰卧起坐得分</f>
        <v/>
      </c>
      <c r="Z496" s="518" t="str">
        <f>五年级等级</f>
        <v/>
      </c>
      <c r="AA496" s="533" t="str">
        <f>五年级折返跑得分</f>
        <v/>
      </c>
      <c r="AB496" s="515" t="str">
        <f>五年级等级</f>
        <v/>
      </c>
      <c r="AC496" s="533" t="str">
        <f>五年级跳绳附加分</f>
        <v/>
      </c>
      <c r="AD496" s="534" t="str">
        <f>五年级标准分</f>
        <v/>
      </c>
      <c r="AE496" s="534" t="str">
        <f>五年级总分</f>
        <v/>
      </c>
      <c r="AF496" s="517" t="str">
        <f>五年级等级</f>
        <v/>
      </c>
    </row>
    <row r="497" spans="1:32">
      <c r="A497" s="476">
        <v>508</v>
      </c>
      <c r="B497" s="477">
        <v>5</v>
      </c>
      <c r="C497" s="478"/>
      <c r="D497" s="471"/>
      <c r="E497" s="472"/>
      <c r="F497" s="473"/>
      <c r="G497" s="480"/>
      <c r="H497" s="475"/>
      <c r="I497" s="501"/>
      <c r="J497" s="502"/>
      <c r="K497" s="495"/>
      <c r="L497" s="503"/>
      <c r="M497" s="504"/>
      <c r="N497" s="505" t="str">
        <f>五年级BMI</f>
        <v/>
      </c>
      <c r="O497" s="499" t="str">
        <f>五年级BMI等级</f>
        <v/>
      </c>
      <c r="P497" s="500" t="str">
        <f>五年级BMI得分</f>
        <v/>
      </c>
      <c r="Q497" s="515" t="str">
        <f>五年级肺活量得分</f>
        <v/>
      </c>
      <c r="R497" s="512" t="str">
        <f>五年级等级</f>
        <v/>
      </c>
      <c r="S497" s="516" t="str">
        <f>五年级50米跑得分</f>
        <v/>
      </c>
      <c r="T497" s="517" t="str">
        <f>五年级等级</f>
        <v/>
      </c>
      <c r="U497" s="516" t="str">
        <f>五年级坐位体前屈得分</f>
        <v/>
      </c>
      <c r="V497" s="517" t="str">
        <f>五年级等级</f>
        <v/>
      </c>
      <c r="W497" s="516" t="str">
        <f>五年级一分钟跳绳得分</f>
        <v/>
      </c>
      <c r="X497" s="517" t="str">
        <f>五年级等级</f>
        <v/>
      </c>
      <c r="Y497" s="515" t="str">
        <f>五年级仰卧起坐得分</f>
        <v/>
      </c>
      <c r="Z497" s="518" t="str">
        <f>五年级等级</f>
        <v/>
      </c>
      <c r="AA497" s="533" t="str">
        <f>五年级折返跑得分</f>
        <v/>
      </c>
      <c r="AB497" s="515" t="str">
        <f>五年级等级</f>
        <v/>
      </c>
      <c r="AC497" s="533" t="str">
        <f>五年级跳绳附加分</f>
        <v/>
      </c>
      <c r="AD497" s="534" t="str">
        <f>五年级标准分</f>
        <v/>
      </c>
      <c r="AE497" s="534" t="str">
        <f>五年级总分</f>
        <v/>
      </c>
      <c r="AF497" s="517" t="str">
        <f>五年级等级</f>
        <v/>
      </c>
    </row>
    <row r="498" spans="1:39">
      <c r="A498" s="476">
        <v>508</v>
      </c>
      <c r="B498" s="477">
        <v>6</v>
      </c>
      <c r="C498" s="478"/>
      <c r="D498" s="471"/>
      <c r="E498" s="472"/>
      <c r="F498" s="473"/>
      <c r="G498" s="480"/>
      <c r="H498" s="475"/>
      <c r="I498" s="501"/>
      <c r="J498" s="502"/>
      <c r="K498" s="495"/>
      <c r="L498" s="503"/>
      <c r="M498" s="504"/>
      <c r="N498" s="505" t="str">
        <f>五年级BMI</f>
        <v/>
      </c>
      <c r="O498" s="499" t="str">
        <f>五年级BMI等级</f>
        <v/>
      </c>
      <c r="P498" s="500" t="str">
        <f>五年级BMI得分</f>
        <v/>
      </c>
      <c r="Q498" s="515" t="str">
        <f>五年级肺活量得分</f>
        <v/>
      </c>
      <c r="R498" s="512" t="str">
        <f>五年级等级</f>
        <v/>
      </c>
      <c r="S498" s="516" t="str">
        <f>五年级50米跑得分</f>
        <v/>
      </c>
      <c r="T498" s="517" t="str">
        <f>五年级等级</f>
        <v/>
      </c>
      <c r="U498" s="516" t="str">
        <f>五年级坐位体前屈得分</f>
        <v/>
      </c>
      <c r="V498" s="517" t="str">
        <f>五年级等级</f>
        <v/>
      </c>
      <c r="W498" s="516" t="str">
        <f>五年级一分钟跳绳得分</f>
        <v/>
      </c>
      <c r="X498" s="517" t="str">
        <f>五年级等级</f>
        <v/>
      </c>
      <c r="Y498" s="515" t="str">
        <f>五年级仰卧起坐得分</f>
        <v/>
      </c>
      <c r="Z498" s="518" t="str">
        <f>五年级等级</f>
        <v/>
      </c>
      <c r="AA498" s="533" t="str">
        <f>五年级折返跑得分</f>
        <v/>
      </c>
      <c r="AB498" s="515" t="str">
        <f>五年级等级</f>
        <v/>
      </c>
      <c r="AC498" s="533" t="str">
        <f>五年级跳绳附加分</f>
        <v/>
      </c>
      <c r="AD498" s="534" t="str">
        <f>五年级标准分</f>
        <v/>
      </c>
      <c r="AE498" s="534" t="str">
        <f>五年级总分</f>
        <v/>
      </c>
      <c r="AF498" s="517" t="str">
        <f>五年级等级</f>
        <v/>
      </c>
      <c r="AM498" s="452" t="str">
        <f>折返时间</f>
        <v/>
      </c>
    </row>
    <row r="499" spans="1:39">
      <c r="A499" s="476">
        <v>508</v>
      </c>
      <c r="B499" s="477">
        <v>7</v>
      </c>
      <c r="C499" s="478"/>
      <c r="D499" s="471"/>
      <c r="E499" s="478"/>
      <c r="F499" s="473"/>
      <c r="G499" s="480"/>
      <c r="H499" s="475"/>
      <c r="I499" s="501"/>
      <c r="J499" s="502"/>
      <c r="K499" s="502"/>
      <c r="L499" s="503"/>
      <c r="M499" s="504"/>
      <c r="N499" s="505" t="str">
        <f>五年级BMI</f>
        <v/>
      </c>
      <c r="O499" s="499" t="str">
        <f>五年级BMI等级</f>
        <v/>
      </c>
      <c r="P499" s="500" t="str">
        <f>五年级BMI得分</f>
        <v/>
      </c>
      <c r="Q499" s="515" t="str">
        <f>五年级肺活量得分</f>
        <v/>
      </c>
      <c r="R499" s="512" t="str">
        <f>五年级等级</f>
        <v/>
      </c>
      <c r="S499" s="516" t="str">
        <f>五年级50米跑得分</f>
        <v/>
      </c>
      <c r="T499" s="517" t="str">
        <f>五年级等级</f>
        <v/>
      </c>
      <c r="U499" s="516" t="str">
        <f>五年级坐位体前屈得分</f>
        <v/>
      </c>
      <c r="V499" s="517" t="str">
        <f>五年级等级</f>
        <v/>
      </c>
      <c r="W499" s="516" t="str">
        <f>五年级一分钟跳绳得分</f>
        <v/>
      </c>
      <c r="X499" s="517" t="str">
        <f>五年级等级</f>
        <v/>
      </c>
      <c r="Y499" s="515" t="str">
        <f>五年级仰卧起坐得分</f>
        <v/>
      </c>
      <c r="Z499" s="518" t="str">
        <f>五年级等级</f>
        <v/>
      </c>
      <c r="AA499" s="533" t="str">
        <f>五年级折返跑得分</f>
        <v/>
      </c>
      <c r="AB499" s="515" t="str">
        <f>五年级等级</f>
        <v/>
      </c>
      <c r="AC499" s="533" t="str">
        <f>五年级跳绳附加分</f>
        <v/>
      </c>
      <c r="AD499" s="534" t="str">
        <f>五年级标准分</f>
        <v/>
      </c>
      <c r="AE499" s="534" t="str">
        <f>五年级总分</f>
        <v/>
      </c>
      <c r="AF499" s="517" t="str">
        <f>五年级等级</f>
        <v/>
      </c>
      <c r="AM499" s="452" t="str">
        <f>折返时间</f>
        <v/>
      </c>
    </row>
    <row r="500" spans="1:39">
      <c r="A500" s="476">
        <v>508</v>
      </c>
      <c r="B500" s="477">
        <v>8</v>
      </c>
      <c r="C500" s="478"/>
      <c r="D500" s="471"/>
      <c r="E500" s="478"/>
      <c r="F500" s="473"/>
      <c r="G500" s="480"/>
      <c r="H500" s="475"/>
      <c r="I500" s="501"/>
      <c r="J500" s="502"/>
      <c r="K500" s="502"/>
      <c r="L500" s="503"/>
      <c r="M500" s="504"/>
      <c r="N500" s="505" t="str">
        <f>五年级BMI</f>
        <v/>
      </c>
      <c r="O500" s="499" t="str">
        <f>五年级BMI等级</f>
        <v/>
      </c>
      <c r="P500" s="500" t="str">
        <f>五年级BMI得分</f>
        <v/>
      </c>
      <c r="Q500" s="515" t="str">
        <f>五年级肺活量得分</f>
        <v/>
      </c>
      <c r="R500" s="512" t="str">
        <f>五年级等级</f>
        <v/>
      </c>
      <c r="S500" s="516" t="str">
        <f>五年级50米跑得分</f>
        <v/>
      </c>
      <c r="T500" s="517" t="str">
        <f>五年级等级</f>
        <v/>
      </c>
      <c r="U500" s="516" t="str">
        <f>五年级坐位体前屈得分</f>
        <v/>
      </c>
      <c r="V500" s="517" t="str">
        <f>五年级等级</f>
        <v/>
      </c>
      <c r="W500" s="516" t="str">
        <f>五年级一分钟跳绳得分</f>
        <v/>
      </c>
      <c r="X500" s="517" t="str">
        <f>五年级等级</f>
        <v/>
      </c>
      <c r="Y500" s="515" t="str">
        <f>五年级仰卧起坐得分</f>
        <v/>
      </c>
      <c r="Z500" s="518" t="str">
        <f>五年级等级</f>
        <v/>
      </c>
      <c r="AA500" s="533" t="str">
        <f>五年级折返跑得分</f>
        <v/>
      </c>
      <c r="AB500" s="515" t="str">
        <f>五年级等级</f>
        <v/>
      </c>
      <c r="AC500" s="533" t="str">
        <f>五年级跳绳附加分</f>
        <v/>
      </c>
      <c r="AD500" s="534" t="str">
        <f>五年级标准分</f>
        <v/>
      </c>
      <c r="AE500" s="534" t="str">
        <f>五年级总分</f>
        <v/>
      </c>
      <c r="AF500" s="517" t="str">
        <f>五年级等级</f>
        <v/>
      </c>
      <c r="AM500" s="452" t="str">
        <f>折返时间</f>
        <v/>
      </c>
    </row>
    <row r="501" spans="1:39">
      <c r="A501" s="476">
        <v>508</v>
      </c>
      <c r="B501" s="477">
        <v>9</v>
      </c>
      <c r="C501" s="478"/>
      <c r="D501" s="471"/>
      <c r="E501" s="478"/>
      <c r="F501" s="473"/>
      <c r="G501" s="480"/>
      <c r="H501" s="475"/>
      <c r="I501" s="501"/>
      <c r="J501" s="502"/>
      <c r="K501" s="502"/>
      <c r="L501" s="503"/>
      <c r="M501" s="504"/>
      <c r="N501" s="505" t="str">
        <f>五年级BMI</f>
        <v/>
      </c>
      <c r="O501" s="499" t="str">
        <f>五年级BMI等级</f>
        <v/>
      </c>
      <c r="P501" s="500" t="str">
        <f>五年级BMI得分</f>
        <v/>
      </c>
      <c r="Q501" s="515" t="str">
        <f>五年级肺活量得分</f>
        <v/>
      </c>
      <c r="R501" s="512" t="str">
        <f>五年级等级</f>
        <v/>
      </c>
      <c r="S501" s="516" t="str">
        <f>五年级50米跑得分</f>
        <v/>
      </c>
      <c r="T501" s="517" t="str">
        <f>五年级等级</f>
        <v/>
      </c>
      <c r="U501" s="516" t="str">
        <f>五年级坐位体前屈得分</f>
        <v/>
      </c>
      <c r="V501" s="517" t="str">
        <f>五年级等级</f>
        <v/>
      </c>
      <c r="W501" s="516" t="str">
        <f>五年级一分钟跳绳得分</f>
        <v/>
      </c>
      <c r="X501" s="517" t="str">
        <f>五年级等级</f>
        <v/>
      </c>
      <c r="Y501" s="515" t="str">
        <f>五年级仰卧起坐得分</f>
        <v/>
      </c>
      <c r="Z501" s="518" t="str">
        <f>五年级等级</f>
        <v/>
      </c>
      <c r="AA501" s="533" t="str">
        <f>五年级折返跑得分</f>
        <v/>
      </c>
      <c r="AB501" s="515" t="str">
        <f>五年级等级</f>
        <v/>
      </c>
      <c r="AC501" s="533" t="str">
        <f>五年级跳绳附加分</f>
        <v/>
      </c>
      <c r="AD501" s="534" t="str">
        <f>五年级标准分</f>
        <v/>
      </c>
      <c r="AE501" s="534" t="str">
        <f>五年级总分</f>
        <v/>
      </c>
      <c r="AF501" s="517" t="str">
        <f>五年级等级</f>
        <v/>
      </c>
      <c r="AM501" s="452" t="str">
        <f>折返时间</f>
        <v/>
      </c>
    </row>
    <row r="502" spans="1:39">
      <c r="A502" s="476">
        <v>508</v>
      </c>
      <c r="B502" s="477">
        <v>10</v>
      </c>
      <c r="C502" s="478"/>
      <c r="D502" s="471"/>
      <c r="E502" s="478"/>
      <c r="F502" s="473"/>
      <c r="G502" s="474"/>
      <c r="H502" s="475"/>
      <c r="I502" s="501"/>
      <c r="J502" s="502"/>
      <c r="K502" s="502"/>
      <c r="L502" s="503"/>
      <c r="M502" s="504"/>
      <c r="N502" s="505" t="str">
        <f>五年级BMI</f>
        <v/>
      </c>
      <c r="O502" s="499" t="str">
        <f>五年级BMI等级</f>
        <v/>
      </c>
      <c r="P502" s="500" t="str">
        <f>五年级BMI得分</f>
        <v/>
      </c>
      <c r="Q502" s="515" t="str">
        <f>五年级肺活量得分</f>
        <v/>
      </c>
      <c r="R502" s="512" t="str">
        <f>五年级等级</f>
        <v/>
      </c>
      <c r="S502" s="516" t="str">
        <f>五年级50米跑得分</f>
        <v/>
      </c>
      <c r="T502" s="517" t="str">
        <f>五年级等级</f>
        <v/>
      </c>
      <c r="U502" s="516" t="str">
        <f>五年级坐位体前屈得分</f>
        <v/>
      </c>
      <c r="V502" s="517" t="str">
        <f>五年级等级</f>
        <v/>
      </c>
      <c r="W502" s="516" t="str">
        <f>五年级一分钟跳绳得分</f>
        <v/>
      </c>
      <c r="X502" s="517" t="str">
        <f>五年级等级</f>
        <v/>
      </c>
      <c r="Y502" s="515" t="str">
        <f>五年级仰卧起坐得分</f>
        <v/>
      </c>
      <c r="Z502" s="518" t="str">
        <f>五年级等级</f>
        <v/>
      </c>
      <c r="AA502" s="533" t="str">
        <f>五年级折返跑得分</f>
        <v/>
      </c>
      <c r="AB502" s="515" t="str">
        <f>五年级等级</f>
        <v/>
      </c>
      <c r="AC502" s="533" t="str">
        <f>五年级跳绳附加分</f>
        <v/>
      </c>
      <c r="AD502" s="534" t="str">
        <f>五年级标准分</f>
        <v/>
      </c>
      <c r="AE502" s="534" t="str">
        <f>五年级总分</f>
        <v/>
      </c>
      <c r="AF502" s="517" t="str">
        <f>五年级等级</f>
        <v/>
      </c>
      <c r="AM502" s="452" t="str">
        <f>折返时间</f>
        <v/>
      </c>
    </row>
    <row r="503" spans="1:39">
      <c r="A503" s="476">
        <v>508</v>
      </c>
      <c r="B503" s="477">
        <v>11</v>
      </c>
      <c r="C503" s="478"/>
      <c r="D503" s="471"/>
      <c r="E503" s="478"/>
      <c r="F503" s="473"/>
      <c r="G503" s="474"/>
      <c r="H503" s="475"/>
      <c r="I503" s="501"/>
      <c r="J503" s="502"/>
      <c r="K503" s="502"/>
      <c r="L503" s="503"/>
      <c r="M503" s="504"/>
      <c r="N503" s="505" t="str">
        <f>五年级BMI</f>
        <v/>
      </c>
      <c r="O503" s="499" t="str">
        <f>五年级BMI等级</f>
        <v/>
      </c>
      <c r="P503" s="500" t="str">
        <f>五年级BMI得分</f>
        <v/>
      </c>
      <c r="Q503" s="515" t="str">
        <f>五年级肺活量得分</f>
        <v/>
      </c>
      <c r="R503" s="512" t="str">
        <f>五年级等级</f>
        <v/>
      </c>
      <c r="S503" s="516" t="str">
        <f>五年级50米跑得分</f>
        <v/>
      </c>
      <c r="T503" s="517" t="str">
        <f>五年级等级</f>
        <v/>
      </c>
      <c r="U503" s="516" t="str">
        <f>五年级坐位体前屈得分</f>
        <v/>
      </c>
      <c r="V503" s="517" t="str">
        <f>五年级等级</f>
        <v/>
      </c>
      <c r="W503" s="516" t="str">
        <f>五年级一分钟跳绳得分</f>
        <v/>
      </c>
      <c r="X503" s="517" t="str">
        <f>五年级等级</f>
        <v/>
      </c>
      <c r="Y503" s="515" t="str">
        <f>五年级仰卧起坐得分</f>
        <v/>
      </c>
      <c r="Z503" s="518" t="str">
        <f>五年级等级</f>
        <v/>
      </c>
      <c r="AA503" s="533" t="str">
        <f>五年级折返跑得分</f>
        <v/>
      </c>
      <c r="AB503" s="515" t="str">
        <f>五年级等级</f>
        <v/>
      </c>
      <c r="AC503" s="533" t="str">
        <f>五年级跳绳附加分</f>
        <v/>
      </c>
      <c r="AD503" s="534" t="str">
        <f>五年级标准分</f>
        <v/>
      </c>
      <c r="AE503" s="534" t="str">
        <f>五年级总分</f>
        <v/>
      </c>
      <c r="AF503" s="517" t="str">
        <f>五年级等级</f>
        <v/>
      </c>
      <c r="AM503" s="452" t="str">
        <f>折返时间</f>
        <v/>
      </c>
    </row>
    <row r="504" spans="1:39">
      <c r="A504" s="476">
        <v>508</v>
      </c>
      <c r="B504" s="477">
        <v>12</v>
      </c>
      <c r="C504" s="478"/>
      <c r="D504" s="471"/>
      <c r="E504" s="478"/>
      <c r="F504" s="473"/>
      <c r="G504" s="480"/>
      <c r="H504" s="475"/>
      <c r="I504" s="501"/>
      <c r="J504" s="502"/>
      <c r="K504" s="502"/>
      <c r="L504" s="503"/>
      <c r="M504" s="504"/>
      <c r="N504" s="505" t="str">
        <f>五年级BMI</f>
        <v/>
      </c>
      <c r="O504" s="499" t="str">
        <f>五年级BMI等级</f>
        <v/>
      </c>
      <c r="P504" s="500" t="str">
        <f>五年级BMI得分</f>
        <v/>
      </c>
      <c r="Q504" s="515" t="str">
        <f>五年级肺活量得分</f>
        <v/>
      </c>
      <c r="R504" s="512" t="str">
        <f>五年级等级</f>
        <v/>
      </c>
      <c r="S504" s="516" t="str">
        <f>五年级50米跑得分</f>
        <v/>
      </c>
      <c r="T504" s="517" t="str">
        <f>五年级等级</f>
        <v/>
      </c>
      <c r="U504" s="516" t="str">
        <f>五年级坐位体前屈得分</f>
        <v/>
      </c>
      <c r="V504" s="517" t="str">
        <f>五年级等级</f>
        <v/>
      </c>
      <c r="W504" s="516" t="str">
        <f>五年级一分钟跳绳得分</f>
        <v/>
      </c>
      <c r="X504" s="517" t="str">
        <f>五年级等级</f>
        <v/>
      </c>
      <c r="Y504" s="515" t="str">
        <f>五年级仰卧起坐得分</f>
        <v/>
      </c>
      <c r="Z504" s="518" t="str">
        <f>五年级等级</f>
        <v/>
      </c>
      <c r="AA504" s="533" t="str">
        <f>五年级折返跑得分</f>
        <v/>
      </c>
      <c r="AB504" s="515" t="str">
        <f>五年级等级</f>
        <v/>
      </c>
      <c r="AC504" s="533" t="str">
        <f>五年级跳绳附加分</f>
        <v/>
      </c>
      <c r="AD504" s="534" t="str">
        <f>五年级标准分</f>
        <v/>
      </c>
      <c r="AE504" s="534" t="str">
        <f>五年级总分</f>
        <v/>
      </c>
      <c r="AF504" s="517" t="str">
        <f>五年级等级</f>
        <v/>
      </c>
      <c r="AM504" s="452" t="str">
        <f>折返时间</f>
        <v/>
      </c>
    </row>
    <row r="505" spans="1:39">
      <c r="A505" s="476">
        <v>508</v>
      </c>
      <c r="B505" s="477">
        <v>13</v>
      </c>
      <c r="C505" s="478"/>
      <c r="D505" s="471"/>
      <c r="E505" s="478"/>
      <c r="F505" s="473"/>
      <c r="G505" s="480"/>
      <c r="H505" s="475"/>
      <c r="I505" s="501"/>
      <c r="J505" s="502"/>
      <c r="K505" s="502"/>
      <c r="L505" s="503"/>
      <c r="M505" s="504"/>
      <c r="N505" s="505" t="str">
        <f>五年级BMI</f>
        <v/>
      </c>
      <c r="O505" s="499" t="str">
        <f>五年级BMI等级</f>
        <v/>
      </c>
      <c r="P505" s="500" t="str">
        <f>五年级BMI得分</f>
        <v/>
      </c>
      <c r="Q505" s="515" t="str">
        <f>五年级肺活量得分</f>
        <v/>
      </c>
      <c r="R505" s="512" t="str">
        <f>五年级等级</f>
        <v/>
      </c>
      <c r="S505" s="516" t="str">
        <f>五年级50米跑得分</f>
        <v/>
      </c>
      <c r="T505" s="517" t="str">
        <f>五年级等级</f>
        <v/>
      </c>
      <c r="U505" s="516" t="str">
        <f>五年级坐位体前屈得分</f>
        <v/>
      </c>
      <c r="V505" s="517" t="str">
        <f>五年级等级</f>
        <v/>
      </c>
      <c r="W505" s="516" t="str">
        <f>五年级一分钟跳绳得分</f>
        <v/>
      </c>
      <c r="X505" s="517" t="str">
        <f>五年级等级</f>
        <v/>
      </c>
      <c r="Y505" s="515" t="str">
        <f>五年级仰卧起坐得分</f>
        <v/>
      </c>
      <c r="Z505" s="518" t="str">
        <f>五年级等级</f>
        <v/>
      </c>
      <c r="AA505" s="533" t="str">
        <f>五年级折返跑得分</f>
        <v/>
      </c>
      <c r="AB505" s="515" t="str">
        <f>五年级等级</f>
        <v/>
      </c>
      <c r="AC505" s="533" t="str">
        <f>五年级跳绳附加分</f>
        <v/>
      </c>
      <c r="AD505" s="534" t="str">
        <f>五年级标准分</f>
        <v/>
      </c>
      <c r="AE505" s="534" t="str">
        <f>五年级总分</f>
        <v/>
      </c>
      <c r="AF505" s="517" t="str">
        <f>五年级等级</f>
        <v/>
      </c>
      <c r="AM505" s="452" t="str">
        <f>折返时间</f>
        <v/>
      </c>
    </row>
    <row r="506" spans="1:39">
      <c r="A506" s="476">
        <v>508</v>
      </c>
      <c r="B506" s="477">
        <v>14</v>
      </c>
      <c r="C506" s="478"/>
      <c r="D506" s="471"/>
      <c r="E506" s="478"/>
      <c r="F506" s="473"/>
      <c r="G506" s="480"/>
      <c r="H506" s="475"/>
      <c r="I506" s="501"/>
      <c r="J506" s="502"/>
      <c r="K506" s="502"/>
      <c r="L506" s="503"/>
      <c r="M506" s="504"/>
      <c r="N506" s="505" t="str">
        <f>五年级BMI</f>
        <v/>
      </c>
      <c r="O506" s="499" t="str">
        <f>五年级BMI等级</f>
        <v/>
      </c>
      <c r="P506" s="500" t="str">
        <f>五年级BMI得分</f>
        <v/>
      </c>
      <c r="Q506" s="515" t="str">
        <f>五年级肺活量得分</f>
        <v/>
      </c>
      <c r="R506" s="512" t="str">
        <f>五年级等级</f>
        <v/>
      </c>
      <c r="S506" s="516" t="str">
        <f>五年级50米跑得分</f>
        <v/>
      </c>
      <c r="T506" s="517" t="str">
        <f>五年级等级</f>
        <v/>
      </c>
      <c r="U506" s="516" t="str">
        <f>五年级坐位体前屈得分</f>
        <v/>
      </c>
      <c r="V506" s="517" t="str">
        <f>五年级等级</f>
        <v/>
      </c>
      <c r="W506" s="516" t="str">
        <f>五年级一分钟跳绳得分</f>
        <v/>
      </c>
      <c r="X506" s="517" t="str">
        <f>五年级等级</f>
        <v/>
      </c>
      <c r="Y506" s="515" t="str">
        <f>五年级仰卧起坐得分</f>
        <v/>
      </c>
      <c r="Z506" s="518" t="str">
        <f>五年级等级</f>
        <v/>
      </c>
      <c r="AA506" s="533" t="str">
        <f>五年级折返跑得分</f>
        <v/>
      </c>
      <c r="AB506" s="515" t="str">
        <f>五年级等级</f>
        <v/>
      </c>
      <c r="AC506" s="533" t="str">
        <f>五年级跳绳附加分</f>
        <v/>
      </c>
      <c r="AD506" s="534" t="str">
        <f>五年级标准分</f>
        <v/>
      </c>
      <c r="AE506" s="534" t="str">
        <f>五年级总分</f>
        <v/>
      </c>
      <c r="AF506" s="517" t="str">
        <f>五年级等级</f>
        <v/>
      </c>
      <c r="AM506" s="452" t="str">
        <f>折返时间</f>
        <v/>
      </c>
    </row>
    <row r="507" spans="1:39">
      <c r="A507" s="476">
        <v>508</v>
      </c>
      <c r="B507" s="477">
        <v>15</v>
      </c>
      <c r="C507" s="478"/>
      <c r="D507" s="471"/>
      <c r="E507" s="478"/>
      <c r="F507" s="473"/>
      <c r="G507" s="480"/>
      <c r="H507" s="475"/>
      <c r="I507" s="501"/>
      <c r="J507" s="502"/>
      <c r="K507" s="502"/>
      <c r="L507" s="503"/>
      <c r="M507" s="504"/>
      <c r="N507" s="505" t="str">
        <f>五年级BMI</f>
        <v/>
      </c>
      <c r="O507" s="499" t="str">
        <f>五年级BMI等级</f>
        <v/>
      </c>
      <c r="P507" s="500" t="str">
        <f>五年级BMI得分</f>
        <v/>
      </c>
      <c r="Q507" s="515" t="str">
        <f>五年级肺活量得分</f>
        <v/>
      </c>
      <c r="R507" s="512" t="str">
        <f>五年级等级</f>
        <v/>
      </c>
      <c r="S507" s="516" t="str">
        <f>五年级50米跑得分</f>
        <v/>
      </c>
      <c r="T507" s="517" t="str">
        <f>五年级等级</f>
        <v/>
      </c>
      <c r="U507" s="516" t="str">
        <f>五年级坐位体前屈得分</f>
        <v/>
      </c>
      <c r="V507" s="517" t="str">
        <f>五年级等级</f>
        <v/>
      </c>
      <c r="W507" s="516" t="str">
        <f>五年级一分钟跳绳得分</f>
        <v/>
      </c>
      <c r="X507" s="517" t="str">
        <f>五年级等级</f>
        <v/>
      </c>
      <c r="Y507" s="515" t="str">
        <f>五年级仰卧起坐得分</f>
        <v/>
      </c>
      <c r="Z507" s="518" t="str">
        <f>五年级等级</f>
        <v/>
      </c>
      <c r="AA507" s="533" t="str">
        <f>五年级折返跑得分</f>
        <v/>
      </c>
      <c r="AB507" s="515" t="str">
        <f>五年级等级</f>
        <v/>
      </c>
      <c r="AC507" s="533" t="str">
        <f>五年级跳绳附加分</f>
        <v/>
      </c>
      <c r="AD507" s="534" t="str">
        <f>五年级标准分</f>
        <v/>
      </c>
      <c r="AE507" s="534" t="str">
        <f>五年级总分</f>
        <v/>
      </c>
      <c r="AF507" s="517" t="str">
        <f>五年级等级</f>
        <v/>
      </c>
      <c r="AM507" s="452" t="str">
        <f>折返时间</f>
        <v/>
      </c>
    </row>
    <row r="508" spans="1:39">
      <c r="A508" s="476">
        <v>508</v>
      </c>
      <c r="B508" s="477">
        <v>16</v>
      </c>
      <c r="C508" s="478"/>
      <c r="D508" s="471"/>
      <c r="E508" s="478"/>
      <c r="F508" s="473"/>
      <c r="G508" s="480"/>
      <c r="H508" s="475"/>
      <c r="I508" s="501"/>
      <c r="J508" s="502"/>
      <c r="K508" s="502"/>
      <c r="L508" s="503"/>
      <c r="M508" s="504"/>
      <c r="N508" s="505" t="str">
        <f>五年级BMI</f>
        <v/>
      </c>
      <c r="O508" s="499" t="str">
        <f>五年级BMI等级</f>
        <v/>
      </c>
      <c r="P508" s="500" t="str">
        <f>五年级BMI得分</f>
        <v/>
      </c>
      <c r="Q508" s="515" t="str">
        <f>五年级肺活量得分</f>
        <v/>
      </c>
      <c r="R508" s="512" t="str">
        <f>五年级等级</f>
        <v/>
      </c>
      <c r="S508" s="516" t="str">
        <f>五年级50米跑得分</f>
        <v/>
      </c>
      <c r="T508" s="517" t="str">
        <f>五年级等级</f>
        <v/>
      </c>
      <c r="U508" s="516" t="str">
        <f>五年级坐位体前屈得分</f>
        <v/>
      </c>
      <c r="V508" s="517" t="str">
        <f>五年级等级</f>
        <v/>
      </c>
      <c r="W508" s="516" t="str">
        <f>五年级一分钟跳绳得分</f>
        <v/>
      </c>
      <c r="X508" s="517" t="str">
        <f>五年级等级</f>
        <v/>
      </c>
      <c r="Y508" s="515" t="str">
        <f>五年级仰卧起坐得分</f>
        <v/>
      </c>
      <c r="Z508" s="518" t="str">
        <f>五年级等级</f>
        <v/>
      </c>
      <c r="AA508" s="533" t="str">
        <f>五年级折返跑得分</f>
        <v/>
      </c>
      <c r="AB508" s="515" t="str">
        <f>五年级等级</f>
        <v/>
      </c>
      <c r="AC508" s="533" t="str">
        <f>五年级跳绳附加分</f>
        <v/>
      </c>
      <c r="AD508" s="534" t="str">
        <f>五年级标准分</f>
        <v/>
      </c>
      <c r="AE508" s="534" t="str">
        <f>五年级总分</f>
        <v/>
      </c>
      <c r="AF508" s="517" t="str">
        <f>五年级等级</f>
        <v/>
      </c>
      <c r="AM508" s="452" t="str">
        <f>折返时间</f>
        <v/>
      </c>
    </row>
    <row r="509" spans="1:39">
      <c r="A509" s="476">
        <v>508</v>
      </c>
      <c r="B509" s="477">
        <v>17</v>
      </c>
      <c r="C509" s="478"/>
      <c r="D509" s="471"/>
      <c r="E509" s="478"/>
      <c r="F509" s="473"/>
      <c r="G509" s="480"/>
      <c r="H509" s="475"/>
      <c r="I509" s="501"/>
      <c r="J509" s="502"/>
      <c r="K509" s="502"/>
      <c r="L509" s="503"/>
      <c r="M509" s="504"/>
      <c r="N509" s="505" t="str">
        <f>五年级BMI</f>
        <v/>
      </c>
      <c r="O509" s="499" t="str">
        <f>五年级BMI等级</f>
        <v/>
      </c>
      <c r="P509" s="500" t="str">
        <f>五年级BMI得分</f>
        <v/>
      </c>
      <c r="Q509" s="515" t="str">
        <f>五年级肺活量得分</f>
        <v/>
      </c>
      <c r="R509" s="512" t="str">
        <f>五年级等级</f>
        <v/>
      </c>
      <c r="S509" s="516" t="str">
        <f>五年级50米跑得分</f>
        <v/>
      </c>
      <c r="T509" s="517" t="str">
        <f>五年级等级</f>
        <v/>
      </c>
      <c r="U509" s="516" t="str">
        <f>五年级坐位体前屈得分</f>
        <v/>
      </c>
      <c r="V509" s="517" t="str">
        <f>五年级等级</f>
        <v/>
      </c>
      <c r="W509" s="516" t="str">
        <f>五年级一分钟跳绳得分</f>
        <v/>
      </c>
      <c r="X509" s="517" t="str">
        <f>五年级等级</f>
        <v/>
      </c>
      <c r="Y509" s="515" t="str">
        <f>五年级仰卧起坐得分</f>
        <v/>
      </c>
      <c r="Z509" s="518" t="str">
        <f>五年级等级</f>
        <v/>
      </c>
      <c r="AA509" s="533" t="str">
        <f>五年级折返跑得分</f>
        <v/>
      </c>
      <c r="AB509" s="515" t="str">
        <f>五年级等级</f>
        <v/>
      </c>
      <c r="AC509" s="533" t="str">
        <f>五年级跳绳附加分</f>
        <v/>
      </c>
      <c r="AD509" s="534" t="str">
        <f>五年级标准分</f>
        <v/>
      </c>
      <c r="AE509" s="534" t="str">
        <f>五年级总分</f>
        <v/>
      </c>
      <c r="AF509" s="517" t="str">
        <f>五年级等级</f>
        <v/>
      </c>
      <c r="AM509" s="452" t="str">
        <f>折返时间</f>
        <v/>
      </c>
    </row>
    <row r="510" spans="1:39">
      <c r="A510" s="476">
        <v>508</v>
      </c>
      <c r="B510" s="477">
        <v>18</v>
      </c>
      <c r="C510" s="478"/>
      <c r="D510" s="471"/>
      <c r="E510" s="478"/>
      <c r="F510" s="473"/>
      <c r="G510" s="480"/>
      <c r="H510" s="475"/>
      <c r="I510" s="501"/>
      <c r="J510" s="502"/>
      <c r="K510" s="502"/>
      <c r="L510" s="503"/>
      <c r="M510" s="504"/>
      <c r="N510" s="505" t="str">
        <f>五年级BMI</f>
        <v/>
      </c>
      <c r="O510" s="499" t="str">
        <f>五年级BMI等级</f>
        <v/>
      </c>
      <c r="P510" s="500" t="str">
        <f>五年级BMI得分</f>
        <v/>
      </c>
      <c r="Q510" s="515" t="str">
        <f>五年级肺活量得分</f>
        <v/>
      </c>
      <c r="R510" s="512" t="str">
        <f>五年级等级</f>
        <v/>
      </c>
      <c r="S510" s="516" t="str">
        <f>五年级50米跑得分</f>
        <v/>
      </c>
      <c r="T510" s="517" t="str">
        <f>五年级等级</f>
        <v/>
      </c>
      <c r="U510" s="516" t="str">
        <f>五年级坐位体前屈得分</f>
        <v/>
      </c>
      <c r="V510" s="517" t="str">
        <f>五年级等级</f>
        <v/>
      </c>
      <c r="W510" s="516" t="str">
        <f>五年级一分钟跳绳得分</f>
        <v/>
      </c>
      <c r="X510" s="517" t="str">
        <f>五年级等级</f>
        <v/>
      </c>
      <c r="Y510" s="515" t="str">
        <f>五年级仰卧起坐得分</f>
        <v/>
      </c>
      <c r="Z510" s="518" t="str">
        <f>五年级等级</f>
        <v/>
      </c>
      <c r="AA510" s="533" t="str">
        <f>五年级折返跑得分</f>
        <v/>
      </c>
      <c r="AB510" s="515" t="str">
        <f>五年级等级</f>
        <v/>
      </c>
      <c r="AC510" s="533" t="str">
        <f>五年级跳绳附加分</f>
        <v/>
      </c>
      <c r="AD510" s="534" t="str">
        <f>五年级标准分</f>
        <v/>
      </c>
      <c r="AE510" s="534" t="str">
        <f>五年级总分</f>
        <v/>
      </c>
      <c r="AF510" s="517" t="str">
        <f>五年级等级</f>
        <v/>
      </c>
      <c r="AM510" s="452" t="str">
        <f>折返时间</f>
        <v/>
      </c>
    </row>
    <row r="511" spans="1:39">
      <c r="A511" s="476">
        <v>508</v>
      </c>
      <c r="B511" s="477">
        <v>19</v>
      </c>
      <c r="C511" s="478"/>
      <c r="D511" s="471"/>
      <c r="E511" s="478"/>
      <c r="F511" s="473"/>
      <c r="G511" s="480"/>
      <c r="H511" s="475"/>
      <c r="I511" s="501"/>
      <c r="J511" s="502"/>
      <c r="K511" s="502"/>
      <c r="L511" s="503"/>
      <c r="M511" s="504"/>
      <c r="N511" s="505" t="str">
        <f>五年级BMI</f>
        <v/>
      </c>
      <c r="O511" s="499" t="str">
        <f>五年级BMI等级</f>
        <v/>
      </c>
      <c r="P511" s="500" t="str">
        <f>五年级BMI得分</f>
        <v/>
      </c>
      <c r="Q511" s="515" t="str">
        <f>五年级肺活量得分</f>
        <v/>
      </c>
      <c r="R511" s="512" t="str">
        <f>五年级等级</f>
        <v/>
      </c>
      <c r="S511" s="516" t="str">
        <f>五年级50米跑得分</f>
        <v/>
      </c>
      <c r="T511" s="517" t="str">
        <f>五年级等级</f>
        <v/>
      </c>
      <c r="U511" s="516" t="str">
        <f>五年级坐位体前屈得分</f>
        <v/>
      </c>
      <c r="V511" s="517" t="str">
        <f>五年级等级</f>
        <v/>
      </c>
      <c r="W511" s="516" t="str">
        <f>五年级一分钟跳绳得分</f>
        <v/>
      </c>
      <c r="X511" s="517" t="str">
        <f>五年级等级</f>
        <v/>
      </c>
      <c r="Y511" s="515" t="str">
        <f>五年级仰卧起坐得分</f>
        <v/>
      </c>
      <c r="Z511" s="518" t="str">
        <f>五年级等级</f>
        <v/>
      </c>
      <c r="AA511" s="533" t="str">
        <f>五年级折返跑得分</f>
        <v/>
      </c>
      <c r="AB511" s="515" t="str">
        <f>五年级等级</f>
        <v/>
      </c>
      <c r="AC511" s="533" t="str">
        <f>五年级跳绳附加分</f>
        <v/>
      </c>
      <c r="AD511" s="534" t="str">
        <f>五年级标准分</f>
        <v/>
      </c>
      <c r="AE511" s="534" t="str">
        <f>五年级总分</f>
        <v/>
      </c>
      <c r="AF511" s="517" t="str">
        <f>五年级等级</f>
        <v/>
      </c>
      <c r="AM511" s="452" t="str">
        <f>折返时间</f>
        <v/>
      </c>
    </row>
    <row r="512" spans="1:39">
      <c r="A512" s="476">
        <v>508</v>
      </c>
      <c r="B512" s="477">
        <v>20</v>
      </c>
      <c r="C512" s="478"/>
      <c r="D512" s="471"/>
      <c r="E512" s="478"/>
      <c r="F512" s="473"/>
      <c r="G512" s="480"/>
      <c r="H512" s="475"/>
      <c r="I512" s="501"/>
      <c r="J512" s="502"/>
      <c r="K512" s="502"/>
      <c r="L512" s="503"/>
      <c r="M512" s="504"/>
      <c r="N512" s="505" t="str">
        <f>五年级BMI</f>
        <v/>
      </c>
      <c r="O512" s="499" t="str">
        <f>五年级BMI等级</f>
        <v/>
      </c>
      <c r="P512" s="500" t="str">
        <f>五年级BMI得分</f>
        <v/>
      </c>
      <c r="Q512" s="515" t="str">
        <f>五年级肺活量得分</f>
        <v/>
      </c>
      <c r="R512" s="512" t="str">
        <f>五年级等级</f>
        <v/>
      </c>
      <c r="S512" s="516" t="str">
        <f>五年级50米跑得分</f>
        <v/>
      </c>
      <c r="T512" s="517" t="str">
        <f>五年级等级</f>
        <v/>
      </c>
      <c r="U512" s="516" t="str">
        <f>五年级坐位体前屈得分</f>
        <v/>
      </c>
      <c r="V512" s="517" t="str">
        <f>五年级等级</f>
        <v/>
      </c>
      <c r="W512" s="516" t="str">
        <f>五年级一分钟跳绳得分</f>
        <v/>
      </c>
      <c r="X512" s="517" t="str">
        <f>五年级等级</f>
        <v/>
      </c>
      <c r="Y512" s="515" t="str">
        <f>五年级仰卧起坐得分</f>
        <v/>
      </c>
      <c r="Z512" s="518" t="str">
        <f>五年级等级</f>
        <v/>
      </c>
      <c r="AA512" s="533" t="str">
        <f>五年级折返跑得分</f>
        <v/>
      </c>
      <c r="AB512" s="515" t="str">
        <f>五年级等级</f>
        <v/>
      </c>
      <c r="AC512" s="533" t="str">
        <f>五年级跳绳附加分</f>
        <v/>
      </c>
      <c r="AD512" s="534" t="str">
        <f>五年级标准分</f>
        <v/>
      </c>
      <c r="AE512" s="534" t="str">
        <f>五年级总分</f>
        <v/>
      </c>
      <c r="AF512" s="517" t="str">
        <f>五年级等级</f>
        <v/>
      </c>
      <c r="AM512" s="452" t="str">
        <f>折返时间</f>
        <v/>
      </c>
    </row>
    <row r="513" spans="1:39">
      <c r="A513" s="476">
        <v>508</v>
      </c>
      <c r="B513" s="477">
        <v>21</v>
      </c>
      <c r="C513" s="478"/>
      <c r="D513" s="471"/>
      <c r="E513" s="478"/>
      <c r="F513" s="473"/>
      <c r="G513" s="480"/>
      <c r="H513" s="475"/>
      <c r="I513" s="501"/>
      <c r="J513" s="502"/>
      <c r="K513" s="502"/>
      <c r="L513" s="503"/>
      <c r="M513" s="504"/>
      <c r="N513" s="505" t="str">
        <f>五年级BMI</f>
        <v/>
      </c>
      <c r="O513" s="499" t="str">
        <f>五年级BMI等级</f>
        <v/>
      </c>
      <c r="P513" s="500" t="str">
        <f>五年级BMI得分</f>
        <v/>
      </c>
      <c r="Q513" s="515" t="str">
        <f>五年级肺活量得分</f>
        <v/>
      </c>
      <c r="R513" s="512" t="str">
        <f>五年级等级</f>
        <v/>
      </c>
      <c r="S513" s="516" t="str">
        <f>五年级50米跑得分</f>
        <v/>
      </c>
      <c r="T513" s="517" t="str">
        <f>五年级等级</f>
        <v/>
      </c>
      <c r="U513" s="516" t="str">
        <f>五年级坐位体前屈得分</f>
        <v/>
      </c>
      <c r="V513" s="517" t="str">
        <f>五年级等级</f>
        <v/>
      </c>
      <c r="W513" s="516" t="str">
        <f>五年级一分钟跳绳得分</f>
        <v/>
      </c>
      <c r="X513" s="517" t="str">
        <f>五年级等级</f>
        <v/>
      </c>
      <c r="Y513" s="515" t="str">
        <f>五年级仰卧起坐得分</f>
        <v/>
      </c>
      <c r="Z513" s="518" t="str">
        <f>五年级等级</f>
        <v/>
      </c>
      <c r="AA513" s="533" t="str">
        <f>五年级折返跑得分</f>
        <v/>
      </c>
      <c r="AB513" s="515" t="str">
        <f>五年级等级</f>
        <v/>
      </c>
      <c r="AC513" s="533" t="str">
        <f>五年级跳绳附加分</f>
        <v/>
      </c>
      <c r="AD513" s="534" t="str">
        <f>五年级标准分</f>
        <v/>
      </c>
      <c r="AE513" s="534" t="str">
        <f>五年级总分</f>
        <v/>
      </c>
      <c r="AF513" s="517" t="str">
        <f>五年级等级</f>
        <v/>
      </c>
      <c r="AM513" s="452" t="str">
        <f>折返时间</f>
        <v/>
      </c>
    </row>
    <row r="514" spans="1:39">
      <c r="A514" s="476">
        <v>508</v>
      </c>
      <c r="B514" s="477">
        <v>22</v>
      </c>
      <c r="C514" s="478"/>
      <c r="D514" s="471"/>
      <c r="E514" s="478"/>
      <c r="F514" s="473"/>
      <c r="G514" s="480"/>
      <c r="H514" s="475"/>
      <c r="I514" s="501"/>
      <c r="J514" s="502"/>
      <c r="K514" s="502"/>
      <c r="L514" s="503"/>
      <c r="M514" s="504"/>
      <c r="N514" s="505" t="str">
        <f>五年级BMI</f>
        <v/>
      </c>
      <c r="O514" s="499" t="str">
        <f>五年级BMI等级</f>
        <v/>
      </c>
      <c r="P514" s="500" t="str">
        <f>五年级BMI得分</f>
        <v/>
      </c>
      <c r="Q514" s="515" t="str">
        <f>五年级肺活量得分</f>
        <v/>
      </c>
      <c r="R514" s="512" t="str">
        <f>五年级等级</f>
        <v/>
      </c>
      <c r="S514" s="516" t="str">
        <f>五年级50米跑得分</f>
        <v/>
      </c>
      <c r="T514" s="517" t="str">
        <f>五年级等级</f>
        <v/>
      </c>
      <c r="U514" s="516" t="str">
        <f>五年级坐位体前屈得分</f>
        <v/>
      </c>
      <c r="V514" s="517" t="str">
        <f>五年级等级</f>
        <v/>
      </c>
      <c r="W514" s="516" t="str">
        <f>五年级一分钟跳绳得分</f>
        <v/>
      </c>
      <c r="X514" s="517" t="str">
        <f>五年级等级</f>
        <v/>
      </c>
      <c r="Y514" s="515" t="str">
        <f>五年级仰卧起坐得分</f>
        <v/>
      </c>
      <c r="Z514" s="518" t="str">
        <f>五年级等级</f>
        <v/>
      </c>
      <c r="AA514" s="533" t="str">
        <f>五年级折返跑得分</f>
        <v/>
      </c>
      <c r="AB514" s="515" t="str">
        <f>五年级等级</f>
        <v/>
      </c>
      <c r="AC514" s="533" t="str">
        <f>五年级跳绳附加分</f>
        <v/>
      </c>
      <c r="AD514" s="534" t="str">
        <f>五年级标准分</f>
        <v/>
      </c>
      <c r="AE514" s="534" t="str">
        <f>五年级总分</f>
        <v/>
      </c>
      <c r="AF514" s="517" t="str">
        <f>五年级等级</f>
        <v/>
      </c>
      <c r="AM514" s="452" t="str">
        <f>折返时间</f>
        <v/>
      </c>
    </row>
    <row r="515" spans="1:39">
      <c r="A515" s="476">
        <v>508</v>
      </c>
      <c r="B515" s="477">
        <v>23</v>
      </c>
      <c r="C515" s="478"/>
      <c r="D515" s="471"/>
      <c r="E515" s="478"/>
      <c r="F515" s="481"/>
      <c r="G515" s="480"/>
      <c r="H515" s="475"/>
      <c r="I515" s="501"/>
      <c r="J515" s="502"/>
      <c r="K515" s="502"/>
      <c r="L515" s="503"/>
      <c r="M515" s="504"/>
      <c r="N515" s="505" t="str">
        <f>五年级BMI</f>
        <v/>
      </c>
      <c r="O515" s="499" t="str">
        <f>五年级BMI等级</f>
        <v/>
      </c>
      <c r="P515" s="500" t="str">
        <f>五年级BMI得分</f>
        <v/>
      </c>
      <c r="Q515" s="515" t="str">
        <f>五年级肺活量得分</f>
        <v/>
      </c>
      <c r="R515" s="512" t="str">
        <f>五年级等级</f>
        <v/>
      </c>
      <c r="S515" s="516" t="str">
        <f>五年级50米跑得分</f>
        <v/>
      </c>
      <c r="T515" s="517" t="str">
        <f>五年级等级</f>
        <v/>
      </c>
      <c r="U515" s="516" t="str">
        <f>五年级坐位体前屈得分</f>
        <v/>
      </c>
      <c r="V515" s="517" t="str">
        <f>五年级等级</f>
        <v/>
      </c>
      <c r="W515" s="516" t="str">
        <f>五年级一分钟跳绳得分</f>
        <v/>
      </c>
      <c r="X515" s="517" t="str">
        <f>五年级等级</f>
        <v/>
      </c>
      <c r="Y515" s="515" t="str">
        <f>五年级仰卧起坐得分</f>
        <v/>
      </c>
      <c r="Z515" s="518" t="str">
        <f>五年级等级</f>
        <v/>
      </c>
      <c r="AA515" s="533" t="str">
        <f>五年级折返跑得分</f>
        <v/>
      </c>
      <c r="AB515" s="515" t="str">
        <f>五年级等级</f>
        <v/>
      </c>
      <c r="AC515" s="533" t="str">
        <f>五年级跳绳附加分</f>
        <v/>
      </c>
      <c r="AD515" s="534" t="str">
        <f>五年级标准分</f>
        <v/>
      </c>
      <c r="AE515" s="534" t="str">
        <f>五年级总分</f>
        <v/>
      </c>
      <c r="AF515" s="517" t="str">
        <f>五年级等级</f>
        <v/>
      </c>
      <c r="AM515" s="452" t="str">
        <f>折返时间</f>
        <v/>
      </c>
    </row>
    <row r="516" spans="1:39">
      <c r="A516" s="476">
        <v>508</v>
      </c>
      <c r="B516" s="477">
        <v>24</v>
      </c>
      <c r="C516" s="478"/>
      <c r="D516" s="471"/>
      <c r="E516" s="478"/>
      <c r="F516" s="481"/>
      <c r="G516" s="480"/>
      <c r="H516" s="475"/>
      <c r="I516" s="501"/>
      <c r="J516" s="502"/>
      <c r="K516" s="502"/>
      <c r="L516" s="503"/>
      <c r="M516" s="504"/>
      <c r="N516" s="505" t="str">
        <f>五年级BMI</f>
        <v/>
      </c>
      <c r="O516" s="499" t="str">
        <f>五年级BMI等级</f>
        <v/>
      </c>
      <c r="P516" s="500" t="str">
        <f>五年级BMI得分</f>
        <v/>
      </c>
      <c r="Q516" s="515" t="str">
        <f>五年级肺活量得分</f>
        <v/>
      </c>
      <c r="R516" s="512" t="str">
        <f>五年级等级</f>
        <v/>
      </c>
      <c r="S516" s="516" t="str">
        <f>五年级50米跑得分</f>
        <v/>
      </c>
      <c r="T516" s="517" t="str">
        <f>五年级等级</f>
        <v/>
      </c>
      <c r="U516" s="516" t="str">
        <f>五年级坐位体前屈得分</f>
        <v/>
      </c>
      <c r="V516" s="517" t="str">
        <f>五年级等级</f>
        <v/>
      </c>
      <c r="W516" s="516" t="str">
        <f>五年级一分钟跳绳得分</f>
        <v/>
      </c>
      <c r="X516" s="517" t="str">
        <f>五年级等级</f>
        <v/>
      </c>
      <c r="Y516" s="515" t="str">
        <f>五年级仰卧起坐得分</f>
        <v/>
      </c>
      <c r="Z516" s="518" t="str">
        <f>五年级等级</f>
        <v/>
      </c>
      <c r="AA516" s="533" t="str">
        <f>五年级折返跑得分</f>
        <v/>
      </c>
      <c r="AB516" s="515" t="str">
        <f>五年级等级</f>
        <v/>
      </c>
      <c r="AC516" s="533" t="str">
        <f>五年级跳绳附加分</f>
        <v/>
      </c>
      <c r="AD516" s="534" t="str">
        <f>五年级标准分</f>
        <v/>
      </c>
      <c r="AE516" s="534" t="str">
        <f>五年级总分</f>
        <v/>
      </c>
      <c r="AF516" s="517" t="str">
        <f>五年级等级</f>
        <v/>
      </c>
      <c r="AM516" s="452" t="str">
        <f>折返时间</f>
        <v/>
      </c>
    </row>
    <row r="517" spans="1:39">
      <c r="A517" s="476">
        <v>508</v>
      </c>
      <c r="B517" s="477">
        <v>25</v>
      </c>
      <c r="C517" s="478"/>
      <c r="D517" s="471"/>
      <c r="E517" s="478"/>
      <c r="F517" s="481"/>
      <c r="G517" s="480"/>
      <c r="H517" s="475"/>
      <c r="I517" s="501"/>
      <c r="J517" s="502"/>
      <c r="K517" s="502"/>
      <c r="L517" s="503"/>
      <c r="M517" s="504"/>
      <c r="N517" s="505" t="str">
        <f>五年级BMI</f>
        <v/>
      </c>
      <c r="O517" s="499" t="str">
        <f>五年级BMI等级</f>
        <v/>
      </c>
      <c r="P517" s="500" t="str">
        <f>五年级BMI得分</f>
        <v/>
      </c>
      <c r="Q517" s="515" t="str">
        <f>五年级肺活量得分</f>
        <v/>
      </c>
      <c r="R517" s="512" t="str">
        <f>五年级等级</f>
        <v/>
      </c>
      <c r="S517" s="516" t="str">
        <f>五年级50米跑得分</f>
        <v/>
      </c>
      <c r="T517" s="517" t="str">
        <f>五年级等级</f>
        <v/>
      </c>
      <c r="U517" s="516" t="str">
        <f>五年级坐位体前屈得分</f>
        <v/>
      </c>
      <c r="V517" s="517" t="str">
        <f>五年级等级</f>
        <v/>
      </c>
      <c r="W517" s="516" t="str">
        <f>五年级一分钟跳绳得分</f>
        <v/>
      </c>
      <c r="X517" s="517" t="str">
        <f>五年级等级</f>
        <v/>
      </c>
      <c r="Y517" s="515" t="str">
        <f>五年级仰卧起坐得分</f>
        <v/>
      </c>
      <c r="Z517" s="518" t="str">
        <f>五年级等级</f>
        <v/>
      </c>
      <c r="AA517" s="533" t="str">
        <f>五年级折返跑得分</f>
        <v/>
      </c>
      <c r="AB517" s="515" t="str">
        <f>五年级等级</f>
        <v/>
      </c>
      <c r="AC517" s="533" t="str">
        <f>五年级跳绳附加分</f>
        <v/>
      </c>
      <c r="AD517" s="534" t="str">
        <f>五年级标准分</f>
        <v/>
      </c>
      <c r="AE517" s="534" t="str">
        <f>五年级总分</f>
        <v/>
      </c>
      <c r="AF517" s="517" t="str">
        <f>五年级等级</f>
        <v/>
      </c>
      <c r="AM517" s="452" t="str">
        <f>折返时间</f>
        <v/>
      </c>
    </row>
    <row r="518" spans="1:39">
      <c r="A518" s="476">
        <v>508</v>
      </c>
      <c r="B518" s="477">
        <v>26</v>
      </c>
      <c r="C518" s="478"/>
      <c r="D518" s="471"/>
      <c r="E518" s="478"/>
      <c r="F518" s="481"/>
      <c r="G518" s="480"/>
      <c r="H518" s="475"/>
      <c r="I518" s="501"/>
      <c r="J518" s="502"/>
      <c r="K518" s="502"/>
      <c r="L518" s="503"/>
      <c r="M518" s="504"/>
      <c r="N518" s="505" t="str">
        <f>五年级BMI</f>
        <v/>
      </c>
      <c r="O518" s="499" t="str">
        <f>五年级BMI等级</f>
        <v/>
      </c>
      <c r="P518" s="500" t="str">
        <f>五年级BMI得分</f>
        <v/>
      </c>
      <c r="Q518" s="515" t="str">
        <f>五年级肺活量得分</f>
        <v/>
      </c>
      <c r="R518" s="512" t="str">
        <f>五年级等级</f>
        <v/>
      </c>
      <c r="S518" s="516" t="str">
        <f>五年级50米跑得分</f>
        <v/>
      </c>
      <c r="T518" s="517" t="str">
        <f>五年级等级</f>
        <v/>
      </c>
      <c r="U518" s="516" t="str">
        <f>五年级坐位体前屈得分</f>
        <v/>
      </c>
      <c r="V518" s="517" t="str">
        <f>五年级等级</f>
        <v/>
      </c>
      <c r="W518" s="516" t="str">
        <f>五年级一分钟跳绳得分</f>
        <v/>
      </c>
      <c r="X518" s="517" t="str">
        <f>五年级等级</f>
        <v/>
      </c>
      <c r="Y518" s="515" t="str">
        <f>五年级仰卧起坐得分</f>
        <v/>
      </c>
      <c r="Z518" s="518" t="str">
        <f>五年级等级</f>
        <v/>
      </c>
      <c r="AA518" s="533" t="str">
        <f>五年级折返跑得分</f>
        <v/>
      </c>
      <c r="AB518" s="515" t="str">
        <f>五年级等级</f>
        <v/>
      </c>
      <c r="AC518" s="533" t="str">
        <f>五年级跳绳附加分</f>
        <v/>
      </c>
      <c r="AD518" s="534" t="str">
        <f>五年级标准分</f>
        <v/>
      </c>
      <c r="AE518" s="534" t="str">
        <f>五年级总分</f>
        <v/>
      </c>
      <c r="AF518" s="517" t="str">
        <f>五年级等级</f>
        <v/>
      </c>
      <c r="AM518" s="452" t="str">
        <f>折返时间</f>
        <v/>
      </c>
    </row>
    <row r="519" spans="1:39">
      <c r="A519" s="476">
        <v>508</v>
      </c>
      <c r="B519" s="477">
        <v>27</v>
      </c>
      <c r="C519" s="478"/>
      <c r="D519" s="471"/>
      <c r="E519" s="478"/>
      <c r="F519" s="481"/>
      <c r="G519" s="480"/>
      <c r="H519" s="475"/>
      <c r="I519" s="501"/>
      <c r="J519" s="502"/>
      <c r="K519" s="502"/>
      <c r="L519" s="503"/>
      <c r="M519" s="504"/>
      <c r="N519" s="505" t="str">
        <f>五年级BMI</f>
        <v/>
      </c>
      <c r="O519" s="499" t="str">
        <f>五年级BMI等级</f>
        <v/>
      </c>
      <c r="P519" s="500" t="str">
        <f>五年级BMI得分</f>
        <v/>
      </c>
      <c r="Q519" s="515" t="str">
        <f>五年级肺活量得分</f>
        <v/>
      </c>
      <c r="R519" s="512" t="str">
        <f>五年级等级</f>
        <v/>
      </c>
      <c r="S519" s="516" t="str">
        <f>五年级50米跑得分</f>
        <v/>
      </c>
      <c r="T519" s="517" t="str">
        <f>五年级等级</f>
        <v/>
      </c>
      <c r="U519" s="516" t="str">
        <f>五年级坐位体前屈得分</f>
        <v/>
      </c>
      <c r="V519" s="517" t="str">
        <f>五年级等级</f>
        <v/>
      </c>
      <c r="W519" s="516" t="str">
        <f>五年级一分钟跳绳得分</f>
        <v/>
      </c>
      <c r="X519" s="517" t="str">
        <f>五年级等级</f>
        <v/>
      </c>
      <c r="Y519" s="515" t="str">
        <f>五年级仰卧起坐得分</f>
        <v/>
      </c>
      <c r="Z519" s="518" t="str">
        <f>五年级等级</f>
        <v/>
      </c>
      <c r="AA519" s="533" t="str">
        <f>五年级折返跑得分</f>
        <v/>
      </c>
      <c r="AB519" s="515" t="str">
        <f>五年级等级</f>
        <v/>
      </c>
      <c r="AC519" s="533" t="str">
        <f>五年级跳绳附加分</f>
        <v/>
      </c>
      <c r="AD519" s="534" t="str">
        <f>五年级标准分</f>
        <v/>
      </c>
      <c r="AE519" s="534" t="str">
        <f>五年级总分</f>
        <v/>
      </c>
      <c r="AF519" s="517" t="str">
        <f>五年级等级</f>
        <v/>
      </c>
      <c r="AM519" s="452" t="str">
        <f>折返时间</f>
        <v/>
      </c>
    </row>
    <row r="520" spans="1:39">
      <c r="A520" s="476">
        <v>508</v>
      </c>
      <c r="B520" s="477">
        <v>28</v>
      </c>
      <c r="C520" s="478"/>
      <c r="D520" s="471"/>
      <c r="E520" s="478"/>
      <c r="F520" s="481"/>
      <c r="G520" s="480"/>
      <c r="H520" s="475"/>
      <c r="I520" s="501"/>
      <c r="J520" s="502"/>
      <c r="K520" s="502"/>
      <c r="L520" s="503"/>
      <c r="M520" s="504"/>
      <c r="N520" s="505" t="str">
        <f>五年级BMI</f>
        <v/>
      </c>
      <c r="O520" s="499" t="str">
        <f>五年级BMI等级</f>
        <v/>
      </c>
      <c r="P520" s="500" t="str">
        <f>五年级BMI得分</f>
        <v/>
      </c>
      <c r="Q520" s="515" t="str">
        <f>五年级肺活量得分</f>
        <v/>
      </c>
      <c r="R520" s="512" t="str">
        <f>五年级等级</f>
        <v/>
      </c>
      <c r="S520" s="516" t="str">
        <f>五年级50米跑得分</f>
        <v/>
      </c>
      <c r="T520" s="517" t="str">
        <f>五年级等级</f>
        <v/>
      </c>
      <c r="U520" s="516" t="str">
        <f>五年级坐位体前屈得分</f>
        <v/>
      </c>
      <c r="V520" s="517" t="str">
        <f>五年级等级</f>
        <v/>
      </c>
      <c r="W520" s="516" t="str">
        <f>五年级一分钟跳绳得分</f>
        <v/>
      </c>
      <c r="X520" s="517" t="str">
        <f>五年级等级</f>
        <v/>
      </c>
      <c r="Y520" s="515" t="str">
        <f>五年级仰卧起坐得分</f>
        <v/>
      </c>
      <c r="Z520" s="518" t="str">
        <f>五年级等级</f>
        <v/>
      </c>
      <c r="AA520" s="533" t="str">
        <f>五年级折返跑得分</f>
        <v/>
      </c>
      <c r="AB520" s="515" t="str">
        <f>五年级等级</f>
        <v/>
      </c>
      <c r="AC520" s="533" t="str">
        <f>五年级跳绳附加分</f>
        <v/>
      </c>
      <c r="AD520" s="534" t="str">
        <f>五年级标准分</f>
        <v/>
      </c>
      <c r="AE520" s="534" t="str">
        <f>五年级总分</f>
        <v/>
      </c>
      <c r="AF520" s="517" t="str">
        <f>五年级等级</f>
        <v/>
      </c>
      <c r="AM520" s="452" t="str">
        <f>折返时间</f>
        <v/>
      </c>
    </row>
    <row r="521" spans="1:39">
      <c r="A521" s="476">
        <v>508</v>
      </c>
      <c r="B521" s="477">
        <v>29</v>
      </c>
      <c r="C521" s="478"/>
      <c r="D521" s="471"/>
      <c r="E521" s="478"/>
      <c r="F521" s="481"/>
      <c r="G521" s="480"/>
      <c r="H521" s="475"/>
      <c r="I521" s="501"/>
      <c r="J521" s="502"/>
      <c r="K521" s="502"/>
      <c r="L521" s="503"/>
      <c r="M521" s="504"/>
      <c r="N521" s="505" t="str">
        <f>五年级BMI</f>
        <v/>
      </c>
      <c r="O521" s="499" t="str">
        <f>五年级BMI等级</f>
        <v/>
      </c>
      <c r="P521" s="500" t="str">
        <f>五年级BMI得分</f>
        <v/>
      </c>
      <c r="Q521" s="515" t="str">
        <f>五年级肺活量得分</f>
        <v/>
      </c>
      <c r="R521" s="512" t="str">
        <f>五年级等级</f>
        <v/>
      </c>
      <c r="S521" s="516" t="str">
        <f>五年级50米跑得分</f>
        <v/>
      </c>
      <c r="T521" s="517" t="str">
        <f>五年级等级</f>
        <v/>
      </c>
      <c r="U521" s="516" t="str">
        <f>五年级坐位体前屈得分</f>
        <v/>
      </c>
      <c r="V521" s="517" t="str">
        <f>五年级等级</f>
        <v/>
      </c>
      <c r="W521" s="516" t="str">
        <f>五年级一分钟跳绳得分</f>
        <v/>
      </c>
      <c r="X521" s="517" t="str">
        <f>五年级等级</f>
        <v/>
      </c>
      <c r="Y521" s="515" t="str">
        <f>五年级仰卧起坐得分</f>
        <v/>
      </c>
      <c r="Z521" s="518" t="str">
        <f>五年级等级</f>
        <v/>
      </c>
      <c r="AA521" s="533" t="str">
        <f>五年级折返跑得分</f>
        <v/>
      </c>
      <c r="AB521" s="515" t="str">
        <f>五年级等级</f>
        <v/>
      </c>
      <c r="AC521" s="533" t="str">
        <f>五年级跳绳附加分</f>
        <v/>
      </c>
      <c r="AD521" s="534" t="str">
        <f>五年级标准分</f>
        <v/>
      </c>
      <c r="AE521" s="534" t="str">
        <f>五年级总分</f>
        <v/>
      </c>
      <c r="AF521" s="517" t="str">
        <f>五年级等级</f>
        <v/>
      </c>
      <c r="AM521" s="452" t="str">
        <f>折返时间</f>
        <v/>
      </c>
    </row>
    <row r="522" spans="1:39">
      <c r="A522" s="476">
        <v>508</v>
      </c>
      <c r="B522" s="477">
        <v>30</v>
      </c>
      <c r="C522" s="478"/>
      <c r="D522" s="471"/>
      <c r="E522" s="478"/>
      <c r="F522" s="481"/>
      <c r="G522" s="480"/>
      <c r="H522" s="475"/>
      <c r="I522" s="501"/>
      <c r="J522" s="502"/>
      <c r="K522" s="502"/>
      <c r="L522" s="503"/>
      <c r="M522" s="504"/>
      <c r="N522" s="505" t="str">
        <f>五年级BMI</f>
        <v/>
      </c>
      <c r="O522" s="499" t="str">
        <f>五年级BMI等级</f>
        <v/>
      </c>
      <c r="P522" s="500" t="str">
        <f>五年级BMI得分</f>
        <v/>
      </c>
      <c r="Q522" s="515" t="str">
        <f>五年级肺活量得分</f>
        <v/>
      </c>
      <c r="R522" s="512" t="str">
        <f>五年级等级</f>
        <v/>
      </c>
      <c r="S522" s="516" t="str">
        <f>五年级50米跑得分</f>
        <v/>
      </c>
      <c r="T522" s="517" t="str">
        <f>五年级等级</f>
        <v/>
      </c>
      <c r="U522" s="516" t="str">
        <f>五年级坐位体前屈得分</f>
        <v/>
      </c>
      <c r="V522" s="517" t="str">
        <f>五年级等级</f>
        <v/>
      </c>
      <c r="W522" s="516" t="str">
        <f>五年级一分钟跳绳得分</f>
        <v/>
      </c>
      <c r="X522" s="517" t="str">
        <f>五年级等级</f>
        <v/>
      </c>
      <c r="Y522" s="515" t="str">
        <f>五年级仰卧起坐得分</f>
        <v/>
      </c>
      <c r="Z522" s="518" t="str">
        <f>五年级等级</f>
        <v/>
      </c>
      <c r="AA522" s="533" t="str">
        <f>五年级折返跑得分</f>
        <v/>
      </c>
      <c r="AB522" s="515" t="str">
        <f>五年级等级</f>
        <v/>
      </c>
      <c r="AC522" s="533" t="str">
        <f>五年级跳绳附加分</f>
        <v/>
      </c>
      <c r="AD522" s="534" t="str">
        <f>五年级标准分</f>
        <v/>
      </c>
      <c r="AE522" s="534" t="str">
        <f>五年级总分</f>
        <v/>
      </c>
      <c r="AF522" s="517" t="str">
        <f>五年级等级</f>
        <v/>
      </c>
      <c r="AM522" s="452" t="str">
        <f>折返时间</f>
        <v/>
      </c>
    </row>
    <row r="523" spans="1:39">
      <c r="A523" s="476">
        <v>508</v>
      </c>
      <c r="B523" s="477">
        <v>31</v>
      </c>
      <c r="C523" s="478"/>
      <c r="D523" s="471"/>
      <c r="E523" s="478"/>
      <c r="F523" s="473"/>
      <c r="G523" s="480"/>
      <c r="H523" s="475"/>
      <c r="I523" s="501"/>
      <c r="J523" s="502"/>
      <c r="K523" s="502"/>
      <c r="L523" s="496"/>
      <c r="M523" s="497"/>
      <c r="N523" s="498" t="str">
        <f>五年级BMI</f>
        <v/>
      </c>
      <c r="O523" s="499" t="str">
        <f>五年级BMI等级</f>
        <v/>
      </c>
      <c r="P523" s="500" t="str">
        <f>五年级BMI得分</f>
        <v/>
      </c>
      <c r="Q523" s="515" t="str">
        <f>五年级肺活量得分</f>
        <v/>
      </c>
      <c r="R523" s="512" t="str">
        <f>五年级等级</f>
        <v/>
      </c>
      <c r="S523" s="516" t="str">
        <f>五年级50米跑得分</f>
        <v/>
      </c>
      <c r="T523" s="512" t="str">
        <f>五年级等级</f>
        <v/>
      </c>
      <c r="U523" s="516" t="str">
        <f>五年级坐位体前屈得分</f>
        <v/>
      </c>
      <c r="V523" s="512" t="str">
        <f>五年级等级</f>
        <v/>
      </c>
      <c r="W523" s="516" t="str">
        <f>五年级一分钟跳绳得分</f>
        <v/>
      </c>
      <c r="X523" s="512" t="str">
        <f>五年级等级</f>
        <v/>
      </c>
      <c r="Y523" s="511" t="str">
        <f>五年级仰卧起坐得分</f>
        <v/>
      </c>
      <c r="Z523" s="514" t="str">
        <f>五年级等级</f>
        <v/>
      </c>
      <c r="AA523" s="530" t="str">
        <f>五年级折返跑得分</f>
        <v/>
      </c>
      <c r="AB523" s="511" t="str">
        <f>五年级等级</f>
        <v/>
      </c>
      <c r="AC523" s="530" t="str">
        <f>五年级跳绳附加分</f>
        <v/>
      </c>
      <c r="AD523" s="534" t="str">
        <f>五年级标准分</f>
        <v/>
      </c>
      <c r="AE523" s="531" t="str">
        <f>五年级总分</f>
        <v/>
      </c>
      <c r="AF523" s="512" t="str">
        <f>五年级等级</f>
        <v/>
      </c>
      <c r="AM523" s="452" t="str">
        <f>折返时间</f>
        <v/>
      </c>
    </row>
    <row r="524" spans="1:39">
      <c r="A524" s="476">
        <v>508</v>
      </c>
      <c r="B524" s="477">
        <v>32</v>
      </c>
      <c r="C524" s="478"/>
      <c r="D524" s="471"/>
      <c r="E524" s="478"/>
      <c r="F524" s="473"/>
      <c r="G524" s="480"/>
      <c r="H524" s="475"/>
      <c r="I524" s="501"/>
      <c r="J524" s="502"/>
      <c r="K524" s="502"/>
      <c r="L524" s="503"/>
      <c r="M524" s="504"/>
      <c r="N524" s="505" t="str">
        <f>五年级BMI</f>
        <v/>
      </c>
      <c r="O524" s="499" t="str">
        <f>五年级BMI等级</f>
        <v/>
      </c>
      <c r="P524" s="500" t="str">
        <f>五年级BMI得分</f>
        <v/>
      </c>
      <c r="Q524" s="515" t="str">
        <f>五年级肺活量得分</f>
        <v/>
      </c>
      <c r="R524" s="512" t="str">
        <f>五年级等级</f>
        <v/>
      </c>
      <c r="S524" s="516" t="str">
        <f>五年级50米跑得分</f>
        <v/>
      </c>
      <c r="T524" s="512" t="str">
        <f>五年级等级</f>
        <v/>
      </c>
      <c r="U524" s="516" t="str">
        <f>五年级坐位体前屈得分</f>
        <v/>
      </c>
      <c r="V524" s="517" t="str">
        <f>五年级等级</f>
        <v/>
      </c>
      <c r="W524" s="516" t="str">
        <f>五年级一分钟跳绳得分</f>
        <v/>
      </c>
      <c r="X524" s="517" t="str">
        <f>五年级等级</f>
        <v/>
      </c>
      <c r="Y524" s="515" t="str">
        <f>五年级仰卧起坐得分</f>
        <v/>
      </c>
      <c r="Z524" s="518" t="str">
        <f>五年级等级</f>
        <v/>
      </c>
      <c r="AA524" s="533" t="str">
        <f>五年级折返跑得分</f>
        <v/>
      </c>
      <c r="AB524" s="515" t="str">
        <f>五年级等级</f>
        <v/>
      </c>
      <c r="AC524" s="533" t="str">
        <f>五年级跳绳附加分</f>
        <v/>
      </c>
      <c r="AD524" s="534" t="str">
        <f>五年级标准分</f>
        <v/>
      </c>
      <c r="AE524" s="534" t="str">
        <f>五年级总分</f>
        <v/>
      </c>
      <c r="AF524" s="517" t="str">
        <f>五年级等级</f>
        <v/>
      </c>
      <c r="AM524" s="452" t="str">
        <f>折返时间</f>
        <v/>
      </c>
    </row>
    <row r="525" spans="1:39">
      <c r="A525" s="476">
        <v>508</v>
      </c>
      <c r="B525" s="477">
        <v>33</v>
      </c>
      <c r="C525" s="478"/>
      <c r="D525" s="585"/>
      <c r="E525" s="478"/>
      <c r="F525" s="473"/>
      <c r="G525" s="480"/>
      <c r="H525" s="475"/>
      <c r="I525" s="595"/>
      <c r="J525" s="596"/>
      <c r="K525" s="597"/>
      <c r="L525" s="503"/>
      <c r="M525" s="504"/>
      <c r="N525" s="505" t="str">
        <f>五年级BMI</f>
        <v/>
      </c>
      <c r="O525" s="499" t="str">
        <f>五年级BMI等级</f>
        <v/>
      </c>
      <c r="P525" s="500" t="str">
        <f>五年级BMI得分</f>
        <v/>
      </c>
      <c r="Q525" s="515" t="str">
        <f>五年级肺活量得分</f>
        <v/>
      </c>
      <c r="R525" s="512" t="str">
        <f>五年级等级</f>
        <v/>
      </c>
      <c r="S525" s="516" t="str">
        <f>五年级50米跑得分</f>
        <v/>
      </c>
      <c r="T525" s="512" t="str">
        <f>五年级等级</f>
        <v/>
      </c>
      <c r="U525" s="516" t="str">
        <f>五年级坐位体前屈得分</f>
        <v/>
      </c>
      <c r="V525" s="517" t="str">
        <f>五年级等级</f>
        <v/>
      </c>
      <c r="W525" s="516" t="str">
        <f>五年级一分钟跳绳得分</f>
        <v/>
      </c>
      <c r="X525" s="517" t="str">
        <f>五年级等级</f>
        <v/>
      </c>
      <c r="Y525" s="515" t="str">
        <f>五年级仰卧起坐得分</f>
        <v/>
      </c>
      <c r="Z525" s="518" t="str">
        <f>五年级等级</f>
        <v/>
      </c>
      <c r="AA525" s="533" t="str">
        <f>五年级折返跑得分</f>
        <v/>
      </c>
      <c r="AB525" s="515" t="str">
        <f>五年级等级</f>
        <v/>
      </c>
      <c r="AC525" s="533" t="str">
        <f>五年级跳绳附加分</f>
        <v/>
      </c>
      <c r="AD525" s="534" t="str">
        <f>五年级标准分</f>
        <v/>
      </c>
      <c r="AE525" s="534" t="str">
        <f>五年级总分</f>
        <v/>
      </c>
      <c r="AF525" s="517" t="str">
        <f>五年级等级</f>
        <v/>
      </c>
      <c r="AM525" s="452" t="str">
        <f>折返时间</f>
        <v/>
      </c>
    </row>
    <row r="526" spans="1:39">
      <c r="A526" s="476">
        <v>508</v>
      </c>
      <c r="B526" s="477">
        <v>34</v>
      </c>
      <c r="C526" s="478"/>
      <c r="D526" s="585"/>
      <c r="E526" s="478"/>
      <c r="F526" s="473"/>
      <c r="G526" s="480"/>
      <c r="H526" s="475"/>
      <c r="I526" s="595"/>
      <c r="J526" s="596"/>
      <c r="K526" s="597"/>
      <c r="L526" s="503"/>
      <c r="M526" s="504"/>
      <c r="N526" s="505" t="str">
        <f>五年级BMI</f>
        <v/>
      </c>
      <c r="O526" s="499" t="str">
        <f>五年级BMI等级</f>
        <v/>
      </c>
      <c r="P526" s="500" t="str">
        <f>五年级BMI得分</f>
        <v/>
      </c>
      <c r="Q526" s="515" t="str">
        <f>五年级肺活量得分</f>
        <v/>
      </c>
      <c r="R526" s="512" t="str">
        <f>五年级等级</f>
        <v/>
      </c>
      <c r="S526" s="516" t="str">
        <f>五年级50米跑得分</f>
        <v/>
      </c>
      <c r="T526" s="512" t="str">
        <f>五年级等级</f>
        <v/>
      </c>
      <c r="U526" s="516" t="str">
        <f>五年级坐位体前屈得分</f>
        <v/>
      </c>
      <c r="V526" s="517" t="str">
        <f>五年级等级</f>
        <v/>
      </c>
      <c r="W526" s="516" t="str">
        <f>五年级一分钟跳绳得分</f>
        <v/>
      </c>
      <c r="X526" s="517" t="str">
        <f>五年级等级</f>
        <v/>
      </c>
      <c r="Y526" s="515" t="str">
        <f>五年级仰卧起坐得分</f>
        <v/>
      </c>
      <c r="Z526" s="518" t="str">
        <f>五年级等级</f>
        <v/>
      </c>
      <c r="AA526" s="533" t="str">
        <f>五年级折返跑得分</f>
        <v/>
      </c>
      <c r="AB526" s="515" t="str">
        <f>五年级等级</f>
        <v/>
      </c>
      <c r="AC526" s="533" t="str">
        <f>五年级跳绳附加分</f>
        <v/>
      </c>
      <c r="AD526" s="534" t="str">
        <f>五年级标准分</f>
        <v/>
      </c>
      <c r="AE526" s="534" t="str">
        <f>五年级总分</f>
        <v/>
      </c>
      <c r="AF526" s="517" t="str">
        <f>五年级等级</f>
        <v/>
      </c>
      <c r="AM526" s="452" t="str">
        <f>折返时间</f>
        <v/>
      </c>
    </row>
    <row r="527" spans="1:39">
      <c r="A527" s="476">
        <v>508</v>
      </c>
      <c r="B527" s="477">
        <v>35</v>
      </c>
      <c r="C527" s="478"/>
      <c r="D527" s="585"/>
      <c r="E527" s="478"/>
      <c r="F527" s="473"/>
      <c r="G527" s="480"/>
      <c r="H527" s="475"/>
      <c r="I527" s="595"/>
      <c r="J527" s="596"/>
      <c r="K527" s="597"/>
      <c r="L527" s="503"/>
      <c r="M527" s="504"/>
      <c r="N527" s="505" t="str">
        <f>五年级BMI</f>
        <v/>
      </c>
      <c r="O527" s="499" t="str">
        <f>五年级BMI等级</f>
        <v/>
      </c>
      <c r="P527" s="500" t="str">
        <f>五年级BMI得分</f>
        <v/>
      </c>
      <c r="Q527" s="515" t="str">
        <f>五年级肺活量得分</f>
        <v/>
      </c>
      <c r="R527" s="512" t="str">
        <f>五年级等级</f>
        <v/>
      </c>
      <c r="S527" s="516" t="str">
        <f>五年级50米跑得分</f>
        <v/>
      </c>
      <c r="T527" s="512" t="str">
        <f>五年级等级</f>
        <v/>
      </c>
      <c r="U527" s="516" t="str">
        <f>五年级坐位体前屈得分</f>
        <v/>
      </c>
      <c r="V527" s="517" t="str">
        <f>五年级等级</f>
        <v/>
      </c>
      <c r="W527" s="516" t="str">
        <f>五年级一分钟跳绳得分</f>
        <v/>
      </c>
      <c r="X527" s="517" t="str">
        <f>五年级等级</f>
        <v/>
      </c>
      <c r="Y527" s="515" t="str">
        <f>五年级仰卧起坐得分</f>
        <v/>
      </c>
      <c r="Z527" s="518" t="str">
        <f>五年级等级</f>
        <v/>
      </c>
      <c r="AA527" s="533" t="str">
        <f>五年级折返跑得分</f>
        <v/>
      </c>
      <c r="AB527" s="515" t="str">
        <f>五年级等级</f>
        <v/>
      </c>
      <c r="AC527" s="533" t="str">
        <f>五年级跳绳附加分</f>
        <v/>
      </c>
      <c r="AD527" s="534" t="str">
        <f>五年级标准分</f>
        <v/>
      </c>
      <c r="AE527" s="534" t="str">
        <f>五年级总分</f>
        <v/>
      </c>
      <c r="AF527" s="517" t="str">
        <f>五年级等级</f>
        <v/>
      </c>
      <c r="AM527" s="452" t="str">
        <f>折返时间</f>
        <v/>
      </c>
    </row>
    <row r="528" spans="1:39">
      <c r="A528" s="476">
        <v>508</v>
      </c>
      <c r="B528" s="477">
        <v>36</v>
      </c>
      <c r="C528" s="586"/>
      <c r="D528" s="587"/>
      <c r="E528" s="586"/>
      <c r="F528" s="473"/>
      <c r="G528" s="588"/>
      <c r="H528" s="475"/>
      <c r="I528" s="595"/>
      <c r="J528" s="596"/>
      <c r="K528" s="597"/>
      <c r="L528" s="503"/>
      <c r="M528" s="504"/>
      <c r="N528" s="505" t="str">
        <f>五年级BMI</f>
        <v/>
      </c>
      <c r="O528" s="499" t="str">
        <f>五年级BMI等级</f>
        <v/>
      </c>
      <c r="P528" s="500" t="str">
        <f>五年级BMI得分</f>
        <v/>
      </c>
      <c r="Q528" s="515" t="str">
        <f>五年级肺活量得分</f>
        <v/>
      </c>
      <c r="R528" s="512" t="str">
        <f>五年级等级</f>
        <v/>
      </c>
      <c r="S528" s="516" t="str">
        <f>五年级50米跑得分</f>
        <v/>
      </c>
      <c r="T528" s="512" t="str">
        <f>五年级等级</f>
        <v/>
      </c>
      <c r="U528" s="516" t="str">
        <f>五年级坐位体前屈得分</f>
        <v/>
      </c>
      <c r="V528" s="517" t="str">
        <f>五年级等级</f>
        <v/>
      </c>
      <c r="W528" s="516" t="str">
        <f>五年级一分钟跳绳得分</f>
        <v/>
      </c>
      <c r="X528" s="517" t="str">
        <f>五年级等级</f>
        <v/>
      </c>
      <c r="Y528" s="515" t="str">
        <f>五年级仰卧起坐得分</f>
        <v/>
      </c>
      <c r="Z528" s="518" t="str">
        <f>五年级等级</f>
        <v/>
      </c>
      <c r="AA528" s="533" t="str">
        <f>五年级折返跑得分</f>
        <v/>
      </c>
      <c r="AB528" s="515" t="str">
        <f>五年级等级</f>
        <v/>
      </c>
      <c r="AC528" s="533" t="str">
        <f>五年级跳绳附加分</f>
        <v/>
      </c>
      <c r="AD528" s="534" t="str">
        <f>五年级标准分</f>
        <v/>
      </c>
      <c r="AE528" s="534" t="str">
        <f>五年级总分</f>
        <v/>
      </c>
      <c r="AF528" s="517" t="str">
        <f>五年级等级</f>
        <v/>
      </c>
      <c r="AM528" s="452" t="str">
        <f>折返时间</f>
        <v/>
      </c>
    </row>
    <row r="529" spans="1:39">
      <c r="A529" s="476">
        <v>508</v>
      </c>
      <c r="B529" s="477">
        <v>37</v>
      </c>
      <c r="C529" s="586"/>
      <c r="D529" s="587"/>
      <c r="E529" s="586"/>
      <c r="F529" s="473"/>
      <c r="G529" s="588"/>
      <c r="H529" s="475"/>
      <c r="I529" s="595"/>
      <c r="J529" s="596"/>
      <c r="K529" s="597"/>
      <c r="L529" s="503"/>
      <c r="M529" s="504"/>
      <c r="N529" s="505" t="str">
        <f>五年级BMI</f>
        <v/>
      </c>
      <c r="O529" s="499" t="str">
        <f>五年级BMI等级</f>
        <v/>
      </c>
      <c r="P529" s="500" t="str">
        <f>五年级BMI得分</f>
        <v/>
      </c>
      <c r="Q529" s="515" t="str">
        <f>五年级肺活量得分</f>
        <v/>
      </c>
      <c r="R529" s="512" t="str">
        <f>五年级等级</f>
        <v/>
      </c>
      <c r="S529" s="516" t="str">
        <f>五年级50米跑得分</f>
        <v/>
      </c>
      <c r="T529" s="517" t="str">
        <f>五年级等级</f>
        <v/>
      </c>
      <c r="U529" s="516" t="str">
        <f>五年级坐位体前屈得分</f>
        <v/>
      </c>
      <c r="V529" s="517" t="str">
        <f>五年级等级</f>
        <v/>
      </c>
      <c r="W529" s="516" t="str">
        <f>五年级一分钟跳绳得分</f>
        <v/>
      </c>
      <c r="X529" s="517" t="str">
        <f>五年级等级</f>
        <v/>
      </c>
      <c r="Y529" s="515" t="str">
        <f>五年级仰卧起坐得分</f>
        <v/>
      </c>
      <c r="Z529" s="518" t="str">
        <f>五年级等级</f>
        <v/>
      </c>
      <c r="AA529" s="533" t="str">
        <f>五年级折返跑得分</f>
        <v/>
      </c>
      <c r="AB529" s="515" t="str">
        <f>五年级等级</f>
        <v/>
      </c>
      <c r="AC529" s="533" t="str">
        <f>五年级跳绳附加分</f>
        <v/>
      </c>
      <c r="AD529" s="534" t="str">
        <f>五年级标准分</f>
        <v/>
      </c>
      <c r="AE529" s="534" t="str">
        <f>五年级总分</f>
        <v/>
      </c>
      <c r="AF529" s="517" t="str">
        <f>五年级等级</f>
        <v/>
      </c>
      <c r="AM529" s="452" t="str">
        <f>折返时间</f>
        <v/>
      </c>
    </row>
    <row r="530" spans="1:39">
      <c r="A530" s="476">
        <v>508</v>
      </c>
      <c r="B530" s="477">
        <v>38</v>
      </c>
      <c r="C530" s="586"/>
      <c r="D530" s="587"/>
      <c r="E530" s="586"/>
      <c r="F530" s="473"/>
      <c r="G530" s="588"/>
      <c r="H530" s="475"/>
      <c r="I530" s="595"/>
      <c r="J530" s="596"/>
      <c r="K530" s="597"/>
      <c r="L530" s="503"/>
      <c r="M530" s="504"/>
      <c r="N530" s="505" t="str">
        <f>五年级BMI</f>
        <v/>
      </c>
      <c r="O530" s="499" t="str">
        <f>五年级BMI等级</f>
        <v/>
      </c>
      <c r="P530" s="500" t="str">
        <f>五年级BMI得分</f>
        <v/>
      </c>
      <c r="Q530" s="515" t="str">
        <f>五年级肺活量得分</f>
        <v/>
      </c>
      <c r="R530" s="512" t="str">
        <f>五年级等级</f>
        <v/>
      </c>
      <c r="S530" s="516" t="str">
        <f>五年级50米跑得分</f>
        <v/>
      </c>
      <c r="T530" s="517" t="str">
        <f>五年级等级</f>
        <v/>
      </c>
      <c r="U530" s="516" t="str">
        <f>五年级坐位体前屈得分</f>
        <v/>
      </c>
      <c r="V530" s="517" t="str">
        <f>五年级等级</f>
        <v/>
      </c>
      <c r="W530" s="516" t="str">
        <f>五年级一分钟跳绳得分</f>
        <v/>
      </c>
      <c r="X530" s="517" t="str">
        <f>五年级等级</f>
        <v/>
      </c>
      <c r="Y530" s="515" t="str">
        <f>五年级仰卧起坐得分</f>
        <v/>
      </c>
      <c r="Z530" s="518" t="str">
        <f>五年级等级</f>
        <v/>
      </c>
      <c r="AA530" s="533" t="str">
        <f>五年级折返跑得分</f>
        <v/>
      </c>
      <c r="AB530" s="515" t="str">
        <f>五年级等级</f>
        <v/>
      </c>
      <c r="AC530" s="533" t="str">
        <f>五年级跳绳附加分</f>
        <v/>
      </c>
      <c r="AD530" s="534" t="str">
        <f>五年级标准分</f>
        <v/>
      </c>
      <c r="AE530" s="534" t="str">
        <f>五年级总分</f>
        <v/>
      </c>
      <c r="AF530" s="517" t="str">
        <f>五年级等级</f>
        <v/>
      </c>
      <c r="AM530" s="452" t="str">
        <f>折返时间</f>
        <v/>
      </c>
    </row>
    <row r="531" spans="1:39">
      <c r="A531" s="476">
        <v>508</v>
      </c>
      <c r="B531" s="477">
        <v>39</v>
      </c>
      <c r="C531" s="586"/>
      <c r="D531" s="587"/>
      <c r="E531" s="586"/>
      <c r="F531" s="473"/>
      <c r="G531" s="588"/>
      <c r="H531" s="475"/>
      <c r="I531" s="595"/>
      <c r="J531" s="596"/>
      <c r="K531" s="597"/>
      <c r="L531" s="503"/>
      <c r="M531" s="504"/>
      <c r="N531" s="505" t="str">
        <f>五年级BMI</f>
        <v/>
      </c>
      <c r="O531" s="499" t="str">
        <f>五年级BMI等级</f>
        <v/>
      </c>
      <c r="P531" s="500" t="str">
        <f>五年级BMI得分</f>
        <v/>
      </c>
      <c r="Q531" s="515" t="str">
        <f>五年级肺活量得分</f>
        <v/>
      </c>
      <c r="R531" s="512" t="str">
        <f>五年级等级</f>
        <v/>
      </c>
      <c r="S531" s="516" t="str">
        <f>五年级50米跑得分</f>
        <v/>
      </c>
      <c r="T531" s="517" t="str">
        <f>五年级等级</f>
        <v/>
      </c>
      <c r="U531" s="516" t="str">
        <f>五年级坐位体前屈得分</f>
        <v/>
      </c>
      <c r="V531" s="517" t="str">
        <f>五年级等级</f>
        <v/>
      </c>
      <c r="W531" s="516" t="str">
        <f>五年级一分钟跳绳得分</f>
        <v/>
      </c>
      <c r="X531" s="517" t="str">
        <f>五年级等级</f>
        <v/>
      </c>
      <c r="Y531" s="515" t="str">
        <f>五年级仰卧起坐得分</f>
        <v/>
      </c>
      <c r="Z531" s="518" t="str">
        <f>五年级等级</f>
        <v/>
      </c>
      <c r="AA531" s="533" t="str">
        <f>五年级折返跑得分</f>
        <v/>
      </c>
      <c r="AB531" s="515" t="str">
        <f>五年级等级</f>
        <v/>
      </c>
      <c r="AC531" s="533" t="str">
        <f>五年级跳绳附加分</f>
        <v/>
      </c>
      <c r="AD531" s="534" t="str">
        <f>五年级标准分</f>
        <v/>
      </c>
      <c r="AE531" s="534" t="str">
        <f>五年级总分</f>
        <v/>
      </c>
      <c r="AF531" s="517" t="str">
        <f>五年级等级</f>
        <v/>
      </c>
      <c r="AM531" s="452" t="str">
        <f>折返时间</f>
        <v/>
      </c>
    </row>
    <row r="532" spans="1:39">
      <c r="A532" s="476">
        <v>508</v>
      </c>
      <c r="B532" s="477">
        <v>40</v>
      </c>
      <c r="C532" s="586"/>
      <c r="D532" s="587"/>
      <c r="E532" s="586"/>
      <c r="F532" s="473"/>
      <c r="G532" s="588"/>
      <c r="H532" s="475"/>
      <c r="I532" s="595"/>
      <c r="J532" s="596"/>
      <c r="K532" s="597"/>
      <c r="L532" s="503"/>
      <c r="M532" s="504"/>
      <c r="N532" s="505" t="str">
        <f>五年级BMI</f>
        <v/>
      </c>
      <c r="O532" s="499" t="str">
        <f>五年级BMI等级</f>
        <v/>
      </c>
      <c r="P532" s="500" t="str">
        <f>五年级BMI得分</f>
        <v/>
      </c>
      <c r="Q532" s="515" t="str">
        <f>五年级肺活量得分</f>
        <v/>
      </c>
      <c r="R532" s="512" t="str">
        <f>五年级等级</f>
        <v/>
      </c>
      <c r="S532" s="516" t="str">
        <f>五年级50米跑得分</f>
        <v/>
      </c>
      <c r="T532" s="517" t="str">
        <f>五年级等级</f>
        <v/>
      </c>
      <c r="U532" s="516" t="str">
        <f>五年级坐位体前屈得分</f>
        <v/>
      </c>
      <c r="V532" s="517" t="str">
        <f>五年级等级</f>
        <v/>
      </c>
      <c r="W532" s="516" t="str">
        <f>五年级一分钟跳绳得分</f>
        <v/>
      </c>
      <c r="X532" s="517" t="str">
        <f>五年级等级</f>
        <v/>
      </c>
      <c r="Y532" s="515" t="str">
        <f>五年级仰卧起坐得分</f>
        <v/>
      </c>
      <c r="Z532" s="518" t="str">
        <f>五年级等级</f>
        <v/>
      </c>
      <c r="AA532" s="533" t="str">
        <f>五年级折返跑得分</f>
        <v/>
      </c>
      <c r="AB532" s="515" t="str">
        <f>五年级等级</f>
        <v/>
      </c>
      <c r="AC532" s="533" t="str">
        <f>五年级跳绳附加分</f>
        <v/>
      </c>
      <c r="AD532" s="534" t="str">
        <f>五年级标准分</f>
        <v/>
      </c>
      <c r="AE532" s="534" t="str">
        <f>五年级总分</f>
        <v/>
      </c>
      <c r="AF532" s="517" t="str">
        <f>五年级等级</f>
        <v/>
      </c>
      <c r="AM532" s="452" t="str">
        <f>折返时间</f>
        <v/>
      </c>
    </row>
    <row r="533" spans="1:39">
      <c r="A533" s="476">
        <v>508</v>
      </c>
      <c r="B533" s="477">
        <v>41</v>
      </c>
      <c r="C533" s="586"/>
      <c r="D533" s="587"/>
      <c r="E533" s="586"/>
      <c r="F533" s="473"/>
      <c r="G533" s="588"/>
      <c r="H533" s="475"/>
      <c r="I533" s="595"/>
      <c r="J533" s="596"/>
      <c r="K533" s="597"/>
      <c r="L533" s="503"/>
      <c r="M533" s="504"/>
      <c r="N533" s="505" t="str">
        <f>五年级BMI</f>
        <v/>
      </c>
      <c r="O533" s="499" t="str">
        <f>五年级BMI等级</f>
        <v/>
      </c>
      <c r="P533" s="500" t="str">
        <f>五年级BMI得分</f>
        <v/>
      </c>
      <c r="Q533" s="515" t="str">
        <f>五年级肺活量得分</f>
        <v/>
      </c>
      <c r="R533" s="512" t="str">
        <f>五年级等级</f>
        <v/>
      </c>
      <c r="S533" s="516" t="str">
        <f>五年级50米跑得分</f>
        <v/>
      </c>
      <c r="T533" s="517" t="str">
        <f>五年级等级</f>
        <v/>
      </c>
      <c r="U533" s="516" t="str">
        <f>五年级坐位体前屈得分</f>
        <v/>
      </c>
      <c r="V533" s="517" t="str">
        <f>五年级等级</f>
        <v/>
      </c>
      <c r="W533" s="516" t="str">
        <f>五年级一分钟跳绳得分</f>
        <v/>
      </c>
      <c r="X533" s="517" t="str">
        <f>五年级等级</f>
        <v/>
      </c>
      <c r="Y533" s="515" t="str">
        <f>五年级仰卧起坐得分</f>
        <v/>
      </c>
      <c r="Z533" s="518" t="str">
        <f>五年级等级</f>
        <v/>
      </c>
      <c r="AA533" s="533" t="str">
        <f>五年级折返跑得分</f>
        <v/>
      </c>
      <c r="AB533" s="515" t="str">
        <f>五年级等级</f>
        <v/>
      </c>
      <c r="AC533" s="533" t="str">
        <f>五年级跳绳附加分</f>
        <v/>
      </c>
      <c r="AD533" s="534" t="str">
        <f>五年级标准分</f>
        <v/>
      </c>
      <c r="AE533" s="534" t="str">
        <f>五年级总分</f>
        <v/>
      </c>
      <c r="AF533" s="517" t="str">
        <f>五年级等级</f>
        <v/>
      </c>
      <c r="AM533" s="452" t="str">
        <f>折返时间</f>
        <v/>
      </c>
    </row>
    <row r="534" spans="1:39">
      <c r="A534" s="476">
        <v>508</v>
      </c>
      <c r="B534" s="477">
        <v>42</v>
      </c>
      <c r="C534" s="586"/>
      <c r="D534" s="587"/>
      <c r="E534" s="586"/>
      <c r="F534" s="473"/>
      <c r="G534" s="588"/>
      <c r="H534" s="475"/>
      <c r="I534" s="595"/>
      <c r="J534" s="596"/>
      <c r="K534" s="597"/>
      <c r="L534" s="503"/>
      <c r="M534" s="504"/>
      <c r="N534" s="505" t="str">
        <f>五年级BMI</f>
        <v/>
      </c>
      <c r="O534" s="499" t="str">
        <f>五年级BMI等级</f>
        <v/>
      </c>
      <c r="P534" s="500" t="str">
        <f>五年级BMI得分</f>
        <v/>
      </c>
      <c r="Q534" s="515" t="str">
        <f>五年级肺活量得分</f>
        <v/>
      </c>
      <c r="R534" s="512" t="str">
        <f>五年级等级</f>
        <v/>
      </c>
      <c r="S534" s="516" t="str">
        <f>五年级50米跑得分</f>
        <v/>
      </c>
      <c r="T534" s="517" t="str">
        <f>五年级等级</f>
        <v/>
      </c>
      <c r="U534" s="516" t="str">
        <f>五年级坐位体前屈得分</f>
        <v/>
      </c>
      <c r="V534" s="517" t="str">
        <f>五年级等级</f>
        <v/>
      </c>
      <c r="W534" s="516" t="str">
        <f>五年级一分钟跳绳得分</f>
        <v/>
      </c>
      <c r="X534" s="517" t="str">
        <f>五年级等级</f>
        <v/>
      </c>
      <c r="Y534" s="515" t="str">
        <f>五年级仰卧起坐得分</f>
        <v/>
      </c>
      <c r="Z534" s="518" t="str">
        <f>五年级等级</f>
        <v/>
      </c>
      <c r="AA534" s="533" t="str">
        <f>五年级折返跑得分</f>
        <v/>
      </c>
      <c r="AB534" s="515" t="str">
        <f>五年级等级</f>
        <v/>
      </c>
      <c r="AC534" s="533" t="str">
        <f>五年级跳绳附加分</f>
        <v/>
      </c>
      <c r="AD534" s="534" t="str">
        <f>五年级标准分</f>
        <v/>
      </c>
      <c r="AE534" s="534" t="str">
        <f>五年级总分</f>
        <v/>
      </c>
      <c r="AF534" s="517" t="str">
        <f>五年级等级</f>
        <v/>
      </c>
      <c r="AM534" s="452" t="str">
        <f>折返时间</f>
        <v/>
      </c>
    </row>
    <row r="535" spans="1:39">
      <c r="A535" s="476">
        <v>508</v>
      </c>
      <c r="B535" s="477">
        <v>43</v>
      </c>
      <c r="C535" s="586"/>
      <c r="D535" s="587"/>
      <c r="E535" s="586"/>
      <c r="F535" s="473"/>
      <c r="G535" s="588"/>
      <c r="H535" s="475"/>
      <c r="I535" s="595"/>
      <c r="J535" s="596"/>
      <c r="K535" s="597"/>
      <c r="L535" s="503"/>
      <c r="M535" s="504"/>
      <c r="N535" s="505" t="str">
        <f>五年级BMI</f>
        <v/>
      </c>
      <c r="O535" s="499" t="str">
        <f>五年级BMI等级</f>
        <v/>
      </c>
      <c r="P535" s="500" t="str">
        <f>五年级BMI得分</f>
        <v/>
      </c>
      <c r="Q535" s="515" t="str">
        <f>五年级肺活量得分</f>
        <v/>
      </c>
      <c r="R535" s="512" t="str">
        <f>五年级等级</f>
        <v/>
      </c>
      <c r="S535" s="516" t="str">
        <f>五年级50米跑得分</f>
        <v/>
      </c>
      <c r="T535" s="517" t="str">
        <f>五年级等级</f>
        <v/>
      </c>
      <c r="U535" s="516" t="str">
        <f>五年级坐位体前屈得分</f>
        <v/>
      </c>
      <c r="V535" s="517" t="str">
        <f>五年级等级</f>
        <v/>
      </c>
      <c r="W535" s="516" t="str">
        <f>五年级一分钟跳绳得分</f>
        <v/>
      </c>
      <c r="X535" s="517" t="str">
        <f>五年级等级</f>
        <v/>
      </c>
      <c r="Y535" s="515" t="str">
        <f>五年级仰卧起坐得分</f>
        <v/>
      </c>
      <c r="Z535" s="518" t="str">
        <f>五年级等级</f>
        <v/>
      </c>
      <c r="AA535" s="533" t="str">
        <f>五年级折返跑得分</f>
        <v/>
      </c>
      <c r="AB535" s="515" t="str">
        <f>五年级等级</f>
        <v/>
      </c>
      <c r="AC535" s="533" t="str">
        <f>五年级跳绳附加分</f>
        <v/>
      </c>
      <c r="AD535" s="534" t="str">
        <f>五年级标准分</f>
        <v/>
      </c>
      <c r="AE535" s="534" t="str">
        <f>五年级总分</f>
        <v/>
      </c>
      <c r="AF535" s="517" t="str">
        <f>五年级等级</f>
        <v/>
      </c>
      <c r="AM535" s="452" t="str">
        <f>折返时间</f>
        <v/>
      </c>
    </row>
    <row r="536" spans="1:39">
      <c r="A536" s="476">
        <v>508</v>
      </c>
      <c r="B536" s="477">
        <v>44</v>
      </c>
      <c r="C536" s="586"/>
      <c r="D536" s="587"/>
      <c r="E536" s="586"/>
      <c r="F536" s="473"/>
      <c r="G536" s="588"/>
      <c r="H536" s="475"/>
      <c r="I536" s="595"/>
      <c r="J536" s="596"/>
      <c r="K536" s="597"/>
      <c r="L536" s="503"/>
      <c r="M536" s="504"/>
      <c r="N536" s="505" t="str">
        <f>五年级BMI</f>
        <v/>
      </c>
      <c r="O536" s="499" t="str">
        <f>五年级BMI等级</f>
        <v/>
      </c>
      <c r="P536" s="500" t="str">
        <f>五年级BMI得分</f>
        <v/>
      </c>
      <c r="Q536" s="515" t="str">
        <f>五年级肺活量得分</f>
        <v/>
      </c>
      <c r="R536" s="512" t="str">
        <f>五年级等级</f>
        <v/>
      </c>
      <c r="S536" s="516" t="str">
        <f>五年级50米跑得分</f>
        <v/>
      </c>
      <c r="T536" s="517" t="str">
        <f>五年级等级</f>
        <v/>
      </c>
      <c r="U536" s="516" t="str">
        <f>五年级坐位体前屈得分</f>
        <v/>
      </c>
      <c r="V536" s="517" t="str">
        <f>五年级等级</f>
        <v/>
      </c>
      <c r="W536" s="516" t="str">
        <f>五年级一分钟跳绳得分</f>
        <v/>
      </c>
      <c r="X536" s="517" t="str">
        <f>五年级等级</f>
        <v/>
      </c>
      <c r="Y536" s="515" t="str">
        <f>五年级仰卧起坐得分</f>
        <v/>
      </c>
      <c r="Z536" s="518" t="str">
        <f>五年级等级</f>
        <v/>
      </c>
      <c r="AA536" s="533" t="str">
        <f>五年级折返跑得分</f>
        <v/>
      </c>
      <c r="AB536" s="515" t="str">
        <f>五年级等级</f>
        <v/>
      </c>
      <c r="AC536" s="533" t="str">
        <f>五年级跳绳附加分</f>
        <v/>
      </c>
      <c r="AD536" s="534" t="str">
        <f>五年级标准分</f>
        <v/>
      </c>
      <c r="AE536" s="534" t="str">
        <f>五年级总分</f>
        <v/>
      </c>
      <c r="AF536" s="517" t="str">
        <f>五年级等级</f>
        <v/>
      </c>
      <c r="AM536" s="452" t="str">
        <f>折返时间</f>
        <v/>
      </c>
    </row>
    <row r="537" spans="1:39">
      <c r="A537" s="476">
        <v>508</v>
      </c>
      <c r="B537" s="477">
        <v>45</v>
      </c>
      <c r="C537" s="586"/>
      <c r="D537" s="587"/>
      <c r="E537" s="586"/>
      <c r="F537" s="473"/>
      <c r="G537" s="588"/>
      <c r="H537" s="475"/>
      <c r="I537" s="595"/>
      <c r="J537" s="596"/>
      <c r="K537" s="597"/>
      <c r="L537" s="503"/>
      <c r="M537" s="504"/>
      <c r="N537" s="505" t="str">
        <f>五年级BMI</f>
        <v/>
      </c>
      <c r="O537" s="499" t="str">
        <f>五年级BMI等级</f>
        <v/>
      </c>
      <c r="P537" s="500" t="str">
        <f>五年级BMI得分</f>
        <v/>
      </c>
      <c r="Q537" s="515" t="str">
        <f>五年级肺活量得分</f>
        <v/>
      </c>
      <c r="R537" s="512" t="str">
        <f>五年级等级</f>
        <v/>
      </c>
      <c r="S537" s="516" t="str">
        <f>五年级50米跑得分</f>
        <v/>
      </c>
      <c r="T537" s="517" t="str">
        <f>五年级等级</f>
        <v/>
      </c>
      <c r="U537" s="516" t="str">
        <f>五年级坐位体前屈得分</f>
        <v/>
      </c>
      <c r="V537" s="517" t="str">
        <f>五年级等级</f>
        <v/>
      </c>
      <c r="W537" s="516" t="str">
        <f>五年级一分钟跳绳得分</f>
        <v/>
      </c>
      <c r="X537" s="517" t="str">
        <f>五年级等级</f>
        <v/>
      </c>
      <c r="Y537" s="515" t="str">
        <f>五年级仰卧起坐得分</f>
        <v/>
      </c>
      <c r="Z537" s="518" t="str">
        <f>五年级等级</f>
        <v/>
      </c>
      <c r="AA537" s="533" t="str">
        <f>五年级折返跑得分</f>
        <v/>
      </c>
      <c r="AB537" s="515" t="str">
        <f>五年级等级</f>
        <v/>
      </c>
      <c r="AC537" s="533" t="str">
        <f>五年级跳绳附加分</f>
        <v/>
      </c>
      <c r="AD537" s="534" t="str">
        <f>五年级标准分</f>
        <v/>
      </c>
      <c r="AE537" s="534" t="str">
        <f>五年级总分</f>
        <v/>
      </c>
      <c r="AF537" s="517" t="str">
        <f>五年级等级</f>
        <v/>
      </c>
      <c r="AM537" s="452" t="str">
        <f>折返时间</f>
        <v/>
      </c>
    </row>
    <row r="538" spans="1:39">
      <c r="A538" s="476">
        <v>508</v>
      </c>
      <c r="B538" s="477">
        <v>46</v>
      </c>
      <c r="C538" s="586"/>
      <c r="D538" s="587"/>
      <c r="E538" s="586"/>
      <c r="F538" s="473"/>
      <c r="G538" s="588"/>
      <c r="H538" s="475"/>
      <c r="I538" s="595"/>
      <c r="J538" s="596"/>
      <c r="K538" s="597"/>
      <c r="L538" s="503"/>
      <c r="M538" s="504"/>
      <c r="N538" s="505" t="str">
        <f>五年级BMI</f>
        <v/>
      </c>
      <c r="O538" s="499" t="str">
        <f>五年级BMI等级</f>
        <v/>
      </c>
      <c r="P538" s="500" t="str">
        <f>五年级BMI得分</f>
        <v/>
      </c>
      <c r="Q538" s="515" t="str">
        <f>五年级肺活量得分</f>
        <v/>
      </c>
      <c r="R538" s="512" t="str">
        <f>五年级等级</f>
        <v/>
      </c>
      <c r="S538" s="516" t="str">
        <f>五年级50米跑得分</f>
        <v/>
      </c>
      <c r="T538" s="517" t="str">
        <f>五年级等级</f>
        <v/>
      </c>
      <c r="U538" s="516" t="str">
        <f>五年级坐位体前屈得分</f>
        <v/>
      </c>
      <c r="V538" s="517" t="str">
        <f>五年级等级</f>
        <v/>
      </c>
      <c r="W538" s="516" t="str">
        <f>五年级一分钟跳绳得分</f>
        <v/>
      </c>
      <c r="X538" s="517" t="str">
        <f>五年级等级</f>
        <v/>
      </c>
      <c r="Y538" s="515" t="str">
        <f>五年级仰卧起坐得分</f>
        <v/>
      </c>
      <c r="Z538" s="518" t="str">
        <f>五年级等级</f>
        <v/>
      </c>
      <c r="AA538" s="533" t="str">
        <f>五年级折返跑得分</f>
        <v/>
      </c>
      <c r="AB538" s="515" t="str">
        <f>五年级等级</f>
        <v/>
      </c>
      <c r="AC538" s="533" t="str">
        <f>五年级跳绳附加分</f>
        <v/>
      </c>
      <c r="AD538" s="534" t="str">
        <f>五年级标准分</f>
        <v/>
      </c>
      <c r="AE538" s="534" t="str">
        <f>五年级总分</f>
        <v/>
      </c>
      <c r="AF538" s="517" t="str">
        <f>五年级等级</f>
        <v/>
      </c>
      <c r="AM538" s="452" t="str">
        <f>折返时间</f>
        <v/>
      </c>
    </row>
    <row r="539" spans="1:39">
      <c r="A539" s="476">
        <v>508</v>
      </c>
      <c r="B539" s="477">
        <v>47</v>
      </c>
      <c r="C539" s="586"/>
      <c r="D539" s="587"/>
      <c r="E539" s="586"/>
      <c r="F539" s="473"/>
      <c r="G539" s="588"/>
      <c r="H539" s="475"/>
      <c r="I539" s="595"/>
      <c r="J539" s="596"/>
      <c r="K539" s="597"/>
      <c r="L539" s="503"/>
      <c r="M539" s="504"/>
      <c r="N539" s="505" t="str">
        <f>五年级BMI</f>
        <v/>
      </c>
      <c r="O539" s="499" t="str">
        <f>五年级BMI等级</f>
        <v/>
      </c>
      <c r="P539" s="500" t="str">
        <f>五年级BMI得分</f>
        <v/>
      </c>
      <c r="Q539" s="515" t="str">
        <f>五年级肺活量得分</f>
        <v/>
      </c>
      <c r="R539" s="512" t="str">
        <f>五年级等级</f>
        <v/>
      </c>
      <c r="S539" s="516" t="str">
        <f>五年级50米跑得分</f>
        <v/>
      </c>
      <c r="T539" s="517" t="str">
        <f>五年级等级</f>
        <v/>
      </c>
      <c r="U539" s="516" t="str">
        <f>五年级坐位体前屈得分</f>
        <v/>
      </c>
      <c r="V539" s="517" t="str">
        <f>五年级等级</f>
        <v/>
      </c>
      <c r="W539" s="516" t="str">
        <f>五年级一分钟跳绳得分</f>
        <v/>
      </c>
      <c r="X539" s="517" t="str">
        <f>五年级等级</f>
        <v/>
      </c>
      <c r="Y539" s="515" t="str">
        <f>五年级仰卧起坐得分</f>
        <v/>
      </c>
      <c r="Z539" s="518" t="str">
        <f>五年级等级</f>
        <v/>
      </c>
      <c r="AA539" s="533" t="str">
        <f>五年级折返跑得分</f>
        <v/>
      </c>
      <c r="AB539" s="515" t="str">
        <f>五年级等级</f>
        <v/>
      </c>
      <c r="AC539" s="533" t="str">
        <f>五年级跳绳附加分</f>
        <v/>
      </c>
      <c r="AD539" s="534" t="str">
        <f>五年级标准分</f>
        <v/>
      </c>
      <c r="AE539" s="534" t="str">
        <f>五年级总分</f>
        <v/>
      </c>
      <c r="AF539" s="517" t="str">
        <f>五年级等级</f>
        <v/>
      </c>
      <c r="AM539" s="452" t="str">
        <f>折返时间</f>
        <v/>
      </c>
    </row>
    <row r="540" spans="1:39">
      <c r="A540" s="476">
        <v>508</v>
      </c>
      <c r="B540" s="477">
        <v>48</v>
      </c>
      <c r="C540" s="586"/>
      <c r="D540" s="587"/>
      <c r="E540" s="586"/>
      <c r="F540" s="473"/>
      <c r="G540" s="588"/>
      <c r="H540" s="475"/>
      <c r="I540" s="595"/>
      <c r="J540" s="596"/>
      <c r="K540" s="597"/>
      <c r="L540" s="503"/>
      <c r="M540" s="504"/>
      <c r="N540" s="505" t="str">
        <f>五年级BMI</f>
        <v/>
      </c>
      <c r="O540" s="499" t="str">
        <f>五年级BMI等级</f>
        <v/>
      </c>
      <c r="P540" s="500" t="str">
        <f>五年级BMI得分</f>
        <v/>
      </c>
      <c r="Q540" s="515" t="str">
        <f>五年级肺活量得分</f>
        <v/>
      </c>
      <c r="R540" s="512" t="str">
        <f>五年级等级</f>
        <v/>
      </c>
      <c r="S540" s="516" t="str">
        <f>五年级50米跑得分</f>
        <v/>
      </c>
      <c r="T540" s="517" t="str">
        <f>五年级等级</f>
        <v/>
      </c>
      <c r="U540" s="516" t="str">
        <f>五年级坐位体前屈得分</f>
        <v/>
      </c>
      <c r="V540" s="517" t="str">
        <f>五年级等级</f>
        <v/>
      </c>
      <c r="W540" s="516" t="str">
        <f>五年级一分钟跳绳得分</f>
        <v/>
      </c>
      <c r="X540" s="517" t="str">
        <f>五年级等级</f>
        <v/>
      </c>
      <c r="Y540" s="515" t="str">
        <f>五年级仰卧起坐得分</f>
        <v/>
      </c>
      <c r="Z540" s="518" t="str">
        <f>五年级等级</f>
        <v/>
      </c>
      <c r="AA540" s="533" t="str">
        <f>五年级折返跑得分</f>
        <v/>
      </c>
      <c r="AB540" s="515" t="str">
        <f>五年级等级</f>
        <v/>
      </c>
      <c r="AC540" s="533" t="str">
        <f>五年级跳绳附加分</f>
        <v/>
      </c>
      <c r="AD540" s="534" t="str">
        <f>五年级标准分</f>
        <v/>
      </c>
      <c r="AE540" s="534" t="str">
        <f>五年级总分</f>
        <v/>
      </c>
      <c r="AF540" s="517" t="str">
        <f>五年级等级</f>
        <v/>
      </c>
      <c r="AM540" s="452" t="str">
        <f>折返时间</f>
        <v/>
      </c>
    </row>
    <row r="541" spans="1:39">
      <c r="A541" s="476">
        <v>508</v>
      </c>
      <c r="B541" s="477">
        <v>49</v>
      </c>
      <c r="C541" s="586"/>
      <c r="D541" s="587"/>
      <c r="E541" s="586"/>
      <c r="F541" s="473"/>
      <c r="G541" s="588"/>
      <c r="H541" s="475"/>
      <c r="I541" s="595"/>
      <c r="J541" s="596"/>
      <c r="K541" s="597"/>
      <c r="L541" s="503"/>
      <c r="M541" s="504"/>
      <c r="N541" s="505" t="str">
        <f>五年级BMI</f>
        <v/>
      </c>
      <c r="O541" s="499" t="str">
        <f>五年级BMI等级</f>
        <v/>
      </c>
      <c r="P541" s="500" t="str">
        <f>五年级BMI得分</f>
        <v/>
      </c>
      <c r="Q541" s="515" t="str">
        <f>五年级肺活量得分</f>
        <v/>
      </c>
      <c r="R541" s="512" t="str">
        <f>五年级等级</f>
        <v/>
      </c>
      <c r="S541" s="516" t="str">
        <f>五年级50米跑得分</f>
        <v/>
      </c>
      <c r="T541" s="517" t="str">
        <f>五年级等级</f>
        <v/>
      </c>
      <c r="U541" s="516" t="str">
        <f>五年级坐位体前屈得分</f>
        <v/>
      </c>
      <c r="V541" s="517" t="str">
        <f>五年级等级</f>
        <v/>
      </c>
      <c r="W541" s="516" t="str">
        <f>五年级一分钟跳绳得分</f>
        <v/>
      </c>
      <c r="X541" s="517" t="str">
        <f>五年级等级</f>
        <v/>
      </c>
      <c r="Y541" s="515" t="str">
        <f>五年级仰卧起坐得分</f>
        <v/>
      </c>
      <c r="Z541" s="518" t="str">
        <f>五年级等级</f>
        <v/>
      </c>
      <c r="AA541" s="533" t="str">
        <f>五年级折返跑得分</f>
        <v/>
      </c>
      <c r="AB541" s="515" t="str">
        <f>五年级等级</f>
        <v/>
      </c>
      <c r="AC541" s="533" t="str">
        <f>五年级跳绳附加分</f>
        <v/>
      </c>
      <c r="AD541" s="534" t="str">
        <f>五年级标准分</f>
        <v/>
      </c>
      <c r="AE541" s="534" t="str">
        <f>五年级总分</f>
        <v/>
      </c>
      <c r="AF541" s="517" t="str">
        <f>五年级等级</f>
        <v/>
      </c>
      <c r="AM541" s="452" t="str">
        <f>折返时间</f>
        <v/>
      </c>
    </row>
    <row r="542" spans="1:39">
      <c r="A542" s="476">
        <v>508</v>
      </c>
      <c r="B542" s="477">
        <v>50</v>
      </c>
      <c r="C542" s="586"/>
      <c r="D542" s="587"/>
      <c r="E542" s="586"/>
      <c r="F542" s="473"/>
      <c r="G542" s="588"/>
      <c r="H542" s="475"/>
      <c r="I542" s="595"/>
      <c r="J542" s="596"/>
      <c r="K542" s="597"/>
      <c r="L542" s="503"/>
      <c r="M542" s="504"/>
      <c r="N542" s="505" t="str">
        <f>五年级BMI</f>
        <v/>
      </c>
      <c r="O542" s="499" t="str">
        <f>五年级BMI等级</f>
        <v/>
      </c>
      <c r="P542" s="500" t="str">
        <f>五年级BMI得分</f>
        <v/>
      </c>
      <c r="Q542" s="515" t="str">
        <f>五年级肺活量得分</f>
        <v/>
      </c>
      <c r="R542" s="512" t="str">
        <f>五年级等级</f>
        <v/>
      </c>
      <c r="S542" s="516" t="str">
        <f>五年级50米跑得分</f>
        <v/>
      </c>
      <c r="T542" s="517" t="str">
        <f>五年级等级</f>
        <v/>
      </c>
      <c r="U542" s="516" t="str">
        <f>五年级坐位体前屈得分</f>
        <v/>
      </c>
      <c r="V542" s="517" t="str">
        <f>五年级等级</f>
        <v/>
      </c>
      <c r="W542" s="516" t="str">
        <f>五年级一分钟跳绳得分</f>
        <v/>
      </c>
      <c r="X542" s="517" t="str">
        <f>五年级等级</f>
        <v/>
      </c>
      <c r="Y542" s="515" t="str">
        <f>五年级仰卧起坐得分</f>
        <v/>
      </c>
      <c r="Z542" s="518" t="str">
        <f>五年级等级</f>
        <v/>
      </c>
      <c r="AA542" s="533" t="str">
        <f>五年级折返跑得分</f>
        <v/>
      </c>
      <c r="AB542" s="515" t="str">
        <f>五年级等级</f>
        <v/>
      </c>
      <c r="AC542" s="533" t="str">
        <f>五年级跳绳附加分</f>
        <v/>
      </c>
      <c r="AD542" s="534" t="str">
        <f>五年级标准分</f>
        <v/>
      </c>
      <c r="AE542" s="534" t="str">
        <f>五年级总分</f>
        <v/>
      </c>
      <c r="AF542" s="517" t="str">
        <f>五年级等级</f>
        <v/>
      </c>
      <c r="AM542" s="452" t="str">
        <f>折返时间</f>
        <v/>
      </c>
    </row>
    <row r="543" spans="1:39">
      <c r="A543" s="476">
        <v>508</v>
      </c>
      <c r="B543" s="477">
        <v>51</v>
      </c>
      <c r="C543" s="586"/>
      <c r="D543" s="587"/>
      <c r="E543" s="586"/>
      <c r="F543" s="473"/>
      <c r="G543" s="588"/>
      <c r="H543" s="475"/>
      <c r="I543" s="595"/>
      <c r="J543" s="596"/>
      <c r="K543" s="596"/>
      <c r="L543" s="503"/>
      <c r="M543" s="504"/>
      <c r="N543" s="505" t="str">
        <f>五年级BMI</f>
        <v/>
      </c>
      <c r="O543" s="499" t="str">
        <f>五年级BMI等级</f>
        <v/>
      </c>
      <c r="P543" s="500" t="str">
        <f>五年级BMI得分</f>
        <v/>
      </c>
      <c r="Q543" s="515" t="str">
        <f>五年级肺活量得分</f>
        <v/>
      </c>
      <c r="R543" s="512" t="str">
        <f>五年级等级</f>
        <v/>
      </c>
      <c r="S543" s="516" t="str">
        <f>五年级50米跑得分</f>
        <v/>
      </c>
      <c r="T543" s="517" t="str">
        <f>五年级等级</f>
        <v/>
      </c>
      <c r="U543" s="516" t="str">
        <f>五年级坐位体前屈得分</f>
        <v/>
      </c>
      <c r="V543" s="517" t="str">
        <f>五年级等级</f>
        <v/>
      </c>
      <c r="W543" s="516" t="str">
        <f>五年级一分钟跳绳得分</f>
        <v/>
      </c>
      <c r="X543" s="517" t="str">
        <f>五年级等级</f>
        <v/>
      </c>
      <c r="Y543" s="515" t="str">
        <f>五年级仰卧起坐得分</f>
        <v/>
      </c>
      <c r="Z543" s="518" t="str">
        <f>五年级等级</f>
        <v/>
      </c>
      <c r="AA543" s="533" t="str">
        <f>五年级折返跑得分</f>
        <v/>
      </c>
      <c r="AB543" s="515" t="str">
        <f>五年级等级</f>
        <v/>
      </c>
      <c r="AC543" s="533" t="str">
        <f>五年级跳绳附加分</f>
        <v/>
      </c>
      <c r="AD543" s="534" t="str">
        <f>五年级标准分</f>
        <v/>
      </c>
      <c r="AE543" s="534" t="str">
        <f>五年级总分</f>
        <v/>
      </c>
      <c r="AF543" s="517" t="str">
        <f>五年级等级</f>
        <v/>
      </c>
      <c r="AM543" s="452" t="str">
        <f>折返时间</f>
        <v/>
      </c>
    </row>
    <row r="544" spans="1:39">
      <c r="A544" s="476">
        <v>508</v>
      </c>
      <c r="B544" s="477">
        <v>52</v>
      </c>
      <c r="C544" s="586"/>
      <c r="D544" s="587"/>
      <c r="E544" s="586"/>
      <c r="F544" s="473"/>
      <c r="G544" s="588"/>
      <c r="H544" s="475"/>
      <c r="I544" s="595"/>
      <c r="J544" s="596"/>
      <c r="K544" s="596"/>
      <c r="L544" s="503"/>
      <c r="M544" s="504"/>
      <c r="N544" s="505" t="str">
        <f>五年级BMI</f>
        <v/>
      </c>
      <c r="O544" s="499" t="str">
        <f>五年级BMI等级</f>
        <v/>
      </c>
      <c r="P544" s="500" t="str">
        <f>五年级BMI得分</f>
        <v/>
      </c>
      <c r="Q544" s="515" t="str">
        <f>五年级肺活量得分</f>
        <v/>
      </c>
      <c r="R544" s="512" t="str">
        <f>五年级等级</f>
        <v/>
      </c>
      <c r="S544" s="516" t="str">
        <f>五年级50米跑得分</f>
        <v/>
      </c>
      <c r="T544" s="517" t="str">
        <f>五年级等级</f>
        <v/>
      </c>
      <c r="U544" s="516" t="str">
        <f>五年级坐位体前屈得分</f>
        <v/>
      </c>
      <c r="V544" s="517" t="str">
        <f>五年级等级</f>
        <v/>
      </c>
      <c r="W544" s="516" t="str">
        <f>五年级一分钟跳绳得分</f>
        <v/>
      </c>
      <c r="X544" s="517" t="str">
        <f>五年级等级</f>
        <v/>
      </c>
      <c r="Y544" s="515" t="str">
        <f>五年级仰卧起坐得分</f>
        <v/>
      </c>
      <c r="Z544" s="518" t="str">
        <f>五年级等级</f>
        <v/>
      </c>
      <c r="AA544" s="533" t="str">
        <f>五年级折返跑得分</f>
        <v/>
      </c>
      <c r="AB544" s="515" t="str">
        <f>五年级等级</f>
        <v/>
      </c>
      <c r="AC544" s="533" t="str">
        <f>五年级跳绳附加分</f>
        <v/>
      </c>
      <c r="AD544" s="534" t="str">
        <f>五年级标准分</f>
        <v/>
      </c>
      <c r="AE544" s="534" t="str">
        <f>五年级总分</f>
        <v/>
      </c>
      <c r="AF544" s="517" t="str">
        <f>五年级等级</f>
        <v/>
      </c>
      <c r="AM544" s="452" t="str">
        <f>折返时间</f>
        <v/>
      </c>
    </row>
    <row r="545" spans="1:39">
      <c r="A545" s="476">
        <v>508</v>
      </c>
      <c r="B545" s="477">
        <v>53</v>
      </c>
      <c r="C545" s="586"/>
      <c r="D545" s="587"/>
      <c r="E545" s="586"/>
      <c r="F545" s="473"/>
      <c r="G545" s="588"/>
      <c r="H545" s="475"/>
      <c r="I545" s="595"/>
      <c r="J545" s="596"/>
      <c r="K545" s="596"/>
      <c r="L545" s="503"/>
      <c r="M545" s="504"/>
      <c r="N545" s="505" t="str">
        <f>五年级BMI</f>
        <v/>
      </c>
      <c r="O545" s="499" t="str">
        <f>五年级BMI等级</f>
        <v/>
      </c>
      <c r="P545" s="500" t="str">
        <f>五年级BMI得分</f>
        <v/>
      </c>
      <c r="Q545" s="515" t="str">
        <f>五年级肺活量得分</f>
        <v/>
      </c>
      <c r="R545" s="512" t="str">
        <f>五年级等级</f>
        <v/>
      </c>
      <c r="S545" s="516" t="str">
        <f>五年级50米跑得分</f>
        <v/>
      </c>
      <c r="T545" s="517" t="str">
        <f>五年级等级</f>
        <v/>
      </c>
      <c r="U545" s="516" t="str">
        <f>五年级坐位体前屈得分</f>
        <v/>
      </c>
      <c r="V545" s="517" t="str">
        <f>五年级等级</f>
        <v/>
      </c>
      <c r="W545" s="516" t="str">
        <f>五年级一分钟跳绳得分</f>
        <v/>
      </c>
      <c r="X545" s="517" t="str">
        <f>五年级等级</f>
        <v/>
      </c>
      <c r="Y545" s="515" t="str">
        <f>五年级仰卧起坐得分</f>
        <v/>
      </c>
      <c r="Z545" s="518" t="str">
        <f>五年级等级</f>
        <v/>
      </c>
      <c r="AA545" s="533" t="str">
        <f>五年级折返跑得分</f>
        <v/>
      </c>
      <c r="AB545" s="515" t="str">
        <f>五年级等级</f>
        <v/>
      </c>
      <c r="AC545" s="533" t="str">
        <f>五年级跳绳附加分</f>
        <v/>
      </c>
      <c r="AD545" s="534" t="str">
        <f>五年级标准分</f>
        <v/>
      </c>
      <c r="AE545" s="534" t="str">
        <f>五年级总分</f>
        <v/>
      </c>
      <c r="AF545" s="517" t="str">
        <f>五年级等级</f>
        <v/>
      </c>
      <c r="AM545" s="452" t="str">
        <f>折返时间</f>
        <v/>
      </c>
    </row>
    <row r="546" spans="1:39">
      <c r="A546" s="476">
        <v>508</v>
      </c>
      <c r="B546" s="477">
        <v>54</v>
      </c>
      <c r="C546" s="586"/>
      <c r="D546" s="587"/>
      <c r="E546" s="586"/>
      <c r="F546" s="473"/>
      <c r="G546" s="589"/>
      <c r="H546" s="475"/>
      <c r="I546" s="595"/>
      <c r="J546" s="596"/>
      <c r="K546" s="596"/>
      <c r="L546" s="503"/>
      <c r="M546" s="504"/>
      <c r="N546" s="505" t="str">
        <f>五年级BMI</f>
        <v/>
      </c>
      <c r="O546" s="499" t="str">
        <f>五年级BMI等级</f>
        <v/>
      </c>
      <c r="P546" s="500" t="str">
        <f>五年级BMI得分</f>
        <v/>
      </c>
      <c r="Q546" s="515" t="str">
        <f>五年级肺活量得分</f>
        <v/>
      </c>
      <c r="R546" s="512" t="str">
        <f>五年级等级</f>
        <v/>
      </c>
      <c r="S546" s="516" t="str">
        <f>五年级50米跑得分</f>
        <v/>
      </c>
      <c r="T546" s="517" t="str">
        <f>五年级等级</f>
        <v/>
      </c>
      <c r="U546" s="516" t="str">
        <f>五年级坐位体前屈得分</f>
        <v/>
      </c>
      <c r="V546" s="517" t="str">
        <f>五年级等级</f>
        <v/>
      </c>
      <c r="W546" s="516" t="str">
        <f>五年级一分钟跳绳得分</f>
        <v/>
      </c>
      <c r="X546" s="517" t="str">
        <f>五年级等级</f>
        <v/>
      </c>
      <c r="Y546" s="515" t="str">
        <f>五年级仰卧起坐得分</f>
        <v/>
      </c>
      <c r="Z546" s="518" t="str">
        <f>五年级等级</f>
        <v/>
      </c>
      <c r="AA546" s="533" t="str">
        <f>五年级折返跑得分</f>
        <v/>
      </c>
      <c r="AB546" s="515" t="str">
        <f>五年级等级</f>
        <v/>
      </c>
      <c r="AC546" s="533" t="str">
        <f>五年级跳绳附加分</f>
        <v/>
      </c>
      <c r="AD546" s="534" t="str">
        <f>五年级标准分</f>
        <v/>
      </c>
      <c r="AE546" s="534" t="str">
        <f>五年级总分</f>
        <v/>
      </c>
      <c r="AF546" s="517" t="str">
        <f>五年级等级</f>
        <v/>
      </c>
      <c r="AM546" s="452" t="str">
        <f>折返时间</f>
        <v/>
      </c>
    </row>
    <row r="547" spans="1:39">
      <c r="A547" s="476">
        <v>508</v>
      </c>
      <c r="B547" s="477">
        <v>55</v>
      </c>
      <c r="C547" s="586"/>
      <c r="D547" s="587"/>
      <c r="E547" s="586"/>
      <c r="F547" s="473"/>
      <c r="G547" s="589"/>
      <c r="H547" s="475"/>
      <c r="I547" s="595"/>
      <c r="J547" s="596"/>
      <c r="K547" s="596"/>
      <c r="L547" s="503"/>
      <c r="M547" s="504"/>
      <c r="N547" s="505" t="str">
        <f>五年级BMI</f>
        <v/>
      </c>
      <c r="O547" s="499" t="str">
        <f>五年级BMI等级</f>
        <v/>
      </c>
      <c r="P547" s="500" t="str">
        <f>五年级BMI得分</f>
        <v/>
      </c>
      <c r="Q547" s="515" t="str">
        <f>五年级肺活量得分</f>
        <v/>
      </c>
      <c r="R547" s="512" t="str">
        <f>五年级等级</f>
        <v/>
      </c>
      <c r="S547" s="516" t="str">
        <f>五年级50米跑得分</f>
        <v/>
      </c>
      <c r="T547" s="517" t="str">
        <f>五年级等级</f>
        <v/>
      </c>
      <c r="U547" s="516" t="str">
        <f>五年级坐位体前屈得分</f>
        <v/>
      </c>
      <c r="V547" s="517" t="str">
        <f>五年级等级</f>
        <v/>
      </c>
      <c r="W547" s="516" t="str">
        <f>五年级一分钟跳绳得分</f>
        <v/>
      </c>
      <c r="X547" s="517" t="str">
        <f>五年级等级</f>
        <v/>
      </c>
      <c r="Y547" s="515" t="str">
        <f>五年级仰卧起坐得分</f>
        <v/>
      </c>
      <c r="Z547" s="518" t="str">
        <f>五年级等级</f>
        <v/>
      </c>
      <c r="AA547" s="533" t="str">
        <f>五年级折返跑得分</f>
        <v/>
      </c>
      <c r="AB547" s="515" t="str">
        <f>五年级等级</f>
        <v/>
      </c>
      <c r="AC547" s="533" t="str">
        <f>五年级跳绳附加分</f>
        <v/>
      </c>
      <c r="AD547" s="534" t="str">
        <f>五年级标准分</f>
        <v/>
      </c>
      <c r="AE547" s="534" t="str">
        <f>五年级总分</f>
        <v/>
      </c>
      <c r="AF547" s="517" t="str">
        <f>五年级等级</f>
        <v/>
      </c>
      <c r="AM547" s="452" t="str">
        <f>折返时间</f>
        <v/>
      </c>
    </row>
    <row r="548" spans="1:32">
      <c r="A548" s="476">
        <v>508</v>
      </c>
      <c r="B548" s="477">
        <v>56</v>
      </c>
      <c r="C548" s="586"/>
      <c r="D548" s="587"/>
      <c r="E548" s="586"/>
      <c r="F548" s="473"/>
      <c r="G548" s="588"/>
      <c r="H548" s="475"/>
      <c r="I548" s="595"/>
      <c r="J548" s="596"/>
      <c r="K548" s="596"/>
      <c r="L548" s="503"/>
      <c r="M548" s="504"/>
      <c r="N548" s="505" t="str">
        <f>五年级BMI</f>
        <v/>
      </c>
      <c r="O548" s="499" t="str">
        <f>五年级BMI等级</f>
        <v/>
      </c>
      <c r="P548" s="500" t="str">
        <f>五年级BMI得分</f>
        <v/>
      </c>
      <c r="Q548" s="515" t="str">
        <f>五年级肺活量得分</f>
        <v/>
      </c>
      <c r="R548" s="512" t="str">
        <f>五年级等级</f>
        <v/>
      </c>
      <c r="S548" s="516" t="str">
        <f>五年级50米跑得分</f>
        <v/>
      </c>
      <c r="T548" s="517" t="str">
        <f>五年级等级</f>
        <v/>
      </c>
      <c r="U548" s="516" t="str">
        <f>五年级坐位体前屈得分</f>
        <v/>
      </c>
      <c r="V548" s="517" t="str">
        <f>五年级等级</f>
        <v/>
      </c>
      <c r="W548" s="516" t="str">
        <f>五年级一分钟跳绳得分</f>
        <v/>
      </c>
      <c r="X548" s="517" t="str">
        <f>五年级等级</f>
        <v/>
      </c>
      <c r="Y548" s="515" t="str">
        <f>五年级仰卧起坐得分</f>
        <v/>
      </c>
      <c r="Z548" s="518" t="str">
        <f>五年级等级</f>
        <v/>
      </c>
      <c r="AA548" s="533" t="str">
        <f>五年级折返跑得分</f>
        <v/>
      </c>
      <c r="AB548" s="515" t="str">
        <f>五年级等级</f>
        <v/>
      </c>
      <c r="AC548" s="533" t="str">
        <f>五年级跳绳附加分</f>
        <v/>
      </c>
      <c r="AD548" s="534" t="str">
        <f>五年级标准分</f>
        <v/>
      </c>
      <c r="AE548" s="534" t="str">
        <f>五年级总分</f>
        <v/>
      </c>
      <c r="AF548" s="517" t="str">
        <f>五年级等级</f>
        <v/>
      </c>
    </row>
    <row r="549" spans="1:32">
      <c r="A549" s="476">
        <v>508</v>
      </c>
      <c r="B549" s="477">
        <v>57</v>
      </c>
      <c r="C549" s="586"/>
      <c r="D549" s="587"/>
      <c r="E549" s="586"/>
      <c r="F549" s="473"/>
      <c r="G549" s="588"/>
      <c r="H549" s="475"/>
      <c r="I549" s="595"/>
      <c r="J549" s="596"/>
      <c r="K549" s="596"/>
      <c r="L549" s="503"/>
      <c r="M549" s="504"/>
      <c r="N549" s="505" t="str">
        <f>五年级BMI</f>
        <v/>
      </c>
      <c r="O549" s="499" t="str">
        <f>五年级BMI等级</f>
        <v/>
      </c>
      <c r="P549" s="500" t="str">
        <f>五年级BMI得分</f>
        <v/>
      </c>
      <c r="Q549" s="515" t="str">
        <f>五年级肺活量得分</f>
        <v/>
      </c>
      <c r="R549" s="512" t="str">
        <f>五年级等级</f>
        <v/>
      </c>
      <c r="S549" s="516" t="str">
        <f>五年级50米跑得分</f>
        <v/>
      </c>
      <c r="T549" s="517" t="str">
        <f>五年级等级</f>
        <v/>
      </c>
      <c r="U549" s="516" t="str">
        <f>五年级坐位体前屈得分</f>
        <v/>
      </c>
      <c r="V549" s="517" t="str">
        <f>五年级等级</f>
        <v/>
      </c>
      <c r="W549" s="516" t="str">
        <f>五年级一分钟跳绳得分</f>
        <v/>
      </c>
      <c r="X549" s="517" t="str">
        <f>五年级等级</f>
        <v/>
      </c>
      <c r="Y549" s="515" t="str">
        <f>五年级仰卧起坐得分</f>
        <v/>
      </c>
      <c r="Z549" s="518" t="str">
        <f>五年级等级</f>
        <v/>
      </c>
      <c r="AA549" s="533" t="str">
        <f>五年级折返跑得分</f>
        <v/>
      </c>
      <c r="AB549" s="515" t="str">
        <f>五年级等级</f>
        <v/>
      </c>
      <c r="AC549" s="533" t="str">
        <f>五年级跳绳附加分</f>
        <v/>
      </c>
      <c r="AD549" s="534" t="str">
        <f>五年级标准分</f>
        <v/>
      </c>
      <c r="AE549" s="534" t="str">
        <f>五年级总分</f>
        <v/>
      </c>
      <c r="AF549" s="517" t="str">
        <f>五年级等级</f>
        <v/>
      </c>
    </row>
    <row r="550" spans="1:32">
      <c r="A550" s="476">
        <v>508</v>
      </c>
      <c r="B550" s="477">
        <v>58</v>
      </c>
      <c r="C550" s="586"/>
      <c r="D550" s="587"/>
      <c r="E550" s="586"/>
      <c r="F550" s="473"/>
      <c r="G550" s="588"/>
      <c r="H550" s="475"/>
      <c r="I550" s="595"/>
      <c r="J550" s="596"/>
      <c r="K550" s="596"/>
      <c r="L550" s="503"/>
      <c r="M550" s="504"/>
      <c r="N550" s="505" t="str">
        <f>五年级BMI</f>
        <v/>
      </c>
      <c r="O550" s="499" t="str">
        <f>五年级BMI等级</f>
        <v/>
      </c>
      <c r="P550" s="500" t="str">
        <f>五年级BMI得分</f>
        <v/>
      </c>
      <c r="Q550" s="515" t="str">
        <f>五年级肺活量得分</f>
        <v/>
      </c>
      <c r="R550" s="512" t="str">
        <f>五年级等级</f>
        <v/>
      </c>
      <c r="S550" s="516" t="str">
        <f>五年级50米跑得分</f>
        <v/>
      </c>
      <c r="T550" s="517" t="str">
        <f>五年级等级</f>
        <v/>
      </c>
      <c r="U550" s="516" t="str">
        <f>五年级坐位体前屈得分</f>
        <v/>
      </c>
      <c r="V550" s="517" t="str">
        <f>五年级等级</f>
        <v/>
      </c>
      <c r="W550" s="516" t="str">
        <f>五年级一分钟跳绳得分</f>
        <v/>
      </c>
      <c r="X550" s="517" t="str">
        <f>五年级等级</f>
        <v/>
      </c>
      <c r="Y550" s="515" t="str">
        <f>五年级仰卧起坐得分</f>
        <v/>
      </c>
      <c r="Z550" s="518" t="str">
        <f>五年级等级</f>
        <v/>
      </c>
      <c r="AA550" s="533" t="str">
        <f>五年级折返跑得分</f>
        <v/>
      </c>
      <c r="AB550" s="515" t="str">
        <f>五年级等级</f>
        <v/>
      </c>
      <c r="AC550" s="533" t="str">
        <f>五年级跳绳附加分</f>
        <v/>
      </c>
      <c r="AD550" s="534" t="str">
        <f>五年级标准分</f>
        <v/>
      </c>
      <c r="AE550" s="534" t="str">
        <f>五年级总分</f>
        <v/>
      </c>
      <c r="AF550" s="517" t="str">
        <f>五年级等级</f>
        <v/>
      </c>
    </row>
    <row r="551" spans="1:32">
      <c r="A551" s="476">
        <v>508</v>
      </c>
      <c r="B551" s="477">
        <v>59</v>
      </c>
      <c r="C551" s="586"/>
      <c r="D551" s="587"/>
      <c r="E551" s="586"/>
      <c r="F551" s="473"/>
      <c r="G551" s="588"/>
      <c r="H551" s="475"/>
      <c r="I551" s="595"/>
      <c r="J551" s="596"/>
      <c r="K551" s="596"/>
      <c r="L551" s="503"/>
      <c r="M551" s="504"/>
      <c r="N551" s="505" t="str">
        <f>五年级BMI</f>
        <v/>
      </c>
      <c r="O551" s="499" t="str">
        <f>五年级BMI等级</f>
        <v/>
      </c>
      <c r="P551" s="500" t="str">
        <f>五年级BMI得分</f>
        <v/>
      </c>
      <c r="Q551" s="515" t="str">
        <f>五年级肺活量得分</f>
        <v/>
      </c>
      <c r="R551" s="512" t="str">
        <f>五年级等级</f>
        <v/>
      </c>
      <c r="S551" s="516" t="str">
        <f>五年级50米跑得分</f>
        <v/>
      </c>
      <c r="T551" s="517" t="str">
        <f>五年级等级</f>
        <v/>
      </c>
      <c r="U551" s="516" t="str">
        <f>五年级坐位体前屈得分</f>
        <v/>
      </c>
      <c r="V551" s="517" t="str">
        <f>五年级等级</f>
        <v/>
      </c>
      <c r="W551" s="516" t="str">
        <f>五年级一分钟跳绳得分</f>
        <v/>
      </c>
      <c r="X551" s="517" t="str">
        <f>五年级等级</f>
        <v/>
      </c>
      <c r="Y551" s="515" t="str">
        <f>五年级仰卧起坐得分</f>
        <v/>
      </c>
      <c r="Z551" s="518" t="str">
        <f>五年级等级</f>
        <v/>
      </c>
      <c r="AA551" s="533" t="str">
        <f>五年级折返跑得分</f>
        <v/>
      </c>
      <c r="AB551" s="515" t="str">
        <f>五年级等级</f>
        <v/>
      </c>
      <c r="AC551" s="533" t="str">
        <f>五年级跳绳附加分</f>
        <v/>
      </c>
      <c r="AD551" s="534" t="str">
        <f>五年级标准分</f>
        <v/>
      </c>
      <c r="AE551" s="534" t="str">
        <f>五年级总分</f>
        <v/>
      </c>
      <c r="AF551" s="517" t="str">
        <f>五年级等级</f>
        <v/>
      </c>
    </row>
    <row r="552" spans="1:32">
      <c r="A552" s="476">
        <v>508</v>
      </c>
      <c r="B552" s="477">
        <v>60</v>
      </c>
      <c r="C552" s="586"/>
      <c r="D552" s="587"/>
      <c r="E552" s="586"/>
      <c r="F552" s="473"/>
      <c r="G552" s="588"/>
      <c r="H552" s="475"/>
      <c r="I552" s="595"/>
      <c r="J552" s="596"/>
      <c r="K552" s="596"/>
      <c r="L552" s="503"/>
      <c r="M552" s="504"/>
      <c r="N552" s="505" t="str">
        <f>五年级BMI</f>
        <v/>
      </c>
      <c r="O552" s="499" t="str">
        <f>五年级BMI等级</f>
        <v/>
      </c>
      <c r="P552" s="500" t="str">
        <f>五年级BMI得分</f>
        <v/>
      </c>
      <c r="Q552" s="515" t="str">
        <f>五年级肺活量得分</f>
        <v/>
      </c>
      <c r="R552" s="512" t="str">
        <f>五年级等级</f>
        <v/>
      </c>
      <c r="S552" s="516" t="str">
        <f>五年级50米跑得分</f>
        <v/>
      </c>
      <c r="T552" s="517" t="str">
        <f>五年级等级</f>
        <v/>
      </c>
      <c r="U552" s="516" t="str">
        <f>五年级坐位体前屈得分</f>
        <v/>
      </c>
      <c r="V552" s="517" t="str">
        <f>五年级等级</f>
        <v/>
      </c>
      <c r="W552" s="516" t="str">
        <f>五年级一分钟跳绳得分</f>
        <v/>
      </c>
      <c r="X552" s="517" t="str">
        <f>五年级等级</f>
        <v/>
      </c>
      <c r="Y552" s="515" t="str">
        <f>五年级仰卧起坐得分</f>
        <v/>
      </c>
      <c r="Z552" s="518" t="str">
        <f>五年级等级</f>
        <v/>
      </c>
      <c r="AA552" s="533" t="str">
        <f>五年级折返跑得分</f>
        <v/>
      </c>
      <c r="AB552" s="515" t="str">
        <f>五年级等级</f>
        <v/>
      </c>
      <c r="AC552" s="533" t="str">
        <f>五年级跳绳附加分</f>
        <v/>
      </c>
      <c r="AD552" s="534" t="str">
        <f>五年级标准分</f>
        <v/>
      </c>
      <c r="AE552" s="534" t="str">
        <f>五年级总分</f>
        <v/>
      </c>
      <c r="AF552" s="517" t="str">
        <f>五年级等级</f>
        <v/>
      </c>
    </row>
    <row r="553" spans="1:39">
      <c r="A553" s="476">
        <v>508</v>
      </c>
      <c r="B553" s="477">
        <v>61</v>
      </c>
      <c r="C553" s="586"/>
      <c r="D553" s="587"/>
      <c r="E553" s="586"/>
      <c r="F553" s="473"/>
      <c r="G553" s="588"/>
      <c r="H553" s="475"/>
      <c r="I553" s="595"/>
      <c r="J553" s="596"/>
      <c r="K553" s="596"/>
      <c r="L553" s="503"/>
      <c r="M553" s="504"/>
      <c r="N553" s="505" t="str">
        <f>五年级BMI</f>
        <v/>
      </c>
      <c r="O553" s="499" t="str">
        <f>五年级BMI等级</f>
        <v/>
      </c>
      <c r="P553" s="500" t="str">
        <f>五年级BMI得分</f>
        <v/>
      </c>
      <c r="Q553" s="515" t="str">
        <f>五年级肺活量得分</f>
        <v/>
      </c>
      <c r="R553" s="512" t="str">
        <f>五年级等级</f>
        <v/>
      </c>
      <c r="S553" s="516" t="str">
        <f>五年级50米跑得分</f>
        <v/>
      </c>
      <c r="T553" s="517" t="str">
        <f>五年级等级</f>
        <v/>
      </c>
      <c r="U553" s="516" t="str">
        <f>五年级坐位体前屈得分</f>
        <v/>
      </c>
      <c r="V553" s="517" t="str">
        <f>五年级等级</f>
        <v/>
      </c>
      <c r="W553" s="516" t="str">
        <f>五年级一分钟跳绳得分</f>
        <v/>
      </c>
      <c r="X553" s="517" t="str">
        <f>五年级等级</f>
        <v/>
      </c>
      <c r="Y553" s="515" t="str">
        <f>五年级仰卧起坐得分</f>
        <v/>
      </c>
      <c r="Z553" s="518" t="str">
        <f>五年级等级</f>
        <v/>
      </c>
      <c r="AA553" s="533" t="str">
        <f>五年级折返跑得分</f>
        <v/>
      </c>
      <c r="AB553" s="515" t="str">
        <f>五年级等级</f>
        <v/>
      </c>
      <c r="AC553" s="533" t="str">
        <f>五年级跳绳附加分</f>
        <v/>
      </c>
      <c r="AD553" s="534" t="str">
        <f>五年级标准分</f>
        <v/>
      </c>
      <c r="AE553" s="534" t="str">
        <f>五年级总分</f>
        <v/>
      </c>
      <c r="AF553" s="517" t="str">
        <f>五年级等级</f>
        <v/>
      </c>
      <c r="AM553" s="452" t="str">
        <f>折返时间</f>
        <v/>
      </c>
    </row>
    <row r="554" spans="1:39">
      <c r="A554" s="476">
        <v>508</v>
      </c>
      <c r="B554" s="477">
        <v>62</v>
      </c>
      <c r="C554" s="586"/>
      <c r="D554" s="587"/>
      <c r="E554" s="586"/>
      <c r="F554" s="473"/>
      <c r="G554" s="588"/>
      <c r="H554" s="475"/>
      <c r="I554" s="595"/>
      <c r="J554" s="596"/>
      <c r="K554" s="596"/>
      <c r="L554" s="503"/>
      <c r="M554" s="504"/>
      <c r="N554" s="505" t="str">
        <f>五年级BMI</f>
        <v/>
      </c>
      <c r="O554" s="499" t="str">
        <f>五年级BMI等级</f>
        <v/>
      </c>
      <c r="P554" s="500" t="str">
        <f>五年级BMI得分</f>
        <v/>
      </c>
      <c r="Q554" s="515" t="str">
        <f>五年级肺活量得分</f>
        <v/>
      </c>
      <c r="R554" s="512" t="str">
        <f>五年级等级</f>
        <v/>
      </c>
      <c r="S554" s="516" t="str">
        <f>五年级50米跑得分</f>
        <v/>
      </c>
      <c r="T554" s="517" t="str">
        <f>五年级等级</f>
        <v/>
      </c>
      <c r="U554" s="516" t="str">
        <f>五年级坐位体前屈得分</f>
        <v/>
      </c>
      <c r="V554" s="517" t="str">
        <f>五年级等级</f>
        <v/>
      </c>
      <c r="W554" s="516" t="str">
        <f>五年级一分钟跳绳得分</f>
        <v/>
      </c>
      <c r="X554" s="517" t="str">
        <f>五年级等级</f>
        <v/>
      </c>
      <c r="Y554" s="515" t="str">
        <f>五年级仰卧起坐得分</f>
        <v/>
      </c>
      <c r="Z554" s="518" t="str">
        <f>五年级等级</f>
        <v/>
      </c>
      <c r="AA554" s="533" t="str">
        <f>五年级折返跑得分</f>
        <v/>
      </c>
      <c r="AB554" s="515" t="str">
        <f>五年级等级</f>
        <v/>
      </c>
      <c r="AC554" s="533" t="str">
        <f>五年级跳绳附加分</f>
        <v/>
      </c>
      <c r="AD554" s="534" t="str">
        <f>五年级标准分</f>
        <v/>
      </c>
      <c r="AE554" s="534" t="str">
        <f>五年级总分</f>
        <v/>
      </c>
      <c r="AF554" s="517" t="str">
        <f>五年级等级</f>
        <v/>
      </c>
      <c r="AM554" s="452" t="str">
        <f>折返时间</f>
        <v/>
      </c>
    </row>
    <row r="555" spans="1:39">
      <c r="A555" s="476">
        <v>508</v>
      </c>
      <c r="B555" s="477">
        <v>63</v>
      </c>
      <c r="C555" s="586"/>
      <c r="D555" s="587"/>
      <c r="E555" s="586"/>
      <c r="F555" s="473"/>
      <c r="G555" s="588"/>
      <c r="H555" s="475"/>
      <c r="I555" s="595"/>
      <c r="J555" s="596"/>
      <c r="K555" s="596"/>
      <c r="L555" s="503"/>
      <c r="M555" s="504"/>
      <c r="N555" s="505" t="str">
        <f>五年级BMI</f>
        <v/>
      </c>
      <c r="O555" s="499" t="str">
        <f>五年级BMI等级</f>
        <v/>
      </c>
      <c r="P555" s="500" t="str">
        <f>五年级BMI得分</f>
        <v/>
      </c>
      <c r="Q555" s="515" t="str">
        <f>五年级肺活量得分</f>
        <v/>
      </c>
      <c r="R555" s="512" t="str">
        <f>五年级等级</f>
        <v/>
      </c>
      <c r="S555" s="516" t="str">
        <f>五年级50米跑得分</f>
        <v/>
      </c>
      <c r="T555" s="517" t="str">
        <f>五年级等级</f>
        <v/>
      </c>
      <c r="U555" s="516" t="str">
        <f>五年级坐位体前屈得分</f>
        <v/>
      </c>
      <c r="V555" s="517" t="str">
        <f>五年级等级</f>
        <v/>
      </c>
      <c r="W555" s="516" t="str">
        <f>五年级一分钟跳绳得分</f>
        <v/>
      </c>
      <c r="X555" s="517" t="str">
        <f>五年级等级</f>
        <v/>
      </c>
      <c r="Y555" s="515" t="str">
        <f>五年级仰卧起坐得分</f>
        <v/>
      </c>
      <c r="Z555" s="518" t="str">
        <f>五年级等级</f>
        <v/>
      </c>
      <c r="AA555" s="533" t="str">
        <f>五年级折返跑得分</f>
        <v/>
      </c>
      <c r="AB555" s="515" t="str">
        <f>五年级等级</f>
        <v/>
      </c>
      <c r="AC555" s="533" t="str">
        <f>五年级跳绳附加分</f>
        <v/>
      </c>
      <c r="AD555" s="534" t="str">
        <f>五年级标准分</f>
        <v/>
      </c>
      <c r="AE555" s="534" t="str">
        <f>五年级总分</f>
        <v/>
      </c>
      <c r="AF555" s="517" t="str">
        <f>五年级等级</f>
        <v/>
      </c>
      <c r="AM555" s="452" t="str">
        <f>折返时间</f>
        <v/>
      </c>
    </row>
    <row r="556" spans="1:39">
      <c r="A556" s="476">
        <v>508</v>
      </c>
      <c r="B556" s="477">
        <v>64</v>
      </c>
      <c r="C556" s="586"/>
      <c r="D556" s="587"/>
      <c r="E556" s="586"/>
      <c r="F556" s="473"/>
      <c r="G556" s="588"/>
      <c r="H556" s="475"/>
      <c r="I556" s="595"/>
      <c r="J556" s="596"/>
      <c r="K556" s="596"/>
      <c r="L556" s="503"/>
      <c r="M556" s="504"/>
      <c r="N556" s="505" t="str">
        <f>五年级BMI</f>
        <v/>
      </c>
      <c r="O556" s="499" t="str">
        <f>五年级BMI等级</f>
        <v/>
      </c>
      <c r="P556" s="500" t="str">
        <f>五年级BMI得分</f>
        <v/>
      </c>
      <c r="Q556" s="515" t="str">
        <f>五年级肺活量得分</f>
        <v/>
      </c>
      <c r="R556" s="512" t="str">
        <f>五年级等级</f>
        <v/>
      </c>
      <c r="S556" s="516" t="str">
        <f>五年级50米跑得分</f>
        <v/>
      </c>
      <c r="T556" s="517" t="str">
        <f>五年级等级</f>
        <v/>
      </c>
      <c r="U556" s="516" t="str">
        <f>五年级坐位体前屈得分</f>
        <v/>
      </c>
      <c r="V556" s="517" t="str">
        <f>五年级等级</f>
        <v/>
      </c>
      <c r="W556" s="516" t="str">
        <f>五年级一分钟跳绳得分</f>
        <v/>
      </c>
      <c r="X556" s="517" t="str">
        <f>五年级等级</f>
        <v/>
      </c>
      <c r="Y556" s="515" t="str">
        <f>五年级仰卧起坐得分</f>
        <v/>
      </c>
      <c r="Z556" s="518" t="str">
        <f>五年级等级</f>
        <v/>
      </c>
      <c r="AA556" s="533" t="str">
        <f>五年级折返跑得分</f>
        <v/>
      </c>
      <c r="AB556" s="515" t="str">
        <f>五年级等级</f>
        <v/>
      </c>
      <c r="AC556" s="533" t="str">
        <f>五年级跳绳附加分</f>
        <v/>
      </c>
      <c r="AD556" s="534" t="str">
        <f>五年级标准分</f>
        <v/>
      </c>
      <c r="AE556" s="534" t="str">
        <f>五年级总分</f>
        <v/>
      </c>
      <c r="AF556" s="517" t="str">
        <f>五年级等级</f>
        <v/>
      </c>
      <c r="AM556" s="452" t="str">
        <f>折返时间</f>
        <v/>
      </c>
    </row>
    <row r="557" spans="1:39">
      <c r="A557" s="476">
        <v>508</v>
      </c>
      <c r="B557" s="477">
        <v>65</v>
      </c>
      <c r="C557" s="586"/>
      <c r="D557" s="587"/>
      <c r="E557" s="586"/>
      <c r="F557" s="473"/>
      <c r="G557" s="588"/>
      <c r="H557" s="475"/>
      <c r="I557" s="595"/>
      <c r="J557" s="596"/>
      <c r="K557" s="596"/>
      <c r="L557" s="503"/>
      <c r="M557" s="504"/>
      <c r="N557" s="505" t="str">
        <f>五年级BMI</f>
        <v/>
      </c>
      <c r="O557" s="499" t="str">
        <f>五年级BMI等级</f>
        <v/>
      </c>
      <c r="P557" s="500" t="str">
        <f>五年级BMI得分</f>
        <v/>
      </c>
      <c r="Q557" s="515" t="str">
        <f>五年级肺活量得分</f>
        <v/>
      </c>
      <c r="R557" s="512" t="str">
        <f>五年级等级</f>
        <v/>
      </c>
      <c r="S557" s="516" t="str">
        <f>五年级50米跑得分</f>
        <v/>
      </c>
      <c r="T557" s="517" t="str">
        <f>五年级等级</f>
        <v/>
      </c>
      <c r="U557" s="516" t="str">
        <f>五年级坐位体前屈得分</f>
        <v/>
      </c>
      <c r="V557" s="517" t="str">
        <f>五年级等级</f>
        <v/>
      </c>
      <c r="W557" s="516" t="str">
        <f>五年级一分钟跳绳得分</f>
        <v/>
      </c>
      <c r="X557" s="517" t="str">
        <f>五年级等级</f>
        <v/>
      </c>
      <c r="Y557" s="515" t="str">
        <f>五年级仰卧起坐得分</f>
        <v/>
      </c>
      <c r="Z557" s="518" t="str">
        <f>五年级等级</f>
        <v/>
      </c>
      <c r="AA557" s="533" t="str">
        <f>五年级折返跑得分</f>
        <v/>
      </c>
      <c r="AB557" s="515" t="str">
        <f>五年级等级</f>
        <v/>
      </c>
      <c r="AC557" s="533" t="str">
        <f>五年级跳绳附加分</f>
        <v/>
      </c>
      <c r="AD557" s="534" t="str">
        <f>五年级标准分</f>
        <v/>
      </c>
      <c r="AE557" s="534" t="str">
        <f>五年级总分</f>
        <v/>
      </c>
      <c r="AF557" s="517" t="str">
        <f>五年级等级</f>
        <v/>
      </c>
      <c r="AM557" s="452" t="str">
        <f>折返时间</f>
        <v/>
      </c>
    </row>
    <row r="558" spans="1:39">
      <c r="A558" s="476">
        <v>508</v>
      </c>
      <c r="B558" s="477">
        <v>66</v>
      </c>
      <c r="C558" s="586"/>
      <c r="D558" s="587"/>
      <c r="E558" s="586"/>
      <c r="F558" s="473"/>
      <c r="G558" s="588"/>
      <c r="H558" s="475"/>
      <c r="I558" s="595"/>
      <c r="J558" s="596"/>
      <c r="K558" s="596"/>
      <c r="L558" s="503"/>
      <c r="M558" s="504"/>
      <c r="N558" s="505" t="str">
        <f>五年级BMI</f>
        <v/>
      </c>
      <c r="O558" s="499" t="str">
        <f>五年级BMI等级</f>
        <v/>
      </c>
      <c r="P558" s="500" t="str">
        <f>五年级BMI得分</f>
        <v/>
      </c>
      <c r="Q558" s="515" t="str">
        <f>五年级肺活量得分</f>
        <v/>
      </c>
      <c r="R558" s="512" t="str">
        <f>五年级等级</f>
        <v/>
      </c>
      <c r="S558" s="516" t="str">
        <f>五年级50米跑得分</f>
        <v/>
      </c>
      <c r="T558" s="517" t="str">
        <f>五年级等级</f>
        <v/>
      </c>
      <c r="U558" s="516" t="str">
        <f>五年级坐位体前屈得分</f>
        <v/>
      </c>
      <c r="V558" s="517" t="str">
        <f>五年级等级</f>
        <v/>
      </c>
      <c r="W558" s="516" t="str">
        <f>五年级一分钟跳绳得分</f>
        <v/>
      </c>
      <c r="X558" s="517" t="str">
        <f>五年级等级</f>
        <v/>
      </c>
      <c r="Y558" s="515" t="str">
        <f>五年级仰卧起坐得分</f>
        <v/>
      </c>
      <c r="Z558" s="518" t="str">
        <f>五年级等级</f>
        <v/>
      </c>
      <c r="AA558" s="533" t="str">
        <f>五年级折返跑得分</f>
        <v/>
      </c>
      <c r="AB558" s="515" t="str">
        <f>五年级等级</f>
        <v/>
      </c>
      <c r="AC558" s="533" t="str">
        <f>五年级跳绳附加分</f>
        <v/>
      </c>
      <c r="AD558" s="534" t="str">
        <f>五年级标准分</f>
        <v/>
      </c>
      <c r="AE558" s="534" t="str">
        <f>五年级总分</f>
        <v/>
      </c>
      <c r="AF558" s="517" t="str">
        <f>五年级等级</f>
        <v/>
      </c>
      <c r="AM558" s="452" t="str">
        <f>折返时间</f>
        <v/>
      </c>
    </row>
    <row r="559" spans="1:39">
      <c r="A559" s="476">
        <v>508</v>
      </c>
      <c r="B559" s="477">
        <v>67</v>
      </c>
      <c r="C559" s="586"/>
      <c r="D559" s="587"/>
      <c r="E559" s="586"/>
      <c r="F559" s="473"/>
      <c r="G559" s="588"/>
      <c r="H559" s="475"/>
      <c r="I559" s="595"/>
      <c r="J559" s="596"/>
      <c r="K559" s="596"/>
      <c r="L559" s="503"/>
      <c r="M559" s="504"/>
      <c r="N559" s="505" t="str">
        <f>五年级BMI</f>
        <v/>
      </c>
      <c r="O559" s="499" t="str">
        <f>五年级BMI等级</f>
        <v/>
      </c>
      <c r="P559" s="500" t="str">
        <f>五年级BMI得分</f>
        <v/>
      </c>
      <c r="Q559" s="515" t="str">
        <f>五年级肺活量得分</f>
        <v/>
      </c>
      <c r="R559" s="512" t="str">
        <f>五年级等级</f>
        <v/>
      </c>
      <c r="S559" s="516" t="str">
        <f>五年级50米跑得分</f>
        <v/>
      </c>
      <c r="T559" s="517" t="str">
        <f>五年级等级</f>
        <v/>
      </c>
      <c r="U559" s="516" t="str">
        <f>五年级坐位体前屈得分</f>
        <v/>
      </c>
      <c r="V559" s="517" t="str">
        <f>五年级等级</f>
        <v/>
      </c>
      <c r="W559" s="516" t="str">
        <f>五年级一分钟跳绳得分</f>
        <v/>
      </c>
      <c r="X559" s="517" t="str">
        <f>五年级等级</f>
        <v/>
      </c>
      <c r="Y559" s="515" t="str">
        <f>五年级仰卧起坐得分</f>
        <v/>
      </c>
      <c r="Z559" s="518" t="str">
        <f>五年级等级</f>
        <v/>
      </c>
      <c r="AA559" s="533" t="str">
        <f>五年级折返跑得分</f>
        <v/>
      </c>
      <c r="AB559" s="515" t="str">
        <f>五年级等级</f>
        <v/>
      </c>
      <c r="AC559" s="533" t="str">
        <f>五年级跳绳附加分</f>
        <v/>
      </c>
      <c r="AD559" s="534" t="str">
        <f>五年级标准分</f>
        <v/>
      </c>
      <c r="AE559" s="534" t="str">
        <f>五年级总分</f>
        <v/>
      </c>
      <c r="AF559" s="517" t="str">
        <f>五年级等级</f>
        <v/>
      </c>
      <c r="AM559" s="452" t="str">
        <f>折返时间</f>
        <v/>
      </c>
    </row>
    <row r="560" spans="1:39">
      <c r="A560" s="476">
        <v>508</v>
      </c>
      <c r="B560" s="477">
        <v>68</v>
      </c>
      <c r="C560" s="586"/>
      <c r="D560" s="587"/>
      <c r="E560" s="586"/>
      <c r="F560" s="473"/>
      <c r="G560" s="588"/>
      <c r="H560" s="475"/>
      <c r="I560" s="595"/>
      <c r="J560" s="596"/>
      <c r="K560" s="596"/>
      <c r="L560" s="503"/>
      <c r="M560" s="504"/>
      <c r="N560" s="505" t="str">
        <f>五年级BMI</f>
        <v/>
      </c>
      <c r="O560" s="499" t="str">
        <f>五年级BMI等级</f>
        <v/>
      </c>
      <c r="P560" s="500" t="str">
        <f>五年级BMI得分</f>
        <v/>
      </c>
      <c r="Q560" s="515" t="str">
        <f>五年级肺活量得分</f>
        <v/>
      </c>
      <c r="R560" s="512" t="str">
        <f>五年级等级</f>
        <v/>
      </c>
      <c r="S560" s="516" t="str">
        <f>五年级50米跑得分</f>
        <v/>
      </c>
      <c r="T560" s="517" t="str">
        <f>五年级等级</f>
        <v/>
      </c>
      <c r="U560" s="516" t="str">
        <f>五年级坐位体前屈得分</f>
        <v/>
      </c>
      <c r="V560" s="517" t="str">
        <f>五年级等级</f>
        <v/>
      </c>
      <c r="W560" s="516" t="str">
        <f>五年级一分钟跳绳得分</f>
        <v/>
      </c>
      <c r="X560" s="517" t="str">
        <f>五年级等级</f>
        <v/>
      </c>
      <c r="Y560" s="515" t="str">
        <f>五年级仰卧起坐得分</f>
        <v/>
      </c>
      <c r="Z560" s="518" t="str">
        <f>五年级等级</f>
        <v/>
      </c>
      <c r="AA560" s="533" t="str">
        <f>五年级折返跑得分</f>
        <v/>
      </c>
      <c r="AB560" s="515" t="str">
        <f>五年级等级</f>
        <v/>
      </c>
      <c r="AC560" s="533" t="str">
        <f>五年级跳绳附加分</f>
        <v/>
      </c>
      <c r="AD560" s="534" t="str">
        <f>五年级标准分</f>
        <v/>
      </c>
      <c r="AE560" s="534" t="str">
        <f>五年级总分</f>
        <v/>
      </c>
      <c r="AF560" s="517" t="str">
        <f>五年级等级</f>
        <v/>
      </c>
      <c r="AM560" s="452" t="str">
        <f>折返时间</f>
        <v/>
      </c>
    </row>
    <row r="561" spans="1:39">
      <c r="A561" s="476">
        <v>508</v>
      </c>
      <c r="B561" s="477">
        <v>69</v>
      </c>
      <c r="C561" s="586"/>
      <c r="D561" s="587"/>
      <c r="E561" s="586"/>
      <c r="F561" s="473"/>
      <c r="G561" s="588"/>
      <c r="H561" s="475"/>
      <c r="I561" s="595"/>
      <c r="J561" s="596"/>
      <c r="K561" s="596"/>
      <c r="L561" s="503"/>
      <c r="M561" s="504"/>
      <c r="N561" s="505" t="str">
        <f>五年级BMI</f>
        <v/>
      </c>
      <c r="O561" s="499" t="str">
        <f>五年级BMI等级</f>
        <v/>
      </c>
      <c r="P561" s="500" t="str">
        <f>五年级BMI得分</f>
        <v/>
      </c>
      <c r="Q561" s="515" t="str">
        <f>五年级肺活量得分</f>
        <v/>
      </c>
      <c r="R561" s="512" t="str">
        <f>五年级等级</f>
        <v/>
      </c>
      <c r="S561" s="516" t="str">
        <f>五年级50米跑得分</f>
        <v/>
      </c>
      <c r="T561" s="517" t="str">
        <f>五年级等级</f>
        <v/>
      </c>
      <c r="U561" s="516" t="str">
        <f>五年级坐位体前屈得分</f>
        <v/>
      </c>
      <c r="V561" s="517" t="str">
        <f>五年级等级</f>
        <v/>
      </c>
      <c r="W561" s="516" t="str">
        <f>五年级一分钟跳绳得分</f>
        <v/>
      </c>
      <c r="X561" s="517" t="str">
        <f>五年级等级</f>
        <v/>
      </c>
      <c r="Y561" s="515" t="str">
        <f>五年级仰卧起坐得分</f>
        <v/>
      </c>
      <c r="Z561" s="518" t="str">
        <f>五年级等级</f>
        <v/>
      </c>
      <c r="AA561" s="533" t="str">
        <f>五年级折返跑得分</f>
        <v/>
      </c>
      <c r="AB561" s="515" t="str">
        <f>五年级等级</f>
        <v/>
      </c>
      <c r="AC561" s="533" t="str">
        <f>五年级跳绳附加分</f>
        <v/>
      </c>
      <c r="AD561" s="534" t="str">
        <f>五年级标准分</f>
        <v/>
      </c>
      <c r="AE561" s="534" t="str">
        <f>五年级总分</f>
        <v/>
      </c>
      <c r="AF561" s="517" t="str">
        <f>五年级等级</f>
        <v/>
      </c>
      <c r="AM561" s="452" t="str">
        <f>折返时间</f>
        <v/>
      </c>
    </row>
    <row r="562" ht="15.75" spans="1:39">
      <c r="A562" s="535">
        <v>508</v>
      </c>
      <c r="B562" s="536">
        <v>70</v>
      </c>
      <c r="C562" s="590"/>
      <c r="D562" s="591"/>
      <c r="E562" s="590"/>
      <c r="F562" s="583"/>
      <c r="G562" s="592"/>
      <c r="H562" s="542"/>
      <c r="I562" s="598"/>
      <c r="J562" s="599"/>
      <c r="K562" s="599"/>
      <c r="L562" s="546"/>
      <c r="M562" s="547"/>
      <c r="N562" s="548" t="str">
        <f>五年级BMI</f>
        <v/>
      </c>
      <c r="O562" s="549" t="str">
        <f>五年级BMI等级</f>
        <v/>
      </c>
      <c r="P562" s="550" t="str">
        <f>五年级BMI得分</f>
        <v/>
      </c>
      <c r="Q562" s="556" t="str">
        <f>五年级肺活量得分</f>
        <v/>
      </c>
      <c r="R562" s="557" t="str">
        <f>五年级等级</f>
        <v/>
      </c>
      <c r="S562" s="558" t="str">
        <f>五年级50米跑得分</f>
        <v/>
      </c>
      <c r="T562" s="559" t="str">
        <f>五年级等级</f>
        <v/>
      </c>
      <c r="U562" s="558" t="str">
        <f>五年级坐位体前屈得分</f>
        <v/>
      </c>
      <c r="V562" s="559" t="str">
        <f>五年级等级</f>
        <v/>
      </c>
      <c r="W562" s="558" t="str">
        <f>五年级一分钟跳绳得分</f>
        <v/>
      </c>
      <c r="X562" s="559" t="str">
        <f>五年级等级</f>
        <v/>
      </c>
      <c r="Y562" s="556" t="str">
        <f>五年级仰卧起坐得分</f>
        <v/>
      </c>
      <c r="Z562" s="563" t="str">
        <f>五年级等级</f>
        <v/>
      </c>
      <c r="AA562" s="564" t="str">
        <f>五年级折返跑得分</f>
        <v/>
      </c>
      <c r="AB562" s="556" t="str">
        <f>五年级等级</f>
        <v/>
      </c>
      <c r="AC562" s="565" t="str">
        <f>五年级跳绳附加分</f>
        <v/>
      </c>
      <c r="AD562" s="566" t="str">
        <f>五年级标准分</f>
        <v/>
      </c>
      <c r="AE562" s="566" t="str">
        <f>五年级总分</f>
        <v/>
      </c>
      <c r="AF562" s="567" t="str">
        <f>五年级等级</f>
        <v/>
      </c>
      <c r="AM562" s="452" t="str">
        <f>折返时间</f>
        <v/>
      </c>
    </row>
    <row r="563" ht="15.75" spans="1:39">
      <c r="A563" s="468">
        <v>509</v>
      </c>
      <c r="B563" s="469">
        <v>1</v>
      </c>
      <c r="C563" s="593"/>
      <c r="D563" s="594"/>
      <c r="E563" s="593"/>
      <c r="F563" s="473"/>
      <c r="G563" s="589"/>
      <c r="H563" s="475"/>
      <c r="I563" s="600"/>
      <c r="J563" s="597"/>
      <c r="K563" s="597"/>
      <c r="L563" s="551"/>
      <c r="M563" s="552"/>
      <c r="N563" s="553" t="str">
        <f>五年级BMI</f>
        <v/>
      </c>
      <c r="O563" s="554" t="str">
        <f>五年级BMI等级</f>
        <v/>
      </c>
      <c r="P563" s="555" t="str">
        <f>五年级BMI得分</f>
        <v/>
      </c>
      <c r="Q563" s="560" t="str">
        <f>五年级肺活量得分</f>
        <v/>
      </c>
      <c r="R563" s="561" t="str">
        <f>五年级等级</f>
        <v/>
      </c>
      <c r="S563" s="562" t="str">
        <f>五年级50米跑得分</f>
        <v/>
      </c>
      <c r="T563" s="561" t="str">
        <f>五年级等级</f>
        <v/>
      </c>
      <c r="U563" s="562" t="str">
        <f>五年级坐位体前屈得分</f>
        <v/>
      </c>
      <c r="V563" s="561" t="str">
        <f>五年级等级</f>
        <v/>
      </c>
      <c r="W563" s="562" t="str">
        <f>五年级一分钟跳绳得分</f>
        <v/>
      </c>
      <c r="X563" s="561" t="str">
        <f>五年级等级</f>
        <v/>
      </c>
      <c r="Y563" s="560" t="str">
        <f>五年级仰卧起坐得分</f>
        <v/>
      </c>
      <c r="Z563" s="568" t="str">
        <f>五年级等级</f>
        <v/>
      </c>
      <c r="AA563" s="569" t="str">
        <f>五年级折返跑得分</f>
        <v/>
      </c>
      <c r="AB563" s="560" t="str">
        <f>五年级等级</f>
        <v/>
      </c>
      <c r="AC563" s="530" t="str">
        <f>五年级跳绳附加分</f>
        <v/>
      </c>
      <c r="AD563" s="531" t="str">
        <f>五年级标准分</f>
        <v/>
      </c>
      <c r="AE563" s="531" t="str">
        <f>五年级总分</f>
        <v/>
      </c>
      <c r="AF563" s="512" t="str">
        <f>五年级等级</f>
        <v/>
      </c>
      <c r="AM563" s="452" t="str">
        <f>折返时间</f>
        <v/>
      </c>
    </row>
    <row r="564" spans="1:39">
      <c r="A564" s="476">
        <v>509</v>
      </c>
      <c r="B564" s="477">
        <v>2</v>
      </c>
      <c r="C564" s="586"/>
      <c r="D564" s="587"/>
      <c r="E564" s="586"/>
      <c r="F564" s="473"/>
      <c r="G564" s="588"/>
      <c r="H564" s="475"/>
      <c r="I564" s="595"/>
      <c r="J564" s="596"/>
      <c r="K564" s="596"/>
      <c r="L564" s="503"/>
      <c r="M564" s="504"/>
      <c r="N564" s="505" t="str">
        <f>五年级BMI</f>
        <v/>
      </c>
      <c r="O564" s="499" t="str">
        <f>五年级BMI等级</f>
        <v/>
      </c>
      <c r="P564" s="500" t="str">
        <f>五年级BMI得分</f>
        <v/>
      </c>
      <c r="Q564" s="515" t="str">
        <f>五年级肺活量得分</f>
        <v/>
      </c>
      <c r="R564" s="512" t="str">
        <f>五年级等级</f>
        <v/>
      </c>
      <c r="S564" s="516" t="str">
        <f>五年级50米跑得分</f>
        <v/>
      </c>
      <c r="T564" s="517" t="str">
        <f>五年级等级</f>
        <v/>
      </c>
      <c r="U564" s="516" t="str">
        <f>五年级坐位体前屈得分</f>
        <v/>
      </c>
      <c r="V564" s="517" t="str">
        <f>五年级等级</f>
        <v/>
      </c>
      <c r="W564" s="516" t="str">
        <f>五年级一分钟跳绳得分</f>
        <v/>
      </c>
      <c r="X564" s="517" t="str">
        <f>五年级等级</f>
        <v/>
      </c>
      <c r="Y564" s="515" t="str">
        <f>五年级仰卧起坐得分</f>
        <v/>
      </c>
      <c r="Z564" s="518" t="str">
        <f>五年级等级</f>
        <v/>
      </c>
      <c r="AA564" s="533" t="str">
        <f>五年级折返跑得分</f>
        <v/>
      </c>
      <c r="AB564" s="515" t="str">
        <f>五年级等级</f>
        <v/>
      </c>
      <c r="AC564" s="533" t="str">
        <f>五年级跳绳附加分</f>
        <v/>
      </c>
      <c r="AD564" s="534" t="str">
        <f>五年级标准分</f>
        <v/>
      </c>
      <c r="AE564" s="534" t="str">
        <f>五年级总分</f>
        <v/>
      </c>
      <c r="AF564" s="517" t="str">
        <f>五年级等级</f>
        <v/>
      </c>
      <c r="AM564" s="452" t="str">
        <f>折返时间</f>
        <v/>
      </c>
    </row>
    <row r="565" spans="1:39">
      <c r="A565" s="476">
        <v>509</v>
      </c>
      <c r="B565" s="477">
        <v>3</v>
      </c>
      <c r="C565" s="586"/>
      <c r="D565" s="587"/>
      <c r="E565" s="586"/>
      <c r="F565" s="481"/>
      <c r="G565" s="588"/>
      <c r="H565" s="475"/>
      <c r="I565" s="595"/>
      <c r="J565" s="596"/>
      <c r="K565" s="596"/>
      <c r="L565" s="503"/>
      <c r="M565" s="504"/>
      <c r="N565" s="505" t="str">
        <f>五年级BMI</f>
        <v/>
      </c>
      <c r="O565" s="499" t="str">
        <f>五年级BMI等级</f>
        <v/>
      </c>
      <c r="P565" s="500" t="str">
        <f>五年级BMI得分</f>
        <v/>
      </c>
      <c r="Q565" s="515" t="str">
        <f>五年级肺活量得分</f>
        <v/>
      </c>
      <c r="R565" s="512" t="str">
        <f>五年级等级</f>
        <v/>
      </c>
      <c r="S565" s="516" t="str">
        <f>五年级50米跑得分</f>
        <v/>
      </c>
      <c r="T565" s="517" t="str">
        <f>五年级等级</f>
        <v/>
      </c>
      <c r="U565" s="516" t="str">
        <f>五年级坐位体前屈得分</f>
        <v/>
      </c>
      <c r="V565" s="517" t="str">
        <f>五年级等级</f>
        <v/>
      </c>
      <c r="W565" s="516" t="str">
        <f>五年级一分钟跳绳得分</f>
        <v/>
      </c>
      <c r="X565" s="517" t="str">
        <f>五年级等级</f>
        <v/>
      </c>
      <c r="Y565" s="515" t="str">
        <f>五年级仰卧起坐得分</f>
        <v/>
      </c>
      <c r="Z565" s="518" t="str">
        <f>五年级等级</f>
        <v/>
      </c>
      <c r="AA565" s="533" t="str">
        <f>五年级折返跑得分</f>
        <v/>
      </c>
      <c r="AB565" s="515" t="str">
        <f>五年级等级</f>
        <v/>
      </c>
      <c r="AC565" s="533" t="str">
        <f>五年级跳绳附加分</f>
        <v/>
      </c>
      <c r="AD565" s="534" t="str">
        <f>五年级标准分</f>
        <v/>
      </c>
      <c r="AE565" s="534" t="str">
        <f>五年级总分</f>
        <v/>
      </c>
      <c r="AF565" s="517" t="str">
        <f>五年级等级</f>
        <v/>
      </c>
      <c r="AM565" s="452" t="str">
        <f>折返时间</f>
        <v/>
      </c>
    </row>
    <row r="566" spans="1:39">
      <c r="A566" s="476">
        <v>509</v>
      </c>
      <c r="B566" s="477">
        <v>4</v>
      </c>
      <c r="C566" s="586"/>
      <c r="D566" s="587"/>
      <c r="E566" s="586"/>
      <c r="F566" s="481"/>
      <c r="G566" s="588"/>
      <c r="H566" s="475"/>
      <c r="I566" s="595"/>
      <c r="J566" s="596"/>
      <c r="K566" s="596"/>
      <c r="L566" s="503"/>
      <c r="M566" s="504"/>
      <c r="N566" s="505" t="str">
        <f>五年级BMI</f>
        <v/>
      </c>
      <c r="O566" s="499" t="str">
        <f>五年级BMI等级</f>
        <v/>
      </c>
      <c r="P566" s="500" t="str">
        <f>五年级BMI得分</f>
        <v/>
      </c>
      <c r="Q566" s="515" t="str">
        <f>五年级肺活量得分</f>
        <v/>
      </c>
      <c r="R566" s="512" t="str">
        <f>五年级等级</f>
        <v/>
      </c>
      <c r="S566" s="516" t="str">
        <f>五年级50米跑得分</f>
        <v/>
      </c>
      <c r="T566" s="517" t="str">
        <f>五年级等级</f>
        <v/>
      </c>
      <c r="U566" s="516" t="str">
        <f>五年级坐位体前屈得分</f>
        <v/>
      </c>
      <c r="V566" s="517" t="str">
        <f>五年级等级</f>
        <v/>
      </c>
      <c r="W566" s="516" t="str">
        <f>五年级一分钟跳绳得分</f>
        <v/>
      </c>
      <c r="X566" s="517" t="str">
        <f>五年级等级</f>
        <v/>
      </c>
      <c r="Y566" s="515" t="str">
        <f>五年级仰卧起坐得分</f>
        <v/>
      </c>
      <c r="Z566" s="518" t="str">
        <f>五年级等级</f>
        <v/>
      </c>
      <c r="AA566" s="533" t="str">
        <f>五年级折返跑得分</f>
        <v/>
      </c>
      <c r="AB566" s="515" t="str">
        <f>五年级等级</f>
        <v/>
      </c>
      <c r="AC566" s="533" t="str">
        <f>五年级跳绳附加分</f>
        <v/>
      </c>
      <c r="AD566" s="534" t="str">
        <f>五年级标准分</f>
        <v/>
      </c>
      <c r="AE566" s="534" t="str">
        <f>五年级总分</f>
        <v/>
      </c>
      <c r="AF566" s="517" t="str">
        <f>五年级等级</f>
        <v/>
      </c>
      <c r="AM566" s="452" t="str">
        <f>折返时间</f>
        <v/>
      </c>
    </row>
    <row r="567" spans="1:39">
      <c r="A567" s="476">
        <v>509</v>
      </c>
      <c r="B567" s="477">
        <v>5</v>
      </c>
      <c r="C567" s="586"/>
      <c r="D567" s="587"/>
      <c r="E567" s="586"/>
      <c r="F567" s="481"/>
      <c r="G567" s="588"/>
      <c r="H567" s="475"/>
      <c r="I567" s="595"/>
      <c r="J567" s="596"/>
      <c r="K567" s="596"/>
      <c r="L567" s="503"/>
      <c r="M567" s="504"/>
      <c r="N567" s="505" t="str">
        <f>五年级BMI</f>
        <v/>
      </c>
      <c r="O567" s="499" t="str">
        <f>五年级BMI等级</f>
        <v/>
      </c>
      <c r="P567" s="500" t="str">
        <f>五年级BMI得分</f>
        <v/>
      </c>
      <c r="Q567" s="515" t="str">
        <f>五年级肺活量得分</f>
        <v/>
      </c>
      <c r="R567" s="512" t="str">
        <f>五年级等级</f>
        <v/>
      </c>
      <c r="S567" s="516" t="str">
        <f>五年级50米跑得分</f>
        <v/>
      </c>
      <c r="T567" s="517" t="str">
        <f>五年级等级</f>
        <v/>
      </c>
      <c r="U567" s="516" t="str">
        <f>五年级坐位体前屈得分</f>
        <v/>
      </c>
      <c r="V567" s="517" t="str">
        <f>五年级等级</f>
        <v/>
      </c>
      <c r="W567" s="516" t="str">
        <f>五年级一分钟跳绳得分</f>
        <v/>
      </c>
      <c r="X567" s="517" t="str">
        <f>五年级等级</f>
        <v/>
      </c>
      <c r="Y567" s="515" t="str">
        <f>五年级仰卧起坐得分</f>
        <v/>
      </c>
      <c r="Z567" s="518" t="str">
        <f>五年级等级</f>
        <v/>
      </c>
      <c r="AA567" s="533" t="str">
        <f>五年级折返跑得分</f>
        <v/>
      </c>
      <c r="AB567" s="515" t="str">
        <f>五年级等级</f>
        <v/>
      </c>
      <c r="AC567" s="533" t="str">
        <f>五年级跳绳附加分</f>
        <v/>
      </c>
      <c r="AD567" s="534" t="str">
        <f>五年级标准分</f>
        <v/>
      </c>
      <c r="AE567" s="534" t="str">
        <f>五年级总分</f>
        <v/>
      </c>
      <c r="AF567" s="517" t="str">
        <f>五年级等级</f>
        <v/>
      </c>
      <c r="AM567" s="452" t="str">
        <f>折返时间</f>
        <v/>
      </c>
    </row>
    <row r="568" spans="1:39">
      <c r="A568" s="476">
        <v>509</v>
      </c>
      <c r="B568" s="477">
        <v>6</v>
      </c>
      <c r="C568" s="586"/>
      <c r="D568" s="587"/>
      <c r="E568" s="586"/>
      <c r="F568" s="481"/>
      <c r="G568" s="588"/>
      <c r="H568" s="475"/>
      <c r="I568" s="595"/>
      <c r="J568" s="596"/>
      <c r="K568" s="596"/>
      <c r="L568" s="503"/>
      <c r="M568" s="504"/>
      <c r="N568" s="505" t="str">
        <f>五年级BMI</f>
        <v/>
      </c>
      <c r="O568" s="499" t="str">
        <f>五年级BMI等级</f>
        <v/>
      </c>
      <c r="P568" s="500" t="str">
        <f>五年级BMI得分</f>
        <v/>
      </c>
      <c r="Q568" s="515" t="str">
        <f>五年级肺活量得分</f>
        <v/>
      </c>
      <c r="R568" s="512" t="str">
        <f>五年级等级</f>
        <v/>
      </c>
      <c r="S568" s="516" t="str">
        <f>五年级50米跑得分</f>
        <v/>
      </c>
      <c r="T568" s="517" t="str">
        <f>五年级等级</f>
        <v/>
      </c>
      <c r="U568" s="516" t="str">
        <f>五年级坐位体前屈得分</f>
        <v/>
      </c>
      <c r="V568" s="517" t="str">
        <f>五年级等级</f>
        <v/>
      </c>
      <c r="W568" s="516" t="str">
        <f>五年级一分钟跳绳得分</f>
        <v/>
      </c>
      <c r="X568" s="517" t="str">
        <f>五年级等级</f>
        <v/>
      </c>
      <c r="Y568" s="515" t="str">
        <f>五年级仰卧起坐得分</f>
        <v/>
      </c>
      <c r="Z568" s="518" t="str">
        <f>五年级等级</f>
        <v/>
      </c>
      <c r="AA568" s="533" t="str">
        <f>五年级折返跑得分</f>
        <v/>
      </c>
      <c r="AB568" s="515" t="str">
        <f>五年级等级</f>
        <v/>
      </c>
      <c r="AC568" s="533" t="str">
        <f>五年级跳绳附加分</f>
        <v/>
      </c>
      <c r="AD568" s="534" t="str">
        <f>五年级标准分</f>
        <v/>
      </c>
      <c r="AE568" s="534" t="str">
        <f>五年级总分</f>
        <v/>
      </c>
      <c r="AF568" s="517" t="str">
        <f>五年级等级</f>
        <v/>
      </c>
      <c r="AM568" s="452" t="str">
        <f>折返时间</f>
        <v/>
      </c>
    </row>
    <row r="569" spans="1:39">
      <c r="A569" s="476">
        <v>509</v>
      </c>
      <c r="B569" s="477">
        <v>7</v>
      </c>
      <c r="C569" s="586"/>
      <c r="D569" s="587"/>
      <c r="E569" s="586"/>
      <c r="F569" s="481"/>
      <c r="G569" s="588"/>
      <c r="H569" s="475"/>
      <c r="I569" s="595"/>
      <c r="J569" s="596"/>
      <c r="K569" s="596"/>
      <c r="L569" s="503"/>
      <c r="M569" s="504"/>
      <c r="N569" s="505" t="str">
        <f>五年级BMI</f>
        <v/>
      </c>
      <c r="O569" s="499" t="str">
        <f>五年级BMI等级</f>
        <v/>
      </c>
      <c r="P569" s="500" t="str">
        <f>五年级BMI得分</f>
        <v/>
      </c>
      <c r="Q569" s="515" t="str">
        <f>五年级肺活量得分</f>
        <v/>
      </c>
      <c r="R569" s="512" t="str">
        <f>五年级等级</f>
        <v/>
      </c>
      <c r="S569" s="516" t="str">
        <f>五年级50米跑得分</f>
        <v/>
      </c>
      <c r="T569" s="517" t="str">
        <f>五年级等级</f>
        <v/>
      </c>
      <c r="U569" s="516" t="str">
        <f>五年级坐位体前屈得分</f>
        <v/>
      </c>
      <c r="V569" s="517" t="str">
        <f>五年级等级</f>
        <v/>
      </c>
      <c r="W569" s="516" t="str">
        <f>五年级一分钟跳绳得分</f>
        <v/>
      </c>
      <c r="X569" s="517" t="str">
        <f>五年级等级</f>
        <v/>
      </c>
      <c r="Y569" s="515" t="str">
        <f>五年级仰卧起坐得分</f>
        <v/>
      </c>
      <c r="Z569" s="518" t="str">
        <f>五年级等级</f>
        <v/>
      </c>
      <c r="AA569" s="533" t="str">
        <f>五年级折返跑得分</f>
        <v/>
      </c>
      <c r="AB569" s="515" t="str">
        <f>五年级等级</f>
        <v/>
      </c>
      <c r="AC569" s="533" t="str">
        <f>五年级跳绳附加分</f>
        <v/>
      </c>
      <c r="AD569" s="534" t="str">
        <f>五年级标准分</f>
        <v/>
      </c>
      <c r="AE569" s="534" t="str">
        <f>五年级总分</f>
        <v/>
      </c>
      <c r="AF569" s="517" t="str">
        <f>五年级等级</f>
        <v/>
      </c>
      <c r="AM569" s="452" t="str">
        <f>折返时间</f>
        <v/>
      </c>
    </row>
    <row r="570" spans="1:39">
      <c r="A570" s="476">
        <v>509</v>
      </c>
      <c r="B570" s="477">
        <v>8</v>
      </c>
      <c r="C570" s="586"/>
      <c r="D570" s="587"/>
      <c r="E570" s="586"/>
      <c r="F570" s="481"/>
      <c r="G570" s="588"/>
      <c r="H570" s="475"/>
      <c r="I570" s="595"/>
      <c r="J570" s="596"/>
      <c r="K570" s="596"/>
      <c r="L570" s="503"/>
      <c r="M570" s="504"/>
      <c r="N570" s="505" t="str">
        <f>五年级BMI</f>
        <v/>
      </c>
      <c r="O570" s="499" t="str">
        <f>五年级BMI等级</f>
        <v/>
      </c>
      <c r="P570" s="500" t="str">
        <f>五年级BMI得分</f>
        <v/>
      </c>
      <c r="Q570" s="515" t="str">
        <f>五年级肺活量得分</f>
        <v/>
      </c>
      <c r="R570" s="512" t="str">
        <f>五年级等级</f>
        <v/>
      </c>
      <c r="S570" s="516" t="str">
        <f>五年级50米跑得分</f>
        <v/>
      </c>
      <c r="T570" s="517" t="str">
        <f>五年级等级</f>
        <v/>
      </c>
      <c r="U570" s="516" t="str">
        <f>五年级坐位体前屈得分</f>
        <v/>
      </c>
      <c r="V570" s="517" t="str">
        <f>五年级等级</f>
        <v/>
      </c>
      <c r="W570" s="516" t="str">
        <f>五年级一分钟跳绳得分</f>
        <v/>
      </c>
      <c r="X570" s="517" t="str">
        <f>五年级等级</f>
        <v/>
      </c>
      <c r="Y570" s="515" t="str">
        <f>五年级仰卧起坐得分</f>
        <v/>
      </c>
      <c r="Z570" s="518" t="str">
        <f>五年级等级</f>
        <v/>
      </c>
      <c r="AA570" s="533" t="str">
        <f>五年级折返跑得分</f>
        <v/>
      </c>
      <c r="AB570" s="515" t="str">
        <f>五年级等级</f>
        <v/>
      </c>
      <c r="AC570" s="533" t="str">
        <f>五年级跳绳附加分</f>
        <v/>
      </c>
      <c r="AD570" s="534" t="str">
        <f>五年级标准分</f>
        <v/>
      </c>
      <c r="AE570" s="534" t="str">
        <f>五年级总分</f>
        <v/>
      </c>
      <c r="AF570" s="517" t="str">
        <f>五年级等级</f>
        <v/>
      </c>
      <c r="AM570" s="452" t="str">
        <f>折返时间</f>
        <v/>
      </c>
    </row>
    <row r="571" spans="1:39">
      <c r="A571" s="476">
        <v>509</v>
      </c>
      <c r="B571" s="477">
        <v>9</v>
      </c>
      <c r="C571" s="586"/>
      <c r="D571" s="587"/>
      <c r="E571" s="586"/>
      <c r="F571" s="481"/>
      <c r="G571" s="588"/>
      <c r="H571" s="475"/>
      <c r="I571" s="595"/>
      <c r="J571" s="596"/>
      <c r="K571" s="596"/>
      <c r="L571" s="503"/>
      <c r="M571" s="504"/>
      <c r="N571" s="505" t="str">
        <f>五年级BMI</f>
        <v/>
      </c>
      <c r="O571" s="499" t="str">
        <f>五年级BMI等级</f>
        <v/>
      </c>
      <c r="P571" s="500" t="str">
        <f>五年级BMI得分</f>
        <v/>
      </c>
      <c r="Q571" s="515" t="str">
        <f>五年级肺活量得分</f>
        <v/>
      </c>
      <c r="R571" s="512" t="str">
        <f>五年级等级</f>
        <v/>
      </c>
      <c r="S571" s="516" t="str">
        <f>五年级50米跑得分</f>
        <v/>
      </c>
      <c r="T571" s="517" t="str">
        <f>五年级等级</f>
        <v/>
      </c>
      <c r="U571" s="516" t="str">
        <f>五年级坐位体前屈得分</f>
        <v/>
      </c>
      <c r="V571" s="517" t="str">
        <f>五年级等级</f>
        <v/>
      </c>
      <c r="W571" s="516" t="str">
        <f>五年级一分钟跳绳得分</f>
        <v/>
      </c>
      <c r="X571" s="517" t="str">
        <f>五年级等级</f>
        <v/>
      </c>
      <c r="Y571" s="515" t="str">
        <f>五年级仰卧起坐得分</f>
        <v/>
      </c>
      <c r="Z571" s="518" t="str">
        <f>五年级等级</f>
        <v/>
      </c>
      <c r="AA571" s="533" t="str">
        <f>五年级折返跑得分</f>
        <v/>
      </c>
      <c r="AB571" s="515" t="str">
        <f>五年级等级</f>
        <v/>
      </c>
      <c r="AC571" s="533" t="str">
        <f>五年级跳绳附加分</f>
        <v/>
      </c>
      <c r="AD571" s="534" t="str">
        <f>五年级标准分</f>
        <v/>
      </c>
      <c r="AE571" s="534" t="str">
        <f>五年级总分</f>
        <v/>
      </c>
      <c r="AF571" s="517" t="str">
        <f>五年级等级</f>
        <v/>
      </c>
      <c r="AM571" s="452" t="str">
        <f>折返时间</f>
        <v/>
      </c>
    </row>
    <row r="572" spans="1:39">
      <c r="A572" s="476">
        <v>509</v>
      </c>
      <c r="B572" s="477">
        <v>10</v>
      </c>
      <c r="C572" s="586"/>
      <c r="D572" s="587"/>
      <c r="E572" s="586"/>
      <c r="F572" s="481"/>
      <c r="G572" s="588"/>
      <c r="H572" s="475"/>
      <c r="I572" s="595"/>
      <c r="J572" s="596"/>
      <c r="K572" s="596"/>
      <c r="L572" s="503"/>
      <c r="M572" s="504"/>
      <c r="N572" s="505" t="str">
        <f>五年级BMI</f>
        <v/>
      </c>
      <c r="O572" s="499" t="str">
        <f>五年级BMI等级</f>
        <v/>
      </c>
      <c r="P572" s="500" t="str">
        <f>五年级BMI得分</f>
        <v/>
      </c>
      <c r="Q572" s="515" t="str">
        <f>五年级肺活量得分</f>
        <v/>
      </c>
      <c r="R572" s="512" t="str">
        <f>五年级等级</f>
        <v/>
      </c>
      <c r="S572" s="516" t="str">
        <f>五年级50米跑得分</f>
        <v/>
      </c>
      <c r="T572" s="517" t="str">
        <f>五年级等级</f>
        <v/>
      </c>
      <c r="U572" s="516" t="str">
        <f>五年级坐位体前屈得分</f>
        <v/>
      </c>
      <c r="V572" s="517" t="str">
        <f>五年级等级</f>
        <v/>
      </c>
      <c r="W572" s="516" t="str">
        <f>五年级一分钟跳绳得分</f>
        <v/>
      </c>
      <c r="X572" s="517" t="str">
        <f>五年级等级</f>
        <v/>
      </c>
      <c r="Y572" s="515" t="str">
        <f>五年级仰卧起坐得分</f>
        <v/>
      </c>
      <c r="Z572" s="518" t="str">
        <f>五年级等级</f>
        <v/>
      </c>
      <c r="AA572" s="533" t="str">
        <f>五年级折返跑得分</f>
        <v/>
      </c>
      <c r="AB572" s="515" t="str">
        <f>五年级等级</f>
        <v/>
      </c>
      <c r="AC572" s="533" t="str">
        <f>五年级跳绳附加分</f>
        <v/>
      </c>
      <c r="AD572" s="534" t="str">
        <f>五年级标准分</f>
        <v/>
      </c>
      <c r="AE572" s="534" t="str">
        <f>五年级总分</f>
        <v/>
      </c>
      <c r="AF572" s="517" t="str">
        <f>五年级等级</f>
        <v/>
      </c>
      <c r="AM572" s="452" t="str">
        <f>折返时间</f>
        <v/>
      </c>
    </row>
    <row r="573" spans="1:39">
      <c r="A573" s="476">
        <v>509</v>
      </c>
      <c r="B573" s="477">
        <v>11</v>
      </c>
      <c r="C573" s="586"/>
      <c r="D573" s="587"/>
      <c r="E573" s="586"/>
      <c r="F573" s="473"/>
      <c r="G573" s="588"/>
      <c r="H573" s="475"/>
      <c r="I573" s="600"/>
      <c r="J573" s="597"/>
      <c r="K573" s="597"/>
      <c r="L573" s="496"/>
      <c r="M573" s="497"/>
      <c r="N573" s="498" t="str">
        <f>五年级BMI</f>
        <v/>
      </c>
      <c r="O573" s="499" t="str">
        <f>五年级BMI等级</f>
        <v/>
      </c>
      <c r="P573" s="500" t="str">
        <f>五年级BMI得分</f>
        <v/>
      </c>
      <c r="Q573" s="515" t="str">
        <f>五年级肺活量得分</f>
        <v/>
      </c>
      <c r="R573" s="512" t="str">
        <f>五年级等级</f>
        <v/>
      </c>
      <c r="S573" s="516" t="str">
        <f>五年级50米跑得分</f>
        <v/>
      </c>
      <c r="T573" s="512" t="str">
        <f>五年级等级</f>
        <v/>
      </c>
      <c r="U573" s="516" t="str">
        <f>五年级坐位体前屈得分</f>
        <v/>
      </c>
      <c r="V573" s="512" t="str">
        <f>五年级等级</f>
        <v/>
      </c>
      <c r="W573" s="516" t="str">
        <f>五年级一分钟跳绳得分</f>
        <v/>
      </c>
      <c r="X573" s="512" t="str">
        <f>五年级等级</f>
        <v/>
      </c>
      <c r="Y573" s="511" t="str">
        <f>五年级仰卧起坐得分</f>
        <v/>
      </c>
      <c r="Z573" s="514" t="str">
        <f>五年级等级</f>
        <v/>
      </c>
      <c r="AA573" s="530" t="str">
        <f>五年级折返跑得分</f>
        <v/>
      </c>
      <c r="AB573" s="511" t="str">
        <f>五年级等级</f>
        <v/>
      </c>
      <c r="AC573" s="530" t="str">
        <f>五年级跳绳附加分</f>
        <v/>
      </c>
      <c r="AD573" s="534" t="str">
        <f>五年级标准分</f>
        <v/>
      </c>
      <c r="AE573" s="531" t="str">
        <f>五年级总分</f>
        <v/>
      </c>
      <c r="AF573" s="512" t="str">
        <f>五年级等级</f>
        <v/>
      </c>
      <c r="AM573" s="452" t="str">
        <f>折返时间</f>
        <v/>
      </c>
    </row>
    <row r="574" spans="1:39">
      <c r="A574" s="476">
        <v>509</v>
      </c>
      <c r="B574" s="477">
        <v>12</v>
      </c>
      <c r="C574" s="586"/>
      <c r="D574" s="587"/>
      <c r="E574" s="586"/>
      <c r="F574" s="473"/>
      <c r="G574" s="588"/>
      <c r="H574" s="475"/>
      <c r="I574" s="595"/>
      <c r="J574" s="596"/>
      <c r="K574" s="597"/>
      <c r="L574" s="503"/>
      <c r="M574" s="504"/>
      <c r="N574" s="505" t="str">
        <f>五年级BMI</f>
        <v/>
      </c>
      <c r="O574" s="499" t="str">
        <f>五年级BMI等级</f>
        <v/>
      </c>
      <c r="P574" s="500" t="str">
        <f>五年级BMI得分</f>
        <v/>
      </c>
      <c r="Q574" s="515" t="str">
        <f>五年级肺活量得分</f>
        <v/>
      </c>
      <c r="R574" s="512" t="str">
        <f>五年级等级</f>
        <v/>
      </c>
      <c r="S574" s="516" t="str">
        <f>五年级50米跑得分</f>
        <v/>
      </c>
      <c r="T574" s="512" t="str">
        <f>五年级等级</f>
        <v/>
      </c>
      <c r="U574" s="516" t="str">
        <f>五年级坐位体前屈得分</f>
        <v/>
      </c>
      <c r="V574" s="517" t="str">
        <f>五年级等级</f>
        <v/>
      </c>
      <c r="W574" s="516" t="str">
        <f>五年级一分钟跳绳得分</f>
        <v/>
      </c>
      <c r="X574" s="517" t="str">
        <f>五年级等级</f>
        <v/>
      </c>
      <c r="Y574" s="515" t="str">
        <f>五年级仰卧起坐得分</f>
        <v/>
      </c>
      <c r="Z574" s="518" t="str">
        <f>五年级等级</f>
        <v/>
      </c>
      <c r="AA574" s="533" t="str">
        <f>五年级折返跑得分</f>
        <v/>
      </c>
      <c r="AB574" s="515" t="str">
        <f>五年级等级</f>
        <v/>
      </c>
      <c r="AC574" s="533" t="str">
        <f>五年级跳绳附加分</f>
        <v/>
      </c>
      <c r="AD574" s="534" t="str">
        <f>五年级标准分</f>
        <v/>
      </c>
      <c r="AE574" s="534" t="str">
        <f>五年级总分</f>
        <v/>
      </c>
      <c r="AF574" s="517" t="str">
        <f>五年级等级</f>
        <v/>
      </c>
      <c r="AM574" s="452" t="str">
        <f>折返时间</f>
        <v/>
      </c>
    </row>
    <row r="575" spans="1:39">
      <c r="A575" s="476">
        <v>509</v>
      </c>
      <c r="B575" s="477">
        <v>13</v>
      </c>
      <c r="C575" s="586"/>
      <c r="D575" s="587"/>
      <c r="E575" s="586"/>
      <c r="F575" s="473"/>
      <c r="G575" s="588"/>
      <c r="H575" s="475"/>
      <c r="I575" s="595"/>
      <c r="J575" s="596"/>
      <c r="K575" s="597"/>
      <c r="L575" s="503"/>
      <c r="M575" s="504"/>
      <c r="N575" s="505" t="str">
        <f>五年级BMI</f>
        <v/>
      </c>
      <c r="O575" s="499" t="str">
        <f>五年级BMI等级</f>
        <v/>
      </c>
      <c r="P575" s="500" t="str">
        <f>五年级BMI得分</f>
        <v/>
      </c>
      <c r="Q575" s="515" t="str">
        <f>五年级肺活量得分</f>
        <v/>
      </c>
      <c r="R575" s="512" t="str">
        <f>五年级等级</f>
        <v/>
      </c>
      <c r="S575" s="516" t="str">
        <f>五年级50米跑得分</f>
        <v/>
      </c>
      <c r="T575" s="512" t="str">
        <f>五年级等级</f>
        <v/>
      </c>
      <c r="U575" s="516" t="str">
        <f>五年级坐位体前屈得分</f>
        <v/>
      </c>
      <c r="V575" s="517" t="str">
        <f>五年级等级</f>
        <v/>
      </c>
      <c r="W575" s="516" t="str">
        <f>五年级一分钟跳绳得分</f>
        <v/>
      </c>
      <c r="X575" s="517" t="str">
        <f>五年级等级</f>
        <v/>
      </c>
      <c r="Y575" s="515" t="str">
        <f>五年级仰卧起坐得分</f>
        <v/>
      </c>
      <c r="Z575" s="518" t="str">
        <f>五年级等级</f>
        <v/>
      </c>
      <c r="AA575" s="533" t="str">
        <f>五年级折返跑得分</f>
        <v/>
      </c>
      <c r="AB575" s="515" t="str">
        <f>五年级等级</f>
        <v/>
      </c>
      <c r="AC575" s="533" t="str">
        <f>五年级跳绳附加分</f>
        <v/>
      </c>
      <c r="AD575" s="534" t="str">
        <f>五年级标准分</f>
        <v/>
      </c>
      <c r="AE575" s="534" t="str">
        <f>五年级总分</f>
        <v/>
      </c>
      <c r="AF575" s="517" t="str">
        <f>五年级等级</f>
        <v/>
      </c>
      <c r="AM575" s="452" t="str">
        <f>折返时间</f>
        <v/>
      </c>
    </row>
    <row r="576" spans="1:39">
      <c r="A576" s="476">
        <v>509</v>
      </c>
      <c r="B576" s="477">
        <v>14</v>
      </c>
      <c r="C576" s="586"/>
      <c r="D576" s="587"/>
      <c r="E576" s="586"/>
      <c r="F576" s="473"/>
      <c r="G576" s="589"/>
      <c r="H576" s="475"/>
      <c r="I576" s="595"/>
      <c r="J576" s="596"/>
      <c r="K576" s="597"/>
      <c r="L576" s="503"/>
      <c r="M576" s="504"/>
      <c r="N576" s="505" t="str">
        <f>五年级BMI</f>
        <v/>
      </c>
      <c r="O576" s="499" t="str">
        <f>五年级BMI等级</f>
        <v/>
      </c>
      <c r="P576" s="500" t="str">
        <f>五年级BMI得分</f>
        <v/>
      </c>
      <c r="Q576" s="515" t="str">
        <f>五年级肺活量得分</f>
        <v/>
      </c>
      <c r="R576" s="512" t="str">
        <f>五年级等级</f>
        <v/>
      </c>
      <c r="S576" s="516" t="str">
        <f>五年级50米跑得分</f>
        <v/>
      </c>
      <c r="T576" s="512" t="str">
        <f>五年级等级</f>
        <v/>
      </c>
      <c r="U576" s="516" t="str">
        <f>五年级坐位体前屈得分</f>
        <v/>
      </c>
      <c r="V576" s="517" t="str">
        <f>五年级等级</f>
        <v/>
      </c>
      <c r="W576" s="516" t="str">
        <f>五年级一分钟跳绳得分</f>
        <v/>
      </c>
      <c r="X576" s="517" t="str">
        <f>五年级等级</f>
        <v/>
      </c>
      <c r="Y576" s="515" t="str">
        <f>五年级仰卧起坐得分</f>
        <v/>
      </c>
      <c r="Z576" s="518" t="str">
        <f>五年级等级</f>
        <v/>
      </c>
      <c r="AA576" s="533" t="str">
        <f>五年级折返跑得分</f>
        <v/>
      </c>
      <c r="AB576" s="515" t="str">
        <f>五年级等级</f>
        <v/>
      </c>
      <c r="AC576" s="533" t="str">
        <f>五年级跳绳附加分</f>
        <v/>
      </c>
      <c r="AD576" s="534" t="str">
        <f>五年级标准分</f>
        <v/>
      </c>
      <c r="AE576" s="534" t="str">
        <f>五年级总分</f>
        <v/>
      </c>
      <c r="AF576" s="517" t="str">
        <f>五年级等级</f>
        <v/>
      </c>
      <c r="AM576" s="452" t="str">
        <f>折返时间</f>
        <v/>
      </c>
    </row>
    <row r="577" spans="1:39">
      <c r="A577" s="476">
        <v>509</v>
      </c>
      <c r="B577" s="477">
        <v>15</v>
      </c>
      <c r="C577" s="586"/>
      <c r="D577" s="587"/>
      <c r="E577" s="586"/>
      <c r="F577" s="473"/>
      <c r="G577" s="589"/>
      <c r="H577" s="475"/>
      <c r="I577" s="595"/>
      <c r="J577" s="596"/>
      <c r="K577" s="597"/>
      <c r="L577" s="503"/>
      <c r="M577" s="504"/>
      <c r="N577" s="505" t="str">
        <f>五年级BMI</f>
        <v/>
      </c>
      <c r="O577" s="499" t="str">
        <f>五年级BMI等级</f>
        <v/>
      </c>
      <c r="P577" s="500" t="str">
        <f>五年级BMI得分</f>
        <v/>
      </c>
      <c r="Q577" s="515" t="str">
        <f>五年级肺活量得分</f>
        <v/>
      </c>
      <c r="R577" s="512" t="str">
        <f>五年级等级</f>
        <v/>
      </c>
      <c r="S577" s="516" t="str">
        <f>五年级50米跑得分</f>
        <v/>
      </c>
      <c r="T577" s="512" t="str">
        <f>五年级等级</f>
        <v/>
      </c>
      <c r="U577" s="516" t="str">
        <f>五年级坐位体前屈得分</f>
        <v/>
      </c>
      <c r="V577" s="517" t="str">
        <f>五年级等级</f>
        <v/>
      </c>
      <c r="W577" s="516" t="str">
        <f>五年级一分钟跳绳得分</f>
        <v/>
      </c>
      <c r="X577" s="517" t="str">
        <f>五年级等级</f>
        <v/>
      </c>
      <c r="Y577" s="515" t="str">
        <f>五年级仰卧起坐得分</f>
        <v/>
      </c>
      <c r="Z577" s="518" t="str">
        <f>五年级等级</f>
        <v/>
      </c>
      <c r="AA577" s="533" t="str">
        <f>五年级折返跑得分</f>
        <v/>
      </c>
      <c r="AB577" s="515" t="str">
        <f>五年级等级</f>
        <v/>
      </c>
      <c r="AC577" s="533" t="str">
        <f>五年级跳绳附加分</f>
        <v/>
      </c>
      <c r="AD577" s="534" t="str">
        <f>五年级标准分</f>
        <v/>
      </c>
      <c r="AE577" s="534" t="str">
        <f>五年级总分</f>
        <v/>
      </c>
      <c r="AF577" s="517" t="str">
        <f>五年级等级</f>
        <v/>
      </c>
      <c r="AM577" s="452" t="str">
        <f>折返时间</f>
        <v/>
      </c>
    </row>
    <row r="578" spans="1:39">
      <c r="A578" s="476">
        <v>509</v>
      </c>
      <c r="B578" s="477">
        <v>16</v>
      </c>
      <c r="C578" s="586"/>
      <c r="D578" s="587"/>
      <c r="E578" s="586"/>
      <c r="F578" s="473"/>
      <c r="G578" s="588"/>
      <c r="H578" s="475"/>
      <c r="I578" s="595"/>
      <c r="J578" s="596"/>
      <c r="K578" s="597"/>
      <c r="L578" s="503"/>
      <c r="M578" s="504"/>
      <c r="N578" s="505" t="str">
        <f>五年级BMI</f>
        <v/>
      </c>
      <c r="O578" s="499" t="str">
        <f>五年级BMI等级</f>
        <v/>
      </c>
      <c r="P578" s="500" t="str">
        <f>五年级BMI得分</f>
        <v/>
      </c>
      <c r="Q578" s="515" t="str">
        <f>五年级肺活量得分</f>
        <v/>
      </c>
      <c r="R578" s="512" t="str">
        <f>五年级等级</f>
        <v/>
      </c>
      <c r="S578" s="516" t="str">
        <f>五年级50米跑得分</f>
        <v/>
      </c>
      <c r="T578" s="512" t="str">
        <f>五年级等级</f>
        <v/>
      </c>
      <c r="U578" s="516" t="str">
        <f>五年级坐位体前屈得分</f>
        <v/>
      </c>
      <c r="V578" s="517" t="str">
        <f>五年级等级</f>
        <v/>
      </c>
      <c r="W578" s="516" t="str">
        <f>五年级一分钟跳绳得分</f>
        <v/>
      </c>
      <c r="X578" s="517" t="str">
        <f>五年级等级</f>
        <v/>
      </c>
      <c r="Y578" s="515" t="str">
        <f>五年级仰卧起坐得分</f>
        <v/>
      </c>
      <c r="Z578" s="518" t="str">
        <f>五年级等级</f>
        <v/>
      </c>
      <c r="AA578" s="533" t="str">
        <f>五年级折返跑得分</f>
        <v/>
      </c>
      <c r="AB578" s="515" t="str">
        <f>五年级等级</f>
        <v/>
      </c>
      <c r="AC578" s="533" t="str">
        <f>五年级跳绳附加分</f>
        <v/>
      </c>
      <c r="AD578" s="534" t="str">
        <f>五年级标准分</f>
        <v/>
      </c>
      <c r="AE578" s="534" t="str">
        <f>五年级总分</f>
        <v/>
      </c>
      <c r="AF578" s="517" t="str">
        <f>五年级等级</f>
        <v/>
      </c>
      <c r="AM578" s="452" t="str">
        <f>折返时间</f>
        <v/>
      </c>
    </row>
    <row r="579" spans="1:39">
      <c r="A579" s="476">
        <v>509</v>
      </c>
      <c r="B579" s="477">
        <v>17</v>
      </c>
      <c r="C579" s="586"/>
      <c r="D579" s="587"/>
      <c r="E579" s="586"/>
      <c r="F579" s="473"/>
      <c r="G579" s="588"/>
      <c r="H579" s="475"/>
      <c r="I579" s="595"/>
      <c r="J579" s="596"/>
      <c r="K579" s="597"/>
      <c r="L579" s="503"/>
      <c r="M579" s="504"/>
      <c r="N579" s="505" t="str">
        <f>五年级BMI</f>
        <v/>
      </c>
      <c r="O579" s="499" t="str">
        <f>五年级BMI等级</f>
        <v/>
      </c>
      <c r="P579" s="500" t="str">
        <f>五年级BMI得分</f>
        <v/>
      </c>
      <c r="Q579" s="515" t="str">
        <f>五年级肺活量得分</f>
        <v/>
      </c>
      <c r="R579" s="512" t="str">
        <f>五年级等级</f>
        <v/>
      </c>
      <c r="S579" s="516" t="str">
        <f>五年级50米跑得分</f>
        <v/>
      </c>
      <c r="T579" s="517" t="str">
        <f>五年级等级</f>
        <v/>
      </c>
      <c r="U579" s="516" t="str">
        <f>五年级坐位体前屈得分</f>
        <v/>
      </c>
      <c r="V579" s="517" t="str">
        <f>五年级等级</f>
        <v/>
      </c>
      <c r="W579" s="516" t="str">
        <f>五年级一分钟跳绳得分</f>
        <v/>
      </c>
      <c r="X579" s="517" t="str">
        <f>五年级等级</f>
        <v/>
      </c>
      <c r="Y579" s="515" t="str">
        <f>五年级仰卧起坐得分</f>
        <v/>
      </c>
      <c r="Z579" s="518" t="str">
        <f>五年级等级</f>
        <v/>
      </c>
      <c r="AA579" s="533" t="str">
        <f>五年级折返跑得分</f>
        <v/>
      </c>
      <c r="AB579" s="515" t="str">
        <f>五年级等级</f>
        <v/>
      </c>
      <c r="AC579" s="533" t="str">
        <f>五年级跳绳附加分</f>
        <v/>
      </c>
      <c r="AD579" s="534" t="str">
        <f>五年级标准分</f>
        <v/>
      </c>
      <c r="AE579" s="534" t="str">
        <f>五年级总分</f>
        <v/>
      </c>
      <c r="AF579" s="517" t="str">
        <f>五年级等级</f>
        <v/>
      </c>
      <c r="AM579" s="452" t="str">
        <f>折返时间</f>
        <v/>
      </c>
    </row>
    <row r="580" spans="1:39">
      <c r="A580" s="476">
        <v>509</v>
      </c>
      <c r="B580" s="477">
        <v>18</v>
      </c>
      <c r="C580" s="586"/>
      <c r="D580" s="587"/>
      <c r="E580" s="586"/>
      <c r="F580" s="473"/>
      <c r="G580" s="588"/>
      <c r="H580" s="475"/>
      <c r="I580" s="595"/>
      <c r="J580" s="596"/>
      <c r="K580" s="597"/>
      <c r="L580" s="503"/>
      <c r="M580" s="504"/>
      <c r="N580" s="505" t="str">
        <f>五年级BMI</f>
        <v/>
      </c>
      <c r="O580" s="499" t="str">
        <f>五年级BMI等级</f>
        <v/>
      </c>
      <c r="P580" s="500" t="str">
        <f>五年级BMI得分</f>
        <v/>
      </c>
      <c r="Q580" s="515" t="str">
        <f>五年级肺活量得分</f>
        <v/>
      </c>
      <c r="R580" s="512" t="str">
        <f>五年级等级</f>
        <v/>
      </c>
      <c r="S580" s="516" t="str">
        <f>五年级50米跑得分</f>
        <v/>
      </c>
      <c r="T580" s="517" t="str">
        <f>五年级等级</f>
        <v/>
      </c>
      <c r="U580" s="516" t="str">
        <f>五年级坐位体前屈得分</f>
        <v/>
      </c>
      <c r="V580" s="517" t="str">
        <f>五年级等级</f>
        <v/>
      </c>
      <c r="W580" s="516" t="str">
        <f>五年级一分钟跳绳得分</f>
        <v/>
      </c>
      <c r="X580" s="517" t="str">
        <f>五年级等级</f>
        <v/>
      </c>
      <c r="Y580" s="515" t="str">
        <f>五年级仰卧起坐得分</f>
        <v/>
      </c>
      <c r="Z580" s="518" t="str">
        <f>五年级等级</f>
        <v/>
      </c>
      <c r="AA580" s="533" t="str">
        <f>五年级折返跑得分</f>
        <v/>
      </c>
      <c r="AB580" s="515" t="str">
        <f>五年级等级</f>
        <v/>
      </c>
      <c r="AC580" s="533" t="str">
        <f>五年级跳绳附加分</f>
        <v/>
      </c>
      <c r="AD580" s="534" t="str">
        <f>五年级标准分</f>
        <v/>
      </c>
      <c r="AE580" s="534" t="str">
        <f>五年级总分</f>
        <v/>
      </c>
      <c r="AF580" s="517" t="str">
        <f>五年级等级</f>
        <v/>
      </c>
      <c r="AM580" s="452" t="str">
        <f>折返时间</f>
        <v/>
      </c>
    </row>
    <row r="581" spans="1:39">
      <c r="A581" s="476">
        <v>509</v>
      </c>
      <c r="B581" s="477">
        <v>19</v>
      </c>
      <c r="C581" s="586"/>
      <c r="D581" s="587"/>
      <c r="E581" s="586"/>
      <c r="F581" s="473"/>
      <c r="G581" s="588"/>
      <c r="H581" s="475"/>
      <c r="I581" s="595"/>
      <c r="J581" s="596"/>
      <c r="K581" s="597"/>
      <c r="L581" s="503"/>
      <c r="M581" s="504"/>
      <c r="N581" s="505" t="str">
        <f>五年级BMI</f>
        <v/>
      </c>
      <c r="O581" s="499" t="str">
        <f>五年级BMI等级</f>
        <v/>
      </c>
      <c r="P581" s="500" t="str">
        <f>五年级BMI得分</f>
        <v/>
      </c>
      <c r="Q581" s="515" t="str">
        <f>五年级肺活量得分</f>
        <v/>
      </c>
      <c r="R581" s="512" t="str">
        <f>五年级等级</f>
        <v/>
      </c>
      <c r="S581" s="516" t="str">
        <f>五年级50米跑得分</f>
        <v/>
      </c>
      <c r="T581" s="517" t="str">
        <f>五年级等级</f>
        <v/>
      </c>
      <c r="U581" s="516" t="str">
        <f>五年级坐位体前屈得分</f>
        <v/>
      </c>
      <c r="V581" s="517" t="str">
        <f>五年级等级</f>
        <v/>
      </c>
      <c r="W581" s="516" t="str">
        <f>五年级一分钟跳绳得分</f>
        <v/>
      </c>
      <c r="X581" s="517" t="str">
        <f>五年级等级</f>
        <v/>
      </c>
      <c r="Y581" s="515" t="str">
        <f>五年级仰卧起坐得分</f>
        <v/>
      </c>
      <c r="Z581" s="518" t="str">
        <f>五年级等级</f>
        <v/>
      </c>
      <c r="AA581" s="533" t="str">
        <f>五年级折返跑得分</f>
        <v/>
      </c>
      <c r="AB581" s="515" t="str">
        <f>五年级等级</f>
        <v/>
      </c>
      <c r="AC581" s="533" t="str">
        <f>五年级跳绳附加分</f>
        <v/>
      </c>
      <c r="AD581" s="534" t="str">
        <f>五年级标准分</f>
        <v/>
      </c>
      <c r="AE581" s="534" t="str">
        <f>五年级总分</f>
        <v/>
      </c>
      <c r="AF581" s="517" t="str">
        <f>五年级等级</f>
        <v/>
      </c>
      <c r="AM581" s="452" t="str">
        <f>折返时间</f>
        <v/>
      </c>
    </row>
    <row r="582" spans="1:39">
      <c r="A582" s="476">
        <v>509</v>
      </c>
      <c r="B582" s="477">
        <v>20</v>
      </c>
      <c r="C582" s="586"/>
      <c r="D582" s="587"/>
      <c r="E582" s="586"/>
      <c r="F582" s="473"/>
      <c r="G582" s="588"/>
      <c r="H582" s="475"/>
      <c r="I582" s="595"/>
      <c r="J582" s="596"/>
      <c r="K582" s="597"/>
      <c r="L582" s="503"/>
      <c r="M582" s="504"/>
      <c r="N582" s="505" t="str">
        <f>五年级BMI</f>
        <v/>
      </c>
      <c r="O582" s="499" t="str">
        <f>五年级BMI等级</f>
        <v/>
      </c>
      <c r="P582" s="500" t="str">
        <f>五年级BMI得分</f>
        <v/>
      </c>
      <c r="Q582" s="515" t="str">
        <f>五年级肺活量得分</f>
        <v/>
      </c>
      <c r="R582" s="512" t="str">
        <f>五年级等级</f>
        <v/>
      </c>
      <c r="S582" s="516" t="str">
        <f>五年级50米跑得分</f>
        <v/>
      </c>
      <c r="T582" s="517" t="str">
        <f>五年级等级</f>
        <v/>
      </c>
      <c r="U582" s="516" t="str">
        <f>五年级坐位体前屈得分</f>
        <v/>
      </c>
      <c r="V582" s="517" t="str">
        <f>五年级等级</f>
        <v/>
      </c>
      <c r="W582" s="516" t="str">
        <f>五年级一分钟跳绳得分</f>
        <v/>
      </c>
      <c r="X582" s="517" t="str">
        <f>五年级等级</f>
        <v/>
      </c>
      <c r="Y582" s="515" t="str">
        <f>五年级仰卧起坐得分</f>
        <v/>
      </c>
      <c r="Z582" s="518" t="str">
        <f>五年级等级</f>
        <v/>
      </c>
      <c r="AA582" s="533" t="str">
        <f>五年级折返跑得分</f>
        <v/>
      </c>
      <c r="AB582" s="515" t="str">
        <f>五年级等级</f>
        <v/>
      </c>
      <c r="AC582" s="533" t="str">
        <f>五年级跳绳附加分</f>
        <v/>
      </c>
      <c r="AD582" s="534" t="str">
        <f>五年级标准分</f>
        <v/>
      </c>
      <c r="AE582" s="534" t="str">
        <f>五年级总分</f>
        <v/>
      </c>
      <c r="AF582" s="517" t="str">
        <f>五年级等级</f>
        <v/>
      </c>
      <c r="AM582" s="452" t="str">
        <f>折返时间</f>
        <v/>
      </c>
    </row>
    <row r="583" spans="1:39">
      <c r="A583" s="476">
        <v>509</v>
      </c>
      <c r="B583" s="477">
        <v>21</v>
      </c>
      <c r="C583" s="586"/>
      <c r="D583" s="587"/>
      <c r="E583" s="586"/>
      <c r="F583" s="473"/>
      <c r="G583" s="588"/>
      <c r="H583" s="475"/>
      <c r="I583" s="595"/>
      <c r="J583" s="596"/>
      <c r="K583" s="597"/>
      <c r="L583" s="503"/>
      <c r="M583" s="504"/>
      <c r="N583" s="505" t="str">
        <f>五年级BMI</f>
        <v/>
      </c>
      <c r="O583" s="499" t="str">
        <f>五年级BMI等级</f>
        <v/>
      </c>
      <c r="P583" s="500" t="str">
        <f>五年级BMI得分</f>
        <v/>
      </c>
      <c r="Q583" s="515" t="str">
        <f>五年级肺活量得分</f>
        <v/>
      </c>
      <c r="R583" s="512" t="str">
        <f>五年级等级</f>
        <v/>
      </c>
      <c r="S583" s="516" t="str">
        <f>五年级50米跑得分</f>
        <v/>
      </c>
      <c r="T583" s="517" t="str">
        <f>五年级等级</f>
        <v/>
      </c>
      <c r="U583" s="516" t="str">
        <f>五年级坐位体前屈得分</f>
        <v/>
      </c>
      <c r="V583" s="517" t="str">
        <f>五年级等级</f>
        <v/>
      </c>
      <c r="W583" s="516" t="str">
        <f>五年级一分钟跳绳得分</f>
        <v/>
      </c>
      <c r="X583" s="517" t="str">
        <f>五年级等级</f>
        <v/>
      </c>
      <c r="Y583" s="515" t="str">
        <f>五年级仰卧起坐得分</f>
        <v/>
      </c>
      <c r="Z583" s="518" t="str">
        <f>五年级等级</f>
        <v/>
      </c>
      <c r="AA583" s="533" t="str">
        <f>五年级折返跑得分</f>
        <v/>
      </c>
      <c r="AB583" s="515" t="str">
        <f>五年级等级</f>
        <v/>
      </c>
      <c r="AC583" s="533" t="str">
        <f>五年级跳绳附加分</f>
        <v/>
      </c>
      <c r="AD583" s="534" t="str">
        <f>五年级标准分</f>
        <v/>
      </c>
      <c r="AE583" s="534" t="str">
        <f>五年级总分</f>
        <v/>
      </c>
      <c r="AF583" s="517" t="str">
        <f>五年级等级</f>
        <v/>
      </c>
      <c r="AM583" s="452" t="str">
        <f>折返时间</f>
        <v/>
      </c>
    </row>
    <row r="584" spans="1:39">
      <c r="A584" s="476">
        <v>509</v>
      </c>
      <c r="B584" s="477">
        <v>22</v>
      </c>
      <c r="C584" s="586"/>
      <c r="D584" s="587"/>
      <c r="E584" s="586"/>
      <c r="F584" s="473"/>
      <c r="G584" s="588"/>
      <c r="H584" s="475"/>
      <c r="I584" s="595"/>
      <c r="J584" s="596"/>
      <c r="K584" s="597"/>
      <c r="L584" s="503"/>
      <c r="M584" s="504"/>
      <c r="N584" s="505" t="str">
        <f>五年级BMI</f>
        <v/>
      </c>
      <c r="O584" s="499" t="str">
        <f>五年级BMI等级</f>
        <v/>
      </c>
      <c r="P584" s="500" t="str">
        <f>五年级BMI得分</f>
        <v/>
      </c>
      <c r="Q584" s="515" t="str">
        <f>五年级肺活量得分</f>
        <v/>
      </c>
      <c r="R584" s="512" t="str">
        <f>五年级等级</f>
        <v/>
      </c>
      <c r="S584" s="516" t="str">
        <f>五年级50米跑得分</f>
        <v/>
      </c>
      <c r="T584" s="517" t="str">
        <f>五年级等级</f>
        <v/>
      </c>
      <c r="U584" s="516" t="str">
        <f>五年级坐位体前屈得分</f>
        <v/>
      </c>
      <c r="V584" s="517" t="str">
        <f>五年级等级</f>
        <v/>
      </c>
      <c r="W584" s="516" t="str">
        <f>五年级一分钟跳绳得分</f>
        <v/>
      </c>
      <c r="X584" s="517" t="str">
        <f>五年级等级</f>
        <v/>
      </c>
      <c r="Y584" s="515" t="str">
        <f>五年级仰卧起坐得分</f>
        <v/>
      </c>
      <c r="Z584" s="518" t="str">
        <f>五年级等级</f>
        <v/>
      </c>
      <c r="AA584" s="533" t="str">
        <f>五年级折返跑得分</f>
        <v/>
      </c>
      <c r="AB584" s="515" t="str">
        <f>五年级等级</f>
        <v/>
      </c>
      <c r="AC584" s="533" t="str">
        <f>五年级跳绳附加分</f>
        <v/>
      </c>
      <c r="AD584" s="534" t="str">
        <f>五年级标准分</f>
        <v/>
      </c>
      <c r="AE584" s="534" t="str">
        <f>五年级总分</f>
        <v/>
      </c>
      <c r="AF584" s="517" t="str">
        <f>五年级等级</f>
        <v/>
      </c>
      <c r="AM584" s="452" t="str">
        <f>折返时间</f>
        <v/>
      </c>
    </row>
    <row r="585" spans="1:39">
      <c r="A585" s="476">
        <v>509</v>
      </c>
      <c r="B585" s="477">
        <v>23</v>
      </c>
      <c r="C585" s="586"/>
      <c r="D585" s="587"/>
      <c r="E585" s="586"/>
      <c r="F585" s="473"/>
      <c r="G585" s="588"/>
      <c r="H585" s="475"/>
      <c r="I585" s="595"/>
      <c r="J585" s="596"/>
      <c r="K585" s="597"/>
      <c r="L585" s="503"/>
      <c r="M585" s="504"/>
      <c r="N585" s="505" t="str">
        <f>五年级BMI</f>
        <v/>
      </c>
      <c r="O585" s="499" t="str">
        <f>五年级BMI等级</f>
        <v/>
      </c>
      <c r="P585" s="500" t="str">
        <f>五年级BMI得分</f>
        <v/>
      </c>
      <c r="Q585" s="515" t="str">
        <f>五年级肺活量得分</f>
        <v/>
      </c>
      <c r="R585" s="512" t="str">
        <f>五年级等级</f>
        <v/>
      </c>
      <c r="S585" s="516" t="str">
        <f>五年级50米跑得分</f>
        <v/>
      </c>
      <c r="T585" s="517" t="str">
        <f>五年级等级</f>
        <v/>
      </c>
      <c r="U585" s="516" t="str">
        <f>五年级坐位体前屈得分</f>
        <v/>
      </c>
      <c r="V585" s="517" t="str">
        <f>五年级等级</f>
        <v/>
      </c>
      <c r="W585" s="516" t="str">
        <f>五年级一分钟跳绳得分</f>
        <v/>
      </c>
      <c r="X585" s="517" t="str">
        <f>五年级等级</f>
        <v/>
      </c>
      <c r="Y585" s="515" t="str">
        <f>五年级仰卧起坐得分</f>
        <v/>
      </c>
      <c r="Z585" s="518" t="str">
        <f>五年级等级</f>
        <v/>
      </c>
      <c r="AA585" s="533" t="str">
        <f>五年级折返跑得分</f>
        <v/>
      </c>
      <c r="AB585" s="515" t="str">
        <f>五年级等级</f>
        <v/>
      </c>
      <c r="AC585" s="533" t="str">
        <f>五年级跳绳附加分</f>
        <v/>
      </c>
      <c r="AD585" s="534" t="str">
        <f>五年级标准分</f>
        <v/>
      </c>
      <c r="AE585" s="534" t="str">
        <f>五年级总分</f>
        <v/>
      </c>
      <c r="AF585" s="517" t="str">
        <f>五年级等级</f>
        <v/>
      </c>
      <c r="AM585" s="452" t="str">
        <f>折返时间</f>
        <v/>
      </c>
    </row>
    <row r="586" spans="1:39">
      <c r="A586" s="476">
        <v>509</v>
      </c>
      <c r="B586" s="477">
        <v>24</v>
      </c>
      <c r="C586" s="586"/>
      <c r="D586" s="587"/>
      <c r="E586" s="586"/>
      <c r="F586" s="473"/>
      <c r="G586" s="588"/>
      <c r="H586" s="475"/>
      <c r="I586" s="595"/>
      <c r="J586" s="596"/>
      <c r="K586" s="597"/>
      <c r="L586" s="503"/>
      <c r="M586" s="504"/>
      <c r="N586" s="505" t="str">
        <f>五年级BMI</f>
        <v/>
      </c>
      <c r="O586" s="499" t="str">
        <f>五年级BMI等级</f>
        <v/>
      </c>
      <c r="P586" s="500" t="str">
        <f>五年级BMI得分</f>
        <v/>
      </c>
      <c r="Q586" s="515" t="str">
        <f>五年级肺活量得分</f>
        <v/>
      </c>
      <c r="R586" s="512" t="str">
        <f>五年级等级</f>
        <v/>
      </c>
      <c r="S586" s="516" t="str">
        <f>五年级50米跑得分</f>
        <v/>
      </c>
      <c r="T586" s="517" t="str">
        <f>五年级等级</f>
        <v/>
      </c>
      <c r="U586" s="516" t="str">
        <f>五年级坐位体前屈得分</f>
        <v/>
      </c>
      <c r="V586" s="517" t="str">
        <f>五年级等级</f>
        <v/>
      </c>
      <c r="W586" s="516" t="str">
        <f>五年级一分钟跳绳得分</f>
        <v/>
      </c>
      <c r="X586" s="517" t="str">
        <f>五年级等级</f>
        <v/>
      </c>
      <c r="Y586" s="515" t="str">
        <f>五年级仰卧起坐得分</f>
        <v/>
      </c>
      <c r="Z586" s="518" t="str">
        <f>五年级等级</f>
        <v/>
      </c>
      <c r="AA586" s="533" t="str">
        <f>五年级折返跑得分</f>
        <v/>
      </c>
      <c r="AB586" s="515" t="str">
        <f>五年级等级</f>
        <v/>
      </c>
      <c r="AC586" s="533" t="str">
        <f>五年级跳绳附加分</f>
        <v/>
      </c>
      <c r="AD586" s="534" t="str">
        <f>五年级标准分</f>
        <v/>
      </c>
      <c r="AE586" s="534" t="str">
        <f>五年级总分</f>
        <v/>
      </c>
      <c r="AF586" s="517" t="str">
        <f>五年级等级</f>
        <v/>
      </c>
      <c r="AM586" s="452" t="str">
        <f>折返时间</f>
        <v/>
      </c>
    </row>
    <row r="587" spans="1:39">
      <c r="A587" s="476">
        <v>509</v>
      </c>
      <c r="B587" s="477">
        <v>25</v>
      </c>
      <c r="C587" s="586"/>
      <c r="D587" s="587"/>
      <c r="E587" s="586"/>
      <c r="F587" s="473"/>
      <c r="G587" s="588"/>
      <c r="H587" s="475"/>
      <c r="I587" s="595"/>
      <c r="J587" s="596"/>
      <c r="K587" s="597"/>
      <c r="L587" s="503"/>
      <c r="M587" s="504"/>
      <c r="N587" s="505" t="str">
        <f>五年级BMI</f>
        <v/>
      </c>
      <c r="O587" s="499" t="str">
        <f>五年级BMI等级</f>
        <v/>
      </c>
      <c r="P587" s="500" t="str">
        <f>五年级BMI得分</f>
        <v/>
      </c>
      <c r="Q587" s="515" t="str">
        <f>五年级肺活量得分</f>
        <v/>
      </c>
      <c r="R587" s="512" t="str">
        <f>五年级等级</f>
        <v/>
      </c>
      <c r="S587" s="516" t="str">
        <f>五年级50米跑得分</f>
        <v/>
      </c>
      <c r="T587" s="517" t="str">
        <f>五年级等级</f>
        <v/>
      </c>
      <c r="U587" s="516" t="str">
        <f>五年级坐位体前屈得分</f>
        <v/>
      </c>
      <c r="V587" s="517" t="str">
        <f>五年级等级</f>
        <v/>
      </c>
      <c r="W587" s="516" t="str">
        <f>五年级一分钟跳绳得分</f>
        <v/>
      </c>
      <c r="X587" s="517" t="str">
        <f>五年级等级</f>
        <v/>
      </c>
      <c r="Y587" s="515" t="str">
        <f>五年级仰卧起坐得分</f>
        <v/>
      </c>
      <c r="Z587" s="518" t="str">
        <f>五年级等级</f>
        <v/>
      </c>
      <c r="AA587" s="533" t="str">
        <f>五年级折返跑得分</f>
        <v/>
      </c>
      <c r="AB587" s="515" t="str">
        <f>五年级等级</f>
        <v/>
      </c>
      <c r="AC587" s="533" t="str">
        <f>五年级跳绳附加分</f>
        <v/>
      </c>
      <c r="AD587" s="534" t="str">
        <f>五年级标准分</f>
        <v/>
      </c>
      <c r="AE587" s="534" t="str">
        <f>五年级总分</f>
        <v/>
      </c>
      <c r="AF587" s="517" t="str">
        <f>五年级等级</f>
        <v/>
      </c>
      <c r="AM587" s="452" t="str">
        <f>折返时间</f>
        <v/>
      </c>
    </row>
    <row r="588" spans="1:39">
      <c r="A588" s="476">
        <v>509</v>
      </c>
      <c r="B588" s="477">
        <v>26</v>
      </c>
      <c r="C588" s="586"/>
      <c r="D588" s="587"/>
      <c r="E588" s="586"/>
      <c r="F588" s="473"/>
      <c r="G588" s="588"/>
      <c r="H588" s="475"/>
      <c r="I588" s="595"/>
      <c r="J588" s="596"/>
      <c r="K588" s="597"/>
      <c r="L588" s="503"/>
      <c r="M588" s="504"/>
      <c r="N588" s="505" t="str">
        <f>五年级BMI</f>
        <v/>
      </c>
      <c r="O588" s="499" t="str">
        <f>五年级BMI等级</f>
        <v/>
      </c>
      <c r="P588" s="500" t="str">
        <f>五年级BMI得分</f>
        <v/>
      </c>
      <c r="Q588" s="515" t="str">
        <f>五年级肺活量得分</f>
        <v/>
      </c>
      <c r="R588" s="512" t="str">
        <f>五年级等级</f>
        <v/>
      </c>
      <c r="S588" s="516" t="str">
        <f>五年级50米跑得分</f>
        <v/>
      </c>
      <c r="T588" s="517" t="str">
        <f>五年级等级</f>
        <v/>
      </c>
      <c r="U588" s="516" t="str">
        <f>五年级坐位体前屈得分</f>
        <v/>
      </c>
      <c r="V588" s="517" t="str">
        <f>五年级等级</f>
        <v/>
      </c>
      <c r="W588" s="516" t="str">
        <f>五年级一分钟跳绳得分</f>
        <v/>
      </c>
      <c r="X588" s="517" t="str">
        <f>五年级等级</f>
        <v/>
      </c>
      <c r="Y588" s="515" t="str">
        <f>五年级仰卧起坐得分</f>
        <v/>
      </c>
      <c r="Z588" s="518" t="str">
        <f>五年级等级</f>
        <v/>
      </c>
      <c r="AA588" s="533" t="str">
        <f>五年级折返跑得分</f>
        <v/>
      </c>
      <c r="AB588" s="515" t="str">
        <f>五年级等级</f>
        <v/>
      </c>
      <c r="AC588" s="533" t="str">
        <f>五年级跳绳附加分</f>
        <v/>
      </c>
      <c r="AD588" s="534" t="str">
        <f>五年级标准分</f>
        <v/>
      </c>
      <c r="AE588" s="534" t="str">
        <f>五年级总分</f>
        <v/>
      </c>
      <c r="AF588" s="517" t="str">
        <f>五年级等级</f>
        <v/>
      </c>
      <c r="AM588" s="452" t="str">
        <f>折返时间</f>
        <v/>
      </c>
    </row>
    <row r="589" spans="1:39">
      <c r="A589" s="476">
        <v>509</v>
      </c>
      <c r="B589" s="477">
        <v>27</v>
      </c>
      <c r="C589" s="586"/>
      <c r="D589" s="587"/>
      <c r="E589" s="586"/>
      <c r="F589" s="473"/>
      <c r="G589" s="588"/>
      <c r="H589" s="475"/>
      <c r="I589" s="595"/>
      <c r="J589" s="596"/>
      <c r="K589" s="597"/>
      <c r="L589" s="503"/>
      <c r="M589" s="504"/>
      <c r="N589" s="505" t="str">
        <f>五年级BMI</f>
        <v/>
      </c>
      <c r="O589" s="499" t="str">
        <f>五年级BMI等级</f>
        <v/>
      </c>
      <c r="P589" s="500" t="str">
        <f>五年级BMI得分</f>
        <v/>
      </c>
      <c r="Q589" s="515" t="str">
        <f>五年级肺活量得分</f>
        <v/>
      </c>
      <c r="R589" s="512" t="str">
        <f>五年级等级</f>
        <v/>
      </c>
      <c r="S589" s="516" t="str">
        <f>五年级50米跑得分</f>
        <v/>
      </c>
      <c r="T589" s="517" t="str">
        <f>五年级等级</f>
        <v/>
      </c>
      <c r="U589" s="516" t="str">
        <f>五年级坐位体前屈得分</f>
        <v/>
      </c>
      <c r="V589" s="517" t="str">
        <f>五年级等级</f>
        <v/>
      </c>
      <c r="W589" s="516" t="str">
        <f>五年级一分钟跳绳得分</f>
        <v/>
      </c>
      <c r="X589" s="517" t="str">
        <f>五年级等级</f>
        <v/>
      </c>
      <c r="Y589" s="515" t="str">
        <f>五年级仰卧起坐得分</f>
        <v/>
      </c>
      <c r="Z589" s="518" t="str">
        <f>五年级等级</f>
        <v/>
      </c>
      <c r="AA589" s="533" t="str">
        <f>五年级折返跑得分</f>
        <v/>
      </c>
      <c r="AB589" s="515" t="str">
        <f>五年级等级</f>
        <v/>
      </c>
      <c r="AC589" s="533" t="str">
        <f>五年级跳绳附加分</f>
        <v/>
      </c>
      <c r="AD589" s="534" t="str">
        <f>五年级标准分</f>
        <v/>
      </c>
      <c r="AE589" s="534" t="str">
        <f>五年级总分</f>
        <v/>
      </c>
      <c r="AF589" s="517" t="str">
        <f>五年级等级</f>
        <v/>
      </c>
      <c r="AM589" s="452" t="str">
        <f>折返时间</f>
        <v/>
      </c>
    </row>
    <row r="590" spans="1:39">
      <c r="A590" s="476">
        <v>509</v>
      </c>
      <c r="B590" s="477">
        <v>28</v>
      </c>
      <c r="C590" s="586"/>
      <c r="D590" s="587"/>
      <c r="E590" s="586"/>
      <c r="F590" s="473"/>
      <c r="G590" s="588"/>
      <c r="H590" s="475"/>
      <c r="I590" s="595"/>
      <c r="J590" s="596"/>
      <c r="K590" s="597"/>
      <c r="L590" s="503"/>
      <c r="M590" s="504"/>
      <c r="N590" s="505" t="str">
        <f>五年级BMI</f>
        <v/>
      </c>
      <c r="O590" s="499" t="str">
        <f>五年级BMI等级</f>
        <v/>
      </c>
      <c r="P590" s="500" t="str">
        <f>五年级BMI得分</f>
        <v/>
      </c>
      <c r="Q590" s="515" t="str">
        <f>五年级肺活量得分</f>
        <v/>
      </c>
      <c r="R590" s="512" t="str">
        <f>五年级等级</f>
        <v/>
      </c>
      <c r="S590" s="516" t="str">
        <f>五年级50米跑得分</f>
        <v/>
      </c>
      <c r="T590" s="517" t="str">
        <f>五年级等级</f>
        <v/>
      </c>
      <c r="U590" s="516" t="str">
        <f>五年级坐位体前屈得分</f>
        <v/>
      </c>
      <c r="V590" s="517" t="str">
        <f>五年级等级</f>
        <v/>
      </c>
      <c r="W590" s="516" t="str">
        <f>五年级一分钟跳绳得分</f>
        <v/>
      </c>
      <c r="X590" s="517" t="str">
        <f>五年级等级</f>
        <v/>
      </c>
      <c r="Y590" s="515" t="str">
        <f>五年级仰卧起坐得分</f>
        <v/>
      </c>
      <c r="Z590" s="518" t="str">
        <f>五年级等级</f>
        <v/>
      </c>
      <c r="AA590" s="533" t="str">
        <f>五年级折返跑得分</f>
        <v/>
      </c>
      <c r="AB590" s="515" t="str">
        <f>五年级等级</f>
        <v/>
      </c>
      <c r="AC590" s="533" t="str">
        <f>五年级跳绳附加分</f>
        <v/>
      </c>
      <c r="AD590" s="534" t="str">
        <f>五年级标准分</f>
        <v/>
      </c>
      <c r="AE590" s="534" t="str">
        <f>五年级总分</f>
        <v/>
      </c>
      <c r="AF590" s="517" t="str">
        <f>五年级等级</f>
        <v/>
      </c>
      <c r="AM590" s="452" t="str">
        <f>折返时间</f>
        <v/>
      </c>
    </row>
    <row r="591" spans="1:39">
      <c r="A591" s="476">
        <v>509</v>
      </c>
      <c r="B591" s="477">
        <v>29</v>
      </c>
      <c r="C591" s="586"/>
      <c r="D591" s="587"/>
      <c r="E591" s="586"/>
      <c r="F591" s="473"/>
      <c r="G591" s="588"/>
      <c r="H591" s="475"/>
      <c r="I591" s="595"/>
      <c r="J591" s="596"/>
      <c r="K591" s="597"/>
      <c r="L591" s="503"/>
      <c r="M591" s="504"/>
      <c r="N591" s="505" t="str">
        <f>五年级BMI</f>
        <v/>
      </c>
      <c r="O591" s="499" t="str">
        <f>五年级BMI等级</f>
        <v/>
      </c>
      <c r="P591" s="500" t="str">
        <f>五年级BMI得分</f>
        <v/>
      </c>
      <c r="Q591" s="515" t="str">
        <f>五年级肺活量得分</f>
        <v/>
      </c>
      <c r="R591" s="512" t="str">
        <f>五年级等级</f>
        <v/>
      </c>
      <c r="S591" s="516" t="str">
        <f>五年级50米跑得分</f>
        <v/>
      </c>
      <c r="T591" s="517" t="str">
        <f>五年级等级</f>
        <v/>
      </c>
      <c r="U591" s="516" t="str">
        <f>五年级坐位体前屈得分</f>
        <v/>
      </c>
      <c r="V591" s="517" t="str">
        <f>五年级等级</f>
        <v/>
      </c>
      <c r="W591" s="516" t="str">
        <f>五年级一分钟跳绳得分</f>
        <v/>
      </c>
      <c r="X591" s="517" t="str">
        <f>五年级等级</f>
        <v/>
      </c>
      <c r="Y591" s="515" t="str">
        <f>五年级仰卧起坐得分</f>
        <v/>
      </c>
      <c r="Z591" s="518" t="str">
        <f>五年级等级</f>
        <v/>
      </c>
      <c r="AA591" s="533" t="str">
        <f>五年级折返跑得分</f>
        <v/>
      </c>
      <c r="AB591" s="515" t="str">
        <f>五年级等级</f>
        <v/>
      </c>
      <c r="AC591" s="533" t="str">
        <f>五年级跳绳附加分</f>
        <v/>
      </c>
      <c r="AD591" s="534" t="str">
        <f>五年级标准分</f>
        <v/>
      </c>
      <c r="AE591" s="534" t="str">
        <f>五年级总分</f>
        <v/>
      </c>
      <c r="AF591" s="517" t="str">
        <f>五年级等级</f>
        <v/>
      </c>
      <c r="AM591" s="452" t="str">
        <f>折返时间</f>
        <v/>
      </c>
    </row>
    <row r="592" spans="1:39">
      <c r="A592" s="476">
        <v>509</v>
      </c>
      <c r="B592" s="477">
        <v>30</v>
      </c>
      <c r="C592" s="586"/>
      <c r="D592" s="587"/>
      <c r="E592" s="586"/>
      <c r="F592" s="473"/>
      <c r="G592" s="588"/>
      <c r="H592" s="475"/>
      <c r="I592" s="595"/>
      <c r="J592" s="596"/>
      <c r="K592" s="597"/>
      <c r="L592" s="503"/>
      <c r="M592" s="504"/>
      <c r="N592" s="505" t="str">
        <f>五年级BMI</f>
        <v/>
      </c>
      <c r="O592" s="499" t="str">
        <f>五年级BMI等级</f>
        <v/>
      </c>
      <c r="P592" s="500" t="str">
        <f>五年级BMI得分</f>
        <v/>
      </c>
      <c r="Q592" s="515" t="str">
        <f>五年级肺活量得分</f>
        <v/>
      </c>
      <c r="R592" s="512" t="str">
        <f>五年级等级</f>
        <v/>
      </c>
      <c r="S592" s="516" t="str">
        <f>五年级50米跑得分</f>
        <v/>
      </c>
      <c r="T592" s="517" t="str">
        <f>五年级等级</f>
        <v/>
      </c>
      <c r="U592" s="516" t="str">
        <f>五年级坐位体前屈得分</f>
        <v/>
      </c>
      <c r="V592" s="517" t="str">
        <f>五年级等级</f>
        <v/>
      </c>
      <c r="W592" s="516" t="str">
        <f>五年级一分钟跳绳得分</f>
        <v/>
      </c>
      <c r="X592" s="517" t="str">
        <f>五年级等级</f>
        <v/>
      </c>
      <c r="Y592" s="515" t="str">
        <f>五年级仰卧起坐得分</f>
        <v/>
      </c>
      <c r="Z592" s="518" t="str">
        <f>五年级等级</f>
        <v/>
      </c>
      <c r="AA592" s="533" t="str">
        <f>五年级折返跑得分</f>
        <v/>
      </c>
      <c r="AB592" s="515" t="str">
        <f>五年级等级</f>
        <v/>
      </c>
      <c r="AC592" s="533" t="str">
        <f>五年级跳绳附加分</f>
        <v/>
      </c>
      <c r="AD592" s="534" t="str">
        <f>五年级标准分</f>
        <v/>
      </c>
      <c r="AE592" s="534" t="str">
        <f>五年级总分</f>
        <v/>
      </c>
      <c r="AF592" s="517" t="str">
        <f>五年级等级</f>
        <v/>
      </c>
      <c r="AM592" s="452" t="str">
        <f>折返时间</f>
        <v/>
      </c>
    </row>
    <row r="593" spans="1:39">
      <c r="A593" s="476">
        <v>509</v>
      </c>
      <c r="B593" s="477">
        <v>31</v>
      </c>
      <c r="C593" s="586"/>
      <c r="D593" s="587"/>
      <c r="E593" s="586"/>
      <c r="F593" s="473"/>
      <c r="G593" s="588"/>
      <c r="H593" s="475"/>
      <c r="I593" s="595"/>
      <c r="J593" s="596"/>
      <c r="K593" s="596"/>
      <c r="L593" s="503"/>
      <c r="M593" s="504"/>
      <c r="N593" s="505" t="str">
        <f>五年级BMI</f>
        <v/>
      </c>
      <c r="O593" s="499" t="str">
        <f>五年级BMI等级</f>
        <v/>
      </c>
      <c r="P593" s="500" t="str">
        <f>五年级BMI得分</f>
        <v/>
      </c>
      <c r="Q593" s="515" t="str">
        <f>五年级肺活量得分</f>
        <v/>
      </c>
      <c r="R593" s="512" t="str">
        <f>五年级等级</f>
        <v/>
      </c>
      <c r="S593" s="516" t="str">
        <f>五年级50米跑得分</f>
        <v/>
      </c>
      <c r="T593" s="517" t="str">
        <f>五年级等级</f>
        <v/>
      </c>
      <c r="U593" s="516" t="str">
        <f>五年级坐位体前屈得分</f>
        <v/>
      </c>
      <c r="V593" s="517" t="str">
        <f>五年级等级</f>
        <v/>
      </c>
      <c r="W593" s="516" t="str">
        <f>五年级一分钟跳绳得分</f>
        <v/>
      </c>
      <c r="X593" s="517" t="str">
        <f>五年级等级</f>
        <v/>
      </c>
      <c r="Y593" s="515" t="str">
        <f>五年级仰卧起坐得分</f>
        <v/>
      </c>
      <c r="Z593" s="518" t="str">
        <f>五年级等级</f>
        <v/>
      </c>
      <c r="AA593" s="533" t="str">
        <f>五年级折返跑得分</f>
        <v/>
      </c>
      <c r="AB593" s="515" t="str">
        <f>五年级等级</f>
        <v/>
      </c>
      <c r="AC593" s="533" t="str">
        <f>五年级跳绳附加分</f>
        <v/>
      </c>
      <c r="AD593" s="534" t="str">
        <f>五年级标准分</f>
        <v/>
      </c>
      <c r="AE593" s="534" t="str">
        <f>五年级总分</f>
        <v/>
      </c>
      <c r="AF593" s="517" t="str">
        <f>五年级等级</f>
        <v/>
      </c>
      <c r="AM593" s="452" t="str">
        <f>折返时间</f>
        <v/>
      </c>
    </row>
    <row r="594" spans="1:39">
      <c r="A594" s="476">
        <v>509</v>
      </c>
      <c r="B594" s="477">
        <v>32</v>
      </c>
      <c r="C594" s="586"/>
      <c r="D594" s="587"/>
      <c r="E594" s="586"/>
      <c r="F594" s="473"/>
      <c r="G594" s="588"/>
      <c r="H594" s="475"/>
      <c r="I594" s="595"/>
      <c r="J594" s="596"/>
      <c r="K594" s="596"/>
      <c r="L594" s="503"/>
      <c r="M594" s="504"/>
      <c r="N594" s="505" t="str">
        <f>五年级BMI</f>
        <v/>
      </c>
      <c r="O594" s="499" t="str">
        <f>五年级BMI等级</f>
        <v/>
      </c>
      <c r="P594" s="500" t="str">
        <f>五年级BMI得分</f>
        <v/>
      </c>
      <c r="Q594" s="515" t="str">
        <f>五年级肺活量得分</f>
        <v/>
      </c>
      <c r="R594" s="512" t="str">
        <f>五年级等级</f>
        <v/>
      </c>
      <c r="S594" s="516" t="str">
        <f>五年级50米跑得分</f>
        <v/>
      </c>
      <c r="T594" s="517" t="str">
        <f>五年级等级</f>
        <v/>
      </c>
      <c r="U594" s="516" t="str">
        <f>五年级坐位体前屈得分</f>
        <v/>
      </c>
      <c r="V594" s="517" t="str">
        <f>五年级等级</f>
        <v/>
      </c>
      <c r="W594" s="516" t="str">
        <f>五年级一分钟跳绳得分</f>
        <v/>
      </c>
      <c r="X594" s="517" t="str">
        <f>五年级等级</f>
        <v/>
      </c>
      <c r="Y594" s="515" t="str">
        <f>五年级仰卧起坐得分</f>
        <v/>
      </c>
      <c r="Z594" s="518" t="str">
        <f>五年级等级</f>
        <v/>
      </c>
      <c r="AA594" s="533" t="str">
        <f>五年级折返跑得分</f>
        <v/>
      </c>
      <c r="AB594" s="515" t="str">
        <f>五年级等级</f>
        <v/>
      </c>
      <c r="AC594" s="533" t="str">
        <f>五年级跳绳附加分</f>
        <v/>
      </c>
      <c r="AD594" s="534" t="str">
        <f>五年级标准分</f>
        <v/>
      </c>
      <c r="AE594" s="534" t="str">
        <f>五年级总分</f>
        <v/>
      </c>
      <c r="AF594" s="517" t="str">
        <f>五年级等级</f>
        <v/>
      </c>
      <c r="AM594" s="452" t="str">
        <f>折返时间</f>
        <v/>
      </c>
    </row>
    <row r="595" spans="1:39">
      <c r="A595" s="476">
        <v>509</v>
      </c>
      <c r="B595" s="477">
        <v>33</v>
      </c>
      <c r="C595" s="586"/>
      <c r="D595" s="587"/>
      <c r="E595" s="586"/>
      <c r="F595" s="473"/>
      <c r="G595" s="588"/>
      <c r="H595" s="475"/>
      <c r="I595" s="595"/>
      <c r="J595" s="596"/>
      <c r="K595" s="596"/>
      <c r="L595" s="503"/>
      <c r="M595" s="504"/>
      <c r="N595" s="505" t="str">
        <f>五年级BMI</f>
        <v/>
      </c>
      <c r="O595" s="499" t="str">
        <f>五年级BMI等级</f>
        <v/>
      </c>
      <c r="P595" s="500" t="str">
        <f>五年级BMI得分</f>
        <v/>
      </c>
      <c r="Q595" s="515" t="str">
        <f>五年级肺活量得分</f>
        <v/>
      </c>
      <c r="R595" s="512" t="str">
        <f>五年级等级</f>
        <v/>
      </c>
      <c r="S595" s="516" t="str">
        <f>五年级50米跑得分</f>
        <v/>
      </c>
      <c r="T595" s="517" t="str">
        <f>五年级等级</f>
        <v/>
      </c>
      <c r="U595" s="516" t="str">
        <f>五年级坐位体前屈得分</f>
        <v/>
      </c>
      <c r="V595" s="517" t="str">
        <f>五年级等级</f>
        <v/>
      </c>
      <c r="W595" s="516" t="str">
        <f>五年级一分钟跳绳得分</f>
        <v/>
      </c>
      <c r="X595" s="517" t="str">
        <f>五年级等级</f>
        <v/>
      </c>
      <c r="Y595" s="515" t="str">
        <f>五年级仰卧起坐得分</f>
        <v/>
      </c>
      <c r="Z595" s="518" t="str">
        <f>五年级等级</f>
        <v/>
      </c>
      <c r="AA595" s="533" t="str">
        <f>五年级折返跑得分</f>
        <v/>
      </c>
      <c r="AB595" s="515" t="str">
        <f>五年级等级</f>
        <v/>
      </c>
      <c r="AC595" s="533" t="str">
        <f>五年级跳绳附加分</f>
        <v/>
      </c>
      <c r="AD595" s="534" t="str">
        <f>五年级标准分</f>
        <v/>
      </c>
      <c r="AE595" s="534" t="str">
        <f>五年级总分</f>
        <v/>
      </c>
      <c r="AF595" s="517" t="str">
        <f>五年级等级</f>
        <v/>
      </c>
      <c r="AM595" s="452" t="str">
        <f>折返时间</f>
        <v/>
      </c>
    </row>
    <row r="596" spans="1:39">
      <c r="A596" s="476">
        <v>509</v>
      </c>
      <c r="B596" s="477">
        <v>34</v>
      </c>
      <c r="C596" s="586"/>
      <c r="D596" s="587"/>
      <c r="E596" s="586"/>
      <c r="F596" s="473"/>
      <c r="G596" s="589"/>
      <c r="H596" s="475"/>
      <c r="I596" s="595"/>
      <c r="J596" s="596"/>
      <c r="K596" s="596"/>
      <c r="L596" s="503"/>
      <c r="M596" s="504"/>
      <c r="N596" s="505" t="str">
        <f>五年级BMI</f>
        <v/>
      </c>
      <c r="O596" s="499" t="str">
        <f>五年级BMI等级</f>
        <v/>
      </c>
      <c r="P596" s="500" t="str">
        <f>五年级BMI得分</f>
        <v/>
      </c>
      <c r="Q596" s="515" t="str">
        <f>五年级肺活量得分</f>
        <v/>
      </c>
      <c r="R596" s="512" t="str">
        <f>五年级等级</f>
        <v/>
      </c>
      <c r="S596" s="516" t="str">
        <f>五年级50米跑得分</f>
        <v/>
      </c>
      <c r="T596" s="517" t="str">
        <f>五年级等级</f>
        <v/>
      </c>
      <c r="U596" s="516" t="str">
        <f>五年级坐位体前屈得分</f>
        <v/>
      </c>
      <c r="V596" s="517" t="str">
        <f>五年级等级</f>
        <v/>
      </c>
      <c r="W596" s="516" t="str">
        <f>五年级一分钟跳绳得分</f>
        <v/>
      </c>
      <c r="X596" s="517" t="str">
        <f>五年级等级</f>
        <v/>
      </c>
      <c r="Y596" s="515" t="str">
        <f>五年级仰卧起坐得分</f>
        <v/>
      </c>
      <c r="Z596" s="518" t="str">
        <f>五年级等级</f>
        <v/>
      </c>
      <c r="AA596" s="533" t="str">
        <f>五年级折返跑得分</f>
        <v/>
      </c>
      <c r="AB596" s="515" t="str">
        <f>五年级等级</f>
        <v/>
      </c>
      <c r="AC596" s="533" t="str">
        <f>五年级跳绳附加分</f>
        <v/>
      </c>
      <c r="AD596" s="534" t="str">
        <f>五年级标准分</f>
        <v/>
      </c>
      <c r="AE596" s="534" t="str">
        <f>五年级总分</f>
        <v/>
      </c>
      <c r="AF596" s="517" t="str">
        <f>五年级等级</f>
        <v/>
      </c>
      <c r="AM596" s="452" t="str">
        <f>折返时间</f>
        <v/>
      </c>
    </row>
    <row r="597" spans="1:39">
      <c r="A597" s="476">
        <v>509</v>
      </c>
      <c r="B597" s="477">
        <v>35</v>
      </c>
      <c r="C597" s="586"/>
      <c r="D597" s="587"/>
      <c r="E597" s="586"/>
      <c r="F597" s="473"/>
      <c r="G597" s="589"/>
      <c r="H597" s="475"/>
      <c r="I597" s="595"/>
      <c r="J597" s="596"/>
      <c r="K597" s="596"/>
      <c r="L597" s="503"/>
      <c r="M597" s="504"/>
      <c r="N597" s="505" t="str">
        <f>五年级BMI</f>
        <v/>
      </c>
      <c r="O597" s="499" t="str">
        <f>五年级BMI等级</f>
        <v/>
      </c>
      <c r="P597" s="500" t="str">
        <f>五年级BMI得分</f>
        <v/>
      </c>
      <c r="Q597" s="515" t="str">
        <f>五年级肺活量得分</f>
        <v/>
      </c>
      <c r="R597" s="512" t="str">
        <f>五年级等级</f>
        <v/>
      </c>
      <c r="S597" s="516" t="str">
        <f>五年级50米跑得分</f>
        <v/>
      </c>
      <c r="T597" s="517" t="str">
        <f>五年级等级</f>
        <v/>
      </c>
      <c r="U597" s="516" t="str">
        <f>五年级坐位体前屈得分</f>
        <v/>
      </c>
      <c r="V597" s="517" t="str">
        <f>五年级等级</f>
        <v/>
      </c>
      <c r="W597" s="516" t="str">
        <f>五年级一分钟跳绳得分</f>
        <v/>
      </c>
      <c r="X597" s="517" t="str">
        <f>五年级等级</f>
        <v/>
      </c>
      <c r="Y597" s="515" t="str">
        <f>五年级仰卧起坐得分</f>
        <v/>
      </c>
      <c r="Z597" s="518" t="str">
        <f>五年级等级</f>
        <v/>
      </c>
      <c r="AA597" s="533" t="str">
        <f>五年级折返跑得分</f>
        <v/>
      </c>
      <c r="AB597" s="515" t="str">
        <f>五年级等级</f>
        <v/>
      </c>
      <c r="AC597" s="533" t="str">
        <f>五年级跳绳附加分</f>
        <v/>
      </c>
      <c r="AD597" s="534" t="str">
        <f>五年级标准分</f>
        <v/>
      </c>
      <c r="AE597" s="534" t="str">
        <f>五年级总分</f>
        <v/>
      </c>
      <c r="AF597" s="517" t="str">
        <f>五年级等级</f>
        <v/>
      </c>
      <c r="AM597" s="452" t="str">
        <f>折返时间</f>
        <v/>
      </c>
    </row>
    <row r="598" spans="1:39">
      <c r="A598" s="476">
        <v>509</v>
      </c>
      <c r="B598" s="477">
        <v>36</v>
      </c>
      <c r="C598" s="586"/>
      <c r="D598" s="587"/>
      <c r="E598" s="586"/>
      <c r="F598" s="473"/>
      <c r="G598" s="588"/>
      <c r="H598" s="475"/>
      <c r="I598" s="595"/>
      <c r="J598" s="596"/>
      <c r="K598" s="596"/>
      <c r="L598" s="503"/>
      <c r="M598" s="504"/>
      <c r="N598" s="505" t="str">
        <f>五年级BMI</f>
        <v/>
      </c>
      <c r="O598" s="499" t="str">
        <f>五年级BMI等级</f>
        <v/>
      </c>
      <c r="P598" s="500" t="str">
        <f>五年级BMI得分</f>
        <v/>
      </c>
      <c r="Q598" s="515" t="str">
        <f>五年级肺活量得分</f>
        <v/>
      </c>
      <c r="R598" s="512" t="str">
        <f>五年级等级</f>
        <v/>
      </c>
      <c r="S598" s="516" t="str">
        <f>五年级50米跑得分</f>
        <v/>
      </c>
      <c r="T598" s="517" t="str">
        <f>五年级等级</f>
        <v/>
      </c>
      <c r="U598" s="516" t="str">
        <f>五年级坐位体前屈得分</f>
        <v/>
      </c>
      <c r="V598" s="517" t="str">
        <f>五年级等级</f>
        <v/>
      </c>
      <c r="W598" s="516" t="str">
        <f>五年级一分钟跳绳得分</f>
        <v/>
      </c>
      <c r="X598" s="517" t="str">
        <f>五年级等级</f>
        <v/>
      </c>
      <c r="Y598" s="515" t="str">
        <f>五年级仰卧起坐得分</f>
        <v/>
      </c>
      <c r="Z598" s="518" t="str">
        <f>五年级等级</f>
        <v/>
      </c>
      <c r="AA598" s="533" t="str">
        <f>五年级折返跑得分</f>
        <v/>
      </c>
      <c r="AB598" s="515" t="str">
        <f>五年级等级</f>
        <v/>
      </c>
      <c r="AC598" s="533" t="str">
        <f>五年级跳绳附加分</f>
        <v/>
      </c>
      <c r="AD598" s="534" t="str">
        <f>五年级标准分</f>
        <v/>
      </c>
      <c r="AE598" s="534" t="str">
        <f>五年级总分</f>
        <v/>
      </c>
      <c r="AF598" s="517" t="str">
        <f>五年级等级</f>
        <v/>
      </c>
      <c r="AM598" s="452" t="str">
        <f>折返时间</f>
        <v/>
      </c>
    </row>
    <row r="599" spans="1:39">
      <c r="A599" s="476">
        <v>509</v>
      </c>
      <c r="B599" s="477">
        <v>37</v>
      </c>
      <c r="C599" s="586"/>
      <c r="D599" s="587"/>
      <c r="E599" s="586"/>
      <c r="F599" s="473"/>
      <c r="G599" s="588"/>
      <c r="H599" s="475"/>
      <c r="I599" s="595"/>
      <c r="J599" s="596"/>
      <c r="K599" s="596"/>
      <c r="L599" s="503"/>
      <c r="M599" s="504"/>
      <c r="N599" s="505" t="str">
        <f>五年级BMI</f>
        <v/>
      </c>
      <c r="O599" s="499" t="str">
        <f>五年级BMI等级</f>
        <v/>
      </c>
      <c r="P599" s="500" t="str">
        <f>五年级BMI得分</f>
        <v/>
      </c>
      <c r="Q599" s="515" t="str">
        <f>五年级肺活量得分</f>
        <v/>
      </c>
      <c r="R599" s="512" t="str">
        <f>五年级等级</f>
        <v/>
      </c>
      <c r="S599" s="516" t="str">
        <f>五年级50米跑得分</f>
        <v/>
      </c>
      <c r="T599" s="517" t="str">
        <f>五年级等级</f>
        <v/>
      </c>
      <c r="U599" s="516" t="str">
        <f>五年级坐位体前屈得分</f>
        <v/>
      </c>
      <c r="V599" s="517" t="str">
        <f>五年级等级</f>
        <v/>
      </c>
      <c r="W599" s="516" t="str">
        <f>五年级一分钟跳绳得分</f>
        <v/>
      </c>
      <c r="X599" s="517" t="str">
        <f>五年级等级</f>
        <v/>
      </c>
      <c r="Y599" s="515" t="str">
        <f>五年级仰卧起坐得分</f>
        <v/>
      </c>
      <c r="Z599" s="518" t="str">
        <f>五年级等级</f>
        <v/>
      </c>
      <c r="AA599" s="533" t="str">
        <f>五年级折返跑得分</f>
        <v/>
      </c>
      <c r="AB599" s="515" t="str">
        <f>五年级等级</f>
        <v/>
      </c>
      <c r="AC599" s="533" t="str">
        <f>五年级跳绳附加分</f>
        <v/>
      </c>
      <c r="AD599" s="534" t="str">
        <f>五年级标准分</f>
        <v/>
      </c>
      <c r="AE599" s="534" t="str">
        <f>五年级总分</f>
        <v/>
      </c>
      <c r="AF599" s="517" t="str">
        <f>五年级等级</f>
        <v/>
      </c>
      <c r="AM599" s="452" t="str">
        <f>折返时间</f>
        <v/>
      </c>
    </row>
    <row r="600" spans="1:39">
      <c r="A600" s="476">
        <v>509</v>
      </c>
      <c r="B600" s="477">
        <v>38</v>
      </c>
      <c r="C600" s="586"/>
      <c r="D600" s="587"/>
      <c r="E600" s="586"/>
      <c r="F600" s="473"/>
      <c r="G600" s="588"/>
      <c r="H600" s="475"/>
      <c r="I600" s="595"/>
      <c r="J600" s="596"/>
      <c r="K600" s="596"/>
      <c r="L600" s="503"/>
      <c r="M600" s="504"/>
      <c r="N600" s="505" t="str">
        <f>五年级BMI</f>
        <v/>
      </c>
      <c r="O600" s="499" t="str">
        <f>五年级BMI等级</f>
        <v/>
      </c>
      <c r="P600" s="500" t="str">
        <f>五年级BMI得分</f>
        <v/>
      </c>
      <c r="Q600" s="515" t="str">
        <f>五年级肺活量得分</f>
        <v/>
      </c>
      <c r="R600" s="512" t="str">
        <f>五年级等级</f>
        <v/>
      </c>
      <c r="S600" s="516" t="str">
        <f>五年级50米跑得分</f>
        <v/>
      </c>
      <c r="T600" s="517" t="str">
        <f>五年级等级</f>
        <v/>
      </c>
      <c r="U600" s="516" t="str">
        <f>五年级坐位体前屈得分</f>
        <v/>
      </c>
      <c r="V600" s="517" t="str">
        <f>五年级等级</f>
        <v/>
      </c>
      <c r="W600" s="516" t="str">
        <f>五年级一分钟跳绳得分</f>
        <v/>
      </c>
      <c r="X600" s="517" t="str">
        <f>五年级等级</f>
        <v/>
      </c>
      <c r="Y600" s="515" t="str">
        <f>五年级仰卧起坐得分</f>
        <v/>
      </c>
      <c r="Z600" s="518" t="str">
        <f>五年级等级</f>
        <v/>
      </c>
      <c r="AA600" s="533" t="str">
        <f>五年级折返跑得分</f>
        <v/>
      </c>
      <c r="AB600" s="515" t="str">
        <f>五年级等级</f>
        <v/>
      </c>
      <c r="AC600" s="533" t="str">
        <f>五年级跳绳附加分</f>
        <v/>
      </c>
      <c r="AD600" s="534" t="str">
        <f>五年级标准分</f>
        <v/>
      </c>
      <c r="AE600" s="534" t="str">
        <f>五年级总分</f>
        <v/>
      </c>
      <c r="AF600" s="517" t="str">
        <f>五年级等级</f>
        <v/>
      </c>
      <c r="AM600" s="452" t="str">
        <f>折返时间</f>
        <v/>
      </c>
    </row>
    <row r="601" spans="1:39">
      <c r="A601" s="476">
        <v>509</v>
      </c>
      <c r="B601" s="477">
        <v>39</v>
      </c>
      <c r="C601" s="586"/>
      <c r="D601" s="587"/>
      <c r="E601" s="586"/>
      <c r="F601" s="473"/>
      <c r="G601" s="588"/>
      <c r="H601" s="475"/>
      <c r="I601" s="595"/>
      <c r="J601" s="596"/>
      <c r="K601" s="596"/>
      <c r="L601" s="503"/>
      <c r="M601" s="504"/>
      <c r="N601" s="505" t="str">
        <f>五年级BMI</f>
        <v/>
      </c>
      <c r="O601" s="499" t="str">
        <f>五年级BMI等级</f>
        <v/>
      </c>
      <c r="P601" s="500" t="str">
        <f>五年级BMI得分</f>
        <v/>
      </c>
      <c r="Q601" s="515" t="str">
        <f>五年级肺活量得分</f>
        <v/>
      </c>
      <c r="R601" s="512" t="str">
        <f>五年级等级</f>
        <v/>
      </c>
      <c r="S601" s="516" t="str">
        <f>五年级50米跑得分</f>
        <v/>
      </c>
      <c r="T601" s="517" t="str">
        <f>五年级等级</f>
        <v/>
      </c>
      <c r="U601" s="516" t="str">
        <f>五年级坐位体前屈得分</f>
        <v/>
      </c>
      <c r="V601" s="517" t="str">
        <f>五年级等级</f>
        <v/>
      </c>
      <c r="W601" s="516" t="str">
        <f>五年级一分钟跳绳得分</f>
        <v/>
      </c>
      <c r="X601" s="517" t="str">
        <f>五年级等级</f>
        <v/>
      </c>
      <c r="Y601" s="515" t="str">
        <f>五年级仰卧起坐得分</f>
        <v/>
      </c>
      <c r="Z601" s="518" t="str">
        <f>五年级等级</f>
        <v/>
      </c>
      <c r="AA601" s="533" t="str">
        <f>五年级折返跑得分</f>
        <v/>
      </c>
      <c r="AB601" s="515" t="str">
        <f>五年级等级</f>
        <v/>
      </c>
      <c r="AC601" s="533" t="str">
        <f>五年级跳绳附加分</f>
        <v/>
      </c>
      <c r="AD601" s="534" t="str">
        <f>五年级标准分</f>
        <v/>
      </c>
      <c r="AE601" s="534" t="str">
        <f>五年级总分</f>
        <v/>
      </c>
      <c r="AF601" s="517" t="str">
        <f>五年级等级</f>
        <v/>
      </c>
      <c r="AM601" s="452" t="str">
        <f>折返时间</f>
        <v/>
      </c>
    </row>
    <row r="602" spans="1:39">
      <c r="A602" s="476">
        <v>509</v>
      </c>
      <c r="B602" s="477">
        <v>40</v>
      </c>
      <c r="C602" s="586"/>
      <c r="D602" s="587"/>
      <c r="E602" s="586"/>
      <c r="F602" s="473"/>
      <c r="G602" s="588"/>
      <c r="H602" s="475"/>
      <c r="I602" s="595"/>
      <c r="J602" s="596"/>
      <c r="K602" s="596"/>
      <c r="L602" s="503"/>
      <c r="M602" s="504"/>
      <c r="N602" s="505" t="str">
        <f>五年级BMI</f>
        <v/>
      </c>
      <c r="O602" s="499" t="str">
        <f>五年级BMI等级</f>
        <v/>
      </c>
      <c r="P602" s="500" t="str">
        <f>五年级BMI得分</f>
        <v/>
      </c>
      <c r="Q602" s="515" t="str">
        <f>五年级肺活量得分</f>
        <v/>
      </c>
      <c r="R602" s="512" t="str">
        <f>五年级等级</f>
        <v/>
      </c>
      <c r="S602" s="516" t="str">
        <f>五年级50米跑得分</f>
        <v/>
      </c>
      <c r="T602" s="517" t="str">
        <f>五年级等级</f>
        <v/>
      </c>
      <c r="U602" s="516" t="str">
        <f>五年级坐位体前屈得分</f>
        <v/>
      </c>
      <c r="V602" s="517" t="str">
        <f>五年级等级</f>
        <v/>
      </c>
      <c r="W602" s="516" t="str">
        <f>五年级一分钟跳绳得分</f>
        <v/>
      </c>
      <c r="X602" s="517" t="str">
        <f>五年级等级</f>
        <v/>
      </c>
      <c r="Y602" s="515" t="str">
        <f>五年级仰卧起坐得分</f>
        <v/>
      </c>
      <c r="Z602" s="518" t="str">
        <f>五年级等级</f>
        <v/>
      </c>
      <c r="AA602" s="533" t="str">
        <f>五年级折返跑得分</f>
        <v/>
      </c>
      <c r="AB602" s="515" t="str">
        <f>五年级等级</f>
        <v/>
      </c>
      <c r="AC602" s="533" t="str">
        <f>五年级跳绳附加分</f>
        <v/>
      </c>
      <c r="AD602" s="534" t="str">
        <f>五年级标准分</f>
        <v/>
      </c>
      <c r="AE602" s="534" t="str">
        <f>五年级总分</f>
        <v/>
      </c>
      <c r="AF602" s="517" t="str">
        <f>五年级等级</f>
        <v/>
      </c>
      <c r="AM602" s="452" t="str">
        <f>折返时间</f>
        <v/>
      </c>
    </row>
    <row r="603" spans="1:32">
      <c r="A603" s="476">
        <v>509</v>
      </c>
      <c r="B603" s="477">
        <v>41</v>
      </c>
      <c r="C603" s="586"/>
      <c r="D603" s="587"/>
      <c r="E603" s="586"/>
      <c r="F603" s="473"/>
      <c r="G603" s="588"/>
      <c r="H603" s="475"/>
      <c r="I603" s="595"/>
      <c r="J603" s="596"/>
      <c r="K603" s="596"/>
      <c r="L603" s="503"/>
      <c r="M603" s="504"/>
      <c r="N603" s="505" t="str">
        <f>五年级BMI</f>
        <v/>
      </c>
      <c r="O603" s="499" t="str">
        <f>五年级BMI等级</f>
        <v/>
      </c>
      <c r="P603" s="500" t="str">
        <f>五年级BMI得分</f>
        <v/>
      </c>
      <c r="Q603" s="515" t="str">
        <f>五年级肺活量得分</f>
        <v/>
      </c>
      <c r="R603" s="512" t="str">
        <f>五年级等级</f>
        <v/>
      </c>
      <c r="S603" s="516" t="str">
        <f>五年级50米跑得分</f>
        <v/>
      </c>
      <c r="T603" s="517" t="str">
        <f>五年级等级</f>
        <v/>
      </c>
      <c r="U603" s="516" t="str">
        <f>五年级坐位体前屈得分</f>
        <v/>
      </c>
      <c r="V603" s="517" t="str">
        <f>五年级等级</f>
        <v/>
      </c>
      <c r="W603" s="516" t="str">
        <f>五年级一分钟跳绳得分</f>
        <v/>
      </c>
      <c r="X603" s="517" t="str">
        <f>五年级等级</f>
        <v/>
      </c>
      <c r="Y603" s="515" t="str">
        <f>五年级仰卧起坐得分</f>
        <v/>
      </c>
      <c r="Z603" s="518" t="str">
        <f>五年级等级</f>
        <v/>
      </c>
      <c r="AA603" s="533" t="str">
        <f>五年级折返跑得分</f>
        <v/>
      </c>
      <c r="AB603" s="515" t="str">
        <f>五年级等级</f>
        <v/>
      </c>
      <c r="AC603" s="533" t="str">
        <f>五年级跳绳附加分</f>
        <v/>
      </c>
      <c r="AD603" s="534" t="str">
        <f>五年级标准分</f>
        <v/>
      </c>
      <c r="AE603" s="534" t="str">
        <f>五年级总分</f>
        <v/>
      </c>
      <c r="AF603" s="517" t="str">
        <f>五年级等级</f>
        <v/>
      </c>
    </row>
    <row r="604" spans="1:32">
      <c r="A604" s="476">
        <v>509</v>
      </c>
      <c r="B604" s="477">
        <v>42</v>
      </c>
      <c r="C604" s="586"/>
      <c r="D604" s="587"/>
      <c r="E604" s="586"/>
      <c r="F604" s="473"/>
      <c r="G604" s="588"/>
      <c r="H604" s="475"/>
      <c r="I604" s="595"/>
      <c r="J604" s="596"/>
      <c r="K604" s="596"/>
      <c r="L604" s="503"/>
      <c r="M604" s="504"/>
      <c r="N604" s="505" t="str">
        <f>五年级BMI</f>
        <v/>
      </c>
      <c r="O604" s="499" t="str">
        <f>五年级BMI等级</f>
        <v/>
      </c>
      <c r="P604" s="500" t="str">
        <f>五年级BMI得分</f>
        <v/>
      </c>
      <c r="Q604" s="515" t="str">
        <f>五年级肺活量得分</f>
        <v/>
      </c>
      <c r="R604" s="512" t="str">
        <f>五年级等级</f>
        <v/>
      </c>
      <c r="S604" s="516" t="str">
        <f>五年级50米跑得分</f>
        <v/>
      </c>
      <c r="T604" s="517" t="str">
        <f>五年级等级</f>
        <v/>
      </c>
      <c r="U604" s="516" t="str">
        <f>五年级坐位体前屈得分</f>
        <v/>
      </c>
      <c r="V604" s="517" t="str">
        <f>五年级等级</f>
        <v/>
      </c>
      <c r="W604" s="516" t="str">
        <f>五年级一分钟跳绳得分</f>
        <v/>
      </c>
      <c r="X604" s="517" t="str">
        <f>五年级等级</f>
        <v/>
      </c>
      <c r="Y604" s="515" t="str">
        <f>五年级仰卧起坐得分</f>
        <v/>
      </c>
      <c r="Z604" s="518" t="str">
        <f>五年级等级</f>
        <v/>
      </c>
      <c r="AA604" s="533" t="str">
        <f>五年级折返跑得分</f>
        <v/>
      </c>
      <c r="AB604" s="515" t="str">
        <f>五年级等级</f>
        <v/>
      </c>
      <c r="AC604" s="533" t="str">
        <f>五年级跳绳附加分</f>
        <v/>
      </c>
      <c r="AD604" s="534" t="str">
        <f>五年级标准分</f>
        <v/>
      </c>
      <c r="AE604" s="534" t="str">
        <f>五年级总分</f>
        <v/>
      </c>
      <c r="AF604" s="517" t="str">
        <f>五年级等级</f>
        <v/>
      </c>
    </row>
    <row r="605" spans="1:32">
      <c r="A605" s="476">
        <v>509</v>
      </c>
      <c r="B605" s="477">
        <v>43</v>
      </c>
      <c r="C605" s="586"/>
      <c r="D605" s="587"/>
      <c r="E605" s="586"/>
      <c r="F605" s="473"/>
      <c r="G605" s="588"/>
      <c r="H605" s="475"/>
      <c r="I605" s="595"/>
      <c r="J605" s="596"/>
      <c r="K605" s="596"/>
      <c r="L605" s="503"/>
      <c r="M605" s="504"/>
      <c r="N605" s="505" t="str">
        <f>五年级BMI</f>
        <v/>
      </c>
      <c r="O605" s="499" t="str">
        <f>五年级BMI等级</f>
        <v/>
      </c>
      <c r="P605" s="500" t="str">
        <f>五年级BMI得分</f>
        <v/>
      </c>
      <c r="Q605" s="515" t="str">
        <f>五年级肺活量得分</f>
        <v/>
      </c>
      <c r="R605" s="512" t="str">
        <f>五年级等级</f>
        <v/>
      </c>
      <c r="S605" s="516" t="str">
        <f>五年级50米跑得分</f>
        <v/>
      </c>
      <c r="T605" s="517" t="str">
        <f>五年级等级</f>
        <v/>
      </c>
      <c r="U605" s="516" t="str">
        <f>五年级坐位体前屈得分</f>
        <v/>
      </c>
      <c r="V605" s="517" t="str">
        <f>五年级等级</f>
        <v/>
      </c>
      <c r="W605" s="516" t="str">
        <f>五年级一分钟跳绳得分</f>
        <v/>
      </c>
      <c r="X605" s="517" t="str">
        <f>五年级等级</f>
        <v/>
      </c>
      <c r="Y605" s="515" t="str">
        <f>五年级仰卧起坐得分</f>
        <v/>
      </c>
      <c r="Z605" s="518" t="str">
        <f>五年级等级</f>
        <v/>
      </c>
      <c r="AA605" s="533" t="str">
        <f>五年级折返跑得分</f>
        <v/>
      </c>
      <c r="AB605" s="515" t="str">
        <f>五年级等级</f>
        <v/>
      </c>
      <c r="AC605" s="533" t="str">
        <f>五年级跳绳附加分</f>
        <v/>
      </c>
      <c r="AD605" s="534" t="str">
        <f>五年级标准分</f>
        <v/>
      </c>
      <c r="AE605" s="534" t="str">
        <f>五年级总分</f>
        <v/>
      </c>
      <c r="AF605" s="517" t="str">
        <f>五年级等级</f>
        <v/>
      </c>
    </row>
    <row r="606" spans="1:32">
      <c r="A606" s="476">
        <v>509</v>
      </c>
      <c r="B606" s="477">
        <v>44</v>
      </c>
      <c r="C606" s="586"/>
      <c r="D606" s="587"/>
      <c r="E606" s="586"/>
      <c r="F606" s="473"/>
      <c r="G606" s="588"/>
      <c r="H606" s="475"/>
      <c r="I606" s="595"/>
      <c r="J606" s="596"/>
      <c r="K606" s="596"/>
      <c r="L606" s="503"/>
      <c r="M606" s="504"/>
      <c r="N606" s="505" t="str">
        <f>五年级BMI</f>
        <v/>
      </c>
      <c r="O606" s="499" t="str">
        <f>五年级BMI等级</f>
        <v/>
      </c>
      <c r="P606" s="500" t="str">
        <f>五年级BMI得分</f>
        <v/>
      </c>
      <c r="Q606" s="515" t="str">
        <f>五年级肺活量得分</f>
        <v/>
      </c>
      <c r="R606" s="512" t="str">
        <f>五年级等级</f>
        <v/>
      </c>
      <c r="S606" s="516" t="str">
        <f>五年级50米跑得分</f>
        <v/>
      </c>
      <c r="T606" s="517" t="str">
        <f>五年级等级</f>
        <v/>
      </c>
      <c r="U606" s="516" t="str">
        <f>五年级坐位体前屈得分</f>
        <v/>
      </c>
      <c r="V606" s="517" t="str">
        <f>五年级等级</f>
        <v/>
      </c>
      <c r="W606" s="516" t="str">
        <f>五年级一分钟跳绳得分</f>
        <v/>
      </c>
      <c r="X606" s="517" t="str">
        <f>五年级等级</f>
        <v/>
      </c>
      <c r="Y606" s="515" t="str">
        <f>五年级仰卧起坐得分</f>
        <v/>
      </c>
      <c r="Z606" s="518" t="str">
        <f>五年级等级</f>
        <v/>
      </c>
      <c r="AA606" s="533" t="str">
        <f>五年级折返跑得分</f>
        <v/>
      </c>
      <c r="AB606" s="515" t="str">
        <f>五年级等级</f>
        <v/>
      </c>
      <c r="AC606" s="533" t="str">
        <f>五年级跳绳附加分</f>
        <v/>
      </c>
      <c r="AD606" s="534" t="str">
        <f>五年级标准分</f>
        <v/>
      </c>
      <c r="AE606" s="534" t="str">
        <f>五年级总分</f>
        <v/>
      </c>
      <c r="AF606" s="517" t="str">
        <f>五年级等级</f>
        <v/>
      </c>
    </row>
    <row r="607" spans="1:32">
      <c r="A607" s="476">
        <v>509</v>
      </c>
      <c r="B607" s="477">
        <v>45</v>
      </c>
      <c r="C607" s="586"/>
      <c r="D607" s="587"/>
      <c r="E607" s="586"/>
      <c r="F607" s="473"/>
      <c r="G607" s="588"/>
      <c r="H607" s="475"/>
      <c r="I607" s="595"/>
      <c r="J607" s="596"/>
      <c r="K607" s="596"/>
      <c r="L607" s="503"/>
      <c r="M607" s="504"/>
      <c r="N607" s="505" t="str">
        <f>五年级BMI</f>
        <v/>
      </c>
      <c r="O607" s="499" t="str">
        <f>五年级BMI等级</f>
        <v/>
      </c>
      <c r="P607" s="500" t="str">
        <f>五年级BMI得分</f>
        <v/>
      </c>
      <c r="Q607" s="515" t="str">
        <f>五年级肺活量得分</f>
        <v/>
      </c>
      <c r="R607" s="512" t="str">
        <f>五年级等级</f>
        <v/>
      </c>
      <c r="S607" s="516" t="str">
        <f>五年级50米跑得分</f>
        <v/>
      </c>
      <c r="T607" s="517" t="str">
        <f>五年级等级</f>
        <v/>
      </c>
      <c r="U607" s="516" t="str">
        <f>五年级坐位体前屈得分</f>
        <v/>
      </c>
      <c r="V607" s="517" t="str">
        <f>五年级等级</f>
        <v/>
      </c>
      <c r="W607" s="516" t="str">
        <f>五年级一分钟跳绳得分</f>
        <v/>
      </c>
      <c r="X607" s="517" t="str">
        <f>五年级等级</f>
        <v/>
      </c>
      <c r="Y607" s="515" t="str">
        <f>五年级仰卧起坐得分</f>
        <v/>
      </c>
      <c r="Z607" s="518" t="str">
        <f>五年级等级</f>
        <v/>
      </c>
      <c r="AA607" s="533" t="str">
        <f>五年级折返跑得分</f>
        <v/>
      </c>
      <c r="AB607" s="515" t="str">
        <f>五年级等级</f>
        <v/>
      </c>
      <c r="AC607" s="533" t="str">
        <f>五年级跳绳附加分</f>
        <v/>
      </c>
      <c r="AD607" s="534" t="str">
        <f>五年级标准分</f>
        <v/>
      </c>
      <c r="AE607" s="534" t="str">
        <f>五年级总分</f>
        <v/>
      </c>
      <c r="AF607" s="517" t="str">
        <f>五年级等级</f>
        <v/>
      </c>
    </row>
    <row r="608" spans="1:39">
      <c r="A608" s="476">
        <v>509</v>
      </c>
      <c r="B608" s="477">
        <v>46</v>
      </c>
      <c r="C608" s="586"/>
      <c r="D608" s="587"/>
      <c r="E608" s="586"/>
      <c r="F608" s="473"/>
      <c r="G608" s="588"/>
      <c r="H608" s="475"/>
      <c r="I608" s="595"/>
      <c r="J608" s="596"/>
      <c r="K608" s="596"/>
      <c r="L608" s="503"/>
      <c r="M608" s="504"/>
      <c r="N608" s="505" t="str">
        <f>五年级BMI</f>
        <v/>
      </c>
      <c r="O608" s="499" t="str">
        <f>五年级BMI等级</f>
        <v/>
      </c>
      <c r="P608" s="500" t="str">
        <f>五年级BMI得分</f>
        <v/>
      </c>
      <c r="Q608" s="515" t="str">
        <f>五年级肺活量得分</f>
        <v/>
      </c>
      <c r="R608" s="512" t="str">
        <f>五年级等级</f>
        <v/>
      </c>
      <c r="S608" s="516" t="str">
        <f>五年级50米跑得分</f>
        <v/>
      </c>
      <c r="T608" s="517" t="str">
        <f>五年级等级</f>
        <v/>
      </c>
      <c r="U608" s="516" t="str">
        <f>五年级坐位体前屈得分</f>
        <v/>
      </c>
      <c r="V608" s="517" t="str">
        <f>五年级等级</f>
        <v/>
      </c>
      <c r="W608" s="516" t="str">
        <f>五年级一分钟跳绳得分</f>
        <v/>
      </c>
      <c r="X608" s="517" t="str">
        <f>五年级等级</f>
        <v/>
      </c>
      <c r="Y608" s="515" t="str">
        <f>五年级仰卧起坐得分</f>
        <v/>
      </c>
      <c r="Z608" s="518" t="str">
        <f>五年级等级</f>
        <v/>
      </c>
      <c r="AA608" s="533" t="str">
        <f>五年级折返跑得分</f>
        <v/>
      </c>
      <c r="AB608" s="515" t="str">
        <f>五年级等级</f>
        <v/>
      </c>
      <c r="AC608" s="533" t="str">
        <f>五年级跳绳附加分</f>
        <v/>
      </c>
      <c r="AD608" s="534" t="str">
        <f>五年级标准分</f>
        <v/>
      </c>
      <c r="AE608" s="534" t="str">
        <f>五年级总分</f>
        <v/>
      </c>
      <c r="AF608" s="517" t="str">
        <f>五年级等级</f>
        <v/>
      </c>
      <c r="AM608" s="452" t="str">
        <f>折返时间</f>
        <v/>
      </c>
    </row>
    <row r="609" spans="1:39">
      <c r="A609" s="476">
        <v>509</v>
      </c>
      <c r="B609" s="477">
        <v>47</v>
      </c>
      <c r="C609" s="586"/>
      <c r="D609" s="587"/>
      <c r="E609" s="586"/>
      <c r="F609" s="473"/>
      <c r="G609" s="588"/>
      <c r="H609" s="475"/>
      <c r="I609" s="595"/>
      <c r="J609" s="596"/>
      <c r="K609" s="596"/>
      <c r="L609" s="503"/>
      <c r="M609" s="504"/>
      <c r="N609" s="505" t="str">
        <f>五年级BMI</f>
        <v/>
      </c>
      <c r="O609" s="499" t="str">
        <f>五年级BMI等级</f>
        <v/>
      </c>
      <c r="P609" s="500" t="str">
        <f>五年级BMI得分</f>
        <v/>
      </c>
      <c r="Q609" s="515" t="str">
        <f>五年级肺活量得分</f>
        <v/>
      </c>
      <c r="R609" s="512" t="str">
        <f>五年级等级</f>
        <v/>
      </c>
      <c r="S609" s="516" t="str">
        <f>五年级50米跑得分</f>
        <v/>
      </c>
      <c r="T609" s="517" t="str">
        <f>五年级等级</f>
        <v/>
      </c>
      <c r="U609" s="516" t="str">
        <f>五年级坐位体前屈得分</f>
        <v/>
      </c>
      <c r="V609" s="517" t="str">
        <f>五年级等级</f>
        <v/>
      </c>
      <c r="W609" s="516" t="str">
        <f>五年级一分钟跳绳得分</f>
        <v/>
      </c>
      <c r="X609" s="517" t="str">
        <f>五年级等级</f>
        <v/>
      </c>
      <c r="Y609" s="515" t="str">
        <f>五年级仰卧起坐得分</f>
        <v/>
      </c>
      <c r="Z609" s="518" t="str">
        <f>五年级等级</f>
        <v/>
      </c>
      <c r="AA609" s="533" t="str">
        <f>五年级折返跑得分</f>
        <v/>
      </c>
      <c r="AB609" s="515" t="str">
        <f>五年级等级</f>
        <v/>
      </c>
      <c r="AC609" s="533" t="str">
        <f>五年级跳绳附加分</f>
        <v/>
      </c>
      <c r="AD609" s="534" t="str">
        <f>五年级标准分</f>
        <v/>
      </c>
      <c r="AE609" s="534" t="str">
        <f>五年级总分</f>
        <v/>
      </c>
      <c r="AF609" s="517" t="str">
        <f>五年级等级</f>
        <v/>
      </c>
      <c r="AM609" s="452" t="str">
        <f>折返时间</f>
        <v/>
      </c>
    </row>
    <row r="610" spans="1:39">
      <c r="A610" s="476">
        <v>509</v>
      </c>
      <c r="B610" s="477">
        <v>48</v>
      </c>
      <c r="C610" s="586"/>
      <c r="D610" s="587"/>
      <c r="E610" s="586"/>
      <c r="F610" s="473"/>
      <c r="G610" s="588"/>
      <c r="H610" s="475"/>
      <c r="I610" s="595"/>
      <c r="J610" s="596"/>
      <c r="K610" s="596"/>
      <c r="L610" s="503"/>
      <c r="M610" s="504"/>
      <c r="N610" s="505" t="str">
        <f>五年级BMI</f>
        <v/>
      </c>
      <c r="O610" s="499" t="str">
        <f>五年级BMI等级</f>
        <v/>
      </c>
      <c r="P610" s="500" t="str">
        <f>五年级BMI得分</f>
        <v/>
      </c>
      <c r="Q610" s="515" t="str">
        <f>五年级肺活量得分</f>
        <v/>
      </c>
      <c r="R610" s="512" t="str">
        <f>五年级等级</f>
        <v/>
      </c>
      <c r="S610" s="516" t="str">
        <f>五年级50米跑得分</f>
        <v/>
      </c>
      <c r="T610" s="517" t="str">
        <f>五年级等级</f>
        <v/>
      </c>
      <c r="U610" s="516" t="str">
        <f>五年级坐位体前屈得分</f>
        <v/>
      </c>
      <c r="V610" s="517" t="str">
        <f>五年级等级</f>
        <v/>
      </c>
      <c r="W610" s="516" t="str">
        <f>五年级一分钟跳绳得分</f>
        <v/>
      </c>
      <c r="X610" s="517" t="str">
        <f>五年级等级</f>
        <v/>
      </c>
      <c r="Y610" s="515" t="str">
        <f>五年级仰卧起坐得分</f>
        <v/>
      </c>
      <c r="Z610" s="518" t="str">
        <f>五年级等级</f>
        <v/>
      </c>
      <c r="AA610" s="533" t="str">
        <f>五年级折返跑得分</f>
        <v/>
      </c>
      <c r="AB610" s="515" t="str">
        <f>五年级等级</f>
        <v/>
      </c>
      <c r="AC610" s="533" t="str">
        <f>五年级跳绳附加分</f>
        <v/>
      </c>
      <c r="AD610" s="534" t="str">
        <f>五年级标准分</f>
        <v/>
      </c>
      <c r="AE610" s="534" t="str">
        <f>五年级总分</f>
        <v/>
      </c>
      <c r="AF610" s="517" t="str">
        <f>五年级等级</f>
        <v/>
      </c>
      <c r="AM610" s="452" t="str">
        <f>折返时间</f>
        <v/>
      </c>
    </row>
    <row r="611" spans="1:39">
      <c r="A611" s="476">
        <v>509</v>
      </c>
      <c r="B611" s="477">
        <v>49</v>
      </c>
      <c r="C611" s="586"/>
      <c r="D611" s="587"/>
      <c r="E611" s="586"/>
      <c r="F611" s="473"/>
      <c r="G611" s="588"/>
      <c r="H611" s="475"/>
      <c r="I611" s="595"/>
      <c r="J611" s="596"/>
      <c r="K611" s="596"/>
      <c r="L611" s="503"/>
      <c r="M611" s="504"/>
      <c r="N611" s="505" t="str">
        <f>五年级BMI</f>
        <v/>
      </c>
      <c r="O611" s="499" t="str">
        <f>五年级BMI等级</f>
        <v/>
      </c>
      <c r="P611" s="500" t="str">
        <f>五年级BMI得分</f>
        <v/>
      </c>
      <c r="Q611" s="515" t="str">
        <f>五年级肺活量得分</f>
        <v/>
      </c>
      <c r="R611" s="512" t="str">
        <f>五年级等级</f>
        <v/>
      </c>
      <c r="S611" s="516" t="str">
        <f>五年级50米跑得分</f>
        <v/>
      </c>
      <c r="T611" s="517" t="str">
        <f>五年级等级</f>
        <v/>
      </c>
      <c r="U611" s="516" t="str">
        <f>五年级坐位体前屈得分</f>
        <v/>
      </c>
      <c r="V611" s="517" t="str">
        <f>五年级等级</f>
        <v/>
      </c>
      <c r="W611" s="516" t="str">
        <f>五年级一分钟跳绳得分</f>
        <v/>
      </c>
      <c r="X611" s="517" t="str">
        <f>五年级等级</f>
        <v/>
      </c>
      <c r="Y611" s="515" t="str">
        <f>五年级仰卧起坐得分</f>
        <v/>
      </c>
      <c r="Z611" s="518" t="str">
        <f>五年级等级</f>
        <v/>
      </c>
      <c r="AA611" s="533" t="str">
        <f>五年级折返跑得分</f>
        <v/>
      </c>
      <c r="AB611" s="515" t="str">
        <f>五年级等级</f>
        <v/>
      </c>
      <c r="AC611" s="533" t="str">
        <f>五年级跳绳附加分</f>
        <v/>
      </c>
      <c r="AD611" s="534" t="str">
        <f>五年级标准分</f>
        <v/>
      </c>
      <c r="AE611" s="534" t="str">
        <f>五年级总分</f>
        <v/>
      </c>
      <c r="AF611" s="517" t="str">
        <f>五年级等级</f>
        <v/>
      </c>
      <c r="AM611" s="452" t="str">
        <f>折返时间</f>
        <v/>
      </c>
    </row>
    <row r="612" spans="1:39">
      <c r="A612" s="476">
        <v>509</v>
      </c>
      <c r="B612" s="477">
        <v>50</v>
      </c>
      <c r="C612" s="586"/>
      <c r="D612" s="587"/>
      <c r="E612" s="586"/>
      <c r="F612" s="473"/>
      <c r="G612" s="588"/>
      <c r="H612" s="475"/>
      <c r="I612" s="595"/>
      <c r="J612" s="596"/>
      <c r="K612" s="596"/>
      <c r="L612" s="503"/>
      <c r="M612" s="504"/>
      <c r="N612" s="505" t="str">
        <f>五年级BMI</f>
        <v/>
      </c>
      <c r="O612" s="499" t="str">
        <f>五年级BMI等级</f>
        <v/>
      </c>
      <c r="P612" s="500" t="str">
        <f>五年级BMI得分</f>
        <v/>
      </c>
      <c r="Q612" s="515" t="str">
        <f>五年级肺活量得分</f>
        <v/>
      </c>
      <c r="R612" s="512" t="str">
        <f>五年级等级</f>
        <v/>
      </c>
      <c r="S612" s="516" t="str">
        <f>五年级50米跑得分</f>
        <v/>
      </c>
      <c r="T612" s="517" t="str">
        <f>五年级等级</f>
        <v/>
      </c>
      <c r="U612" s="516" t="str">
        <f>五年级坐位体前屈得分</f>
        <v/>
      </c>
      <c r="V612" s="517" t="str">
        <f>五年级等级</f>
        <v/>
      </c>
      <c r="W612" s="516" t="str">
        <f>五年级一分钟跳绳得分</f>
        <v/>
      </c>
      <c r="X612" s="517" t="str">
        <f>五年级等级</f>
        <v/>
      </c>
      <c r="Y612" s="515" t="str">
        <f>五年级仰卧起坐得分</f>
        <v/>
      </c>
      <c r="Z612" s="518" t="str">
        <f>五年级等级</f>
        <v/>
      </c>
      <c r="AA612" s="533" t="str">
        <f>五年级折返跑得分</f>
        <v/>
      </c>
      <c r="AB612" s="515" t="str">
        <f>五年级等级</f>
        <v/>
      </c>
      <c r="AC612" s="533" t="str">
        <f>五年级跳绳附加分</f>
        <v/>
      </c>
      <c r="AD612" s="534" t="str">
        <f>五年级标准分</f>
        <v/>
      </c>
      <c r="AE612" s="534" t="str">
        <f>五年级总分</f>
        <v/>
      </c>
      <c r="AF612" s="517" t="str">
        <f>五年级等级</f>
        <v/>
      </c>
      <c r="AM612" s="452" t="str">
        <f>折返时间</f>
        <v/>
      </c>
    </row>
    <row r="613" spans="1:39">
      <c r="A613" s="476">
        <v>509</v>
      </c>
      <c r="B613" s="477">
        <v>51</v>
      </c>
      <c r="C613" s="586"/>
      <c r="D613" s="587"/>
      <c r="E613" s="586"/>
      <c r="F613" s="473"/>
      <c r="G613" s="588"/>
      <c r="H613" s="475"/>
      <c r="I613" s="595"/>
      <c r="J613" s="596"/>
      <c r="K613" s="596"/>
      <c r="L613" s="503"/>
      <c r="M613" s="504"/>
      <c r="N613" s="505" t="str">
        <f>五年级BMI</f>
        <v/>
      </c>
      <c r="O613" s="499" t="str">
        <f>五年级BMI等级</f>
        <v/>
      </c>
      <c r="P613" s="500" t="str">
        <f>五年级BMI得分</f>
        <v/>
      </c>
      <c r="Q613" s="515" t="str">
        <f>五年级肺活量得分</f>
        <v/>
      </c>
      <c r="R613" s="512" t="str">
        <f>五年级等级</f>
        <v/>
      </c>
      <c r="S613" s="516" t="str">
        <f>五年级50米跑得分</f>
        <v/>
      </c>
      <c r="T613" s="517" t="str">
        <f>五年级等级</f>
        <v/>
      </c>
      <c r="U613" s="516" t="str">
        <f>五年级坐位体前屈得分</f>
        <v/>
      </c>
      <c r="V613" s="517" t="str">
        <f>五年级等级</f>
        <v/>
      </c>
      <c r="W613" s="516" t="str">
        <f>五年级一分钟跳绳得分</f>
        <v/>
      </c>
      <c r="X613" s="517" t="str">
        <f>五年级等级</f>
        <v/>
      </c>
      <c r="Y613" s="515" t="str">
        <f>五年级仰卧起坐得分</f>
        <v/>
      </c>
      <c r="Z613" s="518" t="str">
        <f>五年级等级</f>
        <v/>
      </c>
      <c r="AA613" s="533" t="str">
        <f>五年级折返跑得分</f>
        <v/>
      </c>
      <c r="AB613" s="515" t="str">
        <f>五年级等级</f>
        <v/>
      </c>
      <c r="AC613" s="533" t="str">
        <f>五年级跳绳附加分</f>
        <v/>
      </c>
      <c r="AD613" s="534" t="str">
        <f>五年级标准分</f>
        <v/>
      </c>
      <c r="AE613" s="534" t="str">
        <f>五年级总分</f>
        <v/>
      </c>
      <c r="AF613" s="517" t="str">
        <f>五年级等级</f>
        <v/>
      </c>
      <c r="AM613" s="452" t="str">
        <f>折返时间</f>
        <v/>
      </c>
    </row>
    <row r="614" spans="1:39">
      <c r="A614" s="476">
        <v>509</v>
      </c>
      <c r="B614" s="477">
        <v>52</v>
      </c>
      <c r="C614" s="586"/>
      <c r="D614" s="587"/>
      <c r="E614" s="586"/>
      <c r="F614" s="473"/>
      <c r="G614" s="588"/>
      <c r="H614" s="475"/>
      <c r="I614" s="595"/>
      <c r="J614" s="596"/>
      <c r="K614" s="596"/>
      <c r="L614" s="503"/>
      <c r="M614" s="504"/>
      <c r="N614" s="505" t="str">
        <f>五年级BMI</f>
        <v/>
      </c>
      <c r="O614" s="499" t="str">
        <f>五年级BMI等级</f>
        <v/>
      </c>
      <c r="P614" s="500" t="str">
        <f>五年级BMI得分</f>
        <v/>
      </c>
      <c r="Q614" s="515" t="str">
        <f>五年级肺活量得分</f>
        <v/>
      </c>
      <c r="R614" s="512" t="str">
        <f>五年级等级</f>
        <v/>
      </c>
      <c r="S614" s="516" t="str">
        <f>五年级50米跑得分</f>
        <v/>
      </c>
      <c r="T614" s="517" t="str">
        <f>五年级等级</f>
        <v/>
      </c>
      <c r="U614" s="516" t="str">
        <f>五年级坐位体前屈得分</f>
        <v/>
      </c>
      <c r="V614" s="517" t="str">
        <f>五年级等级</f>
        <v/>
      </c>
      <c r="W614" s="516" t="str">
        <f>五年级一分钟跳绳得分</f>
        <v/>
      </c>
      <c r="X614" s="517" t="str">
        <f>五年级等级</f>
        <v/>
      </c>
      <c r="Y614" s="515" t="str">
        <f>五年级仰卧起坐得分</f>
        <v/>
      </c>
      <c r="Z614" s="518" t="str">
        <f>五年级等级</f>
        <v/>
      </c>
      <c r="AA614" s="533" t="str">
        <f>五年级折返跑得分</f>
        <v/>
      </c>
      <c r="AB614" s="515" t="str">
        <f>五年级等级</f>
        <v/>
      </c>
      <c r="AC614" s="533" t="str">
        <f>五年级跳绳附加分</f>
        <v/>
      </c>
      <c r="AD614" s="534" t="str">
        <f>五年级标准分</f>
        <v/>
      </c>
      <c r="AE614" s="534" t="str">
        <f>五年级总分</f>
        <v/>
      </c>
      <c r="AF614" s="517" t="str">
        <f>五年级等级</f>
        <v/>
      </c>
      <c r="AM614" s="452" t="str">
        <f>折返时间</f>
        <v/>
      </c>
    </row>
    <row r="615" spans="1:39">
      <c r="A615" s="476">
        <v>509</v>
      </c>
      <c r="B615" s="477">
        <v>53</v>
      </c>
      <c r="C615" s="586"/>
      <c r="D615" s="587"/>
      <c r="E615" s="586"/>
      <c r="F615" s="473"/>
      <c r="G615" s="588"/>
      <c r="H615" s="475"/>
      <c r="I615" s="595"/>
      <c r="J615" s="596"/>
      <c r="K615" s="596"/>
      <c r="L615" s="503"/>
      <c r="M615" s="504"/>
      <c r="N615" s="505" t="str">
        <f>五年级BMI</f>
        <v/>
      </c>
      <c r="O615" s="499" t="str">
        <f>五年级BMI等级</f>
        <v/>
      </c>
      <c r="P615" s="500" t="str">
        <f>五年级BMI得分</f>
        <v/>
      </c>
      <c r="Q615" s="515" t="str">
        <f>五年级肺活量得分</f>
        <v/>
      </c>
      <c r="R615" s="512" t="str">
        <f>五年级等级</f>
        <v/>
      </c>
      <c r="S615" s="516" t="str">
        <f>五年级50米跑得分</f>
        <v/>
      </c>
      <c r="T615" s="517" t="str">
        <f>五年级等级</f>
        <v/>
      </c>
      <c r="U615" s="516" t="str">
        <f>五年级坐位体前屈得分</f>
        <v/>
      </c>
      <c r="V615" s="517" t="str">
        <f>五年级等级</f>
        <v/>
      </c>
      <c r="W615" s="516" t="str">
        <f>五年级一分钟跳绳得分</f>
        <v/>
      </c>
      <c r="X615" s="517" t="str">
        <f>五年级等级</f>
        <v/>
      </c>
      <c r="Y615" s="515" t="str">
        <f>五年级仰卧起坐得分</f>
        <v/>
      </c>
      <c r="Z615" s="518" t="str">
        <f>五年级等级</f>
        <v/>
      </c>
      <c r="AA615" s="533" t="str">
        <f>五年级折返跑得分</f>
        <v/>
      </c>
      <c r="AB615" s="515" t="str">
        <f>五年级等级</f>
        <v/>
      </c>
      <c r="AC615" s="533" t="str">
        <f>五年级跳绳附加分</f>
        <v/>
      </c>
      <c r="AD615" s="534" t="str">
        <f>五年级标准分</f>
        <v/>
      </c>
      <c r="AE615" s="534" t="str">
        <f>五年级总分</f>
        <v/>
      </c>
      <c r="AF615" s="517" t="str">
        <f>五年级等级</f>
        <v/>
      </c>
      <c r="AM615" s="452" t="str">
        <f>折返时间</f>
        <v/>
      </c>
    </row>
    <row r="616" spans="1:39">
      <c r="A616" s="476">
        <v>509</v>
      </c>
      <c r="B616" s="477">
        <v>54</v>
      </c>
      <c r="C616" s="586"/>
      <c r="D616" s="587"/>
      <c r="E616" s="586"/>
      <c r="F616" s="473"/>
      <c r="G616" s="588"/>
      <c r="H616" s="475"/>
      <c r="I616" s="595"/>
      <c r="J616" s="596"/>
      <c r="K616" s="596"/>
      <c r="L616" s="503"/>
      <c r="M616" s="504"/>
      <c r="N616" s="505" t="str">
        <f>五年级BMI</f>
        <v/>
      </c>
      <c r="O616" s="499" t="str">
        <f>五年级BMI等级</f>
        <v/>
      </c>
      <c r="P616" s="500" t="str">
        <f>五年级BMI得分</f>
        <v/>
      </c>
      <c r="Q616" s="515" t="str">
        <f>五年级肺活量得分</f>
        <v/>
      </c>
      <c r="R616" s="512" t="str">
        <f>五年级等级</f>
        <v/>
      </c>
      <c r="S616" s="516" t="str">
        <f>五年级50米跑得分</f>
        <v/>
      </c>
      <c r="T616" s="517" t="str">
        <f>五年级等级</f>
        <v/>
      </c>
      <c r="U616" s="516" t="str">
        <f>五年级坐位体前屈得分</f>
        <v/>
      </c>
      <c r="V616" s="517" t="str">
        <f>五年级等级</f>
        <v/>
      </c>
      <c r="W616" s="516" t="str">
        <f>五年级一分钟跳绳得分</f>
        <v/>
      </c>
      <c r="X616" s="517" t="str">
        <f>五年级等级</f>
        <v/>
      </c>
      <c r="Y616" s="515" t="str">
        <f>五年级仰卧起坐得分</f>
        <v/>
      </c>
      <c r="Z616" s="518" t="str">
        <f>五年级等级</f>
        <v/>
      </c>
      <c r="AA616" s="533" t="str">
        <f>五年级折返跑得分</f>
        <v/>
      </c>
      <c r="AB616" s="515" t="str">
        <f>五年级等级</f>
        <v/>
      </c>
      <c r="AC616" s="533" t="str">
        <f>五年级跳绳附加分</f>
        <v/>
      </c>
      <c r="AD616" s="534" t="str">
        <f>五年级标准分</f>
        <v/>
      </c>
      <c r="AE616" s="534" t="str">
        <f>五年级总分</f>
        <v/>
      </c>
      <c r="AF616" s="517" t="str">
        <f>五年级等级</f>
        <v/>
      </c>
      <c r="AM616" s="452" t="str">
        <f>折返时间</f>
        <v/>
      </c>
    </row>
    <row r="617" spans="1:39">
      <c r="A617" s="476">
        <v>509</v>
      </c>
      <c r="B617" s="477">
        <v>55</v>
      </c>
      <c r="C617" s="586"/>
      <c r="D617" s="587"/>
      <c r="E617" s="586"/>
      <c r="F617" s="473"/>
      <c r="G617" s="588"/>
      <c r="H617" s="475"/>
      <c r="I617" s="595"/>
      <c r="J617" s="596"/>
      <c r="K617" s="596"/>
      <c r="L617" s="503"/>
      <c r="M617" s="504"/>
      <c r="N617" s="505" t="str">
        <f>五年级BMI</f>
        <v/>
      </c>
      <c r="O617" s="499" t="str">
        <f>五年级BMI等级</f>
        <v/>
      </c>
      <c r="P617" s="500" t="str">
        <f>五年级BMI得分</f>
        <v/>
      </c>
      <c r="Q617" s="515" t="str">
        <f>五年级肺活量得分</f>
        <v/>
      </c>
      <c r="R617" s="512" t="str">
        <f>五年级等级</f>
        <v/>
      </c>
      <c r="S617" s="516" t="str">
        <f>五年级50米跑得分</f>
        <v/>
      </c>
      <c r="T617" s="517" t="str">
        <f>五年级等级</f>
        <v/>
      </c>
      <c r="U617" s="516" t="str">
        <f>五年级坐位体前屈得分</f>
        <v/>
      </c>
      <c r="V617" s="517" t="str">
        <f>五年级等级</f>
        <v/>
      </c>
      <c r="W617" s="516" t="str">
        <f>五年级一分钟跳绳得分</f>
        <v/>
      </c>
      <c r="X617" s="517" t="str">
        <f>五年级等级</f>
        <v/>
      </c>
      <c r="Y617" s="515" t="str">
        <f>五年级仰卧起坐得分</f>
        <v/>
      </c>
      <c r="Z617" s="518" t="str">
        <f>五年级等级</f>
        <v/>
      </c>
      <c r="AA617" s="533" t="str">
        <f>五年级折返跑得分</f>
        <v/>
      </c>
      <c r="AB617" s="515" t="str">
        <f>五年级等级</f>
        <v/>
      </c>
      <c r="AC617" s="533" t="str">
        <f>五年级跳绳附加分</f>
        <v/>
      </c>
      <c r="AD617" s="534" t="str">
        <f>五年级标准分</f>
        <v/>
      </c>
      <c r="AE617" s="534" t="str">
        <f>五年级总分</f>
        <v/>
      </c>
      <c r="AF617" s="517" t="str">
        <f>五年级等级</f>
        <v/>
      </c>
      <c r="AM617" s="452" t="str">
        <f>折返时间</f>
        <v/>
      </c>
    </row>
    <row r="618" spans="1:39">
      <c r="A618" s="476">
        <v>509</v>
      </c>
      <c r="B618" s="477">
        <v>56</v>
      </c>
      <c r="C618" s="586"/>
      <c r="D618" s="587"/>
      <c r="E618" s="586"/>
      <c r="F618" s="473"/>
      <c r="G618" s="588"/>
      <c r="H618" s="475"/>
      <c r="I618" s="595"/>
      <c r="J618" s="596"/>
      <c r="K618" s="596"/>
      <c r="L618" s="503"/>
      <c r="M618" s="504"/>
      <c r="N618" s="505" t="str">
        <f>五年级BMI</f>
        <v/>
      </c>
      <c r="O618" s="499" t="str">
        <f>五年级BMI等级</f>
        <v/>
      </c>
      <c r="P618" s="500" t="str">
        <f>五年级BMI得分</f>
        <v/>
      </c>
      <c r="Q618" s="515" t="str">
        <f>五年级肺活量得分</f>
        <v/>
      </c>
      <c r="R618" s="512" t="str">
        <f>五年级等级</f>
        <v/>
      </c>
      <c r="S618" s="516" t="str">
        <f>五年级50米跑得分</f>
        <v/>
      </c>
      <c r="T618" s="517" t="str">
        <f>五年级等级</f>
        <v/>
      </c>
      <c r="U618" s="516" t="str">
        <f>五年级坐位体前屈得分</f>
        <v/>
      </c>
      <c r="V618" s="517" t="str">
        <f>五年级等级</f>
        <v/>
      </c>
      <c r="W618" s="516" t="str">
        <f>五年级一分钟跳绳得分</f>
        <v/>
      </c>
      <c r="X618" s="517" t="str">
        <f>五年级等级</f>
        <v/>
      </c>
      <c r="Y618" s="515" t="str">
        <f>五年级仰卧起坐得分</f>
        <v/>
      </c>
      <c r="Z618" s="518" t="str">
        <f>五年级等级</f>
        <v/>
      </c>
      <c r="AA618" s="533" t="str">
        <f>五年级折返跑得分</f>
        <v/>
      </c>
      <c r="AB618" s="515" t="str">
        <f>五年级等级</f>
        <v/>
      </c>
      <c r="AC618" s="533" t="str">
        <f>五年级跳绳附加分</f>
        <v/>
      </c>
      <c r="AD618" s="534" t="str">
        <f>五年级标准分</f>
        <v/>
      </c>
      <c r="AE618" s="534" t="str">
        <f>五年级总分</f>
        <v/>
      </c>
      <c r="AF618" s="517" t="str">
        <f>五年级等级</f>
        <v/>
      </c>
      <c r="AM618" s="452" t="str">
        <f>折返时间</f>
        <v/>
      </c>
    </row>
    <row r="619" spans="1:39">
      <c r="A619" s="476">
        <v>509</v>
      </c>
      <c r="B619" s="477">
        <v>57</v>
      </c>
      <c r="C619" s="586"/>
      <c r="D619" s="587"/>
      <c r="E619" s="586"/>
      <c r="F619" s="473"/>
      <c r="G619" s="588"/>
      <c r="H619" s="475"/>
      <c r="I619" s="595"/>
      <c r="J619" s="596"/>
      <c r="K619" s="596"/>
      <c r="L619" s="503"/>
      <c r="M619" s="504"/>
      <c r="N619" s="505" t="str">
        <f>五年级BMI</f>
        <v/>
      </c>
      <c r="O619" s="499" t="str">
        <f>五年级BMI等级</f>
        <v/>
      </c>
      <c r="P619" s="500" t="str">
        <f>五年级BMI得分</f>
        <v/>
      </c>
      <c r="Q619" s="515" t="str">
        <f>五年级肺活量得分</f>
        <v/>
      </c>
      <c r="R619" s="512" t="str">
        <f>五年级等级</f>
        <v/>
      </c>
      <c r="S619" s="516" t="str">
        <f>五年级50米跑得分</f>
        <v/>
      </c>
      <c r="T619" s="517" t="str">
        <f>五年级等级</f>
        <v/>
      </c>
      <c r="U619" s="516" t="str">
        <f>五年级坐位体前屈得分</f>
        <v/>
      </c>
      <c r="V619" s="517" t="str">
        <f>五年级等级</f>
        <v/>
      </c>
      <c r="W619" s="516" t="str">
        <f>五年级一分钟跳绳得分</f>
        <v/>
      </c>
      <c r="X619" s="517" t="str">
        <f>五年级等级</f>
        <v/>
      </c>
      <c r="Y619" s="515" t="str">
        <f>五年级仰卧起坐得分</f>
        <v/>
      </c>
      <c r="Z619" s="518" t="str">
        <f>五年级等级</f>
        <v/>
      </c>
      <c r="AA619" s="533" t="str">
        <f>五年级折返跑得分</f>
        <v/>
      </c>
      <c r="AB619" s="515" t="str">
        <f>五年级等级</f>
        <v/>
      </c>
      <c r="AC619" s="533" t="str">
        <f>五年级跳绳附加分</f>
        <v/>
      </c>
      <c r="AD619" s="534" t="str">
        <f>五年级标准分</f>
        <v/>
      </c>
      <c r="AE619" s="534" t="str">
        <f>五年级总分</f>
        <v/>
      </c>
      <c r="AF619" s="517" t="str">
        <f>五年级等级</f>
        <v/>
      </c>
      <c r="AM619" s="452" t="str">
        <f>折返时间</f>
        <v/>
      </c>
    </row>
    <row r="620" spans="1:39">
      <c r="A620" s="476">
        <v>509</v>
      </c>
      <c r="B620" s="477">
        <v>58</v>
      </c>
      <c r="C620" s="586"/>
      <c r="D620" s="587"/>
      <c r="E620" s="586"/>
      <c r="F620" s="481"/>
      <c r="G620" s="588"/>
      <c r="H620" s="475"/>
      <c r="I620" s="595"/>
      <c r="J620" s="596"/>
      <c r="K620" s="596"/>
      <c r="L620" s="503"/>
      <c r="M620" s="504"/>
      <c r="N620" s="505" t="str">
        <f>五年级BMI</f>
        <v/>
      </c>
      <c r="O620" s="499" t="str">
        <f>五年级BMI等级</f>
        <v/>
      </c>
      <c r="P620" s="500" t="str">
        <f>五年级BMI得分</f>
        <v/>
      </c>
      <c r="Q620" s="515" t="str">
        <f>五年级肺活量得分</f>
        <v/>
      </c>
      <c r="R620" s="512" t="str">
        <f>五年级等级</f>
        <v/>
      </c>
      <c r="S620" s="516" t="str">
        <f>五年级50米跑得分</f>
        <v/>
      </c>
      <c r="T620" s="517" t="str">
        <f>五年级等级</f>
        <v/>
      </c>
      <c r="U620" s="516" t="str">
        <f>五年级坐位体前屈得分</f>
        <v/>
      </c>
      <c r="V620" s="517" t="str">
        <f>五年级等级</f>
        <v/>
      </c>
      <c r="W620" s="516" t="str">
        <f>五年级一分钟跳绳得分</f>
        <v/>
      </c>
      <c r="X620" s="517" t="str">
        <f>五年级等级</f>
        <v/>
      </c>
      <c r="Y620" s="515" t="str">
        <f>五年级仰卧起坐得分</f>
        <v/>
      </c>
      <c r="Z620" s="518" t="str">
        <f>五年级等级</f>
        <v/>
      </c>
      <c r="AA620" s="533" t="str">
        <f>五年级折返跑得分</f>
        <v/>
      </c>
      <c r="AB620" s="515" t="str">
        <f>五年级等级</f>
        <v/>
      </c>
      <c r="AC620" s="533" t="str">
        <f>五年级跳绳附加分</f>
        <v/>
      </c>
      <c r="AD620" s="534" t="str">
        <f>五年级标准分</f>
        <v/>
      </c>
      <c r="AE620" s="534" t="str">
        <f>五年级总分</f>
        <v/>
      </c>
      <c r="AF620" s="517" t="str">
        <f>五年级等级</f>
        <v/>
      </c>
      <c r="AM620" s="452" t="str">
        <f>折返时间</f>
        <v/>
      </c>
    </row>
    <row r="621" spans="1:39">
      <c r="A621" s="476">
        <v>509</v>
      </c>
      <c r="B621" s="477">
        <v>59</v>
      </c>
      <c r="C621" s="586"/>
      <c r="D621" s="587"/>
      <c r="E621" s="586"/>
      <c r="F621" s="481"/>
      <c r="G621" s="588"/>
      <c r="H621" s="475"/>
      <c r="I621" s="595"/>
      <c r="J621" s="596"/>
      <c r="K621" s="596"/>
      <c r="L621" s="503"/>
      <c r="M621" s="504"/>
      <c r="N621" s="505" t="str">
        <f>五年级BMI</f>
        <v/>
      </c>
      <c r="O621" s="499" t="str">
        <f>五年级BMI等级</f>
        <v/>
      </c>
      <c r="P621" s="500" t="str">
        <f>五年级BMI得分</f>
        <v/>
      </c>
      <c r="Q621" s="515" t="str">
        <f>五年级肺活量得分</f>
        <v/>
      </c>
      <c r="R621" s="512" t="str">
        <f>五年级等级</f>
        <v/>
      </c>
      <c r="S621" s="516" t="str">
        <f>五年级50米跑得分</f>
        <v/>
      </c>
      <c r="T621" s="517" t="str">
        <f>五年级等级</f>
        <v/>
      </c>
      <c r="U621" s="516" t="str">
        <f>五年级坐位体前屈得分</f>
        <v/>
      </c>
      <c r="V621" s="517" t="str">
        <f>五年级等级</f>
        <v/>
      </c>
      <c r="W621" s="516" t="str">
        <f>五年级一分钟跳绳得分</f>
        <v/>
      </c>
      <c r="X621" s="517" t="str">
        <f>五年级等级</f>
        <v/>
      </c>
      <c r="Y621" s="515" t="str">
        <f>五年级仰卧起坐得分</f>
        <v/>
      </c>
      <c r="Z621" s="518" t="str">
        <f>五年级等级</f>
        <v/>
      </c>
      <c r="AA621" s="533" t="str">
        <f>五年级折返跑得分</f>
        <v/>
      </c>
      <c r="AB621" s="515" t="str">
        <f>五年级等级</f>
        <v/>
      </c>
      <c r="AC621" s="533" t="str">
        <f>五年级跳绳附加分</f>
        <v/>
      </c>
      <c r="AD621" s="534" t="str">
        <f>五年级标准分</f>
        <v/>
      </c>
      <c r="AE621" s="534" t="str">
        <f>五年级总分</f>
        <v/>
      </c>
      <c r="AF621" s="517" t="str">
        <f>五年级等级</f>
        <v/>
      </c>
      <c r="AM621" s="452" t="str">
        <f>折返时间</f>
        <v/>
      </c>
    </row>
    <row r="622" spans="1:39">
      <c r="A622" s="476">
        <v>509</v>
      </c>
      <c r="B622" s="477">
        <v>60</v>
      </c>
      <c r="C622" s="586"/>
      <c r="D622" s="587"/>
      <c r="E622" s="586"/>
      <c r="F622" s="481"/>
      <c r="G622" s="588"/>
      <c r="H622" s="475"/>
      <c r="I622" s="595"/>
      <c r="J622" s="596"/>
      <c r="K622" s="596"/>
      <c r="L622" s="503"/>
      <c r="M622" s="504"/>
      <c r="N622" s="505" t="str">
        <f>五年级BMI</f>
        <v/>
      </c>
      <c r="O622" s="499" t="str">
        <f>五年级BMI等级</f>
        <v/>
      </c>
      <c r="P622" s="500" t="str">
        <f>五年级BMI得分</f>
        <v/>
      </c>
      <c r="Q622" s="515" t="str">
        <f>五年级肺活量得分</f>
        <v/>
      </c>
      <c r="R622" s="512" t="str">
        <f>五年级等级</f>
        <v/>
      </c>
      <c r="S622" s="516" t="str">
        <f>五年级50米跑得分</f>
        <v/>
      </c>
      <c r="T622" s="517" t="str">
        <f>五年级等级</f>
        <v/>
      </c>
      <c r="U622" s="516" t="str">
        <f>五年级坐位体前屈得分</f>
        <v/>
      </c>
      <c r="V622" s="517" t="str">
        <f>五年级等级</f>
        <v/>
      </c>
      <c r="W622" s="516" t="str">
        <f>五年级一分钟跳绳得分</f>
        <v/>
      </c>
      <c r="X622" s="517" t="str">
        <f>五年级等级</f>
        <v/>
      </c>
      <c r="Y622" s="515" t="str">
        <f>五年级仰卧起坐得分</f>
        <v/>
      </c>
      <c r="Z622" s="518" t="str">
        <f>五年级等级</f>
        <v/>
      </c>
      <c r="AA622" s="533" t="str">
        <f>五年级折返跑得分</f>
        <v/>
      </c>
      <c r="AB622" s="515" t="str">
        <f>五年级等级</f>
        <v/>
      </c>
      <c r="AC622" s="533" t="str">
        <f>五年级跳绳附加分</f>
        <v/>
      </c>
      <c r="AD622" s="534" t="str">
        <f>五年级标准分</f>
        <v/>
      </c>
      <c r="AE622" s="534" t="str">
        <f>五年级总分</f>
        <v/>
      </c>
      <c r="AF622" s="517" t="str">
        <f>五年级等级</f>
        <v/>
      </c>
      <c r="AM622" s="452" t="str">
        <f>折返时间</f>
        <v/>
      </c>
    </row>
    <row r="623" spans="1:39">
      <c r="A623" s="476">
        <v>509</v>
      </c>
      <c r="B623" s="477">
        <v>61</v>
      </c>
      <c r="C623" s="586"/>
      <c r="D623" s="587"/>
      <c r="E623" s="586"/>
      <c r="F623" s="481"/>
      <c r="G623" s="588"/>
      <c r="H623" s="475"/>
      <c r="I623" s="595"/>
      <c r="J623" s="596"/>
      <c r="K623" s="596"/>
      <c r="L623" s="503"/>
      <c r="M623" s="504"/>
      <c r="N623" s="505" t="str">
        <f>五年级BMI</f>
        <v/>
      </c>
      <c r="O623" s="499" t="str">
        <f>五年级BMI等级</f>
        <v/>
      </c>
      <c r="P623" s="500" t="str">
        <f>五年级BMI得分</f>
        <v/>
      </c>
      <c r="Q623" s="515" t="str">
        <f>五年级肺活量得分</f>
        <v/>
      </c>
      <c r="R623" s="512" t="str">
        <f>五年级等级</f>
        <v/>
      </c>
      <c r="S623" s="516" t="str">
        <f>五年级50米跑得分</f>
        <v/>
      </c>
      <c r="T623" s="517" t="str">
        <f>五年级等级</f>
        <v/>
      </c>
      <c r="U623" s="516" t="str">
        <f>五年级坐位体前屈得分</f>
        <v/>
      </c>
      <c r="V623" s="517" t="str">
        <f>五年级等级</f>
        <v/>
      </c>
      <c r="W623" s="516" t="str">
        <f>五年级一分钟跳绳得分</f>
        <v/>
      </c>
      <c r="X623" s="517" t="str">
        <f>五年级等级</f>
        <v/>
      </c>
      <c r="Y623" s="515" t="str">
        <f>五年级仰卧起坐得分</f>
        <v/>
      </c>
      <c r="Z623" s="518" t="str">
        <f>五年级等级</f>
        <v/>
      </c>
      <c r="AA623" s="533" t="str">
        <f>五年级折返跑得分</f>
        <v/>
      </c>
      <c r="AB623" s="515" t="str">
        <f>五年级等级</f>
        <v/>
      </c>
      <c r="AC623" s="533" t="str">
        <f>五年级跳绳附加分</f>
        <v/>
      </c>
      <c r="AD623" s="534" t="str">
        <f>五年级标准分</f>
        <v/>
      </c>
      <c r="AE623" s="534" t="str">
        <f>五年级总分</f>
        <v/>
      </c>
      <c r="AF623" s="517" t="str">
        <f>五年级等级</f>
        <v/>
      </c>
      <c r="AM623" s="452" t="str">
        <f>折返时间</f>
        <v/>
      </c>
    </row>
    <row r="624" spans="1:39">
      <c r="A624" s="476">
        <v>509</v>
      </c>
      <c r="B624" s="477">
        <v>62</v>
      </c>
      <c r="C624" s="586"/>
      <c r="D624" s="587"/>
      <c r="E624" s="586"/>
      <c r="F624" s="481"/>
      <c r="G624" s="588"/>
      <c r="H624" s="475"/>
      <c r="I624" s="595"/>
      <c r="J624" s="596"/>
      <c r="K624" s="596"/>
      <c r="L624" s="503"/>
      <c r="M624" s="504"/>
      <c r="N624" s="505" t="str">
        <f>五年级BMI</f>
        <v/>
      </c>
      <c r="O624" s="499" t="str">
        <f>五年级BMI等级</f>
        <v/>
      </c>
      <c r="P624" s="500" t="str">
        <f>五年级BMI得分</f>
        <v/>
      </c>
      <c r="Q624" s="515" t="str">
        <f>五年级肺活量得分</f>
        <v/>
      </c>
      <c r="R624" s="512" t="str">
        <f>五年级等级</f>
        <v/>
      </c>
      <c r="S624" s="516" t="str">
        <f>五年级50米跑得分</f>
        <v/>
      </c>
      <c r="T624" s="517" t="str">
        <f>五年级等级</f>
        <v/>
      </c>
      <c r="U624" s="516" t="str">
        <f>五年级坐位体前屈得分</f>
        <v/>
      </c>
      <c r="V624" s="517" t="str">
        <f>五年级等级</f>
        <v/>
      </c>
      <c r="W624" s="516" t="str">
        <f>五年级一分钟跳绳得分</f>
        <v/>
      </c>
      <c r="X624" s="517" t="str">
        <f>五年级等级</f>
        <v/>
      </c>
      <c r="Y624" s="515" t="str">
        <f>五年级仰卧起坐得分</f>
        <v/>
      </c>
      <c r="Z624" s="518" t="str">
        <f>五年级等级</f>
        <v/>
      </c>
      <c r="AA624" s="533" t="str">
        <f>五年级折返跑得分</f>
        <v/>
      </c>
      <c r="AB624" s="515" t="str">
        <f>五年级等级</f>
        <v/>
      </c>
      <c r="AC624" s="533" t="str">
        <f>五年级跳绳附加分</f>
        <v/>
      </c>
      <c r="AD624" s="534" t="str">
        <f>五年级标准分</f>
        <v/>
      </c>
      <c r="AE624" s="534" t="str">
        <f>五年级总分</f>
        <v/>
      </c>
      <c r="AF624" s="517" t="str">
        <f>五年级等级</f>
        <v/>
      </c>
      <c r="AM624" s="452" t="str">
        <f>折返时间</f>
        <v/>
      </c>
    </row>
    <row r="625" spans="1:39">
      <c r="A625" s="476">
        <v>509</v>
      </c>
      <c r="B625" s="477">
        <v>63</v>
      </c>
      <c r="C625" s="586"/>
      <c r="D625" s="587"/>
      <c r="E625" s="586"/>
      <c r="F625" s="481"/>
      <c r="G625" s="588"/>
      <c r="H625" s="475"/>
      <c r="I625" s="595"/>
      <c r="J625" s="596"/>
      <c r="K625" s="596"/>
      <c r="L625" s="503"/>
      <c r="M625" s="504"/>
      <c r="N625" s="505" t="str">
        <f>五年级BMI</f>
        <v/>
      </c>
      <c r="O625" s="499" t="str">
        <f>五年级BMI等级</f>
        <v/>
      </c>
      <c r="P625" s="500" t="str">
        <f>五年级BMI得分</f>
        <v/>
      </c>
      <c r="Q625" s="515" t="str">
        <f>五年级肺活量得分</f>
        <v/>
      </c>
      <c r="R625" s="512" t="str">
        <f>五年级等级</f>
        <v/>
      </c>
      <c r="S625" s="516" t="str">
        <f>五年级50米跑得分</f>
        <v/>
      </c>
      <c r="T625" s="517" t="str">
        <f>五年级等级</f>
        <v/>
      </c>
      <c r="U625" s="516" t="str">
        <f>五年级坐位体前屈得分</f>
        <v/>
      </c>
      <c r="V625" s="517" t="str">
        <f>五年级等级</f>
        <v/>
      </c>
      <c r="W625" s="516" t="str">
        <f>五年级一分钟跳绳得分</f>
        <v/>
      </c>
      <c r="X625" s="517" t="str">
        <f>五年级等级</f>
        <v/>
      </c>
      <c r="Y625" s="515" t="str">
        <f>五年级仰卧起坐得分</f>
        <v/>
      </c>
      <c r="Z625" s="518" t="str">
        <f>五年级等级</f>
        <v/>
      </c>
      <c r="AA625" s="533" t="str">
        <f>五年级折返跑得分</f>
        <v/>
      </c>
      <c r="AB625" s="515" t="str">
        <f>五年级等级</f>
        <v/>
      </c>
      <c r="AC625" s="533" t="str">
        <f>五年级跳绳附加分</f>
        <v/>
      </c>
      <c r="AD625" s="534" t="str">
        <f>五年级标准分</f>
        <v/>
      </c>
      <c r="AE625" s="534" t="str">
        <f>五年级总分</f>
        <v/>
      </c>
      <c r="AF625" s="517" t="str">
        <f>五年级等级</f>
        <v/>
      </c>
      <c r="AM625" s="452" t="str">
        <f>折返时间</f>
        <v/>
      </c>
    </row>
    <row r="626" spans="1:39">
      <c r="A626" s="476">
        <v>509</v>
      </c>
      <c r="B626" s="477">
        <v>64</v>
      </c>
      <c r="C626" s="586"/>
      <c r="D626" s="587"/>
      <c r="E626" s="586"/>
      <c r="F626" s="481"/>
      <c r="G626" s="588"/>
      <c r="H626" s="475"/>
      <c r="I626" s="595"/>
      <c r="J626" s="596"/>
      <c r="K626" s="596"/>
      <c r="L626" s="503"/>
      <c r="M626" s="504"/>
      <c r="N626" s="505" t="str">
        <f>五年级BMI</f>
        <v/>
      </c>
      <c r="O626" s="499" t="str">
        <f>五年级BMI等级</f>
        <v/>
      </c>
      <c r="P626" s="500" t="str">
        <f>五年级BMI得分</f>
        <v/>
      </c>
      <c r="Q626" s="515" t="str">
        <f>五年级肺活量得分</f>
        <v/>
      </c>
      <c r="R626" s="512" t="str">
        <f>五年级等级</f>
        <v/>
      </c>
      <c r="S626" s="516" t="str">
        <f>五年级50米跑得分</f>
        <v/>
      </c>
      <c r="T626" s="517" t="str">
        <f>五年级等级</f>
        <v/>
      </c>
      <c r="U626" s="516" t="str">
        <f>五年级坐位体前屈得分</f>
        <v/>
      </c>
      <c r="V626" s="517" t="str">
        <f>五年级等级</f>
        <v/>
      </c>
      <c r="W626" s="516" t="str">
        <f>五年级一分钟跳绳得分</f>
        <v/>
      </c>
      <c r="X626" s="517" t="str">
        <f>五年级等级</f>
        <v/>
      </c>
      <c r="Y626" s="515" t="str">
        <f>五年级仰卧起坐得分</f>
        <v/>
      </c>
      <c r="Z626" s="518" t="str">
        <f>五年级等级</f>
        <v/>
      </c>
      <c r="AA626" s="533" t="str">
        <f>五年级折返跑得分</f>
        <v/>
      </c>
      <c r="AB626" s="515" t="str">
        <f>五年级等级</f>
        <v/>
      </c>
      <c r="AC626" s="533" t="str">
        <f>五年级跳绳附加分</f>
        <v/>
      </c>
      <c r="AD626" s="534" t="str">
        <f>五年级标准分</f>
        <v/>
      </c>
      <c r="AE626" s="534" t="str">
        <f>五年级总分</f>
        <v/>
      </c>
      <c r="AF626" s="517" t="str">
        <f>五年级等级</f>
        <v/>
      </c>
      <c r="AM626" s="452" t="str">
        <f>折返时间</f>
        <v/>
      </c>
    </row>
    <row r="627" spans="1:39">
      <c r="A627" s="476">
        <v>509</v>
      </c>
      <c r="B627" s="477">
        <v>65</v>
      </c>
      <c r="C627" s="586"/>
      <c r="D627" s="587"/>
      <c r="E627" s="586"/>
      <c r="F627" s="481"/>
      <c r="G627" s="588"/>
      <c r="H627" s="475"/>
      <c r="I627" s="595"/>
      <c r="J627" s="596"/>
      <c r="K627" s="596"/>
      <c r="L627" s="503"/>
      <c r="M627" s="504"/>
      <c r="N627" s="505" t="str">
        <f>五年级BMI</f>
        <v/>
      </c>
      <c r="O627" s="499" t="str">
        <f>五年级BMI等级</f>
        <v/>
      </c>
      <c r="P627" s="500" t="str">
        <f>五年级BMI得分</f>
        <v/>
      </c>
      <c r="Q627" s="515" t="str">
        <f>五年级肺活量得分</f>
        <v/>
      </c>
      <c r="R627" s="512" t="str">
        <f>五年级等级</f>
        <v/>
      </c>
      <c r="S627" s="516" t="str">
        <f>五年级50米跑得分</f>
        <v/>
      </c>
      <c r="T627" s="517" t="str">
        <f>五年级等级</f>
        <v/>
      </c>
      <c r="U627" s="516" t="str">
        <f>五年级坐位体前屈得分</f>
        <v/>
      </c>
      <c r="V627" s="517" t="str">
        <f>五年级等级</f>
        <v/>
      </c>
      <c r="W627" s="516" t="str">
        <f>五年级一分钟跳绳得分</f>
        <v/>
      </c>
      <c r="X627" s="517" t="str">
        <f>五年级等级</f>
        <v/>
      </c>
      <c r="Y627" s="515" t="str">
        <f>五年级仰卧起坐得分</f>
        <v/>
      </c>
      <c r="Z627" s="518" t="str">
        <f>五年级等级</f>
        <v/>
      </c>
      <c r="AA627" s="533" t="str">
        <f>五年级折返跑得分</f>
        <v/>
      </c>
      <c r="AB627" s="515" t="str">
        <f>五年级等级</f>
        <v/>
      </c>
      <c r="AC627" s="533" t="str">
        <f>五年级跳绳附加分</f>
        <v/>
      </c>
      <c r="AD627" s="534" t="str">
        <f>五年级标准分</f>
        <v/>
      </c>
      <c r="AE627" s="534" t="str">
        <f>五年级总分</f>
        <v/>
      </c>
      <c r="AF627" s="517" t="str">
        <f>五年级等级</f>
        <v/>
      </c>
      <c r="AM627" s="452" t="str">
        <f>折返时间</f>
        <v/>
      </c>
    </row>
    <row r="628" spans="1:39">
      <c r="A628" s="476">
        <v>509</v>
      </c>
      <c r="B628" s="477">
        <v>66</v>
      </c>
      <c r="C628" s="586"/>
      <c r="D628" s="587"/>
      <c r="E628" s="586"/>
      <c r="F628" s="473"/>
      <c r="G628" s="588"/>
      <c r="H628" s="475"/>
      <c r="I628" s="600"/>
      <c r="J628" s="597"/>
      <c r="K628" s="597"/>
      <c r="L628" s="496"/>
      <c r="M628" s="497"/>
      <c r="N628" s="498" t="str">
        <f>五年级BMI</f>
        <v/>
      </c>
      <c r="O628" s="499" t="str">
        <f>五年级BMI等级</f>
        <v/>
      </c>
      <c r="P628" s="500" t="str">
        <f>五年级BMI得分</f>
        <v/>
      </c>
      <c r="Q628" s="515" t="str">
        <f>五年级肺活量得分</f>
        <v/>
      </c>
      <c r="R628" s="512" t="str">
        <f>五年级等级</f>
        <v/>
      </c>
      <c r="S628" s="516" t="str">
        <f>五年级50米跑得分</f>
        <v/>
      </c>
      <c r="T628" s="512" t="str">
        <f>五年级等级</f>
        <v/>
      </c>
      <c r="U628" s="516" t="str">
        <f>五年级坐位体前屈得分</f>
        <v/>
      </c>
      <c r="V628" s="512" t="str">
        <f>五年级等级</f>
        <v/>
      </c>
      <c r="W628" s="516" t="str">
        <f>五年级一分钟跳绳得分</f>
        <v/>
      </c>
      <c r="X628" s="512" t="str">
        <f>五年级等级</f>
        <v/>
      </c>
      <c r="Y628" s="511" t="str">
        <f>五年级仰卧起坐得分</f>
        <v/>
      </c>
      <c r="Z628" s="514" t="str">
        <f>五年级等级</f>
        <v/>
      </c>
      <c r="AA628" s="530" t="str">
        <f>五年级折返跑得分</f>
        <v/>
      </c>
      <c r="AB628" s="511" t="str">
        <f>五年级等级</f>
        <v/>
      </c>
      <c r="AC628" s="530" t="str">
        <f>五年级跳绳附加分</f>
        <v/>
      </c>
      <c r="AD628" s="534" t="str">
        <f>五年级标准分</f>
        <v/>
      </c>
      <c r="AE628" s="531" t="str">
        <f>五年级总分</f>
        <v/>
      </c>
      <c r="AF628" s="512" t="str">
        <f>五年级等级</f>
        <v/>
      </c>
      <c r="AM628" s="452" t="str">
        <f>折返时间</f>
        <v/>
      </c>
    </row>
    <row r="629" spans="1:39">
      <c r="A629" s="476">
        <v>509</v>
      </c>
      <c r="B629" s="477">
        <v>67</v>
      </c>
      <c r="C629" s="586"/>
      <c r="D629" s="587"/>
      <c r="E629" s="586"/>
      <c r="F629" s="473"/>
      <c r="G629" s="588"/>
      <c r="H629" s="475"/>
      <c r="I629" s="595"/>
      <c r="J629" s="596"/>
      <c r="K629" s="597"/>
      <c r="L629" s="503"/>
      <c r="M629" s="504"/>
      <c r="N629" s="505" t="str">
        <f>五年级BMI</f>
        <v/>
      </c>
      <c r="O629" s="499" t="str">
        <f>五年级BMI等级</f>
        <v/>
      </c>
      <c r="P629" s="500" t="str">
        <f>五年级BMI得分</f>
        <v/>
      </c>
      <c r="Q629" s="515" t="str">
        <f>五年级肺活量得分</f>
        <v/>
      </c>
      <c r="R629" s="512" t="str">
        <f>五年级等级</f>
        <v/>
      </c>
      <c r="S629" s="516" t="str">
        <f>五年级50米跑得分</f>
        <v/>
      </c>
      <c r="T629" s="512" t="str">
        <f>五年级等级</f>
        <v/>
      </c>
      <c r="U629" s="516" t="str">
        <f>五年级坐位体前屈得分</f>
        <v/>
      </c>
      <c r="V629" s="517" t="str">
        <f>五年级等级</f>
        <v/>
      </c>
      <c r="W629" s="516" t="str">
        <f>五年级一分钟跳绳得分</f>
        <v/>
      </c>
      <c r="X629" s="517" t="str">
        <f>五年级等级</f>
        <v/>
      </c>
      <c r="Y629" s="515" t="str">
        <f>五年级仰卧起坐得分</f>
        <v/>
      </c>
      <c r="Z629" s="518" t="str">
        <f>五年级等级</f>
        <v/>
      </c>
      <c r="AA629" s="533" t="str">
        <f>五年级折返跑得分</f>
        <v/>
      </c>
      <c r="AB629" s="515" t="str">
        <f>五年级等级</f>
        <v/>
      </c>
      <c r="AC629" s="533" t="str">
        <f>五年级跳绳附加分</f>
        <v/>
      </c>
      <c r="AD629" s="534" t="str">
        <f>五年级标准分</f>
        <v/>
      </c>
      <c r="AE629" s="534" t="str">
        <f>五年级总分</f>
        <v/>
      </c>
      <c r="AF629" s="517" t="str">
        <f>五年级等级</f>
        <v/>
      </c>
      <c r="AM629" s="452" t="str">
        <f>折返时间</f>
        <v/>
      </c>
    </row>
    <row r="630" spans="1:39">
      <c r="A630" s="476">
        <v>509</v>
      </c>
      <c r="B630" s="477">
        <v>68</v>
      </c>
      <c r="C630" s="586"/>
      <c r="D630" s="587"/>
      <c r="E630" s="586"/>
      <c r="F630" s="473"/>
      <c r="G630" s="588"/>
      <c r="H630" s="475"/>
      <c r="I630" s="595"/>
      <c r="J630" s="596"/>
      <c r="K630" s="597"/>
      <c r="L630" s="503"/>
      <c r="M630" s="504"/>
      <c r="N630" s="505" t="str">
        <f>五年级BMI</f>
        <v/>
      </c>
      <c r="O630" s="499" t="str">
        <f>五年级BMI等级</f>
        <v/>
      </c>
      <c r="P630" s="500" t="str">
        <f>五年级BMI得分</f>
        <v/>
      </c>
      <c r="Q630" s="515" t="str">
        <f>五年级肺活量得分</f>
        <v/>
      </c>
      <c r="R630" s="512" t="str">
        <f>五年级等级</f>
        <v/>
      </c>
      <c r="S630" s="516" t="str">
        <f>五年级50米跑得分</f>
        <v/>
      </c>
      <c r="T630" s="512" t="str">
        <f>五年级等级</f>
        <v/>
      </c>
      <c r="U630" s="516" t="str">
        <f>五年级坐位体前屈得分</f>
        <v/>
      </c>
      <c r="V630" s="517" t="str">
        <f>五年级等级</f>
        <v/>
      </c>
      <c r="W630" s="516" t="str">
        <f>五年级一分钟跳绳得分</f>
        <v/>
      </c>
      <c r="X630" s="517" t="str">
        <f>五年级等级</f>
        <v/>
      </c>
      <c r="Y630" s="515" t="str">
        <f>五年级仰卧起坐得分</f>
        <v/>
      </c>
      <c r="Z630" s="518" t="str">
        <f>五年级等级</f>
        <v/>
      </c>
      <c r="AA630" s="533" t="str">
        <f>五年级折返跑得分</f>
        <v/>
      </c>
      <c r="AB630" s="515" t="str">
        <f>五年级等级</f>
        <v/>
      </c>
      <c r="AC630" s="533" t="str">
        <f>五年级跳绳附加分</f>
        <v/>
      </c>
      <c r="AD630" s="534" t="str">
        <f>五年级标准分</f>
        <v/>
      </c>
      <c r="AE630" s="534" t="str">
        <f>五年级总分</f>
        <v/>
      </c>
      <c r="AF630" s="517" t="str">
        <f>五年级等级</f>
        <v/>
      </c>
      <c r="AM630" s="452" t="str">
        <f>折返时间</f>
        <v/>
      </c>
    </row>
    <row r="631" spans="1:39">
      <c r="A631" s="476">
        <v>509</v>
      </c>
      <c r="B631" s="477">
        <v>69</v>
      </c>
      <c r="C631" s="586"/>
      <c r="D631" s="587"/>
      <c r="E631" s="586"/>
      <c r="F631" s="473"/>
      <c r="G631" s="589"/>
      <c r="H631" s="475"/>
      <c r="I631" s="595"/>
      <c r="J631" s="596"/>
      <c r="K631" s="597"/>
      <c r="L631" s="503"/>
      <c r="M631" s="504"/>
      <c r="N631" s="505" t="str">
        <f>五年级BMI</f>
        <v/>
      </c>
      <c r="O631" s="499" t="str">
        <f>五年级BMI等级</f>
        <v/>
      </c>
      <c r="P631" s="500" t="str">
        <f>五年级BMI得分</f>
        <v/>
      </c>
      <c r="Q631" s="515" t="str">
        <f>五年级肺活量得分</f>
        <v/>
      </c>
      <c r="R631" s="512" t="str">
        <f>五年级等级</f>
        <v/>
      </c>
      <c r="S631" s="516" t="str">
        <f>五年级50米跑得分</f>
        <v/>
      </c>
      <c r="T631" s="512" t="str">
        <f>五年级等级</f>
        <v/>
      </c>
      <c r="U631" s="516" t="str">
        <f>五年级坐位体前屈得分</f>
        <v/>
      </c>
      <c r="V631" s="517" t="str">
        <f>五年级等级</f>
        <v/>
      </c>
      <c r="W631" s="516" t="str">
        <f>五年级一分钟跳绳得分</f>
        <v/>
      </c>
      <c r="X631" s="517" t="str">
        <f>五年级等级</f>
        <v/>
      </c>
      <c r="Y631" s="515" t="str">
        <f>五年级仰卧起坐得分</f>
        <v/>
      </c>
      <c r="Z631" s="518" t="str">
        <f>五年级等级</f>
        <v/>
      </c>
      <c r="AA631" s="533" t="str">
        <f>五年级折返跑得分</f>
        <v/>
      </c>
      <c r="AB631" s="515" t="str">
        <f>五年级等级</f>
        <v/>
      </c>
      <c r="AC631" s="533" t="str">
        <f>五年级跳绳附加分</f>
        <v/>
      </c>
      <c r="AD631" s="534" t="str">
        <f>五年级标准分</f>
        <v/>
      </c>
      <c r="AE631" s="534" t="str">
        <f>五年级总分</f>
        <v/>
      </c>
      <c r="AF631" s="517" t="str">
        <f>五年级等级</f>
        <v/>
      </c>
      <c r="AM631" s="452" t="str">
        <f>折返时间</f>
        <v/>
      </c>
    </row>
    <row r="632" ht="15.75" spans="1:39">
      <c r="A632" s="535">
        <v>509</v>
      </c>
      <c r="B632" s="536">
        <v>70</v>
      </c>
      <c r="C632" s="590"/>
      <c r="D632" s="591"/>
      <c r="E632" s="590"/>
      <c r="F632" s="583"/>
      <c r="G632" s="601"/>
      <c r="H632" s="542"/>
      <c r="I632" s="598"/>
      <c r="J632" s="599"/>
      <c r="K632" s="602"/>
      <c r="L632" s="571"/>
      <c r="M632" s="572"/>
      <c r="N632" s="573" t="str">
        <f>五年级BMI</f>
        <v/>
      </c>
      <c r="O632" s="574" t="str">
        <f>五年级BMI等级</f>
        <v/>
      </c>
      <c r="P632" s="575" t="str">
        <f>五年级BMI得分</f>
        <v/>
      </c>
      <c r="Q632" s="576" t="str">
        <f>五年级肺活量得分</f>
        <v/>
      </c>
      <c r="R632" s="577" t="str">
        <f>五年级等级</f>
        <v/>
      </c>
      <c r="S632" s="578" t="str">
        <f>五年级50米跑得分</f>
        <v/>
      </c>
      <c r="T632" s="577" t="str">
        <f>五年级等级</f>
        <v/>
      </c>
      <c r="U632" s="578" t="str">
        <f>五年级坐位体前屈得分</f>
        <v/>
      </c>
      <c r="V632" s="567" t="str">
        <f>五年级等级</f>
        <v/>
      </c>
      <c r="W632" s="578" t="str">
        <f>五年级一分钟跳绳得分</f>
        <v/>
      </c>
      <c r="X632" s="567" t="str">
        <f>五年级等级</f>
        <v/>
      </c>
      <c r="Y632" s="576" t="str">
        <f>五年级仰卧起坐得分</f>
        <v/>
      </c>
      <c r="Z632" s="579" t="str">
        <f>五年级等级</f>
        <v/>
      </c>
      <c r="AA632" s="565" t="str">
        <f>五年级折返跑得分</f>
        <v/>
      </c>
      <c r="AB632" s="576" t="str">
        <f>五年级等级</f>
        <v/>
      </c>
      <c r="AC632" s="565" t="str">
        <f>五年级跳绳附加分</f>
        <v/>
      </c>
      <c r="AD632" s="566" t="str">
        <f>五年级标准分</f>
        <v/>
      </c>
      <c r="AE632" s="566" t="str">
        <f>五年级总分</f>
        <v/>
      </c>
      <c r="AF632" s="567" t="str">
        <f>五年级等级</f>
        <v/>
      </c>
      <c r="AM632" s="452" t="str">
        <f>折返时间</f>
        <v/>
      </c>
    </row>
    <row r="633" ht="15.75" spans="1:39">
      <c r="A633" s="468">
        <v>510</v>
      </c>
      <c r="B633" s="469">
        <v>1</v>
      </c>
      <c r="C633" s="593"/>
      <c r="D633" s="594"/>
      <c r="E633" s="593"/>
      <c r="F633" s="473"/>
      <c r="G633" s="589"/>
      <c r="H633" s="475"/>
      <c r="I633" s="600"/>
      <c r="J633" s="597"/>
      <c r="K633" s="597"/>
      <c r="L633" s="496"/>
      <c r="M633" s="497"/>
      <c r="N633" s="498" t="str">
        <f>五年级BMI</f>
        <v/>
      </c>
      <c r="O633" s="499" t="str">
        <f>五年级BMI等级</f>
        <v/>
      </c>
      <c r="P633" s="500" t="str">
        <f>五年级BMI得分</f>
        <v/>
      </c>
      <c r="Q633" s="511" t="str">
        <f>五年级肺活量得分</f>
        <v/>
      </c>
      <c r="R633" s="512" t="str">
        <f>五年级等级</f>
        <v/>
      </c>
      <c r="S633" s="513" t="str">
        <f>五年级50米跑得分</f>
        <v/>
      </c>
      <c r="T633" s="512" t="str">
        <f>五年级等级</f>
        <v/>
      </c>
      <c r="U633" s="513" t="str">
        <f>五年级坐位体前屈得分</f>
        <v/>
      </c>
      <c r="V633" s="512" t="str">
        <f>五年级等级</f>
        <v/>
      </c>
      <c r="W633" s="513" t="str">
        <f>五年级一分钟跳绳得分</f>
        <v/>
      </c>
      <c r="X633" s="512" t="str">
        <f>五年级等级</f>
        <v/>
      </c>
      <c r="Y633" s="511" t="str">
        <f>五年级仰卧起坐得分</f>
        <v/>
      </c>
      <c r="Z633" s="514" t="str">
        <f>五年级等级</f>
        <v/>
      </c>
      <c r="AA633" s="530" t="str">
        <f>五年级折返跑得分</f>
        <v/>
      </c>
      <c r="AB633" s="511" t="str">
        <f>五年级等级</f>
        <v/>
      </c>
      <c r="AC633" s="530" t="str">
        <f>五年级跳绳附加分</f>
        <v/>
      </c>
      <c r="AD633" s="531" t="str">
        <f>五年级标准分</f>
        <v/>
      </c>
      <c r="AE633" s="531" t="str">
        <f>五年级总分</f>
        <v/>
      </c>
      <c r="AF633" s="512" t="str">
        <f>五年级等级</f>
        <v/>
      </c>
      <c r="AM633" s="452" t="str">
        <f>折返时间</f>
        <v/>
      </c>
    </row>
    <row r="634" spans="1:39">
      <c r="A634" s="476">
        <v>510</v>
      </c>
      <c r="B634" s="477">
        <v>2</v>
      </c>
      <c r="C634" s="586"/>
      <c r="D634" s="587"/>
      <c r="E634" s="586"/>
      <c r="F634" s="473"/>
      <c r="G634" s="588"/>
      <c r="H634" s="475"/>
      <c r="I634" s="595"/>
      <c r="J634" s="596"/>
      <c r="K634" s="597"/>
      <c r="L634" s="503"/>
      <c r="M634" s="504"/>
      <c r="N634" s="505" t="str">
        <f>五年级BMI</f>
        <v/>
      </c>
      <c r="O634" s="499" t="str">
        <f>五年级BMI等级</f>
        <v/>
      </c>
      <c r="P634" s="500" t="str">
        <f>五年级BMI得分</f>
        <v/>
      </c>
      <c r="Q634" s="515" t="str">
        <f>五年级肺活量得分</f>
        <v/>
      </c>
      <c r="R634" s="512" t="str">
        <f>五年级等级</f>
        <v/>
      </c>
      <c r="S634" s="516" t="str">
        <f>五年级50米跑得分</f>
        <v/>
      </c>
      <c r="T634" s="517" t="str">
        <f>五年级等级</f>
        <v/>
      </c>
      <c r="U634" s="516" t="str">
        <f>五年级坐位体前屈得分</f>
        <v/>
      </c>
      <c r="V634" s="517" t="str">
        <f>五年级等级</f>
        <v/>
      </c>
      <c r="W634" s="516" t="str">
        <f>五年级一分钟跳绳得分</f>
        <v/>
      </c>
      <c r="X634" s="517" t="str">
        <f>五年级等级</f>
        <v/>
      </c>
      <c r="Y634" s="515" t="str">
        <f>五年级仰卧起坐得分</f>
        <v/>
      </c>
      <c r="Z634" s="518" t="str">
        <f>五年级等级</f>
        <v/>
      </c>
      <c r="AA634" s="533" t="str">
        <f>五年级折返跑得分</f>
        <v/>
      </c>
      <c r="AB634" s="515" t="str">
        <f>五年级等级</f>
        <v/>
      </c>
      <c r="AC634" s="533" t="str">
        <f>五年级跳绳附加分</f>
        <v/>
      </c>
      <c r="AD634" s="534" t="str">
        <f>五年级标准分</f>
        <v/>
      </c>
      <c r="AE634" s="534" t="str">
        <f>五年级总分</f>
        <v/>
      </c>
      <c r="AF634" s="517" t="str">
        <f>五年级等级</f>
        <v/>
      </c>
      <c r="AM634" s="452" t="str">
        <f>折返时间</f>
        <v/>
      </c>
    </row>
    <row r="635" spans="1:39">
      <c r="A635" s="476">
        <v>510</v>
      </c>
      <c r="B635" s="477">
        <v>3</v>
      </c>
      <c r="C635" s="586"/>
      <c r="D635" s="587"/>
      <c r="E635" s="586"/>
      <c r="F635" s="473"/>
      <c r="G635" s="588"/>
      <c r="H635" s="475"/>
      <c r="I635" s="595"/>
      <c r="J635" s="596"/>
      <c r="K635" s="597"/>
      <c r="L635" s="503"/>
      <c r="M635" s="504"/>
      <c r="N635" s="505" t="str">
        <f>五年级BMI</f>
        <v/>
      </c>
      <c r="O635" s="499" t="str">
        <f>五年级BMI等级</f>
        <v/>
      </c>
      <c r="P635" s="500" t="str">
        <f>五年级BMI得分</f>
        <v/>
      </c>
      <c r="Q635" s="515" t="str">
        <f>五年级肺活量得分</f>
        <v/>
      </c>
      <c r="R635" s="512" t="str">
        <f>五年级等级</f>
        <v/>
      </c>
      <c r="S635" s="516" t="str">
        <f>五年级50米跑得分</f>
        <v/>
      </c>
      <c r="T635" s="517" t="str">
        <f>五年级等级</f>
        <v/>
      </c>
      <c r="U635" s="516" t="str">
        <f>五年级坐位体前屈得分</f>
        <v/>
      </c>
      <c r="V635" s="517" t="str">
        <f>五年级等级</f>
        <v/>
      </c>
      <c r="W635" s="516" t="str">
        <f>五年级一分钟跳绳得分</f>
        <v/>
      </c>
      <c r="X635" s="517" t="str">
        <f>五年级等级</f>
        <v/>
      </c>
      <c r="Y635" s="515" t="str">
        <f>五年级仰卧起坐得分</f>
        <v/>
      </c>
      <c r="Z635" s="518" t="str">
        <f>五年级等级</f>
        <v/>
      </c>
      <c r="AA635" s="533" t="str">
        <f>五年级折返跑得分</f>
        <v/>
      </c>
      <c r="AB635" s="515" t="str">
        <f>五年级等级</f>
        <v/>
      </c>
      <c r="AC635" s="533" t="str">
        <f>五年级跳绳附加分</f>
        <v/>
      </c>
      <c r="AD635" s="534" t="str">
        <f>五年级标准分</f>
        <v/>
      </c>
      <c r="AE635" s="534" t="str">
        <f>五年级总分</f>
        <v/>
      </c>
      <c r="AF635" s="517" t="str">
        <f>五年级等级</f>
        <v/>
      </c>
      <c r="AM635" s="452" t="str">
        <f>折返时间</f>
        <v/>
      </c>
    </row>
    <row r="636" spans="1:39">
      <c r="A636" s="476">
        <v>510</v>
      </c>
      <c r="B636" s="477">
        <v>4</v>
      </c>
      <c r="C636" s="586"/>
      <c r="D636" s="587"/>
      <c r="E636" s="586"/>
      <c r="F636" s="473"/>
      <c r="G636" s="588"/>
      <c r="H636" s="475"/>
      <c r="I636" s="595"/>
      <c r="J636" s="596"/>
      <c r="K636" s="597"/>
      <c r="L636" s="503"/>
      <c r="M636" s="504"/>
      <c r="N636" s="505" t="str">
        <f>五年级BMI</f>
        <v/>
      </c>
      <c r="O636" s="499" t="str">
        <f>五年级BMI等级</f>
        <v/>
      </c>
      <c r="P636" s="500" t="str">
        <f>五年级BMI得分</f>
        <v/>
      </c>
      <c r="Q636" s="515" t="str">
        <f>五年级肺活量得分</f>
        <v/>
      </c>
      <c r="R636" s="512" t="str">
        <f>五年级等级</f>
        <v/>
      </c>
      <c r="S636" s="516" t="str">
        <f>五年级50米跑得分</f>
        <v/>
      </c>
      <c r="T636" s="517" t="str">
        <f>五年级等级</f>
        <v/>
      </c>
      <c r="U636" s="516" t="str">
        <f>五年级坐位体前屈得分</f>
        <v/>
      </c>
      <c r="V636" s="517" t="str">
        <f>五年级等级</f>
        <v/>
      </c>
      <c r="W636" s="516" t="str">
        <f>五年级一分钟跳绳得分</f>
        <v/>
      </c>
      <c r="X636" s="517" t="str">
        <f>五年级等级</f>
        <v/>
      </c>
      <c r="Y636" s="515" t="str">
        <f>五年级仰卧起坐得分</f>
        <v/>
      </c>
      <c r="Z636" s="518" t="str">
        <f>五年级等级</f>
        <v/>
      </c>
      <c r="AA636" s="533" t="str">
        <f>五年级折返跑得分</f>
        <v/>
      </c>
      <c r="AB636" s="515" t="str">
        <f>五年级等级</f>
        <v/>
      </c>
      <c r="AC636" s="533" t="str">
        <f>五年级跳绳附加分</f>
        <v/>
      </c>
      <c r="AD636" s="534" t="str">
        <f>五年级标准分</f>
        <v/>
      </c>
      <c r="AE636" s="534" t="str">
        <f>五年级总分</f>
        <v/>
      </c>
      <c r="AF636" s="517" t="str">
        <f>五年级等级</f>
        <v/>
      </c>
      <c r="AM636" s="452" t="str">
        <f>折返时间</f>
        <v/>
      </c>
    </row>
    <row r="637" spans="1:39">
      <c r="A637" s="476">
        <v>510</v>
      </c>
      <c r="B637" s="477">
        <v>5</v>
      </c>
      <c r="C637" s="586"/>
      <c r="D637" s="587"/>
      <c r="E637" s="586"/>
      <c r="F637" s="473"/>
      <c r="G637" s="588"/>
      <c r="H637" s="475"/>
      <c r="I637" s="595"/>
      <c r="J637" s="596"/>
      <c r="K637" s="597"/>
      <c r="L637" s="503"/>
      <c r="M637" s="504"/>
      <c r="N637" s="505" t="str">
        <f>五年级BMI</f>
        <v/>
      </c>
      <c r="O637" s="499" t="str">
        <f>五年级BMI等级</f>
        <v/>
      </c>
      <c r="P637" s="500" t="str">
        <f>五年级BMI得分</f>
        <v/>
      </c>
      <c r="Q637" s="515" t="str">
        <f>五年级肺活量得分</f>
        <v/>
      </c>
      <c r="R637" s="512" t="str">
        <f>五年级等级</f>
        <v/>
      </c>
      <c r="S637" s="516" t="str">
        <f>五年级50米跑得分</f>
        <v/>
      </c>
      <c r="T637" s="517" t="str">
        <f>五年级等级</f>
        <v/>
      </c>
      <c r="U637" s="516" t="str">
        <f>五年级坐位体前屈得分</f>
        <v/>
      </c>
      <c r="V637" s="517" t="str">
        <f>五年级等级</f>
        <v/>
      </c>
      <c r="W637" s="516" t="str">
        <f>五年级一分钟跳绳得分</f>
        <v/>
      </c>
      <c r="X637" s="517" t="str">
        <f>五年级等级</f>
        <v/>
      </c>
      <c r="Y637" s="515" t="str">
        <f>五年级仰卧起坐得分</f>
        <v/>
      </c>
      <c r="Z637" s="518" t="str">
        <f>五年级等级</f>
        <v/>
      </c>
      <c r="AA637" s="533" t="str">
        <f>五年级折返跑得分</f>
        <v/>
      </c>
      <c r="AB637" s="515" t="str">
        <f>五年级等级</f>
        <v/>
      </c>
      <c r="AC637" s="533" t="str">
        <f>五年级跳绳附加分</f>
        <v/>
      </c>
      <c r="AD637" s="534" t="str">
        <f>五年级标准分</f>
        <v/>
      </c>
      <c r="AE637" s="534" t="str">
        <f>五年级总分</f>
        <v/>
      </c>
      <c r="AF637" s="517" t="str">
        <f>五年级等级</f>
        <v/>
      </c>
      <c r="AM637" s="452" t="str">
        <f>折返时间</f>
        <v/>
      </c>
    </row>
    <row r="638" spans="1:39">
      <c r="A638" s="476">
        <v>510</v>
      </c>
      <c r="B638" s="477">
        <v>6</v>
      </c>
      <c r="C638" s="586"/>
      <c r="D638" s="587"/>
      <c r="E638" s="586"/>
      <c r="F638" s="473"/>
      <c r="G638" s="588"/>
      <c r="H638" s="475"/>
      <c r="I638" s="595"/>
      <c r="J638" s="596"/>
      <c r="K638" s="597"/>
      <c r="L638" s="503"/>
      <c r="M638" s="504"/>
      <c r="N638" s="505" t="str">
        <f>五年级BMI</f>
        <v/>
      </c>
      <c r="O638" s="499" t="str">
        <f>五年级BMI等级</f>
        <v/>
      </c>
      <c r="P638" s="500" t="str">
        <f>五年级BMI得分</f>
        <v/>
      </c>
      <c r="Q638" s="515" t="str">
        <f>五年级肺活量得分</f>
        <v/>
      </c>
      <c r="R638" s="512" t="str">
        <f>五年级等级</f>
        <v/>
      </c>
      <c r="S638" s="516" t="str">
        <f>五年级50米跑得分</f>
        <v/>
      </c>
      <c r="T638" s="517" t="str">
        <f>五年级等级</f>
        <v/>
      </c>
      <c r="U638" s="516" t="str">
        <f>五年级坐位体前屈得分</f>
        <v/>
      </c>
      <c r="V638" s="517" t="str">
        <f>五年级等级</f>
        <v/>
      </c>
      <c r="W638" s="516" t="str">
        <f>五年级一分钟跳绳得分</f>
        <v/>
      </c>
      <c r="X638" s="517" t="str">
        <f>五年级等级</f>
        <v/>
      </c>
      <c r="Y638" s="515" t="str">
        <f>五年级仰卧起坐得分</f>
        <v/>
      </c>
      <c r="Z638" s="518" t="str">
        <f>五年级等级</f>
        <v/>
      </c>
      <c r="AA638" s="533" t="str">
        <f>五年级折返跑得分</f>
        <v/>
      </c>
      <c r="AB638" s="515" t="str">
        <f>五年级等级</f>
        <v/>
      </c>
      <c r="AC638" s="533" t="str">
        <f>五年级跳绳附加分</f>
        <v/>
      </c>
      <c r="AD638" s="534" t="str">
        <f>五年级标准分</f>
        <v/>
      </c>
      <c r="AE638" s="534" t="str">
        <f>五年级总分</f>
        <v/>
      </c>
      <c r="AF638" s="517" t="str">
        <f>五年级等级</f>
        <v/>
      </c>
      <c r="AM638" s="452" t="str">
        <f>折返时间</f>
        <v/>
      </c>
    </row>
    <row r="639" spans="1:39">
      <c r="A639" s="476">
        <v>510</v>
      </c>
      <c r="B639" s="477">
        <v>7</v>
      </c>
      <c r="C639" s="586"/>
      <c r="D639" s="587"/>
      <c r="E639" s="586"/>
      <c r="F639" s="473"/>
      <c r="G639" s="588"/>
      <c r="H639" s="475"/>
      <c r="I639" s="595"/>
      <c r="J639" s="596"/>
      <c r="K639" s="597"/>
      <c r="L639" s="503"/>
      <c r="M639" s="504"/>
      <c r="N639" s="505" t="str">
        <f>五年级BMI</f>
        <v/>
      </c>
      <c r="O639" s="499" t="str">
        <f>五年级BMI等级</f>
        <v/>
      </c>
      <c r="P639" s="500" t="str">
        <f>五年级BMI得分</f>
        <v/>
      </c>
      <c r="Q639" s="515" t="str">
        <f>五年级肺活量得分</f>
        <v/>
      </c>
      <c r="R639" s="512" t="str">
        <f>五年级等级</f>
        <v/>
      </c>
      <c r="S639" s="516" t="str">
        <f>五年级50米跑得分</f>
        <v/>
      </c>
      <c r="T639" s="517" t="str">
        <f>五年级等级</f>
        <v/>
      </c>
      <c r="U639" s="516" t="str">
        <f>五年级坐位体前屈得分</f>
        <v/>
      </c>
      <c r="V639" s="517" t="str">
        <f>五年级等级</f>
        <v/>
      </c>
      <c r="W639" s="516" t="str">
        <f>五年级一分钟跳绳得分</f>
        <v/>
      </c>
      <c r="X639" s="517" t="str">
        <f>五年级等级</f>
        <v/>
      </c>
      <c r="Y639" s="515" t="str">
        <f>五年级仰卧起坐得分</f>
        <v/>
      </c>
      <c r="Z639" s="518" t="str">
        <f>五年级等级</f>
        <v/>
      </c>
      <c r="AA639" s="533" t="str">
        <f>五年级折返跑得分</f>
        <v/>
      </c>
      <c r="AB639" s="515" t="str">
        <f>五年级等级</f>
        <v/>
      </c>
      <c r="AC639" s="533" t="str">
        <f>五年级跳绳附加分</f>
        <v/>
      </c>
      <c r="AD639" s="534" t="str">
        <f>五年级标准分</f>
        <v/>
      </c>
      <c r="AE639" s="534" t="str">
        <f>五年级总分</f>
        <v/>
      </c>
      <c r="AF639" s="517" t="str">
        <f>五年级等级</f>
        <v/>
      </c>
      <c r="AM639" s="452" t="str">
        <f>折返时间</f>
        <v/>
      </c>
    </row>
    <row r="640" spans="1:39">
      <c r="A640" s="476">
        <v>510</v>
      </c>
      <c r="B640" s="477">
        <v>8</v>
      </c>
      <c r="C640" s="586"/>
      <c r="D640" s="587"/>
      <c r="E640" s="586"/>
      <c r="F640" s="473"/>
      <c r="G640" s="588"/>
      <c r="H640" s="475"/>
      <c r="I640" s="595"/>
      <c r="J640" s="596"/>
      <c r="K640" s="597"/>
      <c r="L640" s="503"/>
      <c r="M640" s="504"/>
      <c r="N640" s="505" t="str">
        <f>五年级BMI</f>
        <v/>
      </c>
      <c r="O640" s="499" t="str">
        <f>五年级BMI等级</f>
        <v/>
      </c>
      <c r="P640" s="500" t="str">
        <f>五年级BMI得分</f>
        <v/>
      </c>
      <c r="Q640" s="515" t="str">
        <f>五年级肺活量得分</f>
        <v/>
      </c>
      <c r="R640" s="512" t="str">
        <f>五年级等级</f>
        <v/>
      </c>
      <c r="S640" s="516" t="str">
        <f>五年级50米跑得分</f>
        <v/>
      </c>
      <c r="T640" s="517" t="str">
        <f>五年级等级</f>
        <v/>
      </c>
      <c r="U640" s="516" t="str">
        <f>五年级坐位体前屈得分</f>
        <v/>
      </c>
      <c r="V640" s="517" t="str">
        <f>五年级等级</f>
        <v/>
      </c>
      <c r="W640" s="516" t="str">
        <f>五年级一分钟跳绳得分</f>
        <v/>
      </c>
      <c r="X640" s="517" t="str">
        <f>五年级等级</f>
        <v/>
      </c>
      <c r="Y640" s="515" t="str">
        <f>五年级仰卧起坐得分</f>
        <v/>
      </c>
      <c r="Z640" s="518" t="str">
        <f>五年级等级</f>
        <v/>
      </c>
      <c r="AA640" s="533" t="str">
        <f>五年级折返跑得分</f>
        <v/>
      </c>
      <c r="AB640" s="515" t="str">
        <f>五年级等级</f>
        <v/>
      </c>
      <c r="AC640" s="533" t="str">
        <f>五年级跳绳附加分</f>
        <v/>
      </c>
      <c r="AD640" s="534" t="str">
        <f>五年级标准分</f>
        <v/>
      </c>
      <c r="AE640" s="534" t="str">
        <f>五年级总分</f>
        <v/>
      </c>
      <c r="AF640" s="517" t="str">
        <f>五年级等级</f>
        <v/>
      </c>
      <c r="AM640" s="452" t="str">
        <f>折返时间</f>
        <v/>
      </c>
    </row>
    <row r="641" spans="1:39">
      <c r="A641" s="476">
        <v>510</v>
      </c>
      <c r="B641" s="477">
        <v>9</v>
      </c>
      <c r="C641" s="586"/>
      <c r="D641" s="587"/>
      <c r="E641" s="586"/>
      <c r="F641" s="473"/>
      <c r="G641" s="588"/>
      <c r="H641" s="475"/>
      <c r="I641" s="595"/>
      <c r="J641" s="596"/>
      <c r="K641" s="597"/>
      <c r="L641" s="503"/>
      <c r="M641" s="504"/>
      <c r="N641" s="505" t="str">
        <f>五年级BMI</f>
        <v/>
      </c>
      <c r="O641" s="499" t="str">
        <f>五年级BMI等级</f>
        <v/>
      </c>
      <c r="P641" s="500" t="str">
        <f>五年级BMI得分</f>
        <v/>
      </c>
      <c r="Q641" s="515" t="str">
        <f>五年级肺活量得分</f>
        <v/>
      </c>
      <c r="R641" s="512" t="str">
        <f>五年级等级</f>
        <v/>
      </c>
      <c r="S641" s="516" t="str">
        <f>五年级50米跑得分</f>
        <v/>
      </c>
      <c r="T641" s="517" t="str">
        <f>五年级等级</f>
        <v/>
      </c>
      <c r="U641" s="516" t="str">
        <f>五年级坐位体前屈得分</f>
        <v/>
      </c>
      <c r="V641" s="517" t="str">
        <f>五年级等级</f>
        <v/>
      </c>
      <c r="W641" s="516" t="str">
        <f>五年级一分钟跳绳得分</f>
        <v/>
      </c>
      <c r="X641" s="517" t="str">
        <f>五年级等级</f>
        <v/>
      </c>
      <c r="Y641" s="515" t="str">
        <f>五年级仰卧起坐得分</f>
        <v/>
      </c>
      <c r="Z641" s="518" t="str">
        <f>五年级等级</f>
        <v/>
      </c>
      <c r="AA641" s="533" t="str">
        <f>五年级折返跑得分</f>
        <v/>
      </c>
      <c r="AB641" s="515" t="str">
        <f>五年级等级</f>
        <v/>
      </c>
      <c r="AC641" s="533" t="str">
        <f>五年级跳绳附加分</f>
        <v/>
      </c>
      <c r="AD641" s="534" t="str">
        <f>五年级标准分</f>
        <v/>
      </c>
      <c r="AE641" s="534" t="str">
        <f>五年级总分</f>
        <v/>
      </c>
      <c r="AF641" s="517" t="str">
        <f>五年级等级</f>
        <v/>
      </c>
      <c r="AM641" s="452" t="str">
        <f>折返时间</f>
        <v/>
      </c>
    </row>
    <row r="642" spans="1:39">
      <c r="A642" s="476">
        <v>510</v>
      </c>
      <c r="B642" s="477">
        <v>10</v>
      </c>
      <c r="C642" s="586"/>
      <c r="D642" s="587"/>
      <c r="E642" s="586"/>
      <c r="F642" s="473"/>
      <c r="G642" s="588"/>
      <c r="H642" s="475"/>
      <c r="I642" s="595"/>
      <c r="J642" s="596"/>
      <c r="K642" s="597"/>
      <c r="L642" s="503"/>
      <c r="M642" s="504"/>
      <c r="N642" s="505" t="str">
        <f>五年级BMI</f>
        <v/>
      </c>
      <c r="O642" s="499" t="str">
        <f>五年级BMI等级</f>
        <v/>
      </c>
      <c r="P642" s="500" t="str">
        <f>五年级BMI得分</f>
        <v/>
      </c>
      <c r="Q642" s="515" t="str">
        <f>五年级肺活量得分</f>
        <v/>
      </c>
      <c r="R642" s="512" t="str">
        <f>五年级等级</f>
        <v/>
      </c>
      <c r="S642" s="516" t="str">
        <f>五年级50米跑得分</f>
        <v/>
      </c>
      <c r="T642" s="517" t="str">
        <f>五年级等级</f>
        <v/>
      </c>
      <c r="U642" s="516" t="str">
        <f>五年级坐位体前屈得分</f>
        <v/>
      </c>
      <c r="V642" s="517" t="str">
        <f>五年级等级</f>
        <v/>
      </c>
      <c r="W642" s="516" t="str">
        <f>五年级一分钟跳绳得分</f>
        <v/>
      </c>
      <c r="X642" s="517" t="str">
        <f>五年级等级</f>
        <v/>
      </c>
      <c r="Y642" s="515" t="str">
        <f>五年级仰卧起坐得分</f>
        <v/>
      </c>
      <c r="Z642" s="518" t="str">
        <f>五年级等级</f>
        <v/>
      </c>
      <c r="AA642" s="533" t="str">
        <f>五年级折返跑得分</f>
        <v/>
      </c>
      <c r="AB642" s="515" t="str">
        <f>五年级等级</f>
        <v/>
      </c>
      <c r="AC642" s="533" t="str">
        <f>五年级跳绳附加分</f>
        <v/>
      </c>
      <c r="AD642" s="534" t="str">
        <f>五年级标准分</f>
        <v/>
      </c>
      <c r="AE642" s="534" t="str">
        <f>五年级总分</f>
        <v/>
      </c>
      <c r="AF642" s="517" t="str">
        <f>五年级等级</f>
        <v/>
      </c>
      <c r="AM642" s="452" t="str">
        <f>折返时间</f>
        <v/>
      </c>
    </row>
    <row r="643" spans="1:39">
      <c r="A643" s="476">
        <v>510</v>
      </c>
      <c r="B643" s="477">
        <v>11</v>
      </c>
      <c r="C643" s="586"/>
      <c r="D643" s="587"/>
      <c r="E643" s="586"/>
      <c r="F643" s="473"/>
      <c r="G643" s="588"/>
      <c r="H643" s="475"/>
      <c r="I643" s="595"/>
      <c r="J643" s="596"/>
      <c r="K643" s="596"/>
      <c r="L643" s="503"/>
      <c r="M643" s="504"/>
      <c r="N643" s="505" t="str">
        <f>五年级BMI</f>
        <v/>
      </c>
      <c r="O643" s="499" t="str">
        <f>五年级BMI等级</f>
        <v/>
      </c>
      <c r="P643" s="500" t="str">
        <f>五年级BMI得分</f>
        <v/>
      </c>
      <c r="Q643" s="515" t="str">
        <f>五年级肺活量得分</f>
        <v/>
      </c>
      <c r="R643" s="512" t="str">
        <f>五年级等级</f>
        <v/>
      </c>
      <c r="S643" s="516" t="str">
        <f>五年级50米跑得分</f>
        <v/>
      </c>
      <c r="T643" s="517" t="str">
        <f>五年级等级</f>
        <v/>
      </c>
      <c r="U643" s="516" t="str">
        <f>五年级坐位体前屈得分</f>
        <v/>
      </c>
      <c r="V643" s="517" t="str">
        <f>五年级等级</f>
        <v/>
      </c>
      <c r="W643" s="516" t="str">
        <f>五年级一分钟跳绳得分</f>
        <v/>
      </c>
      <c r="X643" s="517" t="str">
        <f>五年级等级</f>
        <v/>
      </c>
      <c r="Y643" s="515" t="str">
        <f>五年级仰卧起坐得分</f>
        <v/>
      </c>
      <c r="Z643" s="518" t="str">
        <f>五年级等级</f>
        <v/>
      </c>
      <c r="AA643" s="533" t="str">
        <f>五年级折返跑得分</f>
        <v/>
      </c>
      <c r="AB643" s="515" t="str">
        <f>五年级等级</f>
        <v/>
      </c>
      <c r="AC643" s="533" t="str">
        <f>五年级跳绳附加分</f>
        <v/>
      </c>
      <c r="AD643" s="534" t="str">
        <f>五年级标准分</f>
        <v/>
      </c>
      <c r="AE643" s="534" t="str">
        <f>五年级总分</f>
        <v/>
      </c>
      <c r="AF643" s="517" t="str">
        <f>五年级等级</f>
        <v/>
      </c>
      <c r="AM643" s="452" t="str">
        <f>折返时间</f>
        <v/>
      </c>
    </row>
    <row r="644" spans="1:39">
      <c r="A644" s="476">
        <v>510</v>
      </c>
      <c r="B644" s="477">
        <v>12</v>
      </c>
      <c r="C644" s="586"/>
      <c r="D644" s="587"/>
      <c r="E644" s="586"/>
      <c r="F644" s="473"/>
      <c r="G644" s="588"/>
      <c r="H644" s="475"/>
      <c r="I644" s="595"/>
      <c r="J644" s="596"/>
      <c r="K644" s="596"/>
      <c r="L644" s="503"/>
      <c r="M644" s="504"/>
      <c r="N644" s="505" t="str">
        <f>五年级BMI</f>
        <v/>
      </c>
      <c r="O644" s="499" t="str">
        <f>五年级BMI等级</f>
        <v/>
      </c>
      <c r="P644" s="500" t="str">
        <f>五年级BMI得分</f>
        <v/>
      </c>
      <c r="Q644" s="515" t="str">
        <f>五年级肺活量得分</f>
        <v/>
      </c>
      <c r="R644" s="512" t="str">
        <f>五年级等级</f>
        <v/>
      </c>
      <c r="S644" s="516" t="str">
        <f>五年级50米跑得分</f>
        <v/>
      </c>
      <c r="T644" s="517" t="str">
        <f>五年级等级</f>
        <v/>
      </c>
      <c r="U644" s="516" t="str">
        <f>五年级坐位体前屈得分</f>
        <v/>
      </c>
      <c r="V644" s="517" t="str">
        <f>五年级等级</f>
        <v/>
      </c>
      <c r="W644" s="516" t="str">
        <f>五年级一分钟跳绳得分</f>
        <v/>
      </c>
      <c r="X644" s="517" t="str">
        <f>五年级等级</f>
        <v/>
      </c>
      <c r="Y644" s="515" t="str">
        <f>五年级仰卧起坐得分</f>
        <v/>
      </c>
      <c r="Z644" s="518" t="str">
        <f>五年级等级</f>
        <v/>
      </c>
      <c r="AA644" s="533" t="str">
        <f>五年级折返跑得分</f>
        <v/>
      </c>
      <c r="AB644" s="515" t="str">
        <f>五年级等级</f>
        <v/>
      </c>
      <c r="AC644" s="533" t="str">
        <f>五年级跳绳附加分</f>
        <v/>
      </c>
      <c r="AD644" s="534" t="str">
        <f>五年级标准分</f>
        <v/>
      </c>
      <c r="AE644" s="534" t="str">
        <f>五年级总分</f>
        <v/>
      </c>
      <c r="AF644" s="517" t="str">
        <f>五年级等级</f>
        <v/>
      </c>
      <c r="AM644" s="452" t="str">
        <f>折返时间</f>
        <v/>
      </c>
    </row>
    <row r="645" spans="1:39">
      <c r="A645" s="476">
        <v>510</v>
      </c>
      <c r="B645" s="477">
        <v>13</v>
      </c>
      <c r="C645" s="586"/>
      <c r="D645" s="587"/>
      <c r="E645" s="586"/>
      <c r="F645" s="473"/>
      <c r="G645" s="588"/>
      <c r="H645" s="475"/>
      <c r="I645" s="595"/>
      <c r="J645" s="596"/>
      <c r="K645" s="596"/>
      <c r="L645" s="503"/>
      <c r="M645" s="504"/>
      <c r="N645" s="505" t="str">
        <f>五年级BMI</f>
        <v/>
      </c>
      <c r="O645" s="499" t="str">
        <f>五年级BMI等级</f>
        <v/>
      </c>
      <c r="P645" s="500" t="str">
        <f>五年级BMI得分</f>
        <v/>
      </c>
      <c r="Q645" s="515" t="str">
        <f>五年级肺活量得分</f>
        <v/>
      </c>
      <c r="R645" s="512" t="str">
        <f>五年级等级</f>
        <v/>
      </c>
      <c r="S645" s="516" t="str">
        <f>五年级50米跑得分</f>
        <v/>
      </c>
      <c r="T645" s="517" t="str">
        <f>五年级等级</f>
        <v/>
      </c>
      <c r="U645" s="516" t="str">
        <f>五年级坐位体前屈得分</f>
        <v/>
      </c>
      <c r="V645" s="517" t="str">
        <f>五年级等级</f>
        <v/>
      </c>
      <c r="W645" s="516" t="str">
        <f>五年级一分钟跳绳得分</f>
        <v/>
      </c>
      <c r="X645" s="517" t="str">
        <f>五年级等级</f>
        <v/>
      </c>
      <c r="Y645" s="515" t="str">
        <f>五年级仰卧起坐得分</f>
        <v/>
      </c>
      <c r="Z645" s="518" t="str">
        <f>五年级等级</f>
        <v/>
      </c>
      <c r="AA645" s="533" t="str">
        <f>五年级折返跑得分</f>
        <v/>
      </c>
      <c r="AB645" s="515" t="str">
        <f>五年级等级</f>
        <v/>
      </c>
      <c r="AC645" s="533" t="str">
        <f>五年级跳绳附加分</f>
        <v/>
      </c>
      <c r="AD645" s="534" t="str">
        <f>五年级标准分</f>
        <v/>
      </c>
      <c r="AE645" s="534" t="str">
        <f>五年级总分</f>
        <v/>
      </c>
      <c r="AF645" s="517" t="str">
        <f>五年级等级</f>
        <v/>
      </c>
      <c r="AM645" s="452" t="str">
        <f>折返时间</f>
        <v/>
      </c>
    </row>
    <row r="646" spans="1:39">
      <c r="A646" s="476">
        <v>510</v>
      </c>
      <c r="B646" s="477">
        <v>14</v>
      </c>
      <c r="C646" s="586"/>
      <c r="D646" s="587"/>
      <c r="E646" s="586"/>
      <c r="F646" s="473"/>
      <c r="G646" s="589"/>
      <c r="H646" s="475"/>
      <c r="I646" s="595"/>
      <c r="J646" s="596"/>
      <c r="K646" s="596"/>
      <c r="L646" s="503"/>
      <c r="M646" s="504"/>
      <c r="N646" s="505" t="str">
        <f>五年级BMI</f>
        <v/>
      </c>
      <c r="O646" s="499" t="str">
        <f>五年级BMI等级</f>
        <v/>
      </c>
      <c r="P646" s="500" t="str">
        <f>五年级BMI得分</f>
        <v/>
      </c>
      <c r="Q646" s="515" t="str">
        <f>五年级肺活量得分</f>
        <v/>
      </c>
      <c r="R646" s="512" t="str">
        <f>五年级等级</f>
        <v/>
      </c>
      <c r="S646" s="516" t="str">
        <f>五年级50米跑得分</f>
        <v/>
      </c>
      <c r="T646" s="517" t="str">
        <f>五年级等级</f>
        <v/>
      </c>
      <c r="U646" s="516" t="str">
        <f>五年级坐位体前屈得分</f>
        <v/>
      </c>
      <c r="V646" s="517" t="str">
        <f>五年级等级</f>
        <v/>
      </c>
      <c r="W646" s="516" t="str">
        <f>五年级一分钟跳绳得分</f>
        <v/>
      </c>
      <c r="X646" s="517" t="str">
        <f>五年级等级</f>
        <v/>
      </c>
      <c r="Y646" s="515" t="str">
        <f>五年级仰卧起坐得分</f>
        <v/>
      </c>
      <c r="Z646" s="518" t="str">
        <f>五年级等级</f>
        <v/>
      </c>
      <c r="AA646" s="533" t="str">
        <f>五年级折返跑得分</f>
        <v/>
      </c>
      <c r="AB646" s="515" t="str">
        <f>五年级等级</f>
        <v/>
      </c>
      <c r="AC646" s="533" t="str">
        <f>五年级跳绳附加分</f>
        <v/>
      </c>
      <c r="AD646" s="534" t="str">
        <f>五年级标准分</f>
        <v/>
      </c>
      <c r="AE646" s="534" t="str">
        <f>五年级总分</f>
        <v/>
      </c>
      <c r="AF646" s="517" t="str">
        <f>五年级等级</f>
        <v/>
      </c>
      <c r="AM646" s="452" t="str">
        <f>折返时间</f>
        <v/>
      </c>
    </row>
    <row r="647" spans="1:39">
      <c r="A647" s="476">
        <v>510</v>
      </c>
      <c r="B647" s="477">
        <v>15</v>
      </c>
      <c r="C647" s="586"/>
      <c r="D647" s="587"/>
      <c r="E647" s="586"/>
      <c r="F647" s="473"/>
      <c r="G647" s="589"/>
      <c r="H647" s="475"/>
      <c r="I647" s="595"/>
      <c r="J647" s="596"/>
      <c r="K647" s="596"/>
      <c r="L647" s="503"/>
      <c r="M647" s="504"/>
      <c r="N647" s="505" t="str">
        <f>五年级BMI</f>
        <v/>
      </c>
      <c r="O647" s="499" t="str">
        <f>五年级BMI等级</f>
        <v/>
      </c>
      <c r="P647" s="500" t="str">
        <f>五年级BMI得分</f>
        <v/>
      </c>
      <c r="Q647" s="515" t="str">
        <f>五年级肺活量得分</f>
        <v/>
      </c>
      <c r="R647" s="512" t="str">
        <f>五年级等级</f>
        <v/>
      </c>
      <c r="S647" s="516" t="str">
        <f>五年级50米跑得分</f>
        <v/>
      </c>
      <c r="T647" s="517" t="str">
        <f>五年级等级</f>
        <v/>
      </c>
      <c r="U647" s="516" t="str">
        <f>五年级坐位体前屈得分</f>
        <v/>
      </c>
      <c r="V647" s="517" t="str">
        <f>五年级等级</f>
        <v/>
      </c>
      <c r="W647" s="516" t="str">
        <f>五年级一分钟跳绳得分</f>
        <v/>
      </c>
      <c r="X647" s="517" t="str">
        <f>五年级等级</f>
        <v/>
      </c>
      <c r="Y647" s="515" t="str">
        <f>五年级仰卧起坐得分</f>
        <v/>
      </c>
      <c r="Z647" s="518" t="str">
        <f>五年级等级</f>
        <v/>
      </c>
      <c r="AA647" s="533" t="str">
        <f>五年级折返跑得分</f>
        <v/>
      </c>
      <c r="AB647" s="515" t="str">
        <f>五年级等级</f>
        <v/>
      </c>
      <c r="AC647" s="533" t="str">
        <f>五年级跳绳附加分</f>
        <v/>
      </c>
      <c r="AD647" s="534" t="str">
        <f>五年级标准分</f>
        <v/>
      </c>
      <c r="AE647" s="534" t="str">
        <f>五年级总分</f>
        <v/>
      </c>
      <c r="AF647" s="517" t="str">
        <f>五年级等级</f>
        <v/>
      </c>
      <c r="AM647" s="452" t="str">
        <f>折返时间</f>
        <v/>
      </c>
    </row>
    <row r="648" spans="1:39">
      <c r="A648" s="476">
        <v>510</v>
      </c>
      <c r="B648" s="477">
        <v>16</v>
      </c>
      <c r="C648" s="586"/>
      <c r="D648" s="587"/>
      <c r="E648" s="586"/>
      <c r="F648" s="473"/>
      <c r="G648" s="588"/>
      <c r="H648" s="475"/>
      <c r="I648" s="595"/>
      <c r="J648" s="596"/>
      <c r="K648" s="596"/>
      <c r="L648" s="503"/>
      <c r="M648" s="504"/>
      <c r="N648" s="505" t="str">
        <f>五年级BMI</f>
        <v/>
      </c>
      <c r="O648" s="499" t="str">
        <f>五年级BMI等级</f>
        <v/>
      </c>
      <c r="P648" s="500" t="str">
        <f>五年级BMI得分</f>
        <v/>
      </c>
      <c r="Q648" s="515" t="str">
        <f>五年级肺活量得分</f>
        <v/>
      </c>
      <c r="R648" s="512" t="str">
        <f>五年级等级</f>
        <v/>
      </c>
      <c r="S648" s="516" t="str">
        <f>五年级50米跑得分</f>
        <v/>
      </c>
      <c r="T648" s="517" t="str">
        <f>五年级等级</f>
        <v/>
      </c>
      <c r="U648" s="516" t="str">
        <f>五年级坐位体前屈得分</f>
        <v/>
      </c>
      <c r="V648" s="517" t="str">
        <f>五年级等级</f>
        <v/>
      </c>
      <c r="W648" s="516" t="str">
        <f>五年级一分钟跳绳得分</f>
        <v/>
      </c>
      <c r="X648" s="517" t="str">
        <f>五年级等级</f>
        <v/>
      </c>
      <c r="Y648" s="515" t="str">
        <f>五年级仰卧起坐得分</f>
        <v/>
      </c>
      <c r="Z648" s="518" t="str">
        <f>五年级等级</f>
        <v/>
      </c>
      <c r="AA648" s="533" t="str">
        <f>五年级折返跑得分</f>
        <v/>
      </c>
      <c r="AB648" s="515" t="str">
        <f>五年级等级</f>
        <v/>
      </c>
      <c r="AC648" s="533" t="str">
        <f>五年级跳绳附加分</f>
        <v/>
      </c>
      <c r="AD648" s="534" t="str">
        <f>五年级标准分</f>
        <v/>
      </c>
      <c r="AE648" s="534" t="str">
        <f>五年级总分</f>
        <v/>
      </c>
      <c r="AF648" s="517" t="str">
        <f>五年级等级</f>
        <v/>
      </c>
      <c r="AM648" s="452" t="str">
        <f>折返时间</f>
        <v/>
      </c>
    </row>
    <row r="649" spans="1:39">
      <c r="A649" s="476">
        <v>510</v>
      </c>
      <c r="B649" s="477">
        <v>17</v>
      </c>
      <c r="C649" s="586"/>
      <c r="D649" s="587"/>
      <c r="E649" s="586"/>
      <c r="F649" s="473"/>
      <c r="G649" s="588"/>
      <c r="H649" s="475"/>
      <c r="I649" s="595"/>
      <c r="J649" s="596"/>
      <c r="K649" s="596"/>
      <c r="L649" s="503"/>
      <c r="M649" s="504"/>
      <c r="N649" s="505" t="str">
        <f>五年级BMI</f>
        <v/>
      </c>
      <c r="O649" s="499" t="str">
        <f>五年级BMI等级</f>
        <v/>
      </c>
      <c r="P649" s="500" t="str">
        <f>五年级BMI得分</f>
        <v/>
      </c>
      <c r="Q649" s="515" t="str">
        <f>五年级肺活量得分</f>
        <v/>
      </c>
      <c r="R649" s="512" t="str">
        <f>五年级等级</f>
        <v/>
      </c>
      <c r="S649" s="516" t="str">
        <f>五年级50米跑得分</f>
        <v/>
      </c>
      <c r="T649" s="517" t="str">
        <f>五年级等级</f>
        <v/>
      </c>
      <c r="U649" s="516" t="str">
        <f>五年级坐位体前屈得分</f>
        <v/>
      </c>
      <c r="V649" s="517" t="str">
        <f>五年级等级</f>
        <v/>
      </c>
      <c r="W649" s="516" t="str">
        <f>五年级一分钟跳绳得分</f>
        <v/>
      </c>
      <c r="X649" s="517" t="str">
        <f>五年级等级</f>
        <v/>
      </c>
      <c r="Y649" s="515" t="str">
        <f>五年级仰卧起坐得分</f>
        <v/>
      </c>
      <c r="Z649" s="518" t="str">
        <f>五年级等级</f>
        <v/>
      </c>
      <c r="AA649" s="533" t="str">
        <f>五年级折返跑得分</f>
        <v/>
      </c>
      <c r="AB649" s="515" t="str">
        <f>五年级等级</f>
        <v/>
      </c>
      <c r="AC649" s="533" t="str">
        <f>五年级跳绳附加分</f>
        <v/>
      </c>
      <c r="AD649" s="534" t="str">
        <f>五年级标准分</f>
        <v/>
      </c>
      <c r="AE649" s="534" t="str">
        <f>五年级总分</f>
        <v/>
      </c>
      <c r="AF649" s="517" t="str">
        <f>五年级等级</f>
        <v/>
      </c>
      <c r="AM649" s="452" t="str">
        <f>折返时间</f>
        <v/>
      </c>
    </row>
    <row r="650" spans="1:39">
      <c r="A650" s="476">
        <v>510</v>
      </c>
      <c r="B650" s="477">
        <v>18</v>
      </c>
      <c r="C650" s="586"/>
      <c r="D650" s="587"/>
      <c r="E650" s="586"/>
      <c r="F650" s="473"/>
      <c r="G650" s="588"/>
      <c r="H650" s="475"/>
      <c r="I650" s="595"/>
      <c r="J650" s="596"/>
      <c r="K650" s="596"/>
      <c r="L650" s="503"/>
      <c r="M650" s="504"/>
      <c r="N650" s="505" t="str">
        <f>五年级BMI</f>
        <v/>
      </c>
      <c r="O650" s="499" t="str">
        <f>五年级BMI等级</f>
        <v/>
      </c>
      <c r="P650" s="500" t="str">
        <f>五年级BMI得分</f>
        <v/>
      </c>
      <c r="Q650" s="515" t="str">
        <f>五年级肺活量得分</f>
        <v/>
      </c>
      <c r="R650" s="512" t="str">
        <f>五年级等级</f>
        <v/>
      </c>
      <c r="S650" s="516" t="str">
        <f>五年级50米跑得分</f>
        <v/>
      </c>
      <c r="T650" s="517" t="str">
        <f>五年级等级</f>
        <v/>
      </c>
      <c r="U650" s="516" t="str">
        <f>五年级坐位体前屈得分</f>
        <v/>
      </c>
      <c r="V650" s="517" t="str">
        <f>五年级等级</f>
        <v/>
      </c>
      <c r="W650" s="516" t="str">
        <f>五年级一分钟跳绳得分</f>
        <v/>
      </c>
      <c r="X650" s="517" t="str">
        <f>五年级等级</f>
        <v/>
      </c>
      <c r="Y650" s="515" t="str">
        <f>五年级仰卧起坐得分</f>
        <v/>
      </c>
      <c r="Z650" s="518" t="str">
        <f>五年级等级</f>
        <v/>
      </c>
      <c r="AA650" s="533" t="str">
        <f>五年级折返跑得分</f>
        <v/>
      </c>
      <c r="AB650" s="515" t="str">
        <f>五年级等级</f>
        <v/>
      </c>
      <c r="AC650" s="533" t="str">
        <f>五年级跳绳附加分</f>
        <v/>
      </c>
      <c r="AD650" s="534" t="str">
        <f>五年级标准分</f>
        <v/>
      </c>
      <c r="AE650" s="534" t="str">
        <f>五年级总分</f>
        <v/>
      </c>
      <c r="AF650" s="517" t="str">
        <f>五年级等级</f>
        <v/>
      </c>
      <c r="AM650" s="452" t="str">
        <f>折返时间</f>
        <v/>
      </c>
    </row>
    <row r="651" spans="1:39">
      <c r="A651" s="476">
        <v>510</v>
      </c>
      <c r="B651" s="477">
        <v>19</v>
      </c>
      <c r="C651" s="586"/>
      <c r="D651" s="587"/>
      <c r="E651" s="586"/>
      <c r="F651" s="473"/>
      <c r="G651" s="588"/>
      <c r="H651" s="475"/>
      <c r="I651" s="595"/>
      <c r="J651" s="596"/>
      <c r="K651" s="596"/>
      <c r="L651" s="503"/>
      <c r="M651" s="504"/>
      <c r="N651" s="505" t="str">
        <f>五年级BMI</f>
        <v/>
      </c>
      <c r="O651" s="499" t="str">
        <f>五年级BMI等级</f>
        <v/>
      </c>
      <c r="P651" s="500" t="str">
        <f>五年级BMI得分</f>
        <v/>
      </c>
      <c r="Q651" s="515" t="str">
        <f>五年级肺活量得分</f>
        <v/>
      </c>
      <c r="R651" s="512" t="str">
        <f>五年级等级</f>
        <v/>
      </c>
      <c r="S651" s="516" t="str">
        <f>五年级50米跑得分</f>
        <v/>
      </c>
      <c r="T651" s="517" t="str">
        <f>五年级等级</f>
        <v/>
      </c>
      <c r="U651" s="516" t="str">
        <f>五年级坐位体前屈得分</f>
        <v/>
      </c>
      <c r="V651" s="517" t="str">
        <f>五年级等级</f>
        <v/>
      </c>
      <c r="W651" s="516" t="str">
        <f>五年级一分钟跳绳得分</f>
        <v/>
      </c>
      <c r="X651" s="517" t="str">
        <f>五年级等级</f>
        <v/>
      </c>
      <c r="Y651" s="515" t="str">
        <f>五年级仰卧起坐得分</f>
        <v/>
      </c>
      <c r="Z651" s="518" t="str">
        <f>五年级等级</f>
        <v/>
      </c>
      <c r="AA651" s="533" t="str">
        <f>五年级折返跑得分</f>
        <v/>
      </c>
      <c r="AB651" s="515" t="str">
        <f>五年级等级</f>
        <v/>
      </c>
      <c r="AC651" s="533" t="str">
        <f>五年级跳绳附加分</f>
        <v/>
      </c>
      <c r="AD651" s="534" t="str">
        <f>五年级标准分</f>
        <v/>
      </c>
      <c r="AE651" s="534" t="str">
        <f>五年级总分</f>
        <v/>
      </c>
      <c r="AF651" s="517" t="str">
        <f>五年级等级</f>
        <v/>
      </c>
      <c r="AM651" s="452" t="str">
        <f>折返时间</f>
        <v/>
      </c>
    </row>
    <row r="652" spans="1:39">
      <c r="A652" s="476">
        <v>510</v>
      </c>
      <c r="B652" s="477">
        <v>20</v>
      </c>
      <c r="C652" s="586"/>
      <c r="D652" s="587"/>
      <c r="E652" s="586"/>
      <c r="F652" s="473"/>
      <c r="G652" s="588"/>
      <c r="H652" s="475"/>
      <c r="I652" s="595"/>
      <c r="J652" s="596"/>
      <c r="K652" s="596"/>
      <c r="L652" s="503"/>
      <c r="M652" s="504"/>
      <c r="N652" s="505" t="str">
        <f>五年级BMI</f>
        <v/>
      </c>
      <c r="O652" s="499" t="str">
        <f>五年级BMI等级</f>
        <v/>
      </c>
      <c r="P652" s="500" t="str">
        <f>五年级BMI得分</f>
        <v/>
      </c>
      <c r="Q652" s="515" t="str">
        <f>五年级肺活量得分</f>
        <v/>
      </c>
      <c r="R652" s="512" t="str">
        <f>五年级等级</f>
        <v/>
      </c>
      <c r="S652" s="516" t="str">
        <f>五年级50米跑得分</f>
        <v/>
      </c>
      <c r="T652" s="517" t="str">
        <f>五年级等级</f>
        <v/>
      </c>
      <c r="U652" s="516" t="str">
        <f>五年级坐位体前屈得分</f>
        <v/>
      </c>
      <c r="V652" s="517" t="str">
        <f>五年级等级</f>
        <v/>
      </c>
      <c r="W652" s="516" t="str">
        <f>五年级一分钟跳绳得分</f>
        <v/>
      </c>
      <c r="X652" s="517" t="str">
        <f>五年级等级</f>
        <v/>
      </c>
      <c r="Y652" s="515" t="str">
        <f>五年级仰卧起坐得分</f>
        <v/>
      </c>
      <c r="Z652" s="518" t="str">
        <f>五年级等级</f>
        <v/>
      </c>
      <c r="AA652" s="533" t="str">
        <f>五年级折返跑得分</f>
        <v/>
      </c>
      <c r="AB652" s="515" t="str">
        <f>五年级等级</f>
        <v/>
      </c>
      <c r="AC652" s="533" t="str">
        <f>五年级跳绳附加分</f>
        <v/>
      </c>
      <c r="AD652" s="534" t="str">
        <f>五年级标准分</f>
        <v/>
      </c>
      <c r="AE652" s="534" t="str">
        <f>五年级总分</f>
        <v/>
      </c>
      <c r="AF652" s="517" t="str">
        <f>五年级等级</f>
        <v/>
      </c>
      <c r="AM652" s="452" t="str">
        <f>折返时间</f>
        <v/>
      </c>
    </row>
    <row r="653" spans="1:39">
      <c r="A653" s="476">
        <v>510</v>
      </c>
      <c r="B653" s="477">
        <v>21</v>
      </c>
      <c r="C653" s="586"/>
      <c r="D653" s="587"/>
      <c r="E653" s="586"/>
      <c r="F653" s="473"/>
      <c r="G653" s="588"/>
      <c r="H653" s="475"/>
      <c r="I653" s="595"/>
      <c r="J653" s="596"/>
      <c r="K653" s="596"/>
      <c r="L653" s="503"/>
      <c r="M653" s="504"/>
      <c r="N653" s="505" t="str">
        <f>五年级BMI</f>
        <v/>
      </c>
      <c r="O653" s="499" t="str">
        <f>五年级BMI等级</f>
        <v/>
      </c>
      <c r="P653" s="500" t="str">
        <f>五年级BMI得分</f>
        <v/>
      </c>
      <c r="Q653" s="515" t="str">
        <f>五年级肺活量得分</f>
        <v/>
      </c>
      <c r="R653" s="512" t="str">
        <f>五年级等级</f>
        <v/>
      </c>
      <c r="S653" s="516" t="str">
        <f>五年级50米跑得分</f>
        <v/>
      </c>
      <c r="T653" s="517" t="str">
        <f>五年级等级</f>
        <v/>
      </c>
      <c r="U653" s="516" t="str">
        <f>五年级坐位体前屈得分</f>
        <v/>
      </c>
      <c r="V653" s="517" t="str">
        <f>五年级等级</f>
        <v/>
      </c>
      <c r="W653" s="516" t="str">
        <f>五年级一分钟跳绳得分</f>
        <v/>
      </c>
      <c r="X653" s="517" t="str">
        <f>五年级等级</f>
        <v/>
      </c>
      <c r="Y653" s="515" t="str">
        <f>五年级仰卧起坐得分</f>
        <v/>
      </c>
      <c r="Z653" s="518" t="str">
        <f>五年级等级</f>
        <v/>
      </c>
      <c r="AA653" s="533" t="str">
        <f>五年级折返跑得分</f>
        <v/>
      </c>
      <c r="AB653" s="515" t="str">
        <f>五年级等级</f>
        <v/>
      </c>
      <c r="AC653" s="533" t="str">
        <f>五年级跳绳附加分</f>
        <v/>
      </c>
      <c r="AD653" s="534" t="str">
        <f>五年级标准分</f>
        <v/>
      </c>
      <c r="AE653" s="534" t="str">
        <f>五年级总分</f>
        <v/>
      </c>
      <c r="AF653" s="517" t="str">
        <f>五年级等级</f>
        <v/>
      </c>
      <c r="AM653" s="452" t="str">
        <f>折返时间</f>
        <v/>
      </c>
    </row>
    <row r="654" spans="1:39">
      <c r="A654" s="476">
        <v>510</v>
      </c>
      <c r="B654" s="477">
        <v>22</v>
      </c>
      <c r="C654" s="586"/>
      <c r="D654" s="587"/>
      <c r="E654" s="586"/>
      <c r="F654" s="473"/>
      <c r="G654" s="588"/>
      <c r="H654" s="475"/>
      <c r="I654" s="595"/>
      <c r="J654" s="596"/>
      <c r="K654" s="596"/>
      <c r="L654" s="503"/>
      <c r="M654" s="504"/>
      <c r="N654" s="505" t="str">
        <f>五年级BMI</f>
        <v/>
      </c>
      <c r="O654" s="499" t="str">
        <f>五年级BMI等级</f>
        <v/>
      </c>
      <c r="P654" s="500" t="str">
        <f>五年级BMI得分</f>
        <v/>
      </c>
      <c r="Q654" s="515" t="str">
        <f>五年级肺活量得分</f>
        <v/>
      </c>
      <c r="R654" s="512" t="str">
        <f>五年级等级</f>
        <v/>
      </c>
      <c r="S654" s="516" t="str">
        <f>五年级50米跑得分</f>
        <v/>
      </c>
      <c r="T654" s="517" t="str">
        <f>五年级等级</f>
        <v/>
      </c>
      <c r="U654" s="516" t="str">
        <f>五年级坐位体前屈得分</f>
        <v/>
      </c>
      <c r="V654" s="517" t="str">
        <f>五年级等级</f>
        <v/>
      </c>
      <c r="W654" s="516" t="str">
        <f>五年级一分钟跳绳得分</f>
        <v/>
      </c>
      <c r="X654" s="517" t="str">
        <f>五年级等级</f>
        <v/>
      </c>
      <c r="Y654" s="515" t="str">
        <f>五年级仰卧起坐得分</f>
        <v/>
      </c>
      <c r="Z654" s="518" t="str">
        <f>五年级等级</f>
        <v/>
      </c>
      <c r="AA654" s="533" t="str">
        <f>五年级折返跑得分</f>
        <v/>
      </c>
      <c r="AB654" s="515" t="str">
        <f>五年级等级</f>
        <v/>
      </c>
      <c r="AC654" s="533" t="str">
        <f>五年级跳绳附加分</f>
        <v/>
      </c>
      <c r="AD654" s="534" t="str">
        <f>五年级标准分</f>
        <v/>
      </c>
      <c r="AE654" s="534" t="str">
        <f>五年级总分</f>
        <v/>
      </c>
      <c r="AF654" s="517" t="str">
        <f>五年级等级</f>
        <v/>
      </c>
      <c r="AM654" s="452" t="str">
        <f>折返时间</f>
        <v/>
      </c>
    </row>
    <row r="655" spans="1:39">
      <c r="A655" s="476">
        <v>510</v>
      </c>
      <c r="B655" s="477">
        <v>23</v>
      </c>
      <c r="C655" s="586"/>
      <c r="D655" s="587"/>
      <c r="E655" s="586"/>
      <c r="F655" s="473"/>
      <c r="G655" s="588"/>
      <c r="H655" s="475"/>
      <c r="I655" s="595"/>
      <c r="J655" s="596"/>
      <c r="K655" s="596"/>
      <c r="L655" s="503"/>
      <c r="M655" s="504"/>
      <c r="N655" s="505" t="str">
        <f>五年级BMI</f>
        <v/>
      </c>
      <c r="O655" s="499" t="str">
        <f>五年级BMI等级</f>
        <v/>
      </c>
      <c r="P655" s="500" t="str">
        <f>五年级BMI得分</f>
        <v/>
      </c>
      <c r="Q655" s="515" t="str">
        <f>五年级肺活量得分</f>
        <v/>
      </c>
      <c r="R655" s="512" t="str">
        <f>五年级等级</f>
        <v/>
      </c>
      <c r="S655" s="516" t="str">
        <f>五年级50米跑得分</f>
        <v/>
      </c>
      <c r="T655" s="517" t="str">
        <f>五年级等级</f>
        <v/>
      </c>
      <c r="U655" s="516" t="str">
        <f>五年级坐位体前屈得分</f>
        <v/>
      </c>
      <c r="V655" s="517" t="str">
        <f>五年级等级</f>
        <v/>
      </c>
      <c r="W655" s="516" t="str">
        <f>五年级一分钟跳绳得分</f>
        <v/>
      </c>
      <c r="X655" s="517" t="str">
        <f>五年级等级</f>
        <v/>
      </c>
      <c r="Y655" s="515" t="str">
        <f>五年级仰卧起坐得分</f>
        <v/>
      </c>
      <c r="Z655" s="518" t="str">
        <f>五年级等级</f>
        <v/>
      </c>
      <c r="AA655" s="533" t="str">
        <f>五年级折返跑得分</f>
        <v/>
      </c>
      <c r="AB655" s="515" t="str">
        <f>五年级等级</f>
        <v/>
      </c>
      <c r="AC655" s="533" t="str">
        <f>五年级跳绳附加分</f>
        <v/>
      </c>
      <c r="AD655" s="534" t="str">
        <f>五年级标准分</f>
        <v/>
      </c>
      <c r="AE655" s="534" t="str">
        <f>五年级总分</f>
        <v/>
      </c>
      <c r="AF655" s="517" t="str">
        <f>五年级等级</f>
        <v/>
      </c>
      <c r="AM655" s="452" t="str">
        <f>折返时间</f>
        <v/>
      </c>
    </row>
    <row r="656" spans="1:39">
      <c r="A656" s="476">
        <v>510</v>
      </c>
      <c r="B656" s="477">
        <v>24</v>
      </c>
      <c r="C656" s="586"/>
      <c r="D656" s="587"/>
      <c r="E656" s="586"/>
      <c r="F656" s="473"/>
      <c r="G656" s="588"/>
      <c r="H656" s="475"/>
      <c r="I656" s="595"/>
      <c r="J656" s="596"/>
      <c r="K656" s="596"/>
      <c r="L656" s="503"/>
      <c r="M656" s="504"/>
      <c r="N656" s="505" t="str">
        <f>五年级BMI</f>
        <v/>
      </c>
      <c r="O656" s="499" t="str">
        <f>五年级BMI等级</f>
        <v/>
      </c>
      <c r="P656" s="500" t="str">
        <f>五年级BMI得分</f>
        <v/>
      </c>
      <c r="Q656" s="515" t="str">
        <f>五年级肺活量得分</f>
        <v/>
      </c>
      <c r="R656" s="512" t="str">
        <f>五年级等级</f>
        <v/>
      </c>
      <c r="S656" s="516" t="str">
        <f>五年级50米跑得分</f>
        <v/>
      </c>
      <c r="T656" s="517" t="str">
        <f>五年级等级</f>
        <v/>
      </c>
      <c r="U656" s="516" t="str">
        <f>五年级坐位体前屈得分</f>
        <v/>
      </c>
      <c r="V656" s="517" t="str">
        <f>五年级等级</f>
        <v/>
      </c>
      <c r="W656" s="516" t="str">
        <f>五年级一分钟跳绳得分</f>
        <v/>
      </c>
      <c r="X656" s="517" t="str">
        <f>五年级等级</f>
        <v/>
      </c>
      <c r="Y656" s="515" t="str">
        <f>五年级仰卧起坐得分</f>
        <v/>
      </c>
      <c r="Z656" s="518" t="str">
        <f>五年级等级</f>
        <v/>
      </c>
      <c r="AA656" s="533" t="str">
        <f>五年级折返跑得分</f>
        <v/>
      </c>
      <c r="AB656" s="515" t="str">
        <f>五年级等级</f>
        <v/>
      </c>
      <c r="AC656" s="533" t="str">
        <f>五年级跳绳附加分</f>
        <v/>
      </c>
      <c r="AD656" s="534" t="str">
        <f>五年级标准分</f>
        <v/>
      </c>
      <c r="AE656" s="534" t="str">
        <f>五年级总分</f>
        <v/>
      </c>
      <c r="AF656" s="517" t="str">
        <f>五年级等级</f>
        <v/>
      </c>
      <c r="AM656" s="452" t="str">
        <f>折返时间</f>
        <v/>
      </c>
    </row>
    <row r="657" spans="1:39">
      <c r="A657" s="476">
        <v>510</v>
      </c>
      <c r="B657" s="477">
        <v>25</v>
      </c>
      <c r="C657" s="586"/>
      <c r="D657" s="587"/>
      <c r="E657" s="586"/>
      <c r="F657" s="473"/>
      <c r="G657" s="588"/>
      <c r="H657" s="475"/>
      <c r="I657" s="595"/>
      <c r="J657" s="596"/>
      <c r="K657" s="596"/>
      <c r="L657" s="503"/>
      <c r="M657" s="504"/>
      <c r="N657" s="505" t="str">
        <f>五年级BMI</f>
        <v/>
      </c>
      <c r="O657" s="499" t="str">
        <f>五年级BMI等级</f>
        <v/>
      </c>
      <c r="P657" s="500" t="str">
        <f>五年级BMI得分</f>
        <v/>
      </c>
      <c r="Q657" s="515" t="str">
        <f>五年级肺活量得分</f>
        <v/>
      </c>
      <c r="R657" s="512" t="str">
        <f>五年级等级</f>
        <v/>
      </c>
      <c r="S657" s="516" t="str">
        <f>五年级50米跑得分</f>
        <v/>
      </c>
      <c r="T657" s="517" t="str">
        <f>五年级等级</f>
        <v/>
      </c>
      <c r="U657" s="516" t="str">
        <f>五年级坐位体前屈得分</f>
        <v/>
      </c>
      <c r="V657" s="517" t="str">
        <f>五年级等级</f>
        <v/>
      </c>
      <c r="W657" s="516" t="str">
        <f>五年级一分钟跳绳得分</f>
        <v/>
      </c>
      <c r="X657" s="517" t="str">
        <f>五年级等级</f>
        <v/>
      </c>
      <c r="Y657" s="515" t="str">
        <f>五年级仰卧起坐得分</f>
        <v/>
      </c>
      <c r="Z657" s="518" t="str">
        <f>五年级等级</f>
        <v/>
      </c>
      <c r="AA657" s="533" t="str">
        <f>五年级折返跑得分</f>
        <v/>
      </c>
      <c r="AB657" s="515" t="str">
        <f>五年级等级</f>
        <v/>
      </c>
      <c r="AC657" s="533" t="str">
        <f>五年级跳绳附加分</f>
        <v/>
      </c>
      <c r="AD657" s="534" t="str">
        <f>五年级标准分</f>
        <v/>
      </c>
      <c r="AE657" s="534" t="str">
        <f>五年级总分</f>
        <v/>
      </c>
      <c r="AF657" s="517" t="str">
        <f>五年级等级</f>
        <v/>
      </c>
      <c r="AM657" s="452" t="str">
        <f>折返时间</f>
        <v/>
      </c>
    </row>
    <row r="658" spans="1:32">
      <c r="A658" s="476">
        <v>510</v>
      </c>
      <c r="B658" s="477">
        <v>26</v>
      </c>
      <c r="C658" s="586"/>
      <c r="D658" s="587"/>
      <c r="E658" s="586"/>
      <c r="F658" s="473"/>
      <c r="G658" s="588"/>
      <c r="H658" s="475"/>
      <c r="I658" s="595"/>
      <c r="J658" s="596"/>
      <c r="K658" s="596"/>
      <c r="L658" s="503"/>
      <c r="M658" s="504"/>
      <c r="N658" s="505" t="str">
        <f>五年级BMI</f>
        <v/>
      </c>
      <c r="O658" s="499" t="str">
        <f>五年级BMI等级</f>
        <v/>
      </c>
      <c r="P658" s="500" t="str">
        <f>五年级BMI得分</f>
        <v/>
      </c>
      <c r="Q658" s="515" t="str">
        <f>五年级肺活量得分</f>
        <v/>
      </c>
      <c r="R658" s="512" t="str">
        <f>五年级等级</f>
        <v/>
      </c>
      <c r="S658" s="516" t="str">
        <f>五年级50米跑得分</f>
        <v/>
      </c>
      <c r="T658" s="517" t="str">
        <f>五年级等级</f>
        <v/>
      </c>
      <c r="U658" s="516" t="str">
        <f>五年级坐位体前屈得分</f>
        <v/>
      </c>
      <c r="V658" s="517" t="str">
        <f>五年级等级</f>
        <v/>
      </c>
      <c r="W658" s="516" t="str">
        <f>五年级一分钟跳绳得分</f>
        <v/>
      </c>
      <c r="X658" s="517" t="str">
        <f>五年级等级</f>
        <v/>
      </c>
      <c r="Y658" s="515" t="str">
        <f>五年级仰卧起坐得分</f>
        <v/>
      </c>
      <c r="Z658" s="518" t="str">
        <f>五年级等级</f>
        <v/>
      </c>
      <c r="AA658" s="533" t="str">
        <f>五年级折返跑得分</f>
        <v/>
      </c>
      <c r="AB658" s="515" t="str">
        <f>五年级等级</f>
        <v/>
      </c>
      <c r="AC658" s="533" t="str">
        <f>五年级跳绳附加分</f>
        <v/>
      </c>
      <c r="AD658" s="534" t="str">
        <f>五年级标准分</f>
        <v/>
      </c>
      <c r="AE658" s="534" t="str">
        <f>五年级总分</f>
        <v/>
      </c>
      <c r="AF658" s="517" t="str">
        <f>五年级等级</f>
        <v/>
      </c>
    </row>
    <row r="659" spans="1:32">
      <c r="A659" s="476">
        <v>510</v>
      </c>
      <c r="B659" s="477">
        <v>27</v>
      </c>
      <c r="C659" s="586"/>
      <c r="D659" s="587"/>
      <c r="E659" s="586"/>
      <c r="F659" s="473"/>
      <c r="G659" s="588"/>
      <c r="H659" s="475"/>
      <c r="I659" s="595"/>
      <c r="J659" s="596"/>
      <c r="K659" s="596"/>
      <c r="L659" s="503"/>
      <c r="M659" s="504"/>
      <c r="N659" s="505" t="str">
        <f>五年级BMI</f>
        <v/>
      </c>
      <c r="O659" s="499" t="str">
        <f>五年级BMI等级</f>
        <v/>
      </c>
      <c r="P659" s="500" t="str">
        <f>五年级BMI得分</f>
        <v/>
      </c>
      <c r="Q659" s="515" t="str">
        <f>五年级肺活量得分</f>
        <v/>
      </c>
      <c r="R659" s="512" t="str">
        <f>五年级等级</f>
        <v/>
      </c>
      <c r="S659" s="516" t="str">
        <f>五年级50米跑得分</f>
        <v/>
      </c>
      <c r="T659" s="517" t="str">
        <f>五年级等级</f>
        <v/>
      </c>
      <c r="U659" s="516" t="str">
        <f>五年级坐位体前屈得分</f>
        <v/>
      </c>
      <c r="V659" s="517" t="str">
        <f>五年级等级</f>
        <v/>
      </c>
      <c r="W659" s="516" t="str">
        <f>五年级一分钟跳绳得分</f>
        <v/>
      </c>
      <c r="X659" s="517" t="str">
        <f>五年级等级</f>
        <v/>
      </c>
      <c r="Y659" s="515" t="str">
        <f>五年级仰卧起坐得分</f>
        <v/>
      </c>
      <c r="Z659" s="518" t="str">
        <f>五年级等级</f>
        <v/>
      </c>
      <c r="AA659" s="533" t="str">
        <f>五年级折返跑得分</f>
        <v/>
      </c>
      <c r="AB659" s="515" t="str">
        <f>五年级等级</f>
        <v/>
      </c>
      <c r="AC659" s="533" t="str">
        <f>五年级跳绳附加分</f>
        <v/>
      </c>
      <c r="AD659" s="534" t="str">
        <f>五年级标准分</f>
        <v/>
      </c>
      <c r="AE659" s="534" t="str">
        <f>五年级总分</f>
        <v/>
      </c>
      <c r="AF659" s="517" t="str">
        <f>五年级等级</f>
        <v/>
      </c>
    </row>
    <row r="660" spans="1:32">
      <c r="A660" s="476">
        <v>510</v>
      </c>
      <c r="B660" s="477">
        <v>28</v>
      </c>
      <c r="C660" s="586"/>
      <c r="D660" s="587"/>
      <c r="E660" s="586"/>
      <c r="F660" s="473"/>
      <c r="G660" s="588"/>
      <c r="H660" s="475"/>
      <c r="I660" s="595"/>
      <c r="J660" s="596"/>
      <c r="K660" s="596"/>
      <c r="L660" s="503"/>
      <c r="M660" s="504"/>
      <c r="N660" s="505" t="str">
        <f>五年级BMI</f>
        <v/>
      </c>
      <c r="O660" s="499" t="str">
        <f>五年级BMI等级</f>
        <v/>
      </c>
      <c r="P660" s="500" t="str">
        <f>五年级BMI得分</f>
        <v/>
      </c>
      <c r="Q660" s="515" t="str">
        <f>五年级肺活量得分</f>
        <v/>
      </c>
      <c r="R660" s="512" t="str">
        <f>五年级等级</f>
        <v/>
      </c>
      <c r="S660" s="516" t="str">
        <f>五年级50米跑得分</f>
        <v/>
      </c>
      <c r="T660" s="517" t="str">
        <f>五年级等级</f>
        <v/>
      </c>
      <c r="U660" s="516" t="str">
        <f>五年级坐位体前屈得分</f>
        <v/>
      </c>
      <c r="V660" s="517" t="str">
        <f>五年级等级</f>
        <v/>
      </c>
      <c r="W660" s="516" t="str">
        <f>五年级一分钟跳绳得分</f>
        <v/>
      </c>
      <c r="X660" s="517" t="str">
        <f>五年级等级</f>
        <v/>
      </c>
      <c r="Y660" s="515" t="str">
        <f>五年级仰卧起坐得分</f>
        <v/>
      </c>
      <c r="Z660" s="518" t="str">
        <f>五年级等级</f>
        <v/>
      </c>
      <c r="AA660" s="533" t="str">
        <f>五年级折返跑得分</f>
        <v/>
      </c>
      <c r="AB660" s="515" t="str">
        <f>五年级等级</f>
        <v/>
      </c>
      <c r="AC660" s="533" t="str">
        <f>五年级跳绳附加分</f>
        <v/>
      </c>
      <c r="AD660" s="534" t="str">
        <f>五年级标准分</f>
        <v/>
      </c>
      <c r="AE660" s="534" t="str">
        <f>五年级总分</f>
        <v/>
      </c>
      <c r="AF660" s="517" t="str">
        <f>五年级等级</f>
        <v/>
      </c>
    </row>
    <row r="661" spans="1:32">
      <c r="A661" s="476">
        <v>510</v>
      </c>
      <c r="B661" s="477">
        <v>29</v>
      </c>
      <c r="C661" s="586"/>
      <c r="D661" s="587"/>
      <c r="E661" s="586"/>
      <c r="F661" s="473"/>
      <c r="G661" s="588"/>
      <c r="H661" s="475"/>
      <c r="I661" s="595"/>
      <c r="J661" s="596"/>
      <c r="K661" s="596"/>
      <c r="L661" s="503"/>
      <c r="M661" s="504"/>
      <c r="N661" s="505" t="str">
        <f>五年级BMI</f>
        <v/>
      </c>
      <c r="O661" s="499" t="str">
        <f>五年级BMI等级</f>
        <v/>
      </c>
      <c r="P661" s="500" t="str">
        <f>五年级BMI得分</f>
        <v/>
      </c>
      <c r="Q661" s="515" t="str">
        <f>五年级肺活量得分</f>
        <v/>
      </c>
      <c r="R661" s="512" t="str">
        <f>五年级等级</f>
        <v/>
      </c>
      <c r="S661" s="516" t="str">
        <f>五年级50米跑得分</f>
        <v/>
      </c>
      <c r="T661" s="517" t="str">
        <f>五年级等级</f>
        <v/>
      </c>
      <c r="U661" s="516" t="str">
        <f>五年级坐位体前屈得分</f>
        <v/>
      </c>
      <c r="V661" s="517" t="str">
        <f>五年级等级</f>
        <v/>
      </c>
      <c r="W661" s="516" t="str">
        <f>五年级一分钟跳绳得分</f>
        <v/>
      </c>
      <c r="X661" s="517" t="str">
        <f>五年级等级</f>
        <v/>
      </c>
      <c r="Y661" s="515" t="str">
        <f>五年级仰卧起坐得分</f>
        <v/>
      </c>
      <c r="Z661" s="518" t="str">
        <f>五年级等级</f>
        <v/>
      </c>
      <c r="AA661" s="533" t="str">
        <f>五年级折返跑得分</f>
        <v/>
      </c>
      <c r="AB661" s="515" t="str">
        <f>五年级等级</f>
        <v/>
      </c>
      <c r="AC661" s="533" t="str">
        <f>五年级跳绳附加分</f>
        <v/>
      </c>
      <c r="AD661" s="534" t="str">
        <f>五年级标准分</f>
        <v/>
      </c>
      <c r="AE661" s="534" t="str">
        <f>五年级总分</f>
        <v/>
      </c>
      <c r="AF661" s="517" t="str">
        <f>五年级等级</f>
        <v/>
      </c>
    </row>
    <row r="662" spans="1:32">
      <c r="A662" s="476">
        <v>510</v>
      </c>
      <c r="B662" s="477">
        <v>30</v>
      </c>
      <c r="C662" s="586"/>
      <c r="D662" s="587"/>
      <c r="E662" s="586"/>
      <c r="F662" s="473"/>
      <c r="G662" s="588"/>
      <c r="H662" s="475"/>
      <c r="I662" s="595"/>
      <c r="J662" s="596"/>
      <c r="K662" s="596"/>
      <c r="L662" s="503"/>
      <c r="M662" s="504"/>
      <c r="N662" s="505" t="str">
        <f>五年级BMI</f>
        <v/>
      </c>
      <c r="O662" s="499" t="str">
        <f>五年级BMI等级</f>
        <v/>
      </c>
      <c r="P662" s="500" t="str">
        <f>五年级BMI得分</f>
        <v/>
      </c>
      <c r="Q662" s="515" t="str">
        <f>五年级肺活量得分</f>
        <v/>
      </c>
      <c r="R662" s="512" t="str">
        <f>五年级等级</f>
        <v/>
      </c>
      <c r="S662" s="516" t="str">
        <f>五年级50米跑得分</f>
        <v/>
      </c>
      <c r="T662" s="517" t="str">
        <f>五年级等级</f>
        <v/>
      </c>
      <c r="U662" s="516" t="str">
        <f>五年级坐位体前屈得分</f>
        <v/>
      </c>
      <c r="V662" s="517" t="str">
        <f>五年级等级</f>
        <v/>
      </c>
      <c r="W662" s="516" t="str">
        <f>五年级一分钟跳绳得分</f>
        <v/>
      </c>
      <c r="X662" s="517" t="str">
        <f>五年级等级</f>
        <v/>
      </c>
      <c r="Y662" s="515" t="str">
        <f>五年级仰卧起坐得分</f>
        <v/>
      </c>
      <c r="Z662" s="518" t="str">
        <f>五年级等级</f>
        <v/>
      </c>
      <c r="AA662" s="533" t="str">
        <f>五年级折返跑得分</f>
        <v/>
      </c>
      <c r="AB662" s="515" t="str">
        <f>五年级等级</f>
        <v/>
      </c>
      <c r="AC662" s="533" t="str">
        <f>五年级跳绳附加分</f>
        <v/>
      </c>
      <c r="AD662" s="534" t="str">
        <f>五年级标准分</f>
        <v/>
      </c>
      <c r="AE662" s="534" t="str">
        <f>五年级总分</f>
        <v/>
      </c>
      <c r="AF662" s="517" t="str">
        <f>五年级等级</f>
        <v/>
      </c>
    </row>
    <row r="663" spans="1:39">
      <c r="A663" s="476">
        <v>510</v>
      </c>
      <c r="B663" s="477">
        <v>31</v>
      </c>
      <c r="C663" s="586"/>
      <c r="D663" s="587"/>
      <c r="E663" s="586"/>
      <c r="F663" s="473"/>
      <c r="G663" s="588"/>
      <c r="H663" s="475"/>
      <c r="I663" s="595"/>
      <c r="J663" s="596"/>
      <c r="K663" s="596"/>
      <c r="L663" s="503"/>
      <c r="M663" s="504"/>
      <c r="N663" s="505" t="str">
        <f>五年级BMI</f>
        <v/>
      </c>
      <c r="O663" s="499" t="str">
        <f>五年级BMI等级</f>
        <v/>
      </c>
      <c r="P663" s="500" t="str">
        <f>五年级BMI得分</f>
        <v/>
      </c>
      <c r="Q663" s="515" t="str">
        <f>五年级肺活量得分</f>
        <v/>
      </c>
      <c r="R663" s="512" t="str">
        <f>五年级等级</f>
        <v/>
      </c>
      <c r="S663" s="516" t="str">
        <f>五年级50米跑得分</f>
        <v/>
      </c>
      <c r="T663" s="517" t="str">
        <f>五年级等级</f>
        <v/>
      </c>
      <c r="U663" s="516" t="str">
        <f>五年级坐位体前屈得分</f>
        <v/>
      </c>
      <c r="V663" s="517" t="str">
        <f>五年级等级</f>
        <v/>
      </c>
      <c r="W663" s="516" t="str">
        <f>五年级一分钟跳绳得分</f>
        <v/>
      </c>
      <c r="X663" s="517" t="str">
        <f>五年级等级</f>
        <v/>
      </c>
      <c r="Y663" s="515" t="str">
        <f>五年级仰卧起坐得分</f>
        <v/>
      </c>
      <c r="Z663" s="518" t="str">
        <f>五年级等级</f>
        <v/>
      </c>
      <c r="AA663" s="533" t="str">
        <f>五年级折返跑得分</f>
        <v/>
      </c>
      <c r="AB663" s="515" t="str">
        <f>五年级等级</f>
        <v/>
      </c>
      <c r="AC663" s="533" t="str">
        <f>五年级跳绳附加分</f>
        <v/>
      </c>
      <c r="AD663" s="534" t="str">
        <f>五年级标准分</f>
        <v/>
      </c>
      <c r="AE663" s="534" t="str">
        <f>五年级总分</f>
        <v/>
      </c>
      <c r="AF663" s="517" t="str">
        <f>五年级等级</f>
        <v/>
      </c>
      <c r="AM663" s="452" t="str">
        <f>折返时间</f>
        <v/>
      </c>
    </row>
    <row r="664" spans="1:39">
      <c r="A664" s="476">
        <v>510</v>
      </c>
      <c r="B664" s="477">
        <v>32</v>
      </c>
      <c r="C664" s="586"/>
      <c r="D664" s="587"/>
      <c r="E664" s="586"/>
      <c r="F664" s="473"/>
      <c r="G664" s="588"/>
      <c r="H664" s="475"/>
      <c r="I664" s="595"/>
      <c r="J664" s="596"/>
      <c r="K664" s="596"/>
      <c r="L664" s="503"/>
      <c r="M664" s="504"/>
      <c r="N664" s="505" t="str">
        <f>五年级BMI</f>
        <v/>
      </c>
      <c r="O664" s="499" t="str">
        <f>五年级BMI等级</f>
        <v/>
      </c>
      <c r="P664" s="500" t="str">
        <f>五年级BMI得分</f>
        <v/>
      </c>
      <c r="Q664" s="515" t="str">
        <f>五年级肺活量得分</f>
        <v/>
      </c>
      <c r="R664" s="512" t="str">
        <f>五年级等级</f>
        <v/>
      </c>
      <c r="S664" s="516" t="str">
        <f>五年级50米跑得分</f>
        <v/>
      </c>
      <c r="T664" s="517" t="str">
        <f>五年级等级</f>
        <v/>
      </c>
      <c r="U664" s="516" t="str">
        <f>五年级坐位体前屈得分</f>
        <v/>
      </c>
      <c r="V664" s="517" t="str">
        <f>五年级等级</f>
        <v/>
      </c>
      <c r="W664" s="516" t="str">
        <f>五年级一分钟跳绳得分</f>
        <v/>
      </c>
      <c r="X664" s="517" t="str">
        <f>五年级等级</f>
        <v/>
      </c>
      <c r="Y664" s="515" t="str">
        <f>五年级仰卧起坐得分</f>
        <v/>
      </c>
      <c r="Z664" s="518" t="str">
        <f>五年级等级</f>
        <v/>
      </c>
      <c r="AA664" s="533" t="str">
        <f>五年级折返跑得分</f>
        <v/>
      </c>
      <c r="AB664" s="515" t="str">
        <f>五年级等级</f>
        <v/>
      </c>
      <c r="AC664" s="533" t="str">
        <f>五年级跳绳附加分</f>
        <v/>
      </c>
      <c r="AD664" s="534" t="str">
        <f>五年级标准分</f>
        <v/>
      </c>
      <c r="AE664" s="534" t="str">
        <f>五年级总分</f>
        <v/>
      </c>
      <c r="AF664" s="517" t="str">
        <f>五年级等级</f>
        <v/>
      </c>
      <c r="AM664" s="452" t="str">
        <f>折返时间</f>
        <v/>
      </c>
    </row>
    <row r="665" spans="1:39">
      <c r="A665" s="476">
        <v>510</v>
      </c>
      <c r="B665" s="477">
        <v>33</v>
      </c>
      <c r="C665" s="586"/>
      <c r="D665" s="587"/>
      <c r="E665" s="586"/>
      <c r="F665" s="473"/>
      <c r="G665" s="588"/>
      <c r="H665" s="475"/>
      <c r="I665" s="595"/>
      <c r="J665" s="596"/>
      <c r="K665" s="596"/>
      <c r="L665" s="503"/>
      <c r="M665" s="504"/>
      <c r="N665" s="505" t="str">
        <f>五年级BMI</f>
        <v/>
      </c>
      <c r="O665" s="499" t="str">
        <f>五年级BMI等级</f>
        <v/>
      </c>
      <c r="P665" s="500" t="str">
        <f>五年级BMI得分</f>
        <v/>
      </c>
      <c r="Q665" s="515" t="str">
        <f>五年级肺活量得分</f>
        <v/>
      </c>
      <c r="R665" s="512" t="str">
        <f>五年级等级</f>
        <v/>
      </c>
      <c r="S665" s="516" t="str">
        <f>五年级50米跑得分</f>
        <v/>
      </c>
      <c r="T665" s="517" t="str">
        <f>五年级等级</f>
        <v/>
      </c>
      <c r="U665" s="516" t="str">
        <f>五年级坐位体前屈得分</f>
        <v/>
      </c>
      <c r="V665" s="517" t="str">
        <f>五年级等级</f>
        <v/>
      </c>
      <c r="W665" s="516" t="str">
        <f>五年级一分钟跳绳得分</f>
        <v/>
      </c>
      <c r="X665" s="517" t="str">
        <f>五年级等级</f>
        <v/>
      </c>
      <c r="Y665" s="515" t="str">
        <f>五年级仰卧起坐得分</f>
        <v/>
      </c>
      <c r="Z665" s="518" t="str">
        <f>五年级等级</f>
        <v/>
      </c>
      <c r="AA665" s="533" t="str">
        <f>五年级折返跑得分</f>
        <v/>
      </c>
      <c r="AB665" s="515" t="str">
        <f>五年级等级</f>
        <v/>
      </c>
      <c r="AC665" s="533" t="str">
        <f>五年级跳绳附加分</f>
        <v/>
      </c>
      <c r="AD665" s="534" t="str">
        <f>五年级标准分</f>
        <v/>
      </c>
      <c r="AE665" s="534" t="str">
        <f>五年级总分</f>
        <v/>
      </c>
      <c r="AF665" s="517" t="str">
        <f>五年级等级</f>
        <v/>
      </c>
      <c r="AM665" s="452" t="str">
        <f>折返时间</f>
        <v/>
      </c>
    </row>
    <row r="666" spans="1:39">
      <c r="A666" s="476">
        <v>510</v>
      </c>
      <c r="B666" s="477">
        <v>34</v>
      </c>
      <c r="C666" s="586"/>
      <c r="D666" s="587"/>
      <c r="E666" s="586"/>
      <c r="F666" s="473"/>
      <c r="G666" s="588"/>
      <c r="H666" s="475"/>
      <c r="I666" s="595"/>
      <c r="J666" s="596"/>
      <c r="K666" s="596"/>
      <c r="L666" s="503"/>
      <c r="M666" s="504"/>
      <c r="N666" s="505" t="str">
        <f>五年级BMI</f>
        <v/>
      </c>
      <c r="O666" s="499" t="str">
        <f>五年级BMI等级</f>
        <v/>
      </c>
      <c r="P666" s="500" t="str">
        <f>五年级BMI得分</f>
        <v/>
      </c>
      <c r="Q666" s="515" t="str">
        <f>五年级肺活量得分</f>
        <v/>
      </c>
      <c r="R666" s="512" t="str">
        <f>五年级等级</f>
        <v/>
      </c>
      <c r="S666" s="516" t="str">
        <f>五年级50米跑得分</f>
        <v/>
      </c>
      <c r="T666" s="517" t="str">
        <f>五年级等级</f>
        <v/>
      </c>
      <c r="U666" s="516" t="str">
        <f>五年级坐位体前屈得分</f>
        <v/>
      </c>
      <c r="V666" s="517" t="str">
        <f>五年级等级</f>
        <v/>
      </c>
      <c r="W666" s="516" t="str">
        <f>五年级一分钟跳绳得分</f>
        <v/>
      </c>
      <c r="X666" s="517" t="str">
        <f>五年级等级</f>
        <v/>
      </c>
      <c r="Y666" s="515" t="str">
        <f>五年级仰卧起坐得分</f>
        <v/>
      </c>
      <c r="Z666" s="518" t="str">
        <f>五年级等级</f>
        <v/>
      </c>
      <c r="AA666" s="533" t="str">
        <f>五年级折返跑得分</f>
        <v/>
      </c>
      <c r="AB666" s="515" t="str">
        <f>五年级等级</f>
        <v/>
      </c>
      <c r="AC666" s="533" t="str">
        <f>五年级跳绳附加分</f>
        <v/>
      </c>
      <c r="AD666" s="534" t="str">
        <f>五年级标准分</f>
        <v/>
      </c>
      <c r="AE666" s="534" t="str">
        <f>五年级总分</f>
        <v/>
      </c>
      <c r="AF666" s="517" t="str">
        <f>五年级等级</f>
        <v/>
      </c>
      <c r="AM666" s="452" t="str">
        <f>折返时间</f>
        <v/>
      </c>
    </row>
    <row r="667" spans="1:39">
      <c r="A667" s="476">
        <v>510</v>
      </c>
      <c r="B667" s="477">
        <v>35</v>
      </c>
      <c r="C667" s="586"/>
      <c r="D667" s="587"/>
      <c r="E667" s="586"/>
      <c r="F667" s="473"/>
      <c r="G667" s="588"/>
      <c r="H667" s="475"/>
      <c r="I667" s="595"/>
      <c r="J667" s="596"/>
      <c r="K667" s="596"/>
      <c r="L667" s="503"/>
      <c r="M667" s="504"/>
      <c r="N667" s="505" t="str">
        <f>五年级BMI</f>
        <v/>
      </c>
      <c r="O667" s="499" t="str">
        <f>五年级BMI等级</f>
        <v/>
      </c>
      <c r="P667" s="500" t="str">
        <f>五年级BMI得分</f>
        <v/>
      </c>
      <c r="Q667" s="515" t="str">
        <f>五年级肺活量得分</f>
        <v/>
      </c>
      <c r="R667" s="512" t="str">
        <f>五年级等级</f>
        <v/>
      </c>
      <c r="S667" s="516" t="str">
        <f>五年级50米跑得分</f>
        <v/>
      </c>
      <c r="T667" s="517" t="str">
        <f>五年级等级</f>
        <v/>
      </c>
      <c r="U667" s="516" t="str">
        <f>五年级坐位体前屈得分</f>
        <v/>
      </c>
      <c r="V667" s="517" t="str">
        <f>五年级等级</f>
        <v/>
      </c>
      <c r="W667" s="516" t="str">
        <f>五年级一分钟跳绳得分</f>
        <v/>
      </c>
      <c r="X667" s="517" t="str">
        <f>五年级等级</f>
        <v/>
      </c>
      <c r="Y667" s="515" t="str">
        <f>五年级仰卧起坐得分</f>
        <v/>
      </c>
      <c r="Z667" s="518" t="str">
        <f>五年级等级</f>
        <v/>
      </c>
      <c r="AA667" s="533" t="str">
        <f>五年级折返跑得分</f>
        <v/>
      </c>
      <c r="AB667" s="515" t="str">
        <f>五年级等级</f>
        <v/>
      </c>
      <c r="AC667" s="533" t="str">
        <f>五年级跳绳附加分</f>
        <v/>
      </c>
      <c r="AD667" s="534" t="str">
        <f>五年级标准分</f>
        <v/>
      </c>
      <c r="AE667" s="534" t="str">
        <f>五年级总分</f>
        <v/>
      </c>
      <c r="AF667" s="517" t="str">
        <f>五年级等级</f>
        <v/>
      </c>
      <c r="AM667" s="452" t="str">
        <f>折返时间</f>
        <v/>
      </c>
    </row>
    <row r="668" spans="1:39">
      <c r="A668" s="476">
        <v>510</v>
      </c>
      <c r="B668" s="477">
        <v>36</v>
      </c>
      <c r="C668" s="586"/>
      <c r="D668" s="587"/>
      <c r="E668" s="586"/>
      <c r="F668" s="473"/>
      <c r="G668" s="588"/>
      <c r="H668" s="475"/>
      <c r="I668" s="595"/>
      <c r="J668" s="596"/>
      <c r="K668" s="596"/>
      <c r="L668" s="503"/>
      <c r="M668" s="504"/>
      <c r="N668" s="505" t="str">
        <f>五年级BMI</f>
        <v/>
      </c>
      <c r="O668" s="499" t="str">
        <f>五年级BMI等级</f>
        <v/>
      </c>
      <c r="P668" s="500" t="str">
        <f>五年级BMI得分</f>
        <v/>
      </c>
      <c r="Q668" s="515" t="str">
        <f>五年级肺活量得分</f>
        <v/>
      </c>
      <c r="R668" s="512" t="str">
        <f>五年级等级</f>
        <v/>
      </c>
      <c r="S668" s="516" t="str">
        <f>五年级50米跑得分</f>
        <v/>
      </c>
      <c r="T668" s="517" t="str">
        <f>五年级等级</f>
        <v/>
      </c>
      <c r="U668" s="516" t="str">
        <f>五年级坐位体前屈得分</f>
        <v/>
      </c>
      <c r="V668" s="517" t="str">
        <f>五年级等级</f>
        <v/>
      </c>
      <c r="W668" s="516" t="str">
        <f>五年级一分钟跳绳得分</f>
        <v/>
      </c>
      <c r="X668" s="517" t="str">
        <f>五年级等级</f>
        <v/>
      </c>
      <c r="Y668" s="515" t="str">
        <f>五年级仰卧起坐得分</f>
        <v/>
      </c>
      <c r="Z668" s="518" t="str">
        <f>五年级等级</f>
        <v/>
      </c>
      <c r="AA668" s="533" t="str">
        <f>五年级折返跑得分</f>
        <v/>
      </c>
      <c r="AB668" s="515" t="str">
        <f>五年级等级</f>
        <v/>
      </c>
      <c r="AC668" s="533" t="str">
        <f>五年级跳绳附加分</f>
        <v/>
      </c>
      <c r="AD668" s="534" t="str">
        <f>五年级标准分</f>
        <v/>
      </c>
      <c r="AE668" s="534" t="str">
        <f>五年级总分</f>
        <v/>
      </c>
      <c r="AF668" s="517" t="str">
        <f>五年级等级</f>
        <v/>
      </c>
      <c r="AM668" s="452" t="str">
        <f>折返时间</f>
        <v/>
      </c>
    </row>
    <row r="669" spans="1:39">
      <c r="A669" s="476">
        <v>510</v>
      </c>
      <c r="B669" s="477">
        <v>37</v>
      </c>
      <c r="C669" s="586"/>
      <c r="D669" s="587"/>
      <c r="E669" s="586"/>
      <c r="F669" s="473"/>
      <c r="G669" s="588"/>
      <c r="H669" s="475"/>
      <c r="I669" s="595"/>
      <c r="J669" s="596"/>
      <c r="K669" s="596"/>
      <c r="L669" s="503"/>
      <c r="M669" s="504"/>
      <c r="N669" s="505" t="str">
        <f>五年级BMI</f>
        <v/>
      </c>
      <c r="O669" s="499" t="str">
        <f>五年级BMI等级</f>
        <v/>
      </c>
      <c r="P669" s="500" t="str">
        <f>五年级BMI得分</f>
        <v/>
      </c>
      <c r="Q669" s="515" t="str">
        <f>五年级肺活量得分</f>
        <v/>
      </c>
      <c r="R669" s="512" t="str">
        <f>五年级等级</f>
        <v/>
      </c>
      <c r="S669" s="516" t="str">
        <f>五年级50米跑得分</f>
        <v/>
      </c>
      <c r="T669" s="517" t="str">
        <f>五年级等级</f>
        <v/>
      </c>
      <c r="U669" s="516" t="str">
        <f>五年级坐位体前屈得分</f>
        <v/>
      </c>
      <c r="V669" s="517" t="str">
        <f>五年级等级</f>
        <v/>
      </c>
      <c r="W669" s="516" t="str">
        <f>五年级一分钟跳绳得分</f>
        <v/>
      </c>
      <c r="X669" s="517" t="str">
        <f>五年级等级</f>
        <v/>
      </c>
      <c r="Y669" s="515" t="str">
        <f>五年级仰卧起坐得分</f>
        <v/>
      </c>
      <c r="Z669" s="518" t="str">
        <f>五年级等级</f>
        <v/>
      </c>
      <c r="AA669" s="533" t="str">
        <f>五年级折返跑得分</f>
        <v/>
      </c>
      <c r="AB669" s="515" t="str">
        <f>五年级等级</f>
        <v/>
      </c>
      <c r="AC669" s="533" t="str">
        <f>五年级跳绳附加分</f>
        <v/>
      </c>
      <c r="AD669" s="534" t="str">
        <f>五年级标准分</f>
        <v/>
      </c>
      <c r="AE669" s="534" t="str">
        <f>五年级总分</f>
        <v/>
      </c>
      <c r="AF669" s="517" t="str">
        <f>五年级等级</f>
        <v/>
      </c>
      <c r="AM669" s="452" t="str">
        <f>折返时间</f>
        <v/>
      </c>
    </row>
    <row r="670" spans="1:39">
      <c r="A670" s="476">
        <v>510</v>
      </c>
      <c r="B670" s="477">
        <v>38</v>
      </c>
      <c r="C670" s="586"/>
      <c r="D670" s="587"/>
      <c r="E670" s="586"/>
      <c r="F670" s="481"/>
      <c r="G670" s="588"/>
      <c r="H670" s="475"/>
      <c r="I670" s="595"/>
      <c r="J670" s="596"/>
      <c r="K670" s="596"/>
      <c r="L670" s="503"/>
      <c r="M670" s="504"/>
      <c r="N670" s="505" t="str">
        <f>五年级BMI</f>
        <v/>
      </c>
      <c r="O670" s="499" t="str">
        <f>五年级BMI等级</f>
        <v/>
      </c>
      <c r="P670" s="500" t="str">
        <f>五年级BMI得分</f>
        <v/>
      </c>
      <c r="Q670" s="515" t="str">
        <f>五年级肺活量得分</f>
        <v/>
      </c>
      <c r="R670" s="512" t="str">
        <f>五年级等级</f>
        <v/>
      </c>
      <c r="S670" s="516" t="str">
        <f>五年级50米跑得分</f>
        <v/>
      </c>
      <c r="T670" s="517" t="str">
        <f>五年级等级</f>
        <v/>
      </c>
      <c r="U670" s="516" t="str">
        <f>五年级坐位体前屈得分</f>
        <v/>
      </c>
      <c r="V670" s="517" t="str">
        <f>五年级等级</f>
        <v/>
      </c>
      <c r="W670" s="516" t="str">
        <f>五年级一分钟跳绳得分</f>
        <v/>
      </c>
      <c r="X670" s="517" t="str">
        <f>五年级等级</f>
        <v/>
      </c>
      <c r="Y670" s="515" t="str">
        <f>五年级仰卧起坐得分</f>
        <v/>
      </c>
      <c r="Z670" s="518" t="str">
        <f>五年级等级</f>
        <v/>
      </c>
      <c r="AA670" s="533" t="str">
        <f>五年级折返跑得分</f>
        <v/>
      </c>
      <c r="AB670" s="515" t="str">
        <f>五年级等级</f>
        <v/>
      </c>
      <c r="AC670" s="533" t="str">
        <f>五年级跳绳附加分</f>
        <v/>
      </c>
      <c r="AD670" s="534" t="str">
        <f>五年级标准分</f>
        <v/>
      </c>
      <c r="AE670" s="534" t="str">
        <f>五年级总分</f>
        <v/>
      </c>
      <c r="AF670" s="517" t="str">
        <f>五年级等级</f>
        <v/>
      </c>
      <c r="AM670" s="452" t="str">
        <f>折返时间</f>
        <v/>
      </c>
    </row>
    <row r="671" spans="1:39">
      <c r="A671" s="476">
        <v>510</v>
      </c>
      <c r="B671" s="477">
        <v>39</v>
      </c>
      <c r="C671" s="586"/>
      <c r="D671" s="587"/>
      <c r="E671" s="586"/>
      <c r="F671" s="481"/>
      <c r="G671" s="588"/>
      <c r="H671" s="475"/>
      <c r="I671" s="595"/>
      <c r="J671" s="596"/>
      <c r="K671" s="596"/>
      <c r="L671" s="503"/>
      <c r="M671" s="504"/>
      <c r="N671" s="505" t="str">
        <f>五年级BMI</f>
        <v/>
      </c>
      <c r="O671" s="499" t="str">
        <f>五年级BMI等级</f>
        <v/>
      </c>
      <c r="P671" s="500" t="str">
        <f>五年级BMI得分</f>
        <v/>
      </c>
      <c r="Q671" s="515" t="str">
        <f>五年级肺活量得分</f>
        <v/>
      </c>
      <c r="R671" s="512" t="str">
        <f>五年级等级</f>
        <v/>
      </c>
      <c r="S671" s="516" t="str">
        <f>五年级50米跑得分</f>
        <v/>
      </c>
      <c r="T671" s="517" t="str">
        <f>五年级等级</f>
        <v/>
      </c>
      <c r="U671" s="516" t="str">
        <f>五年级坐位体前屈得分</f>
        <v/>
      </c>
      <c r="V671" s="517" t="str">
        <f>五年级等级</f>
        <v/>
      </c>
      <c r="W671" s="516" t="str">
        <f>五年级一分钟跳绳得分</f>
        <v/>
      </c>
      <c r="X671" s="517" t="str">
        <f>五年级等级</f>
        <v/>
      </c>
      <c r="Y671" s="515" t="str">
        <f>五年级仰卧起坐得分</f>
        <v/>
      </c>
      <c r="Z671" s="518" t="str">
        <f>五年级等级</f>
        <v/>
      </c>
      <c r="AA671" s="533" t="str">
        <f>五年级折返跑得分</f>
        <v/>
      </c>
      <c r="AB671" s="515" t="str">
        <f>五年级等级</f>
        <v/>
      </c>
      <c r="AC671" s="533" t="str">
        <f>五年级跳绳附加分</f>
        <v/>
      </c>
      <c r="AD671" s="534" t="str">
        <f>五年级标准分</f>
        <v/>
      </c>
      <c r="AE671" s="534" t="str">
        <f>五年级总分</f>
        <v/>
      </c>
      <c r="AF671" s="517" t="str">
        <f>五年级等级</f>
        <v/>
      </c>
      <c r="AM671" s="452" t="str">
        <f>折返时间</f>
        <v/>
      </c>
    </row>
    <row r="672" spans="1:39">
      <c r="A672" s="476">
        <v>510</v>
      </c>
      <c r="B672" s="477">
        <v>40</v>
      </c>
      <c r="C672" s="586"/>
      <c r="D672" s="587"/>
      <c r="E672" s="586"/>
      <c r="F672" s="481"/>
      <c r="G672" s="588"/>
      <c r="H672" s="475"/>
      <c r="I672" s="595"/>
      <c r="J672" s="596"/>
      <c r="K672" s="596"/>
      <c r="L672" s="503"/>
      <c r="M672" s="504"/>
      <c r="N672" s="505" t="str">
        <f>五年级BMI</f>
        <v/>
      </c>
      <c r="O672" s="499" t="str">
        <f>五年级BMI等级</f>
        <v/>
      </c>
      <c r="P672" s="500" t="str">
        <f>五年级BMI得分</f>
        <v/>
      </c>
      <c r="Q672" s="515" t="str">
        <f>五年级肺活量得分</f>
        <v/>
      </c>
      <c r="R672" s="512" t="str">
        <f>五年级等级</f>
        <v/>
      </c>
      <c r="S672" s="516" t="str">
        <f>五年级50米跑得分</f>
        <v/>
      </c>
      <c r="T672" s="517" t="str">
        <f>五年级等级</f>
        <v/>
      </c>
      <c r="U672" s="516" t="str">
        <f>五年级坐位体前屈得分</f>
        <v/>
      </c>
      <c r="V672" s="517" t="str">
        <f>五年级等级</f>
        <v/>
      </c>
      <c r="W672" s="516" t="str">
        <f>五年级一分钟跳绳得分</f>
        <v/>
      </c>
      <c r="X672" s="517" t="str">
        <f>五年级等级</f>
        <v/>
      </c>
      <c r="Y672" s="515" t="str">
        <f>五年级仰卧起坐得分</f>
        <v/>
      </c>
      <c r="Z672" s="518" t="str">
        <f>五年级等级</f>
        <v/>
      </c>
      <c r="AA672" s="533" t="str">
        <f>五年级折返跑得分</f>
        <v/>
      </c>
      <c r="AB672" s="515" t="str">
        <f>五年级等级</f>
        <v/>
      </c>
      <c r="AC672" s="533" t="str">
        <f>五年级跳绳附加分</f>
        <v/>
      </c>
      <c r="AD672" s="534" t="str">
        <f>五年级标准分</f>
        <v/>
      </c>
      <c r="AE672" s="534" t="str">
        <f>五年级总分</f>
        <v/>
      </c>
      <c r="AF672" s="517" t="str">
        <f>五年级等级</f>
        <v/>
      </c>
      <c r="AM672" s="452" t="str">
        <f>折返时间</f>
        <v/>
      </c>
    </row>
    <row r="673" spans="1:39">
      <c r="A673" s="476">
        <v>510</v>
      </c>
      <c r="B673" s="477">
        <v>41</v>
      </c>
      <c r="C673" s="586"/>
      <c r="D673" s="587"/>
      <c r="E673" s="586"/>
      <c r="F673" s="481"/>
      <c r="G673" s="588"/>
      <c r="H673" s="475"/>
      <c r="I673" s="595"/>
      <c r="J673" s="596"/>
      <c r="K673" s="596"/>
      <c r="L673" s="503"/>
      <c r="M673" s="504"/>
      <c r="N673" s="505" t="str">
        <f>五年级BMI</f>
        <v/>
      </c>
      <c r="O673" s="499" t="str">
        <f>五年级BMI等级</f>
        <v/>
      </c>
      <c r="P673" s="500" t="str">
        <f>五年级BMI得分</f>
        <v/>
      </c>
      <c r="Q673" s="515" t="str">
        <f>五年级肺活量得分</f>
        <v/>
      </c>
      <c r="R673" s="512" t="str">
        <f>五年级等级</f>
        <v/>
      </c>
      <c r="S673" s="516" t="str">
        <f>五年级50米跑得分</f>
        <v/>
      </c>
      <c r="T673" s="517" t="str">
        <f>五年级等级</f>
        <v/>
      </c>
      <c r="U673" s="516" t="str">
        <f>五年级坐位体前屈得分</f>
        <v/>
      </c>
      <c r="V673" s="517" t="str">
        <f>五年级等级</f>
        <v/>
      </c>
      <c r="W673" s="516" t="str">
        <f>五年级一分钟跳绳得分</f>
        <v/>
      </c>
      <c r="X673" s="517" t="str">
        <f>五年级等级</f>
        <v/>
      </c>
      <c r="Y673" s="515" t="str">
        <f>五年级仰卧起坐得分</f>
        <v/>
      </c>
      <c r="Z673" s="518" t="str">
        <f>五年级等级</f>
        <v/>
      </c>
      <c r="AA673" s="533" t="str">
        <f>五年级折返跑得分</f>
        <v/>
      </c>
      <c r="AB673" s="515" t="str">
        <f>五年级等级</f>
        <v/>
      </c>
      <c r="AC673" s="533" t="str">
        <f>五年级跳绳附加分</f>
        <v/>
      </c>
      <c r="AD673" s="534" t="str">
        <f>五年级标准分</f>
        <v/>
      </c>
      <c r="AE673" s="534" t="str">
        <f>五年级总分</f>
        <v/>
      </c>
      <c r="AF673" s="517" t="str">
        <f>五年级等级</f>
        <v/>
      </c>
      <c r="AM673" s="452" t="str">
        <f>折返时间</f>
        <v/>
      </c>
    </row>
    <row r="674" spans="1:39">
      <c r="A674" s="476">
        <v>510</v>
      </c>
      <c r="B674" s="477">
        <v>42</v>
      </c>
      <c r="C674" s="586"/>
      <c r="D674" s="587"/>
      <c r="E674" s="586"/>
      <c r="F674" s="481"/>
      <c r="G674" s="588"/>
      <c r="H674" s="475"/>
      <c r="I674" s="595"/>
      <c r="J674" s="596"/>
      <c r="K674" s="596"/>
      <c r="L674" s="503"/>
      <c r="M674" s="504"/>
      <c r="N674" s="505" t="str">
        <f>五年级BMI</f>
        <v/>
      </c>
      <c r="O674" s="499" t="str">
        <f>五年级BMI等级</f>
        <v/>
      </c>
      <c r="P674" s="500" t="str">
        <f>五年级BMI得分</f>
        <v/>
      </c>
      <c r="Q674" s="515" t="str">
        <f>五年级肺活量得分</f>
        <v/>
      </c>
      <c r="R674" s="512" t="str">
        <f>五年级等级</f>
        <v/>
      </c>
      <c r="S674" s="516" t="str">
        <f>五年级50米跑得分</f>
        <v/>
      </c>
      <c r="T674" s="517" t="str">
        <f>五年级等级</f>
        <v/>
      </c>
      <c r="U674" s="516" t="str">
        <f>五年级坐位体前屈得分</f>
        <v/>
      </c>
      <c r="V674" s="517" t="str">
        <f>五年级等级</f>
        <v/>
      </c>
      <c r="W674" s="516" t="str">
        <f>五年级一分钟跳绳得分</f>
        <v/>
      </c>
      <c r="X674" s="517" t="str">
        <f>五年级等级</f>
        <v/>
      </c>
      <c r="Y674" s="515" t="str">
        <f>五年级仰卧起坐得分</f>
        <v/>
      </c>
      <c r="Z674" s="518" t="str">
        <f>五年级等级</f>
        <v/>
      </c>
      <c r="AA674" s="533" t="str">
        <f>五年级折返跑得分</f>
        <v/>
      </c>
      <c r="AB674" s="515" t="str">
        <f>五年级等级</f>
        <v/>
      </c>
      <c r="AC674" s="533" t="str">
        <f>五年级跳绳附加分</f>
        <v/>
      </c>
      <c r="AD674" s="534" t="str">
        <f>五年级标准分</f>
        <v/>
      </c>
      <c r="AE674" s="534" t="str">
        <f>五年级总分</f>
        <v/>
      </c>
      <c r="AF674" s="517" t="str">
        <f>五年级等级</f>
        <v/>
      </c>
      <c r="AM674" s="452" t="str">
        <f>折返时间</f>
        <v/>
      </c>
    </row>
    <row r="675" spans="1:39">
      <c r="A675" s="476">
        <v>510</v>
      </c>
      <c r="B675" s="477">
        <v>43</v>
      </c>
      <c r="C675" s="586"/>
      <c r="D675" s="587"/>
      <c r="E675" s="586"/>
      <c r="F675" s="481"/>
      <c r="G675" s="588"/>
      <c r="H675" s="475"/>
      <c r="I675" s="595"/>
      <c r="J675" s="596"/>
      <c r="K675" s="596"/>
      <c r="L675" s="503"/>
      <c r="M675" s="504"/>
      <c r="N675" s="505" t="str">
        <f>五年级BMI</f>
        <v/>
      </c>
      <c r="O675" s="499" t="str">
        <f>五年级BMI等级</f>
        <v/>
      </c>
      <c r="P675" s="500" t="str">
        <f>五年级BMI得分</f>
        <v/>
      </c>
      <c r="Q675" s="515" t="str">
        <f>五年级肺活量得分</f>
        <v/>
      </c>
      <c r="R675" s="512" t="str">
        <f>五年级等级</f>
        <v/>
      </c>
      <c r="S675" s="516" t="str">
        <f>五年级50米跑得分</f>
        <v/>
      </c>
      <c r="T675" s="517" t="str">
        <f>五年级等级</f>
        <v/>
      </c>
      <c r="U675" s="516" t="str">
        <f>五年级坐位体前屈得分</f>
        <v/>
      </c>
      <c r="V675" s="517" t="str">
        <f>五年级等级</f>
        <v/>
      </c>
      <c r="W675" s="516" t="str">
        <f>五年级一分钟跳绳得分</f>
        <v/>
      </c>
      <c r="X675" s="517" t="str">
        <f>五年级等级</f>
        <v/>
      </c>
      <c r="Y675" s="515" t="str">
        <f>五年级仰卧起坐得分</f>
        <v/>
      </c>
      <c r="Z675" s="518" t="str">
        <f>五年级等级</f>
        <v/>
      </c>
      <c r="AA675" s="533" t="str">
        <f>五年级折返跑得分</f>
        <v/>
      </c>
      <c r="AB675" s="515" t="str">
        <f>五年级等级</f>
        <v/>
      </c>
      <c r="AC675" s="533" t="str">
        <f>五年级跳绳附加分</f>
        <v/>
      </c>
      <c r="AD675" s="534" t="str">
        <f>五年级标准分</f>
        <v/>
      </c>
      <c r="AE675" s="534" t="str">
        <f>五年级总分</f>
        <v/>
      </c>
      <c r="AF675" s="517" t="str">
        <f>五年级等级</f>
        <v/>
      </c>
      <c r="AM675" s="452" t="str">
        <f>折返时间</f>
        <v/>
      </c>
    </row>
    <row r="676" spans="1:39">
      <c r="A676" s="476">
        <v>510</v>
      </c>
      <c r="B676" s="477">
        <v>44</v>
      </c>
      <c r="C676" s="586"/>
      <c r="D676" s="587"/>
      <c r="E676" s="586"/>
      <c r="F676" s="481"/>
      <c r="G676" s="588"/>
      <c r="H676" s="475"/>
      <c r="I676" s="595"/>
      <c r="J676" s="596"/>
      <c r="K676" s="596"/>
      <c r="L676" s="503"/>
      <c r="M676" s="504"/>
      <c r="N676" s="505" t="str">
        <f>五年级BMI</f>
        <v/>
      </c>
      <c r="O676" s="499" t="str">
        <f>五年级BMI等级</f>
        <v/>
      </c>
      <c r="P676" s="500" t="str">
        <f>五年级BMI得分</f>
        <v/>
      </c>
      <c r="Q676" s="515" t="str">
        <f>五年级肺活量得分</f>
        <v/>
      </c>
      <c r="R676" s="512" t="str">
        <f>五年级等级</f>
        <v/>
      </c>
      <c r="S676" s="516" t="str">
        <f>五年级50米跑得分</f>
        <v/>
      </c>
      <c r="T676" s="517" t="str">
        <f>五年级等级</f>
        <v/>
      </c>
      <c r="U676" s="516" t="str">
        <f>五年级坐位体前屈得分</f>
        <v/>
      </c>
      <c r="V676" s="517" t="str">
        <f>五年级等级</f>
        <v/>
      </c>
      <c r="W676" s="516" t="str">
        <f>五年级一分钟跳绳得分</f>
        <v/>
      </c>
      <c r="X676" s="517" t="str">
        <f>五年级等级</f>
        <v/>
      </c>
      <c r="Y676" s="515" t="str">
        <f>五年级仰卧起坐得分</f>
        <v/>
      </c>
      <c r="Z676" s="518" t="str">
        <f>五年级等级</f>
        <v/>
      </c>
      <c r="AA676" s="533" t="str">
        <f>五年级折返跑得分</f>
        <v/>
      </c>
      <c r="AB676" s="515" t="str">
        <f>五年级等级</f>
        <v/>
      </c>
      <c r="AC676" s="533" t="str">
        <f>五年级跳绳附加分</f>
        <v/>
      </c>
      <c r="AD676" s="534" t="str">
        <f>五年级标准分</f>
        <v/>
      </c>
      <c r="AE676" s="534" t="str">
        <f>五年级总分</f>
        <v/>
      </c>
      <c r="AF676" s="517" t="str">
        <f>五年级等级</f>
        <v/>
      </c>
      <c r="AM676" s="452" t="str">
        <f>折返时间</f>
        <v/>
      </c>
    </row>
    <row r="677" spans="1:39">
      <c r="A677" s="476">
        <v>510</v>
      </c>
      <c r="B677" s="477">
        <v>45</v>
      </c>
      <c r="C677" s="586"/>
      <c r="D677" s="587"/>
      <c r="E677" s="586"/>
      <c r="F677" s="481"/>
      <c r="G677" s="588"/>
      <c r="H677" s="475"/>
      <c r="I677" s="595"/>
      <c r="J677" s="596"/>
      <c r="K677" s="596"/>
      <c r="L677" s="503"/>
      <c r="M677" s="504"/>
      <c r="N677" s="505" t="str">
        <f>五年级BMI</f>
        <v/>
      </c>
      <c r="O677" s="499" t="str">
        <f>五年级BMI等级</f>
        <v/>
      </c>
      <c r="P677" s="500" t="str">
        <f>五年级BMI得分</f>
        <v/>
      </c>
      <c r="Q677" s="515" t="str">
        <f>五年级肺活量得分</f>
        <v/>
      </c>
      <c r="R677" s="512" t="str">
        <f>五年级等级</f>
        <v/>
      </c>
      <c r="S677" s="516" t="str">
        <f>五年级50米跑得分</f>
        <v/>
      </c>
      <c r="T677" s="517" t="str">
        <f>五年级等级</f>
        <v/>
      </c>
      <c r="U677" s="516" t="str">
        <f>五年级坐位体前屈得分</f>
        <v/>
      </c>
      <c r="V677" s="517" t="str">
        <f>五年级等级</f>
        <v/>
      </c>
      <c r="W677" s="516" t="str">
        <f>五年级一分钟跳绳得分</f>
        <v/>
      </c>
      <c r="X677" s="517" t="str">
        <f>五年级等级</f>
        <v/>
      </c>
      <c r="Y677" s="515" t="str">
        <f>五年级仰卧起坐得分</f>
        <v/>
      </c>
      <c r="Z677" s="518" t="str">
        <f>五年级等级</f>
        <v/>
      </c>
      <c r="AA677" s="533" t="str">
        <f>五年级折返跑得分</f>
        <v/>
      </c>
      <c r="AB677" s="515" t="str">
        <f>五年级等级</f>
        <v/>
      </c>
      <c r="AC677" s="533" t="str">
        <f>五年级跳绳附加分</f>
        <v/>
      </c>
      <c r="AD677" s="534" t="str">
        <f>五年级标准分</f>
        <v/>
      </c>
      <c r="AE677" s="534" t="str">
        <f>五年级总分</f>
        <v/>
      </c>
      <c r="AF677" s="517" t="str">
        <f>五年级等级</f>
        <v/>
      </c>
      <c r="AM677" s="452" t="str">
        <f>折返时间</f>
        <v/>
      </c>
    </row>
    <row r="678" spans="1:39">
      <c r="A678" s="476">
        <v>510</v>
      </c>
      <c r="B678" s="477">
        <v>46</v>
      </c>
      <c r="C678" s="586"/>
      <c r="D678" s="587"/>
      <c r="E678" s="586"/>
      <c r="F678" s="473"/>
      <c r="G678" s="588"/>
      <c r="H678" s="475"/>
      <c r="I678" s="600"/>
      <c r="J678" s="597"/>
      <c r="K678" s="597"/>
      <c r="L678" s="496"/>
      <c r="M678" s="497"/>
      <c r="N678" s="498" t="str">
        <f>五年级BMI</f>
        <v/>
      </c>
      <c r="O678" s="499" t="str">
        <f>五年级BMI等级</f>
        <v/>
      </c>
      <c r="P678" s="500" t="str">
        <f>五年级BMI得分</f>
        <v/>
      </c>
      <c r="Q678" s="515" t="str">
        <f>五年级肺活量得分</f>
        <v/>
      </c>
      <c r="R678" s="512" t="str">
        <f>五年级等级</f>
        <v/>
      </c>
      <c r="S678" s="516" t="str">
        <f>五年级50米跑得分</f>
        <v/>
      </c>
      <c r="T678" s="512" t="str">
        <f>五年级等级</f>
        <v/>
      </c>
      <c r="U678" s="516" t="str">
        <f>五年级坐位体前屈得分</f>
        <v/>
      </c>
      <c r="V678" s="512" t="str">
        <f>五年级等级</f>
        <v/>
      </c>
      <c r="W678" s="516" t="str">
        <f>五年级一分钟跳绳得分</f>
        <v/>
      </c>
      <c r="X678" s="512" t="str">
        <f>五年级等级</f>
        <v/>
      </c>
      <c r="Y678" s="511" t="str">
        <f>五年级仰卧起坐得分</f>
        <v/>
      </c>
      <c r="Z678" s="514" t="str">
        <f>五年级等级</f>
        <v/>
      </c>
      <c r="AA678" s="530" t="str">
        <f>五年级折返跑得分</f>
        <v/>
      </c>
      <c r="AB678" s="511" t="str">
        <f>五年级等级</f>
        <v/>
      </c>
      <c r="AC678" s="530" t="str">
        <f>五年级跳绳附加分</f>
        <v/>
      </c>
      <c r="AD678" s="534" t="str">
        <f>五年级标准分</f>
        <v/>
      </c>
      <c r="AE678" s="531" t="str">
        <f>五年级总分</f>
        <v/>
      </c>
      <c r="AF678" s="512" t="str">
        <f>五年级等级</f>
        <v/>
      </c>
      <c r="AM678" s="452" t="str">
        <f>折返时间</f>
        <v/>
      </c>
    </row>
    <row r="679" spans="1:39">
      <c r="A679" s="476">
        <v>510</v>
      </c>
      <c r="B679" s="477">
        <v>47</v>
      </c>
      <c r="C679" s="586"/>
      <c r="D679" s="587"/>
      <c r="E679" s="586"/>
      <c r="F679" s="473"/>
      <c r="G679" s="588"/>
      <c r="H679" s="475"/>
      <c r="I679" s="595"/>
      <c r="J679" s="596"/>
      <c r="K679" s="597"/>
      <c r="L679" s="503"/>
      <c r="M679" s="504"/>
      <c r="N679" s="505" t="str">
        <f>五年级BMI</f>
        <v/>
      </c>
      <c r="O679" s="499" t="str">
        <f>五年级BMI等级</f>
        <v/>
      </c>
      <c r="P679" s="500" t="str">
        <f>五年级BMI得分</f>
        <v/>
      </c>
      <c r="Q679" s="515" t="str">
        <f>五年级肺活量得分</f>
        <v/>
      </c>
      <c r="R679" s="512" t="str">
        <f>五年级等级</f>
        <v/>
      </c>
      <c r="S679" s="516" t="str">
        <f>五年级50米跑得分</f>
        <v/>
      </c>
      <c r="T679" s="512" t="str">
        <f>五年级等级</f>
        <v/>
      </c>
      <c r="U679" s="516" t="str">
        <f>五年级坐位体前屈得分</f>
        <v/>
      </c>
      <c r="V679" s="517" t="str">
        <f>五年级等级</f>
        <v/>
      </c>
      <c r="W679" s="516" t="str">
        <f>五年级一分钟跳绳得分</f>
        <v/>
      </c>
      <c r="X679" s="517" t="str">
        <f>五年级等级</f>
        <v/>
      </c>
      <c r="Y679" s="515" t="str">
        <f>五年级仰卧起坐得分</f>
        <v/>
      </c>
      <c r="Z679" s="518" t="str">
        <f>五年级等级</f>
        <v/>
      </c>
      <c r="AA679" s="533" t="str">
        <f>五年级折返跑得分</f>
        <v/>
      </c>
      <c r="AB679" s="515" t="str">
        <f>五年级等级</f>
        <v/>
      </c>
      <c r="AC679" s="533" t="str">
        <f>五年级跳绳附加分</f>
        <v/>
      </c>
      <c r="AD679" s="534" t="str">
        <f>五年级标准分</f>
        <v/>
      </c>
      <c r="AE679" s="534" t="str">
        <f>五年级总分</f>
        <v/>
      </c>
      <c r="AF679" s="517" t="str">
        <f>五年级等级</f>
        <v/>
      </c>
      <c r="AM679" s="452" t="str">
        <f>折返时间</f>
        <v/>
      </c>
    </row>
    <row r="680" spans="1:39">
      <c r="A680" s="476">
        <v>510</v>
      </c>
      <c r="B680" s="477">
        <v>48</v>
      </c>
      <c r="C680" s="586"/>
      <c r="D680" s="587"/>
      <c r="E680" s="586"/>
      <c r="F680" s="473"/>
      <c r="G680" s="588"/>
      <c r="H680" s="475"/>
      <c r="I680" s="595"/>
      <c r="J680" s="596"/>
      <c r="K680" s="597"/>
      <c r="L680" s="503"/>
      <c r="M680" s="504"/>
      <c r="N680" s="505" t="str">
        <f>五年级BMI</f>
        <v/>
      </c>
      <c r="O680" s="499" t="str">
        <f>五年级BMI等级</f>
        <v/>
      </c>
      <c r="P680" s="500" t="str">
        <f>五年级BMI得分</f>
        <v/>
      </c>
      <c r="Q680" s="515" t="str">
        <f>五年级肺活量得分</f>
        <v/>
      </c>
      <c r="R680" s="512" t="str">
        <f>五年级等级</f>
        <v/>
      </c>
      <c r="S680" s="516" t="str">
        <f>五年级50米跑得分</f>
        <v/>
      </c>
      <c r="T680" s="512" t="str">
        <f>五年级等级</f>
        <v/>
      </c>
      <c r="U680" s="516" t="str">
        <f>五年级坐位体前屈得分</f>
        <v/>
      </c>
      <c r="V680" s="517" t="str">
        <f>五年级等级</f>
        <v/>
      </c>
      <c r="W680" s="516" t="str">
        <f>五年级一分钟跳绳得分</f>
        <v/>
      </c>
      <c r="X680" s="517" t="str">
        <f>五年级等级</f>
        <v/>
      </c>
      <c r="Y680" s="515" t="str">
        <f>五年级仰卧起坐得分</f>
        <v/>
      </c>
      <c r="Z680" s="518" t="str">
        <f>五年级等级</f>
        <v/>
      </c>
      <c r="AA680" s="533" t="str">
        <f>五年级折返跑得分</f>
        <v/>
      </c>
      <c r="AB680" s="515" t="str">
        <f>五年级等级</f>
        <v/>
      </c>
      <c r="AC680" s="533" t="str">
        <f>五年级跳绳附加分</f>
        <v/>
      </c>
      <c r="AD680" s="534" t="str">
        <f>五年级标准分</f>
        <v/>
      </c>
      <c r="AE680" s="534" t="str">
        <f>五年级总分</f>
        <v/>
      </c>
      <c r="AF680" s="517" t="str">
        <f>五年级等级</f>
        <v/>
      </c>
      <c r="AM680" s="452" t="str">
        <f>折返时间</f>
        <v/>
      </c>
    </row>
    <row r="681" spans="1:39">
      <c r="A681" s="476">
        <v>510</v>
      </c>
      <c r="B681" s="477">
        <v>49</v>
      </c>
      <c r="C681" s="586"/>
      <c r="D681" s="587"/>
      <c r="E681" s="586"/>
      <c r="F681" s="473"/>
      <c r="G681" s="589"/>
      <c r="H681" s="475"/>
      <c r="I681" s="595"/>
      <c r="J681" s="596"/>
      <c r="K681" s="597"/>
      <c r="L681" s="503"/>
      <c r="M681" s="504"/>
      <c r="N681" s="505" t="str">
        <f>五年级BMI</f>
        <v/>
      </c>
      <c r="O681" s="499" t="str">
        <f>五年级BMI等级</f>
        <v/>
      </c>
      <c r="P681" s="500" t="str">
        <f>五年级BMI得分</f>
        <v/>
      </c>
      <c r="Q681" s="515" t="str">
        <f>五年级肺活量得分</f>
        <v/>
      </c>
      <c r="R681" s="512" t="str">
        <f>五年级等级</f>
        <v/>
      </c>
      <c r="S681" s="516" t="str">
        <f>五年级50米跑得分</f>
        <v/>
      </c>
      <c r="T681" s="512" t="str">
        <f>五年级等级</f>
        <v/>
      </c>
      <c r="U681" s="516" t="str">
        <f>五年级坐位体前屈得分</f>
        <v/>
      </c>
      <c r="V681" s="517" t="str">
        <f>五年级等级</f>
        <v/>
      </c>
      <c r="W681" s="516" t="str">
        <f>五年级一分钟跳绳得分</f>
        <v/>
      </c>
      <c r="X681" s="517" t="str">
        <f>五年级等级</f>
        <v/>
      </c>
      <c r="Y681" s="515" t="str">
        <f>五年级仰卧起坐得分</f>
        <v/>
      </c>
      <c r="Z681" s="518" t="str">
        <f>五年级等级</f>
        <v/>
      </c>
      <c r="AA681" s="533" t="str">
        <f>五年级折返跑得分</f>
        <v/>
      </c>
      <c r="AB681" s="515" t="str">
        <f>五年级等级</f>
        <v/>
      </c>
      <c r="AC681" s="533" t="str">
        <f>五年级跳绳附加分</f>
        <v/>
      </c>
      <c r="AD681" s="534" t="str">
        <f>五年级标准分</f>
        <v/>
      </c>
      <c r="AE681" s="534" t="str">
        <f>五年级总分</f>
        <v/>
      </c>
      <c r="AF681" s="517" t="str">
        <f>五年级等级</f>
        <v/>
      </c>
      <c r="AM681" s="452" t="str">
        <f>折返时间</f>
        <v/>
      </c>
    </row>
    <row r="682" spans="1:39">
      <c r="A682" s="476">
        <v>510</v>
      </c>
      <c r="B682" s="477">
        <v>50</v>
      </c>
      <c r="C682" s="586"/>
      <c r="D682" s="587"/>
      <c r="E682" s="586"/>
      <c r="F682" s="473"/>
      <c r="G682" s="589"/>
      <c r="H682" s="475"/>
      <c r="I682" s="595"/>
      <c r="J682" s="596"/>
      <c r="K682" s="597"/>
      <c r="L682" s="503"/>
      <c r="M682" s="504"/>
      <c r="N682" s="505" t="str">
        <f>五年级BMI</f>
        <v/>
      </c>
      <c r="O682" s="499" t="str">
        <f>五年级BMI等级</f>
        <v/>
      </c>
      <c r="P682" s="500" t="str">
        <f>五年级BMI得分</f>
        <v/>
      </c>
      <c r="Q682" s="515" t="str">
        <f>五年级肺活量得分</f>
        <v/>
      </c>
      <c r="R682" s="512" t="str">
        <f>五年级等级</f>
        <v/>
      </c>
      <c r="S682" s="516" t="str">
        <f>五年级50米跑得分</f>
        <v/>
      </c>
      <c r="T682" s="512" t="str">
        <f>五年级等级</f>
        <v/>
      </c>
      <c r="U682" s="516" t="str">
        <f>五年级坐位体前屈得分</f>
        <v/>
      </c>
      <c r="V682" s="517" t="str">
        <f>五年级等级</f>
        <v/>
      </c>
      <c r="W682" s="516" t="str">
        <f>五年级一分钟跳绳得分</f>
        <v/>
      </c>
      <c r="X682" s="517" t="str">
        <f>五年级等级</f>
        <v/>
      </c>
      <c r="Y682" s="515" t="str">
        <f>五年级仰卧起坐得分</f>
        <v/>
      </c>
      <c r="Z682" s="518" t="str">
        <f>五年级等级</f>
        <v/>
      </c>
      <c r="AA682" s="533" t="str">
        <f>五年级折返跑得分</f>
        <v/>
      </c>
      <c r="AB682" s="515" t="str">
        <f>五年级等级</f>
        <v/>
      </c>
      <c r="AC682" s="533" t="str">
        <f>五年级跳绳附加分</f>
        <v/>
      </c>
      <c r="AD682" s="534" t="str">
        <f>五年级标准分</f>
        <v/>
      </c>
      <c r="AE682" s="534" t="str">
        <f>五年级总分</f>
        <v/>
      </c>
      <c r="AF682" s="517" t="str">
        <f>五年级等级</f>
        <v/>
      </c>
      <c r="AM682" s="452" t="str">
        <f>折返时间</f>
        <v/>
      </c>
    </row>
    <row r="683" spans="1:39">
      <c r="A683" s="476">
        <v>510</v>
      </c>
      <c r="B683" s="477">
        <v>51</v>
      </c>
      <c r="C683" s="586"/>
      <c r="D683" s="587"/>
      <c r="E683" s="586"/>
      <c r="F683" s="473"/>
      <c r="G683" s="588"/>
      <c r="H683" s="475"/>
      <c r="I683" s="595"/>
      <c r="J683" s="596"/>
      <c r="K683" s="597"/>
      <c r="L683" s="503"/>
      <c r="M683" s="504"/>
      <c r="N683" s="505" t="str">
        <f>五年级BMI</f>
        <v/>
      </c>
      <c r="O683" s="499" t="str">
        <f>五年级BMI等级</f>
        <v/>
      </c>
      <c r="P683" s="500" t="str">
        <f>五年级BMI得分</f>
        <v/>
      </c>
      <c r="Q683" s="515" t="str">
        <f>五年级肺活量得分</f>
        <v/>
      </c>
      <c r="R683" s="512" t="str">
        <f>五年级等级</f>
        <v/>
      </c>
      <c r="S683" s="516" t="str">
        <f>五年级50米跑得分</f>
        <v/>
      </c>
      <c r="T683" s="512" t="str">
        <f>五年级等级</f>
        <v/>
      </c>
      <c r="U683" s="516" t="str">
        <f>五年级坐位体前屈得分</f>
        <v/>
      </c>
      <c r="V683" s="517" t="str">
        <f>五年级等级</f>
        <v/>
      </c>
      <c r="W683" s="516" t="str">
        <f>五年级一分钟跳绳得分</f>
        <v/>
      </c>
      <c r="X683" s="517" t="str">
        <f>五年级等级</f>
        <v/>
      </c>
      <c r="Y683" s="515" t="str">
        <f>五年级仰卧起坐得分</f>
        <v/>
      </c>
      <c r="Z683" s="518" t="str">
        <f>五年级等级</f>
        <v/>
      </c>
      <c r="AA683" s="533" t="str">
        <f>五年级折返跑得分</f>
        <v/>
      </c>
      <c r="AB683" s="515" t="str">
        <f>五年级等级</f>
        <v/>
      </c>
      <c r="AC683" s="533" t="str">
        <f>五年级跳绳附加分</f>
        <v/>
      </c>
      <c r="AD683" s="534" t="str">
        <f>五年级标准分</f>
        <v/>
      </c>
      <c r="AE683" s="534" t="str">
        <f>五年级总分</f>
        <v/>
      </c>
      <c r="AF683" s="517" t="str">
        <f>五年级等级</f>
        <v/>
      </c>
      <c r="AM683" s="452" t="str">
        <f>折返时间</f>
        <v/>
      </c>
    </row>
    <row r="684" spans="1:39">
      <c r="A684" s="476">
        <v>510</v>
      </c>
      <c r="B684" s="477">
        <v>52</v>
      </c>
      <c r="C684" s="586"/>
      <c r="D684" s="587"/>
      <c r="E684" s="586"/>
      <c r="F684" s="473"/>
      <c r="G684" s="588"/>
      <c r="H684" s="475"/>
      <c r="I684" s="595"/>
      <c r="J684" s="596"/>
      <c r="K684" s="597"/>
      <c r="L684" s="503"/>
      <c r="M684" s="504"/>
      <c r="N684" s="505" t="str">
        <f>五年级BMI</f>
        <v/>
      </c>
      <c r="O684" s="499" t="str">
        <f>五年级BMI等级</f>
        <v/>
      </c>
      <c r="P684" s="500" t="str">
        <f>五年级BMI得分</f>
        <v/>
      </c>
      <c r="Q684" s="515" t="str">
        <f>五年级肺活量得分</f>
        <v/>
      </c>
      <c r="R684" s="512" t="str">
        <f>五年级等级</f>
        <v/>
      </c>
      <c r="S684" s="516" t="str">
        <f>五年级50米跑得分</f>
        <v/>
      </c>
      <c r="T684" s="517" t="str">
        <f>五年级等级</f>
        <v/>
      </c>
      <c r="U684" s="516" t="str">
        <f>五年级坐位体前屈得分</f>
        <v/>
      </c>
      <c r="V684" s="517" t="str">
        <f>五年级等级</f>
        <v/>
      </c>
      <c r="W684" s="516" t="str">
        <f>五年级一分钟跳绳得分</f>
        <v/>
      </c>
      <c r="X684" s="517" t="str">
        <f>五年级等级</f>
        <v/>
      </c>
      <c r="Y684" s="515" t="str">
        <f>五年级仰卧起坐得分</f>
        <v/>
      </c>
      <c r="Z684" s="518" t="str">
        <f>五年级等级</f>
        <v/>
      </c>
      <c r="AA684" s="533" t="str">
        <f>五年级折返跑得分</f>
        <v/>
      </c>
      <c r="AB684" s="515" t="str">
        <f>五年级等级</f>
        <v/>
      </c>
      <c r="AC684" s="533" t="str">
        <f>五年级跳绳附加分</f>
        <v/>
      </c>
      <c r="AD684" s="534" t="str">
        <f>五年级标准分</f>
        <v/>
      </c>
      <c r="AE684" s="534" t="str">
        <f>五年级总分</f>
        <v/>
      </c>
      <c r="AF684" s="517" t="str">
        <f>五年级等级</f>
        <v/>
      </c>
      <c r="AM684" s="452" t="str">
        <f>折返时间</f>
        <v/>
      </c>
    </row>
    <row r="685" spans="1:39">
      <c r="A685" s="476">
        <v>510</v>
      </c>
      <c r="B685" s="477">
        <v>53</v>
      </c>
      <c r="C685" s="586"/>
      <c r="D685" s="587"/>
      <c r="E685" s="586"/>
      <c r="F685" s="473"/>
      <c r="G685" s="588"/>
      <c r="H685" s="475"/>
      <c r="I685" s="595"/>
      <c r="J685" s="596"/>
      <c r="K685" s="597"/>
      <c r="L685" s="503"/>
      <c r="M685" s="504"/>
      <c r="N685" s="505" t="str">
        <f>五年级BMI</f>
        <v/>
      </c>
      <c r="O685" s="499" t="str">
        <f>五年级BMI等级</f>
        <v/>
      </c>
      <c r="P685" s="500" t="str">
        <f>五年级BMI得分</f>
        <v/>
      </c>
      <c r="Q685" s="515" t="str">
        <f>五年级肺活量得分</f>
        <v/>
      </c>
      <c r="R685" s="512" t="str">
        <f>五年级等级</f>
        <v/>
      </c>
      <c r="S685" s="516" t="str">
        <f>五年级50米跑得分</f>
        <v/>
      </c>
      <c r="T685" s="517" t="str">
        <f>五年级等级</f>
        <v/>
      </c>
      <c r="U685" s="516" t="str">
        <f>五年级坐位体前屈得分</f>
        <v/>
      </c>
      <c r="V685" s="517" t="str">
        <f>五年级等级</f>
        <v/>
      </c>
      <c r="W685" s="516" t="str">
        <f>五年级一分钟跳绳得分</f>
        <v/>
      </c>
      <c r="X685" s="517" t="str">
        <f>五年级等级</f>
        <v/>
      </c>
      <c r="Y685" s="515" t="str">
        <f>五年级仰卧起坐得分</f>
        <v/>
      </c>
      <c r="Z685" s="518" t="str">
        <f>五年级等级</f>
        <v/>
      </c>
      <c r="AA685" s="533" t="str">
        <f>五年级折返跑得分</f>
        <v/>
      </c>
      <c r="AB685" s="515" t="str">
        <f>五年级等级</f>
        <v/>
      </c>
      <c r="AC685" s="533" t="str">
        <f>五年级跳绳附加分</f>
        <v/>
      </c>
      <c r="AD685" s="534" t="str">
        <f>五年级标准分</f>
        <v/>
      </c>
      <c r="AE685" s="534" t="str">
        <f>五年级总分</f>
        <v/>
      </c>
      <c r="AF685" s="517" t="str">
        <f>五年级等级</f>
        <v/>
      </c>
      <c r="AM685" s="452" t="str">
        <f>折返时间</f>
        <v/>
      </c>
    </row>
    <row r="686" spans="1:39">
      <c r="A686" s="476">
        <v>510</v>
      </c>
      <c r="B686" s="477">
        <v>54</v>
      </c>
      <c r="C686" s="586"/>
      <c r="D686" s="587"/>
      <c r="E686" s="586"/>
      <c r="F686" s="473"/>
      <c r="G686" s="588"/>
      <c r="H686" s="475"/>
      <c r="I686" s="595"/>
      <c r="J686" s="596"/>
      <c r="K686" s="597"/>
      <c r="L686" s="503"/>
      <c r="M686" s="504"/>
      <c r="N686" s="505" t="str">
        <f>五年级BMI</f>
        <v/>
      </c>
      <c r="O686" s="499" t="str">
        <f>五年级BMI等级</f>
        <v/>
      </c>
      <c r="P686" s="500" t="str">
        <f>五年级BMI得分</f>
        <v/>
      </c>
      <c r="Q686" s="515" t="str">
        <f>五年级肺活量得分</f>
        <v/>
      </c>
      <c r="R686" s="512" t="str">
        <f>五年级等级</f>
        <v/>
      </c>
      <c r="S686" s="516" t="str">
        <f>五年级50米跑得分</f>
        <v/>
      </c>
      <c r="T686" s="517" t="str">
        <f>五年级等级</f>
        <v/>
      </c>
      <c r="U686" s="516" t="str">
        <f>五年级坐位体前屈得分</f>
        <v/>
      </c>
      <c r="V686" s="517" t="str">
        <f>五年级等级</f>
        <v/>
      </c>
      <c r="W686" s="516" t="str">
        <f>五年级一分钟跳绳得分</f>
        <v/>
      </c>
      <c r="X686" s="517" t="str">
        <f>五年级等级</f>
        <v/>
      </c>
      <c r="Y686" s="515" t="str">
        <f>五年级仰卧起坐得分</f>
        <v/>
      </c>
      <c r="Z686" s="518" t="str">
        <f>五年级等级</f>
        <v/>
      </c>
      <c r="AA686" s="533" t="str">
        <f>五年级折返跑得分</f>
        <v/>
      </c>
      <c r="AB686" s="515" t="str">
        <f>五年级等级</f>
        <v/>
      </c>
      <c r="AC686" s="533" t="str">
        <f>五年级跳绳附加分</f>
        <v/>
      </c>
      <c r="AD686" s="534" t="str">
        <f>五年级标准分</f>
        <v/>
      </c>
      <c r="AE686" s="534" t="str">
        <f>五年级总分</f>
        <v/>
      </c>
      <c r="AF686" s="517" t="str">
        <f>五年级等级</f>
        <v/>
      </c>
      <c r="AM686" s="452" t="str">
        <f>折返时间</f>
        <v/>
      </c>
    </row>
    <row r="687" spans="1:39">
      <c r="A687" s="476">
        <v>510</v>
      </c>
      <c r="B687" s="477">
        <v>55</v>
      </c>
      <c r="C687" s="586"/>
      <c r="D687" s="587"/>
      <c r="E687" s="586"/>
      <c r="F687" s="473"/>
      <c r="G687" s="588"/>
      <c r="H687" s="475"/>
      <c r="I687" s="595"/>
      <c r="J687" s="596"/>
      <c r="K687" s="597"/>
      <c r="L687" s="503"/>
      <c r="M687" s="504"/>
      <c r="N687" s="505" t="str">
        <f>五年级BMI</f>
        <v/>
      </c>
      <c r="O687" s="499" t="str">
        <f>五年级BMI等级</f>
        <v/>
      </c>
      <c r="P687" s="500" t="str">
        <f>五年级BMI得分</f>
        <v/>
      </c>
      <c r="Q687" s="515" t="str">
        <f>五年级肺活量得分</f>
        <v/>
      </c>
      <c r="R687" s="512" t="str">
        <f>五年级等级</f>
        <v/>
      </c>
      <c r="S687" s="516" t="str">
        <f>五年级50米跑得分</f>
        <v/>
      </c>
      <c r="T687" s="517" t="str">
        <f>五年级等级</f>
        <v/>
      </c>
      <c r="U687" s="516" t="str">
        <f>五年级坐位体前屈得分</f>
        <v/>
      </c>
      <c r="V687" s="517" t="str">
        <f>五年级等级</f>
        <v/>
      </c>
      <c r="W687" s="516" t="str">
        <f>五年级一分钟跳绳得分</f>
        <v/>
      </c>
      <c r="X687" s="517" t="str">
        <f>五年级等级</f>
        <v/>
      </c>
      <c r="Y687" s="515" t="str">
        <f>五年级仰卧起坐得分</f>
        <v/>
      </c>
      <c r="Z687" s="518" t="str">
        <f>五年级等级</f>
        <v/>
      </c>
      <c r="AA687" s="533" t="str">
        <f>五年级折返跑得分</f>
        <v/>
      </c>
      <c r="AB687" s="515" t="str">
        <f>五年级等级</f>
        <v/>
      </c>
      <c r="AC687" s="533" t="str">
        <f>五年级跳绳附加分</f>
        <v/>
      </c>
      <c r="AD687" s="534" t="str">
        <f>五年级标准分</f>
        <v/>
      </c>
      <c r="AE687" s="534" t="str">
        <f>五年级总分</f>
        <v/>
      </c>
      <c r="AF687" s="517" t="str">
        <f>五年级等级</f>
        <v/>
      </c>
      <c r="AM687" s="452" t="str">
        <f>折返时间</f>
        <v/>
      </c>
    </row>
    <row r="688" spans="1:39">
      <c r="A688" s="476">
        <v>510</v>
      </c>
      <c r="B688" s="477">
        <v>56</v>
      </c>
      <c r="C688" s="586"/>
      <c r="D688" s="587"/>
      <c r="E688" s="586"/>
      <c r="F688" s="473"/>
      <c r="G688" s="588"/>
      <c r="H688" s="475"/>
      <c r="I688" s="595"/>
      <c r="J688" s="596"/>
      <c r="K688" s="597"/>
      <c r="L688" s="503"/>
      <c r="M688" s="504"/>
      <c r="N688" s="505" t="str">
        <f>五年级BMI</f>
        <v/>
      </c>
      <c r="O688" s="499" t="str">
        <f>五年级BMI等级</f>
        <v/>
      </c>
      <c r="P688" s="500" t="str">
        <f>五年级BMI得分</f>
        <v/>
      </c>
      <c r="Q688" s="515" t="str">
        <f>五年级肺活量得分</f>
        <v/>
      </c>
      <c r="R688" s="512" t="str">
        <f>五年级等级</f>
        <v/>
      </c>
      <c r="S688" s="516" t="str">
        <f>五年级50米跑得分</f>
        <v/>
      </c>
      <c r="T688" s="517" t="str">
        <f>五年级等级</f>
        <v/>
      </c>
      <c r="U688" s="516" t="str">
        <f>五年级坐位体前屈得分</f>
        <v/>
      </c>
      <c r="V688" s="517" t="str">
        <f>五年级等级</f>
        <v/>
      </c>
      <c r="W688" s="516" t="str">
        <f>五年级一分钟跳绳得分</f>
        <v/>
      </c>
      <c r="X688" s="517" t="str">
        <f>五年级等级</f>
        <v/>
      </c>
      <c r="Y688" s="515" t="str">
        <f>五年级仰卧起坐得分</f>
        <v/>
      </c>
      <c r="Z688" s="518" t="str">
        <f>五年级等级</f>
        <v/>
      </c>
      <c r="AA688" s="533" t="str">
        <f>五年级折返跑得分</f>
        <v/>
      </c>
      <c r="AB688" s="515" t="str">
        <f>五年级等级</f>
        <v/>
      </c>
      <c r="AC688" s="533" t="str">
        <f>五年级跳绳附加分</f>
        <v/>
      </c>
      <c r="AD688" s="534" t="str">
        <f>五年级标准分</f>
        <v/>
      </c>
      <c r="AE688" s="534" t="str">
        <f>五年级总分</f>
        <v/>
      </c>
      <c r="AF688" s="517" t="str">
        <f>五年级等级</f>
        <v/>
      </c>
      <c r="AM688" s="452" t="str">
        <f>折返时间</f>
        <v/>
      </c>
    </row>
    <row r="689" spans="1:39">
      <c r="A689" s="476">
        <v>510</v>
      </c>
      <c r="B689" s="477">
        <v>57</v>
      </c>
      <c r="C689" s="586"/>
      <c r="D689" s="587"/>
      <c r="E689" s="586"/>
      <c r="F689" s="473"/>
      <c r="G689" s="588"/>
      <c r="H689" s="475"/>
      <c r="I689" s="595"/>
      <c r="J689" s="596"/>
      <c r="K689" s="597"/>
      <c r="L689" s="503"/>
      <c r="M689" s="504"/>
      <c r="N689" s="505" t="str">
        <f>五年级BMI</f>
        <v/>
      </c>
      <c r="O689" s="499" t="str">
        <f>五年级BMI等级</f>
        <v/>
      </c>
      <c r="P689" s="500" t="str">
        <f>五年级BMI得分</f>
        <v/>
      </c>
      <c r="Q689" s="515" t="str">
        <f>五年级肺活量得分</f>
        <v/>
      </c>
      <c r="R689" s="512" t="str">
        <f>五年级等级</f>
        <v/>
      </c>
      <c r="S689" s="516" t="str">
        <f>五年级50米跑得分</f>
        <v/>
      </c>
      <c r="T689" s="517" t="str">
        <f>五年级等级</f>
        <v/>
      </c>
      <c r="U689" s="516" t="str">
        <f>五年级坐位体前屈得分</f>
        <v/>
      </c>
      <c r="V689" s="517" t="str">
        <f>五年级等级</f>
        <v/>
      </c>
      <c r="W689" s="516" t="str">
        <f>五年级一分钟跳绳得分</f>
        <v/>
      </c>
      <c r="X689" s="517" t="str">
        <f>五年级等级</f>
        <v/>
      </c>
      <c r="Y689" s="515" t="str">
        <f>五年级仰卧起坐得分</f>
        <v/>
      </c>
      <c r="Z689" s="518" t="str">
        <f>五年级等级</f>
        <v/>
      </c>
      <c r="AA689" s="533" t="str">
        <f>五年级折返跑得分</f>
        <v/>
      </c>
      <c r="AB689" s="515" t="str">
        <f>五年级等级</f>
        <v/>
      </c>
      <c r="AC689" s="533" t="str">
        <f>五年级跳绳附加分</f>
        <v/>
      </c>
      <c r="AD689" s="534" t="str">
        <f>五年级标准分</f>
        <v/>
      </c>
      <c r="AE689" s="534" t="str">
        <f>五年级总分</f>
        <v/>
      </c>
      <c r="AF689" s="517" t="str">
        <f>五年级等级</f>
        <v/>
      </c>
      <c r="AM689" s="452" t="str">
        <f>折返时间</f>
        <v/>
      </c>
    </row>
    <row r="690" spans="1:39">
      <c r="A690" s="476">
        <v>510</v>
      </c>
      <c r="B690" s="477">
        <v>58</v>
      </c>
      <c r="C690" s="586"/>
      <c r="D690" s="587"/>
      <c r="E690" s="586"/>
      <c r="F690" s="473"/>
      <c r="G690" s="588"/>
      <c r="H690" s="475"/>
      <c r="I690" s="595"/>
      <c r="J690" s="596"/>
      <c r="K690" s="597"/>
      <c r="L690" s="503"/>
      <c r="M690" s="504"/>
      <c r="N690" s="505" t="str">
        <f>五年级BMI</f>
        <v/>
      </c>
      <c r="O690" s="499" t="str">
        <f>五年级BMI等级</f>
        <v/>
      </c>
      <c r="P690" s="500" t="str">
        <f>五年级BMI得分</f>
        <v/>
      </c>
      <c r="Q690" s="515" t="str">
        <f>五年级肺活量得分</f>
        <v/>
      </c>
      <c r="R690" s="512" t="str">
        <f>五年级等级</f>
        <v/>
      </c>
      <c r="S690" s="516" t="str">
        <f>五年级50米跑得分</f>
        <v/>
      </c>
      <c r="T690" s="517" t="str">
        <f>五年级等级</f>
        <v/>
      </c>
      <c r="U690" s="516" t="str">
        <f>五年级坐位体前屈得分</f>
        <v/>
      </c>
      <c r="V690" s="517" t="str">
        <f>五年级等级</f>
        <v/>
      </c>
      <c r="W690" s="516" t="str">
        <f>五年级一分钟跳绳得分</f>
        <v/>
      </c>
      <c r="X690" s="517" t="str">
        <f>五年级等级</f>
        <v/>
      </c>
      <c r="Y690" s="515" t="str">
        <f>五年级仰卧起坐得分</f>
        <v/>
      </c>
      <c r="Z690" s="518" t="str">
        <f>五年级等级</f>
        <v/>
      </c>
      <c r="AA690" s="533" t="str">
        <f>五年级折返跑得分</f>
        <v/>
      </c>
      <c r="AB690" s="515" t="str">
        <f>五年级等级</f>
        <v/>
      </c>
      <c r="AC690" s="533" t="str">
        <f>五年级跳绳附加分</f>
        <v/>
      </c>
      <c r="AD690" s="534" t="str">
        <f>五年级标准分</f>
        <v/>
      </c>
      <c r="AE690" s="534" t="str">
        <f>五年级总分</f>
        <v/>
      </c>
      <c r="AF690" s="517" t="str">
        <f>五年级等级</f>
        <v/>
      </c>
      <c r="AM690" s="452" t="str">
        <f>折返时间</f>
        <v/>
      </c>
    </row>
    <row r="691" spans="1:39">
      <c r="A691" s="476">
        <v>510</v>
      </c>
      <c r="B691" s="477">
        <v>59</v>
      </c>
      <c r="C691" s="586"/>
      <c r="D691" s="587"/>
      <c r="E691" s="586"/>
      <c r="F691" s="473"/>
      <c r="G691" s="588"/>
      <c r="H691" s="475"/>
      <c r="I691" s="595"/>
      <c r="J691" s="596"/>
      <c r="K691" s="597"/>
      <c r="L691" s="503"/>
      <c r="M691" s="504"/>
      <c r="N691" s="505" t="str">
        <f>五年级BMI</f>
        <v/>
      </c>
      <c r="O691" s="499" t="str">
        <f>五年级BMI等级</f>
        <v/>
      </c>
      <c r="P691" s="500" t="str">
        <f>五年级BMI得分</f>
        <v/>
      </c>
      <c r="Q691" s="515" t="str">
        <f>五年级肺活量得分</f>
        <v/>
      </c>
      <c r="R691" s="512" t="str">
        <f>五年级等级</f>
        <v/>
      </c>
      <c r="S691" s="516" t="str">
        <f>五年级50米跑得分</f>
        <v/>
      </c>
      <c r="T691" s="517" t="str">
        <f>五年级等级</f>
        <v/>
      </c>
      <c r="U691" s="516" t="str">
        <f>五年级坐位体前屈得分</f>
        <v/>
      </c>
      <c r="V691" s="517" t="str">
        <f>五年级等级</f>
        <v/>
      </c>
      <c r="W691" s="516" t="str">
        <f>五年级一分钟跳绳得分</f>
        <v/>
      </c>
      <c r="X691" s="517" t="str">
        <f>五年级等级</f>
        <v/>
      </c>
      <c r="Y691" s="515" t="str">
        <f>五年级仰卧起坐得分</f>
        <v/>
      </c>
      <c r="Z691" s="518" t="str">
        <f>五年级等级</f>
        <v/>
      </c>
      <c r="AA691" s="533" t="str">
        <f>五年级折返跑得分</f>
        <v/>
      </c>
      <c r="AB691" s="515" t="str">
        <f>五年级等级</f>
        <v/>
      </c>
      <c r="AC691" s="533" t="str">
        <f>五年级跳绳附加分</f>
        <v/>
      </c>
      <c r="AD691" s="534" t="str">
        <f>五年级标准分</f>
        <v/>
      </c>
      <c r="AE691" s="534" t="str">
        <f>五年级总分</f>
        <v/>
      </c>
      <c r="AF691" s="517" t="str">
        <f>五年级等级</f>
        <v/>
      </c>
      <c r="AM691" s="452" t="str">
        <f>折返时间</f>
        <v/>
      </c>
    </row>
    <row r="692" spans="1:39">
      <c r="A692" s="476">
        <v>510</v>
      </c>
      <c r="B692" s="477">
        <v>60</v>
      </c>
      <c r="C692" s="586"/>
      <c r="D692" s="587"/>
      <c r="E692" s="586"/>
      <c r="F692" s="473"/>
      <c r="G692" s="588"/>
      <c r="H692" s="475"/>
      <c r="I692" s="595"/>
      <c r="J692" s="596"/>
      <c r="K692" s="597"/>
      <c r="L692" s="503"/>
      <c r="M692" s="504"/>
      <c r="N692" s="505" t="str">
        <f>五年级BMI</f>
        <v/>
      </c>
      <c r="O692" s="499" t="str">
        <f>五年级BMI等级</f>
        <v/>
      </c>
      <c r="P692" s="500" t="str">
        <f>五年级BMI得分</f>
        <v/>
      </c>
      <c r="Q692" s="515" t="str">
        <f>五年级肺活量得分</f>
        <v/>
      </c>
      <c r="R692" s="512" t="str">
        <f>五年级等级</f>
        <v/>
      </c>
      <c r="S692" s="516" t="str">
        <f>五年级50米跑得分</f>
        <v/>
      </c>
      <c r="T692" s="517" t="str">
        <f>五年级等级</f>
        <v/>
      </c>
      <c r="U692" s="516" t="str">
        <f>五年级坐位体前屈得分</f>
        <v/>
      </c>
      <c r="V692" s="517" t="str">
        <f>五年级等级</f>
        <v/>
      </c>
      <c r="W692" s="516" t="str">
        <f>五年级一分钟跳绳得分</f>
        <v/>
      </c>
      <c r="X692" s="517" t="str">
        <f>五年级等级</f>
        <v/>
      </c>
      <c r="Y692" s="515" t="str">
        <f>五年级仰卧起坐得分</f>
        <v/>
      </c>
      <c r="Z692" s="518" t="str">
        <f>五年级等级</f>
        <v/>
      </c>
      <c r="AA692" s="533" t="str">
        <f>五年级折返跑得分</f>
        <v/>
      </c>
      <c r="AB692" s="515" t="str">
        <f>五年级等级</f>
        <v/>
      </c>
      <c r="AC692" s="533" t="str">
        <f>五年级跳绳附加分</f>
        <v/>
      </c>
      <c r="AD692" s="534" t="str">
        <f>五年级标准分</f>
        <v/>
      </c>
      <c r="AE692" s="534" t="str">
        <f>五年级总分</f>
        <v/>
      </c>
      <c r="AF692" s="517" t="str">
        <f>五年级等级</f>
        <v/>
      </c>
      <c r="AM692" s="452" t="str">
        <f>折返时间</f>
        <v/>
      </c>
    </row>
    <row r="693" spans="1:39">
      <c r="A693" s="476">
        <v>510</v>
      </c>
      <c r="B693" s="477">
        <v>61</v>
      </c>
      <c r="C693" s="586"/>
      <c r="D693" s="587"/>
      <c r="E693" s="586"/>
      <c r="F693" s="473"/>
      <c r="G693" s="588"/>
      <c r="H693" s="475"/>
      <c r="I693" s="595"/>
      <c r="J693" s="596"/>
      <c r="K693" s="597"/>
      <c r="L693" s="503"/>
      <c r="M693" s="504"/>
      <c r="N693" s="505" t="str">
        <f>五年级BMI</f>
        <v/>
      </c>
      <c r="O693" s="499" t="str">
        <f>五年级BMI等级</f>
        <v/>
      </c>
      <c r="P693" s="500" t="str">
        <f>五年级BMI得分</f>
        <v/>
      </c>
      <c r="Q693" s="515" t="str">
        <f>五年级肺活量得分</f>
        <v/>
      </c>
      <c r="R693" s="512" t="str">
        <f>五年级等级</f>
        <v/>
      </c>
      <c r="S693" s="516" t="str">
        <f>五年级50米跑得分</f>
        <v/>
      </c>
      <c r="T693" s="517" t="str">
        <f>五年级等级</f>
        <v/>
      </c>
      <c r="U693" s="516" t="str">
        <f>五年级坐位体前屈得分</f>
        <v/>
      </c>
      <c r="V693" s="517" t="str">
        <f>五年级等级</f>
        <v/>
      </c>
      <c r="W693" s="516" t="str">
        <f>五年级一分钟跳绳得分</f>
        <v/>
      </c>
      <c r="X693" s="517" t="str">
        <f>五年级等级</f>
        <v/>
      </c>
      <c r="Y693" s="515" t="str">
        <f>五年级仰卧起坐得分</f>
        <v/>
      </c>
      <c r="Z693" s="518" t="str">
        <f>五年级等级</f>
        <v/>
      </c>
      <c r="AA693" s="533" t="str">
        <f>五年级折返跑得分</f>
        <v/>
      </c>
      <c r="AB693" s="515" t="str">
        <f>五年级等级</f>
        <v/>
      </c>
      <c r="AC693" s="533" t="str">
        <f>五年级跳绳附加分</f>
        <v/>
      </c>
      <c r="AD693" s="534" t="str">
        <f>五年级标准分</f>
        <v/>
      </c>
      <c r="AE693" s="534" t="str">
        <f>五年级总分</f>
        <v/>
      </c>
      <c r="AF693" s="517" t="str">
        <f>五年级等级</f>
        <v/>
      </c>
      <c r="AM693" s="452" t="str">
        <f>折返时间</f>
        <v/>
      </c>
    </row>
    <row r="694" spans="1:39">
      <c r="A694" s="476">
        <v>510</v>
      </c>
      <c r="B694" s="477">
        <v>62</v>
      </c>
      <c r="C694" s="586"/>
      <c r="D694" s="587"/>
      <c r="E694" s="586"/>
      <c r="F694" s="473"/>
      <c r="G694" s="588"/>
      <c r="H694" s="475"/>
      <c r="I694" s="595"/>
      <c r="J694" s="596"/>
      <c r="K694" s="597"/>
      <c r="L694" s="503"/>
      <c r="M694" s="504"/>
      <c r="N694" s="505" t="str">
        <f>五年级BMI</f>
        <v/>
      </c>
      <c r="O694" s="499" t="str">
        <f>五年级BMI等级</f>
        <v/>
      </c>
      <c r="P694" s="500" t="str">
        <f>五年级BMI得分</f>
        <v/>
      </c>
      <c r="Q694" s="515" t="str">
        <f>五年级肺活量得分</f>
        <v/>
      </c>
      <c r="R694" s="512" t="str">
        <f>五年级等级</f>
        <v/>
      </c>
      <c r="S694" s="516" t="str">
        <f>五年级50米跑得分</f>
        <v/>
      </c>
      <c r="T694" s="517" t="str">
        <f>五年级等级</f>
        <v/>
      </c>
      <c r="U694" s="516" t="str">
        <f>五年级坐位体前屈得分</f>
        <v/>
      </c>
      <c r="V694" s="517" t="str">
        <f>五年级等级</f>
        <v/>
      </c>
      <c r="W694" s="516" t="str">
        <f>五年级一分钟跳绳得分</f>
        <v/>
      </c>
      <c r="X694" s="517" t="str">
        <f>五年级等级</f>
        <v/>
      </c>
      <c r="Y694" s="515" t="str">
        <f>五年级仰卧起坐得分</f>
        <v/>
      </c>
      <c r="Z694" s="518" t="str">
        <f>五年级等级</f>
        <v/>
      </c>
      <c r="AA694" s="533" t="str">
        <f>五年级折返跑得分</f>
        <v/>
      </c>
      <c r="AB694" s="515" t="str">
        <f>五年级等级</f>
        <v/>
      </c>
      <c r="AC694" s="533" t="str">
        <f>五年级跳绳附加分</f>
        <v/>
      </c>
      <c r="AD694" s="534" t="str">
        <f>五年级标准分</f>
        <v/>
      </c>
      <c r="AE694" s="534" t="str">
        <f>五年级总分</f>
        <v/>
      </c>
      <c r="AF694" s="517" t="str">
        <f>五年级等级</f>
        <v/>
      </c>
      <c r="AM694" s="452" t="str">
        <f>折返时间</f>
        <v/>
      </c>
    </row>
    <row r="695" spans="1:39">
      <c r="A695" s="476">
        <v>510</v>
      </c>
      <c r="B695" s="477">
        <v>63</v>
      </c>
      <c r="C695" s="586"/>
      <c r="D695" s="587"/>
      <c r="E695" s="586"/>
      <c r="F695" s="473"/>
      <c r="G695" s="588"/>
      <c r="H695" s="475"/>
      <c r="I695" s="595"/>
      <c r="J695" s="596"/>
      <c r="K695" s="597"/>
      <c r="L695" s="503"/>
      <c r="M695" s="504"/>
      <c r="N695" s="505" t="str">
        <f>五年级BMI</f>
        <v/>
      </c>
      <c r="O695" s="499" t="str">
        <f>五年级BMI等级</f>
        <v/>
      </c>
      <c r="P695" s="500" t="str">
        <f>五年级BMI得分</f>
        <v/>
      </c>
      <c r="Q695" s="515" t="str">
        <f>五年级肺活量得分</f>
        <v/>
      </c>
      <c r="R695" s="512" t="str">
        <f>五年级等级</f>
        <v/>
      </c>
      <c r="S695" s="516" t="str">
        <f>五年级50米跑得分</f>
        <v/>
      </c>
      <c r="T695" s="517" t="str">
        <f>五年级等级</f>
        <v/>
      </c>
      <c r="U695" s="516" t="str">
        <f>五年级坐位体前屈得分</f>
        <v/>
      </c>
      <c r="V695" s="517" t="str">
        <f>五年级等级</f>
        <v/>
      </c>
      <c r="W695" s="516" t="str">
        <f>五年级一分钟跳绳得分</f>
        <v/>
      </c>
      <c r="X695" s="517" t="str">
        <f>五年级等级</f>
        <v/>
      </c>
      <c r="Y695" s="515" t="str">
        <f>五年级仰卧起坐得分</f>
        <v/>
      </c>
      <c r="Z695" s="518" t="str">
        <f>五年级等级</f>
        <v/>
      </c>
      <c r="AA695" s="533" t="str">
        <f>五年级折返跑得分</f>
        <v/>
      </c>
      <c r="AB695" s="515" t="str">
        <f>五年级等级</f>
        <v/>
      </c>
      <c r="AC695" s="533" t="str">
        <f>五年级跳绳附加分</f>
        <v/>
      </c>
      <c r="AD695" s="534" t="str">
        <f>五年级标准分</f>
        <v/>
      </c>
      <c r="AE695" s="534" t="str">
        <f>五年级总分</f>
        <v/>
      </c>
      <c r="AF695" s="517" t="str">
        <f>五年级等级</f>
        <v/>
      </c>
      <c r="AM695" s="452" t="str">
        <f>折返时间</f>
        <v/>
      </c>
    </row>
    <row r="696" spans="1:39">
      <c r="A696" s="476">
        <v>510</v>
      </c>
      <c r="B696" s="477">
        <v>64</v>
      </c>
      <c r="C696" s="586"/>
      <c r="D696" s="587"/>
      <c r="E696" s="586"/>
      <c r="F696" s="473"/>
      <c r="G696" s="588"/>
      <c r="H696" s="475"/>
      <c r="I696" s="595"/>
      <c r="J696" s="596"/>
      <c r="K696" s="597"/>
      <c r="L696" s="503"/>
      <c r="M696" s="504"/>
      <c r="N696" s="505" t="str">
        <f>五年级BMI</f>
        <v/>
      </c>
      <c r="O696" s="499" t="str">
        <f>五年级BMI等级</f>
        <v/>
      </c>
      <c r="P696" s="500" t="str">
        <f>五年级BMI得分</f>
        <v/>
      </c>
      <c r="Q696" s="515" t="str">
        <f>五年级肺活量得分</f>
        <v/>
      </c>
      <c r="R696" s="512" t="str">
        <f>五年级等级</f>
        <v/>
      </c>
      <c r="S696" s="516" t="str">
        <f>五年级50米跑得分</f>
        <v/>
      </c>
      <c r="T696" s="517" t="str">
        <f>五年级等级</f>
        <v/>
      </c>
      <c r="U696" s="516" t="str">
        <f>五年级坐位体前屈得分</f>
        <v/>
      </c>
      <c r="V696" s="517" t="str">
        <f>五年级等级</f>
        <v/>
      </c>
      <c r="W696" s="516" t="str">
        <f>五年级一分钟跳绳得分</f>
        <v/>
      </c>
      <c r="X696" s="517" t="str">
        <f>五年级等级</f>
        <v/>
      </c>
      <c r="Y696" s="515" t="str">
        <f>五年级仰卧起坐得分</f>
        <v/>
      </c>
      <c r="Z696" s="518" t="str">
        <f>五年级等级</f>
        <v/>
      </c>
      <c r="AA696" s="533" t="str">
        <f>五年级折返跑得分</f>
        <v/>
      </c>
      <c r="AB696" s="515" t="str">
        <f>五年级等级</f>
        <v/>
      </c>
      <c r="AC696" s="533" t="str">
        <f>五年级跳绳附加分</f>
        <v/>
      </c>
      <c r="AD696" s="534" t="str">
        <f>五年级标准分</f>
        <v/>
      </c>
      <c r="AE696" s="534" t="str">
        <f>五年级总分</f>
        <v/>
      </c>
      <c r="AF696" s="517" t="str">
        <f>五年级等级</f>
        <v/>
      </c>
      <c r="AM696" s="452" t="str">
        <f>折返时间</f>
        <v/>
      </c>
    </row>
    <row r="697" spans="1:39">
      <c r="A697" s="476">
        <v>510</v>
      </c>
      <c r="B697" s="477">
        <v>65</v>
      </c>
      <c r="C697" s="586"/>
      <c r="D697" s="587"/>
      <c r="E697" s="586"/>
      <c r="F697" s="473"/>
      <c r="G697" s="588"/>
      <c r="H697" s="475"/>
      <c r="I697" s="595"/>
      <c r="J697" s="596"/>
      <c r="K697" s="597"/>
      <c r="L697" s="503"/>
      <c r="M697" s="504"/>
      <c r="N697" s="505" t="str">
        <f>五年级BMI</f>
        <v/>
      </c>
      <c r="O697" s="499" t="str">
        <f>五年级BMI等级</f>
        <v/>
      </c>
      <c r="P697" s="500" t="str">
        <f>五年级BMI得分</f>
        <v/>
      </c>
      <c r="Q697" s="515" t="str">
        <f>五年级肺活量得分</f>
        <v/>
      </c>
      <c r="R697" s="512" t="str">
        <f>五年级等级</f>
        <v/>
      </c>
      <c r="S697" s="516" t="str">
        <f>五年级50米跑得分</f>
        <v/>
      </c>
      <c r="T697" s="517" t="str">
        <f>五年级等级</f>
        <v/>
      </c>
      <c r="U697" s="516" t="str">
        <f>五年级坐位体前屈得分</f>
        <v/>
      </c>
      <c r="V697" s="517" t="str">
        <f>五年级等级</f>
        <v/>
      </c>
      <c r="W697" s="516" t="str">
        <f>五年级一分钟跳绳得分</f>
        <v/>
      </c>
      <c r="X697" s="517" t="str">
        <f>五年级等级</f>
        <v/>
      </c>
      <c r="Y697" s="515" t="str">
        <f>五年级仰卧起坐得分</f>
        <v/>
      </c>
      <c r="Z697" s="518" t="str">
        <f>五年级等级</f>
        <v/>
      </c>
      <c r="AA697" s="533" t="str">
        <f>五年级折返跑得分</f>
        <v/>
      </c>
      <c r="AB697" s="515" t="str">
        <f>五年级等级</f>
        <v/>
      </c>
      <c r="AC697" s="533" t="str">
        <f>五年级跳绳附加分</f>
        <v/>
      </c>
      <c r="AD697" s="534" t="str">
        <f>五年级标准分</f>
        <v/>
      </c>
      <c r="AE697" s="534" t="str">
        <f>五年级总分</f>
        <v/>
      </c>
      <c r="AF697" s="517" t="str">
        <f>五年级等级</f>
        <v/>
      </c>
      <c r="AM697" s="452" t="str">
        <f>折返时间</f>
        <v/>
      </c>
    </row>
    <row r="698" spans="1:39">
      <c r="A698" s="476">
        <v>510</v>
      </c>
      <c r="B698" s="477">
        <v>66</v>
      </c>
      <c r="C698" s="586"/>
      <c r="D698" s="587"/>
      <c r="E698" s="586"/>
      <c r="F698" s="473"/>
      <c r="G698" s="588"/>
      <c r="H698" s="475"/>
      <c r="I698" s="595"/>
      <c r="J698" s="596"/>
      <c r="K698" s="596"/>
      <c r="L698" s="503"/>
      <c r="M698" s="504"/>
      <c r="N698" s="505" t="str">
        <f>五年级BMI</f>
        <v/>
      </c>
      <c r="O698" s="499" t="str">
        <f>五年级BMI等级</f>
        <v/>
      </c>
      <c r="P698" s="500" t="str">
        <f>五年级BMI得分</f>
        <v/>
      </c>
      <c r="Q698" s="515" t="str">
        <f>五年级肺活量得分</f>
        <v/>
      </c>
      <c r="R698" s="512" t="str">
        <f>五年级等级</f>
        <v/>
      </c>
      <c r="S698" s="516" t="str">
        <f>五年级50米跑得分</f>
        <v/>
      </c>
      <c r="T698" s="517" t="str">
        <f>五年级等级</f>
        <v/>
      </c>
      <c r="U698" s="516" t="str">
        <f>五年级坐位体前屈得分</f>
        <v/>
      </c>
      <c r="V698" s="517" t="str">
        <f>五年级等级</f>
        <v/>
      </c>
      <c r="W698" s="516" t="str">
        <f>五年级一分钟跳绳得分</f>
        <v/>
      </c>
      <c r="X698" s="517" t="str">
        <f>五年级等级</f>
        <v/>
      </c>
      <c r="Y698" s="515" t="str">
        <f>五年级仰卧起坐得分</f>
        <v/>
      </c>
      <c r="Z698" s="518" t="str">
        <f>五年级等级</f>
        <v/>
      </c>
      <c r="AA698" s="533" t="str">
        <f>五年级折返跑得分</f>
        <v/>
      </c>
      <c r="AB698" s="515" t="str">
        <f>五年级等级</f>
        <v/>
      </c>
      <c r="AC698" s="533" t="str">
        <f>五年级跳绳附加分</f>
        <v/>
      </c>
      <c r="AD698" s="534" t="str">
        <f>五年级标准分</f>
        <v/>
      </c>
      <c r="AE698" s="534" t="str">
        <f>五年级总分</f>
        <v/>
      </c>
      <c r="AF698" s="517" t="str">
        <f>五年级等级</f>
        <v/>
      </c>
      <c r="AM698" s="452" t="str">
        <f>折返时间</f>
        <v/>
      </c>
    </row>
    <row r="699" spans="1:39">
      <c r="A699" s="476">
        <v>510</v>
      </c>
      <c r="B699" s="477">
        <v>67</v>
      </c>
      <c r="C699" s="586"/>
      <c r="D699" s="587"/>
      <c r="E699" s="586"/>
      <c r="F699" s="473"/>
      <c r="G699" s="588"/>
      <c r="H699" s="475"/>
      <c r="I699" s="595"/>
      <c r="J699" s="596"/>
      <c r="K699" s="596"/>
      <c r="L699" s="503"/>
      <c r="M699" s="504"/>
      <c r="N699" s="505" t="str">
        <f>五年级BMI</f>
        <v/>
      </c>
      <c r="O699" s="499" t="str">
        <f>五年级BMI等级</f>
        <v/>
      </c>
      <c r="P699" s="500" t="str">
        <f>五年级BMI得分</f>
        <v/>
      </c>
      <c r="Q699" s="515" t="str">
        <f>五年级肺活量得分</f>
        <v/>
      </c>
      <c r="R699" s="512" t="str">
        <f>五年级等级</f>
        <v/>
      </c>
      <c r="S699" s="516" t="str">
        <f>五年级50米跑得分</f>
        <v/>
      </c>
      <c r="T699" s="517" t="str">
        <f>五年级等级</f>
        <v/>
      </c>
      <c r="U699" s="516" t="str">
        <f>五年级坐位体前屈得分</f>
        <v/>
      </c>
      <c r="V699" s="517" t="str">
        <f>五年级等级</f>
        <v/>
      </c>
      <c r="W699" s="516" t="str">
        <f>五年级一分钟跳绳得分</f>
        <v/>
      </c>
      <c r="X699" s="517" t="str">
        <f>五年级等级</f>
        <v/>
      </c>
      <c r="Y699" s="515" t="str">
        <f>五年级仰卧起坐得分</f>
        <v/>
      </c>
      <c r="Z699" s="518" t="str">
        <f>五年级等级</f>
        <v/>
      </c>
      <c r="AA699" s="533" t="str">
        <f>五年级折返跑得分</f>
        <v/>
      </c>
      <c r="AB699" s="515" t="str">
        <f>五年级等级</f>
        <v/>
      </c>
      <c r="AC699" s="533" t="str">
        <f>五年级跳绳附加分</f>
        <v/>
      </c>
      <c r="AD699" s="534" t="str">
        <f>五年级标准分</f>
        <v/>
      </c>
      <c r="AE699" s="534" t="str">
        <f>五年级总分</f>
        <v/>
      </c>
      <c r="AF699" s="517" t="str">
        <f>五年级等级</f>
        <v/>
      </c>
      <c r="AM699" s="452" t="str">
        <f>折返时间</f>
        <v/>
      </c>
    </row>
    <row r="700" spans="1:39">
      <c r="A700" s="476">
        <v>510</v>
      </c>
      <c r="B700" s="477">
        <v>68</v>
      </c>
      <c r="C700" s="586"/>
      <c r="D700" s="587"/>
      <c r="E700" s="586"/>
      <c r="F700" s="473"/>
      <c r="G700" s="588"/>
      <c r="H700" s="475"/>
      <c r="I700" s="595"/>
      <c r="J700" s="596"/>
      <c r="K700" s="596"/>
      <c r="L700" s="503"/>
      <c r="M700" s="504"/>
      <c r="N700" s="505" t="str">
        <f>五年级BMI</f>
        <v/>
      </c>
      <c r="O700" s="499" t="str">
        <f>五年级BMI等级</f>
        <v/>
      </c>
      <c r="P700" s="500" t="str">
        <f>五年级BMI得分</f>
        <v/>
      </c>
      <c r="Q700" s="515" t="str">
        <f>五年级肺活量得分</f>
        <v/>
      </c>
      <c r="R700" s="512" t="str">
        <f>五年级等级</f>
        <v/>
      </c>
      <c r="S700" s="516" t="str">
        <f>五年级50米跑得分</f>
        <v/>
      </c>
      <c r="T700" s="517" t="str">
        <f>五年级等级</f>
        <v/>
      </c>
      <c r="U700" s="516" t="str">
        <f>五年级坐位体前屈得分</f>
        <v/>
      </c>
      <c r="V700" s="517" t="str">
        <f>五年级等级</f>
        <v/>
      </c>
      <c r="W700" s="516" t="str">
        <f>五年级一分钟跳绳得分</f>
        <v/>
      </c>
      <c r="X700" s="517" t="str">
        <f>五年级等级</f>
        <v/>
      </c>
      <c r="Y700" s="515" t="str">
        <f>五年级仰卧起坐得分</f>
        <v/>
      </c>
      <c r="Z700" s="518" t="str">
        <f>五年级等级</f>
        <v/>
      </c>
      <c r="AA700" s="533" t="str">
        <f>五年级折返跑得分</f>
        <v/>
      </c>
      <c r="AB700" s="515" t="str">
        <f>五年级等级</f>
        <v/>
      </c>
      <c r="AC700" s="533" t="str">
        <f>五年级跳绳附加分</f>
        <v/>
      </c>
      <c r="AD700" s="534" t="str">
        <f>五年级标准分</f>
        <v/>
      </c>
      <c r="AE700" s="534" t="str">
        <f>五年级总分</f>
        <v/>
      </c>
      <c r="AF700" s="517" t="str">
        <f>五年级等级</f>
        <v/>
      </c>
      <c r="AM700" s="452" t="str">
        <f>折返时间</f>
        <v/>
      </c>
    </row>
    <row r="701" spans="1:39">
      <c r="A701" s="476">
        <v>510</v>
      </c>
      <c r="B701" s="477">
        <v>69</v>
      </c>
      <c r="C701" s="586"/>
      <c r="D701" s="587"/>
      <c r="E701" s="586"/>
      <c r="F701" s="473"/>
      <c r="G701" s="589"/>
      <c r="H701" s="475"/>
      <c r="I701" s="595"/>
      <c r="J701" s="596"/>
      <c r="K701" s="596"/>
      <c r="L701" s="503"/>
      <c r="M701" s="504"/>
      <c r="N701" s="505" t="str">
        <f>五年级BMI</f>
        <v/>
      </c>
      <c r="O701" s="499" t="str">
        <f>五年级BMI等级</f>
        <v/>
      </c>
      <c r="P701" s="500" t="str">
        <f>五年级BMI得分</f>
        <v/>
      </c>
      <c r="Q701" s="515" t="str">
        <f>五年级肺活量得分</f>
        <v/>
      </c>
      <c r="R701" s="512" t="str">
        <f>五年级等级</f>
        <v/>
      </c>
      <c r="S701" s="516" t="str">
        <f>五年级50米跑得分</f>
        <v/>
      </c>
      <c r="T701" s="517" t="str">
        <f>五年级等级</f>
        <v/>
      </c>
      <c r="U701" s="516" t="str">
        <f>五年级坐位体前屈得分</f>
        <v/>
      </c>
      <c r="V701" s="517" t="str">
        <f>五年级等级</f>
        <v/>
      </c>
      <c r="W701" s="516" t="str">
        <f>五年级一分钟跳绳得分</f>
        <v/>
      </c>
      <c r="X701" s="517" t="str">
        <f>五年级等级</f>
        <v/>
      </c>
      <c r="Y701" s="515" t="str">
        <f>五年级仰卧起坐得分</f>
        <v/>
      </c>
      <c r="Z701" s="518" t="str">
        <f>五年级等级</f>
        <v/>
      </c>
      <c r="AA701" s="533" t="str">
        <f>五年级折返跑得分</f>
        <v/>
      </c>
      <c r="AB701" s="515" t="str">
        <f>五年级等级</f>
        <v/>
      </c>
      <c r="AC701" s="533" t="str">
        <f>五年级跳绳附加分</f>
        <v/>
      </c>
      <c r="AD701" s="534" t="str">
        <f>五年级标准分</f>
        <v/>
      </c>
      <c r="AE701" s="534" t="str">
        <f>五年级总分</f>
        <v/>
      </c>
      <c r="AF701" s="517" t="str">
        <f>五年级等级</f>
        <v/>
      </c>
      <c r="AM701" s="452" t="str">
        <f>折返时间</f>
        <v/>
      </c>
    </row>
    <row r="702" ht="15.75" spans="1:39">
      <c r="A702" s="535">
        <v>510</v>
      </c>
      <c r="B702" s="536">
        <v>70</v>
      </c>
      <c r="C702" s="590"/>
      <c r="D702" s="591"/>
      <c r="E702" s="590"/>
      <c r="F702" s="583"/>
      <c r="G702" s="601"/>
      <c r="H702" s="542"/>
      <c r="I702" s="598"/>
      <c r="J702" s="599"/>
      <c r="K702" s="599"/>
      <c r="L702" s="571"/>
      <c r="M702" s="572"/>
      <c r="N702" s="573" t="str">
        <f>五年级BMI</f>
        <v/>
      </c>
      <c r="O702" s="574" t="str">
        <f>五年级BMI等级</f>
        <v/>
      </c>
      <c r="P702" s="575" t="str">
        <f>五年级BMI得分</f>
        <v/>
      </c>
      <c r="Q702" s="576" t="str">
        <f>五年级肺活量得分</f>
        <v/>
      </c>
      <c r="R702" s="577" t="str">
        <f>五年级等级</f>
        <v/>
      </c>
      <c r="S702" s="578" t="str">
        <f>五年级50米跑得分</f>
        <v/>
      </c>
      <c r="T702" s="567" t="str">
        <f>五年级等级</f>
        <v/>
      </c>
      <c r="U702" s="578" t="str">
        <f>五年级坐位体前屈得分</f>
        <v/>
      </c>
      <c r="V702" s="567" t="str">
        <f>五年级等级</f>
        <v/>
      </c>
      <c r="W702" s="578" t="str">
        <f>五年级一分钟跳绳得分</f>
        <v/>
      </c>
      <c r="X702" s="567" t="str">
        <f>五年级等级</f>
        <v/>
      </c>
      <c r="Y702" s="576" t="str">
        <f>五年级仰卧起坐得分</f>
        <v/>
      </c>
      <c r="Z702" s="579" t="str">
        <f>五年级等级</f>
        <v/>
      </c>
      <c r="AA702" s="565" t="str">
        <f>五年级折返跑得分</f>
        <v/>
      </c>
      <c r="AB702" s="576" t="str">
        <f>五年级等级</f>
        <v/>
      </c>
      <c r="AC702" s="565" t="str">
        <f>五年级跳绳附加分</f>
        <v/>
      </c>
      <c r="AD702" s="566" t="str">
        <f>五年级标准分</f>
        <v/>
      </c>
      <c r="AE702" s="566" t="str">
        <f>五年级总分</f>
        <v/>
      </c>
      <c r="AF702" s="567" t="str">
        <f>五年级等级</f>
        <v/>
      </c>
      <c r="AM702" s="452" t="str">
        <f>折返时间</f>
        <v/>
      </c>
    </row>
    <row r="703" ht="15.75" spans="1:39">
      <c r="A703" s="468">
        <v>511</v>
      </c>
      <c r="B703" s="469">
        <v>1</v>
      </c>
      <c r="C703" s="593"/>
      <c r="D703" s="594"/>
      <c r="E703" s="593"/>
      <c r="F703" s="473"/>
      <c r="G703" s="589"/>
      <c r="H703" s="475"/>
      <c r="I703" s="600"/>
      <c r="J703" s="597"/>
      <c r="K703" s="597"/>
      <c r="L703" s="496"/>
      <c r="M703" s="497"/>
      <c r="N703" s="498" t="str">
        <f>五年级BMI</f>
        <v/>
      </c>
      <c r="O703" s="499" t="str">
        <f>五年级BMI等级</f>
        <v/>
      </c>
      <c r="P703" s="500" t="str">
        <f>五年级BMI得分</f>
        <v/>
      </c>
      <c r="Q703" s="511" t="str">
        <f>五年级肺活量得分</f>
        <v/>
      </c>
      <c r="R703" s="512" t="str">
        <f>五年级等级</f>
        <v/>
      </c>
      <c r="S703" s="513" t="str">
        <f>五年级50米跑得分</f>
        <v/>
      </c>
      <c r="T703" s="512" t="str">
        <f>五年级等级</f>
        <v/>
      </c>
      <c r="U703" s="513" t="str">
        <f>五年级坐位体前屈得分</f>
        <v/>
      </c>
      <c r="V703" s="512" t="str">
        <f>五年级等级</f>
        <v/>
      </c>
      <c r="W703" s="513" t="str">
        <f>五年级一分钟跳绳得分</f>
        <v/>
      </c>
      <c r="X703" s="512" t="str">
        <f>五年级等级</f>
        <v/>
      </c>
      <c r="Y703" s="511" t="str">
        <f>五年级仰卧起坐得分</f>
        <v/>
      </c>
      <c r="Z703" s="514" t="str">
        <f>五年级等级</f>
        <v/>
      </c>
      <c r="AA703" s="530" t="str">
        <f>五年级折返跑得分</f>
        <v/>
      </c>
      <c r="AB703" s="511" t="str">
        <f>五年级等级</f>
        <v/>
      </c>
      <c r="AC703" s="530" t="str">
        <f>五年级跳绳附加分</f>
        <v/>
      </c>
      <c r="AD703" s="531" t="str">
        <f>五年级标准分</f>
        <v/>
      </c>
      <c r="AE703" s="531" t="str">
        <f>五年级总分</f>
        <v/>
      </c>
      <c r="AF703" s="512" t="str">
        <f>五年级等级</f>
        <v/>
      </c>
      <c r="AM703" s="452" t="str">
        <f>折返时间</f>
        <v/>
      </c>
    </row>
    <row r="704" spans="1:39">
      <c r="A704" s="476">
        <v>511</v>
      </c>
      <c r="B704" s="477">
        <v>2</v>
      </c>
      <c r="C704" s="586"/>
      <c r="D704" s="587"/>
      <c r="E704" s="586"/>
      <c r="F704" s="473"/>
      <c r="G704" s="588"/>
      <c r="H704" s="475"/>
      <c r="I704" s="595"/>
      <c r="J704" s="596"/>
      <c r="K704" s="596"/>
      <c r="L704" s="503"/>
      <c r="M704" s="504"/>
      <c r="N704" s="505" t="str">
        <f>五年级BMI</f>
        <v/>
      </c>
      <c r="O704" s="499" t="str">
        <f>五年级BMI等级</f>
        <v/>
      </c>
      <c r="P704" s="500" t="str">
        <f>五年级BMI得分</f>
        <v/>
      </c>
      <c r="Q704" s="515" t="str">
        <f>五年级肺活量得分</f>
        <v/>
      </c>
      <c r="R704" s="512" t="str">
        <f>五年级等级</f>
        <v/>
      </c>
      <c r="S704" s="516" t="str">
        <f>五年级50米跑得分</f>
        <v/>
      </c>
      <c r="T704" s="517" t="str">
        <f>五年级等级</f>
        <v/>
      </c>
      <c r="U704" s="516" t="str">
        <f>五年级坐位体前屈得分</f>
        <v/>
      </c>
      <c r="V704" s="517" t="str">
        <f>五年级等级</f>
        <v/>
      </c>
      <c r="W704" s="516" t="str">
        <f>五年级一分钟跳绳得分</f>
        <v/>
      </c>
      <c r="X704" s="517" t="str">
        <f>五年级等级</f>
        <v/>
      </c>
      <c r="Y704" s="515" t="str">
        <f>五年级仰卧起坐得分</f>
        <v/>
      </c>
      <c r="Z704" s="518" t="str">
        <f>五年级等级</f>
        <v/>
      </c>
      <c r="AA704" s="533" t="str">
        <f>五年级折返跑得分</f>
        <v/>
      </c>
      <c r="AB704" s="515" t="str">
        <f>五年级等级</f>
        <v/>
      </c>
      <c r="AC704" s="533" t="str">
        <f>五年级跳绳附加分</f>
        <v/>
      </c>
      <c r="AD704" s="534" t="str">
        <f>五年级标准分</f>
        <v/>
      </c>
      <c r="AE704" s="534" t="str">
        <f>五年级总分</f>
        <v/>
      </c>
      <c r="AF704" s="517" t="str">
        <f>五年级等级</f>
        <v/>
      </c>
      <c r="AM704" s="452" t="str">
        <f>折返时间</f>
        <v/>
      </c>
    </row>
    <row r="705" spans="1:39">
      <c r="A705" s="476">
        <v>511</v>
      </c>
      <c r="B705" s="477">
        <v>3</v>
      </c>
      <c r="C705" s="586"/>
      <c r="D705" s="587"/>
      <c r="E705" s="586"/>
      <c r="F705" s="473"/>
      <c r="G705" s="588"/>
      <c r="H705" s="475"/>
      <c r="I705" s="595"/>
      <c r="J705" s="596"/>
      <c r="K705" s="596"/>
      <c r="L705" s="503"/>
      <c r="M705" s="504"/>
      <c r="N705" s="505" t="str">
        <f>五年级BMI</f>
        <v/>
      </c>
      <c r="O705" s="499" t="str">
        <f>五年级BMI等级</f>
        <v/>
      </c>
      <c r="P705" s="500" t="str">
        <f>五年级BMI得分</f>
        <v/>
      </c>
      <c r="Q705" s="515" t="str">
        <f>五年级肺活量得分</f>
        <v/>
      </c>
      <c r="R705" s="512" t="str">
        <f>五年级等级</f>
        <v/>
      </c>
      <c r="S705" s="516" t="str">
        <f>五年级50米跑得分</f>
        <v/>
      </c>
      <c r="T705" s="517" t="str">
        <f>五年级等级</f>
        <v/>
      </c>
      <c r="U705" s="516" t="str">
        <f>五年级坐位体前屈得分</f>
        <v/>
      </c>
      <c r="V705" s="517" t="str">
        <f>五年级等级</f>
        <v/>
      </c>
      <c r="W705" s="516" t="str">
        <f>五年级一分钟跳绳得分</f>
        <v/>
      </c>
      <c r="X705" s="517" t="str">
        <f>五年级等级</f>
        <v/>
      </c>
      <c r="Y705" s="515" t="str">
        <f>五年级仰卧起坐得分</f>
        <v/>
      </c>
      <c r="Z705" s="518" t="str">
        <f>五年级等级</f>
        <v/>
      </c>
      <c r="AA705" s="533" t="str">
        <f>五年级折返跑得分</f>
        <v/>
      </c>
      <c r="AB705" s="515" t="str">
        <f>五年级等级</f>
        <v/>
      </c>
      <c r="AC705" s="533" t="str">
        <f>五年级跳绳附加分</f>
        <v/>
      </c>
      <c r="AD705" s="534" t="str">
        <f>五年级标准分</f>
        <v/>
      </c>
      <c r="AE705" s="534" t="str">
        <f>五年级总分</f>
        <v/>
      </c>
      <c r="AF705" s="517" t="str">
        <f>五年级等级</f>
        <v/>
      </c>
      <c r="AM705" s="452" t="str">
        <f>折返时间</f>
        <v/>
      </c>
    </row>
    <row r="706" spans="1:39">
      <c r="A706" s="476">
        <v>511</v>
      </c>
      <c r="B706" s="477">
        <v>4</v>
      </c>
      <c r="C706" s="586"/>
      <c r="D706" s="587"/>
      <c r="E706" s="586"/>
      <c r="F706" s="473"/>
      <c r="G706" s="588"/>
      <c r="H706" s="475"/>
      <c r="I706" s="595"/>
      <c r="J706" s="596"/>
      <c r="K706" s="596"/>
      <c r="L706" s="503"/>
      <c r="M706" s="504"/>
      <c r="N706" s="505" t="str">
        <f>五年级BMI</f>
        <v/>
      </c>
      <c r="O706" s="499" t="str">
        <f>五年级BMI等级</f>
        <v/>
      </c>
      <c r="P706" s="500" t="str">
        <f>五年级BMI得分</f>
        <v/>
      </c>
      <c r="Q706" s="515" t="str">
        <f>五年级肺活量得分</f>
        <v/>
      </c>
      <c r="R706" s="512" t="str">
        <f>五年级等级</f>
        <v/>
      </c>
      <c r="S706" s="516" t="str">
        <f>五年级50米跑得分</f>
        <v/>
      </c>
      <c r="T706" s="517" t="str">
        <f>五年级等级</f>
        <v/>
      </c>
      <c r="U706" s="516" t="str">
        <f>五年级坐位体前屈得分</f>
        <v/>
      </c>
      <c r="V706" s="517" t="str">
        <f>五年级等级</f>
        <v/>
      </c>
      <c r="W706" s="516" t="str">
        <f>五年级一分钟跳绳得分</f>
        <v/>
      </c>
      <c r="X706" s="517" t="str">
        <f>五年级等级</f>
        <v/>
      </c>
      <c r="Y706" s="515" t="str">
        <f>五年级仰卧起坐得分</f>
        <v/>
      </c>
      <c r="Z706" s="518" t="str">
        <f>五年级等级</f>
        <v/>
      </c>
      <c r="AA706" s="533" t="str">
        <f>五年级折返跑得分</f>
        <v/>
      </c>
      <c r="AB706" s="515" t="str">
        <f>五年级等级</f>
        <v/>
      </c>
      <c r="AC706" s="533" t="str">
        <f>五年级跳绳附加分</f>
        <v/>
      </c>
      <c r="AD706" s="534" t="str">
        <f>五年级标准分</f>
        <v/>
      </c>
      <c r="AE706" s="534" t="str">
        <f>五年级总分</f>
        <v/>
      </c>
      <c r="AF706" s="517" t="str">
        <f>五年级等级</f>
        <v/>
      </c>
      <c r="AM706" s="452" t="str">
        <f>折返时间</f>
        <v/>
      </c>
    </row>
    <row r="707" spans="1:39">
      <c r="A707" s="476">
        <v>511</v>
      </c>
      <c r="B707" s="477">
        <v>5</v>
      </c>
      <c r="C707" s="586"/>
      <c r="D707" s="587"/>
      <c r="E707" s="586"/>
      <c r="F707" s="473"/>
      <c r="G707" s="588"/>
      <c r="H707" s="475"/>
      <c r="I707" s="595"/>
      <c r="J707" s="596"/>
      <c r="K707" s="596"/>
      <c r="L707" s="503"/>
      <c r="M707" s="504"/>
      <c r="N707" s="505" t="str">
        <f>五年级BMI</f>
        <v/>
      </c>
      <c r="O707" s="499" t="str">
        <f>五年级BMI等级</f>
        <v/>
      </c>
      <c r="P707" s="500" t="str">
        <f>五年级BMI得分</f>
        <v/>
      </c>
      <c r="Q707" s="515" t="str">
        <f>五年级肺活量得分</f>
        <v/>
      </c>
      <c r="R707" s="512" t="str">
        <f>五年级等级</f>
        <v/>
      </c>
      <c r="S707" s="516" t="str">
        <f>五年级50米跑得分</f>
        <v/>
      </c>
      <c r="T707" s="517" t="str">
        <f>五年级等级</f>
        <v/>
      </c>
      <c r="U707" s="516" t="str">
        <f>五年级坐位体前屈得分</f>
        <v/>
      </c>
      <c r="V707" s="517" t="str">
        <f>五年级等级</f>
        <v/>
      </c>
      <c r="W707" s="516" t="str">
        <f>五年级一分钟跳绳得分</f>
        <v/>
      </c>
      <c r="X707" s="517" t="str">
        <f>五年级等级</f>
        <v/>
      </c>
      <c r="Y707" s="515" t="str">
        <f>五年级仰卧起坐得分</f>
        <v/>
      </c>
      <c r="Z707" s="518" t="str">
        <f>五年级等级</f>
        <v/>
      </c>
      <c r="AA707" s="533" t="str">
        <f>五年级折返跑得分</f>
        <v/>
      </c>
      <c r="AB707" s="515" t="str">
        <f>五年级等级</f>
        <v/>
      </c>
      <c r="AC707" s="533" t="str">
        <f>五年级跳绳附加分</f>
        <v/>
      </c>
      <c r="AD707" s="534" t="str">
        <f>五年级标准分</f>
        <v/>
      </c>
      <c r="AE707" s="534" t="str">
        <f>五年级总分</f>
        <v/>
      </c>
      <c r="AF707" s="517" t="str">
        <f>五年级等级</f>
        <v/>
      </c>
      <c r="AM707" s="452" t="str">
        <f>折返时间</f>
        <v/>
      </c>
    </row>
    <row r="708" spans="1:39">
      <c r="A708" s="476">
        <v>511</v>
      </c>
      <c r="B708" s="477">
        <v>6</v>
      </c>
      <c r="C708" s="586"/>
      <c r="D708" s="587"/>
      <c r="E708" s="586"/>
      <c r="F708" s="473"/>
      <c r="G708" s="588"/>
      <c r="H708" s="475"/>
      <c r="I708" s="595"/>
      <c r="J708" s="596"/>
      <c r="K708" s="596"/>
      <c r="L708" s="503"/>
      <c r="M708" s="504"/>
      <c r="N708" s="505" t="str">
        <f>五年级BMI</f>
        <v/>
      </c>
      <c r="O708" s="499" t="str">
        <f>五年级BMI等级</f>
        <v/>
      </c>
      <c r="P708" s="500" t="str">
        <f>五年级BMI得分</f>
        <v/>
      </c>
      <c r="Q708" s="515" t="str">
        <f>五年级肺活量得分</f>
        <v/>
      </c>
      <c r="R708" s="512" t="str">
        <f>五年级等级</f>
        <v/>
      </c>
      <c r="S708" s="516" t="str">
        <f>五年级50米跑得分</f>
        <v/>
      </c>
      <c r="T708" s="517" t="str">
        <f>五年级等级</f>
        <v/>
      </c>
      <c r="U708" s="516" t="str">
        <f>五年级坐位体前屈得分</f>
        <v/>
      </c>
      <c r="V708" s="517" t="str">
        <f>五年级等级</f>
        <v/>
      </c>
      <c r="W708" s="516" t="str">
        <f>五年级一分钟跳绳得分</f>
        <v/>
      </c>
      <c r="X708" s="517" t="str">
        <f>五年级等级</f>
        <v/>
      </c>
      <c r="Y708" s="515" t="str">
        <f>五年级仰卧起坐得分</f>
        <v/>
      </c>
      <c r="Z708" s="518" t="str">
        <f>五年级等级</f>
        <v/>
      </c>
      <c r="AA708" s="533" t="str">
        <f>五年级折返跑得分</f>
        <v/>
      </c>
      <c r="AB708" s="515" t="str">
        <f>五年级等级</f>
        <v/>
      </c>
      <c r="AC708" s="533" t="str">
        <f>五年级跳绳附加分</f>
        <v/>
      </c>
      <c r="AD708" s="534" t="str">
        <f>五年级标准分</f>
        <v/>
      </c>
      <c r="AE708" s="534" t="str">
        <f>五年级总分</f>
        <v/>
      </c>
      <c r="AF708" s="517" t="str">
        <f>五年级等级</f>
        <v/>
      </c>
      <c r="AM708" s="452" t="str">
        <f>折返时间</f>
        <v/>
      </c>
    </row>
    <row r="709" spans="1:39">
      <c r="A709" s="476">
        <v>511</v>
      </c>
      <c r="B709" s="477">
        <v>7</v>
      </c>
      <c r="C709" s="586"/>
      <c r="D709" s="587"/>
      <c r="E709" s="586"/>
      <c r="F709" s="473"/>
      <c r="G709" s="588"/>
      <c r="H709" s="475"/>
      <c r="I709" s="595"/>
      <c r="J709" s="596"/>
      <c r="K709" s="596"/>
      <c r="L709" s="503"/>
      <c r="M709" s="504"/>
      <c r="N709" s="505" t="str">
        <f>五年级BMI</f>
        <v/>
      </c>
      <c r="O709" s="499" t="str">
        <f>五年级BMI等级</f>
        <v/>
      </c>
      <c r="P709" s="500" t="str">
        <f>五年级BMI得分</f>
        <v/>
      </c>
      <c r="Q709" s="515" t="str">
        <f>五年级肺活量得分</f>
        <v/>
      </c>
      <c r="R709" s="512" t="str">
        <f>五年级等级</f>
        <v/>
      </c>
      <c r="S709" s="516" t="str">
        <f>五年级50米跑得分</f>
        <v/>
      </c>
      <c r="T709" s="517" t="str">
        <f>五年级等级</f>
        <v/>
      </c>
      <c r="U709" s="516" t="str">
        <f>五年级坐位体前屈得分</f>
        <v/>
      </c>
      <c r="V709" s="517" t="str">
        <f>五年级等级</f>
        <v/>
      </c>
      <c r="W709" s="516" t="str">
        <f>五年级一分钟跳绳得分</f>
        <v/>
      </c>
      <c r="X709" s="517" t="str">
        <f>五年级等级</f>
        <v/>
      </c>
      <c r="Y709" s="515" t="str">
        <f>五年级仰卧起坐得分</f>
        <v/>
      </c>
      <c r="Z709" s="518" t="str">
        <f>五年级等级</f>
        <v/>
      </c>
      <c r="AA709" s="533" t="str">
        <f>五年级折返跑得分</f>
        <v/>
      </c>
      <c r="AB709" s="515" t="str">
        <f>五年级等级</f>
        <v/>
      </c>
      <c r="AC709" s="533" t="str">
        <f>五年级跳绳附加分</f>
        <v/>
      </c>
      <c r="AD709" s="534" t="str">
        <f>五年级标准分</f>
        <v/>
      </c>
      <c r="AE709" s="534" t="str">
        <f>五年级总分</f>
        <v/>
      </c>
      <c r="AF709" s="517" t="str">
        <f>五年级等级</f>
        <v/>
      </c>
      <c r="AM709" s="452" t="str">
        <f>折返时间</f>
        <v/>
      </c>
    </row>
    <row r="710" spans="1:39">
      <c r="A710" s="476">
        <v>511</v>
      </c>
      <c r="B710" s="477">
        <v>8</v>
      </c>
      <c r="C710" s="586"/>
      <c r="D710" s="587"/>
      <c r="E710" s="586"/>
      <c r="F710" s="473"/>
      <c r="G710" s="588"/>
      <c r="H710" s="475"/>
      <c r="I710" s="595"/>
      <c r="J710" s="596"/>
      <c r="K710" s="596"/>
      <c r="L710" s="503"/>
      <c r="M710" s="504"/>
      <c r="N710" s="505" t="str">
        <f>五年级BMI</f>
        <v/>
      </c>
      <c r="O710" s="499" t="str">
        <f>五年级BMI等级</f>
        <v/>
      </c>
      <c r="P710" s="500" t="str">
        <f>五年级BMI得分</f>
        <v/>
      </c>
      <c r="Q710" s="515" t="str">
        <f>五年级肺活量得分</f>
        <v/>
      </c>
      <c r="R710" s="512" t="str">
        <f>五年级等级</f>
        <v/>
      </c>
      <c r="S710" s="516" t="str">
        <f>五年级50米跑得分</f>
        <v/>
      </c>
      <c r="T710" s="517" t="str">
        <f>五年级等级</f>
        <v/>
      </c>
      <c r="U710" s="516" t="str">
        <f>五年级坐位体前屈得分</f>
        <v/>
      </c>
      <c r="V710" s="517" t="str">
        <f>五年级等级</f>
        <v/>
      </c>
      <c r="W710" s="516" t="str">
        <f>五年级一分钟跳绳得分</f>
        <v/>
      </c>
      <c r="X710" s="517" t="str">
        <f>五年级等级</f>
        <v/>
      </c>
      <c r="Y710" s="515" t="str">
        <f>五年级仰卧起坐得分</f>
        <v/>
      </c>
      <c r="Z710" s="518" t="str">
        <f>五年级等级</f>
        <v/>
      </c>
      <c r="AA710" s="533" t="str">
        <f>五年级折返跑得分</f>
        <v/>
      </c>
      <c r="AB710" s="515" t="str">
        <f>五年级等级</f>
        <v/>
      </c>
      <c r="AC710" s="533" t="str">
        <f>五年级跳绳附加分</f>
        <v/>
      </c>
      <c r="AD710" s="534" t="str">
        <f>五年级标准分</f>
        <v/>
      </c>
      <c r="AE710" s="534" t="str">
        <f>五年级总分</f>
        <v/>
      </c>
      <c r="AF710" s="517" t="str">
        <f>五年级等级</f>
        <v/>
      </c>
      <c r="AM710" s="452" t="str">
        <f>折返时间</f>
        <v/>
      </c>
    </row>
    <row r="711" spans="1:39">
      <c r="A711" s="476">
        <v>511</v>
      </c>
      <c r="B711" s="477">
        <v>9</v>
      </c>
      <c r="C711" s="586"/>
      <c r="D711" s="587"/>
      <c r="E711" s="586"/>
      <c r="F711" s="473"/>
      <c r="G711" s="588"/>
      <c r="H711" s="475"/>
      <c r="I711" s="595"/>
      <c r="J711" s="596"/>
      <c r="K711" s="596"/>
      <c r="L711" s="503"/>
      <c r="M711" s="504"/>
      <c r="N711" s="505" t="str">
        <f>五年级BMI</f>
        <v/>
      </c>
      <c r="O711" s="499" t="str">
        <f>五年级BMI等级</f>
        <v/>
      </c>
      <c r="P711" s="500" t="str">
        <f>五年级BMI得分</f>
        <v/>
      </c>
      <c r="Q711" s="515" t="str">
        <f>五年级肺活量得分</f>
        <v/>
      </c>
      <c r="R711" s="512" t="str">
        <f>五年级等级</f>
        <v/>
      </c>
      <c r="S711" s="516" t="str">
        <f>五年级50米跑得分</f>
        <v/>
      </c>
      <c r="T711" s="517" t="str">
        <f>五年级等级</f>
        <v/>
      </c>
      <c r="U711" s="516" t="str">
        <f>五年级坐位体前屈得分</f>
        <v/>
      </c>
      <c r="V711" s="517" t="str">
        <f>五年级等级</f>
        <v/>
      </c>
      <c r="W711" s="516" t="str">
        <f>五年级一分钟跳绳得分</f>
        <v/>
      </c>
      <c r="X711" s="517" t="str">
        <f>五年级等级</f>
        <v/>
      </c>
      <c r="Y711" s="515" t="str">
        <f>五年级仰卧起坐得分</f>
        <v/>
      </c>
      <c r="Z711" s="518" t="str">
        <f>五年级等级</f>
        <v/>
      </c>
      <c r="AA711" s="533" t="str">
        <f>五年级折返跑得分</f>
        <v/>
      </c>
      <c r="AB711" s="515" t="str">
        <f>五年级等级</f>
        <v/>
      </c>
      <c r="AC711" s="533" t="str">
        <f>五年级跳绳附加分</f>
        <v/>
      </c>
      <c r="AD711" s="534" t="str">
        <f>五年级标准分</f>
        <v/>
      </c>
      <c r="AE711" s="534" t="str">
        <f>五年级总分</f>
        <v/>
      </c>
      <c r="AF711" s="517" t="str">
        <f>五年级等级</f>
        <v/>
      </c>
      <c r="AM711" s="452" t="str">
        <f>折返时间</f>
        <v/>
      </c>
    </row>
    <row r="712" spans="1:39">
      <c r="A712" s="476">
        <v>511</v>
      </c>
      <c r="B712" s="477">
        <v>10</v>
      </c>
      <c r="C712" s="586"/>
      <c r="D712" s="587"/>
      <c r="E712" s="586"/>
      <c r="F712" s="473"/>
      <c r="G712" s="588"/>
      <c r="H712" s="475"/>
      <c r="I712" s="595"/>
      <c r="J712" s="596"/>
      <c r="K712" s="596"/>
      <c r="L712" s="503"/>
      <c r="M712" s="504"/>
      <c r="N712" s="505" t="str">
        <f>五年级BMI</f>
        <v/>
      </c>
      <c r="O712" s="499" t="str">
        <f>五年级BMI等级</f>
        <v/>
      </c>
      <c r="P712" s="500" t="str">
        <f>五年级BMI得分</f>
        <v/>
      </c>
      <c r="Q712" s="515" t="str">
        <f>五年级肺活量得分</f>
        <v/>
      </c>
      <c r="R712" s="512" t="str">
        <f>五年级等级</f>
        <v/>
      </c>
      <c r="S712" s="516" t="str">
        <f>五年级50米跑得分</f>
        <v/>
      </c>
      <c r="T712" s="517" t="str">
        <f>五年级等级</f>
        <v/>
      </c>
      <c r="U712" s="516" t="str">
        <f>五年级坐位体前屈得分</f>
        <v/>
      </c>
      <c r="V712" s="517" t="str">
        <f>五年级等级</f>
        <v/>
      </c>
      <c r="W712" s="516" t="str">
        <f>五年级一分钟跳绳得分</f>
        <v/>
      </c>
      <c r="X712" s="517" t="str">
        <f>五年级等级</f>
        <v/>
      </c>
      <c r="Y712" s="515" t="str">
        <f>五年级仰卧起坐得分</f>
        <v/>
      </c>
      <c r="Z712" s="518" t="str">
        <f>五年级等级</f>
        <v/>
      </c>
      <c r="AA712" s="533" t="str">
        <f>五年级折返跑得分</f>
        <v/>
      </c>
      <c r="AB712" s="515" t="str">
        <f>五年级等级</f>
        <v/>
      </c>
      <c r="AC712" s="533" t="str">
        <f>五年级跳绳附加分</f>
        <v/>
      </c>
      <c r="AD712" s="534" t="str">
        <f>五年级标准分</f>
        <v/>
      </c>
      <c r="AE712" s="534" t="str">
        <f>五年级总分</f>
        <v/>
      </c>
      <c r="AF712" s="517" t="str">
        <f>五年级等级</f>
        <v/>
      </c>
      <c r="AM712" s="452" t="str">
        <f>折返时间</f>
        <v/>
      </c>
    </row>
    <row r="713" spans="1:32">
      <c r="A713" s="476">
        <v>511</v>
      </c>
      <c r="B713" s="477">
        <v>11</v>
      </c>
      <c r="C713" s="586"/>
      <c r="D713" s="587"/>
      <c r="E713" s="586"/>
      <c r="F713" s="473"/>
      <c r="G713" s="588"/>
      <c r="H713" s="475"/>
      <c r="I713" s="595"/>
      <c r="J713" s="596"/>
      <c r="K713" s="596"/>
      <c r="L713" s="503"/>
      <c r="M713" s="504"/>
      <c r="N713" s="505" t="str">
        <f>五年级BMI</f>
        <v/>
      </c>
      <c r="O713" s="499" t="str">
        <f>五年级BMI等级</f>
        <v/>
      </c>
      <c r="P713" s="500" t="str">
        <f>五年级BMI得分</f>
        <v/>
      </c>
      <c r="Q713" s="515" t="str">
        <f>五年级肺活量得分</f>
        <v/>
      </c>
      <c r="R713" s="512" t="str">
        <f>五年级等级</f>
        <v/>
      </c>
      <c r="S713" s="516" t="str">
        <f>五年级50米跑得分</f>
        <v/>
      </c>
      <c r="T713" s="517" t="str">
        <f>五年级等级</f>
        <v/>
      </c>
      <c r="U713" s="516" t="str">
        <f>五年级坐位体前屈得分</f>
        <v/>
      </c>
      <c r="V713" s="517" t="str">
        <f>五年级等级</f>
        <v/>
      </c>
      <c r="W713" s="516" t="str">
        <f>五年级一分钟跳绳得分</f>
        <v/>
      </c>
      <c r="X713" s="517" t="str">
        <f>五年级等级</f>
        <v/>
      </c>
      <c r="Y713" s="515" t="str">
        <f>五年级仰卧起坐得分</f>
        <v/>
      </c>
      <c r="Z713" s="518" t="str">
        <f>五年级等级</f>
        <v/>
      </c>
      <c r="AA713" s="533" t="str">
        <f>五年级折返跑得分</f>
        <v/>
      </c>
      <c r="AB713" s="515" t="str">
        <f>五年级等级</f>
        <v/>
      </c>
      <c r="AC713" s="533" t="str">
        <f>五年级跳绳附加分</f>
        <v/>
      </c>
      <c r="AD713" s="534" t="str">
        <f>五年级标准分</f>
        <v/>
      </c>
      <c r="AE713" s="534" t="str">
        <f>五年级总分</f>
        <v/>
      </c>
      <c r="AF713" s="517" t="str">
        <f>五年级等级</f>
        <v/>
      </c>
    </row>
    <row r="714" spans="1:32">
      <c r="A714" s="476">
        <v>511</v>
      </c>
      <c r="B714" s="477">
        <v>12</v>
      </c>
      <c r="C714" s="586"/>
      <c r="D714" s="587"/>
      <c r="E714" s="586"/>
      <c r="F714" s="473"/>
      <c r="G714" s="588"/>
      <c r="H714" s="475"/>
      <c r="I714" s="595"/>
      <c r="J714" s="596"/>
      <c r="K714" s="596"/>
      <c r="L714" s="503"/>
      <c r="M714" s="504"/>
      <c r="N714" s="505" t="str">
        <f>五年级BMI</f>
        <v/>
      </c>
      <c r="O714" s="499" t="str">
        <f>五年级BMI等级</f>
        <v/>
      </c>
      <c r="P714" s="500" t="str">
        <f>五年级BMI得分</f>
        <v/>
      </c>
      <c r="Q714" s="515" t="str">
        <f>五年级肺活量得分</f>
        <v/>
      </c>
      <c r="R714" s="512" t="str">
        <f>五年级等级</f>
        <v/>
      </c>
      <c r="S714" s="516" t="str">
        <f>五年级50米跑得分</f>
        <v/>
      </c>
      <c r="T714" s="517" t="str">
        <f>五年级等级</f>
        <v/>
      </c>
      <c r="U714" s="516" t="str">
        <f>五年级坐位体前屈得分</f>
        <v/>
      </c>
      <c r="V714" s="517" t="str">
        <f>五年级等级</f>
        <v/>
      </c>
      <c r="W714" s="516" t="str">
        <f>五年级一分钟跳绳得分</f>
        <v/>
      </c>
      <c r="X714" s="517" t="str">
        <f>五年级等级</f>
        <v/>
      </c>
      <c r="Y714" s="515" t="str">
        <f>五年级仰卧起坐得分</f>
        <v/>
      </c>
      <c r="Z714" s="518" t="str">
        <f>五年级等级</f>
        <v/>
      </c>
      <c r="AA714" s="533" t="str">
        <f>五年级折返跑得分</f>
        <v/>
      </c>
      <c r="AB714" s="515" t="str">
        <f>五年级等级</f>
        <v/>
      </c>
      <c r="AC714" s="533" t="str">
        <f>五年级跳绳附加分</f>
        <v/>
      </c>
      <c r="AD714" s="534" t="str">
        <f>五年级标准分</f>
        <v/>
      </c>
      <c r="AE714" s="534" t="str">
        <f>五年级总分</f>
        <v/>
      </c>
      <c r="AF714" s="517" t="str">
        <f>五年级等级</f>
        <v/>
      </c>
    </row>
    <row r="715" spans="1:32">
      <c r="A715" s="476">
        <v>511</v>
      </c>
      <c r="B715" s="477">
        <v>13</v>
      </c>
      <c r="C715" s="586"/>
      <c r="D715" s="587"/>
      <c r="E715" s="586"/>
      <c r="F715" s="473"/>
      <c r="G715" s="588"/>
      <c r="H715" s="475"/>
      <c r="I715" s="595"/>
      <c r="J715" s="596"/>
      <c r="K715" s="596"/>
      <c r="L715" s="503"/>
      <c r="M715" s="504"/>
      <c r="N715" s="505" t="str">
        <f>五年级BMI</f>
        <v/>
      </c>
      <c r="O715" s="499" t="str">
        <f>五年级BMI等级</f>
        <v/>
      </c>
      <c r="P715" s="500" t="str">
        <f>五年级BMI得分</f>
        <v/>
      </c>
      <c r="Q715" s="515" t="str">
        <f>五年级肺活量得分</f>
        <v/>
      </c>
      <c r="R715" s="512" t="str">
        <f>五年级等级</f>
        <v/>
      </c>
      <c r="S715" s="516" t="str">
        <f>五年级50米跑得分</f>
        <v/>
      </c>
      <c r="T715" s="517" t="str">
        <f>五年级等级</f>
        <v/>
      </c>
      <c r="U715" s="516" t="str">
        <f>五年级坐位体前屈得分</f>
        <v/>
      </c>
      <c r="V715" s="517" t="str">
        <f>五年级等级</f>
        <v/>
      </c>
      <c r="W715" s="516" t="str">
        <f>五年级一分钟跳绳得分</f>
        <v/>
      </c>
      <c r="X715" s="517" t="str">
        <f>五年级等级</f>
        <v/>
      </c>
      <c r="Y715" s="515" t="str">
        <f>五年级仰卧起坐得分</f>
        <v/>
      </c>
      <c r="Z715" s="518" t="str">
        <f>五年级等级</f>
        <v/>
      </c>
      <c r="AA715" s="533" t="str">
        <f>五年级折返跑得分</f>
        <v/>
      </c>
      <c r="AB715" s="515" t="str">
        <f>五年级等级</f>
        <v/>
      </c>
      <c r="AC715" s="533" t="str">
        <f>五年级跳绳附加分</f>
        <v/>
      </c>
      <c r="AD715" s="534" t="str">
        <f>五年级标准分</f>
        <v/>
      </c>
      <c r="AE715" s="534" t="str">
        <f>五年级总分</f>
        <v/>
      </c>
      <c r="AF715" s="517" t="str">
        <f>五年级等级</f>
        <v/>
      </c>
    </row>
    <row r="716" spans="1:32">
      <c r="A716" s="476">
        <v>511</v>
      </c>
      <c r="B716" s="477">
        <v>14</v>
      </c>
      <c r="C716" s="586"/>
      <c r="D716" s="587"/>
      <c r="E716" s="586"/>
      <c r="F716" s="473"/>
      <c r="G716" s="588"/>
      <c r="H716" s="475"/>
      <c r="I716" s="595"/>
      <c r="J716" s="596"/>
      <c r="K716" s="596"/>
      <c r="L716" s="503"/>
      <c r="M716" s="504"/>
      <c r="N716" s="505" t="str">
        <f>五年级BMI</f>
        <v/>
      </c>
      <c r="O716" s="499" t="str">
        <f>五年级BMI等级</f>
        <v/>
      </c>
      <c r="P716" s="500" t="str">
        <f>五年级BMI得分</f>
        <v/>
      </c>
      <c r="Q716" s="515" t="str">
        <f>五年级肺活量得分</f>
        <v/>
      </c>
      <c r="R716" s="512" t="str">
        <f>五年级等级</f>
        <v/>
      </c>
      <c r="S716" s="516" t="str">
        <f>五年级50米跑得分</f>
        <v/>
      </c>
      <c r="T716" s="517" t="str">
        <f>五年级等级</f>
        <v/>
      </c>
      <c r="U716" s="516" t="str">
        <f>五年级坐位体前屈得分</f>
        <v/>
      </c>
      <c r="V716" s="517" t="str">
        <f>五年级等级</f>
        <v/>
      </c>
      <c r="W716" s="516" t="str">
        <f>五年级一分钟跳绳得分</f>
        <v/>
      </c>
      <c r="X716" s="517" t="str">
        <f>五年级等级</f>
        <v/>
      </c>
      <c r="Y716" s="515" t="str">
        <f>五年级仰卧起坐得分</f>
        <v/>
      </c>
      <c r="Z716" s="518" t="str">
        <f>五年级等级</f>
        <v/>
      </c>
      <c r="AA716" s="533" t="str">
        <f>五年级折返跑得分</f>
        <v/>
      </c>
      <c r="AB716" s="515" t="str">
        <f>五年级等级</f>
        <v/>
      </c>
      <c r="AC716" s="533" t="str">
        <f>五年级跳绳附加分</f>
        <v/>
      </c>
      <c r="AD716" s="534" t="str">
        <f>五年级标准分</f>
        <v/>
      </c>
      <c r="AE716" s="534" t="str">
        <f>五年级总分</f>
        <v/>
      </c>
      <c r="AF716" s="517" t="str">
        <f>五年级等级</f>
        <v/>
      </c>
    </row>
    <row r="717" spans="1:32">
      <c r="A717" s="476">
        <v>511</v>
      </c>
      <c r="B717" s="477">
        <v>15</v>
      </c>
      <c r="C717" s="586"/>
      <c r="D717" s="587"/>
      <c r="E717" s="586"/>
      <c r="F717" s="473"/>
      <c r="G717" s="588"/>
      <c r="H717" s="475"/>
      <c r="I717" s="595"/>
      <c r="J717" s="596"/>
      <c r="K717" s="596"/>
      <c r="L717" s="503"/>
      <c r="M717" s="504"/>
      <c r="N717" s="505" t="str">
        <f>五年级BMI</f>
        <v/>
      </c>
      <c r="O717" s="499" t="str">
        <f>五年级BMI等级</f>
        <v/>
      </c>
      <c r="P717" s="500" t="str">
        <f>五年级BMI得分</f>
        <v/>
      </c>
      <c r="Q717" s="515" t="str">
        <f>五年级肺活量得分</f>
        <v/>
      </c>
      <c r="R717" s="512" t="str">
        <f>五年级等级</f>
        <v/>
      </c>
      <c r="S717" s="516" t="str">
        <f>五年级50米跑得分</f>
        <v/>
      </c>
      <c r="T717" s="517" t="str">
        <f>五年级等级</f>
        <v/>
      </c>
      <c r="U717" s="516" t="str">
        <f>五年级坐位体前屈得分</f>
        <v/>
      </c>
      <c r="V717" s="517" t="str">
        <f>五年级等级</f>
        <v/>
      </c>
      <c r="W717" s="516" t="str">
        <f>五年级一分钟跳绳得分</f>
        <v/>
      </c>
      <c r="X717" s="517" t="str">
        <f>五年级等级</f>
        <v/>
      </c>
      <c r="Y717" s="515" t="str">
        <f>五年级仰卧起坐得分</f>
        <v/>
      </c>
      <c r="Z717" s="518" t="str">
        <f>五年级等级</f>
        <v/>
      </c>
      <c r="AA717" s="533" t="str">
        <f>五年级折返跑得分</f>
        <v/>
      </c>
      <c r="AB717" s="515" t="str">
        <f>五年级等级</f>
        <v/>
      </c>
      <c r="AC717" s="533" t="str">
        <f>五年级跳绳附加分</f>
        <v/>
      </c>
      <c r="AD717" s="534" t="str">
        <f>五年级标准分</f>
        <v/>
      </c>
      <c r="AE717" s="534" t="str">
        <f>五年级总分</f>
        <v/>
      </c>
      <c r="AF717" s="517" t="str">
        <f>五年级等级</f>
        <v/>
      </c>
    </row>
    <row r="718" spans="1:39">
      <c r="A718" s="476">
        <v>511</v>
      </c>
      <c r="B718" s="477">
        <v>16</v>
      </c>
      <c r="C718" s="586"/>
      <c r="D718" s="587"/>
      <c r="E718" s="586"/>
      <c r="F718" s="473"/>
      <c r="G718" s="588"/>
      <c r="H718" s="475"/>
      <c r="I718" s="595"/>
      <c r="J718" s="596"/>
      <c r="K718" s="596"/>
      <c r="L718" s="503"/>
      <c r="M718" s="504"/>
      <c r="N718" s="505" t="str">
        <f>五年级BMI</f>
        <v/>
      </c>
      <c r="O718" s="499" t="str">
        <f>五年级BMI等级</f>
        <v/>
      </c>
      <c r="P718" s="500" t="str">
        <f>五年级BMI得分</f>
        <v/>
      </c>
      <c r="Q718" s="515" t="str">
        <f>五年级肺活量得分</f>
        <v/>
      </c>
      <c r="R718" s="512" t="str">
        <f>五年级等级</f>
        <v/>
      </c>
      <c r="S718" s="516" t="str">
        <f>五年级50米跑得分</f>
        <v/>
      </c>
      <c r="T718" s="517" t="str">
        <f>五年级等级</f>
        <v/>
      </c>
      <c r="U718" s="516" t="str">
        <f>五年级坐位体前屈得分</f>
        <v/>
      </c>
      <c r="V718" s="517" t="str">
        <f>五年级等级</f>
        <v/>
      </c>
      <c r="W718" s="516" t="str">
        <f>五年级一分钟跳绳得分</f>
        <v/>
      </c>
      <c r="X718" s="517" t="str">
        <f>五年级等级</f>
        <v/>
      </c>
      <c r="Y718" s="515" t="str">
        <f>五年级仰卧起坐得分</f>
        <v/>
      </c>
      <c r="Z718" s="518" t="str">
        <f>五年级等级</f>
        <v/>
      </c>
      <c r="AA718" s="533" t="str">
        <f>五年级折返跑得分</f>
        <v/>
      </c>
      <c r="AB718" s="515" t="str">
        <f>五年级等级</f>
        <v/>
      </c>
      <c r="AC718" s="533" t="str">
        <f>五年级跳绳附加分</f>
        <v/>
      </c>
      <c r="AD718" s="534" t="str">
        <f>五年级标准分</f>
        <v/>
      </c>
      <c r="AE718" s="534" t="str">
        <f>五年级总分</f>
        <v/>
      </c>
      <c r="AF718" s="517" t="str">
        <f>五年级等级</f>
        <v/>
      </c>
      <c r="AM718" s="452" t="str">
        <f>折返时间</f>
        <v/>
      </c>
    </row>
    <row r="719" spans="1:39">
      <c r="A719" s="476">
        <v>511</v>
      </c>
      <c r="B719" s="477">
        <v>17</v>
      </c>
      <c r="C719" s="586"/>
      <c r="D719" s="587"/>
      <c r="E719" s="586"/>
      <c r="F719" s="473"/>
      <c r="G719" s="588"/>
      <c r="H719" s="475"/>
      <c r="I719" s="595"/>
      <c r="J719" s="596"/>
      <c r="K719" s="596"/>
      <c r="L719" s="503"/>
      <c r="M719" s="504"/>
      <c r="N719" s="505" t="str">
        <f>五年级BMI</f>
        <v/>
      </c>
      <c r="O719" s="499" t="str">
        <f>五年级BMI等级</f>
        <v/>
      </c>
      <c r="P719" s="500" t="str">
        <f>五年级BMI得分</f>
        <v/>
      </c>
      <c r="Q719" s="515" t="str">
        <f>五年级肺活量得分</f>
        <v/>
      </c>
      <c r="R719" s="512" t="str">
        <f>五年级等级</f>
        <v/>
      </c>
      <c r="S719" s="516" t="str">
        <f>五年级50米跑得分</f>
        <v/>
      </c>
      <c r="T719" s="517" t="str">
        <f>五年级等级</f>
        <v/>
      </c>
      <c r="U719" s="516" t="str">
        <f>五年级坐位体前屈得分</f>
        <v/>
      </c>
      <c r="V719" s="517" t="str">
        <f>五年级等级</f>
        <v/>
      </c>
      <c r="W719" s="516" t="str">
        <f>五年级一分钟跳绳得分</f>
        <v/>
      </c>
      <c r="X719" s="517" t="str">
        <f>五年级等级</f>
        <v/>
      </c>
      <c r="Y719" s="515" t="str">
        <f>五年级仰卧起坐得分</f>
        <v/>
      </c>
      <c r="Z719" s="518" t="str">
        <f>五年级等级</f>
        <v/>
      </c>
      <c r="AA719" s="533" t="str">
        <f>五年级折返跑得分</f>
        <v/>
      </c>
      <c r="AB719" s="515" t="str">
        <f>五年级等级</f>
        <v/>
      </c>
      <c r="AC719" s="533" t="str">
        <f>五年级跳绳附加分</f>
        <v/>
      </c>
      <c r="AD719" s="534" t="str">
        <f>五年级标准分</f>
        <v/>
      </c>
      <c r="AE719" s="534" t="str">
        <f>五年级总分</f>
        <v/>
      </c>
      <c r="AF719" s="517" t="str">
        <f>五年级等级</f>
        <v/>
      </c>
      <c r="AM719" s="452" t="str">
        <f>折返时间</f>
        <v/>
      </c>
    </row>
    <row r="720" spans="1:39">
      <c r="A720" s="476">
        <v>511</v>
      </c>
      <c r="B720" s="477">
        <v>18</v>
      </c>
      <c r="C720" s="586"/>
      <c r="D720" s="587"/>
      <c r="E720" s="586"/>
      <c r="F720" s="481"/>
      <c r="G720" s="588"/>
      <c r="H720" s="475"/>
      <c r="I720" s="595"/>
      <c r="J720" s="596"/>
      <c r="K720" s="596"/>
      <c r="L720" s="503"/>
      <c r="M720" s="504"/>
      <c r="N720" s="505" t="str">
        <f>五年级BMI</f>
        <v/>
      </c>
      <c r="O720" s="499" t="str">
        <f>五年级BMI等级</f>
        <v/>
      </c>
      <c r="P720" s="500" t="str">
        <f>五年级BMI得分</f>
        <v/>
      </c>
      <c r="Q720" s="515" t="str">
        <f>五年级肺活量得分</f>
        <v/>
      </c>
      <c r="R720" s="512" t="str">
        <f>五年级等级</f>
        <v/>
      </c>
      <c r="S720" s="516" t="str">
        <f>五年级50米跑得分</f>
        <v/>
      </c>
      <c r="T720" s="517" t="str">
        <f>五年级等级</f>
        <v/>
      </c>
      <c r="U720" s="516" t="str">
        <f>五年级坐位体前屈得分</f>
        <v/>
      </c>
      <c r="V720" s="517" t="str">
        <f>五年级等级</f>
        <v/>
      </c>
      <c r="W720" s="516" t="str">
        <f>五年级一分钟跳绳得分</f>
        <v/>
      </c>
      <c r="X720" s="517" t="str">
        <f>五年级等级</f>
        <v/>
      </c>
      <c r="Y720" s="515" t="str">
        <f>五年级仰卧起坐得分</f>
        <v/>
      </c>
      <c r="Z720" s="518" t="str">
        <f>五年级等级</f>
        <v/>
      </c>
      <c r="AA720" s="533" t="str">
        <f>五年级折返跑得分</f>
        <v/>
      </c>
      <c r="AB720" s="515" t="str">
        <f>五年级等级</f>
        <v/>
      </c>
      <c r="AC720" s="533" t="str">
        <f>五年级跳绳附加分</f>
        <v/>
      </c>
      <c r="AD720" s="534" t="str">
        <f>五年级标准分</f>
        <v/>
      </c>
      <c r="AE720" s="534" t="str">
        <f>五年级总分</f>
        <v/>
      </c>
      <c r="AF720" s="517" t="str">
        <f>五年级等级</f>
        <v/>
      </c>
      <c r="AM720" s="452" t="str">
        <f>折返时间</f>
        <v/>
      </c>
    </row>
    <row r="721" spans="1:39">
      <c r="A721" s="476">
        <v>511</v>
      </c>
      <c r="B721" s="477">
        <v>19</v>
      </c>
      <c r="C721" s="586"/>
      <c r="D721" s="587"/>
      <c r="E721" s="586"/>
      <c r="F721" s="481"/>
      <c r="G721" s="588"/>
      <c r="H721" s="475"/>
      <c r="I721" s="595"/>
      <c r="J721" s="596"/>
      <c r="K721" s="596"/>
      <c r="L721" s="503"/>
      <c r="M721" s="504"/>
      <c r="N721" s="505" t="str">
        <f>五年级BMI</f>
        <v/>
      </c>
      <c r="O721" s="499" t="str">
        <f>五年级BMI等级</f>
        <v/>
      </c>
      <c r="P721" s="500" t="str">
        <f>五年级BMI得分</f>
        <v/>
      </c>
      <c r="Q721" s="515" t="str">
        <f>五年级肺活量得分</f>
        <v/>
      </c>
      <c r="R721" s="512" t="str">
        <f>五年级等级</f>
        <v/>
      </c>
      <c r="S721" s="516" t="str">
        <f>五年级50米跑得分</f>
        <v/>
      </c>
      <c r="T721" s="517" t="str">
        <f>五年级等级</f>
        <v/>
      </c>
      <c r="U721" s="516" t="str">
        <f>五年级坐位体前屈得分</f>
        <v/>
      </c>
      <c r="V721" s="517" t="str">
        <f>五年级等级</f>
        <v/>
      </c>
      <c r="W721" s="516" t="str">
        <f>五年级一分钟跳绳得分</f>
        <v/>
      </c>
      <c r="X721" s="517" t="str">
        <f>五年级等级</f>
        <v/>
      </c>
      <c r="Y721" s="515" t="str">
        <f>五年级仰卧起坐得分</f>
        <v/>
      </c>
      <c r="Z721" s="518" t="str">
        <f>五年级等级</f>
        <v/>
      </c>
      <c r="AA721" s="533" t="str">
        <f>五年级折返跑得分</f>
        <v/>
      </c>
      <c r="AB721" s="515" t="str">
        <f>五年级等级</f>
        <v/>
      </c>
      <c r="AC721" s="533" t="str">
        <f>五年级跳绳附加分</f>
        <v/>
      </c>
      <c r="AD721" s="534" t="str">
        <f>五年级标准分</f>
        <v/>
      </c>
      <c r="AE721" s="534" t="str">
        <f>五年级总分</f>
        <v/>
      </c>
      <c r="AF721" s="517" t="str">
        <f>五年级等级</f>
        <v/>
      </c>
      <c r="AM721" s="452" t="str">
        <f>折返时间</f>
        <v/>
      </c>
    </row>
    <row r="722" spans="1:39">
      <c r="A722" s="476">
        <v>511</v>
      </c>
      <c r="B722" s="477">
        <v>20</v>
      </c>
      <c r="C722" s="586"/>
      <c r="D722" s="587"/>
      <c r="E722" s="586"/>
      <c r="F722" s="481"/>
      <c r="G722" s="588"/>
      <c r="H722" s="475"/>
      <c r="I722" s="595"/>
      <c r="J722" s="596"/>
      <c r="K722" s="596"/>
      <c r="L722" s="503"/>
      <c r="M722" s="504"/>
      <c r="N722" s="505" t="str">
        <f>五年级BMI</f>
        <v/>
      </c>
      <c r="O722" s="499" t="str">
        <f>五年级BMI等级</f>
        <v/>
      </c>
      <c r="P722" s="500" t="str">
        <f>五年级BMI得分</f>
        <v/>
      </c>
      <c r="Q722" s="515" t="str">
        <f>五年级肺活量得分</f>
        <v/>
      </c>
      <c r="R722" s="512" t="str">
        <f>五年级等级</f>
        <v/>
      </c>
      <c r="S722" s="516" t="str">
        <f>五年级50米跑得分</f>
        <v/>
      </c>
      <c r="T722" s="517" t="str">
        <f>五年级等级</f>
        <v/>
      </c>
      <c r="U722" s="516" t="str">
        <f>五年级坐位体前屈得分</f>
        <v/>
      </c>
      <c r="V722" s="517" t="str">
        <f>五年级等级</f>
        <v/>
      </c>
      <c r="W722" s="516" t="str">
        <f>五年级一分钟跳绳得分</f>
        <v/>
      </c>
      <c r="X722" s="517" t="str">
        <f>五年级等级</f>
        <v/>
      </c>
      <c r="Y722" s="515" t="str">
        <f>五年级仰卧起坐得分</f>
        <v/>
      </c>
      <c r="Z722" s="518" t="str">
        <f>五年级等级</f>
        <v/>
      </c>
      <c r="AA722" s="533" t="str">
        <f>五年级折返跑得分</f>
        <v/>
      </c>
      <c r="AB722" s="515" t="str">
        <f>五年级等级</f>
        <v/>
      </c>
      <c r="AC722" s="533" t="str">
        <f>五年级跳绳附加分</f>
        <v/>
      </c>
      <c r="AD722" s="534" t="str">
        <f>五年级标准分</f>
        <v/>
      </c>
      <c r="AE722" s="534" t="str">
        <f>五年级总分</f>
        <v/>
      </c>
      <c r="AF722" s="517" t="str">
        <f>五年级等级</f>
        <v/>
      </c>
      <c r="AM722" s="452" t="str">
        <f>折返时间</f>
        <v/>
      </c>
    </row>
    <row r="723" spans="1:39">
      <c r="A723" s="476">
        <v>511</v>
      </c>
      <c r="B723" s="477">
        <v>21</v>
      </c>
      <c r="C723" s="586"/>
      <c r="D723" s="587"/>
      <c r="E723" s="586"/>
      <c r="F723" s="481"/>
      <c r="G723" s="588"/>
      <c r="H723" s="475"/>
      <c r="I723" s="595"/>
      <c r="J723" s="596"/>
      <c r="K723" s="596"/>
      <c r="L723" s="503"/>
      <c r="M723" s="504"/>
      <c r="N723" s="505" t="str">
        <f>五年级BMI</f>
        <v/>
      </c>
      <c r="O723" s="499" t="str">
        <f>五年级BMI等级</f>
        <v/>
      </c>
      <c r="P723" s="500" t="str">
        <f>五年级BMI得分</f>
        <v/>
      </c>
      <c r="Q723" s="515" t="str">
        <f>五年级肺活量得分</f>
        <v/>
      </c>
      <c r="R723" s="512" t="str">
        <f>五年级等级</f>
        <v/>
      </c>
      <c r="S723" s="516" t="str">
        <f>五年级50米跑得分</f>
        <v/>
      </c>
      <c r="T723" s="517" t="str">
        <f>五年级等级</f>
        <v/>
      </c>
      <c r="U723" s="516" t="str">
        <f>五年级坐位体前屈得分</f>
        <v/>
      </c>
      <c r="V723" s="517" t="str">
        <f>五年级等级</f>
        <v/>
      </c>
      <c r="W723" s="516" t="str">
        <f>五年级一分钟跳绳得分</f>
        <v/>
      </c>
      <c r="X723" s="517" t="str">
        <f>五年级等级</f>
        <v/>
      </c>
      <c r="Y723" s="515" t="str">
        <f>五年级仰卧起坐得分</f>
        <v/>
      </c>
      <c r="Z723" s="518" t="str">
        <f>五年级等级</f>
        <v/>
      </c>
      <c r="AA723" s="533" t="str">
        <f>五年级折返跑得分</f>
        <v/>
      </c>
      <c r="AB723" s="515" t="str">
        <f>五年级等级</f>
        <v/>
      </c>
      <c r="AC723" s="533" t="str">
        <f>五年级跳绳附加分</f>
        <v/>
      </c>
      <c r="AD723" s="534" t="str">
        <f>五年级标准分</f>
        <v/>
      </c>
      <c r="AE723" s="534" t="str">
        <f>五年级总分</f>
        <v/>
      </c>
      <c r="AF723" s="517" t="str">
        <f>五年级等级</f>
        <v/>
      </c>
      <c r="AM723" s="452" t="str">
        <f>折返时间</f>
        <v/>
      </c>
    </row>
    <row r="724" spans="1:39">
      <c r="A724" s="476">
        <v>511</v>
      </c>
      <c r="B724" s="477">
        <v>22</v>
      </c>
      <c r="C724" s="586"/>
      <c r="D724" s="587"/>
      <c r="E724" s="586"/>
      <c r="F724" s="481"/>
      <c r="G724" s="588"/>
      <c r="H724" s="475"/>
      <c r="I724" s="595"/>
      <c r="J724" s="596"/>
      <c r="K724" s="596"/>
      <c r="L724" s="503"/>
      <c r="M724" s="504"/>
      <c r="N724" s="505" t="str">
        <f>五年级BMI</f>
        <v/>
      </c>
      <c r="O724" s="499" t="str">
        <f>五年级BMI等级</f>
        <v/>
      </c>
      <c r="P724" s="500" t="str">
        <f>五年级BMI得分</f>
        <v/>
      </c>
      <c r="Q724" s="515" t="str">
        <f>五年级肺活量得分</f>
        <v/>
      </c>
      <c r="R724" s="512" t="str">
        <f>五年级等级</f>
        <v/>
      </c>
      <c r="S724" s="516" t="str">
        <f>五年级50米跑得分</f>
        <v/>
      </c>
      <c r="T724" s="517" t="str">
        <f>五年级等级</f>
        <v/>
      </c>
      <c r="U724" s="516" t="str">
        <f>五年级坐位体前屈得分</f>
        <v/>
      </c>
      <c r="V724" s="517" t="str">
        <f>五年级等级</f>
        <v/>
      </c>
      <c r="W724" s="516" t="str">
        <f>五年级一分钟跳绳得分</f>
        <v/>
      </c>
      <c r="X724" s="517" t="str">
        <f>五年级等级</f>
        <v/>
      </c>
      <c r="Y724" s="515" t="str">
        <f>五年级仰卧起坐得分</f>
        <v/>
      </c>
      <c r="Z724" s="518" t="str">
        <f>五年级等级</f>
        <v/>
      </c>
      <c r="AA724" s="533" t="str">
        <f>五年级折返跑得分</f>
        <v/>
      </c>
      <c r="AB724" s="515" t="str">
        <f>五年级等级</f>
        <v/>
      </c>
      <c r="AC724" s="533" t="str">
        <f>五年级跳绳附加分</f>
        <v/>
      </c>
      <c r="AD724" s="534" t="str">
        <f>五年级标准分</f>
        <v/>
      </c>
      <c r="AE724" s="534" t="str">
        <f>五年级总分</f>
        <v/>
      </c>
      <c r="AF724" s="517" t="str">
        <f>五年级等级</f>
        <v/>
      </c>
      <c r="AM724" s="452" t="str">
        <f>折返时间</f>
        <v/>
      </c>
    </row>
    <row r="725" spans="1:39">
      <c r="A725" s="476">
        <v>511</v>
      </c>
      <c r="B725" s="477">
        <v>23</v>
      </c>
      <c r="C725" s="586"/>
      <c r="D725" s="587"/>
      <c r="E725" s="586"/>
      <c r="F725" s="481"/>
      <c r="G725" s="588"/>
      <c r="H725" s="475"/>
      <c r="I725" s="595"/>
      <c r="J725" s="596"/>
      <c r="K725" s="596"/>
      <c r="L725" s="503"/>
      <c r="M725" s="504"/>
      <c r="N725" s="505" t="str">
        <f>五年级BMI</f>
        <v/>
      </c>
      <c r="O725" s="499" t="str">
        <f>五年级BMI等级</f>
        <v/>
      </c>
      <c r="P725" s="500" t="str">
        <f>五年级BMI得分</f>
        <v/>
      </c>
      <c r="Q725" s="515" t="str">
        <f>五年级肺活量得分</f>
        <v/>
      </c>
      <c r="R725" s="512" t="str">
        <f>五年级等级</f>
        <v/>
      </c>
      <c r="S725" s="516" t="str">
        <f>五年级50米跑得分</f>
        <v/>
      </c>
      <c r="T725" s="517" t="str">
        <f>五年级等级</f>
        <v/>
      </c>
      <c r="U725" s="516" t="str">
        <f>五年级坐位体前屈得分</f>
        <v/>
      </c>
      <c r="V725" s="517" t="str">
        <f>五年级等级</f>
        <v/>
      </c>
      <c r="W725" s="516" t="str">
        <f>五年级一分钟跳绳得分</f>
        <v/>
      </c>
      <c r="X725" s="517" t="str">
        <f>五年级等级</f>
        <v/>
      </c>
      <c r="Y725" s="515" t="str">
        <f>五年级仰卧起坐得分</f>
        <v/>
      </c>
      <c r="Z725" s="518" t="str">
        <f>五年级等级</f>
        <v/>
      </c>
      <c r="AA725" s="533" t="str">
        <f>五年级折返跑得分</f>
        <v/>
      </c>
      <c r="AB725" s="515" t="str">
        <f>五年级等级</f>
        <v/>
      </c>
      <c r="AC725" s="533" t="str">
        <f>五年级跳绳附加分</f>
        <v/>
      </c>
      <c r="AD725" s="534" t="str">
        <f>五年级标准分</f>
        <v/>
      </c>
      <c r="AE725" s="534" t="str">
        <f>五年级总分</f>
        <v/>
      </c>
      <c r="AF725" s="517" t="str">
        <f>五年级等级</f>
        <v/>
      </c>
      <c r="AM725" s="452" t="str">
        <f>折返时间</f>
        <v/>
      </c>
    </row>
    <row r="726" spans="1:39">
      <c r="A726" s="476">
        <v>511</v>
      </c>
      <c r="B726" s="477">
        <v>24</v>
      </c>
      <c r="C726" s="586"/>
      <c r="D726" s="587"/>
      <c r="E726" s="586"/>
      <c r="F726" s="481"/>
      <c r="G726" s="588"/>
      <c r="H726" s="475"/>
      <c r="I726" s="595"/>
      <c r="J726" s="596"/>
      <c r="K726" s="596"/>
      <c r="L726" s="503"/>
      <c r="M726" s="504"/>
      <c r="N726" s="505" t="str">
        <f>五年级BMI</f>
        <v/>
      </c>
      <c r="O726" s="499" t="str">
        <f>五年级BMI等级</f>
        <v/>
      </c>
      <c r="P726" s="500" t="str">
        <f>五年级BMI得分</f>
        <v/>
      </c>
      <c r="Q726" s="515" t="str">
        <f>五年级肺活量得分</f>
        <v/>
      </c>
      <c r="R726" s="512" t="str">
        <f>五年级等级</f>
        <v/>
      </c>
      <c r="S726" s="516" t="str">
        <f>五年级50米跑得分</f>
        <v/>
      </c>
      <c r="T726" s="517" t="str">
        <f>五年级等级</f>
        <v/>
      </c>
      <c r="U726" s="516" t="str">
        <f>五年级坐位体前屈得分</f>
        <v/>
      </c>
      <c r="V726" s="517" t="str">
        <f>五年级等级</f>
        <v/>
      </c>
      <c r="W726" s="516" t="str">
        <f>五年级一分钟跳绳得分</f>
        <v/>
      </c>
      <c r="X726" s="517" t="str">
        <f>五年级等级</f>
        <v/>
      </c>
      <c r="Y726" s="515" t="str">
        <f>五年级仰卧起坐得分</f>
        <v/>
      </c>
      <c r="Z726" s="518" t="str">
        <f>五年级等级</f>
        <v/>
      </c>
      <c r="AA726" s="533" t="str">
        <f>五年级折返跑得分</f>
        <v/>
      </c>
      <c r="AB726" s="515" t="str">
        <f>五年级等级</f>
        <v/>
      </c>
      <c r="AC726" s="533" t="str">
        <f>五年级跳绳附加分</f>
        <v/>
      </c>
      <c r="AD726" s="534" t="str">
        <f>五年级标准分</f>
        <v/>
      </c>
      <c r="AE726" s="534" t="str">
        <f>五年级总分</f>
        <v/>
      </c>
      <c r="AF726" s="517" t="str">
        <f>五年级等级</f>
        <v/>
      </c>
      <c r="AM726" s="452" t="str">
        <f>折返时间</f>
        <v/>
      </c>
    </row>
    <row r="727" spans="1:39">
      <c r="A727" s="476">
        <v>511</v>
      </c>
      <c r="B727" s="477">
        <v>25</v>
      </c>
      <c r="C727" s="586"/>
      <c r="D727" s="587"/>
      <c r="E727" s="586"/>
      <c r="F727" s="481"/>
      <c r="G727" s="588"/>
      <c r="H727" s="475"/>
      <c r="I727" s="595"/>
      <c r="J727" s="596"/>
      <c r="K727" s="596"/>
      <c r="L727" s="503"/>
      <c r="M727" s="504"/>
      <c r="N727" s="505" t="str">
        <f>五年级BMI</f>
        <v/>
      </c>
      <c r="O727" s="499" t="str">
        <f>五年级BMI等级</f>
        <v/>
      </c>
      <c r="P727" s="500" t="str">
        <f>五年级BMI得分</f>
        <v/>
      </c>
      <c r="Q727" s="515" t="str">
        <f>五年级肺活量得分</f>
        <v/>
      </c>
      <c r="R727" s="512" t="str">
        <f>五年级等级</f>
        <v/>
      </c>
      <c r="S727" s="516" t="str">
        <f>五年级50米跑得分</f>
        <v/>
      </c>
      <c r="T727" s="517" t="str">
        <f>五年级等级</f>
        <v/>
      </c>
      <c r="U727" s="516" t="str">
        <f>五年级坐位体前屈得分</f>
        <v/>
      </c>
      <c r="V727" s="517" t="str">
        <f>五年级等级</f>
        <v/>
      </c>
      <c r="W727" s="516" t="str">
        <f>五年级一分钟跳绳得分</f>
        <v/>
      </c>
      <c r="X727" s="517" t="str">
        <f>五年级等级</f>
        <v/>
      </c>
      <c r="Y727" s="515" t="str">
        <f>五年级仰卧起坐得分</f>
        <v/>
      </c>
      <c r="Z727" s="518" t="str">
        <f>五年级等级</f>
        <v/>
      </c>
      <c r="AA727" s="533" t="str">
        <f>五年级折返跑得分</f>
        <v/>
      </c>
      <c r="AB727" s="515" t="str">
        <f>五年级等级</f>
        <v/>
      </c>
      <c r="AC727" s="533" t="str">
        <f>五年级跳绳附加分</f>
        <v/>
      </c>
      <c r="AD727" s="534" t="str">
        <f>五年级标准分</f>
        <v/>
      </c>
      <c r="AE727" s="534" t="str">
        <f>五年级总分</f>
        <v/>
      </c>
      <c r="AF727" s="517" t="str">
        <f>五年级等级</f>
        <v/>
      </c>
      <c r="AM727" s="452" t="str">
        <f>折返时间</f>
        <v/>
      </c>
    </row>
    <row r="728" spans="1:39">
      <c r="A728" s="476">
        <v>511</v>
      </c>
      <c r="B728" s="477">
        <v>26</v>
      </c>
      <c r="C728" s="586"/>
      <c r="D728" s="587"/>
      <c r="E728" s="586"/>
      <c r="F728" s="473"/>
      <c r="G728" s="588"/>
      <c r="H728" s="475"/>
      <c r="I728" s="600"/>
      <c r="J728" s="597"/>
      <c r="K728" s="597"/>
      <c r="L728" s="496"/>
      <c r="M728" s="497"/>
      <c r="N728" s="498" t="str">
        <f>五年级BMI</f>
        <v/>
      </c>
      <c r="O728" s="499" t="str">
        <f>五年级BMI等级</f>
        <v/>
      </c>
      <c r="P728" s="500" t="str">
        <f>五年级BMI得分</f>
        <v/>
      </c>
      <c r="Q728" s="515" t="str">
        <f>五年级肺活量得分</f>
        <v/>
      </c>
      <c r="R728" s="512" t="str">
        <f>五年级等级</f>
        <v/>
      </c>
      <c r="S728" s="516" t="str">
        <f>五年级50米跑得分</f>
        <v/>
      </c>
      <c r="T728" s="512" t="str">
        <f>五年级等级</f>
        <v/>
      </c>
      <c r="U728" s="516" t="str">
        <f>五年级坐位体前屈得分</f>
        <v/>
      </c>
      <c r="V728" s="512" t="str">
        <f>五年级等级</f>
        <v/>
      </c>
      <c r="W728" s="516" t="str">
        <f>五年级一分钟跳绳得分</f>
        <v/>
      </c>
      <c r="X728" s="512" t="str">
        <f>五年级等级</f>
        <v/>
      </c>
      <c r="Y728" s="511" t="str">
        <f>五年级仰卧起坐得分</f>
        <v/>
      </c>
      <c r="Z728" s="514" t="str">
        <f>五年级等级</f>
        <v/>
      </c>
      <c r="AA728" s="530" t="str">
        <f>五年级折返跑得分</f>
        <v/>
      </c>
      <c r="AB728" s="511" t="str">
        <f>五年级等级</f>
        <v/>
      </c>
      <c r="AC728" s="530" t="str">
        <f>五年级跳绳附加分</f>
        <v/>
      </c>
      <c r="AD728" s="534" t="str">
        <f>五年级标准分</f>
        <v/>
      </c>
      <c r="AE728" s="531" t="str">
        <f>五年级总分</f>
        <v/>
      </c>
      <c r="AF728" s="512" t="str">
        <f>五年级等级</f>
        <v/>
      </c>
      <c r="AM728" s="452" t="str">
        <f>折返时间</f>
        <v/>
      </c>
    </row>
    <row r="729" spans="1:39">
      <c r="A729" s="476">
        <v>511</v>
      </c>
      <c r="B729" s="477">
        <v>27</v>
      </c>
      <c r="C729" s="586"/>
      <c r="D729" s="587"/>
      <c r="E729" s="586"/>
      <c r="F729" s="473"/>
      <c r="G729" s="588"/>
      <c r="H729" s="475"/>
      <c r="I729" s="595"/>
      <c r="J729" s="596"/>
      <c r="K729" s="597"/>
      <c r="L729" s="503"/>
      <c r="M729" s="504"/>
      <c r="N729" s="505" t="str">
        <f>五年级BMI</f>
        <v/>
      </c>
      <c r="O729" s="499" t="str">
        <f>五年级BMI等级</f>
        <v/>
      </c>
      <c r="P729" s="500" t="str">
        <f>五年级BMI得分</f>
        <v/>
      </c>
      <c r="Q729" s="515" t="str">
        <f>五年级肺活量得分</f>
        <v/>
      </c>
      <c r="R729" s="512" t="str">
        <f>五年级等级</f>
        <v/>
      </c>
      <c r="S729" s="516" t="str">
        <f>五年级50米跑得分</f>
        <v/>
      </c>
      <c r="T729" s="512" t="str">
        <f>五年级等级</f>
        <v/>
      </c>
      <c r="U729" s="516" t="str">
        <f>五年级坐位体前屈得分</f>
        <v/>
      </c>
      <c r="V729" s="517" t="str">
        <f>五年级等级</f>
        <v/>
      </c>
      <c r="W729" s="516" t="str">
        <f>五年级一分钟跳绳得分</f>
        <v/>
      </c>
      <c r="X729" s="517" t="str">
        <f>五年级等级</f>
        <v/>
      </c>
      <c r="Y729" s="515" t="str">
        <f>五年级仰卧起坐得分</f>
        <v/>
      </c>
      <c r="Z729" s="518" t="str">
        <f>五年级等级</f>
        <v/>
      </c>
      <c r="AA729" s="533" t="str">
        <f>五年级折返跑得分</f>
        <v/>
      </c>
      <c r="AB729" s="515" t="str">
        <f>五年级等级</f>
        <v/>
      </c>
      <c r="AC729" s="533" t="str">
        <f>五年级跳绳附加分</f>
        <v/>
      </c>
      <c r="AD729" s="534" t="str">
        <f>五年级标准分</f>
        <v/>
      </c>
      <c r="AE729" s="534" t="str">
        <f>五年级总分</f>
        <v/>
      </c>
      <c r="AF729" s="517" t="str">
        <f>五年级等级</f>
        <v/>
      </c>
      <c r="AM729" s="452" t="str">
        <f>折返时间</f>
        <v/>
      </c>
    </row>
    <row r="730" spans="1:39">
      <c r="A730" s="476">
        <v>511</v>
      </c>
      <c r="B730" s="477">
        <v>28</v>
      </c>
      <c r="C730" s="586"/>
      <c r="D730" s="587"/>
      <c r="E730" s="586"/>
      <c r="F730" s="473"/>
      <c r="G730" s="588"/>
      <c r="H730" s="475"/>
      <c r="I730" s="595"/>
      <c r="J730" s="596"/>
      <c r="K730" s="597"/>
      <c r="L730" s="503"/>
      <c r="M730" s="504"/>
      <c r="N730" s="505" t="str">
        <f>五年级BMI</f>
        <v/>
      </c>
      <c r="O730" s="499" t="str">
        <f>五年级BMI等级</f>
        <v/>
      </c>
      <c r="P730" s="500" t="str">
        <f>五年级BMI得分</f>
        <v/>
      </c>
      <c r="Q730" s="515" t="str">
        <f>五年级肺活量得分</f>
        <v/>
      </c>
      <c r="R730" s="512" t="str">
        <f>五年级等级</f>
        <v/>
      </c>
      <c r="S730" s="516" t="str">
        <f>五年级50米跑得分</f>
        <v/>
      </c>
      <c r="T730" s="512" t="str">
        <f>五年级等级</f>
        <v/>
      </c>
      <c r="U730" s="516" t="str">
        <f>五年级坐位体前屈得分</f>
        <v/>
      </c>
      <c r="V730" s="517" t="str">
        <f>五年级等级</f>
        <v/>
      </c>
      <c r="W730" s="516" t="str">
        <f>五年级一分钟跳绳得分</f>
        <v/>
      </c>
      <c r="X730" s="517" t="str">
        <f>五年级等级</f>
        <v/>
      </c>
      <c r="Y730" s="515" t="str">
        <f>五年级仰卧起坐得分</f>
        <v/>
      </c>
      <c r="Z730" s="518" t="str">
        <f>五年级等级</f>
        <v/>
      </c>
      <c r="AA730" s="533" t="str">
        <f>五年级折返跑得分</f>
        <v/>
      </c>
      <c r="AB730" s="515" t="str">
        <f>五年级等级</f>
        <v/>
      </c>
      <c r="AC730" s="533" t="str">
        <f>五年级跳绳附加分</f>
        <v/>
      </c>
      <c r="AD730" s="534" t="str">
        <f>五年级标准分</f>
        <v/>
      </c>
      <c r="AE730" s="534" t="str">
        <f>五年级总分</f>
        <v/>
      </c>
      <c r="AF730" s="517" t="str">
        <f>五年级等级</f>
        <v/>
      </c>
      <c r="AM730" s="452" t="str">
        <f>折返时间</f>
        <v/>
      </c>
    </row>
    <row r="731" spans="1:39">
      <c r="A731" s="476">
        <v>511</v>
      </c>
      <c r="B731" s="477">
        <v>29</v>
      </c>
      <c r="C731" s="586"/>
      <c r="D731" s="587"/>
      <c r="E731" s="586"/>
      <c r="F731" s="473"/>
      <c r="G731" s="589"/>
      <c r="H731" s="475"/>
      <c r="I731" s="595"/>
      <c r="J731" s="596"/>
      <c r="K731" s="597"/>
      <c r="L731" s="503"/>
      <c r="M731" s="504"/>
      <c r="N731" s="505" t="str">
        <f>五年级BMI</f>
        <v/>
      </c>
      <c r="O731" s="499" t="str">
        <f>五年级BMI等级</f>
        <v/>
      </c>
      <c r="P731" s="500" t="str">
        <f>五年级BMI得分</f>
        <v/>
      </c>
      <c r="Q731" s="515" t="str">
        <f>五年级肺活量得分</f>
        <v/>
      </c>
      <c r="R731" s="512" t="str">
        <f>五年级等级</f>
        <v/>
      </c>
      <c r="S731" s="516" t="str">
        <f>五年级50米跑得分</f>
        <v/>
      </c>
      <c r="T731" s="512" t="str">
        <f>五年级等级</f>
        <v/>
      </c>
      <c r="U731" s="516" t="str">
        <f>五年级坐位体前屈得分</f>
        <v/>
      </c>
      <c r="V731" s="517" t="str">
        <f>五年级等级</f>
        <v/>
      </c>
      <c r="W731" s="516" t="str">
        <f>五年级一分钟跳绳得分</f>
        <v/>
      </c>
      <c r="X731" s="517" t="str">
        <f>五年级等级</f>
        <v/>
      </c>
      <c r="Y731" s="515" t="str">
        <f>五年级仰卧起坐得分</f>
        <v/>
      </c>
      <c r="Z731" s="518" t="str">
        <f>五年级等级</f>
        <v/>
      </c>
      <c r="AA731" s="533" t="str">
        <f>五年级折返跑得分</f>
        <v/>
      </c>
      <c r="AB731" s="515" t="str">
        <f>五年级等级</f>
        <v/>
      </c>
      <c r="AC731" s="533" t="str">
        <f>五年级跳绳附加分</f>
        <v/>
      </c>
      <c r="AD731" s="534" t="str">
        <f>五年级标准分</f>
        <v/>
      </c>
      <c r="AE731" s="534" t="str">
        <f>五年级总分</f>
        <v/>
      </c>
      <c r="AF731" s="517" t="str">
        <f>五年级等级</f>
        <v/>
      </c>
      <c r="AM731" s="452" t="str">
        <f>折返时间</f>
        <v/>
      </c>
    </row>
    <row r="732" spans="1:39">
      <c r="A732" s="476">
        <v>511</v>
      </c>
      <c r="B732" s="477">
        <v>30</v>
      </c>
      <c r="C732" s="586"/>
      <c r="D732" s="587"/>
      <c r="E732" s="586"/>
      <c r="F732" s="473"/>
      <c r="G732" s="589"/>
      <c r="H732" s="475"/>
      <c r="I732" s="595"/>
      <c r="J732" s="596"/>
      <c r="K732" s="597"/>
      <c r="L732" s="503"/>
      <c r="M732" s="504"/>
      <c r="N732" s="505" t="str">
        <f>五年级BMI</f>
        <v/>
      </c>
      <c r="O732" s="499" t="str">
        <f>五年级BMI等级</f>
        <v/>
      </c>
      <c r="P732" s="500" t="str">
        <f>五年级BMI得分</f>
        <v/>
      </c>
      <c r="Q732" s="515" t="str">
        <f>五年级肺活量得分</f>
        <v/>
      </c>
      <c r="R732" s="512" t="str">
        <f>五年级等级</f>
        <v/>
      </c>
      <c r="S732" s="516" t="str">
        <f>五年级50米跑得分</f>
        <v/>
      </c>
      <c r="T732" s="512" t="str">
        <f>五年级等级</f>
        <v/>
      </c>
      <c r="U732" s="516" t="str">
        <f>五年级坐位体前屈得分</f>
        <v/>
      </c>
      <c r="V732" s="517" t="str">
        <f>五年级等级</f>
        <v/>
      </c>
      <c r="W732" s="516" t="str">
        <f>五年级一分钟跳绳得分</f>
        <v/>
      </c>
      <c r="X732" s="517" t="str">
        <f>五年级等级</f>
        <v/>
      </c>
      <c r="Y732" s="515" t="str">
        <f>五年级仰卧起坐得分</f>
        <v/>
      </c>
      <c r="Z732" s="518" t="str">
        <f>五年级等级</f>
        <v/>
      </c>
      <c r="AA732" s="533" t="str">
        <f>五年级折返跑得分</f>
        <v/>
      </c>
      <c r="AB732" s="515" t="str">
        <f>五年级等级</f>
        <v/>
      </c>
      <c r="AC732" s="533" t="str">
        <f>五年级跳绳附加分</f>
        <v/>
      </c>
      <c r="AD732" s="534" t="str">
        <f>五年级标准分</f>
        <v/>
      </c>
      <c r="AE732" s="534" t="str">
        <f>五年级总分</f>
        <v/>
      </c>
      <c r="AF732" s="517" t="str">
        <f>五年级等级</f>
        <v/>
      </c>
      <c r="AM732" s="452" t="str">
        <f>折返时间</f>
        <v/>
      </c>
    </row>
    <row r="733" spans="1:39">
      <c r="A733" s="476">
        <v>511</v>
      </c>
      <c r="B733" s="477">
        <v>31</v>
      </c>
      <c r="C733" s="586"/>
      <c r="D733" s="587"/>
      <c r="E733" s="586"/>
      <c r="F733" s="473"/>
      <c r="G733" s="588"/>
      <c r="H733" s="475"/>
      <c r="I733" s="595"/>
      <c r="J733" s="596"/>
      <c r="K733" s="597"/>
      <c r="L733" s="503"/>
      <c r="M733" s="504"/>
      <c r="N733" s="505" t="str">
        <f>五年级BMI</f>
        <v/>
      </c>
      <c r="O733" s="499" t="str">
        <f>五年级BMI等级</f>
        <v/>
      </c>
      <c r="P733" s="500" t="str">
        <f>五年级BMI得分</f>
        <v/>
      </c>
      <c r="Q733" s="515" t="str">
        <f>五年级肺活量得分</f>
        <v/>
      </c>
      <c r="R733" s="512" t="str">
        <f>五年级等级</f>
        <v/>
      </c>
      <c r="S733" s="516" t="str">
        <f>五年级50米跑得分</f>
        <v/>
      </c>
      <c r="T733" s="512" t="str">
        <f>五年级等级</f>
        <v/>
      </c>
      <c r="U733" s="516" t="str">
        <f>五年级坐位体前屈得分</f>
        <v/>
      </c>
      <c r="V733" s="517" t="str">
        <f>五年级等级</f>
        <v/>
      </c>
      <c r="W733" s="516" t="str">
        <f>五年级一分钟跳绳得分</f>
        <v/>
      </c>
      <c r="X733" s="517" t="str">
        <f>五年级等级</f>
        <v/>
      </c>
      <c r="Y733" s="515" t="str">
        <f>五年级仰卧起坐得分</f>
        <v/>
      </c>
      <c r="Z733" s="518" t="str">
        <f>五年级等级</f>
        <v/>
      </c>
      <c r="AA733" s="533" t="str">
        <f>五年级折返跑得分</f>
        <v/>
      </c>
      <c r="AB733" s="515" t="str">
        <f>五年级等级</f>
        <v/>
      </c>
      <c r="AC733" s="533" t="str">
        <f>五年级跳绳附加分</f>
        <v/>
      </c>
      <c r="AD733" s="534" t="str">
        <f>五年级标准分</f>
        <v/>
      </c>
      <c r="AE733" s="534" t="str">
        <f>五年级总分</f>
        <v/>
      </c>
      <c r="AF733" s="517" t="str">
        <f>五年级等级</f>
        <v/>
      </c>
      <c r="AM733" s="452" t="str">
        <f>折返时间</f>
        <v/>
      </c>
    </row>
    <row r="734" spans="1:39">
      <c r="A734" s="476">
        <v>511</v>
      </c>
      <c r="B734" s="477">
        <v>32</v>
      </c>
      <c r="C734" s="586"/>
      <c r="D734" s="587"/>
      <c r="E734" s="586"/>
      <c r="F734" s="473"/>
      <c r="G734" s="588"/>
      <c r="H734" s="475"/>
      <c r="I734" s="595"/>
      <c r="J734" s="596"/>
      <c r="K734" s="597"/>
      <c r="L734" s="503"/>
      <c r="M734" s="504"/>
      <c r="N734" s="505" t="str">
        <f>五年级BMI</f>
        <v/>
      </c>
      <c r="O734" s="499" t="str">
        <f>五年级BMI等级</f>
        <v/>
      </c>
      <c r="P734" s="500" t="str">
        <f>五年级BMI得分</f>
        <v/>
      </c>
      <c r="Q734" s="515" t="str">
        <f>五年级肺活量得分</f>
        <v/>
      </c>
      <c r="R734" s="512" t="str">
        <f>五年级等级</f>
        <v/>
      </c>
      <c r="S734" s="516" t="str">
        <f>五年级50米跑得分</f>
        <v/>
      </c>
      <c r="T734" s="517" t="str">
        <f>五年级等级</f>
        <v/>
      </c>
      <c r="U734" s="516" t="str">
        <f>五年级坐位体前屈得分</f>
        <v/>
      </c>
      <c r="V734" s="517" t="str">
        <f>五年级等级</f>
        <v/>
      </c>
      <c r="W734" s="516" t="str">
        <f>五年级一分钟跳绳得分</f>
        <v/>
      </c>
      <c r="X734" s="517" t="str">
        <f>五年级等级</f>
        <v/>
      </c>
      <c r="Y734" s="515" t="str">
        <f>五年级仰卧起坐得分</f>
        <v/>
      </c>
      <c r="Z734" s="518" t="str">
        <f>五年级等级</f>
        <v/>
      </c>
      <c r="AA734" s="533" t="str">
        <f>五年级折返跑得分</f>
        <v/>
      </c>
      <c r="AB734" s="515" t="str">
        <f>五年级等级</f>
        <v/>
      </c>
      <c r="AC734" s="533" t="str">
        <f>五年级跳绳附加分</f>
        <v/>
      </c>
      <c r="AD734" s="534" t="str">
        <f>五年级标准分</f>
        <v/>
      </c>
      <c r="AE734" s="534" t="str">
        <f>五年级总分</f>
        <v/>
      </c>
      <c r="AF734" s="517" t="str">
        <f>五年级等级</f>
        <v/>
      </c>
      <c r="AM734" s="452" t="str">
        <f>折返时间</f>
        <v/>
      </c>
    </row>
    <row r="735" spans="1:39">
      <c r="A735" s="476">
        <v>511</v>
      </c>
      <c r="B735" s="477">
        <v>33</v>
      </c>
      <c r="C735" s="586"/>
      <c r="D735" s="587"/>
      <c r="E735" s="586"/>
      <c r="F735" s="473"/>
      <c r="G735" s="588"/>
      <c r="H735" s="475"/>
      <c r="I735" s="595"/>
      <c r="J735" s="596"/>
      <c r="K735" s="597"/>
      <c r="L735" s="503"/>
      <c r="M735" s="504"/>
      <c r="N735" s="505" t="str">
        <f>五年级BMI</f>
        <v/>
      </c>
      <c r="O735" s="499" t="str">
        <f>五年级BMI等级</f>
        <v/>
      </c>
      <c r="P735" s="500" t="str">
        <f>五年级BMI得分</f>
        <v/>
      </c>
      <c r="Q735" s="515" t="str">
        <f>五年级肺活量得分</f>
        <v/>
      </c>
      <c r="R735" s="512" t="str">
        <f>五年级等级</f>
        <v/>
      </c>
      <c r="S735" s="516" t="str">
        <f>五年级50米跑得分</f>
        <v/>
      </c>
      <c r="T735" s="517" t="str">
        <f>五年级等级</f>
        <v/>
      </c>
      <c r="U735" s="516" t="str">
        <f>五年级坐位体前屈得分</f>
        <v/>
      </c>
      <c r="V735" s="517" t="str">
        <f>五年级等级</f>
        <v/>
      </c>
      <c r="W735" s="516" t="str">
        <f>五年级一分钟跳绳得分</f>
        <v/>
      </c>
      <c r="X735" s="517" t="str">
        <f>五年级等级</f>
        <v/>
      </c>
      <c r="Y735" s="515" t="str">
        <f>五年级仰卧起坐得分</f>
        <v/>
      </c>
      <c r="Z735" s="518" t="str">
        <f>五年级等级</f>
        <v/>
      </c>
      <c r="AA735" s="533" t="str">
        <f>五年级折返跑得分</f>
        <v/>
      </c>
      <c r="AB735" s="515" t="str">
        <f>五年级等级</f>
        <v/>
      </c>
      <c r="AC735" s="533" t="str">
        <f>五年级跳绳附加分</f>
        <v/>
      </c>
      <c r="AD735" s="534" t="str">
        <f>五年级标准分</f>
        <v/>
      </c>
      <c r="AE735" s="534" t="str">
        <f>五年级总分</f>
        <v/>
      </c>
      <c r="AF735" s="517" t="str">
        <f>五年级等级</f>
        <v/>
      </c>
      <c r="AM735" s="452" t="str">
        <f>折返时间</f>
        <v/>
      </c>
    </row>
    <row r="736" spans="1:39">
      <c r="A736" s="476">
        <v>511</v>
      </c>
      <c r="B736" s="477">
        <v>34</v>
      </c>
      <c r="C736" s="586"/>
      <c r="D736" s="587"/>
      <c r="E736" s="586"/>
      <c r="F736" s="473"/>
      <c r="G736" s="588"/>
      <c r="H736" s="475"/>
      <c r="I736" s="595"/>
      <c r="J736" s="596"/>
      <c r="K736" s="597"/>
      <c r="L736" s="503"/>
      <c r="M736" s="504"/>
      <c r="N736" s="505" t="str">
        <f>五年级BMI</f>
        <v/>
      </c>
      <c r="O736" s="499" t="str">
        <f>五年级BMI等级</f>
        <v/>
      </c>
      <c r="P736" s="500" t="str">
        <f>五年级BMI得分</f>
        <v/>
      </c>
      <c r="Q736" s="515" t="str">
        <f>五年级肺活量得分</f>
        <v/>
      </c>
      <c r="R736" s="512" t="str">
        <f>五年级等级</f>
        <v/>
      </c>
      <c r="S736" s="516" t="str">
        <f>五年级50米跑得分</f>
        <v/>
      </c>
      <c r="T736" s="517" t="str">
        <f>五年级等级</f>
        <v/>
      </c>
      <c r="U736" s="516" t="str">
        <f>五年级坐位体前屈得分</f>
        <v/>
      </c>
      <c r="V736" s="517" t="str">
        <f>五年级等级</f>
        <v/>
      </c>
      <c r="W736" s="516" t="str">
        <f>五年级一分钟跳绳得分</f>
        <v/>
      </c>
      <c r="X736" s="517" t="str">
        <f>五年级等级</f>
        <v/>
      </c>
      <c r="Y736" s="515" t="str">
        <f>五年级仰卧起坐得分</f>
        <v/>
      </c>
      <c r="Z736" s="518" t="str">
        <f>五年级等级</f>
        <v/>
      </c>
      <c r="AA736" s="533" t="str">
        <f>五年级折返跑得分</f>
        <v/>
      </c>
      <c r="AB736" s="515" t="str">
        <f>五年级等级</f>
        <v/>
      </c>
      <c r="AC736" s="533" t="str">
        <f>五年级跳绳附加分</f>
        <v/>
      </c>
      <c r="AD736" s="534" t="str">
        <f>五年级标准分</f>
        <v/>
      </c>
      <c r="AE736" s="534" t="str">
        <f>五年级总分</f>
        <v/>
      </c>
      <c r="AF736" s="517" t="str">
        <f>五年级等级</f>
        <v/>
      </c>
      <c r="AM736" s="452" t="str">
        <f>折返时间</f>
        <v/>
      </c>
    </row>
    <row r="737" spans="1:39">
      <c r="A737" s="476">
        <v>511</v>
      </c>
      <c r="B737" s="477">
        <v>35</v>
      </c>
      <c r="C737" s="586"/>
      <c r="D737" s="587"/>
      <c r="E737" s="586"/>
      <c r="F737" s="473"/>
      <c r="G737" s="588"/>
      <c r="H737" s="475"/>
      <c r="I737" s="595"/>
      <c r="J737" s="596"/>
      <c r="K737" s="597"/>
      <c r="L737" s="503"/>
      <c r="M737" s="504"/>
      <c r="N737" s="505" t="str">
        <f>五年级BMI</f>
        <v/>
      </c>
      <c r="O737" s="499" t="str">
        <f>五年级BMI等级</f>
        <v/>
      </c>
      <c r="P737" s="500" t="str">
        <f>五年级BMI得分</f>
        <v/>
      </c>
      <c r="Q737" s="515" t="str">
        <f>五年级肺活量得分</f>
        <v/>
      </c>
      <c r="R737" s="512" t="str">
        <f>五年级等级</f>
        <v/>
      </c>
      <c r="S737" s="516" t="str">
        <f>五年级50米跑得分</f>
        <v/>
      </c>
      <c r="T737" s="517" t="str">
        <f>五年级等级</f>
        <v/>
      </c>
      <c r="U737" s="516" t="str">
        <f>五年级坐位体前屈得分</f>
        <v/>
      </c>
      <c r="V737" s="517" t="str">
        <f>五年级等级</f>
        <v/>
      </c>
      <c r="W737" s="516" t="str">
        <f>五年级一分钟跳绳得分</f>
        <v/>
      </c>
      <c r="X737" s="517" t="str">
        <f>五年级等级</f>
        <v/>
      </c>
      <c r="Y737" s="515" t="str">
        <f>五年级仰卧起坐得分</f>
        <v/>
      </c>
      <c r="Z737" s="518" t="str">
        <f>五年级等级</f>
        <v/>
      </c>
      <c r="AA737" s="533" t="str">
        <f>五年级折返跑得分</f>
        <v/>
      </c>
      <c r="AB737" s="515" t="str">
        <f>五年级等级</f>
        <v/>
      </c>
      <c r="AC737" s="533" t="str">
        <f>五年级跳绳附加分</f>
        <v/>
      </c>
      <c r="AD737" s="534" t="str">
        <f>五年级标准分</f>
        <v/>
      </c>
      <c r="AE737" s="534" t="str">
        <f>五年级总分</f>
        <v/>
      </c>
      <c r="AF737" s="517" t="str">
        <f>五年级等级</f>
        <v/>
      </c>
      <c r="AM737" s="452" t="str">
        <f>折返时间</f>
        <v/>
      </c>
    </row>
    <row r="738" spans="1:39">
      <c r="A738" s="476">
        <v>511</v>
      </c>
      <c r="B738" s="477">
        <v>36</v>
      </c>
      <c r="C738" s="586"/>
      <c r="D738" s="587"/>
      <c r="E738" s="586"/>
      <c r="F738" s="473"/>
      <c r="G738" s="588"/>
      <c r="H738" s="475"/>
      <c r="I738" s="595"/>
      <c r="J738" s="596"/>
      <c r="K738" s="597"/>
      <c r="L738" s="503"/>
      <c r="M738" s="504"/>
      <c r="N738" s="505" t="str">
        <f>五年级BMI</f>
        <v/>
      </c>
      <c r="O738" s="499" t="str">
        <f>五年级BMI等级</f>
        <v/>
      </c>
      <c r="P738" s="500" t="str">
        <f>五年级BMI得分</f>
        <v/>
      </c>
      <c r="Q738" s="515" t="str">
        <f>五年级肺活量得分</f>
        <v/>
      </c>
      <c r="R738" s="512" t="str">
        <f>五年级等级</f>
        <v/>
      </c>
      <c r="S738" s="516" t="str">
        <f>五年级50米跑得分</f>
        <v/>
      </c>
      <c r="T738" s="517" t="str">
        <f>五年级等级</f>
        <v/>
      </c>
      <c r="U738" s="516" t="str">
        <f>五年级坐位体前屈得分</f>
        <v/>
      </c>
      <c r="V738" s="517" t="str">
        <f>五年级等级</f>
        <v/>
      </c>
      <c r="W738" s="516" t="str">
        <f>五年级一分钟跳绳得分</f>
        <v/>
      </c>
      <c r="X738" s="517" t="str">
        <f>五年级等级</f>
        <v/>
      </c>
      <c r="Y738" s="515" t="str">
        <f>五年级仰卧起坐得分</f>
        <v/>
      </c>
      <c r="Z738" s="518" t="str">
        <f>五年级等级</f>
        <v/>
      </c>
      <c r="AA738" s="533" t="str">
        <f>五年级折返跑得分</f>
        <v/>
      </c>
      <c r="AB738" s="515" t="str">
        <f>五年级等级</f>
        <v/>
      </c>
      <c r="AC738" s="533" t="str">
        <f>五年级跳绳附加分</f>
        <v/>
      </c>
      <c r="AD738" s="534" t="str">
        <f>五年级标准分</f>
        <v/>
      </c>
      <c r="AE738" s="534" t="str">
        <f>五年级总分</f>
        <v/>
      </c>
      <c r="AF738" s="517" t="str">
        <f>五年级等级</f>
        <v/>
      </c>
      <c r="AM738" s="452" t="str">
        <f>折返时间</f>
        <v/>
      </c>
    </row>
    <row r="739" spans="1:39">
      <c r="A739" s="476">
        <v>511</v>
      </c>
      <c r="B739" s="477">
        <v>37</v>
      </c>
      <c r="C739" s="586"/>
      <c r="D739" s="587"/>
      <c r="E739" s="586"/>
      <c r="F739" s="473"/>
      <c r="G739" s="588"/>
      <c r="H739" s="475"/>
      <c r="I739" s="595"/>
      <c r="J739" s="596"/>
      <c r="K739" s="597"/>
      <c r="L739" s="503"/>
      <c r="M739" s="504"/>
      <c r="N739" s="505" t="str">
        <f>五年级BMI</f>
        <v/>
      </c>
      <c r="O739" s="499" t="str">
        <f>五年级BMI等级</f>
        <v/>
      </c>
      <c r="P739" s="500" t="str">
        <f>五年级BMI得分</f>
        <v/>
      </c>
      <c r="Q739" s="515" t="str">
        <f>五年级肺活量得分</f>
        <v/>
      </c>
      <c r="R739" s="512" t="str">
        <f>五年级等级</f>
        <v/>
      </c>
      <c r="S739" s="516" t="str">
        <f>五年级50米跑得分</f>
        <v/>
      </c>
      <c r="T739" s="517" t="str">
        <f>五年级等级</f>
        <v/>
      </c>
      <c r="U739" s="516" t="str">
        <f>五年级坐位体前屈得分</f>
        <v/>
      </c>
      <c r="V739" s="517" t="str">
        <f>五年级等级</f>
        <v/>
      </c>
      <c r="W739" s="516" t="str">
        <f>五年级一分钟跳绳得分</f>
        <v/>
      </c>
      <c r="X739" s="517" t="str">
        <f>五年级等级</f>
        <v/>
      </c>
      <c r="Y739" s="515" t="str">
        <f>五年级仰卧起坐得分</f>
        <v/>
      </c>
      <c r="Z739" s="518" t="str">
        <f>五年级等级</f>
        <v/>
      </c>
      <c r="AA739" s="533" t="str">
        <f>五年级折返跑得分</f>
        <v/>
      </c>
      <c r="AB739" s="515" t="str">
        <f>五年级等级</f>
        <v/>
      </c>
      <c r="AC739" s="533" t="str">
        <f>五年级跳绳附加分</f>
        <v/>
      </c>
      <c r="AD739" s="534" t="str">
        <f>五年级标准分</f>
        <v/>
      </c>
      <c r="AE739" s="534" t="str">
        <f>五年级总分</f>
        <v/>
      </c>
      <c r="AF739" s="517" t="str">
        <f>五年级等级</f>
        <v/>
      </c>
      <c r="AM739" s="452" t="str">
        <f>折返时间</f>
        <v/>
      </c>
    </row>
    <row r="740" spans="1:39">
      <c r="A740" s="476">
        <v>511</v>
      </c>
      <c r="B740" s="477">
        <v>38</v>
      </c>
      <c r="C740" s="586"/>
      <c r="D740" s="587"/>
      <c r="E740" s="586"/>
      <c r="F740" s="473"/>
      <c r="G740" s="588"/>
      <c r="H740" s="475"/>
      <c r="I740" s="595"/>
      <c r="J740" s="596"/>
      <c r="K740" s="597"/>
      <c r="L740" s="503"/>
      <c r="M740" s="504"/>
      <c r="N740" s="505" t="str">
        <f>五年级BMI</f>
        <v/>
      </c>
      <c r="O740" s="499" t="str">
        <f>五年级BMI等级</f>
        <v/>
      </c>
      <c r="P740" s="500" t="str">
        <f>五年级BMI得分</f>
        <v/>
      </c>
      <c r="Q740" s="515" t="str">
        <f>五年级肺活量得分</f>
        <v/>
      </c>
      <c r="R740" s="512" t="str">
        <f>五年级等级</f>
        <v/>
      </c>
      <c r="S740" s="516" t="str">
        <f>五年级50米跑得分</f>
        <v/>
      </c>
      <c r="T740" s="517" t="str">
        <f>五年级等级</f>
        <v/>
      </c>
      <c r="U740" s="516" t="str">
        <f>五年级坐位体前屈得分</f>
        <v/>
      </c>
      <c r="V740" s="517" t="str">
        <f>五年级等级</f>
        <v/>
      </c>
      <c r="W740" s="516" t="str">
        <f>五年级一分钟跳绳得分</f>
        <v/>
      </c>
      <c r="X740" s="517" t="str">
        <f>五年级等级</f>
        <v/>
      </c>
      <c r="Y740" s="515" t="str">
        <f>五年级仰卧起坐得分</f>
        <v/>
      </c>
      <c r="Z740" s="518" t="str">
        <f>五年级等级</f>
        <v/>
      </c>
      <c r="AA740" s="533" t="str">
        <f>五年级折返跑得分</f>
        <v/>
      </c>
      <c r="AB740" s="515" t="str">
        <f>五年级等级</f>
        <v/>
      </c>
      <c r="AC740" s="533" t="str">
        <f>五年级跳绳附加分</f>
        <v/>
      </c>
      <c r="AD740" s="534" t="str">
        <f>五年级标准分</f>
        <v/>
      </c>
      <c r="AE740" s="534" t="str">
        <f>五年级总分</f>
        <v/>
      </c>
      <c r="AF740" s="517" t="str">
        <f>五年级等级</f>
        <v/>
      </c>
      <c r="AM740" s="452" t="str">
        <f>折返时间</f>
        <v/>
      </c>
    </row>
    <row r="741" spans="1:39">
      <c r="A741" s="476">
        <v>511</v>
      </c>
      <c r="B741" s="477">
        <v>39</v>
      </c>
      <c r="C741" s="586"/>
      <c r="D741" s="587"/>
      <c r="E741" s="586"/>
      <c r="F741" s="473"/>
      <c r="G741" s="588"/>
      <c r="H741" s="475"/>
      <c r="I741" s="595"/>
      <c r="J741" s="596"/>
      <c r="K741" s="597"/>
      <c r="L741" s="503"/>
      <c r="M741" s="504"/>
      <c r="N741" s="505" t="str">
        <f>五年级BMI</f>
        <v/>
      </c>
      <c r="O741" s="499" t="str">
        <f>五年级BMI等级</f>
        <v/>
      </c>
      <c r="P741" s="500" t="str">
        <f>五年级BMI得分</f>
        <v/>
      </c>
      <c r="Q741" s="515" t="str">
        <f>五年级肺活量得分</f>
        <v/>
      </c>
      <c r="R741" s="512" t="str">
        <f>五年级等级</f>
        <v/>
      </c>
      <c r="S741" s="516" t="str">
        <f>五年级50米跑得分</f>
        <v/>
      </c>
      <c r="T741" s="517" t="str">
        <f>五年级等级</f>
        <v/>
      </c>
      <c r="U741" s="516" t="str">
        <f>五年级坐位体前屈得分</f>
        <v/>
      </c>
      <c r="V741" s="517" t="str">
        <f>五年级等级</f>
        <v/>
      </c>
      <c r="W741" s="516" t="str">
        <f>五年级一分钟跳绳得分</f>
        <v/>
      </c>
      <c r="X741" s="517" t="str">
        <f>五年级等级</f>
        <v/>
      </c>
      <c r="Y741" s="515" t="str">
        <f>五年级仰卧起坐得分</f>
        <v/>
      </c>
      <c r="Z741" s="518" t="str">
        <f>五年级等级</f>
        <v/>
      </c>
      <c r="AA741" s="533" t="str">
        <f>五年级折返跑得分</f>
        <v/>
      </c>
      <c r="AB741" s="515" t="str">
        <f>五年级等级</f>
        <v/>
      </c>
      <c r="AC741" s="533" t="str">
        <f>五年级跳绳附加分</f>
        <v/>
      </c>
      <c r="AD741" s="534" t="str">
        <f>五年级标准分</f>
        <v/>
      </c>
      <c r="AE741" s="534" t="str">
        <f>五年级总分</f>
        <v/>
      </c>
      <c r="AF741" s="517" t="str">
        <f>五年级等级</f>
        <v/>
      </c>
      <c r="AM741" s="452" t="str">
        <f>折返时间</f>
        <v/>
      </c>
    </row>
    <row r="742" spans="1:39">
      <c r="A742" s="476">
        <v>511</v>
      </c>
      <c r="B742" s="477">
        <v>40</v>
      </c>
      <c r="C742" s="586"/>
      <c r="D742" s="587"/>
      <c r="E742" s="586"/>
      <c r="F742" s="473"/>
      <c r="G742" s="588"/>
      <c r="H742" s="475"/>
      <c r="I742" s="595"/>
      <c r="J742" s="596"/>
      <c r="K742" s="597"/>
      <c r="L742" s="503"/>
      <c r="M742" s="504"/>
      <c r="N742" s="505" t="str">
        <f>五年级BMI</f>
        <v/>
      </c>
      <c r="O742" s="499" t="str">
        <f>五年级BMI等级</f>
        <v/>
      </c>
      <c r="P742" s="500" t="str">
        <f>五年级BMI得分</f>
        <v/>
      </c>
      <c r="Q742" s="515" t="str">
        <f>五年级肺活量得分</f>
        <v/>
      </c>
      <c r="R742" s="512" t="str">
        <f>五年级等级</f>
        <v/>
      </c>
      <c r="S742" s="516" t="str">
        <f>五年级50米跑得分</f>
        <v/>
      </c>
      <c r="T742" s="517" t="str">
        <f>五年级等级</f>
        <v/>
      </c>
      <c r="U742" s="516" t="str">
        <f>五年级坐位体前屈得分</f>
        <v/>
      </c>
      <c r="V742" s="517" t="str">
        <f>五年级等级</f>
        <v/>
      </c>
      <c r="W742" s="516" t="str">
        <f>五年级一分钟跳绳得分</f>
        <v/>
      </c>
      <c r="X742" s="517" t="str">
        <f>五年级等级</f>
        <v/>
      </c>
      <c r="Y742" s="515" t="str">
        <f>五年级仰卧起坐得分</f>
        <v/>
      </c>
      <c r="Z742" s="518" t="str">
        <f>五年级等级</f>
        <v/>
      </c>
      <c r="AA742" s="533" t="str">
        <f>五年级折返跑得分</f>
        <v/>
      </c>
      <c r="AB742" s="515" t="str">
        <f>五年级等级</f>
        <v/>
      </c>
      <c r="AC742" s="533" t="str">
        <f>五年级跳绳附加分</f>
        <v/>
      </c>
      <c r="AD742" s="534" t="str">
        <f>五年级标准分</f>
        <v/>
      </c>
      <c r="AE742" s="534" t="str">
        <f>五年级总分</f>
        <v/>
      </c>
      <c r="AF742" s="517" t="str">
        <f>五年级等级</f>
        <v/>
      </c>
      <c r="AM742" s="452" t="str">
        <f>折返时间</f>
        <v/>
      </c>
    </row>
    <row r="743" spans="1:39">
      <c r="A743" s="476">
        <v>511</v>
      </c>
      <c r="B743" s="477">
        <v>41</v>
      </c>
      <c r="C743" s="586"/>
      <c r="D743" s="587"/>
      <c r="E743" s="586"/>
      <c r="F743" s="473"/>
      <c r="G743" s="588"/>
      <c r="H743" s="475"/>
      <c r="I743" s="595"/>
      <c r="J743" s="596"/>
      <c r="K743" s="597"/>
      <c r="L743" s="503"/>
      <c r="M743" s="504"/>
      <c r="N743" s="505" t="str">
        <f>五年级BMI</f>
        <v/>
      </c>
      <c r="O743" s="499" t="str">
        <f>五年级BMI等级</f>
        <v/>
      </c>
      <c r="P743" s="500" t="str">
        <f>五年级BMI得分</f>
        <v/>
      </c>
      <c r="Q743" s="515" t="str">
        <f>五年级肺活量得分</f>
        <v/>
      </c>
      <c r="R743" s="512" t="str">
        <f>五年级等级</f>
        <v/>
      </c>
      <c r="S743" s="516" t="str">
        <f>五年级50米跑得分</f>
        <v/>
      </c>
      <c r="T743" s="517" t="str">
        <f>五年级等级</f>
        <v/>
      </c>
      <c r="U743" s="516" t="str">
        <f>五年级坐位体前屈得分</f>
        <v/>
      </c>
      <c r="V743" s="517" t="str">
        <f>五年级等级</f>
        <v/>
      </c>
      <c r="W743" s="516" t="str">
        <f>五年级一分钟跳绳得分</f>
        <v/>
      </c>
      <c r="X743" s="517" t="str">
        <f>五年级等级</f>
        <v/>
      </c>
      <c r="Y743" s="515" t="str">
        <f>五年级仰卧起坐得分</f>
        <v/>
      </c>
      <c r="Z743" s="518" t="str">
        <f>五年级等级</f>
        <v/>
      </c>
      <c r="AA743" s="533" t="str">
        <f>五年级折返跑得分</f>
        <v/>
      </c>
      <c r="AB743" s="515" t="str">
        <f>五年级等级</f>
        <v/>
      </c>
      <c r="AC743" s="533" t="str">
        <f>五年级跳绳附加分</f>
        <v/>
      </c>
      <c r="AD743" s="534" t="str">
        <f>五年级标准分</f>
        <v/>
      </c>
      <c r="AE743" s="534" t="str">
        <f>五年级总分</f>
        <v/>
      </c>
      <c r="AF743" s="517" t="str">
        <f>五年级等级</f>
        <v/>
      </c>
      <c r="AM743" s="452" t="str">
        <f>折返时间</f>
        <v/>
      </c>
    </row>
    <row r="744" spans="1:39">
      <c r="A744" s="476">
        <v>511</v>
      </c>
      <c r="B744" s="477">
        <v>42</v>
      </c>
      <c r="C744" s="586"/>
      <c r="D744" s="587"/>
      <c r="E744" s="586"/>
      <c r="F744" s="473"/>
      <c r="G744" s="588"/>
      <c r="H744" s="475"/>
      <c r="I744" s="595"/>
      <c r="J744" s="596"/>
      <c r="K744" s="597"/>
      <c r="L744" s="503"/>
      <c r="M744" s="504"/>
      <c r="N744" s="505" t="str">
        <f>五年级BMI</f>
        <v/>
      </c>
      <c r="O744" s="499" t="str">
        <f>五年级BMI等级</f>
        <v/>
      </c>
      <c r="P744" s="500" t="str">
        <f>五年级BMI得分</f>
        <v/>
      </c>
      <c r="Q744" s="515" t="str">
        <f>五年级肺活量得分</f>
        <v/>
      </c>
      <c r="R744" s="512" t="str">
        <f>五年级等级</f>
        <v/>
      </c>
      <c r="S744" s="516" t="str">
        <f>五年级50米跑得分</f>
        <v/>
      </c>
      <c r="T744" s="517" t="str">
        <f>五年级等级</f>
        <v/>
      </c>
      <c r="U744" s="516" t="str">
        <f>五年级坐位体前屈得分</f>
        <v/>
      </c>
      <c r="V744" s="517" t="str">
        <f>五年级等级</f>
        <v/>
      </c>
      <c r="W744" s="516" t="str">
        <f>五年级一分钟跳绳得分</f>
        <v/>
      </c>
      <c r="X744" s="517" t="str">
        <f>五年级等级</f>
        <v/>
      </c>
      <c r="Y744" s="515" t="str">
        <f>五年级仰卧起坐得分</f>
        <v/>
      </c>
      <c r="Z744" s="518" t="str">
        <f>五年级等级</f>
        <v/>
      </c>
      <c r="AA744" s="533" t="str">
        <f>五年级折返跑得分</f>
        <v/>
      </c>
      <c r="AB744" s="515" t="str">
        <f>五年级等级</f>
        <v/>
      </c>
      <c r="AC744" s="533" t="str">
        <f>五年级跳绳附加分</f>
        <v/>
      </c>
      <c r="AD744" s="534" t="str">
        <f>五年级标准分</f>
        <v/>
      </c>
      <c r="AE744" s="534" t="str">
        <f>五年级总分</f>
        <v/>
      </c>
      <c r="AF744" s="517" t="str">
        <f>五年级等级</f>
        <v/>
      </c>
      <c r="AM744" s="452" t="str">
        <f>折返时间</f>
        <v/>
      </c>
    </row>
    <row r="745" spans="1:39">
      <c r="A745" s="476">
        <v>511</v>
      </c>
      <c r="B745" s="477">
        <v>43</v>
      </c>
      <c r="C745" s="586"/>
      <c r="D745" s="587"/>
      <c r="E745" s="586"/>
      <c r="F745" s="473"/>
      <c r="G745" s="588"/>
      <c r="H745" s="475"/>
      <c r="I745" s="595"/>
      <c r="J745" s="596"/>
      <c r="K745" s="597"/>
      <c r="L745" s="503"/>
      <c r="M745" s="504"/>
      <c r="N745" s="505" t="str">
        <f>五年级BMI</f>
        <v/>
      </c>
      <c r="O745" s="499" t="str">
        <f>五年级BMI等级</f>
        <v/>
      </c>
      <c r="P745" s="500" t="str">
        <f>五年级BMI得分</f>
        <v/>
      </c>
      <c r="Q745" s="515" t="str">
        <f>五年级肺活量得分</f>
        <v/>
      </c>
      <c r="R745" s="512" t="str">
        <f>五年级等级</f>
        <v/>
      </c>
      <c r="S745" s="516" t="str">
        <f>五年级50米跑得分</f>
        <v/>
      </c>
      <c r="T745" s="517" t="str">
        <f>五年级等级</f>
        <v/>
      </c>
      <c r="U745" s="516" t="str">
        <f>五年级坐位体前屈得分</f>
        <v/>
      </c>
      <c r="V745" s="517" t="str">
        <f>五年级等级</f>
        <v/>
      </c>
      <c r="W745" s="516" t="str">
        <f>五年级一分钟跳绳得分</f>
        <v/>
      </c>
      <c r="X745" s="517" t="str">
        <f>五年级等级</f>
        <v/>
      </c>
      <c r="Y745" s="515" t="str">
        <f>五年级仰卧起坐得分</f>
        <v/>
      </c>
      <c r="Z745" s="518" t="str">
        <f>五年级等级</f>
        <v/>
      </c>
      <c r="AA745" s="533" t="str">
        <f>五年级折返跑得分</f>
        <v/>
      </c>
      <c r="AB745" s="515" t="str">
        <f>五年级等级</f>
        <v/>
      </c>
      <c r="AC745" s="533" t="str">
        <f>五年级跳绳附加分</f>
        <v/>
      </c>
      <c r="AD745" s="534" t="str">
        <f>五年级标准分</f>
        <v/>
      </c>
      <c r="AE745" s="534" t="str">
        <f>五年级总分</f>
        <v/>
      </c>
      <c r="AF745" s="517" t="str">
        <f>五年级等级</f>
        <v/>
      </c>
      <c r="AM745" s="452" t="str">
        <f>折返时间</f>
        <v/>
      </c>
    </row>
    <row r="746" spans="1:39">
      <c r="A746" s="476">
        <v>511</v>
      </c>
      <c r="B746" s="477">
        <v>44</v>
      </c>
      <c r="C746" s="586"/>
      <c r="D746" s="587"/>
      <c r="E746" s="586"/>
      <c r="F746" s="473"/>
      <c r="G746" s="588"/>
      <c r="H746" s="475"/>
      <c r="I746" s="595"/>
      <c r="J746" s="596"/>
      <c r="K746" s="597"/>
      <c r="L746" s="503"/>
      <c r="M746" s="504"/>
      <c r="N746" s="505" t="str">
        <f>五年级BMI</f>
        <v/>
      </c>
      <c r="O746" s="499" t="str">
        <f>五年级BMI等级</f>
        <v/>
      </c>
      <c r="P746" s="500" t="str">
        <f>五年级BMI得分</f>
        <v/>
      </c>
      <c r="Q746" s="515" t="str">
        <f>五年级肺活量得分</f>
        <v/>
      </c>
      <c r="R746" s="512" t="str">
        <f>五年级等级</f>
        <v/>
      </c>
      <c r="S746" s="516" t="str">
        <f>五年级50米跑得分</f>
        <v/>
      </c>
      <c r="T746" s="517" t="str">
        <f>五年级等级</f>
        <v/>
      </c>
      <c r="U746" s="516" t="str">
        <f>五年级坐位体前屈得分</f>
        <v/>
      </c>
      <c r="V746" s="517" t="str">
        <f>五年级等级</f>
        <v/>
      </c>
      <c r="W746" s="516" t="str">
        <f>五年级一分钟跳绳得分</f>
        <v/>
      </c>
      <c r="X746" s="517" t="str">
        <f>五年级等级</f>
        <v/>
      </c>
      <c r="Y746" s="515" t="str">
        <f>五年级仰卧起坐得分</f>
        <v/>
      </c>
      <c r="Z746" s="518" t="str">
        <f>五年级等级</f>
        <v/>
      </c>
      <c r="AA746" s="533" t="str">
        <f>五年级折返跑得分</f>
        <v/>
      </c>
      <c r="AB746" s="515" t="str">
        <f>五年级等级</f>
        <v/>
      </c>
      <c r="AC746" s="533" t="str">
        <f>五年级跳绳附加分</f>
        <v/>
      </c>
      <c r="AD746" s="534" t="str">
        <f>五年级标准分</f>
        <v/>
      </c>
      <c r="AE746" s="534" t="str">
        <f>五年级总分</f>
        <v/>
      </c>
      <c r="AF746" s="517" t="str">
        <f>五年级等级</f>
        <v/>
      </c>
      <c r="AM746" s="452" t="str">
        <f>折返时间</f>
        <v/>
      </c>
    </row>
    <row r="747" spans="1:39">
      <c r="A747" s="476">
        <v>511</v>
      </c>
      <c r="B747" s="477">
        <v>45</v>
      </c>
      <c r="C747" s="586"/>
      <c r="D747" s="587"/>
      <c r="E747" s="586"/>
      <c r="F747" s="473"/>
      <c r="G747" s="588"/>
      <c r="H747" s="475"/>
      <c r="I747" s="595"/>
      <c r="J747" s="596"/>
      <c r="K747" s="597"/>
      <c r="L747" s="503"/>
      <c r="M747" s="504"/>
      <c r="N747" s="505" t="str">
        <f>五年级BMI</f>
        <v/>
      </c>
      <c r="O747" s="499" t="str">
        <f>五年级BMI等级</f>
        <v/>
      </c>
      <c r="P747" s="500" t="str">
        <f>五年级BMI得分</f>
        <v/>
      </c>
      <c r="Q747" s="515" t="str">
        <f>五年级肺活量得分</f>
        <v/>
      </c>
      <c r="R747" s="512" t="str">
        <f>五年级等级</f>
        <v/>
      </c>
      <c r="S747" s="516" t="str">
        <f>五年级50米跑得分</f>
        <v/>
      </c>
      <c r="T747" s="517" t="str">
        <f>五年级等级</f>
        <v/>
      </c>
      <c r="U747" s="516" t="str">
        <f>五年级坐位体前屈得分</f>
        <v/>
      </c>
      <c r="V747" s="517" t="str">
        <f>五年级等级</f>
        <v/>
      </c>
      <c r="W747" s="516" t="str">
        <f>五年级一分钟跳绳得分</f>
        <v/>
      </c>
      <c r="X747" s="517" t="str">
        <f>五年级等级</f>
        <v/>
      </c>
      <c r="Y747" s="515" t="str">
        <f>五年级仰卧起坐得分</f>
        <v/>
      </c>
      <c r="Z747" s="518" t="str">
        <f>五年级等级</f>
        <v/>
      </c>
      <c r="AA747" s="533" t="str">
        <f>五年级折返跑得分</f>
        <v/>
      </c>
      <c r="AB747" s="515" t="str">
        <f>五年级等级</f>
        <v/>
      </c>
      <c r="AC747" s="533" t="str">
        <f>五年级跳绳附加分</f>
        <v/>
      </c>
      <c r="AD747" s="534" t="str">
        <f>五年级标准分</f>
        <v/>
      </c>
      <c r="AE747" s="534" t="str">
        <f>五年级总分</f>
        <v/>
      </c>
      <c r="AF747" s="517" t="str">
        <f>五年级等级</f>
        <v/>
      </c>
      <c r="AM747" s="452" t="str">
        <f>折返时间</f>
        <v/>
      </c>
    </row>
    <row r="748" spans="1:39">
      <c r="A748" s="476">
        <v>511</v>
      </c>
      <c r="B748" s="477">
        <v>46</v>
      </c>
      <c r="C748" s="586"/>
      <c r="D748" s="587"/>
      <c r="E748" s="586"/>
      <c r="F748" s="473"/>
      <c r="G748" s="588"/>
      <c r="H748" s="475"/>
      <c r="I748" s="595"/>
      <c r="J748" s="596"/>
      <c r="K748" s="596"/>
      <c r="L748" s="503"/>
      <c r="M748" s="504"/>
      <c r="N748" s="505" t="str">
        <f>五年级BMI</f>
        <v/>
      </c>
      <c r="O748" s="499" t="str">
        <f>五年级BMI等级</f>
        <v/>
      </c>
      <c r="P748" s="500" t="str">
        <f>五年级BMI得分</f>
        <v/>
      </c>
      <c r="Q748" s="515" t="str">
        <f>五年级肺活量得分</f>
        <v/>
      </c>
      <c r="R748" s="512" t="str">
        <f>五年级等级</f>
        <v/>
      </c>
      <c r="S748" s="516" t="str">
        <f>五年级50米跑得分</f>
        <v/>
      </c>
      <c r="T748" s="517" t="str">
        <f>五年级等级</f>
        <v/>
      </c>
      <c r="U748" s="516" t="str">
        <f>五年级坐位体前屈得分</f>
        <v/>
      </c>
      <c r="V748" s="517" t="str">
        <f>五年级等级</f>
        <v/>
      </c>
      <c r="W748" s="516" t="str">
        <f>五年级一分钟跳绳得分</f>
        <v/>
      </c>
      <c r="X748" s="517" t="str">
        <f>五年级等级</f>
        <v/>
      </c>
      <c r="Y748" s="515" t="str">
        <f>五年级仰卧起坐得分</f>
        <v/>
      </c>
      <c r="Z748" s="518" t="str">
        <f>五年级等级</f>
        <v/>
      </c>
      <c r="AA748" s="533" t="str">
        <f>五年级折返跑得分</f>
        <v/>
      </c>
      <c r="AB748" s="515" t="str">
        <f>五年级等级</f>
        <v/>
      </c>
      <c r="AC748" s="533" t="str">
        <f>五年级跳绳附加分</f>
        <v/>
      </c>
      <c r="AD748" s="534" t="str">
        <f>五年级标准分</f>
        <v/>
      </c>
      <c r="AE748" s="534" t="str">
        <f>五年级总分</f>
        <v/>
      </c>
      <c r="AF748" s="517" t="str">
        <f>五年级等级</f>
        <v/>
      </c>
      <c r="AM748" s="452" t="str">
        <f>折返时间</f>
        <v/>
      </c>
    </row>
    <row r="749" spans="1:39">
      <c r="A749" s="476">
        <v>511</v>
      </c>
      <c r="B749" s="477">
        <v>47</v>
      </c>
      <c r="C749" s="586"/>
      <c r="D749" s="587"/>
      <c r="E749" s="586"/>
      <c r="F749" s="473"/>
      <c r="G749" s="588"/>
      <c r="H749" s="475"/>
      <c r="I749" s="595"/>
      <c r="J749" s="596"/>
      <c r="K749" s="596"/>
      <c r="L749" s="503"/>
      <c r="M749" s="504"/>
      <c r="N749" s="505" t="str">
        <f>五年级BMI</f>
        <v/>
      </c>
      <c r="O749" s="499" t="str">
        <f>五年级BMI等级</f>
        <v/>
      </c>
      <c r="P749" s="500" t="str">
        <f>五年级BMI得分</f>
        <v/>
      </c>
      <c r="Q749" s="515" t="str">
        <f>五年级肺活量得分</f>
        <v/>
      </c>
      <c r="R749" s="512" t="str">
        <f>五年级等级</f>
        <v/>
      </c>
      <c r="S749" s="516" t="str">
        <f>五年级50米跑得分</f>
        <v/>
      </c>
      <c r="T749" s="517" t="str">
        <f>五年级等级</f>
        <v/>
      </c>
      <c r="U749" s="516" t="str">
        <f>五年级坐位体前屈得分</f>
        <v/>
      </c>
      <c r="V749" s="517" t="str">
        <f>五年级等级</f>
        <v/>
      </c>
      <c r="W749" s="516" t="str">
        <f>五年级一分钟跳绳得分</f>
        <v/>
      </c>
      <c r="X749" s="517" t="str">
        <f>五年级等级</f>
        <v/>
      </c>
      <c r="Y749" s="515" t="str">
        <f>五年级仰卧起坐得分</f>
        <v/>
      </c>
      <c r="Z749" s="518" t="str">
        <f>五年级等级</f>
        <v/>
      </c>
      <c r="AA749" s="533" t="str">
        <f>五年级折返跑得分</f>
        <v/>
      </c>
      <c r="AB749" s="515" t="str">
        <f>五年级等级</f>
        <v/>
      </c>
      <c r="AC749" s="533" t="str">
        <f>五年级跳绳附加分</f>
        <v/>
      </c>
      <c r="AD749" s="534" t="str">
        <f>五年级标准分</f>
        <v/>
      </c>
      <c r="AE749" s="534" t="str">
        <f>五年级总分</f>
        <v/>
      </c>
      <c r="AF749" s="517" t="str">
        <f>五年级等级</f>
        <v/>
      </c>
      <c r="AM749" s="452" t="str">
        <f>折返时间</f>
        <v/>
      </c>
    </row>
    <row r="750" spans="1:39">
      <c r="A750" s="476">
        <v>511</v>
      </c>
      <c r="B750" s="477">
        <v>48</v>
      </c>
      <c r="C750" s="586"/>
      <c r="D750" s="587"/>
      <c r="E750" s="586"/>
      <c r="F750" s="473"/>
      <c r="G750" s="588"/>
      <c r="H750" s="475"/>
      <c r="I750" s="595"/>
      <c r="J750" s="596"/>
      <c r="K750" s="596"/>
      <c r="L750" s="503"/>
      <c r="M750" s="504"/>
      <c r="N750" s="505" t="str">
        <f>五年级BMI</f>
        <v/>
      </c>
      <c r="O750" s="499" t="str">
        <f>五年级BMI等级</f>
        <v/>
      </c>
      <c r="P750" s="500" t="str">
        <f>五年级BMI得分</f>
        <v/>
      </c>
      <c r="Q750" s="515" t="str">
        <f>五年级肺活量得分</f>
        <v/>
      </c>
      <c r="R750" s="512" t="str">
        <f>五年级等级</f>
        <v/>
      </c>
      <c r="S750" s="516" t="str">
        <f>五年级50米跑得分</f>
        <v/>
      </c>
      <c r="T750" s="517" t="str">
        <f>五年级等级</f>
        <v/>
      </c>
      <c r="U750" s="516" t="str">
        <f>五年级坐位体前屈得分</f>
        <v/>
      </c>
      <c r="V750" s="517" t="str">
        <f>五年级等级</f>
        <v/>
      </c>
      <c r="W750" s="516" t="str">
        <f>五年级一分钟跳绳得分</f>
        <v/>
      </c>
      <c r="X750" s="517" t="str">
        <f>五年级等级</f>
        <v/>
      </c>
      <c r="Y750" s="515" t="str">
        <f>五年级仰卧起坐得分</f>
        <v/>
      </c>
      <c r="Z750" s="518" t="str">
        <f>五年级等级</f>
        <v/>
      </c>
      <c r="AA750" s="533" t="str">
        <f>五年级折返跑得分</f>
        <v/>
      </c>
      <c r="AB750" s="515" t="str">
        <f>五年级等级</f>
        <v/>
      </c>
      <c r="AC750" s="533" t="str">
        <f>五年级跳绳附加分</f>
        <v/>
      </c>
      <c r="AD750" s="534" t="str">
        <f>五年级标准分</f>
        <v/>
      </c>
      <c r="AE750" s="534" t="str">
        <f>五年级总分</f>
        <v/>
      </c>
      <c r="AF750" s="517" t="str">
        <f>五年级等级</f>
        <v/>
      </c>
      <c r="AM750" s="452" t="str">
        <f>折返时间</f>
        <v/>
      </c>
    </row>
    <row r="751" spans="1:39">
      <c r="A751" s="476">
        <v>511</v>
      </c>
      <c r="B751" s="477">
        <v>49</v>
      </c>
      <c r="C751" s="586"/>
      <c r="D751" s="587"/>
      <c r="E751" s="586"/>
      <c r="F751" s="473"/>
      <c r="G751" s="589"/>
      <c r="H751" s="475"/>
      <c r="I751" s="595"/>
      <c r="J751" s="596"/>
      <c r="K751" s="596"/>
      <c r="L751" s="503"/>
      <c r="M751" s="504"/>
      <c r="N751" s="505" t="str">
        <f>五年级BMI</f>
        <v/>
      </c>
      <c r="O751" s="499" t="str">
        <f>五年级BMI等级</f>
        <v/>
      </c>
      <c r="P751" s="500" t="str">
        <f>五年级BMI得分</f>
        <v/>
      </c>
      <c r="Q751" s="515" t="str">
        <f>五年级肺活量得分</f>
        <v/>
      </c>
      <c r="R751" s="512" t="str">
        <f>五年级等级</f>
        <v/>
      </c>
      <c r="S751" s="516" t="str">
        <f>五年级50米跑得分</f>
        <v/>
      </c>
      <c r="T751" s="517" t="str">
        <f>五年级等级</f>
        <v/>
      </c>
      <c r="U751" s="516" t="str">
        <f>五年级坐位体前屈得分</f>
        <v/>
      </c>
      <c r="V751" s="517" t="str">
        <f>五年级等级</f>
        <v/>
      </c>
      <c r="W751" s="516" t="str">
        <f>五年级一分钟跳绳得分</f>
        <v/>
      </c>
      <c r="X751" s="517" t="str">
        <f>五年级等级</f>
        <v/>
      </c>
      <c r="Y751" s="515" t="str">
        <f>五年级仰卧起坐得分</f>
        <v/>
      </c>
      <c r="Z751" s="518" t="str">
        <f>五年级等级</f>
        <v/>
      </c>
      <c r="AA751" s="533" t="str">
        <f>五年级折返跑得分</f>
        <v/>
      </c>
      <c r="AB751" s="515" t="str">
        <f>五年级等级</f>
        <v/>
      </c>
      <c r="AC751" s="533" t="str">
        <f>五年级跳绳附加分</f>
        <v/>
      </c>
      <c r="AD751" s="534" t="str">
        <f>五年级标准分</f>
        <v/>
      </c>
      <c r="AE751" s="534" t="str">
        <f>五年级总分</f>
        <v/>
      </c>
      <c r="AF751" s="517" t="str">
        <f>五年级等级</f>
        <v/>
      </c>
      <c r="AM751" s="452" t="str">
        <f>折返时间</f>
        <v/>
      </c>
    </row>
    <row r="752" spans="1:39">
      <c r="A752" s="476">
        <v>511</v>
      </c>
      <c r="B752" s="477">
        <v>50</v>
      </c>
      <c r="C752" s="586"/>
      <c r="D752" s="587"/>
      <c r="E752" s="586"/>
      <c r="F752" s="473"/>
      <c r="G752" s="589"/>
      <c r="H752" s="475"/>
      <c r="I752" s="595"/>
      <c r="J752" s="596"/>
      <c r="K752" s="596"/>
      <c r="L752" s="503"/>
      <c r="M752" s="504"/>
      <c r="N752" s="505" t="str">
        <f>五年级BMI</f>
        <v/>
      </c>
      <c r="O752" s="499" t="str">
        <f>五年级BMI等级</f>
        <v/>
      </c>
      <c r="P752" s="500" t="str">
        <f>五年级BMI得分</f>
        <v/>
      </c>
      <c r="Q752" s="515" t="str">
        <f>五年级肺活量得分</f>
        <v/>
      </c>
      <c r="R752" s="512" t="str">
        <f>五年级等级</f>
        <v/>
      </c>
      <c r="S752" s="516" t="str">
        <f>五年级50米跑得分</f>
        <v/>
      </c>
      <c r="T752" s="517" t="str">
        <f>五年级等级</f>
        <v/>
      </c>
      <c r="U752" s="516" t="str">
        <f>五年级坐位体前屈得分</f>
        <v/>
      </c>
      <c r="V752" s="517" t="str">
        <f>五年级等级</f>
        <v/>
      </c>
      <c r="W752" s="516" t="str">
        <f>五年级一分钟跳绳得分</f>
        <v/>
      </c>
      <c r="X752" s="517" t="str">
        <f>五年级等级</f>
        <v/>
      </c>
      <c r="Y752" s="515" t="str">
        <f>五年级仰卧起坐得分</f>
        <v/>
      </c>
      <c r="Z752" s="518" t="str">
        <f>五年级等级</f>
        <v/>
      </c>
      <c r="AA752" s="533" t="str">
        <f>五年级折返跑得分</f>
        <v/>
      </c>
      <c r="AB752" s="515" t="str">
        <f>五年级等级</f>
        <v/>
      </c>
      <c r="AC752" s="533" t="str">
        <f>五年级跳绳附加分</f>
        <v/>
      </c>
      <c r="AD752" s="534" t="str">
        <f>五年级标准分</f>
        <v/>
      </c>
      <c r="AE752" s="534" t="str">
        <f>五年级总分</f>
        <v/>
      </c>
      <c r="AF752" s="517" t="str">
        <f>五年级等级</f>
        <v/>
      </c>
      <c r="AM752" s="452" t="str">
        <f>折返时间</f>
        <v/>
      </c>
    </row>
    <row r="753" spans="1:39">
      <c r="A753" s="476">
        <v>511</v>
      </c>
      <c r="B753" s="477">
        <v>51</v>
      </c>
      <c r="C753" s="586"/>
      <c r="D753" s="587"/>
      <c r="E753" s="586"/>
      <c r="F753" s="473"/>
      <c r="G753" s="588"/>
      <c r="H753" s="475"/>
      <c r="I753" s="595"/>
      <c r="J753" s="596"/>
      <c r="K753" s="596"/>
      <c r="L753" s="503"/>
      <c r="M753" s="504"/>
      <c r="N753" s="505" t="str">
        <f>五年级BMI</f>
        <v/>
      </c>
      <c r="O753" s="499" t="str">
        <f>五年级BMI等级</f>
        <v/>
      </c>
      <c r="P753" s="500" t="str">
        <f>五年级BMI得分</f>
        <v/>
      </c>
      <c r="Q753" s="515" t="str">
        <f>五年级肺活量得分</f>
        <v/>
      </c>
      <c r="R753" s="512" t="str">
        <f>五年级等级</f>
        <v/>
      </c>
      <c r="S753" s="516" t="str">
        <f>五年级50米跑得分</f>
        <v/>
      </c>
      <c r="T753" s="517" t="str">
        <f>五年级等级</f>
        <v/>
      </c>
      <c r="U753" s="516" t="str">
        <f>五年级坐位体前屈得分</f>
        <v/>
      </c>
      <c r="V753" s="517" t="str">
        <f>五年级等级</f>
        <v/>
      </c>
      <c r="W753" s="516" t="str">
        <f>五年级一分钟跳绳得分</f>
        <v/>
      </c>
      <c r="X753" s="517" t="str">
        <f>五年级等级</f>
        <v/>
      </c>
      <c r="Y753" s="515" t="str">
        <f>五年级仰卧起坐得分</f>
        <v/>
      </c>
      <c r="Z753" s="518" t="str">
        <f>五年级等级</f>
        <v/>
      </c>
      <c r="AA753" s="533" t="str">
        <f>五年级折返跑得分</f>
        <v/>
      </c>
      <c r="AB753" s="515" t="str">
        <f>五年级等级</f>
        <v/>
      </c>
      <c r="AC753" s="533" t="str">
        <f>五年级跳绳附加分</f>
        <v/>
      </c>
      <c r="AD753" s="534" t="str">
        <f>五年级标准分</f>
        <v/>
      </c>
      <c r="AE753" s="534" t="str">
        <f>五年级总分</f>
        <v/>
      </c>
      <c r="AF753" s="517" t="str">
        <f>五年级等级</f>
        <v/>
      </c>
      <c r="AM753" s="452" t="str">
        <f>折返时间</f>
        <v/>
      </c>
    </row>
    <row r="754" spans="1:39">
      <c r="A754" s="476">
        <v>511</v>
      </c>
      <c r="B754" s="477">
        <v>52</v>
      </c>
      <c r="C754" s="586"/>
      <c r="D754" s="587"/>
      <c r="E754" s="586"/>
      <c r="F754" s="473"/>
      <c r="G754" s="588"/>
      <c r="H754" s="475"/>
      <c r="I754" s="595"/>
      <c r="J754" s="596"/>
      <c r="K754" s="596"/>
      <c r="L754" s="503"/>
      <c r="M754" s="504"/>
      <c r="N754" s="505" t="str">
        <f>五年级BMI</f>
        <v/>
      </c>
      <c r="O754" s="499" t="str">
        <f>五年级BMI等级</f>
        <v/>
      </c>
      <c r="P754" s="500" t="str">
        <f>五年级BMI得分</f>
        <v/>
      </c>
      <c r="Q754" s="515" t="str">
        <f>五年级肺活量得分</f>
        <v/>
      </c>
      <c r="R754" s="512" t="str">
        <f>五年级等级</f>
        <v/>
      </c>
      <c r="S754" s="516" t="str">
        <f>五年级50米跑得分</f>
        <v/>
      </c>
      <c r="T754" s="517" t="str">
        <f>五年级等级</f>
        <v/>
      </c>
      <c r="U754" s="516" t="str">
        <f>五年级坐位体前屈得分</f>
        <v/>
      </c>
      <c r="V754" s="517" t="str">
        <f>五年级等级</f>
        <v/>
      </c>
      <c r="W754" s="516" t="str">
        <f>五年级一分钟跳绳得分</f>
        <v/>
      </c>
      <c r="X754" s="517" t="str">
        <f>五年级等级</f>
        <v/>
      </c>
      <c r="Y754" s="515" t="str">
        <f>五年级仰卧起坐得分</f>
        <v/>
      </c>
      <c r="Z754" s="518" t="str">
        <f>五年级等级</f>
        <v/>
      </c>
      <c r="AA754" s="533" t="str">
        <f>五年级折返跑得分</f>
        <v/>
      </c>
      <c r="AB754" s="515" t="str">
        <f>五年级等级</f>
        <v/>
      </c>
      <c r="AC754" s="533" t="str">
        <f>五年级跳绳附加分</f>
        <v/>
      </c>
      <c r="AD754" s="534" t="str">
        <f>五年级标准分</f>
        <v/>
      </c>
      <c r="AE754" s="534" t="str">
        <f>五年级总分</f>
        <v/>
      </c>
      <c r="AF754" s="517" t="str">
        <f>五年级等级</f>
        <v/>
      </c>
      <c r="AM754" s="452" t="str">
        <f>折返时间</f>
        <v/>
      </c>
    </row>
    <row r="755" spans="1:39">
      <c r="A755" s="476">
        <v>511</v>
      </c>
      <c r="B755" s="477">
        <v>53</v>
      </c>
      <c r="C755" s="586"/>
      <c r="D755" s="587"/>
      <c r="E755" s="586"/>
      <c r="F755" s="473"/>
      <c r="G755" s="588"/>
      <c r="H755" s="475"/>
      <c r="I755" s="595"/>
      <c r="J755" s="596"/>
      <c r="K755" s="596"/>
      <c r="L755" s="503"/>
      <c r="M755" s="504"/>
      <c r="N755" s="505" t="str">
        <f>五年级BMI</f>
        <v/>
      </c>
      <c r="O755" s="499" t="str">
        <f>五年级BMI等级</f>
        <v/>
      </c>
      <c r="P755" s="500" t="str">
        <f>五年级BMI得分</f>
        <v/>
      </c>
      <c r="Q755" s="515" t="str">
        <f>五年级肺活量得分</f>
        <v/>
      </c>
      <c r="R755" s="512" t="str">
        <f>五年级等级</f>
        <v/>
      </c>
      <c r="S755" s="516" t="str">
        <f>五年级50米跑得分</f>
        <v/>
      </c>
      <c r="T755" s="517" t="str">
        <f>五年级等级</f>
        <v/>
      </c>
      <c r="U755" s="516" t="str">
        <f>五年级坐位体前屈得分</f>
        <v/>
      </c>
      <c r="V755" s="517" t="str">
        <f>五年级等级</f>
        <v/>
      </c>
      <c r="W755" s="516" t="str">
        <f>五年级一分钟跳绳得分</f>
        <v/>
      </c>
      <c r="X755" s="517" t="str">
        <f>五年级等级</f>
        <v/>
      </c>
      <c r="Y755" s="515" t="str">
        <f>五年级仰卧起坐得分</f>
        <v/>
      </c>
      <c r="Z755" s="518" t="str">
        <f>五年级等级</f>
        <v/>
      </c>
      <c r="AA755" s="533" t="str">
        <f>五年级折返跑得分</f>
        <v/>
      </c>
      <c r="AB755" s="515" t="str">
        <f>五年级等级</f>
        <v/>
      </c>
      <c r="AC755" s="533" t="str">
        <f>五年级跳绳附加分</f>
        <v/>
      </c>
      <c r="AD755" s="534" t="str">
        <f>五年级标准分</f>
        <v/>
      </c>
      <c r="AE755" s="534" t="str">
        <f>五年级总分</f>
        <v/>
      </c>
      <c r="AF755" s="517" t="str">
        <f>五年级等级</f>
        <v/>
      </c>
      <c r="AM755" s="452" t="str">
        <f>折返时间</f>
        <v/>
      </c>
    </row>
    <row r="756" spans="1:39">
      <c r="A756" s="476">
        <v>511</v>
      </c>
      <c r="B756" s="477">
        <v>54</v>
      </c>
      <c r="C756" s="586"/>
      <c r="D756" s="587"/>
      <c r="E756" s="586"/>
      <c r="F756" s="473"/>
      <c r="G756" s="588"/>
      <c r="H756" s="475"/>
      <c r="I756" s="595"/>
      <c r="J756" s="596"/>
      <c r="K756" s="596"/>
      <c r="L756" s="503"/>
      <c r="M756" s="504"/>
      <c r="N756" s="505" t="str">
        <f>五年级BMI</f>
        <v/>
      </c>
      <c r="O756" s="499" t="str">
        <f>五年级BMI等级</f>
        <v/>
      </c>
      <c r="P756" s="500" t="str">
        <f>五年级BMI得分</f>
        <v/>
      </c>
      <c r="Q756" s="515" t="str">
        <f>五年级肺活量得分</f>
        <v/>
      </c>
      <c r="R756" s="512" t="str">
        <f>五年级等级</f>
        <v/>
      </c>
      <c r="S756" s="516" t="str">
        <f>五年级50米跑得分</f>
        <v/>
      </c>
      <c r="T756" s="517" t="str">
        <f>五年级等级</f>
        <v/>
      </c>
      <c r="U756" s="516" t="str">
        <f>五年级坐位体前屈得分</f>
        <v/>
      </c>
      <c r="V756" s="517" t="str">
        <f>五年级等级</f>
        <v/>
      </c>
      <c r="W756" s="516" t="str">
        <f>五年级一分钟跳绳得分</f>
        <v/>
      </c>
      <c r="X756" s="517" t="str">
        <f>五年级等级</f>
        <v/>
      </c>
      <c r="Y756" s="515" t="str">
        <f>五年级仰卧起坐得分</f>
        <v/>
      </c>
      <c r="Z756" s="518" t="str">
        <f>五年级等级</f>
        <v/>
      </c>
      <c r="AA756" s="533" t="str">
        <f>五年级折返跑得分</f>
        <v/>
      </c>
      <c r="AB756" s="515" t="str">
        <f>五年级等级</f>
        <v/>
      </c>
      <c r="AC756" s="533" t="str">
        <f>五年级跳绳附加分</f>
        <v/>
      </c>
      <c r="AD756" s="534" t="str">
        <f>五年级标准分</f>
        <v/>
      </c>
      <c r="AE756" s="534" t="str">
        <f>五年级总分</f>
        <v/>
      </c>
      <c r="AF756" s="517" t="str">
        <f>五年级等级</f>
        <v/>
      </c>
      <c r="AM756" s="452" t="str">
        <f>折返时间</f>
        <v/>
      </c>
    </row>
    <row r="757" spans="1:39">
      <c r="A757" s="476">
        <v>511</v>
      </c>
      <c r="B757" s="477">
        <v>55</v>
      </c>
      <c r="C757" s="586"/>
      <c r="D757" s="587"/>
      <c r="E757" s="586"/>
      <c r="F757" s="473"/>
      <c r="G757" s="588"/>
      <c r="H757" s="475"/>
      <c r="I757" s="595"/>
      <c r="J757" s="596"/>
      <c r="K757" s="596"/>
      <c r="L757" s="503"/>
      <c r="M757" s="504"/>
      <c r="N757" s="505" t="str">
        <f>五年级BMI</f>
        <v/>
      </c>
      <c r="O757" s="499" t="str">
        <f>五年级BMI等级</f>
        <v/>
      </c>
      <c r="P757" s="500" t="str">
        <f>五年级BMI得分</f>
        <v/>
      </c>
      <c r="Q757" s="515" t="str">
        <f>五年级肺活量得分</f>
        <v/>
      </c>
      <c r="R757" s="512" t="str">
        <f>五年级等级</f>
        <v/>
      </c>
      <c r="S757" s="516" t="str">
        <f>五年级50米跑得分</f>
        <v/>
      </c>
      <c r="T757" s="517" t="str">
        <f>五年级等级</f>
        <v/>
      </c>
      <c r="U757" s="516" t="str">
        <f>五年级坐位体前屈得分</f>
        <v/>
      </c>
      <c r="V757" s="517" t="str">
        <f>五年级等级</f>
        <v/>
      </c>
      <c r="W757" s="516" t="str">
        <f>五年级一分钟跳绳得分</f>
        <v/>
      </c>
      <c r="X757" s="517" t="str">
        <f>五年级等级</f>
        <v/>
      </c>
      <c r="Y757" s="515" t="str">
        <f>五年级仰卧起坐得分</f>
        <v/>
      </c>
      <c r="Z757" s="518" t="str">
        <f>五年级等级</f>
        <v/>
      </c>
      <c r="AA757" s="533" t="str">
        <f>五年级折返跑得分</f>
        <v/>
      </c>
      <c r="AB757" s="515" t="str">
        <f>五年级等级</f>
        <v/>
      </c>
      <c r="AC757" s="533" t="str">
        <f>五年级跳绳附加分</f>
        <v/>
      </c>
      <c r="AD757" s="534" t="str">
        <f>五年级标准分</f>
        <v/>
      </c>
      <c r="AE757" s="534" t="str">
        <f>五年级总分</f>
        <v/>
      </c>
      <c r="AF757" s="517" t="str">
        <f>五年级等级</f>
        <v/>
      </c>
      <c r="AM757" s="452" t="str">
        <f>折返时间</f>
        <v/>
      </c>
    </row>
    <row r="758" spans="1:39">
      <c r="A758" s="476">
        <v>511</v>
      </c>
      <c r="B758" s="477">
        <v>56</v>
      </c>
      <c r="C758" s="586"/>
      <c r="D758" s="587"/>
      <c r="E758" s="586"/>
      <c r="F758" s="473"/>
      <c r="G758" s="588"/>
      <c r="H758" s="475"/>
      <c r="I758" s="595"/>
      <c r="J758" s="596"/>
      <c r="K758" s="596"/>
      <c r="L758" s="503"/>
      <c r="M758" s="504"/>
      <c r="N758" s="505" t="str">
        <f>五年级BMI</f>
        <v/>
      </c>
      <c r="O758" s="499" t="str">
        <f>五年级BMI等级</f>
        <v/>
      </c>
      <c r="P758" s="500" t="str">
        <f>五年级BMI得分</f>
        <v/>
      </c>
      <c r="Q758" s="515" t="str">
        <f>五年级肺活量得分</f>
        <v/>
      </c>
      <c r="R758" s="512" t="str">
        <f>五年级等级</f>
        <v/>
      </c>
      <c r="S758" s="516" t="str">
        <f>五年级50米跑得分</f>
        <v/>
      </c>
      <c r="T758" s="517" t="str">
        <f>五年级等级</f>
        <v/>
      </c>
      <c r="U758" s="516" t="str">
        <f>五年级坐位体前屈得分</f>
        <v/>
      </c>
      <c r="V758" s="517" t="str">
        <f>五年级等级</f>
        <v/>
      </c>
      <c r="W758" s="516" t="str">
        <f>五年级一分钟跳绳得分</f>
        <v/>
      </c>
      <c r="X758" s="517" t="str">
        <f>五年级等级</f>
        <v/>
      </c>
      <c r="Y758" s="515" t="str">
        <f>五年级仰卧起坐得分</f>
        <v/>
      </c>
      <c r="Z758" s="518" t="str">
        <f>五年级等级</f>
        <v/>
      </c>
      <c r="AA758" s="533" t="str">
        <f>五年级折返跑得分</f>
        <v/>
      </c>
      <c r="AB758" s="515" t="str">
        <f>五年级等级</f>
        <v/>
      </c>
      <c r="AC758" s="533" t="str">
        <f>五年级跳绳附加分</f>
        <v/>
      </c>
      <c r="AD758" s="534" t="str">
        <f>五年级标准分</f>
        <v/>
      </c>
      <c r="AE758" s="534" t="str">
        <f>五年级总分</f>
        <v/>
      </c>
      <c r="AF758" s="517" t="str">
        <f>五年级等级</f>
        <v/>
      </c>
      <c r="AM758" s="452" t="str">
        <f>折返时间</f>
        <v/>
      </c>
    </row>
    <row r="759" spans="1:39">
      <c r="A759" s="476">
        <v>511</v>
      </c>
      <c r="B759" s="477">
        <v>57</v>
      </c>
      <c r="C759" s="586"/>
      <c r="D759" s="587"/>
      <c r="E759" s="586"/>
      <c r="F759" s="473"/>
      <c r="G759" s="588"/>
      <c r="H759" s="475"/>
      <c r="I759" s="595"/>
      <c r="J759" s="596"/>
      <c r="K759" s="596"/>
      <c r="L759" s="503"/>
      <c r="M759" s="504"/>
      <c r="N759" s="505" t="str">
        <f>五年级BMI</f>
        <v/>
      </c>
      <c r="O759" s="499" t="str">
        <f>五年级BMI等级</f>
        <v/>
      </c>
      <c r="P759" s="500" t="str">
        <f>五年级BMI得分</f>
        <v/>
      </c>
      <c r="Q759" s="515" t="str">
        <f>五年级肺活量得分</f>
        <v/>
      </c>
      <c r="R759" s="512" t="str">
        <f>五年级等级</f>
        <v/>
      </c>
      <c r="S759" s="516" t="str">
        <f>五年级50米跑得分</f>
        <v/>
      </c>
      <c r="T759" s="517" t="str">
        <f>五年级等级</f>
        <v/>
      </c>
      <c r="U759" s="516" t="str">
        <f>五年级坐位体前屈得分</f>
        <v/>
      </c>
      <c r="V759" s="517" t="str">
        <f>五年级等级</f>
        <v/>
      </c>
      <c r="W759" s="516" t="str">
        <f>五年级一分钟跳绳得分</f>
        <v/>
      </c>
      <c r="X759" s="517" t="str">
        <f>五年级等级</f>
        <v/>
      </c>
      <c r="Y759" s="515" t="str">
        <f>五年级仰卧起坐得分</f>
        <v/>
      </c>
      <c r="Z759" s="518" t="str">
        <f>五年级等级</f>
        <v/>
      </c>
      <c r="AA759" s="533" t="str">
        <f>五年级折返跑得分</f>
        <v/>
      </c>
      <c r="AB759" s="515" t="str">
        <f>五年级等级</f>
        <v/>
      </c>
      <c r="AC759" s="533" t="str">
        <f>五年级跳绳附加分</f>
        <v/>
      </c>
      <c r="AD759" s="534" t="str">
        <f>五年级标准分</f>
        <v/>
      </c>
      <c r="AE759" s="534" t="str">
        <f>五年级总分</f>
        <v/>
      </c>
      <c r="AF759" s="517" t="str">
        <f>五年级等级</f>
        <v/>
      </c>
      <c r="AM759" s="452" t="str">
        <f>折返时间</f>
        <v/>
      </c>
    </row>
    <row r="760" spans="1:39">
      <c r="A760" s="476">
        <v>511</v>
      </c>
      <c r="B760" s="477">
        <v>58</v>
      </c>
      <c r="C760" s="586"/>
      <c r="D760" s="587"/>
      <c r="E760" s="586"/>
      <c r="F760" s="473"/>
      <c r="G760" s="588"/>
      <c r="H760" s="475"/>
      <c r="I760" s="595"/>
      <c r="J760" s="596"/>
      <c r="K760" s="596"/>
      <c r="L760" s="503"/>
      <c r="M760" s="504"/>
      <c r="N760" s="505" t="str">
        <f>五年级BMI</f>
        <v/>
      </c>
      <c r="O760" s="499" t="str">
        <f>五年级BMI等级</f>
        <v/>
      </c>
      <c r="P760" s="500" t="str">
        <f>五年级BMI得分</f>
        <v/>
      </c>
      <c r="Q760" s="515" t="str">
        <f>五年级肺活量得分</f>
        <v/>
      </c>
      <c r="R760" s="512" t="str">
        <f>五年级等级</f>
        <v/>
      </c>
      <c r="S760" s="516" t="str">
        <f>五年级50米跑得分</f>
        <v/>
      </c>
      <c r="T760" s="517" t="str">
        <f>五年级等级</f>
        <v/>
      </c>
      <c r="U760" s="516" t="str">
        <f>五年级坐位体前屈得分</f>
        <v/>
      </c>
      <c r="V760" s="517" t="str">
        <f>五年级等级</f>
        <v/>
      </c>
      <c r="W760" s="516" t="str">
        <f>五年级一分钟跳绳得分</f>
        <v/>
      </c>
      <c r="X760" s="517" t="str">
        <f>五年级等级</f>
        <v/>
      </c>
      <c r="Y760" s="515" t="str">
        <f>五年级仰卧起坐得分</f>
        <v/>
      </c>
      <c r="Z760" s="518" t="str">
        <f>五年级等级</f>
        <v/>
      </c>
      <c r="AA760" s="533" t="str">
        <f>五年级折返跑得分</f>
        <v/>
      </c>
      <c r="AB760" s="515" t="str">
        <f>五年级等级</f>
        <v/>
      </c>
      <c r="AC760" s="533" t="str">
        <f>五年级跳绳附加分</f>
        <v/>
      </c>
      <c r="AD760" s="534" t="str">
        <f>五年级标准分</f>
        <v/>
      </c>
      <c r="AE760" s="534" t="str">
        <f>五年级总分</f>
        <v/>
      </c>
      <c r="AF760" s="517" t="str">
        <f>五年级等级</f>
        <v/>
      </c>
      <c r="AM760" s="452" t="str">
        <f>折返时间</f>
        <v/>
      </c>
    </row>
    <row r="761" spans="1:39">
      <c r="A761" s="476">
        <v>511</v>
      </c>
      <c r="B761" s="477">
        <v>59</v>
      </c>
      <c r="C761" s="586"/>
      <c r="D761" s="587"/>
      <c r="E761" s="586"/>
      <c r="F761" s="473"/>
      <c r="G761" s="588"/>
      <c r="H761" s="475"/>
      <c r="I761" s="595"/>
      <c r="J761" s="596"/>
      <c r="K761" s="596"/>
      <c r="L761" s="503"/>
      <c r="M761" s="504"/>
      <c r="N761" s="505" t="str">
        <f>五年级BMI</f>
        <v/>
      </c>
      <c r="O761" s="499" t="str">
        <f>五年级BMI等级</f>
        <v/>
      </c>
      <c r="P761" s="500" t="str">
        <f>五年级BMI得分</f>
        <v/>
      </c>
      <c r="Q761" s="515" t="str">
        <f>五年级肺活量得分</f>
        <v/>
      </c>
      <c r="R761" s="512" t="str">
        <f>五年级等级</f>
        <v/>
      </c>
      <c r="S761" s="516" t="str">
        <f>五年级50米跑得分</f>
        <v/>
      </c>
      <c r="T761" s="517" t="str">
        <f>五年级等级</f>
        <v/>
      </c>
      <c r="U761" s="516" t="str">
        <f>五年级坐位体前屈得分</f>
        <v/>
      </c>
      <c r="V761" s="517" t="str">
        <f>五年级等级</f>
        <v/>
      </c>
      <c r="W761" s="516" t="str">
        <f>五年级一分钟跳绳得分</f>
        <v/>
      </c>
      <c r="X761" s="517" t="str">
        <f>五年级等级</f>
        <v/>
      </c>
      <c r="Y761" s="515" t="str">
        <f>五年级仰卧起坐得分</f>
        <v/>
      </c>
      <c r="Z761" s="518" t="str">
        <f>五年级等级</f>
        <v/>
      </c>
      <c r="AA761" s="533" t="str">
        <f>五年级折返跑得分</f>
        <v/>
      </c>
      <c r="AB761" s="515" t="str">
        <f>五年级等级</f>
        <v/>
      </c>
      <c r="AC761" s="533" t="str">
        <f>五年级跳绳附加分</f>
        <v/>
      </c>
      <c r="AD761" s="534" t="str">
        <f>五年级标准分</f>
        <v/>
      </c>
      <c r="AE761" s="534" t="str">
        <f>五年级总分</f>
        <v/>
      </c>
      <c r="AF761" s="517" t="str">
        <f>五年级等级</f>
        <v/>
      </c>
      <c r="AM761" s="452" t="str">
        <f>折返时间</f>
        <v/>
      </c>
    </row>
    <row r="762" spans="1:39">
      <c r="A762" s="476">
        <v>511</v>
      </c>
      <c r="B762" s="477">
        <v>60</v>
      </c>
      <c r="C762" s="586"/>
      <c r="D762" s="587"/>
      <c r="E762" s="586"/>
      <c r="F762" s="473"/>
      <c r="G762" s="588"/>
      <c r="H762" s="475"/>
      <c r="I762" s="595"/>
      <c r="J762" s="596"/>
      <c r="K762" s="596"/>
      <c r="L762" s="503"/>
      <c r="M762" s="504"/>
      <c r="N762" s="505" t="str">
        <f>五年级BMI</f>
        <v/>
      </c>
      <c r="O762" s="499" t="str">
        <f>五年级BMI等级</f>
        <v/>
      </c>
      <c r="P762" s="500" t="str">
        <f>五年级BMI得分</f>
        <v/>
      </c>
      <c r="Q762" s="515" t="str">
        <f>五年级肺活量得分</f>
        <v/>
      </c>
      <c r="R762" s="512" t="str">
        <f>五年级等级</f>
        <v/>
      </c>
      <c r="S762" s="516" t="str">
        <f>五年级50米跑得分</f>
        <v/>
      </c>
      <c r="T762" s="517" t="str">
        <f>五年级等级</f>
        <v/>
      </c>
      <c r="U762" s="516" t="str">
        <f>五年级坐位体前屈得分</f>
        <v/>
      </c>
      <c r="V762" s="517" t="str">
        <f>五年级等级</f>
        <v/>
      </c>
      <c r="W762" s="516" t="str">
        <f>五年级一分钟跳绳得分</f>
        <v/>
      </c>
      <c r="X762" s="517" t="str">
        <f>五年级等级</f>
        <v/>
      </c>
      <c r="Y762" s="515" t="str">
        <f>五年级仰卧起坐得分</f>
        <v/>
      </c>
      <c r="Z762" s="518" t="str">
        <f>五年级等级</f>
        <v/>
      </c>
      <c r="AA762" s="533" t="str">
        <f>五年级折返跑得分</f>
        <v/>
      </c>
      <c r="AB762" s="515" t="str">
        <f>五年级等级</f>
        <v/>
      </c>
      <c r="AC762" s="533" t="str">
        <f>五年级跳绳附加分</f>
        <v/>
      </c>
      <c r="AD762" s="534" t="str">
        <f>五年级标准分</f>
        <v/>
      </c>
      <c r="AE762" s="534" t="str">
        <f>五年级总分</f>
        <v/>
      </c>
      <c r="AF762" s="517" t="str">
        <f>五年级等级</f>
        <v/>
      </c>
      <c r="AM762" s="452" t="str">
        <f>折返时间</f>
        <v/>
      </c>
    </row>
    <row r="763" spans="1:39">
      <c r="A763" s="476">
        <v>511</v>
      </c>
      <c r="B763" s="477">
        <v>61</v>
      </c>
      <c r="C763" s="586"/>
      <c r="D763" s="587"/>
      <c r="E763" s="586"/>
      <c r="F763" s="473"/>
      <c r="G763" s="588"/>
      <c r="H763" s="475"/>
      <c r="I763" s="595"/>
      <c r="J763" s="596"/>
      <c r="K763" s="596"/>
      <c r="L763" s="503"/>
      <c r="M763" s="504"/>
      <c r="N763" s="505" t="str">
        <f>五年级BMI</f>
        <v/>
      </c>
      <c r="O763" s="499" t="str">
        <f>五年级BMI等级</f>
        <v/>
      </c>
      <c r="P763" s="500" t="str">
        <f>五年级BMI得分</f>
        <v/>
      </c>
      <c r="Q763" s="515" t="str">
        <f>五年级肺活量得分</f>
        <v/>
      </c>
      <c r="R763" s="512" t="str">
        <f>五年级等级</f>
        <v/>
      </c>
      <c r="S763" s="516" t="str">
        <f>五年级50米跑得分</f>
        <v/>
      </c>
      <c r="T763" s="517" t="str">
        <f>五年级等级</f>
        <v/>
      </c>
      <c r="U763" s="516" t="str">
        <f>五年级坐位体前屈得分</f>
        <v/>
      </c>
      <c r="V763" s="517" t="str">
        <f>五年级等级</f>
        <v/>
      </c>
      <c r="W763" s="516" t="str">
        <f>五年级一分钟跳绳得分</f>
        <v/>
      </c>
      <c r="X763" s="517" t="str">
        <f>五年级等级</f>
        <v/>
      </c>
      <c r="Y763" s="515" t="str">
        <f>五年级仰卧起坐得分</f>
        <v/>
      </c>
      <c r="Z763" s="518" t="str">
        <f>五年级等级</f>
        <v/>
      </c>
      <c r="AA763" s="533" t="str">
        <f>五年级折返跑得分</f>
        <v/>
      </c>
      <c r="AB763" s="515" t="str">
        <f>五年级等级</f>
        <v/>
      </c>
      <c r="AC763" s="533" t="str">
        <f>五年级跳绳附加分</f>
        <v/>
      </c>
      <c r="AD763" s="534" t="str">
        <f>五年级标准分</f>
        <v/>
      </c>
      <c r="AE763" s="534" t="str">
        <f>五年级总分</f>
        <v/>
      </c>
      <c r="AF763" s="517" t="str">
        <f>五年级等级</f>
        <v/>
      </c>
      <c r="AM763" s="452" t="str">
        <f>折返时间</f>
        <v/>
      </c>
    </row>
    <row r="764" spans="1:39">
      <c r="A764" s="476">
        <v>511</v>
      </c>
      <c r="B764" s="477">
        <v>62</v>
      </c>
      <c r="C764" s="586"/>
      <c r="D764" s="587"/>
      <c r="E764" s="586"/>
      <c r="F764" s="473"/>
      <c r="G764" s="588"/>
      <c r="H764" s="475"/>
      <c r="I764" s="595"/>
      <c r="J764" s="596"/>
      <c r="K764" s="596"/>
      <c r="L764" s="503"/>
      <c r="M764" s="504"/>
      <c r="N764" s="505" t="str">
        <f>五年级BMI</f>
        <v/>
      </c>
      <c r="O764" s="499" t="str">
        <f>五年级BMI等级</f>
        <v/>
      </c>
      <c r="P764" s="500" t="str">
        <f>五年级BMI得分</f>
        <v/>
      </c>
      <c r="Q764" s="515" t="str">
        <f>五年级肺活量得分</f>
        <v/>
      </c>
      <c r="R764" s="512" t="str">
        <f>五年级等级</f>
        <v/>
      </c>
      <c r="S764" s="516" t="str">
        <f>五年级50米跑得分</f>
        <v/>
      </c>
      <c r="T764" s="517" t="str">
        <f>五年级等级</f>
        <v/>
      </c>
      <c r="U764" s="516" t="str">
        <f>五年级坐位体前屈得分</f>
        <v/>
      </c>
      <c r="V764" s="517" t="str">
        <f>五年级等级</f>
        <v/>
      </c>
      <c r="W764" s="516" t="str">
        <f>五年级一分钟跳绳得分</f>
        <v/>
      </c>
      <c r="X764" s="517" t="str">
        <f>五年级等级</f>
        <v/>
      </c>
      <c r="Y764" s="515" t="str">
        <f>五年级仰卧起坐得分</f>
        <v/>
      </c>
      <c r="Z764" s="518" t="str">
        <f>五年级等级</f>
        <v/>
      </c>
      <c r="AA764" s="533" t="str">
        <f>五年级折返跑得分</f>
        <v/>
      </c>
      <c r="AB764" s="515" t="str">
        <f>五年级等级</f>
        <v/>
      </c>
      <c r="AC764" s="533" t="str">
        <f>五年级跳绳附加分</f>
        <v/>
      </c>
      <c r="AD764" s="534" t="str">
        <f>五年级标准分</f>
        <v/>
      </c>
      <c r="AE764" s="534" t="str">
        <f>五年级总分</f>
        <v/>
      </c>
      <c r="AF764" s="517" t="str">
        <f>五年级等级</f>
        <v/>
      </c>
      <c r="AM764" s="452" t="str">
        <f>折返时间</f>
        <v/>
      </c>
    </row>
    <row r="765" spans="1:39">
      <c r="A765" s="476">
        <v>511</v>
      </c>
      <c r="B765" s="477">
        <v>63</v>
      </c>
      <c r="C765" s="586"/>
      <c r="D765" s="587"/>
      <c r="E765" s="586"/>
      <c r="F765" s="473"/>
      <c r="G765" s="588"/>
      <c r="H765" s="475"/>
      <c r="I765" s="595"/>
      <c r="J765" s="596"/>
      <c r="K765" s="596"/>
      <c r="L765" s="503"/>
      <c r="M765" s="504"/>
      <c r="N765" s="505" t="str">
        <f>五年级BMI</f>
        <v/>
      </c>
      <c r="O765" s="499" t="str">
        <f>五年级BMI等级</f>
        <v/>
      </c>
      <c r="P765" s="500" t="str">
        <f>五年级BMI得分</f>
        <v/>
      </c>
      <c r="Q765" s="515" t="str">
        <f>五年级肺活量得分</f>
        <v/>
      </c>
      <c r="R765" s="512" t="str">
        <f>五年级等级</f>
        <v/>
      </c>
      <c r="S765" s="516" t="str">
        <f>五年级50米跑得分</f>
        <v/>
      </c>
      <c r="T765" s="517" t="str">
        <f>五年级等级</f>
        <v/>
      </c>
      <c r="U765" s="516" t="str">
        <f>五年级坐位体前屈得分</f>
        <v/>
      </c>
      <c r="V765" s="517" t="str">
        <f>五年级等级</f>
        <v/>
      </c>
      <c r="W765" s="516" t="str">
        <f>五年级一分钟跳绳得分</f>
        <v/>
      </c>
      <c r="X765" s="517" t="str">
        <f>五年级等级</f>
        <v/>
      </c>
      <c r="Y765" s="515" t="str">
        <f>五年级仰卧起坐得分</f>
        <v/>
      </c>
      <c r="Z765" s="518" t="str">
        <f>五年级等级</f>
        <v/>
      </c>
      <c r="AA765" s="533" t="str">
        <f>五年级折返跑得分</f>
        <v/>
      </c>
      <c r="AB765" s="515" t="str">
        <f>五年级等级</f>
        <v/>
      </c>
      <c r="AC765" s="533" t="str">
        <f>五年级跳绳附加分</f>
        <v/>
      </c>
      <c r="AD765" s="534" t="str">
        <f>五年级标准分</f>
        <v/>
      </c>
      <c r="AE765" s="534" t="str">
        <f>五年级总分</f>
        <v/>
      </c>
      <c r="AF765" s="517" t="str">
        <f>五年级等级</f>
        <v/>
      </c>
      <c r="AM765" s="452" t="str">
        <f>折返时间</f>
        <v/>
      </c>
    </row>
    <row r="766" spans="1:39">
      <c r="A766" s="476">
        <v>511</v>
      </c>
      <c r="B766" s="477">
        <v>64</v>
      </c>
      <c r="C766" s="586"/>
      <c r="D766" s="587"/>
      <c r="E766" s="586"/>
      <c r="F766" s="473"/>
      <c r="G766" s="588"/>
      <c r="H766" s="475"/>
      <c r="I766" s="595"/>
      <c r="J766" s="596"/>
      <c r="K766" s="596"/>
      <c r="L766" s="503"/>
      <c r="M766" s="504"/>
      <c r="N766" s="505" t="str">
        <f>五年级BMI</f>
        <v/>
      </c>
      <c r="O766" s="499" t="str">
        <f>五年级BMI等级</f>
        <v/>
      </c>
      <c r="P766" s="500" t="str">
        <f>五年级BMI得分</f>
        <v/>
      </c>
      <c r="Q766" s="515" t="str">
        <f>五年级肺活量得分</f>
        <v/>
      </c>
      <c r="R766" s="512" t="str">
        <f>五年级等级</f>
        <v/>
      </c>
      <c r="S766" s="516" t="str">
        <f>五年级50米跑得分</f>
        <v/>
      </c>
      <c r="T766" s="517" t="str">
        <f>五年级等级</f>
        <v/>
      </c>
      <c r="U766" s="516" t="str">
        <f>五年级坐位体前屈得分</f>
        <v/>
      </c>
      <c r="V766" s="517" t="str">
        <f>五年级等级</f>
        <v/>
      </c>
      <c r="W766" s="516" t="str">
        <f>五年级一分钟跳绳得分</f>
        <v/>
      </c>
      <c r="X766" s="517" t="str">
        <f>五年级等级</f>
        <v/>
      </c>
      <c r="Y766" s="515" t="str">
        <f>五年级仰卧起坐得分</f>
        <v/>
      </c>
      <c r="Z766" s="518" t="str">
        <f>五年级等级</f>
        <v/>
      </c>
      <c r="AA766" s="533" t="str">
        <f>五年级折返跑得分</f>
        <v/>
      </c>
      <c r="AB766" s="515" t="str">
        <f>五年级等级</f>
        <v/>
      </c>
      <c r="AC766" s="533" t="str">
        <f>五年级跳绳附加分</f>
        <v/>
      </c>
      <c r="AD766" s="534" t="str">
        <f>五年级标准分</f>
        <v/>
      </c>
      <c r="AE766" s="534" t="str">
        <f>五年级总分</f>
        <v/>
      </c>
      <c r="AF766" s="517" t="str">
        <f>五年级等级</f>
        <v/>
      </c>
      <c r="AM766" s="452" t="str">
        <f>折返时间</f>
        <v/>
      </c>
    </row>
    <row r="767" spans="1:39">
      <c r="A767" s="476">
        <v>511</v>
      </c>
      <c r="B767" s="477">
        <v>65</v>
      </c>
      <c r="C767" s="586"/>
      <c r="D767" s="587"/>
      <c r="E767" s="586"/>
      <c r="F767" s="473"/>
      <c r="G767" s="588"/>
      <c r="H767" s="475"/>
      <c r="I767" s="595"/>
      <c r="J767" s="596"/>
      <c r="K767" s="596"/>
      <c r="L767" s="503"/>
      <c r="M767" s="504"/>
      <c r="N767" s="505" t="str">
        <f>五年级BMI</f>
        <v/>
      </c>
      <c r="O767" s="499" t="str">
        <f>五年级BMI等级</f>
        <v/>
      </c>
      <c r="P767" s="500" t="str">
        <f>五年级BMI得分</f>
        <v/>
      </c>
      <c r="Q767" s="515" t="str">
        <f>五年级肺活量得分</f>
        <v/>
      </c>
      <c r="R767" s="512" t="str">
        <f>五年级等级</f>
        <v/>
      </c>
      <c r="S767" s="516" t="str">
        <f>五年级50米跑得分</f>
        <v/>
      </c>
      <c r="T767" s="517" t="str">
        <f>五年级等级</f>
        <v/>
      </c>
      <c r="U767" s="516" t="str">
        <f>五年级坐位体前屈得分</f>
        <v/>
      </c>
      <c r="V767" s="517" t="str">
        <f>五年级等级</f>
        <v/>
      </c>
      <c r="W767" s="516" t="str">
        <f>五年级一分钟跳绳得分</f>
        <v/>
      </c>
      <c r="X767" s="517" t="str">
        <f>五年级等级</f>
        <v/>
      </c>
      <c r="Y767" s="515" t="str">
        <f>五年级仰卧起坐得分</f>
        <v/>
      </c>
      <c r="Z767" s="518" t="str">
        <f>五年级等级</f>
        <v/>
      </c>
      <c r="AA767" s="533" t="str">
        <f>五年级折返跑得分</f>
        <v/>
      </c>
      <c r="AB767" s="515" t="str">
        <f>五年级等级</f>
        <v/>
      </c>
      <c r="AC767" s="533" t="str">
        <f>五年级跳绳附加分</f>
        <v/>
      </c>
      <c r="AD767" s="534" t="str">
        <f>五年级标准分</f>
        <v/>
      </c>
      <c r="AE767" s="534" t="str">
        <f>五年级总分</f>
        <v/>
      </c>
      <c r="AF767" s="517" t="str">
        <f>五年级等级</f>
        <v/>
      </c>
      <c r="AM767" s="452" t="str">
        <f>折返时间</f>
        <v/>
      </c>
    </row>
    <row r="768" spans="1:32">
      <c r="A768" s="476">
        <v>511</v>
      </c>
      <c r="B768" s="477">
        <v>66</v>
      </c>
      <c r="C768" s="586"/>
      <c r="D768" s="587"/>
      <c r="E768" s="586"/>
      <c r="F768" s="473"/>
      <c r="G768" s="588"/>
      <c r="H768" s="475"/>
      <c r="I768" s="595"/>
      <c r="J768" s="596"/>
      <c r="K768" s="596"/>
      <c r="L768" s="503"/>
      <c r="M768" s="504"/>
      <c r="N768" s="505" t="str">
        <f>五年级BMI</f>
        <v/>
      </c>
      <c r="O768" s="499" t="str">
        <f>五年级BMI等级</f>
        <v/>
      </c>
      <c r="P768" s="500" t="str">
        <f>五年级BMI得分</f>
        <v/>
      </c>
      <c r="Q768" s="515" t="str">
        <f>五年级肺活量得分</f>
        <v/>
      </c>
      <c r="R768" s="512" t="str">
        <f>五年级等级</f>
        <v/>
      </c>
      <c r="S768" s="516" t="str">
        <f>五年级50米跑得分</f>
        <v/>
      </c>
      <c r="T768" s="517" t="str">
        <f>五年级等级</f>
        <v/>
      </c>
      <c r="U768" s="516" t="str">
        <f>五年级坐位体前屈得分</f>
        <v/>
      </c>
      <c r="V768" s="517" t="str">
        <f>五年级等级</f>
        <v/>
      </c>
      <c r="W768" s="516" t="str">
        <f>五年级一分钟跳绳得分</f>
        <v/>
      </c>
      <c r="X768" s="517" t="str">
        <f>五年级等级</f>
        <v/>
      </c>
      <c r="Y768" s="515" t="str">
        <f>五年级仰卧起坐得分</f>
        <v/>
      </c>
      <c r="Z768" s="518" t="str">
        <f>五年级等级</f>
        <v/>
      </c>
      <c r="AA768" s="533" t="str">
        <f>五年级折返跑得分</f>
        <v/>
      </c>
      <c r="AB768" s="515" t="str">
        <f>五年级等级</f>
        <v/>
      </c>
      <c r="AC768" s="533" t="str">
        <f>五年级跳绳附加分</f>
        <v/>
      </c>
      <c r="AD768" s="534" t="str">
        <f>五年级标准分</f>
        <v/>
      </c>
      <c r="AE768" s="534" t="str">
        <f>五年级总分</f>
        <v/>
      </c>
      <c r="AF768" s="517" t="str">
        <f>五年级等级</f>
        <v/>
      </c>
    </row>
    <row r="769" spans="1:32">
      <c r="A769" s="476">
        <v>511</v>
      </c>
      <c r="B769" s="477">
        <v>67</v>
      </c>
      <c r="C769" s="586"/>
      <c r="D769" s="587"/>
      <c r="E769" s="586"/>
      <c r="F769" s="473"/>
      <c r="G769" s="588"/>
      <c r="H769" s="475"/>
      <c r="I769" s="595"/>
      <c r="J769" s="596"/>
      <c r="K769" s="596"/>
      <c r="L769" s="503"/>
      <c r="M769" s="504"/>
      <c r="N769" s="505" t="str">
        <f>五年级BMI</f>
        <v/>
      </c>
      <c r="O769" s="499" t="str">
        <f>五年级BMI等级</f>
        <v/>
      </c>
      <c r="P769" s="500" t="str">
        <f>五年级BMI得分</f>
        <v/>
      </c>
      <c r="Q769" s="515" t="str">
        <f>五年级肺活量得分</f>
        <v/>
      </c>
      <c r="R769" s="512" t="str">
        <f>五年级等级</f>
        <v/>
      </c>
      <c r="S769" s="516" t="str">
        <f>五年级50米跑得分</f>
        <v/>
      </c>
      <c r="T769" s="517" t="str">
        <f>五年级等级</f>
        <v/>
      </c>
      <c r="U769" s="516" t="str">
        <f>五年级坐位体前屈得分</f>
        <v/>
      </c>
      <c r="V769" s="517" t="str">
        <f>五年级等级</f>
        <v/>
      </c>
      <c r="W769" s="516" t="str">
        <f>五年级一分钟跳绳得分</f>
        <v/>
      </c>
      <c r="X769" s="517" t="str">
        <f>五年级等级</f>
        <v/>
      </c>
      <c r="Y769" s="515" t="str">
        <f>五年级仰卧起坐得分</f>
        <v/>
      </c>
      <c r="Z769" s="518" t="str">
        <f>五年级等级</f>
        <v/>
      </c>
      <c r="AA769" s="533" t="str">
        <f>五年级折返跑得分</f>
        <v/>
      </c>
      <c r="AB769" s="515" t="str">
        <f>五年级等级</f>
        <v/>
      </c>
      <c r="AC769" s="533" t="str">
        <f>五年级跳绳附加分</f>
        <v/>
      </c>
      <c r="AD769" s="534" t="str">
        <f>五年级标准分</f>
        <v/>
      </c>
      <c r="AE769" s="534" t="str">
        <f>五年级总分</f>
        <v/>
      </c>
      <c r="AF769" s="517" t="str">
        <f>五年级等级</f>
        <v/>
      </c>
    </row>
    <row r="770" spans="1:32">
      <c r="A770" s="476">
        <v>511</v>
      </c>
      <c r="B770" s="477">
        <v>68</v>
      </c>
      <c r="C770" s="586"/>
      <c r="D770" s="587"/>
      <c r="E770" s="586"/>
      <c r="F770" s="473"/>
      <c r="G770" s="588"/>
      <c r="H770" s="475"/>
      <c r="I770" s="595"/>
      <c r="J770" s="596"/>
      <c r="K770" s="596"/>
      <c r="L770" s="503"/>
      <c r="M770" s="504"/>
      <c r="N770" s="505" t="str">
        <f>五年级BMI</f>
        <v/>
      </c>
      <c r="O770" s="499" t="str">
        <f>五年级BMI等级</f>
        <v/>
      </c>
      <c r="P770" s="500" t="str">
        <f>五年级BMI得分</f>
        <v/>
      </c>
      <c r="Q770" s="515" t="str">
        <f>五年级肺活量得分</f>
        <v/>
      </c>
      <c r="R770" s="512" t="str">
        <f>五年级等级</f>
        <v/>
      </c>
      <c r="S770" s="516" t="str">
        <f>五年级50米跑得分</f>
        <v/>
      </c>
      <c r="T770" s="517" t="str">
        <f>五年级等级</f>
        <v/>
      </c>
      <c r="U770" s="516" t="str">
        <f>五年级坐位体前屈得分</f>
        <v/>
      </c>
      <c r="V770" s="517" t="str">
        <f>五年级等级</f>
        <v/>
      </c>
      <c r="W770" s="516" t="str">
        <f>五年级一分钟跳绳得分</f>
        <v/>
      </c>
      <c r="X770" s="517" t="str">
        <f>五年级等级</f>
        <v/>
      </c>
      <c r="Y770" s="515" t="str">
        <f>五年级仰卧起坐得分</f>
        <v/>
      </c>
      <c r="Z770" s="518" t="str">
        <f>五年级等级</f>
        <v/>
      </c>
      <c r="AA770" s="533" t="str">
        <f>五年级折返跑得分</f>
        <v/>
      </c>
      <c r="AB770" s="515" t="str">
        <f>五年级等级</f>
        <v/>
      </c>
      <c r="AC770" s="533" t="str">
        <f>五年级跳绳附加分</f>
        <v/>
      </c>
      <c r="AD770" s="534" t="str">
        <f>五年级标准分</f>
        <v/>
      </c>
      <c r="AE770" s="534" t="str">
        <f>五年级总分</f>
        <v/>
      </c>
      <c r="AF770" s="517" t="str">
        <f>五年级等级</f>
        <v/>
      </c>
    </row>
    <row r="771" spans="1:32">
      <c r="A771" s="476">
        <v>511</v>
      </c>
      <c r="B771" s="477">
        <v>69</v>
      </c>
      <c r="C771" s="586"/>
      <c r="D771" s="587"/>
      <c r="E771" s="586"/>
      <c r="F771" s="473"/>
      <c r="G771" s="588"/>
      <c r="H771" s="475"/>
      <c r="I771" s="595"/>
      <c r="J771" s="596"/>
      <c r="K771" s="596"/>
      <c r="L771" s="503"/>
      <c r="M771" s="504"/>
      <c r="N771" s="505" t="str">
        <f>五年级BMI</f>
        <v/>
      </c>
      <c r="O771" s="499" t="str">
        <f>五年级BMI等级</f>
        <v/>
      </c>
      <c r="P771" s="500" t="str">
        <f>五年级BMI得分</f>
        <v/>
      </c>
      <c r="Q771" s="515" t="str">
        <f>五年级肺活量得分</f>
        <v/>
      </c>
      <c r="R771" s="512" t="str">
        <f>五年级等级</f>
        <v/>
      </c>
      <c r="S771" s="516" t="str">
        <f>五年级50米跑得分</f>
        <v/>
      </c>
      <c r="T771" s="517" t="str">
        <f>五年级等级</f>
        <v/>
      </c>
      <c r="U771" s="516" t="str">
        <f>五年级坐位体前屈得分</f>
        <v/>
      </c>
      <c r="V771" s="517" t="str">
        <f>五年级等级</f>
        <v/>
      </c>
      <c r="W771" s="516" t="str">
        <f>五年级一分钟跳绳得分</f>
        <v/>
      </c>
      <c r="X771" s="517" t="str">
        <f>五年级等级</f>
        <v/>
      </c>
      <c r="Y771" s="515" t="str">
        <f>五年级仰卧起坐得分</f>
        <v/>
      </c>
      <c r="Z771" s="518" t="str">
        <f>五年级等级</f>
        <v/>
      </c>
      <c r="AA771" s="533" t="str">
        <f>五年级折返跑得分</f>
        <v/>
      </c>
      <c r="AB771" s="515" t="str">
        <f>五年级等级</f>
        <v/>
      </c>
      <c r="AC771" s="533" t="str">
        <f>五年级跳绳附加分</f>
        <v/>
      </c>
      <c r="AD771" s="534" t="str">
        <f>五年级标准分</f>
        <v/>
      </c>
      <c r="AE771" s="534" t="str">
        <f>五年级总分</f>
        <v/>
      </c>
      <c r="AF771" s="517" t="str">
        <f>五年级等级</f>
        <v/>
      </c>
    </row>
    <row r="772" ht="15.75" spans="1:32">
      <c r="A772" s="535">
        <v>511</v>
      </c>
      <c r="B772" s="536">
        <v>70</v>
      </c>
      <c r="C772" s="590"/>
      <c r="D772" s="591"/>
      <c r="E772" s="590"/>
      <c r="F772" s="583"/>
      <c r="G772" s="592"/>
      <c r="H772" s="542"/>
      <c r="I772" s="598"/>
      <c r="J772" s="599"/>
      <c r="K772" s="599"/>
      <c r="L772" s="546"/>
      <c r="M772" s="547"/>
      <c r="N772" s="548" t="str">
        <f>五年级BMI</f>
        <v/>
      </c>
      <c r="O772" s="549" t="str">
        <f>五年级BMI等级</f>
        <v/>
      </c>
      <c r="P772" s="550" t="str">
        <f>五年级BMI得分</f>
        <v/>
      </c>
      <c r="Q772" s="556" t="str">
        <f>五年级肺活量得分</f>
        <v/>
      </c>
      <c r="R772" s="557" t="str">
        <f>五年级等级</f>
        <v/>
      </c>
      <c r="S772" s="558" t="str">
        <f>五年级50米跑得分</f>
        <v/>
      </c>
      <c r="T772" s="559" t="str">
        <f>五年级等级</f>
        <v/>
      </c>
      <c r="U772" s="558" t="str">
        <f>五年级坐位体前屈得分</f>
        <v/>
      </c>
      <c r="V772" s="559" t="str">
        <f>五年级等级</f>
        <v/>
      </c>
      <c r="W772" s="558" t="str">
        <f>五年级一分钟跳绳得分</f>
        <v/>
      </c>
      <c r="X772" s="559" t="str">
        <f>五年级等级</f>
        <v/>
      </c>
      <c r="Y772" s="556" t="str">
        <f>五年级仰卧起坐得分</f>
        <v/>
      </c>
      <c r="Z772" s="563" t="str">
        <f>五年级等级</f>
        <v/>
      </c>
      <c r="AA772" s="564" t="str">
        <f>五年级折返跑得分</f>
        <v/>
      </c>
      <c r="AB772" s="556" t="str">
        <f>五年级等级</f>
        <v/>
      </c>
      <c r="AC772" s="565" t="str">
        <f>五年级跳绳附加分</f>
        <v/>
      </c>
      <c r="AD772" s="566" t="str">
        <f>五年级标准分</f>
        <v/>
      </c>
      <c r="AE772" s="566" t="str">
        <f>五年级总分</f>
        <v/>
      </c>
      <c r="AF772" s="567" t="str">
        <f>五年级等级</f>
        <v/>
      </c>
    </row>
    <row r="773" ht="15.75" spans="1:39">
      <c r="A773" s="468">
        <v>512</v>
      </c>
      <c r="B773" s="469">
        <v>1</v>
      </c>
      <c r="C773" s="593"/>
      <c r="D773" s="594"/>
      <c r="E773" s="593"/>
      <c r="F773" s="603"/>
      <c r="G773" s="589"/>
      <c r="H773" s="475"/>
      <c r="I773" s="600"/>
      <c r="J773" s="597"/>
      <c r="K773" s="597"/>
      <c r="L773" s="551"/>
      <c r="M773" s="552"/>
      <c r="N773" s="553" t="str">
        <f>五年级BMI</f>
        <v/>
      </c>
      <c r="O773" s="554" t="str">
        <f>五年级BMI等级</f>
        <v/>
      </c>
      <c r="P773" s="555" t="str">
        <f>五年级BMI得分</f>
        <v/>
      </c>
      <c r="Q773" s="560" t="str">
        <f>五年级肺活量得分</f>
        <v/>
      </c>
      <c r="R773" s="561" t="str">
        <f>五年级等级</f>
        <v/>
      </c>
      <c r="S773" s="562" t="str">
        <f>五年级50米跑得分</f>
        <v/>
      </c>
      <c r="T773" s="561" t="str">
        <f>五年级等级</f>
        <v/>
      </c>
      <c r="U773" s="562" t="str">
        <f>五年级坐位体前屈得分</f>
        <v/>
      </c>
      <c r="V773" s="561" t="str">
        <f>五年级等级</f>
        <v/>
      </c>
      <c r="W773" s="562" t="str">
        <f>五年级一分钟跳绳得分</f>
        <v/>
      </c>
      <c r="X773" s="561" t="str">
        <f>五年级等级</f>
        <v/>
      </c>
      <c r="Y773" s="560" t="str">
        <f>五年级仰卧起坐得分</f>
        <v/>
      </c>
      <c r="Z773" s="568" t="str">
        <f>五年级等级</f>
        <v/>
      </c>
      <c r="AA773" s="569" t="str">
        <f>五年级折返跑得分</f>
        <v/>
      </c>
      <c r="AB773" s="560" t="str">
        <f>五年级等级</f>
        <v/>
      </c>
      <c r="AC773" s="530" t="str">
        <f>五年级跳绳附加分</f>
        <v/>
      </c>
      <c r="AD773" s="531" t="str">
        <f>五年级标准分</f>
        <v/>
      </c>
      <c r="AE773" s="531" t="str">
        <f>五年级总分</f>
        <v/>
      </c>
      <c r="AF773" s="512" t="str">
        <f>五年级等级</f>
        <v/>
      </c>
      <c r="AM773" s="452" t="str">
        <f>折返时间</f>
        <v/>
      </c>
    </row>
    <row r="774" spans="1:39">
      <c r="A774" s="476">
        <v>512</v>
      </c>
      <c r="B774" s="477">
        <v>2</v>
      </c>
      <c r="C774" s="586"/>
      <c r="D774" s="587"/>
      <c r="E774" s="586"/>
      <c r="F774" s="481"/>
      <c r="G774" s="588"/>
      <c r="H774" s="475"/>
      <c r="I774" s="595"/>
      <c r="J774" s="596"/>
      <c r="K774" s="596"/>
      <c r="L774" s="503"/>
      <c r="M774" s="504"/>
      <c r="N774" s="505" t="str">
        <f>五年级BMI</f>
        <v/>
      </c>
      <c r="O774" s="499" t="str">
        <f>五年级BMI等级</f>
        <v/>
      </c>
      <c r="P774" s="500" t="str">
        <f>五年级BMI得分</f>
        <v/>
      </c>
      <c r="Q774" s="515" t="str">
        <f>五年级肺活量得分</f>
        <v/>
      </c>
      <c r="R774" s="512" t="str">
        <f>五年级等级</f>
        <v/>
      </c>
      <c r="S774" s="516" t="str">
        <f>五年级50米跑得分</f>
        <v/>
      </c>
      <c r="T774" s="517" t="str">
        <f>五年级等级</f>
        <v/>
      </c>
      <c r="U774" s="516" t="str">
        <f>五年级坐位体前屈得分</f>
        <v/>
      </c>
      <c r="V774" s="517" t="str">
        <f>五年级等级</f>
        <v/>
      </c>
      <c r="W774" s="516" t="str">
        <f>五年级一分钟跳绳得分</f>
        <v/>
      </c>
      <c r="X774" s="517" t="str">
        <f>五年级等级</f>
        <v/>
      </c>
      <c r="Y774" s="515" t="str">
        <f>五年级仰卧起坐得分</f>
        <v/>
      </c>
      <c r="Z774" s="518" t="str">
        <f>五年级等级</f>
        <v/>
      </c>
      <c r="AA774" s="533" t="str">
        <f>五年级折返跑得分</f>
        <v/>
      </c>
      <c r="AB774" s="515" t="str">
        <f>五年级等级</f>
        <v/>
      </c>
      <c r="AC774" s="533" t="str">
        <f>五年级跳绳附加分</f>
        <v/>
      </c>
      <c r="AD774" s="534" t="str">
        <f>五年级标准分</f>
        <v/>
      </c>
      <c r="AE774" s="534" t="str">
        <f>五年级总分</f>
        <v/>
      </c>
      <c r="AF774" s="517" t="str">
        <f>五年级等级</f>
        <v/>
      </c>
      <c r="AM774" s="452" t="str">
        <f>折返时间</f>
        <v/>
      </c>
    </row>
    <row r="775" spans="1:39">
      <c r="A775" s="476">
        <v>512</v>
      </c>
      <c r="B775" s="477">
        <v>3</v>
      </c>
      <c r="C775" s="586"/>
      <c r="D775" s="587"/>
      <c r="E775" s="586"/>
      <c r="F775" s="481"/>
      <c r="G775" s="588"/>
      <c r="H775" s="475"/>
      <c r="I775" s="595"/>
      <c r="J775" s="596"/>
      <c r="K775" s="596"/>
      <c r="L775" s="503"/>
      <c r="M775" s="504"/>
      <c r="N775" s="505" t="str">
        <f>五年级BMI</f>
        <v/>
      </c>
      <c r="O775" s="499" t="str">
        <f>五年级BMI等级</f>
        <v/>
      </c>
      <c r="P775" s="500" t="str">
        <f>五年级BMI得分</f>
        <v/>
      </c>
      <c r="Q775" s="515" t="str">
        <f>五年级肺活量得分</f>
        <v/>
      </c>
      <c r="R775" s="512" t="str">
        <f>五年级等级</f>
        <v/>
      </c>
      <c r="S775" s="516" t="str">
        <f>五年级50米跑得分</f>
        <v/>
      </c>
      <c r="T775" s="517" t="str">
        <f>五年级等级</f>
        <v/>
      </c>
      <c r="U775" s="516" t="str">
        <f>五年级坐位体前屈得分</f>
        <v/>
      </c>
      <c r="V775" s="517" t="str">
        <f>五年级等级</f>
        <v/>
      </c>
      <c r="W775" s="516" t="str">
        <f>五年级一分钟跳绳得分</f>
        <v/>
      </c>
      <c r="X775" s="517" t="str">
        <f>五年级等级</f>
        <v/>
      </c>
      <c r="Y775" s="515" t="str">
        <f>五年级仰卧起坐得分</f>
        <v/>
      </c>
      <c r="Z775" s="518" t="str">
        <f>五年级等级</f>
        <v/>
      </c>
      <c r="AA775" s="533" t="str">
        <f>五年级折返跑得分</f>
        <v/>
      </c>
      <c r="AB775" s="515" t="str">
        <f>五年级等级</f>
        <v/>
      </c>
      <c r="AC775" s="533" t="str">
        <f>五年级跳绳附加分</f>
        <v/>
      </c>
      <c r="AD775" s="534" t="str">
        <f>五年级标准分</f>
        <v/>
      </c>
      <c r="AE775" s="534" t="str">
        <f>五年级总分</f>
        <v/>
      </c>
      <c r="AF775" s="517" t="str">
        <f>五年级等级</f>
        <v/>
      </c>
      <c r="AM775" s="452" t="str">
        <f>折返时间</f>
        <v/>
      </c>
    </row>
    <row r="776" spans="1:39">
      <c r="A776" s="476">
        <v>512</v>
      </c>
      <c r="B776" s="477">
        <v>4</v>
      </c>
      <c r="C776" s="586"/>
      <c r="D776" s="587"/>
      <c r="E776" s="586"/>
      <c r="F776" s="481"/>
      <c r="G776" s="588"/>
      <c r="H776" s="475"/>
      <c r="I776" s="595"/>
      <c r="J776" s="596"/>
      <c r="K776" s="596"/>
      <c r="L776" s="503"/>
      <c r="M776" s="504"/>
      <c r="N776" s="505" t="str">
        <f>五年级BMI</f>
        <v/>
      </c>
      <c r="O776" s="499" t="str">
        <f>五年级BMI等级</f>
        <v/>
      </c>
      <c r="P776" s="500" t="str">
        <f>五年级BMI得分</f>
        <v/>
      </c>
      <c r="Q776" s="515" t="str">
        <f>五年级肺活量得分</f>
        <v/>
      </c>
      <c r="R776" s="512" t="str">
        <f>五年级等级</f>
        <v/>
      </c>
      <c r="S776" s="516" t="str">
        <f>五年级50米跑得分</f>
        <v/>
      </c>
      <c r="T776" s="517" t="str">
        <f>五年级等级</f>
        <v/>
      </c>
      <c r="U776" s="516" t="str">
        <f>五年级坐位体前屈得分</f>
        <v/>
      </c>
      <c r="V776" s="517" t="str">
        <f>五年级等级</f>
        <v/>
      </c>
      <c r="W776" s="516" t="str">
        <f>五年级一分钟跳绳得分</f>
        <v/>
      </c>
      <c r="X776" s="517" t="str">
        <f>五年级等级</f>
        <v/>
      </c>
      <c r="Y776" s="515" t="str">
        <f>五年级仰卧起坐得分</f>
        <v/>
      </c>
      <c r="Z776" s="518" t="str">
        <f>五年级等级</f>
        <v/>
      </c>
      <c r="AA776" s="533" t="str">
        <f>五年级折返跑得分</f>
        <v/>
      </c>
      <c r="AB776" s="515" t="str">
        <f>五年级等级</f>
        <v/>
      </c>
      <c r="AC776" s="533" t="str">
        <f>五年级跳绳附加分</f>
        <v/>
      </c>
      <c r="AD776" s="534" t="str">
        <f>五年级标准分</f>
        <v/>
      </c>
      <c r="AE776" s="534" t="str">
        <f>五年级总分</f>
        <v/>
      </c>
      <c r="AF776" s="517" t="str">
        <f>五年级等级</f>
        <v/>
      </c>
      <c r="AM776" s="452" t="str">
        <f>折返时间</f>
        <v/>
      </c>
    </row>
    <row r="777" spans="1:39">
      <c r="A777" s="476">
        <v>512</v>
      </c>
      <c r="B777" s="477">
        <v>5</v>
      </c>
      <c r="C777" s="586"/>
      <c r="D777" s="587"/>
      <c r="E777" s="586"/>
      <c r="F777" s="481"/>
      <c r="G777" s="588"/>
      <c r="H777" s="475"/>
      <c r="I777" s="595"/>
      <c r="J777" s="596"/>
      <c r="K777" s="596"/>
      <c r="L777" s="503"/>
      <c r="M777" s="504"/>
      <c r="N777" s="505" t="str">
        <f>五年级BMI</f>
        <v/>
      </c>
      <c r="O777" s="499" t="str">
        <f>五年级BMI等级</f>
        <v/>
      </c>
      <c r="P777" s="500" t="str">
        <f>五年级BMI得分</f>
        <v/>
      </c>
      <c r="Q777" s="515" t="str">
        <f>五年级肺活量得分</f>
        <v/>
      </c>
      <c r="R777" s="512" t="str">
        <f>五年级等级</f>
        <v/>
      </c>
      <c r="S777" s="516" t="str">
        <f>五年级50米跑得分</f>
        <v/>
      </c>
      <c r="T777" s="517" t="str">
        <f>五年级等级</f>
        <v/>
      </c>
      <c r="U777" s="516" t="str">
        <f>五年级坐位体前屈得分</f>
        <v/>
      </c>
      <c r="V777" s="517" t="str">
        <f>五年级等级</f>
        <v/>
      </c>
      <c r="W777" s="516" t="str">
        <f>五年级一分钟跳绳得分</f>
        <v/>
      </c>
      <c r="X777" s="517" t="str">
        <f>五年级等级</f>
        <v/>
      </c>
      <c r="Y777" s="515" t="str">
        <f>五年级仰卧起坐得分</f>
        <v/>
      </c>
      <c r="Z777" s="518" t="str">
        <f>五年级等级</f>
        <v/>
      </c>
      <c r="AA777" s="533" t="str">
        <f>五年级折返跑得分</f>
        <v/>
      </c>
      <c r="AB777" s="515" t="str">
        <f>五年级等级</f>
        <v/>
      </c>
      <c r="AC777" s="533" t="str">
        <f>五年级跳绳附加分</f>
        <v/>
      </c>
      <c r="AD777" s="534" t="str">
        <f>五年级标准分</f>
        <v/>
      </c>
      <c r="AE777" s="534" t="str">
        <f>五年级总分</f>
        <v/>
      </c>
      <c r="AF777" s="517" t="str">
        <f>五年级等级</f>
        <v/>
      </c>
      <c r="AM777" s="452" t="str">
        <f>折返时间</f>
        <v/>
      </c>
    </row>
    <row r="778" spans="1:39">
      <c r="A778" s="476">
        <v>512</v>
      </c>
      <c r="B778" s="477">
        <v>6</v>
      </c>
      <c r="C778" s="586"/>
      <c r="D778" s="587"/>
      <c r="E778" s="586"/>
      <c r="F778" s="473"/>
      <c r="G778" s="588"/>
      <c r="H778" s="475"/>
      <c r="I778" s="600"/>
      <c r="J778" s="597"/>
      <c r="K778" s="597"/>
      <c r="L778" s="496"/>
      <c r="M778" s="497"/>
      <c r="N778" s="498" t="str">
        <f>五年级BMI</f>
        <v/>
      </c>
      <c r="O778" s="499" t="str">
        <f>五年级BMI等级</f>
        <v/>
      </c>
      <c r="P778" s="500" t="str">
        <f>五年级BMI得分</f>
        <v/>
      </c>
      <c r="Q778" s="515" t="str">
        <f>五年级肺活量得分</f>
        <v/>
      </c>
      <c r="R778" s="512" t="str">
        <f>五年级等级</f>
        <v/>
      </c>
      <c r="S778" s="516" t="str">
        <f>五年级50米跑得分</f>
        <v/>
      </c>
      <c r="T778" s="512" t="str">
        <f>五年级等级</f>
        <v/>
      </c>
      <c r="U778" s="516" t="str">
        <f>五年级坐位体前屈得分</f>
        <v/>
      </c>
      <c r="V778" s="512" t="str">
        <f>五年级等级</f>
        <v/>
      </c>
      <c r="W778" s="516" t="str">
        <f>五年级一分钟跳绳得分</f>
        <v/>
      </c>
      <c r="X778" s="512" t="str">
        <f>五年级等级</f>
        <v/>
      </c>
      <c r="Y778" s="511" t="str">
        <f>五年级仰卧起坐得分</f>
        <v/>
      </c>
      <c r="Z778" s="514" t="str">
        <f>五年级等级</f>
        <v/>
      </c>
      <c r="AA778" s="530" t="str">
        <f>五年级折返跑得分</f>
        <v/>
      </c>
      <c r="AB778" s="511" t="str">
        <f>五年级等级</f>
        <v/>
      </c>
      <c r="AC778" s="530" t="str">
        <f>五年级跳绳附加分</f>
        <v/>
      </c>
      <c r="AD778" s="534" t="str">
        <f>五年级标准分</f>
        <v/>
      </c>
      <c r="AE778" s="531" t="str">
        <f>五年级总分</f>
        <v/>
      </c>
      <c r="AF778" s="512" t="str">
        <f>五年级等级</f>
        <v/>
      </c>
      <c r="AM778" s="452" t="str">
        <f>折返时间</f>
        <v/>
      </c>
    </row>
    <row r="779" spans="1:39">
      <c r="A779" s="476">
        <v>512</v>
      </c>
      <c r="B779" s="477">
        <v>7</v>
      </c>
      <c r="C779" s="586"/>
      <c r="D779" s="587"/>
      <c r="E779" s="586"/>
      <c r="F779" s="473"/>
      <c r="G779" s="588"/>
      <c r="H779" s="475"/>
      <c r="I779" s="595"/>
      <c r="J779" s="596"/>
      <c r="K779" s="597"/>
      <c r="L779" s="503"/>
      <c r="M779" s="504"/>
      <c r="N779" s="505" t="str">
        <f>五年级BMI</f>
        <v/>
      </c>
      <c r="O779" s="499" t="str">
        <f>五年级BMI等级</f>
        <v/>
      </c>
      <c r="P779" s="500" t="str">
        <f>五年级BMI得分</f>
        <v/>
      </c>
      <c r="Q779" s="515" t="str">
        <f>五年级肺活量得分</f>
        <v/>
      </c>
      <c r="R779" s="512" t="str">
        <f>五年级等级</f>
        <v/>
      </c>
      <c r="S779" s="516" t="str">
        <f>五年级50米跑得分</f>
        <v/>
      </c>
      <c r="T779" s="512" t="str">
        <f>五年级等级</f>
        <v/>
      </c>
      <c r="U779" s="516" t="str">
        <f>五年级坐位体前屈得分</f>
        <v/>
      </c>
      <c r="V779" s="517" t="str">
        <f>五年级等级</f>
        <v/>
      </c>
      <c r="W779" s="516" t="str">
        <f>五年级一分钟跳绳得分</f>
        <v/>
      </c>
      <c r="X779" s="517" t="str">
        <f>五年级等级</f>
        <v/>
      </c>
      <c r="Y779" s="515" t="str">
        <f>五年级仰卧起坐得分</f>
        <v/>
      </c>
      <c r="Z779" s="518" t="str">
        <f>五年级等级</f>
        <v/>
      </c>
      <c r="AA779" s="533" t="str">
        <f>五年级折返跑得分</f>
        <v/>
      </c>
      <c r="AB779" s="515" t="str">
        <f>五年级等级</f>
        <v/>
      </c>
      <c r="AC779" s="533" t="str">
        <f>五年级跳绳附加分</f>
        <v/>
      </c>
      <c r="AD779" s="534" t="str">
        <f>五年级标准分</f>
        <v/>
      </c>
      <c r="AE779" s="534" t="str">
        <f>五年级总分</f>
        <v/>
      </c>
      <c r="AF779" s="517" t="str">
        <f>五年级等级</f>
        <v/>
      </c>
      <c r="AM779" s="452" t="str">
        <f>折返时间</f>
        <v/>
      </c>
    </row>
    <row r="780" spans="1:39">
      <c r="A780" s="476">
        <v>512</v>
      </c>
      <c r="B780" s="477">
        <v>8</v>
      </c>
      <c r="C780" s="586"/>
      <c r="D780" s="587"/>
      <c r="E780" s="586"/>
      <c r="F780" s="473"/>
      <c r="G780" s="588"/>
      <c r="H780" s="475"/>
      <c r="I780" s="595"/>
      <c r="J780" s="596"/>
      <c r="K780" s="597"/>
      <c r="L780" s="503"/>
      <c r="M780" s="504"/>
      <c r="N780" s="505" t="str">
        <f>五年级BMI</f>
        <v/>
      </c>
      <c r="O780" s="499" t="str">
        <f>五年级BMI等级</f>
        <v/>
      </c>
      <c r="P780" s="500" t="str">
        <f>五年级BMI得分</f>
        <v/>
      </c>
      <c r="Q780" s="515" t="str">
        <f>五年级肺活量得分</f>
        <v/>
      </c>
      <c r="R780" s="512" t="str">
        <f>五年级等级</f>
        <v/>
      </c>
      <c r="S780" s="516" t="str">
        <f>五年级50米跑得分</f>
        <v/>
      </c>
      <c r="T780" s="512" t="str">
        <f>五年级等级</f>
        <v/>
      </c>
      <c r="U780" s="516" t="str">
        <f>五年级坐位体前屈得分</f>
        <v/>
      </c>
      <c r="V780" s="517" t="str">
        <f>五年级等级</f>
        <v/>
      </c>
      <c r="W780" s="516" t="str">
        <f>五年级一分钟跳绳得分</f>
        <v/>
      </c>
      <c r="X780" s="517" t="str">
        <f>五年级等级</f>
        <v/>
      </c>
      <c r="Y780" s="515" t="str">
        <f>五年级仰卧起坐得分</f>
        <v/>
      </c>
      <c r="Z780" s="518" t="str">
        <f>五年级等级</f>
        <v/>
      </c>
      <c r="AA780" s="533" t="str">
        <f>五年级折返跑得分</f>
        <v/>
      </c>
      <c r="AB780" s="515" t="str">
        <f>五年级等级</f>
        <v/>
      </c>
      <c r="AC780" s="533" t="str">
        <f>五年级跳绳附加分</f>
        <v/>
      </c>
      <c r="AD780" s="534" t="str">
        <f>五年级标准分</f>
        <v/>
      </c>
      <c r="AE780" s="534" t="str">
        <f>五年级总分</f>
        <v/>
      </c>
      <c r="AF780" s="517" t="str">
        <f>五年级等级</f>
        <v/>
      </c>
      <c r="AM780" s="452" t="str">
        <f>折返时间</f>
        <v/>
      </c>
    </row>
    <row r="781" spans="1:39">
      <c r="A781" s="476">
        <v>512</v>
      </c>
      <c r="B781" s="477">
        <v>9</v>
      </c>
      <c r="C781" s="586"/>
      <c r="D781" s="587"/>
      <c r="E781" s="586"/>
      <c r="F781" s="473"/>
      <c r="G781" s="589"/>
      <c r="H781" s="475"/>
      <c r="I781" s="595"/>
      <c r="J781" s="596"/>
      <c r="K781" s="597"/>
      <c r="L781" s="503"/>
      <c r="M781" s="504"/>
      <c r="N781" s="505" t="str">
        <f>五年级BMI</f>
        <v/>
      </c>
      <c r="O781" s="499" t="str">
        <f>五年级BMI等级</f>
        <v/>
      </c>
      <c r="P781" s="500" t="str">
        <f>五年级BMI得分</f>
        <v/>
      </c>
      <c r="Q781" s="515" t="str">
        <f>五年级肺活量得分</f>
        <v/>
      </c>
      <c r="R781" s="512" t="str">
        <f>五年级等级</f>
        <v/>
      </c>
      <c r="S781" s="516" t="str">
        <f>五年级50米跑得分</f>
        <v/>
      </c>
      <c r="T781" s="512" t="str">
        <f>五年级等级</f>
        <v/>
      </c>
      <c r="U781" s="516" t="str">
        <f>五年级坐位体前屈得分</f>
        <v/>
      </c>
      <c r="V781" s="517" t="str">
        <f>五年级等级</f>
        <v/>
      </c>
      <c r="W781" s="516" t="str">
        <f>五年级一分钟跳绳得分</f>
        <v/>
      </c>
      <c r="X781" s="517" t="str">
        <f>五年级等级</f>
        <v/>
      </c>
      <c r="Y781" s="515" t="str">
        <f>五年级仰卧起坐得分</f>
        <v/>
      </c>
      <c r="Z781" s="518" t="str">
        <f>五年级等级</f>
        <v/>
      </c>
      <c r="AA781" s="533" t="str">
        <f>五年级折返跑得分</f>
        <v/>
      </c>
      <c r="AB781" s="515" t="str">
        <f>五年级等级</f>
        <v/>
      </c>
      <c r="AC781" s="533" t="str">
        <f>五年级跳绳附加分</f>
        <v/>
      </c>
      <c r="AD781" s="534" t="str">
        <f>五年级标准分</f>
        <v/>
      </c>
      <c r="AE781" s="534" t="str">
        <f>五年级总分</f>
        <v/>
      </c>
      <c r="AF781" s="517" t="str">
        <f>五年级等级</f>
        <v/>
      </c>
      <c r="AM781" s="452" t="str">
        <f>折返时间</f>
        <v/>
      </c>
    </row>
    <row r="782" spans="1:39">
      <c r="A782" s="476">
        <v>512</v>
      </c>
      <c r="B782" s="477">
        <v>10</v>
      </c>
      <c r="C782" s="586"/>
      <c r="D782" s="587"/>
      <c r="E782" s="586"/>
      <c r="F782" s="473"/>
      <c r="G782" s="589"/>
      <c r="H782" s="475"/>
      <c r="I782" s="595"/>
      <c r="J782" s="596"/>
      <c r="K782" s="597"/>
      <c r="L782" s="503"/>
      <c r="M782" s="504"/>
      <c r="N782" s="505" t="str">
        <f>五年级BMI</f>
        <v/>
      </c>
      <c r="O782" s="499" t="str">
        <f>五年级BMI等级</f>
        <v/>
      </c>
      <c r="P782" s="500" t="str">
        <f>五年级BMI得分</f>
        <v/>
      </c>
      <c r="Q782" s="515" t="str">
        <f>五年级肺活量得分</f>
        <v/>
      </c>
      <c r="R782" s="512" t="str">
        <f>五年级等级</f>
        <v/>
      </c>
      <c r="S782" s="516" t="str">
        <f>五年级50米跑得分</f>
        <v/>
      </c>
      <c r="T782" s="512" t="str">
        <f>五年级等级</f>
        <v/>
      </c>
      <c r="U782" s="516" t="str">
        <f>五年级坐位体前屈得分</f>
        <v/>
      </c>
      <c r="V782" s="517" t="str">
        <f>五年级等级</f>
        <v/>
      </c>
      <c r="W782" s="516" t="str">
        <f>五年级一分钟跳绳得分</f>
        <v/>
      </c>
      <c r="X782" s="517" t="str">
        <f>五年级等级</f>
        <v/>
      </c>
      <c r="Y782" s="515" t="str">
        <f>五年级仰卧起坐得分</f>
        <v/>
      </c>
      <c r="Z782" s="518" t="str">
        <f>五年级等级</f>
        <v/>
      </c>
      <c r="AA782" s="533" t="str">
        <f>五年级折返跑得分</f>
        <v/>
      </c>
      <c r="AB782" s="515" t="str">
        <f>五年级等级</f>
        <v/>
      </c>
      <c r="AC782" s="533" t="str">
        <f>五年级跳绳附加分</f>
        <v/>
      </c>
      <c r="AD782" s="534" t="str">
        <f>五年级标准分</f>
        <v/>
      </c>
      <c r="AE782" s="534" t="str">
        <f>五年级总分</f>
        <v/>
      </c>
      <c r="AF782" s="517" t="str">
        <f>五年级等级</f>
        <v/>
      </c>
      <c r="AM782" s="452" t="str">
        <f>折返时间</f>
        <v/>
      </c>
    </row>
    <row r="783" spans="1:39">
      <c r="A783" s="476">
        <v>512</v>
      </c>
      <c r="B783" s="477">
        <v>11</v>
      </c>
      <c r="C783" s="586"/>
      <c r="D783" s="587"/>
      <c r="E783" s="586"/>
      <c r="F783" s="473"/>
      <c r="G783" s="588"/>
      <c r="H783" s="475"/>
      <c r="I783" s="595"/>
      <c r="J783" s="596"/>
      <c r="K783" s="597"/>
      <c r="L783" s="503"/>
      <c r="M783" s="504"/>
      <c r="N783" s="505" t="str">
        <f>五年级BMI</f>
        <v/>
      </c>
      <c r="O783" s="499" t="str">
        <f>五年级BMI等级</f>
        <v/>
      </c>
      <c r="P783" s="500" t="str">
        <f>五年级BMI得分</f>
        <v/>
      </c>
      <c r="Q783" s="515" t="str">
        <f>五年级肺活量得分</f>
        <v/>
      </c>
      <c r="R783" s="512" t="str">
        <f>五年级等级</f>
        <v/>
      </c>
      <c r="S783" s="516" t="str">
        <f>五年级50米跑得分</f>
        <v/>
      </c>
      <c r="T783" s="512" t="str">
        <f>五年级等级</f>
        <v/>
      </c>
      <c r="U783" s="516" t="str">
        <f>五年级坐位体前屈得分</f>
        <v/>
      </c>
      <c r="V783" s="517" t="str">
        <f>五年级等级</f>
        <v/>
      </c>
      <c r="W783" s="516" t="str">
        <f>五年级一分钟跳绳得分</f>
        <v/>
      </c>
      <c r="X783" s="517" t="str">
        <f>五年级等级</f>
        <v/>
      </c>
      <c r="Y783" s="515" t="str">
        <f>五年级仰卧起坐得分</f>
        <v/>
      </c>
      <c r="Z783" s="518" t="str">
        <f>五年级等级</f>
        <v/>
      </c>
      <c r="AA783" s="533" t="str">
        <f>五年级折返跑得分</f>
        <v/>
      </c>
      <c r="AB783" s="515" t="str">
        <f>五年级等级</f>
        <v/>
      </c>
      <c r="AC783" s="533" t="str">
        <f>五年级跳绳附加分</f>
        <v/>
      </c>
      <c r="AD783" s="534" t="str">
        <f>五年级标准分</f>
        <v/>
      </c>
      <c r="AE783" s="534" t="str">
        <f>五年级总分</f>
        <v/>
      </c>
      <c r="AF783" s="517" t="str">
        <f>五年级等级</f>
        <v/>
      </c>
      <c r="AM783" s="452" t="str">
        <f>折返时间</f>
        <v/>
      </c>
    </row>
    <row r="784" spans="1:39">
      <c r="A784" s="476">
        <v>512</v>
      </c>
      <c r="B784" s="477">
        <v>12</v>
      </c>
      <c r="C784" s="586"/>
      <c r="D784" s="587"/>
      <c r="E784" s="586"/>
      <c r="F784" s="473"/>
      <c r="G784" s="588"/>
      <c r="H784" s="475"/>
      <c r="I784" s="595"/>
      <c r="J784" s="596"/>
      <c r="K784" s="597"/>
      <c r="L784" s="503"/>
      <c r="M784" s="504"/>
      <c r="N784" s="505" t="str">
        <f>五年级BMI</f>
        <v/>
      </c>
      <c r="O784" s="499" t="str">
        <f>五年级BMI等级</f>
        <v/>
      </c>
      <c r="P784" s="500" t="str">
        <f>五年级BMI得分</f>
        <v/>
      </c>
      <c r="Q784" s="515" t="str">
        <f>五年级肺活量得分</f>
        <v/>
      </c>
      <c r="R784" s="512" t="str">
        <f>五年级等级</f>
        <v/>
      </c>
      <c r="S784" s="516" t="str">
        <f>五年级50米跑得分</f>
        <v/>
      </c>
      <c r="T784" s="517" t="str">
        <f>五年级等级</f>
        <v/>
      </c>
      <c r="U784" s="516" t="str">
        <f>五年级坐位体前屈得分</f>
        <v/>
      </c>
      <c r="V784" s="517" t="str">
        <f>五年级等级</f>
        <v/>
      </c>
      <c r="W784" s="516" t="str">
        <f>五年级一分钟跳绳得分</f>
        <v/>
      </c>
      <c r="X784" s="517" t="str">
        <f>五年级等级</f>
        <v/>
      </c>
      <c r="Y784" s="515" t="str">
        <f>五年级仰卧起坐得分</f>
        <v/>
      </c>
      <c r="Z784" s="518" t="str">
        <f>五年级等级</f>
        <v/>
      </c>
      <c r="AA784" s="533" t="str">
        <f>五年级折返跑得分</f>
        <v/>
      </c>
      <c r="AB784" s="515" t="str">
        <f>五年级等级</f>
        <v/>
      </c>
      <c r="AC784" s="533" t="str">
        <f>五年级跳绳附加分</f>
        <v/>
      </c>
      <c r="AD784" s="534" t="str">
        <f>五年级标准分</f>
        <v/>
      </c>
      <c r="AE784" s="534" t="str">
        <f>五年级总分</f>
        <v/>
      </c>
      <c r="AF784" s="517" t="str">
        <f>五年级等级</f>
        <v/>
      </c>
      <c r="AM784" s="452" t="str">
        <f>折返时间</f>
        <v/>
      </c>
    </row>
    <row r="785" spans="1:39">
      <c r="A785" s="476">
        <v>512</v>
      </c>
      <c r="B785" s="477">
        <v>13</v>
      </c>
      <c r="C785" s="586"/>
      <c r="D785" s="587"/>
      <c r="E785" s="586"/>
      <c r="F785" s="473"/>
      <c r="G785" s="588"/>
      <c r="H785" s="475"/>
      <c r="I785" s="595"/>
      <c r="J785" s="596"/>
      <c r="K785" s="597"/>
      <c r="L785" s="503"/>
      <c r="M785" s="504"/>
      <c r="N785" s="505" t="str">
        <f>五年级BMI</f>
        <v/>
      </c>
      <c r="O785" s="499" t="str">
        <f>五年级BMI等级</f>
        <v/>
      </c>
      <c r="P785" s="500" t="str">
        <f>五年级BMI得分</f>
        <v/>
      </c>
      <c r="Q785" s="515" t="str">
        <f>五年级肺活量得分</f>
        <v/>
      </c>
      <c r="R785" s="512" t="str">
        <f>五年级等级</f>
        <v/>
      </c>
      <c r="S785" s="516" t="str">
        <f>五年级50米跑得分</f>
        <v/>
      </c>
      <c r="T785" s="517" t="str">
        <f>五年级等级</f>
        <v/>
      </c>
      <c r="U785" s="516" t="str">
        <f>五年级坐位体前屈得分</f>
        <v/>
      </c>
      <c r="V785" s="517" t="str">
        <f>五年级等级</f>
        <v/>
      </c>
      <c r="W785" s="516" t="str">
        <f>五年级一分钟跳绳得分</f>
        <v/>
      </c>
      <c r="X785" s="517" t="str">
        <f>五年级等级</f>
        <v/>
      </c>
      <c r="Y785" s="515" t="str">
        <f>五年级仰卧起坐得分</f>
        <v/>
      </c>
      <c r="Z785" s="518" t="str">
        <f>五年级等级</f>
        <v/>
      </c>
      <c r="AA785" s="533" t="str">
        <f>五年级折返跑得分</f>
        <v/>
      </c>
      <c r="AB785" s="515" t="str">
        <f>五年级等级</f>
        <v/>
      </c>
      <c r="AC785" s="533" t="str">
        <f>五年级跳绳附加分</f>
        <v/>
      </c>
      <c r="AD785" s="534" t="str">
        <f>五年级标准分</f>
        <v/>
      </c>
      <c r="AE785" s="534" t="str">
        <f>五年级总分</f>
        <v/>
      </c>
      <c r="AF785" s="517" t="str">
        <f>五年级等级</f>
        <v/>
      </c>
      <c r="AM785" s="452" t="str">
        <f>折返时间</f>
        <v/>
      </c>
    </row>
    <row r="786" spans="1:39">
      <c r="A786" s="476">
        <v>512</v>
      </c>
      <c r="B786" s="477">
        <v>14</v>
      </c>
      <c r="C786" s="586"/>
      <c r="D786" s="587"/>
      <c r="E786" s="586"/>
      <c r="F786" s="473"/>
      <c r="G786" s="588"/>
      <c r="H786" s="475"/>
      <c r="I786" s="595"/>
      <c r="J786" s="596"/>
      <c r="K786" s="597"/>
      <c r="L786" s="503"/>
      <c r="M786" s="504"/>
      <c r="N786" s="505" t="str">
        <f>五年级BMI</f>
        <v/>
      </c>
      <c r="O786" s="499" t="str">
        <f>五年级BMI等级</f>
        <v/>
      </c>
      <c r="P786" s="500" t="str">
        <f>五年级BMI得分</f>
        <v/>
      </c>
      <c r="Q786" s="515" t="str">
        <f>五年级肺活量得分</f>
        <v/>
      </c>
      <c r="R786" s="512" t="str">
        <f>五年级等级</f>
        <v/>
      </c>
      <c r="S786" s="516" t="str">
        <f>五年级50米跑得分</f>
        <v/>
      </c>
      <c r="T786" s="517" t="str">
        <f>五年级等级</f>
        <v/>
      </c>
      <c r="U786" s="516" t="str">
        <f>五年级坐位体前屈得分</f>
        <v/>
      </c>
      <c r="V786" s="517" t="str">
        <f>五年级等级</f>
        <v/>
      </c>
      <c r="W786" s="516" t="str">
        <f>五年级一分钟跳绳得分</f>
        <v/>
      </c>
      <c r="X786" s="517" t="str">
        <f>五年级等级</f>
        <v/>
      </c>
      <c r="Y786" s="515" t="str">
        <f>五年级仰卧起坐得分</f>
        <v/>
      </c>
      <c r="Z786" s="518" t="str">
        <f>五年级等级</f>
        <v/>
      </c>
      <c r="AA786" s="533" t="str">
        <f>五年级折返跑得分</f>
        <v/>
      </c>
      <c r="AB786" s="515" t="str">
        <f>五年级等级</f>
        <v/>
      </c>
      <c r="AC786" s="533" t="str">
        <f>五年级跳绳附加分</f>
        <v/>
      </c>
      <c r="AD786" s="534" t="str">
        <f>五年级标准分</f>
        <v/>
      </c>
      <c r="AE786" s="534" t="str">
        <f>五年级总分</f>
        <v/>
      </c>
      <c r="AF786" s="517" t="str">
        <f>五年级等级</f>
        <v/>
      </c>
      <c r="AM786" s="452" t="str">
        <f>折返时间</f>
        <v/>
      </c>
    </row>
    <row r="787" spans="1:39">
      <c r="A787" s="476">
        <v>512</v>
      </c>
      <c r="B787" s="477">
        <v>15</v>
      </c>
      <c r="C787" s="586"/>
      <c r="D787" s="587"/>
      <c r="E787" s="586"/>
      <c r="F787" s="473"/>
      <c r="G787" s="588"/>
      <c r="H787" s="475"/>
      <c r="I787" s="595"/>
      <c r="J787" s="596"/>
      <c r="K787" s="597"/>
      <c r="L787" s="503"/>
      <c r="M787" s="504"/>
      <c r="N787" s="505" t="str">
        <f>五年级BMI</f>
        <v/>
      </c>
      <c r="O787" s="499" t="str">
        <f>五年级BMI等级</f>
        <v/>
      </c>
      <c r="P787" s="500" t="str">
        <f>五年级BMI得分</f>
        <v/>
      </c>
      <c r="Q787" s="515" t="str">
        <f>五年级肺活量得分</f>
        <v/>
      </c>
      <c r="R787" s="512" t="str">
        <f>五年级等级</f>
        <v/>
      </c>
      <c r="S787" s="516" t="str">
        <f>五年级50米跑得分</f>
        <v/>
      </c>
      <c r="T787" s="517" t="str">
        <f>五年级等级</f>
        <v/>
      </c>
      <c r="U787" s="516" t="str">
        <f>五年级坐位体前屈得分</f>
        <v/>
      </c>
      <c r="V787" s="517" t="str">
        <f>五年级等级</f>
        <v/>
      </c>
      <c r="W787" s="516" t="str">
        <f>五年级一分钟跳绳得分</f>
        <v/>
      </c>
      <c r="X787" s="517" t="str">
        <f>五年级等级</f>
        <v/>
      </c>
      <c r="Y787" s="515" t="str">
        <f>五年级仰卧起坐得分</f>
        <v/>
      </c>
      <c r="Z787" s="518" t="str">
        <f>五年级等级</f>
        <v/>
      </c>
      <c r="AA787" s="533" t="str">
        <f>五年级折返跑得分</f>
        <v/>
      </c>
      <c r="AB787" s="515" t="str">
        <f>五年级等级</f>
        <v/>
      </c>
      <c r="AC787" s="533" t="str">
        <f>五年级跳绳附加分</f>
        <v/>
      </c>
      <c r="AD787" s="534" t="str">
        <f>五年级标准分</f>
        <v/>
      </c>
      <c r="AE787" s="534" t="str">
        <f>五年级总分</f>
        <v/>
      </c>
      <c r="AF787" s="517" t="str">
        <f>五年级等级</f>
        <v/>
      </c>
      <c r="AM787" s="452" t="str">
        <f>折返时间</f>
        <v/>
      </c>
    </row>
    <row r="788" spans="1:39">
      <c r="A788" s="476">
        <v>512</v>
      </c>
      <c r="B788" s="477">
        <v>16</v>
      </c>
      <c r="C788" s="586"/>
      <c r="D788" s="587"/>
      <c r="E788" s="586"/>
      <c r="F788" s="473"/>
      <c r="G788" s="588"/>
      <c r="H788" s="475"/>
      <c r="I788" s="595"/>
      <c r="J788" s="596"/>
      <c r="K788" s="597"/>
      <c r="L788" s="503"/>
      <c r="M788" s="504"/>
      <c r="N788" s="505" t="str">
        <f>五年级BMI</f>
        <v/>
      </c>
      <c r="O788" s="499" t="str">
        <f>五年级BMI等级</f>
        <v/>
      </c>
      <c r="P788" s="500" t="str">
        <f>五年级BMI得分</f>
        <v/>
      </c>
      <c r="Q788" s="515" t="str">
        <f>五年级肺活量得分</f>
        <v/>
      </c>
      <c r="R788" s="512" t="str">
        <f>五年级等级</f>
        <v/>
      </c>
      <c r="S788" s="516" t="str">
        <f>五年级50米跑得分</f>
        <v/>
      </c>
      <c r="T788" s="517" t="str">
        <f>五年级等级</f>
        <v/>
      </c>
      <c r="U788" s="516" t="str">
        <f>五年级坐位体前屈得分</f>
        <v/>
      </c>
      <c r="V788" s="517" t="str">
        <f>五年级等级</f>
        <v/>
      </c>
      <c r="W788" s="516" t="str">
        <f>五年级一分钟跳绳得分</f>
        <v/>
      </c>
      <c r="X788" s="517" t="str">
        <f>五年级等级</f>
        <v/>
      </c>
      <c r="Y788" s="515" t="str">
        <f>五年级仰卧起坐得分</f>
        <v/>
      </c>
      <c r="Z788" s="518" t="str">
        <f>五年级等级</f>
        <v/>
      </c>
      <c r="AA788" s="533" t="str">
        <f>五年级折返跑得分</f>
        <v/>
      </c>
      <c r="AB788" s="515" t="str">
        <f>五年级等级</f>
        <v/>
      </c>
      <c r="AC788" s="533" t="str">
        <f>五年级跳绳附加分</f>
        <v/>
      </c>
      <c r="AD788" s="534" t="str">
        <f>五年级标准分</f>
        <v/>
      </c>
      <c r="AE788" s="534" t="str">
        <f>五年级总分</f>
        <v/>
      </c>
      <c r="AF788" s="517" t="str">
        <f>五年级等级</f>
        <v/>
      </c>
      <c r="AM788" s="452" t="str">
        <f>折返时间</f>
        <v/>
      </c>
    </row>
    <row r="789" spans="1:39">
      <c r="A789" s="476">
        <v>512</v>
      </c>
      <c r="B789" s="477">
        <v>17</v>
      </c>
      <c r="C789" s="586"/>
      <c r="D789" s="587"/>
      <c r="E789" s="586"/>
      <c r="F789" s="473"/>
      <c r="G789" s="588"/>
      <c r="H789" s="475"/>
      <c r="I789" s="595"/>
      <c r="J789" s="596"/>
      <c r="K789" s="597"/>
      <c r="L789" s="503"/>
      <c r="M789" s="504"/>
      <c r="N789" s="505" t="str">
        <f>五年级BMI</f>
        <v/>
      </c>
      <c r="O789" s="499" t="str">
        <f>五年级BMI等级</f>
        <v/>
      </c>
      <c r="P789" s="500" t="str">
        <f>五年级BMI得分</f>
        <v/>
      </c>
      <c r="Q789" s="515" t="str">
        <f>五年级肺活量得分</f>
        <v/>
      </c>
      <c r="R789" s="512" t="str">
        <f>五年级等级</f>
        <v/>
      </c>
      <c r="S789" s="516" t="str">
        <f>五年级50米跑得分</f>
        <v/>
      </c>
      <c r="T789" s="517" t="str">
        <f>五年级等级</f>
        <v/>
      </c>
      <c r="U789" s="516" t="str">
        <f>五年级坐位体前屈得分</f>
        <v/>
      </c>
      <c r="V789" s="517" t="str">
        <f>五年级等级</f>
        <v/>
      </c>
      <c r="W789" s="516" t="str">
        <f>五年级一分钟跳绳得分</f>
        <v/>
      </c>
      <c r="X789" s="517" t="str">
        <f>五年级等级</f>
        <v/>
      </c>
      <c r="Y789" s="515" t="str">
        <f>五年级仰卧起坐得分</f>
        <v/>
      </c>
      <c r="Z789" s="518" t="str">
        <f>五年级等级</f>
        <v/>
      </c>
      <c r="AA789" s="533" t="str">
        <f>五年级折返跑得分</f>
        <v/>
      </c>
      <c r="AB789" s="515" t="str">
        <f>五年级等级</f>
        <v/>
      </c>
      <c r="AC789" s="533" t="str">
        <f>五年级跳绳附加分</f>
        <v/>
      </c>
      <c r="AD789" s="534" t="str">
        <f>五年级标准分</f>
        <v/>
      </c>
      <c r="AE789" s="534" t="str">
        <f>五年级总分</f>
        <v/>
      </c>
      <c r="AF789" s="517" t="str">
        <f>五年级等级</f>
        <v/>
      </c>
      <c r="AM789" s="452" t="str">
        <f>折返时间</f>
        <v/>
      </c>
    </row>
    <row r="790" spans="1:39">
      <c r="A790" s="476">
        <v>512</v>
      </c>
      <c r="B790" s="477">
        <v>18</v>
      </c>
      <c r="C790" s="586"/>
      <c r="D790" s="587"/>
      <c r="E790" s="586"/>
      <c r="F790" s="473"/>
      <c r="G790" s="588"/>
      <c r="H790" s="475"/>
      <c r="I790" s="595"/>
      <c r="J790" s="596"/>
      <c r="K790" s="597"/>
      <c r="L790" s="503"/>
      <c r="M790" s="504"/>
      <c r="N790" s="505" t="str">
        <f>五年级BMI</f>
        <v/>
      </c>
      <c r="O790" s="499" t="str">
        <f>五年级BMI等级</f>
        <v/>
      </c>
      <c r="P790" s="500" t="str">
        <f>五年级BMI得分</f>
        <v/>
      </c>
      <c r="Q790" s="515" t="str">
        <f>五年级肺活量得分</f>
        <v/>
      </c>
      <c r="R790" s="512" t="str">
        <f>五年级等级</f>
        <v/>
      </c>
      <c r="S790" s="516" t="str">
        <f>五年级50米跑得分</f>
        <v/>
      </c>
      <c r="T790" s="517" t="str">
        <f>五年级等级</f>
        <v/>
      </c>
      <c r="U790" s="516" t="str">
        <f>五年级坐位体前屈得分</f>
        <v/>
      </c>
      <c r="V790" s="517" t="str">
        <f>五年级等级</f>
        <v/>
      </c>
      <c r="W790" s="516" t="str">
        <f>五年级一分钟跳绳得分</f>
        <v/>
      </c>
      <c r="X790" s="517" t="str">
        <f>五年级等级</f>
        <v/>
      </c>
      <c r="Y790" s="515" t="str">
        <f>五年级仰卧起坐得分</f>
        <v/>
      </c>
      <c r="Z790" s="518" t="str">
        <f>五年级等级</f>
        <v/>
      </c>
      <c r="AA790" s="533" t="str">
        <f>五年级折返跑得分</f>
        <v/>
      </c>
      <c r="AB790" s="515" t="str">
        <f>五年级等级</f>
        <v/>
      </c>
      <c r="AC790" s="533" t="str">
        <f>五年级跳绳附加分</f>
        <v/>
      </c>
      <c r="AD790" s="534" t="str">
        <f>五年级标准分</f>
        <v/>
      </c>
      <c r="AE790" s="534" t="str">
        <f>五年级总分</f>
        <v/>
      </c>
      <c r="AF790" s="517" t="str">
        <f>五年级等级</f>
        <v/>
      </c>
      <c r="AM790" s="452" t="str">
        <f>折返时间</f>
        <v/>
      </c>
    </row>
    <row r="791" spans="1:39">
      <c r="A791" s="476">
        <v>512</v>
      </c>
      <c r="B791" s="477">
        <v>19</v>
      </c>
      <c r="C791" s="586"/>
      <c r="D791" s="587"/>
      <c r="E791" s="586"/>
      <c r="F791" s="473"/>
      <c r="G791" s="588"/>
      <c r="H791" s="475"/>
      <c r="I791" s="595"/>
      <c r="J791" s="596"/>
      <c r="K791" s="597"/>
      <c r="L791" s="503"/>
      <c r="M791" s="504"/>
      <c r="N791" s="505" t="str">
        <f>五年级BMI</f>
        <v/>
      </c>
      <c r="O791" s="499" t="str">
        <f>五年级BMI等级</f>
        <v/>
      </c>
      <c r="P791" s="500" t="str">
        <f>五年级BMI得分</f>
        <v/>
      </c>
      <c r="Q791" s="515" t="str">
        <f>五年级肺活量得分</f>
        <v/>
      </c>
      <c r="R791" s="512" t="str">
        <f>五年级等级</f>
        <v/>
      </c>
      <c r="S791" s="516" t="str">
        <f>五年级50米跑得分</f>
        <v/>
      </c>
      <c r="T791" s="517" t="str">
        <f>五年级等级</f>
        <v/>
      </c>
      <c r="U791" s="516" t="str">
        <f>五年级坐位体前屈得分</f>
        <v/>
      </c>
      <c r="V791" s="517" t="str">
        <f>五年级等级</f>
        <v/>
      </c>
      <c r="W791" s="516" t="str">
        <f>五年级一分钟跳绳得分</f>
        <v/>
      </c>
      <c r="X791" s="517" t="str">
        <f>五年级等级</f>
        <v/>
      </c>
      <c r="Y791" s="515" t="str">
        <f>五年级仰卧起坐得分</f>
        <v/>
      </c>
      <c r="Z791" s="518" t="str">
        <f>五年级等级</f>
        <v/>
      </c>
      <c r="AA791" s="533" t="str">
        <f>五年级折返跑得分</f>
        <v/>
      </c>
      <c r="AB791" s="515" t="str">
        <f>五年级等级</f>
        <v/>
      </c>
      <c r="AC791" s="533" t="str">
        <f>五年级跳绳附加分</f>
        <v/>
      </c>
      <c r="AD791" s="534" t="str">
        <f>五年级标准分</f>
        <v/>
      </c>
      <c r="AE791" s="534" t="str">
        <f>五年级总分</f>
        <v/>
      </c>
      <c r="AF791" s="517" t="str">
        <f>五年级等级</f>
        <v/>
      </c>
      <c r="AM791" s="452" t="str">
        <f>折返时间</f>
        <v/>
      </c>
    </row>
    <row r="792" spans="1:39">
      <c r="A792" s="476">
        <v>512</v>
      </c>
      <c r="B792" s="477">
        <v>20</v>
      </c>
      <c r="C792" s="586"/>
      <c r="D792" s="587"/>
      <c r="E792" s="586"/>
      <c r="F792" s="473"/>
      <c r="G792" s="588"/>
      <c r="H792" s="475"/>
      <c r="I792" s="595"/>
      <c r="J792" s="596"/>
      <c r="K792" s="597"/>
      <c r="L792" s="503"/>
      <c r="M792" s="504"/>
      <c r="N792" s="505" t="str">
        <f>五年级BMI</f>
        <v/>
      </c>
      <c r="O792" s="499" t="str">
        <f>五年级BMI等级</f>
        <v/>
      </c>
      <c r="P792" s="500" t="str">
        <f>五年级BMI得分</f>
        <v/>
      </c>
      <c r="Q792" s="515" t="str">
        <f>五年级肺活量得分</f>
        <v/>
      </c>
      <c r="R792" s="512" t="str">
        <f>五年级等级</f>
        <v/>
      </c>
      <c r="S792" s="516" t="str">
        <f>五年级50米跑得分</f>
        <v/>
      </c>
      <c r="T792" s="517" t="str">
        <f>五年级等级</f>
        <v/>
      </c>
      <c r="U792" s="516" t="str">
        <f>五年级坐位体前屈得分</f>
        <v/>
      </c>
      <c r="V792" s="517" t="str">
        <f>五年级等级</f>
        <v/>
      </c>
      <c r="W792" s="516" t="str">
        <f>五年级一分钟跳绳得分</f>
        <v/>
      </c>
      <c r="X792" s="517" t="str">
        <f>五年级等级</f>
        <v/>
      </c>
      <c r="Y792" s="515" t="str">
        <f>五年级仰卧起坐得分</f>
        <v/>
      </c>
      <c r="Z792" s="518" t="str">
        <f>五年级等级</f>
        <v/>
      </c>
      <c r="AA792" s="533" t="str">
        <f>五年级折返跑得分</f>
        <v/>
      </c>
      <c r="AB792" s="515" t="str">
        <f>五年级等级</f>
        <v/>
      </c>
      <c r="AC792" s="533" t="str">
        <f>五年级跳绳附加分</f>
        <v/>
      </c>
      <c r="AD792" s="534" t="str">
        <f>五年级标准分</f>
        <v/>
      </c>
      <c r="AE792" s="534" t="str">
        <f>五年级总分</f>
        <v/>
      </c>
      <c r="AF792" s="517" t="str">
        <f>五年级等级</f>
        <v/>
      </c>
      <c r="AM792" s="452" t="str">
        <f>折返时间</f>
        <v/>
      </c>
    </row>
    <row r="793" spans="1:39">
      <c r="A793" s="476">
        <v>512</v>
      </c>
      <c r="B793" s="477">
        <v>21</v>
      </c>
      <c r="C793" s="586"/>
      <c r="D793" s="587"/>
      <c r="E793" s="586"/>
      <c r="F793" s="473"/>
      <c r="G793" s="588"/>
      <c r="H793" s="475"/>
      <c r="I793" s="595"/>
      <c r="J793" s="596"/>
      <c r="K793" s="597"/>
      <c r="L793" s="503"/>
      <c r="M793" s="504"/>
      <c r="N793" s="505" t="str">
        <f>五年级BMI</f>
        <v/>
      </c>
      <c r="O793" s="499" t="str">
        <f>五年级BMI等级</f>
        <v/>
      </c>
      <c r="P793" s="500" t="str">
        <f>五年级BMI得分</f>
        <v/>
      </c>
      <c r="Q793" s="515" t="str">
        <f>五年级肺活量得分</f>
        <v/>
      </c>
      <c r="R793" s="512" t="str">
        <f>五年级等级</f>
        <v/>
      </c>
      <c r="S793" s="516" t="str">
        <f>五年级50米跑得分</f>
        <v/>
      </c>
      <c r="T793" s="517" t="str">
        <f>五年级等级</f>
        <v/>
      </c>
      <c r="U793" s="516" t="str">
        <f>五年级坐位体前屈得分</f>
        <v/>
      </c>
      <c r="V793" s="517" t="str">
        <f>五年级等级</f>
        <v/>
      </c>
      <c r="W793" s="516" t="str">
        <f>五年级一分钟跳绳得分</f>
        <v/>
      </c>
      <c r="X793" s="517" t="str">
        <f>五年级等级</f>
        <v/>
      </c>
      <c r="Y793" s="515" t="str">
        <f>五年级仰卧起坐得分</f>
        <v/>
      </c>
      <c r="Z793" s="518" t="str">
        <f>五年级等级</f>
        <v/>
      </c>
      <c r="AA793" s="533" t="str">
        <f>五年级折返跑得分</f>
        <v/>
      </c>
      <c r="AB793" s="515" t="str">
        <f>五年级等级</f>
        <v/>
      </c>
      <c r="AC793" s="533" t="str">
        <f>五年级跳绳附加分</f>
        <v/>
      </c>
      <c r="AD793" s="534" t="str">
        <f>五年级标准分</f>
        <v/>
      </c>
      <c r="AE793" s="534" t="str">
        <f>五年级总分</f>
        <v/>
      </c>
      <c r="AF793" s="517" t="str">
        <f>五年级等级</f>
        <v/>
      </c>
      <c r="AM793" s="452" t="str">
        <f>折返时间</f>
        <v/>
      </c>
    </row>
    <row r="794" spans="1:39">
      <c r="A794" s="476">
        <v>512</v>
      </c>
      <c r="B794" s="477">
        <v>22</v>
      </c>
      <c r="C794" s="586"/>
      <c r="D794" s="587"/>
      <c r="E794" s="586"/>
      <c r="F794" s="473"/>
      <c r="G794" s="588"/>
      <c r="H794" s="475"/>
      <c r="I794" s="595"/>
      <c r="J794" s="596"/>
      <c r="K794" s="597"/>
      <c r="L794" s="503"/>
      <c r="M794" s="504"/>
      <c r="N794" s="505" t="str">
        <f>五年级BMI</f>
        <v/>
      </c>
      <c r="O794" s="499" t="str">
        <f>五年级BMI等级</f>
        <v/>
      </c>
      <c r="P794" s="500" t="str">
        <f>五年级BMI得分</f>
        <v/>
      </c>
      <c r="Q794" s="515" t="str">
        <f>五年级肺活量得分</f>
        <v/>
      </c>
      <c r="R794" s="512" t="str">
        <f>五年级等级</f>
        <v/>
      </c>
      <c r="S794" s="516" t="str">
        <f>五年级50米跑得分</f>
        <v/>
      </c>
      <c r="T794" s="517" t="str">
        <f>五年级等级</f>
        <v/>
      </c>
      <c r="U794" s="516" t="str">
        <f>五年级坐位体前屈得分</f>
        <v/>
      </c>
      <c r="V794" s="517" t="str">
        <f>五年级等级</f>
        <v/>
      </c>
      <c r="W794" s="516" t="str">
        <f>五年级一分钟跳绳得分</f>
        <v/>
      </c>
      <c r="X794" s="517" t="str">
        <f>五年级等级</f>
        <v/>
      </c>
      <c r="Y794" s="515" t="str">
        <f>五年级仰卧起坐得分</f>
        <v/>
      </c>
      <c r="Z794" s="518" t="str">
        <f>五年级等级</f>
        <v/>
      </c>
      <c r="AA794" s="533" t="str">
        <f>五年级折返跑得分</f>
        <v/>
      </c>
      <c r="AB794" s="515" t="str">
        <f>五年级等级</f>
        <v/>
      </c>
      <c r="AC794" s="533" t="str">
        <f>五年级跳绳附加分</f>
        <v/>
      </c>
      <c r="AD794" s="534" t="str">
        <f>五年级标准分</f>
        <v/>
      </c>
      <c r="AE794" s="534" t="str">
        <f>五年级总分</f>
        <v/>
      </c>
      <c r="AF794" s="517" t="str">
        <f>五年级等级</f>
        <v/>
      </c>
      <c r="AM794" s="452" t="str">
        <f>折返时间</f>
        <v/>
      </c>
    </row>
    <row r="795" spans="1:39">
      <c r="A795" s="476">
        <v>512</v>
      </c>
      <c r="B795" s="477">
        <v>23</v>
      </c>
      <c r="C795" s="586"/>
      <c r="D795" s="587"/>
      <c r="E795" s="586"/>
      <c r="F795" s="473"/>
      <c r="G795" s="588"/>
      <c r="H795" s="475"/>
      <c r="I795" s="595"/>
      <c r="J795" s="596"/>
      <c r="K795" s="597"/>
      <c r="L795" s="503"/>
      <c r="M795" s="504"/>
      <c r="N795" s="505" t="str">
        <f>五年级BMI</f>
        <v/>
      </c>
      <c r="O795" s="499" t="str">
        <f>五年级BMI等级</f>
        <v/>
      </c>
      <c r="P795" s="500" t="str">
        <f>五年级BMI得分</f>
        <v/>
      </c>
      <c r="Q795" s="515" t="str">
        <f>五年级肺活量得分</f>
        <v/>
      </c>
      <c r="R795" s="512" t="str">
        <f>五年级等级</f>
        <v/>
      </c>
      <c r="S795" s="516" t="str">
        <f>五年级50米跑得分</f>
        <v/>
      </c>
      <c r="T795" s="517" t="str">
        <f>五年级等级</f>
        <v/>
      </c>
      <c r="U795" s="516" t="str">
        <f>五年级坐位体前屈得分</f>
        <v/>
      </c>
      <c r="V795" s="517" t="str">
        <f>五年级等级</f>
        <v/>
      </c>
      <c r="W795" s="516" t="str">
        <f>五年级一分钟跳绳得分</f>
        <v/>
      </c>
      <c r="X795" s="517" t="str">
        <f>五年级等级</f>
        <v/>
      </c>
      <c r="Y795" s="515" t="str">
        <f>五年级仰卧起坐得分</f>
        <v/>
      </c>
      <c r="Z795" s="518" t="str">
        <f>五年级等级</f>
        <v/>
      </c>
      <c r="AA795" s="533" t="str">
        <f>五年级折返跑得分</f>
        <v/>
      </c>
      <c r="AB795" s="515" t="str">
        <f>五年级等级</f>
        <v/>
      </c>
      <c r="AC795" s="533" t="str">
        <f>五年级跳绳附加分</f>
        <v/>
      </c>
      <c r="AD795" s="534" t="str">
        <f>五年级标准分</f>
        <v/>
      </c>
      <c r="AE795" s="534" t="str">
        <f>五年级总分</f>
        <v/>
      </c>
      <c r="AF795" s="517" t="str">
        <f>五年级等级</f>
        <v/>
      </c>
      <c r="AM795" s="452" t="str">
        <f>折返时间</f>
        <v/>
      </c>
    </row>
    <row r="796" spans="1:39">
      <c r="A796" s="476">
        <v>512</v>
      </c>
      <c r="B796" s="477">
        <v>24</v>
      </c>
      <c r="C796" s="586"/>
      <c r="D796" s="587"/>
      <c r="E796" s="586"/>
      <c r="F796" s="473"/>
      <c r="G796" s="588"/>
      <c r="H796" s="475"/>
      <c r="I796" s="595"/>
      <c r="J796" s="596"/>
      <c r="K796" s="597"/>
      <c r="L796" s="503"/>
      <c r="M796" s="504"/>
      <c r="N796" s="505" t="str">
        <f>五年级BMI</f>
        <v/>
      </c>
      <c r="O796" s="499" t="str">
        <f>五年级BMI等级</f>
        <v/>
      </c>
      <c r="P796" s="500" t="str">
        <f>五年级BMI得分</f>
        <v/>
      </c>
      <c r="Q796" s="515" t="str">
        <f>五年级肺活量得分</f>
        <v/>
      </c>
      <c r="R796" s="512" t="str">
        <f>五年级等级</f>
        <v/>
      </c>
      <c r="S796" s="516" t="str">
        <f>五年级50米跑得分</f>
        <v/>
      </c>
      <c r="T796" s="517" t="str">
        <f>五年级等级</f>
        <v/>
      </c>
      <c r="U796" s="516" t="str">
        <f>五年级坐位体前屈得分</f>
        <v/>
      </c>
      <c r="V796" s="517" t="str">
        <f>五年级等级</f>
        <v/>
      </c>
      <c r="W796" s="516" t="str">
        <f>五年级一分钟跳绳得分</f>
        <v/>
      </c>
      <c r="X796" s="517" t="str">
        <f>五年级等级</f>
        <v/>
      </c>
      <c r="Y796" s="515" t="str">
        <f>五年级仰卧起坐得分</f>
        <v/>
      </c>
      <c r="Z796" s="518" t="str">
        <f>五年级等级</f>
        <v/>
      </c>
      <c r="AA796" s="533" t="str">
        <f>五年级折返跑得分</f>
        <v/>
      </c>
      <c r="AB796" s="515" t="str">
        <f>五年级等级</f>
        <v/>
      </c>
      <c r="AC796" s="533" t="str">
        <f>五年级跳绳附加分</f>
        <v/>
      </c>
      <c r="AD796" s="534" t="str">
        <f>五年级标准分</f>
        <v/>
      </c>
      <c r="AE796" s="534" t="str">
        <f>五年级总分</f>
        <v/>
      </c>
      <c r="AF796" s="517" t="str">
        <f>五年级等级</f>
        <v/>
      </c>
      <c r="AM796" s="452" t="str">
        <f>折返时间</f>
        <v/>
      </c>
    </row>
    <row r="797" spans="1:39">
      <c r="A797" s="476">
        <v>512</v>
      </c>
      <c r="B797" s="477">
        <v>25</v>
      </c>
      <c r="C797" s="586"/>
      <c r="D797" s="587"/>
      <c r="E797" s="586"/>
      <c r="F797" s="473"/>
      <c r="G797" s="588"/>
      <c r="H797" s="475"/>
      <c r="I797" s="595"/>
      <c r="J797" s="596"/>
      <c r="K797" s="597"/>
      <c r="L797" s="503"/>
      <c r="M797" s="504"/>
      <c r="N797" s="505" t="str">
        <f>五年级BMI</f>
        <v/>
      </c>
      <c r="O797" s="499" t="str">
        <f>五年级BMI等级</f>
        <v/>
      </c>
      <c r="P797" s="500" t="str">
        <f>五年级BMI得分</f>
        <v/>
      </c>
      <c r="Q797" s="515" t="str">
        <f>五年级肺活量得分</f>
        <v/>
      </c>
      <c r="R797" s="512" t="str">
        <f>五年级等级</f>
        <v/>
      </c>
      <c r="S797" s="516" t="str">
        <f>五年级50米跑得分</f>
        <v/>
      </c>
      <c r="T797" s="517" t="str">
        <f>五年级等级</f>
        <v/>
      </c>
      <c r="U797" s="516" t="str">
        <f>五年级坐位体前屈得分</f>
        <v/>
      </c>
      <c r="V797" s="517" t="str">
        <f>五年级等级</f>
        <v/>
      </c>
      <c r="W797" s="516" t="str">
        <f>五年级一分钟跳绳得分</f>
        <v/>
      </c>
      <c r="X797" s="517" t="str">
        <f>五年级等级</f>
        <v/>
      </c>
      <c r="Y797" s="515" t="str">
        <f>五年级仰卧起坐得分</f>
        <v/>
      </c>
      <c r="Z797" s="518" t="str">
        <f>五年级等级</f>
        <v/>
      </c>
      <c r="AA797" s="533" t="str">
        <f>五年级折返跑得分</f>
        <v/>
      </c>
      <c r="AB797" s="515" t="str">
        <f>五年级等级</f>
        <v/>
      </c>
      <c r="AC797" s="533" t="str">
        <f>五年级跳绳附加分</f>
        <v/>
      </c>
      <c r="AD797" s="534" t="str">
        <f>五年级标准分</f>
        <v/>
      </c>
      <c r="AE797" s="534" t="str">
        <f>五年级总分</f>
        <v/>
      </c>
      <c r="AF797" s="517" t="str">
        <f>五年级等级</f>
        <v/>
      </c>
      <c r="AM797" s="452" t="str">
        <f>折返时间</f>
        <v/>
      </c>
    </row>
    <row r="798" spans="1:39">
      <c r="A798" s="476">
        <v>512</v>
      </c>
      <c r="B798" s="477">
        <v>26</v>
      </c>
      <c r="C798" s="586"/>
      <c r="D798" s="587"/>
      <c r="E798" s="586"/>
      <c r="F798" s="473"/>
      <c r="G798" s="588"/>
      <c r="H798" s="475"/>
      <c r="I798" s="595"/>
      <c r="J798" s="596"/>
      <c r="K798" s="596"/>
      <c r="L798" s="503"/>
      <c r="M798" s="504"/>
      <c r="N798" s="505" t="str">
        <f>五年级BMI</f>
        <v/>
      </c>
      <c r="O798" s="499" t="str">
        <f>五年级BMI等级</f>
        <v/>
      </c>
      <c r="P798" s="500" t="str">
        <f>五年级BMI得分</f>
        <v/>
      </c>
      <c r="Q798" s="515" t="str">
        <f>五年级肺活量得分</f>
        <v/>
      </c>
      <c r="R798" s="512" t="str">
        <f>五年级等级</f>
        <v/>
      </c>
      <c r="S798" s="516" t="str">
        <f>五年级50米跑得分</f>
        <v/>
      </c>
      <c r="T798" s="517" t="str">
        <f>五年级等级</f>
        <v/>
      </c>
      <c r="U798" s="516" t="str">
        <f>五年级坐位体前屈得分</f>
        <v/>
      </c>
      <c r="V798" s="517" t="str">
        <f>五年级等级</f>
        <v/>
      </c>
      <c r="W798" s="516" t="str">
        <f>五年级一分钟跳绳得分</f>
        <v/>
      </c>
      <c r="X798" s="517" t="str">
        <f>五年级等级</f>
        <v/>
      </c>
      <c r="Y798" s="515" t="str">
        <f>五年级仰卧起坐得分</f>
        <v/>
      </c>
      <c r="Z798" s="518" t="str">
        <f>五年级等级</f>
        <v/>
      </c>
      <c r="AA798" s="533" t="str">
        <f>五年级折返跑得分</f>
        <v/>
      </c>
      <c r="AB798" s="515" t="str">
        <f>五年级等级</f>
        <v/>
      </c>
      <c r="AC798" s="533" t="str">
        <f>五年级跳绳附加分</f>
        <v/>
      </c>
      <c r="AD798" s="534" t="str">
        <f>五年级标准分</f>
        <v/>
      </c>
      <c r="AE798" s="534" t="str">
        <f>五年级总分</f>
        <v/>
      </c>
      <c r="AF798" s="517" t="str">
        <f>五年级等级</f>
        <v/>
      </c>
      <c r="AM798" s="452" t="str">
        <f>折返时间</f>
        <v/>
      </c>
    </row>
    <row r="799" spans="1:39">
      <c r="A799" s="476">
        <v>512</v>
      </c>
      <c r="B799" s="477">
        <v>27</v>
      </c>
      <c r="C799" s="586"/>
      <c r="D799" s="587"/>
      <c r="E799" s="586"/>
      <c r="F799" s="473"/>
      <c r="G799" s="588"/>
      <c r="H799" s="475"/>
      <c r="I799" s="595"/>
      <c r="J799" s="596"/>
      <c r="K799" s="596"/>
      <c r="L799" s="503"/>
      <c r="M799" s="504"/>
      <c r="N799" s="505" t="str">
        <f>五年级BMI</f>
        <v/>
      </c>
      <c r="O799" s="499" t="str">
        <f>五年级BMI等级</f>
        <v/>
      </c>
      <c r="P799" s="500" t="str">
        <f>五年级BMI得分</f>
        <v/>
      </c>
      <c r="Q799" s="515" t="str">
        <f>五年级肺活量得分</f>
        <v/>
      </c>
      <c r="R799" s="512" t="str">
        <f>五年级等级</f>
        <v/>
      </c>
      <c r="S799" s="516" t="str">
        <f>五年级50米跑得分</f>
        <v/>
      </c>
      <c r="T799" s="517" t="str">
        <f>五年级等级</f>
        <v/>
      </c>
      <c r="U799" s="516" t="str">
        <f>五年级坐位体前屈得分</f>
        <v/>
      </c>
      <c r="V799" s="517" t="str">
        <f>五年级等级</f>
        <v/>
      </c>
      <c r="W799" s="516" t="str">
        <f>五年级一分钟跳绳得分</f>
        <v/>
      </c>
      <c r="X799" s="517" t="str">
        <f>五年级等级</f>
        <v/>
      </c>
      <c r="Y799" s="515" t="str">
        <f>五年级仰卧起坐得分</f>
        <v/>
      </c>
      <c r="Z799" s="518" t="str">
        <f>五年级等级</f>
        <v/>
      </c>
      <c r="AA799" s="533" t="str">
        <f>五年级折返跑得分</f>
        <v/>
      </c>
      <c r="AB799" s="515" t="str">
        <f>五年级等级</f>
        <v/>
      </c>
      <c r="AC799" s="533" t="str">
        <f>五年级跳绳附加分</f>
        <v/>
      </c>
      <c r="AD799" s="534" t="str">
        <f>五年级标准分</f>
        <v/>
      </c>
      <c r="AE799" s="534" t="str">
        <f>五年级总分</f>
        <v/>
      </c>
      <c r="AF799" s="517" t="str">
        <f>五年级等级</f>
        <v/>
      </c>
      <c r="AM799" s="452" t="str">
        <f>折返时间</f>
        <v/>
      </c>
    </row>
    <row r="800" spans="1:39">
      <c r="A800" s="476">
        <v>512</v>
      </c>
      <c r="B800" s="477">
        <v>28</v>
      </c>
      <c r="C800" s="586"/>
      <c r="D800" s="587"/>
      <c r="E800" s="586"/>
      <c r="F800" s="473"/>
      <c r="G800" s="588"/>
      <c r="H800" s="475"/>
      <c r="I800" s="595"/>
      <c r="J800" s="596"/>
      <c r="K800" s="596"/>
      <c r="L800" s="503"/>
      <c r="M800" s="504"/>
      <c r="N800" s="505" t="str">
        <f>五年级BMI</f>
        <v/>
      </c>
      <c r="O800" s="499" t="str">
        <f>五年级BMI等级</f>
        <v/>
      </c>
      <c r="P800" s="500" t="str">
        <f>五年级BMI得分</f>
        <v/>
      </c>
      <c r="Q800" s="515" t="str">
        <f>五年级肺活量得分</f>
        <v/>
      </c>
      <c r="R800" s="512" t="str">
        <f>五年级等级</f>
        <v/>
      </c>
      <c r="S800" s="516" t="str">
        <f>五年级50米跑得分</f>
        <v/>
      </c>
      <c r="T800" s="517" t="str">
        <f>五年级等级</f>
        <v/>
      </c>
      <c r="U800" s="516" t="str">
        <f>五年级坐位体前屈得分</f>
        <v/>
      </c>
      <c r="V800" s="517" t="str">
        <f>五年级等级</f>
        <v/>
      </c>
      <c r="W800" s="516" t="str">
        <f>五年级一分钟跳绳得分</f>
        <v/>
      </c>
      <c r="X800" s="517" t="str">
        <f>五年级等级</f>
        <v/>
      </c>
      <c r="Y800" s="515" t="str">
        <f>五年级仰卧起坐得分</f>
        <v/>
      </c>
      <c r="Z800" s="518" t="str">
        <f>五年级等级</f>
        <v/>
      </c>
      <c r="AA800" s="533" t="str">
        <f>五年级折返跑得分</f>
        <v/>
      </c>
      <c r="AB800" s="515" t="str">
        <f>五年级等级</f>
        <v/>
      </c>
      <c r="AC800" s="533" t="str">
        <f>五年级跳绳附加分</f>
        <v/>
      </c>
      <c r="AD800" s="534" t="str">
        <f>五年级标准分</f>
        <v/>
      </c>
      <c r="AE800" s="534" t="str">
        <f>五年级总分</f>
        <v/>
      </c>
      <c r="AF800" s="517" t="str">
        <f>五年级等级</f>
        <v/>
      </c>
      <c r="AM800" s="452" t="str">
        <f>折返时间</f>
        <v/>
      </c>
    </row>
    <row r="801" spans="1:39">
      <c r="A801" s="476">
        <v>512</v>
      </c>
      <c r="B801" s="477">
        <v>29</v>
      </c>
      <c r="C801" s="586"/>
      <c r="D801" s="587"/>
      <c r="E801" s="586"/>
      <c r="F801" s="473"/>
      <c r="G801" s="589"/>
      <c r="H801" s="475"/>
      <c r="I801" s="595"/>
      <c r="J801" s="596"/>
      <c r="K801" s="596"/>
      <c r="L801" s="503"/>
      <c r="M801" s="504"/>
      <c r="N801" s="505" t="str">
        <f>五年级BMI</f>
        <v/>
      </c>
      <c r="O801" s="499" t="str">
        <f>五年级BMI等级</f>
        <v/>
      </c>
      <c r="P801" s="500" t="str">
        <f>五年级BMI得分</f>
        <v/>
      </c>
      <c r="Q801" s="515" t="str">
        <f>五年级肺活量得分</f>
        <v/>
      </c>
      <c r="R801" s="512" t="str">
        <f>五年级等级</f>
        <v/>
      </c>
      <c r="S801" s="516" t="str">
        <f>五年级50米跑得分</f>
        <v/>
      </c>
      <c r="T801" s="517" t="str">
        <f>五年级等级</f>
        <v/>
      </c>
      <c r="U801" s="516" t="str">
        <f>五年级坐位体前屈得分</f>
        <v/>
      </c>
      <c r="V801" s="517" t="str">
        <f>五年级等级</f>
        <v/>
      </c>
      <c r="W801" s="516" t="str">
        <f>五年级一分钟跳绳得分</f>
        <v/>
      </c>
      <c r="X801" s="517" t="str">
        <f>五年级等级</f>
        <v/>
      </c>
      <c r="Y801" s="515" t="str">
        <f>五年级仰卧起坐得分</f>
        <v/>
      </c>
      <c r="Z801" s="518" t="str">
        <f>五年级等级</f>
        <v/>
      </c>
      <c r="AA801" s="533" t="str">
        <f>五年级折返跑得分</f>
        <v/>
      </c>
      <c r="AB801" s="515" t="str">
        <f>五年级等级</f>
        <v/>
      </c>
      <c r="AC801" s="533" t="str">
        <f>五年级跳绳附加分</f>
        <v/>
      </c>
      <c r="AD801" s="534" t="str">
        <f>五年级标准分</f>
        <v/>
      </c>
      <c r="AE801" s="534" t="str">
        <f>五年级总分</f>
        <v/>
      </c>
      <c r="AF801" s="517" t="str">
        <f>五年级等级</f>
        <v/>
      </c>
      <c r="AM801" s="452" t="str">
        <f>折返时间</f>
        <v/>
      </c>
    </row>
    <row r="802" spans="1:39">
      <c r="A802" s="476">
        <v>512</v>
      </c>
      <c r="B802" s="477">
        <v>30</v>
      </c>
      <c r="C802" s="586"/>
      <c r="D802" s="587"/>
      <c r="E802" s="586"/>
      <c r="F802" s="473"/>
      <c r="G802" s="589"/>
      <c r="H802" s="475"/>
      <c r="I802" s="595"/>
      <c r="J802" s="596"/>
      <c r="K802" s="596"/>
      <c r="L802" s="503"/>
      <c r="M802" s="504"/>
      <c r="N802" s="505" t="str">
        <f>五年级BMI</f>
        <v/>
      </c>
      <c r="O802" s="499" t="str">
        <f>五年级BMI等级</f>
        <v/>
      </c>
      <c r="P802" s="500" t="str">
        <f>五年级BMI得分</f>
        <v/>
      </c>
      <c r="Q802" s="515" t="str">
        <f>五年级肺活量得分</f>
        <v/>
      </c>
      <c r="R802" s="512" t="str">
        <f>五年级等级</f>
        <v/>
      </c>
      <c r="S802" s="516" t="str">
        <f>五年级50米跑得分</f>
        <v/>
      </c>
      <c r="T802" s="517" t="str">
        <f>五年级等级</f>
        <v/>
      </c>
      <c r="U802" s="516" t="str">
        <f>五年级坐位体前屈得分</f>
        <v/>
      </c>
      <c r="V802" s="517" t="str">
        <f>五年级等级</f>
        <v/>
      </c>
      <c r="W802" s="516" t="str">
        <f>五年级一分钟跳绳得分</f>
        <v/>
      </c>
      <c r="X802" s="517" t="str">
        <f>五年级等级</f>
        <v/>
      </c>
      <c r="Y802" s="515" t="str">
        <f>五年级仰卧起坐得分</f>
        <v/>
      </c>
      <c r="Z802" s="518" t="str">
        <f>五年级等级</f>
        <v/>
      </c>
      <c r="AA802" s="533" t="str">
        <f>五年级折返跑得分</f>
        <v/>
      </c>
      <c r="AB802" s="515" t="str">
        <f>五年级等级</f>
        <v/>
      </c>
      <c r="AC802" s="533" t="str">
        <f>五年级跳绳附加分</f>
        <v/>
      </c>
      <c r="AD802" s="534" t="str">
        <f>五年级标准分</f>
        <v/>
      </c>
      <c r="AE802" s="534" t="str">
        <f>五年级总分</f>
        <v/>
      </c>
      <c r="AF802" s="517" t="str">
        <f>五年级等级</f>
        <v/>
      </c>
      <c r="AM802" s="452" t="str">
        <f>折返时间</f>
        <v/>
      </c>
    </row>
    <row r="803" spans="1:39">
      <c r="A803" s="476">
        <v>512</v>
      </c>
      <c r="B803" s="477">
        <v>31</v>
      </c>
      <c r="C803" s="586"/>
      <c r="D803" s="587"/>
      <c r="E803" s="586"/>
      <c r="F803" s="473"/>
      <c r="G803" s="588"/>
      <c r="H803" s="475"/>
      <c r="I803" s="595"/>
      <c r="J803" s="596"/>
      <c r="K803" s="596"/>
      <c r="L803" s="503"/>
      <c r="M803" s="504"/>
      <c r="N803" s="505" t="str">
        <f>五年级BMI</f>
        <v/>
      </c>
      <c r="O803" s="499" t="str">
        <f>五年级BMI等级</f>
        <v/>
      </c>
      <c r="P803" s="500" t="str">
        <f>五年级BMI得分</f>
        <v/>
      </c>
      <c r="Q803" s="515" t="str">
        <f>五年级肺活量得分</f>
        <v/>
      </c>
      <c r="R803" s="512" t="str">
        <f>五年级等级</f>
        <v/>
      </c>
      <c r="S803" s="516" t="str">
        <f>五年级50米跑得分</f>
        <v/>
      </c>
      <c r="T803" s="517" t="str">
        <f>五年级等级</f>
        <v/>
      </c>
      <c r="U803" s="516" t="str">
        <f>五年级坐位体前屈得分</f>
        <v/>
      </c>
      <c r="V803" s="517" t="str">
        <f>五年级等级</f>
        <v/>
      </c>
      <c r="W803" s="516" t="str">
        <f>五年级一分钟跳绳得分</f>
        <v/>
      </c>
      <c r="X803" s="517" t="str">
        <f>五年级等级</f>
        <v/>
      </c>
      <c r="Y803" s="515" t="str">
        <f>五年级仰卧起坐得分</f>
        <v/>
      </c>
      <c r="Z803" s="518" t="str">
        <f>五年级等级</f>
        <v/>
      </c>
      <c r="AA803" s="533" t="str">
        <f>五年级折返跑得分</f>
        <v/>
      </c>
      <c r="AB803" s="515" t="str">
        <f>五年级等级</f>
        <v/>
      </c>
      <c r="AC803" s="533" t="str">
        <f>五年级跳绳附加分</f>
        <v/>
      </c>
      <c r="AD803" s="534" t="str">
        <f>五年级标准分</f>
        <v/>
      </c>
      <c r="AE803" s="534" t="str">
        <f>五年级总分</f>
        <v/>
      </c>
      <c r="AF803" s="517" t="str">
        <f>五年级等级</f>
        <v/>
      </c>
      <c r="AM803" s="452" t="str">
        <f>折返时间</f>
        <v/>
      </c>
    </row>
    <row r="804" spans="1:39">
      <c r="A804" s="476">
        <v>512</v>
      </c>
      <c r="B804" s="477">
        <v>32</v>
      </c>
      <c r="C804" s="586"/>
      <c r="D804" s="587"/>
      <c r="E804" s="586"/>
      <c r="F804" s="473"/>
      <c r="G804" s="588"/>
      <c r="H804" s="475"/>
      <c r="I804" s="595"/>
      <c r="J804" s="596"/>
      <c r="K804" s="596"/>
      <c r="L804" s="503"/>
      <c r="M804" s="504"/>
      <c r="N804" s="505" t="str">
        <f>五年级BMI</f>
        <v/>
      </c>
      <c r="O804" s="499" t="str">
        <f>五年级BMI等级</f>
        <v/>
      </c>
      <c r="P804" s="500" t="str">
        <f>五年级BMI得分</f>
        <v/>
      </c>
      <c r="Q804" s="515" t="str">
        <f>五年级肺活量得分</f>
        <v/>
      </c>
      <c r="R804" s="512" t="str">
        <f>五年级等级</f>
        <v/>
      </c>
      <c r="S804" s="516" t="str">
        <f>五年级50米跑得分</f>
        <v/>
      </c>
      <c r="T804" s="517" t="str">
        <f>五年级等级</f>
        <v/>
      </c>
      <c r="U804" s="516" t="str">
        <f>五年级坐位体前屈得分</f>
        <v/>
      </c>
      <c r="V804" s="517" t="str">
        <f>五年级等级</f>
        <v/>
      </c>
      <c r="W804" s="516" t="str">
        <f>五年级一分钟跳绳得分</f>
        <v/>
      </c>
      <c r="X804" s="517" t="str">
        <f>五年级等级</f>
        <v/>
      </c>
      <c r="Y804" s="515" t="str">
        <f>五年级仰卧起坐得分</f>
        <v/>
      </c>
      <c r="Z804" s="518" t="str">
        <f>五年级等级</f>
        <v/>
      </c>
      <c r="AA804" s="533" t="str">
        <f>五年级折返跑得分</f>
        <v/>
      </c>
      <c r="AB804" s="515" t="str">
        <f>五年级等级</f>
        <v/>
      </c>
      <c r="AC804" s="533" t="str">
        <f>五年级跳绳附加分</f>
        <v/>
      </c>
      <c r="AD804" s="534" t="str">
        <f>五年级标准分</f>
        <v/>
      </c>
      <c r="AE804" s="534" t="str">
        <f>五年级总分</f>
        <v/>
      </c>
      <c r="AF804" s="517" t="str">
        <f>五年级等级</f>
        <v/>
      </c>
      <c r="AM804" s="452" t="str">
        <f>折返时间</f>
        <v/>
      </c>
    </row>
    <row r="805" spans="1:39">
      <c r="A805" s="476">
        <v>512</v>
      </c>
      <c r="B805" s="477">
        <v>33</v>
      </c>
      <c r="C805" s="586"/>
      <c r="D805" s="587"/>
      <c r="E805" s="586"/>
      <c r="F805" s="473"/>
      <c r="G805" s="588"/>
      <c r="H805" s="475"/>
      <c r="I805" s="595"/>
      <c r="J805" s="596"/>
      <c r="K805" s="596"/>
      <c r="L805" s="503"/>
      <c r="M805" s="504"/>
      <c r="N805" s="505" t="str">
        <f>五年级BMI</f>
        <v/>
      </c>
      <c r="O805" s="499" t="str">
        <f>五年级BMI等级</f>
        <v/>
      </c>
      <c r="P805" s="500" t="str">
        <f>五年级BMI得分</f>
        <v/>
      </c>
      <c r="Q805" s="515" t="str">
        <f>五年级肺活量得分</f>
        <v/>
      </c>
      <c r="R805" s="512" t="str">
        <f>五年级等级</f>
        <v/>
      </c>
      <c r="S805" s="516" t="str">
        <f>五年级50米跑得分</f>
        <v/>
      </c>
      <c r="T805" s="517" t="str">
        <f>五年级等级</f>
        <v/>
      </c>
      <c r="U805" s="516" t="str">
        <f>五年级坐位体前屈得分</f>
        <v/>
      </c>
      <c r="V805" s="517" t="str">
        <f>五年级等级</f>
        <v/>
      </c>
      <c r="W805" s="516" t="str">
        <f>五年级一分钟跳绳得分</f>
        <v/>
      </c>
      <c r="X805" s="517" t="str">
        <f>五年级等级</f>
        <v/>
      </c>
      <c r="Y805" s="515" t="str">
        <f>五年级仰卧起坐得分</f>
        <v/>
      </c>
      <c r="Z805" s="518" t="str">
        <f>五年级等级</f>
        <v/>
      </c>
      <c r="AA805" s="533" t="str">
        <f>五年级折返跑得分</f>
        <v/>
      </c>
      <c r="AB805" s="515" t="str">
        <f>五年级等级</f>
        <v/>
      </c>
      <c r="AC805" s="533" t="str">
        <f>五年级跳绳附加分</f>
        <v/>
      </c>
      <c r="AD805" s="534" t="str">
        <f>五年级标准分</f>
        <v/>
      </c>
      <c r="AE805" s="534" t="str">
        <f>五年级总分</f>
        <v/>
      </c>
      <c r="AF805" s="517" t="str">
        <f>五年级等级</f>
        <v/>
      </c>
      <c r="AM805" s="452" t="str">
        <f>折返时间</f>
        <v/>
      </c>
    </row>
    <row r="806" spans="1:39">
      <c r="A806" s="476">
        <v>512</v>
      </c>
      <c r="B806" s="477">
        <v>34</v>
      </c>
      <c r="C806" s="586"/>
      <c r="D806" s="587"/>
      <c r="E806" s="586"/>
      <c r="F806" s="473"/>
      <c r="G806" s="588"/>
      <c r="H806" s="475"/>
      <c r="I806" s="595"/>
      <c r="J806" s="596"/>
      <c r="K806" s="596"/>
      <c r="L806" s="503"/>
      <c r="M806" s="504"/>
      <c r="N806" s="505" t="str">
        <f>五年级BMI</f>
        <v/>
      </c>
      <c r="O806" s="499" t="str">
        <f>五年级BMI等级</f>
        <v/>
      </c>
      <c r="P806" s="500" t="str">
        <f>五年级BMI得分</f>
        <v/>
      </c>
      <c r="Q806" s="515" t="str">
        <f>五年级肺活量得分</f>
        <v/>
      </c>
      <c r="R806" s="512" t="str">
        <f>五年级等级</f>
        <v/>
      </c>
      <c r="S806" s="516" t="str">
        <f>五年级50米跑得分</f>
        <v/>
      </c>
      <c r="T806" s="517" t="str">
        <f>五年级等级</f>
        <v/>
      </c>
      <c r="U806" s="516" t="str">
        <f>五年级坐位体前屈得分</f>
        <v/>
      </c>
      <c r="V806" s="517" t="str">
        <f>五年级等级</f>
        <v/>
      </c>
      <c r="W806" s="516" t="str">
        <f>五年级一分钟跳绳得分</f>
        <v/>
      </c>
      <c r="X806" s="517" t="str">
        <f>五年级等级</f>
        <v/>
      </c>
      <c r="Y806" s="515" t="str">
        <f>五年级仰卧起坐得分</f>
        <v/>
      </c>
      <c r="Z806" s="518" t="str">
        <f>五年级等级</f>
        <v/>
      </c>
      <c r="AA806" s="533" t="str">
        <f>五年级折返跑得分</f>
        <v/>
      </c>
      <c r="AB806" s="515" t="str">
        <f>五年级等级</f>
        <v/>
      </c>
      <c r="AC806" s="533" t="str">
        <f>五年级跳绳附加分</f>
        <v/>
      </c>
      <c r="AD806" s="534" t="str">
        <f>五年级标准分</f>
        <v/>
      </c>
      <c r="AE806" s="534" t="str">
        <f>五年级总分</f>
        <v/>
      </c>
      <c r="AF806" s="517" t="str">
        <f>五年级等级</f>
        <v/>
      </c>
      <c r="AM806" s="452" t="str">
        <f>折返时间</f>
        <v/>
      </c>
    </row>
    <row r="807" spans="1:39">
      <c r="A807" s="476">
        <v>512</v>
      </c>
      <c r="B807" s="477">
        <v>35</v>
      </c>
      <c r="C807" s="586"/>
      <c r="D807" s="587"/>
      <c r="E807" s="586"/>
      <c r="F807" s="473"/>
      <c r="G807" s="588"/>
      <c r="H807" s="475"/>
      <c r="I807" s="595"/>
      <c r="J807" s="596"/>
      <c r="K807" s="596"/>
      <c r="L807" s="503"/>
      <c r="M807" s="504"/>
      <c r="N807" s="505" t="str">
        <f>五年级BMI</f>
        <v/>
      </c>
      <c r="O807" s="499" t="str">
        <f>五年级BMI等级</f>
        <v/>
      </c>
      <c r="P807" s="500" t="str">
        <f>五年级BMI得分</f>
        <v/>
      </c>
      <c r="Q807" s="515" t="str">
        <f>五年级肺活量得分</f>
        <v/>
      </c>
      <c r="R807" s="512" t="str">
        <f>五年级等级</f>
        <v/>
      </c>
      <c r="S807" s="516" t="str">
        <f>五年级50米跑得分</f>
        <v/>
      </c>
      <c r="T807" s="517" t="str">
        <f>五年级等级</f>
        <v/>
      </c>
      <c r="U807" s="516" t="str">
        <f>五年级坐位体前屈得分</f>
        <v/>
      </c>
      <c r="V807" s="517" t="str">
        <f>五年级等级</f>
        <v/>
      </c>
      <c r="W807" s="516" t="str">
        <f>五年级一分钟跳绳得分</f>
        <v/>
      </c>
      <c r="X807" s="517" t="str">
        <f>五年级等级</f>
        <v/>
      </c>
      <c r="Y807" s="515" t="str">
        <f>五年级仰卧起坐得分</f>
        <v/>
      </c>
      <c r="Z807" s="518" t="str">
        <f>五年级等级</f>
        <v/>
      </c>
      <c r="AA807" s="533" t="str">
        <f>五年级折返跑得分</f>
        <v/>
      </c>
      <c r="AB807" s="515" t="str">
        <f>五年级等级</f>
        <v/>
      </c>
      <c r="AC807" s="533" t="str">
        <f>五年级跳绳附加分</f>
        <v/>
      </c>
      <c r="AD807" s="534" t="str">
        <f>五年级标准分</f>
        <v/>
      </c>
      <c r="AE807" s="534" t="str">
        <f>五年级总分</f>
        <v/>
      </c>
      <c r="AF807" s="517" t="str">
        <f>五年级等级</f>
        <v/>
      </c>
      <c r="AM807" s="452" t="str">
        <f>折返时间</f>
        <v/>
      </c>
    </row>
    <row r="808" spans="1:39">
      <c r="A808" s="476">
        <v>512</v>
      </c>
      <c r="B808" s="477">
        <v>36</v>
      </c>
      <c r="C808" s="586"/>
      <c r="D808" s="587"/>
      <c r="E808" s="586"/>
      <c r="F808" s="473"/>
      <c r="G808" s="588"/>
      <c r="H808" s="475"/>
      <c r="I808" s="595"/>
      <c r="J808" s="596"/>
      <c r="K808" s="596"/>
      <c r="L808" s="503"/>
      <c r="M808" s="504"/>
      <c r="N808" s="505" t="str">
        <f>五年级BMI</f>
        <v/>
      </c>
      <c r="O808" s="499" t="str">
        <f>五年级BMI等级</f>
        <v/>
      </c>
      <c r="P808" s="500" t="str">
        <f>五年级BMI得分</f>
        <v/>
      </c>
      <c r="Q808" s="515" t="str">
        <f>五年级肺活量得分</f>
        <v/>
      </c>
      <c r="R808" s="512" t="str">
        <f>五年级等级</f>
        <v/>
      </c>
      <c r="S808" s="516" t="str">
        <f>五年级50米跑得分</f>
        <v/>
      </c>
      <c r="T808" s="517" t="str">
        <f>五年级等级</f>
        <v/>
      </c>
      <c r="U808" s="516" t="str">
        <f>五年级坐位体前屈得分</f>
        <v/>
      </c>
      <c r="V808" s="517" t="str">
        <f>五年级等级</f>
        <v/>
      </c>
      <c r="W808" s="516" t="str">
        <f>五年级一分钟跳绳得分</f>
        <v/>
      </c>
      <c r="X808" s="517" t="str">
        <f>五年级等级</f>
        <v/>
      </c>
      <c r="Y808" s="515" t="str">
        <f>五年级仰卧起坐得分</f>
        <v/>
      </c>
      <c r="Z808" s="518" t="str">
        <f>五年级等级</f>
        <v/>
      </c>
      <c r="AA808" s="533" t="str">
        <f>五年级折返跑得分</f>
        <v/>
      </c>
      <c r="AB808" s="515" t="str">
        <f>五年级等级</f>
        <v/>
      </c>
      <c r="AC808" s="533" t="str">
        <f>五年级跳绳附加分</f>
        <v/>
      </c>
      <c r="AD808" s="534" t="str">
        <f>五年级标准分</f>
        <v/>
      </c>
      <c r="AE808" s="534" t="str">
        <f>五年级总分</f>
        <v/>
      </c>
      <c r="AF808" s="517" t="str">
        <f>五年级等级</f>
        <v/>
      </c>
      <c r="AM808" s="452" t="str">
        <f>折返时间</f>
        <v/>
      </c>
    </row>
    <row r="809" spans="1:39">
      <c r="A809" s="476">
        <v>512</v>
      </c>
      <c r="B809" s="477">
        <v>37</v>
      </c>
      <c r="C809" s="586"/>
      <c r="D809" s="587"/>
      <c r="E809" s="586"/>
      <c r="F809" s="473"/>
      <c r="G809" s="588"/>
      <c r="H809" s="475"/>
      <c r="I809" s="595"/>
      <c r="J809" s="596"/>
      <c r="K809" s="596"/>
      <c r="L809" s="503"/>
      <c r="M809" s="504"/>
      <c r="N809" s="505" t="str">
        <f>五年级BMI</f>
        <v/>
      </c>
      <c r="O809" s="499" t="str">
        <f>五年级BMI等级</f>
        <v/>
      </c>
      <c r="P809" s="500" t="str">
        <f>五年级BMI得分</f>
        <v/>
      </c>
      <c r="Q809" s="515" t="str">
        <f>五年级肺活量得分</f>
        <v/>
      </c>
      <c r="R809" s="512" t="str">
        <f>五年级等级</f>
        <v/>
      </c>
      <c r="S809" s="516" t="str">
        <f>五年级50米跑得分</f>
        <v/>
      </c>
      <c r="T809" s="517" t="str">
        <f>五年级等级</f>
        <v/>
      </c>
      <c r="U809" s="516" t="str">
        <f>五年级坐位体前屈得分</f>
        <v/>
      </c>
      <c r="V809" s="517" t="str">
        <f>五年级等级</f>
        <v/>
      </c>
      <c r="W809" s="516" t="str">
        <f>五年级一分钟跳绳得分</f>
        <v/>
      </c>
      <c r="X809" s="517" t="str">
        <f>五年级等级</f>
        <v/>
      </c>
      <c r="Y809" s="515" t="str">
        <f>五年级仰卧起坐得分</f>
        <v/>
      </c>
      <c r="Z809" s="518" t="str">
        <f>五年级等级</f>
        <v/>
      </c>
      <c r="AA809" s="533" t="str">
        <f>五年级折返跑得分</f>
        <v/>
      </c>
      <c r="AB809" s="515" t="str">
        <f>五年级等级</f>
        <v/>
      </c>
      <c r="AC809" s="533" t="str">
        <f>五年级跳绳附加分</f>
        <v/>
      </c>
      <c r="AD809" s="534" t="str">
        <f>五年级标准分</f>
        <v/>
      </c>
      <c r="AE809" s="534" t="str">
        <f>五年级总分</f>
        <v/>
      </c>
      <c r="AF809" s="517" t="str">
        <f>五年级等级</f>
        <v/>
      </c>
      <c r="AM809" s="452" t="str">
        <f>折返时间</f>
        <v/>
      </c>
    </row>
    <row r="810" spans="1:39">
      <c r="A810" s="476">
        <v>512</v>
      </c>
      <c r="B810" s="477">
        <v>38</v>
      </c>
      <c r="C810" s="586"/>
      <c r="D810" s="587"/>
      <c r="E810" s="586"/>
      <c r="F810" s="473"/>
      <c r="G810" s="588"/>
      <c r="H810" s="475"/>
      <c r="I810" s="595"/>
      <c r="J810" s="596"/>
      <c r="K810" s="596"/>
      <c r="L810" s="503"/>
      <c r="M810" s="504"/>
      <c r="N810" s="505" t="str">
        <f>五年级BMI</f>
        <v/>
      </c>
      <c r="O810" s="499" t="str">
        <f>五年级BMI等级</f>
        <v/>
      </c>
      <c r="P810" s="500" t="str">
        <f>五年级BMI得分</f>
        <v/>
      </c>
      <c r="Q810" s="515" t="str">
        <f>五年级肺活量得分</f>
        <v/>
      </c>
      <c r="R810" s="512" t="str">
        <f>五年级等级</f>
        <v/>
      </c>
      <c r="S810" s="516" t="str">
        <f>五年级50米跑得分</f>
        <v/>
      </c>
      <c r="T810" s="517" t="str">
        <f>五年级等级</f>
        <v/>
      </c>
      <c r="U810" s="516" t="str">
        <f>五年级坐位体前屈得分</f>
        <v/>
      </c>
      <c r="V810" s="517" t="str">
        <f>五年级等级</f>
        <v/>
      </c>
      <c r="W810" s="516" t="str">
        <f>五年级一分钟跳绳得分</f>
        <v/>
      </c>
      <c r="X810" s="517" t="str">
        <f>五年级等级</f>
        <v/>
      </c>
      <c r="Y810" s="515" t="str">
        <f>五年级仰卧起坐得分</f>
        <v/>
      </c>
      <c r="Z810" s="518" t="str">
        <f>五年级等级</f>
        <v/>
      </c>
      <c r="AA810" s="533" t="str">
        <f>五年级折返跑得分</f>
        <v/>
      </c>
      <c r="AB810" s="515" t="str">
        <f>五年级等级</f>
        <v/>
      </c>
      <c r="AC810" s="533" t="str">
        <f>五年级跳绳附加分</f>
        <v/>
      </c>
      <c r="AD810" s="534" t="str">
        <f>五年级标准分</f>
        <v/>
      </c>
      <c r="AE810" s="534" t="str">
        <f>五年级总分</f>
        <v/>
      </c>
      <c r="AF810" s="517" t="str">
        <f>五年级等级</f>
        <v/>
      </c>
      <c r="AM810" s="452" t="str">
        <f>折返时间</f>
        <v/>
      </c>
    </row>
    <row r="811" spans="1:39">
      <c r="A811" s="476">
        <v>512</v>
      </c>
      <c r="B811" s="477">
        <v>39</v>
      </c>
      <c r="C811" s="586"/>
      <c r="D811" s="587"/>
      <c r="E811" s="586"/>
      <c r="F811" s="473"/>
      <c r="G811" s="588"/>
      <c r="H811" s="475"/>
      <c r="I811" s="595"/>
      <c r="J811" s="596"/>
      <c r="K811" s="596"/>
      <c r="L811" s="503"/>
      <c r="M811" s="504"/>
      <c r="N811" s="505" t="str">
        <f>五年级BMI</f>
        <v/>
      </c>
      <c r="O811" s="499" t="str">
        <f>五年级BMI等级</f>
        <v/>
      </c>
      <c r="P811" s="500" t="str">
        <f>五年级BMI得分</f>
        <v/>
      </c>
      <c r="Q811" s="515" t="str">
        <f>五年级肺活量得分</f>
        <v/>
      </c>
      <c r="R811" s="512" t="str">
        <f>五年级等级</f>
        <v/>
      </c>
      <c r="S811" s="516" t="str">
        <f>五年级50米跑得分</f>
        <v/>
      </c>
      <c r="T811" s="517" t="str">
        <f>五年级等级</f>
        <v/>
      </c>
      <c r="U811" s="516" t="str">
        <f>五年级坐位体前屈得分</f>
        <v/>
      </c>
      <c r="V811" s="517" t="str">
        <f>五年级等级</f>
        <v/>
      </c>
      <c r="W811" s="516" t="str">
        <f>五年级一分钟跳绳得分</f>
        <v/>
      </c>
      <c r="X811" s="517" t="str">
        <f>五年级等级</f>
        <v/>
      </c>
      <c r="Y811" s="515" t="str">
        <f>五年级仰卧起坐得分</f>
        <v/>
      </c>
      <c r="Z811" s="518" t="str">
        <f>五年级等级</f>
        <v/>
      </c>
      <c r="AA811" s="533" t="str">
        <f>五年级折返跑得分</f>
        <v/>
      </c>
      <c r="AB811" s="515" t="str">
        <f>五年级等级</f>
        <v/>
      </c>
      <c r="AC811" s="533" t="str">
        <f>五年级跳绳附加分</f>
        <v/>
      </c>
      <c r="AD811" s="534" t="str">
        <f>五年级标准分</f>
        <v/>
      </c>
      <c r="AE811" s="534" t="str">
        <f>五年级总分</f>
        <v/>
      </c>
      <c r="AF811" s="517" t="str">
        <f>五年级等级</f>
        <v/>
      </c>
      <c r="AM811" s="452" t="str">
        <f>折返时间</f>
        <v/>
      </c>
    </row>
    <row r="812" spans="1:39">
      <c r="A812" s="476">
        <v>512</v>
      </c>
      <c r="B812" s="477">
        <v>40</v>
      </c>
      <c r="C812" s="586"/>
      <c r="D812" s="587"/>
      <c r="E812" s="586"/>
      <c r="F812" s="473"/>
      <c r="G812" s="588"/>
      <c r="H812" s="475"/>
      <c r="I812" s="595"/>
      <c r="J812" s="596"/>
      <c r="K812" s="596"/>
      <c r="L812" s="503"/>
      <c r="M812" s="504"/>
      <c r="N812" s="505" t="str">
        <f>五年级BMI</f>
        <v/>
      </c>
      <c r="O812" s="499" t="str">
        <f>五年级BMI等级</f>
        <v/>
      </c>
      <c r="P812" s="500" t="str">
        <f>五年级BMI得分</f>
        <v/>
      </c>
      <c r="Q812" s="515" t="str">
        <f>五年级肺活量得分</f>
        <v/>
      </c>
      <c r="R812" s="512" t="str">
        <f>五年级等级</f>
        <v/>
      </c>
      <c r="S812" s="516" t="str">
        <f>五年级50米跑得分</f>
        <v/>
      </c>
      <c r="T812" s="517" t="str">
        <f>五年级等级</f>
        <v/>
      </c>
      <c r="U812" s="516" t="str">
        <f>五年级坐位体前屈得分</f>
        <v/>
      </c>
      <c r="V812" s="517" t="str">
        <f>五年级等级</f>
        <v/>
      </c>
      <c r="W812" s="516" t="str">
        <f>五年级一分钟跳绳得分</f>
        <v/>
      </c>
      <c r="X812" s="517" t="str">
        <f>五年级等级</f>
        <v/>
      </c>
      <c r="Y812" s="515" t="str">
        <f>五年级仰卧起坐得分</f>
        <v/>
      </c>
      <c r="Z812" s="518" t="str">
        <f>五年级等级</f>
        <v/>
      </c>
      <c r="AA812" s="533" t="str">
        <f>五年级折返跑得分</f>
        <v/>
      </c>
      <c r="AB812" s="515" t="str">
        <f>五年级等级</f>
        <v/>
      </c>
      <c r="AC812" s="533" t="str">
        <f>五年级跳绳附加分</f>
        <v/>
      </c>
      <c r="AD812" s="534" t="str">
        <f>五年级标准分</f>
        <v/>
      </c>
      <c r="AE812" s="534" t="str">
        <f>五年级总分</f>
        <v/>
      </c>
      <c r="AF812" s="517" t="str">
        <f>五年级等级</f>
        <v/>
      </c>
      <c r="AM812" s="452" t="str">
        <f>折返时间</f>
        <v/>
      </c>
    </row>
    <row r="813" spans="1:39">
      <c r="A813" s="476">
        <v>512</v>
      </c>
      <c r="B813" s="477">
        <v>41</v>
      </c>
      <c r="C813" s="586"/>
      <c r="D813" s="587"/>
      <c r="E813" s="586"/>
      <c r="F813" s="473"/>
      <c r="G813" s="588"/>
      <c r="H813" s="475"/>
      <c r="I813" s="595"/>
      <c r="J813" s="596"/>
      <c r="K813" s="596"/>
      <c r="L813" s="503"/>
      <c r="M813" s="504"/>
      <c r="N813" s="505" t="str">
        <f>五年级BMI</f>
        <v/>
      </c>
      <c r="O813" s="499" t="str">
        <f>五年级BMI等级</f>
        <v/>
      </c>
      <c r="P813" s="500" t="str">
        <f>五年级BMI得分</f>
        <v/>
      </c>
      <c r="Q813" s="515" t="str">
        <f>五年级肺活量得分</f>
        <v/>
      </c>
      <c r="R813" s="512" t="str">
        <f>五年级等级</f>
        <v/>
      </c>
      <c r="S813" s="516" t="str">
        <f>五年级50米跑得分</f>
        <v/>
      </c>
      <c r="T813" s="517" t="str">
        <f>五年级等级</f>
        <v/>
      </c>
      <c r="U813" s="516" t="str">
        <f>五年级坐位体前屈得分</f>
        <v/>
      </c>
      <c r="V813" s="517" t="str">
        <f>五年级等级</f>
        <v/>
      </c>
      <c r="W813" s="516" t="str">
        <f>五年级一分钟跳绳得分</f>
        <v/>
      </c>
      <c r="X813" s="517" t="str">
        <f>五年级等级</f>
        <v/>
      </c>
      <c r="Y813" s="515" t="str">
        <f>五年级仰卧起坐得分</f>
        <v/>
      </c>
      <c r="Z813" s="518" t="str">
        <f>五年级等级</f>
        <v/>
      </c>
      <c r="AA813" s="533" t="str">
        <f>五年级折返跑得分</f>
        <v/>
      </c>
      <c r="AB813" s="515" t="str">
        <f>五年级等级</f>
        <v/>
      </c>
      <c r="AC813" s="533" t="str">
        <f>五年级跳绳附加分</f>
        <v/>
      </c>
      <c r="AD813" s="534" t="str">
        <f>五年级标准分</f>
        <v/>
      </c>
      <c r="AE813" s="534" t="str">
        <f>五年级总分</f>
        <v/>
      </c>
      <c r="AF813" s="517" t="str">
        <f>五年级等级</f>
        <v/>
      </c>
      <c r="AM813" s="452" t="str">
        <f>折返时间</f>
        <v/>
      </c>
    </row>
    <row r="814" spans="1:39">
      <c r="A814" s="476">
        <v>512</v>
      </c>
      <c r="B814" s="477">
        <v>42</v>
      </c>
      <c r="C814" s="586"/>
      <c r="D814" s="587"/>
      <c r="E814" s="586"/>
      <c r="F814" s="473"/>
      <c r="G814" s="588"/>
      <c r="H814" s="475"/>
      <c r="I814" s="595"/>
      <c r="J814" s="596"/>
      <c r="K814" s="596"/>
      <c r="L814" s="503"/>
      <c r="M814" s="504"/>
      <c r="N814" s="505" t="str">
        <f>五年级BMI</f>
        <v/>
      </c>
      <c r="O814" s="499" t="str">
        <f>五年级BMI等级</f>
        <v/>
      </c>
      <c r="P814" s="500" t="str">
        <f>五年级BMI得分</f>
        <v/>
      </c>
      <c r="Q814" s="515" t="str">
        <f>五年级肺活量得分</f>
        <v/>
      </c>
      <c r="R814" s="512" t="str">
        <f>五年级等级</f>
        <v/>
      </c>
      <c r="S814" s="516" t="str">
        <f>五年级50米跑得分</f>
        <v/>
      </c>
      <c r="T814" s="517" t="str">
        <f>五年级等级</f>
        <v/>
      </c>
      <c r="U814" s="516" t="str">
        <f>五年级坐位体前屈得分</f>
        <v/>
      </c>
      <c r="V814" s="517" t="str">
        <f>五年级等级</f>
        <v/>
      </c>
      <c r="W814" s="516" t="str">
        <f>五年级一分钟跳绳得分</f>
        <v/>
      </c>
      <c r="X814" s="517" t="str">
        <f>五年级等级</f>
        <v/>
      </c>
      <c r="Y814" s="515" t="str">
        <f>五年级仰卧起坐得分</f>
        <v/>
      </c>
      <c r="Z814" s="518" t="str">
        <f>五年级等级</f>
        <v/>
      </c>
      <c r="AA814" s="533" t="str">
        <f>五年级折返跑得分</f>
        <v/>
      </c>
      <c r="AB814" s="515" t="str">
        <f>五年级等级</f>
        <v/>
      </c>
      <c r="AC814" s="533" t="str">
        <f>五年级跳绳附加分</f>
        <v/>
      </c>
      <c r="AD814" s="534" t="str">
        <f>五年级标准分</f>
        <v/>
      </c>
      <c r="AE814" s="534" t="str">
        <f>五年级总分</f>
        <v/>
      </c>
      <c r="AF814" s="517" t="str">
        <f>五年级等级</f>
        <v/>
      </c>
      <c r="AM814" s="452" t="str">
        <f>折返时间</f>
        <v/>
      </c>
    </row>
    <row r="815" spans="1:39">
      <c r="A815" s="476">
        <v>512</v>
      </c>
      <c r="B815" s="477">
        <v>43</v>
      </c>
      <c r="C815" s="586"/>
      <c r="D815" s="587"/>
      <c r="E815" s="586"/>
      <c r="F815" s="473"/>
      <c r="G815" s="588"/>
      <c r="H815" s="475"/>
      <c r="I815" s="595"/>
      <c r="J815" s="596"/>
      <c r="K815" s="596"/>
      <c r="L815" s="503"/>
      <c r="M815" s="504"/>
      <c r="N815" s="505" t="str">
        <f>五年级BMI</f>
        <v/>
      </c>
      <c r="O815" s="499" t="str">
        <f>五年级BMI等级</f>
        <v/>
      </c>
      <c r="P815" s="500" t="str">
        <f>五年级BMI得分</f>
        <v/>
      </c>
      <c r="Q815" s="515" t="str">
        <f>五年级肺活量得分</f>
        <v/>
      </c>
      <c r="R815" s="512" t="str">
        <f>五年级等级</f>
        <v/>
      </c>
      <c r="S815" s="516" t="str">
        <f>五年级50米跑得分</f>
        <v/>
      </c>
      <c r="T815" s="517" t="str">
        <f>五年级等级</f>
        <v/>
      </c>
      <c r="U815" s="516" t="str">
        <f>五年级坐位体前屈得分</f>
        <v/>
      </c>
      <c r="V815" s="517" t="str">
        <f>五年级等级</f>
        <v/>
      </c>
      <c r="W815" s="516" t="str">
        <f>五年级一分钟跳绳得分</f>
        <v/>
      </c>
      <c r="X815" s="517" t="str">
        <f>五年级等级</f>
        <v/>
      </c>
      <c r="Y815" s="515" t="str">
        <f>五年级仰卧起坐得分</f>
        <v/>
      </c>
      <c r="Z815" s="518" t="str">
        <f>五年级等级</f>
        <v/>
      </c>
      <c r="AA815" s="533" t="str">
        <f>五年级折返跑得分</f>
        <v/>
      </c>
      <c r="AB815" s="515" t="str">
        <f>五年级等级</f>
        <v/>
      </c>
      <c r="AC815" s="533" t="str">
        <f>五年级跳绳附加分</f>
        <v/>
      </c>
      <c r="AD815" s="534" t="str">
        <f>五年级标准分</f>
        <v/>
      </c>
      <c r="AE815" s="534" t="str">
        <f>五年级总分</f>
        <v/>
      </c>
      <c r="AF815" s="517" t="str">
        <f>五年级等级</f>
        <v/>
      </c>
      <c r="AM815" s="452" t="str">
        <f>折返时间</f>
        <v/>
      </c>
    </row>
    <row r="816" spans="1:39">
      <c r="A816" s="476">
        <v>512</v>
      </c>
      <c r="B816" s="477">
        <v>44</v>
      </c>
      <c r="C816" s="586"/>
      <c r="D816" s="587"/>
      <c r="E816" s="586"/>
      <c r="F816" s="473"/>
      <c r="G816" s="588"/>
      <c r="H816" s="475"/>
      <c r="I816" s="595"/>
      <c r="J816" s="596"/>
      <c r="K816" s="596"/>
      <c r="L816" s="503"/>
      <c r="M816" s="504"/>
      <c r="N816" s="505" t="str">
        <f>五年级BMI</f>
        <v/>
      </c>
      <c r="O816" s="499" t="str">
        <f>五年级BMI等级</f>
        <v/>
      </c>
      <c r="P816" s="500" t="str">
        <f>五年级BMI得分</f>
        <v/>
      </c>
      <c r="Q816" s="515" t="str">
        <f>五年级肺活量得分</f>
        <v/>
      </c>
      <c r="R816" s="512" t="str">
        <f>五年级等级</f>
        <v/>
      </c>
      <c r="S816" s="516" t="str">
        <f>五年级50米跑得分</f>
        <v/>
      </c>
      <c r="T816" s="517" t="str">
        <f>五年级等级</f>
        <v/>
      </c>
      <c r="U816" s="516" t="str">
        <f>五年级坐位体前屈得分</f>
        <v/>
      </c>
      <c r="V816" s="517" t="str">
        <f>五年级等级</f>
        <v/>
      </c>
      <c r="W816" s="516" t="str">
        <f>五年级一分钟跳绳得分</f>
        <v/>
      </c>
      <c r="X816" s="517" t="str">
        <f>五年级等级</f>
        <v/>
      </c>
      <c r="Y816" s="515" t="str">
        <f>五年级仰卧起坐得分</f>
        <v/>
      </c>
      <c r="Z816" s="518" t="str">
        <f>五年级等级</f>
        <v/>
      </c>
      <c r="AA816" s="533" t="str">
        <f>五年级折返跑得分</f>
        <v/>
      </c>
      <c r="AB816" s="515" t="str">
        <f>五年级等级</f>
        <v/>
      </c>
      <c r="AC816" s="533" t="str">
        <f>五年级跳绳附加分</f>
        <v/>
      </c>
      <c r="AD816" s="534" t="str">
        <f>五年级标准分</f>
        <v/>
      </c>
      <c r="AE816" s="534" t="str">
        <f>五年级总分</f>
        <v/>
      </c>
      <c r="AF816" s="517" t="str">
        <f>五年级等级</f>
        <v/>
      </c>
      <c r="AM816" s="452" t="str">
        <f>折返时间</f>
        <v/>
      </c>
    </row>
    <row r="817" spans="1:39">
      <c r="A817" s="476">
        <v>512</v>
      </c>
      <c r="B817" s="477">
        <v>45</v>
      </c>
      <c r="C817" s="586"/>
      <c r="D817" s="587"/>
      <c r="E817" s="586"/>
      <c r="F817" s="473"/>
      <c r="G817" s="588"/>
      <c r="H817" s="475"/>
      <c r="I817" s="595"/>
      <c r="J817" s="596"/>
      <c r="K817" s="596"/>
      <c r="L817" s="503"/>
      <c r="M817" s="504"/>
      <c r="N817" s="505" t="str">
        <f>五年级BMI</f>
        <v/>
      </c>
      <c r="O817" s="499" t="str">
        <f>五年级BMI等级</f>
        <v/>
      </c>
      <c r="P817" s="500" t="str">
        <f>五年级BMI得分</f>
        <v/>
      </c>
      <c r="Q817" s="515" t="str">
        <f>五年级肺活量得分</f>
        <v/>
      </c>
      <c r="R817" s="512" t="str">
        <f>五年级等级</f>
        <v/>
      </c>
      <c r="S817" s="516" t="str">
        <f>五年级50米跑得分</f>
        <v/>
      </c>
      <c r="T817" s="517" t="str">
        <f>五年级等级</f>
        <v/>
      </c>
      <c r="U817" s="516" t="str">
        <f>五年级坐位体前屈得分</f>
        <v/>
      </c>
      <c r="V817" s="517" t="str">
        <f>五年级等级</f>
        <v/>
      </c>
      <c r="W817" s="516" t="str">
        <f>五年级一分钟跳绳得分</f>
        <v/>
      </c>
      <c r="X817" s="517" t="str">
        <f>五年级等级</f>
        <v/>
      </c>
      <c r="Y817" s="515" t="str">
        <f>五年级仰卧起坐得分</f>
        <v/>
      </c>
      <c r="Z817" s="518" t="str">
        <f>五年级等级</f>
        <v/>
      </c>
      <c r="AA817" s="533" t="str">
        <f>五年级折返跑得分</f>
        <v/>
      </c>
      <c r="AB817" s="515" t="str">
        <f>五年级等级</f>
        <v/>
      </c>
      <c r="AC817" s="533" t="str">
        <f>五年级跳绳附加分</f>
        <v/>
      </c>
      <c r="AD817" s="534" t="str">
        <f>五年级标准分</f>
        <v/>
      </c>
      <c r="AE817" s="534" t="str">
        <f>五年级总分</f>
        <v/>
      </c>
      <c r="AF817" s="517" t="str">
        <f>五年级等级</f>
        <v/>
      </c>
      <c r="AM817" s="452" t="str">
        <f>折返时间</f>
        <v/>
      </c>
    </row>
    <row r="818" spans="1:39">
      <c r="A818" s="476">
        <v>512</v>
      </c>
      <c r="B818" s="477">
        <v>46</v>
      </c>
      <c r="C818" s="586"/>
      <c r="D818" s="587"/>
      <c r="E818" s="586"/>
      <c r="F818" s="473"/>
      <c r="G818" s="588"/>
      <c r="H818" s="475"/>
      <c r="I818" s="595"/>
      <c r="J818" s="596"/>
      <c r="K818" s="596"/>
      <c r="L818" s="503"/>
      <c r="M818" s="504"/>
      <c r="N818" s="505" t="str">
        <f>五年级BMI</f>
        <v/>
      </c>
      <c r="O818" s="499" t="str">
        <f>五年级BMI等级</f>
        <v/>
      </c>
      <c r="P818" s="500" t="str">
        <f>五年级BMI得分</f>
        <v/>
      </c>
      <c r="Q818" s="515" t="str">
        <f>五年级肺活量得分</f>
        <v/>
      </c>
      <c r="R818" s="512" t="str">
        <f>五年级等级</f>
        <v/>
      </c>
      <c r="S818" s="516" t="str">
        <f>五年级50米跑得分</f>
        <v/>
      </c>
      <c r="T818" s="517" t="str">
        <f>五年级等级</f>
        <v/>
      </c>
      <c r="U818" s="516" t="str">
        <f>五年级坐位体前屈得分</f>
        <v/>
      </c>
      <c r="V818" s="517" t="str">
        <f>五年级等级</f>
        <v/>
      </c>
      <c r="W818" s="516" t="str">
        <f>五年级一分钟跳绳得分</f>
        <v/>
      </c>
      <c r="X818" s="517" t="str">
        <f>五年级等级</f>
        <v/>
      </c>
      <c r="Y818" s="515" t="str">
        <f>五年级仰卧起坐得分</f>
        <v/>
      </c>
      <c r="Z818" s="518" t="str">
        <f>五年级等级</f>
        <v/>
      </c>
      <c r="AA818" s="533" t="str">
        <f>五年级折返跑得分</f>
        <v/>
      </c>
      <c r="AB818" s="515" t="str">
        <f>五年级等级</f>
        <v/>
      </c>
      <c r="AC818" s="533" t="str">
        <f>五年级跳绳附加分</f>
        <v/>
      </c>
      <c r="AD818" s="534" t="str">
        <f>五年级标准分</f>
        <v/>
      </c>
      <c r="AE818" s="534" t="str">
        <f>五年级总分</f>
        <v/>
      </c>
      <c r="AF818" s="517" t="str">
        <f>五年级等级</f>
        <v/>
      </c>
      <c r="AM818" s="452" t="str">
        <f>折返时间</f>
        <v/>
      </c>
    </row>
    <row r="819" spans="1:39">
      <c r="A819" s="476">
        <v>512</v>
      </c>
      <c r="B819" s="477">
        <v>47</v>
      </c>
      <c r="C819" s="586"/>
      <c r="D819" s="587"/>
      <c r="E819" s="586"/>
      <c r="F819" s="473"/>
      <c r="G819" s="588"/>
      <c r="H819" s="475"/>
      <c r="I819" s="595"/>
      <c r="J819" s="596"/>
      <c r="K819" s="596"/>
      <c r="L819" s="503"/>
      <c r="M819" s="504"/>
      <c r="N819" s="505" t="str">
        <f>五年级BMI</f>
        <v/>
      </c>
      <c r="O819" s="499" t="str">
        <f>五年级BMI等级</f>
        <v/>
      </c>
      <c r="P819" s="500" t="str">
        <f>五年级BMI得分</f>
        <v/>
      </c>
      <c r="Q819" s="515" t="str">
        <f>五年级肺活量得分</f>
        <v/>
      </c>
      <c r="R819" s="512" t="str">
        <f>五年级等级</f>
        <v/>
      </c>
      <c r="S819" s="516" t="str">
        <f>五年级50米跑得分</f>
        <v/>
      </c>
      <c r="T819" s="517" t="str">
        <f>五年级等级</f>
        <v/>
      </c>
      <c r="U819" s="516" t="str">
        <f>五年级坐位体前屈得分</f>
        <v/>
      </c>
      <c r="V819" s="517" t="str">
        <f>五年级等级</f>
        <v/>
      </c>
      <c r="W819" s="516" t="str">
        <f>五年级一分钟跳绳得分</f>
        <v/>
      </c>
      <c r="X819" s="517" t="str">
        <f>五年级等级</f>
        <v/>
      </c>
      <c r="Y819" s="515" t="str">
        <f>五年级仰卧起坐得分</f>
        <v/>
      </c>
      <c r="Z819" s="518" t="str">
        <f>五年级等级</f>
        <v/>
      </c>
      <c r="AA819" s="533" t="str">
        <f>五年级折返跑得分</f>
        <v/>
      </c>
      <c r="AB819" s="515" t="str">
        <f>五年级等级</f>
        <v/>
      </c>
      <c r="AC819" s="533" t="str">
        <f>五年级跳绳附加分</f>
        <v/>
      </c>
      <c r="AD819" s="534" t="str">
        <f>五年级标准分</f>
        <v/>
      </c>
      <c r="AE819" s="534" t="str">
        <f>五年级总分</f>
        <v/>
      </c>
      <c r="AF819" s="517" t="str">
        <f>五年级等级</f>
        <v/>
      </c>
      <c r="AM819" s="452" t="str">
        <f>折返时间</f>
        <v/>
      </c>
    </row>
    <row r="820" spans="1:39">
      <c r="A820" s="476">
        <v>512</v>
      </c>
      <c r="B820" s="477">
        <v>48</v>
      </c>
      <c r="C820" s="586"/>
      <c r="D820" s="587"/>
      <c r="E820" s="586"/>
      <c r="F820" s="473"/>
      <c r="G820" s="588"/>
      <c r="H820" s="475"/>
      <c r="I820" s="595"/>
      <c r="J820" s="596"/>
      <c r="K820" s="596"/>
      <c r="L820" s="503"/>
      <c r="M820" s="504"/>
      <c r="N820" s="505" t="str">
        <f>五年级BMI</f>
        <v/>
      </c>
      <c r="O820" s="499" t="str">
        <f>五年级BMI等级</f>
        <v/>
      </c>
      <c r="P820" s="500" t="str">
        <f>五年级BMI得分</f>
        <v/>
      </c>
      <c r="Q820" s="515" t="str">
        <f>五年级肺活量得分</f>
        <v/>
      </c>
      <c r="R820" s="512" t="str">
        <f>五年级等级</f>
        <v/>
      </c>
      <c r="S820" s="516" t="str">
        <f>五年级50米跑得分</f>
        <v/>
      </c>
      <c r="T820" s="517" t="str">
        <f>五年级等级</f>
        <v/>
      </c>
      <c r="U820" s="516" t="str">
        <f>五年级坐位体前屈得分</f>
        <v/>
      </c>
      <c r="V820" s="517" t="str">
        <f>五年级等级</f>
        <v/>
      </c>
      <c r="W820" s="516" t="str">
        <f>五年级一分钟跳绳得分</f>
        <v/>
      </c>
      <c r="X820" s="517" t="str">
        <f>五年级等级</f>
        <v/>
      </c>
      <c r="Y820" s="515" t="str">
        <f>五年级仰卧起坐得分</f>
        <v/>
      </c>
      <c r="Z820" s="518" t="str">
        <f>五年级等级</f>
        <v/>
      </c>
      <c r="AA820" s="533" t="str">
        <f>五年级折返跑得分</f>
        <v/>
      </c>
      <c r="AB820" s="515" t="str">
        <f>五年级等级</f>
        <v/>
      </c>
      <c r="AC820" s="533" t="str">
        <f>五年级跳绳附加分</f>
        <v/>
      </c>
      <c r="AD820" s="534" t="str">
        <f>五年级标准分</f>
        <v/>
      </c>
      <c r="AE820" s="534" t="str">
        <f>五年级总分</f>
        <v/>
      </c>
      <c r="AF820" s="517" t="str">
        <f>五年级等级</f>
        <v/>
      </c>
      <c r="AM820" s="452" t="str">
        <f>折返时间</f>
        <v/>
      </c>
    </row>
    <row r="821" spans="1:39">
      <c r="A821" s="476">
        <v>512</v>
      </c>
      <c r="B821" s="477">
        <v>49</v>
      </c>
      <c r="C821" s="586"/>
      <c r="D821" s="587"/>
      <c r="E821" s="586"/>
      <c r="F821" s="473"/>
      <c r="G821" s="588"/>
      <c r="H821" s="475"/>
      <c r="I821" s="595"/>
      <c r="J821" s="596"/>
      <c r="K821" s="596"/>
      <c r="L821" s="503"/>
      <c r="M821" s="504"/>
      <c r="N821" s="505" t="str">
        <f>五年级BMI</f>
        <v/>
      </c>
      <c r="O821" s="499" t="str">
        <f>五年级BMI等级</f>
        <v/>
      </c>
      <c r="P821" s="500" t="str">
        <f>五年级BMI得分</f>
        <v/>
      </c>
      <c r="Q821" s="515" t="str">
        <f>五年级肺活量得分</f>
        <v/>
      </c>
      <c r="R821" s="512" t="str">
        <f>五年级等级</f>
        <v/>
      </c>
      <c r="S821" s="516" t="str">
        <f>五年级50米跑得分</f>
        <v/>
      </c>
      <c r="T821" s="517" t="str">
        <f>五年级等级</f>
        <v/>
      </c>
      <c r="U821" s="516" t="str">
        <f>五年级坐位体前屈得分</f>
        <v/>
      </c>
      <c r="V821" s="517" t="str">
        <f>五年级等级</f>
        <v/>
      </c>
      <c r="W821" s="516" t="str">
        <f>五年级一分钟跳绳得分</f>
        <v/>
      </c>
      <c r="X821" s="517" t="str">
        <f>五年级等级</f>
        <v/>
      </c>
      <c r="Y821" s="515" t="str">
        <f>五年级仰卧起坐得分</f>
        <v/>
      </c>
      <c r="Z821" s="518" t="str">
        <f>五年级等级</f>
        <v/>
      </c>
      <c r="AA821" s="533" t="str">
        <f>五年级折返跑得分</f>
        <v/>
      </c>
      <c r="AB821" s="515" t="str">
        <f>五年级等级</f>
        <v/>
      </c>
      <c r="AC821" s="533" t="str">
        <f>五年级跳绳附加分</f>
        <v/>
      </c>
      <c r="AD821" s="534" t="str">
        <f>五年级标准分</f>
        <v/>
      </c>
      <c r="AE821" s="534" t="str">
        <f>五年级总分</f>
        <v/>
      </c>
      <c r="AF821" s="517" t="str">
        <f>五年级等级</f>
        <v/>
      </c>
      <c r="AM821" s="452" t="str">
        <f>折返时间</f>
        <v/>
      </c>
    </row>
    <row r="822" spans="1:39">
      <c r="A822" s="476">
        <v>512</v>
      </c>
      <c r="B822" s="477">
        <v>50</v>
      </c>
      <c r="C822" s="586"/>
      <c r="D822" s="587"/>
      <c r="E822" s="586"/>
      <c r="F822" s="473"/>
      <c r="G822" s="588"/>
      <c r="H822" s="475"/>
      <c r="I822" s="595"/>
      <c r="J822" s="596"/>
      <c r="K822" s="596"/>
      <c r="L822" s="503"/>
      <c r="M822" s="504"/>
      <c r="N822" s="505" t="str">
        <f>五年级BMI</f>
        <v/>
      </c>
      <c r="O822" s="499" t="str">
        <f>五年级BMI等级</f>
        <v/>
      </c>
      <c r="P822" s="500" t="str">
        <f>五年级BMI得分</f>
        <v/>
      </c>
      <c r="Q822" s="515" t="str">
        <f>五年级肺活量得分</f>
        <v/>
      </c>
      <c r="R822" s="512" t="str">
        <f>五年级等级</f>
        <v/>
      </c>
      <c r="S822" s="516" t="str">
        <f>五年级50米跑得分</f>
        <v/>
      </c>
      <c r="T822" s="517" t="str">
        <f>五年级等级</f>
        <v/>
      </c>
      <c r="U822" s="516" t="str">
        <f>五年级坐位体前屈得分</f>
        <v/>
      </c>
      <c r="V822" s="517" t="str">
        <f>五年级等级</f>
        <v/>
      </c>
      <c r="W822" s="516" t="str">
        <f>五年级一分钟跳绳得分</f>
        <v/>
      </c>
      <c r="X822" s="517" t="str">
        <f>五年级等级</f>
        <v/>
      </c>
      <c r="Y822" s="515" t="str">
        <f>五年级仰卧起坐得分</f>
        <v/>
      </c>
      <c r="Z822" s="518" t="str">
        <f>五年级等级</f>
        <v/>
      </c>
      <c r="AA822" s="533" t="str">
        <f>五年级折返跑得分</f>
        <v/>
      </c>
      <c r="AB822" s="515" t="str">
        <f>五年级等级</f>
        <v/>
      </c>
      <c r="AC822" s="533" t="str">
        <f>五年级跳绳附加分</f>
        <v/>
      </c>
      <c r="AD822" s="534" t="str">
        <f>五年级标准分</f>
        <v/>
      </c>
      <c r="AE822" s="534" t="str">
        <f>五年级总分</f>
        <v/>
      </c>
      <c r="AF822" s="517" t="str">
        <f>五年级等级</f>
        <v/>
      </c>
      <c r="AM822" s="452" t="str">
        <f>折返时间</f>
        <v/>
      </c>
    </row>
    <row r="823" spans="1:32">
      <c r="A823" s="476">
        <v>512</v>
      </c>
      <c r="B823" s="477">
        <v>51</v>
      </c>
      <c r="C823" s="586"/>
      <c r="D823" s="587"/>
      <c r="E823" s="586"/>
      <c r="F823" s="473"/>
      <c r="G823" s="588"/>
      <c r="H823" s="475"/>
      <c r="I823" s="595"/>
      <c r="J823" s="596"/>
      <c r="K823" s="596"/>
      <c r="L823" s="503"/>
      <c r="M823" s="504"/>
      <c r="N823" s="505" t="str">
        <f>五年级BMI</f>
        <v/>
      </c>
      <c r="O823" s="499" t="str">
        <f>五年级BMI等级</f>
        <v/>
      </c>
      <c r="P823" s="500" t="str">
        <f>五年级BMI得分</f>
        <v/>
      </c>
      <c r="Q823" s="515" t="str">
        <f>五年级肺活量得分</f>
        <v/>
      </c>
      <c r="R823" s="512" t="str">
        <f>五年级等级</f>
        <v/>
      </c>
      <c r="S823" s="516" t="str">
        <f>五年级50米跑得分</f>
        <v/>
      </c>
      <c r="T823" s="517" t="str">
        <f>五年级等级</f>
        <v/>
      </c>
      <c r="U823" s="516" t="str">
        <f>五年级坐位体前屈得分</f>
        <v/>
      </c>
      <c r="V823" s="517" t="str">
        <f>五年级等级</f>
        <v/>
      </c>
      <c r="W823" s="516" t="str">
        <f>五年级一分钟跳绳得分</f>
        <v/>
      </c>
      <c r="X823" s="517" t="str">
        <f>五年级等级</f>
        <v/>
      </c>
      <c r="Y823" s="515" t="str">
        <f>五年级仰卧起坐得分</f>
        <v/>
      </c>
      <c r="Z823" s="518" t="str">
        <f>五年级等级</f>
        <v/>
      </c>
      <c r="AA823" s="533" t="str">
        <f>五年级折返跑得分</f>
        <v/>
      </c>
      <c r="AB823" s="515" t="str">
        <f>五年级等级</f>
        <v/>
      </c>
      <c r="AC823" s="533" t="str">
        <f>五年级跳绳附加分</f>
        <v/>
      </c>
      <c r="AD823" s="534" t="str">
        <f>五年级标准分</f>
        <v/>
      </c>
      <c r="AE823" s="534" t="str">
        <f>五年级总分</f>
        <v/>
      </c>
      <c r="AF823" s="517" t="str">
        <f>五年级等级</f>
        <v/>
      </c>
    </row>
    <row r="824" spans="1:32">
      <c r="A824" s="476">
        <v>512</v>
      </c>
      <c r="B824" s="477">
        <v>52</v>
      </c>
      <c r="C824" s="586"/>
      <c r="D824" s="587"/>
      <c r="E824" s="586"/>
      <c r="F824" s="473"/>
      <c r="G824" s="588"/>
      <c r="H824" s="475"/>
      <c r="I824" s="595"/>
      <c r="J824" s="596"/>
      <c r="K824" s="596"/>
      <c r="L824" s="503"/>
      <c r="M824" s="504"/>
      <c r="N824" s="505" t="str">
        <f>五年级BMI</f>
        <v/>
      </c>
      <c r="O824" s="499" t="str">
        <f>五年级BMI等级</f>
        <v/>
      </c>
      <c r="P824" s="500" t="str">
        <f>五年级BMI得分</f>
        <v/>
      </c>
      <c r="Q824" s="515" t="str">
        <f>五年级肺活量得分</f>
        <v/>
      </c>
      <c r="R824" s="512" t="str">
        <f>五年级等级</f>
        <v/>
      </c>
      <c r="S824" s="516" t="str">
        <f>五年级50米跑得分</f>
        <v/>
      </c>
      <c r="T824" s="517" t="str">
        <f>五年级等级</f>
        <v/>
      </c>
      <c r="U824" s="516" t="str">
        <f>五年级坐位体前屈得分</f>
        <v/>
      </c>
      <c r="V824" s="517" t="str">
        <f>五年级等级</f>
        <v/>
      </c>
      <c r="W824" s="516" t="str">
        <f>五年级一分钟跳绳得分</f>
        <v/>
      </c>
      <c r="X824" s="517" t="str">
        <f>五年级等级</f>
        <v/>
      </c>
      <c r="Y824" s="515" t="str">
        <f>五年级仰卧起坐得分</f>
        <v/>
      </c>
      <c r="Z824" s="518" t="str">
        <f>五年级等级</f>
        <v/>
      </c>
      <c r="AA824" s="533" t="str">
        <f>五年级折返跑得分</f>
        <v/>
      </c>
      <c r="AB824" s="515" t="str">
        <f>五年级等级</f>
        <v/>
      </c>
      <c r="AC824" s="533" t="str">
        <f>五年级跳绳附加分</f>
        <v/>
      </c>
      <c r="AD824" s="534" t="str">
        <f>五年级标准分</f>
        <v/>
      </c>
      <c r="AE824" s="534" t="str">
        <f>五年级总分</f>
        <v/>
      </c>
      <c r="AF824" s="517" t="str">
        <f>五年级等级</f>
        <v/>
      </c>
    </row>
    <row r="825" spans="1:32">
      <c r="A825" s="476">
        <v>512</v>
      </c>
      <c r="B825" s="477">
        <v>53</v>
      </c>
      <c r="C825" s="586"/>
      <c r="D825" s="587"/>
      <c r="E825" s="586"/>
      <c r="F825" s="481"/>
      <c r="G825" s="588"/>
      <c r="H825" s="475"/>
      <c r="I825" s="595"/>
      <c r="J825" s="596"/>
      <c r="K825" s="596"/>
      <c r="L825" s="503"/>
      <c r="M825" s="504"/>
      <c r="N825" s="505" t="str">
        <f>五年级BMI</f>
        <v/>
      </c>
      <c r="O825" s="499" t="str">
        <f>五年级BMI等级</f>
        <v/>
      </c>
      <c r="P825" s="500" t="str">
        <f>五年级BMI得分</f>
        <v/>
      </c>
      <c r="Q825" s="515" t="str">
        <f>五年级肺活量得分</f>
        <v/>
      </c>
      <c r="R825" s="512" t="str">
        <f>五年级等级</f>
        <v/>
      </c>
      <c r="S825" s="516" t="str">
        <f>五年级50米跑得分</f>
        <v/>
      </c>
      <c r="T825" s="517" t="str">
        <f>五年级等级</f>
        <v/>
      </c>
      <c r="U825" s="516" t="str">
        <f>五年级坐位体前屈得分</f>
        <v/>
      </c>
      <c r="V825" s="517" t="str">
        <f>五年级等级</f>
        <v/>
      </c>
      <c r="W825" s="516" t="str">
        <f>五年级一分钟跳绳得分</f>
        <v/>
      </c>
      <c r="X825" s="517" t="str">
        <f>五年级等级</f>
        <v/>
      </c>
      <c r="Y825" s="515" t="str">
        <f>五年级仰卧起坐得分</f>
        <v/>
      </c>
      <c r="Z825" s="518" t="str">
        <f>五年级等级</f>
        <v/>
      </c>
      <c r="AA825" s="533" t="str">
        <f>五年级折返跑得分</f>
        <v/>
      </c>
      <c r="AB825" s="515" t="str">
        <f>五年级等级</f>
        <v/>
      </c>
      <c r="AC825" s="533" t="str">
        <f>五年级跳绳附加分</f>
        <v/>
      </c>
      <c r="AD825" s="534" t="str">
        <f>五年级标准分</f>
        <v/>
      </c>
      <c r="AE825" s="534" t="str">
        <f>五年级总分</f>
        <v/>
      </c>
      <c r="AF825" s="517" t="str">
        <f>五年级等级</f>
        <v/>
      </c>
    </row>
    <row r="826" spans="1:32">
      <c r="A826" s="476">
        <v>512</v>
      </c>
      <c r="B826" s="477">
        <v>54</v>
      </c>
      <c r="C826" s="586"/>
      <c r="D826" s="587"/>
      <c r="E826" s="586"/>
      <c r="F826" s="481"/>
      <c r="G826" s="588"/>
      <c r="H826" s="475"/>
      <c r="I826" s="595"/>
      <c r="J826" s="596"/>
      <c r="K826" s="596"/>
      <c r="L826" s="503"/>
      <c r="M826" s="504"/>
      <c r="N826" s="505" t="str">
        <f>五年级BMI</f>
        <v/>
      </c>
      <c r="O826" s="499" t="str">
        <f>五年级BMI等级</f>
        <v/>
      </c>
      <c r="P826" s="500" t="str">
        <f>五年级BMI得分</f>
        <v/>
      </c>
      <c r="Q826" s="515" t="str">
        <f>五年级肺活量得分</f>
        <v/>
      </c>
      <c r="R826" s="512" t="str">
        <f>五年级等级</f>
        <v/>
      </c>
      <c r="S826" s="516" t="str">
        <f>五年级50米跑得分</f>
        <v/>
      </c>
      <c r="T826" s="517" t="str">
        <f>五年级等级</f>
        <v/>
      </c>
      <c r="U826" s="516" t="str">
        <f>五年级坐位体前屈得分</f>
        <v/>
      </c>
      <c r="V826" s="517" t="str">
        <f>五年级等级</f>
        <v/>
      </c>
      <c r="W826" s="516" t="str">
        <f>五年级一分钟跳绳得分</f>
        <v/>
      </c>
      <c r="X826" s="517" t="str">
        <f>五年级等级</f>
        <v/>
      </c>
      <c r="Y826" s="515" t="str">
        <f>五年级仰卧起坐得分</f>
        <v/>
      </c>
      <c r="Z826" s="518" t="str">
        <f>五年级等级</f>
        <v/>
      </c>
      <c r="AA826" s="533" t="str">
        <f>五年级折返跑得分</f>
        <v/>
      </c>
      <c r="AB826" s="515" t="str">
        <f>五年级等级</f>
        <v/>
      </c>
      <c r="AC826" s="533" t="str">
        <f>五年级跳绳附加分</f>
        <v/>
      </c>
      <c r="AD826" s="534" t="str">
        <f>五年级标准分</f>
        <v/>
      </c>
      <c r="AE826" s="534" t="str">
        <f>五年级总分</f>
        <v/>
      </c>
      <c r="AF826" s="517" t="str">
        <f>五年级等级</f>
        <v/>
      </c>
    </row>
    <row r="827" spans="1:32">
      <c r="A827" s="476">
        <v>512</v>
      </c>
      <c r="B827" s="477">
        <v>55</v>
      </c>
      <c r="C827" s="586"/>
      <c r="D827" s="587"/>
      <c r="E827" s="586"/>
      <c r="F827" s="481"/>
      <c r="G827" s="588"/>
      <c r="H827" s="475"/>
      <c r="I827" s="595"/>
      <c r="J827" s="596"/>
      <c r="K827" s="596"/>
      <c r="L827" s="503"/>
      <c r="M827" s="504"/>
      <c r="N827" s="505" t="str">
        <f>五年级BMI</f>
        <v/>
      </c>
      <c r="O827" s="499" t="str">
        <f>五年级BMI等级</f>
        <v/>
      </c>
      <c r="P827" s="500" t="str">
        <f>五年级BMI得分</f>
        <v/>
      </c>
      <c r="Q827" s="515" t="str">
        <f>五年级肺活量得分</f>
        <v/>
      </c>
      <c r="R827" s="512" t="str">
        <f>五年级等级</f>
        <v/>
      </c>
      <c r="S827" s="516" t="str">
        <f>五年级50米跑得分</f>
        <v/>
      </c>
      <c r="T827" s="517" t="str">
        <f>五年级等级</f>
        <v/>
      </c>
      <c r="U827" s="516" t="str">
        <f>五年级坐位体前屈得分</f>
        <v/>
      </c>
      <c r="V827" s="517" t="str">
        <f>五年级等级</f>
        <v/>
      </c>
      <c r="W827" s="516" t="str">
        <f>五年级一分钟跳绳得分</f>
        <v/>
      </c>
      <c r="X827" s="517" t="str">
        <f>五年级等级</f>
        <v/>
      </c>
      <c r="Y827" s="515" t="str">
        <f>五年级仰卧起坐得分</f>
        <v/>
      </c>
      <c r="Z827" s="518" t="str">
        <f>五年级等级</f>
        <v/>
      </c>
      <c r="AA827" s="533" t="str">
        <f>五年级折返跑得分</f>
        <v/>
      </c>
      <c r="AB827" s="515" t="str">
        <f>五年级等级</f>
        <v/>
      </c>
      <c r="AC827" s="533" t="str">
        <f>五年级跳绳附加分</f>
        <v/>
      </c>
      <c r="AD827" s="534" t="str">
        <f>五年级标准分</f>
        <v/>
      </c>
      <c r="AE827" s="534" t="str">
        <f>五年级总分</f>
        <v/>
      </c>
      <c r="AF827" s="517" t="str">
        <f>五年级等级</f>
        <v/>
      </c>
    </row>
    <row r="828" spans="1:39">
      <c r="A828" s="476">
        <v>512</v>
      </c>
      <c r="B828" s="477">
        <v>56</v>
      </c>
      <c r="C828" s="586"/>
      <c r="D828" s="587"/>
      <c r="E828" s="586"/>
      <c r="F828" s="481"/>
      <c r="G828" s="588"/>
      <c r="H828" s="475"/>
      <c r="I828" s="595"/>
      <c r="J828" s="596"/>
      <c r="K828" s="596"/>
      <c r="L828" s="503"/>
      <c r="M828" s="504"/>
      <c r="N828" s="505" t="str">
        <f>五年级BMI</f>
        <v/>
      </c>
      <c r="O828" s="499" t="str">
        <f>五年级BMI等级</f>
        <v/>
      </c>
      <c r="P828" s="500" t="str">
        <f>五年级BMI得分</f>
        <v/>
      </c>
      <c r="Q828" s="515" t="str">
        <f>五年级肺活量得分</f>
        <v/>
      </c>
      <c r="R828" s="512" t="str">
        <f>五年级等级</f>
        <v/>
      </c>
      <c r="S828" s="516" t="str">
        <f>五年级50米跑得分</f>
        <v/>
      </c>
      <c r="T828" s="517" t="str">
        <f>五年级等级</f>
        <v/>
      </c>
      <c r="U828" s="516" t="str">
        <f>五年级坐位体前屈得分</f>
        <v/>
      </c>
      <c r="V828" s="517" t="str">
        <f>五年级等级</f>
        <v/>
      </c>
      <c r="W828" s="516" t="str">
        <f>五年级一分钟跳绳得分</f>
        <v/>
      </c>
      <c r="X828" s="517" t="str">
        <f>五年级等级</f>
        <v/>
      </c>
      <c r="Y828" s="515" t="str">
        <f>五年级仰卧起坐得分</f>
        <v/>
      </c>
      <c r="Z828" s="518" t="str">
        <f>五年级等级</f>
        <v/>
      </c>
      <c r="AA828" s="533" t="str">
        <f>五年级折返跑得分</f>
        <v/>
      </c>
      <c r="AB828" s="515" t="str">
        <f>五年级等级</f>
        <v/>
      </c>
      <c r="AC828" s="533" t="str">
        <f>五年级跳绳附加分</f>
        <v/>
      </c>
      <c r="AD828" s="534" t="str">
        <f>五年级标准分</f>
        <v/>
      </c>
      <c r="AE828" s="534" t="str">
        <f>五年级总分</f>
        <v/>
      </c>
      <c r="AF828" s="517" t="str">
        <f>五年级等级</f>
        <v/>
      </c>
      <c r="AM828" s="452" t="str">
        <f>折返时间</f>
        <v/>
      </c>
    </row>
    <row r="829" spans="1:39">
      <c r="A829" s="476">
        <v>512</v>
      </c>
      <c r="B829" s="477">
        <v>57</v>
      </c>
      <c r="C829" s="586"/>
      <c r="D829" s="587"/>
      <c r="E829" s="586"/>
      <c r="F829" s="481"/>
      <c r="G829" s="588"/>
      <c r="H829" s="475"/>
      <c r="I829" s="595"/>
      <c r="J829" s="596"/>
      <c r="K829" s="596"/>
      <c r="L829" s="503"/>
      <c r="M829" s="504"/>
      <c r="N829" s="505" t="str">
        <f>五年级BMI</f>
        <v/>
      </c>
      <c r="O829" s="499" t="str">
        <f>五年级BMI等级</f>
        <v/>
      </c>
      <c r="P829" s="500" t="str">
        <f>五年级BMI得分</f>
        <v/>
      </c>
      <c r="Q829" s="515" t="str">
        <f>五年级肺活量得分</f>
        <v/>
      </c>
      <c r="R829" s="512" t="str">
        <f>五年级等级</f>
        <v/>
      </c>
      <c r="S829" s="516" t="str">
        <f>五年级50米跑得分</f>
        <v/>
      </c>
      <c r="T829" s="517" t="str">
        <f>五年级等级</f>
        <v/>
      </c>
      <c r="U829" s="516" t="str">
        <f>五年级坐位体前屈得分</f>
        <v/>
      </c>
      <c r="V829" s="517" t="str">
        <f>五年级等级</f>
        <v/>
      </c>
      <c r="W829" s="516" t="str">
        <f>五年级一分钟跳绳得分</f>
        <v/>
      </c>
      <c r="X829" s="517" t="str">
        <f>五年级等级</f>
        <v/>
      </c>
      <c r="Y829" s="515" t="str">
        <f>五年级仰卧起坐得分</f>
        <v/>
      </c>
      <c r="Z829" s="518" t="str">
        <f>五年级等级</f>
        <v/>
      </c>
      <c r="AA829" s="533" t="str">
        <f>五年级折返跑得分</f>
        <v/>
      </c>
      <c r="AB829" s="515" t="str">
        <f>五年级等级</f>
        <v/>
      </c>
      <c r="AC829" s="533" t="str">
        <f>五年级跳绳附加分</f>
        <v/>
      </c>
      <c r="AD829" s="534" t="str">
        <f>五年级标准分</f>
        <v/>
      </c>
      <c r="AE829" s="534" t="str">
        <f>五年级总分</f>
        <v/>
      </c>
      <c r="AF829" s="517" t="str">
        <f>五年级等级</f>
        <v/>
      </c>
      <c r="AM829" s="452" t="str">
        <f>折返时间</f>
        <v/>
      </c>
    </row>
    <row r="830" spans="1:39">
      <c r="A830" s="476">
        <v>512</v>
      </c>
      <c r="B830" s="477">
        <v>58</v>
      </c>
      <c r="C830" s="586"/>
      <c r="D830" s="587"/>
      <c r="E830" s="586"/>
      <c r="F830" s="481"/>
      <c r="G830" s="588"/>
      <c r="H830" s="475"/>
      <c r="I830" s="595"/>
      <c r="J830" s="596"/>
      <c r="K830" s="596"/>
      <c r="L830" s="503"/>
      <c r="M830" s="504"/>
      <c r="N830" s="505" t="str">
        <f>五年级BMI</f>
        <v/>
      </c>
      <c r="O830" s="499" t="str">
        <f>五年级BMI等级</f>
        <v/>
      </c>
      <c r="P830" s="500" t="str">
        <f>五年级BMI得分</f>
        <v/>
      </c>
      <c r="Q830" s="515" t="str">
        <f>五年级肺活量得分</f>
        <v/>
      </c>
      <c r="R830" s="512" t="str">
        <f>五年级等级</f>
        <v/>
      </c>
      <c r="S830" s="516" t="str">
        <f>五年级50米跑得分</f>
        <v/>
      </c>
      <c r="T830" s="517" t="str">
        <f>五年级等级</f>
        <v/>
      </c>
      <c r="U830" s="516" t="str">
        <f>五年级坐位体前屈得分</f>
        <v/>
      </c>
      <c r="V830" s="517" t="str">
        <f>五年级等级</f>
        <v/>
      </c>
      <c r="W830" s="516" t="str">
        <f>五年级一分钟跳绳得分</f>
        <v/>
      </c>
      <c r="X830" s="517" t="str">
        <f>五年级等级</f>
        <v/>
      </c>
      <c r="Y830" s="515" t="str">
        <f>五年级仰卧起坐得分</f>
        <v/>
      </c>
      <c r="Z830" s="518" t="str">
        <f>五年级等级</f>
        <v/>
      </c>
      <c r="AA830" s="533" t="str">
        <f>五年级折返跑得分</f>
        <v/>
      </c>
      <c r="AB830" s="515" t="str">
        <f>五年级等级</f>
        <v/>
      </c>
      <c r="AC830" s="533" t="str">
        <f>五年级跳绳附加分</f>
        <v/>
      </c>
      <c r="AD830" s="534" t="str">
        <f>五年级标准分</f>
        <v/>
      </c>
      <c r="AE830" s="534" t="str">
        <f>五年级总分</f>
        <v/>
      </c>
      <c r="AF830" s="517" t="str">
        <f>五年级等级</f>
        <v/>
      </c>
      <c r="AM830" s="452" t="str">
        <f>折返时间</f>
        <v/>
      </c>
    </row>
    <row r="831" spans="1:39">
      <c r="A831" s="476">
        <v>512</v>
      </c>
      <c r="B831" s="477">
        <v>59</v>
      </c>
      <c r="C831" s="586"/>
      <c r="D831" s="587"/>
      <c r="E831" s="586"/>
      <c r="F831" s="481"/>
      <c r="G831" s="588"/>
      <c r="H831" s="475"/>
      <c r="I831" s="595"/>
      <c r="J831" s="596"/>
      <c r="K831" s="596"/>
      <c r="L831" s="503"/>
      <c r="M831" s="504"/>
      <c r="N831" s="505" t="str">
        <f>五年级BMI</f>
        <v/>
      </c>
      <c r="O831" s="499" t="str">
        <f>五年级BMI等级</f>
        <v/>
      </c>
      <c r="P831" s="500" t="str">
        <f>五年级BMI得分</f>
        <v/>
      </c>
      <c r="Q831" s="515" t="str">
        <f>五年级肺活量得分</f>
        <v/>
      </c>
      <c r="R831" s="512" t="str">
        <f>五年级等级</f>
        <v/>
      </c>
      <c r="S831" s="516" t="str">
        <f>五年级50米跑得分</f>
        <v/>
      </c>
      <c r="T831" s="517" t="str">
        <f>五年级等级</f>
        <v/>
      </c>
      <c r="U831" s="516" t="str">
        <f>五年级坐位体前屈得分</f>
        <v/>
      </c>
      <c r="V831" s="517" t="str">
        <f>五年级等级</f>
        <v/>
      </c>
      <c r="W831" s="516" t="str">
        <f>五年级一分钟跳绳得分</f>
        <v/>
      </c>
      <c r="X831" s="517" t="str">
        <f>五年级等级</f>
        <v/>
      </c>
      <c r="Y831" s="515" t="str">
        <f>五年级仰卧起坐得分</f>
        <v/>
      </c>
      <c r="Z831" s="518" t="str">
        <f>五年级等级</f>
        <v/>
      </c>
      <c r="AA831" s="533" t="str">
        <f>五年级折返跑得分</f>
        <v/>
      </c>
      <c r="AB831" s="515" t="str">
        <f>五年级等级</f>
        <v/>
      </c>
      <c r="AC831" s="533" t="str">
        <f>五年级跳绳附加分</f>
        <v/>
      </c>
      <c r="AD831" s="534" t="str">
        <f>五年级标准分</f>
        <v/>
      </c>
      <c r="AE831" s="534" t="str">
        <f>五年级总分</f>
        <v/>
      </c>
      <c r="AF831" s="517" t="str">
        <f>五年级等级</f>
        <v/>
      </c>
      <c r="AM831" s="452" t="str">
        <f>折返时间</f>
        <v/>
      </c>
    </row>
    <row r="832" spans="1:39">
      <c r="A832" s="476">
        <v>512</v>
      </c>
      <c r="B832" s="477">
        <v>60</v>
      </c>
      <c r="C832" s="586"/>
      <c r="D832" s="587"/>
      <c r="E832" s="586"/>
      <c r="F832" s="481"/>
      <c r="G832" s="588"/>
      <c r="H832" s="475"/>
      <c r="I832" s="595"/>
      <c r="J832" s="596"/>
      <c r="K832" s="596"/>
      <c r="L832" s="503"/>
      <c r="M832" s="504"/>
      <c r="N832" s="505" t="str">
        <f>五年级BMI</f>
        <v/>
      </c>
      <c r="O832" s="499" t="str">
        <f>五年级BMI等级</f>
        <v/>
      </c>
      <c r="P832" s="500" t="str">
        <f>五年级BMI得分</f>
        <v/>
      </c>
      <c r="Q832" s="515" t="str">
        <f>五年级肺活量得分</f>
        <v/>
      </c>
      <c r="R832" s="512" t="str">
        <f>五年级等级</f>
        <v/>
      </c>
      <c r="S832" s="516" t="str">
        <f>五年级50米跑得分</f>
        <v/>
      </c>
      <c r="T832" s="517" t="str">
        <f>五年级等级</f>
        <v/>
      </c>
      <c r="U832" s="516" t="str">
        <f>五年级坐位体前屈得分</f>
        <v/>
      </c>
      <c r="V832" s="517" t="str">
        <f>五年级等级</f>
        <v/>
      </c>
      <c r="W832" s="516" t="str">
        <f>五年级一分钟跳绳得分</f>
        <v/>
      </c>
      <c r="X832" s="517" t="str">
        <f>五年级等级</f>
        <v/>
      </c>
      <c r="Y832" s="515" t="str">
        <f>五年级仰卧起坐得分</f>
        <v/>
      </c>
      <c r="Z832" s="518" t="str">
        <f>五年级等级</f>
        <v/>
      </c>
      <c r="AA832" s="533" t="str">
        <f>五年级折返跑得分</f>
        <v/>
      </c>
      <c r="AB832" s="515" t="str">
        <f>五年级等级</f>
        <v/>
      </c>
      <c r="AC832" s="533" t="str">
        <f>五年级跳绳附加分</f>
        <v/>
      </c>
      <c r="AD832" s="534" t="str">
        <f>五年级标准分</f>
        <v/>
      </c>
      <c r="AE832" s="534" t="str">
        <f>五年级总分</f>
        <v/>
      </c>
      <c r="AF832" s="517" t="str">
        <f>五年级等级</f>
        <v/>
      </c>
      <c r="AM832" s="452" t="str">
        <f>折返时间</f>
        <v/>
      </c>
    </row>
    <row r="833" spans="1:39">
      <c r="A833" s="476">
        <v>512</v>
      </c>
      <c r="B833" s="477">
        <v>61</v>
      </c>
      <c r="C833" s="604"/>
      <c r="D833" s="605"/>
      <c r="E833" s="593"/>
      <c r="F833" s="473"/>
      <c r="G833" s="588"/>
      <c r="H833" s="475"/>
      <c r="I833" s="600"/>
      <c r="J833" s="597"/>
      <c r="K833" s="597"/>
      <c r="L833" s="496"/>
      <c r="M833" s="497"/>
      <c r="N833" s="498" t="str">
        <f>五年级BMI</f>
        <v/>
      </c>
      <c r="O833" s="499" t="str">
        <f>五年级BMI等级</f>
        <v/>
      </c>
      <c r="P833" s="500" t="str">
        <f>五年级BMI得分</f>
        <v/>
      </c>
      <c r="Q833" s="515" t="str">
        <f>五年级肺活量得分</f>
        <v/>
      </c>
      <c r="R833" s="512" t="str">
        <f>五年级等级</f>
        <v/>
      </c>
      <c r="S833" s="516" t="str">
        <f>五年级50米跑得分</f>
        <v/>
      </c>
      <c r="T833" s="512" t="str">
        <f>五年级等级</f>
        <v/>
      </c>
      <c r="U833" s="516" t="str">
        <f>五年级坐位体前屈得分</f>
        <v/>
      </c>
      <c r="V833" s="512" t="str">
        <f>五年级等级</f>
        <v/>
      </c>
      <c r="W833" s="516" t="str">
        <f>五年级一分钟跳绳得分</f>
        <v/>
      </c>
      <c r="X833" s="512" t="str">
        <f>五年级等级</f>
        <v/>
      </c>
      <c r="Y833" s="511" t="str">
        <f>五年级仰卧起坐得分</f>
        <v/>
      </c>
      <c r="Z833" s="514" t="str">
        <f>五年级等级</f>
        <v/>
      </c>
      <c r="AA833" s="530" t="str">
        <f>五年级折返跑得分</f>
        <v/>
      </c>
      <c r="AB833" s="511" t="str">
        <f>五年级等级</f>
        <v/>
      </c>
      <c r="AC833" s="530" t="str">
        <f>五年级跳绳附加分</f>
        <v/>
      </c>
      <c r="AD833" s="534" t="str">
        <f>五年级标准分</f>
        <v/>
      </c>
      <c r="AE833" s="531" t="str">
        <f>五年级总分</f>
        <v/>
      </c>
      <c r="AF833" s="512" t="str">
        <f>五年级等级</f>
        <v/>
      </c>
      <c r="AM833" s="452" t="str">
        <f>折返时间</f>
        <v/>
      </c>
    </row>
    <row r="834" spans="1:39">
      <c r="A834" s="476">
        <v>512</v>
      </c>
      <c r="B834" s="477">
        <v>62</v>
      </c>
      <c r="C834" s="586"/>
      <c r="D834" s="594"/>
      <c r="E834" s="593"/>
      <c r="F834" s="473"/>
      <c r="G834" s="588"/>
      <c r="H834" s="475"/>
      <c r="I834" s="595"/>
      <c r="J834" s="596"/>
      <c r="K834" s="597"/>
      <c r="L834" s="503"/>
      <c r="M834" s="504"/>
      <c r="N834" s="505" t="str">
        <f>五年级BMI</f>
        <v/>
      </c>
      <c r="O834" s="499" t="str">
        <f>五年级BMI等级</f>
        <v/>
      </c>
      <c r="P834" s="500" t="str">
        <f>五年级BMI得分</f>
        <v/>
      </c>
      <c r="Q834" s="515" t="str">
        <f>五年级肺活量得分</f>
        <v/>
      </c>
      <c r="R834" s="512" t="str">
        <f>五年级等级</f>
        <v/>
      </c>
      <c r="S834" s="516" t="str">
        <f>五年级50米跑得分</f>
        <v/>
      </c>
      <c r="T834" s="512" t="str">
        <f>五年级等级</f>
        <v/>
      </c>
      <c r="U834" s="516" t="str">
        <f>五年级坐位体前屈得分</f>
        <v/>
      </c>
      <c r="V834" s="517" t="str">
        <f>五年级等级</f>
        <v/>
      </c>
      <c r="W834" s="516" t="str">
        <f>五年级一分钟跳绳得分</f>
        <v/>
      </c>
      <c r="X834" s="517" t="str">
        <f>五年级等级</f>
        <v/>
      </c>
      <c r="Y834" s="515" t="str">
        <f>五年级仰卧起坐得分</f>
        <v/>
      </c>
      <c r="Z834" s="518" t="str">
        <f>五年级等级</f>
        <v/>
      </c>
      <c r="AA834" s="533" t="str">
        <f>五年级折返跑得分</f>
        <v/>
      </c>
      <c r="AB834" s="515" t="str">
        <f>五年级等级</f>
        <v/>
      </c>
      <c r="AC834" s="533" t="str">
        <f>五年级跳绳附加分</f>
        <v/>
      </c>
      <c r="AD834" s="534" t="str">
        <f>五年级标准分</f>
        <v/>
      </c>
      <c r="AE834" s="534" t="str">
        <f>五年级总分</f>
        <v/>
      </c>
      <c r="AF834" s="517" t="str">
        <f>五年级等级</f>
        <v/>
      </c>
      <c r="AM834" s="452" t="str">
        <f>折返时间</f>
        <v/>
      </c>
    </row>
    <row r="835" spans="1:39">
      <c r="A835" s="476">
        <v>512</v>
      </c>
      <c r="B835" s="477">
        <v>63</v>
      </c>
      <c r="C835" s="586"/>
      <c r="D835" s="594"/>
      <c r="E835" s="593"/>
      <c r="F835" s="473"/>
      <c r="G835" s="588"/>
      <c r="H835" s="475"/>
      <c r="I835" s="595"/>
      <c r="J835" s="596"/>
      <c r="K835" s="597"/>
      <c r="L835" s="503"/>
      <c r="M835" s="504"/>
      <c r="N835" s="505" t="str">
        <f>五年级BMI</f>
        <v/>
      </c>
      <c r="O835" s="499" t="str">
        <f>五年级BMI等级</f>
        <v/>
      </c>
      <c r="P835" s="500" t="str">
        <f>五年级BMI得分</f>
        <v/>
      </c>
      <c r="Q835" s="515" t="str">
        <f>五年级肺活量得分</f>
        <v/>
      </c>
      <c r="R835" s="512" t="str">
        <f>五年级等级</f>
        <v/>
      </c>
      <c r="S835" s="516" t="str">
        <f>五年级50米跑得分</f>
        <v/>
      </c>
      <c r="T835" s="512" t="str">
        <f>五年级等级</f>
        <v/>
      </c>
      <c r="U835" s="516" t="str">
        <f>五年级坐位体前屈得分</f>
        <v/>
      </c>
      <c r="V835" s="517" t="str">
        <f>五年级等级</f>
        <v/>
      </c>
      <c r="W835" s="516" t="str">
        <f>五年级一分钟跳绳得分</f>
        <v/>
      </c>
      <c r="X835" s="517" t="str">
        <f>五年级等级</f>
        <v/>
      </c>
      <c r="Y835" s="515" t="str">
        <f>五年级仰卧起坐得分</f>
        <v/>
      </c>
      <c r="Z835" s="518" t="str">
        <f>五年级等级</f>
        <v/>
      </c>
      <c r="AA835" s="533" t="str">
        <f>五年级折返跑得分</f>
        <v/>
      </c>
      <c r="AB835" s="515" t="str">
        <f>五年级等级</f>
        <v/>
      </c>
      <c r="AC835" s="533" t="str">
        <f>五年级跳绳附加分</f>
        <v/>
      </c>
      <c r="AD835" s="534" t="str">
        <f>五年级标准分</f>
        <v/>
      </c>
      <c r="AE835" s="534" t="str">
        <f>五年级总分</f>
        <v/>
      </c>
      <c r="AF835" s="517" t="str">
        <f>五年级等级</f>
        <v/>
      </c>
      <c r="AM835" s="452" t="str">
        <f>折返时间</f>
        <v/>
      </c>
    </row>
    <row r="836" spans="1:39">
      <c r="A836" s="476">
        <v>512</v>
      </c>
      <c r="B836" s="477">
        <v>64</v>
      </c>
      <c r="C836" s="586"/>
      <c r="D836" s="594"/>
      <c r="E836" s="593"/>
      <c r="F836" s="473"/>
      <c r="G836" s="589"/>
      <c r="H836" s="475"/>
      <c r="I836" s="595"/>
      <c r="J836" s="596"/>
      <c r="K836" s="597"/>
      <c r="L836" s="503"/>
      <c r="M836" s="504"/>
      <c r="N836" s="505" t="str">
        <f>五年级BMI</f>
        <v/>
      </c>
      <c r="O836" s="499" t="str">
        <f>五年级BMI等级</f>
        <v/>
      </c>
      <c r="P836" s="500" t="str">
        <f>五年级BMI得分</f>
        <v/>
      </c>
      <c r="Q836" s="515" t="str">
        <f>五年级肺活量得分</f>
        <v/>
      </c>
      <c r="R836" s="512" t="str">
        <f>五年级等级</f>
        <v/>
      </c>
      <c r="S836" s="516" t="str">
        <f>五年级50米跑得分</f>
        <v/>
      </c>
      <c r="T836" s="512" t="str">
        <f>五年级等级</f>
        <v/>
      </c>
      <c r="U836" s="516" t="str">
        <f>五年级坐位体前屈得分</f>
        <v/>
      </c>
      <c r="V836" s="517" t="str">
        <f>五年级等级</f>
        <v/>
      </c>
      <c r="W836" s="516" t="str">
        <f>五年级一分钟跳绳得分</f>
        <v/>
      </c>
      <c r="X836" s="517" t="str">
        <f>五年级等级</f>
        <v/>
      </c>
      <c r="Y836" s="515" t="str">
        <f>五年级仰卧起坐得分</f>
        <v/>
      </c>
      <c r="Z836" s="518" t="str">
        <f>五年级等级</f>
        <v/>
      </c>
      <c r="AA836" s="533" t="str">
        <f>五年级折返跑得分</f>
        <v/>
      </c>
      <c r="AB836" s="515" t="str">
        <f>五年级等级</f>
        <v/>
      </c>
      <c r="AC836" s="533" t="str">
        <f>五年级跳绳附加分</f>
        <v/>
      </c>
      <c r="AD836" s="534" t="str">
        <f>五年级标准分</f>
        <v/>
      </c>
      <c r="AE836" s="534" t="str">
        <f>五年级总分</f>
        <v/>
      </c>
      <c r="AF836" s="517" t="str">
        <f>五年级等级</f>
        <v/>
      </c>
      <c r="AM836" s="452" t="str">
        <f>折返时间</f>
        <v/>
      </c>
    </row>
    <row r="837" spans="1:39">
      <c r="A837" s="476">
        <v>512</v>
      </c>
      <c r="B837" s="477">
        <v>65</v>
      </c>
      <c r="C837" s="586"/>
      <c r="D837" s="594"/>
      <c r="E837" s="593"/>
      <c r="F837" s="473"/>
      <c r="G837" s="589"/>
      <c r="H837" s="475"/>
      <c r="I837" s="595"/>
      <c r="J837" s="596"/>
      <c r="K837" s="597"/>
      <c r="L837" s="503"/>
      <c r="M837" s="504"/>
      <c r="N837" s="505" t="str">
        <f>五年级BMI</f>
        <v/>
      </c>
      <c r="O837" s="499" t="str">
        <f>五年级BMI等级</f>
        <v/>
      </c>
      <c r="P837" s="500" t="str">
        <f>五年级BMI得分</f>
        <v/>
      </c>
      <c r="Q837" s="515" t="str">
        <f>五年级肺活量得分</f>
        <v/>
      </c>
      <c r="R837" s="512" t="str">
        <f>五年级等级</f>
        <v/>
      </c>
      <c r="S837" s="516" t="str">
        <f>五年级50米跑得分</f>
        <v/>
      </c>
      <c r="T837" s="512" t="str">
        <f>五年级等级</f>
        <v/>
      </c>
      <c r="U837" s="516" t="str">
        <f>五年级坐位体前屈得分</f>
        <v/>
      </c>
      <c r="V837" s="517" t="str">
        <f>五年级等级</f>
        <v/>
      </c>
      <c r="W837" s="516" t="str">
        <f>五年级一分钟跳绳得分</f>
        <v/>
      </c>
      <c r="X837" s="517" t="str">
        <f>五年级等级</f>
        <v/>
      </c>
      <c r="Y837" s="515" t="str">
        <f>五年级仰卧起坐得分</f>
        <v/>
      </c>
      <c r="Z837" s="518" t="str">
        <f>五年级等级</f>
        <v/>
      </c>
      <c r="AA837" s="533" t="str">
        <f>五年级折返跑得分</f>
        <v/>
      </c>
      <c r="AB837" s="515" t="str">
        <f>五年级等级</f>
        <v/>
      </c>
      <c r="AC837" s="533" t="str">
        <f>五年级跳绳附加分</f>
        <v/>
      </c>
      <c r="AD837" s="534" t="str">
        <f>五年级标准分</f>
        <v/>
      </c>
      <c r="AE837" s="534" t="str">
        <f>五年级总分</f>
        <v/>
      </c>
      <c r="AF837" s="517" t="str">
        <f>五年级等级</f>
        <v/>
      </c>
      <c r="AM837" s="452" t="str">
        <f>折返时间</f>
        <v/>
      </c>
    </row>
    <row r="838" spans="1:39">
      <c r="A838" s="476">
        <v>512</v>
      </c>
      <c r="B838" s="477">
        <v>66</v>
      </c>
      <c r="C838" s="586"/>
      <c r="D838" s="594"/>
      <c r="E838" s="593"/>
      <c r="F838" s="473"/>
      <c r="G838" s="588"/>
      <c r="H838" s="475"/>
      <c r="I838" s="595"/>
      <c r="J838" s="596"/>
      <c r="K838" s="597"/>
      <c r="L838" s="503"/>
      <c r="M838" s="504"/>
      <c r="N838" s="505" t="str">
        <f>五年级BMI</f>
        <v/>
      </c>
      <c r="O838" s="499" t="str">
        <f>五年级BMI等级</f>
        <v/>
      </c>
      <c r="P838" s="500" t="str">
        <f>五年级BMI得分</f>
        <v/>
      </c>
      <c r="Q838" s="515" t="str">
        <f>五年级肺活量得分</f>
        <v/>
      </c>
      <c r="R838" s="512" t="str">
        <f>五年级等级</f>
        <v/>
      </c>
      <c r="S838" s="516" t="str">
        <f>五年级50米跑得分</f>
        <v/>
      </c>
      <c r="T838" s="512" t="str">
        <f>五年级等级</f>
        <v/>
      </c>
      <c r="U838" s="516" t="str">
        <f>五年级坐位体前屈得分</f>
        <v/>
      </c>
      <c r="V838" s="517" t="str">
        <f>五年级等级</f>
        <v/>
      </c>
      <c r="W838" s="516" t="str">
        <f>五年级一分钟跳绳得分</f>
        <v/>
      </c>
      <c r="X838" s="517" t="str">
        <f>五年级等级</f>
        <v/>
      </c>
      <c r="Y838" s="515" t="str">
        <f>五年级仰卧起坐得分</f>
        <v/>
      </c>
      <c r="Z838" s="518" t="str">
        <f>五年级等级</f>
        <v/>
      </c>
      <c r="AA838" s="533" t="str">
        <f>五年级折返跑得分</f>
        <v/>
      </c>
      <c r="AB838" s="515" t="str">
        <f>五年级等级</f>
        <v/>
      </c>
      <c r="AC838" s="533" t="str">
        <f>五年级跳绳附加分</f>
        <v/>
      </c>
      <c r="AD838" s="534" t="str">
        <f>五年级标准分</f>
        <v/>
      </c>
      <c r="AE838" s="534" t="str">
        <f>五年级总分</f>
        <v/>
      </c>
      <c r="AF838" s="517" t="str">
        <f>五年级等级</f>
        <v/>
      </c>
      <c r="AM838" s="452" t="str">
        <f>折返时间</f>
        <v/>
      </c>
    </row>
    <row r="839" spans="1:39">
      <c r="A839" s="476">
        <v>512</v>
      </c>
      <c r="B839" s="477">
        <v>67</v>
      </c>
      <c r="C839" s="586"/>
      <c r="D839" s="594"/>
      <c r="E839" s="593"/>
      <c r="F839" s="473"/>
      <c r="G839" s="588"/>
      <c r="H839" s="475"/>
      <c r="I839" s="595"/>
      <c r="J839" s="596"/>
      <c r="K839" s="597"/>
      <c r="L839" s="503"/>
      <c r="M839" s="504"/>
      <c r="N839" s="505" t="str">
        <f>五年级BMI</f>
        <v/>
      </c>
      <c r="O839" s="499" t="str">
        <f>五年级BMI等级</f>
        <v/>
      </c>
      <c r="P839" s="500" t="str">
        <f>五年级BMI得分</f>
        <v/>
      </c>
      <c r="Q839" s="515" t="str">
        <f>五年级肺活量得分</f>
        <v/>
      </c>
      <c r="R839" s="512" t="str">
        <f>五年级等级</f>
        <v/>
      </c>
      <c r="S839" s="516" t="str">
        <f>五年级50米跑得分</f>
        <v/>
      </c>
      <c r="T839" s="517" t="str">
        <f>五年级等级</f>
        <v/>
      </c>
      <c r="U839" s="516" t="str">
        <f>五年级坐位体前屈得分</f>
        <v/>
      </c>
      <c r="V839" s="517" t="str">
        <f>五年级等级</f>
        <v/>
      </c>
      <c r="W839" s="516" t="str">
        <f>五年级一分钟跳绳得分</f>
        <v/>
      </c>
      <c r="X839" s="517" t="str">
        <f>五年级等级</f>
        <v/>
      </c>
      <c r="Y839" s="515" t="str">
        <f>五年级仰卧起坐得分</f>
        <v/>
      </c>
      <c r="Z839" s="518" t="str">
        <f>五年级等级</f>
        <v/>
      </c>
      <c r="AA839" s="533" t="str">
        <f>五年级折返跑得分</f>
        <v/>
      </c>
      <c r="AB839" s="515" t="str">
        <f>五年级等级</f>
        <v/>
      </c>
      <c r="AC839" s="533" t="str">
        <f>五年级跳绳附加分</f>
        <v/>
      </c>
      <c r="AD839" s="534" t="str">
        <f>五年级标准分</f>
        <v/>
      </c>
      <c r="AE839" s="534" t="str">
        <f>五年级总分</f>
        <v/>
      </c>
      <c r="AF839" s="517" t="str">
        <f>五年级等级</f>
        <v/>
      </c>
      <c r="AM839" s="452" t="str">
        <f>折返时间</f>
        <v/>
      </c>
    </row>
    <row r="840" spans="1:39">
      <c r="A840" s="476">
        <v>512</v>
      </c>
      <c r="B840" s="477">
        <v>68</v>
      </c>
      <c r="C840" s="586"/>
      <c r="D840" s="594"/>
      <c r="E840" s="593"/>
      <c r="F840" s="473"/>
      <c r="G840" s="588"/>
      <c r="H840" s="475"/>
      <c r="I840" s="595"/>
      <c r="J840" s="596"/>
      <c r="K840" s="597"/>
      <c r="L840" s="503"/>
      <c r="M840" s="504"/>
      <c r="N840" s="505" t="str">
        <f>五年级BMI</f>
        <v/>
      </c>
      <c r="O840" s="499" t="str">
        <f>五年级BMI等级</f>
        <v/>
      </c>
      <c r="P840" s="500" t="str">
        <f>五年级BMI得分</f>
        <v/>
      </c>
      <c r="Q840" s="515" t="str">
        <f>五年级肺活量得分</f>
        <v/>
      </c>
      <c r="R840" s="512" t="str">
        <f>五年级等级</f>
        <v/>
      </c>
      <c r="S840" s="516" t="str">
        <f>五年级50米跑得分</f>
        <v/>
      </c>
      <c r="T840" s="517" t="str">
        <f>五年级等级</f>
        <v/>
      </c>
      <c r="U840" s="516" t="str">
        <f>五年级坐位体前屈得分</f>
        <v/>
      </c>
      <c r="V840" s="517" t="str">
        <f>五年级等级</f>
        <v/>
      </c>
      <c r="W840" s="516" t="str">
        <f>五年级一分钟跳绳得分</f>
        <v/>
      </c>
      <c r="X840" s="517" t="str">
        <f>五年级等级</f>
        <v/>
      </c>
      <c r="Y840" s="515" t="str">
        <f>五年级仰卧起坐得分</f>
        <v/>
      </c>
      <c r="Z840" s="518" t="str">
        <f>五年级等级</f>
        <v/>
      </c>
      <c r="AA840" s="533" t="str">
        <f>五年级折返跑得分</f>
        <v/>
      </c>
      <c r="AB840" s="515" t="str">
        <f>五年级等级</f>
        <v/>
      </c>
      <c r="AC840" s="533" t="str">
        <f>五年级跳绳附加分</f>
        <v/>
      </c>
      <c r="AD840" s="534" t="str">
        <f>五年级标准分</f>
        <v/>
      </c>
      <c r="AE840" s="534" t="str">
        <f>五年级总分</f>
        <v/>
      </c>
      <c r="AF840" s="517" t="str">
        <f>五年级等级</f>
        <v/>
      </c>
      <c r="AM840" s="452" t="str">
        <f>折返时间</f>
        <v/>
      </c>
    </row>
    <row r="841" spans="1:39">
      <c r="A841" s="476">
        <v>512</v>
      </c>
      <c r="B841" s="477">
        <v>69</v>
      </c>
      <c r="C841" s="586"/>
      <c r="D841" s="594"/>
      <c r="E841" s="593"/>
      <c r="F841" s="473"/>
      <c r="G841" s="588"/>
      <c r="H841" s="475"/>
      <c r="I841" s="595"/>
      <c r="J841" s="596"/>
      <c r="K841" s="597"/>
      <c r="L841" s="503"/>
      <c r="M841" s="504"/>
      <c r="N841" s="505" t="str">
        <f>五年级BMI</f>
        <v/>
      </c>
      <c r="O841" s="499" t="str">
        <f>五年级BMI等级</f>
        <v/>
      </c>
      <c r="P841" s="500" t="str">
        <f>五年级BMI得分</f>
        <v/>
      </c>
      <c r="Q841" s="515" t="str">
        <f>五年级肺活量得分</f>
        <v/>
      </c>
      <c r="R841" s="512" t="str">
        <f>五年级等级</f>
        <v/>
      </c>
      <c r="S841" s="516" t="str">
        <f>五年级50米跑得分</f>
        <v/>
      </c>
      <c r="T841" s="517" t="str">
        <f>五年级等级</f>
        <v/>
      </c>
      <c r="U841" s="516" t="str">
        <f>五年级坐位体前屈得分</f>
        <v/>
      </c>
      <c r="V841" s="517" t="str">
        <f>五年级等级</f>
        <v/>
      </c>
      <c r="W841" s="516" t="str">
        <f>五年级一分钟跳绳得分</f>
        <v/>
      </c>
      <c r="X841" s="517" t="str">
        <f>五年级等级</f>
        <v/>
      </c>
      <c r="Y841" s="515" t="str">
        <f>五年级仰卧起坐得分</f>
        <v/>
      </c>
      <c r="Z841" s="518" t="str">
        <f>五年级等级</f>
        <v/>
      </c>
      <c r="AA841" s="533" t="str">
        <f>五年级折返跑得分</f>
        <v/>
      </c>
      <c r="AB841" s="515" t="str">
        <f>五年级等级</f>
        <v/>
      </c>
      <c r="AC841" s="533" t="str">
        <f>五年级跳绳附加分</f>
        <v/>
      </c>
      <c r="AD841" s="534" t="str">
        <f>五年级标准分</f>
        <v/>
      </c>
      <c r="AE841" s="534" t="str">
        <f>五年级总分</f>
        <v/>
      </c>
      <c r="AF841" s="517" t="str">
        <f>五年级等级</f>
        <v/>
      </c>
      <c r="AM841" s="452" t="str">
        <f>折返时间</f>
        <v/>
      </c>
    </row>
    <row r="842" ht="15.75" spans="1:39">
      <c r="A842" s="535">
        <v>512</v>
      </c>
      <c r="B842" s="536">
        <v>70</v>
      </c>
      <c r="C842" s="590"/>
      <c r="D842" s="606"/>
      <c r="E842" s="607"/>
      <c r="F842" s="583"/>
      <c r="G842" s="592"/>
      <c r="H842" s="542"/>
      <c r="I842" s="598"/>
      <c r="J842" s="599"/>
      <c r="K842" s="602"/>
      <c r="L842" s="571"/>
      <c r="M842" s="572"/>
      <c r="N842" s="573" t="str">
        <f>五年级BMI</f>
        <v/>
      </c>
      <c r="O842" s="574" t="str">
        <f>五年级BMI等级</f>
        <v/>
      </c>
      <c r="P842" s="575" t="str">
        <f>五年级BMI得分</f>
        <v/>
      </c>
      <c r="Q842" s="576" t="str">
        <f>五年级肺活量得分</f>
        <v/>
      </c>
      <c r="R842" s="577" t="str">
        <f>五年级等级</f>
        <v/>
      </c>
      <c r="S842" s="578" t="str">
        <f>五年级50米跑得分</f>
        <v/>
      </c>
      <c r="T842" s="567" t="str">
        <f>五年级等级</f>
        <v/>
      </c>
      <c r="U842" s="578" t="str">
        <f>五年级坐位体前屈得分</f>
        <v/>
      </c>
      <c r="V842" s="567" t="str">
        <f>五年级等级</f>
        <v/>
      </c>
      <c r="W842" s="578" t="str">
        <f>五年级一分钟跳绳得分</f>
        <v/>
      </c>
      <c r="X842" s="567" t="str">
        <f>五年级等级</f>
        <v/>
      </c>
      <c r="Y842" s="576" t="str">
        <f>五年级仰卧起坐得分</f>
        <v/>
      </c>
      <c r="Z842" s="579" t="str">
        <f>五年级等级</f>
        <v/>
      </c>
      <c r="AA842" s="565" t="str">
        <f>五年级折返跑得分</f>
        <v/>
      </c>
      <c r="AB842" s="576" t="str">
        <f>五年级等级</f>
        <v/>
      </c>
      <c r="AC842" s="565" t="str">
        <f>五年级跳绳附加分</f>
        <v/>
      </c>
      <c r="AD842" s="566" t="str">
        <f>五年级标准分</f>
        <v/>
      </c>
      <c r="AE842" s="566" t="str">
        <f>五年级总分</f>
        <v/>
      </c>
      <c r="AF842" s="567" t="str">
        <f>五年级等级</f>
        <v/>
      </c>
      <c r="AM842" s="452" t="str">
        <f>折返时间</f>
        <v/>
      </c>
    </row>
    <row r="843" ht="15.75" spans="1:39">
      <c r="A843" s="468">
        <v>513</v>
      </c>
      <c r="B843" s="469">
        <v>1</v>
      </c>
      <c r="C843" s="593"/>
      <c r="D843" s="594"/>
      <c r="E843" s="593"/>
      <c r="F843" s="473"/>
      <c r="G843" s="589"/>
      <c r="H843" s="475"/>
      <c r="I843" s="600"/>
      <c r="J843" s="597"/>
      <c r="K843" s="597"/>
      <c r="L843" s="496"/>
      <c r="M843" s="497"/>
      <c r="N843" s="498" t="str">
        <f>五年级BMI</f>
        <v/>
      </c>
      <c r="O843" s="499" t="str">
        <f>五年级BMI等级</f>
        <v/>
      </c>
      <c r="P843" s="500" t="str">
        <f>五年级BMI得分</f>
        <v/>
      </c>
      <c r="Q843" s="511" t="str">
        <f>五年级肺活量得分</f>
        <v/>
      </c>
      <c r="R843" s="512" t="str">
        <f>五年级等级</f>
        <v/>
      </c>
      <c r="S843" s="513" t="str">
        <f>五年级50米跑得分</f>
        <v/>
      </c>
      <c r="T843" s="512" t="str">
        <f>五年级等级</f>
        <v/>
      </c>
      <c r="U843" s="513" t="str">
        <f>五年级坐位体前屈得分</f>
        <v/>
      </c>
      <c r="V843" s="512" t="str">
        <f>五年级等级</f>
        <v/>
      </c>
      <c r="W843" s="513" t="str">
        <f>五年级一分钟跳绳得分</f>
        <v/>
      </c>
      <c r="X843" s="512" t="str">
        <f>五年级等级</f>
        <v/>
      </c>
      <c r="Y843" s="511" t="str">
        <f>五年级仰卧起坐得分</f>
        <v/>
      </c>
      <c r="Z843" s="514" t="str">
        <f>五年级等级</f>
        <v/>
      </c>
      <c r="AA843" s="530" t="str">
        <f>五年级折返跑得分</f>
        <v/>
      </c>
      <c r="AB843" s="511" t="str">
        <f>五年级等级</f>
        <v/>
      </c>
      <c r="AC843" s="530" t="str">
        <f>五年级跳绳附加分</f>
        <v/>
      </c>
      <c r="AD843" s="531" t="str">
        <f>五年级标准分</f>
        <v/>
      </c>
      <c r="AE843" s="531" t="str">
        <f>五年级总分</f>
        <v/>
      </c>
      <c r="AF843" s="512" t="str">
        <f>五年级等级</f>
        <v/>
      </c>
      <c r="AM843" s="452" t="str">
        <f>折返时间</f>
        <v/>
      </c>
    </row>
    <row r="844" spans="1:39">
      <c r="A844" s="476">
        <v>513</v>
      </c>
      <c r="B844" s="477">
        <v>2</v>
      </c>
      <c r="C844" s="586"/>
      <c r="D844" s="594"/>
      <c r="E844" s="593"/>
      <c r="F844" s="473"/>
      <c r="G844" s="588"/>
      <c r="H844" s="475"/>
      <c r="I844" s="595"/>
      <c r="J844" s="596"/>
      <c r="K844" s="597"/>
      <c r="L844" s="503"/>
      <c r="M844" s="504"/>
      <c r="N844" s="505" t="str">
        <f>五年级BMI</f>
        <v/>
      </c>
      <c r="O844" s="499" t="str">
        <f>五年级BMI等级</f>
        <v/>
      </c>
      <c r="P844" s="500" t="str">
        <f>五年级BMI得分</f>
        <v/>
      </c>
      <c r="Q844" s="515" t="str">
        <f>五年级肺活量得分</f>
        <v/>
      </c>
      <c r="R844" s="512" t="str">
        <f>五年级等级</f>
        <v/>
      </c>
      <c r="S844" s="516" t="str">
        <f>五年级50米跑得分</f>
        <v/>
      </c>
      <c r="T844" s="517" t="str">
        <f>五年级等级</f>
        <v/>
      </c>
      <c r="U844" s="516" t="str">
        <f>五年级坐位体前屈得分</f>
        <v/>
      </c>
      <c r="V844" s="517" t="str">
        <f>五年级等级</f>
        <v/>
      </c>
      <c r="W844" s="516" t="str">
        <f>五年级一分钟跳绳得分</f>
        <v/>
      </c>
      <c r="X844" s="517" t="str">
        <f>五年级等级</f>
        <v/>
      </c>
      <c r="Y844" s="515" t="str">
        <f>五年级仰卧起坐得分</f>
        <v/>
      </c>
      <c r="Z844" s="518" t="str">
        <f>五年级等级</f>
        <v/>
      </c>
      <c r="AA844" s="533" t="str">
        <f>五年级折返跑得分</f>
        <v/>
      </c>
      <c r="AB844" s="515" t="str">
        <f>五年级等级</f>
        <v/>
      </c>
      <c r="AC844" s="533" t="str">
        <f>五年级跳绳附加分</f>
        <v/>
      </c>
      <c r="AD844" s="534" t="str">
        <f>五年级标准分</f>
        <v/>
      </c>
      <c r="AE844" s="534" t="str">
        <f>五年级总分</f>
        <v/>
      </c>
      <c r="AF844" s="517" t="str">
        <f>五年级等级</f>
        <v/>
      </c>
      <c r="AM844" s="452" t="str">
        <f>折返时间</f>
        <v/>
      </c>
    </row>
    <row r="845" spans="1:39">
      <c r="A845" s="476">
        <v>513</v>
      </c>
      <c r="B845" s="477">
        <v>3</v>
      </c>
      <c r="C845" s="586"/>
      <c r="D845" s="594"/>
      <c r="E845" s="593"/>
      <c r="F845" s="473"/>
      <c r="G845" s="588"/>
      <c r="H845" s="475"/>
      <c r="I845" s="595"/>
      <c r="J845" s="596"/>
      <c r="K845" s="597"/>
      <c r="L845" s="503"/>
      <c r="M845" s="504"/>
      <c r="N845" s="505" t="str">
        <f>五年级BMI</f>
        <v/>
      </c>
      <c r="O845" s="499" t="str">
        <f>五年级BMI等级</f>
        <v/>
      </c>
      <c r="P845" s="500" t="str">
        <f>五年级BMI得分</f>
        <v/>
      </c>
      <c r="Q845" s="515" t="str">
        <f>五年级肺活量得分</f>
        <v/>
      </c>
      <c r="R845" s="512" t="str">
        <f>五年级等级</f>
        <v/>
      </c>
      <c r="S845" s="516" t="str">
        <f>五年级50米跑得分</f>
        <v/>
      </c>
      <c r="T845" s="517" t="str">
        <f>五年级等级</f>
        <v/>
      </c>
      <c r="U845" s="516" t="str">
        <f>五年级坐位体前屈得分</f>
        <v/>
      </c>
      <c r="V845" s="517" t="str">
        <f>五年级等级</f>
        <v/>
      </c>
      <c r="W845" s="516" t="str">
        <f>五年级一分钟跳绳得分</f>
        <v/>
      </c>
      <c r="X845" s="517" t="str">
        <f>五年级等级</f>
        <v/>
      </c>
      <c r="Y845" s="515" t="str">
        <f>五年级仰卧起坐得分</f>
        <v/>
      </c>
      <c r="Z845" s="518" t="str">
        <f>五年级等级</f>
        <v/>
      </c>
      <c r="AA845" s="533" t="str">
        <f>五年级折返跑得分</f>
        <v/>
      </c>
      <c r="AB845" s="515" t="str">
        <f>五年级等级</f>
        <v/>
      </c>
      <c r="AC845" s="533" t="str">
        <f>五年级跳绳附加分</f>
        <v/>
      </c>
      <c r="AD845" s="534" t="str">
        <f>五年级标准分</f>
        <v/>
      </c>
      <c r="AE845" s="534" t="str">
        <f>五年级总分</f>
        <v/>
      </c>
      <c r="AF845" s="517" t="str">
        <f>五年级等级</f>
        <v/>
      </c>
      <c r="AM845" s="452" t="str">
        <f>折返时间</f>
        <v/>
      </c>
    </row>
    <row r="846" spans="1:39">
      <c r="A846" s="476">
        <v>513</v>
      </c>
      <c r="B846" s="477">
        <v>4</v>
      </c>
      <c r="C846" s="586"/>
      <c r="D846" s="594"/>
      <c r="E846" s="593"/>
      <c r="F846" s="473"/>
      <c r="G846" s="588"/>
      <c r="H846" s="475"/>
      <c r="I846" s="595"/>
      <c r="J846" s="596"/>
      <c r="K846" s="597"/>
      <c r="L846" s="503"/>
      <c r="M846" s="504"/>
      <c r="N846" s="505" t="str">
        <f>五年级BMI</f>
        <v/>
      </c>
      <c r="O846" s="499" t="str">
        <f>五年级BMI等级</f>
        <v/>
      </c>
      <c r="P846" s="500" t="str">
        <f>五年级BMI得分</f>
        <v/>
      </c>
      <c r="Q846" s="515" t="str">
        <f>五年级肺活量得分</f>
        <v/>
      </c>
      <c r="R846" s="512" t="str">
        <f>五年级等级</f>
        <v/>
      </c>
      <c r="S846" s="516" t="str">
        <f>五年级50米跑得分</f>
        <v/>
      </c>
      <c r="T846" s="517" t="str">
        <f>五年级等级</f>
        <v/>
      </c>
      <c r="U846" s="516" t="str">
        <f>五年级坐位体前屈得分</f>
        <v/>
      </c>
      <c r="V846" s="517" t="str">
        <f>五年级等级</f>
        <v/>
      </c>
      <c r="W846" s="516" t="str">
        <f>五年级一分钟跳绳得分</f>
        <v/>
      </c>
      <c r="X846" s="517" t="str">
        <f>五年级等级</f>
        <v/>
      </c>
      <c r="Y846" s="515" t="str">
        <f>五年级仰卧起坐得分</f>
        <v/>
      </c>
      <c r="Z846" s="518" t="str">
        <f>五年级等级</f>
        <v/>
      </c>
      <c r="AA846" s="533" t="str">
        <f>五年级折返跑得分</f>
        <v/>
      </c>
      <c r="AB846" s="515" t="str">
        <f>五年级等级</f>
        <v/>
      </c>
      <c r="AC846" s="533" t="str">
        <f>五年级跳绳附加分</f>
        <v/>
      </c>
      <c r="AD846" s="534" t="str">
        <f>五年级标准分</f>
        <v/>
      </c>
      <c r="AE846" s="534" t="str">
        <f>五年级总分</f>
        <v/>
      </c>
      <c r="AF846" s="517" t="str">
        <f>五年级等级</f>
        <v/>
      </c>
      <c r="AM846" s="452" t="str">
        <f>折返时间</f>
        <v/>
      </c>
    </row>
    <row r="847" spans="1:39">
      <c r="A847" s="476">
        <v>513</v>
      </c>
      <c r="B847" s="477">
        <v>5</v>
      </c>
      <c r="C847" s="586"/>
      <c r="D847" s="594"/>
      <c r="E847" s="593"/>
      <c r="F847" s="473"/>
      <c r="G847" s="588"/>
      <c r="H847" s="475"/>
      <c r="I847" s="595"/>
      <c r="J847" s="596"/>
      <c r="K847" s="597"/>
      <c r="L847" s="503"/>
      <c r="M847" s="504"/>
      <c r="N847" s="505" t="str">
        <f>五年级BMI</f>
        <v/>
      </c>
      <c r="O847" s="499" t="str">
        <f>五年级BMI等级</f>
        <v/>
      </c>
      <c r="P847" s="500" t="str">
        <f>五年级BMI得分</f>
        <v/>
      </c>
      <c r="Q847" s="515" t="str">
        <f>五年级肺活量得分</f>
        <v/>
      </c>
      <c r="R847" s="512" t="str">
        <f>五年级等级</f>
        <v/>
      </c>
      <c r="S847" s="516" t="str">
        <f>五年级50米跑得分</f>
        <v/>
      </c>
      <c r="T847" s="517" t="str">
        <f>五年级等级</f>
        <v/>
      </c>
      <c r="U847" s="516" t="str">
        <f>五年级坐位体前屈得分</f>
        <v/>
      </c>
      <c r="V847" s="517" t="str">
        <f>五年级等级</f>
        <v/>
      </c>
      <c r="W847" s="516" t="str">
        <f>五年级一分钟跳绳得分</f>
        <v/>
      </c>
      <c r="X847" s="517" t="str">
        <f>五年级等级</f>
        <v/>
      </c>
      <c r="Y847" s="515" t="str">
        <f>五年级仰卧起坐得分</f>
        <v/>
      </c>
      <c r="Z847" s="518" t="str">
        <f>五年级等级</f>
        <v/>
      </c>
      <c r="AA847" s="533" t="str">
        <f>五年级折返跑得分</f>
        <v/>
      </c>
      <c r="AB847" s="515" t="str">
        <f>五年级等级</f>
        <v/>
      </c>
      <c r="AC847" s="533" t="str">
        <f>五年级跳绳附加分</f>
        <v/>
      </c>
      <c r="AD847" s="534" t="str">
        <f>五年级标准分</f>
        <v/>
      </c>
      <c r="AE847" s="534" t="str">
        <f>五年级总分</f>
        <v/>
      </c>
      <c r="AF847" s="517" t="str">
        <f>五年级等级</f>
        <v/>
      </c>
      <c r="AM847" s="452" t="str">
        <f>折返时间</f>
        <v/>
      </c>
    </row>
    <row r="848" spans="1:39">
      <c r="A848" s="476">
        <v>513</v>
      </c>
      <c r="B848" s="477">
        <v>6</v>
      </c>
      <c r="C848" s="586"/>
      <c r="D848" s="587"/>
      <c r="E848" s="586"/>
      <c r="F848" s="473"/>
      <c r="G848" s="588"/>
      <c r="H848" s="475"/>
      <c r="I848" s="595"/>
      <c r="J848" s="596"/>
      <c r="K848" s="596"/>
      <c r="L848" s="503"/>
      <c r="M848" s="504"/>
      <c r="N848" s="505" t="str">
        <f>五年级BMI</f>
        <v/>
      </c>
      <c r="O848" s="499" t="str">
        <f>五年级BMI等级</f>
        <v/>
      </c>
      <c r="P848" s="500" t="str">
        <f>五年级BMI得分</f>
        <v/>
      </c>
      <c r="Q848" s="515" t="str">
        <f>五年级肺活量得分</f>
        <v/>
      </c>
      <c r="R848" s="512" t="str">
        <f>五年级等级</f>
        <v/>
      </c>
      <c r="S848" s="516" t="str">
        <f>五年级50米跑得分</f>
        <v/>
      </c>
      <c r="T848" s="517" t="str">
        <f>五年级等级</f>
        <v/>
      </c>
      <c r="U848" s="516" t="str">
        <f>五年级坐位体前屈得分</f>
        <v/>
      </c>
      <c r="V848" s="517" t="str">
        <f>五年级等级</f>
        <v/>
      </c>
      <c r="W848" s="516" t="str">
        <f>五年级一分钟跳绳得分</f>
        <v/>
      </c>
      <c r="X848" s="517" t="str">
        <f>五年级等级</f>
        <v/>
      </c>
      <c r="Y848" s="515" t="str">
        <f>五年级仰卧起坐得分</f>
        <v/>
      </c>
      <c r="Z848" s="518" t="str">
        <f>五年级等级</f>
        <v/>
      </c>
      <c r="AA848" s="533" t="str">
        <f>五年级折返跑得分</f>
        <v/>
      </c>
      <c r="AB848" s="515" t="str">
        <f>五年级等级</f>
        <v/>
      </c>
      <c r="AC848" s="533" t="str">
        <f>五年级跳绳附加分</f>
        <v/>
      </c>
      <c r="AD848" s="534" t="str">
        <f>五年级标准分</f>
        <v/>
      </c>
      <c r="AE848" s="534" t="str">
        <f>五年级总分</f>
        <v/>
      </c>
      <c r="AF848" s="517" t="str">
        <f>五年级等级</f>
        <v/>
      </c>
      <c r="AM848" s="452" t="str">
        <f>折返时间</f>
        <v/>
      </c>
    </row>
    <row r="849" spans="1:39">
      <c r="A849" s="476">
        <v>513</v>
      </c>
      <c r="B849" s="477">
        <v>7</v>
      </c>
      <c r="C849" s="586"/>
      <c r="D849" s="587"/>
      <c r="E849" s="586"/>
      <c r="F849" s="473"/>
      <c r="G849" s="588"/>
      <c r="H849" s="475"/>
      <c r="I849" s="595"/>
      <c r="J849" s="596"/>
      <c r="K849" s="596"/>
      <c r="L849" s="503"/>
      <c r="M849" s="504"/>
      <c r="N849" s="505" t="str">
        <f>五年级BMI</f>
        <v/>
      </c>
      <c r="O849" s="499" t="str">
        <f>五年级BMI等级</f>
        <v/>
      </c>
      <c r="P849" s="500" t="str">
        <f>五年级BMI得分</f>
        <v/>
      </c>
      <c r="Q849" s="515" t="str">
        <f>五年级肺活量得分</f>
        <v/>
      </c>
      <c r="R849" s="512" t="str">
        <f>五年级等级</f>
        <v/>
      </c>
      <c r="S849" s="516" t="str">
        <f>五年级50米跑得分</f>
        <v/>
      </c>
      <c r="T849" s="517" t="str">
        <f>五年级等级</f>
        <v/>
      </c>
      <c r="U849" s="516" t="str">
        <f>五年级坐位体前屈得分</f>
        <v/>
      </c>
      <c r="V849" s="517" t="str">
        <f>五年级等级</f>
        <v/>
      </c>
      <c r="W849" s="516" t="str">
        <f>五年级一分钟跳绳得分</f>
        <v/>
      </c>
      <c r="X849" s="517" t="str">
        <f>五年级等级</f>
        <v/>
      </c>
      <c r="Y849" s="515" t="str">
        <f>五年级仰卧起坐得分</f>
        <v/>
      </c>
      <c r="Z849" s="518" t="str">
        <f>五年级等级</f>
        <v/>
      </c>
      <c r="AA849" s="533" t="str">
        <f>五年级折返跑得分</f>
        <v/>
      </c>
      <c r="AB849" s="515" t="str">
        <f>五年级等级</f>
        <v/>
      </c>
      <c r="AC849" s="533" t="str">
        <f>五年级跳绳附加分</f>
        <v/>
      </c>
      <c r="AD849" s="534" t="str">
        <f>五年级标准分</f>
        <v/>
      </c>
      <c r="AE849" s="534" t="str">
        <f>五年级总分</f>
        <v/>
      </c>
      <c r="AF849" s="517" t="str">
        <f>五年级等级</f>
        <v/>
      </c>
      <c r="AM849" s="452" t="str">
        <f>折返时间</f>
        <v/>
      </c>
    </row>
    <row r="850" spans="1:39">
      <c r="A850" s="476">
        <v>513</v>
      </c>
      <c r="B850" s="477">
        <v>8</v>
      </c>
      <c r="C850" s="586"/>
      <c r="D850" s="587"/>
      <c r="E850" s="586"/>
      <c r="F850" s="473"/>
      <c r="G850" s="588"/>
      <c r="H850" s="475"/>
      <c r="I850" s="595"/>
      <c r="J850" s="596"/>
      <c r="K850" s="596"/>
      <c r="L850" s="503"/>
      <c r="M850" s="504"/>
      <c r="N850" s="505" t="str">
        <f>五年级BMI</f>
        <v/>
      </c>
      <c r="O850" s="499" t="str">
        <f>五年级BMI等级</f>
        <v/>
      </c>
      <c r="P850" s="500" t="str">
        <f>五年级BMI得分</f>
        <v/>
      </c>
      <c r="Q850" s="515" t="str">
        <f>五年级肺活量得分</f>
        <v/>
      </c>
      <c r="R850" s="512" t="str">
        <f>五年级等级</f>
        <v/>
      </c>
      <c r="S850" s="516" t="str">
        <f>五年级50米跑得分</f>
        <v/>
      </c>
      <c r="T850" s="517" t="str">
        <f>五年级等级</f>
        <v/>
      </c>
      <c r="U850" s="516" t="str">
        <f>五年级坐位体前屈得分</f>
        <v/>
      </c>
      <c r="V850" s="517" t="str">
        <f>五年级等级</f>
        <v/>
      </c>
      <c r="W850" s="516" t="str">
        <f>五年级一分钟跳绳得分</f>
        <v/>
      </c>
      <c r="X850" s="517" t="str">
        <f>五年级等级</f>
        <v/>
      </c>
      <c r="Y850" s="515" t="str">
        <f>五年级仰卧起坐得分</f>
        <v/>
      </c>
      <c r="Z850" s="518" t="str">
        <f>五年级等级</f>
        <v/>
      </c>
      <c r="AA850" s="533" t="str">
        <f>五年级折返跑得分</f>
        <v/>
      </c>
      <c r="AB850" s="515" t="str">
        <f>五年级等级</f>
        <v/>
      </c>
      <c r="AC850" s="533" t="str">
        <f>五年级跳绳附加分</f>
        <v/>
      </c>
      <c r="AD850" s="534" t="str">
        <f>五年级标准分</f>
        <v/>
      </c>
      <c r="AE850" s="534" t="str">
        <f>五年级总分</f>
        <v/>
      </c>
      <c r="AF850" s="517" t="str">
        <f>五年级等级</f>
        <v/>
      </c>
      <c r="AM850" s="452" t="str">
        <f>折返时间</f>
        <v/>
      </c>
    </row>
    <row r="851" spans="1:39">
      <c r="A851" s="476">
        <v>513</v>
      </c>
      <c r="B851" s="477">
        <v>9</v>
      </c>
      <c r="C851" s="586"/>
      <c r="D851" s="587"/>
      <c r="E851" s="586"/>
      <c r="F851" s="473"/>
      <c r="G851" s="589"/>
      <c r="H851" s="475"/>
      <c r="I851" s="595"/>
      <c r="J851" s="596"/>
      <c r="K851" s="596"/>
      <c r="L851" s="503"/>
      <c r="M851" s="504"/>
      <c r="N851" s="505" t="str">
        <f>五年级BMI</f>
        <v/>
      </c>
      <c r="O851" s="499" t="str">
        <f>五年级BMI等级</f>
        <v/>
      </c>
      <c r="P851" s="500" t="str">
        <f>五年级BMI得分</f>
        <v/>
      </c>
      <c r="Q851" s="515" t="str">
        <f>五年级肺活量得分</f>
        <v/>
      </c>
      <c r="R851" s="512" t="str">
        <f>五年级等级</f>
        <v/>
      </c>
      <c r="S851" s="516" t="str">
        <f>五年级50米跑得分</f>
        <v/>
      </c>
      <c r="T851" s="517" t="str">
        <f>五年级等级</f>
        <v/>
      </c>
      <c r="U851" s="516" t="str">
        <f>五年级坐位体前屈得分</f>
        <v/>
      </c>
      <c r="V851" s="517" t="str">
        <f>五年级等级</f>
        <v/>
      </c>
      <c r="W851" s="516" t="str">
        <f>五年级一分钟跳绳得分</f>
        <v/>
      </c>
      <c r="X851" s="517" t="str">
        <f>五年级等级</f>
        <v/>
      </c>
      <c r="Y851" s="515" t="str">
        <f>五年级仰卧起坐得分</f>
        <v/>
      </c>
      <c r="Z851" s="518" t="str">
        <f>五年级等级</f>
        <v/>
      </c>
      <c r="AA851" s="533" t="str">
        <f>五年级折返跑得分</f>
        <v/>
      </c>
      <c r="AB851" s="515" t="str">
        <f>五年级等级</f>
        <v/>
      </c>
      <c r="AC851" s="533" t="str">
        <f>五年级跳绳附加分</f>
        <v/>
      </c>
      <c r="AD851" s="534" t="str">
        <f>五年级标准分</f>
        <v/>
      </c>
      <c r="AE851" s="534" t="str">
        <f>五年级总分</f>
        <v/>
      </c>
      <c r="AF851" s="517" t="str">
        <f>五年级等级</f>
        <v/>
      </c>
      <c r="AM851" s="452" t="str">
        <f>折返时间</f>
        <v/>
      </c>
    </row>
    <row r="852" spans="1:39">
      <c r="A852" s="476">
        <v>513</v>
      </c>
      <c r="B852" s="477">
        <v>10</v>
      </c>
      <c r="C852" s="586"/>
      <c r="D852" s="587"/>
      <c r="E852" s="586"/>
      <c r="F852" s="473"/>
      <c r="G852" s="589"/>
      <c r="H852" s="475"/>
      <c r="I852" s="595"/>
      <c r="J852" s="596"/>
      <c r="K852" s="596"/>
      <c r="L852" s="503"/>
      <c r="M852" s="504"/>
      <c r="N852" s="505" t="str">
        <f>五年级BMI</f>
        <v/>
      </c>
      <c r="O852" s="499" t="str">
        <f>五年级BMI等级</f>
        <v/>
      </c>
      <c r="P852" s="500" t="str">
        <f>五年级BMI得分</f>
        <v/>
      </c>
      <c r="Q852" s="515" t="str">
        <f>五年级肺活量得分</f>
        <v/>
      </c>
      <c r="R852" s="512" t="str">
        <f>五年级等级</f>
        <v/>
      </c>
      <c r="S852" s="516" t="str">
        <f>五年级50米跑得分</f>
        <v/>
      </c>
      <c r="T852" s="517" t="str">
        <f>五年级等级</f>
        <v/>
      </c>
      <c r="U852" s="516" t="str">
        <f>五年级坐位体前屈得分</f>
        <v/>
      </c>
      <c r="V852" s="517" t="str">
        <f>五年级等级</f>
        <v/>
      </c>
      <c r="W852" s="516" t="str">
        <f>五年级一分钟跳绳得分</f>
        <v/>
      </c>
      <c r="X852" s="517" t="str">
        <f>五年级等级</f>
        <v/>
      </c>
      <c r="Y852" s="515" t="str">
        <f>五年级仰卧起坐得分</f>
        <v/>
      </c>
      <c r="Z852" s="518" t="str">
        <f>五年级等级</f>
        <v/>
      </c>
      <c r="AA852" s="533" t="str">
        <f>五年级折返跑得分</f>
        <v/>
      </c>
      <c r="AB852" s="515" t="str">
        <f>五年级等级</f>
        <v/>
      </c>
      <c r="AC852" s="533" t="str">
        <f>五年级跳绳附加分</f>
        <v/>
      </c>
      <c r="AD852" s="534" t="str">
        <f>五年级标准分</f>
        <v/>
      </c>
      <c r="AE852" s="534" t="str">
        <f>五年级总分</f>
        <v/>
      </c>
      <c r="AF852" s="517" t="str">
        <f>五年级等级</f>
        <v/>
      </c>
      <c r="AM852" s="452" t="str">
        <f>折返时间</f>
        <v/>
      </c>
    </row>
    <row r="853" spans="1:39">
      <c r="A853" s="476">
        <v>513</v>
      </c>
      <c r="B853" s="477">
        <v>11</v>
      </c>
      <c r="C853" s="586"/>
      <c r="D853" s="587"/>
      <c r="E853" s="586"/>
      <c r="F853" s="473"/>
      <c r="G853" s="588"/>
      <c r="H853" s="475"/>
      <c r="I853" s="595"/>
      <c r="J853" s="596"/>
      <c r="K853" s="596"/>
      <c r="L853" s="503"/>
      <c r="M853" s="504"/>
      <c r="N853" s="505" t="str">
        <f>五年级BMI</f>
        <v/>
      </c>
      <c r="O853" s="499" t="str">
        <f>五年级BMI等级</f>
        <v/>
      </c>
      <c r="P853" s="500" t="str">
        <f>五年级BMI得分</f>
        <v/>
      </c>
      <c r="Q853" s="515" t="str">
        <f>五年级肺活量得分</f>
        <v/>
      </c>
      <c r="R853" s="512" t="str">
        <f>五年级等级</f>
        <v/>
      </c>
      <c r="S853" s="516" t="str">
        <f>五年级50米跑得分</f>
        <v/>
      </c>
      <c r="T853" s="517" t="str">
        <f>五年级等级</f>
        <v/>
      </c>
      <c r="U853" s="516" t="str">
        <f>五年级坐位体前屈得分</f>
        <v/>
      </c>
      <c r="V853" s="517" t="str">
        <f>五年级等级</f>
        <v/>
      </c>
      <c r="W853" s="516" t="str">
        <f>五年级一分钟跳绳得分</f>
        <v/>
      </c>
      <c r="X853" s="517" t="str">
        <f>五年级等级</f>
        <v/>
      </c>
      <c r="Y853" s="515" t="str">
        <f>五年级仰卧起坐得分</f>
        <v/>
      </c>
      <c r="Z853" s="518" t="str">
        <f>五年级等级</f>
        <v/>
      </c>
      <c r="AA853" s="533" t="str">
        <f>五年级折返跑得分</f>
        <v/>
      </c>
      <c r="AB853" s="515" t="str">
        <f>五年级等级</f>
        <v/>
      </c>
      <c r="AC853" s="533" t="str">
        <f>五年级跳绳附加分</f>
        <v/>
      </c>
      <c r="AD853" s="534" t="str">
        <f>五年级标准分</f>
        <v/>
      </c>
      <c r="AE853" s="534" t="str">
        <f>五年级总分</f>
        <v/>
      </c>
      <c r="AF853" s="517" t="str">
        <f>五年级等级</f>
        <v/>
      </c>
      <c r="AM853" s="452" t="str">
        <f>折返时间</f>
        <v/>
      </c>
    </row>
    <row r="854" spans="1:39">
      <c r="A854" s="476">
        <v>513</v>
      </c>
      <c r="B854" s="477">
        <v>12</v>
      </c>
      <c r="C854" s="586"/>
      <c r="D854" s="587"/>
      <c r="E854" s="586"/>
      <c r="F854" s="473"/>
      <c r="G854" s="588"/>
      <c r="H854" s="475"/>
      <c r="I854" s="595"/>
      <c r="J854" s="596"/>
      <c r="K854" s="596"/>
      <c r="L854" s="503"/>
      <c r="M854" s="504"/>
      <c r="N854" s="505" t="str">
        <f>五年级BMI</f>
        <v/>
      </c>
      <c r="O854" s="499" t="str">
        <f>五年级BMI等级</f>
        <v/>
      </c>
      <c r="P854" s="500" t="str">
        <f>五年级BMI得分</f>
        <v/>
      </c>
      <c r="Q854" s="515" t="str">
        <f>五年级肺活量得分</f>
        <v/>
      </c>
      <c r="R854" s="512" t="str">
        <f>五年级等级</f>
        <v/>
      </c>
      <c r="S854" s="516" t="str">
        <f>五年级50米跑得分</f>
        <v/>
      </c>
      <c r="T854" s="517" t="str">
        <f>五年级等级</f>
        <v/>
      </c>
      <c r="U854" s="516" t="str">
        <f>五年级坐位体前屈得分</f>
        <v/>
      </c>
      <c r="V854" s="517" t="str">
        <f>五年级等级</f>
        <v/>
      </c>
      <c r="W854" s="516" t="str">
        <f>五年级一分钟跳绳得分</f>
        <v/>
      </c>
      <c r="X854" s="517" t="str">
        <f>五年级等级</f>
        <v/>
      </c>
      <c r="Y854" s="515" t="str">
        <f>五年级仰卧起坐得分</f>
        <v/>
      </c>
      <c r="Z854" s="518" t="str">
        <f>五年级等级</f>
        <v/>
      </c>
      <c r="AA854" s="533" t="str">
        <f>五年级折返跑得分</f>
        <v/>
      </c>
      <c r="AB854" s="515" t="str">
        <f>五年级等级</f>
        <v/>
      </c>
      <c r="AC854" s="533" t="str">
        <f>五年级跳绳附加分</f>
        <v/>
      </c>
      <c r="AD854" s="534" t="str">
        <f>五年级标准分</f>
        <v/>
      </c>
      <c r="AE854" s="534" t="str">
        <f>五年级总分</f>
        <v/>
      </c>
      <c r="AF854" s="517" t="str">
        <f>五年级等级</f>
        <v/>
      </c>
      <c r="AM854" s="452" t="str">
        <f>折返时间</f>
        <v/>
      </c>
    </row>
    <row r="855" spans="1:39">
      <c r="A855" s="476">
        <v>513</v>
      </c>
      <c r="B855" s="477">
        <v>13</v>
      </c>
      <c r="C855" s="586"/>
      <c r="D855" s="587"/>
      <c r="E855" s="586"/>
      <c r="F855" s="473"/>
      <c r="G855" s="588"/>
      <c r="H855" s="475"/>
      <c r="I855" s="595"/>
      <c r="J855" s="596"/>
      <c r="K855" s="596"/>
      <c r="L855" s="503"/>
      <c r="M855" s="504"/>
      <c r="N855" s="505" t="str">
        <f>五年级BMI</f>
        <v/>
      </c>
      <c r="O855" s="499" t="str">
        <f>五年级BMI等级</f>
        <v/>
      </c>
      <c r="P855" s="500" t="str">
        <f>五年级BMI得分</f>
        <v/>
      </c>
      <c r="Q855" s="515" t="str">
        <f>五年级肺活量得分</f>
        <v/>
      </c>
      <c r="R855" s="512" t="str">
        <f>五年级等级</f>
        <v/>
      </c>
      <c r="S855" s="516" t="str">
        <f>五年级50米跑得分</f>
        <v/>
      </c>
      <c r="T855" s="517" t="str">
        <f>五年级等级</f>
        <v/>
      </c>
      <c r="U855" s="516" t="str">
        <f>五年级坐位体前屈得分</f>
        <v/>
      </c>
      <c r="V855" s="517" t="str">
        <f>五年级等级</f>
        <v/>
      </c>
      <c r="W855" s="516" t="str">
        <f>五年级一分钟跳绳得分</f>
        <v/>
      </c>
      <c r="X855" s="517" t="str">
        <f>五年级等级</f>
        <v/>
      </c>
      <c r="Y855" s="515" t="str">
        <f>五年级仰卧起坐得分</f>
        <v/>
      </c>
      <c r="Z855" s="518" t="str">
        <f>五年级等级</f>
        <v/>
      </c>
      <c r="AA855" s="533" t="str">
        <f>五年级折返跑得分</f>
        <v/>
      </c>
      <c r="AB855" s="515" t="str">
        <f>五年级等级</f>
        <v/>
      </c>
      <c r="AC855" s="533" t="str">
        <f>五年级跳绳附加分</f>
        <v/>
      </c>
      <c r="AD855" s="534" t="str">
        <f>五年级标准分</f>
        <v/>
      </c>
      <c r="AE855" s="534" t="str">
        <f>五年级总分</f>
        <v/>
      </c>
      <c r="AF855" s="517" t="str">
        <f>五年级等级</f>
        <v/>
      </c>
      <c r="AM855" s="452" t="str">
        <f>折返时间</f>
        <v/>
      </c>
    </row>
    <row r="856" spans="1:39">
      <c r="A856" s="476">
        <v>513</v>
      </c>
      <c r="B856" s="477">
        <v>14</v>
      </c>
      <c r="C856" s="586"/>
      <c r="D856" s="587"/>
      <c r="E856" s="586"/>
      <c r="F856" s="473"/>
      <c r="G856" s="588"/>
      <c r="H856" s="475"/>
      <c r="I856" s="595"/>
      <c r="J856" s="596"/>
      <c r="K856" s="596"/>
      <c r="L856" s="503"/>
      <c r="M856" s="504"/>
      <c r="N856" s="505" t="str">
        <f>五年级BMI</f>
        <v/>
      </c>
      <c r="O856" s="499" t="str">
        <f>五年级BMI等级</f>
        <v/>
      </c>
      <c r="P856" s="500" t="str">
        <f>五年级BMI得分</f>
        <v/>
      </c>
      <c r="Q856" s="515" t="str">
        <f>五年级肺活量得分</f>
        <v/>
      </c>
      <c r="R856" s="512" t="str">
        <f>五年级等级</f>
        <v/>
      </c>
      <c r="S856" s="516" t="str">
        <f>五年级50米跑得分</f>
        <v/>
      </c>
      <c r="T856" s="517" t="str">
        <f>五年级等级</f>
        <v/>
      </c>
      <c r="U856" s="516" t="str">
        <f>五年级坐位体前屈得分</f>
        <v/>
      </c>
      <c r="V856" s="517" t="str">
        <f>五年级等级</f>
        <v/>
      </c>
      <c r="W856" s="516" t="str">
        <f>五年级一分钟跳绳得分</f>
        <v/>
      </c>
      <c r="X856" s="517" t="str">
        <f>五年级等级</f>
        <v/>
      </c>
      <c r="Y856" s="515" t="str">
        <f>五年级仰卧起坐得分</f>
        <v/>
      </c>
      <c r="Z856" s="518" t="str">
        <f>五年级等级</f>
        <v/>
      </c>
      <c r="AA856" s="533" t="str">
        <f>五年级折返跑得分</f>
        <v/>
      </c>
      <c r="AB856" s="515" t="str">
        <f>五年级等级</f>
        <v/>
      </c>
      <c r="AC856" s="533" t="str">
        <f>五年级跳绳附加分</f>
        <v/>
      </c>
      <c r="AD856" s="534" t="str">
        <f>五年级标准分</f>
        <v/>
      </c>
      <c r="AE856" s="534" t="str">
        <f>五年级总分</f>
        <v/>
      </c>
      <c r="AF856" s="517" t="str">
        <f>五年级等级</f>
        <v/>
      </c>
      <c r="AM856" s="452" t="str">
        <f>折返时间</f>
        <v/>
      </c>
    </row>
    <row r="857" spans="1:39">
      <c r="A857" s="476">
        <v>513</v>
      </c>
      <c r="B857" s="477">
        <v>15</v>
      </c>
      <c r="C857" s="586"/>
      <c r="D857" s="587"/>
      <c r="E857" s="586"/>
      <c r="F857" s="473"/>
      <c r="G857" s="588"/>
      <c r="H857" s="475"/>
      <c r="I857" s="595"/>
      <c r="J857" s="596"/>
      <c r="K857" s="596"/>
      <c r="L857" s="503"/>
      <c r="M857" s="504"/>
      <c r="N857" s="505" t="str">
        <f>五年级BMI</f>
        <v/>
      </c>
      <c r="O857" s="499" t="str">
        <f>五年级BMI等级</f>
        <v/>
      </c>
      <c r="P857" s="500" t="str">
        <f>五年级BMI得分</f>
        <v/>
      </c>
      <c r="Q857" s="515" t="str">
        <f>五年级肺活量得分</f>
        <v/>
      </c>
      <c r="R857" s="512" t="str">
        <f>五年级等级</f>
        <v/>
      </c>
      <c r="S857" s="516" t="str">
        <f>五年级50米跑得分</f>
        <v/>
      </c>
      <c r="T857" s="517" t="str">
        <f>五年级等级</f>
        <v/>
      </c>
      <c r="U857" s="516" t="str">
        <f>五年级坐位体前屈得分</f>
        <v/>
      </c>
      <c r="V857" s="517" t="str">
        <f>五年级等级</f>
        <v/>
      </c>
      <c r="W857" s="516" t="str">
        <f>五年级一分钟跳绳得分</f>
        <v/>
      </c>
      <c r="X857" s="517" t="str">
        <f>五年级等级</f>
        <v/>
      </c>
      <c r="Y857" s="515" t="str">
        <f>五年级仰卧起坐得分</f>
        <v/>
      </c>
      <c r="Z857" s="518" t="str">
        <f>五年级等级</f>
        <v/>
      </c>
      <c r="AA857" s="533" t="str">
        <f>五年级折返跑得分</f>
        <v/>
      </c>
      <c r="AB857" s="515" t="str">
        <f>五年级等级</f>
        <v/>
      </c>
      <c r="AC857" s="533" t="str">
        <f>五年级跳绳附加分</f>
        <v/>
      </c>
      <c r="AD857" s="534" t="str">
        <f>五年级标准分</f>
        <v/>
      </c>
      <c r="AE857" s="534" t="str">
        <f>五年级总分</f>
        <v/>
      </c>
      <c r="AF857" s="517" t="str">
        <f>五年级等级</f>
        <v/>
      </c>
      <c r="AM857" s="452" t="str">
        <f>折返时间</f>
        <v/>
      </c>
    </row>
    <row r="858" spans="1:39">
      <c r="A858" s="476">
        <v>513</v>
      </c>
      <c r="B858" s="477">
        <v>16</v>
      </c>
      <c r="C858" s="586"/>
      <c r="D858" s="587"/>
      <c r="E858" s="586"/>
      <c r="F858" s="473"/>
      <c r="G858" s="588"/>
      <c r="H858" s="475"/>
      <c r="I858" s="595"/>
      <c r="J858" s="596"/>
      <c r="K858" s="596"/>
      <c r="L858" s="503"/>
      <c r="M858" s="504"/>
      <c r="N858" s="505" t="str">
        <f>五年级BMI</f>
        <v/>
      </c>
      <c r="O858" s="499" t="str">
        <f>五年级BMI等级</f>
        <v/>
      </c>
      <c r="P858" s="500" t="str">
        <f>五年级BMI得分</f>
        <v/>
      </c>
      <c r="Q858" s="515" t="str">
        <f>五年级肺活量得分</f>
        <v/>
      </c>
      <c r="R858" s="512" t="str">
        <f>五年级等级</f>
        <v/>
      </c>
      <c r="S858" s="516" t="str">
        <f>五年级50米跑得分</f>
        <v/>
      </c>
      <c r="T858" s="517" t="str">
        <f>五年级等级</f>
        <v/>
      </c>
      <c r="U858" s="516" t="str">
        <f>五年级坐位体前屈得分</f>
        <v/>
      </c>
      <c r="V858" s="517" t="str">
        <f>五年级等级</f>
        <v/>
      </c>
      <c r="W858" s="516" t="str">
        <f>五年级一分钟跳绳得分</f>
        <v/>
      </c>
      <c r="X858" s="517" t="str">
        <f>五年级等级</f>
        <v/>
      </c>
      <c r="Y858" s="515" t="str">
        <f>五年级仰卧起坐得分</f>
        <v/>
      </c>
      <c r="Z858" s="518" t="str">
        <f>五年级等级</f>
        <v/>
      </c>
      <c r="AA858" s="533" t="str">
        <f>五年级折返跑得分</f>
        <v/>
      </c>
      <c r="AB858" s="515" t="str">
        <f>五年级等级</f>
        <v/>
      </c>
      <c r="AC858" s="533" t="str">
        <f>五年级跳绳附加分</f>
        <v/>
      </c>
      <c r="AD858" s="534" t="str">
        <f>五年级标准分</f>
        <v/>
      </c>
      <c r="AE858" s="534" t="str">
        <f>五年级总分</f>
        <v/>
      </c>
      <c r="AF858" s="517" t="str">
        <f>五年级等级</f>
        <v/>
      </c>
      <c r="AM858" s="452" t="str">
        <f>折返时间</f>
        <v/>
      </c>
    </row>
    <row r="859" spans="1:39">
      <c r="A859" s="476">
        <v>513</v>
      </c>
      <c r="B859" s="477">
        <v>17</v>
      </c>
      <c r="C859" s="586"/>
      <c r="D859" s="587"/>
      <c r="E859" s="586"/>
      <c r="F859" s="473"/>
      <c r="G859" s="588"/>
      <c r="H859" s="475"/>
      <c r="I859" s="595"/>
      <c r="J859" s="596"/>
      <c r="K859" s="596"/>
      <c r="L859" s="503"/>
      <c r="M859" s="504"/>
      <c r="N859" s="505" t="str">
        <f>五年级BMI</f>
        <v/>
      </c>
      <c r="O859" s="499" t="str">
        <f>五年级BMI等级</f>
        <v/>
      </c>
      <c r="P859" s="500" t="str">
        <f>五年级BMI得分</f>
        <v/>
      </c>
      <c r="Q859" s="515" t="str">
        <f>五年级肺活量得分</f>
        <v/>
      </c>
      <c r="R859" s="512" t="str">
        <f>五年级等级</f>
        <v/>
      </c>
      <c r="S859" s="516" t="str">
        <f>五年级50米跑得分</f>
        <v/>
      </c>
      <c r="T859" s="517" t="str">
        <f>五年级等级</f>
        <v/>
      </c>
      <c r="U859" s="516" t="str">
        <f>五年级坐位体前屈得分</f>
        <v/>
      </c>
      <c r="V859" s="517" t="str">
        <f>五年级等级</f>
        <v/>
      </c>
      <c r="W859" s="516" t="str">
        <f>五年级一分钟跳绳得分</f>
        <v/>
      </c>
      <c r="X859" s="517" t="str">
        <f>五年级等级</f>
        <v/>
      </c>
      <c r="Y859" s="515" t="str">
        <f>五年级仰卧起坐得分</f>
        <v/>
      </c>
      <c r="Z859" s="518" t="str">
        <f>五年级等级</f>
        <v/>
      </c>
      <c r="AA859" s="533" t="str">
        <f>五年级折返跑得分</f>
        <v/>
      </c>
      <c r="AB859" s="515" t="str">
        <f>五年级等级</f>
        <v/>
      </c>
      <c r="AC859" s="533" t="str">
        <f>五年级跳绳附加分</f>
        <v/>
      </c>
      <c r="AD859" s="534" t="str">
        <f>五年级标准分</f>
        <v/>
      </c>
      <c r="AE859" s="534" t="str">
        <f>五年级总分</f>
        <v/>
      </c>
      <c r="AF859" s="517" t="str">
        <f>五年级等级</f>
        <v/>
      </c>
      <c r="AM859" s="452" t="str">
        <f>折返时间</f>
        <v/>
      </c>
    </row>
    <row r="860" spans="1:39">
      <c r="A860" s="476">
        <v>513</v>
      </c>
      <c r="B860" s="477">
        <v>18</v>
      </c>
      <c r="C860" s="586"/>
      <c r="D860" s="587"/>
      <c r="E860" s="586"/>
      <c r="F860" s="473"/>
      <c r="G860" s="588"/>
      <c r="H860" s="475"/>
      <c r="I860" s="595"/>
      <c r="J860" s="596"/>
      <c r="K860" s="596"/>
      <c r="L860" s="503"/>
      <c r="M860" s="504"/>
      <c r="N860" s="505" t="str">
        <f>五年级BMI</f>
        <v/>
      </c>
      <c r="O860" s="499" t="str">
        <f>五年级BMI等级</f>
        <v/>
      </c>
      <c r="P860" s="500" t="str">
        <f>五年级BMI得分</f>
        <v/>
      </c>
      <c r="Q860" s="515" t="str">
        <f>五年级肺活量得分</f>
        <v/>
      </c>
      <c r="R860" s="512" t="str">
        <f>五年级等级</f>
        <v/>
      </c>
      <c r="S860" s="516" t="str">
        <f>五年级50米跑得分</f>
        <v/>
      </c>
      <c r="T860" s="517" t="str">
        <f>五年级等级</f>
        <v/>
      </c>
      <c r="U860" s="516" t="str">
        <f>五年级坐位体前屈得分</f>
        <v/>
      </c>
      <c r="V860" s="517" t="str">
        <f>五年级等级</f>
        <v/>
      </c>
      <c r="W860" s="516" t="str">
        <f>五年级一分钟跳绳得分</f>
        <v/>
      </c>
      <c r="X860" s="517" t="str">
        <f>五年级等级</f>
        <v/>
      </c>
      <c r="Y860" s="515" t="str">
        <f>五年级仰卧起坐得分</f>
        <v/>
      </c>
      <c r="Z860" s="518" t="str">
        <f>五年级等级</f>
        <v/>
      </c>
      <c r="AA860" s="533" t="str">
        <f>五年级折返跑得分</f>
        <v/>
      </c>
      <c r="AB860" s="515" t="str">
        <f>五年级等级</f>
        <v/>
      </c>
      <c r="AC860" s="533" t="str">
        <f>五年级跳绳附加分</f>
        <v/>
      </c>
      <c r="AD860" s="534" t="str">
        <f>五年级标准分</f>
        <v/>
      </c>
      <c r="AE860" s="534" t="str">
        <f>五年级总分</f>
        <v/>
      </c>
      <c r="AF860" s="517" t="str">
        <f>五年级等级</f>
        <v/>
      </c>
      <c r="AM860" s="452" t="str">
        <f>折返时间</f>
        <v/>
      </c>
    </row>
    <row r="861" spans="1:39">
      <c r="A861" s="476">
        <v>513</v>
      </c>
      <c r="B861" s="477">
        <v>19</v>
      </c>
      <c r="C861" s="586"/>
      <c r="D861" s="587"/>
      <c r="E861" s="586"/>
      <c r="F861" s="473"/>
      <c r="G861" s="588"/>
      <c r="H861" s="475"/>
      <c r="I861" s="595"/>
      <c r="J861" s="596"/>
      <c r="K861" s="596"/>
      <c r="L861" s="503"/>
      <c r="M861" s="504"/>
      <c r="N861" s="505" t="str">
        <f>五年级BMI</f>
        <v/>
      </c>
      <c r="O861" s="499" t="str">
        <f>五年级BMI等级</f>
        <v/>
      </c>
      <c r="P861" s="500" t="str">
        <f>五年级BMI得分</f>
        <v/>
      </c>
      <c r="Q861" s="515" t="str">
        <f>五年级肺活量得分</f>
        <v/>
      </c>
      <c r="R861" s="512" t="str">
        <f>五年级等级</f>
        <v/>
      </c>
      <c r="S861" s="516" t="str">
        <f>五年级50米跑得分</f>
        <v/>
      </c>
      <c r="T861" s="517" t="str">
        <f>五年级等级</f>
        <v/>
      </c>
      <c r="U861" s="516" t="str">
        <f>五年级坐位体前屈得分</f>
        <v/>
      </c>
      <c r="V861" s="517" t="str">
        <f>五年级等级</f>
        <v/>
      </c>
      <c r="W861" s="516" t="str">
        <f>五年级一分钟跳绳得分</f>
        <v/>
      </c>
      <c r="X861" s="517" t="str">
        <f>五年级等级</f>
        <v/>
      </c>
      <c r="Y861" s="515" t="str">
        <f>五年级仰卧起坐得分</f>
        <v/>
      </c>
      <c r="Z861" s="518" t="str">
        <f>五年级等级</f>
        <v/>
      </c>
      <c r="AA861" s="533" t="str">
        <f>五年级折返跑得分</f>
        <v/>
      </c>
      <c r="AB861" s="515" t="str">
        <f>五年级等级</f>
        <v/>
      </c>
      <c r="AC861" s="533" t="str">
        <f>五年级跳绳附加分</f>
        <v/>
      </c>
      <c r="AD861" s="534" t="str">
        <f>五年级标准分</f>
        <v/>
      </c>
      <c r="AE861" s="534" t="str">
        <f>五年级总分</f>
        <v/>
      </c>
      <c r="AF861" s="517" t="str">
        <f>五年级等级</f>
        <v/>
      </c>
      <c r="AM861" s="452" t="str">
        <f>折返时间</f>
        <v/>
      </c>
    </row>
    <row r="862" spans="1:39">
      <c r="A862" s="476">
        <v>513</v>
      </c>
      <c r="B862" s="477">
        <v>20</v>
      </c>
      <c r="C862" s="586"/>
      <c r="D862" s="587"/>
      <c r="E862" s="586"/>
      <c r="F862" s="473"/>
      <c r="G862" s="588"/>
      <c r="H862" s="475"/>
      <c r="I862" s="595"/>
      <c r="J862" s="596"/>
      <c r="K862" s="596"/>
      <c r="L862" s="503"/>
      <c r="M862" s="504"/>
      <c r="N862" s="505" t="str">
        <f>五年级BMI</f>
        <v/>
      </c>
      <c r="O862" s="499" t="str">
        <f>五年级BMI等级</f>
        <v/>
      </c>
      <c r="P862" s="500" t="str">
        <f>五年级BMI得分</f>
        <v/>
      </c>
      <c r="Q862" s="515" t="str">
        <f>五年级肺活量得分</f>
        <v/>
      </c>
      <c r="R862" s="512" t="str">
        <f>五年级等级</f>
        <v/>
      </c>
      <c r="S862" s="516" t="str">
        <f>五年级50米跑得分</f>
        <v/>
      </c>
      <c r="T862" s="517" t="str">
        <f>五年级等级</f>
        <v/>
      </c>
      <c r="U862" s="516" t="str">
        <f>五年级坐位体前屈得分</f>
        <v/>
      </c>
      <c r="V862" s="517" t="str">
        <f>五年级等级</f>
        <v/>
      </c>
      <c r="W862" s="516" t="str">
        <f>五年级一分钟跳绳得分</f>
        <v/>
      </c>
      <c r="X862" s="517" t="str">
        <f>五年级等级</f>
        <v/>
      </c>
      <c r="Y862" s="515" t="str">
        <f>五年级仰卧起坐得分</f>
        <v/>
      </c>
      <c r="Z862" s="518" t="str">
        <f>五年级等级</f>
        <v/>
      </c>
      <c r="AA862" s="533" t="str">
        <f>五年级折返跑得分</f>
        <v/>
      </c>
      <c r="AB862" s="515" t="str">
        <f>五年级等级</f>
        <v/>
      </c>
      <c r="AC862" s="533" t="str">
        <f>五年级跳绳附加分</f>
        <v/>
      </c>
      <c r="AD862" s="534" t="str">
        <f>五年级标准分</f>
        <v/>
      </c>
      <c r="AE862" s="534" t="str">
        <f>五年级总分</f>
        <v/>
      </c>
      <c r="AF862" s="517" t="str">
        <f>五年级等级</f>
        <v/>
      </c>
      <c r="AM862" s="452" t="str">
        <f>折返时间</f>
        <v/>
      </c>
    </row>
    <row r="863" spans="1:39">
      <c r="A863" s="476">
        <v>513</v>
      </c>
      <c r="B863" s="477">
        <v>21</v>
      </c>
      <c r="C863" s="586"/>
      <c r="D863" s="587"/>
      <c r="E863" s="586"/>
      <c r="F863" s="473"/>
      <c r="G863" s="588"/>
      <c r="H863" s="475"/>
      <c r="I863" s="595"/>
      <c r="J863" s="596"/>
      <c r="K863" s="596"/>
      <c r="L863" s="503"/>
      <c r="M863" s="504"/>
      <c r="N863" s="505" t="str">
        <f>五年级BMI</f>
        <v/>
      </c>
      <c r="O863" s="499" t="str">
        <f>五年级BMI等级</f>
        <v/>
      </c>
      <c r="P863" s="500" t="str">
        <f>五年级BMI得分</f>
        <v/>
      </c>
      <c r="Q863" s="515" t="str">
        <f>五年级肺活量得分</f>
        <v/>
      </c>
      <c r="R863" s="512" t="str">
        <f>五年级等级</f>
        <v/>
      </c>
      <c r="S863" s="516" t="str">
        <f>五年级50米跑得分</f>
        <v/>
      </c>
      <c r="T863" s="517" t="str">
        <f>五年级等级</f>
        <v/>
      </c>
      <c r="U863" s="516" t="str">
        <f>五年级坐位体前屈得分</f>
        <v/>
      </c>
      <c r="V863" s="517" t="str">
        <f>五年级等级</f>
        <v/>
      </c>
      <c r="W863" s="516" t="str">
        <f>五年级一分钟跳绳得分</f>
        <v/>
      </c>
      <c r="X863" s="517" t="str">
        <f>五年级等级</f>
        <v/>
      </c>
      <c r="Y863" s="515" t="str">
        <f>五年级仰卧起坐得分</f>
        <v/>
      </c>
      <c r="Z863" s="518" t="str">
        <f>五年级等级</f>
        <v/>
      </c>
      <c r="AA863" s="533" t="str">
        <f>五年级折返跑得分</f>
        <v/>
      </c>
      <c r="AB863" s="515" t="str">
        <f>五年级等级</f>
        <v/>
      </c>
      <c r="AC863" s="533" t="str">
        <f>五年级跳绳附加分</f>
        <v/>
      </c>
      <c r="AD863" s="534" t="str">
        <f>五年级标准分</f>
        <v/>
      </c>
      <c r="AE863" s="534" t="str">
        <f>五年级总分</f>
        <v/>
      </c>
      <c r="AF863" s="517" t="str">
        <f>五年级等级</f>
        <v/>
      </c>
      <c r="AM863" s="452" t="str">
        <f>折返时间</f>
        <v/>
      </c>
    </row>
    <row r="864" spans="1:39">
      <c r="A864" s="476">
        <v>513</v>
      </c>
      <c r="B864" s="477">
        <v>22</v>
      </c>
      <c r="C864" s="586"/>
      <c r="D864" s="587"/>
      <c r="E864" s="586"/>
      <c r="F864" s="473"/>
      <c r="G864" s="588"/>
      <c r="H864" s="475"/>
      <c r="I864" s="595"/>
      <c r="J864" s="596"/>
      <c r="K864" s="596"/>
      <c r="L864" s="503"/>
      <c r="M864" s="504"/>
      <c r="N864" s="505" t="str">
        <f>五年级BMI</f>
        <v/>
      </c>
      <c r="O864" s="499" t="str">
        <f>五年级BMI等级</f>
        <v/>
      </c>
      <c r="P864" s="500" t="str">
        <f>五年级BMI得分</f>
        <v/>
      </c>
      <c r="Q864" s="515" t="str">
        <f>五年级肺活量得分</f>
        <v/>
      </c>
      <c r="R864" s="512" t="str">
        <f>五年级等级</f>
        <v/>
      </c>
      <c r="S864" s="516" t="str">
        <f>五年级50米跑得分</f>
        <v/>
      </c>
      <c r="T864" s="517" t="str">
        <f>五年级等级</f>
        <v/>
      </c>
      <c r="U864" s="516" t="str">
        <f>五年级坐位体前屈得分</f>
        <v/>
      </c>
      <c r="V864" s="517" t="str">
        <f>五年级等级</f>
        <v/>
      </c>
      <c r="W864" s="516" t="str">
        <f>五年级一分钟跳绳得分</f>
        <v/>
      </c>
      <c r="X864" s="517" t="str">
        <f>五年级等级</f>
        <v/>
      </c>
      <c r="Y864" s="515" t="str">
        <f>五年级仰卧起坐得分</f>
        <v/>
      </c>
      <c r="Z864" s="518" t="str">
        <f>五年级等级</f>
        <v/>
      </c>
      <c r="AA864" s="533" t="str">
        <f>五年级折返跑得分</f>
        <v/>
      </c>
      <c r="AB864" s="515" t="str">
        <f>五年级等级</f>
        <v/>
      </c>
      <c r="AC864" s="533" t="str">
        <f>五年级跳绳附加分</f>
        <v/>
      </c>
      <c r="AD864" s="534" t="str">
        <f>五年级标准分</f>
        <v/>
      </c>
      <c r="AE864" s="534" t="str">
        <f>五年级总分</f>
        <v/>
      </c>
      <c r="AF864" s="517" t="str">
        <f>五年级等级</f>
        <v/>
      </c>
      <c r="AM864" s="452" t="str">
        <f>折返时间</f>
        <v/>
      </c>
    </row>
    <row r="865" spans="1:39">
      <c r="A865" s="476">
        <v>513</v>
      </c>
      <c r="B865" s="477">
        <v>23</v>
      </c>
      <c r="C865" s="586"/>
      <c r="D865" s="587"/>
      <c r="E865" s="586"/>
      <c r="F865" s="473"/>
      <c r="G865" s="588"/>
      <c r="H865" s="475"/>
      <c r="I865" s="595"/>
      <c r="J865" s="596"/>
      <c r="K865" s="596"/>
      <c r="L865" s="503"/>
      <c r="M865" s="504"/>
      <c r="N865" s="505" t="str">
        <f>五年级BMI</f>
        <v/>
      </c>
      <c r="O865" s="499" t="str">
        <f>五年级BMI等级</f>
        <v/>
      </c>
      <c r="P865" s="500" t="str">
        <f>五年级BMI得分</f>
        <v/>
      </c>
      <c r="Q865" s="515" t="str">
        <f>五年级肺活量得分</f>
        <v/>
      </c>
      <c r="R865" s="512" t="str">
        <f>五年级等级</f>
        <v/>
      </c>
      <c r="S865" s="516" t="str">
        <f>五年级50米跑得分</f>
        <v/>
      </c>
      <c r="T865" s="517" t="str">
        <f>五年级等级</f>
        <v/>
      </c>
      <c r="U865" s="516" t="str">
        <f>五年级坐位体前屈得分</f>
        <v/>
      </c>
      <c r="V865" s="517" t="str">
        <f>五年级等级</f>
        <v/>
      </c>
      <c r="W865" s="516" t="str">
        <f>五年级一分钟跳绳得分</f>
        <v/>
      </c>
      <c r="X865" s="517" t="str">
        <f>五年级等级</f>
        <v/>
      </c>
      <c r="Y865" s="515" t="str">
        <f>五年级仰卧起坐得分</f>
        <v/>
      </c>
      <c r="Z865" s="518" t="str">
        <f>五年级等级</f>
        <v/>
      </c>
      <c r="AA865" s="533" t="str">
        <f>五年级折返跑得分</f>
        <v/>
      </c>
      <c r="AB865" s="515" t="str">
        <f>五年级等级</f>
        <v/>
      </c>
      <c r="AC865" s="533" t="str">
        <f>五年级跳绳附加分</f>
        <v/>
      </c>
      <c r="AD865" s="534" t="str">
        <f>五年级标准分</f>
        <v/>
      </c>
      <c r="AE865" s="534" t="str">
        <f>五年级总分</f>
        <v/>
      </c>
      <c r="AF865" s="517" t="str">
        <f>五年级等级</f>
        <v/>
      </c>
      <c r="AM865" s="452" t="str">
        <f>折返时间</f>
        <v/>
      </c>
    </row>
    <row r="866" spans="1:39">
      <c r="A866" s="476">
        <v>513</v>
      </c>
      <c r="B866" s="477">
        <v>24</v>
      </c>
      <c r="C866" s="586"/>
      <c r="D866" s="587"/>
      <c r="E866" s="586"/>
      <c r="F866" s="473"/>
      <c r="G866" s="588"/>
      <c r="H866" s="475"/>
      <c r="I866" s="595"/>
      <c r="J866" s="596"/>
      <c r="K866" s="596"/>
      <c r="L866" s="503"/>
      <c r="M866" s="504"/>
      <c r="N866" s="505" t="str">
        <f>五年级BMI</f>
        <v/>
      </c>
      <c r="O866" s="499" t="str">
        <f>五年级BMI等级</f>
        <v/>
      </c>
      <c r="P866" s="500" t="str">
        <f>五年级BMI得分</f>
        <v/>
      </c>
      <c r="Q866" s="515" t="str">
        <f>五年级肺活量得分</f>
        <v/>
      </c>
      <c r="R866" s="512" t="str">
        <f>五年级等级</f>
        <v/>
      </c>
      <c r="S866" s="516" t="str">
        <f>五年级50米跑得分</f>
        <v/>
      </c>
      <c r="T866" s="517" t="str">
        <f>五年级等级</f>
        <v/>
      </c>
      <c r="U866" s="516" t="str">
        <f>五年级坐位体前屈得分</f>
        <v/>
      </c>
      <c r="V866" s="517" t="str">
        <f>五年级等级</f>
        <v/>
      </c>
      <c r="W866" s="516" t="str">
        <f>五年级一分钟跳绳得分</f>
        <v/>
      </c>
      <c r="X866" s="517" t="str">
        <f>五年级等级</f>
        <v/>
      </c>
      <c r="Y866" s="515" t="str">
        <f>五年级仰卧起坐得分</f>
        <v/>
      </c>
      <c r="Z866" s="518" t="str">
        <f>五年级等级</f>
        <v/>
      </c>
      <c r="AA866" s="533" t="str">
        <f>五年级折返跑得分</f>
        <v/>
      </c>
      <c r="AB866" s="515" t="str">
        <f>五年级等级</f>
        <v/>
      </c>
      <c r="AC866" s="533" t="str">
        <f>五年级跳绳附加分</f>
        <v/>
      </c>
      <c r="AD866" s="534" t="str">
        <f>五年级标准分</f>
        <v/>
      </c>
      <c r="AE866" s="534" t="str">
        <f>五年级总分</f>
        <v/>
      </c>
      <c r="AF866" s="517" t="str">
        <f>五年级等级</f>
        <v/>
      </c>
      <c r="AM866" s="452" t="str">
        <f>折返时间</f>
        <v/>
      </c>
    </row>
    <row r="867" spans="1:39">
      <c r="A867" s="476">
        <v>513</v>
      </c>
      <c r="B867" s="477">
        <v>25</v>
      </c>
      <c r="C867" s="586"/>
      <c r="D867" s="587"/>
      <c r="E867" s="586"/>
      <c r="F867" s="473"/>
      <c r="G867" s="588"/>
      <c r="H867" s="475"/>
      <c r="I867" s="595"/>
      <c r="J867" s="596"/>
      <c r="K867" s="596"/>
      <c r="L867" s="503"/>
      <c r="M867" s="504"/>
      <c r="N867" s="505" t="str">
        <f>五年级BMI</f>
        <v/>
      </c>
      <c r="O867" s="499" t="str">
        <f>五年级BMI等级</f>
        <v/>
      </c>
      <c r="P867" s="500" t="str">
        <f>五年级BMI得分</f>
        <v/>
      </c>
      <c r="Q867" s="515" t="str">
        <f>五年级肺活量得分</f>
        <v/>
      </c>
      <c r="R867" s="512" t="str">
        <f>五年级等级</f>
        <v/>
      </c>
      <c r="S867" s="516" t="str">
        <f>五年级50米跑得分</f>
        <v/>
      </c>
      <c r="T867" s="517" t="str">
        <f>五年级等级</f>
        <v/>
      </c>
      <c r="U867" s="516" t="str">
        <f>五年级坐位体前屈得分</f>
        <v/>
      </c>
      <c r="V867" s="517" t="str">
        <f>五年级等级</f>
        <v/>
      </c>
      <c r="W867" s="516" t="str">
        <f>五年级一分钟跳绳得分</f>
        <v/>
      </c>
      <c r="X867" s="517" t="str">
        <f>五年级等级</f>
        <v/>
      </c>
      <c r="Y867" s="515" t="str">
        <f>五年级仰卧起坐得分</f>
        <v/>
      </c>
      <c r="Z867" s="518" t="str">
        <f>五年级等级</f>
        <v/>
      </c>
      <c r="AA867" s="533" t="str">
        <f>五年级折返跑得分</f>
        <v/>
      </c>
      <c r="AB867" s="515" t="str">
        <f>五年级等级</f>
        <v/>
      </c>
      <c r="AC867" s="533" t="str">
        <f>五年级跳绳附加分</f>
        <v/>
      </c>
      <c r="AD867" s="534" t="str">
        <f>五年级标准分</f>
        <v/>
      </c>
      <c r="AE867" s="534" t="str">
        <f>五年级总分</f>
        <v/>
      </c>
      <c r="AF867" s="517" t="str">
        <f>五年级等级</f>
        <v/>
      </c>
      <c r="AM867" s="452" t="str">
        <f>折返时间</f>
        <v/>
      </c>
    </row>
    <row r="868" spans="1:39">
      <c r="A868" s="476">
        <v>513</v>
      </c>
      <c r="B868" s="477">
        <v>26</v>
      </c>
      <c r="C868" s="586"/>
      <c r="D868" s="587"/>
      <c r="E868" s="586"/>
      <c r="F868" s="473"/>
      <c r="G868" s="588"/>
      <c r="H868" s="475"/>
      <c r="I868" s="595"/>
      <c r="J868" s="596"/>
      <c r="K868" s="596"/>
      <c r="L868" s="503"/>
      <c r="M868" s="504"/>
      <c r="N868" s="505" t="str">
        <f>五年级BMI</f>
        <v/>
      </c>
      <c r="O868" s="499" t="str">
        <f>五年级BMI等级</f>
        <v/>
      </c>
      <c r="P868" s="500" t="str">
        <f>五年级BMI得分</f>
        <v/>
      </c>
      <c r="Q868" s="515" t="str">
        <f>五年级肺活量得分</f>
        <v/>
      </c>
      <c r="R868" s="512" t="str">
        <f>五年级等级</f>
        <v/>
      </c>
      <c r="S868" s="516" t="str">
        <f>五年级50米跑得分</f>
        <v/>
      </c>
      <c r="T868" s="517" t="str">
        <f>五年级等级</f>
        <v/>
      </c>
      <c r="U868" s="516" t="str">
        <f>五年级坐位体前屈得分</f>
        <v/>
      </c>
      <c r="V868" s="517" t="str">
        <f>五年级等级</f>
        <v/>
      </c>
      <c r="W868" s="516" t="str">
        <f>五年级一分钟跳绳得分</f>
        <v/>
      </c>
      <c r="X868" s="517" t="str">
        <f>五年级等级</f>
        <v/>
      </c>
      <c r="Y868" s="515" t="str">
        <f>五年级仰卧起坐得分</f>
        <v/>
      </c>
      <c r="Z868" s="518" t="str">
        <f>五年级等级</f>
        <v/>
      </c>
      <c r="AA868" s="533" t="str">
        <f>五年级折返跑得分</f>
        <v/>
      </c>
      <c r="AB868" s="515" t="str">
        <f>五年级等级</f>
        <v/>
      </c>
      <c r="AC868" s="533" t="str">
        <f>五年级跳绳附加分</f>
        <v/>
      </c>
      <c r="AD868" s="534" t="str">
        <f>五年级标准分</f>
        <v/>
      </c>
      <c r="AE868" s="534" t="str">
        <f>五年级总分</f>
        <v/>
      </c>
      <c r="AF868" s="517" t="str">
        <f>五年级等级</f>
        <v/>
      </c>
      <c r="AM868" s="452" t="str">
        <f>折返时间</f>
        <v/>
      </c>
    </row>
    <row r="869" spans="1:39">
      <c r="A869" s="476">
        <v>513</v>
      </c>
      <c r="B869" s="477">
        <v>27</v>
      </c>
      <c r="C869" s="586"/>
      <c r="D869" s="587"/>
      <c r="E869" s="586"/>
      <c r="F869" s="473"/>
      <c r="G869" s="588"/>
      <c r="H869" s="475"/>
      <c r="I869" s="595"/>
      <c r="J869" s="596"/>
      <c r="K869" s="596"/>
      <c r="L869" s="503"/>
      <c r="M869" s="504"/>
      <c r="N869" s="505" t="str">
        <f>五年级BMI</f>
        <v/>
      </c>
      <c r="O869" s="499" t="str">
        <f>五年级BMI等级</f>
        <v/>
      </c>
      <c r="P869" s="500" t="str">
        <f>五年级BMI得分</f>
        <v/>
      </c>
      <c r="Q869" s="515" t="str">
        <f>五年级肺活量得分</f>
        <v/>
      </c>
      <c r="R869" s="512" t="str">
        <f>五年级等级</f>
        <v/>
      </c>
      <c r="S869" s="516" t="str">
        <f>五年级50米跑得分</f>
        <v/>
      </c>
      <c r="T869" s="517" t="str">
        <f>五年级等级</f>
        <v/>
      </c>
      <c r="U869" s="516" t="str">
        <f>五年级坐位体前屈得分</f>
        <v/>
      </c>
      <c r="V869" s="517" t="str">
        <f>五年级等级</f>
        <v/>
      </c>
      <c r="W869" s="516" t="str">
        <f>五年级一分钟跳绳得分</f>
        <v/>
      </c>
      <c r="X869" s="517" t="str">
        <f>五年级等级</f>
        <v/>
      </c>
      <c r="Y869" s="515" t="str">
        <f>五年级仰卧起坐得分</f>
        <v/>
      </c>
      <c r="Z869" s="518" t="str">
        <f>五年级等级</f>
        <v/>
      </c>
      <c r="AA869" s="533" t="str">
        <f>五年级折返跑得分</f>
        <v/>
      </c>
      <c r="AB869" s="515" t="str">
        <f>五年级等级</f>
        <v/>
      </c>
      <c r="AC869" s="533" t="str">
        <f>五年级跳绳附加分</f>
        <v/>
      </c>
      <c r="AD869" s="534" t="str">
        <f>五年级标准分</f>
        <v/>
      </c>
      <c r="AE869" s="534" t="str">
        <f>五年级总分</f>
        <v/>
      </c>
      <c r="AF869" s="517" t="str">
        <f>五年级等级</f>
        <v/>
      </c>
      <c r="AM869" s="452" t="str">
        <f>折返时间</f>
        <v/>
      </c>
    </row>
    <row r="870" spans="1:39">
      <c r="A870" s="476">
        <v>513</v>
      </c>
      <c r="B870" s="477">
        <v>28</v>
      </c>
      <c r="C870" s="586"/>
      <c r="D870" s="587"/>
      <c r="E870" s="586"/>
      <c r="F870" s="473"/>
      <c r="G870" s="588"/>
      <c r="H870" s="475"/>
      <c r="I870" s="595"/>
      <c r="J870" s="596"/>
      <c r="K870" s="596"/>
      <c r="L870" s="503"/>
      <c r="M870" s="504"/>
      <c r="N870" s="505" t="str">
        <f>五年级BMI</f>
        <v/>
      </c>
      <c r="O870" s="499" t="str">
        <f>五年级BMI等级</f>
        <v/>
      </c>
      <c r="P870" s="500" t="str">
        <f>五年级BMI得分</f>
        <v/>
      </c>
      <c r="Q870" s="515" t="str">
        <f>五年级肺活量得分</f>
        <v/>
      </c>
      <c r="R870" s="512" t="str">
        <f>五年级等级</f>
        <v/>
      </c>
      <c r="S870" s="516" t="str">
        <f>五年级50米跑得分</f>
        <v/>
      </c>
      <c r="T870" s="517" t="str">
        <f>五年级等级</f>
        <v/>
      </c>
      <c r="U870" s="516" t="str">
        <f>五年级坐位体前屈得分</f>
        <v/>
      </c>
      <c r="V870" s="517" t="str">
        <f>五年级等级</f>
        <v/>
      </c>
      <c r="W870" s="516" t="str">
        <f>五年级一分钟跳绳得分</f>
        <v/>
      </c>
      <c r="X870" s="517" t="str">
        <f>五年级等级</f>
        <v/>
      </c>
      <c r="Y870" s="515" t="str">
        <f>五年级仰卧起坐得分</f>
        <v/>
      </c>
      <c r="Z870" s="518" t="str">
        <f>五年级等级</f>
        <v/>
      </c>
      <c r="AA870" s="533" t="str">
        <f>五年级折返跑得分</f>
        <v/>
      </c>
      <c r="AB870" s="515" t="str">
        <f>五年级等级</f>
        <v/>
      </c>
      <c r="AC870" s="533" t="str">
        <f>五年级跳绳附加分</f>
        <v/>
      </c>
      <c r="AD870" s="534" t="str">
        <f>五年级标准分</f>
        <v/>
      </c>
      <c r="AE870" s="534" t="str">
        <f>五年级总分</f>
        <v/>
      </c>
      <c r="AF870" s="517" t="str">
        <f>五年级等级</f>
        <v/>
      </c>
      <c r="AM870" s="452" t="str">
        <f>折返时间</f>
        <v/>
      </c>
    </row>
    <row r="871" spans="1:39">
      <c r="A871" s="476">
        <v>513</v>
      </c>
      <c r="B871" s="477">
        <v>29</v>
      </c>
      <c r="C871" s="586"/>
      <c r="D871" s="587"/>
      <c r="E871" s="586"/>
      <c r="F871" s="473"/>
      <c r="G871" s="588"/>
      <c r="H871" s="475"/>
      <c r="I871" s="595"/>
      <c r="J871" s="596"/>
      <c r="K871" s="596"/>
      <c r="L871" s="503"/>
      <c r="M871" s="504"/>
      <c r="N871" s="505" t="str">
        <f>五年级BMI</f>
        <v/>
      </c>
      <c r="O871" s="499" t="str">
        <f>五年级BMI等级</f>
        <v/>
      </c>
      <c r="P871" s="500" t="str">
        <f>五年级BMI得分</f>
        <v/>
      </c>
      <c r="Q871" s="515" t="str">
        <f>五年级肺活量得分</f>
        <v/>
      </c>
      <c r="R871" s="512" t="str">
        <f>五年级等级</f>
        <v/>
      </c>
      <c r="S871" s="516" t="str">
        <f>五年级50米跑得分</f>
        <v/>
      </c>
      <c r="T871" s="517" t="str">
        <f>五年级等级</f>
        <v/>
      </c>
      <c r="U871" s="516" t="str">
        <f>五年级坐位体前屈得分</f>
        <v/>
      </c>
      <c r="V871" s="517" t="str">
        <f>五年级等级</f>
        <v/>
      </c>
      <c r="W871" s="516" t="str">
        <f>五年级一分钟跳绳得分</f>
        <v/>
      </c>
      <c r="X871" s="517" t="str">
        <f>五年级等级</f>
        <v/>
      </c>
      <c r="Y871" s="515" t="str">
        <f>五年级仰卧起坐得分</f>
        <v/>
      </c>
      <c r="Z871" s="518" t="str">
        <f>五年级等级</f>
        <v/>
      </c>
      <c r="AA871" s="533" t="str">
        <f>五年级折返跑得分</f>
        <v/>
      </c>
      <c r="AB871" s="515" t="str">
        <f>五年级等级</f>
        <v/>
      </c>
      <c r="AC871" s="533" t="str">
        <f>五年级跳绳附加分</f>
        <v/>
      </c>
      <c r="AD871" s="534" t="str">
        <f>五年级标准分</f>
        <v/>
      </c>
      <c r="AE871" s="534" t="str">
        <f>五年级总分</f>
        <v/>
      </c>
      <c r="AF871" s="517" t="str">
        <f>五年级等级</f>
        <v/>
      </c>
      <c r="AM871" s="452" t="str">
        <f>折返时间</f>
        <v/>
      </c>
    </row>
    <row r="872" spans="1:39">
      <c r="A872" s="476">
        <v>513</v>
      </c>
      <c r="B872" s="477">
        <v>30</v>
      </c>
      <c r="C872" s="586"/>
      <c r="D872" s="587"/>
      <c r="E872" s="586"/>
      <c r="F872" s="473"/>
      <c r="G872" s="588"/>
      <c r="H872" s="475"/>
      <c r="I872" s="595"/>
      <c r="J872" s="596"/>
      <c r="K872" s="596"/>
      <c r="L872" s="503"/>
      <c r="M872" s="504"/>
      <c r="N872" s="505" t="str">
        <f>五年级BMI</f>
        <v/>
      </c>
      <c r="O872" s="499" t="str">
        <f>五年级BMI等级</f>
        <v/>
      </c>
      <c r="P872" s="500" t="str">
        <f>五年级BMI得分</f>
        <v/>
      </c>
      <c r="Q872" s="515" t="str">
        <f>五年级肺活量得分</f>
        <v/>
      </c>
      <c r="R872" s="512" t="str">
        <f>五年级等级</f>
        <v/>
      </c>
      <c r="S872" s="516" t="str">
        <f>五年级50米跑得分</f>
        <v/>
      </c>
      <c r="T872" s="517" t="str">
        <f>五年级等级</f>
        <v/>
      </c>
      <c r="U872" s="516" t="str">
        <f>五年级坐位体前屈得分</f>
        <v/>
      </c>
      <c r="V872" s="517" t="str">
        <f>五年级等级</f>
        <v/>
      </c>
      <c r="W872" s="516" t="str">
        <f>五年级一分钟跳绳得分</f>
        <v/>
      </c>
      <c r="X872" s="517" t="str">
        <f>五年级等级</f>
        <v/>
      </c>
      <c r="Y872" s="515" t="str">
        <f>五年级仰卧起坐得分</f>
        <v/>
      </c>
      <c r="Z872" s="518" t="str">
        <f>五年级等级</f>
        <v/>
      </c>
      <c r="AA872" s="533" t="str">
        <f>五年级折返跑得分</f>
        <v/>
      </c>
      <c r="AB872" s="515" t="str">
        <f>五年级等级</f>
        <v/>
      </c>
      <c r="AC872" s="533" t="str">
        <f>五年级跳绳附加分</f>
        <v/>
      </c>
      <c r="AD872" s="534" t="str">
        <f>五年级标准分</f>
        <v/>
      </c>
      <c r="AE872" s="534" t="str">
        <f>五年级总分</f>
        <v/>
      </c>
      <c r="AF872" s="517" t="str">
        <f>五年级等级</f>
        <v/>
      </c>
      <c r="AM872" s="452" t="str">
        <f>折返时间</f>
        <v/>
      </c>
    </row>
    <row r="873" spans="1:39">
      <c r="A873" s="476">
        <v>513</v>
      </c>
      <c r="B873" s="477">
        <v>31</v>
      </c>
      <c r="C873" s="586"/>
      <c r="D873" s="587"/>
      <c r="E873" s="586"/>
      <c r="F873" s="473"/>
      <c r="G873" s="588"/>
      <c r="H873" s="475"/>
      <c r="I873" s="595"/>
      <c r="J873" s="596"/>
      <c r="K873" s="596"/>
      <c r="L873" s="503"/>
      <c r="M873" s="504"/>
      <c r="N873" s="505" t="str">
        <f>五年级BMI</f>
        <v/>
      </c>
      <c r="O873" s="499" t="str">
        <f>五年级BMI等级</f>
        <v/>
      </c>
      <c r="P873" s="500" t="str">
        <f>五年级BMI得分</f>
        <v/>
      </c>
      <c r="Q873" s="515" t="str">
        <f>五年级肺活量得分</f>
        <v/>
      </c>
      <c r="R873" s="512" t="str">
        <f>五年级等级</f>
        <v/>
      </c>
      <c r="S873" s="516" t="str">
        <f>五年级50米跑得分</f>
        <v/>
      </c>
      <c r="T873" s="517" t="str">
        <f>五年级等级</f>
        <v/>
      </c>
      <c r="U873" s="516" t="str">
        <f>五年级坐位体前屈得分</f>
        <v/>
      </c>
      <c r="V873" s="517" t="str">
        <f>五年级等级</f>
        <v/>
      </c>
      <c r="W873" s="516" t="str">
        <f>五年级一分钟跳绳得分</f>
        <v/>
      </c>
      <c r="X873" s="517" t="str">
        <f>五年级等级</f>
        <v/>
      </c>
      <c r="Y873" s="515" t="str">
        <f>五年级仰卧起坐得分</f>
        <v/>
      </c>
      <c r="Z873" s="518" t="str">
        <f>五年级等级</f>
        <v/>
      </c>
      <c r="AA873" s="533" t="str">
        <f>五年级折返跑得分</f>
        <v/>
      </c>
      <c r="AB873" s="515" t="str">
        <f>五年级等级</f>
        <v/>
      </c>
      <c r="AC873" s="533" t="str">
        <f>五年级跳绳附加分</f>
        <v/>
      </c>
      <c r="AD873" s="534" t="str">
        <f>五年级标准分</f>
        <v/>
      </c>
      <c r="AE873" s="534" t="str">
        <f>五年级总分</f>
        <v/>
      </c>
      <c r="AF873" s="517" t="str">
        <f>五年级等级</f>
        <v/>
      </c>
      <c r="AM873" s="452" t="str">
        <f>折返时间</f>
        <v/>
      </c>
    </row>
    <row r="874" spans="1:39">
      <c r="A874" s="476">
        <v>513</v>
      </c>
      <c r="B874" s="477">
        <v>32</v>
      </c>
      <c r="C874" s="586"/>
      <c r="D874" s="587"/>
      <c r="E874" s="586"/>
      <c r="F874" s="473"/>
      <c r="G874" s="588"/>
      <c r="H874" s="475"/>
      <c r="I874" s="595"/>
      <c r="J874" s="596"/>
      <c r="K874" s="596"/>
      <c r="L874" s="503"/>
      <c r="M874" s="504"/>
      <c r="N874" s="505" t="str">
        <f>五年级BMI</f>
        <v/>
      </c>
      <c r="O874" s="499" t="str">
        <f>五年级BMI等级</f>
        <v/>
      </c>
      <c r="P874" s="500" t="str">
        <f>五年级BMI得分</f>
        <v/>
      </c>
      <c r="Q874" s="515" t="str">
        <f>五年级肺活量得分</f>
        <v/>
      </c>
      <c r="R874" s="512" t="str">
        <f>五年级等级</f>
        <v/>
      </c>
      <c r="S874" s="516" t="str">
        <f>五年级50米跑得分</f>
        <v/>
      </c>
      <c r="T874" s="517" t="str">
        <f>五年级等级</f>
        <v/>
      </c>
      <c r="U874" s="516" t="str">
        <f>五年级坐位体前屈得分</f>
        <v/>
      </c>
      <c r="V874" s="517" t="str">
        <f>五年级等级</f>
        <v/>
      </c>
      <c r="W874" s="516" t="str">
        <f>五年级一分钟跳绳得分</f>
        <v/>
      </c>
      <c r="X874" s="517" t="str">
        <f>五年级等级</f>
        <v/>
      </c>
      <c r="Y874" s="515" t="str">
        <f>五年级仰卧起坐得分</f>
        <v/>
      </c>
      <c r="Z874" s="518" t="str">
        <f>五年级等级</f>
        <v/>
      </c>
      <c r="AA874" s="533" t="str">
        <f>五年级折返跑得分</f>
        <v/>
      </c>
      <c r="AB874" s="515" t="str">
        <f>五年级等级</f>
        <v/>
      </c>
      <c r="AC874" s="533" t="str">
        <f>五年级跳绳附加分</f>
        <v/>
      </c>
      <c r="AD874" s="534" t="str">
        <f>五年级标准分</f>
        <v/>
      </c>
      <c r="AE874" s="534" t="str">
        <f>五年级总分</f>
        <v/>
      </c>
      <c r="AF874" s="517" t="str">
        <f>五年级等级</f>
        <v/>
      </c>
      <c r="AM874" s="452" t="str">
        <f>折返时间</f>
        <v/>
      </c>
    </row>
    <row r="875" spans="1:39">
      <c r="A875" s="476">
        <v>513</v>
      </c>
      <c r="B875" s="477">
        <v>33</v>
      </c>
      <c r="C875" s="586"/>
      <c r="D875" s="587"/>
      <c r="E875" s="586"/>
      <c r="F875" s="481"/>
      <c r="G875" s="588"/>
      <c r="H875" s="475"/>
      <c r="I875" s="595"/>
      <c r="J875" s="596"/>
      <c r="K875" s="596"/>
      <c r="L875" s="503"/>
      <c r="M875" s="504"/>
      <c r="N875" s="505" t="str">
        <f>五年级BMI</f>
        <v/>
      </c>
      <c r="O875" s="499" t="str">
        <f>五年级BMI等级</f>
        <v/>
      </c>
      <c r="P875" s="500" t="str">
        <f>五年级BMI得分</f>
        <v/>
      </c>
      <c r="Q875" s="515" t="str">
        <f>五年级肺活量得分</f>
        <v/>
      </c>
      <c r="R875" s="512" t="str">
        <f>五年级等级</f>
        <v/>
      </c>
      <c r="S875" s="516" t="str">
        <f>五年级50米跑得分</f>
        <v/>
      </c>
      <c r="T875" s="517" t="str">
        <f>五年级等级</f>
        <v/>
      </c>
      <c r="U875" s="516" t="str">
        <f>五年级坐位体前屈得分</f>
        <v/>
      </c>
      <c r="V875" s="517" t="str">
        <f>五年级等级</f>
        <v/>
      </c>
      <c r="W875" s="516" t="str">
        <f>五年级一分钟跳绳得分</f>
        <v/>
      </c>
      <c r="X875" s="517" t="str">
        <f>五年级等级</f>
        <v/>
      </c>
      <c r="Y875" s="515" t="str">
        <f>五年级仰卧起坐得分</f>
        <v/>
      </c>
      <c r="Z875" s="518" t="str">
        <f>五年级等级</f>
        <v/>
      </c>
      <c r="AA875" s="533" t="str">
        <f>五年级折返跑得分</f>
        <v/>
      </c>
      <c r="AB875" s="515" t="str">
        <f>五年级等级</f>
        <v/>
      </c>
      <c r="AC875" s="533" t="str">
        <f>五年级跳绳附加分</f>
        <v/>
      </c>
      <c r="AD875" s="534" t="str">
        <f>五年级标准分</f>
        <v/>
      </c>
      <c r="AE875" s="534" t="str">
        <f>五年级总分</f>
        <v/>
      </c>
      <c r="AF875" s="517" t="str">
        <f>五年级等级</f>
        <v/>
      </c>
      <c r="AM875" s="452" t="str">
        <f>折返时间</f>
        <v/>
      </c>
    </row>
    <row r="876" spans="1:39">
      <c r="A876" s="476">
        <v>513</v>
      </c>
      <c r="B876" s="477">
        <v>34</v>
      </c>
      <c r="C876" s="586"/>
      <c r="D876" s="587"/>
      <c r="E876" s="586"/>
      <c r="F876" s="481"/>
      <c r="G876" s="588"/>
      <c r="H876" s="475"/>
      <c r="I876" s="595"/>
      <c r="J876" s="596"/>
      <c r="K876" s="596"/>
      <c r="L876" s="503"/>
      <c r="M876" s="504"/>
      <c r="N876" s="505" t="str">
        <f>五年级BMI</f>
        <v/>
      </c>
      <c r="O876" s="499" t="str">
        <f>五年级BMI等级</f>
        <v/>
      </c>
      <c r="P876" s="500" t="str">
        <f>五年级BMI得分</f>
        <v/>
      </c>
      <c r="Q876" s="515" t="str">
        <f>五年级肺活量得分</f>
        <v/>
      </c>
      <c r="R876" s="512" t="str">
        <f>五年级等级</f>
        <v/>
      </c>
      <c r="S876" s="516" t="str">
        <f>五年级50米跑得分</f>
        <v/>
      </c>
      <c r="T876" s="517" t="str">
        <f>五年级等级</f>
        <v/>
      </c>
      <c r="U876" s="516" t="str">
        <f>五年级坐位体前屈得分</f>
        <v/>
      </c>
      <c r="V876" s="517" t="str">
        <f>五年级等级</f>
        <v/>
      </c>
      <c r="W876" s="516" t="str">
        <f>五年级一分钟跳绳得分</f>
        <v/>
      </c>
      <c r="X876" s="517" t="str">
        <f>五年级等级</f>
        <v/>
      </c>
      <c r="Y876" s="515" t="str">
        <f>五年级仰卧起坐得分</f>
        <v/>
      </c>
      <c r="Z876" s="518" t="str">
        <f>五年级等级</f>
        <v/>
      </c>
      <c r="AA876" s="533" t="str">
        <f>五年级折返跑得分</f>
        <v/>
      </c>
      <c r="AB876" s="515" t="str">
        <f>五年级等级</f>
        <v/>
      </c>
      <c r="AC876" s="533" t="str">
        <f>五年级跳绳附加分</f>
        <v/>
      </c>
      <c r="AD876" s="534" t="str">
        <f>五年级标准分</f>
        <v/>
      </c>
      <c r="AE876" s="534" t="str">
        <f>五年级总分</f>
        <v/>
      </c>
      <c r="AF876" s="517" t="str">
        <f>五年级等级</f>
        <v/>
      </c>
      <c r="AM876" s="452" t="str">
        <f>折返时间</f>
        <v/>
      </c>
    </row>
    <row r="877" spans="1:39">
      <c r="A877" s="476">
        <v>513</v>
      </c>
      <c r="B877" s="477">
        <v>35</v>
      </c>
      <c r="C877" s="586"/>
      <c r="D877" s="587"/>
      <c r="E877" s="586"/>
      <c r="F877" s="481"/>
      <c r="G877" s="588"/>
      <c r="H877" s="475"/>
      <c r="I877" s="595"/>
      <c r="J877" s="596"/>
      <c r="K877" s="596"/>
      <c r="L877" s="503"/>
      <c r="M877" s="504"/>
      <c r="N877" s="505" t="str">
        <f>五年级BMI</f>
        <v/>
      </c>
      <c r="O877" s="499" t="str">
        <f>五年级BMI等级</f>
        <v/>
      </c>
      <c r="P877" s="500" t="str">
        <f>五年级BMI得分</f>
        <v/>
      </c>
      <c r="Q877" s="515" t="str">
        <f>五年级肺活量得分</f>
        <v/>
      </c>
      <c r="R877" s="512" t="str">
        <f>五年级等级</f>
        <v/>
      </c>
      <c r="S877" s="516" t="str">
        <f>五年级50米跑得分</f>
        <v/>
      </c>
      <c r="T877" s="517" t="str">
        <f>五年级等级</f>
        <v/>
      </c>
      <c r="U877" s="516" t="str">
        <f>五年级坐位体前屈得分</f>
        <v/>
      </c>
      <c r="V877" s="517" t="str">
        <f>五年级等级</f>
        <v/>
      </c>
      <c r="W877" s="516" t="str">
        <f>五年级一分钟跳绳得分</f>
        <v/>
      </c>
      <c r="X877" s="517" t="str">
        <f>五年级等级</f>
        <v/>
      </c>
      <c r="Y877" s="515" t="str">
        <f>五年级仰卧起坐得分</f>
        <v/>
      </c>
      <c r="Z877" s="518" t="str">
        <f>五年级等级</f>
        <v/>
      </c>
      <c r="AA877" s="533" t="str">
        <f>五年级折返跑得分</f>
        <v/>
      </c>
      <c r="AB877" s="515" t="str">
        <f>五年级等级</f>
        <v/>
      </c>
      <c r="AC877" s="533" t="str">
        <f>五年级跳绳附加分</f>
        <v/>
      </c>
      <c r="AD877" s="534" t="str">
        <f>五年级标准分</f>
        <v/>
      </c>
      <c r="AE877" s="534" t="str">
        <f>五年级总分</f>
        <v/>
      </c>
      <c r="AF877" s="517" t="str">
        <f>五年级等级</f>
        <v/>
      </c>
      <c r="AM877" s="452" t="str">
        <f>折返时间</f>
        <v/>
      </c>
    </row>
    <row r="878" spans="1:32">
      <c r="A878" s="476">
        <v>513</v>
      </c>
      <c r="B878" s="477">
        <v>36</v>
      </c>
      <c r="C878" s="586"/>
      <c r="D878" s="587"/>
      <c r="E878" s="586"/>
      <c r="F878" s="481"/>
      <c r="G878" s="588"/>
      <c r="H878" s="475"/>
      <c r="I878" s="595"/>
      <c r="J878" s="596"/>
      <c r="K878" s="596"/>
      <c r="L878" s="503"/>
      <c r="M878" s="504"/>
      <c r="N878" s="505" t="str">
        <f>五年级BMI</f>
        <v/>
      </c>
      <c r="O878" s="499" t="str">
        <f>五年级BMI等级</f>
        <v/>
      </c>
      <c r="P878" s="500" t="str">
        <f>五年级BMI得分</f>
        <v/>
      </c>
      <c r="Q878" s="515" t="str">
        <f>五年级肺活量得分</f>
        <v/>
      </c>
      <c r="R878" s="512" t="str">
        <f>五年级等级</f>
        <v/>
      </c>
      <c r="S878" s="516" t="str">
        <f>五年级50米跑得分</f>
        <v/>
      </c>
      <c r="T878" s="517" t="str">
        <f>五年级等级</f>
        <v/>
      </c>
      <c r="U878" s="516" t="str">
        <f>五年级坐位体前屈得分</f>
        <v/>
      </c>
      <c r="V878" s="517" t="str">
        <f>五年级等级</f>
        <v/>
      </c>
      <c r="W878" s="516" t="str">
        <f>五年级一分钟跳绳得分</f>
        <v/>
      </c>
      <c r="X878" s="517" t="str">
        <f>五年级等级</f>
        <v/>
      </c>
      <c r="Y878" s="515" t="str">
        <f>五年级仰卧起坐得分</f>
        <v/>
      </c>
      <c r="Z878" s="518" t="str">
        <f>五年级等级</f>
        <v/>
      </c>
      <c r="AA878" s="533" t="str">
        <f>五年级折返跑得分</f>
        <v/>
      </c>
      <c r="AB878" s="515" t="str">
        <f>五年级等级</f>
        <v/>
      </c>
      <c r="AC878" s="533" t="str">
        <f>五年级跳绳附加分</f>
        <v/>
      </c>
      <c r="AD878" s="534" t="str">
        <f>五年级标准分</f>
        <v/>
      </c>
      <c r="AE878" s="534" t="str">
        <f>五年级总分</f>
        <v/>
      </c>
      <c r="AF878" s="517" t="str">
        <f>五年级等级</f>
        <v/>
      </c>
    </row>
    <row r="879" spans="1:32">
      <c r="A879" s="476">
        <v>513</v>
      </c>
      <c r="B879" s="477">
        <v>37</v>
      </c>
      <c r="C879" s="586"/>
      <c r="D879" s="587"/>
      <c r="E879" s="586"/>
      <c r="F879" s="481"/>
      <c r="G879" s="588"/>
      <c r="H879" s="475"/>
      <c r="I879" s="595"/>
      <c r="J879" s="596"/>
      <c r="K879" s="596"/>
      <c r="L879" s="503"/>
      <c r="M879" s="504"/>
      <c r="N879" s="505" t="str">
        <f>五年级BMI</f>
        <v/>
      </c>
      <c r="O879" s="499" t="str">
        <f>五年级BMI等级</f>
        <v/>
      </c>
      <c r="P879" s="500" t="str">
        <f>五年级BMI得分</f>
        <v/>
      </c>
      <c r="Q879" s="515" t="str">
        <f>五年级肺活量得分</f>
        <v/>
      </c>
      <c r="R879" s="512" t="str">
        <f>五年级等级</f>
        <v/>
      </c>
      <c r="S879" s="516" t="str">
        <f>五年级50米跑得分</f>
        <v/>
      </c>
      <c r="T879" s="517" t="str">
        <f>五年级等级</f>
        <v/>
      </c>
      <c r="U879" s="516" t="str">
        <f>五年级坐位体前屈得分</f>
        <v/>
      </c>
      <c r="V879" s="517" t="str">
        <f>五年级等级</f>
        <v/>
      </c>
      <c r="W879" s="516" t="str">
        <f>五年级一分钟跳绳得分</f>
        <v/>
      </c>
      <c r="X879" s="517" t="str">
        <f>五年级等级</f>
        <v/>
      </c>
      <c r="Y879" s="515" t="str">
        <f>五年级仰卧起坐得分</f>
        <v/>
      </c>
      <c r="Z879" s="518" t="str">
        <f>五年级等级</f>
        <v/>
      </c>
      <c r="AA879" s="533" t="str">
        <f>五年级折返跑得分</f>
        <v/>
      </c>
      <c r="AB879" s="515" t="str">
        <f>五年级等级</f>
        <v/>
      </c>
      <c r="AC879" s="533" t="str">
        <f>五年级跳绳附加分</f>
        <v/>
      </c>
      <c r="AD879" s="534" t="str">
        <f>五年级标准分</f>
        <v/>
      </c>
      <c r="AE879" s="534" t="str">
        <f>五年级总分</f>
        <v/>
      </c>
      <c r="AF879" s="517" t="str">
        <f>五年级等级</f>
        <v/>
      </c>
    </row>
    <row r="880" spans="1:32">
      <c r="A880" s="476">
        <v>513</v>
      </c>
      <c r="B880" s="477">
        <v>38</v>
      </c>
      <c r="C880" s="586"/>
      <c r="D880" s="587"/>
      <c r="E880" s="586"/>
      <c r="F880" s="481"/>
      <c r="G880" s="588"/>
      <c r="H880" s="475"/>
      <c r="I880" s="595"/>
      <c r="J880" s="596"/>
      <c r="K880" s="596"/>
      <c r="L880" s="503"/>
      <c r="M880" s="504"/>
      <c r="N880" s="505" t="str">
        <f>五年级BMI</f>
        <v/>
      </c>
      <c r="O880" s="499" t="str">
        <f>五年级BMI等级</f>
        <v/>
      </c>
      <c r="P880" s="500" t="str">
        <f>五年级BMI得分</f>
        <v/>
      </c>
      <c r="Q880" s="515" t="str">
        <f>五年级肺活量得分</f>
        <v/>
      </c>
      <c r="R880" s="512" t="str">
        <f>五年级等级</f>
        <v/>
      </c>
      <c r="S880" s="516" t="str">
        <f>五年级50米跑得分</f>
        <v/>
      </c>
      <c r="T880" s="517" t="str">
        <f>五年级等级</f>
        <v/>
      </c>
      <c r="U880" s="516" t="str">
        <f>五年级坐位体前屈得分</f>
        <v/>
      </c>
      <c r="V880" s="517" t="str">
        <f>五年级等级</f>
        <v/>
      </c>
      <c r="W880" s="516" t="str">
        <f>五年级一分钟跳绳得分</f>
        <v/>
      </c>
      <c r="X880" s="517" t="str">
        <f>五年级等级</f>
        <v/>
      </c>
      <c r="Y880" s="515" t="str">
        <f>五年级仰卧起坐得分</f>
        <v/>
      </c>
      <c r="Z880" s="518" t="str">
        <f>五年级等级</f>
        <v/>
      </c>
      <c r="AA880" s="533" t="str">
        <f>五年级折返跑得分</f>
        <v/>
      </c>
      <c r="AB880" s="515" t="str">
        <f>五年级等级</f>
        <v/>
      </c>
      <c r="AC880" s="533" t="str">
        <f>五年级跳绳附加分</f>
        <v/>
      </c>
      <c r="AD880" s="534" t="str">
        <f>五年级标准分</f>
        <v/>
      </c>
      <c r="AE880" s="534" t="str">
        <f>五年级总分</f>
        <v/>
      </c>
      <c r="AF880" s="517" t="str">
        <f>五年级等级</f>
        <v/>
      </c>
    </row>
    <row r="881" spans="1:32">
      <c r="A881" s="476">
        <v>513</v>
      </c>
      <c r="B881" s="477">
        <v>39</v>
      </c>
      <c r="C881" s="586"/>
      <c r="D881" s="587"/>
      <c r="E881" s="586"/>
      <c r="F881" s="481"/>
      <c r="G881" s="588"/>
      <c r="H881" s="475"/>
      <c r="I881" s="595"/>
      <c r="J881" s="596"/>
      <c r="K881" s="596"/>
      <c r="L881" s="503"/>
      <c r="M881" s="504"/>
      <c r="N881" s="505" t="str">
        <f>五年级BMI</f>
        <v/>
      </c>
      <c r="O881" s="499" t="str">
        <f>五年级BMI等级</f>
        <v/>
      </c>
      <c r="P881" s="500" t="str">
        <f>五年级BMI得分</f>
        <v/>
      </c>
      <c r="Q881" s="515" t="str">
        <f>五年级肺活量得分</f>
        <v/>
      </c>
      <c r="R881" s="512" t="str">
        <f>五年级等级</f>
        <v/>
      </c>
      <c r="S881" s="516" t="str">
        <f>五年级50米跑得分</f>
        <v/>
      </c>
      <c r="T881" s="517" t="str">
        <f>五年级等级</f>
        <v/>
      </c>
      <c r="U881" s="516" t="str">
        <f>五年级坐位体前屈得分</f>
        <v/>
      </c>
      <c r="V881" s="517" t="str">
        <f>五年级等级</f>
        <v/>
      </c>
      <c r="W881" s="516" t="str">
        <f>五年级一分钟跳绳得分</f>
        <v/>
      </c>
      <c r="X881" s="517" t="str">
        <f>五年级等级</f>
        <v/>
      </c>
      <c r="Y881" s="515" t="str">
        <f>五年级仰卧起坐得分</f>
        <v/>
      </c>
      <c r="Z881" s="518" t="str">
        <f>五年级等级</f>
        <v/>
      </c>
      <c r="AA881" s="533" t="str">
        <f>五年级折返跑得分</f>
        <v/>
      </c>
      <c r="AB881" s="515" t="str">
        <f>五年级等级</f>
        <v/>
      </c>
      <c r="AC881" s="533" t="str">
        <f>五年级跳绳附加分</f>
        <v/>
      </c>
      <c r="AD881" s="534" t="str">
        <f>五年级标准分</f>
        <v/>
      </c>
      <c r="AE881" s="534" t="str">
        <f>五年级总分</f>
        <v/>
      </c>
      <c r="AF881" s="517" t="str">
        <f>五年级等级</f>
        <v/>
      </c>
    </row>
    <row r="882" spans="1:32">
      <c r="A882" s="476">
        <v>513</v>
      </c>
      <c r="B882" s="477">
        <v>40</v>
      </c>
      <c r="C882" s="586"/>
      <c r="D882" s="587"/>
      <c r="E882" s="586"/>
      <c r="F882" s="481"/>
      <c r="G882" s="588"/>
      <c r="H882" s="475"/>
      <c r="I882" s="595"/>
      <c r="J882" s="596"/>
      <c r="K882" s="596"/>
      <c r="L882" s="503"/>
      <c r="M882" s="504"/>
      <c r="N882" s="505" t="str">
        <f>五年级BMI</f>
        <v/>
      </c>
      <c r="O882" s="499" t="str">
        <f>五年级BMI等级</f>
        <v/>
      </c>
      <c r="P882" s="500" t="str">
        <f>五年级BMI得分</f>
        <v/>
      </c>
      <c r="Q882" s="515" t="str">
        <f>五年级肺活量得分</f>
        <v/>
      </c>
      <c r="R882" s="512" t="str">
        <f>五年级等级</f>
        <v/>
      </c>
      <c r="S882" s="516" t="str">
        <f>五年级50米跑得分</f>
        <v/>
      </c>
      <c r="T882" s="517" t="str">
        <f>五年级等级</f>
        <v/>
      </c>
      <c r="U882" s="516" t="str">
        <f>五年级坐位体前屈得分</f>
        <v/>
      </c>
      <c r="V882" s="517" t="str">
        <f>五年级等级</f>
        <v/>
      </c>
      <c r="W882" s="516" t="str">
        <f>五年级一分钟跳绳得分</f>
        <v/>
      </c>
      <c r="X882" s="517" t="str">
        <f>五年级等级</f>
        <v/>
      </c>
      <c r="Y882" s="515" t="str">
        <f>五年级仰卧起坐得分</f>
        <v/>
      </c>
      <c r="Z882" s="518" t="str">
        <f>五年级等级</f>
        <v/>
      </c>
      <c r="AA882" s="533" t="str">
        <f>五年级折返跑得分</f>
        <v/>
      </c>
      <c r="AB882" s="515" t="str">
        <f>五年级等级</f>
        <v/>
      </c>
      <c r="AC882" s="533" t="str">
        <f>五年级跳绳附加分</f>
        <v/>
      </c>
      <c r="AD882" s="534" t="str">
        <f>五年级标准分</f>
        <v/>
      </c>
      <c r="AE882" s="534" t="str">
        <f>五年级总分</f>
        <v/>
      </c>
      <c r="AF882" s="517" t="str">
        <f>五年级等级</f>
        <v/>
      </c>
    </row>
    <row r="883" spans="1:39">
      <c r="A883" s="476">
        <v>513</v>
      </c>
      <c r="B883" s="477">
        <v>41</v>
      </c>
      <c r="C883" s="604"/>
      <c r="D883" s="605"/>
      <c r="E883" s="593"/>
      <c r="F883" s="473"/>
      <c r="G883" s="588"/>
      <c r="H883" s="475"/>
      <c r="I883" s="600"/>
      <c r="J883" s="597"/>
      <c r="K883" s="597"/>
      <c r="L883" s="496"/>
      <c r="M883" s="497"/>
      <c r="N883" s="498" t="str">
        <f>五年级BMI</f>
        <v/>
      </c>
      <c r="O883" s="499" t="str">
        <f>五年级BMI等级</f>
        <v/>
      </c>
      <c r="P883" s="500" t="str">
        <f>五年级BMI得分</f>
        <v/>
      </c>
      <c r="Q883" s="515" t="str">
        <f>五年级肺活量得分</f>
        <v/>
      </c>
      <c r="R883" s="512" t="str">
        <f>五年级等级</f>
        <v/>
      </c>
      <c r="S883" s="516" t="str">
        <f>五年级50米跑得分</f>
        <v/>
      </c>
      <c r="T883" s="512" t="str">
        <f>五年级等级</f>
        <v/>
      </c>
      <c r="U883" s="516" t="str">
        <f>五年级坐位体前屈得分</f>
        <v/>
      </c>
      <c r="V883" s="512" t="str">
        <f>五年级等级</f>
        <v/>
      </c>
      <c r="W883" s="516" t="str">
        <f>五年级一分钟跳绳得分</f>
        <v/>
      </c>
      <c r="X883" s="512" t="str">
        <f>五年级等级</f>
        <v/>
      </c>
      <c r="Y883" s="511" t="str">
        <f>五年级仰卧起坐得分</f>
        <v/>
      </c>
      <c r="Z883" s="514" t="str">
        <f>五年级等级</f>
        <v/>
      </c>
      <c r="AA883" s="530" t="str">
        <f>五年级折返跑得分</f>
        <v/>
      </c>
      <c r="AB883" s="511" t="str">
        <f>五年级等级</f>
        <v/>
      </c>
      <c r="AC883" s="530" t="str">
        <f>五年级跳绳附加分</f>
        <v/>
      </c>
      <c r="AD883" s="534" t="str">
        <f>五年级标准分</f>
        <v/>
      </c>
      <c r="AE883" s="531" t="str">
        <f>五年级总分</f>
        <v/>
      </c>
      <c r="AF883" s="512" t="str">
        <f>五年级等级</f>
        <v/>
      </c>
      <c r="AM883" s="452" t="str">
        <f>折返时间</f>
        <v/>
      </c>
    </row>
    <row r="884" spans="1:39">
      <c r="A884" s="476">
        <v>513</v>
      </c>
      <c r="B884" s="477">
        <v>42</v>
      </c>
      <c r="C884" s="586"/>
      <c r="D884" s="594"/>
      <c r="E884" s="593"/>
      <c r="F884" s="473"/>
      <c r="G884" s="588"/>
      <c r="H884" s="475"/>
      <c r="I884" s="595"/>
      <c r="J884" s="596"/>
      <c r="K884" s="597"/>
      <c r="L884" s="503"/>
      <c r="M884" s="504"/>
      <c r="N884" s="505" t="str">
        <f>五年级BMI</f>
        <v/>
      </c>
      <c r="O884" s="499" t="str">
        <f>五年级BMI等级</f>
        <v/>
      </c>
      <c r="P884" s="500" t="str">
        <f>五年级BMI得分</f>
        <v/>
      </c>
      <c r="Q884" s="515" t="str">
        <f>五年级肺活量得分</f>
        <v/>
      </c>
      <c r="R884" s="512" t="str">
        <f>五年级等级</f>
        <v/>
      </c>
      <c r="S884" s="516" t="str">
        <f>五年级50米跑得分</f>
        <v/>
      </c>
      <c r="T884" s="512" t="str">
        <f>五年级等级</f>
        <v/>
      </c>
      <c r="U884" s="516" t="str">
        <f>五年级坐位体前屈得分</f>
        <v/>
      </c>
      <c r="V884" s="517" t="str">
        <f>五年级等级</f>
        <v/>
      </c>
      <c r="W884" s="516" t="str">
        <f>五年级一分钟跳绳得分</f>
        <v/>
      </c>
      <c r="X884" s="517" t="str">
        <f>五年级等级</f>
        <v/>
      </c>
      <c r="Y884" s="515" t="str">
        <f>五年级仰卧起坐得分</f>
        <v/>
      </c>
      <c r="Z884" s="518" t="str">
        <f>五年级等级</f>
        <v/>
      </c>
      <c r="AA884" s="533" t="str">
        <f>五年级折返跑得分</f>
        <v/>
      </c>
      <c r="AB884" s="515" t="str">
        <f>五年级等级</f>
        <v/>
      </c>
      <c r="AC884" s="533" t="str">
        <f>五年级跳绳附加分</f>
        <v/>
      </c>
      <c r="AD884" s="534" t="str">
        <f>五年级标准分</f>
        <v/>
      </c>
      <c r="AE884" s="534" t="str">
        <f>五年级总分</f>
        <v/>
      </c>
      <c r="AF884" s="517" t="str">
        <f>五年级等级</f>
        <v/>
      </c>
      <c r="AM884" s="452" t="str">
        <f>折返时间</f>
        <v/>
      </c>
    </row>
    <row r="885" spans="1:39">
      <c r="A885" s="476">
        <v>513</v>
      </c>
      <c r="B885" s="477">
        <v>43</v>
      </c>
      <c r="C885" s="586"/>
      <c r="D885" s="594"/>
      <c r="E885" s="593"/>
      <c r="F885" s="473"/>
      <c r="G885" s="588"/>
      <c r="H885" s="475"/>
      <c r="I885" s="595"/>
      <c r="J885" s="596"/>
      <c r="K885" s="597"/>
      <c r="L885" s="503"/>
      <c r="M885" s="504"/>
      <c r="N885" s="505" t="str">
        <f>五年级BMI</f>
        <v/>
      </c>
      <c r="O885" s="499" t="str">
        <f>五年级BMI等级</f>
        <v/>
      </c>
      <c r="P885" s="500" t="str">
        <f>五年级BMI得分</f>
        <v/>
      </c>
      <c r="Q885" s="515" t="str">
        <f>五年级肺活量得分</f>
        <v/>
      </c>
      <c r="R885" s="512" t="str">
        <f>五年级等级</f>
        <v/>
      </c>
      <c r="S885" s="516" t="str">
        <f>五年级50米跑得分</f>
        <v/>
      </c>
      <c r="T885" s="512" t="str">
        <f>五年级等级</f>
        <v/>
      </c>
      <c r="U885" s="516" t="str">
        <f>五年级坐位体前屈得分</f>
        <v/>
      </c>
      <c r="V885" s="517" t="str">
        <f>五年级等级</f>
        <v/>
      </c>
      <c r="W885" s="516" t="str">
        <f>五年级一分钟跳绳得分</f>
        <v/>
      </c>
      <c r="X885" s="517" t="str">
        <f>五年级等级</f>
        <v/>
      </c>
      <c r="Y885" s="515" t="str">
        <f>五年级仰卧起坐得分</f>
        <v/>
      </c>
      <c r="Z885" s="518" t="str">
        <f>五年级等级</f>
        <v/>
      </c>
      <c r="AA885" s="533" t="str">
        <f>五年级折返跑得分</f>
        <v/>
      </c>
      <c r="AB885" s="515" t="str">
        <f>五年级等级</f>
        <v/>
      </c>
      <c r="AC885" s="533" t="str">
        <f>五年级跳绳附加分</f>
        <v/>
      </c>
      <c r="AD885" s="534" t="str">
        <f>五年级标准分</f>
        <v/>
      </c>
      <c r="AE885" s="534" t="str">
        <f>五年级总分</f>
        <v/>
      </c>
      <c r="AF885" s="517" t="str">
        <f>五年级等级</f>
        <v/>
      </c>
      <c r="AM885" s="452" t="str">
        <f>折返时间</f>
        <v/>
      </c>
    </row>
    <row r="886" spans="1:39">
      <c r="A886" s="476">
        <v>513</v>
      </c>
      <c r="B886" s="477">
        <v>44</v>
      </c>
      <c r="C886" s="586"/>
      <c r="D886" s="594"/>
      <c r="E886" s="593"/>
      <c r="F886" s="473"/>
      <c r="G886" s="589"/>
      <c r="H886" s="475"/>
      <c r="I886" s="595"/>
      <c r="J886" s="596"/>
      <c r="K886" s="597"/>
      <c r="L886" s="503"/>
      <c r="M886" s="504"/>
      <c r="N886" s="505" t="str">
        <f>五年级BMI</f>
        <v/>
      </c>
      <c r="O886" s="499" t="str">
        <f>五年级BMI等级</f>
        <v/>
      </c>
      <c r="P886" s="500" t="str">
        <f>五年级BMI得分</f>
        <v/>
      </c>
      <c r="Q886" s="515" t="str">
        <f>五年级肺活量得分</f>
        <v/>
      </c>
      <c r="R886" s="512" t="str">
        <f>五年级等级</f>
        <v/>
      </c>
      <c r="S886" s="516" t="str">
        <f>五年级50米跑得分</f>
        <v/>
      </c>
      <c r="T886" s="512" t="str">
        <f>五年级等级</f>
        <v/>
      </c>
      <c r="U886" s="516" t="str">
        <f>五年级坐位体前屈得分</f>
        <v/>
      </c>
      <c r="V886" s="517" t="str">
        <f>五年级等级</f>
        <v/>
      </c>
      <c r="W886" s="516" t="str">
        <f>五年级一分钟跳绳得分</f>
        <v/>
      </c>
      <c r="X886" s="517" t="str">
        <f>五年级等级</f>
        <v/>
      </c>
      <c r="Y886" s="515" t="str">
        <f>五年级仰卧起坐得分</f>
        <v/>
      </c>
      <c r="Z886" s="518" t="str">
        <f>五年级等级</f>
        <v/>
      </c>
      <c r="AA886" s="533" t="str">
        <f>五年级折返跑得分</f>
        <v/>
      </c>
      <c r="AB886" s="515" t="str">
        <f>五年级等级</f>
        <v/>
      </c>
      <c r="AC886" s="533" t="str">
        <f>五年级跳绳附加分</f>
        <v/>
      </c>
      <c r="AD886" s="534" t="str">
        <f>五年级标准分</f>
        <v/>
      </c>
      <c r="AE886" s="534" t="str">
        <f>五年级总分</f>
        <v/>
      </c>
      <c r="AF886" s="517" t="str">
        <f>五年级等级</f>
        <v/>
      </c>
      <c r="AM886" s="452" t="str">
        <f>折返时间</f>
        <v/>
      </c>
    </row>
    <row r="887" spans="1:39">
      <c r="A887" s="476">
        <v>513</v>
      </c>
      <c r="B887" s="477">
        <v>45</v>
      </c>
      <c r="C887" s="586"/>
      <c r="D887" s="594"/>
      <c r="E887" s="593"/>
      <c r="F887" s="473"/>
      <c r="G887" s="589"/>
      <c r="H887" s="475"/>
      <c r="I887" s="595"/>
      <c r="J887" s="596"/>
      <c r="K887" s="597"/>
      <c r="L887" s="503"/>
      <c r="M887" s="504"/>
      <c r="N887" s="505" t="str">
        <f>五年级BMI</f>
        <v/>
      </c>
      <c r="O887" s="499" t="str">
        <f>五年级BMI等级</f>
        <v/>
      </c>
      <c r="P887" s="500" t="str">
        <f>五年级BMI得分</f>
        <v/>
      </c>
      <c r="Q887" s="515" t="str">
        <f>五年级肺活量得分</f>
        <v/>
      </c>
      <c r="R887" s="512" t="str">
        <f>五年级等级</f>
        <v/>
      </c>
      <c r="S887" s="516" t="str">
        <f>五年级50米跑得分</f>
        <v/>
      </c>
      <c r="T887" s="512" t="str">
        <f>五年级等级</f>
        <v/>
      </c>
      <c r="U887" s="516" t="str">
        <f>五年级坐位体前屈得分</f>
        <v/>
      </c>
      <c r="V887" s="517" t="str">
        <f>五年级等级</f>
        <v/>
      </c>
      <c r="W887" s="516" t="str">
        <f>五年级一分钟跳绳得分</f>
        <v/>
      </c>
      <c r="X887" s="517" t="str">
        <f>五年级等级</f>
        <v/>
      </c>
      <c r="Y887" s="515" t="str">
        <f>五年级仰卧起坐得分</f>
        <v/>
      </c>
      <c r="Z887" s="518" t="str">
        <f>五年级等级</f>
        <v/>
      </c>
      <c r="AA887" s="533" t="str">
        <f>五年级折返跑得分</f>
        <v/>
      </c>
      <c r="AB887" s="515" t="str">
        <f>五年级等级</f>
        <v/>
      </c>
      <c r="AC887" s="533" t="str">
        <f>五年级跳绳附加分</f>
        <v/>
      </c>
      <c r="AD887" s="534" t="str">
        <f>五年级标准分</f>
        <v/>
      </c>
      <c r="AE887" s="534" t="str">
        <f>五年级总分</f>
        <v/>
      </c>
      <c r="AF887" s="517" t="str">
        <f>五年级等级</f>
        <v/>
      </c>
      <c r="AM887" s="452" t="str">
        <f>折返时间</f>
        <v/>
      </c>
    </row>
    <row r="888" spans="1:39">
      <c r="A888" s="476">
        <v>513</v>
      </c>
      <c r="B888" s="477">
        <v>46</v>
      </c>
      <c r="C888" s="586"/>
      <c r="D888" s="594"/>
      <c r="E888" s="593"/>
      <c r="F888" s="473"/>
      <c r="G888" s="588"/>
      <c r="H888" s="475"/>
      <c r="I888" s="595"/>
      <c r="J888" s="596"/>
      <c r="K888" s="597"/>
      <c r="L888" s="503"/>
      <c r="M888" s="504"/>
      <c r="N888" s="505" t="str">
        <f>五年级BMI</f>
        <v/>
      </c>
      <c r="O888" s="499" t="str">
        <f>五年级BMI等级</f>
        <v/>
      </c>
      <c r="P888" s="500" t="str">
        <f>五年级BMI得分</f>
        <v/>
      </c>
      <c r="Q888" s="515" t="str">
        <f>五年级肺活量得分</f>
        <v/>
      </c>
      <c r="R888" s="512" t="str">
        <f>五年级等级</f>
        <v/>
      </c>
      <c r="S888" s="516" t="str">
        <f>五年级50米跑得分</f>
        <v/>
      </c>
      <c r="T888" s="512" t="str">
        <f>五年级等级</f>
        <v/>
      </c>
      <c r="U888" s="516" t="str">
        <f>五年级坐位体前屈得分</f>
        <v/>
      </c>
      <c r="V888" s="517" t="str">
        <f>五年级等级</f>
        <v/>
      </c>
      <c r="W888" s="516" t="str">
        <f>五年级一分钟跳绳得分</f>
        <v/>
      </c>
      <c r="X888" s="517" t="str">
        <f>五年级等级</f>
        <v/>
      </c>
      <c r="Y888" s="515" t="str">
        <f>五年级仰卧起坐得分</f>
        <v/>
      </c>
      <c r="Z888" s="518" t="str">
        <f>五年级等级</f>
        <v/>
      </c>
      <c r="AA888" s="533" t="str">
        <f>五年级折返跑得分</f>
        <v/>
      </c>
      <c r="AB888" s="515" t="str">
        <f>五年级等级</f>
        <v/>
      </c>
      <c r="AC888" s="533" t="str">
        <f>五年级跳绳附加分</f>
        <v/>
      </c>
      <c r="AD888" s="534" t="str">
        <f>五年级标准分</f>
        <v/>
      </c>
      <c r="AE888" s="534" t="str">
        <f>五年级总分</f>
        <v/>
      </c>
      <c r="AF888" s="517" t="str">
        <f>五年级等级</f>
        <v/>
      </c>
      <c r="AM888" s="452" t="str">
        <f>折返时间</f>
        <v/>
      </c>
    </row>
    <row r="889" spans="1:39">
      <c r="A889" s="476">
        <v>513</v>
      </c>
      <c r="B889" s="477">
        <v>47</v>
      </c>
      <c r="C889" s="586"/>
      <c r="D889" s="594"/>
      <c r="E889" s="593"/>
      <c r="F889" s="473"/>
      <c r="G889" s="588"/>
      <c r="H889" s="475"/>
      <c r="I889" s="595"/>
      <c r="J889" s="596"/>
      <c r="K889" s="597"/>
      <c r="L889" s="503"/>
      <c r="M889" s="504"/>
      <c r="N889" s="505" t="str">
        <f>五年级BMI</f>
        <v/>
      </c>
      <c r="O889" s="499" t="str">
        <f>五年级BMI等级</f>
        <v/>
      </c>
      <c r="P889" s="500" t="str">
        <f>五年级BMI得分</f>
        <v/>
      </c>
      <c r="Q889" s="515" t="str">
        <f>五年级肺活量得分</f>
        <v/>
      </c>
      <c r="R889" s="512" t="str">
        <f>五年级等级</f>
        <v/>
      </c>
      <c r="S889" s="516" t="str">
        <f>五年级50米跑得分</f>
        <v/>
      </c>
      <c r="T889" s="517" t="str">
        <f>五年级等级</f>
        <v/>
      </c>
      <c r="U889" s="516" t="str">
        <f>五年级坐位体前屈得分</f>
        <v/>
      </c>
      <c r="V889" s="517" t="str">
        <f>五年级等级</f>
        <v/>
      </c>
      <c r="W889" s="516" t="str">
        <f>五年级一分钟跳绳得分</f>
        <v/>
      </c>
      <c r="X889" s="517" t="str">
        <f>五年级等级</f>
        <v/>
      </c>
      <c r="Y889" s="515" t="str">
        <f>五年级仰卧起坐得分</f>
        <v/>
      </c>
      <c r="Z889" s="518" t="str">
        <f>五年级等级</f>
        <v/>
      </c>
      <c r="AA889" s="533" t="str">
        <f>五年级折返跑得分</f>
        <v/>
      </c>
      <c r="AB889" s="515" t="str">
        <f>五年级等级</f>
        <v/>
      </c>
      <c r="AC889" s="533" t="str">
        <f>五年级跳绳附加分</f>
        <v/>
      </c>
      <c r="AD889" s="534" t="str">
        <f>五年级标准分</f>
        <v/>
      </c>
      <c r="AE889" s="534" t="str">
        <f>五年级总分</f>
        <v/>
      </c>
      <c r="AF889" s="517" t="str">
        <f>五年级等级</f>
        <v/>
      </c>
      <c r="AM889" s="452" t="str">
        <f>折返时间</f>
        <v/>
      </c>
    </row>
    <row r="890" spans="1:39">
      <c r="A890" s="476">
        <v>513</v>
      </c>
      <c r="B890" s="477">
        <v>48</v>
      </c>
      <c r="C890" s="586"/>
      <c r="D890" s="594"/>
      <c r="E890" s="593"/>
      <c r="F890" s="473"/>
      <c r="G890" s="588"/>
      <c r="H890" s="475"/>
      <c r="I890" s="595"/>
      <c r="J890" s="596"/>
      <c r="K890" s="597"/>
      <c r="L890" s="503"/>
      <c r="M890" s="504"/>
      <c r="N890" s="505" t="str">
        <f>五年级BMI</f>
        <v/>
      </c>
      <c r="O890" s="499" t="str">
        <f>五年级BMI等级</f>
        <v/>
      </c>
      <c r="P890" s="500" t="str">
        <f>五年级BMI得分</f>
        <v/>
      </c>
      <c r="Q890" s="515" t="str">
        <f>五年级肺活量得分</f>
        <v/>
      </c>
      <c r="R890" s="512" t="str">
        <f>五年级等级</f>
        <v/>
      </c>
      <c r="S890" s="516" t="str">
        <f>五年级50米跑得分</f>
        <v/>
      </c>
      <c r="T890" s="517" t="str">
        <f>五年级等级</f>
        <v/>
      </c>
      <c r="U890" s="516" t="str">
        <f>五年级坐位体前屈得分</f>
        <v/>
      </c>
      <c r="V890" s="517" t="str">
        <f>五年级等级</f>
        <v/>
      </c>
      <c r="W890" s="516" t="str">
        <f>五年级一分钟跳绳得分</f>
        <v/>
      </c>
      <c r="X890" s="517" t="str">
        <f>五年级等级</f>
        <v/>
      </c>
      <c r="Y890" s="515" t="str">
        <f>五年级仰卧起坐得分</f>
        <v/>
      </c>
      <c r="Z890" s="518" t="str">
        <f>五年级等级</f>
        <v/>
      </c>
      <c r="AA890" s="533" t="str">
        <f>五年级折返跑得分</f>
        <v/>
      </c>
      <c r="AB890" s="515" t="str">
        <f>五年级等级</f>
        <v/>
      </c>
      <c r="AC890" s="533" t="str">
        <f>五年级跳绳附加分</f>
        <v/>
      </c>
      <c r="AD890" s="534" t="str">
        <f>五年级标准分</f>
        <v/>
      </c>
      <c r="AE890" s="534" t="str">
        <f>五年级总分</f>
        <v/>
      </c>
      <c r="AF890" s="517" t="str">
        <f>五年级等级</f>
        <v/>
      </c>
      <c r="AM890" s="452" t="str">
        <f>折返时间</f>
        <v/>
      </c>
    </row>
    <row r="891" spans="1:39">
      <c r="A891" s="476">
        <v>513</v>
      </c>
      <c r="B891" s="477">
        <v>49</v>
      </c>
      <c r="C891" s="586"/>
      <c r="D891" s="594"/>
      <c r="E891" s="593"/>
      <c r="F891" s="473"/>
      <c r="G891" s="588"/>
      <c r="H891" s="475"/>
      <c r="I891" s="595"/>
      <c r="J891" s="596"/>
      <c r="K891" s="597"/>
      <c r="L891" s="503"/>
      <c r="M891" s="504"/>
      <c r="N891" s="505" t="str">
        <f>五年级BMI</f>
        <v/>
      </c>
      <c r="O891" s="499" t="str">
        <f>五年级BMI等级</f>
        <v/>
      </c>
      <c r="P891" s="500" t="str">
        <f>五年级BMI得分</f>
        <v/>
      </c>
      <c r="Q891" s="515" t="str">
        <f>五年级肺活量得分</f>
        <v/>
      </c>
      <c r="R891" s="512" t="str">
        <f>五年级等级</f>
        <v/>
      </c>
      <c r="S891" s="516" t="str">
        <f>五年级50米跑得分</f>
        <v/>
      </c>
      <c r="T891" s="517" t="str">
        <f>五年级等级</f>
        <v/>
      </c>
      <c r="U891" s="516" t="str">
        <f>五年级坐位体前屈得分</f>
        <v/>
      </c>
      <c r="V891" s="517" t="str">
        <f>五年级等级</f>
        <v/>
      </c>
      <c r="W891" s="516" t="str">
        <f>五年级一分钟跳绳得分</f>
        <v/>
      </c>
      <c r="X891" s="517" t="str">
        <f>五年级等级</f>
        <v/>
      </c>
      <c r="Y891" s="515" t="str">
        <f>五年级仰卧起坐得分</f>
        <v/>
      </c>
      <c r="Z891" s="518" t="str">
        <f>五年级等级</f>
        <v/>
      </c>
      <c r="AA891" s="533" t="str">
        <f>五年级折返跑得分</f>
        <v/>
      </c>
      <c r="AB891" s="515" t="str">
        <f>五年级等级</f>
        <v/>
      </c>
      <c r="AC891" s="533" t="str">
        <f>五年级跳绳附加分</f>
        <v/>
      </c>
      <c r="AD891" s="534" t="str">
        <f>五年级标准分</f>
        <v/>
      </c>
      <c r="AE891" s="534" t="str">
        <f>五年级总分</f>
        <v/>
      </c>
      <c r="AF891" s="517" t="str">
        <f>五年级等级</f>
        <v/>
      </c>
      <c r="AM891" s="452" t="str">
        <f>折返时间</f>
        <v/>
      </c>
    </row>
    <row r="892" spans="1:39">
      <c r="A892" s="476">
        <v>513</v>
      </c>
      <c r="B892" s="477">
        <v>50</v>
      </c>
      <c r="C892" s="586"/>
      <c r="D892" s="594"/>
      <c r="E892" s="593"/>
      <c r="F892" s="473"/>
      <c r="G892" s="588"/>
      <c r="H892" s="475"/>
      <c r="I892" s="595"/>
      <c r="J892" s="596"/>
      <c r="K892" s="597"/>
      <c r="L892" s="503"/>
      <c r="M892" s="504"/>
      <c r="N892" s="505" t="str">
        <f>五年级BMI</f>
        <v/>
      </c>
      <c r="O892" s="499" t="str">
        <f>五年级BMI等级</f>
        <v/>
      </c>
      <c r="P892" s="500" t="str">
        <f>五年级BMI得分</f>
        <v/>
      </c>
      <c r="Q892" s="515" t="str">
        <f>五年级肺活量得分</f>
        <v/>
      </c>
      <c r="R892" s="512" t="str">
        <f>五年级等级</f>
        <v/>
      </c>
      <c r="S892" s="516" t="str">
        <f>五年级50米跑得分</f>
        <v/>
      </c>
      <c r="T892" s="517" t="str">
        <f>五年级等级</f>
        <v/>
      </c>
      <c r="U892" s="516" t="str">
        <f>五年级坐位体前屈得分</f>
        <v/>
      </c>
      <c r="V892" s="517" t="str">
        <f>五年级等级</f>
        <v/>
      </c>
      <c r="W892" s="516" t="str">
        <f>五年级一分钟跳绳得分</f>
        <v/>
      </c>
      <c r="X892" s="517" t="str">
        <f>五年级等级</f>
        <v/>
      </c>
      <c r="Y892" s="515" t="str">
        <f>五年级仰卧起坐得分</f>
        <v/>
      </c>
      <c r="Z892" s="518" t="str">
        <f>五年级等级</f>
        <v/>
      </c>
      <c r="AA892" s="533" t="str">
        <f>五年级折返跑得分</f>
        <v/>
      </c>
      <c r="AB892" s="515" t="str">
        <f>五年级等级</f>
        <v/>
      </c>
      <c r="AC892" s="533" t="str">
        <f>五年级跳绳附加分</f>
        <v/>
      </c>
      <c r="AD892" s="534" t="str">
        <f>五年级标准分</f>
        <v/>
      </c>
      <c r="AE892" s="534" t="str">
        <f>五年级总分</f>
        <v/>
      </c>
      <c r="AF892" s="517" t="str">
        <f>五年级等级</f>
        <v/>
      </c>
      <c r="AM892" s="452" t="str">
        <f>折返时间</f>
        <v/>
      </c>
    </row>
    <row r="893" spans="1:39">
      <c r="A893" s="476">
        <v>513</v>
      </c>
      <c r="B893" s="477">
        <v>51</v>
      </c>
      <c r="C893" s="586"/>
      <c r="D893" s="594"/>
      <c r="E893" s="593"/>
      <c r="F893" s="473"/>
      <c r="G893" s="588"/>
      <c r="H893" s="475"/>
      <c r="I893" s="595"/>
      <c r="J893" s="596"/>
      <c r="K893" s="597"/>
      <c r="L893" s="503"/>
      <c r="M893" s="504"/>
      <c r="N893" s="505" t="str">
        <f>五年级BMI</f>
        <v/>
      </c>
      <c r="O893" s="499" t="str">
        <f>五年级BMI等级</f>
        <v/>
      </c>
      <c r="P893" s="500" t="str">
        <f>五年级BMI得分</f>
        <v/>
      </c>
      <c r="Q893" s="515" t="str">
        <f>五年级肺活量得分</f>
        <v/>
      </c>
      <c r="R893" s="512" t="str">
        <f>五年级等级</f>
        <v/>
      </c>
      <c r="S893" s="516" t="str">
        <f>五年级50米跑得分</f>
        <v/>
      </c>
      <c r="T893" s="517" t="str">
        <f>五年级等级</f>
        <v/>
      </c>
      <c r="U893" s="516" t="str">
        <f>五年级坐位体前屈得分</f>
        <v/>
      </c>
      <c r="V893" s="517" t="str">
        <f>五年级等级</f>
        <v/>
      </c>
      <c r="W893" s="516" t="str">
        <f>五年级一分钟跳绳得分</f>
        <v/>
      </c>
      <c r="X893" s="517" t="str">
        <f>五年级等级</f>
        <v/>
      </c>
      <c r="Y893" s="515" t="str">
        <f>五年级仰卧起坐得分</f>
        <v/>
      </c>
      <c r="Z893" s="518" t="str">
        <f>五年级等级</f>
        <v/>
      </c>
      <c r="AA893" s="533" t="str">
        <f>五年级折返跑得分</f>
        <v/>
      </c>
      <c r="AB893" s="515" t="str">
        <f>五年级等级</f>
        <v/>
      </c>
      <c r="AC893" s="533" t="str">
        <f>五年级跳绳附加分</f>
        <v/>
      </c>
      <c r="AD893" s="534" t="str">
        <f>五年级标准分</f>
        <v/>
      </c>
      <c r="AE893" s="534" t="str">
        <f>五年级总分</f>
        <v/>
      </c>
      <c r="AF893" s="517" t="str">
        <f>五年级等级</f>
        <v/>
      </c>
      <c r="AM893" s="452" t="str">
        <f>折返时间</f>
        <v/>
      </c>
    </row>
    <row r="894" spans="1:39">
      <c r="A894" s="476">
        <v>513</v>
      </c>
      <c r="B894" s="477">
        <v>52</v>
      </c>
      <c r="C894" s="586"/>
      <c r="D894" s="594"/>
      <c r="E894" s="593"/>
      <c r="F894" s="473"/>
      <c r="G894" s="588"/>
      <c r="H894" s="475"/>
      <c r="I894" s="595"/>
      <c r="J894" s="596"/>
      <c r="K894" s="597"/>
      <c r="L894" s="503"/>
      <c r="M894" s="504"/>
      <c r="N894" s="505" t="str">
        <f>五年级BMI</f>
        <v/>
      </c>
      <c r="O894" s="499" t="str">
        <f>五年级BMI等级</f>
        <v/>
      </c>
      <c r="P894" s="500" t="str">
        <f>五年级BMI得分</f>
        <v/>
      </c>
      <c r="Q894" s="515" t="str">
        <f>五年级肺活量得分</f>
        <v/>
      </c>
      <c r="R894" s="512" t="str">
        <f>五年级等级</f>
        <v/>
      </c>
      <c r="S894" s="516" t="str">
        <f>五年级50米跑得分</f>
        <v/>
      </c>
      <c r="T894" s="517" t="str">
        <f>五年级等级</f>
        <v/>
      </c>
      <c r="U894" s="516" t="str">
        <f>五年级坐位体前屈得分</f>
        <v/>
      </c>
      <c r="V894" s="517" t="str">
        <f>五年级等级</f>
        <v/>
      </c>
      <c r="W894" s="516" t="str">
        <f>五年级一分钟跳绳得分</f>
        <v/>
      </c>
      <c r="X894" s="517" t="str">
        <f>五年级等级</f>
        <v/>
      </c>
      <c r="Y894" s="515" t="str">
        <f>五年级仰卧起坐得分</f>
        <v/>
      </c>
      <c r="Z894" s="518" t="str">
        <f>五年级等级</f>
        <v/>
      </c>
      <c r="AA894" s="533" t="str">
        <f>五年级折返跑得分</f>
        <v/>
      </c>
      <c r="AB894" s="515" t="str">
        <f>五年级等级</f>
        <v/>
      </c>
      <c r="AC894" s="533" t="str">
        <f>五年级跳绳附加分</f>
        <v/>
      </c>
      <c r="AD894" s="534" t="str">
        <f>五年级标准分</f>
        <v/>
      </c>
      <c r="AE894" s="534" t="str">
        <f>五年级总分</f>
        <v/>
      </c>
      <c r="AF894" s="517" t="str">
        <f>五年级等级</f>
        <v/>
      </c>
      <c r="AM894" s="452" t="str">
        <f>折返时间</f>
        <v/>
      </c>
    </row>
    <row r="895" spans="1:39">
      <c r="A895" s="476">
        <v>513</v>
      </c>
      <c r="B895" s="477">
        <v>53</v>
      </c>
      <c r="C895" s="586"/>
      <c r="D895" s="594"/>
      <c r="E895" s="593"/>
      <c r="F895" s="473"/>
      <c r="G895" s="588"/>
      <c r="H895" s="475"/>
      <c r="I895" s="595"/>
      <c r="J895" s="596"/>
      <c r="K895" s="597"/>
      <c r="L895" s="503"/>
      <c r="M895" s="504"/>
      <c r="N895" s="505" t="str">
        <f>五年级BMI</f>
        <v/>
      </c>
      <c r="O895" s="499" t="str">
        <f>五年级BMI等级</f>
        <v/>
      </c>
      <c r="P895" s="500" t="str">
        <f>五年级BMI得分</f>
        <v/>
      </c>
      <c r="Q895" s="515" t="str">
        <f>五年级肺活量得分</f>
        <v/>
      </c>
      <c r="R895" s="512" t="str">
        <f>五年级等级</f>
        <v/>
      </c>
      <c r="S895" s="516" t="str">
        <f>五年级50米跑得分</f>
        <v/>
      </c>
      <c r="T895" s="517" t="str">
        <f>五年级等级</f>
        <v/>
      </c>
      <c r="U895" s="516" t="str">
        <f>五年级坐位体前屈得分</f>
        <v/>
      </c>
      <c r="V895" s="517" t="str">
        <f>五年级等级</f>
        <v/>
      </c>
      <c r="W895" s="516" t="str">
        <f>五年级一分钟跳绳得分</f>
        <v/>
      </c>
      <c r="X895" s="517" t="str">
        <f>五年级等级</f>
        <v/>
      </c>
      <c r="Y895" s="515" t="str">
        <f>五年级仰卧起坐得分</f>
        <v/>
      </c>
      <c r="Z895" s="518" t="str">
        <f>五年级等级</f>
        <v/>
      </c>
      <c r="AA895" s="533" t="str">
        <f>五年级折返跑得分</f>
        <v/>
      </c>
      <c r="AB895" s="515" t="str">
        <f>五年级等级</f>
        <v/>
      </c>
      <c r="AC895" s="533" t="str">
        <f>五年级跳绳附加分</f>
        <v/>
      </c>
      <c r="AD895" s="534" t="str">
        <f>五年级标准分</f>
        <v/>
      </c>
      <c r="AE895" s="534" t="str">
        <f>五年级总分</f>
        <v/>
      </c>
      <c r="AF895" s="517" t="str">
        <f>五年级等级</f>
        <v/>
      </c>
      <c r="AM895" s="452" t="str">
        <f>折返时间</f>
        <v/>
      </c>
    </row>
    <row r="896" spans="1:39">
      <c r="A896" s="476">
        <v>513</v>
      </c>
      <c r="B896" s="477">
        <v>54</v>
      </c>
      <c r="C896" s="586"/>
      <c r="D896" s="594"/>
      <c r="E896" s="593"/>
      <c r="F896" s="473"/>
      <c r="G896" s="588"/>
      <c r="H896" s="475"/>
      <c r="I896" s="595"/>
      <c r="J896" s="596"/>
      <c r="K896" s="597"/>
      <c r="L896" s="503"/>
      <c r="M896" s="504"/>
      <c r="N896" s="505" t="str">
        <f>五年级BMI</f>
        <v/>
      </c>
      <c r="O896" s="499" t="str">
        <f>五年级BMI等级</f>
        <v/>
      </c>
      <c r="P896" s="500" t="str">
        <f>五年级BMI得分</f>
        <v/>
      </c>
      <c r="Q896" s="515" t="str">
        <f>五年级肺活量得分</f>
        <v/>
      </c>
      <c r="R896" s="512" t="str">
        <f>五年级等级</f>
        <v/>
      </c>
      <c r="S896" s="516" t="str">
        <f>五年级50米跑得分</f>
        <v/>
      </c>
      <c r="T896" s="517" t="str">
        <f>五年级等级</f>
        <v/>
      </c>
      <c r="U896" s="516" t="str">
        <f>五年级坐位体前屈得分</f>
        <v/>
      </c>
      <c r="V896" s="517" t="str">
        <f>五年级等级</f>
        <v/>
      </c>
      <c r="W896" s="516" t="str">
        <f>五年级一分钟跳绳得分</f>
        <v/>
      </c>
      <c r="X896" s="517" t="str">
        <f>五年级等级</f>
        <v/>
      </c>
      <c r="Y896" s="515" t="str">
        <f>五年级仰卧起坐得分</f>
        <v/>
      </c>
      <c r="Z896" s="518" t="str">
        <f>五年级等级</f>
        <v/>
      </c>
      <c r="AA896" s="533" t="str">
        <f>五年级折返跑得分</f>
        <v/>
      </c>
      <c r="AB896" s="515" t="str">
        <f>五年级等级</f>
        <v/>
      </c>
      <c r="AC896" s="533" t="str">
        <f>五年级跳绳附加分</f>
        <v/>
      </c>
      <c r="AD896" s="534" t="str">
        <f>五年级标准分</f>
        <v/>
      </c>
      <c r="AE896" s="534" t="str">
        <f>五年级总分</f>
        <v/>
      </c>
      <c r="AF896" s="517" t="str">
        <f>五年级等级</f>
        <v/>
      </c>
      <c r="AM896" s="452" t="str">
        <f>折返时间</f>
        <v/>
      </c>
    </row>
    <row r="897" spans="1:39">
      <c r="A897" s="476">
        <v>513</v>
      </c>
      <c r="B897" s="477">
        <v>55</v>
      </c>
      <c r="C897" s="586"/>
      <c r="D897" s="594"/>
      <c r="E897" s="593"/>
      <c r="F897" s="473"/>
      <c r="G897" s="588"/>
      <c r="H897" s="475"/>
      <c r="I897" s="595"/>
      <c r="J897" s="596"/>
      <c r="K897" s="597"/>
      <c r="L897" s="503"/>
      <c r="M897" s="504"/>
      <c r="N897" s="505" t="str">
        <f>五年级BMI</f>
        <v/>
      </c>
      <c r="O897" s="499" t="str">
        <f>五年级BMI等级</f>
        <v/>
      </c>
      <c r="P897" s="500" t="str">
        <f>五年级BMI得分</f>
        <v/>
      </c>
      <c r="Q897" s="515" t="str">
        <f>五年级肺活量得分</f>
        <v/>
      </c>
      <c r="R897" s="512" t="str">
        <f>五年级等级</f>
        <v/>
      </c>
      <c r="S897" s="516" t="str">
        <f>五年级50米跑得分</f>
        <v/>
      </c>
      <c r="T897" s="517" t="str">
        <f>五年级等级</f>
        <v/>
      </c>
      <c r="U897" s="516" t="str">
        <f>五年级坐位体前屈得分</f>
        <v/>
      </c>
      <c r="V897" s="517" t="str">
        <f>五年级等级</f>
        <v/>
      </c>
      <c r="W897" s="516" t="str">
        <f>五年级一分钟跳绳得分</f>
        <v/>
      </c>
      <c r="X897" s="517" t="str">
        <f>五年级等级</f>
        <v/>
      </c>
      <c r="Y897" s="515" t="str">
        <f>五年级仰卧起坐得分</f>
        <v/>
      </c>
      <c r="Z897" s="518" t="str">
        <f>五年级等级</f>
        <v/>
      </c>
      <c r="AA897" s="533" t="str">
        <f>五年级折返跑得分</f>
        <v/>
      </c>
      <c r="AB897" s="515" t="str">
        <f>五年级等级</f>
        <v/>
      </c>
      <c r="AC897" s="533" t="str">
        <f>五年级跳绳附加分</f>
        <v/>
      </c>
      <c r="AD897" s="534" t="str">
        <f>五年级标准分</f>
        <v/>
      </c>
      <c r="AE897" s="534" t="str">
        <f>五年级总分</f>
        <v/>
      </c>
      <c r="AF897" s="517" t="str">
        <f>五年级等级</f>
        <v/>
      </c>
      <c r="AM897" s="452" t="str">
        <f>折返时间</f>
        <v/>
      </c>
    </row>
    <row r="898" spans="1:39">
      <c r="A898" s="476">
        <v>513</v>
      </c>
      <c r="B898" s="477">
        <v>56</v>
      </c>
      <c r="C898" s="586"/>
      <c r="D898" s="594"/>
      <c r="E898" s="593"/>
      <c r="F898" s="473"/>
      <c r="G898" s="588"/>
      <c r="H898" s="475"/>
      <c r="I898" s="595"/>
      <c r="J898" s="596"/>
      <c r="K898" s="597"/>
      <c r="L898" s="503"/>
      <c r="M898" s="504"/>
      <c r="N898" s="505" t="str">
        <f>五年级BMI</f>
        <v/>
      </c>
      <c r="O898" s="499" t="str">
        <f>五年级BMI等级</f>
        <v/>
      </c>
      <c r="P898" s="500" t="str">
        <f>五年级BMI得分</f>
        <v/>
      </c>
      <c r="Q898" s="515" t="str">
        <f>五年级肺活量得分</f>
        <v/>
      </c>
      <c r="R898" s="512" t="str">
        <f>五年级等级</f>
        <v/>
      </c>
      <c r="S898" s="516" t="str">
        <f>五年级50米跑得分</f>
        <v/>
      </c>
      <c r="T898" s="517" t="str">
        <f>五年级等级</f>
        <v/>
      </c>
      <c r="U898" s="516" t="str">
        <f>五年级坐位体前屈得分</f>
        <v/>
      </c>
      <c r="V898" s="517" t="str">
        <f>五年级等级</f>
        <v/>
      </c>
      <c r="W898" s="516" t="str">
        <f>五年级一分钟跳绳得分</f>
        <v/>
      </c>
      <c r="X898" s="517" t="str">
        <f>五年级等级</f>
        <v/>
      </c>
      <c r="Y898" s="515" t="str">
        <f>五年级仰卧起坐得分</f>
        <v/>
      </c>
      <c r="Z898" s="518" t="str">
        <f>五年级等级</f>
        <v/>
      </c>
      <c r="AA898" s="533" t="str">
        <f>五年级折返跑得分</f>
        <v/>
      </c>
      <c r="AB898" s="515" t="str">
        <f>五年级等级</f>
        <v/>
      </c>
      <c r="AC898" s="533" t="str">
        <f>五年级跳绳附加分</f>
        <v/>
      </c>
      <c r="AD898" s="534" t="str">
        <f>五年级标准分</f>
        <v/>
      </c>
      <c r="AE898" s="534" t="str">
        <f>五年级总分</f>
        <v/>
      </c>
      <c r="AF898" s="517" t="str">
        <f>五年级等级</f>
        <v/>
      </c>
      <c r="AM898" s="452" t="str">
        <f>折返时间</f>
        <v/>
      </c>
    </row>
    <row r="899" spans="1:39">
      <c r="A899" s="476">
        <v>513</v>
      </c>
      <c r="B899" s="477">
        <v>57</v>
      </c>
      <c r="C899" s="586"/>
      <c r="D899" s="594"/>
      <c r="E899" s="593"/>
      <c r="F899" s="473"/>
      <c r="G899" s="588"/>
      <c r="H899" s="475"/>
      <c r="I899" s="595"/>
      <c r="J899" s="596"/>
      <c r="K899" s="597"/>
      <c r="L899" s="503"/>
      <c r="M899" s="504"/>
      <c r="N899" s="505" t="str">
        <f>五年级BMI</f>
        <v/>
      </c>
      <c r="O899" s="499" t="str">
        <f>五年级BMI等级</f>
        <v/>
      </c>
      <c r="P899" s="500" t="str">
        <f>五年级BMI得分</f>
        <v/>
      </c>
      <c r="Q899" s="515" t="str">
        <f>五年级肺活量得分</f>
        <v/>
      </c>
      <c r="R899" s="512" t="str">
        <f>五年级等级</f>
        <v/>
      </c>
      <c r="S899" s="516" t="str">
        <f>五年级50米跑得分</f>
        <v/>
      </c>
      <c r="T899" s="517" t="str">
        <f>五年级等级</f>
        <v/>
      </c>
      <c r="U899" s="516" t="str">
        <f>五年级坐位体前屈得分</f>
        <v/>
      </c>
      <c r="V899" s="517" t="str">
        <f>五年级等级</f>
        <v/>
      </c>
      <c r="W899" s="516" t="str">
        <f>五年级一分钟跳绳得分</f>
        <v/>
      </c>
      <c r="X899" s="517" t="str">
        <f>五年级等级</f>
        <v/>
      </c>
      <c r="Y899" s="515" t="str">
        <f>五年级仰卧起坐得分</f>
        <v/>
      </c>
      <c r="Z899" s="518" t="str">
        <f>五年级等级</f>
        <v/>
      </c>
      <c r="AA899" s="533" t="str">
        <f>五年级折返跑得分</f>
        <v/>
      </c>
      <c r="AB899" s="515" t="str">
        <f>五年级等级</f>
        <v/>
      </c>
      <c r="AC899" s="533" t="str">
        <f>五年级跳绳附加分</f>
        <v/>
      </c>
      <c r="AD899" s="534" t="str">
        <f>五年级标准分</f>
        <v/>
      </c>
      <c r="AE899" s="534" t="str">
        <f>五年级总分</f>
        <v/>
      </c>
      <c r="AF899" s="517" t="str">
        <f>五年级等级</f>
        <v/>
      </c>
      <c r="AM899" s="452" t="str">
        <f>折返时间</f>
        <v/>
      </c>
    </row>
    <row r="900" spans="1:39">
      <c r="A900" s="476">
        <v>513</v>
      </c>
      <c r="B900" s="477">
        <v>58</v>
      </c>
      <c r="C900" s="586"/>
      <c r="D900" s="594"/>
      <c r="E900" s="593"/>
      <c r="F900" s="473"/>
      <c r="G900" s="588"/>
      <c r="H900" s="475"/>
      <c r="I900" s="595"/>
      <c r="J900" s="596"/>
      <c r="K900" s="597"/>
      <c r="L900" s="503"/>
      <c r="M900" s="504"/>
      <c r="N900" s="505" t="str">
        <f>五年级BMI</f>
        <v/>
      </c>
      <c r="O900" s="499" t="str">
        <f>五年级BMI等级</f>
        <v/>
      </c>
      <c r="P900" s="500" t="str">
        <f>五年级BMI得分</f>
        <v/>
      </c>
      <c r="Q900" s="515" t="str">
        <f>五年级肺活量得分</f>
        <v/>
      </c>
      <c r="R900" s="512" t="str">
        <f>五年级等级</f>
        <v/>
      </c>
      <c r="S900" s="516" t="str">
        <f>五年级50米跑得分</f>
        <v/>
      </c>
      <c r="T900" s="517" t="str">
        <f>五年级等级</f>
        <v/>
      </c>
      <c r="U900" s="516" t="str">
        <f>五年级坐位体前屈得分</f>
        <v/>
      </c>
      <c r="V900" s="517" t="str">
        <f>五年级等级</f>
        <v/>
      </c>
      <c r="W900" s="516" t="str">
        <f>五年级一分钟跳绳得分</f>
        <v/>
      </c>
      <c r="X900" s="517" t="str">
        <f>五年级等级</f>
        <v/>
      </c>
      <c r="Y900" s="515" t="str">
        <f>五年级仰卧起坐得分</f>
        <v/>
      </c>
      <c r="Z900" s="518" t="str">
        <f>五年级等级</f>
        <v/>
      </c>
      <c r="AA900" s="533" t="str">
        <f>五年级折返跑得分</f>
        <v/>
      </c>
      <c r="AB900" s="515" t="str">
        <f>五年级等级</f>
        <v/>
      </c>
      <c r="AC900" s="533" t="str">
        <f>五年级跳绳附加分</f>
        <v/>
      </c>
      <c r="AD900" s="534" t="str">
        <f>五年级标准分</f>
        <v/>
      </c>
      <c r="AE900" s="534" t="str">
        <f>五年级总分</f>
        <v/>
      </c>
      <c r="AF900" s="517" t="str">
        <f>五年级等级</f>
        <v/>
      </c>
      <c r="AM900" s="452" t="str">
        <f>折返时间</f>
        <v/>
      </c>
    </row>
    <row r="901" spans="1:39">
      <c r="A901" s="476">
        <v>513</v>
      </c>
      <c r="B901" s="477">
        <v>59</v>
      </c>
      <c r="C901" s="586"/>
      <c r="D901" s="594"/>
      <c r="E901" s="593"/>
      <c r="F901" s="473"/>
      <c r="G901" s="588"/>
      <c r="H901" s="475"/>
      <c r="I901" s="595"/>
      <c r="J901" s="596"/>
      <c r="K901" s="597"/>
      <c r="L901" s="503"/>
      <c r="M901" s="504"/>
      <c r="N901" s="505" t="str">
        <f>五年级BMI</f>
        <v/>
      </c>
      <c r="O901" s="499" t="str">
        <f>五年级BMI等级</f>
        <v/>
      </c>
      <c r="P901" s="500" t="str">
        <f>五年级BMI得分</f>
        <v/>
      </c>
      <c r="Q901" s="515" t="str">
        <f>五年级肺活量得分</f>
        <v/>
      </c>
      <c r="R901" s="512" t="str">
        <f>五年级等级</f>
        <v/>
      </c>
      <c r="S901" s="516" t="str">
        <f>五年级50米跑得分</f>
        <v/>
      </c>
      <c r="T901" s="517" t="str">
        <f>五年级等级</f>
        <v/>
      </c>
      <c r="U901" s="516" t="str">
        <f>五年级坐位体前屈得分</f>
        <v/>
      </c>
      <c r="V901" s="517" t="str">
        <f>五年级等级</f>
        <v/>
      </c>
      <c r="W901" s="516" t="str">
        <f>五年级一分钟跳绳得分</f>
        <v/>
      </c>
      <c r="X901" s="517" t="str">
        <f>五年级等级</f>
        <v/>
      </c>
      <c r="Y901" s="515" t="str">
        <f>五年级仰卧起坐得分</f>
        <v/>
      </c>
      <c r="Z901" s="518" t="str">
        <f>五年级等级</f>
        <v/>
      </c>
      <c r="AA901" s="533" t="str">
        <f>五年级折返跑得分</f>
        <v/>
      </c>
      <c r="AB901" s="515" t="str">
        <f>五年级等级</f>
        <v/>
      </c>
      <c r="AC901" s="533" t="str">
        <f>五年级跳绳附加分</f>
        <v/>
      </c>
      <c r="AD901" s="534" t="str">
        <f>五年级标准分</f>
        <v/>
      </c>
      <c r="AE901" s="534" t="str">
        <f>五年级总分</f>
        <v/>
      </c>
      <c r="AF901" s="517" t="str">
        <f>五年级等级</f>
        <v/>
      </c>
      <c r="AM901" s="452" t="str">
        <f>折返时间</f>
        <v/>
      </c>
    </row>
    <row r="902" spans="1:39">
      <c r="A902" s="476">
        <v>513</v>
      </c>
      <c r="B902" s="477">
        <v>60</v>
      </c>
      <c r="C902" s="586"/>
      <c r="D902" s="594"/>
      <c r="E902" s="593"/>
      <c r="F902" s="473"/>
      <c r="G902" s="588"/>
      <c r="H902" s="475"/>
      <c r="I902" s="595"/>
      <c r="J902" s="596"/>
      <c r="K902" s="597"/>
      <c r="L902" s="503"/>
      <c r="M902" s="504"/>
      <c r="N902" s="505" t="str">
        <f>五年级BMI</f>
        <v/>
      </c>
      <c r="O902" s="499" t="str">
        <f>五年级BMI等级</f>
        <v/>
      </c>
      <c r="P902" s="500" t="str">
        <f>五年级BMI得分</f>
        <v/>
      </c>
      <c r="Q902" s="515" t="str">
        <f>五年级肺活量得分</f>
        <v/>
      </c>
      <c r="R902" s="512" t="str">
        <f>五年级等级</f>
        <v/>
      </c>
      <c r="S902" s="516" t="str">
        <f>五年级50米跑得分</f>
        <v/>
      </c>
      <c r="T902" s="517" t="str">
        <f>五年级等级</f>
        <v/>
      </c>
      <c r="U902" s="516" t="str">
        <f>五年级坐位体前屈得分</f>
        <v/>
      </c>
      <c r="V902" s="517" t="str">
        <f>五年级等级</f>
        <v/>
      </c>
      <c r="W902" s="516" t="str">
        <f>五年级一分钟跳绳得分</f>
        <v/>
      </c>
      <c r="X902" s="517" t="str">
        <f>五年级等级</f>
        <v/>
      </c>
      <c r="Y902" s="515" t="str">
        <f>五年级仰卧起坐得分</f>
        <v/>
      </c>
      <c r="Z902" s="518" t="str">
        <f>五年级等级</f>
        <v/>
      </c>
      <c r="AA902" s="533" t="str">
        <f>五年级折返跑得分</f>
        <v/>
      </c>
      <c r="AB902" s="515" t="str">
        <f>五年级等级</f>
        <v/>
      </c>
      <c r="AC902" s="533" t="str">
        <f>五年级跳绳附加分</f>
        <v/>
      </c>
      <c r="AD902" s="534" t="str">
        <f>五年级标准分</f>
        <v/>
      </c>
      <c r="AE902" s="534" t="str">
        <f>五年级总分</f>
        <v/>
      </c>
      <c r="AF902" s="517" t="str">
        <f>五年级等级</f>
        <v/>
      </c>
      <c r="AM902" s="452" t="str">
        <f>折返时间</f>
        <v/>
      </c>
    </row>
    <row r="903" spans="1:39">
      <c r="A903" s="476">
        <v>513</v>
      </c>
      <c r="B903" s="477">
        <v>61</v>
      </c>
      <c r="C903" s="586"/>
      <c r="D903" s="587"/>
      <c r="E903" s="586"/>
      <c r="F903" s="473"/>
      <c r="G903" s="588"/>
      <c r="H903" s="475"/>
      <c r="I903" s="595"/>
      <c r="J903" s="596"/>
      <c r="K903" s="596"/>
      <c r="L903" s="503"/>
      <c r="M903" s="504"/>
      <c r="N903" s="505" t="str">
        <f>五年级BMI</f>
        <v/>
      </c>
      <c r="O903" s="499" t="str">
        <f>五年级BMI等级</f>
        <v/>
      </c>
      <c r="P903" s="500" t="str">
        <f>五年级BMI得分</f>
        <v/>
      </c>
      <c r="Q903" s="515" t="str">
        <f>五年级肺活量得分</f>
        <v/>
      </c>
      <c r="R903" s="512" t="str">
        <f>五年级等级</f>
        <v/>
      </c>
      <c r="S903" s="516" t="str">
        <f>五年级50米跑得分</f>
        <v/>
      </c>
      <c r="T903" s="517" t="str">
        <f>五年级等级</f>
        <v/>
      </c>
      <c r="U903" s="516" t="str">
        <f>五年级坐位体前屈得分</f>
        <v/>
      </c>
      <c r="V903" s="517" t="str">
        <f>五年级等级</f>
        <v/>
      </c>
      <c r="W903" s="516" t="str">
        <f>五年级一分钟跳绳得分</f>
        <v/>
      </c>
      <c r="X903" s="517" t="str">
        <f>五年级等级</f>
        <v/>
      </c>
      <c r="Y903" s="515" t="str">
        <f>五年级仰卧起坐得分</f>
        <v/>
      </c>
      <c r="Z903" s="518" t="str">
        <f>五年级等级</f>
        <v/>
      </c>
      <c r="AA903" s="533" t="str">
        <f>五年级折返跑得分</f>
        <v/>
      </c>
      <c r="AB903" s="515" t="str">
        <f>五年级等级</f>
        <v/>
      </c>
      <c r="AC903" s="533" t="str">
        <f>五年级跳绳附加分</f>
        <v/>
      </c>
      <c r="AD903" s="534" t="str">
        <f>五年级标准分</f>
        <v/>
      </c>
      <c r="AE903" s="534" t="str">
        <f>五年级总分</f>
        <v/>
      </c>
      <c r="AF903" s="517" t="str">
        <f>五年级等级</f>
        <v/>
      </c>
      <c r="AM903" s="452" t="str">
        <f>折返时间</f>
        <v/>
      </c>
    </row>
    <row r="904" spans="1:39">
      <c r="A904" s="476">
        <v>513</v>
      </c>
      <c r="B904" s="477">
        <v>62</v>
      </c>
      <c r="C904" s="586"/>
      <c r="D904" s="587"/>
      <c r="E904" s="586"/>
      <c r="F904" s="473"/>
      <c r="G904" s="588"/>
      <c r="H904" s="475"/>
      <c r="I904" s="595"/>
      <c r="J904" s="596"/>
      <c r="K904" s="596"/>
      <c r="L904" s="503"/>
      <c r="M904" s="504"/>
      <c r="N904" s="505" t="str">
        <f>五年级BMI</f>
        <v/>
      </c>
      <c r="O904" s="499" t="str">
        <f>五年级BMI等级</f>
        <v/>
      </c>
      <c r="P904" s="500" t="str">
        <f>五年级BMI得分</f>
        <v/>
      </c>
      <c r="Q904" s="515" t="str">
        <f>五年级肺活量得分</f>
        <v/>
      </c>
      <c r="R904" s="512" t="str">
        <f>五年级等级</f>
        <v/>
      </c>
      <c r="S904" s="516" t="str">
        <f>五年级50米跑得分</f>
        <v/>
      </c>
      <c r="T904" s="517" t="str">
        <f>五年级等级</f>
        <v/>
      </c>
      <c r="U904" s="516" t="str">
        <f>五年级坐位体前屈得分</f>
        <v/>
      </c>
      <c r="V904" s="517" t="str">
        <f>五年级等级</f>
        <v/>
      </c>
      <c r="W904" s="516" t="str">
        <f>五年级一分钟跳绳得分</f>
        <v/>
      </c>
      <c r="X904" s="517" t="str">
        <f>五年级等级</f>
        <v/>
      </c>
      <c r="Y904" s="515" t="str">
        <f>五年级仰卧起坐得分</f>
        <v/>
      </c>
      <c r="Z904" s="518" t="str">
        <f>五年级等级</f>
        <v/>
      </c>
      <c r="AA904" s="533" t="str">
        <f>五年级折返跑得分</f>
        <v/>
      </c>
      <c r="AB904" s="515" t="str">
        <f>五年级等级</f>
        <v/>
      </c>
      <c r="AC904" s="533" t="str">
        <f>五年级跳绳附加分</f>
        <v/>
      </c>
      <c r="AD904" s="534" t="str">
        <f>五年级标准分</f>
        <v/>
      </c>
      <c r="AE904" s="534" t="str">
        <f>五年级总分</f>
        <v/>
      </c>
      <c r="AF904" s="517" t="str">
        <f>五年级等级</f>
        <v/>
      </c>
      <c r="AM904" s="452" t="str">
        <f>折返时间</f>
        <v/>
      </c>
    </row>
    <row r="905" spans="1:39">
      <c r="A905" s="476">
        <v>513</v>
      </c>
      <c r="B905" s="477">
        <v>63</v>
      </c>
      <c r="C905" s="586"/>
      <c r="D905" s="587"/>
      <c r="E905" s="586"/>
      <c r="F905" s="473"/>
      <c r="G905" s="588"/>
      <c r="H905" s="475"/>
      <c r="I905" s="595"/>
      <c r="J905" s="596"/>
      <c r="K905" s="596"/>
      <c r="L905" s="503"/>
      <c r="M905" s="504"/>
      <c r="N905" s="505" t="str">
        <f>五年级BMI</f>
        <v/>
      </c>
      <c r="O905" s="499" t="str">
        <f>五年级BMI等级</f>
        <v/>
      </c>
      <c r="P905" s="500" t="str">
        <f>五年级BMI得分</f>
        <v/>
      </c>
      <c r="Q905" s="515" t="str">
        <f>五年级肺活量得分</f>
        <v/>
      </c>
      <c r="R905" s="512" t="str">
        <f>五年级等级</f>
        <v/>
      </c>
      <c r="S905" s="516" t="str">
        <f>五年级50米跑得分</f>
        <v/>
      </c>
      <c r="T905" s="517" t="str">
        <f>五年级等级</f>
        <v/>
      </c>
      <c r="U905" s="516" t="str">
        <f>五年级坐位体前屈得分</f>
        <v/>
      </c>
      <c r="V905" s="517" t="str">
        <f>五年级等级</f>
        <v/>
      </c>
      <c r="W905" s="516" t="str">
        <f>五年级一分钟跳绳得分</f>
        <v/>
      </c>
      <c r="X905" s="517" t="str">
        <f>五年级等级</f>
        <v/>
      </c>
      <c r="Y905" s="515" t="str">
        <f>五年级仰卧起坐得分</f>
        <v/>
      </c>
      <c r="Z905" s="518" t="str">
        <f>五年级等级</f>
        <v/>
      </c>
      <c r="AA905" s="533" t="str">
        <f>五年级折返跑得分</f>
        <v/>
      </c>
      <c r="AB905" s="515" t="str">
        <f>五年级等级</f>
        <v/>
      </c>
      <c r="AC905" s="533" t="str">
        <f>五年级跳绳附加分</f>
        <v/>
      </c>
      <c r="AD905" s="534" t="str">
        <f>五年级标准分</f>
        <v/>
      </c>
      <c r="AE905" s="534" t="str">
        <f>五年级总分</f>
        <v/>
      </c>
      <c r="AF905" s="517" t="str">
        <f>五年级等级</f>
        <v/>
      </c>
      <c r="AM905" s="452" t="str">
        <f>折返时间</f>
        <v/>
      </c>
    </row>
    <row r="906" spans="1:39">
      <c r="A906" s="476">
        <v>513</v>
      </c>
      <c r="B906" s="477">
        <v>64</v>
      </c>
      <c r="C906" s="586"/>
      <c r="D906" s="587"/>
      <c r="E906" s="586"/>
      <c r="F906" s="473"/>
      <c r="G906" s="589"/>
      <c r="H906" s="475"/>
      <c r="I906" s="595"/>
      <c r="J906" s="596"/>
      <c r="K906" s="596"/>
      <c r="L906" s="503"/>
      <c r="M906" s="504"/>
      <c r="N906" s="505" t="str">
        <f>五年级BMI</f>
        <v/>
      </c>
      <c r="O906" s="499" t="str">
        <f>五年级BMI等级</f>
        <v/>
      </c>
      <c r="P906" s="500" t="str">
        <f>五年级BMI得分</f>
        <v/>
      </c>
      <c r="Q906" s="515" t="str">
        <f>五年级肺活量得分</f>
        <v/>
      </c>
      <c r="R906" s="512" t="str">
        <f>五年级等级</f>
        <v/>
      </c>
      <c r="S906" s="516" t="str">
        <f>五年级50米跑得分</f>
        <v/>
      </c>
      <c r="T906" s="517" t="str">
        <f>五年级等级</f>
        <v/>
      </c>
      <c r="U906" s="516" t="str">
        <f>五年级坐位体前屈得分</f>
        <v/>
      </c>
      <c r="V906" s="517" t="str">
        <f>五年级等级</f>
        <v/>
      </c>
      <c r="W906" s="516" t="str">
        <f>五年级一分钟跳绳得分</f>
        <v/>
      </c>
      <c r="X906" s="517" t="str">
        <f>五年级等级</f>
        <v/>
      </c>
      <c r="Y906" s="515" t="str">
        <f>五年级仰卧起坐得分</f>
        <v/>
      </c>
      <c r="Z906" s="518" t="str">
        <f>五年级等级</f>
        <v/>
      </c>
      <c r="AA906" s="533" t="str">
        <f>五年级折返跑得分</f>
        <v/>
      </c>
      <c r="AB906" s="515" t="str">
        <f>五年级等级</f>
        <v/>
      </c>
      <c r="AC906" s="533" t="str">
        <f>五年级跳绳附加分</f>
        <v/>
      </c>
      <c r="AD906" s="534" t="str">
        <f>五年级标准分</f>
        <v/>
      </c>
      <c r="AE906" s="534" t="str">
        <f>五年级总分</f>
        <v/>
      </c>
      <c r="AF906" s="517" t="str">
        <f>五年级等级</f>
        <v/>
      </c>
      <c r="AM906" s="452" t="str">
        <f>折返时间</f>
        <v/>
      </c>
    </row>
    <row r="907" spans="1:39">
      <c r="A907" s="476">
        <v>513</v>
      </c>
      <c r="B907" s="477">
        <v>65</v>
      </c>
      <c r="C907" s="586"/>
      <c r="D907" s="587"/>
      <c r="E907" s="586"/>
      <c r="F907" s="473"/>
      <c r="G907" s="589"/>
      <c r="H907" s="475"/>
      <c r="I907" s="595"/>
      <c r="J907" s="596"/>
      <c r="K907" s="596"/>
      <c r="L907" s="503"/>
      <c r="M907" s="504"/>
      <c r="N907" s="505" t="str">
        <f>五年级BMI</f>
        <v/>
      </c>
      <c r="O907" s="499" t="str">
        <f>五年级BMI等级</f>
        <v/>
      </c>
      <c r="P907" s="500" t="str">
        <f>五年级BMI得分</f>
        <v/>
      </c>
      <c r="Q907" s="515" t="str">
        <f>五年级肺活量得分</f>
        <v/>
      </c>
      <c r="R907" s="512" t="str">
        <f>五年级等级</f>
        <v/>
      </c>
      <c r="S907" s="516" t="str">
        <f>五年级50米跑得分</f>
        <v/>
      </c>
      <c r="T907" s="517" t="str">
        <f>五年级等级</f>
        <v/>
      </c>
      <c r="U907" s="516" t="str">
        <f>五年级坐位体前屈得分</f>
        <v/>
      </c>
      <c r="V907" s="517" t="str">
        <f>五年级等级</f>
        <v/>
      </c>
      <c r="W907" s="516" t="str">
        <f>五年级一分钟跳绳得分</f>
        <v/>
      </c>
      <c r="X907" s="517" t="str">
        <f>五年级等级</f>
        <v/>
      </c>
      <c r="Y907" s="515" t="str">
        <f>五年级仰卧起坐得分</f>
        <v/>
      </c>
      <c r="Z907" s="518" t="str">
        <f>五年级等级</f>
        <v/>
      </c>
      <c r="AA907" s="533" t="str">
        <f>五年级折返跑得分</f>
        <v/>
      </c>
      <c r="AB907" s="515" t="str">
        <f>五年级等级</f>
        <v/>
      </c>
      <c r="AC907" s="533" t="str">
        <f>五年级跳绳附加分</f>
        <v/>
      </c>
      <c r="AD907" s="534" t="str">
        <f>五年级标准分</f>
        <v/>
      </c>
      <c r="AE907" s="534" t="str">
        <f>五年级总分</f>
        <v/>
      </c>
      <c r="AF907" s="517" t="str">
        <f>五年级等级</f>
        <v/>
      </c>
      <c r="AM907" s="452" t="str">
        <f>折返时间</f>
        <v/>
      </c>
    </row>
    <row r="908" spans="1:39">
      <c r="A908" s="476">
        <v>513</v>
      </c>
      <c r="B908" s="477">
        <v>66</v>
      </c>
      <c r="C908" s="586"/>
      <c r="D908" s="587"/>
      <c r="E908" s="586"/>
      <c r="F908" s="473"/>
      <c r="G908" s="588"/>
      <c r="H908" s="475"/>
      <c r="I908" s="595"/>
      <c r="J908" s="596"/>
      <c r="K908" s="596"/>
      <c r="L908" s="503"/>
      <c r="M908" s="504"/>
      <c r="N908" s="505" t="str">
        <f>五年级BMI</f>
        <v/>
      </c>
      <c r="O908" s="499" t="str">
        <f>五年级BMI等级</f>
        <v/>
      </c>
      <c r="P908" s="500" t="str">
        <f>五年级BMI得分</f>
        <v/>
      </c>
      <c r="Q908" s="515" t="str">
        <f>五年级肺活量得分</f>
        <v/>
      </c>
      <c r="R908" s="512" t="str">
        <f>五年级等级</f>
        <v/>
      </c>
      <c r="S908" s="516" t="str">
        <f>五年级50米跑得分</f>
        <v/>
      </c>
      <c r="T908" s="517" t="str">
        <f>五年级等级</f>
        <v/>
      </c>
      <c r="U908" s="516" t="str">
        <f>五年级坐位体前屈得分</f>
        <v/>
      </c>
      <c r="V908" s="517" t="str">
        <f>五年级等级</f>
        <v/>
      </c>
      <c r="W908" s="516" t="str">
        <f>五年级一分钟跳绳得分</f>
        <v/>
      </c>
      <c r="X908" s="517" t="str">
        <f>五年级等级</f>
        <v/>
      </c>
      <c r="Y908" s="515" t="str">
        <f>五年级仰卧起坐得分</f>
        <v/>
      </c>
      <c r="Z908" s="518" t="str">
        <f>五年级等级</f>
        <v/>
      </c>
      <c r="AA908" s="533" t="str">
        <f>五年级折返跑得分</f>
        <v/>
      </c>
      <c r="AB908" s="515" t="str">
        <f>五年级等级</f>
        <v/>
      </c>
      <c r="AC908" s="533" t="str">
        <f>五年级跳绳附加分</f>
        <v/>
      </c>
      <c r="AD908" s="534" t="str">
        <f>五年级标准分</f>
        <v/>
      </c>
      <c r="AE908" s="534" t="str">
        <f>五年级总分</f>
        <v/>
      </c>
      <c r="AF908" s="517" t="str">
        <f>五年级等级</f>
        <v/>
      </c>
      <c r="AM908" s="452" t="str">
        <f>折返时间</f>
        <v/>
      </c>
    </row>
    <row r="909" spans="1:39">
      <c r="A909" s="476">
        <v>513</v>
      </c>
      <c r="B909" s="477">
        <v>67</v>
      </c>
      <c r="C909" s="586"/>
      <c r="D909" s="587"/>
      <c r="E909" s="586"/>
      <c r="F909" s="473"/>
      <c r="G909" s="588"/>
      <c r="H909" s="475"/>
      <c r="I909" s="595"/>
      <c r="J909" s="596"/>
      <c r="K909" s="596"/>
      <c r="L909" s="503"/>
      <c r="M909" s="504"/>
      <c r="N909" s="505" t="str">
        <f>五年级BMI</f>
        <v/>
      </c>
      <c r="O909" s="499" t="str">
        <f>五年级BMI等级</f>
        <v/>
      </c>
      <c r="P909" s="500" t="str">
        <f>五年级BMI得分</f>
        <v/>
      </c>
      <c r="Q909" s="515" t="str">
        <f>五年级肺活量得分</f>
        <v/>
      </c>
      <c r="R909" s="512" t="str">
        <f>五年级等级</f>
        <v/>
      </c>
      <c r="S909" s="516" t="str">
        <f>五年级50米跑得分</f>
        <v/>
      </c>
      <c r="T909" s="517" t="str">
        <f>五年级等级</f>
        <v/>
      </c>
      <c r="U909" s="516" t="str">
        <f>五年级坐位体前屈得分</f>
        <v/>
      </c>
      <c r="V909" s="517" t="str">
        <f>五年级等级</f>
        <v/>
      </c>
      <c r="W909" s="516" t="str">
        <f>五年级一分钟跳绳得分</f>
        <v/>
      </c>
      <c r="X909" s="517" t="str">
        <f>五年级等级</f>
        <v/>
      </c>
      <c r="Y909" s="515" t="str">
        <f>五年级仰卧起坐得分</f>
        <v/>
      </c>
      <c r="Z909" s="518" t="str">
        <f>五年级等级</f>
        <v/>
      </c>
      <c r="AA909" s="533" t="str">
        <f>五年级折返跑得分</f>
        <v/>
      </c>
      <c r="AB909" s="515" t="str">
        <f>五年级等级</f>
        <v/>
      </c>
      <c r="AC909" s="533" t="str">
        <f>五年级跳绳附加分</f>
        <v/>
      </c>
      <c r="AD909" s="534" t="str">
        <f>五年级标准分</f>
        <v/>
      </c>
      <c r="AE909" s="534" t="str">
        <f>五年级总分</f>
        <v/>
      </c>
      <c r="AF909" s="517" t="str">
        <f>五年级等级</f>
        <v/>
      </c>
      <c r="AM909" s="452" t="str">
        <f>折返时间</f>
        <v/>
      </c>
    </row>
    <row r="910" spans="1:39">
      <c r="A910" s="476">
        <v>513</v>
      </c>
      <c r="B910" s="477">
        <v>68</v>
      </c>
      <c r="C910" s="586"/>
      <c r="D910" s="587"/>
      <c r="E910" s="586"/>
      <c r="F910" s="473"/>
      <c r="G910" s="588"/>
      <c r="H910" s="475"/>
      <c r="I910" s="595"/>
      <c r="J910" s="596"/>
      <c r="K910" s="596"/>
      <c r="L910" s="503"/>
      <c r="M910" s="504"/>
      <c r="N910" s="505" t="str">
        <f>五年级BMI</f>
        <v/>
      </c>
      <c r="O910" s="499" t="str">
        <f>五年级BMI等级</f>
        <v/>
      </c>
      <c r="P910" s="500" t="str">
        <f>五年级BMI得分</f>
        <v/>
      </c>
      <c r="Q910" s="515" t="str">
        <f>五年级肺活量得分</f>
        <v/>
      </c>
      <c r="R910" s="512" t="str">
        <f>五年级等级</f>
        <v/>
      </c>
      <c r="S910" s="516" t="str">
        <f>五年级50米跑得分</f>
        <v/>
      </c>
      <c r="T910" s="517" t="str">
        <f>五年级等级</f>
        <v/>
      </c>
      <c r="U910" s="516" t="str">
        <f>五年级坐位体前屈得分</f>
        <v/>
      </c>
      <c r="V910" s="517" t="str">
        <f>五年级等级</f>
        <v/>
      </c>
      <c r="W910" s="516" t="str">
        <f>五年级一分钟跳绳得分</f>
        <v/>
      </c>
      <c r="X910" s="517" t="str">
        <f>五年级等级</f>
        <v/>
      </c>
      <c r="Y910" s="515" t="str">
        <f>五年级仰卧起坐得分</f>
        <v/>
      </c>
      <c r="Z910" s="518" t="str">
        <f>五年级等级</f>
        <v/>
      </c>
      <c r="AA910" s="533" t="str">
        <f>五年级折返跑得分</f>
        <v/>
      </c>
      <c r="AB910" s="515" t="str">
        <f>五年级等级</f>
        <v/>
      </c>
      <c r="AC910" s="533" t="str">
        <f>五年级跳绳附加分</f>
        <v/>
      </c>
      <c r="AD910" s="534" t="str">
        <f>五年级标准分</f>
        <v/>
      </c>
      <c r="AE910" s="534" t="str">
        <f>五年级总分</f>
        <v/>
      </c>
      <c r="AF910" s="517" t="str">
        <f>五年级等级</f>
        <v/>
      </c>
      <c r="AM910" s="452" t="str">
        <f>折返时间</f>
        <v/>
      </c>
    </row>
    <row r="911" spans="1:39">
      <c r="A911" s="476">
        <v>513</v>
      </c>
      <c r="B911" s="477">
        <v>69</v>
      </c>
      <c r="C911" s="586"/>
      <c r="D911" s="587"/>
      <c r="E911" s="586"/>
      <c r="F911" s="473"/>
      <c r="G911" s="588"/>
      <c r="H911" s="475"/>
      <c r="I911" s="595"/>
      <c r="J911" s="596"/>
      <c r="K911" s="596"/>
      <c r="L911" s="503"/>
      <c r="M911" s="504"/>
      <c r="N911" s="505" t="str">
        <f>五年级BMI</f>
        <v/>
      </c>
      <c r="O911" s="499" t="str">
        <f>五年级BMI等级</f>
        <v/>
      </c>
      <c r="P911" s="500" t="str">
        <f>五年级BMI得分</f>
        <v/>
      </c>
      <c r="Q911" s="515" t="str">
        <f>五年级肺活量得分</f>
        <v/>
      </c>
      <c r="R911" s="512" t="str">
        <f>五年级等级</f>
        <v/>
      </c>
      <c r="S911" s="516" t="str">
        <f>五年级50米跑得分</f>
        <v/>
      </c>
      <c r="T911" s="517" t="str">
        <f>五年级等级</f>
        <v/>
      </c>
      <c r="U911" s="516" t="str">
        <f>五年级坐位体前屈得分</f>
        <v/>
      </c>
      <c r="V911" s="517" t="str">
        <f>五年级等级</f>
        <v/>
      </c>
      <c r="W911" s="516" t="str">
        <f>五年级一分钟跳绳得分</f>
        <v/>
      </c>
      <c r="X911" s="517" t="str">
        <f>五年级等级</f>
        <v/>
      </c>
      <c r="Y911" s="515" t="str">
        <f>五年级仰卧起坐得分</f>
        <v/>
      </c>
      <c r="Z911" s="518" t="str">
        <f>五年级等级</f>
        <v/>
      </c>
      <c r="AA911" s="533" t="str">
        <f>五年级折返跑得分</f>
        <v/>
      </c>
      <c r="AB911" s="515" t="str">
        <f>五年级等级</f>
        <v/>
      </c>
      <c r="AC911" s="533" t="str">
        <f>五年级跳绳附加分</f>
        <v/>
      </c>
      <c r="AD911" s="534" t="str">
        <f>五年级标准分</f>
        <v/>
      </c>
      <c r="AE911" s="534" t="str">
        <f>五年级总分</f>
        <v/>
      </c>
      <c r="AF911" s="517" t="str">
        <f>五年级等级</f>
        <v/>
      </c>
      <c r="AM911" s="452" t="str">
        <f>折返时间</f>
        <v/>
      </c>
    </row>
    <row r="912" ht="15.75" spans="1:39">
      <c r="A912" s="535">
        <v>513</v>
      </c>
      <c r="B912" s="536">
        <v>70</v>
      </c>
      <c r="C912" s="590"/>
      <c r="D912" s="591"/>
      <c r="E912" s="590"/>
      <c r="F912" s="583"/>
      <c r="G912" s="592"/>
      <c r="H912" s="542"/>
      <c r="I912" s="598"/>
      <c r="J912" s="599"/>
      <c r="K912" s="599"/>
      <c r="L912" s="571"/>
      <c r="M912" s="572"/>
      <c r="N912" s="573" t="str">
        <f>五年级BMI</f>
        <v/>
      </c>
      <c r="O912" s="574" t="str">
        <f>五年级BMI等级</f>
        <v/>
      </c>
      <c r="P912" s="575" t="str">
        <f>五年级BMI得分</f>
        <v/>
      </c>
      <c r="Q912" s="576" t="str">
        <f>五年级肺活量得分</f>
        <v/>
      </c>
      <c r="R912" s="577" t="str">
        <f>五年级等级</f>
        <v/>
      </c>
      <c r="S912" s="578" t="str">
        <f>五年级50米跑得分</f>
        <v/>
      </c>
      <c r="T912" s="567" t="str">
        <f>五年级等级</f>
        <v/>
      </c>
      <c r="U912" s="578" t="str">
        <f>五年级坐位体前屈得分</f>
        <v/>
      </c>
      <c r="V912" s="567" t="str">
        <f>五年级等级</f>
        <v/>
      </c>
      <c r="W912" s="578" t="str">
        <f>五年级一分钟跳绳得分</f>
        <v/>
      </c>
      <c r="X912" s="567" t="str">
        <f>五年级等级</f>
        <v/>
      </c>
      <c r="Y912" s="576" t="str">
        <f>五年级仰卧起坐得分</f>
        <v/>
      </c>
      <c r="Z912" s="579" t="str">
        <f>五年级等级</f>
        <v/>
      </c>
      <c r="AA912" s="565" t="str">
        <f>五年级折返跑得分</f>
        <v/>
      </c>
      <c r="AB912" s="576" t="str">
        <f>五年级等级</f>
        <v/>
      </c>
      <c r="AC912" s="565" t="str">
        <f>五年级跳绳附加分</f>
        <v/>
      </c>
      <c r="AD912" s="566" t="str">
        <f>五年级标准分</f>
        <v/>
      </c>
      <c r="AE912" s="566" t="str">
        <f>五年级总分</f>
        <v/>
      </c>
      <c r="AF912" s="567" t="str">
        <f>五年级等级</f>
        <v/>
      </c>
      <c r="AM912" s="452" t="str">
        <f>折返时间</f>
        <v/>
      </c>
    </row>
    <row r="913" ht="15.75" spans="1:39">
      <c r="A913" s="468">
        <v>514</v>
      </c>
      <c r="B913" s="469">
        <v>1</v>
      </c>
      <c r="C913" s="593"/>
      <c r="D913" s="594"/>
      <c r="E913" s="593"/>
      <c r="F913" s="473"/>
      <c r="G913" s="589"/>
      <c r="H913" s="475"/>
      <c r="I913" s="600"/>
      <c r="J913" s="597"/>
      <c r="K913" s="597"/>
      <c r="L913" s="496"/>
      <c r="M913" s="497"/>
      <c r="N913" s="498" t="str">
        <f>五年级BMI</f>
        <v/>
      </c>
      <c r="O913" s="499" t="str">
        <f>五年级BMI等级</f>
        <v/>
      </c>
      <c r="P913" s="500" t="str">
        <f>五年级BMI得分</f>
        <v/>
      </c>
      <c r="Q913" s="511" t="str">
        <f>五年级肺活量得分</f>
        <v/>
      </c>
      <c r="R913" s="512" t="str">
        <f>五年级等级</f>
        <v/>
      </c>
      <c r="S913" s="513" t="str">
        <f>五年级50米跑得分</f>
        <v/>
      </c>
      <c r="T913" s="512" t="str">
        <f>五年级等级</f>
        <v/>
      </c>
      <c r="U913" s="513" t="str">
        <f>五年级坐位体前屈得分</f>
        <v/>
      </c>
      <c r="V913" s="512" t="str">
        <f>五年级等级</f>
        <v/>
      </c>
      <c r="W913" s="513" t="str">
        <f>五年级一分钟跳绳得分</f>
        <v/>
      </c>
      <c r="X913" s="512" t="str">
        <f>五年级等级</f>
        <v/>
      </c>
      <c r="Y913" s="511" t="str">
        <f>五年级仰卧起坐得分</f>
        <v/>
      </c>
      <c r="Z913" s="514" t="str">
        <f>五年级等级</f>
        <v/>
      </c>
      <c r="AA913" s="530" t="str">
        <f>五年级折返跑得分</f>
        <v/>
      </c>
      <c r="AB913" s="511" t="str">
        <f>五年级等级</f>
        <v/>
      </c>
      <c r="AC913" s="530" t="str">
        <f>五年级跳绳附加分</f>
        <v/>
      </c>
      <c r="AD913" s="531" t="str">
        <f>五年级标准分</f>
        <v/>
      </c>
      <c r="AE913" s="531" t="str">
        <f>五年级总分</f>
        <v/>
      </c>
      <c r="AF913" s="512" t="str">
        <f>五年级等级</f>
        <v/>
      </c>
      <c r="AM913" s="452" t="str">
        <f>折返时间</f>
        <v/>
      </c>
    </row>
    <row r="914" spans="1:39">
      <c r="A914" s="476">
        <v>514</v>
      </c>
      <c r="B914" s="477">
        <v>2</v>
      </c>
      <c r="C914" s="586"/>
      <c r="D914" s="587"/>
      <c r="E914" s="586"/>
      <c r="F914" s="473"/>
      <c r="G914" s="588"/>
      <c r="H914" s="475"/>
      <c r="I914" s="595"/>
      <c r="J914" s="596"/>
      <c r="K914" s="596"/>
      <c r="L914" s="503"/>
      <c r="M914" s="504"/>
      <c r="N914" s="505" t="str">
        <f>五年级BMI</f>
        <v/>
      </c>
      <c r="O914" s="499" t="str">
        <f>五年级BMI等级</f>
        <v/>
      </c>
      <c r="P914" s="500" t="str">
        <f>五年级BMI得分</f>
        <v/>
      </c>
      <c r="Q914" s="515" t="str">
        <f>五年级肺活量得分</f>
        <v/>
      </c>
      <c r="R914" s="512" t="str">
        <f>五年级等级</f>
        <v/>
      </c>
      <c r="S914" s="516" t="str">
        <f>五年级50米跑得分</f>
        <v/>
      </c>
      <c r="T914" s="517" t="str">
        <f>五年级等级</f>
        <v/>
      </c>
      <c r="U914" s="516" t="str">
        <f>五年级坐位体前屈得分</f>
        <v/>
      </c>
      <c r="V914" s="517" t="str">
        <f>五年级等级</f>
        <v/>
      </c>
      <c r="W914" s="516" t="str">
        <f>五年级一分钟跳绳得分</f>
        <v/>
      </c>
      <c r="X914" s="517" t="str">
        <f>五年级等级</f>
        <v/>
      </c>
      <c r="Y914" s="515" t="str">
        <f>五年级仰卧起坐得分</f>
        <v/>
      </c>
      <c r="Z914" s="518" t="str">
        <f>五年级等级</f>
        <v/>
      </c>
      <c r="AA914" s="533" t="str">
        <f>五年级折返跑得分</f>
        <v/>
      </c>
      <c r="AB914" s="515" t="str">
        <f>五年级等级</f>
        <v/>
      </c>
      <c r="AC914" s="533" t="str">
        <f>五年级跳绳附加分</f>
        <v/>
      </c>
      <c r="AD914" s="534" t="str">
        <f>五年级标准分</f>
        <v/>
      </c>
      <c r="AE914" s="534" t="str">
        <f>五年级总分</f>
        <v/>
      </c>
      <c r="AF914" s="517" t="str">
        <f>五年级等级</f>
        <v/>
      </c>
      <c r="AM914" s="452" t="str">
        <f>折返时间</f>
        <v/>
      </c>
    </row>
    <row r="915" spans="1:39">
      <c r="A915" s="476">
        <v>514</v>
      </c>
      <c r="B915" s="477">
        <v>3</v>
      </c>
      <c r="C915" s="586"/>
      <c r="D915" s="587"/>
      <c r="E915" s="586"/>
      <c r="F915" s="473"/>
      <c r="G915" s="588"/>
      <c r="H915" s="475"/>
      <c r="I915" s="595"/>
      <c r="J915" s="596"/>
      <c r="K915" s="596"/>
      <c r="L915" s="503"/>
      <c r="M915" s="504"/>
      <c r="N915" s="505" t="str">
        <f>五年级BMI</f>
        <v/>
      </c>
      <c r="O915" s="499" t="str">
        <f>五年级BMI等级</f>
        <v/>
      </c>
      <c r="P915" s="500" t="str">
        <f>五年级BMI得分</f>
        <v/>
      </c>
      <c r="Q915" s="515" t="str">
        <f>五年级肺活量得分</f>
        <v/>
      </c>
      <c r="R915" s="512" t="str">
        <f>五年级等级</f>
        <v/>
      </c>
      <c r="S915" s="516" t="str">
        <f>五年级50米跑得分</f>
        <v/>
      </c>
      <c r="T915" s="517" t="str">
        <f>五年级等级</f>
        <v/>
      </c>
      <c r="U915" s="516" t="str">
        <f>五年级坐位体前屈得分</f>
        <v/>
      </c>
      <c r="V915" s="517" t="str">
        <f>五年级等级</f>
        <v/>
      </c>
      <c r="W915" s="516" t="str">
        <f>五年级一分钟跳绳得分</f>
        <v/>
      </c>
      <c r="X915" s="517" t="str">
        <f>五年级等级</f>
        <v/>
      </c>
      <c r="Y915" s="515" t="str">
        <f>五年级仰卧起坐得分</f>
        <v/>
      </c>
      <c r="Z915" s="518" t="str">
        <f>五年级等级</f>
        <v/>
      </c>
      <c r="AA915" s="533" t="str">
        <f>五年级折返跑得分</f>
        <v/>
      </c>
      <c r="AB915" s="515" t="str">
        <f>五年级等级</f>
        <v/>
      </c>
      <c r="AC915" s="533" t="str">
        <f>五年级跳绳附加分</f>
        <v/>
      </c>
      <c r="AD915" s="534" t="str">
        <f>五年级标准分</f>
        <v/>
      </c>
      <c r="AE915" s="534" t="str">
        <f>五年级总分</f>
        <v/>
      </c>
      <c r="AF915" s="517" t="str">
        <f>五年级等级</f>
        <v/>
      </c>
      <c r="AM915" s="452" t="str">
        <f>折返时间</f>
        <v/>
      </c>
    </row>
    <row r="916" spans="1:39">
      <c r="A916" s="476">
        <v>514</v>
      </c>
      <c r="B916" s="477">
        <v>4</v>
      </c>
      <c r="C916" s="586"/>
      <c r="D916" s="587"/>
      <c r="E916" s="586"/>
      <c r="F916" s="473"/>
      <c r="G916" s="588"/>
      <c r="H916" s="475"/>
      <c r="I916" s="595"/>
      <c r="J916" s="596"/>
      <c r="K916" s="596"/>
      <c r="L916" s="503"/>
      <c r="M916" s="504"/>
      <c r="N916" s="505" t="str">
        <f>五年级BMI</f>
        <v/>
      </c>
      <c r="O916" s="499" t="str">
        <f>五年级BMI等级</f>
        <v/>
      </c>
      <c r="P916" s="500" t="str">
        <f>五年级BMI得分</f>
        <v/>
      </c>
      <c r="Q916" s="515" t="str">
        <f>五年级肺活量得分</f>
        <v/>
      </c>
      <c r="R916" s="512" t="str">
        <f>五年级等级</f>
        <v/>
      </c>
      <c r="S916" s="516" t="str">
        <f>五年级50米跑得分</f>
        <v/>
      </c>
      <c r="T916" s="517" t="str">
        <f>五年级等级</f>
        <v/>
      </c>
      <c r="U916" s="516" t="str">
        <f>五年级坐位体前屈得分</f>
        <v/>
      </c>
      <c r="V916" s="517" t="str">
        <f>五年级等级</f>
        <v/>
      </c>
      <c r="W916" s="516" t="str">
        <f>五年级一分钟跳绳得分</f>
        <v/>
      </c>
      <c r="X916" s="517" t="str">
        <f>五年级等级</f>
        <v/>
      </c>
      <c r="Y916" s="515" t="str">
        <f>五年级仰卧起坐得分</f>
        <v/>
      </c>
      <c r="Z916" s="518" t="str">
        <f>五年级等级</f>
        <v/>
      </c>
      <c r="AA916" s="533" t="str">
        <f>五年级折返跑得分</f>
        <v/>
      </c>
      <c r="AB916" s="515" t="str">
        <f>五年级等级</f>
        <v/>
      </c>
      <c r="AC916" s="533" t="str">
        <f>五年级跳绳附加分</f>
        <v/>
      </c>
      <c r="AD916" s="534" t="str">
        <f>五年级标准分</f>
        <v/>
      </c>
      <c r="AE916" s="534" t="str">
        <f>五年级总分</f>
        <v/>
      </c>
      <c r="AF916" s="517" t="str">
        <f>五年级等级</f>
        <v/>
      </c>
      <c r="AM916" s="452" t="str">
        <f>折返时间</f>
        <v/>
      </c>
    </row>
    <row r="917" spans="1:39">
      <c r="A917" s="476">
        <v>514</v>
      </c>
      <c r="B917" s="477">
        <v>5</v>
      </c>
      <c r="C917" s="586"/>
      <c r="D917" s="587"/>
      <c r="E917" s="586"/>
      <c r="F917" s="473"/>
      <c r="G917" s="588"/>
      <c r="H917" s="475"/>
      <c r="I917" s="595"/>
      <c r="J917" s="596"/>
      <c r="K917" s="596"/>
      <c r="L917" s="503"/>
      <c r="M917" s="504"/>
      <c r="N917" s="505" t="str">
        <f>五年级BMI</f>
        <v/>
      </c>
      <c r="O917" s="499" t="str">
        <f>五年级BMI等级</f>
        <v/>
      </c>
      <c r="P917" s="500" t="str">
        <f>五年级BMI得分</f>
        <v/>
      </c>
      <c r="Q917" s="515" t="str">
        <f>五年级肺活量得分</f>
        <v/>
      </c>
      <c r="R917" s="512" t="str">
        <f>五年级等级</f>
        <v/>
      </c>
      <c r="S917" s="516" t="str">
        <f>五年级50米跑得分</f>
        <v/>
      </c>
      <c r="T917" s="517" t="str">
        <f>五年级等级</f>
        <v/>
      </c>
      <c r="U917" s="516" t="str">
        <f>五年级坐位体前屈得分</f>
        <v/>
      </c>
      <c r="V917" s="517" t="str">
        <f>五年级等级</f>
        <v/>
      </c>
      <c r="W917" s="516" t="str">
        <f>五年级一分钟跳绳得分</f>
        <v/>
      </c>
      <c r="X917" s="517" t="str">
        <f>五年级等级</f>
        <v/>
      </c>
      <c r="Y917" s="515" t="str">
        <f>五年级仰卧起坐得分</f>
        <v/>
      </c>
      <c r="Z917" s="518" t="str">
        <f>五年级等级</f>
        <v/>
      </c>
      <c r="AA917" s="533" t="str">
        <f>五年级折返跑得分</f>
        <v/>
      </c>
      <c r="AB917" s="515" t="str">
        <f>五年级等级</f>
        <v/>
      </c>
      <c r="AC917" s="533" t="str">
        <f>五年级跳绳附加分</f>
        <v/>
      </c>
      <c r="AD917" s="534" t="str">
        <f>五年级标准分</f>
        <v/>
      </c>
      <c r="AE917" s="534" t="str">
        <f>五年级总分</f>
        <v/>
      </c>
      <c r="AF917" s="517" t="str">
        <f>五年级等级</f>
        <v/>
      </c>
      <c r="AM917" s="452" t="str">
        <f>折返时间</f>
        <v/>
      </c>
    </row>
    <row r="918" spans="1:39">
      <c r="A918" s="476">
        <v>514</v>
      </c>
      <c r="B918" s="477">
        <v>6</v>
      </c>
      <c r="C918" s="586"/>
      <c r="D918" s="587"/>
      <c r="E918" s="586"/>
      <c r="F918" s="473"/>
      <c r="G918" s="588"/>
      <c r="H918" s="475"/>
      <c r="I918" s="595"/>
      <c r="J918" s="596"/>
      <c r="K918" s="596"/>
      <c r="L918" s="503"/>
      <c r="M918" s="504"/>
      <c r="N918" s="505" t="str">
        <f>五年级BMI</f>
        <v/>
      </c>
      <c r="O918" s="499" t="str">
        <f>五年级BMI等级</f>
        <v/>
      </c>
      <c r="P918" s="500" t="str">
        <f>五年级BMI得分</f>
        <v/>
      </c>
      <c r="Q918" s="515" t="str">
        <f>五年级肺活量得分</f>
        <v/>
      </c>
      <c r="R918" s="512" t="str">
        <f>五年级等级</f>
        <v/>
      </c>
      <c r="S918" s="516" t="str">
        <f>五年级50米跑得分</f>
        <v/>
      </c>
      <c r="T918" s="517" t="str">
        <f>五年级等级</f>
        <v/>
      </c>
      <c r="U918" s="516" t="str">
        <f>五年级坐位体前屈得分</f>
        <v/>
      </c>
      <c r="V918" s="517" t="str">
        <f>五年级等级</f>
        <v/>
      </c>
      <c r="W918" s="516" t="str">
        <f>五年级一分钟跳绳得分</f>
        <v/>
      </c>
      <c r="X918" s="517" t="str">
        <f>五年级等级</f>
        <v/>
      </c>
      <c r="Y918" s="515" t="str">
        <f>五年级仰卧起坐得分</f>
        <v/>
      </c>
      <c r="Z918" s="518" t="str">
        <f>五年级等级</f>
        <v/>
      </c>
      <c r="AA918" s="533" t="str">
        <f>五年级折返跑得分</f>
        <v/>
      </c>
      <c r="AB918" s="515" t="str">
        <f>五年级等级</f>
        <v/>
      </c>
      <c r="AC918" s="533" t="str">
        <f>五年级跳绳附加分</f>
        <v/>
      </c>
      <c r="AD918" s="534" t="str">
        <f>五年级标准分</f>
        <v/>
      </c>
      <c r="AE918" s="534" t="str">
        <f>五年级总分</f>
        <v/>
      </c>
      <c r="AF918" s="517" t="str">
        <f>五年级等级</f>
        <v/>
      </c>
      <c r="AM918" s="452" t="str">
        <f>折返时间</f>
        <v/>
      </c>
    </row>
    <row r="919" spans="1:39">
      <c r="A919" s="476">
        <v>514</v>
      </c>
      <c r="B919" s="477">
        <v>7</v>
      </c>
      <c r="C919" s="586"/>
      <c r="D919" s="587"/>
      <c r="E919" s="586"/>
      <c r="F919" s="473"/>
      <c r="G919" s="588"/>
      <c r="H919" s="475"/>
      <c r="I919" s="595"/>
      <c r="J919" s="596"/>
      <c r="K919" s="596"/>
      <c r="L919" s="503"/>
      <c r="M919" s="504"/>
      <c r="N919" s="505" t="str">
        <f>五年级BMI</f>
        <v/>
      </c>
      <c r="O919" s="499" t="str">
        <f>五年级BMI等级</f>
        <v/>
      </c>
      <c r="P919" s="500" t="str">
        <f>五年级BMI得分</f>
        <v/>
      </c>
      <c r="Q919" s="515" t="str">
        <f>五年级肺活量得分</f>
        <v/>
      </c>
      <c r="R919" s="512" t="str">
        <f>五年级等级</f>
        <v/>
      </c>
      <c r="S919" s="516" t="str">
        <f>五年级50米跑得分</f>
        <v/>
      </c>
      <c r="T919" s="517" t="str">
        <f>五年级等级</f>
        <v/>
      </c>
      <c r="U919" s="516" t="str">
        <f>五年级坐位体前屈得分</f>
        <v/>
      </c>
      <c r="V919" s="517" t="str">
        <f>五年级等级</f>
        <v/>
      </c>
      <c r="W919" s="516" t="str">
        <f>五年级一分钟跳绳得分</f>
        <v/>
      </c>
      <c r="X919" s="517" t="str">
        <f>五年级等级</f>
        <v/>
      </c>
      <c r="Y919" s="515" t="str">
        <f>五年级仰卧起坐得分</f>
        <v/>
      </c>
      <c r="Z919" s="518" t="str">
        <f>五年级等级</f>
        <v/>
      </c>
      <c r="AA919" s="533" t="str">
        <f>五年级折返跑得分</f>
        <v/>
      </c>
      <c r="AB919" s="515" t="str">
        <f>五年级等级</f>
        <v/>
      </c>
      <c r="AC919" s="533" t="str">
        <f>五年级跳绳附加分</f>
        <v/>
      </c>
      <c r="AD919" s="534" t="str">
        <f>五年级标准分</f>
        <v/>
      </c>
      <c r="AE919" s="534" t="str">
        <f>五年级总分</f>
        <v/>
      </c>
      <c r="AF919" s="517" t="str">
        <f>五年级等级</f>
        <v/>
      </c>
      <c r="AM919" s="452" t="str">
        <f>折返时间</f>
        <v/>
      </c>
    </row>
    <row r="920" spans="1:39">
      <c r="A920" s="476">
        <v>514</v>
      </c>
      <c r="B920" s="477">
        <v>8</v>
      </c>
      <c r="C920" s="586"/>
      <c r="D920" s="587"/>
      <c r="E920" s="586"/>
      <c r="F920" s="473"/>
      <c r="G920" s="588"/>
      <c r="H920" s="475"/>
      <c r="I920" s="595"/>
      <c r="J920" s="596"/>
      <c r="K920" s="596"/>
      <c r="L920" s="503"/>
      <c r="M920" s="504"/>
      <c r="N920" s="505" t="str">
        <f>五年级BMI</f>
        <v/>
      </c>
      <c r="O920" s="499" t="str">
        <f>五年级BMI等级</f>
        <v/>
      </c>
      <c r="P920" s="500" t="str">
        <f>五年级BMI得分</f>
        <v/>
      </c>
      <c r="Q920" s="515" t="str">
        <f>五年级肺活量得分</f>
        <v/>
      </c>
      <c r="R920" s="512" t="str">
        <f>五年级等级</f>
        <v/>
      </c>
      <c r="S920" s="516" t="str">
        <f>五年级50米跑得分</f>
        <v/>
      </c>
      <c r="T920" s="517" t="str">
        <f>五年级等级</f>
        <v/>
      </c>
      <c r="U920" s="516" t="str">
        <f>五年级坐位体前屈得分</f>
        <v/>
      </c>
      <c r="V920" s="517" t="str">
        <f>五年级等级</f>
        <v/>
      </c>
      <c r="W920" s="516" t="str">
        <f>五年级一分钟跳绳得分</f>
        <v/>
      </c>
      <c r="X920" s="517" t="str">
        <f>五年级等级</f>
        <v/>
      </c>
      <c r="Y920" s="515" t="str">
        <f>五年级仰卧起坐得分</f>
        <v/>
      </c>
      <c r="Z920" s="518" t="str">
        <f>五年级等级</f>
        <v/>
      </c>
      <c r="AA920" s="533" t="str">
        <f>五年级折返跑得分</f>
        <v/>
      </c>
      <c r="AB920" s="515" t="str">
        <f>五年级等级</f>
        <v/>
      </c>
      <c r="AC920" s="533" t="str">
        <f>五年级跳绳附加分</f>
        <v/>
      </c>
      <c r="AD920" s="534" t="str">
        <f>五年级标准分</f>
        <v/>
      </c>
      <c r="AE920" s="534" t="str">
        <f>五年级总分</f>
        <v/>
      </c>
      <c r="AF920" s="517" t="str">
        <f>五年级等级</f>
        <v/>
      </c>
      <c r="AM920" s="452" t="str">
        <f>折返时间</f>
        <v/>
      </c>
    </row>
    <row r="921" spans="1:39">
      <c r="A921" s="476">
        <v>514</v>
      </c>
      <c r="B921" s="477">
        <v>9</v>
      </c>
      <c r="C921" s="586"/>
      <c r="D921" s="587"/>
      <c r="E921" s="586"/>
      <c r="F921" s="473"/>
      <c r="G921" s="588"/>
      <c r="H921" s="475"/>
      <c r="I921" s="595"/>
      <c r="J921" s="596"/>
      <c r="K921" s="596"/>
      <c r="L921" s="503"/>
      <c r="M921" s="504"/>
      <c r="N921" s="505" t="str">
        <f>五年级BMI</f>
        <v/>
      </c>
      <c r="O921" s="499" t="str">
        <f>五年级BMI等级</f>
        <v/>
      </c>
      <c r="P921" s="500" t="str">
        <f>五年级BMI得分</f>
        <v/>
      </c>
      <c r="Q921" s="515" t="str">
        <f>五年级肺活量得分</f>
        <v/>
      </c>
      <c r="R921" s="512" t="str">
        <f>五年级等级</f>
        <v/>
      </c>
      <c r="S921" s="516" t="str">
        <f>五年级50米跑得分</f>
        <v/>
      </c>
      <c r="T921" s="517" t="str">
        <f>五年级等级</f>
        <v/>
      </c>
      <c r="U921" s="516" t="str">
        <f>五年级坐位体前屈得分</f>
        <v/>
      </c>
      <c r="V921" s="517" t="str">
        <f>五年级等级</f>
        <v/>
      </c>
      <c r="W921" s="516" t="str">
        <f>五年级一分钟跳绳得分</f>
        <v/>
      </c>
      <c r="X921" s="517" t="str">
        <f>五年级等级</f>
        <v/>
      </c>
      <c r="Y921" s="515" t="str">
        <f>五年级仰卧起坐得分</f>
        <v/>
      </c>
      <c r="Z921" s="518" t="str">
        <f>五年级等级</f>
        <v/>
      </c>
      <c r="AA921" s="533" t="str">
        <f>五年级折返跑得分</f>
        <v/>
      </c>
      <c r="AB921" s="515" t="str">
        <f>五年级等级</f>
        <v/>
      </c>
      <c r="AC921" s="533" t="str">
        <f>五年级跳绳附加分</f>
        <v/>
      </c>
      <c r="AD921" s="534" t="str">
        <f>五年级标准分</f>
        <v/>
      </c>
      <c r="AE921" s="534" t="str">
        <f>五年级总分</f>
        <v/>
      </c>
      <c r="AF921" s="517" t="str">
        <f>五年级等级</f>
        <v/>
      </c>
      <c r="AM921" s="452" t="str">
        <f>折返时间</f>
        <v/>
      </c>
    </row>
    <row r="922" spans="1:39">
      <c r="A922" s="476">
        <v>514</v>
      </c>
      <c r="B922" s="477">
        <v>10</v>
      </c>
      <c r="C922" s="586"/>
      <c r="D922" s="587"/>
      <c r="E922" s="586"/>
      <c r="F922" s="473"/>
      <c r="G922" s="588"/>
      <c r="H922" s="475"/>
      <c r="I922" s="595"/>
      <c r="J922" s="596"/>
      <c r="K922" s="596"/>
      <c r="L922" s="503"/>
      <c r="M922" s="504"/>
      <c r="N922" s="505" t="str">
        <f>五年级BMI</f>
        <v/>
      </c>
      <c r="O922" s="499" t="str">
        <f>五年级BMI等级</f>
        <v/>
      </c>
      <c r="P922" s="500" t="str">
        <f>五年级BMI得分</f>
        <v/>
      </c>
      <c r="Q922" s="515" t="str">
        <f>五年级肺活量得分</f>
        <v/>
      </c>
      <c r="R922" s="512" t="str">
        <f>五年级等级</f>
        <v/>
      </c>
      <c r="S922" s="516" t="str">
        <f>五年级50米跑得分</f>
        <v/>
      </c>
      <c r="T922" s="517" t="str">
        <f>五年级等级</f>
        <v/>
      </c>
      <c r="U922" s="516" t="str">
        <f>五年级坐位体前屈得分</f>
        <v/>
      </c>
      <c r="V922" s="517" t="str">
        <f>五年级等级</f>
        <v/>
      </c>
      <c r="W922" s="516" t="str">
        <f>五年级一分钟跳绳得分</f>
        <v/>
      </c>
      <c r="X922" s="517" t="str">
        <f>五年级等级</f>
        <v/>
      </c>
      <c r="Y922" s="515" t="str">
        <f>五年级仰卧起坐得分</f>
        <v/>
      </c>
      <c r="Z922" s="518" t="str">
        <f>五年级等级</f>
        <v/>
      </c>
      <c r="AA922" s="533" t="str">
        <f>五年级折返跑得分</f>
        <v/>
      </c>
      <c r="AB922" s="515" t="str">
        <f>五年级等级</f>
        <v/>
      </c>
      <c r="AC922" s="533" t="str">
        <f>五年级跳绳附加分</f>
        <v/>
      </c>
      <c r="AD922" s="534" t="str">
        <f>五年级标准分</f>
        <v/>
      </c>
      <c r="AE922" s="534" t="str">
        <f>五年级总分</f>
        <v/>
      </c>
      <c r="AF922" s="517" t="str">
        <f>五年级等级</f>
        <v/>
      </c>
      <c r="AM922" s="452" t="str">
        <f>折返时间</f>
        <v/>
      </c>
    </row>
    <row r="923" spans="1:39">
      <c r="A923" s="476">
        <v>514</v>
      </c>
      <c r="B923" s="477">
        <v>11</v>
      </c>
      <c r="C923" s="586"/>
      <c r="D923" s="587"/>
      <c r="E923" s="586"/>
      <c r="F923" s="473"/>
      <c r="G923" s="588"/>
      <c r="H923" s="475"/>
      <c r="I923" s="595"/>
      <c r="J923" s="596"/>
      <c r="K923" s="596"/>
      <c r="L923" s="503"/>
      <c r="M923" s="504"/>
      <c r="N923" s="505" t="str">
        <f>五年级BMI</f>
        <v/>
      </c>
      <c r="O923" s="499" t="str">
        <f>五年级BMI等级</f>
        <v/>
      </c>
      <c r="P923" s="500" t="str">
        <f>五年级BMI得分</f>
        <v/>
      </c>
      <c r="Q923" s="515" t="str">
        <f>五年级肺活量得分</f>
        <v/>
      </c>
      <c r="R923" s="512" t="str">
        <f>五年级等级</f>
        <v/>
      </c>
      <c r="S923" s="516" t="str">
        <f>五年级50米跑得分</f>
        <v/>
      </c>
      <c r="T923" s="517" t="str">
        <f>五年级等级</f>
        <v/>
      </c>
      <c r="U923" s="516" t="str">
        <f>五年级坐位体前屈得分</f>
        <v/>
      </c>
      <c r="V923" s="517" t="str">
        <f>五年级等级</f>
        <v/>
      </c>
      <c r="W923" s="516" t="str">
        <f>五年级一分钟跳绳得分</f>
        <v/>
      </c>
      <c r="X923" s="517" t="str">
        <f>五年级等级</f>
        <v/>
      </c>
      <c r="Y923" s="515" t="str">
        <f>五年级仰卧起坐得分</f>
        <v/>
      </c>
      <c r="Z923" s="518" t="str">
        <f>五年级等级</f>
        <v/>
      </c>
      <c r="AA923" s="533" t="str">
        <f>五年级折返跑得分</f>
        <v/>
      </c>
      <c r="AB923" s="515" t="str">
        <f>五年级等级</f>
        <v/>
      </c>
      <c r="AC923" s="533" t="str">
        <f>五年级跳绳附加分</f>
        <v/>
      </c>
      <c r="AD923" s="534" t="str">
        <f>五年级标准分</f>
        <v/>
      </c>
      <c r="AE923" s="534" t="str">
        <f>五年级总分</f>
        <v/>
      </c>
      <c r="AF923" s="517" t="str">
        <f>五年级等级</f>
        <v/>
      </c>
      <c r="AM923" s="452" t="str">
        <f>折返时间</f>
        <v/>
      </c>
    </row>
    <row r="924" spans="1:39">
      <c r="A924" s="476">
        <v>514</v>
      </c>
      <c r="B924" s="477">
        <v>12</v>
      </c>
      <c r="C924" s="586"/>
      <c r="D924" s="587"/>
      <c r="E924" s="586"/>
      <c r="F924" s="473"/>
      <c r="G924" s="588"/>
      <c r="H924" s="475"/>
      <c r="I924" s="595"/>
      <c r="J924" s="596"/>
      <c r="K924" s="596"/>
      <c r="L924" s="503"/>
      <c r="M924" s="504"/>
      <c r="N924" s="505" t="str">
        <f>五年级BMI</f>
        <v/>
      </c>
      <c r="O924" s="499" t="str">
        <f>五年级BMI等级</f>
        <v/>
      </c>
      <c r="P924" s="500" t="str">
        <f>五年级BMI得分</f>
        <v/>
      </c>
      <c r="Q924" s="515" t="str">
        <f>五年级肺活量得分</f>
        <v/>
      </c>
      <c r="R924" s="512" t="str">
        <f>五年级等级</f>
        <v/>
      </c>
      <c r="S924" s="516" t="str">
        <f>五年级50米跑得分</f>
        <v/>
      </c>
      <c r="T924" s="517" t="str">
        <f>五年级等级</f>
        <v/>
      </c>
      <c r="U924" s="516" t="str">
        <f>五年级坐位体前屈得分</f>
        <v/>
      </c>
      <c r="V924" s="517" t="str">
        <f>五年级等级</f>
        <v/>
      </c>
      <c r="W924" s="516" t="str">
        <f>五年级一分钟跳绳得分</f>
        <v/>
      </c>
      <c r="X924" s="517" t="str">
        <f>五年级等级</f>
        <v/>
      </c>
      <c r="Y924" s="515" t="str">
        <f>五年级仰卧起坐得分</f>
        <v/>
      </c>
      <c r="Z924" s="518" t="str">
        <f>五年级等级</f>
        <v/>
      </c>
      <c r="AA924" s="533" t="str">
        <f>五年级折返跑得分</f>
        <v/>
      </c>
      <c r="AB924" s="515" t="str">
        <f>五年级等级</f>
        <v/>
      </c>
      <c r="AC924" s="533" t="str">
        <f>五年级跳绳附加分</f>
        <v/>
      </c>
      <c r="AD924" s="534" t="str">
        <f>五年级标准分</f>
        <v/>
      </c>
      <c r="AE924" s="534" t="str">
        <f>五年级总分</f>
        <v/>
      </c>
      <c r="AF924" s="517" t="str">
        <f>五年级等级</f>
        <v/>
      </c>
      <c r="AM924" s="452" t="str">
        <f>折返时间</f>
        <v/>
      </c>
    </row>
    <row r="925" spans="1:39">
      <c r="A925" s="476">
        <v>514</v>
      </c>
      <c r="B925" s="477">
        <v>13</v>
      </c>
      <c r="C925" s="586"/>
      <c r="D925" s="587"/>
      <c r="E925" s="586"/>
      <c r="F925" s="481"/>
      <c r="G925" s="588"/>
      <c r="H925" s="475"/>
      <c r="I925" s="595"/>
      <c r="J925" s="596"/>
      <c r="K925" s="596"/>
      <c r="L925" s="503"/>
      <c r="M925" s="504"/>
      <c r="N925" s="505" t="str">
        <f>五年级BMI</f>
        <v/>
      </c>
      <c r="O925" s="499" t="str">
        <f>五年级BMI等级</f>
        <v/>
      </c>
      <c r="P925" s="500" t="str">
        <f>五年级BMI得分</f>
        <v/>
      </c>
      <c r="Q925" s="515" t="str">
        <f>五年级肺活量得分</f>
        <v/>
      </c>
      <c r="R925" s="512" t="str">
        <f>五年级等级</f>
        <v/>
      </c>
      <c r="S925" s="516" t="str">
        <f>五年级50米跑得分</f>
        <v/>
      </c>
      <c r="T925" s="517" t="str">
        <f>五年级等级</f>
        <v/>
      </c>
      <c r="U925" s="516" t="str">
        <f>五年级坐位体前屈得分</f>
        <v/>
      </c>
      <c r="V925" s="517" t="str">
        <f>五年级等级</f>
        <v/>
      </c>
      <c r="W925" s="516" t="str">
        <f>五年级一分钟跳绳得分</f>
        <v/>
      </c>
      <c r="X925" s="517" t="str">
        <f>五年级等级</f>
        <v/>
      </c>
      <c r="Y925" s="515" t="str">
        <f>五年级仰卧起坐得分</f>
        <v/>
      </c>
      <c r="Z925" s="518" t="str">
        <f>五年级等级</f>
        <v/>
      </c>
      <c r="AA925" s="533" t="str">
        <f>五年级折返跑得分</f>
        <v/>
      </c>
      <c r="AB925" s="515" t="str">
        <f>五年级等级</f>
        <v/>
      </c>
      <c r="AC925" s="533" t="str">
        <f>五年级跳绳附加分</f>
        <v/>
      </c>
      <c r="AD925" s="534" t="str">
        <f>五年级标准分</f>
        <v/>
      </c>
      <c r="AE925" s="534" t="str">
        <f>五年级总分</f>
        <v/>
      </c>
      <c r="AF925" s="517" t="str">
        <f>五年级等级</f>
        <v/>
      </c>
      <c r="AM925" s="452" t="str">
        <f>折返时间</f>
        <v/>
      </c>
    </row>
    <row r="926" spans="1:39">
      <c r="A926" s="476">
        <v>514</v>
      </c>
      <c r="B926" s="477">
        <v>14</v>
      </c>
      <c r="C926" s="586"/>
      <c r="D926" s="587"/>
      <c r="E926" s="586"/>
      <c r="F926" s="481"/>
      <c r="G926" s="588"/>
      <c r="H926" s="475"/>
      <c r="I926" s="595"/>
      <c r="J926" s="596"/>
      <c r="K926" s="596"/>
      <c r="L926" s="503"/>
      <c r="M926" s="504"/>
      <c r="N926" s="505" t="str">
        <f>五年级BMI</f>
        <v/>
      </c>
      <c r="O926" s="499" t="str">
        <f>五年级BMI等级</f>
        <v/>
      </c>
      <c r="P926" s="500" t="str">
        <f>五年级BMI得分</f>
        <v/>
      </c>
      <c r="Q926" s="515" t="str">
        <f>五年级肺活量得分</f>
        <v/>
      </c>
      <c r="R926" s="512" t="str">
        <f>五年级等级</f>
        <v/>
      </c>
      <c r="S926" s="516" t="str">
        <f>五年级50米跑得分</f>
        <v/>
      </c>
      <c r="T926" s="517" t="str">
        <f>五年级等级</f>
        <v/>
      </c>
      <c r="U926" s="516" t="str">
        <f>五年级坐位体前屈得分</f>
        <v/>
      </c>
      <c r="V926" s="517" t="str">
        <f>五年级等级</f>
        <v/>
      </c>
      <c r="W926" s="516" t="str">
        <f>五年级一分钟跳绳得分</f>
        <v/>
      </c>
      <c r="X926" s="517" t="str">
        <f>五年级等级</f>
        <v/>
      </c>
      <c r="Y926" s="515" t="str">
        <f>五年级仰卧起坐得分</f>
        <v/>
      </c>
      <c r="Z926" s="518" t="str">
        <f>五年级等级</f>
        <v/>
      </c>
      <c r="AA926" s="533" t="str">
        <f>五年级折返跑得分</f>
        <v/>
      </c>
      <c r="AB926" s="515" t="str">
        <f>五年级等级</f>
        <v/>
      </c>
      <c r="AC926" s="533" t="str">
        <f>五年级跳绳附加分</f>
        <v/>
      </c>
      <c r="AD926" s="534" t="str">
        <f>五年级标准分</f>
        <v/>
      </c>
      <c r="AE926" s="534" t="str">
        <f>五年级总分</f>
        <v/>
      </c>
      <c r="AF926" s="517" t="str">
        <f>五年级等级</f>
        <v/>
      </c>
      <c r="AM926" s="452" t="str">
        <f>折返时间</f>
        <v/>
      </c>
    </row>
    <row r="927" spans="1:39">
      <c r="A927" s="476">
        <v>514</v>
      </c>
      <c r="B927" s="477">
        <v>15</v>
      </c>
      <c r="C927" s="586"/>
      <c r="D927" s="587"/>
      <c r="E927" s="586"/>
      <c r="F927" s="481"/>
      <c r="G927" s="588"/>
      <c r="H927" s="475"/>
      <c r="I927" s="595"/>
      <c r="J927" s="596"/>
      <c r="K927" s="596"/>
      <c r="L927" s="503"/>
      <c r="M927" s="504"/>
      <c r="N927" s="505" t="str">
        <f>五年级BMI</f>
        <v/>
      </c>
      <c r="O927" s="499" t="str">
        <f>五年级BMI等级</f>
        <v/>
      </c>
      <c r="P927" s="500" t="str">
        <f>五年级BMI得分</f>
        <v/>
      </c>
      <c r="Q927" s="515" t="str">
        <f>五年级肺活量得分</f>
        <v/>
      </c>
      <c r="R927" s="512" t="str">
        <f>五年级等级</f>
        <v/>
      </c>
      <c r="S927" s="516" t="str">
        <f>五年级50米跑得分</f>
        <v/>
      </c>
      <c r="T927" s="517" t="str">
        <f>五年级等级</f>
        <v/>
      </c>
      <c r="U927" s="516" t="str">
        <f>五年级坐位体前屈得分</f>
        <v/>
      </c>
      <c r="V927" s="517" t="str">
        <f>五年级等级</f>
        <v/>
      </c>
      <c r="W927" s="516" t="str">
        <f>五年级一分钟跳绳得分</f>
        <v/>
      </c>
      <c r="X927" s="517" t="str">
        <f>五年级等级</f>
        <v/>
      </c>
      <c r="Y927" s="515" t="str">
        <f>五年级仰卧起坐得分</f>
        <v/>
      </c>
      <c r="Z927" s="518" t="str">
        <f>五年级等级</f>
        <v/>
      </c>
      <c r="AA927" s="533" t="str">
        <f>五年级折返跑得分</f>
        <v/>
      </c>
      <c r="AB927" s="515" t="str">
        <f>五年级等级</f>
        <v/>
      </c>
      <c r="AC927" s="533" t="str">
        <f>五年级跳绳附加分</f>
        <v/>
      </c>
      <c r="AD927" s="534" t="str">
        <f>五年级标准分</f>
        <v/>
      </c>
      <c r="AE927" s="534" t="str">
        <f>五年级总分</f>
        <v/>
      </c>
      <c r="AF927" s="517" t="str">
        <f>五年级等级</f>
        <v/>
      </c>
      <c r="AM927" s="452" t="str">
        <f>折返时间</f>
        <v/>
      </c>
    </row>
    <row r="928" spans="1:39">
      <c r="A928" s="476">
        <v>514</v>
      </c>
      <c r="B928" s="477">
        <v>16</v>
      </c>
      <c r="C928" s="586"/>
      <c r="D928" s="587"/>
      <c r="E928" s="586"/>
      <c r="F928" s="481"/>
      <c r="G928" s="588"/>
      <c r="H928" s="475"/>
      <c r="I928" s="595"/>
      <c r="J928" s="596"/>
      <c r="K928" s="596"/>
      <c r="L928" s="503"/>
      <c r="M928" s="504"/>
      <c r="N928" s="505" t="str">
        <f>五年级BMI</f>
        <v/>
      </c>
      <c r="O928" s="499" t="str">
        <f>五年级BMI等级</f>
        <v/>
      </c>
      <c r="P928" s="500" t="str">
        <f>五年级BMI得分</f>
        <v/>
      </c>
      <c r="Q928" s="515" t="str">
        <f>五年级肺活量得分</f>
        <v/>
      </c>
      <c r="R928" s="512" t="str">
        <f>五年级等级</f>
        <v/>
      </c>
      <c r="S928" s="516" t="str">
        <f>五年级50米跑得分</f>
        <v/>
      </c>
      <c r="T928" s="517" t="str">
        <f>五年级等级</f>
        <v/>
      </c>
      <c r="U928" s="516" t="str">
        <f>五年级坐位体前屈得分</f>
        <v/>
      </c>
      <c r="V928" s="517" t="str">
        <f>五年级等级</f>
        <v/>
      </c>
      <c r="W928" s="516" t="str">
        <f>五年级一分钟跳绳得分</f>
        <v/>
      </c>
      <c r="X928" s="517" t="str">
        <f>五年级等级</f>
        <v/>
      </c>
      <c r="Y928" s="515" t="str">
        <f>五年级仰卧起坐得分</f>
        <v/>
      </c>
      <c r="Z928" s="518" t="str">
        <f>五年级等级</f>
        <v/>
      </c>
      <c r="AA928" s="533" t="str">
        <f>五年级折返跑得分</f>
        <v/>
      </c>
      <c r="AB928" s="515" t="str">
        <f>五年级等级</f>
        <v/>
      </c>
      <c r="AC928" s="533" t="str">
        <f>五年级跳绳附加分</f>
        <v/>
      </c>
      <c r="AD928" s="534" t="str">
        <f>五年级标准分</f>
        <v/>
      </c>
      <c r="AE928" s="534" t="str">
        <f>五年级总分</f>
        <v/>
      </c>
      <c r="AF928" s="517" t="str">
        <f>五年级等级</f>
        <v/>
      </c>
      <c r="AM928" s="452" t="str">
        <f>折返时间</f>
        <v/>
      </c>
    </row>
    <row r="929" spans="1:39">
      <c r="A929" s="476">
        <v>514</v>
      </c>
      <c r="B929" s="477">
        <v>17</v>
      </c>
      <c r="C929" s="586"/>
      <c r="D929" s="587"/>
      <c r="E929" s="586"/>
      <c r="F929" s="481"/>
      <c r="G929" s="588"/>
      <c r="H929" s="475"/>
      <c r="I929" s="595"/>
      <c r="J929" s="596"/>
      <c r="K929" s="596"/>
      <c r="L929" s="503"/>
      <c r="M929" s="504"/>
      <c r="N929" s="505" t="str">
        <f>五年级BMI</f>
        <v/>
      </c>
      <c r="O929" s="499" t="str">
        <f>五年级BMI等级</f>
        <v/>
      </c>
      <c r="P929" s="500" t="str">
        <f>五年级BMI得分</f>
        <v/>
      </c>
      <c r="Q929" s="515" t="str">
        <f>五年级肺活量得分</f>
        <v/>
      </c>
      <c r="R929" s="512" t="str">
        <f>五年级等级</f>
        <v/>
      </c>
      <c r="S929" s="516" t="str">
        <f>五年级50米跑得分</f>
        <v/>
      </c>
      <c r="T929" s="517" t="str">
        <f>五年级等级</f>
        <v/>
      </c>
      <c r="U929" s="516" t="str">
        <f>五年级坐位体前屈得分</f>
        <v/>
      </c>
      <c r="V929" s="517" t="str">
        <f>五年级等级</f>
        <v/>
      </c>
      <c r="W929" s="516" t="str">
        <f>五年级一分钟跳绳得分</f>
        <v/>
      </c>
      <c r="X929" s="517" t="str">
        <f>五年级等级</f>
        <v/>
      </c>
      <c r="Y929" s="515" t="str">
        <f>五年级仰卧起坐得分</f>
        <v/>
      </c>
      <c r="Z929" s="518" t="str">
        <f>五年级等级</f>
        <v/>
      </c>
      <c r="AA929" s="533" t="str">
        <f>五年级折返跑得分</f>
        <v/>
      </c>
      <c r="AB929" s="515" t="str">
        <f>五年级等级</f>
        <v/>
      </c>
      <c r="AC929" s="533" t="str">
        <f>五年级跳绳附加分</f>
        <v/>
      </c>
      <c r="AD929" s="534" t="str">
        <f>五年级标准分</f>
        <v/>
      </c>
      <c r="AE929" s="534" t="str">
        <f>五年级总分</f>
        <v/>
      </c>
      <c r="AF929" s="517" t="str">
        <f>五年级等级</f>
        <v/>
      </c>
      <c r="AM929" s="452" t="str">
        <f>折返时间</f>
        <v/>
      </c>
    </row>
    <row r="930" spans="1:39">
      <c r="A930" s="476">
        <v>514</v>
      </c>
      <c r="B930" s="477">
        <v>18</v>
      </c>
      <c r="C930" s="586"/>
      <c r="D930" s="587"/>
      <c r="E930" s="586"/>
      <c r="F930" s="481"/>
      <c r="G930" s="588"/>
      <c r="H930" s="475"/>
      <c r="I930" s="595"/>
      <c r="J930" s="596"/>
      <c r="K930" s="596"/>
      <c r="L930" s="503"/>
      <c r="M930" s="504"/>
      <c r="N930" s="505" t="str">
        <f>五年级BMI</f>
        <v/>
      </c>
      <c r="O930" s="499" t="str">
        <f>五年级BMI等级</f>
        <v/>
      </c>
      <c r="P930" s="500" t="str">
        <f>五年级BMI得分</f>
        <v/>
      </c>
      <c r="Q930" s="515" t="str">
        <f>五年级肺活量得分</f>
        <v/>
      </c>
      <c r="R930" s="512" t="str">
        <f>五年级等级</f>
        <v/>
      </c>
      <c r="S930" s="516" t="str">
        <f>五年级50米跑得分</f>
        <v/>
      </c>
      <c r="T930" s="517" t="str">
        <f>五年级等级</f>
        <v/>
      </c>
      <c r="U930" s="516" t="str">
        <f>五年级坐位体前屈得分</f>
        <v/>
      </c>
      <c r="V930" s="517" t="str">
        <f>五年级等级</f>
        <v/>
      </c>
      <c r="W930" s="516" t="str">
        <f>五年级一分钟跳绳得分</f>
        <v/>
      </c>
      <c r="X930" s="517" t="str">
        <f>五年级等级</f>
        <v/>
      </c>
      <c r="Y930" s="515" t="str">
        <f>五年级仰卧起坐得分</f>
        <v/>
      </c>
      <c r="Z930" s="518" t="str">
        <f>五年级等级</f>
        <v/>
      </c>
      <c r="AA930" s="533" t="str">
        <f>五年级折返跑得分</f>
        <v/>
      </c>
      <c r="AB930" s="515" t="str">
        <f>五年级等级</f>
        <v/>
      </c>
      <c r="AC930" s="533" t="str">
        <f>五年级跳绳附加分</f>
        <v/>
      </c>
      <c r="AD930" s="534" t="str">
        <f>五年级标准分</f>
        <v/>
      </c>
      <c r="AE930" s="534" t="str">
        <f>五年级总分</f>
        <v/>
      </c>
      <c r="AF930" s="517" t="str">
        <f>五年级等级</f>
        <v/>
      </c>
      <c r="AM930" s="452" t="str">
        <f>折返时间</f>
        <v/>
      </c>
    </row>
    <row r="931" spans="1:39">
      <c r="A931" s="476">
        <v>514</v>
      </c>
      <c r="B931" s="477">
        <v>19</v>
      </c>
      <c r="C931" s="586"/>
      <c r="D931" s="587"/>
      <c r="E931" s="586"/>
      <c r="F931" s="481"/>
      <c r="G931" s="588"/>
      <c r="H931" s="475"/>
      <c r="I931" s="595"/>
      <c r="J931" s="596"/>
      <c r="K931" s="596"/>
      <c r="L931" s="503"/>
      <c r="M931" s="504"/>
      <c r="N931" s="505" t="str">
        <f>五年级BMI</f>
        <v/>
      </c>
      <c r="O931" s="499" t="str">
        <f>五年级BMI等级</f>
        <v/>
      </c>
      <c r="P931" s="500" t="str">
        <f>五年级BMI得分</f>
        <v/>
      </c>
      <c r="Q931" s="515" t="str">
        <f>五年级肺活量得分</f>
        <v/>
      </c>
      <c r="R931" s="512" t="str">
        <f>五年级等级</f>
        <v/>
      </c>
      <c r="S931" s="516" t="str">
        <f>五年级50米跑得分</f>
        <v/>
      </c>
      <c r="T931" s="517" t="str">
        <f>五年级等级</f>
        <v/>
      </c>
      <c r="U931" s="516" t="str">
        <f>五年级坐位体前屈得分</f>
        <v/>
      </c>
      <c r="V931" s="517" t="str">
        <f>五年级等级</f>
        <v/>
      </c>
      <c r="W931" s="516" t="str">
        <f>五年级一分钟跳绳得分</f>
        <v/>
      </c>
      <c r="X931" s="517" t="str">
        <f>五年级等级</f>
        <v/>
      </c>
      <c r="Y931" s="515" t="str">
        <f>五年级仰卧起坐得分</f>
        <v/>
      </c>
      <c r="Z931" s="518" t="str">
        <f>五年级等级</f>
        <v/>
      </c>
      <c r="AA931" s="533" t="str">
        <f>五年级折返跑得分</f>
        <v/>
      </c>
      <c r="AB931" s="515" t="str">
        <f>五年级等级</f>
        <v/>
      </c>
      <c r="AC931" s="533" t="str">
        <f>五年级跳绳附加分</f>
        <v/>
      </c>
      <c r="AD931" s="534" t="str">
        <f>五年级标准分</f>
        <v/>
      </c>
      <c r="AE931" s="534" t="str">
        <f>五年级总分</f>
        <v/>
      </c>
      <c r="AF931" s="517" t="str">
        <f>五年级等级</f>
        <v/>
      </c>
      <c r="AM931" s="452" t="str">
        <f>折返时间</f>
        <v/>
      </c>
    </row>
    <row r="932" spans="1:39">
      <c r="A932" s="476">
        <v>514</v>
      </c>
      <c r="B932" s="477">
        <v>20</v>
      </c>
      <c r="C932" s="586"/>
      <c r="D932" s="587"/>
      <c r="E932" s="586"/>
      <c r="F932" s="481"/>
      <c r="G932" s="588"/>
      <c r="H932" s="475"/>
      <c r="I932" s="595"/>
      <c r="J932" s="596"/>
      <c r="K932" s="596"/>
      <c r="L932" s="503"/>
      <c r="M932" s="504"/>
      <c r="N932" s="505" t="str">
        <f>五年级BMI</f>
        <v/>
      </c>
      <c r="O932" s="499" t="str">
        <f>五年级BMI等级</f>
        <v/>
      </c>
      <c r="P932" s="500" t="str">
        <f>五年级BMI得分</f>
        <v/>
      </c>
      <c r="Q932" s="515" t="str">
        <f>五年级肺活量得分</f>
        <v/>
      </c>
      <c r="R932" s="512" t="str">
        <f>五年级等级</f>
        <v/>
      </c>
      <c r="S932" s="516" t="str">
        <f>五年级50米跑得分</f>
        <v/>
      </c>
      <c r="T932" s="517" t="str">
        <f>五年级等级</f>
        <v/>
      </c>
      <c r="U932" s="516" t="str">
        <f>五年级坐位体前屈得分</f>
        <v/>
      </c>
      <c r="V932" s="517" t="str">
        <f>五年级等级</f>
        <v/>
      </c>
      <c r="W932" s="516" t="str">
        <f>五年级一分钟跳绳得分</f>
        <v/>
      </c>
      <c r="X932" s="517" t="str">
        <f>五年级等级</f>
        <v/>
      </c>
      <c r="Y932" s="515" t="str">
        <f>五年级仰卧起坐得分</f>
        <v/>
      </c>
      <c r="Z932" s="518" t="str">
        <f>五年级等级</f>
        <v/>
      </c>
      <c r="AA932" s="533" t="str">
        <f>五年级折返跑得分</f>
        <v/>
      </c>
      <c r="AB932" s="515" t="str">
        <f>五年级等级</f>
        <v/>
      </c>
      <c r="AC932" s="533" t="str">
        <f>五年级跳绳附加分</f>
        <v/>
      </c>
      <c r="AD932" s="534" t="str">
        <f>五年级标准分</f>
        <v/>
      </c>
      <c r="AE932" s="534" t="str">
        <f>五年级总分</f>
        <v/>
      </c>
      <c r="AF932" s="517" t="str">
        <f>五年级等级</f>
        <v/>
      </c>
      <c r="AM932" s="452" t="str">
        <f>折返时间</f>
        <v/>
      </c>
    </row>
    <row r="933" spans="1:32">
      <c r="A933" s="476">
        <v>514</v>
      </c>
      <c r="B933" s="477">
        <v>21</v>
      </c>
      <c r="C933" s="604"/>
      <c r="D933" s="605"/>
      <c r="E933" s="593"/>
      <c r="F933" s="473"/>
      <c r="G933" s="588"/>
      <c r="H933" s="475"/>
      <c r="I933" s="600"/>
      <c r="J933" s="597"/>
      <c r="K933" s="597"/>
      <c r="L933" s="496"/>
      <c r="M933" s="497"/>
      <c r="N933" s="498" t="str">
        <f>五年级BMI</f>
        <v/>
      </c>
      <c r="O933" s="499" t="str">
        <f>五年级BMI等级</f>
        <v/>
      </c>
      <c r="P933" s="500" t="str">
        <f>五年级BMI得分</f>
        <v/>
      </c>
      <c r="Q933" s="515" t="str">
        <f>五年级肺活量得分</f>
        <v/>
      </c>
      <c r="R933" s="512" t="str">
        <f>五年级等级</f>
        <v/>
      </c>
      <c r="S933" s="516" t="str">
        <f>五年级50米跑得分</f>
        <v/>
      </c>
      <c r="T933" s="512" t="str">
        <f>五年级等级</f>
        <v/>
      </c>
      <c r="U933" s="516" t="str">
        <f>五年级坐位体前屈得分</f>
        <v/>
      </c>
      <c r="V933" s="512" t="str">
        <f>五年级等级</f>
        <v/>
      </c>
      <c r="W933" s="516" t="str">
        <f>五年级一分钟跳绳得分</f>
        <v/>
      </c>
      <c r="X933" s="512" t="str">
        <f>五年级等级</f>
        <v/>
      </c>
      <c r="Y933" s="511" t="str">
        <f>五年级仰卧起坐得分</f>
        <v/>
      </c>
      <c r="Z933" s="514" t="str">
        <f>五年级等级</f>
        <v/>
      </c>
      <c r="AA933" s="530" t="str">
        <f>五年级折返跑得分</f>
        <v/>
      </c>
      <c r="AB933" s="511" t="str">
        <f>五年级等级</f>
        <v/>
      </c>
      <c r="AC933" s="530" t="str">
        <f>五年级跳绳附加分</f>
        <v/>
      </c>
      <c r="AD933" s="534" t="str">
        <f>五年级标准分</f>
        <v/>
      </c>
      <c r="AE933" s="531" t="str">
        <f>五年级总分</f>
        <v/>
      </c>
      <c r="AF933" s="512" t="str">
        <f>五年级等级</f>
        <v/>
      </c>
    </row>
    <row r="934" spans="1:32">
      <c r="A934" s="476">
        <v>514</v>
      </c>
      <c r="B934" s="477">
        <v>22</v>
      </c>
      <c r="C934" s="586"/>
      <c r="D934" s="594"/>
      <c r="E934" s="593"/>
      <c r="F934" s="473"/>
      <c r="G934" s="588"/>
      <c r="H934" s="475"/>
      <c r="I934" s="595"/>
      <c r="J934" s="596"/>
      <c r="K934" s="597"/>
      <c r="L934" s="503"/>
      <c r="M934" s="504"/>
      <c r="N934" s="505" t="str">
        <f>五年级BMI</f>
        <v/>
      </c>
      <c r="O934" s="499" t="str">
        <f>五年级BMI等级</f>
        <v/>
      </c>
      <c r="P934" s="500" t="str">
        <f>五年级BMI得分</f>
        <v/>
      </c>
      <c r="Q934" s="515" t="str">
        <f>五年级肺活量得分</f>
        <v/>
      </c>
      <c r="R934" s="512" t="str">
        <f>五年级等级</f>
        <v/>
      </c>
      <c r="S934" s="516" t="str">
        <f>五年级50米跑得分</f>
        <v/>
      </c>
      <c r="T934" s="512" t="str">
        <f>五年级等级</f>
        <v/>
      </c>
      <c r="U934" s="516" t="str">
        <f>五年级坐位体前屈得分</f>
        <v/>
      </c>
      <c r="V934" s="517" t="str">
        <f>五年级等级</f>
        <v/>
      </c>
      <c r="W934" s="516" t="str">
        <f>五年级一分钟跳绳得分</f>
        <v/>
      </c>
      <c r="X934" s="517" t="str">
        <f>五年级等级</f>
        <v/>
      </c>
      <c r="Y934" s="515" t="str">
        <f>五年级仰卧起坐得分</f>
        <v/>
      </c>
      <c r="Z934" s="518" t="str">
        <f>五年级等级</f>
        <v/>
      </c>
      <c r="AA934" s="533" t="str">
        <f>五年级折返跑得分</f>
        <v/>
      </c>
      <c r="AB934" s="515" t="str">
        <f>五年级等级</f>
        <v/>
      </c>
      <c r="AC934" s="533" t="str">
        <f>五年级跳绳附加分</f>
        <v/>
      </c>
      <c r="AD934" s="534" t="str">
        <f>五年级标准分</f>
        <v/>
      </c>
      <c r="AE934" s="534" t="str">
        <f>五年级总分</f>
        <v/>
      </c>
      <c r="AF934" s="517" t="str">
        <f>五年级等级</f>
        <v/>
      </c>
    </row>
    <row r="935" spans="1:32">
      <c r="A935" s="476">
        <v>514</v>
      </c>
      <c r="B935" s="477">
        <v>23</v>
      </c>
      <c r="C935" s="586"/>
      <c r="D935" s="594"/>
      <c r="E935" s="593"/>
      <c r="F935" s="473"/>
      <c r="G935" s="588"/>
      <c r="H935" s="475"/>
      <c r="I935" s="595"/>
      <c r="J935" s="596"/>
      <c r="K935" s="597"/>
      <c r="L935" s="503"/>
      <c r="M935" s="504"/>
      <c r="N935" s="505" t="str">
        <f>五年级BMI</f>
        <v/>
      </c>
      <c r="O935" s="499" t="str">
        <f>五年级BMI等级</f>
        <v/>
      </c>
      <c r="P935" s="500" t="str">
        <f>五年级BMI得分</f>
        <v/>
      </c>
      <c r="Q935" s="515" t="str">
        <f>五年级肺活量得分</f>
        <v/>
      </c>
      <c r="R935" s="512" t="str">
        <f>五年级等级</f>
        <v/>
      </c>
      <c r="S935" s="516" t="str">
        <f>五年级50米跑得分</f>
        <v/>
      </c>
      <c r="T935" s="512" t="str">
        <f>五年级等级</f>
        <v/>
      </c>
      <c r="U935" s="516" t="str">
        <f>五年级坐位体前屈得分</f>
        <v/>
      </c>
      <c r="V935" s="517" t="str">
        <f>五年级等级</f>
        <v/>
      </c>
      <c r="W935" s="516" t="str">
        <f>五年级一分钟跳绳得分</f>
        <v/>
      </c>
      <c r="X935" s="517" t="str">
        <f>五年级等级</f>
        <v/>
      </c>
      <c r="Y935" s="515" t="str">
        <f>五年级仰卧起坐得分</f>
        <v/>
      </c>
      <c r="Z935" s="518" t="str">
        <f>五年级等级</f>
        <v/>
      </c>
      <c r="AA935" s="533" t="str">
        <f>五年级折返跑得分</f>
        <v/>
      </c>
      <c r="AB935" s="515" t="str">
        <f>五年级等级</f>
        <v/>
      </c>
      <c r="AC935" s="533" t="str">
        <f>五年级跳绳附加分</f>
        <v/>
      </c>
      <c r="AD935" s="534" t="str">
        <f>五年级标准分</f>
        <v/>
      </c>
      <c r="AE935" s="534" t="str">
        <f>五年级总分</f>
        <v/>
      </c>
      <c r="AF935" s="517" t="str">
        <f>五年级等级</f>
        <v/>
      </c>
    </row>
    <row r="936" spans="1:32">
      <c r="A936" s="476">
        <v>514</v>
      </c>
      <c r="B936" s="477">
        <v>24</v>
      </c>
      <c r="C936" s="586"/>
      <c r="D936" s="594"/>
      <c r="E936" s="593"/>
      <c r="F936" s="473"/>
      <c r="G936" s="589"/>
      <c r="H936" s="475"/>
      <c r="I936" s="595"/>
      <c r="J936" s="596"/>
      <c r="K936" s="597"/>
      <c r="L936" s="503"/>
      <c r="M936" s="504"/>
      <c r="N936" s="505" t="str">
        <f>五年级BMI</f>
        <v/>
      </c>
      <c r="O936" s="499" t="str">
        <f>五年级BMI等级</f>
        <v/>
      </c>
      <c r="P936" s="500" t="str">
        <f>五年级BMI得分</f>
        <v/>
      </c>
      <c r="Q936" s="515" t="str">
        <f>五年级肺活量得分</f>
        <v/>
      </c>
      <c r="R936" s="512" t="str">
        <f>五年级等级</f>
        <v/>
      </c>
      <c r="S936" s="516" t="str">
        <f>五年级50米跑得分</f>
        <v/>
      </c>
      <c r="T936" s="512" t="str">
        <f>五年级等级</f>
        <v/>
      </c>
      <c r="U936" s="516" t="str">
        <f>五年级坐位体前屈得分</f>
        <v/>
      </c>
      <c r="V936" s="517" t="str">
        <f>五年级等级</f>
        <v/>
      </c>
      <c r="W936" s="516" t="str">
        <f>五年级一分钟跳绳得分</f>
        <v/>
      </c>
      <c r="X936" s="517" t="str">
        <f>五年级等级</f>
        <v/>
      </c>
      <c r="Y936" s="515" t="str">
        <f>五年级仰卧起坐得分</f>
        <v/>
      </c>
      <c r="Z936" s="518" t="str">
        <f>五年级等级</f>
        <v/>
      </c>
      <c r="AA936" s="533" t="str">
        <f>五年级折返跑得分</f>
        <v/>
      </c>
      <c r="AB936" s="515" t="str">
        <f>五年级等级</f>
        <v/>
      </c>
      <c r="AC936" s="533" t="str">
        <f>五年级跳绳附加分</f>
        <v/>
      </c>
      <c r="AD936" s="534" t="str">
        <f>五年级标准分</f>
        <v/>
      </c>
      <c r="AE936" s="534" t="str">
        <f>五年级总分</f>
        <v/>
      </c>
      <c r="AF936" s="517" t="str">
        <f>五年级等级</f>
        <v/>
      </c>
    </row>
    <row r="937" spans="1:32">
      <c r="A937" s="476">
        <v>514</v>
      </c>
      <c r="B937" s="477">
        <v>25</v>
      </c>
      <c r="C937" s="586"/>
      <c r="D937" s="594"/>
      <c r="E937" s="593"/>
      <c r="F937" s="473"/>
      <c r="G937" s="589"/>
      <c r="H937" s="475"/>
      <c r="I937" s="595"/>
      <c r="J937" s="596"/>
      <c r="K937" s="597"/>
      <c r="L937" s="503"/>
      <c r="M937" s="504"/>
      <c r="N937" s="505" t="str">
        <f>五年级BMI</f>
        <v/>
      </c>
      <c r="O937" s="499" t="str">
        <f>五年级BMI等级</f>
        <v/>
      </c>
      <c r="P937" s="500" t="str">
        <f>五年级BMI得分</f>
        <v/>
      </c>
      <c r="Q937" s="515" t="str">
        <f>五年级肺活量得分</f>
        <v/>
      </c>
      <c r="R937" s="512" t="str">
        <f>五年级等级</f>
        <v/>
      </c>
      <c r="S937" s="516" t="str">
        <f>五年级50米跑得分</f>
        <v/>
      </c>
      <c r="T937" s="512" t="str">
        <f>五年级等级</f>
        <v/>
      </c>
      <c r="U937" s="516" t="str">
        <f>五年级坐位体前屈得分</f>
        <v/>
      </c>
      <c r="V937" s="517" t="str">
        <f>五年级等级</f>
        <v/>
      </c>
      <c r="W937" s="516" t="str">
        <f>五年级一分钟跳绳得分</f>
        <v/>
      </c>
      <c r="X937" s="517" t="str">
        <f>五年级等级</f>
        <v/>
      </c>
      <c r="Y937" s="515" t="str">
        <f>五年级仰卧起坐得分</f>
        <v/>
      </c>
      <c r="Z937" s="518" t="str">
        <f>五年级等级</f>
        <v/>
      </c>
      <c r="AA937" s="533" t="str">
        <f>五年级折返跑得分</f>
        <v/>
      </c>
      <c r="AB937" s="515" t="str">
        <f>五年级等级</f>
        <v/>
      </c>
      <c r="AC937" s="533" t="str">
        <f>五年级跳绳附加分</f>
        <v/>
      </c>
      <c r="AD937" s="534" t="str">
        <f>五年级标准分</f>
        <v/>
      </c>
      <c r="AE937" s="534" t="str">
        <f>五年级总分</f>
        <v/>
      </c>
      <c r="AF937" s="517" t="str">
        <f>五年级等级</f>
        <v/>
      </c>
    </row>
    <row r="938" spans="1:39">
      <c r="A938" s="476">
        <v>514</v>
      </c>
      <c r="B938" s="477">
        <v>26</v>
      </c>
      <c r="C938" s="586"/>
      <c r="D938" s="594"/>
      <c r="E938" s="593"/>
      <c r="F938" s="473"/>
      <c r="G938" s="588"/>
      <c r="H938" s="475"/>
      <c r="I938" s="595"/>
      <c r="J938" s="596"/>
      <c r="K938" s="597"/>
      <c r="L938" s="503"/>
      <c r="M938" s="504"/>
      <c r="N938" s="505" t="str">
        <f>五年级BMI</f>
        <v/>
      </c>
      <c r="O938" s="499" t="str">
        <f>五年级BMI等级</f>
        <v/>
      </c>
      <c r="P938" s="500" t="str">
        <f>五年级BMI得分</f>
        <v/>
      </c>
      <c r="Q938" s="515" t="str">
        <f>五年级肺活量得分</f>
        <v/>
      </c>
      <c r="R938" s="512" t="str">
        <f>五年级等级</f>
        <v/>
      </c>
      <c r="S938" s="516" t="str">
        <f>五年级50米跑得分</f>
        <v/>
      </c>
      <c r="T938" s="512" t="str">
        <f>五年级等级</f>
        <v/>
      </c>
      <c r="U938" s="516" t="str">
        <f>五年级坐位体前屈得分</f>
        <v/>
      </c>
      <c r="V938" s="517" t="str">
        <f>五年级等级</f>
        <v/>
      </c>
      <c r="W938" s="516" t="str">
        <f>五年级一分钟跳绳得分</f>
        <v/>
      </c>
      <c r="X938" s="517" t="str">
        <f>五年级等级</f>
        <v/>
      </c>
      <c r="Y938" s="515" t="str">
        <f>五年级仰卧起坐得分</f>
        <v/>
      </c>
      <c r="Z938" s="518" t="str">
        <f>五年级等级</f>
        <v/>
      </c>
      <c r="AA938" s="533" t="str">
        <f>五年级折返跑得分</f>
        <v/>
      </c>
      <c r="AB938" s="515" t="str">
        <f>五年级等级</f>
        <v/>
      </c>
      <c r="AC938" s="533" t="str">
        <f>五年级跳绳附加分</f>
        <v/>
      </c>
      <c r="AD938" s="534" t="str">
        <f>五年级标准分</f>
        <v/>
      </c>
      <c r="AE938" s="534" t="str">
        <f>五年级总分</f>
        <v/>
      </c>
      <c r="AF938" s="517" t="str">
        <f>五年级等级</f>
        <v/>
      </c>
      <c r="AM938" s="452" t="str">
        <f>折返时间</f>
        <v/>
      </c>
    </row>
    <row r="939" spans="1:39">
      <c r="A939" s="476">
        <v>514</v>
      </c>
      <c r="B939" s="477">
        <v>27</v>
      </c>
      <c r="C939" s="586"/>
      <c r="D939" s="594"/>
      <c r="E939" s="593"/>
      <c r="F939" s="473"/>
      <c r="G939" s="588"/>
      <c r="H939" s="475"/>
      <c r="I939" s="595"/>
      <c r="J939" s="596"/>
      <c r="K939" s="597"/>
      <c r="L939" s="503"/>
      <c r="M939" s="504"/>
      <c r="N939" s="505" t="str">
        <f>五年级BMI</f>
        <v/>
      </c>
      <c r="O939" s="499" t="str">
        <f>五年级BMI等级</f>
        <v/>
      </c>
      <c r="P939" s="500" t="str">
        <f>五年级BMI得分</f>
        <v/>
      </c>
      <c r="Q939" s="515" t="str">
        <f>五年级肺活量得分</f>
        <v/>
      </c>
      <c r="R939" s="512" t="str">
        <f>五年级等级</f>
        <v/>
      </c>
      <c r="S939" s="516" t="str">
        <f>五年级50米跑得分</f>
        <v/>
      </c>
      <c r="T939" s="517" t="str">
        <f>五年级等级</f>
        <v/>
      </c>
      <c r="U939" s="516" t="str">
        <f>五年级坐位体前屈得分</f>
        <v/>
      </c>
      <c r="V939" s="517" t="str">
        <f>五年级等级</f>
        <v/>
      </c>
      <c r="W939" s="516" t="str">
        <f>五年级一分钟跳绳得分</f>
        <v/>
      </c>
      <c r="X939" s="517" t="str">
        <f>五年级等级</f>
        <v/>
      </c>
      <c r="Y939" s="515" t="str">
        <f>五年级仰卧起坐得分</f>
        <v/>
      </c>
      <c r="Z939" s="518" t="str">
        <f>五年级等级</f>
        <v/>
      </c>
      <c r="AA939" s="533" t="str">
        <f>五年级折返跑得分</f>
        <v/>
      </c>
      <c r="AB939" s="515" t="str">
        <f>五年级等级</f>
        <v/>
      </c>
      <c r="AC939" s="533" t="str">
        <f>五年级跳绳附加分</f>
        <v/>
      </c>
      <c r="AD939" s="534" t="str">
        <f>五年级标准分</f>
        <v/>
      </c>
      <c r="AE939" s="534" t="str">
        <f>五年级总分</f>
        <v/>
      </c>
      <c r="AF939" s="517" t="str">
        <f>五年级等级</f>
        <v/>
      </c>
      <c r="AM939" s="452" t="str">
        <f>折返时间</f>
        <v/>
      </c>
    </row>
    <row r="940" spans="1:39">
      <c r="A940" s="476">
        <v>514</v>
      </c>
      <c r="B940" s="477">
        <v>28</v>
      </c>
      <c r="C940" s="586"/>
      <c r="D940" s="594"/>
      <c r="E940" s="593"/>
      <c r="F940" s="473"/>
      <c r="G940" s="588"/>
      <c r="H940" s="475"/>
      <c r="I940" s="595"/>
      <c r="J940" s="596"/>
      <c r="K940" s="597"/>
      <c r="L940" s="503"/>
      <c r="M940" s="504"/>
      <c r="N940" s="505" t="str">
        <f>五年级BMI</f>
        <v/>
      </c>
      <c r="O940" s="499" t="str">
        <f>五年级BMI等级</f>
        <v/>
      </c>
      <c r="P940" s="500" t="str">
        <f>五年级BMI得分</f>
        <v/>
      </c>
      <c r="Q940" s="515" t="str">
        <f>五年级肺活量得分</f>
        <v/>
      </c>
      <c r="R940" s="512" t="str">
        <f>五年级等级</f>
        <v/>
      </c>
      <c r="S940" s="516" t="str">
        <f>五年级50米跑得分</f>
        <v/>
      </c>
      <c r="T940" s="517" t="str">
        <f>五年级等级</f>
        <v/>
      </c>
      <c r="U940" s="516" t="str">
        <f>五年级坐位体前屈得分</f>
        <v/>
      </c>
      <c r="V940" s="517" t="str">
        <f>五年级等级</f>
        <v/>
      </c>
      <c r="W940" s="516" t="str">
        <f>五年级一分钟跳绳得分</f>
        <v/>
      </c>
      <c r="X940" s="517" t="str">
        <f>五年级等级</f>
        <v/>
      </c>
      <c r="Y940" s="515" t="str">
        <f>五年级仰卧起坐得分</f>
        <v/>
      </c>
      <c r="Z940" s="518" t="str">
        <f>五年级等级</f>
        <v/>
      </c>
      <c r="AA940" s="533" t="str">
        <f>五年级折返跑得分</f>
        <v/>
      </c>
      <c r="AB940" s="515" t="str">
        <f>五年级等级</f>
        <v/>
      </c>
      <c r="AC940" s="533" t="str">
        <f>五年级跳绳附加分</f>
        <v/>
      </c>
      <c r="AD940" s="534" t="str">
        <f>五年级标准分</f>
        <v/>
      </c>
      <c r="AE940" s="534" t="str">
        <f>五年级总分</f>
        <v/>
      </c>
      <c r="AF940" s="517" t="str">
        <f>五年级等级</f>
        <v/>
      </c>
      <c r="AM940" s="452" t="str">
        <f>折返时间</f>
        <v/>
      </c>
    </row>
    <row r="941" spans="1:39">
      <c r="A941" s="476">
        <v>514</v>
      </c>
      <c r="B941" s="477">
        <v>29</v>
      </c>
      <c r="C941" s="586"/>
      <c r="D941" s="594"/>
      <c r="E941" s="593"/>
      <c r="F941" s="473"/>
      <c r="G941" s="588"/>
      <c r="H941" s="475"/>
      <c r="I941" s="595"/>
      <c r="J941" s="596"/>
      <c r="K941" s="597"/>
      <c r="L941" s="503"/>
      <c r="M941" s="504"/>
      <c r="N941" s="505" t="str">
        <f>五年级BMI</f>
        <v/>
      </c>
      <c r="O941" s="499" t="str">
        <f>五年级BMI等级</f>
        <v/>
      </c>
      <c r="P941" s="500" t="str">
        <f>五年级BMI得分</f>
        <v/>
      </c>
      <c r="Q941" s="515" t="str">
        <f>五年级肺活量得分</f>
        <v/>
      </c>
      <c r="R941" s="512" t="str">
        <f>五年级等级</f>
        <v/>
      </c>
      <c r="S941" s="516" t="str">
        <f>五年级50米跑得分</f>
        <v/>
      </c>
      <c r="T941" s="517" t="str">
        <f>五年级等级</f>
        <v/>
      </c>
      <c r="U941" s="516" t="str">
        <f>五年级坐位体前屈得分</f>
        <v/>
      </c>
      <c r="V941" s="517" t="str">
        <f>五年级等级</f>
        <v/>
      </c>
      <c r="W941" s="516" t="str">
        <f>五年级一分钟跳绳得分</f>
        <v/>
      </c>
      <c r="X941" s="517" t="str">
        <f>五年级等级</f>
        <v/>
      </c>
      <c r="Y941" s="515" t="str">
        <f>五年级仰卧起坐得分</f>
        <v/>
      </c>
      <c r="Z941" s="518" t="str">
        <f>五年级等级</f>
        <v/>
      </c>
      <c r="AA941" s="533" t="str">
        <f>五年级折返跑得分</f>
        <v/>
      </c>
      <c r="AB941" s="515" t="str">
        <f>五年级等级</f>
        <v/>
      </c>
      <c r="AC941" s="533" t="str">
        <f>五年级跳绳附加分</f>
        <v/>
      </c>
      <c r="AD941" s="534" t="str">
        <f>五年级标准分</f>
        <v/>
      </c>
      <c r="AE941" s="534" t="str">
        <f>五年级总分</f>
        <v/>
      </c>
      <c r="AF941" s="517" t="str">
        <f>五年级等级</f>
        <v/>
      </c>
      <c r="AM941" s="452" t="str">
        <f>折返时间</f>
        <v/>
      </c>
    </row>
    <row r="942" spans="1:39">
      <c r="A942" s="476">
        <v>514</v>
      </c>
      <c r="B942" s="477">
        <v>30</v>
      </c>
      <c r="C942" s="586"/>
      <c r="D942" s="594"/>
      <c r="E942" s="593"/>
      <c r="F942" s="473"/>
      <c r="G942" s="588"/>
      <c r="H942" s="475"/>
      <c r="I942" s="595"/>
      <c r="J942" s="596"/>
      <c r="K942" s="597"/>
      <c r="L942" s="503"/>
      <c r="M942" s="504"/>
      <c r="N942" s="505" t="str">
        <f>五年级BMI</f>
        <v/>
      </c>
      <c r="O942" s="499" t="str">
        <f>五年级BMI等级</f>
        <v/>
      </c>
      <c r="P942" s="500" t="str">
        <f>五年级BMI得分</f>
        <v/>
      </c>
      <c r="Q942" s="515" t="str">
        <f>五年级肺活量得分</f>
        <v/>
      </c>
      <c r="R942" s="512" t="str">
        <f>五年级等级</f>
        <v/>
      </c>
      <c r="S942" s="516" t="str">
        <f>五年级50米跑得分</f>
        <v/>
      </c>
      <c r="T942" s="517" t="str">
        <f>五年级等级</f>
        <v/>
      </c>
      <c r="U942" s="516" t="str">
        <f>五年级坐位体前屈得分</f>
        <v/>
      </c>
      <c r="V942" s="517" t="str">
        <f>五年级等级</f>
        <v/>
      </c>
      <c r="W942" s="516" t="str">
        <f>五年级一分钟跳绳得分</f>
        <v/>
      </c>
      <c r="X942" s="517" t="str">
        <f>五年级等级</f>
        <v/>
      </c>
      <c r="Y942" s="515" t="str">
        <f>五年级仰卧起坐得分</f>
        <v/>
      </c>
      <c r="Z942" s="518" t="str">
        <f>五年级等级</f>
        <v/>
      </c>
      <c r="AA942" s="533" t="str">
        <f>五年级折返跑得分</f>
        <v/>
      </c>
      <c r="AB942" s="515" t="str">
        <f>五年级等级</f>
        <v/>
      </c>
      <c r="AC942" s="533" t="str">
        <f>五年级跳绳附加分</f>
        <v/>
      </c>
      <c r="AD942" s="534" t="str">
        <f>五年级标准分</f>
        <v/>
      </c>
      <c r="AE942" s="534" t="str">
        <f>五年级总分</f>
        <v/>
      </c>
      <c r="AF942" s="517" t="str">
        <f>五年级等级</f>
        <v/>
      </c>
      <c r="AM942" s="452" t="str">
        <f>折返时间</f>
        <v/>
      </c>
    </row>
    <row r="943" spans="1:39">
      <c r="A943" s="476">
        <v>514</v>
      </c>
      <c r="B943" s="477">
        <v>31</v>
      </c>
      <c r="C943" s="586"/>
      <c r="D943" s="594"/>
      <c r="E943" s="593"/>
      <c r="F943" s="473"/>
      <c r="G943" s="588"/>
      <c r="H943" s="475"/>
      <c r="I943" s="595"/>
      <c r="J943" s="596"/>
      <c r="K943" s="597"/>
      <c r="L943" s="503"/>
      <c r="M943" s="504"/>
      <c r="N943" s="505" t="str">
        <f>五年级BMI</f>
        <v/>
      </c>
      <c r="O943" s="499" t="str">
        <f>五年级BMI等级</f>
        <v/>
      </c>
      <c r="P943" s="500" t="str">
        <f>五年级BMI得分</f>
        <v/>
      </c>
      <c r="Q943" s="515" t="str">
        <f>五年级肺活量得分</f>
        <v/>
      </c>
      <c r="R943" s="512" t="str">
        <f>五年级等级</f>
        <v/>
      </c>
      <c r="S943" s="516" t="str">
        <f>五年级50米跑得分</f>
        <v/>
      </c>
      <c r="T943" s="517" t="str">
        <f>五年级等级</f>
        <v/>
      </c>
      <c r="U943" s="516" t="str">
        <f>五年级坐位体前屈得分</f>
        <v/>
      </c>
      <c r="V943" s="517" t="str">
        <f>五年级等级</f>
        <v/>
      </c>
      <c r="W943" s="516" t="str">
        <f>五年级一分钟跳绳得分</f>
        <v/>
      </c>
      <c r="X943" s="517" t="str">
        <f>五年级等级</f>
        <v/>
      </c>
      <c r="Y943" s="515" t="str">
        <f>五年级仰卧起坐得分</f>
        <v/>
      </c>
      <c r="Z943" s="518" t="str">
        <f>五年级等级</f>
        <v/>
      </c>
      <c r="AA943" s="533" t="str">
        <f>五年级折返跑得分</f>
        <v/>
      </c>
      <c r="AB943" s="515" t="str">
        <f>五年级等级</f>
        <v/>
      </c>
      <c r="AC943" s="533" t="str">
        <f>五年级跳绳附加分</f>
        <v/>
      </c>
      <c r="AD943" s="534" t="str">
        <f>五年级标准分</f>
        <v/>
      </c>
      <c r="AE943" s="534" t="str">
        <f>五年级总分</f>
        <v/>
      </c>
      <c r="AF943" s="517" t="str">
        <f>五年级等级</f>
        <v/>
      </c>
      <c r="AM943" s="452" t="str">
        <f>折返时间</f>
        <v/>
      </c>
    </row>
    <row r="944" spans="1:39">
      <c r="A944" s="476">
        <v>514</v>
      </c>
      <c r="B944" s="477">
        <v>32</v>
      </c>
      <c r="C944" s="586"/>
      <c r="D944" s="594"/>
      <c r="E944" s="593"/>
      <c r="F944" s="473"/>
      <c r="G944" s="588"/>
      <c r="H944" s="475"/>
      <c r="I944" s="595"/>
      <c r="J944" s="596"/>
      <c r="K944" s="597"/>
      <c r="L944" s="503"/>
      <c r="M944" s="504"/>
      <c r="N944" s="505" t="str">
        <f>五年级BMI</f>
        <v/>
      </c>
      <c r="O944" s="499" t="str">
        <f>五年级BMI等级</f>
        <v/>
      </c>
      <c r="P944" s="500" t="str">
        <f>五年级BMI得分</f>
        <v/>
      </c>
      <c r="Q944" s="515" t="str">
        <f>五年级肺活量得分</f>
        <v/>
      </c>
      <c r="R944" s="512" t="str">
        <f>五年级等级</f>
        <v/>
      </c>
      <c r="S944" s="516" t="str">
        <f>五年级50米跑得分</f>
        <v/>
      </c>
      <c r="T944" s="517" t="str">
        <f>五年级等级</f>
        <v/>
      </c>
      <c r="U944" s="516" t="str">
        <f>五年级坐位体前屈得分</f>
        <v/>
      </c>
      <c r="V944" s="517" t="str">
        <f>五年级等级</f>
        <v/>
      </c>
      <c r="W944" s="516" t="str">
        <f>五年级一分钟跳绳得分</f>
        <v/>
      </c>
      <c r="X944" s="517" t="str">
        <f>五年级等级</f>
        <v/>
      </c>
      <c r="Y944" s="515" t="str">
        <f>五年级仰卧起坐得分</f>
        <v/>
      </c>
      <c r="Z944" s="518" t="str">
        <f>五年级等级</f>
        <v/>
      </c>
      <c r="AA944" s="533" t="str">
        <f>五年级折返跑得分</f>
        <v/>
      </c>
      <c r="AB944" s="515" t="str">
        <f>五年级等级</f>
        <v/>
      </c>
      <c r="AC944" s="533" t="str">
        <f>五年级跳绳附加分</f>
        <v/>
      </c>
      <c r="AD944" s="534" t="str">
        <f>五年级标准分</f>
        <v/>
      </c>
      <c r="AE944" s="534" t="str">
        <f>五年级总分</f>
        <v/>
      </c>
      <c r="AF944" s="517" t="str">
        <f>五年级等级</f>
        <v/>
      </c>
      <c r="AM944" s="452" t="str">
        <f>折返时间</f>
        <v/>
      </c>
    </row>
    <row r="945" spans="1:39">
      <c r="A945" s="476">
        <v>514</v>
      </c>
      <c r="B945" s="477">
        <v>33</v>
      </c>
      <c r="C945" s="586"/>
      <c r="D945" s="594"/>
      <c r="E945" s="593"/>
      <c r="F945" s="473"/>
      <c r="G945" s="588"/>
      <c r="H945" s="475"/>
      <c r="I945" s="595"/>
      <c r="J945" s="596"/>
      <c r="K945" s="597"/>
      <c r="L945" s="503"/>
      <c r="M945" s="504"/>
      <c r="N945" s="505" t="str">
        <f>五年级BMI</f>
        <v/>
      </c>
      <c r="O945" s="499" t="str">
        <f>五年级BMI等级</f>
        <v/>
      </c>
      <c r="P945" s="500" t="str">
        <f>五年级BMI得分</f>
        <v/>
      </c>
      <c r="Q945" s="515" t="str">
        <f>五年级肺活量得分</f>
        <v/>
      </c>
      <c r="R945" s="512" t="str">
        <f>五年级等级</f>
        <v/>
      </c>
      <c r="S945" s="516" t="str">
        <f>五年级50米跑得分</f>
        <v/>
      </c>
      <c r="T945" s="517" t="str">
        <f>五年级等级</f>
        <v/>
      </c>
      <c r="U945" s="516" t="str">
        <f>五年级坐位体前屈得分</f>
        <v/>
      </c>
      <c r="V945" s="517" t="str">
        <f>五年级等级</f>
        <v/>
      </c>
      <c r="W945" s="516" t="str">
        <f>五年级一分钟跳绳得分</f>
        <v/>
      </c>
      <c r="X945" s="517" t="str">
        <f>五年级等级</f>
        <v/>
      </c>
      <c r="Y945" s="515" t="str">
        <f>五年级仰卧起坐得分</f>
        <v/>
      </c>
      <c r="Z945" s="518" t="str">
        <f>五年级等级</f>
        <v/>
      </c>
      <c r="AA945" s="533" t="str">
        <f>五年级折返跑得分</f>
        <v/>
      </c>
      <c r="AB945" s="515" t="str">
        <f>五年级等级</f>
        <v/>
      </c>
      <c r="AC945" s="533" t="str">
        <f>五年级跳绳附加分</f>
        <v/>
      </c>
      <c r="AD945" s="534" t="str">
        <f>五年级标准分</f>
        <v/>
      </c>
      <c r="AE945" s="534" t="str">
        <f>五年级总分</f>
        <v/>
      </c>
      <c r="AF945" s="517" t="str">
        <f>五年级等级</f>
        <v/>
      </c>
      <c r="AM945" s="452" t="str">
        <f>折返时间</f>
        <v/>
      </c>
    </row>
    <row r="946" spans="1:39">
      <c r="A946" s="476">
        <v>514</v>
      </c>
      <c r="B946" s="477">
        <v>34</v>
      </c>
      <c r="C946" s="586"/>
      <c r="D946" s="594"/>
      <c r="E946" s="593"/>
      <c r="F946" s="473"/>
      <c r="G946" s="588"/>
      <c r="H946" s="475"/>
      <c r="I946" s="595"/>
      <c r="J946" s="596"/>
      <c r="K946" s="597"/>
      <c r="L946" s="503"/>
      <c r="M946" s="504"/>
      <c r="N946" s="505" t="str">
        <f>五年级BMI</f>
        <v/>
      </c>
      <c r="O946" s="499" t="str">
        <f>五年级BMI等级</f>
        <v/>
      </c>
      <c r="P946" s="500" t="str">
        <f>五年级BMI得分</f>
        <v/>
      </c>
      <c r="Q946" s="515" t="str">
        <f>五年级肺活量得分</f>
        <v/>
      </c>
      <c r="R946" s="512" t="str">
        <f>五年级等级</f>
        <v/>
      </c>
      <c r="S946" s="516" t="str">
        <f>五年级50米跑得分</f>
        <v/>
      </c>
      <c r="T946" s="517" t="str">
        <f>五年级等级</f>
        <v/>
      </c>
      <c r="U946" s="516" t="str">
        <f>五年级坐位体前屈得分</f>
        <v/>
      </c>
      <c r="V946" s="517" t="str">
        <f>五年级等级</f>
        <v/>
      </c>
      <c r="W946" s="516" t="str">
        <f>五年级一分钟跳绳得分</f>
        <v/>
      </c>
      <c r="X946" s="517" t="str">
        <f>五年级等级</f>
        <v/>
      </c>
      <c r="Y946" s="515" t="str">
        <f>五年级仰卧起坐得分</f>
        <v/>
      </c>
      <c r="Z946" s="518" t="str">
        <f>五年级等级</f>
        <v/>
      </c>
      <c r="AA946" s="533" t="str">
        <f>五年级折返跑得分</f>
        <v/>
      </c>
      <c r="AB946" s="515" t="str">
        <f>五年级等级</f>
        <v/>
      </c>
      <c r="AC946" s="533" t="str">
        <f>五年级跳绳附加分</f>
        <v/>
      </c>
      <c r="AD946" s="534" t="str">
        <f>五年级标准分</f>
        <v/>
      </c>
      <c r="AE946" s="534" t="str">
        <f>五年级总分</f>
        <v/>
      </c>
      <c r="AF946" s="517" t="str">
        <f>五年级等级</f>
        <v/>
      </c>
      <c r="AM946" s="452" t="str">
        <f>折返时间</f>
        <v/>
      </c>
    </row>
    <row r="947" spans="1:39">
      <c r="A947" s="476">
        <v>514</v>
      </c>
      <c r="B947" s="477">
        <v>35</v>
      </c>
      <c r="C947" s="586"/>
      <c r="D947" s="594"/>
      <c r="E947" s="593"/>
      <c r="F947" s="473"/>
      <c r="G947" s="588"/>
      <c r="H947" s="475"/>
      <c r="I947" s="595"/>
      <c r="J947" s="596"/>
      <c r="K947" s="597"/>
      <c r="L947" s="503"/>
      <c r="M947" s="504"/>
      <c r="N947" s="505" t="str">
        <f>五年级BMI</f>
        <v/>
      </c>
      <c r="O947" s="499" t="str">
        <f>五年级BMI等级</f>
        <v/>
      </c>
      <c r="P947" s="500" t="str">
        <f>五年级BMI得分</f>
        <v/>
      </c>
      <c r="Q947" s="515" t="str">
        <f>五年级肺活量得分</f>
        <v/>
      </c>
      <c r="R947" s="512" t="str">
        <f>五年级等级</f>
        <v/>
      </c>
      <c r="S947" s="516" t="str">
        <f>五年级50米跑得分</f>
        <v/>
      </c>
      <c r="T947" s="517" t="str">
        <f>五年级等级</f>
        <v/>
      </c>
      <c r="U947" s="516" t="str">
        <f>五年级坐位体前屈得分</f>
        <v/>
      </c>
      <c r="V947" s="517" t="str">
        <f>五年级等级</f>
        <v/>
      </c>
      <c r="W947" s="516" t="str">
        <f>五年级一分钟跳绳得分</f>
        <v/>
      </c>
      <c r="X947" s="517" t="str">
        <f>五年级等级</f>
        <v/>
      </c>
      <c r="Y947" s="515" t="str">
        <f>五年级仰卧起坐得分</f>
        <v/>
      </c>
      <c r="Z947" s="518" t="str">
        <f>五年级等级</f>
        <v/>
      </c>
      <c r="AA947" s="533" t="str">
        <f>五年级折返跑得分</f>
        <v/>
      </c>
      <c r="AB947" s="515" t="str">
        <f>五年级等级</f>
        <v/>
      </c>
      <c r="AC947" s="533" t="str">
        <f>五年级跳绳附加分</f>
        <v/>
      </c>
      <c r="AD947" s="534" t="str">
        <f>五年级标准分</f>
        <v/>
      </c>
      <c r="AE947" s="534" t="str">
        <f>五年级总分</f>
        <v/>
      </c>
      <c r="AF947" s="517" t="str">
        <f>五年级等级</f>
        <v/>
      </c>
      <c r="AM947" s="452" t="str">
        <f>折返时间</f>
        <v/>
      </c>
    </row>
    <row r="948" spans="1:39">
      <c r="A948" s="476">
        <v>514</v>
      </c>
      <c r="B948" s="477">
        <v>36</v>
      </c>
      <c r="C948" s="586"/>
      <c r="D948" s="594"/>
      <c r="E948" s="593"/>
      <c r="F948" s="473"/>
      <c r="G948" s="588"/>
      <c r="H948" s="475"/>
      <c r="I948" s="595"/>
      <c r="J948" s="596"/>
      <c r="K948" s="597"/>
      <c r="L948" s="503"/>
      <c r="M948" s="504"/>
      <c r="N948" s="505" t="str">
        <f>五年级BMI</f>
        <v/>
      </c>
      <c r="O948" s="499" t="str">
        <f>五年级BMI等级</f>
        <v/>
      </c>
      <c r="P948" s="500" t="str">
        <f>五年级BMI得分</f>
        <v/>
      </c>
      <c r="Q948" s="515" t="str">
        <f>五年级肺活量得分</f>
        <v/>
      </c>
      <c r="R948" s="512" t="str">
        <f>五年级等级</f>
        <v/>
      </c>
      <c r="S948" s="516" t="str">
        <f>五年级50米跑得分</f>
        <v/>
      </c>
      <c r="T948" s="517" t="str">
        <f>五年级等级</f>
        <v/>
      </c>
      <c r="U948" s="516" t="str">
        <f>五年级坐位体前屈得分</f>
        <v/>
      </c>
      <c r="V948" s="517" t="str">
        <f>五年级等级</f>
        <v/>
      </c>
      <c r="W948" s="516" t="str">
        <f>五年级一分钟跳绳得分</f>
        <v/>
      </c>
      <c r="X948" s="517" t="str">
        <f>五年级等级</f>
        <v/>
      </c>
      <c r="Y948" s="515" t="str">
        <f>五年级仰卧起坐得分</f>
        <v/>
      </c>
      <c r="Z948" s="518" t="str">
        <f>五年级等级</f>
        <v/>
      </c>
      <c r="AA948" s="533" t="str">
        <f>五年级折返跑得分</f>
        <v/>
      </c>
      <c r="AB948" s="515" t="str">
        <f>五年级等级</f>
        <v/>
      </c>
      <c r="AC948" s="533" t="str">
        <f>五年级跳绳附加分</f>
        <v/>
      </c>
      <c r="AD948" s="534" t="str">
        <f>五年级标准分</f>
        <v/>
      </c>
      <c r="AE948" s="534" t="str">
        <f>五年级总分</f>
        <v/>
      </c>
      <c r="AF948" s="517" t="str">
        <f>五年级等级</f>
        <v/>
      </c>
      <c r="AM948" s="452" t="str">
        <f>折返时间</f>
        <v/>
      </c>
    </row>
    <row r="949" spans="1:39">
      <c r="A949" s="476">
        <v>514</v>
      </c>
      <c r="B949" s="477">
        <v>37</v>
      </c>
      <c r="C949" s="586"/>
      <c r="D949" s="594"/>
      <c r="E949" s="593"/>
      <c r="F949" s="473"/>
      <c r="G949" s="588"/>
      <c r="H949" s="475"/>
      <c r="I949" s="595"/>
      <c r="J949" s="596"/>
      <c r="K949" s="597"/>
      <c r="L949" s="503"/>
      <c r="M949" s="504"/>
      <c r="N949" s="505" t="str">
        <f>五年级BMI</f>
        <v/>
      </c>
      <c r="O949" s="499" t="str">
        <f>五年级BMI等级</f>
        <v/>
      </c>
      <c r="P949" s="500" t="str">
        <f>五年级BMI得分</f>
        <v/>
      </c>
      <c r="Q949" s="515" t="str">
        <f>五年级肺活量得分</f>
        <v/>
      </c>
      <c r="R949" s="512" t="str">
        <f>五年级等级</f>
        <v/>
      </c>
      <c r="S949" s="516" t="str">
        <f>五年级50米跑得分</f>
        <v/>
      </c>
      <c r="T949" s="517" t="str">
        <f>五年级等级</f>
        <v/>
      </c>
      <c r="U949" s="516" t="str">
        <f>五年级坐位体前屈得分</f>
        <v/>
      </c>
      <c r="V949" s="517" t="str">
        <f>五年级等级</f>
        <v/>
      </c>
      <c r="W949" s="516" t="str">
        <f>五年级一分钟跳绳得分</f>
        <v/>
      </c>
      <c r="X949" s="517" t="str">
        <f>五年级等级</f>
        <v/>
      </c>
      <c r="Y949" s="515" t="str">
        <f>五年级仰卧起坐得分</f>
        <v/>
      </c>
      <c r="Z949" s="518" t="str">
        <f>五年级等级</f>
        <v/>
      </c>
      <c r="AA949" s="533" t="str">
        <f>五年级折返跑得分</f>
        <v/>
      </c>
      <c r="AB949" s="515" t="str">
        <f>五年级等级</f>
        <v/>
      </c>
      <c r="AC949" s="533" t="str">
        <f>五年级跳绳附加分</f>
        <v/>
      </c>
      <c r="AD949" s="534" t="str">
        <f>五年级标准分</f>
        <v/>
      </c>
      <c r="AE949" s="534" t="str">
        <f>五年级总分</f>
        <v/>
      </c>
      <c r="AF949" s="517" t="str">
        <f>五年级等级</f>
        <v/>
      </c>
      <c r="AM949" s="452" t="str">
        <f>折返时间</f>
        <v/>
      </c>
    </row>
    <row r="950" spans="1:39">
      <c r="A950" s="476">
        <v>514</v>
      </c>
      <c r="B950" s="477">
        <v>38</v>
      </c>
      <c r="C950" s="586"/>
      <c r="D950" s="594"/>
      <c r="E950" s="593"/>
      <c r="F950" s="473"/>
      <c r="G950" s="588"/>
      <c r="H950" s="475"/>
      <c r="I950" s="595"/>
      <c r="J950" s="596"/>
      <c r="K950" s="597"/>
      <c r="L950" s="503"/>
      <c r="M950" s="504"/>
      <c r="N950" s="505" t="str">
        <f>五年级BMI</f>
        <v/>
      </c>
      <c r="O950" s="499" t="str">
        <f>五年级BMI等级</f>
        <v/>
      </c>
      <c r="P950" s="500" t="str">
        <f>五年级BMI得分</f>
        <v/>
      </c>
      <c r="Q950" s="515" t="str">
        <f>五年级肺活量得分</f>
        <v/>
      </c>
      <c r="R950" s="512" t="str">
        <f>五年级等级</f>
        <v/>
      </c>
      <c r="S950" s="516" t="str">
        <f>五年级50米跑得分</f>
        <v/>
      </c>
      <c r="T950" s="517" t="str">
        <f>五年级等级</f>
        <v/>
      </c>
      <c r="U950" s="516" t="str">
        <f>五年级坐位体前屈得分</f>
        <v/>
      </c>
      <c r="V950" s="517" t="str">
        <f>五年级等级</f>
        <v/>
      </c>
      <c r="W950" s="516" t="str">
        <f>五年级一分钟跳绳得分</f>
        <v/>
      </c>
      <c r="X950" s="517" t="str">
        <f>五年级等级</f>
        <v/>
      </c>
      <c r="Y950" s="515" t="str">
        <f>五年级仰卧起坐得分</f>
        <v/>
      </c>
      <c r="Z950" s="518" t="str">
        <f>五年级等级</f>
        <v/>
      </c>
      <c r="AA950" s="533" t="str">
        <f>五年级折返跑得分</f>
        <v/>
      </c>
      <c r="AB950" s="515" t="str">
        <f>五年级等级</f>
        <v/>
      </c>
      <c r="AC950" s="533" t="str">
        <f>五年级跳绳附加分</f>
        <v/>
      </c>
      <c r="AD950" s="534" t="str">
        <f>五年级标准分</f>
        <v/>
      </c>
      <c r="AE950" s="534" t="str">
        <f>五年级总分</f>
        <v/>
      </c>
      <c r="AF950" s="517" t="str">
        <f>五年级等级</f>
        <v/>
      </c>
      <c r="AM950" s="452" t="str">
        <f>折返时间</f>
        <v/>
      </c>
    </row>
    <row r="951" spans="1:39">
      <c r="A951" s="476">
        <v>514</v>
      </c>
      <c r="B951" s="477">
        <v>39</v>
      </c>
      <c r="C951" s="586"/>
      <c r="D951" s="594"/>
      <c r="E951" s="593"/>
      <c r="F951" s="473"/>
      <c r="G951" s="588"/>
      <c r="H951" s="475"/>
      <c r="I951" s="595"/>
      <c r="J951" s="596"/>
      <c r="K951" s="597"/>
      <c r="L951" s="503"/>
      <c r="M951" s="504"/>
      <c r="N951" s="505" t="str">
        <f>五年级BMI</f>
        <v/>
      </c>
      <c r="O951" s="499" t="str">
        <f>五年级BMI等级</f>
        <v/>
      </c>
      <c r="P951" s="500" t="str">
        <f>五年级BMI得分</f>
        <v/>
      </c>
      <c r="Q951" s="515" t="str">
        <f>五年级肺活量得分</f>
        <v/>
      </c>
      <c r="R951" s="512" t="str">
        <f>五年级等级</f>
        <v/>
      </c>
      <c r="S951" s="516" t="str">
        <f>五年级50米跑得分</f>
        <v/>
      </c>
      <c r="T951" s="517" t="str">
        <f>五年级等级</f>
        <v/>
      </c>
      <c r="U951" s="516" t="str">
        <f>五年级坐位体前屈得分</f>
        <v/>
      </c>
      <c r="V951" s="517" t="str">
        <f>五年级等级</f>
        <v/>
      </c>
      <c r="W951" s="516" t="str">
        <f>五年级一分钟跳绳得分</f>
        <v/>
      </c>
      <c r="X951" s="517" t="str">
        <f>五年级等级</f>
        <v/>
      </c>
      <c r="Y951" s="515" t="str">
        <f>五年级仰卧起坐得分</f>
        <v/>
      </c>
      <c r="Z951" s="518" t="str">
        <f>五年级等级</f>
        <v/>
      </c>
      <c r="AA951" s="533" t="str">
        <f>五年级折返跑得分</f>
        <v/>
      </c>
      <c r="AB951" s="515" t="str">
        <f>五年级等级</f>
        <v/>
      </c>
      <c r="AC951" s="533" t="str">
        <f>五年级跳绳附加分</f>
        <v/>
      </c>
      <c r="AD951" s="534" t="str">
        <f>五年级标准分</f>
        <v/>
      </c>
      <c r="AE951" s="534" t="str">
        <f>五年级总分</f>
        <v/>
      </c>
      <c r="AF951" s="517" t="str">
        <f>五年级等级</f>
        <v/>
      </c>
      <c r="AM951" s="452" t="str">
        <f>折返时间</f>
        <v/>
      </c>
    </row>
    <row r="952" spans="1:39">
      <c r="A952" s="476">
        <v>514</v>
      </c>
      <c r="B952" s="477">
        <v>40</v>
      </c>
      <c r="C952" s="586"/>
      <c r="D952" s="594"/>
      <c r="E952" s="593"/>
      <c r="F952" s="473"/>
      <c r="G952" s="588"/>
      <c r="H952" s="475"/>
      <c r="I952" s="595"/>
      <c r="J952" s="596"/>
      <c r="K952" s="597"/>
      <c r="L952" s="503"/>
      <c r="M952" s="504"/>
      <c r="N952" s="505" t="str">
        <f>五年级BMI</f>
        <v/>
      </c>
      <c r="O952" s="499" t="str">
        <f>五年级BMI等级</f>
        <v/>
      </c>
      <c r="P952" s="500" t="str">
        <f>五年级BMI得分</f>
        <v/>
      </c>
      <c r="Q952" s="515" t="str">
        <f>五年级肺活量得分</f>
        <v/>
      </c>
      <c r="R952" s="512" t="str">
        <f>五年级等级</f>
        <v/>
      </c>
      <c r="S952" s="516" t="str">
        <f>五年级50米跑得分</f>
        <v/>
      </c>
      <c r="T952" s="517" t="str">
        <f>五年级等级</f>
        <v/>
      </c>
      <c r="U952" s="516" t="str">
        <f>五年级坐位体前屈得分</f>
        <v/>
      </c>
      <c r="V952" s="517" t="str">
        <f>五年级等级</f>
        <v/>
      </c>
      <c r="W952" s="516" t="str">
        <f>五年级一分钟跳绳得分</f>
        <v/>
      </c>
      <c r="X952" s="517" t="str">
        <f>五年级等级</f>
        <v/>
      </c>
      <c r="Y952" s="515" t="str">
        <f>五年级仰卧起坐得分</f>
        <v/>
      </c>
      <c r="Z952" s="518" t="str">
        <f>五年级等级</f>
        <v/>
      </c>
      <c r="AA952" s="533" t="str">
        <f>五年级折返跑得分</f>
        <v/>
      </c>
      <c r="AB952" s="515" t="str">
        <f>五年级等级</f>
        <v/>
      </c>
      <c r="AC952" s="533" t="str">
        <f>五年级跳绳附加分</f>
        <v/>
      </c>
      <c r="AD952" s="534" t="str">
        <f>五年级标准分</f>
        <v/>
      </c>
      <c r="AE952" s="534" t="str">
        <f>五年级总分</f>
        <v/>
      </c>
      <c r="AF952" s="517" t="str">
        <f>五年级等级</f>
        <v/>
      </c>
      <c r="AM952" s="452" t="str">
        <f>折返时间</f>
        <v/>
      </c>
    </row>
    <row r="953" spans="1:39">
      <c r="A953" s="476">
        <v>514</v>
      </c>
      <c r="B953" s="477">
        <v>41</v>
      </c>
      <c r="C953" s="586"/>
      <c r="D953" s="587"/>
      <c r="E953" s="586"/>
      <c r="F953" s="473"/>
      <c r="G953" s="588"/>
      <c r="H953" s="475"/>
      <c r="I953" s="595"/>
      <c r="J953" s="596"/>
      <c r="K953" s="596"/>
      <c r="L953" s="503"/>
      <c r="M953" s="504"/>
      <c r="N953" s="505" t="str">
        <f>五年级BMI</f>
        <v/>
      </c>
      <c r="O953" s="499" t="str">
        <f>五年级BMI等级</f>
        <v/>
      </c>
      <c r="P953" s="500" t="str">
        <f>五年级BMI得分</f>
        <v/>
      </c>
      <c r="Q953" s="515" t="str">
        <f>五年级肺活量得分</f>
        <v/>
      </c>
      <c r="R953" s="512" t="str">
        <f>五年级等级</f>
        <v/>
      </c>
      <c r="S953" s="516" t="str">
        <f>五年级50米跑得分</f>
        <v/>
      </c>
      <c r="T953" s="517" t="str">
        <f>五年级等级</f>
        <v/>
      </c>
      <c r="U953" s="516" t="str">
        <f>五年级坐位体前屈得分</f>
        <v/>
      </c>
      <c r="V953" s="517" t="str">
        <f>五年级等级</f>
        <v/>
      </c>
      <c r="W953" s="516" t="str">
        <f>五年级一分钟跳绳得分</f>
        <v/>
      </c>
      <c r="X953" s="517" t="str">
        <f>五年级等级</f>
        <v/>
      </c>
      <c r="Y953" s="515" t="str">
        <f>五年级仰卧起坐得分</f>
        <v/>
      </c>
      <c r="Z953" s="518" t="str">
        <f>五年级等级</f>
        <v/>
      </c>
      <c r="AA953" s="533" t="str">
        <f>五年级折返跑得分</f>
        <v/>
      </c>
      <c r="AB953" s="515" t="str">
        <f>五年级等级</f>
        <v/>
      </c>
      <c r="AC953" s="533" t="str">
        <f>五年级跳绳附加分</f>
        <v/>
      </c>
      <c r="AD953" s="534" t="str">
        <f>五年级标准分</f>
        <v/>
      </c>
      <c r="AE953" s="534" t="str">
        <f>五年级总分</f>
        <v/>
      </c>
      <c r="AF953" s="517" t="str">
        <f>五年级等级</f>
        <v/>
      </c>
      <c r="AM953" s="452" t="str">
        <f>折返时间</f>
        <v/>
      </c>
    </row>
    <row r="954" spans="1:39">
      <c r="A954" s="476">
        <v>514</v>
      </c>
      <c r="B954" s="477">
        <v>42</v>
      </c>
      <c r="C954" s="586"/>
      <c r="D954" s="587"/>
      <c r="E954" s="586"/>
      <c r="F954" s="473"/>
      <c r="G954" s="588"/>
      <c r="H954" s="475"/>
      <c r="I954" s="595"/>
      <c r="J954" s="596"/>
      <c r="K954" s="596"/>
      <c r="L954" s="503"/>
      <c r="M954" s="504"/>
      <c r="N954" s="505" t="str">
        <f>五年级BMI</f>
        <v/>
      </c>
      <c r="O954" s="499" t="str">
        <f>五年级BMI等级</f>
        <v/>
      </c>
      <c r="P954" s="500" t="str">
        <f>五年级BMI得分</f>
        <v/>
      </c>
      <c r="Q954" s="515" t="str">
        <f>五年级肺活量得分</f>
        <v/>
      </c>
      <c r="R954" s="512" t="str">
        <f>五年级等级</f>
        <v/>
      </c>
      <c r="S954" s="516" t="str">
        <f>五年级50米跑得分</f>
        <v/>
      </c>
      <c r="T954" s="517" t="str">
        <f>五年级等级</f>
        <v/>
      </c>
      <c r="U954" s="516" t="str">
        <f>五年级坐位体前屈得分</f>
        <v/>
      </c>
      <c r="V954" s="517" t="str">
        <f>五年级等级</f>
        <v/>
      </c>
      <c r="W954" s="516" t="str">
        <f>五年级一分钟跳绳得分</f>
        <v/>
      </c>
      <c r="X954" s="517" t="str">
        <f>五年级等级</f>
        <v/>
      </c>
      <c r="Y954" s="515" t="str">
        <f>五年级仰卧起坐得分</f>
        <v/>
      </c>
      <c r="Z954" s="518" t="str">
        <f>五年级等级</f>
        <v/>
      </c>
      <c r="AA954" s="533" t="str">
        <f>五年级折返跑得分</f>
        <v/>
      </c>
      <c r="AB954" s="515" t="str">
        <f>五年级等级</f>
        <v/>
      </c>
      <c r="AC954" s="533" t="str">
        <f>五年级跳绳附加分</f>
        <v/>
      </c>
      <c r="AD954" s="534" t="str">
        <f>五年级标准分</f>
        <v/>
      </c>
      <c r="AE954" s="534" t="str">
        <f>五年级总分</f>
        <v/>
      </c>
      <c r="AF954" s="517" t="str">
        <f>五年级等级</f>
        <v/>
      </c>
      <c r="AM954" s="452" t="str">
        <f>折返时间</f>
        <v/>
      </c>
    </row>
    <row r="955" spans="1:39">
      <c r="A955" s="476">
        <v>514</v>
      </c>
      <c r="B955" s="477">
        <v>43</v>
      </c>
      <c r="C955" s="586"/>
      <c r="D955" s="587"/>
      <c r="E955" s="586"/>
      <c r="F955" s="473"/>
      <c r="G955" s="588"/>
      <c r="H955" s="475"/>
      <c r="I955" s="595"/>
      <c r="J955" s="596"/>
      <c r="K955" s="596"/>
      <c r="L955" s="503"/>
      <c r="M955" s="504"/>
      <c r="N955" s="505" t="str">
        <f>五年级BMI</f>
        <v/>
      </c>
      <c r="O955" s="499" t="str">
        <f>五年级BMI等级</f>
        <v/>
      </c>
      <c r="P955" s="500" t="str">
        <f>五年级BMI得分</f>
        <v/>
      </c>
      <c r="Q955" s="515" t="str">
        <f>五年级肺活量得分</f>
        <v/>
      </c>
      <c r="R955" s="512" t="str">
        <f>五年级等级</f>
        <v/>
      </c>
      <c r="S955" s="516" t="str">
        <f>五年级50米跑得分</f>
        <v/>
      </c>
      <c r="T955" s="517" t="str">
        <f>五年级等级</f>
        <v/>
      </c>
      <c r="U955" s="516" t="str">
        <f>五年级坐位体前屈得分</f>
        <v/>
      </c>
      <c r="V955" s="517" t="str">
        <f>五年级等级</f>
        <v/>
      </c>
      <c r="W955" s="516" t="str">
        <f>五年级一分钟跳绳得分</f>
        <v/>
      </c>
      <c r="X955" s="517" t="str">
        <f>五年级等级</f>
        <v/>
      </c>
      <c r="Y955" s="515" t="str">
        <f>五年级仰卧起坐得分</f>
        <v/>
      </c>
      <c r="Z955" s="518" t="str">
        <f>五年级等级</f>
        <v/>
      </c>
      <c r="AA955" s="533" t="str">
        <f>五年级折返跑得分</f>
        <v/>
      </c>
      <c r="AB955" s="515" t="str">
        <f>五年级等级</f>
        <v/>
      </c>
      <c r="AC955" s="533" t="str">
        <f>五年级跳绳附加分</f>
        <v/>
      </c>
      <c r="AD955" s="534" t="str">
        <f>五年级标准分</f>
        <v/>
      </c>
      <c r="AE955" s="534" t="str">
        <f>五年级总分</f>
        <v/>
      </c>
      <c r="AF955" s="517" t="str">
        <f>五年级等级</f>
        <v/>
      </c>
      <c r="AM955" s="452" t="str">
        <f>折返时间</f>
        <v/>
      </c>
    </row>
    <row r="956" spans="1:39">
      <c r="A956" s="476">
        <v>514</v>
      </c>
      <c r="B956" s="477">
        <v>44</v>
      </c>
      <c r="C956" s="586"/>
      <c r="D956" s="587"/>
      <c r="E956" s="586"/>
      <c r="F956" s="473"/>
      <c r="G956" s="589"/>
      <c r="H956" s="475"/>
      <c r="I956" s="595"/>
      <c r="J956" s="596"/>
      <c r="K956" s="596"/>
      <c r="L956" s="503"/>
      <c r="M956" s="504"/>
      <c r="N956" s="505" t="str">
        <f>五年级BMI</f>
        <v/>
      </c>
      <c r="O956" s="499" t="str">
        <f>五年级BMI等级</f>
        <v/>
      </c>
      <c r="P956" s="500" t="str">
        <f>五年级BMI得分</f>
        <v/>
      </c>
      <c r="Q956" s="515" t="str">
        <f>五年级肺活量得分</f>
        <v/>
      </c>
      <c r="R956" s="512" t="str">
        <f>五年级等级</f>
        <v/>
      </c>
      <c r="S956" s="516" t="str">
        <f>五年级50米跑得分</f>
        <v/>
      </c>
      <c r="T956" s="517" t="str">
        <f>五年级等级</f>
        <v/>
      </c>
      <c r="U956" s="516" t="str">
        <f>五年级坐位体前屈得分</f>
        <v/>
      </c>
      <c r="V956" s="517" t="str">
        <f>五年级等级</f>
        <v/>
      </c>
      <c r="W956" s="516" t="str">
        <f>五年级一分钟跳绳得分</f>
        <v/>
      </c>
      <c r="X956" s="517" t="str">
        <f>五年级等级</f>
        <v/>
      </c>
      <c r="Y956" s="515" t="str">
        <f>五年级仰卧起坐得分</f>
        <v/>
      </c>
      <c r="Z956" s="518" t="str">
        <f>五年级等级</f>
        <v/>
      </c>
      <c r="AA956" s="533" t="str">
        <f>五年级折返跑得分</f>
        <v/>
      </c>
      <c r="AB956" s="515" t="str">
        <f>五年级等级</f>
        <v/>
      </c>
      <c r="AC956" s="533" t="str">
        <f>五年级跳绳附加分</f>
        <v/>
      </c>
      <c r="AD956" s="534" t="str">
        <f>五年级标准分</f>
        <v/>
      </c>
      <c r="AE956" s="534" t="str">
        <f>五年级总分</f>
        <v/>
      </c>
      <c r="AF956" s="517" t="str">
        <f>五年级等级</f>
        <v/>
      </c>
      <c r="AM956" s="452" t="str">
        <f>折返时间</f>
        <v/>
      </c>
    </row>
    <row r="957" spans="1:39">
      <c r="A957" s="476">
        <v>514</v>
      </c>
      <c r="B957" s="477">
        <v>45</v>
      </c>
      <c r="C957" s="586"/>
      <c r="D957" s="587"/>
      <c r="E957" s="586"/>
      <c r="F957" s="473"/>
      <c r="G957" s="589"/>
      <c r="H957" s="475"/>
      <c r="I957" s="595"/>
      <c r="J957" s="596"/>
      <c r="K957" s="596"/>
      <c r="L957" s="503"/>
      <c r="M957" s="504"/>
      <c r="N957" s="505" t="str">
        <f>五年级BMI</f>
        <v/>
      </c>
      <c r="O957" s="499" t="str">
        <f>五年级BMI等级</f>
        <v/>
      </c>
      <c r="P957" s="500" t="str">
        <f>五年级BMI得分</f>
        <v/>
      </c>
      <c r="Q957" s="515" t="str">
        <f>五年级肺活量得分</f>
        <v/>
      </c>
      <c r="R957" s="512" t="str">
        <f>五年级等级</f>
        <v/>
      </c>
      <c r="S957" s="516" t="str">
        <f>五年级50米跑得分</f>
        <v/>
      </c>
      <c r="T957" s="517" t="str">
        <f>五年级等级</f>
        <v/>
      </c>
      <c r="U957" s="516" t="str">
        <f>五年级坐位体前屈得分</f>
        <v/>
      </c>
      <c r="V957" s="517" t="str">
        <f>五年级等级</f>
        <v/>
      </c>
      <c r="W957" s="516" t="str">
        <f>五年级一分钟跳绳得分</f>
        <v/>
      </c>
      <c r="X957" s="517" t="str">
        <f>五年级等级</f>
        <v/>
      </c>
      <c r="Y957" s="515" t="str">
        <f>五年级仰卧起坐得分</f>
        <v/>
      </c>
      <c r="Z957" s="518" t="str">
        <f>五年级等级</f>
        <v/>
      </c>
      <c r="AA957" s="533" t="str">
        <f>五年级折返跑得分</f>
        <v/>
      </c>
      <c r="AB957" s="515" t="str">
        <f>五年级等级</f>
        <v/>
      </c>
      <c r="AC957" s="533" t="str">
        <f>五年级跳绳附加分</f>
        <v/>
      </c>
      <c r="AD957" s="534" t="str">
        <f>五年级标准分</f>
        <v/>
      </c>
      <c r="AE957" s="534" t="str">
        <f>五年级总分</f>
        <v/>
      </c>
      <c r="AF957" s="517" t="str">
        <f>五年级等级</f>
        <v/>
      </c>
      <c r="AM957" s="452" t="str">
        <f>折返时间</f>
        <v/>
      </c>
    </row>
    <row r="958" spans="1:39">
      <c r="A958" s="476">
        <v>514</v>
      </c>
      <c r="B958" s="477">
        <v>46</v>
      </c>
      <c r="C958" s="586"/>
      <c r="D958" s="587"/>
      <c r="E958" s="586"/>
      <c r="F958" s="473"/>
      <c r="G958" s="588"/>
      <c r="H958" s="475"/>
      <c r="I958" s="595"/>
      <c r="J958" s="596"/>
      <c r="K958" s="596"/>
      <c r="L958" s="503"/>
      <c r="M958" s="504"/>
      <c r="N958" s="505" t="str">
        <f>五年级BMI</f>
        <v/>
      </c>
      <c r="O958" s="499" t="str">
        <f>五年级BMI等级</f>
        <v/>
      </c>
      <c r="P958" s="500" t="str">
        <f>五年级BMI得分</f>
        <v/>
      </c>
      <c r="Q958" s="515" t="str">
        <f>五年级肺活量得分</f>
        <v/>
      </c>
      <c r="R958" s="512" t="str">
        <f>五年级等级</f>
        <v/>
      </c>
      <c r="S958" s="516" t="str">
        <f>五年级50米跑得分</f>
        <v/>
      </c>
      <c r="T958" s="517" t="str">
        <f>五年级等级</f>
        <v/>
      </c>
      <c r="U958" s="516" t="str">
        <f>五年级坐位体前屈得分</f>
        <v/>
      </c>
      <c r="V958" s="517" t="str">
        <f>五年级等级</f>
        <v/>
      </c>
      <c r="W958" s="516" t="str">
        <f>五年级一分钟跳绳得分</f>
        <v/>
      </c>
      <c r="X958" s="517" t="str">
        <f>五年级等级</f>
        <v/>
      </c>
      <c r="Y958" s="515" t="str">
        <f>五年级仰卧起坐得分</f>
        <v/>
      </c>
      <c r="Z958" s="518" t="str">
        <f>五年级等级</f>
        <v/>
      </c>
      <c r="AA958" s="533" t="str">
        <f>五年级折返跑得分</f>
        <v/>
      </c>
      <c r="AB958" s="515" t="str">
        <f>五年级等级</f>
        <v/>
      </c>
      <c r="AC958" s="533" t="str">
        <f>五年级跳绳附加分</f>
        <v/>
      </c>
      <c r="AD958" s="534" t="str">
        <f>五年级标准分</f>
        <v/>
      </c>
      <c r="AE958" s="534" t="str">
        <f>五年级总分</f>
        <v/>
      </c>
      <c r="AF958" s="517" t="str">
        <f>五年级等级</f>
        <v/>
      </c>
      <c r="AM958" s="452" t="str">
        <f>折返时间</f>
        <v/>
      </c>
    </row>
    <row r="959" spans="1:39">
      <c r="A959" s="476">
        <v>514</v>
      </c>
      <c r="B959" s="477">
        <v>47</v>
      </c>
      <c r="C959" s="586"/>
      <c r="D959" s="587"/>
      <c r="E959" s="586"/>
      <c r="F959" s="473"/>
      <c r="G959" s="588"/>
      <c r="H959" s="475"/>
      <c r="I959" s="595"/>
      <c r="J959" s="596"/>
      <c r="K959" s="596"/>
      <c r="L959" s="503"/>
      <c r="M959" s="504"/>
      <c r="N959" s="505" t="str">
        <f>五年级BMI</f>
        <v/>
      </c>
      <c r="O959" s="499" t="str">
        <f>五年级BMI等级</f>
        <v/>
      </c>
      <c r="P959" s="500" t="str">
        <f>五年级BMI得分</f>
        <v/>
      </c>
      <c r="Q959" s="515" t="str">
        <f>五年级肺活量得分</f>
        <v/>
      </c>
      <c r="R959" s="512" t="str">
        <f>五年级等级</f>
        <v/>
      </c>
      <c r="S959" s="516" t="str">
        <f>五年级50米跑得分</f>
        <v/>
      </c>
      <c r="T959" s="517" t="str">
        <f>五年级等级</f>
        <v/>
      </c>
      <c r="U959" s="516" t="str">
        <f>五年级坐位体前屈得分</f>
        <v/>
      </c>
      <c r="V959" s="517" t="str">
        <f>五年级等级</f>
        <v/>
      </c>
      <c r="W959" s="516" t="str">
        <f>五年级一分钟跳绳得分</f>
        <v/>
      </c>
      <c r="X959" s="517" t="str">
        <f>五年级等级</f>
        <v/>
      </c>
      <c r="Y959" s="515" t="str">
        <f>五年级仰卧起坐得分</f>
        <v/>
      </c>
      <c r="Z959" s="518" t="str">
        <f>五年级等级</f>
        <v/>
      </c>
      <c r="AA959" s="533" t="str">
        <f>五年级折返跑得分</f>
        <v/>
      </c>
      <c r="AB959" s="515" t="str">
        <f>五年级等级</f>
        <v/>
      </c>
      <c r="AC959" s="533" t="str">
        <f>五年级跳绳附加分</f>
        <v/>
      </c>
      <c r="AD959" s="534" t="str">
        <f>五年级标准分</f>
        <v/>
      </c>
      <c r="AE959" s="534" t="str">
        <f>五年级总分</f>
        <v/>
      </c>
      <c r="AF959" s="517" t="str">
        <f>五年级等级</f>
        <v/>
      </c>
      <c r="AM959" s="452" t="str">
        <f>折返时间</f>
        <v/>
      </c>
    </row>
    <row r="960" spans="1:39">
      <c r="A960" s="476">
        <v>514</v>
      </c>
      <c r="B960" s="477">
        <v>48</v>
      </c>
      <c r="C960" s="586"/>
      <c r="D960" s="587"/>
      <c r="E960" s="586"/>
      <c r="F960" s="473"/>
      <c r="G960" s="588"/>
      <c r="H960" s="475"/>
      <c r="I960" s="595"/>
      <c r="J960" s="596"/>
      <c r="K960" s="596"/>
      <c r="L960" s="503"/>
      <c r="M960" s="504"/>
      <c r="N960" s="505" t="str">
        <f>五年级BMI</f>
        <v/>
      </c>
      <c r="O960" s="499" t="str">
        <f>五年级BMI等级</f>
        <v/>
      </c>
      <c r="P960" s="500" t="str">
        <f>五年级BMI得分</f>
        <v/>
      </c>
      <c r="Q960" s="515" t="str">
        <f>五年级肺活量得分</f>
        <v/>
      </c>
      <c r="R960" s="512" t="str">
        <f>五年级等级</f>
        <v/>
      </c>
      <c r="S960" s="516" t="str">
        <f>五年级50米跑得分</f>
        <v/>
      </c>
      <c r="T960" s="517" t="str">
        <f>五年级等级</f>
        <v/>
      </c>
      <c r="U960" s="516" t="str">
        <f>五年级坐位体前屈得分</f>
        <v/>
      </c>
      <c r="V960" s="517" t="str">
        <f>五年级等级</f>
        <v/>
      </c>
      <c r="W960" s="516" t="str">
        <f>五年级一分钟跳绳得分</f>
        <v/>
      </c>
      <c r="X960" s="517" t="str">
        <f>五年级等级</f>
        <v/>
      </c>
      <c r="Y960" s="515" t="str">
        <f>五年级仰卧起坐得分</f>
        <v/>
      </c>
      <c r="Z960" s="518" t="str">
        <f>五年级等级</f>
        <v/>
      </c>
      <c r="AA960" s="533" t="str">
        <f>五年级折返跑得分</f>
        <v/>
      </c>
      <c r="AB960" s="515" t="str">
        <f>五年级等级</f>
        <v/>
      </c>
      <c r="AC960" s="533" t="str">
        <f>五年级跳绳附加分</f>
        <v/>
      </c>
      <c r="AD960" s="534" t="str">
        <f>五年级标准分</f>
        <v/>
      </c>
      <c r="AE960" s="534" t="str">
        <f>五年级总分</f>
        <v/>
      </c>
      <c r="AF960" s="517" t="str">
        <f>五年级等级</f>
        <v/>
      </c>
      <c r="AM960" s="452" t="str">
        <f>折返时间</f>
        <v/>
      </c>
    </row>
    <row r="961" spans="1:39">
      <c r="A961" s="476">
        <v>514</v>
      </c>
      <c r="B961" s="477">
        <v>49</v>
      </c>
      <c r="C961" s="586"/>
      <c r="D961" s="587"/>
      <c r="E961" s="586"/>
      <c r="F961" s="473"/>
      <c r="G961" s="588"/>
      <c r="H961" s="475"/>
      <c r="I961" s="595"/>
      <c r="J961" s="596"/>
      <c r="K961" s="596"/>
      <c r="L961" s="503"/>
      <c r="M961" s="504"/>
      <c r="N961" s="505" t="str">
        <f>五年级BMI</f>
        <v/>
      </c>
      <c r="O961" s="499" t="str">
        <f>五年级BMI等级</f>
        <v/>
      </c>
      <c r="P961" s="500" t="str">
        <f>五年级BMI得分</f>
        <v/>
      </c>
      <c r="Q961" s="515" t="str">
        <f>五年级肺活量得分</f>
        <v/>
      </c>
      <c r="R961" s="512" t="str">
        <f>五年级等级</f>
        <v/>
      </c>
      <c r="S961" s="516" t="str">
        <f>五年级50米跑得分</f>
        <v/>
      </c>
      <c r="T961" s="517" t="str">
        <f>五年级等级</f>
        <v/>
      </c>
      <c r="U961" s="516" t="str">
        <f>五年级坐位体前屈得分</f>
        <v/>
      </c>
      <c r="V961" s="517" t="str">
        <f>五年级等级</f>
        <v/>
      </c>
      <c r="W961" s="516" t="str">
        <f>五年级一分钟跳绳得分</f>
        <v/>
      </c>
      <c r="X961" s="517" t="str">
        <f>五年级等级</f>
        <v/>
      </c>
      <c r="Y961" s="515" t="str">
        <f>五年级仰卧起坐得分</f>
        <v/>
      </c>
      <c r="Z961" s="518" t="str">
        <f>五年级等级</f>
        <v/>
      </c>
      <c r="AA961" s="533" t="str">
        <f>五年级折返跑得分</f>
        <v/>
      </c>
      <c r="AB961" s="515" t="str">
        <f>五年级等级</f>
        <v/>
      </c>
      <c r="AC961" s="533" t="str">
        <f>五年级跳绳附加分</f>
        <v/>
      </c>
      <c r="AD961" s="534" t="str">
        <f>五年级标准分</f>
        <v/>
      </c>
      <c r="AE961" s="534" t="str">
        <f>五年级总分</f>
        <v/>
      </c>
      <c r="AF961" s="517" t="str">
        <f>五年级等级</f>
        <v/>
      </c>
      <c r="AM961" s="452" t="str">
        <f>折返时间</f>
        <v/>
      </c>
    </row>
    <row r="962" spans="1:39">
      <c r="A962" s="476">
        <v>514</v>
      </c>
      <c r="B962" s="477">
        <v>50</v>
      </c>
      <c r="C962" s="586"/>
      <c r="D962" s="587"/>
      <c r="E962" s="586"/>
      <c r="F962" s="473"/>
      <c r="G962" s="588"/>
      <c r="H962" s="475"/>
      <c r="I962" s="595"/>
      <c r="J962" s="596"/>
      <c r="K962" s="596"/>
      <c r="L962" s="503"/>
      <c r="M962" s="504"/>
      <c r="N962" s="505" t="str">
        <f>五年级BMI</f>
        <v/>
      </c>
      <c r="O962" s="499" t="str">
        <f>五年级BMI等级</f>
        <v/>
      </c>
      <c r="P962" s="500" t="str">
        <f>五年级BMI得分</f>
        <v/>
      </c>
      <c r="Q962" s="515" t="str">
        <f>五年级肺活量得分</f>
        <v/>
      </c>
      <c r="R962" s="512" t="str">
        <f>五年级等级</f>
        <v/>
      </c>
      <c r="S962" s="516" t="str">
        <f>五年级50米跑得分</f>
        <v/>
      </c>
      <c r="T962" s="517" t="str">
        <f>五年级等级</f>
        <v/>
      </c>
      <c r="U962" s="516" t="str">
        <f>五年级坐位体前屈得分</f>
        <v/>
      </c>
      <c r="V962" s="517" t="str">
        <f>五年级等级</f>
        <v/>
      </c>
      <c r="W962" s="516" t="str">
        <f>五年级一分钟跳绳得分</f>
        <v/>
      </c>
      <c r="X962" s="517" t="str">
        <f>五年级等级</f>
        <v/>
      </c>
      <c r="Y962" s="515" t="str">
        <f>五年级仰卧起坐得分</f>
        <v/>
      </c>
      <c r="Z962" s="518" t="str">
        <f>五年级等级</f>
        <v/>
      </c>
      <c r="AA962" s="533" t="str">
        <f>五年级折返跑得分</f>
        <v/>
      </c>
      <c r="AB962" s="515" t="str">
        <f>五年级等级</f>
        <v/>
      </c>
      <c r="AC962" s="533" t="str">
        <f>五年级跳绳附加分</f>
        <v/>
      </c>
      <c r="AD962" s="534" t="str">
        <f>五年级标准分</f>
        <v/>
      </c>
      <c r="AE962" s="534" t="str">
        <f>五年级总分</f>
        <v/>
      </c>
      <c r="AF962" s="517" t="str">
        <f>五年级等级</f>
        <v/>
      </c>
      <c r="AM962" s="452" t="str">
        <f>折返时间</f>
        <v/>
      </c>
    </row>
    <row r="963" spans="1:39">
      <c r="A963" s="476">
        <v>514</v>
      </c>
      <c r="B963" s="477">
        <v>51</v>
      </c>
      <c r="C963" s="586"/>
      <c r="D963" s="587"/>
      <c r="E963" s="586"/>
      <c r="F963" s="473"/>
      <c r="G963" s="588"/>
      <c r="H963" s="475"/>
      <c r="I963" s="595"/>
      <c r="J963" s="596"/>
      <c r="K963" s="596"/>
      <c r="L963" s="503"/>
      <c r="M963" s="504"/>
      <c r="N963" s="505" t="str">
        <f>五年级BMI</f>
        <v/>
      </c>
      <c r="O963" s="499" t="str">
        <f>五年级BMI等级</f>
        <v/>
      </c>
      <c r="P963" s="500" t="str">
        <f>五年级BMI得分</f>
        <v/>
      </c>
      <c r="Q963" s="515" t="str">
        <f>五年级肺活量得分</f>
        <v/>
      </c>
      <c r="R963" s="512" t="str">
        <f>五年级等级</f>
        <v/>
      </c>
      <c r="S963" s="516" t="str">
        <f>五年级50米跑得分</f>
        <v/>
      </c>
      <c r="T963" s="517" t="str">
        <f>五年级等级</f>
        <v/>
      </c>
      <c r="U963" s="516" t="str">
        <f>五年级坐位体前屈得分</f>
        <v/>
      </c>
      <c r="V963" s="517" t="str">
        <f>五年级等级</f>
        <v/>
      </c>
      <c r="W963" s="516" t="str">
        <f>五年级一分钟跳绳得分</f>
        <v/>
      </c>
      <c r="X963" s="517" t="str">
        <f>五年级等级</f>
        <v/>
      </c>
      <c r="Y963" s="515" t="str">
        <f>五年级仰卧起坐得分</f>
        <v/>
      </c>
      <c r="Z963" s="518" t="str">
        <f>五年级等级</f>
        <v/>
      </c>
      <c r="AA963" s="533" t="str">
        <f>五年级折返跑得分</f>
        <v/>
      </c>
      <c r="AB963" s="515" t="str">
        <f>五年级等级</f>
        <v/>
      </c>
      <c r="AC963" s="533" t="str">
        <f>五年级跳绳附加分</f>
        <v/>
      </c>
      <c r="AD963" s="534" t="str">
        <f>五年级标准分</f>
        <v/>
      </c>
      <c r="AE963" s="534" t="str">
        <f>五年级总分</f>
        <v/>
      </c>
      <c r="AF963" s="517" t="str">
        <f>五年级等级</f>
        <v/>
      </c>
      <c r="AM963" s="452" t="str">
        <f>折返时间</f>
        <v/>
      </c>
    </row>
    <row r="964" spans="1:39">
      <c r="A964" s="476">
        <v>514</v>
      </c>
      <c r="B964" s="477">
        <v>52</v>
      </c>
      <c r="C964" s="586"/>
      <c r="D964" s="587"/>
      <c r="E964" s="586"/>
      <c r="F964" s="473"/>
      <c r="G964" s="588"/>
      <c r="H964" s="475"/>
      <c r="I964" s="595"/>
      <c r="J964" s="596"/>
      <c r="K964" s="596"/>
      <c r="L964" s="503"/>
      <c r="M964" s="504"/>
      <c r="N964" s="505" t="str">
        <f>五年级BMI</f>
        <v/>
      </c>
      <c r="O964" s="499" t="str">
        <f>五年级BMI等级</f>
        <v/>
      </c>
      <c r="P964" s="500" t="str">
        <f>五年级BMI得分</f>
        <v/>
      </c>
      <c r="Q964" s="515" t="str">
        <f>五年级肺活量得分</f>
        <v/>
      </c>
      <c r="R964" s="512" t="str">
        <f>五年级等级</f>
        <v/>
      </c>
      <c r="S964" s="516" t="str">
        <f>五年级50米跑得分</f>
        <v/>
      </c>
      <c r="T964" s="517" t="str">
        <f>五年级等级</f>
        <v/>
      </c>
      <c r="U964" s="516" t="str">
        <f>五年级坐位体前屈得分</f>
        <v/>
      </c>
      <c r="V964" s="517" t="str">
        <f>五年级等级</f>
        <v/>
      </c>
      <c r="W964" s="516" t="str">
        <f>五年级一分钟跳绳得分</f>
        <v/>
      </c>
      <c r="X964" s="517" t="str">
        <f>五年级等级</f>
        <v/>
      </c>
      <c r="Y964" s="515" t="str">
        <f>五年级仰卧起坐得分</f>
        <v/>
      </c>
      <c r="Z964" s="518" t="str">
        <f>五年级等级</f>
        <v/>
      </c>
      <c r="AA964" s="533" t="str">
        <f>五年级折返跑得分</f>
        <v/>
      </c>
      <c r="AB964" s="515" t="str">
        <f>五年级等级</f>
        <v/>
      </c>
      <c r="AC964" s="533" t="str">
        <f>五年级跳绳附加分</f>
        <v/>
      </c>
      <c r="AD964" s="534" t="str">
        <f>五年级标准分</f>
        <v/>
      </c>
      <c r="AE964" s="534" t="str">
        <f>五年级总分</f>
        <v/>
      </c>
      <c r="AF964" s="517" t="str">
        <f>五年级等级</f>
        <v/>
      </c>
      <c r="AM964" s="452" t="str">
        <f>折返时间</f>
        <v/>
      </c>
    </row>
    <row r="965" spans="1:39">
      <c r="A965" s="476">
        <v>514</v>
      </c>
      <c r="B965" s="477">
        <v>53</v>
      </c>
      <c r="C965" s="586"/>
      <c r="D965" s="587"/>
      <c r="E965" s="586"/>
      <c r="F965" s="473"/>
      <c r="G965" s="588"/>
      <c r="H965" s="475"/>
      <c r="I965" s="595"/>
      <c r="J965" s="596"/>
      <c r="K965" s="596"/>
      <c r="L965" s="503"/>
      <c r="M965" s="504"/>
      <c r="N965" s="505" t="str">
        <f>五年级BMI</f>
        <v/>
      </c>
      <c r="O965" s="499" t="str">
        <f>五年级BMI等级</f>
        <v/>
      </c>
      <c r="P965" s="500" t="str">
        <f>五年级BMI得分</f>
        <v/>
      </c>
      <c r="Q965" s="515" t="str">
        <f>五年级肺活量得分</f>
        <v/>
      </c>
      <c r="R965" s="512" t="str">
        <f>五年级等级</f>
        <v/>
      </c>
      <c r="S965" s="516" t="str">
        <f>五年级50米跑得分</f>
        <v/>
      </c>
      <c r="T965" s="517" t="str">
        <f>五年级等级</f>
        <v/>
      </c>
      <c r="U965" s="516" t="str">
        <f>五年级坐位体前屈得分</f>
        <v/>
      </c>
      <c r="V965" s="517" t="str">
        <f>五年级等级</f>
        <v/>
      </c>
      <c r="W965" s="516" t="str">
        <f>五年级一分钟跳绳得分</f>
        <v/>
      </c>
      <c r="X965" s="517" t="str">
        <f>五年级等级</f>
        <v/>
      </c>
      <c r="Y965" s="515" t="str">
        <f>五年级仰卧起坐得分</f>
        <v/>
      </c>
      <c r="Z965" s="518" t="str">
        <f>五年级等级</f>
        <v/>
      </c>
      <c r="AA965" s="533" t="str">
        <f>五年级折返跑得分</f>
        <v/>
      </c>
      <c r="AB965" s="515" t="str">
        <f>五年级等级</f>
        <v/>
      </c>
      <c r="AC965" s="533" t="str">
        <f>五年级跳绳附加分</f>
        <v/>
      </c>
      <c r="AD965" s="534" t="str">
        <f>五年级标准分</f>
        <v/>
      </c>
      <c r="AE965" s="534" t="str">
        <f>五年级总分</f>
        <v/>
      </c>
      <c r="AF965" s="517" t="str">
        <f>五年级等级</f>
        <v/>
      </c>
      <c r="AM965" s="452" t="str">
        <f>折返时间</f>
        <v/>
      </c>
    </row>
    <row r="966" spans="1:39">
      <c r="A966" s="476">
        <v>514</v>
      </c>
      <c r="B966" s="477">
        <v>54</v>
      </c>
      <c r="C966" s="586"/>
      <c r="D966" s="587"/>
      <c r="E966" s="586"/>
      <c r="F966" s="473"/>
      <c r="G966" s="588"/>
      <c r="H966" s="475"/>
      <c r="I966" s="595"/>
      <c r="J966" s="596"/>
      <c r="K966" s="596"/>
      <c r="L966" s="503"/>
      <c r="M966" s="504"/>
      <c r="N966" s="505" t="str">
        <f>五年级BMI</f>
        <v/>
      </c>
      <c r="O966" s="499" t="str">
        <f>五年级BMI等级</f>
        <v/>
      </c>
      <c r="P966" s="500" t="str">
        <f>五年级BMI得分</f>
        <v/>
      </c>
      <c r="Q966" s="515" t="str">
        <f>五年级肺活量得分</f>
        <v/>
      </c>
      <c r="R966" s="512" t="str">
        <f>五年级等级</f>
        <v/>
      </c>
      <c r="S966" s="516" t="str">
        <f>五年级50米跑得分</f>
        <v/>
      </c>
      <c r="T966" s="517" t="str">
        <f>五年级等级</f>
        <v/>
      </c>
      <c r="U966" s="516" t="str">
        <f>五年级坐位体前屈得分</f>
        <v/>
      </c>
      <c r="V966" s="517" t="str">
        <f>五年级等级</f>
        <v/>
      </c>
      <c r="W966" s="516" t="str">
        <f>五年级一分钟跳绳得分</f>
        <v/>
      </c>
      <c r="X966" s="517" t="str">
        <f>五年级等级</f>
        <v/>
      </c>
      <c r="Y966" s="515" t="str">
        <f>五年级仰卧起坐得分</f>
        <v/>
      </c>
      <c r="Z966" s="518" t="str">
        <f>五年级等级</f>
        <v/>
      </c>
      <c r="AA966" s="533" t="str">
        <f>五年级折返跑得分</f>
        <v/>
      </c>
      <c r="AB966" s="515" t="str">
        <f>五年级等级</f>
        <v/>
      </c>
      <c r="AC966" s="533" t="str">
        <f>五年级跳绳附加分</f>
        <v/>
      </c>
      <c r="AD966" s="534" t="str">
        <f>五年级标准分</f>
        <v/>
      </c>
      <c r="AE966" s="534" t="str">
        <f>五年级总分</f>
        <v/>
      </c>
      <c r="AF966" s="517" t="str">
        <f>五年级等级</f>
        <v/>
      </c>
      <c r="AM966" s="452" t="str">
        <f>折返时间</f>
        <v/>
      </c>
    </row>
    <row r="967" spans="1:39">
      <c r="A967" s="476">
        <v>514</v>
      </c>
      <c r="B967" s="477">
        <v>55</v>
      </c>
      <c r="C967" s="586"/>
      <c r="D967" s="587"/>
      <c r="E967" s="586"/>
      <c r="F967" s="473"/>
      <c r="G967" s="588"/>
      <c r="H967" s="475"/>
      <c r="I967" s="595"/>
      <c r="J967" s="596"/>
      <c r="K967" s="596"/>
      <c r="L967" s="503"/>
      <c r="M967" s="504"/>
      <c r="N967" s="505" t="str">
        <f>五年级BMI</f>
        <v/>
      </c>
      <c r="O967" s="499" t="str">
        <f>五年级BMI等级</f>
        <v/>
      </c>
      <c r="P967" s="500" t="str">
        <f>五年级BMI得分</f>
        <v/>
      </c>
      <c r="Q967" s="515" t="str">
        <f>五年级肺活量得分</f>
        <v/>
      </c>
      <c r="R967" s="512" t="str">
        <f>五年级等级</f>
        <v/>
      </c>
      <c r="S967" s="516" t="str">
        <f>五年级50米跑得分</f>
        <v/>
      </c>
      <c r="T967" s="517" t="str">
        <f>五年级等级</f>
        <v/>
      </c>
      <c r="U967" s="516" t="str">
        <f>五年级坐位体前屈得分</f>
        <v/>
      </c>
      <c r="V967" s="517" t="str">
        <f>五年级等级</f>
        <v/>
      </c>
      <c r="W967" s="516" t="str">
        <f>五年级一分钟跳绳得分</f>
        <v/>
      </c>
      <c r="X967" s="517" t="str">
        <f>五年级等级</f>
        <v/>
      </c>
      <c r="Y967" s="515" t="str">
        <f>五年级仰卧起坐得分</f>
        <v/>
      </c>
      <c r="Z967" s="518" t="str">
        <f>五年级等级</f>
        <v/>
      </c>
      <c r="AA967" s="533" t="str">
        <f>五年级折返跑得分</f>
        <v/>
      </c>
      <c r="AB967" s="515" t="str">
        <f>五年级等级</f>
        <v/>
      </c>
      <c r="AC967" s="533" t="str">
        <f>五年级跳绳附加分</f>
        <v/>
      </c>
      <c r="AD967" s="534" t="str">
        <f>五年级标准分</f>
        <v/>
      </c>
      <c r="AE967" s="534" t="str">
        <f>五年级总分</f>
        <v/>
      </c>
      <c r="AF967" s="517" t="str">
        <f>五年级等级</f>
        <v/>
      </c>
      <c r="AM967" s="452" t="str">
        <f>折返时间</f>
        <v/>
      </c>
    </row>
    <row r="968" spans="1:39">
      <c r="A968" s="476">
        <v>514</v>
      </c>
      <c r="B968" s="477">
        <v>56</v>
      </c>
      <c r="C968" s="586"/>
      <c r="D968" s="587"/>
      <c r="E968" s="586"/>
      <c r="F968" s="473"/>
      <c r="G968" s="588"/>
      <c r="H968" s="475"/>
      <c r="I968" s="595"/>
      <c r="J968" s="596"/>
      <c r="K968" s="596"/>
      <c r="L968" s="503"/>
      <c r="M968" s="504"/>
      <c r="N968" s="505" t="str">
        <f>五年级BMI</f>
        <v/>
      </c>
      <c r="O968" s="499" t="str">
        <f>五年级BMI等级</f>
        <v/>
      </c>
      <c r="P968" s="500" t="str">
        <f>五年级BMI得分</f>
        <v/>
      </c>
      <c r="Q968" s="515" t="str">
        <f>五年级肺活量得分</f>
        <v/>
      </c>
      <c r="R968" s="512" t="str">
        <f>五年级等级</f>
        <v/>
      </c>
      <c r="S968" s="516" t="str">
        <f>五年级50米跑得分</f>
        <v/>
      </c>
      <c r="T968" s="517" t="str">
        <f>五年级等级</f>
        <v/>
      </c>
      <c r="U968" s="516" t="str">
        <f>五年级坐位体前屈得分</f>
        <v/>
      </c>
      <c r="V968" s="517" t="str">
        <f>五年级等级</f>
        <v/>
      </c>
      <c r="W968" s="516" t="str">
        <f>五年级一分钟跳绳得分</f>
        <v/>
      </c>
      <c r="X968" s="517" t="str">
        <f>五年级等级</f>
        <v/>
      </c>
      <c r="Y968" s="515" t="str">
        <f>五年级仰卧起坐得分</f>
        <v/>
      </c>
      <c r="Z968" s="518" t="str">
        <f>五年级等级</f>
        <v/>
      </c>
      <c r="AA968" s="533" t="str">
        <f>五年级折返跑得分</f>
        <v/>
      </c>
      <c r="AB968" s="515" t="str">
        <f>五年级等级</f>
        <v/>
      </c>
      <c r="AC968" s="533" t="str">
        <f>五年级跳绳附加分</f>
        <v/>
      </c>
      <c r="AD968" s="534" t="str">
        <f>五年级标准分</f>
        <v/>
      </c>
      <c r="AE968" s="534" t="str">
        <f>五年级总分</f>
        <v/>
      </c>
      <c r="AF968" s="517" t="str">
        <f>五年级等级</f>
        <v/>
      </c>
      <c r="AM968" s="452" t="str">
        <f>折返时间</f>
        <v/>
      </c>
    </row>
    <row r="969" spans="1:39">
      <c r="A969" s="476">
        <v>514</v>
      </c>
      <c r="B969" s="477">
        <v>57</v>
      </c>
      <c r="C969" s="586"/>
      <c r="D969" s="587"/>
      <c r="E969" s="586"/>
      <c r="F969" s="473"/>
      <c r="G969" s="588"/>
      <c r="H969" s="475"/>
      <c r="I969" s="595"/>
      <c r="J969" s="596"/>
      <c r="K969" s="596"/>
      <c r="L969" s="503"/>
      <c r="M969" s="504"/>
      <c r="N969" s="505" t="str">
        <f>五年级BMI</f>
        <v/>
      </c>
      <c r="O969" s="499" t="str">
        <f>五年级BMI等级</f>
        <v/>
      </c>
      <c r="P969" s="500" t="str">
        <f>五年级BMI得分</f>
        <v/>
      </c>
      <c r="Q969" s="515" t="str">
        <f>五年级肺活量得分</f>
        <v/>
      </c>
      <c r="R969" s="512" t="str">
        <f>五年级等级</f>
        <v/>
      </c>
      <c r="S969" s="516" t="str">
        <f>五年级50米跑得分</f>
        <v/>
      </c>
      <c r="T969" s="517" t="str">
        <f>五年级等级</f>
        <v/>
      </c>
      <c r="U969" s="516" t="str">
        <f>五年级坐位体前屈得分</f>
        <v/>
      </c>
      <c r="V969" s="517" t="str">
        <f>五年级等级</f>
        <v/>
      </c>
      <c r="W969" s="516" t="str">
        <f>五年级一分钟跳绳得分</f>
        <v/>
      </c>
      <c r="X969" s="517" t="str">
        <f>五年级等级</f>
        <v/>
      </c>
      <c r="Y969" s="515" t="str">
        <f>五年级仰卧起坐得分</f>
        <v/>
      </c>
      <c r="Z969" s="518" t="str">
        <f>五年级等级</f>
        <v/>
      </c>
      <c r="AA969" s="533" t="str">
        <f>五年级折返跑得分</f>
        <v/>
      </c>
      <c r="AB969" s="515" t="str">
        <f>五年级等级</f>
        <v/>
      </c>
      <c r="AC969" s="533" t="str">
        <f>五年级跳绳附加分</f>
        <v/>
      </c>
      <c r="AD969" s="534" t="str">
        <f>五年级标准分</f>
        <v/>
      </c>
      <c r="AE969" s="534" t="str">
        <f>五年级总分</f>
        <v/>
      </c>
      <c r="AF969" s="517" t="str">
        <f>五年级等级</f>
        <v/>
      </c>
      <c r="AM969" s="452" t="str">
        <f>折返时间</f>
        <v/>
      </c>
    </row>
    <row r="970" spans="1:39">
      <c r="A970" s="476">
        <v>514</v>
      </c>
      <c r="B970" s="477">
        <v>58</v>
      </c>
      <c r="C970" s="586"/>
      <c r="D970" s="587"/>
      <c r="E970" s="586"/>
      <c r="F970" s="473"/>
      <c r="G970" s="588"/>
      <c r="H970" s="475"/>
      <c r="I970" s="595"/>
      <c r="J970" s="596"/>
      <c r="K970" s="596"/>
      <c r="L970" s="503"/>
      <c r="M970" s="504"/>
      <c r="N970" s="505" t="str">
        <f>五年级BMI</f>
        <v/>
      </c>
      <c r="O970" s="499" t="str">
        <f>五年级BMI等级</f>
        <v/>
      </c>
      <c r="P970" s="500" t="str">
        <f>五年级BMI得分</f>
        <v/>
      </c>
      <c r="Q970" s="515" t="str">
        <f>五年级肺活量得分</f>
        <v/>
      </c>
      <c r="R970" s="512" t="str">
        <f>五年级等级</f>
        <v/>
      </c>
      <c r="S970" s="516" t="str">
        <f>五年级50米跑得分</f>
        <v/>
      </c>
      <c r="T970" s="517" t="str">
        <f>五年级等级</f>
        <v/>
      </c>
      <c r="U970" s="516" t="str">
        <f>五年级坐位体前屈得分</f>
        <v/>
      </c>
      <c r="V970" s="517" t="str">
        <f>五年级等级</f>
        <v/>
      </c>
      <c r="W970" s="516" t="str">
        <f>五年级一分钟跳绳得分</f>
        <v/>
      </c>
      <c r="X970" s="517" t="str">
        <f>五年级等级</f>
        <v/>
      </c>
      <c r="Y970" s="515" t="str">
        <f>五年级仰卧起坐得分</f>
        <v/>
      </c>
      <c r="Z970" s="518" t="str">
        <f>五年级等级</f>
        <v/>
      </c>
      <c r="AA970" s="533" t="str">
        <f>五年级折返跑得分</f>
        <v/>
      </c>
      <c r="AB970" s="515" t="str">
        <f>五年级等级</f>
        <v/>
      </c>
      <c r="AC970" s="533" t="str">
        <f>五年级跳绳附加分</f>
        <v/>
      </c>
      <c r="AD970" s="534" t="str">
        <f>五年级标准分</f>
        <v/>
      </c>
      <c r="AE970" s="534" t="str">
        <f>五年级总分</f>
        <v/>
      </c>
      <c r="AF970" s="517" t="str">
        <f>五年级等级</f>
        <v/>
      </c>
      <c r="AM970" s="452" t="str">
        <f>折返时间</f>
        <v/>
      </c>
    </row>
    <row r="971" spans="1:39">
      <c r="A971" s="476">
        <v>514</v>
      </c>
      <c r="B971" s="477">
        <v>59</v>
      </c>
      <c r="C971" s="586"/>
      <c r="D971" s="587"/>
      <c r="E971" s="586"/>
      <c r="F971" s="473"/>
      <c r="G971" s="588"/>
      <c r="H971" s="475"/>
      <c r="I971" s="595"/>
      <c r="J971" s="596"/>
      <c r="K971" s="596"/>
      <c r="L971" s="503"/>
      <c r="M971" s="504"/>
      <c r="N971" s="505" t="str">
        <f>五年级BMI</f>
        <v/>
      </c>
      <c r="O971" s="499" t="str">
        <f>五年级BMI等级</f>
        <v/>
      </c>
      <c r="P971" s="500" t="str">
        <f>五年级BMI得分</f>
        <v/>
      </c>
      <c r="Q971" s="515" t="str">
        <f>五年级肺活量得分</f>
        <v/>
      </c>
      <c r="R971" s="512" t="str">
        <f>五年级等级</f>
        <v/>
      </c>
      <c r="S971" s="516" t="str">
        <f>五年级50米跑得分</f>
        <v/>
      </c>
      <c r="T971" s="517" t="str">
        <f>五年级等级</f>
        <v/>
      </c>
      <c r="U971" s="516" t="str">
        <f>五年级坐位体前屈得分</f>
        <v/>
      </c>
      <c r="V971" s="517" t="str">
        <f>五年级等级</f>
        <v/>
      </c>
      <c r="W971" s="516" t="str">
        <f>五年级一分钟跳绳得分</f>
        <v/>
      </c>
      <c r="X971" s="517" t="str">
        <f>五年级等级</f>
        <v/>
      </c>
      <c r="Y971" s="515" t="str">
        <f>五年级仰卧起坐得分</f>
        <v/>
      </c>
      <c r="Z971" s="518" t="str">
        <f>五年级等级</f>
        <v/>
      </c>
      <c r="AA971" s="533" t="str">
        <f>五年级折返跑得分</f>
        <v/>
      </c>
      <c r="AB971" s="515" t="str">
        <f>五年级等级</f>
        <v/>
      </c>
      <c r="AC971" s="533" t="str">
        <f>五年级跳绳附加分</f>
        <v/>
      </c>
      <c r="AD971" s="534" t="str">
        <f>五年级标准分</f>
        <v/>
      </c>
      <c r="AE971" s="534" t="str">
        <f>五年级总分</f>
        <v/>
      </c>
      <c r="AF971" s="517" t="str">
        <f>五年级等级</f>
        <v/>
      </c>
      <c r="AM971" s="452" t="str">
        <f>折返时间</f>
        <v/>
      </c>
    </row>
    <row r="972" spans="1:39">
      <c r="A972" s="476">
        <v>514</v>
      </c>
      <c r="B972" s="477">
        <v>60</v>
      </c>
      <c r="C972" s="586"/>
      <c r="D972" s="587"/>
      <c r="E972" s="586"/>
      <c r="F972" s="473"/>
      <c r="G972" s="588"/>
      <c r="H972" s="475"/>
      <c r="I972" s="595"/>
      <c r="J972" s="596"/>
      <c r="K972" s="596"/>
      <c r="L972" s="503"/>
      <c r="M972" s="504"/>
      <c r="N972" s="505" t="str">
        <f>五年级BMI</f>
        <v/>
      </c>
      <c r="O972" s="499" t="str">
        <f>五年级BMI等级</f>
        <v/>
      </c>
      <c r="P972" s="500" t="str">
        <f>五年级BMI得分</f>
        <v/>
      </c>
      <c r="Q972" s="515" t="str">
        <f>五年级肺活量得分</f>
        <v/>
      </c>
      <c r="R972" s="512" t="str">
        <f>五年级等级</f>
        <v/>
      </c>
      <c r="S972" s="516" t="str">
        <f>五年级50米跑得分</f>
        <v/>
      </c>
      <c r="T972" s="517" t="str">
        <f>五年级等级</f>
        <v/>
      </c>
      <c r="U972" s="516" t="str">
        <f>五年级坐位体前屈得分</f>
        <v/>
      </c>
      <c r="V972" s="517" t="str">
        <f>五年级等级</f>
        <v/>
      </c>
      <c r="W972" s="516" t="str">
        <f>五年级一分钟跳绳得分</f>
        <v/>
      </c>
      <c r="X972" s="517" t="str">
        <f>五年级等级</f>
        <v/>
      </c>
      <c r="Y972" s="515" t="str">
        <f>五年级仰卧起坐得分</f>
        <v/>
      </c>
      <c r="Z972" s="518" t="str">
        <f>五年级等级</f>
        <v/>
      </c>
      <c r="AA972" s="533" t="str">
        <f>五年级折返跑得分</f>
        <v/>
      </c>
      <c r="AB972" s="515" t="str">
        <f>五年级等级</f>
        <v/>
      </c>
      <c r="AC972" s="533" t="str">
        <f>五年级跳绳附加分</f>
        <v/>
      </c>
      <c r="AD972" s="534" t="str">
        <f>五年级标准分</f>
        <v/>
      </c>
      <c r="AE972" s="534" t="str">
        <f>五年级总分</f>
        <v/>
      </c>
      <c r="AF972" s="517" t="str">
        <f>五年级等级</f>
        <v/>
      </c>
      <c r="AM972" s="452" t="str">
        <f>折返时间</f>
        <v/>
      </c>
    </row>
    <row r="973" spans="1:39">
      <c r="A973" s="476">
        <v>514</v>
      </c>
      <c r="B973" s="477">
        <v>61</v>
      </c>
      <c r="C973" s="586"/>
      <c r="D973" s="587"/>
      <c r="E973" s="586"/>
      <c r="F973" s="473"/>
      <c r="G973" s="588"/>
      <c r="H973" s="475"/>
      <c r="I973" s="595"/>
      <c r="J973" s="596"/>
      <c r="K973" s="596"/>
      <c r="L973" s="503"/>
      <c r="M973" s="504"/>
      <c r="N973" s="505" t="str">
        <f>五年级BMI</f>
        <v/>
      </c>
      <c r="O973" s="499" t="str">
        <f>五年级BMI等级</f>
        <v/>
      </c>
      <c r="P973" s="500" t="str">
        <f>五年级BMI得分</f>
        <v/>
      </c>
      <c r="Q973" s="515" t="str">
        <f>五年级肺活量得分</f>
        <v/>
      </c>
      <c r="R973" s="512" t="str">
        <f>五年级等级</f>
        <v/>
      </c>
      <c r="S973" s="516" t="str">
        <f>五年级50米跑得分</f>
        <v/>
      </c>
      <c r="T973" s="517" t="str">
        <f>五年级等级</f>
        <v/>
      </c>
      <c r="U973" s="516" t="str">
        <f>五年级坐位体前屈得分</f>
        <v/>
      </c>
      <c r="V973" s="517" t="str">
        <f>五年级等级</f>
        <v/>
      </c>
      <c r="W973" s="516" t="str">
        <f>五年级一分钟跳绳得分</f>
        <v/>
      </c>
      <c r="X973" s="517" t="str">
        <f>五年级等级</f>
        <v/>
      </c>
      <c r="Y973" s="515" t="str">
        <f>五年级仰卧起坐得分</f>
        <v/>
      </c>
      <c r="Z973" s="518" t="str">
        <f>五年级等级</f>
        <v/>
      </c>
      <c r="AA973" s="533" t="str">
        <f>五年级折返跑得分</f>
        <v/>
      </c>
      <c r="AB973" s="515" t="str">
        <f>五年级等级</f>
        <v/>
      </c>
      <c r="AC973" s="533" t="str">
        <f>五年级跳绳附加分</f>
        <v/>
      </c>
      <c r="AD973" s="534" t="str">
        <f>五年级标准分</f>
        <v/>
      </c>
      <c r="AE973" s="534" t="str">
        <f>五年级总分</f>
        <v/>
      </c>
      <c r="AF973" s="517" t="str">
        <f>五年级等级</f>
        <v/>
      </c>
      <c r="AM973" s="452" t="str">
        <f>折返时间</f>
        <v/>
      </c>
    </row>
    <row r="974" spans="1:39">
      <c r="A974" s="476">
        <v>514</v>
      </c>
      <c r="B974" s="477">
        <v>62</v>
      </c>
      <c r="C974" s="586"/>
      <c r="D974" s="587"/>
      <c r="E974" s="586"/>
      <c r="F974" s="473"/>
      <c r="G974" s="588"/>
      <c r="H974" s="475"/>
      <c r="I974" s="595"/>
      <c r="J974" s="596"/>
      <c r="K974" s="596"/>
      <c r="L974" s="503"/>
      <c r="M974" s="504"/>
      <c r="N974" s="505" t="str">
        <f>五年级BMI</f>
        <v/>
      </c>
      <c r="O974" s="499" t="str">
        <f>五年级BMI等级</f>
        <v/>
      </c>
      <c r="P974" s="500" t="str">
        <f>五年级BMI得分</f>
        <v/>
      </c>
      <c r="Q974" s="515" t="str">
        <f>五年级肺活量得分</f>
        <v/>
      </c>
      <c r="R974" s="512" t="str">
        <f>五年级等级</f>
        <v/>
      </c>
      <c r="S974" s="516" t="str">
        <f>五年级50米跑得分</f>
        <v/>
      </c>
      <c r="T974" s="517" t="str">
        <f>五年级等级</f>
        <v/>
      </c>
      <c r="U974" s="516" t="str">
        <f>五年级坐位体前屈得分</f>
        <v/>
      </c>
      <c r="V974" s="517" t="str">
        <f>五年级等级</f>
        <v/>
      </c>
      <c r="W974" s="516" t="str">
        <f>五年级一分钟跳绳得分</f>
        <v/>
      </c>
      <c r="X974" s="517" t="str">
        <f>五年级等级</f>
        <v/>
      </c>
      <c r="Y974" s="515" t="str">
        <f>五年级仰卧起坐得分</f>
        <v/>
      </c>
      <c r="Z974" s="518" t="str">
        <f>五年级等级</f>
        <v/>
      </c>
      <c r="AA974" s="533" t="str">
        <f>五年级折返跑得分</f>
        <v/>
      </c>
      <c r="AB974" s="515" t="str">
        <f>五年级等级</f>
        <v/>
      </c>
      <c r="AC974" s="533" t="str">
        <f>五年级跳绳附加分</f>
        <v/>
      </c>
      <c r="AD974" s="534" t="str">
        <f>五年级标准分</f>
        <v/>
      </c>
      <c r="AE974" s="534" t="str">
        <f>五年级总分</f>
        <v/>
      </c>
      <c r="AF974" s="517" t="str">
        <f>五年级等级</f>
        <v/>
      </c>
      <c r="AM974" s="452" t="str">
        <f>折返时间</f>
        <v/>
      </c>
    </row>
    <row r="975" spans="1:39">
      <c r="A975" s="476">
        <v>514</v>
      </c>
      <c r="B975" s="477">
        <v>63</v>
      </c>
      <c r="C975" s="586"/>
      <c r="D975" s="587"/>
      <c r="E975" s="586"/>
      <c r="F975" s="473"/>
      <c r="G975" s="588"/>
      <c r="H975" s="475"/>
      <c r="I975" s="595"/>
      <c r="J975" s="596"/>
      <c r="K975" s="596"/>
      <c r="L975" s="503"/>
      <c r="M975" s="504"/>
      <c r="N975" s="505" t="str">
        <f>五年级BMI</f>
        <v/>
      </c>
      <c r="O975" s="499" t="str">
        <f>五年级BMI等级</f>
        <v/>
      </c>
      <c r="P975" s="500" t="str">
        <f>五年级BMI得分</f>
        <v/>
      </c>
      <c r="Q975" s="515" t="str">
        <f>五年级肺活量得分</f>
        <v/>
      </c>
      <c r="R975" s="512" t="str">
        <f>五年级等级</f>
        <v/>
      </c>
      <c r="S975" s="516" t="str">
        <f>五年级50米跑得分</f>
        <v/>
      </c>
      <c r="T975" s="517" t="str">
        <f>五年级等级</f>
        <v/>
      </c>
      <c r="U975" s="516" t="str">
        <f>五年级坐位体前屈得分</f>
        <v/>
      </c>
      <c r="V975" s="517" t="str">
        <f>五年级等级</f>
        <v/>
      </c>
      <c r="W975" s="516" t="str">
        <f>五年级一分钟跳绳得分</f>
        <v/>
      </c>
      <c r="X975" s="517" t="str">
        <f>五年级等级</f>
        <v/>
      </c>
      <c r="Y975" s="515" t="str">
        <f>五年级仰卧起坐得分</f>
        <v/>
      </c>
      <c r="Z975" s="518" t="str">
        <f>五年级等级</f>
        <v/>
      </c>
      <c r="AA975" s="533" t="str">
        <f>五年级折返跑得分</f>
        <v/>
      </c>
      <c r="AB975" s="515" t="str">
        <f>五年级等级</f>
        <v/>
      </c>
      <c r="AC975" s="533" t="str">
        <f>五年级跳绳附加分</f>
        <v/>
      </c>
      <c r="AD975" s="534" t="str">
        <f>五年级标准分</f>
        <v/>
      </c>
      <c r="AE975" s="534" t="str">
        <f>五年级总分</f>
        <v/>
      </c>
      <c r="AF975" s="517" t="str">
        <f>五年级等级</f>
        <v/>
      </c>
      <c r="AM975" s="452" t="str">
        <f>折返时间</f>
        <v/>
      </c>
    </row>
    <row r="976" spans="1:39">
      <c r="A976" s="476">
        <v>514</v>
      </c>
      <c r="B976" s="477">
        <v>64</v>
      </c>
      <c r="C976" s="586"/>
      <c r="D976" s="587"/>
      <c r="E976" s="586"/>
      <c r="F976" s="473"/>
      <c r="G976" s="588"/>
      <c r="H976" s="475"/>
      <c r="I976" s="595"/>
      <c r="J976" s="596"/>
      <c r="K976" s="596"/>
      <c r="L976" s="503"/>
      <c r="M976" s="504"/>
      <c r="N976" s="505" t="str">
        <f>五年级BMI</f>
        <v/>
      </c>
      <c r="O976" s="499" t="str">
        <f>五年级BMI等级</f>
        <v/>
      </c>
      <c r="P976" s="500" t="str">
        <f>五年级BMI得分</f>
        <v/>
      </c>
      <c r="Q976" s="515" t="str">
        <f>五年级肺活量得分</f>
        <v/>
      </c>
      <c r="R976" s="512" t="str">
        <f>五年级等级</f>
        <v/>
      </c>
      <c r="S976" s="516" t="str">
        <f>五年级50米跑得分</f>
        <v/>
      </c>
      <c r="T976" s="517" t="str">
        <f>五年级等级</f>
        <v/>
      </c>
      <c r="U976" s="516" t="str">
        <f>五年级坐位体前屈得分</f>
        <v/>
      </c>
      <c r="V976" s="517" t="str">
        <f>五年级等级</f>
        <v/>
      </c>
      <c r="W976" s="516" t="str">
        <f>五年级一分钟跳绳得分</f>
        <v/>
      </c>
      <c r="X976" s="517" t="str">
        <f>五年级等级</f>
        <v/>
      </c>
      <c r="Y976" s="515" t="str">
        <f>五年级仰卧起坐得分</f>
        <v/>
      </c>
      <c r="Z976" s="518" t="str">
        <f>五年级等级</f>
        <v/>
      </c>
      <c r="AA976" s="533" t="str">
        <f>五年级折返跑得分</f>
        <v/>
      </c>
      <c r="AB976" s="515" t="str">
        <f>五年级等级</f>
        <v/>
      </c>
      <c r="AC976" s="533" t="str">
        <f>五年级跳绳附加分</f>
        <v/>
      </c>
      <c r="AD976" s="534" t="str">
        <f>五年级标准分</f>
        <v/>
      </c>
      <c r="AE976" s="534" t="str">
        <f>五年级总分</f>
        <v/>
      </c>
      <c r="AF976" s="517" t="str">
        <f>五年级等级</f>
        <v/>
      </c>
      <c r="AM976" s="452" t="str">
        <f>折返时间</f>
        <v/>
      </c>
    </row>
    <row r="977" spans="1:39">
      <c r="A977" s="476">
        <v>514</v>
      </c>
      <c r="B977" s="477">
        <v>65</v>
      </c>
      <c r="C977" s="586"/>
      <c r="D977" s="587"/>
      <c r="E977" s="586"/>
      <c r="F977" s="473"/>
      <c r="G977" s="588"/>
      <c r="H977" s="475"/>
      <c r="I977" s="595"/>
      <c r="J977" s="596"/>
      <c r="K977" s="596"/>
      <c r="L977" s="503"/>
      <c r="M977" s="504"/>
      <c r="N977" s="505" t="str">
        <f>五年级BMI</f>
        <v/>
      </c>
      <c r="O977" s="499" t="str">
        <f>五年级BMI等级</f>
        <v/>
      </c>
      <c r="P977" s="500" t="str">
        <f>五年级BMI得分</f>
        <v/>
      </c>
      <c r="Q977" s="515" t="str">
        <f>五年级肺活量得分</f>
        <v/>
      </c>
      <c r="R977" s="512" t="str">
        <f>五年级等级</f>
        <v/>
      </c>
      <c r="S977" s="516" t="str">
        <f>五年级50米跑得分</f>
        <v/>
      </c>
      <c r="T977" s="517" t="str">
        <f>五年级等级</f>
        <v/>
      </c>
      <c r="U977" s="516" t="str">
        <f>五年级坐位体前屈得分</f>
        <v/>
      </c>
      <c r="V977" s="517" t="str">
        <f>五年级等级</f>
        <v/>
      </c>
      <c r="W977" s="516" t="str">
        <f>五年级一分钟跳绳得分</f>
        <v/>
      </c>
      <c r="X977" s="517" t="str">
        <f>五年级等级</f>
        <v/>
      </c>
      <c r="Y977" s="515" t="str">
        <f>五年级仰卧起坐得分</f>
        <v/>
      </c>
      <c r="Z977" s="518" t="str">
        <f>五年级等级</f>
        <v/>
      </c>
      <c r="AA977" s="533" t="str">
        <f>五年级折返跑得分</f>
        <v/>
      </c>
      <c r="AB977" s="515" t="str">
        <f>五年级等级</f>
        <v/>
      </c>
      <c r="AC977" s="533" t="str">
        <f>五年级跳绳附加分</f>
        <v/>
      </c>
      <c r="AD977" s="534" t="str">
        <f>五年级标准分</f>
        <v/>
      </c>
      <c r="AE977" s="534" t="str">
        <f>五年级总分</f>
        <v/>
      </c>
      <c r="AF977" s="517" t="str">
        <f>五年级等级</f>
        <v/>
      </c>
      <c r="AM977" s="452" t="str">
        <f>折返时间</f>
        <v/>
      </c>
    </row>
    <row r="978" spans="1:39">
      <c r="A978" s="476">
        <v>514</v>
      </c>
      <c r="B978" s="477">
        <v>66</v>
      </c>
      <c r="C978" s="586"/>
      <c r="D978" s="587"/>
      <c r="E978" s="586"/>
      <c r="F978" s="473"/>
      <c r="G978" s="588"/>
      <c r="H978" s="475"/>
      <c r="I978" s="595"/>
      <c r="J978" s="596"/>
      <c r="K978" s="596"/>
      <c r="L978" s="503"/>
      <c r="M978" s="504"/>
      <c r="N978" s="505" t="str">
        <f>五年级BMI</f>
        <v/>
      </c>
      <c r="O978" s="499" t="str">
        <f>五年级BMI等级</f>
        <v/>
      </c>
      <c r="P978" s="500" t="str">
        <f>五年级BMI得分</f>
        <v/>
      </c>
      <c r="Q978" s="515" t="str">
        <f>五年级肺活量得分</f>
        <v/>
      </c>
      <c r="R978" s="512" t="str">
        <f>五年级等级</f>
        <v/>
      </c>
      <c r="S978" s="516" t="str">
        <f>五年级50米跑得分</f>
        <v/>
      </c>
      <c r="T978" s="517" t="str">
        <f>五年级等级</f>
        <v/>
      </c>
      <c r="U978" s="516" t="str">
        <f>五年级坐位体前屈得分</f>
        <v/>
      </c>
      <c r="V978" s="517" t="str">
        <f>五年级等级</f>
        <v/>
      </c>
      <c r="W978" s="516" t="str">
        <f>五年级一分钟跳绳得分</f>
        <v/>
      </c>
      <c r="X978" s="517" t="str">
        <f>五年级等级</f>
        <v/>
      </c>
      <c r="Y978" s="515" t="str">
        <f>五年级仰卧起坐得分</f>
        <v/>
      </c>
      <c r="Z978" s="518" t="str">
        <f>五年级等级</f>
        <v/>
      </c>
      <c r="AA978" s="533" t="str">
        <f>五年级折返跑得分</f>
        <v/>
      </c>
      <c r="AB978" s="515" t="str">
        <f>五年级等级</f>
        <v/>
      </c>
      <c r="AC978" s="533" t="str">
        <f>五年级跳绳附加分</f>
        <v/>
      </c>
      <c r="AD978" s="534" t="str">
        <f>五年级标准分</f>
        <v/>
      </c>
      <c r="AE978" s="534" t="str">
        <f>五年级总分</f>
        <v/>
      </c>
      <c r="AF978" s="517" t="str">
        <f>五年级等级</f>
        <v/>
      </c>
      <c r="AM978" s="452" t="str">
        <f>折返时间</f>
        <v/>
      </c>
    </row>
    <row r="979" spans="1:39">
      <c r="A979" s="476">
        <v>514</v>
      </c>
      <c r="B979" s="477">
        <v>67</v>
      </c>
      <c r="C979" s="586"/>
      <c r="D979" s="587"/>
      <c r="E979" s="586"/>
      <c r="F979" s="473"/>
      <c r="G979" s="588"/>
      <c r="H979" s="475"/>
      <c r="I979" s="595"/>
      <c r="J979" s="596"/>
      <c r="K979" s="596"/>
      <c r="L979" s="503"/>
      <c r="M979" s="504"/>
      <c r="N979" s="505" t="str">
        <f>五年级BMI</f>
        <v/>
      </c>
      <c r="O979" s="499" t="str">
        <f>五年级BMI等级</f>
        <v/>
      </c>
      <c r="P979" s="500" t="str">
        <f>五年级BMI得分</f>
        <v/>
      </c>
      <c r="Q979" s="515" t="str">
        <f>五年级肺活量得分</f>
        <v/>
      </c>
      <c r="R979" s="512" t="str">
        <f>五年级等级</f>
        <v/>
      </c>
      <c r="S979" s="516" t="str">
        <f>五年级50米跑得分</f>
        <v/>
      </c>
      <c r="T979" s="517" t="str">
        <f>五年级等级</f>
        <v/>
      </c>
      <c r="U979" s="516" t="str">
        <f>五年级坐位体前屈得分</f>
        <v/>
      </c>
      <c r="V979" s="517" t="str">
        <f>五年级等级</f>
        <v/>
      </c>
      <c r="W979" s="516" t="str">
        <f>五年级一分钟跳绳得分</f>
        <v/>
      </c>
      <c r="X979" s="517" t="str">
        <f>五年级等级</f>
        <v/>
      </c>
      <c r="Y979" s="515" t="str">
        <f>五年级仰卧起坐得分</f>
        <v/>
      </c>
      <c r="Z979" s="518" t="str">
        <f>五年级等级</f>
        <v/>
      </c>
      <c r="AA979" s="533" t="str">
        <f>五年级折返跑得分</f>
        <v/>
      </c>
      <c r="AB979" s="515" t="str">
        <f>五年级等级</f>
        <v/>
      </c>
      <c r="AC979" s="533" t="str">
        <f>五年级跳绳附加分</f>
        <v/>
      </c>
      <c r="AD979" s="534" t="str">
        <f>五年级标准分</f>
        <v/>
      </c>
      <c r="AE979" s="534" t="str">
        <f>五年级总分</f>
        <v/>
      </c>
      <c r="AF979" s="517" t="str">
        <f>五年级等级</f>
        <v/>
      </c>
      <c r="AM979" s="452" t="str">
        <f>折返时间</f>
        <v/>
      </c>
    </row>
    <row r="980" spans="1:39">
      <c r="A980" s="476">
        <v>514</v>
      </c>
      <c r="B980" s="477">
        <v>68</v>
      </c>
      <c r="C980" s="586"/>
      <c r="D980" s="587"/>
      <c r="E980" s="586"/>
      <c r="F980" s="481"/>
      <c r="G980" s="588"/>
      <c r="H980" s="475"/>
      <c r="I980" s="595"/>
      <c r="J980" s="596"/>
      <c r="K980" s="596"/>
      <c r="L980" s="503"/>
      <c r="M980" s="504"/>
      <c r="N980" s="505" t="str">
        <f>五年级BMI</f>
        <v/>
      </c>
      <c r="O980" s="499" t="str">
        <f>五年级BMI等级</f>
        <v/>
      </c>
      <c r="P980" s="500" t="str">
        <f>五年级BMI得分</f>
        <v/>
      </c>
      <c r="Q980" s="515" t="str">
        <f>五年级肺活量得分</f>
        <v/>
      </c>
      <c r="R980" s="512" t="str">
        <f>五年级等级</f>
        <v/>
      </c>
      <c r="S980" s="516" t="str">
        <f>五年级50米跑得分</f>
        <v/>
      </c>
      <c r="T980" s="517" t="str">
        <f>五年级等级</f>
        <v/>
      </c>
      <c r="U980" s="516" t="str">
        <f>五年级坐位体前屈得分</f>
        <v/>
      </c>
      <c r="V980" s="517" t="str">
        <f>五年级等级</f>
        <v/>
      </c>
      <c r="W980" s="516" t="str">
        <f>五年级一分钟跳绳得分</f>
        <v/>
      </c>
      <c r="X980" s="517" t="str">
        <f>五年级等级</f>
        <v/>
      </c>
      <c r="Y980" s="515" t="str">
        <f>五年级仰卧起坐得分</f>
        <v/>
      </c>
      <c r="Z980" s="518" t="str">
        <f>五年级等级</f>
        <v/>
      </c>
      <c r="AA980" s="533" t="str">
        <f>五年级折返跑得分</f>
        <v/>
      </c>
      <c r="AB980" s="515" t="str">
        <f>五年级等级</f>
        <v/>
      </c>
      <c r="AC980" s="533" t="str">
        <f>五年级跳绳附加分</f>
        <v/>
      </c>
      <c r="AD980" s="534" t="str">
        <f>五年级标准分</f>
        <v/>
      </c>
      <c r="AE980" s="534" t="str">
        <f>五年级总分</f>
        <v/>
      </c>
      <c r="AF980" s="517" t="str">
        <f>五年级等级</f>
        <v/>
      </c>
      <c r="AM980" s="452" t="str">
        <f>折返时间</f>
        <v/>
      </c>
    </row>
    <row r="981" spans="1:39">
      <c r="A981" s="476">
        <v>514</v>
      </c>
      <c r="B981" s="477">
        <v>69</v>
      </c>
      <c r="C981" s="586"/>
      <c r="D981" s="587"/>
      <c r="E981" s="586"/>
      <c r="F981" s="481"/>
      <c r="G981" s="588"/>
      <c r="H981" s="475"/>
      <c r="I981" s="595"/>
      <c r="J981" s="596"/>
      <c r="K981" s="596"/>
      <c r="L981" s="503"/>
      <c r="M981" s="504"/>
      <c r="N981" s="505" t="str">
        <f>五年级BMI</f>
        <v/>
      </c>
      <c r="O981" s="499" t="str">
        <f>五年级BMI等级</f>
        <v/>
      </c>
      <c r="P981" s="500" t="str">
        <f>五年级BMI得分</f>
        <v/>
      </c>
      <c r="Q981" s="515" t="str">
        <f>五年级肺活量得分</f>
        <v/>
      </c>
      <c r="R981" s="512" t="str">
        <f>五年级等级</f>
        <v/>
      </c>
      <c r="S981" s="516" t="str">
        <f>五年级50米跑得分</f>
        <v/>
      </c>
      <c r="T981" s="517" t="str">
        <f>五年级等级</f>
        <v/>
      </c>
      <c r="U981" s="516" t="str">
        <f>五年级坐位体前屈得分</f>
        <v/>
      </c>
      <c r="V981" s="517" t="str">
        <f>五年级等级</f>
        <v/>
      </c>
      <c r="W981" s="516" t="str">
        <f>五年级一分钟跳绳得分</f>
        <v/>
      </c>
      <c r="X981" s="517" t="str">
        <f>五年级等级</f>
        <v/>
      </c>
      <c r="Y981" s="515" t="str">
        <f>五年级仰卧起坐得分</f>
        <v/>
      </c>
      <c r="Z981" s="518" t="str">
        <f>五年级等级</f>
        <v/>
      </c>
      <c r="AA981" s="533" t="str">
        <f>五年级折返跑得分</f>
        <v/>
      </c>
      <c r="AB981" s="515" t="str">
        <f>五年级等级</f>
        <v/>
      </c>
      <c r="AC981" s="533" t="str">
        <f>五年级跳绳附加分</f>
        <v/>
      </c>
      <c r="AD981" s="534" t="str">
        <f>五年级标准分</f>
        <v/>
      </c>
      <c r="AE981" s="534" t="str">
        <f>五年级总分</f>
        <v/>
      </c>
      <c r="AF981" s="517" t="str">
        <f>五年级等级</f>
        <v/>
      </c>
      <c r="AM981" s="452" t="str">
        <f>折返时间</f>
        <v/>
      </c>
    </row>
    <row r="982" ht="15.75" spans="1:39">
      <c r="A982" s="535">
        <v>514</v>
      </c>
      <c r="B982" s="536">
        <v>70</v>
      </c>
      <c r="C982" s="590"/>
      <c r="D982" s="591"/>
      <c r="E982" s="590"/>
      <c r="F982" s="540"/>
      <c r="G982" s="592"/>
      <c r="H982" s="542"/>
      <c r="I982" s="598"/>
      <c r="J982" s="599"/>
      <c r="K982" s="599"/>
      <c r="L982" s="571"/>
      <c r="M982" s="572"/>
      <c r="N982" s="573" t="str">
        <f>五年级BMI</f>
        <v/>
      </c>
      <c r="O982" s="574" t="str">
        <f>五年级BMI等级</f>
        <v/>
      </c>
      <c r="P982" s="575" t="str">
        <f>五年级BMI得分</f>
        <v/>
      </c>
      <c r="Q982" s="576" t="str">
        <f>五年级肺活量得分</f>
        <v/>
      </c>
      <c r="R982" s="577" t="str">
        <f>五年级等级</f>
        <v/>
      </c>
      <c r="S982" s="578" t="str">
        <f>五年级50米跑得分</f>
        <v/>
      </c>
      <c r="T982" s="567" t="str">
        <f>五年级等级</f>
        <v/>
      </c>
      <c r="U982" s="578" t="str">
        <f>五年级坐位体前屈得分</f>
        <v/>
      </c>
      <c r="V982" s="567" t="str">
        <f>五年级等级</f>
        <v/>
      </c>
      <c r="W982" s="578" t="str">
        <f>五年级一分钟跳绳得分</f>
        <v/>
      </c>
      <c r="X982" s="567" t="str">
        <f>五年级等级</f>
        <v/>
      </c>
      <c r="Y982" s="576" t="str">
        <f>五年级仰卧起坐得分</f>
        <v/>
      </c>
      <c r="Z982" s="579" t="str">
        <f>五年级等级</f>
        <v/>
      </c>
      <c r="AA982" s="565" t="str">
        <f>五年级折返跑得分</f>
        <v/>
      </c>
      <c r="AB982" s="576" t="str">
        <f>五年级等级</f>
        <v/>
      </c>
      <c r="AC982" s="565" t="str">
        <f>五年级跳绳附加分</f>
        <v/>
      </c>
      <c r="AD982" s="566" t="str">
        <f>五年级标准分</f>
        <v/>
      </c>
      <c r="AE982" s="566" t="str">
        <f>五年级总分</f>
        <v/>
      </c>
      <c r="AF982" s="567" t="str">
        <f>五年级等级</f>
        <v/>
      </c>
      <c r="AM982" s="452" t="str">
        <f>折返时间</f>
        <v/>
      </c>
    </row>
    <row r="983" ht="15.75" spans="1:39">
      <c r="A983" s="468">
        <v>515</v>
      </c>
      <c r="B983" s="469">
        <v>1</v>
      </c>
      <c r="C983" s="593"/>
      <c r="D983" s="594"/>
      <c r="E983" s="593"/>
      <c r="F983" s="473"/>
      <c r="G983" s="589"/>
      <c r="H983" s="475"/>
      <c r="I983" s="600"/>
      <c r="J983" s="597"/>
      <c r="K983" s="597"/>
      <c r="L983" s="496"/>
      <c r="M983" s="497"/>
      <c r="N983" s="498" t="str">
        <f>五年级BMI</f>
        <v/>
      </c>
      <c r="O983" s="499" t="str">
        <f>五年级BMI等级</f>
        <v/>
      </c>
      <c r="P983" s="500" t="str">
        <f>五年级BMI得分</f>
        <v/>
      </c>
      <c r="Q983" s="511" t="str">
        <f>五年级肺活量得分</f>
        <v/>
      </c>
      <c r="R983" s="512" t="str">
        <f>五年级等级</f>
        <v/>
      </c>
      <c r="S983" s="513" t="str">
        <f>五年级50米跑得分</f>
        <v/>
      </c>
      <c r="T983" s="512" t="str">
        <f>五年级等级</f>
        <v/>
      </c>
      <c r="U983" s="513" t="str">
        <f>五年级坐位体前屈得分</f>
        <v/>
      </c>
      <c r="V983" s="512" t="str">
        <f>五年级等级</f>
        <v/>
      </c>
      <c r="W983" s="513" t="str">
        <f>五年级一分钟跳绳得分</f>
        <v/>
      </c>
      <c r="X983" s="512" t="str">
        <f>五年级等级</f>
        <v/>
      </c>
      <c r="Y983" s="511" t="str">
        <f>五年级仰卧起坐得分</f>
        <v/>
      </c>
      <c r="Z983" s="514" t="str">
        <f>五年级等级</f>
        <v/>
      </c>
      <c r="AA983" s="530" t="str">
        <f>五年级折返跑得分</f>
        <v/>
      </c>
      <c r="AB983" s="511" t="str">
        <f>五年级等级</f>
        <v/>
      </c>
      <c r="AC983" s="530" t="str">
        <f>五年级跳绳附加分</f>
        <v/>
      </c>
      <c r="AD983" s="531" t="str">
        <f>五年级标准分</f>
        <v/>
      </c>
      <c r="AE983" s="531" t="str">
        <f>五年级总分</f>
        <v/>
      </c>
      <c r="AF983" s="512" t="str">
        <f>五年级等级</f>
        <v/>
      </c>
      <c r="AM983" s="452" t="str">
        <f>折返时间</f>
        <v/>
      </c>
    </row>
    <row r="984" spans="1:39">
      <c r="A984" s="476">
        <v>515</v>
      </c>
      <c r="B984" s="477">
        <v>2</v>
      </c>
      <c r="C984" s="586"/>
      <c r="D984" s="587"/>
      <c r="E984" s="586"/>
      <c r="F984" s="473"/>
      <c r="G984" s="588"/>
      <c r="H984" s="475"/>
      <c r="I984" s="595"/>
      <c r="J984" s="596"/>
      <c r="K984" s="596"/>
      <c r="L984" s="503"/>
      <c r="M984" s="504"/>
      <c r="N984" s="505" t="str">
        <f>五年级BMI</f>
        <v/>
      </c>
      <c r="O984" s="499" t="str">
        <f>五年级BMI等级</f>
        <v/>
      </c>
      <c r="P984" s="500" t="str">
        <f>五年级BMI得分</f>
        <v/>
      </c>
      <c r="Q984" s="515" t="str">
        <f>五年级肺活量得分</f>
        <v/>
      </c>
      <c r="R984" s="512" t="str">
        <f>五年级等级</f>
        <v/>
      </c>
      <c r="S984" s="516" t="str">
        <f>五年级50米跑得分</f>
        <v/>
      </c>
      <c r="T984" s="517" t="str">
        <f>五年级等级</f>
        <v/>
      </c>
      <c r="U984" s="516" t="str">
        <f>五年级坐位体前屈得分</f>
        <v/>
      </c>
      <c r="V984" s="517" t="str">
        <f>五年级等级</f>
        <v/>
      </c>
      <c r="W984" s="516" t="str">
        <f>五年级一分钟跳绳得分</f>
        <v/>
      </c>
      <c r="X984" s="517" t="str">
        <f>五年级等级</f>
        <v/>
      </c>
      <c r="Y984" s="515" t="str">
        <f>五年级仰卧起坐得分</f>
        <v/>
      </c>
      <c r="Z984" s="518" t="str">
        <f>五年级等级</f>
        <v/>
      </c>
      <c r="AA984" s="533" t="str">
        <f>五年级折返跑得分</f>
        <v/>
      </c>
      <c r="AB984" s="515" t="str">
        <f>五年级等级</f>
        <v/>
      </c>
      <c r="AC984" s="533" t="str">
        <f>五年级跳绳附加分</f>
        <v/>
      </c>
      <c r="AD984" s="534" t="str">
        <f>五年级标准分</f>
        <v/>
      </c>
      <c r="AE984" s="534" t="str">
        <f>五年级总分</f>
        <v/>
      </c>
      <c r="AF984" s="517" t="str">
        <f>五年级等级</f>
        <v/>
      </c>
      <c r="AM984" s="452" t="str">
        <f>折返时间</f>
        <v/>
      </c>
    </row>
    <row r="985" spans="1:39">
      <c r="A985" s="476">
        <v>515</v>
      </c>
      <c r="B985" s="477">
        <v>3</v>
      </c>
      <c r="C985" s="586"/>
      <c r="D985" s="587"/>
      <c r="E985" s="586"/>
      <c r="F985" s="473"/>
      <c r="G985" s="588"/>
      <c r="H985" s="475"/>
      <c r="I985" s="595"/>
      <c r="J985" s="596"/>
      <c r="K985" s="596"/>
      <c r="L985" s="503"/>
      <c r="M985" s="504"/>
      <c r="N985" s="505" t="str">
        <f>五年级BMI</f>
        <v/>
      </c>
      <c r="O985" s="499" t="str">
        <f>五年级BMI等级</f>
        <v/>
      </c>
      <c r="P985" s="500" t="str">
        <f>五年级BMI得分</f>
        <v/>
      </c>
      <c r="Q985" s="515" t="str">
        <f>五年级肺活量得分</f>
        <v/>
      </c>
      <c r="R985" s="512" t="str">
        <f>五年级等级</f>
        <v/>
      </c>
      <c r="S985" s="516" t="str">
        <f>五年级50米跑得分</f>
        <v/>
      </c>
      <c r="T985" s="517" t="str">
        <f>五年级等级</f>
        <v/>
      </c>
      <c r="U985" s="516" t="str">
        <f>五年级坐位体前屈得分</f>
        <v/>
      </c>
      <c r="V985" s="517" t="str">
        <f>五年级等级</f>
        <v/>
      </c>
      <c r="W985" s="516" t="str">
        <f>五年级一分钟跳绳得分</f>
        <v/>
      </c>
      <c r="X985" s="517" t="str">
        <f>五年级等级</f>
        <v/>
      </c>
      <c r="Y985" s="515" t="str">
        <f>五年级仰卧起坐得分</f>
        <v/>
      </c>
      <c r="Z985" s="518" t="str">
        <f>五年级等级</f>
        <v/>
      </c>
      <c r="AA985" s="533" t="str">
        <f>五年级折返跑得分</f>
        <v/>
      </c>
      <c r="AB985" s="515" t="str">
        <f>五年级等级</f>
        <v/>
      </c>
      <c r="AC985" s="533" t="str">
        <f>五年级跳绳附加分</f>
        <v/>
      </c>
      <c r="AD985" s="534" t="str">
        <f>五年级标准分</f>
        <v/>
      </c>
      <c r="AE985" s="534" t="str">
        <f>五年级总分</f>
        <v/>
      </c>
      <c r="AF985" s="517" t="str">
        <f>五年级等级</f>
        <v/>
      </c>
      <c r="AM985" s="452" t="str">
        <f>折返时间</f>
        <v/>
      </c>
    </row>
    <row r="986" spans="1:39">
      <c r="A986" s="476">
        <v>515</v>
      </c>
      <c r="B986" s="477">
        <v>4</v>
      </c>
      <c r="C986" s="586"/>
      <c r="D986" s="587"/>
      <c r="E986" s="586"/>
      <c r="F986" s="473"/>
      <c r="G986" s="588"/>
      <c r="H986" s="475"/>
      <c r="I986" s="595"/>
      <c r="J986" s="596"/>
      <c r="K986" s="596"/>
      <c r="L986" s="503"/>
      <c r="M986" s="504"/>
      <c r="N986" s="505" t="str">
        <f>五年级BMI</f>
        <v/>
      </c>
      <c r="O986" s="499" t="str">
        <f>五年级BMI等级</f>
        <v/>
      </c>
      <c r="P986" s="500" t="str">
        <f>五年级BMI得分</f>
        <v/>
      </c>
      <c r="Q986" s="515" t="str">
        <f>五年级肺活量得分</f>
        <v/>
      </c>
      <c r="R986" s="512" t="str">
        <f>五年级等级</f>
        <v/>
      </c>
      <c r="S986" s="516" t="str">
        <f>五年级50米跑得分</f>
        <v/>
      </c>
      <c r="T986" s="517" t="str">
        <f>五年级等级</f>
        <v/>
      </c>
      <c r="U986" s="516" t="str">
        <f>五年级坐位体前屈得分</f>
        <v/>
      </c>
      <c r="V986" s="517" t="str">
        <f>五年级等级</f>
        <v/>
      </c>
      <c r="W986" s="516" t="str">
        <f>五年级一分钟跳绳得分</f>
        <v/>
      </c>
      <c r="X986" s="517" t="str">
        <f>五年级等级</f>
        <v/>
      </c>
      <c r="Y986" s="515" t="str">
        <f>五年级仰卧起坐得分</f>
        <v/>
      </c>
      <c r="Z986" s="518" t="str">
        <f>五年级等级</f>
        <v/>
      </c>
      <c r="AA986" s="533" t="str">
        <f>五年级折返跑得分</f>
        <v/>
      </c>
      <c r="AB986" s="515" t="str">
        <f>五年级等级</f>
        <v/>
      </c>
      <c r="AC986" s="533" t="str">
        <f>五年级跳绳附加分</f>
        <v/>
      </c>
      <c r="AD986" s="534" t="str">
        <f>五年级标准分</f>
        <v/>
      </c>
      <c r="AE986" s="534" t="str">
        <f>五年级总分</f>
        <v/>
      </c>
      <c r="AF986" s="517" t="str">
        <f>五年级等级</f>
        <v/>
      </c>
      <c r="AM986" s="452" t="str">
        <f>折返时间</f>
        <v/>
      </c>
    </row>
    <row r="987" spans="1:39">
      <c r="A987" s="476">
        <v>515</v>
      </c>
      <c r="B987" s="477">
        <v>5</v>
      </c>
      <c r="C987" s="586"/>
      <c r="D987" s="587"/>
      <c r="E987" s="586"/>
      <c r="F987" s="473"/>
      <c r="G987" s="588"/>
      <c r="H987" s="475"/>
      <c r="I987" s="595"/>
      <c r="J987" s="596"/>
      <c r="K987" s="596"/>
      <c r="L987" s="503"/>
      <c r="M987" s="504"/>
      <c r="N987" s="505" t="str">
        <f>五年级BMI</f>
        <v/>
      </c>
      <c r="O987" s="499" t="str">
        <f>五年级BMI等级</f>
        <v/>
      </c>
      <c r="P987" s="500" t="str">
        <f>五年级BMI得分</f>
        <v/>
      </c>
      <c r="Q987" s="515" t="str">
        <f>五年级肺活量得分</f>
        <v/>
      </c>
      <c r="R987" s="512" t="str">
        <f>五年级等级</f>
        <v/>
      </c>
      <c r="S987" s="516" t="str">
        <f>五年级50米跑得分</f>
        <v/>
      </c>
      <c r="T987" s="517" t="str">
        <f>五年级等级</f>
        <v/>
      </c>
      <c r="U987" s="516" t="str">
        <f>五年级坐位体前屈得分</f>
        <v/>
      </c>
      <c r="V987" s="517" t="str">
        <f>五年级等级</f>
        <v/>
      </c>
      <c r="W987" s="516" t="str">
        <f>五年级一分钟跳绳得分</f>
        <v/>
      </c>
      <c r="X987" s="517" t="str">
        <f>五年级等级</f>
        <v/>
      </c>
      <c r="Y987" s="515" t="str">
        <f>五年级仰卧起坐得分</f>
        <v/>
      </c>
      <c r="Z987" s="518" t="str">
        <f>五年级等级</f>
        <v/>
      </c>
      <c r="AA987" s="533" t="str">
        <f>五年级折返跑得分</f>
        <v/>
      </c>
      <c r="AB987" s="515" t="str">
        <f>五年级等级</f>
        <v/>
      </c>
      <c r="AC987" s="533" t="str">
        <f>五年级跳绳附加分</f>
        <v/>
      </c>
      <c r="AD987" s="534" t="str">
        <f>五年级标准分</f>
        <v/>
      </c>
      <c r="AE987" s="534" t="str">
        <f>五年级总分</f>
        <v/>
      </c>
      <c r="AF987" s="517" t="str">
        <f>五年级等级</f>
        <v/>
      </c>
      <c r="AM987" s="452" t="str">
        <f>折返时间</f>
        <v/>
      </c>
    </row>
    <row r="988" spans="1:32">
      <c r="A988" s="476">
        <v>515</v>
      </c>
      <c r="B988" s="477">
        <v>6</v>
      </c>
      <c r="C988" s="586"/>
      <c r="D988" s="587"/>
      <c r="E988" s="586"/>
      <c r="F988" s="473"/>
      <c r="G988" s="588"/>
      <c r="H988" s="475"/>
      <c r="I988" s="595"/>
      <c r="J988" s="596"/>
      <c r="K988" s="596"/>
      <c r="L988" s="503"/>
      <c r="M988" s="504"/>
      <c r="N988" s="505" t="str">
        <f>五年级BMI</f>
        <v/>
      </c>
      <c r="O988" s="499" t="str">
        <f>五年级BMI等级</f>
        <v/>
      </c>
      <c r="P988" s="500" t="str">
        <f>五年级BMI得分</f>
        <v/>
      </c>
      <c r="Q988" s="515" t="str">
        <f>五年级肺活量得分</f>
        <v/>
      </c>
      <c r="R988" s="512" t="str">
        <f>五年级等级</f>
        <v/>
      </c>
      <c r="S988" s="516" t="str">
        <f>五年级50米跑得分</f>
        <v/>
      </c>
      <c r="T988" s="517" t="str">
        <f>五年级等级</f>
        <v/>
      </c>
      <c r="U988" s="516" t="str">
        <f>五年级坐位体前屈得分</f>
        <v/>
      </c>
      <c r="V988" s="517" t="str">
        <f>五年级等级</f>
        <v/>
      </c>
      <c r="W988" s="516" t="str">
        <f>五年级一分钟跳绳得分</f>
        <v/>
      </c>
      <c r="X988" s="517" t="str">
        <f>五年级等级</f>
        <v/>
      </c>
      <c r="Y988" s="515" t="str">
        <f>五年级仰卧起坐得分</f>
        <v/>
      </c>
      <c r="Z988" s="518" t="str">
        <f>五年级等级</f>
        <v/>
      </c>
      <c r="AA988" s="533" t="str">
        <f>五年级折返跑得分</f>
        <v/>
      </c>
      <c r="AB988" s="515" t="str">
        <f>五年级等级</f>
        <v/>
      </c>
      <c r="AC988" s="533" t="str">
        <f>五年级跳绳附加分</f>
        <v/>
      </c>
      <c r="AD988" s="534" t="str">
        <f>五年级标准分</f>
        <v/>
      </c>
      <c r="AE988" s="534" t="str">
        <f>五年级总分</f>
        <v/>
      </c>
      <c r="AF988" s="517" t="str">
        <f>五年级等级</f>
        <v/>
      </c>
    </row>
    <row r="989" spans="1:32">
      <c r="A989" s="476">
        <v>515</v>
      </c>
      <c r="B989" s="477">
        <v>7</v>
      </c>
      <c r="C989" s="586"/>
      <c r="D989" s="587"/>
      <c r="E989" s="586"/>
      <c r="F989" s="473"/>
      <c r="G989" s="588"/>
      <c r="H989" s="475"/>
      <c r="I989" s="595"/>
      <c r="J989" s="596"/>
      <c r="K989" s="596"/>
      <c r="L989" s="503"/>
      <c r="M989" s="504"/>
      <c r="N989" s="505" t="str">
        <f>五年级BMI</f>
        <v/>
      </c>
      <c r="O989" s="499" t="str">
        <f>五年级BMI等级</f>
        <v/>
      </c>
      <c r="P989" s="500" t="str">
        <f>五年级BMI得分</f>
        <v/>
      </c>
      <c r="Q989" s="515" t="str">
        <f>五年级肺活量得分</f>
        <v/>
      </c>
      <c r="R989" s="512" t="str">
        <f>五年级等级</f>
        <v/>
      </c>
      <c r="S989" s="516" t="str">
        <f>五年级50米跑得分</f>
        <v/>
      </c>
      <c r="T989" s="517" t="str">
        <f>五年级等级</f>
        <v/>
      </c>
      <c r="U989" s="516" t="str">
        <f>五年级坐位体前屈得分</f>
        <v/>
      </c>
      <c r="V989" s="517" t="str">
        <f>五年级等级</f>
        <v/>
      </c>
      <c r="W989" s="516" t="str">
        <f>五年级一分钟跳绳得分</f>
        <v/>
      </c>
      <c r="X989" s="517" t="str">
        <f>五年级等级</f>
        <v/>
      </c>
      <c r="Y989" s="515" t="str">
        <f>五年级仰卧起坐得分</f>
        <v/>
      </c>
      <c r="Z989" s="518" t="str">
        <f>五年级等级</f>
        <v/>
      </c>
      <c r="AA989" s="533" t="str">
        <f>五年级折返跑得分</f>
        <v/>
      </c>
      <c r="AB989" s="515" t="str">
        <f>五年级等级</f>
        <v/>
      </c>
      <c r="AC989" s="533" t="str">
        <f>五年级跳绳附加分</f>
        <v/>
      </c>
      <c r="AD989" s="534" t="str">
        <f>五年级标准分</f>
        <v/>
      </c>
      <c r="AE989" s="534" t="str">
        <f>五年级总分</f>
        <v/>
      </c>
      <c r="AF989" s="517" t="str">
        <f>五年级等级</f>
        <v/>
      </c>
    </row>
    <row r="990" spans="1:32">
      <c r="A990" s="476">
        <v>515</v>
      </c>
      <c r="B990" s="477">
        <v>8</v>
      </c>
      <c r="C990" s="586"/>
      <c r="D990" s="587"/>
      <c r="E990" s="586"/>
      <c r="F990" s="473"/>
      <c r="G990" s="588"/>
      <c r="H990" s="475"/>
      <c r="I990" s="595"/>
      <c r="J990" s="596"/>
      <c r="K990" s="596"/>
      <c r="L990" s="503"/>
      <c r="M990" s="504"/>
      <c r="N990" s="505" t="str">
        <f>五年级BMI</f>
        <v/>
      </c>
      <c r="O990" s="499" t="str">
        <f>五年级BMI等级</f>
        <v/>
      </c>
      <c r="P990" s="500" t="str">
        <f>五年级BMI得分</f>
        <v/>
      </c>
      <c r="Q990" s="515" t="str">
        <f>五年级肺活量得分</f>
        <v/>
      </c>
      <c r="R990" s="512" t="str">
        <f>五年级等级</f>
        <v/>
      </c>
      <c r="S990" s="516" t="str">
        <f>五年级50米跑得分</f>
        <v/>
      </c>
      <c r="T990" s="517" t="str">
        <f>五年级等级</f>
        <v/>
      </c>
      <c r="U990" s="516" t="str">
        <f>五年级坐位体前屈得分</f>
        <v/>
      </c>
      <c r="V990" s="517" t="str">
        <f>五年级等级</f>
        <v/>
      </c>
      <c r="W990" s="516" t="str">
        <f>五年级一分钟跳绳得分</f>
        <v/>
      </c>
      <c r="X990" s="517" t="str">
        <f>五年级等级</f>
        <v/>
      </c>
      <c r="Y990" s="515" t="str">
        <f>五年级仰卧起坐得分</f>
        <v/>
      </c>
      <c r="Z990" s="518" t="str">
        <f>五年级等级</f>
        <v/>
      </c>
      <c r="AA990" s="533" t="str">
        <f>五年级折返跑得分</f>
        <v/>
      </c>
      <c r="AB990" s="515" t="str">
        <f>五年级等级</f>
        <v/>
      </c>
      <c r="AC990" s="533" t="str">
        <f>五年级跳绳附加分</f>
        <v/>
      </c>
      <c r="AD990" s="534" t="str">
        <f>五年级标准分</f>
        <v/>
      </c>
      <c r="AE990" s="534" t="str">
        <f>五年级总分</f>
        <v/>
      </c>
      <c r="AF990" s="517" t="str">
        <f>五年级等级</f>
        <v/>
      </c>
    </row>
    <row r="991" spans="1:32">
      <c r="A991" s="476">
        <v>515</v>
      </c>
      <c r="B991" s="477">
        <v>9</v>
      </c>
      <c r="C991" s="586"/>
      <c r="D991" s="587"/>
      <c r="E991" s="586"/>
      <c r="F991" s="473"/>
      <c r="G991" s="588"/>
      <c r="H991" s="475"/>
      <c r="I991" s="595"/>
      <c r="J991" s="596"/>
      <c r="K991" s="596"/>
      <c r="L991" s="503"/>
      <c r="M991" s="504"/>
      <c r="N991" s="505" t="str">
        <f>五年级BMI</f>
        <v/>
      </c>
      <c r="O991" s="499" t="str">
        <f>五年级BMI等级</f>
        <v/>
      </c>
      <c r="P991" s="500" t="str">
        <f>五年级BMI得分</f>
        <v/>
      </c>
      <c r="Q991" s="515" t="str">
        <f>五年级肺活量得分</f>
        <v/>
      </c>
      <c r="R991" s="512" t="str">
        <f>五年级等级</f>
        <v/>
      </c>
      <c r="S991" s="516" t="str">
        <f>五年级50米跑得分</f>
        <v/>
      </c>
      <c r="T991" s="517" t="str">
        <f>五年级等级</f>
        <v/>
      </c>
      <c r="U991" s="516" t="str">
        <f>五年级坐位体前屈得分</f>
        <v/>
      </c>
      <c r="V991" s="517" t="str">
        <f>五年级等级</f>
        <v/>
      </c>
      <c r="W991" s="516" t="str">
        <f>五年级一分钟跳绳得分</f>
        <v/>
      </c>
      <c r="X991" s="517" t="str">
        <f>五年级等级</f>
        <v/>
      </c>
      <c r="Y991" s="515" t="str">
        <f>五年级仰卧起坐得分</f>
        <v/>
      </c>
      <c r="Z991" s="518" t="str">
        <f>五年级等级</f>
        <v/>
      </c>
      <c r="AA991" s="533" t="str">
        <f>五年级折返跑得分</f>
        <v/>
      </c>
      <c r="AB991" s="515" t="str">
        <f>五年级等级</f>
        <v/>
      </c>
      <c r="AC991" s="533" t="str">
        <f>五年级跳绳附加分</f>
        <v/>
      </c>
      <c r="AD991" s="534" t="str">
        <f>五年级标准分</f>
        <v/>
      </c>
      <c r="AE991" s="534" t="str">
        <f>五年级总分</f>
        <v/>
      </c>
      <c r="AF991" s="517" t="str">
        <f>五年级等级</f>
        <v/>
      </c>
    </row>
    <row r="992" spans="1:32">
      <c r="A992" s="476">
        <v>515</v>
      </c>
      <c r="B992" s="477">
        <v>10</v>
      </c>
      <c r="C992" s="586"/>
      <c r="D992" s="587"/>
      <c r="E992" s="586"/>
      <c r="F992" s="473"/>
      <c r="G992" s="588"/>
      <c r="H992" s="475"/>
      <c r="I992" s="595"/>
      <c r="J992" s="596"/>
      <c r="K992" s="596"/>
      <c r="L992" s="503"/>
      <c r="M992" s="504"/>
      <c r="N992" s="505" t="str">
        <f>五年级BMI</f>
        <v/>
      </c>
      <c r="O992" s="499" t="str">
        <f>五年级BMI等级</f>
        <v/>
      </c>
      <c r="P992" s="500" t="str">
        <f>五年级BMI得分</f>
        <v/>
      </c>
      <c r="Q992" s="515" t="str">
        <f>五年级肺活量得分</f>
        <v/>
      </c>
      <c r="R992" s="512" t="str">
        <f>五年级等级</f>
        <v/>
      </c>
      <c r="S992" s="516" t="str">
        <f>五年级50米跑得分</f>
        <v/>
      </c>
      <c r="T992" s="517" t="str">
        <f>五年级等级</f>
        <v/>
      </c>
      <c r="U992" s="516" t="str">
        <f>五年级坐位体前屈得分</f>
        <v/>
      </c>
      <c r="V992" s="517" t="str">
        <f>五年级等级</f>
        <v/>
      </c>
      <c r="W992" s="516" t="str">
        <f>五年级一分钟跳绳得分</f>
        <v/>
      </c>
      <c r="X992" s="517" t="str">
        <f>五年级等级</f>
        <v/>
      </c>
      <c r="Y992" s="515" t="str">
        <f>五年级仰卧起坐得分</f>
        <v/>
      </c>
      <c r="Z992" s="518" t="str">
        <f>五年级等级</f>
        <v/>
      </c>
      <c r="AA992" s="533" t="str">
        <f>五年级折返跑得分</f>
        <v/>
      </c>
      <c r="AB992" s="515" t="str">
        <f>五年级等级</f>
        <v/>
      </c>
      <c r="AC992" s="533" t="str">
        <f>五年级跳绳附加分</f>
        <v/>
      </c>
      <c r="AD992" s="534" t="str">
        <f>五年级标准分</f>
        <v/>
      </c>
      <c r="AE992" s="534" t="str">
        <f>五年级总分</f>
        <v/>
      </c>
      <c r="AF992" s="517" t="str">
        <f>五年级等级</f>
        <v/>
      </c>
    </row>
    <row r="993" spans="1:39">
      <c r="A993" s="476">
        <v>515</v>
      </c>
      <c r="B993" s="477">
        <v>11</v>
      </c>
      <c r="C993" s="586"/>
      <c r="D993" s="587"/>
      <c r="E993" s="586"/>
      <c r="F993" s="473"/>
      <c r="G993" s="588"/>
      <c r="H993" s="475"/>
      <c r="I993" s="595"/>
      <c r="J993" s="596"/>
      <c r="K993" s="596"/>
      <c r="L993" s="503"/>
      <c r="M993" s="504"/>
      <c r="N993" s="505" t="str">
        <f>五年级BMI</f>
        <v/>
      </c>
      <c r="O993" s="499" t="str">
        <f>五年级BMI等级</f>
        <v/>
      </c>
      <c r="P993" s="500" t="str">
        <f>五年级BMI得分</f>
        <v/>
      </c>
      <c r="Q993" s="515" t="str">
        <f>五年级肺活量得分</f>
        <v/>
      </c>
      <c r="R993" s="512" t="str">
        <f>五年级等级</f>
        <v/>
      </c>
      <c r="S993" s="516" t="str">
        <f>五年级50米跑得分</f>
        <v/>
      </c>
      <c r="T993" s="517" t="str">
        <f>五年级等级</f>
        <v/>
      </c>
      <c r="U993" s="516" t="str">
        <f>五年级坐位体前屈得分</f>
        <v/>
      </c>
      <c r="V993" s="517" t="str">
        <f>五年级等级</f>
        <v/>
      </c>
      <c r="W993" s="516" t="str">
        <f>五年级一分钟跳绳得分</f>
        <v/>
      </c>
      <c r="X993" s="517" t="str">
        <f>五年级等级</f>
        <v/>
      </c>
      <c r="Y993" s="515" t="str">
        <f>五年级仰卧起坐得分</f>
        <v/>
      </c>
      <c r="Z993" s="518" t="str">
        <f>五年级等级</f>
        <v/>
      </c>
      <c r="AA993" s="533" t="str">
        <f>五年级折返跑得分</f>
        <v/>
      </c>
      <c r="AB993" s="515" t="str">
        <f>五年级等级</f>
        <v/>
      </c>
      <c r="AC993" s="533" t="str">
        <f>五年级跳绳附加分</f>
        <v/>
      </c>
      <c r="AD993" s="534" t="str">
        <f>五年级标准分</f>
        <v/>
      </c>
      <c r="AE993" s="534" t="str">
        <f>五年级总分</f>
        <v/>
      </c>
      <c r="AF993" s="517" t="str">
        <f>五年级等级</f>
        <v/>
      </c>
      <c r="AM993" s="452" t="str">
        <f>折返时间</f>
        <v/>
      </c>
    </row>
    <row r="994" spans="1:39">
      <c r="A994" s="476">
        <v>515</v>
      </c>
      <c r="B994" s="477">
        <v>12</v>
      </c>
      <c r="C994" s="586"/>
      <c r="D994" s="587"/>
      <c r="E994" s="586"/>
      <c r="F994" s="473"/>
      <c r="G994" s="588"/>
      <c r="H994" s="475"/>
      <c r="I994" s="595"/>
      <c r="J994" s="596"/>
      <c r="K994" s="596"/>
      <c r="L994" s="503"/>
      <c r="M994" s="504"/>
      <c r="N994" s="505" t="str">
        <f>五年级BMI</f>
        <v/>
      </c>
      <c r="O994" s="499" t="str">
        <f>五年级BMI等级</f>
        <v/>
      </c>
      <c r="P994" s="500" t="str">
        <f>五年级BMI得分</f>
        <v/>
      </c>
      <c r="Q994" s="515" t="str">
        <f>五年级肺活量得分</f>
        <v/>
      </c>
      <c r="R994" s="512" t="str">
        <f>五年级等级</f>
        <v/>
      </c>
      <c r="S994" s="516" t="str">
        <f>五年级50米跑得分</f>
        <v/>
      </c>
      <c r="T994" s="517" t="str">
        <f>五年级等级</f>
        <v/>
      </c>
      <c r="U994" s="516" t="str">
        <f>五年级坐位体前屈得分</f>
        <v/>
      </c>
      <c r="V994" s="517" t="str">
        <f>五年级等级</f>
        <v/>
      </c>
      <c r="W994" s="516" t="str">
        <f>五年级一分钟跳绳得分</f>
        <v/>
      </c>
      <c r="X994" s="517" t="str">
        <f>五年级等级</f>
        <v/>
      </c>
      <c r="Y994" s="515" t="str">
        <f>五年级仰卧起坐得分</f>
        <v/>
      </c>
      <c r="Z994" s="518" t="str">
        <f>五年级等级</f>
        <v/>
      </c>
      <c r="AA994" s="533" t="str">
        <f>五年级折返跑得分</f>
        <v/>
      </c>
      <c r="AB994" s="515" t="str">
        <f>五年级等级</f>
        <v/>
      </c>
      <c r="AC994" s="533" t="str">
        <f>五年级跳绳附加分</f>
        <v/>
      </c>
      <c r="AD994" s="534" t="str">
        <f>五年级标准分</f>
        <v/>
      </c>
      <c r="AE994" s="534" t="str">
        <f>五年级总分</f>
        <v/>
      </c>
      <c r="AF994" s="517" t="str">
        <f>五年级等级</f>
        <v/>
      </c>
      <c r="AM994" s="452" t="str">
        <f>折返时间</f>
        <v/>
      </c>
    </row>
    <row r="995" spans="1:39">
      <c r="A995" s="476">
        <v>515</v>
      </c>
      <c r="B995" s="477">
        <v>13</v>
      </c>
      <c r="C995" s="586"/>
      <c r="D995" s="587"/>
      <c r="E995" s="586"/>
      <c r="F995" s="473"/>
      <c r="G995" s="588"/>
      <c r="H995" s="475"/>
      <c r="I995" s="595"/>
      <c r="J995" s="596"/>
      <c r="K995" s="596"/>
      <c r="L995" s="503"/>
      <c r="M995" s="504"/>
      <c r="N995" s="505" t="str">
        <f>五年级BMI</f>
        <v/>
      </c>
      <c r="O995" s="499" t="str">
        <f>五年级BMI等级</f>
        <v/>
      </c>
      <c r="P995" s="500" t="str">
        <f>五年级BMI得分</f>
        <v/>
      </c>
      <c r="Q995" s="515" t="str">
        <f>五年级肺活量得分</f>
        <v/>
      </c>
      <c r="R995" s="512" t="str">
        <f>五年级等级</f>
        <v/>
      </c>
      <c r="S995" s="516" t="str">
        <f>五年级50米跑得分</f>
        <v/>
      </c>
      <c r="T995" s="517" t="str">
        <f>五年级等级</f>
        <v/>
      </c>
      <c r="U995" s="516" t="str">
        <f>五年级坐位体前屈得分</f>
        <v/>
      </c>
      <c r="V995" s="517" t="str">
        <f>五年级等级</f>
        <v/>
      </c>
      <c r="W995" s="516" t="str">
        <f>五年级一分钟跳绳得分</f>
        <v/>
      </c>
      <c r="X995" s="517" t="str">
        <f>五年级等级</f>
        <v/>
      </c>
      <c r="Y995" s="515" t="str">
        <f>五年级仰卧起坐得分</f>
        <v/>
      </c>
      <c r="Z995" s="518" t="str">
        <f>五年级等级</f>
        <v/>
      </c>
      <c r="AA995" s="533" t="str">
        <f>五年级折返跑得分</f>
        <v/>
      </c>
      <c r="AB995" s="515" t="str">
        <f>五年级等级</f>
        <v/>
      </c>
      <c r="AC995" s="533" t="str">
        <f>五年级跳绳附加分</f>
        <v/>
      </c>
      <c r="AD995" s="534" t="str">
        <f>五年级标准分</f>
        <v/>
      </c>
      <c r="AE995" s="534" t="str">
        <f>五年级总分</f>
        <v/>
      </c>
      <c r="AF995" s="517" t="str">
        <f>五年级等级</f>
        <v/>
      </c>
      <c r="AM995" s="452" t="str">
        <f>折返时间</f>
        <v/>
      </c>
    </row>
    <row r="996" spans="1:39">
      <c r="A996" s="476">
        <v>515</v>
      </c>
      <c r="B996" s="477">
        <v>14</v>
      </c>
      <c r="C996" s="586"/>
      <c r="D996" s="587"/>
      <c r="E996" s="586"/>
      <c r="F996" s="473"/>
      <c r="G996" s="588"/>
      <c r="H996" s="475"/>
      <c r="I996" s="595"/>
      <c r="J996" s="596"/>
      <c r="K996" s="596"/>
      <c r="L996" s="503"/>
      <c r="M996" s="504"/>
      <c r="N996" s="505" t="str">
        <f>五年级BMI</f>
        <v/>
      </c>
      <c r="O996" s="499" t="str">
        <f>五年级BMI等级</f>
        <v/>
      </c>
      <c r="P996" s="500" t="str">
        <f>五年级BMI得分</f>
        <v/>
      </c>
      <c r="Q996" s="515" t="str">
        <f>五年级肺活量得分</f>
        <v/>
      </c>
      <c r="R996" s="512" t="str">
        <f>五年级等级</f>
        <v/>
      </c>
      <c r="S996" s="516" t="str">
        <f>五年级50米跑得分</f>
        <v/>
      </c>
      <c r="T996" s="517" t="str">
        <f>五年级等级</f>
        <v/>
      </c>
      <c r="U996" s="516" t="str">
        <f>五年级坐位体前屈得分</f>
        <v/>
      </c>
      <c r="V996" s="517" t="str">
        <f>五年级等级</f>
        <v/>
      </c>
      <c r="W996" s="516" t="str">
        <f>五年级一分钟跳绳得分</f>
        <v/>
      </c>
      <c r="X996" s="517" t="str">
        <f>五年级等级</f>
        <v/>
      </c>
      <c r="Y996" s="515" t="str">
        <f>五年级仰卧起坐得分</f>
        <v/>
      </c>
      <c r="Z996" s="518" t="str">
        <f>五年级等级</f>
        <v/>
      </c>
      <c r="AA996" s="533" t="str">
        <f>五年级折返跑得分</f>
        <v/>
      </c>
      <c r="AB996" s="515" t="str">
        <f>五年级等级</f>
        <v/>
      </c>
      <c r="AC996" s="533" t="str">
        <f>五年级跳绳附加分</f>
        <v/>
      </c>
      <c r="AD996" s="534" t="str">
        <f>五年级标准分</f>
        <v/>
      </c>
      <c r="AE996" s="534" t="str">
        <f>五年级总分</f>
        <v/>
      </c>
      <c r="AF996" s="517" t="str">
        <f>五年级等级</f>
        <v/>
      </c>
      <c r="AM996" s="452" t="str">
        <f>折返时间</f>
        <v/>
      </c>
    </row>
    <row r="997" spans="1:39">
      <c r="A997" s="476">
        <v>515</v>
      </c>
      <c r="B997" s="477">
        <v>15</v>
      </c>
      <c r="C997" s="586"/>
      <c r="D997" s="587"/>
      <c r="E997" s="586"/>
      <c r="F997" s="473"/>
      <c r="G997" s="588"/>
      <c r="H997" s="475"/>
      <c r="I997" s="595"/>
      <c r="J997" s="596"/>
      <c r="K997" s="596"/>
      <c r="L997" s="503"/>
      <c r="M997" s="504"/>
      <c r="N997" s="505" t="str">
        <f>五年级BMI</f>
        <v/>
      </c>
      <c r="O997" s="499" t="str">
        <f>五年级BMI等级</f>
        <v/>
      </c>
      <c r="P997" s="500" t="str">
        <f>五年级BMI得分</f>
        <v/>
      </c>
      <c r="Q997" s="515" t="str">
        <f>五年级肺活量得分</f>
        <v/>
      </c>
      <c r="R997" s="512" t="str">
        <f>五年级等级</f>
        <v/>
      </c>
      <c r="S997" s="516" t="str">
        <f>五年级50米跑得分</f>
        <v/>
      </c>
      <c r="T997" s="517" t="str">
        <f>五年级等级</f>
        <v/>
      </c>
      <c r="U997" s="516" t="str">
        <f>五年级坐位体前屈得分</f>
        <v/>
      </c>
      <c r="V997" s="517" t="str">
        <f>五年级等级</f>
        <v/>
      </c>
      <c r="W997" s="516" t="str">
        <f>五年级一分钟跳绳得分</f>
        <v/>
      </c>
      <c r="X997" s="517" t="str">
        <f>五年级等级</f>
        <v/>
      </c>
      <c r="Y997" s="515" t="str">
        <f>五年级仰卧起坐得分</f>
        <v/>
      </c>
      <c r="Z997" s="518" t="str">
        <f>五年级等级</f>
        <v/>
      </c>
      <c r="AA997" s="533" t="str">
        <f>五年级折返跑得分</f>
        <v/>
      </c>
      <c r="AB997" s="515" t="str">
        <f>五年级等级</f>
        <v/>
      </c>
      <c r="AC997" s="533" t="str">
        <f>五年级跳绳附加分</f>
        <v/>
      </c>
      <c r="AD997" s="534" t="str">
        <f>五年级标准分</f>
        <v/>
      </c>
      <c r="AE997" s="534" t="str">
        <f>五年级总分</f>
        <v/>
      </c>
      <c r="AF997" s="517" t="str">
        <f>五年级等级</f>
        <v/>
      </c>
      <c r="AM997" s="452" t="str">
        <f>折返时间</f>
        <v/>
      </c>
    </row>
    <row r="998" spans="1:39">
      <c r="A998" s="476">
        <v>515</v>
      </c>
      <c r="B998" s="477">
        <v>16</v>
      </c>
      <c r="C998" s="586"/>
      <c r="D998" s="587"/>
      <c r="E998" s="586"/>
      <c r="F998" s="473"/>
      <c r="G998" s="588"/>
      <c r="H998" s="475"/>
      <c r="I998" s="595"/>
      <c r="J998" s="596"/>
      <c r="K998" s="596"/>
      <c r="L998" s="503"/>
      <c r="M998" s="504"/>
      <c r="N998" s="505" t="str">
        <f>五年级BMI</f>
        <v/>
      </c>
      <c r="O998" s="499" t="str">
        <f>五年级BMI等级</f>
        <v/>
      </c>
      <c r="P998" s="500" t="str">
        <f>五年级BMI得分</f>
        <v/>
      </c>
      <c r="Q998" s="515" t="str">
        <f>五年级肺活量得分</f>
        <v/>
      </c>
      <c r="R998" s="512" t="str">
        <f>五年级等级</f>
        <v/>
      </c>
      <c r="S998" s="516" t="str">
        <f>五年级50米跑得分</f>
        <v/>
      </c>
      <c r="T998" s="517" t="str">
        <f>五年级等级</f>
        <v/>
      </c>
      <c r="U998" s="516" t="str">
        <f>五年级坐位体前屈得分</f>
        <v/>
      </c>
      <c r="V998" s="517" t="str">
        <f>五年级等级</f>
        <v/>
      </c>
      <c r="W998" s="516" t="str">
        <f>五年级一分钟跳绳得分</f>
        <v/>
      </c>
      <c r="X998" s="517" t="str">
        <f>五年级等级</f>
        <v/>
      </c>
      <c r="Y998" s="515" t="str">
        <f>五年级仰卧起坐得分</f>
        <v/>
      </c>
      <c r="Z998" s="518" t="str">
        <f>五年级等级</f>
        <v/>
      </c>
      <c r="AA998" s="533" t="str">
        <f>五年级折返跑得分</f>
        <v/>
      </c>
      <c r="AB998" s="515" t="str">
        <f>五年级等级</f>
        <v/>
      </c>
      <c r="AC998" s="533" t="str">
        <f>五年级跳绳附加分</f>
        <v/>
      </c>
      <c r="AD998" s="534" t="str">
        <f>五年级标准分</f>
        <v/>
      </c>
      <c r="AE998" s="534" t="str">
        <f>五年级总分</f>
        <v/>
      </c>
      <c r="AF998" s="517" t="str">
        <f>五年级等级</f>
        <v/>
      </c>
      <c r="AM998" s="452" t="str">
        <f>折返时间</f>
        <v/>
      </c>
    </row>
    <row r="999" spans="1:39">
      <c r="A999" s="476">
        <v>515</v>
      </c>
      <c r="B999" s="477">
        <v>17</v>
      </c>
      <c r="C999" s="586"/>
      <c r="D999" s="587"/>
      <c r="E999" s="586"/>
      <c r="F999" s="473"/>
      <c r="G999" s="588"/>
      <c r="H999" s="475"/>
      <c r="I999" s="595"/>
      <c r="J999" s="596"/>
      <c r="K999" s="596"/>
      <c r="L999" s="503"/>
      <c r="M999" s="504"/>
      <c r="N999" s="505" t="str">
        <f>五年级BMI</f>
        <v/>
      </c>
      <c r="O999" s="499" t="str">
        <f>五年级BMI等级</f>
        <v/>
      </c>
      <c r="P999" s="500" t="str">
        <f>五年级BMI得分</f>
        <v/>
      </c>
      <c r="Q999" s="515" t="str">
        <f>五年级肺活量得分</f>
        <v/>
      </c>
      <c r="R999" s="512" t="str">
        <f>五年级等级</f>
        <v/>
      </c>
      <c r="S999" s="516" t="str">
        <f>五年级50米跑得分</f>
        <v/>
      </c>
      <c r="T999" s="517" t="str">
        <f>五年级等级</f>
        <v/>
      </c>
      <c r="U999" s="516" t="str">
        <f>五年级坐位体前屈得分</f>
        <v/>
      </c>
      <c r="V999" s="517" t="str">
        <f>五年级等级</f>
        <v/>
      </c>
      <c r="W999" s="516" t="str">
        <f>五年级一分钟跳绳得分</f>
        <v/>
      </c>
      <c r="X999" s="517" t="str">
        <f>五年级等级</f>
        <v/>
      </c>
      <c r="Y999" s="515" t="str">
        <f>五年级仰卧起坐得分</f>
        <v/>
      </c>
      <c r="Z999" s="518" t="str">
        <f>五年级等级</f>
        <v/>
      </c>
      <c r="AA999" s="533" t="str">
        <f>五年级折返跑得分</f>
        <v/>
      </c>
      <c r="AB999" s="515" t="str">
        <f>五年级等级</f>
        <v/>
      </c>
      <c r="AC999" s="533" t="str">
        <f>五年级跳绳附加分</f>
        <v/>
      </c>
      <c r="AD999" s="534" t="str">
        <f>五年级标准分</f>
        <v/>
      </c>
      <c r="AE999" s="534" t="str">
        <f>五年级总分</f>
        <v/>
      </c>
      <c r="AF999" s="517" t="str">
        <f>五年级等级</f>
        <v/>
      </c>
      <c r="AM999" s="452" t="str">
        <f>折返时间</f>
        <v/>
      </c>
    </row>
    <row r="1000" spans="1:39">
      <c r="A1000" s="476">
        <v>515</v>
      </c>
      <c r="B1000" s="477">
        <v>18</v>
      </c>
      <c r="C1000" s="586"/>
      <c r="D1000" s="587"/>
      <c r="E1000" s="586"/>
      <c r="F1000" s="473"/>
      <c r="G1000" s="588"/>
      <c r="H1000" s="475"/>
      <c r="I1000" s="595"/>
      <c r="J1000" s="596"/>
      <c r="K1000" s="596"/>
      <c r="L1000" s="503"/>
      <c r="M1000" s="504"/>
      <c r="N1000" s="505" t="str">
        <f>五年级BMI</f>
        <v/>
      </c>
      <c r="O1000" s="499" t="str">
        <f>五年级BMI等级</f>
        <v/>
      </c>
      <c r="P1000" s="500" t="str">
        <f>五年级BMI得分</f>
        <v/>
      </c>
      <c r="Q1000" s="515" t="str">
        <f>五年级肺活量得分</f>
        <v/>
      </c>
      <c r="R1000" s="512" t="str">
        <f>五年级等级</f>
        <v/>
      </c>
      <c r="S1000" s="516" t="str">
        <f>五年级50米跑得分</f>
        <v/>
      </c>
      <c r="T1000" s="517" t="str">
        <f>五年级等级</f>
        <v/>
      </c>
      <c r="U1000" s="516" t="str">
        <f>五年级坐位体前屈得分</f>
        <v/>
      </c>
      <c r="V1000" s="517" t="str">
        <f>五年级等级</f>
        <v/>
      </c>
      <c r="W1000" s="516" t="str">
        <f>五年级一分钟跳绳得分</f>
        <v/>
      </c>
      <c r="X1000" s="517" t="str">
        <f>五年级等级</f>
        <v/>
      </c>
      <c r="Y1000" s="515" t="str">
        <f>五年级仰卧起坐得分</f>
        <v/>
      </c>
      <c r="Z1000" s="518" t="str">
        <f>五年级等级</f>
        <v/>
      </c>
      <c r="AA1000" s="533" t="str">
        <f>五年级折返跑得分</f>
        <v/>
      </c>
      <c r="AB1000" s="515" t="str">
        <f>五年级等级</f>
        <v/>
      </c>
      <c r="AC1000" s="533" t="str">
        <f>五年级跳绳附加分</f>
        <v/>
      </c>
      <c r="AD1000" s="534" t="str">
        <f>五年级标准分</f>
        <v/>
      </c>
      <c r="AE1000" s="534" t="str">
        <f>五年级总分</f>
        <v/>
      </c>
      <c r="AF1000" s="517" t="str">
        <f>五年级等级</f>
        <v/>
      </c>
      <c r="AM1000" s="452" t="str">
        <f>折返时间</f>
        <v/>
      </c>
    </row>
    <row r="1001" spans="1:39">
      <c r="A1001" s="476">
        <v>515</v>
      </c>
      <c r="B1001" s="477">
        <v>19</v>
      </c>
      <c r="C1001" s="586"/>
      <c r="D1001" s="587"/>
      <c r="E1001" s="586"/>
      <c r="F1001" s="473"/>
      <c r="G1001" s="588"/>
      <c r="H1001" s="475"/>
      <c r="I1001" s="595"/>
      <c r="J1001" s="596"/>
      <c r="K1001" s="596"/>
      <c r="L1001" s="503"/>
      <c r="M1001" s="504"/>
      <c r="N1001" s="505" t="str">
        <f>五年级BMI</f>
        <v/>
      </c>
      <c r="O1001" s="499" t="str">
        <f>五年级BMI等级</f>
        <v/>
      </c>
      <c r="P1001" s="500" t="str">
        <f>五年级BMI得分</f>
        <v/>
      </c>
      <c r="Q1001" s="515" t="str">
        <f>五年级肺活量得分</f>
        <v/>
      </c>
      <c r="R1001" s="512" t="str">
        <f>五年级等级</f>
        <v/>
      </c>
      <c r="S1001" s="516" t="str">
        <f>五年级50米跑得分</f>
        <v/>
      </c>
      <c r="T1001" s="517" t="str">
        <f>五年级等级</f>
        <v/>
      </c>
      <c r="U1001" s="516" t="str">
        <f>五年级坐位体前屈得分</f>
        <v/>
      </c>
      <c r="V1001" s="517" t="str">
        <f>五年级等级</f>
        <v/>
      </c>
      <c r="W1001" s="516" t="str">
        <f>五年级一分钟跳绳得分</f>
        <v/>
      </c>
      <c r="X1001" s="517" t="str">
        <f>五年级等级</f>
        <v/>
      </c>
      <c r="Y1001" s="515" t="str">
        <f>五年级仰卧起坐得分</f>
        <v/>
      </c>
      <c r="Z1001" s="518" t="str">
        <f>五年级等级</f>
        <v/>
      </c>
      <c r="AA1001" s="533" t="str">
        <f>五年级折返跑得分</f>
        <v/>
      </c>
      <c r="AB1001" s="515" t="str">
        <f>五年级等级</f>
        <v/>
      </c>
      <c r="AC1001" s="533" t="str">
        <f>五年级跳绳附加分</f>
        <v/>
      </c>
      <c r="AD1001" s="534" t="str">
        <f>五年级标准分</f>
        <v/>
      </c>
      <c r="AE1001" s="534" t="str">
        <f>五年级总分</f>
        <v/>
      </c>
      <c r="AF1001" s="517" t="str">
        <f>五年级等级</f>
        <v/>
      </c>
      <c r="AM1001" s="452" t="str">
        <f>折返时间</f>
        <v/>
      </c>
    </row>
    <row r="1002" spans="1:39">
      <c r="A1002" s="476">
        <v>515</v>
      </c>
      <c r="B1002" s="477">
        <v>20</v>
      </c>
      <c r="C1002" s="586"/>
      <c r="D1002" s="587"/>
      <c r="E1002" s="586"/>
      <c r="F1002" s="473"/>
      <c r="G1002" s="588"/>
      <c r="H1002" s="475"/>
      <c r="I1002" s="595"/>
      <c r="J1002" s="596"/>
      <c r="K1002" s="596"/>
      <c r="L1002" s="503"/>
      <c r="M1002" s="504"/>
      <c r="N1002" s="505" t="str">
        <f>五年级BMI</f>
        <v/>
      </c>
      <c r="O1002" s="499" t="str">
        <f>五年级BMI等级</f>
        <v/>
      </c>
      <c r="P1002" s="500" t="str">
        <f>五年级BMI得分</f>
        <v/>
      </c>
      <c r="Q1002" s="515" t="str">
        <f>五年级肺活量得分</f>
        <v/>
      </c>
      <c r="R1002" s="512" t="str">
        <f>五年级等级</f>
        <v/>
      </c>
      <c r="S1002" s="516" t="str">
        <f>五年级50米跑得分</f>
        <v/>
      </c>
      <c r="T1002" s="517" t="str">
        <f>五年级等级</f>
        <v/>
      </c>
      <c r="U1002" s="516" t="str">
        <f>五年级坐位体前屈得分</f>
        <v/>
      </c>
      <c r="V1002" s="517" t="str">
        <f>五年级等级</f>
        <v/>
      </c>
      <c r="W1002" s="516" t="str">
        <f>五年级一分钟跳绳得分</f>
        <v/>
      </c>
      <c r="X1002" s="517" t="str">
        <f>五年级等级</f>
        <v/>
      </c>
      <c r="Y1002" s="515" t="str">
        <f>五年级仰卧起坐得分</f>
        <v/>
      </c>
      <c r="Z1002" s="518" t="str">
        <f>五年级等级</f>
        <v/>
      </c>
      <c r="AA1002" s="533" t="str">
        <f>五年级折返跑得分</f>
        <v/>
      </c>
      <c r="AB1002" s="515" t="str">
        <f>五年级等级</f>
        <v/>
      </c>
      <c r="AC1002" s="533" t="str">
        <f>五年级跳绳附加分</f>
        <v/>
      </c>
      <c r="AD1002" s="534" t="str">
        <f>五年级标准分</f>
        <v/>
      </c>
      <c r="AE1002" s="534" t="str">
        <f>五年级总分</f>
        <v/>
      </c>
      <c r="AF1002" s="517" t="str">
        <f>五年级等级</f>
        <v/>
      </c>
      <c r="AM1002" s="452" t="str">
        <f>折返时间</f>
        <v/>
      </c>
    </row>
    <row r="1003" spans="1:39">
      <c r="A1003" s="476">
        <v>515</v>
      </c>
      <c r="B1003" s="477">
        <v>21</v>
      </c>
      <c r="C1003" s="586"/>
      <c r="D1003" s="587"/>
      <c r="E1003" s="586"/>
      <c r="F1003" s="473"/>
      <c r="G1003" s="588"/>
      <c r="H1003" s="475"/>
      <c r="I1003" s="595"/>
      <c r="J1003" s="596"/>
      <c r="K1003" s="596"/>
      <c r="L1003" s="503"/>
      <c r="M1003" s="504"/>
      <c r="N1003" s="505" t="str">
        <f>五年级BMI</f>
        <v/>
      </c>
      <c r="O1003" s="499" t="str">
        <f>五年级BMI等级</f>
        <v/>
      </c>
      <c r="P1003" s="500" t="str">
        <f>五年级BMI得分</f>
        <v/>
      </c>
      <c r="Q1003" s="515" t="str">
        <f>五年级肺活量得分</f>
        <v/>
      </c>
      <c r="R1003" s="512" t="str">
        <f>五年级等级</f>
        <v/>
      </c>
      <c r="S1003" s="516" t="str">
        <f>五年级50米跑得分</f>
        <v/>
      </c>
      <c r="T1003" s="517" t="str">
        <f>五年级等级</f>
        <v/>
      </c>
      <c r="U1003" s="516" t="str">
        <f>五年级坐位体前屈得分</f>
        <v/>
      </c>
      <c r="V1003" s="517" t="str">
        <f>五年级等级</f>
        <v/>
      </c>
      <c r="W1003" s="516" t="str">
        <f>五年级一分钟跳绳得分</f>
        <v/>
      </c>
      <c r="X1003" s="517" t="str">
        <f>五年级等级</f>
        <v/>
      </c>
      <c r="Y1003" s="515" t="str">
        <f>五年级仰卧起坐得分</f>
        <v/>
      </c>
      <c r="Z1003" s="518" t="str">
        <f>五年级等级</f>
        <v/>
      </c>
      <c r="AA1003" s="533" t="str">
        <f>五年级折返跑得分</f>
        <v/>
      </c>
      <c r="AB1003" s="515" t="str">
        <f>五年级等级</f>
        <v/>
      </c>
      <c r="AC1003" s="533" t="str">
        <f>五年级跳绳附加分</f>
        <v/>
      </c>
      <c r="AD1003" s="534" t="str">
        <f>五年级标准分</f>
        <v/>
      </c>
      <c r="AE1003" s="534" t="str">
        <f>五年级总分</f>
        <v/>
      </c>
      <c r="AF1003" s="517" t="str">
        <f>五年级等级</f>
        <v/>
      </c>
      <c r="AM1003" s="452" t="str">
        <f>折返时间</f>
        <v/>
      </c>
    </row>
    <row r="1004" spans="1:39">
      <c r="A1004" s="476">
        <v>515</v>
      </c>
      <c r="B1004" s="477">
        <v>22</v>
      </c>
      <c r="C1004" s="586"/>
      <c r="D1004" s="587"/>
      <c r="E1004" s="586"/>
      <c r="F1004" s="473"/>
      <c r="G1004" s="588"/>
      <c r="H1004" s="475"/>
      <c r="I1004" s="595"/>
      <c r="J1004" s="596"/>
      <c r="K1004" s="596"/>
      <c r="L1004" s="503"/>
      <c r="M1004" s="504"/>
      <c r="N1004" s="505" t="str">
        <f>五年级BMI</f>
        <v/>
      </c>
      <c r="O1004" s="499" t="str">
        <f>五年级BMI等级</f>
        <v/>
      </c>
      <c r="P1004" s="500" t="str">
        <f>五年级BMI得分</f>
        <v/>
      </c>
      <c r="Q1004" s="515" t="str">
        <f>五年级肺活量得分</f>
        <v/>
      </c>
      <c r="R1004" s="512" t="str">
        <f>五年级等级</f>
        <v/>
      </c>
      <c r="S1004" s="516" t="str">
        <f>五年级50米跑得分</f>
        <v/>
      </c>
      <c r="T1004" s="517" t="str">
        <f>五年级等级</f>
        <v/>
      </c>
      <c r="U1004" s="516" t="str">
        <f>五年级坐位体前屈得分</f>
        <v/>
      </c>
      <c r="V1004" s="517" t="str">
        <f>五年级等级</f>
        <v/>
      </c>
      <c r="W1004" s="516" t="str">
        <f>五年级一分钟跳绳得分</f>
        <v/>
      </c>
      <c r="X1004" s="517" t="str">
        <f>五年级等级</f>
        <v/>
      </c>
      <c r="Y1004" s="515" t="str">
        <f>五年级仰卧起坐得分</f>
        <v/>
      </c>
      <c r="Z1004" s="518" t="str">
        <f>五年级等级</f>
        <v/>
      </c>
      <c r="AA1004" s="533" t="str">
        <f>五年级折返跑得分</f>
        <v/>
      </c>
      <c r="AB1004" s="515" t="str">
        <f>五年级等级</f>
        <v/>
      </c>
      <c r="AC1004" s="533" t="str">
        <f>五年级跳绳附加分</f>
        <v/>
      </c>
      <c r="AD1004" s="534" t="str">
        <f>五年级标准分</f>
        <v/>
      </c>
      <c r="AE1004" s="534" t="str">
        <f>五年级总分</f>
        <v/>
      </c>
      <c r="AF1004" s="517" t="str">
        <f>五年级等级</f>
        <v/>
      </c>
      <c r="AM1004" s="452" t="str">
        <f>折返时间</f>
        <v/>
      </c>
    </row>
    <row r="1005" spans="1:39">
      <c r="A1005" s="476">
        <v>515</v>
      </c>
      <c r="B1005" s="477">
        <v>23</v>
      </c>
      <c r="C1005" s="586"/>
      <c r="D1005" s="587"/>
      <c r="E1005" s="586"/>
      <c r="F1005" s="473"/>
      <c r="G1005" s="588"/>
      <c r="H1005" s="475"/>
      <c r="I1005" s="595"/>
      <c r="J1005" s="596"/>
      <c r="K1005" s="596"/>
      <c r="L1005" s="503"/>
      <c r="M1005" s="504"/>
      <c r="N1005" s="505" t="str">
        <f>五年级BMI</f>
        <v/>
      </c>
      <c r="O1005" s="499" t="str">
        <f>五年级BMI等级</f>
        <v/>
      </c>
      <c r="P1005" s="500" t="str">
        <f>五年级BMI得分</f>
        <v/>
      </c>
      <c r="Q1005" s="515" t="str">
        <f>五年级肺活量得分</f>
        <v/>
      </c>
      <c r="R1005" s="512" t="str">
        <f>五年级等级</f>
        <v/>
      </c>
      <c r="S1005" s="516" t="str">
        <f>五年级50米跑得分</f>
        <v/>
      </c>
      <c r="T1005" s="517" t="str">
        <f>五年级等级</f>
        <v/>
      </c>
      <c r="U1005" s="516" t="str">
        <f>五年级坐位体前屈得分</f>
        <v/>
      </c>
      <c r="V1005" s="517" t="str">
        <f>五年级等级</f>
        <v/>
      </c>
      <c r="W1005" s="516" t="str">
        <f>五年级一分钟跳绳得分</f>
        <v/>
      </c>
      <c r="X1005" s="517" t="str">
        <f>五年级等级</f>
        <v/>
      </c>
      <c r="Y1005" s="515" t="str">
        <f>五年级仰卧起坐得分</f>
        <v/>
      </c>
      <c r="Z1005" s="518" t="str">
        <f>五年级等级</f>
        <v/>
      </c>
      <c r="AA1005" s="533" t="str">
        <f>五年级折返跑得分</f>
        <v/>
      </c>
      <c r="AB1005" s="515" t="str">
        <f>五年级等级</f>
        <v/>
      </c>
      <c r="AC1005" s="533" t="str">
        <f>五年级跳绳附加分</f>
        <v/>
      </c>
      <c r="AD1005" s="534" t="str">
        <f>五年级标准分</f>
        <v/>
      </c>
      <c r="AE1005" s="534" t="str">
        <f>五年级总分</f>
        <v/>
      </c>
      <c r="AF1005" s="517" t="str">
        <f>五年级等级</f>
        <v/>
      </c>
      <c r="AM1005" s="452" t="str">
        <f>折返时间</f>
        <v/>
      </c>
    </row>
    <row r="1006" spans="1:39">
      <c r="A1006" s="476">
        <v>515</v>
      </c>
      <c r="B1006" s="477">
        <v>24</v>
      </c>
      <c r="C1006" s="586"/>
      <c r="D1006" s="587"/>
      <c r="E1006" s="586"/>
      <c r="F1006" s="473"/>
      <c r="G1006" s="588"/>
      <c r="H1006" s="475"/>
      <c r="I1006" s="595"/>
      <c r="J1006" s="596"/>
      <c r="K1006" s="596"/>
      <c r="L1006" s="503"/>
      <c r="M1006" s="504"/>
      <c r="N1006" s="505" t="str">
        <f>五年级BMI</f>
        <v/>
      </c>
      <c r="O1006" s="499" t="str">
        <f>五年级BMI等级</f>
        <v/>
      </c>
      <c r="P1006" s="500" t="str">
        <f>五年级BMI得分</f>
        <v/>
      </c>
      <c r="Q1006" s="515" t="str">
        <f>五年级肺活量得分</f>
        <v/>
      </c>
      <c r="R1006" s="512" t="str">
        <f>五年级等级</f>
        <v/>
      </c>
      <c r="S1006" s="516" t="str">
        <f>五年级50米跑得分</f>
        <v/>
      </c>
      <c r="T1006" s="517" t="str">
        <f>五年级等级</f>
        <v/>
      </c>
      <c r="U1006" s="516" t="str">
        <f>五年级坐位体前屈得分</f>
        <v/>
      </c>
      <c r="V1006" s="517" t="str">
        <f>五年级等级</f>
        <v/>
      </c>
      <c r="W1006" s="516" t="str">
        <f>五年级一分钟跳绳得分</f>
        <v/>
      </c>
      <c r="X1006" s="517" t="str">
        <f>五年级等级</f>
        <v/>
      </c>
      <c r="Y1006" s="515" t="str">
        <f>五年级仰卧起坐得分</f>
        <v/>
      </c>
      <c r="Z1006" s="518" t="str">
        <f>五年级等级</f>
        <v/>
      </c>
      <c r="AA1006" s="533" t="str">
        <f>五年级折返跑得分</f>
        <v/>
      </c>
      <c r="AB1006" s="515" t="str">
        <f>五年级等级</f>
        <v/>
      </c>
      <c r="AC1006" s="533" t="str">
        <f>五年级跳绳附加分</f>
        <v/>
      </c>
      <c r="AD1006" s="534" t="str">
        <f>五年级标准分</f>
        <v/>
      </c>
      <c r="AE1006" s="534" t="str">
        <f>五年级总分</f>
        <v/>
      </c>
      <c r="AF1006" s="517" t="str">
        <f>五年级等级</f>
        <v/>
      </c>
      <c r="AM1006" s="452" t="str">
        <f>折返时间</f>
        <v/>
      </c>
    </row>
    <row r="1007" spans="1:39">
      <c r="A1007" s="476">
        <v>515</v>
      </c>
      <c r="B1007" s="477">
        <v>25</v>
      </c>
      <c r="C1007" s="586"/>
      <c r="D1007" s="587"/>
      <c r="E1007" s="586"/>
      <c r="F1007" s="473"/>
      <c r="G1007" s="588"/>
      <c r="H1007" s="475"/>
      <c r="I1007" s="595"/>
      <c r="J1007" s="596"/>
      <c r="K1007" s="596"/>
      <c r="L1007" s="503"/>
      <c r="M1007" s="504"/>
      <c r="N1007" s="505" t="str">
        <f>五年级BMI</f>
        <v/>
      </c>
      <c r="O1007" s="499" t="str">
        <f>五年级BMI等级</f>
        <v/>
      </c>
      <c r="P1007" s="500" t="str">
        <f>五年级BMI得分</f>
        <v/>
      </c>
      <c r="Q1007" s="515" t="str">
        <f>五年级肺活量得分</f>
        <v/>
      </c>
      <c r="R1007" s="512" t="str">
        <f>五年级等级</f>
        <v/>
      </c>
      <c r="S1007" s="516" t="str">
        <f>五年级50米跑得分</f>
        <v/>
      </c>
      <c r="T1007" s="517" t="str">
        <f>五年级等级</f>
        <v/>
      </c>
      <c r="U1007" s="516" t="str">
        <f>五年级坐位体前屈得分</f>
        <v/>
      </c>
      <c r="V1007" s="517" t="str">
        <f>五年级等级</f>
        <v/>
      </c>
      <c r="W1007" s="516" t="str">
        <f>五年级一分钟跳绳得分</f>
        <v/>
      </c>
      <c r="X1007" s="517" t="str">
        <f>五年级等级</f>
        <v/>
      </c>
      <c r="Y1007" s="515" t="str">
        <f>五年级仰卧起坐得分</f>
        <v/>
      </c>
      <c r="Z1007" s="518" t="str">
        <f>五年级等级</f>
        <v/>
      </c>
      <c r="AA1007" s="533" t="str">
        <f>五年级折返跑得分</f>
        <v/>
      </c>
      <c r="AB1007" s="515" t="str">
        <f>五年级等级</f>
        <v/>
      </c>
      <c r="AC1007" s="533" t="str">
        <f>五年级跳绳附加分</f>
        <v/>
      </c>
      <c r="AD1007" s="534" t="str">
        <f>五年级标准分</f>
        <v/>
      </c>
      <c r="AE1007" s="534" t="str">
        <f>五年级总分</f>
        <v/>
      </c>
      <c r="AF1007" s="517" t="str">
        <f>五年级等级</f>
        <v/>
      </c>
      <c r="AM1007" s="452" t="str">
        <f>折返时间</f>
        <v/>
      </c>
    </row>
    <row r="1008" spans="1:39">
      <c r="A1008" s="476">
        <v>515</v>
      </c>
      <c r="B1008" s="477">
        <v>26</v>
      </c>
      <c r="C1008" s="586"/>
      <c r="D1008" s="587"/>
      <c r="E1008" s="586"/>
      <c r="F1008" s="473"/>
      <c r="G1008" s="588"/>
      <c r="H1008" s="475"/>
      <c r="I1008" s="595"/>
      <c r="J1008" s="596"/>
      <c r="K1008" s="596"/>
      <c r="L1008" s="503"/>
      <c r="M1008" s="504"/>
      <c r="N1008" s="505" t="str">
        <f>五年级BMI</f>
        <v/>
      </c>
      <c r="O1008" s="499" t="str">
        <f>五年级BMI等级</f>
        <v/>
      </c>
      <c r="P1008" s="500" t="str">
        <f>五年级BMI得分</f>
        <v/>
      </c>
      <c r="Q1008" s="515" t="str">
        <f>五年级肺活量得分</f>
        <v/>
      </c>
      <c r="R1008" s="512" t="str">
        <f>五年级等级</f>
        <v/>
      </c>
      <c r="S1008" s="516" t="str">
        <f>五年级50米跑得分</f>
        <v/>
      </c>
      <c r="T1008" s="517" t="str">
        <f>五年级等级</f>
        <v/>
      </c>
      <c r="U1008" s="516" t="str">
        <f>五年级坐位体前屈得分</f>
        <v/>
      </c>
      <c r="V1008" s="517" t="str">
        <f>五年级等级</f>
        <v/>
      </c>
      <c r="W1008" s="516" t="str">
        <f>五年级一分钟跳绳得分</f>
        <v/>
      </c>
      <c r="X1008" s="517" t="str">
        <f>五年级等级</f>
        <v/>
      </c>
      <c r="Y1008" s="515" t="str">
        <f>五年级仰卧起坐得分</f>
        <v/>
      </c>
      <c r="Z1008" s="518" t="str">
        <f>五年级等级</f>
        <v/>
      </c>
      <c r="AA1008" s="533" t="str">
        <f>五年级折返跑得分</f>
        <v/>
      </c>
      <c r="AB1008" s="515" t="str">
        <f>五年级等级</f>
        <v/>
      </c>
      <c r="AC1008" s="533" t="str">
        <f>五年级跳绳附加分</f>
        <v/>
      </c>
      <c r="AD1008" s="534" t="str">
        <f>五年级标准分</f>
        <v/>
      </c>
      <c r="AE1008" s="534" t="str">
        <f>五年级总分</f>
        <v/>
      </c>
      <c r="AF1008" s="517" t="str">
        <f>五年级等级</f>
        <v/>
      </c>
      <c r="AM1008" s="452" t="str">
        <f>折返时间</f>
        <v/>
      </c>
    </row>
    <row r="1009" spans="1:39">
      <c r="A1009" s="476">
        <v>515</v>
      </c>
      <c r="B1009" s="477">
        <v>27</v>
      </c>
      <c r="C1009" s="586"/>
      <c r="D1009" s="587"/>
      <c r="E1009" s="586"/>
      <c r="F1009" s="473"/>
      <c r="G1009" s="588"/>
      <c r="H1009" s="475"/>
      <c r="I1009" s="595"/>
      <c r="J1009" s="596"/>
      <c r="K1009" s="596"/>
      <c r="L1009" s="503"/>
      <c r="M1009" s="504"/>
      <c r="N1009" s="505" t="str">
        <f>五年级BMI</f>
        <v/>
      </c>
      <c r="O1009" s="499" t="str">
        <f>五年级BMI等级</f>
        <v/>
      </c>
      <c r="P1009" s="500" t="str">
        <f>五年级BMI得分</f>
        <v/>
      </c>
      <c r="Q1009" s="515" t="str">
        <f>五年级肺活量得分</f>
        <v/>
      </c>
      <c r="R1009" s="512" t="str">
        <f>五年级等级</f>
        <v/>
      </c>
      <c r="S1009" s="516" t="str">
        <f>五年级50米跑得分</f>
        <v/>
      </c>
      <c r="T1009" s="517" t="str">
        <f>五年级等级</f>
        <v/>
      </c>
      <c r="U1009" s="516" t="str">
        <f>五年级坐位体前屈得分</f>
        <v/>
      </c>
      <c r="V1009" s="517" t="str">
        <f>五年级等级</f>
        <v/>
      </c>
      <c r="W1009" s="516" t="str">
        <f>五年级一分钟跳绳得分</f>
        <v/>
      </c>
      <c r="X1009" s="517" t="str">
        <f>五年级等级</f>
        <v/>
      </c>
      <c r="Y1009" s="515" t="str">
        <f>五年级仰卧起坐得分</f>
        <v/>
      </c>
      <c r="Z1009" s="518" t="str">
        <f>五年级等级</f>
        <v/>
      </c>
      <c r="AA1009" s="533" t="str">
        <f>五年级折返跑得分</f>
        <v/>
      </c>
      <c r="AB1009" s="515" t="str">
        <f>五年级等级</f>
        <v/>
      </c>
      <c r="AC1009" s="533" t="str">
        <f>五年级跳绳附加分</f>
        <v/>
      </c>
      <c r="AD1009" s="534" t="str">
        <f>五年级标准分</f>
        <v/>
      </c>
      <c r="AE1009" s="534" t="str">
        <f>五年级总分</f>
        <v/>
      </c>
      <c r="AF1009" s="517" t="str">
        <f>五年级等级</f>
        <v/>
      </c>
      <c r="AM1009" s="452" t="str">
        <f>折返时间</f>
        <v/>
      </c>
    </row>
    <row r="1010" spans="1:39">
      <c r="A1010" s="476">
        <v>515</v>
      </c>
      <c r="B1010" s="477">
        <v>28</v>
      </c>
      <c r="C1010" s="586"/>
      <c r="D1010" s="587"/>
      <c r="E1010" s="586"/>
      <c r="F1010" s="473"/>
      <c r="G1010" s="588"/>
      <c r="H1010" s="475"/>
      <c r="I1010" s="595"/>
      <c r="J1010" s="596"/>
      <c r="K1010" s="596"/>
      <c r="L1010" s="503"/>
      <c r="M1010" s="504"/>
      <c r="N1010" s="505" t="str">
        <f>五年级BMI</f>
        <v/>
      </c>
      <c r="O1010" s="499" t="str">
        <f>五年级BMI等级</f>
        <v/>
      </c>
      <c r="P1010" s="500" t="str">
        <f>五年级BMI得分</f>
        <v/>
      </c>
      <c r="Q1010" s="515" t="str">
        <f>五年级肺活量得分</f>
        <v/>
      </c>
      <c r="R1010" s="512" t="str">
        <f>五年级等级</f>
        <v/>
      </c>
      <c r="S1010" s="516" t="str">
        <f>五年级50米跑得分</f>
        <v/>
      </c>
      <c r="T1010" s="517" t="str">
        <f>五年级等级</f>
        <v/>
      </c>
      <c r="U1010" s="516" t="str">
        <f>五年级坐位体前屈得分</f>
        <v/>
      </c>
      <c r="V1010" s="517" t="str">
        <f>五年级等级</f>
        <v/>
      </c>
      <c r="W1010" s="516" t="str">
        <f>五年级一分钟跳绳得分</f>
        <v/>
      </c>
      <c r="X1010" s="517" t="str">
        <f>五年级等级</f>
        <v/>
      </c>
      <c r="Y1010" s="515" t="str">
        <f>五年级仰卧起坐得分</f>
        <v/>
      </c>
      <c r="Z1010" s="518" t="str">
        <f>五年级等级</f>
        <v/>
      </c>
      <c r="AA1010" s="533" t="str">
        <f>五年级折返跑得分</f>
        <v/>
      </c>
      <c r="AB1010" s="515" t="str">
        <f>五年级等级</f>
        <v/>
      </c>
      <c r="AC1010" s="533" t="str">
        <f>五年级跳绳附加分</f>
        <v/>
      </c>
      <c r="AD1010" s="534" t="str">
        <f>五年级标准分</f>
        <v/>
      </c>
      <c r="AE1010" s="534" t="str">
        <f>五年级总分</f>
        <v/>
      </c>
      <c r="AF1010" s="517" t="str">
        <f>五年级等级</f>
        <v/>
      </c>
      <c r="AM1010" s="452" t="str">
        <f>折返时间</f>
        <v/>
      </c>
    </row>
    <row r="1011" spans="1:39">
      <c r="A1011" s="476">
        <v>515</v>
      </c>
      <c r="B1011" s="477">
        <v>29</v>
      </c>
      <c r="C1011" s="586"/>
      <c r="D1011" s="587"/>
      <c r="E1011" s="586"/>
      <c r="F1011" s="473"/>
      <c r="G1011" s="588"/>
      <c r="H1011" s="475"/>
      <c r="I1011" s="595"/>
      <c r="J1011" s="596"/>
      <c r="K1011" s="596"/>
      <c r="L1011" s="503"/>
      <c r="M1011" s="504"/>
      <c r="N1011" s="505" t="str">
        <f>五年级BMI</f>
        <v/>
      </c>
      <c r="O1011" s="499" t="str">
        <f>五年级BMI等级</f>
        <v/>
      </c>
      <c r="P1011" s="500" t="str">
        <f>五年级BMI得分</f>
        <v/>
      </c>
      <c r="Q1011" s="515" t="str">
        <f>五年级肺活量得分</f>
        <v/>
      </c>
      <c r="R1011" s="512" t="str">
        <f>五年级等级</f>
        <v/>
      </c>
      <c r="S1011" s="516" t="str">
        <f>五年级50米跑得分</f>
        <v/>
      </c>
      <c r="T1011" s="517" t="str">
        <f>五年级等级</f>
        <v/>
      </c>
      <c r="U1011" s="516" t="str">
        <f>五年级坐位体前屈得分</f>
        <v/>
      </c>
      <c r="V1011" s="517" t="str">
        <f>五年级等级</f>
        <v/>
      </c>
      <c r="W1011" s="516" t="str">
        <f>五年级一分钟跳绳得分</f>
        <v/>
      </c>
      <c r="X1011" s="517" t="str">
        <f>五年级等级</f>
        <v/>
      </c>
      <c r="Y1011" s="515" t="str">
        <f>五年级仰卧起坐得分</f>
        <v/>
      </c>
      <c r="Z1011" s="518" t="str">
        <f>五年级等级</f>
        <v/>
      </c>
      <c r="AA1011" s="533" t="str">
        <f>五年级折返跑得分</f>
        <v/>
      </c>
      <c r="AB1011" s="515" t="str">
        <f>五年级等级</f>
        <v/>
      </c>
      <c r="AC1011" s="533" t="str">
        <f>五年级跳绳附加分</f>
        <v/>
      </c>
      <c r="AD1011" s="534" t="str">
        <f>五年级标准分</f>
        <v/>
      </c>
      <c r="AE1011" s="534" t="str">
        <f>五年级总分</f>
        <v/>
      </c>
      <c r="AF1011" s="517" t="str">
        <f>五年级等级</f>
        <v/>
      </c>
      <c r="AM1011" s="452" t="str">
        <f>折返时间</f>
        <v/>
      </c>
    </row>
    <row r="1012" spans="1:39">
      <c r="A1012" s="476">
        <v>515</v>
      </c>
      <c r="B1012" s="477">
        <v>30</v>
      </c>
      <c r="C1012" s="586"/>
      <c r="D1012" s="587"/>
      <c r="E1012" s="586"/>
      <c r="F1012" s="473"/>
      <c r="G1012" s="588"/>
      <c r="H1012" s="475"/>
      <c r="I1012" s="595"/>
      <c r="J1012" s="596"/>
      <c r="K1012" s="596"/>
      <c r="L1012" s="503"/>
      <c r="M1012" s="504"/>
      <c r="N1012" s="505" t="str">
        <f>五年级BMI</f>
        <v/>
      </c>
      <c r="O1012" s="499" t="str">
        <f>五年级BMI等级</f>
        <v/>
      </c>
      <c r="P1012" s="500" t="str">
        <f>五年级BMI得分</f>
        <v/>
      </c>
      <c r="Q1012" s="515" t="str">
        <f>五年级肺活量得分</f>
        <v/>
      </c>
      <c r="R1012" s="512" t="str">
        <f>五年级等级</f>
        <v/>
      </c>
      <c r="S1012" s="516" t="str">
        <f>五年级50米跑得分</f>
        <v/>
      </c>
      <c r="T1012" s="517" t="str">
        <f>五年级等级</f>
        <v/>
      </c>
      <c r="U1012" s="516" t="str">
        <f>五年级坐位体前屈得分</f>
        <v/>
      </c>
      <c r="V1012" s="517" t="str">
        <f>五年级等级</f>
        <v/>
      </c>
      <c r="W1012" s="516" t="str">
        <f>五年级一分钟跳绳得分</f>
        <v/>
      </c>
      <c r="X1012" s="517" t="str">
        <f>五年级等级</f>
        <v/>
      </c>
      <c r="Y1012" s="515" t="str">
        <f>五年级仰卧起坐得分</f>
        <v/>
      </c>
      <c r="Z1012" s="518" t="str">
        <f>五年级等级</f>
        <v/>
      </c>
      <c r="AA1012" s="533" t="str">
        <f>五年级折返跑得分</f>
        <v/>
      </c>
      <c r="AB1012" s="515" t="str">
        <f>五年级等级</f>
        <v/>
      </c>
      <c r="AC1012" s="533" t="str">
        <f>五年级跳绳附加分</f>
        <v/>
      </c>
      <c r="AD1012" s="534" t="str">
        <f>五年级标准分</f>
        <v/>
      </c>
      <c r="AE1012" s="534" t="str">
        <f>五年级总分</f>
        <v/>
      </c>
      <c r="AF1012" s="517" t="str">
        <f>五年级等级</f>
        <v/>
      </c>
      <c r="AM1012" s="452" t="str">
        <f>折返时间</f>
        <v/>
      </c>
    </row>
    <row r="1013" spans="1:39">
      <c r="A1013" s="476">
        <v>515</v>
      </c>
      <c r="B1013" s="477">
        <v>31</v>
      </c>
      <c r="C1013" s="586"/>
      <c r="D1013" s="587"/>
      <c r="E1013" s="586"/>
      <c r="F1013" s="473"/>
      <c r="G1013" s="588"/>
      <c r="H1013" s="475"/>
      <c r="I1013" s="595"/>
      <c r="J1013" s="596"/>
      <c r="K1013" s="596"/>
      <c r="L1013" s="503"/>
      <c r="M1013" s="504"/>
      <c r="N1013" s="505" t="str">
        <f>五年级BMI</f>
        <v/>
      </c>
      <c r="O1013" s="499" t="str">
        <f>五年级BMI等级</f>
        <v/>
      </c>
      <c r="P1013" s="500" t="str">
        <f>五年级BMI得分</f>
        <v/>
      </c>
      <c r="Q1013" s="515" t="str">
        <f>五年级肺活量得分</f>
        <v/>
      </c>
      <c r="R1013" s="512" t="str">
        <f>五年级等级</f>
        <v/>
      </c>
      <c r="S1013" s="516" t="str">
        <f>五年级50米跑得分</f>
        <v/>
      </c>
      <c r="T1013" s="517" t="str">
        <f>五年级等级</f>
        <v/>
      </c>
      <c r="U1013" s="516" t="str">
        <f>五年级坐位体前屈得分</f>
        <v/>
      </c>
      <c r="V1013" s="517" t="str">
        <f>五年级等级</f>
        <v/>
      </c>
      <c r="W1013" s="516" t="str">
        <f>五年级一分钟跳绳得分</f>
        <v/>
      </c>
      <c r="X1013" s="517" t="str">
        <f>五年级等级</f>
        <v/>
      </c>
      <c r="Y1013" s="515" t="str">
        <f>五年级仰卧起坐得分</f>
        <v/>
      </c>
      <c r="Z1013" s="518" t="str">
        <f>五年级等级</f>
        <v/>
      </c>
      <c r="AA1013" s="533" t="str">
        <f>五年级折返跑得分</f>
        <v/>
      </c>
      <c r="AB1013" s="515" t="str">
        <f>五年级等级</f>
        <v/>
      </c>
      <c r="AC1013" s="533" t="str">
        <f>五年级跳绳附加分</f>
        <v/>
      </c>
      <c r="AD1013" s="534" t="str">
        <f>五年级标准分</f>
        <v/>
      </c>
      <c r="AE1013" s="534" t="str">
        <f>五年级总分</f>
        <v/>
      </c>
      <c r="AF1013" s="517" t="str">
        <f>五年级等级</f>
        <v/>
      </c>
      <c r="AM1013" s="452" t="str">
        <f>折返时间</f>
        <v/>
      </c>
    </row>
    <row r="1014" spans="1:39">
      <c r="A1014" s="476">
        <v>515</v>
      </c>
      <c r="B1014" s="477">
        <v>32</v>
      </c>
      <c r="C1014" s="586"/>
      <c r="D1014" s="587"/>
      <c r="E1014" s="586"/>
      <c r="F1014" s="473"/>
      <c r="G1014" s="588"/>
      <c r="H1014" s="475"/>
      <c r="I1014" s="595"/>
      <c r="J1014" s="596"/>
      <c r="K1014" s="596"/>
      <c r="L1014" s="503"/>
      <c r="M1014" s="504"/>
      <c r="N1014" s="505" t="str">
        <f>五年级BMI</f>
        <v/>
      </c>
      <c r="O1014" s="499" t="str">
        <f>五年级BMI等级</f>
        <v/>
      </c>
      <c r="P1014" s="500" t="str">
        <f>五年级BMI得分</f>
        <v/>
      </c>
      <c r="Q1014" s="515" t="str">
        <f>五年级肺活量得分</f>
        <v/>
      </c>
      <c r="R1014" s="512" t="str">
        <f>五年级等级</f>
        <v/>
      </c>
      <c r="S1014" s="516" t="str">
        <f>五年级50米跑得分</f>
        <v/>
      </c>
      <c r="T1014" s="517" t="str">
        <f>五年级等级</f>
        <v/>
      </c>
      <c r="U1014" s="516" t="str">
        <f>五年级坐位体前屈得分</f>
        <v/>
      </c>
      <c r="V1014" s="517" t="str">
        <f>五年级等级</f>
        <v/>
      </c>
      <c r="W1014" s="516" t="str">
        <f>五年级一分钟跳绳得分</f>
        <v/>
      </c>
      <c r="X1014" s="517" t="str">
        <f>五年级等级</f>
        <v/>
      </c>
      <c r="Y1014" s="515" t="str">
        <f>五年级仰卧起坐得分</f>
        <v/>
      </c>
      <c r="Z1014" s="518" t="str">
        <f>五年级等级</f>
        <v/>
      </c>
      <c r="AA1014" s="533" t="str">
        <f>五年级折返跑得分</f>
        <v/>
      </c>
      <c r="AB1014" s="515" t="str">
        <f>五年级等级</f>
        <v/>
      </c>
      <c r="AC1014" s="533" t="str">
        <f>五年级跳绳附加分</f>
        <v/>
      </c>
      <c r="AD1014" s="534" t="str">
        <f>五年级标准分</f>
        <v/>
      </c>
      <c r="AE1014" s="534" t="str">
        <f>五年级总分</f>
        <v/>
      </c>
      <c r="AF1014" s="517" t="str">
        <f>五年级等级</f>
        <v/>
      </c>
      <c r="AM1014" s="452" t="str">
        <f>折返时间</f>
        <v/>
      </c>
    </row>
    <row r="1015" spans="1:39">
      <c r="A1015" s="476">
        <v>515</v>
      </c>
      <c r="B1015" s="477">
        <v>33</v>
      </c>
      <c r="C1015" s="586"/>
      <c r="D1015" s="587"/>
      <c r="E1015" s="586"/>
      <c r="F1015" s="473"/>
      <c r="G1015" s="588"/>
      <c r="H1015" s="475"/>
      <c r="I1015" s="595"/>
      <c r="J1015" s="596"/>
      <c r="K1015" s="596"/>
      <c r="L1015" s="503"/>
      <c r="M1015" s="504"/>
      <c r="N1015" s="505" t="str">
        <f>五年级BMI</f>
        <v/>
      </c>
      <c r="O1015" s="499" t="str">
        <f>五年级BMI等级</f>
        <v/>
      </c>
      <c r="P1015" s="500" t="str">
        <f>五年级BMI得分</f>
        <v/>
      </c>
      <c r="Q1015" s="515" t="str">
        <f>五年级肺活量得分</f>
        <v/>
      </c>
      <c r="R1015" s="512" t="str">
        <f>五年级等级</f>
        <v/>
      </c>
      <c r="S1015" s="516" t="str">
        <f>五年级50米跑得分</f>
        <v/>
      </c>
      <c r="T1015" s="517" t="str">
        <f>五年级等级</f>
        <v/>
      </c>
      <c r="U1015" s="516" t="str">
        <f>五年级坐位体前屈得分</f>
        <v/>
      </c>
      <c r="V1015" s="517" t="str">
        <f>五年级等级</f>
        <v/>
      </c>
      <c r="W1015" s="516" t="str">
        <f>五年级一分钟跳绳得分</f>
        <v/>
      </c>
      <c r="X1015" s="517" t="str">
        <f>五年级等级</f>
        <v/>
      </c>
      <c r="Y1015" s="515" t="str">
        <f>五年级仰卧起坐得分</f>
        <v/>
      </c>
      <c r="Z1015" s="518" t="str">
        <f>五年级等级</f>
        <v/>
      </c>
      <c r="AA1015" s="533" t="str">
        <f>五年级折返跑得分</f>
        <v/>
      </c>
      <c r="AB1015" s="515" t="str">
        <f>五年级等级</f>
        <v/>
      </c>
      <c r="AC1015" s="533" t="str">
        <f>五年级跳绳附加分</f>
        <v/>
      </c>
      <c r="AD1015" s="534" t="str">
        <f>五年级标准分</f>
        <v/>
      </c>
      <c r="AE1015" s="534" t="str">
        <f>五年级总分</f>
        <v/>
      </c>
      <c r="AF1015" s="517" t="str">
        <f>五年级等级</f>
        <v/>
      </c>
      <c r="AM1015" s="452" t="str">
        <f>折返时间</f>
        <v/>
      </c>
    </row>
    <row r="1016" spans="1:39">
      <c r="A1016" s="476">
        <v>515</v>
      </c>
      <c r="B1016" s="477">
        <v>34</v>
      </c>
      <c r="C1016" s="586"/>
      <c r="D1016" s="587"/>
      <c r="E1016" s="586"/>
      <c r="F1016" s="473"/>
      <c r="G1016" s="588"/>
      <c r="H1016" s="475"/>
      <c r="I1016" s="595"/>
      <c r="J1016" s="596"/>
      <c r="K1016" s="596"/>
      <c r="L1016" s="503"/>
      <c r="M1016" s="504"/>
      <c r="N1016" s="505" t="str">
        <f>五年级BMI</f>
        <v/>
      </c>
      <c r="O1016" s="499" t="str">
        <f>五年级BMI等级</f>
        <v/>
      </c>
      <c r="P1016" s="500" t="str">
        <f>五年级BMI得分</f>
        <v/>
      </c>
      <c r="Q1016" s="515" t="str">
        <f>五年级肺活量得分</f>
        <v/>
      </c>
      <c r="R1016" s="512" t="str">
        <f>五年级等级</f>
        <v/>
      </c>
      <c r="S1016" s="516" t="str">
        <f>五年级50米跑得分</f>
        <v/>
      </c>
      <c r="T1016" s="517" t="str">
        <f>五年级等级</f>
        <v/>
      </c>
      <c r="U1016" s="516" t="str">
        <f>五年级坐位体前屈得分</f>
        <v/>
      </c>
      <c r="V1016" s="517" t="str">
        <f>五年级等级</f>
        <v/>
      </c>
      <c r="W1016" s="516" t="str">
        <f>五年级一分钟跳绳得分</f>
        <v/>
      </c>
      <c r="X1016" s="517" t="str">
        <f>五年级等级</f>
        <v/>
      </c>
      <c r="Y1016" s="515" t="str">
        <f>五年级仰卧起坐得分</f>
        <v/>
      </c>
      <c r="Z1016" s="518" t="str">
        <f>五年级等级</f>
        <v/>
      </c>
      <c r="AA1016" s="533" t="str">
        <f>五年级折返跑得分</f>
        <v/>
      </c>
      <c r="AB1016" s="515" t="str">
        <f>五年级等级</f>
        <v/>
      </c>
      <c r="AC1016" s="533" t="str">
        <f>五年级跳绳附加分</f>
        <v/>
      </c>
      <c r="AD1016" s="534" t="str">
        <f>五年级标准分</f>
        <v/>
      </c>
      <c r="AE1016" s="534" t="str">
        <f>五年级总分</f>
        <v/>
      </c>
      <c r="AF1016" s="517" t="str">
        <f>五年级等级</f>
        <v/>
      </c>
      <c r="AM1016" s="452" t="str">
        <f>折返时间</f>
        <v/>
      </c>
    </row>
    <row r="1017" spans="1:39">
      <c r="A1017" s="476">
        <v>515</v>
      </c>
      <c r="B1017" s="477">
        <v>35</v>
      </c>
      <c r="C1017" s="586"/>
      <c r="D1017" s="587"/>
      <c r="E1017" s="586"/>
      <c r="F1017" s="473"/>
      <c r="G1017" s="588"/>
      <c r="H1017" s="475"/>
      <c r="I1017" s="595"/>
      <c r="J1017" s="596"/>
      <c r="K1017" s="596"/>
      <c r="L1017" s="503"/>
      <c r="M1017" s="504"/>
      <c r="N1017" s="505" t="str">
        <f>五年级BMI</f>
        <v/>
      </c>
      <c r="O1017" s="499" t="str">
        <f>五年级BMI等级</f>
        <v/>
      </c>
      <c r="P1017" s="500" t="str">
        <f>五年级BMI得分</f>
        <v/>
      </c>
      <c r="Q1017" s="515" t="str">
        <f>五年级肺活量得分</f>
        <v/>
      </c>
      <c r="R1017" s="512" t="str">
        <f>五年级等级</f>
        <v/>
      </c>
      <c r="S1017" s="516" t="str">
        <f>五年级50米跑得分</f>
        <v/>
      </c>
      <c r="T1017" s="517" t="str">
        <f>五年级等级</f>
        <v/>
      </c>
      <c r="U1017" s="516" t="str">
        <f>五年级坐位体前屈得分</f>
        <v/>
      </c>
      <c r="V1017" s="517" t="str">
        <f>五年级等级</f>
        <v/>
      </c>
      <c r="W1017" s="516" t="str">
        <f>五年级一分钟跳绳得分</f>
        <v/>
      </c>
      <c r="X1017" s="517" t="str">
        <f>五年级等级</f>
        <v/>
      </c>
      <c r="Y1017" s="515" t="str">
        <f>五年级仰卧起坐得分</f>
        <v/>
      </c>
      <c r="Z1017" s="518" t="str">
        <f>五年级等级</f>
        <v/>
      </c>
      <c r="AA1017" s="533" t="str">
        <f>五年级折返跑得分</f>
        <v/>
      </c>
      <c r="AB1017" s="515" t="str">
        <f>五年级等级</f>
        <v/>
      </c>
      <c r="AC1017" s="533" t="str">
        <f>五年级跳绳附加分</f>
        <v/>
      </c>
      <c r="AD1017" s="534" t="str">
        <f>五年级标准分</f>
        <v/>
      </c>
      <c r="AE1017" s="534" t="str">
        <f>五年级总分</f>
        <v/>
      </c>
      <c r="AF1017" s="517" t="str">
        <f>五年级等级</f>
        <v/>
      </c>
      <c r="AM1017" s="452" t="str">
        <f>折返时间</f>
        <v/>
      </c>
    </row>
    <row r="1018" spans="1:39">
      <c r="A1018" s="476">
        <v>515</v>
      </c>
      <c r="B1018" s="477">
        <v>36</v>
      </c>
      <c r="C1018" s="586"/>
      <c r="D1018" s="587"/>
      <c r="E1018" s="586"/>
      <c r="F1018" s="473"/>
      <c r="G1018" s="588"/>
      <c r="H1018" s="475"/>
      <c r="I1018" s="595"/>
      <c r="J1018" s="596"/>
      <c r="K1018" s="596"/>
      <c r="L1018" s="503"/>
      <c r="M1018" s="504"/>
      <c r="N1018" s="505" t="str">
        <f>五年级BMI</f>
        <v/>
      </c>
      <c r="O1018" s="499" t="str">
        <f>五年级BMI等级</f>
        <v/>
      </c>
      <c r="P1018" s="500" t="str">
        <f>五年级BMI得分</f>
        <v/>
      </c>
      <c r="Q1018" s="515" t="str">
        <f>五年级肺活量得分</f>
        <v/>
      </c>
      <c r="R1018" s="512" t="str">
        <f>五年级等级</f>
        <v/>
      </c>
      <c r="S1018" s="516" t="str">
        <f>五年级50米跑得分</f>
        <v/>
      </c>
      <c r="T1018" s="517" t="str">
        <f>五年级等级</f>
        <v/>
      </c>
      <c r="U1018" s="516" t="str">
        <f>五年级坐位体前屈得分</f>
        <v/>
      </c>
      <c r="V1018" s="517" t="str">
        <f>五年级等级</f>
        <v/>
      </c>
      <c r="W1018" s="516" t="str">
        <f>五年级一分钟跳绳得分</f>
        <v/>
      </c>
      <c r="X1018" s="517" t="str">
        <f>五年级等级</f>
        <v/>
      </c>
      <c r="Y1018" s="515" t="str">
        <f>五年级仰卧起坐得分</f>
        <v/>
      </c>
      <c r="Z1018" s="518" t="str">
        <f>五年级等级</f>
        <v/>
      </c>
      <c r="AA1018" s="533" t="str">
        <f>五年级折返跑得分</f>
        <v/>
      </c>
      <c r="AB1018" s="515" t="str">
        <f>五年级等级</f>
        <v/>
      </c>
      <c r="AC1018" s="533" t="str">
        <f>五年级跳绳附加分</f>
        <v/>
      </c>
      <c r="AD1018" s="534" t="str">
        <f>五年级标准分</f>
        <v/>
      </c>
      <c r="AE1018" s="534" t="str">
        <f>五年级总分</f>
        <v/>
      </c>
      <c r="AF1018" s="517" t="str">
        <f>五年级等级</f>
        <v/>
      </c>
      <c r="AM1018" s="452" t="str">
        <f>折返时间</f>
        <v/>
      </c>
    </row>
    <row r="1019" spans="1:39">
      <c r="A1019" s="476">
        <v>515</v>
      </c>
      <c r="B1019" s="477">
        <v>37</v>
      </c>
      <c r="C1019" s="586"/>
      <c r="D1019" s="587"/>
      <c r="E1019" s="586"/>
      <c r="F1019" s="473"/>
      <c r="G1019" s="588"/>
      <c r="H1019" s="475"/>
      <c r="I1019" s="595"/>
      <c r="J1019" s="596"/>
      <c r="K1019" s="596"/>
      <c r="L1019" s="503"/>
      <c r="M1019" s="504"/>
      <c r="N1019" s="505" t="str">
        <f>五年级BMI</f>
        <v/>
      </c>
      <c r="O1019" s="499" t="str">
        <f>五年级BMI等级</f>
        <v/>
      </c>
      <c r="P1019" s="500" t="str">
        <f>五年级BMI得分</f>
        <v/>
      </c>
      <c r="Q1019" s="515" t="str">
        <f>五年级肺活量得分</f>
        <v/>
      </c>
      <c r="R1019" s="512" t="str">
        <f>五年级等级</f>
        <v/>
      </c>
      <c r="S1019" s="516" t="str">
        <f>五年级50米跑得分</f>
        <v/>
      </c>
      <c r="T1019" s="517" t="str">
        <f>五年级等级</f>
        <v/>
      </c>
      <c r="U1019" s="516" t="str">
        <f>五年级坐位体前屈得分</f>
        <v/>
      </c>
      <c r="V1019" s="517" t="str">
        <f>五年级等级</f>
        <v/>
      </c>
      <c r="W1019" s="516" t="str">
        <f>五年级一分钟跳绳得分</f>
        <v/>
      </c>
      <c r="X1019" s="517" t="str">
        <f>五年级等级</f>
        <v/>
      </c>
      <c r="Y1019" s="515" t="str">
        <f>五年级仰卧起坐得分</f>
        <v/>
      </c>
      <c r="Z1019" s="518" t="str">
        <f>五年级等级</f>
        <v/>
      </c>
      <c r="AA1019" s="533" t="str">
        <f>五年级折返跑得分</f>
        <v/>
      </c>
      <c r="AB1019" s="515" t="str">
        <f>五年级等级</f>
        <v/>
      </c>
      <c r="AC1019" s="533" t="str">
        <f>五年级跳绳附加分</f>
        <v/>
      </c>
      <c r="AD1019" s="534" t="str">
        <f>五年级标准分</f>
        <v/>
      </c>
      <c r="AE1019" s="534" t="str">
        <f>五年级总分</f>
        <v/>
      </c>
      <c r="AF1019" s="517" t="str">
        <f>五年级等级</f>
        <v/>
      </c>
      <c r="AM1019" s="452" t="str">
        <f>折返时间</f>
        <v/>
      </c>
    </row>
    <row r="1020" spans="1:39">
      <c r="A1020" s="476">
        <v>515</v>
      </c>
      <c r="B1020" s="477">
        <v>38</v>
      </c>
      <c r="C1020" s="586"/>
      <c r="D1020" s="587"/>
      <c r="E1020" s="586"/>
      <c r="F1020" s="473"/>
      <c r="G1020" s="588"/>
      <c r="H1020" s="475"/>
      <c r="I1020" s="595"/>
      <c r="J1020" s="596"/>
      <c r="K1020" s="596"/>
      <c r="L1020" s="503"/>
      <c r="M1020" s="504"/>
      <c r="N1020" s="505" t="str">
        <f>五年级BMI</f>
        <v/>
      </c>
      <c r="O1020" s="499" t="str">
        <f>五年级BMI等级</f>
        <v/>
      </c>
      <c r="P1020" s="500" t="str">
        <f>五年级BMI得分</f>
        <v/>
      </c>
      <c r="Q1020" s="515" t="str">
        <f>五年级肺活量得分</f>
        <v/>
      </c>
      <c r="R1020" s="512" t="str">
        <f>五年级等级</f>
        <v/>
      </c>
      <c r="S1020" s="516" t="str">
        <f>五年级50米跑得分</f>
        <v/>
      </c>
      <c r="T1020" s="517" t="str">
        <f>五年级等级</f>
        <v/>
      </c>
      <c r="U1020" s="516" t="str">
        <f>五年级坐位体前屈得分</f>
        <v/>
      </c>
      <c r="V1020" s="517" t="str">
        <f>五年级等级</f>
        <v/>
      </c>
      <c r="W1020" s="516" t="str">
        <f>五年级一分钟跳绳得分</f>
        <v/>
      </c>
      <c r="X1020" s="517" t="str">
        <f>五年级等级</f>
        <v/>
      </c>
      <c r="Y1020" s="515" t="str">
        <f>五年级仰卧起坐得分</f>
        <v/>
      </c>
      <c r="Z1020" s="518" t="str">
        <f>五年级等级</f>
        <v/>
      </c>
      <c r="AA1020" s="533" t="str">
        <f>五年级折返跑得分</f>
        <v/>
      </c>
      <c r="AB1020" s="515" t="str">
        <f>五年级等级</f>
        <v/>
      </c>
      <c r="AC1020" s="533" t="str">
        <f>五年级跳绳附加分</f>
        <v/>
      </c>
      <c r="AD1020" s="534" t="str">
        <f>五年级标准分</f>
        <v/>
      </c>
      <c r="AE1020" s="534" t="str">
        <f>五年级总分</f>
        <v/>
      </c>
      <c r="AF1020" s="517" t="str">
        <f>五年级等级</f>
        <v/>
      </c>
      <c r="AM1020" s="452" t="str">
        <f>折返时间</f>
        <v/>
      </c>
    </row>
    <row r="1021" spans="1:39">
      <c r="A1021" s="476">
        <v>515</v>
      </c>
      <c r="B1021" s="477">
        <v>39</v>
      </c>
      <c r="C1021" s="586"/>
      <c r="D1021" s="587"/>
      <c r="E1021" s="586"/>
      <c r="F1021" s="473"/>
      <c r="G1021" s="588"/>
      <c r="H1021" s="475"/>
      <c r="I1021" s="595"/>
      <c r="J1021" s="596"/>
      <c r="K1021" s="596"/>
      <c r="L1021" s="503"/>
      <c r="M1021" s="504"/>
      <c r="N1021" s="505" t="str">
        <f>五年级BMI</f>
        <v/>
      </c>
      <c r="O1021" s="499" t="str">
        <f>五年级BMI等级</f>
        <v/>
      </c>
      <c r="P1021" s="500" t="str">
        <f>五年级BMI得分</f>
        <v/>
      </c>
      <c r="Q1021" s="515" t="str">
        <f>五年级肺活量得分</f>
        <v/>
      </c>
      <c r="R1021" s="512" t="str">
        <f>五年级等级</f>
        <v/>
      </c>
      <c r="S1021" s="516" t="str">
        <f>五年级50米跑得分</f>
        <v/>
      </c>
      <c r="T1021" s="517" t="str">
        <f>五年级等级</f>
        <v/>
      </c>
      <c r="U1021" s="516" t="str">
        <f>五年级坐位体前屈得分</f>
        <v/>
      </c>
      <c r="V1021" s="517" t="str">
        <f>五年级等级</f>
        <v/>
      </c>
      <c r="W1021" s="516" t="str">
        <f>五年级一分钟跳绳得分</f>
        <v/>
      </c>
      <c r="X1021" s="517" t="str">
        <f>五年级等级</f>
        <v/>
      </c>
      <c r="Y1021" s="515" t="str">
        <f>五年级仰卧起坐得分</f>
        <v/>
      </c>
      <c r="Z1021" s="518" t="str">
        <f>五年级等级</f>
        <v/>
      </c>
      <c r="AA1021" s="533" t="str">
        <f>五年级折返跑得分</f>
        <v/>
      </c>
      <c r="AB1021" s="515" t="str">
        <f>五年级等级</f>
        <v/>
      </c>
      <c r="AC1021" s="533" t="str">
        <f>五年级跳绳附加分</f>
        <v/>
      </c>
      <c r="AD1021" s="534" t="str">
        <f>五年级标准分</f>
        <v/>
      </c>
      <c r="AE1021" s="534" t="str">
        <f>五年级总分</f>
        <v/>
      </c>
      <c r="AF1021" s="517" t="str">
        <f>五年级等级</f>
        <v/>
      </c>
      <c r="AM1021" s="452" t="str">
        <f>折返时间</f>
        <v/>
      </c>
    </row>
    <row r="1022" spans="1:39">
      <c r="A1022" s="476">
        <v>515</v>
      </c>
      <c r="B1022" s="477">
        <v>40</v>
      </c>
      <c r="C1022" s="586"/>
      <c r="D1022" s="587"/>
      <c r="E1022" s="586"/>
      <c r="F1022" s="473"/>
      <c r="G1022" s="588"/>
      <c r="H1022" s="475"/>
      <c r="I1022" s="595"/>
      <c r="J1022" s="596"/>
      <c r="K1022" s="596"/>
      <c r="L1022" s="503"/>
      <c r="M1022" s="504"/>
      <c r="N1022" s="505" t="str">
        <f>五年级BMI</f>
        <v/>
      </c>
      <c r="O1022" s="499" t="str">
        <f>五年级BMI等级</f>
        <v/>
      </c>
      <c r="P1022" s="500" t="str">
        <f>五年级BMI得分</f>
        <v/>
      </c>
      <c r="Q1022" s="515" t="str">
        <f>五年级肺活量得分</f>
        <v/>
      </c>
      <c r="R1022" s="512" t="str">
        <f>五年级等级</f>
        <v/>
      </c>
      <c r="S1022" s="516" t="str">
        <f>五年级50米跑得分</f>
        <v/>
      </c>
      <c r="T1022" s="517" t="str">
        <f>五年级等级</f>
        <v/>
      </c>
      <c r="U1022" s="516" t="str">
        <f>五年级坐位体前屈得分</f>
        <v/>
      </c>
      <c r="V1022" s="517" t="str">
        <f>五年级等级</f>
        <v/>
      </c>
      <c r="W1022" s="516" t="str">
        <f>五年级一分钟跳绳得分</f>
        <v/>
      </c>
      <c r="X1022" s="517" t="str">
        <f>五年级等级</f>
        <v/>
      </c>
      <c r="Y1022" s="515" t="str">
        <f>五年级仰卧起坐得分</f>
        <v/>
      </c>
      <c r="Z1022" s="518" t="str">
        <f>五年级等级</f>
        <v/>
      </c>
      <c r="AA1022" s="533" t="str">
        <f>五年级折返跑得分</f>
        <v/>
      </c>
      <c r="AB1022" s="515" t="str">
        <f>五年级等级</f>
        <v/>
      </c>
      <c r="AC1022" s="533" t="str">
        <f>五年级跳绳附加分</f>
        <v/>
      </c>
      <c r="AD1022" s="534" t="str">
        <f>五年级标准分</f>
        <v/>
      </c>
      <c r="AE1022" s="534" t="str">
        <f>五年级总分</f>
        <v/>
      </c>
      <c r="AF1022" s="517" t="str">
        <f>五年级等级</f>
        <v/>
      </c>
      <c r="AM1022" s="452" t="str">
        <f>折返时间</f>
        <v/>
      </c>
    </row>
    <row r="1023" spans="1:39">
      <c r="A1023" s="476">
        <v>515</v>
      </c>
      <c r="B1023" s="477">
        <v>41</v>
      </c>
      <c r="C1023" s="586"/>
      <c r="D1023" s="587"/>
      <c r="E1023" s="586"/>
      <c r="F1023" s="473"/>
      <c r="G1023" s="588"/>
      <c r="H1023" s="475"/>
      <c r="I1023" s="595"/>
      <c r="J1023" s="596"/>
      <c r="K1023" s="596"/>
      <c r="L1023" s="503"/>
      <c r="M1023" s="504"/>
      <c r="N1023" s="505" t="str">
        <f>五年级BMI</f>
        <v/>
      </c>
      <c r="O1023" s="499" t="str">
        <f>五年级BMI等级</f>
        <v/>
      </c>
      <c r="P1023" s="500" t="str">
        <f>五年级BMI得分</f>
        <v/>
      </c>
      <c r="Q1023" s="515" t="str">
        <f>五年级肺活量得分</f>
        <v/>
      </c>
      <c r="R1023" s="512" t="str">
        <f>五年级等级</f>
        <v/>
      </c>
      <c r="S1023" s="516" t="str">
        <f>五年级50米跑得分</f>
        <v/>
      </c>
      <c r="T1023" s="517" t="str">
        <f>五年级等级</f>
        <v/>
      </c>
      <c r="U1023" s="516" t="str">
        <f>五年级坐位体前屈得分</f>
        <v/>
      </c>
      <c r="V1023" s="517" t="str">
        <f>五年级等级</f>
        <v/>
      </c>
      <c r="W1023" s="516" t="str">
        <f>五年级一分钟跳绳得分</f>
        <v/>
      </c>
      <c r="X1023" s="517" t="str">
        <f>五年级等级</f>
        <v/>
      </c>
      <c r="Y1023" s="515" t="str">
        <f>五年级仰卧起坐得分</f>
        <v/>
      </c>
      <c r="Z1023" s="518" t="str">
        <f>五年级等级</f>
        <v/>
      </c>
      <c r="AA1023" s="533" t="str">
        <f>五年级折返跑得分</f>
        <v/>
      </c>
      <c r="AB1023" s="515" t="str">
        <f>五年级等级</f>
        <v/>
      </c>
      <c r="AC1023" s="533" t="str">
        <f>五年级跳绳附加分</f>
        <v/>
      </c>
      <c r="AD1023" s="534" t="str">
        <f>五年级标准分</f>
        <v/>
      </c>
      <c r="AE1023" s="534" t="str">
        <f>五年级总分</f>
        <v/>
      </c>
      <c r="AF1023" s="517" t="str">
        <f>五年级等级</f>
        <v/>
      </c>
      <c r="AM1023" s="452" t="str">
        <f>折返时间</f>
        <v/>
      </c>
    </row>
    <row r="1024" spans="1:39">
      <c r="A1024" s="476">
        <v>515</v>
      </c>
      <c r="B1024" s="477">
        <v>42</v>
      </c>
      <c r="C1024" s="586"/>
      <c r="D1024" s="587"/>
      <c r="E1024" s="586"/>
      <c r="F1024" s="473"/>
      <c r="G1024" s="588"/>
      <c r="H1024" s="475"/>
      <c r="I1024" s="595"/>
      <c r="J1024" s="596"/>
      <c r="K1024" s="596"/>
      <c r="L1024" s="503"/>
      <c r="M1024" s="504"/>
      <c r="N1024" s="505" t="str">
        <f>五年级BMI</f>
        <v/>
      </c>
      <c r="O1024" s="499" t="str">
        <f>五年级BMI等级</f>
        <v/>
      </c>
      <c r="P1024" s="500" t="str">
        <f>五年级BMI得分</f>
        <v/>
      </c>
      <c r="Q1024" s="515" t="str">
        <f>五年级肺活量得分</f>
        <v/>
      </c>
      <c r="R1024" s="512" t="str">
        <f>五年级等级</f>
        <v/>
      </c>
      <c r="S1024" s="516" t="str">
        <f>五年级50米跑得分</f>
        <v/>
      </c>
      <c r="T1024" s="517" t="str">
        <f>五年级等级</f>
        <v/>
      </c>
      <c r="U1024" s="516" t="str">
        <f>五年级坐位体前屈得分</f>
        <v/>
      </c>
      <c r="V1024" s="517" t="str">
        <f>五年级等级</f>
        <v/>
      </c>
      <c r="W1024" s="516" t="str">
        <f>五年级一分钟跳绳得分</f>
        <v/>
      </c>
      <c r="X1024" s="517" t="str">
        <f>五年级等级</f>
        <v/>
      </c>
      <c r="Y1024" s="515" t="str">
        <f>五年级仰卧起坐得分</f>
        <v/>
      </c>
      <c r="Z1024" s="518" t="str">
        <f>五年级等级</f>
        <v/>
      </c>
      <c r="AA1024" s="533" t="str">
        <f>五年级折返跑得分</f>
        <v/>
      </c>
      <c r="AB1024" s="515" t="str">
        <f>五年级等级</f>
        <v/>
      </c>
      <c r="AC1024" s="533" t="str">
        <f>五年级跳绳附加分</f>
        <v/>
      </c>
      <c r="AD1024" s="534" t="str">
        <f>五年级标准分</f>
        <v/>
      </c>
      <c r="AE1024" s="534" t="str">
        <f>五年级总分</f>
        <v/>
      </c>
      <c r="AF1024" s="517" t="str">
        <f>五年级等级</f>
        <v/>
      </c>
      <c r="AM1024" s="452" t="str">
        <f>折返时间</f>
        <v/>
      </c>
    </row>
    <row r="1025" spans="1:39">
      <c r="A1025" s="476">
        <v>515</v>
      </c>
      <c r="B1025" s="477">
        <v>43</v>
      </c>
      <c r="C1025" s="586"/>
      <c r="D1025" s="587"/>
      <c r="E1025" s="586"/>
      <c r="F1025" s="473"/>
      <c r="G1025" s="588"/>
      <c r="H1025" s="475"/>
      <c r="I1025" s="595"/>
      <c r="J1025" s="596"/>
      <c r="K1025" s="596"/>
      <c r="L1025" s="503"/>
      <c r="M1025" s="504"/>
      <c r="N1025" s="505" t="str">
        <f>五年级BMI</f>
        <v/>
      </c>
      <c r="O1025" s="499" t="str">
        <f>五年级BMI等级</f>
        <v/>
      </c>
      <c r="P1025" s="500" t="str">
        <f>五年级BMI得分</f>
        <v/>
      </c>
      <c r="Q1025" s="515" t="str">
        <f>五年级肺活量得分</f>
        <v/>
      </c>
      <c r="R1025" s="512" t="str">
        <f>五年级等级</f>
        <v/>
      </c>
      <c r="S1025" s="516" t="str">
        <f>五年级50米跑得分</f>
        <v/>
      </c>
      <c r="T1025" s="517" t="str">
        <f>五年级等级</f>
        <v/>
      </c>
      <c r="U1025" s="516" t="str">
        <f>五年级坐位体前屈得分</f>
        <v/>
      </c>
      <c r="V1025" s="517" t="str">
        <f>五年级等级</f>
        <v/>
      </c>
      <c r="W1025" s="516" t="str">
        <f>五年级一分钟跳绳得分</f>
        <v/>
      </c>
      <c r="X1025" s="517" t="str">
        <f>五年级等级</f>
        <v/>
      </c>
      <c r="Y1025" s="515" t="str">
        <f>五年级仰卧起坐得分</f>
        <v/>
      </c>
      <c r="Z1025" s="518" t="str">
        <f>五年级等级</f>
        <v/>
      </c>
      <c r="AA1025" s="533" t="str">
        <f>五年级折返跑得分</f>
        <v/>
      </c>
      <c r="AB1025" s="515" t="str">
        <f>五年级等级</f>
        <v/>
      </c>
      <c r="AC1025" s="533" t="str">
        <f>五年级跳绳附加分</f>
        <v/>
      </c>
      <c r="AD1025" s="534" t="str">
        <f>五年级标准分</f>
        <v/>
      </c>
      <c r="AE1025" s="534" t="str">
        <f>五年级总分</f>
        <v/>
      </c>
      <c r="AF1025" s="517" t="str">
        <f>五年级等级</f>
        <v/>
      </c>
      <c r="AM1025" s="452" t="str">
        <f>折返时间</f>
        <v/>
      </c>
    </row>
    <row r="1026" spans="1:39">
      <c r="A1026" s="476">
        <v>515</v>
      </c>
      <c r="B1026" s="477">
        <v>44</v>
      </c>
      <c r="C1026" s="586"/>
      <c r="D1026" s="587"/>
      <c r="E1026" s="586"/>
      <c r="F1026" s="473"/>
      <c r="G1026" s="588"/>
      <c r="H1026" s="475"/>
      <c r="I1026" s="595"/>
      <c r="J1026" s="596"/>
      <c r="K1026" s="596"/>
      <c r="L1026" s="503"/>
      <c r="M1026" s="504"/>
      <c r="N1026" s="505" t="str">
        <f>五年级BMI</f>
        <v/>
      </c>
      <c r="O1026" s="499" t="str">
        <f>五年级BMI等级</f>
        <v/>
      </c>
      <c r="P1026" s="500" t="str">
        <f>五年级BMI得分</f>
        <v/>
      </c>
      <c r="Q1026" s="515" t="str">
        <f>五年级肺活量得分</f>
        <v/>
      </c>
      <c r="R1026" s="512" t="str">
        <f>五年级等级</f>
        <v/>
      </c>
      <c r="S1026" s="516" t="str">
        <f>五年级50米跑得分</f>
        <v/>
      </c>
      <c r="T1026" s="517" t="str">
        <f>五年级等级</f>
        <v/>
      </c>
      <c r="U1026" s="516" t="str">
        <f>五年级坐位体前屈得分</f>
        <v/>
      </c>
      <c r="V1026" s="517" t="str">
        <f>五年级等级</f>
        <v/>
      </c>
      <c r="W1026" s="516" t="str">
        <f>五年级一分钟跳绳得分</f>
        <v/>
      </c>
      <c r="X1026" s="517" t="str">
        <f>五年级等级</f>
        <v/>
      </c>
      <c r="Y1026" s="515" t="str">
        <f>五年级仰卧起坐得分</f>
        <v/>
      </c>
      <c r="Z1026" s="518" t="str">
        <f>五年级等级</f>
        <v/>
      </c>
      <c r="AA1026" s="533" t="str">
        <f>五年级折返跑得分</f>
        <v/>
      </c>
      <c r="AB1026" s="515" t="str">
        <f>五年级等级</f>
        <v/>
      </c>
      <c r="AC1026" s="533" t="str">
        <f>五年级跳绳附加分</f>
        <v/>
      </c>
      <c r="AD1026" s="534" t="str">
        <f>五年级标准分</f>
        <v/>
      </c>
      <c r="AE1026" s="534" t="str">
        <f>五年级总分</f>
        <v/>
      </c>
      <c r="AF1026" s="517" t="str">
        <f>五年级等级</f>
        <v/>
      </c>
      <c r="AM1026" s="452" t="str">
        <f>折返时间</f>
        <v/>
      </c>
    </row>
    <row r="1027" spans="1:39">
      <c r="A1027" s="476">
        <v>515</v>
      </c>
      <c r="B1027" s="477">
        <v>45</v>
      </c>
      <c r="C1027" s="586"/>
      <c r="D1027" s="587"/>
      <c r="E1027" s="586"/>
      <c r="F1027" s="473"/>
      <c r="G1027" s="588"/>
      <c r="H1027" s="475"/>
      <c r="I1027" s="595"/>
      <c r="J1027" s="596"/>
      <c r="K1027" s="596"/>
      <c r="L1027" s="503"/>
      <c r="M1027" s="504"/>
      <c r="N1027" s="505" t="str">
        <f>五年级BMI</f>
        <v/>
      </c>
      <c r="O1027" s="499" t="str">
        <f>五年级BMI等级</f>
        <v/>
      </c>
      <c r="P1027" s="500" t="str">
        <f>五年级BMI得分</f>
        <v/>
      </c>
      <c r="Q1027" s="515" t="str">
        <f>五年级肺活量得分</f>
        <v/>
      </c>
      <c r="R1027" s="512" t="str">
        <f>五年级等级</f>
        <v/>
      </c>
      <c r="S1027" s="516" t="str">
        <f>五年级50米跑得分</f>
        <v/>
      </c>
      <c r="T1027" s="517" t="str">
        <f>五年级等级</f>
        <v/>
      </c>
      <c r="U1027" s="516" t="str">
        <f>五年级坐位体前屈得分</f>
        <v/>
      </c>
      <c r="V1027" s="517" t="str">
        <f>五年级等级</f>
        <v/>
      </c>
      <c r="W1027" s="516" t="str">
        <f>五年级一分钟跳绳得分</f>
        <v/>
      </c>
      <c r="X1027" s="517" t="str">
        <f>五年级等级</f>
        <v/>
      </c>
      <c r="Y1027" s="515" t="str">
        <f>五年级仰卧起坐得分</f>
        <v/>
      </c>
      <c r="Z1027" s="518" t="str">
        <f>五年级等级</f>
        <v/>
      </c>
      <c r="AA1027" s="533" t="str">
        <f>五年级折返跑得分</f>
        <v/>
      </c>
      <c r="AB1027" s="515" t="str">
        <f>五年级等级</f>
        <v/>
      </c>
      <c r="AC1027" s="533" t="str">
        <f>五年级跳绳附加分</f>
        <v/>
      </c>
      <c r="AD1027" s="534" t="str">
        <f>五年级标准分</f>
        <v/>
      </c>
      <c r="AE1027" s="534" t="str">
        <f>五年级总分</f>
        <v/>
      </c>
      <c r="AF1027" s="517" t="str">
        <f>五年级等级</f>
        <v/>
      </c>
      <c r="AM1027" s="452" t="str">
        <f>折返时间</f>
        <v/>
      </c>
    </row>
    <row r="1028" spans="1:39">
      <c r="A1028" s="476">
        <v>515</v>
      </c>
      <c r="B1028" s="477">
        <v>46</v>
      </c>
      <c r="C1028" s="586"/>
      <c r="D1028" s="587"/>
      <c r="E1028" s="586"/>
      <c r="F1028" s="473"/>
      <c r="G1028" s="588"/>
      <c r="H1028" s="475"/>
      <c r="I1028" s="595"/>
      <c r="J1028" s="596"/>
      <c r="K1028" s="596"/>
      <c r="L1028" s="503"/>
      <c r="M1028" s="504"/>
      <c r="N1028" s="505" t="str">
        <f>五年级BMI</f>
        <v/>
      </c>
      <c r="O1028" s="499" t="str">
        <f>五年级BMI等级</f>
        <v/>
      </c>
      <c r="P1028" s="500" t="str">
        <f>五年级BMI得分</f>
        <v/>
      </c>
      <c r="Q1028" s="515" t="str">
        <f>五年级肺活量得分</f>
        <v/>
      </c>
      <c r="R1028" s="512" t="str">
        <f>五年级等级</f>
        <v/>
      </c>
      <c r="S1028" s="516" t="str">
        <f>五年级50米跑得分</f>
        <v/>
      </c>
      <c r="T1028" s="517" t="str">
        <f>五年级等级</f>
        <v/>
      </c>
      <c r="U1028" s="516" t="str">
        <f>五年级坐位体前屈得分</f>
        <v/>
      </c>
      <c r="V1028" s="517" t="str">
        <f>五年级等级</f>
        <v/>
      </c>
      <c r="W1028" s="516" t="str">
        <f>五年级一分钟跳绳得分</f>
        <v/>
      </c>
      <c r="X1028" s="517" t="str">
        <f>五年级等级</f>
        <v/>
      </c>
      <c r="Y1028" s="515" t="str">
        <f>五年级仰卧起坐得分</f>
        <v/>
      </c>
      <c r="Z1028" s="518" t="str">
        <f>五年级等级</f>
        <v/>
      </c>
      <c r="AA1028" s="533" t="str">
        <f>五年级折返跑得分</f>
        <v/>
      </c>
      <c r="AB1028" s="515" t="str">
        <f>五年级等级</f>
        <v/>
      </c>
      <c r="AC1028" s="533" t="str">
        <f>五年级跳绳附加分</f>
        <v/>
      </c>
      <c r="AD1028" s="534" t="str">
        <f>五年级标准分</f>
        <v/>
      </c>
      <c r="AE1028" s="534" t="str">
        <f>五年级总分</f>
        <v/>
      </c>
      <c r="AF1028" s="517" t="str">
        <f>五年级等级</f>
        <v/>
      </c>
      <c r="AM1028" s="452" t="str">
        <f>折返时间</f>
        <v/>
      </c>
    </row>
    <row r="1029" spans="1:39">
      <c r="A1029" s="476">
        <v>515</v>
      </c>
      <c r="B1029" s="477">
        <v>47</v>
      </c>
      <c r="C1029" s="586"/>
      <c r="D1029" s="587"/>
      <c r="E1029" s="586"/>
      <c r="F1029" s="473"/>
      <c r="G1029" s="588"/>
      <c r="H1029" s="475"/>
      <c r="I1029" s="595"/>
      <c r="J1029" s="596"/>
      <c r="K1029" s="596"/>
      <c r="L1029" s="503"/>
      <c r="M1029" s="504"/>
      <c r="N1029" s="505" t="str">
        <f>五年级BMI</f>
        <v/>
      </c>
      <c r="O1029" s="499" t="str">
        <f>五年级BMI等级</f>
        <v/>
      </c>
      <c r="P1029" s="500" t="str">
        <f>五年级BMI得分</f>
        <v/>
      </c>
      <c r="Q1029" s="515" t="str">
        <f>五年级肺活量得分</f>
        <v/>
      </c>
      <c r="R1029" s="512" t="str">
        <f>五年级等级</f>
        <v/>
      </c>
      <c r="S1029" s="516" t="str">
        <f>五年级50米跑得分</f>
        <v/>
      </c>
      <c r="T1029" s="517" t="str">
        <f>五年级等级</f>
        <v/>
      </c>
      <c r="U1029" s="516" t="str">
        <f>五年级坐位体前屈得分</f>
        <v/>
      </c>
      <c r="V1029" s="517" t="str">
        <f>五年级等级</f>
        <v/>
      </c>
      <c r="W1029" s="516" t="str">
        <f>五年级一分钟跳绳得分</f>
        <v/>
      </c>
      <c r="X1029" s="517" t="str">
        <f>五年级等级</f>
        <v/>
      </c>
      <c r="Y1029" s="515" t="str">
        <f>五年级仰卧起坐得分</f>
        <v/>
      </c>
      <c r="Z1029" s="518" t="str">
        <f>五年级等级</f>
        <v/>
      </c>
      <c r="AA1029" s="533" t="str">
        <f>五年级折返跑得分</f>
        <v/>
      </c>
      <c r="AB1029" s="515" t="str">
        <f>五年级等级</f>
        <v/>
      </c>
      <c r="AC1029" s="533" t="str">
        <f>五年级跳绳附加分</f>
        <v/>
      </c>
      <c r="AD1029" s="534" t="str">
        <f>五年级标准分</f>
        <v/>
      </c>
      <c r="AE1029" s="534" t="str">
        <f>五年级总分</f>
        <v/>
      </c>
      <c r="AF1029" s="517" t="str">
        <f>五年级等级</f>
        <v/>
      </c>
      <c r="AM1029" s="452" t="str">
        <f>折返时间</f>
        <v/>
      </c>
    </row>
    <row r="1030" spans="1:39">
      <c r="A1030" s="476">
        <v>515</v>
      </c>
      <c r="B1030" s="477">
        <v>48</v>
      </c>
      <c r="C1030" s="586"/>
      <c r="D1030" s="587"/>
      <c r="E1030" s="586"/>
      <c r="F1030" s="481"/>
      <c r="G1030" s="588"/>
      <c r="H1030" s="475"/>
      <c r="I1030" s="595"/>
      <c r="J1030" s="596"/>
      <c r="K1030" s="596"/>
      <c r="L1030" s="503"/>
      <c r="M1030" s="504"/>
      <c r="N1030" s="505" t="str">
        <f>五年级BMI</f>
        <v/>
      </c>
      <c r="O1030" s="499" t="str">
        <f>五年级BMI等级</f>
        <v/>
      </c>
      <c r="P1030" s="500" t="str">
        <f>五年级BMI得分</f>
        <v/>
      </c>
      <c r="Q1030" s="515" t="str">
        <f>五年级肺活量得分</f>
        <v/>
      </c>
      <c r="R1030" s="512" t="str">
        <f>五年级等级</f>
        <v/>
      </c>
      <c r="S1030" s="516" t="str">
        <f>五年级50米跑得分</f>
        <v/>
      </c>
      <c r="T1030" s="517" t="str">
        <f>五年级等级</f>
        <v/>
      </c>
      <c r="U1030" s="516" t="str">
        <f>五年级坐位体前屈得分</f>
        <v/>
      </c>
      <c r="V1030" s="517" t="str">
        <f>五年级等级</f>
        <v/>
      </c>
      <c r="W1030" s="516" t="str">
        <f>五年级一分钟跳绳得分</f>
        <v/>
      </c>
      <c r="X1030" s="517" t="str">
        <f>五年级等级</f>
        <v/>
      </c>
      <c r="Y1030" s="515" t="str">
        <f>五年级仰卧起坐得分</f>
        <v/>
      </c>
      <c r="Z1030" s="518" t="str">
        <f>五年级等级</f>
        <v/>
      </c>
      <c r="AA1030" s="533" t="str">
        <f>五年级折返跑得分</f>
        <v/>
      </c>
      <c r="AB1030" s="515" t="str">
        <f>五年级等级</f>
        <v/>
      </c>
      <c r="AC1030" s="533" t="str">
        <f>五年级跳绳附加分</f>
        <v/>
      </c>
      <c r="AD1030" s="534" t="str">
        <f>五年级标准分</f>
        <v/>
      </c>
      <c r="AE1030" s="534" t="str">
        <f>五年级总分</f>
        <v/>
      </c>
      <c r="AF1030" s="517" t="str">
        <f>五年级等级</f>
        <v/>
      </c>
      <c r="AM1030" s="452" t="str">
        <f>折返时间</f>
        <v/>
      </c>
    </row>
    <row r="1031" spans="1:39">
      <c r="A1031" s="476">
        <v>515</v>
      </c>
      <c r="B1031" s="477">
        <v>49</v>
      </c>
      <c r="C1031" s="586"/>
      <c r="D1031" s="587"/>
      <c r="E1031" s="586"/>
      <c r="F1031" s="481"/>
      <c r="G1031" s="588"/>
      <c r="H1031" s="475"/>
      <c r="I1031" s="595"/>
      <c r="J1031" s="596"/>
      <c r="K1031" s="596"/>
      <c r="L1031" s="503"/>
      <c r="M1031" s="504"/>
      <c r="N1031" s="505" t="str">
        <f>五年级BMI</f>
        <v/>
      </c>
      <c r="O1031" s="499" t="str">
        <f>五年级BMI等级</f>
        <v/>
      </c>
      <c r="P1031" s="500" t="str">
        <f>五年级BMI得分</f>
        <v/>
      </c>
      <c r="Q1031" s="515" t="str">
        <f>五年级肺活量得分</f>
        <v/>
      </c>
      <c r="R1031" s="512" t="str">
        <f>五年级等级</f>
        <v/>
      </c>
      <c r="S1031" s="516" t="str">
        <f>五年级50米跑得分</f>
        <v/>
      </c>
      <c r="T1031" s="517" t="str">
        <f>五年级等级</f>
        <v/>
      </c>
      <c r="U1031" s="516" t="str">
        <f>五年级坐位体前屈得分</f>
        <v/>
      </c>
      <c r="V1031" s="517" t="str">
        <f>五年级等级</f>
        <v/>
      </c>
      <c r="W1031" s="516" t="str">
        <f>五年级一分钟跳绳得分</f>
        <v/>
      </c>
      <c r="X1031" s="517" t="str">
        <f>五年级等级</f>
        <v/>
      </c>
      <c r="Y1031" s="515" t="str">
        <f>五年级仰卧起坐得分</f>
        <v/>
      </c>
      <c r="Z1031" s="518" t="str">
        <f>五年级等级</f>
        <v/>
      </c>
      <c r="AA1031" s="533" t="str">
        <f>五年级折返跑得分</f>
        <v/>
      </c>
      <c r="AB1031" s="515" t="str">
        <f>五年级等级</f>
        <v/>
      </c>
      <c r="AC1031" s="533" t="str">
        <f>五年级跳绳附加分</f>
        <v/>
      </c>
      <c r="AD1031" s="534" t="str">
        <f>五年级标准分</f>
        <v/>
      </c>
      <c r="AE1031" s="534" t="str">
        <f>五年级总分</f>
        <v/>
      </c>
      <c r="AF1031" s="517" t="str">
        <f>五年级等级</f>
        <v/>
      </c>
      <c r="AM1031" s="452" t="str">
        <f>折返时间</f>
        <v/>
      </c>
    </row>
    <row r="1032" spans="1:39">
      <c r="A1032" s="476">
        <v>515</v>
      </c>
      <c r="B1032" s="477">
        <v>50</v>
      </c>
      <c r="C1032" s="586"/>
      <c r="D1032" s="587"/>
      <c r="E1032" s="586"/>
      <c r="F1032" s="481"/>
      <c r="G1032" s="588"/>
      <c r="H1032" s="475"/>
      <c r="I1032" s="595"/>
      <c r="J1032" s="596"/>
      <c r="K1032" s="596"/>
      <c r="L1032" s="503"/>
      <c r="M1032" s="504"/>
      <c r="N1032" s="505" t="str">
        <f>五年级BMI</f>
        <v/>
      </c>
      <c r="O1032" s="499" t="str">
        <f>五年级BMI等级</f>
        <v/>
      </c>
      <c r="P1032" s="500" t="str">
        <f>五年级BMI得分</f>
        <v/>
      </c>
      <c r="Q1032" s="515" t="str">
        <f>五年级肺活量得分</f>
        <v/>
      </c>
      <c r="R1032" s="512" t="str">
        <f>五年级等级</f>
        <v/>
      </c>
      <c r="S1032" s="516" t="str">
        <f>五年级50米跑得分</f>
        <v/>
      </c>
      <c r="T1032" s="517" t="str">
        <f>五年级等级</f>
        <v/>
      </c>
      <c r="U1032" s="516" t="str">
        <f>五年级坐位体前屈得分</f>
        <v/>
      </c>
      <c r="V1032" s="517" t="str">
        <f>五年级等级</f>
        <v/>
      </c>
      <c r="W1032" s="516" t="str">
        <f>五年级一分钟跳绳得分</f>
        <v/>
      </c>
      <c r="X1032" s="517" t="str">
        <f>五年级等级</f>
        <v/>
      </c>
      <c r="Y1032" s="515" t="str">
        <f>五年级仰卧起坐得分</f>
        <v/>
      </c>
      <c r="Z1032" s="518" t="str">
        <f>五年级等级</f>
        <v/>
      </c>
      <c r="AA1032" s="533" t="str">
        <f>五年级折返跑得分</f>
        <v/>
      </c>
      <c r="AB1032" s="515" t="str">
        <f>五年级等级</f>
        <v/>
      </c>
      <c r="AC1032" s="533" t="str">
        <f>五年级跳绳附加分</f>
        <v/>
      </c>
      <c r="AD1032" s="534" t="str">
        <f>五年级标准分</f>
        <v/>
      </c>
      <c r="AE1032" s="534" t="str">
        <f>五年级总分</f>
        <v/>
      </c>
      <c r="AF1032" s="517" t="str">
        <f>五年级等级</f>
        <v/>
      </c>
      <c r="AM1032" s="452" t="str">
        <f>折返时间</f>
        <v/>
      </c>
    </row>
    <row r="1033" spans="1:39">
      <c r="A1033" s="476">
        <v>515</v>
      </c>
      <c r="B1033" s="477">
        <v>51</v>
      </c>
      <c r="C1033" s="586"/>
      <c r="D1033" s="587"/>
      <c r="E1033" s="586"/>
      <c r="F1033" s="609"/>
      <c r="G1033" s="588"/>
      <c r="H1033" s="475"/>
      <c r="I1033" s="595"/>
      <c r="J1033" s="596"/>
      <c r="K1033" s="596"/>
      <c r="L1033" s="503"/>
      <c r="M1033" s="504"/>
      <c r="N1033" s="505" t="str">
        <f>五年级BMI</f>
        <v/>
      </c>
      <c r="O1033" s="499" t="str">
        <f>五年级BMI等级</f>
        <v/>
      </c>
      <c r="P1033" s="500" t="str">
        <f>五年级BMI得分</f>
        <v/>
      </c>
      <c r="Q1033" s="515" t="str">
        <f>五年级肺活量得分</f>
        <v/>
      </c>
      <c r="R1033" s="512" t="str">
        <f>五年级等级</f>
        <v/>
      </c>
      <c r="S1033" s="516" t="str">
        <f>五年级50米跑得分</f>
        <v/>
      </c>
      <c r="T1033" s="517" t="str">
        <f>五年级等级</f>
        <v/>
      </c>
      <c r="U1033" s="516" t="str">
        <f>五年级坐位体前屈得分</f>
        <v/>
      </c>
      <c r="V1033" s="517" t="str">
        <f>五年级等级</f>
        <v/>
      </c>
      <c r="W1033" s="516" t="str">
        <f>五年级一分钟跳绳得分</f>
        <v/>
      </c>
      <c r="X1033" s="517" t="str">
        <f>五年级等级</f>
        <v/>
      </c>
      <c r="Y1033" s="515" t="str">
        <f>五年级仰卧起坐得分</f>
        <v/>
      </c>
      <c r="Z1033" s="518" t="str">
        <f>五年级等级</f>
        <v/>
      </c>
      <c r="AA1033" s="533" t="str">
        <f>五年级折返跑得分</f>
        <v/>
      </c>
      <c r="AB1033" s="515" t="str">
        <f>五年级等级</f>
        <v/>
      </c>
      <c r="AC1033" s="533" t="str">
        <f>五年级跳绳附加分</f>
        <v/>
      </c>
      <c r="AD1033" s="534" t="str">
        <f>五年级标准分</f>
        <v/>
      </c>
      <c r="AE1033" s="534" t="str">
        <f>五年级总分</f>
        <v/>
      </c>
      <c r="AF1033" s="517" t="str">
        <f>五年级等级</f>
        <v/>
      </c>
      <c r="AM1033" s="452" t="str">
        <f>折返时间</f>
        <v/>
      </c>
    </row>
    <row r="1034" spans="1:39">
      <c r="A1034" s="476">
        <v>515</v>
      </c>
      <c r="B1034" s="477">
        <v>52</v>
      </c>
      <c r="C1034" s="586"/>
      <c r="D1034" s="587"/>
      <c r="E1034" s="586"/>
      <c r="F1034" s="609"/>
      <c r="G1034" s="588"/>
      <c r="H1034" s="475"/>
      <c r="I1034" s="595"/>
      <c r="J1034" s="596"/>
      <c r="K1034" s="596"/>
      <c r="L1034" s="503"/>
      <c r="M1034" s="504"/>
      <c r="N1034" s="505" t="str">
        <f>五年级BMI</f>
        <v/>
      </c>
      <c r="O1034" s="499" t="str">
        <f>五年级BMI等级</f>
        <v/>
      </c>
      <c r="P1034" s="500" t="str">
        <f>五年级BMI得分</f>
        <v/>
      </c>
      <c r="Q1034" s="515" t="str">
        <f>五年级肺活量得分</f>
        <v/>
      </c>
      <c r="R1034" s="512" t="str">
        <f>五年级等级</f>
        <v/>
      </c>
      <c r="S1034" s="516" t="str">
        <f>五年级50米跑得分</f>
        <v/>
      </c>
      <c r="T1034" s="517" t="str">
        <f>五年级等级</f>
        <v/>
      </c>
      <c r="U1034" s="516" t="str">
        <f>五年级坐位体前屈得分</f>
        <v/>
      </c>
      <c r="V1034" s="517" t="str">
        <f>五年级等级</f>
        <v/>
      </c>
      <c r="W1034" s="516" t="str">
        <f>五年级一分钟跳绳得分</f>
        <v/>
      </c>
      <c r="X1034" s="517" t="str">
        <f>五年级等级</f>
        <v/>
      </c>
      <c r="Y1034" s="515" t="str">
        <f>五年级仰卧起坐得分</f>
        <v/>
      </c>
      <c r="Z1034" s="518" t="str">
        <f>五年级等级</f>
        <v/>
      </c>
      <c r="AA1034" s="533" t="str">
        <f>五年级折返跑得分</f>
        <v/>
      </c>
      <c r="AB1034" s="515" t="str">
        <f>五年级等级</f>
        <v/>
      </c>
      <c r="AC1034" s="533" t="str">
        <f>五年级跳绳附加分</f>
        <v/>
      </c>
      <c r="AD1034" s="534" t="str">
        <f>五年级标准分</f>
        <v/>
      </c>
      <c r="AE1034" s="534" t="str">
        <f>五年级总分</f>
        <v/>
      </c>
      <c r="AF1034" s="517" t="str">
        <f>五年级等级</f>
        <v/>
      </c>
      <c r="AM1034" s="452" t="str">
        <f>折返时间</f>
        <v/>
      </c>
    </row>
    <row r="1035" spans="1:39">
      <c r="A1035" s="476">
        <v>515</v>
      </c>
      <c r="B1035" s="477">
        <v>53</v>
      </c>
      <c r="C1035" s="586"/>
      <c r="D1035" s="587"/>
      <c r="E1035" s="586"/>
      <c r="F1035" s="609"/>
      <c r="G1035" s="588"/>
      <c r="H1035" s="475"/>
      <c r="I1035" s="595"/>
      <c r="J1035" s="596"/>
      <c r="K1035" s="596"/>
      <c r="L1035" s="503"/>
      <c r="M1035" s="504"/>
      <c r="N1035" s="505" t="str">
        <f>五年级BMI</f>
        <v/>
      </c>
      <c r="O1035" s="499" t="str">
        <f>五年级BMI等级</f>
        <v/>
      </c>
      <c r="P1035" s="500" t="str">
        <f>五年级BMI得分</f>
        <v/>
      </c>
      <c r="Q1035" s="515" t="str">
        <f>五年级肺活量得分</f>
        <v/>
      </c>
      <c r="R1035" s="512" t="str">
        <f>五年级等级</f>
        <v/>
      </c>
      <c r="S1035" s="516" t="str">
        <f>五年级50米跑得分</f>
        <v/>
      </c>
      <c r="T1035" s="517" t="str">
        <f>五年级等级</f>
        <v/>
      </c>
      <c r="U1035" s="516" t="str">
        <f>五年级坐位体前屈得分</f>
        <v/>
      </c>
      <c r="V1035" s="517" t="str">
        <f>五年级等级</f>
        <v/>
      </c>
      <c r="W1035" s="516" t="str">
        <f>五年级一分钟跳绳得分</f>
        <v/>
      </c>
      <c r="X1035" s="517" t="str">
        <f>五年级等级</f>
        <v/>
      </c>
      <c r="Y1035" s="515" t="str">
        <f>五年级仰卧起坐得分</f>
        <v/>
      </c>
      <c r="Z1035" s="518" t="str">
        <f>五年级等级</f>
        <v/>
      </c>
      <c r="AA1035" s="533" t="str">
        <f>五年级折返跑得分</f>
        <v/>
      </c>
      <c r="AB1035" s="515" t="str">
        <f>五年级等级</f>
        <v/>
      </c>
      <c r="AC1035" s="533" t="str">
        <f>五年级跳绳附加分</f>
        <v/>
      </c>
      <c r="AD1035" s="534" t="str">
        <f>五年级标准分</f>
        <v/>
      </c>
      <c r="AE1035" s="534" t="str">
        <f>五年级总分</f>
        <v/>
      </c>
      <c r="AF1035" s="517" t="str">
        <f>五年级等级</f>
        <v/>
      </c>
      <c r="AM1035" s="452" t="str">
        <f>折返时间</f>
        <v/>
      </c>
    </row>
    <row r="1036" spans="1:39">
      <c r="A1036" s="476">
        <v>515</v>
      </c>
      <c r="B1036" s="477">
        <v>54</v>
      </c>
      <c r="C1036" s="586"/>
      <c r="D1036" s="587"/>
      <c r="E1036" s="586"/>
      <c r="F1036" s="609"/>
      <c r="G1036" s="588"/>
      <c r="H1036" s="475"/>
      <c r="I1036" s="595"/>
      <c r="J1036" s="596"/>
      <c r="K1036" s="596"/>
      <c r="L1036" s="503"/>
      <c r="M1036" s="504"/>
      <c r="N1036" s="505" t="str">
        <f>五年级BMI</f>
        <v/>
      </c>
      <c r="O1036" s="499" t="str">
        <f>五年级BMI等级</f>
        <v/>
      </c>
      <c r="P1036" s="500" t="str">
        <f>五年级BMI得分</f>
        <v/>
      </c>
      <c r="Q1036" s="515" t="str">
        <f>五年级肺活量得分</f>
        <v/>
      </c>
      <c r="R1036" s="512" t="str">
        <f>五年级等级</f>
        <v/>
      </c>
      <c r="S1036" s="516" t="str">
        <f>五年级50米跑得分</f>
        <v/>
      </c>
      <c r="T1036" s="517" t="str">
        <f>五年级等级</f>
        <v/>
      </c>
      <c r="U1036" s="516" t="str">
        <f>五年级坐位体前屈得分</f>
        <v/>
      </c>
      <c r="V1036" s="517" t="str">
        <f>五年级等级</f>
        <v/>
      </c>
      <c r="W1036" s="516" t="str">
        <f>五年级一分钟跳绳得分</f>
        <v/>
      </c>
      <c r="X1036" s="517" t="str">
        <f>五年级等级</f>
        <v/>
      </c>
      <c r="Y1036" s="515" t="str">
        <f>五年级仰卧起坐得分</f>
        <v/>
      </c>
      <c r="Z1036" s="518" t="str">
        <f>五年级等级</f>
        <v/>
      </c>
      <c r="AA1036" s="533" t="str">
        <f>五年级折返跑得分</f>
        <v/>
      </c>
      <c r="AB1036" s="515" t="str">
        <f>五年级等级</f>
        <v/>
      </c>
      <c r="AC1036" s="533" t="str">
        <f>五年级跳绳附加分</f>
        <v/>
      </c>
      <c r="AD1036" s="534" t="str">
        <f>五年级标准分</f>
        <v/>
      </c>
      <c r="AE1036" s="534" t="str">
        <f>五年级总分</f>
        <v/>
      </c>
      <c r="AF1036" s="517" t="str">
        <f>五年级等级</f>
        <v/>
      </c>
      <c r="AM1036" s="452" t="str">
        <f>折返时间</f>
        <v/>
      </c>
    </row>
    <row r="1037" spans="1:39">
      <c r="A1037" s="476">
        <v>515</v>
      </c>
      <c r="B1037" s="477">
        <v>55</v>
      </c>
      <c r="C1037" s="586"/>
      <c r="D1037" s="587"/>
      <c r="E1037" s="586"/>
      <c r="F1037" s="609"/>
      <c r="G1037" s="588"/>
      <c r="H1037" s="475"/>
      <c r="I1037" s="595"/>
      <c r="J1037" s="596"/>
      <c r="K1037" s="596"/>
      <c r="L1037" s="503"/>
      <c r="M1037" s="504"/>
      <c r="N1037" s="505" t="str">
        <f>五年级BMI</f>
        <v/>
      </c>
      <c r="O1037" s="499" t="str">
        <f>五年级BMI等级</f>
        <v/>
      </c>
      <c r="P1037" s="500" t="str">
        <f>五年级BMI得分</f>
        <v/>
      </c>
      <c r="Q1037" s="515" t="str">
        <f>五年级肺活量得分</f>
        <v/>
      </c>
      <c r="R1037" s="512" t="str">
        <f>五年级等级</f>
        <v/>
      </c>
      <c r="S1037" s="516" t="str">
        <f>五年级50米跑得分</f>
        <v/>
      </c>
      <c r="T1037" s="517" t="str">
        <f>五年级等级</f>
        <v/>
      </c>
      <c r="U1037" s="516" t="str">
        <f>五年级坐位体前屈得分</f>
        <v/>
      </c>
      <c r="V1037" s="517" t="str">
        <f>五年级等级</f>
        <v/>
      </c>
      <c r="W1037" s="516" t="str">
        <f>五年级一分钟跳绳得分</f>
        <v/>
      </c>
      <c r="X1037" s="517" t="str">
        <f>五年级等级</f>
        <v/>
      </c>
      <c r="Y1037" s="515" t="str">
        <f>五年级仰卧起坐得分</f>
        <v/>
      </c>
      <c r="Z1037" s="518" t="str">
        <f>五年级等级</f>
        <v/>
      </c>
      <c r="AA1037" s="533" t="str">
        <f>五年级折返跑得分</f>
        <v/>
      </c>
      <c r="AB1037" s="515" t="str">
        <f>五年级等级</f>
        <v/>
      </c>
      <c r="AC1037" s="533" t="str">
        <f>五年级跳绳附加分</f>
        <v/>
      </c>
      <c r="AD1037" s="534" t="str">
        <f>五年级标准分</f>
        <v/>
      </c>
      <c r="AE1037" s="534" t="str">
        <f>五年级总分</f>
        <v/>
      </c>
      <c r="AF1037" s="517" t="str">
        <f>五年级等级</f>
        <v/>
      </c>
      <c r="AM1037" s="452" t="str">
        <f>折返时间</f>
        <v/>
      </c>
    </row>
    <row r="1038" spans="1:39">
      <c r="A1038" s="476">
        <v>515</v>
      </c>
      <c r="B1038" s="477">
        <v>56</v>
      </c>
      <c r="C1038" s="586"/>
      <c r="D1038" s="587"/>
      <c r="E1038" s="586"/>
      <c r="F1038" s="473"/>
      <c r="G1038" s="588"/>
      <c r="H1038" s="475"/>
      <c r="I1038" s="595"/>
      <c r="J1038" s="596"/>
      <c r="K1038" s="596"/>
      <c r="L1038" s="503"/>
      <c r="M1038" s="504"/>
      <c r="N1038" s="505" t="str">
        <f>五年级BMI</f>
        <v/>
      </c>
      <c r="O1038" s="499" t="str">
        <f>五年级BMI等级</f>
        <v/>
      </c>
      <c r="P1038" s="500" t="str">
        <f>五年级BMI得分</f>
        <v/>
      </c>
      <c r="Q1038" s="515" t="str">
        <f>五年级肺活量得分</f>
        <v/>
      </c>
      <c r="R1038" s="512" t="str">
        <f>五年级等级</f>
        <v/>
      </c>
      <c r="S1038" s="516" t="str">
        <f>五年级50米跑得分</f>
        <v/>
      </c>
      <c r="T1038" s="517" t="str">
        <f>五年级等级</f>
        <v/>
      </c>
      <c r="U1038" s="516" t="str">
        <f>五年级坐位体前屈得分</f>
        <v/>
      </c>
      <c r="V1038" s="517" t="str">
        <f>五年级等级</f>
        <v/>
      </c>
      <c r="W1038" s="516" t="str">
        <f>五年级一分钟跳绳得分</f>
        <v/>
      </c>
      <c r="X1038" s="517" t="str">
        <f>五年级等级</f>
        <v/>
      </c>
      <c r="Y1038" s="515" t="str">
        <f>五年级仰卧起坐得分</f>
        <v/>
      </c>
      <c r="Z1038" s="518" t="str">
        <f>五年级等级</f>
        <v/>
      </c>
      <c r="AA1038" s="533" t="str">
        <f>五年级折返跑得分</f>
        <v/>
      </c>
      <c r="AB1038" s="515" t="str">
        <f>五年级等级</f>
        <v/>
      </c>
      <c r="AC1038" s="533" t="str">
        <f>五年级跳绳附加分</f>
        <v/>
      </c>
      <c r="AD1038" s="534" t="str">
        <f>五年级标准分</f>
        <v/>
      </c>
      <c r="AE1038" s="534" t="str">
        <f>五年级总分</f>
        <v/>
      </c>
      <c r="AF1038" s="517" t="str">
        <f>五年级等级</f>
        <v/>
      </c>
      <c r="AM1038" s="452" t="str">
        <f>折返时间</f>
        <v/>
      </c>
    </row>
    <row r="1039" spans="1:39">
      <c r="A1039" s="476">
        <v>515</v>
      </c>
      <c r="B1039" s="477">
        <v>57</v>
      </c>
      <c r="C1039" s="586"/>
      <c r="D1039" s="587"/>
      <c r="E1039" s="586"/>
      <c r="F1039" s="473"/>
      <c r="G1039" s="588"/>
      <c r="H1039" s="475"/>
      <c r="I1039" s="595"/>
      <c r="J1039" s="596"/>
      <c r="K1039" s="596"/>
      <c r="L1039" s="503"/>
      <c r="M1039" s="504"/>
      <c r="N1039" s="505" t="str">
        <f>五年级BMI</f>
        <v/>
      </c>
      <c r="O1039" s="499" t="str">
        <f>五年级BMI等级</f>
        <v/>
      </c>
      <c r="P1039" s="500" t="str">
        <f>五年级BMI得分</f>
        <v/>
      </c>
      <c r="Q1039" s="515" t="str">
        <f>五年级肺活量得分</f>
        <v/>
      </c>
      <c r="R1039" s="512" t="str">
        <f>五年级等级</f>
        <v/>
      </c>
      <c r="S1039" s="516" t="str">
        <f>五年级50米跑得分</f>
        <v/>
      </c>
      <c r="T1039" s="517" t="str">
        <f>五年级等级</f>
        <v/>
      </c>
      <c r="U1039" s="516" t="str">
        <f>五年级坐位体前屈得分</f>
        <v/>
      </c>
      <c r="V1039" s="517" t="str">
        <f>五年级等级</f>
        <v/>
      </c>
      <c r="W1039" s="516" t="str">
        <f>五年级一分钟跳绳得分</f>
        <v/>
      </c>
      <c r="X1039" s="517" t="str">
        <f>五年级等级</f>
        <v/>
      </c>
      <c r="Y1039" s="515" t="str">
        <f>五年级仰卧起坐得分</f>
        <v/>
      </c>
      <c r="Z1039" s="518" t="str">
        <f>五年级等级</f>
        <v/>
      </c>
      <c r="AA1039" s="533" t="str">
        <f>五年级折返跑得分</f>
        <v/>
      </c>
      <c r="AB1039" s="515" t="str">
        <f>五年级等级</f>
        <v/>
      </c>
      <c r="AC1039" s="533" t="str">
        <f>五年级跳绳附加分</f>
        <v/>
      </c>
      <c r="AD1039" s="534" t="str">
        <f>五年级标准分</f>
        <v/>
      </c>
      <c r="AE1039" s="534" t="str">
        <f>五年级总分</f>
        <v/>
      </c>
      <c r="AF1039" s="517" t="str">
        <f>五年级等级</f>
        <v/>
      </c>
      <c r="AM1039" s="452" t="str">
        <f>折返时间</f>
        <v/>
      </c>
    </row>
    <row r="1040" spans="1:39">
      <c r="A1040" s="476">
        <v>515</v>
      </c>
      <c r="B1040" s="477">
        <v>58</v>
      </c>
      <c r="C1040" s="586"/>
      <c r="D1040" s="587"/>
      <c r="E1040" s="586"/>
      <c r="F1040" s="473"/>
      <c r="G1040" s="588"/>
      <c r="H1040" s="475"/>
      <c r="I1040" s="595"/>
      <c r="J1040" s="596"/>
      <c r="K1040" s="596"/>
      <c r="L1040" s="503"/>
      <c r="M1040" s="504"/>
      <c r="N1040" s="505" t="str">
        <f>五年级BMI</f>
        <v/>
      </c>
      <c r="O1040" s="499" t="str">
        <f>五年级BMI等级</f>
        <v/>
      </c>
      <c r="P1040" s="500" t="str">
        <f>五年级BMI得分</f>
        <v/>
      </c>
      <c r="Q1040" s="515" t="str">
        <f>五年级肺活量得分</f>
        <v/>
      </c>
      <c r="R1040" s="512" t="str">
        <f>五年级等级</f>
        <v/>
      </c>
      <c r="S1040" s="516" t="str">
        <f>五年级50米跑得分</f>
        <v/>
      </c>
      <c r="T1040" s="517" t="str">
        <f>五年级等级</f>
        <v/>
      </c>
      <c r="U1040" s="516" t="str">
        <f>五年级坐位体前屈得分</f>
        <v/>
      </c>
      <c r="V1040" s="517" t="str">
        <f>五年级等级</f>
        <v/>
      </c>
      <c r="W1040" s="516" t="str">
        <f>五年级一分钟跳绳得分</f>
        <v/>
      </c>
      <c r="X1040" s="517" t="str">
        <f>五年级等级</f>
        <v/>
      </c>
      <c r="Y1040" s="515" t="str">
        <f>五年级仰卧起坐得分</f>
        <v/>
      </c>
      <c r="Z1040" s="518" t="str">
        <f>五年级等级</f>
        <v/>
      </c>
      <c r="AA1040" s="533" t="str">
        <f>五年级折返跑得分</f>
        <v/>
      </c>
      <c r="AB1040" s="515" t="str">
        <f>五年级等级</f>
        <v/>
      </c>
      <c r="AC1040" s="533" t="str">
        <f>五年级跳绳附加分</f>
        <v/>
      </c>
      <c r="AD1040" s="534" t="str">
        <f>五年级标准分</f>
        <v/>
      </c>
      <c r="AE1040" s="534" t="str">
        <f>五年级总分</f>
        <v/>
      </c>
      <c r="AF1040" s="517" t="str">
        <f>五年级等级</f>
        <v/>
      </c>
      <c r="AM1040" s="452" t="str">
        <f>折返时间</f>
        <v/>
      </c>
    </row>
    <row r="1041" spans="1:39">
      <c r="A1041" s="476">
        <v>515</v>
      </c>
      <c r="B1041" s="477">
        <v>59</v>
      </c>
      <c r="C1041" s="586"/>
      <c r="D1041" s="587"/>
      <c r="E1041" s="586"/>
      <c r="F1041" s="473"/>
      <c r="G1041" s="588"/>
      <c r="H1041" s="475"/>
      <c r="I1041" s="595"/>
      <c r="J1041" s="596"/>
      <c r="K1041" s="596"/>
      <c r="L1041" s="503"/>
      <c r="M1041" s="504"/>
      <c r="N1041" s="505" t="str">
        <f>五年级BMI</f>
        <v/>
      </c>
      <c r="O1041" s="499" t="str">
        <f>五年级BMI等级</f>
        <v/>
      </c>
      <c r="P1041" s="500" t="str">
        <f>五年级BMI得分</f>
        <v/>
      </c>
      <c r="Q1041" s="515" t="str">
        <f>五年级肺活量得分</f>
        <v/>
      </c>
      <c r="R1041" s="512" t="str">
        <f>五年级等级</f>
        <v/>
      </c>
      <c r="S1041" s="516" t="str">
        <f>五年级50米跑得分</f>
        <v/>
      </c>
      <c r="T1041" s="517" t="str">
        <f>五年级等级</f>
        <v/>
      </c>
      <c r="U1041" s="516" t="str">
        <f>五年级坐位体前屈得分</f>
        <v/>
      </c>
      <c r="V1041" s="517" t="str">
        <f>五年级等级</f>
        <v/>
      </c>
      <c r="W1041" s="516" t="str">
        <f>五年级一分钟跳绳得分</f>
        <v/>
      </c>
      <c r="X1041" s="517" t="str">
        <f>五年级等级</f>
        <v/>
      </c>
      <c r="Y1041" s="515" t="str">
        <f>五年级仰卧起坐得分</f>
        <v/>
      </c>
      <c r="Z1041" s="518" t="str">
        <f>五年级等级</f>
        <v/>
      </c>
      <c r="AA1041" s="533" t="str">
        <f>五年级折返跑得分</f>
        <v/>
      </c>
      <c r="AB1041" s="515" t="str">
        <f>五年级等级</f>
        <v/>
      </c>
      <c r="AC1041" s="533" t="str">
        <f>五年级跳绳附加分</f>
        <v/>
      </c>
      <c r="AD1041" s="534" t="str">
        <f>五年级标准分</f>
        <v/>
      </c>
      <c r="AE1041" s="534" t="str">
        <f>五年级总分</f>
        <v/>
      </c>
      <c r="AF1041" s="517" t="str">
        <f>五年级等级</f>
        <v/>
      </c>
      <c r="AM1041" s="452" t="str">
        <f>折返时间</f>
        <v/>
      </c>
    </row>
    <row r="1042" spans="1:39">
      <c r="A1042" s="476">
        <v>515</v>
      </c>
      <c r="B1042" s="477">
        <v>60</v>
      </c>
      <c r="C1042" s="586"/>
      <c r="D1042" s="587"/>
      <c r="E1042" s="586"/>
      <c r="F1042" s="473"/>
      <c r="G1042" s="588"/>
      <c r="H1042" s="475"/>
      <c r="I1042" s="595"/>
      <c r="J1042" s="596"/>
      <c r="K1042" s="596"/>
      <c r="L1042" s="503"/>
      <c r="M1042" s="504"/>
      <c r="N1042" s="505" t="str">
        <f>五年级BMI</f>
        <v/>
      </c>
      <c r="O1042" s="499" t="str">
        <f>五年级BMI等级</f>
        <v/>
      </c>
      <c r="P1042" s="500" t="str">
        <f>五年级BMI得分</f>
        <v/>
      </c>
      <c r="Q1042" s="515" t="str">
        <f>五年级肺活量得分</f>
        <v/>
      </c>
      <c r="R1042" s="512" t="str">
        <f>五年级等级</f>
        <v/>
      </c>
      <c r="S1042" s="516" t="str">
        <f>五年级50米跑得分</f>
        <v/>
      </c>
      <c r="T1042" s="517" t="str">
        <f>五年级等级</f>
        <v/>
      </c>
      <c r="U1042" s="516" t="str">
        <f>五年级坐位体前屈得分</f>
        <v/>
      </c>
      <c r="V1042" s="517" t="str">
        <f>五年级等级</f>
        <v/>
      </c>
      <c r="W1042" s="516" t="str">
        <f>五年级一分钟跳绳得分</f>
        <v/>
      </c>
      <c r="X1042" s="517" t="str">
        <f>五年级等级</f>
        <v/>
      </c>
      <c r="Y1042" s="515" t="str">
        <f>五年级仰卧起坐得分</f>
        <v/>
      </c>
      <c r="Z1042" s="518" t="str">
        <f>五年级等级</f>
        <v/>
      </c>
      <c r="AA1042" s="533" t="str">
        <f>五年级折返跑得分</f>
        <v/>
      </c>
      <c r="AB1042" s="515" t="str">
        <f>五年级等级</f>
        <v/>
      </c>
      <c r="AC1042" s="533" t="str">
        <f>五年级跳绳附加分</f>
        <v/>
      </c>
      <c r="AD1042" s="534" t="str">
        <f>五年级标准分</f>
        <v/>
      </c>
      <c r="AE1042" s="534" t="str">
        <f>五年级总分</f>
        <v/>
      </c>
      <c r="AF1042" s="517" t="str">
        <f>五年级等级</f>
        <v/>
      </c>
      <c r="AM1042" s="452" t="str">
        <f>折返时间</f>
        <v/>
      </c>
    </row>
    <row r="1043" spans="1:32">
      <c r="A1043" s="476">
        <v>515</v>
      </c>
      <c r="B1043" s="477">
        <v>61</v>
      </c>
      <c r="C1043" s="586"/>
      <c r="D1043" s="587"/>
      <c r="E1043" s="586"/>
      <c r="F1043" s="473"/>
      <c r="G1043" s="588"/>
      <c r="H1043" s="475"/>
      <c r="I1043" s="595"/>
      <c r="J1043" s="596"/>
      <c r="K1043" s="596"/>
      <c r="L1043" s="503"/>
      <c r="M1043" s="504"/>
      <c r="N1043" s="505" t="str">
        <f>五年级BMI</f>
        <v/>
      </c>
      <c r="O1043" s="499" t="str">
        <f>五年级BMI等级</f>
        <v/>
      </c>
      <c r="P1043" s="500" t="str">
        <f>五年级BMI得分</f>
        <v/>
      </c>
      <c r="Q1043" s="515" t="str">
        <f>五年级肺活量得分</f>
        <v/>
      </c>
      <c r="R1043" s="512" t="str">
        <f>五年级等级</f>
        <v/>
      </c>
      <c r="S1043" s="516" t="str">
        <f>五年级50米跑得分</f>
        <v/>
      </c>
      <c r="T1043" s="517" t="str">
        <f>五年级等级</f>
        <v/>
      </c>
      <c r="U1043" s="516" t="str">
        <f>五年级坐位体前屈得分</f>
        <v/>
      </c>
      <c r="V1043" s="517" t="str">
        <f>五年级等级</f>
        <v/>
      </c>
      <c r="W1043" s="516" t="str">
        <f>五年级一分钟跳绳得分</f>
        <v/>
      </c>
      <c r="X1043" s="517" t="str">
        <f>五年级等级</f>
        <v/>
      </c>
      <c r="Y1043" s="515" t="str">
        <f>五年级仰卧起坐得分</f>
        <v/>
      </c>
      <c r="Z1043" s="518" t="str">
        <f>五年级等级</f>
        <v/>
      </c>
      <c r="AA1043" s="533" t="str">
        <f>五年级折返跑得分</f>
        <v/>
      </c>
      <c r="AB1043" s="515" t="str">
        <f>五年级等级</f>
        <v/>
      </c>
      <c r="AC1043" s="533" t="str">
        <f>五年级跳绳附加分</f>
        <v/>
      </c>
      <c r="AD1043" s="534" t="str">
        <f>五年级标准分</f>
        <v/>
      </c>
      <c r="AE1043" s="534" t="str">
        <f>五年级总分</f>
        <v/>
      </c>
      <c r="AF1043" s="517" t="str">
        <f>五年级等级</f>
        <v/>
      </c>
    </row>
    <row r="1044" spans="1:32">
      <c r="A1044" s="476">
        <v>515</v>
      </c>
      <c r="B1044" s="477">
        <v>62</v>
      </c>
      <c r="C1044" s="586"/>
      <c r="D1044" s="587"/>
      <c r="E1044" s="586"/>
      <c r="F1044" s="473"/>
      <c r="G1044" s="588"/>
      <c r="H1044" s="475"/>
      <c r="I1044" s="595"/>
      <c r="J1044" s="596"/>
      <c r="K1044" s="596"/>
      <c r="L1044" s="503"/>
      <c r="M1044" s="504"/>
      <c r="N1044" s="505" t="str">
        <f>五年级BMI</f>
        <v/>
      </c>
      <c r="O1044" s="499" t="str">
        <f>五年级BMI等级</f>
        <v/>
      </c>
      <c r="P1044" s="500" t="str">
        <f>五年级BMI得分</f>
        <v/>
      </c>
      <c r="Q1044" s="515" t="str">
        <f>五年级肺活量得分</f>
        <v/>
      </c>
      <c r="R1044" s="512" t="str">
        <f>五年级等级</f>
        <v/>
      </c>
      <c r="S1044" s="516" t="str">
        <f>五年级50米跑得分</f>
        <v/>
      </c>
      <c r="T1044" s="517" t="str">
        <f>五年级等级</f>
        <v/>
      </c>
      <c r="U1044" s="516" t="str">
        <f>五年级坐位体前屈得分</f>
        <v/>
      </c>
      <c r="V1044" s="517" t="str">
        <f>五年级等级</f>
        <v/>
      </c>
      <c r="W1044" s="516" t="str">
        <f>五年级一分钟跳绳得分</f>
        <v/>
      </c>
      <c r="X1044" s="517" t="str">
        <f>五年级等级</f>
        <v/>
      </c>
      <c r="Y1044" s="515" t="str">
        <f>五年级仰卧起坐得分</f>
        <v/>
      </c>
      <c r="Z1044" s="518" t="str">
        <f>五年级等级</f>
        <v/>
      </c>
      <c r="AA1044" s="533" t="str">
        <f>五年级折返跑得分</f>
        <v/>
      </c>
      <c r="AB1044" s="515" t="str">
        <f>五年级等级</f>
        <v/>
      </c>
      <c r="AC1044" s="533" t="str">
        <f>五年级跳绳附加分</f>
        <v/>
      </c>
      <c r="AD1044" s="534" t="str">
        <f>五年级标准分</f>
        <v/>
      </c>
      <c r="AE1044" s="534" t="str">
        <f>五年级总分</f>
        <v/>
      </c>
      <c r="AF1044" s="517" t="str">
        <f>五年级等级</f>
        <v/>
      </c>
    </row>
    <row r="1045" spans="1:32">
      <c r="A1045" s="476">
        <v>515</v>
      </c>
      <c r="B1045" s="477">
        <v>63</v>
      </c>
      <c r="C1045" s="586"/>
      <c r="D1045" s="587"/>
      <c r="E1045" s="586"/>
      <c r="F1045" s="473"/>
      <c r="G1045" s="588"/>
      <c r="H1045" s="475"/>
      <c r="I1045" s="595"/>
      <c r="J1045" s="596"/>
      <c r="K1045" s="596"/>
      <c r="L1045" s="503"/>
      <c r="M1045" s="504"/>
      <c r="N1045" s="505" t="str">
        <f>五年级BMI</f>
        <v/>
      </c>
      <c r="O1045" s="499" t="str">
        <f>五年级BMI等级</f>
        <v/>
      </c>
      <c r="P1045" s="500" t="str">
        <f>五年级BMI得分</f>
        <v/>
      </c>
      <c r="Q1045" s="515" t="str">
        <f>五年级肺活量得分</f>
        <v/>
      </c>
      <c r="R1045" s="512" t="str">
        <f>五年级等级</f>
        <v/>
      </c>
      <c r="S1045" s="516" t="str">
        <f>五年级50米跑得分</f>
        <v/>
      </c>
      <c r="T1045" s="517" t="str">
        <f>五年级等级</f>
        <v/>
      </c>
      <c r="U1045" s="516" t="str">
        <f>五年级坐位体前屈得分</f>
        <v/>
      </c>
      <c r="V1045" s="517" t="str">
        <f>五年级等级</f>
        <v/>
      </c>
      <c r="W1045" s="516" t="str">
        <f>五年级一分钟跳绳得分</f>
        <v/>
      </c>
      <c r="X1045" s="517" t="str">
        <f>五年级等级</f>
        <v/>
      </c>
      <c r="Y1045" s="515" t="str">
        <f>五年级仰卧起坐得分</f>
        <v/>
      </c>
      <c r="Z1045" s="518" t="str">
        <f>五年级等级</f>
        <v/>
      </c>
      <c r="AA1045" s="533" t="str">
        <f>五年级折返跑得分</f>
        <v/>
      </c>
      <c r="AB1045" s="515" t="str">
        <f>五年级等级</f>
        <v/>
      </c>
      <c r="AC1045" s="533" t="str">
        <f>五年级跳绳附加分</f>
        <v/>
      </c>
      <c r="AD1045" s="534" t="str">
        <f>五年级标准分</f>
        <v/>
      </c>
      <c r="AE1045" s="534" t="str">
        <f>五年级总分</f>
        <v/>
      </c>
      <c r="AF1045" s="517" t="str">
        <f>五年级等级</f>
        <v/>
      </c>
    </row>
    <row r="1046" spans="1:32">
      <c r="A1046" s="476">
        <v>515</v>
      </c>
      <c r="B1046" s="477">
        <v>64</v>
      </c>
      <c r="C1046" s="586"/>
      <c r="D1046" s="587"/>
      <c r="E1046" s="586"/>
      <c r="F1046" s="473"/>
      <c r="G1046" s="588"/>
      <c r="H1046" s="475"/>
      <c r="I1046" s="595"/>
      <c r="J1046" s="596"/>
      <c r="K1046" s="596"/>
      <c r="L1046" s="503"/>
      <c r="M1046" s="504"/>
      <c r="N1046" s="505" t="str">
        <f>五年级BMI</f>
        <v/>
      </c>
      <c r="O1046" s="499" t="str">
        <f>五年级BMI等级</f>
        <v/>
      </c>
      <c r="P1046" s="500" t="str">
        <f>五年级BMI得分</f>
        <v/>
      </c>
      <c r="Q1046" s="515" t="str">
        <f>五年级肺活量得分</f>
        <v/>
      </c>
      <c r="R1046" s="512" t="str">
        <f>五年级等级</f>
        <v/>
      </c>
      <c r="S1046" s="516" t="str">
        <f>五年级50米跑得分</f>
        <v/>
      </c>
      <c r="T1046" s="517" t="str">
        <f>五年级等级</f>
        <v/>
      </c>
      <c r="U1046" s="516" t="str">
        <f>五年级坐位体前屈得分</f>
        <v/>
      </c>
      <c r="V1046" s="517" t="str">
        <f>五年级等级</f>
        <v/>
      </c>
      <c r="W1046" s="516" t="str">
        <f>五年级一分钟跳绳得分</f>
        <v/>
      </c>
      <c r="X1046" s="517" t="str">
        <f>五年级等级</f>
        <v/>
      </c>
      <c r="Y1046" s="515" t="str">
        <f>五年级仰卧起坐得分</f>
        <v/>
      </c>
      <c r="Z1046" s="518" t="str">
        <f>五年级等级</f>
        <v/>
      </c>
      <c r="AA1046" s="533" t="str">
        <f>五年级折返跑得分</f>
        <v/>
      </c>
      <c r="AB1046" s="515" t="str">
        <f>五年级等级</f>
        <v/>
      </c>
      <c r="AC1046" s="533" t="str">
        <f>五年级跳绳附加分</f>
        <v/>
      </c>
      <c r="AD1046" s="534" t="str">
        <f>五年级标准分</f>
        <v/>
      </c>
      <c r="AE1046" s="534" t="str">
        <f>五年级总分</f>
        <v/>
      </c>
      <c r="AF1046" s="517" t="str">
        <f>五年级等级</f>
        <v/>
      </c>
    </row>
    <row r="1047" spans="1:32">
      <c r="A1047" s="476">
        <v>515</v>
      </c>
      <c r="B1047" s="477">
        <v>65</v>
      </c>
      <c r="C1047" s="586"/>
      <c r="D1047" s="587"/>
      <c r="E1047" s="586"/>
      <c r="F1047" s="473"/>
      <c r="G1047" s="588"/>
      <c r="H1047" s="475"/>
      <c r="I1047" s="595"/>
      <c r="J1047" s="596"/>
      <c r="K1047" s="596"/>
      <c r="L1047" s="503"/>
      <c r="M1047" s="504"/>
      <c r="N1047" s="505" t="str">
        <f>五年级BMI</f>
        <v/>
      </c>
      <c r="O1047" s="499" t="str">
        <f>五年级BMI等级</f>
        <v/>
      </c>
      <c r="P1047" s="500" t="str">
        <f>五年级BMI得分</f>
        <v/>
      </c>
      <c r="Q1047" s="515" t="str">
        <f>五年级肺活量得分</f>
        <v/>
      </c>
      <c r="R1047" s="512" t="str">
        <f>五年级等级</f>
        <v/>
      </c>
      <c r="S1047" s="516" t="str">
        <f>五年级50米跑得分</f>
        <v/>
      </c>
      <c r="T1047" s="517" t="str">
        <f>五年级等级</f>
        <v/>
      </c>
      <c r="U1047" s="516" t="str">
        <f>五年级坐位体前屈得分</f>
        <v/>
      </c>
      <c r="V1047" s="517" t="str">
        <f>五年级等级</f>
        <v/>
      </c>
      <c r="W1047" s="516" t="str">
        <f>五年级一分钟跳绳得分</f>
        <v/>
      </c>
      <c r="X1047" s="517" t="str">
        <f>五年级等级</f>
        <v/>
      </c>
      <c r="Y1047" s="515" t="str">
        <f>五年级仰卧起坐得分</f>
        <v/>
      </c>
      <c r="Z1047" s="518" t="str">
        <f>五年级等级</f>
        <v/>
      </c>
      <c r="AA1047" s="533" t="str">
        <f>五年级折返跑得分</f>
        <v/>
      </c>
      <c r="AB1047" s="515" t="str">
        <f>五年级等级</f>
        <v/>
      </c>
      <c r="AC1047" s="533" t="str">
        <f>五年级跳绳附加分</f>
        <v/>
      </c>
      <c r="AD1047" s="534" t="str">
        <f>五年级标准分</f>
        <v/>
      </c>
      <c r="AE1047" s="534" t="str">
        <f>五年级总分</f>
        <v/>
      </c>
      <c r="AF1047" s="517" t="str">
        <f>五年级等级</f>
        <v/>
      </c>
    </row>
    <row r="1048" spans="1:39">
      <c r="A1048" s="476">
        <v>515</v>
      </c>
      <c r="B1048" s="477">
        <v>66</v>
      </c>
      <c r="C1048" s="586"/>
      <c r="D1048" s="587"/>
      <c r="E1048" s="586"/>
      <c r="F1048" s="473"/>
      <c r="G1048" s="588"/>
      <c r="H1048" s="475"/>
      <c r="I1048" s="595"/>
      <c r="J1048" s="596"/>
      <c r="K1048" s="596"/>
      <c r="L1048" s="503"/>
      <c r="M1048" s="504"/>
      <c r="N1048" s="505" t="str">
        <f>五年级BMI</f>
        <v/>
      </c>
      <c r="O1048" s="499" t="str">
        <f>五年级BMI等级</f>
        <v/>
      </c>
      <c r="P1048" s="500" t="str">
        <f>五年级BMI得分</f>
        <v/>
      </c>
      <c r="Q1048" s="515" t="str">
        <f>五年级肺活量得分</f>
        <v/>
      </c>
      <c r="R1048" s="512" t="str">
        <f>五年级等级</f>
        <v/>
      </c>
      <c r="S1048" s="516" t="str">
        <f>五年级50米跑得分</f>
        <v/>
      </c>
      <c r="T1048" s="517" t="str">
        <f>五年级等级</f>
        <v/>
      </c>
      <c r="U1048" s="516" t="str">
        <f>五年级坐位体前屈得分</f>
        <v/>
      </c>
      <c r="V1048" s="517" t="str">
        <f>五年级等级</f>
        <v/>
      </c>
      <c r="W1048" s="516" t="str">
        <f>五年级一分钟跳绳得分</f>
        <v/>
      </c>
      <c r="X1048" s="517" t="str">
        <f>五年级等级</f>
        <v/>
      </c>
      <c r="Y1048" s="515" t="str">
        <f>五年级仰卧起坐得分</f>
        <v/>
      </c>
      <c r="Z1048" s="518" t="str">
        <f>五年级等级</f>
        <v/>
      </c>
      <c r="AA1048" s="533" t="str">
        <f>五年级折返跑得分</f>
        <v/>
      </c>
      <c r="AB1048" s="515" t="str">
        <f>五年级等级</f>
        <v/>
      </c>
      <c r="AC1048" s="533" t="str">
        <f>五年级跳绳附加分</f>
        <v/>
      </c>
      <c r="AD1048" s="534" t="str">
        <f>五年级标准分</f>
        <v/>
      </c>
      <c r="AE1048" s="534" t="str">
        <f>五年级总分</f>
        <v/>
      </c>
      <c r="AF1048" s="517" t="str">
        <f>五年级等级</f>
        <v/>
      </c>
      <c r="AM1048" s="452" t="str">
        <f>折返时间</f>
        <v/>
      </c>
    </row>
    <row r="1049" spans="1:39">
      <c r="A1049" s="476">
        <v>515</v>
      </c>
      <c r="B1049" s="477">
        <v>67</v>
      </c>
      <c r="C1049" s="586"/>
      <c r="D1049" s="587"/>
      <c r="E1049" s="586"/>
      <c r="F1049" s="473"/>
      <c r="G1049" s="588"/>
      <c r="H1049" s="475"/>
      <c r="I1049" s="595"/>
      <c r="J1049" s="596"/>
      <c r="K1049" s="596"/>
      <c r="L1049" s="503"/>
      <c r="M1049" s="504"/>
      <c r="N1049" s="505" t="str">
        <f>五年级BMI</f>
        <v/>
      </c>
      <c r="O1049" s="499" t="str">
        <f>五年级BMI等级</f>
        <v/>
      </c>
      <c r="P1049" s="500" t="str">
        <f>五年级BMI得分</f>
        <v/>
      </c>
      <c r="Q1049" s="515" t="str">
        <f>五年级肺活量得分</f>
        <v/>
      </c>
      <c r="R1049" s="512" t="str">
        <f>五年级等级</f>
        <v/>
      </c>
      <c r="S1049" s="516" t="str">
        <f>五年级50米跑得分</f>
        <v/>
      </c>
      <c r="T1049" s="517" t="str">
        <f>五年级等级</f>
        <v/>
      </c>
      <c r="U1049" s="516" t="str">
        <f>五年级坐位体前屈得分</f>
        <v/>
      </c>
      <c r="V1049" s="517" t="str">
        <f>五年级等级</f>
        <v/>
      </c>
      <c r="W1049" s="516" t="str">
        <f>五年级一分钟跳绳得分</f>
        <v/>
      </c>
      <c r="X1049" s="517" t="str">
        <f>五年级等级</f>
        <v/>
      </c>
      <c r="Y1049" s="515" t="str">
        <f>五年级仰卧起坐得分</f>
        <v/>
      </c>
      <c r="Z1049" s="518" t="str">
        <f>五年级等级</f>
        <v/>
      </c>
      <c r="AA1049" s="533" t="str">
        <f>五年级折返跑得分</f>
        <v/>
      </c>
      <c r="AB1049" s="515" t="str">
        <f>五年级等级</f>
        <v/>
      </c>
      <c r="AC1049" s="533" t="str">
        <f>五年级跳绳附加分</f>
        <v/>
      </c>
      <c r="AD1049" s="534" t="str">
        <f>五年级标准分</f>
        <v/>
      </c>
      <c r="AE1049" s="534" t="str">
        <f>五年级总分</f>
        <v/>
      </c>
      <c r="AF1049" s="517" t="str">
        <f>五年级等级</f>
        <v/>
      </c>
      <c r="AM1049" s="452" t="str">
        <f>折返时间</f>
        <v/>
      </c>
    </row>
    <row r="1050" spans="1:39">
      <c r="A1050" s="476">
        <v>515</v>
      </c>
      <c r="B1050" s="477">
        <v>68</v>
      </c>
      <c r="C1050" s="586"/>
      <c r="D1050" s="587"/>
      <c r="E1050" s="586"/>
      <c r="F1050" s="473"/>
      <c r="G1050" s="588"/>
      <c r="H1050" s="475"/>
      <c r="I1050" s="595"/>
      <c r="J1050" s="596"/>
      <c r="K1050" s="596"/>
      <c r="L1050" s="503"/>
      <c r="M1050" s="504"/>
      <c r="N1050" s="505" t="str">
        <f>五年级BMI</f>
        <v/>
      </c>
      <c r="O1050" s="499" t="str">
        <f>五年级BMI等级</f>
        <v/>
      </c>
      <c r="P1050" s="500" t="str">
        <f>五年级BMI得分</f>
        <v/>
      </c>
      <c r="Q1050" s="515" t="str">
        <f>五年级肺活量得分</f>
        <v/>
      </c>
      <c r="R1050" s="512" t="str">
        <f>五年级等级</f>
        <v/>
      </c>
      <c r="S1050" s="516" t="str">
        <f>五年级50米跑得分</f>
        <v/>
      </c>
      <c r="T1050" s="517" t="str">
        <f>五年级等级</f>
        <v/>
      </c>
      <c r="U1050" s="516" t="str">
        <f>五年级坐位体前屈得分</f>
        <v/>
      </c>
      <c r="V1050" s="517" t="str">
        <f>五年级等级</f>
        <v/>
      </c>
      <c r="W1050" s="516" t="str">
        <f>五年级一分钟跳绳得分</f>
        <v/>
      </c>
      <c r="X1050" s="517" t="str">
        <f>五年级等级</f>
        <v/>
      </c>
      <c r="Y1050" s="515" t="str">
        <f>五年级仰卧起坐得分</f>
        <v/>
      </c>
      <c r="Z1050" s="518" t="str">
        <f>五年级等级</f>
        <v/>
      </c>
      <c r="AA1050" s="533" t="str">
        <f>五年级折返跑得分</f>
        <v/>
      </c>
      <c r="AB1050" s="515" t="str">
        <f>五年级等级</f>
        <v/>
      </c>
      <c r="AC1050" s="533" t="str">
        <f>五年级跳绳附加分</f>
        <v/>
      </c>
      <c r="AD1050" s="534" t="str">
        <f>五年级标准分</f>
        <v/>
      </c>
      <c r="AE1050" s="534" t="str">
        <f>五年级总分</f>
        <v/>
      </c>
      <c r="AF1050" s="517" t="str">
        <f>五年级等级</f>
        <v/>
      </c>
      <c r="AM1050" s="452" t="str">
        <f>折返时间</f>
        <v/>
      </c>
    </row>
    <row r="1051" spans="1:39">
      <c r="A1051" s="476">
        <v>515</v>
      </c>
      <c r="B1051" s="477">
        <v>69</v>
      </c>
      <c r="C1051" s="586"/>
      <c r="D1051" s="587"/>
      <c r="E1051" s="586"/>
      <c r="F1051" s="473"/>
      <c r="G1051" s="588"/>
      <c r="H1051" s="475"/>
      <c r="I1051" s="595"/>
      <c r="J1051" s="596"/>
      <c r="K1051" s="596"/>
      <c r="L1051" s="503"/>
      <c r="M1051" s="504"/>
      <c r="N1051" s="505" t="str">
        <f>五年级BMI</f>
        <v/>
      </c>
      <c r="O1051" s="499" t="str">
        <f>五年级BMI等级</f>
        <v/>
      </c>
      <c r="P1051" s="500" t="str">
        <f>五年级BMI得分</f>
        <v/>
      </c>
      <c r="Q1051" s="515" t="str">
        <f>五年级肺活量得分</f>
        <v/>
      </c>
      <c r="R1051" s="512" t="str">
        <f>五年级等级</f>
        <v/>
      </c>
      <c r="S1051" s="516" t="str">
        <f>五年级50米跑得分</f>
        <v/>
      </c>
      <c r="T1051" s="517" t="str">
        <f>五年级等级</f>
        <v/>
      </c>
      <c r="U1051" s="516" t="str">
        <f>五年级坐位体前屈得分</f>
        <v/>
      </c>
      <c r="V1051" s="517" t="str">
        <f>五年级等级</f>
        <v/>
      </c>
      <c r="W1051" s="516" t="str">
        <f>五年级一分钟跳绳得分</f>
        <v/>
      </c>
      <c r="X1051" s="517" t="str">
        <f>五年级等级</f>
        <v/>
      </c>
      <c r="Y1051" s="515" t="str">
        <f>五年级仰卧起坐得分</f>
        <v/>
      </c>
      <c r="Z1051" s="518" t="str">
        <f>五年级等级</f>
        <v/>
      </c>
      <c r="AA1051" s="533" t="str">
        <f>五年级折返跑得分</f>
        <v/>
      </c>
      <c r="AB1051" s="515" t="str">
        <f>五年级等级</f>
        <v/>
      </c>
      <c r="AC1051" s="533" t="str">
        <f>五年级跳绳附加分</f>
        <v/>
      </c>
      <c r="AD1051" s="534" t="str">
        <f>五年级标准分</f>
        <v/>
      </c>
      <c r="AE1051" s="534" t="str">
        <f>五年级总分</f>
        <v/>
      </c>
      <c r="AF1051" s="517" t="str">
        <f>五年级等级</f>
        <v/>
      </c>
      <c r="AM1051" s="452" t="str">
        <f>折返时间</f>
        <v/>
      </c>
    </row>
    <row r="1052" ht="15.75" spans="1:39">
      <c r="A1052" s="535">
        <v>515</v>
      </c>
      <c r="B1052" s="536">
        <v>70</v>
      </c>
      <c r="C1052" s="590"/>
      <c r="D1052" s="591"/>
      <c r="E1052" s="590"/>
      <c r="F1052" s="583"/>
      <c r="G1052" s="592"/>
      <c r="H1052" s="542"/>
      <c r="I1052" s="598"/>
      <c r="J1052" s="599"/>
      <c r="K1052" s="641"/>
      <c r="L1052" s="546"/>
      <c r="M1052" s="547"/>
      <c r="N1052" s="548" t="str">
        <f>五年级BMI</f>
        <v/>
      </c>
      <c r="O1052" s="549" t="str">
        <f>五年级BMI等级</f>
        <v/>
      </c>
      <c r="P1052" s="550" t="str">
        <f>五年级BMI得分</f>
        <v/>
      </c>
      <c r="Q1052" s="556" t="str">
        <f>五年级肺活量得分</f>
        <v/>
      </c>
      <c r="R1052" s="557" t="str">
        <f>五年级等级</f>
        <v/>
      </c>
      <c r="S1052" s="558" t="str">
        <f>五年级50米跑得分</f>
        <v/>
      </c>
      <c r="T1052" s="559" t="str">
        <f>五年级等级</f>
        <v/>
      </c>
      <c r="U1052" s="558" t="str">
        <f>五年级坐位体前屈得分</f>
        <v/>
      </c>
      <c r="V1052" s="559" t="str">
        <f>五年级等级</f>
        <v/>
      </c>
      <c r="W1052" s="558" t="str">
        <f>五年级一分钟跳绳得分</f>
        <v/>
      </c>
      <c r="X1052" s="559" t="str">
        <f>五年级等级</f>
        <v/>
      </c>
      <c r="Y1052" s="556" t="str">
        <f>五年级仰卧起坐得分</f>
        <v/>
      </c>
      <c r="Z1052" s="563" t="str">
        <f>五年级等级</f>
        <v/>
      </c>
      <c r="AA1052" s="564" t="str">
        <f>五年级折返跑得分</f>
        <v/>
      </c>
      <c r="AB1052" s="556" t="str">
        <f>五年级等级</f>
        <v/>
      </c>
      <c r="AC1052" s="565" t="str">
        <f>五年级跳绳附加分</f>
        <v/>
      </c>
      <c r="AD1052" s="566" t="str">
        <f>五年级标准分</f>
        <v/>
      </c>
      <c r="AE1052" s="566" t="str">
        <f>五年级总分</f>
        <v/>
      </c>
      <c r="AF1052" s="567" t="str">
        <f>五年级等级</f>
        <v/>
      </c>
      <c r="AM1052" s="452" t="str">
        <f>折返时间</f>
        <v/>
      </c>
    </row>
    <row r="1053" ht="15.75" spans="1:39">
      <c r="A1053" s="468">
        <v>516</v>
      </c>
      <c r="B1053" s="469">
        <v>1</v>
      </c>
      <c r="C1053" s="593"/>
      <c r="D1053" s="594"/>
      <c r="E1053" s="593"/>
      <c r="F1053" s="473"/>
      <c r="G1053" s="589"/>
      <c r="H1053" s="475"/>
      <c r="I1053" s="600"/>
      <c r="J1053" s="597"/>
      <c r="K1053" s="642"/>
      <c r="L1053" s="551"/>
      <c r="M1053" s="552"/>
      <c r="N1053" s="553" t="str">
        <f>五年级BMI</f>
        <v/>
      </c>
      <c r="O1053" s="554" t="str">
        <f>五年级BMI等级</f>
        <v/>
      </c>
      <c r="P1053" s="555" t="str">
        <f>五年级BMI得分</f>
        <v/>
      </c>
      <c r="Q1053" s="560" t="str">
        <f>五年级肺活量得分</f>
        <v/>
      </c>
      <c r="R1053" s="561" t="str">
        <f>五年级等级</f>
        <v/>
      </c>
      <c r="S1053" s="562" t="str">
        <f>五年级50米跑得分</f>
        <v/>
      </c>
      <c r="T1053" s="561" t="str">
        <f>五年级等级</f>
        <v/>
      </c>
      <c r="U1053" s="562" t="str">
        <f>五年级坐位体前屈得分</f>
        <v/>
      </c>
      <c r="V1053" s="561" t="str">
        <f>五年级等级</f>
        <v/>
      </c>
      <c r="W1053" s="562" t="str">
        <f>五年级一分钟跳绳得分</f>
        <v/>
      </c>
      <c r="X1053" s="561" t="str">
        <f>五年级等级</f>
        <v/>
      </c>
      <c r="Y1053" s="560" t="str">
        <f>五年级仰卧起坐得分</f>
        <v/>
      </c>
      <c r="Z1053" s="568" t="str">
        <f>五年级等级</f>
        <v/>
      </c>
      <c r="AA1053" s="569" t="str">
        <f>五年级折返跑得分</f>
        <v/>
      </c>
      <c r="AB1053" s="560" t="str">
        <f>五年级等级</f>
        <v/>
      </c>
      <c r="AC1053" s="530" t="str">
        <f>五年级跳绳附加分</f>
        <v/>
      </c>
      <c r="AD1053" s="531" t="str">
        <f>五年级标准分</f>
        <v/>
      </c>
      <c r="AE1053" s="531" t="str">
        <f>五年级总分</f>
        <v/>
      </c>
      <c r="AF1053" s="512" t="str">
        <f>五年级等级</f>
        <v/>
      </c>
      <c r="AM1053" s="452" t="str">
        <f>折返时间</f>
        <v/>
      </c>
    </row>
    <row r="1054" spans="1:39">
      <c r="A1054" s="476">
        <v>516</v>
      </c>
      <c r="B1054" s="477">
        <v>2</v>
      </c>
      <c r="C1054" s="586"/>
      <c r="D1054" s="587"/>
      <c r="E1054" s="586"/>
      <c r="F1054" s="473"/>
      <c r="G1054" s="588"/>
      <c r="H1054" s="475"/>
      <c r="I1054" s="595"/>
      <c r="J1054" s="596"/>
      <c r="K1054" s="596"/>
      <c r="L1054" s="503"/>
      <c r="M1054" s="504"/>
      <c r="N1054" s="505" t="str">
        <f>五年级BMI</f>
        <v/>
      </c>
      <c r="O1054" s="499" t="str">
        <f>五年级BMI等级</f>
        <v/>
      </c>
      <c r="P1054" s="500" t="str">
        <f>五年级BMI得分</f>
        <v/>
      </c>
      <c r="Q1054" s="515" t="str">
        <f>五年级肺活量得分</f>
        <v/>
      </c>
      <c r="R1054" s="512" t="str">
        <f>五年级等级</f>
        <v/>
      </c>
      <c r="S1054" s="516" t="str">
        <f>五年级50米跑得分</f>
        <v/>
      </c>
      <c r="T1054" s="517" t="str">
        <f>五年级等级</f>
        <v/>
      </c>
      <c r="U1054" s="516" t="str">
        <f>五年级坐位体前屈得分</f>
        <v/>
      </c>
      <c r="V1054" s="517" t="str">
        <f>五年级等级</f>
        <v/>
      </c>
      <c r="W1054" s="516" t="str">
        <f>五年级一分钟跳绳得分</f>
        <v/>
      </c>
      <c r="X1054" s="517" t="str">
        <f>五年级等级</f>
        <v/>
      </c>
      <c r="Y1054" s="515" t="str">
        <f>五年级仰卧起坐得分</f>
        <v/>
      </c>
      <c r="Z1054" s="518" t="str">
        <f>五年级等级</f>
        <v/>
      </c>
      <c r="AA1054" s="533" t="str">
        <f>五年级折返跑得分</f>
        <v/>
      </c>
      <c r="AB1054" s="515" t="str">
        <f>五年级等级</f>
        <v/>
      </c>
      <c r="AC1054" s="533" t="str">
        <f>五年级跳绳附加分</f>
        <v/>
      </c>
      <c r="AD1054" s="534" t="str">
        <f>五年级标准分</f>
        <v/>
      </c>
      <c r="AE1054" s="534" t="str">
        <f>五年级总分</f>
        <v/>
      </c>
      <c r="AF1054" s="517" t="str">
        <f>五年级等级</f>
        <v/>
      </c>
      <c r="AM1054" s="452" t="str">
        <f>折返时间</f>
        <v/>
      </c>
    </row>
    <row r="1055" spans="1:39">
      <c r="A1055" s="476">
        <v>516</v>
      </c>
      <c r="B1055" s="477">
        <v>3</v>
      </c>
      <c r="C1055" s="586"/>
      <c r="D1055" s="587"/>
      <c r="E1055" s="586"/>
      <c r="F1055" s="473"/>
      <c r="G1055" s="588"/>
      <c r="H1055" s="475"/>
      <c r="I1055" s="595"/>
      <c r="J1055" s="596"/>
      <c r="K1055" s="596"/>
      <c r="L1055" s="503"/>
      <c r="M1055" s="504"/>
      <c r="N1055" s="505" t="str">
        <f>五年级BMI</f>
        <v/>
      </c>
      <c r="O1055" s="499" t="str">
        <f>五年级BMI等级</f>
        <v/>
      </c>
      <c r="P1055" s="500" t="str">
        <f>五年级BMI得分</f>
        <v/>
      </c>
      <c r="Q1055" s="515" t="str">
        <f>五年级肺活量得分</f>
        <v/>
      </c>
      <c r="R1055" s="512" t="str">
        <f>五年级等级</f>
        <v/>
      </c>
      <c r="S1055" s="516" t="str">
        <f>五年级50米跑得分</f>
        <v/>
      </c>
      <c r="T1055" s="517" t="str">
        <f>五年级等级</f>
        <v/>
      </c>
      <c r="U1055" s="516" t="str">
        <f>五年级坐位体前屈得分</f>
        <v/>
      </c>
      <c r="V1055" s="517" t="str">
        <f>五年级等级</f>
        <v/>
      </c>
      <c r="W1055" s="516" t="str">
        <f>五年级一分钟跳绳得分</f>
        <v/>
      </c>
      <c r="X1055" s="517" t="str">
        <f>五年级等级</f>
        <v/>
      </c>
      <c r="Y1055" s="515" t="str">
        <f>五年级仰卧起坐得分</f>
        <v/>
      </c>
      <c r="Z1055" s="518" t="str">
        <f>五年级等级</f>
        <v/>
      </c>
      <c r="AA1055" s="533" t="str">
        <f>五年级折返跑得分</f>
        <v/>
      </c>
      <c r="AB1055" s="515" t="str">
        <f>五年级等级</f>
        <v/>
      </c>
      <c r="AC1055" s="533" t="str">
        <f>五年级跳绳附加分</f>
        <v/>
      </c>
      <c r="AD1055" s="534" t="str">
        <f>五年级标准分</f>
        <v/>
      </c>
      <c r="AE1055" s="534" t="str">
        <f>五年级总分</f>
        <v/>
      </c>
      <c r="AF1055" s="517" t="str">
        <f>五年级等级</f>
        <v/>
      </c>
      <c r="AM1055" s="452" t="str">
        <f>折返时间</f>
        <v/>
      </c>
    </row>
    <row r="1056" spans="1:39">
      <c r="A1056" s="476">
        <v>516</v>
      </c>
      <c r="B1056" s="477">
        <v>4</v>
      </c>
      <c r="C1056" s="586"/>
      <c r="D1056" s="587"/>
      <c r="E1056" s="586"/>
      <c r="F1056" s="473"/>
      <c r="G1056" s="588"/>
      <c r="H1056" s="475"/>
      <c r="I1056" s="595"/>
      <c r="J1056" s="596"/>
      <c r="K1056" s="596"/>
      <c r="L1056" s="503"/>
      <c r="M1056" s="504"/>
      <c r="N1056" s="505" t="str">
        <f>五年级BMI</f>
        <v/>
      </c>
      <c r="O1056" s="499" t="str">
        <f>五年级BMI等级</f>
        <v/>
      </c>
      <c r="P1056" s="500" t="str">
        <f>五年级BMI得分</f>
        <v/>
      </c>
      <c r="Q1056" s="515" t="str">
        <f>五年级肺活量得分</f>
        <v/>
      </c>
      <c r="R1056" s="512" t="str">
        <f>五年级等级</f>
        <v/>
      </c>
      <c r="S1056" s="516" t="str">
        <f>五年级50米跑得分</f>
        <v/>
      </c>
      <c r="T1056" s="517" t="str">
        <f>五年级等级</f>
        <v/>
      </c>
      <c r="U1056" s="516" t="str">
        <f>五年级坐位体前屈得分</f>
        <v/>
      </c>
      <c r="V1056" s="517" t="str">
        <f>五年级等级</f>
        <v/>
      </c>
      <c r="W1056" s="516" t="str">
        <f>五年级一分钟跳绳得分</f>
        <v/>
      </c>
      <c r="X1056" s="517" t="str">
        <f>五年级等级</f>
        <v/>
      </c>
      <c r="Y1056" s="515" t="str">
        <f>五年级仰卧起坐得分</f>
        <v/>
      </c>
      <c r="Z1056" s="518" t="str">
        <f>五年级等级</f>
        <v/>
      </c>
      <c r="AA1056" s="533" t="str">
        <f>五年级折返跑得分</f>
        <v/>
      </c>
      <c r="AB1056" s="515" t="str">
        <f>五年级等级</f>
        <v/>
      </c>
      <c r="AC1056" s="533" t="str">
        <f>五年级跳绳附加分</f>
        <v/>
      </c>
      <c r="AD1056" s="534" t="str">
        <f>五年级标准分</f>
        <v/>
      </c>
      <c r="AE1056" s="534" t="str">
        <f>五年级总分</f>
        <v/>
      </c>
      <c r="AF1056" s="517" t="str">
        <f>五年级等级</f>
        <v/>
      </c>
      <c r="AM1056" s="452" t="str">
        <f>折返时间</f>
        <v/>
      </c>
    </row>
    <row r="1057" spans="1:39">
      <c r="A1057" s="476">
        <v>516</v>
      </c>
      <c r="B1057" s="477">
        <v>5</v>
      </c>
      <c r="C1057" s="586"/>
      <c r="D1057" s="587"/>
      <c r="E1057" s="586"/>
      <c r="F1057" s="473"/>
      <c r="G1057" s="588"/>
      <c r="H1057" s="475"/>
      <c r="I1057" s="595"/>
      <c r="J1057" s="596"/>
      <c r="K1057" s="596"/>
      <c r="L1057" s="503"/>
      <c r="M1057" s="504"/>
      <c r="N1057" s="505" t="str">
        <f>五年级BMI</f>
        <v/>
      </c>
      <c r="O1057" s="499" t="str">
        <f>五年级BMI等级</f>
        <v/>
      </c>
      <c r="P1057" s="500" t="str">
        <f>五年级BMI得分</f>
        <v/>
      </c>
      <c r="Q1057" s="515" t="str">
        <f>五年级肺活量得分</f>
        <v/>
      </c>
      <c r="R1057" s="512" t="str">
        <f>五年级等级</f>
        <v/>
      </c>
      <c r="S1057" s="516" t="str">
        <f>五年级50米跑得分</f>
        <v/>
      </c>
      <c r="T1057" s="517" t="str">
        <f>五年级等级</f>
        <v/>
      </c>
      <c r="U1057" s="516" t="str">
        <f>五年级坐位体前屈得分</f>
        <v/>
      </c>
      <c r="V1057" s="517" t="str">
        <f>五年级等级</f>
        <v/>
      </c>
      <c r="W1057" s="516" t="str">
        <f>五年级一分钟跳绳得分</f>
        <v/>
      </c>
      <c r="X1057" s="517" t="str">
        <f>五年级等级</f>
        <v/>
      </c>
      <c r="Y1057" s="515" t="str">
        <f>五年级仰卧起坐得分</f>
        <v/>
      </c>
      <c r="Z1057" s="518" t="str">
        <f>五年级等级</f>
        <v/>
      </c>
      <c r="AA1057" s="533" t="str">
        <f>五年级折返跑得分</f>
        <v/>
      </c>
      <c r="AB1057" s="515" t="str">
        <f>五年级等级</f>
        <v/>
      </c>
      <c r="AC1057" s="533" t="str">
        <f>五年级跳绳附加分</f>
        <v/>
      </c>
      <c r="AD1057" s="534" t="str">
        <f>五年级标准分</f>
        <v/>
      </c>
      <c r="AE1057" s="534" t="str">
        <f>五年级总分</f>
        <v/>
      </c>
      <c r="AF1057" s="517" t="str">
        <f>五年级等级</f>
        <v/>
      </c>
      <c r="AM1057" s="452" t="str">
        <f>折返时间</f>
        <v/>
      </c>
    </row>
    <row r="1058" spans="1:39">
      <c r="A1058" s="476">
        <v>516</v>
      </c>
      <c r="B1058" s="477">
        <v>6</v>
      </c>
      <c r="C1058" s="586"/>
      <c r="D1058" s="587"/>
      <c r="E1058" s="586"/>
      <c r="F1058" s="473"/>
      <c r="G1058" s="588"/>
      <c r="H1058" s="475"/>
      <c r="I1058" s="595"/>
      <c r="J1058" s="596"/>
      <c r="K1058" s="596"/>
      <c r="L1058" s="503"/>
      <c r="M1058" s="504"/>
      <c r="N1058" s="505" t="str">
        <f>五年级BMI</f>
        <v/>
      </c>
      <c r="O1058" s="499" t="str">
        <f>五年级BMI等级</f>
        <v/>
      </c>
      <c r="P1058" s="500" t="str">
        <f>五年级BMI得分</f>
        <v/>
      </c>
      <c r="Q1058" s="515" t="str">
        <f>五年级肺活量得分</f>
        <v/>
      </c>
      <c r="R1058" s="512" t="str">
        <f>五年级等级</f>
        <v/>
      </c>
      <c r="S1058" s="516" t="str">
        <f>五年级50米跑得分</f>
        <v/>
      </c>
      <c r="T1058" s="517" t="str">
        <f>五年级等级</f>
        <v/>
      </c>
      <c r="U1058" s="516" t="str">
        <f>五年级坐位体前屈得分</f>
        <v/>
      </c>
      <c r="V1058" s="517" t="str">
        <f>五年级等级</f>
        <v/>
      </c>
      <c r="W1058" s="516" t="str">
        <f>五年级一分钟跳绳得分</f>
        <v/>
      </c>
      <c r="X1058" s="517" t="str">
        <f>五年级等级</f>
        <v/>
      </c>
      <c r="Y1058" s="515" t="str">
        <f>五年级仰卧起坐得分</f>
        <v/>
      </c>
      <c r="Z1058" s="518" t="str">
        <f>五年级等级</f>
        <v/>
      </c>
      <c r="AA1058" s="533" t="str">
        <f>五年级折返跑得分</f>
        <v/>
      </c>
      <c r="AB1058" s="515" t="str">
        <f>五年级等级</f>
        <v/>
      </c>
      <c r="AC1058" s="533" t="str">
        <f>五年级跳绳附加分</f>
        <v/>
      </c>
      <c r="AD1058" s="534" t="str">
        <f>五年级标准分</f>
        <v/>
      </c>
      <c r="AE1058" s="534" t="str">
        <f>五年级总分</f>
        <v/>
      </c>
      <c r="AF1058" s="517" t="str">
        <f>五年级等级</f>
        <v/>
      </c>
      <c r="AM1058" s="452" t="str">
        <f>折返时间</f>
        <v/>
      </c>
    </row>
    <row r="1059" spans="1:39">
      <c r="A1059" s="476">
        <v>516</v>
      </c>
      <c r="B1059" s="477">
        <v>7</v>
      </c>
      <c r="C1059" s="586"/>
      <c r="D1059" s="587"/>
      <c r="E1059" s="586"/>
      <c r="F1059" s="473"/>
      <c r="G1059" s="588"/>
      <c r="H1059" s="475"/>
      <c r="I1059" s="595"/>
      <c r="J1059" s="596"/>
      <c r="K1059" s="596"/>
      <c r="L1059" s="503"/>
      <c r="M1059" s="504"/>
      <c r="N1059" s="505" t="str">
        <f>五年级BMI</f>
        <v/>
      </c>
      <c r="O1059" s="499" t="str">
        <f>五年级BMI等级</f>
        <v/>
      </c>
      <c r="P1059" s="500" t="str">
        <f>五年级BMI得分</f>
        <v/>
      </c>
      <c r="Q1059" s="515" t="str">
        <f>五年级肺活量得分</f>
        <v/>
      </c>
      <c r="R1059" s="512" t="str">
        <f>五年级等级</f>
        <v/>
      </c>
      <c r="S1059" s="516" t="str">
        <f>五年级50米跑得分</f>
        <v/>
      </c>
      <c r="T1059" s="517" t="str">
        <f>五年级等级</f>
        <v/>
      </c>
      <c r="U1059" s="516" t="str">
        <f>五年级坐位体前屈得分</f>
        <v/>
      </c>
      <c r="V1059" s="517" t="str">
        <f>五年级等级</f>
        <v/>
      </c>
      <c r="W1059" s="516" t="str">
        <f>五年级一分钟跳绳得分</f>
        <v/>
      </c>
      <c r="X1059" s="517" t="str">
        <f>五年级等级</f>
        <v/>
      </c>
      <c r="Y1059" s="515" t="str">
        <f>五年级仰卧起坐得分</f>
        <v/>
      </c>
      <c r="Z1059" s="518" t="str">
        <f>五年级等级</f>
        <v/>
      </c>
      <c r="AA1059" s="533" t="str">
        <f>五年级折返跑得分</f>
        <v/>
      </c>
      <c r="AB1059" s="515" t="str">
        <f>五年级等级</f>
        <v/>
      </c>
      <c r="AC1059" s="533" t="str">
        <f>五年级跳绳附加分</f>
        <v/>
      </c>
      <c r="AD1059" s="534" t="str">
        <f>五年级标准分</f>
        <v/>
      </c>
      <c r="AE1059" s="534" t="str">
        <f>五年级总分</f>
        <v/>
      </c>
      <c r="AF1059" s="517" t="str">
        <f>五年级等级</f>
        <v/>
      </c>
      <c r="AM1059" s="452" t="str">
        <f>折返时间</f>
        <v/>
      </c>
    </row>
    <row r="1060" spans="1:39">
      <c r="A1060" s="476">
        <v>516</v>
      </c>
      <c r="B1060" s="477">
        <v>8</v>
      </c>
      <c r="C1060" s="586"/>
      <c r="D1060" s="587"/>
      <c r="E1060" s="586"/>
      <c r="F1060" s="473"/>
      <c r="G1060" s="588"/>
      <c r="H1060" s="475"/>
      <c r="I1060" s="595"/>
      <c r="J1060" s="596"/>
      <c r="K1060" s="596"/>
      <c r="L1060" s="503"/>
      <c r="M1060" s="504"/>
      <c r="N1060" s="505" t="str">
        <f>五年级BMI</f>
        <v/>
      </c>
      <c r="O1060" s="499" t="str">
        <f>五年级BMI等级</f>
        <v/>
      </c>
      <c r="P1060" s="500" t="str">
        <f>五年级BMI得分</f>
        <v/>
      </c>
      <c r="Q1060" s="515" t="str">
        <f>五年级肺活量得分</f>
        <v/>
      </c>
      <c r="R1060" s="512" t="str">
        <f>五年级等级</f>
        <v/>
      </c>
      <c r="S1060" s="516" t="str">
        <f>五年级50米跑得分</f>
        <v/>
      </c>
      <c r="T1060" s="517" t="str">
        <f>五年级等级</f>
        <v/>
      </c>
      <c r="U1060" s="516" t="str">
        <f>五年级坐位体前屈得分</f>
        <v/>
      </c>
      <c r="V1060" s="517" t="str">
        <f>五年级等级</f>
        <v/>
      </c>
      <c r="W1060" s="516" t="str">
        <f>五年级一分钟跳绳得分</f>
        <v/>
      </c>
      <c r="X1060" s="517" t="str">
        <f>五年级等级</f>
        <v/>
      </c>
      <c r="Y1060" s="515" t="str">
        <f>五年级仰卧起坐得分</f>
        <v/>
      </c>
      <c r="Z1060" s="518" t="str">
        <f>五年级等级</f>
        <v/>
      </c>
      <c r="AA1060" s="533" t="str">
        <f>五年级折返跑得分</f>
        <v/>
      </c>
      <c r="AB1060" s="515" t="str">
        <f>五年级等级</f>
        <v/>
      </c>
      <c r="AC1060" s="533" t="str">
        <f>五年级跳绳附加分</f>
        <v/>
      </c>
      <c r="AD1060" s="534" t="str">
        <f>五年级标准分</f>
        <v/>
      </c>
      <c r="AE1060" s="534" t="str">
        <f>五年级总分</f>
        <v/>
      </c>
      <c r="AF1060" s="517" t="str">
        <f>五年级等级</f>
        <v/>
      </c>
      <c r="AM1060" s="452" t="str">
        <f>折返时间</f>
        <v/>
      </c>
    </row>
    <row r="1061" spans="1:39">
      <c r="A1061" s="476">
        <v>516</v>
      </c>
      <c r="B1061" s="477">
        <v>9</v>
      </c>
      <c r="C1061" s="586"/>
      <c r="D1061" s="587"/>
      <c r="E1061" s="586"/>
      <c r="F1061" s="473"/>
      <c r="G1061" s="588"/>
      <c r="H1061" s="475"/>
      <c r="I1061" s="595"/>
      <c r="J1061" s="596"/>
      <c r="K1061" s="596"/>
      <c r="L1061" s="503"/>
      <c r="M1061" s="504"/>
      <c r="N1061" s="505" t="str">
        <f>五年级BMI</f>
        <v/>
      </c>
      <c r="O1061" s="499" t="str">
        <f>五年级BMI等级</f>
        <v/>
      </c>
      <c r="P1061" s="500" t="str">
        <f>五年级BMI得分</f>
        <v/>
      </c>
      <c r="Q1061" s="515" t="str">
        <f>五年级肺活量得分</f>
        <v/>
      </c>
      <c r="R1061" s="512" t="str">
        <f>五年级等级</f>
        <v/>
      </c>
      <c r="S1061" s="516" t="str">
        <f>五年级50米跑得分</f>
        <v/>
      </c>
      <c r="T1061" s="517" t="str">
        <f>五年级等级</f>
        <v/>
      </c>
      <c r="U1061" s="516" t="str">
        <f>五年级坐位体前屈得分</f>
        <v/>
      </c>
      <c r="V1061" s="517" t="str">
        <f>五年级等级</f>
        <v/>
      </c>
      <c r="W1061" s="516" t="str">
        <f>五年级一分钟跳绳得分</f>
        <v/>
      </c>
      <c r="X1061" s="517" t="str">
        <f>五年级等级</f>
        <v/>
      </c>
      <c r="Y1061" s="515" t="str">
        <f>五年级仰卧起坐得分</f>
        <v/>
      </c>
      <c r="Z1061" s="518" t="str">
        <f>五年级等级</f>
        <v/>
      </c>
      <c r="AA1061" s="533" t="str">
        <f>五年级折返跑得分</f>
        <v/>
      </c>
      <c r="AB1061" s="515" t="str">
        <f>五年级等级</f>
        <v/>
      </c>
      <c r="AC1061" s="533" t="str">
        <f>五年级跳绳附加分</f>
        <v/>
      </c>
      <c r="AD1061" s="534" t="str">
        <f>五年级标准分</f>
        <v/>
      </c>
      <c r="AE1061" s="534" t="str">
        <f>五年级总分</f>
        <v/>
      </c>
      <c r="AF1061" s="517" t="str">
        <f>五年级等级</f>
        <v/>
      </c>
      <c r="AM1061" s="452" t="str">
        <f>折返时间</f>
        <v/>
      </c>
    </row>
    <row r="1062" spans="1:39">
      <c r="A1062" s="476">
        <v>516</v>
      </c>
      <c r="B1062" s="477">
        <v>10</v>
      </c>
      <c r="C1062" s="586"/>
      <c r="D1062" s="587"/>
      <c r="E1062" s="586"/>
      <c r="F1062" s="473"/>
      <c r="G1062" s="588"/>
      <c r="H1062" s="475"/>
      <c r="I1062" s="595"/>
      <c r="J1062" s="596"/>
      <c r="K1062" s="596"/>
      <c r="L1062" s="503"/>
      <c r="M1062" s="504"/>
      <c r="N1062" s="505" t="str">
        <f>五年级BMI</f>
        <v/>
      </c>
      <c r="O1062" s="499" t="str">
        <f>五年级BMI等级</f>
        <v/>
      </c>
      <c r="P1062" s="500" t="str">
        <f>五年级BMI得分</f>
        <v/>
      </c>
      <c r="Q1062" s="515" t="str">
        <f>五年级肺活量得分</f>
        <v/>
      </c>
      <c r="R1062" s="512" t="str">
        <f>五年级等级</f>
        <v/>
      </c>
      <c r="S1062" s="516" t="str">
        <f>五年级50米跑得分</f>
        <v/>
      </c>
      <c r="T1062" s="517" t="str">
        <f>五年级等级</f>
        <v/>
      </c>
      <c r="U1062" s="516" t="str">
        <f>五年级坐位体前屈得分</f>
        <v/>
      </c>
      <c r="V1062" s="517" t="str">
        <f>五年级等级</f>
        <v/>
      </c>
      <c r="W1062" s="516" t="str">
        <f>五年级一分钟跳绳得分</f>
        <v/>
      </c>
      <c r="X1062" s="517" t="str">
        <f>五年级等级</f>
        <v/>
      </c>
      <c r="Y1062" s="515" t="str">
        <f>五年级仰卧起坐得分</f>
        <v/>
      </c>
      <c r="Z1062" s="518" t="str">
        <f>五年级等级</f>
        <v/>
      </c>
      <c r="AA1062" s="533" t="str">
        <f>五年级折返跑得分</f>
        <v/>
      </c>
      <c r="AB1062" s="515" t="str">
        <f>五年级等级</f>
        <v/>
      </c>
      <c r="AC1062" s="533" t="str">
        <f>五年级跳绳附加分</f>
        <v/>
      </c>
      <c r="AD1062" s="534" t="str">
        <f>五年级标准分</f>
        <v/>
      </c>
      <c r="AE1062" s="534" t="str">
        <f>五年级总分</f>
        <v/>
      </c>
      <c r="AF1062" s="517" t="str">
        <f>五年级等级</f>
        <v/>
      </c>
      <c r="AM1062" s="452" t="str">
        <f>折返时间</f>
        <v/>
      </c>
    </row>
    <row r="1063" spans="1:39">
      <c r="A1063" s="476">
        <v>516</v>
      </c>
      <c r="B1063" s="477">
        <v>11</v>
      </c>
      <c r="C1063" s="586"/>
      <c r="D1063" s="587"/>
      <c r="E1063" s="586"/>
      <c r="F1063" s="473"/>
      <c r="G1063" s="588"/>
      <c r="H1063" s="475"/>
      <c r="I1063" s="595"/>
      <c r="J1063" s="596"/>
      <c r="K1063" s="596"/>
      <c r="L1063" s="503"/>
      <c r="M1063" s="504"/>
      <c r="N1063" s="505" t="str">
        <f>五年级BMI</f>
        <v/>
      </c>
      <c r="O1063" s="499" t="str">
        <f>五年级BMI等级</f>
        <v/>
      </c>
      <c r="P1063" s="500" t="str">
        <f>五年级BMI得分</f>
        <v/>
      </c>
      <c r="Q1063" s="515" t="str">
        <f>五年级肺活量得分</f>
        <v/>
      </c>
      <c r="R1063" s="512" t="str">
        <f>五年级等级</f>
        <v/>
      </c>
      <c r="S1063" s="516" t="str">
        <f>五年级50米跑得分</f>
        <v/>
      </c>
      <c r="T1063" s="517" t="str">
        <f>五年级等级</f>
        <v/>
      </c>
      <c r="U1063" s="516" t="str">
        <f>五年级坐位体前屈得分</f>
        <v/>
      </c>
      <c r="V1063" s="517" t="str">
        <f>五年级等级</f>
        <v/>
      </c>
      <c r="W1063" s="516" t="str">
        <f>五年级一分钟跳绳得分</f>
        <v/>
      </c>
      <c r="X1063" s="517" t="str">
        <f>五年级等级</f>
        <v/>
      </c>
      <c r="Y1063" s="515" t="str">
        <f>五年级仰卧起坐得分</f>
        <v/>
      </c>
      <c r="Z1063" s="518" t="str">
        <f>五年级等级</f>
        <v/>
      </c>
      <c r="AA1063" s="533" t="str">
        <f>五年级折返跑得分</f>
        <v/>
      </c>
      <c r="AB1063" s="515" t="str">
        <f>五年级等级</f>
        <v/>
      </c>
      <c r="AC1063" s="533" t="str">
        <f>五年级跳绳附加分</f>
        <v/>
      </c>
      <c r="AD1063" s="534" t="str">
        <f>五年级标准分</f>
        <v/>
      </c>
      <c r="AE1063" s="534" t="str">
        <f>五年级总分</f>
        <v/>
      </c>
      <c r="AF1063" s="517" t="str">
        <f>五年级等级</f>
        <v/>
      </c>
      <c r="AM1063" s="452" t="str">
        <f>折返时间</f>
        <v/>
      </c>
    </row>
    <row r="1064" spans="1:39">
      <c r="A1064" s="476">
        <v>516</v>
      </c>
      <c r="B1064" s="477">
        <v>12</v>
      </c>
      <c r="C1064" s="586"/>
      <c r="D1064" s="587"/>
      <c r="E1064" s="586"/>
      <c r="F1064" s="473"/>
      <c r="G1064" s="588"/>
      <c r="H1064" s="475"/>
      <c r="I1064" s="595"/>
      <c r="J1064" s="596"/>
      <c r="K1064" s="596"/>
      <c r="L1064" s="503"/>
      <c r="M1064" s="504"/>
      <c r="N1064" s="505" t="str">
        <f>五年级BMI</f>
        <v/>
      </c>
      <c r="O1064" s="499" t="str">
        <f>五年级BMI等级</f>
        <v/>
      </c>
      <c r="P1064" s="500" t="str">
        <f>五年级BMI得分</f>
        <v/>
      </c>
      <c r="Q1064" s="515" t="str">
        <f>五年级肺活量得分</f>
        <v/>
      </c>
      <c r="R1064" s="512" t="str">
        <f>五年级等级</f>
        <v/>
      </c>
      <c r="S1064" s="516" t="str">
        <f>五年级50米跑得分</f>
        <v/>
      </c>
      <c r="T1064" s="517" t="str">
        <f>五年级等级</f>
        <v/>
      </c>
      <c r="U1064" s="516" t="str">
        <f>五年级坐位体前屈得分</f>
        <v/>
      </c>
      <c r="V1064" s="517" t="str">
        <f>五年级等级</f>
        <v/>
      </c>
      <c r="W1064" s="516" t="str">
        <f>五年级一分钟跳绳得分</f>
        <v/>
      </c>
      <c r="X1064" s="517" t="str">
        <f>五年级等级</f>
        <v/>
      </c>
      <c r="Y1064" s="515" t="str">
        <f>五年级仰卧起坐得分</f>
        <v/>
      </c>
      <c r="Z1064" s="518" t="str">
        <f>五年级等级</f>
        <v/>
      </c>
      <c r="AA1064" s="533" t="str">
        <f>五年级折返跑得分</f>
        <v/>
      </c>
      <c r="AB1064" s="515" t="str">
        <f>五年级等级</f>
        <v/>
      </c>
      <c r="AC1064" s="533" t="str">
        <f>五年级跳绳附加分</f>
        <v/>
      </c>
      <c r="AD1064" s="534" t="str">
        <f>五年级标准分</f>
        <v/>
      </c>
      <c r="AE1064" s="534" t="str">
        <f>五年级总分</f>
        <v/>
      </c>
      <c r="AF1064" s="517" t="str">
        <f>五年级等级</f>
        <v/>
      </c>
      <c r="AM1064" s="452" t="str">
        <f>折返时间</f>
        <v/>
      </c>
    </row>
    <row r="1065" spans="1:39">
      <c r="A1065" s="476">
        <v>516</v>
      </c>
      <c r="B1065" s="477">
        <v>13</v>
      </c>
      <c r="C1065" s="586"/>
      <c r="D1065" s="587"/>
      <c r="E1065" s="586"/>
      <c r="F1065" s="473"/>
      <c r="G1065" s="588"/>
      <c r="H1065" s="475"/>
      <c r="I1065" s="595"/>
      <c r="J1065" s="596"/>
      <c r="K1065" s="596"/>
      <c r="L1065" s="503"/>
      <c r="M1065" s="504"/>
      <c r="N1065" s="505" t="str">
        <f>五年级BMI</f>
        <v/>
      </c>
      <c r="O1065" s="499" t="str">
        <f>五年级BMI等级</f>
        <v/>
      </c>
      <c r="P1065" s="500" t="str">
        <f>五年级BMI得分</f>
        <v/>
      </c>
      <c r="Q1065" s="515" t="str">
        <f>五年级肺活量得分</f>
        <v/>
      </c>
      <c r="R1065" s="512" t="str">
        <f>五年级等级</f>
        <v/>
      </c>
      <c r="S1065" s="516" t="str">
        <f>五年级50米跑得分</f>
        <v/>
      </c>
      <c r="T1065" s="517" t="str">
        <f>五年级等级</f>
        <v/>
      </c>
      <c r="U1065" s="516" t="str">
        <f>五年级坐位体前屈得分</f>
        <v/>
      </c>
      <c r="V1065" s="517" t="str">
        <f>五年级等级</f>
        <v/>
      </c>
      <c r="W1065" s="516" t="str">
        <f>五年级一分钟跳绳得分</f>
        <v/>
      </c>
      <c r="X1065" s="517" t="str">
        <f>五年级等级</f>
        <v/>
      </c>
      <c r="Y1065" s="515" t="str">
        <f>五年级仰卧起坐得分</f>
        <v/>
      </c>
      <c r="Z1065" s="518" t="str">
        <f>五年级等级</f>
        <v/>
      </c>
      <c r="AA1065" s="533" t="str">
        <f>五年级折返跑得分</f>
        <v/>
      </c>
      <c r="AB1065" s="515" t="str">
        <f>五年级等级</f>
        <v/>
      </c>
      <c r="AC1065" s="533" t="str">
        <f>五年级跳绳附加分</f>
        <v/>
      </c>
      <c r="AD1065" s="534" t="str">
        <f>五年级标准分</f>
        <v/>
      </c>
      <c r="AE1065" s="534" t="str">
        <f>五年级总分</f>
        <v/>
      </c>
      <c r="AF1065" s="517" t="str">
        <f>五年级等级</f>
        <v/>
      </c>
      <c r="AM1065" s="452" t="str">
        <f>折返时间</f>
        <v/>
      </c>
    </row>
    <row r="1066" spans="1:39">
      <c r="A1066" s="476">
        <v>516</v>
      </c>
      <c r="B1066" s="477">
        <v>14</v>
      </c>
      <c r="C1066" s="586"/>
      <c r="D1066" s="587"/>
      <c r="E1066" s="586"/>
      <c r="F1066" s="473"/>
      <c r="G1066" s="588"/>
      <c r="H1066" s="475"/>
      <c r="I1066" s="595"/>
      <c r="J1066" s="596"/>
      <c r="K1066" s="596"/>
      <c r="L1066" s="503"/>
      <c r="M1066" s="504"/>
      <c r="N1066" s="505" t="str">
        <f>五年级BMI</f>
        <v/>
      </c>
      <c r="O1066" s="499" t="str">
        <f>五年级BMI等级</f>
        <v/>
      </c>
      <c r="P1066" s="500" t="str">
        <f>五年级BMI得分</f>
        <v/>
      </c>
      <c r="Q1066" s="515" t="str">
        <f>五年级肺活量得分</f>
        <v/>
      </c>
      <c r="R1066" s="512" t="str">
        <f>五年级等级</f>
        <v/>
      </c>
      <c r="S1066" s="516" t="str">
        <f>五年级50米跑得分</f>
        <v/>
      </c>
      <c r="T1066" s="517" t="str">
        <f>五年级等级</f>
        <v/>
      </c>
      <c r="U1066" s="516" t="str">
        <f>五年级坐位体前屈得分</f>
        <v/>
      </c>
      <c r="V1066" s="517" t="str">
        <f>五年级等级</f>
        <v/>
      </c>
      <c r="W1066" s="516" t="str">
        <f>五年级一分钟跳绳得分</f>
        <v/>
      </c>
      <c r="X1066" s="517" t="str">
        <f>五年级等级</f>
        <v/>
      </c>
      <c r="Y1066" s="515" t="str">
        <f>五年级仰卧起坐得分</f>
        <v/>
      </c>
      <c r="Z1066" s="518" t="str">
        <f>五年级等级</f>
        <v/>
      </c>
      <c r="AA1066" s="533" t="str">
        <f>五年级折返跑得分</f>
        <v/>
      </c>
      <c r="AB1066" s="515" t="str">
        <f>五年级等级</f>
        <v/>
      </c>
      <c r="AC1066" s="533" t="str">
        <f>五年级跳绳附加分</f>
        <v/>
      </c>
      <c r="AD1066" s="534" t="str">
        <f>五年级标准分</f>
        <v/>
      </c>
      <c r="AE1066" s="534" t="str">
        <f>五年级总分</f>
        <v/>
      </c>
      <c r="AF1066" s="517" t="str">
        <f>五年级等级</f>
        <v/>
      </c>
      <c r="AM1066" s="452" t="str">
        <f>折返时间</f>
        <v/>
      </c>
    </row>
    <row r="1067" spans="1:39">
      <c r="A1067" s="476">
        <v>516</v>
      </c>
      <c r="B1067" s="477">
        <v>15</v>
      </c>
      <c r="C1067" s="586"/>
      <c r="D1067" s="587"/>
      <c r="E1067" s="586"/>
      <c r="F1067" s="473"/>
      <c r="G1067" s="588"/>
      <c r="H1067" s="475"/>
      <c r="I1067" s="595"/>
      <c r="J1067" s="596"/>
      <c r="K1067" s="596"/>
      <c r="L1067" s="503"/>
      <c r="M1067" s="504"/>
      <c r="N1067" s="505" t="str">
        <f>五年级BMI</f>
        <v/>
      </c>
      <c r="O1067" s="499" t="str">
        <f>五年级BMI等级</f>
        <v/>
      </c>
      <c r="P1067" s="500" t="str">
        <f>五年级BMI得分</f>
        <v/>
      </c>
      <c r="Q1067" s="515" t="str">
        <f>五年级肺活量得分</f>
        <v/>
      </c>
      <c r="R1067" s="512" t="str">
        <f>五年级等级</f>
        <v/>
      </c>
      <c r="S1067" s="516" t="str">
        <f>五年级50米跑得分</f>
        <v/>
      </c>
      <c r="T1067" s="517" t="str">
        <f>五年级等级</f>
        <v/>
      </c>
      <c r="U1067" s="516" t="str">
        <f>五年级坐位体前屈得分</f>
        <v/>
      </c>
      <c r="V1067" s="517" t="str">
        <f>五年级等级</f>
        <v/>
      </c>
      <c r="W1067" s="516" t="str">
        <f>五年级一分钟跳绳得分</f>
        <v/>
      </c>
      <c r="X1067" s="517" t="str">
        <f>五年级等级</f>
        <v/>
      </c>
      <c r="Y1067" s="515" t="str">
        <f>五年级仰卧起坐得分</f>
        <v/>
      </c>
      <c r="Z1067" s="518" t="str">
        <f>五年级等级</f>
        <v/>
      </c>
      <c r="AA1067" s="533" t="str">
        <f>五年级折返跑得分</f>
        <v/>
      </c>
      <c r="AB1067" s="515" t="str">
        <f>五年级等级</f>
        <v/>
      </c>
      <c r="AC1067" s="533" t="str">
        <f>五年级跳绳附加分</f>
        <v/>
      </c>
      <c r="AD1067" s="534" t="str">
        <f>五年级标准分</f>
        <v/>
      </c>
      <c r="AE1067" s="534" t="str">
        <f>五年级总分</f>
        <v/>
      </c>
      <c r="AF1067" s="517" t="str">
        <f>五年级等级</f>
        <v/>
      </c>
      <c r="AM1067" s="452" t="str">
        <f>折返时间</f>
        <v/>
      </c>
    </row>
    <row r="1068" spans="1:39">
      <c r="A1068" s="476">
        <v>516</v>
      </c>
      <c r="B1068" s="477">
        <v>16</v>
      </c>
      <c r="C1068" s="586"/>
      <c r="D1068" s="587"/>
      <c r="E1068" s="586"/>
      <c r="F1068" s="473"/>
      <c r="G1068" s="588"/>
      <c r="H1068" s="475"/>
      <c r="I1068" s="595"/>
      <c r="J1068" s="596"/>
      <c r="K1068" s="596"/>
      <c r="L1068" s="503"/>
      <c r="M1068" s="504"/>
      <c r="N1068" s="505" t="str">
        <f>五年级BMI</f>
        <v/>
      </c>
      <c r="O1068" s="499" t="str">
        <f>五年级BMI等级</f>
        <v/>
      </c>
      <c r="P1068" s="500" t="str">
        <f>五年级BMI得分</f>
        <v/>
      </c>
      <c r="Q1068" s="515" t="str">
        <f>五年级肺活量得分</f>
        <v/>
      </c>
      <c r="R1068" s="512" t="str">
        <f>五年级等级</f>
        <v/>
      </c>
      <c r="S1068" s="516" t="str">
        <f>五年级50米跑得分</f>
        <v/>
      </c>
      <c r="T1068" s="517" t="str">
        <f>五年级等级</f>
        <v/>
      </c>
      <c r="U1068" s="516" t="str">
        <f>五年级坐位体前屈得分</f>
        <v/>
      </c>
      <c r="V1068" s="517" t="str">
        <f>五年级等级</f>
        <v/>
      </c>
      <c r="W1068" s="516" t="str">
        <f>五年级一分钟跳绳得分</f>
        <v/>
      </c>
      <c r="X1068" s="517" t="str">
        <f>五年级等级</f>
        <v/>
      </c>
      <c r="Y1068" s="515" t="str">
        <f>五年级仰卧起坐得分</f>
        <v/>
      </c>
      <c r="Z1068" s="518" t="str">
        <f>五年级等级</f>
        <v/>
      </c>
      <c r="AA1068" s="533" t="str">
        <f>五年级折返跑得分</f>
        <v/>
      </c>
      <c r="AB1068" s="515" t="str">
        <f>五年级等级</f>
        <v/>
      </c>
      <c r="AC1068" s="533" t="str">
        <f>五年级跳绳附加分</f>
        <v/>
      </c>
      <c r="AD1068" s="534" t="str">
        <f>五年级标准分</f>
        <v/>
      </c>
      <c r="AE1068" s="534" t="str">
        <f>五年级总分</f>
        <v/>
      </c>
      <c r="AF1068" s="517" t="str">
        <f>五年级等级</f>
        <v/>
      </c>
      <c r="AM1068" s="452" t="str">
        <f>折返时间</f>
        <v/>
      </c>
    </row>
    <row r="1069" spans="1:39">
      <c r="A1069" s="476">
        <v>516</v>
      </c>
      <c r="B1069" s="477">
        <v>17</v>
      </c>
      <c r="C1069" s="586"/>
      <c r="D1069" s="587"/>
      <c r="E1069" s="586"/>
      <c r="F1069" s="473"/>
      <c r="G1069" s="588"/>
      <c r="H1069" s="475"/>
      <c r="I1069" s="595"/>
      <c r="J1069" s="596"/>
      <c r="K1069" s="596"/>
      <c r="L1069" s="503"/>
      <c r="M1069" s="504"/>
      <c r="N1069" s="505" t="str">
        <f>五年级BMI</f>
        <v/>
      </c>
      <c r="O1069" s="499" t="str">
        <f>五年级BMI等级</f>
        <v/>
      </c>
      <c r="P1069" s="500" t="str">
        <f>五年级BMI得分</f>
        <v/>
      </c>
      <c r="Q1069" s="515" t="str">
        <f>五年级肺活量得分</f>
        <v/>
      </c>
      <c r="R1069" s="512" t="str">
        <f>五年级等级</f>
        <v/>
      </c>
      <c r="S1069" s="516" t="str">
        <f>五年级50米跑得分</f>
        <v/>
      </c>
      <c r="T1069" s="517" t="str">
        <f>五年级等级</f>
        <v/>
      </c>
      <c r="U1069" s="516" t="str">
        <f>五年级坐位体前屈得分</f>
        <v/>
      </c>
      <c r="V1069" s="517" t="str">
        <f>五年级等级</f>
        <v/>
      </c>
      <c r="W1069" s="516" t="str">
        <f>五年级一分钟跳绳得分</f>
        <v/>
      </c>
      <c r="X1069" s="517" t="str">
        <f>五年级等级</f>
        <v/>
      </c>
      <c r="Y1069" s="515" t="str">
        <f>五年级仰卧起坐得分</f>
        <v/>
      </c>
      <c r="Z1069" s="518" t="str">
        <f>五年级等级</f>
        <v/>
      </c>
      <c r="AA1069" s="533" t="str">
        <f>五年级折返跑得分</f>
        <v/>
      </c>
      <c r="AB1069" s="515" t="str">
        <f>五年级等级</f>
        <v/>
      </c>
      <c r="AC1069" s="533" t="str">
        <f>五年级跳绳附加分</f>
        <v/>
      </c>
      <c r="AD1069" s="534" t="str">
        <f>五年级标准分</f>
        <v/>
      </c>
      <c r="AE1069" s="534" t="str">
        <f>五年级总分</f>
        <v/>
      </c>
      <c r="AF1069" s="517" t="str">
        <f>五年级等级</f>
        <v/>
      </c>
      <c r="AM1069" s="452" t="str">
        <f>折返时间</f>
        <v/>
      </c>
    </row>
    <row r="1070" spans="1:39">
      <c r="A1070" s="476">
        <v>516</v>
      </c>
      <c r="B1070" s="477">
        <v>18</v>
      </c>
      <c r="C1070" s="586"/>
      <c r="D1070" s="587"/>
      <c r="E1070" s="586"/>
      <c r="F1070" s="473"/>
      <c r="G1070" s="588"/>
      <c r="H1070" s="475"/>
      <c r="I1070" s="595"/>
      <c r="J1070" s="596"/>
      <c r="K1070" s="596"/>
      <c r="L1070" s="503"/>
      <c r="M1070" s="504"/>
      <c r="N1070" s="505" t="str">
        <f>五年级BMI</f>
        <v/>
      </c>
      <c r="O1070" s="499" t="str">
        <f>五年级BMI等级</f>
        <v/>
      </c>
      <c r="P1070" s="500" t="str">
        <f>五年级BMI得分</f>
        <v/>
      </c>
      <c r="Q1070" s="515" t="str">
        <f>五年级肺活量得分</f>
        <v/>
      </c>
      <c r="R1070" s="512" t="str">
        <f>五年级等级</f>
        <v/>
      </c>
      <c r="S1070" s="516" t="str">
        <f>五年级50米跑得分</f>
        <v/>
      </c>
      <c r="T1070" s="517" t="str">
        <f>五年级等级</f>
        <v/>
      </c>
      <c r="U1070" s="516" t="str">
        <f>五年级坐位体前屈得分</f>
        <v/>
      </c>
      <c r="V1070" s="517" t="str">
        <f>五年级等级</f>
        <v/>
      </c>
      <c r="W1070" s="516" t="str">
        <f>五年级一分钟跳绳得分</f>
        <v/>
      </c>
      <c r="X1070" s="517" t="str">
        <f>五年级等级</f>
        <v/>
      </c>
      <c r="Y1070" s="515" t="str">
        <f>五年级仰卧起坐得分</f>
        <v/>
      </c>
      <c r="Z1070" s="518" t="str">
        <f>五年级等级</f>
        <v/>
      </c>
      <c r="AA1070" s="533" t="str">
        <f>五年级折返跑得分</f>
        <v/>
      </c>
      <c r="AB1070" s="515" t="str">
        <f>五年级等级</f>
        <v/>
      </c>
      <c r="AC1070" s="533" t="str">
        <f>五年级跳绳附加分</f>
        <v/>
      </c>
      <c r="AD1070" s="534" t="str">
        <f>五年级标准分</f>
        <v/>
      </c>
      <c r="AE1070" s="534" t="str">
        <f>五年级总分</f>
        <v/>
      </c>
      <c r="AF1070" s="517" t="str">
        <f>五年级等级</f>
        <v/>
      </c>
      <c r="AM1070" s="452" t="str">
        <f>折返时间</f>
        <v/>
      </c>
    </row>
    <row r="1071" spans="1:39">
      <c r="A1071" s="476">
        <v>516</v>
      </c>
      <c r="B1071" s="477">
        <v>19</v>
      </c>
      <c r="C1071" s="586"/>
      <c r="D1071" s="587"/>
      <c r="E1071" s="586"/>
      <c r="F1071" s="473"/>
      <c r="G1071" s="588"/>
      <c r="H1071" s="475"/>
      <c r="I1071" s="595"/>
      <c r="J1071" s="596"/>
      <c r="K1071" s="596"/>
      <c r="L1071" s="503"/>
      <c r="M1071" s="504"/>
      <c r="N1071" s="505" t="str">
        <f>五年级BMI</f>
        <v/>
      </c>
      <c r="O1071" s="499" t="str">
        <f>五年级BMI等级</f>
        <v/>
      </c>
      <c r="P1071" s="500" t="str">
        <f>五年级BMI得分</f>
        <v/>
      </c>
      <c r="Q1071" s="515" t="str">
        <f>五年级肺活量得分</f>
        <v/>
      </c>
      <c r="R1071" s="512" t="str">
        <f>五年级等级</f>
        <v/>
      </c>
      <c r="S1071" s="516" t="str">
        <f>五年级50米跑得分</f>
        <v/>
      </c>
      <c r="T1071" s="517" t="str">
        <f>五年级等级</f>
        <v/>
      </c>
      <c r="U1071" s="516" t="str">
        <f>五年级坐位体前屈得分</f>
        <v/>
      </c>
      <c r="V1071" s="517" t="str">
        <f>五年级等级</f>
        <v/>
      </c>
      <c r="W1071" s="516" t="str">
        <f>五年级一分钟跳绳得分</f>
        <v/>
      </c>
      <c r="X1071" s="517" t="str">
        <f>五年级等级</f>
        <v/>
      </c>
      <c r="Y1071" s="515" t="str">
        <f>五年级仰卧起坐得分</f>
        <v/>
      </c>
      <c r="Z1071" s="518" t="str">
        <f>五年级等级</f>
        <v/>
      </c>
      <c r="AA1071" s="533" t="str">
        <f>五年级折返跑得分</f>
        <v/>
      </c>
      <c r="AB1071" s="515" t="str">
        <f>五年级等级</f>
        <v/>
      </c>
      <c r="AC1071" s="533" t="str">
        <f>五年级跳绳附加分</f>
        <v/>
      </c>
      <c r="AD1071" s="534" t="str">
        <f>五年级标准分</f>
        <v/>
      </c>
      <c r="AE1071" s="534" t="str">
        <f>五年级总分</f>
        <v/>
      </c>
      <c r="AF1071" s="517" t="str">
        <f>五年级等级</f>
        <v/>
      </c>
      <c r="AM1071" s="452" t="str">
        <f>折返时间</f>
        <v/>
      </c>
    </row>
    <row r="1072" spans="1:39">
      <c r="A1072" s="476">
        <v>516</v>
      </c>
      <c r="B1072" s="477">
        <v>20</v>
      </c>
      <c r="C1072" s="586"/>
      <c r="D1072" s="587"/>
      <c r="E1072" s="586"/>
      <c r="F1072" s="473"/>
      <c r="G1072" s="588"/>
      <c r="H1072" s="475"/>
      <c r="I1072" s="595"/>
      <c r="J1072" s="596"/>
      <c r="K1072" s="596"/>
      <c r="L1072" s="503"/>
      <c r="M1072" s="504"/>
      <c r="N1072" s="505" t="str">
        <f>五年级BMI</f>
        <v/>
      </c>
      <c r="O1072" s="499" t="str">
        <f>五年级BMI等级</f>
        <v/>
      </c>
      <c r="P1072" s="500" t="str">
        <f>五年级BMI得分</f>
        <v/>
      </c>
      <c r="Q1072" s="515" t="str">
        <f>五年级肺活量得分</f>
        <v/>
      </c>
      <c r="R1072" s="512" t="str">
        <f>五年级等级</f>
        <v/>
      </c>
      <c r="S1072" s="516" t="str">
        <f>五年级50米跑得分</f>
        <v/>
      </c>
      <c r="T1072" s="517" t="str">
        <f>五年级等级</f>
        <v/>
      </c>
      <c r="U1072" s="516" t="str">
        <f>五年级坐位体前屈得分</f>
        <v/>
      </c>
      <c r="V1072" s="517" t="str">
        <f>五年级等级</f>
        <v/>
      </c>
      <c r="W1072" s="516" t="str">
        <f>五年级一分钟跳绳得分</f>
        <v/>
      </c>
      <c r="X1072" s="517" t="str">
        <f>五年级等级</f>
        <v/>
      </c>
      <c r="Y1072" s="515" t="str">
        <f>五年级仰卧起坐得分</f>
        <v/>
      </c>
      <c r="Z1072" s="518" t="str">
        <f>五年级等级</f>
        <v/>
      </c>
      <c r="AA1072" s="533" t="str">
        <f>五年级折返跑得分</f>
        <v/>
      </c>
      <c r="AB1072" s="515" t="str">
        <f>五年级等级</f>
        <v/>
      </c>
      <c r="AC1072" s="533" t="str">
        <f>五年级跳绳附加分</f>
        <v/>
      </c>
      <c r="AD1072" s="534" t="str">
        <f>五年级标准分</f>
        <v/>
      </c>
      <c r="AE1072" s="534" t="str">
        <f>五年级总分</f>
        <v/>
      </c>
      <c r="AF1072" s="517" t="str">
        <f>五年级等级</f>
        <v/>
      </c>
      <c r="AM1072" s="452" t="str">
        <f>折返时间</f>
        <v/>
      </c>
    </row>
    <row r="1073" spans="1:39">
      <c r="A1073" s="476">
        <v>516</v>
      </c>
      <c r="B1073" s="477">
        <v>21</v>
      </c>
      <c r="C1073" s="586"/>
      <c r="D1073" s="587"/>
      <c r="E1073" s="586"/>
      <c r="F1073" s="473"/>
      <c r="G1073" s="588"/>
      <c r="H1073" s="475"/>
      <c r="I1073" s="595"/>
      <c r="J1073" s="596"/>
      <c r="K1073" s="596"/>
      <c r="L1073" s="503"/>
      <c r="M1073" s="504"/>
      <c r="N1073" s="505" t="str">
        <f>五年级BMI</f>
        <v/>
      </c>
      <c r="O1073" s="499" t="str">
        <f>五年级BMI等级</f>
        <v/>
      </c>
      <c r="P1073" s="500" t="str">
        <f>五年级BMI得分</f>
        <v/>
      </c>
      <c r="Q1073" s="515" t="str">
        <f>五年级肺活量得分</f>
        <v/>
      </c>
      <c r="R1073" s="512" t="str">
        <f>五年级等级</f>
        <v/>
      </c>
      <c r="S1073" s="516" t="str">
        <f>五年级50米跑得分</f>
        <v/>
      </c>
      <c r="T1073" s="517" t="str">
        <f>五年级等级</f>
        <v/>
      </c>
      <c r="U1073" s="516" t="str">
        <f>五年级坐位体前屈得分</f>
        <v/>
      </c>
      <c r="V1073" s="517" t="str">
        <f>五年级等级</f>
        <v/>
      </c>
      <c r="W1073" s="516" t="str">
        <f>五年级一分钟跳绳得分</f>
        <v/>
      </c>
      <c r="X1073" s="517" t="str">
        <f>五年级等级</f>
        <v/>
      </c>
      <c r="Y1073" s="515" t="str">
        <f>五年级仰卧起坐得分</f>
        <v/>
      </c>
      <c r="Z1073" s="518" t="str">
        <f>五年级等级</f>
        <v/>
      </c>
      <c r="AA1073" s="533" t="str">
        <f>五年级折返跑得分</f>
        <v/>
      </c>
      <c r="AB1073" s="515" t="str">
        <f>五年级等级</f>
        <v/>
      </c>
      <c r="AC1073" s="533" t="str">
        <f>五年级跳绳附加分</f>
        <v/>
      </c>
      <c r="AD1073" s="534" t="str">
        <f>五年级标准分</f>
        <v/>
      </c>
      <c r="AE1073" s="534" t="str">
        <f>五年级总分</f>
        <v/>
      </c>
      <c r="AF1073" s="517" t="str">
        <f>五年级等级</f>
        <v/>
      </c>
      <c r="AM1073" s="452" t="str">
        <f>折返时间</f>
        <v/>
      </c>
    </row>
    <row r="1074" spans="1:39">
      <c r="A1074" s="476">
        <v>516</v>
      </c>
      <c r="B1074" s="477">
        <v>22</v>
      </c>
      <c r="C1074" s="586"/>
      <c r="D1074" s="587"/>
      <c r="E1074" s="586"/>
      <c r="F1074" s="473"/>
      <c r="G1074" s="588"/>
      <c r="H1074" s="475"/>
      <c r="I1074" s="595"/>
      <c r="J1074" s="596"/>
      <c r="K1074" s="596"/>
      <c r="L1074" s="503"/>
      <c r="M1074" s="504"/>
      <c r="N1074" s="505" t="str">
        <f>五年级BMI</f>
        <v/>
      </c>
      <c r="O1074" s="499" t="str">
        <f>五年级BMI等级</f>
        <v/>
      </c>
      <c r="P1074" s="500" t="str">
        <f>五年级BMI得分</f>
        <v/>
      </c>
      <c r="Q1074" s="515" t="str">
        <f>五年级肺活量得分</f>
        <v/>
      </c>
      <c r="R1074" s="512" t="str">
        <f>五年级等级</f>
        <v/>
      </c>
      <c r="S1074" s="516" t="str">
        <f>五年级50米跑得分</f>
        <v/>
      </c>
      <c r="T1074" s="517" t="str">
        <f>五年级等级</f>
        <v/>
      </c>
      <c r="U1074" s="516" t="str">
        <f>五年级坐位体前屈得分</f>
        <v/>
      </c>
      <c r="V1074" s="517" t="str">
        <f>五年级等级</f>
        <v/>
      </c>
      <c r="W1074" s="516" t="str">
        <f>五年级一分钟跳绳得分</f>
        <v/>
      </c>
      <c r="X1074" s="517" t="str">
        <f>五年级等级</f>
        <v/>
      </c>
      <c r="Y1074" s="515" t="str">
        <f>五年级仰卧起坐得分</f>
        <v/>
      </c>
      <c r="Z1074" s="518" t="str">
        <f>五年级等级</f>
        <v/>
      </c>
      <c r="AA1074" s="533" t="str">
        <f>五年级折返跑得分</f>
        <v/>
      </c>
      <c r="AB1074" s="515" t="str">
        <f>五年级等级</f>
        <v/>
      </c>
      <c r="AC1074" s="533" t="str">
        <f>五年级跳绳附加分</f>
        <v/>
      </c>
      <c r="AD1074" s="534" t="str">
        <f>五年级标准分</f>
        <v/>
      </c>
      <c r="AE1074" s="534" t="str">
        <f>五年级总分</f>
        <v/>
      </c>
      <c r="AF1074" s="517" t="str">
        <f>五年级等级</f>
        <v/>
      </c>
      <c r="AM1074" s="452" t="str">
        <f>折返时间</f>
        <v/>
      </c>
    </row>
    <row r="1075" spans="1:39">
      <c r="A1075" s="476">
        <v>516</v>
      </c>
      <c r="B1075" s="477">
        <v>23</v>
      </c>
      <c r="C1075" s="586"/>
      <c r="D1075" s="587"/>
      <c r="E1075" s="586"/>
      <c r="F1075" s="473"/>
      <c r="G1075" s="588"/>
      <c r="H1075" s="475"/>
      <c r="I1075" s="595"/>
      <c r="J1075" s="596"/>
      <c r="K1075" s="596"/>
      <c r="L1075" s="503"/>
      <c r="M1075" s="504"/>
      <c r="N1075" s="505" t="str">
        <f>五年级BMI</f>
        <v/>
      </c>
      <c r="O1075" s="499" t="str">
        <f>五年级BMI等级</f>
        <v/>
      </c>
      <c r="P1075" s="500" t="str">
        <f>五年级BMI得分</f>
        <v/>
      </c>
      <c r="Q1075" s="515" t="str">
        <f>五年级肺活量得分</f>
        <v/>
      </c>
      <c r="R1075" s="512" t="str">
        <f>五年级等级</f>
        <v/>
      </c>
      <c r="S1075" s="516" t="str">
        <f>五年级50米跑得分</f>
        <v/>
      </c>
      <c r="T1075" s="517" t="str">
        <f>五年级等级</f>
        <v/>
      </c>
      <c r="U1075" s="516" t="str">
        <f>五年级坐位体前屈得分</f>
        <v/>
      </c>
      <c r="V1075" s="517" t="str">
        <f>五年级等级</f>
        <v/>
      </c>
      <c r="W1075" s="516" t="str">
        <f>五年级一分钟跳绳得分</f>
        <v/>
      </c>
      <c r="X1075" s="517" t="str">
        <f>五年级等级</f>
        <v/>
      </c>
      <c r="Y1075" s="515" t="str">
        <f>五年级仰卧起坐得分</f>
        <v/>
      </c>
      <c r="Z1075" s="518" t="str">
        <f>五年级等级</f>
        <v/>
      </c>
      <c r="AA1075" s="533" t="str">
        <f>五年级折返跑得分</f>
        <v/>
      </c>
      <c r="AB1075" s="515" t="str">
        <f>五年级等级</f>
        <v/>
      </c>
      <c r="AC1075" s="533" t="str">
        <f>五年级跳绳附加分</f>
        <v/>
      </c>
      <c r="AD1075" s="534" t="str">
        <f>五年级标准分</f>
        <v/>
      </c>
      <c r="AE1075" s="534" t="str">
        <f>五年级总分</f>
        <v/>
      </c>
      <c r="AF1075" s="517" t="str">
        <f>五年级等级</f>
        <v/>
      </c>
      <c r="AM1075" s="452" t="str">
        <f>折返时间</f>
        <v/>
      </c>
    </row>
    <row r="1076" spans="1:39">
      <c r="A1076" s="476">
        <v>516</v>
      </c>
      <c r="B1076" s="477">
        <v>24</v>
      </c>
      <c r="C1076" s="586"/>
      <c r="D1076" s="587"/>
      <c r="E1076" s="586"/>
      <c r="F1076" s="473"/>
      <c r="G1076" s="588"/>
      <c r="H1076" s="475"/>
      <c r="I1076" s="595"/>
      <c r="J1076" s="596"/>
      <c r="K1076" s="596"/>
      <c r="L1076" s="503"/>
      <c r="M1076" s="504"/>
      <c r="N1076" s="505" t="str">
        <f>五年级BMI</f>
        <v/>
      </c>
      <c r="O1076" s="499" t="str">
        <f>五年级BMI等级</f>
        <v/>
      </c>
      <c r="P1076" s="500" t="str">
        <f>五年级BMI得分</f>
        <v/>
      </c>
      <c r="Q1076" s="515" t="str">
        <f>五年级肺活量得分</f>
        <v/>
      </c>
      <c r="R1076" s="512" t="str">
        <f>五年级等级</f>
        <v/>
      </c>
      <c r="S1076" s="516" t="str">
        <f>五年级50米跑得分</f>
        <v/>
      </c>
      <c r="T1076" s="517" t="str">
        <f>五年级等级</f>
        <v/>
      </c>
      <c r="U1076" s="516" t="str">
        <f>五年级坐位体前屈得分</f>
        <v/>
      </c>
      <c r="V1076" s="517" t="str">
        <f>五年级等级</f>
        <v/>
      </c>
      <c r="W1076" s="516" t="str">
        <f>五年级一分钟跳绳得分</f>
        <v/>
      </c>
      <c r="X1076" s="517" t="str">
        <f>五年级等级</f>
        <v/>
      </c>
      <c r="Y1076" s="515" t="str">
        <f>五年级仰卧起坐得分</f>
        <v/>
      </c>
      <c r="Z1076" s="518" t="str">
        <f>五年级等级</f>
        <v/>
      </c>
      <c r="AA1076" s="533" t="str">
        <f>五年级折返跑得分</f>
        <v/>
      </c>
      <c r="AB1076" s="515" t="str">
        <f>五年级等级</f>
        <v/>
      </c>
      <c r="AC1076" s="533" t="str">
        <f>五年级跳绳附加分</f>
        <v/>
      </c>
      <c r="AD1076" s="534" t="str">
        <f>五年级标准分</f>
        <v/>
      </c>
      <c r="AE1076" s="534" t="str">
        <f>五年级总分</f>
        <v/>
      </c>
      <c r="AF1076" s="517" t="str">
        <f>五年级等级</f>
        <v/>
      </c>
      <c r="AM1076" s="452" t="str">
        <f>折返时间</f>
        <v/>
      </c>
    </row>
    <row r="1077" spans="1:39">
      <c r="A1077" s="476">
        <v>516</v>
      </c>
      <c r="B1077" s="477">
        <v>25</v>
      </c>
      <c r="C1077" s="586"/>
      <c r="D1077" s="587"/>
      <c r="E1077" s="586"/>
      <c r="F1077" s="473"/>
      <c r="G1077" s="588"/>
      <c r="H1077" s="475"/>
      <c r="I1077" s="595"/>
      <c r="J1077" s="596"/>
      <c r="K1077" s="596"/>
      <c r="L1077" s="503"/>
      <c r="M1077" s="504"/>
      <c r="N1077" s="505" t="str">
        <f>五年级BMI</f>
        <v/>
      </c>
      <c r="O1077" s="499" t="str">
        <f>五年级BMI等级</f>
        <v/>
      </c>
      <c r="P1077" s="500" t="str">
        <f>五年级BMI得分</f>
        <v/>
      </c>
      <c r="Q1077" s="515" t="str">
        <f>五年级肺活量得分</f>
        <v/>
      </c>
      <c r="R1077" s="512" t="str">
        <f>五年级等级</f>
        <v/>
      </c>
      <c r="S1077" s="516" t="str">
        <f>五年级50米跑得分</f>
        <v/>
      </c>
      <c r="T1077" s="517" t="str">
        <f>五年级等级</f>
        <v/>
      </c>
      <c r="U1077" s="516" t="str">
        <f>五年级坐位体前屈得分</f>
        <v/>
      </c>
      <c r="V1077" s="517" t="str">
        <f>五年级等级</f>
        <v/>
      </c>
      <c r="W1077" s="516" t="str">
        <f>五年级一分钟跳绳得分</f>
        <v/>
      </c>
      <c r="X1077" s="517" t="str">
        <f>五年级等级</f>
        <v/>
      </c>
      <c r="Y1077" s="515" t="str">
        <f>五年级仰卧起坐得分</f>
        <v/>
      </c>
      <c r="Z1077" s="518" t="str">
        <f>五年级等级</f>
        <v/>
      </c>
      <c r="AA1077" s="533" t="str">
        <f>五年级折返跑得分</f>
        <v/>
      </c>
      <c r="AB1077" s="515" t="str">
        <f>五年级等级</f>
        <v/>
      </c>
      <c r="AC1077" s="533" t="str">
        <f>五年级跳绳附加分</f>
        <v/>
      </c>
      <c r="AD1077" s="534" t="str">
        <f>五年级标准分</f>
        <v/>
      </c>
      <c r="AE1077" s="534" t="str">
        <f>五年级总分</f>
        <v/>
      </c>
      <c r="AF1077" s="517" t="str">
        <f>五年级等级</f>
        <v/>
      </c>
      <c r="AM1077" s="452" t="str">
        <f>折返时间</f>
        <v/>
      </c>
    </row>
    <row r="1078" spans="1:39">
      <c r="A1078" s="476">
        <v>516</v>
      </c>
      <c r="B1078" s="477">
        <v>26</v>
      </c>
      <c r="C1078" s="586"/>
      <c r="D1078" s="587"/>
      <c r="E1078" s="586"/>
      <c r="F1078" s="473"/>
      <c r="G1078" s="588"/>
      <c r="H1078" s="475"/>
      <c r="I1078" s="595"/>
      <c r="J1078" s="596"/>
      <c r="K1078" s="596"/>
      <c r="L1078" s="503"/>
      <c r="M1078" s="504"/>
      <c r="N1078" s="505" t="str">
        <f>五年级BMI</f>
        <v/>
      </c>
      <c r="O1078" s="499" t="str">
        <f>五年级BMI等级</f>
        <v/>
      </c>
      <c r="P1078" s="500" t="str">
        <f>五年级BMI得分</f>
        <v/>
      </c>
      <c r="Q1078" s="515" t="str">
        <f>五年级肺活量得分</f>
        <v/>
      </c>
      <c r="R1078" s="512" t="str">
        <f>五年级等级</f>
        <v/>
      </c>
      <c r="S1078" s="516" t="str">
        <f>五年级50米跑得分</f>
        <v/>
      </c>
      <c r="T1078" s="517" t="str">
        <f>五年级等级</f>
        <v/>
      </c>
      <c r="U1078" s="516" t="str">
        <f>五年级坐位体前屈得分</f>
        <v/>
      </c>
      <c r="V1078" s="517" t="str">
        <f>五年级等级</f>
        <v/>
      </c>
      <c r="W1078" s="516" t="str">
        <f>五年级一分钟跳绳得分</f>
        <v/>
      </c>
      <c r="X1078" s="517" t="str">
        <f>五年级等级</f>
        <v/>
      </c>
      <c r="Y1078" s="515" t="str">
        <f>五年级仰卧起坐得分</f>
        <v/>
      </c>
      <c r="Z1078" s="518" t="str">
        <f>五年级等级</f>
        <v/>
      </c>
      <c r="AA1078" s="533" t="str">
        <f>五年级折返跑得分</f>
        <v/>
      </c>
      <c r="AB1078" s="515" t="str">
        <f>五年级等级</f>
        <v/>
      </c>
      <c r="AC1078" s="533" t="str">
        <f>五年级跳绳附加分</f>
        <v/>
      </c>
      <c r="AD1078" s="534" t="str">
        <f>五年级标准分</f>
        <v/>
      </c>
      <c r="AE1078" s="534" t="str">
        <f>五年级总分</f>
        <v/>
      </c>
      <c r="AF1078" s="517" t="str">
        <f>五年级等级</f>
        <v/>
      </c>
      <c r="AM1078" s="452" t="str">
        <f>折返时间</f>
        <v/>
      </c>
    </row>
    <row r="1079" spans="1:39">
      <c r="A1079" s="476">
        <v>516</v>
      </c>
      <c r="B1079" s="477">
        <v>27</v>
      </c>
      <c r="C1079" s="586"/>
      <c r="D1079" s="587"/>
      <c r="E1079" s="586"/>
      <c r="F1079" s="473"/>
      <c r="G1079" s="588"/>
      <c r="H1079" s="475"/>
      <c r="I1079" s="595"/>
      <c r="J1079" s="596"/>
      <c r="K1079" s="596"/>
      <c r="L1079" s="503"/>
      <c r="M1079" s="504"/>
      <c r="N1079" s="505" t="str">
        <f>五年级BMI</f>
        <v/>
      </c>
      <c r="O1079" s="499" t="str">
        <f>五年级BMI等级</f>
        <v/>
      </c>
      <c r="P1079" s="500" t="str">
        <f>五年级BMI得分</f>
        <v/>
      </c>
      <c r="Q1079" s="515" t="str">
        <f>五年级肺活量得分</f>
        <v/>
      </c>
      <c r="R1079" s="512" t="str">
        <f>五年级等级</f>
        <v/>
      </c>
      <c r="S1079" s="516" t="str">
        <f>五年级50米跑得分</f>
        <v/>
      </c>
      <c r="T1079" s="517" t="str">
        <f>五年级等级</f>
        <v/>
      </c>
      <c r="U1079" s="516" t="str">
        <f>五年级坐位体前屈得分</f>
        <v/>
      </c>
      <c r="V1079" s="517" t="str">
        <f>五年级等级</f>
        <v/>
      </c>
      <c r="W1079" s="516" t="str">
        <f>五年级一分钟跳绳得分</f>
        <v/>
      </c>
      <c r="X1079" s="517" t="str">
        <f>五年级等级</f>
        <v/>
      </c>
      <c r="Y1079" s="515" t="str">
        <f>五年级仰卧起坐得分</f>
        <v/>
      </c>
      <c r="Z1079" s="518" t="str">
        <f>五年级等级</f>
        <v/>
      </c>
      <c r="AA1079" s="533" t="str">
        <f>五年级折返跑得分</f>
        <v/>
      </c>
      <c r="AB1079" s="515" t="str">
        <f>五年级等级</f>
        <v/>
      </c>
      <c r="AC1079" s="533" t="str">
        <f>五年级跳绳附加分</f>
        <v/>
      </c>
      <c r="AD1079" s="534" t="str">
        <f>五年级标准分</f>
        <v/>
      </c>
      <c r="AE1079" s="534" t="str">
        <f>五年级总分</f>
        <v/>
      </c>
      <c r="AF1079" s="517" t="str">
        <f>五年级等级</f>
        <v/>
      </c>
      <c r="AM1079" s="452" t="str">
        <f>折返时间</f>
        <v/>
      </c>
    </row>
    <row r="1080" spans="1:39">
      <c r="A1080" s="476">
        <v>516</v>
      </c>
      <c r="B1080" s="477">
        <v>28</v>
      </c>
      <c r="C1080" s="586"/>
      <c r="D1080" s="587"/>
      <c r="E1080" s="586"/>
      <c r="F1080" s="609"/>
      <c r="G1080" s="588"/>
      <c r="H1080" s="475"/>
      <c r="I1080" s="595"/>
      <c r="J1080" s="596"/>
      <c r="K1080" s="596"/>
      <c r="L1080" s="503"/>
      <c r="M1080" s="504"/>
      <c r="N1080" s="505" t="str">
        <f>五年级BMI</f>
        <v/>
      </c>
      <c r="O1080" s="499" t="str">
        <f>五年级BMI等级</f>
        <v/>
      </c>
      <c r="P1080" s="500" t="str">
        <f>五年级BMI得分</f>
        <v/>
      </c>
      <c r="Q1080" s="515" t="str">
        <f>五年级肺活量得分</f>
        <v/>
      </c>
      <c r="R1080" s="512" t="str">
        <f>五年级等级</f>
        <v/>
      </c>
      <c r="S1080" s="516" t="str">
        <f>五年级50米跑得分</f>
        <v/>
      </c>
      <c r="T1080" s="517" t="str">
        <f>五年级等级</f>
        <v/>
      </c>
      <c r="U1080" s="516" t="str">
        <f>五年级坐位体前屈得分</f>
        <v/>
      </c>
      <c r="V1080" s="517" t="str">
        <f>五年级等级</f>
        <v/>
      </c>
      <c r="W1080" s="516" t="str">
        <f>五年级一分钟跳绳得分</f>
        <v/>
      </c>
      <c r="X1080" s="517" t="str">
        <f>五年级等级</f>
        <v/>
      </c>
      <c r="Y1080" s="515" t="str">
        <f>五年级仰卧起坐得分</f>
        <v/>
      </c>
      <c r="Z1080" s="518" t="str">
        <f>五年级等级</f>
        <v/>
      </c>
      <c r="AA1080" s="533" t="str">
        <f>五年级折返跑得分</f>
        <v/>
      </c>
      <c r="AB1080" s="515" t="str">
        <f>五年级等级</f>
        <v/>
      </c>
      <c r="AC1080" s="533" t="str">
        <f>五年级跳绳附加分</f>
        <v/>
      </c>
      <c r="AD1080" s="534" t="str">
        <f>五年级标准分</f>
        <v/>
      </c>
      <c r="AE1080" s="534" t="str">
        <f>五年级总分</f>
        <v/>
      </c>
      <c r="AF1080" s="517" t="str">
        <f>五年级等级</f>
        <v/>
      </c>
      <c r="AM1080" s="452" t="str">
        <f>折返时间</f>
        <v/>
      </c>
    </row>
    <row r="1081" spans="1:39">
      <c r="A1081" s="476">
        <v>516</v>
      </c>
      <c r="B1081" s="477">
        <v>29</v>
      </c>
      <c r="C1081" s="586"/>
      <c r="D1081" s="587"/>
      <c r="E1081" s="586"/>
      <c r="F1081" s="609"/>
      <c r="G1081" s="588"/>
      <c r="H1081" s="475"/>
      <c r="I1081" s="595"/>
      <c r="J1081" s="596"/>
      <c r="K1081" s="596"/>
      <c r="L1081" s="503"/>
      <c r="M1081" s="504"/>
      <c r="N1081" s="505" t="str">
        <f>五年级BMI</f>
        <v/>
      </c>
      <c r="O1081" s="499" t="str">
        <f>五年级BMI等级</f>
        <v/>
      </c>
      <c r="P1081" s="500" t="str">
        <f>五年级BMI得分</f>
        <v/>
      </c>
      <c r="Q1081" s="515" t="str">
        <f>五年级肺活量得分</f>
        <v/>
      </c>
      <c r="R1081" s="512" t="str">
        <f>五年级等级</f>
        <v/>
      </c>
      <c r="S1081" s="516" t="str">
        <f>五年级50米跑得分</f>
        <v/>
      </c>
      <c r="T1081" s="517" t="str">
        <f>五年级等级</f>
        <v/>
      </c>
      <c r="U1081" s="516" t="str">
        <f>五年级坐位体前屈得分</f>
        <v/>
      </c>
      <c r="V1081" s="517" t="str">
        <f>五年级等级</f>
        <v/>
      </c>
      <c r="W1081" s="516" t="str">
        <f>五年级一分钟跳绳得分</f>
        <v/>
      </c>
      <c r="X1081" s="517" t="str">
        <f>五年级等级</f>
        <v/>
      </c>
      <c r="Y1081" s="515" t="str">
        <f>五年级仰卧起坐得分</f>
        <v/>
      </c>
      <c r="Z1081" s="518" t="str">
        <f>五年级等级</f>
        <v/>
      </c>
      <c r="AA1081" s="533" t="str">
        <f>五年级折返跑得分</f>
        <v/>
      </c>
      <c r="AB1081" s="515" t="str">
        <f>五年级等级</f>
        <v/>
      </c>
      <c r="AC1081" s="533" t="str">
        <f>五年级跳绳附加分</f>
        <v/>
      </c>
      <c r="AD1081" s="534" t="str">
        <f>五年级标准分</f>
        <v/>
      </c>
      <c r="AE1081" s="534" t="str">
        <f>五年级总分</f>
        <v/>
      </c>
      <c r="AF1081" s="517" t="str">
        <f>五年级等级</f>
        <v/>
      </c>
      <c r="AM1081" s="452" t="str">
        <f>折返时间</f>
        <v/>
      </c>
    </row>
    <row r="1082" spans="1:39">
      <c r="A1082" s="476">
        <v>516</v>
      </c>
      <c r="B1082" s="477">
        <v>30</v>
      </c>
      <c r="C1082" s="586"/>
      <c r="D1082" s="587"/>
      <c r="E1082" s="586"/>
      <c r="F1082" s="609"/>
      <c r="G1082" s="588"/>
      <c r="H1082" s="475"/>
      <c r="I1082" s="595"/>
      <c r="J1082" s="596"/>
      <c r="K1082" s="596"/>
      <c r="L1082" s="503"/>
      <c r="M1082" s="504"/>
      <c r="N1082" s="505" t="str">
        <f>五年级BMI</f>
        <v/>
      </c>
      <c r="O1082" s="499" t="str">
        <f>五年级BMI等级</f>
        <v/>
      </c>
      <c r="P1082" s="500" t="str">
        <f>五年级BMI得分</f>
        <v/>
      </c>
      <c r="Q1082" s="515" t="str">
        <f>五年级肺活量得分</f>
        <v/>
      </c>
      <c r="R1082" s="512" t="str">
        <f>五年级等级</f>
        <v/>
      </c>
      <c r="S1082" s="516" t="str">
        <f>五年级50米跑得分</f>
        <v/>
      </c>
      <c r="T1082" s="517" t="str">
        <f>五年级等级</f>
        <v/>
      </c>
      <c r="U1082" s="516" t="str">
        <f>五年级坐位体前屈得分</f>
        <v/>
      </c>
      <c r="V1082" s="517" t="str">
        <f>五年级等级</f>
        <v/>
      </c>
      <c r="W1082" s="516" t="str">
        <f>五年级一分钟跳绳得分</f>
        <v/>
      </c>
      <c r="X1082" s="517" t="str">
        <f>五年级等级</f>
        <v/>
      </c>
      <c r="Y1082" s="515" t="str">
        <f>五年级仰卧起坐得分</f>
        <v/>
      </c>
      <c r="Z1082" s="518" t="str">
        <f>五年级等级</f>
        <v/>
      </c>
      <c r="AA1082" s="533" t="str">
        <f>五年级折返跑得分</f>
        <v/>
      </c>
      <c r="AB1082" s="515" t="str">
        <f>五年级等级</f>
        <v/>
      </c>
      <c r="AC1082" s="533" t="str">
        <f>五年级跳绳附加分</f>
        <v/>
      </c>
      <c r="AD1082" s="534" t="str">
        <f>五年级标准分</f>
        <v/>
      </c>
      <c r="AE1082" s="534" t="str">
        <f>五年级总分</f>
        <v/>
      </c>
      <c r="AF1082" s="517" t="str">
        <f>五年级等级</f>
        <v/>
      </c>
      <c r="AM1082" s="452" t="str">
        <f>折返时间</f>
        <v/>
      </c>
    </row>
    <row r="1083" spans="1:39">
      <c r="A1083" s="476">
        <v>516</v>
      </c>
      <c r="B1083" s="477">
        <v>31</v>
      </c>
      <c r="C1083" s="586"/>
      <c r="D1083" s="587"/>
      <c r="E1083" s="586"/>
      <c r="F1083" s="609"/>
      <c r="G1083" s="588"/>
      <c r="H1083" s="475"/>
      <c r="I1083" s="595"/>
      <c r="J1083" s="596"/>
      <c r="K1083" s="596"/>
      <c r="L1083" s="503"/>
      <c r="M1083" s="504"/>
      <c r="N1083" s="505" t="str">
        <f>五年级BMI</f>
        <v/>
      </c>
      <c r="O1083" s="499" t="str">
        <f>五年级BMI等级</f>
        <v/>
      </c>
      <c r="P1083" s="500" t="str">
        <f>五年级BMI得分</f>
        <v/>
      </c>
      <c r="Q1083" s="515" t="str">
        <f>五年级肺活量得分</f>
        <v/>
      </c>
      <c r="R1083" s="512" t="str">
        <f>五年级等级</f>
        <v/>
      </c>
      <c r="S1083" s="516" t="str">
        <f>五年级50米跑得分</f>
        <v/>
      </c>
      <c r="T1083" s="517" t="str">
        <f>五年级等级</f>
        <v/>
      </c>
      <c r="U1083" s="516" t="str">
        <f>五年级坐位体前屈得分</f>
        <v/>
      </c>
      <c r="V1083" s="517" t="str">
        <f>五年级等级</f>
        <v/>
      </c>
      <c r="W1083" s="516" t="str">
        <f>五年级一分钟跳绳得分</f>
        <v/>
      </c>
      <c r="X1083" s="517" t="str">
        <f>五年级等级</f>
        <v/>
      </c>
      <c r="Y1083" s="515" t="str">
        <f>五年级仰卧起坐得分</f>
        <v/>
      </c>
      <c r="Z1083" s="518" t="str">
        <f>五年级等级</f>
        <v/>
      </c>
      <c r="AA1083" s="533" t="str">
        <f>五年级折返跑得分</f>
        <v/>
      </c>
      <c r="AB1083" s="515" t="str">
        <f>五年级等级</f>
        <v/>
      </c>
      <c r="AC1083" s="533" t="str">
        <f>五年级跳绳附加分</f>
        <v/>
      </c>
      <c r="AD1083" s="534" t="str">
        <f>五年级标准分</f>
        <v/>
      </c>
      <c r="AE1083" s="534" t="str">
        <f>五年级总分</f>
        <v/>
      </c>
      <c r="AF1083" s="517" t="str">
        <f>五年级等级</f>
        <v/>
      </c>
      <c r="AM1083" s="452" t="str">
        <f>折返时间</f>
        <v/>
      </c>
    </row>
    <row r="1084" spans="1:39">
      <c r="A1084" s="476">
        <v>516</v>
      </c>
      <c r="B1084" s="477">
        <v>32</v>
      </c>
      <c r="C1084" s="586"/>
      <c r="D1084" s="587"/>
      <c r="E1084" s="586"/>
      <c r="F1084" s="609"/>
      <c r="G1084" s="588"/>
      <c r="H1084" s="475"/>
      <c r="I1084" s="595"/>
      <c r="J1084" s="596"/>
      <c r="K1084" s="596"/>
      <c r="L1084" s="503"/>
      <c r="M1084" s="504"/>
      <c r="N1084" s="505" t="str">
        <f>五年级BMI</f>
        <v/>
      </c>
      <c r="O1084" s="499" t="str">
        <f>五年级BMI等级</f>
        <v/>
      </c>
      <c r="P1084" s="500" t="str">
        <f>五年级BMI得分</f>
        <v/>
      </c>
      <c r="Q1084" s="515" t="str">
        <f>五年级肺活量得分</f>
        <v/>
      </c>
      <c r="R1084" s="512" t="str">
        <f>五年级等级</f>
        <v/>
      </c>
      <c r="S1084" s="516" t="str">
        <f>五年级50米跑得分</f>
        <v/>
      </c>
      <c r="T1084" s="517" t="str">
        <f>五年级等级</f>
        <v/>
      </c>
      <c r="U1084" s="516" t="str">
        <f>五年级坐位体前屈得分</f>
        <v/>
      </c>
      <c r="V1084" s="517" t="str">
        <f>五年级等级</f>
        <v/>
      </c>
      <c r="W1084" s="516" t="str">
        <f>五年级一分钟跳绳得分</f>
        <v/>
      </c>
      <c r="X1084" s="517" t="str">
        <f>五年级等级</f>
        <v/>
      </c>
      <c r="Y1084" s="515" t="str">
        <f>五年级仰卧起坐得分</f>
        <v/>
      </c>
      <c r="Z1084" s="518" t="str">
        <f>五年级等级</f>
        <v/>
      </c>
      <c r="AA1084" s="533" t="str">
        <f>五年级折返跑得分</f>
        <v/>
      </c>
      <c r="AB1084" s="515" t="str">
        <f>五年级等级</f>
        <v/>
      </c>
      <c r="AC1084" s="533" t="str">
        <f>五年级跳绳附加分</f>
        <v/>
      </c>
      <c r="AD1084" s="534" t="str">
        <f>五年级标准分</f>
        <v/>
      </c>
      <c r="AE1084" s="534" t="str">
        <f>五年级总分</f>
        <v/>
      </c>
      <c r="AF1084" s="517" t="str">
        <f>五年级等级</f>
        <v/>
      </c>
      <c r="AM1084" s="452" t="str">
        <f>折返时间</f>
        <v/>
      </c>
    </row>
    <row r="1085" spans="1:39">
      <c r="A1085" s="476">
        <v>516</v>
      </c>
      <c r="B1085" s="477">
        <v>33</v>
      </c>
      <c r="C1085" s="586"/>
      <c r="D1085" s="587"/>
      <c r="E1085" s="586"/>
      <c r="F1085" s="609"/>
      <c r="G1085" s="588"/>
      <c r="H1085" s="475"/>
      <c r="I1085" s="595"/>
      <c r="J1085" s="596"/>
      <c r="K1085" s="596"/>
      <c r="L1085" s="503"/>
      <c r="M1085" s="504"/>
      <c r="N1085" s="505" t="str">
        <f>五年级BMI</f>
        <v/>
      </c>
      <c r="O1085" s="499" t="str">
        <f>五年级BMI等级</f>
        <v/>
      </c>
      <c r="P1085" s="500" t="str">
        <f>五年级BMI得分</f>
        <v/>
      </c>
      <c r="Q1085" s="515" t="str">
        <f>五年级肺活量得分</f>
        <v/>
      </c>
      <c r="R1085" s="512" t="str">
        <f>五年级等级</f>
        <v/>
      </c>
      <c r="S1085" s="516" t="str">
        <f>五年级50米跑得分</f>
        <v/>
      </c>
      <c r="T1085" s="517" t="str">
        <f>五年级等级</f>
        <v/>
      </c>
      <c r="U1085" s="516" t="str">
        <f>五年级坐位体前屈得分</f>
        <v/>
      </c>
      <c r="V1085" s="517" t="str">
        <f>五年级等级</f>
        <v/>
      </c>
      <c r="W1085" s="516" t="str">
        <f>五年级一分钟跳绳得分</f>
        <v/>
      </c>
      <c r="X1085" s="517" t="str">
        <f>五年级等级</f>
        <v/>
      </c>
      <c r="Y1085" s="515" t="str">
        <f>五年级仰卧起坐得分</f>
        <v/>
      </c>
      <c r="Z1085" s="518" t="str">
        <f>五年级等级</f>
        <v/>
      </c>
      <c r="AA1085" s="533" t="str">
        <f>五年级折返跑得分</f>
        <v/>
      </c>
      <c r="AB1085" s="515" t="str">
        <f>五年级等级</f>
        <v/>
      </c>
      <c r="AC1085" s="533" t="str">
        <f>五年级跳绳附加分</f>
        <v/>
      </c>
      <c r="AD1085" s="534" t="str">
        <f>五年级标准分</f>
        <v/>
      </c>
      <c r="AE1085" s="534" t="str">
        <f>五年级总分</f>
        <v/>
      </c>
      <c r="AF1085" s="517" t="str">
        <f>五年级等级</f>
        <v/>
      </c>
      <c r="AM1085" s="452" t="str">
        <f>折返时间</f>
        <v/>
      </c>
    </row>
    <row r="1086" spans="1:39">
      <c r="A1086" s="476">
        <v>516</v>
      </c>
      <c r="B1086" s="477">
        <v>34</v>
      </c>
      <c r="C1086" s="586"/>
      <c r="D1086" s="587"/>
      <c r="E1086" s="586"/>
      <c r="F1086" s="625"/>
      <c r="G1086" s="608"/>
      <c r="H1086" s="475"/>
      <c r="I1086" s="613"/>
      <c r="J1086" s="614"/>
      <c r="K1086" s="614"/>
      <c r="L1086" s="615"/>
      <c r="M1086" s="616"/>
      <c r="N1086" s="505" t="str">
        <f>五年级BMI</f>
        <v/>
      </c>
      <c r="O1086" s="499" t="str">
        <f>五年级BMI等级</f>
        <v/>
      </c>
      <c r="P1086" s="500" t="str">
        <f>五年级BMI得分</f>
        <v/>
      </c>
      <c r="Q1086" s="515" t="str">
        <f>五年级肺活量得分</f>
        <v/>
      </c>
      <c r="R1086" s="512" t="str">
        <f>五年级等级</f>
        <v/>
      </c>
      <c r="S1086" s="516" t="str">
        <f>五年级50米跑得分</f>
        <v/>
      </c>
      <c r="T1086" s="517" t="str">
        <f>五年级等级</f>
        <v/>
      </c>
      <c r="U1086" s="516" t="str">
        <f>五年级坐位体前屈得分</f>
        <v/>
      </c>
      <c r="V1086" s="517" t="str">
        <f>五年级等级</f>
        <v/>
      </c>
      <c r="W1086" s="516" t="str">
        <f>五年级一分钟跳绳得分</f>
        <v/>
      </c>
      <c r="X1086" s="517" t="str">
        <f>五年级等级</f>
        <v/>
      </c>
      <c r="Y1086" s="515" t="str">
        <f>五年级仰卧起坐得分</f>
        <v/>
      </c>
      <c r="Z1086" s="518" t="str">
        <f>五年级等级</f>
        <v/>
      </c>
      <c r="AA1086" s="533" t="str">
        <f>五年级折返跑得分</f>
        <v/>
      </c>
      <c r="AB1086" s="515" t="str">
        <f>五年级等级</f>
        <v/>
      </c>
      <c r="AC1086" s="533" t="str">
        <f>五年级跳绳附加分</f>
        <v/>
      </c>
      <c r="AD1086" s="534" t="str">
        <f>五年级标准分</f>
        <v/>
      </c>
      <c r="AE1086" s="534" t="str">
        <f>五年级总分</f>
        <v/>
      </c>
      <c r="AF1086" s="517" t="str">
        <f>五年级等级</f>
        <v/>
      </c>
      <c r="AM1086" s="452" t="str">
        <f>折返时间</f>
        <v/>
      </c>
    </row>
    <row r="1087" spans="1:39">
      <c r="A1087" s="476">
        <v>516</v>
      </c>
      <c r="B1087" s="477">
        <v>35</v>
      </c>
      <c r="C1087" s="586"/>
      <c r="D1087" s="587"/>
      <c r="E1087" s="586"/>
      <c r="F1087" s="625"/>
      <c r="G1087" s="608"/>
      <c r="H1087" s="475"/>
      <c r="I1087" s="613"/>
      <c r="J1087" s="614"/>
      <c r="K1087" s="614"/>
      <c r="L1087" s="615"/>
      <c r="M1087" s="616"/>
      <c r="N1087" s="505" t="str">
        <f>五年级BMI</f>
        <v/>
      </c>
      <c r="O1087" s="499" t="str">
        <f>五年级BMI等级</f>
        <v/>
      </c>
      <c r="P1087" s="500" t="str">
        <f>五年级BMI得分</f>
        <v/>
      </c>
      <c r="Q1087" s="515" t="str">
        <f>五年级肺活量得分</f>
        <v/>
      </c>
      <c r="R1087" s="512" t="str">
        <f>五年级等级</f>
        <v/>
      </c>
      <c r="S1087" s="516" t="str">
        <f>五年级50米跑得分</f>
        <v/>
      </c>
      <c r="T1087" s="517" t="str">
        <f>五年级等级</f>
        <v/>
      </c>
      <c r="U1087" s="516" t="str">
        <f>五年级坐位体前屈得分</f>
        <v/>
      </c>
      <c r="V1087" s="517" t="str">
        <f>五年级等级</f>
        <v/>
      </c>
      <c r="W1087" s="516" t="str">
        <f>五年级一分钟跳绳得分</f>
        <v/>
      </c>
      <c r="X1087" s="517" t="str">
        <f>五年级等级</f>
        <v/>
      </c>
      <c r="Y1087" s="515" t="str">
        <f>五年级仰卧起坐得分</f>
        <v/>
      </c>
      <c r="Z1087" s="518" t="str">
        <f>五年级等级</f>
        <v/>
      </c>
      <c r="AA1087" s="533" t="str">
        <f>五年级折返跑得分</f>
        <v/>
      </c>
      <c r="AB1087" s="515" t="str">
        <f>五年级等级</f>
        <v/>
      </c>
      <c r="AC1087" s="533" t="str">
        <f>五年级跳绳附加分</f>
        <v/>
      </c>
      <c r="AD1087" s="534" t="str">
        <f>五年级标准分</f>
        <v/>
      </c>
      <c r="AE1087" s="534" t="str">
        <f>五年级总分</f>
        <v/>
      </c>
      <c r="AF1087" s="517" t="str">
        <f>五年级等级</f>
        <v/>
      </c>
      <c r="AM1087" s="452" t="str">
        <f>折返时间</f>
        <v/>
      </c>
    </row>
    <row r="1088" spans="1:39">
      <c r="A1088" s="476">
        <v>516</v>
      </c>
      <c r="B1088" s="477">
        <v>36</v>
      </c>
      <c r="C1088" s="586"/>
      <c r="D1088" s="587"/>
      <c r="E1088" s="586"/>
      <c r="F1088" s="473"/>
      <c r="G1088" s="608"/>
      <c r="H1088" s="475"/>
      <c r="I1088" s="613"/>
      <c r="J1088" s="614"/>
      <c r="K1088" s="614"/>
      <c r="L1088" s="615"/>
      <c r="M1088" s="616"/>
      <c r="N1088" s="505" t="str">
        <f>五年级BMI</f>
        <v/>
      </c>
      <c r="O1088" s="499" t="str">
        <f>五年级BMI等级</f>
        <v/>
      </c>
      <c r="P1088" s="500" t="str">
        <f>五年级BMI得分</f>
        <v/>
      </c>
      <c r="Q1088" s="515" t="str">
        <f>五年级肺活量得分</f>
        <v/>
      </c>
      <c r="R1088" s="512" t="str">
        <f>五年级等级</f>
        <v/>
      </c>
      <c r="S1088" s="516" t="str">
        <f>五年级50米跑得分</f>
        <v/>
      </c>
      <c r="T1088" s="517" t="str">
        <f>五年级等级</f>
        <v/>
      </c>
      <c r="U1088" s="516" t="str">
        <f>五年级坐位体前屈得分</f>
        <v/>
      </c>
      <c r="V1088" s="517" t="str">
        <f>五年级等级</f>
        <v/>
      </c>
      <c r="W1088" s="516" t="str">
        <f>五年级一分钟跳绳得分</f>
        <v/>
      </c>
      <c r="X1088" s="517" t="str">
        <f>五年级等级</f>
        <v/>
      </c>
      <c r="Y1088" s="515" t="str">
        <f>五年级仰卧起坐得分</f>
        <v/>
      </c>
      <c r="Z1088" s="518" t="str">
        <f>五年级等级</f>
        <v/>
      </c>
      <c r="AA1088" s="533" t="str">
        <f>五年级折返跑得分</f>
        <v/>
      </c>
      <c r="AB1088" s="515" t="str">
        <f>五年级等级</f>
        <v/>
      </c>
      <c r="AC1088" s="533" t="str">
        <f>五年级跳绳附加分</f>
        <v/>
      </c>
      <c r="AD1088" s="534" t="str">
        <f>五年级标准分</f>
        <v/>
      </c>
      <c r="AE1088" s="534" t="str">
        <f>五年级总分</f>
        <v/>
      </c>
      <c r="AF1088" s="517" t="str">
        <f>五年级等级</f>
        <v/>
      </c>
      <c r="AM1088" s="452" t="str">
        <f>折返时间</f>
        <v/>
      </c>
    </row>
    <row r="1089" spans="1:39">
      <c r="A1089" s="476">
        <v>516</v>
      </c>
      <c r="B1089" s="477">
        <v>37</v>
      </c>
      <c r="C1089" s="586"/>
      <c r="D1089" s="587"/>
      <c r="E1089" s="586"/>
      <c r="F1089" s="473"/>
      <c r="G1089" s="608"/>
      <c r="H1089" s="475"/>
      <c r="I1089" s="613"/>
      <c r="J1089" s="614"/>
      <c r="K1089" s="614"/>
      <c r="L1089" s="615"/>
      <c r="M1089" s="616"/>
      <c r="N1089" s="505" t="str">
        <f>五年级BMI</f>
        <v/>
      </c>
      <c r="O1089" s="499" t="str">
        <f>五年级BMI等级</f>
        <v/>
      </c>
      <c r="P1089" s="500" t="str">
        <f>五年级BMI得分</f>
        <v/>
      </c>
      <c r="Q1089" s="515" t="str">
        <f>五年级肺活量得分</f>
        <v/>
      </c>
      <c r="R1089" s="512" t="str">
        <f>五年级等级</f>
        <v/>
      </c>
      <c r="S1089" s="516" t="str">
        <f>五年级50米跑得分</f>
        <v/>
      </c>
      <c r="T1089" s="517" t="str">
        <f>五年级等级</f>
        <v/>
      </c>
      <c r="U1089" s="516" t="str">
        <f>五年级坐位体前屈得分</f>
        <v/>
      </c>
      <c r="V1089" s="517" t="str">
        <f>五年级等级</f>
        <v/>
      </c>
      <c r="W1089" s="516" t="str">
        <f>五年级一分钟跳绳得分</f>
        <v/>
      </c>
      <c r="X1089" s="517" t="str">
        <f>五年级等级</f>
        <v/>
      </c>
      <c r="Y1089" s="515" t="str">
        <f>五年级仰卧起坐得分</f>
        <v/>
      </c>
      <c r="Z1089" s="518" t="str">
        <f>五年级等级</f>
        <v/>
      </c>
      <c r="AA1089" s="533" t="str">
        <f>五年级折返跑得分</f>
        <v/>
      </c>
      <c r="AB1089" s="515" t="str">
        <f>五年级等级</f>
        <v/>
      </c>
      <c r="AC1089" s="533" t="str">
        <f>五年级跳绳附加分</f>
        <v/>
      </c>
      <c r="AD1089" s="534" t="str">
        <f>五年级标准分</f>
        <v/>
      </c>
      <c r="AE1089" s="534" t="str">
        <f>五年级总分</f>
        <v/>
      </c>
      <c r="AF1089" s="517" t="str">
        <f>五年级等级</f>
        <v/>
      </c>
      <c r="AM1089" s="452" t="str">
        <f>折返时间</f>
        <v/>
      </c>
    </row>
    <row r="1090" spans="1:39">
      <c r="A1090" s="476">
        <v>516</v>
      </c>
      <c r="B1090" s="477">
        <v>38</v>
      </c>
      <c r="C1090" s="586"/>
      <c r="D1090" s="587"/>
      <c r="E1090" s="586"/>
      <c r="F1090" s="473"/>
      <c r="G1090" s="608"/>
      <c r="H1090" s="475"/>
      <c r="I1090" s="613"/>
      <c r="J1090" s="614"/>
      <c r="K1090" s="614"/>
      <c r="L1090" s="615"/>
      <c r="M1090" s="616"/>
      <c r="N1090" s="505" t="str">
        <f>五年级BMI</f>
        <v/>
      </c>
      <c r="O1090" s="499" t="str">
        <f>五年级BMI等级</f>
        <v/>
      </c>
      <c r="P1090" s="500" t="str">
        <f>五年级BMI得分</f>
        <v/>
      </c>
      <c r="Q1090" s="515" t="str">
        <f>五年级肺活量得分</f>
        <v/>
      </c>
      <c r="R1090" s="512" t="str">
        <f>五年级等级</f>
        <v/>
      </c>
      <c r="S1090" s="516" t="str">
        <f>五年级50米跑得分</f>
        <v/>
      </c>
      <c r="T1090" s="517" t="str">
        <f>五年级等级</f>
        <v/>
      </c>
      <c r="U1090" s="516" t="str">
        <f>五年级坐位体前屈得分</f>
        <v/>
      </c>
      <c r="V1090" s="517" t="str">
        <f>五年级等级</f>
        <v/>
      </c>
      <c r="W1090" s="516" t="str">
        <f>五年级一分钟跳绳得分</f>
        <v/>
      </c>
      <c r="X1090" s="517" t="str">
        <f>五年级等级</f>
        <v/>
      </c>
      <c r="Y1090" s="515" t="str">
        <f>五年级仰卧起坐得分</f>
        <v/>
      </c>
      <c r="Z1090" s="518" t="str">
        <f>五年级等级</f>
        <v/>
      </c>
      <c r="AA1090" s="533" t="str">
        <f>五年级折返跑得分</f>
        <v/>
      </c>
      <c r="AB1090" s="515" t="str">
        <f>五年级等级</f>
        <v/>
      </c>
      <c r="AC1090" s="533" t="str">
        <f>五年级跳绳附加分</f>
        <v/>
      </c>
      <c r="AD1090" s="534" t="str">
        <f>五年级标准分</f>
        <v/>
      </c>
      <c r="AE1090" s="534" t="str">
        <f>五年级总分</f>
        <v/>
      </c>
      <c r="AF1090" s="517" t="str">
        <f>五年级等级</f>
        <v/>
      </c>
      <c r="AM1090" s="452" t="str">
        <f>折返时间</f>
        <v/>
      </c>
    </row>
    <row r="1091" spans="1:39">
      <c r="A1091" s="476">
        <v>516</v>
      </c>
      <c r="B1091" s="477">
        <v>39</v>
      </c>
      <c r="C1091" s="586"/>
      <c r="D1091" s="587"/>
      <c r="E1091" s="586"/>
      <c r="F1091" s="473"/>
      <c r="G1091" s="608"/>
      <c r="H1091" s="475"/>
      <c r="I1091" s="613"/>
      <c r="J1091" s="614"/>
      <c r="K1091" s="614"/>
      <c r="L1091" s="615"/>
      <c r="M1091" s="616"/>
      <c r="N1091" s="505" t="str">
        <f>五年级BMI</f>
        <v/>
      </c>
      <c r="O1091" s="499" t="str">
        <f>五年级BMI等级</f>
        <v/>
      </c>
      <c r="P1091" s="500" t="str">
        <f>五年级BMI得分</f>
        <v/>
      </c>
      <c r="Q1091" s="515" t="str">
        <f>五年级肺活量得分</f>
        <v/>
      </c>
      <c r="R1091" s="512" t="str">
        <f>五年级等级</f>
        <v/>
      </c>
      <c r="S1091" s="516" t="str">
        <f>五年级50米跑得分</f>
        <v/>
      </c>
      <c r="T1091" s="517" t="str">
        <f>五年级等级</f>
        <v/>
      </c>
      <c r="U1091" s="516" t="str">
        <f>五年级坐位体前屈得分</f>
        <v/>
      </c>
      <c r="V1091" s="517" t="str">
        <f>五年级等级</f>
        <v/>
      </c>
      <c r="W1091" s="516" t="str">
        <f>五年级一分钟跳绳得分</f>
        <v/>
      </c>
      <c r="X1091" s="517" t="str">
        <f>五年级等级</f>
        <v/>
      </c>
      <c r="Y1091" s="515" t="str">
        <f>五年级仰卧起坐得分</f>
        <v/>
      </c>
      <c r="Z1091" s="518" t="str">
        <f>五年级等级</f>
        <v/>
      </c>
      <c r="AA1091" s="533" t="str">
        <f>五年级折返跑得分</f>
        <v/>
      </c>
      <c r="AB1091" s="515" t="str">
        <f>五年级等级</f>
        <v/>
      </c>
      <c r="AC1091" s="533" t="str">
        <f>五年级跳绳附加分</f>
        <v/>
      </c>
      <c r="AD1091" s="534" t="str">
        <f>五年级标准分</f>
        <v/>
      </c>
      <c r="AE1091" s="534" t="str">
        <f>五年级总分</f>
        <v/>
      </c>
      <c r="AF1091" s="517" t="str">
        <f>五年级等级</f>
        <v/>
      </c>
      <c r="AM1091" s="452" t="str">
        <f>折返时间</f>
        <v/>
      </c>
    </row>
    <row r="1092" spans="1:39">
      <c r="A1092" s="476">
        <v>516</v>
      </c>
      <c r="B1092" s="477">
        <v>40</v>
      </c>
      <c r="C1092" s="586"/>
      <c r="D1092" s="587"/>
      <c r="E1092" s="586"/>
      <c r="F1092" s="473"/>
      <c r="G1092" s="608"/>
      <c r="H1092" s="475"/>
      <c r="I1092" s="613"/>
      <c r="J1092" s="614"/>
      <c r="K1092" s="614"/>
      <c r="L1092" s="615"/>
      <c r="M1092" s="616"/>
      <c r="N1092" s="505" t="str">
        <f>五年级BMI</f>
        <v/>
      </c>
      <c r="O1092" s="499" t="str">
        <f>五年级BMI等级</f>
        <v/>
      </c>
      <c r="P1092" s="500" t="str">
        <f>五年级BMI得分</f>
        <v/>
      </c>
      <c r="Q1092" s="515" t="str">
        <f>五年级肺活量得分</f>
        <v/>
      </c>
      <c r="R1092" s="512" t="str">
        <f>五年级等级</f>
        <v/>
      </c>
      <c r="S1092" s="516" t="str">
        <f>五年级50米跑得分</f>
        <v/>
      </c>
      <c r="T1092" s="517" t="str">
        <f>五年级等级</f>
        <v/>
      </c>
      <c r="U1092" s="516" t="str">
        <f>五年级坐位体前屈得分</f>
        <v/>
      </c>
      <c r="V1092" s="517" t="str">
        <f>五年级等级</f>
        <v/>
      </c>
      <c r="W1092" s="516" t="str">
        <f>五年级一分钟跳绳得分</f>
        <v/>
      </c>
      <c r="X1092" s="517" t="str">
        <f>五年级等级</f>
        <v/>
      </c>
      <c r="Y1092" s="515" t="str">
        <f>五年级仰卧起坐得分</f>
        <v/>
      </c>
      <c r="Z1092" s="518" t="str">
        <f>五年级等级</f>
        <v/>
      </c>
      <c r="AA1092" s="533" t="str">
        <f>五年级折返跑得分</f>
        <v/>
      </c>
      <c r="AB1092" s="515" t="str">
        <f>五年级等级</f>
        <v/>
      </c>
      <c r="AC1092" s="533" t="str">
        <f>五年级跳绳附加分</f>
        <v/>
      </c>
      <c r="AD1092" s="534" t="str">
        <f>五年级标准分</f>
        <v/>
      </c>
      <c r="AE1092" s="534" t="str">
        <f>五年级总分</f>
        <v/>
      </c>
      <c r="AF1092" s="517" t="str">
        <f>五年级等级</f>
        <v/>
      </c>
      <c r="AM1092" s="452" t="str">
        <f>折返时间</f>
        <v/>
      </c>
    </row>
    <row r="1093" spans="1:39">
      <c r="A1093" s="476">
        <v>516</v>
      </c>
      <c r="B1093" s="477">
        <v>41</v>
      </c>
      <c r="C1093" s="586"/>
      <c r="D1093" s="587"/>
      <c r="E1093" s="586"/>
      <c r="F1093" s="473"/>
      <c r="G1093" s="608"/>
      <c r="H1093" s="475"/>
      <c r="I1093" s="613"/>
      <c r="J1093" s="614"/>
      <c r="K1093" s="614"/>
      <c r="L1093" s="615"/>
      <c r="M1093" s="616"/>
      <c r="N1093" s="505" t="str">
        <f>五年级BMI</f>
        <v/>
      </c>
      <c r="O1093" s="499" t="str">
        <f>五年级BMI等级</f>
        <v/>
      </c>
      <c r="P1093" s="500" t="str">
        <f>五年级BMI得分</f>
        <v/>
      </c>
      <c r="Q1093" s="515" t="str">
        <f>五年级肺活量得分</f>
        <v/>
      </c>
      <c r="R1093" s="512" t="str">
        <f>五年级等级</f>
        <v/>
      </c>
      <c r="S1093" s="516" t="str">
        <f>五年级50米跑得分</f>
        <v/>
      </c>
      <c r="T1093" s="517" t="str">
        <f>五年级等级</f>
        <v/>
      </c>
      <c r="U1093" s="516" t="str">
        <f>五年级坐位体前屈得分</f>
        <v/>
      </c>
      <c r="V1093" s="517" t="str">
        <f>五年级等级</f>
        <v/>
      </c>
      <c r="W1093" s="516" t="str">
        <f>五年级一分钟跳绳得分</f>
        <v/>
      </c>
      <c r="X1093" s="517" t="str">
        <f>五年级等级</f>
        <v/>
      </c>
      <c r="Y1093" s="515" t="str">
        <f>五年级仰卧起坐得分</f>
        <v/>
      </c>
      <c r="Z1093" s="518" t="str">
        <f>五年级等级</f>
        <v/>
      </c>
      <c r="AA1093" s="533" t="str">
        <f>五年级折返跑得分</f>
        <v/>
      </c>
      <c r="AB1093" s="515" t="str">
        <f>五年级等级</f>
        <v/>
      </c>
      <c r="AC1093" s="533" t="str">
        <f>五年级跳绳附加分</f>
        <v/>
      </c>
      <c r="AD1093" s="534" t="str">
        <f>五年级标准分</f>
        <v/>
      </c>
      <c r="AE1093" s="534" t="str">
        <f>五年级总分</f>
        <v/>
      </c>
      <c r="AF1093" s="517" t="str">
        <f>五年级等级</f>
        <v/>
      </c>
      <c r="AM1093" s="452" t="str">
        <f>折返时间</f>
        <v/>
      </c>
    </row>
    <row r="1094" spans="1:39">
      <c r="A1094" s="476">
        <v>516</v>
      </c>
      <c r="B1094" s="477">
        <v>42</v>
      </c>
      <c r="C1094" s="586"/>
      <c r="D1094" s="587"/>
      <c r="E1094" s="586"/>
      <c r="F1094" s="473"/>
      <c r="G1094" s="608"/>
      <c r="H1094" s="475"/>
      <c r="I1094" s="613"/>
      <c r="J1094" s="614"/>
      <c r="K1094" s="614"/>
      <c r="L1094" s="615"/>
      <c r="M1094" s="616"/>
      <c r="N1094" s="505" t="str">
        <f>五年级BMI</f>
        <v/>
      </c>
      <c r="O1094" s="499" t="str">
        <f>五年级BMI等级</f>
        <v/>
      </c>
      <c r="P1094" s="500" t="str">
        <f>五年级BMI得分</f>
        <v/>
      </c>
      <c r="Q1094" s="515" t="str">
        <f>五年级肺活量得分</f>
        <v/>
      </c>
      <c r="R1094" s="512" t="str">
        <f>五年级等级</f>
        <v/>
      </c>
      <c r="S1094" s="516" t="str">
        <f>五年级50米跑得分</f>
        <v/>
      </c>
      <c r="T1094" s="517" t="str">
        <f>五年级等级</f>
        <v/>
      </c>
      <c r="U1094" s="516" t="str">
        <f>五年级坐位体前屈得分</f>
        <v/>
      </c>
      <c r="V1094" s="517" t="str">
        <f>五年级等级</f>
        <v/>
      </c>
      <c r="W1094" s="516" t="str">
        <f>五年级一分钟跳绳得分</f>
        <v/>
      </c>
      <c r="X1094" s="517" t="str">
        <f>五年级等级</f>
        <v/>
      </c>
      <c r="Y1094" s="515" t="str">
        <f>五年级仰卧起坐得分</f>
        <v/>
      </c>
      <c r="Z1094" s="518" t="str">
        <f>五年级等级</f>
        <v/>
      </c>
      <c r="AA1094" s="533" t="str">
        <f>五年级折返跑得分</f>
        <v/>
      </c>
      <c r="AB1094" s="515" t="str">
        <f>五年级等级</f>
        <v/>
      </c>
      <c r="AC1094" s="533" t="str">
        <f>五年级跳绳附加分</f>
        <v/>
      </c>
      <c r="AD1094" s="534" t="str">
        <f>五年级标准分</f>
        <v/>
      </c>
      <c r="AE1094" s="534" t="str">
        <f>五年级总分</f>
        <v/>
      </c>
      <c r="AF1094" s="517" t="str">
        <f>五年级等级</f>
        <v/>
      </c>
      <c r="AM1094" s="452" t="str">
        <f>折返时间</f>
        <v/>
      </c>
    </row>
    <row r="1095" spans="1:39">
      <c r="A1095" s="476">
        <v>516</v>
      </c>
      <c r="B1095" s="477">
        <v>43</v>
      </c>
      <c r="C1095" s="586"/>
      <c r="D1095" s="587"/>
      <c r="E1095" s="586"/>
      <c r="F1095" s="473"/>
      <c r="G1095" s="608"/>
      <c r="H1095" s="475"/>
      <c r="I1095" s="613"/>
      <c r="J1095" s="614"/>
      <c r="K1095" s="614"/>
      <c r="L1095" s="615"/>
      <c r="M1095" s="616"/>
      <c r="N1095" s="505" t="str">
        <f>五年级BMI</f>
        <v/>
      </c>
      <c r="O1095" s="499" t="str">
        <f>五年级BMI等级</f>
        <v/>
      </c>
      <c r="P1095" s="500" t="str">
        <f>五年级BMI得分</f>
        <v/>
      </c>
      <c r="Q1095" s="515" t="str">
        <f>五年级肺活量得分</f>
        <v/>
      </c>
      <c r="R1095" s="512" t="str">
        <f>五年级等级</f>
        <v/>
      </c>
      <c r="S1095" s="516" t="str">
        <f>五年级50米跑得分</f>
        <v/>
      </c>
      <c r="T1095" s="517" t="str">
        <f>五年级等级</f>
        <v/>
      </c>
      <c r="U1095" s="516" t="str">
        <f>五年级坐位体前屈得分</f>
        <v/>
      </c>
      <c r="V1095" s="517" t="str">
        <f>五年级等级</f>
        <v/>
      </c>
      <c r="W1095" s="516" t="str">
        <f>五年级一分钟跳绳得分</f>
        <v/>
      </c>
      <c r="X1095" s="517" t="str">
        <f>五年级等级</f>
        <v/>
      </c>
      <c r="Y1095" s="515" t="str">
        <f>五年级仰卧起坐得分</f>
        <v/>
      </c>
      <c r="Z1095" s="518" t="str">
        <f>五年级等级</f>
        <v/>
      </c>
      <c r="AA1095" s="533" t="str">
        <f>五年级折返跑得分</f>
        <v/>
      </c>
      <c r="AB1095" s="515" t="str">
        <f>五年级等级</f>
        <v/>
      </c>
      <c r="AC1095" s="533" t="str">
        <f>五年级跳绳附加分</f>
        <v/>
      </c>
      <c r="AD1095" s="534" t="str">
        <f>五年级标准分</f>
        <v/>
      </c>
      <c r="AE1095" s="534" t="str">
        <f>五年级总分</f>
        <v/>
      </c>
      <c r="AF1095" s="517" t="str">
        <f>五年级等级</f>
        <v/>
      </c>
      <c r="AM1095" s="452" t="str">
        <f>折返时间</f>
        <v/>
      </c>
    </row>
    <row r="1096" spans="1:39">
      <c r="A1096" s="476">
        <v>516</v>
      </c>
      <c r="B1096" s="477">
        <v>44</v>
      </c>
      <c r="C1096" s="586"/>
      <c r="D1096" s="587"/>
      <c r="E1096" s="586"/>
      <c r="F1096" s="473"/>
      <c r="G1096" s="608"/>
      <c r="H1096" s="475"/>
      <c r="I1096" s="613"/>
      <c r="J1096" s="614"/>
      <c r="K1096" s="614"/>
      <c r="L1096" s="615"/>
      <c r="M1096" s="616"/>
      <c r="N1096" s="505" t="str">
        <f>五年级BMI</f>
        <v/>
      </c>
      <c r="O1096" s="499" t="str">
        <f>五年级BMI等级</f>
        <v/>
      </c>
      <c r="P1096" s="500" t="str">
        <f>五年级BMI得分</f>
        <v/>
      </c>
      <c r="Q1096" s="515" t="str">
        <f>五年级肺活量得分</f>
        <v/>
      </c>
      <c r="R1096" s="512" t="str">
        <f>五年级等级</f>
        <v/>
      </c>
      <c r="S1096" s="516" t="str">
        <f>五年级50米跑得分</f>
        <v/>
      </c>
      <c r="T1096" s="517" t="str">
        <f>五年级等级</f>
        <v/>
      </c>
      <c r="U1096" s="516" t="str">
        <f>五年级坐位体前屈得分</f>
        <v/>
      </c>
      <c r="V1096" s="517" t="str">
        <f>五年级等级</f>
        <v/>
      </c>
      <c r="W1096" s="516" t="str">
        <f>五年级一分钟跳绳得分</f>
        <v/>
      </c>
      <c r="X1096" s="517" t="str">
        <f>五年级等级</f>
        <v/>
      </c>
      <c r="Y1096" s="515" t="str">
        <f>五年级仰卧起坐得分</f>
        <v/>
      </c>
      <c r="Z1096" s="518" t="str">
        <f>五年级等级</f>
        <v/>
      </c>
      <c r="AA1096" s="533" t="str">
        <f>五年级折返跑得分</f>
        <v/>
      </c>
      <c r="AB1096" s="515" t="str">
        <f>五年级等级</f>
        <v/>
      </c>
      <c r="AC1096" s="533" t="str">
        <f>五年级跳绳附加分</f>
        <v/>
      </c>
      <c r="AD1096" s="534" t="str">
        <f>五年级标准分</f>
        <v/>
      </c>
      <c r="AE1096" s="534" t="str">
        <f>五年级总分</f>
        <v/>
      </c>
      <c r="AF1096" s="517" t="str">
        <f>五年级等级</f>
        <v/>
      </c>
      <c r="AM1096" s="452" t="str">
        <f>折返时间</f>
        <v/>
      </c>
    </row>
    <row r="1097" spans="1:39">
      <c r="A1097" s="476">
        <v>516</v>
      </c>
      <c r="B1097" s="477">
        <v>45</v>
      </c>
      <c r="C1097" s="586"/>
      <c r="D1097" s="587"/>
      <c r="E1097" s="586"/>
      <c r="F1097" s="473"/>
      <c r="G1097" s="608"/>
      <c r="H1097" s="475"/>
      <c r="I1097" s="613"/>
      <c r="J1097" s="614"/>
      <c r="K1097" s="614"/>
      <c r="L1097" s="615"/>
      <c r="M1097" s="616"/>
      <c r="N1097" s="505" t="str">
        <f>五年级BMI</f>
        <v/>
      </c>
      <c r="O1097" s="499" t="str">
        <f>五年级BMI等级</f>
        <v/>
      </c>
      <c r="P1097" s="500" t="str">
        <f>五年级BMI得分</f>
        <v/>
      </c>
      <c r="Q1097" s="515" t="str">
        <f>五年级肺活量得分</f>
        <v/>
      </c>
      <c r="R1097" s="512" t="str">
        <f>五年级等级</f>
        <v/>
      </c>
      <c r="S1097" s="516" t="str">
        <f>五年级50米跑得分</f>
        <v/>
      </c>
      <c r="T1097" s="517" t="str">
        <f>五年级等级</f>
        <v/>
      </c>
      <c r="U1097" s="516" t="str">
        <f>五年级坐位体前屈得分</f>
        <v/>
      </c>
      <c r="V1097" s="517" t="str">
        <f>五年级等级</f>
        <v/>
      </c>
      <c r="W1097" s="516" t="str">
        <f>五年级一分钟跳绳得分</f>
        <v/>
      </c>
      <c r="X1097" s="517" t="str">
        <f>五年级等级</f>
        <v/>
      </c>
      <c r="Y1097" s="515" t="str">
        <f>五年级仰卧起坐得分</f>
        <v/>
      </c>
      <c r="Z1097" s="518" t="str">
        <f>五年级等级</f>
        <v/>
      </c>
      <c r="AA1097" s="533" t="str">
        <f>五年级折返跑得分</f>
        <v/>
      </c>
      <c r="AB1097" s="515" t="str">
        <f>五年级等级</f>
        <v/>
      </c>
      <c r="AC1097" s="533" t="str">
        <f>五年级跳绳附加分</f>
        <v/>
      </c>
      <c r="AD1097" s="534" t="str">
        <f>五年级标准分</f>
        <v/>
      </c>
      <c r="AE1097" s="534" t="str">
        <f>五年级总分</f>
        <v/>
      </c>
      <c r="AF1097" s="517" t="str">
        <f>五年级等级</f>
        <v/>
      </c>
      <c r="AM1097" s="452" t="str">
        <f>折返时间</f>
        <v/>
      </c>
    </row>
    <row r="1098" spans="1:32">
      <c r="A1098" s="476">
        <v>516</v>
      </c>
      <c r="B1098" s="477">
        <v>46</v>
      </c>
      <c r="C1098" s="586"/>
      <c r="D1098" s="587"/>
      <c r="E1098" s="586"/>
      <c r="F1098" s="473"/>
      <c r="G1098" s="608"/>
      <c r="H1098" s="475"/>
      <c r="I1098" s="613"/>
      <c r="J1098" s="614"/>
      <c r="K1098" s="614"/>
      <c r="L1098" s="615"/>
      <c r="M1098" s="616"/>
      <c r="N1098" s="505" t="str">
        <f>五年级BMI</f>
        <v/>
      </c>
      <c r="O1098" s="499" t="str">
        <f>五年级BMI等级</f>
        <v/>
      </c>
      <c r="P1098" s="500" t="str">
        <f>五年级BMI得分</f>
        <v/>
      </c>
      <c r="Q1098" s="515" t="str">
        <f>五年级肺活量得分</f>
        <v/>
      </c>
      <c r="R1098" s="512" t="str">
        <f>五年级等级</f>
        <v/>
      </c>
      <c r="S1098" s="516" t="str">
        <f>五年级50米跑得分</f>
        <v/>
      </c>
      <c r="T1098" s="517" t="str">
        <f>五年级等级</f>
        <v/>
      </c>
      <c r="U1098" s="516" t="str">
        <f>五年级坐位体前屈得分</f>
        <v/>
      </c>
      <c r="V1098" s="517" t="str">
        <f>五年级等级</f>
        <v/>
      </c>
      <c r="W1098" s="516" t="str">
        <f>五年级一分钟跳绳得分</f>
        <v/>
      </c>
      <c r="X1098" s="517" t="str">
        <f>五年级等级</f>
        <v/>
      </c>
      <c r="Y1098" s="515" t="str">
        <f>五年级仰卧起坐得分</f>
        <v/>
      </c>
      <c r="Z1098" s="518" t="str">
        <f>五年级等级</f>
        <v/>
      </c>
      <c r="AA1098" s="533" t="str">
        <f>五年级折返跑得分</f>
        <v/>
      </c>
      <c r="AB1098" s="515" t="str">
        <f>五年级等级</f>
        <v/>
      </c>
      <c r="AC1098" s="533" t="str">
        <f>五年级跳绳附加分</f>
        <v/>
      </c>
      <c r="AD1098" s="534" t="str">
        <f>五年级标准分</f>
        <v/>
      </c>
      <c r="AE1098" s="534" t="str">
        <f>五年级总分</f>
        <v/>
      </c>
      <c r="AF1098" s="517" t="str">
        <f>五年级等级</f>
        <v/>
      </c>
    </row>
    <row r="1099" spans="1:32">
      <c r="A1099" s="476">
        <v>516</v>
      </c>
      <c r="B1099" s="477">
        <v>47</v>
      </c>
      <c r="C1099" s="586"/>
      <c r="D1099" s="587"/>
      <c r="E1099" s="586"/>
      <c r="F1099" s="473"/>
      <c r="G1099" s="608"/>
      <c r="H1099" s="475"/>
      <c r="I1099" s="613"/>
      <c r="J1099" s="614"/>
      <c r="K1099" s="614"/>
      <c r="L1099" s="615"/>
      <c r="M1099" s="616"/>
      <c r="N1099" s="505" t="str">
        <f>五年级BMI</f>
        <v/>
      </c>
      <c r="O1099" s="499" t="str">
        <f>五年级BMI等级</f>
        <v/>
      </c>
      <c r="P1099" s="500" t="str">
        <f>五年级BMI得分</f>
        <v/>
      </c>
      <c r="Q1099" s="515" t="str">
        <f>五年级肺活量得分</f>
        <v/>
      </c>
      <c r="R1099" s="512" t="str">
        <f>五年级等级</f>
        <v/>
      </c>
      <c r="S1099" s="516" t="str">
        <f>五年级50米跑得分</f>
        <v/>
      </c>
      <c r="T1099" s="517" t="str">
        <f>五年级等级</f>
        <v/>
      </c>
      <c r="U1099" s="516" t="str">
        <f>五年级坐位体前屈得分</f>
        <v/>
      </c>
      <c r="V1099" s="517" t="str">
        <f>五年级等级</f>
        <v/>
      </c>
      <c r="W1099" s="516" t="str">
        <f>五年级一分钟跳绳得分</f>
        <v/>
      </c>
      <c r="X1099" s="517" t="str">
        <f>五年级等级</f>
        <v/>
      </c>
      <c r="Y1099" s="515" t="str">
        <f>五年级仰卧起坐得分</f>
        <v/>
      </c>
      <c r="Z1099" s="518" t="str">
        <f>五年级等级</f>
        <v/>
      </c>
      <c r="AA1099" s="533" t="str">
        <f>五年级折返跑得分</f>
        <v/>
      </c>
      <c r="AB1099" s="515" t="str">
        <f>五年级等级</f>
        <v/>
      </c>
      <c r="AC1099" s="533" t="str">
        <f>五年级跳绳附加分</f>
        <v/>
      </c>
      <c r="AD1099" s="534" t="str">
        <f>五年级标准分</f>
        <v/>
      </c>
      <c r="AE1099" s="534" t="str">
        <f>五年级总分</f>
        <v/>
      </c>
      <c r="AF1099" s="517" t="str">
        <f>五年级等级</f>
        <v/>
      </c>
    </row>
    <row r="1100" spans="1:32">
      <c r="A1100" s="476">
        <v>516</v>
      </c>
      <c r="B1100" s="477">
        <v>48</v>
      </c>
      <c r="C1100" s="586"/>
      <c r="D1100" s="587"/>
      <c r="E1100" s="586"/>
      <c r="F1100" s="473"/>
      <c r="G1100" s="608"/>
      <c r="H1100" s="475"/>
      <c r="I1100" s="613"/>
      <c r="J1100" s="614"/>
      <c r="K1100" s="614"/>
      <c r="L1100" s="615"/>
      <c r="M1100" s="616"/>
      <c r="N1100" s="505" t="str">
        <f>五年级BMI</f>
        <v/>
      </c>
      <c r="O1100" s="499" t="str">
        <f>五年级BMI等级</f>
        <v/>
      </c>
      <c r="P1100" s="500" t="str">
        <f>五年级BMI得分</f>
        <v/>
      </c>
      <c r="Q1100" s="515" t="str">
        <f>五年级肺活量得分</f>
        <v/>
      </c>
      <c r="R1100" s="512" t="str">
        <f>五年级等级</f>
        <v/>
      </c>
      <c r="S1100" s="516" t="str">
        <f>五年级50米跑得分</f>
        <v/>
      </c>
      <c r="T1100" s="517" t="str">
        <f>五年级等级</f>
        <v/>
      </c>
      <c r="U1100" s="516" t="str">
        <f>五年级坐位体前屈得分</f>
        <v/>
      </c>
      <c r="V1100" s="517" t="str">
        <f>五年级等级</f>
        <v/>
      </c>
      <c r="W1100" s="516" t="str">
        <f>五年级一分钟跳绳得分</f>
        <v/>
      </c>
      <c r="X1100" s="517" t="str">
        <f>五年级等级</f>
        <v/>
      </c>
      <c r="Y1100" s="515" t="str">
        <f>五年级仰卧起坐得分</f>
        <v/>
      </c>
      <c r="Z1100" s="518" t="str">
        <f>五年级等级</f>
        <v/>
      </c>
      <c r="AA1100" s="533" t="str">
        <f>五年级折返跑得分</f>
        <v/>
      </c>
      <c r="AB1100" s="515" t="str">
        <f>五年级等级</f>
        <v/>
      </c>
      <c r="AC1100" s="533" t="str">
        <f>五年级跳绳附加分</f>
        <v/>
      </c>
      <c r="AD1100" s="534" t="str">
        <f>五年级标准分</f>
        <v/>
      </c>
      <c r="AE1100" s="534" t="str">
        <f>五年级总分</f>
        <v/>
      </c>
      <c r="AF1100" s="517" t="str">
        <f>五年级等级</f>
        <v/>
      </c>
    </row>
    <row r="1101" spans="1:32">
      <c r="A1101" s="476">
        <v>516</v>
      </c>
      <c r="B1101" s="477">
        <v>49</v>
      </c>
      <c r="C1101" s="586"/>
      <c r="D1101" s="587"/>
      <c r="E1101" s="586"/>
      <c r="F1101" s="473"/>
      <c r="G1101" s="608"/>
      <c r="H1101" s="475"/>
      <c r="I1101" s="613"/>
      <c r="J1101" s="614"/>
      <c r="K1101" s="614"/>
      <c r="L1101" s="615"/>
      <c r="M1101" s="616"/>
      <c r="N1101" s="505" t="str">
        <f>五年级BMI</f>
        <v/>
      </c>
      <c r="O1101" s="499" t="str">
        <f>五年级BMI等级</f>
        <v/>
      </c>
      <c r="P1101" s="500" t="str">
        <f>五年级BMI得分</f>
        <v/>
      </c>
      <c r="Q1101" s="515" t="str">
        <f>五年级肺活量得分</f>
        <v/>
      </c>
      <c r="R1101" s="512" t="str">
        <f>五年级等级</f>
        <v/>
      </c>
      <c r="S1101" s="516" t="str">
        <f>五年级50米跑得分</f>
        <v/>
      </c>
      <c r="T1101" s="517" t="str">
        <f>五年级等级</f>
        <v/>
      </c>
      <c r="U1101" s="516" t="str">
        <f>五年级坐位体前屈得分</f>
        <v/>
      </c>
      <c r="V1101" s="517" t="str">
        <f>五年级等级</f>
        <v/>
      </c>
      <c r="W1101" s="516" t="str">
        <f>五年级一分钟跳绳得分</f>
        <v/>
      </c>
      <c r="X1101" s="517" t="str">
        <f>五年级等级</f>
        <v/>
      </c>
      <c r="Y1101" s="515" t="str">
        <f>五年级仰卧起坐得分</f>
        <v/>
      </c>
      <c r="Z1101" s="518" t="str">
        <f>五年级等级</f>
        <v/>
      </c>
      <c r="AA1101" s="533" t="str">
        <f>五年级折返跑得分</f>
        <v/>
      </c>
      <c r="AB1101" s="515" t="str">
        <f>五年级等级</f>
        <v/>
      </c>
      <c r="AC1101" s="533" t="str">
        <f>五年级跳绳附加分</f>
        <v/>
      </c>
      <c r="AD1101" s="534" t="str">
        <f>五年级标准分</f>
        <v/>
      </c>
      <c r="AE1101" s="534" t="str">
        <f>五年级总分</f>
        <v/>
      </c>
      <c r="AF1101" s="517" t="str">
        <f>五年级等级</f>
        <v/>
      </c>
    </row>
    <row r="1102" spans="1:32">
      <c r="A1102" s="476">
        <v>516</v>
      </c>
      <c r="B1102" s="477">
        <v>50</v>
      </c>
      <c r="C1102" s="586"/>
      <c r="D1102" s="587"/>
      <c r="E1102" s="586"/>
      <c r="F1102" s="473"/>
      <c r="G1102" s="608"/>
      <c r="H1102" s="475"/>
      <c r="I1102" s="613"/>
      <c r="J1102" s="614"/>
      <c r="K1102" s="614"/>
      <c r="L1102" s="615"/>
      <c r="M1102" s="616"/>
      <c r="N1102" s="505" t="str">
        <f>五年级BMI</f>
        <v/>
      </c>
      <c r="O1102" s="499" t="str">
        <f>五年级BMI等级</f>
        <v/>
      </c>
      <c r="P1102" s="500" t="str">
        <f>五年级BMI得分</f>
        <v/>
      </c>
      <c r="Q1102" s="515" t="str">
        <f>五年级肺活量得分</f>
        <v/>
      </c>
      <c r="R1102" s="512" t="str">
        <f>五年级等级</f>
        <v/>
      </c>
      <c r="S1102" s="516" t="str">
        <f>五年级50米跑得分</f>
        <v/>
      </c>
      <c r="T1102" s="517" t="str">
        <f>五年级等级</f>
        <v/>
      </c>
      <c r="U1102" s="516" t="str">
        <f>五年级坐位体前屈得分</f>
        <v/>
      </c>
      <c r="V1102" s="517" t="str">
        <f>五年级等级</f>
        <v/>
      </c>
      <c r="W1102" s="516" t="str">
        <f>五年级一分钟跳绳得分</f>
        <v/>
      </c>
      <c r="X1102" s="517" t="str">
        <f>五年级等级</f>
        <v/>
      </c>
      <c r="Y1102" s="515" t="str">
        <f>五年级仰卧起坐得分</f>
        <v/>
      </c>
      <c r="Z1102" s="518" t="str">
        <f>五年级等级</f>
        <v/>
      </c>
      <c r="AA1102" s="533" t="str">
        <f>五年级折返跑得分</f>
        <v/>
      </c>
      <c r="AB1102" s="515" t="str">
        <f>五年级等级</f>
        <v/>
      </c>
      <c r="AC1102" s="533" t="str">
        <f>五年级跳绳附加分</f>
        <v/>
      </c>
      <c r="AD1102" s="534" t="str">
        <f>五年级标准分</f>
        <v/>
      </c>
      <c r="AE1102" s="534" t="str">
        <f>五年级总分</f>
        <v/>
      </c>
      <c r="AF1102" s="517" t="str">
        <f>五年级等级</f>
        <v/>
      </c>
    </row>
    <row r="1103" spans="1:39">
      <c r="A1103" s="476">
        <v>516</v>
      </c>
      <c r="B1103" s="477">
        <v>51</v>
      </c>
      <c r="C1103" s="586"/>
      <c r="D1103" s="587"/>
      <c r="E1103" s="586"/>
      <c r="F1103" s="473"/>
      <c r="G1103" s="608"/>
      <c r="H1103" s="475"/>
      <c r="I1103" s="613"/>
      <c r="J1103" s="614"/>
      <c r="K1103" s="614"/>
      <c r="L1103" s="615"/>
      <c r="M1103" s="616"/>
      <c r="N1103" s="505" t="str">
        <f>五年级BMI</f>
        <v/>
      </c>
      <c r="O1103" s="499" t="str">
        <f>五年级BMI等级</f>
        <v/>
      </c>
      <c r="P1103" s="500" t="str">
        <f>五年级BMI得分</f>
        <v/>
      </c>
      <c r="Q1103" s="515" t="str">
        <f>五年级肺活量得分</f>
        <v/>
      </c>
      <c r="R1103" s="512" t="str">
        <f>五年级等级</f>
        <v/>
      </c>
      <c r="S1103" s="516" t="str">
        <f>五年级50米跑得分</f>
        <v/>
      </c>
      <c r="T1103" s="517" t="str">
        <f>五年级等级</f>
        <v/>
      </c>
      <c r="U1103" s="516" t="str">
        <f>五年级坐位体前屈得分</f>
        <v/>
      </c>
      <c r="V1103" s="517" t="str">
        <f>五年级等级</f>
        <v/>
      </c>
      <c r="W1103" s="516" t="str">
        <f>五年级一分钟跳绳得分</f>
        <v/>
      </c>
      <c r="X1103" s="517" t="str">
        <f>五年级等级</f>
        <v/>
      </c>
      <c r="Y1103" s="515" t="str">
        <f>五年级仰卧起坐得分</f>
        <v/>
      </c>
      <c r="Z1103" s="518" t="str">
        <f>五年级等级</f>
        <v/>
      </c>
      <c r="AA1103" s="533" t="str">
        <f>五年级折返跑得分</f>
        <v/>
      </c>
      <c r="AB1103" s="515" t="str">
        <f>五年级等级</f>
        <v/>
      </c>
      <c r="AC1103" s="533" t="str">
        <f>五年级跳绳附加分</f>
        <v/>
      </c>
      <c r="AD1103" s="534" t="str">
        <f>五年级标准分</f>
        <v/>
      </c>
      <c r="AE1103" s="534" t="str">
        <f>五年级总分</f>
        <v/>
      </c>
      <c r="AF1103" s="517" t="str">
        <f>五年级等级</f>
        <v/>
      </c>
      <c r="AM1103" s="452" t="str">
        <f>折返时间</f>
        <v/>
      </c>
    </row>
    <row r="1104" spans="1:39">
      <c r="A1104" s="476">
        <v>516</v>
      </c>
      <c r="B1104" s="477">
        <v>52</v>
      </c>
      <c r="C1104" s="586"/>
      <c r="D1104" s="587"/>
      <c r="E1104" s="586"/>
      <c r="F1104" s="473"/>
      <c r="G1104" s="608"/>
      <c r="H1104" s="475"/>
      <c r="I1104" s="613"/>
      <c r="J1104" s="614"/>
      <c r="K1104" s="614"/>
      <c r="L1104" s="615"/>
      <c r="M1104" s="616"/>
      <c r="N1104" s="505" t="str">
        <f>五年级BMI</f>
        <v/>
      </c>
      <c r="O1104" s="499" t="str">
        <f>五年级BMI等级</f>
        <v/>
      </c>
      <c r="P1104" s="500" t="str">
        <f>五年级BMI得分</f>
        <v/>
      </c>
      <c r="Q1104" s="515" t="str">
        <f>五年级肺活量得分</f>
        <v/>
      </c>
      <c r="R1104" s="512" t="str">
        <f>五年级等级</f>
        <v/>
      </c>
      <c r="S1104" s="516" t="str">
        <f>五年级50米跑得分</f>
        <v/>
      </c>
      <c r="T1104" s="517" t="str">
        <f>五年级等级</f>
        <v/>
      </c>
      <c r="U1104" s="516" t="str">
        <f>五年级坐位体前屈得分</f>
        <v/>
      </c>
      <c r="V1104" s="517" t="str">
        <f>五年级等级</f>
        <v/>
      </c>
      <c r="W1104" s="516" t="str">
        <f>五年级一分钟跳绳得分</f>
        <v/>
      </c>
      <c r="X1104" s="517" t="str">
        <f>五年级等级</f>
        <v/>
      </c>
      <c r="Y1104" s="515" t="str">
        <f>五年级仰卧起坐得分</f>
        <v/>
      </c>
      <c r="Z1104" s="518" t="str">
        <f>五年级等级</f>
        <v/>
      </c>
      <c r="AA1104" s="533" t="str">
        <f>五年级折返跑得分</f>
        <v/>
      </c>
      <c r="AB1104" s="515" t="str">
        <f>五年级等级</f>
        <v/>
      </c>
      <c r="AC1104" s="533" t="str">
        <f>五年级跳绳附加分</f>
        <v/>
      </c>
      <c r="AD1104" s="534" t="str">
        <f>五年级标准分</f>
        <v/>
      </c>
      <c r="AE1104" s="534" t="str">
        <f>五年级总分</f>
        <v/>
      </c>
      <c r="AF1104" s="517" t="str">
        <f>五年级等级</f>
        <v/>
      </c>
      <c r="AM1104" s="452" t="str">
        <f>折返时间</f>
        <v/>
      </c>
    </row>
    <row r="1105" spans="1:39">
      <c r="A1105" s="476">
        <v>516</v>
      </c>
      <c r="B1105" s="477">
        <v>53</v>
      </c>
      <c r="C1105" s="586"/>
      <c r="D1105" s="587"/>
      <c r="E1105" s="586"/>
      <c r="F1105" s="473"/>
      <c r="G1105" s="608"/>
      <c r="H1105" s="475"/>
      <c r="I1105" s="613"/>
      <c r="J1105" s="614"/>
      <c r="K1105" s="614"/>
      <c r="L1105" s="615"/>
      <c r="M1105" s="616"/>
      <c r="N1105" s="505" t="str">
        <f>五年级BMI</f>
        <v/>
      </c>
      <c r="O1105" s="499" t="str">
        <f>五年级BMI等级</f>
        <v/>
      </c>
      <c r="P1105" s="500" t="str">
        <f>五年级BMI得分</f>
        <v/>
      </c>
      <c r="Q1105" s="515" t="str">
        <f>五年级肺活量得分</f>
        <v/>
      </c>
      <c r="R1105" s="512" t="str">
        <f>五年级等级</f>
        <v/>
      </c>
      <c r="S1105" s="516" t="str">
        <f>五年级50米跑得分</f>
        <v/>
      </c>
      <c r="T1105" s="517" t="str">
        <f>五年级等级</f>
        <v/>
      </c>
      <c r="U1105" s="516" t="str">
        <f>五年级坐位体前屈得分</f>
        <v/>
      </c>
      <c r="V1105" s="517" t="str">
        <f>五年级等级</f>
        <v/>
      </c>
      <c r="W1105" s="516" t="str">
        <f>五年级一分钟跳绳得分</f>
        <v/>
      </c>
      <c r="X1105" s="517" t="str">
        <f>五年级等级</f>
        <v/>
      </c>
      <c r="Y1105" s="515" t="str">
        <f>五年级仰卧起坐得分</f>
        <v/>
      </c>
      <c r="Z1105" s="518" t="str">
        <f>五年级等级</f>
        <v/>
      </c>
      <c r="AA1105" s="533" t="str">
        <f>五年级折返跑得分</f>
        <v/>
      </c>
      <c r="AB1105" s="515" t="str">
        <f>五年级等级</f>
        <v/>
      </c>
      <c r="AC1105" s="533" t="str">
        <f>五年级跳绳附加分</f>
        <v/>
      </c>
      <c r="AD1105" s="534" t="str">
        <f>五年级标准分</f>
        <v/>
      </c>
      <c r="AE1105" s="534" t="str">
        <f>五年级总分</f>
        <v/>
      </c>
      <c r="AF1105" s="517" t="str">
        <f>五年级等级</f>
        <v/>
      </c>
      <c r="AM1105" s="452" t="str">
        <f>折返时间</f>
        <v/>
      </c>
    </row>
    <row r="1106" spans="1:39">
      <c r="A1106" s="476">
        <v>516</v>
      </c>
      <c r="B1106" s="477">
        <v>54</v>
      </c>
      <c r="C1106" s="586"/>
      <c r="D1106" s="587"/>
      <c r="E1106" s="586"/>
      <c r="F1106" s="473"/>
      <c r="G1106" s="608"/>
      <c r="H1106" s="475"/>
      <c r="I1106" s="613"/>
      <c r="J1106" s="614"/>
      <c r="K1106" s="614"/>
      <c r="L1106" s="615"/>
      <c r="M1106" s="616"/>
      <c r="N1106" s="505" t="str">
        <f>五年级BMI</f>
        <v/>
      </c>
      <c r="O1106" s="499" t="str">
        <f>五年级BMI等级</f>
        <v/>
      </c>
      <c r="P1106" s="500" t="str">
        <f>五年级BMI得分</f>
        <v/>
      </c>
      <c r="Q1106" s="515" t="str">
        <f>五年级肺活量得分</f>
        <v/>
      </c>
      <c r="R1106" s="512" t="str">
        <f>五年级等级</f>
        <v/>
      </c>
      <c r="S1106" s="516" t="str">
        <f>五年级50米跑得分</f>
        <v/>
      </c>
      <c r="T1106" s="517" t="str">
        <f>五年级等级</f>
        <v/>
      </c>
      <c r="U1106" s="516" t="str">
        <f>五年级坐位体前屈得分</f>
        <v/>
      </c>
      <c r="V1106" s="517" t="str">
        <f>五年级等级</f>
        <v/>
      </c>
      <c r="W1106" s="516" t="str">
        <f>五年级一分钟跳绳得分</f>
        <v/>
      </c>
      <c r="X1106" s="517" t="str">
        <f>五年级等级</f>
        <v/>
      </c>
      <c r="Y1106" s="515" t="str">
        <f>五年级仰卧起坐得分</f>
        <v/>
      </c>
      <c r="Z1106" s="518" t="str">
        <f>五年级等级</f>
        <v/>
      </c>
      <c r="AA1106" s="533" t="str">
        <f>五年级折返跑得分</f>
        <v/>
      </c>
      <c r="AB1106" s="515" t="str">
        <f>五年级等级</f>
        <v/>
      </c>
      <c r="AC1106" s="533" t="str">
        <f>五年级跳绳附加分</f>
        <v/>
      </c>
      <c r="AD1106" s="534" t="str">
        <f>五年级标准分</f>
        <v/>
      </c>
      <c r="AE1106" s="534" t="str">
        <f>五年级总分</f>
        <v/>
      </c>
      <c r="AF1106" s="517" t="str">
        <f>五年级等级</f>
        <v/>
      </c>
      <c r="AM1106" s="452" t="str">
        <f>折返时间</f>
        <v/>
      </c>
    </row>
    <row r="1107" spans="1:39">
      <c r="A1107" s="476">
        <v>516</v>
      </c>
      <c r="B1107" s="477">
        <v>55</v>
      </c>
      <c r="C1107" s="586"/>
      <c r="D1107" s="587"/>
      <c r="E1107" s="586"/>
      <c r="F1107" s="473"/>
      <c r="G1107" s="608"/>
      <c r="H1107" s="475"/>
      <c r="I1107" s="613"/>
      <c r="J1107" s="614"/>
      <c r="K1107" s="614"/>
      <c r="L1107" s="615"/>
      <c r="M1107" s="616"/>
      <c r="N1107" s="505" t="str">
        <f>五年级BMI</f>
        <v/>
      </c>
      <c r="O1107" s="499" t="str">
        <f>五年级BMI等级</f>
        <v/>
      </c>
      <c r="P1107" s="500" t="str">
        <f>五年级BMI得分</f>
        <v/>
      </c>
      <c r="Q1107" s="515" t="str">
        <f>五年级肺活量得分</f>
        <v/>
      </c>
      <c r="R1107" s="512" t="str">
        <f>五年级等级</f>
        <v/>
      </c>
      <c r="S1107" s="516" t="str">
        <f>五年级50米跑得分</f>
        <v/>
      </c>
      <c r="T1107" s="517" t="str">
        <f>五年级等级</f>
        <v/>
      </c>
      <c r="U1107" s="516" t="str">
        <f>五年级坐位体前屈得分</f>
        <v/>
      </c>
      <c r="V1107" s="517" t="str">
        <f>五年级等级</f>
        <v/>
      </c>
      <c r="W1107" s="516" t="str">
        <f>五年级一分钟跳绳得分</f>
        <v/>
      </c>
      <c r="X1107" s="517" t="str">
        <f>五年级等级</f>
        <v/>
      </c>
      <c r="Y1107" s="515" t="str">
        <f>五年级仰卧起坐得分</f>
        <v/>
      </c>
      <c r="Z1107" s="518" t="str">
        <f>五年级等级</f>
        <v/>
      </c>
      <c r="AA1107" s="533" t="str">
        <f>五年级折返跑得分</f>
        <v/>
      </c>
      <c r="AB1107" s="515" t="str">
        <f>五年级等级</f>
        <v/>
      </c>
      <c r="AC1107" s="533" t="str">
        <f>五年级跳绳附加分</f>
        <v/>
      </c>
      <c r="AD1107" s="534" t="str">
        <f>五年级标准分</f>
        <v/>
      </c>
      <c r="AE1107" s="534" t="str">
        <f>五年级总分</f>
        <v/>
      </c>
      <c r="AF1107" s="517" t="str">
        <f>五年级等级</f>
        <v/>
      </c>
      <c r="AM1107" s="452" t="str">
        <f>折返时间</f>
        <v/>
      </c>
    </row>
    <row r="1108" spans="1:39">
      <c r="A1108" s="476">
        <v>516</v>
      </c>
      <c r="B1108" s="477">
        <v>56</v>
      </c>
      <c r="C1108" s="586"/>
      <c r="D1108" s="587"/>
      <c r="E1108" s="586"/>
      <c r="F1108" s="473"/>
      <c r="G1108" s="608"/>
      <c r="H1108" s="475"/>
      <c r="I1108" s="613"/>
      <c r="J1108" s="614"/>
      <c r="K1108" s="614"/>
      <c r="L1108" s="615"/>
      <c r="M1108" s="616"/>
      <c r="N1108" s="505" t="str">
        <f>五年级BMI</f>
        <v/>
      </c>
      <c r="O1108" s="499" t="str">
        <f>五年级BMI等级</f>
        <v/>
      </c>
      <c r="P1108" s="500" t="str">
        <f>五年级BMI得分</f>
        <v/>
      </c>
      <c r="Q1108" s="515" t="str">
        <f>五年级肺活量得分</f>
        <v/>
      </c>
      <c r="R1108" s="512" t="str">
        <f>五年级等级</f>
        <v/>
      </c>
      <c r="S1108" s="516" t="str">
        <f>五年级50米跑得分</f>
        <v/>
      </c>
      <c r="T1108" s="517" t="str">
        <f>五年级等级</f>
        <v/>
      </c>
      <c r="U1108" s="516" t="str">
        <f>五年级坐位体前屈得分</f>
        <v/>
      </c>
      <c r="V1108" s="517" t="str">
        <f>五年级等级</f>
        <v/>
      </c>
      <c r="W1108" s="516" t="str">
        <f>五年级一分钟跳绳得分</f>
        <v/>
      </c>
      <c r="X1108" s="517" t="str">
        <f>五年级等级</f>
        <v/>
      </c>
      <c r="Y1108" s="515" t="str">
        <f>五年级仰卧起坐得分</f>
        <v/>
      </c>
      <c r="Z1108" s="518" t="str">
        <f>五年级等级</f>
        <v/>
      </c>
      <c r="AA1108" s="533" t="str">
        <f>五年级折返跑得分</f>
        <v/>
      </c>
      <c r="AB1108" s="515" t="str">
        <f>五年级等级</f>
        <v/>
      </c>
      <c r="AC1108" s="533" t="str">
        <f>五年级跳绳附加分</f>
        <v/>
      </c>
      <c r="AD1108" s="534" t="str">
        <f>五年级标准分</f>
        <v/>
      </c>
      <c r="AE1108" s="534" t="str">
        <f>五年级总分</f>
        <v/>
      </c>
      <c r="AF1108" s="517" t="str">
        <f>五年级等级</f>
        <v/>
      </c>
      <c r="AM1108" s="452" t="str">
        <f>折返时间</f>
        <v/>
      </c>
    </row>
    <row r="1109" spans="1:39">
      <c r="A1109" s="476">
        <v>516</v>
      </c>
      <c r="B1109" s="477">
        <v>57</v>
      </c>
      <c r="C1109" s="586"/>
      <c r="D1109" s="587"/>
      <c r="E1109" s="586"/>
      <c r="F1109" s="473"/>
      <c r="G1109" s="608"/>
      <c r="H1109" s="475"/>
      <c r="I1109" s="613"/>
      <c r="J1109" s="614"/>
      <c r="K1109" s="614"/>
      <c r="L1109" s="615"/>
      <c r="M1109" s="616"/>
      <c r="N1109" s="505" t="str">
        <f>五年级BMI</f>
        <v/>
      </c>
      <c r="O1109" s="499" t="str">
        <f>五年级BMI等级</f>
        <v/>
      </c>
      <c r="P1109" s="500" t="str">
        <f>五年级BMI得分</f>
        <v/>
      </c>
      <c r="Q1109" s="515" t="str">
        <f>五年级肺活量得分</f>
        <v/>
      </c>
      <c r="R1109" s="512" t="str">
        <f>五年级等级</f>
        <v/>
      </c>
      <c r="S1109" s="516" t="str">
        <f>五年级50米跑得分</f>
        <v/>
      </c>
      <c r="T1109" s="517" t="str">
        <f>五年级等级</f>
        <v/>
      </c>
      <c r="U1109" s="516" t="str">
        <f>五年级坐位体前屈得分</f>
        <v/>
      </c>
      <c r="V1109" s="517" t="str">
        <f>五年级等级</f>
        <v/>
      </c>
      <c r="W1109" s="516" t="str">
        <f>五年级一分钟跳绳得分</f>
        <v/>
      </c>
      <c r="X1109" s="517" t="str">
        <f>五年级等级</f>
        <v/>
      </c>
      <c r="Y1109" s="515" t="str">
        <f>五年级仰卧起坐得分</f>
        <v/>
      </c>
      <c r="Z1109" s="518" t="str">
        <f>五年级等级</f>
        <v/>
      </c>
      <c r="AA1109" s="533" t="str">
        <f>五年级折返跑得分</f>
        <v/>
      </c>
      <c r="AB1109" s="515" t="str">
        <f>五年级等级</f>
        <v/>
      </c>
      <c r="AC1109" s="533" t="str">
        <f>五年级跳绳附加分</f>
        <v/>
      </c>
      <c r="AD1109" s="534" t="str">
        <f>五年级标准分</f>
        <v/>
      </c>
      <c r="AE1109" s="534" t="str">
        <f>五年级总分</f>
        <v/>
      </c>
      <c r="AF1109" s="517" t="str">
        <f>五年级等级</f>
        <v/>
      </c>
      <c r="AM1109" s="452" t="str">
        <f>折返时间</f>
        <v/>
      </c>
    </row>
    <row r="1110" spans="1:39">
      <c r="A1110" s="476">
        <v>516</v>
      </c>
      <c r="B1110" s="477">
        <v>58</v>
      </c>
      <c r="C1110" s="586"/>
      <c r="D1110" s="587"/>
      <c r="E1110" s="586"/>
      <c r="F1110" s="473"/>
      <c r="G1110" s="608"/>
      <c r="H1110" s="475"/>
      <c r="I1110" s="613"/>
      <c r="J1110" s="614"/>
      <c r="K1110" s="614"/>
      <c r="L1110" s="615"/>
      <c r="M1110" s="616"/>
      <c r="N1110" s="505" t="str">
        <f>五年级BMI</f>
        <v/>
      </c>
      <c r="O1110" s="499" t="str">
        <f>五年级BMI等级</f>
        <v/>
      </c>
      <c r="P1110" s="500" t="str">
        <f>五年级BMI得分</f>
        <v/>
      </c>
      <c r="Q1110" s="515" t="str">
        <f>五年级肺活量得分</f>
        <v/>
      </c>
      <c r="R1110" s="512" t="str">
        <f>五年级等级</f>
        <v/>
      </c>
      <c r="S1110" s="516" t="str">
        <f>五年级50米跑得分</f>
        <v/>
      </c>
      <c r="T1110" s="517" t="str">
        <f>五年级等级</f>
        <v/>
      </c>
      <c r="U1110" s="516" t="str">
        <f>五年级坐位体前屈得分</f>
        <v/>
      </c>
      <c r="V1110" s="517" t="str">
        <f>五年级等级</f>
        <v/>
      </c>
      <c r="W1110" s="516" t="str">
        <f>五年级一分钟跳绳得分</f>
        <v/>
      </c>
      <c r="X1110" s="517" t="str">
        <f>五年级等级</f>
        <v/>
      </c>
      <c r="Y1110" s="515" t="str">
        <f>五年级仰卧起坐得分</f>
        <v/>
      </c>
      <c r="Z1110" s="518" t="str">
        <f>五年级等级</f>
        <v/>
      </c>
      <c r="AA1110" s="533" t="str">
        <f>五年级折返跑得分</f>
        <v/>
      </c>
      <c r="AB1110" s="515" t="str">
        <f>五年级等级</f>
        <v/>
      </c>
      <c r="AC1110" s="533" t="str">
        <f>五年级跳绳附加分</f>
        <v/>
      </c>
      <c r="AD1110" s="534" t="str">
        <f>五年级标准分</f>
        <v/>
      </c>
      <c r="AE1110" s="534" t="str">
        <f>五年级总分</f>
        <v/>
      </c>
      <c r="AF1110" s="517" t="str">
        <f>五年级等级</f>
        <v/>
      </c>
      <c r="AM1110" s="452" t="str">
        <f>折返时间</f>
        <v/>
      </c>
    </row>
    <row r="1111" spans="1:39">
      <c r="A1111" s="476">
        <v>516</v>
      </c>
      <c r="B1111" s="477">
        <v>59</v>
      </c>
      <c r="C1111" s="586"/>
      <c r="D1111" s="587"/>
      <c r="E1111" s="586"/>
      <c r="F1111" s="473"/>
      <c r="G1111" s="608"/>
      <c r="H1111" s="475"/>
      <c r="I1111" s="613"/>
      <c r="J1111" s="614"/>
      <c r="K1111" s="614"/>
      <c r="L1111" s="615"/>
      <c r="M1111" s="616"/>
      <c r="N1111" s="505" t="str">
        <f>五年级BMI</f>
        <v/>
      </c>
      <c r="O1111" s="499" t="str">
        <f>五年级BMI等级</f>
        <v/>
      </c>
      <c r="P1111" s="500" t="str">
        <f>五年级BMI得分</f>
        <v/>
      </c>
      <c r="Q1111" s="515" t="str">
        <f>五年级肺活量得分</f>
        <v/>
      </c>
      <c r="R1111" s="512" t="str">
        <f>五年级等级</f>
        <v/>
      </c>
      <c r="S1111" s="516" t="str">
        <f>五年级50米跑得分</f>
        <v/>
      </c>
      <c r="T1111" s="517" t="str">
        <f>五年级等级</f>
        <v/>
      </c>
      <c r="U1111" s="516" t="str">
        <f>五年级坐位体前屈得分</f>
        <v/>
      </c>
      <c r="V1111" s="517" t="str">
        <f>五年级等级</f>
        <v/>
      </c>
      <c r="W1111" s="516" t="str">
        <f>五年级一分钟跳绳得分</f>
        <v/>
      </c>
      <c r="X1111" s="517" t="str">
        <f>五年级等级</f>
        <v/>
      </c>
      <c r="Y1111" s="515" t="str">
        <f>五年级仰卧起坐得分</f>
        <v/>
      </c>
      <c r="Z1111" s="518" t="str">
        <f>五年级等级</f>
        <v/>
      </c>
      <c r="AA1111" s="533" t="str">
        <f>五年级折返跑得分</f>
        <v/>
      </c>
      <c r="AB1111" s="515" t="str">
        <f>五年级等级</f>
        <v/>
      </c>
      <c r="AC1111" s="533" t="str">
        <f>五年级跳绳附加分</f>
        <v/>
      </c>
      <c r="AD1111" s="534" t="str">
        <f>五年级标准分</f>
        <v/>
      </c>
      <c r="AE1111" s="534" t="str">
        <f>五年级总分</f>
        <v/>
      </c>
      <c r="AF1111" s="517" t="str">
        <f>五年级等级</f>
        <v/>
      </c>
      <c r="AM1111" s="452" t="str">
        <f>折返时间</f>
        <v/>
      </c>
    </row>
    <row r="1112" spans="1:39">
      <c r="A1112" s="476">
        <v>516</v>
      </c>
      <c r="B1112" s="477">
        <v>60</v>
      </c>
      <c r="C1112" s="586"/>
      <c r="D1112" s="587"/>
      <c r="E1112" s="586"/>
      <c r="F1112" s="473"/>
      <c r="G1112" s="608"/>
      <c r="H1112" s="475"/>
      <c r="I1112" s="613"/>
      <c r="J1112" s="614"/>
      <c r="K1112" s="614"/>
      <c r="L1112" s="615"/>
      <c r="M1112" s="616"/>
      <c r="N1112" s="505" t="str">
        <f>五年级BMI</f>
        <v/>
      </c>
      <c r="O1112" s="499" t="str">
        <f>五年级BMI等级</f>
        <v/>
      </c>
      <c r="P1112" s="500" t="str">
        <f>五年级BMI得分</f>
        <v/>
      </c>
      <c r="Q1112" s="515" t="str">
        <f>五年级肺活量得分</f>
        <v/>
      </c>
      <c r="R1112" s="512" t="str">
        <f>五年级等级</f>
        <v/>
      </c>
      <c r="S1112" s="516" t="str">
        <f>五年级50米跑得分</f>
        <v/>
      </c>
      <c r="T1112" s="517" t="str">
        <f>五年级等级</f>
        <v/>
      </c>
      <c r="U1112" s="516" t="str">
        <f>五年级坐位体前屈得分</f>
        <v/>
      </c>
      <c r="V1112" s="517" t="str">
        <f>五年级等级</f>
        <v/>
      </c>
      <c r="W1112" s="516" t="str">
        <f>五年级一分钟跳绳得分</f>
        <v/>
      </c>
      <c r="X1112" s="517" t="str">
        <f>五年级等级</f>
        <v/>
      </c>
      <c r="Y1112" s="515" t="str">
        <f>五年级仰卧起坐得分</f>
        <v/>
      </c>
      <c r="Z1112" s="518" t="str">
        <f>五年级等级</f>
        <v/>
      </c>
      <c r="AA1112" s="533" t="str">
        <f>五年级折返跑得分</f>
        <v/>
      </c>
      <c r="AB1112" s="515" t="str">
        <f>五年级等级</f>
        <v/>
      </c>
      <c r="AC1112" s="533" t="str">
        <f>五年级跳绳附加分</f>
        <v/>
      </c>
      <c r="AD1112" s="534" t="str">
        <f>五年级标准分</f>
        <v/>
      </c>
      <c r="AE1112" s="534" t="str">
        <f>五年级总分</f>
        <v/>
      </c>
      <c r="AF1112" s="517" t="str">
        <f>五年级等级</f>
        <v/>
      </c>
      <c r="AM1112" s="452" t="str">
        <f>折返时间</f>
        <v/>
      </c>
    </row>
    <row r="1113" spans="1:39">
      <c r="A1113" s="476">
        <v>516</v>
      </c>
      <c r="B1113" s="477">
        <v>61</v>
      </c>
      <c r="C1113" s="586"/>
      <c r="D1113" s="587"/>
      <c r="E1113" s="586"/>
      <c r="F1113" s="473"/>
      <c r="G1113" s="608"/>
      <c r="H1113" s="475"/>
      <c r="I1113" s="613"/>
      <c r="J1113" s="614"/>
      <c r="K1113" s="614"/>
      <c r="L1113" s="615"/>
      <c r="M1113" s="616"/>
      <c r="N1113" s="505" t="str">
        <f>五年级BMI</f>
        <v/>
      </c>
      <c r="O1113" s="499" t="str">
        <f>五年级BMI等级</f>
        <v/>
      </c>
      <c r="P1113" s="500" t="str">
        <f>五年级BMI得分</f>
        <v/>
      </c>
      <c r="Q1113" s="515" t="str">
        <f>五年级肺活量得分</f>
        <v/>
      </c>
      <c r="R1113" s="512" t="str">
        <f>五年级等级</f>
        <v/>
      </c>
      <c r="S1113" s="516" t="str">
        <f>五年级50米跑得分</f>
        <v/>
      </c>
      <c r="T1113" s="517" t="str">
        <f>五年级等级</f>
        <v/>
      </c>
      <c r="U1113" s="516" t="str">
        <f>五年级坐位体前屈得分</f>
        <v/>
      </c>
      <c r="V1113" s="517" t="str">
        <f>五年级等级</f>
        <v/>
      </c>
      <c r="W1113" s="516" t="str">
        <f>五年级一分钟跳绳得分</f>
        <v/>
      </c>
      <c r="X1113" s="517" t="str">
        <f>五年级等级</f>
        <v/>
      </c>
      <c r="Y1113" s="515" t="str">
        <f>五年级仰卧起坐得分</f>
        <v/>
      </c>
      <c r="Z1113" s="518" t="str">
        <f>五年级等级</f>
        <v/>
      </c>
      <c r="AA1113" s="533" t="str">
        <f>五年级折返跑得分</f>
        <v/>
      </c>
      <c r="AB1113" s="515" t="str">
        <f>五年级等级</f>
        <v/>
      </c>
      <c r="AC1113" s="533" t="str">
        <f>五年级跳绳附加分</f>
        <v/>
      </c>
      <c r="AD1113" s="534" t="str">
        <f>五年级标准分</f>
        <v/>
      </c>
      <c r="AE1113" s="534" t="str">
        <f>五年级总分</f>
        <v/>
      </c>
      <c r="AF1113" s="517" t="str">
        <f>五年级等级</f>
        <v/>
      </c>
      <c r="AM1113" s="452" t="str">
        <f>折返时间</f>
        <v/>
      </c>
    </row>
    <row r="1114" spans="1:39">
      <c r="A1114" s="476">
        <v>516</v>
      </c>
      <c r="B1114" s="477">
        <v>62</v>
      </c>
      <c r="C1114" s="586"/>
      <c r="D1114" s="587"/>
      <c r="E1114" s="586"/>
      <c r="F1114" s="473"/>
      <c r="G1114" s="608"/>
      <c r="H1114" s="475"/>
      <c r="I1114" s="613"/>
      <c r="J1114" s="614"/>
      <c r="K1114" s="614"/>
      <c r="L1114" s="615"/>
      <c r="M1114" s="616"/>
      <c r="N1114" s="505" t="str">
        <f>五年级BMI</f>
        <v/>
      </c>
      <c r="O1114" s="499" t="str">
        <f>五年级BMI等级</f>
        <v/>
      </c>
      <c r="P1114" s="500" t="str">
        <f>五年级BMI得分</f>
        <v/>
      </c>
      <c r="Q1114" s="515" t="str">
        <f>五年级肺活量得分</f>
        <v/>
      </c>
      <c r="R1114" s="512" t="str">
        <f>五年级等级</f>
        <v/>
      </c>
      <c r="S1114" s="516" t="str">
        <f>五年级50米跑得分</f>
        <v/>
      </c>
      <c r="T1114" s="517" t="str">
        <f>五年级等级</f>
        <v/>
      </c>
      <c r="U1114" s="516" t="str">
        <f>五年级坐位体前屈得分</f>
        <v/>
      </c>
      <c r="V1114" s="517" t="str">
        <f>五年级等级</f>
        <v/>
      </c>
      <c r="W1114" s="516" t="str">
        <f>五年级一分钟跳绳得分</f>
        <v/>
      </c>
      <c r="X1114" s="517" t="str">
        <f>五年级等级</f>
        <v/>
      </c>
      <c r="Y1114" s="515" t="str">
        <f>五年级仰卧起坐得分</f>
        <v/>
      </c>
      <c r="Z1114" s="518" t="str">
        <f>五年级等级</f>
        <v/>
      </c>
      <c r="AA1114" s="533" t="str">
        <f>五年级折返跑得分</f>
        <v/>
      </c>
      <c r="AB1114" s="515" t="str">
        <f>五年级等级</f>
        <v/>
      </c>
      <c r="AC1114" s="533" t="str">
        <f>五年级跳绳附加分</f>
        <v/>
      </c>
      <c r="AD1114" s="534" t="str">
        <f>五年级标准分</f>
        <v/>
      </c>
      <c r="AE1114" s="534" t="str">
        <f>五年级总分</f>
        <v/>
      </c>
      <c r="AF1114" s="517" t="str">
        <f>五年级等级</f>
        <v/>
      </c>
      <c r="AM1114" s="452" t="str">
        <f>折返时间</f>
        <v/>
      </c>
    </row>
    <row r="1115" spans="1:39">
      <c r="A1115" s="476">
        <v>516</v>
      </c>
      <c r="B1115" s="477">
        <v>63</v>
      </c>
      <c r="C1115" s="586"/>
      <c r="D1115" s="587"/>
      <c r="E1115" s="586"/>
      <c r="F1115" s="473"/>
      <c r="G1115" s="608"/>
      <c r="H1115" s="475"/>
      <c r="I1115" s="613"/>
      <c r="J1115" s="614"/>
      <c r="K1115" s="614"/>
      <c r="L1115" s="615"/>
      <c r="M1115" s="616"/>
      <c r="N1115" s="505" t="str">
        <f>五年级BMI</f>
        <v/>
      </c>
      <c r="O1115" s="499" t="str">
        <f>五年级BMI等级</f>
        <v/>
      </c>
      <c r="P1115" s="500" t="str">
        <f>五年级BMI得分</f>
        <v/>
      </c>
      <c r="Q1115" s="515" t="str">
        <f>五年级肺活量得分</f>
        <v/>
      </c>
      <c r="R1115" s="512" t="str">
        <f>五年级等级</f>
        <v/>
      </c>
      <c r="S1115" s="516" t="str">
        <f>五年级50米跑得分</f>
        <v/>
      </c>
      <c r="T1115" s="517" t="str">
        <f>五年级等级</f>
        <v/>
      </c>
      <c r="U1115" s="516" t="str">
        <f>五年级坐位体前屈得分</f>
        <v/>
      </c>
      <c r="V1115" s="517" t="str">
        <f>五年级等级</f>
        <v/>
      </c>
      <c r="W1115" s="516" t="str">
        <f>五年级一分钟跳绳得分</f>
        <v/>
      </c>
      <c r="X1115" s="517" t="str">
        <f>五年级等级</f>
        <v/>
      </c>
      <c r="Y1115" s="515" t="str">
        <f>五年级仰卧起坐得分</f>
        <v/>
      </c>
      <c r="Z1115" s="518" t="str">
        <f>五年级等级</f>
        <v/>
      </c>
      <c r="AA1115" s="533" t="str">
        <f>五年级折返跑得分</f>
        <v/>
      </c>
      <c r="AB1115" s="515" t="str">
        <f>五年级等级</f>
        <v/>
      </c>
      <c r="AC1115" s="533" t="str">
        <f>五年级跳绳附加分</f>
        <v/>
      </c>
      <c r="AD1115" s="534" t="str">
        <f>五年级标准分</f>
        <v/>
      </c>
      <c r="AE1115" s="534" t="str">
        <f>五年级总分</f>
        <v/>
      </c>
      <c r="AF1115" s="517" t="str">
        <f>五年级等级</f>
        <v/>
      </c>
      <c r="AM1115" s="452" t="str">
        <f>折返时间</f>
        <v/>
      </c>
    </row>
    <row r="1116" spans="1:39">
      <c r="A1116" s="476">
        <v>516</v>
      </c>
      <c r="B1116" s="477">
        <v>64</v>
      </c>
      <c r="C1116" s="586"/>
      <c r="D1116" s="587"/>
      <c r="E1116" s="586"/>
      <c r="F1116" s="473"/>
      <c r="G1116" s="608"/>
      <c r="H1116" s="475"/>
      <c r="I1116" s="613"/>
      <c r="J1116" s="614"/>
      <c r="K1116" s="614"/>
      <c r="L1116" s="615"/>
      <c r="M1116" s="616"/>
      <c r="N1116" s="505" t="str">
        <f>五年级BMI</f>
        <v/>
      </c>
      <c r="O1116" s="499" t="str">
        <f>五年级BMI等级</f>
        <v/>
      </c>
      <c r="P1116" s="500" t="str">
        <f>五年级BMI得分</f>
        <v/>
      </c>
      <c r="Q1116" s="515" t="str">
        <f>五年级肺活量得分</f>
        <v/>
      </c>
      <c r="R1116" s="512" t="str">
        <f>五年级等级</f>
        <v/>
      </c>
      <c r="S1116" s="516" t="str">
        <f>五年级50米跑得分</f>
        <v/>
      </c>
      <c r="T1116" s="517" t="str">
        <f>五年级等级</f>
        <v/>
      </c>
      <c r="U1116" s="516" t="str">
        <f>五年级坐位体前屈得分</f>
        <v/>
      </c>
      <c r="V1116" s="517" t="str">
        <f>五年级等级</f>
        <v/>
      </c>
      <c r="W1116" s="516" t="str">
        <f>五年级一分钟跳绳得分</f>
        <v/>
      </c>
      <c r="X1116" s="517" t="str">
        <f>五年级等级</f>
        <v/>
      </c>
      <c r="Y1116" s="515" t="str">
        <f>五年级仰卧起坐得分</f>
        <v/>
      </c>
      <c r="Z1116" s="518" t="str">
        <f>五年级等级</f>
        <v/>
      </c>
      <c r="AA1116" s="533" t="str">
        <f>五年级折返跑得分</f>
        <v/>
      </c>
      <c r="AB1116" s="515" t="str">
        <f>五年级等级</f>
        <v/>
      </c>
      <c r="AC1116" s="533" t="str">
        <f>五年级跳绳附加分</f>
        <v/>
      </c>
      <c r="AD1116" s="534" t="str">
        <f>五年级标准分</f>
        <v/>
      </c>
      <c r="AE1116" s="534" t="str">
        <f>五年级总分</f>
        <v/>
      </c>
      <c r="AF1116" s="517" t="str">
        <f>五年级等级</f>
        <v/>
      </c>
      <c r="AM1116" s="452" t="str">
        <f>折返时间</f>
        <v/>
      </c>
    </row>
    <row r="1117" spans="1:39">
      <c r="A1117" s="476">
        <v>516</v>
      </c>
      <c r="B1117" s="477">
        <v>65</v>
      </c>
      <c r="C1117" s="586"/>
      <c r="D1117" s="587"/>
      <c r="E1117" s="586"/>
      <c r="F1117" s="473"/>
      <c r="G1117" s="608"/>
      <c r="H1117" s="475"/>
      <c r="I1117" s="613"/>
      <c r="J1117" s="614"/>
      <c r="K1117" s="614"/>
      <c r="L1117" s="615"/>
      <c r="M1117" s="616"/>
      <c r="N1117" s="505" t="str">
        <f>五年级BMI</f>
        <v/>
      </c>
      <c r="O1117" s="499" t="str">
        <f>五年级BMI等级</f>
        <v/>
      </c>
      <c r="P1117" s="500" t="str">
        <f>五年级BMI得分</f>
        <v/>
      </c>
      <c r="Q1117" s="515" t="str">
        <f>五年级肺活量得分</f>
        <v/>
      </c>
      <c r="R1117" s="512" t="str">
        <f>五年级等级</f>
        <v/>
      </c>
      <c r="S1117" s="516" t="str">
        <f>五年级50米跑得分</f>
        <v/>
      </c>
      <c r="T1117" s="517" t="str">
        <f>五年级等级</f>
        <v/>
      </c>
      <c r="U1117" s="516" t="str">
        <f>五年级坐位体前屈得分</f>
        <v/>
      </c>
      <c r="V1117" s="517" t="str">
        <f>五年级等级</f>
        <v/>
      </c>
      <c r="W1117" s="516" t="str">
        <f>五年级一分钟跳绳得分</f>
        <v/>
      </c>
      <c r="X1117" s="517" t="str">
        <f>五年级等级</f>
        <v/>
      </c>
      <c r="Y1117" s="515" t="str">
        <f>五年级仰卧起坐得分</f>
        <v/>
      </c>
      <c r="Z1117" s="518" t="str">
        <f>五年级等级</f>
        <v/>
      </c>
      <c r="AA1117" s="533" t="str">
        <f>五年级折返跑得分</f>
        <v/>
      </c>
      <c r="AB1117" s="515" t="str">
        <f>五年级等级</f>
        <v/>
      </c>
      <c r="AC1117" s="533" t="str">
        <f>五年级跳绳附加分</f>
        <v/>
      </c>
      <c r="AD1117" s="534" t="str">
        <f>五年级标准分</f>
        <v/>
      </c>
      <c r="AE1117" s="534" t="str">
        <f>五年级总分</f>
        <v/>
      </c>
      <c r="AF1117" s="517" t="str">
        <f>五年级等级</f>
        <v/>
      </c>
      <c r="AM1117" s="452" t="str">
        <f>折返时间</f>
        <v/>
      </c>
    </row>
    <row r="1118" spans="1:39">
      <c r="A1118" s="476">
        <v>516</v>
      </c>
      <c r="B1118" s="477">
        <v>66</v>
      </c>
      <c r="C1118" s="586"/>
      <c r="D1118" s="587"/>
      <c r="E1118" s="586"/>
      <c r="F1118" s="473"/>
      <c r="G1118" s="608"/>
      <c r="H1118" s="475"/>
      <c r="I1118" s="613"/>
      <c r="J1118" s="614"/>
      <c r="K1118" s="614"/>
      <c r="L1118" s="615"/>
      <c r="M1118" s="616"/>
      <c r="N1118" s="505" t="str">
        <f>五年级BMI</f>
        <v/>
      </c>
      <c r="O1118" s="499" t="str">
        <f>五年级BMI等级</f>
        <v/>
      </c>
      <c r="P1118" s="500" t="str">
        <f>五年级BMI得分</f>
        <v/>
      </c>
      <c r="Q1118" s="515" t="str">
        <f>五年级肺活量得分</f>
        <v/>
      </c>
      <c r="R1118" s="512" t="str">
        <f>五年级等级</f>
        <v/>
      </c>
      <c r="S1118" s="516" t="str">
        <f>五年级50米跑得分</f>
        <v/>
      </c>
      <c r="T1118" s="517" t="str">
        <f>五年级等级</f>
        <v/>
      </c>
      <c r="U1118" s="516" t="str">
        <f>五年级坐位体前屈得分</f>
        <v/>
      </c>
      <c r="V1118" s="517" t="str">
        <f>五年级等级</f>
        <v/>
      </c>
      <c r="W1118" s="516" t="str">
        <f>五年级一分钟跳绳得分</f>
        <v/>
      </c>
      <c r="X1118" s="517" t="str">
        <f>五年级等级</f>
        <v/>
      </c>
      <c r="Y1118" s="515" t="str">
        <f>五年级仰卧起坐得分</f>
        <v/>
      </c>
      <c r="Z1118" s="518" t="str">
        <f>五年级等级</f>
        <v/>
      </c>
      <c r="AA1118" s="533" t="str">
        <f>五年级折返跑得分</f>
        <v/>
      </c>
      <c r="AB1118" s="515" t="str">
        <f>五年级等级</f>
        <v/>
      </c>
      <c r="AC1118" s="533" t="str">
        <f>五年级跳绳附加分</f>
        <v/>
      </c>
      <c r="AD1118" s="534" t="str">
        <f>五年级标准分</f>
        <v/>
      </c>
      <c r="AE1118" s="534" t="str">
        <f>五年级总分</f>
        <v/>
      </c>
      <c r="AF1118" s="517" t="str">
        <f>五年级等级</f>
        <v/>
      </c>
      <c r="AM1118" s="452" t="str">
        <f>折返时间</f>
        <v/>
      </c>
    </row>
    <row r="1119" spans="1:39">
      <c r="A1119" s="476">
        <v>516</v>
      </c>
      <c r="B1119" s="477">
        <v>67</v>
      </c>
      <c r="C1119" s="586"/>
      <c r="D1119" s="587"/>
      <c r="E1119" s="586"/>
      <c r="F1119" s="473"/>
      <c r="G1119" s="608"/>
      <c r="H1119" s="475"/>
      <c r="I1119" s="613"/>
      <c r="J1119" s="614"/>
      <c r="K1119" s="614"/>
      <c r="L1119" s="615"/>
      <c r="M1119" s="616"/>
      <c r="N1119" s="505" t="str">
        <f>五年级BMI</f>
        <v/>
      </c>
      <c r="O1119" s="499" t="str">
        <f>五年级BMI等级</f>
        <v/>
      </c>
      <c r="P1119" s="500" t="str">
        <f>五年级BMI得分</f>
        <v/>
      </c>
      <c r="Q1119" s="515" t="str">
        <f>五年级肺活量得分</f>
        <v/>
      </c>
      <c r="R1119" s="512" t="str">
        <f>五年级等级</f>
        <v/>
      </c>
      <c r="S1119" s="516" t="str">
        <f>五年级50米跑得分</f>
        <v/>
      </c>
      <c r="T1119" s="517" t="str">
        <f>五年级等级</f>
        <v/>
      </c>
      <c r="U1119" s="516" t="str">
        <f>五年级坐位体前屈得分</f>
        <v/>
      </c>
      <c r="V1119" s="517" t="str">
        <f>五年级等级</f>
        <v/>
      </c>
      <c r="W1119" s="516" t="str">
        <f>五年级一分钟跳绳得分</f>
        <v/>
      </c>
      <c r="X1119" s="517" t="str">
        <f>五年级等级</f>
        <v/>
      </c>
      <c r="Y1119" s="515" t="str">
        <f>五年级仰卧起坐得分</f>
        <v/>
      </c>
      <c r="Z1119" s="518" t="str">
        <f>五年级等级</f>
        <v/>
      </c>
      <c r="AA1119" s="533" t="str">
        <f>五年级折返跑得分</f>
        <v/>
      </c>
      <c r="AB1119" s="515" t="str">
        <f>五年级等级</f>
        <v/>
      </c>
      <c r="AC1119" s="533" t="str">
        <f>五年级跳绳附加分</f>
        <v/>
      </c>
      <c r="AD1119" s="534" t="str">
        <f>五年级标准分</f>
        <v/>
      </c>
      <c r="AE1119" s="534" t="str">
        <f>五年级总分</f>
        <v/>
      </c>
      <c r="AF1119" s="517" t="str">
        <f>五年级等级</f>
        <v/>
      </c>
      <c r="AM1119" s="452" t="str">
        <f>折返时间</f>
        <v/>
      </c>
    </row>
    <row r="1120" spans="1:39">
      <c r="A1120" s="476">
        <v>516</v>
      </c>
      <c r="B1120" s="477">
        <v>68</v>
      </c>
      <c r="C1120" s="586"/>
      <c r="D1120" s="587"/>
      <c r="E1120" s="586"/>
      <c r="F1120" s="473"/>
      <c r="G1120" s="608"/>
      <c r="H1120" s="475"/>
      <c r="I1120" s="613"/>
      <c r="J1120" s="614"/>
      <c r="K1120" s="614"/>
      <c r="L1120" s="615"/>
      <c r="M1120" s="616"/>
      <c r="N1120" s="505" t="str">
        <f>五年级BMI</f>
        <v/>
      </c>
      <c r="O1120" s="499" t="str">
        <f>五年级BMI等级</f>
        <v/>
      </c>
      <c r="P1120" s="500" t="str">
        <f>五年级BMI得分</f>
        <v/>
      </c>
      <c r="Q1120" s="515" t="str">
        <f>五年级肺活量得分</f>
        <v/>
      </c>
      <c r="R1120" s="512" t="str">
        <f>五年级等级</f>
        <v/>
      </c>
      <c r="S1120" s="516" t="str">
        <f>五年级50米跑得分</f>
        <v/>
      </c>
      <c r="T1120" s="517" t="str">
        <f>五年级等级</f>
        <v/>
      </c>
      <c r="U1120" s="516" t="str">
        <f>五年级坐位体前屈得分</f>
        <v/>
      </c>
      <c r="V1120" s="517" t="str">
        <f>五年级等级</f>
        <v/>
      </c>
      <c r="W1120" s="516" t="str">
        <f>五年级一分钟跳绳得分</f>
        <v/>
      </c>
      <c r="X1120" s="517" t="str">
        <f>五年级等级</f>
        <v/>
      </c>
      <c r="Y1120" s="515" t="str">
        <f>五年级仰卧起坐得分</f>
        <v/>
      </c>
      <c r="Z1120" s="518" t="str">
        <f>五年级等级</f>
        <v/>
      </c>
      <c r="AA1120" s="533" t="str">
        <f>五年级折返跑得分</f>
        <v/>
      </c>
      <c r="AB1120" s="515" t="str">
        <f>五年级等级</f>
        <v/>
      </c>
      <c r="AC1120" s="533" t="str">
        <f>五年级跳绳附加分</f>
        <v/>
      </c>
      <c r="AD1120" s="534" t="str">
        <f>五年级标准分</f>
        <v/>
      </c>
      <c r="AE1120" s="534" t="str">
        <f>五年级总分</f>
        <v/>
      </c>
      <c r="AF1120" s="517" t="str">
        <f>五年级等级</f>
        <v/>
      </c>
      <c r="AM1120" s="452" t="str">
        <f>折返时间</f>
        <v/>
      </c>
    </row>
    <row r="1121" spans="1:39">
      <c r="A1121" s="476">
        <v>516</v>
      </c>
      <c r="B1121" s="477">
        <v>69</v>
      </c>
      <c r="C1121" s="586"/>
      <c r="D1121" s="587"/>
      <c r="E1121" s="586"/>
      <c r="F1121" s="473"/>
      <c r="G1121" s="608"/>
      <c r="H1121" s="475"/>
      <c r="I1121" s="613"/>
      <c r="J1121" s="614"/>
      <c r="K1121" s="614"/>
      <c r="L1121" s="615"/>
      <c r="M1121" s="616"/>
      <c r="N1121" s="505" t="str">
        <f>五年级BMI</f>
        <v/>
      </c>
      <c r="O1121" s="499" t="str">
        <f>五年级BMI等级</f>
        <v/>
      </c>
      <c r="P1121" s="500" t="str">
        <f>五年级BMI得分</f>
        <v/>
      </c>
      <c r="Q1121" s="515" t="str">
        <f>五年级肺活量得分</f>
        <v/>
      </c>
      <c r="R1121" s="512" t="str">
        <f>五年级等级</f>
        <v/>
      </c>
      <c r="S1121" s="516" t="str">
        <f>五年级50米跑得分</f>
        <v/>
      </c>
      <c r="T1121" s="517" t="str">
        <f>五年级等级</f>
        <v/>
      </c>
      <c r="U1121" s="516" t="str">
        <f>五年级坐位体前屈得分</f>
        <v/>
      </c>
      <c r="V1121" s="517" t="str">
        <f>五年级等级</f>
        <v/>
      </c>
      <c r="W1121" s="516" t="str">
        <f>五年级一分钟跳绳得分</f>
        <v/>
      </c>
      <c r="X1121" s="517" t="str">
        <f>五年级等级</f>
        <v/>
      </c>
      <c r="Y1121" s="515" t="str">
        <f>五年级仰卧起坐得分</f>
        <v/>
      </c>
      <c r="Z1121" s="518" t="str">
        <f>五年级等级</f>
        <v/>
      </c>
      <c r="AA1121" s="533" t="str">
        <f>五年级折返跑得分</f>
        <v/>
      </c>
      <c r="AB1121" s="515" t="str">
        <f>五年级等级</f>
        <v/>
      </c>
      <c r="AC1121" s="533" t="str">
        <f>五年级跳绳附加分</f>
        <v/>
      </c>
      <c r="AD1121" s="534" t="str">
        <f>五年级标准分</f>
        <v/>
      </c>
      <c r="AE1121" s="534" t="str">
        <f>五年级总分</f>
        <v/>
      </c>
      <c r="AF1121" s="517" t="str">
        <f>五年级等级</f>
        <v/>
      </c>
      <c r="AM1121" s="452" t="str">
        <f>折返时间</f>
        <v/>
      </c>
    </row>
    <row r="1122" ht="15.75" spans="1:39">
      <c r="A1122" s="535">
        <v>516</v>
      </c>
      <c r="B1122" s="536">
        <v>70</v>
      </c>
      <c r="C1122" s="590"/>
      <c r="D1122" s="591"/>
      <c r="E1122" s="590"/>
      <c r="F1122" s="583"/>
      <c r="G1122" s="611"/>
      <c r="H1122" s="542"/>
      <c r="I1122" s="617"/>
      <c r="J1122" s="618"/>
      <c r="K1122" s="618"/>
      <c r="L1122" s="619"/>
      <c r="M1122" s="620"/>
      <c r="N1122" s="573" t="str">
        <f>五年级BMI</f>
        <v/>
      </c>
      <c r="O1122" s="574" t="str">
        <f>五年级BMI等级</f>
        <v/>
      </c>
      <c r="P1122" s="575" t="str">
        <f>五年级BMI得分</f>
        <v/>
      </c>
      <c r="Q1122" s="576" t="str">
        <f>五年级肺活量得分</f>
        <v/>
      </c>
      <c r="R1122" s="577" t="str">
        <f>五年级等级</f>
        <v/>
      </c>
      <c r="S1122" s="578" t="str">
        <f>五年级50米跑得分</f>
        <v/>
      </c>
      <c r="T1122" s="567" t="str">
        <f>五年级等级</f>
        <v/>
      </c>
      <c r="U1122" s="578" t="str">
        <f>五年级坐位体前屈得分</f>
        <v/>
      </c>
      <c r="V1122" s="567" t="str">
        <f>五年级等级</f>
        <v/>
      </c>
      <c r="W1122" s="578" t="str">
        <f>五年级一分钟跳绳得分</f>
        <v/>
      </c>
      <c r="X1122" s="567" t="str">
        <f>五年级等级</f>
        <v/>
      </c>
      <c r="Y1122" s="576" t="str">
        <f>五年级仰卧起坐得分</f>
        <v/>
      </c>
      <c r="Z1122" s="579" t="str">
        <f>五年级等级</f>
        <v/>
      </c>
      <c r="AA1122" s="565" t="str">
        <f>五年级折返跑得分</f>
        <v/>
      </c>
      <c r="AB1122" s="576" t="str">
        <f>五年级等级</f>
        <v/>
      </c>
      <c r="AC1122" s="565" t="str">
        <f>五年级跳绳附加分</f>
        <v/>
      </c>
      <c r="AD1122" s="566" t="str">
        <f>五年级标准分</f>
        <v/>
      </c>
      <c r="AE1122" s="566" t="str">
        <f>五年级总分</f>
        <v/>
      </c>
      <c r="AF1122" s="567" t="str">
        <f>五年级等级</f>
        <v/>
      </c>
      <c r="AM1122" s="452" t="str">
        <f>折返时间</f>
        <v/>
      </c>
    </row>
    <row r="1123" ht="15.75" spans="1:39">
      <c r="A1123" s="468">
        <v>517</v>
      </c>
      <c r="B1123" s="469">
        <v>1</v>
      </c>
      <c r="C1123" s="593"/>
      <c r="D1123" s="594"/>
      <c r="E1123" s="593"/>
      <c r="F1123" s="473"/>
      <c r="G1123" s="612"/>
      <c r="H1123" s="475"/>
      <c r="I1123" s="621"/>
      <c r="J1123" s="622"/>
      <c r="K1123" s="622"/>
      <c r="L1123" s="623"/>
      <c r="M1123" s="624"/>
      <c r="N1123" s="498" t="str">
        <f>五年级BMI</f>
        <v/>
      </c>
      <c r="O1123" s="499" t="str">
        <f>五年级BMI等级</f>
        <v/>
      </c>
      <c r="P1123" s="500" t="str">
        <f>五年级BMI得分</f>
        <v/>
      </c>
      <c r="Q1123" s="511" t="str">
        <f>五年级肺活量得分</f>
        <v/>
      </c>
      <c r="R1123" s="512" t="str">
        <f>五年级等级</f>
        <v/>
      </c>
      <c r="S1123" s="513" t="str">
        <f>五年级50米跑得分</f>
        <v/>
      </c>
      <c r="T1123" s="512" t="str">
        <f>五年级等级</f>
        <v/>
      </c>
      <c r="U1123" s="513" t="str">
        <f>五年级坐位体前屈得分</f>
        <v/>
      </c>
      <c r="V1123" s="512" t="str">
        <f>五年级等级</f>
        <v/>
      </c>
      <c r="W1123" s="513" t="str">
        <f>五年级一分钟跳绳得分</f>
        <v/>
      </c>
      <c r="X1123" s="512" t="str">
        <f>五年级等级</f>
        <v/>
      </c>
      <c r="Y1123" s="511" t="str">
        <f>五年级仰卧起坐得分</f>
        <v/>
      </c>
      <c r="Z1123" s="514" t="str">
        <f>五年级等级</f>
        <v/>
      </c>
      <c r="AA1123" s="530" t="str">
        <f>五年级折返跑得分</f>
        <v/>
      </c>
      <c r="AB1123" s="511" t="str">
        <f>五年级等级</f>
        <v/>
      </c>
      <c r="AC1123" s="530" t="str">
        <f>五年级跳绳附加分</f>
        <v/>
      </c>
      <c r="AD1123" s="531" t="str">
        <f>五年级标准分</f>
        <v/>
      </c>
      <c r="AE1123" s="531" t="str">
        <f>五年级总分</f>
        <v/>
      </c>
      <c r="AF1123" s="512" t="str">
        <f>五年级等级</f>
        <v/>
      </c>
      <c r="AM1123" s="452" t="str">
        <f>折返时间</f>
        <v/>
      </c>
    </row>
    <row r="1124" spans="1:39">
      <c r="A1124" s="476">
        <v>517</v>
      </c>
      <c r="B1124" s="477">
        <v>2</v>
      </c>
      <c r="C1124" s="586"/>
      <c r="D1124" s="587"/>
      <c r="E1124" s="586"/>
      <c r="F1124" s="473"/>
      <c r="G1124" s="608"/>
      <c r="H1124" s="475"/>
      <c r="I1124" s="613"/>
      <c r="J1124" s="614"/>
      <c r="K1124" s="614"/>
      <c r="L1124" s="615"/>
      <c r="M1124" s="616"/>
      <c r="N1124" s="505" t="str">
        <f>五年级BMI</f>
        <v/>
      </c>
      <c r="O1124" s="499" t="str">
        <f>五年级BMI等级</f>
        <v/>
      </c>
      <c r="P1124" s="500" t="str">
        <f>五年级BMI得分</f>
        <v/>
      </c>
      <c r="Q1124" s="515" t="str">
        <f>五年级肺活量得分</f>
        <v/>
      </c>
      <c r="R1124" s="512" t="str">
        <f>五年级等级</f>
        <v/>
      </c>
      <c r="S1124" s="516" t="str">
        <f>五年级50米跑得分</f>
        <v/>
      </c>
      <c r="T1124" s="517" t="str">
        <f>五年级等级</f>
        <v/>
      </c>
      <c r="U1124" s="516" t="str">
        <f>五年级坐位体前屈得分</f>
        <v/>
      </c>
      <c r="V1124" s="517" t="str">
        <f>五年级等级</f>
        <v/>
      </c>
      <c r="W1124" s="516" t="str">
        <f>五年级一分钟跳绳得分</f>
        <v/>
      </c>
      <c r="X1124" s="517" t="str">
        <f>五年级等级</f>
        <v/>
      </c>
      <c r="Y1124" s="515" t="str">
        <f>五年级仰卧起坐得分</f>
        <v/>
      </c>
      <c r="Z1124" s="518" t="str">
        <f>五年级等级</f>
        <v/>
      </c>
      <c r="AA1124" s="533" t="str">
        <f>五年级折返跑得分</f>
        <v/>
      </c>
      <c r="AB1124" s="515" t="str">
        <f>五年级等级</f>
        <v/>
      </c>
      <c r="AC1124" s="533" t="str">
        <f>五年级跳绳附加分</f>
        <v/>
      </c>
      <c r="AD1124" s="534" t="str">
        <f>五年级标准分</f>
        <v/>
      </c>
      <c r="AE1124" s="534" t="str">
        <f>五年级总分</f>
        <v/>
      </c>
      <c r="AF1124" s="517" t="str">
        <f>五年级等级</f>
        <v/>
      </c>
      <c r="AM1124" s="452" t="str">
        <f>折返时间</f>
        <v/>
      </c>
    </row>
    <row r="1125" spans="1:39">
      <c r="A1125" s="476">
        <v>517</v>
      </c>
      <c r="B1125" s="477">
        <v>3</v>
      </c>
      <c r="C1125" s="586"/>
      <c r="D1125" s="587"/>
      <c r="E1125" s="586"/>
      <c r="F1125" s="473"/>
      <c r="G1125" s="608"/>
      <c r="H1125" s="475"/>
      <c r="I1125" s="613"/>
      <c r="J1125" s="614"/>
      <c r="K1125" s="614"/>
      <c r="L1125" s="615"/>
      <c r="M1125" s="616"/>
      <c r="N1125" s="505" t="str">
        <f>五年级BMI</f>
        <v/>
      </c>
      <c r="O1125" s="499" t="str">
        <f>五年级BMI等级</f>
        <v/>
      </c>
      <c r="P1125" s="500" t="str">
        <f>五年级BMI得分</f>
        <v/>
      </c>
      <c r="Q1125" s="515" t="str">
        <f>五年级肺活量得分</f>
        <v/>
      </c>
      <c r="R1125" s="512" t="str">
        <f>五年级等级</f>
        <v/>
      </c>
      <c r="S1125" s="516" t="str">
        <f>五年级50米跑得分</f>
        <v/>
      </c>
      <c r="T1125" s="517" t="str">
        <f>五年级等级</f>
        <v/>
      </c>
      <c r="U1125" s="516" t="str">
        <f>五年级坐位体前屈得分</f>
        <v/>
      </c>
      <c r="V1125" s="517" t="str">
        <f>五年级等级</f>
        <v/>
      </c>
      <c r="W1125" s="516" t="str">
        <f>五年级一分钟跳绳得分</f>
        <v/>
      </c>
      <c r="X1125" s="517" t="str">
        <f>五年级等级</f>
        <v/>
      </c>
      <c r="Y1125" s="515" t="str">
        <f>五年级仰卧起坐得分</f>
        <v/>
      </c>
      <c r="Z1125" s="518" t="str">
        <f>五年级等级</f>
        <v/>
      </c>
      <c r="AA1125" s="533" t="str">
        <f>五年级折返跑得分</f>
        <v/>
      </c>
      <c r="AB1125" s="515" t="str">
        <f>五年级等级</f>
        <v/>
      </c>
      <c r="AC1125" s="533" t="str">
        <f>五年级跳绳附加分</f>
        <v/>
      </c>
      <c r="AD1125" s="534" t="str">
        <f>五年级标准分</f>
        <v/>
      </c>
      <c r="AE1125" s="534" t="str">
        <f>五年级总分</f>
        <v/>
      </c>
      <c r="AF1125" s="517" t="str">
        <f>五年级等级</f>
        <v/>
      </c>
      <c r="AM1125" s="452" t="str">
        <f>折返时间</f>
        <v/>
      </c>
    </row>
    <row r="1126" spans="1:39">
      <c r="A1126" s="476">
        <v>517</v>
      </c>
      <c r="B1126" s="477">
        <v>4</v>
      </c>
      <c r="C1126" s="586"/>
      <c r="D1126" s="587"/>
      <c r="E1126" s="586"/>
      <c r="F1126" s="473"/>
      <c r="G1126" s="608"/>
      <c r="H1126" s="475"/>
      <c r="I1126" s="613"/>
      <c r="J1126" s="614"/>
      <c r="K1126" s="614"/>
      <c r="L1126" s="615"/>
      <c r="M1126" s="616"/>
      <c r="N1126" s="505" t="str">
        <f>五年级BMI</f>
        <v/>
      </c>
      <c r="O1126" s="499" t="str">
        <f>五年级BMI等级</f>
        <v/>
      </c>
      <c r="P1126" s="500" t="str">
        <f>五年级BMI得分</f>
        <v/>
      </c>
      <c r="Q1126" s="515" t="str">
        <f>五年级肺活量得分</f>
        <v/>
      </c>
      <c r="R1126" s="512" t="str">
        <f>五年级等级</f>
        <v/>
      </c>
      <c r="S1126" s="516" t="str">
        <f>五年级50米跑得分</f>
        <v/>
      </c>
      <c r="T1126" s="517" t="str">
        <f>五年级等级</f>
        <v/>
      </c>
      <c r="U1126" s="516" t="str">
        <f>五年级坐位体前屈得分</f>
        <v/>
      </c>
      <c r="V1126" s="517" t="str">
        <f>五年级等级</f>
        <v/>
      </c>
      <c r="W1126" s="516" t="str">
        <f>五年级一分钟跳绳得分</f>
        <v/>
      </c>
      <c r="X1126" s="517" t="str">
        <f>五年级等级</f>
        <v/>
      </c>
      <c r="Y1126" s="515" t="str">
        <f>五年级仰卧起坐得分</f>
        <v/>
      </c>
      <c r="Z1126" s="518" t="str">
        <f>五年级等级</f>
        <v/>
      </c>
      <c r="AA1126" s="533" t="str">
        <f>五年级折返跑得分</f>
        <v/>
      </c>
      <c r="AB1126" s="515" t="str">
        <f>五年级等级</f>
        <v/>
      </c>
      <c r="AC1126" s="533" t="str">
        <f>五年级跳绳附加分</f>
        <v/>
      </c>
      <c r="AD1126" s="534" t="str">
        <f>五年级标准分</f>
        <v/>
      </c>
      <c r="AE1126" s="534" t="str">
        <f>五年级总分</f>
        <v/>
      </c>
      <c r="AF1126" s="517" t="str">
        <f>五年级等级</f>
        <v/>
      </c>
      <c r="AM1126" s="452" t="str">
        <f>折返时间</f>
        <v/>
      </c>
    </row>
    <row r="1127" spans="1:39">
      <c r="A1127" s="476">
        <v>517</v>
      </c>
      <c r="B1127" s="477">
        <v>5</v>
      </c>
      <c r="C1127" s="586"/>
      <c r="D1127" s="587"/>
      <c r="E1127" s="586"/>
      <c r="F1127" s="473"/>
      <c r="G1127" s="608"/>
      <c r="H1127" s="475"/>
      <c r="I1127" s="613"/>
      <c r="J1127" s="614"/>
      <c r="K1127" s="614"/>
      <c r="L1127" s="615"/>
      <c r="M1127" s="616"/>
      <c r="N1127" s="505" t="str">
        <f>五年级BMI</f>
        <v/>
      </c>
      <c r="O1127" s="499" t="str">
        <f>五年级BMI等级</f>
        <v/>
      </c>
      <c r="P1127" s="500" t="str">
        <f>五年级BMI得分</f>
        <v/>
      </c>
      <c r="Q1127" s="515" t="str">
        <f>五年级肺活量得分</f>
        <v/>
      </c>
      <c r="R1127" s="512" t="str">
        <f>五年级等级</f>
        <v/>
      </c>
      <c r="S1127" s="516" t="str">
        <f>五年级50米跑得分</f>
        <v/>
      </c>
      <c r="T1127" s="517" t="str">
        <f>五年级等级</f>
        <v/>
      </c>
      <c r="U1127" s="516" t="str">
        <f>五年级坐位体前屈得分</f>
        <v/>
      </c>
      <c r="V1127" s="517" t="str">
        <f>五年级等级</f>
        <v/>
      </c>
      <c r="W1127" s="516" t="str">
        <f>五年级一分钟跳绳得分</f>
        <v/>
      </c>
      <c r="X1127" s="517" t="str">
        <f>五年级等级</f>
        <v/>
      </c>
      <c r="Y1127" s="515" t="str">
        <f>五年级仰卧起坐得分</f>
        <v/>
      </c>
      <c r="Z1127" s="518" t="str">
        <f>五年级等级</f>
        <v/>
      </c>
      <c r="AA1127" s="533" t="str">
        <f>五年级折返跑得分</f>
        <v/>
      </c>
      <c r="AB1127" s="515" t="str">
        <f>五年级等级</f>
        <v/>
      </c>
      <c r="AC1127" s="533" t="str">
        <f>五年级跳绳附加分</f>
        <v/>
      </c>
      <c r="AD1127" s="534" t="str">
        <f>五年级标准分</f>
        <v/>
      </c>
      <c r="AE1127" s="534" t="str">
        <f>五年级总分</f>
        <v/>
      </c>
      <c r="AF1127" s="517" t="str">
        <f>五年级等级</f>
        <v/>
      </c>
      <c r="AM1127" s="452" t="str">
        <f>折返时间</f>
        <v/>
      </c>
    </row>
    <row r="1128" spans="1:39">
      <c r="A1128" s="476">
        <v>517</v>
      </c>
      <c r="B1128" s="477">
        <v>6</v>
      </c>
      <c r="C1128" s="586"/>
      <c r="D1128" s="587"/>
      <c r="E1128" s="586"/>
      <c r="F1128" s="473"/>
      <c r="G1128" s="608"/>
      <c r="H1128" s="475"/>
      <c r="I1128" s="613"/>
      <c r="J1128" s="614"/>
      <c r="K1128" s="614"/>
      <c r="L1128" s="615"/>
      <c r="M1128" s="616"/>
      <c r="N1128" s="505" t="str">
        <f>五年级BMI</f>
        <v/>
      </c>
      <c r="O1128" s="499" t="str">
        <f>五年级BMI等级</f>
        <v/>
      </c>
      <c r="P1128" s="500" t="str">
        <f>五年级BMI得分</f>
        <v/>
      </c>
      <c r="Q1128" s="515" t="str">
        <f>五年级肺活量得分</f>
        <v/>
      </c>
      <c r="R1128" s="512" t="str">
        <f>五年级等级</f>
        <v/>
      </c>
      <c r="S1128" s="516" t="str">
        <f>五年级50米跑得分</f>
        <v/>
      </c>
      <c r="T1128" s="517" t="str">
        <f>五年级等级</f>
        <v/>
      </c>
      <c r="U1128" s="516" t="str">
        <f>五年级坐位体前屈得分</f>
        <v/>
      </c>
      <c r="V1128" s="517" t="str">
        <f>五年级等级</f>
        <v/>
      </c>
      <c r="W1128" s="516" t="str">
        <f>五年级一分钟跳绳得分</f>
        <v/>
      </c>
      <c r="X1128" s="517" t="str">
        <f>五年级等级</f>
        <v/>
      </c>
      <c r="Y1128" s="515" t="str">
        <f>五年级仰卧起坐得分</f>
        <v/>
      </c>
      <c r="Z1128" s="518" t="str">
        <f>五年级等级</f>
        <v/>
      </c>
      <c r="AA1128" s="533" t="str">
        <f>五年级折返跑得分</f>
        <v/>
      </c>
      <c r="AB1128" s="515" t="str">
        <f>五年级等级</f>
        <v/>
      </c>
      <c r="AC1128" s="533" t="str">
        <f>五年级跳绳附加分</f>
        <v/>
      </c>
      <c r="AD1128" s="534" t="str">
        <f>五年级标准分</f>
        <v/>
      </c>
      <c r="AE1128" s="534" t="str">
        <f>五年级总分</f>
        <v/>
      </c>
      <c r="AF1128" s="517" t="str">
        <f>五年级等级</f>
        <v/>
      </c>
      <c r="AM1128" s="452" t="str">
        <f>折返时间</f>
        <v/>
      </c>
    </row>
    <row r="1129" spans="1:39">
      <c r="A1129" s="476">
        <v>517</v>
      </c>
      <c r="B1129" s="477">
        <v>7</v>
      </c>
      <c r="C1129" s="586"/>
      <c r="D1129" s="587"/>
      <c r="E1129" s="586"/>
      <c r="F1129" s="473"/>
      <c r="G1129" s="608"/>
      <c r="H1129" s="475"/>
      <c r="I1129" s="613"/>
      <c r="J1129" s="614"/>
      <c r="K1129" s="614"/>
      <c r="L1129" s="615"/>
      <c r="M1129" s="616"/>
      <c r="N1129" s="505" t="str">
        <f>五年级BMI</f>
        <v/>
      </c>
      <c r="O1129" s="499" t="str">
        <f>五年级BMI等级</f>
        <v/>
      </c>
      <c r="P1129" s="500" t="str">
        <f>五年级BMI得分</f>
        <v/>
      </c>
      <c r="Q1129" s="515" t="str">
        <f>五年级肺活量得分</f>
        <v/>
      </c>
      <c r="R1129" s="512" t="str">
        <f>五年级等级</f>
        <v/>
      </c>
      <c r="S1129" s="516" t="str">
        <f>五年级50米跑得分</f>
        <v/>
      </c>
      <c r="T1129" s="517" t="str">
        <f>五年级等级</f>
        <v/>
      </c>
      <c r="U1129" s="516" t="str">
        <f>五年级坐位体前屈得分</f>
        <v/>
      </c>
      <c r="V1129" s="517" t="str">
        <f>五年级等级</f>
        <v/>
      </c>
      <c r="W1129" s="516" t="str">
        <f>五年级一分钟跳绳得分</f>
        <v/>
      </c>
      <c r="X1129" s="517" t="str">
        <f>五年级等级</f>
        <v/>
      </c>
      <c r="Y1129" s="515" t="str">
        <f>五年级仰卧起坐得分</f>
        <v/>
      </c>
      <c r="Z1129" s="518" t="str">
        <f>五年级等级</f>
        <v/>
      </c>
      <c r="AA1129" s="533" t="str">
        <f>五年级折返跑得分</f>
        <v/>
      </c>
      <c r="AB1129" s="515" t="str">
        <f>五年级等级</f>
        <v/>
      </c>
      <c r="AC1129" s="533" t="str">
        <f>五年级跳绳附加分</f>
        <v/>
      </c>
      <c r="AD1129" s="534" t="str">
        <f>五年级标准分</f>
        <v/>
      </c>
      <c r="AE1129" s="534" t="str">
        <f>五年级总分</f>
        <v/>
      </c>
      <c r="AF1129" s="517" t="str">
        <f>五年级等级</f>
        <v/>
      </c>
      <c r="AM1129" s="452" t="str">
        <f>折返时间</f>
        <v/>
      </c>
    </row>
    <row r="1130" spans="1:39">
      <c r="A1130" s="476">
        <v>517</v>
      </c>
      <c r="B1130" s="477">
        <v>8</v>
      </c>
      <c r="C1130" s="586"/>
      <c r="D1130" s="587"/>
      <c r="E1130" s="586"/>
      <c r="F1130" s="625"/>
      <c r="G1130" s="608"/>
      <c r="H1130" s="475"/>
      <c r="I1130" s="613"/>
      <c r="J1130" s="614"/>
      <c r="K1130" s="614"/>
      <c r="L1130" s="615"/>
      <c r="M1130" s="616"/>
      <c r="N1130" s="505" t="str">
        <f>五年级BMI</f>
        <v/>
      </c>
      <c r="O1130" s="499" t="str">
        <f>五年级BMI等级</f>
        <v/>
      </c>
      <c r="P1130" s="500" t="str">
        <f>五年级BMI得分</f>
        <v/>
      </c>
      <c r="Q1130" s="515" t="str">
        <f>五年级肺活量得分</f>
        <v/>
      </c>
      <c r="R1130" s="512" t="str">
        <f>五年级等级</f>
        <v/>
      </c>
      <c r="S1130" s="516" t="str">
        <f>五年级50米跑得分</f>
        <v/>
      </c>
      <c r="T1130" s="517" t="str">
        <f>五年级等级</f>
        <v/>
      </c>
      <c r="U1130" s="516" t="str">
        <f>五年级坐位体前屈得分</f>
        <v/>
      </c>
      <c r="V1130" s="517" t="str">
        <f>五年级等级</f>
        <v/>
      </c>
      <c r="W1130" s="516" t="str">
        <f>五年级一分钟跳绳得分</f>
        <v/>
      </c>
      <c r="X1130" s="517" t="str">
        <f>五年级等级</f>
        <v/>
      </c>
      <c r="Y1130" s="515" t="str">
        <f>五年级仰卧起坐得分</f>
        <v/>
      </c>
      <c r="Z1130" s="518" t="str">
        <f>五年级等级</f>
        <v/>
      </c>
      <c r="AA1130" s="533" t="str">
        <f>五年级折返跑得分</f>
        <v/>
      </c>
      <c r="AB1130" s="515" t="str">
        <f>五年级等级</f>
        <v/>
      </c>
      <c r="AC1130" s="533" t="str">
        <f>五年级跳绳附加分</f>
        <v/>
      </c>
      <c r="AD1130" s="534" t="str">
        <f>五年级标准分</f>
        <v/>
      </c>
      <c r="AE1130" s="534" t="str">
        <f>五年级总分</f>
        <v/>
      </c>
      <c r="AF1130" s="517" t="str">
        <f>五年级等级</f>
        <v/>
      </c>
      <c r="AM1130" s="452" t="str">
        <f>折返时间</f>
        <v/>
      </c>
    </row>
    <row r="1131" spans="1:39">
      <c r="A1131" s="476">
        <v>517</v>
      </c>
      <c r="B1131" s="477">
        <v>9</v>
      </c>
      <c r="C1131" s="586"/>
      <c r="D1131" s="587"/>
      <c r="E1131" s="586"/>
      <c r="F1131" s="625"/>
      <c r="G1131" s="608"/>
      <c r="H1131" s="475"/>
      <c r="I1131" s="613"/>
      <c r="J1131" s="614"/>
      <c r="K1131" s="614"/>
      <c r="L1131" s="615"/>
      <c r="M1131" s="616"/>
      <c r="N1131" s="505" t="str">
        <f>五年级BMI</f>
        <v/>
      </c>
      <c r="O1131" s="499" t="str">
        <f>五年级BMI等级</f>
        <v/>
      </c>
      <c r="P1131" s="500" t="str">
        <f>五年级BMI得分</f>
        <v/>
      </c>
      <c r="Q1131" s="515" t="str">
        <f>五年级肺活量得分</f>
        <v/>
      </c>
      <c r="R1131" s="512" t="str">
        <f>五年级等级</f>
        <v/>
      </c>
      <c r="S1131" s="516" t="str">
        <f>五年级50米跑得分</f>
        <v/>
      </c>
      <c r="T1131" s="517" t="str">
        <f>五年级等级</f>
        <v/>
      </c>
      <c r="U1131" s="516" t="str">
        <f>五年级坐位体前屈得分</f>
        <v/>
      </c>
      <c r="V1131" s="517" t="str">
        <f>五年级等级</f>
        <v/>
      </c>
      <c r="W1131" s="516" t="str">
        <f>五年级一分钟跳绳得分</f>
        <v/>
      </c>
      <c r="X1131" s="517" t="str">
        <f>五年级等级</f>
        <v/>
      </c>
      <c r="Y1131" s="515" t="str">
        <f>五年级仰卧起坐得分</f>
        <v/>
      </c>
      <c r="Z1131" s="518" t="str">
        <f>五年级等级</f>
        <v/>
      </c>
      <c r="AA1131" s="533" t="str">
        <f>五年级折返跑得分</f>
        <v/>
      </c>
      <c r="AB1131" s="515" t="str">
        <f>五年级等级</f>
        <v/>
      </c>
      <c r="AC1131" s="533" t="str">
        <f>五年级跳绳附加分</f>
        <v/>
      </c>
      <c r="AD1131" s="534" t="str">
        <f>五年级标准分</f>
        <v/>
      </c>
      <c r="AE1131" s="534" t="str">
        <f>五年级总分</f>
        <v/>
      </c>
      <c r="AF1131" s="517" t="str">
        <f>五年级等级</f>
        <v/>
      </c>
      <c r="AM1131" s="452" t="str">
        <f>折返时间</f>
        <v/>
      </c>
    </row>
    <row r="1132" spans="1:39">
      <c r="A1132" s="476">
        <v>517</v>
      </c>
      <c r="B1132" s="477">
        <v>10</v>
      </c>
      <c r="C1132" s="586"/>
      <c r="D1132" s="587"/>
      <c r="E1132" s="586"/>
      <c r="F1132" s="625"/>
      <c r="G1132" s="608"/>
      <c r="H1132" s="475"/>
      <c r="I1132" s="613"/>
      <c r="J1132" s="614"/>
      <c r="K1132" s="614"/>
      <c r="L1132" s="615"/>
      <c r="M1132" s="616"/>
      <c r="N1132" s="505" t="str">
        <f>五年级BMI</f>
        <v/>
      </c>
      <c r="O1132" s="499" t="str">
        <f>五年级BMI等级</f>
        <v/>
      </c>
      <c r="P1132" s="500" t="str">
        <f>五年级BMI得分</f>
        <v/>
      </c>
      <c r="Q1132" s="515" t="str">
        <f>五年级肺活量得分</f>
        <v/>
      </c>
      <c r="R1132" s="512" t="str">
        <f>五年级等级</f>
        <v/>
      </c>
      <c r="S1132" s="516" t="str">
        <f>五年级50米跑得分</f>
        <v/>
      </c>
      <c r="T1132" s="517" t="str">
        <f>五年级等级</f>
        <v/>
      </c>
      <c r="U1132" s="516" t="str">
        <f>五年级坐位体前屈得分</f>
        <v/>
      </c>
      <c r="V1132" s="517" t="str">
        <f>五年级等级</f>
        <v/>
      </c>
      <c r="W1132" s="516" t="str">
        <f>五年级一分钟跳绳得分</f>
        <v/>
      </c>
      <c r="X1132" s="517" t="str">
        <f>五年级等级</f>
        <v/>
      </c>
      <c r="Y1132" s="515" t="str">
        <f>五年级仰卧起坐得分</f>
        <v/>
      </c>
      <c r="Z1132" s="518" t="str">
        <f>五年级等级</f>
        <v/>
      </c>
      <c r="AA1132" s="533" t="str">
        <f>五年级折返跑得分</f>
        <v/>
      </c>
      <c r="AB1132" s="515" t="str">
        <f>五年级等级</f>
        <v/>
      </c>
      <c r="AC1132" s="533" t="str">
        <f>五年级跳绳附加分</f>
        <v/>
      </c>
      <c r="AD1132" s="534" t="str">
        <f>五年级标准分</f>
        <v/>
      </c>
      <c r="AE1132" s="534" t="str">
        <f>五年级总分</f>
        <v/>
      </c>
      <c r="AF1132" s="517" t="str">
        <f>五年级等级</f>
        <v/>
      </c>
      <c r="AM1132" s="452" t="str">
        <f>折返时间</f>
        <v/>
      </c>
    </row>
    <row r="1133" spans="1:39">
      <c r="A1133" s="476">
        <v>517</v>
      </c>
      <c r="B1133" s="477">
        <v>11</v>
      </c>
      <c r="C1133" s="586"/>
      <c r="D1133" s="587"/>
      <c r="E1133" s="586"/>
      <c r="F1133" s="625"/>
      <c r="G1133" s="608"/>
      <c r="H1133" s="475"/>
      <c r="I1133" s="613"/>
      <c r="J1133" s="614"/>
      <c r="K1133" s="614"/>
      <c r="L1133" s="615"/>
      <c r="M1133" s="616"/>
      <c r="N1133" s="505" t="str">
        <f>五年级BMI</f>
        <v/>
      </c>
      <c r="O1133" s="499" t="str">
        <f>五年级BMI等级</f>
        <v/>
      </c>
      <c r="P1133" s="500" t="str">
        <f>五年级BMI得分</f>
        <v/>
      </c>
      <c r="Q1133" s="515" t="str">
        <f>五年级肺活量得分</f>
        <v/>
      </c>
      <c r="R1133" s="512" t="str">
        <f>五年级等级</f>
        <v/>
      </c>
      <c r="S1133" s="516" t="str">
        <f>五年级50米跑得分</f>
        <v/>
      </c>
      <c r="T1133" s="517" t="str">
        <f>五年级等级</f>
        <v/>
      </c>
      <c r="U1133" s="516" t="str">
        <f>五年级坐位体前屈得分</f>
        <v/>
      </c>
      <c r="V1133" s="517" t="str">
        <f>五年级等级</f>
        <v/>
      </c>
      <c r="W1133" s="516" t="str">
        <f>五年级一分钟跳绳得分</f>
        <v/>
      </c>
      <c r="X1133" s="517" t="str">
        <f>五年级等级</f>
        <v/>
      </c>
      <c r="Y1133" s="515" t="str">
        <f>五年级仰卧起坐得分</f>
        <v/>
      </c>
      <c r="Z1133" s="518" t="str">
        <f>五年级等级</f>
        <v/>
      </c>
      <c r="AA1133" s="533" t="str">
        <f>五年级折返跑得分</f>
        <v/>
      </c>
      <c r="AB1133" s="515" t="str">
        <f>五年级等级</f>
        <v/>
      </c>
      <c r="AC1133" s="533" t="str">
        <f>五年级跳绳附加分</f>
        <v/>
      </c>
      <c r="AD1133" s="534" t="str">
        <f>五年级标准分</f>
        <v/>
      </c>
      <c r="AE1133" s="534" t="str">
        <f>五年级总分</f>
        <v/>
      </c>
      <c r="AF1133" s="517" t="str">
        <f>五年级等级</f>
        <v/>
      </c>
      <c r="AM1133" s="452" t="str">
        <f>折返时间</f>
        <v/>
      </c>
    </row>
    <row r="1134" spans="1:39">
      <c r="A1134" s="476">
        <v>517</v>
      </c>
      <c r="B1134" s="477">
        <v>12</v>
      </c>
      <c r="C1134" s="586"/>
      <c r="D1134" s="587"/>
      <c r="E1134" s="586"/>
      <c r="F1134" s="625"/>
      <c r="G1134" s="608"/>
      <c r="H1134" s="475"/>
      <c r="I1134" s="613"/>
      <c r="J1134" s="614"/>
      <c r="K1134" s="614"/>
      <c r="L1134" s="615"/>
      <c r="M1134" s="616"/>
      <c r="N1134" s="505" t="str">
        <f>五年级BMI</f>
        <v/>
      </c>
      <c r="O1134" s="499" t="str">
        <f>五年级BMI等级</f>
        <v/>
      </c>
      <c r="P1134" s="500" t="str">
        <f>五年级BMI得分</f>
        <v/>
      </c>
      <c r="Q1134" s="515" t="str">
        <f>五年级肺活量得分</f>
        <v/>
      </c>
      <c r="R1134" s="512" t="str">
        <f>五年级等级</f>
        <v/>
      </c>
      <c r="S1134" s="516" t="str">
        <f>五年级50米跑得分</f>
        <v/>
      </c>
      <c r="T1134" s="517" t="str">
        <f>五年级等级</f>
        <v/>
      </c>
      <c r="U1134" s="516" t="str">
        <f>五年级坐位体前屈得分</f>
        <v/>
      </c>
      <c r="V1134" s="517" t="str">
        <f>五年级等级</f>
        <v/>
      </c>
      <c r="W1134" s="516" t="str">
        <f>五年级一分钟跳绳得分</f>
        <v/>
      </c>
      <c r="X1134" s="517" t="str">
        <f>五年级等级</f>
        <v/>
      </c>
      <c r="Y1134" s="515" t="str">
        <f>五年级仰卧起坐得分</f>
        <v/>
      </c>
      <c r="Z1134" s="518" t="str">
        <f>五年级等级</f>
        <v/>
      </c>
      <c r="AA1134" s="533" t="str">
        <f>五年级折返跑得分</f>
        <v/>
      </c>
      <c r="AB1134" s="515" t="str">
        <f>五年级等级</f>
        <v/>
      </c>
      <c r="AC1134" s="533" t="str">
        <f>五年级跳绳附加分</f>
        <v/>
      </c>
      <c r="AD1134" s="534" t="str">
        <f>五年级标准分</f>
        <v/>
      </c>
      <c r="AE1134" s="534" t="str">
        <f>五年级总分</f>
        <v/>
      </c>
      <c r="AF1134" s="517" t="str">
        <f>五年级等级</f>
        <v/>
      </c>
      <c r="AM1134" s="452" t="str">
        <f>折返时间</f>
        <v/>
      </c>
    </row>
    <row r="1135" spans="1:39">
      <c r="A1135" s="476">
        <v>517</v>
      </c>
      <c r="B1135" s="477">
        <v>13</v>
      </c>
      <c r="C1135" s="586"/>
      <c r="D1135" s="587"/>
      <c r="E1135" s="586"/>
      <c r="F1135" s="625"/>
      <c r="G1135" s="608"/>
      <c r="H1135" s="475"/>
      <c r="I1135" s="613"/>
      <c r="J1135" s="614"/>
      <c r="K1135" s="614"/>
      <c r="L1135" s="615"/>
      <c r="M1135" s="616"/>
      <c r="N1135" s="505" t="str">
        <f>五年级BMI</f>
        <v/>
      </c>
      <c r="O1135" s="499" t="str">
        <f>五年级BMI等级</f>
        <v/>
      </c>
      <c r="P1135" s="500" t="str">
        <f>五年级BMI得分</f>
        <v/>
      </c>
      <c r="Q1135" s="515" t="str">
        <f>五年级肺活量得分</f>
        <v/>
      </c>
      <c r="R1135" s="512" t="str">
        <f>五年级等级</f>
        <v/>
      </c>
      <c r="S1135" s="516" t="str">
        <f>五年级50米跑得分</f>
        <v/>
      </c>
      <c r="T1135" s="517" t="str">
        <f>五年级等级</f>
        <v/>
      </c>
      <c r="U1135" s="516" t="str">
        <f>五年级坐位体前屈得分</f>
        <v/>
      </c>
      <c r="V1135" s="517" t="str">
        <f>五年级等级</f>
        <v/>
      </c>
      <c r="W1135" s="516" t="str">
        <f>五年级一分钟跳绳得分</f>
        <v/>
      </c>
      <c r="X1135" s="517" t="str">
        <f>五年级等级</f>
        <v/>
      </c>
      <c r="Y1135" s="515" t="str">
        <f>五年级仰卧起坐得分</f>
        <v/>
      </c>
      <c r="Z1135" s="518" t="str">
        <f>五年级等级</f>
        <v/>
      </c>
      <c r="AA1135" s="533" t="str">
        <f>五年级折返跑得分</f>
        <v/>
      </c>
      <c r="AB1135" s="515" t="str">
        <f>五年级等级</f>
        <v/>
      </c>
      <c r="AC1135" s="533" t="str">
        <f>五年级跳绳附加分</f>
        <v/>
      </c>
      <c r="AD1135" s="534" t="str">
        <f>五年级标准分</f>
        <v/>
      </c>
      <c r="AE1135" s="534" t="str">
        <f>五年级总分</f>
        <v/>
      </c>
      <c r="AF1135" s="517" t="str">
        <f>五年级等级</f>
        <v/>
      </c>
      <c r="AM1135" s="452" t="str">
        <f>折返时间</f>
        <v/>
      </c>
    </row>
    <row r="1136" spans="1:39">
      <c r="A1136" s="476">
        <v>517</v>
      </c>
      <c r="B1136" s="477">
        <v>14</v>
      </c>
      <c r="C1136" s="586"/>
      <c r="D1136" s="587"/>
      <c r="E1136" s="586"/>
      <c r="F1136" s="625"/>
      <c r="G1136" s="608"/>
      <c r="H1136" s="475"/>
      <c r="I1136" s="613"/>
      <c r="J1136" s="614"/>
      <c r="K1136" s="614"/>
      <c r="L1136" s="615"/>
      <c r="M1136" s="616"/>
      <c r="N1136" s="505" t="str">
        <f>五年级BMI</f>
        <v/>
      </c>
      <c r="O1136" s="499" t="str">
        <f>五年级BMI等级</f>
        <v/>
      </c>
      <c r="P1136" s="500" t="str">
        <f>五年级BMI得分</f>
        <v/>
      </c>
      <c r="Q1136" s="515" t="str">
        <f>五年级肺活量得分</f>
        <v/>
      </c>
      <c r="R1136" s="512" t="str">
        <f>五年级等级</f>
        <v/>
      </c>
      <c r="S1136" s="516" t="str">
        <f>五年级50米跑得分</f>
        <v/>
      </c>
      <c r="T1136" s="517" t="str">
        <f>五年级等级</f>
        <v/>
      </c>
      <c r="U1136" s="516" t="str">
        <f>五年级坐位体前屈得分</f>
        <v/>
      </c>
      <c r="V1136" s="517" t="str">
        <f>五年级等级</f>
        <v/>
      </c>
      <c r="W1136" s="516" t="str">
        <f>五年级一分钟跳绳得分</f>
        <v/>
      </c>
      <c r="X1136" s="517" t="str">
        <f>五年级等级</f>
        <v/>
      </c>
      <c r="Y1136" s="515" t="str">
        <f>五年级仰卧起坐得分</f>
        <v/>
      </c>
      <c r="Z1136" s="518" t="str">
        <f>五年级等级</f>
        <v/>
      </c>
      <c r="AA1136" s="533" t="str">
        <f>五年级折返跑得分</f>
        <v/>
      </c>
      <c r="AB1136" s="515" t="str">
        <f>五年级等级</f>
        <v/>
      </c>
      <c r="AC1136" s="533" t="str">
        <f>五年级跳绳附加分</f>
        <v/>
      </c>
      <c r="AD1136" s="534" t="str">
        <f>五年级标准分</f>
        <v/>
      </c>
      <c r="AE1136" s="534" t="str">
        <f>五年级总分</f>
        <v/>
      </c>
      <c r="AF1136" s="517" t="str">
        <f>五年级等级</f>
        <v/>
      </c>
      <c r="AM1136" s="452" t="str">
        <f>折返时间</f>
        <v/>
      </c>
    </row>
    <row r="1137" spans="1:39">
      <c r="A1137" s="476">
        <v>517</v>
      </c>
      <c r="B1137" s="477">
        <v>15</v>
      </c>
      <c r="C1137" s="586"/>
      <c r="D1137" s="587"/>
      <c r="E1137" s="586"/>
      <c r="F1137" s="625"/>
      <c r="G1137" s="608"/>
      <c r="H1137" s="475"/>
      <c r="I1137" s="613"/>
      <c r="J1137" s="614"/>
      <c r="K1137" s="614"/>
      <c r="L1137" s="615"/>
      <c r="M1137" s="616"/>
      <c r="N1137" s="505" t="str">
        <f>五年级BMI</f>
        <v/>
      </c>
      <c r="O1137" s="499" t="str">
        <f>五年级BMI等级</f>
        <v/>
      </c>
      <c r="P1137" s="500" t="str">
        <f>五年级BMI得分</f>
        <v/>
      </c>
      <c r="Q1137" s="515" t="str">
        <f>五年级肺活量得分</f>
        <v/>
      </c>
      <c r="R1137" s="512" t="str">
        <f>五年级等级</f>
        <v/>
      </c>
      <c r="S1137" s="516" t="str">
        <f>五年级50米跑得分</f>
        <v/>
      </c>
      <c r="T1137" s="517" t="str">
        <f>五年级等级</f>
        <v/>
      </c>
      <c r="U1137" s="516" t="str">
        <f>五年级坐位体前屈得分</f>
        <v/>
      </c>
      <c r="V1137" s="517" t="str">
        <f>五年级等级</f>
        <v/>
      </c>
      <c r="W1137" s="516" t="str">
        <f>五年级一分钟跳绳得分</f>
        <v/>
      </c>
      <c r="X1137" s="517" t="str">
        <f>五年级等级</f>
        <v/>
      </c>
      <c r="Y1137" s="515" t="str">
        <f>五年级仰卧起坐得分</f>
        <v/>
      </c>
      <c r="Z1137" s="518" t="str">
        <f>五年级等级</f>
        <v/>
      </c>
      <c r="AA1137" s="533" t="str">
        <f>五年级折返跑得分</f>
        <v/>
      </c>
      <c r="AB1137" s="515" t="str">
        <f>五年级等级</f>
        <v/>
      </c>
      <c r="AC1137" s="533" t="str">
        <f>五年级跳绳附加分</f>
        <v/>
      </c>
      <c r="AD1137" s="534" t="str">
        <f>五年级标准分</f>
        <v/>
      </c>
      <c r="AE1137" s="534" t="str">
        <f>五年级总分</f>
        <v/>
      </c>
      <c r="AF1137" s="517" t="str">
        <f>五年级等级</f>
        <v/>
      </c>
      <c r="AM1137" s="452" t="str">
        <f>折返时间</f>
        <v/>
      </c>
    </row>
    <row r="1138" spans="1:39">
      <c r="A1138" s="476">
        <v>517</v>
      </c>
      <c r="B1138" s="477">
        <v>16</v>
      </c>
      <c r="C1138" s="586"/>
      <c r="D1138" s="587"/>
      <c r="E1138" s="586"/>
      <c r="F1138" s="473"/>
      <c r="G1138" s="608"/>
      <c r="H1138" s="475"/>
      <c r="I1138" s="613"/>
      <c r="J1138" s="614"/>
      <c r="K1138" s="614"/>
      <c r="L1138" s="615"/>
      <c r="M1138" s="616"/>
      <c r="N1138" s="505" t="str">
        <f>五年级BMI</f>
        <v/>
      </c>
      <c r="O1138" s="499" t="str">
        <f>五年级BMI等级</f>
        <v/>
      </c>
      <c r="P1138" s="500" t="str">
        <f>五年级BMI得分</f>
        <v/>
      </c>
      <c r="Q1138" s="515" t="str">
        <f>五年级肺活量得分</f>
        <v/>
      </c>
      <c r="R1138" s="512" t="str">
        <f>五年级等级</f>
        <v/>
      </c>
      <c r="S1138" s="516" t="str">
        <f>五年级50米跑得分</f>
        <v/>
      </c>
      <c r="T1138" s="517" t="str">
        <f>五年级等级</f>
        <v/>
      </c>
      <c r="U1138" s="516" t="str">
        <f>五年级坐位体前屈得分</f>
        <v/>
      </c>
      <c r="V1138" s="517" t="str">
        <f>五年级等级</f>
        <v/>
      </c>
      <c r="W1138" s="516" t="str">
        <f>五年级一分钟跳绳得分</f>
        <v/>
      </c>
      <c r="X1138" s="517" t="str">
        <f>五年级等级</f>
        <v/>
      </c>
      <c r="Y1138" s="515" t="str">
        <f>五年级仰卧起坐得分</f>
        <v/>
      </c>
      <c r="Z1138" s="518" t="str">
        <f>五年级等级</f>
        <v/>
      </c>
      <c r="AA1138" s="533" t="str">
        <f>五年级折返跑得分</f>
        <v/>
      </c>
      <c r="AB1138" s="515" t="str">
        <f>五年级等级</f>
        <v/>
      </c>
      <c r="AC1138" s="533" t="str">
        <f>五年级跳绳附加分</f>
        <v/>
      </c>
      <c r="AD1138" s="534" t="str">
        <f>五年级标准分</f>
        <v/>
      </c>
      <c r="AE1138" s="534" t="str">
        <f>五年级总分</f>
        <v/>
      </c>
      <c r="AF1138" s="517" t="str">
        <f>五年级等级</f>
        <v/>
      </c>
      <c r="AM1138" s="452" t="str">
        <f>折返时间</f>
        <v/>
      </c>
    </row>
    <row r="1139" spans="1:39">
      <c r="A1139" s="476">
        <v>517</v>
      </c>
      <c r="B1139" s="477">
        <v>17</v>
      </c>
      <c r="C1139" s="586"/>
      <c r="D1139" s="587"/>
      <c r="E1139" s="586"/>
      <c r="F1139" s="473"/>
      <c r="G1139" s="608"/>
      <c r="H1139" s="475"/>
      <c r="I1139" s="613"/>
      <c r="J1139" s="614"/>
      <c r="K1139" s="614"/>
      <c r="L1139" s="615"/>
      <c r="M1139" s="616"/>
      <c r="N1139" s="505" t="str">
        <f>五年级BMI</f>
        <v/>
      </c>
      <c r="O1139" s="499" t="str">
        <f>五年级BMI等级</f>
        <v/>
      </c>
      <c r="P1139" s="500" t="str">
        <f>五年级BMI得分</f>
        <v/>
      </c>
      <c r="Q1139" s="515" t="str">
        <f>五年级肺活量得分</f>
        <v/>
      </c>
      <c r="R1139" s="512" t="str">
        <f>五年级等级</f>
        <v/>
      </c>
      <c r="S1139" s="516" t="str">
        <f>五年级50米跑得分</f>
        <v/>
      </c>
      <c r="T1139" s="517" t="str">
        <f>五年级等级</f>
        <v/>
      </c>
      <c r="U1139" s="516" t="str">
        <f>五年级坐位体前屈得分</f>
        <v/>
      </c>
      <c r="V1139" s="517" t="str">
        <f>五年级等级</f>
        <v/>
      </c>
      <c r="W1139" s="516" t="str">
        <f>五年级一分钟跳绳得分</f>
        <v/>
      </c>
      <c r="X1139" s="517" t="str">
        <f>五年级等级</f>
        <v/>
      </c>
      <c r="Y1139" s="515" t="str">
        <f>五年级仰卧起坐得分</f>
        <v/>
      </c>
      <c r="Z1139" s="518" t="str">
        <f>五年级等级</f>
        <v/>
      </c>
      <c r="AA1139" s="533" t="str">
        <f>五年级折返跑得分</f>
        <v/>
      </c>
      <c r="AB1139" s="515" t="str">
        <f>五年级等级</f>
        <v/>
      </c>
      <c r="AC1139" s="533" t="str">
        <f>五年级跳绳附加分</f>
        <v/>
      </c>
      <c r="AD1139" s="534" t="str">
        <f>五年级标准分</f>
        <v/>
      </c>
      <c r="AE1139" s="534" t="str">
        <f>五年级总分</f>
        <v/>
      </c>
      <c r="AF1139" s="517" t="str">
        <f>五年级等级</f>
        <v/>
      </c>
      <c r="AM1139" s="452" t="str">
        <f>折返时间</f>
        <v/>
      </c>
    </row>
    <row r="1140" spans="1:39">
      <c r="A1140" s="476">
        <v>517</v>
      </c>
      <c r="B1140" s="477">
        <v>18</v>
      </c>
      <c r="C1140" s="586"/>
      <c r="D1140" s="587"/>
      <c r="E1140" s="586"/>
      <c r="F1140" s="473"/>
      <c r="G1140" s="608"/>
      <c r="H1140" s="475"/>
      <c r="I1140" s="613"/>
      <c r="J1140" s="614"/>
      <c r="K1140" s="614"/>
      <c r="L1140" s="615"/>
      <c r="M1140" s="616"/>
      <c r="N1140" s="505" t="str">
        <f>五年级BMI</f>
        <v/>
      </c>
      <c r="O1140" s="499" t="str">
        <f>五年级BMI等级</f>
        <v/>
      </c>
      <c r="P1140" s="500" t="str">
        <f>五年级BMI得分</f>
        <v/>
      </c>
      <c r="Q1140" s="515" t="str">
        <f>五年级肺活量得分</f>
        <v/>
      </c>
      <c r="R1140" s="512" t="str">
        <f>五年级等级</f>
        <v/>
      </c>
      <c r="S1140" s="516" t="str">
        <f>五年级50米跑得分</f>
        <v/>
      </c>
      <c r="T1140" s="517" t="str">
        <f>五年级等级</f>
        <v/>
      </c>
      <c r="U1140" s="516" t="str">
        <f>五年级坐位体前屈得分</f>
        <v/>
      </c>
      <c r="V1140" s="517" t="str">
        <f>五年级等级</f>
        <v/>
      </c>
      <c r="W1140" s="516" t="str">
        <f>五年级一分钟跳绳得分</f>
        <v/>
      </c>
      <c r="X1140" s="517" t="str">
        <f>五年级等级</f>
        <v/>
      </c>
      <c r="Y1140" s="515" t="str">
        <f>五年级仰卧起坐得分</f>
        <v/>
      </c>
      <c r="Z1140" s="518" t="str">
        <f>五年级等级</f>
        <v/>
      </c>
      <c r="AA1140" s="533" t="str">
        <f>五年级折返跑得分</f>
        <v/>
      </c>
      <c r="AB1140" s="515" t="str">
        <f>五年级等级</f>
        <v/>
      </c>
      <c r="AC1140" s="533" t="str">
        <f>五年级跳绳附加分</f>
        <v/>
      </c>
      <c r="AD1140" s="534" t="str">
        <f>五年级标准分</f>
        <v/>
      </c>
      <c r="AE1140" s="534" t="str">
        <f>五年级总分</f>
        <v/>
      </c>
      <c r="AF1140" s="517" t="str">
        <f>五年级等级</f>
        <v/>
      </c>
      <c r="AM1140" s="452" t="str">
        <f>折返时间</f>
        <v/>
      </c>
    </row>
    <row r="1141" spans="1:39">
      <c r="A1141" s="476">
        <v>517</v>
      </c>
      <c r="B1141" s="477">
        <v>19</v>
      </c>
      <c r="C1141" s="586"/>
      <c r="D1141" s="587"/>
      <c r="E1141" s="586"/>
      <c r="F1141" s="473"/>
      <c r="G1141" s="608"/>
      <c r="H1141" s="475"/>
      <c r="I1141" s="613"/>
      <c r="J1141" s="614"/>
      <c r="K1141" s="614"/>
      <c r="L1141" s="615"/>
      <c r="M1141" s="616"/>
      <c r="N1141" s="505" t="str">
        <f>五年级BMI</f>
        <v/>
      </c>
      <c r="O1141" s="499" t="str">
        <f>五年级BMI等级</f>
        <v/>
      </c>
      <c r="P1141" s="500" t="str">
        <f>五年级BMI得分</f>
        <v/>
      </c>
      <c r="Q1141" s="515" t="str">
        <f>五年级肺活量得分</f>
        <v/>
      </c>
      <c r="R1141" s="512" t="str">
        <f>五年级等级</f>
        <v/>
      </c>
      <c r="S1141" s="516" t="str">
        <f>五年级50米跑得分</f>
        <v/>
      </c>
      <c r="T1141" s="517" t="str">
        <f>五年级等级</f>
        <v/>
      </c>
      <c r="U1141" s="516" t="str">
        <f>五年级坐位体前屈得分</f>
        <v/>
      </c>
      <c r="V1141" s="517" t="str">
        <f>五年级等级</f>
        <v/>
      </c>
      <c r="W1141" s="516" t="str">
        <f>五年级一分钟跳绳得分</f>
        <v/>
      </c>
      <c r="X1141" s="517" t="str">
        <f>五年级等级</f>
        <v/>
      </c>
      <c r="Y1141" s="515" t="str">
        <f>五年级仰卧起坐得分</f>
        <v/>
      </c>
      <c r="Z1141" s="518" t="str">
        <f>五年级等级</f>
        <v/>
      </c>
      <c r="AA1141" s="533" t="str">
        <f>五年级折返跑得分</f>
        <v/>
      </c>
      <c r="AB1141" s="515" t="str">
        <f>五年级等级</f>
        <v/>
      </c>
      <c r="AC1141" s="533" t="str">
        <f>五年级跳绳附加分</f>
        <v/>
      </c>
      <c r="AD1141" s="534" t="str">
        <f>五年级标准分</f>
        <v/>
      </c>
      <c r="AE1141" s="534" t="str">
        <f>五年级总分</f>
        <v/>
      </c>
      <c r="AF1141" s="517" t="str">
        <f>五年级等级</f>
        <v/>
      </c>
      <c r="AM1141" s="452" t="str">
        <f>折返时间</f>
        <v/>
      </c>
    </row>
    <row r="1142" spans="1:39">
      <c r="A1142" s="476">
        <v>517</v>
      </c>
      <c r="B1142" s="477">
        <v>20</v>
      </c>
      <c r="C1142" s="586"/>
      <c r="D1142" s="587"/>
      <c r="E1142" s="586"/>
      <c r="F1142" s="473"/>
      <c r="G1142" s="608"/>
      <c r="H1142" s="475"/>
      <c r="I1142" s="613"/>
      <c r="J1142" s="614"/>
      <c r="K1142" s="614"/>
      <c r="L1142" s="615"/>
      <c r="M1142" s="616"/>
      <c r="N1142" s="505" t="str">
        <f>五年级BMI</f>
        <v/>
      </c>
      <c r="O1142" s="499" t="str">
        <f>五年级BMI等级</f>
        <v/>
      </c>
      <c r="P1142" s="500" t="str">
        <f>五年级BMI得分</f>
        <v/>
      </c>
      <c r="Q1142" s="515" t="str">
        <f>五年级肺活量得分</f>
        <v/>
      </c>
      <c r="R1142" s="512" t="str">
        <f>五年级等级</f>
        <v/>
      </c>
      <c r="S1142" s="516" t="str">
        <f>五年级50米跑得分</f>
        <v/>
      </c>
      <c r="T1142" s="517" t="str">
        <f>五年级等级</f>
        <v/>
      </c>
      <c r="U1142" s="516" t="str">
        <f>五年级坐位体前屈得分</f>
        <v/>
      </c>
      <c r="V1142" s="517" t="str">
        <f>五年级等级</f>
        <v/>
      </c>
      <c r="W1142" s="516" t="str">
        <f>五年级一分钟跳绳得分</f>
        <v/>
      </c>
      <c r="X1142" s="517" t="str">
        <f>五年级等级</f>
        <v/>
      </c>
      <c r="Y1142" s="515" t="str">
        <f>五年级仰卧起坐得分</f>
        <v/>
      </c>
      <c r="Z1142" s="518" t="str">
        <f>五年级等级</f>
        <v/>
      </c>
      <c r="AA1142" s="533" t="str">
        <f>五年级折返跑得分</f>
        <v/>
      </c>
      <c r="AB1142" s="515" t="str">
        <f>五年级等级</f>
        <v/>
      </c>
      <c r="AC1142" s="533" t="str">
        <f>五年级跳绳附加分</f>
        <v/>
      </c>
      <c r="AD1142" s="534" t="str">
        <f>五年级标准分</f>
        <v/>
      </c>
      <c r="AE1142" s="534" t="str">
        <f>五年级总分</f>
        <v/>
      </c>
      <c r="AF1142" s="517" t="str">
        <f>五年级等级</f>
        <v/>
      </c>
      <c r="AM1142" s="452" t="str">
        <f>折返时间</f>
        <v/>
      </c>
    </row>
    <row r="1143" spans="1:39">
      <c r="A1143" s="476">
        <v>517</v>
      </c>
      <c r="B1143" s="477">
        <v>21</v>
      </c>
      <c r="C1143" s="586"/>
      <c r="D1143" s="587"/>
      <c r="E1143" s="586"/>
      <c r="F1143" s="473"/>
      <c r="G1143" s="608"/>
      <c r="H1143" s="475"/>
      <c r="I1143" s="613"/>
      <c r="J1143" s="614"/>
      <c r="K1143" s="614"/>
      <c r="L1143" s="615"/>
      <c r="M1143" s="616"/>
      <c r="N1143" s="505" t="str">
        <f>五年级BMI</f>
        <v/>
      </c>
      <c r="O1143" s="499" t="str">
        <f>五年级BMI等级</f>
        <v/>
      </c>
      <c r="P1143" s="500" t="str">
        <f>五年级BMI得分</f>
        <v/>
      </c>
      <c r="Q1143" s="515" t="str">
        <f>五年级肺活量得分</f>
        <v/>
      </c>
      <c r="R1143" s="512" t="str">
        <f>五年级等级</f>
        <v/>
      </c>
      <c r="S1143" s="516" t="str">
        <f>五年级50米跑得分</f>
        <v/>
      </c>
      <c r="T1143" s="517" t="str">
        <f>五年级等级</f>
        <v/>
      </c>
      <c r="U1143" s="516" t="str">
        <f>五年级坐位体前屈得分</f>
        <v/>
      </c>
      <c r="V1143" s="517" t="str">
        <f>五年级等级</f>
        <v/>
      </c>
      <c r="W1143" s="516" t="str">
        <f>五年级一分钟跳绳得分</f>
        <v/>
      </c>
      <c r="X1143" s="517" t="str">
        <f>五年级等级</f>
        <v/>
      </c>
      <c r="Y1143" s="515" t="str">
        <f>五年级仰卧起坐得分</f>
        <v/>
      </c>
      <c r="Z1143" s="518" t="str">
        <f>五年级等级</f>
        <v/>
      </c>
      <c r="AA1143" s="533" t="str">
        <f>五年级折返跑得分</f>
        <v/>
      </c>
      <c r="AB1143" s="515" t="str">
        <f>五年级等级</f>
        <v/>
      </c>
      <c r="AC1143" s="533" t="str">
        <f>五年级跳绳附加分</f>
        <v/>
      </c>
      <c r="AD1143" s="534" t="str">
        <f>五年级标准分</f>
        <v/>
      </c>
      <c r="AE1143" s="534" t="str">
        <f>五年级总分</f>
        <v/>
      </c>
      <c r="AF1143" s="517" t="str">
        <f>五年级等级</f>
        <v/>
      </c>
      <c r="AM1143" s="452" t="str">
        <f>折返时间</f>
        <v/>
      </c>
    </row>
    <row r="1144" spans="1:39">
      <c r="A1144" s="476">
        <v>517</v>
      </c>
      <c r="B1144" s="477">
        <v>22</v>
      </c>
      <c r="C1144" s="586"/>
      <c r="D1144" s="587"/>
      <c r="E1144" s="586"/>
      <c r="F1144" s="473"/>
      <c r="G1144" s="608"/>
      <c r="H1144" s="475"/>
      <c r="I1144" s="613"/>
      <c r="J1144" s="614"/>
      <c r="K1144" s="614"/>
      <c r="L1144" s="615"/>
      <c r="M1144" s="616"/>
      <c r="N1144" s="505" t="str">
        <f>五年级BMI</f>
        <v/>
      </c>
      <c r="O1144" s="499" t="str">
        <f>五年级BMI等级</f>
        <v/>
      </c>
      <c r="P1144" s="500" t="str">
        <f>五年级BMI得分</f>
        <v/>
      </c>
      <c r="Q1144" s="515" t="str">
        <f>五年级肺活量得分</f>
        <v/>
      </c>
      <c r="R1144" s="512" t="str">
        <f>五年级等级</f>
        <v/>
      </c>
      <c r="S1144" s="516" t="str">
        <f>五年级50米跑得分</f>
        <v/>
      </c>
      <c r="T1144" s="517" t="str">
        <f>五年级等级</f>
        <v/>
      </c>
      <c r="U1144" s="516" t="str">
        <f>五年级坐位体前屈得分</f>
        <v/>
      </c>
      <c r="V1144" s="517" t="str">
        <f>五年级等级</f>
        <v/>
      </c>
      <c r="W1144" s="516" t="str">
        <f>五年级一分钟跳绳得分</f>
        <v/>
      </c>
      <c r="X1144" s="517" t="str">
        <f>五年级等级</f>
        <v/>
      </c>
      <c r="Y1144" s="515" t="str">
        <f>五年级仰卧起坐得分</f>
        <v/>
      </c>
      <c r="Z1144" s="518" t="str">
        <f>五年级等级</f>
        <v/>
      </c>
      <c r="AA1144" s="533" t="str">
        <f>五年级折返跑得分</f>
        <v/>
      </c>
      <c r="AB1144" s="515" t="str">
        <f>五年级等级</f>
        <v/>
      </c>
      <c r="AC1144" s="533" t="str">
        <f>五年级跳绳附加分</f>
        <v/>
      </c>
      <c r="AD1144" s="534" t="str">
        <f>五年级标准分</f>
        <v/>
      </c>
      <c r="AE1144" s="534" t="str">
        <f>五年级总分</f>
        <v/>
      </c>
      <c r="AF1144" s="517" t="str">
        <f>五年级等级</f>
        <v/>
      </c>
      <c r="AM1144" s="452" t="str">
        <f>折返时间</f>
        <v/>
      </c>
    </row>
    <row r="1145" spans="1:39">
      <c r="A1145" s="476">
        <v>517</v>
      </c>
      <c r="B1145" s="477">
        <v>23</v>
      </c>
      <c r="C1145" s="586"/>
      <c r="D1145" s="587"/>
      <c r="E1145" s="586"/>
      <c r="F1145" s="473"/>
      <c r="G1145" s="608"/>
      <c r="H1145" s="475"/>
      <c r="I1145" s="613"/>
      <c r="J1145" s="614"/>
      <c r="K1145" s="614"/>
      <c r="L1145" s="615"/>
      <c r="M1145" s="616"/>
      <c r="N1145" s="505" t="str">
        <f>五年级BMI</f>
        <v/>
      </c>
      <c r="O1145" s="499" t="str">
        <f>五年级BMI等级</f>
        <v/>
      </c>
      <c r="P1145" s="500" t="str">
        <f>五年级BMI得分</f>
        <v/>
      </c>
      <c r="Q1145" s="515" t="str">
        <f>五年级肺活量得分</f>
        <v/>
      </c>
      <c r="R1145" s="512" t="str">
        <f>五年级等级</f>
        <v/>
      </c>
      <c r="S1145" s="516" t="str">
        <f>五年级50米跑得分</f>
        <v/>
      </c>
      <c r="T1145" s="517" t="str">
        <f>五年级等级</f>
        <v/>
      </c>
      <c r="U1145" s="516" t="str">
        <f>五年级坐位体前屈得分</f>
        <v/>
      </c>
      <c r="V1145" s="517" t="str">
        <f>五年级等级</f>
        <v/>
      </c>
      <c r="W1145" s="516" t="str">
        <f>五年级一分钟跳绳得分</f>
        <v/>
      </c>
      <c r="X1145" s="517" t="str">
        <f>五年级等级</f>
        <v/>
      </c>
      <c r="Y1145" s="515" t="str">
        <f>五年级仰卧起坐得分</f>
        <v/>
      </c>
      <c r="Z1145" s="518" t="str">
        <f>五年级等级</f>
        <v/>
      </c>
      <c r="AA1145" s="533" t="str">
        <f>五年级折返跑得分</f>
        <v/>
      </c>
      <c r="AB1145" s="515" t="str">
        <f>五年级等级</f>
        <v/>
      </c>
      <c r="AC1145" s="533" t="str">
        <f>五年级跳绳附加分</f>
        <v/>
      </c>
      <c r="AD1145" s="534" t="str">
        <f>五年级标准分</f>
        <v/>
      </c>
      <c r="AE1145" s="534" t="str">
        <f>五年级总分</f>
        <v/>
      </c>
      <c r="AF1145" s="517" t="str">
        <f>五年级等级</f>
        <v/>
      </c>
      <c r="AM1145" s="452" t="str">
        <f>折返时间</f>
        <v/>
      </c>
    </row>
    <row r="1146" spans="1:39">
      <c r="A1146" s="476">
        <v>517</v>
      </c>
      <c r="B1146" s="477">
        <v>24</v>
      </c>
      <c r="C1146" s="586"/>
      <c r="D1146" s="587"/>
      <c r="E1146" s="586"/>
      <c r="F1146" s="473"/>
      <c r="G1146" s="608"/>
      <c r="H1146" s="475"/>
      <c r="I1146" s="613"/>
      <c r="J1146" s="614"/>
      <c r="K1146" s="614"/>
      <c r="L1146" s="615"/>
      <c r="M1146" s="616"/>
      <c r="N1146" s="505" t="str">
        <f>五年级BMI</f>
        <v/>
      </c>
      <c r="O1146" s="499" t="str">
        <f>五年级BMI等级</f>
        <v/>
      </c>
      <c r="P1146" s="500" t="str">
        <f>五年级BMI得分</f>
        <v/>
      </c>
      <c r="Q1146" s="515" t="str">
        <f>五年级肺活量得分</f>
        <v/>
      </c>
      <c r="R1146" s="512" t="str">
        <f>五年级等级</f>
        <v/>
      </c>
      <c r="S1146" s="516" t="str">
        <f>五年级50米跑得分</f>
        <v/>
      </c>
      <c r="T1146" s="517" t="str">
        <f>五年级等级</f>
        <v/>
      </c>
      <c r="U1146" s="516" t="str">
        <f>五年级坐位体前屈得分</f>
        <v/>
      </c>
      <c r="V1146" s="517" t="str">
        <f>五年级等级</f>
        <v/>
      </c>
      <c r="W1146" s="516" t="str">
        <f>五年级一分钟跳绳得分</f>
        <v/>
      </c>
      <c r="X1146" s="517" t="str">
        <f>五年级等级</f>
        <v/>
      </c>
      <c r="Y1146" s="515" t="str">
        <f>五年级仰卧起坐得分</f>
        <v/>
      </c>
      <c r="Z1146" s="518" t="str">
        <f>五年级等级</f>
        <v/>
      </c>
      <c r="AA1146" s="533" t="str">
        <f>五年级折返跑得分</f>
        <v/>
      </c>
      <c r="AB1146" s="515" t="str">
        <f>五年级等级</f>
        <v/>
      </c>
      <c r="AC1146" s="533" t="str">
        <f>五年级跳绳附加分</f>
        <v/>
      </c>
      <c r="AD1146" s="534" t="str">
        <f>五年级标准分</f>
        <v/>
      </c>
      <c r="AE1146" s="534" t="str">
        <f>五年级总分</f>
        <v/>
      </c>
      <c r="AF1146" s="517" t="str">
        <f>五年级等级</f>
        <v/>
      </c>
      <c r="AM1146" s="452" t="str">
        <f>折返时间</f>
        <v/>
      </c>
    </row>
    <row r="1147" spans="1:39">
      <c r="A1147" s="476">
        <v>517</v>
      </c>
      <c r="B1147" s="477">
        <v>25</v>
      </c>
      <c r="C1147" s="586"/>
      <c r="D1147" s="587"/>
      <c r="E1147" s="586"/>
      <c r="F1147" s="473"/>
      <c r="G1147" s="608"/>
      <c r="H1147" s="475"/>
      <c r="I1147" s="613"/>
      <c r="J1147" s="614"/>
      <c r="K1147" s="614"/>
      <c r="L1147" s="615"/>
      <c r="M1147" s="616"/>
      <c r="N1147" s="505" t="str">
        <f>五年级BMI</f>
        <v/>
      </c>
      <c r="O1147" s="499" t="str">
        <f>五年级BMI等级</f>
        <v/>
      </c>
      <c r="P1147" s="500" t="str">
        <f>五年级BMI得分</f>
        <v/>
      </c>
      <c r="Q1147" s="515" t="str">
        <f>五年级肺活量得分</f>
        <v/>
      </c>
      <c r="R1147" s="512" t="str">
        <f>五年级等级</f>
        <v/>
      </c>
      <c r="S1147" s="516" t="str">
        <f>五年级50米跑得分</f>
        <v/>
      </c>
      <c r="T1147" s="517" t="str">
        <f>五年级等级</f>
        <v/>
      </c>
      <c r="U1147" s="516" t="str">
        <f>五年级坐位体前屈得分</f>
        <v/>
      </c>
      <c r="V1147" s="517" t="str">
        <f>五年级等级</f>
        <v/>
      </c>
      <c r="W1147" s="516" t="str">
        <f>五年级一分钟跳绳得分</f>
        <v/>
      </c>
      <c r="X1147" s="517" t="str">
        <f>五年级等级</f>
        <v/>
      </c>
      <c r="Y1147" s="515" t="str">
        <f>五年级仰卧起坐得分</f>
        <v/>
      </c>
      <c r="Z1147" s="518" t="str">
        <f>五年级等级</f>
        <v/>
      </c>
      <c r="AA1147" s="533" t="str">
        <f>五年级折返跑得分</f>
        <v/>
      </c>
      <c r="AB1147" s="515" t="str">
        <f>五年级等级</f>
        <v/>
      </c>
      <c r="AC1147" s="533" t="str">
        <f>五年级跳绳附加分</f>
        <v/>
      </c>
      <c r="AD1147" s="534" t="str">
        <f>五年级标准分</f>
        <v/>
      </c>
      <c r="AE1147" s="534" t="str">
        <f>五年级总分</f>
        <v/>
      </c>
      <c r="AF1147" s="517" t="str">
        <f>五年级等级</f>
        <v/>
      </c>
      <c r="AM1147" s="452" t="str">
        <f>折返时间</f>
        <v/>
      </c>
    </row>
    <row r="1148" spans="1:39">
      <c r="A1148" s="476">
        <v>517</v>
      </c>
      <c r="B1148" s="477">
        <v>26</v>
      </c>
      <c r="C1148" s="586"/>
      <c r="D1148" s="587"/>
      <c r="E1148" s="586"/>
      <c r="F1148" s="473"/>
      <c r="G1148" s="608"/>
      <c r="H1148" s="475"/>
      <c r="I1148" s="613"/>
      <c r="J1148" s="614"/>
      <c r="K1148" s="614"/>
      <c r="L1148" s="615"/>
      <c r="M1148" s="616"/>
      <c r="N1148" s="505" t="str">
        <f>五年级BMI</f>
        <v/>
      </c>
      <c r="O1148" s="499" t="str">
        <f>五年级BMI等级</f>
        <v/>
      </c>
      <c r="P1148" s="500" t="str">
        <f>五年级BMI得分</f>
        <v/>
      </c>
      <c r="Q1148" s="515" t="str">
        <f>五年级肺活量得分</f>
        <v/>
      </c>
      <c r="R1148" s="512" t="str">
        <f>五年级等级</f>
        <v/>
      </c>
      <c r="S1148" s="516" t="str">
        <f>五年级50米跑得分</f>
        <v/>
      </c>
      <c r="T1148" s="517" t="str">
        <f>五年级等级</f>
        <v/>
      </c>
      <c r="U1148" s="516" t="str">
        <f>五年级坐位体前屈得分</f>
        <v/>
      </c>
      <c r="V1148" s="517" t="str">
        <f>五年级等级</f>
        <v/>
      </c>
      <c r="W1148" s="516" t="str">
        <f>五年级一分钟跳绳得分</f>
        <v/>
      </c>
      <c r="X1148" s="517" t="str">
        <f>五年级等级</f>
        <v/>
      </c>
      <c r="Y1148" s="515" t="str">
        <f>五年级仰卧起坐得分</f>
        <v/>
      </c>
      <c r="Z1148" s="518" t="str">
        <f>五年级等级</f>
        <v/>
      </c>
      <c r="AA1148" s="533" t="str">
        <f>五年级折返跑得分</f>
        <v/>
      </c>
      <c r="AB1148" s="515" t="str">
        <f>五年级等级</f>
        <v/>
      </c>
      <c r="AC1148" s="533" t="str">
        <f>五年级跳绳附加分</f>
        <v/>
      </c>
      <c r="AD1148" s="534" t="str">
        <f>五年级标准分</f>
        <v/>
      </c>
      <c r="AE1148" s="534" t="str">
        <f>五年级总分</f>
        <v/>
      </c>
      <c r="AF1148" s="517" t="str">
        <f>五年级等级</f>
        <v/>
      </c>
      <c r="AM1148" s="452" t="str">
        <f>折返时间</f>
        <v/>
      </c>
    </row>
    <row r="1149" spans="1:39">
      <c r="A1149" s="476">
        <v>517</v>
      </c>
      <c r="B1149" s="477">
        <v>27</v>
      </c>
      <c r="C1149" s="586"/>
      <c r="D1149" s="587"/>
      <c r="E1149" s="586"/>
      <c r="F1149" s="473"/>
      <c r="G1149" s="608"/>
      <c r="H1149" s="475"/>
      <c r="I1149" s="613"/>
      <c r="J1149" s="614"/>
      <c r="K1149" s="614"/>
      <c r="L1149" s="615"/>
      <c r="M1149" s="616"/>
      <c r="N1149" s="505" t="str">
        <f>五年级BMI</f>
        <v/>
      </c>
      <c r="O1149" s="499" t="str">
        <f>五年级BMI等级</f>
        <v/>
      </c>
      <c r="P1149" s="500" t="str">
        <f>五年级BMI得分</f>
        <v/>
      </c>
      <c r="Q1149" s="515" t="str">
        <f>五年级肺活量得分</f>
        <v/>
      </c>
      <c r="R1149" s="512" t="str">
        <f>五年级等级</f>
        <v/>
      </c>
      <c r="S1149" s="516" t="str">
        <f>五年级50米跑得分</f>
        <v/>
      </c>
      <c r="T1149" s="517" t="str">
        <f>五年级等级</f>
        <v/>
      </c>
      <c r="U1149" s="516" t="str">
        <f>五年级坐位体前屈得分</f>
        <v/>
      </c>
      <c r="V1149" s="517" t="str">
        <f>五年级等级</f>
        <v/>
      </c>
      <c r="W1149" s="516" t="str">
        <f>五年级一分钟跳绳得分</f>
        <v/>
      </c>
      <c r="X1149" s="517" t="str">
        <f>五年级等级</f>
        <v/>
      </c>
      <c r="Y1149" s="515" t="str">
        <f>五年级仰卧起坐得分</f>
        <v/>
      </c>
      <c r="Z1149" s="518" t="str">
        <f>五年级等级</f>
        <v/>
      </c>
      <c r="AA1149" s="533" t="str">
        <f>五年级折返跑得分</f>
        <v/>
      </c>
      <c r="AB1149" s="515" t="str">
        <f>五年级等级</f>
        <v/>
      </c>
      <c r="AC1149" s="533" t="str">
        <f>五年级跳绳附加分</f>
        <v/>
      </c>
      <c r="AD1149" s="534" t="str">
        <f>五年级标准分</f>
        <v/>
      </c>
      <c r="AE1149" s="534" t="str">
        <f>五年级总分</f>
        <v/>
      </c>
      <c r="AF1149" s="517" t="str">
        <f>五年级等级</f>
        <v/>
      </c>
      <c r="AM1149" s="452" t="str">
        <f>折返时间</f>
        <v/>
      </c>
    </row>
    <row r="1150" spans="1:39">
      <c r="A1150" s="476">
        <v>517</v>
      </c>
      <c r="B1150" s="477">
        <v>28</v>
      </c>
      <c r="C1150" s="586"/>
      <c r="D1150" s="587"/>
      <c r="E1150" s="586"/>
      <c r="F1150" s="473"/>
      <c r="G1150" s="608"/>
      <c r="H1150" s="475"/>
      <c r="I1150" s="613"/>
      <c r="J1150" s="614"/>
      <c r="K1150" s="614"/>
      <c r="L1150" s="615"/>
      <c r="M1150" s="616"/>
      <c r="N1150" s="505" t="str">
        <f>五年级BMI</f>
        <v/>
      </c>
      <c r="O1150" s="499" t="str">
        <f>五年级BMI等级</f>
        <v/>
      </c>
      <c r="P1150" s="500" t="str">
        <f>五年级BMI得分</f>
        <v/>
      </c>
      <c r="Q1150" s="515" t="str">
        <f>五年级肺活量得分</f>
        <v/>
      </c>
      <c r="R1150" s="512" t="str">
        <f>五年级等级</f>
        <v/>
      </c>
      <c r="S1150" s="516" t="str">
        <f>五年级50米跑得分</f>
        <v/>
      </c>
      <c r="T1150" s="517" t="str">
        <f>五年级等级</f>
        <v/>
      </c>
      <c r="U1150" s="516" t="str">
        <f>五年级坐位体前屈得分</f>
        <v/>
      </c>
      <c r="V1150" s="517" t="str">
        <f>五年级等级</f>
        <v/>
      </c>
      <c r="W1150" s="516" t="str">
        <f>五年级一分钟跳绳得分</f>
        <v/>
      </c>
      <c r="X1150" s="517" t="str">
        <f>五年级等级</f>
        <v/>
      </c>
      <c r="Y1150" s="515" t="str">
        <f>五年级仰卧起坐得分</f>
        <v/>
      </c>
      <c r="Z1150" s="518" t="str">
        <f>五年级等级</f>
        <v/>
      </c>
      <c r="AA1150" s="533" t="str">
        <f>五年级折返跑得分</f>
        <v/>
      </c>
      <c r="AB1150" s="515" t="str">
        <f>五年级等级</f>
        <v/>
      </c>
      <c r="AC1150" s="533" t="str">
        <f>五年级跳绳附加分</f>
        <v/>
      </c>
      <c r="AD1150" s="534" t="str">
        <f>五年级标准分</f>
        <v/>
      </c>
      <c r="AE1150" s="534" t="str">
        <f>五年级总分</f>
        <v/>
      </c>
      <c r="AF1150" s="517" t="str">
        <f>五年级等级</f>
        <v/>
      </c>
      <c r="AM1150" s="452" t="str">
        <f>折返时间</f>
        <v/>
      </c>
    </row>
    <row r="1151" spans="1:39">
      <c r="A1151" s="476">
        <v>517</v>
      </c>
      <c r="B1151" s="477">
        <v>29</v>
      </c>
      <c r="C1151" s="586"/>
      <c r="D1151" s="587"/>
      <c r="E1151" s="586"/>
      <c r="F1151" s="473"/>
      <c r="G1151" s="608"/>
      <c r="H1151" s="475"/>
      <c r="I1151" s="613"/>
      <c r="J1151" s="614"/>
      <c r="K1151" s="614"/>
      <c r="L1151" s="615"/>
      <c r="M1151" s="616"/>
      <c r="N1151" s="505" t="str">
        <f>五年级BMI</f>
        <v/>
      </c>
      <c r="O1151" s="499" t="str">
        <f>五年级BMI等级</f>
        <v/>
      </c>
      <c r="P1151" s="500" t="str">
        <f>五年级BMI得分</f>
        <v/>
      </c>
      <c r="Q1151" s="515" t="str">
        <f>五年级肺活量得分</f>
        <v/>
      </c>
      <c r="R1151" s="512" t="str">
        <f>五年级等级</f>
        <v/>
      </c>
      <c r="S1151" s="516" t="str">
        <f>五年级50米跑得分</f>
        <v/>
      </c>
      <c r="T1151" s="517" t="str">
        <f>五年级等级</f>
        <v/>
      </c>
      <c r="U1151" s="516" t="str">
        <f>五年级坐位体前屈得分</f>
        <v/>
      </c>
      <c r="V1151" s="517" t="str">
        <f>五年级等级</f>
        <v/>
      </c>
      <c r="W1151" s="516" t="str">
        <f>五年级一分钟跳绳得分</f>
        <v/>
      </c>
      <c r="X1151" s="517" t="str">
        <f>五年级等级</f>
        <v/>
      </c>
      <c r="Y1151" s="515" t="str">
        <f>五年级仰卧起坐得分</f>
        <v/>
      </c>
      <c r="Z1151" s="518" t="str">
        <f>五年级等级</f>
        <v/>
      </c>
      <c r="AA1151" s="533" t="str">
        <f>五年级折返跑得分</f>
        <v/>
      </c>
      <c r="AB1151" s="515" t="str">
        <f>五年级等级</f>
        <v/>
      </c>
      <c r="AC1151" s="533" t="str">
        <f>五年级跳绳附加分</f>
        <v/>
      </c>
      <c r="AD1151" s="534" t="str">
        <f>五年级标准分</f>
        <v/>
      </c>
      <c r="AE1151" s="534" t="str">
        <f>五年级总分</f>
        <v/>
      </c>
      <c r="AF1151" s="517" t="str">
        <f>五年级等级</f>
        <v/>
      </c>
      <c r="AM1151" s="452" t="str">
        <f>折返时间</f>
        <v/>
      </c>
    </row>
    <row r="1152" spans="1:39">
      <c r="A1152" s="476">
        <v>517</v>
      </c>
      <c r="B1152" s="477">
        <v>30</v>
      </c>
      <c r="C1152" s="586"/>
      <c r="D1152" s="587"/>
      <c r="E1152" s="586"/>
      <c r="F1152" s="473"/>
      <c r="G1152" s="608"/>
      <c r="H1152" s="475"/>
      <c r="I1152" s="613"/>
      <c r="J1152" s="614"/>
      <c r="K1152" s="614"/>
      <c r="L1152" s="615"/>
      <c r="M1152" s="616"/>
      <c r="N1152" s="505" t="str">
        <f>五年级BMI</f>
        <v/>
      </c>
      <c r="O1152" s="499" t="str">
        <f>五年级BMI等级</f>
        <v/>
      </c>
      <c r="P1152" s="500" t="str">
        <f>五年级BMI得分</f>
        <v/>
      </c>
      <c r="Q1152" s="515" t="str">
        <f>五年级肺活量得分</f>
        <v/>
      </c>
      <c r="R1152" s="512" t="str">
        <f>五年级等级</f>
        <v/>
      </c>
      <c r="S1152" s="516" t="str">
        <f>五年级50米跑得分</f>
        <v/>
      </c>
      <c r="T1152" s="517" t="str">
        <f>五年级等级</f>
        <v/>
      </c>
      <c r="U1152" s="516" t="str">
        <f>五年级坐位体前屈得分</f>
        <v/>
      </c>
      <c r="V1152" s="517" t="str">
        <f>五年级等级</f>
        <v/>
      </c>
      <c r="W1152" s="516" t="str">
        <f>五年级一分钟跳绳得分</f>
        <v/>
      </c>
      <c r="X1152" s="517" t="str">
        <f>五年级等级</f>
        <v/>
      </c>
      <c r="Y1152" s="515" t="str">
        <f>五年级仰卧起坐得分</f>
        <v/>
      </c>
      <c r="Z1152" s="518" t="str">
        <f>五年级等级</f>
        <v/>
      </c>
      <c r="AA1152" s="533" t="str">
        <f>五年级折返跑得分</f>
        <v/>
      </c>
      <c r="AB1152" s="515" t="str">
        <f>五年级等级</f>
        <v/>
      </c>
      <c r="AC1152" s="533" t="str">
        <f>五年级跳绳附加分</f>
        <v/>
      </c>
      <c r="AD1152" s="534" t="str">
        <f>五年级标准分</f>
        <v/>
      </c>
      <c r="AE1152" s="534" t="str">
        <f>五年级总分</f>
        <v/>
      </c>
      <c r="AF1152" s="517" t="str">
        <f>五年级等级</f>
        <v/>
      </c>
      <c r="AM1152" s="452" t="str">
        <f>折返时间</f>
        <v/>
      </c>
    </row>
    <row r="1153" spans="1:32">
      <c r="A1153" s="476">
        <v>517</v>
      </c>
      <c r="B1153" s="477">
        <v>31</v>
      </c>
      <c r="C1153" s="586"/>
      <c r="D1153" s="587"/>
      <c r="E1153" s="586"/>
      <c r="F1153" s="473"/>
      <c r="G1153" s="608"/>
      <c r="H1153" s="475"/>
      <c r="I1153" s="613"/>
      <c r="J1153" s="614"/>
      <c r="K1153" s="614"/>
      <c r="L1153" s="615"/>
      <c r="M1153" s="616"/>
      <c r="N1153" s="505" t="str">
        <f>五年级BMI</f>
        <v/>
      </c>
      <c r="O1153" s="499" t="str">
        <f>五年级BMI等级</f>
        <v/>
      </c>
      <c r="P1153" s="500" t="str">
        <f>五年级BMI得分</f>
        <v/>
      </c>
      <c r="Q1153" s="515" t="str">
        <f>五年级肺活量得分</f>
        <v/>
      </c>
      <c r="R1153" s="512" t="str">
        <f>五年级等级</f>
        <v/>
      </c>
      <c r="S1153" s="516" t="str">
        <f>五年级50米跑得分</f>
        <v/>
      </c>
      <c r="T1153" s="517" t="str">
        <f>五年级等级</f>
        <v/>
      </c>
      <c r="U1153" s="516" t="str">
        <f>五年级坐位体前屈得分</f>
        <v/>
      </c>
      <c r="V1153" s="517" t="str">
        <f>五年级等级</f>
        <v/>
      </c>
      <c r="W1153" s="516" t="str">
        <f>五年级一分钟跳绳得分</f>
        <v/>
      </c>
      <c r="X1153" s="517" t="str">
        <f>五年级等级</f>
        <v/>
      </c>
      <c r="Y1153" s="515" t="str">
        <f>五年级仰卧起坐得分</f>
        <v/>
      </c>
      <c r="Z1153" s="518" t="str">
        <f>五年级等级</f>
        <v/>
      </c>
      <c r="AA1153" s="533" t="str">
        <f>五年级折返跑得分</f>
        <v/>
      </c>
      <c r="AB1153" s="515" t="str">
        <f>五年级等级</f>
        <v/>
      </c>
      <c r="AC1153" s="533" t="str">
        <f>五年级跳绳附加分</f>
        <v/>
      </c>
      <c r="AD1153" s="534" t="str">
        <f>五年级标准分</f>
        <v/>
      </c>
      <c r="AE1153" s="534" t="str">
        <f>五年级总分</f>
        <v/>
      </c>
      <c r="AF1153" s="517" t="str">
        <f>五年级等级</f>
        <v/>
      </c>
    </row>
    <row r="1154" spans="1:32">
      <c r="A1154" s="476">
        <v>517</v>
      </c>
      <c r="B1154" s="477">
        <v>32</v>
      </c>
      <c r="C1154" s="586"/>
      <c r="D1154" s="587"/>
      <c r="E1154" s="586"/>
      <c r="F1154" s="473"/>
      <c r="G1154" s="608"/>
      <c r="H1154" s="475"/>
      <c r="I1154" s="613"/>
      <c r="J1154" s="614"/>
      <c r="K1154" s="614"/>
      <c r="L1154" s="615"/>
      <c r="M1154" s="616"/>
      <c r="N1154" s="505" t="str">
        <f>五年级BMI</f>
        <v/>
      </c>
      <c r="O1154" s="499" t="str">
        <f>五年级BMI等级</f>
        <v/>
      </c>
      <c r="P1154" s="500" t="str">
        <f>五年级BMI得分</f>
        <v/>
      </c>
      <c r="Q1154" s="515" t="str">
        <f>五年级肺活量得分</f>
        <v/>
      </c>
      <c r="R1154" s="512" t="str">
        <f>五年级等级</f>
        <v/>
      </c>
      <c r="S1154" s="516" t="str">
        <f>五年级50米跑得分</f>
        <v/>
      </c>
      <c r="T1154" s="517" t="str">
        <f>五年级等级</f>
        <v/>
      </c>
      <c r="U1154" s="516" t="str">
        <f>五年级坐位体前屈得分</f>
        <v/>
      </c>
      <c r="V1154" s="517" t="str">
        <f>五年级等级</f>
        <v/>
      </c>
      <c r="W1154" s="516" t="str">
        <f>五年级一分钟跳绳得分</f>
        <v/>
      </c>
      <c r="X1154" s="517" t="str">
        <f>五年级等级</f>
        <v/>
      </c>
      <c r="Y1154" s="515" t="str">
        <f>五年级仰卧起坐得分</f>
        <v/>
      </c>
      <c r="Z1154" s="518" t="str">
        <f>五年级等级</f>
        <v/>
      </c>
      <c r="AA1154" s="533" t="str">
        <f>五年级折返跑得分</f>
        <v/>
      </c>
      <c r="AB1154" s="515" t="str">
        <f>五年级等级</f>
        <v/>
      </c>
      <c r="AC1154" s="533" t="str">
        <f>五年级跳绳附加分</f>
        <v/>
      </c>
      <c r="AD1154" s="534" t="str">
        <f>五年级标准分</f>
        <v/>
      </c>
      <c r="AE1154" s="534" t="str">
        <f>五年级总分</f>
        <v/>
      </c>
      <c r="AF1154" s="517" t="str">
        <f>五年级等级</f>
        <v/>
      </c>
    </row>
    <row r="1155" spans="1:32">
      <c r="A1155" s="476">
        <v>517</v>
      </c>
      <c r="B1155" s="477">
        <v>33</v>
      </c>
      <c r="C1155" s="586"/>
      <c r="D1155" s="587"/>
      <c r="E1155" s="586"/>
      <c r="F1155" s="473"/>
      <c r="G1155" s="608"/>
      <c r="H1155" s="475"/>
      <c r="I1155" s="613"/>
      <c r="J1155" s="614"/>
      <c r="K1155" s="614"/>
      <c r="L1155" s="615"/>
      <c r="M1155" s="616"/>
      <c r="N1155" s="505" t="str">
        <f>五年级BMI</f>
        <v/>
      </c>
      <c r="O1155" s="499" t="str">
        <f>五年级BMI等级</f>
        <v/>
      </c>
      <c r="P1155" s="500" t="str">
        <f>五年级BMI得分</f>
        <v/>
      </c>
      <c r="Q1155" s="515" t="str">
        <f>五年级肺活量得分</f>
        <v/>
      </c>
      <c r="R1155" s="512" t="str">
        <f>五年级等级</f>
        <v/>
      </c>
      <c r="S1155" s="516" t="str">
        <f>五年级50米跑得分</f>
        <v/>
      </c>
      <c r="T1155" s="517" t="str">
        <f>五年级等级</f>
        <v/>
      </c>
      <c r="U1155" s="516" t="str">
        <f>五年级坐位体前屈得分</f>
        <v/>
      </c>
      <c r="V1155" s="517" t="str">
        <f>五年级等级</f>
        <v/>
      </c>
      <c r="W1155" s="516" t="str">
        <f>五年级一分钟跳绳得分</f>
        <v/>
      </c>
      <c r="X1155" s="517" t="str">
        <f>五年级等级</f>
        <v/>
      </c>
      <c r="Y1155" s="515" t="str">
        <f>五年级仰卧起坐得分</f>
        <v/>
      </c>
      <c r="Z1155" s="518" t="str">
        <f>五年级等级</f>
        <v/>
      </c>
      <c r="AA1155" s="533" t="str">
        <f>五年级折返跑得分</f>
        <v/>
      </c>
      <c r="AB1155" s="515" t="str">
        <f>五年级等级</f>
        <v/>
      </c>
      <c r="AC1155" s="533" t="str">
        <f>五年级跳绳附加分</f>
        <v/>
      </c>
      <c r="AD1155" s="534" t="str">
        <f>五年级标准分</f>
        <v/>
      </c>
      <c r="AE1155" s="534" t="str">
        <f>五年级总分</f>
        <v/>
      </c>
      <c r="AF1155" s="517" t="str">
        <f>五年级等级</f>
        <v/>
      </c>
    </row>
    <row r="1156" spans="1:32">
      <c r="A1156" s="476">
        <v>517</v>
      </c>
      <c r="B1156" s="477">
        <v>34</v>
      </c>
      <c r="C1156" s="586"/>
      <c r="D1156" s="587"/>
      <c r="E1156" s="586"/>
      <c r="F1156" s="473"/>
      <c r="G1156" s="608"/>
      <c r="H1156" s="475"/>
      <c r="I1156" s="613"/>
      <c r="J1156" s="614"/>
      <c r="K1156" s="614"/>
      <c r="L1156" s="615"/>
      <c r="M1156" s="616"/>
      <c r="N1156" s="505" t="str">
        <f>五年级BMI</f>
        <v/>
      </c>
      <c r="O1156" s="499" t="str">
        <f>五年级BMI等级</f>
        <v/>
      </c>
      <c r="P1156" s="500" t="str">
        <f>五年级BMI得分</f>
        <v/>
      </c>
      <c r="Q1156" s="515" t="str">
        <f>五年级肺活量得分</f>
        <v/>
      </c>
      <c r="R1156" s="512" t="str">
        <f>五年级等级</f>
        <v/>
      </c>
      <c r="S1156" s="516" t="str">
        <f>五年级50米跑得分</f>
        <v/>
      </c>
      <c r="T1156" s="517" t="str">
        <f>五年级等级</f>
        <v/>
      </c>
      <c r="U1156" s="516" t="str">
        <f>五年级坐位体前屈得分</f>
        <v/>
      </c>
      <c r="V1156" s="517" t="str">
        <f>五年级等级</f>
        <v/>
      </c>
      <c r="W1156" s="516" t="str">
        <f>五年级一分钟跳绳得分</f>
        <v/>
      </c>
      <c r="X1156" s="517" t="str">
        <f>五年级等级</f>
        <v/>
      </c>
      <c r="Y1156" s="515" t="str">
        <f>五年级仰卧起坐得分</f>
        <v/>
      </c>
      <c r="Z1156" s="518" t="str">
        <f>五年级等级</f>
        <v/>
      </c>
      <c r="AA1156" s="533" t="str">
        <f>五年级折返跑得分</f>
        <v/>
      </c>
      <c r="AB1156" s="515" t="str">
        <f>五年级等级</f>
        <v/>
      </c>
      <c r="AC1156" s="533" t="str">
        <f>五年级跳绳附加分</f>
        <v/>
      </c>
      <c r="AD1156" s="534" t="str">
        <f>五年级标准分</f>
        <v/>
      </c>
      <c r="AE1156" s="534" t="str">
        <f>五年级总分</f>
        <v/>
      </c>
      <c r="AF1156" s="517" t="str">
        <f>五年级等级</f>
        <v/>
      </c>
    </row>
    <row r="1157" spans="1:32">
      <c r="A1157" s="476">
        <v>517</v>
      </c>
      <c r="B1157" s="477">
        <v>35</v>
      </c>
      <c r="C1157" s="586"/>
      <c r="D1157" s="587"/>
      <c r="E1157" s="586"/>
      <c r="F1157" s="473"/>
      <c r="G1157" s="608"/>
      <c r="H1157" s="475"/>
      <c r="I1157" s="613"/>
      <c r="J1157" s="614"/>
      <c r="K1157" s="614"/>
      <c r="L1157" s="615"/>
      <c r="M1157" s="616"/>
      <c r="N1157" s="505" t="str">
        <f>五年级BMI</f>
        <v/>
      </c>
      <c r="O1157" s="499" t="str">
        <f>五年级BMI等级</f>
        <v/>
      </c>
      <c r="P1157" s="500" t="str">
        <f>五年级BMI得分</f>
        <v/>
      </c>
      <c r="Q1157" s="515" t="str">
        <f>五年级肺活量得分</f>
        <v/>
      </c>
      <c r="R1157" s="512" t="str">
        <f>五年级等级</f>
        <v/>
      </c>
      <c r="S1157" s="516" t="str">
        <f>五年级50米跑得分</f>
        <v/>
      </c>
      <c r="T1157" s="517" t="str">
        <f>五年级等级</f>
        <v/>
      </c>
      <c r="U1157" s="516" t="str">
        <f>五年级坐位体前屈得分</f>
        <v/>
      </c>
      <c r="V1157" s="517" t="str">
        <f>五年级等级</f>
        <v/>
      </c>
      <c r="W1157" s="516" t="str">
        <f>五年级一分钟跳绳得分</f>
        <v/>
      </c>
      <c r="X1157" s="517" t="str">
        <f>五年级等级</f>
        <v/>
      </c>
      <c r="Y1157" s="515" t="str">
        <f>五年级仰卧起坐得分</f>
        <v/>
      </c>
      <c r="Z1157" s="518" t="str">
        <f>五年级等级</f>
        <v/>
      </c>
      <c r="AA1157" s="533" t="str">
        <f>五年级折返跑得分</f>
        <v/>
      </c>
      <c r="AB1157" s="515" t="str">
        <f>五年级等级</f>
        <v/>
      </c>
      <c r="AC1157" s="533" t="str">
        <f>五年级跳绳附加分</f>
        <v/>
      </c>
      <c r="AD1157" s="534" t="str">
        <f>五年级标准分</f>
        <v/>
      </c>
      <c r="AE1157" s="534" t="str">
        <f>五年级总分</f>
        <v/>
      </c>
      <c r="AF1157" s="517" t="str">
        <f>五年级等级</f>
        <v/>
      </c>
    </row>
    <row r="1158" spans="1:39">
      <c r="A1158" s="476">
        <v>517</v>
      </c>
      <c r="B1158" s="477">
        <v>36</v>
      </c>
      <c r="C1158" s="586"/>
      <c r="D1158" s="587"/>
      <c r="E1158" s="586"/>
      <c r="F1158" s="473"/>
      <c r="G1158" s="608"/>
      <c r="H1158" s="475"/>
      <c r="I1158" s="613"/>
      <c r="J1158" s="614"/>
      <c r="K1158" s="614"/>
      <c r="L1158" s="615"/>
      <c r="M1158" s="616"/>
      <c r="N1158" s="505" t="str">
        <f>五年级BMI</f>
        <v/>
      </c>
      <c r="O1158" s="499" t="str">
        <f>五年级BMI等级</f>
        <v/>
      </c>
      <c r="P1158" s="500" t="str">
        <f>五年级BMI得分</f>
        <v/>
      </c>
      <c r="Q1158" s="515" t="str">
        <f>五年级肺活量得分</f>
        <v/>
      </c>
      <c r="R1158" s="512" t="str">
        <f>五年级等级</f>
        <v/>
      </c>
      <c r="S1158" s="516" t="str">
        <f>五年级50米跑得分</f>
        <v/>
      </c>
      <c r="T1158" s="517" t="str">
        <f>五年级等级</f>
        <v/>
      </c>
      <c r="U1158" s="516" t="str">
        <f>五年级坐位体前屈得分</f>
        <v/>
      </c>
      <c r="V1158" s="517" t="str">
        <f>五年级等级</f>
        <v/>
      </c>
      <c r="W1158" s="516" t="str">
        <f>五年级一分钟跳绳得分</f>
        <v/>
      </c>
      <c r="X1158" s="517" t="str">
        <f>五年级等级</f>
        <v/>
      </c>
      <c r="Y1158" s="515" t="str">
        <f>五年级仰卧起坐得分</f>
        <v/>
      </c>
      <c r="Z1158" s="518" t="str">
        <f>五年级等级</f>
        <v/>
      </c>
      <c r="AA1158" s="533" t="str">
        <f>五年级折返跑得分</f>
        <v/>
      </c>
      <c r="AB1158" s="515" t="str">
        <f>五年级等级</f>
        <v/>
      </c>
      <c r="AC1158" s="533" t="str">
        <f>五年级跳绳附加分</f>
        <v/>
      </c>
      <c r="AD1158" s="534" t="str">
        <f>五年级标准分</f>
        <v/>
      </c>
      <c r="AE1158" s="534" t="str">
        <f>五年级总分</f>
        <v/>
      </c>
      <c r="AF1158" s="517" t="str">
        <f>五年级等级</f>
        <v/>
      </c>
      <c r="AM1158" s="452" t="str">
        <f>折返时间</f>
        <v/>
      </c>
    </row>
    <row r="1159" spans="1:39">
      <c r="A1159" s="476">
        <v>517</v>
      </c>
      <c r="B1159" s="477">
        <v>37</v>
      </c>
      <c r="C1159" s="586"/>
      <c r="D1159" s="587"/>
      <c r="E1159" s="586"/>
      <c r="F1159" s="473"/>
      <c r="G1159" s="608"/>
      <c r="H1159" s="475"/>
      <c r="I1159" s="613"/>
      <c r="J1159" s="614"/>
      <c r="K1159" s="614"/>
      <c r="L1159" s="615"/>
      <c r="M1159" s="616"/>
      <c r="N1159" s="505" t="str">
        <f>五年级BMI</f>
        <v/>
      </c>
      <c r="O1159" s="499" t="str">
        <f>五年级BMI等级</f>
        <v/>
      </c>
      <c r="P1159" s="500" t="str">
        <f>五年级BMI得分</f>
        <v/>
      </c>
      <c r="Q1159" s="515" t="str">
        <f>五年级肺活量得分</f>
        <v/>
      </c>
      <c r="R1159" s="512" t="str">
        <f>五年级等级</f>
        <v/>
      </c>
      <c r="S1159" s="516" t="str">
        <f>五年级50米跑得分</f>
        <v/>
      </c>
      <c r="T1159" s="517" t="str">
        <f>五年级等级</f>
        <v/>
      </c>
      <c r="U1159" s="516" t="str">
        <f>五年级坐位体前屈得分</f>
        <v/>
      </c>
      <c r="V1159" s="517" t="str">
        <f>五年级等级</f>
        <v/>
      </c>
      <c r="W1159" s="516" t="str">
        <f>五年级一分钟跳绳得分</f>
        <v/>
      </c>
      <c r="X1159" s="517" t="str">
        <f>五年级等级</f>
        <v/>
      </c>
      <c r="Y1159" s="515" t="str">
        <f>五年级仰卧起坐得分</f>
        <v/>
      </c>
      <c r="Z1159" s="518" t="str">
        <f>五年级等级</f>
        <v/>
      </c>
      <c r="AA1159" s="533" t="str">
        <f>五年级折返跑得分</f>
        <v/>
      </c>
      <c r="AB1159" s="515" t="str">
        <f>五年级等级</f>
        <v/>
      </c>
      <c r="AC1159" s="533" t="str">
        <f>五年级跳绳附加分</f>
        <v/>
      </c>
      <c r="AD1159" s="534" t="str">
        <f>五年级标准分</f>
        <v/>
      </c>
      <c r="AE1159" s="534" t="str">
        <f>五年级总分</f>
        <v/>
      </c>
      <c r="AF1159" s="517" t="str">
        <f>五年级等级</f>
        <v/>
      </c>
      <c r="AM1159" s="452" t="str">
        <f>折返时间</f>
        <v/>
      </c>
    </row>
    <row r="1160" spans="1:39">
      <c r="A1160" s="476">
        <v>517</v>
      </c>
      <c r="B1160" s="477">
        <v>38</v>
      </c>
      <c r="C1160" s="586"/>
      <c r="D1160" s="587"/>
      <c r="E1160" s="586"/>
      <c r="F1160" s="473"/>
      <c r="G1160" s="608"/>
      <c r="H1160" s="475"/>
      <c r="I1160" s="613"/>
      <c r="J1160" s="614"/>
      <c r="K1160" s="614"/>
      <c r="L1160" s="615"/>
      <c r="M1160" s="616"/>
      <c r="N1160" s="505" t="str">
        <f>五年级BMI</f>
        <v/>
      </c>
      <c r="O1160" s="499" t="str">
        <f>五年级BMI等级</f>
        <v/>
      </c>
      <c r="P1160" s="500" t="str">
        <f>五年级BMI得分</f>
        <v/>
      </c>
      <c r="Q1160" s="515" t="str">
        <f>五年级肺活量得分</f>
        <v/>
      </c>
      <c r="R1160" s="512" t="str">
        <f>五年级等级</f>
        <v/>
      </c>
      <c r="S1160" s="516" t="str">
        <f>五年级50米跑得分</f>
        <v/>
      </c>
      <c r="T1160" s="517" t="str">
        <f>五年级等级</f>
        <v/>
      </c>
      <c r="U1160" s="516" t="str">
        <f>五年级坐位体前屈得分</f>
        <v/>
      </c>
      <c r="V1160" s="517" t="str">
        <f>五年级等级</f>
        <v/>
      </c>
      <c r="W1160" s="516" t="str">
        <f>五年级一分钟跳绳得分</f>
        <v/>
      </c>
      <c r="X1160" s="517" t="str">
        <f>五年级等级</f>
        <v/>
      </c>
      <c r="Y1160" s="515" t="str">
        <f>五年级仰卧起坐得分</f>
        <v/>
      </c>
      <c r="Z1160" s="518" t="str">
        <f>五年级等级</f>
        <v/>
      </c>
      <c r="AA1160" s="533" t="str">
        <f>五年级折返跑得分</f>
        <v/>
      </c>
      <c r="AB1160" s="515" t="str">
        <f>五年级等级</f>
        <v/>
      </c>
      <c r="AC1160" s="533" t="str">
        <f>五年级跳绳附加分</f>
        <v/>
      </c>
      <c r="AD1160" s="534" t="str">
        <f>五年级标准分</f>
        <v/>
      </c>
      <c r="AE1160" s="534" t="str">
        <f>五年级总分</f>
        <v/>
      </c>
      <c r="AF1160" s="517" t="str">
        <f>五年级等级</f>
        <v/>
      </c>
      <c r="AM1160" s="452" t="str">
        <f>折返时间</f>
        <v/>
      </c>
    </row>
    <row r="1161" spans="1:39">
      <c r="A1161" s="476">
        <v>517</v>
      </c>
      <c r="B1161" s="477">
        <v>39</v>
      </c>
      <c r="C1161" s="586"/>
      <c r="D1161" s="587"/>
      <c r="E1161" s="586"/>
      <c r="F1161" s="473"/>
      <c r="G1161" s="608"/>
      <c r="H1161" s="475"/>
      <c r="I1161" s="613"/>
      <c r="J1161" s="614"/>
      <c r="K1161" s="614"/>
      <c r="L1161" s="615"/>
      <c r="M1161" s="616"/>
      <c r="N1161" s="505" t="str">
        <f>五年级BMI</f>
        <v/>
      </c>
      <c r="O1161" s="499" t="str">
        <f>五年级BMI等级</f>
        <v/>
      </c>
      <c r="P1161" s="500" t="str">
        <f>五年级BMI得分</f>
        <v/>
      </c>
      <c r="Q1161" s="515" t="str">
        <f>五年级肺活量得分</f>
        <v/>
      </c>
      <c r="R1161" s="512" t="str">
        <f>五年级等级</f>
        <v/>
      </c>
      <c r="S1161" s="516" t="str">
        <f>五年级50米跑得分</f>
        <v/>
      </c>
      <c r="T1161" s="517" t="str">
        <f>五年级等级</f>
        <v/>
      </c>
      <c r="U1161" s="516" t="str">
        <f>五年级坐位体前屈得分</f>
        <v/>
      </c>
      <c r="V1161" s="517" t="str">
        <f>五年级等级</f>
        <v/>
      </c>
      <c r="W1161" s="516" t="str">
        <f>五年级一分钟跳绳得分</f>
        <v/>
      </c>
      <c r="X1161" s="517" t="str">
        <f>五年级等级</f>
        <v/>
      </c>
      <c r="Y1161" s="515" t="str">
        <f>五年级仰卧起坐得分</f>
        <v/>
      </c>
      <c r="Z1161" s="518" t="str">
        <f>五年级等级</f>
        <v/>
      </c>
      <c r="AA1161" s="533" t="str">
        <f>五年级折返跑得分</f>
        <v/>
      </c>
      <c r="AB1161" s="515" t="str">
        <f>五年级等级</f>
        <v/>
      </c>
      <c r="AC1161" s="533" t="str">
        <f>五年级跳绳附加分</f>
        <v/>
      </c>
      <c r="AD1161" s="534" t="str">
        <f>五年级标准分</f>
        <v/>
      </c>
      <c r="AE1161" s="534" t="str">
        <f>五年级总分</f>
        <v/>
      </c>
      <c r="AF1161" s="517" t="str">
        <f>五年级等级</f>
        <v/>
      </c>
      <c r="AM1161" s="452" t="str">
        <f>折返时间</f>
        <v/>
      </c>
    </row>
    <row r="1162" spans="1:39">
      <c r="A1162" s="476">
        <v>517</v>
      </c>
      <c r="B1162" s="477">
        <v>40</v>
      </c>
      <c r="C1162" s="586"/>
      <c r="D1162" s="587"/>
      <c r="E1162" s="586"/>
      <c r="F1162" s="473"/>
      <c r="G1162" s="608"/>
      <c r="H1162" s="475"/>
      <c r="I1162" s="613"/>
      <c r="J1162" s="614"/>
      <c r="K1162" s="614"/>
      <c r="L1162" s="615"/>
      <c r="M1162" s="616"/>
      <c r="N1162" s="505" t="str">
        <f>五年级BMI</f>
        <v/>
      </c>
      <c r="O1162" s="499" t="str">
        <f>五年级BMI等级</f>
        <v/>
      </c>
      <c r="P1162" s="500" t="str">
        <f>五年级BMI得分</f>
        <v/>
      </c>
      <c r="Q1162" s="515" t="str">
        <f>五年级肺活量得分</f>
        <v/>
      </c>
      <c r="R1162" s="512" t="str">
        <f>五年级等级</f>
        <v/>
      </c>
      <c r="S1162" s="516" t="str">
        <f>五年级50米跑得分</f>
        <v/>
      </c>
      <c r="T1162" s="517" t="str">
        <f>五年级等级</f>
        <v/>
      </c>
      <c r="U1162" s="516" t="str">
        <f>五年级坐位体前屈得分</f>
        <v/>
      </c>
      <c r="V1162" s="517" t="str">
        <f>五年级等级</f>
        <v/>
      </c>
      <c r="W1162" s="516" t="str">
        <f>五年级一分钟跳绳得分</f>
        <v/>
      </c>
      <c r="X1162" s="517" t="str">
        <f>五年级等级</f>
        <v/>
      </c>
      <c r="Y1162" s="515" t="str">
        <f>五年级仰卧起坐得分</f>
        <v/>
      </c>
      <c r="Z1162" s="518" t="str">
        <f>五年级等级</f>
        <v/>
      </c>
      <c r="AA1162" s="533" t="str">
        <f>五年级折返跑得分</f>
        <v/>
      </c>
      <c r="AB1162" s="515" t="str">
        <f>五年级等级</f>
        <v/>
      </c>
      <c r="AC1162" s="533" t="str">
        <f>五年级跳绳附加分</f>
        <v/>
      </c>
      <c r="AD1162" s="534" t="str">
        <f>五年级标准分</f>
        <v/>
      </c>
      <c r="AE1162" s="534" t="str">
        <f>五年级总分</f>
        <v/>
      </c>
      <c r="AF1162" s="517" t="str">
        <f>五年级等级</f>
        <v/>
      </c>
      <c r="AM1162" s="452" t="str">
        <f>折返时间</f>
        <v/>
      </c>
    </row>
    <row r="1163" spans="1:39">
      <c r="A1163" s="476">
        <v>517</v>
      </c>
      <c r="B1163" s="477">
        <v>41</v>
      </c>
      <c r="C1163" s="586"/>
      <c r="D1163" s="587"/>
      <c r="E1163" s="586"/>
      <c r="F1163" s="473"/>
      <c r="G1163" s="608"/>
      <c r="H1163" s="475"/>
      <c r="I1163" s="613"/>
      <c r="J1163" s="614"/>
      <c r="K1163" s="614"/>
      <c r="L1163" s="615"/>
      <c r="M1163" s="616"/>
      <c r="N1163" s="505" t="str">
        <f>五年级BMI</f>
        <v/>
      </c>
      <c r="O1163" s="499" t="str">
        <f>五年级BMI等级</f>
        <v/>
      </c>
      <c r="P1163" s="500" t="str">
        <f>五年级BMI得分</f>
        <v/>
      </c>
      <c r="Q1163" s="515" t="str">
        <f>五年级肺活量得分</f>
        <v/>
      </c>
      <c r="R1163" s="512" t="str">
        <f>五年级等级</f>
        <v/>
      </c>
      <c r="S1163" s="516" t="str">
        <f>五年级50米跑得分</f>
        <v/>
      </c>
      <c r="T1163" s="517" t="str">
        <f>五年级等级</f>
        <v/>
      </c>
      <c r="U1163" s="516" t="str">
        <f>五年级坐位体前屈得分</f>
        <v/>
      </c>
      <c r="V1163" s="517" t="str">
        <f>五年级等级</f>
        <v/>
      </c>
      <c r="W1163" s="516" t="str">
        <f>五年级一分钟跳绳得分</f>
        <v/>
      </c>
      <c r="X1163" s="517" t="str">
        <f>五年级等级</f>
        <v/>
      </c>
      <c r="Y1163" s="515" t="str">
        <f>五年级仰卧起坐得分</f>
        <v/>
      </c>
      <c r="Z1163" s="518" t="str">
        <f>五年级等级</f>
        <v/>
      </c>
      <c r="AA1163" s="533" t="str">
        <f>五年级折返跑得分</f>
        <v/>
      </c>
      <c r="AB1163" s="515" t="str">
        <f>五年级等级</f>
        <v/>
      </c>
      <c r="AC1163" s="533" t="str">
        <f>五年级跳绳附加分</f>
        <v/>
      </c>
      <c r="AD1163" s="534" t="str">
        <f>五年级标准分</f>
        <v/>
      </c>
      <c r="AE1163" s="534" t="str">
        <f>五年级总分</f>
        <v/>
      </c>
      <c r="AF1163" s="517" t="str">
        <f>五年级等级</f>
        <v/>
      </c>
      <c r="AM1163" s="452" t="str">
        <f>折返时间</f>
        <v/>
      </c>
    </row>
    <row r="1164" spans="1:39">
      <c r="A1164" s="476">
        <v>517</v>
      </c>
      <c r="B1164" s="477">
        <v>42</v>
      </c>
      <c r="C1164" s="586"/>
      <c r="D1164" s="587"/>
      <c r="E1164" s="586"/>
      <c r="F1164" s="473"/>
      <c r="G1164" s="608"/>
      <c r="H1164" s="475"/>
      <c r="I1164" s="613"/>
      <c r="J1164" s="614"/>
      <c r="K1164" s="614"/>
      <c r="L1164" s="615"/>
      <c r="M1164" s="616"/>
      <c r="N1164" s="505" t="str">
        <f>五年级BMI</f>
        <v/>
      </c>
      <c r="O1164" s="499" t="str">
        <f>五年级BMI等级</f>
        <v/>
      </c>
      <c r="P1164" s="500" t="str">
        <f>五年级BMI得分</f>
        <v/>
      </c>
      <c r="Q1164" s="515" t="str">
        <f>五年级肺活量得分</f>
        <v/>
      </c>
      <c r="R1164" s="512" t="str">
        <f>五年级等级</f>
        <v/>
      </c>
      <c r="S1164" s="516" t="str">
        <f>五年级50米跑得分</f>
        <v/>
      </c>
      <c r="T1164" s="517" t="str">
        <f>五年级等级</f>
        <v/>
      </c>
      <c r="U1164" s="516" t="str">
        <f>五年级坐位体前屈得分</f>
        <v/>
      </c>
      <c r="V1164" s="517" t="str">
        <f>五年级等级</f>
        <v/>
      </c>
      <c r="W1164" s="516" t="str">
        <f>五年级一分钟跳绳得分</f>
        <v/>
      </c>
      <c r="X1164" s="517" t="str">
        <f>五年级等级</f>
        <v/>
      </c>
      <c r="Y1164" s="515" t="str">
        <f>五年级仰卧起坐得分</f>
        <v/>
      </c>
      <c r="Z1164" s="518" t="str">
        <f>五年级等级</f>
        <v/>
      </c>
      <c r="AA1164" s="533" t="str">
        <f>五年级折返跑得分</f>
        <v/>
      </c>
      <c r="AB1164" s="515" t="str">
        <f>五年级等级</f>
        <v/>
      </c>
      <c r="AC1164" s="533" t="str">
        <f>五年级跳绳附加分</f>
        <v/>
      </c>
      <c r="AD1164" s="534" t="str">
        <f>五年级标准分</f>
        <v/>
      </c>
      <c r="AE1164" s="534" t="str">
        <f>五年级总分</f>
        <v/>
      </c>
      <c r="AF1164" s="517" t="str">
        <f>五年级等级</f>
        <v/>
      </c>
      <c r="AM1164" s="452" t="str">
        <f>折返时间</f>
        <v/>
      </c>
    </row>
    <row r="1165" spans="1:39">
      <c r="A1165" s="476">
        <v>517</v>
      </c>
      <c r="B1165" s="477">
        <v>43</v>
      </c>
      <c r="C1165" s="586"/>
      <c r="D1165" s="587"/>
      <c r="E1165" s="586"/>
      <c r="F1165" s="473"/>
      <c r="G1165" s="608"/>
      <c r="H1165" s="475"/>
      <c r="I1165" s="613"/>
      <c r="J1165" s="614"/>
      <c r="K1165" s="614"/>
      <c r="L1165" s="615"/>
      <c r="M1165" s="616"/>
      <c r="N1165" s="505" t="str">
        <f>五年级BMI</f>
        <v/>
      </c>
      <c r="O1165" s="499" t="str">
        <f>五年级BMI等级</f>
        <v/>
      </c>
      <c r="P1165" s="500" t="str">
        <f>五年级BMI得分</f>
        <v/>
      </c>
      <c r="Q1165" s="515" t="str">
        <f>五年级肺活量得分</f>
        <v/>
      </c>
      <c r="R1165" s="512" t="str">
        <f>五年级等级</f>
        <v/>
      </c>
      <c r="S1165" s="516" t="str">
        <f>五年级50米跑得分</f>
        <v/>
      </c>
      <c r="T1165" s="517" t="str">
        <f>五年级等级</f>
        <v/>
      </c>
      <c r="U1165" s="516" t="str">
        <f>五年级坐位体前屈得分</f>
        <v/>
      </c>
      <c r="V1165" s="517" t="str">
        <f>五年级等级</f>
        <v/>
      </c>
      <c r="W1165" s="516" t="str">
        <f>五年级一分钟跳绳得分</f>
        <v/>
      </c>
      <c r="X1165" s="517" t="str">
        <f>五年级等级</f>
        <v/>
      </c>
      <c r="Y1165" s="515" t="str">
        <f>五年级仰卧起坐得分</f>
        <v/>
      </c>
      <c r="Z1165" s="518" t="str">
        <f>五年级等级</f>
        <v/>
      </c>
      <c r="AA1165" s="533" t="str">
        <f>五年级折返跑得分</f>
        <v/>
      </c>
      <c r="AB1165" s="515" t="str">
        <f>五年级等级</f>
        <v/>
      </c>
      <c r="AC1165" s="533" t="str">
        <f>五年级跳绳附加分</f>
        <v/>
      </c>
      <c r="AD1165" s="534" t="str">
        <f>五年级标准分</f>
        <v/>
      </c>
      <c r="AE1165" s="534" t="str">
        <f>五年级总分</f>
        <v/>
      </c>
      <c r="AF1165" s="517" t="str">
        <f>五年级等级</f>
        <v/>
      </c>
      <c r="AM1165" s="452" t="str">
        <f>折返时间</f>
        <v/>
      </c>
    </row>
    <row r="1166" spans="1:39">
      <c r="A1166" s="476">
        <v>517</v>
      </c>
      <c r="B1166" s="477">
        <v>44</v>
      </c>
      <c r="C1166" s="586"/>
      <c r="D1166" s="587"/>
      <c r="E1166" s="586"/>
      <c r="F1166" s="473"/>
      <c r="G1166" s="608"/>
      <c r="H1166" s="475"/>
      <c r="I1166" s="613"/>
      <c r="J1166" s="614"/>
      <c r="K1166" s="614"/>
      <c r="L1166" s="615"/>
      <c r="M1166" s="616"/>
      <c r="N1166" s="505" t="str">
        <f>五年级BMI</f>
        <v/>
      </c>
      <c r="O1166" s="499" t="str">
        <f>五年级BMI等级</f>
        <v/>
      </c>
      <c r="P1166" s="500" t="str">
        <f>五年级BMI得分</f>
        <v/>
      </c>
      <c r="Q1166" s="515" t="str">
        <f>五年级肺活量得分</f>
        <v/>
      </c>
      <c r="R1166" s="512" t="str">
        <f>五年级等级</f>
        <v/>
      </c>
      <c r="S1166" s="516" t="str">
        <f>五年级50米跑得分</f>
        <v/>
      </c>
      <c r="T1166" s="517" t="str">
        <f>五年级等级</f>
        <v/>
      </c>
      <c r="U1166" s="516" t="str">
        <f>五年级坐位体前屈得分</f>
        <v/>
      </c>
      <c r="V1166" s="517" t="str">
        <f>五年级等级</f>
        <v/>
      </c>
      <c r="W1166" s="516" t="str">
        <f>五年级一分钟跳绳得分</f>
        <v/>
      </c>
      <c r="X1166" s="517" t="str">
        <f>五年级等级</f>
        <v/>
      </c>
      <c r="Y1166" s="515" t="str">
        <f>五年级仰卧起坐得分</f>
        <v/>
      </c>
      <c r="Z1166" s="518" t="str">
        <f>五年级等级</f>
        <v/>
      </c>
      <c r="AA1166" s="533" t="str">
        <f>五年级折返跑得分</f>
        <v/>
      </c>
      <c r="AB1166" s="515" t="str">
        <f>五年级等级</f>
        <v/>
      </c>
      <c r="AC1166" s="533" t="str">
        <f>五年级跳绳附加分</f>
        <v/>
      </c>
      <c r="AD1166" s="534" t="str">
        <f>五年级标准分</f>
        <v/>
      </c>
      <c r="AE1166" s="534" t="str">
        <f>五年级总分</f>
        <v/>
      </c>
      <c r="AF1166" s="517" t="str">
        <f>五年级等级</f>
        <v/>
      </c>
      <c r="AM1166" s="452" t="str">
        <f>折返时间</f>
        <v/>
      </c>
    </row>
    <row r="1167" spans="1:39">
      <c r="A1167" s="476">
        <v>517</v>
      </c>
      <c r="B1167" s="477">
        <v>45</v>
      </c>
      <c r="C1167" s="586"/>
      <c r="D1167" s="587"/>
      <c r="E1167" s="586"/>
      <c r="F1167" s="473"/>
      <c r="G1167" s="608"/>
      <c r="H1167" s="475"/>
      <c r="I1167" s="613"/>
      <c r="J1167" s="614"/>
      <c r="K1167" s="614"/>
      <c r="L1167" s="615"/>
      <c r="M1167" s="616"/>
      <c r="N1167" s="505" t="str">
        <f>五年级BMI</f>
        <v/>
      </c>
      <c r="O1167" s="499" t="str">
        <f>五年级BMI等级</f>
        <v/>
      </c>
      <c r="P1167" s="500" t="str">
        <f>五年级BMI得分</f>
        <v/>
      </c>
      <c r="Q1167" s="515" t="str">
        <f>五年级肺活量得分</f>
        <v/>
      </c>
      <c r="R1167" s="512" t="str">
        <f>五年级等级</f>
        <v/>
      </c>
      <c r="S1167" s="516" t="str">
        <f>五年级50米跑得分</f>
        <v/>
      </c>
      <c r="T1167" s="517" t="str">
        <f>五年级等级</f>
        <v/>
      </c>
      <c r="U1167" s="516" t="str">
        <f>五年级坐位体前屈得分</f>
        <v/>
      </c>
      <c r="V1167" s="517" t="str">
        <f>五年级等级</f>
        <v/>
      </c>
      <c r="W1167" s="516" t="str">
        <f>五年级一分钟跳绳得分</f>
        <v/>
      </c>
      <c r="X1167" s="517" t="str">
        <f>五年级等级</f>
        <v/>
      </c>
      <c r="Y1167" s="515" t="str">
        <f>五年级仰卧起坐得分</f>
        <v/>
      </c>
      <c r="Z1167" s="518" t="str">
        <f>五年级等级</f>
        <v/>
      </c>
      <c r="AA1167" s="533" t="str">
        <f>五年级折返跑得分</f>
        <v/>
      </c>
      <c r="AB1167" s="515" t="str">
        <f>五年级等级</f>
        <v/>
      </c>
      <c r="AC1167" s="533" t="str">
        <f>五年级跳绳附加分</f>
        <v/>
      </c>
      <c r="AD1167" s="534" t="str">
        <f>五年级标准分</f>
        <v/>
      </c>
      <c r="AE1167" s="534" t="str">
        <f>五年级总分</f>
        <v/>
      </c>
      <c r="AF1167" s="517" t="str">
        <f>五年级等级</f>
        <v/>
      </c>
      <c r="AM1167" s="452" t="str">
        <f>折返时间</f>
        <v/>
      </c>
    </row>
    <row r="1168" spans="1:39">
      <c r="A1168" s="476">
        <v>517</v>
      </c>
      <c r="B1168" s="477">
        <v>46</v>
      </c>
      <c r="C1168" s="586"/>
      <c r="D1168" s="587"/>
      <c r="E1168" s="586"/>
      <c r="F1168" s="473"/>
      <c r="G1168" s="608"/>
      <c r="H1168" s="475"/>
      <c r="I1168" s="613"/>
      <c r="J1168" s="614"/>
      <c r="K1168" s="614"/>
      <c r="L1168" s="615"/>
      <c r="M1168" s="616"/>
      <c r="N1168" s="505" t="str">
        <f>五年级BMI</f>
        <v/>
      </c>
      <c r="O1168" s="499" t="str">
        <f>五年级BMI等级</f>
        <v/>
      </c>
      <c r="P1168" s="500" t="str">
        <f>五年级BMI得分</f>
        <v/>
      </c>
      <c r="Q1168" s="515" t="str">
        <f>五年级肺活量得分</f>
        <v/>
      </c>
      <c r="R1168" s="512" t="str">
        <f>五年级等级</f>
        <v/>
      </c>
      <c r="S1168" s="516" t="str">
        <f>五年级50米跑得分</f>
        <v/>
      </c>
      <c r="T1168" s="517" t="str">
        <f>五年级等级</f>
        <v/>
      </c>
      <c r="U1168" s="516" t="str">
        <f>五年级坐位体前屈得分</f>
        <v/>
      </c>
      <c r="V1168" s="517" t="str">
        <f>五年级等级</f>
        <v/>
      </c>
      <c r="W1168" s="516" t="str">
        <f>五年级一分钟跳绳得分</f>
        <v/>
      </c>
      <c r="X1168" s="517" t="str">
        <f>五年级等级</f>
        <v/>
      </c>
      <c r="Y1168" s="515" t="str">
        <f>五年级仰卧起坐得分</f>
        <v/>
      </c>
      <c r="Z1168" s="518" t="str">
        <f>五年级等级</f>
        <v/>
      </c>
      <c r="AA1168" s="533" t="str">
        <f>五年级折返跑得分</f>
        <v/>
      </c>
      <c r="AB1168" s="515" t="str">
        <f>五年级等级</f>
        <v/>
      </c>
      <c r="AC1168" s="533" t="str">
        <f>五年级跳绳附加分</f>
        <v/>
      </c>
      <c r="AD1168" s="534" t="str">
        <f>五年级标准分</f>
        <v/>
      </c>
      <c r="AE1168" s="534" t="str">
        <f>五年级总分</f>
        <v/>
      </c>
      <c r="AF1168" s="517" t="str">
        <f>五年级等级</f>
        <v/>
      </c>
      <c r="AM1168" s="452" t="str">
        <f>折返时间</f>
        <v/>
      </c>
    </row>
    <row r="1169" spans="1:39">
      <c r="A1169" s="476">
        <v>517</v>
      </c>
      <c r="B1169" s="477">
        <v>47</v>
      </c>
      <c r="C1169" s="586"/>
      <c r="D1169" s="587"/>
      <c r="E1169" s="586"/>
      <c r="F1169" s="473"/>
      <c r="G1169" s="608"/>
      <c r="H1169" s="475"/>
      <c r="I1169" s="613"/>
      <c r="J1169" s="614"/>
      <c r="K1169" s="614"/>
      <c r="L1169" s="615"/>
      <c r="M1169" s="616"/>
      <c r="N1169" s="505" t="str">
        <f>五年级BMI</f>
        <v/>
      </c>
      <c r="O1169" s="499" t="str">
        <f>五年级BMI等级</f>
        <v/>
      </c>
      <c r="P1169" s="500" t="str">
        <f>五年级BMI得分</f>
        <v/>
      </c>
      <c r="Q1169" s="515" t="str">
        <f>五年级肺活量得分</f>
        <v/>
      </c>
      <c r="R1169" s="512" t="str">
        <f>五年级等级</f>
        <v/>
      </c>
      <c r="S1169" s="516" t="str">
        <f>五年级50米跑得分</f>
        <v/>
      </c>
      <c r="T1169" s="517" t="str">
        <f>五年级等级</f>
        <v/>
      </c>
      <c r="U1169" s="516" t="str">
        <f>五年级坐位体前屈得分</f>
        <v/>
      </c>
      <c r="V1169" s="517" t="str">
        <f>五年级等级</f>
        <v/>
      </c>
      <c r="W1169" s="516" t="str">
        <f>五年级一分钟跳绳得分</f>
        <v/>
      </c>
      <c r="X1169" s="517" t="str">
        <f>五年级等级</f>
        <v/>
      </c>
      <c r="Y1169" s="515" t="str">
        <f>五年级仰卧起坐得分</f>
        <v/>
      </c>
      <c r="Z1169" s="518" t="str">
        <f>五年级等级</f>
        <v/>
      </c>
      <c r="AA1169" s="533" t="str">
        <f>五年级折返跑得分</f>
        <v/>
      </c>
      <c r="AB1169" s="515" t="str">
        <f>五年级等级</f>
        <v/>
      </c>
      <c r="AC1169" s="533" t="str">
        <f>五年级跳绳附加分</f>
        <v/>
      </c>
      <c r="AD1169" s="534" t="str">
        <f>五年级标准分</f>
        <v/>
      </c>
      <c r="AE1169" s="534" t="str">
        <f>五年级总分</f>
        <v/>
      </c>
      <c r="AF1169" s="517" t="str">
        <f>五年级等级</f>
        <v/>
      </c>
      <c r="AM1169" s="452" t="str">
        <f>折返时间</f>
        <v/>
      </c>
    </row>
    <row r="1170" spans="1:39">
      <c r="A1170" s="476">
        <v>517</v>
      </c>
      <c r="B1170" s="477">
        <v>48</v>
      </c>
      <c r="C1170" s="586"/>
      <c r="D1170" s="587"/>
      <c r="E1170" s="586"/>
      <c r="F1170" s="473"/>
      <c r="G1170" s="608"/>
      <c r="H1170" s="475"/>
      <c r="I1170" s="613"/>
      <c r="J1170" s="614"/>
      <c r="K1170" s="614"/>
      <c r="L1170" s="615"/>
      <c r="M1170" s="616"/>
      <c r="N1170" s="505" t="str">
        <f>五年级BMI</f>
        <v/>
      </c>
      <c r="O1170" s="499" t="str">
        <f>五年级BMI等级</f>
        <v/>
      </c>
      <c r="P1170" s="500" t="str">
        <f>五年级BMI得分</f>
        <v/>
      </c>
      <c r="Q1170" s="515" t="str">
        <f>五年级肺活量得分</f>
        <v/>
      </c>
      <c r="R1170" s="512" t="str">
        <f>五年级等级</f>
        <v/>
      </c>
      <c r="S1170" s="516" t="str">
        <f>五年级50米跑得分</f>
        <v/>
      </c>
      <c r="T1170" s="517" t="str">
        <f>五年级等级</f>
        <v/>
      </c>
      <c r="U1170" s="516" t="str">
        <f>五年级坐位体前屈得分</f>
        <v/>
      </c>
      <c r="V1170" s="517" t="str">
        <f>五年级等级</f>
        <v/>
      </c>
      <c r="W1170" s="516" t="str">
        <f>五年级一分钟跳绳得分</f>
        <v/>
      </c>
      <c r="X1170" s="517" t="str">
        <f>五年级等级</f>
        <v/>
      </c>
      <c r="Y1170" s="515" t="str">
        <f>五年级仰卧起坐得分</f>
        <v/>
      </c>
      <c r="Z1170" s="518" t="str">
        <f>五年级等级</f>
        <v/>
      </c>
      <c r="AA1170" s="533" t="str">
        <f>五年级折返跑得分</f>
        <v/>
      </c>
      <c r="AB1170" s="515" t="str">
        <f>五年级等级</f>
        <v/>
      </c>
      <c r="AC1170" s="533" t="str">
        <f>五年级跳绳附加分</f>
        <v/>
      </c>
      <c r="AD1170" s="534" t="str">
        <f>五年级标准分</f>
        <v/>
      </c>
      <c r="AE1170" s="534" t="str">
        <f>五年级总分</f>
        <v/>
      </c>
      <c r="AF1170" s="517" t="str">
        <f>五年级等级</f>
        <v/>
      </c>
      <c r="AM1170" s="452" t="str">
        <f>折返时间</f>
        <v/>
      </c>
    </row>
    <row r="1171" spans="1:39">
      <c r="A1171" s="476">
        <v>517</v>
      </c>
      <c r="B1171" s="477">
        <v>49</v>
      </c>
      <c r="C1171" s="586"/>
      <c r="D1171" s="587"/>
      <c r="E1171" s="586"/>
      <c r="F1171" s="473"/>
      <c r="G1171" s="608"/>
      <c r="H1171" s="475"/>
      <c r="I1171" s="613"/>
      <c r="J1171" s="614"/>
      <c r="K1171" s="614"/>
      <c r="L1171" s="615"/>
      <c r="M1171" s="616"/>
      <c r="N1171" s="505" t="str">
        <f>五年级BMI</f>
        <v/>
      </c>
      <c r="O1171" s="499" t="str">
        <f>五年级BMI等级</f>
        <v/>
      </c>
      <c r="P1171" s="500" t="str">
        <f>五年级BMI得分</f>
        <v/>
      </c>
      <c r="Q1171" s="515" t="str">
        <f>五年级肺活量得分</f>
        <v/>
      </c>
      <c r="R1171" s="512" t="str">
        <f>五年级等级</f>
        <v/>
      </c>
      <c r="S1171" s="516" t="str">
        <f>五年级50米跑得分</f>
        <v/>
      </c>
      <c r="T1171" s="517" t="str">
        <f>五年级等级</f>
        <v/>
      </c>
      <c r="U1171" s="516" t="str">
        <f>五年级坐位体前屈得分</f>
        <v/>
      </c>
      <c r="V1171" s="517" t="str">
        <f>五年级等级</f>
        <v/>
      </c>
      <c r="W1171" s="516" t="str">
        <f>五年级一分钟跳绳得分</f>
        <v/>
      </c>
      <c r="X1171" s="517" t="str">
        <f>五年级等级</f>
        <v/>
      </c>
      <c r="Y1171" s="515" t="str">
        <f>五年级仰卧起坐得分</f>
        <v/>
      </c>
      <c r="Z1171" s="518" t="str">
        <f>五年级等级</f>
        <v/>
      </c>
      <c r="AA1171" s="533" t="str">
        <f>五年级折返跑得分</f>
        <v/>
      </c>
      <c r="AB1171" s="515" t="str">
        <f>五年级等级</f>
        <v/>
      </c>
      <c r="AC1171" s="533" t="str">
        <f>五年级跳绳附加分</f>
        <v/>
      </c>
      <c r="AD1171" s="534" t="str">
        <f>五年级标准分</f>
        <v/>
      </c>
      <c r="AE1171" s="534" t="str">
        <f>五年级总分</f>
        <v/>
      </c>
      <c r="AF1171" s="517" t="str">
        <f>五年级等级</f>
        <v/>
      </c>
      <c r="AM1171" s="452" t="str">
        <f>折返时间</f>
        <v/>
      </c>
    </row>
    <row r="1172" spans="1:39">
      <c r="A1172" s="476">
        <v>517</v>
      </c>
      <c r="B1172" s="477">
        <v>50</v>
      </c>
      <c r="C1172" s="586"/>
      <c r="D1172" s="587"/>
      <c r="E1172" s="586"/>
      <c r="F1172" s="473"/>
      <c r="G1172" s="608"/>
      <c r="H1172" s="475"/>
      <c r="I1172" s="613"/>
      <c r="J1172" s="614"/>
      <c r="K1172" s="614"/>
      <c r="L1172" s="615"/>
      <c r="M1172" s="616"/>
      <c r="N1172" s="505" t="str">
        <f>五年级BMI</f>
        <v/>
      </c>
      <c r="O1172" s="499" t="str">
        <f>五年级BMI等级</f>
        <v/>
      </c>
      <c r="P1172" s="500" t="str">
        <f>五年级BMI得分</f>
        <v/>
      </c>
      <c r="Q1172" s="515" t="str">
        <f>五年级肺活量得分</f>
        <v/>
      </c>
      <c r="R1172" s="512" t="str">
        <f>五年级等级</f>
        <v/>
      </c>
      <c r="S1172" s="516" t="str">
        <f>五年级50米跑得分</f>
        <v/>
      </c>
      <c r="T1172" s="517" t="str">
        <f>五年级等级</f>
        <v/>
      </c>
      <c r="U1172" s="516" t="str">
        <f>五年级坐位体前屈得分</f>
        <v/>
      </c>
      <c r="V1172" s="517" t="str">
        <f>五年级等级</f>
        <v/>
      </c>
      <c r="W1172" s="516" t="str">
        <f>五年级一分钟跳绳得分</f>
        <v/>
      </c>
      <c r="X1172" s="517" t="str">
        <f>五年级等级</f>
        <v/>
      </c>
      <c r="Y1172" s="515" t="str">
        <f>五年级仰卧起坐得分</f>
        <v/>
      </c>
      <c r="Z1172" s="518" t="str">
        <f>五年级等级</f>
        <v/>
      </c>
      <c r="AA1172" s="533" t="str">
        <f>五年级折返跑得分</f>
        <v/>
      </c>
      <c r="AB1172" s="515" t="str">
        <f>五年级等级</f>
        <v/>
      </c>
      <c r="AC1172" s="533" t="str">
        <f>五年级跳绳附加分</f>
        <v/>
      </c>
      <c r="AD1172" s="534" t="str">
        <f>五年级标准分</f>
        <v/>
      </c>
      <c r="AE1172" s="534" t="str">
        <f>五年级总分</f>
        <v/>
      </c>
      <c r="AF1172" s="517" t="str">
        <f>五年级等级</f>
        <v/>
      </c>
      <c r="AM1172" s="452" t="str">
        <f>折返时间</f>
        <v/>
      </c>
    </row>
    <row r="1173" spans="1:39">
      <c r="A1173" s="476">
        <v>517</v>
      </c>
      <c r="B1173" s="477">
        <v>51</v>
      </c>
      <c r="C1173" s="586"/>
      <c r="D1173" s="587"/>
      <c r="E1173" s="586"/>
      <c r="F1173" s="473"/>
      <c r="G1173" s="608"/>
      <c r="H1173" s="475"/>
      <c r="I1173" s="613"/>
      <c r="J1173" s="614"/>
      <c r="K1173" s="614"/>
      <c r="L1173" s="615"/>
      <c r="M1173" s="616"/>
      <c r="N1173" s="505" t="str">
        <f>五年级BMI</f>
        <v/>
      </c>
      <c r="O1173" s="499" t="str">
        <f>五年级BMI等级</f>
        <v/>
      </c>
      <c r="P1173" s="500" t="str">
        <f>五年级BMI得分</f>
        <v/>
      </c>
      <c r="Q1173" s="515" t="str">
        <f>五年级肺活量得分</f>
        <v/>
      </c>
      <c r="R1173" s="512" t="str">
        <f>五年级等级</f>
        <v/>
      </c>
      <c r="S1173" s="516" t="str">
        <f>五年级50米跑得分</f>
        <v/>
      </c>
      <c r="T1173" s="517" t="str">
        <f>五年级等级</f>
        <v/>
      </c>
      <c r="U1173" s="516" t="str">
        <f>五年级坐位体前屈得分</f>
        <v/>
      </c>
      <c r="V1173" s="517" t="str">
        <f>五年级等级</f>
        <v/>
      </c>
      <c r="W1173" s="516" t="str">
        <f>五年级一分钟跳绳得分</f>
        <v/>
      </c>
      <c r="X1173" s="517" t="str">
        <f>五年级等级</f>
        <v/>
      </c>
      <c r="Y1173" s="515" t="str">
        <f>五年级仰卧起坐得分</f>
        <v/>
      </c>
      <c r="Z1173" s="518" t="str">
        <f>五年级等级</f>
        <v/>
      </c>
      <c r="AA1173" s="533" t="str">
        <f>五年级折返跑得分</f>
        <v/>
      </c>
      <c r="AB1173" s="515" t="str">
        <f>五年级等级</f>
        <v/>
      </c>
      <c r="AC1173" s="533" t="str">
        <f>五年级跳绳附加分</f>
        <v/>
      </c>
      <c r="AD1173" s="534" t="str">
        <f>五年级标准分</f>
        <v/>
      </c>
      <c r="AE1173" s="534" t="str">
        <f>五年级总分</f>
        <v/>
      </c>
      <c r="AF1173" s="517" t="str">
        <f>五年级等级</f>
        <v/>
      </c>
      <c r="AM1173" s="452" t="str">
        <f>折返时间</f>
        <v/>
      </c>
    </row>
    <row r="1174" spans="1:39">
      <c r="A1174" s="476">
        <v>517</v>
      </c>
      <c r="B1174" s="477">
        <v>52</v>
      </c>
      <c r="C1174" s="586"/>
      <c r="D1174" s="587"/>
      <c r="E1174" s="586"/>
      <c r="F1174" s="473"/>
      <c r="G1174" s="608"/>
      <c r="H1174" s="475"/>
      <c r="I1174" s="613"/>
      <c r="J1174" s="614"/>
      <c r="K1174" s="614"/>
      <c r="L1174" s="615"/>
      <c r="M1174" s="616"/>
      <c r="N1174" s="505" t="str">
        <f>五年级BMI</f>
        <v/>
      </c>
      <c r="O1174" s="499" t="str">
        <f>五年级BMI等级</f>
        <v/>
      </c>
      <c r="P1174" s="500" t="str">
        <f>五年级BMI得分</f>
        <v/>
      </c>
      <c r="Q1174" s="515" t="str">
        <f>五年级肺活量得分</f>
        <v/>
      </c>
      <c r="R1174" s="512" t="str">
        <f>五年级等级</f>
        <v/>
      </c>
      <c r="S1174" s="516" t="str">
        <f>五年级50米跑得分</f>
        <v/>
      </c>
      <c r="T1174" s="517" t="str">
        <f>五年级等级</f>
        <v/>
      </c>
      <c r="U1174" s="516" t="str">
        <f>五年级坐位体前屈得分</f>
        <v/>
      </c>
      <c r="V1174" s="517" t="str">
        <f>五年级等级</f>
        <v/>
      </c>
      <c r="W1174" s="516" t="str">
        <f>五年级一分钟跳绳得分</f>
        <v/>
      </c>
      <c r="X1174" s="517" t="str">
        <f>五年级等级</f>
        <v/>
      </c>
      <c r="Y1174" s="515" t="str">
        <f>五年级仰卧起坐得分</f>
        <v/>
      </c>
      <c r="Z1174" s="518" t="str">
        <f>五年级等级</f>
        <v/>
      </c>
      <c r="AA1174" s="533" t="str">
        <f>五年级折返跑得分</f>
        <v/>
      </c>
      <c r="AB1174" s="515" t="str">
        <f>五年级等级</f>
        <v/>
      </c>
      <c r="AC1174" s="533" t="str">
        <f>五年级跳绳附加分</f>
        <v/>
      </c>
      <c r="AD1174" s="534" t="str">
        <f>五年级标准分</f>
        <v/>
      </c>
      <c r="AE1174" s="534" t="str">
        <f>五年级总分</f>
        <v/>
      </c>
      <c r="AF1174" s="517" t="str">
        <f>五年级等级</f>
        <v/>
      </c>
      <c r="AM1174" s="452" t="str">
        <f>折返时间</f>
        <v/>
      </c>
    </row>
    <row r="1175" spans="1:39">
      <c r="A1175" s="476">
        <v>517</v>
      </c>
      <c r="B1175" s="477">
        <v>53</v>
      </c>
      <c r="C1175" s="586"/>
      <c r="D1175" s="587"/>
      <c r="E1175" s="586"/>
      <c r="F1175" s="473"/>
      <c r="G1175" s="608"/>
      <c r="H1175" s="475"/>
      <c r="I1175" s="613"/>
      <c r="J1175" s="614"/>
      <c r="K1175" s="614"/>
      <c r="L1175" s="615"/>
      <c r="M1175" s="616"/>
      <c r="N1175" s="505" t="str">
        <f>五年级BMI</f>
        <v/>
      </c>
      <c r="O1175" s="499" t="str">
        <f>五年级BMI等级</f>
        <v/>
      </c>
      <c r="P1175" s="500" t="str">
        <f>五年级BMI得分</f>
        <v/>
      </c>
      <c r="Q1175" s="515" t="str">
        <f>五年级肺活量得分</f>
        <v/>
      </c>
      <c r="R1175" s="512" t="str">
        <f>五年级等级</f>
        <v/>
      </c>
      <c r="S1175" s="516" t="str">
        <f>五年级50米跑得分</f>
        <v/>
      </c>
      <c r="T1175" s="517" t="str">
        <f>五年级等级</f>
        <v/>
      </c>
      <c r="U1175" s="516" t="str">
        <f>五年级坐位体前屈得分</f>
        <v/>
      </c>
      <c r="V1175" s="517" t="str">
        <f>五年级等级</f>
        <v/>
      </c>
      <c r="W1175" s="516" t="str">
        <f>五年级一分钟跳绳得分</f>
        <v/>
      </c>
      <c r="X1175" s="517" t="str">
        <f>五年级等级</f>
        <v/>
      </c>
      <c r="Y1175" s="515" t="str">
        <f>五年级仰卧起坐得分</f>
        <v/>
      </c>
      <c r="Z1175" s="518" t="str">
        <f>五年级等级</f>
        <v/>
      </c>
      <c r="AA1175" s="533" t="str">
        <f>五年级折返跑得分</f>
        <v/>
      </c>
      <c r="AB1175" s="515" t="str">
        <f>五年级等级</f>
        <v/>
      </c>
      <c r="AC1175" s="533" t="str">
        <f>五年级跳绳附加分</f>
        <v/>
      </c>
      <c r="AD1175" s="534" t="str">
        <f>五年级标准分</f>
        <v/>
      </c>
      <c r="AE1175" s="534" t="str">
        <f>五年级总分</f>
        <v/>
      </c>
      <c r="AF1175" s="517" t="str">
        <f>五年级等级</f>
        <v/>
      </c>
      <c r="AM1175" s="452" t="str">
        <f>折返时间</f>
        <v/>
      </c>
    </row>
    <row r="1176" spans="1:39">
      <c r="A1176" s="476">
        <v>517</v>
      </c>
      <c r="B1176" s="477">
        <v>54</v>
      </c>
      <c r="C1176" s="586"/>
      <c r="D1176" s="587"/>
      <c r="E1176" s="586"/>
      <c r="F1176" s="473"/>
      <c r="G1176" s="608"/>
      <c r="H1176" s="475"/>
      <c r="I1176" s="613"/>
      <c r="J1176" s="614"/>
      <c r="K1176" s="614"/>
      <c r="L1176" s="615"/>
      <c r="M1176" s="616"/>
      <c r="N1176" s="505" t="str">
        <f>五年级BMI</f>
        <v/>
      </c>
      <c r="O1176" s="499" t="str">
        <f>五年级BMI等级</f>
        <v/>
      </c>
      <c r="P1176" s="500" t="str">
        <f>五年级BMI得分</f>
        <v/>
      </c>
      <c r="Q1176" s="515" t="str">
        <f>五年级肺活量得分</f>
        <v/>
      </c>
      <c r="R1176" s="512" t="str">
        <f>五年级等级</f>
        <v/>
      </c>
      <c r="S1176" s="516" t="str">
        <f>五年级50米跑得分</f>
        <v/>
      </c>
      <c r="T1176" s="517" t="str">
        <f>五年级等级</f>
        <v/>
      </c>
      <c r="U1176" s="516" t="str">
        <f>五年级坐位体前屈得分</f>
        <v/>
      </c>
      <c r="V1176" s="517" t="str">
        <f>五年级等级</f>
        <v/>
      </c>
      <c r="W1176" s="516" t="str">
        <f>五年级一分钟跳绳得分</f>
        <v/>
      </c>
      <c r="X1176" s="517" t="str">
        <f>五年级等级</f>
        <v/>
      </c>
      <c r="Y1176" s="515" t="str">
        <f>五年级仰卧起坐得分</f>
        <v/>
      </c>
      <c r="Z1176" s="518" t="str">
        <f>五年级等级</f>
        <v/>
      </c>
      <c r="AA1176" s="533" t="str">
        <f>五年级折返跑得分</f>
        <v/>
      </c>
      <c r="AB1176" s="515" t="str">
        <f>五年级等级</f>
        <v/>
      </c>
      <c r="AC1176" s="533" t="str">
        <f>五年级跳绳附加分</f>
        <v/>
      </c>
      <c r="AD1176" s="534" t="str">
        <f>五年级标准分</f>
        <v/>
      </c>
      <c r="AE1176" s="534" t="str">
        <f>五年级总分</f>
        <v/>
      </c>
      <c r="AF1176" s="517" t="str">
        <f>五年级等级</f>
        <v/>
      </c>
      <c r="AM1176" s="452" t="str">
        <f>折返时间</f>
        <v/>
      </c>
    </row>
    <row r="1177" spans="1:39">
      <c r="A1177" s="476">
        <v>517</v>
      </c>
      <c r="B1177" s="477">
        <v>55</v>
      </c>
      <c r="C1177" s="586"/>
      <c r="D1177" s="587"/>
      <c r="E1177" s="586"/>
      <c r="F1177" s="473"/>
      <c r="G1177" s="608"/>
      <c r="H1177" s="475"/>
      <c r="I1177" s="613"/>
      <c r="J1177" s="614"/>
      <c r="K1177" s="614"/>
      <c r="L1177" s="615"/>
      <c r="M1177" s="616"/>
      <c r="N1177" s="505" t="str">
        <f>五年级BMI</f>
        <v/>
      </c>
      <c r="O1177" s="499" t="str">
        <f>五年级BMI等级</f>
        <v/>
      </c>
      <c r="P1177" s="500" t="str">
        <f>五年级BMI得分</f>
        <v/>
      </c>
      <c r="Q1177" s="515" t="str">
        <f>五年级肺活量得分</f>
        <v/>
      </c>
      <c r="R1177" s="512" t="str">
        <f>五年级等级</f>
        <v/>
      </c>
      <c r="S1177" s="516" t="str">
        <f>五年级50米跑得分</f>
        <v/>
      </c>
      <c r="T1177" s="517" t="str">
        <f>五年级等级</f>
        <v/>
      </c>
      <c r="U1177" s="516" t="str">
        <f>五年级坐位体前屈得分</f>
        <v/>
      </c>
      <c r="V1177" s="517" t="str">
        <f>五年级等级</f>
        <v/>
      </c>
      <c r="W1177" s="516" t="str">
        <f>五年级一分钟跳绳得分</f>
        <v/>
      </c>
      <c r="X1177" s="517" t="str">
        <f>五年级等级</f>
        <v/>
      </c>
      <c r="Y1177" s="515" t="str">
        <f>五年级仰卧起坐得分</f>
        <v/>
      </c>
      <c r="Z1177" s="518" t="str">
        <f>五年级等级</f>
        <v/>
      </c>
      <c r="AA1177" s="533" t="str">
        <f>五年级折返跑得分</f>
        <v/>
      </c>
      <c r="AB1177" s="515" t="str">
        <f>五年级等级</f>
        <v/>
      </c>
      <c r="AC1177" s="533" t="str">
        <f>五年级跳绳附加分</f>
        <v/>
      </c>
      <c r="AD1177" s="534" t="str">
        <f>五年级标准分</f>
        <v/>
      </c>
      <c r="AE1177" s="534" t="str">
        <f>五年级总分</f>
        <v/>
      </c>
      <c r="AF1177" s="517" t="str">
        <f>五年级等级</f>
        <v/>
      </c>
      <c r="AM1177" s="452" t="str">
        <f>折返时间</f>
        <v/>
      </c>
    </row>
    <row r="1178" spans="1:39">
      <c r="A1178" s="476">
        <v>517</v>
      </c>
      <c r="B1178" s="477">
        <v>56</v>
      </c>
      <c r="C1178" s="586"/>
      <c r="D1178" s="587"/>
      <c r="E1178" s="586"/>
      <c r="F1178" s="473"/>
      <c r="G1178" s="608"/>
      <c r="H1178" s="475"/>
      <c r="I1178" s="613"/>
      <c r="J1178" s="614"/>
      <c r="K1178" s="614"/>
      <c r="L1178" s="615"/>
      <c r="M1178" s="616"/>
      <c r="N1178" s="505" t="str">
        <f>五年级BMI</f>
        <v/>
      </c>
      <c r="O1178" s="499" t="str">
        <f>五年级BMI等级</f>
        <v/>
      </c>
      <c r="P1178" s="500" t="str">
        <f>五年级BMI得分</f>
        <v/>
      </c>
      <c r="Q1178" s="515" t="str">
        <f>五年级肺活量得分</f>
        <v/>
      </c>
      <c r="R1178" s="512" t="str">
        <f>五年级等级</f>
        <v/>
      </c>
      <c r="S1178" s="516" t="str">
        <f>五年级50米跑得分</f>
        <v/>
      </c>
      <c r="T1178" s="517" t="str">
        <f>五年级等级</f>
        <v/>
      </c>
      <c r="U1178" s="516" t="str">
        <f>五年级坐位体前屈得分</f>
        <v/>
      </c>
      <c r="V1178" s="517" t="str">
        <f>五年级等级</f>
        <v/>
      </c>
      <c r="W1178" s="516" t="str">
        <f>五年级一分钟跳绳得分</f>
        <v/>
      </c>
      <c r="X1178" s="517" t="str">
        <f>五年级等级</f>
        <v/>
      </c>
      <c r="Y1178" s="515" t="str">
        <f>五年级仰卧起坐得分</f>
        <v/>
      </c>
      <c r="Z1178" s="518" t="str">
        <f>五年级等级</f>
        <v/>
      </c>
      <c r="AA1178" s="533" t="str">
        <f>五年级折返跑得分</f>
        <v/>
      </c>
      <c r="AB1178" s="515" t="str">
        <f>五年级等级</f>
        <v/>
      </c>
      <c r="AC1178" s="533" t="str">
        <f>五年级跳绳附加分</f>
        <v/>
      </c>
      <c r="AD1178" s="534" t="str">
        <f>五年级标准分</f>
        <v/>
      </c>
      <c r="AE1178" s="534" t="str">
        <f>五年级总分</f>
        <v/>
      </c>
      <c r="AF1178" s="517" t="str">
        <f>五年级等级</f>
        <v/>
      </c>
      <c r="AM1178" s="452" t="str">
        <f>折返时间</f>
        <v/>
      </c>
    </row>
    <row r="1179" spans="1:39">
      <c r="A1179" s="476">
        <v>517</v>
      </c>
      <c r="B1179" s="477">
        <v>57</v>
      </c>
      <c r="C1179" s="586"/>
      <c r="D1179" s="587"/>
      <c r="E1179" s="586"/>
      <c r="F1179" s="473"/>
      <c r="G1179" s="608"/>
      <c r="H1179" s="475"/>
      <c r="I1179" s="613"/>
      <c r="J1179" s="614"/>
      <c r="K1179" s="614"/>
      <c r="L1179" s="615"/>
      <c r="M1179" s="616"/>
      <c r="N1179" s="505" t="str">
        <f>五年级BMI</f>
        <v/>
      </c>
      <c r="O1179" s="499" t="str">
        <f>五年级BMI等级</f>
        <v/>
      </c>
      <c r="P1179" s="500" t="str">
        <f>五年级BMI得分</f>
        <v/>
      </c>
      <c r="Q1179" s="515" t="str">
        <f>五年级肺活量得分</f>
        <v/>
      </c>
      <c r="R1179" s="512" t="str">
        <f>五年级等级</f>
        <v/>
      </c>
      <c r="S1179" s="516" t="str">
        <f>五年级50米跑得分</f>
        <v/>
      </c>
      <c r="T1179" s="517" t="str">
        <f>五年级等级</f>
        <v/>
      </c>
      <c r="U1179" s="516" t="str">
        <f>五年级坐位体前屈得分</f>
        <v/>
      </c>
      <c r="V1179" s="517" t="str">
        <f>五年级等级</f>
        <v/>
      </c>
      <c r="W1179" s="516" t="str">
        <f>五年级一分钟跳绳得分</f>
        <v/>
      </c>
      <c r="X1179" s="517" t="str">
        <f>五年级等级</f>
        <v/>
      </c>
      <c r="Y1179" s="515" t="str">
        <f>五年级仰卧起坐得分</f>
        <v/>
      </c>
      <c r="Z1179" s="518" t="str">
        <f>五年级等级</f>
        <v/>
      </c>
      <c r="AA1179" s="533" t="str">
        <f>五年级折返跑得分</f>
        <v/>
      </c>
      <c r="AB1179" s="515" t="str">
        <f>五年级等级</f>
        <v/>
      </c>
      <c r="AC1179" s="533" t="str">
        <f>五年级跳绳附加分</f>
        <v/>
      </c>
      <c r="AD1179" s="534" t="str">
        <f>五年级标准分</f>
        <v/>
      </c>
      <c r="AE1179" s="534" t="str">
        <f>五年级总分</f>
        <v/>
      </c>
      <c r="AF1179" s="517" t="str">
        <f>五年级等级</f>
        <v/>
      </c>
      <c r="AM1179" s="452" t="str">
        <f>折返时间</f>
        <v/>
      </c>
    </row>
    <row r="1180" spans="1:39">
      <c r="A1180" s="476">
        <v>517</v>
      </c>
      <c r="B1180" s="477">
        <v>58</v>
      </c>
      <c r="C1180" s="586"/>
      <c r="D1180" s="587"/>
      <c r="E1180" s="586"/>
      <c r="F1180" s="473"/>
      <c r="G1180" s="608"/>
      <c r="H1180" s="475"/>
      <c r="I1180" s="613"/>
      <c r="J1180" s="614"/>
      <c r="K1180" s="614"/>
      <c r="L1180" s="615"/>
      <c r="M1180" s="616"/>
      <c r="N1180" s="505" t="str">
        <f>五年级BMI</f>
        <v/>
      </c>
      <c r="O1180" s="499" t="str">
        <f>五年级BMI等级</f>
        <v/>
      </c>
      <c r="P1180" s="500" t="str">
        <f>五年级BMI得分</f>
        <v/>
      </c>
      <c r="Q1180" s="515" t="str">
        <f>五年级肺活量得分</f>
        <v/>
      </c>
      <c r="R1180" s="512" t="str">
        <f>五年级等级</f>
        <v/>
      </c>
      <c r="S1180" s="516" t="str">
        <f>五年级50米跑得分</f>
        <v/>
      </c>
      <c r="T1180" s="517" t="str">
        <f>五年级等级</f>
        <v/>
      </c>
      <c r="U1180" s="516" t="str">
        <f>五年级坐位体前屈得分</f>
        <v/>
      </c>
      <c r="V1180" s="517" t="str">
        <f>五年级等级</f>
        <v/>
      </c>
      <c r="W1180" s="516" t="str">
        <f>五年级一分钟跳绳得分</f>
        <v/>
      </c>
      <c r="X1180" s="517" t="str">
        <f>五年级等级</f>
        <v/>
      </c>
      <c r="Y1180" s="515" t="str">
        <f>五年级仰卧起坐得分</f>
        <v/>
      </c>
      <c r="Z1180" s="518" t="str">
        <f>五年级等级</f>
        <v/>
      </c>
      <c r="AA1180" s="533" t="str">
        <f>五年级折返跑得分</f>
        <v/>
      </c>
      <c r="AB1180" s="515" t="str">
        <f>五年级等级</f>
        <v/>
      </c>
      <c r="AC1180" s="533" t="str">
        <f>五年级跳绳附加分</f>
        <v/>
      </c>
      <c r="AD1180" s="534" t="str">
        <f>五年级标准分</f>
        <v/>
      </c>
      <c r="AE1180" s="534" t="str">
        <f>五年级总分</f>
        <v/>
      </c>
      <c r="AF1180" s="517" t="str">
        <f>五年级等级</f>
        <v/>
      </c>
      <c r="AM1180" s="452" t="str">
        <f>折返时间</f>
        <v/>
      </c>
    </row>
    <row r="1181" spans="1:39">
      <c r="A1181" s="476">
        <v>517</v>
      </c>
      <c r="B1181" s="477">
        <v>59</v>
      </c>
      <c r="C1181" s="586"/>
      <c r="D1181" s="587"/>
      <c r="E1181" s="586"/>
      <c r="F1181" s="473"/>
      <c r="G1181" s="608"/>
      <c r="H1181" s="475"/>
      <c r="I1181" s="613"/>
      <c r="J1181" s="614"/>
      <c r="K1181" s="614"/>
      <c r="L1181" s="615"/>
      <c r="M1181" s="616"/>
      <c r="N1181" s="505" t="str">
        <f>五年级BMI</f>
        <v/>
      </c>
      <c r="O1181" s="499" t="str">
        <f>五年级BMI等级</f>
        <v/>
      </c>
      <c r="P1181" s="500" t="str">
        <f>五年级BMI得分</f>
        <v/>
      </c>
      <c r="Q1181" s="515" t="str">
        <f>五年级肺活量得分</f>
        <v/>
      </c>
      <c r="R1181" s="512" t="str">
        <f>五年级等级</f>
        <v/>
      </c>
      <c r="S1181" s="516" t="str">
        <f>五年级50米跑得分</f>
        <v/>
      </c>
      <c r="T1181" s="517" t="str">
        <f>五年级等级</f>
        <v/>
      </c>
      <c r="U1181" s="516" t="str">
        <f>五年级坐位体前屈得分</f>
        <v/>
      </c>
      <c r="V1181" s="517" t="str">
        <f>五年级等级</f>
        <v/>
      </c>
      <c r="W1181" s="516" t="str">
        <f>五年级一分钟跳绳得分</f>
        <v/>
      </c>
      <c r="X1181" s="517" t="str">
        <f>五年级等级</f>
        <v/>
      </c>
      <c r="Y1181" s="515" t="str">
        <f>五年级仰卧起坐得分</f>
        <v/>
      </c>
      <c r="Z1181" s="518" t="str">
        <f>五年级等级</f>
        <v/>
      </c>
      <c r="AA1181" s="533" t="str">
        <f>五年级折返跑得分</f>
        <v/>
      </c>
      <c r="AB1181" s="515" t="str">
        <f>五年级等级</f>
        <v/>
      </c>
      <c r="AC1181" s="533" t="str">
        <f>五年级跳绳附加分</f>
        <v/>
      </c>
      <c r="AD1181" s="534" t="str">
        <f>五年级标准分</f>
        <v/>
      </c>
      <c r="AE1181" s="534" t="str">
        <f>五年级总分</f>
        <v/>
      </c>
      <c r="AF1181" s="517" t="str">
        <f>五年级等级</f>
        <v/>
      </c>
      <c r="AM1181" s="452" t="str">
        <f>折返时间</f>
        <v/>
      </c>
    </row>
    <row r="1182" spans="1:39">
      <c r="A1182" s="476">
        <v>517</v>
      </c>
      <c r="B1182" s="477">
        <v>60</v>
      </c>
      <c r="C1182" s="586"/>
      <c r="D1182" s="587"/>
      <c r="E1182" s="586"/>
      <c r="F1182" s="473"/>
      <c r="G1182" s="608"/>
      <c r="H1182" s="475"/>
      <c r="I1182" s="613"/>
      <c r="J1182" s="614"/>
      <c r="K1182" s="614"/>
      <c r="L1182" s="615"/>
      <c r="M1182" s="616"/>
      <c r="N1182" s="505" t="str">
        <f>五年级BMI</f>
        <v/>
      </c>
      <c r="O1182" s="499" t="str">
        <f>五年级BMI等级</f>
        <v/>
      </c>
      <c r="P1182" s="500" t="str">
        <f>五年级BMI得分</f>
        <v/>
      </c>
      <c r="Q1182" s="515" t="str">
        <f>五年级肺活量得分</f>
        <v/>
      </c>
      <c r="R1182" s="512" t="str">
        <f>五年级等级</f>
        <v/>
      </c>
      <c r="S1182" s="516" t="str">
        <f>五年级50米跑得分</f>
        <v/>
      </c>
      <c r="T1182" s="517" t="str">
        <f>五年级等级</f>
        <v/>
      </c>
      <c r="U1182" s="516" t="str">
        <f>五年级坐位体前屈得分</f>
        <v/>
      </c>
      <c r="V1182" s="517" t="str">
        <f>五年级等级</f>
        <v/>
      </c>
      <c r="W1182" s="516" t="str">
        <f>五年级一分钟跳绳得分</f>
        <v/>
      </c>
      <c r="X1182" s="517" t="str">
        <f>五年级等级</f>
        <v/>
      </c>
      <c r="Y1182" s="515" t="str">
        <f>五年级仰卧起坐得分</f>
        <v/>
      </c>
      <c r="Z1182" s="518" t="str">
        <f>五年级等级</f>
        <v/>
      </c>
      <c r="AA1182" s="533" t="str">
        <f>五年级折返跑得分</f>
        <v/>
      </c>
      <c r="AB1182" s="515" t="str">
        <f>五年级等级</f>
        <v/>
      </c>
      <c r="AC1182" s="533" t="str">
        <f>五年级跳绳附加分</f>
        <v/>
      </c>
      <c r="AD1182" s="534" t="str">
        <f>五年级标准分</f>
        <v/>
      </c>
      <c r="AE1182" s="534" t="str">
        <f>五年级总分</f>
        <v/>
      </c>
      <c r="AF1182" s="517" t="str">
        <f>五年级等级</f>
        <v/>
      </c>
      <c r="AM1182" s="452" t="str">
        <f>折返时间</f>
        <v/>
      </c>
    </row>
    <row r="1183" spans="1:39">
      <c r="A1183" s="476">
        <v>517</v>
      </c>
      <c r="B1183" s="477">
        <v>61</v>
      </c>
      <c r="C1183" s="586"/>
      <c r="D1183" s="587"/>
      <c r="E1183" s="586"/>
      <c r="F1183" s="473"/>
      <c r="G1183" s="608"/>
      <c r="H1183" s="475"/>
      <c r="I1183" s="613"/>
      <c r="J1183" s="614"/>
      <c r="K1183" s="614"/>
      <c r="L1183" s="615"/>
      <c r="M1183" s="616"/>
      <c r="N1183" s="505" t="str">
        <f>五年级BMI</f>
        <v/>
      </c>
      <c r="O1183" s="499" t="str">
        <f>五年级BMI等级</f>
        <v/>
      </c>
      <c r="P1183" s="500" t="str">
        <f>五年级BMI得分</f>
        <v/>
      </c>
      <c r="Q1183" s="515" t="str">
        <f>五年级肺活量得分</f>
        <v/>
      </c>
      <c r="R1183" s="512" t="str">
        <f>五年级等级</f>
        <v/>
      </c>
      <c r="S1183" s="516" t="str">
        <f>五年级50米跑得分</f>
        <v/>
      </c>
      <c r="T1183" s="517" t="str">
        <f>五年级等级</f>
        <v/>
      </c>
      <c r="U1183" s="516" t="str">
        <f>五年级坐位体前屈得分</f>
        <v/>
      </c>
      <c r="V1183" s="517" t="str">
        <f>五年级等级</f>
        <v/>
      </c>
      <c r="W1183" s="516" t="str">
        <f>五年级一分钟跳绳得分</f>
        <v/>
      </c>
      <c r="X1183" s="517" t="str">
        <f>五年级等级</f>
        <v/>
      </c>
      <c r="Y1183" s="515" t="str">
        <f>五年级仰卧起坐得分</f>
        <v/>
      </c>
      <c r="Z1183" s="518" t="str">
        <f>五年级等级</f>
        <v/>
      </c>
      <c r="AA1183" s="533" t="str">
        <f>五年级折返跑得分</f>
        <v/>
      </c>
      <c r="AB1183" s="515" t="str">
        <f>五年级等级</f>
        <v/>
      </c>
      <c r="AC1183" s="533" t="str">
        <f>五年级跳绳附加分</f>
        <v/>
      </c>
      <c r="AD1183" s="534" t="str">
        <f>五年级标准分</f>
        <v/>
      </c>
      <c r="AE1183" s="534" t="str">
        <f>五年级总分</f>
        <v/>
      </c>
      <c r="AF1183" s="517" t="str">
        <f>五年级等级</f>
        <v/>
      </c>
      <c r="AM1183" s="452" t="str">
        <f>折返时间</f>
        <v/>
      </c>
    </row>
    <row r="1184" spans="1:39">
      <c r="A1184" s="476">
        <v>517</v>
      </c>
      <c r="B1184" s="477">
        <v>62</v>
      </c>
      <c r="C1184" s="586"/>
      <c r="D1184" s="587"/>
      <c r="E1184" s="586"/>
      <c r="F1184" s="473"/>
      <c r="G1184" s="608"/>
      <c r="H1184" s="475"/>
      <c r="I1184" s="613"/>
      <c r="J1184" s="614"/>
      <c r="K1184" s="614"/>
      <c r="L1184" s="615"/>
      <c r="M1184" s="616"/>
      <c r="N1184" s="505" t="str">
        <f>五年级BMI</f>
        <v/>
      </c>
      <c r="O1184" s="499" t="str">
        <f>五年级BMI等级</f>
        <v/>
      </c>
      <c r="P1184" s="500" t="str">
        <f>五年级BMI得分</f>
        <v/>
      </c>
      <c r="Q1184" s="515" t="str">
        <f>五年级肺活量得分</f>
        <v/>
      </c>
      <c r="R1184" s="512" t="str">
        <f>五年级等级</f>
        <v/>
      </c>
      <c r="S1184" s="516" t="str">
        <f>五年级50米跑得分</f>
        <v/>
      </c>
      <c r="T1184" s="517" t="str">
        <f>五年级等级</f>
        <v/>
      </c>
      <c r="U1184" s="516" t="str">
        <f>五年级坐位体前屈得分</f>
        <v/>
      </c>
      <c r="V1184" s="517" t="str">
        <f>五年级等级</f>
        <v/>
      </c>
      <c r="W1184" s="516" t="str">
        <f>五年级一分钟跳绳得分</f>
        <v/>
      </c>
      <c r="X1184" s="517" t="str">
        <f>五年级等级</f>
        <v/>
      </c>
      <c r="Y1184" s="515" t="str">
        <f>五年级仰卧起坐得分</f>
        <v/>
      </c>
      <c r="Z1184" s="518" t="str">
        <f>五年级等级</f>
        <v/>
      </c>
      <c r="AA1184" s="533" t="str">
        <f>五年级折返跑得分</f>
        <v/>
      </c>
      <c r="AB1184" s="515" t="str">
        <f>五年级等级</f>
        <v/>
      </c>
      <c r="AC1184" s="533" t="str">
        <f>五年级跳绳附加分</f>
        <v/>
      </c>
      <c r="AD1184" s="534" t="str">
        <f>五年级标准分</f>
        <v/>
      </c>
      <c r="AE1184" s="534" t="str">
        <f>五年级总分</f>
        <v/>
      </c>
      <c r="AF1184" s="517" t="str">
        <f>五年级等级</f>
        <v/>
      </c>
      <c r="AM1184" s="452" t="str">
        <f>折返时间</f>
        <v/>
      </c>
    </row>
    <row r="1185" spans="1:39">
      <c r="A1185" s="476">
        <v>517</v>
      </c>
      <c r="B1185" s="477">
        <v>63</v>
      </c>
      <c r="C1185" s="586"/>
      <c r="D1185" s="587"/>
      <c r="E1185" s="586"/>
      <c r="F1185" s="625"/>
      <c r="G1185" s="608"/>
      <c r="H1185" s="475"/>
      <c r="I1185" s="613"/>
      <c r="J1185" s="614"/>
      <c r="K1185" s="614"/>
      <c r="L1185" s="615"/>
      <c r="M1185" s="616"/>
      <c r="N1185" s="505" t="str">
        <f>五年级BMI</f>
        <v/>
      </c>
      <c r="O1185" s="499" t="str">
        <f>五年级BMI等级</f>
        <v/>
      </c>
      <c r="P1185" s="500" t="str">
        <f>五年级BMI得分</f>
        <v/>
      </c>
      <c r="Q1185" s="515" t="str">
        <f>五年级肺活量得分</f>
        <v/>
      </c>
      <c r="R1185" s="512" t="str">
        <f>五年级等级</f>
        <v/>
      </c>
      <c r="S1185" s="516" t="str">
        <f>五年级50米跑得分</f>
        <v/>
      </c>
      <c r="T1185" s="517" t="str">
        <f>五年级等级</f>
        <v/>
      </c>
      <c r="U1185" s="516" t="str">
        <f>五年级坐位体前屈得分</f>
        <v/>
      </c>
      <c r="V1185" s="517" t="str">
        <f>五年级等级</f>
        <v/>
      </c>
      <c r="W1185" s="516" t="str">
        <f>五年级一分钟跳绳得分</f>
        <v/>
      </c>
      <c r="X1185" s="517" t="str">
        <f>五年级等级</f>
        <v/>
      </c>
      <c r="Y1185" s="515" t="str">
        <f>五年级仰卧起坐得分</f>
        <v/>
      </c>
      <c r="Z1185" s="518" t="str">
        <f>五年级等级</f>
        <v/>
      </c>
      <c r="AA1185" s="533" t="str">
        <f>五年级折返跑得分</f>
        <v/>
      </c>
      <c r="AB1185" s="515" t="str">
        <f>五年级等级</f>
        <v/>
      </c>
      <c r="AC1185" s="533" t="str">
        <f>五年级跳绳附加分</f>
        <v/>
      </c>
      <c r="AD1185" s="534" t="str">
        <f>五年级标准分</f>
        <v/>
      </c>
      <c r="AE1185" s="534" t="str">
        <f>五年级总分</f>
        <v/>
      </c>
      <c r="AF1185" s="517" t="str">
        <f>五年级等级</f>
        <v/>
      </c>
      <c r="AM1185" s="452" t="str">
        <f>折返时间</f>
        <v/>
      </c>
    </row>
    <row r="1186" spans="1:39">
      <c r="A1186" s="476">
        <v>517</v>
      </c>
      <c r="B1186" s="477">
        <v>64</v>
      </c>
      <c r="C1186" s="586"/>
      <c r="D1186" s="587"/>
      <c r="E1186" s="586"/>
      <c r="F1186" s="625"/>
      <c r="G1186" s="608"/>
      <c r="H1186" s="475"/>
      <c r="I1186" s="613"/>
      <c r="J1186" s="614"/>
      <c r="K1186" s="614"/>
      <c r="L1186" s="615"/>
      <c r="M1186" s="616"/>
      <c r="N1186" s="505" t="str">
        <f>五年级BMI</f>
        <v/>
      </c>
      <c r="O1186" s="499" t="str">
        <f>五年级BMI等级</f>
        <v/>
      </c>
      <c r="P1186" s="500" t="str">
        <f>五年级BMI得分</f>
        <v/>
      </c>
      <c r="Q1186" s="515" t="str">
        <f>五年级肺活量得分</f>
        <v/>
      </c>
      <c r="R1186" s="512" t="str">
        <f>五年级等级</f>
        <v/>
      </c>
      <c r="S1186" s="516" t="str">
        <f>五年级50米跑得分</f>
        <v/>
      </c>
      <c r="T1186" s="517" t="str">
        <f>五年级等级</f>
        <v/>
      </c>
      <c r="U1186" s="516" t="str">
        <f>五年级坐位体前屈得分</f>
        <v/>
      </c>
      <c r="V1186" s="517" t="str">
        <f>五年级等级</f>
        <v/>
      </c>
      <c r="W1186" s="516" t="str">
        <f>五年级一分钟跳绳得分</f>
        <v/>
      </c>
      <c r="X1186" s="517" t="str">
        <f>五年级等级</f>
        <v/>
      </c>
      <c r="Y1186" s="515" t="str">
        <f>五年级仰卧起坐得分</f>
        <v/>
      </c>
      <c r="Z1186" s="518" t="str">
        <f>五年级等级</f>
        <v/>
      </c>
      <c r="AA1186" s="533" t="str">
        <f>五年级折返跑得分</f>
        <v/>
      </c>
      <c r="AB1186" s="515" t="str">
        <f>五年级等级</f>
        <v/>
      </c>
      <c r="AC1186" s="533" t="str">
        <f>五年级跳绳附加分</f>
        <v/>
      </c>
      <c r="AD1186" s="534" t="str">
        <f>五年级标准分</f>
        <v/>
      </c>
      <c r="AE1186" s="534" t="str">
        <f>五年级总分</f>
        <v/>
      </c>
      <c r="AF1186" s="517" t="str">
        <f>五年级等级</f>
        <v/>
      </c>
      <c r="AM1186" s="452" t="str">
        <f>折返时间</f>
        <v/>
      </c>
    </row>
    <row r="1187" spans="1:39">
      <c r="A1187" s="476">
        <v>517</v>
      </c>
      <c r="B1187" s="477">
        <v>65</v>
      </c>
      <c r="C1187" s="632"/>
      <c r="D1187" s="633"/>
      <c r="E1187" s="632"/>
      <c r="F1187" s="625"/>
      <c r="G1187" s="608"/>
      <c r="H1187" s="475"/>
      <c r="I1187" s="613"/>
      <c r="J1187" s="614"/>
      <c r="K1187" s="614"/>
      <c r="L1187" s="615"/>
      <c r="M1187" s="616"/>
      <c r="N1187" s="505" t="str">
        <f>五年级BMI</f>
        <v/>
      </c>
      <c r="O1187" s="499" t="str">
        <f>五年级BMI等级</f>
        <v/>
      </c>
      <c r="P1187" s="500" t="str">
        <f>五年级BMI得分</f>
        <v/>
      </c>
      <c r="Q1187" s="515" t="str">
        <f>五年级肺活量得分</f>
        <v/>
      </c>
      <c r="R1187" s="512" t="str">
        <f>五年级等级</f>
        <v/>
      </c>
      <c r="S1187" s="516" t="str">
        <f>五年级50米跑得分</f>
        <v/>
      </c>
      <c r="T1187" s="517" t="str">
        <f>五年级等级</f>
        <v/>
      </c>
      <c r="U1187" s="516" t="str">
        <f>五年级坐位体前屈得分</f>
        <v/>
      </c>
      <c r="V1187" s="517" t="str">
        <f>五年级等级</f>
        <v/>
      </c>
      <c r="W1187" s="516" t="str">
        <f>五年级一分钟跳绳得分</f>
        <v/>
      </c>
      <c r="X1187" s="517" t="str">
        <f>五年级等级</f>
        <v/>
      </c>
      <c r="Y1187" s="515" t="str">
        <f>五年级仰卧起坐得分</f>
        <v/>
      </c>
      <c r="Z1187" s="518" t="str">
        <f>五年级等级</f>
        <v/>
      </c>
      <c r="AA1187" s="533" t="str">
        <f>五年级折返跑得分</f>
        <v/>
      </c>
      <c r="AB1187" s="515" t="str">
        <f>五年级等级</f>
        <v/>
      </c>
      <c r="AC1187" s="533" t="str">
        <f>五年级跳绳附加分</f>
        <v/>
      </c>
      <c r="AD1187" s="534" t="str">
        <f>五年级标准分</f>
        <v/>
      </c>
      <c r="AE1187" s="534" t="str">
        <f>五年级总分</f>
        <v/>
      </c>
      <c r="AF1187" s="517" t="str">
        <f>五年级等级</f>
        <v/>
      </c>
      <c r="AM1187" s="452" t="str">
        <f>折返时间</f>
        <v/>
      </c>
    </row>
    <row r="1188" spans="1:39">
      <c r="A1188" s="476">
        <v>517</v>
      </c>
      <c r="B1188" s="477">
        <v>66</v>
      </c>
      <c r="C1188" s="632"/>
      <c r="D1188" s="633"/>
      <c r="E1188" s="632"/>
      <c r="F1188" s="625"/>
      <c r="G1188" s="608"/>
      <c r="H1188" s="475"/>
      <c r="I1188" s="613"/>
      <c r="J1188" s="614"/>
      <c r="K1188" s="614"/>
      <c r="L1188" s="615"/>
      <c r="M1188" s="616"/>
      <c r="N1188" s="505" t="str">
        <f>五年级BMI</f>
        <v/>
      </c>
      <c r="O1188" s="499" t="str">
        <f>五年级BMI等级</f>
        <v/>
      </c>
      <c r="P1188" s="500" t="str">
        <f>五年级BMI得分</f>
        <v/>
      </c>
      <c r="Q1188" s="515" t="str">
        <f>五年级肺活量得分</f>
        <v/>
      </c>
      <c r="R1188" s="512" t="str">
        <f>五年级等级</f>
        <v/>
      </c>
      <c r="S1188" s="516" t="str">
        <f>五年级50米跑得分</f>
        <v/>
      </c>
      <c r="T1188" s="517" t="str">
        <f>五年级等级</f>
        <v/>
      </c>
      <c r="U1188" s="516" t="str">
        <f>五年级坐位体前屈得分</f>
        <v/>
      </c>
      <c r="V1188" s="517" t="str">
        <f>五年级等级</f>
        <v/>
      </c>
      <c r="W1188" s="516" t="str">
        <f>五年级一分钟跳绳得分</f>
        <v/>
      </c>
      <c r="X1188" s="517" t="str">
        <f>五年级等级</f>
        <v/>
      </c>
      <c r="Y1188" s="515" t="str">
        <f>五年级仰卧起坐得分</f>
        <v/>
      </c>
      <c r="Z1188" s="518" t="str">
        <f>五年级等级</f>
        <v/>
      </c>
      <c r="AA1188" s="533" t="str">
        <f>五年级折返跑得分</f>
        <v/>
      </c>
      <c r="AB1188" s="515" t="str">
        <f>五年级等级</f>
        <v/>
      </c>
      <c r="AC1188" s="533" t="str">
        <f>五年级跳绳附加分</f>
        <v/>
      </c>
      <c r="AD1188" s="534" t="str">
        <f>五年级标准分</f>
        <v/>
      </c>
      <c r="AE1188" s="534" t="str">
        <f>五年级总分</f>
        <v/>
      </c>
      <c r="AF1188" s="517" t="str">
        <f>五年级等级</f>
        <v/>
      </c>
      <c r="AM1188" s="452" t="str">
        <f>折返时间</f>
        <v/>
      </c>
    </row>
    <row r="1189" spans="1:39">
      <c r="A1189" s="476">
        <v>517</v>
      </c>
      <c r="B1189" s="477">
        <v>67</v>
      </c>
      <c r="C1189" s="632"/>
      <c r="D1189" s="633"/>
      <c r="E1189" s="632"/>
      <c r="F1189" s="625"/>
      <c r="G1189" s="608"/>
      <c r="H1189" s="475"/>
      <c r="I1189" s="613"/>
      <c r="J1189" s="614"/>
      <c r="K1189" s="614"/>
      <c r="L1189" s="615"/>
      <c r="M1189" s="616"/>
      <c r="N1189" s="505" t="str">
        <f>五年级BMI</f>
        <v/>
      </c>
      <c r="O1189" s="499" t="str">
        <f>五年级BMI等级</f>
        <v/>
      </c>
      <c r="P1189" s="500" t="str">
        <f>五年级BMI得分</f>
        <v/>
      </c>
      <c r="Q1189" s="515" t="str">
        <f>五年级肺活量得分</f>
        <v/>
      </c>
      <c r="R1189" s="512" t="str">
        <f>五年级等级</f>
        <v/>
      </c>
      <c r="S1189" s="516" t="str">
        <f>五年级50米跑得分</f>
        <v/>
      </c>
      <c r="T1189" s="517" t="str">
        <f>五年级等级</f>
        <v/>
      </c>
      <c r="U1189" s="516" t="str">
        <f>五年级坐位体前屈得分</f>
        <v/>
      </c>
      <c r="V1189" s="517" t="str">
        <f>五年级等级</f>
        <v/>
      </c>
      <c r="W1189" s="516" t="str">
        <f>五年级一分钟跳绳得分</f>
        <v/>
      </c>
      <c r="X1189" s="517" t="str">
        <f>五年级等级</f>
        <v/>
      </c>
      <c r="Y1189" s="515" t="str">
        <f>五年级仰卧起坐得分</f>
        <v/>
      </c>
      <c r="Z1189" s="518" t="str">
        <f>五年级等级</f>
        <v/>
      </c>
      <c r="AA1189" s="533" t="str">
        <f>五年级折返跑得分</f>
        <v/>
      </c>
      <c r="AB1189" s="515" t="str">
        <f>五年级等级</f>
        <v/>
      </c>
      <c r="AC1189" s="533" t="str">
        <f>五年级跳绳附加分</f>
        <v/>
      </c>
      <c r="AD1189" s="534" t="str">
        <f>五年级标准分</f>
        <v/>
      </c>
      <c r="AE1189" s="534" t="str">
        <f>五年级总分</f>
        <v/>
      </c>
      <c r="AF1189" s="517" t="str">
        <f>五年级等级</f>
        <v/>
      </c>
      <c r="AM1189" s="452" t="str">
        <f>折返时间</f>
        <v/>
      </c>
    </row>
    <row r="1190" spans="1:39">
      <c r="A1190" s="476">
        <v>517</v>
      </c>
      <c r="B1190" s="477">
        <v>68</v>
      </c>
      <c r="C1190" s="632"/>
      <c r="D1190" s="633"/>
      <c r="E1190" s="632"/>
      <c r="F1190" s="625"/>
      <c r="G1190" s="608"/>
      <c r="H1190" s="475"/>
      <c r="I1190" s="613"/>
      <c r="J1190" s="614"/>
      <c r="K1190" s="614"/>
      <c r="L1190" s="615"/>
      <c r="M1190" s="616"/>
      <c r="N1190" s="505" t="str">
        <f>五年级BMI</f>
        <v/>
      </c>
      <c r="O1190" s="499" t="str">
        <f>五年级BMI等级</f>
        <v/>
      </c>
      <c r="P1190" s="500" t="str">
        <f>五年级BMI得分</f>
        <v/>
      </c>
      <c r="Q1190" s="515" t="str">
        <f>五年级肺活量得分</f>
        <v/>
      </c>
      <c r="R1190" s="512" t="str">
        <f>五年级等级</f>
        <v/>
      </c>
      <c r="S1190" s="516" t="str">
        <f>五年级50米跑得分</f>
        <v/>
      </c>
      <c r="T1190" s="517" t="str">
        <f>五年级等级</f>
        <v/>
      </c>
      <c r="U1190" s="516" t="str">
        <f>五年级坐位体前屈得分</f>
        <v/>
      </c>
      <c r="V1190" s="517" t="str">
        <f>五年级等级</f>
        <v/>
      </c>
      <c r="W1190" s="516" t="str">
        <f>五年级一分钟跳绳得分</f>
        <v/>
      </c>
      <c r="X1190" s="517" t="str">
        <f>五年级等级</f>
        <v/>
      </c>
      <c r="Y1190" s="515" t="str">
        <f>五年级仰卧起坐得分</f>
        <v/>
      </c>
      <c r="Z1190" s="518" t="str">
        <f>五年级等级</f>
        <v/>
      </c>
      <c r="AA1190" s="533" t="str">
        <f>五年级折返跑得分</f>
        <v/>
      </c>
      <c r="AB1190" s="515" t="str">
        <f>五年级等级</f>
        <v/>
      </c>
      <c r="AC1190" s="533" t="str">
        <f>五年级跳绳附加分</f>
        <v/>
      </c>
      <c r="AD1190" s="534" t="str">
        <f>五年级标准分</f>
        <v/>
      </c>
      <c r="AE1190" s="534" t="str">
        <f>五年级总分</f>
        <v/>
      </c>
      <c r="AF1190" s="517" t="str">
        <f>五年级等级</f>
        <v/>
      </c>
      <c r="AM1190" s="452" t="str">
        <f>折返时间</f>
        <v/>
      </c>
    </row>
    <row r="1191" spans="1:39">
      <c r="A1191" s="476">
        <v>517</v>
      </c>
      <c r="B1191" s="477">
        <v>69</v>
      </c>
      <c r="C1191" s="632"/>
      <c r="D1191" s="633"/>
      <c r="E1191" s="632"/>
      <c r="F1191" s="625"/>
      <c r="G1191" s="608"/>
      <c r="H1191" s="475"/>
      <c r="I1191" s="613"/>
      <c r="J1191" s="614"/>
      <c r="K1191" s="614"/>
      <c r="L1191" s="615"/>
      <c r="M1191" s="616"/>
      <c r="N1191" s="505" t="str">
        <f>五年级BMI</f>
        <v/>
      </c>
      <c r="O1191" s="499" t="str">
        <f>五年级BMI等级</f>
        <v/>
      </c>
      <c r="P1191" s="500" t="str">
        <f>五年级BMI得分</f>
        <v/>
      </c>
      <c r="Q1191" s="515" t="str">
        <f>五年级肺活量得分</f>
        <v/>
      </c>
      <c r="R1191" s="512" t="str">
        <f>五年级等级</f>
        <v/>
      </c>
      <c r="S1191" s="516" t="str">
        <f>五年级50米跑得分</f>
        <v/>
      </c>
      <c r="T1191" s="517" t="str">
        <f>五年级等级</f>
        <v/>
      </c>
      <c r="U1191" s="516" t="str">
        <f>五年级坐位体前屈得分</f>
        <v/>
      </c>
      <c r="V1191" s="517" t="str">
        <f>五年级等级</f>
        <v/>
      </c>
      <c r="W1191" s="516" t="str">
        <f>五年级一分钟跳绳得分</f>
        <v/>
      </c>
      <c r="X1191" s="517" t="str">
        <f>五年级等级</f>
        <v/>
      </c>
      <c r="Y1191" s="515" t="str">
        <f>五年级仰卧起坐得分</f>
        <v/>
      </c>
      <c r="Z1191" s="518" t="str">
        <f>五年级等级</f>
        <v/>
      </c>
      <c r="AA1191" s="533" t="str">
        <f>五年级折返跑得分</f>
        <v/>
      </c>
      <c r="AB1191" s="515" t="str">
        <f>五年级等级</f>
        <v/>
      </c>
      <c r="AC1191" s="533" t="str">
        <f>五年级跳绳附加分</f>
        <v/>
      </c>
      <c r="AD1191" s="534" t="str">
        <f>五年级标准分</f>
        <v/>
      </c>
      <c r="AE1191" s="534" t="str">
        <f>五年级总分</f>
        <v/>
      </c>
      <c r="AF1191" s="517" t="str">
        <f>五年级等级</f>
        <v/>
      </c>
      <c r="AM1191" s="452" t="str">
        <f>折返时间</f>
        <v/>
      </c>
    </row>
    <row r="1192" ht="15.75" spans="1:39">
      <c r="A1192" s="535">
        <v>517</v>
      </c>
      <c r="B1192" s="536">
        <v>70</v>
      </c>
      <c r="C1192" s="634"/>
      <c r="D1192" s="635"/>
      <c r="E1192" s="634"/>
      <c r="F1192" s="636"/>
      <c r="G1192" s="611"/>
      <c r="H1192" s="542"/>
      <c r="I1192" s="617"/>
      <c r="J1192" s="618"/>
      <c r="K1192" s="618"/>
      <c r="L1192" s="619"/>
      <c r="M1192" s="620"/>
      <c r="N1192" s="573" t="str">
        <f>五年级BMI</f>
        <v/>
      </c>
      <c r="O1192" s="574" t="str">
        <f>五年级BMI等级</f>
        <v/>
      </c>
      <c r="P1192" s="575" t="str">
        <f>五年级BMI得分</f>
        <v/>
      </c>
      <c r="Q1192" s="576" t="str">
        <f>五年级肺活量得分</f>
        <v/>
      </c>
      <c r="R1192" s="577" t="str">
        <f>五年级等级</f>
        <v/>
      </c>
      <c r="S1192" s="578" t="str">
        <f>五年级50米跑得分</f>
        <v/>
      </c>
      <c r="T1192" s="567" t="str">
        <f>五年级等级</f>
        <v/>
      </c>
      <c r="U1192" s="578" t="str">
        <f>五年级坐位体前屈得分</f>
        <v/>
      </c>
      <c r="V1192" s="567" t="str">
        <f>五年级等级</f>
        <v/>
      </c>
      <c r="W1192" s="578" t="str">
        <f>五年级一分钟跳绳得分</f>
        <v/>
      </c>
      <c r="X1192" s="567" t="str">
        <f>五年级等级</f>
        <v/>
      </c>
      <c r="Y1192" s="576" t="str">
        <f>五年级仰卧起坐得分</f>
        <v/>
      </c>
      <c r="Z1192" s="579" t="str">
        <f>五年级等级</f>
        <v/>
      </c>
      <c r="AA1192" s="565" t="str">
        <f>五年级折返跑得分</f>
        <v/>
      </c>
      <c r="AB1192" s="576" t="str">
        <f>五年级等级</f>
        <v/>
      </c>
      <c r="AC1192" s="565" t="str">
        <f>五年级跳绳附加分</f>
        <v/>
      </c>
      <c r="AD1192" s="566" t="str">
        <f>五年级标准分</f>
        <v/>
      </c>
      <c r="AE1192" s="566" t="str">
        <f>五年级总分</f>
        <v/>
      </c>
      <c r="AF1192" s="567" t="str">
        <f>五年级等级</f>
        <v/>
      </c>
      <c r="AM1192" s="452" t="str">
        <f>折返时间</f>
        <v/>
      </c>
    </row>
    <row r="1193" ht="15.75" spans="1:39">
      <c r="A1193" s="468">
        <v>518</v>
      </c>
      <c r="B1193" s="469">
        <v>1</v>
      </c>
      <c r="C1193" s="637"/>
      <c r="D1193" s="638"/>
      <c r="E1193" s="637"/>
      <c r="F1193" s="473"/>
      <c r="G1193" s="612"/>
      <c r="H1193" s="475"/>
      <c r="I1193" s="621"/>
      <c r="J1193" s="622"/>
      <c r="K1193" s="622"/>
      <c r="L1193" s="623"/>
      <c r="M1193" s="624"/>
      <c r="N1193" s="498" t="str">
        <f>五年级BMI</f>
        <v/>
      </c>
      <c r="O1193" s="499" t="str">
        <f>五年级BMI等级</f>
        <v/>
      </c>
      <c r="P1193" s="500" t="str">
        <f>五年级BMI得分</f>
        <v/>
      </c>
      <c r="Q1193" s="511" t="str">
        <f>五年级肺活量得分</f>
        <v/>
      </c>
      <c r="R1193" s="512" t="str">
        <f>五年级等级</f>
        <v/>
      </c>
      <c r="S1193" s="513" t="str">
        <f>五年级50米跑得分</f>
        <v/>
      </c>
      <c r="T1193" s="512" t="str">
        <f>五年级等级</f>
        <v/>
      </c>
      <c r="U1193" s="513" t="str">
        <f>五年级坐位体前屈得分</f>
        <v/>
      </c>
      <c r="V1193" s="512" t="str">
        <f>五年级等级</f>
        <v/>
      </c>
      <c r="W1193" s="513" t="str">
        <f>五年级一分钟跳绳得分</f>
        <v/>
      </c>
      <c r="X1193" s="512" t="str">
        <f>五年级等级</f>
        <v/>
      </c>
      <c r="Y1193" s="511" t="str">
        <f>五年级仰卧起坐得分</f>
        <v/>
      </c>
      <c r="Z1193" s="514" t="str">
        <f>五年级等级</f>
        <v/>
      </c>
      <c r="AA1193" s="530" t="str">
        <f>五年级折返跑得分</f>
        <v/>
      </c>
      <c r="AB1193" s="511" t="str">
        <f>五年级等级</f>
        <v/>
      </c>
      <c r="AC1193" s="530" t="str">
        <f>五年级跳绳附加分</f>
        <v/>
      </c>
      <c r="AD1193" s="531" t="str">
        <f>五年级标准分</f>
        <v/>
      </c>
      <c r="AE1193" s="531" t="str">
        <f>五年级总分</f>
        <v/>
      </c>
      <c r="AF1193" s="512" t="str">
        <f>五年级等级</f>
        <v/>
      </c>
      <c r="AM1193" s="452" t="str">
        <f>折返时间</f>
        <v/>
      </c>
    </row>
    <row r="1194" spans="1:39">
      <c r="A1194" s="476">
        <v>518</v>
      </c>
      <c r="B1194" s="477">
        <v>2</v>
      </c>
      <c r="C1194" s="632"/>
      <c r="D1194" s="633"/>
      <c r="E1194" s="632"/>
      <c r="F1194" s="473"/>
      <c r="G1194" s="608"/>
      <c r="H1194" s="475"/>
      <c r="I1194" s="613"/>
      <c r="J1194" s="614"/>
      <c r="K1194" s="614"/>
      <c r="L1194" s="615"/>
      <c r="M1194" s="616"/>
      <c r="N1194" s="505" t="str">
        <f>五年级BMI</f>
        <v/>
      </c>
      <c r="O1194" s="499" t="str">
        <f>五年级BMI等级</f>
        <v/>
      </c>
      <c r="P1194" s="500" t="str">
        <f>五年级BMI得分</f>
        <v/>
      </c>
      <c r="Q1194" s="515" t="str">
        <f>五年级肺活量得分</f>
        <v/>
      </c>
      <c r="R1194" s="512" t="str">
        <f>五年级等级</f>
        <v/>
      </c>
      <c r="S1194" s="516" t="str">
        <f>五年级50米跑得分</f>
        <v/>
      </c>
      <c r="T1194" s="517" t="str">
        <f>五年级等级</f>
        <v/>
      </c>
      <c r="U1194" s="516" t="str">
        <f>五年级坐位体前屈得分</f>
        <v/>
      </c>
      <c r="V1194" s="517" t="str">
        <f>五年级等级</f>
        <v/>
      </c>
      <c r="W1194" s="516" t="str">
        <f>五年级一分钟跳绳得分</f>
        <v/>
      </c>
      <c r="X1194" s="517" t="str">
        <f>五年级等级</f>
        <v/>
      </c>
      <c r="Y1194" s="515" t="str">
        <f>五年级仰卧起坐得分</f>
        <v/>
      </c>
      <c r="Z1194" s="518" t="str">
        <f>五年级等级</f>
        <v/>
      </c>
      <c r="AA1194" s="533" t="str">
        <f>五年级折返跑得分</f>
        <v/>
      </c>
      <c r="AB1194" s="515" t="str">
        <f>五年级等级</f>
        <v/>
      </c>
      <c r="AC1194" s="533" t="str">
        <f>五年级跳绳附加分</f>
        <v/>
      </c>
      <c r="AD1194" s="534" t="str">
        <f>五年级标准分</f>
        <v/>
      </c>
      <c r="AE1194" s="534" t="str">
        <f>五年级总分</f>
        <v/>
      </c>
      <c r="AF1194" s="517" t="str">
        <f>五年级等级</f>
        <v/>
      </c>
      <c r="AM1194" s="452" t="str">
        <f>折返时间</f>
        <v/>
      </c>
    </row>
    <row r="1195" spans="1:39">
      <c r="A1195" s="476">
        <v>518</v>
      </c>
      <c r="B1195" s="477">
        <v>3</v>
      </c>
      <c r="C1195" s="632"/>
      <c r="D1195" s="633"/>
      <c r="E1195" s="632"/>
      <c r="F1195" s="473"/>
      <c r="G1195" s="608"/>
      <c r="H1195" s="475"/>
      <c r="I1195" s="613"/>
      <c r="J1195" s="614"/>
      <c r="K1195" s="614"/>
      <c r="L1195" s="615"/>
      <c r="M1195" s="616"/>
      <c r="N1195" s="505" t="str">
        <f>五年级BMI</f>
        <v/>
      </c>
      <c r="O1195" s="499" t="str">
        <f>五年级BMI等级</f>
        <v/>
      </c>
      <c r="P1195" s="500" t="str">
        <f>五年级BMI得分</f>
        <v/>
      </c>
      <c r="Q1195" s="515" t="str">
        <f>五年级肺活量得分</f>
        <v/>
      </c>
      <c r="R1195" s="512" t="str">
        <f>五年级等级</f>
        <v/>
      </c>
      <c r="S1195" s="516" t="str">
        <f>五年级50米跑得分</f>
        <v/>
      </c>
      <c r="T1195" s="517" t="str">
        <f>五年级等级</f>
        <v/>
      </c>
      <c r="U1195" s="516" t="str">
        <f>五年级坐位体前屈得分</f>
        <v/>
      </c>
      <c r="V1195" s="517" t="str">
        <f>五年级等级</f>
        <v/>
      </c>
      <c r="W1195" s="516" t="str">
        <f>五年级一分钟跳绳得分</f>
        <v/>
      </c>
      <c r="X1195" s="517" t="str">
        <f>五年级等级</f>
        <v/>
      </c>
      <c r="Y1195" s="515" t="str">
        <f>五年级仰卧起坐得分</f>
        <v/>
      </c>
      <c r="Z1195" s="518" t="str">
        <f>五年级等级</f>
        <v/>
      </c>
      <c r="AA1195" s="533" t="str">
        <f>五年级折返跑得分</f>
        <v/>
      </c>
      <c r="AB1195" s="515" t="str">
        <f>五年级等级</f>
        <v/>
      </c>
      <c r="AC1195" s="533" t="str">
        <f>五年级跳绳附加分</f>
        <v/>
      </c>
      <c r="AD1195" s="534" t="str">
        <f>五年级标准分</f>
        <v/>
      </c>
      <c r="AE1195" s="534" t="str">
        <f>五年级总分</f>
        <v/>
      </c>
      <c r="AF1195" s="517" t="str">
        <f>五年级等级</f>
        <v/>
      </c>
      <c r="AM1195" s="452" t="str">
        <f>折返时间</f>
        <v/>
      </c>
    </row>
    <row r="1196" spans="1:39">
      <c r="A1196" s="476">
        <v>518</v>
      </c>
      <c r="B1196" s="477">
        <v>4</v>
      </c>
      <c r="C1196" s="632"/>
      <c r="D1196" s="633"/>
      <c r="E1196" s="632"/>
      <c r="F1196" s="473"/>
      <c r="G1196" s="608"/>
      <c r="H1196" s="475"/>
      <c r="I1196" s="613"/>
      <c r="J1196" s="614"/>
      <c r="K1196" s="614"/>
      <c r="L1196" s="615"/>
      <c r="M1196" s="616"/>
      <c r="N1196" s="505" t="str">
        <f>五年级BMI</f>
        <v/>
      </c>
      <c r="O1196" s="499" t="str">
        <f>五年级BMI等级</f>
        <v/>
      </c>
      <c r="P1196" s="500" t="str">
        <f>五年级BMI得分</f>
        <v/>
      </c>
      <c r="Q1196" s="515" t="str">
        <f>五年级肺活量得分</f>
        <v/>
      </c>
      <c r="R1196" s="512" t="str">
        <f>五年级等级</f>
        <v/>
      </c>
      <c r="S1196" s="516" t="str">
        <f>五年级50米跑得分</f>
        <v/>
      </c>
      <c r="T1196" s="517" t="str">
        <f>五年级等级</f>
        <v/>
      </c>
      <c r="U1196" s="516" t="str">
        <f>五年级坐位体前屈得分</f>
        <v/>
      </c>
      <c r="V1196" s="517" t="str">
        <f>五年级等级</f>
        <v/>
      </c>
      <c r="W1196" s="516" t="str">
        <f>五年级一分钟跳绳得分</f>
        <v/>
      </c>
      <c r="X1196" s="517" t="str">
        <f>五年级等级</f>
        <v/>
      </c>
      <c r="Y1196" s="515" t="str">
        <f>五年级仰卧起坐得分</f>
        <v/>
      </c>
      <c r="Z1196" s="518" t="str">
        <f>五年级等级</f>
        <v/>
      </c>
      <c r="AA1196" s="533" t="str">
        <f>五年级折返跑得分</f>
        <v/>
      </c>
      <c r="AB1196" s="515" t="str">
        <f>五年级等级</f>
        <v/>
      </c>
      <c r="AC1196" s="533" t="str">
        <f>五年级跳绳附加分</f>
        <v/>
      </c>
      <c r="AD1196" s="534" t="str">
        <f>五年级标准分</f>
        <v/>
      </c>
      <c r="AE1196" s="534" t="str">
        <f>五年级总分</f>
        <v/>
      </c>
      <c r="AF1196" s="517" t="str">
        <f>五年级等级</f>
        <v/>
      </c>
      <c r="AM1196" s="452" t="str">
        <f>折返时间</f>
        <v/>
      </c>
    </row>
    <row r="1197" spans="1:39">
      <c r="A1197" s="476">
        <v>518</v>
      </c>
      <c r="B1197" s="477">
        <v>5</v>
      </c>
      <c r="C1197" s="632"/>
      <c r="D1197" s="633"/>
      <c r="E1197" s="632"/>
      <c r="F1197" s="473"/>
      <c r="G1197" s="608"/>
      <c r="H1197" s="475"/>
      <c r="I1197" s="613"/>
      <c r="J1197" s="614"/>
      <c r="K1197" s="614"/>
      <c r="L1197" s="615"/>
      <c r="M1197" s="616"/>
      <c r="N1197" s="505" t="str">
        <f>五年级BMI</f>
        <v/>
      </c>
      <c r="O1197" s="499" t="str">
        <f>五年级BMI等级</f>
        <v/>
      </c>
      <c r="P1197" s="500" t="str">
        <f>五年级BMI得分</f>
        <v/>
      </c>
      <c r="Q1197" s="515" t="str">
        <f>五年级肺活量得分</f>
        <v/>
      </c>
      <c r="R1197" s="512" t="str">
        <f>五年级等级</f>
        <v/>
      </c>
      <c r="S1197" s="516" t="str">
        <f>五年级50米跑得分</f>
        <v/>
      </c>
      <c r="T1197" s="517" t="str">
        <f>五年级等级</f>
        <v/>
      </c>
      <c r="U1197" s="516" t="str">
        <f>五年级坐位体前屈得分</f>
        <v/>
      </c>
      <c r="V1197" s="517" t="str">
        <f>五年级等级</f>
        <v/>
      </c>
      <c r="W1197" s="516" t="str">
        <f>五年级一分钟跳绳得分</f>
        <v/>
      </c>
      <c r="X1197" s="517" t="str">
        <f>五年级等级</f>
        <v/>
      </c>
      <c r="Y1197" s="515" t="str">
        <f>五年级仰卧起坐得分</f>
        <v/>
      </c>
      <c r="Z1197" s="518" t="str">
        <f>五年级等级</f>
        <v/>
      </c>
      <c r="AA1197" s="533" t="str">
        <f>五年级折返跑得分</f>
        <v/>
      </c>
      <c r="AB1197" s="515" t="str">
        <f>五年级等级</f>
        <v/>
      </c>
      <c r="AC1197" s="533" t="str">
        <f>五年级跳绳附加分</f>
        <v/>
      </c>
      <c r="AD1197" s="534" t="str">
        <f>五年级标准分</f>
        <v/>
      </c>
      <c r="AE1197" s="534" t="str">
        <f>五年级总分</f>
        <v/>
      </c>
      <c r="AF1197" s="517" t="str">
        <f>五年级等级</f>
        <v/>
      </c>
      <c r="AM1197" s="452" t="str">
        <f>折返时间</f>
        <v/>
      </c>
    </row>
    <row r="1198" spans="1:39">
      <c r="A1198" s="476">
        <v>518</v>
      </c>
      <c r="B1198" s="477">
        <v>6</v>
      </c>
      <c r="C1198" s="632"/>
      <c r="D1198" s="633"/>
      <c r="E1198" s="632"/>
      <c r="F1198" s="473"/>
      <c r="G1198" s="608"/>
      <c r="H1198" s="475"/>
      <c r="I1198" s="613"/>
      <c r="J1198" s="614"/>
      <c r="K1198" s="614"/>
      <c r="L1198" s="615"/>
      <c r="M1198" s="616"/>
      <c r="N1198" s="505" t="str">
        <f>五年级BMI</f>
        <v/>
      </c>
      <c r="O1198" s="499" t="str">
        <f>五年级BMI等级</f>
        <v/>
      </c>
      <c r="P1198" s="500" t="str">
        <f>五年级BMI得分</f>
        <v/>
      </c>
      <c r="Q1198" s="515" t="str">
        <f>五年级肺活量得分</f>
        <v/>
      </c>
      <c r="R1198" s="512" t="str">
        <f>五年级等级</f>
        <v/>
      </c>
      <c r="S1198" s="516" t="str">
        <f>五年级50米跑得分</f>
        <v/>
      </c>
      <c r="T1198" s="517" t="str">
        <f>五年级等级</f>
        <v/>
      </c>
      <c r="U1198" s="516" t="str">
        <f>五年级坐位体前屈得分</f>
        <v/>
      </c>
      <c r="V1198" s="517" t="str">
        <f>五年级等级</f>
        <v/>
      </c>
      <c r="W1198" s="516" t="str">
        <f>五年级一分钟跳绳得分</f>
        <v/>
      </c>
      <c r="X1198" s="517" t="str">
        <f>五年级等级</f>
        <v/>
      </c>
      <c r="Y1198" s="515" t="str">
        <f>五年级仰卧起坐得分</f>
        <v/>
      </c>
      <c r="Z1198" s="518" t="str">
        <f>五年级等级</f>
        <v/>
      </c>
      <c r="AA1198" s="533" t="str">
        <f>五年级折返跑得分</f>
        <v/>
      </c>
      <c r="AB1198" s="515" t="str">
        <f>五年级等级</f>
        <v/>
      </c>
      <c r="AC1198" s="533" t="str">
        <f>五年级跳绳附加分</f>
        <v/>
      </c>
      <c r="AD1198" s="534" t="str">
        <f>五年级标准分</f>
        <v/>
      </c>
      <c r="AE1198" s="534" t="str">
        <f>五年级总分</f>
        <v/>
      </c>
      <c r="AF1198" s="517" t="str">
        <f>五年级等级</f>
        <v/>
      </c>
      <c r="AM1198" s="452" t="str">
        <f>折返时间</f>
        <v/>
      </c>
    </row>
    <row r="1199" spans="1:39">
      <c r="A1199" s="476">
        <v>518</v>
      </c>
      <c r="B1199" s="477">
        <v>7</v>
      </c>
      <c r="C1199" s="632"/>
      <c r="D1199" s="633"/>
      <c r="E1199" s="632"/>
      <c r="F1199" s="473"/>
      <c r="G1199" s="608"/>
      <c r="H1199" s="475"/>
      <c r="I1199" s="613"/>
      <c r="J1199" s="614"/>
      <c r="K1199" s="614"/>
      <c r="L1199" s="615"/>
      <c r="M1199" s="616"/>
      <c r="N1199" s="505" t="str">
        <f>五年级BMI</f>
        <v/>
      </c>
      <c r="O1199" s="499" t="str">
        <f>五年级BMI等级</f>
        <v/>
      </c>
      <c r="P1199" s="500" t="str">
        <f>五年级BMI得分</f>
        <v/>
      </c>
      <c r="Q1199" s="515" t="str">
        <f>五年级肺活量得分</f>
        <v/>
      </c>
      <c r="R1199" s="512" t="str">
        <f>五年级等级</f>
        <v/>
      </c>
      <c r="S1199" s="516" t="str">
        <f>五年级50米跑得分</f>
        <v/>
      </c>
      <c r="T1199" s="517" t="str">
        <f>五年级等级</f>
        <v/>
      </c>
      <c r="U1199" s="516" t="str">
        <f>五年级坐位体前屈得分</f>
        <v/>
      </c>
      <c r="V1199" s="517" t="str">
        <f>五年级等级</f>
        <v/>
      </c>
      <c r="W1199" s="516" t="str">
        <f>五年级一分钟跳绳得分</f>
        <v/>
      </c>
      <c r="X1199" s="517" t="str">
        <f>五年级等级</f>
        <v/>
      </c>
      <c r="Y1199" s="515" t="str">
        <f>五年级仰卧起坐得分</f>
        <v/>
      </c>
      <c r="Z1199" s="518" t="str">
        <f>五年级等级</f>
        <v/>
      </c>
      <c r="AA1199" s="533" t="str">
        <f>五年级折返跑得分</f>
        <v/>
      </c>
      <c r="AB1199" s="515" t="str">
        <f>五年级等级</f>
        <v/>
      </c>
      <c r="AC1199" s="533" t="str">
        <f>五年级跳绳附加分</f>
        <v/>
      </c>
      <c r="AD1199" s="534" t="str">
        <f>五年级标准分</f>
        <v/>
      </c>
      <c r="AE1199" s="534" t="str">
        <f>五年级总分</f>
        <v/>
      </c>
      <c r="AF1199" s="517" t="str">
        <f>五年级等级</f>
        <v/>
      </c>
      <c r="AM1199" s="452" t="str">
        <f>折返时间</f>
        <v/>
      </c>
    </row>
    <row r="1200" spans="1:39">
      <c r="A1200" s="476">
        <v>518</v>
      </c>
      <c r="B1200" s="477">
        <v>8</v>
      </c>
      <c r="C1200" s="632"/>
      <c r="D1200" s="633"/>
      <c r="E1200" s="632"/>
      <c r="F1200" s="473"/>
      <c r="G1200" s="608"/>
      <c r="H1200" s="475"/>
      <c r="I1200" s="613"/>
      <c r="J1200" s="614"/>
      <c r="K1200" s="614"/>
      <c r="L1200" s="615"/>
      <c r="M1200" s="616"/>
      <c r="N1200" s="505" t="str">
        <f>五年级BMI</f>
        <v/>
      </c>
      <c r="O1200" s="499" t="str">
        <f>五年级BMI等级</f>
        <v/>
      </c>
      <c r="P1200" s="500" t="str">
        <f>五年级BMI得分</f>
        <v/>
      </c>
      <c r="Q1200" s="515" t="str">
        <f>五年级肺活量得分</f>
        <v/>
      </c>
      <c r="R1200" s="512" t="str">
        <f>五年级等级</f>
        <v/>
      </c>
      <c r="S1200" s="516" t="str">
        <f>五年级50米跑得分</f>
        <v/>
      </c>
      <c r="T1200" s="517" t="str">
        <f>五年级等级</f>
        <v/>
      </c>
      <c r="U1200" s="516" t="str">
        <f>五年级坐位体前屈得分</f>
        <v/>
      </c>
      <c r="V1200" s="517" t="str">
        <f>五年级等级</f>
        <v/>
      </c>
      <c r="W1200" s="516" t="str">
        <f>五年级一分钟跳绳得分</f>
        <v/>
      </c>
      <c r="X1200" s="517" t="str">
        <f>五年级等级</f>
        <v/>
      </c>
      <c r="Y1200" s="515" t="str">
        <f>五年级仰卧起坐得分</f>
        <v/>
      </c>
      <c r="Z1200" s="518" t="str">
        <f>五年级等级</f>
        <v/>
      </c>
      <c r="AA1200" s="533" t="str">
        <f>五年级折返跑得分</f>
        <v/>
      </c>
      <c r="AB1200" s="515" t="str">
        <f>五年级等级</f>
        <v/>
      </c>
      <c r="AC1200" s="533" t="str">
        <f>五年级跳绳附加分</f>
        <v/>
      </c>
      <c r="AD1200" s="534" t="str">
        <f>五年级标准分</f>
        <v/>
      </c>
      <c r="AE1200" s="534" t="str">
        <f>五年级总分</f>
        <v/>
      </c>
      <c r="AF1200" s="517" t="str">
        <f>五年级等级</f>
        <v/>
      </c>
      <c r="AM1200" s="452" t="str">
        <f>折返时间</f>
        <v/>
      </c>
    </row>
    <row r="1201" spans="1:39">
      <c r="A1201" s="476">
        <v>518</v>
      </c>
      <c r="B1201" s="477">
        <v>9</v>
      </c>
      <c r="C1201" s="632"/>
      <c r="D1201" s="633"/>
      <c r="E1201" s="632"/>
      <c r="F1201" s="473"/>
      <c r="G1201" s="608"/>
      <c r="H1201" s="475"/>
      <c r="I1201" s="613"/>
      <c r="J1201" s="614"/>
      <c r="K1201" s="614"/>
      <c r="L1201" s="615"/>
      <c r="M1201" s="616"/>
      <c r="N1201" s="505" t="str">
        <f>五年级BMI</f>
        <v/>
      </c>
      <c r="O1201" s="499" t="str">
        <f>五年级BMI等级</f>
        <v/>
      </c>
      <c r="P1201" s="500" t="str">
        <f>五年级BMI得分</f>
        <v/>
      </c>
      <c r="Q1201" s="515" t="str">
        <f>五年级肺活量得分</f>
        <v/>
      </c>
      <c r="R1201" s="512" t="str">
        <f>五年级等级</f>
        <v/>
      </c>
      <c r="S1201" s="516" t="str">
        <f>五年级50米跑得分</f>
        <v/>
      </c>
      <c r="T1201" s="517" t="str">
        <f>五年级等级</f>
        <v/>
      </c>
      <c r="U1201" s="516" t="str">
        <f>五年级坐位体前屈得分</f>
        <v/>
      </c>
      <c r="V1201" s="517" t="str">
        <f>五年级等级</f>
        <v/>
      </c>
      <c r="W1201" s="516" t="str">
        <f>五年级一分钟跳绳得分</f>
        <v/>
      </c>
      <c r="X1201" s="517" t="str">
        <f>五年级等级</f>
        <v/>
      </c>
      <c r="Y1201" s="515" t="str">
        <f>五年级仰卧起坐得分</f>
        <v/>
      </c>
      <c r="Z1201" s="518" t="str">
        <f>五年级等级</f>
        <v/>
      </c>
      <c r="AA1201" s="533" t="str">
        <f>五年级折返跑得分</f>
        <v/>
      </c>
      <c r="AB1201" s="515" t="str">
        <f>五年级等级</f>
        <v/>
      </c>
      <c r="AC1201" s="533" t="str">
        <f>五年级跳绳附加分</f>
        <v/>
      </c>
      <c r="AD1201" s="534" t="str">
        <f>五年级标准分</f>
        <v/>
      </c>
      <c r="AE1201" s="534" t="str">
        <f>五年级总分</f>
        <v/>
      </c>
      <c r="AF1201" s="517" t="str">
        <f>五年级等级</f>
        <v/>
      </c>
      <c r="AM1201" s="452" t="str">
        <f>折返时间</f>
        <v/>
      </c>
    </row>
    <row r="1202" spans="1:39">
      <c r="A1202" s="476">
        <v>518</v>
      </c>
      <c r="B1202" s="477">
        <v>10</v>
      </c>
      <c r="C1202" s="632"/>
      <c r="D1202" s="633"/>
      <c r="E1202" s="632"/>
      <c r="F1202" s="473"/>
      <c r="G1202" s="608"/>
      <c r="H1202" s="475"/>
      <c r="I1202" s="613"/>
      <c r="J1202" s="614"/>
      <c r="K1202" s="614"/>
      <c r="L1202" s="615"/>
      <c r="M1202" s="616"/>
      <c r="N1202" s="505" t="str">
        <f>五年级BMI</f>
        <v/>
      </c>
      <c r="O1202" s="499" t="str">
        <f>五年级BMI等级</f>
        <v/>
      </c>
      <c r="P1202" s="500" t="str">
        <f>五年级BMI得分</f>
        <v/>
      </c>
      <c r="Q1202" s="515" t="str">
        <f>五年级肺活量得分</f>
        <v/>
      </c>
      <c r="R1202" s="512" t="str">
        <f>五年级等级</f>
        <v/>
      </c>
      <c r="S1202" s="516" t="str">
        <f>五年级50米跑得分</f>
        <v/>
      </c>
      <c r="T1202" s="517" t="str">
        <f>五年级等级</f>
        <v/>
      </c>
      <c r="U1202" s="516" t="str">
        <f>五年级坐位体前屈得分</f>
        <v/>
      </c>
      <c r="V1202" s="517" t="str">
        <f>五年级等级</f>
        <v/>
      </c>
      <c r="W1202" s="516" t="str">
        <f>五年级一分钟跳绳得分</f>
        <v/>
      </c>
      <c r="X1202" s="517" t="str">
        <f>五年级等级</f>
        <v/>
      </c>
      <c r="Y1202" s="515" t="str">
        <f>五年级仰卧起坐得分</f>
        <v/>
      </c>
      <c r="Z1202" s="518" t="str">
        <f>五年级等级</f>
        <v/>
      </c>
      <c r="AA1202" s="533" t="str">
        <f>五年级折返跑得分</f>
        <v/>
      </c>
      <c r="AB1202" s="515" t="str">
        <f>五年级等级</f>
        <v/>
      </c>
      <c r="AC1202" s="533" t="str">
        <f>五年级跳绳附加分</f>
        <v/>
      </c>
      <c r="AD1202" s="534" t="str">
        <f>五年级标准分</f>
        <v/>
      </c>
      <c r="AE1202" s="534" t="str">
        <f>五年级总分</f>
        <v/>
      </c>
      <c r="AF1202" s="517" t="str">
        <f>五年级等级</f>
        <v/>
      </c>
      <c r="AM1202" s="452" t="str">
        <f>折返时间</f>
        <v/>
      </c>
    </row>
    <row r="1203" spans="1:39">
      <c r="A1203" s="476">
        <v>518</v>
      </c>
      <c r="B1203" s="477">
        <v>11</v>
      </c>
      <c r="C1203" s="632"/>
      <c r="D1203" s="633"/>
      <c r="E1203" s="632"/>
      <c r="F1203" s="473"/>
      <c r="G1203" s="608"/>
      <c r="H1203" s="475"/>
      <c r="I1203" s="613"/>
      <c r="J1203" s="614"/>
      <c r="K1203" s="614"/>
      <c r="L1203" s="615"/>
      <c r="M1203" s="616"/>
      <c r="N1203" s="505" t="str">
        <f>五年级BMI</f>
        <v/>
      </c>
      <c r="O1203" s="499" t="str">
        <f>五年级BMI等级</f>
        <v/>
      </c>
      <c r="P1203" s="500" t="str">
        <f>五年级BMI得分</f>
        <v/>
      </c>
      <c r="Q1203" s="515" t="str">
        <f>五年级肺活量得分</f>
        <v/>
      </c>
      <c r="R1203" s="512" t="str">
        <f>五年级等级</f>
        <v/>
      </c>
      <c r="S1203" s="516" t="str">
        <f>五年级50米跑得分</f>
        <v/>
      </c>
      <c r="T1203" s="517" t="str">
        <f>五年级等级</f>
        <v/>
      </c>
      <c r="U1203" s="516" t="str">
        <f>五年级坐位体前屈得分</f>
        <v/>
      </c>
      <c r="V1203" s="517" t="str">
        <f>五年级等级</f>
        <v/>
      </c>
      <c r="W1203" s="516" t="str">
        <f>五年级一分钟跳绳得分</f>
        <v/>
      </c>
      <c r="X1203" s="517" t="str">
        <f>五年级等级</f>
        <v/>
      </c>
      <c r="Y1203" s="515" t="str">
        <f>五年级仰卧起坐得分</f>
        <v/>
      </c>
      <c r="Z1203" s="518" t="str">
        <f>五年级等级</f>
        <v/>
      </c>
      <c r="AA1203" s="533" t="str">
        <f>五年级折返跑得分</f>
        <v/>
      </c>
      <c r="AB1203" s="515" t="str">
        <f>五年级等级</f>
        <v/>
      </c>
      <c r="AC1203" s="533" t="str">
        <f>五年级跳绳附加分</f>
        <v/>
      </c>
      <c r="AD1203" s="534" t="str">
        <f>五年级标准分</f>
        <v/>
      </c>
      <c r="AE1203" s="534" t="str">
        <f>五年级总分</f>
        <v/>
      </c>
      <c r="AF1203" s="517" t="str">
        <f>五年级等级</f>
        <v/>
      </c>
      <c r="AM1203" s="452" t="str">
        <f>折返时间</f>
        <v/>
      </c>
    </row>
    <row r="1204" spans="1:39">
      <c r="A1204" s="476">
        <v>518</v>
      </c>
      <c r="B1204" s="477">
        <v>12</v>
      </c>
      <c r="C1204" s="632"/>
      <c r="D1204" s="633"/>
      <c r="E1204" s="632"/>
      <c r="F1204" s="473"/>
      <c r="G1204" s="608"/>
      <c r="H1204" s="475"/>
      <c r="I1204" s="613"/>
      <c r="J1204" s="614"/>
      <c r="K1204" s="614"/>
      <c r="L1204" s="615"/>
      <c r="M1204" s="616"/>
      <c r="N1204" s="505" t="str">
        <f>五年级BMI</f>
        <v/>
      </c>
      <c r="O1204" s="499" t="str">
        <f>五年级BMI等级</f>
        <v/>
      </c>
      <c r="P1204" s="500" t="str">
        <f>五年级BMI得分</f>
        <v/>
      </c>
      <c r="Q1204" s="515" t="str">
        <f>五年级肺活量得分</f>
        <v/>
      </c>
      <c r="R1204" s="512" t="str">
        <f>五年级等级</f>
        <v/>
      </c>
      <c r="S1204" s="516" t="str">
        <f>五年级50米跑得分</f>
        <v/>
      </c>
      <c r="T1204" s="517" t="str">
        <f>五年级等级</f>
        <v/>
      </c>
      <c r="U1204" s="516" t="str">
        <f>五年级坐位体前屈得分</f>
        <v/>
      </c>
      <c r="V1204" s="517" t="str">
        <f>五年级等级</f>
        <v/>
      </c>
      <c r="W1204" s="516" t="str">
        <f>五年级一分钟跳绳得分</f>
        <v/>
      </c>
      <c r="X1204" s="517" t="str">
        <f>五年级等级</f>
        <v/>
      </c>
      <c r="Y1204" s="515" t="str">
        <f>五年级仰卧起坐得分</f>
        <v/>
      </c>
      <c r="Z1204" s="518" t="str">
        <f>五年级等级</f>
        <v/>
      </c>
      <c r="AA1204" s="533" t="str">
        <f>五年级折返跑得分</f>
        <v/>
      </c>
      <c r="AB1204" s="515" t="str">
        <f>五年级等级</f>
        <v/>
      </c>
      <c r="AC1204" s="533" t="str">
        <f>五年级跳绳附加分</f>
        <v/>
      </c>
      <c r="AD1204" s="534" t="str">
        <f>五年级标准分</f>
        <v/>
      </c>
      <c r="AE1204" s="534" t="str">
        <f>五年级总分</f>
        <v/>
      </c>
      <c r="AF1204" s="517" t="str">
        <f>五年级等级</f>
        <v/>
      </c>
      <c r="AM1204" s="452" t="str">
        <f>折返时间</f>
        <v/>
      </c>
    </row>
    <row r="1205" spans="1:39">
      <c r="A1205" s="476">
        <v>518</v>
      </c>
      <c r="B1205" s="477">
        <v>13</v>
      </c>
      <c r="C1205" s="632"/>
      <c r="D1205" s="633"/>
      <c r="E1205" s="632"/>
      <c r="F1205" s="473"/>
      <c r="G1205" s="608"/>
      <c r="H1205" s="475"/>
      <c r="I1205" s="613"/>
      <c r="J1205" s="614"/>
      <c r="K1205" s="614"/>
      <c r="L1205" s="615"/>
      <c r="M1205" s="616"/>
      <c r="N1205" s="505" t="str">
        <f>五年级BMI</f>
        <v/>
      </c>
      <c r="O1205" s="499" t="str">
        <f>五年级BMI等级</f>
        <v/>
      </c>
      <c r="P1205" s="500" t="str">
        <f>五年级BMI得分</f>
        <v/>
      </c>
      <c r="Q1205" s="515" t="str">
        <f>五年级肺活量得分</f>
        <v/>
      </c>
      <c r="R1205" s="512" t="str">
        <f>五年级等级</f>
        <v/>
      </c>
      <c r="S1205" s="516" t="str">
        <f>五年级50米跑得分</f>
        <v/>
      </c>
      <c r="T1205" s="517" t="str">
        <f>五年级等级</f>
        <v/>
      </c>
      <c r="U1205" s="516" t="str">
        <f>五年级坐位体前屈得分</f>
        <v/>
      </c>
      <c r="V1205" s="517" t="str">
        <f>五年级等级</f>
        <v/>
      </c>
      <c r="W1205" s="516" t="str">
        <f>五年级一分钟跳绳得分</f>
        <v/>
      </c>
      <c r="X1205" s="517" t="str">
        <f>五年级等级</f>
        <v/>
      </c>
      <c r="Y1205" s="515" t="str">
        <f>五年级仰卧起坐得分</f>
        <v/>
      </c>
      <c r="Z1205" s="518" t="str">
        <f>五年级等级</f>
        <v/>
      </c>
      <c r="AA1205" s="533" t="str">
        <f>五年级折返跑得分</f>
        <v/>
      </c>
      <c r="AB1205" s="515" t="str">
        <f>五年级等级</f>
        <v/>
      </c>
      <c r="AC1205" s="533" t="str">
        <f>五年级跳绳附加分</f>
        <v/>
      </c>
      <c r="AD1205" s="534" t="str">
        <f>五年级标准分</f>
        <v/>
      </c>
      <c r="AE1205" s="534" t="str">
        <f>五年级总分</f>
        <v/>
      </c>
      <c r="AF1205" s="517" t="str">
        <f>五年级等级</f>
        <v/>
      </c>
      <c r="AM1205" s="452" t="str">
        <f>折返时间</f>
        <v/>
      </c>
    </row>
    <row r="1206" spans="1:39">
      <c r="A1206" s="476">
        <v>518</v>
      </c>
      <c r="B1206" s="477">
        <v>14</v>
      </c>
      <c r="C1206" s="632"/>
      <c r="D1206" s="633"/>
      <c r="E1206" s="632"/>
      <c r="F1206" s="473"/>
      <c r="G1206" s="608"/>
      <c r="H1206" s="475"/>
      <c r="I1206" s="613"/>
      <c r="J1206" s="614"/>
      <c r="K1206" s="614"/>
      <c r="L1206" s="615"/>
      <c r="M1206" s="616"/>
      <c r="N1206" s="505" t="str">
        <f>五年级BMI</f>
        <v/>
      </c>
      <c r="O1206" s="499" t="str">
        <f>五年级BMI等级</f>
        <v/>
      </c>
      <c r="P1206" s="500" t="str">
        <f>五年级BMI得分</f>
        <v/>
      </c>
      <c r="Q1206" s="515" t="str">
        <f>五年级肺活量得分</f>
        <v/>
      </c>
      <c r="R1206" s="512" t="str">
        <f>五年级等级</f>
        <v/>
      </c>
      <c r="S1206" s="516" t="str">
        <f>五年级50米跑得分</f>
        <v/>
      </c>
      <c r="T1206" s="517" t="str">
        <f>五年级等级</f>
        <v/>
      </c>
      <c r="U1206" s="516" t="str">
        <f>五年级坐位体前屈得分</f>
        <v/>
      </c>
      <c r="V1206" s="517" t="str">
        <f>五年级等级</f>
        <v/>
      </c>
      <c r="W1206" s="516" t="str">
        <f>五年级一分钟跳绳得分</f>
        <v/>
      </c>
      <c r="X1206" s="517" t="str">
        <f>五年级等级</f>
        <v/>
      </c>
      <c r="Y1206" s="515" t="str">
        <f>五年级仰卧起坐得分</f>
        <v/>
      </c>
      <c r="Z1206" s="518" t="str">
        <f>五年级等级</f>
        <v/>
      </c>
      <c r="AA1206" s="533" t="str">
        <f>五年级折返跑得分</f>
        <v/>
      </c>
      <c r="AB1206" s="515" t="str">
        <f>五年级等级</f>
        <v/>
      </c>
      <c r="AC1206" s="533" t="str">
        <f>五年级跳绳附加分</f>
        <v/>
      </c>
      <c r="AD1206" s="534" t="str">
        <f>五年级标准分</f>
        <v/>
      </c>
      <c r="AE1206" s="534" t="str">
        <f>五年级总分</f>
        <v/>
      </c>
      <c r="AF1206" s="517" t="str">
        <f>五年级等级</f>
        <v/>
      </c>
      <c r="AM1206" s="452" t="str">
        <f>折返时间</f>
        <v/>
      </c>
    </row>
    <row r="1207" spans="1:39">
      <c r="A1207" s="476">
        <v>518</v>
      </c>
      <c r="B1207" s="477">
        <v>15</v>
      </c>
      <c r="C1207" s="632"/>
      <c r="D1207" s="633"/>
      <c r="E1207" s="632"/>
      <c r="F1207" s="473"/>
      <c r="G1207" s="608"/>
      <c r="H1207" s="475"/>
      <c r="I1207" s="613"/>
      <c r="J1207" s="614"/>
      <c r="K1207" s="614"/>
      <c r="L1207" s="615"/>
      <c r="M1207" s="616"/>
      <c r="N1207" s="505" t="str">
        <f>五年级BMI</f>
        <v/>
      </c>
      <c r="O1207" s="499" t="str">
        <f>五年级BMI等级</f>
        <v/>
      </c>
      <c r="P1207" s="500" t="str">
        <f>五年级BMI得分</f>
        <v/>
      </c>
      <c r="Q1207" s="515" t="str">
        <f>五年级肺活量得分</f>
        <v/>
      </c>
      <c r="R1207" s="512" t="str">
        <f>五年级等级</f>
        <v/>
      </c>
      <c r="S1207" s="516" t="str">
        <f>五年级50米跑得分</f>
        <v/>
      </c>
      <c r="T1207" s="517" t="str">
        <f>五年级等级</f>
        <v/>
      </c>
      <c r="U1207" s="516" t="str">
        <f>五年级坐位体前屈得分</f>
        <v/>
      </c>
      <c r="V1207" s="517" t="str">
        <f>五年级等级</f>
        <v/>
      </c>
      <c r="W1207" s="516" t="str">
        <f>五年级一分钟跳绳得分</f>
        <v/>
      </c>
      <c r="X1207" s="517" t="str">
        <f>五年级等级</f>
        <v/>
      </c>
      <c r="Y1207" s="515" t="str">
        <f>五年级仰卧起坐得分</f>
        <v/>
      </c>
      <c r="Z1207" s="518" t="str">
        <f>五年级等级</f>
        <v/>
      </c>
      <c r="AA1207" s="533" t="str">
        <f>五年级折返跑得分</f>
        <v/>
      </c>
      <c r="AB1207" s="515" t="str">
        <f>五年级等级</f>
        <v/>
      </c>
      <c r="AC1207" s="533" t="str">
        <f>五年级跳绳附加分</f>
        <v/>
      </c>
      <c r="AD1207" s="534" t="str">
        <f>五年级标准分</f>
        <v/>
      </c>
      <c r="AE1207" s="534" t="str">
        <f>五年级总分</f>
        <v/>
      </c>
      <c r="AF1207" s="517" t="str">
        <f>五年级等级</f>
        <v/>
      </c>
      <c r="AM1207" s="452" t="str">
        <f>折返时间</f>
        <v/>
      </c>
    </row>
    <row r="1208" spans="1:32">
      <c r="A1208" s="476">
        <v>518</v>
      </c>
      <c r="B1208" s="477">
        <v>16</v>
      </c>
      <c r="C1208" s="632"/>
      <c r="D1208" s="633"/>
      <c r="E1208" s="632"/>
      <c r="F1208" s="473"/>
      <c r="G1208" s="608"/>
      <c r="H1208" s="475"/>
      <c r="I1208" s="613"/>
      <c r="J1208" s="614"/>
      <c r="K1208" s="614"/>
      <c r="L1208" s="615"/>
      <c r="M1208" s="616"/>
      <c r="N1208" s="505" t="str">
        <f>五年级BMI</f>
        <v/>
      </c>
      <c r="O1208" s="499" t="str">
        <f>五年级BMI等级</f>
        <v/>
      </c>
      <c r="P1208" s="500" t="str">
        <f>五年级BMI得分</f>
        <v/>
      </c>
      <c r="Q1208" s="515" t="str">
        <f>五年级肺活量得分</f>
        <v/>
      </c>
      <c r="R1208" s="512" t="str">
        <f>五年级等级</f>
        <v/>
      </c>
      <c r="S1208" s="516" t="str">
        <f>五年级50米跑得分</f>
        <v/>
      </c>
      <c r="T1208" s="517" t="str">
        <f>五年级等级</f>
        <v/>
      </c>
      <c r="U1208" s="516" t="str">
        <f>五年级坐位体前屈得分</f>
        <v/>
      </c>
      <c r="V1208" s="517" t="str">
        <f>五年级等级</f>
        <v/>
      </c>
      <c r="W1208" s="516" t="str">
        <f>五年级一分钟跳绳得分</f>
        <v/>
      </c>
      <c r="X1208" s="517" t="str">
        <f>五年级等级</f>
        <v/>
      </c>
      <c r="Y1208" s="515" t="str">
        <f>五年级仰卧起坐得分</f>
        <v/>
      </c>
      <c r="Z1208" s="518" t="str">
        <f>五年级等级</f>
        <v/>
      </c>
      <c r="AA1208" s="533" t="str">
        <f>五年级折返跑得分</f>
        <v/>
      </c>
      <c r="AB1208" s="515" t="str">
        <f>五年级等级</f>
        <v/>
      </c>
      <c r="AC1208" s="533" t="str">
        <f>五年级跳绳附加分</f>
        <v/>
      </c>
      <c r="AD1208" s="534" t="str">
        <f>五年级标准分</f>
        <v/>
      </c>
      <c r="AE1208" s="534" t="str">
        <f>五年级总分</f>
        <v/>
      </c>
      <c r="AF1208" s="517" t="str">
        <f>五年级等级</f>
        <v/>
      </c>
    </row>
    <row r="1209" spans="1:32">
      <c r="A1209" s="476">
        <v>518</v>
      </c>
      <c r="B1209" s="477">
        <v>17</v>
      </c>
      <c r="C1209" s="632"/>
      <c r="D1209" s="633"/>
      <c r="E1209" s="632"/>
      <c r="F1209" s="473"/>
      <c r="G1209" s="608"/>
      <c r="H1209" s="475"/>
      <c r="I1209" s="613"/>
      <c r="J1209" s="614"/>
      <c r="K1209" s="614"/>
      <c r="L1209" s="615"/>
      <c r="M1209" s="616"/>
      <c r="N1209" s="505" t="str">
        <f>五年级BMI</f>
        <v/>
      </c>
      <c r="O1209" s="499" t="str">
        <f>五年级BMI等级</f>
        <v/>
      </c>
      <c r="P1209" s="500" t="str">
        <f>五年级BMI得分</f>
        <v/>
      </c>
      <c r="Q1209" s="515" t="str">
        <f>五年级肺活量得分</f>
        <v/>
      </c>
      <c r="R1209" s="512" t="str">
        <f>五年级等级</f>
        <v/>
      </c>
      <c r="S1209" s="516" t="str">
        <f>五年级50米跑得分</f>
        <v/>
      </c>
      <c r="T1209" s="517" t="str">
        <f>五年级等级</f>
        <v/>
      </c>
      <c r="U1209" s="516" t="str">
        <f>五年级坐位体前屈得分</f>
        <v/>
      </c>
      <c r="V1209" s="517" t="str">
        <f>五年级等级</f>
        <v/>
      </c>
      <c r="W1209" s="516" t="str">
        <f>五年级一分钟跳绳得分</f>
        <v/>
      </c>
      <c r="X1209" s="517" t="str">
        <f>五年级等级</f>
        <v/>
      </c>
      <c r="Y1209" s="515" t="str">
        <f>五年级仰卧起坐得分</f>
        <v/>
      </c>
      <c r="Z1209" s="518" t="str">
        <f>五年级等级</f>
        <v/>
      </c>
      <c r="AA1209" s="533" t="str">
        <f>五年级折返跑得分</f>
        <v/>
      </c>
      <c r="AB1209" s="515" t="str">
        <f>五年级等级</f>
        <v/>
      </c>
      <c r="AC1209" s="533" t="str">
        <f>五年级跳绳附加分</f>
        <v/>
      </c>
      <c r="AD1209" s="534" t="str">
        <f>五年级标准分</f>
        <v/>
      </c>
      <c r="AE1209" s="534" t="str">
        <f>五年级总分</f>
        <v/>
      </c>
      <c r="AF1209" s="517" t="str">
        <f>五年级等级</f>
        <v/>
      </c>
    </row>
    <row r="1210" spans="1:32">
      <c r="A1210" s="476">
        <v>518</v>
      </c>
      <c r="B1210" s="477">
        <v>18</v>
      </c>
      <c r="C1210" s="632"/>
      <c r="D1210" s="633"/>
      <c r="E1210" s="632"/>
      <c r="F1210" s="473"/>
      <c r="G1210" s="608"/>
      <c r="H1210" s="475"/>
      <c r="I1210" s="613"/>
      <c r="J1210" s="614"/>
      <c r="K1210" s="614"/>
      <c r="L1210" s="615"/>
      <c r="M1210" s="616"/>
      <c r="N1210" s="505" t="str">
        <f>五年级BMI</f>
        <v/>
      </c>
      <c r="O1210" s="499" t="str">
        <f>五年级BMI等级</f>
        <v/>
      </c>
      <c r="P1210" s="500" t="str">
        <f>五年级BMI得分</f>
        <v/>
      </c>
      <c r="Q1210" s="515" t="str">
        <f>五年级肺活量得分</f>
        <v/>
      </c>
      <c r="R1210" s="512" t="str">
        <f>五年级等级</f>
        <v/>
      </c>
      <c r="S1210" s="516" t="str">
        <f>五年级50米跑得分</f>
        <v/>
      </c>
      <c r="T1210" s="517" t="str">
        <f>五年级等级</f>
        <v/>
      </c>
      <c r="U1210" s="516" t="str">
        <f>五年级坐位体前屈得分</f>
        <v/>
      </c>
      <c r="V1210" s="517" t="str">
        <f>五年级等级</f>
        <v/>
      </c>
      <c r="W1210" s="516" t="str">
        <f>五年级一分钟跳绳得分</f>
        <v/>
      </c>
      <c r="X1210" s="517" t="str">
        <f>五年级等级</f>
        <v/>
      </c>
      <c r="Y1210" s="515" t="str">
        <f>五年级仰卧起坐得分</f>
        <v/>
      </c>
      <c r="Z1210" s="518" t="str">
        <f>五年级等级</f>
        <v/>
      </c>
      <c r="AA1210" s="533" t="str">
        <f>五年级折返跑得分</f>
        <v/>
      </c>
      <c r="AB1210" s="515" t="str">
        <f>五年级等级</f>
        <v/>
      </c>
      <c r="AC1210" s="533" t="str">
        <f>五年级跳绳附加分</f>
        <v/>
      </c>
      <c r="AD1210" s="534" t="str">
        <f>五年级标准分</f>
        <v/>
      </c>
      <c r="AE1210" s="534" t="str">
        <f>五年级总分</f>
        <v/>
      </c>
      <c r="AF1210" s="517" t="str">
        <f>五年级等级</f>
        <v/>
      </c>
    </row>
    <row r="1211" spans="1:32">
      <c r="A1211" s="476">
        <v>518</v>
      </c>
      <c r="B1211" s="477">
        <v>19</v>
      </c>
      <c r="C1211" s="632"/>
      <c r="D1211" s="633"/>
      <c r="E1211" s="632"/>
      <c r="F1211" s="473"/>
      <c r="G1211" s="608"/>
      <c r="H1211" s="475"/>
      <c r="I1211" s="613"/>
      <c r="J1211" s="614"/>
      <c r="K1211" s="614"/>
      <c r="L1211" s="615"/>
      <c r="M1211" s="616"/>
      <c r="N1211" s="505" t="str">
        <f>五年级BMI</f>
        <v/>
      </c>
      <c r="O1211" s="499" t="str">
        <f>五年级BMI等级</f>
        <v/>
      </c>
      <c r="P1211" s="500" t="str">
        <f>五年级BMI得分</f>
        <v/>
      </c>
      <c r="Q1211" s="515" t="str">
        <f>五年级肺活量得分</f>
        <v/>
      </c>
      <c r="R1211" s="512" t="str">
        <f>五年级等级</f>
        <v/>
      </c>
      <c r="S1211" s="516" t="str">
        <f>五年级50米跑得分</f>
        <v/>
      </c>
      <c r="T1211" s="517" t="str">
        <f>五年级等级</f>
        <v/>
      </c>
      <c r="U1211" s="516" t="str">
        <f>五年级坐位体前屈得分</f>
        <v/>
      </c>
      <c r="V1211" s="517" t="str">
        <f>五年级等级</f>
        <v/>
      </c>
      <c r="W1211" s="516" t="str">
        <f>五年级一分钟跳绳得分</f>
        <v/>
      </c>
      <c r="X1211" s="517" t="str">
        <f>五年级等级</f>
        <v/>
      </c>
      <c r="Y1211" s="515" t="str">
        <f>五年级仰卧起坐得分</f>
        <v/>
      </c>
      <c r="Z1211" s="518" t="str">
        <f>五年级等级</f>
        <v/>
      </c>
      <c r="AA1211" s="533" t="str">
        <f>五年级折返跑得分</f>
        <v/>
      </c>
      <c r="AB1211" s="515" t="str">
        <f>五年级等级</f>
        <v/>
      </c>
      <c r="AC1211" s="533" t="str">
        <f>五年级跳绳附加分</f>
        <v/>
      </c>
      <c r="AD1211" s="534" t="str">
        <f>五年级标准分</f>
        <v/>
      </c>
      <c r="AE1211" s="534" t="str">
        <f>五年级总分</f>
        <v/>
      </c>
      <c r="AF1211" s="517" t="str">
        <f>五年级等级</f>
        <v/>
      </c>
    </row>
    <row r="1212" spans="1:32">
      <c r="A1212" s="476">
        <v>518</v>
      </c>
      <c r="B1212" s="477">
        <v>20</v>
      </c>
      <c r="C1212" s="632"/>
      <c r="D1212" s="633"/>
      <c r="E1212" s="632"/>
      <c r="F1212" s="473"/>
      <c r="G1212" s="608"/>
      <c r="H1212" s="475"/>
      <c r="I1212" s="613"/>
      <c r="J1212" s="614"/>
      <c r="K1212" s="614"/>
      <c r="L1212" s="615"/>
      <c r="M1212" s="616"/>
      <c r="N1212" s="505" t="str">
        <f>五年级BMI</f>
        <v/>
      </c>
      <c r="O1212" s="499" t="str">
        <f>五年级BMI等级</f>
        <v/>
      </c>
      <c r="P1212" s="500" t="str">
        <f>五年级BMI得分</f>
        <v/>
      </c>
      <c r="Q1212" s="515" t="str">
        <f>五年级肺活量得分</f>
        <v/>
      </c>
      <c r="R1212" s="512" t="str">
        <f>五年级等级</f>
        <v/>
      </c>
      <c r="S1212" s="516" t="str">
        <f>五年级50米跑得分</f>
        <v/>
      </c>
      <c r="T1212" s="517" t="str">
        <f>五年级等级</f>
        <v/>
      </c>
      <c r="U1212" s="516" t="str">
        <f>五年级坐位体前屈得分</f>
        <v/>
      </c>
      <c r="V1212" s="517" t="str">
        <f>五年级等级</f>
        <v/>
      </c>
      <c r="W1212" s="516" t="str">
        <f>五年级一分钟跳绳得分</f>
        <v/>
      </c>
      <c r="X1212" s="517" t="str">
        <f>五年级等级</f>
        <v/>
      </c>
      <c r="Y1212" s="515" t="str">
        <f>五年级仰卧起坐得分</f>
        <v/>
      </c>
      <c r="Z1212" s="518" t="str">
        <f>五年级等级</f>
        <v/>
      </c>
      <c r="AA1212" s="533" t="str">
        <f>五年级折返跑得分</f>
        <v/>
      </c>
      <c r="AB1212" s="515" t="str">
        <f>五年级等级</f>
        <v/>
      </c>
      <c r="AC1212" s="533" t="str">
        <f>五年级跳绳附加分</f>
        <v/>
      </c>
      <c r="AD1212" s="534" t="str">
        <f>五年级标准分</f>
        <v/>
      </c>
      <c r="AE1212" s="534" t="str">
        <f>五年级总分</f>
        <v/>
      </c>
      <c r="AF1212" s="517" t="str">
        <f>五年级等级</f>
        <v/>
      </c>
    </row>
    <row r="1213" spans="1:39">
      <c r="A1213" s="476">
        <v>518</v>
      </c>
      <c r="B1213" s="477">
        <v>21</v>
      </c>
      <c r="C1213" s="632"/>
      <c r="D1213" s="633"/>
      <c r="E1213" s="632"/>
      <c r="F1213" s="473"/>
      <c r="G1213" s="608"/>
      <c r="H1213" s="475"/>
      <c r="I1213" s="613"/>
      <c r="J1213" s="614"/>
      <c r="K1213" s="614"/>
      <c r="L1213" s="615"/>
      <c r="M1213" s="616"/>
      <c r="N1213" s="505" t="str">
        <f>五年级BMI</f>
        <v/>
      </c>
      <c r="O1213" s="499" t="str">
        <f>五年级BMI等级</f>
        <v/>
      </c>
      <c r="P1213" s="500" t="str">
        <f>五年级BMI得分</f>
        <v/>
      </c>
      <c r="Q1213" s="515" t="str">
        <f>五年级肺活量得分</f>
        <v/>
      </c>
      <c r="R1213" s="512" t="str">
        <f>五年级等级</f>
        <v/>
      </c>
      <c r="S1213" s="516" t="str">
        <f>五年级50米跑得分</f>
        <v/>
      </c>
      <c r="T1213" s="517" t="str">
        <f>五年级等级</f>
        <v/>
      </c>
      <c r="U1213" s="516" t="str">
        <f>五年级坐位体前屈得分</f>
        <v/>
      </c>
      <c r="V1213" s="517" t="str">
        <f>五年级等级</f>
        <v/>
      </c>
      <c r="W1213" s="516" t="str">
        <f>五年级一分钟跳绳得分</f>
        <v/>
      </c>
      <c r="X1213" s="517" t="str">
        <f>五年级等级</f>
        <v/>
      </c>
      <c r="Y1213" s="515" t="str">
        <f>五年级仰卧起坐得分</f>
        <v/>
      </c>
      <c r="Z1213" s="518" t="str">
        <f>五年级等级</f>
        <v/>
      </c>
      <c r="AA1213" s="533" t="str">
        <f>五年级折返跑得分</f>
        <v/>
      </c>
      <c r="AB1213" s="515" t="str">
        <f>五年级等级</f>
        <v/>
      </c>
      <c r="AC1213" s="533" t="str">
        <f>五年级跳绳附加分</f>
        <v/>
      </c>
      <c r="AD1213" s="534" t="str">
        <f>五年级标准分</f>
        <v/>
      </c>
      <c r="AE1213" s="534" t="str">
        <f>五年级总分</f>
        <v/>
      </c>
      <c r="AF1213" s="517" t="str">
        <f>五年级等级</f>
        <v/>
      </c>
      <c r="AM1213" s="452" t="str">
        <f>折返时间</f>
        <v/>
      </c>
    </row>
    <row r="1214" spans="1:39">
      <c r="A1214" s="476">
        <v>518</v>
      </c>
      <c r="B1214" s="477">
        <v>22</v>
      </c>
      <c r="C1214" s="632"/>
      <c r="D1214" s="633"/>
      <c r="E1214" s="632"/>
      <c r="F1214" s="473"/>
      <c r="G1214" s="608"/>
      <c r="H1214" s="475"/>
      <c r="I1214" s="613"/>
      <c r="J1214" s="614"/>
      <c r="K1214" s="614"/>
      <c r="L1214" s="615"/>
      <c r="M1214" s="616"/>
      <c r="N1214" s="505" t="str">
        <f>五年级BMI</f>
        <v/>
      </c>
      <c r="O1214" s="499" t="str">
        <f>五年级BMI等级</f>
        <v/>
      </c>
      <c r="P1214" s="500" t="str">
        <f>五年级BMI得分</f>
        <v/>
      </c>
      <c r="Q1214" s="515" t="str">
        <f>五年级肺活量得分</f>
        <v/>
      </c>
      <c r="R1214" s="512" t="str">
        <f>五年级等级</f>
        <v/>
      </c>
      <c r="S1214" s="516" t="str">
        <f>五年级50米跑得分</f>
        <v/>
      </c>
      <c r="T1214" s="517" t="str">
        <f>五年级等级</f>
        <v/>
      </c>
      <c r="U1214" s="516" t="str">
        <f>五年级坐位体前屈得分</f>
        <v/>
      </c>
      <c r="V1214" s="517" t="str">
        <f>五年级等级</f>
        <v/>
      </c>
      <c r="W1214" s="516" t="str">
        <f>五年级一分钟跳绳得分</f>
        <v/>
      </c>
      <c r="X1214" s="517" t="str">
        <f>五年级等级</f>
        <v/>
      </c>
      <c r="Y1214" s="515" t="str">
        <f>五年级仰卧起坐得分</f>
        <v/>
      </c>
      <c r="Z1214" s="518" t="str">
        <f>五年级等级</f>
        <v/>
      </c>
      <c r="AA1214" s="533" t="str">
        <f>五年级折返跑得分</f>
        <v/>
      </c>
      <c r="AB1214" s="515" t="str">
        <f>五年级等级</f>
        <v/>
      </c>
      <c r="AC1214" s="533" t="str">
        <f>五年级跳绳附加分</f>
        <v/>
      </c>
      <c r="AD1214" s="534" t="str">
        <f>五年级标准分</f>
        <v/>
      </c>
      <c r="AE1214" s="534" t="str">
        <f>五年级总分</f>
        <v/>
      </c>
      <c r="AF1214" s="517" t="str">
        <f>五年级等级</f>
        <v/>
      </c>
      <c r="AM1214" s="452" t="str">
        <f>折返时间</f>
        <v/>
      </c>
    </row>
    <row r="1215" spans="1:39">
      <c r="A1215" s="476">
        <v>518</v>
      </c>
      <c r="B1215" s="477">
        <v>23</v>
      </c>
      <c r="C1215" s="632"/>
      <c r="D1215" s="633"/>
      <c r="E1215" s="632"/>
      <c r="F1215" s="473"/>
      <c r="G1215" s="608"/>
      <c r="H1215" s="475"/>
      <c r="I1215" s="613"/>
      <c r="J1215" s="614"/>
      <c r="K1215" s="614"/>
      <c r="L1215" s="615"/>
      <c r="M1215" s="616"/>
      <c r="N1215" s="505" t="str">
        <f>五年级BMI</f>
        <v/>
      </c>
      <c r="O1215" s="499" t="str">
        <f>五年级BMI等级</f>
        <v/>
      </c>
      <c r="P1215" s="500" t="str">
        <f>五年级BMI得分</f>
        <v/>
      </c>
      <c r="Q1215" s="515" t="str">
        <f>五年级肺活量得分</f>
        <v/>
      </c>
      <c r="R1215" s="512" t="str">
        <f>五年级等级</f>
        <v/>
      </c>
      <c r="S1215" s="516" t="str">
        <f>五年级50米跑得分</f>
        <v/>
      </c>
      <c r="T1215" s="517" t="str">
        <f>五年级等级</f>
        <v/>
      </c>
      <c r="U1215" s="516" t="str">
        <f>五年级坐位体前屈得分</f>
        <v/>
      </c>
      <c r="V1215" s="517" t="str">
        <f>五年级等级</f>
        <v/>
      </c>
      <c r="W1215" s="516" t="str">
        <f>五年级一分钟跳绳得分</f>
        <v/>
      </c>
      <c r="X1215" s="517" t="str">
        <f>五年级等级</f>
        <v/>
      </c>
      <c r="Y1215" s="515" t="str">
        <f>五年级仰卧起坐得分</f>
        <v/>
      </c>
      <c r="Z1215" s="518" t="str">
        <f>五年级等级</f>
        <v/>
      </c>
      <c r="AA1215" s="533" t="str">
        <f>五年级折返跑得分</f>
        <v/>
      </c>
      <c r="AB1215" s="515" t="str">
        <f>五年级等级</f>
        <v/>
      </c>
      <c r="AC1215" s="533" t="str">
        <f>五年级跳绳附加分</f>
        <v/>
      </c>
      <c r="AD1215" s="534" t="str">
        <f>五年级标准分</f>
        <v/>
      </c>
      <c r="AE1215" s="534" t="str">
        <f>五年级总分</f>
        <v/>
      </c>
      <c r="AF1215" s="517" t="str">
        <f>五年级等级</f>
        <v/>
      </c>
      <c r="AM1215" s="452" t="str">
        <f>折返时间</f>
        <v/>
      </c>
    </row>
    <row r="1216" spans="1:39">
      <c r="A1216" s="476">
        <v>518</v>
      </c>
      <c r="B1216" s="477">
        <v>24</v>
      </c>
      <c r="C1216" s="632"/>
      <c r="D1216" s="633"/>
      <c r="E1216" s="632"/>
      <c r="F1216" s="473"/>
      <c r="G1216" s="608"/>
      <c r="H1216" s="475"/>
      <c r="I1216" s="613"/>
      <c r="J1216" s="614"/>
      <c r="K1216" s="614"/>
      <c r="L1216" s="615"/>
      <c r="M1216" s="616"/>
      <c r="N1216" s="505" t="str">
        <f>五年级BMI</f>
        <v/>
      </c>
      <c r="O1216" s="499" t="str">
        <f>五年级BMI等级</f>
        <v/>
      </c>
      <c r="P1216" s="500" t="str">
        <f>五年级BMI得分</f>
        <v/>
      </c>
      <c r="Q1216" s="515" t="str">
        <f>五年级肺活量得分</f>
        <v/>
      </c>
      <c r="R1216" s="512" t="str">
        <f>五年级等级</f>
        <v/>
      </c>
      <c r="S1216" s="516" t="str">
        <f>五年级50米跑得分</f>
        <v/>
      </c>
      <c r="T1216" s="517" t="str">
        <f>五年级等级</f>
        <v/>
      </c>
      <c r="U1216" s="516" t="str">
        <f>五年级坐位体前屈得分</f>
        <v/>
      </c>
      <c r="V1216" s="517" t="str">
        <f>五年级等级</f>
        <v/>
      </c>
      <c r="W1216" s="516" t="str">
        <f>五年级一分钟跳绳得分</f>
        <v/>
      </c>
      <c r="X1216" s="517" t="str">
        <f>五年级等级</f>
        <v/>
      </c>
      <c r="Y1216" s="515" t="str">
        <f>五年级仰卧起坐得分</f>
        <v/>
      </c>
      <c r="Z1216" s="518" t="str">
        <f>五年级等级</f>
        <v/>
      </c>
      <c r="AA1216" s="533" t="str">
        <f>五年级折返跑得分</f>
        <v/>
      </c>
      <c r="AB1216" s="515" t="str">
        <f>五年级等级</f>
        <v/>
      </c>
      <c r="AC1216" s="533" t="str">
        <f>五年级跳绳附加分</f>
        <v/>
      </c>
      <c r="AD1216" s="534" t="str">
        <f>五年级标准分</f>
        <v/>
      </c>
      <c r="AE1216" s="534" t="str">
        <f>五年级总分</f>
        <v/>
      </c>
      <c r="AF1216" s="517" t="str">
        <f>五年级等级</f>
        <v/>
      </c>
      <c r="AM1216" s="452" t="str">
        <f>折返时间</f>
        <v/>
      </c>
    </row>
    <row r="1217" spans="1:39">
      <c r="A1217" s="476">
        <v>518</v>
      </c>
      <c r="B1217" s="477">
        <v>25</v>
      </c>
      <c r="C1217" s="632"/>
      <c r="D1217" s="633"/>
      <c r="E1217" s="632"/>
      <c r="F1217" s="473"/>
      <c r="G1217" s="608"/>
      <c r="H1217" s="475"/>
      <c r="I1217" s="613"/>
      <c r="J1217" s="614"/>
      <c r="K1217" s="614"/>
      <c r="L1217" s="615"/>
      <c r="M1217" s="616"/>
      <c r="N1217" s="505" t="str">
        <f>五年级BMI</f>
        <v/>
      </c>
      <c r="O1217" s="499" t="str">
        <f>五年级BMI等级</f>
        <v/>
      </c>
      <c r="P1217" s="500" t="str">
        <f>五年级BMI得分</f>
        <v/>
      </c>
      <c r="Q1217" s="515" t="str">
        <f>五年级肺活量得分</f>
        <v/>
      </c>
      <c r="R1217" s="512" t="str">
        <f>五年级等级</f>
        <v/>
      </c>
      <c r="S1217" s="516" t="str">
        <f>五年级50米跑得分</f>
        <v/>
      </c>
      <c r="T1217" s="517" t="str">
        <f>五年级等级</f>
        <v/>
      </c>
      <c r="U1217" s="516" t="str">
        <f>五年级坐位体前屈得分</f>
        <v/>
      </c>
      <c r="V1217" s="517" t="str">
        <f>五年级等级</f>
        <v/>
      </c>
      <c r="W1217" s="516" t="str">
        <f>五年级一分钟跳绳得分</f>
        <v/>
      </c>
      <c r="X1217" s="517" t="str">
        <f>五年级等级</f>
        <v/>
      </c>
      <c r="Y1217" s="515" t="str">
        <f>五年级仰卧起坐得分</f>
        <v/>
      </c>
      <c r="Z1217" s="518" t="str">
        <f>五年级等级</f>
        <v/>
      </c>
      <c r="AA1217" s="533" t="str">
        <f>五年级折返跑得分</f>
        <v/>
      </c>
      <c r="AB1217" s="515" t="str">
        <f>五年级等级</f>
        <v/>
      </c>
      <c r="AC1217" s="533" t="str">
        <f>五年级跳绳附加分</f>
        <v/>
      </c>
      <c r="AD1217" s="534" t="str">
        <f>五年级标准分</f>
        <v/>
      </c>
      <c r="AE1217" s="534" t="str">
        <f>五年级总分</f>
        <v/>
      </c>
      <c r="AF1217" s="517" t="str">
        <f>五年级等级</f>
        <v/>
      </c>
      <c r="AM1217" s="452" t="str">
        <f>折返时间</f>
        <v/>
      </c>
    </row>
    <row r="1218" spans="1:39">
      <c r="A1218" s="476">
        <v>518</v>
      </c>
      <c r="B1218" s="477">
        <v>26</v>
      </c>
      <c r="C1218" s="632"/>
      <c r="D1218" s="633"/>
      <c r="E1218" s="632"/>
      <c r="F1218" s="473"/>
      <c r="G1218" s="608"/>
      <c r="H1218" s="475"/>
      <c r="I1218" s="613"/>
      <c r="J1218" s="614"/>
      <c r="K1218" s="614"/>
      <c r="L1218" s="615"/>
      <c r="M1218" s="616"/>
      <c r="N1218" s="505" t="str">
        <f>五年级BMI</f>
        <v/>
      </c>
      <c r="O1218" s="499" t="str">
        <f>五年级BMI等级</f>
        <v/>
      </c>
      <c r="P1218" s="500" t="str">
        <f>五年级BMI得分</f>
        <v/>
      </c>
      <c r="Q1218" s="515" t="str">
        <f>五年级肺活量得分</f>
        <v/>
      </c>
      <c r="R1218" s="512" t="str">
        <f>五年级等级</f>
        <v/>
      </c>
      <c r="S1218" s="516" t="str">
        <f>五年级50米跑得分</f>
        <v/>
      </c>
      <c r="T1218" s="517" t="str">
        <f>五年级等级</f>
        <v/>
      </c>
      <c r="U1218" s="516" t="str">
        <f>五年级坐位体前屈得分</f>
        <v/>
      </c>
      <c r="V1218" s="517" t="str">
        <f>五年级等级</f>
        <v/>
      </c>
      <c r="W1218" s="516" t="str">
        <f>五年级一分钟跳绳得分</f>
        <v/>
      </c>
      <c r="X1218" s="517" t="str">
        <f>五年级等级</f>
        <v/>
      </c>
      <c r="Y1218" s="515" t="str">
        <f>五年级仰卧起坐得分</f>
        <v/>
      </c>
      <c r="Z1218" s="518" t="str">
        <f>五年级等级</f>
        <v/>
      </c>
      <c r="AA1218" s="533" t="str">
        <f>五年级折返跑得分</f>
        <v/>
      </c>
      <c r="AB1218" s="515" t="str">
        <f>五年级等级</f>
        <v/>
      </c>
      <c r="AC1218" s="533" t="str">
        <f>五年级跳绳附加分</f>
        <v/>
      </c>
      <c r="AD1218" s="534" t="str">
        <f>五年级标准分</f>
        <v/>
      </c>
      <c r="AE1218" s="534" t="str">
        <f>五年级总分</f>
        <v/>
      </c>
      <c r="AF1218" s="517" t="str">
        <f>五年级等级</f>
        <v/>
      </c>
      <c r="AM1218" s="452" t="str">
        <f>折返时间</f>
        <v/>
      </c>
    </row>
    <row r="1219" spans="1:39">
      <c r="A1219" s="476">
        <v>518</v>
      </c>
      <c r="B1219" s="477">
        <v>27</v>
      </c>
      <c r="C1219" s="632"/>
      <c r="D1219" s="633"/>
      <c r="E1219" s="632"/>
      <c r="F1219" s="473"/>
      <c r="G1219" s="608"/>
      <c r="H1219" s="475"/>
      <c r="I1219" s="613"/>
      <c r="J1219" s="614"/>
      <c r="K1219" s="614"/>
      <c r="L1219" s="615"/>
      <c r="M1219" s="616"/>
      <c r="N1219" s="505" t="str">
        <f>五年级BMI</f>
        <v/>
      </c>
      <c r="O1219" s="499" t="str">
        <f>五年级BMI等级</f>
        <v/>
      </c>
      <c r="P1219" s="500" t="str">
        <f>五年级BMI得分</f>
        <v/>
      </c>
      <c r="Q1219" s="515" t="str">
        <f>五年级肺活量得分</f>
        <v/>
      </c>
      <c r="R1219" s="512" t="str">
        <f>五年级等级</f>
        <v/>
      </c>
      <c r="S1219" s="516" t="str">
        <f>五年级50米跑得分</f>
        <v/>
      </c>
      <c r="T1219" s="517" t="str">
        <f>五年级等级</f>
        <v/>
      </c>
      <c r="U1219" s="516" t="str">
        <f>五年级坐位体前屈得分</f>
        <v/>
      </c>
      <c r="V1219" s="517" t="str">
        <f>五年级等级</f>
        <v/>
      </c>
      <c r="W1219" s="516" t="str">
        <f>五年级一分钟跳绳得分</f>
        <v/>
      </c>
      <c r="X1219" s="517" t="str">
        <f>五年级等级</f>
        <v/>
      </c>
      <c r="Y1219" s="515" t="str">
        <f>五年级仰卧起坐得分</f>
        <v/>
      </c>
      <c r="Z1219" s="518" t="str">
        <f>五年级等级</f>
        <v/>
      </c>
      <c r="AA1219" s="533" t="str">
        <f>五年级折返跑得分</f>
        <v/>
      </c>
      <c r="AB1219" s="515" t="str">
        <f>五年级等级</f>
        <v/>
      </c>
      <c r="AC1219" s="533" t="str">
        <f>五年级跳绳附加分</f>
        <v/>
      </c>
      <c r="AD1219" s="534" t="str">
        <f>五年级标准分</f>
        <v/>
      </c>
      <c r="AE1219" s="534" t="str">
        <f>五年级总分</f>
        <v/>
      </c>
      <c r="AF1219" s="517" t="str">
        <f>五年级等级</f>
        <v/>
      </c>
      <c r="AM1219" s="452" t="str">
        <f>折返时间</f>
        <v/>
      </c>
    </row>
    <row r="1220" spans="1:39">
      <c r="A1220" s="476">
        <v>518</v>
      </c>
      <c r="B1220" s="477">
        <v>28</v>
      </c>
      <c r="C1220" s="632"/>
      <c r="D1220" s="633"/>
      <c r="E1220" s="632"/>
      <c r="F1220" s="473"/>
      <c r="G1220" s="608"/>
      <c r="H1220" s="475"/>
      <c r="I1220" s="613"/>
      <c r="J1220" s="614"/>
      <c r="K1220" s="614"/>
      <c r="L1220" s="615"/>
      <c r="M1220" s="616"/>
      <c r="N1220" s="505" t="str">
        <f>五年级BMI</f>
        <v/>
      </c>
      <c r="O1220" s="499" t="str">
        <f>五年级BMI等级</f>
        <v/>
      </c>
      <c r="P1220" s="500" t="str">
        <f>五年级BMI得分</f>
        <v/>
      </c>
      <c r="Q1220" s="515" t="str">
        <f>五年级肺活量得分</f>
        <v/>
      </c>
      <c r="R1220" s="512" t="str">
        <f>五年级等级</f>
        <v/>
      </c>
      <c r="S1220" s="516" t="str">
        <f>五年级50米跑得分</f>
        <v/>
      </c>
      <c r="T1220" s="517" t="str">
        <f>五年级等级</f>
        <v/>
      </c>
      <c r="U1220" s="516" t="str">
        <f>五年级坐位体前屈得分</f>
        <v/>
      </c>
      <c r="V1220" s="517" t="str">
        <f>五年级等级</f>
        <v/>
      </c>
      <c r="W1220" s="516" t="str">
        <f>五年级一分钟跳绳得分</f>
        <v/>
      </c>
      <c r="X1220" s="517" t="str">
        <f>五年级等级</f>
        <v/>
      </c>
      <c r="Y1220" s="515" t="str">
        <f>五年级仰卧起坐得分</f>
        <v/>
      </c>
      <c r="Z1220" s="518" t="str">
        <f>五年级等级</f>
        <v/>
      </c>
      <c r="AA1220" s="533" t="str">
        <f>五年级折返跑得分</f>
        <v/>
      </c>
      <c r="AB1220" s="515" t="str">
        <f>五年级等级</f>
        <v/>
      </c>
      <c r="AC1220" s="533" t="str">
        <f>五年级跳绳附加分</f>
        <v/>
      </c>
      <c r="AD1220" s="534" t="str">
        <f>五年级标准分</f>
        <v/>
      </c>
      <c r="AE1220" s="534" t="str">
        <f>五年级总分</f>
        <v/>
      </c>
      <c r="AF1220" s="517" t="str">
        <f>五年级等级</f>
        <v/>
      </c>
      <c r="AM1220" s="452" t="str">
        <f>折返时间</f>
        <v/>
      </c>
    </row>
    <row r="1221" spans="1:39">
      <c r="A1221" s="476">
        <v>518</v>
      </c>
      <c r="B1221" s="477">
        <v>29</v>
      </c>
      <c r="C1221" s="632"/>
      <c r="D1221" s="633"/>
      <c r="E1221" s="632"/>
      <c r="F1221" s="473"/>
      <c r="G1221" s="608"/>
      <c r="H1221" s="475"/>
      <c r="I1221" s="613"/>
      <c r="J1221" s="614"/>
      <c r="K1221" s="614"/>
      <c r="L1221" s="615"/>
      <c r="M1221" s="616"/>
      <c r="N1221" s="505" t="str">
        <f>五年级BMI</f>
        <v/>
      </c>
      <c r="O1221" s="499" t="str">
        <f>五年级BMI等级</f>
        <v/>
      </c>
      <c r="P1221" s="500" t="str">
        <f>五年级BMI得分</f>
        <v/>
      </c>
      <c r="Q1221" s="515" t="str">
        <f>五年级肺活量得分</f>
        <v/>
      </c>
      <c r="R1221" s="512" t="str">
        <f>五年级等级</f>
        <v/>
      </c>
      <c r="S1221" s="516" t="str">
        <f>五年级50米跑得分</f>
        <v/>
      </c>
      <c r="T1221" s="517" t="str">
        <f>五年级等级</f>
        <v/>
      </c>
      <c r="U1221" s="516" t="str">
        <f>五年级坐位体前屈得分</f>
        <v/>
      </c>
      <c r="V1221" s="517" t="str">
        <f>五年级等级</f>
        <v/>
      </c>
      <c r="W1221" s="516" t="str">
        <f>五年级一分钟跳绳得分</f>
        <v/>
      </c>
      <c r="X1221" s="517" t="str">
        <f>五年级等级</f>
        <v/>
      </c>
      <c r="Y1221" s="515" t="str">
        <f>五年级仰卧起坐得分</f>
        <v/>
      </c>
      <c r="Z1221" s="518" t="str">
        <f>五年级等级</f>
        <v/>
      </c>
      <c r="AA1221" s="533" t="str">
        <f>五年级折返跑得分</f>
        <v/>
      </c>
      <c r="AB1221" s="515" t="str">
        <f>五年级等级</f>
        <v/>
      </c>
      <c r="AC1221" s="533" t="str">
        <f>五年级跳绳附加分</f>
        <v/>
      </c>
      <c r="AD1221" s="534" t="str">
        <f>五年级标准分</f>
        <v/>
      </c>
      <c r="AE1221" s="534" t="str">
        <f>五年级总分</f>
        <v/>
      </c>
      <c r="AF1221" s="517" t="str">
        <f>五年级等级</f>
        <v/>
      </c>
      <c r="AM1221" s="452" t="str">
        <f>折返时间</f>
        <v/>
      </c>
    </row>
    <row r="1222" spans="1:39">
      <c r="A1222" s="476">
        <v>518</v>
      </c>
      <c r="B1222" s="477">
        <v>30</v>
      </c>
      <c r="C1222" s="632"/>
      <c r="D1222" s="633"/>
      <c r="E1222" s="632"/>
      <c r="F1222" s="473"/>
      <c r="G1222" s="608"/>
      <c r="H1222" s="475"/>
      <c r="I1222" s="613"/>
      <c r="J1222" s="614"/>
      <c r="K1222" s="614"/>
      <c r="L1222" s="615"/>
      <c r="M1222" s="616"/>
      <c r="N1222" s="505" t="str">
        <f>五年级BMI</f>
        <v/>
      </c>
      <c r="O1222" s="499" t="str">
        <f>五年级BMI等级</f>
        <v/>
      </c>
      <c r="P1222" s="500" t="str">
        <f>五年级BMI得分</f>
        <v/>
      </c>
      <c r="Q1222" s="515" t="str">
        <f>五年级肺活量得分</f>
        <v/>
      </c>
      <c r="R1222" s="512" t="str">
        <f>五年级等级</f>
        <v/>
      </c>
      <c r="S1222" s="516" t="str">
        <f>五年级50米跑得分</f>
        <v/>
      </c>
      <c r="T1222" s="517" t="str">
        <f>五年级等级</f>
        <v/>
      </c>
      <c r="U1222" s="516" t="str">
        <f>五年级坐位体前屈得分</f>
        <v/>
      </c>
      <c r="V1222" s="517" t="str">
        <f>五年级等级</f>
        <v/>
      </c>
      <c r="W1222" s="516" t="str">
        <f>五年级一分钟跳绳得分</f>
        <v/>
      </c>
      <c r="X1222" s="517" t="str">
        <f>五年级等级</f>
        <v/>
      </c>
      <c r="Y1222" s="515" t="str">
        <f>五年级仰卧起坐得分</f>
        <v/>
      </c>
      <c r="Z1222" s="518" t="str">
        <f>五年级等级</f>
        <v/>
      </c>
      <c r="AA1222" s="533" t="str">
        <f>五年级折返跑得分</f>
        <v/>
      </c>
      <c r="AB1222" s="515" t="str">
        <f>五年级等级</f>
        <v/>
      </c>
      <c r="AC1222" s="533" t="str">
        <f>五年级跳绳附加分</f>
        <v/>
      </c>
      <c r="AD1222" s="534" t="str">
        <f>五年级标准分</f>
        <v/>
      </c>
      <c r="AE1222" s="534" t="str">
        <f>五年级总分</f>
        <v/>
      </c>
      <c r="AF1222" s="517" t="str">
        <f>五年级等级</f>
        <v/>
      </c>
      <c r="AM1222" s="452" t="str">
        <f>折返时间</f>
        <v/>
      </c>
    </row>
    <row r="1223" spans="1:39">
      <c r="A1223" s="476">
        <v>518</v>
      </c>
      <c r="B1223" s="477">
        <v>31</v>
      </c>
      <c r="C1223" s="632"/>
      <c r="D1223" s="633"/>
      <c r="E1223" s="632"/>
      <c r="F1223" s="473"/>
      <c r="G1223" s="608"/>
      <c r="H1223" s="475"/>
      <c r="I1223" s="613"/>
      <c r="J1223" s="614"/>
      <c r="K1223" s="614"/>
      <c r="L1223" s="615"/>
      <c r="M1223" s="616"/>
      <c r="N1223" s="505" t="str">
        <f>五年级BMI</f>
        <v/>
      </c>
      <c r="O1223" s="499" t="str">
        <f>五年级BMI等级</f>
        <v/>
      </c>
      <c r="P1223" s="500" t="str">
        <f>五年级BMI得分</f>
        <v/>
      </c>
      <c r="Q1223" s="515" t="str">
        <f>五年级肺活量得分</f>
        <v/>
      </c>
      <c r="R1223" s="512" t="str">
        <f>五年级等级</f>
        <v/>
      </c>
      <c r="S1223" s="516" t="str">
        <f>五年级50米跑得分</f>
        <v/>
      </c>
      <c r="T1223" s="517" t="str">
        <f>五年级等级</f>
        <v/>
      </c>
      <c r="U1223" s="516" t="str">
        <f>五年级坐位体前屈得分</f>
        <v/>
      </c>
      <c r="V1223" s="517" t="str">
        <f>五年级等级</f>
        <v/>
      </c>
      <c r="W1223" s="516" t="str">
        <f>五年级一分钟跳绳得分</f>
        <v/>
      </c>
      <c r="X1223" s="517" t="str">
        <f>五年级等级</f>
        <v/>
      </c>
      <c r="Y1223" s="515" t="str">
        <f>五年级仰卧起坐得分</f>
        <v/>
      </c>
      <c r="Z1223" s="518" t="str">
        <f>五年级等级</f>
        <v/>
      </c>
      <c r="AA1223" s="533" t="str">
        <f>五年级折返跑得分</f>
        <v/>
      </c>
      <c r="AB1223" s="515" t="str">
        <f>五年级等级</f>
        <v/>
      </c>
      <c r="AC1223" s="533" t="str">
        <f>五年级跳绳附加分</f>
        <v/>
      </c>
      <c r="AD1223" s="534" t="str">
        <f>五年级标准分</f>
        <v/>
      </c>
      <c r="AE1223" s="534" t="str">
        <f>五年级总分</f>
        <v/>
      </c>
      <c r="AF1223" s="517" t="str">
        <f>五年级等级</f>
        <v/>
      </c>
      <c r="AM1223" s="452" t="str">
        <f>折返时间</f>
        <v/>
      </c>
    </row>
    <row r="1224" spans="1:39">
      <c r="A1224" s="476">
        <v>518</v>
      </c>
      <c r="B1224" s="477">
        <v>32</v>
      </c>
      <c r="C1224" s="632"/>
      <c r="D1224" s="633"/>
      <c r="E1224" s="632"/>
      <c r="F1224" s="473"/>
      <c r="G1224" s="608"/>
      <c r="H1224" s="475"/>
      <c r="I1224" s="613"/>
      <c r="J1224" s="614"/>
      <c r="K1224" s="614"/>
      <c r="L1224" s="615"/>
      <c r="M1224" s="616"/>
      <c r="N1224" s="505" t="str">
        <f>五年级BMI</f>
        <v/>
      </c>
      <c r="O1224" s="499" t="str">
        <f>五年级BMI等级</f>
        <v/>
      </c>
      <c r="P1224" s="500" t="str">
        <f>五年级BMI得分</f>
        <v/>
      </c>
      <c r="Q1224" s="515" t="str">
        <f>五年级肺活量得分</f>
        <v/>
      </c>
      <c r="R1224" s="512" t="str">
        <f>五年级等级</f>
        <v/>
      </c>
      <c r="S1224" s="516" t="str">
        <f>五年级50米跑得分</f>
        <v/>
      </c>
      <c r="T1224" s="517" t="str">
        <f>五年级等级</f>
        <v/>
      </c>
      <c r="U1224" s="516" t="str">
        <f>五年级坐位体前屈得分</f>
        <v/>
      </c>
      <c r="V1224" s="517" t="str">
        <f>五年级等级</f>
        <v/>
      </c>
      <c r="W1224" s="516" t="str">
        <f>五年级一分钟跳绳得分</f>
        <v/>
      </c>
      <c r="X1224" s="517" t="str">
        <f>五年级等级</f>
        <v/>
      </c>
      <c r="Y1224" s="515" t="str">
        <f>五年级仰卧起坐得分</f>
        <v/>
      </c>
      <c r="Z1224" s="518" t="str">
        <f>五年级等级</f>
        <v/>
      </c>
      <c r="AA1224" s="533" t="str">
        <f>五年级折返跑得分</f>
        <v/>
      </c>
      <c r="AB1224" s="515" t="str">
        <f>五年级等级</f>
        <v/>
      </c>
      <c r="AC1224" s="533" t="str">
        <f>五年级跳绳附加分</f>
        <v/>
      </c>
      <c r="AD1224" s="534" t="str">
        <f>五年级标准分</f>
        <v/>
      </c>
      <c r="AE1224" s="534" t="str">
        <f>五年级总分</f>
        <v/>
      </c>
      <c r="AF1224" s="517" t="str">
        <f>五年级等级</f>
        <v/>
      </c>
      <c r="AM1224" s="452" t="str">
        <f>折返时间</f>
        <v/>
      </c>
    </row>
    <row r="1225" spans="1:39">
      <c r="A1225" s="476">
        <v>518</v>
      </c>
      <c r="B1225" s="477">
        <v>33</v>
      </c>
      <c r="C1225" s="632"/>
      <c r="D1225" s="633"/>
      <c r="E1225" s="632"/>
      <c r="F1225" s="473"/>
      <c r="G1225" s="608"/>
      <c r="H1225" s="475"/>
      <c r="I1225" s="613"/>
      <c r="J1225" s="614"/>
      <c r="K1225" s="614"/>
      <c r="L1225" s="615"/>
      <c r="M1225" s="616"/>
      <c r="N1225" s="505" t="str">
        <f>五年级BMI</f>
        <v/>
      </c>
      <c r="O1225" s="499" t="str">
        <f>五年级BMI等级</f>
        <v/>
      </c>
      <c r="P1225" s="500" t="str">
        <f>五年级BMI得分</f>
        <v/>
      </c>
      <c r="Q1225" s="515" t="str">
        <f>五年级肺活量得分</f>
        <v/>
      </c>
      <c r="R1225" s="512" t="str">
        <f>五年级等级</f>
        <v/>
      </c>
      <c r="S1225" s="516" t="str">
        <f>五年级50米跑得分</f>
        <v/>
      </c>
      <c r="T1225" s="517" t="str">
        <f>五年级等级</f>
        <v/>
      </c>
      <c r="U1225" s="516" t="str">
        <f>五年级坐位体前屈得分</f>
        <v/>
      </c>
      <c r="V1225" s="517" t="str">
        <f>五年级等级</f>
        <v/>
      </c>
      <c r="W1225" s="516" t="str">
        <f>五年级一分钟跳绳得分</f>
        <v/>
      </c>
      <c r="X1225" s="517" t="str">
        <f>五年级等级</f>
        <v/>
      </c>
      <c r="Y1225" s="515" t="str">
        <f>五年级仰卧起坐得分</f>
        <v/>
      </c>
      <c r="Z1225" s="518" t="str">
        <f>五年级等级</f>
        <v/>
      </c>
      <c r="AA1225" s="533" t="str">
        <f>五年级折返跑得分</f>
        <v/>
      </c>
      <c r="AB1225" s="515" t="str">
        <f>五年级等级</f>
        <v/>
      </c>
      <c r="AC1225" s="533" t="str">
        <f>五年级跳绳附加分</f>
        <v/>
      </c>
      <c r="AD1225" s="534" t="str">
        <f>五年级标准分</f>
        <v/>
      </c>
      <c r="AE1225" s="534" t="str">
        <f>五年级总分</f>
        <v/>
      </c>
      <c r="AF1225" s="517" t="str">
        <f>五年级等级</f>
        <v/>
      </c>
      <c r="AM1225" s="452" t="str">
        <f>折返时间</f>
        <v/>
      </c>
    </row>
    <row r="1226" spans="1:39">
      <c r="A1226" s="476">
        <v>518</v>
      </c>
      <c r="B1226" s="477">
        <v>34</v>
      </c>
      <c r="C1226" s="632"/>
      <c r="D1226" s="633"/>
      <c r="E1226" s="632"/>
      <c r="F1226" s="473"/>
      <c r="G1226" s="608"/>
      <c r="H1226" s="475"/>
      <c r="I1226" s="613"/>
      <c r="J1226" s="614"/>
      <c r="K1226" s="614"/>
      <c r="L1226" s="615"/>
      <c r="M1226" s="616"/>
      <c r="N1226" s="505" t="str">
        <f>五年级BMI</f>
        <v/>
      </c>
      <c r="O1226" s="499" t="str">
        <f>五年级BMI等级</f>
        <v/>
      </c>
      <c r="P1226" s="500" t="str">
        <f>五年级BMI得分</f>
        <v/>
      </c>
      <c r="Q1226" s="515" t="str">
        <f>五年级肺活量得分</f>
        <v/>
      </c>
      <c r="R1226" s="512" t="str">
        <f>五年级等级</f>
        <v/>
      </c>
      <c r="S1226" s="516" t="str">
        <f>五年级50米跑得分</f>
        <v/>
      </c>
      <c r="T1226" s="517" t="str">
        <f>五年级等级</f>
        <v/>
      </c>
      <c r="U1226" s="516" t="str">
        <f>五年级坐位体前屈得分</f>
        <v/>
      </c>
      <c r="V1226" s="517" t="str">
        <f>五年级等级</f>
        <v/>
      </c>
      <c r="W1226" s="516" t="str">
        <f>五年级一分钟跳绳得分</f>
        <v/>
      </c>
      <c r="X1226" s="517" t="str">
        <f>五年级等级</f>
        <v/>
      </c>
      <c r="Y1226" s="515" t="str">
        <f>五年级仰卧起坐得分</f>
        <v/>
      </c>
      <c r="Z1226" s="518" t="str">
        <f>五年级等级</f>
        <v/>
      </c>
      <c r="AA1226" s="533" t="str">
        <f>五年级折返跑得分</f>
        <v/>
      </c>
      <c r="AB1226" s="515" t="str">
        <f>五年级等级</f>
        <v/>
      </c>
      <c r="AC1226" s="533" t="str">
        <f>五年级跳绳附加分</f>
        <v/>
      </c>
      <c r="AD1226" s="534" t="str">
        <f>五年级标准分</f>
        <v/>
      </c>
      <c r="AE1226" s="534" t="str">
        <f>五年级总分</f>
        <v/>
      </c>
      <c r="AF1226" s="517" t="str">
        <f>五年级等级</f>
        <v/>
      </c>
      <c r="AM1226" s="452" t="str">
        <f>折返时间</f>
        <v/>
      </c>
    </row>
    <row r="1227" spans="1:39">
      <c r="A1227" s="476">
        <v>518</v>
      </c>
      <c r="B1227" s="477">
        <v>35</v>
      </c>
      <c r="C1227" s="632"/>
      <c r="D1227" s="633"/>
      <c r="E1227" s="632"/>
      <c r="F1227" s="473"/>
      <c r="G1227" s="608"/>
      <c r="H1227" s="475"/>
      <c r="I1227" s="613"/>
      <c r="J1227" s="614"/>
      <c r="K1227" s="614"/>
      <c r="L1227" s="615"/>
      <c r="M1227" s="616"/>
      <c r="N1227" s="505" t="str">
        <f>五年级BMI</f>
        <v/>
      </c>
      <c r="O1227" s="499" t="str">
        <f>五年级BMI等级</f>
        <v/>
      </c>
      <c r="P1227" s="500" t="str">
        <f>五年级BMI得分</f>
        <v/>
      </c>
      <c r="Q1227" s="515" t="str">
        <f>五年级肺活量得分</f>
        <v/>
      </c>
      <c r="R1227" s="512" t="str">
        <f>五年级等级</f>
        <v/>
      </c>
      <c r="S1227" s="516" t="str">
        <f>五年级50米跑得分</f>
        <v/>
      </c>
      <c r="T1227" s="517" t="str">
        <f>五年级等级</f>
        <v/>
      </c>
      <c r="U1227" s="516" t="str">
        <f>五年级坐位体前屈得分</f>
        <v/>
      </c>
      <c r="V1227" s="517" t="str">
        <f>五年级等级</f>
        <v/>
      </c>
      <c r="W1227" s="516" t="str">
        <f>五年级一分钟跳绳得分</f>
        <v/>
      </c>
      <c r="X1227" s="517" t="str">
        <f>五年级等级</f>
        <v/>
      </c>
      <c r="Y1227" s="515" t="str">
        <f>五年级仰卧起坐得分</f>
        <v/>
      </c>
      <c r="Z1227" s="518" t="str">
        <f>五年级等级</f>
        <v/>
      </c>
      <c r="AA1227" s="533" t="str">
        <f>五年级折返跑得分</f>
        <v/>
      </c>
      <c r="AB1227" s="515" t="str">
        <f>五年级等级</f>
        <v/>
      </c>
      <c r="AC1227" s="533" t="str">
        <f>五年级跳绳附加分</f>
        <v/>
      </c>
      <c r="AD1227" s="534" t="str">
        <f>五年级标准分</f>
        <v/>
      </c>
      <c r="AE1227" s="534" t="str">
        <f>五年级总分</f>
        <v/>
      </c>
      <c r="AF1227" s="517" t="str">
        <f>五年级等级</f>
        <v/>
      </c>
      <c r="AM1227" s="452" t="str">
        <f>折返时间</f>
        <v/>
      </c>
    </row>
    <row r="1228" spans="1:39">
      <c r="A1228" s="476">
        <v>518</v>
      </c>
      <c r="B1228" s="477">
        <v>36</v>
      </c>
      <c r="C1228" s="632"/>
      <c r="D1228" s="633"/>
      <c r="E1228" s="632"/>
      <c r="F1228" s="473"/>
      <c r="G1228" s="608"/>
      <c r="H1228" s="475"/>
      <c r="I1228" s="613"/>
      <c r="J1228" s="614"/>
      <c r="K1228" s="614"/>
      <c r="L1228" s="615"/>
      <c r="M1228" s="616"/>
      <c r="N1228" s="505" t="str">
        <f>五年级BMI</f>
        <v/>
      </c>
      <c r="O1228" s="499" t="str">
        <f>五年级BMI等级</f>
        <v/>
      </c>
      <c r="P1228" s="500" t="str">
        <f>五年级BMI得分</f>
        <v/>
      </c>
      <c r="Q1228" s="515" t="str">
        <f>五年级肺活量得分</f>
        <v/>
      </c>
      <c r="R1228" s="512" t="str">
        <f>五年级等级</f>
        <v/>
      </c>
      <c r="S1228" s="516" t="str">
        <f>五年级50米跑得分</f>
        <v/>
      </c>
      <c r="T1228" s="517" t="str">
        <f>五年级等级</f>
        <v/>
      </c>
      <c r="U1228" s="516" t="str">
        <f>五年级坐位体前屈得分</f>
        <v/>
      </c>
      <c r="V1228" s="517" t="str">
        <f>五年级等级</f>
        <v/>
      </c>
      <c r="W1228" s="516" t="str">
        <f>五年级一分钟跳绳得分</f>
        <v/>
      </c>
      <c r="X1228" s="517" t="str">
        <f>五年级等级</f>
        <v/>
      </c>
      <c r="Y1228" s="515" t="str">
        <f>五年级仰卧起坐得分</f>
        <v/>
      </c>
      <c r="Z1228" s="518" t="str">
        <f>五年级等级</f>
        <v/>
      </c>
      <c r="AA1228" s="533" t="str">
        <f>五年级折返跑得分</f>
        <v/>
      </c>
      <c r="AB1228" s="515" t="str">
        <f>五年级等级</f>
        <v/>
      </c>
      <c r="AC1228" s="533" t="str">
        <f>五年级跳绳附加分</f>
        <v/>
      </c>
      <c r="AD1228" s="534" t="str">
        <f>五年级标准分</f>
        <v/>
      </c>
      <c r="AE1228" s="534" t="str">
        <f>五年级总分</f>
        <v/>
      </c>
      <c r="AF1228" s="517" t="str">
        <f>五年级等级</f>
        <v/>
      </c>
      <c r="AM1228" s="452" t="str">
        <f>折返时间</f>
        <v/>
      </c>
    </row>
    <row r="1229" spans="1:39">
      <c r="A1229" s="476">
        <v>518</v>
      </c>
      <c r="B1229" s="477">
        <v>37</v>
      </c>
      <c r="C1229" s="632"/>
      <c r="D1229" s="633"/>
      <c r="E1229" s="632"/>
      <c r="F1229" s="473"/>
      <c r="G1229" s="608"/>
      <c r="H1229" s="475"/>
      <c r="I1229" s="613"/>
      <c r="J1229" s="614"/>
      <c r="K1229" s="614"/>
      <c r="L1229" s="615"/>
      <c r="M1229" s="616"/>
      <c r="N1229" s="505" t="str">
        <f>五年级BMI</f>
        <v/>
      </c>
      <c r="O1229" s="499" t="str">
        <f>五年级BMI等级</f>
        <v/>
      </c>
      <c r="P1229" s="500" t="str">
        <f>五年级BMI得分</f>
        <v/>
      </c>
      <c r="Q1229" s="515" t="str">
        <f>五年级肺活量得分</f>
        <v/>
      </c>
      <c r="R1229" s="512" t="str">
        <f>五年级等级</f>
        <v/>
      </c>
      <c r="S1229" s="516" t="str">
        <f>五年级50米跑得分</f>
        <v/>
      </c>
      <c r="T1229" s="517" t="str">
        <f>五年级等级</f>
        <v/>
      </c>
      <c r="U1229" s="516" t="str">
        <f>五年级坐位体前屈得分</f>
        <v/>
      </c>
      <c r="V1229" s="517" t="str">
        <f>五年级等级</f>
        <v/>
      </c>
      <c r="W1229" s="516" t="str">
        <f>五年级一分钟跳绳得分</f>
        <v/>
      </c>
      <c r="X1229" s="517" t="str">
        <f>五年级等级</f>
        <v/>
      </c>
      <c r="Y1229" s="515" t="str">
        <f>五年级仰卧起坐得分</f>
        <v/>
      </c>
      <c r="Z1229" s="518" t="str">
        <f>五年级等级</f>
        <v/>
      </c>
      <c r="AA1229" s="533" t="str">
        <f>五年级折返跑得分</f>
        <v/>
      </c>
      <c r="AB1229" s="515" t="str">
        <f>五年级等级</f>
        <v/>
      </c>
      <c r="AC1229" s="533" t="str">
        <f>五年级跳绳附加分</f>
        <v/>
      </c>
      <c r="AD1229" s="534" t="str">
        <f>五年级标准分</f>
        <v/>
      </c>
      <c r="AE1229" s="534" t="str">
        <f>五年级总分</f>
        <v/>
      </c>
      <c r="AF1229" s="517" t="str">
        <f>五年级等级</f>
        <v/>
      </c>
      <c r="AM1229" s="452" t="str">
        <f>折返时间</f>
        <v/>
      </c>
    </row>
    <row r="1230" spans="1:39">
      <c r="A1230" s="476">
        <v>518</v>
      </c>
      <c r="B1230" s="477">
        <v>38</v>
      </c>
      <c r="C1230" s="632"/>
      <c r="D1230" s="633"/>
      <c r="E1230" s="632"/>
      <c r="F1230" s="473"/>
      <c r="G1230" s="608"/>
      <c r="H1230" s="475"/>
      <c r="I1230" s="613"/>
      <c r="J1230" s="614"/>
      <c r="K1230" s="614"/>
      <c r="L1230" s="615"/>
      <c r="M1230" s="616"/>
      <c r="N1230" s="505" t="str">
        <f>五年级BMI</f>
        <v/>
      </c>
      <c r="O1230" s="499" t="str">
        <f>五年级BMI等级</f>
        <v/>
      </c>
      <c r="P1230" s="500" t="str">
        <f>五年级BMI得分</f>
        <v/>
      </c>
      <c r="Q1230" s="515" t="str">
        <f>五年级肺活量得分</f>
        <v/>
      </c>
      <c r="R1230" s="512" t="str">
        <f>五年级等级</f>
        <v/>
      </c>
      <c r="S1230" s="516" t="str">
        <f>五年级50米跑得分</f>
        <v/>
      </c>
      <c r="T1230" s="517" t="str">
        <f>五年级等级</f>
        <v/>
      </c>
      <c r="U1230" s="516" t="str">
        <f>五年级坐位体前屈得分</f>
        <v/>
      </c>
      <c r="V1230" s="517" t="str">
        <f>五年级等级</f>
        <v/>
      </c>
      <c r="W1230" s="516" t="str">
        <f>五年级一分钟跳绳得分</f>
        <v/>
      </c>
      <c r="X1230" s="517" t="str">
        <f>五年级等级</f>
        <v/>
      </c>
      <c r="Y1230" s="515" t="str">
        <f>五年级仰卧起坐得分</f>
        <v/>
      </c>
      <c r="Z1230" s="518" t="str">
        <f>五年级等级</f>
        <v/>
      </c>
      <c r="AA1230" s="533" t="str">
        <f>五年级折返跑得分</f>
        <v/>
      </c>
      <c r="AB1230" s="515" t="str">
        <f>五年级等级</f>
        <v/>
      </c>
      <c r="AC1230" s="533" t="str">
        <f>五年级跳绳附加分</f>
        <v/>
      </c>
      <c r="AD1230" s="534" t="str">
        <f>五年级标准分</f>
        <v/>
      </c>
      <c r="AE1230" s="534" t="str">
        <f>五年级总分</f>
        <v/>
      </c>
      <c r="AF1230" s="517" t="str">
        <f>五年级等级</f>
        <v/>
      </c>
      <c r="AM1230" s="452" t="str">
        <f>折返时间</f>
        <v/>
      </c>
    </row>
    <row r="1231" spans="1:39">
      <c r="A1231" s="476">
        <v>518</v>
      </c>
      <c r="B1231" s="477">
        <v>39</v>
      </c>
      <c r="C1231" s="632"/>
      <c r="D1231" s="633"/>
      <c r="E1231" s="632"/>
      <c r="F1231" s="473"/>
      <c r="G1231" s="608"/>
      <c r="H1231" s="475"/>
      <c r="I1231" s="613"/>
      <c r="J1231" s="614"/>
      <c r="K1231" s="614"/>
      <c r="L1231" s="615"/>
      <c r="M1231" s="616"/>
      <c r="N1231" s="505" t="str">
        <f>五年级BMI</f>
        <v/>
      </c>
      <c r="O1231" s="499" t="str">
        <f>五年级BMI等级</f>
        <v/>
      </c>
      <c r="P1231" s="500" t="str">
        <f>五年级BMI得分</f>
        <v/>
      </c>
      <c r="Q1231" s="515" t="str">
        <f>五年级肺活量得分</f>
        <v/>
      </c>
      <c r="R1231" s="512" t="str">
        <f>五年级等级</f>
        <v/>
      </c>
      <c r="S1231" s="516" t="str">
        <f>五年级50米跑得分</f>
        <v/>
      </c>
      <c r="T1231" s="517" t="str">
        <f>五年级等级</f>
        <v/>
      </c>
      <c r="U1231" s="516" t="str">
        <f>五年级坐位体前屈得分</f>
        <v/>
      </c>
      <c r="V1231" s="517" t="str">
        <f>五年级等级</f>
        <v/>
      </c>
      <c r="W1231" s="516" t="str">
        <f>五年级一分钟跳绳得分</f>
        <v/>
      </c>
      <c r="X1231" s="517" t="str">
        <f>五年级等级</f>
        <v/>
      </c>
      <c r="Y1231" s="515" t="str">
        <f>五年级仰卧起坐得分</f>
        <v/>
      </c>
      <c r="Z1231" s="518" t="str">
        <f>五年级等级</f>
        <v/>
      </c>
      <c r="AA1231" s="533" t="str">
        <f>五年级折返跑得分</f>
        <v/>
      </c>
      <c r="AB1231" s="515" t="str">
        <f>五年级等级</f>
        <v/>
      </c>
      <c r="AC1231" s="533" t="str">
        <f>五年级跳绳附加分</f>
        <v/>
      </c>
      <c r="AD1231" s="534" t="str">
        <f>五年级标准分</f>
        <v/>
      </c>
      <c r="AE1231" s="534" t="str">
        <f>五年级总分</f>
        <v/>
      </c>
      <c r="AF1231" s="517" t="str">
        <f>五年级等级</f>
        <v/>
      </c>
      <c r="AM1231" s="452" t="str">
        <f>折返时间</f>
        <v/>
      </c>
    </row>
    <row r="1232" spans="1:39">
      <c r="A1232" s="476">
        <v>518</v>
      </c>
      <c r="B1232" s="477">
        <v>40</v>
      </c>
      <c r="C1232" s="632"/>
      <c r="D1232" s="633"/>
      <c r="E1232" s="632"/>
      <c r="F1232" s="473"/>
      <c r="G1232" s="608"/>
      <c r="H1232" s="475"/>
      <c r="I1232" s="613"/>
      <c r="J1232" s="614"/>
      <c r="K1232" s="614"/>
      <c r="L1232" s="615"/>
      <c r="M1232" s="616"/>
      <c r="N1232" s="505" t="str">
        <f>五年级BMI</f>
        <v/>
      </c>
      <c r="O1232" s="499" t="str">
        <f>五年级BMI等级</f>
        <v/>
      </c>
      <c r="P1232" s="500" t="str">
        <f>五年级BMI得分</f>
        <v/>
      </c>
      <c r="Q1232" s="515" t="str">
        <f>五年级肺活量得分</f>
        <v/>
      </c>
      <c r="R1232" s="512" t="str">
        <f>五年级等级</f>
        <v/>
      </c>
      <c r="S1232" s="516" t="str">
        <f>五年级50米跑得分</f>
        <v/>
      </c>
      <c r="T1232" s="517" t="str">
        <f>五年级等级</f>
        <v/>
      </c>
      <c r="U1232" s="516" t="str">
        <f>五年级坐位体前屈得分</f>
        <v/>
      </c>
      <c r="V1232" s="517" t="str">
        <f>五年级等级</f>
        <v/>
      </c>
      <c r="W1232" s="516" t="str">
        <f>五年级一分钟跳绳得分</f>
        <v/>
      </c>
      <c r="X1232" s="517" t="str">
        <f>五年级等级</f>
        <v/>
      </c>
      <c r="Y1232" s="515" t="str">
        <f>五年级仰卧起坐得分</f>
        <v/>
      </c>
      <c r="Z1232" s="518" t="str">
        <f>五年级等级</f>
        <v/>
      </c>
      <c r="AA1232" s="533" t="str">
        <f>五年级折返跑得分</f>
        <v/>
      </c>
      <c r="AB1232" s="515" t="str">
        <f>五年级等级</f>
        <v/>
      </c>
      <c r="AC1232" s="533" t="str">
        <f>五年级跳绳附加分</f>
        <v/>
      </c>
      <c r="AD1232" s="534" t="str">
        <f>五年级标准分</f>
        <v/>
      </c>
      <c r="AE1232" s="534" t="str">
        <f>五年级总分</f>
        <v/>
      </c>
      <c r="AF1232" s="517" t="str">
        <f>五年级等级</f>
        <v/>
      </c>
      <c r="AM1232" s="452" t="str">
        <f>折返时间</f>
        <v/>
      </c>
    </row>
    <row r="1233" spans="1:39">
      <c r="A1233" s="476">
        <v>518</v>
      </c>
      <c r="B1233" s="477">
        <v>41</v>
      </c>
      <c r="C1233" s="632"/>
      <c r="D1233" s="633"/>
      <c r="E1233" s="632"/>
      <c r="F1233" s="473"/>
      <c r="G1233" s="608"/>
      <c r="H1233" s="475"/>
      <c r="I1233" s="613"/>
      <c r="J1233" s="614"/>
      <c r="K1233" s="614"/>
      <c r="L1233" s="615"/>
      <c r="M1233" s="616"/>
      <c r="N1233" s="505" t="str">
        <f>五年级BMI</f>
        <v/>
      </c>
      <c r="O1233" s="499" t="str">
        <f>五年级BMI等级</f>
        <v/>
      </c>
      <c r="P1233" s="500" t="str">
        <f>五年级BMI得分</f>
        <v/>
      </c>
      <c r="Q1233" s="515" t="str">
        <f>五年级肺活量得分</f>
        <v/>
      </c>
      <c r="R1233" s="512" t="str">
        <f>五年级等级</f>
        <v/>
      </c>
      <c r="S1233" s="516" t="str">
        <f>五年级50米跑得分</f>
        <v/>
      </c>
      <c r="T1233" s="517" t="str">
        <f>五年级等级</f>
        <v/>
      </c>
      <c r="U1233" s="516" t="str">
        <f>五年级坐位体前屈得分</f>
        <v/>
      </c>
      <c r="V1233" s="517" t="str">
        <f>五年级等级</f>
        <v/>
      </c>
      <c r="W1233" s="516" t="str">
        <f>五年级一分钟跳绳得分</f>
        <v/>
      </c>
      <c r="X1233" s="517" t="str">
        <f>五年级等级</f>
        <v/>
      </c>
      <c r="Y1233" s="515" t="str">
        <f>五年级仰卧起坐得分</f>
        <v/>
      </c>
      <c r="Z1233" s="518" t="str">
        <f>五年级等级</f>
        <v/>
      </c>
      <c r="AA1233" s="533" t="str">
        <f>五年级折返跑得分</f>
        <v/>
      </c>
      <c r="AB1233" s="515" t="str">
        <f>五年级等级</f>
        <v/>
      </c>
      <c r="AC1233" s="533" t="str">
        <f>五年级跳绳附加分</f>
        <v/>
      </c>
      <c r="AD1233" s="534" t="str">
        <f>五年级标准分</f>
        <v/>
      </c>
      <c r="AE1233" s="534" t="str">
        <f>五年级总分</f>
        <v/>
      </c>
      <c r="AF1233" s="517" t="str">
        <f>五年级等级</f>
        <v/>
      </c>
      <c r="AM1233" s="452" t="str">
        <f>折返时间</f>
        <v/>
      </c>
    </row>
    <row r="1234" spans="1:39">
      <c r="A1234" s="476">
        <v>518</v>
      </c>
      <c r="B1234" s="477">
        <v>42</v>
      </c>
      <c r="C1234" s="632"/>
      <c r="D1234" s="633"/>
      <c r="E1234" s="632"/>
      <c r="F1234" s="473"/>
      <c r="G1234" s="608"/>
      <c r="H1234" s="475"/>
      <c r="I1234" s="613"/>
      <c r="J1234" s="614"/>
      <c r="K1234" s="614"/>
      <c r="L1234" s="615"/>
      <c r="M1234" s="616"/>
      <c r="N1234" s="505" t="str">
        <f>五年级BMI</f>
        <v/>
      </c>
      <c r="O1234" s="499" t="str">
        <f>五年级BMI等级</f>
        <v/>
      </c>
      <c r="P1234" s="500" t="str">
        <f>五年级BMI得分</f>
        <v/>
      </c>
      <c r="Q1234" s="515" t="str">
        <f>五年级肺活量得分</f>
        <v/>
      </c>
      <c r="R1234" s="512" t="str">
        <f>五年级等级</f>
        <v/>
      </c>
      <c r="S1234" s="516" t="str">
        <f>五年级50米跑得分</f>
        <v/>
      </c>
      <c r="T1234" s="517" t="str">
        <f>五年级等级</f>
        <v/>
      </c>
      <c r="U1234" s="516" t="str">
        <f>五年级坐位体前屈得分</f>
        <v/>
      </c>
      <c r="V1234" s="517" t="str">
        <f>五年级等级</f>
        <v/>
      </c>
      <c r="W1234" s="516" t="str">
        <f>五年级一分钟跳绳得分</f>
        <v/>
      </c>
      <c r="X1234" s="517" t="str">
        <f>五年级等级</f>
        <v/>
      </c>
      <c r="Y1234" s="515" t="str">
        <f>五年级仰卧起坐得分</f>
        <v/>
      </c>
      <c r="Z1234" s="518" t="str">
        <f>五年级等级</f>
        <v/>
      </c>
      <c r="AA1234" s="533" t="str">
        <f>五年级折返跑得分</f>
        <v/>
      </c>
      <c r="AB1234" s="515" t="str">
        <f>五年级等级</f>
        <v/>
      </c>
      <c r="AC1234" s="533" t="str">
        <f>五年级跳绳附加分</f>
        <v/>
      </c>
      <c r="AD1234" s="534" t="str">
        <f>五年级标准分</f>
        <v/>
      </c>
      <c r="AE1234" s="534" t="str">
        <f>五年级总分</f>
        <v/>
      </c>
      <c r="AF1234" s="517" t="str">
        <f>五年级等级</f>
        <v/>
      </c>
      <c r="AM1234" s="452" t="str">
        <f>折返时间</f>
        <v/>
      </c>
    </row>
    <row r="1235" spans="1:39">
      <c r="A1235" s="476">
        <v>518</v>
      </c>
      <c r="B1235" s="477">
        <v>43</v>
      </c>
      <c r="C1235" s="632"/>
      <c r="D1235" s="633"/>
      <c r="E1235" s="632"/>
      <c r="F1235" s="625"/>
      <c r="G1235" s="608"/>
      <c r="H1235" s="475"/>
      <c r="I1235" s="613"/>
      <c r="J1235" s="614"/>
      <c r="K1235" s="614"/>
      <c r="L1235" s="615"/>
      <c r="M1235" s="616"/>
      <c r="N1235" s="505" t="str">
        <f>五年级BMI</f>
        <v/>
      </c>
      <c r="O1235" s="499" t="str">
        <f>五年级BMI等级</f>
        <v/>
      </c>
      <c r="P1235" s="500" t="str">
        <f>五年级BMI得分</f>
        <v/>
      </c>
      <c r="Q1235" s="515" t="str">
        <f>五年级肺活量得分</f>
        <v/>
      </c>
      <c r="R1235" s="512" t="str">
        <f>五年级等级</f>
        <v/>
      </c>
      <c r="S1235" s="516" t="str">
        <f>五年级50米跑得分</f>
        <v/>
      </c>
      <c r="T1235" s="517" t="str">
        <f>五年级等级</f>
        <v/>
      </c>
      <c r="U1235" s="516" t="str">
        <f>五年级坐位体前屈得分</f>
        <v/>
      </c>
      <c r="V1235" s="517" t="str">
        <f>五年级等级</f>
        <v/>
      </c>
      <c r="W1235" s="516" t="str">
        <f>五年级一分钟跳绳得分</f>
        <v/>
      </c>
      <c r="X1235" s="517" t="str">
        <f>五年级等级</f>
        <v/>
      </c>
      <c r="Y1235" s="515" t="str">
        <f>五年级仰卧起坐得分</f>
        <v/>
      </c>
      <c r="Z1235" s="518" t="str">
        <f>五年级等级</f>
        <v/>
      </c>
      <c r="AA1235" s="533" t="str">
        <f>五年级折返跑得分</f>
        <v/>
      </c>
      <c r="AB1235" s="515" t="str">
        <f>五年级等级</f>
        <v/>
      </c>
      <c r="AC1235" s="533" t="str">
        <f>五年级跳绳附加分</f>
        <v/>
      </c>
      <c r="AD1235" s="534" t="str">
        <f>五年级标准分</f>
        <v/>
      </c>
      <c r="AE1235" s="534" t="str">
        <f>五年级总分</f>
        <v/>
      </c>
      <c r="AF1235" s="517" t="str">
        <f>五年级等级</f>
        <v/>
      </c>
      <c r="AM1235" s="452" t="str">
        <f>折返时间</f>
        <v/>
      </c>
    </row>
    <row r="1236" spans="1:39">
      <c r="A1236" s="476">
        <v>518</v>
      </c>
      <c r="B1236" s="477">
        <v>44</v>
      </c>
      <c r="C1236" s="632"/>
      <c r="D1236" s="633"/>
      <c r="E1236" s="632"/>
      <c r="F1236" s="625"/>
      <c r="G1236" s="608"/>
      <c r="H1236" s="475"/>
      <c r="I1236" s="613"/>
      <c r="J1236" s="614"/>
      <c r="K1236" s="614"/>
      <c r="L1236" s="615"/>
      <c r="M1236" s="616"/>
      <c r="N1236" s="505" t="str">
        <f>五年级BMI</f>
        <v/>
      </c>
      <c r="O1236" s="499" t="str">
        <f>五年级BMI等级</f>
        <v/>
      </c>
      <c r="P1236" s="500" t="str">
        <f>五年级BMI得分</f>
        <v/>
      </c>
      <c r="Q1236" s="515" t="str">
        <f>五年级肺活量得分</f>
        <v/>
      </c>
      <c r="R1236" s="512" t="str">
        <f>五年级等级</f>
        <v/>
      </c>
      <c r="S1236" s="516" t="str">
        <f>五年级50米跑得分</f>
        <v/>
      </c>
      <c r="T1236" s="517" t="str">
        <f>五年级等级</f>
        <v/>
      </c>
      <c r="U1236" s="516" t="str">
        <f>五年级坐位体前屈得分</f>
        <v/>
      </c>
      <c r="V1236" s="517" t="str">
        <f>五年级等级</f>
        <v/>
      </c>
      <c r="W1236" s="516" t="str">
        <f>五年级一分钟跳绳得分</f>
        <v/>
      </c>
      <c r="X1236" s="517" t="str">
        <f>五年级等级</f>
        <v/>
      </c>
      <c r="Y1236" s="515" t="str">
        <f>五年级仰卧起坐得分</f>
        <v/>
      </c>
      <c r="Z1236" s="518" t="str">
        <f>五年级等级</f>
        <v/>
      </c>
      <c r="AA1236" s="533" t="str">
        <f>五年级折返跑得分</f>
        <v/>
      </c>
      <c r="AB1236" s="515" t="str">
        <f>五年级等级</f>
        <v/>
      </c>
      <c r="AC1236" s="533" t="str">
        <f>五年级跳绳附加分</f>
        <v/>
      </c>
      <c r="AD1236" s="534" t="str">
        <f>五年级标准分</f>
        <v/>
      </c>
      <c r="AE1236" s="534" t="str">
        <f>五年级总分</f>
        <v/>
      </c>
      <c r="AF1236" s="517" t="str">
        <f>五年级等级</f>
        <v/>
      </c>
      <c r="AM1236" s="452" t="str">
        <f>折返时间</f>
        <v/>
      </c>
    </row>
    <row r="1237" spans="1:39">
      <c r="A1237" s="476">
        <v>518</v>
      </c>
      <c r="B1237" s="477">
        <v>45</v>
      </c>
      <c r="C1237" s="632"/>
      <c r="D1237" s="633"/>
      <c r="E1237" s="632"/>
      <c r="F1237" s="625"/>
      <c r="G1237" s="608"/>
      <c r="H1237" s="475"/>
      <c r="I1237" s="613"/>
      <c r="J1237" s="614"/>
      <c r="K1237" s="614"/>
      <c r="L1237" s="615"/>
      <c r="M1237" s="616"/>
      <c r="N1237" s="505" t="str">
        <f>五年级BMI</f>
        <v/>
      </c>
      <c r="O1237" s="499" t="str">
        <f>五年级BMI等级</f>
        <v/>
      </c>
      <c r="P1237" s="500" t="str">
        <f>五年级BMI得分</f>
        <v/>
      </c>
      <c r="Q1237" s="515" t="str">
        <f>五年级肺活量得分</f>
        <v/>
      </c>
      <c r="R1237" s="512" t="str">
        <f>五年级等级</f>
        <v/>
      </c>
      <c r="S1237" s="516" t="str">
        <f>五年级50米跑得分</f>
        <v/>
      </c>
      <c r="T1237" s="517" t="str">
        <f>五年级等级</f>
        <v/>
      </c>
      <c r="U1237" s="516" t="str">
        <f>五年级坐位体前屈得分</f>
        <v/>
      </c>
      <c r="V1237" s="517" t="str">
        <f>五年级等级</f>
        <v/>
      </c>
      <c r="W1237" s="516" t="str">
        <f>五年级一分钟跳绳得分</f>
        <v/>
      </c>
      <c r="X1237" s="517" t="str">
        <f>五年级等级</f>
        <v/>
      </c>
      <c r="Y1237" s="515" t="str">
        <f>五年级仰卧起坐得分</f>
        <v/>
      </c>
      <c r="Z1237" s="518" t="str">
        <f>五年级等级</f>
        <v/>
      </c>
      <c r="AA1237" s="533" t="str">
        <f>五年级折返跑得分</f>
        <v/>
      </c>
      <c r="AB1237" s="515" t="str">
        <f>五年级等级</f>
        <v/>
      </c>
      <c r="AC1237" s="533" t="str">
        <f>五年级跳绳附加分</f>
        <v/>
      </c>
      <c r="AD1237" s="534" t="str">
        <f>五年级标准分</f>
        <v/>
      </c>
      <c r="AE1237" s="534" t="str">
        <f>五年级总分</f>
        <v/>
      </c>
      <c r="AF1237" s="517" t="str">
        <f>五年级等级</f>
        <v/>
      </c>
      <c r="AM1237" s="452" t="str">
        <f>折返时间</f>
        <v/>
      </c>
    </row>
    <row r="1238" spans="1:39">
      <c r="A1238" s="476">
        <v>518</v>
      </c>
      <c r="B1238" s="477">
        <v>46</v>
      </c>
      <c r="C1238" s="632"/>
      <c r="D1238" s="633"/>
      <c r="E1238" s="632"/>
      <c r="F1238" s="625"/>
      <c r="G1238" s="608"/>
      <c r="H1238" s="475"/>
      <c r="I1238" s="613"/>
      <c r="J1238" s="614"/>
      <c r="K1238" s="614"/>
      <c r="L1238" s="615"/>
      <c r="M1238" s="616"/>
      <c r="N1238" s="505" t="str">
        <f>五年级BMI</f>
        <v/>
      </c>
      <c r="O1238" s="499" t="str">
        <f>五年级BMI等级</f>
        <v/>
      </c>
      <c r="P1238" s="500" t="str">
        <f>五年级BMI得分</f>
        <v/>
      </c>
      <c r="Q1238" s="515" t="str">
        <f>五年级肺活量得分</f>
        <v/>
      </c>
      <c r="R1238" s="512" t="str">
        <f>五年级等级</f>
        <v/>
      </c>
      <c r="S1238" s="516" t="str">
        <f>五年级50米跑得分</f>
        <v/>
      </c>
      <c r="T1238" s="517" t="str">
        <f>五年级等级</f>
        <v/>
      </c>
      <c r="U1238" s="516" t="str">
        <f>五年级坐位体前屈得分</f>
        <v/>
      </c>
      <c r="V1238" s="517" t="str">
        <f>五年级等级</f>
        <v/>
      </c>
      <c r="W1238" s="516" t="str">
        <f>五年级一分钟跳绳得分</f>
        <v/>
      </c>
      <c r="X1238" s="517" t="str">
        <f>五年级等级</f>
        <v/>
      </c>
      <c r="Y1238" s="515" t="str">
        <f>五年级仰卧起坐得分</f>
        <v/>
      </c>
      <c r="Z1238" s="518" t="str">
        <f>五年级等级</f>
        <v/>
      </c>
      <c r="AA1238" s="533" t="str">
        <f>五年级折返跑得分</f>
        <v/>
      </c>
      <c r="AB1238" s="515" t="str">
        <f>五年级等级</f>
        <v/>
      </c>
      <c r="AC1238" s="533" t="str">
        <f>五年级跳绳附加分</f>
        <v/>
      </c>
      <c r="AD1238" s="534" t="str">
        <f>五年级标准分</f>
        <v/>
      </c>
      <c r="AE1238" s="534" t="str">
        <f>五年级总分</f>
        <v/>
      </c>
      <c r="AF1238" s="517" t="str">
        <f>五年级等级</f>
        <v/>
      </c>
      <c r="AM1238" s="452" t="str">
        <f>折返时间</f>
        <v/>
      </c>
    </row>
    <row r="1239" spans="1:39">
      <c r="A1239" s="476">
        <v>518</v>
      </c>
      <c r="B1239" s="477">
        <v>47</v>
      </c>
      <c r="C1239" s="632"/>
      <c r="D1239" s="633"/>
      <c r="E1239" s="632"/>
      <c r="F1239" s="625"/>
      <c r="G1239" s="608"/>
      <c r="H1239" s="475"/>
      <c r="I1239" s="613"/>
      <c r="J1239" s="614"/>
      <c r="K1239" s="614"/>
      <c r="L1239" s="615"/>
      <c r="M1239" s="616"/>
      <c r="N1239" s="505" t="str">
        <f>五年级BMI</f>
        <v/>
      </c>
      <c r="O1239" s="499" t="str">
        <f>五年级BMI等级</f>
        <v/>
      </c>
      <c r="P1239" s="500" t="str">
        <f>五年级BMI得分</f>
        <v/>
      </c>
      <c r="Q1239" s="515" t="str">
        <f>五年级肺活量得分</f>
        <v/>
      </c>
      <c r="R1239" s="512" t="str">
        <f>五年级等级</f>
        <v/>
      </c>
      <c r="S1239" s="516" t="str">
        <f>五年级50米跑得分</f>
        <v/>
      </c>
      <c r="T1239" s="517" t="str">
        <f>五年级等级</f>
        <v/>
      </c>
      <c r="U1239" s="516" t="str">
        <f>五年级坐位体前屈得分</f>
        <v/>
      </c>
      <c r="V1239" s="517" t="str">
        <f>五年级等级</f>
        <v/>
      </c>
      <c r="W1239" s="516" t="str">
        <f>五年级一分钟跳绳得分</f>
        <v/>
      </c>
      <c r="X1239" s="517" t="str">
        <f>五年级等级</f>
        <v/>
      </c>
      <c r="Y1239" s="515" t="str">
        <f>五年级仰卧起坐得分</f>
        <v/>
      </c>
      <c r="Z1239" s="518" t="str">
        <f>五年级等级</f>
        <v/>
      </c>
      <c r="AA1239" s="533" t="str">
        <f>五年级折返跑得分</f>
        <v/>
      </c>
      <c r="AB1239" s="515" t="str">
        <f>五年级等级</f>
        <v/>
      </c>
      <c r="AC1239" s="533" t="str">
        <f>五年级跳绳附加分</f>
        <v/>
      </c>
      <c r="AD1239" s="534" t="str">
        <f>五年级标准分</f>
        <v/>
      </c>
      <c r="AE1239" s="534" t="str">
        <f>五年级总分</f>
        <v/>
      </c>
      <c r="AF1239" s="517" t="str">
        <f>五年级等级</f>
        <v/>
      </c>
      <c r="AM1239" s="452" t="str">
        <f>折返时间</f>
        <v/>
      </c>
    </row>
    <row r="1240" spans="1:39">
      <c r="A1240" s="476">
        <v>518</v>
      </c>
      <c r="B1240" s="477">
        <v>48</v>
      </c>
      <c r="C1240" s="632"/>
      <c r="D1240" s="633"/>
      <c r="E1240" s="632"/>
      <c r="F1240" s="625"/>
      <c r="G1240" s="608"/>
      <c r="H1240" s="475"/>
      <c r="I1240" s="613"/>
      <c r="J1240" s="614"/>
      <c r="K1240" s="614"/>
      <c r="L1240" s="615"/>
      <c r="M1240" s="616"/>
      <c r="N1240" s="505" t="str">
        <f>五年级BMI</f>
        <v/>
      </c>
      <c r="O1240" s="499" t="str">
        <f>五年级BMI等级</f>
        <v/>
      </c>
      <c r="P1240" s="500" t="str">
        <f>五年级BMI得分</f>
        <v/>
      </c>
      <c r="Q1240" s="515" t="str">
        <f>五年级肺活量得分</f>
        <v/>
      </c>
      <c r="R1240" s="512" t="str">
        <f>五年级等级</f>
        <v/>
      </c>
      <c r="S1240" s="516" t="str">
        <f>五年级50米跑得分</f>
        <v/>
      </c>
      <c r="T1240" s="517" t="str">
        <f>五年级等级</f>
        <v/>
      </c>
      <c r="U1240" s="516" t="str">
        <f>五年级坐位体前屈得分</f>
        <v/>
      </c>
      <c r="V1240" s="517" t="str">
        <f>五年级等级</f>
        <v/>
      </c>
      <c r="W1240" s="516" t="str">
        <f>五年级一分钟跳绳得分</f>
        <v/>
      </c>
      <c r="X1240" s="517" t="str">
        <f>五年级等级</f>
        <v/>
      </c>
      <c r="Y1240" s="515" t="str">
        <f>五年级仰卧起坐得分</f>
        <v/>
      </c>
      <c r="Z1240" s="518" t="str">
        <f>五年级等级</f>
        <v/>
      </c>
      <c r="AA1240" s="533" t="str">
        <f>五年级折返跑得分</f>
        <v/>
      </c>
      <c r="AB1240" s="515" t="str">
        <f>五年级等级</f>
        <v/>
      </c>
      <c r="AC1240" s="533" t="str">
        <f>五年级跳绳附加分</f>
        <v/>
      </c>
      <c r="AD1240" s="534" t="str">
        <f>五年级标准分</f>
        <v/>
      </c>
      <c r="AE1240" s="534" t="str">
        <f>五年级总分</f>
        <v/>
      </c>
      <c r="AF1240" s="517" t="str">
        <f>五年级等级</f>
        <v/>
      </c>
      <c r="AM1240" s="452" t="str">
        <f>折返时间</f>
        <v/>
      </c>
    </row>
    <row r="1241" spans="1:39">
      <c r="A1241" s="476">
        <v>518</v>
      </c>
      <c r="B1241" s="477">
        <v>49</v>
      </c>
      <c r="C1241" s="632"/>
      <c r="D1241" s="633"/>
      <c r="E1241" s="632"/>
      <c r="F1241" s="625"/>
      <c r="G1241" s="608"/>
      <c r="H1241" s="475"/>
      <c r="I1241" s="613"/>
      <c r="J1241" s="614"/>
      <c r="K1241" s="614"/>
      <c r="L1241" s="615"/>
      <c r="M1241" s="616"/>
      <c r="N1241" s="505" t="str">
        <f>五年级BMI</f>
        <v/>
      </c>
      <c r="O1241" s="499" t="str">
        <f>五年级BMI等级</f>
        <v/>
      </c>
      <c r="P1241" s="500" t="str">
        <f>五年级BMI得分</f>
        <v/>
      </c>
      <c r="Q1241" s="515" t="str">
        <f>五年级肺活量得分</f>
        <v/>
      </c>
      <c r="R1241" s="512" t="str">
        <f>五年级等级</f>
        <v/>
      </c>
      <c r="S1241" s="516" t="str">
        <f>五年级50米跑得分</f>
        <v/>
      </c>
      <c r="T1241" s="517" t="str">
        <f>五年级等级</f>
        <v/>
      </c>
      <c r="U1241" s="516" t="str">
        <f>五年级坐位体前屈得分</f>
        <v/>
      </c>
      <c r="V1241" s="517" t="str">
        <f>五年级等级</f>
        <v/>
      </c>
      <c r="W1241" s="516" t="str">
        <f>五年级一分钟跳绳得分</f>
        <v/>
      </c>
      <c r="X1241" s="517" t="str">
        <f>五年级等级</f>
        <v/>
      </c>
      <c r="Y1241" s="515" t="str">
        <f>五年级仰卧起坐得分</f>
        <v/>
      </c>
      <c r="Z1241" s="518" t="str">
        <f>五年级等级</f>
        <v/>
      </c>
      <c r="AA1241" s="533" t="str">
        <f>五年级折返跑得分</f>
        <v/>
      </c>
      <c r="AB1241" s="515" t="str">
        <f>五年级等级</f>
        <v/>
      </c>
      <c r="AC1241" s="533" t="str">
        <f>五年级跳绳附加分</f>
        <v/>
      </c>
      <c r="AD1241" s="534" t="str">
        <f>五年级标准分</f>
        <v/>
      </c>
      <c r="AE1241" s="534" t="str">
        <f>五年级总分</f>
        <v/>
      </c>
      <c r="AF1241" s="517" t="str">
        <f>五年级等级</f>
        <v/>
      </c>
      <c r="AM1241" s="452" t="str">
        <f>折返时间</f>
        <v/>
      </c>
    </row>
    <row r="1242" spans="1:39">
      <c r="A1242" s="476">
        <v>518</v>
      </c>
      <c r="B1242" s="477">
        <v>50</v>
      </c>
      <c r="C1242" s="632"/>
      <c r="D1242" s="633"/>
      <c r="E1242" s="632"/>
      <c r="F1242" s="625"/>
      <c r="G1242" s="608"/>
      <c r="H1242" s="475"/>
      <c r="I1242" s="613"/>
      <c r="J1242" s="614"/>
      <c r="K1242" s="614"/>
      <c r="L1242" s="615"/>
      <c r="M1242" s="616"/>
      <c r="N1242" s="505" t="str">
        <f>五年级BMI</f>
        <v/>
      </c>
      <c r="O1242" s="499" t="str">
        <f>五年级BMI等级</f>
        <v/>
      </c>
      <c r="P1242" s="500" t="str">
        <f>五年级BMI得分</f>
        <v/>
      </c>
      <c r="Q1242" s="515" t="str">
        <f>五年级肺活量得分</f>
        <v/>
      </c>
      <c r="R1242" s="512" t="str">
        <f>五年级等级</f>
        <v/>
      </c>
      <c r="S1242" s="516" t="str">
        <f>五年级50米跑得分</f>
        <v/>
      </c>
      <c r="T1242" s="517" t="str">
        <f>五年级等级</f>
        <v/>
      </c>
      <c r="U1242" s="516" t="str">
        <f>五年级坐位体前屈得分</f>
        <v/>
      </c>
      <c r="V1242" s="517" t="str">
        <f>五年级等级</f>
        <v/>
      </c>
      <c r="W1242" s="516" t="str">
        <f>五年级一分钟跳绳得分</f>
        <v/>
      </c>
      <c r="X1242" s="517" t="str">
        <f>五年级等级</f>
        <v/>
      </c>
      <c r="Y1242" s="515" t="str">
        <f>五年级仰卧起坐得分</f>
        <v/>
      </c>
      <c r="Z1242" s="518" t="str">
        <f>五年级等级</f>
        <v/>
      </c>
      <c r="AA1242" s="533" t="str">
        <f>五年级折返跑得分</f>
        <v/>
      </c>
      <c r="AB1242" s="515" t="str">
        <f>五年级等级</f>
        <v/>
      </c>
      <c r="AC1242" s="533" t="str">
        <f>五年级跳绳附加分</f>
        <v/>
      </c>
      <c r="AD1242" s="534" t="str">
        <f>五年级标准分</f>
        <v/>
      </c>
      <c r="AE1242" s="534" t="str">
        <f>五年级总分</f>
        <v/>
      </c>
      <c r="AF1242" s="517" t="str">
        <f>五年级等级</f>
        <v/>
      </c>
      <c r="AM1242" s="452" t="str">
        <f>折返时间</f>
        <v/>
      </c>
    </row>
    <row r="1243" spans="1:39">
      <c r="A1243" s="476">
        <v>518</v>
      </c>
      <c r="B1243" s="477">
        <v>51</v>
      </c>
      <c r="C1243" s="632"/>
      <c r="D1243" s="633"/>
      <c r="E1243" s="632"/>
      <c r="F1243" s="473"/>
      <c r="G1243" s="608"/>
      <c r="H1243" s="475"/>
      <c r="I1243" s="613"/>
      <c r="J1243" s="614"/>
      <c r="K1243" s="614"/>
      <c r="L1243" s="615"/>
      <c r="M1243" s="616"/>
      <c r="N1243" s="505" t="str">
        <f>五年级BMI</f>
        <v/>
      </c>
      <c r="O1243" s="499" t="str">
        <f>五年级BMI等级</f>
        <v/>
      </c>
      <c r="P1243" s="500" t="str">
        <f>五年级BMI得分</f>
        <v/>
      </c>
      <c r="Q1243" s="515" t="str">
        <f>五年级肺活量得分</f>
        <v/>
      </c>
      <c r="R1243" s="512" t="str">
        <f>五年级等级</f>
        <v/>
      </c>
      <c r="S1243" s="516" t="str">
        <f>五年级50米跑得分</f>
        <v/>
      </c>
      <c r="T1243" s="517" t="str">
        <f>五年级等级</f>
        <v/>
      </c>
      <c r="U1243" s="516" t="str">
        <f>五年级坐位体前屈得分</f>
        <v/>
      </c>
      <c r="V1243" s="517" t="str">
        <f>五年级等级</f>
        <v/>
      </c>
      <c r="W1243" s="516" t="str">
        <f>五年级一分钟跳绳得分</f>
        <v/>
      </c>
      <c r="X1243" s="517" t="str">
        <f>五年级等级</f>
        <v/>
      </c>
      <c r="Y1243" s="515" t="str">
        <f>五年级仰卧起坐得分</f>
        <v/>
      </c>
      <c r="Z1243" s="518" t="str">
        <f>五年级等级</f>
        <v/>
      </c>
      <c r="AA1243" s="533" t="str">
        <f>五年级折返跑得分</f>
        <v/>
      </c>
      <c r="AB1243" s="515" t="str">
        <f>五年级等级</f>
        <v/>
      </c>
      <c r="AC1243" s="533" t="str">
        <f>五年级跳绳附加分</f>
        <v/>
      </c>
      <c r="AD1243" s="534" t="str">
        <f>五年级标准分</f>
        <v/>
      </c>
      <c r="AE1243" s="534" t="str">
        <f>五年级总分</f>
        <v/>
      </c>
      <c r="AF1243" s="517" t="str">
        <f>五年级等级</f>
        <v/>
      </c>
      <c r="AM1243" s="452" t="str">
        <f>折返时间</f>
        <v/>
      </c>
    </row>
    <row r="1244" spans="1:39">
      <c r="A1244" s="476">
        <v>518</v>
      </c>
      <c r="B1244" s="477">
        <v>52</v>
      </c>
      <c r="C1244" s="632"/>
      <c r="D1244" s="633"/>
      <c r="E1244" s="632"/>
      <c r="F1244" s="473"/>
      <c r="G1244" s="608"/>
      <c r="H1244" s="475"/>
      <c r="I1244" s="613"/>
      <c r="J1244" s="614"/>
      <c r="K1244" s="614"/>
      <c r="L1244" s="615"/>
      <c r="M1244" s="616"/>
      <c r="N1244" s="505" t="str">
        <f>五年级BMI</f>
        <v/>
      </c>
      <c r="O1244" s="499" t="str">
        <f>五年级BMI等级</f>
        <v/>
      </c>
      <c r="P1244" s="500" t="str">
        <f>五年级BMI得分</f>
        <v/>
      </c>
      <c r="Q1244" s="515" t="str">
        <f>五年级肺活量得分</f>
        <v/>
      </c>
      <c r="R1244" s="512" t="str">
        <f>五年级等级</f>
        <v/>
      </c>
      <c r="S1244" s="516" t="str">
        <f>五年级50米跑得分</f>
        <v/>
      </c>
      <c r="T1244" s="517" t="str">
        <f>五年级等级</f>
        <v/>
      </c>
      <c r="U1244" s="516" t="str">
        <f>五年级坐位体前屈得分</f>
        <v/>
      </c>
      <c r="V1244" s="517" t="str">
        <f>五年级等级</f>
        <v/>
      </c>
      <c r="W1244" s="516" t="str">
        <f>五年级一分钟跳绳得分</f>
        <v/>
      </c>
      <c r="X1244" s="517" t="str">
        <f>五年级等级</f>
        <v/>
      </c>
      <c r="Y1244" s="515" t="str">
        <f>五年级仰卧起坐得分</f>
        <v/>
      </c>
      <c r="Z1244" s="518" t="str">
        <f>五年级等级</f>
        <v/>
      </c>
      <c r="AA1244" s="533" t="str">
        <f>五年级折返跑得分</f>
        <v/>
      </c>
      <c r="AB1244" s="515" t="str">
        <f>五年级等级</f>
        <v/>
      </c>
      <c r="AC1244" s="533" t="str">
        <f>五年级跳绳附加分</f>
        <v/>
      </c>
      <c r="AD1244" s="534" t="str">
        <f>五年级标准分</f>
        <v/>
      </c>
      <c r="AE1244" s="534" t="str">
        <f>五年级总分</f>
        <v/>
      </c>
      <c r="AF1244" s="517" t="str">
        <f>五年级等级</f>
        <v/>
      </c>
      <c r="AM1244" s="452" t="str">
        <f>折返时间</f>
        <v/>
      </c>
    </row>
    <row r="1245" spans="1:39">
      <c r="A1245" s="476">
        <v>518</v>
      </c>
      <c r="B1245" s="477">
        <v>53</v>
      </c>
      <c r="C1245" s="632"/>
      <c r="D1245" s="633"/>
      <c r="E1245" s="632"/>
      <c r="F1245" s="473"/>
      <c r="G1245" s="608"/>
      <c r="H1245" s="475"/>
      <c r="I1245" s="613"/>
      <c r="J1245" s="614"/>
      <c r="K1245" s="614"/>
      <c r="L1245" s="615"/>
      <c r="M1245" s="616"/>
      <c r="N1245" s="505" t="str">
        <f>五年级BMI</f>
        <v/>
      </c>
      <c r="O1245" s="499" t="str">
        <f>五年级BMI等级</f>
        <v/>
      </c>
      <c r="P1245" s="500" t="str">
        <f>五年级BMI得分</f>
        <v/>
      </c>
      <c r="Q1245" s="515" t="str">
        <f>五年级肺活量得分</f>
        <v/>
      </c>
      <c r="R1245" s="512" t="str">
        <f>五年级等级</f>
        <v/>
      </c>
      <c r="S1245" s="516" t="str">
        <f>五年级50米跑得分</f>
        <v/>
      </c>
      <c r="T1245" s="517" t="str">
        <f>五年级等级</f>
        <v/>
      </c>
      <c r="U1245" s="516" t="str">
        <f>五年级坐位体前屈得分</f>
        <v/>
      </c>
      <c r="V1245" s="517" t="str">
        <f>五年级等级</f>
        <v/>
      </c>
      <c r="W1245" s="516" t="str">
        <f>五年级一分钟跳绳得分</f>
        <v/>
      </c>
      <c r="X1245" s="517" t="str">
        <f>五年级等级</f>
        <v/>
      </c>
      <c r="Y1245" s="515" t="str">
        <f>五年级仰卧起坐得分</f>
        <v/>
      </c>
      <c r="Z1245" s="518" t="str">
        <f>五年级等级</f>
        <v/>
      </c>
      <c r="AA1245" s="533" t="str">
        <f>五年级折返跑得分</f>
        <v/>
      </c>
      <c r="AB1245" s="515" t="str">
        <f>五年级等级</f>
        <v/>
      </c>
      <c r="AC1245" s="533" t="str">
        <f>五年级跳绳附加分</f>
        <v/>
      </c>
      <c r="AD1245" s="534" t="str">
        <f>五年级标准分</f>
        <v/>
      </c>
      <c r="AE1245" s="534" t="str">
        <f>五年级总分</f>
        <v/>
      </c>
      <c r="AF1245" s="517" t="str">
        <f>五年级等级</f>
        <v/>
      </c>
      <c r="AM1245" s="452" t="str">
        <f>折返时间</f>
        <v/>
      </c>
    </row>
    <row r="1246" spans="1:39">
      <c r="A1246" s="476">
        <v>518</v>
      </c>
      <c r="B1246" s="477">
        <v>54</v>
      </c>
      <c r="C1246" s="632"/>
      <c r="D1246" s="633"/>
      <c r="E1246" s="632"/>
      <c r="F1246" s="473"/>
      <c r="G1246" s="608"/>
      <c r="H1246" s="475"/>
      <c r="I1246" s="613"/>
      <c r="J1246" s="614"/>
      <c r="K1246" s="614"/>
      <c r="L1246" s="615"/>
      <c r="M1246" s="616"/>
      <c r="N1246" s="505" t="str">
        <f>五年级BMI</f>
        <v/>
      </c>
      <c r="O1246" s="499" t="str">
        <f>五年级BMI等级</f>
        <v/>
      </c>
      <c r="P1246" s="500" t="str">
        <f>五年级BMI得分</f>
        <v/>
      </c>
      <c r="Q1246" s="515" t="str">
        <f>五年级肺活量得分</f>
        <v/>
      </c>
      <c r="R1246" s="512" t="str">
        <f>五年级等级</f>
        <v/>
      </c>
      <c r="S1246" s="516" t="str">
        <f>五年级50米跑得分</f>
        <v/>
      </c>
      <c r="T1246" s="517" t="str">
        <f>五年级等级</f>
        <v/>
      </c>
      <c r="U1246" s="516" t="str">
        <f>五年级坐位体前屈得分</f>
        <v/>
      </c>
      <c r="V1246" s="517" t="str">
        <f>五年级等级</f>
        <v/>
      </c>
      <c r="W1246" s="516" t="str">
        <f>五年级一分钟跳绳得分</f>
        <v/>
      </c>
      <c r="X1246" s="517" t="str">
        <f>五年级等级</f>
        <v/>
      </c>
      <c r="Y1246" s="515" t="str">
        <f>五年级仰卧起坐得分</f>
        <v/>
      </c>
      <c r="Z1246" s="518" t="str">
        <f>五年级等级</f>
        <v/>
      </c>
      <c r="AA1246" s="533" t="str">
        <f>五年级折返跑得分</f>
        <v/>
      </c>
      <c r="AB1246" s="515" t="str">
        <f>五年级等级</f>
        <v/>
      </c>
      <c r="AC1246" s="533" t="str">
        <f>五年级跳绳附加分</f>
        <v/>
      </c>
      <c r="AD1246" s="534" t="str">
        <f>五年级标准分</f>
        <v/>
      </c>
      <c r="AE1246" s="534" t="str">
        <f>五年级总分</f>
        <v/>
      </c>
      <c r="AF1246" s="517" t="str">
        <f>五年级等级</f>
        <v/>
      </c>
      <c r="AM1246" s="452" t="str">
        <f>折返时间</f>
        <v/>
      </c>
    </row>
    <row r="1247" spans="1:39">
      <c r="A1247" s="476">
        <v>518</v>
      </c>
      <c r="B1247" s="477">
        <v>55</v>
      </c>
      <c r="C1247" s="632"/>
      <c r="D1247" s="633"/>
      <c r="E1247" s="632"/>
      <c r="F1247" s="473"/>
      <c r="G1247" s="608"/>
      <c r="H1247" s="475"/>
      <c r="I1247" s="613"/>
      <c r="J1247" s="614"/>
      <c r="K1247" s="614"/>
      <c r="L1247" s="615"/>
      <c r="M1247" s="616"/>
      <c r="N1247" s="505" t="str">
        <f>五年级BMI</f>
        <v/>
      </c>
      <c r="O1247" s="499" t="str">
        <f>五年级BMI等级</f>
        <v/>
      </c>
      <c r="P1247" s="500" t="str">
        <f>五年级BMI得分</f>
        <v/>
      </c>
      <c r="Q1247" s="515" t="str">
        <f>五年级肺活量得分</f>
        <v/>
      </c>
      <c r="R1247" s="512" t="str">
        <f>五年级等级</f>
        <v/>
      </c>
      <c r="S1247" s="516" t="str">
        <f>五年级50米跑得分</f>
        <v/>
      </c>
      <c r="T1247" s="517" t="str">
        <f>五年级等级</f>
        <v/>
      </c>
      <c r="U1247" s="516" t="str">
        <f>五年级坐位体前屈得分</f>
        <v/>
      </c>
      <c r="V1247" s="517" t="str">
        <f>五年级等级</f>
        <v/>
      </c>
      <c r="W1247" s="516" t="str">
        <f>五年级一分钟跳绳得分</f>
        <v/>
      </c>
      <c r="X1247" s="517" t="str">
        <f>五年级等级</f>
        <v/>
      </c>
      <c r="Y1247" s="515" t="str">
        <f>五年级仰卧起坐得分</f>
        <v/>
      </c>
      <c r="Z1247" s="518" t="str">
        <f>五年级等级</f>
        <v/>
      </c>
      <c r="AA1247" s="533" t="str">
        <f>五年级折返跑得分</f>
        <v/>
      </c>
      <c r="AB1247" s="515" t="str">
        <f>五年级等级</f>
        <v/>
      </c>
      <c r="AC1247" s="533" t="str">
        <f>五年级跳绳附加分</f>
        <v/>
      </c>
      <c r="AD1247" s="534" t="str">
        <f>五年级标准分</f>
        <v/>
      </c>
      <c r="AE1247" s="534" t="str">
        <f>五年级总分</f>
        <v/>
      </c>
      <c r="AF1247" s="517" t="str">
        <f>五年级等级</f>
        <v/>
      </c>
      <c r="AM1247" s="452" t="str">
        <f>折返时间</f>
        <v/>
      </c>
    </row>
    <row r="1248" spans="1:39">
      <c r="A1248" s="476">
        <v>518</v>
      </c>
      <c r="B1248" s="477">
        <v>56</v>
      </c>
      <c r="C1248" s="632"/>
      <c r="D1248" s="633"/>
      <c r="E1248" s="632"/>
      <c r="F1248" s="473"/>
      <c r="G1248" s="608"/>
      <c r="H1248" s="475"/>
      <c r="I1248" s="613"/>
      <c r="J1248" s="614"/>
      <c r="K1248" s="614"/>
      <c r="L1248" s="615"/>
      <c r="M1248" s="616"/>
      <c r="N1248" s="505" t="str">
        <f>五年级BMI</f>
        <v/>
      </c>
      <c r="O1248" s="499" t="str">
        <f>五年级BMI等级</f>
        <v/>
      </c>
      <c r="P1248" s="500" t="str">
        <f>五年级BMI得分</f>
        <v/>
      </c>
      <c r="Q1248" s="515" t="str">
        <f>五年级肺活量得分</f>
        <v/>
      </c>
      <c r="R1248" s="512" t="str">
        <f>五年级等级</f>
        <v/>
      </c>
      <c r="S1248" s="516" t="str">
        <f>五年级50米跑得分</f>
        <v/>
      </c>
      <c r="T1248" s="517" t="str">
        <f>五年级等级</f>
        <v/>
      </c>
      <c r="U1248" s="516" t="str">
        <f>五年级坐位体前屈得分</f>
        <v/>
      </c>
      <c r="V1248" s="517" t="str">
        <f>五年级等级</f>
        <v/>
      </c>
      <c r="W1248" s="516" t="str">
        <f>五年级一分钟跳绳得分</f>
        <v/>
      </c>
      <c r="X1248" s="517" t="str">
        <f>五年级等级</f>
        <v/>
      </c>
      <c r="Y1248" s="515" t="str">
        <f>五年级仰卧起坐得分</f>
        <v/>
      </c>
      <c r="Z1248" s="518" t="str">
        <f>五年级等级</f>
        <v/>
      </c>
      <c r="AA1248" s="533" t="str">
        <f>五年级折返跑得分</f>
        <v/>
      </c>
      <c r="AB1248" s="515" t="str">
        <f>五年级等级</f>
        <v/>
      </c>
      <c r="AC1248" s="533" t="str">
        <f>五年级跳绳附加分</f>
        <v/>
      </c>
      <c r="AD1248" s="534" t="str">
        <f>五年级标准分</f>
        <v/>
      </c>
      <c r="AE1248" s="534" t="str">
        <f>五年级总分</f>
        <v/>
      </c>
      <c r="AF1248" s="517" t="str">
        <f>五年级等级</f>
        <v/>
      </c>
      <c r="AM1248" s="452" t="str">
        <f>折返时间</f>
        <v/>
      </c>
    </row>
    <row r="1249" spans="1:39">
      <c r="A1249" s="476">
        <v>518</v>
      </c>
      <c r="B1249" s="477">
        <v>57</v>
      </c>
      <c r="C1249" s="632"/>
      <c r="D1249" s="633"/>
      <c r="E1249" s="632"/>
      <c r="F1249" s="473"/>
      <c r="G1249" s="608"/>
      <c r="H1249" s="475"/>
      <c r="I1249" s="613"/>
      <c r="J1249" s="614"/>
      <c r="K1249" s="614"/>
      <c r="L1249" s="615"/>
      <c r="M1249" s="616"/>
      <c r="N1249" s="505" t="str">
        <f>五年级BMI</f>
        <v/>
      </c>
      <c r="O1249" s="499" t="str">
        <f>五年级BMI等级</f>
        <v/>
      </c>
      <c r="P1249" s="500" t="str">
        <f>五年级BMI得分</f>
        <v/>
      </c>
      <c r="Q1249" s="515" t="str">
        <f>五年级肺活量得分</f>
        <v/>
      </c>
      <c r="R1249" s="512" t="str">
        <f>五年级等级</f>
        <v/>
      </c>
      <c r="S1249" s="516" t="str">
        <f>五年级50米跑得分</f>
        <v/>
      </c>
      <c r="T1249" s="517" t="str">
        <f>五年级等级</f>
        <v/>
      </c>
      <c r="U1249" s="516" t="str">
        <f>五年级坐位体前屈得分</f>
        <v/>
      </c>
      <c r="V1249" s="517" t="str">
        <f>五年级等级</f>
        <v/>
      </c>
      <c r="W1249" s="516" t="str">
        <f>五年级一分钟跳绳得分</f>
        <v/>
      </c>
      <c r="X1249" s="517" t="str">
        <f>五年级等级</f>
        <v/>
      </c>
      <c r="Y1249" s="515" t="str">
        <f>五年级仰卧起坐得分</f>
        <v/>
      </c>
      <c r="Z1249" s="518" t="str">
        <f>五年级等级</f>
        <v/>
      </c>
      <c r="AA1249" s="533" t="str">
        <f>五年级折返跑得分</f>
        <v/>
      </c>
      <c r="AB1249" s="515" t="str">
        <f>五年级等级</f>
        <v/>
      </c>
      <c r="AC1249" s="533" t="str">
        <f>五年级跳绳附加分</f>
        <v/>
      </c>
      <c r="AD1249" s="534" t="str">
        <f>五年级标准分</f>
        <v/>
      </c>
      <c r="AE1249" s="534" t="str">
        <f>五年级总分</f>
        <v/>
      </c>
      <c r="AF1249" s="517" t="str">
        <f>五年级等级</f>
        <v/>
      </c>
      <c r="AM1249" s="452" t="str">
        <f>折返时间</f>
        <v/>
      </c>
    </row>
    <row r="1250" spans="1:39">
      <c r="A1250" s="476">
        <v>518</v>
      </c>
      <c r="B1250" s="477">
        <v>58</v>
      </c>
      <c r="C1250" s="632"/>
      <c r="D1250" s="633"/>
      <c r="E1250" s="632"/>
      <c r="F1250" s="473"/>
      <c r="G1250" s="608"/>
      <c r="H1250" s="475"/>
      <c r="I1250" s="613"/>
      <c r="J1250" s="614"/>
      <c r="K1250" s="614"/>
      <c r="L1250" s="615"/>
      <c r="M1250" s="616"/>
      <c r="N1250" s="505" t="str">
        <f>五年级BMI</f>
        <v/>
      </c>
      <c r="O1250" s="499" t="str">
        <f>五年级BMI等级</f>
        <v/>
      </c>
      <c r="P1250" s="500" t="str">
        <f>五年级BMI得分</f>
        <v/>
      </c>
      <c r="Q1250" s="515" t="str">
        <f>五年级肺活量得分</f>
        <v/>
      </c>
      <c r="R1250" s="512" t="str">
        <f>五年级等级</f>
        <v/>
      </c>
      <c r="S1250" s="516" t="str">
        <f>五年级50米跑得分</f>
        <v/>
      </c>
      <c r="T1250" s="517" t="str">
        <f>五年级等级</f>
        <v/>
      </c>
      <c r="U1250" s="516" t="str">
        <f>五年级坐位体前屈得分</f>
        <v/>
      </c>
      <c r="V1250" s="517" t="str">
        <f>五年级等级</f>
        <v/>
      </c>
      <c r="W1250" s="516" t="str">
        <f>五年级一分钟跳绳得分</f>
        <v/>
      </c>
      <c r="X1250" s="517" t="str">
        <f>五年级等级</f>
        <v/>
      </c>
      <c r="Y1250" s="515" t="str">
        <f>五年级仰卧起坐得分</f>
        <v/>
      </c>
      <c r="Z1250" s="518" t="str">
        <f>五年级等级</f>
        <v/>
      </c>
      <c r="AA1250" s="533" t="str">
        <f>五年级折返跑得分</f>
        <v/>
      </c>
      <c r="AB1250" s="515" t="str">
        <f>五年级等级</f>
        <v/>
      </c>
      <c r="AC1250" s="533" t="str">
        <f>五年级跳绳附加分</f>
        <v/>
      </c>
      <c r="AD1250" s="534" t="str">
        <f>五年级标准分</f>
        <v/>
      </c>
      <c r="AE1250" s="534" t="str">
        <f>五年级总分</f>
        <v/>
      </c>
      <c r="AF1250" s="517" t="str">
        <f>五年级等级</f>
        <v/>
      </c>
      <c r="AM1250" s="452" t="str">
        <f>折返时间</f>
        <v/>
      </c>
    </row>
    <row r="1251" spans="1:39">
      <c r="A1251" s="476">
        <v>518</v>
      </c>
      <c r="B1251" s="477">
        <v>59</v>
      </c>
      <c r="C1251" s="632"/>
      <c r="D1251" s="633"/>
      <c r="E1251" s="632"/>
      <c r="F1251" s="473"/>
      <c r="G1251" s="608"/>
      <c r="H1251" s="475"/>
      <c r="I1251" s="613"/>
      <c r="J1251" s="614"/>
      <c r="K1251" s="614"/>
      <c r="L1251" s="615"/>
      <c r="M1251" s="616"/>
      <c r="N1251" s="505" t="str">
        <f>五年级BMI</f>
        <v/>
      </c>
      <c r="O1251" s="499" t="str">
        <f>五年级BMI等级</f>
        <v/>
      </c>
      <c r="P1251" s="500" t="str">
        <f>五年级BMI得分</f>
        <v/>
      </c>
      <c r="Q1251" s="515" t="str">
        <f>五年级肺活量得分</f>
        <v/>
      </c>
      <c r="R1251" s="512" t="str">
        <f>五年级等级</f>
        <v/>
      </c>
      <c r="S1251" s="516" t="str">
        <f>五年级50米跑得分</f>
        <v/>
      </c>
      <c r="T1251" s="517" t="str">
        <f>五年级等级</f>
        <v/>
      </c>
      <c r="U1251" s="516" t="str">
        <f>五年级坐位体前屈得分</f>
        <v/>
      </c>
      <c r="V1251" s="517" t="str">
        <f>五年级等级</f>
        <v/>
      </c>
      <c r="W1251" s="516" t="str">
        <f>五年级一分钟跳绳得分</f>
        <v/>
      </c>
      <c r="X1251" s="517" t="str">
        <f>五年级等级</f>
        <v/>
      </c>
      <c r="Y1251" s="515" t="str">
        <f>五年级仰卧起坐得分</f>
        <v/>
      </c>
      <c r="Z1251" s="518" t="str">
        <f>五年级等级</f>
        <v/>
      </c>
      <c r="AA1251" s="533" t="str">
        <f>五年级折返跑得分</f>
        <v/>
      </c>
      <c r="AB1251" s="515" t="str">
        <f>五年级等级</f>
        <v/>
      </c>
      <c r="AC1251" s="533" t="str">
        <f>五年级跳绳附加分</f>
        <v/>
      </c>
      <c r="AD1251" s="534" t="str">
        <f>五年级标准分</f>
        <v/>
      </c>
      <c r="AE1251" s="534" t="str">
        <f>五年级总分</f>
        <v/>
      </c>
      <c r="AF1251" s="517" t="str">
        <f>五年级等级</f>
        <v/>
      </c>
      <c r="AM1251" s="452" t="str">
        <f>折返时间</f>
        <v/>
      </c>
    </row>
    <row r="1252" spans="1:39">
      <c r="A1252" s="476">
        <v>518</v>
      </c>
      <c r="B1252" s="477">
        <v>60</v>
      </c>
      <c r="C1252" s="632"/>
      <c r="D1252" s="633"/>
      <c r="E1252" s="632"/>
      <c r="F1252" s="473"/>
      <c r="G1252" s="608"/>
      <c r="H1252" s="475"/>
      <c r="I1252" s="613"/>
      <c r="J1252" s="614"/>
      <c r="K1252" s="614"/>
      <c r="L1252" s="615"/>
      <c r="M1252" s="616"/>
      <c r="N1252" s="505" t="str">
        <f>五年级BMI</f>
        <v/>
      </c>
      <c r="O1252" s="499" t="str">
        <f>五年级BMI等级</f>
        <v/>
      </c>
      <c r="P1252" s="500" t="str">
        <f>五年级BMI得分</f>
        <v/>
      </c>
      <c r="Q1252" s="515" t="str">
        <f>五年级肺活量得分</f>
        <v/>
      </c>
      <c r="R1252" s="512" t="str">
        <f>五年级等级</f>
        <v/>
      </c>
      <c r="S1252" s="516" t="str">
        <f>五年级50米跑得分</f>
        <v/>
      </c>
      <c r="T1252" s="517" t="str">
        <f>五年级等级</f>
        <v/>
      </c>
      <c r="U1252" s="516" t="str">
        <f>五年级坐位体前屈得分</f>
        <v/>
      </c>
      <c r="V1252" s="517" t="str">
        <f>五年级等级</f>
        <v/>
      </c>
      <c r="W1252" s="516" t="str">
        <f>五年级一分钟跳绳得分</f>
        <v/>
      </c>
      <c r="X1252" s="517" t="str">
        <f>五年级等级</f>
        <v/>
      </c>
      <c r="Y1252" s="515" t="str">
        <f>五年级仰卧起坐得分</f>
        <v/>
      </c>
      <c r="Z1252" s="518" t="str">
        <f>五年级等级</f>
        <v/>
      </c>
      <c r="AA1252" s="533" t="str">
        <f>五年级折返跑得分</f>
        <v/>
      </c>
      <c r="AB1252" s="515" t="str">
        <f>五年级等级</f>
        <v/>
      </c>
      <c r="AC1252" s="533" t="str">
        <f>五年级跳绳附加分</f>
        <v/>
      </c>
      <c r="AD1252" s="534" t="str">
        <f>五年级标准分</f>
        <v/>
      </c>
      <c r="AE1252" s="534" t="str">
        <f>五年级总分</f>
        <v/>
      </c>
      <c r="AF1252" s="517" t="str">
        <f>五年级等级</f>
        <v/>
      </c>
      <c r="AM1252" s="452" t="str">
        <f>折返时间</f>
        <v/>
      </c>
    </row>
    <row r="1253" spans="1:39">
      <c r="A1253" s="476">
        <v>518</v>
      </c>
      <c r="B1253" s="477">
        <v>61</v>
      </c>
      <c r="C1253" s="632"/>
      <c r="D1253" s="633"/>
      <c r="E1253" s="632"/>
      <c r="F1253" s="473"/>
      <c r="G1253" s="608"/>
      <c r="H1253" s="475"/>
      <c r="I1253" s="613"/>
      <c r="J1253" s="614"/>
      <c r="K1253" s="614"/>
      <c r="L1253" s="615"/>
      <c r="M1253" s="616"/>
      <c r="N1253" s="505" t="str">
        <f>五年级BMI</f>
        <v/>
      </c>
      <c r="O1253" s="499" t="str">
        <f>五年级BMI等级</f>
        <v/>
      </c>
      <c r="P1253" s="500" t="str">
        <f>五年级BMI得分</f>
        <v/>
      </c>
      <c r="Q1253" s="515" t="str">
        <f>五年级肺活量得分</f>
        <v/>
      </c>
      <c r="R1253" s="512" t="str">
        <f>五年级等级</f>
        <v/>
      </c>
      <c r="S1253" s="516" t="str">
        <f>五年级50米跑得分</f>
        <v/>
      </c>
      <c r="T1253" s="517" t="str">
        <f>五年级等级</f>
        <v/>
      </c>
      <c r="U1253" s="516" t="str">
        <f>五年级坐位体前屈得分</f>
        <v/>
      </c>
      <c r="V1253" s="517" t="str">
        <f>五年级等级</f>
        <v/>
      </c>
      <c r="W1253" s="516" t="str">
        <f>五年级一分钟跳绳得分</f>
        <v/>
      </c>
      <c r="X1253" s="517" t="str">
        <f>五年级等级</f>
        <v/>
      </c>
      <c r="Y1253" s="515" t="str">
        <f>五年级仰卧起坐得分</f>
        <v/>
      </c>
      <c r="Z1253" s="518" t="str">
        <f>五年级等级</f>
        <v/>
      </c>
      <c r="AA1253" s="533" t="str">
        <f>五年级折返跑得分</f>
        <v/>
      </c>
      <c r="AB1253" s="515" t="str">
        <f>五年级等级</f>
        <v/>
      </c>
      <c r="AC1253" s="533" t="str">
        <f>五年级跳绳附加分</f>
        <v/>
      </c>
      <c r="AD1253" s="534" t="str">
        <f>五年级标准分</f>
        <v/>
      </c>
      <c r="AE1253" s="534" t="str">
        <f>五年级总分</f>
        <v/>
      </c>
      <c r="AF1253" s="517" t="str">
        <f>五年级等级</f>
        <v/>
      </c>
      <c r="AM1253" s="452" t="str">
        <f>折返时间</f>
        <v/>
      </c>
    </row>
    <row r="1254" spans="1:39">
      <c r="A1254" s="476">
        <v>518</v>
      </c>
      <c r="B1254" s="477">
        <v>62</v>
      </c>
      <c r="C1254" s="632"/>
      <c r="D1254" s="633"/>
      <c r="E1254" s="632"/>
      <c r="F1254" s="473"/>
      <c r="G1254" s="608"/>
      <c r="H1254" s="475"/>
      <c r="I1254" s="613"/>
      <c r="J1254" s="614"/>
      <c r="K1254" s="614"/>
      <c r="L1254" s="615"/>
      <c r="M1254" s="616"/>
      <c r="N1254" s="505" t="str">
        <f>五年级BMI</f>
        <v/>
      </c>
      <c r="O1254" s="499" t="str">
        <f>五年级BMI等级</f>
        <v/>
      </c>
      <c r="P1254" s="500" t="str">
        <f>五年级BMI得分</f>
        <v/>
      </c>
      <c r="Q1254" s="515" t="str">
        <f>五年级肺活量得分</f>
        <v/>
      </c>
      <c r="R1254" s="512" t="str">
        <f>五年级等级</f>
        <v/>
      </c>
      <c r="S1254" s="516" t="str">
        <f>五年级50米跑得分</f>
        <v/>
      </c>
      <c r="T1254" s="517" t="str">
        <f>五年级等级</f>
        <v/>
      </c>
      <c r="U1254" s="516" t="str">
        <f>五年级坐位体前屈得分</f>
        <v/>
      </c>
      <c r="V1254" s="517" t="str">
        <f>五年级等级</f>
        <v/>
      </c>
      <c r="W1254" s="516" t="str">
        <f>五年级一分钟跳绳得分</f>
        <v/>
      </c>
      <c r="X1254" s="517" t="str">
        <f>五年级等级</f>
        <v/>
      </c>
      <c r="Y1254" s="515" t="str">
        <f>五年级仰卧起坐得分</f>
        <v/>
      </c>
      <c r="Z1254" s="518" t="str">
        <f>五年级等级</f>
        <v/>
      </c>
      <c r="AA1254" s="533" t="str">
        <f>五年级折返跑得分</f>
        <v/>
      </c>
      <c r="AB1254" s="515" t="str">
        <f>五年级等级</f>
        <v/>
      </c>
      <c r="AC1254" s="533" t="str">
        <f>五年级跳绳附加分</f>
        <v/>
      </c>
      <c r="AD1254" s="534" t="str">
        <f>五年级标准分</f>
        <v/>
      </c>
      <c r="AE1254" s="534" t="str">
        <f>五年级总分</f>
        <v/>
      </c>
      <c r="AF1254" s="517" t="str">
        <f>五年级等级</f>
        <v/>
      </c>
      <c r="AM1254" s="452" t="str">
        <f>折返时间</f>
        <v/>
      </c>
    </row>
    <row r="1255" spans="1:39">
      <c r="A1255" s="476">
        <v>518</v>
      </c>
      <c r="B1255" s="477">
        <v>63</v>
      </c>
      <c r="C1255" s="632"/>
      <c r="D1255" s="633"/>
      <c r="E1255" s="632"/>
      <c r="F1255" s="473"/>
      <c r="G1255" s="608"/>
      <c r="H1255" s="475"/>
      <c r="I1255" s="613"/>
      <c r="J1255" s="614"/>
      <c r="K1255" s="614"/>
      <c r="L1255" s="615"/>
      <c r="M1255" s="616"/>
      <c r="N1255" s="505" t="str">
        <f>五年级BMI</f>
        <v/>
      </c>
      <c r="O1255" s="499" t="str">
        <f>五年级BMI等级</f>
        <v/>
      </c>
      <c r="P1255" s="500" t="str">
        <f>五年级BMI得分</f>
        <v/>
      </c>
      <c r="Q1255" s="515" t="str">
        <f>五年级肺活量得分</f>
        <v/>
      </c>
      <c r="R1255" s="512" t="str">
        <f>五年级等级</f>
        <v/>
      </c>
      <c r="S1255" s="516" t="str">
        <f>五年级50米跑得分</f>
        <v/>
      </c>
      <c r="T1255" s="517" t="str">
        <f>五年级等级</f>
        <v/>
      </c>
      <c r="U1255" s="516" t="str">
        <f>五年级坐位体前屈得分</f>
        <v/>
      </c>
      <c r="V1255" s="517" t="str">
        <f>五年级等级</f>
        <v/>
      </c>
      <c r="W1255" s="516" t="str">
        <f>五年级一分钟跳绳得分</f>
        <v/>
      </c>
      <c r="X1255" s="517" t="str">
        <f>五年级等级</f>
        <v/>
      </c>
      <c r="Y1255" s="515" t="str">
        <f>五年级仰卧起坐得分</f>
        <v/>
      </c>
      <c r="Z1255" s="518" t="str">
        <f>五年级等级</f>
        <v/>
      </c>
      <c r="AA1255" s="533" t="str">
        <f>五年级折返跑得分</f>
        <v/>
      </c>
      <c r="AB1255" s="515" t="str">
        <f>五年级等级</f>
        <v/>
      </c>
      <c r="AC1255" s="533" t="str">
        <f>五年级跳绳附加分</f>
        <v/>
      </c>
      <c r="AD1255" s="534" t="str">
        <f>五年级标准分</f>
        <v/>
      </c>
      <c r="AE1255" s="534" t="str">
        <f>五年级总分</f>
        <v/>
      </c>
      <c r="AF1255" s="517" t="str">
        <f>五年级等级</f>
        <v/>
      </c>
      <c r="AM1255" s="452" t="str">
        <f>折返时间</f>
        <v/>
      </c>
    </row>
    <row r="1256" spans="1:39">
      <c r="A1256" s="476">
        <v>518</v>
      </c>
      <c r="B1256" s="477">
        <v>64</v>
      </c>
      <c r="C1256" s="632"/>
      <c r="D1256" s="633"/>
      <c r="E1256" s="632"/>
      <c r="F1256" s="473"/>
      <c r="G1256" s="608"/>
      <c r="H1256" s="475"/>
      <c r="I1256" s="613"/>
      <c r="J1256" s="614"/>
      <c r="K1256" s="614"/>
      <c r="L1256" s="615"/>
      <c r="M1256" s="616"/>
      <c r="N1256" s="505" t="str">
        <f>五年级BMI</f>
        <v/>
      </c>
      <c r="O1256" s="499" t="str">
        <f>五年级BMI等级</f>
        <v/>
      </c>
      <c r="P1256" s="500" t="str">
        <f>五年级BMI得分</f>
        <v/>
      </c>
      <c r="Q1256" s="515" t="str">
        <f>五年级肺活量得分</f>
        <v/>
      </c>
      <c r="R1256" s="512" t="str">
        <f>五年级等级</f>
        <v/>
      </c>
      <c r="S1256" s="516" t="str">
        <f>五年级50米跑得分</f>
        <v/>
      </c>
      <c r="T1256" s="517" t="str">
        <f>五年级等级</f>
        <v/>
      </c>
      <c r="U1256" s="516" t="str">
        <f>五年级坐位体前屈得分</f>
        <v/>
      </c>
      <c r="V1256" s="517" t="str">
        <f>五年级等级</f>
        <v/>
      </c>
      <c r="W1256" s="516" t="str">
        <f>五年级一分钟跳绳得分</f>
        <v/>
      </c>
      <c r="X1256" s="517" t="str">
        <f>五年级等级</f>
        <v/>
      </c>
      <c r="Y1256" s="515" t="str">
        <f>五年级仰卧起坐得分</f>
        <v/>
      </c>
      <c r="Z1256" s="518" t="str">
        <f>五年级等级</f>
        <v/>
      </c>
      <c r="AA1256" s="533" t="str">
        <f>五年级折返跑得分</f>
        <v/>
      </c>
      <c r="AB1256" s="515" t="str">
        <f>五年级等级</f>
        <v/>
      </c>
      <c r="AC1256" s="533" t="str">
        <f>五年级跳绳附加分</f>
        <v/>
      </c>
      <c r="AD1256" s="534" t="str">
        <f>五年级标准分</f>
        <v/>
      </c>
      <c r="AE1256" s="534" t="str">
        <f>五年级总分</f>
        <v/>
      </c>
      <c r="AF1256" s="517" t="str">
        <f>五年级等级</f>
        <v/>
      </c>
      <c r="AM1256" s="452" t="str">
        <f>折返时间</f>
        <v/>
      </c>
    </row>
    <row r="1257" spans="1:39">
      <c r="A1257" s="476">
        <v>518</v>
      </c>
      <c r="B1257" s="477">
        <v>65</v>
      </c>
      <c r="C1257" s="632"/>
      <c r="D1257" s="633"/>
      <c r="E1257" s="632"/>
      <c r="F1257" s="473"/>
      <c r="G1257" s="608"/>
      <c r="H1257" s="475"/>
      <c r="I1257" s="613"/>
      <c r="J1257" s="614"/>
      <c r="K1257" s="614"/>
      <c r="L1257" s="615"/>
      <c r="M1257" s="616"/>
      <c r="N1257" s="505" t="str">
        <f>五年级BMI</f>
        <v/>
      </c>
      <c r="O1257" s="499" t="str">
        <f>五年级BMI等级</f>
        <v/>
      </c>
      <c r="P1257" s="500" t="str">
        <f>五年级BMI得分</f>
        <v/>
      </c>
      <c r="Q1257" s="515" t="str">
        <f>五年级肺活量得分</f>
        <v/>
      </c>
      <c r="R1257" s="512" t="str">
        <f>五年级等级</f>
        <v/>
      </c>
      <c r="S1257" s="516" t="str">
        <f>五年级50米跑得分</f>
        <v/>
      </c>
      <c r="T1257" s="517" t="str">
        <f>五年级等级</f>
        <v/>
      </c>
      <c r="U1257" s="516" t="str">
        <f>五年级坐位体前屈得分</f>
        <v/>
      </c>
      <c r="V1257" s="517" t="str">
        <f>五年级等级</f>
        <v/>
      </c>
      <c r="W1257" s="516" t="str">
        <f>五年级一分钟跳绳得分</f>
        <v/>
      </c>
      <c r="X1257" s="517" t="str">
        <f>五年级等级</f>
        <v/>
      </c>
      <c r="Y1257" s="515" t="str">
        <f>五年级仰卧起坐得分</f>
        <v/>
      </c>
      <c r="Z1257" s="518" t="str">
        <f>五年级等级</f>
        <v/>
      </c>
      <c r="AA1257" s="533" t="str">
        <f>五年级折返跑得分</f>
        <v/>
      </c>
      <c r="AB1257" s="515" t="str">
        <f>五年级等级</f>
        <v/>
      </c>
      <c r="AC1257" s="533" t="str">
        <f>五年级跳绳附加分</f>
        <v/>
      </c>
      <c r="AD1257" s="534" t="str">
        <f>五年级标准分</f>
        <v/>
      </c>
      <c r="AE1257" s="534" t="str">
        <f>五年级总分</f>
        <v/>
      </c>
      <c r="AF1257" s="517" t="str">
        <f>五年级等级</f>
        <v/>
      </c>
      <c r="AM1257" s="452" t="str">
        <f>折返时间</f>
        <v/>
      </c>
    </row>
    <row r="1258" spans="1:39">
      <c r="A1258" s="476">
        <v>518</v>
      </c>
      <c r="B1258" s="477">
        <v>66</v>
      </c>
      <c r="C1258" s="632"/>
      <c r="D1258" s="633"/>
      <c r="E1258" s="632"/>
      <c r="F1258" s="473"/>
      <c r="G1258" s="608"/>
      <c r="H1258" s="475"/>
      <c r="I1258" s="613"/>
      <c r="J1258" s="614"/>
      <c r="K1258" s="614"/>
      <c r="L1258" s="615"/>
      <c r="M1258" s="616"/>
      <c r="N1258" s="505" t="str">
        <f>五年级BMI</f>
        <v/>
      </c>
      <c r="O1258" s="499" t="str">
        <f>五年级BMI等级</f>
        <v/>
      </c>
      <c r="P1258" s="500" t="str">
        <f>五年级BMI得分</f>
        <v/>
      </c>
      <c r="Q1258" s="515" t="str">
        <f>五年级肺活量得分</f>
        <v/>
      </c>
      <c r="R1258" s="512" t="str">
        <f>五年级等级</f>
        <v/>
      </c>
      <c r="S1258" s="516" t="str">
        <f>五年级50米跑得分</f>
        <v/>
      </c>
      <c r="T1258" s="517" t="str">
        <f>五年级等级</f>
        <v/>
      </c>
      <c r="U1258" s="516" t="str">
        <f>五年级坐位体前屈得分</f>
        <v/>
      </c>
      <c r="V1258" s="517" t="str">
        <f>五年级等级</f>
        <v/>
      </c>
      <c r="W1258" s="516" t="str">
        <f>五年级一分钟跳绳得分</f>
        <v/>
      </c>
      <c r="X1258" s="517" t="str">
        <f>五年级等级</f>
        <v/>
      </c>
      <c r="Y1258" s="515" t="str">
        <f>五年级仰卧起坐得分</f>
        <v/>
      </c>
      <c r="Z1258" s="518" t="str">
        <f>五年级等级</f>
        <v/>
      </c>
      <c r="AA1258" s="533" t="str">
        <f>五年级折返跑得分</f>
        <v/>
      </c>
      <c r="AB1258" s="515" t="str">
        <f>五年级等级</f>
        <v/>
      </c>
      <c r="AC1258" s="533" t="str">
        <f>五年级跳绳附加分</f>
        <v/>
      </c>
      <c r="AD1258" s="534" t="str">
        <f>五年级标准分</f>
        <v/>
      </c>
      <c r="AE1258" s="534" t="str">
        <f>五年级总分</f>
        <v/>
      </c>
      <c r="AF1258" s="517" t="str">
        <f>五年级等级</f>
        <v/>
      </c>
      <c r="AM1258" s="452" t="str">
        <f>折返时间</f>
        <v/>
      </c>
    </row>
    <row r="1259" spans="1:39">
      <c r="A1259" s="476">
        <v>518</v>
      </c>
      <c r="B1259" s="477">
        <v>67</v>
      </c>
      <c r="C1259" s="632"/>
      <c r="D1259" s="633"/>
      <c r="E1259" s="632"/>
      <c r="F1259" s="473"/>
      <c r="G1259" s="608"/>
      <c r="H1259" s="475"/>
      <c r="I1259" s="613"/>
      <c r="J1259" s="614"/>
      <c r="K1259" s="614"/>
      <c r="L1259" s="615"/>
      <c r="M1259" s="616"/>
      <c r="N1259" s="505" t="str">
        <f>五年级BMI</f>
        <v/>
      </c>
      <c r="O1259" s="499" t="str">
        <f>五年级BMI等级</f>
        <v/>
      </c>
      <c r="P1259" s="500" t="str">
        <f>五年级BMI得分</f>
        <v/>
      </c>
      <c r="Q1259" s="515" t="str">
        <f>五年级肺活量得分</f>
        <v/>
      </c>
      <c r="R1259" s="512" t="str">
        <f>五年级等级</f>
        <v/>
      </c>
      <c r="S1259" s="516" t="str">
        <f>五年级50米跑得分</f>
        <v/>
      </c>
      <c r="T1259" s="517" t="str">
        <f>五年级等级</f>
        <v/>
      </c>
      <c r="U1259" s="516" t="str">
        <f>五年级坐位体前屈得分</f>
        <v/>
      </c>
      <c r="V1259" s="517" t="str">
        <f>五年级等级</f>
        <v/>
      </c>
      <c r="W1259" s="516" t="str">
        <f>五年级一分钟跳绳得分</f>
        <v/>
      </c>
      <c r="X1259" s="517" t="str">
        <f>五年级等级</f>
        <v/>
      </c>
      <c r="Y1259" s="515" t="str">
        <f>五年级仰卧起坐得分</f>
        <v/>
      </c>
      <c r="Z1259" s="518" t="str">
        <f>五年级等级</f>
        <v/>
      </c>
      <c r="AA1259" s="533" t="str">
        <f>五年级折返跑得分</f>
        <v/>
      </c>
      <c r="AB1259" s="515" t="str">
        <f>五年级等级</f>
        <v/>
      </c>
      <c r="AC1259" s="533" t="str">
        <f>五年级跳绳附加分</f>
        <v/>
      </c>
      <c r="AD1259" s="534" t="str">
        <f>五年级标准分</f>
        <v/>
      </c>
      <c r="AE1259" s="534" t="str">
        <f>五年级总分</f>
        <v/>
      </c>
      <c r="AF1259" s="517" t="str">
        <f>五年级等级</f>
        <v/>
      </c>
      <c r="AM1259" s="452" t="str">
        <f>折返时间</f>
        <v/>
      </c>
    </row>
    <row r="1260" spans="1:39">
      <c r="A1260" s="476">
        <v>518</v>
      </c>
      <c r="B1260" s="477">
        <v>68</v>
      </c>
      <c r="C1260" s="632"/>
      <c r="D1260" s="633"/>
      <c r="E1260" s="632"/>
      <c r="F1260" s="473"/>
      <c r="G1260" s="608"/>
      <c r="H1260" s="475"/>
      <c r="I1260" s="613"/>
      <c r="J1260" s="614"/>
      <c r="K1260" s="614"/>
      <c r="L1260" s="615"/>
      <c r="M1260" s="616"/>
      <c r="N1260" s="505" t="str">
        <f>五年级BMI</f>
        <v/>
      </c>
      <c r="O1260" s="499" t="str">
        <f>五年级BMI等级</f>
        <v/>
      </c>
      <c r="P1260" s="500" t="str">
        <f>五年级BMI得分</f>
        <v/>
      </c>
      <c r="Q1260" s="515" t="str">
        <f>五年级肺活量得分</f>
        <v/>
      </c>
      <c r="R1260" s="512" t="str">
        <f>五年级等级</f>
        <v/>
      </c>
      <c r="S1260" s="516" t="str">
        <f>五年级50米跑得分</f>
        <v/>
      </c>
      <c r="T1260" s="517" t="str">
        <f>五年级等级</f>
        <v/>
      </c>
      <c r="U1260" s="516" t="str">
        <f>五年级坐位体前屈得分</f>
        <v/>
      </c>
      <c r="V1260" s="517" t="str">
        <f>五年级等级</f>
        <v/>
      </c>
      <c r="W1260" s="516" t="str">
        <f>五年级一分钟跳绳得分</f>
        <v/>
      </c>
      <c r="X1260" s="517" t="str">
        <f>五年级等级</f>
        <v/>
      </c>
      <c r="Y1260" s="515" t="str">
        <f>五年级仰卧起坐得分</f>
        <v/>
      </c>
      <c r="Z1260" s="518" t="str">
        <f>五年级等级</f>
        <v/>
      </c>
      <c r="AA1260" s="533" t="str">
        <f>五年级折返跑得分</f>
        <v/>
      </c>
      <c r="AB1260" s="515" t="str">
        <f>五年级等级</f>
        <v/>
      </c>
      <c r="AC1260" s="533" t="str">
        <f>五年级跳绳附加分</f>
        <v/>
      </c>
      <c r="AD1260" s="534" t="str">
        <f>五年级标准分</f>
        <v/>
      </c>
      <c r="AE1260" s="534" t="str">
        <f>五年级总分</f>
        <v/>
      </c>
      <c r="AF1260" s="517" t="str">
        <f>五年级等级</f>
        <v/>
      </c>
      <c r="AM1260" s="452" t="str">
        <f>折返时间</f>
        <v/>
      </c>
    </row>
    <row r="1261" spans="1:39">
      <c r="A1261" s="476">
        <v>518</v>
      </c>
      <c r="B1261" s="477">
        <v>69</v>
      </c>
      <c r="C1261" s="632"/>
      <c r="D1261" s="633"/>
      <c r="E1261" s="632"/>
      <c r="F1261" s="473"/>
      <c r="G1261" s="608"/>
      <c r="H1261" s="475"/>
      <c r="I1261" s="613"/>
      <c r="J1261" s="614"/>
      <c r="K1261" s="614"/>
      <c r="L1261" s="615"/>
      <c r="M1261" s="616"/>
      <c r="N1261" s="505" t="str">
        <f>五年级BMI</f>
        <v/>
      </c>
      <c r="O1261" s="499" t="str">
        <f>五年级BMI等级</f>
        <v/>
      </c>
      <c r="P1261" s="500" t="str">
        <f>五年级BMI得分</f>
        <v/>
      </c>
      <c r="Q1261" s="515" t="str">
        <f>五年级肺活量得分</f>
        <v/>
      </c>
      <c r="R1261" s="512" t="str">
        <f>五年级等级</f>
        <v/>
      </c>
      <c r="S1261" s="516" t="str">
        <f>五年级50米跑得分</f>
        <v/>
      </c>
      <c r="T1261" s="517" t="str">
        <f>五年级等级</f>
        <v/>
      </c>
      <c r="U1261" s="516" t="str">
        <f>五年级坐位体前屈得分</f>
        <v/>
      </c>
      <c r="V1261" s="517" t="str">
        <f>五年级等级</f>
        <v/>
      </c>
      <c r="W1261" s="516" t="str">
        <f>五年级一分钟跳绳得分</f>
        <v/>
      </c>
      <c r="X1261" s="517" t="str">
        <f>五年级等级</f>
        <v/>
      </c>
      <c r="Y1261" s="515" t="str">
        <f>五年级仰卧起坐得分</f>
        <v/>
      </c>
      <c r="Z1261" s="518" t="str">
        <f>五年级等级</f>
        <v/>
      </c>
      <c r="AA1261" s="533" t="str">
        <f>五年级折返跑得分</f>
        <v/>
      </c>
      <c r="AB1261" s="515" t="str">
        <f>五年级等级</f>
        <v/>
      </c>
      <c r="AC1261" s="533" t="str">
        <f>五年级跳绳附加分</f>
        <v/>
      </c>
      <c r="AD1261" s="534" t="str">
        <f>五年级标准分</f>
        <v/>
      </c>
      <c r="AE1261" s="534" t="str">
        <f>五年级总分</f>
        <v/>
      </c>
      <c r="AF1261" s="517" t="str">
        <f>五年级等级</f>
        <v/>
      </c>
      <c r="AM1261" s="452" t="str">
        <f>折返时间</f>
        <v/>
      </c>
    </row>
    <row r="1262" ht="15.75" spans="1:39">
      <c r="A1262" s="535">
        <v>518</v>
      </c>
      <c r="B1262" s="536">
        <v>70</v>
      </c>
      <c r="C1262" s="634"/>
      <c r="D1262" s="635"/>
      <c r="E1262" s="634"/>
      <c r="F1262" s="583"/>
      <c r="G1262" s="611"/>
      <c r="H1262" s="542"/>
      <c r="I1262" s="617"/>
      <c r="J1262" s="618"/>
      <c r="K1262" s="618"/>
      <c r="L1262" s="619"/>
      <c r="M1262" s="620"/>
      <c r="N1262" s="573" t="str">
        <f>五年级BMI</f>
        <v/>
      </c>
      <c r="O1262" s="574" t="str">
        <f>五年级BMI等级</f>
        <v/>
      </c>
      <c r="P1262" s="575" t="str">
        <f>五年级BMI得分</f>
        <v/>
      </c>
      <c r="Q1262" s="576" t="str">
        <f>五年级肺活量得分</f>
        <v/>
      </c>
      <c r="R1262" s="577" t="str">
        <f>五年级等级</f>
        <v/>
      </c>
      <c r="S1262" s="578" t="str">
        <f>五年级50米跑得分</f>
        <v/>
      </c>
      <c r="T1262" s="567" t="str">
        <f>五年级等级</f>
        <v/>
      </c>
      <c r="U1262" s="578" t="str">
        <f>五年级坐位体前屈得分</f>
        <v/>
      </c>
      <c r="V1262" s="567" t="str">
        <f>五年级等级</f>
        <v/>
      </c>
      <c r="W1262" s="578" t="str">
        <f>五年级一分钟跳绳得分</f>
        <v/>
      </c>
      <c r="X1262" s="567" t="str">
        <f>五年级等级</f>
        <v/>
      </c>
      <c r="Y1262" s="576" t="str">
        <f>五年级仰卧起坐得分</f>
        <v/>
      </c>
      <c r="Z1262" s="579" t="str">
        <f>五年级等级</f>
        <v/>
      </c>
      <c r="AA1262" s="565" t="str">
        <f>五年级折返跑得分</f>
        <v/>
      </c>
      <c r="AB1262" s="576" t="str">
        <f>五年级等级</f>
        <v/>
      </c>
      <c r="AC1262" s="565" t="str">
        <f>五年级跳绳附加分</f>
        <v/>
      </c>
      <c r="AD1262" s="566" t="str">
        <f>五年级标准分</f>
        <v/>
      </c>
      <c r="AE1262" s="566" t="str">
        <f>五年级总分</f>
        <v/>
      </c>
      <c r="AF1262" s="567" t="str">
        <f>五年级等级</f>
        <v/>
      </c>
      <c r="AM1262" s="452" t="str">
        <f>折返时间</f>
        <v/>
      </c>
    </row>
    <row r="1263" ht="15.75" spans="1:32">
      <c r="A1263" s="468">
        <v>519</v>
      </c>
      <c r="B1263" s="469">
        <v>1</v>
      </c>
      <c r="C1263" s="637"/>
      <c r="D1263" s="638"/>
      <c r="E1263" s="637"/>
      <c r="F1263" s="473"/>
      <c r="G1263" s="612"/>
      <c r="H1263" s="475"/>
      <c r="I1263" s="621"/>
      <c r="J1263" s="622"/>
      <c r="K1263" s="622"/>
      <c r="L1263" s="623"/>
      <c r="M1263" s="624"/>
      <c r="N1263" s="498" t="str">
        <f>五年级BMI</f>
        <v/>
      </c>
      <c r="O1263" s="499" t="str">
        <f>五年级BMI等级</f>
        <v/>
      </c>
      <c r="P1263" s="500" t="str">
        <f>五年级BMI得分</f>
        <v/>
      </c>
      <c r="Q1263" s="511" t="str">
        <f>五年级肺活量得分</f>
        <v/>
      </c>
      <c r="R1263" s="512" t="str">
        <f>五年级等级</f>
        <v/>
      </c>
      <c r="S1263" s="513" t="str">
        <f>五年级50米跑得分</f>
        <v/>
      </c>
      <c r="T1263" s="512" t="str">
        <f>五年级等级</f>
        <v/>
      </c>
      <c r="U1263" s="513" t="str">
        <f>五年级坐位体前屈得分</f>
        <v/>
      </c>
      <c r="V1263" s="512" t="str">
        <f>五年级等级</f>
        <v/>
      </c>
      <c r="W1263" s="513" t="str">
        <f>五年级一分钟跳绳得分</f>
        <v/>
      </c>
      <c r="X1263" s="512" t="str">
        <f>五年级等级</f>
        <v/>
      </c>
      <c r="Y1263" s="511" t="str">
        <f>五年级仰卧起坐得分</f>
        <v/>
      </c>
      <c r="Z1263" s="514" t="str">
        <f>五年级等级</f>
        <v/>
      </c>
      <c r="AA1263" s="530" t="str">
        <f>五年级折返跑得分</f>
        <v/>
      </c>
      <c r="AB1263" s="511" t="str">
        <f>五年级等级</f>
        <v/>
      </c>
      <c r="AC1263" s="530" t="str">
        <f>五年级跳绳附加分</f>
        <v/>
      </c>
      <c r="AD1263" s="531" t="str">
        <f>五年级标准分</f>
        <v/>
      </c>
      <c r="AE1263" s="531" t="str">
        <f>五年级总分</f>
        <v/>
      </c>
      <c r="AF1263" s="512" t="str">
        <f>五年级等级</f>
        <v/>
      </c>
    </row>
    <row r="1264" spans="1:32">
      <c r="A1264" s="476">
        <v>519</v>
      </c>
      <c r="B1264" s="477">
        <v>2</v>
      </c>
      <c r="C1264" s="632"/>
      <c r="D1264" s="633"/>
      <c r="E1264" s="632"/>
      <c r="F1264" s="473"/>
      <c r="G1264" s="608"/>
      <c r="H1264" s="475"/>
      <c r="I1264" s="613"/>
      <c r="J1264" s="614"/>
      <c r="K1264" s="614"/>
      <c r="L1264" s="615"/>
      <c r="M1264" s="616"/>
      <c r="N1264" s="505" t="str">
        <f>五年级BMI</f>
        <v/>
      </c>
      <c r="O1264" s="499" t="str">
        <f>五年级BMI等级</f>
        <v/>
      </c>
      <c r="P1264" s="500" t="str">
        <f>五年级BMI得分</f>
        <v/>
      </c>
      <c r="Q1264" s="515" t="str">
        <f>五年级肺活量得分</f>
        <v/>
      </c>
      <c r="R1264" s="512" t="str">
        <f>五年级等级</f>
        <v/>
      </c>
      <c r="S1264" s="516" t="str">
        <f>五年级50米跑得分</f>
        <v/>
      </c>
      <c r="T1264" s="517" t="str">
        <f>五年级等级</f>
        <v/>
      </c>
      <c r="U1264" s="516" t="str">
        <f>五年级坐位体前屈得分</f>
        <v/>
      </c>
      <c r="V1264" s="517" t="str">
        <f>五年级等级</f>
        <v/>
      </c>
      <c r="W1264" s="516" t="str">
        <f>五年级一分钟跳绳得分</f>
        <v/>
      </c>
      <c r="X1264" s="517" t="str">
        <f>五年级等级</f>
        <v/>
      </c>
      <c r="Y1264" s="515" t="str">
        <f>五年级仰卧起坐得分</f>
        <v/>
      </c>
      <c r="Z1264" s="518" t="str">
        <f>五年级等级</f>
        <v/>
      </c>
      <c r="AA1264" s="533" t="str">
        <f>五年级折返跑得分</f>
        <v/>
      </c>
      <c r="AB1264" s="515" t="str">
        <f>五年级等级</f>
        <v/>
      </c>
      <c r="AC1264" s="533" t="str">
        <f>五年级跳绳附加分</f>
        <v/>
      </c>
      <c r="AD1264" s="534" t="str">
        <f>五年级标准分</f>
        <v/>
      </c>
      <c r="AE1264" s="534" t="str">
        <f>五年级总分</f>
        <v/>
      </c>
      <c r="AF1264" s="517" t="str">
        <f>五年级等级</f>
        <v/>
      </c>
    </row>
    <row r="1265" spans="1:32">
      <c r="A1265" s="476">
        <v>519</v>
      </c>
      <c r="B1265" s="477">
        <v>3</v>
      </c>
      <c r="C1265" s="632"/>
      <c r="D1265" s="633"/>
      <c r="E1265" s="632"/>
      <c r="F1265" s="473"/>
      <c r="G1265" s="608"/>
      <c r="H1265" s="475"/>
      <c r="I1265" s="613"/>
      <c r="J1265" s="614"/>
      <c r="K1265" s="614"/>
      <c r="L1265" s="615"/>
      <c r="M1265" s="616"/>
      <c r="N1265" s="505" t="str">
        <f>五年级BMI</f>
        <v/>
      </c>
      <c r="O1265" s="499" t="str">
        <f>五年级BMI等级</f>
        <v/>
      </c>
      <c r="P1265" s="500" t="str">
        <f>五年级BMI得分</f>
        <v/>
      </c>
      <c r="Q1265" s="515" t="str">
        <f>五年级肺活量得分</f>
        <v/>
      </c>
      <c r="R1265" s="512" t="str">
        <f>五年级等级</f>
        <v/>
      </c>
      <c r="S1265" s="516" t="str">
        <f>五年级50米跑得分</f>
        <v/>
      </c>
      <c r="T1265" s="517" t="str">
        <f>五年级等级</f>
        <v/>
      </c>
      <c r="U1265" s="516" t="str">
        <f>五年级坐位体前屈得分</f>
        <v/>
      </c>
      <c r="V1265" s="517" t="str">
        <f>五年级等级</f>
        <v/>
      </c>
      <c r="W1265" s="516" t="str">
        <f>五年级一分钟跳绳得分</f>
        <v/>
      </c>
      <c r="X1265" s="517" t="str">
        <f>五年级等级</f>
        <v/>
      </c>
      <c r="Y1265" s="515" t="str">
        <f>五年级仰卧起坐得分</f>
        <v/>
      </c>
      <c r="Z1265" s="518" t="str">
        <f>五年级等级</f>
        <v/>
      </c>
      <c r="AA1265" s="533" t="str">
        <f>五年级折返跑得分</f>
        <v/>
      </c>
      <c r="AB1265" s="515" t="str">
        <f>五年级等级</f>
        <v/>
      </c>
      <c r="AC1265" s="533" t="str">
        <f>五年级跳绳附加分</f>
        <v/>
      </c>
      <c r="AD1265" s="534" t="str">
        <f>五年级标准分</f>
        <v/>
      </c>
      <c r="AE1265" s="534" t="str">
        <f>五年级总分</f>
        <v/>
      </c>
      <c r="AF1265" s="517" t="str">
        <f>五年级等级</f>
        <v/>
      </c>
    </row>
    <row r="1266" spans="1:32">
      <c r="A1266" s="476">
        <v>519</v>
      </c>
      <c r="B1266" s="477">
        <v>4</v>
      </c>
      <c r="C1266" s="632"/>
      <c r="D1266" s="633"/>
      <c r="E1266" s="632"/>
      <c r="F1266" s="473"/>
      <c r="G1266" s="608"/>
      <c r="H1266" s="475"/>
      <c r="I1266" s="613"/>
      <c r="J1266" s="614"/>
      <c r="K1266" s="614"/>
      <c r="L1266" s="615"/>
      <c r="M1266" s="616"/>
      <c r="N1266" s="505" t="str">
        <f>五年级BMI</f>
        <v/>
      </c>
      <c r="O1266" s="499" t="str">
        <f>五年级BMI等级</f>
        <v/>
      </c>
      <c r="P1266" s="500" t="str">
        <f>五年级BMI得分</f>
        <v/>
      </c>
      <c r="Q1266" s="515" t="str">
        <f>五年级肺活量得分</f>
        <v/>
      </c>
      <c r="R1266" s="512" t="str">
        <f>五年级等级</f>
        <v/>
      </c>
      <c r="S1266" s="516" t="str">
        <f>五年级50米跑得分</f>
        <v/>
      </c>
      <c r="T1266" s="517" t="str">
        <f>五年级等级</f>
        <v/>
      </c>
      <c r="U1266" s="516" t="str">
        <f>五年级坐位体前屈得分</f>
        <v/>
      </c>
      <c r="V1266" s="517" t="str">
        <f>五年级等级</f>
        <v/>
      </c>
      <c r="W1266" s="516" t="str">
        <f>五年级一分钟跳绳得分</f>
        <v/>
      </c>
      <c r="X1266" s="517" t="str">
        <f>五年级等级</f>
        <v/>
      </c>
      <c r="Y1266" s="515" t="str">
        <f>五年级仰卧起坐得分</f>
        <v/>
      </c>
      <c r="Z1266" s="518" t="str">
        <f>五年级等级</f>
        <v/>
      </c>
      <c r="AA1266" s="533" t="str">
        <f>五年级折返跑得分</f>
        <v/>
      </c>
      <c r="AB1266" s="515" t="str">
        <f>五年级等级</f>
        <v/>
      </c>
      <c r="AC1266" s="533" t="str">
        <f>五年级跳绳附加分</f>
        <v/>
      </c>
      <c r="AD1266" s="534" t="str">
        <f>五年级标准分</f>
        <v/>
      </c>
      <c r="AE1266" s="534" t="str">
        <f>五年级总分</f>
        <v/>
      </c>
      <c r="AF1266" s="517" t="str">
        <f>五年级等级</f>
        <v/>
      </c>
    </row>
    <row r="1267" spans="1:32">
      <c r="A1267" s="476">
        <v>519</v>
      </c>
      <c r="B1267" s="477">
        <v>5</v>
      </c>
      <c r="C1267" s="632"/>
      <c r="D1267" s="633"/>
      <c r="E1267" s="632"/>
      <c r="F1267" s="473"/>
      <c r="G1267" s="608"/>
      <c r="H1267" s="475"/>
      <c r="I1267" s="613"/>
      <c r="J1267" s="614"/>
      <c r="K1267" s="614"/>
      <c r="L1267" s="615"/>
      <c r="M1267" s="616"/>
      <c r="N1267" s="505" t="str">
        <f>五年级BMI</f>
        <v/>
      </c>
      <c r="O1267" s="499" t="str">
        <f>五年级BMI等级</f>
        <v/>
      </c>
      <c r="P1267" s="500" t="str">
        <f>五年级BMI得分</f>
        <v/>
      </c>
      <c r="Q1267" s="515" t="str">
        <f>五年级肺活量得分</f>
        <v/>
      </c>
      <c r="R1267" s="512" t="str">
        <f>五年级等级</f>
        <v/>
      </c>
      <c r="S1267" s="516" t="str">
        <f>五年级50米跑得分</f>
        <v/>
      </c>
      <c r="T1267" s="517" t="str">
        <f>五年级等级</f>
        <v/>
      </c>
      <c r="U1267" s="516" t="str">
        <f>五年级坐位体前屈得分</f>
        <v/>
      </c>
      <c r="V1267" s="517" t="str">
        <f>五年级等级</f>
        <v/>
      </c>
      <c r="W1267" s="516" t="str">
        <f>五年级一分钟跳绳得分</f>
        <v/>
      </c>
      <c r="X1267" s="517" t="str">
        <f>五年级等级</f>
        <v/>
      </c>
      <c r="Y1267" s="515" t="str">
        <f>五年级仰卧起坐得分</f>
        <v/>
      </c>
      <c r="Z1267" s="518" t="str">
        <f>五年级等级</f>
        <v/>
      </c>
      <c r="AA1267" s="533" t="str">
        <f>五年级折返跑得分</f>
        <v/>
      </c>
      <c r="AB1267" s="515" t="str">
        <f>五年级等级</f>
        <v/>
      </c>
      <c r="AC1267" s="533" t="str">
        <f>五年级跳绳附加分</f>
        <v/>
      </c>
      <c r="AD1267" s="534" t="str">
        <f>五年级标准分</f>
        <v/>
      </c>
      <c r="AE1267" s="534" t="str">
        <f>五年级总分</f>
        <v/>
      </c>
      <c r="AF1267" s="517" t="str">
        <f>五年级等级</f>
        <v/>
      </c>
    </row>
    <row r="1268" spans="1:39">
      <c r="A1268" s="476">
        <v>519</v>
      </c>
      <c r="B1268" s="477">
        <v>6</v>
      </c>
      <c r="C1268" s="632"/>
      <c r="D1268" s="633"/>
      <c r="E1268" s="632"/>
      <c r="F1268" s="473"/>
      <c r="G1268" s="608"/>
      <c r="H1268" s="475"/>
      <c r="I1268" s="613"/>
      <c r="J1268" s="614"/>
      <c r="K1268" s="614"/>
      <c r="L1268" s="615"/>
      <c r="M1268" s="616"/>
      <c r="N1268" s="505" t="str">
        <f>五年级BMI</f>
        <v/>
      </c>
      <c r="O1268" s="499" t="str">
        <f>五年级BMI等级</f>
        <v/>
      </c>
      <c r="P1268" s="500" t="str">
        <f>五年级BMI得分</f>
        <v/>
      </c>
      <c r="Q1268" s="515" t="str">
        <f>五年级肺活量得分</f>
        <v/>
      </c>
      <c r="R1268" s="512" t="str">
        <f>五年级等级</f>
        <v/>
      </c>
      <c r="S1268" s="516" t="str">
        <f>五年级50米跑得分</f>
        <v/>
      </c>
      <c r="T1268" s="517" t="str">
        <f>五年级等级</f>
        <v/>
      </c>
      <c r="U1268" s="516" t="str">
        <f>五年级坐位体前屈得分</f>
        <v/>
      </c>
      <c r="V1268" s="517" t="str">
        <f>五年级等级</f>
        <v/>
      </c>
      <c r="W1268" s="516" t="str">
        <f>五年级一分钟跳绳得分</f>
        <v/>
      </c>
      <c r="X1268" s="517" t="str">
        <f>五年级等级</f>
        <v/>
      </c>
      <c r="Y1268" s="515" t="str">
        <f>五年级仰卧起坐得分</f>
        <v/>
      </c>
      <c r="Z1268" s="518" t="str">
        <f>五年级等级</f>
        <v/>
      </c>
      <c r="AA1268" s="533" t="str">
        <f>五年级折返跑得分</f>
        <v/>
      </c>
      <c r="AB1268" s="515" t="str">
        <f>五年级等级</f>
        <v/>
      </c>
      <c r="AC1268" s="533" t="str">
        <f>五年级跳绳附加分</f>
        <v/>
      </c>
      <c r="AD1268" s="534" t="str">
        <f>五年级标准分</f>
        <v/>
      </c>
      <c r="AE1268" s="534" t="str">
        <f>五年级总分</f>
        <v/>
      </c>
      <c r="AF1268" s="517" t="str">
        <f>五年级等级</f>
        <v/>
      </c>
      <c r="AM1268" s="452" t="str">
        <f>折返时间</f>
        <v/>
      </c>
    </row>
    <row r="1269" spans="1:39">
      <c r="A1269" s="476">
        <v>519</v>
      </c>
      <c r="B1269" s="477">
        <v>7</v>
      </c>
      <c r="C1269" s="632"/>
      <c r="D1269" s="633"/>
      <c r="E1269" s="632"/>
      <c r="F1269" s="473"/>
      <c r="G1269" s="608"/>
      <c r="H1269" s="475"/>
      <c r="I1269" s="613"/>
      <c r="J1269" s="614"/>
      <c r="K1269" s="614"/>
      <c r="L1269" s="615"/>
      <c r="M1269" s="616"/>
      <c r="N1269" s="505" t="str">
        <f>五年级BMI</f>
        <v/>
      </c>
      <c r="O1269" s="499" t="str">
        <f>五年级BMI等级</f>
        <v/>
      </c>
      <c r="P1269" s="500" t="str">
        <f>五年级BMI得分</f>
        <v/>
      </c>
      <c r="Q1269" s="515" t="str">
        <f>五年级肺活量得分</f>
        <v/>
      </c>
      <c r="R1269" s="512" t="str">
        <f>五年级等级</f>
        <v/>
      </c>
      <c r="S1269" s="516" t="str">
        <f>五年级50米跑得分</f>
        <v/>
      </c>
      <c r="T1269" s="517" t="str">
        <f>五年级等级</f>
        <v/>
      </c>
      <c r="U1269" s="516" t="str">
        <f>五年级坐位体前屈得分</f>
        <v/>
      </c>
      <c r="V1269" s="517" t="str">
        <f>五年级等级</f>
        <v/>
      </c>
      <c r="W1269" s="516" t="str">
        <f>五年级一分钟跳绳得分</f>
        <v/>
      </c>
      <c r="X1269" s="517" t="str">
        <f>五年级等级</f>
        <v/>
      </c>
      <c r="Y1269" s="515" t="str">
        <f>五年级仰卧起坐得分</f>
        <v/>
      </c>
      <c r="Z1269" s="518" t="str">
        <f>五年级等级</f>
        <v/>
      </c>
      <c r="AA1269" s="533" t="str">
        <f>五年级折返跑得分</f>
        <v/>
      </c>
      <c r="AB1269" s="515" t="str">
        <f>五年级等级</f>
        <v/>
      </c>
      <c r="AC1269" s="533" t="str">
        <f>五年级跳绳附加分</f>
        <v/>
      </c>
      <c r="AD1269" s="534" t="str">
        <f>五年级标准分</f>
        <v/>
      </c>
      <c r="AE1269" s="534" t="str">
        <f>五年级总分</f>
        <v/>
      </c>
      <c r="AF1269" s="517" t="str">
        <f>五年级等级</f>
        <v/>
      </c>
      <c r="AM1269" s="452" t="str">
        <f>折返时间</f>
        <v/>
      </c>
    </row>
    <row r="1270" spans="1:39">
      <c r="A1270" s="476">
        <v>519</v>
      </c>
      <c r="B1270" s="477">
        <v>8</v>
      </c>
      <c r="C1270" s="632"/>
      <c r="D1270" s="633"/>
      <c r="E1270" s="632"/>
      <c r="F1270" s="473"/>
      <c r="G1270" s="608"/>
      <c r="H1270" s="475"/>
      <c r="I1270" s="613"/>
      <c r="J1270" s="614"/>
      <c r="K1270" s="614"/>
      <c r="L1270" s="615"/>
      <c r="M1270" s="616"/>
      <c r="N1270" s="505" t="str">
        <f>五年级BMI</f>
        <v/>
      </c>
      <c r="O1270" s="499" t="str">
        <f>五年级BMI等级</f>
        <v/>
      </c>
      <c r="P1270" s="500" t="str">
        <f>五年级BMI得分</f>
        <v/>
      </c>
      <c r="Q1270" s="515" t="str">
        <f>五年级肺活量得分</f>
        <v/>
      </c>
      <c r="R1270" s="512" t="str">
        <f>五年级等级</f>
        <v/>
      </c>
      <c r="S1270" s="516" t="str">
        <f>五年级50米跑得分</f>
        <v/>
      </c>
      <c r="T1270" s="517" t="str">
        <f>五年级等级</f>
        <v/>
      </c>
      <c r="U1270" s="516" t="str">
        <f>五年级坐位体前屈得分</f>
        <v/>
      </c>
      <c r="V1270" s="517" t="str">
        <f>五年级等级</f>
        <v/>
      </c>
      <c r="W1270" s="516" t="str">
        <f>五年级一分钟跳绳得分</f>
        <v/>
      </c>
      <c r="X1270" s="517" t="str">
        <f>五年级等级</f>
        <v/>
      </c>
      <c r="Y1270" s="515" t="str">
        <f>五年级仰卧起坐得分</f>
        <v/>
      </c>
      <c r="Z1270" s="518" t="str">
        <f>五年级等级</f>
        <v/>
      </c>
      <c r="AA1270" s="533" t="str">
        <f>五年级折返跑得分</f>
        <v/>
      </c>
      <c r="AB1270" s="515" t="str">
        <f>五年级等级</f>
        <v/>
      </c>
      <c r="AC1270" s="533" t="str">
        <f>五年级跳绳附加分</f>
        <v/>
      </c>
      <c r="AD1270" s="534" t="str">
        <f>五年级标准分</f>
        <v/>
      </c>
      <c r="AE1270" s="534" t="str">
        <f>五年级总分</f>
        <v/>
      </c>
      <c r="AF1270" s="517" t="str">
        <f>五年级等级</f>
        <v/>
      </c>
      <c r="AM1270" s="452" t="str">
        <f>折返时间</f>
        <v/>
      </c>
    </row>
    <row r="1271" spans="1:39">
      <c r="A1271" s="476">
        <v>519</v>
      </c>
      <c r="B1271" s="477">
        <v>9</v>
      </c>
      <c r="C1271" s="632"/>
      <c r="D1271" s="633"/>
      <c r="E1271" s="632"/>
      <c r="F1271" s="473"/>
      <c r="G1271" s="608"/>
      <c r="H1271" s="475"/>
      <c r="I1271" s="613"/>
      <c r="J1271" s="614"/>
      <c r="K1271" s="614"/>
      <c r="L1271" s="615"/>
      <c r="M1271" s="616"/>
      <c r="N1271" s="505" t="str">
        <f>五年级BMI</f>
        <v/>
      </c>
      <c r="O1271" s="499" t="str">
        <f>五年级BMI等级</f>
        <v/>
      </c>
      <c r="P1271" s="500" t="str">
        <f>五年级BMI得分</f>
        <v/>
      </c>
      <c r="Q1271" s="515" t="str">
        <f>五年级肺活量得分</f>
        <v/>
      </c>
      <c r="R1271" s="512" t="str">
        <f>五年级等级</f>
        <v/>
      </c>
      <c r="S1271" s="516" t="str">
        <f>五年级50米跑得分</f>
        <v/>
      </c>
      <c r="T1271" s="517" t="str">
        <f>五年级等级</f>
        <v/>
      </c>
      <c r="U1271" s="516" t="str">
        <f>五年级坐位体前屈得分</f>
        <v/>
      </c>
      <c r="V1271" s="517" t="str">
        <f>五年级等级</f>
        <v/>
      </c>
      <c r="W1271" s="516" t="str">
        <f>五年级一分钟跳绳得分</f>
        <v/>
      </c>
      <c r="X1271" s="517" t="str">
        <f>五年级等级</f>
        <v/>
      </c>
      <c r="Y1271" s="515" t="str">
        <f>五年级仰卧起坐得分</f>
        <v/>
      </c>
      <c r="Z1271" s="518" t="str">
        <f>五年级等级</f>
        <v/>
      </c>
      <c r="AA1271" s="533" t="str">
        <f>五年级折返跑得分</f>
        <v/>
      </c>
      <c r="AB1271" s="515" t="str">
        <f>五年级等级</f>
        <v/>
      </c>
      <c r="AC1271" s="533" t="str">
        <f>五年级跳绳附加分</f>
        <v/>
      </c>
      <c r="AD1271" s="534" t="str">
        <f>五年级标准分</f>
        <v/>
      </c>
      <c r="AE1271" s="534" t="str">
        <f>五年级总分</f>
        <v/>
      </c>
      <c r="AF1271" s="517" t="str">
        <f>五年级等级</f>
        <v/>
      </c>
      <c r="AM1271" s="452" t="str">
        <f>折返时间</f>
        <v/>
      </c>
    </row>
    <row r="1272" spans="1:39">
      <c r="A1272" s="476">
        <v>519</v>
      </c>
      <c r="B1272" s="477">
        <v>10</v>
      </c>
      <c r="C1272" s="632"/>
      <c r="D1272" s="633"/>
      <c r="E1272" s="632"/>
      <c r="F1272" s="473"/>
      <c r="G1272" s="608"/>
      <c r="H1272" s="475"/>
      <c r="I1272" s="613"/>
      <c r="J1272" s="614"/>
      <c r="K1272" s="614"/>
      <c r="L1272" s="615"/>
      <c r="M1272" s="616"/>
      <c r="N1272" s="505" t="str">
        <f>五年级BMI</f>
        <v/>
      </c>
      <c r="O1272" s="499" t="str">
        <f>五年级BMI等级</f>
        <v/>
      </c>
      <c r="P1272" s="500" t="str">
        <f>五年级BMI得分</f>
        <v/>
      </c>
      <c r="Q1272" s="515" t="str">
        <f>五年级肺活量得分</f>
        <v/>
      </c>
      <c r="R1272" s="512" t="str">
        <f>五年级等级</f>
        <v/>
      </c>
      <c r="S1272" s="516" t="str">
        <f>五年级50米跑得分</f>
        <v/>
      </c>
      <c r="T1272" s="517" t="str">
        <f>五年级等级</f>
        <v/>
      </c>
      <c r="U1272" s="516" t="str">
        <f>五年级坐位体前屈得分</f>
        <v/>
      </c>
      <c r="V1272" s="517" t="str">
        <f>五年级等级</f>
        <v/>
      </c>
      <c r="W1272" s="516" t="str">
        <f>五年级一分钟跳绳得分</f>
        <v/>
      </c>
      <c r="X1272" s="517" t="str">
        <f>五年级等级</f>
        <v/>
      </c>
      <c r="Y1272" s="515" t="str">
        <f>五年级仰卧起坐得分</f>
        <v/>
      </c>
      <c r="Z1272" s="518" t="str">
        <f>五年级等级</f>
        <v/>
      </c>
      <c r="AA1272" s="533" t="str">
        <f>五年级折返跑得分</f>
        <v/>
      </c>
      <c r="AB1272" s="515" t="str">
        <f>五年级等级</f>
        <v/>
      </c>
      <c r="AC1272" s="533" t="str">
        <f>五年级跳绳附加分</f>
        <v/>
      </c>
      <c r="AD1272" s="534" t="str">
        <f>五年级标准分</f>
        <v/>
      </c>
      <c r="AE1272" s="534" t="str">
        <f>五年级总分</f>
        <v/>
      </c>
      <c r="AF1272" s="517" t="str">
        <f>五年级等级</f>
        <v/>
      </c>
      <c r="AM1272" s="452" t="str">
        <f>折返时间</f>
        <v/>
      </c>
    </row>
    <row r="1273" spans="1:39">
      <c r="A1273" s="476">
        <v>519</v>
      </c>
      <c r="B1273" s="477">
        <v>11</v>
      </c>
      <c r="C1273" s="632"/>
      <c r="D1273" s="633"/>
      <c r="E1273" s="632"/>
      <c r="F1273" s="473"/>
      <c r="G1273" s="608"/>
      <c r="H1273" s="475"/>
      <c r="I1273" s="613"/>
      <c r="J1273" s="614"/>
      <c r="K1273" s="614"/>
      <c r="L1273" s="615"/>
      <c r="M1273" s="616"/>
      <c r="N1273" s="505" t="str">
        <f>五年级BMI</f>
        <v/>
      </c>
      <c r="O1273" s="499" t="str">
        <f>五年级BMI等级</f>
        <v/>
      </c>
      <c r="P1273" s="500" t="str">
        <f>五年级BMI得分</f>
        <v/>
      </c>
      <c r="Q1273" s="515" t="str">
        <f>五年级肺活量得分</f>
        <v/>
      </c>
      <c r="R1273" s="512" t="str">
        <f>五年级等级</f>
        <v/>
      </c>
      <c r="S1273" s="516" t="str">
        <f>五年级50米跑得分</f>
        <v/>
      </c>
      <c r="T1273" s="517" t="str">
        <f>五年级等级</f>
        <v/>
      </c>
      <c r="U1273" s="516" t="str">
        <f>五年级坐位体前屈得分</f>
        <v/>
      </c>
      <c r="V1273" s="517" t="str">
        <f>五年级等级</f>
        <v/>
      </c>
      <c r="W1273" s="516" t="str">
        <f>五年级一分钟跳绳得分</f>
        <v/>
      </c>
      <c r="X1273" s="517" t="str">
        <f>五年级等级</f>
        <v/>
      </c>
      <c r="Y1273" s="515" t="str">
        <f>五年级仰卧起坐得分</f>
        <v/>
      </c>
      <c r="Z1273" s="518" t="str">
        <f>五年级等级</f>
        <v/>
      </c>
      <c r="AA1273" s="533" t="str">
        <f>五年级折返跑得分</f>
        <v/>
      </c>
      <c r="AB1273" s="515" t="str">
        <f>五年级等级</f>
        <v/>
      </c>
      <c r="AC1273" s="533" t="str">
        <f>五年级跳绳附加分</f>
        <v/>
      </c>
      <c r="AD1273" s="534" t="str">
        <f>五年级标准分</f>
        <v/>
      </c>
      <c r="AE1273" s="534" t="str">
        <f>五年级总分</f>
        <v/>
      </c>
      <c r="AF1273" s="517" t="str">
        <f>五年级等级</f>
        <v/>
      </c>
      <c r="AM1273" s="452" t="str">
        <f>折返时间</f>
        <v/>
      </c>
    </row>
    <row r="1274" spans="1:39">
      <c r="A1274" s="476">
        <v>519</v>
      </c>
      <c r="B1274" s="477">
        <v>12</v>
      </c>
      <c r="C1274" s="632"/>
      <c r="D1274" s="633"/>
      <c r="E1274" s="632"/>
      <c r="F1274" s="473"/>
      <c r="G1274" s="608"/>
      <c r="H1274" s="475"/>
      <c r="I1274" s="613"/>
      <c r="J1274" s="614"/>
      <c r="K1274" s="614"/>
      <c r="L1274" s="615"/>
      <c r="M1274" s="616"/>
      <c r="N1274" s="505" t="str">
        <f>五年级BMI</f>
        <v/>
      </c>
      <c r="O1274" s="499" t="str">
        <f>五年级BMI等级</f>
        <v/>
      </c>
      <c r="P1274" s="500" t="str">
        <f>五年级BMI得分</f>
        <v/>
      </c>
      <c r="Q1274" s="515" t="str">
        <f>五年级肺活量得分</f>
        <v/>
      </c>
      <c r="R1274" s="512" t="str">
        <f>五年级等级</f>
        <v/>
      </c>
      <c r="S1274" s="516" t="str">
        <f>五年级50米跑得分</f>
        <v/>
      </c>
      <c r="T1274" s="517" t="str">
        <f>五年级等级</f>
        <v/>
      </c>
      <c r="U1274" s="516" t="str">
        <f>五年级坐位体前屈得分</f>
        <v/>
      </c>
      <c r="V1274" s="517" t="str">
        <f>五年级等级</f>
        <v/>
      </c>
      <c r="W1274" s="516" t="str">
        <f>五年级一分钟跳绳得分</f>
        <v/>
      </c>
      <c r="X1274" s="517" t="str">
        <f>五年级等级</f>
        <v/>
      </c>
      <c r="Y1274" s="515" t="str">
        <f>五年级仰卧起坐得分</f>
        <v/>
      </c>
      <c r="Z1274" s="518" t="str">
        <f>五年级等级</f>
        <v/>
      </c>
      <c r="AA1274" s="533" t="str">
        <f>五年级折返跑得分</f>
        <v/>
      </c>
      <c r="AB1274" s="515" t="str">
        <f>五年级等级</f>
        <v/>
      </c>
      <c r="AC1274" s="533" t="str">
        <f>五年级跳绳附加分</f>
        <v/>
      </c>
      <c r="AD1274" s="534" t="str">
        <f>五年级标准分</f>
        <v/>
      </c>
      <c r="AE1274" s="534" t="str">
        <f>五年级总分</f>
        <v/>
      </c>
      <c r="AF1274" s="517" t="str">
        <f>五年级等级</f>
        <v/>
      </c>
      <c r="AM1274" s="452" t="str">
        <f>折返时间</f>
        <v/>
      </c>
    </row>
    <row r="1275" spans="1:39">
      <c r="A1275" s="476">
        <v>519</v>
      </c>
      <c r="B1275" s="477">
        <v>13</v>
      </c>
      <c r="C1275" s="632"/>
      <c r="D1275" s="633"/>
      <c r="E1275" s="632"/>
      <c r="F1275" s="473"/>
      <c r="G1275" s="608"/>
      <c r="H1275" s="475"/>
      <c r="I1275" s="613"/>
      <c r="J1275" s="614"/>
      <c r="K1275" s="614"/>
      <c r="L1275" s="615"/>
      <c r="M1275" s="616"/>
      <c r="N1275" s="505" t="str">
        <f>五年级BMI</f>
        <v/>
      </c>
      <c r="O1275" s="499" t="str">
        <f>五年级BMI等级</f>
        <v/>
      </c>
      <c r="P1275" s="500" t="str">
        <f>五年级BMI得分</f>
        <v/>
      </c>
      <c r="Q1275" s="515" t="str">
        <f>五年级肺活量得分</f>
        <v/>
      </c>
      <c r="R1275" s="512" t="str">
        <f>五年级等级</f>
        <v/>
      </c>
      <c r="S1275" s="516" t="str">
        <f>五年级50米跑得分</f>
        <v/>
      </c>
      <c r="T1275" s="517" t="str">
        <f>五年级等级</f>
        <v/>
      </c>
      <c r="U1275" s="516" t="str">
        <f>五年级坐位体前屈得分</f>
        <v/>
      </c>
      <c r="V1275" s="517" t="str">
        <f>五年级等级</f>
        <v/>
      </c>
      <c r="W1275" s="516" t="str">
        <f>五年级一分钟跳绳得分</f>
        <v/>
      </c>
      <c r="X1275" s="517" t="str">
        <f>五年级等级</f>
        <v/>
      </c>
      <c r="Y1275" s="515" t="str">
        <f>五年级仰卧起坐得分</f>
        <v/>
      </c>
      <c r="Z1275" s="518" t="str">
        <f>五年级等级</f>
        <v/>
      </c>
      <c r="AA1275" s="533" t="str">
        <f>五年级折返跑得分</f>
        <v/>
      </c>
      <c r="AB1275" s="515" t="str">
        <f>五年级等级</f>
        <v/>
      </c>
      <c r="AC1275" s="533" t="str">
        <f>五年级跳绳附加分</f>
        <v/>
      </c>
      <c r="AD1275" s="534" t="str">
        <f>五年级标准分</f>
        <v/>
      </c>
      <c r="AE1275" s="534" t="str">
        <f>五年级总分</f>
        <v/>
      </c>
      <c r="AF1275" s="517" t="str">
        <f>五年级等级</f>
        <v/>
      </c>
      <c r="AM1275" s="452" t="str">
        <f>折返时间</f>
        <v/>
      </c>
    </row>
    <row r="1276" spans="1:39">
      <c r="A1276" s="476">
        <v>519</v>
      </c>
      <c r="B1276" s="477">
        <v>14</v>
      </c>
      <c r="C1276" s="632"/>
      <c r="D1276" s="633"/>
      <c r="E1276" s="632"/>
      <c r="F1276" s="473"/>
      <c r="G1276" s="608"/>
      <c r="H1276" s="475"/>
      <c r="I1276" s="613"/>
      <c r="J1276" s="614"/>
      <c r="K1276" s="614"/>
      <c r="L1276" s="615"/>
      <c r="M1276" s="616"/>
      <c r="N1276" s="505" t="str">
        <f>五年级BMI</f>
        <v/>
      </c>
      <c r="O1276" s="499" t="str">
        <f>五年级BMI等级</f>
        <v/>
      </c>
      <c r="P1276" s="500" t="str">
        <f>五年级BMI得分</f>
        <v/>
      </c>
      <c r="Q1276" s="515" t="str">
        <f>五年级肺活量得分</f>
        <v/>
      </c>
      <c r="R1276" s="512" t="str">
        <f>五年级等级</f>
        <v/>
      </c>
      <c r="S1276" s="516" t="str">
        <f>五年级50米跑得分</f>
        <v/>
      </c>
      <c r="T1276" s="517" t="str">
        <f>五年级等级</f>
        <v/>
      </c>
      <c r="U1276" s="516" t="str">
        <f>五年级坐位体前屈得分</f>
        <v/>
      </c>
      <c r="V1276" s="517" t="str">
        <f>五年级等级</f>
        <v/>
      </c>
      <c r="W1276" s="516" t="str">
        <f>五年级一分钟跳绳得分</f>
        <v/>
      </c>
      <c r="X1276" s="517" t="str">
        <f>五年级等级</f>
        <v/>
      </c>
      <c r="Y1276" s="515" t="str">
        <f>五年级仰卧起坐得分</f>
        <v/>
      </c>
      <c r="Z1276" s="518" t="str">
        <f>五年级等级</f>
        <v/>
      </c>
      <c r="AA1276" s="533" t="str">
        <f>五年级折返跑得分</f>
        <v/>
      </c>
      <c r="AB1276" s="515" t="str">
        <f>五年级等级</f>
        <v/>
      </c>
      <c r="AC1276" s="533" t="str">
        <f>五年级跳绳附加分</f>
        <v/>
      </c>
      <c r="AD1276" s="534" t="str">
        <f>五年级标准分</f>
        <v/>
      </c>
      <c r="AE1276" s="534" t="str">
        <f>五年级总分</f>
        <v/>
      </c>
      <c r="AF1276" s="517" t="str">
        <f>五年级等级</f>
        <v/>
      </c>
      <c r="AM1276" s="452" t="str">
        <f>折返时间</f>
        <v/>
      </c>
    </row>
    <row r="1277" spans="1:39">
      <c r="A1277" s="476">
        <v>519</v>
      </c>
      <c r="B1277" s="477">
        <v>15</v>
      </c>
      <c r="C1277" s="632"/>
      <c r="D1277" s="633"/>
      <c r="E1277" s="632"/>
      <c r="F1277" s="473"/>
      <c r="G1277" s="608"/>
      <c r="H1277" s="475"/>
      <c r="I1277" s="613"/>
      <c r="J1277" s="614"/>
      <c r="K1277" s="614"/>
      <c r="L1277" s="615"/>
      <c r="M1277" s="616"/>
      <c r="N1277" s="505" t="str">
        <f>五年级BMI</f>
        <v/>
      </c>
      <c r="O1277" s="499" t="str">
        <f>五年级BMI等级</f>
        <v/>
      </c>
      <c r="P1277" s="500" t="str">
        <f>五年级BMI得分</f>
        <v/>
      </c>
      <c r="Q1277" s="515" t="str">
        <f>五年级肺活量得分</f>
        <v/>
      </c>
      <c r="R1277" s="512" t="str">
        <f>五年级等级</f>
        <v/>
      </c>
      <c r="S1277" s="516" t="str">
        <f>五年级50米跑得分</f>
        <v/>
      </c>
      <c r="T1277" s="517" t="str">
        <f>五年级等级</f>
        <v/>
      </c>
      <c r="U1277" s="516" t="str">
        <f>五年级坐位体前屈得分</f>
        <v/>
      </c>
      <c r="V1277" s="517" t="str">
        <f>五年级等级</f>
        <v/>
      </c>
      <c r="W1277" s="516" t="str">
        <f>五年级一分钟跳绳得分</f>
        <v/>
      </c>
      <c r="X1277" s="517" t="str">
        <f>五年级等级</f>
        <v/>
      </c>
      <c r="Y1277" s="515" t="str">
        <f>五年级仰卧起坐得分</f>
        <v/>
      </c>
      <c r="Z1277" s="518" t="str">
        <f>五年级等级</f>
        <v/>
      </c>
      <c r="AA1277" s="533" t="str">
        <f>五年级折返跑得分</f>
        <v/>
      </c>
      <c r="AB1277" s="515" t="str">
        <f>五年级等级</f>
        <v/>
      </c>
      <c r="AC1277" s="533" t="str">
        <f>五年级跳绳附加分</f>
        <v/>
      </c>
      <c r="AD1277" s="534" t="str">
        <f>五年级标准分</f>
        <v/>
      </c>
      <c r="AE1277" s="534" t="str">
        <f>五年级总分</f>
        <v/>
      </c>
      <c r="AF1277" s="517" t="str">
        <f>五年级等级</f>
        <v/>
      </c>
      <c r="AM1277" s="452" t="str">
        <f>折返时间</f>
        <v/>
      </c>
    </row>
    <row r="1278" spans="1:39">
      <c r="A1278" s="476">
        <v>519</v>
      </c>
      <c r="B1278" s="477">
        <v>16</v>
      </c>
      <c r="C1278" s="632"/>
      <c r="D1278" s="633"/>
      <c r="E1278" s="632"/>
      <c r="F1278" s="473"/>
      <c r="G1278" s="608"/>
      <c r="H1278" s="475"/>
      <c r="I1278" s="613"/>
      <c r="J1278" s="614"/>
      <c r="K1278" s="614"/>
      <c r="L1278" s="615"/>
      <c r="M1278" s="616"/>
      <c r="N1278" s="505" t="str">
        <f>五年级BMI</f>
        <v/>
      </c>
      <c r="O1278" s="499" t="str">
        <f>五年级BMI等级</f>
        <v/>
      </c>
      <c r="P1278" s="500" t="str">
        <f>五年级BMI得分</f>
        <v/>
      </c>
      <c r="Q1278" s="515" t="str">
        <f>五年级肺活量得分</f>
        <v/>
      </c>
      <c r="R1278" s="512" t="str">
        <f>五年级等级</f>
        <v/>
      </c>
      <c r="S1278" s="516" t="str">
        <f>五年级50米跑得分</f>
        <v/>
      </c>
      <c r="T1278" s="517" t="str">
        <f>五年级等级</f>
        <v/>
      </c>
      <c r="U1278" s="516" t="str">
        <f>五年级坐位体前屈得分</f>
        <v/>
      </c>
      <c r="V1278" s="517" t="str">
        <f>五年级等级</f>
        <v/>
      </c>
      <c r="W1278" s="516" t="str">
        <f>五年级一分钟跳绳得分</f>
        <v/>
      </c>
      <c r="X1278" s="517" t="str">
        <f>五年级等级</f>
        <v/>
      </c>
      <c r="Y1278" s="515" t="str">
        <f>五年级仰卧起坐得分</f>
        <v/>
      </c>
      <c r="Z1278" s="518" t="str">
        <f>五年级等级</f>
        <v/>
      </c>
      <c r="AA1278" s="533" t="str">
        <f>五年级折返跑得分</f>
        <v/>
      </c>
      <c r="AB1278" s="515" t="str">
        <f>五年级等级</f>
        <v/>
      </c>
      <c r="AC1278" s="533" t="str">
        <f>五年级跳绳附加分</f>
        <v/>
      </c>
      <c r="AD1278" s="534" t="str">
        <f>五年级标准分</f>
        <v/>
      </c>
      <c r="AE1278" s="534" t="str">
        <f>五年级总分</f>
        <v/>
      </c>
      <c r="AF1278" s="517" t="str">
        <f>五年级等级</f>
        <v/>
      </c>
      <c r="AM1278" s="452" t="str">
        <f>折返时间</f>
        <v/>
      </c>
    </row>
    <row r="1279" spans="1:39">
      <c r="A1279" s="476">
        <v>519</v>
      </c>
      <c r="B1279" s="477">
        <v>17</v>
      </c>
      <c r="C1279" s="632"/>
      <c r="D1279" s="633"/>
      <c r="E1279" s="632"/>
      <c r="F1279" s="473"/>
      <c r="G1279" s="608"/>
      <c r="H1279" s="475"/>
      <c r="I1279" s="613"/>
      <c r="J1279" s="614"/>
      <c r="K1279" s="614"/>
      <c r="L1279" s="615"/>
      <c r="M1279" s="616"/>
      <c r="N1279" s="505" t="str">
        <f>五年级BMI</f>
        <v/>
      </c>
      <c r="O1279" s="499" t="str">
        <f>五年级BMI等级</f>
        <v/>
      </c>
      <c r="P1279" s="500" t="str">
        <f>五年级BMI得分</f>
        <v/>
      </c>
      <c r="Q1279" s="515" t="str">
        <f>五年级肺活量得分</f>
        <v/>
      </c>
      <c r="R1279" s="512" t="str">
        <f>五年级等级</f>
        <v/>
      </c>
      <c r="S1279" s="516" t="str">
        <f>五年级50米跑得分</f>
        <v/>
      </c>
      <c r="T1279" s="517" t="str">
        <f>五年级等级</f>
        <v/>
      </c>
      <c r="U1279" s="516" t="str">
        <f>五年级坐位体前屈得分</f>
        <v/>
      </c>
      <c r="V1279" s="517" t="str">
        <f>五年级等级</f>
        <v/>
      </c>
      <c r="W1279" s="516" t="str">
        <f>五年级一分钟跳绳得分</f>
        <v/>
      </c>
      <c r="X1279" s="517" t="str">
        <f>五年级等级</f>
        <v/>
      </c>
      <c r="Y1279" s="515" t="str">
        <f>五年级仰卧起坐得分</f>
        <v/>
      </c>
      <c r="Z1279" s="518" t="str">
        <f>五年级等级</f>
        <v/>
      </c>
      <c r="AA1279" s="533" t="str">
        <f>五年级折返跑得分</f>
        <v/>
      </c>
      <c r="AB1279" s="515" t="str">
        <f>五年级等级</f>
        <v/>
      </c>
      <c r="AC1279" s="533" t="str">
        <f>五年级跳绳附加分</f>
        <v/>
      </c>
      <c r="AD1279" s="534" t="str">
        <f>五年级标准分</f>
        <v/>
      </c>
      <c r="AE1279" s="534" t="str">
        <f>五年级总分</f>
        <v/>
      </c>
      <c r="AF1279" s="517" t="str">
        <f>五年级等级</f>
        <v/>
      </c>
      <c r="AM1279" s="452" t="str">
        <f>折返时间</f>
        <v/>
      </c>
    </row>
    <row r="1280" spans="1:39">
      <c r="A1280" s="476">
        <v>519</v>
      </c>
      <c r="B1280" s="477">
        <v>18</v>
      </c>
      <c r="C1280" s="632"/>
      <c r="D1280" s="633"/>
      <c r="E1280" s="632"/>
      <c r="F1280" s="473"/>
      <c r="G1280" s="608"/>
      <c r="H1280" s="475"/>
      <c r="I1280" s="613"/>
      <c r="J1280" s="614"/>
      <c r="K1280" s="614"/>
      <c r="L1280" s="615"/>
      <c r="M1280" s="616"/>
      <c r="N1280" s="505" t="str">
        <f>五年级BMI</f>
        <v/>
      </c>
      <c r="O1280" s="499" t="str">
        <f>五年级BMI等级</f>
        <v/>
      </c>
      <c r="P1280" s="500" t="str">
        <f>五年级BMI得分</f>
        <v/>
      </c>
      <c r="Q1280" s="515" t="str">
        <f>五年级肺活量得分</f>
        <v/>
      </c>
      <c r="R1280" s="512" t="str">
        <f>五年级等级</f>
        <v/>
      </c>
      <c r="S1280" s="516" t="str">
        <f>五年级50米跑得分</f>
        <v/>
      </c>
      <c r="T1280" s="517" t="str">
        <f>五年级等级</f>
        <v/>
      </c>
      <c r="U1280" s="516" t="str">
        <f>五年级坐位体前屈得分</f>
        <v/>
      </c>
      <c r="V1280" s="517" t="str">
        <f>五年级等级</f>
        <v/>
      </c>
      <c r="W1280" s="516" t="str">
        <f>五年级一分钟跳绳得分</f>
        <v/>
      </c>
      <c r="X1280" s="517" t="str">
        <f>五年级等级</f>
        <v/>
      </c>
      <c r="Y1280" s="515" t="str">
        <f>五年级仰卧起坐得分</f>
        <v/>
      </c>
      <c r="Z1280" s="518" t="str">
        <f>五年级等级</f>
        <v/>
      </c>
      <c r="AA1280" s="533" t="str">
        <f>五年级折返跑得分</f>
        <v/>
      </c>
      <c r="AB1280" s="515" t="str">
        <f>五年级等级</f>
        <v/>
      </c>
      <c r="AC1280" s="533" t="str">
        <f>五年级跳绳附加分</f>
        <v/>
      </c>
      <c r="AD1280" s="534" t="str">
        <f>五年级标准分</f>
        <v/>
      </c>
      <c r="AE1280" s="534" t="str">
        <f>五年级总分</f>
        <v/>
      </c>
      <c r="AF1280" s="517" t="str">
        <f>五年级等级</f>
        <v/>
      </c>
      <c r="AM1280" s="452" t="str">
        <f>折返时间</f>
        <v/>
      </c>
    </row>
    <row r="1281" spans="1:39">
      <c r="A1281" s="476">
        <v>519</v>
      </c>
      <c r="B1281" s="477">
        <v>19</v>
      </c>
      <c r="C1281" s="632"/>
      <c r="D1281" s="633"/>
      <c r="E1281" s="632"/>
      <c r="F1281" s="473"/>
      <c r="G1281" s="608"/>
      <c r="H1281" s="475"/>
      <c r="I1281" s="613"/>
      <c r="J1281" s="614"/>
      <c r="K1281" s="614"/>
      <c r="L1281" s="615"/>
      <c r="M1281" s="616"/>
      <c r="N1281" s="505" t="str">
        <f>五年级BMI</f>
        <v/>
      </c>
      <c r="O1281" s="499" t="str">
        <f>五年级BMI等级</f>
        <v/>
      </c>
      <c r="P1281" s="500" t="str">
        <f>五年级BMI得分</f>
        <v/>
      </c>
      <c r="Q1281" s="515" t="str">
        <f>五年级肺活量得分</f>
        <v/>
      </c>
      <c r="R1281" s="512" t="str">
        <f>五年级等级</f>
        <v/>
      </c>
      <c r="S1281" s="516" t="str">
        <f>五年级50米跑得分</f>
        <v/>
      </c>
      <c r="T1281" s="517" t="str">
        <f>五年级等级</f>
        <v/>
      </c>
      <c r="U1281" s="516" t="str">
        <f>五年级坐位体前屈得分</f>
        <v/>
      </c>
      <c r="V1281" s="517" t="str">
        <f>五年级等级</f>
        <v/>
      </c>
      <c r="W1281" s="516" t="str">
        <f>五年级一分钟跳绳得分</f>
        <v/>
      </c>
      <c r="X1281" s="517" t="str">
        <f>五年级等级</f>
        <v/>
      </c>
      <c r="Y1281" s="515" t="str">
        <f>五年级仰卧起坐得分</f>
        <v/>
      </c>
      <c r="Z1281" s="518" t="str">
        <f>五年级等级</f>
        <v/>
      </c>
      <c r="AA1281" s="533" t="str">
        <f>五年级折返跑得分</f>
        <v/>
      </c>
      <c r="AB1281" s="515" t="str">
        <f>五年级等级</f>
        <v/>
      </c>
      <c r="AC1281" s="533" t="str">
        <f>五年级跳绳附加分</f>
        <v/>
      </c>
      <c r="AD1281" s="534" t="str">
        <f>五年级标准分</f>
        <v/>
      </c>
      <c r="AE1281" s="534" t="str">
        <f>五年级总分</f>
        <v/>
      </c>
      <c r="AF1281" s="517" t="str">
        <f>五年级等级</f>
        <v/>
      </c>
      <c r="AM1281" s="452" t="str">
        <f>折返时间</f>
        <v/>
      </c>
    </row>
    <row r="1282" spans="1:39">
      <c r="A1282" s="476">
        <v>519</v>
      </c>
      <c r="B1282" s="477">
        <v>20</v>
      </c>
      <c r="C1282" s="632"/>
      <c r="D1282" s="633"/>
      <c r="E1282" s="632"/>
      <c r="F1282" s="473"/>
      <c r="G1282" s="608"/>
      <c r="H1282" s="475"/>
      <c r="I1282" s="613"/>
      <c r="J1282" s="614"/>
      <c r="K1282" s="614"/>
      <c r="L1282" s="615"/>
      <c r="M1282" s="616"/>
      <c r="N1282" s="505" t="str">
        <f>五年级BMI</f>
        <v/>
      </c>
      <c r="O1282" s="499" t="str">
        <f>五年级BMI等级</f>
        <v/>
      </c>
      <c r="P1282" s="500" t="str">
        <f>五年级BMI得分</f>
        <v/>
      </c>
      <c r="Q1282" s="515" t="str">
        <f>五年级肺活量得分</f>
        <v/>
      </c>
      <c r="R1282" s="512" t="str">
        <f>五年级等级</f>
        <v/>
      </c>
      <c r="S1282" s="516" t="str">
        <f>五年级50米跑得分</f>
        <v/>
      </c>
      <c r="T1282" s="517" t="str">
        <f>五年级等级</f>
        <v/>
      </c>
      <c r="U1282" s="516" t="str">
        <f>五年级坐位体前屈得分</f>
        <v/>
      </c>
      <c r="V1282" s="517" t="str">
        <f>五年级等级</f>
        <v/>
      </c>
      <c r="W1282" s="516" t="str">
        <f>五年级一分钟跳绳得分</f>
        <v/>
      </c>
      <c r="X1282" s="517" t="str">
        <f>五年级等级</f>
        <v/>
      </c>
      <c r="Y1282" s="515" t="str">
        <f>五年级仰卧起坐得分</f>
        <v/>
      </c>
      <c r="Z1282" s="518" t="str">
        <f>五年级等级</f>
        <v/>
      </c>
      <c r="AA1282" s="533" t="str">
        <f>五年级折返跑得分</f>
        <v/>
      </c>
      <c r="AB1282" s="515" t="str">
        <f>五年级等级</f>
        <v/>
      </c>
      <c r="AC1282" s="533" t="str">
        <f>五年级跳绳附加分</f>
        <v/>
      </c>
      <c r="AD1282" s="534" t="str">
        <f>五年级标准分</f>
        <v/>
      </c>
      <c r="AE1282" s="534" t="str">
        <f>五年级总分</f>
        <v/>
      </c>
      <c r="AF1282" s="517" t="str">
        <f>五年级等级</f>
        <v/>
      </c>
      <c r="AM1282" s="452" t="str">
        <f>折返时间</f>
        <v/>
      </c>
    </row>
    <row r="1283" spans="1:39">
      <c r="A1283" s="476">
        <v>519</v>
      </c>
      <c r="B1283" s="477">
        <v>21</v>
      </c>
      <c r="C1283" s="632"/>
      <c r="D1283" s="633"/>
      <c r="E1283" s="632"/>
      <c r="F1283" s="473"/>
      <c r="G1283" s="608"/>
      <c r="H1283" s="475"/>
      <c r="I1283" s="613"/>
      <c r="J1283" s="614"/>
      <c r="K1283" s="614"/>
      <c r="L1283" s="615"/>
      <c r="M1283" s="616"/>
      <c r="N1283" s="505" t="str">
        <f>五年级BMI</f>
        <v/>
      </c>
      <c r="O1283" s="499" t="str">
        <f>五年级BMI等级</f>
        <v/>
      </c>
      <c r="P1283" s="500" t="str">
        <f>五年级BMI得分</f>
        <v/>
      </c>
      <c r="Q1283" s="515" t="str">
        <f>五年级肺活量得分</f>
        <v/>
      </c>
      <c r="R1283" s="512" t="str">
        <f>五年级等级</f>
        <v/>
      </c>
      <c r="S1283" s="516" t="str">
        <f>五年级50米跑得分</f>
        <v/>
      </c>
      <c r="T1283" s="517" t="str">
        <f>五年级等级</f>
        <v/>
      </c>
      <c r="U1283" s="516" t="str">
        <f>五年级坐位体前屈得分</f>
        <v/>
      </c>
      <c r="V1283" s="517" t="str">
        <f>五年级等级</f>
        <v/>
      </c>
      <c r="W1283" s="516" t="str">
        <f>五年级一分钟跳绳得分</f>
        <v/>
      </c>
      <c r="X1283" s="517" t="str">
        <f>五年级等级</f>
        <v/>
      </c>
      <c r="Y1283" s="515" t="str">
        <f>五年级仰卧起坐得分</f>
        <v/>
      </c>
      <c r="Z1283" s="518" t="str">
        <f>五年级等级</f>
        <v/>
      </c>
      <c r="AA1283" s="533" t="str">
        <f>五年级折返跑得分</f>
        <v/>
      </c>
      <c r="AB1283" s="515" t="str">
        <f>五年级等级</f>
        <v/>
      </c>
      <c r="AC1283" s="533" t="str">
        <f>五年级跳绳附加分</f>
        <v/>
      </c>
      <c r="AD1283" s="534" t="str">
        <f>五年级标准分</f>
        <v/>
      </c>
      <c r="AE1283" s="534" t="str">
        <f>五年级总分</f>
        <v/>
      </c>
      <c r="AF1283" s="517" t="str">
        <f>五年级等级</f>
        <v/>
      </c>
      <c r="AM1283" s="452" t="str">
        <f>折返时间</f>
        <v/>
      </c>
    </row>
    <row r="1284" spans="1:39">
      <c r="A1284" s="476">
        <v>519</v>
      </c>
      <c r="B1284" s="477">
        <v>22</v>
      </c>
      <c r="C1284" s="632"/>
      <c r="D1284" s="633"/>
      <c r="E1284" s="632"/>
      <c r="F1284" s="473"/>
      <c r="G1284" s="608"/>
      <c r="H1284" s="475"/>
      <c r="I1284" s="613"/>
      <c r="J1284" s="614"/>
      <c r="K1284" s="614"/>
      <c r="L1284" s="615"/>
      <c r="M1284" s="616"/>
      <c r="N1284" s="505" t="str">
        <f>五年级BMI</f>
        <v/>
      </c>
      <c r="O1284" s="499" t="str">
        <f>五年级BMI等级</f>
        <v/>
      </c>
      <c r="P1284" s="500" t="str">
        <f>五年级BMI得分</f>
        <v/>
      </c>
      <c r="Q1284" s="515" t="str">
        <f>五年级肺活量得分</f>
        <v/>
      </c>
      <c r="R1284" s="512" t="str">
        <f>五年级等级</f>
        <v/>
      </c>
      <c r="S1284" s="516" t="str">
        <f>五年级50米跑得分</f>
        <v/>
      </c>
      <c r="T1284" s="517" t="str">
        <f>五年级等级</f>
        <v/>
      </c>
      <c r="U1284" s="516" t="str">
        <f>五年级坐位体前屈得分</f>
        <v/>
      </c>
      <c r="V1284" s="517" t="str">
        <f>五年级等级</f>
        <v/>
      </c>
      <c r="W1284" s="516" t="str">
        <f>五年级一分钟跳绳得分</f>
        <v/>
      </c>
      <c r="X1284" s="517" t="str">
        <f>五年级等级</f>
        <v/>
      </c>
      <c r="Y1284" s="515" t="str">
        <f>五年级仰卧起坐得分</f>
        <v/>
      </c>
      <c r="Z1284" s="518" t="str">
        <f>五年级等级</f>
        <v/>
      </c>
      <c r="AA1284" s="533" t="str">
        <f>五年级折返跑得分</f>
        <v/>
      </c>
      <c r="AB1284" s="515" t="str">
        <f>五年级等级</f>
        <v/>
      </c>
      <c r="AC1284" s="533" t="str">
        <f>五年级跳绳附加分</f>
        <v/>
      </c>
      <c r="AD1284" s="534" t="str">
        <f>五年级标准分</f>
        <v/>
      </c>
      <c r="AE1284" s="534" t="str">
        <f>五年级总分</f>
        <v/>
      </c>
      <c r="AF1284" s="517" t="str">
        <f>五年级等级</f>
        <v/>
      </c>
      <c r="AM1284" s="452" t="str">
        <f>折返时间</f>
        <v/>
      </c>
    </row>
    <row r="1285" spans="1:39">
      <c r="A1285" s="476">
        <v>519</v>
      </c>
      <c r="B1285" s="477">
        <v>23</v>
      </c>
      <c r="C1285" s="632"/>
      <c r="D1285" s="633"/>
      <c r="E1285" s="632"/>
      <c r="F1285" s="625"/>
      <c r="G1285" s="608"/>
      <c r="H1285" s="475"/>
      <c r="I1285" s="613"/>
      <c r="J1285" s="614"/>
      <c r="K1285" s="614"/>
      <c r="L1285" s="615"/>
      <c r="M1285" s="616"/>
      <c r="N1285" s="505" t="str">
        <f>五年级BMI</f>
        <v/>
      </c>
      <c r="O1285" s="499" t="str">
        <f>五年级BMI等级</f>
        <v/>
      </c>
      <c r="P1285" s="500" t="str">
        <f>五年级BMI得分</f>
        <v/>
      </c>
      <c r="Q1285" s="515" t="str">
        <f>五年级肺活量得分</f>
        <v/>
      </c>
      <c r="R1285" s="512" t="str">
        <f>五年级等级</f>
        <v/>
      </c>
      <c r="S1285" s="516" t="str">
        <f>五年级50米跑得分</f>
        <v/>
      </c>
      <c r="T1285" s="517" t="str">
        <f>五年级等级</f>
        <v/>
      </c>
      <c r="U1285" s="516" t="str">
        <f>五年级坐位体前屈得分</f>
        <v/>
      </c>
      <c r="V1285" s="517" t="str">
        <f>五年级等级</f>
        <v/>
      </c>
      <c r="W1285" s="516" t="str">
        <f>五年级一分钟跳绳得分</f>
        <v/>
      </c>
      <c r="X1285" s="517" t="str">
        <f>五年级等级</f>
        <v/>
      </c>
      <c r="Y1285" s="515" t="str">
        <f>五年级仰卧起坐得分</f>
        <v/>
      </c>
      <c r="Z1285" s="518" t="str">
        <f>五年级等级</f>
        <v/>
      </c>
      <c r="AA1285" s="533" t="str">
        <f>五年级折返跑得分</f>
        <v/>
      </c>
      <c r="AB1285" s="515" t="str">
        <f>五年级等级</f>
        <v/>
      </c>
      <c r="AC1285" s="533" t="str">
        <f>五年级跳绳附加分</f>
        <v/>
      </c>
      <c r="AD1285" s="534" t="str">
        <f>五年级标准分</f>
        <v/>
      </c>
      <c r="AE1285" s="534" t="str">
        <f>五年级总分</f>
        <v/>
      </c>
      <c r="AF1285" s="517" t="str">
        <f>五年级等级</f>
        <v/>
      </c>
      <c r="AM1285" s="452" t="str">
        <f>折返时间</f>
        <v/>
      </c>
    </row>
    <row r="1286" spans="1:39">
      <c r="A1286" s="476">
        <v>519</v>
      </c>
      <c r="B1286" s="477">
        <v>24</v>
      </c>
      <c r="C1286" s="632"/>
      <c r="D1286" s="633"/>
      <c r="E1286" s="632"/>
      <c r="F1286" s="625"/>
      <c r="G1286" s="608"/>
      <c r="H1286" s="475"/>
      <c r="I1286" s="613"/>
      <c r="J1286" s="614"/>
      <c r="K1286" s="614"/>
      <c r="L1286" s="615"/>
      <c r="M1286" s="616"/>
      <c r="N1286" s="505" t="str">
        <f>五年级BMI</f>
        <v/>
      </c>
      <c r="O1286" s="499" t="str">
        <f>五年级BMI等级</f>
        <v/>
      </c>
      <c r="P1286" s="500" t="str">
        <f>五年级BMI得分</f>
        <v/>
      </c>
      <c r="Q1286" s="515" t="str">
        <f>五年级肺活量得分</f>
        <v/>
      </c>
      <c r="R1286" s="512" t="str">
        <f>五年级等级</f>
        <v/>
      </c>
      <c r="S1286" s="516" t="str">
        <f>五年级50米跑得分</f>
        <v/>
      </c>
      <c r="T1286" s="517" t="str">
        <f>五年级等级</f>
        <v/>
      </c>
      <c r="U1286" s="516" t="str">
        <f>五年级坐位体前屈得分</f>
        <v/>
      </c>
      <c r="V1286" s="517" t="str">
        <f>五年级等级</f>
        <v/>
      </c>
      <c r="W1286" s="516" t="str">
        <f>五年级一分钟跳绳得分</f>
        <v/>
      </c>
      <c r="X1286" s="517" t="str">
        <f>五年级等级</f>
        <v/>
      </c>
      <c r="Y1286" s="515" t="str">
        <f>五年级仰卧起坐得分</f>
        <v/>
      </c>
      <c r="Z1286" s="518" t="str">
        <f>五年级等级</f>
        <v/>
      </c>
      <c r="AA1286" s="533" t="str">
        <f>五年级折返跑得分</f>
        <v/>
      </c>
      <c r="AB1286" s="515" t="str">
        <f>五年级等级</f>
        <v/>
      </c>
      <c r="AC1286" s="533" t="str">
        <f>五年级跳绳附加分</f>
        <v/>
      </c>
      <c r="AD1286" s="534" t="str">
        <f>五年级标准分</f>
        <v/>
      </c>
      <c r="AE1286" s="534" t="str">
        <f>五年级总分</f>
        <v/>
      </c>
      <c r="AF1286" s="517" t="str">
        <f>五年级等级</f>
        <v/>
      </c>
      <c r="AM1286" s="452" t="str">
        <f>折返时间</f>
        <v/>
      </c>
    </row>
    <row r="1287" spans="1:39">
      <c r="A1287" s="476">
        <v>519</v>
      </c>
      <c r="B1287" s="477">
        <v>25</v>
      </c>
      <c r="C1287" s="632"/>
      <c r="D1287" s="633"/>
      <c r="E1287" s="632"/>
      <c r="F1287" s="625"/>
      <c r="G1287" s="608"/>
      <c r="H1287" s="475"/>
      <c r="I1287" s="613"/>
      <c r="J1287" s="614"/>
      <c r="K1287" s="614"/>
      <c r="L1287" s="615"/>
      <c r="M1287" s="616"/>
      <c r="N1287" s="505" t="str">
        <f>五年级BMI</f>
        <v/>
      </c>
      <c r="O1287" s="499" t="str">
        <f>五年级BMI等级</f>
        <v/>
      </c>
      <c r="P1287" s="500" t="str">
        <f>五年级BMI得分</f>
        <v/>
      </c>
      <c r="Q1287" s="515" t="str">
        <f>五年级肺活量得分</f>
        <v/>
      </c>
      <c r="R1287" s="512" t="str">
        <f>五年级等级</f>
        <v/>
      </c>
      <c r="S1287" s="516" t="str">
        <f>五年级50米跑得分</f>
        <v/>
      </c>
      <c r="T1287" s="517" t="str">
        <f>五年级等级</f>
        <v/>
      </c>
      <c r="U1287" s="516" t="str">
        <f>五年级坐位体前屈得分</f>
        <v/>
      </c>
      <c r="V1287" s="517" t="str">
        <f>五年级等级</f>
        <v/>
      </c>
      <c r="W1287" s="516" t="str">
        <f>五年级一分钟跳绳得分</f>
        <v/>
      </c>
      <c r="X1287" s="517" t="str">
        <f>五年级等级</f>
        <v/>
      </c>
      <c r="Y1287" s="515" t="str">
        <f>五年级仰卧起坐得分</f>
        <v/>
      </c>
      <c r="Z1287" s="518" t="str">
        <f>五年级等级</f>
        <v/>
      </c>
      <c r="AA1287" s="533" t="str">
        <f>五年级折返跑得分</f>
        <v/>
      </c>
      <c r="AB1287" s="515" t="str">
        <f>五年级等级</f>
        <v/>
      </c>
      <c r="AC1287" s="533" t="str">
        <f>五年级跳绳附加分</f>
        <v/>
      </c>
      <c r="AD1287" s="534" t="str">
        <f>五年级标准分</f>
        <v/>
      </c>
      <c r="AE1287" s="534" t="str">
        <f>五年级总分</f>
        <v/>
      </c>
      <c r="AF1287" s="517" t="str">
        <f>五年级等级</f>
        <v/>
      </c>
      <c r="AM1287" s="452" t="str">
        <f>折返时间</f>
        <v/>
      </c>
    </row>
    <row r="1288" spans="1:39">
      <c r="A1288" s="476">
        <v>519</v>
      </c>
      <c r="B1288" s="477">
        <v>26</v>
      </c>
      <c r="C1288" s="632"/>
      <c r="D1288" s="633"/>
      <c r="E1288" s="632"/>
      <c r="F1288" s="625"/>
      <c r="G1288" s="608"/>
      <c r="H1288" s="475"/>
      <c r="I1288" s="613"/>
      <c r="J1288" s="614"/>
      <c r="K1288" s="614"/>
      <c r="L1288" s="615"/>
      <c r="M1288" s="616"/>
      <c r="N1288" s="505" t="str">
        <f>五年级BMI</f>
        <v/>
      </c>
      <c r="O1288" s="499" t="str">
        <f>五年级BMI等级</f>
        <v/>
      </c>
      <c r="P1288" s="500" t="str">
        <f>五年级BMI得分</f>
        <v/>
      </c>
      <c r="Q1288" s="515" t="str">
        <f>五年级肺活量得分</f>
        <v/>
      </c>
      <c r="R1288" s="512" t="str">
        <f>五年级等级</f>
        <v/>
      </c>
      <c r="S1288" s="516" t="str">
        <f>五年级50米跑得分</f>
        <v/>
      </c>
      <c r="T1288" s="517" t="str">
        <f>五年级等级</f>
        <v/>
      </c>
      <c r="U1288" s="516" t="str">
        <f>五年级坐位体前屈得分</f>
        <v/>
      </c>
      <c r="V1288" s="517" t="str">
        <f>五年级等级</f>
        <v/>
      </c>
      <c r="W1288" s="516" t="str">
        <f>五年级一分钟跳绳得分</f>
        <v/>
      </c>
      <c r="X1288" s="517" t="str">
        <f>五年级等级</f>
        <v/>
      </c>
      <c r="Y1288" s="515" t="str">
        <f>五年级仰卧起坐得分</f>
        <v/>
      </c>
      <c r="Z1288" s="518" t="str">
        <f>五年级等级</f>
        <v/>
      </c>
      <c r="AA1288" s="533" t="str">
        <f>五年级折返跑得分</f>
        <v/>
      </c>
      <c r="AB1288" s="515" t="str">
        <f>五年级等级</f>
        <v/>
      </c>
      <c r="AC1288" s="533" t="str">
        <f>五年级跳绳附加分</f>
        <v/>
      </c>
      <c r="AD1288" s="534" t="str">
        <f>五年级标准分</f>
        <v/>
      </c>
      <c r="AE1288" s="534" t="str">
        <f>五年级总分</f>
        <v/>
      </c>
      <c r="AF1288" s="517" t="str">
        <f>五年级等级</f>
        <v/>
      </c>
      <c r="AM1288" s="452" t="str">
        <f>折返时间</f>
        <v/>
      </c>
    </row>
    <row r="1289" spans="1:39">
      <c r="A1289" s="476">
        <v>519</v>
      </c>
      <c r="B1289" s="477">
        <v>27</v>
      </c>
      <c r="C1289" s="632"/>
      <c r="D1289" s="633"/>
      <c r="E1289" s="632"/>
      <c r="F1289" s="625"/>
      <c r="G1289" s="608"/>
      <c r="H1289" s="475"/>
      <c r="I1289" s="613"/>
      <c r="J1289" s="614"/>
      <c r="K1289" s="614"/>
      <c r="L1289" s="615"/>
      <c r="M1289" s="616"/>
      <c r="N1289" s="505" t="str">
        <f>五年级BMI</f>
        <v/>
      </c>
      <c r="O1289" s="499" t="str">
        <f>五年级BMI等级</f>
        <v/>
      </c>
      <c r="P1289" s="500" t="str">
        <f>五年级BMI得分</f>
        <v/>
      </c>
      <c r="Q1289" s="515" t="str">
        <f>五年级肺活量得分</f>
        <v/>
      </c>
      <c r="R1289" s="512" t="str">
        <f>五年级等级</f>
        <v/>
      </c>
      <c r="S1289" s="516" t="str">
        <f>五年级50米跑得分</f>
        <v/>
      </c>
      <c r="T1289" s="517" t="str">
        <f>五年级等级</f>
        <v/>
      </c>
      <c r="U1289" s="516" t="str">
        <f>五年级坐位体前屈得分</f>
        <v/>
      </c>
      <c r="V1289" s="517" t="str">
        <f>五年级等级</f>
        <v/>
      </c>
      <c r="W1289" s="516" t="str">
        <f>五年级一分钟跳绳得分</f>
        <v/>
      </c>
      <c r="X1289" s="517" t="str">
        <f>五年级等级</f>
        <v/>
      </c>
      <c r="Y1289" s="515" t="str">
        <f>五年级仰卧起坐得分</f>
        <v/>
      </c>
      <c r="Z1289" s="518" t="str">
        <f>五年级等级</f>
        <v/>
      </c>
      <c r="AA1289" s="533" t="str">
        <f>五年级折返跑得分</f>
        <v/>
      </c>
      <c r="AB1289" s="515" t="str">
        <f>五年级等级</f>
        <v/>
      </c>
      <c r="AC1289" s="533" t="str">
        <f>五年级跳绳附加分</f>
        <v/>
      </c>
      <c r="AD1289" s="534" t="str">
        <f>五年级标准分</f>
        <v/>
      </c>
      <c r="AE1289" s="534" t="str">
        <f>五年级总分</f>
        <v/>
      </c>
      <c r="AF1289" s="517" t="str">
        <f>五年级等级</f>
        <v/>
      </c>
      <c r="AM1289" s="452" t="str">
        <f>折返时间</f>
        <v/>
      </c>
    </row>
    <row r="1290" spans="1:39">
      <c r="A1290" s="476">
        <v>519</v>
      </c>
      <c r="B1290" s="477">
        <v>28</v>
      </c>
      <c r="C1290" s="632"/>
      <c r="D1290" s="633"/>
      <c r="E1290" s="632"/>
      <c r="F1290" s="625"/>
      <c r="G1290" s="608"/>
      <c r="H1290" s="475"/>
      <c r="I1290" s="613"/>
      <c r="J1290" s="614"/>
      <c r="K1290" s="614"/>
      <c r="L1290" s="615"/>
      <c r="M1290" s="616"/>
      <c r="N1290" s="505" t="str">
        <f>五年级BMI</f>
        <v/>
      </c>
      <c r="O1290" s="499" t="str">
        <f>五年级BMI等级</f>
        <v/>
      </c>
      <c r="P1290" s="500" t="str">
        <f>五年级BMI得分</f>
        <v/>
      </c>
      <c r="Q1290" s="515" t="str">
        <f>五年级肺活量得分</f>
        <v/>
      </c>
      <c r="R1290" s="512" t="str">
        <f>五年级等级</f>
        <v/>
      </c>
      <c r="S1290" s="516" t="str">
        <f>五年级50米跑得分</f>
        <v/>
      </c>
      <c r="T1290" s="517" t="str">
        <f>五年级等级</f>
        <v/>
      </c>
      <c r="U1290" s="516" t="str">
        <f>五年级坐位体前屈得分</f>
        <v/>
      </c>
      <c r="V1290" s="517" t="str">
        <f>五年级等级</f>
        <v/>
      </c>
      <c r="W1290" s="516" t="str">
        <f>五年级一分钟跳绳得分</f>
        <v/>
      </c>
      <c r="X1290" s="517" t="str">
        <f>五年级等级</f>
        <v/>
      </c>
      <c r="Y1290" s="515" t="str">
        <f>五年级仰卧起坐得分</f>
        <v/>
      </c>
      <c r="Z1290" s="518" t="str">
        <f>五年级等级</f>
        <v/>
      </c>
      <c r="AA1290" s="533" t="str">
        <f>五年级折返跑得分</f>
        <v/>
      </c>
      <c r="AB1290" s="515" t="str">
        <f>五年级等级</f>
        <v/>
      </c>
      <c r="AC1290" s="533" t="str">
        <f>五年级跳绳附加分</f>
        <v/>
      </c>
      <c r="AD1290" s="534" t="str">
        <f>五年级标准分</f>
        <v/>
      </c>
      <c r="AE1290" s="534" t="str">
        <f>五年级总分</f>
        <v/>
      </c>
      <c r="AF1290" s="517" t="str">
        <f>五年级等级</f>
        <v/>
      </c>
      <c r="AM1290" s="452" t="str">
        <f>折返时间</f>
        <v/>
      </c>
    </row>
    <row r="1291" spans="1:39">
      <c r="A1291" s="476">
        <v>519</v>
      </c>
      <c r="B1291" s="477">
        <v>29</v>
      </c>
      <c r="C1291" s="632"/>
      <c r="D1291" s="633"/>
      <c r="E1291" s="632"/>
      <c r="F1291" s="625"/>
      <c r="G1291" s="608"/>
      <c r="H1291" s="475"/>
      <c r="I1291" s="613"/>
      <c r="J1291" s="614"/>
      <c r="K1291" s="614"/>
      <c r="L1291" s="615"/>
      <c r="M1291" s="616"/>
      <c r="N1291" s="505" t="str">
        <f>五年级BMI</f>
        <v/>
      </c>
      <c r="O1291" s="499" t="str">
        <f>五年级BMI等级</f>
        <v/>
      </c>
      <c r="P1291" s="500" t="str">
        <f>五年级BMI得分</f>
        <v/>
      </c>
      <c r="Q1291" s="515" t="str">
        <f>五年级肺活量得分</f>
        <v/>
      </c>
      <c r="R1291" s="512" t="str">
        <f>五年级等级</f>
        <v/>
      </c>
      <c r="S1291" s="516" t="str">
        <f>五年级50米跑得分</f>
        <v/>
      </c>
      <c r="T1291" s="517" t="str">
        <f>五年级等级</f>
        <v/>
      </c>
      <c r="U1291" s="516" t="str">
        <f>五年级坐位体前屈得分</f>
        <v/>
      </c>
      <c r="V1291" s="517" t="str">
        <f>五年级等级</f>
        <v/>
      </c>
      <c r="W1291" s="516" t="str">
        <f>五年级一分钟跳绳得分</f>
        <v/>
      </c>
      <c r="X1291" s="517" t="str">
        <f>五年级等级</f>
        <v/>
      </c>
      <c r="Y1291" s="515" t="str">
        <f>五年级仰卧起坐得分</f>
        <v/>
      </c>
      <c r="Z1291" s="518" t="str">
        <f>五年级等级</f>
        <v/>
      </c>
      <c r="AA1291" s="533" t="str">
        <f>五年级折返跑得分</f>
        <v/>
      </c>
      <c r="AB1291" s="515" t="str">
        <f>五年级等级</f>
        <v/>
      </c>
      <c r="AC1291" s="533" t="str">
        <f>五年级跳绳附加分</f>
        <v/>
      </c>
      <c r="AD1291" s="534" t="str">
        <f>五年级标准分</f>
        <v/>
      </c>
      <c r="AE1291" s="534" t="str">
        <f>五年级总分</f>
        <v/>
      </c>
      <c r="AF1291" s="517" t="str">
        <f>五年级等级</f>
        <v/>
      </c>
      <c r="AM1291" s="452" t="str">
        <f>折返时间</f>
        <v/>
      </c>
    </row>
    <row r="1292" spans="1:39">
      <c r="A1292" s="476">
        <v>519</v>
      </c>
      <c r="B1292" s="477">
        <v>30</v>
      </c>
      <c r="C1292" s="632"/>
      <c r="D1292" s="633"/>
      <c r="E1292" s="632"/>
      <c r="F1292" s="625"/>
      <c r="G1292" s="608"/>
      <c r="H1292" s="475"/>
      <c r="I1292" s="613"/>
      <c r="J1292" s="614"/>
      <c r="K1292" s="614"/>
      <c r="L1292" s="615"/>
      <c r="M1292" s="616"/>
      <c r="N1292" s="505" t="str">
        <f>五年级BMI</f>
        <v/>
      </c>
      <c r="O1292" s="499" t="str">
        <f>五年级BMI等级</f>
        <v/>
      </c>
      <c r="P1292" s="500" t="str">
        <f>五年级BMI得分</f>
        <v/>
      </c>
      <c r="Q1292" s="515" t="str">
        <f>五年级肺活量得分</f>
        <v/>
      </c>
      <c r="R1292" s="512" t="str">
        <f>五年级等级</f>
        <v/>
      </c>
      <c r="S1292" s="516" t="str">
        <f>五年级50米跑得分</f>
        <v/>
      </c>
      <c r="T1292" s="517" t="str">
        <f>五年级等级</f>
        <v/>
      </c>
      <c r="U1292" s="516" t="str">
        <f>五年级坐位体前屈得分</f>
        <v/>
      </c>
      <c r="V1292" s="517" t="str">
        <f>五年级等级</f>
        <v/>
      </c>
      <c r="W1292" s="516" t="str">
        <f>五年级一分钟跳绳得分</f>
        <v/>
      </c>
      <c r="X1292" s="517" t="str">
        <f>五年级等级</f>
        <v/>
      </c>
      <c r="Y1292" s="515" t="str">
        <f>五年级仰卧起坐得分</f>
        <v/>
      </c>
      <c r="Z1292" s="518" t="str">
        <f>五年级等级</f>
        <v/>
      </c>
      <c r="AA1292" s="533" t="str">
        <f>五年级折返跑得分</f>
        <v/>
      </c>
      <c r="AB1292" s="515" t="str">
        <f>五年级等级</f>
        <v/>
      </c>
      <c r="AC1292" s="533" t="str">
        <f>五年级跳绳附加分</f>
        <v/>
      </c>
      <c r="AD1292" s="534" t="str">
        <f>五年级标准分</f>
        <v/>
      </c>
      <c r="AE1292" s="534" t="str">
        <f>五年级总分</f>
        <v/>
      </c>
      <c r="AF1292" s="517" t="str">
        <f>五年级等级</f>
        <v/>
      </c>
      <c r="AM1292" s="452" t="str">
        <f>折返时间</f>
        <v/>
      </c>
    </row>
    <row r="1293" spans="1:39">
      <c r="A1293" s="476">
        <v>519</v>
      </c>
      <c r="B1293" s="477">
        <v>31</v>
      </c>
      <c r="C1293" s="632"/>
      <c r="D1293" s="633"/>
      <c r="E1293" s="632"/>
      <c r="F1293" s="625"/>
      <c r="G1293" s="608"/>
      <c r="H1293" s="475"/>
      <c r="I1293" s="613"/>
      <c r="J1293" s="614"/>
      <c r="K1293" s="614"/>
      <c r="L1293" s="615"/>
      <c r="M1293" s="616"/>
      <c r="N1293" s="505" t="str">
        <f>五年级BMI</f>
        <v/>
      </c>
      <c r="O1293" s="499" t="str">
        <f>五年级BMI等级</f>
        <v/>
      </c>
      <c r="P1293" s="500" t="str">
        <f>五年级BMI得分</f>
        <v/>
      </c>
      <c r="Q1293" s="515" t="str">
        <f>五年级肺活量得分</f>
        <v/>
      </c>
      <c r="R1293" s="512" t="str">
        <f>五年级等级</f>
        <v/>
      </c>
      <c r="S1293" s="516" t="str">
        <f>五年级50米跑得分</f>
        <v/>
      </c>
      <c r="T1293" s="517" t="str">
        <f>五年级等级</f>
        <v/>
      </c>
      <c r="U1293" s="516" t="str">
        <f>五年级坐位体前屈得分</f>
        <v/>
      </c>
      <c r="V1293" s="517" t="str">
        <f>五年级等级</f>
        <v/>
      </c>
      <c r="W1293" s="516" t="str">
        <f>五年级一分钟跳绳得分</f>
        <v/>
      </c>
      <c r="X1293" s="517" t="str">
        <f>五年级等级</f>
        <v/>
      </c>
      <c r="Y1293" s="515" t="str">
        <f>五年级仰卧起坐得分</f>
        <v/>
      </c>
      <c r="Z1293" s="518" t="str">
        <f>五年级等级</f>
        <v/>
      </c>
      <c r="AA1293" s="533" t="str">
        <f>五年级折返跑得分</f>
        <v/>
      </c>
      <c r="AB1293" s="515" t="str">
        <f>五年级等级</f>
        <v/>
      </c>
      <c r="AC1293" s="533" t="str">
        <f>五年级跳绳附加分</f>
        <v/>
      </c>
      <c r="AD1293" s="534" t="str">
        <f>五年级标准分</f>
        <v/>
      </c>
      <c r="AE1293" s="534" t="str">
        <f>五年级总分</f>
        <v/>
      </c>
      <c r="AF1293" s="517" t="str">
        <f>五年级等级</f>
        <v/>
      </c>
      <c r="AM1293" s="452" t="str">
        <f>折返时间</f>
        <v/>
      </c>
    </row>
    <row r="1294" spans="1:39">
      <c r="A1294" s="476">
        <v>519</v>
      </c>
      <c r="B1294" s="477">
        <v>32</v>
      </c>
      <c r="C1294" s="632"/>
      <c r="D1294" s="633"/>
      <c r="E1294" s="632"/>
      <c r="F1294" s="625"/>
      <c r="G1294" s="608"/>
      <c r="H1294" s="475"/>
      <c r="I1294" s="613"/>
      <c r="J1294" s="614"/>
      <c r="K1294" s="614"/>
      <c r="L1294" s="615"/>
      <c r="M1294" s="616"/>
      <c r="N1294" s="505" t="str">
        <f>五年级BMI</f>
        <v/>
      </c>
      <c r="O1294" s="499" t="str">
        <f>五年级BMI等级</f>
        <v/>
      </c>
      <c r="P1294" s="500" t="str">
        <f>五年级BMI得分</f>
        <v/>
      </c>
      <c r="Q1294" s="515" t="str">
        <f>五年级肺活量得分</f>
        <v/>
      </c>
      <c r="R1294" s="512" t="str">
        <f>五年级等级</f>
        <v/>
      </c>
      <c r="S1294" s="516" t="str">
        <f>五年级50米跑得分</f>
        <v/>
      </c>
      <c r="T1294" s="517" t="str">
        <f>五年级等级</f>
        <v/>
      </c>
      <c r="U1294" s="516" t="str">
        <f>五年级坐位体前屈得分</f>
        <v/>
      </c>
      <c r="V1294" s="517" t="str">
        <f>五年级等级</f>
        <v/>
      </c>
      <c r="W1294" s="516" t="str">
        <f>五年级一分钟跳绳得分</f>
        <v/>
      </c>
      <c r="X1294" s="517" t="str">
        <f>五年级等级</f>
        <v/>
      </c>
      <c r="Y1294" s="515" t="str">
        <f>五年级仰卧起坐得分</f>
        <v/>
      </c>
      <c r="Z1294" s="518" t="str">
        <f>五年级等级</f>
        <v/>
      </c>
      <c r="AA1294" s="533" t="str">
        <f>五年级折返跑得分</f>
        <v/>
      </c>
      <c r="AB1294" s="515" t="str">
        <f>五年级等级</f>
        <v/>
      </c>
      <c r="AC1294" s="533" t="str">
        <f>五年级跳绳附加分</f>
        <v/>
      </c>
      <c r="AD1294" s="534" t="str">
        <f>五年级标准分</f>
        <v/>
      </c>
      <c r="AE1294" s="534" t="str">
        <f>五年级总分</f>
        <v/>
      </c>
      <c r="AF1294" s="517" t="str">
        <f>五年级等级</f>
        <v/>
      </c>
      <c r="AM1294" s="452" t="str">
        <f>折返时间</f>
        <v/>
      </c>
    </row>
    <row r="1295" spans="1:39">
      <c r="A1295" s="476">
        <v>519</v>
      </c>
      <c r="B1295" s="477">
        <v>33</v>
      </c>
      <c r="C1295" s="632"/>
      <c r="D1295" s="633"/>
      <c r="E1295" s="632"/>
      <c r="F1295" s="625"/>
      <c r="G1295" s="608"/>
      <c r="H1295" s="475"/>
      <c r="I1295" s="613"/>
      <c r="J1295" s="614"/>
      <c r="K1295" s="614"/>
      <c r="L1295" s="615"/>
      <c r="M1295" s="616"/>
      <c r="N1295" s="505" t="str">
        <f>五年级BMI</f>
        <v/>
      </c>
      <c r="O1295" s="499" t="str">
        <f>五年级BMI等级</f>
        <v/>
      </c>
      <c r="P1295" s="500" t="str">
        <f>五年级BMI得分</f>
        <v/>
      </c>
      <c r="Q1295" s="515" t="str">
        <f>五年级肺活量得分</f>
        <v/>
      </c>
      <c r="R1295" s="512" t="str">
        <f>五年级等级</f>
        <v/>
      </c>
      <c r="S1295" s="516" t="str">
        <f>五年级50米跑得分</f>
        <v/>
      </c>
      <c r="T1295" s="517" t="str">
        <f>五年级等级</f>
        <v/>
      </c>
      <c r="U1295" s="516" t="str">
        <f>五年级坐位体前屈得分</f>
        <v/>
      </c>
      <c r="V1295" s="517" t="str">
        <f>五年级等级</f>
        <v/>
      </c>
      <c r="W1295" s="516" t="str">
        <f>五年级一分钟跳绳得分</f>
        <v/>
      </c>
      <c r="X1295" s="517" t="str">
        <f>五年级等级</f>
        <v/>
      </c>
      <c r="Y1295" s="515" t="str">
        <f>五年级仰卧起坐得分</f>
        <v/>
      </c>
      <c r="Z1295" s="518" t="str">
        <f>五年级等级</f>
        <v/>
      </c>
      <c r="AA1295" s="533" t="str">
        <f>五年级折返跑得分</f>
        <v/>
      </c>
      <c r="AB1295" s="515" t="str">
        <f>五年级等级</f>
        <v/>
      </c>
      <c r="AC1295" s="533" t="str">
        <f>五年级跳绳附加分</f>
        <v/>
      </c>
      <c r="AD1295" s="534" t="str">
        <f>五年级标准分</f>
        <v/>
      </c>
      <c r="AE1295" s="534" t="str">
        <f>五年级总分</f>
        <v/>
      </c>
      <c r="AF1295" s="517" t="str">
        <f>五年级等级</f>
        <v/>
      </c>
      <c r="AM1295" s="452" t="str">
        <f>折返时间</f>
        <v/>
      </c>
    </row>
    <row r="1296" spans="1:39">
      <c r="A1296" s="476">
        <v>519</v>
      </c>
      <c r="B1296" s="477">
        <v>34</v>
      </c>
      <c r="C1296" s="632"/>
      <c r="D1296" s="633"/>
      <c r="E1296" s="632"/>
      <c r="F1296" s="625"/>
      <c r="G1296" s="608"/>
      <c r="H1296" s="475"/>
      <c r="I1296" s="613"/>
      <c r="J1296" s="614"/>
      <c r="K1296" s="614"/>
      <c r="L1296" s="615"/>
      <c r="M1296" s="616"/>
      <c r="N1296" s="505" t="str">
        <f>五年级BMI</f>
        <v/>
      </c>
      <c r="O1296" s="499" t="str">
        <f>五年级BMI等级</f>
        <v/>
      </c>
      <c r="P1296" s="500" t="str">
        <f>五年级BMI得分</f>
        <v/>
      </c>
      <c r="Q1296" s="515" t="str">
        <f>五年级肺活量得分</f>
        <v/>
      </c>
      <c r="R1296" s="512" t="str">
        <f>五年级等级</f>
        <v/>
      </c>
      <c r="S1296" s="516" t="str">
        <f>五年级50米跑得分</f>
        <v/>
      </c>
      <c r="T1296" s="517" t="str">
        <f>五年级等级</f>
        <v/>
      </c>
      <c r="U1296" s="516" t="str">
        <f>五年级坐位体前屈得分</f>
        <v/>
      </c>
      <c r="V1296" s="517" t="str">
        <f>五年级等级</f>
        <v/>
      </c>
      <c r="W1296" s="516" t="str">
        <f>五年级一分钟跳绳得分</f>
        <v/>
      </c>
      <c r="X1296" s="517" t="str">
        <f>五年级等级</f>
        <v/>
      </c>
      <c r="Y1296" s="515" t="str">
        <f>五年级仰卧起坐得分</f>
        <v/>
      </c>
      <c r="Z1296" s="518" t="str">
        <f>五年级等级</f>
        <v/>
      </c>
      <c r="AA1296" s="533" t="str">
        <f>五年级折返跑得分</f>
        <v/>
      </c>
      <c r="AB1296" s="515" t="str">
        <f>五年级等级</f>
        <v/>
      </c>
      <c r="AC1296" s="533" t="str">
        <f>五年级跳绳附加分</f>
        <v/>
      </c>
      <c r="AD1296" s="534" t="str">
        <f>五年级标准分</f>
        <v/>
      </c>
      <c r="AE1296" s="534" t="str">
        <f>五年级总分</f>
        <v/>
      </c>
      <c r="AF1296" s="517" t="str">
        <f>五年级等级</f>
        <v/>
      </c>
      <c r="AM1296" s="452" t="str">
        <f>折返时间</f>
        <v/>
      </c>
    </row>
    <row r="1297" spans="1:39">
      <c r="A1297" s="476">
        <v>519</v>
      </c>
      <c r="B1297" s="477">
        <v>35</v>
      </c>
      <c r="C1297" s="632"/>
      <c r="D1297" s="633"/>
      <c r="E1297" s="632"/>
      <c r="F1297" s="625"/>
      <c r="G1297" s="608"/>
      <c r="H1297" s="475"/>
      <c r="I1297" s="613"/>
      <c r="J1297" s="614"/>
      <c r="K1297" s="614"/>
      <c r="L1297" s="615"/>
      <c r="M1297" s="616"/>
      <c r="N1297" s="505" t="str">
        <f>五年级BMI</f>
        <v/>
      </c>
      <c r="O1297" s="499" t="str">
        <f>五年级BMI等级</f>
        <v/>
      </c>
      <c r="P1297" s="500" t="str">
        <f>五年级BMI得分</f>
        <v/>
      </c>
      <c r="Q1297" s="515" t="str">
        <f>五年级肺活量得分</f>
        <v/>
      </c>
      <c r="R1297" s="512" t="str">
        <f>五年级等级</f>
        <v/>
      </c>
      <c r="S1297" s="516" t="str">
        <f>五年级50米跑得分</f>
        <v/>
      </c>
      <c r="T1297" s="517" t="str">
        <f>五年级等级</f>
        <v/>
      </c>
      <c r="U1297" s="516" t="str">
        <f>五年级坐位体前屈得分</f>
        <v/>
      </c>
      <c r="V1297" s="517" t="str">
        <f>五年级等级</f>
        <v/>
      </c>
      <c r="W1297" s="516" t="str">
        <f>五年级一分钟跳绳得分</f>
        <v/>
      </c>
      <c r="X1297" s="517" t="str">
        <f>五年级等级</f>
        <v/>
      </c>
      <c r="Y1297" s="515" t="str">
        <f>五年级仰卧起坐得分</f>
        <v/>
      </c>
      <c r="Z1297" s="518" t="str">
        <f>五年级等级</f>
        <v/>
      </c>
      <c r="AA1297" s="533" t="str">
        <f>五年级折返跑得分</f>
        <v/>
      </c>
      <c r="AB1297" s="515" t="str">
        <f>五年级等级</f>
        <v/>
      </c>
      <c r="AC1297" s="533" t="str">
        <f>五年级跳绳附加分</f>
        <v/>
      </c>
      <c r="AD1297" s="534" t="str">
        <f>五年级标准分</f>
        <v/>
      </c>
      <c r="AE1297" s="534" t="str">
        <f>五年级总分</f>
        <v/>
      </c>
      <c r="AF1297" s="517" t="str">
        <f>五年级等级</f>
        <v/>
      </c>
      <c r="AM1297" s="452" t="str">
        <f>折返时间</f>
        <v/>
      </c>
    </row>
    <row r="1298" spans="1:39">
      <c r="A1298" s="476">
        <v>519</v>
      </c>
      <c r="B1298" s="477">
        <v>36</v>
      </c>
      <c r="C1298" s="632"/>
      <c r="D1298" s="633"/>
      <c r="E1298" s="632"/>
      <c r="F1298" s="625"/>
      <c r="G1298" s="608"/>
      <c r="H1298" s="475"/>
      <c r="I1298" s="613"/>
      <c r="J1298" s="614"/>
      <c r="K1298" s="614"/>
      <c r="L1298" s="615"/>
      <c r="M1298" s="616"/>
      <c r="N1298" s="505" t="str">
        <f>五年级BMI</f>
        <v/>
      </c>
      <c r="O1298" s="499" t="str">
        <f>五年级BMI等级</f>
        <v/>
      </c>
      <c r="P1298" s="500" t="str">
        <f>五年级BMI得分</f>
        <v/>
      </c>
      <c r="Q1298" s="515" t="str">
        <f>五年级肺活量得分</f>
        <v/>
      </c>
      <c r="R1298" s="512" t="str">
        <f>五年级等级</f>
        <v/>
      </c>
      <c r="S1298" s="516" t="str">
        <f>五年级50米跑得分</f>
        <v/>
      </c>
      <c r="T1298" s="517" t="str">
        <f>五年级等级</f>
        <v/>
      </c>
      <c r="U1298" s="516" t="str">
        <f>五年级坐位体前屈得分</f>
        <v/>
      </c>
      <c r="V1298" s="517" t="str">
        <f>五年级等级</f>
        <v/>
      </c>
      <c r="W1298" s="516" t="str">
        <f>五年级一分钟跳绳得分</f>
        <v/>
      </c>
      <c r="X1298" s="517" t="str">
        <f>五年级等级</f>
        <v/>
      </c>
      <c r="Y1298" s="515" t="str">
        <f>五年级仰卧起坐得分</f>
        <v/>
      </c>
      <c r="Z1298" s="518" t="str">
        <f>五年级等级</f>
        <v/>
      </c>
      <c r="AA1298" s="533" t="str">
        <f>五年级折返跑得分</f>
        <v/>
      </c>
      <c r="AB1298" s="515" t="str">
        <f>五年级等级</f>
        <v/>
      </c>
      <c r="AC1298" s="533" t="str">
        <f>五年级跳绳附加分</f>
        <v/>
      </c>
      <c r="AD1298" s="534" t="str">
        <f>五年级标准分</f>
        <v/>
      </c>
      <c r="AE1298" s="534" t="str">
        <f>五年级总分</f>
        <v/>
      </c>
      <c r="AF1298" s="517" t="str">
        <f>五年级等级</f>
        <v/>
      </c>
      <c r="AM1298" s="452" t="str">
        <f>折返时间</f>
        <v/>
      </c>
    </row>
    <row r="1299" spans="1:39">
      <c r="A1299" s="476">
        <v>519</v>
      </c>
      <c r="B1299" s="477">
        <v>37</v>
      </c>
      <c r="C1299" s="632"/>
      <c r="D1299" s="633"/>
      <c r="E1299" s="632"/>
      <c r="F1299" s="625"/>
      <c r="G1299" s="608"/>
      <c r="H1299" s="475"/>
      <c r="I1299" s="613"/>
      <c r="J1299" s="614"/>
      <c r="K1299" s="614"/>
      <c r="L1299" s="615"/>
      <c r="M1299" s="616"/>
      <c r="N1299" s="505" t="str">
        <f>五年级BMI</f>
        <v/>
      </c>
      <c r="O1299" s="499" t="str">
        <f>五年级BMI等级</f>
        <v/>
      </c>
      <c r="P1299" s="500" t="str">
        <f>五年级BMI得分</f>
        <v/>
      </c>
      <c r="Q1299" s="515" t="str">
        <f>五年级肺活量得分</f>
        <v/>
      </c>
      <c r="R1299" s="512" t="str">
        <f>五年级等级</f>
        <v/>
      </c>
      <c r="S1299" s="516" t="str">
        <f>五年级50米跑得分</f>
        <v/>
      </c>
      <c r="T1299" s="517" t="str">
        <f>五年级等级</f>
        <v/>
      </c>
      <c r="U1299" s="516" t="str">
        <f>五年级坐位体前屈得分</f>
        <v/>
      </c>
      <c r="V1299" s="517" t="str">
        <f>五年级等级</f>
        <v/>
      </c>
      <c r="W1299" s="516" t="str">
        <f>五年级一分钟跳绳得分</f>
        <v/>
      </c>
      <c r="X1299" s="517" t="str">
        <f>五年级等级</f>
        <v/>
      </c>
      <c r="Y1299" s="515" t="str">
        <f>五年级仰卧起坐得分</f>
        <v/>
      </c>
      <c r="Z1299" s="518" t="str">
        <f>五年级等级</f>
        <v/>
      </c>
      <c r="AA1299" s="533" t="str">
        <f>五年级折返跑得分</f>
        <v/>
      </c>
      <c r="AB1299" s="515" t="str">
        <f>五年级等级</f>
        <v/>
      </c>
      <c r="AC1299" s="533" t="str">
        <f>五年级跳绳附加分</f>
        <v/>
      </c>
      <c r="AD1299" s="534" t="str">
        <f>五年级标准分</f>
        <v/>
      </c>
      <c r="AE1299" s="534" t="str">
        <f>五年级总分</f>
        <v/>
      </c>
      <c r="AF1299" s="517" t="str">
        <f>五年级等级</f>
        <v/>
      </c>
      <c r="AM1299" s="452" t="str">
        <f>折返时间</f>
        <v/>
      </c>
    </row>
    <row r="1300" spans="1:39">
      <c r="A1300" s="476">
        <v>519</v>
      </c>
      <c r="B1300" s="477">
        <v>38</v>
      </c>
      <c r="C1300" s="632"/>
      <c r="D1300" s="633"/>
      <c r="E1300" s="632"/>
      <c r="F1300" s="625"/>
      <c r="G1300" s="608"/>
      <c r="H1300" s="475"/>
      <c r="I1300" s="613"/>
      <c r="J1300" s="614"/>
      <c r="K1300" s="614"/>
      <c r="L1300" s="615"/>
      <c r="M1300" s="616"/>
      <c r="N1300" s="505" t="str">
        <f>五年级BMI</f>
        <v/>
      </c>
      <c r="O1300" s="499" t="str">
        <f>五年级BMI等级</f>
        <v/>
      </c>
      <c r="P1300" s="500" t="str">
        <f>五年级BMI得分</f>
        <v/>
      </c>
      <c r="Q1300" s="515" t="str">
        <f>五年级肺活量得分</f>
        <v/>
      </c>
      <c r="R1300" s="512" t="str">
        <f>五年级等级</f>
        <v/>
      </c>
      <c r="S1300" s="516" t="str">
        <f>五年级50米跑得分</f>
        <v/>
      </c>
      <c r="T1300" s="517" t="str">
        <f>五年级等级</f>
        <v/>
      </c>
      <c r="U1300" s="516" t="str">
        <f>五年级坐位体前屈得分</f>
        <v/>
      </c>
      <c r="V1300" s="517" t="str">
        <f>五年级等级</f>
        <v/>
      </c>
      <c r="W1300" s="516" t="str">
        <f>五年级一分钟跳绳得分</f>
        <v/>
      </c>
      <c r="X1300" s="517" t="str">
        <f>五年级等级</f>
        <v/>
      </c>
      <c r="Y1300" s="515" t="str">
        <f>五年级仰卧起坐得分</f>
        <v/>
      </c>
      <c r="Z1300" s="518" t="str">
        <f>五年级等级</f>
        <v/>
      </c>
      <c r="AA1300" s="533" t="str">
        <f>五年级折返跑得分</f>
        <v/>
      </c>
      <c r="AB1300" s="515" t="str">
        <f>五年级等级</f>
        <v/>
      </c>
      <c r="AC1300" s="533" t="str">
        <f>五年级跳绳附加分</f>
        <v/>
      </c>
      <c r="AD1300" s="534" t="str">
        <f>五年级标准分</f>
        <v/>
      </c>
      <c r="AE1300" s="534" t="str">
        <f>五年级总分</f>
        <v/>
      </c>
      <c r="AF1300" s="517" t="str">
        <f>五年级等级</f>
        <v/>
      </c>
      <c r="AM1300" s="452" t="str">
        <f>折返时间</f>
        <v/>
      </c>
    </row>
    <row r="1301" spans="1:39">
      <c r="A1301" s="476">
        <v>519</v>
      </c>
      <c r="B1301" s="477">
        <v>39</v>
      </c>
      <c r="C1301" s="632"/>
      <c r="D1301" s="633"/>
      <c r="E1301" s="632"/>
      <c r="F1301" s="625"/>
      <c r="G1301" s="608"/>
      <c r="H1301" s="475"/>
      <c r="I1301" s="613"/>
      <c r="J1301" s="614"/>
      <c r="K1301" s="614"/>
      <c r="L1301" s="615"/>
      <c r="M1301" s="616"/>
      <c r="N1301" s="505" t="str">
        <f>五年级BMI</f>
        <v/>
      </c>
      <c r="O1301" s="499" t="str">
        <f>五年级BMI等级</f>
        <v/>
      </c>
      <c r="P1301" s="500" t="str">
        <f>五年级BMI得分</f>
        <v/>
      </c>
      <c r="Q1301" s="515" t="str">
        <f>五年级肺活量得分</f>
        <v/>
      </c>
      <c r="R1301" s="512" t="str">
        <f>五年级等级</f>
        <v/>
      </c>
      <c r="S1301" s="516" t="str">
        <f>五年级50米跑得分</f>
        <v/>
      </c>
      <c r="T1301" s="517" t="str">
        <f>五年级等级</f>
        <v/>
      </c>
      <c r="U1301" s="516" t="str">
        <f>五年级坐位体前屈得分</f>
        <v/>
      </c>
      <c r="V1301" s="517" t="str">
        <f>五年级等级</f>
        <v/>
      </c>
      <c r="W1301" s="516" t="str">
        <f>五年级一分钟跳绳得分</f>
        <v/>
      </c>
      <c r="X1301" s="517" t="str">
        <f>五年级等级</f>
        <v/>
      </c>
      <c r="Y1301" s="515" t="str">
        <f>五年级仰卧起坐得分</f>
        <v/>
      </c>
      <c r="Z1301" s="518" t="str">
        <f>五年级等级</f>
        <v/>
      </c>
      <c r="AA1301" s="533" t="str">
        <f>五年级折返跑得分</f>
        <v/>
      </c>
      <c r="AB1301" s="515" t="str">
        <f>五年级等级</f>
        <v/>
      </c>
      <c r="AC1301" s="533" t="str">
        <f>五年级跳绳附加分</f>
        <v/>
      </c>
      <c r="AD1301" s="534" t="str">
        <f>五年级标准分</f>
        <v/>
      </c>
      <c r="AE1301" s="534" t="str">
        <f>五年级总分</f>
        <v/>
      </c>
      <c r="AF1301" s="517" t="str">
        <f>五年级等级</f>
        <v/>
      </c>
      <c r="AM1301" s="452" t="str">
        <f>折返时间</f>
        <v/>
      </c>
    </row>
    <row r="1302" spans="1:39">
      <c r="A1302" s="476">
        <v>519</v>
      </c>
      <c r="B1302" s="477">
        <v>40</v>
      </c>
      <c r="C1302" s="632"/>
      <c r="D1302" s="633"/>
      <c r="E1302" s="632"/>
      <c r="F1302" s="625"/>
      <c r="G1302" s="608"/>
      <c r="H1302" s="475"/>
      <c r="I1302" s="613"/>
      <c r="J1302" s="614"/>
      <c r="K1302" s="614"/>
      <c r="L1302" s="615"/>
      <c r="M1302" s="616"/>
      <c r="N1302" s="505" t="str">
        <f>五年级BMI</f>
        <v/>
      </c>
      <c r="O1302" s="499" t="str">
        <f>五年级BMI等级</f>
        <v/>
      </c>
      <c r="P1302" s="500" t="str">
        <f>五年级BMI得分</f>
        <v/>
      </c>
      <c r="Q1302" s="515" t="str">
        <f>五年级肺活量得分</f>
        <v/>
      </c>
      <c r="R1302" s="512" t="str">
        <f>五年级等级</f>
        <v/>
      </c>
      <c r="S1302" s="516" t="str">
        <f>五年级50米跑得分</f>
        <v/>
      </c>
      <c r="T1302" s="517" t="str">
        <f>五年级等级</f>
        <v/>
      </c>
      <c r="U1302" s="516" t="str">
        <f>五年级坐位体前屈得分</f>
        <v/>
      </c>
      <c r="V1302" s="517" t="str">
        <f>五年级等级</f>
        <v/>
      </c>
      <c r="W1302" s="516" t="str">
        <f>五年级一分钟跳绳得分</f>
        <v/>
      </c>
      <c r="X1302" s="517" t="str">
        <f>五年级等级</f>
        <v/>
      </c>
      <c r="Y1302" s="515" t="str">
        <f>五年级仰卧起坐得分</f>
        <v/>
      </c>
      <c r="Z1302" s="518" t="str">
        <f>五年级等级</f>
        <v/>
      </c>
      <c r="AA1302" s="533" t="str">
        <f>五年级折返跑得分</f>
        <v/>
      </c>
      <c r="AB1302" s="515" t="str">
        <f>五年级等级</f>
        <v/>
      </c>
      <c r="AC1302" s="533" t="str">
        <f>五年级跳绳附加分</f>
        <v/>
      </c>
      <c r="AD1302" s="534" t="str">
        <f>五年级标准分</f>
        <v/>
      </c>
      <c r="AE1302" s="534" t="str">
        <f>五年级总分</f>
        <v/>
      </c>
      <c r="AF1302" s="517" t="str">
        <f>五年级等级</f>
        <v/>
      </c>
      <c r="AM1302" s="452" t="str">
        <f>折返时间</f>
        <v/>
      </c>
    </row>
    <row r="1303" spans="1:39">
      <c r="A1303" s="476">
        <v>519</v>
      </c>
      <c r="B1303" s="477">
        <v>41</v>
      </c>
      <c r="C1303" s="632"/>
      <c r="D1303" s="633"/>
      <c r="E1303" s="632"/>
      <c r="F1303" s="625"/>
      <c r="G1303" s="608"/>
      <c r="H1303" s="475"/>
      <c r="I1303" s="613"/>
      <c r="J1303" s="614"/>
      <c r="K1303" s="614"/>
      <c r="L1303" s="615"/>
      <c r="M1303" s="616"/>
      <c r="N1303" s="505" t="str">
        <f>五年级BMI</f>
        <v/>
      </c>
      <c r="O1303" s="499" t="str">
        <f>五年级BMI等级</f>
        <v/>
      </c>
      <c r="P1303" s="500" t="str">
        <f>五年级BMI得分</f>
        <v/>
      </c>
      <c r="Q1303" s="515" t="str">
        <f>五年级肺活量得分</f>
        <v/>
      </c>
      <c r="R1303" s="512" t="str">
        <f>五年级等级</f>
        <v/>
      </c>
      <c r="S1303" s="516" t="str">
        <f>五年级50米跑得分</f>
        <v/>
      </c>
      <c r="T1303" s="517" t="str">
        <f>五年级等级</f>
        <v/>
      </c>
      <c r="U1303" s="516" t="str">
        <f>五年级坐位体前屈得分</f>
        <v/>
      </c>
      <c r="V1303" s="517" t="str">
        <f>五年级等级</f>
        <v/>
      </c>
      <c r="W1303" s="516" t="str">
        <f>五年级一分钟跳绳得分</f>
        <v/>
      </c>
      <c r="X1303" s="517" t="str">
        <f>五年级等级</f>
        <v/>
      </c>
      <c r="Y1303" s="515" t="str">
        <f>五年级仰卧起坐得分</f>
        <v/>
      </c>
      <c r="Z1303" s="518" t="str">
        <f>五年级等级</f>
        <v/>
      </c>
      <c r="AA1303" s="533" t="str">
        <f>五年级折返跑得分</f>
        <v/>
      </c>
      <c r="AB1303" s="515" t="str">
        <f>五年级等级</f>
        <v/>
      </c>
      <c r="AC1303" s="533" t="str">
        <f>五年级跳绳附加分</f>
        <v/>
      </c>
      <c r="AD1303" s="534" t="str">
        <f>五年级标准分</f>
        <v/>
      </c>
      <c r="AE1303" s="534" t="str">
        <f>五年级总分</f>
        <v/>
      </c>
      <c r="AF1303" s="517" t="str">
        <f>五年级等级</f>
        <v/>
      </c>
      <c r="AM1303" s="452" t="str">
        <f>折返时间</f>
        <v/>
      </c>
    </row>
    <row r="1304" spans="1:39">
      <c r="A1304" s="476">
        <v>519</v>
      </c>
      <c r="B1304" s="477">
        <v>42</v>
      </c>
      <c r="C1304" s="632"/>
      <c r="D1304" s="633"/>
      <c r="E1304" s="632"/>
      <c r="F1304" s="625"/>
      <c r="G1304" s="608"/>
      <c r="H1304" s="475"/>
      <c r="I1304" s="613"/>
      <c r="J1304" s="614"/>
      <c r="K1304" s="614"/>
      <c r="L1304" s="615"/>
      <c r="M1304" s="616"/>
      <c r="N1304" s="505" t="str">
        <f>五年级BMI</f>
        <v/>
      </c>
      <c r="O1304" s="499" t="str">
        <f>五年级BMI等级</f>
        <v/>
      </c>
      <c r="P1304" s="500" t="str">
        <f>五年级BMI得分</f>
        <v/>
      </c>
      <c r="Q1304" s="515" t="str">
        <f>五年级肺活量得分</f>
        <v/>
      </c>
      <c r="R1304" s="512" t="str">
        <f>五年级等级</f>
        <v/>
      </c>
      <c r="S1304" s="516" t="str">
        <f>五年级50米跑得分</f>
        <v/>
      </c>
      <c r="T1304" s="517" t="str">
        <f>五年级等级</f>
        <v/>
      </c>
      <c r="U1304" s="516" t="str">
        <f>五年级坐位体前屈得分</f>
        <v/>
      </c>
      <c r="V1304" s="517" t="str">
        <f>五年级等级</f>
        <v/>
      </c>
      <c r="W1304" s="516" t="str">
        <f>五年级一分钟跳绳得分</f>
        <v/>
      </c>
      <c r="X1304" s="517" t="str">
        <f>五年级等级</f>
        <v/>
      </c>
      <c r="Y1304" s="515" t="str">
        <f>五年级仰卧起坐得分</f>
        <v/>
      </c>
      <c r="Z1304" s="518" t="str">
        <f>五年级等级</f>
        <v/>
      </c>
      <c r="AA1304" s="533" t="str">
        <f>五年级折返跑得分</f>
        <v/>
      </c>
      <c r="AB1304" s="515" t="str">
        <f>五年级等级</f>
        <v/>
      </c>
      <c r="AC1304" s="533" t="str">
        <f>五年级跳绳附加分</f>
        <v/>
      </c>
      <c r="AD1304" s="534" t="str">
        <f>五年级标准分</f>
        <v/>
      </c>
      <c r="AE1304" s="534" t="str">
        <f>五年级总分</f>
        <v/>
      </c>
      <c r="AF1304" s="517" t="str">
        <f>五年级等级</f>
        <v/>
      </c>
      <c r="AM1304" s="452" t="str">
        <f>折返时间</f>
        <v/>
      </c>
    </row>
    <row r="1305" spans="1:39">
      <c r="A1305" s="476">
        <v>519</v>
      </c>
      <c r="B1305" s="477">
        <v>43</v>
      </c>
      <c r="C1305" s="632"/>
      <c r="D1305" s="633"/>
      <c r="E1305" s="632"/>
      <c r="F1305" s="625"/>
      <c r="G1305" s="608"/>
      <c r="H1305" s="475"/>
      <c r="I1305" s="613"/>
      <c r="J1305" s="614"/>
      <c r="K1305" s="614"/>
      <c r="L1305" s="615"/>
      <c r="M1305" s="616"/>
      <c r="N1305" s="505" t="str">
        <f>五年级BMI</f>
        <v/>
      </c>
      <c r="O1305" s="499" t="str">
        <f>五年级BMI等级</f>
        <v/>
      </c>
      <c r="P1305" s="500" t="str">
        <f>五年级BMI得分</f>
        <v/>
      </c>
      <c r="Q1305" s="515" t="str">
        <f>五年级肺活量得分</f>
        <v/>
      </c>
      <c r="R1305" s="512" t="str">
        <f>五年级等级</f>
        <v/>
      </c>
      <c r="S1305" s="516" t="str">
        <f>五年级50米跑得分</f>
        <v/>
      </c>
      <c r="T1305" s="517" t="str">
        <f>五年级等级</f>
        <v/>
      </c>
      <c r="U1305" s="516" t="str">
        <f>五年级坐位体前屈得分</f>
        <v/>
      </c>
      <c r="V1305" s="517" t="str">
        <f>五年级等级</f>
        <v/>
      </c>
      <c r="W1305" s="516" t="str">
        <f>五年级一分钟跳绳得分</f>
        <v/>
      </c>
      <c r="X1305" s="517" t="str">
        <f>五年级等级</f>
        <v/>
      </c>
      <c r="Y1305" s="515" t="str">
        <f>五年级仰卧起坐得分</f>
        <v/>
      </c>
      <c r="Z1305" s="518" t="str">
        <f>五年级等级</f>
        <v/>
      </c>
      <c r="AA1305" s="533" t="str">
        <f>五年级折返跑得分</f>
        <v/>
      </c>
      <c r="AB1305" s="515" t="str">
        <f>五年级等级</f>
        <v/>
      </c>
      <c r="AC1305" s="533" t="str">
        <f>五年级跳绳附加分</f>
        <v/>
      </c>
      <c r="AD1305" s="534" t="str">
        <f>五年级标准分</f>
        <v/>
      </c>
      <c r="AE1305" s="534" t="str">
        <f>五年级总分</f>
        <v/>
      </c>
      <c r="AF1305" s="517" t="str">
        <f>五年级等级</f>
        <v/>
      </c>
      <c r="AM1305" s="452" t="str">
        <f>折返时间</f>
        <v/>
      </c>
    </row>
    <row r="1306" spans="1:39">
      <c r="A1306" s="476">
        <v>519</v>
      </c>
      <c r="B1306" s="477">
        <v>44</v>
      </c>
      <c r="C1306" s="632"/>
      <c r="D1306" s="633"/>
      <c r="E1306" s="632"/>
      <c r="F1306" s="625"/>
      <c r="G1306" s="608"/>
      <c r="H1306" s="475"/>
      <c r="I1306" s="613"/>
      <c r="J1306" s="614"/>
      <c r="K1306" s="614"/>
      <c r="L1306" s="615"/>
      <c r="M1306" s="616"/>
      <c r="N1306" s="505" t="str">
        <f>五年级BMI</f>
        <v/>
      </c>
      <c r="O1306" s="499" t="str">
        <f>五年级BMI等级</f>
        <v/>
      </c>
      <c r="P1306" s="500" t="str">
        <f>五年级BMI得分</f>
        <v/>
      </c>
      <c r="Q1306" s="515" t="str">
        <f>五年级肺活量得分</f>
        <v/>
      </c>
      <c r="R1306" s="512" t="str">
        <f>五年级等级</f>
        <v/>
      </c>
      <c r="S1306" s="516" t="str">
        <f>五年级50米跑得分</f>
        <v/>
      </c>
      <c r="T1306" s="517" t="str">
        <f>五年级等级</f>
        <v/>
      </c>
      <c r="U1306" s="516" t="str">
        <f>五年级坐位体前屈得分</f>
        <v/>
      </c>
      <c r="V1306" s="517" t="str">
        <f>五年级等级</f>
        <v/>
      </c>
      <c r="W1306" s="516" t="str">
        <f>五年级一分钟跳绳得分</f>
        <v/>
      </c>
      <c r="X1306" s="517" t="str">
        <f>五年级等级</f>
        <v/>
      </c>
      <c r="Y1306" s="515" t="str">
        <f>五年级仰卧起坐得分</f>
        <v/>
      </c>
      <c r="Z1306" s="518" t="str">
        <f>五年级等级</f>
        <v/>
      </c>
      <c r="AA1306" s="533" t="str">
        <f>五年级折返跑得分</f>
        <v/>
      </c>
      <c r="AB1306" s="515" t="str">
        <f>五年级等级</f>
        <v/>
      </c>
      <c r="AC1306" s="533" t="str">
        <f>五年级跳绳附加分</f>
        <v/>
      </c>
      <c r="AD1306" s="534" t="str">
        <f>五年级标准分</f>
        <v/>
      </c>
      <c r="AE1306" s="534" t="str">
        <f>五年级总分</f>
        <v/>
      </c>
      <c r="AF1306" s="517" t="str">
        <f>五年级等级</f>
        <v/>
      </c>
      <c r="AM1306" s="452" t="str">
        <f>折返时间</f>
        <v/>
      </c>
    </row>
    <row r="1307" spans="1:39">
      <c r="A1307" s="476">
        <v>519</v>
      </c>
      <c r="B1307" s="477">
        <v>45</v>
      </c>
      <c r="C1307" s="632"/>
      <c r="D1307" s="633"/>
      <c r="E1307" s="632"/>
      <c r="F1307" s="625"/>
      <c r="G1307" s="608"/>
      <c r="H1307" s="475"/>
      <c r="I1307" s="613"/>
      <c r="J1307" s="614"/>
      <c r="K1307" s="614"/>
      <c r="L1307" s="615"/>
      <c r="M1307" s="616"/>
      <c r="N1307" s="505" t="str">
        <f>五年级BMI</f>
        <v/>
      </c>
      <c r="O1307" s="499" t="str">
        <f>五年级BMI等级</f>
        <v/>
      </c>
      <c r="P1307" s="500" t="str">
        <f>五年级BMI得分</f>
        <v/>
      </c>
      <c r="Q1307" s="515" t="str">
        <f>五年级肺活量得分</f>
        <v/>
      </c>
      <c r="R1307" s="512" t="str">
        <f>五年级等级</f>
        <v/>
      </c>
      <c r="S1307" s="516" t="str">
        <f>五年级50米跑得分</f>
        <v/>
      </c>
      <c r="T1307" s="517" t="str">
        <f>五年级等级</f>
        <v/>
      </c>
      <c r="U1307" s="516" t="str">
        <f>五年级坐位体前屈得分</f>
        <v/>
      </c>
      <c r="V1307" s="517" t="str">
        <f>五年级等级</f>
        <v/>
      </c>
      <c r="W1307" s="516" t="str">
        <f>五年级一分钟跳绳得分</f>
        <v/>
      </c>
      <c r="X1307" s="517" t="str">
        <f>五年级等级</f>
        <v/>
      </c>
      <c r="Y1307" s="515" t="str">
        <f>五年级仰卧起坐得分</f>
        <v/>
      </c>
      <c r="Z1307" s="518" t="str">
        <f>五年级等级</f>
        <v/>
      </c>
      <c r="AA1307" s="533" t="str">
        <f>五年级折返跑得分</f>
        <v/>
      </c>
      <c r="AB1307" s="515" t="str">
        <f>五年级等级</f>
        <v/>
      </c>
      <c r="AC1307" s="533" t="str">
        <f>五年级跳绳附加分</f>
        <v/>
      </c>
      <c r="AD1307" s="534" t="str">
        <f>五年级标准分</f>
        <v/>
      </c>
      <c r="AE1307" s="534" t="str">
        <f>五年级总分</f>
        <v/>
      </c>
      <c r="AF1307" s="517" t="str">
        <f>五年级等级</f>
        <v/>
      </c>
      <c r="AM1307" s="452" t="str">
        <f>折返时间</f>
        <v/>
      </c>
    </row>
    <row r="1308" spans="1:39">
      <c r="A1308" s="476">
        <v>519</v>
      </c>
      <c r="B1308" s="477">
        <v>46</v>
      </c>
      <c r="C1308" s="632"/>
      <c r="D1308" s="633"/>
      <c r="E1308" s="632"/>
      <c r="F1308" s="625"/>
      <c r="G1308" s="608"/>
      <c r="H1308" s="475"/>
      <c r="I1308" s="613"/>
      <c r="J1308" s="614"/>
      <c r="K1308" s="614"/>
      <c r="L1308" s="615"/>
      <c r="M1308" s="616"/>
      <c r="N1308" s="505" t="str">
        <f>五年级BMI</f>
        <v/>
      </c>
      <c r="O1308" s="499" t="str">
        <f>五年级BMI等级</f>
        <v/>
      </c>
      <c r="P1308" s="500" t="str">
        <f>五年级BMI得分</f>
        <v/>
      </c>
      <c r="Q1308" s="515" t="str">
        <f>五年级肺活量得分</f>
        <v/>
      </c>
      <c r="R1308" s="512" t="str">
        <f>五年级等级</f>
        <v/>
      </c>
      <c r="S1308" s="516" t="str">
        <f>五年级50米跑得分</f>
        <v/>
      </c>
      <c r="T1308" s="517" t="str">
        <f>五年级等级</f>
        <v/>
      </c>
      <c r="U1308" s="516" t="str">
        <f>五年级坐位体前屈得分</f>
        <v/>
      </c>
      <c r="V1308" s="517" t="str">
        <f>五年级等级</f>
        <v/>
      </c>
      <c r="W1308" s="516" t="str">
        <f>五年级一分钟跳绳得分</f>
        <v/>
      </c>
      <c r="X1308" s="517" t="str">
        <f>五年级等级</f>
        <v/>
      </c>
      <c r="Y1308" s="515" t="str">
        <f>五年级仰卧起坐得分</f>
        <v/>
      </c>
      <c r="Z1308" s="518" t="str">
        <f>五年级等级</f>
        <v/>
      </c>
      <c r="AA1308" s="533" t="str">
        <f>五年级折返跑得分</f>
        <v/>
      </c>
      <c r="AB1308" s="515" t="str">
        <f>五年级等级</f>
        <v/>
      </c>
      <c r="AC1308" s="533" t="str">
        <f>五年级跳绳附加分</f>
        <v/>
      </c>
      <c r="AD1308" s="534" t="str">
        <f>五年级标准分</f>
        <v/>
      </c>
      <c r="AE1308" s="534" t="str">
        <f>五年级总分</f>
        <v/>
      </c>
      <c r="AF1308" s="517" t="str">
        <f>五年级等级</f>
        <v/>
      </c>
      <c r="AM1308" s="452" t="str">
        <f>折返时间</f>
        <v/>
      </c>
    </row>
    <row r="1309" spans="1:39">
      <c r="A1309" s="476">
        <v>519</v>
      </c>
      <c r="B1309" s="477">
        <v>47</v>
      </c>
      <c r="C1309" s="632"/>
      <c r="D1309" s="633"/>
      <c r="E1309" s="632"/>
      <c r="F1309" s="625"/>
      <c r="G1309" s="608"/>
      <c r="H1309" s="475"/>
      <c r="I1309" s="613"/>
      <c r="J1309" s="614"/>
      <c r="K1309" s="614"/>
      <c r="L1309" s="615"/>
      <c r="M1309" s="616"/>
      <c r="N1309" s="505" t="str">
        <f>五年级BMI</f>
        <v/>
      </c>
      <c r="O1309" s="499" t="str">
        <f>五年级BMI等级</f>
        <v/>
      </c>
      <c r="P1309" s="500" t="str">
        <f>五年级BMI得分</f>
        <v/>
      </c>
      <c r="Q1309" s="515" t="str">
        <f>五年级肺活量得分</f>
        <v/>
      </c>
      <c r="R1309" s="512" t="str">
        <f>五年级等级</f>
        <v/>
      </c>
      <c r="S1309" s="516" t="str">
        <f>五年级50米跑得分</f>
        <v/>
      </c>
      <c r="T1309" s="517" t="str">
        <f>五年级等级</f>
        <v/>
      </c>
      <c r="U1309" s="516" t="str">
        <f>五年级坐位体前屈得分</f>
        <v/>
      </c>
      <c r="V1309" s="517" t="str">
        <f>五年级等级</f>
        <v/>
      </c>
      <c r="W1309" s="516" t="str">
        <f>五年级一分钟跳绳得分</f>
        <v/>
      </c>
      <c r="X1309" s="517" t="str">
        <f>五年级等级</f>
        <v/>
      </c>
      <c r="Y1309" s="515" t="str">
        <f>五年级仰卧起坐得分</f>
        <v/>
      </c>
      <c r="Z1309" s="518" t="str">
        <f>五年级等级</f>
        <v/>
      </c>
      <c r="AA1309" s="533" t="str">
        <f>五年级折返跑得分</f>
        <v/>
      </c>
      <c r="AB1309" s="515" t="str">
        <f>五年级等级</f>
        <v/>
      </c>
      <c r="AC1309" s="533" t="str">
        <f>五年级跳绳附加分</f>
        <v/>
      </c>
      <c r="AD1309" s="534" t="str">
        <f>五年级标准分</f>
        <v/>
      </c>
      <c r="AE1309" s="534" t="str">
        <f>五年级总分</f>
        <v/>
      </c>
      <c r="AF1309" s="517" t="str">
        <f>五年级等级</f>
        <v/>
      </c>
      <c r="AM1309" s="452" t="str">
        <f>折返时间</f>
        <v/>
      </c>
    </row>
    <row r="1310" spans="1:39">
      <c r="A1310" s="476">
        <v>519</v>
      </c>
      <c r="B1310" s="477">
        <v>48</v>
      </c>
      <c r="C1310" s="632"/>
      <c r="D1310" s="633"/>
      <c r="E1310" s="632"/>
      <c r="F1310" s="625"/>
      <c r="G1310" s="608"/>
      <c r="H1310" s="475"/>
      <c r="I1310" s="613"/>
      <c r="J1310" s="614"/>
      <c r="K1310" s="614"/>
      <c r="L1310" s="615"/>
      <c r="M1310" s="616"/>
      <c r="N1310" s="505" t="str">
        <f>五年级BMI</f>
        <v/>
      </c>
      <c r="O1310" s="499" t="str">
        <f>五年级BMI等级</f>
        <v/>
      </c>
      <c r="P1310" s="500" t="str">
        <f>五年级BMI得分</f>
        <v/>
      </c>
      <c r="Q1310" s="515" t="str">
        <f>五年级肺活量得分</f>
        <v/>
      </c>
      <c r="R1310" s="512" t="str">
        <f>五年级等级</f>
        <v/>
      </c>
      <c r="S1310" s="516" t="str">
        <f>五年级50米跑得分</f>
        <v/>
      </c>
      <c r="T1310" s="517" t="str">
        <f>五年级等级</f>
        <v/>
      </c>
      <c r="U1310" s="516" t="str">
        <f>五年级坐位体前屈得分</f>
        <v/>
      </c>
      <c r="V1310" s="517" t="str">
        <f>五年级等级</f>
        <v/>
      </c>
      <c r="W1310" s="516" t="str">
        <f>五年级一分钟跳绳得分</f>
        <v/>
      </c>
      <c r="X1310" s="517" t="str">
        <f>五年级等级</f>
        <v/>
      </c>
      <c r="Y1310" s="515" t="str">
        <f>五年级仰卧起坐得分</f>
        <v/>
      </c>
      <c r="Z1310" s="518" t="str">
        <f>五年级等级</f>
        <v/>
      </c>
      <c r="AA1310" s="533" t="str">
        <f>五年级折返跑得分</f>
        <v/>
      </c>
      <c r="AB1310" s="515" t="str">
        <f>五年级等级</f>
        <v/>
      </c>
      <c r="AC1310" s="533" t="str">
        <f>五年级跳绳附加分</f>
        <v/>
      </c>
      <c r="AD1310" s="534" t="str">
        <f>五年级标准分</f>
        <v/>
      </c>
      <c r="AE1310" s="534" t="str">
        <f>五年级总分</f>
        <v/>
      </c>
      <c r="AF1310" s="517" t="str">
        <f>五年级等级</f>
        <v/>
      </c>
      <c r="AM1310" s="452" t="str">
        <f>折返时间</f>
        <v/>
      </c>
    </row>
    <row r="1311" spans="1:39">
      <c r="A1311" s="476">
        <v>519</v>
      </c>
      <c r="B1311" s="477">
        <v>49</v>
      </c>
      <c r="C1311" s="632"/>
      <c r="D1311" s="633"/>
      <c r="E1311" s="632"/>
      <c r="F1311" s="625"/>
      <c r="G1311" s="608"/>
      <c r="H1311" s="475"/>
      <c r="I1311" s="613"/>
      <c r="J1311" s="614"/>
      <c r="K1311" s="614"/>
      <c r="L1311" s="615"/>
      <c r="M1311" s="616"/>
      <c r="N1311" s="505" t="str">
        <f>五年级BMI</f>
        <v/>
      </c>
      <c r="O1311" s="499" t="str">
        <f>五年级BMI等级</f>
        <v/>
      </c>
      <c r="P1311" s="500" t="str">
        <f>五年级BMI得分</f>
        <v/>
      </c>
      <c r="Q1311" s="515" t="str">
        <f>五年级肺活量得分</f>
        <v/>
      </c>
      <c r="R1311" s="512" t="str">
        <f>五年级等级</f>
        <v/>
      </c>
      <c r="S1311" s="516" t="str">
        <f>五年级50米跑得分</f>
        <v/>
      </c>
      <c r="T1311" s="517" t="str">
        <f>五年级等级</f>
        <v/>
      </c>
      <c r="U1311" s="516" t="str">
        <f>五年级坐位体前屈得分</f>
        <v/>
      </c>
      <c r="V1311" s="517" t="str">
        <f>五年级等级</f>
        <v/>
      </c>
      <c r="W1311" s="516" t="str">
        <f>五年级一分钟跳绳得分</f>
        <v/>
      </c>
      <c r="X1311" s="517" t="str">
        <f>五年级等级</f>
        <v/>
      </c>
      <c r="Y1311" s="515" t="str">
        <f>五年级仰卧起坐得分</f>
        <v/>
      </c>
      <c r="Z1311" s="518" t="str">
        <f>五年级等级</f>
        <v/>
      </c>
      <c r="AA1311" s="533" t="str">
        <f>五年级折返跑得分</f>
        <v/>
      </c>
      <c r="AB1311" s="515" t="str">
        <f>五年级等级</f>
        <v/>
      </c>
      <c r="AC1311" s="533" t="str">
        <f>五年级跳绳附加分</f>
        <v/>
      </c>
      <c r="AD1311" s="534" t="str">
        <f>五年级标准分</f>
        <v/>
      </c>
      <c r="AE1311" s="534" t="str">
        <f>五年级总分</f>
        <v/>
      </c>
      <c r="AF1311" s="517" t="str">
        <f>五年级等级</f>
        <v/>
      </c>
      <c r="AM1311" s="452" t="str">
        <f>折返时间</f>
        <v/>
      </c>
    </row>
    <row r="1312" spans="1:39">
      <c r="A1312" s="476">
        <v>519</v>
      </c>
      <c r="B1312" s="477">
        <v>50</v>
      </c>
      <c r="C1312" s="632"/>
      <c r="D1312" s="633"/>
      <c r="E1312" s="632"/>
      <c r="F1312" s="625"/>
      <c r="G1312" s="608"/>
      <c r="H1312" s="475"/>
      <c r="I1312" s="613"/>
      <c r="J1312" s="614"/>
      <c r="K1312" s="614"/>
      <c r="L1312" s="615"/>
      <c r="M1312" s="616"/>
      <c r="N1312" s="505" t="str">
        <f>五年级BMI</f>
        <v/>
      </c>
      <c r="O1312" s="499" t="str">
        <f>五年级BMI等级</f>
        <v/>
      </c>
      <c r="P1312" s="500" t="str">
        <f>五年级BMI得分</f>
        <v/>
      </c>
      <c r="Q1312" s="515" t="str">
        <f>五年级肺活量得分</f>
        <v/>
      </c>
      <c r="R1312" s="512" t="str">
        <f>五年级等级</f>
        <v/>
      </c>
      <c r="S1312" s="516" t="str">
        <f>五年级50米跑得分</f>
        <v/>
      </c>
      <c r="T1312" s="517" t="str">
        <f>五年级等级</f>
        <v/>
      </c>
      <c r="U1312" s="516" t="str">
        <f>五年级坐位体前屈得分</f>
        <v/>
      </c>
      <c r="V1312" s="517" t="str">
        <f>五年级等级</f>
        <v/>
      </c>
      <c r="W1312" s="516" t="str">
        <f>五年级一分钟跳绳得分</f>
        <v/>
      </c>
      <c r="X1312" s="517" t="str">
        <f>五年级等级</f>
        <v/>
      </c>
      <c r="Y1312" s="515" t="str">
        <f>五年级仰卧起坐得分</f>
        <v/>
      </c>
      <c r="Z1312" s="518" t="str">
        <f>五年级等级</f>
        <v/>
      </c>
      <c r="AA1312" s="533" t="str">
        <f>五年级折返跑得分</f>
        <v/>
      </c>
      <c r="AB1312" s="515" t="str">
        <f>五年级等级</f>
        <v/>
      </c>
      <c r="AC1312" s="533" t="str">
        <f>五年级跳绳附加分</f>
        <v/>
      </c>
      <c r="AD1312" s="534" t="str">
        <f>五年级标准分</f>
        <v/>
      </c>
      <c r="AE1312" s="534" t="str">
        <f>五年级总分</f>
        <v/>
      </c>
      <c r="AF1312" s="517" t="str">
        <f>五年级等级</f>
        <v/>
      </c>
      <c r="AM1312" s="452" t="str">
        <f>折返时间</f>
        <v/>
      </c>
    </row>
    <row r="1313" spans="1:39">
      <c r="A1313" s="476">
        <v>519</v>
      </c>
      <c r="B1313" s="477">
        <v>51</v>
      </c>
      <c r="C1313" s="632"/>
      <c r="D1313" s="633"/>
      <c r="E1313" s="632"/>
      <c r="F1313" s="625"/>
      <c r="G1313" s="608"/>
      <c r="H1313" s="475"/>
      <c r="I1313" s="613"/>
      <c r="J1313" s="614"/>
      <c r="K1313" s="614"/>
      <c r="L1313" s="615"/>
      <c r="M1313" s="616"/>
      <c r="N1313" s="505" t="str">
        <f>五年级BMI</f>
        <v/>
      </c>
      <c r="O1313" s="499" t="str">
        <f>五年级BMI等级</f>
        <v/>
      </c>
      <c r="P1313" s="500" t="str">
        <f>五年级BMI得分</f>
        <v/>
      </c>
      <c r="Q1313" s="515" t="str">
        <f>五年级肺活量得分</f>
        <v/>
      </c>
      <c r="R1313" s="512" t="str">
        <f>五年级等级</f>
        <v/>
      </c>
      <c r="S1313" s="516" t="str">
        <f>五年级50米跑得分</f>
        <v/>
      </c>
      <c r="T1313" s="517" t="str">
        <f>五年级等级</f>
        <v/>
      </c>
      <c r="U1313" s="516" t="str">
        <f>五年级坐位体前屈得分</f>
        <v/>
      </c>
      <c r="V1313" s="517" t="str">
        <f>五年级等级</f>
        <v/>
      </c>
      <c r="W1313" s="516" t="str">
        <f>五年级一分钟跳绳得分</f>
        <v/>
      </c>
      <c r="X1313" s="517" t="str">
        <f>五年级等级</f>
        <v/>
      </c>
      <c r="Y1313" s="515" t="str">
        <f>五年级仰卧起坐得分</f>
        <v/>
      </c>
      <c r="Z1313" s="518" t="str">
        <f>五年级等级</f>
        <v/>
      </c>
      <c r="AA1313" s="533" t="str">
        <f>五年级折返跑得分</f>
        <v/>
      </c>
      <c r="AB1313" s="515" t="str">
        <f>五年级等级</f>
        <v/>
      </c>
      <c r="AC1313" s="533" t="str">
        <f>五年级跳绳附加分</f>
        <v/>
      </c>
      <c r="AD1313" s="534" t="str">
        <f>五年级标准分</f>
        <v/>
      </c>
      <c r="AE1313" s="534" t="str">
        <f>五年级总分</f>
        <v/>
      </c>
      <c r="AF1313" s="517" t="str">
        <f>五年级等级</f>
        <v/>
      </c>
      <c r="AM1313" s="452" t="str">
        <f>折返时间</f>
        <v/>
      </c>
    </row>
    <row r="1314" spans="1:39">
      <c r="A1314" s="476">
        <v>519</v>
      </c>
      <c r="B1314" s="477">
        <v>52</v>
      </c>
      <c r="C1314" s="632"/>
      <c r="D1314" s="633"/>
      <c r="E1314" s="632"/>
      <c r="F1314" s="625"/>
      <c r="G1314" s="608"/>
      <c r="H1314" s="475"/>
      <c r="I1314" s="613"/>
      <c r="J1314" s="614"/>
      <c r="K1314" s="614"/>
      <c r="L1314" s="615"/>
      <c r="M1314" s="616"/>
      <c r="N1314" s="505" t="str">
        <f>五年级BMI</f>
        <v/>
      </c>
      <c r="O1314" s="499" t="str">
        <f>五年级BMI等级</f>
        <v/>
      </c>
      <c r="P1314" s="500" t="str">
        <f>五年级BMI得分</f>
        <v/>
      </c>
      <c r="Q1314" s="515" t="str">
        <f>五年级肺活量得分</f>
        <v/>
      </c>
      <c r="R1314" s="512" t="str">
        <f>五年级等级</f>
        <v/>
      </c>
      <c r="S1314" s="516" t="str">
        <f>五年级50米跑得分</f>
        <v/>
      </c>
      <c r="T1314" s="517" t="str">
        <f>五年级等级</f>
        <v/>
      </c>
      <c r="U1314" s="516" t="str">
        <f>五年级坐位体前屈得分</f>
        <v/>
      </c>
      <c r="V1314" s="517" t="str">
        <f>五年级等级</f>
        <v/>
      </c>
      <c r="W1314" s="516" t="str">
        <f>五年级一分钟跳绳得分</f>
        <v/>
      </c>
      <c r="X1314" s="517" t="str">
        <f>五年级等级</f>
        <v/>
      </c>
      <c r="Y1314" s="515" t="str">
        <f>五年级仰卧起坐得分</f>
        <v/>
      </c>
      <c r="Z1314" s="518" t="str">
        <f>五年级等级</f>
        <v/>
      </c>
      <c r="AA1314" s="533" t="str">
        <f>五年级折返跑得分</f>
        <v/>
      </c>
      <c r="AB1314" s="515" t="str">
        <f>五年级等级</f>
        <v/>
      </c>
      <c r="AC1314" s="533" t="str">
        <f>五年级跳绳附加分</f>
        <v/>
      </c>
      <c r="AD1314" s="534" t="str">
        <f>五年级标准分</f>
        <v/>
      </c>
      <c r="AE1314" s="534" t="str">
        <f>五年级总分</f>
        <v/>
      </c>
      <c r="AF1314" s="517" t="str">
        <f>五年级等级</f>
        <v/>
      </c>
      <c r="AM1314" s="452" t="str">
        <f>折返时间</f>
        <v/>
      </c>
    </row>
    <row r="1315" spans="1:39">
      <c r="A1315" s="476">
        <v>519</v>
      </c>
      <c r="B1315" s="477">
        <v>53</v>
      </c>
      <c r="C1315" s="632"/>
      <c r="D1315" s="633"/>
      <c r="E1315" s="632"/>
      <c r="F1315" s="625"/>
      <c r="G1315" s="608"/>
      <c r="H1315" s="475"/>
      <c r="I1315" s="613"/>
      <c r="J1315" s="614"/>
      <c r="K1315" s="614"/>
      <c r="L1315" s="615"/>
      <c r="M1315" s="616"/>
      <c r="N1315" s="505" t="str">
        <f>五年级BMI</f>
        <v/>
      </c>
      <c r="O1315" s="499" t="str">
        <f>五年级BMI等级</f>
        <v/>
      </c>
      <c r="P1315" s="500" t="str">
        <f>五年级BMI得分</f>
        <v/>
      </c>
      <c r="Q1315" s="515" t="str">
        <f>五年级肺活量得分</f>
        <v/>
      </c>
      <c r="R1315" s="512" t="str">
        <f>五年级等级</f>
        <v/>
      </c>
      <c r="S1315" s="516" t="str">
        <f>五年级50米跑得分</f>
        <v/>
      </c>
      <c r="T1315" s="517" t="str">
        <f>五年级等级</f>
        <v/>
      </c>
      <c r="U1315" s="516" t="str">
        <f>五年级坐位体前屈得分</f>
        <v/>
      </c>
      <c r="V1315" s="517" t="str">
        <f>五年级等级</f>
        <v/>
      </c>
      <c r="W1315" s="516" t="str">
        <f>五年级一分钟跳绳得分</f>
        <v/>
      </c>
      <c r="X1315" s="517" t="str">
        <f>五年级等级</f>
        <v/>
      </c>
      <c r="Y1315" s="515" t="str">
        <f>五年级仰卧起坐得分</f>
        <v/>
      </c>
      <c r="Z1315" s="518" t="str">
        <f>五年级等级</f>
        <v/>
      </c>
      <c r="AA1315" s="533" t="str">
        <f>五年级折返跑得分</f>
        <v/>
      </c>
      <c r="AB1315" s="515" t="str">
        <f>五年级等级</f>
        <v/>
      </c>
      <c r="AC1315" s="533" t="str">
        <f>五年级跳绳附加分</f>
        <v/>
      </c>
      <c r="AD1315" s="534" t="str">
        <f>五年级标准分</f>
        <v/>
      </c>
      <c r="AE1315" s="534" t="str">
        <f>五年级总分</f>
        <v/>
      </c>
      <c r="AF1315" s="517" t="str">
        <f>五年级等级</f>
        <v/>
      </c>
      <c r="AM1315" s="452" t="str">
        <f>折返时间</f>
        <v/>
      </c>
    </row>
    <row r="1316" spans="1:39">
      <c r="A1316" s="476">
        <v>519</v>
      </c>
      <c r="B1316" s="477">
        <v>54</v>
      </c>
      <c r="C1316" s="632"/>
      <c r="D1316" s="633"/>
      <c r="E1316" s="632"/>
      <c r="F1316" s="625"/>
      <c r="G1316" s="608"/>
      <c r="H1316" s="475"/>
      <c r="I1316" s="613"/>
      <c r="J1316" s="614"/>
      <c r="K1316" s="614"/>
      <c r="L1316" s="615"/>
      <c r="M1316" s="616"/>
      <c r="N1316" s="505" t="str">
        <f>五年级BMI</f>
        <v/>
      </c>
      <c r="O1316" s="499" t="str">
        <f>五年级BMI等级</f>
        <v/>
      </c>
      <c r="P1316" s="500" t="str">
        <f>五年级BMI得分</f>
        <v/>
      </c>
      <c r="Q1316" s="515" t="str">
        <f>五年级肺活量得分</f>
        <v/>
      </c>
      <c r="R1316" s="512" t="str">
        <f>五年级等级</f>
        <v/>
      </c>
      <c r="S1316" s="516" t="str">
        <f>五年级50米跑得分</f>
        <v/>
      </c>
      <c r="T1316" s="517" t="str">
        <f>五年级等级</f>
        <v/>
      </c>
      <c r="U1316" s="516" t="str">
        <f>五年级坐位体前屈得分</f>
        <v/>
      </c>
      <c r="V1316" s="517" t="str">
        <f>五年级等级</f>
        <v/>
      </c>
      <c r="W1316" s="516" t="str">
        <f>五年级一分钟跳绳得分</f>
        <v/>
      </c>
      <c r="X1316" s="517" t="str">
        <f>五年级等级</f>
        <v/>
      </c>
      <c r="Y1316" s="515" t="str">
        <f>五年级仰卧起坐得分</f>
        <v/>
      </c>
      <c r="Z1316" s="518" t="str">
        <f>五年级等级</f>
        <v/>
      </c>
      <c r="AA1316" s="533" t="str">
        <f>五年级折返跑得分</f>
        <v/>
      </c>
      <c r="AB1316" s="515" t="str">
        <f>五年级等级</f>
        <v/>
      </c>
      <c r="AC1316" s="533" t="str">
        <f>五年级跳绳附加分</f>
        <v/>
      </c>
      <c r="AD1316" s="534" t="str">
        <f>五年级标准分</f>
        <v/>
      </c>
      <c r="AE1316" s="534" t="str">
        <f>五年级总分</f>
        <v/>
      </c>
      <c r="AF1316" s="517" t="str">
        <f>五年级等级</f>
        <v/>
      </c>
      <c r="AM1316" s="452" t="str">
        <f>折返时间</f>
        <v/>
      </c>
    </row>
    <row r="1317" spans="1:39">
      <c r="A1317" s="476">
        <v>519</v>
      </c>
      <c r="B1317" s="477">
        <v>55</v>
      </c>
      <c r="C1317" s="632"/>
      <c r="D1317" s="633"/>
      <c r="E1317" s="632"/>
      <c r="F1317" s="625"/>
      <c r="G1317" s="608"/>
      <c r="H1317" s="475"/>
      <c r="I1317" s="613"/>
      <c r="J1317" s="614"/>
      <c r="K1317" s="614"/>
      <c r="L1317" s="615"/>
      <c r="M1317" s="616"/>
      <c r="N1317" s="505" t="str">
        <f>五年级BMI</f>
        <v/>
      </c>
      <c r="O1317" s="499" t="str">
        <f>五年级BMI等级</f>
        <v/>
      </c>
      <c r="P1317" s="500" t="str">
        <f>五年级BMI得分</f>
        <v/>
      </c>
      <c r="Q1317" s="515" t="str">
        <f>五年级肺活量得分</f>
        <v/>
      </c>
      <c r="R1317" s="512" t="str">
        <f>五年级等级</f>
        <v/>
      </c>
      <c r="S1317" s="516" t="str">
        <f>五年级50米跑得分</f>
        <v/>
      </c>
      <c r="T1317" s="517" t="str">
        <f>五年级等级</f>
        <v/>
      </c>
      <c r="U1317" s="516" t="str">
        <f>五年级坐位体前屈得分</f>
        <v/>
      </c>
      <c r="V1317" s="517" t="str">
        <f>五年级等级</f>
        <v/>
      </c>
      <c r="W1317" s="516" t="str">
        <f>五年级一分钟跳绳得分</f>
        <v/>
      </c>
      <c r="X1317" s="517" t="str">
        <f>五年级等级</f>
        <v/>
      </c>
      <c r="Y1317" s="515" t="str">
        <f>五年级仰卧起坐得分</f>
        <v/>
      </c>
      <c r="Z1317" s="518" t="str">
        <f>五年级等级</f>
        <v/>
      </c>
      <c r="AA1317" s="533" t="str">
        <f>五年级折返跑得分</f>
        <v/>
      </c>
      <c r="AB1317" s="515" t="str">
        <f>五年级等级</f>
        <v/>
      </c>
      <c r="AC1317" s="533" t="str">
        <f>五年级跳绳附加分</f>
        <v/>
      </c>
      <c r="AD1317" s="534" t="str">
        <f>五年级标准分</f>
        <v/>
      </c>
      <c r="AE1317" s="534" t="str">
        <f>五年级总分</f>
        <v/>
      </c>
      <c r="AF1317" s="517" t="str">
        <f>五年级等级</f>
        <v/>
      </c>
      <c r="AM1317" s="452" t="str">
        <f>折返时间</f>
        <v/>
      </c>
    </row>
    <row r="1318" spans="1:32">
      <c r="A1318" s="476">
        <v>519</v>
      </c>
      <c r="B1318" s="477">
        <v>56</v>
      </c>
      <c r="C1318" s="632"/>
      <c r="D1318" s="633"/>
      <c r="E1318" s="632"/>
      <c r="F1318" s="625"/>
      <c r="G1318" s="608"/>
      <c r="H1318" s="475"/>
      <c r="I1318" s="613"/>
      <c r="J1318" s="614"/>
      <c r="K1318" s="614"/>
      <c r="L1318" s="615"/>
      <c r="M1318" s="616"/>
      <c r="N1318" s="505" t="str">
        <f>五年级BMI</f>
        <v/>
      </c>
      <c r="O1318" s="499" t="str">
        <f>五年级BMI等级</f>
        <v/>
      </c>
      <c r="P1318" s="500" t="str">
        <f>五年级BMI得分</f>
        <v/>
      </c>
      <c r="Q1318" s="515" t="str">
        <f>五年级肺活量得分</f>
        <v/>
      </c>
      <c r="R1318" s="512" t="str">
        <f>五年级等级</f>
        <v/>
      </c>
      <c r="S1318" s="516" t="str">
        <f>五年级50米跑得分</f>
        <v/>
      </c>
      <c r="T1318" s="517" t="str">
        <f>五年级等级</f>
        <v/>
      </c>
      <c r="U1318" s="516" t="str">
        <f>五年级坐位体前屈得分</f>
        <v/>
      </c>
      <c r="V1318" s="517" t="str">
        <f>五年级等级</f>
        <v/>
      </c>
      <c r="W1318" s="516" t="str">
        <f>五年级一分钟跳绳得分</f>
        <v/>
      </c>
      <c r="X1318" s="517" t="str">
        <f>五年级等级</f>
        <v/>
      </c>
      <c r="Y1318" s="515" t="str">
        <f>五年级仰卧起坐得分</f>
        <v/>
      </c>
      <c r="Z1318" s="518" t="str">
        <f>五年级等级</f>
        <v/>
      </c>
      <c r="AA1318" s="533" t="str">
        <f>五年级折返跑得分</f>
        <v/>
      </c>
      <c r="AB1318" s="515" t="str">
        <f>五年级等级</f>
        <v/>
      </c>
      <c r="AC1318" s="533" t="str">
        <f>五年级跳绳附加分</f>
        <v/>
      </c>
      <c r="AD1318" s="534" t="str">
        <f>五年级标准分</f>
        <v/>
      </c>
      <c r="AE1318" s="534" t="str">
        <f>五年级总分</f>
        <v/>
      </c>
      <c r="AF1318" s="517" t="str">
        <f>五年级等级</f>
        <v/>
      </c>
    </row>
    <row r="1319" spans="1:32">
      <c r="A1319" s="476">
        <v>519</v>
      </c>
      <c r="B1319" s="477">
        <v>57</v>
      </c>
      <c r="C1319" s="632"/>
      <c r="D1319" s="633"/>
      <c r="E1319" s="632"/>
      <c r="F1319" s="625"/>
      <c r="G1319" s="608"/>
      <c r="H1319" s="475"/>
      <c r="I1319" s="613"/>
      <c r="J1319" s="614"/>
      <c r="K1319" s="614"/>
      <c r="L1319" s="615"/>
      <c r="M1319" s="616"/>
      <c r="N1319" s="505" t="str">
        <f>五年级BMI</f>
        <v/>
      </c>
      <c r="O1319" s="499" t="str">
        <f>五年级BMI等级</f>
        <v/>
      </c>
      <c r="P1319" s="500" t="str">
        <f>五年级BMI得分</f>
        <v/>
      </c>
      <c r="Q1319" s="515" t="str">
        <f>五年级肺活量得分</f>
        <v/>
      </c>
      <c r="R1319" s="512" t="str">
        <f>五年级等级</f>
        <v/>
      </c>
      <c r="S1319" s="516" t="str">
        <f>五年级50米跑得分</f>
        <v/>
      </c>
      <c r="T1319" s="517" t="str">
        <f>五年级等级</f>
        <v/>
      </c>
      <c r="U1319" s="516" t="str">
        <f>五年级坐位体前屈得分</f>
        <v/>
      </c>
      <c r="V1319" s="517" t="str">
        <f>五年级等级</f>
        <v/>
      </c>
      <c r="W1319" s="516" t="str">
        <f>五年级一分钟跳绳得分</f>
        <v/>
      </c>
      <c r="X1319" s="517" t="str">
        <f>五年级等级</f>
        <v/>
      </c>
      <c r="Y1319" s="515" t="str">
        <f>五年级仰卧起坐得分</f>
        <v/>
      </c>
      <c r="Z1319" s="518" t="str">
        <f>五年级等级</f>
        <v/>
      </c>
      <c r="AA1319" s="533" t="str">
        <f>五年级折返跑得分</f>
        <v/>
      </c>
      <c r="AB1319" s="515" t="str">
        <f>五年级等级</f>
        <v/>
      </c>
      <c r="AC1319" s="533" t="str">
        <f>五年级跳绳附加分</f>
        <v/>
      </c>
      <c r="AD1319" s="534" t="str">
        <f>五年级标准分</f>
        <v/>
      </c>
      <c r="AE1319" s="534" t="str">
        <f>五年级总分</f>
        <v/>
      </c>
      <c r="AF1319" s="517" t="str">
        <f>五年级等级</f>
        <v/>
      </c>
    </row>
    <row r="1320" spans="1:32">
      <c r="A1320" s="476">
        <v>519</v>
      </c>
      <c r="B1320" s="477">
        <v>58</v>
      </c>
      <c r="C1320" s="632"/>
      <c r="D1320" s="633"/>
      <c r="E1320" s="632"/>
      <c r="F1320" s="625"/>
      <c r="G1320" s="608"/>
      <c r="H1320" s="475"/>
      <c r="I1320" s="613"/>
      <c r="J1320" s="614"/>
      <c r="K1320" s="614"/>
      <c r="L1320" s="615"/>
      <c r="M1320" s="616"/>
      <c r="N1320" s="505" t="str">
        <f>五年级BMI</f>
        <v/>
      </c>
      <c r="O1320" s="499" t="str">
        <f>五年级BMI等级</f>
        <v/>
      </c>
      <c r="P1320" s="500" t="str">
        <f>五年级BMI得分</f>
        <v/>
      </c>
      <c r="Q1320" s="515" t="str">
        <f>五年级肺活量得分</f>
        <v/>
      </c>
      <c r="R1320" s="512" t="str">
        <f>五年级等级</f>
        <v/>
      </c>
      <c r="S1320" s="516" t="str">
        <f>五年级50米跑得分</f>
        <v/>
      </c>
      <c r="T1320" s="517" t="str">
        <f>五年级等级</f>
        <v/>
      </c>
      <c r="U1320" s="516" t="str">
        <f>五年级坐位体前屈得分</f>
        <v/>
      </c>
      <c r="V1320" s="517" t="str">
        <f>五年级等级</f>
        <v/>
      </c>
      <c r="W1320" s="516" t="str">
        <f>五年级一分钟跳绳得分</f>
        <v/>
      </c>
      <c r="X1320" s="517" t="str">
        <f>五年级等级</f>
        <v/>
      </c>
      <c r="Y1320" s="515" t="str">
        <f>五年级仰卧起坐得分</f>
        <v/>
      </c>
      <c r="Z1320" s="518" t="str">
        <f>五年级等级</f>
        <v/>
      </c>
      <c r="AA1320" s="533" t="str">
        <f>五年级折返跑得分</f>
        <v/>
      </c>
      <c r="AB1320" s="515" t="str">
        <f>五年级等级</f>
        <v/>
      </c>
      <c r="AC1320" s="533" t="str">
        <f>五年级跳绳附加分</f>
        <v/>
      </c>
      <c r="AD1320" s="534" t="str">
        <f>五年级标准分</f>
        <v/>
      </c>
      <c r="AE1320" s="534" t="str">
        <f>五年级总分</f>
        <v/>
      </c>
      <c r="AF1320" s="517" t="str">
        <f>五年级等级</f>
        <v/>
      </c>
    </row>
    <row r="1321" spans="1:32">
      <c r="A1321" s="476">
        <v>519</v>
      </c>
      <c r="B1321" s="477">
        <v>59</v>
      </c>
      <c r="C1321" s="632"/>
      <c r="D1321" s="633"/>
      <c r="E1321" s="632"/>
      <c r="F1321" s="625"/>
      <c r="G1321" s="608"/>
      <c r="H1321" s="475"/>
      <c r="I1321" s="613"/>
      <c r="J1321" s="614"/>
      <c r="K1321" s="614"/>
      <c r="L1321" s="615"/>
      <c r="M1321" s="616"/>
      <c r="N1321" s="505" t="str">
        <f>五年级BMI</f>
        <v/>
      </c>
      <c r="O1321" s="499" t="str">
        <f>五年级BMI等级</f>
        <v/>
      </c>
      <c r="P1321" s="500" t="str">
        <f>五年级BMI得分</f>
        <v/>
      </c>
      <c r="Q1321" s="515" t="str">
        <f>五年级肺活量得分</f>
        <v/>
      </c>
      <c r="R1321" s="512" t="str">
        <f>五年级等级</f>
        <v/>
      </c>
      <c r="S1321" s="516" t="str">
        <f>五年级50米跑得分</f>
        <v/>
      </c>
      <c r="T1321" s="517" t="str">
        <f>五年级等级</f>
        <v/>
      </c>
      <c r="U1321" s="516" t="str">
        <f>五年级坐位体前屈得分</f>
        <v/>
      </c>
      <c r="V1321" s="517" t="str">
        <f>五年级等级</f>
        <v/>
      </c>
      <c r="W1321" s="516" t="str">
        <f>五年级一分钟跳绳得分</f>
        <v/>
      </c>
      <c r="X1321" s="517" t="str">
        <f>五年级等级</f>
        <v/>
      </c>
      <c r="Y1321" s="515" t="str">
        <f>五年级仰卧起坐得分</f>
        <v/>
      </c>
      <c r="Z1321" s="518" t="str">
        <f>五年级等级</f>
        <v/>
      </c>
      <c r="AA1321" s="533" t="str">
        <f>五年级折返跑得分</f>
        <v/>
      </c>
      <c r="AB1321" s="515" t="str">
        <f>五年级等级</f>
        <v/>
      </c>
      <c r="AC1321" s="533" t="str">
        <f>五年级跳绳附加分</f>
        <v/>
      </c>
      <c r="AD1321" s="534" t="str">
        <f>五年级标准分</f>
        <v/>
      </c>
      <c r="AE1321" s="534" t="str">
        <f>五年级总分</f>
        <v/>
      </c>
      <c r="AF1321" s="517" t="str">
        <f>五年级等级</f>
        <v/>
      </c>
    </row>
    <row r="1322" spans="1:32">
      <c r="A1322" s="476">
        <v>519</v>
      </c>
      <c r="B1322" s="477">
        <v>60</v>
      </c>
      <c r="C1322" s="632"/>
      <c r="D1322" s="633"/>
      <c r="E1322" s="632"/>
      <c r="F1322" s="625"/>
      <c r="G1322" s="608"/>
      <c r="H1322" s="475"/>
      <c r="I1322" s="613"/>
      <c r="J1322" s="614"/>
      <c r="K1322" s="614"/>
      <c r="L1322" s="615"/>
      <c r="M1322" s="616"/>
      <c r="N1322" s="505" t="str">
        <f>五年级BMI</f>
        <v/>
      </c>
      <c r="O1322" s="499" t="str">
        <f>五年级BMI等级</f>
        <v/>
      </c>
      <c r="P1322" s="500" t="str">
        <f>五年级BMI得分</f>
        <v/>
      </c>
      <c r="Q1322" s="515" t="str">
        <f>五年级肺活量得分</f>
        <v/>
      </c>
      <c r="R1322" s="512" t="str">
        <f>五年级等级</f>
        <v/>
      </c>
      <c r="S1322" s="516" t="str">
        <f>五年级50米跑得分</f>
        <v/>
      </c>
      <c r="T1322" s="517" t="str">
        <f>五年级等级</f>
        <v/>
      </c>
      <c r="U1322" s="516" t="str">
        <f>五年级坐位体前屈得分</f>
        <v/>
      </c>
      <c r="V1322" s="517" t="str">
        <f>五年级等级</f>
        <v/>
      </c>
      <c r="W1322" s="516" t="str">
        <f>五年级一分钟跳绳得分</f>
        <v/>
      </c>
      <c r="X1322" s="517" t="str">
        <f>五年级等级</f>
        <v/>
      </c>
      <c r="Y1322" s="515" t="str">
        <f>五年级仰卧起坐得分</f>
        <v/>
      </c>
      <c r="Z1322" s="518" t="str">
        <f>五年级等级</f>
        <v/>
      </c>
      <c r="AA1322" s="533" t="str">
        <f>五年级折返跑得分</f>
        <v/>
      </c>
      <c r="AB1322" s="515" t="str">
        <f>五年级等级</f>
        <v/>
      </c>
      <c r="AC1322" s="533" t="str">
        <f>五年级跳绳附加分</f>
        <v/>
      </c>
      <c r="AD1322" s="534" t="str">
        <f>五年级标准分</f>
        <v/>
      </c>
      <c r="AE1322" s="534" t="str">
        <f>五年级总分</f>
        <v/>
      </c>
      <c r="AF1322" s="517" t="str">
        <f>五年级等级</f>
        <v/>
      </c>
    </row>
    <row r="1323" spans="1:39">
      <c r="A1323" s="476">
        <v>519</v>
      </c>
      <c r="B1323" s="477">
        <v>61</v>
      </c>
      <c r="C1323" s="632"/>
      <c r="D1323" s="633"/>
      <c r="E1323" s="632"/>
      <c r="F1323" s="625"/>
      <c r="G1323" s="608"/>
      <c r="H1323" s="475"/>
      <c r="I1323" s="613"/>
      <c r="J1323" s="614"/>
      <c r="K1323" s="614"/>
      <c r="L1323" s="615"/>
      <c r="M1323" s="616"/>
      <c r="N1323" s="505" t="str">
        <f>五年级BMI</f>
        <v/>
      </c>
      <c r="O1323" s="499" t="str">
        <f>五年级BMI等级</f>
        <v/>
      </c>
      <c r="P1323" s="500" t="str">
        <f>五年级BMI得分</f>
        <v/>
      </c>
      <c r="Q1323" s="515" t="str">
        <f>五年级肺活量得分</f>
        <v/>
      </c>
      <c r="R1323" s="512" t="str">
        <f>五年级等级</f>
        <v/>
      </c>
      <c r="S1323" s="516" t="str">
        <f>五年级50米跑得分</f>
        <v/>
      </c>
      <c r="T1323" s="517" t="str">
        <f>五年级等级</f>
        <v/>
      </c>
      <c r="U1323" s="516" t="str">
        <f>五年级坐位体前屈得分</f>
        <v/>
      </c>
      <c r="V1323" s="517" t="str">
        <f>五年级等级</f>
        <v/>
      </c>
      <c r="W1323" s="516" t="str">
        <f>五年级一分钟跳绳得分</f>
        <v/>
      </c>
      <c r="X1323" s="517" t="str">
        <f>五年级等级</f>
        <v/>
      </c>
      <c r="Y1323" s="515" t="str">
        <f>五年级仰卧起坐得分</f>
        <v/>
      </c>
      <c r="Z1323" s="518" t="str">
        <f>五年级等级</f>
        <v/>
      </c>
      <c r="AA1323" s="533" t="str">
        <f>五年级折返跑得分</f>
        <v/>
      </c>
      <c r="AB1323" s="515" t="str">
        <f>五年级等级</f>
        <v/>
      </c>
      <c r="AC1323" s="533" t="str">
        <f>五年级跳绳附加分</f>
        <v/>
      </c>
      <c r="AD1323" s="534" t="str">
        <f>五年级标准分</f>
        <v/>
      </c>
      <c r="AE1323" s="534" t="str">
        <f>五年级总分</f>
        <v/>
      </c>
      <c r="AF1323" s="517" t="str">
        <f>五年级等级</f>
        <v/>
      </c>
      <c r="AM1323" s="452" t="str">
        <f>折返时间</f>
        <v/>
      </c>
    </row>
    <row r="1324" spans="1:39">
      <c r="A1324" s="476">
        <v>519</v>
      </c>
      <c r="B1324" s="477">
        <v>62</v>
      </c>
      <c r="C1324" s="632"/>
      <c r="D1324" s="633"/>
      <c r="E1324" s="632"/>
      <c r="F1324" s="625"/>
      <c r="G1324" s="608"/>
      <c r="H1324" s="475"/>
      <c r="I1324" s="613"/>
      <c r="J1324" s="614"/>
      <c r="K1324" s="614"/>
      <c r="L1324" s="615"/>
      <c r="M1324" s="616"/>
      <c r="N1324" s="505" t="str">
        <f>五年级BMI</f>
        <v/>
      </c>
      <c r="O1324" s="499" t="str">
        <f>五年级BMI等级</f>
        <v/>
      </c>
      <c r="P1324" s="500" t="str">
        <f>五年级BMI得分</f>
        <v/>
      </c>
      <c r="Q1324" s="515" t="str">
        <f>五年级肺活量得分</f>
        <v/>
      </c>
      <c r="R1324" s="512" t="str">
        <f>五年级等级</f>
        <v/>
      </c>
      <c r="S1324" s="516" t="str">
        <f>五年级50米跑得分</f>
        <v/>
      </c>
      <c r="T1324" s="517" t="str">
        <f>五年级等级</f>
        <v/>
      </c>
      <c r="U1324" s="516" t="str">
        <f>五年级坐位体前屈得分</f>
        <v/>
      </c>
      <c r="V1324" s="517" t="str">
        <f>五年级等级</f>
        <v/>
      </c>
      <c r="W1324" s="516" t="str">
        <f>五年级一分钟跳绳得分</f>
        <v/>
      </c>
      <c r="X1324" s="517" t="str">
        <f>五年级等级</f>
        <v/>
      </c>
      <c r="Y1324" s="515" t="str">
        <f>五年级仰卧起坐得分</f>
        <v/>
      </c>
      <c r="Z1324" s="518" t="str">
        <f>五年级等级</f>
        <v/>
      </c>
      <c r="AA1324" s="533" t="str">
        <f>五年级折返跑得分</f>
        <v/>
      </c>
      <c r="AB1324" s="515" t="str">
        <f>五年级等级</f>
        <v/>
      </c>
      <c r="AC1324" s="533" t="str">
        <f>五年级跳绳附加分</f>
        <v/>
      </c>
      <c r="AD1324" s="534" t="str">
        <f>五年级标准分</f>
        <v/>
      </c>
      <c r="AE1324" s="534" t="str">
        <f>五年级总分</f>
        <v/>
      </c>
      <c r="AF1324" s="517" t="str">
        <f>五年级等级</f>
        <v/>
      </c>
      <c r="AM1324" s="452" t="str">
        <f>折返时间</f>
        <v/>
      </c>
    </row>
    <row r="1325" spans="1:39">
      <c r="A1325" s="476">
        <v>519</v>
      </c>
      <c r="B1325" s="477">
        <v>63</v>
      </c>
      <c r="C1325" s="632"/>
      <c r="D1325" s="633"/>
      <c r="E1325" s="632"/>
      <c r="F1325" s="625"/>
      <c r="G1325" s="608"/>
      <c r="H1325" s="475"/>
      <c r="I1325" s="613"/>
      <c r="J1325" s="614"/>
      <c r="K1325" s="614"/>
      <c r="L1325" s="615"/>
      <c r="M1325" s="616"/>
      <c r="N1325" s="505" t="str">
        <f>五年级BMI</f>
        <v/>
      </c>
      <c r="O1325" s="499" t="str">
        <f>五年级BMI等级</f>
        <v/>
      </c>
      <c r="P1325" s="500" t="str">
        <f>五年级BMI得分</f>
        <v/>
      </c>
      <c r="Q1325" s="515" t="str">
        <f>五年级肺活量得分</f>
        <v/>
      </c>
      <c r="R1325" s="512" t="str">
        <f>五年级等级</f>
        <v/>
      </c>
      <c r="S1325" s="516" t="str">
        <f>五年级50米跑得分</f>
        <v/>
      </c>
      <c r="T1325" s="517" t="str">
        <f>五年级等级</f>
        <v/>
      </c>
      <c r="U1325" s="516" t="str">
        <f>五年级坐位体前屈得分</f>
        <v/>
      </c>
      <c r="V1325" s="517" t="str">
        <f>五年级等级</f>
        <v/>
      </c>
      <c r="W1325" s="516" t="str">
        <f>五年级一分钟跳绳得分</f>
        <v/>
      </c>
      <c r="X1325" s="517" t="str">
        <f>五年级等级</f>
        <v/>
      </c>
      <c r="Y1325" s="515" t="str">
        <f>五年级仰卧起坐得分</f>
        <v/>
      </c>
      <c r="Z1325" s="518" t="str">
        <f>五年级等级</f>
        <v/>
      </c>
      <c r="AA1325" s="533" t="str">
        <f>五年级折返跑得分</f>
        <v/>
      </c>
      <c r="AB1325" s="515" t="str">
        <f>五年级等级</f>
        <v/>
      </c>
      <c r="AC1325" s="533" t="str">
        <f>五年级跳绳附加分</f>
        <v/>
      </c>
      <c r="AD1325" s="534" t="str">
        <f>五年级标准分</f>
        <v/>
      </c>
      <c r="AE1325" s="534" t="str">
        <f>五年级总分</f>
        <v/>
      </c>
      <c r="AF1325" s="517" t="str">
        <f>五年级等级</f>
        <v/>
      </c>
      <c r="AM1325" s="452" t="str">
        <f>折返时间</f>
        <v/>
      </c>
    </row>
    <row r="1326" spans="1:39">
      <c r="A1326" s="476">
        <v>519</v>
      </c>
      <c r="B1326" s="477">
        <v>64</v>
      </c>
      <c r="C1326" s="632"/>
      <c r="D1326" s="633"/>
      <c r="E1326" s="632"/>
      <c r="F1326" s="625"/>
      <c r="G1326" s="608"/>
      <c r="H1326" s="475"/>
      <c r="I1326" s="613"/>
      <c r="J1326" s="614"/>
      <c r="K1326" s="614"/>
      <c r="L1326" s="615"/>
      <c r="M1326" s="616"/>
      <c r="N1326" s="505" t="str">
        <f>五年级BMI</f>
        <v/>
      </c>
      <c r="O1326" s="499" t="str">
        <f>五年级BMI等级</f>
        <v/>
      </c>
      <c r="P1326" s="500" t="str">
        <f>五年级BMI得分</f>
        <v/>
      </c>
      <c r="Q1326" s="515" t="str">
        <f>五年级肺活量得分</f>
        <v/>
      </c>
      <c r="R1326" s="512" t="str">
        <f>五年级等级</f>
        <v/>
      </c>
      <c r="S1326" s="516" t="str">
        <f>五年级50米跑得分</f>
        <v/>
      </c>
      <c r="T1326" s="517" t="str">
        <f>五年级等级</f>
        <v/>
      </c>
      <c r="U1326" s="516" t="str">
        <f>五年级坐位体前屈得分</f>
        <v/>
      </c>
      <c r="V1326" s="517" t="str">
        <f>五年级等级</f>
        <v/>
      </c>
      <c r="W1326" s="516" t="str">
        <f>五年级一分钟跳绳得分</f>
        <v/>
      </c>
      <c r="X1326" s="517" t="str">
        <f>五年级等级</f>
        <v/>
      </c>
      <c r="Y1326" s="515" t="str">
        <f>五年级仰卧起坐得分</f>
        <v/>
      </c>
      <c r="Z1326" s="518" t="str">
        <f>五年级等级</f>
        <v/>
      </c>
      <c r="AA1326" s="533" t="str">
        <f>五年级折返跑得分</f>
        <v/>
      </c>
      <c r="AB1326" s="515" t="str">
        <f>五年级等级</f>
        <v/>
      </c>
      <c r="AC1326" s="533" t="str">
        <f>五年级跳绳附加分</f>
        <v/>
      </c>
      <c r="AD1326" s="534" t="str">
        <f>五年级标准分</f>
        <v/>
      </c>
      <c r="AE1326" s="534" t="str">
        <f>五年级总分</f>
        <v/>
      </c>
      <c r="AF1326" s="517" t="str">
        <f>五年级等级</f>
        <v/>
      </c>
      <c r="AM1326" s="452" t="str">
        <f>折返时间</f>
        <v/>
      </c>
    </row>
    <row r="1327" spans="1:39">
      <c r="A1327" s="476">
        <v>519</v>
      </c>
      <c r="B1327" s="477">
        <v>65</v>
      </c>
      <c r="C1327" s="632"/>
      <c r="D1327" s="633"/>
      <c r="E1327" s="632"/>
      <c r="F1327" s="625"/>
      <c r="G1327" s="608"/>
      <c r="H1327" s="475"/>
      <c r="I1327" s="613"/>
      <c r="J1327" s="614"/>
      <c r="K1327" s="614"/>
      <c r="L1327" s="615"/>
      <c r="M1327" s="616"/>
      <c r="N1327" s="505" t="str">
        <f>五年级BMI</f>
        <v/>
      </c>
      <c r="O1327" s="499" t="str">
        <f>五年级BMI等级</f>
        <v/>
      </c>
      <c r="P1327" s="500" t="str">
        <f>五年级BMI得分</f>
        <v/>
      </c>
      <c r="Q1327" s="515" t="str">
        <f>五年级肺活量得分</f>
        <v/>
      </c>
      <c r="R1327" s="512" t="str">
        <f>五年级等级</f>
        <v/>
      </c>
      <c r="S1327" s="516" t="str">
        <f>五年级50米跑得分</f>
        <v/>
      </c>
      <c r="T1327" s="517" t="str">
        <f>五年级等级</f>
        <v/>
      </c>
      <c r="U1327" s="516" t="str">
        <f>五年级坐位体前屈得分</f>
        <v/>
      </c>
      <c r="V1327" s="517" t="str">
        <f>五年级等级</f>
        <v/>
      </c>
      <c r="W1327" s="516" t="str">
        <f>五年级一分钟跳绳得分</f>
        <v/>
      </c>
      <c r="X1327" s="517" t="str">
        <f>五年级等级</f>
        <v/>
      </c>
      <c r="Y1327" s="515" t="str">
        <f>五年级仰卧起坐得分</f>
        <v/>
      </c>
      <c r="Z1327" s="518" t="str">
        <f>五年级等级</f>
        <v/>
      </c>
      <c r="AA1327" s="533" t="str">
        <f>五年级折返跑得分</f>
        <v/>
      </c>
      <c r="AB1327" s="515" t="str">
        <f>五年级等级</f>
        <v/>
      </c>
      <c r="AC1327" s="533" t="str">
        <f>五年级跳绳附加分</f>
        <v/>
      </c>
      <c r="AD1327" s="534" t="str">
        <f>五年级标准分</f>
        <v/>
      </c>
      <c r="AE1327" s="534" t="str">
        <f>五年级总分</f>
        <v/>
      </c>
      <c r="AF1327" s="517" t="str">
        <f>五年级等级</f>
        <v/>
      </c>
      <c r="AM1327" s="452" t="str">
        <f>折返时间</f>
        <v/>
      </c>
    </row>
    <row r="1328" spans="1:39">
      <c r="A1328" s="476">
        <v>519</v>
      </c>
      <c r="B1328" s="477">
        <v>66</v>
      </c>
      <c r="C1328" s="632"/>
      <c r="D1328" s="633"/>
      <c r="E1328" s="632"/>
      <c r="F1328" s="625"/>
      <c r="G1328" s="608"/>
      <c r="H1328" s="475"/>
      <c r="I1328" s="613"/>
      <c r="J1328" s="614"/>
      <c r="K1328" s="614"/>
      <c r="L1328" s="615"/>
      <c r="M1328" s="616"/>
      <c r="N1328" s="505" t="str">
        <f>五年级BMI</f>
        <v/>
      </c>
      <c r="O1328" s="499" t="str">
        <f>五年级BMI等级</f>
        <v/>
      </c>
      <c r="P1328" s="500" t="str">
        <f>五年级BMI得分</f>
        <v/>
      </c>
      <c r="Q1328" s="515" t="str">
        <f>五年级肺活量得分</f>
        <v/>
      </c>
      <c r="R1328" s="512" t="str">
        <f>五年级等级</f>
        <v/>
      </c>
      <c r="S1328" s="516" t="str">
        <f>五年级50米跑得分</f>
        <v/>
      </c>
      <c r="T1328" s="517" t="str">
        <f>五年级等级</f>
        <v/>
      </c>
      <c r="U1328" s="516" t="str">
        <f>五年级坐位体前屈得分</f>
        <v/>
      </c>
      <c r="V1328" s="517" t="str">
        <f>五年级等级</f>
        <v/>
      </c>
      <c r="W1328" s="516" t="str">
        <f>五年级一分钟跳绳得分</f>
        <v/>
      </c>
      <c r="X1328" s="517" t="str">
        <f>五年级等级</f>
        <v/>
      </c>
      <c r="Y1328" s="515" t="str">
        <f>五年级仰卧起坐得分</f>
        <v/>
      </c>
      <c r="Z1328" s="518" t="str">
        <f>五年级等级</f>
        <v/>
      </c>
      <c r="AA1328" s="533" t="str">
        <f>五年级折返跑得分</f>
        <v/>
      </c>
      <c r="AB1328" s="515" t="str">
        <f>五年级等级</f>
        <v/>
      </c>
      <c r="AC1328" s="533" t="str">
        <f>五年级跳绳附加分</f>
        <v/>
      </c>
      <c r="AD1328" s="534" t="str">
        <f>五年级标准分</f>
        <v/>
      </c>
      <c r="AE1328" s="534" t="str">
        <f>五年级总分</f>
        <v/>
      </c>
      <c r="AF1328" s="517" t="str">
        <f>五年级等级</f>
        <v/>
      </c>
      <c r="AM1328" s="452" t="str">
        <f>折返时间</f>
        <v/>
      </c>
    </row>
    <row r="1329" spans="1:39">
      <c r="A1329" s="476">
        <v>519</v>
      </c>
      <c r="B1329" s="477">
        <v>67</v>
      </c>
      <c r="C1329" s="632"/>
      <c r="D1329" s="633"/>
      <c r="E1329" s="632"/>
      <c r="F1329" s="625"/>
      <c r="G1329" s="608"/>
      <c r="H1329" s="475"/>
      <c r="I1329" s="613"/>
      <c r="J1329" s="614"/>
      <c r="K1329" s="614"/>
      <c r="L1329" s="615"/>
      <c r="M1329" s="616"/>
      <c r="N1329" s="505" t="str">
        <f>五年级BMI</f>
        <v/>
      </c>
      <c r="O1329" s="499" t="str">
        <f>五年级BMI等级</f>
        <v/>
      </c>
      <c r="P1329" s="500" t="str">
        <f>五年级BMI得分</f>
        <v/>
      </c>
      <c r="Q1329" s="515" t="str">
        <f>五年级肺活量得分</f>
        <v/>
      </c>
      <c r="R1329" s="512" t="str">
        <f>五年级等级</f>
        <v/>
      </c>
      <c r="S1329" s="516" t="str">
        <f>五年级50米跑得分</f>
        <v/>
      </c>
      <c r="T1329" s="517" t="str">
        <f>五年级等级</f>
        <v/>
      </c>
      <c r="U1329" s="516" t="str">
        <f>五年级坐位体前屈得分</f>
        <v/>
      </c>
      <c r="V1329" s="517" t="str">
        <f>五年级等级</f>
        <v/>
      </c>
      <c r="W1329" s="516" t="str">
        <f>五年级一分钟跳绳得分</f>
        <v/>
      </c>
      <c r="X1329" s="517" t="str">
        <f>五年级等级</f>
        <v/>
      </c>
      <c r="Y1329" s="515" t="str">
        <f>五年级仰卧起坐得分</f>
        <v/>
      </c>
      <c r="Z1329" s="518" t="str">
        <f>五年级等级</f>
        <v/>
      </c>
      <c r="AA1329" s="533" t="str">
        <f>五年级折返跑得分</f>
        <v/>
      </c>
      <c r="AB1329" s="515" t="str">
        <f>五年级等级</f>
        <v/>
      </c>
      <c r="AC1329" s="533" t="str">
        <f>五年级跳绳附加分</f>
        <v/>
      </c>
      <c r="AD1329" s="534" t="str">
        <f>五年级标准分</f>
        <v/>
      </c>
      <c r="AE1329" s="534" t="str">
        <f>五年级总分</f>
        <v/>
      </c>
      <c r="AF1329" s="517" t="str">
        <f>五年级等级</f>
        <v/>
      </c>
      <c r="AM1329" s="452" t="str">
        <f>折返时间</f>
        <v/>
      </c>
    </row>
    <row r="1330" spans="1:39">
      <c r="A1330" s="476">
        <v>519</v>
      </c>
      <c r="B1330" s="477">
        <v>68</v>
      </c>
      <c r="C1330" s="632"/>
      <c r="D1330" s="633"/>
      <c r="E1330" s="632"/>
      <c r="F1330" s="625"/>
      <c r="G1330" s="608"/>
      <c r="H1330" s="475"/>
      <c r="I1330" s="613"/>
      <c r="J1330" s="614"/>
      <c r="K1330" s="614"/>
      <c r="L1330" s="615"/>
      <c r="M1330" s="616"/>
      <c r="N1330" s="505" t="str">
        <f>五年级BMI</f>
        <v/>
      </c>
      <c r="O1330" s="499" t="str">
        <f>五年级BMI等级</f>
        <v/>
      </c>
      <c r="P1330" s="500" t="str">
        <f>五年级BMI得分</f>
        <v/>
      </c>
      <c r="Q1330" s="515" t="str">
        <f>五年级肺活量得分</f>
        <v/>
      </c>
      <c r="R1330" s="512" t="str">
        <f>五年级等级</f>
        <v/>
      </c>
      <c r="S1330" s="516" t="str">
        <f>五年级50米跑得分</f>
        <v/>
      </c>
      <c r="T1330" s="517" t="str">
        <f>五年级等级</f>
        <v/>
      </c>
      <c r="U1330" s="516" t="str">
        <f>五年级坐位体前屈得分</f>
        <v/>
      </c>
      <c r="V1330" s="517" t="str">
        <f>五年级等级</f>
        <v/>
      </c>
      <c r="W1330" s="516" t="str">
        <f>五年级一分钟跳绳得分</f>
        <v/>
      </c>
      <c r="X1330" s="517" t="str">
        <f>五年级等级</f>
        <v/>
      </c>
      <c r="Y1330" s="515" t="str">
        <f>五年级仰卧起坐得分</f>
        <v/>
      </c>
      <c r="Z1330" s="518" t="str">
        <f>五年级等级</f>
        <v/>
      </c>
      <c r="AA1330" s="533" t="str">
        <f>五年级折返跑得分</f>
        <v/>
      </c>
      <c r="AB1330" s="515" t="str">
        <f>五年级等级</f>
        <v/>
      </c>
      <c r="AC1330" s="533" t="str">
        <f>五年级跳绳附加分</f>
        <v/>
      </c>
      <c r="AD1330" s="534" t="str">
        <f>五年级标准分</f>
        <v/>
      </c>
      <c r="AE1330" s="534" t="str">
        <f>五年级总分</f>
        <v/>
      </c>
      <c r="AF1330" s="517" t="str">
        <f>五年级等级</f>
        <v/>
      </c>
      <c r="AM1330" s="452" t="str">
        <f>折返时间</f>
        <v/>
      </c>
    </row>
    <row r="1331" spans="1:39">
      <c r="A1331" s="476">
        <v>519</v>
      </c>
      <c r="B1331" s="477">
        <v>69</v>
      </c>
      <c r="C1331" s="632"/>
      <c r="D1331" s="633"/>
      <c r="E1331" s="632"/>
      <c r="F1331" s="625"/>
      <c r="G1331" s="608"/>
      <c r="H1331" s="475"/>
      <c r="I1331" s="613"/>
      <c r="J1331" s="614"/>
      <c r="K1331" s="614"/>
      <c r="L1331" s="615"/>
      <c r="M1331" s="616"/>
      <c r="N1331" s="505" t="str">
        <f>五年级BMI</f>
        <v/>
      </c>
      <c r="O1331" s="499" t="str">
        <f>五年级BMI等级</f>
        <v/>
      </c>
      <c r="P1331" s="500" t="str">
        <f>五年级BMI得分</f>
        <v/>
      </c>
      <c r="Q1331" s="515" t="str">
        <f>五年级肺活量得分</f>
        <v/>
      </c>
      <c r="R1331" s="512" t="str">
        <f>五年级等级</f>
        <v/>
      </c>
      <c r="S1331" s="516" t="str">
        <f>五年级50米跑得分</f>
        <v/>
      </c>
      <c r="T1331" s="517" t="str">
        <f>五年级等级</f>
        <v/>
      </c>
      <c r="U1331" s="516" t="str">
        <f>五年级坐位体前屈得分</f>
        <v/>
      </c>
      <c r="V1331" s="517" t="str">
        <f>五年级等级</f>
        <v/>
      </c>
      <c r="W1331" s="516" t="str">
        <f>五年级一分钟跳绳得分</f>
        <v/>
      </c>
      <c r="X1331" s="517" t="str">
        <f>五年级等级</f>
        <v/>
      </c>
      <c r="Y1331" s="515" t="str">
        <f>五年级仰卧起坐得分</f>
        <v/>
      </c>
      <c r="Z1331" s="518" t="str">
        <f>五年级等级</f>
        <v/>
      </c>
      <c r="AA1331" s="533" t="str">
        <f>五年级折返跑得分</f>
        <v/>
      </c>
      <c r="AB1331" s="515" t="str">
        <f>五年级等级</f>
        <v/>
      </c>
      <c r="AC1331" s="533" t="str">
        <f>五年级跳绳附加分</f>
        <v/>
      </c>
      <c r="AD1331" s="534" t="str">
        <f>五年级标准分</f>
        <v/>
      </c>
      <c r="AE1331" s="534" t="str">
        <f>五年级总分</f>
        <v/>
      </c>
      <c r="AF1331" s="517" t="str">
        <f>五年级等级</f>
        <v/>
      </c>
      <c r="AM1331" s="452" t="str">
        <f>折返时间</f>
        <v/>
      </c>
    </row>
    <row r="1332" ht="15.75" spans="1:39">
      <c r="A1332" s="535">
        <v>519</v>
      </c>
      <c r="B1332" s="536">
        <v>70</v>
      </c>
      <c r="C1332" s="634"/>
      <c r="D1332" s="635"/>
      <c r="E1332" s="634"/>
      <c r="F1332" s="636"/>
      <c r="G1332" s="611"/>
      <c r="H1332" s="542"/>
      <c r="I1332" s="617"/>
      <c r="J1332" s="618"/>
      <c r="K1332" s="618"/>
      <c r="L1332" s="619"/>
      <c r="M1332" s="620"/>
      <c r="N1332" s="573" t="str">
        <f>五年级BMI</f>
        <v/>
      </c>
      <c r="O1332" s="574" t="str">
        <f>五年级BMI等级</f>
        <v/>
      </c>
      <c r="P1332" s="575" t="str">
        <f>五年级BMI得分</f>
        <v/>
      </c>
      <c r="Q1332" s="576" t="str">
        <f>五年级肺活量得分</f>
        <v/>
      </c>
      <c r="R1332" s="577" t="str">
        <f>五年级等级</f>
        <v/>
      </c>
      <c r="S1332" s="578" t="str">
        <f>五年级50米跑得分</f>
        <v/>
      </c>
      <c r="T1332" s="567" t="str">
        <f>五年级等级</f>
        <v/>
      </c>
      <c r="U1332" s="578" t="str">
        <f>五年级坐位体前屈得分</f>
        <v/>
      </c>
      <c r="V1332" s="567" t="str">
        <f>五年级等级</f>
        <v/>
      </c>
      <c r="W1332" s="578" t="str">
        <f>五年级一分钟跳绳得分</f>
        <v/>
      </c>
      <c r="X1332" s="567" t="str">
        <f>五年级等级</f>
        <v/>
      </c>
      <c r="Y1332" s="576" t="str">
        <f>五年级仰卧起坐得分</f>
        <v/>
      </c>
      <c r="Z1332" s="579" t="str">
        <f>五年级等级</f>
        <v/>
      </c>
      <c r="AA1332" s="565" t="str">
        <f>五年级折返跑得分</f>
        <v/>
      </c>
      <c r="AB1332" s="576" t="str">
        <f>五年级等级</f>
        <v/>
      </c>
      <c r="AC1332" s="565" t="str">
        <f>五年级跳绳附加分</f>
        <v/>
      </c>
      <c r="AD1332" s="566" t="str">
        <f>五年级标准分</f>
        <v/>
      </c>
      <c r="AE1332" s="566" t="str">
        <f>五年级总分</f>
        <v/>
      </c>
      <c r="AF1332" s="567" t="str">
        <f>五年级等级</f>
        <v/>
      </c>
      <c r="AM1332" s="452" t="str">
        <f>折返时间</f>
        <v/>
      </c>
    </row>
    <row r="1333" ht="15.75" spans="1:39">
      <c r="A1333" s="468">
        <v>520</v>
      </c>
      <c r="B1333" s="469">
        <v>1</v>
      </c>
      <c r="C1333" s="637"/>
      <c r="D1333" s="638"/>
      <c r="E1333" s="637"/>
      <c r="F1333" s="640"/>
      <c r="G1333" s="612"/>
      <c r="H1333" s="475"/>
      <c r="I1333" s="621"/>
      <c r="J1333" s="622"/>
      <c r="K1333" s="622"/>
      <c r="L1333" s="623"/>
      <c r="M1333" s="624"/>
      <c r="N1333" s="498" t="str">
        <f>五年级BMI</f>
        <v/>
      </c>
      <c r="O1333" s="499" t="str">
        <f>五年级BMI等级</f>
        <v/>
      </c>
      <c r="P1333" s="500" t="str">
        <f>五年级BMI得分</f>
        <v/>
      </c>
      <c r="Q1333" s="511" t="str">
        <f>五年级肺活量得分</f>
        <v/>
      </c>
      <c r="R1333" s="512" t="str">
        <f>五年级等级</f>
        <v/>
      </c>
      <c r="S1333" s="513" t="str">
        <f>五年级50米跑得分</f>
        <v/>
      </c>
      <c r="T1333" s="512" t="str">
        <f>五年级等级</f>
        <v/>
      </c>
      <c r="U1333" s="513" t="str">
        <f>五年级坐位体前屈得分</f>
        <v/>
      </c>
      <c r="V1333" s="512" t="str">
        <f>五年级等级</f>
        <v/>
      </c>
      <c r="W1333" s="513" t="str">
        <f>五年级一分钟跳绳得分</f>
        <v/>
      </c>
      <c r="X1333" s="512" t="str">
        <f>五年级等级</f>
        <v/>
      </c>
      <c r="Y1333" s="511" t="str">
        <f>五年级仰卧起坐得分</f>
        <v/>
      </c>
      <c r="Z1333" s="514" t="str">
        <f>五年级等级</f>
        <v/>
      </c>
      <c r="AA1333" s="530" t="str">
        <f>五年级折返跑得分</f>
        <v/>
      </c>
      <c r="AB1333" s="511" t="str">
        <f>五年级等级</f>
        <v/>
      </c>
      <c r="AC1333" s="530" t="str">
        <f>五年级跳绳附加分</f>
        <v/>
      </c>
      <c r="AD1333" s="531" t="str">
        <f>五年级标准分</f>
        <v/>
      </c>
      <c r="AE1333" s="531" t="str">
        <f>五年级总分</f>
        <v/>
      </c>
      <c r="AF1333" s="512" t="str">
        <f>五年级等级</f>
        <v/>
      </c>
      <c r="AM1333" s="452" t="str">
        <f>折返时间</f>
        <v/>
      </c>
    </row>
    <row r="1334" spans="1:39">
      <c r="A1334" s="476">
        <v>520</v>
      </c>
      <c r="B1334" s="477">
        <v>2</v>
      </c>
      <c r="C1334" s="632"/>
      <c r="D1334" s="633"/>
      <c r="E1334" s="632"/>
      <c r="F1334" s="625"/>
      <c r="G1334" s="608"/>
      <c r="H1334" s="475"/>
      <c r="I1334" s="613"/>
      <c r="J1334" s="614"/>
      <c r="K1334" s="614"/>
      <c r="L1334" s="615"/>
      <c r="M1334" s="616"/>
      <c r="N1334" s="505" t="str">
        <f>五年级BMI</f>
        <v/>
      </c>
      <c r="O1334" s="499" t="str">
        <f>五年级BMI等级</f>
        <v/>
      </c>
      <c r="P1334" s="500" t="str">
        <f>五年级BMI得分</f>
        <v/>
      </c>
      <c r="Q1334" s="515" t="str">
        <f>五年级肺活量得分</f>
        <v/>
      </c>
      <c r="R1334" s="512" t="str">
        <f>五年级等级</f>
        <v/>
      </c>
      <c r="S1334" s="516" t="str">
        <f>五年级50米跑得分</f>
        <v/>
      </c>
      <c r="T1334" s="517" t="str">
        <f>五年级等级</f>
        <v/>
      </c>
      <c r="U1334" s="516" t="str">
        <f>五年级坐位体前屈得分</f>
        <v/>
      </c>
      <c r="V1334" s="517" t="str">
        <f>五年级等级</f>
        <v/>
      </c>
      <c r="W1334" s="516" t="str">
        <f>五年级一分钟跳绳得分</f>
        <v/>
      </c>
      <c r="X1334" s="517" t="str">
        <f>五年级等级</f>
        <v/>
      </c>
      <c r="Y1334" s="515" t="str">
        <f>五年级仰卧起坐得分</f>
        <v/>
      </c>
      <c r="Z1334" s="518" t="str">
        <f>五年级等级</f>
        <v/>
      </c>
      <c r="AA1334" s="533" t="str">
        <f>五年级折返跑得分</f>
        <v/>
      </c>
      <c r="AB1334" s="515" t="str">
        <f>五年级等级</f>
        <v/>
      </c>
      <c r="AC1334" s="533" t="str">
        <f>五年级跳绳附加分</f>
        <v/>
      </c>
      <c r="AD1334" s="534" t="str">
        <f>五年级标准分</f>
        <v/>
      </c>
      <c r="AE1334" s="534" t="str">
        <f>五年级总分</f>
        <v/>
      </c>
      <c r="AF1334" s="517" t="str">
        <f>五年级等级</f>
        <v/>
      </c>
      <c r="AM1334" s="452" t="str">
        <f>折返时间</f>
        <v/>
      </c>
    </row>
    <row r="1335" spans="1:39">
      <c r="A1335" s="476">
        <v>520</v>
      </c>
      <c r="B1335" s="477">
        <v>3</v>
      </c>
      <c r="C1335" s="632"/>
      <c r="D1335" s="633"/>
      <c r="E1335" s="632"/>
      <c r="F1335" s="625"/>
      <c r="G1335" s="608"/>
      <c r="H1335" s="475"/>
      <c r="I1335" s="613"/>
      <c r="J1335" s="614"/>
      <c r="K1335" s="614"/>
      <c r="L1335" s="615"/>
      <c r="M1335" s="616"/>
      <c r="N1335" s="505" t="str">
        <f>五年级BMI</f>
        <v/>
      </c>
      <c r="O1335" s="499" t="str">
        <f>五年级BMI等级</f>
        <v/>
      </c>
      <c r="P1335" s="500" t="str">
        <f>五年级BMI得分</f>
        <v/>
      </c>
      <c r="Q1335" s="515" t="str">
        <f>五年级肺活量得分</f>
        <v/>
      </c>
      <c r="R1335" s="512" t="str">
        <f>五年级等级</f>
        <v/>
      </c>
      <c r="S1335" s="516" t="str">
        <f>五年级50米跑得分</f>
        <v/>
      </c>
      <c r="T1335" s="517" t="str">
        <f>五年级等级</f>
        <v/>
      </c>
      <c r="U1335" s="516" t="str">
        <f>五年级坐位体前屈得分</f>
        <v/>
      </c>
      <c r="V1335" s="517" t="str">
        <f>五年级等级</f>
        <v/>
      </c>
      <c r="W1335" s="516" t="str">
        <f>五年级一分钟跳绳得分</f>
        <v/>
      </c>
      <c r="X1335" s="517" t="str">
        <f>五年级等级</f>
        <v/>
      </c>
      <c r="Y1335" s="515" t="str">
        <f>五年级仰卧起坐得分</f>
        <v/>
      </c>
      <c r="Z1335" s="518" t="str">
        <f>五年级等级</f>
        <v/>
      </c>
      <c r="AA1335" s="533" t="str">
        <f>五年级折返跑得分</f>
        <v/>
      </c>
      <c r="AB1335" s="515" t="str">
        <f>五年级等级</f>
        <v/>
      </c>
      <c r="AC1335" s="533" t="str">
        <f>五年级跳绳附加分</f>
        <v/>
      </c>
      <c r="AD1335" s="534" t="str">
        <f>五年级标准分</f>
        <v/>
      </c>
      <c r="AE1335" s="534" t="str">
        <f>五年级总分</f>
        <v/>
      </c>
      <c r="AF1335" s="517" t="str">
        <f>五年级等级</f>
        <v/>
      </c>
      <c r="AM1335" s="452" t="str">
        <f>折返时间</f>
        <v/>
      </c>
    </row>
    <row r="1336" spans="1:39">
      <c r="A1336" s="476">
        <v>520</v>
      </c>
      <c r="B1336" s="477">
        <v>4</v>
      </c>
      <c r="C1336" s="632"/>
      <c r="D1336" s="633"/>
      <c r="E1336" s="632"/>
      <c r="F1336" s="625"/>
      <c r="G1336" s="608"/>
      <c r="H1336" s="475"/>
      <c r="I1336" s="613"/>
      <c r="J1336" s="614"/>
      <c r="K1336" s="614"/>
      <c r="L1336" s="615"/>
      <c r="M1336" s="616"/>
      <c r="N1336" s="505" t="str">
        <f>五年级BMI</f>
        <v/>
      </c>
      <c r="O1336" s="499" t="str">
        <f>五年级BMI等级</f>
        <v/>
      </c>
      <c r="P1336" s="500" t="str">
        <f>五年级BMI得分</f>
        <v/>
      </c>
      <c r="Q1336" s="515" t="str">
        <f>五年级肺活量得分</f>
        <v/>
      </c>
      <c r="R1336" s="512" t="str">
        <f>五年级等级</f>
        <v/>
      </c>
      <c r="S1336" s="516" t="str">
        <f>五年级50米跑得分</f>
        <v/>
      </c>
      <c r="T1336" s="517" t="str">
        <f>五年级等级</f>
        <v/>
      </c>
      <c r="U1336" s="516" t="str">
        <f>五年级坐位体前屈得分</f>
        <v/>
      </c>
      <c r="V1336" s="517" t="str">
        <f>五年级等级</f>
        <v/>
      </c>
      <c r="W1336" s="516" t="str">
        <f>五年级一分钟跳绳得分</f>
        <v/>
      </c>
      <c r="X1336" s="517" t="str">
        <f>五年级等级</f>
        <v/>
      </c>
      <c r="Y1336" s="515" t="str">
        <f>五年级仰卧起坐得分</f>
        <v/>
      </c>
      <c r="Z1336" s="518" t="str">
        <f>五年级等级</f>
        <v/>
      </c>
      <c r="AA1336" s="533" t="str">
        <f>五年级折返跑得分</f>
        <v/>
      </c>
      <c r="AB1336" s="515" t="str">
        <f>五年级等级</f>
        <v/>
      </c>
      <c r="AC1336" s="533" t="str">
        <f>五年级跳绳附加分</f>
        <v/>
      </c>
      <c r="AD1336" s="534" t="str">
        <f>五年级标准分</f>
        <v/>
      </c>
      <c r="AE1336" s="534" t="str">
        <f>五年级总分</f>
        <v/>
      </c>
      <c r="AF1336" s="517" t="str">
        <f>五年级等级</f>
        <v/>
      </c>
      <c r="AM1336" s="452" t="str">
        <f>折返时间</f>
        <v/>
      </c>
    </row>
    <row r="1337" spans="1:39">
      <c r="A1337" s="476">
        <v>520</v>
      </c>
      <c r="B1337" s="477">
        <v>5</v>
      </c>
      <c r="C1337" s="632"/>
      <c r="D1337" s="633"/>
      <c r="E1337" s="632"/>
      <c r="F1337" s="625"/>
      <c r="G1337" s="608"/>
      <c r="H1337" s="475"/>
      <c r="I1337" s="613"/>
      <c r="J1337" s="614"/>
      <c r="K1337" s="614"/>
      <c r="L1337" s="615"/>
      <c r="M1337" s="616"/>
      <c r="N1337" s="505" t="str">
        <f>五年级BMI</f>
        <v/>
      </c>
      <c r="O1337" s="499" t="str">
        <f>五年级BMI等级</f>
        <v/>
      </c>
      <c r="P1337" s="500" t="str">
        <f>五年级BMI得分</f>
        <v/>
      </c>
      <c r="Q1337" s="515" t="str">
        <f>五年级肺活量得分</f>
        <v/>
      </c>
      <c r="R1337" s="512" t="str">
        <f>五年级等级</f>
        <v/>
      </c>
      <c r="S1337" s="516" t="str">
        <f>五年级50米跑得分</f>
        <v/>
      </c>
      <c r="T1337" s="517" t="str">
        <f>五年级等级</f>
        <v/>
      </c>
      <c r="U1337" s="516" t="str">
        <f>五年级坐位体前屈得分</f>
        <v/>
      </c>
      <c r="V1337" s="517" t="str">
        <f>五年级等级</f>
        <v/>
      </c>
      <c r="W1337" s="516" t="str">
        <f>五年级一分钟跳绳得分</f>
        <v/>
      </c>
      <c r="X1337" s="517" t="str">
        <f>五年级等级</f>
        <v/>
      </c>
      <c r="Y1337" s="515" t="str">
        <f>五年级仰卧起坐得分</f>
        <v/>
      </c>
      <c r="Z1337" s="518" t="str">
        <f>五年级等级</f>
        <v/>
      </c>
      <c r="AA1337" s="533" t="str">
        <f>五年级折返跑得分</f>
        <v/>
      </c>
      <c r="AB1337" s="515" t="str">
        <f>五年级等级</f>
        <v/>
      </c>
      <c r="AC1337" s="533" t="str">
        <f>五年级跳绳附加分</f>
        <v/>
      </c>
      <c r="AD1337" s="534" t="str">
        <f>五年级标准分</f>
        <v/>
      </c>
      <c r="AE1337" s="534" t="str">
        <f>五年级总分</f>
        <v/>
      </c>
      <c r="AF1337" s="517" t="str">
        <f>五年级等级</f>
        <v/>
      </c>
      <c r="AM1337" s="452" t="str">
        <f>折返时间</f>
        <v/>
      </c>
    </row>
    <row r="1338" spans="1:39">
      <c r="A1338" s="476">
        <v>520</v>
      </c>
      <c r="B1338" s="477">
        <v>6</v>
      </c>
      <c r="C1338" s="632"/>
      <c r="D1338" s="633"/>
      <c r="E1338" s="632"/>
      <c r="F1338" s="625"/>
      <c r="G1338" s="608"/>
      <c r="H1338" s="475"/>
      <c r="I1338" s="613"/>
      <c r="J1338" s="614"/>
      <c r="K1338" s="614"/>
      <c r="L1338" s="615"/>
      <c r="M1338" s="616"/>
      <c r="N1338" s="505" t="str">
        <f>五年级BMI</f>
        <v/>
      </c>
      <c r="O1338" s="499" t="str">
        <f>五年级BMI等级</f>
        <v/>
      </c>
      <c r="P1338" s="500" t="str">
        <f>五年级BMI得分</f>
        <v/>
      </c>
      <c r="Q1338" s="515" t="str">
        <f>五年级肺活量得分</f>
        <v/>
      </c>
      <c r="R1338" s="512" t="str">
        <f>五年级等级</f>
        <v/>
      </c>
      <c r="S1338" s="516" t="str">
        <f>五年级50米跑得分</f>
        <v/>
      </c>
      <c r="T1338" s="517" t="str">
        <f>五年级等级</f>
        <v/>
      </c>
      <c r="U1338" s="516" t="str">
        <f>五年级坐位体前屈得分</f>
        <v/>
      </c>
      <c r="V1338" s="517" t="str">
        <f>五年级等级</f>
        <v/>
      </c>
      <c r="W1338" s="516" t="str">
        <f>五年级一分钟跳绳得分</f>
        <v/>
      </c>
      <c r="X1338" s="517" t="str">
        <f>五年级等级</f>
        <v/>
      </c>
      <c r="Y1338" s="515" t="str">
        <f>五年级仰卧起坐得分</f>
        <v/>
      </c>
      <c r="Z1338" s="518" t="str">
        <f>五年级等级</f>
        <v/>
      </c>
      <c r="AA1338" s="533" t="str">
        <f>五年级折返跑得分</f>
        <v/>
      </c>
      <c r="AB1338" s="515" t="str">
        <f>五年级等级</f>
        <v/>
      </c>
      <c r="AC1338" s="533" t="str">
        <f>五年级跳绳附加分</f>
        <v/>
      </c>
      <c r="AD1338" s="534" t="str">
        <f>五年级标准分</f>
        <v/>
      </c>
      <c r="AE1338" s="534" t="str">
        <f>五年级总分</f>
        <v/>
      </c>
      <c r="AF1338" s="517" t="str">
        <f>五年级等级</f>
        <v/>
      </c>
      <c r="AM1338" s="452" t="str">
        <f>折返时间</f>
        <v/>
      </c>
    </row>
    <row r="1339" spans="1:39">
      <c r="A1339" s="476">
        <v>520</v>
      </c>
      <c r="B1339" s="477">
        <v>7</v>
      </c>
      <c r="C1339" s="632"/>
      <c r="D1339" s="633"/>
      <c r="E1339" s="632"/>
      <c r="F1339" s="625"/>
      <c r="G1339" s="608"/>
      <c r="H1339" s="475"/>
      <c r="I1339" s="613"/>
      <c r="J1339" s="614"/>
      <c r="K1339" s="614"/>
      <c r="L1339" s="615"/>
      <c r="M1339" s="616"/>
      <c r="N1339" s="505" t="str">
        <f>五年级BMI</f>
        <v/>
      </c>
      <c r="O1339" s="499" t="str">
        <f>五年级BMI等级</f>
        <v/>
      </c>
      <c r="P1339" s="500" t="str">
        <f>五年级BMI得分</f>
        <v/>
      </c>
      <c r="Q1339" s="515" t="str">
        <f>五年级肺活量得分</f>
        <v/>
      </c>
      <c r="R1339" s="512" t="str">
        <f>五年级等级</f>
        <v/>
      </c>
      <c r="S1339" s="516" t="str">
        <f>五年级50米跑得分</f>
        <v/>
      </c>
      <c r="T1339" s="517" t="str">
        <f>五年级等级</f>
        <v/>
      </c>
      <c r="U1339" s="516" t="str">
        <f>五年级坐位体前屈得分</f>
        <v/>
      </c>
      <c r="V1339" s="517" t="str">
        <f>五年级等级</f>
        <v/>
      </c>
      <c r="W1339" s="516" t="str">
        <f>五年级一分钟跳绳得分</f>
        <v/>
      </c>
      <c r="X1339" s="517" t="str">
        <f>五年级等级</f>
        <v/>
      </c>
      <c r="Y1339" s="515" t="str">
        <f>五年级仰卧起坐得分</f>
        <v/>
      </c>
      <c r="Z1339" s="518" t="str">
        <f>五年级等级</f>
        <v/>
      </c>
      <c r="AA1339" s="533" t="str">
        <f>五年级折返跑得分</f>
        <v/>
      </c>
      <c r="AB1339" s="515" t="str">
        <f>五年级等级</f>
        <v/>
      </c>
      <c r="AC1339" s="533" t="str">
        <f>五年级跳绳附加分</f>
        <v/>
      </c>
      <c r="AD1339" s="534" t="str">
        <f>五年级标准分</f>
        <v/>
      </c>
      <c r="AE1339" s="534" t="str">
        <f>五年级总分</f>
        <v/>
      </c>
      <c r="AF1339" s="517" t="str">
        <f>五年级等级</f>
        <v/>
      </c>
      <c r="AM1339" s="452" t="str">
        <f>折返时间</f>
        <v/>
      </c>
    </row>
    <row r="1340" spans="1:39">
      <c r="A1340" s="476">
        <v>520</v>
      </c>
      <c r="B1340" s="477">
        <v>8</v>
      </c>
      <c r="C1340" s="632"/>
      <c r="D1340" s="633"/>
      <c r="E1340" s="632"/>
      <c r="F1340" s="625"/>
      <c r="G1340" s="608"/>
      <c r="H1340" s="475"/>
      <c r="I1340" s="613"/>
      <c r="J1340" s="614"/>
      <c r="K1340" s="614"/>
      <c r="L1340" s="615"/>
      <c r="M1340" s="616"/>
      <c r="N1340" s="505" t="str">
        <f>五年级BMI</f>
        <v/>
      </c>
      <c r="O1340" s="499" t="str">
        <f>五年级BMI等级</f>
        <v/>
      </c>
      <c r="P1340" s="500" t="str">
        <f>五年级BMI得分</f>
        <v/>
      </c>
      <c r="Q1340" s="515" t="str">
        <f>五年级肺活量得分</f>
        <v/>
      </c>
      <c r="R1340" s="512" t="str">
        <f>五年级等级</f>
        <v/>
      </c>
      <c r="S1340" s="516" t="str">
        <f>五年级50米跑得分</f>
        <v/>
      </c>
      <c r="T1340" s="517" t="str">
        <f>五年级等级</f>
        <v/>
      </c>
      <c r="U1340" s="516" t="str">
        <f>五年级坐位体前屈得分</f>
        <v/>
      </c>
      <c r="V1340" s="517" t="str">
        <f>五年级等级</f>
        <v/>
      </c>
      <c r="W1340" s="516" t="str">
        <f>五年级一分钟跳绳得分</f>
        <v/>
      </c>
      <c r="X1340" s="517" t="str">
        <f>五年级等级</f>
        <v/>
      </c>
      <c r="Y1340" s="515" t="str">
        <f>五年级仰卧起坐得分</f>
        <v/>
      </c>
      <c r="Z1340" s="518" t="str">
        <f>五年级等级</f>
        <v/>
      </c>
      <c r="AA1340" s="533" t="str">
        <f>五年级折返跑得分</f>
        <v/>
      </c>
      <c r="AB1340" s="515" t="str">
        <f>五年级等级</f>
        <v/>
      </c>
      <c r="AC1340" s="533" t="str">
        <f>五年级跳绳附加分</f>
        <v/>
      </c>
      <c r="AD1340" s="534" t="str">
        <f>五年级标准分</f>
        <v/>
      </c>
      <c r="AE1340" s="534" t="str">
        <f>五年级总分</f>
        <v/>
      </c>
      <c r="AF1340" s="517" t="str">
        <f>五年级等级</f>
        <v/>
      </c>
      <c r="AM1340" s="452" t="str">
        <f>折返时间</f>
        <v/>
      </c>
    </row>
    <row r="1341" spans="1:39">
      <c r="A1341" s="476">
        <v>520</v>
      </c>
      <c r="B1341" s="477">
        <v>9</v>
      </c>
      <c r="C1341" s="632"/>
      <c r="D1341" s="633"/>
      <c r="E1341" s="632"/>
      <c r="F1341" s="625"/>
      <c r="G1341" s="608"/>
      <c r="H1341" s="475"/>
      <c r="I1341" s="613"/>
      <c r="J1341" s="614"/>
      <c r="K1341" s="614"/>
      <c r="L1341" s="615"/>
      <c r="M1341" s="616"/>
      <c r="N1341" s="505" t="str">
        <f>五年级BMI</f>
        <v/>
      </c>
      <c r="O1341" s="499" t="str">
        <f>五年级BMI等级</f>
        <v/>
      </c>
      <c r="P1341" s="500" t="str">
        <f>五年级BMI得分</f>
        <v/>
      </c>
      <c r="Q1341" s="515" t="str">
        <f>五年级肺活量得分</f>
        <v/>
      </c>
      <c r="R1341" s="512" t="str">
        <f>五年级等级</f>
        <v/>
      </c>
      <c r="S1341" s="516" t="str">
        <f>五年级50米跑得分</f>
        <v/>
      </c>
      <c r="T1341" s="517" t="str">
        <f>五年级等级</f>
        <v/>
      </c>
      <c r="U1341" s="516" t="str">
        <f>五年级坐位体前屈得分</f>
        <v/>
      </c>
      <c r="V1341" s="517" t="str">
        <f>五年级等级</f>
        <v/>
      </c>
      <c r="W1341" s="516" t="str">
        <f>五年级一分钟跳绳得分</f>
        <v/>
      </c>
      <c r="X1341" s="517" t="str">
        <f>五年级等级</f>
        <v/>
      </c>
      <c r="Y1341" s="515" t="str">
        <f>五年级仰卧起坐得分</f>
        <v/>
      </c>
      <c r="Z1341" s="518" t="str">
        <f>五年级等级</f>
        <v/>
      </c>
      <c r="AA1341" s="533" t="str">
        <f>五年级折返跑得分</f>
        <v/>
      </c>
      <c r="AB1341" s="515" t="str">
        <f>五年级等级</f>
        <v/>
      </c>
      <c r="AC1341" s="533" t="str">
        <f>五年级跳绳附加分</f>
        <v/>
      </c>
      <c r="AD1341" s="534" t="str">
        <f>五年级标准分</f>
        <v/>
      </c>
      <c r="AE1341" s="534" t="str">
        <f>五年级总分</f>
        <v/>
      </c>
      <c r="AF1341" s="517" t="str">
        <f>五年级等级</f>
        <v/>
      </c>
      <c r="AM1341" s="452" t="str">
        <f>折返时间</f>
        <v/>
      </c>
    </row>
    <row r="1342" spans="1:39">
      <c r="A1342" s="476">
        <v>520</v>
      </c>
      <c r="B1342" s="477">
        <v>10</v>
      </c>
      <c r="C1342" s="632"/>
      <c r="D1342" s="633"/>
      <c r="E1342" s="632"/>
      <c r="F1342" s="625"/>
      <c r="G1342" s="608"/>
      <c r="H1342" s="475"/>
      <c r="I1342" s="613"/>
      <c r="J1342" s="614"/>
      <c r="K1342" s="614"/>
      <c r="L1342" s="615"/>
      <c r="M1342" s="616"/>
      <c r="N1342" s="505" t="str">
        <f>五年级BMI</f>
        <v/>
      </c>
      <c r="O1342" s="499" t="str">
        <f>五年级BMI等级</f>
        <v/>
      </c>
      <c r="P1342" s="500" t="str">
        <f>五年级BMI得分</f>
        <v/>
      </c>
      <c r="Q1342" s="515" t="str">
        <f>五年级肺活量得分</f>
        <v/>
      </c>
      <c r="R1342" s="512" t="str">
        <f>五年级等级</f>
        <v/>
      </c>
      <c r="S1342" s="516" t="str">
        <f>五年级50米跑得分</f>
        <v/>
      </c>
      <c r="T1342" s="517" t="str">
        <f>五年级等级</f>
        <v/>
      </c>
      <c r="U1342" s="516" t="str">
        <f>五年级坐位体前屈得分</f>
        <v/>
      </c>
      <c r="V1342" s="517" t="str">
        <f>五年级等级</f>
        <v/>
      </c>
      <c r="W1342" s="516" t="str">
        <f>五年级一分钟跳绳得分</f>
        <v/>
      </c>
      <c r="X1342" s="517" t="str">
        <f>五年级等级</f>
        <v/>
      </c>
      <c r="Y1342" s="515" t="str">
        <f>五年级仰卧起坐得分</f>
        <v/>
      </c>
      <c r="Z1342" s="518" t="str">
        <f>五年级等级</f>
        <v/>
      </c>
      <c r="AA1342" s="533" t="str">
        <f>五年级折返跑得分</f>
        <v/>
      </c>
      <c r="AB1342" s="515" t="str">
        <f>五年级等级</f>
        <v/>
      </c>
      <c r="AC1342" s="533" t="str">
        <f>五年级跳绳附加分</f>
        <v/>
      </c>
      <c r="AD1342" s="534" t="str">
        <f>五年级标准分</f>
        <v/>
      </c>
      <c r="AE1342" s="534" t="str">
        <f>五年级总分</f>
        <v/>
      </c>
      <c r="AF1342" s="517" t="str">
        <f>五年级等级</f>
        <v/>
      </c>
      <c r="AM1342" s="452" t="str">
        <f>折返时间</f>
        <v/>
      </c>
    </row>
    <row r="1343" spans="1:39">
      <c r="A1343" s="476">
        <v>520</v>
      </c>
      <c r="B1343" s="477">
        <v>11</v>
      </c>
      <c r="C1343" s="632"/>
      <c r="D1343" s="633"/>
      <c r="E1343" s="632"/>
      <c r="F1343" s="625"/>
      <c r="G1343" s="608"/>
      <c r="H1343" s="475"/>
      <c r="I1343" s="613"/>
      <c r="J1343" s="614"/>
      <c r="K1343" s="614"/>
      <c r="L1343" s="615"/>
      <c r="M1343" s="616"/>
      <c r="N1343" s="505" t="str">
        <f>五年级BMI</f>
        <v/>
      </c>
      <c r="O1343" s="499" t="str">
        <f>五年级BMI等级</f>
        <v/>
      </c>
      <c r="P1343" s="500" t="str">
        <f>五年级BMI得分</f>
        <v/>
      </c>
      <c r="Q1343" s="515" t="str">
        <f>五年级肺活量得分</f>
        <v/>
      </c>
      <c r="R1343" s="512" t="str">
        <f>五年级等级</f>
        <v/>
      </c>
      <c r="S1343" s="516" t="str">
        <f>五年级50米跑得分</f>
        <v/>
      </c>
      <c r="T1343" s="517" t="str">
        <f>五年级等级</f>
        <v/>
      </c>
      <c r="U1343" s="516" t="str">
        <f>五年级坐位体前屈得分</f>
        <v/>
      </c>
      <c r="V1343" s="517" t="str">
        <f>五年级等级</f>
        <v/>
      </c>
      <c r="W1343" s="516" t="str">
        <f>五年级一分钟跳绳得分</f>
        <v/>
      </c>
      <c r="X1343" s="517" t="str">
        <f>五年级等级</f>
        <v/>
      </c>
      <c r="Y1343" s="515" t="str">
        <f>五年级仰卧起坐得分</f>
        <v/>
      </c>
      <c r="Z1343" s="518" t="str">
        <f>五年级等级</f>
        <v/>
      </c>
      <c r="AA1343" s="533" t="str">
        <f>五年级折返跑得分</f>
        <v/>
      </c>
      <c r="AB1343" s="515" t="str">
        <f>五年级等级</f>
        <v/>
      </c>
      <c r="AC1343" s="533" t="str">
        <f>五年级跳绳附加分</f>
        <v/>
      </c>
      <c r="AD1343" s="534" t="str">
        <f>五年级标准分</f>
        <v/>
      </c>
      <c r="AE1343" s="534" t="str">
        <f>五年级总分</f>
        <v/>
      </c>
      <c r="AF1343" s="517" t="str">
        <f>五年级等级</f>
        <v/>
      </c>
      <c r="AM1343" s="452" t="str">
        <f>折返时间</f>
        <v/>
      </c>
    </row>
    <row r="1344" spans="1:39">
      <c r="A1344" s="476">
        <v>520</v>
      </c>
      <c r="B1344" s="477">
        <v>12</v>
      </c>
      <c r="C1344" s="632"/>
      <c r="D1344" s="633"/>
      <c r="E1344" s="632"/>
      <c r="F1344" s="625"/>
      <c r="G1344" s="608"/>
      <c r="H1344" s="475"/>
      <c r="I1344" s="613"/>
      <c r="J1344" s="614"/>
      <c r="K1344" s="614"/>
      <c r="L1344" s="615"/>
      <c r="M1344" s="616"/>
      <c r="N1344" s="505" t="str">
        <f>五年级BMI</f>
        <v/>
      </c>
      <c r="O1344" s="499" t="str">
        <f>五年级BMI等级</f>
        <v/>
      </c>
      <c r="P1344" s="500" t="str">
        <f>五年级BMI得分</f>
        <v/>
      </c>
      <c r="Q1344" s="515" t="str">
        <f>五年级肺活量得分</f>
        <v/>
      </c>
      <c r="R1344" s="512" t="str">
        <f>五年级等级</f>
        <v/>
      </c>
      <c r="S1344" s="516" t="str">
        <f>五年级50米跑得分</f>
        <v/>
      </c>
      <c r="T1344" s="517" t="str">
        <f>五年级等级</f>
        <v/>
      </c>
      <c r="U1344" s="516" t="str">
        <f>五年级坐位体前屈得分</f>
        <v/>
      </c>
      <c r="V1344" s="517" t="str">
        <f>五年级等级</f>
        <v/>
      </c>
      <c r="W1344" s="516" t="str">
        <f>五年级一分钟跳绳得分</f>
        <v/>
      </c>
      <c r="X1344" s="517" t="str">
        <f>五年级等级</f>
        <v/>
      </c>
      <c r="Y1344" s="515" t="str">
        <f>五年级仰卧起坐得分</f>
        <v/>
      </c>
      <c r="Z1344" s="518" t="str">
        <f>五年级等级</f>
        <v/>
      </c>
      <c r="AA1344" s="533" t="str">
        <f>五年级折返跑得分</f>
        <v/>
      </c>
      <c r="AB1344" s="515" t="str">
        <f>五年级等级</f>
        <v/>
      </c>
      <c r="AC1344" s="533" t="str">
        <f>五年级跳绳附加分</f>
        <v/>
      </c>
      <c r="AD1344" s="534" t="str">
        <f>五年级标准分</f>
        <v/>
      </c>
      <c r="AE1344" s="534" t="str">
        <f>五年级总分</f>
        <v/>
      </c>
      <c r="AF1344" s="517" t="str">
        <f>五年级等级</f>
        <v/>
      </c>
      <c r="AM1344" s="452" t="str">
        <f>折返时间</f>
        <v/>
      </c>
    </row>
    <row r="1345" spans="1:39">
      <c r="A1345" s="476">
        <v>520</v>
      </c>
      <c r="B1345" s="477">
        <v>13</v>
      </c>
      <c r="C1345" s="632"/>
      <c r="D1345" s="633"/>
      <c r="E1345" s="632"/>
      <c r="F1345" s="625"/>
      <c r="G1345" s="608"/>
      <c r="H1345" s="475"/>
      <c r="I1345" s="613"/>
      <c r="J1345" s="614"/>
      <c r="K1345" s="614"/>
      <c r="L1345" s="615"/>
      <c r="M1345" s="616"/>
      <c r="N1345" s="505" t="str">
        <f>五年级BMI</f>
        <v/>
      </c>
      <c r="O1345" s="499" t="str">
        <f>五年级BMI等级</f>
        <v/>
      </c>
      <c r="P1345" s="500" t="str">
        <f>五年级BMI得分</f>
        <v/>
      </c>
      <c r="Q1345" s="515" t="str">
        <f>五年级肺活量得分</f>
        <v/>
      </c>
      <c r="R1345" s="512" t="str">
        <f>五年级等级</f>
        <v/>
      </c>
      <c r="S1345" s="516" t="str">
        <f>五年级50米跑得分</f>
        <v/>
      </c>
      <c r="T1345" s="517" t="str">
        <f>五年级等级</f>
        <v/>
      </c>
      <c r="U1345" s="516" t="str">
        <f>五年级坐位体前屈得分</f>
        <v/>
      </c>
      <c r="V1345" s="517" t="str">
        <f>五年级等级</f>
        <v/>
      </c>
      <c r="W1345" s="516" t="str">
        <f>五年级一分钟跳绳得分</f>
        <v/>
      </c>
      <c r="X1345" s="517" t="str">
        <f>五年级等级</f>
        <v/>
      </c>
      <c r="Y1345" s="515" t="str">
        <f>五年级仰卧起坐得分</f>
        <v/>
      </c>
      <c r="Z1345" s="518" t="str">
        <f>五年级等级</f>
        <v/>
      </c>
      <c r="AA1345" s="533" t="str">
        <f>五年级折返跑得分</f>
        <v/>
      </c>
      <c r="AB1345" s="515" t="str">
        <f>五年级等级</f>
        <v/>
      </c>
      <c r="AC1345" s="533" t="str">
        <f>五年级跳绳附加分</f>
        <v/>
      </c>
      <c r="AD1345" s="534" t="str">
        <f>五年级标准分</f>
        <v/>
      </c>
      <c r="AE1345" s="534" t="str">
        <f>五年级总分</f>
        <v/>
      </c>
      <c r="AF1345" s="517" t="str">
        <f>五年级等级</f>
        <v/>
      </c>
      <c r="AM1345" s="452" t="str">
        <f>折返时间</f>
        <v/>
      </c>
    </row>
    <row r="1346" spans="1:39">
      <c r="A1346" s="476">
        <v>520</v>
      </c>
      <c r="B1346" s="477">
        <v>14</v>
      </c>
      <c r="C1346" s="632"/>
      <c r="D1346" s="633"/>
      <c r="E1346" s="632"/>
      <c r="F1346" s="625"/>
      <c r="G1346" s="608"/>
      <c r="H1346" s="475"/>
      <c r="I1346" s="613"/>
      <c r="J1346" s="614"/>
      <c r="K1346" s="614"/>
      <c r="L1346" s="615"/>
      <c r="M1346" s="616"/>
      <c r="N1346" s="505" t="str">
        <f>五年级BMI</f>
        <v/>
      </c>
      <c r="O1346" s="499" t="str">
        <f>五年级BMI等级</f>
        <v/>
      </c>
      <c r="P1346" s="500" t="str">
        <f>五年级BMI得分</f>
        <v/>
      </c>
      <c r="Q1346" s="515" t="str">
        <f>五年级肺活量得分</f>
        <v/>
      </c>
      <c r="R1346" s="512" t="str">
        <f>五年级等级</f>
        <v/>
      </c>
      <c r="S1346" s="516" t="str">
        <f>五年级50米跑得分</f>
        <v/>
      </c>
      <c r="T1346" s="517" t="str">
        <f>五年级等级</f>
        <v/>
      </c>
      <c r="U1346" s="516" t="str">
        <f>五年级坐位体前屈得分</f>
        <v/>
      </c>
      <c r="V1346" s="517" t="str">
        <f>五年级等级</f>
        <v/>
      </c>
      <c r="W1346" s="516" t="str">
        <f>五年级一分钟跳绳得分</f>
        <v/>
      </c>
      <c r="X1346" s="517" t="str">
        <f>五年级等级</f>
        <v/>
      </c>
      <c r="Y1346" s="515" t="str">
        <f>五年级仰卧起坐得分</f>
        <v/>
      </c>
      <c r="Z1346" s="518" t="str">
        <f>五年级等级</f>
        <v/>
      </c>
      <c r="AA1346" s="533" t="str">
        <f>五年级折返跑得分</f>
        <v/>
      </c>
      <c r="AB1346" s="515" t="str">
        <f>五年级等级</f>
        <v/>
      </c>
      <c r="AC1346" s="533" t="str">
        <f>五年级跳绳附加分</f>
        <v/>
      </c>
      <c r="AD1346" s="534" t="str">
        <f>五年级标准分</f>
        <v/>
      </c>
      <c r="AE1346" s="534" t="str">
        <f>五年级总分</f>
        <v/>
      </c>
      <c r="AF1346" s="517" t="str">
        <f>五年级等级</f>
        <v/>
      </c>
      <c r="AM1346" s="452" t="str">
        <f>折返时间</f>
        <v/>
      </c>
    </row>
    <row r="1347" spans="1:39">
      <c r="A1347" s="476">
        <v>520</v>
      </c>
      <c r="B1347" s="477">
        <v>15</v>
      </c>
      <c r="C1347" s="632"/>
      <c r="D1347" s="633"/>
      <c r="E1347" s="632"/>
      <c r="F1347" s="625"/>
      <c r="G1347" s="608"/>
      <c r="H1347" s="475"/>
      <c r="I1347" s="613"/>
      <c r="J1347" s="614"/>
      <c r="K1347" s="614"/>
      <c r="L1347" s="615"/>
      <c r="M1347" s="616"/>
      <c r="N1347" s="505" t="str">
        <f>五年级BMI</f>
        <v/>
      </c>
      <c r="O1347" s="499" t="str">
        <f>五年级BMI等级</f>
        <v/>
      </c>
      <c r="P1347" s="500" t="str">
        <f>五年级BMI得分</f>
        <v/>
      </c>
      <c r="Q1347" s="515" t="str">
        <f>五年级肺活量得分</f>
        <v/>
      </c>
      <c r="R1347" s="512" t="str">
        <f>五年级等级</f>
        <v/>
      </c>
      <c r="S1347" s="516" t="str">
        <f>五年级50米跑得分</f>
        <v/>
      </c>
      <c r="T1347" s="517" t="str">
        <f>五年级等级</f>
        <v/>
      </c>
      <c r="U1347" s="516" t="str">
        <f>五年级坐位体前屈得分</f>
        <v/>
      </c>
      <c r="V1347" s="517" t="str">
        <f>五年级等级</f>
        <v/>
      </c>
      <c r="W1347" s="516" t="str">
        <f>五年级一分钟跳绳得分</f>
        <v/>
      </c>
      <c r="X1347" s="517" t="str">
        <f>五年级等级</f>
        <v/>
      </c>
      <c r="Y1347" s="515" t="str">
        <f>五年级仰卧起坐得分</f>
        <v/>
      </c>
      <c r="Z1347" s="518" t="str">
        <f>五年级等级</f>
        <v/>
      </c>
      <c r="AA1347" s="533" t="str">
        <f>五年级折返跑得分</f>
        <v/>
      </c>
      <c r="AB1347" s="515" t="str">
        <f>五年级等级</f>
        <v/>
      </c>
      <c r="AC1347" s="533" t="str">
        <f>五年级跳绳附加分</f>
        <v/>
      </c>
      <c r="AD1347" s="534" t="str">
        <f>五年级标准分</f>
        <v/>
      </c>
      <c r="AE1347" s="534" t="str">
        <f>五年级总分</f>
        <v/>
      </c>
      <c r="AF1347" s="517" t="str">
        <f>五年级等级</f>
        <v/>
      </c>
      <c r="AM1347" s="452" t="str">
        <f>折返时间</f>
        <v/>
      </c>
    </row>
    <row r="1348" spans="1:39">
      <c r="A1348" s="476">
        <v>520</v>
      </c>
      <c r="B1348" s="477">
        <v>16</v>
      </c>
      <c r="C1348" s="632"/>
      <c r="D1348" s="633"/>
      <c r="E1348" s="632"/>
      <c r="F1348" s="625"/>
      <c r="G1348" s="608"/>
      <c r="H1348" s="475"/>
      <c r="I1348" s="613"/>
      <c r="J1348" s="614"/>
      <c r="K1348" s="614"/>
      <c r="L1348" s="615"/>
      <c r="M1348" s="616"/>
      <c r="N1348" s="505" t="str">
        <f>五年级BMI</f>
        <v/>
      </c>
      <c r="O1348" s="499" t="str">
        <f>五年级BMI等级</f>
        <v/>
      </c>
      <c r="P1348" s="500" t="str">
        <f>五年级BMI得分</f>
        <v/>
      </c>
      <c r="Q1348" s="515" t="str">
        <f>五年级肺活量得分</f>
        <v/>
      </c>
      <c r="R1348" s="512" t="str">
        <f>五年级等级</f>
        <v/>
      </c>
      <c r="S1348" s="516" t="str">
        <f>五年级50米跑得分</f>
        <v/>
      </c>
      <c r="T1348" s="517" t="str">
        <f>五年级等级</f>
        <v/>
      </c>
      <c r="U1348" s="516" t="str">
        <f>五年级坐位体前屈得分</f>
        <v/>
      </c>
      <c r="V1348" s="517" t="str">
        <f>五年级等级</f>
        <v/>
      </c>
      <c r="W1348" s="516" t="str">
        <f>五年级一分钟跳绳得分</f>
        <v/>
      </c>
      <c r="X1348" s="517" t="str">
        <f>五年级等级</f>
        <v/>
      </c>
      <c r="Y1348" s="515" t="str">
        <f>五年级仰卧起坐得分</f>
        <v/>
      </c>
      <c r="Z1348" s="518" t="str">
        <f>五年级等级</f>
        <v/>
      </c>
      <c r="AA1348" s="533" t="str">
        <f>五年级折返跑得分</f>
        <v/>
      </c>
      <c r="AB1348" s="515" t="str">
        <f>五年级等级</f>
        <v/>
      </c>
      <c r="AC1348" s="533" t="str">
        <f>五年级跳绳附加分</f>
        <v/>
      </c>
      <c r="AD1348" s="534" t="str">
        <f>五年级标准分</f>
        <v/>
      </c>
      <c r="AE1348" s="534" t="str">
        <f>五年级总分</f>
        <v/>
      </c>
      <c r="AF1348" s="517" t="str">
        <f>五年级等级</f>
        <v/>
      </c>
      <c r="AM1348" s="452" t="str">
        <f>折返时间</f>
        <v/>
      </c>
    </row>
    <row r="1349" spans="1:39">
      <c r="A1349" s="476">
        <v>520</v>
      </c>
      <c r="B1349" s="477">
        <v>17</v>
      </c>
      <c r="C1349" s="632"/>
      <c r="D1349" s="633"/>
      <c r="E1349" s="632"/>
      <c r="F1349" s="625"/>
      <c r="G1349" s="608"/>
      <c r="H1349" s="475"/>
      <c r="I1349" s="613"/>
      <c r="J1349" s="614"/>
      <c r="K1349" s="614"/>
      <c r="L1349" s="615"/>
      <c r="M1349" s="616"/>
      <c r="N1349" s="505" t="str">
        <f>五年级BMI</f>
        <v/>
      </c>
      <c r="O1349" s="499" t="str">
        <f>五年级BMI等级</f>
        <v/>
      </c>
      <c r="P1349" s="500" t="str">
        <f>五年级BMI得分</f>
        <v/>
      </c>
      <c r="Q1349" s="515" t="str">
        <f>五年级肺活量得分</f>
        <v/>
      </c>
      <c r="R1349" s="512" t="str">
        <f>五年级等级</f>
        <v/>
      </c>
      <c r="S1349" s="516" t="str">
        <f>五年级50米跑得分</f>
        <v/>
      </c>
      <c r="T1349" s="517" t="str">
        <f>五年级等级</f>
        <v/>
      </c>
      <c r="U1349" s="516" t="str">
        <f>五年级坐位体前屈得分</f>
        <v/>
      </c>
      <c r="V1349" s="517" t="str">
        <f>五年级等级</f>
        <v/>
      </c>
      <c r="W1349" s="516" t="str">
        <f>五年级一分钟跳绳得分</f>
        <v/>
      </c>
      <c r="X1349" s="517" t="str">
        <f>五年级等级</f>
        <v/>
      </c>
      <c r="Y1349" s="515" t="str">
        <f>五年级仰卧起坐得分</f>
        <v/>
      </c>
      <c r="Z1349" s="518" t="str">
        <f>五年级等级</f>
        <v/>
      </c>
      <c r="AA1349" s="533" t="str">
        <f>五年级折返跑得分</f>
        <v/>
      </c>
      <c r="AB1349" s="515" t="str">
        <f>五年级等级</f>
        <v/>
      </c>
      <c r="AC1349" s="533" t="str">
        <f>五年级跳绳附加分</f>
        <v/>
      </c>
      <c r="AD1349" s="534" t="str">
        <f>五年级标准分</f>
        <v/>
      </c>
      <c r="AE1349" s="534" t="str">
        <f>五年级总分</f>
        <v/>
      </c>
      <c r="AF1349" s="517" t="str">
        <f>五年级等级</f>
        <v/>
      </c>
      <c r="AM1349" s="452" t="str">
        <f>折返时间</f>
        <v/>
      </c>
    </row>
    <row r="1350" spans="1:39">
      <c r="A1350" s="476">
        <v>520</v>
      </c>
      <c r="B1350" s="477">
        <v>18</v>
      </c>
      <c r="C1350" s="632"/>
      <c r="D1350" s="633"/>
      <c r="E1350" s="632"/>
      <c r="F1350" s="625"/>
      <c r="G1350" s="608"/>
      <c r="H1350" s="475"/>
      <c r="I1350" s="613"/>
      <c r="J1350" s="614"/>
      <c r="K1350" s="614"/>
      <c r="L1350" s="615"/>
      <c r="M1350" s="616"/>
      <c r="N1350" s="505" t="str">
        <f>五年级BMI</f>
        <v/>
      </c>
      <c r="O1350" s="499" t="str">
        <f>五年级BMI等级</f>
        <v/>
      </c>
      <c r="P1350" s="500" t="str">
        <f>五年级BMI得分</f>
        <v/>
      </c>
      <c r="Q1350" s="515" t="str">
        <f>五年级肺活量得分</f>
        <v/>
      </c>
      <c r="R1350" s="512" t="str">
        <f>五年级等级</f>
        <v/>
      </c>
      <c r="S1350" s="516" t="str">
        <f>五年级50米跑得分</f>
        <v/>
      </c>
      <c r="T1350" s="517" t="str">
        <f>五年级等级</f>
        <v/>
      </c>
      <c r="U1350" s="516" t="str">
        <f>五年级坐位体前屈得分</f>
        <v/>
      </c>
      <c r="V1350" s="517" t="str">
        <f>五年级等级</f>
        <v/>
      </c>
      <c r="W1350" s="516" t="str">
        <f>五年级一分钟跳绳得分</f>
        <v/>
      </c>
      <c r="X1350" s="517" t="str">
        <f>五年级等级</f>
        <v/>
      </c>
      <c r="Y1350" s="515" t="str">
        <f>五年级仰卧起坐得分</f>
        <v/>
      </c>
      <c r="Z1350" s="518" t="str">
        <f>五年级等级</f>
        <v/>
      </c>
      <c r="AA1350" s="533" t="str">
        <f>五年级折返跑得分</f>
        <v/>
      </c>
      <c r="AB1350" s="515" t="str">
        <f>五年级等级</f>
        <v/>
      </c>
      <c r="AC1350" s="533" t="str">
        <f>五年级跳绳附加分</f>
        <v/>
      </c>
      <c r="AD1350" s="534" t="str">
        <f>五年级标准分</f>
        <v/>
      </c>
      <c r="AE1350" s="534" t="str">
        <f>五年级总分</f>
        <v/>
      </c>
      <c r="AF1350" s="517" t="str">
        <f>五年级等级</f>
        <v/>
      </c>
      <c r="AM1350" s="452" t="str">
        <f>折返时间</f>
        <v/>
      </c>
    </row>
    <row r="1351" spans="1:39">
      <c r="A1351" s="476">
        <v>520</v>
      </c>
      <c r="B1351" s="477">
        <v>19</v>
      </c>
      <c r="C1351" s="632"/>
      <c r="D1351" s="633"/>
      <c r="E1351" s="632"/>
      <c r="F1351" s="625"/>
      <c r="G1351" s="608"/>
      <c r="H1351" s="475"/>
      <c r="I1351" s="613"/>
      <c r="J1351" s="614"/>
      <c r="K1351" s="614"/>
      <c r="L1351" s="615"/>
      <c r="M1351" s="616"/>
      <c r="N1351" s="505" t="str">
        <f>五年级BMI</f>
        <v/>
      </c>
      <c r="O1351" s="499" t="str">
        <f>五年级BMI等级</f>
        <v/>
      </c>
      <c r="P1351" s="500" t="str">
        <f>五年级BMI得分</f>
        <v/>
      </c>
      <c r="Q1351" s="515" t="str">
        <f>五年级肺活量得分</f>
        <v/>
      </c>
      <c r="R1351" s="512" t="str">
        <f>五年级等级</f>
        <v/>
      </c>
      <c r="S1351" s="516" t="str">
        <f>五年级50米跑得分</f>
        <v/>
      </c>
      <c r="T1351" s="517" t="str">
        <f>五年级等级</f>
        <v/>
      </c>
      <c r="U1351" s="516" t="str">
        <f>五年级坐位体前屈得分</f>
        <v/>
      </c>
      <c r="V1351" s="517" t="str">
        <f>五年级等级</f>
        <v/>
      </c>
      <c r="W1351" s="516" t="str">
        <f>五年级一分钟跳绳得分</f>
        <v/>
      </c>
      <c r="X1351" s="517" t="str">
        <f>五年级等级</f>
        <v/>
      </c>
      <c r="Y1351" s="515" t="str">
        <f>五年级仰卧起坐得分</f>
        <v/>
      </c>
      <c r="Z1351" s="518" t="str">
        <f>五年级等级</f>
        <v/>
      </c>
      <c r="AA1351" s="533" t="str">
        <f>五年级折返跑得分</f>
        <v/>
      </c>
      <c r="AB1351" s="515" t="str">
        <f>五年级等级</f>
        <v/>
      </c>
      <c r="AC1351" s="533" t="str">
        <f>五年级跳绳附加分</f>
        <v/>
      </c>
      <c r="AD1351" s="534" t="str">
        <f>五年级标准分</f>
        <v/>
      </c>
      <c r="AE1351" s="534" t="str">
        <f>五年级总分</f>
        <v/>
      </c>
      <c r="AF1351" s="517" t="str">
        <f>五年级等级</f>
        <v/>
      </c>
      <c r="AM1351" s="452" t="str">
        <f>折返时间</f>
        <v/>
      </c>
    </row>
    <row r="1352" spans="1:39">
      <c r="A1352" s="476">
        <v>520</v>
      </c>
      <c r="B1352" s="477">
        <v>20</v>
      </c>
      <c r="C1352" s="632"/>
      <c r="D1352" s="633"/>
      <c r="E1352" s="632"/>
      <c r="F1352" s="625"/>
      <c r="G1352" s="608"/>
      <c r="H1352" s="475"/>
      <c r="I1352" s="613"/>
      <c r="J1352" s="614"/>
      <c r="K1352" s="614"/>
      <c r="L1352" s="615"/>
      <c r="M1352" s="616"/>
      <c r="N1352" s="505" t="str">
        <f>五年级BMI</f>
        <v/>
      </c>
      <c r="O1352" s="499" t="str">
        <f>五年级BMI等级</f>
        <v/>
      </c>
      <c r="P1352" s="500" t="str">
        <f>五年级BMI得分</f>
        <v/>
      </c>
      <c r="Q1352" s="515" t="str">
        <f>五年级肺活量得分</f>
        <v/>
      </c>
      <c r="R1352" s="512" t="str">
        <f>五年级等级</f>
        <v/>
      </c>
      <c r="S1352" s="516" t="str">
        <f>五年级50米跑得分</f>
        <v/>
      </c>
      <c r="T1352" s="517" t="str">
        <f>五年级等级</f>
        <v/>
      </c>
      <c r="U1352" s="516" t="str">
        <f>五年级坐位体前屈得分</f>
        <v/>
      </c>
      <c r="V1352" s="517" t="str">
        <f>五年级等级</f>
        <v/>
      </c>
      <c r="W1352" s="516" t="str">
        <f>五年级一分钟跳绳得分</f>
        <v/>
      </c>
      <c r="X1352" s="517" t="str">
        <f>五年级等级</f>
        <v/>
      </c>
      <c r="Y1352" s="515" t="str">
        <f>五年级仰卧起坐得分</f>
        <v/>
      </c>
      <c r="Z1352" s="518" t="str">
        <f>五年级等级</f>
        <v/>
      </c>
      <c r="AA1352" s="533" t="str">
        <f>五年级折返跑得分</f>
        <v/>
      </c>
      <c r="AB1352" s="515" t="str">
        <f>五年级等级</f>
        <v/>
      </c>
      <c r="AC1352" s="533" t="str">
        <f>五年级跳绳附加分</f>
        <v/>
      </c>
      <c r="AD1352" s="534" t="str">
        <f>五年级标准分</f>
        <v/>
      </c>
      <c r="AE1352" s="534" t="str">
        <f>五年级总分</f>
        <v/>
      </c>
      <c r="AF1352" s="517" t="str">
        <f>五年级等级</f>
        <v/>
      </c>
      <c r="AM1352" s="452" t="str">
        <f>折返时间</f>
        <v/>
      </c>
    </row>
    <row r="1353" spans="1:39">
      <c r="A1353" s="476">
        <v>520</v>
      </c>
      <c r="B1353" s="477">
        <v>21</v>
      </c>
      <c r="C1353" s="632"/>
      <c r="D1353" s="633"/>
      <c r="E1353" s="632"/>
      <c r="F1353" s="625"/>
      <c r="G1353" s="608"/>
      <c r="H1353" s="475"/>
      <c r="I1353" s="613"/>
      <c r="J1353" s="614"/>
      <c r="K1353" s="614"/>
      <c r="L1353" s="615"/>
      <c r="M1353" s="616"/>
      <c r="N1353" s="505" t="str">
        <f>五年级BMI</f>
        <v/>
      </c>
      <c r="O1353" s="499" t="str">
        <f>五年级BMI等级</f>
        <v/>
      </c>
      <c r="P1353" s="500" t="str">
        <f>五年级BMI得分</f>
        <v/>
      </c>
      <c r="Q1353" s="515" t="str">
        <f>五年级肺活量得分</f>
        <v/>
      </c>
      <c r="R1353" s="512" t="str">
        <f>五年级等级</f>
        <v/>
      </c>
      <c r="S1353" s="516" t="str">
        <f>五年级50米跑得分</f>
        <v/>
      </c>
      <c r="T1353" s="517" t="str">
        <f>五年级等级</f>
        <v/>
      </c>
      <c r="U1353" s="516" t="str">
        <f>五年级坐位体前屈得分</f>
        <v/>
      </c>
      <c r="V1353" s="517" t="str">
        <f>五年级等级</f>
        <v/>
      </c>
      <c r="W1353" s="516" t="str">
        <f>五年级一分钟跳绳得分</f>
        <v/>
      </c>
      <c r="X1353" s="517" t="str">
        <f>五年级等级</f>
        <v/>
      </c>
      <c r="Y1353" s="515" t="str">
        <f>五年级仰卧起坐得分</f>
        <v/>
      </c>
      <c r="Z1353" s="518" t="str">
        <f>五年级等级</f>
        <v/>
      </c>
      <c r="AA1353" s="533" t="str">
        <f>五年级折返跑得分</f>
        <v/>
      </c>
      <c r="AB1353" s="515" t="str">
        <f>五年级等级</f>
        <v/>
      </c>
      <c r="AC1353" s="533" t="str">
        <f>五年级跳绳附加分</f>
        <v/>
      </c>
      <c r="AD1353" s="534" t="str">
        <f>五年级标准分</f>
        <v/>
      </c>
      <c r="AE1353" s="534" t="str">
        <f>五年级总分</f>
        <v/>
      </c>
      <c r="AF1353" s="517" t="str">
        <f>五年级等级</f>
        <v/>
      </c>
      <c r="AM1353" s="452" t="str">
        <f>折返时间</f>
        <v/>
      </c>
    </row>
    <row r="1354" spans="1:39">
      <c r="A1354" s="476">
        <v>520</v>
      </c>
      <c r="B1354" s="477">
        <v>22</v>
      </c>
      <c r="C1354" s="632"/>
      <c r="D1354" s="633"/>
      <c r="E1354" s="632"/>
      <c r="F1354" s="625"/>
      <c r="G1354" s="608"/>
      <c r="H1354" s="475"/>
      <c r="I1354" s="613"/>
      <c r="J1354" s="614"/>
      <c r="K1354" s="614"/>
      <c r="L1354" s="615"/>
      <c r="M1354" s="616"/>
      <c r="N1354" s="505" t="str">
        <f>五年级BMI</f>
        <v/>
      </c>
      <c r="O1354" s="499" t="str">
        <f>五年级BMI等级</f>
        <v/>
      </c>
      <c r="P1354" s="500" t="str">
        <f>五年级BMI得分</f>
        <v/>
      </c>
      <c r="Q1354" s="515" t="str">
        <f>五年级肺活量得分</f>
        <v/>
      </c>
      <c r="R1354" s="512" t="str">
        <f>五年级等级</f>
        <v/>
      </c>
      <c r="S1354" s="516" t="str">
        <f>五年级50米跑得分</f>
        <v/>
      </c>
      <c r="T1354" s="517" t="str">
        <f>五年级等级</f>
        <v/>
      </c>
      <c r="U1354" s="516" t="str">
        <f>五年级坐位体前屈得分</f>
        <v/>
      </c>
      <c r="V1354" s="517" t="str">
        <f>五年级等级</f>
        <v/>
      </c>
      <c r="W1354" s="516" t="str">
        <f>五年级一分钟跳绳得分</f>
        <v/>
      </c>
      <c r="X1354" s="517" t="str">
        <f>五年级等级</f>
        <v/>
      </c>
      <c r="Y1354" s="515" t="str">
        <f>五年级仰卧起坐得分</f>
        <v/>
      </c>
      <c r="Z1354" s="518" t="str">
        <f>五年级等级</f>
        <v/>
      </c>
      <c r="AA1354" s="533" t="str">
        <f>五年级折返跑得分</f>
        <v/>
      </c>
      <c r="AB1354" s="515" t="str">
        <f>五年级等级</f>
        <v/>
      </c>
      <c r="AC1354" s="533" t="str">
        <f>五年级跳绳附加分</f>
        <v/>
      </c>
      <c r="AD1354" s="534" t="str">
        <f>五年级标准分</f>
        <v/>
      </c>
      <c r="AE1354" s="534" t="str">
        <f>五年级总分</f>
        <v/>
      </c>
      <c r="AF1354" s="517" t="str">
        <f>五年级等级</f>
        <v/>
      </c>
      <c r="AM1354" s="452" t="str">
        <f>折返时间</f>
        <v/>
      </c>
    </row>
    <row r="1355" spans="1:39">
      <c r="A1355" s="476">
        <v>520</v>
      </c>
      <c r="B1355" s="477">
        <v>23</v>
      </c>
      <c r="C1355" s="632"/>
      <c r="D1355" s="633"/>
      <c r="E1355" s="632"/>
      <c r="F1355" s="625"/>
      <c r="G1355" s="608"/>
      <c r="H1355" s="475"/>
      <c r="I1355" s="613"/>
      <c r="J1355" s="614"/>
      <c r="K1355" s="614"/>
      <c r="L1355" s="615"/>
      <c r="M1355" s="616"/>
      <c r="N1355" s="505" t="str">
        <f>五年级BMI</f>
        <v/>
      </c>
      <c r="O1355" s="499" t="str">
        <f>五年级BMI等级</f>
        <v/>
      </c>
      <c r="P1355" s="500" t="str">
        <f>五年级BMI得分</f>
        <v/>
      </c>
      <c r="Q1355" s="515" t="str">
        <f>五年级肺活量得分</f>
        <v/>
      </c>
      <c r="R1355" s="512" t="str">
        <f>五年级等级</f>
        <v/>
      </c>
      <c r="S1355" s="516" t="str">
        <f>五年级50米跑得分</f>
        <v/>
      </c>
      <c r="T1355" s="517" t="str">
        <f>五年级等级</f>
        <v/>
      </c>
      <c r="U1355" s="516" t="str">
        <f>五年级坐位体前屈得分</f>
        <v/>
      </c>
      <c r="V1355" s="517" t="str">
        <f>五年级等级</f>
        <v/>
      </c>
      <c r="W1355" s="516" t="str">
        <f>五年级一分钟跳绳得分</f>
        <v/>
      </c>
      <c r="X1355" s="517" t="str">
        <f>五年级等级</f>
        <v/>
      </c>
      <c r="Y1355" s="515" t="str">
        <f>五年级仰卧起坐得分</f>
        <v/>
      </c>
      <c r="Z1355" s="518" t="str">
        <f>五年级等级</f>
        <v/>
      </c>
      <c r="AA1355" s="533" t="str">
        <f>五年级折返跑得分</f>
        <v/>
      </c>
      <c r="AB1355" s="515" t="str">
        <f>五年级等级</f>
        <v/>
      </c>
      <c r="AC1355" s="533" t="str">
        <f>五年级跳绳附加分</f>
        <v/>
      </c>
      <c r="AD1355" s="534" t="str">
        <f>五年级标准分</f>
        <v/>
      </c>
      <c r="AE1355" s="534" t="str">
        <f>五年级总分</f>
        <v/>
      </c>
      <c r="AF1355" s="517" t="str">
        <f>五年级等级</f>
        <v/>
      </c>
      <c r="AM1355" s="452" t="str">
        <f>折返时间</f>
        <v/>
      </c>
    </row>
    <row r="1356" spans="1:39">
      <c r="A1356" s="476">
        <v>520</v>
      </c>
      <c r="B1356" s="477">
        <v>24</v>
      </c>
      <c r="C1356" s="632"/>
      <c r="D1356" s="633"/>
      <c r="E1356" s="632"/>
      <c r="F1356" s="625"/>
      <c r="G1356" s="608"/>
      <c r="H1356" s="475"/>
      <c r="I1356" s="613"/>
      <c r="J1356" s="614"/>
      <c r="K1356" s="614"/>
      <c r="L1356" s="615"/>
      <c r="M1356" s="616"/>
      <c r="N1356" s="505" t="str">
        <f>五年级BMI</f>
        <v/>
      </c>
      <c r="O1356" s="499" t="str">
        <f>五年级BMI等级</f>
        <v/>
      </c>
      <c r="P1356" s="500" t="str">
        <f>五年级BMI得分</f>
        <v/>
      </c>
      <c r="Q1356" s="515" t="str">
        <f>五年级肺活量得分</f>
        <v/>
      </c>
      <c r="R1356" s="512" t="str">
        <f>五年级等级</f>
        <v/>
      </c>
      <c r="S1356" s="516" t="str">
        <f>五年级50米跑得分</f>
        <v/>
      </c>
      <c r="T1356" s="517" t="str">
        <f>五年级等级</f>
        <v/>
      </c>
      <c r="U1356" s="516" t="str">
        <f>五年级坐位体前屈得分</f>
        <v/>
      </c>
      <c r="V1356" s="517" t="str">
        <f>五年级等级</f>
        <v/>
      </c>
      <c r="W1356" s="516" t="str">
        <f>五年级一分钟跳绳得分</f>
        <v/>
      </c>
      <c r="X1356" s="517" t="str">
        <f>五年级等级</f>
        <v/>
      </c>
      <c r="Y1356" s="515" t="str">
        <f>五年级仰卧起坐得分</f>
        <v/>
      </c>
      <c r="Z1356" s="518" t="str">
        <f>五年级等级</f>
        <v/>
      </c>
      <c r="AA1356" s="533" t="str">
        <f>五年级折返跑得分</f>
        <v/>
      </c>
      <c r="AB1356" s="515" t="str">
        <f>五年级等级</f>
        <v/>
      </c>
      <c r="AC1356" s="533" t="str">
        <f>五年级跳绳附加分</f>
        <v/>
      </c>
      <c r="AD1356" s="534" t="str">
        <f>五年级标准分</f>
        <v/>
      </c>
      <c r="AE1356" s="534" t="str">
        <f>五年级总分</f>
        <v/>
      </c>
      <c r="AF1356" s="517" t="str">
        <f>五年级等级</f>
        <v/>
      </c>
      <c r="AM1356" s="452" t="str">
        <f>折返时间</f>
        <v/>
      </c>
    </row>
    <row r="1357" spans="1:39">
      <c r="A1357" s="476">
        <v>520</v>
      </c>
      <c r="B1357" s="477">
        <v>25</v>
      </c>
      <c r="C1357" s="632"/>
      <c r="D1357" s="633"/>
      <c r="E1357" s="632"/>
      <c r="F1357" s="625"/>
      <c r="G1357" s="608"/>
      <c r="H1357" s="475"/>
      <c r="I1357" s="613"/>
      <c r="J1357" s="614"/>
      <c r="K1357" s="614"/>
      <c r="L1357" s="615"/>
      <c r="M1357" s="616"/>
      <c r="N1357" s="505" t="str">
        <f>五年级BMI</f>
        <v/>
      </c>
      <c r="O1357" s="499" t="str">
        <f>五年级BMI等级</f>
        <v/>
      </c>
      <c r="P1357" s="500" t="str">
        <f>五年级BMI得分</f>
        <v/>
      </c>
      <c r="Q1357" s="515" t="str">
        <f>五年级肺活量得分</f>
        <v/>
      </c>
      <c r="R1357" s="512" t="str">
        <f>五年级等级</f>
        <v/>
      </c>
      <c r="S1357" s="516" t="str">
        <f>五年级50米跑得分</f>
        <v/>
      </c>
      <c r="T1357" s="517" t="str">
        <f>五年级等级</f>
        <v/>
      </c>
      <c r="U1357" s="516" t="str">
        <f>五年级坐位体前屈得分</f>
        <v/>
      </c>
      <c r="V1357" s="517" t="str">
        <f>五年级等级</f>
        <v/>
      </c>
      <c r="W1357" s="516" t="str">
        <f>五年级一分钟跳绳得分</f>
        <v/>
      </c>
      <c r="X1357" s="517" t="str">
        <f>五年级等级</f>
        <v/>
      </c>
      <c r="Y1357" s="515" t="str">
        <f>五年级仰卧起坐得分</f>
        <v/>
      </c>
      <c r="Z1357" s="518" t="str">
        <f>五年级等级</f>
        <v/>
      </c>
      <c r="AA1357" s="533" t="str">
        <f>五年级折返跑得分</f>
        <v/>
      </c>
      <c r="AB1357" s="515" t="str">
        <f>五年级等级</f>
        <v/>
      </c>
      <c r="AC1357" s="533" t="str">
        <f>五年级跳绳附加分</f>
        <v/>
      </c>
      <c r="AD1357" s="534" t="str">
        <f>五年级标准分</f>
        <v/>
      </c>
      <c r="AE1357" s="534" t="str">
        <f>五年级总分</f>
        <v/>
      </c>
      <c r="AF1357" s="517" t="str">
        <f>五年级等级</f>
        <v/>
      </c>
      <c r="AM1357" s="452" t="str">
        <f>折返时间</f>
        <v/>
      </c>
    </row>
    <row r="1358" spans="1:39">
      <c r="A1358" s="476">
        <v>520</v>
      </c>
      <c r="B1358" s="477">
        <v>26</v>
      </c>
      <c r="C1358" s="632"/>
      <c r="D1358" s="633"/>
      <c r="E1358" s="632"/>
      <c r="F1358" s="625"/>
      <c r="G1358" s="608"/>
      <c r="H1358" s="475"/>
      <c r="I1358" s="613"/>
      <c r="J1358" s="614"/>
      <c r="K1358" s="614"/>
      <c r="L1358" s="615"/>
      <c r="M1358" s="616"/>
      <c r="N1358" s="505" t="str">
        <f>五年级BMI</f>
        <v/>
      </c>
      <c r="O1358" s="499" t="str">
        <f>五年级BMI等级</f>
        <v/>
      </c>
      <c r="P1358" s="500" t="str">
        <f>五年级BMI得分</f>
        <v/>
      </c>
      <c r="Q1358" s="515" t="str">
        <f>五年级肺活量得分</f>
        <v/>
      </c>
      <c r="R1358" s="512" t="str">
        <f>五年级等级</f>
        <v/>
      </c>
      <c r="S1358" s="516" t="str">
        <f>五年级50米跑得分</f>
        <v/>
      </c>
      <c r="T1358" s="517" t="str">
        <f>五年级等级</f>
        <v/>
      </c>
      <c r="U1358" s="516" t="str">
        <f>五年级坐位体前屈得分</f>
        <v/>
      </c>
      <c r="V1358" s="517" t="str">
        <f>五年级等级</f>
        <v/>
      </c>
      <c r="W1358" s="516" t="str">
        <f>五年级一分钟跳绳得分</f>
        <v/>
      </c>
      <c r="X1358" s="517" t="str">
        <f>五年级等级</f>
        <v/>
      </c>
      <c r="Y1358" s="515" t="str">
        <f>五年级仰卧起坐得分</f>
        <v/>
      </c>
      <c r="Z1358" s="518" t="str">
        <f>五年级等级</f>
        <v/>
      </c>
      <c r="AA1358" s="533" t="str">
        <f>五年级折返跑得分</f>
        <v/>
      </c>
      <c r="AB1358" s="515" t="str">
        <f>五年级等级</f>
        <v/>
      </c>
      <c r="AC1358" s="533" t="str">
        <f>五年级跳绳附加分</f>
        <v/>
      </c>
      <c r="AD1358" s="534" t="str">
        <f>五年级标准分</f>
        <v/>
      </c>
      <c r="AE1358" s="534" t="str">
        <f>五年级总分</f>
        <v/>
      </c>
      <c r="AF1358" s="517" t="str">
        <f>五年级等级</f>
        <v/>
      </c>
      <c r="AM1358" s="452" t="str">
        <f>折返时间</f>
        <v/>
      </c>
    </row>
    <row r="1359" spans="1:39">
      <c r="A1359" s="476">
        <v>520</v>
      </c>
      <c r="B1359" s="477">
        <v>27</v>
      </c>
      <c r="C1359" s="632"/>
      <c r="D1359" s="633"/>
      <c r="E1359" s="632"/>
      <c r="F1359" s="625"/>
      <c r="G1359" s="608"/>
      <c r="H1359" s="475"/>
      <c r="I1359" s="613"/>
      <c r="J1359" s="614"/>
      <c r="K1359" s="614"/>
      <c r="L1359" s="615"/>
      <c r="M1359" s="616"/>
      <c r="N1359" s="505" t="str">
        <f>五年级BMI</f>
        <v/>
      </c>
      <c r="O1359" s="499" t="str">
        <f>五年级BMI等级</f>
        <v/>
      </c>
      <c r="P1359" s="500" t="str">
        <f>五年级BMI得分</f>
        <v/>
      </c>
      <c r="Q1359" s="515" t="str">
        <f>五年级肺活量得分</f>
        <v/>
      </c>
      <c r="R1359" s="512" t="str">
        <f>五年级等级</f>
        <v/>
      </c>
      <c r="S1359" s="516" t="str">
        <f>五年级50米跑得分</f>
        <v/>
      </c>
      <c r="T1359" s="517" t="str">
        <f>五年级等级</f>
        <v/>
      </c>
      <c r="U1359" s="516" t="str">
        <f>五年级坐位体前屈得分</f>
        <v/>
      </c>
      <c r="V1359" s="517" t="str">
        <f>五年级等级</f>
        <v/>
      </c>
      <c r="W1359" s="516" t="str">
        <f>五年级一分钟跳绳得分</f>
        <v/>
      </c>
      <c r="X1359" s="517" t="str">
        <f>五年级等级</f>
        <v/>
      </c>
      <c r="Y1359" s="515" t="str">
        <f>五年级仰卧起坐得分</f>
        <v/>
      </c>
      <c r="Z1359" s="518" t="str">
        <f>五年级等级</f>
        <v/>
      </c>
      <c r="AA1359" s="533" t="str">
        <f>五年级折返跑得分</f>
        <v/>
      </c>
      <c r="AB1359" s="515" t="str">
        <f>五年级等级</f>
        <v/>
      </c>
      <c r="AC1359" s="533" t="str">
        <f>五年级跳绳附加分</f>
        <v/>
      </c>
      <c r="AD1359" s="534" t="str">
        <f>五年级标准分</f>
        <v/>
      </c>
      <c r="AE1359" s="534" t="str">
        <f>五年级总分</f>
        <v/>
      </c>
      <c r="AF1359" s="517" t="str">
        <f>五年级等级</f>
        <v/>
      </c>
      <c r="AM1359" s="452" t="str">
        <f>折返时间</f>
        <v/>
      </c>
    </row>
    <row r="1360" spans="1:39">
      <c r="A1360" s="476">
        <v>520</v>
      </c>
      <c r="B1360" s="477">
        <v>28</v>
      </c>
      <c r="C1360" s="632"/>
      <c r="D1360" s="633"/>
      <c r="E1360" s="632"/>
      <c r="F1360" s="625"/>
      <c r="G1360" s="608"/>
      <c r="H1360" s="475"/>
      <c r="I1360" s="613"/>
      <c r="J1360" s="614"/>
      <c r="K1360" s="614"/>
      <c r="L1360" s="615"/>
      <c r="M1360" s="616"/>
      <c r="N1360" s="505" t="str">
        <f>五年级BMI</f>
        <v/>
      </c>
      <c r="O1360" s="499" t="str">
        <f>五年级BMI等级</f>
        <v/>
      </c>
      <c r="P1360" s="500" t="str">
        <f>五年级BMI得分</f>
        <v/>
      </c>
      <c r="Q1360" s="515" t="str">
        <f>五年级肺活量得分</f>
        <v/>
      </c>
      <c r="R1360" s="512" t="str">
        <f>五年级等级</f>
        <v/>
      </c>
      <c r="S1360" s="516" t="str">
        <f>五年级50米跑得分</f>
        <v/>
      </c>
      <c r="T1360" s="517" t="str">
        <f>五年级等级</f>
        <v/>
      </c>
      <c r="U1360" s="516" t="str">
        <f>五年级坐位体前屈得分</f>
        <v/>
      </c>
      <c r="V1360" s="517" t="str">
        <f>五年级等级</f>
        <v/>
      </c>
      <c r="W1360" s="516" t="str">
        <f>五年级一分钟跳绳得分</f>
        <v/>
      </c>
      <c r="X1360" s="517" t="str">
        <f>五年级等级</f>
        <v/>
      </c>
      <c r="Y1360" s="515" t="str">
        <f>五年级仰卧起坐得分</f>
        <v/>
      </c>
      <c r="Z1360" s="518" t="str">
        <f>五年级等级</f>
        <v/>
      </c>
      <c r="AA1360" s="533" t="str">
        <f>五年级折返跑得分</f>
        <v/>
      </c>
      <c r="AB1360" s="515" t="str">
        <f>五年级等级</f>
        <v/>
      </c>
      <c r="AC1360" s="533" t="str">
        <f>五年级跳绳附加分</f>
        <v/>
      </c>
      <c r="AD1360" s="534" t="str">
        <f>五年级标准分</f>
        <v/>
      </c>
      <c r="AE1360" s="534" t="str">
        <f>五年级总分</f>
        <v/>
      </c>
      <c r="AF1360" s="517" t="str">
        <f>五年级等级</f>
        <v/>
      </c>
      <c r="AM1360" s="452" t="str">
        <f>折返时间</f>
        <v/>
      </c>
    </row>
    <row r="1361" spans="1:39">
      <c r="A1361" s="476">
        <v>520</v>
      </c>
      <c r="B1361" s="477">
        <v>29</v>
      </c>
      <c r="C1361" s="632"/>
      <c r="D1361" s="633"/>
      <c r="E1361" s="632"/>
      <c r="F1361" s="625"/>
      <c r="G1361" s="608"/>
      <c r="H1361" s="475"/>
      <c r="I1361" s="613"/>
      <c r="J1361" s="614"/>
      <c r="K1361" s="614"/>
      <c r="L1361" s="615"/>
      <c r="M1361" s="616"/>
      <c r="N1361" s="505" t="str">
        <f>五年级BMI</f>
        <v/>
      </c>
      <c r="O1361" s="499" t="str">
        <f>五年级BMI等级</f>
        <v/>
      </c>
      <c r="P1361" s="500" t="str">
        <f>五年级BMI得分</f>
        <v/>
      </c>
      <c r="Q1361" s="515" t="str">
        <f>五年级肺活量得分</f>
        <v/>
      </c>
      <c r="R1361" s="512" t="str">
        <f>五年级等级</f>
        <v/>
      </c>
      <c r="S1361" s="516" t="str">
        <f>五年级50米跑得分</f>
        <v/>
      </c>
      <c r="T1361" s="517" t="str">
        <f>五年级等级</f>
        <v/>
      </c>
      <c r="U1361" s="516" t="str">
        <f>五年级坐位体前屈得分</f>
        <v/>
      </c>
      <c r="V1361" s="517" t="str">
        <f>五年级等级</f>
        <v/>
      </c>
      <c r="W1361" s="516" t="str">
        <f>五年级一分钟跳绳得分</f>
        <v/>
      </c>
      <c r="X1361" s="517" t="str">
        <f>五年级等级</f>
        <v/>
      </c>
      <c r="Y1361" s="515" t="str">
        <f>五年级仰卧起坐得分</f>
        <v/>
      </c>
      <c r="Z1361" s="518" t="str">
        <f>五年级等级</f>
        <v/>
      </c>
      <c r="AA1361" s="533" t="str">
        <f>五年级折返跑得分</f>
        <v/>
      </c>
      <c r="AB1361" s="515" t="str">
        <f>五年级等级</f>
        <v/>
      </c>
      <c r="AC1361" s="533" t="str">
        <f>五年级跳绳附加分</f>
        <v/>
      </c>
      <c r="AD1361" s="534" t="str">
        <f>五年级标准分</f>
        <v/>
      </c>
      <c r="AE1361" s="534" t="str">
        <f>五年级总分</f>
        <v/>
      </c>
      <c r="AF1361" s="517" t="str">
        <f>五年级等级</f>
        <v/>
      </c>
      <c r="AM1361" s="452" t="str">
        <f>折返时间</f>
        <v/>
      </c>
    </row>
    <row r="1362" spans="1:39">
      <c r="A1362" s="476">
        <v>520</v>
      </c>
      <c r="B1362" s="477">
        <v>30</v>
      </c>
      <c r="C1362" s="632"/>
      <c r="D1362" s="633"/>
      <c r="E1362" s="632"/>
      <c r="F1362" s="625"/>
      <c r="G1362" s="608"/>
      <c r="H1362" s="475"/>
      <c r="I1362" s="613"/>
      <c r="J1362" s="614"/>
      <c r="K1362" s="614"/>
      <c r="L1362" s="615"/>
      <c r="M1362" s="616"/>
      <c r="N1362" s="505" t="str">
        <f>五年级BMI</f>
        <v/>
      </c>
      <c r="O1362" s="499" t="str">
        <f>五年级BMI等级</f>
        <v/>
      </c>
      <c r="P1362" s="500" t="str">
        <f>五年级BMI得分</f>
        <v/>
      </c>
      <c r="Q1362" s="515" t="str">
        <f>五年级肺活量得分</f>
        <v/>
      </c>
      <c r="R1362" s="512" t="str">
        <f>五年级等级</f>
        <v/>
      </c>
      <c r="S1362" s="516" t="str">
        <f>五年级50米跑得分</f>
        <v/>
      </c>
      <c r="T1362" s="517" t="str">
        <f>五年级等级</f>
        <v/>
      </c>
      <c r="U1362" s="516" t="str">
        <f>五年级坐位体前屈得分</f>
        <v/>
      </c>
      <c r="V1362" s="517" t="str">
        <f>五年级等级</f>
        <v/>
      </c>
      <c r="W1362" s="516" t="str">
        <f>五年级一分钟跳绳得分</f>
        <v/>
      </c>
      <c r="X1362" s="517" t="str">
        <f>五年级等级</f>
        <v/>
      </c>
      <c r="Y1362" s="515" t="str">
        <f>五年级仰卧起坐得分</f>
        <v/>
      </c>
      <c r="Z1362" s="518" t="str">
        <f>五年级等级</f>
        <v/>
      </c>
      <c r="AA1362" s="533" t="str">
        <f>五年级折返跑得分</f>
        <v/>
      </c>
      <c r="AB1362" s="515" t="str">
        <f>五年级等级</f>
        <v/>
      </c>
      <c r="AC1362" s="533" t="str">
        <f>五年级跳绳附加分</f>
        <v/>
      </c>
      <c r="AD1362" s="534" t="str">
        <f>五年级标准分</f>
        <v/>
      </c>
      <c r="AE1362" s="534" t="str">
        <f>五年级总分</f>
        <v/>
      </c>
      <c r="AF1362" s="517" t="str">
        <f>五年级等级</f>
        <v/>
      </c>
      <c r="AM1362" s="452" t="str">
        <f>折返时间</f>
        <v/>
      </c>
    </row>
    <row r="1363" spans="1:39">
      <c r="A1363" s="476">
        <v>520</v>
      </c>
      <c r="B1363" s="477">
        <v>31</v>
      </c>
      <c r="C1363" s="632"/>
      <c r="D1363" s="633"/>
      <c r="E1363" s="632"/>
      <c r="F1363" s="625"/>
      <c r="G1363" s="608"/>
      <c r="H1363" s="475"/>
      <c r="I1363" s="613"/>
      <c r="J1363" s="614"/>
      <c r="K1363" s="614"/>
      <c r="L1363" s="615"/>
      <c r="M1363" s="616"/>
      <c r="N1363" s="505" t="str">
        <f>五年级BMI</f>
        <v/>
      </c>
      <c r="O1363" s="499" t="str">
        <f>五年级BMI等级</f>
        <v/>
      </c>
      <c r="P1363" s="500" t="str">
        <f>五年级BMI得分</f>
        <v/>
      </c>
      <c r="Q1363" s="515" t="str">
        <f>五年级肺活量得分</f>
        <v/>
      </c>
      <c r="R1363" s="512" t="str">
        <f>五年级等级</f>
        <v/>
      </c>
      <c r="S1363" s="516" t="str">
        <f>五年级50米跑得分</f>
        <v/>
      </c>
      <c r="T1363" s="517" t="str">
        <f>五年级等级</f>
        <v/>
      </c>
      <c r="U1363" s="516" t="str">
        <f>五年级坐位体前屈得分</f>
        <v/>
      </c>
      <c r="V1363" s="517" t="str">
        <f>五年级等级</f>
        <v/>
      </c>
      <c r="W1363" s="516" t="str">
        <f>五年级一分钟跳绳得分</f>
        <v/>
      </c>
      <c r="X1363" s="517" t="str">
        <f>五年级等级</f>
        <v/>
      </c>
      <c r="Y1363" s="515" t="str">
        <f>五年级仰卧起坐得分</f>
        <v/>
      </c>
      <c r="Z1363" s="518" t="str">
        <f>五年级等级</f>
        <v/>
      </c>
      <c r="AA1363" s="533" t="str">
        <f>五年级折返跑得分</f>
        <v/>
      </c>
      <c r="AB1363" s="515" t="str">
        <f>五年级等级</f>
        <v/>
      </c>
      <c r="AC1363" s="533" t="str">
        <f>五年级跳绳附加分</f>
        <v/>
      </c>
      <c r="AD1363" s="534" t="str">
        <f>五年级标准分</f>
        <v/>
      </c>
      <c r="AE1363" s="534" t="str">
        <f>五年级总分</f>
        <v/>
      </c>
      <c r="AF1363" s="517" t="str">
        <f>五年级等级</f>
        <v/>
      </c>
      <c r="AM1363" s="452" t="str">
        <f>折返时间</f>
        <v/>
      </c>
    </row>
    <row r="1364" spans="1:39">
      <c r="A1364" s="476">
        <v>520</v>
      </c>
      <c r="B1364" s="477">
        <v>32</v>
      </c>
      <c r="C1364" s="632"/>
      <c r="D1364" s="633"/>
      <c r="E1364" s="632"/>
      <c r="F1364" s="625"/>
      <c r="G1364" s="608"/>
      <c r="H1364" s="475"/>
      <c r="I1364" s="613"/>
      <c r="J1364" s="614"/>
      <c r="K1364" s="614"/>
      <c r="L1364" s="615"/>
      <c r="M1364" s="616"/>
      <c r="N1364" s="505" t="str">
        <f>五年级BMI</f>
        <v/>
      </c>
      <c r="O1364" s="499" t="str">
        <f>五年级BMI等级</f>
        <v/>
      </c>
      <c r="P1364" s="500" t="str">
        <f>五年级BMI得分</f>
        <v/>
      </c>
      <c r="Q1364" s="515" t="str">
        <f>五年级肺活量得分</f>
        <v/>
      </c>
      <c r="R1364" s="512" t="str">
        <f>五年级等级</f>
        <v/>
      </c>
      <c r="S1364" s="516" t="str">
        <f>五年级50米跑得分</f>
        <v/>
      </c>
      <c r="T1364" s="517" t="str">
        <f>五年级等级</f>
        <v/>
      </c>
      <c r="U1364" s="516" t="str">
        <f>五年级坐位体前屈得分</f>
        <v/>
      </c>
      <c r="V1364" s="517" t="str">
        <f>五年级等级</f>
        <v/>
      </c>
      <c r="W1364" s="516" t="str">
        <f>五年级一分钟跳绳得分</f>
        <v/>
      </c>
      <c r="X1364" s="517" t="str">
        <f>五年级等级</f>
        <v/>
      </c>
      <c r="Y1364" s="515" t="str">
        <f>五年级仰卧起坐得分</f>
        <v/>
      </c>
      <c r="Z1364" s="518" t="str">
        <f>五年级等级</f>
        <v/>
      </c>
      <c r="AA1364" s="533" t="str">
        <f>五年级折返跑得分</f>
        <v/>
      </c>
      <c r="AB1364" s="515" t="str">
        <f>五年级等级</f>
        <v/>
      </c>
      <c r="AC1364" s="533" t="str">
        <f>五年级跳绳附加分</f>
        <v/>
      </c>
      <c r="AD1364" s="534" t="str">
        <f>五年级标准分</f>
        <v/>
      </c>
      <c r="AE1364" s="534" t="str">
        <f>五年级总分</f>
        <v/>
      </c>
      <c r="AF1364" s="517" t="str">
        <f>五年级等级</f>
        <v/>
      </c>
      <c r="AM1364" s="452" t="str">
        <f>折返时间</f>
        <v/>
      </c>
    </row>
    <row r="1365" spans="1:39">
      <c r="A1365" s="476">
        <v>520</v>
      </c>
      <c r="B1365" s="477">
        <v>33</v>
      </c>
      <c r="C1365" s="632"/>
      <c r="D1365" s="633"/>
      <c r="E1365" s="632"/>
      <c r="F1365" s="625"/>
      <c r="G1365" s="608"/>
      <c r="H1365" s="475"/>
      <c r="I1365" s="613"/>
      <c r="J1365" s="614"/>
      <c r="K1365" s="614"/>
      <c r="L1365" s="615"/>
      <c r="M1365" s="616"/>
      <c r="N1365" s="505" t="str">
        <f>五年级BMI</f>
        <v/>
      </c>
      <c r="O1365" s="499" t="str">
        <f>五年级BMI等级</f>
        <v/>
      </c>
      <c r="P1365" s="500" t="str">
        <f>五年级BMI得分</f>
        <v/>
      </c>
      <c r="Q1365" s="515" t="str">
        <f>五年级肺活量得分</f>
        <v/>
      </c>
      <c r="R1365" s="512" t="str">
        <f>五年级等级</f>
        <v/>
      </c>
      <c r="S1365" s="516" t="str">
        <f>五年级50米跑得分</f>
        <v/>
      </c>
      <c r="T1365" s="517" t="str">
        <f>五年级等级</f>
        <v/>
      </c>
      <c r="U1365" s="516" t="str">
        <f>五年级坐位体前屈得分</f>
        <v/>
      </c>
      <c r="V1365" s="517" t="str">
        <f>五年级等级</f>
        <v/>
      </c>
      <c r="W1365" s="516" t="str">
        <f>五年级一分钟跳绳得分</f>
        <v/>
      </c>
      <c r="X1365" s="517" t="str">
        <f>五年级等级</f>
        <v/>
      </c>
      <c r="Y1365" s="515" t="str">
        <f>五年级仰卧起坐得分</f>
        <v/>
      </c>
      <c r="Z1365" s="518" t="str">
        <f>五年级等级</f>
        <v/>
      </c>
      <c r="AA1365" s="533" t="str">
        <f>五年级折返跑得分</f>
        <v/>
      </c>
      <c r="AB1365" s="515" t="str">
        <f>五年级等级</f>
        <v/>
      </c>
      <c r="AC1365" s="533" t="str">
        <f>五年级跳绳附加分</f>
        <v/>
      </c>
      <c r="AD1365" s="534" t="str">
        <f>五年级标准分</f>
        <v/>
      </c>
      <c r="AE1365" s="534" t="str">
        <f>五年级总分</f>
        <v/>
      </c>
      <c r="AF1365" s="517" t="str">
        <f>五年级等级</f>
        <v/>
      </c>
      <c r="AM1365" s="452" t="str">
        <f>折返时间</f>
        <v/>
      </c>
    </row>
    <row r="1366" spans="1:39">
      <c r="A1366" s="476">
        <v>520</v>
      </c>
      <c r="B1366" s="477">
        <v>34</v>
      </c>
      <c r="C1366" s="632"/>
      <c r="D1366" s="633"/>
      <c r="E1366" s="632"/>
      <c r="F1366" s="625"/>
      <c r="G1366" s="608"/>
      <c r="H1366" s="475"/>
      <c r="I1366" s="613"/>
      <c r="J1366" s="614"/>
      <c r="K1366" s="614"/>
      <c r="L1366" s="615"/>
      <c r="M1366" s="616"/>
      <c r="N1366" s="505" t="str">
        <f>五年级BMI</f>
        <v/>
      </c>
      <c r="O1366" s="499" t="str">
        <f>五年级BMI等级</f>
        <v/>
      </c>
      <c r="P1366" s="500" t="str">
        <f>五年级BMI得分</f>
        <v/>
      </c>
      <c r="Q1366" s="515" t="str">
        <f>五年级肺活量得分</f>
        <v/>
      </c>
      <c r="R1366" s="512" t="str">
        <f>五年级等级</f>
        <v/>
      </c>
      <c r="S1366" s="516" t="str">
        <f>五年级50米跑得分</f>
        <v/>
      </c>
      <c r="T1366" s="517" t="str">
        <f>五年级等级</f>
        <v/>
      </c>
      <c r="U1366" s="516" t="str">
        <f>五年级坐位体前屈得分</f>
        <v/>
      </c>
      <c r="V1366" s="517" t="str">
        <f>五年级等级</f>
        <v/>
      </c>
      <c r="W1366" s="516" t="str">
        <f>五年级一分钟跳绳得分</f>
        <v/>
      </c>
      <c r="X1366" s="517" t="str">
        <f>五年级等级</f>
        <v/>
      </c>
      <c r="Y1366" s="515" t="str">
        <f>五年级仰卧起坐得分</f>
        <v/>
      </c>
      <c r="Z1366" s="518" t="str">
        <f>五年级等级</f>
        <v/>
      </c>
      <c r="AA1366" s="533" t="str">
        <f>五年级折返跑得分</f>
        <v/>
      </c>
      <c r="AB1366" s="515" t="str">
        <f>五年级等级</f>
        <v/>
      </c>
      <c r="AC1366" s="533" t="str">
        <f>五年级跳绳附加分</f>
        <v/>
      </c>
      <c r="AD1366" s="534" t="str">
        <f>五年级标准分</f>
        <v/>
      </c>
      <c r="AE1366" s="534" t="str">
        <f>五年级总分</f>
        <v/>
      </c>
      <c r="AF1366" s="517" t="str">
        <f>五年级等级</f>
        <v/>
      </c>
      <c r="AM1366" s="452" t="str">
        <f>折返时间</f>
        <v/>
      </c>
    </row>
    <row r="1367" spans="1:39">
      <c r="A1367" s="476">
        <v>520</v>
      </c>
      <c r="B1367" s="477">
        <v>35</v>
      </c>
      <c r="C1367" s="632"/>
      <c r="D1367" s="633"/>
      <c r="E1367" s="632"/>
      <c r="F1367" s="625"/>
      <c r="G1367" s="608"/>
      <c r="H1367" s="475"/>
      <c r="I1367" s="613"/>
      <c r="J1367" s="614"/>
      <c r="K1367" s="614"/>
      <c r="L1367" s="615"/>
      <c r="M1367" s="616"/>
      <c r="N1367" s="505" t="str">
        <f>五年级BMI</f>
        <v/>
      </c>
      <c r="O1367" s="499" t="str">
        <f>五年级BMI等级</f>
        <v/>
      </c>
      <c r="P1367" s="500" t="str">
        <f>五年级BMI得分</f>
        <v/>
      </c>
      <c r="Q1367" s="515" t="str">
        <f>五年级肺活量得分</f>
        <v/>
      </c>
      <c r="R1367" s="512" t="str">
        <f>五年级等级</f>
        <v/>
      </c>
      <c r="S1367" s="516" t="str">
        <f>五年级50米跑得分</f>
        <v/>
      </c>
      <c r="T1367" s="517" t="str">
        <f>五年级等级</f>
        <v/>
      </c>
      <c r="U1367" s="516" t="str">
        <f>五年级坐位体前屈得分</f>
        <v/>
      </c>
      <c r="V1367" s="517" t="str">
        <f>五年级等级</f>
        <v/>
      </c>
      <c r="W1367" s="516" t="str">
        <f>五年级一分钟跳绳得分</f>
        <v/>
      </c>
      <c r="X1367" s="517" t="str">
        <f>五年级等级</f>
        <v/>
      </c>
      <c r="Y1367" s="515" t="str">
        <f>五年级仰卧起坐得分</f>
        <v/>
      </c>
      <c r="Z1367" s="518" t="str">
        <f>五年级等级</f>
        <v/>
      </c>
      <c r="AA1367" s="533" t="str">
        <f>五年级折返跑得分</f>
        <v/>
      </c>
      <c r="AB1367" s="515" t="str">
        <f>五年级等级</f>
        <v/>
      </c>
      <c r="AC1367" s="533" t="str">
        <f>五年级跳绳附加分</f>
        <v/>
      </c>
      <c r="AD1367" s="534" t="str">
        <f>五年级标准分</f>
        <v/>
      </c>
      <c r="AE1367" s="534" t="str">
        <f>五年级总分</f>
        <v/>
      </c>
      <c r="AF1367" s="517" t="str">
        <f>五年级等级</f>
        <v/>
      </c>
      <c r="AM1367" s="452" t="str">
        <f>折返时间</f>
        <v/>
      </c>
    </row>
    <row r="1368" spans="1:39">
      <c r="A1368" s="476">
        <v>520</v>
      </c>
      <c r="B1368" s="477">
        <v>36</v>
      </c>
      <c r="C1368" s="632"/>
      <c r="D1368" s="633"/>
      <c r="E1368" s="632"/>
      <c r="F1368" s="625"/>
      <c r="G1368" s="608"/>
      <c r="H1368" s="475"/>
      <c r="I1368" s="613"/>
      <c r="J1368" s="614"/>
      <c r="K1368" s="614"/>
      <c r="L1368" s="615"/>
      <c r="M1368" s="616"/>
      <c r="N1368" s="505" t="str">
        <f>五年级BMI</f>
        <v/>
      </c>
      <c r="O1368" s="499" t="str">
        <f>五年级BMI等级</f>
        <v/>
      </c>
      <c r="P1368" s="500" t="str">
        <f>五年级BMI得分</f>
        <v/>
      </c>
      <c r="Q1368" s="515" t="str">
        <f>五年级肺活量得分</f>
        <v/>
      </c>
      <c r="R1368" s="512" t="str">
        <f>五年级等级</f>
        <v/>
      </c>
      <c r="S1368" s="516" t="str">
        <f>五年级50米跑得分</f>
        <v/>
      </c>
      <c r="T1368" s="517" t="str">
        <f>五年级等级</f>
        <v/>
      </c>
      <c r="U1368" s="516" t="str">
        <f>五年级坐位体前屈得分</f>
        <v/>
      </c>
      <c r="V1368" s="517" t="str">
        <f>五年级等级</f>
        <v/>
      </c>
      <c r="W1368" s="516" t="str">
        <f>五年级一分钟跳绳得分</f>
        <v/>
      </c>
      <c r="X1368" s="517" t="str">
        <f>五年级等级</f>
        <v/>
      </c>
      <c r="Y1368" s="515" t="str">
        <f>五年级仰卧起坐得分</f>
        <v/>
      </c>
      <c r="Z1368" s="518" t="str">
        <f>五年级等级</f>
        <v/>
      </c>
      <c r="AA1368" s="533" t="str">
        <f>五年级折返跑得分</f>
        <v/>
      </c>
      <c r="AB1368" s="515" t="str">
        <f>五年级等级</f>
        <v/>
      </c>
      <c r="AC1368" s="533" t="str">
        <f>五年级跳绳附加分</f>
        <v/>
      </c>
      <c r="AD1368" s="534" t="str">
        <f>五年级标准分</f>
        <v/>
      </c>
      <c r="AE1368" s="534" t="str">
        <f>五年级总分</f>
        <v/>
      </c>
      <c r="AF1368" s="517" t="str">
        <f>五年级等级</f>
        <v/>
      </c>
      <c r="AM1368" s="452" t="str">
        <f>折返时间</f>
        <v/>
      </c>
    </row>
    <row r="1369" spans="1:39">
      <c r="A1369" s="476">
        <v>520</v>
      </c>
      <c r="B1369" s="477">
        <v>37</v>
      </c>
      <c r="C1369" s="632"/>
      <c r="D1369" s="633"/>
      <c r="E1369" s="632"/>
      <c r="F1369" s="625"/>
      <c r="G1369" s="608"/>
      <c r="H1369" s="475"/>
      <c r="I1369" s="613"/>
      <c r="J1369" s="614"/>
      <c r="K1369" s="614"/>
      <c r="L1369" s="615"/>
      <c r="M1369" s="616"/>
      <c r="N1369" s="505" t="str">
        <f>五年级BMI</f>
        <v/>
      </c>
      <c r="O1369" s="499" t="str">
        <f>五年级BMI等级</f>
        <v/>
      </c>
      <c r="P1369" s="500" t="str">
        <f>五年级BMI得分</f>
        <v/>
      </c>
      <c r="Q1369" s="515" t="str">
        <f>五年级肺活量得分</f>
        <v/>
      </c>
      <c r="R1369" s="512" t="str">
        <f>五年级等级</f>
        <v/>
      </c>
      <c r="S1369" s="516" t="str">
        <f>五年级50米跑得分</f>
        <v/>
      </c>
      <c r="T1369" s="517" t="str">
        <f>五年级等级</f>
        <v/>
      </c>
      <c r="U1369" s="516" t="str">
        <f>五年级坐位体前屈得分</f>
        <v/>
      </c>
      <c r="V1369" s="517" t="str">
        <f>五年级等级</f>
        <v/>
      </c>
      <c r="W1369" s="516" t="str">
        <f>五年级一分钟跳绳得分</f>
        <v/>
      </c>
      <c r="X1369" s="517" t="str">
        <f>五年级等级</f>
        <v/>
      </c>
      <c r="Y1369" s="515" t="str">
        <f>五年级仰卧起坐得分</f>
        <v/>
      </c>
      <c r="Z1369" s="518" t="str">
        <f>五年级等级</f>
        <v/>
      </c>
      <c r="AA1369" s="533" t="str">
        <f>五年级折返跑得分</f>
        <v/>
      </c>
      <c r="AB1369" s="515" t="str">
        <f>五年级等级</f>
        <v/>
      </c>
      <c r="AC1369" s="533" t="str">
        <f>五年级跳绳附加分</f>
        <v/>
      </c>
      <c r="AD1369" s="534" t="str">
        <f>五年级标准分</f>
        <v/>
      </c>
      <c r="AE1369" s="534" t="str">
        <f>五年级总分</f>
        <v/>
      </c>
      <c r="AF1369" s="517" t="str">
        <f>五年级等级</f>
        <v/>
      </c>
      <c r="AM1369" s="452" t="str">
        <f>折返时间</f>
        <v/>
      </c>
    </row>
    <row r="1370" spans="1:39">
      <c r="A1370" s="476">
        <v>520</v>
      </c>
      <c r="B1370" s="477">
        <v>38</v>
      </c>
      <c r="C1370" s="632"/>
      <c r="D1370" s="633"/>
      <c r="E1370" s="632"/>
      <c r="F1370" s="625"/>
      <c r="G1370" s="608"/>
      <c r="H1370" s="475"/>
      <c r="I1370" s="613"/>
      <c r="J1370" s="614"/>
      <c r="K1370" s="614"/>
      <c r="L1370" s="615"/>
      <c r="M1370" s="616"/>
      <c r="N1370" s="505" t="str">
        <f>五年级BMI</f>
        <v/>
      </c>
      <c r="O1370" s="499" t="str">
        <f>五年级BMI等级</f>
        <v/>
      </c>
      <c r="P1370" s="500" t="str">
        <f>五年级BMI得分</f>
        <v/>
      </c>
      <c r="Q1370" s="515" t="str">
        <f>五年级肺活量得分</f>
        <v/>
      </c>
      <c r="R1370" s="512" t="str">
        <f>五年级等级</f>
        <v/>
      </c>
      <c r="S1370" s="516" t="str">
        <f>五年级50米跑得分</f>
        <v/>
      </c>
      <c r="T1370" s="517" t="str">
        <f>五年级等级</f>
        <v/>
      </c>
      <c r="U1370" s="516" t="str">
        <f>五年级坐位体前屈得分</f>
        <v/>
      </c>
      <c r="V1370" s="517" t="str">
        <f>五年级等级</f>
        <v/>
      </c>
      <c r="W1370" s="516" t="str">
        <f>五年级一分钟跳绳得分</f>
        <v/>
      </c>
      <c r="X1370" s="517" t="str">
        <f>五年级等级</f>
        <v/>
      </c>
      <c r="Y1370" s="515" t="str">
        <f>五年级仰卧起坐得分</f>
        <v/>
      </c>
      <c r="Z1370" s="518" t="str">
        <f>五年级等级</f>
        <v/>
      </c>
      <c r="AA1370" s="533" t="str">
        <f>五年级折返跑得分</f>
        <v/>
      </c>
      <c r="AB1370" s="515" t="str">
        <f>五年级等级</f>
        <v/>
      </c>
      <c r="AC1370" s="533" t="str">
        <f>五年级跳绳附加分</f>
        <v/>
      </c>
      <c r="AD1370" s="534" t="str">
        <f>五年级标准分</f>
        <v/>
      </c>
      <c r="AE1370" s="534" t="str">
        <f>五年级总分</f>
        <v/>
      </c>
      <c r="AF1370" s="517" t="str">
        <f>五年级等级</f>
        <v/>
      </c>
      <c r="AM1370" s="452" t="str">
        <f>折返时间</f>
        <v/>
      </c>
    </row>
    <row r="1371" spans="1:39">
      <c r="A1371" s="476">
        <v>520</v>
      </c>
      <c r="B1371" s="477">
        <v>39</v>
      </c>
      <c r="C1371" s="632"/>
      <c r="D1371" s="633"/>
      <c r="E1371" s="632"/>
      <c r="F1371" s="625"/>
      <c r="G1371" s="608"/>
      <c r="H1371" s="475"/>
      <c r="I1371" s="613"/>
      <c r="J1371" s="614"/>
      <c r="K1371" s="614"/>
      <c r="L1371" s="615"/>
      <c r="M1371" s="616"/>
      <c r="N1371" s="505" t="str">
        <f>五年级BMI</f>
        <v/>
      </c>
      <c r="O1371" s="499" t="str">
        <f>五年级BMI等级</f>
        <v/>
      </c>
      <c r="P1371" s="500" t="str">
        <f>五年级BMI得分</f>
        <v/>
      </c>
      <c r="Q1371" s="515" t="str">
        <f>五年级肺活量得分</f>
        <v/>
      </c>
      <c r="R1371" s="512" t="str">
        <f>五年级等级</f>
        <v/>
      </c>
      <c r="S1371" s="516" t="str">
        <f>五年级50米跑得分</f>
        <v/>
      </c>
      <c r="T1371" s="517" t="str">
        <f>五年级等级</f>
        <v/>
      </c>
      <c r="U1371" s="516" t="str">
        <f>五年级坐位体前屈得分</f>
        <v/>
      </c>
      <c r="V1371" s="517" t="str">
        <f>五年级等级</f>
        <v/>
      </c>
      <c r="W1371" s="516" t="str">
        <f>五年级一分钟跳绳得分</f>
        <v/>
      </c>
      <c r="X1371" s="517" t="str">
        <f>五年级等级</f>
        <v/>
      </c>
      <c r="Y1371" s="515" t="str">
        <f>五年级仰卧起坐得分</f>
        <v/>
      </c>
      <c r="Z1371" s="518" t="str">
        <f>五年级等级</f>
        <v/>
      </c>
      <c r="AA1371" s="533" t="str">
        <f>五年级折返跑得分</f>
        <v/>
      </c>
      <c r="AB1371" s="515" t="str">
        <f>五年级等级</f>
        <v/>
      </c>
      <c r="AC1371" s="533" t="str">
        <f>五年级跳绳附加分</f>
        <v/>
      </c>
      <c r="AD1371" s="534" t="str">
        <f>五年级标准分</f>
        <v/>
      </c>
      <c r="AE1371" s="534" t="str">
        <f>五年级总分</f>
        <v/>
      </c>
      <c r="AF1371" s="517" t="str">
        <f>五年级等级</f>
        <v/>
      </c>
      <c r="AM1371" s="452" t="str">
        <f>折返时间</f>
        <v/>
      </c>
    </row>
    <row r="1372" spans="1:39">
      <c r="A1372" s="476">
        <v>520</v>
      </c>
      <c r="B1372" s="477">
        <v>40</v>
      </c>
      <c r="C1372" s="632"/>
      <c r="D1372" s="633"/>
      <c r="E1372" s="632"/>
      <c r="F1372" s="625"/>
      <c r="G1372" s="608"/>
      <c r="H1372" s="475"/>
      <c r="I1372" s="613"/>
      <c r="J1372" s="614"/>
      <c r="K1372" s="614"/>
      <c r="L1372" s="615"/>
      <c r="M1372" s="616"/>
      <c r="N1372" s="505" t="str">
        <f>五年级BMI</f>
        <v/>
      </c>
      <c r="O1372" s="499" t="str">
        <f>五年级BMI等级</f>
        <v/>
      </c>
      <c r="P1372" s="500" t="str">
        <f>五年级BMI得分</f>
        <v/>
      </c>
      <c r="Q1372" s="515" t="str">
        <f>五年级肺活量得分</f>
        <v/>
      </c>
      <c r="R1372" s="512" t="str">
        <f>五年级等级</f>
        <v/>
      </c>
      <c r="S1372" s="516" t="str">
        <f>五年级50米跑得分</f>
        <v/>
      </c>
      <c r="T1372" s="517" t="str">
        <f>五年级等级</f>
        <v/>
      </c>
      <c r="U1372" s="516" t="str">
        <f>五年级坐位体前屈得分</f>
        <v/>
      </c>
      <c r="V1372" s="517" t="str">
        <f>五年级等级</f>
        <v/>
      </c>
      <c r="W1372" s="516" t="str">
        <f>五年级一分钟跳绳得分</f>
        <v/>
      </c>
      <c r="X1372" s="517" t="str">
        <f>五年级等级</f>
        <v/>
      </c>
      <c r="Y1372" s="515" t="str">
        <f>五年级仰卧起坐得分</f>
        <v/>
      </c>
      <c r="Z1372" s="518" t="str">
        <f>五年级等级</f>
        <v/>
      </c>
      <c r="AA1372" s="533" t="str">
        <f>五年级折返跑得分</f>
        <v/>
      </c>
      <c r="AB1372" s="515" t="str">
        <f>五年级等级</f>
        <v/>
      </c>
      <c r="AC1372" s="533" t="str">
        <f>五年级跳绳附加分</f>
        <v/>
      </c>
      <c r="AD1372" s="534" t="str">
        <f>五年级标准分</f>
        <v/>
      </c>
      <c r="AE1372" s="534" t="str">
        <f>五年级总分</f>
        <v/>
      </c>
      <c r="AF1372" s="517" t="str">
        <f>五年级等级</f>
        <v/>
      </c>
      <c r="AM1372" s="452" t="str">
        <f>折返时间</f>
        <v/>
      </c>
    </row>
    <row r="1373" spans="1:32">
      <c r="A1373" s="476">
        <v>520</v>
      </c>
      <c r="B1373" s="477">
        <v>41</v>
      </c>
      <c r="C1373" s="632"/>
      <c r="D1373" s="633"/>
      <c r="E1373" s="632"/>
      <c r="F1373" s="625"/>
      <c r="G1373" s="608"/>
      <c r="H1373" s="475"/>
      <c r="I1373" s="613"/>
      <c r="J1373" s="614"/>
      <c r="K1373" s="614"/>
      <c r="L1373" s="615"/>
      <c r="M1373" s="616"/>
      <c r="N1373" s="505" t="str">
        <f>五年级BMI</f>
        <v/>
      </c>
      <c r="O1373" s="499" t="str">
        <f>五年级BMI等级</f>
        <v/>
      </c>
      <c r="P1373" s="500" t="str">
        <f>五年级BMI得分</f>
        <v/>
      </c>
      <c r="Q1373" s="515" t="str">
        <f>五年级肺活量得分</f>
        <v/>
      </c>
      <c r="R1373" s="512" t="str">
        <f>五年级等级</f>
        <v/>
      </c>
      <c r="S1373" s="516" t="str">
        <f>五年级50米跑得分</f>
        <v/>
      </c>
      <c r="T1373" s="517" t="str">
        <f>五年级等级</f>
        <v/>
      </c>
      <c r="U1373" s="516" t="str">
        <f>五年级坐位体前屈得分</f>
        <v/>
      </c>
      <c r="V1373" s="517" t="str">
        <f>五年级等级</f>
        <v/>
      </c>
      <c r="W1373" s="516" t="str">
        <f>五年级一分钟跳绳得分</f>
        <v/>
      </c>
      <c r="X1373" s="517" t="str">
        <f>五年级等级</f>
        <v/>
      </c>
      <c r="Y1373" s="515" t="str">
        <f>五年级仰卧起坐得分</f>
        <v/>
      </c>
      <c r="Z1373" s="518" t="str">
        <f>五年级等级</f>
        <v/>
      </c>
      <c r="AA1373" s="533" t="str">
        <f>五年级折返跑得分</f>
        <v/>
      </c>
      <c r="AB1373" s="515" t="str">
        <f>五年级等级</f>
        <v/>
      </c>
      <c r="AC1373" s="533" t="str">
        <f>五年级跳绳附加分</f>
        <v/>
      </c>
      <c r="AD1373" s="534" t="str">
        <f>五年级标准分</f>
        <v/>
      </c>
      <c r="AE1373" s="534" t="str">
        <f>五年级总分</f>
        <v/>
      </c>
      <c r="AF1373" s="517" t="str">
        <f>五年级等级</f>
        <v/>
      </c>
    </row>
    <row r="1374" spans="1:32">
      <c r="A1374" s="476">
        <v>520</v>
      </c>
      <c r="B1374" s="477">
        <v>42</v>
      </c>
      <c r="C1374" s="632"/>
      <c r="D1374" s="633"/>
      <c r="E1374" s="632"/>
      <c r="F1374" s="625"/>
      <c r="G1374" s="608"/>
      <c r="H1374" s="475"/>
      <c r="I1374" s="613"/>
      <c r="J1374" s="614"/>
      <c r="K1374" s="614"/>
      <c r="L1374" s="615"/>
      <c r="M1374" s="616"/>
      <c r="N1374" s="505" t="str">
        <f>五年级BMI</f>
        <v/>
      </c>
      <c r="O1374" s="499" t="str">
        <f>五年级BMI等级</f>
        <v/>
      </c>
      <c r="P1374" s="500" t="str">
        <f>五年级BMI得分</f>
        <v/>
      </c>
      <c r="Q1374" s="515" t="str">
        <f>五年级肺活量得分</f>
        <v/>
      </c>
      <c r="R1374" s="512" t="str">
        <f>五年级等级</f>
        <v/>
      </c>
      <c r="S1374" s="516" t="str">
        <f>五年级50米跑得分</f>
        <v/>
      </c>
      <c r="T1374" s="517" t="str">
        <f>五年级等级</f>
        <v/>
      </c>
      <c r="U1374" s="516" t="str">
        <f>五年级坐位体前屈得分</f>
        <v/>
      </c>
      <c r="V1374" s="517" t="str">
        <f>五年级等级</f>
        <v/>
      </c>
      <c r="W1374" s="516" t="str">
        <f>五年级一分钟跳绳得分</f>
        <v/>
      </c>
      <c r="X1374" s="517" t="str">
        <f>五年级等级</f>
        <v/>
      </c>
      <c r="Y1374" s="515" t="str">
        <f>五年级仰卧起坐得分</f>
        <v/>
      </c>
      <c r="Z1374" s="518" t="str">
        <f>五年级等级</f>
        <v/>
      </c>
      <c r="AA1374" s="533" t="str">
        <f>五年级折返跑得分</f>
        <v/>
      </c>
      <c r="AB1374" s="515" t="str">
        <f>五年级等级</f>
        <v/>
      </c>
      <c r="AC1374" s="533" t="str">
        <f>五年级跳绳附加分</f>
        <v/>
      </c>
      <c r="AD1374" s="534" t="str">
        <f>五年级标准分</f>
        <v/>
      </c>
      <c r="AE1374" s="534" t="str">
        <f>五年级总分</f>
        <v/>
      </c>
      <c r="AF1374" s="517" t="str">
        <f>五年级等级</f>
        <v/>
      </c>
    </row>
    <row r="1375" spans="1:32">
      <c r="A1375" s="476">
        <v>520</v>
      </c>
      <c r="B1375" s="477">
        <v>43</v>
      </c>
      <c r="C1375" s="632"/>
      <c r="D1375" s="633"/>
      <c r="E1375" s="632"/>
      <c r="F1375" s="625"/>
      <c r="G1375" s="608"/>
      <c r="H1375" s="475"/>
      <c r="I1375" s="613"/>
      <c r="J1375" s="614"/>
      <c r="K1375" s="614"/>
      <c r="L1375" s="615"/>
      <c r="M1375" s="616"/>
      <c r="N1375" s="505" t="str">
        <f>五年级BMI</f>
        <v/>
      </c>
      <c r="O1375" s="499" t="str">
        <f>五年级BMI等级</f>
        <v/>
      </c>
      <c r="P1375" s="500" t="str">
        <f>五年级BMI得分</f>
        <v/>
      </c>
      <c r="Q1375" s="515" t="str">
        <f>五年级肺活量得分</f>
        <v/>
      </c>
      <c r="R1375" s="512" t="str">
        <f>五年级等级</f>
        <v/>
      </c>
      <c r="S1375" s="516" t="str">
        <f>五年级50米跑得分</f>
        <v/>
      </c>
      <c r="T1375" s="517" t="str">
        <f>五年级等级</f>
        <v/>
      </c>
      <c r="U1375" s="516" t="str">
        <f>五年级坐位体前屈得分</f>
        <v/>
      </c>
      <c r="V1375" s="517" t="str">
        <f>五年级等级</f>
        <v/>
      </c>
      <c r="W1375" s="516" t="str">
        <f>五年级一分钟跳绳得分</f>
        <v/>
      </c>
      <c r="X1375" s="517" t="str">
        <f>五年级等级</f>
        <v/>
      </c>
      <c r="Y1375" s="515" t="str">
        <f>五年级仰卧起坐得分</f>
        <v/>
      </c>
      <c r="Z1375" s="518" t="str">
        <f>五年级等级</f>
        <v/>
      </c>
      <c r="AA1375" s="533" t="str">
        <f>五年级折返跑得分</f>
        <v/>
      </c>
      <c r="AB1375" s="515" t="str">
        <f>五年级等级</f>
        <v/>
      </c>
      <c r="AC1375" s="533" t="str">
        <f>五年级跳绳附加分</f>
        <v/>
      </c>
      <c r="AD1375" s="534" t="str">
        <f>五年级标准分</f>
        <v/>
      </c>
      <c r="AE1375" s="534" t="str">
        <f>五年级总分</f>
        <v/>
      </c>
      <c r="AF1375" s="517" t="str">
        <f>五年级等级</f>
        <v/>
      </c>
    </row>
    <row r="1376" spans="1:32">
      <c r="A1376" s="476">
        <v>520</v>
      </c>
      <c r="B1376" s="477">
        <v>44</v>
      </c>
      <c r="C1376" s="632"/>
      <c r="D1376" s="633"/>
      <c r="E1376" s="632"/>
      <c r="F1376" s="625"/>
      <c r="G1376" s="608"/>
      <c r="H1376" s="475"/>
      <c r="I1376" s="613"/>
      <c r="J1376" s="614"/>
      <c r="K1376" s="614"/>
      <c r="L1376" s="615"/>
      <c r="M1376" s="616"/>
      <c r="N1376" s="505" t="str">
        <f>五年级BMI</f>
        <v/>
      </c>
      <c r="O1376" s="499" t="str">
        <f>五年级BMI等级</f>
        <v/>
      </c>
      <c r="P1376" s="500" t="str">
        <f>五年级BMI得分</f>
        <v/>
      </c>
      <c r="Q1376" s="515" t="str">
        <f>五年级肺活量得分</f>
        <v/>
      </c>
      <c r="R1376" s="512" t="str">
        <f>五年级等级</f>
        <v/>
      </c>
      <c r="S1376" s="516" t="str">
        <f>五年级50米跑得分</f>
        <v/>
      </c>
      <c r="T1376" s="517" t="str">
        <f>五年级等级</f>
        <v/>
      </c>
      <c r="U1376" s="516" t="str">
        <f>五年级坐位体前屈得分</f>
        <v/>
      </c>
      <c r="V1376" s="517" t="str">
        <f>五年级等级</f>
        <v/>
      </c>
      <c r="W1376" s="516" t="str">
        <f>五年级一分钟跳绳得分</f>
        <v/>
      </c>
      <c r="X1376" s="517" t="str">
        <f>五年级等级</f>
        <v/>
      </c>
      <c r="Y1376" s="515" t="str">
        <f>五年级仰卧起坐得分</f>
        <v/>
      </c>
      <c r="Z1376" s="518" t="str">
        <f>五年级等级</f>
        <v/>
      </c>
      <c r="AA1376" s="533" t="str">
        <f>五年级折返跑得分</f>
        <v/>
      </c>
      <c r="AB1376" s="515" t="str">
        <f>五年级等级</f>
        <v/>
      </c>
      <c r="AC1376" s="533" t="str">
        <f>五年级跳绳附加分</f>
        <v/>
      </c>
      <c r="AD1376" s="534" t="str">
        <f>五年级标准分</f>
        <v/>
      </c>
      <c r="AE1376" s="534" t="str">
        <f>五年级总分</f>
        <v/>
      </c>
      <c r="AF1376" s="517" t="str">
        <f>五年级等级</f>
        <v/>
      </c>
    </row>
    <row r="1377" spans="1:32">
      <c r="A1377" s="476">
        <v>520</v>
      </c>
      <c r="B1377" s="477">
        <v>45</v>
      </c>
      <c r="C1377" s="632"/>
      <c r="D1377" s="633"/>
      <c r="E1377" s="632"/>
      <c r="F1377" s="625"/>
      <c r="G1377" s="608"/>
      <c r="H1377" s="475"/>
      <c r="I1377" s="613"/>
      <c r="J1377" s="614"/>
      <c r="K1377" s="614"/>
      <c r="L1377" s="615"/>
      <c r="M1377" s="616"/>
      <c r="N1377" s="505" t="str">
        <f>五年级BMI</f>
        <v/>
      </c>
      <c r="O1377" s="499" t="str">
        <f>五年级BMI等级</f>
        <v/>
      </c>
      <c r="P1377" s="500" t="str">
        <f>五年级BMI得分</f>
        <v/>
      </c>
      <c r="Q1377" s="515" t="str">
        <f>五年级肺活量得分</f>
        <v/>
      </c>
      <c r="R1377" s="512" t="str">
        <f>五年级等级</f>
        <v/>
      </c>
      <c r="S1377" s="516" t="str">
        <f>五年级50米跑得分</f>
        <v/>
      </c>
      <c r="T1377" s="517" t="str">
        <f>五年级等级</f>
        <v/>
      </c>
      <c r="U1377" s="516" t="str">
        <f>五年级坐位体前屈得分</f>
        <v/>
      </c>
      <c r="V1377" s="517" t="str">
        <f>五年级等级</f>
        <v/>
      </c>
      <c r="W1377" s="516" t="str">
        <f>五年级一分钟跳绳得分</f>
        <v/>
      </c>
      <c r="X1377" s="517" t="str">
        <f>五年级等级</f>
        <v/>
      </c>
      <c r="Y1377" s="515" t="str">
        <f>五年级仰卧起坐得分</f>
        <v/>
      </c>
      <c r="Z1377" s="518" t="str">
        <f>五年级等级</f>
        <v/>
      </c>
      <c r="AA1377" s="533" t="str">
        <f>五年级折返跑得分</f>
        <v/>
      </c>
      <c r="AB1377" s="515" t="str">
        <f>五年级等级</f>
        <v/>
      </c>
      <c r="AC1377" s="533" t="str">
        <f>五年级跳绳附加分</f>
        <v/>
      </c>
      <c r="AD1377" s="534" t="str">
        <f>五年级标准分</f>
        <v/>
      </c>
      <c r="AE1377" s="534" t="str">
        <f>五年级总分</f>
        <v/>
      </c>
      <c r="AF1377" s="517" t="str">
        <f>五年级等级</f>
        <v/>
      </c>
    </row>
    <row r="1378" spans="1:32">
      <c r="A1378" s="476">
        <v>520</v>
      </c>
      <c r="B1378" s="477">
        <v>46</v>
      </c>
      <c r="C1378" s="632"/>
      <c r="D1378" s="633"/>
      <c r="E1378" s="632"/>
      <c r="F1378" s="625"/>
      <c r="G1378" s="608"/>
      <c r="H1378" s="475"/>
      <c r="I1378" s="613"/>
      <c r="J1378" s="614"/>
      <c r="K1378" s="614"/>
      <c r="L1378" s="615"/>
      <c r="M1378" s="616"/>
      <c r="N1378" s="505" t="str">
        <f>五年级BMI</f>
        <v/>
      </c>
      <c r="O1378" s="499" t="str">
        <f>五年级BMI等级</f>
        <v/>
      </c>
      <c r="P1378" s="500" t="str">
        <f>五年级BMI得分</f>
        <v/>
      </c>
      <c r="Q1378" s="515" t="str">
        <f>五年级肺活量得分</f>
        <v/>
      </c>
      <c r="R1378" s="512" t="str">
        <f>五年级等级</f>
        <v/>
      </c>
      <c r="S1378" s="516" t="str">
        <f>五年级50米跑得分</f>
        <v/>
      </c>
      <c r="T1378" s="517" t="str">
        <f>五年级等级</f>
        <v/>
      </c>
      <c r="U1378" s="516" t="str">
        <f>五年级坐位体前屈得分</f>
        <v/>
      </c>
      <c r="V1378" s="517" t="str">
        <f>五年级等级</f>
        <v/>
      </c>
      <c r="W1378" s="516" t="str">
        <f>五年级一分钟跳绳得分</f>
        <v/>
      </c>
      <c r="X1378" s="517" t="str">
        <f>五年级等级</f>
        <v/>
      </c>
      <c r="Y1378" s="515" t="str">
        <f>五年级仰卧起坐得分</f>
        <v/>
      </c>
      <c r="Z1378" s="518" t="str">
        <f>五年级等级</f>
        <v/>
      </c>
      <c r="AA1378" s="533" t="str">
        <f>五年级折返跑得分</f>
        <v/>
      </c>
      <c r="AB1378" s="515" t="str">
        <f>五年级等级</f>
        <v/>
      </c>
      <c r="AC1378" s="533" t="str">
        <f>五年级跳绳附加分</f>
        <v/>
      </c>
      <c r="AD1378" s="534" t="str">
        <f>五年级标准分</f>
        <v/>
      </c>
      <c r="AE1378" s="534" t="str">
        <f>五年级总分</f>
        <v/>
      </c>
      <c r="AF1378" s="517" t="str">
        <f>五年级等级</f>
        <v/>
      </c>
    </row>
    <row r="1379" spans="1:32">
      <c r="A1379" s="476">
        <v>520</v>
      </c>
      <c r="B1379" s="477">
        <v>47</v>
      </c>
      <c r="C1379" s="632"/>
      <c r="D1379" s="633"/>
      <c r="E1379" s="632"/>
      <c r="F1379" s="625"/>
      <c r="G1379" s="608"/>
      <c r="H1379" s="475"/>
      <c r="I1379" s="613"/>
      <c r="J1379" s="614"/>
      <c r="K1379" s="614"/>
      <c r="L1379" s="615"/>
      <c r="M1379" s="616"/>
      <c r="N1379" s="505" t="str">
        <f>五年级BMI</f>
        <v/>
      </c>
      <c r="O1379" s="499" t="str">
        <f>五年级BMI等级</f>
        <v/>
      </c>
      <c r="P1379" s="500" t="str">
        <f>五年级BMI得分</f>
        <v/>
      </c>
      <c r="Q1379" s="515" t="str">
        <f>五年级肺活量得分</f>
        <v/>
      </c>
      <c r="R1379" s="512" t="str">
        <f>五年级等级</f>
        <v/>
      </c>
      <c r="S1379" s="516" t="str">
        <f>五年级50米跑得分</f>
        <v/>
      </c>
      <c r="T1379" s="517" t="str">
        <f>五年级等级</f>
        <v/>
      </c>
      <c r="U1379" s="516" t="str">
        <f>五年级坐位体前屈得分</f>
        <v/>
      </c>
      <c r="V1379" s="517" t="str">
        <f>五年级等级</f>
        <v/>
      </c>
      <c r="W1379" s="516" t="str">
        <f>五年级一分钟跳绳得分</f>
        <v/>
      </c>
      <c r="X1379" s="517" t="str">
        <f>五年级等级</f>
        <v/>
      </c>
      <c r="Y1379" s="515" t="str">
        <f>五年级仰卧起坐得分</f>
        <v/>
      </c>
      <c r="Z1379" s="518" t="str">
        <f>五年级等级</f>
        <v/>
      </c>
      <c r="AA1379" s="533" t="str">
        <f>五年级折返跑得分</f>
        <v/>
      </c>
      <c r="AB1379" s="515" t="str">
        <f>五年级等级</f>
        <v/>
      </c>
      <c r="AC1379" s="533" t="str">
        <f>五年级跳绳附加分</f>
        <v/>
      </c>
      <c r="AD1379" s="534" t="str">
        <f>五年级标准分</f>
        <v/>
      </c>
      <c r="AE1379" s="534" t="str">
        <f>五年级总分</f>
        <v/>
      </c>
      <c r="AF1379" s="517" t="str">
        <f>五年级等级</f>
        <v/>
      </c>
    </row>
    <row r="1380" spans="1:32">
      <c r="A1380" s="476">
        <v>520</v>
      </c>
      <c r="B1380" s="477">
        <v>48</v>
      </c>
      <c r="C1380" s="632"/>
      <c r="D1380" s="633"/>
      <c r="E1380" s="632"/>
      <c r="F1380" s="625"/>
      <c r="G1380" s="608"/>
      <c r="H1380" s="475"/>
      <c r="I1380" s="613"/>
      <c r="J1380" s="614"/>
      <c r="K1380" s="614"/>
      <c r="L1380" s="615"/>
      <c r="M1380" s="616"/>
      <c r="N1380" s="505" t="str">
        <f>五年级BMI</f>
        <v/>
      </c>
      <c r="O1380" s="499" t="str">
        <f>五年级BMI等级</f>
        <v/>
      </c>
      <c r="P1380" s="500" t="str">
        <f>五年级BMI得分</f>
        <v/>
      </c>
      <c r="Q1380" s="515" t="str">
        <f>五年级肺活量得分</f>
        <v/>
      </c>
      <c r="R1380" s="512" t="str">
        <f>五年级等级</f>
        <v/>
      </c>
      <c r="S1380" s="516" t="str">
        <f>五年级50米跑得分</f>
        <v/>
      </c>
      <c r="T1380" s="517" t="str">
        <f>五年级等级</f>
        <v/>
      </c>
      <c r="U1380" s="516" t="str">
        <f>五年级坐位体前屈得分</f>
        <v/>
      </c>
      <c r="V1380" s="517" t="str">
        <f>五年级等级</f>
        <v/>
      </c>
      <c r="W1380" s="516" t="str">
        <f>五年级一分钟跳绳得分</f>
        <v/>
      </c>
      <c r="X1380" s="517" t="str">
        <f>五年级等级</f>
        <v/>
      </c>
      <c r="Y1380" s="515" t="str">
        <f>五年级仰卧起坐得分</f>
        <v/>
      </c>
      <c r="Z1380" s="518" t="str">
        <f>五年级等级</f>
        <v/>
      </c>
      <c r="AA1380" s="533" t="str">
        <f>五年级折返跑得分</f>
        <v/>
      </c>
      <c r="AB1380" s="515" t="str">
        <f>五年级等级</f>
        <v/>
      </c>
      <c r="AC1380" s="533" t="str">
        <f>五年级跳绳附加分</f>
        <v/>
      </c>
      <c r="AD1380" s="534" t="str">
        <f>五年级标准分</f>
        <v/>
      </c>
      <c r="AE1380" s="534" t="str">
        <f>五年级总分</f>
        <v/>
      </c>
      <c r="AF1380" s="517" t="str">
        <f>五年级等级</f>
        <v/>
      </c>
    </row>
    <row r="1381" spans="1:32">
      <c r="A1381" s="476">
        <v>520</v>
      </c>
      <c r="B1381" s="477">
        <v>49</v>
      </c>
      <c r="C1381" s="632"/>
      <c r="D1381" s="633"/>
      <c r="E1381" s="632"/>
      <c r="F1381" s="625"/>
      <c r="G1381" s="608"/>
      <c r="H1381" s="475"/>
      <c r="I1381" s="613"/>
      <c r="J1381" s="614"/>
      <c r="K1381" s="614"/>
      <c r="L1381" s="615"/>
      <c r="M1381" s="616"/>
      <c r="N1381" s="505" t="str">
        <f>五年级BMI</f>
        <v/>
      </c>
      <c r="O1381" s="499" t="str">
        <f>五年级BMI等级</f>
        <v/>
      </c>
      <c r="P1381" s="500" t="str">
        <f>五年级BMI得分</f>
        <v/>
      </c>
      <c r="Q1381" s="515" t="str">
        <f>五年级肺活量得分</f>
        <v/>
      </c>
      <c r="R1381" s="512" t="str">
        <f>五年级等级</f>
        <v/>
      </c>
      <c r="S1381" s="516" t="str">
        <f>五年级50米跑得分</f>
        <v/>
      </c>
      <c r="T1381" s="517" t="str">
        <f>五年级等级</f>
        <v/>
      </c>
      <c r="U1381" s="516" t="str">
        <f>五年级坐位体前屈得分</f>
        <v/>
      </c>
      <c r="V1381" s="517" t="str">
        <f>五年级等级</f>
        <v/>
      </c>
      <c r="W1381" s="516" t="str">
        <f>五年级一分钟跳绳得分</f>
        <v/>
      </c>
      <c r="X1381" s="517" t="str">
        <f>五年级等级</f>
        <v/>
      </c>
      <c r="Y1381" s="515" t="str">
        <f>五年级仰卧起坐得分</f>
        <v/>
      </c>
      <c r="Z1381" s="518" t="str">
        <f>五年级等级</f>
        <v/>
      </c>
      <c r="AA1381" s="533" t="str">
        <f>五年级折返跑得分</f>
        <v/>
      </c>
      <c r="AB1381" s="515" t="str">
        <f>五年级等级</f>
        <v/>
      </c>
      <c r="AC1381" s="533" t="str">
        <f>五年级跳绳附加分</f>
        <v/>
      </c>
      <c r="AD1381" s="534" t="str">
        <f>五年级标准分</f>
        <v/>
      </c>
      <c r="AE1381" s="534" t="str">
        <f>五年级总分</f>
        <v/>
      </c>
      <c r="AF1381" s="517" t="str">
        <f>五年级等级</f>
        <v/>
      </c>
    </row>
    <row r="1382" spans="1:32">
      <c r="A1382" s="476">
        <v>520</v>
      </c>
      <c r="B1382" s="477">
        <v>50</v>
      </c>
      <c r="C1382" s="632"/>
      <c r="D1382" s="633"/>
      <c r="E1382" s="632"/>
      <c r="F1382" s="625"/>
      <c r="G1382" s="608"/>
      <c r="H1382" s="475"/>
      <c r="I1382" s="613"/>
      <c r="J1382" s="614"/>
      <c r="K1382" s="614"/>
      <c r="L1382" s="615"/>
      <c r="M1382" s="616"/>
      <c r="N1382" s="505" t="str">
        <f>五年级BMI</f>
        <v/>
      </c>
      <c r="O1382" s="499" t="str">
        <f>五年级BMI等级</f>
        <v/>
      </c>
      <c r="P1382" s="500" t="str">
        <f>五年级BMI得分</f>
        <v/>
      </c>
      <c r="Q1382" s="515" t="str">
        <f>五年级肺活量得分</f>
        <v/>
      </c>
      <c r="R1382" s="512" t="str">
        <f>五年级等级</f>
        <v/>
      </c>
      <c r="S1382" s="516" t="str">
        <f>五年级50米跑得分</f>
        <v/>
      </c>
      <c r="T1382" s="517" t="str">
        <f>五年级等级</f>
        <v/>
      </c>
      <c r="U1382" s="516" t="str">
        <f>五年级坐位体前屈得分</f>
        <v/>
      </c>
      <c r="V1382" s="517" t="str">
        <f>五年级等级</f>
        <v/>
      </c>
      <c r="W1382" s="516" t="str">
        <f>五年级一分钟跳绳得分</f>
        <v/>
      </c>
      <c r="X1382" s="517" t="str">
        <f>五年级等级</f>
        <v/>
      </c>
      <c r="Y1382" s="515" t="str">
        <f>五年级仰卧起坐得分</f>
        <v/>
      </c>
      <c r="Z1382" s="518" t="str">
        <f>五年级等级</f>
        <v/>
      </c>
      <c r="AA1382" s="533" t="str">
        <f>五年级折返跑得分</f>
        <v/>
      </c>
      <c r="AB1382" s="515" t="str">
        <f>五年级等级</f>
        <v/>
      </c>
      <c r="AC1382" s="533" t="str">
        <f>五年级跳绳附加分</f>
        <v/>
      </c>
      <c r="AD1382" s="534" t="str">
        <f>五年级标准分</f>
        <v/>
      </c>
      <c r="AE1382" s="534" t="str">
        <f>五年级总分</f>
        <v/>
      </c>
      <c r="AF1382" s="517" t="str">
        <f>五年级等级</f>
        <v/>
      </c>
    </row>
    <row r="1383" spans="1:32">
      <c r="A1383" s="476">
        <v>520</v>
      </c>
      <c r="B1383" s="477">
        <v>51</v>
      </c>
      <c r="C1383" s="632"/>
      <c r="D1383" s="633"/>
      <c r="E1383" s="632"/>
      <c r="F1383" s="625"/>
      <c r="G1383" s="608"/>
      <c r="H1383" s="475"/>
      <c r="I1383" s="613"/>
      <c r="J1383" s="614"/>
      <c r="K1383" s="614"/>
      <c r="L1383" s="615"/>
      <c r="M1383" s="616"/>
      <c r="N1383" s="505" t="str">
        <f>五年级BMI</f>
        <v/>
      </c>
      <c r="O1383" s="499" t="str">
        <f>五年级BMI等级</f>
        <v/>
      </c>
      <c r="P1383" s="500" t="str">
        <f>五年级BMI得分</f>
        <v/>
      </c>
      <c r="Q1383" s="515" t="str">
        <f>五年级肺活量得分</f>
        <v/>
      </c>
      <c r="R1383" s="512" t="str">
        <f>五年级等级</f>
        <v/>
      </c>
      <c r="S1383" s="516" t="str">
        <f>五年级50米跑得分</f>
        <v/>
      </c>
      <c r="T1383" s="517" t="str">
        <f>五年级等级</f>
        <v/>
      </c>
      <c r="U1383" s="516" t="str">
        <f>五年级坐位体前屈得分</f>
        <v/>
      </c>
      <c r="V1383" s="517" t="str">
        <f>五年级等级</f>
        <v/>
      </c>
      <c r="W1383" s="516" t="str">
        <f>五年级一分钟跳绳得分</f>
        <v/>
      </c>
      <c r="X1383" s="517" t="str">
        <f>五年级等级</f>
        <v/>
      </c>
      <c r="Y1383" s="515" t="str">
        <f>五年级仰卧起坐得分</f>
        <v/>
      </c>
      <c r="Z1383" s="518" t="str">
        <f>五年级等级</f>
        <v/>
      </c>
      <c r="AA1383" s="533" t="str">
        <f>五年级折返跑得分</f>
        <v/>
      </c>
      <c r="AB1383" s="515" t="str">
        <f>五年级等级</f>
        <v/>
      </c>
      <c r="AC1383" s="533" t="str">
        <f>五年级跳绳附加分</f>
        <v/>
      </c>
      <c r="AD1383" s="534" t="str">
        <f>五年级标准分</f>
        <v/>
      </c>
      <c r="AE1383" s="534" t="str">
        <f>五年级总分</f>
        <v/>
      </c>
      <c r="AF1383" s="517" t="str">
        <f>五年级等级</f>
        <v/>
      </c>
    </row>
    <row r="1384" spans="1:32">
      <c r="A1384" s="476">
        <v>520</v>
      </c>
      <c r="B1384" s="477">
        <v>52</v>
      </c>
      <c r="C1384" s="632"/>
      <c r="D1384" s="633"/>
      <c r="E1384" s="632"/>
      <c r="F1384" s="625"/>
      <c r="G1384" s="608"/>
      <c r="H1384" s="475"/>
      <c r="I1384" s="613"/>
      <c r="J1384" s="614"/>
      <c r="K1384" s="614"/>
      <c r="L1384" s="615"/>
      <c r="M1384" s="616"/>
      <c r="N1384" s="505" t="str">
        <f>五年级BMI</f>
        <v/>
      </c>
      <c r="O1384" s="499" t="str">
        <f>五年级BMI等级</f>
        <v/>
      </c>
      <c r="P1384" s="500" t="str">
        <f>五年级BMI得分</f>
        <v/>
      </c>
      <c r="Q1384" s="515" t="str">
        <f>五年级肺活量得分</f>
        <v/>
      </c>
      <c r="R1384" s="512" t="str">
        <f>五年级等级</f>
        <v/>
      </c>
      <c r="S1384" s="516" t="str">
        <f>五年级50米跑得分</f>
        <v/>
      </c>
      <c r="T1384" s="517" t="str">
        <f>五年级等级</f>
        <v/>
      </c>
      <c r="U1384" s="516" t="str">
        <f>五年级坐位体前屈得分</f>
        <v/>
      </c>
      <c r="V1384" s="517" t="str">
        <f>五年级等级</f>
        <v/>
      </c>
      <c r="W1384" s="516" t="str">
        <f>五年级一分钟跳绳得分</f>
        <v/>
      </c>
      <c r="X1384" s="517" t="str">
        <f>五年级等级</f>
        <v/>
      </c>
      <c r="Y1384" s="515" t="str">
        <f>五年级仰卧起坐得分</f>
        <v/>
      </c>
      <c r="Z1384" s="518" t="str">
        <f>五年级等级</f>
        <v/>
      </c>
      <c r="AA1384" s="533" t="str">
        <f>五年级折返跑得分</f>
        <v/>
      </c>
      <c r="AB1384" s="515" t="str">
        <f>五年级等级</f>
        <v/>
      </c>
      <c r="AC1384" s="533" t="str">
        <f>五年级跳绳附加分</f>
        <v/>
      </c>
      <c r="AD1384" s="534" t="str">
        <f>五年级标准分</f>
        <v/>
      </c>
      <c r="AE1384" s="534" t="str">
        <f>五年级总分</f>
        <v/>
      </c>
      <c r="AF1384" s="517" t="str">
        <f>五年级等级</f>
        <v/>
      </c>
    </row>
    <row r="1385" spans="1:32">
      <c r="A1385" s="476">
        <v>520</v>
      </c>
      <c r="B1385" s="477">
        <v>53</v>
      </c>
      <c r="C1385" s="632"/>
      <c r="D1385" s="633"/>
      <c r="E1385" s="632"/>
      <c r="F1385" s="625"/>
      <c r="G1385" s="608"/>
      <c r="H1385" s="475"/>
      <c r="I1385" s="613"/>
      <c r="J1385" s="614"/>
      <c r="K1385" s="614"/>
      <c r="L1385" s="615"/>
      <c r="M1385" s="616"/>
      <c r="N1385" s="505" t="str">
        <f>五年级BMI</f>
        <v/>
      </c>
      <c r="O1385" s="499" t="str">
        <f>五年级BMI等级</f>
        <v/>
      </c>
      <c r="P1385" s="500" t="str">
        <f>五年级BMI得分</f>
        <v/>
      </c>
      <c r="Q1385" s="515" t="str">
        <f>五年级肺活量得分</f>
        <v/>
      </c>
      <c r="R1385" s="512" t="str">
        <f>五年级等级</f>
        <v/>
      </c>
      <c r="S1385" s="516" t="str">
        <f>五年级50米跑得分</f>
        <v/>
      </c>
      <c r="T1385" s="517" t="str">
        <f>五年级等级</f>
        <v/>
      </c>
      <c r="U1385" s="516" t="str">
        <f>五年级坐位体前屈得分</f>
        <v/>
      </c>
      <c r="V1385" s="517" t="str">
        <f>五年级等级</f>
        <v/>
      </c>
      <c r="W1385" s="516" t="str">
        <f>五年级一分钟跳绳得分</f>
        <v/>
      </c>
      <c r="X1385" s="517" t="str">
        <f>五年级等级</f>
        <v/>
      </c>
      <c r="Y1385" s="515" t="str">
        <f>五年级仰卧起坐得分</f>
        <v/>
      </c>
      <c r="Z1385" s="518" t="str">
        <f>五年级等级</f>
        <v/>
      </c>
      <c r="AA1385" s="533" t="str">
        <f>五年级折返跑得分</f>
        <v/>
      </c>
      <c r="AB1385" s="515" t="str">
        <f>五年级等级</f>
        <v/>
      </c>
      <c r="AC1385" s="533" t="str">
        <f>五年级跳绳附加分</f>
        <v/>
      </c>
      <c r="AD1385" s="534" t="str">
        <f>五年级标准分</f>
        <v/>
      </c>
      <c r="AE1385" s="534" t="str">
        <f>五年级总分</f>
        <v/>
      </c>
      <c r="AF1385" s="517" t="str">
        <f>五年级等级</f>
        <v/>
      </c>
    </row>
    <row r="1386" spans="1:32">
      <c r="A1386" s="476">
        <v>520</v>
      </c>
      <c r="B1386" s="477">
        <v>54</v>
      </c>
      <c r="C1386" s="632"/>
      <c r="D1386" s="633"/>
      <c r="E1386" s="632"/>
      <c r="F1386" s="625"/>
      <c r="G1386" s="608"/>
      <c r="H1386" s="475"/>
      <c r="I1386" s="613"/>
      <c r="J1386" s="614"/>
      <c r="K1386" s="614"/>
      <c r="L1386" s="615"/>
      <c r="M1386" s="616"/>
      <c r="N1386" s="505" t="str">
        <f>五年级BMI</f>
        <v/>
      </c>
      <c r="O1386" s="499" t="str">
        <f>五年级BMI等级</f>
        <v/>
      </c>
      <c r="P1386" s="500" t="str">
        <f>五年级BMI得分</f>
        <v/>
      </c>
      <c r="Q1386" s="515" t="str">
        <f>五年级肺活量得分</f>
        <v/>
      </c>
      <c r="R1386" s="512" t="str">
        <f>五年级等级</f>
        <v/>
      </c>
      <c r="S1386" s="516" t="str">
        <f>五年级50米跑得分</f>
        <v/>
      </c>
      <c r="T1386" s="517" t="str">
        <f>五年级等级</f>
        <v/>
      </c>
      <c r="U1386" s="516" t="str">
        <f>五年级坐位体前屈得分</f>
        <v/>
      </c>
      <c r="V1386" s="517" t="str">
        <f>五年级等级</f>
        <v/>
      </c>
      <c r="W1386" s="516" t="str">
        <f>五年级一分钟跳绳得分</f>
        <v/>
      </c>
      <c r="X1386" s="517" t="str">
        <f>五年级等级</f>
        <v/>
      </c>
      <c r="Y1386" s="515" t="str">
        <f>五年级仰卧起坐得分</f>
        <v/>
      </c>
      <c r="Z1386" s="518" t="str">
        <f>五年级等级</f>
        <v/>
      </c>
      <c r="AA1386" s="533" t="str">
        <f>五年级折返跑得分</f>
        <v/>
      </c>
      <c r="AB1386" s="515" t="str">
        <f>五年级等级</f>
        <v/>
      </c>
      <c r="AC1386" s="533" t="str">
        <f>五年级跳绳附加分</f>
        <v/>
      </c>
      <c r="AD1386" s="534" t="str">
        <f>五年级标准分</f>
        <v/>
      </c>
      <c r="AE1386" s="534" t="str">
        <f>五年级总分</f>
        <v/>
      </c>
      <c r="AF1386" s="517" t="str">
        <f>五年级等级</f>
        <v/>
      </c>
    </row>
    <row r="1387" spans="1:32">
      <c r="A1387" s="476">
        <v>520</v>
      </c>
      <c r="B1387" s="477">
        <v>55</v>
      </c>
      <c r="C1387" s="632"/>
      <c r="D1387" s="633"/>
      <c r="E1387" s="632"/>
      <c r="F1387" s="625"/>
      <c r="G1387" s="608"/>
      <c r="H1387" s="475"/>
      <c r="I1387" s="613"/>
      <c r="J1387" s="614"/>
      <c r="K1387" s="614"/>
      <c r="L1387" s="615"/>
      <c r="M1387" s="616"/>
      <c r="N1387" s="505" t="str">
        <f>五年级BMI</f>
        <v/>
      </c>
      <c r="O1387" s="499" t="str">
        <f>五年级BMI等级</f>
        <v/>
      </c>
      <c r="P1387" s="500" t="str">
        <f>五年级BMI得分</f>
        <v/>
      </c>
      <c r="Q1387" s="515" t="str">
        <f>五年级肺活量得分</f>
        <v/>
      </c>
      <c r="R1387" s="512" t="str">
        <f>五年级等级</f>
        <v/>
      </c>
      <c r="S1387" s="516" t="str">
        <f>五年级50米跑得分</f>
        <v/>
      </c>
      <c r="T1387" s="517" t="str">
        <f>五年级等级</f>
        <v/>
      </c>
      <c r="U1387" s="516" t="str">
        <f>五年级坐位体前屈得分</f>
        <v/>
      </c>
      <c r="V1387" s="517" t="str">
        <f>五年级等级</f>
        <v/>
      </c>
      <c r="W1387" s="516" t="str">
        <f>五年级一分钟跳绳得分</f>
        <v/>
      </c>
      <c r="X1387" s="517" t="str">
        <f>五年级等级</f>
        <v/>
      </c>
      <c r="Y1387" s="515" t="str">
        <f>五年级仰卧起坐得分</f>
        <v/>
      </c>
      <c r="Z1387" s="518" t="str">
        <f>五年级等级</f>
        <v/>
      </c>
      <c r="AA1387" s="533" t="str">
        <f>五年级折返跑得分</f>
        <v/>
      </c>
      <c r="AB1387" s="515" t="str">
        <f>五年级等级</f>
        <v/>
      </c>
      <c r="AC1387" s="533" t="str">
        <f>五年级跳绳附加分</f>
        <v/>
      </c>
      <c r="AD1387" s="534" t="str">
        <f>五年级标准分</f>
        <v/>
      </c>
      <c r="AE1387" s="534" t="str">
        <f>五年级总分</f>
        <v/>
      </c>
      <c r="AF1387" s="517" t="str">
        <f>五年级等级</f>
        <v/>
      </c>
    </row>
    <row r="1388" spans="1:32">
      <c r="A1388" s="476">
        <v>520</v>
      </c>
      <c r="B1388" s="477">
        <v>56</v>
      </c>
      <c r="C1388" s="632"/>
      <c r="D1388" s="633"/>
      <c r="E1388" s="632"/>
      <c r="F1388" s="625"/>
      <c r="G1388" s="608"/>
      <c r="H1388" s="475"/>
      <c r="I1388" s="613"/>
      <c r="J1388" s="614"/>
      <c r="K1388" s="614"/>
      <c r="L1388" s="615"/>
      <c r="M1388" s="616"/>
      <c r="N1388" s="505" t="str">
        <f>五年级BMI</f>
        <v/>
      </c>
      <c r="O1388" s="499" t="str">
        <f>五年级BMI等级</f>
        <v/>
      </c>
      <c r="P1388" s="500" t="str">
        <f>五年级BMI得分</f>
        <v/>
      </c>
      <c r="Q1388" s="515" t="str">
        <f>五年级肺活量得分</f>
        <v/>
      </c>
      <c r="R1388" s="512" t="str">
        <f>五年级等级</f>
        <v/>
      </c>
      <c r="S1388" s="516" t="str">
        <f>五年级50米跑得分</f>
        <v/>
      </c>
      <c r="T1388" s="517" t="str">
        <f>五年级等级</f>
        <v/>
      </c>
      <c r="U1388" s="516" t="str">
        <f>五年级坐位体前屈得分</f>
        <v/>
      </c>
      <c r="V1388" s="517" t="str">
        <f>五年级等级</f>
        <v/>
      </c>
      <c r="W1388" s="516" t="str">
        <f>五年级一分钟跳绳得分</f>
        <v/>
      </c>
      <c r="X1388" s="517" t="str">
        <f>五年级等级</f>
        <v/>
      </c>
      <c r="Y1388" s="515" t="str">
        <f>五年级仰卧起坐得分</f>
        <v/>
      </c>
      <c r="Z1388" s="518" t="str">
        <f>五年级等级</f>
        <v/>
      </c>
      <c r="AA1388" s="533" t="str">
        <f>五年级折返跑得分</f>
        <v/>
      </c>
      <c r="AB1388" s="515" t="str">
        <f>五年级等级</f>
        <v/>
      </c>
      <c r="AC1388" s="533" t="str">
        <f>五年级跳绳附加分</f>
        <v/>
      </c>
      <c r="AD1388" s="534" t="str">
        <f>五年级标准分</f>
        <v/>
      </c>
      <c r="AE1388" s="534" t="str">
        <f>五年级总分</f>
        <v/>
      </c>
      <c r="AF1388" s="517" t="str">
        <f>五年级等级</f>
        <v/>
      </c>
    </row>
    <row r="1389" spans="1:32">
      <c r="A1389" s="476">
        <v>520</v>
      </c>
      <c r="B1389" s="477">
        <v>57</v>
      </c>
      <c r="C1389" s="632"/>
      <c r="D1389" s="633"/>
      <c r="E1389" s="632"/>
      <c r="F1389" s="625"/>
      <c r="G1389" s="608"/>
      <c r="H1389" s="475"/>
      <c r="I1389" s="613"/>
      <c r="J1389" s="614"/>
      <c r="K1389" s="614"/>
      <c r="L1389" s="615"/>
      <c r="M1389" s="616"/>
      <c r="N1389" s="505" t="str">
        <f>五年级BMI</f>
        <v/>
      </c>
      <c r="O1389" s="499" t="str">
        <f>五年级BMI等级</f>
        <v/>
      </c>
      <c r="P1389" s="500" t="str">
        <f>五年级BMI得分</f>
        <v/>
      </c>
      <c r="Q1389" s="515" t="str">
        <f>五年级肺活量得分</f>
        <v/>
      </c>
      <c r="R1389" s="512" t="str">
        <f>五年级等级</f>
        <v/>
      </c>
      <c r="S1389" s="516" t="str">
        <f>五年级50米跑得分</f>
        <v/>
      </c>
      <c r="T1389" s="517" t="str">
        <f>五年级等级</f>
        <v/>
      </c>
      <c r="U1389" s="516" t="str">
        <f>五年级坐位体前屈得分</f>
        <v/>
      </c>
      <c r="V1389" s="517" t="str">
        <f>五年级等级</f>
        <v/>
      </c>
      <c r="W1389" s="516" t="str">
        <f>五年级一分钟跳绳得分</f>
        <v/>
      </c>
      <c r="X1389" s="517" t="str">
        <f>五年级等级</f>
        <v/>
      </c>
      <c r="Y1389" s="515" t="str">
        <f>五年级仰卧起坐得分</f>
        <v/>
      </c>
      <c r="Z1389" s="518" t="str">
        <f>五年级等级</f>
        <v/>
      </c>
      <c r="AA1389" s="533" t="str">
        <f>五年级折返跑得分</f>
        <v/>
      </c>
      <c r="AB1389" s="515" t="str">
        <f>五年级等级</f>
        <v/>
      </c>
      <c r="AC1389" s="533" t="str">
        <f>五年级跳绳附加分</f>
        <v/>
      </c>
      <c r="AD1389" s="534" t="str">
        <f>五年级标准分</f>
        <v/>
      </c>
      <c r="AE1389" s="534" t="str">
        <f>五年级总分</f>
        <v/>
      </c>
      <c r="AF1389" s="517" t="str">
        <f>五年级等级</f>
        <v/>
      </c>
    </row>
    <row r="1390" spans="1:32">
      <c r="A1390" s="476">
        <v>520</v>
      </c>
      <c r="B1390" s="477">
        <v>58</v>
      </c>
      <c r="C1390" s="632"/>
      <c r="D1390" s="633"/>
      <c r="E1390" s="632"/>
      <c r="F1390" s="625"/>
      <c r="G1390" s="608"/>
      <c r="H1390" s="475"/>
      <c r="I1390" s="613"/>
      <c r="J1390" s="614"/>
      <c r="K1390" s="614"/>
      <c r="L1390" s="615"/>
      <c r="M1390" s="616"/>
      <c r="N1390" s="505" t="str">
        <f>五年级BMI</f>
        <v/>
      </c>
      <c r="O1390" s="499" t="str">
        <f>五年级BMI等级</f>
        <v/>
      </c>
      <c r="P1390" s="500" t="str">
        <f>五年级BMI得分</f>
        <v/>
      </c>
      <c r="Q1390" s="515" t="str">
        <f>五年级肺活量得分</f>
        <v/>
      </c>
      <c r="R1390" s="512" t="str">
        <f>五年级等级</f>
        <v/>
      </c>
      <c r="S1390" s="516" t="str">
        <f>五年级50米跑得分</f>
        <v/>
      </c>
      <c r="T1390" s="517" t="str">
        <f>五年级等级</f>
        <v/>
      </c>
      <c r="U1390" s="516" t="str">
        <f>五年级坐位体前屈得分</f>
        <v/>
      </c>
      <c r="V1390" s="517" t="str">
        <f>五年级等级</f>
        <v/>
      </c>
      <c r="W1390" s="516" t="str">
        <f>五年级一分钟跳绳得分</f>
        <v/>
      </c>
      <c r="X1390" s="517" t="str">
        <f>五年级等级</f>
        <v/>
      </c>
      <c r="Y1390" s="515" t="str">
        <f>五年级仰卧起坐得分</f>
        <v/>
      </c>
      <c r="Z1390" s="518" t="str">
        <f>五年级等级</f>
        <v/>
      </c>
      <c r="AA1390" s="533" t="str">
        <f>五年级折返跑得分</f>
        <v/>
      </c>
      <c r="AB1390" s="515" t="str">
        <f>五年级等级</f>
        <v/>
      </c>
      <c r="AC1390" s="533" t="str">
        <f>五年级跳绳附加分</f>
        <v/>
      </c>
      <c r="AD1390" s="534" t="str">
        <f>五年级标准分</f>
        <v/>
      </c>
      <c r="AE1390" s="534" t="str">
        <f>五年级总分</f>
        <v/>
      </c>
      <c r="AF1390" s="517" t="str">
        <f>五年级等级</f>
        <v/>
      </c>
    </row>
    <row r="1391" spans="1:32">
      <c r="A1391" s="476">
        <v>520</v>
      </c>
      <c r="B1391" s="477">
        <v>59</v>
      </c>
      <c r="C1391" s="632"/>
      <c r="D1391" s="633"/>
      <c r="E1391" s="632"/>
      <c r="F1391" s="625"/>
      <c r="G1391" s="608"/>
      <c r="H1391" s="475"/>
      <c r="I1391" s="613"/>
      <c r="J1391" s="614"/>
      <c r="K1391" s="614"/>
      <c r="L1391" s="615"/>
      <c r="M1391" s="616"/>
      <c r="N1391" s="505" t="str">
        <f>五年级BMI</f>
        <v/>
      </c>
      <c r="O1391" s="499" t="str">
        <f>五年级BMI等级</f>
        <v/>
      </c>
      <c r="P1391" s="500" t="str">
        <f>五年级BMI得分</f>
        <v/>
      </c>
      <c r="Q1391" s="515" t="str">
        <f>五年级肺活量得分</f>
        <v/>
      </c>
      <c r="R1391" s="512" t="str">
        <f>五年级等级</f>
        <v/>
      </c>
      <c r="S1391" s="516" t="str">
        <f>五年级50米跑得分</f>
        <v/>
      </c>
      <c r="T1391" s="517" t="str">
        <f>五年级等级</f>
        <v/>
      </c>
      <c r="U1391" s="516" t="str">
        <f>五年级坐位体前屈得分</f>
        <v/>
      </c>
      <c r="V1391" s="517" t="str">
        <f>五年级等级</f>
        <v/>
      </c>
      <c r="W1391" s="516" t="str">
        <f>五年级一分钟跳绳得分</f>
        <v/>
      </c>
      <c r="X1391" s="517" t="str">
        <f>五年级等级</f>
        <v/>
      </c>
      <c r="Y1391" s="515" t="str">
        <f>五年级仰卧起坐得分</f>
        <v/>
      </c>
      <c r="Z1391" s="518" t="str">
        <f>五年级等级</f>
        <v/>
      </c>
      <c r="AA1391" s="533" t="str">
        <f>五年级折返跑得分</f>
        <v/>
      </c>
      <c r="AB1391" s="515" t="str">
        <f>五年级等级</f>
        <v/>
      </c>
      <c r="AC1391" s="533" t="str">
        <f>五年级跳绳附加分</f>
        <v/>
      </c>
      <c r="AD1391" s="534" t="str">
        <f>五年级标准分</f>
        <v/>
      </c>
      <c r="AE1391" s="534" t="str">
        <f>五年级总分</f>
        <v/>
      </c>
      <c r="AF1391" s="517" t="str">
        <f>五年级等级</f>
        <v/>
      </c>
    </row>
    <row r="1392" spans="1:32">
      <c r="A1392" s="476">
        <v>520</v>
      </c>
      <c r="B1392" s="477">
        <v>60</v>
      </c>
      <c r="C1392" s="632"/>
      <c r="D1392" s="633"/>
      <c r="E1392" s="632"/>
      <c r="F1392" s="625"/>
      <c r="G1392" s="608"/>
      <c r="H1392" s="475"/>
      <c r="I1392" s="613"/>
      <c r="J1392" s="614"/>
      <c r="K1392" s="614"/>
      <c r="L1392" s="615"/>
      <c r="M1392" s="616"/>
      <c r="N1392" s="505" t="str">
        <f>五年级BMI</f>
        <v/>
      </c>
      <c r="O1392" s="499" t="str">
        <f>五年级BMI等级</f>
        <v/>
      </c>
      <c r="P1392" s="500" t="str">
        <f>五年级BMI得分</f>
        <v/>
      </c>
      <c r="Q1392" s="515" t="str">
        <f>五年级肺活量得分</f>
        <v/>
      </c>
      <c r="R1392" s="512" t="str">
        <f>五年级等级</f>
        <v/>
      </c>
      <c r="S1392" s="516" t="str">
        <f>五年级50米跑得分</f>
        <v/>
      </c>
      <c r="T1392" s="517" t="str">
        <f>五年级等级</f>
        <v/>
      </c>
      <c r="U1392" s="516" t="str">
        <f>五年级坐位体前屈得分</f>
        <v/>
      </c>
      <c r="V1392" s="517" t="str">
        <f>五年级等级</f>
        <v/>
      </c>
      <c r="W1392" s="516" t="str">
        <f>五年级一分钟跳绳得分</f>
        <v/>
      </c>
      <c r="X1392" s="517" t="str">
        <f>五年级等级</f>
        <v/>
      </c>
      <c r="Y1392" s="515" t="str">
        <f>五年级仰卧起坐得分</f>
        <v/>
      </c>
      <c r="Z1392" s="518" t="str">
        <f>五年级等级</f>
        <v/>
      </c>
      <c r="AA1392" s="533" t="str">
        <f>五年级折返跑得分</f>
        <v/>
      </c>
      <c r="AB1392" s="515" t="str">
        <f>五年级等级</f>
        <v/>
      </c>
      <c r="AC1392" s="533" t="str">
        <f>五年级跳绳附加分</f>
        <v/>
      </c>
      <c r="AD1392" s="534" t="str">
        <f>五年级标准分</f>
        <v/>
      </c>
      <c r="AE1392" s="534" t="str">
        <f>五年级总分</f>
        <v/>
      </c>
      <c r="AF1392" s="517" t="str">
        <f>五年级等级</f>
        <v/>
      </c>
    </row>
    <row r="1393" spans="1:32">
      <c r="A1393" s="476">
        <v>520</v>
      </c>
      <c r="B1393" s="477">
        <v>61</v>
      </c>
      <c r="C1393" s="632"/>
      <c r="D1393" s="633"/>
      <c r="E1393" s="632"/>
      <c r="F1393" s="625"/>
      <c r="G1393" s="608"/>
      <c r="H1393" s="475"/>
      <c r="I1393" s="613"/>
      <c r="J1393" s="614"/>
      <c r="K1393" s="614"/>
      <c r="L1393" s="615"/>
      <c r="M1393" s="616"/>
      <c r="N1393" s="505" t="str">
        <f>五年级BMI</f>
        <v/>
      </c>
      <c r="O1393" s="499" t="str">
        <f>五年级BMI等级</f>
        <v/>
      </c>
      <c r="P1393" s="500" t="str">
        <f>五年级BMI得分</f>
        <v/>
      </c>
      <c r="Q1393" s="515" t="str">
        <f>五年级肺活量得分</f>
        <v/>
      </c>
      <c r="R1393" s="512" t="str">
        <f>五年级等级</f>
        <v/>
      </c>
      <c r="S1393" s="516" t="str">
        <f>五年级50米跑得分</f>
        <v/>
      </c>
      <c r="T1393" s="517" t="str">
        <f>五年级等级</f>
        <v/>
      </c>
      <c r="U1393" s="516" t="str">
        <f>五年级坐位体前屈得分</f>
        <v/>
      </c>
      <c r="V1393" s="517" t="str">
        <f>五年级等级</f>
        <v/>
      </c>
      <c r="W1393" s="516" t="str">
        <f>五年级一分钟跳绳得分</f>
        <v/>
      </c>
      <c r="X1393" s="517" t="str">
        <f>五年级等级</f>
        <v/>
      </c>
      <c r="Y1393" s="515" t="str">
        <f>五年级仰卧起坐得分</f>
        <v/>
      </c>
      <c r="Z1393" s="518" t="str">
        <f>五年级等级</f>
        <v/>
      </c>
      <c r="AA1393" s="533" t="str">
        <f>五年级折返跑得分</f>
        <v/>
      </c>
      <c r="AB1393" s="515" t="str">
        <f>五年级等级</f>
        <v/>
      </c>
      <c r="AC1393" s="533" t="str">
        <f>五年级跳绳附加分</f>
        <v/>
      </c>
      <c r="AD1393" s="534" t="str">
        <f>五年级标准分</f>
        <v/>
      </c>
      <c r="AE1393" s="534" t="str">
        <f>五年级总分</f>
        <v/>
      </c>
      <c r="AF1393" s="517" t="str">
        <f>五年级等级</f>
        <v/>
      </c>
    </row>
    <row r="1394" spans="1:32">
      <c r="A1394" s="476">
        <v>520</v>
      </c>
      <c r="B1394" s="477">
        <v>62</v>
      </c>
      <c r="C1394" s="632"/>
      <c r="D1394" s="633"/>
      <c r="E1394" s="632"/>
      <c r="F1394" s="625"/>
      <c r="G1394" s="608"/>
      <c r="H1394" s="475"/>
      <c r="I1394" s="613"/>
      <c r="J1394" s="614"/>
      <c r="K1394" s="614"/>
      <c r="L1394" s="615"/>
      <c r="M1394" s="616"/>
      <c r="N1394" s="505" t="str">
        <f>五年级BMI</f>
        <v/>
      </c>
      <c r="O1394" s="499" t="str">
        <f>五年级BMI等级</f>
        <v/>
      </c>
      <c r="P1394" s="500" t="str">
        <f>五年级BMI得分</f>
        <v/>
      </c>
      <c r="Q1394" s="515" t="str">
        <f>五年级肺活量得分</f>
        <v/>
      </c>
      <c r="R1394" s="512" t="str">
        <f>五年级等级</f>
        <v/>
      </c>
      <c r="S1394" s="516" t="str">
        <f>五年级50米跑得分</f>
        <v/>
      </c>
      <c r="T1394" s="517" t="str">
        <f>五年级等级</f>
        <v/>
      </c>
      <c r="U1394" s="516" t="str">
        <f>五年级坐位体前屈得分</f>
        <v/>
      </c>
      <c r="V1394" s="517" t="str">
        <f>五年级等级</f>
        <v/>
      </c>
      <c r="W1394" s="516" t="str">
        <f>五年级一分钟跳绳得分</f>
        <v/>
      </c>
      <c r="X1394" s="517" t="str">
        <f>五年级等级</f>
        <v/>
      </c>
      <c r="Y1394" s="515" t="str">
        <f>五年级仰卧起坐得分</f>
        <v/>
      </c>
      <c r="Z1394" s="518" t="str">
        <f>五年级等级</f>
        <v/>
      </c>
      <c r="AA1394" s="533" t="str">
        <f>五年级折返跑得分</f>
        <v/>
      </c>
      <c r="AB1394" s="515" t="str">
        <f>五年级等级</f>
        <v/>
      </c>
      <c r="AC1394" s="533" t="str">
        <f>五年级跳绳附加分</f>
        <v/>
      </c>
      <c r="AD1394" s="534" t="str">
        <f>五年级标准分</f>
        <v/>
      </c>
      <c r="AE1394" s="534" t="str">
        <f>五年级总分</f>
        <v/>
      </c>
      <c r="AF1394" s="517" t="str">
        <f>五年级等级</f>
        <v/>
      </c>
    </row>
    <row r="1395" spans="1:32">
      <c r="A1395" s="476">
        <v>520</v>
      </c>
      <c r="B1395" s="477">
        <v>63</v>
      </c>
      <c r="C1395" s="632"/>
      <c r="D1395" s="633"/>
      <c r="E1395" s="632"/>
      <c r="F1395" s="625"/>
      <c r="G1395" s="608"/>
      <c r="H1395" s="475"/>
      <c r="I1395" s="613"/>
      <c r="J1395" s="614"/>
      <c r="K1395" s="614"/>
      <c r="L1395" s="615"/>
      <c r="M1395" s="616"/>
      <c r="N1395" s="505" t="str">
        <f>五年级BMI</f>
        <v/>
      </c>
      <c r="O1395" s="499" t="str">
        <f>五年级BMI等级</f>
        <v/>
      </c>
      <c r="P1395" s="500" t="str">
        <f>五年级BMI得分</f>
        <v/>
      </c>
      <c r="Q1395" s="515" t="str">
        <f>五年级肺活量得分</f>
        <v/>
      </c>
      <c r="R1395" s="512" t="str">
        <f>五年级等级</f>
        <v/>
      </c>
      <c r="S1395" s="516" t="str">
        <f>五年级50米跑得分</f>
        <v/>
      </c>
      <c r="T1395" s="517" t="str">
        <f>五年级等级</f>
        <v/>
      </c>
      <c r="U1395" s="516" t="str">
        <f>五年级坐位体前屈得分</f>
        <v/>
      </c>
      <c r="V1395" s="517" t="str">
        <f>五年级等级</f>
        <v/>
      </c>
      <c r="W1395" s="516" t="str">
        <f>五年级一分钟跳绳得分</f>
        <v/>
      </c>
      <c r="X1395" s="517" t="str">
        <f>五年级等级</f>
        <v/>
      </c>
      <c r="Y1395" s="515" t="str">
        <f>五年级仰卧起坐得分</f>
        <v/>
      </c>
      <c r="Z1395" s="518" t="str">
        <f>五年级等级</f>
        <v/>
      </c>
      <c r="AA1395" s="533" t="str">
        <f>五年级折返跑得分</f>
        <v/>
      </c>
      <c r="AB1395" s="515" t="str">
        <f>五年级等级</f>
        <v/>
      </c>
      <c r="AC1395" s="533" t="str">
        <f>五年级跳绳附加分</f>
        <v/>
      </c>
      <c r="AD1395" s="534" t="str">
        <f>五年级标准分</f>
        <v/>
      </c>
      <c r="AE1395" s="534" t="str">
        <f>五年级总分</f>
        <v/>
      </c>
      <c r="AF1395" s="517" t="str">
        <f>五年级等级</f>
        <v/>
      </c>
    </row>
    <row r="1396" spans="1:32">
      <c r="A1396" s="476">
        <v>520</v>
      </c>
      <c r="B1396" s="477">
        <v>64</v>
      </c>
      <c r="C1396" s="632"/>
      <c r="D1396" s="633"/>
      <c r="E1396" s="632"/>
      <c r="F1396" s="625"/>
      <c r="G1396" s="608"/>
      <c r="H1396" s="475"/>
      <c r="I1396" s="613"/>
      <c r="J1396" s="614"/>
      <c r="K1396" s="614"/>
      <c r="L1396" s="615"/>
      <c r="M1396" s="616"/>
      <c r="N1396" s="505" t="str">
        <f>五年级BMI</f>
        <v/>
      </c>
      <c r="O1396" s="499" t="str">
        <f>五年级BMI等级</f>
        <v/>
      </c>
      <c r="P1396" s="500" t="str">
        <f>五年级BMI得分</f>
        <v/>
      </c>
      <c r="Q1396" s="515" t="str">
        <f>五年级肺活量得分</f>
        <v/>
      </c>
      <c r="R1396" s="512" t="str">
        <f>五年级等级</f>
        <v/>
      </c>
      <c r="S1396" s="516" t="str">
        <f>五年级50米跑得分</f>
        <v/>
      </c>
      <c r="T1396" s="517" t="str">
        <f>五年级等级</f>
        <v/>
      </c>
      <c r="U1396" s="516" t="str">
        <f>五年级坐位体前屈得分</f>
        <v/>
      </c>
      <c r="V1396" s="517" t="str">
        <f>五年级等级</f>
        <v/>
      </c>
      <c r="W1396" s="516" t="str">
        <f>五年级一分钟跳绳得分</f>
        <v/>
      </c>
      <c r="X1396" s="517" t="str">
        <f>五年级等级</f>
        <v/>
      </c>
      <c r="Y1396" s="515" t="str">
        <f>五年级仰卧起坐得分</f>
        <v/>
      </c>
      <c r="Z1396" s="518" t="str">
        <f>五年级等级</f>
        <v/>
      </c>
      <c r="AA1396" s="533" t="str">
        <f>五年级折返跑得分</f>
        <v/>
      </c>
      <c r="AB1396" s="515" t="str">
        <f>五年级等级</f>
        <v/>
      </c>
      <c r="AC1396" s="533" t="str">
        <f>五年级跳绳附加分</f>
        <v/>
      </c>
      <c r="AD1396" s="534" t="str">
        <f>五年级标准分</f>
        <v/>
      </c>
      <c r="AE1396" s="534" t="str">
        <f>五年级总分</f>
        <v/>
      </c>
      <c r="AF1396" s="517" t="str">
        <f>五年级等级</f>
        <v/>
      </c>
    </row>
    <row r="1397" spans="1:32">
      <c r="A1397" s="476">
        <v>520</v>
      </c>
      <c r="B1397" s="477">
        <v>65</v>
      </c>
      <c r="C1397" s="632"/>
      <c r="D1397" s="633"/>
      <c r="E1397" s="632"/>
      <c r="F1397" s="625"/>
      <c r="G1397" s="608"/>
      <c r="H1397" s="475"/>
      <c r="I1397" s="613"/>
      <c r="J1397" s="614"/>
      <c r="K1397" s="614"/>
      <c r="L1397" s="615"/>
      <c r="M1397" s="616"/>
      <c r="N1397" s="505" t="str">
        <f>五年级BMI</f>
        <v/>
      </c>
      <c r="O1397" s="499" t="str">
        <f>五年级BMI等级</f>
        <v/>
      </c>
      <c r="P1397" s="500" t="str">
        <f>五年级BMI得分</f>
        <v/>
      </c>
      <c r="Q1397" s="515" t="str">
        <f>五年级肺活量得分</f>
        <v/>
      </c>
      <c r="R1397" s="512" t="str">
        <f>五年级等级</f>
        <v/>
      </c>
      <c r="S1397" s="516" t="str">
        <f>五年级50米跑得分</f>
        <v/>
      </c>
      <c r="T1397" s="517" t="str">
        <f>五年级等级</f>
        <v/>
      </c>
      <c r="U1397" s="516" t="str">
        <f>五年级坐位体前屈得分</f>
        <v/>
      </c>
      <c r="V1397" s="517" t="str">
        <f>五年级等级</f>
        <v/>
      </c>
      <c r="W1397" s="516" t="str">
        <f>五年级一分钟跳绳得分</f>
        <v/>
      </c>
      <c r="X1397" s="517" t="str">
        <f>五年级等级</f>
        <v/>
      </c>
      <c r="Y1397" s="515" t="str">
        <f>五年级仰卧起坐得分</f>
        <v/>
      </c>
      <c r="Z1397" s="518" t="str">
        <f>五年级等级</f>
        <v/>
      </c>
      <c r="AA1397" s="533" t="str">
        <f>五年级折返跑得分</f>
        <v/>
      </c>
      <c r="AB1397" s="515" t="str">
        <f>五年级等级</f>
        <v/>
      </c>
      <c r="AC1397" s="533" t="str">
        <f>五年级跳绳附加分</f>
        <v/>
      </c>
      <c r="AD1397" s="534" t="str">
        <f>五年级标准分</f>
        <v/>
      </c>
      <c r="AE1397" s="534" t="str">
        <f>五年级总分</f>
        <v/>
      </c>
      <c r="AF1397" s="517" t="str">
        <f>五年级等级</f>
        <v/>
      </c>
    </row>
    <row r="1398" spans="1:32">
      <c r="A1398" s="476">
        <v>520</v>
      </c>
      <c r="B1398" s="477">
        <v>66</v>
      </c>
      <c r="C1398" s="632"/>
      <c r="D1398" s="633"/>
      <c r="E1398" s="632"/>
      <c r="F1398" s="625"/>
      <c r="G1398" s="608"/>
      <c r="H1398" s="475"/>
      <c r="I1398" s="613"/>
      <c r="J1398" s="614"/>
      <c r="K1398" s="614"/>
      <c r="L1398" s="615"/>
      <c r="M1398" s="616"/>
      <c r="N1398" s="505" t="str">
        <f>五年级BMI</f>
        <v/>
      </c>
      <c r="O1398" s="499" t="str">
        <f>五年级BMI等级</f>
        <v/>
      </c>
      <c r="P1398" s="500" t="str">
        <f>五年级BMI得分</f>
        <v/>
      </c>
      <c r="Q1398" s="515" t="str">
        <f>五年级肺活量得分</f>
        <v/>
      </c>
      <c r="R1398" s="512" t="str">
        <f>五年级等级</f>
        <v/>
      </c>
      <c r="S1398" s="516" t="str">
        <f>五年级50米跑得分</f>
        <v/>
      </c>
      <c r="T1398" s="517" t="str">
        <f>五年级等级</f>
        <v/>
      </c>
      <c r="U1398" s="516" t="str">
        <f>五年级坐位体前屈得分</f>
        <v/>
      </c>
      <c r="V1398" s="517" t="str">
        <f>五年级等级</f>
        <v/>
      </c>
      <c r="W1398" s="516" t="str">
        <f>五年级一分钟跳绳得分</f>
        <v/>
      </c>
      <c r="X1398" s="517" t="str">
        <f>五年级等级</f>
        <v/>
      </c>
      <c r="Y1398" s="515" t="str">
        <f>五年级仰卧起坐得分</f>
        <v/>
      </c>
      <c r="Z1398" s="518" t="str">
        <f>五年级等级</f>
        <v/>
      </c>
      <c r="AA1398" s="533" t="str">
        <f>五年级折返跑得分</f>
        <v/>
      </c>
      <c r="AB1398" s="515" t="str">
        <f>五年级等级</f>
        <v/>
      </c>
      <c r="AC1398" s="533" t="str">
        <f>五年级跳绳附加分</f>
        <v/>
      </c>
      <c r="AD1398" s="534" t="str">
        <f>五年级标准分</f>
        <v/>
      </c>
      <c r="AE1398" s="534" t="str">
        <f>五年级总分</f>
        <v/>
      </c>
      <c r="AF1398" s="517" t="str">
        <f>五年级等级</f>
        <v/>
      </c>
    </row>
    <row r="1399" spans="1:32">
      <c r="A1399" s="476">
        <v>520</v>
      </c>
      <c r="B1399" s="477">
        <v>67</v>
      </c>
      <c r="C1399" s="632"/>
      <c r="D1399" s="633"/>
      <c r="E1399" s="632"/>
      <c r="F1399" s="625"/>
      <c r="G1399" s="608"/>
      <c r="H1399" s="475"/>
      <c r="I1399" s="613"/>
      <c r="J1399" s="614"/>
      <c r="K1399" s="614"/>
      <c r="L1399" s="615"/>
      <c r="M1399" s="616"/>
      <c r="N1399" s="505" t="str">
        <f>五年级BMI</f>
        <v/>
      </c>
      <c r="O1399" s="499" t="str">
        <f>五年级BMI等级</f>
        <v/>
      </c>
      <c r="P1399" s="500" t="str">
        <f>五年级BMI得分</f>
        <v/>
      </c>
      <c r="Q1399" s="515" t="str">
        <f>五年级肺活量得分</f>
        <v/>
      </c>
      <c r="R1399" s="512" t="str">
        <f>五年级等级</f>
        <v/>
      </c>
      <c r="S1399" s="516" t="str">
        <f>五年级50米跑得分</f>
        <v/>
      </c>
      <c r="T1399" s="517" t="str">
        <f>五年级等级</f>
        <v/>
      </c>
      <c r="U1399" s="516" t="str">
        <f>五年级坐位体前屈得分</f>
        <v/>
      </c>
      <c r="V1399" s="517" t="str">
        <f>五年级等级</f>
        <v/>
      </c>
      <c r="W1399" s="516" t="str">
        <f>五年级一分钟跳绳得分</f>
        <v/>
      </c>
      <c r="X1399" s="517" t="str">
        <f>五年级等级</f>
        <v/>
      </c>
      <c r="Y1399" s="515" t="str">
        <f>五年级仰卧起坐得分</f>
        <v/>
      </c>
      <c r="Z1399" s="518" t="str">
        <f>五年级等级</f>
        <v/>
      </c>
      <c r="AA1399" s="533" t="str">
        <f>五年级折返跑得分</f>
        <v/>
      </c>
      <c r="AB1399" s="515" t="str">
        <f>五年级等级</f>
        <v/>
      </c>
      <c r="AC1399" s="533" t="str">
        <f>五年级跳绳附加分</f>
        <v/>
      </c>
      <c r="AD1399" s="534" t="str">
        <f>五年级标准分</f>
        <v/>
      </c>
      <c r="AE1399" s="534" t="str">
        <f>五年级总分</f>
        <v/>
      </c>
      <c r="AF1399" s="517" t="str">
        <f>五年级等级</f>
        <v/>
      </c>
    </row>
    <row r="1400" spans="1:32">
      <c r="A1400" s="476">
        <v>520</v>
      </c>
      <c r="B1400" s="477">
        <v>68</v>
      </c>
      <c r="C1400" s="632"/>
      <c r="D1400" s="633"/>
      <c r="E1400" s="632"/>
      <c r="F1400" s="625"/>
      <c r="G1400" s="608"/>
      <c r="H1400" s="475"/>
      <c r="I1400" s="613"/>
      <c r="J1400" s="614"/>
      <c r="K1400" s="614"/>
      <c r="L1400" s="615"/>
      <c r="M1400" s="616"/>
      <c r="N1400" s="505" t="str">
        <f>五年级BMI</f>
        <v/>
      </c>
      <c r="O1400" s="499" t="str">
        <f>五年级BMI等级</f>
        <v/>
      </c>
      <c r="P1400" s="500" t="str">
        <f>五年级BMI得分</f>
        <v/>
      </c>
      <c r="Q1400" s="515" t="str">
        <f>五年级肺活量得分</f>
        <v/>
      </c>
      <c r="R1400" s="512" t="str">
        <f>五年级等级</f>
        <v/>
      </c>
      <c r="S1400" s="516" t="str">
        <f>五年级50米跑得分</f>
        <v/>
      </c>
      <c r="T1400" s="517" t="str">
        <f>五年级等级</f>
        <v/>
      </c>
      <c r="U1400" s="516" t="str">
        <f>五年级坐位体前屈得分</f>
        <v/>
      </c>
      <c r="V1400" s="517" t="str">
        <f>五年级等级</f>
        <v/>
      </c>
      <c r="W1400" s="516" t="str">
        <f>五年级一分钟跳绳得分</f>
        <v/>
      </c>
      <c r="X1400" s="517" t="str">
        <f>五年级等级</f>
        <v/>
      </c>
      <c r="Y1400" s="515" t="str">
        <f>五年级仰卧起坐得分</f>
        <v/>
      </c>
      <c r="Z1400" s="518" t="str">
        <f>五年级等级</f>
        <v/>
      </c>
      <c r="AA1400" s="533" t="str">
        <f>五年级折返跑得分</f>
        <v/>
      </c>
      <c r="AB1400" s="515" t="str">
        <f>五年级等级</f>
        <v/>
      </c>
      <c r="AC1400" s="533" t="str">
        <f>五年级跳绳附加分</f>
        <v/>
      </c>
      <c r="AD1400" s="534" t="str">
        <f>五年级标准分</f>
        <v/>
      </c>
      <c r="AE1400" s="534" t="str">
        <f>五年级总分</f>
        <v/>
      </c>
      <c r="AF1400" s="517" t="str">
        <f>五年级等级</f>
        <v/>
      </c>
    </row>
    <row r="1401" spans="1:32">
      <c r="A1401" s="476">
        <v>520</v>
      </c>
      <c r="B1401" s="477">
        <v>69</v>
      </c>
      <c r="C1401" s="632"/>
      <c r="D1401" s="633"/>
      <c r="E1401" s="632"/>
      <c r="F1401" s="625"/>
      <c r="G1401" s="608"/>
      <c r="H1401" s="475"/>
      <c r="I1401" s="613"/>
      <c r="J1401" s="614"/>
      <c r="K1401" s="614"/>
      <c r="L1401" s="615"/>
      <c r="M1401" s="616"/>
      <c r="N1401" s="505" t="str">
        <f>五年级BMI</f>
        <v/>
      </c>
      <c r="O1401" s="499" t="str">
        <f>五年级BMI等级</f>
        <v/>
      </c>
      <c r="P1401" s="500" t="str">
        <f>五年级BMI得分</f>
        <v/>
      </c>
      <c r="Q1401" s="515" t="str">
        <f>五年级肺活量得分</f>
        <v/>
      </c>
      <c r="R1401" s="512" t="str">
        <f>五年级等级</f>
        <v/>
      </c>
      <c r="S1401" s="516" t="str">
        <f>五年级50米跑得分</f>
        <v/>
      </c>
      <c r="T1401" s="517" t="str">
        <f>五年级等级</f>
        <v/>
      </c>
      <c r="U1401" s="516" t="str">
        <f>五年级坐位体前屈得分</f>
        <v/>
      </c>
      <c r="V1401" s="517" t="str">
        <f>五年级等级</f>
        <v/>
      </c>
      <c r="W1401" s="516" t="str">
        <f>五年级一分钟跳绳得分</f>
        <v/>
      </c>
      <c r="X1401" s="517" t="str">
        <f>五年级等级</f>
        <v/>
      </c>
      <c r="Y1401" s="515" t="str">
        <f>五年级仰卧起坐得分</f>
        <v/>
      </c>
      <c r="Z1401" s="518" t="str">
        <f>五年级等级</f>
        <v/>
      </c>
      <c r="AA1401" s="533" t="str">
        <f>五年级折返跑得分</f>
        <v/>
      </c>
      <c r="AB1401" s="515" t="str">
        <f>五年级等级</f>
        <v/>
      </c>
      <c r="AC1401" s="533" t="str">
        <f>五年级跳绳附加分</f>
        <v/>
      </c>
      <c r="AD1401" s="534" t="str">
        <f>五年级标准分</f>
        <v/>
      </c>
      <c r="AE1401" s="534" t="str">
        <f>五年级总分</f>
        <v/>
      </c>
      <c r="AF1401" s="517" t="str">
        <f>五年级等级</f>
        <v/>
      </c>
    </row>
    <row r="1402" ht="15.75" spans="1:32">
      <c r="A1402" s="535">
        <v>520</v>
      </c>
      <c r="B1402" s="536">
        <v>70</v>
      </c>
      <c r="C1402" s="634"/>
      <c r="D1402" s="635"/>
      <c r="E1402" s="634"/>
      <c r="F1402" s="636"/>
      <c r="G1402" s="611"/>
      <c r="H1402" s="542"/>
      <c r="I1402" s="617"/>
      <c r="J1402" s="618"/>
      <c r="K1402" s="618"/>
      <c r="L1402" s="619"/>
      <c r="M1402" s="620"/>
      <c r="N1402" s="573" t="str">
        <f>五年级BMI</f>
        <v/>
      </c>
      <c r="O1402" s="574" t="str">
        <f>五年级BMI等级</f>
        <v/>
      </c>
      <c r="P1402" s="575" t="str">
        <f>五年级BMI得分</f>
        <v/>
      </c>
      <c r="Q1402" s="576" t="str">
        <f>五年级肺活量得分</f>
        <v/>
      </c>
      <c r="R1402" s="577" t="str">
        <f>五年级等级</f>
        <v/>
      </c>
      <c r="S1402" s="578" t="str">
        <f>五年级50米跑得分</f>
        <v/>
      </c>
      <c r="T1402" s="567" t="str">
        <f>五年级等级</f>
        <v/>
      </c>
      <c r="U1402" s="578" t="str">
        <f>五年级坐位体前屈得分</f>
        <v/>
      </c>
      <c r="V1402" s="567" t="str">
        <f>五年级等级</f>
        <v/>
      </c>
      <c r="W1402" s="578" t="str">
        <f>五年级一分钟跳绳得分</f>
        <v/>
      </c>
      <c r="X1402" s="567" t="str">
        <f>五年级等级</f>
        <v/>
      </c>
      <c r="Y1402" s="576" t="str">
        <f>五年级仰卧起坐得分</f>
        <v/>
      </c>
      <c r="Z1402" s="579" t="str">
        <f>五年级等级</f>
        <v/>
      </c>
      <c r="AA1402" s="565" t="str">
        <f>五年级折返跑得分</f>
        <v/>
      </c>
      <c r="AB1402" s="576" t="str">
        <f>五年级等级</f>
        <v/>
      </c>
      <c r="AC1402" s="565" t="str">
        <f>五年级跳绳附加分</f>
        <v/>
      </c>
      <c r="AD1402" s="566" t="str">
        <f>五年级标准分</f>
        <v/>
      </c>
      <c r="AE1402" s="566" t="str">
        <f>五年级总分</f>
        <v/>
      </c>
      <c r="AF1402" s="567" t="str">
        <f>五年级等级</f>
        <v/>
      </c>
    </row>
    <row r="1403" ht="15.75" spans="1:32">
      <c r="A1403" s="468">
        <v>521</v>
      </c>
      <c r="B1403" s="469">
        <v>1</v>
      </c>
      <c r="C1403" s="637"/>
      <c r="D1403" s="638"/>
      <c r="E1403" s="637"/>
      <c r="F1403" s="640"/>
      <c r="G1403" s="612"/>
      <c r="H1403" s="475"/>
      <c r="I1403" s="621"/>
      <c r="J1403" s="622"/>
      <c r="K1403" s="622"/>
      <c r="L1403" s="623"/>
      <c r="M1403" s="624"/>
      <c r="N1403" s="498" t="str">
        <f>五年级BMI</f>
        <v/>
      </c>
      <c r="O1403" s="499" t="str">
        <f>五年级BMI等级</f>
        <v/>
      </c>
      <c r="P1403" s="500" t="str">
        <f>五年级BMI得分</f>
        <v/>
      </c>
      <c r="Q1403" s="511" t="str">
        <f>五年级肺活量得分</f>
        <v/>
      </c>
      <c r="R1403" s="512" t="str">
        <f>五年级等级</f>
        <v/>
      </c>
      <c r="S1403" s="513" t="str">
        <f>五年级50米跑得分</f>
        <v/>
      </c>
      <c r="T1403" s="512" t="str">
        <f>五年级等级</f>
        <v/>
      </c>
      <c r="U1403" s="513" t="str">
        <f>五年级坐位体前屈得分</f>
        <v/>
      </c>
      <c r="V1403" s="512" t="str">
        <f>五年级等级</f>
        <v/>
      </c>
      <c r="W1403" s="513" t="str">
        <f>五年级一分钟跳绳得分</f>
        <v/>
      </c>
      <c r="X1403" s="512" t="str">
        <f>五年级等级</f>
        <v/>
      </c>
      <c r="Y1403" s="511" t="str">
        <f>五年级仰卧起坐得分</f>
        <v/>
      </c>
      <c r="Z1403" s="514" t="str">
        <f>五年级等级</f>
        <v/>
      </c>
      <c r="AA1403" s="530" t="str">
        <f>五年级折返跑得分</f>
        <v/>
      </c>
      <c r="AB1403" s="511" t="str">
        <f>五年级等级</f>
        <v/>
      </c>
      <c r="AC1403" s="530" t="str">
        <f>五年级跳绳附加分</f>
        <v/>
      </c>
      <c r="AD1403" s="531" t="str">
        <f>五年级标准分</f>
        <v/>
      </c>
      <c r="AE1403" s="531" t="str">
        <f>五年级总分</f>
        <v/>
      </c>
      <c r="AF1403" s="512" t="str">
        <f>五年级等级</f>
        <v/>
      </c>
    </row>
    <row r="1404" spans="1:32">
      <c r="A1404" s="476">
        <v>521</v>
      </c>
      <c r="B1404" s="477">
        <v>2</v>
      </c>
      <c r="C1404" s="632"/>
      <c r="D1404" s="633"/>
      <c r="E1404" s="632"/>
      <c r="F1404" s="625"/>
      <c r="G1404" s="608"/>
      <c r="H1404" s="475"/>
      <c r="I1404" s="613"/>
      <c r="J1404" s="614"/>
      <c r="K1404" s="614"/>
      <c r="L1404" s="615"/>
      <c r="M1404" s="616"/>
      <c r="N1404" s="505" t="str">
        <f>五年级BMI</f>
        <v/>
      </c>
      <c r="O1404" s="499" t="str">
        <f>五年级BMI等级</f>
        <v/>
      </c>
      <c r="P1404" s="500" t="str">
        <f>五年级BMI得分</f>
        <v/>
      </c>
      <c r="Q1404" s="515" t="str">
        <f>五年级肺活量得分</f>
        <v/>
      </c>
      <c r="R1404" s="512" t="str">
        <f>五年级等级</f>
        <v/>
      </c>
      <c r="S1404" s="516" t="str">
        <f>五年级50米跑得分</f>
        <v/>
      </c>
      <c r="T1404" s="517" t="str">
        <f>五年级等级</f>
        <v/>
      </c>
      <c r="U1404" s="516" t="str">
        <f>五年级坐位体前屈得分</f>
        <v/>
      </c>
      <c r="V1404" s="517" t="str">
        <f>五年级等级</f>
        <v/>
      </c>
      <c r="W1404" s="516" t="str">
        <f>五年级一分钟跳绳得分</f>
        <v/>
      </c>
      <c r="X1404" s="517" t="str">
        <f>五年级等级</f>
        <v/>
      </c>
      <c r="Y1404" s="515" t="str">
        <f>五年级仰卧起坐得分</f>
        <v/>
      </c>
      <c r="Z1404" s="518" t="str">
        <f>五年级等级</f>
        <v/>
      </c>
      <c r="AA1404" s="533" t="str">
        <f>五年级折返跑得分</f>
        <v/>
      </c>
      <c r="AB1404" s="515" t="str">
        <f>五年级等级</f>
        <v/>
      </c>
      <c r="AC1404" s="533" t="str">
        <f>五年级跳绳附加分</f>
        <v/>
      </c>
      <c r="AD1404" s="534" t="str">
        <f>五年级标准分</f>
        <v/>
      </c>
      <c r="AE1404" s="534" t="str">
        <f>五年级总分</f>
        <v/>
      </c>
      <c r="AF1404" s="517" t="str">
        <f>五年级等级</f>
        <v/>
      </c>
    </row>
    <row r="1405" spans="1:32">
      <c r="A1405" s="476">
        <v>521</v>
      </c>
      <c r="B1405" s="477">
        <v>3</v>
      </c>
      <c r="C1405" s="632"/>
      <c r="D1405" s="633"/>
      <c r="E1405" s="632"/>
      <c r="F1405" s="625"/>
      <c r="G1405" s="608"/>
      <c r="H1405" s="475"/>
      <c r="I1405" s="613"/>
      <c r="J1405" s="614"/>
      <c r="K1405" s="614"/>
      <c r="L1405" s="615"/>
      <c r="M1405" s="616"/>
      <c r="N1405" s="505" t="str">
        <f>五年级BMI</f>
        <v/>
      </c>
      <c r="O1405" s="499" t="str">
        <f>五年级BMI等级</f>
        <v/>
      </c>
      <c r="P1405" s="500" t="str">
        <f>五年级BMI得分</f>
        <v/>
      </c>
      <c r="Q1405" s="515" t="str">
        <f>五年级肺活量得分</f>
        <v/>
      </c>
      <c r="R1405" s="512" t="str">
        <f>五年级等级</f>
        <v/>
      </c>
      <c r="S1405" s="516" t="str">
        <f>五年级50米跑得分</f>
        <v/>
      </c>
      <c r="T1405" s="517" t="str">
        <f>五年级等级</f>
        <v/>
      </c>
      <c r="U1405" s="516" t="str">
        <f>五年级坐位体前屈得分</f>
        <v/>
      </c>
      <c r="V1405" s="517" t="str">
        <f>五年级等级</f>
        <v/>
      </c>
      <c r="W1405" s="516" t="str">
        <f>五年级一分钟跳绳得分</f>
        <v/>
      </c>
      <c r="X1405" s="517" t="str">
        <f>五年级等级</f>
        <v/>
      </c>
      <c r="Y1405" s="515" t="str">
        <f>五年级仰卧起坐得分</f>
        <v/>
      </c>
      <c r="Z1405" s="518" t="str">
        <f>五年级等级</f>
        <v/>
      </c>
      <c r="AA1405" s="533" t="str">
        <f>五年级折返跑得分</f>
        <v/>
      </c>
      <c r="AB1405" s="515" t="str">
        <f>五年级等级</f>
        <v/>
      </c>
      <c r="AC1405" s="533" t="str">
        <f>五年级跳绳附加分</f>
        <v/>
      </c>
      <c r="AD1405" s="534" t="str">
        <f>五年级标准分</f>
        <v/>
      </c>
      <c r="AE1405" s="534" t="str">
        <f>五年级总分</f>
        <v/>
      </c>
      <c r="AF1405" s="517" t="str">
        <f>五年级等级</f>
        <v/>
      </c>
    </row>
    <row r="1406" spans="1:32">
      <c r="A1406" s="476">
        <v>521</v>
      </c>
      <c r="B1406" s="477">
        <v>4</v>
      </c>
      <c r="C1406" s="632"/>
      <c r="D1406" s="633"/>
      <c r="E1406" s="632"/>
      <c r="F1406" s="625"/>
      <c r="G1406" s="608"/>
      <c r="H1406" s="475"/>
      <c r="I1406" s="613"/>
      <c r="J1406" s="614"/>
      <c r="K1406" s="614"/>
      <c r="L1406" s="615"/>
      <c r="M1406" s="616"/>
      <c r="N1406" s="505" t="str">
        <f>五年级BMI</f>
        <v/>
      </c>
      <c r="O1406" s="499" t="str">
        <f>五年级BMI等级</f>
        <v/>
      </c>
      <c r="P1406" s="500" t="str">
        <f>五年级BMI得分</f>
        <v/>
      </c>
      <c r="Q1406" s="515" t="str">
        <f>五年级肺活量得分</f>
        <v/>
      </c>
      <c r="R1406" s="512" t="str">
        <f>五年级等级</f>
        <v/>
      </c>
      <c r="S1406" s="516" t="str">
        <f>五年级50米跑得分</f>
        <v/>
      </c>
      <c r="T1406" s="517" t="str">
        <f>五年级等级</f>
        <v/>
      </c>
      <c r="U1406" s="516" t="str">
        <f>五年级坐位体前屈得分</f>
        <v/>
      </c>
      <c r="V1406" s="517" t="str">
        <f>五年级等级</f>
        <v/>
      </c>
      <c r="W1406" s="516" t="str">
        <f>五年级一分钟跳绳得分</f>
        <v/>
      </c>
      <c r="X1406" s="517" t="str">
        <f>五年级等级</f>
        <v/>
      </c>
      <c r="Y1406" s="515" t="str">
        <f>五年级仰卧起坐得分</f>
        <v/>
      </c>
      <c r="Z1406" s="518" t="str">
        <f>五年级等级</f>
        <v/>
      </c>
      <c r="AA1406" s="533" t="str">
        <f>五年级折返跑得分</f>
        <v/>
      </c>
      <c r="AB1406" s="515" t="str">
        <f>五年级等级</f>
        <v/>
      </c>
      <c r="AC1406" s="533" t="str">
        <f>五年级跳绳附加分</f>
        <v/>
      </c>
      <c r="AD1406" s="534" t="str">
        <f>五年级标准分</f>
        <v/>
      </c>
      <c r="AE1406" s="534" t="str">
        <f>五年级总分</f>
        <v/>
      </c>
      <c r="AF1406" s="517" t="str">
        <f>五年级等级</f>
        <v/>
      </c>
    </row>
    <row r="1407" spans="1:32">
      <c r="A1407" s="476">
        <v>521</v>
      </c>
      <c r="B1407" s="477">
        <v>5</v>
      </c>
      <c r="C1407" s="632"/>
      <c r="D1407" s="633"/>
      <c r="E1407" s="632"/>
      <c r="F1407" s="625"/>
      <c r="G1407" s="608"/>
      <c r="H1407" s="475"/>
      <c r="I1407" s="613"/>
      <c r="J1407" s="614"/>
      <c r="K1407" s="614"/>
      <c r="L1407" s="615"/>
      <c r="M1407" s="616"/>
      <c r="N1407" s="505" t="str">
        <f>五年级BMI</f>
        <v/>
      </c>
      <c r="O1407" s="499" t="str">
        <f>五年级BMI等级</f>
        <v/>
      </c>
      <c r="P1407" s="500" t="str">
        <f>五年级BMI得分</f>
        <v/>
      </c>
      <c r="Q1407" s="515" t="str">
        <f>五年级肺活量得分</f>
        <v/>
      </c>
      <c r="R1407" s="512" t="str">
        <f>五年级等级</f>
        <v/>
      </c>
      <c r="S1407" s="516" t="str">
        <f>五年级50米跑得分</f>
        <v/>
      </c>
      <c r="T1407" s="517" t="str">
        <f>五年级等级</f>
        <v/>
      </c>
      <c r="U1407" s="516" t="str">
        <f>五年级坐位体前屈得分</f>
        <v/>
      </c>
      <c r="V1407" s="517" t="str">
        <f>五年级等级</f>
        <v/>
      </c>
      <c r="W1407" s="516" t="str">
        <f>五年级一分钟跳绳得分</f>
        <v/>
      </c>
      <c r="X1407" s="517" t="str">
        <f>五年级等级</f>
        <v/>
      </c>
      <c r="Y1407" s="515" t="str">
        <f>五年级仰卧起坐得分</f>
        <v/>
      </c>
      <c r="Z1407" s="518" t="str">
        <f>五年级等级</f>
        <v/>
      </c>
      <c r="AA1407" s="533" t="str">
        <f>五年级折返跑得分</f>
        <v/>
      </c>
      <c r="AB1407" s="515" t="str">
        <f>五年级等级</f>
        <v/>
      </c>
      <c r="AC1407" s="533" t="str">
        <f>五年级跳绳附加分</f>
        <v/>
      </c>
      <c r="AD1407" s="534" t="str">
        <f>五年级标准分</f>
        <v/>
      </c>
      <c r="AE1407" s="534" t="str">
        <f>五年级总分</f>
        <v/>
      </c>
      <c r="AF1407" s="517" t="str">
        <f>五年级等级</f>
        <v/>
      </c>
    </row>
    <row r="1408" spans="1:32">
      <c r="A1408" s="476">
        <v>521</v>
      </c>
      <c r="B1408" s="477">
        <v>6</v>
      </c>
      <c r="C1408" s="632"/>
      <c r="D1408" s="633"/>
      <c r="E1408" s="632"/>
      <c r="F1408" s="625"/>
      <c r="G1408" s="608"/>
      <c r="H1408" s="475"/>
      <c r="I1408" s="613"/>
      <c r="J1408" s="614"/>
      <c r="K1408" s="614"/>
      <c r="L1408" s="615"/>
      <c r="M1408" s="616"/>
      <c r="N1408" s="505" t="str">
        <f>五年级BMI</f>
        <v/>
      </c>
      <c r="O1408" s="499" t="str">
        <f>五年级BMI等级</f>
        <v/>
      </c>
      <c r="P1408" s="500" t="str">
        <f>五年级BMI得分</f>
        <v/>
      </c>
      <c r="Q1408" s="515" t="str">
        <f>五年级肺活量得分</f>
        <v/>
      </c>
      <c r="R1408" s="512" t="str">
        <f>五年级等级</f>
        <v/>
      </c>
      <c r="S1408" s="516" t="str">
        <f>五年级50米跑得分</f>
        <v/>
      </c>
      <c r="T1408" s="517" t="str">
        <f>五年级等级</f>
        <v/>
      </c>
      <c r="U1408" s="516" t="str">
        <f>五年级坐位体前屈得分</f>
        <v/>
      </c>
      <c r="V1408" s="517" t="str">
        <f>五年级等级</f>
        <v/>
      </c>
      <c r="W1408" s="516" t="str">
        <f>五年级一分钟跳绳得分</f>
        <v/>
      </c>
      <c r="X1408" s="517" t="str">
        <f>五年级等级</f>
        <v/>
      </c>
      <c r="Y1408" s="515" t="str">
        <f>五年级仰卧起坐得分</f>
        <v/>
      </c>
      <c r="Z1408" s="518" t="str">
        <f>五年级等级</f>
        <v/>
      </c>
      <c r="AA1408" s="533" t="str">
        <f>五年级折返跑得分</f>
        <v/>
      </c>
      <c r="AB1408" s="515" t="str">
        <f>五年级等级</f>
        <v/>
      </c>
      <c r="AC1408" s="533" t="str">
        <f>五年级跳绳附加分</f>
        <v/>
      </c>
      <c r="AD1408" s="534" t="str">
        <f>五年级标准分</f>
        <v/>
      </c>
      <c r="AE1408" s="534" t="str">
        <f>五年级总分</f>
        <v/>
      </c>
      <c r="AF1408" s="517" t="str">
        <f>五年级等级</f>
        <v/>
      </c>
    </row>
    <row r="1409" spans="1:32">
      <c r="A1409" s="476">
        <v>521</v>
      </c>
      <c r="B1409" s="477">
        <v>7</v>
      </c>
      <c r="C1409" s="632"/>
      <c r="D1409" s="633"/>
      <c r="E1409" s="632"/>
      <c r="F1409" s="625"/>
      <c r="G1409" s="608"/>
      <c r="H1409" s="475"/>
      <c r="I1409" s="613"/>
      <c r="J1409" s="614"/>
      <c r="K1409" s="614"/>
      <c r="L1409" s="615"/>
      <c r="M1409" s="616"/>
      <c r="N1409" s="505" t="str">
        <f>五年级BMI</f>
        <v/>
      </c>
      <c r="O1409" s="499" t="str">
        <f>五年级BMI等级</f>
        <v/>
      </c>
      <c r="P1409" s="500" t="str">
        <f>五年级BMI得分</f>
        <v/>
      </c>
      <c r="Q1409" s="515" t="str">
        <f>五年级肺活量得分</f>
        <v/>
      </c>
      <c r="R1409" s="512" t="str">
        <f>五年级等级</f>
        <v/>
      </c>
      <c r="S1409" s="516" t="str">
        <f>五年级50米跑得分</f>
        <v/>
      </c>
      <c r="T1409" s="517" t="str">
        <f>五年级等级</f>
        <v/>
      </c>
      <c r="U1409" s="516" t="str">
        <f>五年级坐位体前屈得分</f>
        <v/>
      </c>
      <c r="V1409" s="517" t="str">
        <f>五年级等级</f>
        <v/>
      </c>
      <c r="W1409" s="516" t="str">
        <f>五年级一分钟跳绳得分</f>
        <v/>
      </c>
      <c r="X1409" s="517" t="str">
        <f>五年级等级</f>
        <v/>
      </c>
      <c r="Y1409" s="515" t="str">
        <f>五年级仰卧起坐得分</f>
        <v/>
      </c>
      <c r="Z1409" s="518" t="str">
        <f>五年级等级</f>
        <v/>
      </c>
      <c r="AA1409" s="533" t="str">
        <f>五年级折返跑得分</f>
        <v/>
      </c>
      <c r="AB1409" s="515" t="str">
        <f>五年级等级</f>
        <v/>
      </c>
      <c r="AC1409" s="533" t="str">
        <f>五年级跳绳附加分</f>
        <v/>
      </c>
      <c r="AD1409" s="534" t="str">
        <f>五年级标准分</f>
        <v/>
      </c>
      <c r="AE1409" s="534" t="str">
        <f>五年级总分</f>
        <v/>
      </c>
      <c r="AF1409" s="517" t="str">
        <f>五年级等级</f>
        <v/>
      </c>
    </row>
    <row r="1410" spans="1:32">
      <c r="A1410" s="476">
        <v>521</v>
      </c>
      <c r="B1410" s="477">
        <v>8</v>
      </c>
      <c r="C1410" s="632"/>
      <c r="D1410" s="633"/>
      <c r="E1410" s="632"/>
      <c r="F1410" s="625"/>
      <c r="G1410" s="608"/>
      <c r="H1410" s="475"/>
      <c r="I1410" s="613"/>
      <c r="J1410" s="614"/>
      <c r="K1410" s="614"/>
      <c r="L1410" s="615"/>
      <c r="M1410" s="616"/>
      <c r="N1410" s="505" t="str">
        <f>五年级BMI</f>
        <v/>
      </c>
      <c r="O1410" s="499" t="str">
        <f>五年级BMI等级</f>
        <v/>
      </c>
      <c r="P1410" s="500" t="str">
        <f>五年级BMI得分</f>
        <v/>
      </c>
      <c r="Q1410" s="515" t="str">
        <f>五年级肺活量得分</f>
        <v/>
      </c>
      <c r="R1410" s="512" t="str">
        <f>五年级等级</f>
        <v/>
      </c>
      <c r="S1410" s="516" t="str">
        <f>五年级50米跑得分</f>
        <v/>
      </c>
      <c r="T1410" s="517" t="str">
        <f>五年级等级</f>
        <v/>
      </c>
      <c r="U1410" s="516" t="str">
        <f>五年级坐位体前屈得分</f>
        <v/>
      </c>
      <c r="V1410" s="517" t="str">
        <f>五年级等级</f>
        <v/>
      </c>
      <c r="W1410" s="516" t="str">
        <f>五年级一分钟跳绳得分</f>
        <v/>
      </c>
      <c r="X1410" s="517" t="str">
        <f>五年级等级</f>
        <v/>
      </c>
      <c r="Y1410" s="515" t="str">
        <f>五年级仰卧起坐得分</f>
        <v/>
      </c>
      <c r="Z1410" s="518" t="str">
        <f>五年级等级</f>
        <v/>
      </c>
      <c r="AA1410" s="533" t="str">
        <f>五年级折返跑得分</f>
        <v/>
      </c>
      <c r="AB1410" s="515" t="str">
        <f>五年级等级</f>
        <v/>
      </c>
      <c r="AC1410" s="533" t="str">
        <f>五年级跳绳附加分</f>
        <v/>
      </c>
      <c r="AD1410" s="534" t="str">
        <f>五年级标准分</f>
        <v/>
      </c>
      <c r="AE1410" s="534" t="str">
        <f>五年级总分</f>
        <v/>
      </c>
      <c r="AF1410" s="517" t="str">
        <f>五年级等级</f>
        <v/>
      </c>
    </row>
    <row r="1411" spans="1:32">
      <c r="A1411" s="476">
        <v>521</v>
      </c>
      <c r="B1411" s="477">
        <v>9</v>
      </c>
      <c r="C1411" s="632"/>
      <c r="D1411" s="633"/>
      <c r="E1411" s="632"/>
      <c r="F1411" s="625"/>
      <c r="G1411" s="608"/>
      <c r="H1411" s="475"/>
      <c r="I1411" s="613"/>
      <c r="J1411" s="614"/>
      <c r="K1411" s="614"/>
      <c r="L1411" s="615"/>
      <c r="M1411" s="616"/>
      <c r="N1411" s="505" t="str">
        <f>五年级BMI</f>
        <v/>
      </c>
      <c r="O1411" s="499" t="str">
        <f>五年级BMI等级</f>
        <v/>
      </c>
      <c r="P1411" s="500" t="str">
        <f>五年级BMI得分</f>
        <v/>
      </c>
      <c r="Q1411" s="515" t="str">
        <f>五年级肺活量得分</f>
        <v/>
      </c>
      <c r="R1411" s="512" t="str">
        <f>五年级等级</f>
        <v/>
      </c>
      <c r="S1411" s="516" t="str">
        <f>五年级50米跑得分</f>
        <v/>
      </c>
      <c r="T1411" s="517" t="str">
        <f>五年级等级</f>
        <v/>
      </c>
      <c r="U1411" s="516" t="str">
        <f>五年级坐位体前屈得分</f>
        <v/>
      </c>
      <c r="V1411" s="517" t="str">
        <f>五年级等级</f>
        <v/>
      </c>
      <c r="W1411" s="516" t="str">
        <f>五年级一分钟跳绳得分</f>
        <v/>
      </c>
      <c r="X1411" s="517" t="str">
        <f>五年级等级</f>
        <v/>
      </c>
      <c r="Y1411" s="515" t="str">
        <f>五年级仰卧起坐得分</f>
        <v/>
      </c>
      <c r="Z1411" s="518" t="str">
        <f>五年级等级</f>
        <v/>
      </c>
      <c r="AA1411" s="533" t="str">
        <f>五年级折返跑得分</f>
        <v/>
      </c>
      <c r="AB1411" s="515" t="str">
        <f>五年级等级</f>
        <v/>
      </c>
      <c r="AC1411" s="533" t="str">
        <f>五年级跳绳附加分</f>
        <v/>
      </c>
      <c r="AD1411" s="534" t="str">
        <f>五年级标准分</f>
        <v/>
      </c>
      <c r="AE1411" s="534" t="str">
        <f>五年级总分</f>
        <v/>
      </c>
      <c r="AF1411" s="517" t="str">
        <f>五年级等级</f>
        <v/>
      </c>
    </row>
    <row r="1412" spans="1:32">
      <c r="A1412" s="476">
        <v>521</v>
      </c>
      <c r="B1412" s="477">
        <v>10</v>
      </c>
      <c r="C1412" s="632"/>
      <c r="D1412" s="633"/>
      <c r="E1412" s="632"/>
      <c r="F1412" s="625"/>
      <c r="G1412" s="608"/>
      <c r="H1412" s="475"/>
      <c r="I1412" s="613"/>
      <c r="J1412" s="614"/>
      <c r="K1412" s="614"/>
      <c r="L1412" s="615"/>
      <c r="M1412" s="616"/>
      <c r="N1412" s="505" t="str">
        <f>五年级BMI</f>
        <v/>
      </c>
      <c r="O1412" s="499" t="str">
        <f>五年级BMI等级</f>
        <v/>
      </c>
      <c r="P1412" s="500" t="str">
        <f>五年级BMI得分</f>
        <v/>
      </c>
      <c r="Q1412" s="515" t="str">
        <f>五年级肺活量得分</f>
        <v/>
      </c>
      <c r="R1412" s="512" t="str">
        <f>五年级等级</f>
        <v/>
      </c>
      <c r="S1412" s="516" t="str">
        <f>五年级50米跑得分</f>
        <v/>
      </c>
      <c r="T1412" s="517" t="str">
        <f>五年级等级</f>
        <v/>
      </c>
      <c r="U1412" s="516" t="str">
        <f>五年级坐位体前屈得分</f>
        <v/>
      </c>
      <c r="V1412" s="517" t="str">
        <f>五年级等级</f>
        <v/>
      </c>
      <c r="W1412" s="516" t="str">
        <f>五年级一分钟跳绳得分</f>
        <v/>
      </c>
      <c r="X1412" s="517" t="str">
        <f>五年级等级</f>
        <v/>
      </c>
      <c r="Y1412" s="515" t="str">
        <f>五年级仰卧起坐得分</f>
        <v/>
      </c>
      <c r="Z1412" s="518" t="str">
        <f>五年级等级</f>
        <v/>
      </c>
      <c r="AA1412" s="533" t="str">
        <f>五年级折返跑得分</f>
        <v/>
      </c>
      <c r="AB1412" s="515" t="str">
        <f>五年级等级</f>
        <v/>
      </c>
      <c r="AC1412" s="533" t="str">
        <f>五年级跳绳附加分</f>
        <v/>
      </c>
      <c r="AD1412" s="534" t="str">
        <f>五年级标准分</f>
        <v/>
      </c>
      <c r="AE1412" s="534" t="str">
        <f>五年级总分</f>
        <v/>
      </c>
      <c r="AF1412" s="517" t="str">
        <f>五年级等级</f>
        <v/>
      </c>
    </row>
    <row r="1413" spans="1:32">
      <c r="A1413" s="476">
        <v>521</v>
      </c>
      <c r="B1413" s="477">
        <v>11</v>
      </c>
      <c r="C1413" s="632"/>
      <c r="D1413" s="633"/>
      <c r="E1413" s="632"/>
      <c r="F1413" s="625"/>
      <c r="G1413" s="608"/>
      <c r="H1413" s="475"/>
      <c r="I1413" s="613"/>
      <c r="J1413" s="614"/>
      <c r="K1413" s="614"/>
      <c r="L1413" s="615"/>
      <c r="M1413" s="616"/>
      <c r="N1413" s="505" t="str">
        <f>五年级BMI</f>
        <v/>
      </c>
      <c r="O1413" s="499" t="str">
        <f>五年级BMI等级</f>
        <v/>
      </c>
      <c r="P1413" s="500" t="str">
        <f>五年级BMI得分</f>
        <v/>
      </c>
      <c r="Q1413" s="515" t="str">
        <f>五年级肺活量得分</f>
        <v/>
      </c>
      <c r="R1413" s="512" t="str">
        <f>五年级等级</f>
        <v/>
      </c>
      <c r="S1413" s="516" t="str">
        <f>五年级50米跑得分</f>
        <v/>
      </c>
      <c r="T1413" s="517" t="str">
        <f>五年级等级</f>
        <v/>
      </c>
      <c r="U1413" s="516" t="str">
        <f>五年级坐位体前屈得分</f>
        <v/>
      </c>
      <c r="V1413" s="517" t="str">
        <f>五年级等级</f>
        <v/>
      </c>
      <c r="W1413" s="516" t="str">
        <f>五年级一分钟跳绳得分</f>
        <v/>
      </c>
      <c r="X1413" s="517" t="str">
        <f>五年级等级</f>
        <v/>
      </c>
      <c r="Y1413" s="515" t="str">
        <f>五年级仰卧起坐得分</f>
        <v/>
      </c>
      <c r="Z1413" s="518" t="str">
        <f>五年级等级</f>
        <v/>
      </c>
      <c r="AA1413" s="533" t="str">
        <f>五年级折返跑得分</f>
        <v/>
      </c>
      <c r="AB1413" s="515" t="str">
        <f>五年级等级</f>
        <v/>
      </c>
      <c r="AC1413" s="533" t="str">
        <f>五年级跳绳附加分</f>
        <v/>
      </c>
      <c r="AD1413" s="534" t="str">
        <f>五年级标准分</f>
        <v/>
      </c>
      <c r="AE1413" s="534" t="str">
        <f>五年级总分</f>
        <v/>
      </c>
      <c r="AF1413" s="517" t="str">
        <f>五年级等级</f>
        <v/>
      </c>
    </row>
    <row r="1414" spans="1:32">
      <c r="A1414" s="476">
        <v>521</v>
      </c>
      <c r="B1414" s="477">
        <v>12</v>
      </c>
      <c r="C1414" s="632"/>
      <c r="D1414" s="633"/>
      <c r="E1414" s="632"/>
      <c r="F1414" s="625"/>
      <c r="G1414" s="608"/>
      <c r="H1414" s="475"/>
      <c r="I1414" s="613"/>
      <c r="J1414" s="614"/>
      <c r="K1414" s="614"/>
      <c r="L1414" s="615"/>
      <c r="M1414" s="616"/>
      <c r="N1414" s="505" t="str">
        <f>五年级BMI</f>
        <v/>
      </c>
      <c r="O1414" s="499" t="str">
        <f>五年级BMI等级</f>
        <v/>
      </c>
      <c r="P1414" s="500" t="str">
        <f>五年级BMI得分</f>
        <v/>
      </c>
      <c r="Q1414" s="515" t="str">
        <f>五年级肺活量得分</f>
        <v/>
      </c>
      <c r="R1414" s="512" t="str">
        <f>五年级等级</f>
        <v/>
      </c>
      <c r="S1414" s="516" t="str">
        <f>五年级50米跑得分</f>
        <v/>
      </c>
      <c r="T1414" s="517" t="str">
        <f>五年级等级</f>
        <v/>
      </c>
      <c r="U1414" s="516" t="str">
        <f>五年级坐位体前屈得分</f>
        <v/>
      </c>
      <c r="V1414" s="517" t="str">
        <f>五年级等级</f>
        <v/>
      </c>
      <c r="W1414" s="516" t="str">
        <f>五年级一分钟跳绳得分</f>
        <v/>
      </c>
      <c r="X1414" s="517" t="str">
        <f>五年级等级</f>
        <v/>
      </c>
      <c r="Y1414" s="515" t="str">
        <f>五年级仰卧起坐得分</f>
        <v/>
      </c>
      <c r="Z1414" s="518" t="str">
        <f>五年级等级</f>
        <v/>
      </c>
      <c r="AA1414" s="533" t="str">
        <f>五年级折返跑得分</f>
        <v/>
      </c>
      <c r="AB1414" s="515" t="str">
        <f>五年级等级</f>
        <v/>
      </c>
      <c r="AC1414" s="533" t="str">
        <f>五年级跳绳附加分</f>
        <v/>
      </c>
      <c r="AD1414" s="534" t="str">
        <f>五年级标准分</f>
        <v/>
      </c>
      <c r="AE1414" s="534" t="str">
        <f>五年级总分</f>
        <v/>
      </c>
      <c r="AF1414" s="517" t="str">
        <f>五年级等级</f>
        <v/>
      </c>
    </row>
    <row r="1415" spans="1:32">
      <c r="A1415" s="476">
        <v>521</v>
      </c>
      <c r="B1415" s="477">
        <v>13</v>
      </c>
      <c r="C1415" s="632"/>
      <c r="D1415" s="633"/>
      <c r="E1415" s="632"/>
      <c r="F1415" s="625"/>
      <c r="G1415" s="608"/>
      <c r="H1415" s="475"/>
      <c r="I1415" s="613"/>
      <c r="J1415" s="614"/>
      <c r="K1415" s="614"/>
      <c r="L1415" s="615"/>
      <c r="M1415" s="616"/>
      <c r="N1415" s="505" t="str">
        <f>五年级BMI</f>
        <v/>
      </c>
      <c r="O1415" s="499" t="str">
        <f>五年级BMI等级</f>
        <v/>
      </c>
      <c r="P1415" s="500" t="str">
        <f>五年级BMI得分</f>
        <v/>
      </c>
      <c r="Q1415" s="515" t="str">
        <f>五年级肺活量得分</f>
        <v/>
      </c>
      <c r="R1415" s="512" t="str">
        <f>五年级等级</f>
        <v/>
      </c>
      <c r="S1415" s="516" t="str">
        <f>五年级50米跑得分</f>
        <v/>
      </c>
      <c r="T1415" s="517" t="str">
        <f>五年级等级</f>
        <v/>
      </c>
      <c r="U1415" s="516" t="str">
        <f>五年级坐位体前屈得分</f>
        <v/>
      </c>
      <c r="V1415" s="517" t="str">
        <f>五年级等级</f>
        <v/>
      </c>
      <c r="W1415" s="516" t="str">
        <f>五年级一分钟跳绳得分</f>
        <v/>
      </c>
      <c r="X1415" s="517" t="str">
        <f>五年级等级</f>
        <v/>
      </c>
      <c r="Y1415" s="515" t="str">
        <f>五年级仰卧起坐得分</f>
        <v/>
      </c>
      <c r="Z1415" s="518" t="str">
        <f>五年级等级</f>
        <v/>
      </c>
      <c r="AA1415" s="533" t="str">
        <f>五年级折返跑得分</f>
        <v/>
      </c>
      <c r="AB1415" s="515" t="str">
        <f>五年级等级</f>
        <v/>
      </c>
      <c r="AC1415" s="533" t="str">
        <f>五年级跳绳附加分</f>
        <v/>
      </c>
      <c r="AD1415" s="534" t="str">
        <f>五年级标准分</f>
        <v/>
      </c>
      <c r="AE1415" s="534" t="str">
        <f>五年级总分</f>
        <v/>
      </c>
      <c r="AF1415" s="517" t="str">
        <f>五年级等级</f>
        <v/>
      </c>
    </row>
    <row r="1416" spans="1:32">
      <c r="A1416" s="476">
        <v>521</v>
      </c>
      <c r="B1416" s="477">
        <v>14</v>
      </c>
      <c r="C1416" s="632"/>
      <c r="D1416" s="633"/>
      <c r="E1416" s="632"/>
      <c r="F1416" s="625"/>
      <c r="G1416" s="608"/>
      <c r="H1416" s="475"/>
      <c r="I1416" s="613"/>
      <c r="J1416" s="614"/>
      <c r="K1416" s="614"/>
      <c r="L1416" s="615"/>
      <c r="M1416" s="616"/>
      <c r="N1416" s="505" t="str">
        <f>五年级BMI</f>
        <v/>
      </c>
      <c r="O1416" s="499" t="str">
        <f>五年级BMI等级</f>
        <v/>
      </c>
      <c r="P1416" s="500" t="str">
        <f>五年级BMI得分</f>
        <v/>
      </c>
      <c r="Q1416" s="515" t="str">
        <f>五年级肺活量得分</f>
        <v/>
      </c>
      <c r="R1416" s="512" t="str">
        <f>五年级等级</f>
        <v/>
      </c>
      <c r="S1416" s="516" t="str">
        <f>五年级50米跑得分</f>
        <v/>
      </c>
      <c r="T1416" s="517" t="str">
        <f>五年级等级</f>
        <v/>
      </c>
      <c r="U1416" s="516" t="str">
        <f>五年级坐位体前屈得分</f>
        <v/>
      </c>
      <c r="V1416" s="517" t="str">
        <f>五年级等级</f>
        <v/>
      </c>
      <c r="W1416" s="516" t="str">
        <f>五年级一分钟跳绳得分</f>
        <v/>
      </c>
      <c r="X1416" s="517" t="str">
        <f>五年级等级</f>
        <v/>
      </c>
      <c r="Y1416" s="515" t="str">
        <f>五年级仰卧起坐得分</f>
        <v/>
      </c>
      <c r="Z1416" s="518" t="str">
        <f>五年级等级</f>
        <v/>
      </c>
      <c r="AA1416" s="533" t="str">
        <f>五年级折返跑得分</f>
        <v/>
      </c>
      <c r="AB1416" s="515" t="str">
        <f>五年级等级</f>
        <v/>
      </c>
      <c r="AC1416" s="533" t="str">
        <f>五年级跳绳附加分</f>
        <v/>
      </c>
      <c r="AD1416" s="534" t="str">
        <f>五年级标准分</f>
        <v/>
      </c>
      <c r="AE1416" s="534" t="str">
        <f>五年级总分</f>
        <v/>
      </c>
      <c r="AF1416" s="517" t="str">
        <f>五年级等级</f>
        <v/>
      </c>
    </row>
    <row r="1417" spans="1:32">
      <c r="A1417" s="476">
        <v>521</v>
      </c>
      <c r="B1417" s="477">
        <v>15</v>
      </c>
      <c r="C1417" s="632"/>
      <c r="D1417" s="633"/>
      <c r="E1417" s="632"/>
      <c r="F1417" s="625"/>
      <c r="G1417" s="608"/>
      <c r="H1417" s="475"/>
      <c r="I1417" s="613"/>
      <c r="J1417" s="614"/>
      <c r="K1417" s="614"/>
      <c r="L1417" s="615"/>
      <c r="M1417" s="616"/>
      <c r="N1417" s="505" t="str">
        <f>五年级BMI</f>
        <v/>
      </c>
      <c r="O1417" s="499" t="str">
        <f>五年级BMI等级</f>
        <v/>
      </c>
      <c r="P1417" s="500" t="str">
        <f>五年级BMI得分</f>
        <v/>
      </c>
      <c r="Q1417" s="515" t="str">
        <f>五年级肺活量得分</f>
        <v/>
      </c>
      <c r="R1417" s="512" t="str">
        <f>五年级等级</f>
        <v/>
      </c>
      <c r="S1417" s="516" t="str">
        <f>五年级50米跑得分</f>
        <v/>
      </c>
      <c r="T1417" s="517" t="str">
        <f>五年级等级</f>
        <v/>
      </c>
      <c r="U1417" s="516" t="str">
        <f>五年级坐位体前屈得分</f>
        <v/>
      </c>
      <c r="V1417" s="517" t="str">
        <f>五年级等级</f>
        <v/>
      </c>
      <c r="W1417" s="516" t="str">
        <f>五年级一分钟跳绳得分</f>
        <v/>
      </c>
      <c r="X1417" s="517" t="str">
        <f>五年级等级</f>
        <v/>
      </c>
      <c r="Y1417" s="515" t="str">
        <f>五年级仰卧起坐得分</f>
        <v/>
      </c>
      <c r="Z1417" s="518" t="str">
        <f>五年级等级</f>
        <v/>
      </c>
      <c r="AA1417" s="533" t="str">
        <f>五年级折返跑得分</f>
        <v/>
      </c>
      <c r="AB1417" s="515" t="str">
        <f>五年级等级</f>
        <v/>
      </c>
      <c r="AC1417" s="533" t="str">
        <f>五年级跳绳附加分</f>
        <v/>
      </c>
      <c r="AD1417" s="534" t="str">
        <f>五年级标准分</f>
        <v/>
      </c>
      <c r="AE1417" s="534" t="str">
        <f>五年级总分</f>
        <v/>
      </c>
      <c r="AF1417" s="517" t="str">
        <f>五年级等级</f>
        <v/>
      </c>
    </row>
    <row r="1418" spans="1:32">
      <c r="A1418" s="476">
        <v>521</v>
      </c>
      <c r="B1418" s="477">
        <v>16</v>
      </c>
      <c r="C1418" s="632"/>
      <c r="D1418" s="633"/>
      <c r="E1418" s="632"/>
      <c r="F1418" s="625"/>
      <c r="G1418" s="608"/>
      <c r="H1418" s="475"/>
      <c r="I1418" s="613"/>
      <c r="J1418" s="614"/>
      <c r="K1418" s="614"/>
      <c r="L1418" s="615"/>
      <c r="M1418" s="616"/>
      <c r="N1418" s="505" t="str">
        <f>五年级BMI</f>
        <v/>
      </c>
      <c r="O1418" s="499" t="str">
        <f>五年级BMI等级</f>
        <v/>
      </c>
      <c r="P1418" s="500" t="str">
        <f>五年级BMI得分</f>
        <v/>
      </c>
      <c r="Q1418" s="515" t="str">
        <f>五年级肺活量得分</f>
        <v/>
      </c>
      <c r="R1418" s="512" t="str">
        <f>五年级等级</f>
        <v/>
      </c>
      <c r="S1418" s="516" t="str">
        <f>五年级50米跑得分</f>
        <v/>
      </c>
      <c r="T1418" s="517" t="str">
        <f>五年级等级</f>
        <v/>
      </c>
      <c r="U1418" s="516" t="str">
        <f>五年级坐位体前屈得分</f>
        <v/>
      </c>
      <c r="V1418" s="517" t="str">
        <f>五年级等级</f>
        <v/>
      </c>
      <c r="W1418" s="516" t="str">
        <f>五年级一分钟跳绳得分</f>
        <v/>
      </c>
      <c r="X1418" s="517" t="str">
        <f>五年级等级</f>
        <v/>
      </c>
      <c r="Y1418" s="515" t="str">
        <f>五年级仰卧起坐得分</f>
        <v/>
      </c>
      <c r="Z1418" s="518" t="str">
        <f>五年级等级</f>
        <v/>
      </c>
      <c r="AA1418" s="533" t="str">
        <f>五年级折返跑得分</f>
        <v/>
      </c>
      <c r="AB1418" s="515" t="str">
        <f>五年级等级</f>
        <v/>
      </c>
      <c r="AC1418" s="533" t="str">
        <f>五年级跳绳附加分</f>
        <v/>
      </c>
      <c r="AD1418" s="534" t="str">
        <f>五年级标准分</f>
        <v/>
      </c>
      <c r="AE1418" s="534" t="str">
        <f>五年级总分</f>
        <v/>
      </c>
      <c r="AF1418" s="517" t="str">
        <f>五年级等级</f>
        <v/>
      </c>
    </row>
    <row r="1419" spans="1:32">
      <c r="A1419" s="476">
        <v>521</v>
      </c>
      <c r="B1419" s="477">
        <v>17</v>
      </c>
      <c r="C1419" s="632"/>
      <c r="D1419" s="633"/>
      <c r="E1419" s="632"/>
      <c r="F1419" s="625"/>
      <c r="G1419" s="608"/>
      <c r="H1419" s="475"/>
      <c r="I1419" s="613"/>
      <c r="J1419" s="614"/>
      <c r="K1419" s="614"/>
      <c r="L1419" s="615"/>
      <c r="M1419" s="616"/>
      <c r="N1419" s="505" t="str">
        <f>五年级BMI</f>
        <v/>
      </c>
      <c r="O1419" s="499" t="str">
        <f>五年级BMI等级</f>
        <v/>
      </c>
      <c r="P1419" s="500" t="str">
        <f>五年级BMI得分</f>
        <v/>
      </c>
      <c r="Q1419" s="515" t="str">
        <f>五年级肺活量得分</f>
        <v/>
      </c>
      <c r="R1419" s="512" t="str">
        <f>五年级等级</f>
        <v/>
      </c>
      <c r="S1419" s="516" t="str">
        <f>五年级50米跑得分</f>
        <v/>
      </c>
      <c r="T1419" s="517" t="str">
        <f>五年级等级</f>
        <v/>
      </c>
      <c r="U1419" s="516" t="str">
        <f>五年级坐位体前屈得分</f>
        <v/>
      </c>
      <c r="V1419" s="517" t="str">
        <f>五年级等级</f>
        <v/>
      </c>
      <c r="W1419" s="516" t="str">
        <f>五年级一分钟跳绳得分</f>
        <v/>
      </c>
      <c r="X1419" s="517" t="str">
        <f>五年级等级</f>
        <v/>
      </c>
      <c r="Y1419" s="515" t="str">
        <f>五年级仰卧起坐得分</f>
        <v/>
      </c>
      <c r="Z1419" s="518" t="str">
        <f>五年级等级</f>
        <v/>
      </c>
      <c r="AA1419" s="533" t="str">
        <f>五年级折返跑得分</f>
        <v/>
      </c>
      <c r="AB1419" s="515" t="str">
        <f>五年级等级</f>
        <v/>
      </c>
      <c r="AC1419" s="533" t="str">
        <f>五年级跳绳附加分</f>
        <v/>
      </c>
      <c r="AD1419" s="534" t="str">
        <f>五年级标准分</f>
        <v/>
      </c>
      <c r="AE1419" s="534" t="str">
        <f>五年级总分</f>
        <v/>
      </c>
      <c r="AF1419" s="517" t="str">
        <f>五年级等级</f>
        <v/>
      </c>
    </row>
    <row r="1420" spans="1:32">
      <c r="A1420" s="476">
        <v>521</v>
      </c>
      <c r="B1420" s="477">
        <v>18</v>
      </c>
      <c r="C1420" s="632"/>
      <c r="D1420" s="633"/>
      <c r="E1420" s="632"/>
      <c r="F1420" s="625"/>
      <c r="G1420" s="608"/>
      <c r="H1420" s="475"/>
      <c r="I1420" s="613"/>
      <c r="J1420" s="614"/>
      <c r="K1420" s="614"/>
      <c r="L1420" s="615"/>
      <c r="M1420" s="616"/>
      <c r="N1420" s="505" t="str">
        <f>五年级BMI</f>
        <v/>
      </c>
      <c r="O1420" s="499" t="str">
        <f>五年级BMI等级</f>
        <v/>
      </c>
      <c r="P1420" s="500" t="str">
        <f>五年级BMI得分</f>
        <v/>
      </c>
      <c r="Q1420" s="515" t="str">
        <f>五年级肺活量得分</f>
        <v/>
      </c>
      <c r="R1420" s="512" t="str">
        <f>五年级等级</f>
        <v/>
      </c>
      <c r="S1420" s="516" t="str">
        <f>五年级50米跑得分</f>
        <v/>
      </c>
      <c r="T1420" s="517" t="str">
        <f>五年级等级</f>
        <v/>
      </c>
      <c r="U1420" s="516" t="str">
        <f>五年级坐位体前屈得分</f>
        <v/>
      </c>
      <c r="V1420" s="517" t="str">
        <f>五年级等级</f>
        <v/>
      </c>
      <c r="W1420" s="516" t="str">
        <f>五年级一分钟跳绳得分</f>
        <v/>
      </c>
      <c r="X1420" s="517" t="str">
        <f>五年级等级</f>
        <v/>
      </c>
      <c r="Y1420" s="515" t="str">
        <f>五年级仰卧起坐得分</f>
        <v/>
      </c>
      <c r="Z1420" s="518" t="str">
        <f>五年级等级</f>
        <v/>
      </c>
      <c r="AA1420" s="533" t="str">
        <f>五年级折返跑得分</f>
        <v/>
      </c>
      <c r="AB1420" s="515" t="str">
        <f>五年级等级</f>
        <v/>
      </c>
      <c r="AC1420" s="533" t="str">
        <f>五年级跳绳附加分</f>
        <v/>
      </c>
      <c r="AD1420" s="534" t="str">
        <f>五年级标准分</f>
        <v/>
      </c>
      <c r="AE1420" s="534" t="str">
        <f>五年级总分</f>
        <v/>
      </c>
      <c r="AF1420" s="517" t="str">
        <f>五年级等级</f>
        <v/>
      </c>
    </row>
    <row r="1421" spans="1:32">
      <c r="A1421" s="476">
        <v>521</v>
      </c>
      <c r="B1421" s="477">
        <v>19</v>
      </c>
      <c r="C1421" s="632"/>
      <c r="D1421" s="633"/>
      <c r="E1421" s="632"/>
      <c r="F1421" s="625"/>
      <c r="G1421" s="608"/>
      <c r="H1421" s="475"/>
      <c r="I1421" s="613"/>
      <c r="J1421" s="614"/>
      <c r="K1421" s="614"/>
      <c r="L1421" s="615"/>
      <c r="M1421" s="616"/>
      <c r="N1421" s="505" t="str">
        <f>五年级BMI</f>
        <v/>
      </c>
      <c r="O1421" s="499" t="str">
        <f>五年级BMI等级</f>
        <v/>
      </c>
      <c r="P1421" s="500" t="str">
        <f>五年级BMI得分</f>
        <v/>
      </c>
      <c r="Q1421" s="515" t="str">
        <f>五年级肺活量得分</f>
        <v/>
      </c>
      <c r="R1421" s="512" t="str">
        <f>五年级等级</f>
        <v/>
      </c>
      <c r="S1421" s="516" t="str">
        <f>五年级50米跑得分</f>
        <v/>
      </c>
      <c r="T1421" s="517" t="str">
        <f>五年级等级</f>
        <v/>
      </c>
      <c r="U1421" s="516" t="str">
        <f>五年级坐位体前屈得分</f>
        <v/>
      </c>
      <c r="V1421" s="517" t="str">
        <f>五年级等级</f>
        <v/>
      </c>
      <c r="W1421" s="516" t="str">
        <f>五年级一分钟跳绳得分</f>
        <v/>
      </c>
      <c r="X1421" s="517" t="str">
        <f>五年级等级</f>
        <v/>
      </c>
      <c r="Y1421" s="515" t="str">
        <f>五年级仰卧起坐得分</f>
        <v/>
      </c>
      <c r="Z1421" s="518" t="str">
        <f>五年级等级</f>
        <v/>
      </c>
      <c r="AA1421" s="533" t="str">
        <f>五年级折返跑得分</f>
        <v/>
      </c>
      <c r="AB1421" s="515" t="str">
        <f>五年级等级</f>
        <v/>
      </c>
      <c r="AC1421" s="533" t="str">
        <f>五年级跳绳附加分</f>
        <v/>
      </c>
      <c r="AD1421" s="534" t="str">
        <f>五年级标准分</f>
        <v/>
      </c>
      <c r="AE1421" s="534" t="str">
        <f>五年级总分</f>
        <v/>
      </c>
      <c r="AF1421" s="517" t="str">
        <f>五年级等级</f>
        <v/>
      </c>
    </row>
    <row r="1422" spans="1:32">
      <c r="A1422" s="476">
        <v>521</v>
      </c>
      <c r="B1422" s="477">
        <v>20</v>
      </c>
      <c r="C1422" s="632"/>
      <c r="D1422" s="633"/>
      <c r="E1422" s="632"/>
      <c r="F1422" s="625"/>
      <c r="G1422" s="608"/>
      <c r="H1422" s="475"/>
      <c r="I1422" s="613"/>
      <c r="J1422" s="614"/>
      <c r="K1422" s="614"/>
      <c r="L1422" s="615"/>
      <c r="M1422" s="616"/>
      <c r="N1422" s="505" t="str">
        <f>五年级BMI</f>
        <v/>
      </c>
      <c r="O1422" s="499" t="str">
        <f>五年级BMI等级</f>
        <v/>
      </c>
      <c r="P1422" s="500" t="str">
        <f>五年级BMI得分</f>
        <v/>
      </c>
      <c r="Q1422" s="515" t="str">
        <f>五年级肺活量得分</f>
        <v/>
      </c>
      <c r="R1422" s="512" t="str">
        <f>五年级等级</f>
        <v/>
      </c>
      <c r="S1422" s="516" t="str">
        <f>五年级50米跑得分</f>
        <v/>
      </c>
      <c r="T1422" s="517" t="str">
        <f>五年级等级</f>
        <v/>
      </c>
      <c r="U1422" s="516" t="str">
        <f>五年级坐位体前屈得分</f>
        <v/>
      </c>
      <c r="V1422" s="517" t="str">
        <f>五年级等级</f>
        <v/>
      </c>
      <c r="W1422" s="516" t="str">
        <f>五年级一分钟跳绳得分</f>
        <v/>
      </c>
      <c r="X1422" s="517" t="str">
        <f>五年级等级</f>
        <v/>
      </c>
      <c r="Y1422" s="515" t="str">
        <f>五年级仰卧起坐得分</f>
        <v/>
      </c>
      <c r="Z1422" s="518" t="str">
        <f>五年级等级</f>
        <v/>
      </c>
      <c r="AA1422" s="533" t="str">
        <f>五年级折返跑得分</f>
        <v/>
      </c>
      <c r="AB1422" s="515" t="str">
        <f>五年级等级</f>
        <v/>
      </c>
      <c r="AC1422" s="533" t="str">
        <f>五年级跳绳附加分</f>
        <v/>
      </c>
      <c r="AD1422" s="534" t="str">
        <f>五年级标准分</f>
        <v/>
      </c>
      <c r="AE1422" s="534" t="str">
        <f>五年级总分</f>
        <v/>
      </c>
      <c r="AF1422" s="517" t="str">
        <f>五年级等级</f>
        <v/>
      </c>
    </row>
    <row r="1423" spans="1:32">
      <c r="A1423" s="476">
        <v>521</v>
      </c>
      <c r="B1423" s="477">
        <v>21</v>
      </c>
      <c r="C1423" s="632"/>
      <c r="D1423" s="633"/>
      <c r="E1423" s="632"/>
      <c r="F1423" s="625"/>
      <c r="G1423" s="608"/>
      <c r="H1423" s="475"/>
      <c r="I1423" s="613"/>
      <c r="J1423" s="614"/>
      <c r="K1423" s="614"/>
      <c r="L1423" s="615"/>
      <c r="M1423" s="616"/>
      <c r="N1423" s="505" t="str">
        <f>五年级BMI</f>
        <v/>
      </c>
      <c r="O1423" s="499" t="str">
        <f>五年级BMI等级</f>
        <v/>
      </c>
      <c r="P1423" s="500" t="str">
        <f>五年级BMI得分</f>
        <v/>
      </c>
      <c r="Q1423" s="515" t="str">
        <f>五年级肺活量得分</f>
        <v/>
      </c>
      <c r="R1423" s="512" t="str">
        <f>五年级等级</f>
        <v/>
      </c>
      <c r="S1423" s="516" t="str">
        <f>五年级50米跑得分</f>
        <v/>
      </c>
      <c r="T1423" s="517" t="str">
        <f>五年级等级</f>
        <v/>
      </c>
      <c r="U1423" s="516" t="str">
        <f>五年级坐位体前屈得分</f>
        <v/>
      </c>
      <c r="V1423" s="517" t="str">
        <f>五年级等级</f>
        <v/>
      </c>
      <c r="W1423" s="516" t="str">
        <f>五年级一分钟跳绳得分</f>
        <v/>
      </c>
      <c r="X1423" s="517" t="str">
        <f>五年级等级</f>
        <v/>
      </c>
      <c r="Y1423" s="515" t="str">
        <f>五年级仰卧起坐得分</f>
        <v/>
      </c>
      <c r="Z1423" s="518" t="str">
        <f>五年级等级</f>
        <v/>
      </c>
      <c r="AA1423" s="533" t="str">
        <f>五年级折返跑得分</f>
        <v/>
      </c>
      <c r="AB1423" s="515" t="str">
        <f>五年级等级</f>
        <v/>
      </c>
      <c r="AC1423" s="533" t="str">
        <f>五年级跳绳附加分</f>
        <v/>
      </c>
      <c r="AD1423" s="534" t="str">
        <f>五年级标准分</f>
        <v/>
      </c>
      <c r="AE1423" s="534" t="str">
        <f>五年级总分</f>
        <v/>
      </c>
      <c r="AF1423" s="517" t="str">
        <f>五年级等级</f>
        <v/>
      </c>
    </row>
    <row r="1424" spans="1:32">
      <c r="A1424" s="476">
        <v>521</v>
      </c>
      <c r="B1424" s="477">
        <v>22</v>
      </c>
      <c r="C1424" s="632"/>
      <c r="D1424" s="633"/>
      <c r="E1424" s="632"/>
      <c r="F1424" s="625"/>
      <c r="G1424" s="608"/>
      <c r="H1424" s="475"/>
      <c r="I1424" s="613"/>
      <c r="J1424" s="614"/>
      <c r="K1424" s="614"/>
      <c r="L1424" s="615"/>
      <c r="M1424" s="616"/>
      <c r="N1424" s="505" t="str">
        <f>五年级BMI</f>
        <v/>
      </c>
      <c r="O1424" s="499" t="str">
        <f>五年级BMI等级</f>
        <v/>
      </c>
      <c r="P1424" s="500" t="str">
        <f>五年级BMI得分</f>
        <v/>
      </c>
      <c r="Q1424" s="515" t="str">
        <f>五年级肺活量得分</f>
        <v/>
      </c>
      <c r="R1424" s="512" t="str">
        <f>五年级等级</f>
        <v/>
      </c>
      <c r="S1424" s="516" t="str">
        <f>五年级50米跑得分</f>
        <v/>
      </c>
      <c r="T1424" s="517" t="str">
        <f>五年级等级</f>
        <v/>
      </c>
      <c r="U1424" s="516" t="str">
        <f>五年级坐位体前屈得分</f>
        <v/>
      </c>
      <c r="V1424" s="517" t="str">
        <f>五年级等级</f>
        <v/>
      </c>
      <c r="W1424" s="516" t="str">
        <f>五年级一分钟跳绳得分</f>
        <v/>
      </c>
      <c r="X1424" s="517" t="str">
        <f>五年级等级</f>
        <v/>
      </c>
      <c r="Y1424" s="515" t="str">
        <f>五年级仰卧起坐得分</f>
        <v/>
      </c>
      <c r="Z1424" s="518" t="str">
        <f>五年级等级</f>
        <v/>
      </c>
      <c r="AA1424" s="533" t="str">
        <f>五年级折返跑得分</f>
        <v/>
      </c>
      <c r="AB1424" s="515" t="str">
        <f>五年级等级</f>
        <v/>
      </c>
      <c r="AC1424" s="533" t="str">
        <f>五年级跳绳附加分</f>
        <v/>
      </c>
      <c r="AD1424" s="534" t="str">
        <f>五年级标准分</f>
        <v/>
      </c>
      <c r="AE1424" s="534" t="str">
        <f>五年级总分</f>
        <v/>
      </c>
      <c r="AF1424" s="517" t="str">
        <f>五年级等级</f>
        <v/>
      </c>
    </row>
    <row r="1425" spans="1:32">
      <c r="A1425" s="476">
        <v>521</v>
      </c>
      <c r="B1425" s="477">
        <v>23</v>
      </c>
      <c r="C1425" s="632"/>
      <c r="D1425" s="633"/>
      <c r="E1425" s="632"/>
      <c r="F1425" s="625"/>
      <c r="G1425" s="608"/>
      <c r="H1425" s="475"/>
      <c r="I1425" s="613"/>
      <c r="J1425" s="614"/>
      <c r="K1425" s="614"/>
      <c r="L1425" s="615"/>
      <c r="M1425" s="616"/>
      <c r="N1425" s="505" t="str">
        <f>五年级BMI</f>
        <v/>
      </c>
      <c r="O1425" s="499" t="str">
        <f>五年级BMI等级</f>
        <v/>
      </c>
      <c r="P1425" s="500" t="str">
        <f>五年级BMI得分</f>
        <v/>
      </c>
      <c r="Q1425" s="515" t="str">
        <f>五年级肺活量得分</f>
        <v/>
      </c>
      <c r="R1425" s="512" t="str">
        <f>五年级等级</f>
        <v/>
      </c>
      <c r="S1425" s="516" t="str">
        <f>五年级50米跑得分</f>
        <v/>
      </c>
      <c r="T1425" s="517" t="str">
        <f>五年级等级</f>
        <v/>
      </c>
      <c r="U1425" s="516" t="str">
        <f>五年级坐位体前屈得分</f>
        <v/>
      </c>
      <c r="V1425" s="517" t="str">
        <f>五年级等级</f>
        <v/>
      </c>
      <c r="W1425" s="516" t="str">
        <f>五年级一分钟跳绳得分</f>
        <v/>
      </c>
      <c r="X1425" s="517" t="str">
        <f>五年级等级</f>
        <v/>
      </c>
      <c r="Y1425" s="515" t="str">
        <f>五年级仰卧起坐得分</f>
        <v/>
      </c>
      <c r="Z1425" s="518" t="str">
        <f>五年级等级</f>
        <v/>
      </c>
      <c r="AA1425" s="533" t="str">
        <f>五年级折返跑得分</f>
        <v/>
      </c>
      <c r="AB1425" s="515" t="str">
        <f>五年级等级</f>
        <v/>
      </c>
      <c r="AC1425" s="533" t="str">
        <f>五年级跳绳附加分</f>
        <v/>
      </c>
      <c r="AD1425" s="534" t="str">
        <f>五年级标准分</f>
        <v/>
      </c>
      <c r="AE1425" s="534" t="str">
        <f>五年级总分</f>
        <v/>
      </c>
      <c r="AF1425" s="517" t="str">
        <f>五年级等级</f>
        <v/>
      </c>
    </row>
    <row r="1426" spans="1:32">
      <c r="A1426" s="476">
        <v>521</v>
      </c>
      <c r="B1426" s="477">
        <v>24</v>
      </c>
      <c r="C1426" s="632"/>
      <c r="D1426" s="633"/>
      <c r="E1426" s="632"/>
      <c r="F1426" s="625"/>
      <c r="G1426" s="608"/>
      <c r="H1426" s="475"/>
      <c r="I1426" s="613"/>
      <c r="J1426" s="614"/>
      <c r="K1426" s="614"/>
      <c r="L1426" s="615"/>
      <c r="M1426" s="616"/>
      <c r="N1426" s="505" t="str">
        <f>五年级BMI</f>
        <v/>
      </c>
      <c r="O1426" s="499" t="str">
        <f>五年级BMI等级</f>
        <v/>
      </c>
      <c r="P1426" s="500" t="str">
        <f>五年级BMI得分</f>
        <v/>
      </c>
      <c r="Q1426" s="515" t="str">
        <f>五年级肺活量得分</f>
        <v/>
      </c>
      <c r="R1426" s="512" t="str">
        <f>五年级等级</f>
        <v/>
      </c>
      <c r="S1426" s="516" t="str">
        <f>五年级50米跑得分</f>
        <v/>
      </c>
      <c r="T1426" s="517" t="str">
        <f>五年级等级</f>
        <v/>
      </c>
      <c r="U1426" s="516" t="str">
        <f>五年级坐位体前屈得分</f>
        <v/>
      </c>
      <c r="V1426" s="517" t="str">
        <f>五年级等级</f>
        <v/>
      </c>
      <c r="W1426" s="516" t="str">
        <f>五年级一分钟跳绳得分</f>
        <v/>
      </c>
      <c r="X1426" s="517" t="str">
        <f>五年级等级</f>
        <v/>
      </c>
      <c r="Y1426" s="515" t="str">
        <f>五年级仰卧起坐得分</f>
        <v/>
      </c>
      <c r="Z1426" s="518" t="str">
        <f>五年级等级</f>
        <v/>
      </c>
      <c r="AA1426" s="533" t="str">
        <f>五年级折返跑得分</f>
        <v/>
      </c>
      <c r="AB1426" s="515" t="str">
        <f>五年级等级</f>
        <v/>
      </c>
      <c r="AC1426" s="533" t="str">
        <f>五年级跳绳附加分</f>
        <v/>
      </c>
      <c r="AD1426" s="534" t="str">
        <f>五年级标准分</f>
        <v/>
      </c>
      <c r="AE1426" s="534" t="str">
        <f>五年级总分</f>
        <v/>
      </c>
      <c r="AF1426" s="517" t="str">
        <f>五年级等级</f>
        <v/>
      </c>
    </row>
    <row r="1427" spans="1:32">
      <c r="A1427" s="476">
        <v>521</v>
      </c>
      <c r="B1427" s="477">
        <v>25</v>
      </c>
      <c r="C1427" s="632"/>
      <c r="D1427" s="633"/>
      <c r="E1427" s="632"/>
      <c r="F1427" s="625"/>
      <c r="G1427" s="608"/>
      <c r="H1427" s="475"/>
      <c r="I1427" s="613"/>
      <c r="J1427" s="614"/>
      <c r="K1427" s="614"/>
      <c r="L1427" s="615"/>
      <c r="M1427" s="616"/>
      <c r="N1427" s="505" t="str">
        <f>五年级BMI</f>
        <v/>
      </c>
      <c r="O1427" s="499" t="str">
        <f>五年级BMI等级</f>
        <v/>
      </c>
      <c r="P1427" s="500" t="str">
        <f>五年级BMI得分</f>
        <v/>
      </c>
      <c r="Q1427" s="515" t="str">
        <f>五年级肺活量得分</f>
        <v/>
      </c>
      <c r="R1427" s="512" t="str">
        <f>五年级等级</f>
        <v/>
      </c>
      <c r="S1427" s="516" t="str">
        <f>五年级50米跑得分</f>
        <v/>
      </c>
      <c r="T1427" s="517" t="str">
        <f>五年级等级</f>
        <v/>
      </c>
      <c r="U1427" s="516" t="str">
        <f>五年级坐位体前屈得分</f>
        <v/>
      </c>
      <c r="V1427" s="517" t="str">
        <f>五年级等级</f>
        <v/>
      </c>
      <c r="W1427" s="516" t="str">
        <f>五年级一分钟跳绳得分</f>
        <v/>
      </c>
      <c r="X1427" s="517" t="str">
        <f>五年级等级</f>
        <v/>
      </c>
      <c r="Y1427" s="515" t="str">
        <f>五年级仰卧起坐得分</f>
        <v/>
      </c>
      <c r="Z1427" s="518" t="str">
        <f>五年级等级</f>
        <v/>
      </c>
      <c r="AA1427" s="533" t="str">
        <f>五年级折返跑得分</f>
        <v/>
      </c>
      <c r="AB1427" s="515" t="str">
        <f>五年级等级</f>
        <v/>
      </c>
      <c r="AC1427" s="533" t="str">
        <f>五年级跳绳附加分</f>
        <v/>
      </c>
      <c r="AD1427" s="534" t="str">
        <f>五年级标准分</f>
        <v/>
      </c>
      <c r="AE1427" s="534" t="str">
        <f>五年级总分</f>
        <v/>
      </c>
      <c r="AF1427" s="517" t="str">
        <f>五年级等级</f>
        <v/>
      </c>
    </row>
    <row r="1428" spans="1:32">
      <c r="A1428" s="476">
        <v>521</v>
      </c>
      <c r="B1428" s="477">
        <v>26</v>
      </c>
      <c r="C1428" s="632"/>
      <c r="D1428" s="633"/>
      <c r="E1428" s="632"/>
      <c r="F1428" s="625"/>
      <c r="G1428" s="608"/>
      <c r="H1428" s="475"/>
      <c r="I1428" s="613"/>
      <c r="J1428" s="614"/>
      <c r="K1428" s="614"/>
      <c r="L1428" s="615"/>
      <c r="M1428" s="616"/>
      <c r="N1428" s="505" t="str">
        <f>五年级BMI</f>
        <v/>
      </c>
      <c r="O1428" s="499" t="str">
        <f>五年级BMI等级</f>
        <v/>
      </c>
      <c r="P1428" s="500" t="str">
        <f>五年级BMI得分</f>
        <v/>
      </c>
      <c r="Q1428" s="515" t="str">
        <f>五年级肺活量得分</f>
        <v/>
      </c>
      <c r="R1428" s="512" t="str">
        <f>五年级等级</f>
        <v/>
      </c>
      <c r="S1428" s="516" t="str">
        <f>五年级50米跑得分</f>
        <v/>
      </c>
      <c r="T1428" s="517" t="str">
        <f>五年级等级</f>
        <v/>
      </c>
      <c r="U1428" s="516" t="str">
        <f>五年级坐位体前屈得分</f>
        <v/>
      </c>
      <c r="V1428" s="517" t="str">
        <f>五年级等级</f>
        <v/>
      </c>
      <c r="W1428" s="516" t="str">
        <f>五年级一分钟跳绳得分</f>
        <v/>
      </c>
      <c r="X1428" s="517" t="str">
        <f>五年级等级</f>
        <v/>
      </c>
      <c r="Y1428" s="515" t="str">
        <f>五年级仰卧起坐得分</f>
        <v/>
      </c>
      <c r="Z1428" s="518" t="str">
        <f>五年级等级</f>
        <v/>
      </c>
      <c r="AA1428" s="533" t="str">
        <f>五年级折返跑得分</f>
        <v/>
      </c>
      <c r="AB1428" s="515" t="str">
        <f>五年级等级</f>
        <v/>
      </c>
      <c r="AC1428" s="533" t="str">
        <f>五年级跳绳附加分</f>
        <v/>
      </c>
      <c r="AD1428" s="534" t="str">
        <f>五年级标准分</f>
        <v/>
      </c>
      <c r="AE1428" s="534" t="str">
        <f>五年级总分</f>
        <v/>
      </c>
      <c r="AF1428" s="517" t="str">
        <f>五年级等级</f>
        <v/>
      </c>
    </row>
    <row r="1429" spans="1:32">
      <c r="A1429" s="476">
        <v>521</v>
      </c>
      <c r="B1429" s="477">
        <v>27</v>
      </c>
      <c r="C1429" s="632"/>
      <c r="D1429" s="633"/>
      <c r="E1429" s="632"/>
      <c r="F1429" s="625"/>
      <c r="G1429" s="608"/>
      <c r="H1429" s="475"/>
      <c r="I1429" s="613"/>
      <c r="J1429" s="614"/>
      <c r="K1429" s="614"/>
      <c r="L1429" s="615"/>
      <c r="M1429" s="616"/>
      <c r="N1429" s="505" t="str">
        <f>五年级BMI</f>
        <v/>
      </c>
      <c r="O1429" s="499" t="str">
        <f>五年级BMI等级</f>
        <v/>
      </c>
      <c r="P1429" s="500" t="str">
        <f>五年级BMI得分</f>
        <v/>
      </c>
      <c r="Q1429" s="515" t="str">
        <f>五年级肺活量得分</f>
        <v/>
      </c>
      <c r="R1429" s="512" t="str">
        <f>五年级等级</f>
        <v/>
      </c>
      <c r="S1429" s="516" t="str">
        <f>五年级50米跑得分</f>
        <v/>
      </c>
      <c r="T1429" s="517" t="str">
        <f>五年级等级</f>
        <v/>
      </c>
      <c r="U1429" s="516" t="str">
        <f>五年级坐位体前屈得分</f>
        <v/>
      </c>
      <c r="V1429" s="517" t="str">
        <f>五年级等级</f>
        <v/>
      </c>
      <c r="W1429" s="516" t="str">
        <f>五年级一分钟跳绳得分</f>
        <v/>
      </c>
      <c r="X1429" s="517" t="str">
        <f>五年级等级</f>
        <v/>
      </c>
      <c r="Y1429" s="515" t="str">
        <f>五年级仰卧起坐得分</f>
        <v/>
      </c>
      <c r="Z1429" s="518" t="str">
        <f>五年级等级</f>
        <v/>
      </c>
      <c r="AA1429" s="533" t="str">
        <f>五年级折返跑得分</f>
        <v/>
      </c>
      <c r="AB1429" s="515" t="str">
        <f>五年级等级</f>
        <v/>
      </c>
      <c r="AC1429" s="533" t="str">
        <f>五年级跳绳附加分</f>
        <v/>
      </c>
      <c r="AD1429" s="534" t="str">
        <f>五年级标准分</f>
        <v/>
      </c>
      <c r="AE1429" s="534" t="str">
        <f>五年级总分</f>
        <v/>
      </c>
      <c r="AF1429" s="517" t="str">
        <f>五年级等级</f>
        <v/>
      </c>
    </row>
    <row r="1430" spans="1:32">
      <c r="A1430" s="476">
        <v>521</v>
      </c>
      <c r="B1430" s="477">
        <v>28</v>
      </c>
      <c r="C1430" s="632"/>
      <c r="D1430" s="633"/>
      <c r="E1430" s="632"/>
      <c r="F1430" s="625"/>
      <c r="G1430" s="608"/>
      <c r="H1430" s="475"/>
      <c r="I1430" s="613"/>
      <c r="J1430" s="614"/>
      <c r="K1430" s="614"/>
      <c r="L1430" s="615"/>
      <c r="M1430" s="616"/>
      <c r="N1430" s="505" t="str">
        <f>五年级BMI</f>
        <v/>
      </c>
      <c r="O1430" s="499" t="str">
        <f>五年级BMI等级</f>
        <v/>
      </c>
      <c r="P1430" s="500" t="str">
        <f>五年级BMI得分</f>
        <v/>
      </c>
      <c r="Q1430" s="515" t="str">
        <f>五年级肺活量得分</f>
        <v/>
      </c>
      <c r="R1430" s="512" t="str">
        <f>五年级等级</f>
        <v/>
      </c>
      <c r="S1430" s="516" t="str">
        <f>五年级50米跑得分</f>
        <v/>
      </c>
      <c r="T1430" s="517" t="str">
        <f>五年级等级</f>
        <v/>
      </c>
      <c r="U1430" s="516" t="str">
        <f>五年级坐位体前屈得分</f>
        <v/>
      </c>
      <c r="V1430" s="517" t="str">
        <f>五年级等级</f>
        <v/>
      </c>
      <c r="W1430" s="516" t="str">
        <f>五年级一分钟跳绳得分</f>
        <v/>
      </c>
      <c r="X1430" s="517" t="str">
        <f>五年级等级</f>
        <v/>
      </c>
      <c r="Y1430" s="515" t="str">
        <f>五年级仰卧起坐得分</f>
        <v/>
      </c>
      <c r="Z1430" s="518" t="str">
        <f>五年级等级</f>
        <v/>
      </c>
      <c r="AA1430" s="533" t="str">
        <f>五年级折返跑得分</f>
        <v/>
      </c>
      <c r="AB1430" s="515" t="str">
        <f>五年级等级</f>
        <v/>
      </c>
      <c r="AC1430" s="533" t="str">
        <f>五年级跳绳附加分</f>
        <v/>
      </c>
      <c r="AD1430" s="534" t="str">
        <f>五年级标准分</f>
        <v/>
      </c>
      <c r="AE1430" s="534" t="str">
        <f>五年级总分</f>
        <v/>
      </c>
      <c r="AF1430" s="517" t="str">
        <f>五年级等级</f>
        <v/>
      </c>
    </row>
    <row r="1431" spans="1:32">
      <c r="A1431" s="476">
        <v>521</v>
      </c>
      <c r="B1431" s="477">
        <v>29</v>
      </c>
      <c r="C1431" s="632"/>
      <c r="D1431" s="633"/>
      <c r="E1431" s="632"/>
      <c r="F1431" s="625"/>
      <c r="G1431" s="608"/>
      <c r="H1431" s="475"/>
      <c r="I1431" s="613"/>
      <c r="J1431" s="614"/>
      <c r="K1431" s="614"/>
      <c r="L1431" s="615"/>
      <c r="M1431" s="616"/>
      <c r="N1431" s="505" t="str">
        <f>五年级BMI</f>
        <v/>
      </c>
      <c r="O1431" s="499" t="str">
        <f>五年级BMI等级</f>
        <v/>
      </c>
      <c r="P1431" s="500" t="str">
        <f>五年级BMI得分</f>
        <v/>
      </c>
      <c r="Q1431" s="515" t="str">
        <f>五年级肺活量得分</f>
        <v/>
      </c>
      <c r="R1431" s="512" t="str">
        <f>五年级等级</f>
        <v/>
      </c>
      <c r="S1431" s="516" t="str">
        <f>五年级50米跑得分</f>
        <v/>
      </c>
      <c r="T1431" s="517" t="str">
        <f>五年级等级</f>
        <v/>
      </c>
      <c r="U1431" s="516" t="str">
        <f>五年级坐位体前屈得分</f>
        <v/>
      </c>
      <c r="V1431" s="517" t="str">
        <f>五年级等级</f>
        <v/>
      </c>
      <c r="W1431" s="516" t="str">
        <f>五年级一分钟跳绳得分</f>
        <v/>
      </c>
      <c r="X1431" s="517" t="str">
        <f>五年级等级</f>
        <v/>
      </c>
      <c r="Y1431" s="515" t="str">
        <f>五年级仰卧起坐得分</f>
        <v/>
      </c>
      <c r="Z1431" s="518" t="str">
        <f>五年级等级</f>
        <v/>
      </c>
      <c r="AA1431" s="533" t="str">
        <f>五年级折返跑得分</f>
        <v/>
      </c>
      <c r="AB1431" s="515" t="str">
        <f>五年级等级</f>
        <v/>
      </c>
      <c r="AC1431" s="533" t="str">
        <f>五年级跳绳附加分</f>
        <v/>
      </c>
      <c r="AD1431" s="534" t="str">
        <f>五年级标准分</f>
        <v/>
      </c>
      <c r="AE1431" s="534" t="str">
        <f>五年级总分</f>
        <v/>
      </c>
      <c r="AF1431" s="517" t="str">
        <f>五年级等级</f>
        <v/>
      </c>
    </row>
    <row r="1432" spans="1:32">
      <c r="A1432" s="476">
        <v>521</v>
      </c>
      <c r="B1432" s="477">
        <v>30</v>
      </c>
      <c r="C1432" s="632"/>
      <c r="D1432" s="633"/>
      <c r="E1432" s="632"/>
      <c r="F1432" s="625"/>
      <c r="G1432" s="608"/>
      <c r="H1432" s="475"/>
      <c r="I1432" s="613"/>
      <c r="J1432" s="614"/>
      <c r="K1432" s="614"/>
      <c r="L1432" s="615"/>
      <c r="M1432" s="616"/>
      <c r="N1432" s="505" t="str">
        <f>五年级BMI</f>
        <v/>
      </c>
      <c r="O1432" s="499" t="str">
        <f>五年级BMI等级</f>
        <v/>
      </c>
      <c r="P1432" s="500" t="str">
        <f>五年级BMI得分</f>
        <v/>
      </c>
      <c r="Q1432" s="515" t="str">
        <f>五年级肺活量得分</f>
        <v/>
      </c>
      <c r="R1432" s="512" t="str">
        <f>五年级等级</f>
        <v/>
      </c>
      <c r="S1432" s="516" t="str">
        <f>五年级50米跑得分</f>
        <v/>
      </c>
      <c r="T1432" s="517" t="str">
        <f>五年级等级</f>
        <v/>
      </c>
      <c r="U1432" s="516" t="str">
        <f>五年级坐位体前屈得分</f>
        <v/>
      </c>
      <c r="V1432" s="517" t="str">
        <f>五年级等级</f>
        <v/>
      </c>
      <c r="W1432" s="516" t="str">
        <f>五年级一分钟跳绳得分</f>
        <v/>
      </c>
      <c r="X1432" s="517" t="str">
        <f>五年级等级</f>
        <v/>
      </c>
      <c r="Y1432" s="515" t="str">
        <f>五年级仰卧起坐得分</f>
        <v/>
      </c>
      <c r="Z1432" s="518" t="str">
        <f>五年级等级</f>
        <v/>
      </c>
      <c r="AA1432" s="533" t="str">
        <f>五年级折返跑得分</f>
        <v/>
      </c>
      <c r="AB1432" s="515" t="str">
        <f>五年级等级</f>
        <v/>
      </c>
      <c r="AC1432" s="533" t="str">
        <f>五年级跳绳附加分</f>
        <v/>
      </c>
      <c r="AD1432" s="534" t="str">
        <f>五年级标准分</f>
        <v/>
      </c>
      <c r="AE1432" s="534" t="str">
        <f>五年级总分</f>
        <v/>
      </c>
      <c r="AF1432" s="517" t="str">
        <f>五年级等级</f>
        <v/>
      </c>
    </row>
    <row r="1433" spans="1:32">
      <c r="A1433" s="476">
        <v>521</v>
      </c>
      <c r="B1433" s="477">
        <v>31</v>
      </c>
      <c r="C1433" s="632"/>
      <c r="D1433" s="633"/>
      <c r="E1433" s="632"/>
      <c r="F1433" s="625"/>
      <c r="G1433" s="608"/>
      <c r="H1433" s="475"/>
      <c r="I1433" s="613"/>
      <c r="J1433" s="614"/>
      <c r="K1433" s="614"/>
      <c r="L1433" s="615"/>
      <c r="M1433" s="616"/>
      <c r="N1433" s="505" t="str">
        <f>五年级BMI</f>
        <v/>
      </c>
      <c r="O1433" s="499" t="str">
        <f>五年级BMI等级</f>
        <v/>
      </c>
      <c r="P1433" s="500" t="str">
        <f>五年级BMI得分</f>
        <v/>
      </c>
      <c r="Q1433" s="515" t="str">
        <f>五年级肺活量得分</f>
        <v/>
      </c>
      <c r="R1433" s="512" t="str">
        <f>五年级等级</f>
        <v/>
      </c>
      <c r="S1433" s="516" t="str">
        <f>五年级50米跑得分</f>
        <v/>
      </c>
      <c r="T1433" s="517" t="str">
        <f>五年级等级</f>
        <v/>
      </c>
      <c r="U1433" s="516" t="str">
        <f>五年级坐位体前屈得分</f>
        <v/>
      </c>
      <c r="V1433" s="517" t="str">
        <f>五年级等级</f>
        <v/>
      </c>
      <c r="W1433" s="516" t="str">
        <f>五年级一分钟跳绳得分</f>
        <v/>
      </c>
      <c r="X1433" s="517" t="str">
        <f>五年级等级</f>
        <v/>
      </c>
      <c r="Y1433" s="515" t="str">
        <f>五年级仰卧起坐得分</f>
        <v/>
      </c>
      <c r="Z1433" s="518" t="str">
        <f>五年级等级</f>
        <v/>
      </c>
      <c r="AA1433" s="533" t="str">
        <f>五年级折返跑得分</f>
        <v/>
      </c>
      <c r="AB1433" s="515" t="str">
        <f>五年级等级</f>
        <v/>
      </c>
      <c r="AC1433" s="533" t="str">
        <f>五年级跳绳附加分</f>
        <v/>
      </c>
      <c r="AD1433" s="534" t="str">
        <f>五年级标准分</f>
        <v/>
      </c>
      <c r="AE1433" s="534" t="str">
        <f>五年级总分</f>
        <v/>
      </c>
      <c r="AF1433" s="517" t="str">
        <f>五年级等级</f>
        <v/>
      </c>
    </row>
    <row r="1434" spans="1:32">
      <c r="A1434" s="476">
        <v>521</v>
      </c>
      <c r="B1434" s="477">
        <v>32</v>
      </c>
      <c r="C1434" s="632"/>
      <c r="D1434" s="633"/>
      <c r="E1434" s="632"/>
      <c r="F1434" s="625"/>
      <c r="G1434" s="608"/>
      <c r="H1434" s="475"/>
      <c r="I1434" s="613"/>
      <c r="J1434" s="614"/>
      <c r="K1434" s="614"/>
      <c r="L1434" s="615"/>
      <c r="M1434" s="616"/>
      <c r="N1434" s="505" t="str">
        <f>五年级BMI</f>
        <v/>
      </c>
      <c r="O1434" s="499" t="str">
        <f>五年级BMI等级</f>
        <v/>
      </c>
      <c r="P1434" s="500" t="str">
        <f>五年级BMI得分</f>
        <v/>
      </c>
      <c r="Q1434" s="515" t="str">
        <f>五年级肺活量得分</f>
        <v/>
      </c>
      <c r="R1434" s="512" t="str">
        <f>五年级等级</f>
        <v/>
      </c>
      <c r="S1434" s="516" t="str">
        <f>五年级50米跑得分</f>
        <v/>
      </c>
      <c r="T1434" s="517" t="str">
        <f>五年级等级</f>
        <v/>
      </c>
      <c r="U1434" s="516" t="str">
        <f>五年级坐位体前屈得分</f>
        <v/>
      </c>
      <c r="V1434" s="517" t="str">
        <f>五年级等级</f>
        <v/>
      </c>
      <c r="W1434" s="516" t="str">
        <f>五年级一分钟跳绳得分</f>
        <v/>
      </c>
      <c r="X1434" s="517" t="str">
        <f>五年级等级</f>
        <v/>
      </c>
      <c r="Y1434" s="515" t="str">
        <f>五年级仰卧起坐得分</f>
        <v/>
      </c>
      <c r="Z1434" s="518" t="str">
        <f>五年级等级</f>
        <v/>
      </c>
      <c r="AA1434" s="533" t="str">
        <f>五年级折返跑得分</f>
        <v/>
      </c>
      <c r="AB1434" s="515" t="str">
        <f>五年级等级</f>
        <v/>
      </c>
      <c r="AC1434" s="533" t="str">
        <f>五年级跳绳附加分</f>
        <v/>
      </c>
      <c r="AD1434" s="534" t="str">
        <f>五年级标准分</f>
        <v/>
      </c>
      <c r="AE1434" s="534" t="str">
        <f>五年级总分</f>
        <v/>
      </c>
      <c r="AF1434" s="517" t="str">
        <f>五年级等级</f>
        <v/>
      </c>
    </row>
    <row r="1435" spans="1:32">
      <c r="A1435" s="476">
        <v>521</v>
      </c>
      <c r="B1435" s="477">
        <v>33</v>
      </c>
      <c r="C1435" s="632"/>
      <c r="D1435" s="633"/>
      <c r="E1435" s="632"/>
      <c r="F1435" s="625"/>
      <c r="G1435" s="608"/>
      <c r="H1435" s="475"/>
      <c r="I1435" s="613"/>
      <c r="J1435" s="614"/>
      <c r="K1435" s="614"/>
      <c r="L1435" s="615"/>
      <c r="M1435" s="616"/>
      <c r="N1435" s="505" t="str">
        <f>五年级BMI</f>
        <v/>
      </c>
      <c r="O1435" s="499" t="str">
        <f>五年级BMI等级</f>
        <v/>
      </c>
      <c r="P1435" s="500" t="str">
        <f>五年级BMI得分</f>
        <v/>
      </c>
      <c r="Q1435" s="515" t="str">
        <f>五年级肺活量得分</f>
        <v/>
      </c>
      <c r="R1435" s="512" t="str">
        <f>五年级等级</f>
        <v/>
      </c>
      <c r="S1435" s="516" t="str">
        <f>五年级50米跑得分</f>
        <v/>
      </c>
      <c r="T1435" s="517" t="str">
        <f>五年级等级</f>
        <v/>
      </c>
      <c r="U1435" s="516" t="str">
        <f>五年级坐位体前屈得分</f>
        <v/>
      </c>
      <c r="V1435" s="517" t="str">
        <f>五年级等级</f>
        <v/>
      </c>
      <c r="W1435" s="516" t="str">
        <f>五年级一分钟跳绳得分</f>
        <v/>
      </c>
      <c r="X1435" s="517" t="str">
        <f>五年级等级</f>
        <v/>
      </c>
      <c r="Y1435" s="515" t="str">
        <f>五年级仰卧起坐得分</f>
        <v/>
      </c>
      <c r="Z1435" s="518" t="str">
        <f>五年级等级</f>
        <v/>
      </c>
      <c r="AA1435" s="533" t="str">
        <f>五年级折返跑得分</f>
        <v/>
      </c>
      <c r="AB1435" s="515" t="str">
        <f>五年级等级</f>
        <v/>
      </c>
      <c r="AC1435" s="533" t="str">
        <f>五年级跳绳附加分</f>
        <v/>
      </c>
      <c r="AD1435" s="534" t="str">
        <f>五年级标准分</f>
        <v/>
      </c>
      <c r="AE1435" s="534" t="str">
        <f>五年级总分</f>
        <v/>
      </c>
      <c r="AF1435" s="517" t="str">
        <f>五年级等级</f>
        <v/>
      </c>
    </row>
    <row r="1436" spans="1:32">
      <c r="A1436" s="476">
        <v>521</v>
      </c>
      <c r="B1436" s="477">
        <v>34</v>
      </c>
      <c r="C1436" s="632"/>
      <c r="D1436" s="633"/>
      <c r="E1436" s="632"/>
      <c r="F1436" s="625"/>
      <c r="G1436" s="608"/>
      <c r="H1436" s="475"/>
      <c r="I1436" s="613"/>
      <c r="J1436" s="614"/>
      <c r="K1436" s="614"/>
      <c r="L1436" s="615"/>
      <c r="M1436" s="616"/>
      <c r="N1436" s="505" t="str">
        <f>五年级BMI</f>
        <v/>
      </c>
      <c r="O1436" s="499" t="str">
        <f>五年级BMI等级</f>
        <v/>
      </c>
      <c r="P1436" s="500" t="str">
        <f>五年级BMI得分</f>
        <v/>
      </c>
      <c r="Q1436" s="515" t="str">
        <f>五年级肺活量得分</f>
        <v/>
      </c>
      <c r="R1436" s="512" t="str">
        <f>五年级等级</f>
        <v/>
      </c>
      <c r="S1436" s="516" t="str">
        <f>五年级50米跑得分</f>
        <v/>
      </c>
      <c r="T1436" s="517" t="str">
        <f>五年级等级</f>
        <v/>
      </c>
      <c r="U1436" s="516" t="str">
        <f>五年级坐位体前屈得分</f>
        <v/>
      </c>
      <c r="V1436" s="517" t="str">
        <f>五年级等级</f>
        <v/>
      </c>
      <c r="W1436" s="516" t="str">
        <f>五年级一分钟跳绳得分</f>
        <v/>
      </c>
      <c r="X1436" s="517" t="str">
        <f>五年级等级</f>
        <v/>
      </c>
      <c r="Y1436" s="515" t="str">
        <f>五年级仰卧起坐得分</f>
        <v/>
      </c>
      <c r="Z1436" s="518" t="str">
        <f>五年级等级</f>
        <v/>
      </c>
      <c r="AA1436" s="533" t="str">
        <f>五年级折返跑得分</f>
        <v/>
      </c>
      <c r="AB1436" s="515" t="str">
        <f>五年级等级</f>
        <v/>
      </c>
      <c r="AC1436" s="533" t="str">
        <f>五年级跳绳附加分</f>
        <v/>
      </c>
      <c r="AD1436" s="534" t="str">
        <f>五年级标准分</f>
        <v/>
      </c>
      <c r="AE1436" s="534" t="str">
        <f>五年级总分</f>
        <v/>
      </c>
      <c r="AF1436" s="517" t="str">
        <f>五年级等级</f>
        <v/>
      </c>
    </row>
    <row r="1437" spans="1:32">
      <c r="A1437" s="476">
        <v>521</v>
      </c>
      <c r="B1437" s="477">
        <v>35</v>
      </c>
      <c r="C1437" s="632"/>
      <c r="D1437" s="633"/>
      <c r="E1437" s="632"/>
      <c r="F1437" s="625"/>
      <c r="G1437" s="608"/>
      <c r="H1437" s="475"/>
      <c r="I1437" s="613"/>
      <c r="J1437" s="614"/>
      <c r="K1437" s="614"/>
      <c r="L1437" s="615"/>
      <c r="M1437" s="616"/>
      <c r="N1437" s="505" t="str">
        <f>五年级BMI</f>
        <v/>
      </c>
      <c r="O1437" s="499" t="str">
        <f>五年级BMI等级</f>
        <v/>
      </c>
      <c r="P1437" s="500" t="str">
        <f>五年级BMI得分</f>
        <v/>
      </c>
      <c r="Q1437" s="515" t="str">
        <f>五年级肺活量得分</f>
        <v/>
      </c>
      <c r="R1437" s="512" t="str">
        <f>五年级等级</f>
        <v/>
      </c>
      <c r="S1437" s="516" t="str">
        <f>五年级50米跑得分</f>
        <v/>
      </c>
      <c r="T1437" s="517" t="str">
        <f>五年级等级</f>
        <v/>
      </c>
      <c r="U1437" s="516" t="str">
        <f>五年级坐位体前屈得分</f>
        <v/>
      </c>
      <c r="V1437" s="517" t="str">
        <f>五年级等级</f>
        <v/>
      </c>
      <c r="W1437" s="516" t="str">
        <f>五年级一分钟跳绳得分</f>
        <v/>
      </c>
      <c r="X1437" s="517" t="str">
        <f>五年级等级</f>
        <v/>
      </c>
      <c r="Y1437" s="515" t="str">
        <f>五年级仰卧起坐得分</f>
        <v/>
      </c>
      <c r="Z1437" s="518" t="str">
        <f>五年级等级</f>
        <v/>
      </c>
      <c r="AA1437" s="533" t="str">
        <f>五年级折返跑得分</f>
        <v/>
      </c>
      <c r="AB1437" s="515" t="str">
        <f>五年级等级</f>
        <v/>
      </c>
      <c r="AC1437" s="533" t="str">
        <f>五年级跳绳附加分</f>
        <v/>
      </c>
      <c r="AD1437" s="534" t="str">
        <f>五年级标准分</f>
        <v/>
      </c>
      <c r="AE1437" s="534" t="str">
        <f>五年级总分</f>
        <v/>
      </c>
      <c r="AF1437" s="517" t="str">
        <f>五年级等级</f>
        <v/>
      </c>
    </row>
    <row r="1438" spans="1:32">
      <c r="A1438" s="476">
        <v>521</v>
      </c>
      <c r="B1438" s="477">
        <v>36</v>
      </c>
      <c r="C1438" s="632"/>
      <c r="D1438" s="633"/>
      <c r="E1438" s="632"/>
      <c r="F1438" s="625"/>
      <c r="G1438" s="608"/>
      <c r="H1438" s="475"/>
      <c r="I1438" s="613"/>
      <c r="J1438" s="614"/>
      <c r="K1438" s="614"/>
      <c r="L1438" s="615"/>
      <c r="M1438" s="616"/>
      <c r="N1438" s="505" t="str">
        <f>五年级BMI</f>
        <v/>
      </c>
      <c r="O1438" s="499" t="str">
        <f>五年级BMI等级</f>
        <v/>
      </c>
      <c r="P1438" s="500" t="str">
        <f>五年级BMI得分</f>
        <v/>
      </c>
      <c r="Q1438" s="515" t="str">
        <f>五年级肺活量得分</f>
        <v/>
      </c>
      <c r="R1438" s="512" t="str">
        <f>五年级等级</f>
        <v/>
      </c>
      <c r="S1438" s="516" t="str">
        <f>五年级50米跑得分</f>
        <v/>
      </c>
      <c r="T1438" s="517" t="str">
        <f>五年级等级</f>
        <v/>
      </c>
      <c r="U1438" s="516" t="str">
        <f>五年级坐位体前屈得分</f>
        <v/>
      </c>
      <c r="V1438" s="517" t="str">
        <f>五年级等级</f>
        <v/>
      </c>
      <c r="W1438" s="516" t="str">
        <f>五年级一分钟跳绳得分</f>
        <v/>
      </c>
      <c r="X1438" s="517" t="str">
        <f>五年级等级</f>
        <v/>
      </c>
      <c r="Y1438" s="515" t="str">
        <f>五年级仰卧起坐得分</f>
        <v/>
      </c>
      <c r="Z1438" s="518" t="str">
        <f>五年级等级</f>
        <v/>
      </c>
      <c r="AA1438" s="533" t="str">
        <f>五年级折返跑得分</f>
        <v/>
      </c>
      <c r="AB1438" s="515" t="str">
        <f>五年级等级</f>
        <v/>
      </c>
      <c r="AC1438" s="533" t="str">
        <f>五年级跳绳附加分</f>
        <v/>
      </c>
      <c r="AD1438" s="534" t="str">
        <f>五年级标准分</f>
        <v/>
      </c>
      <c r="AE1438" s="534" t="str">
        <f>五年级总分</f>
        <v/>
      </c>
      <c r="AF1438" s="517" t="str">
        <f>五年级等级</f>
        <v/>
      </c>
    </row>
    <row r="1439" spans="1:32">
      <c r="A1439" s="476">
        <v>521</v>
      </c>
      <c r="B1439" s="477">
        <v>37</v>
      </c>
      <c r="C1439" s="632"/>
      <c r="D1439" s="633"/>
      <c r="E1439" s="632"/>
      <c r="F1439" s="625"/>
      <c r="G1439" s="608"/>
      <c r="H1439" s="475"/>
      <c r="I1439" s="613"/>
      <c r="J1439" s="614"/>
      <c r="K1439" s="614"/>
      <c r="L1439" s="615"/>
      <c r="M1439" s="616"/>
      <c r="N1439" s="505" t="str">
        <f>五年级BMI</f>
        <v/>
      </c>
      <c r="O1439" s="499" t="str">
        <f>五年级BMI等级</f>
        <v/>
      </c>
      <c r="P1439" s="500" t="str">
        <f>五年级BMI得分</f>
        <v/>
      </c>
      <c r="Q1439" s="515" t="str">
        <f>五年级肺活量得分</f>
        <v/>
      </c>
      <c r="R1439" s="512" t="str">
        <f>五年级等级</f>
        <v/>
      </c>
      <c r="S1439" s="516" t="str">
        <f>五年级50米跑得分</f>
        <v/>
      </c>
      <c r="T1439" s="517" t="str">
        <f>五年级等级</f>
        <v/>
      </c>
      <c r="U1439" s="516" t="str">
        <f>五年级坐位体前屈得分</f>
        <v/>
      </c>
      <c r="V1439" s="517" t="str">
        <f>五年级等级</f>
        <v/>
      </c>
      <c r="W1439" s="516" t="str">
        <f>五年级一分钟跳绳得分</f>
        <v/>
      </c>
      <c r="X1439" s="517" t="str">
        <f>五年级等级</f>
        <v/>
      </c>
      <c r="Y1439" s="515" t="str">
        <f>五年级仰卧起坐得分</f>
        <v/>
      </c>
      <c r="Z1439" s="518" t="str">
        <f>五年级等级</f>
        <v/>
      </c>
      <c r="AA1439" s="533" t="str">
        <f>五年级折返跑得分</f>
        <v/>
      </c>
      <c r="AB1439" s="515" t="str">
        <f>五年级等级</f>
        <v/>
      </c>
      <c r="AC1439" s="533" t="str">
        <f>五年级跳绳附加分</f>
        <v/>
      </c>
      <c r="AD1439" s="534" t="str">
        <f>五年级标准分</f>
        <v/>
      </c>
      <c r="AE1439" s="534" t="str">
        <f>五年级总分</f>
        <v/>
      </c>
      <c r="AF1439" s="517" t="str">
        <f>五年级等级</f>
        <v/>
      </c>
    </row>
    <row r="1440" spans="1:32">
      <c r="A1440" s="476">
        <v>521</v>
      </c>
      <c r="B1440" s="477">
        <v>38</v>
      </c>
      <c r="C1440" s="632"/>
      <c r="D1440" s="633"/>
      <c r="E1440" s="632"/>
      <c r="F1440" s="625"/>
      <c r="G1440" s="608"/>
      <c r="H1440" s="475"/>
      <c r="I1440" s="613"/>
      <c r="J1440" s="614"/>
      <c r="K1440" s="614"/>
      <c r="L1440" s="615"/>
      <c r="M1440" s="616"/>
      <c r="N1440" s="505" t="str">
        <f>五年级BMI</f>
        <v/>
      </c>
      <c r="O1440" s="499" t="str">
        <f>五年级BMI等级</f>
        <v/>
      </c>
      <c r="P1440" s="500" t="str">
        <f>五年级BMI得分</f>
        <v/>
      </c>
      <c r="Q1440" s="515" t="str">
        <f>五年级肺活量得分</f>
        <v/>
      </c>
      <c r="R1440" s="512" t="str">
        <f>五年级等级</f>
        <v/>
      </c>
      <c r="S1440" s="516" t="str">
        <f>五年级50米跑得分</f>
        <v/>
      </c>
      <c r="T1440" s="517" t="str">
        <f>五年级等级</f>
        <v/>
      </c>
      <c r="U1440" s="516" t="str">
        <f>五年级坐位体前屈得分</f>
        <v/>
      </c>
      <c r="V1440" s="517" t="str">
        <f>五年级等级</f>
        <v/>
      </c>
      <c r="W1440" s="516" t="str">
        <f>五年级一分钟跳绳得分</f>
        <v/>
      </c>
      <c r="X1440" s="517" t="str">
        <f>五年级等级</f>
        <v/>
      </c>
      <c r="Y1440" s="515" t="str">
        <f>五年级仰卧起坐得分</f>
        <v/>
      </c>
      <c r="Z1440" s="518" t="str">
        <f>五年级等级</f>
        <v/>
      </c>
      <c r="AA1440" s="533" t="str">
        <f>五年级折返跑得分</f>
        <v/>
      </c>
      <c r="AB1440" s="515" t="str">
        <f>五年级等级</f>
        <v/>
      </c>
      <c r="AC1440" s="533" t="str">
        <f>五年级跳绳附加分</f>
        <v/>
      </c>
      <c r="AD1440" s="534" t="str">
        <f>五年级标准分</f>
        <v/>
      </c>
      <c r="AE1440" s="534" t="str">
        <f>五年级总分</f>
        <v/>
      </c>
      <c r="AF1440" s="517" t="str">
        <f>五年级等级</f>
        <v/>
      </c>
    </row>
    <row r="1441" spans="1:32">
      <c r="A1441" s="476">
        <v>521</v>
      </c>
      <c r="B1441" s="477">
        <v>39</v>
      </c>
      <c r="C1441" s="632"/>
      <c r="D1441" s="633"/>
      <c r="E1441" s="632"/>
      <c r="F1441" s="625"/>
      <c r="G1441" s="608"/>
      <c r="H1441" s="475"/>
      <c r="I1441" s="613"/>
      <c r="J1441" s="614"/>
      <c r="K1441" s="614"/>
      <c r="L1441" s="615"/>
      <c r="M1441" s="616"/>
      <c r="N1441" s="505" t="str">
        <f>五年级BMI</f>
        <v/>
      </c>
      <c r="O1441" s="499" t="str">
        <f>五年级BMI等级</f>
        <v/>
      </c>
      <c r="P1441" s="500" t="str">
        <f>五年级BMI得分</f>
        <v/>
      </c>
      <c r="Q1441" s="515" t="str">
        <f>五年级肺活量得分</f>
        <v/>
      </c>
      <c r="R1441" s="512" t="str">
        <f>五年级等级</f>
        <v/>
      </c>
      <c r="S1441" s="516" t="str">
        <f>五年级50米跑得分</f>
        <v/>
      </c>
      <c r="T1441" s="517" t="str">
        <f>五年级等级</f>
        <v/>
      </c>
      <c r="U1441" s="516" t="str">
        <f>五年级坐位体前屈得分</f>
        <v/>
      </c>
      <c r="V1441" s="517" t="str">
        <f>五年级等级</f>
        <v/>
      </c>
      <c r="W1441" s="516" t="str">
        <f>五年级一分钟跳绳得分</f>
        <v/>
      </c>
      <c r="X1441" s="517" t="str">
        <f>五年级等级</f>
        <v/>
      </c>
      <c r="Y1441" s="515" t="str">
        <f>五年级仰卧起坐得分</f>
        <v/>
      </c>
      <c r="Z1441" s="518" t="str">
        <f>五年级等级</f>
        <v/>
      </c>
      <c r="AA1441" s="533" t="str">
        <f>五年级折返跑得分</f>
        <v/>
      </c>
      <c r="AB1441" s="515" t="str">
        <f>五年级等级</f>
        <v/>
      </c>
      <c r="AC1441" s="533" t="str">
        <f>五年级跳绳附加分</f>
        <v/>
      </c>
      <c r="AD1441" s="534" t="str">
        <f>五年级标准分</f>
        <v/>
      </c>
      <c r="AE1441" s="534" t="str">
        <f>五年级总分</f>
        <v/>
      </c>
      <c r="AF1441" s="517" t="str">
        <f>五年级等级</f>
        <v/>
      </c>
    </row>
    <row r="1442" spans="1:32">
      <c r="A1442" s="476">
        <v>521</v>
      </c>
      <c r="B1442" s="477">
        <v>40</v>
      </c>
      <c r="C1442" s="632"/>
      <c r="D1442" s="633"/>
      <c r="E1442" s="632"/>
      <c r="F1442" s="625"/>
      <c r="G1442" s="608"/>
      <c r="H1442" s="475"/>
      <c r="I1442" s="613"/>
      <c r="J1442" s="614"/>
      <c r="K1442" s="614"/>
      <c r="L1442" s="615"/>
      <c r="M1442" s="616"/>
      <c r="N1442" s="505" t="str">
        <f>五年级BMI</f>
        <v/>
      </c>
      <c r="O1442" s="499" t="str">
        <f>五年级BMI等级</f>
        <v/>
      </c>
      <c r="P1442" s="500" t="str">
        <f>五年级BMI得分</f>
        <v/>
      </c>
      <c r="Q1442" s="515" t="str">
        <f>五年级肺活量得分</f>
        <v/>
      </c>
      <c r="R1442" s="512" t="str">
        <f>五年级等级</f>
        <v/>
      </c>
      <c r="S1442" s="516" t="str">
        <f>五年级50米跑得分</f>
        <v/>
      </c>
      <c r="T1442" s="517" t="str">
        <f>五年级等级</f>
        <v/>
      </c>
      <c r="U1442" s="516" t="str">
        <f>五年级坐位体前屈得分</f>
        <v/>
      </c>
      <c r="V1442" s="517" t="str">
        <f>五年级等级</f>
        <v/>
      </c>
      <c r="W1442" s="516" t="str">
        <f>五年级一分钟跳绳得分</f>
        <v/>
      </c>
      <c r="X1442" s="517" t="str">
        <f>五年级等级</f>
        <v/>
      </c>
      <c r="Y1442" s="515" t="str">
        <f>五年级仰卧起坐得分</f>
        <v/>
      </c>
      <c r="Z1442" s="518" t="str">
        <f>五年级等级</f>
        <v/>
      </c>
      <c r="AA1442" s="533" t="str">
        <f>五年级折返跑得分</f>
        <v/>
      </c>
      <c r="AB1442" s="515" t="str">
        <f>五年级等级</f>
        <v/>
      </c>
      <c r="AC1442" s="533" t="str">
        <f>五年级跳绳附加分</f>
        <v/>
      </c>
      <c r="AD1442" s="534" t="str">
        <f>五年级标准分</f>
        <v/>
      </c>
      <c r="AE1442" s="534" t="str">
        <f>五年级总分</f>
        <v/>
      </c>
      <c r="AF1442" s="517" t="str">
        <f>五年级等级</f>
        <v/>
      </c>
    </row>
    <row r="1443" spans="1:32">
      <c r="A1443" s="476">
        <v>521</v>
      </c>
      <c r="B1443" s="477">
        <v>41</v>
      </c>
      <c r="C1443" s="632"/>
      <c r="D1443" s="633"/>
      <c r="E1443" s="632"/>
      <c r="F1443" s="625"/>
      <c r="G1443" s="608"/>
      <c r="H1443" s="475"/>
      <c r="I1443" s="613"/>
      <c r="J1443" s="614"/>
      <c r="K1443" s="614"/>
      <c r="L1443" s="615"/>
      <c r="M1443" s="616"/>
      <c r="N1443" s="505" t="str">
        <f>五年级BMI</f>
        <v/>
      </c>
      <c r="O1443" s="499" t="str">
        <f>五年级BMI等级</f>
        <v/>
      </c>
      <c r="P1443" s="500" t="str">
        <f>五年级BMI得分</f>
        <v/>
      </c>
      <c r="Q1443" s="515" t="str">
        <f>五年级肺活量得分</f>
        <v/>
      </c>
      <c r="R1443" s="512" t="str">
        <f>五年级等级</f>
        <v/>
      </c>
      <c r="S1443" s="516" t="str">
        <f>五年级50米跑得分</f>
        <v/>
      </c>
      <c r="T1443" s="517" t="str">
        <f>五年级等级</f>
        <v/>
      </c>
      <c r="U1443" s="516" t="str">
        <f>五年级坐位体前屈得分</f>
        <v/>
      </c>
      <c r="V1443" s="517" t="str">
        <f>五年级等级</f>
        <v/>
      </c>
      <c r="W1443" s="516" t="str">
        <f>五年级一分钟跳绳得分</f>
        <v/>
      </c>
      <c r="X1443" s="517" t="str">
        <f>五年级等级</f>
        <v/>
      </c>
      <c r="Y1443" s="515" t="str">
        <f>五年级仰卧起坐得分</f>
        <v/>
      </c>
      <c r="Z1443" s="518" t="str">
        <f>五年级等级</f>
        <v/>
      </c>
      <c r="AA1443" s="533" t="str">
        <f>五年级折返跑得分</f>
        <v/>
      </c>
      <c r="AB1443" s="515" t="str">
        <f>五年级等级</f>
        <v/>
      </c>
      <c r="AC1443" s="533" t="str">
        <f>五年级跳绳附加分</f>
        <v/>
      </c>
      <c r="AD1443" s="534" t="str">
        <f>五年级标准分</f>
        <v/>
      </c>
      <c r="AE1443" s="534" t="str">
        <f>五年级总分</f>
        <v/>
      </c>
      <c r="AF1443" s="517" t="str">
        <f>五年级等级</f>
        <v/>
      </c>
    </row>
    <row r="1444" spans="1:32">
      <c r="A1444" s="476">
        <v>521</v>
      </c>
      <c r="B1444" s="477">
        <v>42</v>
      </c>
      <c r="C1444" s="632"/>
      <c r="D1444" s="633"/>
      <c r="E1444" s="632"/>
      <c r="F1444" s="625"/>
      <c r="G1444" s="608"/>
      <c r="H1444" s="475"/>
      <c r="I1444" s="613"/>
      <c r="J1444" s="614"/>
      <c r="K1444" s="614"/>
      <c r="L1444" s="615"/>
      <c r="M1444" s="616"/>
      <c r="N1444" s="505" t="str">
        <f>五年级BMI</f>
        <v/>
      </c>
      <c r="O1444" s="499" t="str">
        <f>五年级BMI等级</f>
        <v/>
      </c>
      <c r="P1444" s="500" t="str">
        <f>五年级BMI得分</f>
        <v/>
      </c>
      <c r="Q1444" s="515" t="str">
        <f>五年级肺活量得分</f>
        <v/>
      </c>
      <c r="R1444" s="512" t="str">
        <f>五年级等级</f>
        <v/>
      </c>
      <c r="S1444" s="516" t="str">
        <f>五年级50米跑得分</f>
        <v/>
      </c>
      <c r="T1444" s="517" t="str">
        <f>五年级等级</f>
        <v/>
      </c>
      <c r="U1444" s="516" t="str">
        <f>五年级坐位体前屈得分</f>
        <v/>
      </c>
      <c r="V1444" s="517" t="str">
        <f>五年级等级</f>
        <v/>
      </c>
      <c r="W1444" s="516" t="str">
        <f>五年级一分钟跳绳得分</f>
        <v/>
      </c>
      <c r="X1444" s="517" t="str">
        <f>五年级等级</f>
        <v/>
      </c>
      <c r="Y1444" s="515" t="str">
        <f>五年级仰卧起坐得分</f>
        <v/>
      </c>
      <c r="Z1444" s="518" t="str">
        <f>五年级等级</f>
        <v/>
      </c>
      <c r="AA1444" s="533" t="str">
        <f>五年级折返跑得分</f>
        <v/>
      </c>
      <c r="AB1444" s="515" t="str">
        <f>五年级等级</f>
        <v/>
      </c>
      <c r="AC1444" s="533" t="str">
        <f>五年级跳绳附加分</f>
        <v/>
      </c>
      <c r="AD1444" s="534" t="str">
        <f>五年级标准分</f>
        <v/>
      </c>
      <c r="AE1444" s="534" t="str">
        <f>五年级总分</f>
        <v/>
      </c>
      <c r="AF1444" s="517" t="str">
        <f>五年级等级</f>
        <v/>
      </c>
    </row>
    <row r="1445" spans="1:32">
      <c r="A1445" s="476">
        <v>521</v>
      </c>
      <c r="B1445" s="477">
        <v>43</v>
      </c>
      <c r="C1445" s="632"/>
      <c r="D1445" s="633"/>
      <c r="E1445" s="632"/>
      <c r="F1445" s="625"/>
      <c r="G1445" s="608"/>
      <c r="H1445" s="475"/>
      <c r="I1445" s="613"/>
      <c r="J1445" s="614"/>
      <c r="K1445" s="614"/>
      <c r="L1445" s="615"/>
      <c r="M1445" s="616"/>
      <c r="N1445" s="505" t="str">
        <f>五年级BMI</f>
        <v/>
      </c>
      <c r="O1445" s="499" t="str">
        <f>五年级BMI等级</f>
        <v/>
      </c>
      <c r="P1445" s="500" t="str">
        <f>五年级BMI得分</f>
        <v/>
      </c>
      <c r="Q1445" s="515" t="str">
        <f>五年级肺活量得分</f>
        <v/>
      </c>
      <c r="R1445" s="512" t="str">
        <f>五年级等级</f>
        <v/>
      </c>
      <c r="S1445" s="516" t="str">
        <f>五年级50米跑得分</f>
        <v/>
      </c>
      <c r="T1445" s="517" t="str">
        <f>五年级等级</f>
        <v/>
      </c>
      <c r="U1445" s="516" t="str">
        <f>五年级坐位体前屈得分</f>
        <v/>
      </c>
      <c r="V1445" s="517" t="str">
        <f>五年级等级</f>
        <v/>
      </c>
      <c r="W1445" s="516" t="str">
        <f>五年级一分钟跳绳得分</f>
        <v/>
      </c>
      <c r="X1445" s="517" t="str">
        <f>五年级等级</f>
        <v/>
      </c>
      <c r="Y1445" s="515" t="str">
        <f>五年级仰卧起坐得分</f>
        <v/>
      </c>
      <c r="Z1445" s="518" t="str">
        <f>五年级等级</f>
        <v/>
      </c>
      <c r="AA1445" s="533" t="str">
        <f>五年级折返跑得分</f>
        <v/>
      </c>
      <c r="AB1445" s="515" t="str">
        <f>五年级等级</f>
        <v/>
      </c>
      <c r="AC1445" s="533" t="str">
        <f>五年级跳绳附加分</f>
        <v/>
      </c>
      <c r="AD1445" s="534" t="str">
        <f>五年级标准分</f>
        <v/>
      </c>
      <c r="AE1445" s="534" t="str">
        <f>五年级总分</f>
        <v/>
      </c>
      <c r="AF1445" s="517" t="str">
        <f>五年级等级</f>
        <v/>
      </c>
    </row>
    <row r="1446" spans="1:32">
      <c r="A1446" s="476">
        <v>521</v>
      </c>
      <c r="B1446" s="477">
        <v>44</v>
      </c>
      <c r="C1446" s="632"/>
      <c r="D1446" s="633"/>
      <c r="E1446" s="632"/>
      <c r="F1446" s="625"/>
      <c r="G1446" s="608"/>
      <c r="H1446" s="475"/>
      <c r="I1446" s="613"/>
      <c r="J1446" s="614"/>
      <c r="K1446" s="614"/>
      <c r="L1446" s="615"/>
      <c r="M1446" s="616"/>
      <c r="N1446" s="505" t="str">
        <f>五年级BMI</f>
        <v/>
      </c>
      <c r="O1446" s="499" t="str">
        <f>五年级BMI等级</f>
        <v/>
      </c>
      <c r="P1446" s="500" t="str">
        <f>五年级BMI得分</f>
        <v/>
      </c>
      <c r="Q1446" s="515" t="str">
        <f>五年级肺活量得分</f>
        <v/>
      </c>
      <c r="R1446" s="512" t="str">
        <f>五年级等级</f>
        <v/>
      </c>
      <c r="S1446" s="516" t="str">
        <f>五年级50米跑得分</f>
        <v/>
      </c>
      <c r="T1446" s="517" t="str">
        <f>五年级等级</f>
        <v/>
      </c>
      <c r="U1446" s="516" t="str">
        <f>五年级坐位体前屈得分</f>
        <v/>
      </c>
      <c r="V1446" s="517" t="str">
        <f>五年级等级</f>
        <v/>
      </c>
      <c r="W1446" s="516" t="str">
        <f>五年级一分钟跳绳得分</f>
        <v/>
      </c>
      <c r="X1446" s="517" t="str">
        <f>五年级等级</f>
        <v/>
      </c>
      <c r="Y1446" s="515" t="str">
        <f>五年级仰卧起坐得分</f>
        <v/>
      </c>
      <c r="Z1446" s="518" t="str">
        <f>五年级等级</f>
        <v/>
      </c>
      <c r="AA1446" s="533" t="str">
        <f>五年级折返跑得分</f>
        <v/>
      </c>
      <c r="AB1446" s="515" t="str">
        <f>五年级等级</f>
        <v/>
      </c>
      <c r="AC1446" s="533" t="str">
        <f>五年级跳绳附加分</f>
        <v/>
      </c>
      <c r="AD1446" s="534" t="str">
        <f>五年级标准分</f>
        <v/>
      </c>
      <c r="AE1446" s="534" t="str">
        <f>五年级总分</f>
        <v/>
      </c>
      <c r="AF1446" s="517" t="str">
        <f>五年级等级</f>
        <v/>
      </c>
    </row>
    <row r="1447" spans="1:32">
      <c r="A1447" s="476">
        <v>521</v>
      </c>
      <c r="B1447" s="477">
        <v>45</v>
      </c>
      <c r="C1447" s="632"/>
      <c r="D1447" s="633"/>
      <c r="E1447" s="632"/>
      <c r="F1447" s="625"/>
      <c r="G1447" s="608"/>
      <c r="H1447" s="475"/>
      <c r="I1447" s="613"/>
      <c r="J1447" s="614"/>
      <c r="K1447" s="614"/>
      <c r="L1447" s="615"/>
      <c r="M1447" s="616"/>
      <c r="N1447" s="505" t="str">
        <f>五年级BMI</f>
        <v/>
      </c>
      <c r="O1447" s="499" t="str">
        <f>五年级BMI等级</f>
        <v/>
      </c>
      <c r="P1447" s="500" t="str">
        <f>五年级BMI得分</f>
        <v/>
      </c>
      <c r="Q1447" s="515" t="str">
        <f>五年级肺活量得分</f>
        <v/>
      </c>
      <c r="R1447" s="512" t="str">
        <f>五年级等级</f>
        <v/>
      </c>
      <c r="S1447" s="516" t="str">
        <f>五年级50米跑得分</f>
        <v/>
      </c>
      <c r="T1447" s="517" t="str">
        <f>五年级等级</f>
        <v/>
      </c>
      <c r="U1447" s="516" t="str">
        <f>五年级坐位体前屈得分</f>
        <v/>
      </c>
      <c r="V1447" s="517" t="str">
        <f>五年级等级</f>
        <v/>
      </c>
      <c r="W1447" s="516" t="str">
        <f>五年级一分钟跳绳得分</f>
        <v/>
      </c>
      <c r="X1447" s="517" t="str">
        <f>五年级等级</f>
        <v/>
      </c>
      <c r="Y1447" s="515" t="str">
        <f>五年级仰卧起坐得分</f>
        <v/>
      </c>
      <c r="Z1447" s="518" t="str">
        <f>五年级等级</f>
        <v/>
      </c>
      <c r="AA1447" s="533" t="str">
        <f>五年级折返跑得分</f>
        <v/>
      </c>
      <c r="AB1447" s="515" t="str">
        <f>五年级等级</f>
        <v/>
      </c>
      <c r="AC1447" s="533" t="str">
        <f>五年级跳绳附加分</f>
        <v/>
      </c>
      <c r="AD1447" s="534" t="str">
        <f>五年级标准分</f>
        <v/>
      </c>
      <c r="AE1447" s="534" t="str">
        <f>五年级总分</f>
        <v/>
      </c>
      <c r="AF1447" s="517" t="str">
        <f>五年级等级</f>
        <v/>
      </c>
    </row>
    <row r="1448" spans="1:32">
      <c r="A1448" s="476">
        <v>521</v>
      </c>
      <c r="B1448" s="477">
        <v>46</v>
      </c>
      <c r="C1448" s="632"/>
      <c r="D1448" s="633"/>
      <c r="E1448" s="632"/>
      <c r="F1448" s="625"/>
      <c r="G1448" s="608"/>
      <c r="H1448" s="475"/>
      <c r="I1448" s="613"/>
      <c r="J1448" s="614"/>
      <c r="K1448" s="614"/>
      <c r="L1448" s="615"/>
      <c r="M1448" s="616"/>
      <c r="N1448" s="505" t="str">
        <f>五年级BMI</f>
        <v/>
      </c>
      <c r="O1448" s="499" t="str">
        <f>五年级BMI等级</f>
        <v/>
      </c>
      <c r="P1448" s="500" t="str">
        <f>五年级BMI得分</f>
        <v/>
      </c>
      <c r="Q1448" s="515" t="str">
        <f>五年级肺活量得分</f>
        <v/>
      </c>
      <c r="R1448" s="512" t="str">
        <f>五年级等级</f>
        <v/>
      </c>
      <c r="S1448" s="516" t="str">
        <f>五年级50米跑得分</f>
        <v/>
      </c>
      <c r="T1448" s="517" t="str">
        <f>五年级等级</f>
        <v/>
      </c>
      <c r="U1448" s="516" t="str">
        <f>五年级坐位体前屈得分</f>
        <v/>
      </c>
      <c r="V1448" s="517" t="str">
        <f>五年级等级</f>
        <v/>
      </c>
      <c r="W1448" s="516" t="str">
        <f>五年级一分钟跳绳得分</f>
        <v/>
      </c>
      <c r="X1448" s="517" t="str">
        <f>五年级等级</f>
        <v/>
      </c>
      <c r="Y1448" s="515" t="str">
        <f>五年级仰卧起坐得分</f>
        <v/>
      </c>
      <c r="Z1448" s="518" t="str">
        <f>五年级等级</f>
        <v/>
      </c>
      <c r="AA1448" s="533" t="str">
        <f>五年级折返跑得分</f>
        <v/>
      </c>
      <c r="AB1448" s="515" t="str">
        <f>五年级等级</f>
        <v/>
      </c>
      <c r="AC1448" s="533" t="str">
        <f>五年级跳绳附加分</f>
        <v/>
      </c>
      <c r="AD1448" s="534" t="str">
        <f>五年级标准分</f>
        <v/>
      </c>
      <c r="AE1448" s="534" t="str">
        <f>五年级总分</f>
        <v/>
      </c>
      <c r="AF1448" s="517" t="str">
        <f>五年级等级</f>
        <v/>
      </c>
    </row>
    <row r="1449" spans="1:32">
      <c r="A1449" s="476">
        <v>521</v>
      </c>
      <c r="B1449" s="477">
        <v>47</v>
      </c>
      <c r="C1449" s="632"/>
      <c r="D1449" s="633"/>
      <c r="E1449" s="632"/>
      <c r="F1449" s="625"/>
      <c r="G1449" s="608"/>
      <c r="H1449" s="475"/>
      <c r="I1449" s="613"/>
      <c r="J1449" s="614"/>
      <c r="K1449" s="614"/>
      <c r="L1449" s="615"/>
      <c r="M1449" s="616"/>
      <c r="N1449" s="505" t="str">
        <f>五年级BMI</f>
        <v/>
      </c>
      <c r="O1449" s="499" t="str">
        <f>五年级BMI等级</f>
        <v/>
      </c>
      <c r="P1449" s="500" t="str">
        <f>五年级BMI得分</f>
        <v/>
      </c>
      <c r="Q1449" s="515" t="str">
        <f>五年级肺活量得分</f>
        <v/>
      </c>
      <c r="R1449" s="512" t="str">
        <f>五年级等级</f>
        <v/>
      </c>
      <c r="S1449" s="516" t="str">
        <f>五年级50米跑得分</f>
        <v/>
      </c>
      <c r="T1449" s="517" t="str">
        <f>五年级等级</f>
        <v/>
      </c>
      <c r="U1449" s="516" t="str">
        <f>五年级坐位体前屈得分</f>
        <v/>
      </c>
      <c r="V1449" s="517" t="str">
        <f>五年级等级</f>
        <v/>
      </c>
      <c r="W1449" s="516" t="str">
        <f>五年级一分钟跳绳得分</f>
        <v/>
      </c>
      <c r="X1449" s="517" t="str">
        <f>五年级等级</f>
        <v/>
      </c>
      <c r="Y1449" s="515" t="str">
        <f>五年级仰卧起坐得分</f>
        <v/>
      </c>
      <c r="Z1449" s="518" t="str">
        <f>五年级等级</f>
        <v/>
      </c>
      <c r="AA1449" s="533" t="str">
        <f>五年级折返跑得分</f>
        <v/>
      </c>
      <c r="AB1449" s="515" t="str">
        <f>五年级等级</f>
        <v/>
      </c>
      <c r="AC1449" s="533" t="str">
        <f>五年级跳绳附加分</f>
        <v/>
      </c>
      <c r="AD1449" s="534" t="str">
        <f>五年级标准分</f>
        <v/>
      </c>
      <c r="AE1449" s="534" t="str">
        <f>五年级总分</f>
        <v/>
      </c>
      <c r="AF1449" s="517" t="str">
        <f>五年级等级</f>
        <v/>
      </c>
    </row>
    <row r="1450" spans="1:32">
      <c r="A1450" s="476">
        <v>521</v>
      </c>
      <c r="B1450" s="477">
        <v>48</v>
      </c>
      <c r="C1450" s="632"/>
      <c r="D1450" s="633"/>
      <c r="E1450" s="632"/>
      <c r="F1450" s="625"/>
      <c r="G1450" s="608"/>
      <c r="H1450" s="475"/>
      <c r="I1450" s="613"/>
      <c r="J1450" s="614"/>
      <c r="K1450" s="614"/>
      <c r="L1450" s="615"/>
      <c r="M1450" s="616"/>
      <c r="N1450" s="505" t="str">
        <f>五年级BMI</f>
        <v/>
      </c>
      <c r="O1450" s="499" t="str">
        <f>五年级BMI等级</f>
        <v/>
      </c>
      <c r="P1450" s="500" t="str">
        <f>五年级BMI得分</f>
        <v/>
      </c>
      <c r="Q1450" s="515" t="str">
        <f>五年级肺活量得分</f>
        <v/>
      </c>
      <c r="R1450" s="512" t="str">
        <f>五年级等级</f>
        <v/>
      </c>
      <c r="S1450" s="516" t="str">
        <f>五年级50米跑得分</f>
        <v/>
      </c>
      <c r="T1450" s="517" t="str">
        <f>五年级等级</f>
        <v/>
      </c>
      <c r="U1450" s="516" t="str">
        <f>五年级坐位体前屈得分</f>
        <v/>
      </c>
      <c r="V1450" s="517" t="str">
        <f>五年级等级</f>
        <v/>
      </c>
      <c r="W1450" s="516" t="str">
        <f>五年级一分钟跳绳得分</f>
        <v/>
      </c>
      <c r="X1450" s="517" t="str">
        <f>五年级等级</f>
        <v/>
      </c>
      <c r="Y1450" s="515" t="str">
        <f>五年级仰卧起坐得分</f>
        <v/>
      </c>
      <c r="Z1450" s="518" t="str">
        <f>五年级等级</f>
        <v/>
      </c>
      <c r="AA1450" s="533" t="str">
        <f>五年级折返跑得分</f>
        <v/>
      </c>
      <c r="AB1450" s="515" t="str">
        <f>五年级等级</f>
        <v/>
      </c>
      <c r="AC1450" s="533" t="str">
        <f>五年级跳绳附加分</f>
        <v/>
      </c>
      <c r="AD1450" s="534" t="str">
        <f>五年级标准分</f>
        <v/>
      </c>
      <c r="AE1450" s="534" t="str">
        <f>五年级总分</f>
        <v/>
      </c>
      <c r="AF1450" s="517" t="str">
        <f>五年级等级</f>
        <v/>
      </c>
    </row>
    <row r="1451" spans="1:32">
      <c r="A1451" s="476">
        <v>521</v>
      </c>
      <c r="B1451" s="477">
        <v>49</v>
      </c>
      <c r="C1451" s="632"/>
      <c r="D1451" s="633"/>
      <c r="E1451" s="632"/>
      <c r="F1451" s="625"/>
      <c r="G1451" s="608"/>
      <c r="H1451" s="475"/>
      <c r="I1451" s="613"/>
      <c r="J1451" s="614"/>
      <c r="K1451" s="614"/>
      <c r="L1451" s="615"/>
      <c r="M1451" s="616"/>
      <c r="N1451" s="505" t="str">
        <f>五年级BMI</f>
        <v/>
      </c>
      <c r="O1451" s="499" t="str">
        <f>五年级BMI等级</f>
        <v/>
      </c>
      <c r="P1451" s="500" t="str">
        <f>五年级BMI得分</f>
        <v/>
      </c>
      <c r="Q1451" s="515" t="str">
        <f>五年级肺活量得分</f>
        <v/>
      </c>
      <c r="R1451" s="512" t="str">
        <f>五年级等级</f>
        <v/>
      </c>
      <c r="S1451" s="516" t="str">
        <f>五年级50米跑得分</f>
        <v/>
      </c>
      <c r="T1451" s="517" t="str">
        <f>五年级等级</f>
        <v/>
      </c>
      <c r="U1451" s="516" t="str">
        <f>五年级坐位体前屈得分</f>
        <v/>
      </c>
      <c r="V1451" s="517" t="str">
        <f>五年级等级</f>
        <v/>
      </c>
      <c r="W1451" s="516" t="str">
        <f>五年级一分钟跳绳得分</f>
        <v/>
      </c>
      <c r="X1451" s="517" t="str">
        <f>五年级等级</f>
        <v/>
      </c>
      <c r="Y1451" s="515" t="str">
        <f>五年级仰卧起坐得分</f>
        <v/>
      </c>
      <c r="Z1451" s="518" t="str">
        <f>五年级等级</f>
        <v/>
      </c>
      <c r="AA1451" s="533" t="str">
        <f>五年级折返跑得分</f>
        <v/>
      </c>
      <c r="AB1451" s="515" t="str">
        <f>五年级等级</f>
        <v/>
      </c>
      <c r="AC1451" s="533" t="str">
        <f>五年级跳绳附加分</f>
        <v/>
      </c>
      <c r="AD1451" s="534" t="str">
        <f>五年级标准分</f>
        <v/>
      </c>
      <c r="AE1451" s="534" t="str">
        <f>五年级总分</f>
        <v/>
      </c>
      <c r="AF1451" s="517" t="str">
        <f>五年级等级</f>
        <v/>
      </c>
    </row>
    <row r="1452" spans="1:32">
      <c r="A1452" s="476">
        <v>521</v>
      </c>
      <c r="B1452" s="477">
        <v>50</v>
      </c>
      <c r="C1452" s="632"/>
      <c r="D1452" s="633"/>
      <c r="E1452" s="632"/>
      <c r="F1452" s="625"/>
      <c r="G1452" s="608"/>
      <c r="H1452" s="475"/>
      <c r="I1452" s="613"/>
      <c r="J1452" s="614"/>
      <c r="K1452" s="614"/>
      <c r="L1452" s="615"/>
      <c r="M1452" s="616"/>
      <c r="N1452" s="505" t="str">
        <f>五年级BMI</f>
        <v/>
      </c>
      <c r="O1452" s="499" t="str">
        <f>五年级BMI等级</f>
        <v/>
      </c>
      <c r="P1452" s="500" t="str">
        <f>五年级BMI得分</f>
        <v/>
      </c>
      <c r="Q1452" s="515" t="str">
        <f>五年级肺活量得分</f>
        <v/>
      </c>
      <c r="R1452" s="512" t="str">
        <f>五年级等级</f>
        <v/>
      </c>
      <c r="S1452" s="516" t="str">
        <f>五年级50米跑得分</f>
        <v/>
      </c>
      <c r="T1452" s="517" t="str">
        <f>五年级等级</f>
        <v/>
      </c>
      <c r="U1452" s="516" t="str">
        <f>五年级坐位体前屈得分</f>
        <v/>
      </c>
      <c r="V1452" s="517" t="str">
        <f>五年级等级</f>
        <v/>
      </c>
      <c r="W1452" s="516" t="str">
        <f>五年级一分钟跳绳得分</f>
        <v/>
      </c>
      <c r="X1452" s="517" t="str">
        <f>五年级等级</f>
        <v/>
      </c>
      <c r="Y1452" s="515" t="str">
        <f>五年级仰卧起坐得分</f>
        <v/>
      </c>
      <c r="Z1452" s="518" t="str">
        <f>五年级等级</f>
        <v/>
      </c>
      <c r="AA1452" s="533" t="str">
        <f>五年级折返跑得分</f>
        <v/>
      </c>
      <c r="AB1452" s="515" t="str">
        <f>五年级等级</f>
        <v/>
      </c>
      <c r="AC1452" s="533" t="str">
        <f>五年级跳绳附加分</f>
        <v/>
      </c>
      <c r="AD1452" s="534" t="str">
        <f>五年级标准分</f>
        <v/>
      </c>
      <c r="AE1452" s="534" t="str">
        <f>五年级总分</f>
        <v/>
      </c>
      <c r="AF1452" s="517" t="str">
        <f>五年级等级</f>
        <v/>
      </c>
    </row>
    <row r="1453" spans="1:32">
      <c r="A1453" s="476">
        <v>521</v>
      </c>
      <c r="B1453" s="477">
        <v>51</v>
      </c>
      <c r="C1453" s="632"/>
      <c r="D1453" s="633"/>
      <c r="E1453" s="632"/>
      <c r="F1453" s="625"/>
      <c r="G1453" s="608"/>
      <c r="H1453" s="475"/>
      <c r="I1453" s="613"/>
      <c r="J1453" s="614"/>
      <c r="K1453" s="614"/>
      <c r="L1453" s="615"/>
      <c r="M1453" s="616"/>
      <c r="N1453" s="505" t="str">
        <f>五年级BMI</f>
        <v/>
      </c>
      <c r="O1453" s="499" t="str">
        <f>五年级BMI等级</f>
        <v/>
      </c>
      <c r="P1453" s="500" t="str">
        <f>五年级BMI得分</f>
        <v/>
      </c>
      <c r="Q1453" s="515" t="str">
        <f>五年级肺活量得分</f>
        <v/>
      </c>
      <c r="R1453" s="512" t="str">
        <f>五年级等级</f>
        <v/>
      </c>
      <c r="S1453" s="516" t="str">
        <f>五年级50米跑得分</f>
        <v/>
      </c>
      <c r="T1453" s="517" t="str">
        <f>五年级等级</f>
        <v/>
      </c>
      <c r="U1453" s="516" t="str">
        <f>五年级坐位体前屈得分</f>
        <v/>
      </c>
      <c r="V1453" s="517" t="str">
        <f>五年级等级</f>
        <v/>
      </c>
      <c r="W1453" s="516" t="str">
        <f>五年级一分钟跳绳得分</f>
        <v/>
      </c>
      <c r="X1453" s="517" t="str">
        <f>五年级等级</f>
        <v/>
      </c>
      <c r="Y1453" s="515" t="str">
        <f>五年级仰卧起坐得分</f>
        <v/>
      </c>
      <c r="Z1453" s="518" t="str">
        <f>五年级等级</f>
        <v/>
      </c>
      <c r="AA1453" s="533" t="str">
        <f>五年级折返跑得分</f>
        <v/>
      </c>
      <c r="AB1453" s="515" t="str">
        <f>五年级等级</f>
        <v/>
      </c>
      <c r="AC1453" s="533" t="str">
        <f>五年级跳绳附加分</f>
        <v/>
      </c>
      <c r="AD1453" s="534" t="str">
        <f>五年级标准分</f>
        <v/>
      </c>
      <c r="AE1453" s="534" t="str">
        <f>五年级总分</f>
        <v/>
      </c>
      <c r="AF1453" s="517" t="str">
        <f>五年级等级</f>
        <v/>
      </c>
    </row>
    <row r="1454" spans="1:32">
      <c r="A1454" s="476">
        <v>521</v>
      </c>
      <c r="B1454" s="477">
        <v>52</v>
      </c>
      <c r="C1454" s="632"/>
      <c r="D1454" s="633"/>
      <c r="E1454" s="632"/>
      <c r="F1454" s="625"/>
      <c r="G1454" s="608"/>
      <c r="H1454" s="475"/>
      <c r="I1454" s="613"/>
      <c r="J1454" s="614"/>
      <c r="K1454" s="614"/>
      <c r="L1454" s="615"/>
      <c r="M1454" s="616"/>
      <c r="N1454" s="505" t="str">
        <f>五年级BMI</f>
        <v/>
      </c>
      <c r="O1454" s="499" t="str">
        <f>五年级BMI等级</f>
        <v/>
      </c>
      <c r="P1454" s="500" t="str">
        <f>五年级BMI得分</f>
        <v/>
      </c>
      <c r="Q1454" s="515" t="str">
        <f>五年级肺活量得分</f>
        <v/>
      </c>
      <c r="R1454" s="512" t="str">
        <f>五年级等级</f>
        <v/>
      </c>
      <c r="S1454" s="516" t="str">
        <f>五年级50米跑得分</f>
        <v/>
      </c>
      <c r="T1454" s="517" t="str">
        <f>五年级等级</f>
        <v/>
      </c>
      <c r="U1454" s="516" t="str">
        <f>五年级坐位体前屈得分</f>
        <v/>
      </c>
      <c r="V1454" s="517" t="str">
        <f>五年级等级</f>
        <v/>
      </c>
      <c r="W1454" s="516" t="str">
        <f>五年级一分钟跳绳得分</f>
        <v/>
      </c>
      <c r="X1454" s="517" t="str">
        <f>五年级等级</f>
        <v/>
      </c>
      <c r="Y1454" s="515" t="str">
        <f>五年级仰卧起坐得分</f>
        <v/>
      </c>
      <c r="Z1454" s="518" t="str">
        <f>五年级等级</f>
        <v/>
      </c>
      <c r="AA1454" s="533" t="str">
        <f>五年级折返跑得分</f>
        <v/>
      </c>
      <c r="AB1454" s="515" t="str">
        <f>五年级等级</f>
        <v/>
      </c>
      <c r="AC1454" s="533" t="str">
        <f>五年级跳绳附加分</f>
        <v/>
      </c>
      <c r="AD1454" s="534" t="str">
        <f>五年级标准分</f>
        <v/>
      </c>
      <c r="AE1454" s="534" t="str">
        <f>五年级总分</f>
        <v/>
      </c>
      <c r="AF1454" s="517" t="str">
        <f>五年级等级</f>
        <v/>
      </c>
    </row>
    <row r="1455" spans="1:32">
      <c r="A1455" s="476">
        <v>521</v>
      </c>
      <c r="B1455" s="477">
        <v>53</v>
      </c>
      <c r="C1455" s="632"/>
      <c r="D1455" s="633"/>
      <c r="E1455" s="632"/>
      <c r="F1455" s="625"/>
      <c r="G1455" s="608"/>
      <c r="H1455" s="475"/>
      <c r="I1455" s="613"/>
      <c r="J1455" s="614"/>
      <c r="K1455" s="614"/>
      <c r="L1455" s="615"/>
      <c r="M1455" s="616"/>
      <c r="N1455" s="505" t="str">
        <f>五年级BMI</f>
        <v/>
      </c>
      <c r="O1455" s="499" t="str">
        <f>五年级BMI等级</f>
        <v/>
      </c>
      <c r="P1455" s="500" t="str">
        <f>五年级BMI得分</f>
        <v/>
      </c>
      <c r="Q1455" s="515" t="str">
        <f>五年级肺活量得分</f>
        <v/>
      </c>
      <c r="R1455" s="512" t="str">
        <f>五年级等级</f>
        <v/>
      </c>
      <c r="S1455" s="516" t="str">
        <f>五年级50米跑得分</f>
        <v/>
      </c>
      <c r="T1455" s="517" t="str">
        <f>五年级等级</f>
        <v/>
      </c>
      <c r="U1455" s="516" t="str">
        <f>五年级坐位体前屈得分</f>
        <v/>
      </c>
      <c r="V1455" s="517" t="str">
        <f>五年级等级</f>
        <v/>
      </c>
      <c r="W1455" s="516" t="str">
        <f>五年级一分钟跳绳得分</f>
        <v/>
      </c>
      <c r="X1455" s="517" t="str">
        <f>五年级等级</f>
        <v/>
      </c>
      <c r="Y1455" s="515" t="str">
        <f>五年级仰卧起坐得分</f>
        <v/>
      </c>
      <c r="Z1455" s="518" t="str">
        <f>五年级等级</f>
        <v/>
      </c>
      <c r="AA1455" s="533" t="str">
        <f>五年级折返跑得分</f>
        <v/>
      </c>
      <c r="AB1455" s="515" t="str">
        <f>五年级等级</f>
        <v/>
      </c>
      <c r="AC1455" s="533" t="str">
        <f>五年级跳绳附加分</f>
        <v/>
      </c>
      <c r="AD1455" s="534" t="str">
        <f>五年级标准分</f>
        <v/>
      </c>
      <c r="AE1455" s="534" t="str">
        <f>五年级总分</f>
        <v/>
      </c>
      <c r="AF1455" s="517" t="str">
        <f>五年级等级</f>
        <v/>
      </c>
    </row>
    <row r="1456" spans="1:32">
      <c r="A1456" s="476">
        <v>521</v>
      </c>
      <c r="B1456" s="477">
        <v>54</v>
      </c>
      <c r="C1456" s="632"/>
      <c r="D1456" s="633"/>
      <c r="E1456" s="632"/>
      <c r="F1456" s="625"/>
      <c r="G1456" s="608"/>
      <c r="H1456" s="475"/>
      <c r="I1456" s="613"/>
      <c r="J1456" s="614"/>
      <c r="K1456" s="614"/>
      <c r="L1456" s="615"/>
      <c r="M1456" s="616"/>
      <c r="N1456" s="505" t="str">
        <f>五年级BMI</f>
        <v/>
      </c>
      <c r="O1456" s="499" t="str">
        <f>五年级BMI等级</f>
        <v/>
      </c>
      <c r="P1456" s="500" t="str">
        <f>五年级BMI得分</f>
        <v/>
      </c>
      <c r="Q1456" s="515" t="str">
        <f>五年级肺活量得分</f>
        <v/>
      </c>
      <c r="R1456" s="512" t="str">
        <f>五年级等级</f>
        <v/>
      </c>
      <c r="S1456" s="516" t="str">
        <f>五年级50米跑得分</f>
        <v/>
      </c>
      <c r="T1456" s="517" t="str">
        <f>五年级等级</f>
        <v/>
      </c>
      <c r="U1456" s="516" t="str">
        <f>五年级坐位体前屈得分</f>
        <v/>
      </c>
      <c r="V1456" s="517" t="str">
        <f>五年级等级</f>
        <v/>
      </c>
      <c r="W1456" s="516" t="str">
        <f>五年级一分钟跳绳得分</f>
        <v/>
      </c>
      <c r="X1456" s="517" t="str">
        <f>五年级等级</f>
        <v/>
      </c>
      <c r="Y1456" s="515" t="str">
        <f>五年级仰卧起坐得分</f>
        <v/>
      </c>
      <c r="Z1456" s="518" t="str">
        <f>五年级等级</f>
        <v/>
      </c>
      <c r="AA1456" s="533" t="str">
        <f>五年级折返跑得分</f>
        <v/>
      </c>
      <c r="AB1456" s="515" t="str">
        <f>五年级等级</f>
        <v/>
      </c>
      <c r="AC1456" s="533" t="str">
        <f>五年级跳绳附加分</f>
        <v/>
      </c>
      <c r="AD1456" s="534" t="str">
        <f>五年级标准分</f>
        <v/>
      </c>
      <c r="AE1456" s="534" t="str">
        <f>五年级总分</f>
        <v/>
      </c>
      <c r="AF1456" s="517" t="str">
        <f>五年级等级</f>
        <v/>
      </c>
    </row>
    <row r="1457" spans="1:32">
      <c r="A1457" s="476">
        <v>521</v>
      </c>
      <c r="B1457" s="477">
        <v>55</v>
      </c>
      <c r="C1457" s="632"/>
      <c r="D1457" s="633"/>
      <c r="E1457" s="632"/>
      <c r="F1457" s="625"/>
      <c r="G1457" s="608"/>
      <c r="H1457" s="475"/>
      <c r="I1457" s="613"/>
      <c r="J1457" s="614"/>
      <c r="K1457" s="614"/>
      <c r="L1457" s="615"/>
      <c r="M1457" s="616"/>
      <c r="N1457" s="505" t="str">
        <f>五年级BMI</f>
        <v/>
      </c>
      <c r="O1457" s="499" t="str">
        <f>五年级BMI等级</f>
        <v/>
      </c>
      <c r="P1457" s="500" t="str">
        <f>五年级BMI得分</f>
        <v/>
      </c>
      <c r="Q1457" s="515" t="str">
        <f>五年级肺活量得分</f>
        <v/>
      </c>
      <c r="R1457" s="512" t="str">
        <f>五年级等级</f>
        <v/>
      </c>
      <c r="S1457" s="516" t="str">
        <f>五年级50米跑得分</f>
        <v/>
      </c>
      <c r="T1457" s="517" t="str">
        <f>五年级等级</f>
        <v/>
      </c>
      <c r="U1457" s="516" t="str">
        <f>五年级坐位体前屈得分</f>
        <v/>
      </c>
      <c r="V1457" s="517" t="str">
        <f>五年级等级</f>
        <v/>
      </c>
      <c r="W1457" s="516" t="str">
        <f>五年级一分钟跳绳得分</f>
        <v/>
      </c>
      <c r="X1457" s="517" t="str">
        <f>五年级等级</f>
        <v/>
      </c>
      <c r="Y1457" s="515" t="str">
        <f>五年级仰卧起坐得分</f>
        <v/>
      </c>
      <c r="Z1457" s="518" t="str">
        <f>五年级等级</f>
        <v/>
      </c>
      <c r="AA1457" s="533" t="str">
        <f>五年级折返跑得分</f>
        <v/>
      </c>
      <c r="AB1457" s="515" t="str">
        <f>五年级等级</f>
        <v/>
      </c>
      <c r="AC1457" s="533" t="str">
        <f>五年级跳绳附加分</f>
        <v/>
      </c>
      <c r="AD1457" s="534" t="str">
        <f>五年级标准分</f>
        <v/>
      </c>
      <c r="AE1457" s="534" t="str">
        <f>五年级总分</f>
        <v/>
      </c>
      <c r="AF1457" s="517" t="str">
        <f>五年级等级</f>
        <v/>
      </c>
    </row>
    <row r="1458" spans="1:32">
      <c r="A1458" s="476">
        <v>521</v>
      </c>
      <c r="B1458" s="477">
        <v>56</v>
      </c>
      <c r="C1458" s="632"/>
      <c r="D1458" s="633"/>
      <c r="E1458" s="632"/>
      <c r="F1458" s="625"/>
      <c r="G1458" s="608"/>
      <c r="H1458" s="475"/>
      <c r="I1458" s="613"/>
      <c r="J1458" s="614"/>
      <c r="K1458" s="614"/>
      <c r="L1458" s="615"/>
      <c r="M1458" s="616"/>
      <c r="N1458" s="505" t="str">
        <f>五年级BMI</f>
        <v/>
      </c>
      <c r="O1458" s="499" t="str">
        <f>五年级BMI等级</f>
        <v/>
      </c>
      <c r="P1458" s="500" t="str">
        <f>五年级BMI得分</f>
        <v/>
      </c>
      <c r="Q1458" s="515" t="str">
        <f>五年级肺活量得分</f>
        <v/>
      </c>
      <c r="R1458" s="512" t="str">
        <f>五年级等级</f>
        <v/>
      </c>
      <c r="S1458" s="516" t="str">
        <f>五年级50米跑得分</f>
        <v/>
      </c>
      <c r="T1458" s="517" t="str">
        <f>五年级等级</f>
        <v/>
      </c>
      <c r="U1458" s="516" t="str">
        <f>五年级坐位体前屈得分</f>
        <v/>
      </c>
      <c r="V1458" s="517" t="str">
        <f>五年级等级</f>
        <v/>
      </c>
      <c r="W1458" s="516" t="str">
        <f>五年级一分钟跳绳得分</f>
        <v/>
      </c>
      <c r="X1458" s="517" t="str">
        <f>五年级等级</f>
        <v/>
      </c>
      <c r="Y1458" s="515" t="str">
        <f>五年级仰卧起坐得分</f>
        <v/>
      </c>
      <c r="Z1458" s="518" t="str">
        <f>五年级等级</f>
        <v/>
      </c>
      <c r="AA1458" s="533" t="str">
        <f>五年级折返跑得分</f>
        <v/>
      </c>
      <c r="AB1458" s="515" t="str">
        <f>五年级等级</f>
        <v/>
      </c>
      <c r="AC1458" s="533" t="str">
        <f>五年级跳绳附加分</f>
        <v/>
      </c>
      <c r="AD1458" s="534" t="str">
        <f>五年级标准分</f>
        <v/>
      </c>
      <c r="AE1458" s="534" t="str">
        <f>五年级总分</f>
        <v/>
      </c>
      <c r="AF1458" s="517" t="str">
        <f>五年级等级</f>
        <v/>
      </c>
    </row>
    <row r="1459" spans="1:32">
      <c r="A1459" s="476">
        <v>521</v>
      </c>
      <c r="B1459" s="477">
        <v>57</v>
      </c>
      <c r="C1459" s="632"/>
      <c r="D1459" s="633"/>
      <c r="E1459" s="632"/>
      <c r="F1459" s="625"/>
      <c r="G1459" s="608"/>
      <c r="H1459" s="475"/>
      <c r="I1459" s="613"/>
      <c r="J1459" s="614"/>
      <c r="K1459" s="614"/>
      <c r="L1459" s="615"/>
      <c r="M1459" s="616"/>
      <c r="N1459" s="505" t="str">
        <f>五年级BMI</f>
        <v/>
      </c>
      <c r="O1459" s="499" t="str">
        <f>五年级BMI等级</f>
        <v/>
      </c>
      <c r="P1459" s="500" t="str">
        <f>五年级BMI得分</f>
        <v/>
      </c>
      <c r="Q1459" s="515" t="str">
        <f>五年级肺活量得分</f>
        <v/>
      </c>
      <c r="R1459" s="512" t="str">
        <f>五年级等级</f>
        <v/>
      </c>
      <c r="S1459" s="516" t="str">
        <f>五年级50米跑得分</f>
        <v/>
      </c>
      <c r="T1459" s="517" t="str">
        <f>五年级等级</f>
        <v/>
      </c>
      <c r="U1459" s="516" t="str">
        <f>五年级坐位体前屈得分</f>
        <v/>
      </c>
      <c r="V1459" s="517" t="str">
        <f>五年级等级</f>
        <v/>
      </c>
      <c r="W1459" s="516" t="str">
        <f>五年级一分钟跳绳得分</f>
        <v/>
      </c>
      <c r="X1459" s="517" t="str">
        <f>五年级等级</f>
        <v/>
      </c>
      <c r="Y1459" s="515" t="str">
        <f>五年级仰卧起坐得分</f>
        <v/>
      </c>
      <c r="Z1459" s="518" t="str">
        <f>五年级等级</f>
        <v/>
      </c>
      <c r="AA1459" s="533" t="str">
        <f>五年级折返跑得分</f>
        <v/>
      </c>
      <c r="AB1459" s="515" t="str">
        <f>五年级等级</f>
        <v/>
      </c>
      <c r="AC1459" s="533" t="str">
        <f>五年级跳绳附加分</f>
        <v/>
      </c>
      <c r="AD1459" s="534" t="str">
        <f>五年级标准分</f>
        <v/>
      </c>
      <c r="AE1459" s="534" t="str">
        <f>五年级总分</f>
        <v/>
      </c>
      <c r="AF1459" s="517" t="str">
        <f>五年级等级</f>
        <v/>
      </c>
    </row>
    <row r="1460" spans="1:32">
      <c r="A1460" s="476">
        <v>521</v>
      </c>
      <c r="B1460" s="477">
        <v>58</v>
      </c>
      <c r="C1460" s="632"/>
      <c r="D1460" s="633"/>
      <c r="E1460" s="632"/>
      <c r="F1460" s="625"/>
      <c r="G1460" s="608"/>
      <c r="H1460" s="475"/>
      <c r="I1460" s="613"/>
      <c r="J1460" s="614"/>
      <c r="K1460" s="614"/>
      <c r="L1460" s="615"/>
      <c r="M1460" s="616"/>
      <c r="N1460" s="505" t="str">
        <f>五年级BMI</f>
        <v/>
      </c>
      <c r="O1460" s="499" t="str">
        <f>五年级BMI等级</f>
        <v/>
      </c>
      <c r="P1460" s="500" t="str">
        <f>五年级BMI得分</f>
        <v/>
      </c>
      <c r="Q1460" s="515" t="str">
        <f>五年级肺活量得分</f>
        <v/>
      </c>
      <c r="R1460" s="512" t="str">
        <f>五年级等级</f>
        <v/>
      </c>
      <c r="S1460" s="516" t="str">
        <f>五年级50米跑得分</f>
        <v/>
      </c>
      <c r="T1460" s="517" t="str">
        <f>五年级等级</f>
        <v/>
      </c>
      <c r="U1460" s="516" t="str">
        <f>五年级坐位体前屈得分</f>
        <v/>
      </c>
      <c r="V1460" s="517" t="str">
        <f>五年级等级</f>
        <v/>
      </c>
      <c r="W1460" s="516" t="str">
        <f>五年级一分钟跳绳得分</f>
        <v/>
      </c>
      <c r="X1460" s="517" t="str">
        <f>五年级等级</f>
        <v/>
      </c>
      <c r="Y1460" s="515" t="str">
        <f>五年级仰卧起坐得分</f>
        <v/>
      </c>
      <c r="Z1460" s="518" t="str">
        <f>五年级等级</f>
        <v/>
      </c>
      <c r="AA1460" s="533" t="str">
        <f>五年级折返跑得分</f>
        <v/>
      </c>
      <c r="AB1460" s="515" t="str">
        <f>五年级等级</f>
        <v/>
      </c>
      <c r="AC1460" s="533" t="str">
        <f>五年级跳绳附加分</f>
        <v/>
      </c>
      <c r="AD1460" s="534" t="str">
        <f>五年级标准分</f>
        <v/>
      </c>
      <c r="AE1460" s="534" t="str">
        <f>五年级总分</f>
        <v/>
      </c>
      <c r="AF1460" s="517" t="str">
        <f>五年级等级</f>
        <v/>
      </c>
    </row>
    <row r="1461" spans="1:32">
      <c r="A1461" s="476">
        <v>521</v>
      </c>
      <c r="B1461" s="477">
        <v>59</v>
      </c>
      <c r="C1461" s="632"/>
      <c r="D1461" s="633"/>
      <c r="E1461" s="632"/>
      <c r="F1461" s="625"/>
      <c r="G1461" s="608"/>
      <c r="H1461" s="475"/>
      <c r="I1461" s="613"/>
      <c r="J1461" s="614"/>
      <c r="K1461" s="614"/>
      <c r="L1461" s="615"/>
      <c r="M1461" s="616"/>
      <c r="N1461" s="505" t="str">
        <f>五年级BMI</f>
        <v/>
      </c>
      <c r="O1461" s="499" t="str">
        <f>五年级BMI等级</f>
        <v/>
      </c>
      <c r="P1461" s="500" t="str">
        <f>五年级BMI得分</f>
        <v/>
      </c>
      <c r="Q1461" s="515" t="str">
        <f>五年级肺活量得分</f>
        <v/>
      </c>
      <c r="R1461" s="512" t="str">
        <f>五年级等级</f>
        <v/>
      </c>
      <c r="S1461" s="516" t="str">
        <f>五年级50米跑得分</f>
        <v/>
      </c>
      <c r="T1461" s="517" t="str">
        <f>五年级等级</f>
        <v/>
      </c>
      <c r="U1461" s="516" t="str">
        <f>五年级坐位体前屈得分</f>
        <v/>
      </c>
      <c r="V1461" s="517" t="str">
        <f>五年级等级</f>
        <v/>
      </c>
      <c r="W1461" s="516" t="str">
        <f>五年级一分钟跳绳得分</f>
        <v/>
      </c>
      <c r="X1461" s="517" t="str">
        <f>五年级等级</f>
        <v/>
      </c>
      <c r="Y1461" s="515" t="str">
        <f>五年级仰卧起坐得分</f>
        <v/>
      </c>
      <c r="Z1461" s="518" t="str">
        <f>五年级等级</f>
        <v/>
      </c>
      <c r="AA1461" s="533" t="str">
        <f>五年级折返跑得分</f>
        <v/>
      </c>
      <c r="AB1461" s="515" t="str">
        <f>五年级等级</f>
        <v/>
      </c>
      <c r="AC1461" s="533" t="str">
        <f>五年级跳绳附加分</f>
        <v/>
      </c>
      <c r="AD1461" s="534" t="str">
        <f>五年级标准分</f>
        <v/>
      </c>
      <c r="AE1461" s="534" t="str">
        <f>五年级总分</f>
        <v/>
      </c>
      <c r="AF1461" s="517" t="str">
        <f>五年级等级</f>
        <v/>
      </c>
    </row>
    <row r="1462" spans="1:32">
      <c r="A1462" s="476">
        <v>521</v>
      </c>
      <c r="B1462" s="477">
        <v>60</v>
      </c>
      <c r="C1462" s="632"/>
      <c r="D1462" s="633"/>
      <c r="E1462" s="632"/>
      <c r="F1462" s="625"/>
      <c r="G1462" s="608"/>
      <c r="H1462" s="475"/>
      <c r="I1462" s="613"/>
      <c r="J1462" s="614"/>
      <c r="K1462" s="614"/>
      <c r="L1462" s="615"/>
      <c r="M1462" s="616"/>
      <c r="N1462" s="505" t="str">
        <f>五年级BMI</f>
        <v/>
      </c>
      <c r="O1462" s="499" t="str">
        <f>五年级BMI等级</f>
        <v/>
      </c>
      <c r="P1462" s="500" t="str">
        <f>五年级BMI得分</f>
        <v/>
      </c>
      <c r="Q1462" s="515" t="str">
        <f>五年级肺活量得分</f>
        <v/>
      </c>
      <c r="R1462" s="512" t="str">
        <f>五年级等级</f>
        <v/>
      </c>
      <c r="S1462" s="516" t="str">
        <f>五年级50米跑得分</f>
        <v/>
      </c>
      <c r="T1462" s="517" t="str">
        <f>五年级等级</f>
        <v/>
      </c>
      <c r="U1462" s="516" t="str">
        <f>五年级坐位体前屈得分</f>
        <v/>
      </c>
      <c r="V1462" s="517" t="str">
        <f>五年级等级</f>
        <v/>
      </c>
      <c r="W1462" s="516" t="str">
        <f>五年级一分钟跳绳得分</f>
        <v/>
      </c>
      <c r="X1462" s="517" t="str">
        <f>五年级等级</f>
        <v/>
      </c>
      <c r="Y1462" s="515" t="str">
        <f>五年级仰卧起坐得分</f>
        <v/>
      </c>
      <c r="Z1462" s="518" t="str">
        <f>五年级等级</f>
        <v/>
      </c>
      <c r="AA1462" s="533" t="str">
        <f>五年级折返跑得分</f>
        <v/>
      </c>
      <c r="AB1462" s="515" t="str">
        <f>五年级等级</f>
        <v/>
      </c>
      <c r="AC1462" s="533" t="str">
        <f>五年级跳绳附加分</f>
        <v/>
      </c>
      <c r="AD1462" s="534" t="str">
        <f>五年级标准分</f>
        <v/>
      </c>
      <c r="AE1462" s="534" t="str">
        <f>五年级总分</f>
        <v/>
      </c>
      <c r="AF1462" s="517" t="str">
        <f>五年级等级</f>
        <v/>
      </c>
    </row>
    <row r="1463" spans="1:32">
      <c r="A1463" s="476">
        <v>521</v>
      </c>
      <c r="B1463" s="477">
        <v>61</v>
      </c>
      <c r="C1463" s="632"/>
      <c r="D1463" s="633"/>
      <c r="E1463" s="632"/>
      <c r="F1463" s="625"/>
      <c r="G1463" s="608"/>
      <c r="H1463" s="475"/>
      <c r="I1463" s="613"/>
      <c r="J1463" s="614"/>
      <c r="K1463" s="614"/>
      <c r="L1463" s="615"/>
      <c r="M1463" s="616"/>
      <c r="N1463" s="505" t="str">
        <f>五年级BMI</f>
        <v/>
      </c>
      <c r="O1463" s="499" t="str">
        <f>五年级BMI等级</f>
        <v/>
      </c>
      <c r="P1463" s="500" t="str">
        <f>五年级BMI得分</f>
        <v/>
      </c>
      <c r="Q1463" s="515" t="str">
        <f>五年级肺活量得分</f>
        <v/>
      </c>
      <c r="R1463" s="512" t="str">
        <f>五年级等级</f>
        <v/>
      </c>
      <c r="S1463" s="516" t="str">
        <f>五年级50米跑得分</f>
        <v/>
      </c>
      <c r="T1463" s="517" t="str">
        <f>五年级等级</f>
        <v/>
      </c>
      <c r="U1463" s="516" t="str">
        <f>五年级坐位体前屈得分</f>
        <v/>
      </c>
      <c r="V1463" s="517" t="str">
        <f>五年级等级</f>
        <v/>
      </c>
      <c r="W1463" s="516" t="str">
        <f>五年级一分钟跳绳得分</f>
        <v/>
      </c>
      <c r="X1463" s="517" t="str">
        <f>五年级等级</f>
        <v/>
      </c>
      <c r="Y1463" s="515" t="str">
        <f>五年级仰卧起坐得分</f>
        <v/>
      </c>
      <c r="Z1463" s="518" t="str">
        <f>五年级等级</f>
        <v/>
      </c>
      <c r="AA1463" s="533" t="str">
        <f>五年级折返跑得分</f>
        <v/>
      </c>
      <c r="AB1463" s="515" t="str">
        <f>五年级等级</f>
        <v/>
      </c>
      <c r="AC1463" s="533" t="str">
        <f>五年级跳绳附加分</f>
        <v/>
      </c>
      <c r="AD1463" s="534" t="str">
        <f>五年级标准分</f>
        <v/>
      </c>
      <c r="AE1463" s="534" t="str">
        <f>五年级总分</f>
        <v/>
      </c>
      <c r="AF1463" s="517" t="str">
        <f>五年级等级</f>
        <v/>
      </c>
    </row>
    <row r="1464" spans="1:32">
      <c r="A1464" s="476">
        <v>521</v>
      </c>
      <c r="B1464" s="477">
        <v>62</v>
      </c>
      <c r="C1464" s="632"/>
      <c r="D1464" s="633"/>
      <c r="E1464" s="632"/>
      <c r="F1464" s="625"/>
      <c r="G1464" s="608"/>
      <c r="H1464" s="475"/>
      <c r="I1464" s="613"/>
      <c r="J1464" s="614"/>
      <c r="K1464" s="614"/>
      <c r="L1464" s="615"/>
      <c r="M1464" s="616"/>
      <c r="N1464" s="505" t="str">
        <f>五年级BMI</f>
        <v/>
      </c>
      <c r="O1464" s="499" t="str">
        <f>五年级BMI等级</f>
        <v/>
      </c>
      <c r="P1464" s="500" t="str">
        <f>五年级BMI得分</f>
        <v/>
      </c>
      <c r="Q1464" s="515" t="str">
        <f>五年级肺活量得分</f>
        <v/>
      </c>
      <c r="R1464" s="512" t="str">
        <f>五年级等级</f>
        <v/>
      </c>
      <c r="S1464" s="516" t="str">
        <f>五年级50米跑得分</f>
        <v/>
      </c>
      <c r="T1464" s="517" t="str">
        <f>五年级等级</f>
        <v/>
      </c>
      <c r="U1464" s="516" t="str">
        <f>五年级坐位体前屈得分</f>
        <v/>
      </c>
      <c r="V1464" s="517" t="str">
        <f>五年级等级</f>
        <v/>
      </c>
      <c r="W1464" s="516" t="str">
        <f>五年级一分钟跳绳得分</f>
        <v/>
      </c>
      <c r="X1464" s="517" t="str">
        <f>五年级等级</f>
        <v/>
      </c>
      <c r="Y1464" s="515" t="str">
        <f>五年级仰卧起坐得分</f>
        <v/>
      </c>
      <c r="Z1464" s="518" t="str">
        <f>五年级等级</f>
        <v/>
      </c>
      <c r="AA1464" s="533" t="str">
        <f>五年级折返跑得分</f>
        <v/>
      </c>
      <c r="AB1464" s="515" t="str">
        <f>五年级等级</f>
        <v/>
      </c>
      <c r="AC1464" s="533" t="str">
        <f>五年级跳绳附加分</f>
        <v/>
      </c>
      <c r="AD1464" s="534" t="str">
        <f>五年级标准分</f>
        <v/>
      </c>
      <c r="AE1464" s="534" t="str">
        <f>五年级总分</f>
        <v/>
      </c>
      <c r="AF1464" s="517" t="str">
        <f>五年级等级</f>
        <v/>
      </c>
    </row>
    <row r="1465" spans="1:32">
      <c r="A1465" s="476">
        <v>521</v>
      </c>
      <c r="B1465" s="477">
        <v>63</v>
      </c>
      <c r="C1465" s="632"/>
      <c r="D1465" s="633"/>
      <c r="E1465" s="632"/>
      <c r="F1465" s="625"/>
      <c r="G1465" s="608"/>
      <c r="H1465" s="475"/>
      <c r="I1465" s="613"/>
      <c r="J1465" s="614"/>
      <c r="K1465" s="614"/>
      <c r="L1465" s="615"/>
      <c r="M1465" s="616"/>
      <c r="N1465" s="505" t="str">
        <f>五年级BMI</f>
        <v/>
      </c>
      <c r="O1465" s="499" t="str">
        <f>五年级BMI等级</f>
        <v/>
      </c>
      <c r="P1465" s="500" t="str">
        <f>五年级BMI得分</f>
        <v/>
      </c>
      <c r="Q1465" s="515" t="str">
        <f>五年级肺活量得分</f>
        <v/>
      </c>
      <c r="R1465" s="512" t="str">
        <f>五年级等级</f>
        <v/>
      </c>
      <c r="S1465" s="516" t="str">
        <f>五年级50米跑得分</f>
        <v/>
      </c>
      <c r="T1465" s="517" t="str">
        <f>五年级等级</f>
        <v/>
      </c>
      <c r="U1465" s="516" t="str">
        <f>五年级坐位体前屈得分</f>
        <v/>
      </c>
      <c r="V1465" s="517" t="str">
        <f>五年级等级</f>
        <v/>
      </c>
      <c r="W1465" s="516" t="str">
        <f>五年级一分钟跳绳得分</f>
        <v/>
      </c>
      <c r="X1465" s="517" t="str">
        <f>五年级等级</f>
        <v/>
      </c>
      <c r="Y1465" s="515" t="str">
        <f>五年级仰卧起坐得分</f>
        <v/>
      </c>
      <c r="Z1465" s="518" t="str">
        <f>五年级等级</f>
        <v/>
      </c>
      <c r="AA1465" s="533" t="str">
        <f>五年级折返跑得分</f>
        <v/>
      </c>
      <c r="AB1465" s="515" t="str">
        <f>五年级等级</f>
        <v/>
      </c>
      <c r="AC1465" s="533" t="str">
        <f>五年级跳绳附加分</f>
        <v/>
      </c>
      <c r="AD1465" s="534" t="str">
        <f>五年级标准分</f>
        <v/>
      </c>
      <c r="AE1465" s="534" t="str">
        <f>五年级总分</f>
        <v/>
      </c>
      <c r="AF1465" s="517" t="str">
        <f>五年级等级</f>
        <v/>
      </c>
    </row>
    <row r="1466" spans="1:32">
      <c r="A1466" s="476">
        <v>521</v>
      </c>
      <c r="B1466" s="477">
        <v>64</v>
      </c>
      <c r="C1466" s="632"/>
      <c r="D1466" s="633"/>
      <c r="E1466" s="632"/>
      <c r="F1466" s="625"/>
      <c r="G1466" s="608"/>
      <c r="H1466" s="475"/>
      <c r="I1466" s="613"/>
      <c r="J1466" s="614"/>
      <c r="K1466" s="614"/>
      <c r="L1466" s="615"/>
      <c r="M1466" s="616"/>
      <c r="N1466" s="505" t="str">
        <f>五年级BMI</f>
        <v/>
      </c>
      <c r="O1466" s="499" t="str">
        <f>五年级BMI等级</f>
        <v/>
      </c>
      <c r="P1466" s="500" t="str">
        <f>五年级BMI得分</f>
        <v/>
      </c>
      <c r="Q1466" s="515" t="str">
        <f>五年级肺活量得分</f>
        <v/>
      </c>
      <c r="R1466" s="512" t="str">
        <f>五年级等级</f>
        <v/>
      </c>
      <c r="S1466" s="516" t="str">
        <f>五年级50米跑得分</f>
        <v/>
      </c>
      <c r="T1466" s="517" t="str">
        <f>五年级等级</f>
        <v/>
      </c>
      <c r="U1466" s="516" t="str">
        <f>五年级坐位体前屈得分</f>
        <v/>
      </c>
      <c r="V1466" s="517" t="str">
        <f>五年级等级</f>
        <v/>
      </c>
      <c r="W1466" s="516" t="str">
        <f>五年级一分钟跳绳得分</f>
        <v/>
      </c>
      <c r="X1466" s="517" t="str">
        <f>五年级等级</f>
        <v/>
      </c>
      <c r="Y1466" s="515" t="str">
        <f>五年级仰卧起坐得分</f>
        <v/>
      </c>
      <c r="Z1466" s="518" t="str">
        <f>五年级等级</f>
        <v/>
      </c>
      <c r="AA1466" s="533" t="str">
        <f>五年级折返跑得分</f>
        <v/>
      </c>
      <c r="AB1466" s="515" t="str">
        <f>五年级等级</f>
        <v/>
      </c>
      <c r="AC1466" s="533" t="str">
        <f>五年级跳绳附加分</f>
        <v/>
      </c>
      <c r="AD1466" s="534" t="str">
        <f>五年级标准分</f>
        <v/>
      </c>
      <c r="AE1466" s="534" t="str">
        <f>五年级总分</f>
        <v/>
      </c>
      <c r="AF1466" s="517" t="str">
        <f>五年级等级</f>
        <v/>
      </c>
    </row>
    <row r="1467" spans="1:32">
      <c r="A1467" s="476">
        <v>521</v>
      </c>
      <c r="B1467" s="477">
        <v>65</v>
      </c>
      <c r="C1467" s="632"/>
      <c r="D1467" s="633"/>
      <c r="E1467" s="632"/>
      <c r="F1467" s="625"/>
      <c r="G1467" s="608"/>
      <c r="H1467" s="475"/>
      <c r="I1467" s="613"/>
      <c r="J1467" s="614"/>
      <c r="K1467" s="614"/>
      <c r="L1467" s="615"/>
      <c r="M1467" s="616"/>
      <c r="N1467" s="505" t="str">
        <f>五年级BMI</f>
        <v/>
      </c>
      <c r="O1467" s="499" t="str">
        <f>五年级BMI等级</f>
        <v/>
      </c>
      <c r="P1467" s="500" t="str">
        <f>五年级BMI得分</f>
        <v/>
      </c>
      <c r="Q1467" s="515" t="str">
        <f>五年级肺活量得分</f>
        <v/>
      </c>
      <c r="R1467" s="512" t="str">
        <f>五年级等级</f>
        <v/>
      </c>
      <c r="S1467" s="516" t="str">
        <f>五年级50米跑得分</f>
        <v/>
      </c>
      <c r="T1467" s="517" t="str">
        <f>五年级等级</f>
        <v/>
      </c>
      <c r="U1467" s="516" t="str">
        <f>五年级坐位体前屈得分</f>
        <v/>
      </c>
      <c r="V1467" s="517" t="str">
        <f>五年级等级</f>
        <v/>
      </c>
      <c r="W1467" s="516" t="str">
        <f>五年级一分钟跳绳得分</f>
        <v/>
      </c>
      <c r="X1467" s="517" t="str">
        <f>五年级等级</f>
        <v/>
      </c>
      <c r="Y1467" s="515" t="str">
        <f>五年级仰卧起坐得分</f>
        <v/>
      </c>
      <c r="Z1467" s="518" t="str">
        <f>五年级等级</f>
        <v/>
      </c>
      <c r="AA1467" s="533" t="str">
        <f>五年级折返跑得分</f>
        <v/>
      </c>
      <c r="AB1467" s="515" t="str">
        <f>五年级等级</f>
        <v/>
      </c>
      <c r="AC1467" s="533" t="str">
        <f>五年级跳绳附加分</f>
        <v/>
      </c>
      <c r="AD1467" s="534" t="str">
        <f>五年级标准分</f>
        <v/>
      </c>
      <c r="AE1467" s="534" t="str">
        <f>五年级总分</f>
        <v/>
      </c>
      <c r="AF1467" s="517" t="str">
        <f>五年级等级</f>
        <v/>
      </c>
    </row>
    <row r="1468" spans="1:32">
      <c r="A1468" s="476">
        <v>521</v>
      </c>
      <c r="B1468" s="477">
        <v>66</v>
      </c>
      <c r="C1468" s="632"/>
      <c r="D1468" s="633"/>
      <c r="E1468" s="632"/>
      <c r="F1468" s="625"/>
      <c r="G1468" s="608"/>
      <c r="H1468" s="475"/>
      <c r="I1468" s="613"/>
      <c r="J1468" s="614"/>
      <c r="K1468" s="614"/>
      <c r="L1468" s="615"/>
      <c r="M1468" s="616"/>
      <c r="N1468" s="505" t="str">
        <f>五年级BMI</f>
        <v/>
      </c>
      <c r="O1468" s="499" t="str">
        <f>五年级BMI等级</f>
        <v/>
      </c>
      <c r="P1468" s="500" t="str">
        <f>五年级BMI得分</f>
        <v/>
      </c>
      <c r="Q1468" s="515" t="str">
        <f>五年级肺活量得分</f>
        <v/>
      </c>
      <c r="R1468" s="512" t="str">
        <f>五年级等级</f>
        <v/>
      </c>
      <c r="S1468" s="516" t="str">
        <f>五年级50米跑得分</f>
        <v/>
      </c>
      <c r="T1468" s="517" t="str">
        <f>五年级等级</f>
        <v/>
      </c>
      <c r="U1468" s="516" t="str">
        <f>五年级坐位体前屈得分</f>
        <v/>
      </c>
      <c r="V1468" s="517" t="str">
        <f>五年级等级</f>
        <v/>
      </c>
      <c r="W1468" s="516" t="str">
        <f>五年级一分钟跳绳得分</f>
        <v/>
      </c>
      <c r="X1468" s="517" t="str">
        <f>五年级等级</f>
        <v/>
      </c>
      <c r="Y1468" s="515" t="str">
        <f>五年级仰卧起坐得分</f>
        <v/>
      </c>
      <c r="Z1468" s="518" t="str">
        <f>五年级等级</f>
        <v/>
      </c>
      <c r="AA1468" s="533" t="str">
        <f>五年级折返跑得分</f>
        <v/>
      </c>
      <c r="AB1468" s="515" t="str">
        <f>五年级等级</f>
        <v/>
      </c>
      <c r="AC1468" s="533" t="str">
        <f>五年级跳绳附加分</f>
        <v/>
      </c>
      <c r="AD1468" s="534" t="str">
        <f>五年级标准分</f>
        <v/>
      </c>
      <c r="AE1468" s="534" t="str">
        <f>五年级总分</f>
        <v/>
      </c>
      <c r="AF1468" s="517" t="str">
        <f>五年级等级</f>
        <v/>
      </c>
    </row>
    <row r="1469" spans="1:32">
      <c r="A1469" s="476">
        <v>521</v>
      </c>
      <c r="B1469" s="477">
        <v>67</v>
      </c>
      <c r="C1469" s="632"/>
      <c r="D1469" s="633"/>
      <c r="E1469" s="632"/>
      <c r="F1469" s="625"/>
      <c r="G1469" s="608"/>
      <c r="H1469" s="475"/>
      <c r="I1469" s="613"/>
      <c r="J1469" s="614"/>
      <c r="K1469" s="614"/>
      <c r="L1469" s="615"/>
      <c r="M1469" s="616"/>
      <c r="N1469" s="505" t="str">
        <f>五年级BMI</f>
        <v/>
      </c>
      <c r="O1469" s="499" t="str">
        <f>五年级BMI等级</f>
        <v/>
      </c>
      <c r="P1469" s="500" t="str">
        <f>五年级BMI得分</f>
        <v/>
      </c>
      <c r="Q1469" s="515" t="str">
        <f>五年级肺活量得分</f>
        <v/>
      </c>
      <c r="R1469" s="512" t="str">
        <f>五年级等级</f>
        <v/>
      </c>
      <c r="S1469" s="516" t="str">
        <f>五年级50米跑得分</f>
        <v/>
      </c>
      <c r="T1469" s="517" t="str">
        <f>五年级等级</f>
        <v/>
      </c>
      <c r="U1469" s="516" t="str">
        <f>五年级坐位体前屈得分</f>
        <v/>
      </c>
      <c r="V1469" s="517" t="str">
        <f>五年级等级</f>
        <v/>
      </c>
      <c r="W1469" s="516" t="str">
        <f>五年级一分钟跳绳得分</f>
        <v/>
      </c>
      <c r="X1469" s="517" t="str">
        <f>五年级等级</f>
        <v/>
      </c>
      <c r="Y1469" s="515" t="str">
        <f>五年级仰卧起坐得分</f>
        <v/>
      </c>
      <c r="Z1469" s="518" t="str">
        <f>五年级等级</f>
        <v/>
      </c>
      <c r="AA1469" s="533" t="str">
        <f>五年级折返跑得分</f>
        <v/>
      </c>
      <c r="AB1469" s="515" t="str">
        <f>五年级等级</f>
        <v/>
      </c>
      <c r="AC1469" s="533" t="str">
        <f>五年级跳绳附加分</f>
        <v/>
      </c>
      <c r="AD1469" s="534" t="str">
        <f>五年级标准分</f>
        <v/>
      </c>
      <c r="AE1469" s="534" t="str">
        <f>五年级总分</f>
        <v/>
      </c>
      <c r="AF1469" s="517" t="str">
        <f>五年级等级</f>
        <v/>
      </c>
    </row>
    <row r="1470" spans="1:32">
      <c r="A1470" s="476">
        <v>521</v>
      </c>
      <c r="B1470" s="477">
        <v>68</v>
      </c>
      <c r="C1470" s="632"/>
      <c r="D1470" s="633"/>
      <c r="E1470" s="632"/>
      <c r="F1470" s="625"/>
      <c r="G1470" s="608"/>
      <c r="H1470" s="475"/>
      <c r="I1470" s="613"/>
      <c r="J1470" s="614"/>
      <c r="K1470" s="614"/>
      <c r="L1470" s="615"/>
      <c r="M1470" s="616"/>
      <c r="N1470" s="505" t="str">
        <f>五年级BMI</f>
        <v/>
      </c>
      <c r="O1470" s="499" t="str">
        <f>五年级BMI等级</f>
        <v/>
      </c>
      <c r="P1470" s="500" t="str">
        <f>五年级BMI得分</f>
        <v/>
      </c>
      <c r="Q1470" s="515" t="str">
        <f>五年级肺活量得分</f>
        <v/>
      </c>
      <c r="R1470" s="512" t="str">
        <f>五年级等级</f>
        <v/>
      </c>
      <c r="S1470" s="516" t="str">
        <f>五年级50米跑得分</f>
        <v/>
      </c>
      <c r="T1470" s="517" t="str">
        <f>五年级等级</f>
        <v/>
      </c>
      <c r="U1470" s="516" t="str">
        <f>五年级坐位体前屈得分</f>
        <v/>
      </c>
      <c r="V1470" s="517" t="str">
        <f>五年级等级</f>
        <v/>
      </c>
      <c r="W1470" s="516" t="str">
        <f>五年级一分钟跳绳得分</f>
        <v/>
      </c>
      <c r="X1470" s="517" t="str">
        <f>五年级等级</f>
        <v/>
      </c>
      <c r="Y1470" s="515" t="str">
        <f>五年级仰卧起坐得分</f>
        <v/>
      </c>
      <c r="Z1470" s="518" t="str">
        <f>五年级等级</f>
        <v/>
      </c>
      <c r="AA1470" s="533" t="str">
        <f>五年级折返跑得分</f>
        <v/>
      </c>
      <c r="AB1470" s="515" t="str">
        <f>五年级等级</f>
        <v/>
      </c>
      <c r="AC1470" s="533" t="str">
        <f>五年级跳绳附加分</f>
        <v/>
      </c>
      <c r="AD1470" s="534" t="str">
        <f>五年级标准分</f>
        <v/>
      </c>
      <c r="AE1470" s="534" t="str">
        <f>五年级总分</f>
        <v/>
      </c>
      <c r="AF1470" s="517" t="str">
        <f>五年级等级</f>
        <v/>
      </c>
    </row>
    <row r="1471" spans="1:32">
      <c r="A1471" s="476">
        <v>521</v>
      </c>
      <c r="B1471" s="477">
        <v>69</v>
      </c>
      <c r="C1471" s="632"/>
      <c r="D1471" s="633"/>
      <c r="E1471" s="632"/>
      <c r="F1471" s="625"/>
      <c r="G1471" s="608"/>
      <c r="H1471" s="475"/>
      <c r="I1471" s="613"/>
      <c r="J1471" s="614"/>
      <c r="K1471" s="614"/>
      <c r="L1471" s="615"/>
      <c r="M1471" s="616"/>
      <c r="N1471" s="505" t="str">
        <f>五年级BMI</f>
        <v/>
      </c>
      <c r="O1471" s="499" t="str">
        <f>五年级BMI等级</f>
        <v/>
      </c>
      <c r="P1471" s="500" t="str">
        <f>五年级BMI得分</f>
        <v/>
      </c>
      <c r="Q1471" s="515" t="str">
        <f>五年级肺活量得分</f>
        <v/>
      </c>
      <c r="R1471" s="512" t="str">
        <f>五年级等级</f>
        <v/>
      </c>
      <c r="S1471" s="516" t="str">
        <f>五年级50米跑得分</f>
        <v/>
      </c>
      <c r="T1471" s="517" t="str">
        <f>五年级等级</f>
        <v/>
      </c>
      <c r="U1471" s="516" t="str">
        <f>五年级坐位体前屈得分</f>
        <v/>
      </c>
      <c r="V1471" s="517" t="str">
        <f>五年级等级</f>
        <v/>
      </c>
      <c r="W1471" s="516" t="str">
        <f>五年级一分钟跳绳得分</f>
        <v/>
      </c>
      <c r="X1471" s="517" t="str">
        <f>五年级等级</f>
        <v/>
      </c>
      <c r="Y1471" s="515" t="str">
        <f>五年级仰卧起坐得分</f>
        <v/>
      </c>
      <c r="Z1471" s="518" t="str">
        <f>五年级等级</f>
        <v/>
      </c>
      <c r="AA1471" s="533" t="str">
        <f>五年级折返跑得分</f>
        <v/>
      </c>
      <c r="AB1471" s="515" t="str">
        <f>五年级等级</f>
        <v/>
      </c>
      <c r="AC1471" s="533" t="str">
        <f>五年级跳绳附加分</f>
        <v/>
      </c>
      <c r="AD1471" s="534" t="str">
        <f>五年级标准分</f>
        <v/>
      </c>
      <c r="AE1471" s="534" t="str">
        <f>五年级总分</f>
        <v/>
      </c>
      <c r="AF1471" s="517" t="str">
        <f>五年级等级</f>
        <v/>
      </c>
    </row>
    <row r="1472" ht="15.75" spans="1:32">
      <c r="A1472" s="535">
        <v>521</v>
      </c>
      <c r="B1472" s="536">
        <v>70</v>
      </c>
      <c r="C1472" s="634"/>
      <c r="D1472" s="635"/>
      <c r="E1472" s="634"/>
      <c r="F1472" s="636"/>
      <c r="G1472" s="611"/>
      <c r="H1472" s="542"/>
      <c r="I1472" s="617"/>
      <c r="J1472" s="618"/>
      <c r="K1472" s="626"/>
      <c r="L1472" s="627"/>
      <c r="M1472" s="628"/>
      <c r="N1472" s="548" t="str">
        <f>五年级BMI</f>
        <v/>
      </c>
      <c r="O1472" s="549" t="str">
        <f>五年级BMI等级</f>
        <v/>
      </c>
      <c r="P1472" s="550" t="str">
        <f>五年级BMI得分</f>
        <v/>
      </c>
      <c r="Q1472" s="556" t="str">
        <f>五年级肺活量得分</f>
        <v/>
      </c>
      <c r="R1472" s="557" t="str">
        <f>五年级等级</f>
        <v/>
      </c>
      <c r="S1472" s="558" t="str">
        <f>五年级50米跑得分</f>
        <v/>
      </c>
      <c r="T1472" s="559" t="str">
        <f>五年级等级</f>
        <v/>
      </c>
      <c r="U1472" s="558" t="str">
        <f>五年级坐位体前屈得分</f>
        <v/>
      </c>
      <c r="V1472" s="559" t="str">
        <f>五年级等级</f>
        <v/>
      </c>
      <c r="W1472" s="558" t="str">
        <f>五年级一分钟跳绳得分</f>
        <v/>
      </c>
      <c r="X1472" s="559" t="str">
        <f>五年级等级</f>
        <v/>
      </c>
      <c r="Y1472" s="556" t="str">
        <f>五年级仰卧起坐得分</f>
        <v/>
      </c>
      <c r="Z1472" s="563" t="str">
        <f>五年级等级</f>
        <v/>
      </c>
      <c r="AA1472" s="564" t="str">
        <f>五年级折返跑得分</f>
        <v/>
      </c>
      <c r="AB1472" s="556" t="str">
        <f>五年级等级</f>
        <v/>
      </c>
      <c r="AC1472" s="564" t="str">
        <f>五年级跳绳附加分</f>
        <v/>
      </c>
      <c r="AD1472" s="566" t="str">
        <f>五年级标准分</f>
        <v/>
      </c>
      <c r="AE1472" s="566" t="str">
        <f>五年级总分</f>
        <v/>
      </c>
      <c r="AF1472" s="567" t="str">
        <f>五年级等级</f>
        <v/>
      </c>
    </row>
    <row r="1473" ht="15.75" spans="1:32">
      <c r="A1473" s="468">
        <v>522</v>
      </c>
      <c r="B1473" s="469">
        <v>1</v>
      </c>
      <c r="C1473" s="637"/>
      <c r="D1473" s="638"/>
      <c r="E1473" s="637"/>
      <c r="F1473" s="640"/>
      <c r="G1473" s="612"/>
      <c r="H1473" s="475"/>
      <c r="I1473" s="621"/>
      <c r="J1473" s="622"/>
      <c r="K1473" s="629"/>
      <c r="L1473" s="630"/>
      <c r="M1473" s="631"/>
      <c r="N1473" s="553" t="str">
        <f>五年级BMI</f>
        <v/>
      </c>
      <c r="O1473" s="554" t="str">
        <f>五年级BMI等级</f>
        <v/>
      </c>
      <c r="P1473" s="555" t="str">
        <f>五年级BMI得分</f>
        <v/>
      </c>
      <c r="Q1473" s="560" t="str">
        <f>五年级肺活量得分</f>
        <v/>
      </c>
      <c r="R1473" s="561" t="str">
        <f>五年级等级</f>
        <v/>
      </c>
      <c r="S1473" s="562" t="str">
        <f>五年级50米跑得分</f>
        <v/>
      </c>
      <c r="T1473" s="561" t="str">
        <f>五年级等级</f>
        <v/>
      </c>
      <c r="U1473" s="562" t="str">
        <f>五年级坐位体前屈得分</f>
        <v/>
      </c>
      <c r="V1473" s="561" t="str">
        <f>五年级等级</f>
        <v/>
      </c>
      <c r="W1473" s="562" t="str">
        <f>五年级一分钟跳绳得分</f>
        <v/>
      </c>
      <c r="X1473" s="561" t="str">
        <f>五年级等级</f>
        <v/>
      </c>
      <c r="Y1473" s="560" t="str">
        <f>五年级仰卧起坐得分</f>
        <v/>
      </c>
      <c r="Z1473" s="568" t="str">
        <f>五年级等级</f>
        <v/>
      </c>
      <c r="AA1473" s="569" t="str">
        <f>五年级折返跑得分</f>
        <v/>
      </c>
      <c r="AB1473" s="560" t="str">
        <f>五年级等级</f>
        <v/>
      </c>
      <c r="AC1473" s="569" t="str">
        <f>五年级跳绳附加分</f>
        <v/>
      </c>
      <c r="AD1473" s="531" t="str">
        <f>五年级标准分</f>
        <v/>
      </c>
      <c r="AE1473" s="531" t="str">
        <f>五年级总分</f>
        <v/>
      </c>
      <c r="AF1473" s="512" t="str">
        <f>五年级等级</f>
        <v/>
      </c>
    </row>
    <row r="1474" spans="1:32">
      <c r="A1474" s="476">
        <v>522</v>
      </c>
      <c r="B1474" s="477">
        <v>2</v>
      </c>
      <c r="C1474" s="632"/>
      <c r="D1474" s="633"/>
      <c r="E1474" s="632"/>
      <c r="F1474" s="625"/>
      <c r="G1474" s="608"/>
      <c r="H1474" s="475"/>
      <c r="I1474" s="613"/>
      <c r="J1474" s="614"/>
      <c r="K1474" s="614"/>
      <c r="L1474" s="615"/>
      <c r="M1474" s="616"/>
      <c r="N1474" s="505" t="str">
        <f>五年级BMI</f>
        <v/>
      </c>
      <c r="O1474" s="499" t="str">
        <f>五年级BMI等级</f>
        <v/>
      </c>
      <c r="P1474" s="500" t="str">
        <f>五年级BMI得分</f>
        <v/>
      </c>
      <c r="Q1474" s="515" t="str">
        <f>五年级肺活量得分</f>
        <v/>
      </c>
      <c r="R1474" s="512" t="str">
        <f>五年级等级</f>
        <v/>
      </c>
      <c r="S1474" s="516" t="str">
        <f>五年级50米跑得分</f>
        <v/>
      </c>
      <c r="T1474" s="517" t="str">
        <f>五年级等级</f>
        <v/>
      </c>
      <c r="U1474" s="516" t="str">
        <f>五年级坐位体前屈得分</f>
        <v/>
      </c>
      <c r="V1474" s="517" t="str">
        <f>五年级等级</f>
        <v/>
      </c>
      <c r="W1474" s="516" t="str">
        <f>五年级一分钟跳绳得分</f>
        <v/>
      </c>
      <c r="X1474" s="517" t="str">
        <f>五年级等级</f>
        <v/>
      </c>
      <c r="Y1474" s="515" t="str">
        <f>五年级仰卧起坐得分</f>
        <v/>
      </c>
      <c r="Z1474" s="518" t="str">
        <f>五年级等级</f>
        <v/>
      </c>
      <c r="AA1474" s="533" t="str">
        <f>五年级折返跑得分</f>
        <v/>
      </c>
      <c r="AB1474" s="515" t="str">
        <f>五年级等级</f>
        <v/>
      </c>
      <c r="AC1474" s="533" t="str">
        <f>五年级跳绳附加分</f>
        <v/>
      </c>
      <c r="AD1474" s="534" t="str">
        <f>五年级标准分</f>
        <v/>
      </c>
      <c r="AE1474" s="534" t="str">
        <f>五年级总分</f>
        <v/>
      </c>
      <c r="AF1474" s="517" t="str">
        <f>五年级等级</f>
        <v/>
      </c>
    </row>
    <row r="1475" spans="1:32">
      <c r="A1475" s="476">
        <v>522</v>
      </c>
      <c r="B1475" s="477">
        <v>3</v>
      </c>
      <c r="C1475" s="632"/>
      <c r="D1475" s="633"/>
      <c r="E1475" s="632"/>
      <c r="F1475" s="625"/>
      <c r="G1475" s="608"/>
      <c r="H1475" s="475"/>
      <c r="I1475" s="613"/>
      <c r="J1475" s="614"/>
      <c r="K1475" s="614"/>
      <c r="L1475" s="615"/>
      <c r="M1475" s="616"/>
      <c r="N1475" s="505" t="str">
        <f>五年级BMI</f>
        <v/>
      </c>
      <c r="O1475" s="499" t="str">
        <f>五年级BMI等级</f>
        <v/>
      </c>
      <c r="P1475" s="500" t="str">
        <f>五年级BMI得分</f>
        <v/>
      </c>
      <c r="Q1475" s="515" t="str">
        <f>五年级肺活量得分</f>
        <v/>
      </c>
      <c r="R1475" s="512" t="str">
        <f>五年级等级</f>
        <v/>
      </c>
      <c r="S1475" s="516" t="str">
        <f>五年级50米跑得分</f>
        <v/>
      </c>
      <c r="T1475" s="517" t="str">
        <f>五年级等级</f>
        <v/>
      </c>
      <c r="U1475" s="516" t="str">
        <f>五年级坐位体前屈得分</f>
        <v/>
      </c>
      <c r="V1475" s="517" t="str">
        <f>五年级等级</f>
        <v/>
      </c>
      <c r="W1475" s="516" t="str">
        <f>五年级一分钟跳绳得分</f>
        <v/>
      </c>
      <c r="X1475" s="517" t="str">
        <f>五年级等级</f>
        <v/>
      </c>
      <c r="Y1475" s="515" t="str">
        <f>五年级仰卧起坐得分</f>
        <v/>
      </c>
      <c r="Z1475" s="518" t="str">
        <f>五年级等级</f>
        <v/>
      </c>
      <c r="AA1475" s="533" t="str">
        <f>五年级折返跑得分</f>
        <v/>
      </c>
      <c r="AB1475" s="515" t="str">
        <f>五年级等级</f>
        <v/>
      </c>
      <c r="AC1475" s="533" t="str">
        <f>五年级跳绳附加分</f>
        <v/>
      </c>
      <c r="AD1475" s="534" t="str">
        <f>五年级标准分</f>
        <v/>
      </c>
      <c r="AE1475" s="534" t="str">
        <f>五年级总分</f>
        <v/>
      </c>
      <c r="AF1475" s="517" t="str">
        <f>五年级等级</f>
        <v/>
      </c>
    </row>
    <row r="1476" spans="1:32">
      <c r="A1476" s="476">
        <v>522</v>
      </c>
      <c r="B1476" s="477">
        <v>4</v>
      </c>
      <c r="C1476" s="632"/>
      <c r="D1476" s="633"/>
      <c r="E1476" s="632"/>
      <c r="F1476" s="625"/>
      <c r="G1476" s="608"/>
      <c r="H1476" s="475"/>
      <c r="I1476" s="613"/>
      <c r="J1476" s="614"/>
      <c r="K1476" s="614"/>
      <c r="L1476" s="615"/>
      <c r="M1476" s="616"/>
      <c r="N1476" s="505" t="str">
        <f>五年级BMI</f>
        <v/>
      </c>
      <c r="O1476" s="499" t="str">
        <f>五年级BMI等级</f>
        <v/>
      </c>
      <c r="P1476" s="500" t="str">
        <f>五年级BMI得分</f>
        <v/>
      </c>
      <c r="Q1476" s="515" t="str">
        <f>五年级肺活量得分</f>
        <v/>
      </c>
      <c r="R1476" s="512" t="str">
        <f>五年级等级</f>
        <v/>
      </c>
      <c r="S1476" s="516" t="str">
        <f>五年级50米跑得分</f>
        <v/>
      </c>
      <c r="T1476" s="517" t="str">
        <f>五年级等级</f>
        <v/>
      </c>
      <c r="U1476" s="516" t="str">
        <f>五年级坐位体前屈得分</f>
        <v/>
      </c>
      <c r="V1476" s="517" t="str">
        <f>五年级等级</f>
        <v/>
      </c>
      <c r="W1476" s="516" t="str">
        <f>五年级一分钟跳绳得分</f>
        <v/>
      </c>
      <c r="X1476" s="517" t="str">
        <f>五年级等级</f>
        <v/>
      </c>
      <c r="Y1476" s="515" t="str">
        <f>五年级仰卧起坐得分</f>
        <v/>
      </c>
      <c r="Z1476" s="518" t="str">
        <f>五年级等级</f>
        <v/>
      </c>
      <c r="AA1476" s="533" t="str">
        <f>五年级折返跑得分</f>
        <v/>
      </c>
      <c r="AB1476" s="515" t="str">
        <f>五年级等级</f>
        <v/>
      </c>
      <c r="AC1476" s="533" t="str">
        <f>五年级跳绳附加分</f>
        <v/>
      </c>
      <c r="AD1476" s="534" t="str">
        <f>五年级标准分</f>
        <v/>
      </c>
      <c r="AE1476" s="534" t="str">
        <f>五年级总分</f>
        <v/>
      </c>
      <c r="AF1476" s="517" t="str">
        <f>五年级等级</f>
        <v/>
      </c>
    </row>
    <row r="1477" spans="1:32">
      <c r="A1477" s="476">
        <v>522</v>
      </c>
      <c r="B1477" s="477">
        <v>5</v>
      </c>
      <c r="C1477" s="632"/>
      <c r="D1477" s="633"/>
      <c r="E1477" s="632"/>
      <c r="F1477" s="625"/>
      <c r="G1477" s="608"/>
      <c r="H1477" s="475"/>
      <c r="I1477" s="613"/>
      <c r="J1477" s="614"/>
      <c r="K1477" s="614"/>
      <c r="L1477" s="615"/>
      <c r="M1477" s="616"/>
      <c r="N1477" s="505" t="str">
        <f>五年级BMI</f>
        <v/>
      </c>
      <c r="O1477" s="499" t="str">
        <f>五年级BMI等级</f>
        <v/>
      </c>
      <c r="P1477" s="500" t="str">
        <f>五年级BMI得分</f>
        <v/>
      </c>
      <c r="Q1477" s="515" t="str">
        <f>五年级肺活量得分</f>
        <v/>
      </c>
      <c r="R1477" s="512" t="str">
        <f>五年级等级</f>
        <v/>
      </c>
      <c r="S1477" s="516" t="str">
        <f>五年级50米跑得分</f>
        <v/>
      </c>
      <c r="T1477" s="517" t="str">
        <f>五年级等级</f>
        <v/>
      </c>
      <c r="U1477" s="516" t="str">
        <f>五年级坐位体前屈得分</f>
        <v/>
      </c>
      <c r="V1477" s="517" t="str">
        <f>五年级等级</f>
        <v/>
      </c>
      <c r="W1477" s="516" t="str">
        <f>五年级一分钟跳绳得分</f>
        <v/>
      </c>
      <c r="X1477" s="517" t="str">
        <f>五年级等级</f>
        <v/>
      </c>
      <c r="Y1477" s="515" t="str">
        <f>五年级仰卧起坐得分</f>
        <v/>
      </c>
      <c r="Z1477" s="518" t="str">
        <f>五年级等级</f>
        <v/>
      </c>
      <c r="AA1477" s="533" t="str">
        <f>五年级折返跑得分</f>
        <v/>
      </c>
      <c r="AB1477" s="515" t="str">
        <f>五年级等级</f>
        <v/>
      </c>
      <c r="AC1477" s="533" t="str">
        <f>五年级跳绳附加分</f>
        <v/>
      </c>
      <c r="AD1477" s="534" t="str">
        <f>五年级标准分</f>
        <v/>
      </c>
      <c r="AE1477" s="534" t="str">
        <f>五年级总分</f>
        <v/>
      </c>
      <c r="AF1477" s="517" t="str">
        <f>五年级等级</f>
        <v/>
      </c>
    </row>
    <row r="1478" spans="1:32">
      <c r="A1478" s="476">
        <v>522</v>
      </c>
      <c r="B1478" s="477">
        <v>6</v>
      </c>
      <c r="C1478" s="632"/>
      <c r="D1478" s="633"/>
      <c r="E1478" s="632"/>
      <c r="F1478" s="625"/>
      <c r="G1478" s="608"/>
      <c r="H1478" s="475"/>
      <c r="I1478" s="613"/>
      <c r="J1478" s="614"/>
      <c r="K1478" s="614"/>
      <c r="L1478" s="615"/>
      <c r="M1478" s="616"/>
      <c r="N1478" s="505" t="str">
        <f>五年级BMI</f>
        <v/>
      </c>
      <c r="O1478" s="499" t="str">
        <f>五年级BMI等级</f>
        <v/>
      </c>
      <c r="P1478" s="500" t="str">
        <f>五年级BMI得分</f>
        <v/>
      </c>
      <c r="Q1478" s="515" t="str">
        <f>五年级肺活量得分</f>
        <v/>
      </c>
      <c r="R1478" s="512" t="str">
        <f>五年级等级</f>
        <v/>
      </c>
      <c r="S1478" s="516" t="str">
        <f>五年级50米跑得分</f>
        <v/>
      </c>
      <c r="T1478" s="517" t="str">
        <f>五年级等级</f>
        <v/>
      </c>
      <c r="U1478" s="516" t="str">
        <f>五年级坐位体前屈得分</f>
        <v/>
      </c>
      <c r="V1478" s="517" t="str">
        <f>五年级等级</f>
        <v/>
      </c>
      <c r="W1478" s="516" t="str">
        <f>五年级一分钟跳绳得分</f>
        <v/>
      </c>
      <c r="X1478" s="517" t="str">
        <f>五年级等级</f>
        <v/>
      </c>
      <c r="Y1478" s="515" t="str">
        <f>五年级仰卧起坐得分</f>
        <v/>
      </c>
      <c r="Z1478" s="518" t="str">
        <f>五年级等级</f>
        <v/>
      </c>
      <c r="AA1478" s="533" t="str">
        <f>五年级折返跑得分</f>
        <v/>
      </c>
      <c r="AB1478" s="515" t="str">
        <f>五年级等级</f>
        <v/>
      </c>
      <c r="AC1478" s="533" t="str">
        <f>五年级跳绳附加分</f>
        <v/>
      </c>
      <c r="AD1478" s="534" t="str">
        <f>五年级标准分</f>
        <v/>
      </c>
      <c r="AE1478" s="534" t="str">
        <f>五年级总分</f>
        <v/>
      </c>
      <c r="AF1478" s="517" t="str">
        <f>五年级等级</f>
        <v/>
      </c>
    </row>
    <row r="1479" spans="1:32">
      <c r="A1479" s="476">
        <v>522</v>
      </c>
      <c r="B1479" s="477">
        <v>7</v>
      </c>
      <c r="C1479" s="632"/>
      <c r="D1479" s="633"/>
      <c r="E1479" s="632"/>
      <c r="F1479" s="625"/>
      <c r="G1479" s="608"/>
      <c r="H1479" s="475"/>
      <c r="I1479" s="613"/>
      <c r="J1479" s="614"/>
      <c r="K1479" s="614"/>
      <c r="L1479" s="615"/>
      <c r="M1479" s="616"/>
      <c r="N1479" s="505" t="str">
        <f>五年级BMI</f>
        <v/>
      </c>
      <c r="O1479" s="499" t="str">
        <f>五年级BMI等级</f>
        <v/>
      </c>
      <c r="P1479" s="500" t="str">
        <f>五年级BMI得分</f>
        <v/>
      </c>
      <c r="Q1479" s="515" t="str">
        <f>五年级肺活量得分</f>
        <v/>
      </c>
      <c r="R1479" s="512" t="str">
        <f>五年级等级</f>
        <v/>
      </c>
      <c r="S1479" s="516" t="str">
        <f>五年级50米跑得分</f>
        <v/>
      </c>
      <c r="T1479" s="517" t="str">
        <f>五年级等级</f>
        <v/>
      </c>
      <c r="U1479" s="516" t="str">
        <f>五年级坐位体前屈得分</f>
        <v/>
      </c>
      <c r="V1479" s="517" t="str">
        <f>五年级等级</f>
        <v/>
      </c>
      <c r="W1479" s="516" t="str">
        <f>五年级一分钟跳绳得分</f>
        <v/>
      </c>
      <c r="X1479" s="517" t="str">
        <f>五年级等级</f>
        <v/>
      </c>
      <c r="Y1479" s="515" t="str">
        <f>五年级仰卧起坐得分</f>
        <v/>
      </c>
      <c r="Z1479" s="518" t="str">
        <f>五年级等级</f>
        <v/>
      </c>
      <c r="AA1479" s="533" t="str">
        <f>五年级折返跑得分</f>
        <v/>
      </c>
      <c r="AB1479" s="515" t="str">
        <f>五年级等级</f>
        <v/>
      </c>
      <c r="AC1479" s="533" t="str">
        <f>五年级跳绳附加分</f>
        <v/>
      </c>
      <c r="AD1479" s="534" t="str">
        <f>五年级标准分</f>
        <v/>
      </c>
      <c r="AE1479" s="534" t="str">
        <f>五年级总分</f>
        <v/>
      </c>
      <c r="AF1479" s="517" t="str">
        <f>五年级等级</f>
        <v/>
      </c>
    </row>
    <row r="1480" spans="1:32">
      <c r="A1480" s="476">
        <v>522</v>
      </c>
      <c r="B1480" s="477">
        <v>8</v>
      </c>
      <c r="C1480" s="632"/>
      <c r="D1480" s="633"/>
      <c r="E1480" s="632"/>
      <c r="F1480" s="625"/>
      <c r="G1480" s="608"/>
      <c r="H1480" s="475"/>
      <c r="I1480" s="613"/>
      <c r="J1480" s="614"/>
      <c r="K1480" s="614"/>
      <c r="L1480" s="615"/>
      <c r="M1480" s="616"/>
      <c r="N1480" s="505" t="str">
        <f>五年级BMI</f>
        <v/>
      </c>
      <c r="O1480" s="499" t="str">
        <f>五年级BMI等级</f>
        <v/>
      </c>
      <c r="P1480" s="500" t="str">
        <f>五年级BMI得分</f>
        <v/>
      </c>
      <c r="Q1480" s="515" t="str">
        <f>五年级肺活量得分</f>
        <v/>
      </c>
      <c r="R1480" s="512" t="str">
        <f>五年级等级</f>
        <v/>
      </c>
      <c r="S1480" s="516" t="str">
        <f>五年级50米跑得分</f>
        <v/>
      </c>
      <c r="T1480" s="517" t="str">
        <f>五年级等级</f>
        <v/>
      </c>
      <c r="U1480" s="516" t="str">
        <f>五年级坐位体前屈得分</f>
        <v/>
      </c>
      <c r="V1480" s="517" t="str">
        <f>五年级等级</f>
        <v/>
      </c>
      <c r="W1480" s="516" t="str">
        <f>五年级一分钟跳绳得分</f>
        <v/>
      </c>
      <c r="X1480" s="517" t="str">
        <f>五年级等级</f>
        <v/>
      </c>
      <c r="Y1480" s="515" t="str">
        <f>五年级仰卧起坐得分</f>
        <v/>
      </c>
      <c r="Z1480" s="518" t="str">
        <f>五年级等级</f>
        <v/>
      </c>
      <c r="AA1480" s="533" t="str">
        <f>五年级折返跑得分</f>
        <v/>
      </c>
      <c r="AB1480" s="515" t="str">
        <f>五年级等级</f>
        <v/>
      </c>
      <c r="AC1480" s="533" t="str">
        <f>五年级跳绳附加分</f>
        <v/>
      </c>
      <c r="AD1480" s="534" t="str">
        <f>五年级标准分</f>
        <v/>
      </c>
      <c r="AE1480" s="534" t="str">
        <f>五年级总分</f>
        <v/>
      </c>
      <c r="AF1480" s="517" t="str">
        <f>五年级等级</f>
        <v/>
      </c>
    </row>
    <row r="1481" spans="1:32">
      <c r="A1481" s="476">
        <v>522</v>
      </c>
      <c r="B1481" s="477">
        <v>9</v>
      </c>
      <c r="C1481" s="632"/>
      <c r="D1481" s="633"/>
      <c r="E1481" s="632"/>
      <c r="F1481" s="625"/>
      <c r="G1481" s="608"/>
      <c r="H1481" s="475"/>
      <c r="I1481" s="613"/>
      <c r="J1481" s="614"/>
      <c r="K1481" s="614"/>
      <c r="L1481" s="615"/>
      <c r="M1481" s="616"/>
      <c r="N1481" s="505" t="str">
        <f>五年级BMI</f>
        <v/>
      </c>
      <c r="O1481" s="499" t="str">
        <f>五年级BMI等级</f>
        <v/>
      </c>
      <c r="P1481" s="500" t="str">
        <f>五年级BMI得分</f>
        <v/>
      </c>
      <c r="Q1481" s="515" t="str">
        <f>五年级肺活量得分</f>
        <v/>
      </c>
      <c r="R1481" s="512" t="str">
        <f>五年级等级</f>
        <v/>
      </c>
      <c r="S1481" s="516" t="str">
        <f>五年级50米跑得分</f>
        <v/>
      </c>
      <c r="T1481" s="517" t="str">
        <f>五年级等级</f>
        <v/>
      </c>
      <c r="U1481" s="516" t="str">
        <f>五年级坐位体前屈得分</f>
        <v/>
      </c>
      <c r="V1481" s="517" t="str">
        <f>五年级等级</f>
        <v/>
      </c>
      <c r="W1481" s="516" t="str">
        <f>五年级一分钟跳绳得分</f>
        <v/>
      </c>
      <c r="X1481" s="517" t="str">
        <f>五年级等级</f>
        <v/>
      </c>
      <c r="Y1481" s="515" t="str">
        <f>五年级仰卧起坐得分</f>
        <v/>
      </c>
      <c r="Z1481" s="518" t="str">
        <f>五年级等级</f>
        <v/>
      </c>
      <c r="AA1481" s="533" t="str">
        <f>五年级折返跑得分</f>
        <v/>
      </c>
      <c r="AB1481" s="515" t="str">
        <f>五年级等级</f>
        <v/>
      </c>
      <c r="AC1481" s="533" t="str">
        <f>五年级跳绳附加分</f>
        <v/>
      </c>
      <c r="AD1481" s="534" t="str">
        <f>五年级标准分</f>
        <v/>
      </c>
      <c r="AE1481" s="534" t="str">
        <f>五年级总分</f>
        <v/>
      </c>
      <c r="AF1481" s="517" t="str">
        <f>五年级等级</f>
        <v/>
      </c>
    </row>
    <row r="1482" spans="1:32">
      <c r="A1482" s="476">
        <v>522</v>
      </c>
      <c r="B1482" s="477">
        <v>10</v>
      </c>
      <c r="C1482" s="632"/>
      <c r="D1482" s="633"/>
      <c r="E1482" s="632"/>
      <c r="F1482" s="625"/>
      <c r="G1482" s="608"/>
      <c r="H1482" s="475"/>
      <c r="I1482" s="613"/>
      <c r="J1482" s="614"/>
      <c r="K1482" s="614"/>
      <c r="L1482" s="615"/>
      <c r="M1482" s="616"/>
      <c r="N1482" s="505" t="str">
        <f>五年级BMI</f>
        <v/>
      </c>
      <c r="O1482" s="499" t="str">
        <f>五年级BMI等级</f>
        <v/>
      </c>
      <c r="P1482" s="500" t="str">
        <f>五年级BMI得分</f>
        <v/>
      </c>
      <c r="Q1482" s="515" t="str">
        <f>五年级肺活量得分</f>
        <v/>
      </c>
      <c r="R1482" s="512" t="str">
        <f>五年级等级</f>
        <v/>
      </c>
      <c r="S1482" s="516" t="str">
        <f>五年级50米跑得分</f>
        <v/>
      </c>
      <c r="T1482" s="517" t="str">
        <f>五年级等级</f>
        <v/>
      </c>
      <c r="U1482" s="516" t="str">
        <f>五年级坐位体前屈得分</f>
        <v/>
      </c>
      <c r="V1482" s="517" t="str">
        <f>五年级等级</f>
        <v/>
      </c>
      <c r="W1482" s="516" t="str">
        <f>五年级一分钟跳绳得分</f>
        <v/>
      </c>
      <c r="X1482" s="517" t="str">
        <f>五年级等级</f>
        <v/>
      </c>
      <c r="Y1482" s="515" t="str">
        <f>五年级仰卧起坐得分</f>
        <v/>
      </c>
      <c r="Z1482" s="518" t="str">
        <f>五年级等级</f>
        <v/>
      </c>
      <c r="AA1482" s="533" t="str">
        <f>五年级折返跑得分</f>
        <v/>
      </c>
      <c r="AB1482" s="515" t="str">
        <f>五年级等级</f>
        <v/>
      </c>
      <c r="AC1482" s="533" t="str">
        <f>五年级跳绳附加分</f>
        <v/>
      </c>
      <c r="AD1482" s="534" t="str">
        <f>五年级标准分</f>
        <v/>
      </c>
      <c r="AE1482" s="534" t="str">
        <f>五年级总分</f>
        <v/>
      </c>
      <c r="AF1482" s="517" t="str">
        <f>五年级等级</f>
        <v/>
      </c>
    </row>
    <row r="1483" spans="1:32">
      <c r="A1483" s="476">
        <v>522</v>
      </c>
      <c r="B1483" s="477">
        <v>11</v>
      </c>
      <c r="C1483" s="632"/>
      <c r="D1483" s="633"/>
      <c r="E1483" s="632"/>
      <c r="F1483" s="625"/>
      <c r="G1483" s="608"/>
      <c r="H1483" s="475"/>
      <c r="I1483" s="613"/>
      <c r="J1483" s="614"/>
      <c r="K1483" s="614"/>
      <c r="L1483" s="615"/>
      <c r="M1483" s="616"/>
      <c r="N1483" s="505" t="str">
        <f>五年级BMI</f>
        <v/>
      </c>
      <c r="O1483" s="499" t="str">
        <f>五年级BMI等级</f>
        <v/>
      </c>
      <c r="P1483" s="500" t="str">
        <f>五年级BMI得分</f>
        <v/>
      </c>
      <c r="Q1483" s="515" t="str">
        <f>五年级肺活量得分</f>
        <v/>
      </c>
      <c r="R1483" s="512" t="str">
        <f>五年级等级</f>
        <v/>
      </c>
      <c r="S1483" s="516" t="str">
        <f>五年级50米跑得分</f>
        <v/>
      </c>
      <c r="T1483" s="517" t="str">
        <f>五年级等级</f>
        <v/>
      </c>
      <c r="U1483" s="516" t="str">
        <f>五年级坐位体前屈得分</f>
        <v/>
      </c>
      <c r="V1483" s="517" t="str">
        <f>五年级等级</f>
        <v/>
      </c>
      <c r="W1483" s="516" t="str">
        <f>五年级一分钟跳绳得分</f>
        <v/>
      </c>
      <c r="X1483" s="517" t="str">
        <f>五年级等级</f>
        <v/>
      </c>
      <c r="Y1483" s="515" t="str">
        <f>五年级仰卧起坐得分</f>
        <v/>
      </c>
      <c r="Z1483" s="518" t="str">
        <f>五年级等级</f>
        <v/>
      </c>
      <c r="AA1483" s="533" t="str">
        <f>五年级折返跑得分</f>
        <v/>
      </c>
      <c r="AB1483" s="515" t="str">
        <f>五年级等级</f>
        <v/>
      </c>
      <c r="AC1483" s="533" t="str">
        <f>五年级跳绳附加分</f>
        <v/>
      </c>
      <c r="AD1483" s="534" t="str">
        <f>五年级标准分</f>
        <v/>
      </c>
      <c r="AE1483" s="534" t="str">
        <f>五年级总分</f>
        <v/>
      </c>
      <c r="AF1483" s="517" t="str">
        <f>五年级等级</f>
        <v/>
      </c>
    </row>
    <row r="1484" spans="1:32">
      <c r="A1484" s="476">
        <v>522</v>
      </c>
      <c r="B1484" s="477">
        <v>12</v>
      </c>
      <c r="C1484" s="632"/>
      <c r="D1484" s="633"/>
      <c r="E1484" s="632"/>
      <c r="F1484" s="625"/>
      <c r="G1484" s="608"/>
      <c r="H1484" s="475"/>
      <c r="I1484" s="613"/>
      <c r="J1484" s="614"/>
      <c r="K1484" s="614"/>
      <c r="L1484" s="615"/>
      <c r="M1484" s="616"/>
      <c r="N1484" s="505" t="str">
        <f>五年级BMI</f>
        <v/>
      </c>
      <c r="O1484" s="499" t="str">
        <f>五年级BMI等级</f>
        <v/>
      </c>
      <c r="P1484" s="500" t="str">
        <f>五年级BMI得分</f>
        <v/>
      </c>
      <c r="Q1484" s="515" t="str">
        <f>五年级肺活量得分</f>
        <v/>
      </c>
      <c r="R1484" s="512" t="str">
        <f>五年级等级</f>
        <v/>
      </c>
      <c r="S1484" s="516" t="str">
        <f>五年级50米跑得分</f>
        <v/>
      </c>
      <c r="T1484" s="517" t="str">
        <f>五年级等级</f>
        <v/>
      </c>
      <c r="U1484" s="516" t="str">
        <f>五年级坐位体前屈得分</f>
        <v/>
      </c>
      <c r="V1484" s="517" t="str">
        <f>五年级等级</f>
        <v/>
      </c>
      <c r="W1484" s="516" t="str">
        <f>五年级一分钟跳绳得分</f>
        <v/>
      </c>
      <c r="X1484" s="517" t="str">
        <f>五年级等级</f>
        <v/>
      </c>
      <c r="Y1484" s="515" t="str">
        <f>五年级仰卧起坐得分</f>
        <v/>
      </c>
      <c r="Z1484" s="518" t="str">
        <f>五年级等级</f>
        <v/>
      </c>
      <c r="AA1484" s="533" t="str">
        <f>五年级折返跑得分</f>
        <v/>
      </c>
      <c r="AB1484" s="515" t="str">
        <f>五年级等级</f>
        <v/>
      </c>
      <c r="AC1484" s="533" t="str">
        <f>五年级跳绳附加分</f>
        <v/>
      </c>
      <c r="AD1484" s="534" t="str">
        <f>五年级标准分</f>
        <v/>
      </c>
      <c r="AE1484" s="534" t="str">
        <f>五年级总分</f>
        <v/>
      </c>
      <c r="AF1484" s="517" t="str">
        <f>五年级等级</f>
        <v/>
      </c>
    </row>
    <row r="1485" spans="1:32">
      <c r="A1485" s="476">
        <v>522</v>
      </c>
      <c r="B1485" s="477">
        <v>13</v>
      </c>
      <c r="C1485" s="632"/>
      <c r="D1485" s="633"/>
      <c r="E1485" s="632"/>
      <c r="F1485" s="625"/>
      <c r="G1485" s="608"/>
      <c r="H1485" s="475"/>
      <c r="I1485" s="613"/>
      <c r="J1485" s="614"/>
      <c r="K1485" s="614"/>
      <c r="L1485" s="615"/>
      <c r="M1485" s="616"/>
      <c r="N1485" s="505" t="str">
        <f>五年级BMI</f>
        <v/>
      </c>
      <c r="O1485" s="499" t="str">
        <f>五年级BMI等级</f>
        <v/>
      </c>
      <c r="P1485" s="500" t="str">
        <f>五年级BMI得分</f>
        <v/>
      </c>
      <c r="Q1485" s="515" t="str">
        <f>五年级肺活量得分</f>
        <v/>
      </c>
      <c r="R1485" s="512" t="str">
        <f>五年级等级</f>
        <v/>
      </c>
      <c r="S1485" s="516" t="str">
        <f>五年级50米跑得分</f>
        <v/>
      </c>
      <c r="T1485" s="517" t="str">
        <f>五年级等级</f>
        <v/>
      </c>
      <c r="U1485" s="516" t="str">
        <f>五年级坐位体前屈得分</f>
        <v/>
      </c>
      <c r="V1485" s="517" t="str">
        <f>五年级等级</f>
        <v/>
      </c>
      <c r="W1485" s="516" t="str">
        <f>五年级一分钟跳绳得分</f>
        <v/>
      </c>
      <c r="X1485" s="517" t="str">
        <f>五年级等级</f>
        <v/>
      </c>
      <c r="Y1485" s="515" t="str">
        <f>五年级仰卧起坐得分</f>
        <v/>
      </c>
      <c r="Z1485" s="518" t="str">
        <f>五年级等级</f>
        <v/>
      </c>
      <c r="AA1485" s="533" t="str">
        <f>五年级折返跑得分</f>
        <v/>
      </c>
      <c r="AB1485" s="515" t="str">
        <f>五年级等级</f>
        <v/>
      </c>
      <c r="AC1485" s="533" t="str">
        <f>五年级跳绳附加分</f>
        <v/>
      </c>
      <c r="AD1485" s="534" t="str">
        <f>五年级标准分</f>
        <v/>
      </c>
      <c r="AE1485" s="534" t="str">
        <f>五年级总分</f>
        <v/>
      </c>
      <c r="AF1485" s="517" t="str">
        <f>五年级等级</f>
        <v/>
      </c>
    </row>
    <row r="1486" spans="1:32">
      <c r="A1486" s="476">
        <v>522</v>
      </c>
      <c r="B1486" s="477">
        <v>14</v>
      </c>
      <c r="C1486" s="632"/>
      <c r="D1486" s="633"/>
      <c r="E1486" s="632"/>
      <c r="F1486" s="625"/>
      <c r="G1486" s="608"/>
      <c r="H1486" s="475"/>
      <c r="I1486" s="613"/>
      <c r="J1486" s="614"/>
      <c r="K1486" s="614"/>
      <c r="L1486" s="615"/>
      <c r="M1486" s="616"/>
      <c r="N1486" s="505" t="str">
        <f>五年级BMI</f>
        <v/>
      </c>
      <c r="O1486" s="499" t="str">
        <f>五年级BMI等级</f>
        <v/>
      </c>
      <c r="P1486" s="500" t="str">
        <f>五年级BMI得分</f>
        <v/>
      </c>
      <c r="Q1486" s="515" t="str">
        <f>五年级肺活量得分</f>
        <v/>
      </c>
      <c r="R1486" s="512" t="str">
        <f>五年级等级</f>
        <v/>
      </c>
      <c r="S1486" s="516" t="str">
        <f>五年级50米跑得分</f>
        <v/>
      </c>
      <c r="T1486" s="517" t="str">
        <f>五年级等级</f>
        <v/>
      </c>
      <c r="U1486" s="516" t="str">
        <f>五年级坐位体前屈得分</f>
        <v/>
      </c>
      <c r="V1486" s="517" t="str">
        <f>五年级等级</f>
        <v/>
      </c>
      <c r="W1486" s="516" t="str">
        <f>五年级一分钟跳绳得分</f>
        <v/>
      </c>
      <c r="X1486" s="517" t="str">
        <f>五年级等级</f>
        <v/>
      </c>
      <c r="Y1486" s="515" t="str">
        <f>五年级仰卧起坐得分</f>
        <v/>
      </c>
      <c r="Z1486" s="518" t="str">
        <f>五年级等级</f>
        <v/>
      </c>
      <c r="AA1486" s="533" t="str">
        <f>五年级折返跑得分</f>
        <v/>
      </c>
      <c r="AB1486" s="515" t="str">
        <f>五年级等级</f>
        <v/>
      </c>
      <c r="AC1486" s="533" t="str">
        <f>五年级跳绳附加分</f>
        <v/>
      </c>
      <c r="AD1486" s="534" t="str">
        <f>五年级标准分</f>
        <v/>
      </c>
      <c r="AE1486" s="534" t="str">
        <f>五年级总分</f>
        <v/>
      </c>
      <c r="AF1486" s="517" t="str">
        <f>五年级等级</f>
        <v/>
      </c>
    </row>
    <row r="1487" spans="1:32">
      <c r="A1487" s="476">
        <v>522</v>
      </c>
      <c r="B1487" s="477">
        <v>15</v>
      </c>
      <c r="C1487" s="632"/>
      <c r="D1487" s="633"/>
      <c r="E1487" s="632"/>
      <c r="F1487" s="625"/>
      <c r="G1487" s="608"/>
      <c r="H1487" s="475"/>
      <c r="I1487" s="613"/>
      <c r="J1487" s="614"/>
      <c r="K1487" s="614"/>
      <c r="L1487" s="615"/>
      <c r="M1487" s="616"/>
      <c r="N1487" s="505" t="str">
        <f>五年级BMI</f>
        <v/>
      </c>
      <c r="O1487" s="499" t="str">
        <f>五年级BMI等级</f>
        <v/>
      </c>
      <c r="P1487" s="500" t="str">
        <f>五年级BMI得分</f>
        <v/>
      </c>
      <c r="Q1487" s="515" t="str">
        <f>五年级肺活量得分</f>
        <v/>
      </c>
      <c r="R1487" s="512" t="str">
        <f>五年级等级</f>
        <v/>
      </c>
      <c r="S1487" s="516" t="str">
        <f>五年级50米跑得分</f>
        <v/>
      </c>
      <c r="T1487" s="517" t="str">
        <f>五年级等级</f>
        <v/>
      </c>
      <c r="U1487" s="516" t="str">
        <f>五年级坐位体前屈得分</f>
        <v/>
      </c>
      <c r="V1487" s="517" t="str">
        <f>五年级等级</f>
        <v/>
      </c>
      <c r="W1487" s="516" t="str">
        <f>五年级一分钟跳绳得分</f>
        <v/>
      </c>
      <c r="X1487" s="517" t="str">
        <f>五年级等级</f>
        <v/>
      </c>
      <c r="Y1487" s="515" t="str">
        <f>五年级仰卧起坐得分</f>
        <v/>
      </c>
      <c r="Z1487" s="518" t="str">
        <f>五年级等级</f>
        <v/>
      </c>
      <c r="AA1487" s="533" t="str">
        <f>五年级折返跑得分</f>
        <v/>
      </c>
      <c r="AB1487" s="515" t="str">
        <f>五年级等级</f>
        <v/>
      </c>
      <c r="AC1487" s="533" t="str">
        <f>五年级跳绳附加分</f>
        <v/>
      </c>
      <c r="AD1487" s="534" t="str">
        <f>五年级标准分</f>
        <v/>
      </c>
      <c r="AE1487" s="534" t="str">
        <f>五年级总分</f>
        <v/>
      </c>
      <c r="AF1487" s="517" t="str">
        <f>五年级等级</f>
        <v/>
      </c>
    </row>
    <row r="1488" spans="1:32">
      <c r="A1488" s="476">
        <v>522</v>
      </c>
      <c r="B1488" s="477">
        <v>16</v>
      </c>
      <c r="C1488" s="632"/>
      <c r="D1488" s="633"/>
      <c r="E1488" s="632"/>
      <c r="F1488" s="625"/>
      <c r="G1488" s="608"/>
      <c r="H1488" s="475"/>
      <c r="I1488" s="613"/>
      <c r="J1488" s="614"/>
      <c r="K1488" s="614"/>
      <c r="L1488" s="615"/>
      <c r="M1488" s="616"/>
      <c r="N1488" s="505" t="str">
        <f>五年级BMI</f>
        <v/>
      </c>
      <c r="O1488" s="499" t="str">
        <f>五年级BMI等级</f>
        <v/>
      </c>
      <c r="P1488" s="500" t="str">
        <f>五年级BMI得分</f>
        <v/>
      </c>
      <c r="Q1488" s="515" t="str">
        <f>五年级肺活量得分</f>
        <v/>
      </c>
      <c r="R1488" s="512" t="str">
        <f>五年级等级</f>
        <v/>
      </c>
      <c r="S1488" s="516" t="str">
        <f>五年级50米跑得分</f>
        <v/>
      </c>
      <c r="T1488" s="517" t="str">
        <f>五年级等级</f>
        <v/>
      </c>
      <c r="U1488" s="516" t="str">
        <f>五年级坐位体前屈得分</f>
        <v/>
      </c>
      <c r="V1488" s="517" t="str">
        <f>五年级等级</f>
        <v/>
      </c>
      <c r="W1488" s="516" t="str">
        <f>五年级一分钟跳绳得分</f>
        <v/>
      </c>
      <c r="X1488" s="517" t="str">
        <f>五年级等级</f>
        <v/>
      </c>
      <c r="Y1488" s="515" t="str">
        <f>五年级仰卧起坐得分</f>
        <v/>
      </c>
      <c r="Z1488" s="518" t="str">
        <f>五年级等级</f>
        <v/>
      </c>
      <c r="AA1488" s="533" t="str">
        <f>五年级折返跑得分</f>
        <v/>
      </c>
      <c r="AB1488" s="515" t="str">
        <f>五年级等级</f>
        <v/>
      </c>
      <c r="AC1488" s="533" t="str">
        <f>五年级跳绳附加分</f>
        <v/>
      </c>
      <c r="AD1488" s="534" t="str">
        <f>五年级标准分</f>
        <v/>
      </c>
      <c r="AE1488" s="534" t="str">
        <f>五年级总分</f>
        <v/>
      </c>
      <c r="AF1488" s="517" t="str">
        <f>五年级等级</f>
        <v/>
      </c>
    </row>
    <row r="1489" spans="1:32">
      <c r="A1489" s="476">
        <v>522</v>
      </c>
      <c r="B1489" s="477">
        <v>17</v>
      </c>
      <c r="C1489" s="632"/>
      <c r="D1489" s="633"/>
      <c r="E1489" s="632"/>
      <c r="F1489" s="625"/>
      <c r="G1489" s="608"/>
      <c r="H1489" s="475"/>
      <c r="I1489" s="613"/>
      <c r="J1489" s="614"/>
      <c r="K1489" s="614"/>
      <c r="L1489" s="615"/>
      <c r="M1489" s="616"/>
      <c r="N1489" s="505" t="str">
        <f>五年级BMI</f>
        <v/>
      </c>
      <c r="O1489" s="499" t="str">
        <f>五年级BMI等级</f>
        <v/>
      </c>
      <c r="P1489" s="500" t="str">
        <f>五年级BMI得分</f>
        <v/>
      </c>
      <c r="Q1489" s="515" t="str">
        <f>五年级肺活量得分</f>
        <v/>
      </c>
      <c r="R1489" s="512" t="str">
        <f>五年级等级</f>
        <v/>
      </c>
      <c r="S1489" s="516" t="str">
        <f>五年级50米跑得分</f>
        <v/>
      </c>
      <c r="T1489" s="517" t="str">
        <f>五年级等级</f>
        <v/>
      </c>
      <c r="U1489" s="516" t="str">
        <f>五年级坐位体前屈得分</f>
        <v/>
      </c>
      <c r="V1489" s="517" t="str">
        <f>五年级等级</f>
        <v/>
      </c>
      <c r="W1489" s="516" t="str">
        <f>五年级一分钟跳绳得分</f>
        <v/>
      </c>
      <c r="X1489" s="517" t="str">
        <f>五年级等级</f>
        <v/>
      </c>
      <c r="Y1489" s="515" t="str">
        <f>五年级仰卧起坐得分</f>
        <v/>
      </c>
      <c r="Z1489" s="518" t="str">
        <f>五年级等级</f>
        <v/>
      </c>
      <c r="AA1489" s="533" t="str">
        <f>五年级折返跑得分</f>
        <v/>
      </c>
      <c r="AB1489" s="515" t="str">
        <f>五年级等级</f>
        <v/>
      </c>
      <c r="AC1489" s="533" t="str">
        <f>五年级跳绳附加分</f>
        <v/>
      </c>
      <c r="AD1489" s="534" t="str">
        <f>五年级标准分</f>
        <v/>
      </c>
      <c r="AE1489" s="534" t="str">
        <f>五年级总分</f>
        <v/>
      </c>
      <c r="AF1489" s="517" t="str">
        <f>五年级等级</f>
        <v/>
      </c>
    </row>
    <row r="1490" spans="1:32">
      <c r="A1490" s="476">
        <v>522</v>
      </c>
      <c r="B1490" s="477">
        <v>18</v>
      </c>
      <c r="C1490" s="632"/>
      <c r="D1490" s="633"/>
      <c r="E1490" s="632"/>
      <c r="F1490" s="625"/>
      <c r="G1490" s="608"/>
      <c r="H1490" s="475"/>
      <c r="I1490" s="613"/>
      <c r="J1490" s="614"/>
      <c r="K1490" s="614"/>
      <c r="L1490" s="615"/>
      <c r="M1490" s="616"/>
      <c r="N1490" s="505" t="str">
        <f>五年级BMI</f>
        <v/>
      </c>
      <c r="O1490" s="499" t="str">
        <f>五年级BMI等级</f>
        <v/>
      </c>
      <c r="P1490" s="500" t="str">
        <f>五年级BMI得分</f>
        <v/>
      </c>
      <c r="Q1490" s="515" t="str">
        <f>五年级肺活量得分</f>
        <v/>
      </c>
      <c r="R1490" s="512" t="str">
        <f>五年级等级</f>
        <v/>
      </c>
      <c r="S1490" s="516" t="str">
        <f>五年级50米跑得分</f>
        <v/>
      </c>
      <c r="T1490" s="517" t="str">
        <f>五年级等级</f>
        <v/>
      </c>
      <c r="U1490" s="516" t="str">
        <f>五年级坐位体前屈得分</f>
        <v/>
      </c>
      <c r="V1490" s="517" t="str">
        <f>五年级等级</f>
        <v/>
      </c>
      <c r="W1490" s="516" t="str">
        <f>五年级一分钟跳绳得分</f>
        <v/>
      </c>
      <c r="X1490" s="517" t="str">
        <f>五年级等级</f>
        <v/>
      </c>
      <c r="Y1490" s="515" t="str">
        <f>五年级仰卧起坐得分</f>
        <v/>
      </c>
      <c r="Z1490" s="518" t="str">
        <f>五年级等级</f>
        <v/>
      </c>
      <c r="AA1490" s="533" t="str">
        <f>五年级折返跑得分</f>
        <v/>
      </c>
      <c r="AB1490" s="515" t="str">
        <f>五年级等级</f>
        <v/>
      </c>
      <c r="AC1490" s="533" t="str">
        <f>五年级跳绳附加分</f>
        <v/>
      </c>
      <c r="AD1490" s="534" t="str">
        <f>五年级标准分</f>
        <v/>
      </c>
      <c r="AE1490" s="534" t="str">
        <f>五年级总分</f>
        <v/>
      </c>
      <c r="AF1490" s="517" t="str">
        <f>五年级等级</f>
        <v/>
      </c>
    </row>
    <row r="1491" spans="1:32">
      <c r="A1491" s="476">
        <v>522</v>
      </c>
      <c r="B1491" s="477">
        <v>19</v>
      </c>
      <c r="C1491" s="632"/>
      <c r="D1491" s="633"/>
      <c r="E1491" s="632"/>
      <c r="F1491" s="625"/>
      <c r="G1491" s="608"/>
      <c r="H1491" s="475"/>
      <c r="I1491" s="613"/>
      <c r="J1491" s="614"/>
      <c r="K1491" s="614"/>
      <c r="L1491" s="615"/>
      <c r="M1491" s="616"/>
      <c r="N1491" s="505" t="str">
        <f>五年级BMI</f>
        <v/>
      </c>
      <c r="O1491" s="499" t="str">
        <f>五年级BMI等级</f>
        <v/>
      </c>
      <c r="P1491" s="500" t="str">
        <f>五年级BMI得分</f>
        <v/>
      </c>
      <c r="Q1491" s="515" t="str">
        <f>五年级肺活量得分</f>
        <v/>
      </c>
      <c r="R1491" s="512" t="str">
        <f>五年级等级</f>
        <v/>
      </c>
      <c r="S1491" s="516" t="str">
        <f>五年级50米跑得分</f>
        <v/>
      </c>
      <c r="T1491" s="517" t="str">
        <f>五年级等级</f>
        <v/>
      </c>
      <c r="U1491" s="516" t="str">
        <f>五年级坐位体前屈得分</f>
        <v/>
      </c>
      <c r="V1491" s="517" t="str">
        <f>五年级等级</f>
        <v/>
      </c>
      <c r="W1491" s="516" t="str">
        <f>五年级一分钟跳绳得分</f>
        <v/>
      </c>
      <c r="X1491" s="517" t="str">
        <f>五年级等级</f>
        <v/>
      </c>
      <c r="Y1491" s="515" t="str">
        <f>五年级仰卧起坐得分</f>
        <v/>
      </c>
      <c r="Z1491" s="518" t="str">
        <f>五年级等级</f>
        <v/>
      </c>
      <c r="AA1491" s="533" t="str">
        <f>五年级折返跑得分</f>
        <v/>
      </c>
      <c r="AB1491" s="515" t="str">
        <f>五年级等级</f>
        <v/>
      </c>
      <c r="AC1491" s="533" t="str">
        <f>五年级跳绳附加分</f>
        <v/>
      </c>
      <c r="AD1491" s="534" t="str">
        <f>五年级标准分</f>
        <v/>
      </c>
      <c r="AE1491" s="534" t="str">
        <f>五年级总分</f>
        <v/>
      </c>
      <c r="AF1491" s="517" t="str">
        <f>五年级等级</f>
        <v/>
      </c>
    </row>
    <row r="1492" spans="1:32">
      <c r="A1492" s="476">
        <v>522</v>
      </c>
      <c r="B1492" s="477">
        <v>20</v>
      </c>
      <c r="C1492" s="632"/>
      <c r="D1492" s="633"/>
      <c r="E1492" s="632"/>
      <c r="F1492" s="625"/>
      <c r="G1492" s="608"/>
      <c r="H1492" s="475"/>
      <c r="I1492" s="613"/>
      <c r="J1492" s="614"/>
      <c r="K1492" s="614"/>
      <c r="L1492" s="615"/>
      <c r="M1492" s="616"/>
      <c r="N1492" s="505" t="str">
        <f>五年级BMI</f>
        <v/>
      </c>
      <c r="O1492" s="499" t="str">
        <f>五年级BMI等级</f>
        <v/>
      </c>
      <c r="P1492" s="500" t="str">
        <f>五年级BMI得分</f>
        <v/>
      </c>
      <c r="Q1492" s="515" t="str">
        <f>五年级肺活量得分</f>
        <v/>
      </c>
      <c r="R1492" s="512" t="str">
        <f>五年级等级</f>
        <v/>
      </c>
      <c r="S1492" s="516" t="str">
        <f>五年级50米跑得分</f>
        <v/>
      </c>
      <c r="T1492" s="517" t="str">
        <f>五年级等级</f>
        <v/>
      </c>
      <c r="U1492" s="516" t="str">
        <f>五年级坐位体前屈得分</f>
        <v/>
      </c>
      <c r="V1492" s="517" t="str">
        <f>五年级等级</f>
        <v/>
      </c>
      <c r="W1492" s="516" t="str">
        <f>五年级一分钟跳绳得分</f>
        <v/>
      </c>
      <c r="X1492" s="517" t="str">
        <f>五年级等级</f>
        <v/>
      </c>
      <c r="Y1492" s="515" t="str">
        <f>五年级仰卧起坐得分</f>
        <v/>
      </c>
      <c r="Z1492" s="518" t="str">
        <f>五年级等级</f>
        <v/>
      </c>
      <c r="AA1492" s="533" t="str">
        <f>五年级折返跑得分</f>
        <v/>
      </c>
      <c r="AB1492" s="515" t="str">
        <f>五年级等级</f>
        <v/>
      </c>
      <c r="AC1492" s="533" t="str">
        <f>五年级跳绳附加分</f>
        <v/>
      </c>
      <c r="AD1492" s="534" t="str">
        <f>五年级标准分</f>
        <v/>
      </c>
      <c r="AE1492" s="534" t="str">
        <f>五年级总分</f>
        <v/>
      </c>
      <c r="AF1492" s="517" t="str">
        <f>五年级等级</f>
        <v/>
      </c>
    </row>
    <row r="1493" spans="1:32">
      <c r="A1493" s="476">
        <v>522</v>
      </c>
      <c r="B1493" s="477">
        <v>21</v>
      </c>
      <c r="C1493" s="632"/>
      <c r="D1493" s="633"/>
      <c r="E1493" s="632"/>
      <c r="F1493" s="625"/>
      <c r="G1493" s="608"/>
      <c r="H1493" s="475"/>
      <c r="I1493" s="613"/>
      <c r="J1493" s="614"/>
      <c r="K1493" s="614"/>
      <c r="L1493" s="615"/>
      <c r="M1493" s="616"/>
      <c r="N1493" s="505" t="str">
        <f>五年级BMI</f>
        <v/>
      </c>
      <c r="O1493" s="499" t="str">
        <f>五年级BMI等级</f>
        <v/>
      </c>
      <c r="P1493" s="500" t="str">
        <f>五年级BMI得分</f>
        <v/>
      </c>
      <c r="Q1493" s="515" t="str">
        <f>五年级肺活量得分</f>
        <v/>
      </c>
      <c r="R1493" s="512" t="str">
        <f>五年级等级</f>
        <v/>
      </c>
      <c r="S1493" s="516" t="str">
        <f>五年级50米跑得分</f>
        <v/>
      </c>
      <c r="T1493" s="517" t="str">
        <f>五年级等级</f>
        <v/>
      </c>
      <c r="U1493" s="516" t="str">
        <f>五年级坐位体前屈得分</f>
        <v/>
      </c>
      <c r="V1493" s="517" t="str">
        <f>五年级等级</f>
        <v/>
      </c>
      <c r="W1493" s="516" t="str">
        <f>五年级一分钟跳绳得分</f>
        <v/>
      </c>
      <c r="X1493" s="517" t="str">
        <f>五年级等级</f>
        <v/>
      </c>
      <c r="Y1493" s="515" t="str">
        <f>五年级仰卧起坐得分</f>
        <v/>
      </c>
      <c r="Z1493" s="518" t="str">
        <f>五年级等级</f>
        <v/>
      </c>
      <c r="AA1493" s="533" t="str">
        <f>五年级折返跑得分</f>
        <v/>
      </c>
      <c r="AB1493" s="515" t="str">
        <f>五年级等级</f>
        <v/>
      </c>
      <c r="AC1493" s="533" t="str">
        <f>五年级跳绳附加分</f>
        <v/>
      </c>
      <c r="AD1493" s="534" t="str">
        <f>五年级标准分</f>
        <v/>
      </c>
      <c r="AE1493" s="534" t="str">
        <f>五年级总分</f>
        <v/>
      </c>
      <c r="AF1493" s="517" t="str">
        <f>五年级等级</f>
        <v/>
      </c>
    </row>
    <row r="1494" spans="1:32">
      <c r="A1494" s="476">
        <v>522</v>
      </c>
      <c r="B1494" s="477">
        <v>22</v>
      </c>
      <c r="C1494" s="632"/>
      <c r="D1494" s="633"/>
      <c r="E1494" s="632"/>
      <c r="F1494" s="625"/>
      <c r="G1494" s="608"/>
      <c r="H1494" s="475"/>
      <c r="I1494" s="613"/>
      <c r="J1494" s="614"/>
      <c r="K1494" s="614"/>
      <c r="L1494" s="615"/>
      <c r="M1494" s="616"/>
      <c r="N1494" s="505" t="str">
        <f>五年级BMI</f>
        <v/>
      </c>
      <c r="O1494" s="499" t="str">
        <f>五年级BMI等级</f>
        <v/>
      </c>
      <c r="P1494" s="500" t="str">
        <f>五年级BMI得分</f>
        <v/>
      </c>
      <c r="Q1494" s="515" t="str">
        <f>五年级肺活量得分</f>
        <v/>
      </c>
      <c r="R1494" s="512" t="str">
        <f>五年级等级</f>
        <v/>
      </c>
      <c r="S1494" s="516" t="str">
        <f>五年级50米跑得分</f>
        <v/>
      </c>
      <c r="T1494" s="517" t="str">
        <f>五年级等级</f>
        <v/>
      </c>
      <c r="U1494" s="516" t="str">
        <f>五年级坐位体前屈得分</f>
        <v/>
      </c>
      <c r="V1494" s="517" t="str">
        <f>五年级等级</f>
        <v/>
      </c>
      <c r="W1494" s="516" t="str">
        <f>五年级一分钟跳绳得分</f>
        <v/>
      </c>
      <c r="X1494" s="517" t="str">
        <f>五年级等级</f>
        <v/>
      </c>
      <c r="Y1494" s="515" t="str">
        <f>五年级仰卧起坐得分</f>
        <v/>
      </c>
      <c r="Z1494" s="518" t="str">
        <f>五年级等级</f>
        <v/>
      </c>
      <c r="AA1494" s="533" t="str">
        <f>五年级折返跑得分</f>
        <v/>
      </c>
      <c r="AB1494" s="515" t="str">
        <f>五年级等级</f>
        <v/>
      </c>
      <c r="AC1494" s="533" t="str">
        <f>五年级跳绳附加分</f>
        <v/>
      </c>
      <c r="AD1494" s="534" t="str">
        <f>五年级标准分</f>
        <v/>
      </c>
      <c r="AE1494" s="534" t="str">
        <f>五年级总分</f>
        <v/>
      </c>
      <c r="AF1494" s="517" t="str">
        <f>五年级等级</f>
        <v/>
      </c>
    </row>
    <row r="1495" spans="1:32">
      <c r="A1495" s="476">
        <v>522</v>
      </c>
      <c r="B1495" s="477">
        <v>23</v>
      </c>
      <c r="C1495" s="632"/>
      <c r="D1495" s="633"/>
      <c r="E1495" s="632"/>
      <c r="F1495" s="625"/>
      <c r="G1495" s="608"/>
      <c r="H1495" s="475"/>
      <c r="I1495" s="613"/>
      <c r="J1495" s="614"/>
      <c r="K1495" s="614"/>
      <c r="L1495" s="615"/>
      <c r="M1495" s="616"/>
      <c r="N1495" s="505" t="str">
        <f>五年级BMI</f>
        <v/>
      </c>
      <c r="O1495" s="499" t="str">
        <f>五年级BMI等级</f>
        <v/>
      </c>
      <c r="P1495" s="500" t="str">
        <f>五年级BMI得分</f>
        <v/>
      </c>
      <c r="Q1495" s="515" t="str">
        <f>五年级肺活量得分</f>
        <v/>
      </c>
      <c r="R1495" s="512" t="str">
        <f>五年级等级</f>
        <v/>
      </c>
      <c r="S1495" s="516" t="str">
        <f>五年级50米跑得分</f>
        <v/>
      </c>
      <c r="T1495" s="517" t="str">
        <f>五年级等级</f>
        <v/>
      </c>
      <c r="U1495" s="516" t="str">
        <f>五年级坐位体前屈得分</f>
        <v/>
      </c>
      <c r="V1495" s="517" t="str">
        <f>五年级等级</f>
        <v/>
      </c>
      <c r="W1495" s="516" t="str">
        <f>五年级一分钟跳绳得分</f>
        <v/>
      </c>
      <c r="X1495" s="517" t="str">
        <f>五年级等级</f>
        <v/>
      </c>
      <c r="Y1495" s="515" t="str">
        <f>五年级仰卧起坐得分</f>
        <v/>
      </c>
      <c r="Z1495" s="518" t="str">
        <f>五年级等级</f>
        <v/>
      </c>
      <c r="AA1495" s="533" t="str">
        <f>五年级折返跑得分</f>
        <v/>
      </c>
      <c r="AB1495" s="515" t="str">
        <f>五年级等级</f>
        <v/>
      </c>
      <c r="AC1495" s="533" t="str">
        <f>五年级跳绳附加分</f>
        <v/>
      </c>
      <c r="AD1495" s="534" t="str">
        <f>五年级标准分</f>
        <v/>
      </c>
      <c r="AE1495" s="534" t="str">
        <f>五年级总分</f>
        <v/>
      </c>
      <c r="AF1495" s="517" t="str">
        <f>五年级等级</f>
        <v/>
      </c>
    </row>
    <row r="1496" spans="1:32">
      <c r="A1496" s="476">
        <v>522</v>
      </c>
      <c r="B1496" s="477">
        <v>24</v>
      </c>
      <c r="C1496" s="632"/>
      <c r="D1496" s="633"/>
      <c r="E1496" s="632"/>
      <c r="F1496" s="625"/>
      <c r="G1496" s="608"/>
      <c r="H1496" s="475"/>
      <c r="I1496" s="613"/>
      <c r="J1496" s="614"/>
      <c r="K1496" s="614"/>
      <c r="L1496" s="615"/>
      <c r="M1496" s="616"/>
      <c r="N1496" s="505" t="str">
        <f>五年级BMI</f>
        <v/>
      </c>
      <c r="O1496" s="499" t="str">
        <f>五年级BMI等级</f>
        <v/>
      </c>
      <c r="P1496" s="500" t="str">
        <f>五年级BMI得分</f>
        <v/>
      </c>
      <c r="Q1496" s="515" t="str">
        <f>五年级肺活量得分</f>
        <v/>
      </c>
      <c r="R1496" s="512" t="str">
        <f>五年级等级</f>
        <v/>
      </c>
      <c r="S1496" s="516" t="str">
        <f>五年级50米跑得分</f>
        <v/>
      </c>
      <c r="T1496" s="517" t="str">
        <f>五年级等级</f>
        <v/>
      </c>
      <c r="U1496" s="516" t="str">
        <f>五年级坐位体前屈得分</f>
        <v/>
      </c>
      <c r="V1496" s="517" t="str">
        <f>五年级等级</f>
        <v/>
      </c>
      <c r="W1496" s="516" t="str">
        <f>五年级一分钟跳绳得分</f>
        <v/>
      </c>
      <c r="X1496" s="517" t="str">
        <f>五年级等级</f>
        <v/>
      </c>
      <c r="Y1496" s="515" t="str">
        <f>五年级仰卧起坐得分</f>
        <v/>
      </c>
      <c r="Z1496" s="518" t="str">
        <f>五年级等级</f>
        <v/>
      </c>
      <c r="AA1496" s="533" t="str">
        <f>五年级折返跑得分</f>
        <v/>
      </c>
      <c r="AB1496" s="515" t="str">
        <f>五年级等级</f>
        <v/>
      </c>
      <c r="AC1496" s="533" t="str">
        <f>五年级跳绳附加分</f>
        <v/>
      </c>
      <c r="AD1496" s="534" t="str">
        <f>五年级标准分</f>
        <v/>
      </c>
      <c r="AE1496" s="534" t="str">
        <f>五年级总分</f>
        <v/>
      </c>
      <c r="AF1496" s="517" t="str">
        <f>五年级等级</f>
        <v/>
      </c>
    </row>
    <row r="1497" spans="1:32">
      <c r="A1497" s="476">
        <v>522</v>
      </c>
      <c r="B1497" s="477">
        <v>25</v>
      </c>
      <c r="C1497" s="632"/>
      <c r="D1497" s="633"/>
      <c r="E1497" s="632"/>
      <c r="F1497" s="625"/>
      <c r="G1497" s="608"/>
      <c r="H1497" s="475"/>
      <c r="I1497" s="613"/>
      <c r="J1497" s="614"/>
      <c r="K1497" s="614"/>
      <c r="L1497" s="615"/>
      <c r="M1497" s="616"/>
      <c r="N1497" s="505" t="str">
        <f>五年级BMI</f>
        <v/>
      </c>
      <c r="O1497" s="499" t="str">
        <f>五年级BMI等级</f>
        <v/>
      </c>
      <c r="P1497" s="500" t="str">
        <f>五年级BMI得分</f>
        <v/>
      </c>
      <c r="Q1497" s="515" t="str">
        <f>五年级肺活量得分</f>
        <v/>
      </c>
      <c r="R1497" s="512" t="str">
        <f>五年级等级</f>
        <v/>
      </c>
      <c r="S1497" s="516" t="str">
        <f>五年级50米跑得分</f>
        <v/>
      </c>
      <c r="T1497" s="517" t="str">
        <f>五年级等级</f>
        <v/>
      </c>
      <c r="U1497" s="516" t="str">
        <f>五年级坐位体前屈得分</f>
        <v/>
      </c>
      <c r="V1497" s="517" t="str">
        <f>五年级等级</f>
        <v/>
      </c>
      <c r="W1497" s="516" t="str">
        <f>五年级一分钟跳绳得分</f>
        <v/>
      </c>
      <c r="X1497" s="517" t="str">
        <f>五年级等级</f>
        <v/>
      </c>
      <c r="Y1497" s="515" t="str">
        <f>五年级仰卧起坐得分</f>
        <v/>
      </c>
      <c r="Z1497" s="518" t="str">
        <f>五年级等级</f>
        <v/>
      </c>
      <c r="AA1497" s="533" t="str">
        <f>五年级折返跑得分</f>
        <v/>
      </c>
      <c r="AB1497" s="515" t="str">
        <f>五年级等级</f>
        <v/>
      </c>
      <c r="AC1497" s="533" t="str">
        <f>五年级跳绳附加分</f>
        <v/>
      </c>
      <c r="AD1497" s="534" t="str">
        <f>五年级标准分</f>
        <v/>
      </c>
      <c r="AE1497" s="534" t="str">
        <f>五年级总分</f>
        <v/>
      </c>
      <c r="AF1497" s="517" t="str">
        <f>五年级等级</f>
        <v/>
      </c>
    </row>
    <row r="1498" spans="1:32">
      <c r="A1498" s="476">
        <v>522</v>
      </c>
      <c r="B1498" s="477">
        <v>26</v>
      </c>
      <c r="C1498" s="632"/>
      <c r="D1498" s="633"/>
      <c r="E1498" s="632"/>
      <c r="F1498" s="625"/>
      <c r="G1498" s="608"/>
      <c r="H1498" s="475"/>
      <c r="I1498" s="613"/>
      <c r="J1498" s="614"/>
      <c r="K1498" s="614"/>
      <c r="L1498" s="615"/>
      <c r="M1498" s="616"/>
      <c r="N1498" s="505" t="str">
        <f>五年级BMI</f>
        <v/>
      </c>
      <c r="O1498" s="499" t="str">
        <f>五年级BMI等级</f>
        <v/>
      </c>
      <c r="P1498" s="500" t="str">
        <f>五年级BMI得分</f>
        <v/>
      </c>
      <c r="Q1498" s="515" t="str">
        <f>五年级肺活量得分</f>
        <v/>
      </c>
      <c r="R1498" s="512" t="str">
        <f>五年级等级</f>
        <v/>
      </c>
      <c r="S1498" s="516" t="str">
        <f>五年级50米跑得分</f>
        <v/>
      </c>
      <c r="T1498" s="517" t="str">
        <f>五年级等级</f>
        <v/>
      </c>
      <c r="U1498" s="516" t="str">
        <f>五年级坐位体前屈得分</f>
        <v/>
      </c>
      <c r="V1498" s="517" t="str">
        <f>五年级等级</f>
        <v/>
      </c>
      <c r="W1498" s="516" t="str">
        <f>五年级一分钟跳绳得分</f>
        <v/>
      </c>
      <c r="X1498" s="517" t="str">
        <f>五年级等级</f>
        <v/>
      </c>
      <c r="Y1498" s="515" t="str">
        <f>五年级仰卧起坐得分</f>
        <v/>
      </c>
      <c r="Z1498" s="518" t="str">
        <f>五年级等级</f>
        <v/>
      </c>
      <c r="AA1498" s="533" t="str">
        <f>五年级折返跑得分</f>
        <v/>
      </c>
      <c r="AB1498" s="515" t="str">
        <f>五年级等级</f>
        <v/>
      </c>
      <c r="AC1498" s="533" t="str">
        <f>五年级跳绳附加分</f>
        <v/>
      </c>
      <c r="AD1498" s="534" t="str">
        <f>五年级标准分</f>
        <v/>
      </c>
      <c r="AE1498" s="534" t="str">
        <f>五年级总分</f>
        <v/>
      </c>
      <c r="AF1498" s="517" t="str">
        <f>五年级等级</f>
        <v/>
      </c>
    </row>
    <row r="1499" spans="1:32">
      <c r="A1499" s="476">
        <v>522</v>
      </c>
      <c r="B1499" s="477">
        <v>27</v>
      </c>
      <c r="C1499" s="632"/>
      <c r="D1499" s="633"/>
      <c r="E1499" s="632"/>
      <c r="F1499" s="625"/>
      <c r="G1499" s="608"/>
      <c r="H1499" s="475"/>
      <c r="I1499" s="613"/>
      <c r="J1499" s="614"/>
      <c r="K1499" s="614"/>
      <c r="L1499" s="615"/>
      <c r="M1499" s="616"/>
      <c r="N1499" s="505" t="str">
        <f>五年级BMI</f>
        <v/>
      </c>
      <c r="O1499" s="499" t="str">
        <f>五年级BMI等级</f>
        <v/>
      </c>
      <c r="P1499" s="500" t="str">
        <f>五年级BMI得分</f>
        <v/>
      </c>
      <c r="Q1499" s="515" t="str">
        <f>五年级肺活量得分</f>
        <v/>
      </c>
      <c r="R1499" s="512" t="str">
        <f>五年级等级</f>
        <v/>
      </c>
      <c r="S1499" s="516" t="str">
        <f>五年级50米跑得分</f>
        <v/>
      </c>
      <c r="T1499" s="517" t="str">
        <f>五年级等级</f>
        <v/>
      </c>
      <c r="U1499" s="516" t="str">
        <f>五年级坐位体前屈得分</f>
        <v/>
      </c>
      <c r="V1499" s="517" t="str">
        <f>五年级等级</f>
        <v/>
      </c>
      <c r="W1499" s="516" t="str">
        <f>五年级一分钟跳绳得分</f>
        <v/>
      </c>
      <c r="X1499" s="517" t="str">
        <f>五年级等级</f>
        <v/>
      </c>
      <c r="Y1499" s="515" t="str">
        <f>五年级仰卧起坐得分</f>
        <v/>
      </c>
      <c r="Z1499" s="518" t="str">
        <f>五年级等级</f>
        <v/>
      </c>
      <c r="AA1499" s="533" t="str">
        <f>五年级折返跑得分</f>
        <v/>
      </c>
      <c r="AB1499" s="515" t="str">
        <f>五年级等级</f>
        <v/>
      </c>
      <c r="AC1499" s="533" t="str">
        <f>五年级跳绳附加分</f>
        <v/>
      </c>
      <c r="AD1499" s="534" t="str">
        <f>五年级标准分</f>
        <v/>
      </c>
      <c r="AE1499" s="534" t="str">
        <f>五年级总分</f>
        <v/>
      </c>
      <c r="AF1499" s="517" t="str">
        <f>五年级等级</f>
        <v/>
      </c>
    </row>
    <row r="1500" spans="1:32">
      <c r="A1500" s="476">
        <v>522</v>
      </c>
      <c r="B1500" s="477">
        <v>28</v>
      </c>
      <c r="C1500" s="632"/>
      <c r="D1500" s="633"/>
      <c r="E1500" s="632"/>
      <c r="F1500" s="625"/>
      <c r="G1500" s="608"/>
      <c r="H1500" s="475"/>
      <c r="I1500" s="613"/>
      <c r="J1500" s="614"/>
      <c r="K1500" s="614"/>
      <c r="L1500" s="615"/>
      <c r="M1500" s="616"/>
      <c r="N1500" s="505" t="str">
        <f>五年级BMI</f>
        <v/>
      </c>
      <c r="O1500" s="499" t="str">
        <f>五年级BMI等级</f>
        <v/>
      </c>
      <c r="P1500" s="500" t="str">
        <f>五年级BMI得分</f>
        <v/>
      </c>
      <c r="Q1500" s="515" t="str">
        <f>五年级肺活量得分</f>
        <v/>
      </c>
      <c r="R1500" s="512" t="str">
        <f>五年级等级</f>
        <v/>
      </c>
      <c r="S1500" s="516" t="str">
        <f>五年级50米跑得分</f>
        <v/>
      </c>
      <c r="T1500" s="517" t="str">
        <f>五年级等级</f>
        <v/>
      </c>
      <c r="U1500" s="516" t="str">
        <f>五年级坐位体前屈得分</f>
        <v/>
      </c>
      <c r="V1500" s="517" t="str">
        <f>五年级等级</f>
        <v/>
      </c>
      <c r="W1500" s="516" t="str">
        <f>五年级一分钟跳绳得分</f>
        <v/>
      </c>
      <c r="X1500" s="517" t="str">
        <f>五年级等级</f>
        <v/>
      </c>
      <c r="Y1500" s="515" t="str">
        <f>五年级仰卧起坐得分</f>
        <v/>
      </c>
      <c r="Z1500" s="518" t="str">
        <f>五年级等级</f>
        <v/>
      </c>
      <c r="AA1500" s="533" t="str">
        <f>五年级折返跑得分</f>
        <v/>
      </c>
      <c r="AB1500" s="515" t="str">
        <f>五年级等级</f>
        <v/>
      </c>
      <c r="AC1500" s="533" t="str">
        <f>五年级跳绳附加分</f>
        <v/>
      </c>
      <c r="AD1500" s="534" t="str">
        <f>五年级标准分</f>
        <v/>
      </c>
      <c r="AE1500" s="534" t="str">
        <f>五年级总分</f>
        <v/>
      </c>
      <c r="AF1500" s="517" t="str">
        <f>五年级等级</f>
        <v/>
      </c>
    </row>
    <row r="1501" spans="1:32">
      <c r="A1501" s="476">
        <v>522</v>
      </c>
      <c r="B1501" s="477">
        <v>29</v>
      </c>
      <c r="C1501" s="632"/>
      <c r="D1501" s="633"/>
      <c r="E1501" s="632"/>
      <c r="F1501" s="625"/>
      <c r="G1501" s="608"/>
      <c r="H1501" s="475"/>
      <c r="I1501" s="613"/>
      <c r="J1501" s="614"/>
      <c r="K1501" s="614"/>
      <c r="L1501" s="615"/>
      <c r="M1501" s="616"/>
      <c r="N1501" s="505" t="str">
        <f>五年级BMI</f>
        <v/>
      </c>
      <c r="O1501" s="499" t="str">
        <f>五年级BMI等级</f>
        <v/>
      </c>
      <c r="P1501" s="500" t="str">
        <f>五年级BMI得分</f>
        <v/>
      </c>
      <c r="Q1501" s="515" t="str">
        <f>五年级肺活量得分</f>
        <v/>
      </c>
      <c r="R1501" s="512" t="str">
        <f>五年级等级</f>
        <v/>
      </c>
      <c r="S1501" s="516" t="str">
        <f>五年级50米跑得分</f>
        <v/>
      </c>
      <c r="T1501" s="517" t="str">
        <f>五年级等级</f>
        <v/>
      </c>
      <c r="U1501" s="516" t="str">
        <f>五年级坐位体前屈得分</f>
        <v/>
      </c>
      <c r="V1501" s="517" t="str">
        <f>五年级等级</f>
        <v/>
      </c>
      <c r="W1501" s="516" t="str">
        <f>五年级一分钟跳绳得分</f>
        <v/>
      </c>
      <c r="X1501" s="517" t="str">
        <f>五年级等级</f>
        <v/>
      </c>
      <c r="Y1501" s="515" t="str">
        <f>五年级仰卧起坐得分</f>
        <v/>
      </c>
      <c r="Z1501" s="518" t="str">
        <f>五年级等级</f>
        <v/>
      </c>
      <c r="AA1501" s="533" t="str">
        <f>五年级折返跑得分</f>
        <v/>
      </c>
      <c r="AB1501" s="515" t="str">
        <f>五年级等级</f>
        <v/>
      </c>
      <c r="AC1501" s="533" t="str">
        <f>五年级跳绳附加分</f>
        <v/>
      </c>
      <c r="AD1501" s="534" t="str">
        <f>五年级标准分</f>
        <v/>
      </c>
      <c r="AE1501" s="534" t="str">
        <f>五年级总分</f>
        <v/>
      </c>
      <c r="AF1501" s="517" t="str">
        <f>五年级等级</f>
        <v/>
      </c>
    </row>
    <row r="1502" spans="1:32">
      <c r="A1502" s="476">
        <v>522</v>
      </c>
      <c r="B1502" s="477">
        <v>30</v>
      </c>
      <c r="C1502" s="632"/>
      <c r="D1502" s="633"/>
      <c r="E1502" s="632"/>
      <c r="F1502" s="625"/>
      <c r="G1502" s="608"/>
      <c r="H1502" s="475"/>
      <c r="I1502" s="613"/>
      <c r="J1502" s="614"/>
      <c r="K1502" s="614"/>
      <c r="L1502" s="615"/>
      <c r="M1502" s="616"/>
      <c r="N1502" s="505" t="str">
        <f>五年级BMI</f>
        <v/>
      </c>
      <c r="O1502" s="499" t="str">
        <f>五年级BMI等级</f>
        <v/>
      </c>
      <c r="P1502" s="500" t="str">
        <f>五年级BMI得分</f>
        <v/>
      </c>
      <c r="Q1502" s="515" t="str">
        <f>五年级肺活量得分</f>
        <v/>
      </c>
      <c r="R1502" s="512" t="str">
        <f>五年级等级</f>
        <v/>
      </c>
      <c r="S1502" s="516" t="str">
        <f>五年级50米跑得分</f>
        <v/>
      </c>
      <c r="T1502" s="517" t="str">
        <f>五年级等级</f>
        <v/>
      </c>
      <c r="U1502" s="516" t="str">
        <f>五年级坐位体前屈得分</f>
        <v/>
      </c>
      <c r="V1502" s="517" t="str">
        <f>五年级等级</f>
        <v/>
      </c>
      <c r="W1502" s="516" t="str">
        <f>五年级一分钟跳绳得分</f>
        <v/>
      </c>
      <c r="X1502" s="517" t="str">
        <f>五年级等级</f>
        <v/>
      </c>
      <c r="Y1502" s="515" t="str">
        <f>五年级仰卧起坐得分</f>
        <v/>
      </c>
      <c r="Z1502" s="518" t="str">
        <f>五年级等级</f>
        <v/>
      </c>
      <c r="AA1502" s="533" t="str">
        <f>五年级折返跑得分</f>
        <v/>
      </c>
      <c r="AB1502" s="515" t="str">
        <f>五年级等级</f>
        <v/>
      </c>
      <c r="AC1502" s="533" t="str">
        <f>五年级跳绳附加分</f>
        <v/>
      </c>
      <c r="AD1502" s="534" t="str">
        <f>五年级标准分</f>
        <v/>
      </c>
      <c r="AE1502" s="534" t="str">
        <f>五年级总分</f>
        <v/>
      </c>
      <c r="AF1502" s="517" t="str">
        <f>五年级等级</f>
        <v/>
      </c>
    </row>
    <row r="1503" spans="1:32">
      <c r="A1503" s="476">
        <v>522</v>
      </c>
      <c r="B1503" s="477">
        <v>31</v>
      </c>
      <c r="C1503" s="632"/>
      <c r="D1503" s="633"/>
      <c r="E1503" s="632"/>
      <c r="F1503" s="625"/>
      <c r="G1503" s="608"/>
      <c r="H1503" s="475"/>
      <c r="I1503" s="613"/>
      <c r="J1503" s="614"/>
      <c r="K1503" s="614"/>
      <c r="L1503" s="615"/>
      <c r="M1503" s="616"/>
      <c r="N1503" s="505" t="str">
        <f>五年级BMI</f>
        <v/>
      </c>
      <c r="O1503" s="499" t="str">
        <f>五年级BMI等级</f>
        <v/>
      </c>
      <c r="P1503" s="500" t="str">
        <f>五年级BMI得分</f>
        <v/>
      </c>
      <c r="Q1503" s="515" t="str">
        <f>五年级肺活量得分</f>
        <v/>
      </c>
      <c r="R1503" s="512" t="str">
        <f>五年级等级</f>
        <v/>
      </c>
      <c r="S1503" s="516" t="str">
        <f>五年级50米跑得分</f>
        <v/>
      </c>
      <c r="T1503" s="517" t="str">
        <f>五年级等级</f>
        <v/>
      </c>
      <c r="U1503" s="516" t="str">
        <f>五年级坐位体前屈得分</f>
        <v/>
      </c>
      <c r="V1503" s="517" t="str">
        <f>五年级等级</f>
        <v/>
      </c>
      <c r="W1503" s="516" t="str">
        <f>五年级一分钟跳绳得分</f>
        <v/>
      </c>
      <c r="X1503" s="517" t="str">
        <f>五年级等级</f>
        <v/>
      </c>
      <c r="Y1503" s="515" t="str">
        <f>五年级仰卧起坐得分</f>
        <v/>
      </c>
      <c r="Z1503" s="518" t="str">
        <f>五年级等级</f>
        <v/>
      </c>
      <c r="AA1503" s="533" t="str">
        <f>五年级折返跑得分</f>
        <v/>
      </c>
      <c r="AB1503" s="515" t="str">
        <f>五年级等级</f>
        <v/>
      </c>
      <c r="AC1503" s="533" t="str">
        <f>五年级跳绳附加分</f>
        <v/>
      </c>
      <c r="AD1503" s="534" t="str">
        <f>五年级标准分</f>
        <v/>
      </c>
      <c r="AE1503" s="534" t="str">
        <f>五年级总分</f>
        <v/>
      </c>
      <c r="AF1503" s="517" t="str">
        <f>五年级等级</f>
        <v/>
      </c>
    </row>
    <row r="1504" spans="1:32">
      <c r="A1504" s="476">
        <v>522</v>
      </c>
      <c r="B1504" s="477">
        <v>32</v>
      </c>
      <c r="C1504" s="632"/>
      <c r="D1504" s="633"/>
      <c r="E1504" s="632"/>
      <c r="F1504" s="625"/>
      <c r="G1504" s="608"/>
      <c r="H1504" s="475"/>
      <c r="I1504" s="613"/>
      <c r="J1504" s="614"/>
      <c r="K1504" s="614"/>
      <c r="L1504" s="615"/>
      <c r="M1504" s="616"/>
      <c r="N1504" s="505" t="str">
        <f>五年级BMI</f>
        <v/>
      </c>
      <c r="O1504" s="499" t="str">
        <f>五年级BMI等级</f>
        <v/>
      </c>
      <c r="P1504" s="500" t="str">
        <f>五年级BMI得分</f>
        <v/>
      </c>
      <c r="Q1504" s="515" t="str">
        <f>五年级肺活量得分</f>
        <v/>
      </c>
      <c r="R1504" s="512" t="str">
        <f>五年级等级</f>
        <v/>
      </c>
      <c r="S1504" s="516" t="str">
        <f>五年级50米跑得分</f>
        <v/>
      </c>
      <c r="T1504" s="517" t="str">
        <f>五年级等级</f>
        <v/>
      </c>
      <c r="U1504" s="516" t="str">
        <f>五年级坐位体前屈得分</f>
        <v/>
      </c>
      <c r="V1504" s="517" t="str">
        <f>五年级等级</f>
        <v/>
      </c>
      <c r="W1504" s="516" t="str">
        <f>五年级一分钟跳绳得分</f>
        <v/>
      </c>
      <c r="X1504" s="517" t="str">
        <f>五年级等级</f>
        <v/>
      </c>
      <c r="Y1504" s="515" t="str">
        <f>五年级仰卧起坐得分</f>
        <v/>
      </c>
      <c r="Z1504" s="518" t="str">
        <f>五年级等级</f>
        <v/>
      </c>
      <c r="AA1504" s="533" t="str">
        <f>五年级折返跑得分</f>
        <v/>
      </c>
      <c r="AB1504" s="515" t="str">
        <f>五年级等级</f>
        <v/>
      </c>
      <c r="AC1504" s="533" t="str">
        <f>五年级跳绳附加分</f>
        <v/>
      </c>
      <c r="AD1504" s="534" t="str">
        <f>五年级标准分</f>
        <v/>
      </c>
      <c r="AE1504" s="534" t="str">
        <f>五年级总分</f>
        <v/>
      </c>
      <c r="AF1504" s="517" t="str">
        <f>五年级等级</f>
        <v/>
      </c>
    </row>
    <row r="1505" spans="1:32">
      <c r="A1505" s="476">
        <v>522</v>
      </c>
      <c r="B1505" s="477">
        <v>33</v>
      </c>
      <c r="C1505" s="632"/>
      <c r="D1505" s="633"/>
      <c r="E1505" s="632"/>
      <c r="F1505" s="625"/>
      <c r="G1505" s="608"/>
      <c r="H1505" s="475"/>
      <c r="I1505" s="613"/>
      <c r="J1505" s="614"/>
      <c r="K1505" s="614"/>
      <c r="L1505" s="615"/>
      <c r="M1505" s="616"/>
      <c r="N1505" s="505" t="str">
        <f>五年级BMI</f>
        <v/>
      </c>
      <c r="O1505" s="499" t="str">
        <f>五年级BMI等级</f>
        <v/>
      </c>
      <c r="P1505" s="500" t="str">
        <f>五年级BMI得分</f>
        <v/>
      </c>
      <c r="Q1505" s="515" t="str">
        <f>五年级肺活量得分</f>
        <v/>
      </c>
      <c r="R1505" s="512" t="str">
        <f>五年级等级</f>
        <v/>
      </c>
      <c r="S1505" s="516" t="str">
        <f>五年级50米跑得分</f>
        <v/>
      </c>
      <c r="T1505" s="517" t="str">
        <f>五年级等级</f>
        <v/>
      </c>
      <c r="U1505" s="516" t="str">
        <f>五年级坐位体前屈得分</f>
        <v/>
      </c>
      <c r="V1505" s="517" t="str">
        <f>五年级等级</f>
        <v/>
      </c>
      <c r="W1505" s="516" t="str">
        <f>五年级一分钟跳绳得分</f>
        <v/>
      </c>
      <c r="X1505" s="517" t="str">
        <f>五年级等级</f>
        <v/>
      </c>
      <c r="Y1505" s="515" t="str">
        <f>五年级仰卧起坐得分</f>
        <v/>
      </c>
      <c r="Z1505" s="518" t="str">
        <f>五年级等级</f>
        <v/>
      </c>
      <c r="AA1505" s="533" t="str">
        <f>五年级折返跑得分</f>
        <v/>
      </c>
      <c r="AB1505" s="515" t="str">
        <f>五年级等级</f>
        <v/>
      </c>
      <c r="AC1505" s="533" t="str">
        <f>五年级跳绳附加分</f>
        <v/>
      </c>
      <c r="AD1505" s="534" t="str">
        <f>五年级标准分</f>
        <v/>
      </c>
      <c r="AE1505" s="534" t="str">
        <f>五年级总分</f>
        <v/>
      </c>
      <c r="AF1505" s="517" t="str">
        <f>五年级等级</f>
        <v/>
      </c>
    </row>
    <row r="1506" spans="1:32">
      <c r="A1506" s="476">
        <v>522</v>
      </c>
      <c r="B1506" s="477">
        <v>34</v>
      </c>
      <c r="C1506" s="632"/>
      <c r="D1506" s="633"/>
      <c r="E1506" s="632"/>
      <c r="F1506" s="625"/>
      <c r="G1506" s="608"/>
      <c r="H1506" s="475"/>
      <c r="I1506" s="613"/>
      <c r="J1506" s="614"/>
      <c r="K1506" s="614"/>
      <c r="L1506" s="615"/>
      <c r="M1506" s="616"/>
      <c r="N1506" s="505" t="str">
        <f>五年级BMI</f>
        <v/>
      </c>
      <c r="O1506" s="499" t="str">
        <f>五年级BMI等级</f>
        <v/>
      </c>
      <c r="P1506" s="500" t="str">
        <f>五年级BMI得分</f>
        <v/>
      </c>
      <c r="Q1506" s="515" t="str">
        <f>五年级肺活量得分</f>
        <v/>
      </c>
      <c r="R1506" s="512" t="str">
        <f>五年级等级</f>
        <v/>
      </c>
      <c r="S1506" s="516" t="str">
        <f>五年级50米跑得分</f>
        <v/>
      </c>
      <c r="T1506" s="517" t="str">
        <f>五年级等级</f>
        <v/>
      </c>
      <c r="U1506" s="516" t="str">
        <f>五年级坐位体前屈得分</f>
        <v/>
      </c>
      <c r="V1506" s="517" t="str">
        <f>五年级等级</f>
        <v/>
      </c>
      <c r="W1506" s="516" t="str">
        <f>五年级一分钟跳绳得分</f>
        <v/>
      </c>
      <c r="X1506" s="517" t="str">
        <f>五年级等级</f>
        <v/>
      </c>
      <c r="Y1506" s="515" t="str">
        <f>五年级仰卧起坐得分</f>
        <v/>
      </c>
      <c r="Z1506" s="518" t="str">
        <f>五年级等级</f>
        <v/>
      </c>
      <c r="AA1506" s="533" t="str">
        <f>五年级折返跑得分</f>
        <v/>
      </c>
      <c r="AB1506" s="515" t="str">
        <f>五年级等级</f>
        <v/>
      </c>
      <c r="AC1506" s="533" t="str">
        <f>五年级跳绳附加分</f>
        <v/>
      </c>
      <c r="AD1506" s="534" t="str">
        <f>五年级标准分</f>
        <v/>
      </c>
      <c r="AE1506" s="534" t="str">
        <f>五年级总分</f>
        <v/>
      </c>
      <c r="AF1506" s="517" t="str">
        <f>五年级等级</f>
        <v/>
      </c>
    </row>
    <row r="1507" spans="1:32">
      <c r="A1507" s="476">
        <v>522</v>
      </c>
      <c r="B1507" s="477">
        <v>35</v>
      </c>
      <c r="C1507" s="632"/>
      <c r="D1507" s="633"/>
      <c r="E1507" s="632"/>
      <c r="F1507" s="625"/>
      <c r="G1507" s="608"/>
      <c r="H1507" s="475"/>
      <c r="I1507" s="613"/>
      <c r="J1507" s="614"/>
      <c r="K1507" s="614"/>
      <c r="L1507" s="615"/>
      <c r="M1507" s="616"/>
      <c r="N1507" s="505" t="str">
        <f>五年级BMI</f>
        <v/>
      </c>
      <c r="O1507" s="499" t="str">
        <f>五年级BMI等级</f>
        <v/>
      </c>
      <c r="P1507" s="500" t="str">
        <f>五年级BMI得分</f>
        <v/>
      </c>
      <c r="Q1507" s="515" t="str">
        <f>五年级肺活量得分</f>
        <v/>
      </c>
      <c r="R1507" s="512" t="str">
        <f>五年级等级</f>
        <v/>
      </c>
      <c r="S1507" s="516" t="str">
        <f>五年级50米跑得分</f>
        <v/>
      </c>
      <c r="T1507" s="517" t="str">
        <f>五年级等级</f>
        <v/>
      </c>
      <c r="U1507" s="516" t="str">
        <f>五年级坐位体前屈得分</f>
        <v/>
      </c>
      <c r="V1507" s="517" t="str">
        <f>五年级等级</f>
        <v/>
      </c>
      <c r="W1507" s="516" t="str">
        <f>五年级一分钟跳绳得分</f>
        <v/>
      </c>
      <c r="X1507" s="517" t="str">
        <f>五年级等级</f>
        <v/>
      </c>
      <c r="Y1507" s="515" t="str">
        <f>五年级仰卧起坐得分</f>
        <v/>
      </c>
      <c r="Z1507" s="518" t="str">
        <f>五年级等级</f>
        <v/>
      </c>
      <c r="AA1507" s="533" t="str">
        <f>五年级折返跑得分</f>
        <v/>
      </c>
      <c r="AB1507" s="515" t="str">
        <f>五年级等级</f>
        <v/>
      </c>
      <c r="AC1507" s="533" t="str">
        <f>五年级跳绳附加分</f>
        <v/>
      </c>
      <c r="AD1507" s="534" t="str">
        <f>五年级标准分</f>
        <v/>
      </c>
      <c r="AE1507" s="534" t="str">
        <f>五年级总分</f>
        <v/>
      </c>
      <c r="AF1507" s="517" t="str">
        <f>五年级等级</f>
        <v/>
      </c>
    </row>
    <row r="1508" spans="1:32">
      <c r="A1508" s="476">
        <v>522</v>
      </c>
      <c r="B1508" s="477">
        <v>36</v>
      </c>
      <c r="C1508" s="632"/>
      <c r="D1508" s="633"/>
      <c r="E1508" s="632"/>
      <c r="F1508" s="625"/>
      <c r="G1508" s="608"/>
      <c r="H1508" s="475"/>
      <c r="I1508" s="613"/>
      <c r="J1508" s="614"/>
      <c r="K1508" s="614"/>
      <c r="L1508" s="615"/>
      <c r="M1508" s="616"/>
      <c r="N1508" s="505" t="str">
        <f>五年级BMI</f>
        <v/>
      </c>
      <c r="O1508" s="499" t="str">
        <f>五年级BMI等级</f>
        <v/>
      </c>
      <c r="P1508" s="500" t="str">
        <f>五年级BMI得分</f>
        <v/>
      </c>
      <c r="Q1508" s="515" t="str">
        <f>五年级肺活量得分</f>
        <v/>
      </c>
      <c r="R1508" s="512" t="str">
        <f>五年级等级</f>
        <v/>
      </c>
      <c r="S1508" s="516" t="str">
        <f>五年级50米跑得分</f>
        <v/>
      </c>
      <c r="T1508" s="517" t="str">
        <f>五年级等级</f>
        <v/>
      </c>
      <c r="U1508" s="516" t="str">
        <f>五年级坐位体前屈得分</f>
        <v/>
      </c>
      <c r="V1508" s="517" t="str">
        <f>五年级等级</f>
        <v/>
      </c>
      <c r="W1508" s="516" t="str">
        <f>五年级一分钟跳绳得分</f>
        <v/>
      </c>
      <c r="X1508" s="517" t="str">
        <f>五年级等级</f>
        <v/>
      </c>
      <c r="Y1508" s="515" t="str">
        <f>五年级仰卧起坐得分</f>
        <v/>
      </c>
      <c r="Z1508" s="518" t="str">
        <f>五年级等级</f>
        <v/>
      </c>
      <c r="AA1508" s="533" t="str">
        <f>五年级折返跑得分</f>
        <v/>
      </c>
      <c r="AB1508" s="515" t="str">
        <f>五年级等级</f>
        <v/>
      </c>
      <c r="AC1508" s="533" t="str">
        <f>五年级跳绳附加分</f>
        <v/>
      </c>
      <c r="AD1508" s="534" t="str">
        <f>五年级标准分</f>
        <v/>
      </c>
      <c r="AE1508" s="534" t="str">
        <f>五年级总分</f>
        <v/>
      </c>
      <c r="AF1508" s="517" t="str">
        <f>五年级等级</f>
        <v/>
      </c>
    </row>
    <row r="1509" spans="1:32">
      <c r="A1509" s="476">
        <v>522</v>
      </c>
      <c r="B1509" s="477">
        <v>37</v>
      </c>
      <c r="C1509" s="632"/>
      <c r="D1509" s="633"/>
      <c r="E1509" s="632"/>
      <c r="F1509" s="625"/>
      <c r="G1509" s="608"/>
      <c r="H1509" s="475"/>
      <c r="I1509" s="613"/>
      <c r="J1509" s="614"/>
      <c r="K1509" s="614"/>
      <c r="L1509" s="615"/>
      <c r="M1509" s="616"/>
      <c r="N1509" s="505" t="str">
        <f>五年级BMI</f>
        <v/>
      </c>
      <c r="O1509" s="499" t="str">
        <f>五年级BMI等级</f>
        <v/>
      </c>
      <c r="P1509" s="500" t="str">
        <f>五年级BMI得分</f>
        <v/>
      </c>
      <c r="Q1509" s="515" t="str">
        <f>五年级肺活量得分</f>
        <v/>
      </c>
      <c r="R1509" s="512" t="str">
        <f>五年级等级</f>
        <v/>
      </c>
      <c r="S1509" s="516" t="str">
        <f>五年级50米跑得分</f>
        <v/>
      </c>
      <c r="T1509" s="517" t="str">
        <f>五年级等级</f>
        <v/>
      </c>
      <c r="U1509" s="516" t="str">
        <f>五年级坐位体前屈得分</f>
        <v/>
      </c>
      <c r="V1509" s="517" t="str">
        <f>五年级等级</f>
        <v/>
      </c>
      <c r="W1509" s="516" t="str">
        <f>五年级一分钟跳绳得分</f>
        <v/>
      </c>
      <c r="X1509" s="517" t="str">
        <f>五年级等级</f>
        <v/>
      </c>
      <c r="Y1509" s="515" t="str">
        <f>五年级仰卧起坐得分</f>
        <v/>
      </c>
      <c r="Z1509" s="518" t="str">
        <f>五年级等级</f>
        <v/>
      </c>
      <c r="AA1509" s="533" t="str">
        <f>五年级折返跑得分</f>
        <v/>
      </c>
      <c r="AB1509" s="515" t="str">
        <f>五年级等级</f>
        <v/>
      </c>
      <c r="AC1509" s="533" t="str">
        <f>五年级跳绳附加分</f>
        <v/>
      </c>
      <c r="AD1509" s="534" t="str">
        <f>五年级标准分</f>
        <v/>
      </c>
      <c r="AE1509" s="534" t="str">
        <f>五年级总分</f>
        <v/>
      </c>
      <c r="AF1509" s="517" t="str">
        <f>五年级等级</f>
        <v/>
      </c>
    </row>
    <row r="1510" spans="1:32">
      <c r="A1510" s="476">
        <v>522</v>
      </c>
      <c r="B1510" s="477">
        <v>38</v>
      </c>
      <c r="C1510" s="632"/>
      <c r="D1510" s="633"/>
      <c r="E1510" s="632"/>
      <c r="F1510" s="625"/>
      <c r="G1510" s="608"/>
      <c r="H1510" s="475"/>
      <c r="I1510" s="613"/>
      <c r="J1510" s="614"/>
      <c r="K1510" s="614"/>
      <c r="L1510" s="615"/>
      <c r="M1510" s="616"/>
      <c r="N1510" s="505" t="str">
        <f>五年级BMI</f>
        <v/>
      </c>
      <c r="O1510" s="499" t="str">
        <f>五年级BMI等级</f>
        <v/>
      </c>
      <c r="P1510" s="500" t="str">
        <f>五年级BMI得分</f>
        <v/>
      </c>
      <c r="Q1510" s="515" t="str">
        <f>五年级肺活量得分</f>
        <v/>
      </c>
      <c r="R1510" s="512" t="str">
        <f>五年级等级</f>
        <v/>
      </c>
      <c r="S1510" s="516" t="str">
        <f>五年级50米跑得分</f>
        <v/>
      </c>
      <c r="T1510" s="517" t="str">
        <f>五年级等级</f>
        <v/>
      </c>
      <c r="U1510" s="516" t="str">
        <f>五年级坐位体前屈得分</f>
        <v/>
      </c>
      <c r="V1510" s="517" t="str">
        <f>五年级等级</f>
        <v/>
      </c>
      <c r="W1510" s="516" t="str">
        <f>五年级一分钟跳绳得分</f>
        <v/>
      </c>
      <c r="X1510" s="517" t="str">
        <f>五年级等级</f>
        <v/>
      </c>
      <c r="Y1510" s="515" t="str">
        <f>五年级仰卧起坐得分</f>
        <v/>
      </c>
      <c r="Z1510" s="518" t="str">
        <f>五年级等级</f>
        <v/>
      </c>
      <c r="AA1510" s="533" t="str">
        <f>五年级折返跑得分</f>
        <v/>
      </c>
      <c r="AB1510" s="515" t="str">
        <f>五年级等级</f>
        <v/>
      </c>
      <c r="AC1510" s="533" t="str">
        <f>五年级跳绳附加分</f>
        <v/>
      </c>
      <c r="AD1510" s="534" t="str">
        <f>五年级标准分</f>
        <v/>
      </c>
      <c r="AE1510" s="534" t="str">
        <f>五年级总分</f>
        <v/>
      </c>
      <c r="AF1510" s="517" t="str">
        <f>五年级等级</f>
        <v/>
      </c>
    </row>
    <row r="1511" spans="1:32">
      <c r="A1511" s="476">
        <v>522</v>
      </c>
      <c r="B1511" s="477">
        <v>39</v>
      </c>
      <c r="C1511" s="632"/>
      <c r="D1511" s="633"/>
      <c r="E1511" s="632"/>
      <c r="F1511" s="625"/>
      <c r="G1511" s="608"/>
      <c r="H1511" s="475"/>
      <c r="I1511" s="613"/>
      <c r="J1511" s="614"/>
      <c r="K1511" s="614"/>
      <c r="L1511" s="615"/>
      <c r="M1511" s="616"/>
      <c r="N1511" s="505" t="str">
        <f>五年级BMI</f>
        <v/>
      </c>
      <c r="O1511" s="499" t="str">
        <f>五年级BMI等级</f>
        <v/>
      </c>
      <c r="P1511" s="500" t="str">
        <f>五年级BMI得分</f>
        <v/>
      </c>
      <c r="Q1511" s="515" t="str">
        <f>五年级肺活量得分</f>
        <v/>
      </c>
      <c r="R1511" s="512" t="str">
        <f>五年级等级</f>
        <v/>
      </c>
      <c r="S1511" s="516" t="str">
        <f>五年级50米跑得分</f>
        <v/>
      </c>
      <c r="T1511" s="517" t="str">
        <f>五年级等级</f>
        <v/>
      </c>
      <c r="U1511" s="516" t="str">
        <f>五年级坐位体前屈得分</f>
        <v/>
      </c>
      <c r="V1511" s="517" t="str">
        <f>五年级等级</f>
        <v/>
      </c>
      <c r="W1511" s="516" t="str">
        <f>五年级一分钟跳绳得分</f>
        <v/>
      </c>
      <c r="X1511" s="517" t="str">
        <f>五年级等级</f>
        <v/>
      </c>
      <c r="Y1511" s="515" t="str">
        <f>五年级仰卧起坐得分</f>
        <v/>
      </c>
      <c r="Z1511" s="518" t="str">
        <f>五年级等级</f>
        <v/>
      </c>
      <c r="AA1511" s="533" t="str">
        <f>五年级折返跑得分</f>
        <v/>
      </c>
      <c r="AB1511" s="515" t="str">
        <f>五年级等级</f>
        <v/>
      </c>
      <c r="AC1511" s="533" t="str">
        <f>五年级跳绳附加分</f>
        <v/>
      </c>
      <c r="AD1511" s="534" t="str">
        <f>五年级标准分</f>
        <v/>
      </c>
      <c r="AE1511" s="534" t="str">
        <f>五年级总分</f>
        <v/>
      </c>
      <c r="AF1511" s="517" t="str">
        <f>五年级等级</f>
        <v/>
      </c>
    </row>
    <row r="1512" spans="1:32">
      <c r="A1512" s="476">
        <v>522</v>
      </c>
      <c r="B1512" s="477">
        <v>40</v>
      </c>
      <c r="C1512" s="632"/>
      <c r="D1512" s="633"/>
      <c r="E1512" s="632"/>
      <c r="F1512" s="625"/>
      <c r="G1512" s="608"/>
      <c r="H1512" s="475"/>
      <c r="I1512" s="613"/>
      <c r="J1512" s="614"/>
      <c r="K1512" s="614"/>
      <c r="L1512" s="615"/>
      <c r="M1512" s="616"/>
      <c r="N1512" s="505" t="str">
        <f>五年级BMI</f>
        <v/>
      </c>
      <c r="O1512" s="499" t="str">
        <f>五年级BMI等级</f>
        <v/>
      </c>
      <c r="P1512" s="500" t="str">
        <f>五年级BMI得分</f>
        <v/>
      </c>
      <c r="Q1512" s="515" t="str">
        <f>五年级肺活量得分</f>
        <v/>
      </c>
      <c r="R1512" s="512" t="str">
        <f>五年级等级</f>
        <v/>
      </c>
      <c r="S1512" s="516" t="str">
        <f>五年级50米跑得分</f>
        <v/>
      </c>
      <c r="T1512" s="517" t="str">
        <f>五年级等级</f>
        <v/>
      </c>
      <c r="U1512" s="516" t="str">
        <f>五年级坐位体前屈得分</f>
        <v/>
      </c>
      <c r="V1512" s="517" t="str">
        <f>五年级等级</f>
        <v/>
      </c>
      <c r="W1512" s="516" t="str">
        <f>五年级一分钟跳绳得分</f>
        <v/>
      </c>
      <c r="X1512" s="517" t="str">
        <f>五年级等级</f>
        <v/>
      </c>
      <c r="Y1512" s="515" t="str">
        <f>五年级仰卧起坐得分</f>
        <v/>
      </c>
      <c r="Z1512" s="518" t="str">
        <f>五年级等级</f>
        <v/>
      </c>
      <c r="AA1512" s="533" t="str">
        <f>五年级折返跑得分</f>
        <v/>
      </c>
      <c r="AB1512" s="515" t="str">
        <f>五年级等级</f>
        <v/>
      </c>
      <c r="AC1512" s="533" t="str">
        <f>五年级跳绳附加分</f>
        <v/>
      </c>
      <c r="AD1512" s="534" t="str">
        <f>五年级标准分</f>
        <v/>
      </c>
      <c r="AE1512" s="534" t="str">
        <f>五年级总分</f>
        <v/>
      </c>
      <c r="AF1512" s="517" t="str">
        <f>五年级等级</f>
        <v/>
      </c>
    </row>
    <row r="1513" spans="1:32">
      <c r="A1513" s="476">
        <v>522</v>
      </c>
      <c r="B1513" s="477">
        <v>41</v>
      </c>
      <c r="C1513" s="632"/>
      <c r="D1513" s="633"/>
      <c r="E1513" s="632"/>
      <c r="F1513" s="625"/>
      <c r="G1513" s="608"/>
      <c r="H1513" s="475"/>
      <c r="I1513" s="613"/>
      <c r="J1513" s="614"/>
      <c r="K1513" s="614"/>
      <c r="L1513" s="615"/>
      <c r="M1513" s="616"/>
      <c r="N1513" s="505" t="str">
        <f>五年级BMI</f>
        <v/>
      </c>
      <c r="O1513" s="499" t="str">
        <f>五年级BMI等级</f>
        <v/>
      </c>
      <c r="P1513" s="500" t="str">
        <f>五年级BMI得分</f>
        <v/>
      </c>
      <c r="Q1513" s="515" t="str">
        <f>五年级肺活量得分</f>
        <v/>
      </c>
      <c r="R1513" s="512" t="str">
        <f>五年级等级</f>
        <v/>
      </c>
      <c r="S1513" s="516" t="str">
        <f>五年级50米跑得分</f>
        <v/>
      </c>
      <c r="T1513" s="517" t="str">
        <f>五年级等级</f>
        <v/>
      </c>
      <c r="U1513" s="516" t="str">
        <f>五年级坐位体前屈得分</f>
        <v/>
      </c>
      <c r="V1513" s="517" t="str">
        <f>五年级等级</f>
        <v/>
      </c>
      <c r="W1513" s="516" t="str">
        <f>五年级一分钟跳绳得分</f>
        <v/>
      </c>
      <c r="X1513" s="517" t="str">
        <f>五年级等级</f>
        <v/>
      </c>
      <c r="Y1513" s="515" t="str">
        <f>五年级仰卧起坐得分</f>
        <v/>
      </c>
      <c r="Z1513" s="518" t="str">
        <f>五年级等级</f>
        <v/>
      </c>
      <c r="AA1513" s="533" t="str">
        <f>五年级折返跑得分</f>
        <v/>
      </c>
      <c r="AB1513" s="515" t="str">
        <f>五年级等级</f>
        <v/>
      </c>
      <c r="AC1513" s="533" t="str">
        <f>五年级跳绳附加分</f>
        <v/>
      </c>
      <c r="AD1513" s="534" t="str">
        <f>五年级标准分</f>
        <v/>
      </c>
      <c r="AE1513" s="534" t="str">
        <f>五年级总分</f>
        <v/>
      </c>
      <c r="AF1513" s="517" t="str">
        <f>五年级等级</f>
        <v/>
      </c>
    </row>
    <row r="1514" spans="1:32">
      <c r="A1514" s="476">
        <v>522</v>
      </c>
      <c r="B1514" s="477">
        <v>42</v>
      </c>
      <c r="C1514" s="632"/>
      <c r="D1514" s="633"/>
      <c r="E1514" s="632"/>
      <c r="F1514" s="625"/>
      <c r="G1514" s="608"/>
      <c r="H1514" s="475"/>
      <c r="I1514" s="613"/>
      <c r="J1514" s="614"/>
      <c r="K1514" s="614"/>
      <c r="L1514" s="615"/>
      <c r="M1514" s="616"/>
      <c r="N1514" s="505" t="str">
        <f>五年级BMI</f>
        <v/>
      </c>
      <c r="O1514" s="499" t="str">
        <f>五年级BMI等级</f>
        <v/>
      </c>
      <c r="P1514" s="500" t="str">
        <f>五年级BMI得分</f>
        <v/>
      </c>
      <c r="Q1514" s="515" t="str">
        <f>五年级肺活量得分</f>
        <v/>
      </c>
      <c r="R1514" s="512" t="str">
        <f>五年级等级</f>
        <v/>
      </c>
      <c r="S1514" s="516" t="str">
        <f>五年级50米跑得分</f>
        <v/>
      </c>
      <c r="T1514" s="517" t="str">
        <f>五年级等级</f>
        <v/>
      </c>
      <c r="U1514" s="516" t="str">
        <f>五年级坐位体前屈得分</f>
        <v/>
      </c>
      <c r="V1514" s="517" t="str">
        <f>五年级等级</f>
        <v/>
      </c>
      <c r="W1514" s="516" t="str">
        <f>五年级一分钟跳绳得分</f>
        <v/>
      </c>
      <c r="X1514" s="517" t="str">
        <f>五年级等级</f>
        <v/>
      </c>
      <c r="Y1514" s="515" t="str">
        <f>五年级仰卧起坐得分</f>
        <v/>
      </c>
      <c r="Z1514" s="518" t="str">
        <f>五年级等级</f>
        <v/>
      </c>
      <c r="AA1514" s="533" t="str">
        <f>五年级折返跑得分</f>
        <v/>
      </c>
      <c r="AB1514" s="515" t="str">
        <f>五年级等级</f>
        <v/>
      </c>
      <c r="AC1514" s="533" t="str">
        <f>五年级跳绳附加分</f>
        <v/>
      </c>
      <c r="AD1514" s="534" t="str">
        <f>五年级标准分</f>
        <v/>
      </c>
      <c r="AE1514" s="534" t="str">
        <f>五年级总分</f>
        <v/>
      </c>
      <c r="AF1514" s="517" t="str">
        <f>五年级等级</f>
        <v/>
      </c>
    </row>
    <row r="1515" spans="1:32">
      <c r="A1515" s="476">
        <v>522</v>
      </c>
      <c r="B1515" s="477">
        <v>43</v>
      </c>
      <c r="C1515" s="632"/>
      <c r="D1515" s="633"/>
      <c r="E1515" s="632"/>
      <c r="F1515" s="625"/>
      <c r="G1515" s="608"/>
      <c r="H1515" s="475"/>
      <c r="I1515" s="613"/>
      <c r="J1515" s="614"/>
      <c r="K1515" s="614"/>
      <c r="L1515" s="615"/>
      <c r="M1515" s="616"/>
      <c r="N1515" s="505" t="str">
        <f>五年级BMI</f>
        <v/>
      </c>
      <c r="O1515" s="499" t="str">
        <f>五年级BMI等级</f>
        <v/>
      </c>
      <c r="P1515" s="500" t="str">
        <f>五年级BMI得分</f>
        <v/>
      </c>
      <c r="Q1515" s="515" t="str">
        <f>五年级肺活量得分</f>
        <v/>
      </c>
      <c r="R1515" s="512" t="str">
        <f>五年级等级</f>
        <v/>
      </c>
      <c r="S1515" s="516" t="str">
        <f>五年级50米跑得分</f>
        <v/>
      </c>
      <c r="T1515" s="517" t="str">
        <f>五年级等级</f>
        <v/>
      </c>
      <c r="U1515" s="516" t="str">
        <f>五年级坐位体前屈得分</f>
        <v/>
      </c>
      <c r="V1515" s="517" t="str">
        <f>五年级等级</f>
        <v/>
      </c>
      <c r="W1515" s="516" t="str">
        <f>五年级一分钟跳绳得分</f>
        <v/>
      </c>
      <c r="X1515" s="517" t="str">
        <f>五年级等级</f>
        <v/>
      </c>
      <c r="Y1515" s="515" t="str">
        <f>五年级仰卧起坐得分</f>
        <v/>
      </c>
      <c r="Z1515" s="518" t="str">
        <f>五年级等级</f>
        <v/>
      </c>
      <c r="AA1515" s="533" t="str">
        <f>五年级折返跑得分</f>
        <v/>
      </c>
      <c r="AB1515" s="515" t="str">
        <f>五年级等级</f>
        <v/>
      </c>
      <c r="AC1515" s="533" t="str">
        <f>五年级跳绳附加分</f>
        <v/>
      </c>
      <c r="AD1515" s="534" t="str">
        <f>五年级标准分</f>
        <v/>
      </c>
      <c r="AE1515" s="534" t="str">
        <f>五年级总分</f>
        <v/>
      </c>
      <c r="AF1515" s="517" t="str">
        <f>五年级等级</f>
        <v/>
      </c>
    </row>
    <row r="1516" spans="1:32">
      <c r="A1516" s="476">
        <v>522</v>
      </c>
      <c r="B1516" s="477">
        <v>44</v>
      </c>
      <c r="C1516" s="632"/>
      <c r="D1516" s="633"/>
      <c r="E1516" s="632"/>
      <c r="F1516" s="625"/>
      <c r="G1516" s="608"/>
      <c r="H1516" s="475"/>
      <c r="I1516" s="613"/>
      <c r="J1516" s="614"/>
      <c r="K1516" s="614"/>
      <c r="L1516" s="615"/>
      <c r="M1516" s="616"/>
      <c r="N1516" s="505" t="str">
        <f>五年级BMI</f>
        <v/>
      </c>
      <c r="O1516" s="499" t="str">
        <f>五年级BMI等级</f>
        <v/>
      </c>
      <c r="P1516" s="500" t="str">
        <f>五年级BMI得分</f>
        <v/>
      </c>
      <c r="Q1516" s="515" t="str">
        <f>五年级肺活量得分</f>
        <v/>
      </c>
      <c r="R1516" s="512" t="str">
        <f>五年级等级</f>
        <v/>
      </c>
      <c r="S1516" s="516" t="str">
        <f>五年级50米跑得分</f>
        <v/>
      </c>
      <c r="T1516" s="517" t="str">
        <f>五年级等级</f>
        <v/>
      </c>
      <c r="U1516" s="516" t="str">
        <f>五年级坐位体前屈得分</f>
        <v/>
      </c>
      <c r="V1516" s="517" t="str">
        <f>五年级等级</f>
        <v/>
      </c>
      <c r="W1516" s="516" t="str">
        <f>五年级一分钟跳绳得分</f>
        <v/>
      </c>
      <c r="X1516" s="517" t="str">
        <f>五年级等级</f>
        <v/>
      </c>
      <c r="Y1516" s="515" t="str">
        <f>五年级仰卧起坐得分</f>
        <v/>
      </c>
      <c r="Z1516" s="518" t="str">
        <f>五年级等级</f>
        <v/>
      </c>
      <c r="AA1516" s="533" t="str">
        <f>五年级折返跑得分</f>
        <v/>
      </c>
      <c r="AB1516" s="515" t="str">
        <f>五年级等级</f>
        <v/>
      </c>
      <c r="AC1516" s="533" t="str">
        <f>五年级跳绳附加分</f>
        <v/>
      </c>
      <c r="AD1516" s="534" t="str">
        <f>五年级标准分</f>
        <v/>
      </c>
      <c r="AE1516" s="534" t="str">
        <f>五年级总分</f>
        <v/>
      </c>
      <c r="AF1516" s="517" t="str">
        <f>五年级等级</f>
        <v/>
      </c>
    </row>
    <row r="1517" spans="1:32">
      <c r="A1517" s="476">
        <v>522</v>
      </c>
      <c r="B1517" s="477">
        <v>45</v>
      </c>
      <c r="C1517" s="632"/>
      <c r="D1517" s="633"/>
      <c r="E1517" s="632"/>
      <c r="F1517" s="625"/>
      <c r="G1517" s="608"/>
      <c r="H1517" s="475"/>
      <c r="I1517" s="613"/>
      <c r="J1517" s="614"/>
      <c r="K1517" s="614"/>
      <c r="L1517" s="615"/>
      <c r="M1517" s="616"/>
      <c r="N1517" s="505" t="str">
        <f>五年级BMI</f>
        <v/>
      </c>
      <c r="O1517" s="499" t="str">
        <f>五年级BMI等级</f>
        <v/>
      </c>
      <c r="P1517" s="500" t="str">
        <f>五年级BMI得分</f>
        <v/>
      </c>
      <c r="Q1517" s="515" t="str">
        <f>五年级肺活量得分</f>
        <v/>
      </c>
      <c r="R1517" s="512" t="str">
        <f>五年级等级</f>
        <v/>
      </c>
      <c r="S1517" s="516" t="str">
        <f>五年级50米跑得分</f>
        <v/>
      </c>
      <c r="T1517" s="517" t="str">
        <f>五年级等级</f>
        <v/>
      </c>
      <c r="U1517" s="516" t="str">
        <f>五年级坐位体前屈得分</f>
        <v/>
      </c>
      <c r="V1517" s="517" t="str">
        <f>五年级等级</f>
        <v/>
      </c>
      <c r="W1517" s="516" t="str">
        <f>五年级一分钟跳绳得分</f>
        <v/>
      </c>
      <c r="X1517" s="517" t="str">
        <f>五年级等级</f>
        <v/>
      </c>
      <c r="Y1517" s="515" t="str">
        <f>五年级仰卧起坐得分</f>
        <v/>
      </c>
      <c r="Z1517" s="518" t="str">
        <f>五年级等级</f>
        <v/>
      </c>
      <c r="AA1517" s="533" t="str">
        <f>五年级折返跑得分</f>
        <v/>
      </c>
      <c r="AB1517" s="515" t="str">
        <f>五年级等级</f>
        <v/>
      </c>
      <c r="AC1517" s="533" t="str">
        <f>五年级跳绳附加分</f>
        <v/>
      </c>
      <c r="AD1517" s="534" t="str">
        <f>五年级标准分</f>
        <v/>
      </c>
      <c r="AE1517" s="534" t="str">
        <f>五年级总分</f>
        <v/>
      </c>
      <c r="AF1517" s="517" t="str">
        <f>五年级等级</f>
        <v/>
      </c>
    </row>
    <row r="1518" spans="1:32">
      <c r="A1518" s="476">
        <v>522</v>
      </c>
      <c r="B1518" s="477">
        <v>46</v>
      </c>
      <c r="C1518" s="632"/>
      <c r="D1518" s="633"/>
      <c r="E1518" s="632"/>
      <c r="F1518" s="625"/>
      <c r="G1518" s="608"/>
      <c r="H1518" s="475"/>
      <c r="I1518" s="613"/>
      <c r="J1518" s="614"/>
      <c r="K1518" s="614"/>
      <c r="L1518" s="615"/>
      <c r="M1518" s="616"/>
      <c r="N1518" s="505" t="str">
        <f>五年级BMI</f>
        <v/>
      </c>
      <c r="O1518" s="499" t="str">
        <f>五年级BMI等级</f>
        <v/>
      </c>
      <c r="P1518" s="500" t="str">
        <f>五年级BMI得分</f>
        <v/>
      </c>
      <c r="Q1518" s="515" t="str">
        <f>五年级肺活量得分</f>
        <v/>
      </c>
      <c r="R1518" s="512" t="str">
        <f>五年级等级</f>
        <v/>
      </c>
      <c r="S1518" s="516" t="str">
        <f>五年级50米跑得分</f>
        <v/>
      </c>
      <c r="T1518" s="517" t="str">
        <f>五年级等级</f>
        <v/>
      </c>
      <c r="U1518" s="516" t="str">
        <f>五年级坐位体前屈得分</f>
        <v/>
      </c>
      <c r="V1518" s="517" t="str">
        <f>五年级等级</f>
        <v/>
      </c>
      <c r="W1518" s="516" t="str">
        <f>五年级一分钟跳绳得分</f>
        <v/>
      </c>
      <c r="X1518" s="517" t="str">
        <f>五年级等级</f>
        <v/>
      </c>
      <c r="Y1518" s="515" t="str">
        <f>五年级仰卧起坐得分</f>
        <v/>
      </c>
      <c r="Z1518" s="518" t="str">
        <f>五年级等级</f>
        <v/>
      </c>
      <c r="AA1518" s="533" t="str">
        <f>五年级折返跑得分</f>
        <v/>
      </c>
      <c r="AB1518" s="515" t="str">
        <f>五年级等级</f>
        <v/>
      </c>
      <c r="AC1518" s="533" t="str">
        <f>五年级跳绳附加分</f>
        <v/>
      </c>
      <c r="AD1518" s="534" t="str">
        <f>五年级标准分</f>
        <v/>
      </c>
      <c r="AE1518" s="534" t="str">
        <f>五年级总分</f>
        <v/>
      </c>
      <c r="AF1518" s="517" t="str">
        <f>五年级等级</f>
        <v/>
      </c>
    </row>
    <row r="1519" spans="1:32">
      <c r="A1519" s="476">
        <v>522</v>
      </c>
      <c r="B1519" s="477">
        <v>47</v>
      </c>
      <c r="C1519" s="632"/>
      <c r="D1519" s="633"/>
      <c r="E1519" s="632"/>
      <c r="F1519" s="625"/>
      <c r="G1519" s="608"/>
      <c r="H1519" s="475"/>
      <c r="I1519" s="613"/>
      <c r="J1519" s="614"/>
      <c r="K1519" s="614"/>
      <c r="L1519" s="615"/>
      <c r="M1519" s="616"/>
      <c r="N1519" s="505" t="str">
        <f>五年级BMI</f>
        <v/>
      </c>
      <c r="O1519" s="499" t="str">
        <f>五年级BMI等级</f>
        <v/>
      </c>
      <c r="P1519" s="500" t="str">
        <f>五年级BMI得分</f>
        <v/>
      </c>
      <c r="Q1519" s="515" t="str">
        <f>五年级肺活量得分</f>
        <v/>
      </c>
      <c r="R1519" s="512" t="str">
        <f>五年级等级</f>
        <v/>
      </c>
      <c r="S1519" s="516" t="str">
        <f>五年级50米跑得分</f>
        <v/>
      </c>
      <c r="T1519" s="517" t="str">
        <f>五年级等级</f>
        <v/>
      </c>
      <c r="U1519" s="516" t="str">
        <f>五年级坐位体前屈得分</f>
        <v/>
      </c>
      <c r="V1519" s="517" t="str">
        <f>五年级等级</f>
        <v/>
      </c>
      <c r="W1519" s="516" t="str">
        <f>五年级一分钟跳绳得分</f>
        <v/>
      </c>
      <c r="X1519" s="517" t="str">
        <f>五年级等级</f>
        <v/>
      </c>
      <c r="Y1519" s="515" t="str">
        <f>五年级仰卧起坐得分</f>
        <v/>
      </c>
      <c r="Z1519" s="518" t="str">
        <f>五年级等级</f>
        <v/>
      </c>
      <c r="AA1519" s="533" t="str">
        <f>五年级折返跑得分</f>
        <v/>
      </c>
      <c r="AB1519" s="515" t="str">
        <f>五年级等级</f>
        <v/>
      </c>
      <c r="AC1519" s="533" t="str">
        <f>五年级跳绳附加分</f>
        <v/>
      </c>
      <c r="AD1519" s="534" t="str">
        <f>五年级标准分</f>
        <v/>
      </c>
      <c r="AE1519" s="534" t="str">
        <f>五年级总分</f>
        <v/>
      </c>
      <c r="AF1519" s="517" t="str">
        <f>五年级等级</f>
        <v/>
      </c>
    </row>
    <row r="1520" spans="1:32">
      <c r="A1520" s="476">
        <v>522</v>
      </c>
      <c r="B1520" s="477">
        <v>48</v>
      </c>
      <c r="C1520" s="632"/>
      <c r="D1520" s="633"/>
      <c r="E1520" s="632"/>
      <c r="F1520" s="625"/>
      <c r="G1520" s="608"/>
      <c r="H1520" s="475"/>
      <c r="I1520" s="613"/>
      <c r="J1520" s="614"/>
      <c r="K1520" s="614"/>
      <c r="L1520" s="615"/>
      <c r="M1520" s="616"/>
      <c r="N1520" s="505" t="str">
        <f>五年级BMI</f>
        <v/>
      </c>
      <c r="O1520" s="499" t="str">
        <f>五年级BMI等级</f>
        <v/>
      </c>
      <c r="P1520" s="500" t="str">
        <f>五年级BMI得分</f>
        <v/>
      </c>
      <c r="Q1520" s="515" t="str">
        <f>五年级肺活量得分</f>
        <v/>
      </c>
      <c r="R1520" s="512" t="str">
        <f>五年级等级</f>
        <v/>
      </c>
      <c r="S1520" s="516" t="str">
        <f>五年级50米跑得分</f>
        <v/>
      </c>
      <c r="T1520" s="517" t="str">
        <f>五年级等级</f>
        <v/>
      </c>
      <c r="U1520" s="516" t="str">
        <f>五年级坐位体前屈得分</f>
        <v/>
      </c>
      <c r="V1520" s="517" t="str">
        <f>五年级等级</f>
        <v/>
      </c>
      <c r="W1520" s="516" t="str">
        <f>五年级一分钟跳绳得分</f>
        <v/>
      </c>
      <c r="X1520" s="517" t="str">
        <f>五年级等级</f>
        <v/>
      </c>
      <c r="Y1520" s="515" t="str">
        <f>五年级仰卧起坐得分</f>
        <v/>
      </c>
      <c r="Z1520" s="518" t="str">
        <f>五年级等级</f>
        <v/>
      </c>
      <c r="AA1520" s="533" t="str">
        <f>五年级折返跑得分</f>
        <v/>
      </c>
      <c r="AB1520" s="515" t="str">
        <f>五年级等级</f>
        <v/>
      </c>
      <c r="AC1520" s="533" t="str">
        <f>五年级跳绳附加分</f>
        <v/>
      </c>
      <c r="AD1520" s="534" t="str">
        <f>五年级标准分</f>
        <v/>
      </c>
      <c r="AE1520" s="534" t="str">
        <f>五年级总分</f>
        <v/>
      </c>
      <c r="AF1520" s="517" t="str">
        <f>五年级等级</f>
        <v/>
      </c>
    </row>
    <row r="1521" spans="1:32">
      <c r="A1521" s="476">
        <v>522</v>
      </c>
      <c r="B1521" s="477">
        <v>49</v>
      </c>
      <c r="C1521" s="632"/>
      <c r="D1521" s="633"/>
      <c r="E1521" s="632"/>
      <c r="F1521" s="625"/>
      <c r="G1521" s="608"/>
      <c r="H1521" s="475"/>
      <c r="I1521" s="613"/>
      <c r="J1521" s="614"/>
      <c r="K1521" s="614"/>
      <c r="L1521" s="615"/>
      <c r="M1521" s="616"/>
      <c r="N1521" s="505" t="str">
        <f>五年级BMI</f>
        <v/>
      </c>
      <c r="O1521" s="499" t="str">
        <f>五年级BMI等级</f>
        <v/>
      </c>
      <c r="P1521" s="500" t="str">
        <f>五年级BMI得分</f>
        <v/>
      </c>
      <c r="Q1521" s="515" t="str">
        <f>五年级肺活量得分</f>
        <v/>
      </c>
      <c r="R1521" s="512" t="str">
        <f>五年级等级</f>
        <v/>
      </c>
      <c r="S1521" s="516" t="str">
        <f>五年级50米跑得分</f>
        <v/>
      </c>
      <c r="T1521" s="517" t="str">
        <f>五年级等级</f>
        <v/>
      </c>
      <c r="U1521" s="516" t="str">
        <f>五年级坐位体前屈得分</f>
        <v/>
      </c>
      <c r="V1521" s="517" t="str">
        <f>五年级等级</f>
        <v/>
      </c>
      <c r="W1521" s="516" t="str">
        <f>五年级一分钟跳绳得分</f>
        <v/>
      </c>
      <c r="X1521" s="517" t="str">
        <f>五年级等级</f>
        <v/>
      </c>
      <c r="Y1521" s="515" t="str">
        <f>五年级仰卧起坐得分</f>
        <v/>
      </c>
      <c r="Z1521" s="518" t="str">
        <f>五年级等级</f>
        <v/>
      </c>
      <c r="AA1521" s="533" t="str">
        <f>五年级折返跑得分</f>
        <v/>
      </c>
      <c r="AB1521" s="515" t="str">
        <f>五年级等级</f>
        <v/>
      </c>
      <c r="AC1521" s="533" t="str">
        <f>五年级跳绳附加分</f>
        <v/>
      </c>
      <c r="AD1521" s="534" t="str">
        <f>五年级标准分</f>
        <v/>
      </c>
      <c r="AE1521" s="534" t="str">
        <f>五年级总分</f>
        <v/>
      </c>
      <c r="AF1521" s="517" t="str">
        <f>五年级等级</f>
        <v/>
      </c>
    </row>
    <row r="1522" spans="1:32">
      <c r="A1522" s="476">
        <v>522</v>
      </c>
      <c r="B1522" s="477">
        <v>50</v>
      </c>
      <c r="C1522" s="632"/>
      <c r="D1522" s="633"/>
      <c r="E1522" s="632"/>
      <c r="F1522" s="625"/>
      <c r="G1522" s="608"/>
      <c r="H1522" s="475"/>
      <c r="I1522" s="613"/>
      <c r="J1522" s="614"/>
      <c r="K1522" s="614"/>
      <c r="L1522" s="615"/>
      <c r="M1522" s="616"/>
      <c r="N1522" s="505" t="str">
        <f>五年级BMI</f>
        <v/>
      </c>
      <c r="O1522" s="499" t="str">
        <f>五年级BMI等级</f>
        <v/>
      </c>
      <c r="P1522" s="500" t="str">
        <f>五年级BMI得分</f>
        <v/>
      </c>
      <c r="Q1522" s="515" t="str">
        <f>五年级肺活量得分</f>
        <v/>
      </c>
      <c r="R1522" s="512" t="str">
        <f>五年级等级</f>
        <v/>
      </c>
      <c r="S1522" s="516" t="str">
        <f>五年级50米跑得分</f>
        <v/>
      </c>
      <c r="T1522" s="517" t="str">
        <f>五年级等级</f>
        <v/>
      </c>
      <c r="U1522" s="516" t="str">
        <f>五年级坐位体前屈得分</f>
        <v/>
      </c>
      <c r="V1522" s="517" t="str">
        <f>五年级等级</f>
        <v/>
      </c>
      <c r="W1522" s="516" t="str">
        <f>五年级一分钟跳绳得分</f>
        <v/>
      </c>
      <c r="X1522" s="517" t="str">
        <f>五年级等级</f>
        <v/>
      </c>
      <c r="Y1522" s="515" t="str">
        <f>五年级仰卧起坐得分</f>
        <v/>
      </c>
      <c r="Z1522" s="518" t="str">
        <f>五年级等级</f>
        <v/>
      </c>
      <c r="AA1522" s="533" t="str">
        <f>五年级折返跑得分</f>
        <v/>
      </c>
      <c r="AB1522" s="515" t="str">
        <f>五年级等级</f>
        <v/>
      </c>
      <c r="AC1522" s="533" t="str">
        <f>五年级跳绳附加分</f>
        <v/>
      </c>
      <c r="AD1522" s="534" t="str">
        <f>五年级标准分</f>
        <v/>
      </c>
      <c r="AE1522" s="534" t="str">
        <f>五年级总分</f>
        <v/>
      </c>
      <c r="AF1522" s="517" t="str">
        <f>五年级等级</f>
        <v/>
      </c>
    </row>
    <row r="1523" spans="1:32">
      <c r="A1523" s="476">
        <v>522</v>
      </c>
      <c r="B1523" s="477">
        <v>51</v>
      </c>
      <c r="C1523" s="632"/>
      <c r="D1523" s="633"/>
      <c r="E1523" s="632"/>
      <c r="F1523" s="625"/>
      <c r="G1523" s="608"/>
      <c r="H1523" s="475"/>
      <c r="I1523" s="613"/>
      <c r="J1523" s="614"/>
      <c r="K1523" s="614"/>
      <c r="L1523" s="615"/>
      <c r="M1523" s="616"/>
      <c r="N1523" s="505" t="str">
        <f>五年级BMI</f>
        <v/>
      </c>
      <c r="O1523" s="499" t="str">
        <f>五年级BMI等级</f>
        <v/>
      </c>
      <c r="P1523" s="500" t="str">
        <f>五年级BMI得分</f>
        <v/>
      </c>
      <c r="Q1523" s="515" t="str">
        <f>五年级肺活量得分</f>
        <v/>
      </c>
      <c r="R1523" s="512" t="str">
        <f>五年级等级</f>
        <v/>
      </c>
      <c r="S1523" s="516" t="str">
        <f>五年级50米跑得分</f>
        <v/>
      </c>
      <c r="T1523" s="517" t="str">
        <f>五年级等级</f>
        <v/>
      </c>
      <c r="U1523" s="516" t="str">
        <f>五年级坐位体前屈得分</f>
        <v/>
      </c>
      <c r="V1523" s="517" t="str">
        <f>五年级等级</f>
        <v/>
      </c>
      <c r="W1523" s="516" t="str">
        <f>五年级一分钟跳绳得分</f>
        <v/>
      </c>
      <c r="X1523" s="517" t="str">
        <f>五年级等级</f>
        <v/>
      </c>
      <c r="Y1523" s="515" t="str">
        <f>五年级仰卧起坐得分</f>
        <v/>
      </c>
      <c r="Z1523" s="518" t="str">
        <f>五年级等级</f>
        <v/>
      </c>
      <c r="AA1523" s="533" t="str">
        <f>五年级折返跑得分</f>
        <v/>
      </c>
      <c r="AB1523" s="515" t="str">
        <f>五年级等级</f>
        <v/>
      </c>
      <c r="AC1523" s="533" t="str">
        <f>五年级跳绳附加分</f>
        <v/>
      </c>
      <c r="AD1523" s="534" t="str">
        <f>五年级标准分</f>
        <v/>
      </c>
      <c r="AE1523" s="534" t="str">
        <f>五年级总分</f>
        <v/>
      </c>
      <c r="AF1523" s="517" t="str">
        <f>五年级等级</f>
        <v/>
      </c>
    </row>
    <row r="1524" spans="1:32">
      <c r="A1524" s="476">
        <v>522</v>
      </c>
      <c r="B1524" s="477">
        <v>52</v>
      </c>
      <c r="C1524" s="632"/>
      <c r="D1524" s="633"/>
      <c r="E1524" s="632"/>
      <c r="F1524" s="625"/>
      <c r="G1524" s="608"/>
      <c r="H1524" s="475"/>
      <c r="I1524" s="613"/>
      <c r="J1524" s="614"/>
      <c r="K1524" s="614"/>
      <c r="L1524" s="615"/>
      <c r="M1524" s="616"/>
      <c r="N1524" s="505" t="str">
        <f>五年级BMI</f>
        <v/>
      </c>
      <c r="O1524" s="499" t="str">
        <f>五年级BMI等级</f>
        <v/>
      </c>
      <c r="P1524" s="500" t="str">
        <f>五年级BMI得分</f>
        <v/>
      </c>
      <c r="Q1524" s="515" t="str">
        <f>五年级肺活量得分</f>
        <v/>
      </c>
      <c r="R1524" s="512" t="str">
        <f>五年级等级</f>
        <v/>
      </c>
      <c r="S1524" s="516" t="str">
        <f>五年级50米跑得分</f>
        <v/>
      </c>
      <c r="T1524" s="517" t="str">
        <f>五年级等级</f>
        <v/>
      </c>
      <c r="U1524" s="516" t="str">
        <f>五年级坐位体前屈得分</f>
        <v/>
      </c>
      <c r="V1524" s="517" t="str">
        <f>五年级等级</f>
        <v/>
      </c>
      <c r="W1524" s="516" t="str">
        <f>五年级一分钟跳绳得分</f>
        <v/>
      </c>
      <c r="X1524" s="517" t="str">
        <f>五年级等级</f>
        <v/>
      </c>
      <c r="Y1524" s="515" t="str">
        <f>五年级仰卧起坐得分</f>
        <v/>
      </c>
      <c r="Z1524" s="518" t="str">
        <f>五年级等级</f>
        <v/>
      </c>
      <c r="AA1524" s="533" t="str">
        <f>五年级折返跑得分</f>
        <v/>
      </c>
      <c r="AB1524" s="515" t="str">
        <f>五年级等级</f>
        <v/>
      </c>
      <c r="AC1524" s="533" t="str">
        <f>五年级跳绳附加分</f>
        <v/>
      </c>
      <c r="AD1524" s="534" t="str">
        <f>五年级标准分</f>
        <v/>
      </c>
      <c r="AE1524" s="534" t="str">
        <f>五年级总分</f>
        <v/>
      </c>
      <c r="AF1524" s="517" t="str">
        <f>五年级等级</f>
        <v/>
      </c>
    </row>
    <row r="1525" spans="1:32">
      <c r="A1525" s="476">
        <v>522</v>
      </c>
      <c r="B1525" s="477">
        <v>53</v>
      </c>
      <c r="C1525" s="632"/>
      <c r="D1525" s="633"/>
      <c r="E1525" s="632"/>
      <c r="F1525" s="625"/>
      <c r="G1525" s="608"/>
      <c r="H1525" s="475"/>
      <c r="I1525" s="613"/>
      <c r="J1525" s="614"/>
      <c r="K1525" s="614"/>
      <c r="L1525" s="615"/>
      <c r="M1525" s="616"/>
      <c r="N1525" s="505" t="str">
        <f>五年级BMI</f>
        <v/>
      </c>
      <c r="O1525" s="499" t="str">
        <f>五年级BMI等级</f>
        <v/>
      </c>
      <c r="P1525" s="500" t="str">
        <f>五年级BMI得分</f>
        <v/>
      </c>
      <c r="Q1525" s="515" t="str">
        <f>五年级肺活量得分</f>
        <v/>
      </c>
      <c r="R1525" s="512" t="str">
        <f>五年级等级</f>
        <v/>
      </c>
      <c r="S1525" s="516" t="str">
        <f>五年级50米跑得分</f>
        <v/>
      </c>
      <c r="T1525" s="517" t="str">
        <f>五年级等级</f>
        <v/>
      </c>
      <c r="U1525" s="516" t="str">
        <f>五年级坐位体前屈得分</f>
        <v/>
      </c>
      <c r="V1525" s="517" t="str">
        <f>五年级等级</f>
        <v/>
      </c>
      <c r="W1525" s="516" t="str">
        <f>五年级一分钟跳绳得分</f>
        <v/>
      </c>
      <c r="X1525" s="517" t="str">
        <f>五年级等级</f>
        <v/>
      </c>
      <c r="Y1525" s="515" t="str">
        <f>五年级仰卧起坐得分</f>
        <v/>
      </c>
      <c r="Z1525" s="518" t="str">
        <f>五年级等级</f>
        <v/>
      </c>
      <c r="AA1525" s="533" t="str">
        <f>五年级折返跑得分</f>
        <v/>
      </c>
      <c r="AB1525" s="515" t="str">
        <f>五年级等级</f>
        <v/>
      </c>
      <c r="AC1525" s="533" t="str">
        <f>五年级跳绳附加分</f>
        <v/>
      </c>
      <c r="AD1525" s="534" t="str">
        <f>五年级标准分</f>
        <v/>
      </c>
      <c r="AE1525" s="534" t="str">
        <f>五年级总分</f>
        <v/>
      </c>
      <c r="AF1525" s="517" t="str">
        <f>五年级等级</f>
        <v/>
      </c>
    </row>
    <row r="1526" spans="1:32">
      <c r="A1526" s="476">
        <v>522</v>
      </c>
      <c r="B1526" s="477">
        <v>54</v>
      </c>
      <c r="C1526" s="632"/>
      <c r="D1526" s="633"/>
      <c r="E1526" s="632"/>
      <c r="F1526" s="625"/>
      <c r="G1526" s="608"/>
      <c r="H1526" s="475"/>
      <c r="I1526" s="613"/>
      <c r="J1526" s="614"/>
      <c r="K1526" s="614"/>
      <c r="L1526" s="615"/>
      <c r="M1526" s="616"/>
      <c r="N1526" s="505" t="str">
        <f>五年级BMI</f>
        <v/>
      </c>
      <c r="O1526" s="499" t="str">
        <f>五年级BMI等级</f>
        <v/>
      </c>
      <c r="P1526" s="500" t="str">
        <f>五年级BMI得分</f>
        <v/>
      </c>
      <c r="Q1526" s="515" t="str">
        <f>五年级肺活量得分</f>
        <v/>
      </c>
      <c r="R1526" s="512" t="str">
        <f>五年级等级</f>
        <v/>
      </c>
      <c r="S1526" s="516" t="str">
        <f>五年级50米跑得分</f>
        <v/>
      </c>
      <c r="T1526" s="517" t="str">
        <f>五年级等级</f>
        <v/>
      </c>
      <c r="U1526" s="516" t="str">
        <f>五年级坐位体前屈得分</f>
        <v/>
      </c>
      <c r="V1526" s="517" t="str">
        <f>五年级等级</f>
        <v/>
      </c>
      <c r="W1526" s="516" t="str">
        <f>五年级一分钟跳绳得分</f>
        <v/>
      </c>
      <c r="X1526" s="517" t="str">
        <f>五年级等级</f>
        <v/>
      </c>
      <c r="Y1526" s="515" t="str">
        <f>五年级仰卧起坐得分</f>
        <v/>
      </c>
      <c r="Z1526" s="518" t="str">
        <f>五年级等级</f>
        <v/>
      </c>
      <c r="AA1526" s="533" t="str">
        <f>五年级折返跑得分</f>
        <v/>
      </c>
      <c r="AB1526" s="515" t="str">
        <f>五年级等级</f>
        <v/>
      </c>
      <c r="AC1526" s="533" t="str">
        <f>五年级跳绳附加分</f>
        <v/>
      </c>
      <c r="AD1526" s="534" t="str">
        <f>五年级标准分</f>
        <v/>
      </c>
      <c r="AE1526" s="534" t="str">
        <f>五年级总分</f>
        <v/>
      </c>
      <c r="AF1526" s="517" t="str">
        <f>五年级等级</f>
        <v/>
      </c>
    </row>
    <row r="1527" spans="1:32">
      <c r="A1527" s="476">
        <v>522</v>
      </c>
      <c r="B1527" s="477">
        <v>55</v>
      </c>
      <c r="C1527" s="632"/>
      <c r="D1527" s="633"/>
      <c r="E1527" s="632"/>
      <c r="F1527" s="625"/>
      <c r="G1527" s="608"/>
      <c r="H1527" s="475"/>
      <c r="I1527" s="613"/>
      <c r="J1527" s="614"/>
      <c r="K1527" s="614"/>
      <c r="L1527" s="615"/>
      <c r="M1527" s="616"/>
      <c r="N1527" s="505" t="str">
        <f>五年级BMI</f>
        <v/>
      </c>
      <c r="O1527" s="499" t="str">
        <f>五年级BMI等级</f>
        <v/>
      </c>
      <c r="P1527" s="500" t="str">
        <f>五年级BMI得分</f>
        <v/>
      </c>
      <c r="Q1527" s="515" t="str">
        <f>五年级肺活量得分</f>
        <v/>
      </c>
      <c r="R1527" s="512" t="str">
        <f>五年级等级</f>
        <v/>
      </c>
      <c r="S1527" s="516" t="str">
        <f>五年级50米跑得分</f>
        <v/>
      </c>
      <c r="T1527" s="517" t="str">
        <f>五年级等级</f>
        <v/>
      </c>
      <c r="U1527" s="516" t="str">
        <f>五年级坐位体前屈得分</f>
        <v/>
      </c>
      <c r="V1527" s="517" t="str">
        <f>五年级等级</f>
        <v/>
      </c>
      <c r="W1527" s="516" t="str">
        <f>五年级一分钟跳绳得分</f>
        <v/>
      </c>
      <c r="X1527" s="517" t="str">
        <f>五年级等级</f>
        <v/>
      </c>
      <c r="Y1527" s="515" t="str">
        <f>五年级仰卧起坐得分</f>
        <v/>
      </c>
      <c r="Z1527" s="518" t="str">
        <f>五年级等级</f>
        <v/>
      </c>
      <c r="AA1527" s="533" t="str">
        <f>五年级折返跑得分</f>
        <v/>
      </c>
      <c r="AB1527" s="515" t="str">
        <f>五年级等级</f>
        <v/>
      </c>
      <c r="AC1527" s="533" t="str">
        <f>五年级跳绳附加分</f>
        <v/>
      </c>
      <c r="AD1527" s="534" t="str">
        <f>五年级标准分</f>
        <v/>
      </c>
      <c r="AE1527" s="534" t="str">
        <f>五年级总分</f>
        <v/>
      </c>
      <c r="AF1527" s="517" t="str">
        <f>五年级等级</f>
        <v/>
      </c>
    </row>
    <row r="1528" spans="1:32">
      <c r="A1528" s="476">
        <v>522</v>
      </c>
      <c r="B1528" s="477">
        <v>56</v>
      </c>
      <c r="C1528" s="632"/>
      <c r="D1528" s="633"/>
      <c r="E1528" s="632"/>
      <c r="F1528" s="625"/>
      <c r="G1528" s="608"/>
      <c r="H1528" s="475"/>
      <c r="I1528" s="613"/>
      <c r="J1528" s="614"/>
      <c r="K1528" s="614"/>
      <c r="L1528" s="615"/>
      <c r="M1528" s="616"/>
      <c r="N1528" s="505" t="str">
        <f>五年级BMI</f>
        <v/>
      </c>
      <c r="O1528" s="499" t="str">
        <f>五年级BMI等级</f>
        <v/>
      </c>
      <c r="P1528" s="500" t="str">
        <f>五年级BMI得分</f>
        <v/>
      </c>
      <c r="Q1528" s="515" t="str">
        <f>五年级肺活量得分</f>
        <v/>
      </c>
      <c r="R1528" s="512" t="str">
        <f>五年级等级</f>
        <v/>
      </c>
      <c r="S1528" s="516" t="str">
        <f>五年级50米跑得分</f>
        <v/>
      </c>
      <c r="T1528" s="517" t="str">
        <f>五年级等级</f>
        <v/>
      </c>
      <c r="U1528" s="516" t="str">
        <f>五年级坐位体前屈得分</f>
        <v/>
      </c>
      <c r="V1528" s="517" t="str">
        <f>五年级等级</f>
        <v/>
      </c>
      <c r="W1528" s="516" t="str">
        <f>五年级一分钟跳绳得分</f>
        <v/>
      </c>
      <c r="X1528" s="517" t="str">
        <f>五年级等级</f>
        <v/>
      </c>
      <c r="Y1528" s="515" t="str">
        <f>五年级仰卧起坐得分</f>
        <v/>
      </c>
      <c r="Z1528" s="518" t="str">
        <f>五年级等级</f>
        <v/>
      </c>
      <c r="AA1528" s="533" t="str">
        <f>五年级折返跑得分</f>
        <v/>
      </c>
      <c r="AB1528" s="515" t="str">
        <f>五年级等级</f>
        <v/>
      </c>
      <c r="AC1528" s="533" t="str">
        <f>五年级跳绳附加分</f>
        <v/>
      </c>
      <c r="AD1528" s="534" t="str">
        <f>五年级标准分</f>
        <v/>
      </c>
      <c r="AE1528" s="534" t="str">
        <f>五年级总分</f>
        <v/>
      </c>
      <c r="AF1528" s="517" t="str">
        <f>五年级等级</f>
        <v/>
      </c>
    </row>
    <row r="1529" spans="1:32">
      <c r="A1529" s="476">
        <v>522</v>
      </c>
      <c r="B1529" s="477">
        <v>57</v>
      </c>
      <c r="C1529" s="632"/>
      <c r="D1529" s="633"/>
      <c r="E1529" s="632"/>
      <c r="F1529" s="625"/>
      <c r="G1529" s="608"/>
      <c r="H1529" s="475"/>
      <c r="I1529" s="613"/>
      <c r="J1529" s="614"/>
      <c r="K1529" s="614"/>
      <c r="L1529" s="615"/>
      <c r="M1529" s="616"/>
      <c r="N1529" s="505" t="str">
        <f>五年级BMI</f>
        <v/>
      </c>
      <c r="O1529" s="499" t="str">
        <f>五年级BMI等级</f>
        <v/>
      </c>
      <c r="P1529" s="500" t="str">
        <f>五年级BMI得分</f>
        <v/>
      </c>
      <c r="Q1529" s="515" t="str">
        <f>五年级肺活量得分</f>
        <v/>
      </c>
      <c r="R1529" s="512" t="str">
        <f>五年级等级</f>
        <v/>
      </c>
      <c r="S1529" s="516" t="str">
        <f>五年级50米跑得分</f>
        <v/>
      </c>
      <c r="T1529" s="517" t="str">
        <f>五年级等级</f>
        <v/>
      </c>
      <c r="U1529" s="516" t="str">
        <f>五年级坐位体前屈得分</f>
        <v/>
      </c>
      <c r="V1529" s="517" t="str">
        <f>五年级等级</f>
        <v/>
      </c>
      <c r="W1529" s="516" t="str">
        <f>五年级一分钟跳绳得分</f>
        <v/>
      </c>
      <c r="X1529" s="517" t="str">
        <f>五年级等级</f>
        <v/>
      </c>
      <c r="Y1529" s="515" t="str">
        <f>五年级仰卧起坐得分</f>
        <v/>
      </c>
      <c r="Z1529" s="518" t="str">
        <f>五年级等级</f>
        <v/>
      </c>
      <c r="AA1529" s="533" t="str">
        <f>五年级折返跑得分</f>
        <v/>
      </c>
      <c r="AB1529" s="515" t="str">
        <f>五年级等级</f>
        <v/>
      </c>
      <c r="AC1529" s="533" t="str">
        <f>五年级跳绳附加分</f>
        <v/>
      </c>
      <c r="AD1529" s="534" t="str">
        <f>五年级标准分</f>
        <v/>
      </c>
      <c r="AE1529" s="534" t="str">
        <f>五年级总分</f>
        <v/>
      </c>
      <c r="AF1529" s="517" t="str">
        <f>五年级等级</f>
        <v/>
      </c>
    </row>
    <row r="1530" spans="1:32">
      <c r="A1530" s="476">
        <v>522</v>
      </c>
      <c r="B1530" s="477">
        <v>58</v>
      </c>
      <c r="C1530" s="632"/>
      <c r="D1530" s="633"/>
      <c r="E1530" s="632"/>
      <c r="F1530" s="625"/>
      <c r="G1530" s="608"/>
      <c r="H1530" s="475"/>
      <c r="I1530" s="613"/>
      <c r="J1530" s="614"/>
      <c r="K1530" s="614"/>
      <c r="L1530" s="615"/>
      <c r="M1530" s="616"/>
      <c r="N1530" s="505" t="str">
        <f>五年级BMI</f>
        <v/>
      </c>
      <c r="O1530" s="499" t="str">
        <f>五年级BMI等级</f>
        <v/>
      </c>
      <c r="P1530" s="500" t="str">
        <f>五年级BMI得分</f>
        <v/>
      </c>
      <c r="Q1530" s="515" t="str">
        <f>五年级肺活量得分</f>
        <v/>
      </c>
      <c r="R1530" s="512" t="str">
        <f>五年级等级</f>
        <v/>
      </c>
      <c r="S1530" s="516" t="str">
        <f>五年级50米跑得分</f>
        <v/>
      </c>
      <c r="T1530" s="517" t="str">
        <f>五年级等级</f>
        <v/>
      </c>
      <c r="U1530" s="516" t="str">
        <f>五年级坐位体前屈得分</f>
        <v/>
      </c>
      <c r="V1530" s="517" t="str">
        <f>五年级等级</f>
        <v/>
      </c>
      <c r="W1530" s="516" t="str">
        <f>五年级一分钟跳绳得分</f>
        <v/>
      </c>
      <c r="X1530" s="517" t="str">
        <f>五年级等级</f>
        <v/>
      </c>
      <c r="Y1530" s="515" t="str">
        <f>五年级仰卧起坐得分</f>
        <v/>
      </c>
      <c r="Z1530" s="518" t="str">
        <f>五年级等级</f>
        <v/>
      </c>
      <c r="AA1530" s="533" t="str">
        <f>五年级折返跑得分</f>
        <v/>
      </c>
      <c r="AB1530" s="515" t="str">
        <f>五年级等级</f>
        <v/>
      </c>
      <c r="AC1530" s="533" t="str">
        <f>五年级跳绳附加分</f>
        <v/>
      </c>
      <c r="AD1530" s="534" t="str">
        <f>五年级标准分</f>
        <v/>
      </c>
      <c r="AE1530" s="534" t="str">
        <f>五年级总分</f>
        <v/>
      </c>
      <c r="AF1530" s="517" t="str">
        <f>五年级等级</f>
        <v/>
      </c>
    </row>
    <row r="1531" spans="1:32">
      <c r="A1531" s="476">
        <v>522</v>
      </c>
      <c r="B1531" s="477">
        <v>59</v>
      </c>
      <c r="C1531" s="632"/>
      <c r="D1531" s="633"/>
      <c r="E1531" s="632"/>
      <c r="F1531" s="625"/>
      <c r="G1531" s="608"/>
      <c r="H1531" s="475"/>
      <c r="I1531" s="613"/>
      <c r="J1531" s="614"/>
      <c r="K1531" s="614"/>
      <c r="L1531" s="615"/>
      <c r="M1531" s="616"/>
      <c r="N1531" s="505" t="str">
        <f>五年级BMI</f>
        <v/>
      </c>
      <c r="O1531" s="499" t="str">
        <f>五年级BMI等级</f>
        <v/>
      </c>
      <c r="P1531" s="500" t="str">
        <f>五年级BMI得分</f>
        <v/>
      </c>
      <c r="Q1531" s="515" t="str">
        <f>五年级肺活量得分</f>
        <v/>
      </c>
      <c r="R1531" s="512" t="str">
        <f>五年级等级</f>
        <v/>
      </c>
      <c r="S1531" s="516" t="str">
        <f>五年级50米跑得分</f>
        <v/>
      </c>
      <c r="T1531" s="517" t="str">
        <f>五年级等级</f>
        <v/>
      </c>
      <c r="U1531" s="516" t="str">
        <f>五年级坐位体前屈得分</f>
        <v/>
      </c>
      <c r="V1531" s="517" t="str">
        <f>五年级等级</f>
        <v/>
      </c>
      <c r="W1531" s="516" t="str">
        <f>五年级一分钟跳绳得分</f>
        <v/>
      </c>
      <c r="X1531" s="517" t="str">
        <f>五年级等级</f>
        <v/>
      </c>
      <c r="Y1531" s="515" t="str">
        <f>五年级仰卧起坐得分</f>
        <v/>
      </c>
      <c r="Z1531" s="518" t="str">
        <f>五年级等级</f>
        <v/>
      </c>
      <c r="AA1531" s="533" t="str">
        <f>五年级折返跑得分</f>
        <v/>
      </c>
      <c r="AB1531" s="515" t="str">
        <f>五年级等级</f>
        <v/>
      </c>
      <c r="AC1531" s="533" t="str">
        <f>五年级跳绳附加分</f>
        <v/>
      </c>
      <c r="AD1531" s="534" t="str">
        <f>五年级标准分</f>
        <v/>
      </c>
      <c r="AE1531" s="534" t="str">
        <f>五年级总分</f>
        <v/>
      </c>
      <c r="AF1531" s="517" t="str">
        <f>五年级等级</f>
        <v/>
      </c>
    </row>
    <row r="1532" spans="1:32">
      <c r="A1532" s="476">
        <v>522</v>
      </c>
      <c r="B1532" s="477">
        <v>60</v>
      </c>
      <c r="C1532" s="632"/>
      <c r="D1532" s="633"/>
      <c r="E1532" s="632"/>
      <c r="F1532" s="625"/>
      <c r="G1532" s="608"/>
      <c r="H1532" s="475"/>
      <c r="I1532" s="613"/>
      <c r="J1532" s="614"/>
      <c r="K1532" s="614"/>
      <c r="L1532" s="615"/>
      <c r="M1532" s="616"/>
      <c r="N1532" s="505" t="str">
        <f>五年级BMI</f>
        <v/>
      </c>
      <c r="O1532" s="499" t="str">
        <f>五年级BMI等级</f>
        <v/>
      </c>
      <c r="P1532" s="500" t="str">
        <f>五年级BMI得分</f>
        <v/>
      </c>
      <c r="Q1532" s="515" t="str">
        <f>五年级肺活量得分</f>
        <v/>
      </c>
      <c r="R1532" s="512" t="str">
        <f>五年级等级</f>
        <v/>
      </c>
      <c r="S1532" s="516" t="str">
        <f>五年级50米跑得分</f>
        <v/>
      </c>
      <c r="T1532" s="517" t="str">
        <f>五年级等级</f>
        <v/>
      </c>
      <c r="U1532" s="516" t="str">
        <f>五年级坐位体前屈得分</f>
        <v/>
      </c>
      <c r="V1532" s="517" t="str">
        <f>五年级等级</f>
        <v/>
      </c>
      <c r="W1532" s="516" t="str">
        <f>五年级一分钟跳绳得分</f>
        <v/>
      </c>
      <c r="X1532" s="517" t="str">
        <f>五年级等级</f>
        <v/>
      </c>
      <c r="Y1532" s="515" t="str">
        <f>五年级仰卧起坐得分</f>
        <v/>
      </c>
      <c r="Z1532" s="518" t="str">
        <f>五年级等级</f>
        <v/>
      </c>
      <c r="AA1532" s="533" t="str">
        <f>五年级折返跑得分</f>
        <v/>
      </c>
      <c r="AB1532" s="515" t="str">
        <f>五年级等级</f>
        <v/>
      </c>
      <c r="AC1532" s="533" t="str">
        <f>五年级跳绳附加分</f>
        <v/>
      </c>
      <c r="AD1532" s="534" t="str">
        <f>五年级标准分</f>
        <v/>
      </c>
      <c r="AE1532" s="534" t="str">
        <f>五年级总分</f>
        <v/>
      </c>
      <c r="AF1532" s="517" t="str">
        <f>五年级等级</f>
        <v/>
      </c>
    </row>
    <row r="1533" spans="1:32">
      <c r="A1533" s="476">
        <v>522</v>
      </c>
      <c r="B1533" s="477">
        <v>61</v>
      </c>
      <c r="C1533" s="632"/>
      <c r="D1533" s="633"/>
      <c r="E1533" s="632"/>
      <c r="F1533" s="625"/>
      <c r="G1533" s="608"/>
      <c r="H1533" s="475"/>
      <c r="I1533" s="613"/>
      <c r="J1533" s="614"/>
      <c r="K1533" s="614"/>
      <c r="L1533" s="615"/>
      <c r="M1533" s="616"/>
      <c r="N1533" s="505" t="str">
        <f>五年级BMI</f>
        <v/>
      </c>
      <c r="O1533" s="499" t="str">
        <f>五年级BMI等级</f>
        <v/>
      </c>
      <c r="P1533" s="500" t="str">
        <f>五年级BMI得分</f>
        <v/>
      </c>
      <c r="Q1533" s="515" t="str">
        <f>五年级肺活量得分</f>
        <v/>
      </c>
      <c r="R1533" s="512" t="str">
        <f>五年级等级</f>
        <v/>
      </c>
      <c r="S1533" s="516" t="str">
        <f>五年级50米跑得分</f>
        <v/>
      </c>
      <c r="T1533" s="517" t="str">
        <f>五年级等级</f>
        <v/>
      </c>
      <c r="U1533" s="516" t="str">
        <f>五年级坐位体前屈得分</f>
        <v/>
      </c>
      <c r="V1533" s="517" t="str">
        <f>五年级等级</f>
        <v/>
      </c>
      <c r="W1533" s="516" t="str">
        <f>五年级一分钟跳绳得分</f>
        <v/>
      </c>
      <c r="X1533" s="517" t="str">
        <f>五年级等级</f>
        <v/>
      </c>
      <c r="Y1533" s="515" t="str">
        <f>五年级仰卧起坐得分</f>
        <v/>
      </c>
      <c r="Z1533" s="518" t="str">
        <f>五年级等级</f>
        <v/>
      </c>
      <c r="AA1533" s="533" t="str">
        <f>五年级折返跑得分</f>
        <v/>
      </c>
      <c r="AB1533" s="515" t="str">
        <f>五年级等级</f>
        <v/>
      </c>
      <c r="AC1533" s="533" t="str">
        <f>五年级跳绳附加分</f>
        <v/>
      </c>
      <c r="AD1533" s="534" t="str">
        <f>五年级标准分</f>
        <v/>
      </c>
      <c r="AE1533" s="534" t="str">
        <f>五年级总分</f>
        <v/>
      </c>
      <c r="AF1533" s="517" t="str">
        <f>五年级等级</f>
        <v/>
      </c>
    </row>
    <row r="1534" spans="1:32">
      <c r="A1534" s="476">
        <v>522</v>
      </c>
      <c r="B1534" s="477">
        <v>62</v>
      </c>
      <c r="C1534" s="632"/>
      <c r="D1534" s="633"/>
      <c r="E1534" s="632"/>
      <c r="F1534" s="625"/>
      <c r="G1534" s="608"/>
      <c r="H1534" s="475"/>
      <c r="I1534" s="613"/>
      <c r="J1534" s="614"/>
      <c r="K1534" s="614"/>
      <c r="L1534" s="615"/>
      <c r="M1534" s="616"/>
      <c r="N1534" s="505" t="str">
        <f>五年级BMI</f>
        <v/>
      </c>
      <c r="O1534" s="499" t="str">
        <f>五年级BMI等级</f>
        <v/>
      </c>
      <c r="P1534" s="500" t="str">
        <f>五年级BMI得分</f>
        <v/>
      </c>
      <c r="Q1534" s="515" t="str">
        <f>五年级肺活量得分</f>
        <v/>
      </c>
      <c r="R1534" s="512" t="str">
        <f>五年级等级</f>
        <v/>
      </c>
      <c r="S1534" s="516" t="str">
        <f>五年级50米跑得分</f>
        <v/>
      </c>
      <c r="T1534" s="517" t="str">
        <f>五年级等级</f>
        <v/>
      </c>
      <c r="U1534" s="516" t="str">
        <f>五年级坐位体前屈得分</f>
        <v/>
      </c>
      <c r="V1534" s="517" t="str">
        <f>五年级等级</f>
        <v/>
      </c>
      <c r="W1534" s="516" t="str">
        <f>五年级一分钟跳绳得分</f>
        <v/>
      </c>
      <c r="X1534" s="517" t="str">
        <f>五年级等级</f>
        <v/>
      </c>
      <c r="Y1534" s="515" t="str">
        <f>五年级仰卧起坐得分</f>
        <v/>
      </c>
      <c r="Z1534" s="518" t="str">
        <f>五年级等级</f>
        <v/>
      </c>
      <c r="AA1534" s="533" t="str">
        <f>五年级折返跑得分</f>
        <v/>
      </c>
      <c r="AB1534" s="515" t="str">
        <f>五年级等级</f>
        <v/>
      </c>
      <c r="AC1534" s="533" t="str">
        <f>五年级跳绳附加分</f>
        <v/>
      </c>
      <c r="AD1534" s="534" t="str">
        <f>五年级标准分</f>
        <v/>
      </c>
      <c r="AE1534" s="534" t="str">
        <f>五年级总分</f>
        <v/>
      </c>
      <c r="AF1534" s="517" t="str">
        <f>五年级等级</f>
        <v/>
      </c>
    </row>
    <row r="1535" spans="1:32">
      <c r="A1535" s="476">
        <v>522</v>
      </c>
      <c r="B1535" s="477">
        <v>63</v>
      </c>
      <c r="C1535" s="632"/>
      <c r="D1535" s="633"/>
      <c r="E1535" s="632"/>
      <c r="F1535" s="625"/>
      <c r="G1535" s="608"/>
      <c r="H1535" s="475"/>
      <c r="I1535" s="613"/>
      <c r="J1535" s="614"/>
      <c r="K1535" s="614"/>
      <c r="L1535" s="615"/>
      <c r="M1535" s="616"/>
      <c r="N1535" s="505" t="str">
        <f>五年级BMI</f>
        <v/>
      </c>
      <c r="O1535" s="499" t="str">
        <f>五年级BMI等级</f>
        <v/>
      </c>
      <c r="P1535" s="500" t="str">
        <f>五年级BMI得分</f>
        <v/>
      </c>
      <c r="Q1535" s="515" t="str">
        <f>五年级肺活量得分</f>
        <v/>
      </c>
      <c r="R1535" s="512" t="str">
        <f>五年级等级</f>
        <v/>
      </c>
      <c r="S1535" s="516" t="str">
        <f>五年级50米跑得分</f>
        <v/>
      </c>
      <c r="T1535" s="517" t="str">
        <f>五年级等级</f>
        <v/>
      </c>
      <c r="U1535" s="516" t="str">
        <f>五年级坐位体前屈得分</f>
        <v/>
      </c>
      <c r="V1535" s="517" t="str">
        <f>五年级等级</f>
        <v/>
      </c>
      <c r="W1535" s="516" t="str">
        <f>五年级一分钟跳绳得分</f>
        <v/>
      </c>
      <c r="X1535" s="517" t="str">
        <f>五年级等级</f>
        <v/>
      </c>
      <c r="Y1535" s="515" t="str">
        <f>五年级仰卧起坐得分</f>
        <v/>
      </c>
      <c r="Z1535" s="518" t="str">
        <f>五年级等级</f>
        <v/>
      </c>
      <c r="AA1535" s="533" t="str">
        <f>五年级折返跑得分</f>
        <v/>
      </c>
      <c r="AB1535" s="515" t="str">
        <f>五年级等级</f>
        <v/>
      </c>
      <c r="AC1535" s="533" t="str">
        <f>五年级跳绳附加分</f>
        <v/>
      </c>
      <c r="AD1535" s="534" t="str">
        <f>五年级标准分</f>
        <v/>
      </c>
      <c r="AE1535" s="534" t="str">
        <f>五年级总分</f>
        <v/>
      </c>
      <c r="AF1535" s="517" t="str">
        <f>五年级等级</f>
        <v/>
      </c>
    </row>
    <row r="1536" spans="1:32">
      <c r="A1536" s="476">
        <v>522</v>
      </c>
      <c r="B1536" s="477">
        <v>64</v>
      </c>
      <c r="C1536" s="632"/>
      <c r="D1536" s="633"/>
      <c r="E1536" s="632"/>
      <c r="F1536" s="625"/>
      <c r="G1536" s="608"/>
      <c r="H1536" s="475"/>
      <c r="I1536" s="613"/>
      <c r="J1536" s="614"/>
      <c r="K1536" s="614"/>
      <c r="L1536" s="615"/>
      <c r="M1536" s="616"/>
      <c r="N1536" s="505" t="str">
        <f>五年级BMI</f>
        <v/>
      </c>
      <c r="O1536" s="499" t="str">
        <f>五年级BMI等级</f>
        <v/>
      </c>
      <c r="P1536" s="500" t="str">
        <f>五年级BMI得分</f>
        <v/>
      </c>
      <c r="Q1536" s="515" t="str">
        <f>五年级肺活量得分</f>
        <v/>
      </c>
      <c r="R1536" s="512" t="str">
        <f>五年级等级</f>
        <v/>
      </c>
      <c r="S1536" s="516" t="str">
        <f>五年级50米跑得分</f>
        <v/>
      </c>
      <c r="T1536" s="517" t="str">
        <f>五年级等级</f>
        <v/>
      </c>
      <c r="U1536" s="516" t="str">
        <f>五年级坐位体前屈得分</f>
        <v/>
      </c>
      <c r="V1536" s="517" t="str">
        <f>五年级等级</f>
        <v/>
      </c>
      <c r="W1536" s="516" t="str">
        <f>五年级一分钟跳绳得分</f>
        <v/>
      </c>
      <c r="X1536" s="517" t="str">
        <f>五年级等级</f>
        <v/>
      </c>
      <c r="Y1536" s="515" t="str">
        <f>五年级仰卧起坐得分</f>
        <v/>
      </c>
      <c r="Z1536" s="518" t="str">
        <f>五年级等级</f>
        <v/>
      </c>
      <c r="AA1536" s="533" t="str">
        <f>五年级折返跑得分</f>
        <v/>
      </c>
      <c r="AB1536" s="515" t="str">
        <f>五年级等级</f>
        <v/>
      </c>
      <c r="AC1536" s="533" t="str">
        <f>五年级跳绳附加分</f>
        <v/>
      </c>
      <c r="AD1536" s="534" t="str">
        <f>五年级标准分</f>
        <v/>
      </c>
      <c r="AE1536" s="534" t="str">
        <f>五年级总分</f>
        <v/>
      </c>
      <c r="AF1536" s="517" t="str">
        <f>五年级等级</f>
        <v/>
      </c>
    </row>
    <row r="1537" spans="1:32">
      <c r="A1537" s="476">
        <v>522</v>
      </c>
      <c r="B1537" s="477">
        <v>65</v>
      </c>
      <c r="C1537" s="632"/>
      <c r="D1537" s="633"/>
      <c r="E1537" s="632"/>
      <c r="F1537" s="625"/>
      <c r="G1537" s="608"/>
      <c r="H1537" s="475"/>
      <c r="I1537" s="613"/>
      <c r="J1537" s="614"/>
      <c r="K1537" s="614"/>
      <c r="L1537" s="615"/>
      <c r="M1537" s="616"/>
      <c r="N1537" s="505" t="str">
        <f>五年级BMI</f>
        <v/>
      </c>
      <c r="O1537" s="499" t="str">
        <f>五年级BMI等级</f>
        <v/>
      </c>
      <c r="P1537" s="500" t="str">
        <f>五年级BMI得分</f>
        <v/>
      </c>
      <c r="Q1537" s="515" t="str">
        <f>五年级肺活量得分</f>
        <v/>
      </c>
      <c r="R1537" s="512" t="str">
        <f>五年级等级</f>
        <v/>
      </c>
      <c r="S1537" s="516" t="str">
        <f>五年级50米跑得分</f>
        <v/>
      </c>
      <c r="T1537" s="517" t="str">
        <f>五年级等级</f>
        <v/>
      </c>
      <c r="U1537" s="516" t="str">
        <f>五年级坐位体前屈得分</f>
        <v/>
      </c>
      <c r="V1537" s="517" t="str">
        <f>五年级等级</f>
        <v/>
      </c>
      <c r="W1537" s="516" t="str">
        <f>五年级一分钟跳绳得分</f>
        <v/>
      </c>
      <c r="X1537" s="517" t="str">
        <f>五年级等级</f>
        <v/>
      </c>
      <c r="Y1537" s="515" t="str">
        <f>五年级仰卧起坐得分</f>
        <v/>
      </c>
      <c r="Z1537" s="518" t="str">
        <f>五年级等级</f>
        <v/>
      </c>
      <c r="AA1537" s="533" t="str">
        <f>五年级折返跑得分</f>
        <v/>
      </c>
      <c r="AB1537" s="515" t="str">
        <f>五年级等级</f>
        <v/>
      </c>
      <c r="AC1537" s="533" t="str">
        <f>五年级跳绳附加分</f>
        <v/>
      </c>
      <c r="AD1537" s="534" t="str">
        <f>五年级标准分</f>
        <v/>
      </c>
      <c r="AE1537" s="534" t="str">
        <f>五年级总分</f>
        <v/>
      </c>
      <c r="AF1537" s="517" t="str">
        <f>五年级等级</f>
        <v/>
      </c>
    </row>
    <row r="1538" spans="1:32">
      <c r="A1538" s="476">
        <v>522</v>
      </c>
      <c r="B1538" s="477">
        <v>66</v>
      </c>
      <c r="C1538" s="632"/>
      <c r="D1538" s="633"/>
      <c r="E1538" s="632"/>
      <c r="F1538" s="625"/>
      <c r="G1538" s="608"/>
      <c r="H1538" s="475"/>
      <c r="I1538" s="613"/>
      <c r="J1538" s="614"/>
      <c r="K1538" s="614"/>
      <c r="L1538" s="615"/>
      <c r="M1538" s="616"/>
      <c r="N1538" s="505" t="str">
        <f>五年级BMI</f>
        <v/>
      </c>
      <c r="O1538" s="499" t="str">
        <f>五年级BMI等级</f>
        <v/>
      </c>
      <c r="P1538" s="500" t="str">
        <f>五年级BMI得分</f>
        <v/>
      </c>
      <c r="Q1538" s="515" t="str">
        <f>五年级肺活量得分</f>
        <v/>
      </c>
      <c r="R1538" s="512" t="str">
        <f>五年级等级</f>
        <v/>
      </c>
      <c r="S1538" s="516" t="str">
        <f>五年级50米跑得分</f>
        <v/>
      </c>
      <c r="T1538" s="517" t="str">
        <f>五年级等级</f>
        <v/>
      </c>
      <c r="U1538" s="516" t="str">
        <f>五年级坐位体前屈得分</f>
        <v/>
      </c>
      <c r="V1538" s="517" t="str">
        <f>五年级等级</f>
        <v/>
      </c>
      <c r="W1538" s="516" t="str">
        <f>五年级一分钟跳绳得分</f>
        <v/>
      </c>
      <c r="X1538" s="517" t="str">
        <f>五年级等级</f>
        <v/>
      </c>
      <c r="Y1538" s="515" t="str">
        <f>五年级仰卧起坐得分</f>
        <v/>
      </c>
      <c r="Z1538" s="518" t="str">
        <f>五年级等级</f>
        <v/>
      </c>
      <c r="AA1538" s="533" t="str">
        <f>五年级折返跑得分</f>
        <v/>
      </c>
      <c r="AB1538" s="515" t="str">
        <f>五年级等级</f>
        <v/>
      </c>
      <c r="AC1538" s="533" t="str">
        <f>五年级跳绳附加分</f>
        <v/>
      </c>
      <c r="AD1538" s="534" t="str">
        <f>五年级标准分</f>
        <v/>
      </c>
      <c r="AE1538" s="534" t="str">
        <f>五年级总分</f>
        <v/>
      </c>
      <c r="AF1538" s="517" t="str">
        <f>五年级等级</f>
        <v/>
      </c>
    </row>
    <row r="1539" spans="1:32">
      <c r="A1539" s="476">
        <v>522</v>
      </c>
      <c r="B1539" s="477">
        <v>67</v>
      </c>
      <c r="C1539" s="632"/>
      <c r="D1539" s="633"/>
      <c r="E1539" s="632"/>
      <c r="F1539" s="625"/>
      <c r="G1539" s="608"/>
      <c r="H1539" s="475"/>
      <c r="I1539" s="613"/>
      <c r="J1539" s="614"/>
      <c r="K1539" s="614"/>
      <c r="L1539" s="615"/>
      <c r="M1539" s="616"/>
      <c r="N1539" s="505" t="str">
        <f>五年级BMI</f>
        <v/>
      </c>
      <c r="O1539" s="499" t="str">
        <f>五年级BMI等级</f>
        <v/>
      </c>
      <c r="P1539" s="500" t="str">
        <f>五年级BMI得分</f>
        <v/>
      </c>
      <c r="Q1539" s="515" t="str">
        <f>五年级肺活量得分</f>
        <v/>
      </c>
      <c r="R1539" s="512" t="str">
        <f>五年级等级</f>
        <v/>
      </c>
      <c r="S1539" s="516" t="str">
        <f>五年级50米跑得分</f>
        <v/>
      </c>
      <c r="T1539" s="517" t="str">
        <f>五年级等级</f>
        <v/>
      </c>
      <c r="U1539" s="516" t="str">
        <f>五年级坐位体前屈得分</f>
        <v/>
      </c>
      <c r="V1539" s="517" t="str">
        <f>五年级等级</f>
        <v/>
      </c>
      <c r="W1539" s="516" t="str">
        <f>五年级一分钟跳绳得分</f>
        <v/>
      </c>
      <c r="X1539" s="517" t="str">
        <f>五年级等级</f>
        <v/>
      </c>
      <c r="Y1539" s="515" t="str">
        <f>五年级仰卧起坐得分</f>
        <v/>
      </c>
      <c r="Z1539" s="518" t="str">
        <f>五年级等级</f>
        <v/>
      </c>
      <c r="AA1539" s="533" t="str">
        <f>五年级折返跑得分</f>
        <v/>
      </c>
      <c r="AB1539" s="515" t="str">
        <f>五年级等级</f>
        <v/>
      </c>
      <c r="AC1539" s="533" t="str">
        <f>五年级跳绳附加分</f>
        <v/>
      </c>
      <c r="AD1539" s="534" t="str">
        <f>五年级标准分</f>
        <v/>
      </c>
      <c r="AE1539" s="534" t="str">
        <f>五年级总分</f>
        <v/>
      </c>
      <c r="AF1539" s="517" t="str">
        <f>五年级等级</f>
        <v/>
      </c>
    </row>
    <row r="1540" spans="1:32">
      <c r="A1540" s="476">
        <v>522</v>
      </c>
      <c r="B1540" s="477">
        <v>68</v>
      </c>
      <c r="C1540" s="632"/>
      <c r="D1540" s="633"/>
      <c r="E1540" s="632"/>
      <c r="F1540" s="625"/>
      <c r="G1540" s="608"/>
      <c r="H1540" s="475"/>
      <c r="I1540" s="613"/>
      <c r="J1540" s="614"/>
      <c r="K1540" s="614"/>
      <c r="L1540" s="615"/>
      <c r="M1540" s="616"/>
      <c r="N1540" s="505" t="str">
        <f>五年级BMI</f>
        <v/>
      </c>
      <c r="O1540" s="499" t="str">
        <f>五年级BMI等级</f>
        <v/>
      </c>
      <c r="P1540" s="500" t="str">
        <f>五年级BMI得分</f>
        <v/>
      </c>
      <c r="Q1540" s="515" t="str">
        <f>五年级肺活量得分</f>
        <v/>
      </c>
      <c r="R1540" s="512" t="str">
        <f>五年级等级</f>
        <v/>
      </c>
      <c r="S1540" s="516" t="str">
        <f>五年级50米跑得分</f>
        <v/>
      </c>
      <c r="T1540" s="517" t="str">
        <f>五年级等级</f>
        <v/>
      </c>
      <c r="U1540" s="516" t="str">
        <f>五年级坐位体前屈得分</f>
        <v/>
      </c>
      <c r="V1540" s="517" t="str">
        <f>五年级等级</f>
        <v/>
      </c>
      <c r="W1540" s="516" t="str">
        <f>五年级一分钟跳绳得分</f>
        <v/>
      </c>
      <c r="X1540" s="517" t="str">
        <f>五年级等级</f>
        <v/>
      </c>
      <c r="Y1540" s="515" t="str">
        <f>五年级仰卧起坐得分</f>
        <v/>
      </c>
      <c r="Z1540" s="518" t="str">
        <f>五年级等级</f>
        <v/>
      </c>
      <c r="AA1540" s="533" t="str">
        <f>五年级折返跑得分</f>
        <v/>
      </c>
      <c r="AB1540" s="515" t="str">
        <f>五年级等级</f>
        <v/>
      </c>
      <c r="AC1540" s="533" t="str">
        <f>五年级跳绳附加分</f>
        <v/>
      </c>
      <c r="AD1540" s="534" t="str">
        <f>五年级标准分</f>
        <v/>
      </c>
      <c r="AE1540" s="534" t="str">
        <f>五年级总分</f>
        <v/>
      </c>
      <c r="AF1540" s="517" t="str">
        <f>五年级等级</f>
        <v/>
      </c>
    </row>
    <row r="1541" spans="1:32">
      <c r="A1541" s="476">
        <v>522</v>
      </c>
      <c r="B1541" s="477">
        <v>69</v>
      </c>
      <c r="C1541" s="632"/>
      <c r="D1541" s="633"/>
      <c r="E1541" s="632"/>
      <c r="F1541" s="625"/>
      <c r="G1541" s="608"/>
      <c r="H1541" s="475"/>
      <c r="I1541" s="613"/>
      <c r="J1541" s="614"/>
      <c r="K1541" s="614"/>
      <c r="L1541" s="615"/>
      <c r="M1541" s="616"/>
      <c r="N1541" s="505" t="str">
        <f>五年级BMI</f>
        <v/>
      </c>
      <c r="O1541" s="499" t="str">
        <f>五年级BMI等级</f>
        <v/>
      </c>
      <c r="P1541" s="500" t="str">
        <f>五年级BMI得分</f>
        <v/>
      </c>
      <c r="Q1541" s="515" t="str">
        <f>五年级肺活量得分</f>
        <v/>
      </c>
      <c r="R1541" s="512" t="str">
        <f>五年级等级</f>
        <v/>
      </c>
      <c r="S1541" s="516" t="str">
        <f>五年级50米跑得分</f>
        <v/>
      </c>
      <c r="T1541" s="517" t="str">
        <f>五年级等级</f>
        <v/>
      </c>
      <c r="U1541" s="516" t="str">
        <f>五年级坐位体前屈得分</f>
        <v/>
      </c>
      <c r="V1541" s="517" t="str">
        <f>五年级等级</f>
        <v/>
      </c>
      <c r="W1541" s="516" t="str">
        <f>五年级一分钟跳绳得分</f>
        <v/>
      </c>
      <c r="X1541" s="517" t="str">
        <f>五年级等级</f>
        <v/>
      </c>
      <c r="Y1541" s="515" t="str">
        <f>五年级仰卧起坐得分</f>
        <v/>
      </c>
      <c r="Z1541" s="518" t="str">
        <f>五年级等级</f>
        <v/>
      </c>
      <c r="AA1541" s="533" t="str">
        <f>五年级折返跑得分</f>
        <v/>
      </c>
      <c r="AB1541" s="515" t="str">
        <f>五年级等级</f>
        <v/>
      </c>
      <c r="AC1541" s="533" t="str">
        <f>五年级跳绳附加分</f>
        <v/>
      </c>
      <c r="AD1541" s="534" t="str">
        <f>五年级标准分</f>
        <v/>
      </c>
      <c r="AE1541" s="534" t="str">
        <f>五年级总分</f>
        <v/>
      </c>
      <c r="AF1541" s="517" t="str">
        <f>五年级等级</f>
        <v/>
      </c>
    </row>
    <row r="1542" ht="15.75" spans="1:32">
      <c r="A1542" s="535">
        <v>522</v>
      </c>
      <c r="B1542" s="536">
        <v>70</v>
      </c>
      <c r="C1542" s="634"/>
      <c r="D1542" s="635"/>
      <c r="E1542" s="634"/>
      <c r="F1542" s="636"/>
      <c r="G1542" s="611"/>
      <c r="H1542" s="542"/>
      <c r="I1542" s="617"/>
      <c r="J1542" s="618"/>
      <c r="K1542" s="618"/>
      <c r="L1542" s="619"/>
      <c r="M1542" s="620"/>
      <c r="N1542" s="573" t="str">
        <f>五年级BMI</f>
        <v/>
      </c>
      <c r="O1542" s="574" t="str">
        <f>五年级BMI等级</f>
        <v/>
      </c>
      <c r="P1542" s="575" t="str">
        <f>五年级BMI得分</f>
        <v/>
      </c>
      <c r="Q1542" s="576" t="str">
        <f>五年级肺活量得分</f>
        <v/>
      </c>
      <c r="R1542" s="577" t="str">
        <f>五年级等级</f>
        <v/>
      </c>
      <c r="S1542" s="578" t="str">
        <f>五年级50米跑得分</f>
        <v/>
      </c>
      <c r="T1542" s="567" t="str">
        <f>五年级等级</f>
        <v/>
      </c>
      <c r="U1542" s="578" t="str">
        <f>五年级坐位体前屈得分</f>
        <v/>
      </c>
      <c r="V1542" s="567" t="str">
        <f>五年级等级</f>
        <v/>
      </c>
      <c r="W1542" s="578" t="str">
        <f>五年级一分钟跳绳得分</f>
        <v/>
      </c>
      <c r="X1542" s="567" t="str">
        <f>五年级等级</f>
        <v/>
      </c>
      <c r="Y1542" s="576" t="str">
        <f>五年级仰卧起坐得分</f>
        <v/>
      </c>
      <c r="Z1542" s="579" t="str">
        <f>五年级等级</f>
        <v/>
      </c>
      <c r="AA1542" s="565" t="str">
        <f>五年级折返跑得分</f>
        <v/>
      </c>
      <c r="AB1542" s="576" t="str">
        <f>五年级等级</f>
        <v/>
      </c>
      <c r="AC1542" s="565" t="str">
        <f>五年级跳绳附加分</f>
        <v/>
      </c>
      <c r="AD1542" s="566" t="str">
        <f>五年级标准分</f>
        <v/>
      </c>
      <c r="AE1542" s="566" t="str">
        <f>五年级总分</f>
        <v/>
      </c>
      <c r="AF1542" s="567" t="str">
        <f>五年级等级</f>
        <v/>
      </c>
    </row>
    <row r="1543" ht="15.75" spans="1:32">
      <c r="A1543" s="468">
        <v>523</v>
      </c>
      <c r="B1543" s="469">
        <v>1</v>
      </c>
      <c r="C1543" s="637"/>
      <c r="D1543" s="638"/>
      <c r="E1543" s="637"/>
      <c r="F1543" s="640"/>
      <c r="G1543" s="612"/>
      <c r="H1543" s="475"/>
      <c r="I1543" s="621"/>
      <c r="J1543" s="622"/>
      <c r="K1543" s="622"/>
      <c r="L1543" s="623"/>
      <c r="M1543" s="624"/>
      <c r="N1543" s="498" t="str">
        <f>五年级BMI</f>
        <v/>
      </c>
      <c r="O1543" s="499" t="str">
        <f>五年级BMI等级</f>
        <v/>
      </c>
      <c r="P1543" s="500" t="str">
        <f>五年级BMI得分</f>
        <v/>
      </c>
      <c r="Q1543" s="511" t="str">
        <f>五年级肺活量得分</f>
        <v/>
      </c>
      <c r="R1543" s="512" t="str">
        <f>五年级等级</f>
        <v/>
      </c>
      <c r="S1543" s="513" t="str">
        <f>五年级50米跑得分</f>
        <v/>
      </c>
      <c r="T1543" s="512" t="str">
        <f>五年级等级</f>
        <v/>
      </c>
      <c r="U1543" s="513" t="str">
        <f>五年级坐位体前屈得分</f>
        <v/>
      </c>
      <c r="V1543" s="512" t="str">
        <f>五年级等级</f>
        <v/>
      </c>
      <c r="W1543" s="513" t="str">
        <f>五年级一分钟跳绳得分</f>
        <v/>
      </c>
      <c r="X1543" s="512" t="str">
        <f>五年级等级</f>
        <v/>
      </c>
      <c r="Y1543" s="511" t="str">
        <f>五年级仰卧起坐得分</f>
        <v/>
      </c>
      <c r="Z1543" s="514" t="str">
        <f>五年级等级</f>
        <v/>
      </c>
      <c r="AA1543" s="530" t="str">
        <f>五年级折返跑得分</f>
        <v/>
      </c>
      <c r="AB1543" s="511" t="str">
        <f>五年级等级</f>
        <v/>
      </c>
      <c r="AC1543" s="530" t="str">
        <f>五年级跳绳附加分</f>
        <v/>
      </c>
      <c r="AD1543" s="531" t="str">
        <f>五年级标准分</f>
        <v/>
      </c>
      <c r="AE1543" s="531" t="str">
        <f>五年级总分</f>
        <v/>
      </c>
      <c r="AF1543" s="512" t="str">
        <f>五年级等级</f>
        <v/>
      </c>
    </row>
    <row r="1544" spans="1:32">
      <c r="A1544" s="476">
        <v>523</v>
      </c>
      <c r="B1544" s="477">
        <v>2</v>
      </c>
      <c r="C1544" s="632"/>
      <c r="D1544" s="633"/>
      <c r="E1544" s="632"/>
      <c r="F1544" s="625"/>
      <c r="G1544" s="608"/>
      <c r="H1544" s="475"/>
      <c r="I1544" s="613"/>
      <c r="J1544" s="614"/>
      <c r="K1544" s="614"/>
      <c r="L1544" s="615"/>
      <c r="M1544" s="616"/>
      <c r="N1544" s="505" t="str">
        <f>五年级BMI</f>
        <v/>
      </c>
      <c r="O1544" s="499" t="str">
        <f>五年级BMI等级</f>
        <v/>
      </c>
      <c r="P1544" s="500" t="str">
        <f>五年级BMI得分</f>
        <v/>
      </c>
      <c r="Q1544" s="515" t="str">
        <f>五年级肺活量得分</f>
        <v/>
      </c>
      <c r="R1544" s="512" t="str">
        <f>五年级等级</f>
        <v/>
      </c>
      <c r="S1544" s="516" t="str">
        <f>五年级50米跑得分</f>
        <v/>
      </c>
      <c r="T1544" s="517" t="str">
        <f>五年级等级</f>
        <v/>
      </c>
      <c r="U1544" s="516" t="str">
        <f>五年级坐位体前屈得分</f>
        <v/>
      </c>
      <c r="V1544" s="517" t="str">
        <f>五年级等级</f>
        <v/>
      </c>
      <c r="W1544" s="516" t="str">
        <f>五年级一分钟跳绳得分</f>
        <v/>
      </c>
      <c r="X1544" s="517" t="str">
        <f>五年级等级</f>
        <v/>
      </c>
      <c r="Y1544" s="515" t="str">
        <f>五年级仰卧起坐得分</f>
        <v/>
      </c>
      <c r="Z1544" s="518" t="str">
        <f>五年级等级</f>
        <v/>
      </c>
      <c r="AA1544" s="533" t="str">
        <f>五年级折返跑得分</f>
        <v/>
      </c>
      <c r="AB1544" s="515" t="str">
        <f>五年级等级</f>
        <v/>
      </c>
      <c r="AC1544" s="533" t="str">
        <f>五年级跳绳附加分</f>
        <v/>
      </c>
      <c r="AD1544" s="534" t="str">
        <f>五年级标准分</f>
        <v/>
      </c>
      <c r="AE1544" s="534" t="str">
        <f>五年级总分</f>
        <v/>
      </c>
      <c r="AF1544" s="517" t="str">
        <f>五年级等级</f>
        <v/>
      </c>
    </row>
    <row r="1545" spans="1:32">
      <c r="A1545" s="476">
        <v>523</v>
      </c>
      <c r="B1545" s="477">
        <v>3</v>
      </c>
      <c r="C1545" s="632"/>
      <c r="D1545" s="633"/>
      <c r="E1545" s="632"/>
      <c r="F1545" s="625"/>
      <c r="G1545" s="608"/>
      <c r="H1545" s="475"/>
      <c r="I1545" s="613"/>
      <c r="J1545" s="614"/>
      <c r="K1545" s="614"/>
      <c r="L1545" s="615"/>
      <c r="M1545" s="616"/>
      <c r="N1545" s="505" t="str">
        <f>五年级BMI</f>
        <v/>
      </c>
      <c r="O1545" s="499" t="str">
        <f>五年级BMI等级</f>
        <v/>
      </c>
      <c r="P1545" s="500" t="str">
        <f>五年级BMI得分</f>
        <v/>
      </c>
      <c r="Q1545" s="515" t="str">
        <f>五年级肺活量得分</f>
        <v/>
      </c>
      <c r="R1545" s="512" t="str">
        <f>五年级等级</f>
        <v/>
      </c>
      <c r="S1545" s="516" t="str">
        <f>五年级50米跑得分</f>
        <v/>
      </c>
      <c r="T1545" s="517" t="str">
        <f>五年级等级</f>
        <v/>
      </c>
      <c r="U1545" s="516" t="str">
        <f>五年级坐位体前屈得分</f>
        <v/>
      </c>
      <c r="V1545" s="517" t="str">
        <f>五年级等级</f>
        <v/>
      </c>
      <c r="W1545" s="516" t="str">
        <f>五年级一分钟跳绳得分</f>
        <v/>
      </c>
      <c r="X1545" s="517" t="str">
        <f>五年级等级</f>
        <v/>
      </c>
      <c r="Y1545" s="515" t="str">
        <f>五年级仰卧起坐得分</f>
        <v/>
      </c>
      <c r="Z1545" s="518" t="str">
        <f>五年级等级</f>
        <v/>
      </c>
      <c r="AA1545" s="533" t="str">
        <f>五年级折返跑得分</f>
        <v/>
      </c>
      <c r="AB1545" s="515" t="str">
        <f>五年级等级</f>
        <v/>
      </c>
      <c r="AC1545" s="533" t="str">
        <f>五年级跳绳附加分</f>
        <v/>
      </c>
      <c r="AD1545" s="534" t="str">
        <f>五年级标准分</f>
        <v/>
      </c>
      <c r="AE1545" s="534" t="str">
        <f>五年级总分</f>
        <v/>
      </c>
      <c r="AF1545" s="517" t="str">
        <f>五年级等级</f>
        <v/>
      </c>
    </row>
    <row r="1546" spans="1:32">
      <c r="A1546" s="476">
        <v>523</v>
      </c>
      <c r="B1546" s="477">
        <v>4</v>
      </c>
      <c r="C1546" s="632"/>
      <c r="D1546" s="633"/>
      <c r="E1546" s="632"/>
      <c r="F1546" s="625"/>
      <c r="G1546" s="608"/>
      <c r="H1546" s="475"/>
      <c r="I1546" s="613"/>
      <c r="J1546" s="614"/>
      <c r="K1546" s="614"/>
      <c r="L1546" s="615"/>
      <c r="M1546" s="616"/>
      <c r="N1546" s="505" t="str">
        <f>五年级BMI</f>
        <v/>
      </c>
      <c r="O1546" s="499" t="str">
        <f>五年级BMI等级</f>
        <v/>
      </c>
      <c r="P1546" s="500" t="str">
        <f>五年级BMI得分</f>
        <v/>
      </c>
      <c r="Q1546" s="515" t="str">
        <f>五年级肺活量得分</f>
        <v/>
      </c>
      <c r="R1546" s="512" t="str">
        <f>五年级等级</f>
        <v/>
      </c>
      <c r="S1546" s="516" t="str">
        <f>五年级50米跑得分</f>
        <v/>
      </c>
      <c r="T1546" s="517" t="str">
        <f>五年级等级</f>
        <v/>
      </c>
      <c r="U1546" s="516" t="str">
        <f>五年级坐位体前屈得分</f>
        <v/>
      </c>
      <c r="V1546" s="517" t="str">
        <f>五年级等级</f>
        <v/>
      </c>
      <c r="W1546" s="516" t="str">
        <f>五年级一分钟跳绳得分</f>
        <v/>
      </c>
      <c r="X1546" s="517" t="str">
        <f>五年级等级</f>
        <v/>
      </c>
      <c r="Y1546" s="515" t="str">
        <f>五年级仰卧起坐得分</f>
        <v/>
      </c>
      <c r="Z1546" s="518" t="str">
        <f>五年级等级</f>
        <v/>
      </c>
      <c r="AA1546" s="533" t="str">
        <f>五年级折返跑得分</f>
        <v/>
      </c>
      <c r="AB1546" s="515" t="str">
        <f>五年级等级</f>
        <v/>
      </c>
      <c r="AC1546" s="533" t="str">
        <f>五年级跳绳附加分</f>
        <v/>
      </c>
      <c r="AD1546" s="534" t="str">
        <f>五年级标准分</f>
        <v/>
      </c>
      <c r="AE1546" s="534" t="str">
        <f>五年级总分</f>
        <v/>
      </c>
      <c r="AF1546" s="517" t="str">
        <f>五年级等级</f>
        <v/>
      </c>
    </row>
    <row r="1547" spans="1:32">
      <c r="A1547" s="476">
        <v>523</v>
      </c>
      <c r="B1547" s="477">
        <v>5</v>
      </c>
      <c r="C1547" s="632"/>
      <c r="D1547" s="633"/>
      <c r="E1547" s="632"/>
      <c r="F1547" s="625"/>
      <c r="G1547" s="608"/>
      <c r="H1547" s="475"/>
      <c r="I1547" s="613"/>
      <c r="J1547" s="614"/>
      <c r="K1547" s="614"/>
      <c r="L1547" s="615"/>
      <c r="M1547" s="616"/>
      <c r="N1547" s="505" t="str">
        <f>五年级BMI</f>
        <v/>
      </c>
      <c r="O1547" s="499" t="str">
        <f>五年级BMI等级</f>
        <v/>
      </c>
      <c r="P1547" s="500" t="str">
        <f>五年级BMI得分</f>
        <v/>
      </c>
      <c r="Q1547" s="515" t="str">
        <f>五年级肺活量得分</f>
        <v/>
      </c>
      <c r="R1547" s="512" t="str">
        <f>五年级等级</f>
        <v/>
      </c>
      <c r="S1547" s="516" t="str">
        <f>五年级50米跑得分</f>
        <v/>
      </c>
      <c r="T1547" s="517" t="str">
        <f>五年级等级</f>
        <v/>
      </c>
      <c r="U1547" s="516" t="str">
        <f>五年级坐位体前屈得分</f>
        <v/>
      </c>
      <c r="V1547" s="517" t="str">
        <f>五年级等级</f>
        <v/>
      </c>
      <c r="W1547" s="516" t="str">
        <f>五年级一分钟跳绳得分</f>
        <v/>
      </c>
      <c r="X1547" s="517" t="str">
        <f>五年级等级</f>
        <v/>
      </c>
      <c r="Y1547" s="515" t="str">
        <f>五年级仰卧起坐得分</f>
        <v/>
      </c>
      <c r="Z1547" s="518" t="str">
        <f>五年级等级</f>
        <v/>
      </c>
      <c r="AA1547" s="533" t="str">
        <f>五年级折返跑得分</f>
        <v/>
      </c>
      <c r="AB1547" s="515" t="str">
        <f>五年级等级</f>
        <v/>
      </c>
      <c r="AC1547" s="533" t="str">
        <f>五年级跳绳附加分</f>
        <v/>
      </c>
      <c r="AD1547" s="534" t="str">
        <f>五年级标准分</f>
        <v/>
      </c>
      <c r="AE1547" s="534" t="str">
        <f>五年级总分</f>
        <v/>
      </c>
      <c r="AF1547" s="517" t="str">
        <f>五年级等级</f>
        <v/>
      </c>
    </row>
    <row r="1548" spans="1:32">
      <c r="A1548" s="476">
        <v>523</v>
      </c>
      <c r="B1548" s="477">
        <v>6</v>
      </c>
      <c r="C1548" s="632"/>
      <c r="D1548" s="633"/>
      <c r="E1548" s="632"/>
      <c r="F1548" s="625"/>
      <c r="G1548" s="608"/>
      <c r="H1548" s="475"/>
      <c r="I1548" s="613"/>
      <c r="J1548" s="614"/>
      <c r="K1548" s="614"/>
      <c r="L1548" s="615"/>
      <c r="M1548" s="616"/>
      <c r="N1548" s="505" t="str">
        <f>五年级BMI</f>
        <v/>
      </c>
      <c r="O1548" s="499" t="str">
        <f>五年级BMI等级</f>
        <v/>
      </c>
      <c r="P1548" s="500" t="str">
        <f>五年级BMI得分</f>
        <v/>
      </c>
      <c r="Q1548" s="515" t="str">
        <f>五年级肺活量得分</f>
        <v/>
      </c>
      <c r="R1548" s="512" t="str">
        <f>五年级等级</f>
        <v/>
      </c>
      <c r="S1548" s="516" t="str">
        <f>五年级50米跑得分</f>
        <v/>
      </c>
      <c r="T1548" s="517" t="str">
        <f>五年级等级</f>
        <v/>
      </c>
      <c r="U1548" s="516" t="str">
        <f>五年级坐位体前屈得分</f>
        <v/>
      </c>
      <c r="V1548" s="517" t="str">
        <f>五年级等级</f>
        <v/>
      </c>
      <c r="W1548" s="516" t="str">
        <f>五年级一分钟跳绳得分</f>
        <v/>
      </c>
      <c r="X1548" s="517" t="str">
        <f>五年级等级</f>
        <v/>
      </c>
      <c r="Y1548" s="515" t="str">
        <f>五年级仰卧起坐得分</f>
        <v/>
      </c>
      <c r="Z1548" s="518" t="str">
        <f>五年级等级</f>
        <v/>
      </c>
      <c r="AA1548" s="533" t="str">
        <f>五年级折返跑得分</f>
        <v/>
      </c>
      <c r="AB1548" s="515" t="str">
        <f>五年级等级</f>
        <v/>
      </c>
      <c r="AC1548" s="533" t="str">
        <f>五年级跳绳附加分</f>
        <v/>
      </c>
      <c r="AD1548" s="534" t="str">
        <f>五年级标准分</f>
        <v/>
      </c>
      <c r="AE1548" s="534" t="str">
        <f>五年级总分</f>
        <v/>
      </c>
      <c r="AF1548" s="517" t="str">
        <f>五年级等级</f>
        <v/>
      </c>
    </row>
    <row r="1549" spans="1:32">
      <c r="A1549" s="476">
        <v>523</v>
      </c>
      <c r="B1549" s="477">
        <v>7</v>
      </c>
      <c r="C1549" s="632"/>
      <c r="D1549" s="633"/>
      <c r="E1549" s="632"/>
      <c r="F1549" s="625"/>
      <c r="G1549" s="608"/>
      <c r="H1549" s="475"/>
      <c r="I1549" s="613"/>
      <c r="J1549" s="614"/>
      <c r="K1549" s="614"/>
      <c r="L1549" s="615"/>
      <c r="M1549" s="616"/>
      <c r="N1549" s="505" t="str">
        <f>五年级BMI</f>
        <v/>
      </c>
      <c r="O1549" s="499" t="str">
        <f>五年级BMI等级</f>
        <v/>
      </c>
      <c r="P1549" s="500" t="str">
        <f>五年级BMI得分</f>
        <v/>
      </c>
      <c r="Q1549" s="515" t="str">
        <f>五年级肺活量得分</f>
        <v/>
      </c>
      <c r="R1549" s="512" t="str">
        <f>五年级等级</f>
        <v/>
      </c>
      <c r="S1549" s="516" t="str">
        <f>五年级50米跑得分</f>
        <v/>
      </c>
      <c r="T1549" s="517" t="str">
        <f>五年级等级</f>
        <v/>
      </c>
      <c r="U1549" s="516" t="str">
        <f>五年级坐位体前屈得分</f>
        <v/>
      </c>
      <c r="V1549" s="517" t="str">
        <f>五年级等级</f>
        <v/>
      </c>
      <c r="W1549" s="516" t="str">
        <f>五年级一分钟跳绳得分</f>
        <v/>
      </c>
      <c r="X1549" s="517" t="str">
        <f>五年级等级</f>
        <v/>
      </c>
      <c r="Y1549" s="515" t="str">
        <f>五年级仰卧起坐得分</f>
        <v/>
      </c>
      <c r="Z1549" s="518" t="str">
        <f>五年级等级</f>
        <v/>
      </c>
      <c r="AA1549" s="533" t="str">
        <f>五年级折返跑得分</f>
        <v/>
      </c>
      <c r="AB1549" s="515" t="str">
        <f>五年级等级</f>
        <v/>
      </c>
      <c r="AC1549" s="533" t="str">
        <f>五年级跳绳附加分</f>
        <v/>
      </c>
      <c r="AD1549" s="534" t="str">
        <f>五年级标准分</f>
        <v/>
      </c>
      <c r="AE1549" s="534" t="str">
        <f>五年级总分</f>
        <v/>
      </c>
      <c r="AF1549" s="517" t="str">
        <f>五年级等级</f>
        <v/>
      </c>
    </row>
    <row r="1550" spans="1:32">
      <c r="A1550" s="476">
        <v>523</v>
      </c>
      <c r="B1550" s="477">
        <v>8</v>
      </c>
      <c r="C1550" s="632"/>
      <c r="D1550" s="633"/>
      <c r="E1550" s="632"/>
      <c r="F1550" s="625"/>
      <c r="G1550" s="608"/>
      <c r="H1550" s="475"/>
      <c r="I1550" s="613"/>
      <c r="J1550" s="614"/>
      <c r="K1550" s="614"/>
      <c r="L1550" s="615"/>
      <c r="M1550" s="616"/>
      <c r="N1550" s="505" t="str">
        <f>五年级BMI</f>
        <v/>
      </c>
      <c r="O1550" s="499" t="str">
        <f>五年级BMI等级</f>
        <v/>
      </c>
      <c r="P1550" s="500" t="str">
        <f>五年级BMI得分</f>
        <v/>
      </c>
      <c r="Q1550" s="515" t="str">
        <f>五年级肺活量得分</f>
        <v/>
      </c>
      <c r="R1550" s="512" t="str">
        <f>五年级等级</f>
        <v/>
      </c>
      <c r="S1550" s="516" t="str">
        <f>五年级50米跑得分</f>
        <v/>
      </c>
      <c r="T1550" s="517" t="str">
        <f>五年级等级</f>
        <v/>
      </c>
      <c r="U1550" s="516" t="str">
        <f>五年级坐位体前屈得分</f>
        <v/>
      </c>
      <c r="V1550" s="517" t="str">
        <f>五年级等级</f>
        <v/>
      </c>
      <c r="W1550" s="516" t="str">
        <f>五年级一分钟跳绳得分</f>
        <v/>
      </c>
      <c r="X1550" s="517" t="str">
        <f>五年级等级</f>
        <v/>
      </c>
      <c r="Y1550" s="515" t="str">
        <f>五年级仰卧起坐得分</f>
        <v/>
      </c>
      <c r="Z1550" s="518" t="str">
        <f>五年级等级</f>
        <v/>
      </c>
      <c r="AA1550" s="533" t="str">
        <f>五年级折返跑得分</f>
        <v/>
      </c>
      <c r="AB1550" s="515" t="str">
        <f>五年级等级</f>
        <v/>
      </c>
      <c r="AC1550" s="533" t="str">
        <f>五年级跳绳附加分</f>
        <v/>
      </c>
      <c r="AD1550" s="534" t="str">
        <f>五年级标准分</f>
        <v/>
      </c>
      <c r="AE1550" s="534" t="str">
        <f>五年级总分</f>
        <v/>
      </c>
      <c r="AF1550" s="517" t="str">
        <f>五年级等级</f>
        <v/>
      </c>
    </row>
    <row r="1551" spans="1:32">
      <c r="A1551" s="476">
        <v>523</v>
      </c>
      <c r="B1551" s="477">
        <v>9</v>
      </c>
      <c r="C1551" s="632"/>
      <c r="D1551" s="633"/>
      <c r="E1551" s="632"/>
      <c r="F1551" s="625"/>
      <c r="G1551" s="608"/>
      <c r="H1551" s="475"/>
      <c r="I1551" s="613"/>
      <c r="J1551" s="614"/>
      <c r="K1551" s="614"/>
      <c r="L1551" s="615"/>
      <c r="M1551" s="616"/>
      <c r="N1551" s="505" t="str">
        <f>五年级BMI</f>
        <v/>
      </c>
      <c r="O1551" s="499" t="str">
        <f>五年级BMI等级</f>
        <v/>
      </c>
      <c r="P1551" s="500" t="str">
        <f>五年级BMI得分</f>
        <v/>
      </c>
      <c r="Q1551" s="515" t="str">
        <f>五年级肺活量得分</f>
        <v/>
      </c>
      <c r="R1551" s="512" t="str">
        <f>五年级等级</f>
        <v/>
      </c>
      <c r="S1551" s="516" t="str">
        <f>五年级50米跑得分</f>
        <v/>
      </c>
      <c r="T1551" s="517" t="str">
        <f>五年级等级</f>
        <v/>
      </c>
      <c r="U1551" s="516" t="str">
        <f>五年级坐位体前屈得分</f>
        <v/>
      </c>
      <c r="V1551" s="517" t="str">
        <f>五年级等级</f>
        <v/>
      </c>
      <c r="W1551" s="516" t="str">
        <f>五年级一分钟跳绳得分</f>
        <v/>
      </c>
      <c r="X1551" s="517" t="str">
        <f>五年级等级</f>
        <v/>
      </c>
      <c r="Y1551" s="515" t="str">
        <f>五年级仰卧起坐得分</f>
        <v/>
      </c>
      <c r="Z1551" s="518" t="str">
        <f>五年级等级</f>
        <v/>
      </c>
      <c r="AA1551" s="533" t="str">
        <f>五年级折返跑得分</f>
        <v/>
      </c>
      <c r="AB1551" s="515" t="str">
        <f>五年级等级</f>
        <v/>
      </c>
      <c r="AC1551" s="533" t="str">
        <f>五年级跳绳附加分</f>
        <v/>
      </c>
      <c r="AD1551" s="534" t="str">
        <f>五年级标准分</f>
        <v/>
      </c>
      <c r="AE1551" s="534" t="str">
        <f>五年级总分</f>
        <v/>
      </c>
      <c r="AF1551" s="517" t="str">
        <f>五年级等级</f>
        <v/>
      </c>
    </row>
    <row r="1552" spans="1:32">
      <c r="A1552" s="476">
        <v>523</v>
      </c>
      <c r="B1552" s="477">
        <v>10</v>
      </c>
      <c r="C1552" s="632"/>
      <c r="D1552" s="633"/>
      <c r="E1552" s="632"/>
      <c r="F1552" s="625"/>
      <c r="G1552" s="608"/>
      <c r="H1552" s="475"/>
      <c r="I1552" s="613"/>
      <c r="J1552" s="614"/>
      <c r="K1552" s="614"/>
      <c r="L1552" s="615"/>
      <c r="M1552" s="616"/>
      <c r="N1552" s="505" t="str">
        <f>五年级BMI</f>
        <v/>
      </c>
      <c r="O1552" s="499" t="str">
        <f>五年级BMI等级</f>
        <v/>
      </c>
      <c r="P1552" s="500" t="str">
        <f>五年级BMI得分</f>
        <v/>
      </c>
      <c r="Q1552" s="515" t="str">
        <f>五年级肺活量得分</f>
        <v/>
      </c>
      <c r="R1552" s="512" t="str">
        <f>五年级等级</f>
        <v/>
      </c>
      <c r="S1552" s="516" t="str">
        <f>五年级50米跑得分</f>
        <v/>
      </c>
      <c r="T1552" s="517" t="str">
        <f>五年级等级</f>
        <v/>
      </c>
      <c r="U1552" s="516" t="str">
        <f>五年级坐位体前屈得分</f>
        <v/>
      </c>
      <c r="V1552" s="517" t="str">
        <f>五年级等级</f>
        <v/>
      </c>
      <c r="W1552" s="516" t="str">
        <f>五年级一分钟跳绳得分</f>
        <v/>
      </c>
      <c r="X1552" s="517" t="str">
        <f>五年级等级</f>
        <v/>
      </c>
      <c r="Y1552" s="515" t="str">
        <f>五年级仰卧起坐得分</f>
        <v/>
      </c>
      <c r="Z1552" s="518" t="str">
        <f>五年级等级</f>
        <v/>
      </c>
      <c r="AA1552" s="533" t="str">
        <f>五年级折返跑得分</f>
        <v/>
      </c>
      <c r="AB1552" s="515" t="str">
        <f>五年级等级</f>
        <v/>
      </c>
      <c r="AC1552" s="533" t="str">
        <f>五年级跳绳附加分</f>
        <v/>
      </c>
      <c r="AD1552" s="534" t="str">
        <f>五年级标准分</f>
        <v/>
      </c>
      <c r="AE1552" s="534" t="str">
        <f>五年级总分</f>
        <v/>
      </c>
      <c r="AF1552" s="517" t="str">
        <f>五年级等级</f>
        <v/>
      </c>
    </row>
    <row r="1553" spans="1:32">
      <c r="A1553" s="476">
        <v>523</v>
      </c>
      <c r="B1553" s="477">
        <v>11</v>
      </c>
      <c r="C1553" s="632"/>
      <c r="D1553" s="633"/>
      <c r="E1553" s="632"/>
      <c r="F1553" s="625"/>
      <c r="G1553" s="608"/>
      <c r="H1553" s="475"/>
      <c r="I1553" s="613"/>
      <c r="J1553" s="614"/>
      <c r="K1553" s="614"/>
      <c r="L1553" s="615"/>
      <c r="M1553" s="616"/>
      <c r="N1553" s="505" t="str">
        <f>五年级BMI</f>
        <v/>
      </c>
      <c r="O1553" s="499" t="str">
        <f>五年级BMI等级</f>
        <v/>
      </c>
      <c r="P1553" s="500" t="str">
        <f>五年级BMI得分</f>
        <v/>
      </c>
      <c r="Q1553" s="515" t="str">
        <f>五年级肺活量得分</f>
        <v/>
      </c>
      <c r="R1553" s="512" t="str">
        <f>五年级等级</f>
        <v/>
      </c>
      <c r="S1553" s="516" t="str">
        <f>五年级50米跑得分</f>
        <v/>
      </c>
      <c r="T1553" s="517" t="str">
        <f>五年级等级</f>
        <v/>
      </c>
      <c r="U1553" s="516" t="str">
        <f>五年级坐位体前屈得分</f>
        <v/>
      </c>
      <c r="V1553" s="517" t="str">
        <f>五年级等级</f>
        <v/>
      </c>
      <c r="W1553" s="516" t="str">
        <f>五年级一分钟跳绳得分</f>
        <v/>
      </c>
      <c r="X1553" s="517" t="str">
        <f>五年级等级</f>
        <v/>
      </c>
      <c r="Y1553" s="515" t="str">
        <f>五年级仰卧起坐得分</f>
        <v/>
      </c>
      <c r="Z1553" s="518" t="str">
        <f>五年级等级</f>
        <v/>
      </c>
      <c r="AA1553" s="533" t="str">
        <f>五年级折返跑得分</f>
        <v/>
      </c>
      <c r="AB1553" s="515" t="str">
        <f>五年级等级</f>
        <v/>
      </c>
      <c r="AC1553" s="533" t="str">
        <f>五年级跳绳附加分</f>
        <v/>
      </c>
      <c r="AD1553" s="534" t="str">
        <f>五年级标准分</f>
        <v/>
      </c>
      <c r="AE1553" s="534" t="str">
        <f>五年级总分</f>
        <v/>
      </c>
      <c r="AF1553" s="517" t="str">
        <f>五年级等级</f>
        <v/>
      </c>
    </row>
    <row r="1554" spans="1:32">
      <c r="A1554" s="476">
        <v>523</v>
      </c>
      <c r="B1554" s="477">
        <v>12</v>
      </c>
      <c r="C1554" s="632"/>
      <c r="D1554" s="633"/>
      <c r="E1554" s="632"/>
      <c r="F1554" s="625"/>
      <c r="G1554" s="608"/>
      <c r="H1554" s="475"/>
      <c r="I1554" s="613"/>
      <c r="J1554" s="614"/>
      <c r="K1554" s="614"/>
      <c r="L1554" s="615"/>
      <c r="M1554" s="616"/>
      <c r="N1554" s="505" t="str">
        <f>五年级BMI</f>
        <v/>
      </c>
      <c r="O1554" s="499" t="str">
        <f>五年级BMI等级</f>
        <v/>
      </c>
      <c r="P1554" s="500" t="str">
        <f>五年级BMI得分</f>
        <v/>
      </c>
      <c r="Q1554" s="515" t="str">
        <f>五年级肺活量得分</f>
        <v/>
      </c>
      <c r="R1554" s="512" t="str">
        <f>五年级等级</f>
        <v/>
      </c>
      <c r="S1554" s="516" t="str">
        <f>五年级50米跑得分</f>
        <v/>
      </c>
      <c r="T1554" s="517" t="str">
        <f>五年级等级</f>
        <v/>
      </c>
      <c r="U1554" s="516" t="str">
        <f>五年级坐位体前屈得分</f>
        <v/>
      </c>
      <c r="V1554" s="517" t="str">
        <f>五年级等级</f>
        <v/>
      </c>
      <c r="W1554" s="516" t="str">
        <f>五年级一分钟跳绳得分</f>
        <v/>
      </c>
      <c r="X1554" s="517" t="str">
        <f>五年级等级</f>
        <v/>
      </c>
      <c r="Y1554" s="515" t="str">
        <f>五年级仰卧起坐得分</f>
        <v/>
      </c>
      <c r="Z1554" s="518" t="str">
        <f>五年级等级</f>
        <v/>
      </c>
      <c r="AA1554" s="533" t="str">
        <f>五年级折返跑得分</f>
        <v/>
      </c>
      <c r="AB1554" s="515" t="str">
        <f>五年级等级</f>
        <v/>
      </c>
      <c r="AC1554" s="533" t="str">
        <f>五年级跳绳附加分</f>
        <v/>
      </c>
      <c r="AD1554" s="534" t="str">
        <f>五年级标准分</f>
        <v/>
      </c>
      <c r="AE1554" s="534" t="str">
        <f>五年级总分</f>
        <v/>
      </c>
      <c r="AF1554" s="517" t="str">
        <f>五年级等级</f>
        <v/>
      </c>
    </row>
    <row r="1555" spans="1:32">
      <c r="A1555" s="476">
        <v>523</v>
      </c>
      <c r="B1555" s="477">
        <v>13</v>
      </c>
      <c r="C1555" s="632"/>
      <c r="D1555" s="633"/>
      <c r="E1555" s="632"/>
      <c r="F1555" s="625"/>
      <c r="G1555" s="608"/>
      <c r="H1555" s="475"/>
      <c r="I1555" s="613"/>
      <c r="J1555" s="614"/>
      <c r="K1555" s="614"/>
      <c r="L1555" s="615"/>
      <c r="M1555" s="616"/>
      <c r="N1555" s="505" t="str">
        <f>五年级BMI</f>
        <v/>
      </c>
      <c r="O1555" s="499" t="str">
        <f>五年级BMI等级</f>
        <v/>
      </c>
      <c r="P1555" s="500" t="str">
        <f>五年级BMI得分</f>
        <v/>
      </c>
      <c r="Q1555" s="515" t="str">
        <f>五年级肺活量得分</f>
        <v/>
      </c>
      <c r="R1555" s="512" t="str">
        <f>五年级等级</f>
        <v/>
      </c>
      <c r="S1555" s="516" t="str">
        <f>五年级50米跑得分</f>
        <v/>
      </c>
      <c r="T1555" s="517" t="str">
        <f>五年级等级</f>
        <v/>
      </c>
      <c r="U1555" s="516" t="str">
        <f>五年级坐位体前屈得分</f>
        <v/>
      </c>
      <c r="V1555" s="517" t="str">
        <f>五年级等级</f>
        <v/>
      </c>
      <c r="W1555" s="516" t="str">
        <f>五年级一分钟跳绳得分</f>
        <v/>
      </c>
      <c r="X1555" s="517" t="str">
        <f>五年级等级</f>
        <v/>
      </c>
      <c r="Y1555" s="515" t="str">
        <f>五年级仰卧起坐得分</f>
        <v/>
      </c>
      <c r="Z1555" s="518" t="str">
        <f>五年级等级</f>
        <v/>
      </c>
      <c r="AA1555" s="533" t="str">
        <f>五年级折返跑得分</f>
        <v/>
      </c>
      <c r="AB1555" s="515" t="str">
        <f>五年级等级</f>
        <v/>
      </c>
      <c r="AC1555" s="533" t="str">
        <f>五年级跳绳附加分</f>
        <v/>
      </c>
      <c r="AD1555" s="534" t="str">
        <f>五年级标准分</f>
        <v/>
      </c>
      <c r="AE1555" s="534" t="str">
        <f>五年级总分</f>
        <v/>
      </c>
      <c r="AF1555" s="517" t="str">
        <f>五年级等级</f>
        <v/>
      </c>
    </row>
    <row r="1556" spans="1:32">
      <c r="A1556" s="476">
        <v>523</v>
      </c>
      <c r="B1556" s="477">
        <v>14</v>
      </c>
      <c r="C1556" s="632"/>
      <c r="D1556" s="633"/>
      <c r="E1556" s="632"/>
      <c r="F1556" s="625"/>
      <c r="G1556" s="608"/>
      <c r="H1556" s="475"/>
      <c r="I1556" s="613"/>
      <c r="J1556" s="614"/>
      <c r="K1556" s="614"/>
      <c r="L1556" s="615"/>
      <c r="M1556" s="616"/>
      <c r="N1556" s="505" t="str">
        <f>五年级BMI</f>
        <v/>
      </c>
      <c r="O1556" s="499" t="str">
        <f>五年级BMI等级</f>
        <v/>
      </c>
      <c r="P1556" s="500" t="str">
        <f>五年级BMI得分</f>
        <v/>
      </c>
      <c r="Q1556" s="515" t="str">
        <f>五年级肺活量得分</f>
        <v/>
      </c>
      <c r="R1556" s="512" t="str">
        <f>五年级等级</f>
        <v/>
      </c>
      <c r="S1556" s="516" t="str">
        <f>五年级50米跑得分</f>
        <v/>
      </c>
      <c r="T1556" s="517" t="str">
        <f>五年级等级</f>
        <v/>
      </c>
      <c r="U1556" s="516" t="str">
        <f>五年级坐位体前屈得分</f>
        <v/>
      </c>
      <c r="V1556" s="517" t="str">
        <f>五年级等级</f>
        <v/>
      </c>
      <c r="W1556" s="516" t="str">
        <f>五年级一分钟跳绳得分</f>
        <v/>
      </c>
      <c r="X1556" s="517" t="str">
        <f>五年级等级</f>
        <v/>
      </c>
      <c r="Y1556" s="515" t="str">
        <f>五年级仰卧起坐得分</f>
        <v/>
      </c>
      <c r="Z1556" s="518" t="str">
        <f>五年级等级</f>
        <v/>
      </c>
      <c r="AA1556" s="533" t="str">
        <f>五年级折返跑得分</f>
        <v/>
      </c>
      <c r="AB1556" s="515" t="str">
        <f>五年级等级</f>
        <v/>
      </c>
      <c r="AC1556" s="533" t="str">
        <f>五年级跳绳附加分</f>
        <v/>
      </c>
      <c r="AD1556" s="534" t="str">
        <f>五年级标准分</f>
        <v/>
      </c>
      <c r="AE1556" s="534" t="str">
        <f>五年级总分</f>
        <v/>
      </c>
      <c r="AF1556" s="517" t="str">
        <f>五年级等级</f>
        <v/>
      </c>
    </row>
    <row r="1557" spans="1:32">
      <c r="A1557" s="476">
        <v>523</v>
      </c>
      <c r="B1557" s="477">
        <v>15</v>
      </c>
      <c r="C1557" s="632"/>
      <c r="D1557" s="633"/>
      <c r="E1557" s="632"/>
      <c r="F1557" s="625"/>
      <c r="G1557" s="608"/>
      <c r="H1557" s="475"/>
      <c r="I1557" s="613"/>
      <c r="J1557" s="614"/>
      <c r="K1557" s="614"/>
      <c r="L1557" s="615"/>
      <c r="M1557" s="616"/>
      <c r="N1557" s="505" t="str">
        <f>五年级BMI</f>
        <v/>
      </c>
      <c r="O1557" s="499" t="str">
        <f>五年级BMI等级</f>
        <v/>
      </c>
      <c r="P1557" s="500" t="str">
        <f>五年级BMI得分</f>
        <v/>
      </c>
      <c r="Q1557" s="515" t="str">
        <f>五年级肺活量得分</f>
        <v/>
      </c>
      <c r="R1557" s="512" t="str">
        <f>五年级等级</f>
        <v/>
      </c>
      <c r="S1557" s="516" t="str">
        <f>五年级50米跑得分</f>
        <v/>
      </c>
      <c r="T1557" s="517" t="str">
        <f>五年级等级</f>
        <v/>
      </c>
      <c r="U1557" s="516" t="str">
        <f>五年级坐位体前屈得分</f>
        <v/>
      </c>
      <c r="V1557" s="517" t="str">
        <f>五年级等级</f>
        <v/>
      </c>
      <c r="W1557" s="516" t="str">
        <f>五年级一分钟跳绳得分</f>
        <v/>
      </c>
      <c r="X1557" s="517" t="str">
        <f>五年级等级</f>
        <v/>
      </c>
      <c r="Y1557" s="515" t="str">
        <f>五年级仰卧起坐得分</f>
        <v/>
      </c>
      <c r="Z1557" s="518" t="str">
        <f>五年级等级</f>
        <v/>
      </c>
      <c r="AA1557" s="533" t="str">
        <f>五年级折返跑得分</f>
        <v/>
      </c>
      <c r="AB1557" s="515" t="str">
        <f>五年级等级</f>
        <v/>
      </c>
      <c r="AC1557" s="533" t="str">
        <f>五年级跳绳附加分</f>
        <v/>
      </c>
      <c r="AD1557" s="534" t="str">
        <f>五年级标准分</f>
        <v/>
      </c>
      <c r="AE1557" s="534" t="str">
        <f>五年级总分</f>
        <v/>
      </c>
      <c r="AF1557" s="517" t="str">
        <f>五年级等级</f>
        <v/>
      </c>
    </row>
    <row r="1558" spans="1:32">
      <c r="A1558" s="476">
        <v>523</v>
      </c>
      <c r="B1558" s="477">
        <v>16</v>
      </c>
      <c r="C1558" s="632"/>
      <c r="D1558" s="633"/>
      <c r="E1558" s="632"/>
      <c r="F1558" s="625"/>
      <c r="G1558" s="608"/>
      <c r="H1558" s="475"/>
      <c r="I1558" s="613"/>
      <c r="J1558" s="614"/>
      <c r="K1558" s="614"/>
      <c r="L1558" s="615"/>
      <c r="M1558" s="616"/>
      <c r="N1558" s="505" t="str">
        <f>五年级BMI</f>
        <v/>
      </c>
      <c r="O1558" s="499" t="str">
        <f>五年级BMI等级</f>
        <v/>
      </c>
      <c r="P1558" s="500" t="str">
        <f>五年级BMI得分</f>
        <v/>
      </c>
      <c r="Q1558" s="515" t="str">
        <f>五年级肺活量得分</f>
        <v/>
      </c>
      <c r="R1558" s="512" t="str">
        <f>五年级等级</f>
        <v/>
      </c>
      <c r="S1558" s="516" t="str">
        <f>五年级50米跑得分</f>
        <v/>
      </c>
      <c r="T1558" s="517" t="str">
        <f>五年级等级</f>
        <v/>
      </c>
      <c r="U1558" s="516" t="str">
        <f>五年级坐位体前屈得分</f>
        <v/>
      </c>
      <c r="V1558" s="517" t="str">
        <f>五年级等级</f>
        <v/>
      </c>
      <c r="W1558" s="516" t="str">
        <f>五年级一分钟跳绳得分</f>
        <v/>
      </c>
      <c r="X1558" s="517" t="str">
        <f>五年级等级</f>
        <v/>
      </c>
      <c r="Y1558" s="515" t="str">
        <f>五年级仰卧起坐得分</f>
        <v/>
      </c>
      <c r="Z1558" s="518" t="str">
        <f>五年级等级</f>
        <v/>
      </c>
      <c r="AA1558" s="533" t="str">
        <f>五年级折返跑得分</f>
        <v/>
      </c>
      <c r="AB1558" s="515" t="str">
        <f>五年级等级</f>
        <v/>
      </c>
      <c r="AC1558" s="533" t="str">
        <f>五年级跳绳附加分</f>
        <v/>
      </c>
      <c r="AD1558" s="534" t="str">
        <f>五年级标准分</f>
        <v/>
      </c>
      <c r="AE1558" s="534" t="str">
        <f>五年级总分</f>
        <v/>
      </c>
      <c r="AF1558" s="517" t="str">
        <f>五年级等级</f>
        <v/>
      </c>
    </row>
    <row r="1559" spans="1:32">
      <c r="A1559" s="476">
        <v>523</v>
      </c>
      <c r="B1559" s="477">
        <v>17</v>
      </c>
      <c r="C1559" s="632"/>
      <c r="D1559" s="633"/>
      <c r="E1559" s="632"/>
      <c r="F1559" s="625"/>
      <c r="G1559" s="608"/>
      <c r="H1559" s="475"/>
      <c r="I1559" s="613"/>
      <c r="J1559" s="614"/>
      <c r="K1559" s="614"/>
      <c r="L1559" s="615"/>
      <c r="M1559" s="616"/>
      <c r="N1559" s="505" t="str">
        <f>五年级BMI</f>
        <v/>
      </c>
      <c r="O1559" s="499" t="str">
        <f>五年级BMI等级</f>
        <v/>
      </c>
      <c r="P1559" s="500" t="str">
        <f>五年级BMI得分</f>
        <v/>
      </c>
      <c r="Q1559" s="515" t="str">
        <f>五年级肺活量得分</f>
        <v/>
      </c>
      <c r="R1559" s="512" t="str">
        <f>五年级等级</f>
        <v/>
      </c>
      <c r="S1559" s="516" t="str">
        <f>五年级50米跑得分</f>
        <v/>
      </c>
      <c r="T1559" s="517" t="str">
        <f>五年级等级</f>
        <v/>
      </c>
      <c r="U1559" s="516" t="str">
        <f>五年级坐位体前屈得分</f>
        <v/>
      </c>
      <c r="V1559" s="517" t="str">
        <f>五年级等级</f>
        <v/>
      </c>
      <c r="W1559" s="516" t="str">
        <f>五年级一分钟跳绳得分</f>
        <v/>
      </c>
      <c r="X1559" s="517" t="str">
        <f>五年级等级</f>
        <v/>
      </c>
      <c r="Y1559" s="515" t="str">
        <f>五年级仰卧起坐得分</f>
        <v/>
      </c>
      <c r="Z1559" s="518" t="str">
        <f>五年级等级</f>
        <v/>
      </c>
      <c r="AA1559" s="533" t="str">
        <f>五年级折返跑得分</f>
        <v/>
      </c>
      <c r="AB1559" s="515" t="str">
        <f>五年级等级</f>
        <v/>
      </c>
      <c r="AC1559" s="533" t="str">
        <f>五年级跳绳附加分</f>
        <v/>
      </c>
      <c r="AD1559" s="534" t="str">
        <f>五年级标准分</f>
        <v/>
      </c>
      <c r="AE1559" s="534" t="str">
        <f>五年级总分</f>
        <v/>
      </c>
      <c r="AF1559" s="517" t="str">
        <f>五年级等级</f>
        <v/>
      </c>
    </row>
    <row r="1560" spans="1:32">
      <c r="A1560" s="476">
        <v>523</v>
      </c>
      <c r="B1560" s="477">
        <v>18</v>
      </c>
      <c r="C1560" s="632"/>
      <c r="D1560" s="633"/>
      <c r="E1560" s="632"/>
      <c r="F1560" s="625"/>
      <c r="G1560" s="608"/>
      <c r="H1560" s="475"/>
      <c r="I1560" s="613"/>
      <c r="J1560" s="614"/>
      <c r="K1560" s="614"/>
      <c r="L1560" s="615"/>
      <c r="M1560" s="616"/>
      <c r="N1560" s="505" t="str">
        <f>五年级BMI</f>
        <v/>
      </c>
      <c r="O1560" s="499" t="str">
        <f>五年级BMI等级</f>
        <v/>
      </c>
      <c r="P1560" s="500" t="str">
        <f>五年级BMI得分</f>
        <v/>
      </c>
      <c r="Q1560" s="515" t="str">
        <f>五年级肺活量得分</f>
        <v/>
      </c>
      <c r="R1560" s="512" t="str">
        <f>五年级等级</f>
        <v/>
      </c>
      <c r="S1560" s="516" t="str">
        <f>五年级50米跑得分</f>
        <v/>
      </c>
      <c r="T1560" s="517" t="str">
        <f>五年级等级</f>
        <v/>
      </c>
      <c r="U1560" s="516" t="str">
        <f>五年级坐位体前屈得分</f>
        <v/>
      </c>
      <c r="V1560" s="517" t="str">
        <f>五年级等级</f>
        <v/>
      </c>
      <c r="W1560" s="516" t="str">
        <f>五年级一分钟跳绳得分</f>
        <v/>
      </c>
      <c r="X1560" s="517" t="str">
        <f>五年级等级</f>
        <v/>
      </c>
      <c r="Y1560" s="515" t="str">
        <f>五年级仰卧起坐得分</f>
        <v/>
      </c>
      <c r="Z1560" s="518" t="str">
        <f>五年级等级</f>
        <v/>
      </c>
      <c r="AA1560" s="533" t="str">
        <f>五年级折返跑得分</f>
        <v/>
      </c>
      <c r="AB1560" s="515" t="str">
        <f>五年级等级</f>
        <v/>
      </c>
      <c r="AC1560" s="533" t="str">
        <f>五年级跳绳附加分</f>
        <v/>
      </c>
      <c r="AD1560" s="534" t="str">
        <f>五年级标准分</f>
        <v/>
      </c>
      <c r="AE1560" s="534" t="str">
        <f>五年级总分</f>
        <v/>
      </c>
      <c r="AF1560" s="517" t="str">
        <f>五年级等级</f>
        <v/>
      </c>
    </row>
    <row r="1561" spans="1:32">
      <c r="A1561" s="476">
        <v>523</v>
      </c>
      <c r="B1561" s="477">
        <v>19</v>
      </c>
      <c r="C1561" s="632"/>
      <c r="D1561" s="633"/>
      <c r="E1561" s="632"/>
      <c r="F1561" s="625"/>
      <c r="G1561" s="608"/>
      <c r="H1561" s="475"/>
      <c r="I1561" s="613"/>
      <c r="J1561" s="614"/>
      <c r="K1561" s="614"/>
      <c r="L1561" s="615"/>
      <c r="M1561" s="616"/>
      <c r="N1561" s="505" t="str">
        <f>五年级BMI</f>
        <v/>
      </c>
      <c r="O1561" s="499" t="str">
        <f>五年级BMI等级</f>
        <v/>
      </c>
      <c r="P1561" s="500" t="str">
        <f>五年级BMI得分</f>
        <v/>
      </c>
      <c r="Q1561" s="515" t="str">
        <f>五年级肺活量得分</f>
        <v/>
      </c>
      <c r="R1561" s="512" t="str">
        <f>五年级等级</f>
        <v/>
      </c>
      <c r="S1561" s="516" t="str">
        <f>五年级50米跑得分</f>
        <v/>
      </c>
      <c r="T1561" s="517" t="str">
        <f>五年级等级</f>
        <v/>
      </c>
      <c r="U1561" s="516" t="str">
        <f>五年级坐位体前屈得分</f>
        <v/>
      </c>
      <c r="V1561" s="517" t="str">
        <f>五年级等级</f>
        <v/>
      </c>
      <c r="W1561" s="516" t="str">
        <f>五年级一分钟跳绳得分</f>
        <v/>
      </c>
      <c r="X1561" s="517" t="str">
        <f>五年级等级</f>
        <v/>
      </c>
      <c r="Y1561" s="515" t="str">
        <f>五年级仰卧起坐得分</f>
        <v/>
      </c>
      <c r="Z1561" s="518" t="str">
        <f>五年级等级</f>
        <v/>
      </c>
      <c r="AA1561" s="533" t="str">
        <f>五年级折返跑得分</f>
        <v/>
      </c>
      <c r="AB1561" s="515" t="str">
        <f>五年级等级</f>
        <v/>
      </c>
      <c r="AC1561" s="533" t="str">
        <f>五年级跳绳附加分</f>
        <v/>
      </c>
      <c r="AD1561" s="534" t="str">
        <f>五年级标准分</f>
        <v/>
      </c>
      <c r="AE1561" s="534" t="str">
        <f>五年级总分</f>
        <v/>
      </c>
      <c r="AF1561" s="517" t="str">
        <f>五年级等级</f>
        <v/>
      </c>
    </row>
    <row r="1562" spans="1:32">
      <c r="A1562" s="476">
        <v>523</v>
      </c>
      <c r="B1562" s="477">
        <v>20</v>
      </c>
      <c r="C1562" s="632"/>
      <c r="D1562" s="633"/>
      <c r="E1562" s="632"/>
      <c r="F1562" s="625"/>
      <c r="G1562" s="608"/>
      <c r="H1562" s="475"/>
      <c r="I1562" s="613"/>
      <c r="J1562" s="614"/>
      <c r="K1562" s="614"/>
      <c r="L1562" s="615"/>
      <c r="M1562" s="616"/>
      <c r="N1562" s="505" t="str">
        <f>五年级BMI</f>
        <v/>
      </c>
      <c r="O1562" s="499" t="str">
        <f>五年级BMI等级</f>
        <v/>
      </c>
      <c r="P1562" s="500" t="str">
        <f>五年级BMI得分</f>
        <v/>
      </c>
      <c r="Q1562" s="515" t="str">
        <f>五年级肺活量得分</f>
        <v/>
      </c>
      <c r="R1562" s="512" t="str">
        <f>五年级等级</f>
        <v/>
      </c>
      <c r="S1562" s="516" t="str">
        <f>五年级50米跑得分</f>
        <v/>
      </c>
      <c r="T1562" s="517" t="str">
        <f>五年级等级</f>
        <v/>
      </c>
      <c r="U1562" s="516" t="str">
        <f>五年级坐位体前屈得分</f>
        <v/>
      </c>
      <c r="V1562" s="517" t="str">
        <f>五年级等级</f>
        <v/>
      </c>
      <c r="W1562" s="516" t="str">
        <f>五年级一分钟跳绳得分</f>
        <v/>
      </c>
      <c r="X1562" s="517" t="str">
        <f>五年级等级</f>
        <v/>
      </c>
      <c r="Y1562" s="515" t="str">
        <f>五年级仰卧起坐得分</f>
        <v/>
      </c>
      <c r="Z1562" s="518" t="str">
        <f>五年级等级</f>
        <v/>
      </c>
      <c r="AA1562" s="533" t="str">
        <f>五年级折返跑得分</f>
        <v/>
      </c>
      <c r="AB1562" s="515" t="str">
        <f>五年级等级</f>
        <v/>
      </c>
      <c r="AC1562" s="533" t="str">
        <f>五年级跳绳附加分</f>
        <v/>
      </c>
      <c r="AD1562" s="534" t="str">
        <f>五年级标准分</f>
        <v/>
      </c>
      <c r="AE1562" s="534" t="str">
        <f>五年级总分</f>
        <v/>
      </c>
      <c r="AF1562" s="517" t="str">
        <f>五年级等级</f>
        <v/>
      </c>
    </row>
    <row r="1563" spans="1:32">
      <c r="A1563" s="476">
        <v>523</v>
      </c>
      <c r="B1563" s="477">
        <v>21</v>
      </c>
      <c r="C1563" s="632"/>
      <c r="D1563" s="633"/>
      <c r="E1563" s="632"/>
      <c r="F1563" s="625"/>
      <c r="G1563" s="608"/>
      <c r="H1563" s="475"/>
      <c r="I1563" s="613"/>
      <c r="J1563" s="614"/>
      <c r="K1563" s="614"/>
      <c r="L1563" s="615"/>
      <c r="M1563" s="616"/>
      <c r="N1563" s="505" t="str">
        <f>五年级BMI</f>
        <v/>
      </c>
      <c r="O1563" s="499" t="str">
        <f>五年级BMI等级</f>
        <v/>
      </c>
      <c r="P1563" s="500" t="str">
        <f>五年级BMI得分</f>
        <v/>
      </c>
      <c r="Q1563" s="515" t="str">
        <f>五年级肺活量得分</f>
        <v/>
      </c>
      <c r="R1563" s="512" t="str">
        <f>五年级等级</f>
        <v/>
      </c>
      <c r="S1563" s="516" t="str">
        <f>五年级50米跑得分</f>
        <v/>
      </c>
      <c r="T1563" s="517" t="str">
        <f>五年级等级</f>
        <v/>
      </c>
      <c r="U1563" s="516" t="str">
        <f>五年级坐位体前屈得分</f>
        <v/>
      </c>
      <c r="V1563" s="517" t="str">
        <f>五年级等级</f>
        <v/>
      </c>
      <c r="W1563" s="516" t="str">
        <f>五年级一分钟跳绳得分</f>
        <v/>
      </c>
      <c r="X1563" s="517" t="str">
        <f>五年级等级</f>
        <v/>
      </c>
      <c r="Y1563" s="515" t="str">
        <f>五年级仰卧起坐得分</f>
        <v/>
      </c>
      <c r="Z1563" s="518" t="str">
        <f>五年级等级</f>
        <v/>
      </c>
      <c r="AA1563" s="533" t="str">
        <f>五年级折返跑得分</f>
        <v/>
      </c>
      <c r="AB1563" s="515" t="str">
        <f>五年级等级</f>
        <v/>
      </c>
      <c r="AC1563" s="533" t="str">
        <f>五年级跳绳附加分</f>
        <v/>
      </c>
      <c r="AD1563" s="534" t="str">
        <f>五年级标准分</f>
        <v/>
      </c>
      <c r="AE1563" s="534" t="str">
        <f>五年级总分</f>
        <v/>
      </c>
      <c r="AF1563" s="517" t="str">
        <f>五年级等级</f>
        <v/>
      </c>
    </row>
    <row r="1564" spans="1:32">
      <c r="A1564" s="476">
        <v>523</v>
      </c>
      <c r="B1564" s="477">
        <v>22</v>
      </c>
      <c r="C1564" s="632"/>
      <c r="D1564" s="633"/>
      <c r="E1564" s="632"/>
      <c r="F1564" s="625"/>
      <c r="G1564" s="608"/>
      <c r="H1564" s="475"/>
      <c r="I1564" s="613"/>
      <c r="J1564" s="614"/>
      <c r="K1564" s="614"/>
      <c r="L1564" s="615"/>
      <c r="M1564" s="616"/>
      <c r="N1564" s="505" t="str">
        <f>五年级BMI</f>
        <v/>
      </c>
      <c r="O1564" s="499" t="str">
        <f>五年级BMI等级</f>
        <v/>
      </c>
      <c r="P1564" s="500" t="str">
        <f>五年级BMI得分</f>
        <v/>
      </c>
      <c r="Q1564" s="515" t="str">
        <f>五年级肺活量得分</f>
        <v/>
      </c>
      <c r="R1564" s="512" t="str">
        <f>五年级等级</f>
        <v/>
      </c>
      <c r="S1564" s="516" t="str">
        <f>五年级50米跑得分</f>
        <v/>
      </c>
      <c r="T1564" s="517" t="str">
        <f>五年级等级</f>
        <v/>
      </c>
      <c r="U1564" s="516" t="str">
        <f>五年级坐位体前屈得分</f>
        <v/>
      </c>
      <c r="V1564" s="517" t="str">
        <f>五年级等级</f>
        <v/>
      </c>
      <c r="W1564" s="516" t="str">
        <f>五年级一分钟跳绳得分</f>
        <v/>
      </c>
      <c r="X1564" s="517" t="str">
        <f>五年级等级</f>
        <v/>
      </c>
      <c r="Y1564" s="515" t="str">
        <f>五年级仰卧起坐得分</f>
        <v/>
      </c>
      <c r="Z1564" s="518" t="str">
        <f>五年级等级</f>
        <v/>
      </c>
      <c r="AA1564" s="533" t="str">
        <f>五年级折返跑得分</f>
        <v/>
      </c>
      <c r="AB1564" s="515" t="str">
        <f>五年级等级</f>
        <v/>
      </c>
      <c r="AC1564" s="533" t="str">
        <f>五年级跳绳附加分</f>
        <v/>
      </c>
      <c r="AD1564" s="534" t="str">
        <f>五年级标准分</f>
        <v/>
      </c>
      <c r="AE1564" s="534" t="str">
        <f>五年级总分</f>
        <v/>
      </c>
      <c r="AF1564" s="517" t="str">
        <f>五年级等级</f>
        <v/>
      </c>
    </row>
    <row r="1565" spans="1:32">
      <c r="A1565" s="476">
        <v>523</v>
      </c>
      <c r="B1565" s="477">
        <v>23</v>
      </c>
      <c r="C1565" s="632"/>
      <c r="D1565" s="633"/>
      <c r="E1565" s="632"/>
      <c r="F1565" s="625"/>
      <c r="G1565" s="608"/>
      <c r="H1565" s="475"/>
      <c r="I1565" s="613"/>
      <c r="J1565" s="614"/>
      <c r="K1565" s="614"/>
      <c r="L1565" s="615"/>
      <c r="M1565" s="616"/>
      <c r="N1565" s="505" t="str">
        <f>五年级BMI</f>
        <v/>
      </c>
      <c r="O1565" s="499" t="str">
        <f>五年级BMI等级</f>
        <v/>
      </c>
      <c r="P1565" s="500" t="str">
        <f>五年级BMI得分</f>
        <v/>
      </c>
      <c r="Q1565" s="515" t="str">
        <f>五年级肺活量得分</f>
        <v/>
      </c>
      <c r="R1565" s="512" t="str">
        <f>五年级等级</f>
        <v/>
      </c>
      <c r="S1565" s="516" t="str">
        <f>五年级50米跑得分</f>
        <v/>
      </c>
      <c r="T1565" s="517" t="str">
        <f>五年级等级</f>
        <v/>
      </c>
      <c r="U1565" s="516" t="str">
        <f>五年级坐位体前屈得分</f>
        <v/>
      </c>
      <c r="V1565" s="517" t="str">
        <f>五年级等级</f>
        <v/>
      </c>
      <c r="W1565" s="516" t="str">
        <f>五年级一分钟跳绳得分</f>
        <v/>
      </c>
      <c r="X1565" s="517" t="str">
        <f>五年级等级</f>
        <v/>
      </c>
      <c r="Y1565" s="515" t="str">
        <f>五年级仰卧起坐得分</f>
        <v/>
      </c>
      <c r="Z1565" s="518" t="str">
        <f>五年级等级</f>
        <v/>
      </c>
      <c r="AA1565" s="533" t="str">
        <f>五年级折返跑得分</f>
        <v/>
      </c>
      <c r="AB1565" s="515" t="str">
        <f>五年级等级</f>
        <v/>
      </c>
      <c r="AC1565" s="533" t="str">
        <f>五年级跳绳附加分</f>
        <v/>
      </c>
      <c r="AD1565" s="534" t="str">
        <f>五年级标准分</f>
        <v/>
      </c>
      <c r="AE1565" s="534" t="str">
        <f>五年级总分</f>
        <v/>
      </c>
      <c r="AF1565" s="517" t="str">
        <f>五年级等级</f>
        <v/>
      </c>
    </row>
    <row r="1566" spans="1:32">
      <c r="A1566" s="476">
        <v>523</v>
      </c>
      <c r="B1566" s="477">
        <v>24</v>
      </c>
      <c r="C1566" s="632"/>
      <c r="D1566" s="633"/>
      <c r="E1566" s="632"/>
      <c r="F1566" s="625"/>
      <c r="G1566" s="608"/>
      <c r="H1566" s="475"/>
      <c r="I1566" s="613"/>
      <c r="J1566" s="614"/>
      <c r="K1566" s="614"/>
      <c r="L1566" s="615"/>
      <c r="M1566" s="616"/>
      <c r="N1566" s="505" t="str">
        <f>五年级BMI</f>
        <v/>
      </c>
      <c r="O1566" s="499" t="str">
        <f>五年级BMI等级</f>
        <v/>
      </c>
      <c r="P1566" s="500" t="str">
        <f>五年级BMI得分</f>
        <v/>
      </c>
      <c r="Q1566" s="515" t="str">
        <f>五年级肺活量得分</f>
        <v/>
      </c>
      <c r="R1566" s="512" t="str">
        <f>五年级等级</f>
        <v/>
      </c>
      <c r="S1566" s="516" t="str">
        <f>五年级50米跑得分</f>
        <v/>
      </c>
      <c r="T1566" s="517" t="str">
        <f>五年级等级</f>
        <v/>
      </c>
      <c r="U1566" s="516" t="str">
        <f>五年级坐位体前屈得分</f>
        <v/>
      </c>
      <c r="V1566" s="517" t="str">
        <f>五年级等级</f>
        <v/>
      </c>
      <c r="W1566" s="516" t="str">
        <f>五年级一分钟跳绳得分</f>
        <v/>
      </c>
      <c r="X1566" s="517" t="str">
        <f>五年级等级</f>
        <v/>
      </c>
      <c r="Y1566" s="515" t="str">
        <f>五年级仰卧起坐得分</f>
        <v/>
      </c>
      <c r="Z1566" s="518" t="str">
        <f>五年级等级</f>
        <v/>
      </c>
      <c r="AA1566" s="533" t="str">
        <f>五年级折返跑得分</f>
        <v/>
      </c>
      <c r="AB1566" s="515" t="str">
        <f>五年级等级</f>
        <v/>
      </c>
      <c r="AC1566" s="533" t="str">
        <f>五年级跳绳附加分</f>
        <v/>
      </c>
      <c r="AD1566" s="534" t="str">
        <f>五年级标准分</f>
        <v/>
      </c>
      <c r="AE1566" s="534" t="str">
        <f>五年级总分</f>
        <v/>
      </c>
      <c r="AF1566" s="517" t="str">
        <f>五年级等级</f>
        <v/>
      </c>
    </row>
    <row r="1567" spans="1:32">
      <c r="A1567" s="476">
        <v>523</v>
      </c>
      <c r="B1567" s="477">
        <v>25</v>
      </c>
      <c r="C1567" s="632"/>
      <c r="D1567" s="633"/>
      <c r="E1567" s="632"/>
      <c r="F1567" s="625"/>
      <c r="G1567" s="608"/>
      <c r="H1567" s="475"/>
      <c r="I1567" s="613"/>
      <c r="J1567" s="614"/>
      <c r="K1567" s="614"/>
      <c r="L1567" s="615"/>
      <c r="M1567" s="616"/>
      <c r="N1567" s="505" t="str">
        <f>五年级BMI</f>
        <v/>
      </c>
      <c r="O1567" s="499" t="str">
        <f>五年级BMI等级</f>
        <v/>
      </c>
      <c r="P1567" s="500" t="str">
        <f>五年级BMI得分</f>
        <v/>
      </c>
      <c r="Q1567" s="515" t="str">
        <f>五年级肺活量得分</f>
        <v/>
      </c>
      <c r="R1567" s="512" t="str">
        <f>五年级等级</f>
        <v/>
      </c>
      <c r="S1567" s="516" t="str">
        <f>五年级50米跑得分</f>
        <v/>
      </c>
      <c r="T1567" s="517" t="str">
        <f>五年级等级</f>
        <v/>
      </c>
      <c r="U1567" s="516" t="str">
        <f>五年级坐位体前屈得分</f>
        <v/>
      </c>
      <c r="V1567" s="517" t="str">
        <f>五年级等级</f>
        <v/>
      </c>
      <c r="W1567" s="516" t="str">
        <f>五年级一分钟跳绳得分</f>
        <v/>
      </c>
      <c r="X1567" s="517" t="str">
        <f>五年级等级</f>
        <v/>
      </c>
      <c r="Y1567" s="515" t="str">
        <f>五年级仰卧起坐得分</f>
        <v/>
      </c>
      <c r="Z1567" s="518" t="str">
        <f>五年级等级</f>
        <v/>
      </c>
      <c r="AA1567" s="533" t="str">
        <f>五年级折返跑得分</f>
        <v/>
      </c>
      <c r="AB1567" s="515" t="str">
        <f>五年级等级</f>
        <v/>
      </c>
      <c r="AC1567" s="533" t="str">
        <f>五年级跳绳附加分</f>
        <v/>
      </c>
      <c r="AD1567" s="534" t="str">
        <f>五年级标准分</f>
        <v/>
      </c>
      <c r="AE1567" s="534" t="str">
        <f>五年级总分</f>
        <v/>
      </c>
      <c r="AF1567" s="517" t="str">
        <f>五年级等级</f>
        <v/>
      </c>
    </row>
    <row r="1568" spans="1:32">
      <c r="A1568" s="476">
        <v>523</v>
      </c>
      <c r="B1568" s="477">
        <v>26</v>
      </c>
      <c r="C1568" s="632"/>
      <c r="D1568" s="633"/>
      <c r="E1568" s="632"/>
      <c r="F1568" s="625"/>
      <c r="G1568" s="608"/>
      <c r="H1568" s="475"/>
      <c r="I1568" s="613"/>
      <c r="J1568" s="614"/>
      <c r="K1568" s="614"/>
      <c r="L1568" s="615"/>
      <c r="M1568" s="616"/>
      <c r="N1568" s="505" t="str">
        <f>五年级BMI</f>
        <v/>
      </c>
      <c r="O1568" s="499" t="str">
        <f>五年级BMI等级</f>
        <v/>
      </c>
      <c r="P1568" s="500" t="str">
        <f>五年级BMI得分</f>
        <v/>
      </c>
      <c r="Q1568" s="515" t="str">
        <f>五年级肺活量得分</f>
        <v/>
      </c>
      <c r="R1568" s="512" t="str">
        <f>五年级等级</f>
        <v/>
      </c>
      <c r="S1568" s="516" t="str">
        <f>五年级50米跑得分</f>
        <v/>
      </c>
      <c r="T1568" s="517" t="str">
        <f>五年级等级</f>
        <v/>
      </c>
      <c r="U1568" s="516" t="str">
        <f>五年级坐位体前屈得分</f>
        <v/>
      </c>
      <c r="V1568" s="517" t="str">
        <f>五年级等级</f>
        <v/>
      </c>
      <c r="W1568" s="516" t="str">
        <f>五年级一分钟跳绳得分</f>
        <v/>
      </c>
      <c r="X1568" s="517" t="str">
        <f>五年级等级</f>
        <v/>
      </c>
      <c r="Y1568" s="515" t="str">
        <f>五年级仰卧起坐得分</f>
        <v/>
      </c>
      <c r="Z1568" s="518" t="str">
        <f>五年级等级</f>
        <v/>
      </c>
      <c r="AA1568" s="533" t="str">
        <f>五年级折返跑得分</f>
        <v/>
      </c>
      <c r="AB1568" s="515" t="str">
        <f>五年级等级</f>
        <v/>
      </c>
      <c r="AC1568" s="533" t="str">
        <f>五年级跳绳附加分</f>
        <v/>
      </c>
      <c r="AD1568" s="534" t="str">
        <f>五年级标准分</f>
        <v/>
      </c>
      <c r="AE1568" s="534" t="str">
        <f>五年级总分</f>
        <v/>
      </c>
      <c r="AF1568" s="517" t="str">
        <f>五年级等级</f>
        <v/>
      </c>
    </row>
    <row r="1569" spans="1:32">
      <c r="A1569" s="476">
        <v>523</v>
      </c>
      <c r="B1569" s="477">
        <v>27</v>
      </c>
      <c r="C1569" s="632"/>
      <c r="D1569" s="633"/>
      <c r="E1569" s="632"/>
      <c r="F1569" s="625"/>
      <c r="G1569" s="608"/>
      <c r="H1569" s="475"/>
      <c r="I1569" s="613"/>
      <c r="J1569" s="614"/>
      <c r="K1569" s="614"/>
      <c r="L1569" s="615"/>
      <c r="M1569" s="616"/>
      <c r="N1569" s="505" t="str">
        <f>五年级BMI</f>
        <v/>
      </c>
      <c r="O1569" s="499" t="str">
        <f>五年级BMI等级</f>
        <v/>
      </c>
      <c r="P1569" s="500" t="str">
        <f>五年级BMI得分</f>
        <v/>
      </c>
      <c r="Q1569" s="515" t="str">
        <f>五年级肺活量得分</f>
        <v/>
      </c>
      <c r="R1569" s="512" t="str">
        <f>五年级等级</f>
        <v/>
      </c>
      <c r="S1569" s="516" t="str">
        <f>五年级50米跑得分</f>
        <v/>
      </c>
      <c r="T1569" s="517" t="str">
        <f>五年级等级</f>
        <v/>
      </c>
      <c r="U1569" s="516" t="str">
        <f>五年级坐位体前屈得分</f>
        <v/>
      </c>
      <c r="V1569" s="517" t="str">
        <f>五年级等级</f>
        <v/>
      </c>
      <c r="W1569" s="516" t="str">
        <f>五年级一分钟跳绳得分</f>
        <v/>
      </c>
      <c r="X1569" s="517" t="str">
        <f>五年级等级</f>
        <v/>
      </c>
      <c r="Y1569" s="515" t="str">
        <f>五年级仰卧起坐得分</f>
        <v/>
      </c>
      <c r="Z1569" s="518" t="str">
        <f>五年级等级</f>
        <v/>
      </c>
      <c r="AA1569" s="533" t="str">
        <f>五年级折返跑得分</f>
        <v/>
      </c>
      <c r="AB1569" s="515" t="str">
        <f>五年级等级</f>
        <v/>
      </c>
      <c r="AC1569" s="533" t="str">
        <f>五年级跳绳附加分</f>
        <v/>
      </c>
      <c r="AD1569" s="534" t="str">
        <f>五年级标准分</f>
        <v/>
      </c>
      <c r="AE1569" s="534" t="str">
        <f>五年级总分</f>
        <v/>
      </c>
      <c r="AF1569" s="517" t="str">
        <f>五年级等级</f>
        <v/>
      </c>
    </row>
    <row r="1570" spans="1:32">
      <c r="A1570" s="476">
        <v>523</v>
      </c>
      <c r="B1570" s="477">
        <v>28</v>
      </c>
      <c r="C1570" s="632"/>
      <c r="D1570" s="633"/>
      <c r="E1570" s="632"/>
      <c r="F1570" s="625"/>
      <c r="G1570" s="608"/>
      <c r="H1570" s="475"/>
      <c r="I1570" s="613"/>
      <c r="J1570" s="614"/>
      <c r="K1570" s="614"/>
      <c r="L1570" s="615"/>
      <c r="M1570" s="616"/>
      <c r="N1570" s="505" t="str">
        <f>五年级BMI</f>
        <v/>
      </c>
      <c r="O1570" s="499" t="str">
        <f>五年级BMI等级</f>
        <v/>
      </c>
      <c r="P1570" s="500" t="str">
        <f>五年级BMI得分</f>
        <v/>
      </c>
      <c r="Q1570" s="515" t="str">
        <f>五年级肺活量得分</f>
        <v/>
      </c>
      <c r="R1570" s="512" t="str">
        <f>五年级等级</f>
        <v/>
      </c>
      <c r="S1570" s="516" t="str">
        <f>五年级50米跑得分</f>
        <v/>
      </c>
      <c r="T1570" s="517" t="str">
        <f>五年级等级</f>
        <v/>
      </c>
      <c r="U1570" s="516" t="str">
        <f>五年级坐位体前屈得分</f>
        <v/>
      </c>
      <c r="V1570" s="517" t="str">
        <f>五年级等级</f>
        <v/>
      </c>
      <c r="W1570" s="516" t="str">
        <f>五年级一分钟跳绳得分</f>
        <v/>
      </c>
      <c r="X1570" s="517" t="str">
        <f>五年级等级</f>
        <v/>
      </c>
      <c r="Y1570" s="515" t="str">
        <f>五年级仰卧起坐得分</f>
        <v/>
      </c>
      <c r="Z1570" s="518" t="str">
        <f>五年级等级</f>
        <v/>
      </c>
      <c r="AA1570" s="533" t="str">
        <f>五年级折返跑得分</f>
        <v/>
      </c>
      <c r="AB1570" s="515" t="str">
        <f>五年级等级</f>
        <v/>
      </c>
      <c r="AC1570" s="533" t="str">
        <f>五年级跳绳附加分</f>
        <v/>
      </c>
      <c r="AD1570" s="534" t="str">
        <f>五年级标准分</f>
        <v/>
      </c>
      <c r="AE1570" s="534" t="str">
        <f>五年级总分</f>
        <v/>
      </c>
      <c r="AF1570" s="517" t="str">
        <f>五年级等级</f>
        <v/>
      </c>
    </row>
    <row r="1571" spans="1:32">
      <c r="A1571" s="476">
        <v>523</v>
      </c>
      <c r="B1571" s="477">
        <v>29</v>
      </c>
      <c r="C1571" s="632"/>
      <c r="D1571" s="633"/>
      <c r="E1571" s="632"/>
      <c r="F1571" s="625"/>
      <c r="G1571" s="608"/>
      <c r="H1571" s="475"/>
      <c r="I1571" s="613"/>
      <c r="J1571" s="614"/>
      <c r="K1571" s="614"/>
      <c r="L1571" s="615"/>
      <c r="M1571" s="616"/>
      <c r="N1571" s="505" t="str">
        <f>五年级BMI</f>
        <v/>
      </c>
      <c r="O1571" s="499" t="str">
        <f>五年级BMI等级</f>
        <v/>
      </c>
      <c r="P1571" s="500" t="str">
        <f>五年级BMI得分</f>
        <v/>
      </c>
      <c r="Q1571" s="515" t="str">
        <f>五年级肺活量得分</f>
        <v/>
      </c>
      <c r="R1571" s="512" t="str">
        <f>五年级等级</f>
        <v/>
      </c>
      <c r="S1571" s="516" t="str">
        <f>五年级50米跑得分</f>
        <v/>
      </c>
      <c r="T1571" s="517" t="str">
        <f>五年级等级</f>
        <v/>
      </c>
      <c r="U1571" s="516" t="str">
        <f>五年级坐位体前屈得分</f>
        <v/>
      </c>
      <c r="V1571" s="517" t="str">
        <f>五年级等级</f>
        <v/>
      </c>
      <c r="W1571" s="516" t="str">
        <f>五年级一分钟跳绳得分</f>
        <v/>
      </c>
      <c r="X1571" s="517" t="str">
        <f>五年级等级</f>
        <v/>
      </c>
      <c r="Y1571" s="515" t="str">
        <f>五年级仰卧起坐得分</f>
        <v/>
      </c>
      <c r="Z1571" s="518" t="str">
        <f>五年级等级</f>
        <v/>
      </c>
      <c r="AA1571" s="533" t="str">
        <f>五年级折返跑得分</f>
        <v/>
      </c>
      <c r="AB1571" s="515" t="str">
        <f>五年级等级</f>
        <v/>
      </c>
      <c r="AC1571" s="533" t="str">
        <f>五年级跳绳附加分</f>
        <v/>
      </c>
      <c r="AD1571" s="534" t="str">
        <f>五年级标准分</f>
        <v/>
      </c>
      <c r="AE1571" s="534" t="str">
        <f>五年级总分</f>
        <v/>
      </c>
      <c r="AF1571" s="517" t="str">
        <f>五年级等级</f>
        <v/>
      </c>
    </row>
    <row r="1572" spans="1:32">
      <c r="A1572" s="476">
        <v>523</v>
      </c>
      <c r="B1572" s="477">
        <v>30</v>
      </c>
      <c r="C1572" s="632"/>
      <c r="D1572" s="633"/>
      <c r="E1572" s="632"/>
      <c r="F1572" s="625"/>
      <c r="G1572" s="608"/>
      <c r="H1572" s="475"/>
      <c r="I1572" s="613"/>
      <c r="J1572" s="614"/>
      <c r="K1572" s="614"/>
      <c r="L1572" s="615"/>
      <c r="M1572" s="616"/>
      <c r="N1572" s="505" t="str">
        <f>五年级BMI</f>
        <v/>
      </c>
      <c r="O1572" s="499" t="str">
        <f>五年级BMI等级</f>
        <v/>
      </c>
      <c r="P1572" s="500" t="str">
        <f>五年级BMI得分</f>
        <v/>
      </c>
      <c r="Q1572" s="515" t="str">
        <f>五年级肺活量得分</f>
        <v/>
      </c>
      <c r="R1572" s="512" t="str">
        <f>五年级等级</f>
        <v/>
      </c>
      <c r="S1572" s="516" t="str">
        <f>五年级50米跑得分</f>
        <v/>
      </c>
      <c r="T1572" s="517" t="str">
        <f>五年级等级</f>
        <v/>
      </c>
      <c r="U1572" s="516" t="str">
        <f>五年级坐位体前屈得分</f>
        <v/>
      </c>
      <c r="V1572" s="517" t="str">
        <f>五年级等级</f>
        <v/>
      </c>
      <c r="W1572" s="516" t="str">
        <f>五年级一分钟跳绳得分</f>
        <v/>
      </c>
      <c r="X1572" s="517" t="str">
        <f>五年级等级</f>
        <v/>
      </c>
      <c r="Y1572" s="515" t="str">
        <f>五年级仰卧起坐得分</f>
        <v/>
      </c>
      <c r="Z1572" s="518" t="str">
        <f>五年级等级</f>
        <v/>
      </c>
      <c r="AA1572" s="533" t="str">
        <f>五年级折返跑得分</f>
        <v/>
      </c>
      <c r="AB1572" s="515" t="str">
        <f>五年级等级</f>
        <v/>
      </c>
      <c r="AC1572" s="533" t="str">
        <f>五年级跳绳附加分</f>
        <v/>
      </c>
      <c r="AD1572" s="534" t="str">
        <f>五年级标准分</f>
        <v/>
      </c>
      <c r="AE1572" s="534" t="str">
        <f>五年级总分</f>
        <v/>
      </c>
      <c r="AF1572" s="517" t="str">
        <f>五年级等级</f>
        <v/>
      </c>
    </row>
    <row r="1573" spans="1:32">
      <c r="A1573" s="476">
        <v>523</v>
      </c>
      <c r="B1573" s="477">
        <v>31</v>
      </c>
      <c r="C1573" s="632"/>
      <c r="D1573" s="633"/>
      <c r="E1573" s="632"/>
      <c r="F1573" s="625"/>
      <c r="G1573" s="608"/>
      <c r="H1573" s="475"/>
      <c r="I1573" s="613"/>
      <c r="J1573" s="614"/>
      <c r="K1573" s="614"/>
      <c r="L1573" s="615"/>
      <c r="M1573" s="616"/>
      <c r="N1573" s="505" t="str">
        <f>五年级BMI</f>
        <v/>
      </c>
      <c r="O1573" s="499" t="str">
        <f>五年级BMI等级</f>
        <v/>
      </c>
      <c r="P1573" s="500" t="str">
        <f>五年级BMI得分</f>
        <v/>
      </c>
      <c r="Q1573" s="515" t="str">
        <f>五年级肺活量得分</f>
        <v/>
      </c>
      <c r="R1573" s="512" t="str">
        <f>五年级等级</f>
        <v/>
      </c>
      <c r="S1573" s="516" t="str">
        <f>五年级50米跑得分</f>
        <v/>
      </c>
      <c r="T1573" s="517" t="str">
        <f>五年级等级</f>
        <v/>
      </c>
      <c r="U1573" s="516" t="str">
        <f>五年级坐位体前屈得分</f>
        <v/>
      </c>
      <c r="V1573" s="517" t="str">
        <f>五年级等级</f>
        <v/>
      </c>
      <c r="W1573" s="516" t="str">
        <f>五年级一分钟跳绳得分</f>
        <v/>
      </c>
      <c r="X1573" s="517" t="str">
        <f>五年级等级</f>
        <v/>
      </c>
      <c r="Y1573" s="515" t="str">
        <f>五年级仰卧起坐得分</f>
        <v/>
      </c>
      <c r="Z1573" s="518" t="str">
        <f>五年级等级</f>
        <v/>
      </c>
      <c r="AA1573" s="533" t="str">
        <f>五年级折返跑得分</f>
        <v/>
      </c>
      <c r="AB1573" s="515" t="str">
        <f>五年级等级</f>
        <v/>
      </c>
      <c r="AC1573" s="533" t="str">
        <f>五年级跳绳附加分</f>
        <v/>
      </c>
      <c r="AD1573" s="534" t="str">
        <f>五年级标准分</f>
        <v/>
      </c>
      <c r="AE1573" s="534" t="str">
        <f>五年级总分</f>
        <v/>
      </c>
      <c r="AF1573" s="517" t="str">
        <f>五年级等级</f>
        <v/>
      </c>
    </row>
    <row r="1574" spans="1:32">
      <c r="A1574" s="476">
        <v>523</v>
      </c>
      <c r="B1574" s="477">
        <v>32</v>
      </c>
      <c r="C1574" s="632"/>
      <c r="D1574" s="633"/>
      <c r="E1574" s="632"/>
      <c r="F1574" s="625"/>
      <c r="G1574" s="608"/>
      <c r="H1574" s="475"/>
      <c r="I1574" s="613"/>
      <c r="J1574" s="614"/>
      <c r="K1574" s="614"/>
      <c r="L1574" s="615"/>
      <c r="M1574" s="616"/>
      <c r="N1574" s="505" t="str">
        <f>五年级BMI</f>
        <v/>
      </c>
      <c r="O1574" s="499" t="str">
        <f>五年级BMI等级</f>
        <v/>
      </c>
      <c r="P1574" s="500" t="str">
        <f>五年级BMI得分</f>
        <v/>
      </c>
      <c r="Q1574" s="515" t="str">
        <f>五年级肺活量得分</f>
        <v/>
      </c>
      <c r="R1574" s="512" t="str">
        <f>五年级等级</f>
        <v/>
      </c>
      <c r="S1574" s="516" t="str">
        <f>五年级50米跑得分</f>
        <v/>
      </c>
      <c r="T1574" s="517" t="str">
        <f>五年级等级</f>
        <v/>
      </c>
      <c r="U1574" s="516" t="str">
        <f>五年级坐位体前屈得分</f>
        <v/>
      </c>
      <c r="V1574" s="517" t="str">
        <f>五年级等级</f>
        <v/>
      </c>
      <c r="W1574" s="516" t="str">
        <f>五年级一分钟跳绳得分</f>
        <v/>
      </c>
      <c r="X1574" s="517" t="str">
        <f>五年级等级</f>
        <v/>
      </c>
      <c r="Y1574" s="515" t="str">
        <f>五年级仰卧起坐得分</f>
        <v/>
      </c>
      <c r="Z1574" s="518" t="str">
        <f>五年级等级</f>
        <v/>
      </c>
      <c r="AA1574" s="533" t="str">
        <f>五年级折返跑得分</f>
        <v/>
      </c>
      <c r="AB1574" s="515" t="str">
        <f>五年级等级</f>
        <v/>
      </c>
      <c r="AC1574" s="533" t="str">
        <f>五年级跳绳附加分</f>
        <v/>
      </c>
      <c r="AD1574" s="534" t="str">
        <f>五年级标准分</f>
        <v/>
      </c>
      <c r="AE1574" s="534" t="str">
        <f>五年级总分</f>
        <v/>
      </c>
      <c r="AF1574" s="517" t="str">
        <f>五年级等级</f>
        <v/>
      </c>
    </row>
    <row r="1575" spans="1:32">
      <c r="A1575" s="476">
        <v>523</v>
      </c>
      <c r="B1575" s="477">
        <v>33</v>
      </c>
      <c r="C1575" s="632"/>
      <c r="D1575" s="633"/>
      <c r="E1575" s="632"/>
      <c r="F1575" s="625"/>
      <c r="G1575" s="608"/>
      <c r="H1575" s="475"/>
      <c r="I1575" s="613"/>
      <c r="J1575" s="614"/>
      <c r="K1575" s="614"/>
      <c r="L1575" s="615"/>
      <c r="M1575" s="616"/>
      <c r="N1575" s="505" t="str">
        <f>五年级BMI</f>
        <v/>
      </c>
      <c r="O1575" s="499" t="str">
        <f>五年级BMI等级</f>
        <v/>
      </c>
      <c r="P1575" s="500" t="str">
        <f>五年级BMI得分</f>
        <v/>
      </c>
      <c r="Q1575" s="515" t="str">
        <f>五年级肺活量得分</f>
        <v/>
      </c>
      <c r="R1575" s="512" t="str">
        <f>五年级等级</f>
        <v/>
      </c>
      <c r="S1575" s="516" t="str">
        <f>五年级50米跑得分</f>
        <v/>
      </c>
      <c r="T1575" s="517" t="str">
        <f>五年级等级</f>
        <v/>
      </c>
      <c r="U1575" s="516" t="str">
        <f>五年级坐位体前屈得分</f>
        <v/>
      </c>
      <c r="V1575" s="517" t="str">
        <f>五年级等级</f>
        <v/>
      </c>
      <c r="W1575" s="516" t="str">
        <f>五年级一分钟跳绳得分</f>
        <v/>
      </c>
      <c r="X1575" s="517" t="str">
        <f>五年级等级</f>
        <v/>
      </c>
      <c r="Y1575" s="515" t="str">
        <f>五年级仰卧起坐得分</f>
        <v/>
      </c>
      <c r="Z1575" s="518" t="str">
        <f>五年级等级</f>
        <v/>
      </c>
      <c r="AA1575" s="533" t="str">
        <f>五年级折返跑得分</f>
        <v/>
      </c>
      <c r="AB1575" s="515" t="str">
        <f>五年级等级</f>
        <v/>
      </c>
      <c r="AC1575" s="533" t="str">
        <f>五年级跳绳附加分</f>
        <v/>
      </c>
      <c r="AD1575" s="534" t="str">
        <f>五年级标准分</f>
        <v/>
      </c>
      <c r="AE1575" s="534" t="str">
        <f>五年级总分</f>
        <v/>
      </c>
      <c r="AF1575" s="517" t="str">
        <f>五年级等级</f>
        <v/>
      </c>
    </row>
    <row r="1576" spans="1:32">
      <c r="A1576" s="476">
        <v>523</v>
      </c>
      <c r="B1576" s="477">
        <v>34</v>
      </c>
      <c r="C1576" s="632"/>
      <c r="D1576" s="633"/>
      <c r="E1576" s="632"/>
      <c r="F1576" s="625"/>
      <c r="G1576" s="608"/>
      <c r="H1576" s="475"/>
      <c r="I1576" s="613"/>
      <c r="J1576" s="614"/>
      <c r="K1576" s="614"/>
      <c r="L1576" s="615"/>
      <c r="M1576" s="616"/>
      <c r="N1576" s="505" t="str">
        <f>五年级BMI</f>
        <v/>
      </c>
      <c r="O1576" s="499" t="str">
        <f>五年级BMI等级</f>
        <v/>
      </c>
      <c r="P1576" s="500" t="str">
        <f>五年级BMI得分</f>
        <v/>
      </c>
      <c r="Q1576" s="515" t="str">
        <f>五年级肺活量得分</f>
        <v/>
      </c>
      <c r="R1576" s="512" t="str">
        <f>五年级等级</f>
        <v/>
      </c>
      <c r="S1576" s="516" t="str">
        <f>五年级50米跑得分</f>
        <v/>
      </c>
      <c r="T1576" s="517" t="str">
        <f>五年级等级</f>
        <v/>
      </c>
      <c r="U1576" s="516" t="str">
        <f>五年级坐位体前屈得分</f>
        <v/>
      </c>
      <c r="V1576" s="517" t="str">
        <f>五年级等级</f>
        <v/>
      </c>
      <c r="W1576" s="516" t="str">
        <f>五年级一分钟跳绳得分</f>
        <v/>
      </c>
      <c r="X1576" s="517" t="str">
        <f>五年级等级</f>
        <v/>
      </c>
      <c r="Y1576" s="515" t="str">
        <f>五年级仰卧起坐得分</f>
        <v/>
      </c>
      <c r="Z1576" s="518" t="str">
        <f>五年级等级</f>
        <v/>
      </c>
      <c r="AA1576" s="533" t="str">
        <f>五年级折返跑得分</f>
        <v/>
      </c>
      <c r="AB1576" s="515" t="str">
        <f>五年级等级</f>
        <v/>
      </c>
      <c r="AC1576" s="533" t="str">
        <f>五年级跳绳附加分</f>
        <v/>
      </c>
      <c r="AD1576" s="534" t="str">
        <f>五年级标准分</f>
        <v/>
      </c>
      <c r="AE1576" s="534" t="str">
        <f>五年级总分</f>
        <v/>
      </c>
      <c r="AF1576" s="517" t="str">
        <f>五年级等级</f>
        <v/>
      </c>
    </row>
    <row r="1577" spans="1:32">
      <c r="A1577" s="476">
        <v>523</v>
      </c>
      <c r="B1577" s="477">
        <v>35</v>
      </c>
      <c r="C1577" s="632"/>
      <c r="D1577" s="633"/>
      <c r="E1577" s="632"/>
      <c r="F1577" s="625"/>
      <c r="G1577" s="608"/>
      <c r="H1577" s="475"/>
      <c r="I1577" s="613"/>
      <c r="J1577" s="614"/>
      <c r="K1577" s="614"/>
      <c r="L1577" s="615"/>
      <c r="M1577" s="616"/>
      <c r="N1577" s="505" t="str">
        <f>五年级BMI</f>
        <v/>
      </c>
      <c r="O1577" s="499" t="str">
        <f>五年级BMI等级</f>
        <v/>
      </c>
      <c r="P1577" s="500" t="str">
        <f>五年级BMI得分</f>
        <v/>
      </c>
      <c r="Q1577" s="515" t="str">
        <f>五年级肺活量得分</f>
        <v/>
      </c>
      <c r="R1577" s="512" t="str">
        <f>五年级等级</f>
        <v/>
      </c>
      <c r="S1577" s="516" t="str">
        <f>五年级50米跑得分</f>
        <v/>
      </c>
      <c r="T1577" s="517" t="str">
        <f>五年级等级</f>
        <v/>
      </c>
      <c r="U1577" s="516" t="str">
        <f>五年级坐位体前屈得分</f>
        <v/>
      </c>
      <c r="V1577" s="517" t="str">
        <f>五年级等级</f>
        <v/>
      </c>
      <c r="W1577" s="516" t="str">
        <f>五年级一分钟跳绳得分</f>
        <v/>
      </c>
      <c r="X1577" s="517" t="str">
        <f>五年级等级</f>
        <v/>
      </c>
      <c r="Y1577" s="515" t="str">
        <f>五年级仰卧起坐得分</f>
        <v/>
      </c>
      <c r="Z1577" s="518" t="str">
        <f>五年级等级</f>
        <v/>
      </c>
      <c r="AA1577" s="533" t="str">
        <f>五年级折返跑得分</f>
        <v/>
      </c>
      <c r="AB1577" s="515" t="str">
        <f>五年级等级</f>
        <v/>
      </c>
      <c r="AC1577" s="533" t="str">
        <f>五年级跳绳附加分</f>
        <v/>
      </c>
      <c r="AD1577" s="534" t="str">
        <f>五年级标准分</f>
        <v/>
      </c>
      <c r="AE1577" s="534" t="str">
        <f>五年级总分</f>
        <v/>
      </c>
      <c r="AF1577" s="517" t="str">
        <f>五年级等级</f>
        <v/>
      </c>
    </row>
    <row r="1578" spans="1:32">
      <c r="A1578" s="476">
        <v>523</v>
      </c>
      <c r="B1578" s="477">
        <v>36</v>
      </c>
      <c r="C1578" s="632"/>
      <c r="D1578" s="633"/>
      <c r="E1578" s="632"/>
      <c r="F1578" s="625"/>
      <c r="G1578" s="608"/>
      <c r="H1578" s="475"/>
      <c r="I1578" s="613"/>
      <c r="J1578" s="614"/>
      <c r="K1578" s="614"/>
      <c r="L1578" s="615"/>
      <c r="M1578" s="616"/>
      <c r="N1578" s="505" t="str">
        <f>五年级BMI</f>
        <v/>
      </c>
      <c r="O1578" s="499" t="str">
        <f>五年级BMI等级</f>
        <v/>
      </c>
      <c r="P1578" s="500" t="str">
        <f>五年级BMI得分</f>
        <v/>
      </c>
      <c r="Q1578" s="515" t="str">
        <f>五年级肺活量得分</f>
        <v/>
      </c>
      <c r="R1578" s="512" t="str">
        <f>五年级等级</f>
        <v/>
      </c>
      <c r="S1578" s="516" t="str">
        <f>五年级50米跑得分</f>
        <v/>
      </c>
      <c r="T1578" s="517" t="str">
        <f>五年级等级</f>
        <v/>
      </c>
      <c r="U1578" s="516" t="str">
        <f>五年级坐位体前屈得分</f>
        <v/>
      </c>
      <c r="V1578" s="517" t="str">
        <f>五年级等级</f>
        <v/>
      </c>
      <c r="W1578" s="516" t="str">
        <f>五年级一分钟跳绳得分</f>
        <v/>
      </c>
      <c r="X1578" s="517" t="str">
        <f>五年级等级</f>
        <v/>
      </c>
      <c r="Y1578" s="515" t="str">
        <f>五年级仰卧起坐得分</f>
        <v/>
      </c>
      <c r="Z1578" s="518" t="str">
        <f>五年级等级</f>
        <v/>
      </c>
      <c r="AA1578" s="533" t="str">
        <f>五年级折返跑得分</f>
        <v/>
      </c>
      <c r="AB1578" s="515" t="str">
        <f>五年级等级</f>
        <v/>
      </c>
      <c r="AC1578" s="533" t="str">
        <f>五年级跳绳附加分</f>
        <v/>
      </c>
      <c r="AD1578" s="534" t="str">
        <f>五年级标准分</f>
        <v/>
      </c>
      <c r="AE1578" s="534" t="str">
        <f>五年级总分</f>
        <v/>
      </c>
      <c r="AF1578" s="517" t="str">
        <f>五年级等级</f>
        <v/>
      </c>
    </row>
    <row r="1579" spans="1:32">
      <c r="A1579" s="476">
        <v>523</v>
      </c>
      <c r="B1579" s="477">
        <v>37</v>
      </c>
      <c r="C1579" s="632"/>
      <c r="D1579" s="633"/>
      <c r="E1579" s="632"/>
      <c r="F1579" s="625"/>
      <c r="G1579" s="608"/>
      <c r="H1579" s="475"/>
      <c r="I1579" s="613"/>
      <c r="J1579" s="614"/>
      <c r="K1579" s="614"/>
      <c r="L1579" s="615"/>
      <c r="M1579" s="616"/>
      <c r="N1579" s="505" t="str">
        <f>五年级BMI</f>
        <v/>
      </c>
      <c r="O1579" s="499" t="str">
        <f>五年级BMI等级</f>
        <v/>
      </c>
      <c r="P1579" s="500" t="str">
        <f>五年级BMI得分</f>
        <v/>
      </c>
      <c r="Q1579" s="515" t="str">
        <f>五年级肺活量得分</f>
        <v/>
      </c>
      <c r="R1579" s="512" t="str">
        <f>五年级等级</f>
        <v/>
      </c>
      <c r="S1579" s="516" t="str">
        <f>五年级50米跑得分</f>
        <v/>
      </c>
      <c r="T1579" s="517" t="str">
        <f>五年级等级</f>
        <v/>
      </c>
      <c r="U1579" s="516" t="str">
        <f>五年级坐位体前屈得分</f>
        <v/>
      </c>
      <c r="V1579" s="517" t="str">
        <f>五年级等级</f>
        <v/>
      </c>
      <c r="W1579" s="516" t="str">
        <f>五年级一分钟跳绳得分</f>
        <v/>
      </c>
      <c r="X1579" s="517" t="str">
        <f>五年级等级</f>
        <v/>
      </c>
      <c r="Y1579" s="515" t="str">
        <f>五年级仰卧起坐得分</f>
        <v/>
      </c>
      <c r="Z1579" s="518" t="str">
        <f>五年级等级</f>
        <v/>
      </c>
      <c r="AA1579" s="533" t="str">
        <f>五年级折返跑得分</f>
        <v/>
      </c>
      <c r="AB1579" s="515" t="str">
        <f>五年级等级</f>
        <v/>
      </c>
      <c r="AC1579" s="533" t="str">
        <f>五年级跳绳附加分</f>
        <v/>
      </c>
      <c r="AD1579" s="534" t="str">
        <f>五年级标准分</f>
        <v/>
      </c>
      <c r="AE1579" s="534" t="str">
        <f>五年级总分</f>
        <v/>
      </c>
      <c r="AF1579" s="517" t="str">
        <f>五年级等级</f>
        <v/>
      </c>
    </row>
    <row r="1580" spans="1:32">
      <c r="A1580" s="476">
        <v>523</v>
      </c>
      <c r="B1580" s="477">
        <v>38</v>
      </c>
      <c r="C1580" s="632"/>
      <c r="D1580" s="633"/>
      <c r="E1580" s="632"/>
      <c r="F1580" s="625"/>
      <c r="G1580" s="608"/>
      <c r="H1580" s="475"/>
      <c r="I1580" s="613"/>
      <c r="J1580" s="614"/>
      <c r="K1580" s="614"/>
      <c r="L1580" s="615"/>
      <c r="M1580" s="616"/>
      <c r="N1580" s="505" t="str">
        <f>五年级BMI</f>
        <v/>
      </c>
      <c r="O1580" s="499" t="str">
        <f>五年级BMI等级</f>
        <v/>
      </c>
      <c r="P1580" s="500" t="str">
        <f>五年级BMI得分</f>
        <v/>
      </c>
      <c r="Q1580" s="515" t="str">
        <f>五年级肺活量得分</f>
        <v/>
      </c>
      <c r="R1580" s="512" t="str">
        <f>五年级等级</f>
        <v/>
      </c>
      <c r="S1580" s="516" t="str">
        <f>五年级50米跑得分</f>
        <v/>
      </c>
      <c r="T1580" s="517" t="str">
        <f>五年级等级</f>
        <v/>
      </c>
      <c r="U1580" s="516" t="str">
        <f>五年级坐位体前屈得分</f>
        <v/>
      </c>
      <c r="V1580" s="517" t="str">
        <f>五年级等级</f>
        <v/>
      </c>
      <c r="W1580" s="516" t="str">
        <f>五年级一分钟跳绳得分</f>
        <v/>
      </c>
      <c r="X1580" s="517" t="str">
        <f>五年级等级</f>
        <v/>
      </c>
      <c r="Y1580" s="515" t="str">
        <f>五年级仰卧起坐得分</f>
        <v/>
      </c>
      <c r="Z1580" s="518" t="str">
        <f>五年级等级</f>
        <v/>
      </c>
      <c r="AA1580" s="533" t="str">
        <f>五年级折返跑得分</f>
        <v/>
      </c>
      <c r="AB1580" s="515" t="str">
        <f>五年级等级</f>
        <v/>
      </c>
      <c r="AC1580" s="533" t="str">
        <f>五年级跳绳附加分</f>
        <v/>
      </c>
      <c r="AD1580" s="534" t="str">
        <f>五年级标准分</f>
        <v/>
      </c>
      <c r="AE1580" s="534" t="str">
        <f>五年级总分</f>
        <v/>
      </c>
      <c r="AF1580" s="517" t="str">
        <f>五年级等级</f>
        <v/>
      </c>
    </row>
    <row r="1581" spans="1:32">
      <c r="A1581" s="476">
        <v>523</v>
      </c>
      <c r="B1581" s="477">
        <v>39</v>
      </c>
      <c r="C1581" s="632"/>
      <c r="D1581" s="633"/>
      <c r="E1581" s="632"/>
      <c r="F1581" s="625"/>
      <c r="G1581" s="608"/>
      <c r="H1581" s="475"/>
      <c r="I1581" s="613"/>
      <c r="J1581" s="614"/>
      <c r="K1581" s="614"/>
      <c r="L1581" s="615"/>
      <c r="M1581" s="616"/>
      <c r="N1581" s="505" t="str">
        <f>五年级BMI</f>
        <v/>
      </c>
      <c r="O1581" s="499" t="str">
        <f>五年级BMI等级</f>
        <v/>
      </c>
      <c r="P1581" s="500" t="str">
        <f>五年级BMI得分</f>
        <v/>
      </c>
      <c r="Q1581" s="515" t="str">
        <f>五年级肺活量得分</f>
        <v/>
      </c>
      <c r="R1581" s="512" t="str">
        <f>五年级等级</f>
        <v/>
      </c>
      <c r="S1581" s="516" t="str">
        <f>五年级50米跑得分</f>
        <v/>
      </c>
      <c r="T1581" s="517" t="str">
        <f>五年级等级</f>
        <v/>
      </c>
      <c r="U1581" s="516" t="str">
        <f>五年级坐位体前屈得分</f>
        <v/>
      </c>
      <c r="V1581" s="517" t="str">
        <f>五年级等级</f>
        <v/>
      </c>
      <c r="W1581" s="516" t="str">
        <f>五年级一分钟跳绳得分</f>
        <v/>
      </c>
      <c r="X1581" s="517" t="str">
        <f>五年级等级</f>
        <v/>
      </c>
      <c r="Y1581" s="515" t="str">
        <f>五年级仰卧起坐得分</f>
        <v/>
      </c>
      <c r="Z1581" s="518" t="str">
        <f>五年级等级</f>
        <v/>
      </c>
      <c r="AA1581" s="533" t="str">
        <f>五年级折返跑得分</f>
        <v/>
      </c>
      <c r="AB1581" s="515" t="str">
        <f>五年级等级</f>
        <v/>
      </c>
      <c r="AC1581" s="533" t="str">
        <f>五年级跳绳附加分</f>
        <v/>
      </c>
      <c r="AD1581" s="534" t="str">
        <f>五年级标准分</f>
        <v/>
      </c>
      <c r="AE1581" s="534" t="str">
        <f>五年级总分</f>
        <v/>
      </c>
      <c r="AF1581" s="517" t="str">
        <f>五年级等级</f>
        <v/>
      </c>
    </row>
    <row r="1582" spans="1:32">
      <c r="A1582" s="476">
        <v>523</v>
      </c>
      <c r="B1582" s="477">
        <v>40</v>
      </c>
      <c r="C1582" s="632"/>
      <c r="D1582" s="633"/>
      <c r="E1582" s="632"/>
      <c r="F1582" s="625"/>
      <c r="G1582" s="608"/>
      <c r="H1582" s="475"/>
      <c r="I1582" s="613"/>
      <c r="J1582" s="614"/>
      <c r="K1582" s="614"/>
      <c r="L1582" s="615"/>
      <c r="M1582" s="616"/>
      <c r="N1582" s="505" t="str">
        <f>五年级BMI</f>
        <v/>
      </c>
      <c r="O1582" s="499" t="str">
        <f>五年级BMI等级</f>
        <v/>
      </c>
      <c r="P1582" s="500" t="str">
        <f>五年级BMI得分</f>
        <v/>
      </c>
      <c r="Q1582" s="515" t="str">
        <f>五年级肺活量得分</f>
        <v/>
      </c>
      <c r="R1582" s="512" t="str">
        <f>五年级等级</f>
        <v/>
      </c>
      <c r="S1582" s="516" t="str">
        <f>五年级50米跑得分</f>
        <v/>
      </c>
      <c r="T1582" s="517" t="str">
        <f>五年级等级</f>
        <v/>
      </c>
      <c r="U1582" s="516" t="str">
        <f>五年级坐位体前屈得分</f>
        <v/>
      </c>
      <c r="V1582" s="517" t="str">
        <f>五年级等级</f>
        <v/>
      </c>
      <c r="W1582" s="516" t="str">
        <f>五年级一分钟跳绳得分</f>
        <v/>
      </c>
      <c r="X1582" s="517" t="str">
        <f>五年级等级</f>
        <v/>
      </c>
      <c r="Y1582" s="515" t="str">
        <f>五年级仰卧起坐得分</f>
        <v/>
      </c>
      <c r="Z1582" s="518" t="str">
        <f>五年级等级</f>
        <v/>
      </c>
      <c r="AA1582" s="533" t="str">
        <f>五年级折返跑得分</f>
        <v/>
      </c>
      <c r="AB1582" s="515" t="str">
        <f>五年级等级</f>
        <v/>
      </c>
      <c r="AC1582" s="533" t="str">
        <f>五年级跳绳附加分</f>
        <v/>
      </c>
      <c r="AD1582" s="534" t="str">
        <f>五年级标准分</f>
        <v/>
      </c>
      <c r="AE1582" s="534" t="str">
        <f>五年级总分</f>
        <v/>
      </c>
      <c r="AF1582" s="517" t="str">
        <f>五年级等级</f>
        <v/>
      </c>
    </row>
    <row r="1583" spans="1:32">
      <c r="A1583" s="476">
        <v>523</v>
      </c>
      <c r="B1583" s="477">
        <v>41</v>
      </c>
      <c r="C1583" s="632"/>
      <c r="D1583" s="633"/>
      <c r="E1583" s="632"/>
      <c r="F1583" s="625"/>
      <c r="G1583" s="608"/>
      <c r="H1583" s="475"/>
      <c r="I1583" s="613"/>
      <c r="J1583" s="614"/>
      <c r="K1583" s="614"/>
      <c r="L1583" s="615"/>
      <c r="M1583" s="616"/>
      <c r="N1583" s="505" t="str">
        <f>五年级BMI</f>
        <v/>
      </c>
      <c r="O1583" s="499" t="str">
        <f>五年级BMI等级</f>
        <v/>
      </c>
      <c r="P1583" s="500" t="str">
        <f>五年级BMI得分</f>
        <v/>
      </c>
      <c r="Q1583" s="515" t="str">
        <f>五年级肺活量得分</f>
        <v/>
      </c>
      <c r="R1583" s="512" t="str">
        <f>五年级等级</f>
        <v/>
      </c>
      <c r="S1583" s="516" t="str">
        <f>五年级50米跑得分</f>
        <v/>
      </c>
      <c r="T1583" s="517" t="str">
        <f>五年级等级</f>
        <v/>
      </c>
      <c r="U1583" s="516" t="str">
        <f>五年级坐位体前屈得分</f>
        <v/>
      </c>
      <c r="V1583" s="517" t="str">
        <f>五年级等级</f>
        <v/>
      </c>
      <c r="W1583" s="516" t="str">
        <f>五年级一分钟跳绳得分</f>
        <v/>
      </c>
      <c r="X1583" s="517" t="str">
        <f>五年级等级</f>
        <v/>
      </c>
      <c r="Y1583" s="515" t="str">
        <f>五年级仰卧起坐得分</f>
        <v/>
      </c>
      <c r="Z1583" s="518" t="str">
        <f>五年级等级</f>
        <v/>
      </c>
      <c r="AA1583" s="533" t="str">
        <f>五年级折返跑得分</f>
        <v/>
      </c>
      <c r="AB1583" s="515" t="str">
        <f>五年级等级</f>
        <v/>
      </c>
      <c r="AC1583" s="533" t="str">
        <f>五年级跳绳附加分</f>
        <v/>
      </c>
      <c r="AD1583" s="534" t="str">
        <f>五年级标准分</f>
        <v/>
      </c>
      <c r="AE1583" s="534" t="str">
        <f>五年级总分</f>
        <v/>
      </c>
      <c r="AF1583" s="517" t="str">
        <f>五年级等级</f>
        <v/>
      </c>
    </row>
    <row r="1584" spans="1:32">
      <c r="A1584" s="476">
        <v>523</v>
      </c>
      <c r="B1584" s="477">
        <v>42</v>
      </c>
      <c r="C1584" s="632"/>
      <c r="D1584" s="633"/>
      <c r="E1584" s="632"/>
      <c r="F1584" s="625"/>
      <c r="G1584" s="608"/>
      <c r="H1584" s="475"/>
      <c r="I1584" s="613"/>
      <c r="J1584" s="614"/>
      <c r="K1584" s="614"/>
      <c r="L1584" s="615"/>
      <c r="M1584" s="616"/>
      <c r="N1584" s="505" t="str">
        <f>五年级BMI</f>
        <v/>
      </c>
      <c r="O1584" s="499" t="str">
        <f>五年级BMI等级</f>
        <v/>
      </c>
      <c r="P1584" s="500" t="str">
        <f>五年级BMI得分</f>
        <v/>
      </c>
      <c r="Q1584" s="515" t="str">
        <f>五年级肺活量得分</f>
        <v/>
      </c>
      <c r="R1584" s="512" t="str">
        <f>五年级等级</f>
        <v/>
      </c>
      <c r="S1584" s="516" t="str">
        <f>五年级50米跑得分</f>
        <v/>
      </c>
      <c r="T1584" s="517" t="str">
        <f>五年级等级</f>
        <v/>
      </c>
      <c r="U1584" s="516" t="str">
        <f>五年级坐位体前屈得分</f>
        <v/>
      </c>
      <c r="V1584" s="517" t="str">
        <f>五年级等级</f>
        <v/>
      </c>
      <c r="W1584" s="516" t="str">
        <f>五年级一分钟跳绳得分</f>
        <v/>
      </c>
      <c r="X1584" s="517" t="str">
        <f>五年级等级</f>
        <v/>
      </c>
      <c r="Y1584" s="515" t="str">
        <f>五年级仰卧起坐得分</f>
        <v/>
      </c>
      <c r="Z1584" s="518" t="str">
        <f>五年级等级</f>
        <v/>
      </c>
      <c r="AA1584" s="533" t="str">
        <f>五年级折返跑得分</f>
        <v/>
      </c>
      <c r="AB1584" s="515" t="str">
        <f>五年级等级</f>
        <v/>
      </c>
      <c r="AC1584" s="533" t="str">
        <f>五年级跳绳附加分</f>
        <v/>
      </c>
      <c r="AD1584" s="534" t="str">
        <f>五年级标准分</f>
        <v/>
      </c>
      <c r="AE1584" s="534" t="str">
        <f>五年级总分</f>
        <v/>
      </c>
      <c r="AF1584" s="517" t="str">
        <f>五年级等级</f>
        <v/>
      </c>
    </row>
    <row r="1585" spans="1:32">
      <c r="A1585" s="476">
        <v>523</v>
      </c>
      <c r="B1585" s="477">
        <v>43</v>
      </c>
      <c r="C1585" s="632"/>
      <c r="D1585" s="633"/>
      <c r="E1585" s="632"/>
      <c r="F1585" s="625"/>
      <c r="G1585" s="608"/>
      <c r="H1585" s="475"/>
      <c r="I1585" s="613"/>
      <c r="J1585" s="614"/>
      <c r="K1585" s="614"/>
      <c r="L1585" s="615"/>
      <c r="M1585" s="616"/>
      <c r="N1585" s="505" t="str">
        <f>五年级BMI</f>
        <v/>
      </c>
      <c r="O1585" s="499" t="str">
        <f>五年级BMI等级</f>
        <v/>
      </c>
      <c r="P1585" s="500" t="str">
        <f>五年级BMI得分</f>
        <v/>
      </c>
      <c r="Q1585" s="515" t="str">
        <f>五年级肺活量得分</f>
        <v/>
      </c>
      <c r="R1585" s="512" t="str">
        <f>五年级等级</f>
        <v/>
      </c>
      <c r="S1585" s="516" t="str">
        <f>五年级50米跑得分</f>
        <v/>
      </c>
      <c r="T1585" s="517" t="str">
        <f>五年级等级</f>
        <v/>
      </c>
      <c r="U1585" s="516" t="str">
        <f>五年级坐位体前屈得分</f>
        <v/>
      </c>
      <c r="V1585" s="517" t="str">
        <f>五年级等级</f>
        <v/>
      </c>
      <c r="W1585" s="516" t="str">
        <f>五年级一分钟跳绳得分</f>
        <v/>
      </c>
      <c r="X1585" s="517" t="str">
        <f>五年级等级</f>
        <v/>
      </c>
      <c r="Y1585" s="515" t="str">
        <f>五年级仰卧起坐得分</f>
        <v/>
      </c>
      <c r="Z1585" s="518" t="str">
        <f>五年级等级</f>
        <v/>
      </c>
      <c r="AA1585" s="533" t="str">
        <f>五年级折返跑得分</f>
        <v/>
      </c>
      <c r="AB1585" s="515" t="str">
        <f>五年级等级</f>
        <v/>
      </c>
      <c r="AC1585" s="533" t="str">
        <f>五年级跳绳附加分</f>
        <v/>
      </c>
      <c r="AD1585" s="534" t="str">
        <f>五年级标准分</f>
        <v/>
      </c>
      <c r="AE1585" s="534" t="str">
        <f>五年级总分</f>
        <v/>
      </c>
      <c r="AF1585" s="517" t="str">
        <f>五年级等级</f>
        <v/>
      </c>
    </row>
    <row r="1586" spans="1:32">
      <c r="A1586" s="476">
        <v>523</v>
      </c>
      <c r="B1586" s="477">
        <v>44</v>
      </c>
      <c r="C1586" s="632"/>
      <c r="D1586" s="633"/>
      <c r="E1586" s="632"/>
      <c r="F1586" s="625"/>
      <c r="G1586" s="608"/>
      <c r="H1586" s="475"/>
      <c r="I1586" s="613"/>
      <c r="J1586" s="614"/>
      <c r="K1586" s="614"/>
      <c r="L1586" s="615"/>
      <c r="M1586" s="616"/>
      <c r="N1586" s="505" t="str">
        <f>五年级BMI</f>
        <v/>
      </c>
      <c r="O1586" s="499" t="str">
        <f>五年级BMI等级</f>
        <v/>
      </c>
      <c r="P1586" s="500" t="str">
        <f>五年级BMI得分</f>
        <v/>
      </c>
      <c r="Q1586" s="515" t="str">
        <f>五年级肺活量得分</f>
        <v/>
      </c>
      <c r="R1586" s="512" t="str">
        <f>五年级等级</f>
        <v/>
      </c>
      <c r="S1586" s="516" t="str">
        <f>五年级50米跑得分</f>
        <v/>
      </c>
      <c r="T1586" s="517" t="str">
        <f>五年级等级</f>
        <v/>
      </c>
      <c r="U1586" s="516" t="str">
        <f>五年级坐位体前屈得分</f>
        <v/>
      </c>
      <c r="V1586" s="517" t="str">
        <f>五年级等级</f>
        <v/>
      </c>
      <c r="W1586" s="516" t="str">
        <f>五年级一分钟跳绳得分</f>
        <v/>
      </c>
      <c r="X1586" s="517" t="str">
        <f>五年级等级</f>
        <v/>
      </c>
      <c r="Y1586" s="515" t="str">
        <f>五年级仰卧起坐得分</f>
        <v/>
      </c>
      <c r="Z1586" s="518" t="str">
        <f>五年级等级</f>
        <v/>
      </c>
      <c r="AA1586" s="533" t="str">
        <f>五年级折返跑得分</f>
        <v/>
      </c>
      <c r="AB1586" s="515" t="str">
        <f>五年级等级</f>
        <v/>
      </c>
      <c r="AC1586" s="533" t="str">
        <f>五年级跳绳附加分</f>
        <v/>
      </c>
      <c r="AD1586" s="534" t="str">
        <f>五年级标准分</f>
        <v/>
      </c>
      <c r="AE1586" s="534" t="str">
        <f>五年级总分</f>
        <v/>
      </c>
      <c r="AF1586" s="517" t="str">
        <f>五年级等级</f>
        <v/>
      </c>
    </row>
    <row r="1587" spans="1:32">
      <c r="A1587" s="476">
        <v>523</v>
      </c>
      <c r="B1587" s="477">
        <v>45</v>
      </c>
      <c r="C1587" s="632"/>
      <c r="D1587" s="633"/>
      <c r="E1587" s="632"/>
      <c r="F1587" s="625"/>
      <c r="G1587" s="608"/>
      <c r="H1587" s="475"/>
      <c r="I1587" s="613"/>
      <c r="J1587" s="614"/>
      <c r="K1587" s="614"/>
      <c r="L1587" s="615"/>
      <c r="M1587" s="616"/>
      <c r="N1587" s="505" t="str">
        <f>五年级BMI</f>
        <v/>
      </c>
      <c r="O1587" s="499" t="str">
        <f>五年级BMI等级</f>
        <v/>
      </c>
      <c r="P1587" s="500" t="str">
        <f>五年级BMI得分</f>
        <v/>
      </c>
      <c r="Q1587" s="515" t="str">
        <f>五年级肺活量得分</f>
        <v/>
      </c>
      <c r="R1587" s="512" t="str">
        <f>五年级等级</f>
        <v/>
      </c>
      <c r="S1587" s="516" t="str">
        <f>五年级50米跑得分</f>
        <v/>
      </c>
      <c r="T1587" s="517" t="str">
        <f>五年级等级</f>
        <v/>
      </c>
      <c r="U1587" s="516" t="str">
        <f>五年级坐位体前屈得分</f>
        <v/>
      </c>
      <c r="V1587" s="517" t="str">
        <f>五年级等级</f>
        <v/>
      </c>
      <c r="W1587" s="516" t="str">
        <f>五年级一分钟跳绳得分</f>
        <v/>
      </c>
      <c r="X1587" s="517" t="str">
        <f>五年级等级</f>
        <v/>
      </c>
      <c r="Y1587" s="515" t="str">
        <f>五年级仰卧起坐得分</f>
        <v/>
      </c>
      <c r="Z1587" s="518" t="str">
        <f>五年级等级</f>
        <v/>
      </c>
      <c r="AA1587" s="533" t="str">
        <f>五年级折返跑得分</f>
        <v/>
      </c>
      <c r="AB1587" s="515" t="str">
        <f>五年级等级</f>
        <v/>
      </c>
      <c r="AC1587" s="533" t="str">
        <f>五年级跳绳附加分</f>
        <v/>
      </c>
      <c r="AD1587" s="534" t="str">
        <f>五年级标准分</f>
        <v/>
      </c>
      <c r="AE1587" s="534" t="str">
        <f>五年级总分</f>
        <v/>
      </c>
      <c r="AF1587" s="517" t="str">
        <f>五年级等级</f>
        <v/>
      </c>
    </row>
    <row r="1588" spans="1:32">
      <c r="A1588" s="476">
        <v>523</v>
      </c>
      <c r="B1588" s="477">
        <v>46</v>
      </c>
      <c r="C1588" s="632"/>
      <c r="D1588" s="633"/>
      <c r="E1588" s="632"/>
      <c r="F1588" s="625"/>
      <c r="G1588" s="608"/>
      <c r="H1588" s="475"/>
      <c r="I1588" s="613"/>
      <c r="J1588" s="614"/>
      <c r="K1588" s="614"/>
      <c r="L1588" s="615"/>
      <c r="M1588" s="616"/>
      <c r="N1588" s="505" t="str">
        <f>五年级BMI</f>
        <v/>
      </c>
      <c r="O1588" s="499" t="str">
        <f>五年级BMI等级</f>
        <v/>
      </c>
      <c r="P1588" s="500" t="str">
        <f>五年级BMI得分</f>
        <v/>
      </c>
      <c r="Q1588" s="515" t="str">
        <f>五年级肺活量得分</f>
        <v/>
      </c>
      <c r="R1588" s="512" t="str">
        <f>五年级等级</f>
        <v/>
      </c>
      <c r="S1588" s="516" t="str">
        <f>五年级50米跑得分</f>
        <v/>
      </c>
      <c r="T1588" s="517" t="str">
        <f>五年级等级</f>
        <v/>
      </c>
      <c r="U1588" s="516" t="str">
        <f>五年级坐位体前屈得分</f>
        <v/>
      </c>
      <c r="V1588" s="517" t="str">
        <f>五年级等级</f>
        <v/>
      </c>
      <c r="W1588" s="516" t="str">
        <f>五年级一分钟跳绳得分</f>
        <v/>
      </c>
      <c r="X1588" s="517" t="str">
        <f>五年级等级</f>
        <v/>
      </c>
      <c r="Y1588" s="515" t="str">
        <f>五年级仰卧起坐得分</f>
        <v/>
      </c>
      <c r="Z1588" s="518" t="str">
        <f>五年级等级</f>
        <v/>
      </c>
      <c r="AA1588" s="533" t="str">
        <f>五年级折返跑得分</f>
        <v/>
      </c>
      <c r="AB1588" s="515" t="str">
        <f>五年级等级</f>
        <v/>
      </c>
      <c r="AC1588" s="533" t="str">
        <f>五年级跳绳附加分</f>
        <v/>
      </c>
      <c r="AD1588" s="534" t="str">
        <f>五年级标准分</f>
        <v/>
      </c>
      <c r="AE1588" s="534" t="str">
        <f>五年级总分</f>
        <v/>
      </c>
      <c r="AF1588" s="517" t="str">
        <f>五年级等级</f>
        <v/>
      </c>
    </row>
    <row r="1589" spans="1:32">
      <c r="A1589" s="476">
        <v>523</v>
      </c>
      <c r="B1589" s="477">
        <v>47</v>
      </c>
      <c r="C1589" s="632"/>
      <c r="D1589" s="633"/>
      <c r="E1589" s="632"/>
      <c r="F1589" s="625"/>
      <c r="G1589" s="608"/>
      <c r="H1589" s="475"/>
      <c r="I1589" s="613"/>
      <c r="J1589" s="614"/>
      <c r="K1589" s="614"/>
      <c r="L1589" s="615"/>
      <c r="M1589" s="616"/>
      <c r="N1589" s="505" t="str">
        <f>五年级BMI</f>
        <v/>
      </c>
      <c r="O1589" s="499" t="str">
        <f>五年级BMI等级</f>
        <v/>
      </c>
      <c r="P1589" s="500" t="str">
        <f>五年级BMI得分</f>
        <v/>
      </c>
      <c r="Q1589" s="515" t="str">
        <f>五年级肺活量得分</f>
        <v/>
      </c>
      <c r="R1589" s="512" t="str">
        <f>五年级等级</f>
        <v/>
      </c>
      <c r="S1589" s="516" t="str">
        <f>五年级50米跑得分</f>
        <v/>
      </c>
      <c r="T1589" s="517" t="str">
        <f>五年级等级</f>
        <v/>
      </c>
      <c r="U1589" s="516" t="str">
        <f>五年级坐位体前屈得分</f>
        <v/>
      </c>
      <c r="V1589" s="517" t="str">
        <f>五年级等级</f>
        <v/>
      </c>
      <c r="W1589" s="516" t="str">
        <f>五年级一分钟跳绳得分</f>
        <v/>
      </c>
      <c r="X1589" s="517" t="str">
        <f>五年级等级</f>
        <v/>
      </c>
      <c r="Y1589" s="515" t="str">
        <f>五年级仰卧起坐得分</f>
        <v/>
      </c>
      <c r="Z1589" s="518" t="str">
        <f>五年级等级</f>
        <v/>
      </c>
      <c r="AA1589" s="533" t="str">
        <f>五年级折返跑得分</f>
        <v/>
      </c>
      <c r="AB1589" s="515" t="str">
        <f>五年级等级</f>
        <v/>
      </c>
      <c r="AC1589" s="533" t="str">
        <f>五年级跳绳附加分</f>
        <v/>
      </c>
      <c r="AD1589" s="534" t="str">
        <f>五年级标准分</f>
        <v/>
      </c>
      <c r="AE1589" s="534" t="str">
        <f>五年级总分</f>
        <v/>
      </c>
      <c r="AF1589" s="517" t="str">
        <f>五年级等级</f>
        <v/>
      </c>
    </row>
    <row r="1590" spans="1:32">
      <c r="A1590" s="476">
        <v>523</v>
      </c>
      <c r="B1590" s="477">
        <v>48</v>
      </c>
      <c r="C1590" s="632"/>
      <c r="D1590" s="633"/>
      <c r="E1590" s="632"/>
      <c r="F1590" s="625"/>
      <c r="G1590" s="608"/>
      <c r="H1590" s="475"/>
      <c r="I1590" s="613"/>
      <c r="J1590" s="614"/>
      <c r="K1590" s="614"/>
      <c r="L1590" s="615"/>
      <c r="M1590" s="616"/>
      <c r="N1590" s="505" t="str">
        <f>五年级BMI</f>
        <v/>
      </c>
      <c r="O1590" s="499" t="str">
        <f>五年级BMI等级</f>
        <v/>
      </c>
      <c r="P1590" s="500" t="str">
        <f>五年级BMI得分</f>
        <v/>
      </c>
      <c r="Q1590" s="515" t="str">
        <f>五年级肺活量得分</f>
        <v/>
      </c>
      <c r="R1590" s="512" t="str">
        <f>五年级等级</f>
        <v/>
      </c>
      <c r="S1590" s="516" t="str">
        <f>五年级50米跑得分</f>
        <v/>
      </c>
      <c r="T1590" s="517" t="str">
        <f>五年级等级</f>
        <v/>
      </c>
      <c r="U1590" s="516" t="str">
        <f>五年级坐位体前屈得分</f>
        <v/>
      </c>
      <c r="V1590" s="517" t="str">
        <f>五年级等级</f>
        <v/>
      </c>
      <c r="W1590" s="516" t="str">
        <f>五年级一分钟跳绳得分</f>
        <v/>
      </c>
      <c r="X1590" s="517" t="str">
        <f>五年级等级</f>
        <v/>
      </c>
      <c r="Y1590" s="515" t="str">
        <f>五年级仰卧起坐得分</f>
        <v/>
      </c>
      <c r="Z1590" s="518" t="str">
        <f>五年级等级</f>
        <v/>
      </c>
      <c r="AA1590" s="533" t="str">
        <f>五年级折返跑得分</f>
        <v/>
      </c>
      <c r="AB1590" s="515" t="str">
        <f>五年级等级</f>
        <v/>
      </c>
      <c r="AC1590" s="533" t="str">
        <f>五年级跳绳附加分</f>
        <v/>
      </c>
      <c r="AD1590" s="534" t="str">
        <f>五年级标准分</f>
        <v/>
      </c>
      <c r="AE1590" s="534" t="str">
        <f>五年级总分</f>
        <v/>
      </c>
      <c r="AF1590" s="517" t="str">
        <f>五年级等级</f>
        <v/>
      </c>
    </row>
    <row r="1591" spans="1:32">
      <c r="A1591" s="476">
        <v>523</v>
      </c>
      <c r="B1591" s="477">
        <v>49</v>
      </c>
      <c r="C1591" s="632"/>
      <c r="D1591" s="633"/>
      <c r="E1591" s="632"/>
      <c r="F1591" s="625"/>
      <c r="G1591" s="608"/>
      <c r="H1591" s="475"/>
      <c r="I1591" s="613"/>
      <c r="J1591" s="614"/>
      <c r="K1591" s="614"/>
      <c r="L1591" s="615"/>
      <c r="M1591" s="616"/>
      <c r="N1591" s="505" t="str">
        <f>五年级BMI</f>
        <v/>
      </c>
      <c r="O1591" s="499" t="str">
        <f>五年级BMI等级</f>
        <v/>
      </c>
      <c r="P1591" s="500" t="str">
        <f>五年级BMI得分</f>
        <v/>
      </c>
      <c r="Q1591" s="515" t="str">
        <f>五年级肺活量得分</f>
        <v/>
      </c>
      <c r="R1591" s="512" t="str">
        <f>五年级等级</f>
        <v/>
      </c>
      <c r="S1591" s="516" t="str">
        <f>五年级50米跑得分</f>
        <v/>
      </c>
      <c r="T1591" s="517" t="str">
        <f>五年级等级</f>
        <v/>
      </c>
      <c r="U1591" s="516" t="str">
        <f>五年级坐位体前屈得分</f>
        <v/>
      </c>
      <c r="V1591" s="517" t="str">
        <f>五年级等级</f>
        <v/>
      </c>
      <c r="W1591" s="516" t="str">
        <f>五年级一分钟跳绳得分</f>
        <v/>
      </c>
      <c r="X1591" s="517" t="str">
        <f>五年级等级</f>
        <v/>
      </c>
      <c r="Y1591" s="515" t="str">
        <f>五年级仰卧起坐得分</f>
        <v/>
      </c>
      <c r="Z1591" s="518" t="str">
        <f>五年级等级</f>
        <v/>
      </c>
      <c r="AA1591" s="533" t="str">
        <f>五年级折返跑得分</f>
        <v/>
      </c>
      <c r="AB1591" s="515" t="str">
        <f>五年级等级</f>
        <v/>
      </c>
      <c r="AC1591" s="533" t="str">
        <f>五年级跳绳附加分</f>
        <v/>
      </c>
      <c r="AD1591" s="534" t="str">
        <f>五年级标准分</f>
        <v/>
      </c>
      <c r="AE1591" s="534" t="str">
        <f>五年级总分</f>
        <v/>
      </c>
      <c r="AF1591" s="517" t="str">
        <f>五年级等级</f>
        <v/>
      </c>
    </row>
    <row r="1592" spans="1:32">
      <c r="A1592" s="476">
        <v>523</v>
      </c>
      <c r="B1592" s="477">
        <v>50</v>
      </c>
      <c r="C1592" s="632"/>
      <c r="D1592" s="633"/>
      <c r="E1592" s="632"/>
      <c r="F1592" s="625"/>
      <c r="G1592" s="608"/>
      <c r="H1592" s="475"/>
      <c r="I1592" s="613"/>
      <c r="J1592" s="614"/>
      <c r="K1592" s="614"/>
      <c r="L1592" s="615"/>
      <c r="M1592" s="616"/>
      <c r="N1592" s="505" t="str">
        <f>五年级BMI</f>
        <v/>
      </c>
      <c r="O1592" s="499" t="str">
        <f>五年级BMI等级</f>
        <v/>
      </c>
      <c r="P1592" s="500" t="str">
        <f>五年级BMI得分</f>
        <v/>
      </c>
      <c r="Q1592" s="515" t="str">
        <f>五年级肺活量得分</f>
        <v/>
      </c>
      <c r="R1592" s="512" t="str">
        <f>五年级等级</f>
        <v/>
      </c>
      <c r="S1592" s="516" t="str">
        <f>五年级50米跑得分</f>
        <v/>
      </c>
      <c r="T1592" s="517" t="str">
        <f>五年级等级</f>
        <v/>
      </c>
      <c r="U1592" s="516" t="str">
        <f>五年级坐位体前屈得分</f>
        <v/>
      </c>
      <c r="V1592" s="517" t="str">
        <f>五年级等级</f>
        <v/>
      </c>
      <c r="W1592" s="516" t="str">
        <f>五年级一分钟跳绳得分</f>
        <v/>
      </c>
      <c r="X1592" s="517" t="str">
        <f>五年级等级</f>
        <v/>
      </c>
      <c r="Y1592" s="515" t="str">
        <f>五年级仰卧起坐得分</f>
        <v/>
      </c>
      <c r="Z1592" s="518" t="str">
        <f>五年级等级</f>
        <v/>
      </c>
      <c r="AA1592" s="533" t="str">
        <f>五年级折返跑得分</f>
        <v/>
      </c>
      <c r="AB1592" s="515" t="str">
        <f>五年级等级</f>
        <v/>
      </c>
      <c r="AC1592" s="533" t="str">
        <f>五年级跳绳附加分</f>
        <v/>
      </c>
      <c r="AD1592" s="534" t="str">
        <f>五年级标准分</f>
        <v/>
      </c>
      <c r="AE1592" s="534" t="str">
        <f>五年级总分</f>
        <v/>
      </c>
      <c r="AF1592" s="517" t="str">
        <f>五年级等级</f>
        <v/>
      </c>
    </row>
    <row r="1593" spans="1:32">
      <c r="A1593" s="476">
        <v>523</v>
      </c>
      <c r="B1593" s="477">
        <v>51</v>
      </c>
      <c r="C1593" s="632"/>
      <c r="D1593" s="633"/>
      <c r="E1593" s="632"/>
      <c r="F1593" s="625"/>
      <c r="G1593" s="608"/>
      <c r="H1593" s="475"/>
      <c r="I1593" s="613"/>
      <c r="J1593" s="614"/>
      <c r="K1593" s="614"/>
      <c r="L1593" s="615"/>
      <c r="M1593" s="616"/>
      <c r="N1593" s="505" t="str">
        <f>五年级BMI</f>
        <v/>
      </c>
      <c r="O1593" s="499" t="str">
        <f>五年级BMI等级</f>
        <v/>
      </c>
      <c r="P1593" s="500" t="str">
        <f>五年级BMI得分</f>
        <v/>
      </c>
      <c r="Q1593" s="515" t="str">
        <f>五年级肺活量得分</f>
        <v/>
      </c>
      <c r="R1593" s="512" t="str">
        <f>五年级等级</f>
        <v/>
      </c>
      <c r="S1593" s="516" t="str">
        <f>五年级50米跑得分</f>
        <v/>
      </c>
      <c r="T1593" s="517" t="str">
        <f>五年级等级</f>
        <v/>
      </c>
      <c r="U1593" s="516" t="str">
        <f>五年级坐位体前屈得分</f>
        <v/>
      </c>
      <c r="V1593" s="517" t="str">
        <f>五年级等级</f>
        <v/>
      </c>
      <c r="W1593" s="516" t="str">
        <f>五年级一分钟跳绳得分</f>
        <v/>
      </c>
      <c r="X1593" s="517" t="str">
        <f>五年级等级</f>
        <v/>
      </c>
      <c r="Y1593" s="515" t="str">
        <f>五年级仰卧起坐得分</f>
        <v/>
      </c>
      <c r="Z1593" s="518" t="str">
        <f>五年级等级</f>
        <v/>
      </c>
      <c r="AA1593" s="533" t="str">
        <f>五年级折返跑得分</f>
        <v/>
      </c>
      <c r="AB1593" s="515" t="str">
        <f>五年级等级</f>
        <v/>
      </c>
      <c r="AC1593" s="533" t="str">
        <f>五年级跳绳附加分</f>
        <v/>
      </c>
      <c r="AD1593" s="534" t="str">
        <f>五年级标准分</f>
        <v/>
      </c>
      <c r="AE1593" s="534" t="str">
        <f>五年级总分</f>
        <v/>
      </c>
      <c r="AF1593" s="517" t="str">
        <f>五年级等级</f>
        <v/>
      </c>
    </row>
    <row r="1594" spans="1:32">
      <c r="A1594" s="476">
        <v>523</v>
      </c>
      <c r="B1594" s="477">
        <v>52</v>
      </c>
      <c r="C1594" s="632"/>
      <c r="D1594" s="633"/>
      <c r="E1594" s="632"/>
      <c r="F1594" s="625"/>
      <c r="G1594" s="608"/>
      <c r="H1594" s="475"/>
      <c r="I1594" s="613"/>
      <c r="J1594" s="614"/>
      <c r="K1594" s="614"/>
      <c r="L1594" s="615"/>
      <c r="M1594" s="616"/>
      <c r="N1594" s="505" t="str">
        <f>五年级BMI</f>
        <v/>
      </c>
      <c r="O1594" s="499" t="str">
        <f>五年级BMI等级</f>
        <v/>
      </c>
      <c r="P1594" s="500" t="str">
        <f>五年级BMI得分</f>
        <v/>
      </c>
      <c r="Q1594" s="515" t="str">
        <f>五年级肺活量得分</f>
        <v/>
      </c>
      <c r="R1594" s="512" t="str">
        <f>五年级等级</f>
        <v/>
      </c>
      <c r="S1594" s="516" t="str">
        <f>五年级50米跑得分</f>
        <v/>
      </c>
      <c r="T1594" s="517" t="str">
        <f>五年级等级</f>
        <v/>
      </c>
      <c r="U1594" s="516" t="str">
        <f>五年级坐位体前屈得分</f>
        <v/>
      </c>
      <c r="V1594" s="517" t="str">
        <f>五年级等级</f>
        <v/>
      </c>
      <c r="W1594" s="516" t="str">
        <f>五年级一分钟跳绳得分</f>
        <v/>
      </c>
      <c r="X1594" s="517" t="str">
        <f>五年级等级</f>
        <v/>
      </c>
      <c r="Y1594" s="515" t="str">
        <f>五年级仰卧起坐得分</f>
        <v/>
      </c>
      <c r="Z1594" s="518" t="str">
        <f>五年级等级</f>
        <v/>
      </c>
      <c r="AA1594" s="533" t="str">
        <f>五年级折返跑得分</f>
        <v/>
      </c>
      <c r="AB1594" s="515" t="str">
        <f>五年级等级</f>
        <v/>
      </c>
      <c r="AC1594" s="533" t="str">
        <f>五年级跳绳附加分</f>
        <v/>
      </c>
      <c r="AD1594" s="534" t="str">
        <f>五年级标准分</f>
        <v/>
      </c>
      <c r="AE1594" s="534" t="str">
        <f>五年级总分</f>
        <v/>
      </c>
      <c r="AF1594" s="517" t="str">
        <f>五年级等级</f>
        <v/>
      </c>
    </row>
    <row r="1595" spans="1:32">
      <c r="A1595" s="476">
        <v>523</v>
      </c>
      <c r="B1595" s="477">
        <v>53</v>
      </c>
      <c r="C1595" s="632"/>
      <c r="D1595" s="633"/>
      <c r="E1595" s="632"/>
      <c r="F1595" s="625"/>
      <c r="G1595" s="608"/>
      <c r="H1595" s="475"/>
      <c r="I1595" s="613"/>
      <c r="J1595" s="614"/>
      <c r="K1595" s="614"/>
      <c r="L1595" s="615"/>
      <c r="M1595" s="616"/>
      <c r="N1595" s="505" t="str">
        <f>五年级BMI</f>
        <v/>
      </c>
      <c r="O1595" s="499" t="str">
        <f>五年级BMI等级</f>
        <v/>
      </c>
      <c r="P1595" s="500" t="str">
        <f>五年级BMI得分</f>
        <v/>
      </c>
      <c r="Q1595" s="515" t="str">
        <f>五年级肺活量得分</f>
        <v/>
      </c>
      <c r="R1595" s="512" t="str">
        <f>五年级等级</f>
        <v/>
      </c>
      <c r="S1595" s="516" t="str">
        <f>五年级50米跑得分</f>
        <v/>
      </c>
      <c r="T1595" s="517" t="str">
        <f>五年级等级</f>
        <v/>
      </c>
      <c r="U1595" s="516" t="str">
        <f>五年级坐位体前屈得分</f>
        <v/>
      </c>
      <c r="V1595" s="517" t="str">
        <f>五年级等级</f>
        <v/>
      </c>
      <c r="W1595" s="516" t="str">
        <f>五年级一分钟跳绳得分</f>
        <v/>
      </c>
      <c r="X1595" s="517" t="str">
        <f>五年级等级</f>
        <v/>
      </c>
      <c r="Y1595" s="515" t="str">
        <f>五年级仰卧起坐得分</f>
        <v/>
      </c>
      <c r="Z1595" s="518" t="str">
        <f>五年级等级</f>
        <v/>
      </c>
      <c r="AA1595" s="533" t="str">
        <f>五年级折返跑得分</f>
        <v/>
      </c>
      <c r="AB1595" s="515" t="str">
        <f>五年级等级</f>
        <v/>
      </c>
      <c r="AC1595" s="533" t="str">
        <f>五年级跳绳附加分</f>
        <v/>
      </c>
      <c r="AD1595" s="534" t="str">
        <f>五年级标准分</f>
        <v/>
      </c>
      <c r="AE1595" s="534" t="str">
        <f>五年级总分</f>
        <v/>
      </c>
      <c r="AF1595" s="517" t="str">
        <f>五年级等级</f>
        <v/>
      </c>
    </row>
    <row r="1596" spans="1:32">
      <c r="A1596" s="476">
        <v>523</v>
      </c>
      <c r="B1596" s="477">
        <v>54</v>
      </c>
      <c r="C1596" s="632"/>
      <c r="D1596" s="633"/>
      <c r="E1596" s="632"/>
      <c r="F1596" s="625"/>
      <c r="G1596" s="608"/>
      <c r="H1596" s="475"/>
      <c r="I1596" s="613"/>
      <c r="J1596" s="614"/>
      <c r="K1596" s="614"/>
      <c r="L1596" s="615"/>
      <c r="M1596" s="616"/>
      <c r="N1596" s="505" t="str">
        <f>五年级BMI</f>
        <v/>
      </c>
      <c r="O1596" s="499" t="str">
        <f>五年级BMI等级</f>
        <v/>
      </c>
      <c r="P1596" s="500" t="str">
        <f>五年级BMI得分</f>
        <v/>
      </c>
      <c r="Q1596" s="515" t="str">
        <f>五年级肺活量得分</f>
        <v/>
      </c>
      <c r="R1596" s="512" t="str">
        <f>五年级等级</f>
        <v/>
      </c>
      <c r="S1596" s="516" t="str">
        <f>五年级50米跑得分</f>
        <v/>
      </c>
      <c r="T1596" s="517" t="str">
        <f>五年级等级</f>
        <v/>
      </c>
      <c r="U1596" s="516" t="str">
        <f>五年级坐位体前屈得分</f>
        <v/>
      </c>
      <c r="V1596" s="517" t="str">
        <f>五年级等级</f>
        <v/>
      </c>
      <c r="W1596" s="516" t="str">
        <f>五年级一分钟跳绳得分</f>
        <v/>
      </c>
      <c r="X1596" s="517" t="str">
        <f>五年级等级</f>
        <v/>
      </c>
      <c r="Y1596" s="515" t="str">
        <f>五年级仰卧起坐得分</f>
        <v/>
      </c>
      <c r="Z1596" s="518" t="str">
        <f>五年级等级</f>
        <v/>
      </c>
      <c r="AA1596" s="533" t="str">
        <f>五年级折返跑得分</f>
        <v/>
      </c>
      <c r="AB1596" s="515" t="str">
        <f>五年级等级</f>
        <v/>
      </c>
      <c r="AC1596" s="533" t="str">
        <f>五年级跳绳附加分</f>
        <v/>
      </c>
      <c r="AD1596" s="534" t="str">
        <f>五年级标准分</f>
        <v/>
      </c>
      <c r="AE1596" s="534" t="str">
        <f>五年级总分</f>
        <v/>
      </c>
      <c r="AF1596" s="517" t="str">
        <f>五年级等级</f>
        <v/>
      </c>
    </row>
    <row r="1597" spans="1:32">
      <c r="A1597" s="476">
        <v>523</v>
      </c>
      <c r="B1597" s="477">
        <v>55</v>
      </c>
      <c r="C1597" s="632"/>
      <c r="D1597" s="633"/>
      <c r="E1597" s="632"/>
      <c r="F1597" s="625"/>
      <c r="G1597" s="608"/>
      <c r="H1597" s="475"/>
      <c r="I1597" s="613"/>
      <c r="J1597" s="614"/>
      <c r="K1597" s="614"/>
      <c r="L1597" s="615"/>
      <c r="M1597" s="616"/>
      <c r="N1597" s="505" t="str">
        <f>五年级BMI</f>
        <v/>
      </c>
      <c r="O1597" s="499" t="str">
        <f>五年级BMI等级</f>
        <v/>
      </c>
      <c r="P1597" s="500" t="str">
        <f>五年级BMI得分</f>
        <v/>
      </c>
      <c r="Q1597" s="515" t="str">
        <f>五年级肺活量得分</f>
        <v/>
      </c>
      <c r="R1597" s="512" t="str">
        <f>五年级等级</f>
        <v/>
      </c>
      <c r="S1597" s="516" t="str">
        <f>五年级50米跑得分</f>
        <v/>
      </c>
      <c r="T1597" s="517" t="str">
        <f>五年级等级</f>
        <v/>
      </c>
      <c r="U1597" s="516" t="str">
        <f>五年级坐位体前屈得分</f>
        <v/>
      </c>
      <c r="V1597" s="517" t="str">
        <f>五年级等级</f>
        <v/>
      </c>
      <c r="W1597" s="516" t="str">
        <f>五年级一分钟跳绳得分</f>
        <v/>
      </c>
      <c r="X1597" s="517" t="str">
        <f>五年级等级</f>
        <v/>
      </c>
      <c r="Y1597" s="515" t="str">
        <f>五年级仰卧起坐得分</f>
        <v/>
      </c>
      <c r="Z1597" s="518" t="str">
        <f>五年级等级</f>
        <v/>
      </c>
      <c r="AA1597" s="533" t="str">
        <f>五年级折返跑得分</f>
        <v/>
      </c>
      <c r="AB1597" s="515" t="str">
        <f>五年级等级</f>
        <v/>
      </c>
      <c r="AC1597" s="533" t="str">
        <f>五年级跳绳附加分</f>
        <v/>
      </c>
      <c r="AD1597" s="534" t="str">
        <f>五年级标准分</f>
        <v/>
      </c>
      <c r="AE1597" s="534" t="str">
        <f>五年级总分</f>
        <v/>
      </c>
      <c r="AF1597" s="517" t="str">
        <f>五年级等级</f>
        <v/>
      </c>
    </row>
    <row r="1598" spans="1:32">
      <c r="A1598" s="476">
        <v>523</v>
      </c>
      <c r="B1598" s="477">
        <v>56</v>
      </c>
      <c r="C1598" s="632"/>
      <c r="D1598" s="633"/>
      <c r="E1598" s="632"/>
      <c r="F1598" s="625"/>
      <c r="G1598" s="608"/>
      <c r="H1598" s="475"/>
      <c r="I1598" s="613"/>
      <c r="J1598" s="614"/>
      <c r="K1598" s="614"/>
      <c r="L1598" s="615"/>
      <c r="M1598" s="616"/>
      <c r="N1598" s="505" t="str">
        <f>五年级BMI</f>
        <v/>
      </c>
      <c r="O1598" s="499" t="str">
        <f>五年级BMI等级</f>
        <v/>
      </c>
      <c r="P1598" s="500" t="str">
        <f>五年级BMI得分</f>
        <v/>
      </c>
      <c r="Q1598" s="515" t="str">
        <f>五年级肺活量得分</f>
        <v/>
      </c>
      <c r="R1598" s="512" t="str">
        <f>五年级等级</f>
        <v/>
      </c>
      <c r="S1598" s="516" t="str">
        <f>五年级50米跑得分</f>
        <v/>
      </c>
      <c r="T1598" s="517" t="str">
        <f>五年级等级</f>
        <v/>
      </c>
      <c r="U1598" s="516" t="str">
        <f>五年级坐位体前屈得分</f>
        <v/>
      </c>
      <c r="V1598" s="517" t="str">
        <f>五年级等级</f>
        <v/>
      </c>
      <c r="W1598" s="516" t="str">
        <f>五年级一分钟跳绳得分</f>
        <v/>
      </c>
      <c r="X1598" s="517" t="str">
        <f>五年级等级</f>
        <v/>
      </c>
      <c r="Y1598" s="515" t="str">
        <f>五年级仰卧起坐得分</f>
        <v/>
      </c>
      <c r="Z1598" s="518" t="str">
        <f>五年级等级</f>
        <v/>
      </c>
      <c r="AA1598" s="533" t="str">
        <f>五年级折返跑得分</f>
        <v/>
      </c>
      <c r="AB1598" s="515" t="str">
        <f>五年级等级</f>
        <v/>
      </c>
      <c r="AC1598" s="533" t="str">
        <f>五年级跳绳附加分</f>
        <v/>
      </c>
      <c r="AD1598" s="534" t="str">
        <f>五年级标准分</f>
        <v/>
      </c>
      <c r="AE1598" s="534" t="str">
        <f>五年级总分</f>
        <v/>
      </c>
      <c r="AF1598" s="517" t="str">
        <f>五年级等级</f>
        <v/>
      </c>
    </row>
    <row r="1599" spans="1:32">
      <c r="A1599" s="476">
        <v>523</v>
      </c>
      <c r="B1599" s="477">
        <v>57</v>
      </c>
      <c r="C1599" s="632"/>
      <c r="D1599" s="633"/>
      <c r="E1599" s="632"/>
      <c r="F1599" s="625"/>
      <c r="G1599" s="608"/>
      <c r="H1599" s="475"/>
      <c r="I1599" s="613"/>
      <c r="J1599" s="614"/>
      <c r="K1599" s="614"/>
      <c r="L1599" s="615"/>
      <c r="M1599" s="616"/>
      <c r="N1599" s="505" t="str">
        <f>五年级BMI</f>
        <v/>
      </c>
      <c r="O1599" s="499" t="str">
        <f>五年级BMI等级</f>
        <v/>
      </c>
      <c r="P1599" s="500" t="str">
        <f>五年级BMI得分</f>
        <v/>
      </c>
      <c r="Q1599" s="515" t="str">
        <f>五年级肺活量得分</f>
        <v/>
      </c>
      <c r="R1599" s="512" t="str">
        <f>五年级等级</f>
        <v/>
      </c>
      <c r="S1599" s="516" t="str">
        <f>五年级50米跑得分</f>
        <v/>
      </c>
      <c r="T1599" s="517" t="str">
        <f>五年级等级</f>
        <v/>
      </c>
      <c r="U1599" s="516" t="str">
        <f>五年级坐位体前屈得分</f>
        <v/>
      </c>
      <c r="V1599" s="517" t="str">
        <f>五年级等级</f>
        <v/>
      </c>
      <c r="W1599" s="516" t="str">
        <f>五年级一分钟跳绳得分</f>
        <v/>
      </c>
      <c r="X1599" s="517" t="str">
        <f>五年级等级</f>
        <v/>
      </c>
      <c r="Y1599" s="515" t="str">
        <f>五年级仰卧起坐得分</f>
        <v/>
      </c>
      <c r="Z1599" s="518" t="str">
        <f>五年级等级</f>
        <v/>
      </c>
      <c r="AA1599" s="533" t="str">
        <f>五年级折返跑得分</f>
        <v/>
      </c>
      <c r="AB1599" s="515" t="str">
        <f>五年级等级</f>
        <v/>
      </c>
      <c r="AC1599" s="533" t="str">
        <f>五年级跳绳附加分</f>
        <v/>
      </c>
      <c r="AD1599" s="534" t="str">
        <f>五年级标准分</f>
        <v/>
      </c>
      <c r="AE1599" s="534" t="str">
        <f>五年级总分</f>
        <v/>
      </c>
      <c r="AF1599" s="517" t="str">
        <f>五年级等级</f>
        <v/>
      </c>
    </row>
    <row r="1600" spans="1:32">
      <c r="A1600" s="476">
        <v>523</v>
      </c>
      <c r="B1600" s="477">
        <v>58</v>
      </c>
      <c r="C1600" s="632"/>
      <c r="D1600" s="633"/>
      <c r="E1600" s="632"/>
      <c r="F1600" s="625"/>
      <c r="G1600" s="608"/>
      <c r="H1600" s="475"/>
      <c r="I1600" s="613"/>
      <c r="J1600" s="614"/>
      <c r="K1600" s="614"/>
      <c r="L1600" s="615"/>
      <c r="M1600" s="616"/>
      <c r="N1600" s="505" t="str">
        <f>五年级BMI</f>
        <v/>
      </c>
      <c r="O1600" s="499" t="str">
        <f>五年级BMI等级</f>
        <v/>
      </c>
      <c r="P1600" s="500" t="str">
        <f>五年级BMI得分</f>
        <v/>
      </c>
      <c r="Q1600" s="515" t="str">
        <f>五年级肺活量得分</f>
        <v/>
      </c>
      <c r="R1600" s="512" t="str">
        <f>五年级等级</f>
        <v/>
      </c>
      <c r="S1600" s="516" t="str">
        <f>五年级50米跑得分</f>
        <v/>
      </c>
      <c r="T1600" s="517" t="str">
        <f>五年级等级</f>
        <v/>
      </c>
      <c r="U1600" s="516" t="str">
        <f>五年级坐位体前屈得分</f>
        <v/>
      </c>
      <c r="V1600" s="517" t="str">
        <f>五年级等级</f>
        <v/>
      </c>
      <c r="W1600" s="516" t="str">
        <f>五年级一分钟跳绳得分</f>
        <v/>
      </c>
      <c r="X1600" s="517" t="str">
        <f>五年级等级</f>
        <v/>
      </c>
      <c r="Y1600" s="515" t="str">
        <f>五年级仰卧起坐得分</f>
        <v/>
      </c>
      <c r="Z1600" s="518" t="str">
        <f>五年级等级</f>
        <v/>
      </c>
      <c r="AA1600" s="533" t="str">
        <f>五年级折返跑得分</f>
        <v/>
      </c>
      <c r="AB1600" s="515" t="str">
        <f>五年级等级</f>
        <v/>
      </c>
      <c r="AC1600" s="533" t="str">
        <f>五年级跳绳附加分</f>
        <v/>
      </c>
      <c r="AD1600" s="534" t="str">
        <f>五年级标准分</f>
        <v/>
      </c>
      <c r="AE1600" s="534" t="str">
        <f>五年级总分</f>
        <v/>
      </c>
      <c r="AF1600" s="517" t="str">
        <f>五年级等级</f>
        <v/>
      </c>
    </row>
    <row r="1601" spans="1:32">
      <c r="A1601" s="476">
        <v>523</v>
      </c>
      <c r="B1601" s="477">
        <v>59</v>
      </c>
      <c r="C1601" s="632"/>
      <c r="D1601" s="633"/>
      <c r="E1601" s="632"/>
      <c r="F1601" s="625"/>
      <c r="G1601" s="608"/>
      <c r="H1601" s="475"/>
      <c r="I1601" s="613"/>
      <c r="J1601" s="614"/>
      <c r="K1601" s="614"/>
      <c r="L1601" s="615"/>
      <c r="M1601" s="616"/>
      <c r="N1601" s="505" t="str">
        <f>五年级BMI</f>
        <v/>
      </c>
      <c r="O1601" s="499" t="str">
        <f>五年级BMI等级</f>
        <v/>
      </c>
      <c r="P1601" s="500" t="str">
        <f>五年级BMI得分</f>
        <v/>
      </c>
      <c r="Q1601" s="515" t="str">
        <f>五年级肺活量得分</f>
        <v/>
      </c>
      <c r="R1601" s="512" t="str">
        <f>五年级等级</f>
        <v/>
      </c>
      <c r="S1601" s="516" t="str">
        <f>五年级50米跑得分</f>
        <v/>
      </c>
      <c r="T1601" s="517" t="str">
        <f>五年级等级</f>
        <v/>
      </c>
      <c r="U1601" s="516" t="str">
        <f>五年级坐位体前屈得分</f>
        <v/>
      </c>
      <c r="V1601" s="517" t="str">
        <f>五年级等级</f>
        <v/>
      </c>
      <c r="W1601" s="516" t="str">
        <f>五年级一分钟跳绳得分</f>
        <v/>
      </c>
      <c r="X1601" s="517" t="str">
        <f>五年级等级</f>
        <v/>
      </c>
      <c r="Y1601" s="515" t="str">
        <f>五年级仰卧起坐得分</f>
        <v/>
      </c>
      <c r="Z1601" s="518" t="str">
        <f>五年级等级</f>
        <v/>
      </c>
      <c r="AA1601" s="533" t="str">
        <f>五年级折返跑得分</f>
        <v/>
      </c>
      <c r="AB1601" s="515" t="str">
        <f>五年级等级</f>
        <v/>
      </c>
      <c r="AC1601" s="533" t="str">
        <f>五年级跳绳附加分</f>
        <v/>
      </c>
      <c r="AD1601" s="534" t="str">
        <f>五年级标准分</f>
        <v/>
      </c>
      <c r="AE1601" s="534" t="str">
        <f>五年级总分</f>
        <v/>
      </c>
      <c r="AF1601" s="517" t="str">
        <f>五年级等级</f>
        <v/>
      </c>
    </row>
    <row r="1602" spans="1:32">
      <c r="A1602" s="476">
        <v>523</v>
      </c>
      <c r="B1602" s="477">
        <v>60</v>
      </c>
      <c r="C1602" s="632"/>
      <c r="D1602" s="633"/>
      <c r="E1602" s="632"/>
      <c r="F1602" s="625"/>
      <c r="G1602" s="608"/>
      <c r="H1602" s="475"/>
      <c r="I1602" s="613"/>
      <c r="J1602" s="614"/>
      <c r="K1602" s="614"/>
      <c r="L1602" s="615"/>
      <c r="M1602" s="616"/>
      <c r="N1602" s="505" t="str">
        <f>五年级BMI</f>
        <v/>
      </c>
      <c r="O1602" s="499" t="str">
        <f>五年级BMI等级</f>
        <v/>
      </c>
      <c r="P1602" s="500" t="str">
        <f>五年级BMI得分</f>
        <v/>
      </c>
      <c r="Q1602" s="515" t="str">
        <f>五年级肺活量得分</f>
        <v/>
      </c>
      <c r="R1602" s="512" t="str">
        <f>五年级等级</f>
        <v/>
      </c>
      <c r="S1602" s="516" t="str">
        <f>五年级50米跑得分</f>
        <v/>
      </c>
      <c r="T1602" s="517" t="str">
        <f>五年级等级</f>
        <v/>
      </c>
      <c r="U1602" s="516" t="str">
        <f>五年级坐位体前屈得分</f>
        <v/>
      </c>
      <c r="V1602" s="517" t="str">
        <f>五年级等级</f>
        <v/>
      </c>
      <c r="W1602" s="516" t="str">
        <f>五年级一分钟跳绳得分</f>
        <v/>
      </c>
      <c r="X1602" s="517" t="str">
        <f>五年级等级</f>
        <v/>
      </c>
      <c r="Y1602" s="515" t="str">
        <f>五年级仰卧起坐得分</f>
        <v/>
      </c>
      <c r="Z1602" s="518" t="str">
        <f>五年级等级</f>
        <v/>
      </c>
      <c r="AA1602" s="533" t="str">
        <f>五年级折返跑得分</f>
        <v/>
      </c>
      <c r="AB1602" s="515" t="str">
        <f>五年级等级</f>
        <v/>
      </c>
      <c r="AC1602" s="533" t="str">
        <f>五年级跳绳附加分</f>
        <v/>
      </c>
      <c r="AD1602" s="534" t="str">
        <f>五年级标准分</f>
        <v/>
      </c>
      <c r="AE1602" s="534" t="str">
        <f>五年级总分</f>
        <v/>
      </c>
      <c r="AF1602" s="517" t="str">
        <f>五年级等级</f>
        <v/>
      </c>
    </row>
    <row r="1603" spans="1:32">
      <c r="A1603" s="476">
        <v>523</v>
      </c>
      <c r="B1603" s="477">
        <v>61</v>
      </c>
      <c r="C1603" s="632"/>
      <c r="D1603" s="633"/>
      <c r="E1603" s="632"/>
      <c r="F1603" s="625"/>
      <c r="G1603" s="608"/>
      <c r="H1603" s="475"/>
      <c r="I1603" s="613"/>
      <c r="J1603" s="614"/>
      <c r="K1603" s="614"/>
      <c r="L1603" s="615"/>
      <c r="M1603" s="616"/>
      <c r="N1603" s="505" t="str">
        <f>五年级BMI</f>
        <v/>
      </c>
      <c r="O1603" s="499" t="str">
        <f>五年级BMI等级</f>
        <v/>
      </c>
      <c r="P1603" s="500" t="str">
        <f>五年级BMI得分</f>
        <v/>
      </c>
      <c r="Q1603" s="515" t="str">
        <f>五年级肺活量得分</f>
        <v/>
      </c>
      <c r="R1603" s="512" t="str">
        <f>五年级等级</f>
        <v/>
      </c>
      <c r="S1603" s="516" t="str">
        <f>五年级50米跑得分</f>
        <v/>
      </c>
      <c r="T1603" s="517" t="str">
        <f>五年级等级</f>
        <v/>
      </c>
      <c r="U1603" s="516" t="str">
        <f>五年级坐位体前屈得分</f>
        <v/>
      </c>
      <c r="V1603" s="517" t="str">
        <f>五年级等级</f>
        <v/>
      </c>
      <c r="W1603" s="516" t="str">
        <f>五年级一分钟跳绳得分</f>
        <v/>
      </c>
      <c r="X1603" s="517" t="str">
        <f>五年级等级</f>
        <v/>
      </c>
      <c r="Y1603" s="515" t="str">
        <f>五年级仰卧起坐得分</f>
        <v/>
      </c>
      <c r="Z1603" s="518" t="str">
        <f>五年级等级</f>
        <v/>
      </c>
      <c r="AA1603" s="533" t="str">
        <f>五年级折返跑得分</f>
        <v/>
      </c>
      <c r="AB1603" s="515" t="str">
        <f>五年级等级</f>
        <v/>
      </c>
      <c r="AC1603" s="533" t="str">
        <f>五年级跳绳附加分</f>
        <v/>
      </c>
      <c r="AD1603" s="534" t="str">
        <f>五年级标准分</f>
        <v/>
      </c>
      <c r="AE1603" s="534" t="str">
        <f>五年级总分</f>
        <v/>
      </c>
      <c r="AF1603" s="517" t="str">
        <f>五年级等级</f>
        <v/>
      </c>
    </row>
    <row r="1604" spans="1:32">
      <c r="A1604" s="476">
        <v>523</v>
      </c>
      <c r="B1604" s="477">
        <v>62</v>
      </c>
      <c r="C1604" s="632"/>
      <c r="D1604" s="633"/>
      <c r="E1604" s="632"/>
      <c r="F1604" s="625"/>
      <c r="G1604" s="608"/>
      <c r="H1604" s="475"/>
      <c r="I1604" s="613"/>
      <c r="J1604" s="614"/>
      <c r="K1604" s="614"/>
      <c r="L1604" s="615"/>
      <c r="M1604" s="616"/>
      <c r="N1604" s="505" t="str">
        <f>五年级BMI</f>
        <v/>
      </c>
      <c r="O1604" s="499" t="str">
        <f>五年级BMI等级</f>
        <v/>
      </c>
      <c r="P1604" s="500" t="str">
        <f>五年级BMI得分</f>
        <v/>
      </c>
      <c r="Q1604" s="515" t="str">
        <f>五年级肺活量得分</f>
        <v/>
      </c>
      <c r="R1604" s="512" t="str">
        <f>五年级等级</f>
        <v/>
      </c>
      <c r="S1604" s="516" t="str">
        <f>五年级50米跑得分</f>
        <v/>
      </c>
      <c r="T1604" s="517" t="str">
        <f>五年级等级</f>
        <v/>
      </c>
      <c r="U1604" s="516" t="str">
        <f>五年级坐位体前屈得分</f>
        <v/>
      </c>
      <c r="V1604" s="517" t="str">
        <f>五年级等级</f>
        <v/>
      </c>
      <c r="W1604" s="516" t="str">
        <f>五年级一分钟跳绳得分</f>
        <v/>
      </c>
      <c r="X1604" s="517" t="str">
        <f>五年级等级</f>
        <v/>
      </c>
      <c r="Y1604" s="515" t="str">
        <f>五年级仰卧起坐得分</f>
        <v/>
      </c>
      <c r="Z1604" s="518" t="str">
        <f>五年级等级</f>
        <v/>
      </c>
      <c r="AA1604" s="533" t="str">
        <f>五年级折返跑得分</f>
        <v/>
      </c>
      <c r="AB1604" s="515" t="str">
        <f>五年级等级</f>
        <v/>
      </c>
      <c r="AC1604" s="533" t="str">
        <f>五年级跳绳附加分</f>
        <v/>
      </c>
      <c r="AD1604" s="534" t="str">
        <f>五年级标准分</f>
        <v/>
      </c>
      <c r="AE1604" s="534" t="str">
        <f>五年级总分</f>
        <v/>
      </c>
      <c r="AF1604" s="517" t="str">
        <f>五年级等级</f>
        <v/>
      </c>
    </row>
    <row r="1605" spans="1:32">
      <c r="A1605" s="476">
        <v>523</v>
      </c>
      <c r="B1605" s="477">
        <v>63</v>
      </c>
      <c r="C1605" s="632"/>
      <c r="D1605" s="633"/>
      <c r="E1605" s="632"/>
      <c r="F1605" s="625"/>
      <c r="G1605" s="608"/>
      <c r="H1605" s="475"/>
      <c r="I1605" s="613"/>
      <c r="J1605" s="614"/>
      <c r="K1605" s="614"/>
      <c r="L1605" s="615"/>
      <c r="M1605" s="616"/>
      <c r="N1605" s="505" t="str">
        <f>五年级BMI</f>
        <v/>
      </c>
      <c r="O1605" s="499" t="str">
        <f>五年级BMI等级</f>
        <v/>
      </c>
      <c r="P1605" s="500" t="str">
        <f>五年级BMI得分</f>
        <v/>
      </c>
      <c r="Q1605" s="515" t="str">
        <f>五年级肺活量得分</f>
        <v/>
      </c>
      <c r="R1605" s="512" t="str">
        <f>五年级等级</f>
        <v/>
      </c>
      <c r="S1605" s="516" t="str">
        <f>五年级50米跑得分</f>
        <v/>
      </c>
      <c r="T1605" s="517" t="str">
        <f>五年级等级</f>
        <v/>
      </c>
      <c r="U1605" s="516" t="str">
        <f>五年级坐位体前屈得分</f>
        <v/>
      </c>
      <c r="V1605" s="517" t="str">
        <f>五年级等级</f>
        <v/>
      </c>
      <c r="W1605" s="516" t="str">
        <f>五年级一分钟跳绳得分</f>
        <v/>
      </c>
      <c r="X1605" s="517" t="str">
        <f>五年级等级</f>
        <v/>
      </c>
      <c r="Y1605" s="515" t="str">
        <f>五年级仰卧起坐得分</f>
        <v/>
      </c>
      <c r="Z1605" s="518" t="str">
        <f>五年级等级</f>
        <v/>
      </c>
      <c r="AA1605" s="533" t="str">
        <f>五年级折返跑得分</f>
        <v/>
      </c>
      <c r="AB1605" s="515" t="str">
        <f>五年级等级</f>
        <v/>
      </c>
      <c r="AC1605" s="533" t="str">
        <f>五年级跳绳附加分</f>
        <v/>
      </c>
      <c r="AD1605" s="534" t="str">
        <f>五年级标准分</f>
        <v/>
      </c>
      <c r="AE1605" s="534" t="str">
        <f>五年级总分</f>
        <v/>
      </c>
      <c r="AF1605" s="517" t="str">
        <f>五年级等级</f>
        <v/>
      </c>
    </row>
    <row r="1606" spans="1:32">
      <c r="A1606" s="476">
        <v>523</v>
      </c>
      <c r="B1606" s="477">
        <v>64</v>
      </c>
      <c r="C1606" s="632"/>
      <c r="D1606" s="633"/>
      <c r="E1606" s="632"/>
      <c r="F1606" s="625"/>
      <c r="G1606" s="608"/>
      <c r="H1606" s="475"/>
      <c r="I1606" s="613"/>
      <c r="J1606" s="614"/>
      <c r="K1606" s="614"/>
      <c r="L1606" s="615"/>
      <c r="M1606" s="616"/>
      <c r="N1606" s="505" t="str">
        <f>五年级BMI</f>
        <v/>
      </c>
      <c r="O1606" s="499" t="str">
        <f>五年级BMI等级</f>
        <v/>
      </c>
      <c r="P1606" s="500" t="str">
        <f>五年级BMI得分</f>
        <v/>
      </c>
      <c r="Q1606" s="515" t="str">
        <f>五年级肺活量得分</f>
        <v/>
      </c>
      <c r="R1606" s="512" t="str">
        <f>五年级等级</f>
        <v/>
      </c>
      <c r="S1606" s="516" t="str">
        <f>五年级50米跑得分</f>
        <v/>
      </c>
      <c r="T1606" s="517" t="str">
        <f>五年级等级</f>
        <v/>
      </c>
      <c r="U1606" s="516" t="str">
        <f>五年级坐位体前屈得分</f>
        <v/>
      </c>
      <c r="V1606" s="517" t="str">
        <f>五年级等级</f>
        <v/>
      </c>
      <c r="W1606" s="516" t="str">
        <f>五年级一分钟跳绳得分</f>
        <v/>
      </c>
      <c r="X1606" s="517" t="str">
        <f>五年级等级</f>
        <v/>
      </c>
      <c r="Y1606" s="515" t="str">
        <f>五年级仰卧起坐得分</f>
        <v/>
      </c>
      <c r="Z1606" s="518" t="str">
        <f>五年级等级</f>
        <v/>
      </c>
      <c r="AA1606" s="533" t="str">
        <f>五年级折返跑得分</f>
        <v/>
      </c>
      <c r="AB1606" s="515" t="str">
        <f>五年级等级</f>
        <v/>
      </c>
      <c r="AC1606" s="533" t="str">
        <f>五年级跳绳附加分</f>
        <v/>
      </c>
      <c r="AD1606" s="534" t="str">
        <f>五年级标准分</f>
        <v/>
      </c>
      <c r="AE1606" s="534" t="str">
        <f>五年级总分</f>
        <v/>
      </c>
      <c r="AF1606" s="517" t="str">
        <f>五年级等级</f>
        <v/>
      </c>
    </row>
    <row r="1607" spans="1:32">
      <c r="A1607" s="476">
        <v>523</v>
      </c>
      <c r="B1607" s="477">
        <v>65</v>
      </c>
      <c r="C1607" s="632"/>
      <c r="D1607" s="633"/>
      <c r="E1607" s="632"/>
      <c r="F1607" s="625"/>
      <c r="G1607" s="608"/>
      <c r="H1607" s="475"/>
      <c r="I1607" s="613"/>
      <c r="J1607" s="614"/>
      <c r="K1607" s="614"/>
      <c r="L1607" s="615"/>
      <c r="M1607" s="616"/>
      <c r="N1607" s="505" t="str">
        <f>五年级BMI</f>
        <v/>
      </c>
      <c r="O1607" s="499" t="str">
        <f>五年级BMI等级</f>
        <v/>
      </c>
      <c r="P1607" s="500" t="str">
        <f>五年级BMI得分</f>
        <v/>
      </c>
      <c r="Q1607" s="515" t="str">
        <f>五年级肺活量得分</f>
        <v/>
      </c>
      <c r="R1607" s="512" t="str">
        <f>五年级等级</f>
        <v/>
      </c>
      <c r="S1607" s="516" t="str">
        <f>五年级50米跑得分</f>
        <v/>
      </c>
      <c r="T1607" s="517" t="str">
        <f>五年级等级</f>
        <v/>
      </c>
      <c r="U1607" s="516" t="str">
        <f>五年级坐位体前屈得分</f>
        <v/>
      </c>
      <c r="V1607" s="517" t="str">
        <f>五年级等级</f>
        <v/>
      </c>
      <c r="W1607" s="516" t="str">
        <f>五年级一分钟跳绳得分</f>
        <v/>
      </c>
      <c r="X1607" s="517" t="str">
        <f>五年级等级</f>
        <v/>
      </c>
      <c r="Y1607" s="515" t="str">
        <f>五年级仰卧起坐得分</f>
        <v/>
      </c>
      <c r="Z1607" s="518" t="str">
        <f>五年级等级</f>
        <v/>
      </c>
      <c r="AA1607" s="533" t="str">
        <f>五年级折返跑得分</f>
        <v/>
      </c>
      <c r="AB1607" s="515" t="str">
        <f>五年级等级</f>
        <v/>
      </c>
      <c r="AC1607" s="533" t="str">
        <f>五年级跳绳附加分</f>
        <v/>
      </c>
      <c r="AD1607" s="534" t="str">
        <f>五年级标准分</f>
        <v/>
      </c>
      <c r="AE1607" s="534" t="str">
        <f>五年级总分</f>
        <v/>
      </c>
      <c r="AF1607" s="517" t="str">
        <f>五年级等级</f>
        <v/>
      </c>
    </row>
    <row r="1608" spans="1:32">
      <c r="A1608" s="476">
        <v>523</v>
      </c>
      <c r="B1608" s="477">
        <v>66</v>
      </c>
      <c r="C1608" s="632"/>
      <c r="D1608" s="633"/>
      <c r="E1608" s="632"/>
      <c r="F1608" s="625"/>
      <c r="G1608" s="608"/>
      <c r="H1608" s="475"/>
      <c r="I1608" s="613"/>
      <c r="J1608" s="614"/>
      <c r="K1608" s="614"/>
      <c r="L1608" s="615"/>
      <c r="M1608" s="616"/>
      <c r="N1608" s="505" t="str">
        <f>五年级BMI</f>
        <v/>
      </c>
      <c r="O1608" s="499" t="str">
        <f>五年级BMI等级</f>
        <v/>
      </c>
      <c r="P1608" s="500" t="str">
        <f>五年级BMI得分</f>
        <v/>
      </c>
      <c r="Q1608" s="515" t="str">
        <f>五年级肺活量得分</f>
        <v/>
      </c>
      <c r="R1608" s="512" t="str">
        <f>五年级等级</f>
        <v/>
      </c>
      <c r="S1608" s="516" t="str">
        <f>五年级50米跑得分</f>
        <v/>
      </c>
      <c r="T1608" s="517" t="str">
        <f>五年级等级</f>
        <v/>
      </c>
      <c r="U1608" s="516" t="str">
        <f>五年级坐位体前屈得分</f>
        <v/>
      </c>
      <c r="V1608" s="517" t="str">
        <f>五年级等级</f>
        <v/>
      </c>
      <c r="W1608" s="516" t="str">
        <f>五年级一分钟跳绳得分</f>
        <v/>
      </c>
      <c r="X1608" s="517" t="str">
        <f>五年级等级</f>
        <v/>
      </c>
      <c r="Y1608" s="515" t="str">
        <f>五年级仰卧起坐得分</f>
        <v/>
      </c>
      <c r="Z1608" s="518" t="str">
        <f>五年级等级</f>
        <v/>
      </c>
      <c r="AA1608" s="533" t="str">
        <f>五年级折返跑得分</f>
        <v/>
      </c>
      <c r="AB1608" s="515" t="str">
        <f>五年级等级</f>
        <v/>
      </c>
      <c r="AC1608" s="533" t="str">
        <f>五年级跳绳附加分</f>
        <v/>
      </c>
      <c r="AD1608" s="534" t="str">
        <f>五年级标准分</f>
        <v/>
      </c>
      <c r="AE1608" s="534" t="str">
        <f>五年级总分</f>
        <v/>
      </c>
      <c r="AF1608" s="517" t="str">
        <f>五年级等级</f>
        <v/>
      </c>
    </row>
    <row r="1609" spans="1:32">
      <c r="A1609" s="476">
        <v>523</v>
      </c>
      <c r="B1609" s="477">
        <v>67</v>
      </c>
      <c r="C1609" s="632"/>
      <c r="D1609" s="633"/>
      <c r="E1609" s="632"/>
      <c r="F1609" s="625"/>
      <c r="G1609" s="608"/>
      <c r="H1609" s="475"/>
      <c r="I1609" s="613"/>
      <c r="J1609" s="614"/>
      <c r="K1609" s="614"/>
      <c r="L1609" s="615"/>
      <c r="M1609" s="616"/>
      <c r="N1609" s="505" t="str">
        <f>五年级BMI</f>
        <v/>
      </c>
      <c r="O1609" s="499" t="str">
        <f>五年级BMI等级</f>
        <v/>
      </c>
      <c r="P1609" s="500" t="str">
        <f>五年级BMI得分</f>
        <v/>
      </c>
      <c r="Q1609" s="515" t="str">
        <f>五年级肺活量得分</f>
        <v/>
      </c>
      <c r="R1609" s="512" t="str">
        <f>五年级等级</f>
        <v/>
      </c>
      <c r="S1609" s="516" t="str">
        <f>五年级50米跑得分</f>
        <v/>
      </c>
      <c r="T1609" s="517" t="str">
        <f>五年级等级</f>
        <v/>
      </c>
      <c r="U1609" s="516" t="str">
        <f>五年级坐位体前屈得分</f>
        <v/>
      </c>
      <c r="V1609" s="517" t="str">
        <f>五年级等级</f>
        <v/>
      </c>
      <c r="W1609" s="516" t="str">
        <f>五年级一分钟跳绳得分</f>
        <v/>
      </c>
      <c r="X1609" s="517" t="str">
        <f>五年级等级</f>
        <v/>
      </c>
      <c r="Y1609" s="515" t="str">
        <f>五年级仰卧起坐得分</f>
        <v/>
      </c>
      <c r="Z1609" s="518" t="str">
        <f>五年级等级</f>
        <v/>
      </c>
      <c r="AA1609" s="533" t="str">
        <f>五年级折返跑得分</f>
        <v/>
      </c>
      <c r="AB1609" s="515" t="str">
        <f>五年级等级</f>
        <v/>
      </c>
      <c r="AC1609" s="533" t="str">
        <f>五年级跳绳附加分</f>
        <v/>
      </c>
      <c r="AD1609" s="534" t="str">
        <f>五年级标准分</f>
        <v/>
      </c>
      <c r="AE1609" s="534" t="str">
        <f>五年级总分</f>
        <v/>
      </c>
      <c r="AF1609" s="517" t="str">
        <f>五年级等级</f>
        <v/>
      </c>
    </row>
    <row r="1610" spans="1:32">
      <c r="A1610" s="476">
        <v>523</v>
      </c>
      <c r="B1610" s="477">
        <v>68</v>
      </c>
      <c r="C1610" s="632"/>
      <c r="D1610" s="633"/>
      <c r="E1610" s="632"/>
      <c r="F1610" s="625"/>
      <c r="G1610" s="608"/>
      <c r="H1610" s="475"/>
      <c r="I1610" s="613"/>
      <c r="J1610" s="614"/>
      <c r="K1610" s="614"/>
      <c r="L1610" s="615"/>
      <c r="M1610" s="616"/>
      <c r="N1610" s="505" t="str">
        <f>五年级BMI</f>
        <v/>
      </c>
      <c r="O1610" s="499" t="str">
        <f>五年级BMI等级</f>
        <v/>
      </c>
      <c r="P1610" s="500" t="str">
        <f>五年级BMI得分</f>
        <v/>
      </c>
      <c r="Q1610" s="515" t="str">
        <f>五年级肺活量得分</f>
        <v/>
      </c>
      <c r="R1610" s="512" t="str">
        <f>五年级等级</f>
        <v/>
      </c>
      <c r="S1610" s="516" t="str">
        <f>五年级50米跑得分</f>
        <v/>
      </c>
      <c r="T1610" s="517" t="str">
        <f>五年级等级</f>
        <v/>
      </c>
      <c r="U1610" s="516" t="str">
        <f>五年级坐位体前屈得分</f>
        <v/>
      </c>
      <c r="V1610" s="517" t="str">
        <f>五年级等级</f>
        <v/>
      </c>
      <c r="W1610" s="516" t="str">
        <f>五年级一分钟跳绳得分</f>
        <v/>
      </c>
      <c r="X1610" s="517" t="str">
        <f>五年级等级</f>
        <v/>
      </c>
      <c r="Y1610" s="515" t="str">
        <f>五年级仰卧起坐得分</f>
        <v/>
      </c>
      <c r="Z1610" s="518" t="str">
        <f>五年级等级</f>
        <v/>
      </c>
      <c r="AA1610" s="533" t="str">
        <f>五年级折返跑得分</f>
        <v/>
      </c>
      <c r="AB1610" s="515" t="str">
        <f>五年级等级</f>
        <v/>
      </c>
      <c r="AC1610" s="533" t="str">
        <f>五年级跳绳附加分</f>
        <v/>
      </c>
      <c r="AD1610" s="534" t="str">
        <f>五年级标准分</f>
        <v/>
      </c>
      <c r="AE1610" s="534" t="str">
        <f>五年级总分</f>
        <v/>
      </c>
      <c r="AF1610" s="517" t="str">
        <f>五年级等级</f>
        <v/>
      </c>
    </row>
    <row r="1611" spans="1:32">
      <c r="A1611" s="476">
        <v>523</v>
      </c>
      <c r="B1611" s="477">
        <v>69</v>
      </c>
      <c r="C1611" s="632"/>
      <c r="D1611" s="633"/>
      <c r="E1611" s="632"/>
      <c r="F1611" s="625"/>
      <c r="G1611" s="608"/>
      <c r="H1611" s="475"/>
      <c r="I1611" s="613"/>
      <c r="J1611" s="614"/>
      <c r="K1611" s="614"/>
      <c r="L1611" s="615"/>
      <c r="M1611" s="616"/>
      <c r="N1611" s="505" t="str">
        <f>五年级BMI</f>
        <v/>
      </c>
      <c r="O1611" s="499" t="str">
        <f>五年级BMI等级</f>
        <v/>
      </c>
      <c r="P1611" s="500" t="str">
        <f>五年级BMI得分</f>
        <v/>
      </c>
      <c r="Q1611" s="515" t="str">
        <f>五年级肺活量得分</f>
        <v/>
      </c>
      <c r="R1611" s="512" t="str">
        <f>五年级等级</f>
        <v/>
      </c>
      <c r="S1611" s="516" t="str">
        <f>五年级50米跑得分</f>
        <v/>
      </c>
      <c r="T1611" s="517" t="str">
        <f>五年级等级</f>
        <v/>
      </c>
      <c r="U1611" s="516" t="str">
        <f>五年级坐位体前屈得分</f>
        <v/>
      </c>
      <c r="V1611" s="517" t="str">
        <f>五年级等级</f>
        <v/>
      </c>
      <c r="W1611" s="516" t="str">
        <f>五年级一分钟跳绳得分</f>
        <v/>
      </c>
      <c r="X1611" s="517" t="str">
        <f>五年级等级</f>
        <v/>
      </c>
      <c r="Y1611" s="515" t="str">
        <f>五年级仰卧起坐得分</f>
        <v/>
      </c>
      <c r="Z1611" s="518" t="str">
        <f>五年级等级</f>
        <v/>
      </c>
      <c r="AA1611" s="533" t="str">
        <f>五年级折返跑得分</f>
        <v/>
      </c>
      <c r="AB1611" s="515" t="str">
        <f>五年级等级</f>
        <v/>
      </c>
      <c r="AC1611" s="533" t="str">
        <f>五年级跳绳附加分</f>
        <v/>
      </c>
      <c r="AD1611" s="534" t="str">
        <f>五年级标准分</f>
        <v/>
      </c>
      <c r="AE1611" s="534" t="str">
        <f>五年级总分</f>
        <v/>
      </c>
      <c r="AF1611" s="517" t="str">
        <f>五年级等级</f>
        <v/>
      </c>
    </row>
    <row r="1612" ht="15.75" spans="1:32">
      <c r="A1612" s="535">
        <v>523</v>
      </c>
      <c r="B1612" s="536">
        <v>70</v>
      </c>
      <c r="C1612" s="634"/>
      <c r="D1612" s="635"/>
      <c r="E1612" s="634"/>
      <c r="F1612" s="636"/>
      <c r="G1612" s="611"/>
      <c r="H1612" s="542"/>
      <c r="I1612" s="617"/>
      <c r="J1612" s="618"/>
      <c r="K1612" s="626"/>
      <c r="L1612" s="627"/>
      <c r="M1612" s="628"/>
      <c r="N1612" s="548" t="str">
        <f>五年级BMI</f>
        <v/>
      </c>
      <c r="O1612" s="549" t="str">
        <f>五年级BMI等级</f>
        <v/>
      </c>
      <c r="P1612" s="550" t="str">
        <f>五年级BMI得分</f>
        <v/>
      </c>
      <c r="Q1612" s="556" t="str">
        <f>五年级肺活量得分</f>
        <v/>
      </c>
      <c r="R1612" s="557" t="str">
        <f>五年级等级</f>
        <v/>
      </c>
      <c r="S1612" s="558" t="str">
        <f>五年级50米跑得分</f>
        <v/>
      </c>
      <c r="T1612" s="559" t="str">
        <f>五年级等级</f>
        <v/>
      </c>
      <c r="U1612" s="558" t="str">
        <f>五年级坐位体前屈得分</f>
        <v/>
      </c>
      <c r="V1612" s="559" t="str">
        <f>五年级等级</f>
        <v/>
      </c>
      <c r="W1612" s="558" t="str">
        <f>五年级一分钟跳绳得分</f>
        <v/>
      </c>
      <c r="X1612" s="559" t="str">
        <f>五年级等级</f>
        <v/>
      </c>
      <c r="Y1612" s="556" t="str">
        <f>五年级仰卧起坐得分</f>
        <v/>
      </c>
      <c r="Z1612" s="563" t="str">
        <f>五年级等级</f>
        <v/>
      </c>
      <c r="AA1612" s="564" t="str">
        <f>五年级折返跑得分</f>
        <v/>
      </c>
      <c r="AB1612" s="556" t="str">
        <f>五年级等级</f>
        <v/>
      </c>
      <c r="AC1612" s="565" t="str">
        <f>五年级跳绳附加分</f>
        <v/>
      </c>
      <c r="AD1612" s="566" t="str">
        <f>五年级标准分</f>
        <v/>
      </c>
      <c r="AE1612" s="566" t="str">
        <f>五年级总分</f>
        <v/>
      </c>
      <c r="AF1612" s="567" t="str">
        <f>五年级等级</f>
        <v/>
      </c>
    </row>
    <row r="1613" ht="15.75" spans="1:32">
      <c r="A1613" s="468">
        <v>524</v>
      </c>
      <c r="B1613" s="469">
        <v>1</v>
      </c>
      <c r="C1613" s="637"/>
      <c r="D1613" s="638"/>
      <c r="E1613" s="637"/>
      <c r="F1613" s="640"/>
      <c r="G1613" s="612"/>
      <c r="H1613" s="475"/>
      <c r="I1613" s="621"/>
      <c r="J1613" s="622"/>
      <c r="K1613" s="629"/>
      <c r="L1613" s="630"/>
      <c r="M1613" s="631"/>
      <c r="N1613" s="553" t="str">
        <f>五年级BMI</f>
        <v/>
      </c>
      <c r="O1613" s="554" t="str">
        <f>五年级BMI等级</f>
        <v/>
      </c>
      <c r="P1613" s="555" t="str">
        <f>五年级BMI得分</f>
        <v/>
      </c>
      <c r="Q1613" s="560" t="str">
        <f>五年级肺活量得分</f>
        <v/>
      </c>
      <c r="R1613" s="561" t="str">
        <f>五年级等级</f>
        <v/>
      </c>
      <c r="S1613" s="562" t="str">
        <f>五年级50米跑得分</f>
        <v/>
      </c>
      <c r="T1613" s="561" t="str">
        <f>五年级等级</f>
        <v/>
      </c>
      <c r="U1613" s="562" t="str">
        <f>五年级坐位体前屈得分</f>
        <v/>
      </c>
      <c r="V1613" s="561" t="str">
        <f>五年级等级</f>
        <v/>
      </c>
      <c r="W1613" s="562" t="str">
        <f>五年级一分钟跳绳得分</f>
        <v/>
      </c>
      <c r="X1613" s="561" t="str">
        <f>五年级等级</f>
        <v/>
      </c>
      <c r="Y1613" s="560" t="str">
        <f>五年级仰卧起坐得分</f>
        <v/>
      </c>
      <c r="Z1613" s="568" t="str">
        <f>五年级等级</f>
        <v/>
      </c>
      <c r="AA1613" s="569" t="str">
        <f>五年级折返跑得分</f>
        <v/>
      </c>
      <c r="AB1613" s="560" t="str">
        <f>五年级等级</f>
        <v/>
      </c>
      <c r="AC1613" s="530" t="str">
        <f>五年级跳绳附加分</f>
        <v/>
      </c>
      <c r="AD1613" s="531" t="str">
        <f>五年级标准分</f>
        <v/>
      </c>
      <c r="AE1613" s="531" t="str">
        <f>五年级总分</f>
        <v/>
      </c>
      <c r="AF1613" s="512" t="str">
        <f>五年级等级</f>
        <v/>
      </c>
    </row>
    <row r="1614" spans="1:32">
      <c r="A1614" s="476">
        <v>524</v>
      </c>
      <c r="B1614" s="477">
        <v>2</v>
      </c>
      <c r="C1614" s="632"/>
      <c r="D1614" s="633"/>
      <c r="E1614" s="632"/>
      <c r="F1614" s="625"/>
      <c r="G1614" s="608"/>
      <c r="H1614" s="475"/>
      <c r="I1614" s="613"/>
      <c r="J1614" s="614"/>
      <c r="K1614" s="614"/>
      <c r="L1614" s="615"/>
      <c r="M1614" s="616"/>
      <c r="N1614" s="505" t="str">
        <f>五年级BMI</f>
        <v/>
      </c>
      <c r="O1614" s="499" t="str">
        <f>五年级BMI等级</f>
        <v/>
      </c>
      <c r="P1614" s="500" t="str">
        <f>五年级BMI得分</f>
        <v/>
      </c>
      <c r="Q1614" s="515" t="str">
        <f>五年级肺活量得分</f>
        <v/>
      </c>
      <c r="R1614" s="512" t="str">
        <f>五年级等级</f>
        <v/>
      </c>
      <c r="S1614" s="516" t="str">
        <f>五年级50米跑得分</f>
        <v/>
      </c>
      <c r="T1614" s="517" t="str">
        <f>五年级等级</f>
        <v/>
      </c>
      <c r="U1614" s="516" t="str">
        <f>五年级坐位体前屈得分</f>
        <v/>
      </c>
      <c r="V1614" s="517" t="str">
        <f>五年级等级</f>
        <v/>
      </c>
      <c r="W1614" s="516" t="str">
        <f>五年级一分钟跳绳得分</f>
        <v/>
      </c>
      <c r="X1614" s="517" t="str">
        <f>五年级等级</f>
        <v/>
      </c>
      <c r="Y1614" s="515" t="str">
        <f>五年级仰卧起坐得分</f>
        <v/>
      </c>
      <c r="Z1614" s="518" t="str">
        <f>五年级等级</f>
        <v/>
      </c>
      <c r="AA1614" s="533" t="str">
        <f>五年级折返跑得分</f>
        <v/>
      </c>
      <c r="AB1614" s="515" t="str">
        <f>五年级等级</f>
        <v/>
      </c>
      <c r="AC1614" s="533" t="str">
        <f>五年级跳绳附加分</f>
        <v/>
      </c>
      <c r="AD1614" s="534" t="str">
        <f>五年级标准分</f>
        <v/>
      </c>
      <c r="AE1614" s="534" t="str">
        <f>五年级总分</f>
        <v/>
      </c>
      <c r="AF1614" s="517" t="str">
        <f>五年级等级</f>
        <v/>
      </c>
    </row>
    <row r="1615" spans="1:32">
      <c r="A1615" s="476">
        <v>524</v>
      </c>
      <c r="B1615" s="477">
        <v>3</v>
      </c>
      <c r="C1615" s="632"/>
      <c r="D1615" s="633"/>
      <c r="E1615" s="632"/>
      <c r="F1615" s="625"/>
      <c r="G1615" s="608"/>
      <c r="H1615" s="475"/>
      <c r="I1615" s="613"/>
      <c r="J1615" s="614"/>
      <c r="K1615" s="614"/>
      <c r="L1615" s="615"/>
      <c r="M1615" s="616"/>
      <c r="N1615" s="505" t="str">
        <f>五年级BMI</f>
        <v/>
      </c>
      <c r="O1615" s="499" t="str">
        <f>五年级BMI等级</f>
        <v/>
      </c>
      <c r="P1615" s="500" t="str">
        <f>五年级BMI得分</f>
        <v/>
      </c>
      <c r="Q1615" s="515" t="str">
        <f>五年级肺活量得分</f>
        <v/>
      </c>
      <c r="R1615" s="512" t="str">
        <f>五年级等级</f>
        <v/>
      </c>
      <c r="S1615" s="516" t="str">
        <f>五年级50米跑得分</f>
        <v/>
      </c>
      <c r="T1615" s="517" t="str">
        <f>五年级等级</f>
        <v/>
      </c>
      <c r="U1615" s="516" t="str">
        <f>五年级坐位体前屈得分</f>
        <v/>
      </c>
      <c r="V1615" s="517" t="str">
        <f>五年级等级</f>
        <v/>
      </c>
      <c r="W1615" s="516" t="str">
        <f>五年级一分钟跳绳得分</f>
        <v/>
      </c>
      <c r="X1615" s="517" t="str">
        <f>五年级等级</f>
        <v/>
      </c>
      <c r="Y1615" s="515" t="str">
        <f>五年级仰卧起坐得分</f>
        <v/>
      </c>
      <c r="Z1615" s="518" t="str">
        <f>五年级等级</f>
        <v/>
      </c>
      <c r="AA1615" s="533" t="str">
        <f>五年级折返跑得分</f>
        <v/>
      </c>
      <c r="AB1615" s="515" t="str">
        <f>五年级等级</f>
        <v/>
      </c>
      <c r="AC1615" s="533" t="str">
        <f>五年级跳绳附加分</f>
        <v/>
      </c>
      <c r="AD1615" s="534" t="str">
        <f>五年级标准分</f>
        <v/>
      </c>
      <c r="AE1615" s="534" t="str">
        <f>五年级总分</f>
        <v/>
      </c>
      <c r="AF1615" s="517" t="str">
        <f>五年级等级</f>
        <v/>
      </c>
    </row>
    <row r="1616" spans="1:32">
      <c r="A1616" s="476">
        <v>524</v>
      </c>
      <c r="B1616" s="477">
        <v>4</v>
      </c>
      <c r="C1616" s="632"/>
      <c r="D1616" s="633"/>
      <c r="E1616" s="632"/>
      <c r="F1616" s="625"/>
      <c r="G1616" s="608"/>
      <c r="H1616" s="475"/>
      <c r="I1616" s="613"/>
      <c r="J1616" s="614"/>
      <c r="K1616" s="614"/>
      <c r="L1616" s="615"/>
      <c r="M1616" s="616"/>
      <c r="N1616" s="505" t="str">
        <f>五年级BMI</f>
        <v/>
      </c>
      <c r="O1616" s="499" t="str">
        <f>五年级BMI等级</f>
        <v/>
      </c>
      <c r="P1616" s="500" t="str">
        <f>五年级BMI得分</f>
        <v/>
      </c>
      <c r="Q1616" s="515" t="str">
        <f>五年级肺活量得分</f>
        <v/>
      </c>
      <c r="R1616" s="512" t="str">
        <f>五年级等级</f>
        <v/>
      </c>
      <c r="S1616" s="516" t="str">
        <f>五年级50米跑得分</f>
        <v/>
      </c>
      <c r="T1616" s="517" t="str">
        <f>五年级等级</f>
        <v/>
      </c>
      <c r="U1616" s="516" t="str">
        <f>五年级坐位体前屈得分</f>
        <v/>
      </c>
      <c r="V1616" s="517" t="str">
        <f>五年级等级</f>
        <v/>
      </c>
      <c r="W1616" s="516" t="str">
        <f>五年级一分钟跳绳得分</f>
        <v/>
      </c>
      <c r="X1616" s="517" t="str">
        <f>五年级等级</f>
        <v/>
      </c>
      <c r="Y1616" s="515" t="str">
        <f>五年级仰卧起坐得分</f>
        <v/>
      </c>
      <c r="Z1616" s="518" t="str">
        <f>五年级等级</f>
        <v/>
      </c>
      <c r="AA1616" s="533" t="str">
        <f>五年级折返跑得分</f>
        <v/>
      </c>
      <c r="AB1616" s="515" t="str">
        <f>五年级等级</f>
        <v/>
      </c>
      <c r="AC1616" s="533" t="str">
        <f>五年级跳绳附加分</f>
        <v/>
      </c>
      <c r="AD1616" s="534" t="str">
        <f>五年级标准分</f>
        <v/>
      </c>
      <c r="AE1616" s="534" t="str">
        <f>五年级总分</f>
        <v/>
      </c>
      <c r="AF1616" s="517" t="str">
        <f>五年级等级</f>
        <v/>
      </c>
    </row>
    <row r="1617" spans="1:32">
      <c r="A1617" s="476">
        <v>524</v>
      </c>
      <c r="B1617" s="477">
        <v>5</v>
      </c>
      <c r="C1617" s="632"/>
      <c r="D1617" s="633"/>
      <c r="E1617" s="632"/>
      <c r="F1617" s="625"/>
      <c r="G1617" s="608"/>
      <c r="H1617" s="475"/>
      <c r="I1617" s="613"/>
      <c r="J1617" s="614"/>
      <c r="K1617" s="614"/>
      <c r="L1617" s="615"/>
      <c r="M1617" s="616"/>
      <c r="N1617" s="505" t="str">
        <f>五年级BMI</f>
        <v/>
      </c>
      <c r="O1617" s="499" t="str">
        <f>五年级BMI等级</f>
        <v/>
      </c>
      <c r="P1617" s="500" t="str">
        <f>五年级BMI得分</f>
        <v/>
      </c>
      <c r="Q1617" s="515" t="str">
        <f>五年级肺活量得分</f>
        <v/>
      </c>
      <c r="R1617" s="512" t="str">
        <f>五年级等级</f>
        <v/>
      </c>
      <c r="S1617" s="516" t="str">
        <f>五年级50米跑得分</f>
        <v/>
      </c>
      <c r="T1617" s="517" t="str">
        <f>五年级等级</f>
        <v/>
      </c>
      <c r="U1617" s="516" t="str">
        <f>五年级坐位体前屈得分</f>
        <v/>
      </c>
      <c r="V1617" s="517" t="str">
        <f>五年级等级</f>
        <v/>
      </c>
      <c r="W1617" s="516" t="str">
        <f>五年级一分钟跳绳得分</f>
        <v/>
      </c>
      <c r="X1617" s="517" t="str">
        <f>五年级等级</f>
        <v/>
      </c>
      <c r="Y1617" s="515" t="str">
        <f>五年级仰卧起坐得分</f>
        <v/>
      </c>
      <c r="Z1617" s="518" t="str">
        <f>五年级等级</f>
        <v/>
      </c>
      <c r="AA1617" s="533" t="str">
        <f>五年级折返跑得分</f>
        <v/>
      </c>
      <c r="AB1617" s="515" t="str">
        <f>五年级等级</f>
        <v/>
      </c>
      <c r="AC1617" s="533" t="str">
        <f>五年级跳绳附加分</f>
        <v/>
      </c>
      <c r="AD1617" s="534" t="str">
        <f>五年级标准分</f>
        <v/>
      </c>
      <c r="AE1617" s="534" t="str">
        <f>五年级总分</f>
        <v/>
      </c>
      <c r="AF1617" s="517" t="str">
        <f>五年级等级</f>
        <v/>
      </c>
    </row>
    <row r="1618" spans="1:32">
      <c r="A1618" s="476">
        <v>524</v>
      </c>
      <c r="B1618" s="477">
        <v>6</v>
      </c>
      <c r="C1618" s="632"/>
      <c r="D1618" s="633"/>
      <c r="E1618" s="632"/>
      <c r="F1618" s="625"/>
      <c r="G1618" s="608"/>
      <c r="H1618" s="475"/>
      <c r="I1618" s="613"/>
      <c r="J1618" s="614"/>
      <c r="K1618" s="614"/>
      <c r="L1618" s="615"/>
      <c r="M1618" s="616"/>
      <c r="N1618" s="505" t="str">
        <f>五年级BMI</f>
        <v/>
      </c>
      <c r="O1618" s="499" t="str">
        <f>五年级BMI等级</f>
        <v/>
      </c>
      <c r="P1618" s="500" t="str">
        <f>五年级BMI得分</f>
        <v/>
      </c>
      <c r="Q1618" s="515" t="str">
        <f>五年级肺活量得分</f>
        <v/>
      </c>
      <c r="R1618" s="512" t="str">
        <f>五年级等级</f>
        <v/>
      </c>
      <c r="S1618" s="516" t="str">
        <f>五年级50米跑得分</f>
        <v/>
      </c>
      <c r="T1618" s="517" t="str">
        <f>五年级等级</f>
        <v/>
      </c>
      <c r="U1618" s="516" t="str">
        <f>五年级坐位体前屈得分</f>
        <v/>
      </c>
      <c r="V1618" s="517" t="str">
        <f>五年级等级</f>
        <v/>
      </c>
      <c r="W1618" s="516" t="str">
        <f>五年级一分钟跳绳得分</f>
        <v/>
      </c>
      <c r="X1618" s="517" t="str">
        <f>五年级等级</f>
        <v/>
      </c>
      <c r="Y1618" s="515" t="str">
        <f>五年级仰卧起坐得分</f>
        <v/>
      </c>
      <c r="Z1618" s="518" t="str">
        <f>五年级等级</f>
        <v/>
      </c>
      <c r="AA1618" s="533" t="str">
        <f>五年级折返跑得分</f>
        <v/>
      </c>
      <c r="AB1618" s="515" t="str">
        <f>五年级等级</f>
        <v/>
      </c>
      <c r="AC1618" s="533" t="str">
        <f>五年级跳绳附加分</f>
        <v/>
      </c>
      <c r="AD1618" s="534" t="str">
        <f>五年级标准分</f>
        <v/>
      </c>
      <c r="AE1618" s="534" t="str">
        <f>五年级总分</f>
        <v/>
      </c>
      <c r="AF1618" s="517" t="str">
        <f>五年级等级</f>
        <v/>
      </c>
    </row>
    <row r="1619" spans="1:32">
      <c r="A1619" s="476">
        <v>524</v>
      </c>
      <c r="B1619" s="477">
        <v>7</v>
      </c>
      <c r="C1619" s="632"/>
      <c r="D1619" s="633"/>
      <c r="E1619" s="632"/>
      <c r="F1619" s="625"/>
      <c r="G1619" s="608"/>
      <c r="H1619" s="475"/>
      <c r="I1619" s="613"/>
      <c r="J1619" s="614"/>
      <c r="K1619" s="614"/>
      <c r="L1619" s="615"/>
      <c r="M1619" s="616"/>
      <c r="N1619" s="505" t="str">
        <f>五年级BMI</f>
        <v/>
      </c>
      <c r="O1619" s="499" t="str">
        <f>五年级BMI等级</f>
        <v/>
      </c>
      <c r="P1619" s="500" t="str">
        <f>五年级BMI得分</f>
        <v/>
      </c>
      <c r="Q1619" s="515" t="str">
        <f>五年级肺活量得分</f>
        <v/>
      </c>
      <c r="R1619" s="512" t="str">
        <f>五年级等级</f>
        <v/>
      </c>
      <c r="S1619" s="516" t="str">
        <f>五年级50米跑得分</f>
        <v/>
      </c>
      <c r="T1619" s="517" t="str">
        <f>五年级等级</f>
        <v/>
      </c>
      <c r="U1619" s="516" t="str">
        <f>五年级坐位体前屈得分</f>
        <v/>
      </c>
      <c r="V1619" s="517" t="str">
        <f>五年级等级</f>
        <v/>
      </c>
      <c r="W1619" s="516" t="str">
        <f>五年级一分钟跳绳得分</f>
        <v/>
      </c>
      <c r="X1619" s="517" t="str">
        <f>五年级等级</f>
        <v/>
      </c>
      <c r="Y1619" s="515" t="str">
        <f>五年级仰卧起坐得分</f>
        <v/>
      </c>
      <c r="Z1619" s="518" t="str">
        <f>五年级等级</f>
        <v/>
      </c>
      <c r="AA1619" s="533" t="str">
        <f>五年级折返跑得分</f>
        <v/>
      </c>
      <c r="AB1619" s="515" t="str">
        <f>五年级等级</f>
        <v/>
      </c>
      <c r="AC1619" s="533" t="str">
        <f>五年级跳绳附加分</f>
        <v/>
      </c>
      <c r="AD1619" s="534" t="str">
        <f>五年级标准分</f>
        <v/>
      </c>
      <c r="AE1619" s="534" t="str">
        <f>五年级总分</f>
        <v/>
      </c>
      <c r="AF1619" s="517" t="str">
        <f>五年级等级</f>
        <v/>
      </c>
    </row>
    <row r="1620" spans="1:32">
      <c r="A1620" s="476">
        <v>524</v>
      </c>
      <c r="B1620" s="477">
        <v>8</v>
      </c>
      <c r="C1620" s="632"/>
      <c r="D1620" s="633"/>
      <c r="E1620" s="632"/>
      <c r="F1620" s="625"/>
      <c r="G1620" s="608"/>
      <c r="H1620" s="475"/>
      <c r="I1620" s="613"/>
      <c r="J1620" s="614"/>
      <c r="K1620" s="614"/>
      <c r="L1620" s="615"/>
      <c r="M1620" s="616"/>
      <c r="N1620" s="505" t="str">
        <f>五年级BMI</f>
        <v/>
      </c>
      <c r="O1620" s="499" t="str">
        <f>五年级BMI等级</f>
        <v/>
      </c>
      <c r="P1620" s="500" t="str">
        <f>五年级BMI得分</f>
        <v/>
      </c>
      <c r="Q1620" s="515" t="str">
        <f>五年级肺活量得分</f>
        <v/>
      </c>
      <c r="R1620" s="512" t="str">
        <f>五年级等级</f>
        <v/>
      </c>
      <c r="S1620" s="516" t="str">
        <f>五年级50米跑得分</f>
        <v/>
      </c>
      <c r="T1620" s="517" t="str">
        <f>五年级等级</f>
        <v/>
      </c>
      <c r="U1620" s="516" t="str">
        <f>五年级坐位体前屈得分</f>
        <v/>
      </c>
      <c r="V1620" s="517" t="str">
        <f>五年级等级</f>
        <v/>
      </c>
      <c r="W1620" s="516" t="str">
        <f>五年级一分钟跳绳得分</f>
        <v/>
      </c>
      <c r="X1620" s="517" t="str">
        <f>五年级等级</f>
        <v/>
      </c>
      <c r="Y1620" s="515" t="str">
        <f>五年级仰卧起坐得分</f>
        <v/>
      </c>
      <c r="Z1620" s="518" t="str">
        <f>五年级等级</f>
        <v/>
      </c>
      <c r="AA1620" s="533" t="str">
        <f>五年级折返跑得分</f>
        <v/>
      </c>
      <c r="AB1620" s="515" t="str">
        <f>五年级等级</f>
        <v/>
      </c>
      <c r="AC1620" s="533" t="str">
        <f>五年级跳绳附加分</f>
        <v/>
      </c>
      <c r="AD1620" s="534" t="str">
        <f>五年级标准分</f>
        <v/>
      </c>
      <c r="AE1620" s="534" t="str">
        <f>五年级总分</f>
        <v/>
      </c>
      <c r="AF1620" s="517" t="str">
        <f>五年级等级</f>
        <v/>
      </c>
    </row>
    <row r="1621" spans="1:32">
      <c r="A1621" s="476">
        <v>524</v>
      </c>
      <c r="B1621" s="477">
        <v>9</v>
      </c>
      <c r="C1621" s="632"/>
      <c r="D1621" s="633"/>
      <c r="E1621" s="632"/>
      <c r="F1621" s="625"/>
      <c r="G1621" s="608"/>
      <c r="H1621" s="475"/>
      <c r="I1621" s="613"/>
      <c r="J1621" s="614"/>
      <c r="K1621" s="614"/>
      <c r="L1621" s="615"/>
      <c r="M1621" s="616"/>
      <c r="N1621" s="505" t="str">
        <f>五年级BMI</f>
        <v/>
      </c>
      <c r="O1621" s="499" t="str">
        <f>五年级BMI等级</f>
        <v/>
      </c>
      <c r="P1621" s="500" t="str">
        <f>五年级BMI得分</f>
        <v/>
      </c>
      <c r="Q1621" s="515" t="str">
        <f>五年级肺活量得分</f>
        <v/>
      </c>
      <c r="R1621" s="512" t="str">
        <f>五年级等级</f>
        <v/>
      </c>
      <c r="S1621" s="516" t="str">
        <f>五年级50米跑得分</f>
        <v/>
      </c>
      <c r="T1621" s="517" t="str">
        <f>五年级等级</f>
        <v/>
      </c>
      <c r="U1621" s="516" t="str">
        <f>五年级坐位体前屈得分</f>
        <v/>
      </c>
      <c r="V1621" s="517" t="str">
        <f>五年级等级</f>
        <v/>
      </c>
      <c r="W1621" s="516" t="str">
        <f>五年级一分钟跳绳得分</f>
        <v/>
      </c>
      <c r="X1621" s="517" t="str">
        <f>五年级等级</f>
        <v/>
      </c>
      <c r="Y1621" s="515" t="str">
        <f>五年级仰卧起坐得分</f>
        <v/>
      </c>
      <c r="Z1621" s="518" t="str">
        <f>五年级等级</f>
        <v/>
      </c>
      <c r="AA1621" s="533" t="str">
        <f>五年级折返跑得分</f>
        <v/>
      </c>
      <c r="AB1621" s="515" t="str">
        <f>五年级等级</f>
        <v/>
      </c>
      <c r="AC1621" s="533" t="str">
        <f>五年级跳绳附加分</f>
        <v/>
      </c>
      <c r="AD1621" s="534" t="str">
        <f>五年级标准分</f>
        <v/>
      </c>
      <c r="AE1621" s="534" t="str">
        <f>五年级总分</f>
        <v/>
      </c>
      <c r="AF1621" s="517" t="str">
        <f>五年级等级</f>
        <v/>
      </c>
    </row>
    <row r="1622" spans="1:32">
      <c r="A1622" s="476">
        <v>524</v>
      </c>
      <c r="B1622" s="477">
        <v>10</v>
      </c>
      <c r="C1622" s="632"/>
      <c r="D1622" s="633"/>
      <c r="E1622" s="632"/>
      <c r="F1622" s="625"/>
      <c r="G1622" s="608"/>
      <c r="H1622" s="475"/>
      <c r="I1622" s="613"/>
      <c r="J1622" s="614"/>
      <c r="K1622" s="614"/>
      <c r="L1622" s="615"/>
      <c r="M1622" s="616"/>
      <c r="N1622" s="505" t="str">
        <f>五年级BMI</f>
        <v/>
      </c>
      <c r="O1622" s="499" t="str">
        <f>五年级BMI等级</f>
        <v/>
      </c>
      <c r="P1622" s="500" t="str">
        <f>五年级BMI得分</f>
        <v/>
      </c>
      <c r="Q1622" s="515" t="str">
        <f>五年级肺活量得分</f>
        <v/>
      </c>
      <c r="R1622" s="512" t="str">
        <f>五年级等级</f>
        <v/>
      </c>
      <c r="S1622" s="516" t="str">
        <f>五年级50米跑得分</f>
        <v/>
      </c>
      <c r="T1622" s="517" t="str">
        <f>五年级等级</f>
        <v/>
      </c>
      <c r="U1622" s="516" t="str">
        <f>五年级坐位体前屈得分</f>
        <v/>
      </c>
      <c r="V1622" s="517" t="str">
        <f>五年级等级</f>
        <v/>
      </c>
      <c r="W1622" s="516" t="str">
        <f>五年级一分钟跳绳得分</f>
        <v/>
      </c>
      <c r="X1622" s="517" t="str">
        <f>五年级等级</f>
        <v/>
      </c>
      <c r="Y1622" s="515" t="str">
        <f>五年级仰卧起坐得分</f>
        <v/>
      </c>
      <c r="Z1622" s="518" t="str">
        <f>五年级等级</f>
        <v/>
      </c>
      <c r="AA1622" s="533" t="str">
        <f>五年级折返跑得分</f>
        <v/>
      </c>
      <c r="AB1622" s="515" t="str">
        <f>五年级等级</f>
        <v/>
      </c>
      <c r="AC1622" s="533" t="str">
        <f>五年级跳绳附加分</f>
        <v/>
      </c>
      <c r="AD1622" s="534" t="str">
        <f>五年级标准分</f>
        <v/>
      </c>
      <c r="AE1622" s="534" t="str">
        <f>五年级总分</f>
        <v/>
      </c>
      <c r="AF1622" s="517" t="str">
        <f>五年级等级</f>
        <v/>
      </c>
    </row>
    <row r="1623" spans="1:32">
      <c r="A1623" s="476">
        <v>524</v>
      </c>
      <c r="B1623" s="477">
        <v>11</v>
      </c>
      <c r="C1623" s="632"/>
      <c r="D1623" s="633"/>
      <c r="E1623" s="632"/>
      <c r="F1623" s="625"/>
      <c r="G1623" s="608"/>
      <c r="H1623" s="475"/>
      <c r="I1623" s="613"/>
      <c r="J1623" s="614"/>
      <c r="K1623" s="614"/>
      <c r="L1623" s="615"/>
      <c r="M1623" s="616"/>
      <c r="N1623" s="505" t="str">
        <f>五年级BMI</f>
        <v/>
      </c>
      <c r="O1623" s="499" t="str">
        <f>五年级BMI等级</f>
        <v/>
      </c>
      <c r="P1623" s="500" t="str">
        <f>五年级BMI得分</f>
        <v/>
      </c>
      <c r="Q1623" s="515" t="str">
        <f>五年级肺活量得分</f>
        <v/>
      </c>
      <c r="R1623" s="512" t="str">
        <f>五年级等级</f>
        <v/>
      </c>
      <c r="S1623" s="516" t="str">
        <f>五年级50米跑得分</f>
        <v/>
      </c>
      <c r="T1623" s="517" t="str">
        <f>五年级等级</f>
        <v/>
      </c>
      <c r="U1623" s="516" t="str">
        <f>五年级坐位体前屈得分</f>
        <v/>
      </c>
      <c r="V1623" s="517" t="str">
        <f>五年级等级</f>
        <v/>
      </c>
      <c r="W1623" s="516" t="str">
        <f>五年级一分钟跳绳得分</f>
        <v/>
      </c>
      <c r="X1623" s="517" t="str">
        <f>五年级等级</f>
        <v/>
      </c>
      <c r="Y1623" s="515" t="str">
        <f>五年级仰卧起坐得分</f>
        <v/>
      </c>
      <c r="Z1623" s="518" t="str">
        <f>五年级等级</f>
        <v/>
      </c>
      <c r="AA1623" s="533" t="str">
        <f>五年级折返跑得分</f>
        <v/>
      </c>
      <c r="AB1623" s="515" t="str">
        <f>五年级等级</f>
        <v/>
      </c>
      <c r="AC1623" s="533" t="str">
        <f>五年级跳绳附加分</f>
        <v/>
      </c>
      <c r="AD1623" s="534" t="str">
        <f>五年级标准分</f>
        <v/>
      </c>
      <c r="AE1623" s="534" t="str">
        <f>五年级总分</f>
        <v/>
      </c>
      <c r="AF1623" s="517" t="str">
        <f>五年级等级</f>
        <v/>
      </c>
    </row>
    <row r="1624" spans="1:32">
      <c r="A1624" s="476">
        <v>524</v>
      </c>
      <c r="B1624" s="477">
        <v>12</v>
      </c>
      <c r="C1624" s="632"/>
      <c r="D1624" s="633"/>
      <c r="E1624" s="632"/>
      <c r="F1624" s="625"/>
      <c r="G1624" s="608"/>
      <c r="H1624" s="475"/>
      <c r="I1624" s="613"/>
      <c r="J1624" s="614"/>
      <c r="K1624" s="614"/>
      <c r="L1624" s="615"/>
      <c r="M1624" s="616"/>
      <c r="N1624" s="505" t="str">
        <f>五年级BMI</f>
        <v/>
      </c>
      <c r="O1624" s="499" t="str">
        <f>五年级BMI等级</f>
        <v/>
      </c>
      <c r="P1624" s="500" t="str">
        <f>五年级BMI得分</f>
        <v/>
      </c>
      <c r="Q1624" s="515" t="str">
        <f>五年级肺活量得分</f>
        <v/>
      </c>
      <c r="R1624" s="512" t="str">
        <f>五年级等级</f>
        <v/>
      </c>
      <c r="S1624" s="516" t="str">
        <f>五年级50米跑得分</f>
        <v/>
      </c>
      <c r="T1624" s="517" t="str">
        <f>五年级等级</f>
        <v/>
      </c>
      <c r="U1624" s="516" t="str">
        <f>五年级坐位体前屈得分</f>
        <v/>
      </c>
      <c r="V1624" s="517" t="str">
        <f>五年级等级</f>
        <v/>
      </c>
      <c r="W1624" s="516" t="str">
        <f>五年级一分钟跳绳得分</f>
        <v/>
      </c>
      <c r="X1624" s="517" t="str">
        <f>五年级等级</f>
        <v/>
      </c>
      <c r="Y1624" s="515" t="str">
        <f>五年级仰卧起坐得分</f>
        <v/>
      </c>
      <c r="Z1624" s="518" t="str">
        <f>五年级等级</f>
        <v/>
      </c>
      <c r="AA1624" s="533" t="str">
        <f>五年级折返跑得分</f>
        <v/>
      </c>
      <c r="AB1624" s="515" t="str">
        <f>五年级等级</f>
        <v/>
      </c>
      <c r="AC1624" s="533" t="str">
        <f>五年级跳绳附加分</f>
        <v/>
      </c>
      <c r="AD1624" s="534" t="str">
        <f>五年级标准分</f>
        <v/>
      </c>
      <c r="AE1624" s="534" t="str">
        <f>五年级总分</f>
        <v/>
      </c>
      <c r="AF1624" s="517" t="str">
        <f>五年级等级</f>
        <v/>
      </c>
    </row>
    <row r="1625" spans="1:32">
      <c r="A1625" s="476">
        <v>524</v>
      </c>
      <c r="B1625" s="477">
        <v>13</v>
      </c>
      <c r="C1625" s="632"/>
      <c r="D1625" s="633"/>
      <c r="E1625" s="632"/>
      <c r="F1625" s="625"/>
      <c r="G1625" s="608"/>
      <c r="H1625" s="475"/>
      <c r="I1625" s="613"/>
      <c r="J1625" s="614"/>
      <c r="K1625" s="614"/>
      <c r="L1625" s="615"/>
      <c r="M1625" s="616"/>
      <c r="N1625" s="505" t="str">
        <f>五年级BMI</f>
        <v/>
      </c>
      <c r="O1625" s="499" t="str">
        <f>五年级BMI等级</f>
        <v/>
      </c>
      <c r="P1625" s="500" t="str">
        <f>五年级BMI得分</f>
        <v/>
      </c>
      <c r="Q1625" s="515" t="str">
        <f>五年级肺活量得分</f>
        <v/>
      </c>
      <c r="R1625" s="512" t="str">
        <f>五年级等级</f>
        <v/>
      </c>
      <c r="S1625" s="516" t="str">
        <f>五年级50米跑得分</f>
        <v/>
      </c>
      <c r="T1625" s="517" t="str">
        <f>五年级等级</f>
        <v/>
      </c>
      <c r="U1625" s="516" t="str">
        <f>五年级坐位体前屈得分</f>
        <v/>
      </c>
      <c r="V1625" s="517" t="str">
        <f>五年级等级</f>
        <v/>
      </c>
      <c r="W1625" s="516" t="str">
        <f>五年级一分钟跳绳得分</f>
        <v/>
      </c>
      <c r="X1625" s="517" t="str">
        <f>五年级等级</f>
        <v/>
      </c>
      <c r="Y1625" s="515" t="str">
        <f>五年级仰卧起坐得分</f>
        <v/>
      </c>
      <c r="Z1625" s="518" t="str">
        <f>五年级等级</f>
        <v/>
      </c>
      <c r="AA1625" s="533" t="str">
        <f>五年级折返跑得分</f>
        <v/>
      </c>
      <c r="AB1625" s="515" t="str">
        <f>五年级等级</f>
        <v/>
      </c>
      <c r="AC1625" s="533" t="str">
        <f>五年级跳绳附加分</f>
        <v/>
      </c>
      <c r="AD1625" s="534" t="str">
        <f>五年级标准分</f>
        <v/>
      </c>
      <c r="AE1625" s="534" t="str">
        <f>五年级总分</f>
        <v/>
      </c>
      <c r="AF1625" s="517" t="str">
        <f>五年级等级</f>
        <v/>
      </c>
    </row>
    <row r="1626" spans="1:32">
      <c r="A1626" s="476">
        <v>524</v>
      </c>
      <c r="B1626" s="477">
        <v>14</v>
      </c>
      <c r="C1626" s="632"/>
      <c r="D1626" s="633"/>
      <c r="E1626" s="632"/>
      <c r="F1626" s="625"/>
      <c r="G1626" s="608"/>
      <c r="H1626" s="475"/>
      <c r="I1626" s="613"/>
      <c r="J1626" s="614"/>
      <c r="K1626" s="614"/>
      <c r="L1626" s="615"/>
      <c r="M1626" s="616"/>
      <c r="N1626" s="505" t="str">
        <f>五年级BMI</f>
        <v/>
      </c>
      <c r="O1626" s="499" t="str">
        <f>五年级BMI等级</f>
        <v/>
      </c>
      <c r="P1626" s="500" t="str">
        <f>五年级BMI得分</f>
        <v/>
      </c>
      <c r="Q1626" s="515" t="str">
        <f>五年级肺活量得分</f>
        <v/>
      </c>
      <c r="R1626" s="512" t="str">
        <f>五年级等级</f>
        <v/>
      </c>
      <c r="S1626" s="516" t="str">
        <f>五年级50米跑得分</f>
        <v/>
      </c>
      <c r="T1626" s="517" t="str">
        <f>五年级等级</f>
        <v/>
      </c>
      <c r="U1626" s="516" t="str">
        <f>五年级坐位体前屈得分</f>
        <v/>
      </c>
      <c r="V1626" s="517" t="str">
        <f>五年级等级</f>
        <v/>
      </c>
      <c r="W1626" s="516" t="str">
        <f>五年级一分钟跳绳得分</f>
        <v/>
      </c>
      <c r="X1626" s="517" t="str">
        <f>五年级等级</f>
        <v/>
      </c>
      <c r="Y1626" s="515" t="str">
        <f>五年级仰卧起坐得分</f>
        <v/>
      </c>
      <c r="Z1626" s="518" t="str">
        <f>五年级等级</f>
        <v/>
      </c>
      <c r="AA1626" s="533" t="str">
        <f>五年级折返跑得分</f>
        <v/>
      </c>
      <c r="AB1626" s="515" t="str">
        <f>五年级等级</f>
        <v/>
      </c>
      <c r="AC1626" s="533" t="str">
        <f>五年级跳绳附加分</f>
        <v/>
      </c>
      <c r="AD1626" s="534" t="str">
        <f>五年级标准分</f>
        <v/>
      </c>
      <c r="AE1626" s="534" t="str">
        <f>五年级总分</f>
        <v/>
      </c>
      <c r="AF1626" s="517" t="str">
        <f>五年级等级</f>
        <v/>
      </c>
    </row>
    <row r="1627" spans="1:32">
      <c r="A1627" s="476">
        <v>524</v>
      </c>
      <c r="B1627" s="477">
        <v>15</v>
      </c>
      <c r="C1627" s="632"/>
      <c r="D1627" s="633"/>
      <c r="E1627" s="632"/>
      <c r="F1627" s="625"/>
      <c r="G1627" s="608"/>
      <c r="H1627" s="475"/>
      <c r="I1627" s="613"/>
      <c r="J1627" s="614"/>
      <c r="K1627" s="614"/>
      <c r="L1627" s="615"/>
      <c r="M1627" s="616"/>
      <c r="N1627" s="505" t="str">
        <f>五年级BMI</f>
        <v/>
      </c>
      <c r="O1627" s="499" t="str">
        <f>五年级BMI等级</f>
        <v/>
      </c>
      <c r="P1627" s="500" t="str">
        <f>五年级BMI得分</f>
        <v/>
      </c>
      <c r="Q1627" s="515" t="str">
        <f>五年级肺活量得分</f>
        <v/>
      </c>
      <c r="R1627" s="512" t="str">
        <f>五年级等级</f>
        <v/>
      </c>
      <c r="S1627" s="516" t="str">
        <f>五年级50米跑得分</f>
        <v/>
      </c>
      <c r="T1627" s="517" t="str">
        <f>五年级等级</f>
        <v/>
      </c>
      <c r="U1627" s="516" t="str">
        <f>五年级坐位体前屈得分</f>
        <v/>
      </c>
      <c r="V1627" s="517" t="str">
        <f>五年级等级</f>
        <v/>
      </c>
      <c r="W1627" s="516" t="str">
        <f>五年级一分钟跳绳得分</f>
        <v/>
      </c>
      <c r="X1627" s="517" t="str">
        <f>五年级等级</f>
        <v/>
      </c>
      <c r="Y1627" s="515" t="str">
        <f>五年级仰卧起坐得分</f>
        <v/>
      </c>
      <c r="Z1627" s="518" t="str">
        <f>五年级等级</f>
        <v/>
      </c>
      <c r="AA1627" s="533" t="str">
        <f>五年级折返跑得分</f>
        <v/>
      </c>
      <c r="AB1627" s="515" t="str">
        <f>五年级等级</f>
        <v/>
      </c>
      <c r="AC1627" s="533" t="str">
        <f>五年级跳绳附加分</f>
        <v/>
      </c>
      <c r="AD1627" s="534" t="str">
        <f>五年级标准分</f>
        <v/>
      </c>
      <c r="AE1627" s="534" t="str">
        <f>五年级总分</f>
        <v/>
      </c>
      <c r="AF1627" s="517" t="str">
        <f>五年级等级</f>
        <v/>
      </c>
    </row>
    <row r="1628" spans="1:32">
      <c r="A1628" s="476">
        <v>524</v>
      </c>
      <c r="B1628" s="477">
        <v>16</v>
      </c>
      <c r="C1628" s="632"/>
      <c r="D1628" s="633"/>
      <c r="E1628" s="632"/>
      <c r="F1628" s="625"/>
      <c r="G1628" s="608"/>
      <c r="H1628" s="475"/>
      <c r="I1628" s="613"/>
      <c r="J1628" s="614"/>
      <c r="K1628" s="614"/>
      <c r="L1628" s="615"/>
      <c r="M1628" s="616"/>
      <c r="N1628" s="505" t="str">
        <f>五年级BMI</f>
        <v/>
      </c>
      <c r="O1628" s="499" t="str">
        <f>五年级BMI等级</f>
        <v/>
      </c>
      <c r="P1628" s="500" t="str">
        <f>五年级BMI得分</f>
        <v/>
      </c>
      <c r="Q1628" s="515" t="str">
        <f>五年级肺活量得分</f>
        <v/>
      </c>
      <c r="R1628" s="512" t="str">
        <f>五年级等级</f>
        <v/>
      </c>
      <c r="S1628" s="516" t="str">
        <f>五年级50米跑得分</f>
        <v/>
      </c>
      <c r="T1628" s="517" t="str">
        <f>五年级等级</f>
        <v/>
      </c>
      <c r="U1628" s="516" t="str">
        <f>五年级坐位体前屈得分</f>
        <v/>
      </c>
      <c r="V1628" s="517" t="str">
        <f>五年级等级</f>
        <v/>
      </c>
      <c r="W1628" s="516" t="str">
        <f>五年级一分钟跳绳得分</f>
        <v/>
      </c>
      <c r="X1628" s="517" t="str">
        <f>五年级等级</f>
        <v/>
      </c>
      <c r="Y1628" s="515" t="str">
        <f>五年级仰卧起坐得分</f>
        <v/>
      </c>
      <c r="Z1628" s="518" t="str">
        <f>五年级等级</f>
        <v/>
      </c>
      <c r="AA1628" s="533" t="str">
        <f>五年级折返跑得分</f>
        <v/>
      </c>
      <c r="AB1628" s="515" t="str">
        <f>五年级等级</f>
        <v/>
      </c>
      <c r="AC1628" s="533" t="str">
        <f>五年级跳绳附加分</f>
        <v/>
      </c>
      <c r="AD1628" s="534" t="str">
        <f>五年级标准分</f>
        <v/>
      </c>
      <c r="AE1628" s="534" t="str">
        <f>五年级总分</f>
        <v/>
      </c>
      <c r="AF1628" s="517" t="str">
        <f>五年级等级</f>
        <v/>
      </c>
    </row>
    <row r="1629" spans="1:32">
      <c r="A1629" s="476">
        <v>524</v>
      </c>
      <c r="B1629" s="477">
        <v>17</v>
      </c>
      <c r="C1629" s="632"/>
      <c r="D1629" s="633"/>
      <c r="E1629" s="632"/>
      <c r="F1629" s="625"/>
      <c r="G1629" s="608"/>
      <c r="H1629" s="475"/>
      <c r="I1629" s="613"/>
      <c r="J1629" s="614"/>
      <c r="K1629" s="614"/>
      <c r="L1629" s="615"/>
      <c r="M1629" s="616"/>
      <c r="N1629" s="505" t="str">
        <f>五年级BMI</f>
        <v/>
      </c>
      <c r="O1629" s="499" t="str">
        <f>五年级BMI等级</f>
        <v/>
      </c>
      <c r="P1629" s="500" t="str">
        <f>五年级BMI得分</f>
        <v/>
      </c>
      <c r="Q1629" s="515" t="str">
        <f>五年级肺活量得分</f>
        <v/>
      </c>
      <c r="R1629" s="512" t="str">
        <f>五年级等级</f>
        <v/>
      </c>
      <c r="S1629" s="516" t="str">
        <f>五年级50米跑得分</f>
        <v/>
      </c>
      <c r="T1629" s="517" t="str">
        <f>五年级等级</f>
        <v/>
      </c>
      <c r="U1629" s="516" t="str">
        <f>五年级坐位体前屈得分</f>
        <v/>
      </c>
      <c r="V1629" s="517" t="str">
        <f>五年级等级</f>
        <v/>
      </c>
      <c r="W1629" s="516" t="str">
        <f>五年级一分钟跳绳得分</f>
        <v/>
      </c>
      <c r="X1629" s="517" t="str">
        <f>五年级等级</f>
        <v/>
      </c>
      <c r="Y1629" s="515" t="str">
        <f>五年级仰卧起坐得分</f>
        <v/>
      </c>
      <c r="Z1629" s="518" t="str">
        <f>五年级等级</f>
        <v/>
      </c>
      <c r="AA1629" s="533" t="str">
        <f>五年级折返跑得分</f>
        <v/>
      </c>
      <c r="AB1629" s="515" t="str">
        <f>五年级等级</f>
        <v/>
      </c>
      <c r="AC1629" s="533" t="str">
        <f>五年级跳绳附加分</f>
        <v/>
      </c>
      <c r="AD1629" s="534" t="str">
        <f>五年级标准分</f>
        <v/>
      </c>
      <c r="AE1629" s="534" t="str">
        <f>五年级总分</f>
        <v/>
      </c>
      <c r="AF1629" s="517" t="str">
        <f>五年级等级</f>
        <v/>
      </c>
    </row>
    <row r="1630" spans="1:32">
      <c r="A1630" s="476">
        <v>524</v>
      </c>
      <c r="B1630" s="477">
        <v>18</v>
      </c>
      <c r="C1630" s="632"/>
      <c r="D1630" s="633"/>
      <c r="E1630" s="632"/>
      <c r="F1630" s="625"/>
      <c r="G1630" s="608"/>
      <c r="H1630" s="475"/>
      <c r="I1630" s="613"/>
      <c r="J1630" s="614"/>
      <c r="K1630" s="614"/>
      <c r="L1630" s="615"/>
      <c r="M1630" s="616"/>
      <c r="N1630" s="505" t="str">
        <f>五年级BMI</f>
        <v/>
      </c>
      <c r="O1630" s="499" t="str">
        <f>五年级BMI等级</f>
        <v/>
      </c>
      <c r="P1630" s="500" t="str">
        <f>五年级BMI得分</f>
        <v/>
      </c>
      <c r="Q1630" s="515" t="str">
        <f>五年级肺活量得分</f>
        <v/>
      </c>
      <c r="R1630" s="512" t="str">
        <f>五年级等级</f>
        <v/>
      </c>
      <c r="S1630" s="516" t="str">
        <f>五年级50米跑得分</f>
        <v/>
      </c>
      <c r="T1630" s="517" t="str">
        <f>五年级等级</f>
        <v/>
      </c>
      <c r="U1630" s="516" t="str">
        <f>五年级坐位体前屈得分</f>
        <v/>
      </c>
      <c r="V1630" s="517" t="str">
        <f>五年级等级</f>
        <v/>
      </c>
      <c r="W1630" s="516" t="str">
        <f>五年级一分钟跳绳得分</f>
        <v/>
      </c>
      <c r="X1630" s="517" t="str">
        <f>五年级等级</f>
        <v/>
      </c>
      <c r="Y1630" s="515" t="str">
        <f>五年级仰卧起坐得分</f>
        <v/>
      </c>
      <c r="Z1630" s="518" t="str">
        <f>五年级等级</f>
        <v/>
      </c>
      <c r="AA1630" s="533" t="str">
        <f>五年级折返跑得分</f>
        <v/>
      </c>
      <c r="AB1630" s="515" t="str">
        <f>五年级等级</f>
        <v/>
      </c>
      <c r="AC1630" s="533" t="str">
        <f>五年级跳绳附加分</f>
        <v/>
      </c>
      <c r="AD1630" s="534" t="str">
        <f>五年级标准分</f>
        <v/>
      </c>
      <c r="AE1630" s="534" t="str">
        <f>五年级总分</f>
        <v/>
      </c>
      <c r="AF1630" s="517" t="str">
        <f>五年级等级</f>
        <v/>
      </c>
    </row>
    <row r="1631" spans="1:32">
      <c r="A1631" s="476">
        <v>524</v>
      </c>
      <c r="B1631" s="477">
        <v>19</v>
      </c>
      <c r="C1631" s="632"/>
      <c r="D1631" s="633"/>
      <c r="E1631" s="632"/>
      <c r="F1631" s="625"/>
      <c r="G1631" s="608"/>
      <c r="H1631" s="475"/>
      <c r="I1631" s="613"/>
      <c r="J1631" s="614"/>
      <c r="K1631" s="614"/>
      <c r="L1631" s="615"/>
      <c r="M1631" s="616"/>
      <c r="N1631" s="505" t="str">
        <f>五年级BMI</f>
        <v/>
      </c>
      <c r="O1631" s="499" t="str">
        <f>五年级BMI等级</f>
        <v/>
      </c>
      <c r="P1631" s="500" t="str">
        <f>五年级BMI得分</f>
        <v/>
      </c>
      <c r="Q1631" s="515" t="str">
        <f>五年级肺活量得分</f>
        <v/>
      </c>
      <c r="R1631" s="512" t="str">
        <f>五年级等级</f>
        <v/>
      </c>
      <c r="S1631" s="516" t="str">
        <f>五年级50米跑得分</f>
        <v/>
      </c>
      <c r="T1631" s="517" t="str">
        <f>五年级等级</f>
        <v/>
      </c>
      <c r="U1631" s="516" t="str">
        <f>五年级坐位体前屈得分</f>
        <v/>
      </c>
      <c r="V1631" s="517" t="str">
        <f>五年级等级</f>
        <v/>
      </c>
      <c r="W1631" s="516" t="str">
        <f>五年级一分钟跳绳得分</f>
        <v/>
      </c>
      <c r="X1631" s="517" t="str">
        <f>五年级等级</f>
        <v/>
      </c>
      <c r="Y1631" s="515" t="str">
        <f>五年级仰卧起坐得分</f>
        <v/>
      </c>
      <c r="Z1631" s="518" t="str">
        <f>五年级等级</f>
        <v/>
      </c>
      <c r="AA1631" s="533" t="str">
        <f>五年级折返跑得分</f>
        <v/>
      </c>
      <c r="AB1631" s="515" t="str">
        <f>五年级等级</f>
        <v/>
      </c>
      <c r="AC1631" s="533" t="str">
        <f>五年级跳绳附加分</f>
        <v/>
      </c>
      <c r="AD1631" s="534" t="str">
        <f>五年级标准分</f>
        <v/>
      </c>
      <c r="AE1631" s="534" t="str">
        <f>五年级总分</f>
        <v/>
      </c>
      <c r="AF1631" s="517" t="str">
        <f>五年级等级</f>
        <v/>
      </c>
    </row>
    <row r="1632" spans="1:32">
      <c r="A1632" s="476">
        <v>524</v>
      </c>
      <c r="B1632" s="477">
        <v>20</v>
      </c>
      <c r="C1632" s="632"/>
      <c r="D1632" s="633"/>
      <c r="E1632" s="632"/>
      <c r="F1632" s="625"/>
      <c r="G1632" s="608"/>
      <c r="H1632" s="475"/>
      <c r="I1632" s="613"/>
      <c r="J1632" s="614"/>
      <c r="K1632" s="614"/>
      <c r="L1632" s="615"/>
      <c r="M1632" s="616"/>
      <c r="N1632" s="505" t="str">
        <f>五年级BMI</f>
        <v/>
      </c>
      <c r="O1632" s="499" t="str">
        <f>五年级BMI等级</f>
        <v/>
      </c>
      <c r="P1632" s="500" t="str">
        <f>五年级BMI得分</f>
        <v/>
      </c>
      <c r="Q1632" s="515" t="str">
        <f>五年级肺活量得分</f>
        <v/>
      </c>
      <c r="R1632" s="512" t="str">
        <f>五年级等级</f>
        <v/>
      </c>
      <c r="S1632" s="516" t="str">
        <f>五年级50米跑得分</f>
        <v/>
      </c>
      <c r="T1632" s="517" t="str">
        <f>五年级等级</f>
        <v/>
      </c>
      <c r="U1632" s="516" t="str">
        <f>五年级坐位体前屈得分</f>
        <v/>
      </c>
      <c r="V1632" s="517" t="str">
        <f>五年级等级</f>
        <v/>
      </c>
      <c r="W1632" s="516" t="str">
        <f>五年级一分钟跳绳得分</f>
        <v/>
      </c>
      <c r="X1632" s="517" t="str">
        <f>五年级等级</f>
        <v/>
      </c>
      <c r="Y1632" s="515" t="str">
        <f>五年级仰卧起坐得分</f>
        <v/>
      </c>
      <c r="Z1632" s="518" t="str">
        <f>五年级等级</f>
        <v/>
      </c>
      <c r="AA1632" s="533" t="str">
        <f>五年级折返跑得分</f>
        <v/>
      </c>
      <c r="AB1632" s="515" t="str">
        <f>五年级等级</f>
        <v/>
      </c>
      <c r="AC1632" s="533" t="str">
        <f>五年级跳绳附加分</f>
        <v/>
      </c>
      <c r="AD1632" s="534" t="str">
        <f>五年级标准分</f>
        <v/>
      </c>
      <c r="AE1632" s="534" t="str">
        <f>五年级总分</f>
        <v/>
      </c>
      <c r="AF1632" s="517" t="str">
        <f>五年级等级</f>
        <v/>
      </c>
    </row>
    <row r="1633" spans="1:32">
      <c r="A1633" s="476">
        <v>524</v>
      </c>
      <c r="B1633" s="477">
        <v>21</v>
      </c>
      <c r="C1633" s="632"/>
      <c r="D1633" s="633"/>
      <c r="E1633" s="632"/>
      <c r="F1633" s="625"/>
      <c r="G1633" s="608"/>
      <c r="H1633" s="475"/>
      <c r="I1633" s="613"/>
      <c r="J1633" s="614"/>
      <c r="K1633" s="614"/>
      <c r="L1633" s="615"/>
      <c r="M1633" s="616"/>
      <c r="N1633" s="505" t="str">
        <f>五年级BMI</f>
        <v/>
      </c>
      <c r="O1633" s="499" t="str">
        <f>五年级BMI等级</f>
        <v/>
      </c>
      <c r="P1633" s="500" t="str">
        <f>五年级BMI得分</f>
        <v/>
      </c>
      <c r="Q1633" s="515" t="str">
        <f>五年级肺活量得分</f>
        <v/>
      </c>
      <c r="R1633" s="512" t="str">
        <f>五年级等级</f>
        <v/>
      </c>
      <c r="S1633" s="516" t="str">
        <f>五年级50米跑得分</f>
        <v/>
      </c>
      <c r="T1633" s="517" t="str">
        <f>五年级等级</f>
        <v/>
      </c>
      <c r="U1633" s="516" t="str">
        <f>五年级坐位体前屈得分</f>
        <v/>
      </c>
      <c r="V1633" s="517" t="str">
        <f>五年级等级</f>
        <v/>
      </c>
      <c r="W1633" s="516" t="str">
        <f>五年级一分钟跳绳得分</f>
        <v/>
      </c>
      <c r="X1633" s="517" t="str">
        <f>五年级等级</f>
        <v/>
      </c>
      <c r="Y1633" s="515" t="str">
        <f>五年级仰卧起坐得分</f>
        <v/>
      </c>
      <c r="Z1633" s="518" t="str">
        <f>五年级等级</f>
        <v/>
      </c>
      <c r="AA1633" s="533" t="str">
        <f>五年级折返跑得分</f>
        <v/>
      </c>
      <c r="AB1633" s="515" t="str">
        <f>五年级等级</f>
        <v/>
      </c>
      <c r="AC1633" s="533" t="str">
        <f>五年级跳绳附加分</f>
        <v/>
      </c>
      <c r="AD1633" s="534" t="str">
        <f>五年级标准分</f>
        <v/>
      </c>
      <c r="AE1633" s="534" t="str">
        <f>五年级总分</f>
        <v/>
      </c>
      <c r="AF1633" s="517" t="str">
        <f>五年级等级</f>
        <v/>
      </c>
    </row>
    <row r="1634" spans="1:32">
      <c r="A1634" s="476">
        <v>524</v>
      </c>
      <c r="B1634" s="477">
        <v>22</v>
      </c>
      <c r="C1634" s="632"/>
      <c r="D1634" s="633"/>
      <c r="E1634" s="632"/>
      <c r="F1634" s="625"/>
      <c r="G1634" s="608"/>
      <c r="H1634" s="475"/>
      <c r="I1634" s="613"/>
      <c r="J1634" s="614"/>
      <c r="K1634" s="614"/>
      <c r="L1634" s="615"/>
      <c r="M1634" s="616"/>
      <c r="N1634" s="505" t="str">
        <f>五年级BMI</f>
        <v/>
      </c>
      <c r="O1634" s="499" t="str">
        <f>五年级BMI等级</f>
        <v/>
      </c>
      <c r="P1634" s="500" t="str">
        <f>五年级BMI得分</f>
        <v/>
      </c>
      <c r="Q1634" s="515" t="str">
        <f>五年级肺活量得分</f>
        <v/>
      </c>
      <c r="R1634" s="512" t="str">
        <f>五年级等级</f>
        <v/>
      </c>
      <c r="S1634" s="516" t="str">
        <f>五年级50米跑得分</f>
        <v/>
      </c>
      <c r="T1634" s="517" t="str">
        <f>五年级等级</f>
        <v/>
      </c>
      <c r="U1634" s="516" t="str">
        <f>五年级坐位体前屈得分</f>
        <v/>
      </c>
      <c r="V1634" s="517" t="str">
        <f>五年级等级</f>
        <v/>
      </c>
      <c r="W1634" s="516" t="str">
        <f>五年级一分钟跳绳得分</f>
        <v/>
      </c>
      <c r="X1634" s="517" t="str">
        <f>五年级等级</f>
        <v/>
      </c>
      <c r="Y1634" s="515" t="str">
        <f>五年级仰卧起坐得分</f>
        <v/>
      </c>
      <c r="Z1634" s="518" t="str">
        <f>五年级等级</f>
        <v/>
      </c>
      <c r="AA1634" s="533" t="str">
        <f>五年级折返跑得分</f>
        <v/>
      </c>
      <c r="AB1634" s="515" t="str">
        <f>五年级等级</f>
        <v/>
      </c>
      <c r="AC1634" s="533" t="str">
        <f>五年级跳绳附加分</f>
        <v/>
      </c>
      <c r="AD1634" s="534" t="str">
        <f>五年级标准分</f>
        <v/>
      </c>
      <c r="AE1634" s="534" t="str">
        <f>五年级总分</f>
        <v/>
      </c>
      <c r="AF1634" s="517" t="str">
        <f>五年级等级</f>
        <v/>
      </c>
    </row>
    <row r="1635" spans="1:32">
      <c r="A1635" s="476">
        <v>524</v>
      </c>
      <c r="B1635" s="477">
        <v>23</v>
      </c>
      <c r="C1635" s="632"/>
      <c r="D1635" s="633"/>
      <c r="E1635" s="632"/>
      <c r="F1635" s="625"/>
      <c r="G1635" s="608"/>
      <c r="H1635" s="475"/>
      <c r="I1635" s="613"/>
      <c r="J1635" s="614"/>
      <c r="K1635" s="614"/>
      <c r="L1635" s="615"/>
      <c r="M1635" s="616"/>
      <c r="N1635" s="505" t="str">
        <f>五年级BMI</f>
        <v/>
      </c>
      <c r="O1635" s="499" t="str">
        <f>五年级BMI等级</f>
        <v/>
      </c>
      <c r="P1635" s="500" t="str">
        <f>五年级BMI得分</f>
        <v/>
      </c>
      <c r="Q1635" s="515" t="str">
        <f>五年级肺活量得分</f>
        <v/>
      </c>
      <c r="R1635" s="512" t="str">
        <f>五年级等级</f>
        <v/>
      </c>
      <c r="S1635" s="516" t="str">
        <f>五年级50米跑得分</f>
        <v/>
      </c>
      <c r="T1635" s="517" t="str">
        <f>五年级等级</f>
        <v/>
      </c>
      <c r="U1635" s="516" t="str">
        <f>五年级坐位体前屈得分</f>
        <v/>
      </c>
      <c r="V1635" s="517" t="str">
        <f>五年级等级</f>
        <v/>
      </c>
      <c r="W1635" s="516" t="str">
        <f>五年级一分钟跳绳得分</f>
        <v/>
      </c>
      <c r="X1635" s="517" t="str">
        <f>五年级等级</f>
        <v/>
      </c>
      <c r="Y1635" s="515" t="str">
        <f>五年级仰卧起坐得分</f>
        <v/>
      </c>
      <c r="Z1635" s="518" t="str">
        <f>五年级等级</f>
        <v/>
      </c>
      <c r="AA1635" s="533" t="str">
        <f>五年级折返跑得分</f>
        <v/>
      </c>
      <c r="AB1635" s="515" t="str">
        <f>五年级等级</f>
        <v/>
      </c>
      <c r="AC1635" s="533" t="str">
        <f>五年级跳绳附加分</f>
        <v/>
      </c>
      <c r="AD1635" s="534" t="str">
        <f>五年级标准分</f>
        <v/>
      </c>
      <c r="AE1635" s="534" t="str">
        <f>五年级总分</f>
        <v/>
      </c>
      <c r="AF1635" s="517" t="str">
        <f>五年级等级</f>
        <v/>
      </c>
    </row>
    <row r="1636" spans="1:32">
      <c r="A1636" s="476">
        <v>524</v>
      </c>
      <c r="B1636" s="477">
        <v>24</v>
      </c>
      <c r="C1636" s="632"/>
      <c r="D1636" s="633"/>
      <c r="E1636" s="632"/>
      <c r="F1636" s="625"/>
      <c r="G1636" s="608"/>
      <c r="H1636" s="475"/>
      <c r="I1636" s="613"/>
      <c r="J1636" s="614"/>
      <c r="K1636" s="614"/>
      <c r="L1636" s="615"/>
      <c r="M1636" s="616"/>
      <c r="N1636" s="505" t="str">
        <f>五年级BMI</f>
        <v/>
      </c>
      <c r="O1636" s="499" t="str">
        <f>五年级BMI等级</f>
        <v/>
      </c>
      <c r="P1636" s="500" t="str">
        <f>五年级BMI得分</f>
        <v/>
      </c>
      <c r="Q1636" s="515" t="str">
        <f>五年级肺活量得分</f>
        <v/>
      </c>
      <c r="R1636" s="512" t="str">
        <f>五年级等级</f>
        <v/>
      </c>
      <c r="S1636" s="516" t="str">
        <f>五年级50米跑得分</f>
        <v/>
      </c>
      <c r="T1636" s="517" t="str">
        <f>五年级等级</f>
        <v/>
      </c>
      <c r="U1636" s="516" t="str">
        <f>五年级坐位体前屈得分</f>
        <v/>
      </c>
      <c r="V1636" s="517" t="str">
        <f>五年级等级</f>
        <v/>
      </c>
      <c r="W1636" s="516" t="str">
        <f>五年级一分钟跳绳得分</f>
        <v/>
      </c>
      <c r="X1636" s="517" t="str">
        <f>五年级等级</f>
        <v/>
      </c>
      <c r="Y1636" s="515" t="str">
        <f>五年级仰卧起坐得分</f>
        <v/>
      </c>
      <c r="Z1636" s="518" t="str">
        <f>五年级等级</f>
        <v/>
      </c>
      <c r="AA1636" s="533" t="str">
        <f>五年级折返跑得分</f>
        <v/>
      </c>
      <c r="AB1636" s="515" t="str">
        <f>五年级等级</f>
        <v/>
      </c>
      <c r="AC1636" s="533" t="str">
        <f>五年级跳绳附加分</f>
        <v/>
      </c>
      <c r="AD1636" s="534" t="str">
        <f>五年级标准分</f>
        <v/>
      </c>
      <c r="AE1636" s="534" t="str">
        <f>五年级总分</f>
        <v/>
      </c>
      <c r="AF1636" s="517" t="str">
        <f>五年级等级</f>
        <v/>
      </c>
    </row>
    <row r="1637" spans="1:32">
      <c r="A1637" s="476">
        <v>524</v>
      </c>
      <c r="B1637" s="477">
        <v>25</v>
      </c>
      <c r="C1637" s="632"/>
      <c r="D1637" s="633"/>
      <c r="E1637" s="632"/>
      <c r="F1637" s="625"/>
      <c r="G1637" s="608"/>
      <c r="H1637" s="475"/>
      <c r="I1637" s="613"/>
      <c r="J1637" s="614"/>
      <c r="K1637" s="614"/>
      <c r="L1637" s="615"/>
      <c r="M1637" s="616"/>
      <c r="N1637" s="505" t="str">
        <f>五年级BMI</f>
        <v/>
      </c>
      <c r="O1637" s="499" t="str">
        <f>五年级BMI等级</f>
        <v/>
      </c>
      <c r="P1637" s="500" t="str">
        <f>五年级BMI得分</f>
        <v/>
      </c>
      <c r="Q1637" s="515" t="str">
        <f>五年级肺活量得分</f>
        <v/>
      </c>
      <c r="R1637" s="512" t="str">
        <f>五年级等级</f>
        <v/>
      </c>
      <c r="S1637" s="516" t="str">
        <f>五年级50米跑得分</f>
        <v/>
      </c>
      <c r="T1637" s="517" t="str">
        <f>五年级等级</f>
        <v/>
      </c>
      <c r="U1637" s="516" t="str">
        <f>五年级坐位体前屈得分</f>
        <v/>
      </c>
      <c r="V1637" s="517" t="str">
        <f>五年级等级</f>
        <v/>
      </c>
      <c r="W1637" s="516" t="str">
        <f>五年级一分钟跳绳得分</f>
        <v/>
      </c>
      <c r="X1637" s="517" t="str">
        <f>五年级等级</f>
        <v/>
      </c>
      <c r="Y1637" s="515" t="str">
        <f>五年级仰卧起坐得分</f>
        <v/>
      </c>
      <c r="Z1637" s="518" t="str">
        <f>五年级等级</f>
        <v/>
      </c>
      <c r="AA1637" s="533" t="str">
        <f>五年级折返跑得分</f>
        <v/>
      </c>
      <c r="AB1637" s="515" t="str">
        <f>五年级等级</f>
        <v/>
      </c>
      <c r="AC1637" s="533" t="str">
        <f>五年级跳绳附加分</f>
        <v/>
      </c>
      <c r="AD1637" s="534" t="str">
        <f>五年级标准分</f>
        <v/>
      </c>
      <c r="AE1637" s="534" t="str">
        <f>五年级总分</f>
        <v/>
      </c>
      <c r="AF1637" s="517" t="str">
        <f>五年级等级</f>
        <v/>
      </c>
    </row>
    <row r="1638" spans="1:32">
      <c r="A1638" s="476">
        <v>524</v>
      </c>
      <c r="B1638" s="477">
        <v>26</v>
      </c>
      <c r="C1638" s="632"/>
      <c r="D1638" s="633"/>
      <c r="E1638" s="632"/>
      <c r="F1638" s="625"/>
      <c r="G1638" s="608"/>
      <c r="H1638" s="475"/>
      <c r="I1638" s="613"/>
      <c r="J1638" s="614"/>
      <c r="K1638" s="614"/>
      <c r="L1638" s="615"/>
      <c r="M1638" s="616"/>
      <c r="N1638" s="505" t="str">
        <f>五年级BMI</f>
        <v/>
      </c>
      <c r="O1638" s="499" t="str">
        <f>五年级BMI等级</f>
        <v/>
      </c>
      <c r="P1638" s="500" t="str">
        <f>五年级BMI得分</f>
        <v/>
      </c>
      <c r="Q1638" s="515" t="str">
        <f>五年级肺活量得分</f>
        <v/>
      </c>
      <c r="R1638" s="512" t="str">
        <f>五年级等级</f>
        <v/>
      </c>
      <c r="S1638" s="516" t="str">
        <f>五年级50米跑得分</f>
        <v/>
      </c>
      <c r="T1638" s="517" t="str">
        <f>五年级等级</f>
        <v/>
      </c>
      <c r="U1638" s="516" t="str">
        <f>五年级坐位体前屈得分</f>
        <v/>
      </c>
      <c r="V1638" s="517" t="str">
        <f>五年级等级</f>
        <v/>
      </c>
      <c r="W1638" s="516" t="str">
        <f>五年级一分钟跳绳得分</f>
        <v/>
      </c>
      <c r="X1638" s="517" t="str">
        <f>五年级等级</f>
        <v/>
      </c>
      <c r="Y1638" s="515" t="str">
        <f>五年级仰卧起坐得分</f>
        <v/>
      </c>
      <c r="Z1638" s="518" t="str">
        <f>五年级等级</f>
        <v/>
      </c>
      <c r="AA1638" s="533" t="str">
        <f>五年级折返跑得分</f>
        <v/>
      </c>
      <c r="AB1638" s="515" t="str">
        <f>五年级等级</f>
        <v/>
      </c>
      <c r="AC1638" s="533" t="str">
        <f>五年级跳绳附加分</f>
        <v/>
      </c>
      <c r="AD1638" s="534" t="str">
        <f>五年级标准分</f>
        <v/>
      </c>
      <c r="AE1638" s="534" t="str">
        <f>五年级总分</f>
        <v/>
      </c>
      <c r="AF1638" s="517" t="str">
        <f>五年级等级</f>
        <v/>
      </c>
    </row>
    <row r="1639" spans="1:32">
      <c r="A1639" s="476">
        <v>524</v>
      </c>
      <c r="B1639" s="477">
        <v>27</v>
      </c>
      <c r="C1639" s="632"/>
      <c r="D1639" s="633"/>
      <c r="E1639" s="632"/>
      <c r="F1639" s="625"/>
      <c r="G1639" s="608"/>
      <c r="H1639" s="475"/>
      <c r="I1639" s="613"/>
      <c r="J1639" s="614"/>
      <c r="K1639" s="614"/>
      <c r="L1639" s="615"/>
      <c r="M1639" s="616"/>
      <c r="N1639" s="505" t="str">
        <f>五年级BMI</f>
        <v/>
      </c>
      <c r="O1639" s="499" t="str">
        <f>五年级BMI等级</f>
        <v/>
      </c>
      <c r="P1639" s="500" t="str">
        <f>五年级BMI得分</f>
        <v/>
      </c>
      <c r="Q1639" s="515" t="str">
        <f>五年级肺活量得分</f>
        <v/>
      </c>
      <c r="R1639" s="512" t="str">
        <f>五年级等级</f>
        <v/>
      </c>
      <c r="S1639" s="516" t="str">
        <f>五年级50米跑得分</f>
        <v/>
      </c>
      <c r="T1639" s="517" t="str">
        <f>五年级等级</f>
        <v/>
      </c>
      <c r="U1639" s="516" t="str">
        <f>五年级坐位体前屈得分</f>
        <v/>
      </c>
      <c r="V1639" s="517" t="str">
        <f>五年级等级</f>
        <v/>
      </c>
      <c r="W1639" s="516" t="str">
        <f>五年级一分钟跳绳得分</f>
        <v/>
      </c>
      <c r="X1639" s="517" t="str">
        <f>五年级等级</f>
        <v/>
      </c>
      <c r="Y1639" s="515" t="str">
        <f>五年级仰卧起坐得分</f>
        <v/>
      </c>
      <c r="Z1639" s="518" t="str">
        <f>五年级等级</f>
        <v/>
      </c>
      <c r="AA1639" s="533" t="str">
        <f>五年级折返跑得分</f>
        <v/>
      </c>
      <c r="AB1639" s="515" t="str">
        <f>五年级等级</f>
        <v/>
      </c>
      <c r="AC1639" s="533" t="str">
        <f>五年级跳绳附加分</f>
        <v/>
      </c>
      <c r="AD1639" s="534" t="str">
        <f>五年级标准分</f>
        <v/>
      </c>
      <c r="AE1639" s="534" t="str">
        <f>五年级总分</f>
        <v/>
      </c>
      <c r="AF1639" s="517" t="str">
        <f>五年级等级</f>
        <v/>
      </c>
    </row>
    <row r="1640" spans="1:32">
      <c r="A1640" s="476">
        <v>524</v>
      </c>
      <c r="B1640" s="477">
        <v>28</v>
      </c>
      <c r="C1640" s="632"/>
      <c r="D1640" s="633"/>
      <c r="E1640" s="632"/>
      <c r="F1640" s="625"/>
      <c r="G1640" s="608"/>
      <c r="H1640" s="475"/>
      <c r="I1640" s="613"/>
      <c r="J1640" s="614"/>
      <c r="K1640" s="614"/>
      <c r="L1640" s="615"/>
      <c r="M1640" s="616"/>
      <c r="N1640" s="505" t="str">
        <f>五年级BMI</f>
        <v/>
      </c>
      <c r="O1640" s="499" t="str">
        <f>五年级BMI等级</f>
        <v/>
      </c>
      <c r="P1640" s="500" t="str">
        <f>五年级BMI得分</f>
        <v/>
      </c>
      <c r="Q1640" s="515" t="str">
        <f>五年级肺活量得分</f>
        <v/>
      </c>
      <c r="R1640" s="512" t="str">
        <f>五年级等级</f>
        <v/>
      </c>
      <c r="S1640" s="516" t="str">
        <f>五年级50米跑得分</f>
        <v/>
      </c>
      <c r="T1640" s="517" t="str">
        <f>五年级等级</f>
        <v/>
      </c>
      <c r="U1640" s="516" t="str">
        <f>五年级坐位体前屈得分</f>
        <v/>
      </c>
      <c r="V1640" s="517" t="str">
        <f>五年级等级</f>
        <v/>
      </c>
      <c r="W1640" s="516" t="str">
        <f>五年级一分钟跳绳得分</f>
        <v/>
      </c>
      <c r="X1640" s="517" t="str">
        <f>五年级等级</f>
        <v/>
      </c>
      <c r="Y1640" s="515" t="str">
        <f>五年级仰卧起坐得分</f>
        <v/>
      </c>
      <c r="Z1640" s="518" t="str">
        <f>五年级等级</f>
        <v/>
      </c>
      <c r="AA1640" s="533" t="str">
        <f>五年级折返跑得分</f>
        <v/>
      </c>
      <c r="AB1640" s="515" t="str">
        <f>五年级等级</f>
        <v/>
      </c>
      <c r="AC1640" s="533" t="str">
        <f>五年级跳绳附加分</f>
        <v/>
      </c>
      <c r="AD1640" s="534" t="str">
        <f>五年级标准分</f>
        <v/>
      </c>
      <c r="AE1640" s="534" t="str">
        <f>五年级总分</f>
        <v/>
      </c>
      <c r="AF1640" s="517" t="str">
        <f>五年级等级</f>
        <v/>
      </c>
    </row>
    <row r="1641" spans="1:32">
      <c r="A1641" s="476">
        <v>524</v>
      </c>
      <c r="B1641" s="477">
        <v>29</v>
      </c>
      <c r="C1641" s="632"/>
      <c r="D1641" s="633"/>
      <c r="E1641" s="632"/>
      <c r="F1641" s="625"/>
      <c r="G1641" s="608"/>
      <c r="H1641" s="475"/>
      <c r="I1641" s="613"/>
      <c r="J1641" s="614"/>
      <c r="K1641" s="614"/>
      <c r="L1641" s="615"/>
      <c r="M1641" s="616"/>
      <c r="N1641" s="505" t="str">
        <f>五年级BMI</f>
        <v/>
      </c>
      <c r="O1641" s="499" t="str">
        <f>五年级BMI等级</f>
        <v/>
      </c>
      <c r="P1641" s="500" t="str">
        <f>五年级BMI得分</f>
        <v/>
      </c>
      <c r="Q1641" s="515" t="str">
        <f>五年级肺活量得分</f>
        <v/>
      </c>
      <c r="R1641" s="512" t="str">
        <f>五年级等级</f>
        <v/>
      </c>
      <c r="S1641" s="516" t="str">
        <f>五年级50米跑得分</f>
        <v/>
      </c>
      <c r="T1641" s="517" t="str">
        <f>五年级等级</f>
        <v/>
      </c>
      <c r="U1641" s="516" t="str">
        <f>五年级坐位体前屈得分</f>
        <v/>
      </c>
      <c r="V1641" s="517" t="str">
        <f>五年级等级</f>
        <v/>
      </c>
      <c r="W1641" s="516" t="str">
        <f>五年级一分钟跳绳得分</f>
        <v/>
      </c>
      <c r="X1641" s="517" t="str">
        <f>五年级等级</f>
        <v/>
      </c>
      <c r="Y1641" s="515" t="str">
        <f>五年级仰卧起坐得分</f>
        <v/>
      </c>
      <c r="Z1641" s="518" t="str">
        <f>五年级等级</f>
        <v/>
      </c>
      <c r="AA1641" s="533" t="str">
        <f>五年级折返跑得分</f>
        <v/>
      </c>
      <c r="AB1641" s="515" t="str">
        <f>五年级等级</f>
        <v/>
      </c>
      <c r="AC1641" s="533" t="str">
        <f>五年级跳绳附加分</f>
        <v/>
      </c>
      <c r="AD1641" s="534" t="str">
        <f>五年级标准分</f>
        <v/>
      </c>
      <c r="AE1641" s="534" t="str">
        <f>五年级总分</f>
        <v/>
      </c>
      <c r="AF1641" s="517" t="str">
        <f>五年级等级</f>
        <v/>
      </c>
    </row>
    <row r="1642" spans="1:32">
      <c r="A1642" s="476">
        <v>524</v>
      </c>
      <c r="B1642" s="477">
        <v>30</v>
      </c>
      <c r="C1642" s="632"/>
      <c r="D1642" s="633"/>
      <c r="E1642" s="632"/>
      <c r="F1642" s="625"/>
      <c r="G1642" s="608"/>
      <c r="H1642" s="475"/>
      <c r="I1642" s="613"/>
      <c r="J1642" s="614"/>
      <c r="K1642" s="614"/>
      <c r="L1642" s="615"/>
      <c r="M1642" s="616"/>
      <c r="N1642" s="505" t="str">
        <f>五年级BMI</f>
        <v/>
      </c>
      <c r="O1642" s="499" t="str">
        <f>五年级BMI等级</f>
        <v/>
      </c>
      <c r="P1642" s="500" t="str">
        <f>五年级BMI得分</f>
        <v/>
      </c>
      <c r="Q1642" s="515" t="str">
        <f>五年级肺活量得分</f>
        <v/>
      </c>
      <c r="R1642" s="512" t="str">
        <f>五年级等级</f>
        <v/>
      </c>
      <c r="S1642" s="516" t="str">
        <f>五年级50米跑得分</f>
        <v/>
      </c>
      <c r="T1642" s="517" t="str">
        <f>五年级等级</f>
        <v/>
      </c>
      <c r="U1642" s="516" t="str">
        <f>五年级坐位体前屈得分</f>
        <v/>
      </c>
      <c r="V1642" s="517" t="str">
        <f>五年级等级</f>
        <v/>
      </c>
      <c r="W1642" s="516" t="str">
        <f>五年级一分钟跳绳得分</f>
        <v/>
      </c>
      <c r="X1642" s="517" t="str">
        <f>五年级等级</f>
        <v/>
      </c>
      <c r="Y1642" s="515" t="str">
        <f>五年级仰卧起坐得分</f>
        <v/>
      </c>
      <c r="Z1642" s="518" t="str">
        <f>五年级等级</f>
        <v/>
      </c>
      <c r="AA1642" s="533" t="str">
        <f>五年级折返跑得分</f>
        <v/>
      </c>
      <c r="AB1642" s="515" t="str">
        <f>五年级等级</f>
        <v/>
      </c>
      <c r="AC1642" s="533" t="str">
        <f>五年级跳绳附加分</f>
        <v/>
      </c>
      <c r="AD1642" s="534" t="str">
        <f>五年级标准分</f>
        <v/>
      </c>
      <c r="AE1642" s="534" t="str">
        <f>五年级总分</f>
        <v/>
      </c>
      <c r="AF1642" s="517" t="str">
        <f>五年级等级</f>
        <v/>
      </c>
    </row>
    <row r="1643" spans="1:32">
      <c r="A1643" s="476">
        <v>524</v>
      </c>
      <c r="B1643" s="477">
        <v>31</v>
      </c>
      <c r="C1643" s="632"/>
      <c r="D1643" s="633"/>
      <c r="E1643" s="632"/>
      <c r="F1643" s="625"/>
      <c r="G1643" s="608"/>
      <c r="H1643" s="475"/>
      <c r="I1643" s="613"/>
      <c r="J1643" s="614"/>
      <c r="K1643" s="614"/>
      <c r="L1643" s="615"/>
      <c r="M1643" s="616"/>
      <c r="N1643" s="505" t="str">
        <f>五年级BMI</f>
        <v/>
      </c>
      <c r="O1643" s="499" t="str">
        <f>五年级BMI等级</f>
        <v/>
      </c>
      <c r="P1643" s="500" t="str">
        <f>五年级BMI得分</f>
        <v/>
      </c>
      <c r="Q1643" s="515" t="str">
        <f>五年级肺活量得分</f>
        <v/>
      </c>
      <c r="R1643" s="512" t="str">
        <f>五年级等级</f>
        <v/>
      </c>
      <c r="S1643" s="516" t="str">
        <f>五年级50米跑得分</f>
        <v/>
      </c>
      <c r="T1643" s="517" t="str">
        <f>五年级等级</f>
        <v/>
      </c>
      <c r="U1643" s="516" t="str">
        <f>五年级坐位体前屈得分</f>
        <v/>
      </c>
      <c r="V1643" s="517" t="str">
        <f>五年级等级</f>
        <v/>
      </c>
      <c r="W1643" s="516" t="str">
        <f>五年级一分钟跳绳得分</f>
        <v/>
      </c>
      <c r="X1643" s="517" t="str">
        <f>五年级等级</f>
        <v/>
      </c>
      <c r="Y1643" s="515" t="str">
        <f>五年级仰卧起坐得分</f>
        <v/>
      </c>
      <c r="Z1643" s="518" t="str">
        <f>五年级等级</f>
        <v/>
      </c>
      <c r="AA1643" s="533" t="str">
        <f>五年级折返跑得分</f>
        <v/>
      </c>
      <c r="AB1643" s="515" t="str">
        <f>五年级等级</f>
        <v/>
      </c>
      <c r="AC1643" s="533" t="str">
        <f>五年级跳绳附加分</f>
        <v/>
      </c>
      <c r="AD1643" s="534" t="str">
        <f>五年级标准分</f>
        <v/>
      </c>
      <c r="AE1643" s="534" t="str">
        <f>五年级总分</f>
        <v/>
      </c>
      <c r="AF1643" s="517" t="str">
        <f>五年级等级</f>
        <v/>
      </c>
    </row>
    <row r="1644" spans="1:32">
      <c r="A1644" s="476">
        <v>524</v>
      </c>
      <c r="B1644" s="477">
        <v>32</v>
      </c>
      <c r="C1644" s="632"/>
      <c r="D1644" s="633"/>
      <c r="E1644" s="632"/>
      <c r="F1644" s="625"/>
      <c r="G1644" s="608"/>
      <c r="H1644" s="475"/>
      <c r="I1644" s="613"/>
      <c r="J1644" s="614"/>
      <c r="K1644" s="614"/>
      <c r="L1644" s="615"/>
      <c r="M1644" s="616"/>
      <c r="N1644" s="505" t="str">
        <f>五年级BMI</f>
        <v/>
      </c>
      <c r="O1644" s="499" t="str">
        <f>五年级BMI等级</f>
        <v/>
      </c>
      <c r="P1644" s="500" t="str">
        <f>五年级BMI得分</f>
        <v/>
      </c>
      <c r="Q1644" s="515" t="str">
        <f>五年级肺活量得分</f>
        <v/>
      </c>
      <c r="R1644" s="512" t="str">
        <f>五年级等级</f>
        <v/>
      </c>
      <c r="S1644" s="516" t="str">
        <f>五年级50米跑得分</f>
        <v/>
      </c>
      <c r="T1644" s="517" t="str">
        <f>五年级等级</f>
        <v/>
      </c>
      <c r="U1644" s="516" t="str">
        <f>五年级坐位体前屈得分</f>
        <v/>
      </c>
      <c r="V1644" s="517" t="str">
        <f>五年级等级</f>
        <v/>
      </c>
      <c r="W1644" s="516" t="str">
        <f>五年级一分钟跳绳得分</f>
        <v/>
      </c>
      <c r="X1644" s="517" t="str">
        <f>五年级等级</f>
        <v/>
      </c>
      <c r="Y1644" s="515" t="str">
        <f>五年级仰卧起坐得分</f>
        <v/>
      </c>
      <c r="Z1644" s="518" t="str">
        <f>五年级等级</f>
        <v/>
      </c>
      <c r="AA1644" s="533" t="str">
        <f>五年级折返跑得分</f>
        <v/>
      </c>
      <c r="AB1644" s="515" t="str">
        <f>五年级等级</f>
        <v/>
      </c>
      <c r="AC1644" s="533" t="str">
        <f>五年级跳绳附加分</f>
        <v/>
      </c>
      <c r="AD1644" s="534" t="str">
        <f>五年级标准分</f>
        <v/>
      </c>
      <c r="AE1644" s="534" t="str">
        <f>五年级总分</f>
        <v/>
      </c>
      <c r="AF1644" s="517" t="str">
        <f>五年级等级</f>
        <v/>
      </c>
    </row>
    <row r="1645" spans="1:32">
      <c r="A1645" s="476">
        <v>524</v>
      </c>
      <c r="B1645" s="477">
        <v>33</v>
      </c>
      <c r="C1645" s="632"/>
      <c r="D1645" s="633"/>
      <c r="E1645" s="632"/>
      <c r="F1645" s="625"/>
      <c r="G1645" s="608"/>
      <c r="H1645" s="475"/>
      <c r="I1645" s="613"/>
      <c r="J1645" s="614"/>
      <c r="K1645" s="614"/>
      <c r="L1645" s="615"/>
      <c r="M1645" s="616"/>
      <c r="N1645" s="505" t="str">
        <f>五年级BMI</f>
        <v/>
      </c>
      <c r="O1645" s="499" t="str">
        <f>五年级BMI等级</f>
        <v/>
      </c>
      <c r="P1645" s="500" t="str">
        <f>五年级BMI得分</f>
        <v/>
      </c>
      <c r="Q1645" s="515" t="str">
        <f>五年级肺活量得分</f>
        <v/>
      </c>
      <c r="R1645" s="512" t="str">
        <f>五年级等级</f>
        <v/>
      </c>
      <c r="S1645" s="516" t="str">
        <f>五年级50米跑得分</f>
        <v/>
      </c>
      <c r="T1645" s="517" t="str">
        <f>五年级等级</f>
        <v/>
      </c>
      <c r="U1645" s="516" t="str">
        <f>五年级坐位体前屈得分</f>
        <v/>
      </c>
      <c r="V1645" s="517" t="str">
        <f>五年级等级</f>
        <v/>
      </c>
      <c r="W1645" s="516" t="str">
        <f>五年级一分钟跳绳得分</f>
        <v/>
      </c>
      <c r="X1645" s="517" t="str">
        <f>五年级等级</f>
        <v/>
      </c>
      <c r="Y1645" s="515" t="str">
        <f>五年级仰卧起坐得分</f>
        <v/>
      </c>
      <c r="Z1645" s="518" t="str">
        <f>五年级等级</f>
        <v/>
      </c>
      <c r="AA1645" s="533" t="str">
        <f>五年级折返跑得分</f>
        <v/>
      </c>
      <c r="AB1645" s="515" t="str">
        <f>五年级等级</f>
        <v/>
      </c>
      <c r="AC1645" s="533" t="str">
        <f>五年级跳绳附加分</f>
        <v/>
      </c>
      <c r="AD1645" s="534" t="str">
        <f>五年级标准分</f>
        <v/>
      </c>
      <c r="AE1645" s="534" t="str">
        <f>五年级总分</f>
        <v/>
      </c>
      <c r="AF1645" s="517" t="str">
        <f>五年级等级</f>
        <v/>
      </c>
    </row>
    <row r="1646" spans="1:32">
      <c r="A1646" s="476">
        <v>524</v>
      </c>
      <c r="B1646" s="477">
        <v>34</v>
      </c>
      <c r="C1646" s="632"/>
      <c r="D1646" s="633"/>
      <c r="E1646" s="632"/>
      <c r="F1646" s="625"/>
      <c r="G1646" s="608"/>
      <c r="H1646" s="475"/>
      <c r="I1646" s="613"/>
      <c r="J1646" s="614"/>
      <c r="K1646" s="614"/>
      <c r="L1646" s="615"/>
      <c r="M1646" s="616"/>
      <c r="N1646" s="505" t="str">
        <f>五年级BMI</f>
        <v/>
      </c>
      <c r="O1646" s="499" t="str">
        <f>五年级BMI等级</f>
        <v/>
      </c>
      <c r="P1646" s="500" t="str">
        <f>五年级BMI得分</f>
        <v/>
      </c>
      <c r="Q1646" s="515" t="str">
        <f>五年级肺活量得分</f>
        <v/>
      </c>
      <c r="R1646" s="512" t="str">
        <f>五年级等级</f>
        <v/>
      </c>
      <c r="S1646" s="516" t="str">
        <f>五年级50米跑得分</f>
        <v/>
      </c>
      <c r="T1646" s="517" t="str">
        <f>五年级等级</f>
        <v/>
      </c>
      <c r="U1646" s="516" t="str">
        <f>五年级坐位体前屈得分</f>
        <v/>
      </c>
      <c r="V1646" s="517" t="str">
        <f>五年级等级</f>
        <v/>
      </c>
      <c r="W1646" s="516" t="str">
        <f>五年级一分钟跳绳得分</f>
        <v/>
      </c>
      <c r="X1646" s="517" t="str">
        <f>五年级等级</f>
        <v/>
      </c>
      <c r="Y1646" s="515" t="str">
        <f>五年级仰卧起坐得分</f>
        <v/>
      </c>
      <c r="Z1646" s="518" t="str">
        <f>五年级等级</f>
        <v/>
      </c>
      <c r="AA1646" s="533" t="str">
        <f>五年级折返跑得分</f>
        <v/>
      </c>
      <c r="AB1646" s="515" t="str">
        <f>五年级等级</f>
        <v/>
      </c>
      <c r="AC1646" s="533" t="str">
        <f>五年级跳绳附加分</f>
        <v/>
      </c>
      <c r="AD1646" s="534" t="str">
        <f>五年级标准分</f>
        <v/>
      </c>
      <c r="AE1646" s="534" t="str">
        <f>五年级总分</f>
        <v/>
      </c>
      <c r="AF1646" s="517" t="str">
        <f>五年级等级</f>
        <v/>
      </c>
    </row>
    <row r="1647" spans="1:32">
      <c r="A1647" s="476">
        <v>524</v>
      </c>
      <c r="B1647" s="477">
        <v>35</v>
      </c>
      <c r="C1647" s="632"/>
      <c r="D1647" s="633"/>
      <c r="E1647" s="632"/>
      <c r="F1647" s="625"/>
      <c r="G1647" s="608"/>
      <c r="H1647" s="475"/>
      <c r="I1647" s="613"/>
      <c r="J1647" s="614"/>
      <c r="K1647" s="614"/>
      <c r="L1647" s="615"/>
      <c r="M1647" s="616"/>
      <c r="N1647" s="505" t="str">
        <f>五年级BMI</f>
        <v/>
      </c>
      <c r="O1647" s="499" t="str">
        <f>五年级BMI等级</f>
        <v/>
      </c>
      <c r="P1647" s="500" t="str">
        <f>五年级BMI得分</f>
        <v/>
      </c>
      <c r="Q1647" s="515" t="str">
        <f>五年级肺活量得分</f>
        <v/>
      </c>
      <c r="R1647" s="512" t="str">
        <f>五年级等级</f>
        <v/>
      </c>
      <c r="S1647" s="516" t="str">
        <f>五年级50米跑得分</f>
        <v/>
      </c>
      <c r="T1647" s="517" t="str">
        <f>五年级等级</f>
        <v/>
      </c>
      <c r="U1647" s="516" t="str">
        <f>五年级坐位体前屈得分</f>
        <v/>
      </c>
      <c r="V1647" s="517" t="str">
        <f>五年级等级</f>
        <v/>
      </c>
      <c r="W1647" s="516" t="str">
        <f>五年级一分钟跳绳得分</f>
        <v/>
      </c>
      <c r="X1647" s="517" t="str">
        <f>五年级等级</f>
        <v/>
      </c>
      <c r="Y1647" s="515" t="str">
        <f>五年级仰卧起坐得分</f>
        <v/>
      </c>
      <c r="Z1647" s="518" t="str">
        <f>五年级等级</f>
        <v/>
      </c>
      <c r="AA1647" s="533" t="str">
        <f>五年级折返跑得分</f>
        <v/>
      </c>
      <c r="AB1647" s="515" t="str">
        <f>五年级等级</f>
        <v/>
      </c>
      <c r="AC1647" s="533" t="str">
        <f>五年级跳绳附加分</f>
        <v/>
      </c>
      <c r="AD1647" s="534" t="str">
        <f>五年级标准分</f>
        <v/>
      </c>
      <c r="AE1647" s="534" t="str">
        <f>五年级总分</f>
        <v/>
      </c>
      <c r="AF1647" s="517" t="str">
        <f>五年级等级</f>
        <v/>
      </c>
    </row>
    <row r="1648" spans="1:32">
      <c r="A1648" s="476">
        <v>524</v>
      </c>
      <c r="B1648" s="477">
        <v>36</v>
      </c>
      <c r="C1648" s="632"/>
      <c r="D1648" s="633"/>
      <c r="E1648" s="632"/>
      <c r="F1648" s="625"/>
      <c r="G1648" s="608"/>
      <c r="H1648" s="475"/>
      <c r="I1648" s="613"/>
      <c r="J1648" s="614"/>
      <c r="K1648" s="614"/>
      <c r="L1648" s="615"/>
      <c r="M1648" s="616"/>
      <c r="N1648" s="505" t="str">
        <f>五年级BMI</f>
        <v/>
      </c>
      <c r="O1648" s="499" t="str">
        <f>五年级BMI等级</f>
        <v/>
      </c>
      <c r="P1648" s="500" t="str">
        <f>五年级BMI得分</f>
        <v/>
      </c>
      <c r="Q1648" s="515" t="str">
        <f>五年级肺活量得分</f>
        <v/>
      </c>
      <c r="R1648" s="512" t="str">
        <f>五年级等级</f>
        <v/>
      </c>
      <c r="S1648" s="516" t="str">
        <f>五年级50米跑得分</f>
        <v/>
      </c>
      <c r="T1648" s="517" t="str">
        <f>五年级等级</f>
        <v/>
      </c>
      <c r="U1648" s="516" t="str">
        <f>五年级坐位体前屈得分</f>
        <v/>
      </c>
      <c r="V1648" s="517" t="str">
        <f>五年级等级</f>
        <v/>
      </c>
      <c r="W1648" s="516" t="str">
        <f>五年级一分钟跳绳得分</f>
        <v/>
      </c>
      <c r="X1648" s="517" t="str">
        <f>五年级等级</f>
        <v/>
      </c>
      <c r="Y1648" s="515" t="str">
        <f>五年级仰卧起坐得分</f>
        <v/>
      </c>
      <c r="Z1648" s="518" t="str">
        <f>五年级等级</f>
        <v/>
      </c>
      <c r="AA1648" s="533" t="str">
        <f>五年级折返跑得分</f>
        <v/>
      </c>
      <c r="AB1648" s="515" t="str">
        <f>五年级等级</f>
        <v/>
      </c>
      <c r="AC1648" s="533" t="str">
        <f>五年级跳绳附加分</f>
        <v/>
      </c>
      <c r="AD1648" s="534" t="str">
        <f>五年级标准分</f>
        <v/>
      </c>
      <c r="AE1648" s="534" t="str">
        <f>五年级总分</f>
        <v/>
      </c>
      <c r="AF1648" s="517" t="str">
        <f>五年级等级</f>
        <v/>
      </c>
    </row>
    <row r="1649" spans="1:32">
      <c r="A1649" s="476">
        <v>524</v>
      </c>
      <c r="B1649" s="477">
        <v>37</v>
      </c>
      <c r="C1649" s="632"/>
      <c r="D1649" s="633"/>
      <c r="E1649" s="632"/>
      <c r="F1649" s="625"/>
      <c r="G1649" s="608"/>
      <c r="H1649" s="475"/>
      <c r="I1649" s="613"/>
      <c r="J1649" s="614"/>
      <c r="K1649" s="614"/>
      <c r="L1649" s="615"/>
      <c r="M1649" s="616"/>
      <c r="N1649" s="505" t="str">
        <f>五年级BMI</f>
        <v/>
      </c>
      <c r="O1649" s="499" t="str">
        <f>五年级BMI等级</f>
        <v/>
      </c>
      <c r="P1649" s="500" t="str">
        <f>五年级BMI得分</f>
        <v/>
      </c>
      <c r="Q1649" s="515" t="str">
        <f>五年级肺活量得分</f>
        <v/>
      </c>
      <c r="R1649" s="512" t="str">
        <f>五年级等级</f>
        <v/>
      </c>
      <c r="S1649" s="516" t="str">
        <f>五年级50米跑得分</f>
        <v/>
      </c>
      <c r="T1649" s="517" t="str">
        <f>五年级等级</f>
        <v/>
      </c>
      <c r="U1649" s="516" t="str">
        <f>五年级坐位体前屈得分</f>
        <v/>
      </c>
      <c r="V1649" s="517" t="str">
        <f>五年级等级</f>
        <v/>
      </c>
      <c r="W1649" s="516" t="str">
        <f>五年级一分钟跳绳得分</f>
        <v/>
      </c>
      <c r="X1649" s="517" t="str">
        <f>五年级等级</f>
        <v/>
      </c>
      <c r="Y1649" s="515" t="str">
        <f>五年级仰卧起坐得分</f>
        <v/>
      </c>
      <c r="Z1649" s="518" t="str">
        <f>五年级等级</f>
        <v/>
      </c>
      <c r="AA1649" s="533" t="str">
        <f>五年级折返跑得分</f>
        <v/>
      </c>
      <c r="AB1649" s="515" t="str">
        <f>五年级等级</f>
        <v/>
      </c>
      <c r="AC1649" s="533" t="str">
        <f>五年级跳绳附加分</f>
        <v/>
      </c>
      <c r="AD1649" s="534" t="str">
        <f>五年级标准分</f>
        <v/>
      </c>
      <c r="AE1649" s="534" t="str">
        <f>五年级总分</f>
        <v/>
      </c>
      <c r="AF1649" s="517" t="str">
        <f>五年级等级</f>
        <v/>
      </c>
    </row>
    <row r="1650" spans="1:32">
      <c r="A1650" s="476">
        <v>524</v>
      </c>
      <c r="B1650" s="477">
        <v>38</v>
      </c>
      <c r="C1650" s="632"/>
      <c r="D1650" s="633"/>
      <c r="E1650" s="632"/>
      <c r="F1650" s="625"/>
      <c r="G1650" s="608"/>
      <c r="H1650" s="475"/>
      <c r="I1650" s="613"/>
      <c r="J1650" s="614"/>
      <c r="K1650" s="614"/>
      <c r="L1650" s="615"/>
      <c r="M1650" s="616"/>
      <c r="N1650" s="505" t="str">
        <f>五年级BMI</f>
        <v/>
      </c>
      <c r="O1650" s="499" t="str">
        <f>五年级BMI等级</f>
        <v/>
      </c>
      <c r="P1650" s="500" t="str">
        <f>五年级BMI得分</f>
        <v/>
      </c>
      <c r="Q1650" s="515" t="str">
        <f>五年级肺活量得分</f>
        <v/>
      </c>
      <c r="R1650" s="512" t="str">
        <f>五年级等级</f>
        <v/>
      </c>
      <c r="S1650" s="516" t="str">
        <f>五年级50米跑得分</f>
        <v/>
      </c>
      <c r="T1650" s="517" t="str">
        <f>五年级等级</f>
        <v/>
      </c>
      <c r="U1650" s="516" t="str">
        <f>五年级坐位体前屈得分</f>
        <v/>
      </c>
      <c r="V1650" s="517" t="str">
        <f>五年级等级</f>
        <v/>
      </c>
      <c r="W1650" s="516" t="str">
        <f>五年级一分钟跳绳得分</f>
        <v/>
      </c>
      <c r="X1650" s="517" t="str">
        <f>五年级等级</f>
        <v/>
      </c>
      <c r="Y1650" s="515" t="str">
        <f>五年级仰卧起坐得分</f>
        <v/>
      </c>
      <c r="Z1650" s="518" t="str">
        <f>五年级等级</f>
        <v/>
      </c>
      <c r="AA1650" s="533" t="str">
        <f>五年级折返跑得分</f>
        <v/>
      </c>
      <c r="AB1650" s="515" t="str">
        <f>五年级等级</f>
        <v/>
      </c>
      <c r="AC1650" s="533" t="str">
        <f>五年级跳绳附加分</f>
        <v/>
      </c>
      <c r="AD1650" s="534" t="str">
        <f>五年级标准分</f>
        <v/>
      </c>
      <c r="AE1650" s="534" t="str">
        <f>五年级总分</f>
        <v/>
      </c>
      <c r="AF1650" s="517" t="str">
        <f>五年级等级</f>
        <v/>
      </c>
    </row>
    <row r="1651" spans="1:32">
      <c r="A1651" s="476">
        <v>524</v>
      </c>
      <c r="B1651" s="477">
        <v>39</v>
      </c>
      <c r="C1651" s="632"/>
      <c r="D1651" s="633"/>
      <c r="E1651" s="632"/>
      <c r="F1651" s="625"/>
      <c r="G1651" s="608"/>
      <c r="H1651" s="475"/>
      <c r="I1651" s="613"/>
      <c r="J1651" s="614"/>
      <c r="K1651" s="614"/>
      <c r="L1651" s="615"/>
      <c r="M1651" s="616"/>
      <c r="N1651" s="505" t="str">
        <f>五年级BMI</f>
        <v/>
      </c>
      <c r="O1651" s="499" t="str">
        <f>五年级BMI等级</f>
        <v/>
      </c>
      <c r="P1651" s="500" t="str">
        <f>五年级BMI得分</f>
        <v/>
      </c>
      <c r="Q1651" s="515" t="str">
        <f>五年级肺活量得分</f>
        <v/>
      </c>
      <c r="R1651" s="512" t="str">
        <f>五年级等级</f>
        <v/>
      </c>
      <c r="S1651" s="516" t="str">
        <f>五年级50米跑得分</f>
        <v/>
      </c>
      <c r="T1651" s="517" t="str">
        <f>五年级等级</f>
        <v/>
      </c>
      <c r="U1651" s="516" t="str">
        <f>五年级坐位体前屈得分</f>
        <v/>
      </c>
      <c r="V1651" s="517" t="str">
        <f>五年级等级</f>
        <v/>
      </c>
      <c r="W1651" s="516" t="str">
        <f>五年级一分钟跳绳得分</f>
        <v/>
      </c>
      <c r="X1651" s="517" t="str">
        <f>五年级等级</f>
        <v/>
      </c>
      <c r="Y1651" s="515" t="str">
        <f>五年级仰卧起坐得分</f>
        <v/>
      </c>
      <c r="Z1651" s="518" t="str">
        <f>五年级等级</f>
        <v/>
      </c>
      <c r="AA1651" s="533" t="str">
        <f>五年级折返跑得分</f>
        <v/>
      </c>
      <c r="AB1651" s="515" t="str">
        <f>五年级等级</f>
        <v/>
      </c>
      <c r="AC1651" s="533" t="str">
        <f>五年级跳绳附加分</f>
        <v/>
      </c>
      <c r="AD1651" s="534" t="str">
        <f>五年级标准分</f>
        <v/>
      </c>
      <c r="AE1651" s="534" t="str">
        <f>五年级总分</f>
        <v/>
      </c>
      <c r="AF1651" s="517" t="str">
        <f>五年级等级</f>
        <v/>
      </c>
    </row>
    <row r="1652" spans="1:32">
      <c r="A1652" s="476">
        <v>524</v>
      </c>
      <c r="B1652" s="477">
        <v>40</v>
      </c>
      <c r="C1652" s="632"/>
      <c r="D1652" s="633"/>
      <c r="E1652" s="632"/>
      <c r="F1652" s="625"/>
      <c r="G1652" s="608"/>
      <c r="H1652" s="475"/>
      <c r="I1652" s="613"/>
      <c r="J1652" s="614"/>
      <c r="K1652" s="614"/>
      <c r="L1652" s="615"/>
      <c r="M1652" s="616"/>
      <c r="N1652" s="505" t="str">
        <f>五年级BMI</f>
        <v/>
      </c>
      <c r="O1652" s="499" t="str">
        <f>五年级BMI等级</f>
        <v/>
      </c>
      <c r="P1652" s="500" t="str">
        <f>五年级BMI得分</f>
        <v/>
      </c>
      <c r="Q1652" s="515" t="str">
        <f>五年级肺活量得分</f>
        <v/>
      </c>
      <c r="R1652" s="512" t="str">
        <f>五年级等级</f>
        <v/>
      </c>
      <c r="S1652" s="516" t="str">
        <f>五年级50米跑得分</f>
        <v/>
      </c>
      <c r="T1652" s="517" t="str">
        <f>五年级等级</f>
        <v/>
      </c>
      <c r="U1652" s="516" t="str">
        <f>五年级坐位体前屈得分</f>
        <v/>
      </c>
      <c r="V1652" s="517" t="str">
        <f>五年级等级</f>
        <v/>
      </c>
      <c r="W1652" s="516" t="str">
        <f>五年级一分钟跳绳得分</f>
        <v/>
      </c>
      <c r="X1652" s="517" t="str">
        <f>五年级等级</f>
        <v/>
      </c>
      <c r="Y1652" s="515" t="str">
        <f>五年级仰卧起坐得分</f>
        <v/>
      </c>
      <c r="Z1652" s="518" t="str">
        <f>五年级等级</f>
        <v/>
      </c>
      <c r="AA1652" s="533" t="str">
        <f>五年级折返跑得分</f>
        <v/>
      </c>
      <c r="AB1652" s="515" t="str">
        <f>五年级等级</f>
        <v/>
      </c>
      <c r="AC1652" s="533" t="str">
        <f>五年级跳绳附加分</f>
        <v/>
      </c>
      <c r="AD1652" s="534" t="str">
        <f>五年级标准分</f>
        <v/>
      </c>
      <c r="AE1652" s="534" t="str">
        <f>五年级总分</f>
        <v/>
      </c>
      <c r="AF1652" s="517" t="str">
        <f>五年级等级</f>
        <v/>
      </c>
    </row>
    <row r="1653" spans="1:32">
      <c r="A1653" s="476">
        <v>524</v>
      </c>
      <c r="B1653" s="477">
        <v>41</v>
      </c>
      <c r="C1653" s="632"/>
      <c r="D1653" s="633"/>
      <c r="E1653" s="632"/>
      <c r="F1653" s="625"/>
      <c r="G1653" s="608"/>
      <c r="H1653" s="475"/>
      <c r="I1653" s="613"/>
      <c r="J1653" s="614"/>
      <c r="K1653" s="614"/>
      <c r="L1653" s="615"/>
      <c r="M1653" s="616"/>
      <c r="N1653" s="505" t="str">
        <f>五年级BMI</f>
        <v/>
      </c>
      <c r="O1653" s="499" t="str">
        <f>五年级BMI等级</f>
        <v/>
      </c>
      <c r="P1653" s="500" t="str">
        <f>五年级BMI得分</f>
        <v/>
      </c>
      <c r="Q1653" s="515" t="str">
        <f>五年级肺活量得分</f>
        <v/>
      </c>
      <c r="R1653" s="512" t="str">
        <f>五年级等级</f>
        <v/>
      </c>
      <c r="S1653" s="516" t="str">
        <f>五年级50米跑得分</f>
        <v/>
      </c>
      <c r="T1653" s="517" t="str">
        <f>五年级等级</f>
        <v/>
      </c>
      <c r="U1653" s="516" t="str">
        <f>五年级坐位体前屈得分</f>
        <v/>
      </c>
      <c r="V1653" s="517" t="str">
        <f>五年级等级</f>
        <v/>
      </c>
      <c r="W1653" s="516" t="str">
        <f>五年级一分钟跳绳得分</f>
        <v/>
      </c>
      <c r="X1653" s="517" t="str">
        <f>五年级等级</f>
        <v/>
      </c>
      <c r="Y1653" s="515" t="str">
        <f>五年级仰卧起坐得分</f>
        <v/>
      </c>
      <c r="Z1653" s="518" t="str">
        <f>五年级等级</f>
        <v/>
      </c>
      <c r="AA1653" s="533" t="str">
        <f>五年级折返跑得分</f>
        <v/>
      </c>
      <c r="AB1653" s="515" t="str">
        <f>五年级等级</f>
        <v/>
      </c>
      <c r="AC1653" s="533" t="str">
        <f>五年级跳绳附加分</f>
        <v/>
      </c>
      <c r="AD1653" s="534" t="str">
        <f>五年级标准分</f>
        <v/>
      </c>
      <c r="AE1653" s="534" t="str">
        <f>五年级总分</f>
        <v/>
      </c>
      <c r="AF1653" s="517" t="str">
        <f>五年级等级</f>
        <v/>
      </c>
    </row>
    <row r="1654" spans="1:32">
      <c r="A1654" s="476">
        <v>524</v>
      </c>
      <c r="B1654" s="477">
        <v>42</v>
      </c>
      <c r="C1654" s="632"/>
      <c r="D1654" s="633"/>
      <c r="E1654" s="632"/>
      <c r="F1654" s="625"/>
      <c r="G1654" s="608"/>
      <c r="H1654" s="475"/>
      <c r="I1654" s="613"/>
      <c r="J1654" s="614"/>
      <c r="K1654" s="614"/>
      <c r="L1654" s="615"/>
      <c r="M1654" s="616"/>
      <c r="N1654" s="505" t="str">
        <f>五年级BMI</f>
        <v/>
      </c>
      <c r="O1654" s="499" t="str">
        <f>五年级BMI等级</f>
        <v/>
      </c>
      <c r="P1654" s="500" t="str">
        <f>五年级BMI得分</f>
        <v/>
      </c>
      <c r="Q1654" s="515" t="str">
        <f>五年级肺活量得分</f>
        <v/>
      </c>
      <c r="R1654" s="512" t="str">
        <f>五年级等级</f>
        <v/>
      </c>
      <c r="S1654" s="516" t="str">
        <f>五年级50米跑得分</f>
        <v/>
      </c>
      <c r="T1654" s="517" t="str">
        <f>五年级等级</f>
        <v/>
      </c>
      <c r="U1654" s="516" t="str">
        <f>五年级坐位体前屈得分</f>
        <v/>
      </c>
      <c r="V1654" s="517" t="str">
        <f>五年级等级</f>
        <v/>
      </c>
      <c r="W1654" s="516" t="str">
        <f>五年级一分钟跳绳得分</f>
        <v/>
      </c>
      <c r="X1654" s="517" t="str">
        <f>五年级等级</f>
        <v/>
      </c>
      <c r="Y1654" s="515" t="str">
        <f>五年级仰卧起坐得分</f>
        <v/>
      </c>
      <c r="Z1654" s="518" t="str">
        <f>五年级等级</f>
        <v/>
      </c>
      <c r="AA1654" s="533" t="str">
        <f>五年级折返跑得分</f>
        <v/>
      </c>
      <c r="AB1654" s="515" t="str">
        <f>五年级等级</f>
        <v/>
      </c>
      <c r="AC1654" s="533" t="str">
        <f>五年级跳绳附加分</f>
        <v/>
      </c>
      <c r="AD1654" s="534" t="str">
        <f>五年级标准分</f>
        <v/>
      </c>
      <c r="AE1654" s="534" t="str">
        <f>五年级总分</f>
        <v/>
      </c>
      <c r="AF1654" s="517" t="str">
        <f>五年级等级</f>
        <v/>
      </c>
    </row>
    <row r="1655" spans="1:32">
      <c r="A1655" s="476">
        <v>524</v>
      </c>
      <c r="B1655" s="477">
        <v>43</v>
      </c>
      <c r="C1655" s="632"/>
      <c r="D1655" s="633"/>
      <c r="E1655" s="632"/>
      <c r="F1655" s="625"/>
      <c r="G1655" s="608"/>
      <c r="H1655" s="475"/>
      <c r="I1655" s="613"/>
      <c r="J1655" s="614"/>
      <c r="K1655" s="614"/>
      <c r="L1655" s="615"/>
      <c r="M1655" s="616"/>
      <c r="N1655" s="505" t="str">
        <f>五年级BMI</f>
        <v/>
      </c>
      <c r="O1655" s="499" t="str">
        <f>五年级BMI等级</f>
        <v/>
      </c>
      <c r="P1655" s="500" t="str">
        <f>五年级BMI得分</f>
        <v/>
      </c>
      <c r="Q1655" s="515" t="str">
        <f>五年级肺活量得分</f>
        <v/>
      </c>
      <c r="R1655" s="512" t="str">
        <f>五年级等级</f>
        <v/>
      </c>
      <c r="S1655" s="516" t="str">
        <f>五年级50米跑得分</f>
        <v/>
      </c>
      <c r="T1655" s="517" t="str">
        <f>五年级等级</f>
        <v/>
      </c>
      <c r="U1655" s="516" t="str">
        <f>五年级坐位体前屈得分</f>
        <v/>
      </c>
      <c r="V1655" s="517" t="str">
        <f>五年级等级</f>
        <v/>
      </c>
      <c r="W1655" s="516" t="str">
        <f>五年级一分钟跳绳得分</f>
        <v/>
      </c>
      <c r="X1655" s="517" t="str">
        <f>五年级等级</f>
        <v/>
      </c>
      <c r="Y1655" s="515" t="str">
        <f>五年级仰卧起坐得分</f>
        <v/>
      </c>
      <c r="Z1655" s="518" t="str">
        <f>五年级等级</f>
        <v/>
      </c>
      <c r="AA1655" s="533" t="str">
        <f>五年级折返跑得分</f>
        <v/>
      </c>
      <c r="AB1655" s="515" t="str">
        <f>五年级等级</f>
        <v/>
      </c>
      <c r="AC1655" s="533" t="str">
        <f>五年级跳绳附加分</f>
        <v/>
      </c>
      <c r="AD1655" s="534" t="str">
        <f>五年级标准分</f>
        <v/>
      </c>
      <c r="AE1655" s="534" t="str">
        <f>五年级总分</f>
        <v/>
      </c>
      <c r="AF1655" s="517" t="str">
        <f>五年级等级</f>
        <v/>
      </c>
    </row>
    <row r="1656" spans="1:32">
      <c r="A1656" s="476">
        <v>524</v>
      </c>
      <c r="B1656" s="477">
        <v>44</v>
      </c>
      <c r="C1656" s="632"/>
      <c r="D1656" s="633"/>
      <c r="E1656" s="632"/>
      <c r="F1656" s="625"/>
      <c r="G1656" s="608"/>
      <c r="H1656" s="475"/>
      <c r="I1656" s="613"/>
      <c r="J1656" s="614"/>
      <c r="K1656" s="614"/>
      <c r="L1656" s="615"/>
      <c r="M1656" s="616"/>
      <c r="N1656" s="505" t="str">
        <f>五年级BMI</f>
        <v/>
      </c>
      <c r="O1656" s="499" t="str">
        <f>五年级BMI等级</f>
        <v/>
      </c>
      <c r="P1656" s="500" t="str">
        <f>五年级BMI得分</f>
        <v/>
      </c>
      <c r="Q1656" s="515" t="str">
        <f>五年级肺活量得分</f>
        <v/>
      </c>
      <c r="R1656" s="512" t="str">
        <f>五年级等级</f>
        <v/>
      </c>
      <c r="S1656" s="516" t="str">
        <f>五年级50米跑得分</f>
        <v/>
      </c>
      <c r="T1656" s="517" t="str">
        <f>五年级等级</f>
        <v/>
      </c>
      <c r="U1656" s="516" t="str">
        <f>五年级坐位体前屈得分</f>
        <v/>
      </c>
      <c r="V1656" s="517" t="str">
        <f>五年级等级</f>
        <v/>
      </c>
      <c r="W1656" s="516" t="str">
        <f>五年级一分钟跳绳得分</f>
        <v/>
      </c>
      <c r="X1656" s="517" t="str">
        <f>五年级等级</f>
        <v/>
      </c>
      <c r="Y1656" s="515" t="str">
        <f>五年级仰卧起坐得分</f>
        <v/>
      </c>
      <c r="Z1656" s="518" t="str">
        <f>五年级等级</f>
        <v/>
      </c>
      <c r="AA1656" s="533" t="str">
        <f>五年级折返跑得分</f>
        <v/>
      </c>
      <c r="AB1656" s="515" t="str">
        <f>五年级等级</f>
        <v/>
      </c>
      <c r="AC1656" s="533" t="str">
        <f>五年级跳绳附加分</f>
        <v/>
      </c>
      <c r="AD1656" s="534" t="str">
        <f>五年级标准分</f>
        <v/>
      </c>
      <c r="AE1656" s="534" t="str">
        <f>五年级总分</f>
        <v/>
      </c>
      <c r="AF1656" s="517" t="str">
        <f>五年级等级</f>
        <v/>
      </c>
    </row>
    <row r="1657" spans="1:32">
      <c r="A1657" s="476">
        <v>524</v>
      </c>
      <c r="B1657" s="477">
        <v>45</v>
      </c>
      <c r="C1657" s="632"/>
      <c r="D1657" s="633"/>
      <c r="E1657" s="632"/>
      <c r="F1657" s="625"/>
      <c r="G1657" s="608"/>
      <c r="H1657" s="475"/>
      <c r="I1657" s="613"/>
      <c r="J1657" s="614"/>
      <c r="K1657" s="614"/>
      <c r="L1657" s="615"/>
      <c r="M1657" s="616"/>
      <c r="N1657" s="505" t="str">
        <f>五年级BMI</f>
        <v/>
      </c>
      <c r="O1657" s="499" t="str">
        <f>五年级BMI等级</f>
        <v/>
      </c>
      <c r="P1657" s="500" t="str">
        <f>五年级BMI得分</f>
        <v/>
      </c>
      <c r="Q1657" s="515" t="str">
        <f>五年级肺活量得分</f>
        <v/>
      </c>
      <c r="R1657" s="512" t="str">
        <f>五年级等级</f>
        <v/>
      </c>
      <c r="S1657" s="516" t="str">
        <f>五年级50米跑得分</f>
        <v/>
      </c>
      <c r="T1657" s="517" t="str">
        <f>五年级等级</f>
        <v/>
      </c>
      <c r="U1657" s="516" t="str">
        <f>五年级坐位体前屈得分</f>
        <v/>
      </c>
      <c r="V1657" s="517" t="str">
        <f>五年级等级</f>
        <v/>
      </c>
      <c r="W1657" s="516" t="str">
        <f>五年级一分钟跳绳得分</f>
        <v/>
      </c>
      <c r="X1657" s="517" t="str">
        <f>五年级等级</f>
        <v/>
      </c>
      <c r="Y1657" s="515" t="str">
        <f>五年级仰卧起坐得分</f>
        <v/>
      </c>
      <c r="Z1657" s="518" t="str">
        <f>五年级等级</f>
        <v/>
      </c>
      <c r="AA1657" s="533" t="str">
        <f>五年级折返跑得分</f>
        <v/>
      </c>
      <c r="AB1657" s="515" t="str">
        <f>五年级等级</f>
        <v/>
      </c>
      <c r="AC1657" s="533" t="str">
        <f>五年级跳绳附加分</f>
        <v/>
      </c>
      <c r="AD1657" s="534" t="str">
        <f>五年级标准分</f>
        <v/>
      </c>
      <c r="AE1657" s="534" t="str">
        <f>五年级总分</f>
        <v/>
      </c>
      <c r="AF1657" s="517" t="str">
        <f>五年级等级</f>
        <v/>
      </c>
    </row>
    <row r="1658" spans="1:32">
      <c r="A1658" s="476">
        <v>524</v>
      </c>
      <c r="B1658" s="477">
        <v>46</v>
      </c>
      <c r="C1658" s="632"/>
      <c r="D1658" s="633"/>
      <c r="E1658" s="632"/>
      <c r="F1658" s="625"/>
      <c r="G1658" s="608"/>
      <c r="H1658" s="475"/>
      <c r="I1658" s="613"/>
      <c r="J1658" s="614"/>
      <c r="K1658" s="614"/>
      <c r="L1658" s="615"/>
      <c r="M1658" s="616"/>
      <c r="N1658" s="505" t="str">
        <f>五年级BMI</f>
        <v/>
      </c>
      <c r="O1658" s="499" t="str">
        <f>五年级BMI等级</f>
        <v/>
      </c>
      <c r="P1658" s="500" t="str">
        <f>五年级BMI得分</f>
        <v/>
      </c>
      <c r="Q1658" s="515" t="str">
        <f>五年级肺活量得分</f>
        <v/>
      </c>
      <c r="R1658" s="512" t="str">
        <f>五年级等级</f>
        <v/>
      </c>
      <c r="S1658" s="516" t="str">
        <f>五年级50米跑得分</f>
        <v/>
      </c>
      <c r="T1658" s="517" t="str">
        <f>五年级等级</f>
        <v/>
      </c>
      <c r="U1658" s="516" t="str">
        <f>五年级坐位体前屈得分</f>
        <v/>
      </c>
      <c r="V1658" s="517" t="str">
        <f>五年级等级</f>
        <v/>
      </c>
      <c r="W1658" s="516" t="str">
        <f>五年级一分钟跳绳得分</f>
        <v/>
      </c>
      <c r="X1658" s="517" t="str">
        <f>五年级等级</f>
        <v/>
      </c>
      <c r="Y1658" s="515" t="str">
        <f>五年级仰卧起坐得分</f>
        <v/>
      </c>
      <c r="Z1658" s="518" t="str">
        <f>五年级等级</f>
        <v/>
      </c>
      <c r="AA1658" s="533" t="str">
        <f>五年级折返跑得分</f>
        <v/>
      </c>
      <c r="AB1658" s="515" t="str">
        <f>五年级等级</f>
        <v/>
      </c>
      <c r="AC1658" s="533" t="str">
        <f>五年级跳绳附加分</f>
        <v/>
      </c>
      <c r="AD1658" s="534" t="str">
        <f>五年级标准分</f>
        <v/>
      </c>
      <c r="AE1658" s="534" t="str">
        <f>五年级总分</f>
        <v/>
      </c>
      <c r="AF1658" s="517" t="str">
        <f>五年级等级</f>
        <v/>
      </c>
    </row>
    <row r="1659" spans="1:32">
      <c r="A1659" s="476">
        <v>524</v>
      </c>
      <c r="B1659" s="477">
        <v>47</v>
      </c>
      <c r="C1659" s="632"/>
      <c r="D1659" s="633"/>
      <c r="E1659" s="632"/>
      <c r="F1659" s="625"/>
      <c r="G1659" s="608"/>
      <c r="H1659" s="475"/>
      <c r="I1659" s="613"/>
      <c r="J1659" s="614"/>
      <c r="K1659" s="614"/>
      <c r="L1659" s="615"/>
      <c r="M1659" s="616"/>
      <c r="N1659" s="505" t="str">
        <f>五年级BMI</f>
        <v/>
      </c>
      <c r="O1659" s="499" t="str">
        <f>五年级BMI等级</f>
        <v/>
      </c>
      <c r="P1659" s="500" t="str">
        <f>五年级BMI得分</f>
        <v/>
      </c>
      <c r="Q1659" s="515" t="str">
        <f>五年级肺活量得分</f>
        <v/>
      </c>
      <c r="R1659" s="512" t="str">
        <f>五年级等级</f>
        <v/>
      </c>
      <c r="S1659" s="516" t="str">
        <f>五年级50米跑得分</f>
        <v/>
      </c>
      <c r="T1659" s="517" t="str">
        <f>五年级等级</f>
        <v/>
      </c>
      <c r="U1659" s="516" t="str">
        <f>五年级坐位体前屈得分</f>
        <v/>
      </c>
      <c r="V1659" s="517" t="str">
        <f>五年级等级</f>
        <v/>
      </c>
      <c r="W1659" s="516" t="str">
        <f>五年级一分钟跳绳得分</f>
        <v/>
      </c>
      <c r="X1659" s="517" t="str">
        <f>五年级等级</f>
        <v/>
      </c>
      <c r="Y1659" s="515" t="str">
        <f>五年级仰卧起坐得分</f>
        <v/>
      </c>
      <c r="Z1659" s="518" t="str">
        <f>五年级等级</f>
        <v/>
      </c>
      <c r="AA1659" s="533" t="str">
        <f>五年级折返跑得分</f>
        <v/>
      </c>
      <c r="AB1659" s="515" t="str">
        <f>五年级等级</f>
        <v/>
      </c>
      <c r="AC1659" s="533" t="str">
        <f>五年级跳绳附加分</f>
        <v/>
      </c>
      <c r="AD1659" s="534" t="str">
        <f>五年级标准分</f>
        <v/>
      </c>
      <c r="AE1659" s="534" t="str">
        <f>五年级总分</f>
        <v/>
      </c>
      <c r="AF1659" s="517" t="str">
        <f>五年级等级</f>
        <v/>
      </c>
    </row>
    <row r="1660" spans="1:32">
      <c r="A1660" s="476">
        <v>524</v>
      </c>
      <c r="B1660" s="477">
        <v>48</v>
      </c>
      <c r="C1660" s="632"/>
      <c r="D1660" s="633"/>
      <c r="E1660" s="632"/>
      <c r="F1660" s="625"/>
      <c r="G1660" s="608"/>
      <c r="H1660" s="475"/>
      <c r="I1660" s="613"/>
      <c r="J1660" s="614"/>
      <c r="K1660" s="614"/>
      <c r="L1660" s="615"/>
      <c r="M1660" s="616"/>
      <c r="N1660" s="505" t="str">
        <f>五年级BMI</f>
        <v/>
      </c>
      <c r="O1660" s="499" t="str">
        <f>五年级BMI等级</f>
        <v/>
      </c>
      <c r="P1660" s="500" t="str">
        <f>五年级BMI得分</f>
        <v/>
      </c>
      <c r="Q1660" s="515" t="str">
        <f>五年级肺活量得分</f>
        <v/>
      </c>
      <c r="R1660" s="512" t="str">
        <f>五年级等级</f>
        <v/>
      </c>
      <c r="S1660" s="516" t="str">
        <f>五年级50米跑得分</f>
        <v/>
      </c>
      <c r="T1660" s="517" t="str">
        <f>五年级等级</f>
        <v/>
      </c>
      <c r="U1660" s="516" t="str">
        <f>五年级坐位体前屈得分</f>
        <v/>
      </c>
      <c r="V1660" s="517" t="str">
        <f>五年级等级</f>
        <v/>
      </c>
      <c r="W1660" s="516" t="str">
        <f>五年级一分钟跳绳得分</f>
        <v/>
      </c>
      <c r="X1660" s="517" t="str">
        <f>五年级等级</f>
        <v/>
      </c>
      <c r="Y1660" s="515" t="str">
        <f>五年级仰卧起坐得分</f>
        <v/>
      </c>
      <c r="Z1660" s="518" t="str">
        <f>五年级等级</f>
        <v/>
      </c>
      <c r="AA1660" s="533" t="str">
        <f>五年级折返跑得分</f>
        <v/>
      </c>
      <c r="AB1660" s="515" t="str">
        <f>五年级等级</f>
        <v/>
      </c>
      <c r="AC1660" s="533" t="str">
        <f>五年级跳绳附加分</f>
        <v/>
      </c>
      <c r="AD1660" s="534" t="str">
        <f>五年级标准分</f>
        <v/>
      </c>
      <c r="AE1660" s="534" t="str">
        <f>五年级总分</f>
        <v/>
      </c>
      <c r="AF1660" s="517" t="str">
        <f>五年级等级</f>
        <v/>
      </c>
    </row>
    <row r="1661" spans="1:32">
      <c r="A1661" s="476">
        <v>524</v>
      </c>
      <c r="B1661" s="477">
        <v>49</v>
      </c>
      <c r="C1661" s="632"/>
      <c r="D1661" s="633"/>
      <c r="E1661" s="632"/>
      <c r="F1661" s="625"/>
      <c r="G1661" s="608"/>
      <c r="H1661" s="475"/>
      <c r="I1661" s="613"/>
      <c r="J1661" s="614"/>
      <c r="K1661" s="614"/>
      <c r="L1661" s="615"/>
      <c r="M1661" s="616"/>
      <c r="N1661" s="505" t="str">
        <f>五年级BMI</f>
        <v/>
      </c>
      <c r="O1661" s="499" t="str">
        <f>五年级BMI等级</f>
        <v/>
      </c>
      <c r="P1661" s="500" t="str">
        <f>五年级BMI得分</f>
        <v/>
      </c>
      <c r="Q1661" s="515" t="str">
        <f>五年级肺活量得分</f>
        <v/>
      </c>
      <c r="R1661" s="512" t="str">
        <f>五年级等级</f>
        <v/>
      </c>
      <c r="S1661" s="516" t="str">
        <f>五年级50米跑得分</f>
        <v/>
      </c>
      <c r="T1661" s="517" t="str">
        <f>五年级等级</f>
        <v/>
      </c>
      <c r="U1661" s="516" t="str">
        <f>五年级坐位体前屈得分</f>
        <v/>
      </c>
      <c r="V1661" s="517" t="str">
        <f>五年级等级</f>
        <v/>
      </c>
      <c r="W1661" s="516" t="str">
        <f>五年级一分钟跳绳得分</f>
        <v/>
      </c>
      <c r="X1661" s="517" t="str">
        <f>五年级等级</f>
        <v/>
      </c>
      <c r="Y1661" s="515" t="str">
        <f>五年级仰卧起坐得分</f>
        <v/>
      </c>
      <c r="Z1661" s="518" t="str">
        <f>五年级等级</f>
        <v/>
      </c>
      <c r="AA1661" s="533" t="str">
        <f>五年级折返跑得分</f>
        <v/>
      </c>
      <c r="AB1661" s="515" t="str">
        <f>五年级等级</f>
        <v/>
      </c>
      <c r="AC1661" s="533" t="str">
        <f>五年级跳绳附加分</f>
        <v/>
      </c>
      <c r="AD1661" s="534" t="str">
        <f>五年级标准分</f>
        <v/>
      </c>
      <c r="AE1661" s="534" t="str">
        <f>五年级总分</f>
        <v/>
      </c>
      <c r="AF1661" s="517" t="str">
        <f>五年级等级</f>
        <v/>
      </c>
    </row>
    <row r="1662" spans="1:32">
      <c r="A1662" s="476">
        <v>524</v>
      </c>
      <c r="B1662" s="477">
        <v>50</v>
      </c>
      <c r="C1662" s="632"/>
      <c r="D1662" s="633"/>
      <c r="E1662" s="632"/>
      <c r="F1662" s="625"/>
      <c r="G1662" s="608"/>
      <c r="H1662" s="475"/>
      <c r="I1662" s="613"/>
      <c r="J1662" s="614"/>
      <c r="K1662" s="614"/>
      <c r="L1662" s="615"/>
      <c r="M1662" s="616"/>
      <c r="N1662" s="505" t="str">
        <f>五年级BMI</f>
        <v/>
      </c>
      <c r="O1662" s="499" t="str">
        <f>五年级BMI等级</f>
        <v/>
      </c>
      <c r="P1662" s="500" t="str">
        <f>五年级BMI得分</f>
        <v/>
      </c>
      <c r="Q1662" s="515" t="str">
        <f>五年级肺活量得分</f>
        <v/>
      </c>
      <c r="R1662" s="512" t="str">
        <f>五年级等级</f>
        <v/>
      </c>
      <c r="S1662" s="516" t="str">
        <f>五年级50米跑得分</f>
        <v/>
      </c>
      <c r="T1662" s="517" t="str">
        <f>五年级等级</f>
        <v/>
      </c>
      <c r="U1662" s="516" t="str">
        <f>五年级坐位体前屈得分</f>
        <v/>
      </c>
      <c r="V1662" s="517" t="str">
        <f>五年级等级</f>
        <v/>
      </c>
      <c r="W1662" s="516" t="str">
        <f>五年级一分钟跳绳得分</f>
        <v/>
      </c>
      <c r="X1662" s="517" t="str">
        <f>五年级等级</f>
        <v/>
      </c>
      <c r="Y1662" s="515" t="str">
        <f>五年级仰卧起坐得分</f>
        <v/>
      </c>
      <c r="Z1662" s="518" t="str">
        <f>五年级等级</f>
        <v/>
      </c>
      <c r="AA1662" s="533" t="str">
        <f>五年级折返跑得分</f>
        <v/>
      </c>
      <c r="AB1662" s="515" t="str">
        <f>五年级等级</f>
        <v/>
      </c>
      <c r="AC1662" s="533" t="str">
        <f>五年级跳绳附加分</f>
        <v/>
      </c>
      <c r="AD1662" s="534" t="str">
        <f>五年级标准分</f>
        <v/>
      </c>
      <c r="AE1662" s="534" t="str">
        <f>五年级总分</f>
        <v/>
      </c>
      <c r="AF1662" s="517" t="str">
        <f>五年级等级</f>
        <v/>
      </c>
    </row>
    <row r="1663" spans="1:32">
      <c r="A1663" s="476">
        <v>524</v>
      </c>
      <c r="B1663" s="477">
        <v>51</v>
      </c>
      <c r="C1663" s="632"/>
      <c r="D1663" s="633"/>
      <c r="E1663" s="632"/>
      <c r="F1663" s="625"/>
      <c r="G1663" s="608"/>
      <c r="H1663" s="475"/>
      <c r="I1663" s="613"/>
      <c r="J1663" s="614"/>
      <c r="K1663" s="614"/>
      <c r="L1663" s="615"/>
      <c r="M1663" s="616"/>
      <c r="N1663" s="505" t="str">
        <f>五年级BMI</f>
        <v/>
      </c>
      <c r="O1663" s="499" t="str">
        <f>五年级BMI等级</f>
        <v/>
      </c>
      <c r="P1663" s="500" t="str">
        <f>五年级BMI得分</f>
        <v/>
      </c>
      <c r="Q1663" s="515" t="str">
        <f>五年级肺活量得分</f>
        <v/>
      </c>
      <c r="R1663" s="512" t="str">
        <f>五年级等级</f>
        <v/>
      </c>
      <c r="S1663" s="516" t="str">
        <f>五年级50米跑得分</f>
        <v/>
      </c>
      <c r="T1663" s="517" t="str">
        <f>五年级等级</f>
        <v/>
      </c>
      <c r="U1663" s="516" t="str">
        <f>五年级坐位体前屈得分</f>
        <v/>
      </c>
      <c r="V1663" s="517" t="str">
        <f>五年级等级</f>
        <v/>
      </c>
      <c r="W1663" s="516" t="str">
        <f>五年级一分钟跳绳得分</f>
        <v/>
      </c>
      <c r="X1663" s="517" t="str">
        <f>五年级等级</f>
        <v/>
      </c>
      <c r="Y1663" s="515" t="str">
        <f>五年级仰卧起坐得分</f>
        <v/>
      </c>
      <c r="Z1663" s="518" t="str">
        <f>五年级等级</f>
        <v/>
      </c>
      <c r="AA1663" s="533" t="str">
        <f>五年级折返跑得分</f>
        <v/>
      </c>
      <c r="AB1663" s="515" t="str">
        <f>五年级等级</f>
        <v/>
      </c>
      <c r="AC1663" s="533" t="str">
        <f>五年级跳绳附加分</f>
        <v/>
      </c>
      <c r="AD1663" s="534" t="str">
        <f>五年级标准分</f>
        <v/>
      </c>
      <c r="AE1663" s="534" t="str">
        <f>五年级总分</f>
        <v/>
      </c>
      <c r="AF1663" s="517" t="str">
        <f>五年级等级</f>
        <v/>
      </c>
    </row>
    <row r="1664" spans="1:32">
      <c r="A1664" s="476">
        <v>524</v>
      </c>
      <c r="B1664" s="477">
        <v>52</v>
      </c>
      <c r="C1664" s="632"/>
      <c r="D1664" s="633"/>
      <c r="E1664" s="632"/>
      <c r="F1664" s="625"/>
      <c r="G1664" s="608"/>
      <c r="H1664" s="475"/>
      <c r="I1664" s="613"/>
      <c r="J1664" s="614"/>
      <c r="K1664" s="614"/>
      <c r="L1664" s="615"/>
      <c r="M1664" s="616"/>
      <c r="N1664" s="505" t="str">
        <f>五年级BMI</f>
        <v/>
      </c>
      <c r="O1664" s="499" t="str">
        <f>五年级BMI等级</f>
        <v/>
      </c>
      <c r="P1664" s="500" t="str">
        <f>五年级BMI得分</f>
        <v/>
      </c>
      <c r="Q1664" s="515" t="str">
        <f>五年级肺活量得分</f>
        <v/>
      </c>
      <c r="R1664" s="512" t="str">
        <f>五年级等级</f>
        <v/>
      </c>
      <c r="S1664" s="516" t="str">
        <f>五年级50米跑得分</f>
        <v/>
      </c>
      <c r="T1664" s="517" t="str">
        <f>五年级等级</f>
        <v/>
      </c>
      <c r="U1664" s="516" t="str">
        <f>五年级坐位体前屈得分</f>
        <v/>
      </c>
      <c r="V1664" s="517" t="str">
        <f>五年级等级</f>
        <v/>
      </c>
      <c r="W1664" s="516" t="str">
        <f>五年级一分钟跳绳得分</f>
        <v/>
      </c>
      <c r="X1664" s="517" t="str">
        <f>五年级等级</f>
        <v/>
      </c>
      <c r="Y1664" s="515" t="str">
        <f>五年级仰卧起坐得分</f>
        <v/>
      </c>
      <c r="Z1664" s="518" t="str">
        <f>五年级等级</f>
        <v/>
      </c>
      <c r="AA1664" s="533" t="str">
        <f>五年级折返跑得分</f>
        <v/>
      </c>
      <c r="AB1664" s="515" t="str">
        <f>五年级等级</f>
        <v/>
      </c>
      <c r="AC1664" s="533" t="str">
        <f>五年级跳绳附加分</f>
        <v/>
      </c>
      <c r="AD1664" s="534" t="str">
        <f>五年级标准分</f>
        <v/>
      </c>
      <c r="AE1664" s="534" t="str">
        <f>五年级总分</f>
        <v/>
      </c>
      <c r="AF1664" s="517" t="str">
        <f>五年级等级</f>
        <v/>
      </c>
    </row>
    <row r="1665" spans="1:32">
      <c r="A1665" s="476">
        <v>524</v>
      </c>
      <c r="B1665" s="477">
        <v>53</v>
      </c>
      <c r="C1665" s="632"/>
      <c r="D1665" s="633"/>
      <c r="E1665" s="632"/>
      <c r="F1665" s="625"/>
      <c r="G1665" s="608"/>
      <c r="H1665" s="475"/>
      <c r="I1665" s="613"/>
      <c r="J1665" s="614"/>
      <c r="K1665" s="614"/>
      <c r="L1665" s="615"/>
      <c r="M1665" s="616"/>
      <c r="N1665" s="505" t="str">
        <f>五年级BMI</f>
        <v/>
      </c>
      <c r="O1665" s="499" t="str">
        <f>五年级BMI等级</f>
        <v/>
      </c>
      <c r="P1665" s="500" t="str">
        <f>五年级BMI得分</f>
        <v/>
      </c>
      <c r="Q1665" s="515" t="str">
        <f>五年级肺活量得分</f>
        <v/>
      </c>
      <c r="R1665" s="512" t="str">
        <f>五年级等级</f>
        <v/>
      </c>
      <c r="S1665" s="516" t="str">
        <f>五年级50米跑得分</f>
        <v/>
      </c>
      <c r="T1665" s="517" t="str">
        <f>五年级等级</f>
        <v/>
      </c>
      <c r="U1665" s="516" t="str">
        <f>五年级坐位体前屈得分</f>
        <v/>
      </c>
      <c r="V1665" s="517" t="str">
        <f>五年级等级</f>
        <v/>
      </c>
      <c r="W1665" s="516" t="str">
        <f>五年级一分钟跳绳得分</f>
        <v/>
      </c>
      <c r="X1665" s="517" t="str">
        <f>五年级等级</f>
        <v/>
      </c>
      <c r="Y1665" s="515" t="str">
        <f>五年级仰卧起坐得分</f>
        <v/>
      </c>
      <c r="Z1665" s="518" t="str">
        <f>五年级等级</f>
        <v/>
      </c>
      <c r="AA1665" s="533" t="str">
        <f>五年级折返跑得分</f>
        <v/>
      </c>
      <c r="AB1665" s="515" t="str">
        <f>五年级等级</f>
        <v/>
      </c>
      <c r="AC1665" s="533" t="str">
        <f>五年级跳绳附加分</f>
        <v/>
      </c>
      <c r="AD1665" s="534" t="str">
        <f>五年级标准分</f>
        <v/>
      </c>
      <c r="AE1665" s="534" t="str">
        <f>五年级总分</f>
        <v/>
      </c>
      <c r="AF1665" s="517" t="str">
        <f>五年级等级</f>
        <v/>
      </c>
    </row>
    <row r="1666" spans="1:32">
      <c r="A1666" s="476">
        <v>524</v>
      </c>
      <c r="B1666" s="477">
        <v>54</v>
      </c>
      <c r="C1666" s="632"/>
      <c r="D1666" s="633"/>
      <c r="E1666" s="632"/>
      <c r="F1666" s="625"/>
      <c r="G1666" s="608"/>
      <c r="H1666" s="475"/>
      <c r="I1666" s="613"/>
      <c r="J1666" s="614"/>
      <c r="K1666" s="614"/>
      <c r="L1666" s="615"/>
      <c r="M1666" s="616"/>
      <c r="N1666" s="505" t="str">
        <f>五年级BMI</f>
        <v/>
      </c>
      <c r="O1666" s="499" t="str">
        <f>五年级BMI等级</f>
        <v/>
      </c>
      <c r="P1666" s="500" t="str">
        <f>五年级BMI得分</f>
        <v/>
      </c>
      <c r="Q1666" s="515" t="str">
        <f>五年级肺活量得分</f>
        <v/>
      </c>
      <c r="R1666" s="512" t="str">
        <f>五年级等级</f>
        <v/>
      </c>
      <c r="S1666" s="516" t="str">
        <f>五年级50米跑得分</f>
        <v/>
      </c>
      <c r="T1666" s="517" t="str">
        <f>五年级等级</f>
        <v/>
      </c>
      <c r="U1666" s="516" t="str">
        <f>五年级坐位体前屈得分</f>
        <v/>
      </c>
      <c r="V1666" s="517" t="str">
        <f>五年级等级</f>
        <v/>
      </c>
      <c r="W1666" s="516" t="str">
        <f>五年级一分钟跳绳得分</f>
        <v/>
      </c>
      <c r="X1666" s="517" t="str">
        <f>五年级等级</f>
        <v/>
      </c>
      <c r="Y1666" s="515" t="str">
        <f>五年级仰卧起坐得分</f>
        <v/>
      </c>
      <c r="Z1666" s="518" t="str">
        <f>五年级等级</f>
        <v/>
      </c>
      <c r="AA1666" s="533" t="str">
        <f>五年级折返跑得分</f>
        <v/>
      </c>
      <c r="AB1666" s="515" t="str">
        <f>五年级等级</f>
        <v/>
      </c>
      <c r="AC1666" s="533" t="str">
        <f>五年级跳绳附加分</f>
        <v/>
      </c>
      <c r="AD1666" s="534" t="str">
        <f>五年级标准分</f>
        <v/>
      </c>
      <c r="AE1666" s="534" t="str">
        <f>五年级总分</f>
        <v/>
      </c>
      <c r="AF1666" s="517" t="str">
        <f>五年级等级</f>
        <v/>
      </c>
    </row>
    <row r="1667" spans="1:32">
      <c r="A1667" s="476">
        <v>524</v>
      </c>
      <c r="B1667" s="477">
        <v>55</v>
      </c>
      <c r="C1667" s="632"/>
      <c r="D1667" s="633"/>
      <c r="E1667" s="632"/>
      <c r="F1667" s="625"/>
      <c r="G1667" s="608"/>
      <c r="H1667" s="475"/>
      <c r="I1667" s="613"/>
      <c r="J1667" s="614"/>
      <c r="K1667" s="614"/>
      <c r="L1667" s="615"/>
      <c r="M1667" s="616"/>
      <c r="N1667" s="505" t="str">
        <f>五年级BMI</f>
        <v/>
      </c>
      <c r="O1667" s="499" t="str">
        <f>五年级BMI等级</f>
        <v/>
      </c>
      <c r="P1667" s="500" t="str">
        <f>五年级BMI得分</f>
        <v/>
      </c>
      <c r="Q1667" s="515" t="str">
        <f>五年级肺活量得分</f>
        <v/>
      </c>
      <c r="R1667" s="512" t="str">
        <f>五年级等级</f>
        <v/>
      </c>
      <c r="S1667" s="516" t="str">
        <f>五年级50米跑得分</f>
        <v/>
      </c>
      <c r="T1667" s="517" t="str">
        <f>五年级等级</f>
        <v/>
      </c>
      <c r="U1667" s="516" t="str">
        <f>五年级坐位体前屈得分</f>
        <v/>
      </c>
      <c r="V1667" s="517" t="str">
        <f>五年级等级</f>
        <v/>
      </c>
      <c r="W1667" s="516" t="str">
        <f>五年级一分钟跳绳得分</f>
        <v/>
      </c>
      <c r="X1667" s="517" t="str">
        <f>五年级等级</f>
        <v/>
      </c>
      <c r="Y1667" s="515" t="str">
        <f>五年级仰卧起坐得分</f>
        <v/>
      </c>
      <c r="Z1667" s="518" t="str">
        <f>五年级等级</f>
        <v/>
      </c>
      <c r="AA1667" s="533" t="str">
        <f>五年级折返跑得分</f>
        <v/>
      </c>
      <c r="AB1667" s="515" t="str">
        <f>五年级等级</f>
        <v/>
      </c>
      <c r="AC1667" s="533" t="str">
        <f>五年级跳绳附加分</f>
        <v/>
      </c>
      <c r="AD1667" s="534" t="str">
        <f>五年级标准分</f>
        <v/>
      </c>
      <c r="AE1667" s="534" t="str">
        <f>五年级总分</f>
        <v/>
      </c>
      <c r="AF1667" s="517" t="str">
        <f>五年级等级</f>
        <v/>
      </c>
    </row>
    <row r="1668" spans="1:32">
      <c r="A1668" s="476">
        <v>524</v>
      </c>
      <c r="B1668" s="477">
        <v>56</v>
      </c>
      <c r="C1668" s="632"/>
      <c r="D1668" s="633"/>
      <c r="E1668" s="632"/>
      <c r="F1668" s="625"/>
      <c r="G1668" s="608"/>
      <c r="H1668" s="475"/>
      <c r="I1668" s="613"/>
      <c r="J1668" s="614"/>
      <c r="K1668" s="614"/>
      <c r="L1668" s="615"/>
      <c r="M1668" s="616"/>
      <c r="N1668" s="505" t="str">
        <f>五年级BMI</f>
        <v/>
      </c>
      <c r="O1668" s="499" t="str">
        <f>五年级BMI等级</f>
        <v/>
      </c>
      <c r="P1668" s="500" t="str">
        <f>五年级BMI得分</f>
        <v/>
      </c>
      <c r="Q1668" s="515" t="str">
        <f>五年级肺活量得分</f>
        <v/>
      </c>
      <c r="R1668" s="512" t="str">
        <f>五年级等级</f>
        <v/>
      </c>
      <c r="S1668" s="516" t="str">
        <f>五年级50米跑得分</f>
        <v/>
      </c>
      <c r="T1668" s="517" t="str">
        <f>五年级等级</f>
        <v/>
      </c>
      <c r="U1668" s="516" t="str">
        <f>五年级坐位体前屈得分</f>
        <v/>
      </c>
      <c r="V1668" s="517" t="str">
        <f>五年级等级</f>
        <v/>
      </c>
      <c r="W1668" s="516" t="str">
        <f>五年级一分钟跳绳得分</f>
        <v/>
      </c>
      <c r="X1668" s="517" t="str">
        <f>五年级等级</f>
        <v/>
      </c>
      <c r="Y1668" s="515" t="str">
        <f>五年级仰卧起坐得分</f>
        <v/>
      </c>
      <c r="Z1668" s="518" t="str">
        <f>五年级等级</f>
        <v/>
      </c>
      <c r="AA1668" s="533" t="str">
        <f>五年级折返跑得分</f>
        <v/>
      </c>
      <c r="AB1668" s="515" t="str">
        <f>五年级等级</f>
        <v/>
      </c>
      <c r="AC1668" s="533" t="str">
        <f>五年级跳绳附加分</f>
        <v/>
      </c>
      <c r="AD1668" s="534" t="str">
        <f>五年级标准分</f>
        <v/>
      </c>
      <c r="AE1668" s="534" t="str">
        <f>五年级总分</f>
        <v/>
      </c>
      <c r="AF1668" s="517" t="str">
        <f>五年级等级</f>
        <v/>
      </c>
    </row>
    <row r="1669" spans="1:32">
      <c r="A1669" s="476">
        <v>524</v>
      </c>
      <c r="B1669" s="477">
        <v>57</v>
      </c>
      <c r="C1669" s="632"/>
      <c r="D1669" s="633"/>
      <c r="E1669" s="632"/>
      <c r="F1669" s="625"/>
      <c r="G1669" s="608"/>
      <c r="H1669" s="475"/>
      <c r="I1669" s="613"/>
      <c r="J1669" s="614"/>
      <c r="K1669" s="614"/>
      <c r="L1669" s="615"/>
      <c r="M1669" s="616"/>
      <c r="N1669" s="505" t="str">
        <f>五年级BMI</f>
        <v/>
      </c>
      <c r="O1669" s="499" t="str">
        <f>五年级BMI等级</f>
        <v/>
      </c>
      <c r="P1669" s="500" t="str">
        <f>五年级BMI得分</f>
        <v/>
      </c>
      <c r="Q1669" s="515" t="str">
        <f>五年级肺活量得分</f>
        <v/>
      </c>
      <c r="R1669" s="512" t="str">
        <f>五年级等级</f>
        <v/>
      </c>
      <c r="S1669" s="516" t="str">
        <f>五年级50米跑得分</f>
        <v/>
      </c>
      <c r="T1669" s="517" t="str">
        <f>五年级等级</f>
        <v/>
      </c>
      <c r="U1669" s="516" t="str">
        <f>五年级坐位体前屈得分</f>
        <v/>
      </c>
      <c r="V1669" s="517" t="str">
        <f>五年级等级</f>
        <v/>
      </c>
      <c r="W1669" s="516" t="str">
        <f>五年级一分钟跳绳得分</f>
        <v/>
      </c>
      <c r="X1669" s="517" t="str">
        <f>五年级等级</f>
        <v/>
      </c>
      <c r="Y1669" s="515" t="str">
        <f>五年级仰卧起坐得分</f>
        <v/>
      </c>
      <c r="Z1669" s="518" t="str">
        <f>五年级等级</f>
        <v/>
      </c>
      <c r="AA1669" s="533" t="str">
        <f>五年级折返跑得分</f>
        <v/>
      </c>
      <c r="AB1669" s="515" t="str">
        <f>五年级等级</f>
        <v/>
      </c>
      <c r="AC1669" s="533" t="str">
        <f>五年级跳绳附加分</f>
        <v/>
      </c>
      <c r="AD1669" s="534" t="str">
        <f>五年级标准分</f>
        <v/>
      </c>
      <c r="AE1669" s="534" t="str">
        <f>五年级总分</f>
        <v/>
      </c>
      <c r="AF1669" s="517" t="str">
        <f>五年级等级</f>
        <v/>
      </c>
    </row>
    <row r="1670" spans="1:32">
      <c r="A1670" s="476">
        <v>524</v>
      </c>
      <c r="B1670" s="477">
        <v>58</v>
      </c>
      <c r="C1670" s="632"/>
      <c r="D1670" s="633"/>
      <c r="E1670" s="632"/>
      <c r="F1670" s="625"/>
      <c r="G1670" s="608"/>
      <c r="H1670" s="475"/>
      <c r="I1670" s="613"/>
      <c r="J1670" s="614"/>
      <c r="K1670" s="614"/>
      <c r="L1670" s="615"/>
      <c r="M1670" s="616"/>
      <c r="N1670" s="505" t="str">
        <f>五年级BMI</f>
        <v/>
      </c>
      <c r="O1670" s="499" t="str">
        <f>五年级BMI等级</f>
        <v/>
      </c>
      <c r="P1670" s="500" t="str">
        <f>五年级BMI得分</f>
        <v/>
      </c>
      <c r="Q1670" s="515" t="str">
        <f>五年级肺活量得分</f>
        <v/>
      </c>
      <c r="R1670" s="512" t="str">
        <f>五年级等级</f>
        <v/>
      </c>
      <c r="S1670" s="516" t="str">
        <f>五年级50米跑得分</f>
        <v/>
      </c>
      <c r="T1670" s="517" t="str">
        <f>五年级等级</f>
        <v/>
      </c>
      <c r="U1670" s="516" t="str">
        <f>五年级坐位体前屈得分</f>
        <v/>
      </c>
      <c r="V1670" s="517" t="str">
        <f>五年级等级</f>
        <v/>
      </c>
      <c r="W1670" s="516" t="str">
        <f>五年级一分钟跳绳得分</f>
        <v/>
      </c>
      <c r="X1670" s="517" t="str">
        <f>五年级等级</f>
        <v/>
      </c>
      <c r="Y1670" s="515" t="str">
        <f>五年级仰卧起坐得分</f>
        <v/>
      </c>
      <c r="Z1670" s="518" t="str">
        <f>五年级等级</f>
        <v/>
      </c>
      <c r="AA1670" s="533" t="str">
        <f>五年级折返跑得分</f>
        <v/>
      </c>
      <c r="AB1670" s="515" t="str">
        <f>五年级等级</f>
        <v/>
      </c>
      <c r="AC1670" s="533" t="str">
        <f>五年级跳绳附加分</f>
        <v/>
      </c>
      <c r="AD1670" s="534" t="str">
        <f>五年级标准分</f>
        <v/>
      </c>
      <c r="AE1670" s="534" t="str">
        <f>五年级总分</f>
        <v/>
      </c>
      <c r="AF1670" s="517" t="str">
        <f>五年级等级</f>
        <v/>
      </c>
    </row>
    <row r="1671" spans="1:32">
      <c r="A1671" s="476">
        <v>524</v>
      </c>
      <c r="B1671" s="477">
        <v>59</v>
      </c>
      <c r="C1671" s="632"/>
      <c r="D1671" s="633"/>
      <c r="E1671" s="632"/>
      <c r="F1671" s="625"/>
      <c r="G1671" s="608"/>
      <c r="H1671" s="475"/>
      <c r="I1671" s="613"/>
      <c r="J1671" s="614"/>
      <c r="K1671" s="614"/>
      <c r="L1671" s="615"/>
      <c r="M1671" s="616"/>
      <c r="N1671" s="505" t="str">
        <f>五年级BMI</f>
        <v/>
      </c>
      <c r="O1671" s="499" t="str">
        <f>五年级BMI等级</f>
        <v/>
      </c>
      <c r="P1671" s="500" t="str">
        <f>五年级BMI得分</f>
        <v/>
      </c>
      <c r="Q1671" s="515" t="str">
        <f>五年级肺活量得分</f>
        <v/>
      </c>
      <c r="R1671" s="512" t="str">
        <f>五年级等级</f>
        <v/>
      </c>
      <c r="S1671" s="516" t="str">
        <f>五年级50米跑得分</f>
        <v/>
      </c>
      <c r="T1671" s="517" t="str">
        <f>五年级等级</f>
        <v/>
      </c>
      <c r="U1671" s="516" t="str">
        <f>五年级坐位体前屈得分</f>
        <v/>
      </c>
      <c r="V1671" s="517" t="str">
        <f>五年级等级</f>
        <v/>
      </c>
      <c r="W1671" s="516" t="str">
        <f>五年级一分钟跳绳得分</f>
        <v/>
      </c>
      <c r="X1671" s="517" t="str">
        <f>五年级等级</f>
        <v/>
      </c>
      <c r="Y1671" s="515" t="str">
        <f>五年级仰卧起坐得分</f>
        <v/>
      </c>
      <c r="Z1671" s="518" t="str">
        <f>五年级等级</f>
        <v/>
      </c>
      <c r="AA1671" s="533" t="str">
        <f>五年级折返跑得分</f>
        <v/>
      </c>
      <c r="AB1671" s="515" t="str">
        <f>五年级等级</f>
        <v/>
      </c>
      <c r="AC1671" s="533" t="str">
        <f>五年级跳绳附加分</f>
        <v/>
      </c>
      <c r="AD1671" s="534" t="str">
        <f>五年级标准分</f>
        <v/>
      </c>
      <c r="AE1671" s="534" t="str">
        <f>五年级总分</f>
        <v/>
      </c>
      <c r="AF1671" s="517" t="str">
        <f>五年级等级</f>
        <v/>
      </c>
    </row>
    <row r="1672" spans="1:32">
      <c r="A1672" s="476">
        <v>524</v>
      </c>
      <c r="B1672" s="477">
        <v>60</v>
      </c>
      <c r="C1672" s="632"/>
      <c r="D1672" s="633"/>
      <c r="E1672" s="632"/>
      <c r="F1672" s="625"/>
      <c r="G1672" s="608"/>
      <c r="H1672" s="475"/>
      <c r="I1672" s="613"/>
      <c r="J1672" s="614"/>
      <c r="K1672" s="614"/>
      <c r="L1672" s="615"/>
      <c r="M1672" s="616"/>
      <c r="N1672" s="505" t="str">
        <f>五年级BMI</f>
        <v/>
      </c>
      <c r="O1672" s="499" t="str">
        <f>五年级BMI等级</f>
        <v/>
      </c>
      <c r="P1672" s="500" t="str">
        <f>五年级BMI得分</f>
        <v/>
      </c>
      <c r="Q1672" s="515" t="str">
        <f>五年级肺活量得分</f>
        <v/>
      </c>
      <c r="R1672" s="512" t="str">
        <f>五年级等级</f>
        <v/>
      </c>
      <c r="S1672" s="516" t="str">
        <f>五年级50米跑得分</f>
        <v/>
      </c>
      <c r="T1672" s="517" t="str">
        <f>五年级等级</f>
        <v/>
      </c>
      <c r="U1672" s="516" t="str">
        <f>五年级坐位体前屈得分</f>
        <v/>
      </c>
      <c r="V1672" s="517" t="str">
        <f>五年级等级</f>
        <v/>
      </c>
      <c r="W1672" s="516" t="str">
        <f>五年级一分钟跳绳得分</f>
        <v/>
      </c>
      <c r="X1672" s="517" t="str">
        <f>五年级等级</f>
        <v/>
      </c>
      <c r="Y1672" s="515" t="str">
        <f>五年级仰卧起坐得分</f>
        <v/>
      </c>
      <c r="Z1672" s="518" t="str">
        <f>五年级等级</f>
        <v/>
      </c>
      <c r="AA1672" s="533" t="str">
        <f>五年级折返跑得分</f>
        <v/>
      </c>
      <c r="AB1672" s="515" t="str">
        <f>五年级等级</f>
        <v/>
      </c>
      <c r="AC1672" s="533" t="str">
        <f>五年级跳绳附加分</f>
        <v/>
      </c>
      <c r="AD1672" s="534" t="str">
        <f>五年级标准分</f>
        <v/>
      </c>
      <c r="AE1672" s="534" t="str">
        <f>五年级总分</f>
        <v/>
      </c>
      <c r="AF1672" s="517" t="str">
        <f>五年级等级</f>
        <v/>
      </c>
    </row>
    <row r="1673" spans="1:32">
      <c r="A1673" s="476">
        <v>524</v>
      </c>
      <c r="B1673" s="477">
        <v>61</v>
      </c>
      <c r="C1673" s="632"/>
      <c r="D1673" s="633"/>
      <c r="E1673" s="632"/>
      <c r="F1673" s="625"/>
      <c r="G1673" s="608"/>
      <c r="H1673" s="475"/>
      <c r="I1673" s="613"/>
      <c r="J1673" s="614"/>
      <c r="K1673" s="614"/>
      <c r="L1673" s="615"/>
      <c r="M1673" s="616"/>
      <c r="N1673" s="505" t="str">
        <f>五年级BMI</f>
        <v/>
      </c>
      <c r="O1673" s="499" t="str">
        <f>五年级BMI等级</f>
        <v/>
      </c>
      <c r="P1673" s="500" t="str">
        <f>五年级BMI得分</f>
        <v/>
      </c>
      <c r="Q1673" s="515" t="str">
        <f>五年级肺活量得分</f>
        <v/>
      </c>
      <c r="R1673" s="512" t="str">
        <f>五年级等级</f>
        <v/>
      </c>
      <c r="S1673" s="516" t="str">
        <f>五年级50米跑得分</f>
        <v/>
      </c>
      <c r="T1673" s="517" t="str">
        <f>五年级等级</f>
        <v/>
      </c>
      <c r="U1673" s="516" t="str">
        <f>五年级坐位体前屈得分</f>
        <v/>
      </c>
      <c r="V1673" s="517" t="str">
        <f>五年级等级</f>
        <v/>
      </c>
      <c r="W1673" s="516" t="str">
        <f>五年级一分钟跳绳得分</f>
        <v/>
      </c>
      <c r="X1673" s="517" t="str">
        <f>五年级等级</f>
        <v/>
      </c>
      <c r="Y1673" s="515" t="str">
        <f>五年级仰卧起坐得分</f>
        <v/>
      </c>
      <c r="Z1673" s="518" t="str">
        <f>五年级等级</f>
        <v/>
      </c>
      <c r="AA1673" s="533" t="str">
        <f>五年级折返跑得分</f>
        <v/>
      </c>
      <c r="AB1673" s="515" t="str">
        <f>五年级等级</f>
        <v/>
      </c>
      <c r="AC1673" s="533" t="str">
        <f>五年级跳绳附加分</f>
        <v/>
      </c>
      <c r="AD1673" s="534" t="str">
        <f>五年级标准分</f>
        <v/>
      </c>
      <c r="AE1673" s="534" t="str">
        <f>五年级总分</f>
        <v/>
      </c>
      <c r="AF1673" s="517" t="str">
        <f>五年级等级</f>
        <v/>
      </c>
    </row>
    <row r="1674" spans="1:32">
      <c r="A1674" s="476">
        <v>524</v>
      </c>
      <c r="B1674" s="477">
        <v>62</v>
      </c>
      <c r="C1674" s="632"/>
      <c r="D1674" s="633"/>
      <c r="E1674" s="632"/>
      <c r="F1674" s="625"/>
      <c r="G1674" s="608"/>
      <c r="H1674" s="475"/>
      <c r="I1674" s="613"/>
      <c r="J1674" s="614"/>
      <c r="K1674" s="614"/>
      <c r="L1674" s="615"/>
      <c r="M1674" s="616"/>
      <c r="N1674" s="505" t="str">
        <f>五年级BMI</f>
        <v/>
      </c>
      <c r="O1674" s="499" t="str">
        <f>五年级BMI等级</f>
        <v/>
      </c>
      <c r="P1674" s="500" t="str">
        <f>五年级BMI得分</f>
        <v/>
      </c>
      <c r="Q1674" s="515" t="str">
        <f>五年级肺活量得分</f>
        <v/>
      </c>
      <c r="R1674" s="512" t="str">
        <f>五年级等级</f>
        <v/>
      </c>
      <c r="S1674" s="516" t="str">
        <f>五年级50米跑得分</f>
        <v/>
      </c>
      <c r="T1674" s="517" t="str">
        <f>五年级等级</f>
        <v/>
      </c>
      <c r="U1674" s="516" t="str">
        <f>五年级坐位体前屈得分</f>
        <v/>
      </c>
      <c r="V1674" s="517" t="str">
        <f>五年级等级</f>
        <v/>
      </c>
      <c r="W1674" s="516" t="str">
        <f>五年级一分钟跳绳得分</f>
        <v/>
      </c>
      <c r="X1674" s="517" t="str">
        <f>五年级等级</f>
        <v/>
      </c>
      <c r="Y1674" s="515" t="str">
        <f>五年级仰卧起坐得分</f>
        <v/>
      </c>
      <c r="Z1674" s="518" t="str">
        <f>五年级等级</f>
        <v/>
      </c>
      <c r="AA1674" s="533" t="str">
        <f>五年级折返跑得分</f>
        <v/>
      </c>
      <c r="AB1674" s="515" t="str">
        <f>五年级等级</f>
        <v/>
      </c>
      <c r="AC1674" s="533" t="str">
        <f>五年级跳绳附加分</f>
        <v/>
      </c>
      <c r="AD1674" s="534" t="str">
        <f>五年级标准分</f>
        <v/>
      </c>
      <c r="AE1674" s="534" t="str">
        <f>五年级总分</f>
        <v/>
      </c>
      <c r="AF1674" s="517" t="str">
        <f>五年级等级</f>
        <v/>
      </c>
    </row>
    <row r="1675" spans="1:32">
      <c r="A1675" s="476">
        <v>524</v>
      </c>
      <c r="B1675" s="477">
        <v>63</v>
      </c>
      <c r="C1675" s="632"/>
      <c r="D1675" s="633"/>
      <c r="E1675" s="632"/>
      <c r="F1675" s="625"/>
      <c r="G1675" s="608"/>
      <c r="H1675" s="475"/>
      <c r="I1675" s="613"/>
      <c r="J1675" s="614"/>
      <c r="K1675" s="614"/>
      <c r="L1675" s="615"/>
      <c r="M1675" s="616"/>
      <c r="N1675" s="505" t="str">
        <f>五年级BMI</f>
        <v/>
      </c>
      <c r="O1675" s="499" t="str">
        <f>五年级BMI等级</f>
        <v/>
      </c>
      <c r="P1675" s="500" t="str">
        <f>五年级BMI得分</f>
        <v/>
      </c>
      <c r="Q1675" s="515" t="str">
        <f>五年级肺活量得分</f>
        <v/>
      </c>
      <c r="R1675" s="512" t="str">
        <f>五年级等级</f>
        <v/>
      </c>
      <c r="S1675" s="516" t="str">
        <f>五年级50米跑得分</f>
        <v/>
      </c>
      <c r="T1675" s="517" t="str">
        <f>五年级等级</f>
        <v/>
      </c>
      <c r="U1675" s="516" t="str">
        <f>五年级坐位体前屈得分</f>
        <v/>
      </c>
      <c r="V1675" s="517" t="str">
        <f>五年级等级</f>
        <v/>
      </c>
      <c r="W1675" s="516" t="str">
        <f>五年级一分钟跳绳得分</f>
        <v/>
      </c>
      <c r="X1675" s="517" t="str">
        <f>五年级等级</f>
        <v/>
      </c>
      <c r="Y1675" s="515" t="str">
        <f>五年级仰卧起坐得分</f>
        <v/>
      </c>
      <c r="Z1675" s="518" t="str">
        <f>五年级等级</f>
        <v/>
      </c>
      <c r="AA1675" s="533" t="str">
        <f>五年级折返跑得分</f>
        <v/>
      </c>
      <c r="AB1675" s="515" t="str">
        <f>五年级等级</f>
        <v/>
      </c>
      <c r="AC1675" s="533" t="str">
        <f>五年级跳绳附加分</f>
        <v/>
      </c>
      <c r="AD1675" s="534" t="str">
        <f>五年级标准分</f>
        <v/>
      </c>
      <c r="AE1675" s="534" t="str">
        <f>五年级总分</f>
        <v/>
      </c>
      <c r="AF1675" s="517" t="str">
        <f>五年级等级</f>
        <v/>
      </c>
    </row>
    <row r="1676" spans="1:32">
      <c r="A1676" s="476">
        <v>524</v>
      </c>
      <c r="B1676" s="477">
        <v>64</v>
      </c>
      <c r="C1676" s="632"/>
      <c r="D1676" s="633"/>
      <c r="E1676" s="632"/>
      <c r="F1676" s="625"/>
      <c r="G1676" s="608"/>
      <c r="H1676" s="475"/>
      <c r="I1676" s="613"/>
      <c r="J1676" s="614"/>
      <c r="K1676" s="614"/>
      <c r="L1676" s="615"/>
      <c r="M1676" s="616"/>
      <c r="N1676" s="505" t="str">
        <f>五年级BMI</f>
        <v/>
      </c>
      <c r="O1676" s="499" t="str">
        <f>五年级BMI等级</f>
        <v/>
      </c>
      <c r="P1676" s="500" t="str">
        <f>五年级BMI得分</f>
        <v/>
      </c>
      <c r="Q1676" s="515" t="str">
        <f>五年级肺活量得分</f>
        <v/>
      </c>
      <c r="R1676" s="512" t="str">
        <f>五年级等级</f>
        <v/>
      </c>
      <c r="S1676" s="516" t="str">
        <f>五年级50米跑得分</f>
        <v/>
      </c>
      <c r="T1676" s="517" t="str">
        <f>五年级等级</f>
        <v/>
      </c>
      <c r="U1676" s="516" t="str">
        <f>五年级坐位体前屈得分</f>
        <v/>
      </c>
      <c r="V1676" s="517" t="str">
        <f>五年级等级</f>
        <v/>
      </c>
      <c r="W1676" s="516" t="str">
        <f>五年级一分钟跳绳得分</f>
        <v/>
      </c>
      <c r="X1676" s="517" t="str">
        <f>五年级等级</f>
        <v/>
      </c>
      <c r="Y1676" s="515" t="str">
        <f>五年级仰卧起坐得分</f>
        <v/>
      </c>
      <c r="Z1676" s="518" t="str">
        <f>五年级等级</f>
        <v/>
      </c>
      <c r="AA1676" s="533" t="str">
        <f>五年级折返跑得分</f>
        <v/>
      </c>
      <c r="AB1676" s="515" t="str">
        <f>五年级等级</f>
        <v/>
      </c>
      <c r="AC1676" s="533" t="str">
        <f>五年级跳绳附加分</f>
        <v/>
      </c>
      <c r="AD1676" s="534" t="str">
        <f>五年级标准分</f>
        <v/>
      </c>
      <c r="AE1676" s="534" t="str">
        <f>五年级总分</f>
        <v/>
      </c>
      <c r="AF1676" s="517" t="str">
        <f>五年级等级</f>
        <v/>
      </c>
    </row>
    <row r="1677" spans="1:32">
      <c r="A1677" s="476">
        <v>524</v>
      </c>
      <c r="B1677" s="477">
        <v>65</v>
      </c>
      <c r="C1677" s="632"/>
      <c r="D1677" s="633"/>
      <c r="E1677" s="632"/>
      <c r="F1677" s="625"/>
      <c r="G1677" s="608"/>
      <c r="H1677" s="475"/>
      <c r="I1677" s="613"/>
      <c r="J1677" s="614"/>
      <c r="K1677" s="614"/>
      <c r="L1677" s="615"/>
      <c r="M1677" s="616"/>
      <c r="N1677" s="505" t="str">
        <f>五年级BMI</f>
        <v/>
      </c>
      <c r="O1677" s="499" t="str">
        <f>五年级BMI等级</f>
        <v/>
      </c>
      <c r="P1677" s="500" t="str">
        <f>五年级BMI得分</f>
        <v/>
      </c>
      <c r="Q1677" s="515" t="str">
        <f>五年级肺活量得分</f>
        <v/>
      </c>
      <c r="R1677" s="512" t="str">
        <f>五年级等级</f>
        <v/>
      </c>
      <c r="S1677" s="516" t="str">
        <f>五年级50米跑得分</f>
        <v/>
      </c>
      <c r="T1677" s="517" t="str">
        <f>五年级等级</f>
        <v/>
      </c>
      <c r="U1677" s="516" t="str">
        <f>五年级坐位体前屈得分</f>
        <v/>
      </c>
      <c r="V1677" s="517" t="str">
        <f>五年级等级</f>
        <v/>
      </c>
      <c r="W1677" s="516" t="str">
        <f>五年级一分钟跳绳得分</f>
        <v/>
      </c>
      <c r="X1677" s="517" t="str">
        <f>五年级等级</f>
        <v/>
      </c>
      <c r="Y1677" s="515" t="str">
        <f>五年级仰卧起坐得分</f>
        <v/>
      </c>
      <c r="Z1677" s="518" t="str">
        <f>五年级等级</f>
        <v/>
      </c>
      <c r="AA1677" s="533" t="str">
        <f>五年级折返跑得分</f>
        <v/>
      </c>
      <c r="AB1677" s="515" t="str">
        <f>五年级等级</f>
        <v/>
      </c>
      <c r="AC1677" s="533" t="str">
        <f>五年级跳绳附加分</f>
        <v/>
      </c>
      <c r="AD1677" s="534" t="str">
        <f>五年级标准分</f>
        <v/>
      </c>
      <c r="AE1677" s="534" t="str">
        <f>五年级总分</f>
        <v/>
      </c>
      <c r="AF1677" s="517" t="str">
        <f>五年级等级</f>
        <v/>
      </c>
    </row>
    <row r="1678" spans="1:32">
      <c r="A1678" s="476">
        <v>524</v>
      </c>
      <c r="B1678" s="477">
        <v>66</v>
      </c>
      <c r="C1678" s="632"/>
      <c r="D1678" s="633"/>
      <c r="E1678" s="632"/>
      <c r="F1678" s="625"/>
      <c r="G1678" s="608"/>
      <c r="H1678" s="475"/>
      <c r="I1678" s="613"/>
      <c r="J1678" s="614"/>
      <c r="K1678" s="614"/>
      <c r="L1678" s="615"/>
      <c r="M1678" s="616"/>
      <c r="N1678" s="505" t="str">
        <f>五年级BMI</f>
        <v/>
      </c>
      <c r="O1678" s="499" t="str">
        <f>五年级BMI等级</f>
        <v/>
      </c>
      <c r="P1678" s="500" t="str">
        <f>五年级BMI得分</f>
        <v/>
      </c>
      <c r="Q1678" s="515" t="str">
        <f>五年级肺活量得分</f>
        <v/>
      </c>
      <c r="R1678" s="512" t="str">
        <f>五年级等级</f>
        <v/>
      </c>
      <c r="S1678" s="516" t="str">
        <f>五年级50米跑得分</f>
        <v/>
      </c>
      <c r="T1678" s="517" t="str">
        <f>五年级等级</f>
        <v/>
      </c>
      <c r="U1678" s="516" t="str">
        <f>五年级坐位体前屈得分</f>
        <v/>
      </c>
      <c r="V1678" s="517" t="str">
        <f>五年级等级</f>
        <v/>
      </c>
      <c r="W1678" s="516" t="str">
        <f>五年级一分钟跳绳得分</f>
        <v/>
      </c>
      <c r="X1678" s="517" t="str">
        <f>五年级等级</f>
        <v/>
      </c>
      <c r="Y1678" s="515" t="str">
        <f>五年级仰卧起坐得分</f>
        <v/>
      </c>
      <c r="Z1678" s="518" t="str">
        <f>五年级等级</f>
        <v/>
      </c>
      <c r="AA1678" s="533" t="str">
        <f>五年级折返跑得分</f>
        <v/>
      </c>
      <c r="AB1678" s="515" t="str">
        <f>五年级等级</f>
        <v/>
      </c>
      <c r="AC1678" s="533" t="str">
        <f>五年级跳绳附加分</f>
        <v/>
      </c>
      <c r="AD1678" s="534" t="str">
        <f>五年级标准分</f>
        <v/>
      </c>
      <c r="AE1678" s="534" t="str">
        <f>五年级总分</f>
        <v/>
      </c>
      <c r="AF1678" s="517" t="str">
        <f>五年级等级</f>
        <v/>
      </c>
    </row>
    <row r="1679" spans="1:32">
      <c r="A1679" s="476">
        <v>524</v>
      </c>
      <c r="B1679" s="477">
        <v>67</v>
      </c>
      <c r="C1679" s="632"/>
      <c r="D1679" s="633"/>
      <c r="E1679" s="632"/>
      <c r="F1679" s="625"/>
      <c r="G1679" s="608"/>
      <c r="H1679" s="475"/>
      <c r="I1679" s="613"/>
      <c r="J1679" s="614"/>
      <c r="K1679" s="614"/>
      <c r="L1679" s="615"/>
      <c r="M1679" s="616"/>
      <c r="N1679" s="505" t="str">
        <f>五年级BMI</f>
        <v/>
      </c>
      <c r="O1679" s="499" t="str">
        <f>五年级BMI等级</f>
        <v/>
      </c>
      <c r="P1679" s="500" t="str">
        <f>五年级BMI得分</f>
        <v/>
      </c>
      <c r="Q1679" s="515" t="str">
        <f>五年级肺活量得分</f>
        <v/>
      </c>
      <c r="R1679" s="512" t="str">
        <f>五年级等级</f>
        <v/>
      </c>
      <c r="S1679" s="516" t="str">
        <f>五年级50米跑得分</f>
        <v/>
      </c>
      <c r="T1679" s="517" t="str">
        <f>五年级等级</f>
        <v/>
      </c>
      <c r="U1679" s="516" t="str">
        <f>五年级坐位体前屈得分</f>
        <v/>
      </c>
      <c r="V1679" s="517" t="str">
        <f>五年级等级</f>
        <v/>
      </c>
      <c r="W1679" s="516" t="str">
        <f>五年级一分钟跳绳得分</f>
        <v/>
      </c>
      <c r="X1679" s="517" t="str">
        <f>五年级等级</f>
        <v/>
      </c>
      <c r="Y1679" s="515" t="str">
        <f>五年级仰卧起坐得分</f>
        <v/>
      </c>
      <c r="Z1679" s="518" t="str">
        <f>五年级等级</f>
        <v/>
      </c>
      <c r="AA1679" s="533" t="str">
        <f>五年级折返跑得分</f>
        <v/>
      </c>
      <c r="AB1679" s="515" t="str">
        <f>五年级等级</f>
        <v/>
      </c>
      <c r="AC1679" s="533" t="str">
        <f>五年级跳绳附加分</f>
        <v/>
      </c>
      <c r="AD1679" s="534" t="str">
        <f>五年级标准分</f>
        <v/>
      </c>
      <c r="AE1679" s="534" t="str">
        <f>五年级总分</f>
        <v/>
      </c>
      <c r="AF1679" s="517" t="str">
        <f>五年级等级</f>
        <v/>
      </c>
    </row>
    <row r="1680" spans="1:32">
      <c r="A1680" s="476">
        <v>524</v>
      </c>
      <c r="B1680" s="477">
        <v>68</v>
      </c>
      <c r="C1680" s="632"/>
      <c r="D1680" s="633"/>
      <c r="E1680" s="632"/>
      <c r="F1680" s="625"/>
      <c r="G1680" s="608"/>
      <c r="H1680" s="475"/>
      <c r="I1680" s="613"/>
      <c r="J1680" s="614"/>
      <c r="K1680" s="614"/>
      <c r="L1680" s="615"/>
      <c r="M1680" s="616"/>
      <c r="N1680" s="505" t="str">
        <f>五年级BMI</f>
        <v/>
      </c>
      <c r="O1680" s="499" t="str">
        <f>五年级BMI等级</f>
        <v/>
      </c>
      <c r="P1680" s="500" t="str">
        <f>五年级BMI得分</f>
        <v/>
      </c>
      <c r="Q1680" s="515" t="str">
        <f>五年级肺活量得分</f>
        <v/>
      </c>
      <c r="R1680" s="512" t="str">
        <f>五年级等级</f>
        <v/>
      </c>
      <c r="S1680" s="516" t="str">
        <f>五年级50米跑得分</f>
        <v/>
      </c>
      <c r="T1680" s="517" t="str">
        <f>五年级等级</f>
        <v/>
      </c>
      <c r="U1680" s="516" t="str">
        <f>五年级坐位体前屈得分</f>
        <v/>
      </c>
      <c r="V1680" s="517" t="str">
        <f>五年级等级</f>
        <v/>
      </c>
      <c r="W1680" s="516" t="str">
        <f>五年级一分钟跳绳得分</f>
        <v/>
      </c>
      <c r="X1680" s="517" t="str">
        <f>五年级等级</f>
        <v/>
      </c>
      <c r="Y1680" s="515" t="str">
        <f>五年级仰卧起坐得分</f>
        <v/>
      </c>
      <c r="Z1680" s="518" t="str">
        <f>五年级等级</f>
        <v/>
      </c>
      <c r="AA1680" s="533" t="str">
        <f>五年级折返跑得分</f>
        <v/>
      </c>
      <c r="AB1680" s="515" t="str">
        <f>五年级等级</f>
        <v/>
      </c>
      <c r="AC1680" s="533" t="str">
        <f>五年级跳绳附加分</f>
        <v/>
      </c>
      <c r="AD1680" s="534" t="str">
        <f>五年级标准分</f>
        <v/>
      </c>
      <c r="AE1680" s="534" t="str">
        <f>五年级总分</f>
        <v/>
      </c>
      <c r="AF1680" s="517" t="str">
        <f>五年级等级</f>
        <v/>
      </c>
    </row>
    <row r="1681" spans="1:32">
      <c r="A1681" s="476">
        <v>524</v>
      </c>
      <c r="B1681" s="477">
        <v>69</v>
      </c>
      <c r="C1681" s="632"/>
      <c r="D1681" s="633"/>
      <c r="E1681" s="632"/>
      <c r="F1681" s="625"/>
      <c r="G1681" s="608"/>
      <c r="H1681" s="475"/>
      <c r="I1681" s="613"/>
      <c r="J1681" s="614"/>
      <c r="K1681" s="614"/>
      <c r="L1681" s="615"/>
      <c r="M1681" s="616"/>
      <c r="N1681" s="505" t="str">
        <f>五年级BMI</f>
        <v/>
      </c>
      <c r="O1681" s="499" t="str">
        <f>五年级BMI等级</f>
        <v/>
      </c>
      <c r="P1681" s="500" t="str">
        <f>五年级BMI得分</f>
        <v/>
      </c>
      <c r="Q1681" s="515" t="str">
        <f>五年级肺活量得分</f>
        <v/>
      </c>
      <c r="R1681" s="512" t="str">
        <f>五年级等级</f>
        <v/>
      </c>
      <c r="S1681" s="516" t="str">
        <f>五年级50米跑得分</f>
        <v/>
      </c>
      <c r="T1681" s="517" t="str">
        <f>五年级等级</f>
        <v/>
      </c>
      <c r="U1681" s="516" t="str">
        <f>五年级坐位体前屈得分</f>
        <v/>
      </c>
      <c r="V1681" s="517" t="str">
        <f>五年级等级</f>
        <v/>
      </c>
      <c r="W1681" s="516" t="str">
        <f>五年级一分钟跳绳得分</f>
        <v/>
      </c>
      <c r="X1681" s="517" t="str">
        <f>五年级等级</f>
        <v/>
      </c>
      <c r="Y1681" s="515" t="str">
        <f>五年级仰卧起坐得分</f>
        <v/>
      </c>
      <c r="Z1681" s="518" t="str">
        <f>五年级等级</f>
        <v/>
      </c>
      <c r="AA1681" s="533" t="str">
        <f>五年级折返跑得分</f>
        <v/>
      </c>
      <c r="AB1681" s="515" t="str">
        <f>五年级等级</f>
        <v/>
      </c>
      <c r="AC1681" s="533" t="str">
        <f>五年级跳绳附加分</f>
        <v/>
      </c>
      <c r="AD1681" s="534" t="str">
        <f>五年级标准分</f>
        <v/>
      </c>
      <c r="AE1681" s="534" t="str">
        <f>五年级总分</f>
        <v/>
      </c>
      <c r="AF1681" s="517" t="str">
        <f>五年级等级</f>
        <v/>
      </c>
    </row>
    <row r="1682" ht="15.75" spans="1:32">
      <c r="A1682" s="535">
        <v>524</v>
      </c>
      <c r="B1682" s="536">
        <v>70</v>
      </c>
      <c r="C1682" s="634"/>
      <c r="D1682" s="635"/>
      <c r="E1682" s="634"/>
      <c r="F1682" s="636"/>
      <c r="G1682" s="611"/>
      <c r="H1682" s="542"/>
      <c r="I1682" s="617"/>
      <c r="J1682" s="618"/>
      <c r="K1682" s="618"/>
      <c r="L1682" s="619"/>
      <c r="M1682" s="620"/>
      <c r="N1682" s="573" t="str">
        <f>五年级BMI</f>
        <v/>
      </c>
      <c r="O1682" s="574" t="str">
        <f>五年级BMI等级</f>
        <v/>
      </c>
      <c r="P1682" s="575" t="str">
        <f>五年级BMI得分</f>
        <v/>
      </c>
      <c r="Q1682" s="576" t="str">
        <f>五年级肺活量得分</f>
        <v/>
      </c>
      <c r="R1682" s="577" t="str">
        <f>五年级等级</f>
        <v/>
      </c>
      <c r="S1682" s="578" t="str">
        <f>五年级50米跑得分</f>
        <v/>
      </c>
      <c r="T1682" s="567" t="str">
        <f>五年级等级</f>
        <v/>
      </c>
      <c r="U1682" s="578" t="str">
        <f>五年级坐位体前屈得分</f>
        <v/>
      </c>
      <c r="V1682" s="567" t="str">
        <f>五年级等级</f>
        <v/>
      </c>
      <c r="W1682" s="578" t="str">
        <f>五年级一分钟跳绳得分</f>
        <v/>
      </c>
      <c r="X1682" s="567" t="str">
        <f>五年级等级</f>
        <v/>
      </c>
      <c r="Y1682" s="556" t="str">
        <f>五年级仰卧起坐得分</f>
        <v/>
      </c>
      <c r="Z1682" s="563" t="str">
        <f>五年级等级</f>
        <v/>
      </c>
      <c r="AA1682" s="564" t="str">
        <f>五年级折返跑得分</f>
        <v/>
      </c>
      <c r="AB1682" s="556" t="str">
        <f>五年级等级</f>
        <v/>
      </c>
      <c r="AC1682" s="565" t="str">
        <f>五年级跳绳附加分</f>
        <v/>
      </c>
      <c r="AD1682" s="566" t="str">
        <f>五年级标准分</f>
        <v/>
      </c>
      <c r="AE1682" s="566" t="str">
        <f>五年级总分</f>
        <v/>
      </c>
      <c r="AF1682" s="567" t="str">
        <f>五年级等级</f>
        <v/>
      </c>
    </row>
    <row r="1683" ht="15.75" spans="1:32">
      <c r="A1683" s="468">
        <v>525</v>
      </c>
      <c r="B1683" s="469">
        <v>1</v>
      </c>
      <c r="C1683" s="637"/>
      <c r="D1683" s="638"/>
      <c r="E1683" s="637"/>
      <c r="F1683" s="640"/>
      <c r="G1683" s="612"/>
      <c r="H1683" s="475"/>
      <c r="I1683" s="621"/>
      <c r="J1683" s="622"/>
      <c r="K1683" s="622"/>
      <c r="L1683" s="623"/>
      <c r="M1683" s="624"/>
      <c r="N1683" s="498" t="str">
        <f>五年级BMI</f>
        <v/>
      </c>
      <c r="O1683" s="499" t="str">
        <f>五年级BMI等级</f>
        <v/>
      </c>
      <c r="P1683" s="500" t="str">
        <f>五年级BMI得分</f>
        <v/>
      </c>
      <c r="Q1683" s="511" t="str">
        <f>五年级肺活量得分</f>
        <v/>
      </c>
      <c r="R1683" s="512" t="str">
        <f>五年级等级</f>
        <v/>
      </c>
      <c r="S1683" s="513" t="str">
        <f>五年级50米跑得分</f>
        <v/>
      </c>
      <c r="T1683" s="512" t="str">
        <f>五年级等级</f>
        <v/>
      </c>
      <c r="U1683" s="513" t="str">
        <f>五年级坐位体前屈得分</f>
        <v/>
      </c>
      <c r="V1683" s="512" t="str">
        <f>五年级等级</f>
        <v/>
      </c>
      <c r="W1683" s="513" t="str">
        <f>五年级一分钟跳绳得分</f>
        <v/>
      </c>
      <c r="X1683" s="512" t="str">
        <f>五年级等级</f>
        <v/>
      </c>
      <c r="Y1683" s="560" t="str">
        <f>五年级仰卧起坐得分</f>
        <v/>
      </c>
      <c r="Z1683" s="568" t="str">
        <f>五年级等级</f>
        <v/>
      </c>
      <c r="AA1683" s="569" t="str">
        <f>五年级折返跑得分</f>
        <v/>
      </c>
      <c r="AB1683" s="560" t="str">
        <f>五年级等级</f>
        <v/>
      </c>
      <c r="AC1683" s="530" t="str">
        <f>五年级跳绳附加分</f>
        <v/>
      </c>
      <c r="AD1683" s="531" t="str">
        <f>五年级标准分</f>
        <v/>
      </c>
      <c r="AE1683" s="531" t="str">
        <f>五年级总分</f>
        <v/>
      </c>
      <c r="AF1683" s="512" t="str">
        <f>五年级等级</f>
        <v/>
      </c>
    </row>
    <row r="1684" spans="1:32">
      <c r="A1684" s="476">
        <v>525</v>
      </c>
      <c r="B1684" s="477">
        <v>2</v>
      </c>
      <c r="C1684" s="632"/>
      <c r="D1684" s="633"/>
      <c r="E1684" s="632"/>
      <c r="F1684" s="625"/>
      <c r="G1684" s="608"/>
      <c r="H1684" s="475"/>
      <c r="I1684" s="613"/>
      <c r="J1684" s="614"/>
      <c r="K1684" s="614"/>
      <c r="L1684" s="615"/>
      <c r="M1684" s="616"/>
      <c r="N1684" s="505" t="str">
        <f>五年级BMI</f>
        <v/>
      </c>
      <c r="O1684" s="499" t="str">
        <f>五年级BMI等级</f>
        <v/>
      </c>
      <c r="P1684" s="500" t="str">
        <f>五年级BMI得分</f>
        <v/>
      </c>
      <c r="Q1684" s="515" t="str">
        <f>五年级肺活量得分</f>
        <v/>
      </c>
      <c r="R1684" s="512" t="str">
        <f>五年级等级</f>
        <v/>
      </c>
      <c r="S1684" s="516" t="str">
        <f>五年级50米跑得分</f>
        <v/>
      </c>
      <c r="T1684" s="517" t="str">
        <f>五年级等级</f>
        <v/>
      </c>
      <c r="U1684" s="516" t="str">
        <f>五年级坐位体前屈得分</f>
        <v/>
      </c>
      <c r="V1684" s="517" t="str">
        <f>五年级等级</f>
        <v/>
      </c>
      <c r="W1684" s="516" t="str">
        <f>五年级一分钟跳绳得分</f>
        <v/>
      </c>
      <c r="X1684" s="517" t="str">
        <f>五年级等级</f>
        <v/>
      </c>
      <c r="Y1684" s="515" t="str">
        <f>五年级仰卧起坐得分</f>
        <v/>
      </c>
      <c r="Z1684" s="518" t="str">
        <f>五年级等级</f>
        <v/>
      </c>
      <c r="AA1684" s="533" t="str">
        <f>五年级折返跑得分</f>
        <v/>
      </c>
      <c r="AB1684" s="515" t="str">
        <f>五年级等级</f>
        <v/>
      </c>
      <c r="AC1684" s="533" t="str">
        <f>五年级跳绳附加分</f>
        <v/>
      </c>
      <c r="AD1684" s="534" t="str">
        <f>五年级标准分</f>
        <v/>
      </c>
      <c r="AE1684" s="534" t="str">
        <f>五年级总分</f>
        <v/>
      </c>
      <c r="AF1684" s="517" t="str">
        <f>五年级等级</f>
        <v/>
      </c>
    </row>
    <row r="1685" spans="1:32">
      <c r="A1685" s="476">
        <v>525</v>
      </c>
      <c r="B1685" s="477">
        <v>3</v>
      </c>
      <c r="C1685" s="632"/>
      <c r="D1685" s="633"/>
      <c r="E1685" s="632"/>
      <c r="F1685" s="625"/>
      <c r="G1685" s="608"/>
      <c r="H1685" s="475"/>
      <c r="I1685" s="613"/>
      <c r="J1685" s="614"/>
      <c r="K1685" s="614"/>
      <c r="L1685" s="615"/>
      <c r="M1685" s="616"/>
      <c r="N1685" s="505" t="str">
        <f>五年级BMI</f>
        <v/>
      </c>
      <c r="O1685" s="499" t="str">
        <f>五年级BMI等级</f>
        <v/>
      </c>
      <c r="P1685" s="500" t="str">
        <f>五年级BMI得分</f>
        <v/>
      </c>
      <c r="Q1685" s="515" t="str">
        <f>五年级肺活量得分</f>
        <v/>
      </c>
      <c r="R1685" s="512" t="str">
        <f>五年级等级</f>
        <v/>
      </c>
      <c r="S1685" s="516" t="str">
        <f>五年级50米跑得分</f>
        <v/>
      </c>
      <c r="T1685" s="517" t="str">
        <f>五年级等级</f>
        <v/>
      </c>
      <c r="U1685" s="516" t="str">
        <f>五年级坐位体前屈得分</f>
        <v/>
      </c>
      <c r="V1685" s="517" t="str">
        <f>五年级等级</f>
        <v/>
      </c>
      <c r="W1685" s="516" t="str">
        <f>五年级一分钟跳绳得分</f>
        <v/>
      </c>
      <c r="X1685" s="517" t="str">
        <f>五年级等级</f>
        <v/>
      </c>
      <c r="Y1685" s="515" t="str">
        <f>五年级仰卧起坐得分</f>
        <v/>
      </c>
      <c r="Z1685" s="518" t="str">
        <f>五年级等级</f>
        <v/>
      </c>
      <c r="AA1685" s="533" t="str">
        <f>五年级折返跑得分</f>
        <v/>
      </c>
      <c r="AB1685" s="515" t="str">
        <f>五年级等级</f>
        <v/>
      </c>
      <c r="AC1685" s="533" t="str">
        <f>五年级跳绳附加分</f>
        <v/>
      </c>
      <c r="AD1685" s="534" t="str">
        <f>五年级标准分</f>
        <v/>
      </c>
      <c r="AE1685" s="534" t="str">
        <f>五年级总分</f>
        <v/>
      </c>
      <c r="AF1685" s="517" t="str">
        <f>五年级等级</f>
        <v/>
      </c>
    </row>
    <row r="1686" spans="1:32">
      <c r="A1686" s="476">
        <v>525</v>
      </c>
      <c r="B1686" s="477">
        <v>4</v>
      </c>
      <c r="C1686" s="632"/>
      <c r="D1686" s="633"/>
      <c r="E1686" s="632"/>
      <c r="F1686" s="625"/>
      <c r="G1686" s="608"/>
      <c r="H1686" s="475"/>
      <c r="I1686" s="613"/>
      <c r="J1686" s="614"/>
      <c r="K1686" s="614"/>
      <c r="L1686" s="615"/>
      <c r="M1686" s="616"/>
      <c r="N1686" s="505" t="str">
        <f>五年级BMI</f>
        <v/>
      </c>
      <c r="O1686" s="499" t="str">
        <f>五年级BMI等级</f>
        <v/>
      </c>
      <c r="P1686" s="500" t="str">
        <f>五年级BMI得分</f>
        <v/>
      </c>
      <c r="Q1686" s="515" t="str">
        <f>五年级肺活量得分</f>
        <v/>
      </c>
      <c r="R1686" s="512" t="str">
        <f>五年级等级</f>
        <v/>
      </c>
      <c r="S1686" s="516" t="str">
        <f>五年级50米跑得分</f>
        <v/>
      </c>
      <c r="T1686" s="517" t="str">
        <f>五年级等级</f>
        <v/>
      </c>
      <c r="U1686" s="516" t="str">
        <f>五年级坐位体前屈得分</f>
        <v/>
      </c>
      <c r="V1686" s="517" t="str">
        <f>五年级等级</f>
        <v/>
      </c>
      <c r="W1686" s="516" t="str">
        <f>五年级一分钟跳绳得分</f>
        <v/>
      </c>
      <c r="X1686" s="517" t="str">
        <f>五年级等级</f>
        <v/>
      </c>
      <c r="Y1686" s="515" t="str">
        <f>五年级仰卧起坐得分</f>
        <v/>
      </c>
      <c r="Z1686" s="518" t="str">
        <f>五年级等级</f>
        <v/>
      </c>
      <c r="AA1686" s="533" t="str">
        <f>五年级折返跑得分</f>
        <v/>
      </c>
      <c r="AB1686" s="515" t="str">
        <f>五年级等级</f>
        <v/>
      </c>
      <c r="AC1686" s="533" t="str">
        <f>五年级跳绳附加分</f>
        <v/>
      </c>
      <c r="AD1686" s="534" t="str">
        <f>五年级标准分</f>
        <v/>
      </c>
      <c r="AE1686" s="534" t="str">
        <f>五年级总分</f>
        <v/>
      </c>
      <c r="AF1686" s="517" t="str">
        <f>五年级等级</f>
        <v/>
      </c>
    </row>
    <row r="1687" spans="1:32">
      <c r="A1687" s="476">
        <v>525</v>
      </c>
      <c r="B1687" s="477">
        <v>5</v>
      </c>
      <c r="C1687" s="632"/>
      <c r="D1687" s="633"/>
      <c r="E1687" s="632"/>
      <c r="F1687" s="625"/>
      <c r="G1687" s="608"/>
      <c r="H1687" s="475"/>
      <c r="I1687" s="613"/>
      <c r="J1687" s="614"/>
      <c r="K1687" s="614"/>
      <c r="L1687" s="615"/>
      <c r="M1687" s="616"/>
      <c r="N1687" s="505" t="str">
        <f>五年级BMI</f>
        <v/>
      </c>
      <c r="O1687" s="499" t="str">
        <f>五年级BMI等级</f>
        <v/>
      </c>
      <c r="P1687" s="500" t="str">
        <f>五年级BMI得分</f>
        <v/>
      </c>
      <c r="Q1687" s="515" t="str">
        <f>五年级肺活量得分</f>
        <v/>
      </c>
      <c r="R1687" s="512" t="str">
        <f>五年级等级</f>
        <v/>
      </c>
      <c r="S1687" s="516" t="str">
        <f>五年级50米跑得分</f>
        <v/>
      </c>
      <c r="T1687" s="517" t="str">
        <f>五年级等级</f>
        <v/>
      </c>
      <c r="U1687" s="516" t="str">
        <f>五年级坐位体前屈得分</f>
        <v/>
      </c>
      <c r="V1687" s="517" t="str">
        <f>五年级等级</f>
        <v/>
      </c>
      <c r="W1687" s="516" t="str">
        <f>五年级一分钟跳绳得分</f>
        <v/>
      </c>
      <c r="X1687" s="517" t="str">
        <f>五年级等级</f>
        <v/>
      </c>
      <c r="Y1687" s="515" t="str">
        <f>五年级仰卧起坐得分</f>
        <v/>
      </c>
      <c r="Z1687" s="518" t="str">
        <f>五年级等级</f>
        <v/>
      </c>
      <c r="AA1687" s="533" t="str">
        <f>五年级折返跑得分</f>
        <v/>
      </c>
      <c r="AB1687" s="515" t="str">
        <f>五年级等级</f>
        <v/>
      </c>
      <c r="AC1687" s="533" t="str">
        <f>五年级跳绳附加分</f>
        <v/>
      </c>
      <c r="AD1687" s="534" t="str">
        <f>五年级标准分</f>
        <v/>
      </c>
      <c r="AE1687" s="534" t="str">
        <f>五年级总分</f>
        <v/>
      </c>
      <c r="AF1687" s="517" t="str">
        <f>五年级等级</f>
        <v/>
      </c>
    </row>
    <row r="1688" spans="1:32">
      <c r="A1688" s="476">
        <v>525</v>
      </c>
      <c r="B1688" s="477">
        <v>6</v>
      </c>
      <c r="C1688" s="632"/>
      <c r="D1688" s="633"/>
      <c r="E1688" s="632"/>
      <c r="F1688" s="625"/>
      <c r="G1688" s="608"/>
      <c r="H1688" s="475"/>
      <c r="I1688" s="613"/>
      <c r="J1688" s="614"/>
      <c r="K1688" s="614"/>
      <c r="L1688" s="615"/>
      <c r="M1688" s="616"/>
      <c r="N1688" s="505" t="str">
        <f>五年级BMI</f>
        <v/>
      </c>
      <c r="O1688" s="499" t="str">
        <f>五年级BMI等级</f>
        <v/>
      </c>
      <c r="P1688" s="500" t="str">
        <f>五年级BMI得分</f>
        <v/>
      </c>
      <c r="Q1688" s="515" t="str">
        <f>五年级肺活量得分</f>
        <v/>
      </c>
      <c r="R1688" s="512" t="str">
        <f>五年级等级</f>
        <v/>
      </c>
      <c r="S1688" s="516" t="str">
        <f>五年级50米跑得分</f>
        <v/>
      </c>
      <c r="T1688" s="517" t="str">
        <f>五年级等级</f>
        <v/>
      </c>
      <c r="U1688" s="516" t="str">
        <f>五年级坐位体前屈得分</f>
        <v/>
      </c>
      <c r="V1688" s="517" t="str">
        <f>五年级等级</f>
        <v/>
      </c>
      <c r="W1688" s="516" t="str">
        <f>五年级一分钟跳绳得分</f>
        <v/>
      </c>
      <c r="X1688" s="517" t="str">
        <f>五年级等级</f>
        <v/>
      </c>
      <c r="Y1688" s="515" t="str">
        <f>五年级仰卧起坐得分</f>
        <v/>
      </c>
      <c r="Z1688" s="518" t="str">
        <f>五年级等级</f>
        <v/>
      </c>
      <c r="AA1688" s="533" t="str">
        <f>五年级折返跑得分</f>
        <v/>
      </c>
      <c r="AB1688" s="515" t="str">
        <f>五年级等级</f>
        <v/>
      </c>
      <c r="AC1688" s="533" t="str">
        <f>五年级跳绳附加分</f>
        <v/>
      </c>
      <c r="AD1688" s="534" t="str">
        <f>五年级标准分</f>
        <v/>
      </c>
      <c r="AE1688" s="534" t="str">
        <f>五年级总分</f>
        <v/>
      </c>
      <c r="AF1688" s="517" t="str">
        <f>五年级等级</f>
        <v/>
      </c>
    </row>
    <row r="1689" spans="1:32">
      <c r="A1689" s="476">
        <v>525</v>
      </c>
      <c r="B1689" s="477">
        <v>7</v>
      </c>
      <c r="C1689" s="632"/>
      <c r="D1689" s="633"/>
      <c r="E1689" s="632"/>
      <c r="F1689" s="625"/>
      <c r="G1689" s="608"/>
      <c r="H1689" s="475"/>
      <c r="I1689" s="613"/>
      <c r="J1689" s="614"/>
      <c r="K1689" s="614"/>
      <c r="L1689" s="615"/>
      <c r="M1689" s="616"/>
      <c r="N1689" s="505" t="str">
        <f>五年级BMI</f>
        <v/>
      </c>
      <c r="O1689" s="499" t="str">
        <f>五年级BMI等级</f>
        <v/>
      </c>
      <c r="P1689" s="500" t="str">
        <f>五年级BMI得分</f>
        <v/>
      </c>
      <c r="Q1689" s="515" t="str">
        <f>五年级肺活量得分</f>
        <v/>
      </c>
      <c r="R1689" s="512" t="str">
        <f>五年级等级</f>
        <v/>
      </c>
      <c r="S1689" s="516" t="str">
        <f>五年级50米跑得分</f>
        <v/>
      </c>
      <c r="T1689" s="517" t="str">
        <f>五年级等级</f>
        <v/>
      </c>
      <c r="U1689" s="516" t="str">
        <f>五年级坐位体前屈得分</f>
        <v/>
      </c>
      <c r="V1689" s="517" t="str">
        <f>五年级等级</f>
        <v/>
      </c>
      <c r="W1689" s="516" t="str">
        <f>五年级一分钟跳绳得分</f>
        <v/>
      </c>
      <c r="X1689" s="517" t="str">
        <f>五年级等级</f>
        <v/>
      </c>
      <c r="Y1689" s="515" t="str">
        <f>五年级仰卧起坐得分</f>
        <v/>
      </c>
      <c r="Z1689" s="518" t="str">
        <f>五年级等级</f>
        <v/>
      </c>
      <c r="AA1689" s="533" t="str">
        <f>五年级折返跑得分</f>
        <v/>
      </c>
      <c r="AB1689" s="515" t="str">
        <f>五年级等级</f>
        <v/>
      </c>
      <c r="AC1689" s="533" t="str">
        <f>五年级跳绳附加分</f>
        <v/>
      </c>
      <c r="AD1689" s="534" t="str">
        <f>五年级标准分</f>
        <v/>
      </c>
      <c r="AE1689" s="534" t="str">
        <f>五年级总分</f>
        <v/>
      </c>
      <c r="AF1689" s="517" t="str">
        <f>五年级等级</f>
        <v/>
      </c>
    </row>
    <row r="1690" spans="1:32">
      <c r="A1690" s="476">
        <v>525</v>
      </c>
      <c r="B1690" s="477">
        <v>8</v>
      </c>
      <c r="C1690" s="632"/>
      <c r="D1690" s="633"/>
      <c r="E1690" s="632"/>
      <c r="F1690" s="625"/>
      <c r="G1690" s="608"/>
      <c r="H1690" s="475"/>
      <c r="I1690" s="613"/>
      <c r="J1690" s="614"/>
      <c r="K1690" s="614"/>
      <c r="L1690" s="615"/>
      <c r="M1690" s="616"/>
      <c r="N1690" s="505" t="str">
        <f>五年级BMI</f>
        <v/>
      </c>
      <c r="O1690" s="499" t="str">
        <f>五年级BMI等级</f>
        <v/>
      </c>
      <c r="P1690" s="500" t="str">
        <f>五年级BMI得分</f>
        <v/>
      </c>
      <c r="Q1690" s="515" t="str">
        <f>五年级肺活量得分</f>
        <v/>
      </c>
      <c r="R1690" s="512" t="str">
        <f>五年级等级</f>
        <v/>
      </c>
      <c r="S1690" s="516" t="str">
        <f>五年级50米跑得分</f>
        <v/>
      </c>
      <c r="T1690" s="517" t="str">
        <f>五年级等级</f>
        <v/>
      </c>
      <c r="U1690" s="516" t="str">
        <f>五年级坐位体前屈得分</f>
        <v/>
      </c>
      <c r="V1690" s="517" t="str">
        <f>五年级等级</f>
        <v/>
      </c>
      <c r="W1690" s="516" t="str">
        <f>五年级一分钟跳绳得分</f>
        <v/>
      </c>
      <c r="X1690" s="517" t="str">
        <f>五年级等级</f>
        <v/>
      </c>
      <c r="Y1690" s="515" t="str">
        <f>五年级仰卧起坐得分</f>
        <v/>
      </c>
      <c r="Z1690" s="518" t="str">
        <f>五年级等级</f>
        <v/>
      </c>
      <c r="AA1690" s="533" t="str">
        <f>五年级折返跑得分</f>
        <v/>
      </c>
      <c r="AB1690" s="515" t="str">
        <f>五年级等级</f>
        <v/>
      </c>
      <c r="AC1690" s="533" t="str">
        <f>五年级跳绳附加分</f>
        <v/>
      </c>
      <c r="AD1690" s="534" t="str">
        <f>五年级标准分</f>
        <v/>
      </c>
      <c r="AE1690" s="534" t="str">
        <f>五年级总分</f>
        <v/>
      </c>
      <c r="AF1690" s="517" t="str">
        <f>五年级等级</f>
        <v/>
      </c>
    </row>
    <row r="1691" spans="1:32">
      <c r="A1691" s="476">
        <v>525</v>
      </c>
      <c r="B1691" s="477">
        <v>9</v>
      </c>
      <c r="C1691" s="632"/>
      <c r="D1691" s="633"/>
      <c r="E1691" s="632"/>
      <c r="F1691" s="625"/>
      <c r="G1691" s="608"/>
      <c r="H1691" s="475"/>
      <c r="I1691" s="613"/>
      <c r="J1691" s="614"/>
      <c r="K1691" s="614"/>
      <c r="L1691" s="615"/>
      <c r="M1691" s="616"/>
      <c r="N1691" s="505" t="str">
        <f>五年级BMI</f>
        <v/>
      </c>
      <c r="O1691" s="499" t="str">
        <f>五年级BMI等级</f>
        <v/>
      </c>
      <c r="P1691" s="500" t="str">
        <f>五年级BMI得分</f>
        <v/>
      </c>
      <c r="Q1691" s="515" t="str">
        <f>五年级肺活量得分</f>
        <v/>
      </c>
      <c r="R1691" s="512" t="str">
        <f>五年级等级</f>
        <v/>
      </c>
      <c r="S1691" s="516" t="str">
        <f>五年级50米跑得分</f>
        <v/>
      </c>
      <c r="T1691" s="517" t="str">
        <f>五年级等级</f>
        <v/>
      </c>
      <c r="U1691" s="516" t="str">
        <f>五年级坐位体前屈得分</f>
        <v/>
      </c>
      <c r="V1691" s="517" t="str">
        <f>五年级等级</f>
        <v/>
      </c>
      <c r="W1691" s="516" t="str">
        <f>五年级一分钟跳绳得分</f>
        <v/>
      </c>
      <c r="X1691" s="517" t="str">
        <f>五年级等级</f>
        <v/>
      </c>
      <c r="Y1691" s="515" t="str">
        <f>五年级仰卧起坐得分</f>
        <v/>
      </c>
      <c r="Z1691" s="518" t="str">
        <f>五年级等级</f>
        <v/>
      </c>
      <c r="AA1691" s="533" t="str">
        <f>五年级折返跑得分</f>
        <v/>
      </c>
      <c r="AB1691" s="515" t="str">
        <f>五年级等级</f>
        <v/>
      </c>
      <c r="AC1691" s="533" t="str">
        <f>五年级跳绳附加分</f>
        <v/>
      </c>
      <c r="AD1691" s="534" t="str">
        <f>五年级标准分</f>
        <v/>
      </c>
      <c r="AE1691" s="534" t="str">
        <f>五年级总分</f>
        <v/>
      </c>
      <c r="AF1691" s="517" t="str">
        <f>五年级等级</f>
        <v/>
      </c>
    </row>
    <row r="1692" spans="1:32">
      <c r="A1692" s="476">
        <v>525</v>
      </c>
      <c r="B1692" s="477">
        <v>10</v>
      </c>
      <c r="C1692" s="632"/>
      <c r="D1692" s="633"/>
      <c r="E1692" s="632"/>
      <c r="F1692" s="625"/>
      <c r="G1692" s="608"/>
      <c r="H1692" s="475"/>
      <c r="I1692" s="613"/>
      <c r="J1692" s="614"/>
      <c r="K1692" s="614"/>
      <c r="L1692" s="615"/>
      <c r="M1692" s="616"/>
      <c r="N1692" s="505" t="str">
        <f>五年级BMI</f>
        <v/>
      </c>
      <c r="O1692" s="499" t="str">
        <f>五年级BMI等级</f>
        <v/>
      </c>
      <c r="P1692" s="500" t="str">
        <f>五年级BMI得分</f>
        <v/>
      </c>
      <c r="Q1692" s="515" t="str">
        <f>五年级肺活量得分</f>
        <v/>
      </c>
      <c r="R1692" s="512" t="str">
        <f>五年级等级</f>
        <v/>
      </c>
      <c r="S1692" s="516" t="str">
        <f>五年级50米跑得分</f>
        <v/>
      </c>
      <c r="T1692" s="517" t="str">
        <f>五年级等级</f>
        <v/>
      </c>
      <c r="U1692" s="516" t="str">
        <f>五年级坐位体前屈得分</f>
        <v/>
      </c>
      <c r="V1692" s="517" t="str">
        <f>五年级等级</f>
        <v/>
      </c>
      <c r="W1692" s="516" t="str">
        <f>五年级一分钟跳绳得分</f>
        <v/>
      </c>
      <c r="X1692" s="517" t="str">
        <f>五年级等级</f>
        <v/>
      </c>
      <c r="Y1692" s="515" t="str">
        <f>五年级仰卧起坐得分</f>
        <v/>
      </c>
      <c r="Z1692" s="518" t="str">
        <f>五年级等级</f>
        <v/>
      </c>
      <c r="AA1692" s="533" t="str">
        <f>五年级折返跑得分</f>
        <v/>
      </c>
      <c r="AB1692" s="515" t="str">
        <f>五年级等级</f>
        <v/>
      </c>
      <c r="AC1692" s="533" t="str">
        <f>五年级跳绳附加分</f>
        <v/>
      </c>
      <c r="AD1692" s="534" t="str">
        <f>五年级标准分</f>
        <v/>
      </c>
      <c r="AE1692" s="534" t="str">
        <f>五年级总分</f>
        <v/>
      </c>
      <c r="AF1692" s="517" t="str">
        <f>五年级等级</f>
        <v/>
      </c>
    </row>
    <row r="1693" spans="1:32">
      <c r="A1693" s="476">
        <v>525</v>
      </c>
      <c r="B1693" s="477">
        <v>11</v>
      </c>
      <c r="C1693" s="632"/>
      <c r="D1693" s="633"/>
      <c r="E1693" s="632"/>
      <c r="F1693" s="625"/>
      <c r="G1693" s="608"/>
      <c r="H1693" s="475"/>
      <c r="I1693" s="613"/>
      <c r="J1693" s="614"/>
      <c r="K1693" s="614"/>
      <c r="L1693" s="615"/>
      <c r="M1693" s="616"/>
      <c r="N1693" s="505" t="str">
        <f>五年级BMI</f>
        <v/>
      </c>
      <c r="O1693" s="499" t="str">
        <f>五年级BMI等级</f>
        <v/>
      </c>
      <c r="P1693" s="500" t="str">
        <f>五年级BMI得分</f>
        <v/>
      </c>
      <c r="Q1693" s="515" t="str">
        <f>五年级肺活量得分</f>
        <v/>
      </c>
      <c r="R1693" s="512" t="str">
        <f>五年级等级</f>
        <v/>
      </c>
      <c r="S1693" s="516" t="str">
        <f>五年级50米跑得分</f>
        <v/>
      </c>
      <c r="T1693" s="517" t="str">
        <f>五年级等级</f>
        <v/>
      </c>
      <c r="U1693" s="516" t="str">
        <f>五年级坐位体前屈得分</f>
        <v/>
      </c>
      <c r="V1693" s="517" t="str">
        <f>五年级等级</f>
        <v/>
      </c>
      <c r="W1693" s="516" t="str">
        <f>五年级一分钟跳绳得分</f>
        <v/>
      </c>
      <c r="X1693" s="517" t="str">
        <f>五年级等级</f>
        <v/>
      </c>
      <c r="Y1693" s="515" t="str">
        <f>五年级仰卧起坐得分</f>
        <v/>
      </c>
      <c r="Z1693" s="518" t="str">
        <f>五年级等级</f>
        <v/>
      </c>
      <c r="AA1693" s="533" t="str">
        <f>五年级折返跑得分</f>
        <v/>
      </c>
      <c r="AB1693" s="515" t="str">
        <f>五年级等级</f>
        <v/>
      </c>
      <c r="AC1693" s="533" t="str">
        <f>五年级跳绳附加分</f>
        <v/>
      </c>
      <c r="AD1693" s="534" t="str">
        <f>五年级标准分</f>
        <v/>
      </c>
      <c r="AE1693" s="534" t="str">
        <f>五年级总分</f>
        <v/>
      </c>
      <c r="AF1693" s="517" t="str">
        <f>五年级等级</f>
        <v/>
      </c>
    </row>
    <row r="1694" spans="1:32">
      <c r="A1694" s="476">
        <v>525</v>
      </c>
      <c r="B1694" s="477">
        <v>12</v>
      </c>
      <c r="C1694" s="632"/>
      <c r="D1694" s="633"/>
      <c r="E1694" s="632"/>
      <c r="F1694" s="625"/>
      <c r="G1694" s="608"/>
      <c r="H1694" s="475"/>
      <c r="I1694" s="613"/>
      <c r="J1694" s="614"/>
      <c r="K1694" s="614"/>
      <c r="L1694" s="615"/>
      <c r="M1694" s="616"/>
      <c r="N1694" s="505" t="str">
        <f>五年级BMI</f>
        <v/>
      </c>
      <c r="O1694" s="499" t="str">
        <f>五年级BMI等级</f>
        <v/>
      </c>
      <c r="P1694" s="500" t="str">
        <f>五年级BMI得分</f>
        <v/>
      </c>
      <c r="Q1694" s="515" t="str">
        <f>五年级肺活量得分</f>
        <v/>
      </c>
      <c r="R1694" s="512" t="str">
        <f>五年级等级</f>
        <v/>
      </c>
      <c r="S1694" s="516" t="str">
        <f>五年级50米跑得分</f>
        <v/>
      </c>
      <c r="T1694" s="517" t="str">
        <f>五年级等级</f>
        <v/>
      </c>
      <c r="U1694" s="516" t="str">
        <f>五年级坐位体前屈得分</f>
        <v/>
      </c>
      <c r="V1694" s="517" t="str">
        <f>五年级等级</f>
        <v/>
      </c>
      <c r="W1694" s="516" t="str">
        <f>五年级一分钟跳绳得分</f>
        <v/>
      </c>
      <c r="X1694" s="517" t="str">
        <f>五年级等级</f>
        <v/>
      </c>
      <c r="Y1694" s="515" t="str">
        <f>五年级仰卧起坐得分</f>
        <v/>
      </c>
      <c r="Z1694" s="518" t="str">
        <f>五年级等级</f>
        <v/>
      </c>
      <c r="AA1694" s="533" t="str">
        <f>五年级折返跑得分</f>
        <v/>
      </c>
      <c r="AB1694" s="515" t="str">
        <f>五年级等级</f>
        <v/>
      </c>
      <c r="AC1694" s="533" t="str">
        <f>五年级跳绳附加分</f>
        <v/>
      </c>
      <c r="AD1694" s="534" t="str">
        <f>五年级标准分</f>
        <v/>
      </c>
      <c r="AE1694" s="534" t="str">
        <f>五年级总分</f>
        <v/>
      </c>
      <c r="AF1694" s="517" t="str">
        <f>五年级等级</f>
        <v/>
      </c>
    </row>
    <row r="1695" spans="1:32">
      <c r="A1695" s="476">
        <v>525</v>
      </c>
      <c r="B1695" s="477">
        <v>13</v>
      </c>
      <c r="C1695" s="632"/>
      <c r="D1695" s="633"/>
      <c r="E1695" s="632"/>
      <c r="F1695" s="625"/>
      <c r="G1695" s="608"/>
      <c r="H1695" s="475"/>
      <c r="I1695" s="613"/>
      <c r="J1695" s="614"/>
      <c r="K1695" s="614"/>
      <c r="L1695" s="615"/>
      <c r="M1695" s="616"/>
      <c r="N1695" s="505" t="str">
        <f>五年级BMI</f>
        <v/>
      </c>
      <c r="O1695" s="499" t="str">
        <f>五年级BMI等级</f>
        <v/>
      </c>
      <c r="P1695" s="500" t="str">
        <f>五年级BMI得分</f>
        <v/>
      </c>
      <c r="Q1695" s="515" t="str">
        <f>五年级肺活量得分</f>
        <v/>
      </c>
      <c r="R1695" s="512" t="str">
        <f>五年级等级</f>
        <v/>
      </c>
      <c r="S1695" s="516" t="str">
        <f>五年级50米跑得分</f>
        <v/>
      </c>
      <c r="T1695" s="517" t="str">
        <f>五年级等级</f>
        <v/>
      </c>
      <c r="U1695" s="516" t="str">
        <f>五年级坐位体前屈得分</f>
        <v/>
      </c>
      <c r="V1695" s="517" t="str">
        <f>五年级等级</f>
        <v/>
      </c>
      <c r="W1695" s="516" t="str">
        <f>五年级一分钟跳绳得分</f>
        <v/>
      </c>
      <c r="X1695" s="517" t="str">
        <f>五年级等级</f>
        <v/>
      </c>
      <c r="Y1695" s="515" t="str">
        <f>五年级仰卧起坐得分</f>
        <v/>
      </c>
      <c r="Z1695" s="518" t="str">
        <f>五年级等级</f>
        <v/>
      </c>
      <c r="AA1695" s="533" t="str">
        <f>五年级折返跑得分</f>
        <v/>
      </c>
      <c r="AB1695" s="515" t="str">
        <f>五年级等级</f>
        <v/>
      </c>
      <c r="AC1695" s="533" t="str">
        <f>五年级跳绳附加分</f>
        <v/>
      </c>
      <c r="AD1695" s="534" t="str">
        <f>五年级标准分</f>
        <v/>
      </c>
      <c r="AE1695" s="534" t="str">
        <f>五年级总分</f>
        <v/>
      </c>
      <c r="AF1695" s="517" t="str">
        <f>五年级等级</f>
        <v/>
      </c>
    </row>
    <row r="1696" spans="1:32">
      <c r="A1696" s="476">
        <v>525</v>
      </c>
      <c r="B1696" s="477">
        <v>14</v>
      </c>
      <c r="C1696" s="632"/>
      <c r="D1696" s="633"/>
      <c r="E1696" s="632"/>
      <c r="F1696" s="625"/>
      <c r="G1696" s="608"/>
      <c r="H1696" s="475"/>
      <c r="I1696" s="613"/>
      <c r="J1696" s="614"/>
      <c r="K1696" s="614"/>
      <c r="L1696" s="615"/>
      <c r="M1696" s="616"/>
      <c r="N1696" s="505" t="str">
        <f>五年级BMI</f>
        <v/>
      </c>
      <c r="O1696" s="499" t="str">
        <f>五年级BMI等级</f>
        <v/>
      </c>
      <c r="P1696" s="500" t="str">
        <f>五年级BMI得分</f>
        <v/>
      </c>
      <c r="Q1696" s="515" t="str">
        <f>五年级肺活量得分</f>
        <v/>
      </c>
      <c r="R1696" s="512" t="str">
        <f>五年级等级</f>
        <v/>
      </c>
      <c r="S1696" s="516" t="str">
        <f>五年级50米跑得分</f>
        <v/>
      </c>
      <c r="T1696" s="517" t="str">
        <f>五年级等级</f>
        <v/>
      </c>
      <c r="U1696" s="516" t="str">
        <f>五年级坐位体前屈得分</f>
        <v/>
      </c>
      <c r="V1696" s="517" t="str">
        <f>五年级等级</f>
        <v/>
      </c>
      <c r="W1696" s="516" t="str">
        <f>五年级一分钟跳绳得分</f>
        <v/>
      </c>
      <c r="X1696" s="517" t="str">
        <f>五年级等级</f>
        <v/>
      </c>
      <c r="Y1696" s="515" t="str">
        <f>五年级仰卧起坐得分</f>
        <v/>
      </c>
      <c r="Z1696" s="518" t="str">
        <f>五年级等级</f>
        <v/>
      </c>
      <c r="AA1696" s="533" t="str">
        <f>五年级折返跑得分</f>
        <v/>
      </c>
      <c r="AB1696" s="515" t="str">
        <f>五年级等级</f>
        <v/>
      </c>
      <c r="AC1696" s="533" t="str">
        <f>五年级跳绳附加分</f>
        <v/>
      </c>
      <c r="AD1696" s="534" t="str">
        <f>五年级标准分</f>
        <v/>
      </c>
      <c r="AE1696" s="534" t="str">
        <f>五年级总分</f>
        <v/>
      </c>
      <c r="AF1696" s="517" t="str">
        <f>五年级等级</f>
        <v/>
      </c>
    </row>
    <row r="1697" spans="1:32">
      <c r="A1697" s="476">
        <v>525</v>
      </c>
      <c r="B1697" s="477">
        <v>15</v>
      </c>
      <c r="C1697" s="632"/>
      <c r="D1697" s="633"/>
      <c r="E1697" s="632"/>
      <c r="F1697" s="625"/>
      <c r="G1697" s="608"/>
      <c r="H1697" s="475"/>
      <c r="I1697" s="613"/>
      <c r="J1697" s="614"/>
      <c r="K1697" s="614"/>
      <c r="L1697" s="615"/>
      <c r="M1697" s="616"/>
      <c r="N1697" s="505" t="str">
        <f>五年级BMI</f>
        <v/>
      </c>
      <c r="O1697" s="499" t="str">
        <f>五年级BMI等级</f>
        <v/>
      </c>
      <c r="P1697" s="500" t="str">
        <f>五年级BMI得分</f>
        <v/>
      </c>
      <c r="Q1697" s="515" t="str">
        <f>五年级肺活量得分</f>
        <v/>
      </c>
      <c r="R1697" s="512" t="str">
        <f>五年级等级</f>
        <v/>
      </c>
      <c r="S1697" s="516" t="str">
        <f>五年级50米跑得分</f>
        <v/>
      </c>
      <c r="T1697" s="517" t="str">
        <f>五年级等级</f>
        <v/>
      </c>
      <c r="U1697" s="516" t="str">
        <f>五年级坐位体前屈得分</f>
        <v/>
      </c>
      <c r="V1697" s="517" t="str">
        <f>五年级等级</f>
        <v/>
      </c>
      <c r="W1697" s="516" t="str">
        <f>五年级一分钟跳绳得分</f>
        <v/>
      </c>
      <c r="X1697" s="517" t="str">
        <f>五年级等级</f>
        <v/>
      </c>
      <c r="Y1697" s="515" t="str">
        <f>五年级仰卧起坐得分</f>
        <v/>
      </c>
      <c r="Z1697" s="518" t="str">
        <f>五年级等级</f>
        <v/>
      </c>
      <c r="AA1697" s="533" t="str">
        <f>五年级折返跑得分</f>
        <v/>
      </c>
      <c r="AB1697" s="515" t="str">
        <f>五年级等级</f>
        <v/>
      </c>
      <c r="AC1697" s="533" t="str">
        <f>五年级跳绳附加分</f>
        <v/>
      </c>
      <c r="AD1697" s="534" t="str">
        <f>五年级标准分</f>
        <v/>
      </c>
      <c r="AE1697" s="534" t="str">
        <f>五年级总分</f>
        <v/>
      </c>
      <c r="AF1697" s="517" t="str">
        <f>五年级等级</f>
        <v/>
      </c>
    </row>
    <row r="1698" spans="1:32">
      <c r="A1698" s="476">
        <v>525</v>
      </c>
      <c r="B1698" s="477">
        <v>16</v>
      </c>
      <c r="C1698" s="632"/>
      <c r="D1698" s="633"/>
      <c r="E1698" s="632"/>
      <c r="F1698" s="625"/>
      <c r="G1698" s="608"/>
      <c r="H1698" s="475"/>
      <c r="I1698" s="613"/>
      <c r="J1698" s="614"/>
      <c r="K1698" s="614"/>
      <c r="L1698" s="615"/>
      <c r="M1698" s="616"/>
      <c r="N1698" s="505" t="str">
        <f>五年级BMI</f>
        <v/>
      </c>
      <c r="O1698" s="499" t="str">
        <f>五年级BMI等级</f>
        <v/>
      </c>
      <c r="P1698" s="500" t="str">
        <f>五年级BMI得分</f>
        <v/>
      </c>
      <c r="Q1698" s="515" t="str">
        <f>五年级肺活量得分</f>
        <v/>
      </c>
      <c r="R1698" s="512" t="str">
        <f>五年级等级</f>
        <v/>
      </c>
      <c r="S1698" s="516" t="str">
        <f>五年级50米跑得分</f>
        <v/>
      </c>
      <c r="T1698" s="517" t="str">
        <f>五年级等级</f>
        <v/>
      </c>
      <c r="U1698" s="516" t="str">
        <f>五年级坐位体前屈得分</f>
        <v/>
      </c>
      <c r="V1698" s="517" t="str">
        <f>五年级等级</f>
        <v/>
      </c>
      <c r="W1698" s="516" t="str">
        <f>五年级一分钟跳绳得分</f>
        <v/>
      </c>
      <c r="X1698" s="517" t="str">
        <f>五年级等级</f>
        <v/>
      </c>
      <c r="Y1698" s="515" t="str">
        <f>五年级仰卧起坐得分</f>
        <v/>
      </c>
      <c r="Z1698" s="518" t="str">
        <f>五年级等级</f>
        <v/>
      </c>
      <c r="AA1698" s="533" t="str">
        <f>五年级折返跑得分</f>
        <v/>
      </c>
      <c r="AB1698" s="515" t="str">
        <f>五年级等级</f>
        <v/>
      </c>
      <c r="AC1698" s="533" t="str">
        <f>五年级跳绳附加分</f>
        <v/>
      </c>
      <c r="AD1698" s="534" t="str">
        <f>五年级标准分</f>
        <v/>
      </c>
      <c r="AE1698" s="534" t="str">
        <f>五年级总分</f>
        <v/>
      </c>
      <c r="AF1698" s="517" t="str">
        <f>五年级等级</f>
        <v/>
      </c>
    </row>
    <row r="1699" spans="1:32">
      <c r="A1699" s="476">
        <v>525</v>
      </c>
      <c r="B1699" s="477">
        <v>17</v>
      </c>
      <c r="C1699" s="632"/>
      <c r="D1699" s="633"/>
      <c r="E1699" s="632"/>
      <c r="F1699" s="625"/>
      <c r="G1699" s="608"/>
      <c r="H1699" s="475"/>
      <c r="I1699" s="613"/>
      <c r="J1699" s="614"/>
      <c r="K1699" s="614"/>
      <c r="L1699" s="615"/>
      <c r="M1699" s="616"/>
      <c r="N1699" s="505" t="str">
        <f>五年级BMI</f>
        <v/>
      </c>
      <c r="O1699" s="499" t="str">
        <f>五年级BMI等级</f>
        <v/>
      </c>
      <c r="P1699" s="500" t="str">
        <f>五年级BMI得分</f>
        <v/>
      </c>
      <c r="Q1699" s="515" t="str">
        <f>五年级肺活量得分</f>
        <v/>
      </c>
      <c r="R1699" s="512" t="str">
        <f>五年级等级</f>
        <v/>
      </c>
      <c r="S1699" s="516" t="str">
        <f>五年级50米跑得分</f>
        <v/>
      </c>
      <c r="T1699" s="517" t="str">
        <f>五年级等级</f>
        <v/>
      </c>
      <c r="U1699" s="516" t="str">
        <f>五年级坐位体前屈得分</f>
        <v/>
      </c>
      <c r="V1699" s="517" t="str">
        <f>五年级等级</f>
        <v/>
      </c>
      <c r="W1699" s="516" t="str">
        <f>五年级一分钟跳绳得分</f>
        <v/>
      </c>
      <c r="X1699" s="517" t="str">
        <f>五年级等级</f>
        <v/>
      </c>
      <c r="Y1699" s="515" t="str">
        <f>五年级仰卧起坐得分</f>
        <v/>
      </c>
      <c r="Z1699" s="518" t="str">
        <f>五年级等级</f>
        <v/>
      </c>
      <c r="AA1699" s="533" t="str">
        <f>五年级折返跑得分</f>
        <v/>
      </c>
      <c r="AB1699" s="515" t="str">
        <f>五年级等级</f>
        <v/>
      </c>
      <c r="AC1699" s="533" t="str">
        <f>五年级跳绳附加分</f>
        <v/>
      </c>
      <c r="AD1699" s="534" t="str">
        <f>五年级标准分</f>
        <v/>
      </c>
      <c r="AE1699" s="534" t="str">
        <f>五年级总分</f>
        <v/>
      </c>
      <c r="AF1699" s="517" t="str">
        <f>五年级等级</f>
        <v/>
      </c>
    </row>
    <row r="1700" spans="1:32">
      <c r="A1700" s="476">
        <v>525</v>
      </c>
      <c r="B1700" s="477">
        <v>18</v>
      </c>
      <c r="C1700" s="632"/>
      <c r="D1700" s="633"/>
      <c r="E1700" s="632"/>
      <c r="F1700" s="625"/>
      <c r="G1700" s="608"/>
      <c r="H1700" s="475"/>
      <c r="I1700" s="613"/>
      <c r="J1700" s="614"/>
      <c r="K1700" s="614"/>
      <c r="L1700" s="615"/>
      <c r="M1700" s="616"/>
      <c r="N1700" s="505" t="str">
        <f>五年级BMI</f>
        <v/>
      </c>
      <c r="O1700" s="499" t="str">
        <f>五年级BMI等级</f>
        <v/>
      </c>
      <c r="P1700" s="500" t="str">
        <f>五年级BMI得分</f>
        <v/>
      </c>
      <c r="Q1700" s="515" t="str">
        <f>五年级肺活量得分</f>
        <v/>
      </c>
      <c r="R1700" s="512" t="str">
        <f>五年级等级</f>
        <v/>
      </c>
      <c r="S1700" s="516" t="str">
        <f>五年级50米跑得分</f>
        <v/>
      </c>
      <c r="T1700" s="517" t="str">
        <f>五年级等级</f>
        <v/>
      </c>
      <c r="U1700" s="516" t="str">
        <f>五年级坐位体前屈得分</f>
        <v/>
      </c>
      <c r="V1700" s="517" t="str">
        <f>五年级等级</f>
        <v/>
      </c>
      <c r="W1700" s="516" t="str">
        <f>五年级一分钟跳绳得分</f>
        <v/>
      </c>
      <c r="X1700" s="517" t="str">
        <f>五年级等级</f>
        <v/>
      </c>
      <c r="Y1700" s="515" t="str">
        <f>五年级仰卧起坐得分</f>
        <v/>
      </c>
      <c r="Z1700" s="518" t="str">
        <f>五年级等级</f>
        <v/>
      </c>
      <c r="AA1700" s="533" t="str">
        <f>五年级折返跑得分</f>
        <v/>
      </c>
      <c r="AB1700" s="515" t="str">
        <f>五年级等级</f>
        <v/>
      </c>
      <c r="AC1700" s="533" t="str">
        <f>五年级跳绳附加分</f>
        <v/>
      </c>
      <c r="AD1700" s="534" t="str">
        <f>五年级标准分</f>
        <v/>
      </c>
      <c r="AE1700" s="534" t="str">
        <f>五年级总分</f>
        <v/>
      </c>
      <c r="AF1700" s="517" t="str">
        <f>五年级等级</f>
        <v/>
      </c>
    </row>
    <row r="1701" spans="1:32">
      <c r="A1701" s="476">
        <v>525</v>
      </c>
      <c r="B1701" s="477">
        <v>19</v>
      </c>
      <c r="C1701" s="632"/>
      <c r="D1701" s="633"/>
      <c r="E1701" s="632"/>
      <c r="F1701" s="625"/>
      <c r="G1701" s="608"/>
      <c r="H1701" s="475"/>
      <c r="I1701" s="613"/>
      <c r="J1701" s="614"/>
      <c r="K1701" s="614"/>
      <c r="L1701" s="615"/>
      <c r="M1701" s="616"/>
      <c r="N1701" s="505" t="str">
        <f>五年级BMI</f>
        <v/>
      </c>
      <c r="O1701" s="499" t="str">
        <f>五年级BMI等级</f>
        <v/>
      </c>
      <c r="P1701" s="500" t="str">
        <f>五年级BMI得分</f>
        <v/>
      </c>
      <c r="Q1701" s="515" t="str">
        <f>五年级肺活量得分</f>
        <v/>
      </c>
      <c r="R1701" s="512" t="str">
        <f>五年级等级</f>
        <v/>
      </c>
      <c r="S1701" s="516" t="str">
        <f>五年级50米跑得分</f>
        <v/>
      </c>
      <c r="T1701" s="517" t="str">
        <f>五年级等级</f>
        <v/>
      </c>
      <c r="U1701" s="516" t="str">
        <f>五年级坐位体前屈得分</f>
        <v/>
      </c>
      <c r="V1701" s="517" t="str">
        <f>五年级等级</f>
        <v/>
      </c>
      <c r="W1701" s="516" t="str">
        <f>五年级一分钟跳绳得分</f>
        <v/>
      </c>
      <c r="X1701" s="517" t="str">
        <f>五年级等级</f>
        <v/>
      </c>
      <c r="Y1701" s="515" t="str">
        <f>五年级仰卧起坐得分</f>
        <v/>
      </c>
      <c r="Z1701" s="518" t="str">
        <f>五年级等级</f>
        <v/>
      </c>
      <c r="AA1701" s="533" t="str">
        <f>五年级折返跑得分</f>
        <v/>
      </c>
      <c r="AB1701" s="515" t="str">
        <f>五年级等级</f>
        <v/>
      </c>
      <c r="AC1701" s="533" t="str">
        <f>五年级跳绳附加分</f>
        <v/>
      </c>
      <c r="AD1701" s="534" t="str">
        <f>五年级标准分</f>
        <v/>
      </c>
      <c r="AE1701" s="534" t="str">
        <f>五年级总分</f>
        <v/>
      </c>
      <c r="AF1701" s="517" t="str">
        <f>五年级等级</f>
        <v/>
      </c>
    </row>
    <row r="1702" spans="1:32">
      <c r="A1702" s="476">
        <v>525</v>
      </c>
      <c r="B1702" s="477">
        <v>20</v>
      </c>
      <c r="C1702" s="632"/>
      <c r="D1702" s="633"/>
      <c r="E1702" s="632"/>
      <c r="F1702" s="625"/>
      <c r="G1702" s="608"/>
      <c r="H1702" s="475"/>
      <c r="I1702" s="613"/>
      <c r="J1702" s="614"/>
      <c r="K1702" s="614"/>
      <c r="L1702" s="615"/>
      <c r="M1702" s="616"/>
      <c r="N1702" s="505" t="str">
        <f>五年级BMI</f>
        <v/>
      </c>
      <c r="O1702" s="499" t="str">
        <f>五年级BMI等级</f>
        <v/>
      </c>
      <c r="P1702" s="500" t="str">
        <f>五年级BMI得分</f>
        <v/>
      </c>
      <c r="Q1702" s="515" t="str">
        <f>五年级肺活量得分</f>
        <v/>
      </c>
      <c r="R1702" s="512" t="str">
        <f>五年级等级</f>
        <v/>
      </c>
      <c r="S1702" s="516" t="str">
        <f>五年级50米跑得分</f>
        <v/>
      </c>
      <c r="T1702" s="517" t="str">
        <f>五年级等级</f>
        <v/>
      </c>
      <c r="U1702" s="516" t="str">
        <f>五年级坐位体前屈得分</f>
        <v/>
      </c>
      <c r="V1702" s="517" t="str">
        <f>五年级等级</f>
        <v/>
      </c>
      <c r="W1702" s="516" t="str">
        <f>五年级一分钟跳绳得分</f>
        <v/>
      </c>
      <c r="X1702" s="517" t="str">
        <f>五年级等级</f>
        <v/>
      </c>
      <c r="Y1702" s="515" t="str">
        <f>五年级仰卧起坐得分</f>
        <v/>
      </c>
      <c r="Z1702" s="518" t="str">
        <f>五年级等级</f>
        <v/>
      </c>
      <c r="AA1702" s="533" t="str">
        <f>五年级折返跑得分</f>
        <v/>
      </c>
      <c r="AB1702" s="515" t="str">
        <f>五年级等级</f>
        <v/>
      </c>
      <c r="AC1702" s="533" t="str">
        <f>五年级跳绳附加分</f>
        <v/>
      </c>
      <c r="AD1702" s="534" t="str">
        <f>五年级标准分</f>
        <v/>
      </c>
      <c r="AE1702" s="534" t="str">
        <f>五年级总分</f>
        <v/>
      </c>
      <c r="AF1702" s="517" t="str">
        <f>五年级等级</f>
        <v/>
      </c>
    </row>
    <row r="1703" spans="1:32">
      <c r="A1703" s="476">
        <v>525</v>
      </c>
      <c r="B1703" s="477">
        <v>21</v>
      </c>
      <c r="C1703" s="632"/>
      <c r="D1703" s="633"/>
      <c r="E1703" s="632"/>
      <c r="F1703" s="625"/>
      <c r="G1703" s="608"/>
      <c r="H1703" s="475"/>
      <c r="I1703" s="613"/>
      <c r="J1703" s="614"/>
      <c r="K1703" s="614"/>
      <c r="L1703" s="615"/>
      <c r="M1703" s="616"/>
      <c r="N1703" s="505" t="str">
        <f>五年级BMI</f>
        <v/>
      </c>
      <c r="O1703" s="499" t="str">
        <f>五年级BMI等级</f>
        <v/>
      </c>
      <c r="P1703" s="500" t="str">
        <f>五年级BMI得分</f>
        <v/>
      </c>
      <c r="Q1703" s="515" t="str">
        <f>五年级肺活量得分</f>
        <v/>
      </c>
      <c r="R1703" s="512" t="str">
        <f>五年级等级</f>
        <v/>
      </c>
      <c r="S1703" s="516" t="str">
        <f>五年级50米跑得分</f>
        <v/>
      </c>
      <c r="T1703" s="517" t="str">
        <f>五年级等级</f>
        <v/>
      </c>
      <c r="U1703" s="516" t="str">
        <f>五年级坐位体前屈得分</f>
        <v/>
      </c>
      <c r="V1703" s="517" t="str">
        <f>五年级等级</f>
        <v/>
      </c>
      <c r="W1703" s="516" t="str">
        <f>五年级一分钟跳绳得分</f>
        <v/>
      </c>
      <c r="X1703" s="517" t="str">
        <f>五年级等级</f>
        <v/>
      </c>
      <c r="Y1703" s="515" t="str">
        <f>五年级仰卧起坐得分</f>
        <v/>
      </c>
      <c r="Z1703" s="518" t="str">
        <f>五年级等级</f>
        <v/>
      </c>
      <c r="AA1703" s="533" t="str">
        <f>五年级折返跑得分</f>
        <v/>
      </c>
      <c r="AB1703" s="515" t="str">
        <f>五年级等级</f>
        <v/>
      </c>
      <c r="AC1703" s="533" t="str">
        <f>五年级跳绳附加分</f>
        <v/>
      </c>
      <c r="AD1703" s="534" t="str">
        <f>五年级标准分</f>
        <v/>
      </c>
      <c r="AE1703" s="534" t="str">
        <f>五年级总分</f>
        <v/>
      </c>
      <c r="AF1703" s="517" t="str">
        <f>五年级等级</f>
        <v/>
      </c>
    </row>
    <row r="1704" spans="1:32">
      <c r="A1704" s="476">
        <v>525</v>
      </c>
      <c r="B1704" s="477">
        <v>22</v>
      </c>
      <c r="C1704" s="632"/>
      <c r="D1704" s="633"/>
      <c r="E1704" s="632"/>
      <c r="F1704" s="625"/>
      <c r="G1704" s="608"/>
      <c r="H1704" s="475"/>
      <c r="I1704" s="613"/>
      <c r="J1704" s="614"/>
      <c r="K1704" s="614"/>
      <c r="L1704" s="615"/>
      <c r="M1704" s="616"/>
      <c r="N1704" s="505" t="str">
        <f>五年级BMI</f>
        <v/>
      </c>
      <c r="O1704" s="499" t="str">
        <f>五年级BMI等级</f>
        <v/>
      </c>
      <c r="P1704" s="500" t="str">
        <f>五年级BMI得分</f>
        <v/>
      </c>
      <c r="Q1704" s="515" t="str">
        <f>五年级肺活量得分</f>
        <v/>
      </c>
      <c r="R1704" s="512" t="str">
        <f>五年级等级</f>
        <v/>
      </c>
      <c r="S1704" s="516" t="str">
        <f>五年级50米跑得分</f>
        <v/>
      </c>
      <c r="T1704" s="517" t="str">
        <f>五年级等级</f>
        <v/>
      </c>
      <c r="U1704" s="516" t="str">
        <f>五年级坐位体前屈得分</f>
        <v/>
      </c>
      <c r="V1704" s="517" t="str">
        <f>五年级等级</f>
        <v/>
      </c>
      <c r="W1704" s="516" t="str">
        <f>五年级一分钟跳绳得分</f>
        <v/>
      </c>
      <c r="X1704" s="517" t="str">
        <f>五年级等级</f>
        <v/>
      </c>
      <c r="Y1704" s="515" t="str">
        <f>五年级仰卧起坐得分</f>
        <v/>
      </c>
      <c r="Z1704" s="518" t="str">
        <f>五年级等级</f>
        <v/>
      </c>
      <c r="AA1704" s="533" t="str">
        <f>五年级折返跑得分</f>
        <v/>
      </c>
      <c r="AB1704" s="515" t="str">
        <f>五年级等级</f>
        <v/>
      </c>
      <c r="AC1704" s="533" t="str">
        <f>五年级跳绳附加分</f>
        <v/>
      </c>
      <c r="AD1704" s="534" t="str">
        <f>五年级标准分</f>
        <v/>
      </c>
      <c r="AE1704" s="534" t="str">
        <f>五年级总分</f>
        <v/>
      </c>
      <c r="AF1704" s="517" t="str">
        <f>五年级等级</f>
        <v/>
      </c>
    </row>
    <row r="1705" spans="1:32">
      <c r="A1705" s="476">
        <v>525</v>
      </c>
      <c r="B1705" s="477">
        <v>23</v>
      </c>
      <c r="C1705" s="632"/>
      <c r="D1705" s="633"/>
      <c r="E1705" s="632"/>
      <c r="F1705" s="625"/>
      <c r="G1705" s="608"/>
      <c r="H1705" s="475"/>
      <c r="I1705" s="613"/>
      <c r="J1705" s="614"/>
      <c r="K1705" s="614"/>
      <c r="L1705" s="615"/>
      <c r="M1705" s="616"/>
      <c r="N1705" s="505" t="str">
        <f>五年级BMI</f>
        <v/>
      </c>
      <c r="O1705" s="499" t="str">
        <f>五年级BMI等级</f>
        <v/>
      </c>
      <c r="P1705" s="500" t="str">
        <f>五年级BMI得分</f>
        <v/>
      </c>
      <c r="Q1705" s="515" t="str">
        <f>五年级肺活量得分</f>
        <v/>
      </c>
      <c r="R1705" s="512" t="str">
        <f>五年级等级</f>
        <v/>
      </c>
      <c r="S1705" s="516" t="str">
        <f>五年级50米跑得分</f>
        <v/>
      </c>
      <c r="T1705" s="517" t="str">
        <f>五年级等级</f>
        <v/>
      </c>
      <c r="U1705" s="516" t="str">
        <f>五年级坐位体前屈得分</f>
        <v/>
      </c>
      <c r="V1705" s="517" t="str">
        <f>五年级等级</f>
        <v/>
      </c>
      <c r="W1705" s="516" t="str">
        <f>五年级一分钟跳绳得分</f>
        <v/>
      </c>
      <c r="X1705" s="517" t="str">
        <f>五年级等级</f>
        <v/>
      </c>
      <c r="Y1705" s="515" t="str">
        <f>五年级仰卧起坐得分</f>
        <v/>
      </c>
      <c r="Z1705" s="518" t="str">
        <f>五年级等级</f>
        <v/>
      </c>
      <c r="AA1705" s="533" t="str">
        <f>五年级折返跑得分</f>
        <v/>
      </c>
      <c r="AB1705" s="515" t="str">
        <f>五年级等级</f>
        <v/>
      </c>
      <c r="AC1705" s="533" t="str">
        <f>五年级跳绳附加分</f>
        <v/>
      </c>
      <c r="AD1705" s="534" t="str">
        <f>五年级标准分</f>
        <v/>
      </c>
      <c r="AE1705" s="534" t="str">
        <f>五年级总分</f>
        <v/>
      </c>
      <c r="AF1705" s="517" t="str">
        <f>五年级等级</f>
        <v/>
      </c>
    </row>
    <row r="1706" spans="1:32">
      <c r="A1706" s="476">
        <v>525</v>
      </c>
      <c r="B1706" s="477">
        <v>24</v>
      </c>
      <c r="C1706" s="632"/>
      <c r="D1706" s="633"/>
      <c r="E1706" s="632"/>
      <c r="F1706" s="625"/>
      <c r="G1706" s="608"/>
      <c r="H1706" s="475"/>
      <c r="I1706" s="613"/>
      <c r="J1706" s="614"/>
      <c r="K1706" s="614"/>
      <c r="L1706" s="615"/>
      <c r="M1706" s="616"/>
      <c r="N1706" s="505" t="str">
        <f>五年级BMI</f>
        <v/>
      </c>
      <c r="O1706" s="499" t="str">
        <f>五年级BMI等级</f>
        <v/>
      </c>
      <c r="P1706" s="500" t="str">
        <f>五年级BMI得分</f>
        <v/>
      </c>
      <c r="Q1706" s="515" t="str">
        <f>五年级肺活量得分</f>
        <v/>
      </c>
      <c r="R1706" s="512" t="str">
        <f>五年级等级</f>
        <v/>
      </c>
      <c r="S1706" s="516" t="str">
        <f>五年级50米跑得分</f>
        <v/>
      </c>
      <c r="T1706" s="517" t="str">
        <f>五年级等级</f>
        <v/>
      </c>
      <c r="U1706" s="516" t="str">
        <f>五年级坐位体前屈得分</f>
        <v/>
      </c>
      <c r="V1706" s="517" t="str">
        <f>五年级等级</f>
        <v/>
      </c>
      <c r="W1706" s="516" t="str">
        <f>五年级一分钟跳绳得分</f>
        <v/>
      </c>
      <c r="X1706" s="517" t="str">
        <f>五年级等级</f>
        <v/>
      </c>
      <c r="Y1706" s="515" t="str">
        <f>五年级仰卧起坐得分</f>
        <v/>
      </c>
      <c r="Z1706" s="518" t="str">
        <f>五年级等级</f>
        <v/>
      </c>
      <c r="AA1706" s="533" t="str">
        <f>五年级折返跑得分</f>
        <v/>
      </c>
      <c r="AB1706" s="515" t="str">
        <f>五年级等级</f>
        <v/>
      </c>
      <c r="AC1706" s="533" t="str">
        <f>五年级跳绳附加分</f>
        <v/>
      </c>
      <c r="AD1706" s="534" t="str">
        <f>五年级标准分</f>
        <v/>
      </c>
      <c r="AE1706" s="534" t="str">
        <f>五年级总分</f>
        <v/>
      </c>
      <c r="AF1706" s="517" t="str">
        <f>五年级等级</f>
        <v/>
      </c>
    </row>
    <row r="1707" spans="1:32">
      <c r="A1707" s="476">
        <v>525</v>
      </c>
      <c r="B1707" s="477">
        <v>25</v>
      </c>
      <c r="C1707" s="632"/>
      <c r="D1707" s="633"/>
      <c r="E1707" s="632"/>
      <c r="F1707" s="625"/>
      <c r="G1707" s="608"/>
      <c r="H1707" s="475"/>
      <c r="I1707" s="613"/>
      <c r="J1707" s="614"/>
      <c r="K1707" s="614"/>
      <c r="L1707" s="615"/>
      <c r="M1707" s="616"/>
      <c r="N1707" s="505" t="str">
        <f>五年级BMI</f>
        <v/>
      </c>
      <c r="O1707" s="499" t="str">
        <f>五年级BMI等级</f>
        <v/>
      </c>
      <c r="P1707" s="500" t="str">
        <f>五年级BMI得分</f>
        <v/>
      </c>
      <c r="Q1707" s="515" t="str">
        <f>五年级肺活量得分</f>
        <v/>
      </c>
      <c r="R1707" s="512" t="str">
        <f>五年级等级</f>
        <v/>
      </c>
      <c r="S1707" s="516" t="str">
        <f>五年级50米跑得分</f>
        <v/>
      </c>
      <c r="T1707" s="517" t="str">
        <f>五年级等级</f>
        <v/>
      </c>
      <c r="U1707" s="516" t="str">
        <f>五年级坐位体前屈得分</f>
        <v/>
      </c>
      <c r="V1707" s="517" t="str">
        <f>五年级等级</f>
        <v/>
      </c>
      <c r="W1707" s="516" t="str">
        <f>五年级一分钟跳绳得分</f>
        <v/>
      </c>
      <c r="X1707" s="517" t="str">
        <f>五年级等级</f>
        <v/>
      </c>
      <c r="Y1707" s="515" t="str">
        <f>五年级仰卧起坐得分</f>
        <v/>
      </c>
      <c r="Z1707" s="518" t="str">
        <f>五年级等级</f>
        <v/>
      </c>
      <c r="AA1707" s="533" t="str">
        <f>五年级折返跑得分</f>
        <v/>
      </c>
      <c r="AB1707" s="515" t="str">
        <f>五年级等级</f>
        <v/>
      </c>
      <c r="AC1707" s="533" t="str">
        <f>五年级跳绳附加分</f>
        <v/>
      </c>
      <c r="AD1707" s="534" t="str">
        <f>五年级标准分</f>
        <v/>
      </c>
      <c r="AE1707" s="534" t="str">
        <f>五年级总分</f>
        <v/>
      </c>
      <c r="AF1707" s="517" t="str">
        <f>五年级等级</f>
        <v/>
      </c>
    </row>
    <row r="1708" spans="1:32">
      <c r="A1708" s="476">
        <v>525</v>
      </c>
      <c r="B1708" s="477">
        <v>26</v>
      </c>
      <c r="C1708" s="632"/>
      <c r="D1708" s="633"/>
      <c r="E1708" s="632"/>
      <c r="F1708" s="625"/>
      <c r="G1708" s="608"/>
      <c r="H1708" s="475"/>
      <c r="I1708" s="613"/>
      <c r="J1708" s="614"/>
      <c r="K1708" s="614"/>
      <c r="L1708" s="615"/>
      <c r="M1708" s="616"/>
      <c r="N1708" s="505" t="str">
        <f>五年级BMI</f>
        <v/>
      </c>
      <c r="O1708" s="499" t="str">
        <f>五年级BMI等级</f>
        <v/>
      </c>
      <c r="P1708" s="500" t="str">
        <f>五年级BMI得分</f>
        <v/>
      </c>
      <c r="Q1708" s="515" t="str">
        <f>五年级肺活量得分</f>
        <v/>
      </c>
      <c r="R1708" s="512" t="str">
        <f>五年级等级</f>
        <v/>
      </c>
      <c r="S1708" s="516" t="str">
        <f>五年级50米跑得分</f>
        <v/>
      </c>
      <c r="T1708" s="517" t="str">
        <f>五年级等级</f>
        <v/>
      </c>
      <c r="U1708" s="516" t="str">
        <f>五年级坐位体前屈得分</f>
        <v/>
      </c>
      <c r="V1708" s="517" t="str">
        <f>五年级等级</f>
        <v/>
      </c>
      <c r="W1708" s="516" t="str">
        <f>五年级一分钟跳绳得分</f>
        <v/>
      </c>
      <c r="X1708" s="517" t="str">
        <f>五年级等级</f>
        <v/>
      </c>
      <c r="Y1708" s="515" t="str">
        <f>五年级仰卧起坐得分</f>
        <v/>
      </c>
      <c r="Z1708" s="518" t="str">
        <f>五年级等级</f>
        <v/>
      </c>
      <c r="AA1708" s="533" t="str">
        <f>五年级折返跑得分</f>
        <v/>
      </c>
      <c r="AB1708" s="515" t="str">
        <f>五年级等级</f>
        <v/>
      </c>
      <c r="AC1708" s="533" t="str">
        <f>五年级跳绳附加分</f>
        <v/>
      </c>
      <c r="AD1708" s="534" t="str">
        <f>五年级标准分</f>
        <v/>
      </c>
      <c r="AE1708" s="534" t="str">
        <f>五年级总分</f>
        <v/>
      </c>
      <c r="AF1708" s="517" t="str">
        <f>五年级等级</f>
        <v/>
      </c>
    </row>
    <row r="1709" spans="1:32">
      <c r="A1709" s="476">
        <v>525</v>
      </c>
      <c r="B1709" s="477">
        <v>27</v>
      </c>
      <c r="C1709" s="632"/>
      <c r="D1709" s="633"/>
      <c r="E1709" s="632"/>
      <c r="F1709" s="625"/>
      <c r="G1709" s="608"/>
      <c r="H1709" s="475"/>
      <c r="I1709" s="613"/>
      <c r="J1709" s="614"/>
      <c r="K1709" s="614"/>
      <c r="L1709" s="615"/>
      <c r="M1709" s="616"/>
      <c r="N1709" s="505" t="str">
        <f>五年级BMI</f>
        <v/>
      </c>
      <c r="O1709" s="499" t="str">
        <f>五年级BMI等级</f>
        <v/>
      </c>
      <c r="P1709" s="500" t="str">
        <f>五年级BMI得分</f>
        <v/>
      </c>
      <c r="Q1709" s="515" t="str">
        <f>五年级肺活量得分</f>
        <v/>
      </c>
      <c r="R1709" s="512" t="str">
        <f>五年级等级</f>
        <v/>
      </c>
      <c r="S1709" s="516" t="str">
        <f>五年级50米跑得分</f>
        <v/>
      </c>
      <c r="T1709" s="517" t="str">
        <f>五年级等级</f>
        <v/>
      </c>
      <c r="U1709" s="516" t="str">
        <f>五年级坐位体前屈得分</f>
        <v/>
      </c>
      <c r="V1709" s="517" t="str">
        <f>五年级等级</f>
        <v/>
      </c>
      <c r="W1709" s="516" t="str">
        <f>五年级一分钟跳绳得分</f>
        <v/>
      </c>
      <c r="X1709" s="517" t="str">
        <f>五年级等级</f>
        <v/>
      </c>
      <c r="Y1709" s="515" t="str">
        <f>五年级仰卧起坐得分</f>
        <v/>
      </c>
      <c r="Z1709" s="518" t="str">
        <f>五年级等级</f>
        <v/>
      </c>
      <c r="AA1709" s="533" t="str">
        <f>五年级折返跑得分</f>
        <v/>
      </c>
      <c r="AB1709" s="515" t="str">
        <f>五年级等级</f>
        <v/>
      </c>
      <c r="AC1709" s="533" t="str">
        <f>五年级跳绳附加分</f>
        <v/>
      </c>
      <c r="AD1709" s="534" t="str">
        <f>五年级标准分</f>
        <v/>
      </c>
      <c r="AE1709" s="534" t="str">
        <f>五年级总分</f>
        <v/>
      </c>
      <c r="AF1709" s="517" t="str">
        <f>五年级等级</f>
        <v/>
      </c>
    </row>
    <row r="1710" spans="1:32">
      <c r="A1710" s="476">
        <v>525</v>
      </c>
      <c r="B1710" s="477">
        <v>28</v>
      </c>
      <c r="C1710" s="632"/>
      <c r="D1710" s="633"/>
      <c r="E1710" s="632"/>
      <c r="F1710" s="625"/>
      <c r="G1710" s="608"/>
      <c r="H1710" s="475"/>
      <c r="I1710" s="613"/>
      <c r="J1710" s="614"/>
      <c r="K1710" s="614"/>
      <c r="L1710" s="615"/>
      <c r="M1710" s="616"/>
      <c r="N1710" s="505" t="str">
        <f>五年级BMI</f>
        <v/>
      </c>
      <c r="O1710" s="499" t="str">
        <f>五年级BMI等级</f>
        <v/>
      </c>
      <c r="P1710" s="500" t="str">
        <f>五年级BMI得分</f>
        <v/>
      </c>
      <c r="Q1710" s="515" t="str">
        <f>五年级肺活量得分</f>
        <v/>
      </c>
      <c r="R1710" s="512" t="str">
        <f>五年级等级</f>
        <v/>
      </c>
      <c r="S1710" s="516" t="str">
        <f>五年级50米跑得分</f>
        <v/>
      </c>
      <c r="T1710" s="517" t="str">
        <f>五年级等级</f>
        <v/>
      </c>
      <c r="U1710" s="516" t="str">
        <f>五年级坐位体前屈得分</f>
        <v/>
      </c>
      <c r="V1710" s="517" t="str">
        <f>五年级等级</f>
        <v/>
      </c>
      <c r="W1710" s="516" t="str">
        <f>五年级一分钟跳绳得分</f>
        <v/>
      </c>
      <c r="X1710" s="517" t="str">
        <f>五年级等级</f>
        <v/>
      </c>
      <c r="Y1710" s="515" t="str">
        <f>五年级仰卧起坐得分</f>
        <v/>
      </c>
      <c r="Z1710" s="518" t="str">
        <f>五年级等级</f>
        <v/>
      </c>
      <c r="AA1710" s="533" t="str">
        <f>五年级折返跑得分</f>
        <v/>
      </c>
      <c r="AB1710" s="515" t="str">
        <f>五年级等级</f>
        <v/>
      </c>
      <c r="AC1710" s="533" t="str">
        <f>五年级跳绳附加分</f>
        <v/>
      </c>
      <c r="AD1710" s="534" t="str">
        <f>五年级标准分</f>
        <v/>
      </c>
      <c r="AE1710" s="534" t="str">
        <f>五年级总分</f>
        <v/>
      </c>
      <c r="AF1710" s="517" t="str">
        <f>五年级等级</f>
        <v/>
      </c>
    </row>
    <row r="1711" spans="1:32">
      <c r="A1711" s="476">
        <v>525</v>
      </c>
      <c r="B1711" s="477">
        <v>29</v>
      </c>
      <c r="C1711" s="632"/>
      <c r="D1711" s="633"/>
      <c r="E1711" s="632"/>
      <c r="F1711" s="625"/>
      <c r="G1711" s="608"/>
      <c r="H1711" s="475"/>
      <c r="I1711" s="613"/>
      <c r="J1711" s="614"/>
      <c r="K1711" s="614"/>
      <c r="L1711" s="615"/>
      <c r="M1711" s="616"/>
      <c r="N1711" s="505" t="str">
        <f>五年级BMI</f>
        <v/>
      </c>
      <c r="O1711" s="499" t="str">
        <f>五年级BMI等级</f>
        <v/>
      </c>
      <c r="P1711" s="500" t="str">
        <f>五年级BMI得分</f>
        <v/>
      </c>
      <c r="Q1711" s="515" t="str">
        <f>五年级肺活量得分</f>
        <v/>
      </c>
      <c r="R1711" s="512" t="str">
        <f>五年级等级</f>
        <v/>
      </c>
      <c r="S1711" s="516" t="str">
        <f>五年级50米跑得分</f>
        <v/>
      </c>
      <c r="T1711" s="517" t="str">
        <f>五年级等级</f>
        <v/>
      </c>
      <c r="U1711" s="516" t="str">
        <f>五年级坐位体前屈得分</f>
        <v/>
      </c>
      <c r="V1711" s="517" t="str">
        <f>五年级等级</f>
        <v/>
      </c>
      <c r="W1711" s="516" t="str">
        <f>五年级一分钟跳绳得分</f>
        <v/>
      </c>
      <c r="X1711" s="517" t="str">
        <f>五年级等级</f>
        <v/>
      </c>
      <c r="Y1711" s="515" t="str">
        <f>五年级仰卧起坐得分</f>
        <v/>
      </c>
      <c r="Z1711" s="518" t="str">
        <f>五年级等级</f>
        <v/>
      </c>
      <c r="AA1711" s="533" t="str">
        <f>五年级折返跑得分</f>
        <v/>
      </c>
      <c r="AB1711" s="515" t="str">
        <f>五年级等级</f>
        <v/>
      </c>
      <c r="AC1711" s="533" t="str">
        <f>五年级跳绳附加分</f>
        <v/>
      </c>
      <c r="AD1711" s="534" t="str">
        <f>五年级标准分</f>
        <v/>
      </c>
      <c r="AE1711" s="534" t="str">
        <f>五年级总分</f>
        <v/>
      </c>
      <c r="AF1711" s="517" t="str">
        <f>五年级等级</f>
        <v/>
      </c>
    </row>
    <row r="1712" spans="1:32">
      <c r="A1712" s="476">
        <v>525</v>
      </c>
      <c r="B1712" s="477">
        <v>30</v>
      </c>
      <c r="C1712" s="632"/>
      <c r="D1712" s="633"/>
      <c r="E1712" s="632"/>
      <c r="F1712" s="625"/>
      <c r="G1712" s="608"/>
      <c r="H1712" s="475"/>
      <c r="I1712" s="613"/>
      <c r="J1712" s="614"/>
      <c r="K1712" s="614"/>
      <c r="L1712" s="615"/>
      <c r="M1712" s="616"/>
      <c r="N1712" s="505" t="str">
        <f>五年级BMI</f>
        <v/>
      </c>
      <c r="O1712" s="499" t="str">
        <f>五年级BMI等级</f>
        <v/>
      </c>
      <c r="P1712" s="500" t="str">
        <f>五年级BMI得分</f>
        <v/>
      </c>
      <c r="Q1712" s="515" t="str">
        <f>五年级肺活量得分</f>
        <v/>
      </c>
      <c r="R1712" s="512" t="str">
        <f>五年级等级</f>
        <v/>
      </c>
      <c r="S1712" s="516" t="str">
        <f>五年级50米跑得分</f>
        <v/>
      </c>
      <c r="T1712" s="517" t="str">
        <f>五年级等级</f>
        <v/>
      </c>
      <c r="U1712" s="516" t="str">
        <f>五年级坐位体前屈得分</f>
        <v/>
      </c>
      <c r="V1712" s="517" t="str">
        <f>五年级等级</f>
        <v/>
      </c>
      <c r="W1712" s="516" t="str">
        <f>五年级一分钟跳绳得分</f>
        <v/>
      </c>
      <c r="X1712" s="517" t="str">
        <f>五年级等级</f>
        <v/>
      </c>
      <c r="Y1712" s="515" t="str">
        <f>五年级仰卧起坐得分</f>
        <v/>
      </c>
      <c r="Z1712" s="518" t="str">
        <f>五年级等级</f>
        <v/>
      </c>
      <c r="AA1712" s="533" t="str">
        <f>五年级折返跑得分</f>
        <v/>
      </c>
      <c r="AB1712" s="515" t="str">
        <f>五年级等级</f>
        <v/>
      </c>
      <c r="AC1712" s="533" t="str">
        <f>五年级跳绳附加分</f>
        <v/>
      </c>
      <c r="AD1712" s="534" t="str">
        <f>五年级标准分</f>
        <v/>
      </c>
      <c r="AE1712" s="534" t="str">
        <f>五年级总分</f>
        <v/>
      </c>
      <c r="AF1712" s="517" t="str">
        <f>五年级等级</f>
        <v/>
      </c>
    </row>
    <row r="1713" spans="1:32">
      <c r="A1713" s="476">
        <v>525</v>
      </c>
      <c r="B1713" s="477">
        <v>31</v>
      </c>
      <c r="C1713" s="632"/>
      <c r="D1713" s="633"/>
      <c r="E1713" s="632"/>
      <c r="F1713" s="625"/>
      <c r="G1713" s="608"/>
      <c r="H1713" s="475"/>
      <c r="I1713" s="613"/>
      <c r="J1713" s="614"/>
      <c r="K1713" s="614"/>
      <c r="L1713" s="615"/>
      <c r="M1713" s="616"/>
      <c r="N1713" s="505" t="str">
        <f>五年级BMI</f>
        <v/>
      </c>
      <c r="O1713" s="499" t="str">
        <f>五年级BMI等级</f>
        <v/>
      </c>
      <c r="P1713" s="500" t="str">
        <f>五年级BMI得分</f>
        <v/>
      </c>
      <c r="Q1713" s="515" t="str">
        <f>五年级肺活量得分</f>
        <v/>
      </c>
      <c r="R1713" s="512" t="str">
        <f>五年级等级</f>
        <v/>
      </c>
      <c r="S1713" s="516" t="str">
        <f>五年级50米跑得分</f>
        <v/>
      </c>
      <c r="T1713" s="517" t="str">
        <f>五年级等级</f>
        <v/>
      </c>
      <c r="U1713" s="516" t="str">
        <f>五年级坐位体前屈得分</f>
        <v/>
      </c>
      <c r="V1713" s="517" t="str">
        <f>五年级等级</f>
        <v/>
      </c>
      <c r="W1713" s="516" t="str">
        <f>五年级一分钟跳绳得分</f>
        <v/>
      </c>
      <c r="X1713" s="517" t="str">
        <f>五年级等级</f>
        <v/>
      </c>
      <c r="Y1713" s="515" t="str">
        <f>五年级仰卧起坐得分</f>
        <v/>
      </c>
      <c r="Z1713" s="518" t="str">
        <f>五年级等级</f>
        <v/>
      </c>
      <c r="AA1713" s="533" t="str">
        <f>五年级折返跑得分</f>
        <v/>
      </c>
      <c r="AB1713" s="515" t="str">
        <f>五年级等级</f>
        <v/>
      </c>
      <c r="AC1713" s="533" t="str">
        <f>五年级跳绳附加分</f>
        <v/>
      </c>
      <c r="AD1713" s="534" t="str">
        <f>五年级标准分</f>
        <v/>
      </c>
      <c r="AE1713" s="534" t="str">
        <f>五年级总分</f>
        <v/>
      </c>
      <c r="AF1713" s="517" t="str">
        <f>五年级等级</f>
        <v/>
      </c>
    </row>
    <row r="1714" spans="1:32">
      <c r="A1714" s="476">
        <v>525</v>
      </c>
      <c r="B1714" s="477">
        <v>32</v>
      </c>
      <c r="C1714" s="632"/>
      <c r="D1714" s="633"/>
      <c r="E1714" s="632"/>
      <c r="F1714" s="625"/>
      <c r="G1714" s="608"/>
      <c r="H1714" s="475"/>
      <c r="I1714" s="613"/>
      <c r="J1714" s="614"/>
      <c r="K1714" s="614"/>
      <c r="L1714" s="615"/>
      <c r="M1714" s="616"/>
      <c r="N1714" s="505" t="str">
        <f>五年级BMI</f>
        <v/>
      </c>
      <c r="O1714" s="499" t="str">
        <f>五年级BMI等级</f>
        <v/>
      </c>
      <c r="P1714" s="500" t="str">
        <f>五年级BMI得分</f>
        <v/>
      </c>
      <c r="Q1714" s="515" t="str">
        <f>五年级肺活量得分</f>
        <v/>
      </c>
      <c r="R1714" s="512" t="str">
        <f>五年级等级</f>
        <v/>
      </c>
      <c r="S1714" s="516" t="str">
        <f>五年级50米跑得分</f>
        <v/>
      </c>
      <c r="T1714" s="517" t="str">
        <f>五年级等级</f>
        <v/>
      </c>
      <c r="U1714" s="516" t="str">
        <f>五年级坐位体前屈得分</f>
        <v/>
      </c>
      <c r="V1714" s="517" t="str">
        <f>五年级等级</f>
        <v/>
      </c>
      <c r="W1714" s="516" t="str">
        <f>五年级一分钟跳绳得分</f>
        <v/>
      </c>
      <c r="X1714" s="517" t="str">
        <f>五年级等级</f>
        <v/>
      </c>
      <c r="Y1714" s="515" t="str">
        <f>五年级仰卧起坐得分</f>
        <v/>
      </c>
      <c r="Z1714" s="518" t="str">
        <f>五年级等级</f>
        <v/>
      </c>
      <c r="AA1714" s="533" t="str">
        <f>五年级折返跑得分</f>
        <v/>
      </c>
      <c r="AB1714" s="515" t="str">
        <f>五年级等级</f>
        <v/>
      </c>
      <c r="AC1714" s="533" t="str">
        <f>五年级跳绳附加分</f>
        <v/>
      </c>
      <c r="AD1714" s="534" t="str">
        <f>五年级标准分</f>
        <v/>
      </c>
      <c r="AE1714" s="534" t="str">
        <f>五年级总分</f>
        <v/>
      </c>
      <c r="AF1714" s="517" t="str">
        <f>五年级等级</f>
        <v/>
      </c>
    </row>
    <row r="1715" spans="1:32">
      <c r="A1715" s="476">
        <v>525</v>
      </c>
      <c r="B1715" s="477">
        <v>33</v>
      </c>
      <c r="C1715" s="632"/>
      <c r="D1715" s="633"/>
      <c r="E1715" s="632"/>
      <c r="F1715" s="625"/>
      <c r="G1715" s="608"/>
      <c r="H1715" s="475"/>
      <c r="I1715" s="613"/>
      <c r="J1715" s="614"/>
      <c r="K1715" s="614"/>
      <c r="L1715" s="615"/>
      <c r="M1715" s="616"/>
      <c r="N1715" s="505" t="str">
        <f>五年级BMI</f>
        <v/>
      </c>
      <c r="O1715" s="499" t="str">
        <f>五年级BMI等级</f>
        <v/>
      </c>
      <c r="P1715" s="500" t="str">
        <f>五年级BMI得分</f>
        <v/>
      </c>
      <c r="Q1715" s="515" t="str">
        <f>五年级肺活量得分</f>
        <v/>
      </c>
      <c r="R1715" s="512" t="str">
        <f>五年级等级</f>
        <v/>
      </c>
      <c r="S1715" s="516" t="str">
        <f>五年级50米跑得分</f>
        <v/>
      </c>
      <c r="T1715" s="517" t="str">
        <f>五年级等级</f>
        <v/>
      </c>
      <c r="U1715" s="516" t="str">
        <f>五年级坐位体前屈得分</f>
        <v/>
      </c>
      <c r="V1715" s="517" t="str">
        <f>五年级等级</f>
        <v/>
      </c>
      <c r="W1715" s="516" t="str">
        <f>五年级一分钟跳绳得分</f>
        <v/>
      </c>
      <c r="X1715" s="517" t="str">
        <f>五年级等级</f>
        <v/>
      </c>
      <c r="Y1715" s="515" t="str">
        <f>五年级仰卧起坐得分</f>
        <v/>
      </c>
      <c r="Z1715" s="518" t="str">
        <f>五年级等级</f>
        <v/>
      </c>
      <c r="AA1715" s="533" t="str">
        <f>五年级折返跑得分</f>
        <v/>
      </c>
      <c r="AB1715" s="515" t="str">
        <f>五年级等级</f>
        <v/>
      </c>
      <c r="AC1715" s="533" t="str">
        <f>五年级跳绳附加分</f>
        <v/>
      </c>
      <c r="AD1715" s="534" t="str">
        <f>五年级标准分</f>
        <v/>
      </c>
      <c r="AE1715" s="534" t="str">
        <f>五年级总分</f>
        <v/>
      </c>
      <c r="AF1715" s="517" t="str">
        <f>五年级等级</f>
        <v/>
      </c>
    </row>
    <row r="1716" spans="1:32">
      <c r="A1716" s="476">
        <v>525</v>
      </c>
      <c r="B1716" s="477">
        <v>34</v>
      </c>
      <c r="C1716" s="632"/>
      <c r="D1716" s="633"/>
      <c r="E1716" s="632"/>
      <c r="F1716" s="625"/>
      <c r="G1716" s="608"/>
      <c r="H1716" s="475"/>
      <c r="I1716" s="613"/>
      <c r="J1716" s="614"/>
      <c r="K1716" s="614"/>
      <c r="L1716" s="615"/>
      <c r="M1716" s="616"/>
      <c r="N1716" s="505" t="str">
        <f>五年级BMI</f>
        <v/>
      </c>
      <c r="O1716" s="499" t="str">
        <f>五年级BMI等级</f>
        <v/>
      </c>
      <c r="P1716" s="500" t="str">
        <f>五年级BMI得分</f>
        <v/>
      </c>
      <c r="Q1716" s="515" t="str">
        <f>五年级肺活量得分</f>
        <v/>
      </c>
      <c r="R1716" s="512" t="str">
        <f>五年级等级</f>
        <v/>
      </c>
      <c r="S1716" s="516" t="str">
        <f>五年级50米跑得分</f>
        <v/>
      </c>
      <c r="T1716" s="517" t="str">
        <f>五年级等级</f>
        <v/>
      </c>
      <c r="U1716" s="516" t="str">
        <f>五年级坐位体前屈得分</f>
        <v/>
      </c>
      <c r="V1716" s="517" t="str">
        <f>五年级等级</f>
        <v/>
      </c>
      <c r="W1716" s="516" t="str">
        <f>五年级一分钟跳绳得分</f>
        <v/>
      </c>
      <c r="X1716" s="517" t="str">
        <f>五年级等级</f>
        <v/>
      </c>
      <c r="Y1716" s="515" t="str">
        <f>五年级仰卧起坐得分</f>
        <v/>
      </c>
      <c r="Z1716" s="518" t="str">
        <f>五年级等级</f>
        <v/>
      </c>
      <c r="AA1716" s="533" t="str">
        <f>五年级折返跑得分</f>
        <v/>
      </c>
      <c r="AB1716" s="515" t="str">
        <f>五年级等级</f>
        <v/>
      </c>
      <c r="AC1716" s="533" t="str">
        <f>五年级跳绳附加分</f>
        <v/>
      </c>
      <c r="AD1716" s="534" t="str">
        <f>五年级标准分</f>
        <v/>
      </c>
      <c r="AE1716" s="534" t="str">
        <f>五年级总分</f>
        <v/>
      </c>
      <c r="AF1716" s="517" t="str">
        <f>五年级等级</f>
        <v/>
      </c>
    </row>
    <row r="1717" spans="1:32">
      <c r="A1717" s="476">
        <v>525</v>
      </c>
      <c r="B1717" s="477">
        <v>35</v>
      </c>
      <c r="C1717" s="632"/>
      <c r="D1717" s="633"/>
      <c r="E1717" s="632"/>
      <c r="F1717" s="625"/>
      <c r="G1717" s="608"/>
      <c r="H1717" s="475"/>
      <c r="I1717" s="613"/>
      <c r="J1717" s="614"/>
      <c r="K1717" s="614"/>
      <c r="L1717" s="615"/>
      <c r="M1717" s="616"/>
      <c r="N1717" s="505" t="str">
        <f>五年级BMI</f>
        <v/>
      </c>
      <c r="O1717" s="499" t="str">
        <f>五年级BMI等级</f>
        <v/>
      </c>
      <c r="P1717" s="500" t="str">
        <f>五年级BMI得分</f>
        <v/>
      </c>
      <c r="Q1717" s="515" t="str">
        <f>五年级肺活量得分</f>
        <v/>
      </c>
      <c r="R1717" s="512" t="str">
        <f>五年级等级</f>
        <v/>
      </c>
      <c r="S1717" s="516" t="str">
        <f>五年级50米跑得分</f>
        <v/>
      </c>
      <c r="T1717" s="517" t="str">
        <f>五年级等级</f>
        <v/>
      </c>
      <c r="U1717" s="516" t="str">
        <f>五年级坐位体前屈得分</f>
        <v/>
      </c>
      <c r="V1717" s="517" t="str">
        <f>五年级等级</f>
        <v/>
      </c>
      <c r="W1717" s="516" t="str">
        <f>五年级一分钟跳绳得分</f>
        <v/>
      </c>
      <c r="X1717" s="517" t="str">
        <f>五年级等级</f>
        <v/>
      </c>
      <c r="Y1717" s="515" t="str">
        <f>五年级仰卧起坐得分</f>
        <v/>
      </c>
      <c r="Z1717" s="518" t="str">
        <f>五年级等级</f>
        <v/>
      </c>
      <c r="AA1717" s="533" t="str">
        <f>五年级折返跑得分</f>
        <v/>
      </c>
      <c r="AB1717" s="515" t="str">
        <f>五年级等级</f>
        <v/>
      </c>
      <c r="AC1717" s="533" t="str">
        <f>五年级跳绳附加分</f>
        <v/>
      </c>
      <c r="AD1717" s="534" t="str">
        <f>五年级标准分</f>
        <v/>
      </c>
      <c r="AE1717" s="534" t="str">
        <f>五年级总分</f>
        <v/>
      </c>
      <c r="AF1717" s="517" t="str">
        <f>五年级等级</f>
        <v/>
      </c>
    </row>
    <row r="1718" spans="1:32">
      <c r="A1718" s="476">
        <v>525</v>
      </c>
      <c r="B1718" s="477">
        <v>36</v>
      </c>
      <c r="C1718" s="632"/>
      <c r="D1718" s="633"/>
      <c r="E1718" s="632"/>
      <c r="F1718" s="625"/>
      <c r="G1718" s="608"/>
      <c r="H1718" s="475"/>
      <c r="I1718" s="613"/>
      <c r="J1718" s="614"/>
      <c r="K1718" s="614"/>
      <c r="L1718" s="615"/>
      <c r="M1718" s="616"/>
      <c r="N1718" s="505" t="str">
        <f>五年级BMI</f>
        <v/>
      </c>
      <c r="O1718" s="499" t="str">
        <f>五年级BMI等级</f>
        <v/>
      </c>
      <c r="P1718" s="500" t="str">
        <f>五年级BMI得分</f>
        <v/>
      </c>
      <c r="Q1718" s="515" t="str">
        <f>五年级肺活量得分</f>
        <v/>
      </c>
      <c r="R1718" s="512" t="str">
        <f>五年级等级</f>
        <v/>
      </c>
      <c r="S1718" s="516" t="str">
        <f>五年级50米跑得分</f>
        <v/>
      </c>
      <c r="T1718" s="517" t="str">
        <f>五年级等级</f>
        <v/>
      </c>
      <c r="U1718" s="516" t="str">
        <f>五年级坐位体前屈得分</f>
        <v/>
      </c>
      <c r="V1718" s="517" t="str">
        <f>五年级等级</f>
        <v/>
      </c>
      <c r="W1718" s="516" t="str">
        <f>五年级一分钟跳绳得分</f>
        <v/>
      </c>
      <c r="X1718" s="517" t="str">
        <f>五年级等级</f>
        <v/>
      </c>
      <c r="Y1718" s="515" t="str">
        <f>五年级仰卧起坐得分</f>
        <v/>
      </c>
      <c r="Z1718" s="518" t="str">
        <f>五年级等级</f>
        <v/>
      </c>
      <c r="AA1718" s="533" t="str">
        <f>五年级折返跑得分</f>
        <v/>
      </c>
      <c r="AB1718" s="515" t="str">
        <f>五年级等级</f>
        <v/>
      </c>
      <c r="AC1718" s="533" t="str">
        <f>五年级跳绳附加分</f>
        <v/>
      </c>
      <c r="AD1718" s="534" t="str">
        <f>五年级标准分</f>
        <v/>
      </c>
      <c r="AE1718" s="534" t="str">
        <f>五年级总分</f>
        <v/>
      </c>
      <c r="AF1718" s="517" t="str">
        <f>五年级等级</f>
        <v/>
      </c>
    </row>
    <row r="1719" spans="1:32">
      <c r="A1719" s="476">
        <v>525</v>
      </c>
      <c r="B1719" s="477">
        <v>37</v>
      </c>
      <c r="C1719" s="632"/>
      <c r="D1719" s="633"/>
      <c r="E1719" s="632"/>
      <c r="F1719" s="625"/>
      <c r="G1719" s="608"/>
      <c r="H1719" s="475"/>
      <c r="I1719" s="613"/>
      <c r="J1719" s="614"/>
      <c r="K1719" s="614"/>
      <c r="L1719" s="615"/>
      <c r="M1719" s="616"/>
      <c r="N1719" s="505" t="str">
        <f>五年级BMI</f>
        <v/>
      </c>
      <c r="O1719" s="499" t="str">
        <f>五年级BMI等级</f>
        <v/>
      </c>
      <c r="P1719" s="500" t="str">
        <f>五年级BMI得分</f>
        <v/>
      </c>
      <c r="Q1719" s="515" t="str">
        <f>五年级肺活量得分</f>
        <v/>
      </c>
      <c r="R1719" s="512" t="str">
        <f>五年级等级</f>
        <v/>
      </c>
      <c r="S1719" s="516" t="str">
        <f>五年级50米跑得分</f>
        <v/>
      </c>
      <c r="T1719" s="517" t="str">
        <f>五年级等级</f>
        <v/>
      </c>
      <c r="U1719" s="516" t="str">
        <f>五年级坐位体前屈得分</f>
        <v/>
      </c>
      <c r="V1719" s="517" t="str">
        <f>五年级等级</f>
        <v/>
      </c>
      <c r="W1719" s="516" t="str">
        <f>五年级一分钟跳绳得分</f>
        <v/>
      </c>
      <c r="X1719" s="517" t="str">
        <f>五年级等级</f>
        <v/>
      </c>
      <c r="Y1719" s="515" t="str">
        <f>五年级仰卧起坐得分</f>
        <v/>
      </c>
      <c r="Z1719" s="518" t="str">
        <f>五年级等级</f>
        <v/>
      </c>
      <c r="AA1719" s="533" t="str">
        <f>五年级折返跑得分</f>
        <v/>
      </c>
      <c r="AB1719" s="515" t="str">
        <f>五年级等级</f>
        <v/>
      </c>
      <c r="AC1719" s="533" t="str">
        <f>五年级跳绳附加分</f>
        <v/>
      </c>
      <c r="AD1719" s="534" t="str">
        <f>五年级标准分</f>
        <v/>
      </c>
      <c r="AE1719" s="534" t="str">
        <f>五年级总分</f>
        <v/>
      </c>
      <c r="AF1719" s="517" t="str">
        <f>五年级等级</f>
        <v/>
      </c>
    </row>
    <row r="1720" spans="1:32">
      <c r="A1720" s="476">
        <v>525</v>
      </c>
      <c r="B1720" s="477">
        <v>38</v>
      </c>
      <c r="C1720" s="632"/>
      <c r="D1720" s="633"/>
      <c r="E1720" s="632"/>
      <c r="F1720" s="625"/>
      <c r="G1720" s="608"/>
      <c r="H1720" s="475"/>
      <c r="I1720" s="613"/>
      <c r="J1720" s="614"/>
      <c r="K1720" s="614"/>
      <c r="L1720" s="615"/>
      <c r="M1720" s="616"/>
      <c r="N1720" s="505" t="str">
        <f>五年级BMI</f>
        <v/>
      </c>
      <c r="O1720" s="499" t="str">
        <f>五年级BMI等级</f>
        <v/>
      </c>
      <c r="P1720" s="500" t="str">
        <f>五年级BMI得分</f>
        <v/>
      </c>
      <c r="Q1720" s="515" t="str">
        <f>五年级肺活量得分</f>
        <v/>
      </c>
      <c r="R1720" s="512" t="str">
        <f>五年级等级</f>
        <v/>
      </c>
      <c r="S1720" s="516" t="str">
        <f>五年级50米跑得分</f>
        <v/>
      </c>
      <c r="T1720" s="517" t="str">
        <f>五年级等级</f>
        <v/>
      </c>
      <c r="U1720" s="516" t="str">
        <f>五年级坐位体前屈得分</f>
        <v/>
      </c>
      <c r="V1720" s="517" t="str">
        <f>五年级等级</f>
        <v/>
      </c>
      <c r="W1720" s="516" t="str">
        <f>五年级一分钟跳绳得分</f>
        <v/>
      </c>
      <c r="X1720" s="517" t="str">
        <f>五年级等级</f>
        <v/>
      </c>
      <c r="Y1720" s="515" t="str">
        <f>五年级仰卧起坐得分</f>
        <v/>
      </c>
      <c r="Z1720" s="518" t="str">
        <f>五年级等级</f>
        <v/>
      </c>
      <c r="AA1720" s="533" t="str">
        <f>五年级折返跑得分</f>
        <v/>
      </c>
      <c r="AB1720" s="515" t="str">
        <f>五年级等级</f>
        <v/>
      </c>
      <c r="AC1720" s="533" t="str">
        <f>五年级跳绳附加分</f>
        <v/>
      </c>
      <c r="AD1720" s="534" t="str">
        <f>五年级标准分</f>
        <v/>
      </c>
      <c r="AE1720" s="534" t="str">
        <f>五年级总分</f>
        <v/>
      </c>
      <c r="AF1720" s="517" t="str">
        <f>五年级等级</f>
        <v/>
      </c>
    </row>
    <row r="1721" spans="1:32">
      <c r="A1721" s="476">
        <v>525</v>
      </c>
      <c r="B1721" s="477">
        <v>39</v>
      </c>
      <c r="C1721" s="632"/>
      <c r="D1721" s="633"/>
      <c r="E1721" s="632"/>
      <c r="F1721" s="625"/>
      <c r="G1721" s="608"/>
      <c r="H1721" s="475"/>
      <c r="I1721" s="613"/>
      <c r="J1721" s="614"/>
      <c r="K1721" s="614"/>
      <c r="L1721" s="615"/>
      <c r="M1721" s="616"/>
      <c r="N1721" s="505" t="str">
        <f>五年级BMI</f>
        <v/>
      </c>
      <c r="O1721" s="499" t="str">
        <f>五年级BMI等级</f>
        <v/>
      </c>
      <c r="P1721" s="500" t="str">
        <f>五年级BMI得分</f>
        <v/>
      </c>
      <c r="Q1721" s="515" t="str">
        <f>五年级肺活量得分</f>
        <v/>
      </c>
      <c r="R1721" s="512" t="str">
        <f>五年级等级</f>
        <v/>
      </c>
      <c r="S1721" s="516" t="str">
        <f>五年级50米跑得分</f>
        <v/>
      </c>
      <c r="T1721" s="517" t="str">
        <f>五年级等级</f>
        <v/>
      </c>
      <c r="U1721" s="516" t="str">
        <f>五年级坐位体前屈得分</f>
        <v/>
      </c>
      <c r="V1721" s="517" t="str">
        <f>五年级等级</f>
        <v/>
      </c>
      <c r="W1721" s="516" t="str">
        <f>五年级一分钟跳绳得分</f>
        <v/>
      </c>
      <c r="X1721" s="517" t="str">
        <f>五年级等级</f>
        <v/>
      </c>
      <c r="Y1721" s="515" t="str">
        <f>五年级仰卧起坐得分</f>
        <v/>
      </c>
      <c r="Z1721" s="518" t="str">
        <f>五年级等级</f>
        <v/>
      </c>
      <c r="AA1721" s="533" t="str">
        <f>五年级折返跑得分</f>
        <v/>
      </c>
      <c r="AB1721" s="515" t="str">
        <f>五年级等级</f>
        <v/>
      </c>
      <c r="AC1721" s="533" t="str">
        <f>五年级跳绳附加分</f>
        <v/>
      </c>
      <c r="AD1721" s="534" t="str">
        <f>五年级标准分</f>
        <v/>
      </c>
      <c r="AE1721" s="534" t="str">
        <f>五年级总分</f>
        <v/>
      </c>
      <c r="AF1721" s="517" t="str">
        <f>五年级等级</f>
        <v/>
      </c>
    </row>
    <row r="1722" spans="1:32">
      <c r="A1722" s="476">
        <v>525</v>
      </c>
      <c r="B1722" s="477">
        <v>40</v>
      </c>
      <c r="C1722" s="632"/>
      <c r="D1722" s="633"/>
      <c r="E1722" s="632"/>
      <c r="F1722" s="625"/>
      <c r="G1722" s="608"/>
      <c r="H1722" s="475"/>
      <c r="I1722" s="613"/>
      <c r="J1722" s="614"/>
      <c r="K1722" s="614"/>
      <c r="L1722" s="615"/>
      <c r="M1722" s="616"/>
      <c r="N1722" s="505" t="str">
        <f>五年级BMI</f>
        <v/>
      </c>
      <c r="O1722" s="499" t="str">
        <f>五年级BMI等级</f>
        <v/>
      </c>
      <c r="P1722" s="500" t="str">
        <f>五年级BMI得分</f>
        <v/>
      </c>
      <c r="Q1722" s="515" t="str">
        <f>五年级肺活量得分</f>
        <v/>
      </c>
      <c r="R1722" s="512" t="str">
        <f>五年级等级</f>
        <v/>
      </c>
      <c r="S1722" s="516" t="str">
        <f>五年级50米跑得分</f>
        <v/>
      </c>
      <c r="T1722" s="517" t="str">
        <f>五年级等级</f>
        <v/>
      </c>
      <c r="U1722" s="516" t="str">
        <f>五年级坐位体前屈得分</f>
        <v/>
      </c>
      <c r="V1722" s="517" t="str">
        <f>五年级等级</f>
        <v/>
      </c>
      <c r="W1722" s="516" t="str">
        <f>五年级一分钟跳绳得分</f>
        <v/>
      </c>
      <c r="X1722" s="517" t="str">
        <f>五年级等级</f>
        <v/>
      </c>
      <c r="Y1722" s="515" t="str">
        <f>五年级仰卧起坐得分</f>
        <v/>
      </c>
      <c r="Z1722" s="518" t="str">
        <f>五年级等级</f>
        <v/>
      </c>
      <c r="AA1722" s="533" t="str">
        <f>五年级折返跑得分</f>
        <v/>
      </c>
      <c r="AB1722" s="515" t="str">
        <f>五年级等级</f>
        <v/>
      </c>
      <c r="AC1722" s="533" t="str">
        <f>五年级跳绳附加分</f>
        <v/>
      </c>
      <c r="AD1722" s="534" t="str">
        <f>五年级标准分</f>
        <v/>
      </c>
      <c r="AE1722" s="534" t="str">
        <f>五年级总分</f>
        <v/>
      </c>
      <c r="AF1722" s="517" t="str">
        <f>五年级等级</f>
        <v/>
      </c>
    </row>
    <row r="1723" spans="1:32">
      <c r="A1723" s="476">
        <v>525</v>
      </c>
      <c r="B1723" s="477">
        <v>41</v>
      </c>
      <c r="C1723" s="632"/>
      <c r="D1723" s="633"/>
      <c r="E1723" s="632"/>
      <c r="F1723" s="625"/>
      <c r="G1723" s="608"/>
      <c r="H1723" s="475"/>
      <c r="I1723" s="613"/>
      <c r="J1723" s="614"/>
      <c r="K1723" s="614"/>
      <c r="L1723" s="615"/>
      <c r="M1723" s="616"/>
      <c r="N1723" s="505" t="str">
        <f>五年级BMI</f>
        <v/>
      </c>
      <c r="O1723" s="499" t="str">
        <f>五年级BMI等级</f>
        <v/>
      </c>
      <c r="P1723" s="500" t="str">
        <f>五年级BMI得分</f>
        <v/>
      </c>
      <c r="Q1723" s="515" t="str">
        <f>五年级肺活量得分</f>
        <v/>
      </c>
      <c r="R1723" s="512" t="str">
        <f>五年级等级</f>
        <v/>
      </c>
      <c r="S1723" s="516" t="str">
        <f>五年级50米跑得分</f>
        <v/>
      </c>
      <c r="T1723" s="517" t="str">
        <f>五年级等级</f>
        <v/>
      </c>
      <c r="U1723" s="516" t="str">
        <f>五年级坐位体前屈得分</f>
        <v/>
      </c>
      <c r="V1723" s="517" t="str">
        <f>五年级等级</f>
        <v/>
      </c>
      <c r="W1723" s="516" t="str">
        <f>五年级一分钟跳绳得分</f>
        <v/>
      </c>
      <c r="X1723" s="517" t="str">
        <f>五年级等级</f>
        <v/>
      </c>
      <c r="Y1723" s="515" t="str">
        <f>五年级仰卧起坐得分</f>
        <v/>
      </c>
      <c r="Z1723" s="518" t="str">
        <f>五年级等级</f>
        <v/>
      </c>
      <c r="AA1723" s="533" t="str">
        <f>五年级折返跑得分</f>
        <v/>
      </c>
      <c r="AB1723" s="515" t="str">
        <f>五年级等级</f>
        <v/>
      </c>
      <c r="AC1723" s="533" t="str">
        <f>五年级跳绳附加分</f>
        <v/>
      </c>
      <c r="AD1723" s="534" t="str">
        <f>五年级标准分</f>
        <v/>
      </c>
      <c r="AE1723" s="534" t="str">
        <f>五年级总分</f>
        <v/>
      </c>
      <c r="AF1723" s="517" t="str">
        <f>五年级等级</f>
        <v/>
      </c>
    </row>
    <row r="1724" spans="1:32">
      <c r="A1724" s="476">
        <v>525</v>
      </c>
      <c r="B1724" s="477">
        <v>42</v>
      </c>
      <c r="C1724" s="632"/>
      <c r="D1724" s="633"/>
      <c r="E1724" s="632"/>
      <c r="F1724" s="625"/>
      <c r="G1724" s="608"/>
      <c r="H1724" s="475"/>
      <c r="I1724" s="613"/>
      <c r="J1724" s="614"/>
      <c r="K1724" s="614"/>
      <c r="L1724" s="615"/>
      <c r="M1724" s="616"/>
      <c r="N1724" s="505" t="str">
        <f>五年级BMI</f>
        <v/>
      </c>
      <c r="O1724" s="499" t="str">
        <f>五年级BMI等级</f>
        <v/>
      </c>
      <c r="P1724" s="500" t="str">
        <f>五年级BMI得分</f>
        <v/>
      </c>
      <c r="Q1724" s="515" t="str">
        <f>五年级肺活量得分</f>
        <v/>
      </c>
      <c r="R1724" s="512" t="str">
        <f>五年级等级</f>
        <v/>
      </c>
      <c r="S1724" s="516" t="str">
        <f>五年级50米跑得分</f>
        <v/>
      </c>
      <c r="T1724" s="517" t="str">
        <f>五年级等级</f>
        <v/>
      </c>
      <c r="U1724" s="516" t="str">
        <f>五年级坐位体前屈得分</f>
        <v/>
      </c>
      <c r="V1724" s="517" t="str">
        <f>五年级等级</f>
        <v/>
      </c>
      <c r="W1724" s="516" t="str">
        <f>五年级一分钟跳绳得分</f>
        <v/>
      </c>
      <c r="X1724" s="517" t="str">
        <f>五年级等级</f>
        <v/>
      </c>
      <c r="Y1724" s="515" t="str">
        <f>五年级仰卧起坐得分</f>
        <v/>
      </c>
      <c r="Z1724" s="518" t="str">
        <f>五年级等级</f>
        <v/>
      </c>
      <c r="AA1724" s="533" t="str">
        <f>五年级折返跑得分</f>
        <v/>
      </c>
      <c r="AB1724" s="515" t="str">
        <f>五年级等级</f>
        <v/>
      </c>
      <c r="AC1724" s="533" t="str">
        <f>五年级跳绳附加分</f>
        <v/>
      </c>
      <c r="AD1724" s="534" t="str">
        <f>五年级标准分</f>
        <v/>
      </c>
      <c r="AE1724" s="534" t="str">
        <f>五年级总分</f>
        <v/>
      </c>
      <c r="AF1724" s="517" t="str">
        <f>五年级等级</f>
        <v/>
      </c>
    </row>
    <row r="1725" spans="1:32">
      <c r="A1725" s="476">
        <v>525</v>
      </c>
      <c r="B1725" s="477">
        <v>43</v>
      </c>
      <c r="C1725" s="632"/>
      <c r="D1725" s="633"/>
      <c r="E1725" s="632"/>
      <c r="F1725" s="625"/>
      <c r="G1725" s="608"/>
      <c r="H1725" s="475"/>
      <c r="I1725" s="613"/>
      <c r="J1725" s="614"/>
      <c r="K1725" s="614"/>
      <c r="L1725" s="615"/>
      <c r="M1725" s="616"/>
      <c r="N1725" s="505" t="str">
        <f>五年级BMI</f>
        <v/>
      </c>
      <c r="O1725" s="499" t="str">
        <f>五年级BMI等级</f>
        <v/>
      </c>
      <c r="P1725" s="500" t="str">
        <f>五年级BMI得分</f>
        <v/>
      </c>
      <c r="Q1725" s="515" t="str">
        <f>五年级肺活量得分</f>
        <v/>
      </c>
      <c r="R1725" s="512" t="str">
        <f>五年级等级</f>
        <v/>
      </c>
      <c r="S1725" s="516" t="str">
        <f>五年级50米跑得分</f>
        <v/>
      </c>
      <c r="T1725" s="517" t="str">
        <f>五年级等级</f>
        <v/>
      </c>
      <c r="U1725" s="516" t="str">
        <f>五年级坐位体前屈得分</f>
        <v/>
      </c>
      <c r="V1725" s="517" t="str">
        <f>五年级等级</f>
        <v/>
      </c>
      <c r="W1725" s="516" t="str">
        <f>五年级一分钟跳绳得分</f>
        <v/>
      </c>
      <c r="X1725" s="517" t="str">
        <f>五年级等级</f>
        <v/>
      </c>
      <c r="Y1725" s="515" t="str">
        <f>五年级仰卧起坐得分</f>
        <v/>
      </c>
      <c r="Z1725" s="518" t="str">
        <f>五年级等级</f>
        <v/>
      </c>
      <c r="AA1725" s="533" t="str">
        <f>五年级折返跑得分</f>
        <v/>
      </c>
      <c r="AB1725" s="515" t="str">
        <f>五年级等级</f>
        <v/>
      </c>
      <c r="AC1725" s="533" t="str">
        <f>五年级跳绳附加分</f>
        <v/>
      </c>
      <c r="AD1725" s="534" t="str">
        <f>五年级标准分</f>
        <v/>
      </c>
      <c r="AE1725" s="534" t="str">
        <f>五年级总分</f>
        <v/>
      </c>
      <c r="AF1725" s="517" t="str">
        <f>五年级等级</f>
        <v/>
      </c>
    </row>
    <row r="1726" spans="1:32">
      <c r="A1726" s="476">
        <v>525</v>
      </c>
      <c r="B1726" s="477">
        <v>44</v>
      </c>
      <c r="C1726" s="632"/>
      <c r="D1726" s="633"/>
      <c r="E1726" s="632"/>
      <c r="F1726" s="625"/>
      <c r="G1726" s="608"/>
      <c r="H1726" s="475"/>
      <c r="I1726" s="613"/>
      <c r="J1726" s="614"/>
      <c r="K1726" s="614"/>
      <c r="L1726" s="615"/>
      <c r="M1726" s="616"/>
      <c r="N1726" s="505" t="str">
        <f>五年级BMI</f>
        <v/>
      </c>
      <c r="O1726" s="499" t="str">
        <f>五年级BMI等级</f>
        <v/>
      </c>
      <c r="P1726" s="500" t="str">
        <f>五年级BMI得分</f>
        <v/>
      </c>
      <c r="Q1726" s="515" t="str">
        <f>五年级肺活量得分</f>
        <v/>
      </c>
      <c r="R1726" s="512" t="str">
        <f>五年级等级</f>
        <v/>
      </c>
      <c r="S1726" s="516" t="str">
        <f>五年级50米跑得分</f>
        <v/>
      </c>
      <c r="T1726" s="517" t="str">
        <f>五年级等级</f>
        <v/>
      </c>
      <c r="U1726" s="516" t="str">
        <f>五年级坐位体前屈得分</f>
        <v/>
      </c>
      <c r="V1726" s="517" t="str">
        <f>五年级等级</f>
        <v/>
      </c>
      <c r="W1726" s="516" t="str">
        <f>五年级一分钟跳绳得分</f>
        <v/>
      </c>
      <c r="X1726" s="517" t="str">
        <f>五年级等级</f>
        <v/>
      </c>
      <c r="Y1726" s="515" t="str">
        <f>五年级仰卧起坐得分</f>
        <v/>
      </c>
      <c r="Z1726" s="518" t="str">
        <f>五年级等级</f>
        <v/>
      </c>
      <c r="AA1726" s="533" t="str">
        <f>五年级折返跑得分</f>
        <v/>
      </c>
      <c r="AB1726" s="515" t="str">
        <f>五年级等级</f>
        <v/>
      </c>
      <c r="AC1726" s="533" t="str">
        <f>五年级跳绳附加分</f>
        <v/>
      </c>
      <c r="AD1726" s="534" t="str">
        <f>五年级标准分</f>
        <v/>
      </c>
      <c r="AE1726" s="534" t="str">
        <f>五年级总分</f>
        <v/>
      </c>
      <c r="AF1726" s="517" t="str">
        <f>五年级等级</f>
        <v/>
      </c>
    </row>
    <row r="1727" spans="1:32">
      <c r="A1727" s="476">
        <v>525</v>
      </c>
      <c r="B1727" s="477">
        <v>45</v>
      </c>
      <c r="C1727" s="632"/>
      <c r="D1727" s="633"/>
      <c r="E1727" s="632"/>
      <c r="F1727" s="625"/>
      <c r="G1727" s="608"/>
      <c r="H1727" s="475"/>
      <c r="I1727" s="613"/>
      <c r="J1727" s="614"/>
      <c r="K1727" s="614"/>
      <c r="L1727" s="615"/>
      <c r="M1727" s="616"/>
      <c r="N1727" s="505" t="str">
        <f>五年级BMI</f>
        <v/>
      </c>
      <c r="O1727" s="499" t="str">
        <f>五年级BMI等级</f>
        <v/>
      </c>
      <c r="P1727" s="500" t="str">
        <f>五年级BMI得分</f>
        <v/>
      </c>
      <c r="Q1727" s="515" t="str">
        <f>五年级肺活量得分</f>
        <v/>
      </c>
      <c r="R1727" s="512" t="str">
        <f>五年级等级</f>
        <v/>
      </c>
      <c r="S1727" s="516" t="str">
        <f>五年级50米跑得分</f>
        <v/>
      </c>
      <c r="T1727" s="517" t="str">
        <f>五年级等级</f>
        <v/>
      </c>
      <c r="U1727" s="516" t="str">
        <f>五年级坐位体前屈得分</f>
        <v/>
      </c>
      <c r="V1727" s="517" t="str">
        <f>五年级等级</f>
        <v/>
      </c>
      <c r="W1727" s="516" t="str">
        <f>五年级一分钟跳绳得分</f>
        <v/>
      </c>
      <c r="X1727" s="517" t="str">
        <f>五年级等级</f>
        <v/>
      </c>
      <c r="Y1727" s="515" t="str">
        <f>五年级仰卧起坐得分</f>
        <v/>
      </c>
      <c r="Z1727" s="518" t="str">
        <f>五年级等级</f>
        <v/>
      </c>
      <c r="AA1727" s="533" t="str">
        <f>五年级折返跑得分</f>
        <v/>
      </c>
      <c r="AB1727" s="515" t="str">
        <f>五年级等级</f>
        <v/>
      </c>
      <c r="AC1727" s="533" t="str">
        <f>五年级跳绳附加分</f>
        <v/>
      </c>
      <c r="AD1727" s="534" t="str">
        <f>五年级标准分</f>
        <v/>
      </c>
      <c r="AE1727" s="534" t="str">
        <f>五年级总分</f>
        <v/>
      </c>
      <c r="AF1727" s="517" t="str">
        <f>五年级等级</f>
        <v/>
      </c>
    </row>
    <row r="1728" spans="1:32">
      <c r="A1728" s="476">
        <v>525</v>
      </c>
      <c r="B1728" s="477">
        <v>46</v>
      </c>
      <c r="C1728" s="632"/>
      <c r="D1728" s="633"/>
      <c r="E1728" s="632"/>
      <c r="F1728" s="625"/>
      <c r="G1728" s="608"/>
      <c r="H1728" s="475"/>
      <c r="I1728" s="613"/>
      <c r="J1728" s="614"/>
      <c r="K1728" s="614"/>
      <c r="L1728" s="615"/>
      <c r="M1728" s="616"/>
      <c r="N1728" s="505" t="str">
        <f>五年级BMI</f>
        <v/>
      </c>
      <c r="O1728" s="499" t="str">
        <f>五年级BMI等级</f>
        <v/>
      </c>
      <c r="P1728" s="500" t="str">
        <f>五年级BMI得分</f>
        <v/>
      </c>
      <c r="Q1728" s="515" t="str">
        <f>五年级肺活量得分</f>
        <v/>
      </c>
      <c r="R1728" s="512" t="str">
        <f>五年级等级</f>
        <v/>
      </c>
      <c r="S1728" s="516" t="str">
        <f>五年级50米跑得分</f>
        <v/>
      </c>
      <c r="T1728" s="517" t="str">
        <f>五年级等级</f>
        <v/>
      </c>
      <c r="U1728" s="516" t="str">
        <f>五年级坐位体前屈得分</f>
        <v/>
      </c>
      <c r="V1728" s="517" t="str">
        <f>五年级等级</f>
        <v/>
      </c>
      <c r="W1728" s="516" t="str">
        <f>五年级一分钟跳绳得分</f>
        <v/>
      </c>
      <c r="X1728" s="517" t="str">
        <f>五年级等级</f>
        <v/>
      </c>
      <c r="Y1728" s="515" t="str">
        <f>五年级仰卧起坐得分</f>
        <v/>
      </c>
      <c r="Z1728" s="518" t="str">
        <f>五年级等级</f>
        <v/>
      </c>
      <c r="AA1728" s="533" t="str">
        <f>五年级折返跑得分</f>
        <v/>
      </c>
      <c r="AB1728" s="515" t="str">
        <f>五年级等级</f>
        <v/>
      </c>
      <c r="AC1728" s="533" t="str">
        <f>五年级跳绳附加分</f>
        <v/>
      </c>
      <c r="AD1728" s="534" t="str">
        <f>五年级标准分</f>
        <v/>
      </c>
      <c r="AE1728" s="534" t="str">
        <f>五年级总分</f>
        <v/>
      </c>
      <c r="AF1728" s="517" t="str">
        <f>五年级等级</f>
        <v/>
      </c>
    </row>
    <row r="1729" spans="1:32">
      <c r="A1729" s="476">
        <v>525</v>
      </c>
      <c r="B1729" s="477">
        <v>47</v>
      </c>
      <c r="C1729" s="632"/>
      <c r="D1729" s="633"/>
      <c r="E1729" s="632"/>
      <c r="F1729" s="625"/>
      <c r="G1729" s="608"/>
      <c r="H1729" s="475"/>
      <c r="I1729" s="613"/>
      <c r="J1729" s="614"/>
      <c r="K1729" s="614"/>
      <c r="L1729" s="615"/>
      <c r="M1729" s="616"/>
      <c r="N1729" s="505" t="str">
        <f>五年级BMI</f>
        <v/>
      </c>
      <c r="O1729" s="499" t="str">
        <f>五年级BMI等级</f>
        <v/>
      </c>
      <c r="P1729" s="500" t="str">
        <f>五年级BMI得分</f>
        <v/>
      </c>
      <c r="Q1729" s="515" t="str">
        <f>五年级肺活量得分</f>
        <v/>
      </c>
      <c r="R1729" s="512" t="str">
        <f>五年级等级</f>
        <v/>
      </c>
      <c r="S1729" s="516" t="str">
        <f>五年级50米跑得分</f>
        <v/>
      </c>
      <c r="T1729" s="517" t="str">
        <f>五年级等级</f>
        <v/>
      </c>
      <c r="U1729" s="516" t="str">
        <f>五年级坐位体前屈得分</f>
        <v/>
      </c>
      <c r="V1729" s="517" t="str">
        <f>五年级等级</f>
        <v/>
      </c>
      <c r="W1729" s="516" t="str">
        <f>五年级一分钟跳绳得分</f>
        <v/>
      </c>
      <c r="X1729" s="517" t="str">
        <f>五年级等级</f>
        <v/>
      </c>
      <c r="Y1729" s="515" t="str">
        <f>五年级仰卧起坐得分</f>
        <v/>
      </c>
      <c r="Z1729" s="518" t="str">
        <f>五年级等级</f>
        <v/>
      </c>
      <c r="AA1729" s="533" t="str">
        <f>五年级折返跑得分</f>
        <v/>
      </c>
      <c r="AB1729" s="515" t="str">
        <f>五年级等级</f>
        <v/>
      </c>
      <c r="AC1729" s="533" t="str">
        <f>五年级跳绳附加分</f>
        <v/>
      </c>
      <c r="AD1729" s="534" t="str">
        <f>五年级标准分</f>
        <v/>
      </c>
      <c r="AE1729" s="534" t="str">
        <f>五年级总分</f>
        <v/>
      </c>
      <c r="AF1729" s="517" t="str">
        <f>五年级等级</f>
        <v/>
      </c>
    </row>
    <row r="1730" spans="1:32">
      <c r="A1730" s="476">
        <v>525</v>
      </c>
      <c r="B1730" s="477">
        <v>48</v>
      </c>
      <c r="C1730" s="632"/>
      <c r="D1730" s="633"/>
      <c r="E1730" s="632"/>
      <c r="F1730" s="625"/>
      <c r="G1730" s="608"/>
      <c r="H1730" s="475"/>
      <c r="I1730" s="613"/>
      <c r="J1730" s="614"/>
      <c r="K1730" s="614"/>
      <c r="L1730" s="615"/>
      <c r="M1730" s="616"/>
      <c r="N1730" s="505" t="str">
        <f>五年级BMI</f>
        <v/>
      </c>
      <c r="O1730" s="499" t="str">
        <f>五年级BMI等级</f>
        <v/>
      </c>
      <c r="P1730" s="500" t="str">
        <f>五年级BMI得分</f>
        <v/>
      </c>
      <c r="Q1730" s="515" t="str">
        <f>五年级肺活量得分</f>
        <v/>
      </c>
      <c r="R1730" s="512" t="str">
        <f>五年级等级</f>
        <v/>
      </c>
      <c r="S1730" s="516" t="str">
        <f>五年级50米跑得分</f>
        <v/>
      </c>
      <c r="T1730" s="517" t="str">
        <f>五年级等级</f>
        <v/>
      </c>
      <c r="U1730" s="516" t="str">
        <f>五年级坐位体前屈得分</f>
        <v/>
      </c>
      <c r="V1730" s="517" t="str">
        <f>五年级等级</f>
        <v/>
      </c>
      <c r="W1730" s="516" t="str">
        <f>五年级一分钟跳绳得分</f>
        <v/>
      </c>
      <c r="X1730" s="517" t="str">
        <f>五年级等级</f>
        <v/>
      </c>
      <c r="Y1730" s="515" t="str">
        <f>五年级仰卧起坐得分</f>
        <v/>
      </c>
      <c r="Z1730" s="518" t="str">
        <f>五年级等级</f>
        <v/>
      </c>
      <c r="AA1730" s="533" t="str">
        <f>五年级折返跑得分</f>
        <v/>
      </c>
      <c r="AB1730" s="515" t="str">
        <f>五年级等级</f>
        <v/>
      </c>
      <c r="AC1730" s="533" t="str">
        <f>五年级跳绳附加分</f>
        <v/>
      </c>
      <c r="AD1730" s="534" t="str">
        <f>五年级标准分</f>
        <v/>
      </c>
      <c r="AE1730" s="534" t="str">
        <f>五年级总分</f>
        <v/>
      </c>
      <c r="AF1730" s="517" t="str">
        <f>五年级等级</f>
        <v/>
      </c>
    </row>
    <row r="1731" spans="1:32">
      <c r="A1731" s="476">
        <v>525</v>
      </c>
      <c r="B1731" s="477">
        <v>49</v>
      </c>
      <c r="C1731" s="632"/>
      <c r="D1731" s="633"/>
      <c r="E1731" s="632"/>
      <c r="F1731" s="625"/>
      <c r="G1731" s="608"/>
      <c r="H1731" s="475"/>
      <c r="I1731" s="613"/>
      <c r="J1731" s="614"/>
      <c r="K1731" s="614"/>
      <c r="L1731" s="615"/>
      <c r="M1731" s="616"/>
      <c r="N1731" s="505" t="str">
        <f>五年级BMI</f>
        <v/>
      </c>
      <c r="O1731" s="499" t="str">
        <f>五年级BMI等级</f>
        <v/>
      </c>
      <c r="P1731" s="500" t="str">
        <f>五年级BMI得分</f>
        <v/>
      </c>
      <c r="Q1731" s="515" t="str">
        <f>五年级肺活量得分</f>
        <v/>
      </c>
      <c r="R1731" s="512" t="str">
        <f>五年级等级</f>
        <v/>
      </c>
      <c r="S1731" s="516" t="str">
        <f>五年级50米跑得分</f>
        <v/>
      </c>
      <c r="T1731" s="517" t="str">
        <f>五年级等级</f>
        <v/>
      </c>
      <c r="U1731" s="516" t="str">
        <f>五年级坐位体前屈得分</f>
        <v/>
      </c>
      <c r="V1731" s="517" t="str">
        <f>五年级等级</f>
        <v/>
      </c>
      <c r="W1731" s="516" t="str">
        <f>五年级一分钟跳绳得分</f>
        <v/>
      </c>
      <c r="X1731" s="517" t="str">
        <f>五年级等级</f>
        <v/>
      </c>
      <c r="Y1731" s="515" t="str">
        <f>五年级仰卧起坐得分</f>
        <v/>
      </c>
      <c r="Z1731" s="518" t="str">
        <f>五年级等级</f>
        <v/>
      </c>
      <c r="AA1731" s="533" t="str">
        <f>五年级折返跑得分</f>
        <v/>
      </c>
      <c r="AB1731" s="515" t="str">
        <f>五年级等级</f>
        <v/>
      </c>
      <c r="AC1731" s="533" t="str">
        <f>五年级跳绳附加分</f>
        <v/>
      </c>
      <c r="AD1731" s="534" t="str">
        <f>五年级标准分</f>
        <v/>
      </c>
      <c r="AE1731" s="534" t="str">
        <f>五年级总分</f>
        <v/>
      </c>
      <c r="AF1731" s="517" t="str">
        <f>五年级等级</f>
        <v/>
      </c>
    </row>
    <row r="1732" spans="1:32">
      <c r="A1732" s="476">
        <v>525</v>
      </c>
      <c r="B1732" s="477">
        <v>50</v>
      </c>
      <c r="C1732" s="632"/>
      <c r="D1732" s="633"/>
      <c r="E1732" s="632"/>
      <c r="F1732" s="625"/>
      <c r="G1732" s="608"/>
      <c r="H1732" s="475"/>
      <c r="I1732" s="613"/>
      <c r="J1732" s="614"/>
      <c r="K1732" s="614"/>
      <c r="L1732" s="615"/>
      <c r="M1732" s="616"/>
      <c r="N1732" s="505" t="str">
        <f>五年级BMI</f>
        <v/>
      </c>
      <c r="O1732" s="499" t="str">
        <f>五年级BMI等级</f>
        <v/>
      </c>
      <c r="P1732" s="500" t="str">
        <f>五年级BMI得分</f>
        <v/>
      </c>
      <c r="Q1732" s="515" t="str">
        <f>五年级肺活量得分</f>
        <v/>
      </c>
      <c r="R1732" s="512" t="str">
        <f>五年级等级</f>
        <v/>
      </c>
      <c r="S1732" s="516" t="str">
        <f>五年级50米跑得分</f>
        <v/>
      </c>
      <c r="T1732" s="517" t="str">
        <f>五年级等级</f>
        <v/>
      </c>
      <c r="U1732" s="516" t="str">
        <f>五年级坐位体前屈得分</f>
        <v/>
      </c>
      <c r="V1732" s="517" t="str">
        <f>五年级等级</f>
        <v/>
      </c>
      <c r="W1732" s="516" t="str">
        <f>五年级一分钟跳绳得分</f>
        <v/>
      </c>
      <c r="X1732" s="517" t="str">
        <f>五年级等级</f>
        <v/>
      </c>
      <c r="Y1732" s="515" t="str">
        <f>五年级仰卧起坐得分</f>
        <v/>
      </c>
      <c r="Z1732" s="518" t="str">
        <f>五年级等级</f>
        <v/>
      </c>
      <c r="AA1732" s="533" t="str">
        <f>五年级折返跑得分</f>
        <v/>
      </c>
      <c r="AB1732" s="515" t="str">
        <f>五年级等级</f>
        <v/>
      </c>
      <c r="AC1732" s="533" t="str">
        <f>五年级跳绳附加分</f>
        <v/>
      </c>
      <c r="AD1732" s="534" t="str">
        <f>五年级标准分</f>
        <v/>
      </c>
      <c r="AE1732" s="534" t="str">
        <f>五年级总分</f>
        <v/>
      </c>
      <c r="AF1732" s="517" t="str">
        <f>五年级等级</f>
        <v/>
      </c>
    </row>
    <row r="1733" spans="1:32">
      <c r="A1733" s="476">
        <v>525</v>
      </c>
      <c r="B1733" s="477">
        <v>51</v>
      </c>
      <c r="C1733" s="632"/>
      <c r="D1733" s="633"/>
      <c r="E1733" s="632"/>
      <c r="F1733" s="625"/>
      <c r="G1733" s="608"/>
      <c r="H1733" s="475"/>
      <c r="I1733" s="613"/>
      <c r="J1733" s="614"/>
      <c r="K1733" s="614"/>
      <c r="L1733" s="615"/>
      <c r="M1733" s="616"/>
      <c r="N1733" s="505" t="str">
        <f>五年级BMI</f>
        <v/>
      </c>
      <c r="O1733" s="499" t="str">
        <f>五年级BMI等级</f>
        <v/>
      </c>
      <c r="P1733" s="500" t="str">
        <f>五年级BMI得分</f>
        <v/>
      </c>
      <c r="Q1733" s="515" t="str">
        <f>五年级肺活量得分</f>
        <v/>
      </c>
      <c r="R1733" s="512" t="str">
        <f>五年级等级</f>
        <v/>
      </c>
      <c r="S1733" s="516" t="str">
        <f>五年级50米跑得分</f>
        <v/>
      </c>
      <c r="T1733" s="517" t="str">
        <f>五年级等级</f>
        <v/>
      </c>
      <c r="U1733" s="516" t="str">
        <f>五年级坐位体前屈得分</f>
        <v/>
      </c>
      <c r="V1733" s="517" t="str">
        <f>五年级等级</f>
        <v/>
      </c>
      <c r="W1733" s="516" t="str">
        <f>五年级一分钟跳绳得分</f>
        <v/>
      </c>
      <c r="X1733" s="517" t="str">
        <f>五年级等级</f>
        <v/>
      </c>
      <c r="Y1733" s="515" t="str">
        <f>五年级仰卧起坐得分</f>
        <v/>
      </c>
      <c r="Z1733" s="518" t="str">
        <f>五年级等级</f>
        <v/>
      </c>
      <c r="AA1733" s="533" t="str">
        <f>五年级折返跑得分</f>
        <v/>
      </c>
      <c r="AB1733" s="515" t="str">
        <f>五年级等级</f>
        <v/>
      </c>
      <c r="AC1733" s="533" t="str">
        <f>五年级跳绳附加分</f>
        <v/>
      </c>
      <c r="AD1733" s="534" t="str">
        <f>五年级标准分</f>
        <v/>
      </c>
      <c r="AE1733" s="534" t="str">
        <f>五年级总分</f>
        <v/>
      </c>
      <c r="AF1733" s="517" t="str">
        <f>五年级等级</f>
        <v/>
      </c>
    </row>
    <row r="1734" spans="1:32">
      <c r="A1734" s="476">
        <v>525</v>
      </c>
      <c r="B1734" s="477">
        <v>52</v>
      </c>
      <c r="C1734" s="632"/>
      <c r="D1734" s="633"/>
      <c r="E1734" s="632"/>
      <c r="F1734" s="625"/>
      <c r="G1734" s="608"/>
      <c r="H1734" s="475"/>
      <c r="I1734" s="613"/>
      <c r="J1734" s="614"/>
      <c r="K1734" s="614"/>
      <c r="L1734" s="615"/>
      <c r="M1734" s="616"/>
      <c r="N1734" s="505" t="str">
        <f>五年级BMI</f>
        <v/>
      </c>
      <c r="O1734" s="499" t="str">
        <f>五年级BMI等级</f>
        <v/>
      </c>
      <c r="P1734" s="500" t="str">
        <f>五年级BMI得分</f>
        <v/>
      </c>
      <c r="Q1734" s="515" t="str">
        <f>五年级肺活量得分</f>
        <v/>
      </c>
      <c r="R1734" s="512" t="str">
        <f>五年级等级</f>
        <v/>
      </c>
      <c r="S1734" s="516" t="str">
        <f>五年级50米跑得分</f>
        <v/>
      </c>
      <c r="T1734" s="517" t="str">
        <f>五年级等级</f>
        <v/>
      </c>
      <c r="U1734" s="516" t="str">
        <f>五年级坐位体前屈得分</f>
        <v/>
      </c>
      <c r="V1734" s="517" t="str">
        <f>五年级等级</f>
        <v/>
      </c>
      <c r="W1734" s="516" t="str">
        <f>五年级一分钟跳绳得分</f>
        <v/>
      </c>
      <c r="X1734" s="517" t="str">
        <f>五年级等级</f>
        <v/>
      </c>
      <c r="Y1734" s="515" t="str">
        <f>五年级仰卧起坐得分</f>
        <v/>
      </c>
      <c r="Z1734" s="518" t="str">
        <f>五年级等级</f>
        <v/>
      </c>
      <c r="AA1734" s="533" t="str">
        <f>五年级折返跑得分</f>
        <v/>
      </c>
      <c r="AB1734" s="515" t="str">
        <f>五年级等级</f>
        <v/>
      </c>
      <c r="AC1734" s="533" t="str">
        <f>五年级跳绳附加分</f>
        <v/>
      </c>
      <c r="AD1734" s="534" t="str">
        <f>五年级标准分</f>
        <v/>
      </c>
      <c r="AE1734" s="534" t="str">
        <f>五年级总分</f>
        <v/>
      </c>
      <c r="AF1734" s="517" t="str">
        <f>五年级等级</f>
        <v/>
      </c>
    </row>
    <row r="1735" spans="1:32">
      <c r="A1735" s="476">
        <v>525</v>
      </c>
      <c r="B1735" s="477">
        <v>53</v>
      </c>
      <c r="C1735" s="632"/>
      <c r="D1735" s="633"/>
      <c r="E1735" s="632"/>
      <c r="F1735" s="625"/>
      <c r="G1735" s="608"/>
      <c r="H1735" s="475"/>
      <c r="I1735" s="613"/>
      <c r="J1735" s="614"/>
      <c r="K1735" s="614"/>
      <c r="L1735" s="615"/>
      <c r="M1735" s="616"/>
      <c r="N1735" s="505" t="str">
        <f>五年级BMI</f>
        <v/>
      </c>
      <c r="O1735" s="499" t="str">
        <f>五年级BMI等级</f>
        <v/>
      </c>
      <c r="P1735" s="500" t="str">
        <f>五年级BMI得分</f>
        <v/>
      </c>
      <c r="Q1735" s="515" t="str">
        <f>五年级肺活量得分</f>
        <v/>
      </c>
      <c r="R1735" s="512" t="str">
        <f>五年级等级</f>
        <v/>
      </c>
      <c r="S1735" s="516" t="str">
        <f>五年级50米跑得分</f>
        <v/>
      </c>
      <c r="T1735" s="517" t="str">
        <f>五年级等级</f>
        <v/>
      </c>
      <c r="U1735" s="516" t="str">
        <f>五年级坐位体前屈得分</f>
        <v/>
      </c>
      <c r="V1735" s="517" t="str">
        <f>五年级等级</f>
        <v/>
      </c>
      <c r="W1735" s="516" t="str">
        <f>五年级一分钟跳绳得分</f>
        <v/>
      </c>
      <c r="X1735" s="517" t="str">
        <f>五年级等级</f>
        <v/>
      </c>
      <c r="Y1735" s="515" t="str">
        <f>五年级仰卧起坐得分</f>
        <v/>
      </c>
      <c r="Z1735" s="518" t="str">
        <f>五年级等级</f>
        <v/>
      </c>
      <c r="AA1735" s="533" t="str">
        <f>五年级折返跑得分</f>
        <v/>
      </c>
      <c r="AB1735" s="515" t="str">
        <f>五年级等级</f>
        <v/>
      </c>
      <c r="AC1735" s="533" t="str">
        <f>五年级跳绳附加分</f>
        <v/>
      </c>
      <c r="AD1735" s="534" t="str">
        <f>五年级标准分</f>
        <v/>
      </c>
      <c r="AE1735" s="534" t="str">
        <f>五年级总分</f>
        <v/>
      </c>
      <c r="AF1735" s="517" t="str">
        <f>五年级等级</f>
        <v/>
      </c>
    </row>
    <row r="1736" spans="1:32">
      <c r="A1736" s="476">
        <v>525</v>
      </c>
      <c r="B1736" s="477">
        <v>54</v>
      </c>
      <c r="C1736" s="632"/>
      <c r="D1736" s="633"/>
      <c r="E1736" s="632"/>
      <c r="F1736" s="625"/>
      <c r="G1736" s="608"/>
      <c r="H1736" s="475"/>
      <c r="I1736" s="613"/>
      <c r="J1736" s="614"/>
      <c r="K1736" s="614"/>
      <c r="L1736" s="615"/>
      <c r="M1736" s="616"/>
      <c r="N1736" s="505" t="str">
        <f>五年级BMI</f>
        <v/>
      </c>
      <c r="O1736" s="499" t="str">
        <f>五年级BMI等级</f>
        <v/>
      </c>
      <c r="P1736" s="500" t="str">
        <f>五年级BMI得分</f>
        <v/>
      </c>
      <c r="Q1736" s="515" t="str">
        <f>五年级肺活量得分</f>
        <v/>
      </c>
      <c r="R1736" s="512" t="str">
        <f>五年级等级</f>
        <v/>
      </c>
      <c r="S1736" s="516" t="str">
        <f>五年级50米跑得分</f>
        <v/>
      </c>
      <c r="T1736" s="517" t="str">
        <f>五年级等级</f>
        <v/>
      </c>
      <c r="U1736" s="516" t="str">
        <f>五年级坐位体前屈得分</f>
        <v/>
      </c>
      <c r="V1736" s="517" t="str">
        <f>五年级等级</f>
        <v/>
      </c>
      <c r="W1736" s="516" t="str">
        <f>五年级一分钟跳绳得分</f>
        <v/>
      </c>
      <c r="X1736" s="517" t="str">
        <f>五年级等级</f>
        <v/>
      </c>
      <c r="Y1736" s="515" t="str">
        <f>五年级仰卧起坐得分</f>
        <v/>
      </c>
      <c r="Z1736" s="518" t="str">
        <f>五年级等级</f>
        <v/>
      </c>
      <c r="AA1736" s="533" t="str">
        <f>五年级折返跑得分</f>
        <v/>
      </c>
      <c r="AB1736" s="515" t="str">
        <f>五年级等级</f>
        <v/>
      </c>
      <c r="AC1736" s="533" t="str">
        <f>五年级跳绳附加分</f>
        <v/>
      </c>
      <c r="AD1736" s="534" t="str">
        <f>五年级标准分</f>
        <v/>
      </c>
      <c r="AE1736" s="534" t="str">
        <f>五年级总分</f>
        <v/>
      </c>
      <c r="AF1736" s="517" t="str">
        <f>五年级等级</f>
        <v/>
      </c>
    </row>
    <row r="1737" spans="1:32">
      <c r="A1737" s="476">
        <v>525</v>
      </c>
      <c r="B1737" s="477">
        <v>55</v>
      </c>
      <c r="C1737" s="632"/>
      <c r="D1737" s="633"/>
      <c r="E1737" s="632"/>
      <c r="F1737" s="625"/>
      <c r="G1737" s="608"/>
      <c r="H1737" s="475"/>
      <c r="I1737" s="613"/>
      <c r="J1737" s="614"/>
      <c r="K1737" s="614"/>
      <c r="L1737" s="615"/>
      <c r="M1737" s="616"/>
      <c r="N1737" s="505" t="str">
        <f>五年级BMI</f>
        <v/>
      </c>
      <c r="O1737" s="499" t="str">
        <f>五年级BMI等级</f>
        <v/>
      </c>
      <c r="P1737" s="500" t="str">
        <f>五年级BMI得分</f>
        <v/>
      </c>
      <c r="Q1737" s="515" t="str">
        <f>五年级肺活量得分</f>
        <v/>
      </c>
      <c r="R1737" s="512" t="str">
        <f>五年级等级</f>
        <v/>
      </c>
      <c r="S1737" s="516" t="str">
        <f>五年级50米跑得分</f>
        <v/>
      </c>
      <c r="T1737" s="517" t="str">
        <f>五年级等级</f>
        <v/>
      </c>
      <c r="U1737" s="516" t="str">
        <f>五年级坐位体前屈得分</f>
        <v/>
      </c>
      <c r="V1737" s="517" t="str">
        <f>五年级等级</f>
        <v/>
      </c>
      <c r="W1737" s="516" t="str">
        <f>五年级一分钟跳绳得分</f>
        <v/>
      </c>
      <c r="X1737" s="517" t="str">
        <f>五年级等级</f>
        <v/>
      </c>
      <c r="Y1737" s="515" t="str">
        <f>五年级仰卧起坐得分</f>
        <v/>
      </c>
      <c r="Z1737" s="518" t="str">
        <f>五年级等级</f>
        <v/>
      </c>
      <c r="AA1737" s="533" t="str">
        <f>五年级折返跑得分</f>
        <v/>
      </c>
      <c r="AB1737" s="515" t="str">
        <f>五年级等级</f>
        <v/>
      </c>
      <c r="AC1737" s="533" t="str">
        <f>五年级跳绳附加分</f>
        <v/>
      </c>
      <c r="AD1737" s="534" t="str">
        <f>五年级标准分</f>
        <v/>
      </c>
      <c r="AE1737" s="534" t="str">
        <f>五年级总分</f>
        <v/>
      </c>
      <c r="AF1737" s="517" t="str">
        <f>五年级等级</f>
        <v/>
      </c>
    </row>
    <row r="1738" spans="1:32">
      <c r="A1738" s="476">
        <v>525</v>
      </c>
      <c r="B1738" s="477">
        <v>56</v>
      </c>
      <c r="C1738" s="632"/>
      <c r="D1738" s="633"/>
      <c r="E1738" s="632"/>
      <c r="F1738" s="625"/>
      <c r="G1738" s="608"/>
      <c r="H1738" s="475"/>
      <c r="I1738" s="613"/>
      <c r="J1738" s="614"/>
      <c r="K1738" s="614"/>
      <c r="L1738" s="615"/>
      <c r="M1738" s="616"/>
      <c r="N1738" s="505" t="str">
        <f>五年级BMI</f>
        <v/>
      </c>
      <c r="O1738" s="499" t="str">
        <f>五年级BMI等级</f>
        <v/>
      </c>
      <c r="P1738" s="500" t="str">
        <f>五年级BMI得分</f>
        <v/>
      </c>
      <c r="Q1738" s="515" t="str">
        <f>五年级肺活量得分</f>
        <v/>
      </c>
      <c r="R1738" s="512" t="str">
        <f>五年级等级</f>
        <v/>
      </c>
      <c r="S1738" s="516" t="str">
        <f>五年级50米跑得分</f>
        <v/>
      </c>
      <c r="T1738" s="517" t="str">
        <f>五年级等级</f>
        <v/>
      </c>
      <c r="U1738" s="516" t="str">
        <f>五年级坐位体前屈得分</f>
        <v/>
      </c>
      <c r="V1738" s="517" t="str">
        <f>五年级等级</f>
        <v/>
      </c>
      <c r="W1738" s="516" t="str">
        <f>五年级一分钟跳绳得分</f>
        <v/>
      </c>
      <c r="X1738" s="517" t="str">
        <f>五年级等级</f>
        <v/>
      </c>
      <c r="Y1738" s="515" t="str">
        <f>五年级仰卧起坐得分</f>
        <v/>
      </c>
      <c r="Z1738" s="518" t="str">
        <f>五年级等级</f>
        <v/>
      </c>
      <c r="AA1738" s="533" t="str">
        <f>五年级折返跑得分</f>
        <v/>
      </c>
      <c r="AB1738" s="515" t="str">
        <f>五年级等级</f>
        <v/>
      </c>
      <c r="AC1738" s="533" t="str">
        <f>五年级跳绳附加分</f>
        <v/>
      </c>
      <c r="AD1738" s="534" t="str">
        <f>五年级标准分</f>
        <v/>
      </c>
      <c r="AE1738" s="534" t="str">
        <f>五年级总分</f>
        <v/>
      </c>
      <c r="AF1738" s="517" t="str">
        <f>五年级等级</f>
        <v/>
      </c>
    </row>
    <row r="1739" spans="1:32">
      <c r="A1739" s="476">
        <v>525</v>
      </c>
      <c r="B1739" s="477">
        <v>57</v>
      </c>
      <c r="C1739" s="632"/>
      <c r="D1739" s="633"/>
      <c r="E1739" s="632"/>
      <c r="F1739" s="625"/>
      <c r="G1739" s="608"/>
      <c r="H1739" s="475"/>
      <c r="I1739" s="613"/>
      <c r="J1739" s="614"/>
      <c r="K1739" s="614"/>
      <c r="L1739" s="615"/>
      <c r="M1739" s="616"/>
      <c r="N1739" s="505" t="str">
        <f>五年级BMI</f>
        <v/>
      </c>
      <c r="O1739" s="499" t="str">
        <f>五年级BMI等级</f>
        <v/>
      </c>
      <c r="P1739" s="500" t="str">
        <f>五年级BMI得分</f>
        <v/>
      </c>
      <c r="Q1739" s="515" t="str">
        <f>五年级肺活量得分</f>
        <v/>
      </c>
      <c r="R1739" s="512" t="str">
        <f>五年级等级</f>
        <v/>
      </c>
      <c r="S1739" s="516" t="str">
        <f>五年级50米跑得分</f>
        <v/>
      </c>
      <c r="T1739" s="517" t="str">
        <f>五年级等级</f>
        <v/>
      </c>
      <c r="U1739" s="516" t="str">
        <f>五年级坐位体前屈得分</f>
        <v/>
      </c>
      <c r="V1739" s="517" t="str">
        <f>五年级等级</f>
        <v/>
      </c>
      <c r="W1739" s="516" t="str">
        <f>五年级一分钟跳绳得分</f>
        <v/>
      </c>
      <c r="X1739" s="517" t="str">
        <f>五年级等级</f>
        <v/>
      </c>
      <c r="Y1739" s="515" t="str">
        <f>五年级仰卧起坐得分</f>
        <v/>
      </c>
      <c r="Z1739" s="518" t="str">
        <f>五年级等级</f>
        <v/>
      </c>
      <c r="AA1739" s="533" t="str">
        <f>五年级折返跑得分</f>
        <v/>
      </c>
      <c r="AB1739" s="515" t="str">
        <f>五年级等级</f>
        <v/>
      </c>
      <c r="AC1739" s="533" t="str">
        <f>五年级跳绳附加分</f>
        <v/>
      </c>
      <c r="AD1739" s="534" t="str">
        <f>五年级标准分</f>
        <v/>
      </c>
      <c r="AE1739" s="534" t="str">
        <f>五年级总分</f>
        <v/>
      </c>
      <c r="AF1739" s="517" t="str">
        <f>五年级等级</f>
        <v/>
      </c>
    </row>
    <row r="1740" spans="1:32">
      <c r="A1740" s="476">
        <v>525</v>
      </c>
      <c r="B1740" s="477">
        <v>58</v>
      </c>
      <c r="C1740" s="632"/>
      <c r="D1740" s="633"/>
      <c r="E1740" s="632"/>
      <c r="F1740" s="625"/>
      <c r="G1740" s="608"/>
      <c r="H1740" s="475"/>
      <c r="I1740" s="613"/>
      <c r="J1740" s="614"/>
      <c r="K1740" s="614"/>
      <c r="L1740" s="615"/>
      <c r="M1740" s="616"/>
      <c r="N1740" s="505" t="str">
        <f>五年级BMI</f>
        <v/>
      </c>
      <c r="O1740" s="499" t="str">
        <f>五年级BMI等级</f>
        <v/>
      </c>
      <c r="P1740" s="500" t="str">
        <f>五年级BMI得分</f>
        <v/>
      </c>
      <c r="Q1740" s="515" t="str">
        <f>五年级肺活量得分</f>
        <v/>
      </c>
      <c r="R1740" s="512" t="str">
        <f>五年级等级</f>
        <v/>
      </c>
      <c r="S1740" s="516" t="str">
        <f>五年级50米跑得分</f>
        <v/>
      </c>
      <c r="T1740" s="517" t="str">
        <f>五年级等级</f>
        <v/>
      </c>
      <c r="U1740" s="516" t="str">
        <f>五年级坐位体前屈得分</f>
        <v/>
      </c>
      <c r="V1740" s="517" t="str">
        <f>五年级等级</f>
        <v/>
      </c>
      <c r="W1740" s="516" t="str">
        <f>五年级一分钟跳绳得分</f>
        <v/>
      </c>
      <c r="X1740" s="517" t="str">
        <f>五年级等级</f>
        <v/>
      </c>
      <c r="Y1740" s="515" t="str">
        <f>五年级仰卧起坐得分</f>
        <v/>
      </c>
      <c r="Z1740" s="518" t="str">
        <f>五年级等级</f>
        <v/>
      </c>
      <c r="AA1740" s="533" t="str">
        <f>五年级折返跑得分</f>
        <v/>
      </c>
      <c r="AB1740" s="515" t="str">
        <f>五年级等级</f>
        <v/>
      </c>
      <c r="AC1740" s="533" t="str">
        <f>五年级跳绳附加分</f>
        <v/>
      </c>
      <c r="AD1740" s="534" t="str">
        <f>五年级标准分</f>
        <v/>
      </c>
      <c r="AE1740" s="534" t="str">
        <f>五年级总分</f>
        <v/>
      </c>
      <c r="AF1740" s="517" t="str">
        <f>五年级等级</f>
        <v/>
      </c>
    </row>
    <row r="1741" spans="1:32">
      <c r="A1741" s="476">
        <v>525</v>
      </c>
      <c r="B1741" s="477">
        <v>59</v>
      </c>
      <c r="C1741" s="632"/>
      <c r="D1741" s="633"/>
      <c r="E1741" s="632"/>
      <c r="F1741" s="625"/>
      <c r="G1741" s="608"/>
      <c r="H1741" s="475"/>
      <c r="I1741" s="613"/>
      <c r="J1741" s="614"/>
      <c r="K1741" s="614"/>
      <c r="L1741" s="615"/>
      <c r="M1741" s="616"/>
      <c r="N1741" s="505" t="str">
        <f>五年级BMI</f>
        <v/>
      </c>
      <c r="O1741" s="499" t="str">
        <f>五年级BMI等级</f>
        <v/>
      </c>
      <c r="P1741" s="500" t="str">
        <f>五年级BMI得分</f>
        <v/>
      </c>
      <c r="Q1741" s="515" t="str">
        <f>五年级肺活量得分</f>
        <v/>
      </c>
      <c r="R1741" s="512" t="str">
        <f>五年级等级</f>
        <v/>
      </c>
      <c r="S1741" s="516" t="str">
        <f>五年级50米跑得分</f>
        <v/>
      </c>
      <c r="T1741" s="517" t="str">
        <f>五年级等级</f>
        <v/>
      </c>
      <c r="U1741" s="516" t="str">
        <f>五年级坐位体前屈得分</f>
        <v/>
      </c>
      <c r="V1741" s="517" t="str">
        <f>五年级等级</f>
        <v/>
      </c>
      <c r="W1741" s="516" t="str">
        <f>五年级一分钟跳绳得分</f>
        <v/>
      </c>
      <c r="X1741" s="517" t="str">
        <f>五年级等级</f>
        <v/>
      </c>
      <c r="Y1741" s="515" t="str">
        <f>五年级仰卧起坐得分</f>
        <v/>
      </c>
      <c r="Z1741" s="518" t="str">
        <f>五年级等级</f>
        <v/>
      </c>
      <c r="AA1741" s="533" t="str">
        <f>五年级折返跑得分</f>
        <v/>
      </c>
      <c r="AB1741" s="515" t="str">
        <f>五年级等级</f>
        <v/>
      </c>
      <c r="AC1741" s="533" t="str">
        <f>五年级跳绳附加分</f>
        <v/>
      </c>
      <c r="AD1741" s="534" t="str">
        <f>五年级标准分</f>
        <v/>
      </c>
      <c r="AE1741" s="534" t="str">
        <f>五年级总分</f>
        <v/>
      </c>
      <c r="AF1741" s="517" t="str">
        <f>五年级等级</f>
        <v/>
      </c>
    </row>
    <row r="1742" spans="1:32">
      <c r="A1742" s="476">
        <v>525</v>
      </c>
      <c r="B1742" s="477">
        <v>60</v>
      </c>
      <c r="C1742" s="632"/>
      <c r="D1742" s="633"/>
      <c r="E1742" s="632"/>
      <c r="F1742" s="625"/>
      <c r="G1742" s="608"/>
      <c r="H1742" s="475"/>
      <c r="I1742" s="613"/>
      <c r="J1742" s="614"/>
      <c r="K1742" s="614"/>
      <c r="L1742" s="615"/>
      <c r="M1742" s="616"/>
      <c r="N1742" s="505" t="str">
        <f>五年级BMI</f>
        <v/>
      </c>
      <c r="O1742" s="499" t="str">
        <f>五年级BMI等级</f>
        <v/>
      </c>
      <c r="P1742" s="500" t="str">
        <f>五年级BMI得分</f>
        <v/>
      </c>
      <c r="Q1742" s="515" t="str">
        <f>五年级肺活量得分</f>
        <v/>
      </c>
      <c r="R1742" s="512" t="str">
        <f>五年级等级</f>
        <v/>
      </c>
      <c r="S1742" s="516" t="str">
        <f>五年级50米跑得分</f>
        <v/>
      </c>
      <c r="T1742" s="517" t="str">
        <f>五年级等级</f>
        <v/>
      </c>
      <c r="U1742" s="516" t="str">
        <f>五年级坐位体前屈得分</f>
        <v/>
      </c>
      <c r="V1742" s="517" t="str">
        <f>五年级等级</f>
        <v/>
      </c>
      <c r="W1742" s="516" t="str">
        <f>五年级一分钟跳绳得分</f>
        <v/>
      </c>
      <c r="X1742" s="517" t="str">
        <f>五年级等级</f>
        <v/>
      </c>
      <c r="Y1742" s="515" t="str">
        <f>五年级仰卧起坐得分</f>
        <v/>
      </c>
      <c r="Z1742" s="518" t="str">
        <f>五年级等级</f>
        <v/>
      </c>
      <c r="AA1742" s="533" t="str">
        <f>五年级折返跑得分</f>
        <v/>
      </c>
      <c r="AB1742" s="515" t="str">
        <f>五年级等级</f>
        <v/>
      </c>
      <c r="AC1742" s="533" t="str">
        <f>五年级跳绳附加分</f>
        <v/>
      </c>
      <c r="AD1742" s="534" t="str">
        <f>五年级标准分</f>
        <v/>
      </c>
      <c r="AE1742" s="534" t="str">
        <f>五年级总分</f>
        <v/>
      </c>
      <c r="AF1742" s="517" t="str">
        <f>五年级等级</f>
        <v/>
      </c>
    </row>
    <row r="1743" spans="1:32">
      <c r="A1743" s="476">
        <v>525</v>
      </c>
      <c r="B1743" s="477">
        <v>61</v>
      </c>
      <c r="C1743" s="632"/>
      <c r="D1743" s="633"/>
      <c r="E1743" s="632"/>
      <c r="F1743" s="625"/>
      <c r="G1743" s="608"/>
      <c r="H1743" s="475"/>
      <c r="I1743" s="613"/>
      <c r="J1743" s="614"/>
      <c r="K1743" s="614"/>
      <c r="L1743" s="615"/>
      <c r="M1743" s="616"/>
      <c r="N1743" s="505" t="str">
        <f>五年级BMI</f>
        <v/>
      </c>
      <c r="O1743" s="499" t="str">
        <f>五年级BMI等级</f>
        <v/>
      </c>
      <c r="P1743" s="500" t="str">
        <f>五年级BMI得分</f>
        <v/>
      </c>
      <c r="Q1743" s="515" t="str">
        <f>五年级肺活量得分</f>
        <v/>
      </c>
      <c r="R1743" s="512" t="str">
        <f>五年级等级</f>
        <v/>
      </c>
      <c r="S1743" s="516" t="str">
        <f>五年级50米跑得分</f>
        <v/>
      </c>
      <c r="T1743" s="517" t="str">
        <f>五年级等级</f>
        <v/>
      </c>
      <c r="U1743" s="516" t="str">
        <f>五年级坐位体前屈得分</f>
        <v/>
      </c>
      <c r="V1743" s="517" t="str">
        <f>五年级等级</f>
        <v/>
      </c>
      <c r="W1743" s="516" t="str">
        <f>五年级一分钟跳绳得分</f>
        <v/>
      </c>
      <c r="X1743" s="517" t="str">
        <f>五年级等级</f>
        <v/>
      </c>
      <c r="Y1743" s="515" t="str">
        <f>五年级仰卧起坐得分</f>
        <v/>
      </c>
      <c r="Z1743" s="518" t="str">
        <f>五年级等级</f>
        <v/>
      </c>
      <c r="AA1743" s="533" t="str">
        <f>五年级折返跑得分</f>
        <v/>
      </c>
      <c r="AB1743" s="515" t="str">
        <f>五年级等级</f>
        <v/>
      </c>
      <c r="AC1743" s="533" t="str">
        <f>五年级跳绳附加分</f>
        <v/>
      </c>
      <c r="AD1743" s="534" t="str">
        <f>五年级标准分</f>
        <v/>
      </c>
      <c r="AE1743" s="534" t="str">
        <f>五年级总分</f>
        <v/>
      </c>
      <c r="AF1743" s="517" t="str">
        <f>五年级等级</f>
        <v/>
      </c>
    </row>
    <row r="1744" spans="1:32">
      <c r="A1744" s="476">
        <v>525</v>
      </c>
      <c r="B1744" s="477">
        <v>62</v>
      </c>
      <c r="C1744" s="632"/>
      <c r="D1744" s="633"/>
      <c r="E1744" s="632"/>
      <c r="F1744" s="625"/>
      <c r="G1744" s="608"/>
      <c r="H1744" s="475"/>
      <c r="I1744" s="613"/>
      <c r="J1744" s="614"/>
      <c r="K1744" s="614"/>
      <c r="L1744" s="615"/>
      <c r="M1744" s="616"/>
      <c r="N1744" s="505" t="str">
        <f>五年级BMI</f>
        <v/>
      </c>
      <c r="O1744" s="499" t="str">
        <f>五年级BMI等级</f>
        <v/>
      </c>
      <c r="P1744" s="500" t="str">
        <f>五年级BMI得分</f>
        <v/>
      </c>
      <c r="Q1744" s="515" t="str">
        <f>五年级肺活量得分</f>
        <v/>
      </c>
      <c r="R1744" s="512" t="str">
        <f>五年级等级</f>
        <v/>
      </c>
      <c r="S1744" s="516" t="str">
        <f>五年级50米跑得分</f>
        <v/>
      </c>
      <c r="T1744" s="517" t="str">
        <f>五年级等级</f>
        <v/>
      </c>
      <c r="U1744" s="516" t="str">
        <f>五年级坐位体前屈得分</f>
        <v/>
      </c>
      <c r="V1744" s="517" t="str">
        <f>五年级等级</f>
        <v/>
      </c>
      <c r="W1744" s="516" t="str">
        <f>五年级一分钟跳绳得分</f>
        <v/>
      </c>
      <c r="X1744" s="517" t="str">
        <f>五年级等级</f>
        <v/>
      </c>
      <c r="Y1744" s="515" t="str">
        <f>五年级仰卧起坐得分</f>
        <v/>
      </c>
      <c r="Z1744" s="518" t="str">
        <f>五年级等级</f>
        <v/>
      </c>
      <c r="AA1744" s="533" t="str">
        <f>五年级折返跑得分</f>
        <v/>
      </c>
      <c r="AB1744" s="515" t="str">
        <f>五年级等级</f>
        <v/>
      </c>
      <c r="AC1744" s="533" t="str">
        <f>五年级跳绳附加分</f>
        <v/>
      </c>
      <c r="AD1744" s="534" t="str">
        <f>五年级标准分</f>
        <v/>
      </c>
      <c r="AE1744" s="534" t="str">
        <f>五年级总分</f>
        <v/>
      </c>
      <c r="AF1744" s="517" t="str">
        <f>五年级等级</f>
        <v/>
      </c>
    </row>
    <row r="1745" spans="1:32">
      <c r="A1745" s="476">
        <v>525</v>
      </c>
      <c r="B1745" s="477">
        <v>63</v>
      </c>
      <c r="C1745" s="632"/>
      <c r="D1745" s="633"/>
      <c r="E1745" s="632"/>
      <c r="F1745" s="625"/>
      <c r="G1745" s="608"/>
      <c r="H1745" s="475"/>
      <c r="I1745" s="613"/>
      <c r="J1745" s="614"/>
      <c r="K1745" s="614"/>
      <c r="L1745" s="615"/>
      <c r="M1745" s="616"/>
      <c r="N1745" s="505" t="str">
        <f>五年级BMI</f>
        <v/>
      </c>
      <c r="O1745" s="499" t="str">
        <f>五年级BMI等级</f>
        <v/>
      </c>
      <c r="P1745" s="500" t="str">
        <f>五年级BMI得分</f>
        <v/>
      </c>
      <c r="Q1745" s="515" t="str">
        <f>五年级肺活量得分</f>
        <v/>
      </c>
      <c r="R1745" s="512" t="str">
        <f>五年级等级</f>
        <v/>
      </c>
      <c r="S1745" s="516" t="str">
        <f>五年级50米跑得分</f>
        <v/>
      </c>
      <c r="T1745" s="517" t="str">
        <f>五年级等级</f>
        <v/>
      </c>
      <c r="U1745" s="516" t="str">
        <f>五年级坐位体前屈得分</f>
        <v/>
      </c>
      <c r="V1745" s="517" t="str">
        <f>五年级等级</f>
        <v/>
      </c>
      <c r="W1745" s="516" t="str">
        <f>五年级一分钟跳绳得分</f>
        <v/>
      </c>
      <c r="X1745" s="517" t="str">
        <f>五年级等级</f>
        <v/>
      </c>
      <c r="Y1745" s="515" t="str">
        <f>五年级仰卧起坐得分</f>
        <v/>
      </c>
      <c r="Z1745" s="518" t="str">
        <f>五年级等级</f>
        <v/>
      </c>
      <c r="AA1745" s="533" t="str">
        <f>五年级折返跑得分</f>
        <v/>
      </c>
      <c r="AB1745" s="515" t="str">
        <f>五年级等级</f>
        <v/>
      </c>
      <c r="AC1745" s="533" t="str">
        <f>五年级跳绳附加分</f>
        <v/>
      </c>
      <c r="AD1745" s="534" t="str">
        <f>五年级标准分</f>
        <v/>
      </c>
      <c r="AE1745" s="534" t="str">
        <f>五年级总分</f>
        <v/>
      </c>
      <c r="AF1745" s="517" t="str">
        <f>五年级等级</f>
        <v/>
      </c>
    </row>
    <row r="1746" spans="1:32">
      <c r="A1746" s="476">
        <v>525</v>
      </c>
      <c r="B1746" s="477">
        <v>64</v>
      </c>
      <c r="C1746" s="632"/>
      <c r="D1746" s="633"/>
      <c r="E1746" s="632"/>
      <c r="F1746" s="625"/>
      <c r="G1746" s="608"/>
      <c r="H1746" s="475"/>
      <c r="I1746" s="613"/>
      <c r="J1746" s="614"/>
      <c r="K1746" s="614"/>
      <c r="L1746" s="615"/>
      <c r="M1746" s="616"/>
      <c r="N1746" s="505" t="str">
        <f>五年级BMI</f>
        <v/>
      </c>
      <c r="O1746" s="499" t="str">
        <f>五年级BMI等级</f>
        <v/>
      </c>
      <c r="P1746" s="500" t="str">
        <f>五年级BMI得分</f>
        <v/>
      </c>
      <c r="Q1746" s="515" t="str">
        <f>五年级肺活量得分</f>
        <v/>
      </c>
      <c r="R1746" s="512" t="str">
        <f>五年级等级</f>
        <v/>
      </c>
      <c r="S1746" s="516" t="str">
        <f>五年级50米跑得分</f>
        <v/>
      </c>
      <c r="T1746" s="517" t="str">
        <f>五年级等级</f>
        <v/>
      </c>
      <c r="U1746" s="516" t="str">
        <f>五年级坐位体前屈得分</f>
        <v/>
      </c>
      <c r="V1746" s="517" t="str">
        <f>五年级等级</f>
        <v/>
      </c>
      <c r="W1746" s="516" t="str">
        <f>五年级一分钟跳绳得分</f>
        <v/>
      </c>
      <c r="X1746" s="517" t="str">
        <f>五年级等级</f>
        <v/>
      </c>
      <c r="Y1746" s="515" t="str">
        <f>五年级仰卧起坐得分</f>
        <v/>
      </c>
      <c r="Z1746" s="518" t="str">
        <f>五年级等级</f>
        <v/>
      </c>
      <c r="AA1746" s="533" t="str">
        <f>五年级折返跑得分</f>
        <v/>
      </c>
      <c r="AB1746" s="515" t="str">
        <f>五年级等级</f>
        <v/>
      </c>
      <c r="AC1746" s="533" t="str">
        <f>五年级跳绳附加分</f>
        <v/>
      </c>
      <c r="AD1746" s="534" t="str">
        <f>五年级标准分</f>
        <v/>
      </c>
      <c r="AE1746" s="534" t="str">
        <f>五年级总分</f>
        <v/>
      </c>
      <c r="AF1746" s="517" t="str">
        <f>五年级等级</f>
        <v/>
      </c>
    </row>
    <row r="1747" spans="1:32">
      <c r="A1747" s="476">
        <v>525</v>
      </c>
      <c r="B1747" s="477">
        <v>65</v>
      </c>
      <c r="C1747" s="632"/>
      <c r="D1747" s="633"/>
      <c r="E1747" s="632"/>
      <c r="F1747" s="625"/>
      <c r="G1747" s="608"/>
      <c r="H1747" s="475"/>
      <c r="I1747" s="613"/>
      <c r="J1747" s="614"/>
      <c r="K1747" s="614"/>
      <c r="L1747" s="615"/>
      <c r="M1747" s="616"/>
      <c r="N1747" s="505" t="str">
        <f>五年级BMI</f>
        <v/>
      </c>
      <c r="O1747" s="499" t="str">
        <f>五年级BMI等级</f>
        <v/>
      </c>
      <c r="P1747" s="500" t="str">
        <f>五年级BMI得分</f>
        <v/>
      </c>
      <c r="Q1747" s="515" t="str">
        <f>五年级肺活量得分</f>
        <v/>
      </c>
      <c r="R1747" s="512" t="str">
        <f>五年级等级</f>
        <v/>
      </c>
      <c r="S1747" s="516" t="str">
        <f>五年级50米跑得分</f>
        <v/>
      </c>
      <c r="T1747" s="517" t="str">
        <f>五年级等级</f>
        <v/>
      </c>
      <c r="U1747" s="516" t="str">
        <f>五年级坐位体前屈得分</f>
        <v/>
      </c>
      <c r="V1747" s="517" t="str">
        <f>五年级等级</f>
        <v/>
      </c>
      <c r="W1747" s="516" t="str">
        <f>五年级一分钟跳绳得分</f>
        <v/>
      </c>
      <c r="X1747" s="517" t="str">
        <f>五年级等级</f>
        <v/>
      </c>
      <c r="Y1747" s="515" t="str">
        <f>五年级仰卧起坐得分</f>
        <v/>
      </c>
      <c r="Z1747" s="518" t="str">
        <f>五年级等级</f>
        <v/>
      </c>
      <c r="AA1747" s="533" t="str">
        <f>五年级折返跑得分</f>
        <v/>
      </c>
      <c r="AB1747" s="515" t="str">
        <f>五年级等级</f>
        <v/>
      </c>
      <c r="AC1747" s="533" t="str">
        <f>五年级跳绳附加分</f>
        <v/>
      </c>
      <c r="AD1747" s="534" t="str">
        <f>五年级标准分</f>
        <v/>
      </c>
      <c r="AE1747" s="534" t="str">
        <f>五年级总分</f>
        <v/>
      </c>
      <c r="AF1747" s="517" t="str">
        <f>五年级等级</f>
        <v/>
      </c>
    </row>
    <row r="1748" spans="1:32">
      <c r="A1748" s="476">
        <v>525</v>
      </c>
      <c r="B1748" s="477">
        <v>66</v>
      </c>
      <c r="C1748" s="632"/>
      <c r="D1748" s="633"/>
      <c r="E1748" s="632"/>
      <c r="F1748" s="625"/>
      <c r="G1748" s="608"/>
      <c r="H1748" s="475"/>
      <c r="I1748" s="613"/>
      <c r="J1748" s="614"/>
      <c r="K1748" s="614"/>
      <c r="L1748" s="615"/>
      <c r="M1748" s="616"/>
      <c r="N1748" s="505" t="str">
        <f>五年级BMI</f>
        <v/>
      </c>
      <c r="O1748" s="499" t="str">
        <f>五年级BMI等级</f>
        <v/>
      </c>
      <c r="P1748" s="500" t="str">
        <f>五年级BMI得分</f>
        <v/>
      </c>
      <c r="Q1748" s="515" t="str">
        <f>五年级肺活量得分</f>
        <v/>
      </c>
      <c r="R1748" s="512" t="str">
        <f>五年级等级</f>
        <v/>
      </c>
      <c r="S1748" s="516" t="str">
        <f>五年级50米跑得分</f>
        <v/>
      </c>
      <c r="T1748" s="517" t="str">
        <f>五年级等级</f>
        <v/>
      </c>
      <c r="U1748" s="516" t="str">
        <f>五年级坐位体前屈得分</f>
        <v/>
      </c>
      <c r="V1748" s="517" t="str">
        <f>五年级等级</f>
        <v/>
      </c>
      <c r="W1748" s="516" t="str">
        <f>五年级一分钟跳绳得分</f>
        <v/>
      </c>
      <c r="X1748" s="517" t="str">
        <f>五年级等级</f>
        <v/>
      </c>
      <c r="Y1748" s="515" t="str">
        <f>五年级仰卧起坐得分</f>
        <v/>
      </c>
      <c r="Z1748" s="518" t="str">
        <f>五年级等级</f>
        <v/>
      </c>
      <c r="AA1748" s="533" t="str">
        <f>五年级折返跑得分</f>
        <v/>
      </c>
      <c r="AB1748" s="515" t="str">
        <f>五年级等级</f>
        <v/>
      </c>
      <c r="AC1748" s="533" t="str">
        <f>五年级跳绳附加分</f>
        <v/>
      </c>
      <c r="AD1748" s="534" t="str">
        <f>五年级标准分</f>
        <v/>
      </c>
      <c r="AE1748" s="534" t="str">
        <f>五年级总分</f>
        <v/>
      </c>
      <c r="AF1748" s="517" t="str">
        <f>五年级等级</f>
        <v/>
      </c>
    </row>
    <row r="1749" spans="1:32">
      <c r="A1749" s="476">
        <v>525</v>
      </c>
      <c r="B1749" s="477">
        <v>67</v>
      </c>
      <c r="C1749" s="632"/>
      <c r="D1749" s="633"/>
      <c r="E1749" s="632"/>
      <c r="F1749" s="625"/>
      <c r="G1749" s="608"/>
      <c r="H1749" s="475"/>
      <c r="I1749" s="613"/>
      <c r="J1749" s="614"/>
      <c r="K1749" s="614"/>
      <c r="L1749" s="615"/>
      <c r="M1749" s="616"/>
      <c r="N1749" s="505" t="str">
        <f>五年级BMI</f>
        <v/>
      </c>
      <c r="O1749" s="499" t="str">
        <f>五年级BMI等级</f>
        <v/>
      </c>
      <c r="P1749" s="500" t="str">
        <f>五年级BMI得分</f>
        <v/>
      </c>
      <c r="Q1749" s="515" t="str">
        <f>五年级肺活量得分</f>
        <v/>
      </c>
      <c r="R1749" s="512" t="str">
        <f>五年级等级</f>
        <v/>
      </c>
      <c r="S1749" s="516" t="str">
        <f>五年级50米跑得分</f>
        <v/>
      </c>
      <c r="T1749" s="517" t="str">
        <f>五年级等级</f>
        <v/>
      </c>
      <c r="U1749" s="516" t="str">
        <f>五年级坐位体前屈得分</f>
        <v/>
      </c>
      <c r="V1749" s="517" t="str">
        <f>五年级等级</f>
        <v/>
      </c>
      <c r="W1749" s="516" t="str">
        <f>五年级一分钟跳绳得分</f>
        <v/>
      </c>
      <c r="X1749" s="517" t="str">
        <f>五年级等级</f>
        <v/>
      </c>
      <c r="Y1749" s="515" t="str">
        <f>五年级仰卧起坐得分</f>
        <v/>
      </c>
      <c r="Z1749" s="518" t="str">
        <f>五年级等级</f>
        <v/>
      </c>
      <c r="AA1749" s="533" t="str">
        <f>五年级折返跑得分</f>
        <v/>
      </c>
      <c r="AB1749" s="515" t="str">
        <f>五年级等级</f>
        <v/>
      </c>
      <c r="AC1749" s="533" t="str">
        <f>五年级跳绳附加分</f>
        <v/>
      </c>
      <c r="AD1749" s="534" t="str">
        <f>五年级标准分</f>
        <v/>
      </c>
      <c r="AE1749" s="534" t="str">
        <f>五年级总分</f>
        <v/>
      </c>
      <c r="AF1749" s="517" t="str">
        <f>五年级等级</f>
        <v/>
      </c>
    </row>
    <row r="1750" spans="1:32">
      <c r="A1750" s="476">
        <v>525</v>
      </c>
      <c r="B1750" s="477">
        <v>68</v>
      </c>
      <c r="C1750" s="632"/>
      <c r="D1750" s="633"/>
      <c r="E1750" s="632"/>
      <c r="F1750" s="625"/>
      <c r="G1750" s="608"/>
      <c r="H1750" s="475"/>
      <c r="I1750" s="613"/>
      <c r="J1750" s="614"/>
      <c r="K1750" s="614"/>
      <c r="L1750" s="615"/>
      <c r="M1750" s="616"/>
      <c r="N1750" s="505" t="str">
        <f>五年级BMI</f>
        <v/>
      </c>
      <c r="O1750" s="499" t="str">
        <f>五年级BMI等级</f>
        <v/>
      </c>
      <c r="P1750" s="500" t="str">
        <f>五年级BMI得分</f>
        <v/>
      </c>
      <c r="Q1750" s="515" t="str">
        <f>五年级肺活量得分</f>
        <v/>
      </c>
      <c r="R1750" s="512" t="str">
        <f>五年级等级</f>
        <v/>
      </c>
      <c r="S1750" s="516" t="str">
        <f>五年级50米跑得分</f>
        <v/>
      </c>
      <c r="T1750" s="517" t="str">
        <f>五年级等级</f>
        <v/>
      </c>
      <c r="U1750" s="516" t="str">
        <f>五年级坐位体前屈得分</f>
        <v/>
      </c>
      <c r="V1750" s="517" t="str">
        <f>五年级等级</f>
        <v/>
      </c>
      <c r="W1750" s="516" t="str">
        <f>五年级一分钟跳绳得分</f>
        <v/>
      </c>
      <c r="X1750" s="517" t="str">
        <f>五年级等级</f>
        <v/>
      </c>
      <c r="Y1750" s="515" t="str">
        <f>五年级仰卧起坐得分</f>
        <v/>
      </c>
      <c r="Z1750" s="518" t="str">
        <f>五年级等级</f>
        <v/>
      </c>
      <c r="AA1750" s="533" t="str">
        <f>五年级折返跑得分</f>
        <v/>
      </c>
      <c r="AB1750" s="515" t="str">
        <f>五年级等级</f>
        <v/>
      </c>
      <c r="AC1750" s="533" t="str">
        <f>五年级跳绳附加分</f>
        <v/>
      </c>
      <c r="AD1750" s="534" t="str">
        <f>五年级标准分</f>
        <v/>
      </c>
      <c r="AE1750" s="534" t="str">
        <f>五年级总分</f>
        <v/>
      </c>
      <c r="AF1750" s="517" t="str">
        <f>五年级等级</f>
        <v/>
      </c>
    </row>
    <row r="1751" spans="1:32">
      <c r="A1751" s="476">
        <v>525</v>
      </c>
      <c r="B1751" s="477">
        <v>69</v>
      </c>
      <c r="C1751" s="632"/>
      <c r="D1751" s="633"/>
      <c r="E1751" s="632"/>
      <c r="F1751" s="625"/>
      <c r="G1751" s="608"/>
      <c r="H1751" s="475"/>
      <c r="I1751" s="613"/>
      <c r="J1751" s="614"/>
      <c r="K1751" s="614"/>
      <c r="L1751" s="615"/>
      <c r="M1751" s="616"/>
      <c r="N1751" s="505" t="str">
        <f>五年级BMI</f>
        <v/>
      </c>
      <c r="O1751" s="499" t="str">
        <f>五年级BMI等级</f>
        <v/>
      </c>
      <c r="P1751" s="500" t="str">
        <f>五年级BMI得分</f>
        <v/>
      </c>
      <c r="Q1751" s="515" t="str">
        <f>五年级肺活量得分</f>
        <v/>
      </c>
      <c r="R1751" s="512" t="str">
        <f>五年级等级</f>
        <v/>
      </c>
      <c r="S1751" s="516" t="str">
        <f>五年级50米跑得分</f>
        <v/>
      </c>
      <c r="T1751" s="517" t="str">
        <f>五年级等级</f>
        <v/>
      </c>
      <c r="U1751" s="516" t="str">
        <f>五年级坐位体前屈得分</f>
        <v/>
      </c>
      <c r="V1751" s="517" t="str">
        <f>五年级等级</f>
        <v/>
      </c>
      <c r="W1751" s="516" t="str">
        <f>五年级一分钟跳绳得分</f>
        <v/>
      </c>
      <c r="X1751" s="517" t="str">
        <f>五年级等级</f>
        <v/>
      </c>
      <c r="Y1751" s="515" t="str">
        <f>五年级仰卧起坐得分</f>
        <v/>
      </c>
      <c r="Z1751" s="518" t="str">
        <f>五年级等级</f>
        <v/>
      </c>
      <c r="AA1751" s="533" t="str">
        <f>五年级折返跑得分</f>
        <v/>
      </c>
      <c r="AB1751" s="515" t="str">
        <f>五年级等级</f>
        <v/>
      </c>
      <c r="AC1751" s="533" t="str">
        <f>五年级跳绳附加分</f>
        <v/>
      </c>
      <c r="AD1751" s="534" t="str">
        <f>五年级标准分</f>
        <v/>
      </c>
      <c r="AE1751" s="534" t="str">
        <f>五年级总分</f>
        <v/>
      </c>
      <c r="AF1751" s="517" t="str">
        <f>五年级等级</f>
        <v/>
      </c>
    </row>
    <row r="1752" ht="15.75" spans="1:32">
      <c r="A1752" s="535">
        <v>525</v>
      </c>
      <c r="B1752" s="536">
        <v>70</v>
      </c>
      <c r="C1752" s="634"/>
      <c r="D1752" s="635"/>
      <c r="E1752" s="634"/>
      <c r="F1752" s="636"/>
      <c r="G1752" s="611"/>
      <c r="H1752" s="542"/>
      <c r="I1752" s="617"/>
      <c r="J1752" s="618"/>
      <c r="K1752" s="618"/>
      <c r="L1752" s="619"/>
      <c r="M1752" s="620"/>
      <c r="N1752" s="573" t="str">
        <f>五年级BMI</f>
        <v/>
      </c>
      <c r="O1752" s="574" t="str">
        <f>五年级BMI等级</f>
        <v/>
      </c>
      <c r="P1752" s="575" t="str">
        <f>五年级BMI得分</f>
        <v/>
      </c>
      <c r="Q1752" s="576" t="str">
        <f>五年级肺活量得分</f>
        <v/>
      </c>
      <c r="R1752" s="577" t="str">
        <f>五年级等级</f>
        <v/>
      </c>
      <c r="S1752" s="578" t="str">
        <f>五年级50米跑得分</f>
        <v/>
      </c>
      <c r="T1752" s="567" t="str">
        <f>五年级等级</f>
        <v/>
      </c>
      <c r="U1752" s="578" t="str">
        <f>五年级坐位体前屈得分</f>
        <v/>
      </c>
      <c r="V1752" s="567" t="str">
        <f>五年级等级</f>
        <v/>
      </c>
      <c r="W1752" s="578" t="str">
        <f>五年级一分钟跳绳得分</f>
        <v/>
      </c>
      <c r="X1752" s="567" t="str">
        <f>五年级等级</f>
        <v/>
      </c>
      <c r="Y1752" s="576" t="str">
        <f>五年级仰卧起坐得分</f>
        <v/>
      </c>
      <c r="Z1752" s="579" t="str">
        <f>五年级等级</f>
        <v/>
      </c>
      <c r="AA1752" s="565" t="str">
        <f>五年级折返跑得分</f>
        <v/>
      </c>
      <c r="AB1752" s="576" t="str">
        <f>五年级等级</f>
        <v/>
      </c>
      <c r="AC1752" s="565" t="str">
        <f>五年级跳绳附加分</f>
        <v/>
      </c>
      <c r="AD1752" s="566" t="str">
        <f>五年级标准分</f>
        <v/>
      </c>
      <c r="AE1752" s="566" t="str">
        <f>五年级总分</f>
        <v/>
      </c>
      <c r="AF1752" s="567" t="str">
        <f>五年级等级</f>
        <v/>
      </c>
    </row>
    <row r="1753" ht="15.75"/>
  </sheetData>
  <sheetProtection password="A3AE" sheet="1" formatCells="0" formatColumns="0" formatRows="0" insertRows="0" insertHyperlinks="0" deleteRows="0" sort="0" autoFilter="0" pivotTables="0" objects="1"/>
  <autoFilter xmlns:etc="http://www.wps.cn/officeDocument/2017/etCustomData" ref="A2:AF1752" etc:filterBottomFollowUsedRange="0">
    <extLst/>
  </autoFilter>
  <mergeCells count="24">
    <mergeCell ref="N1:P1"/>
    <mergeCell ref="Q1:R1"/>
    <mergeCell ref="S1:T1"/>
    <mergeCell ref="U1:V1"/>
    <mergeCell ref="W1:X1"/>
    <mergeCell ref="Y1:Z1"/>
    <mergeCell ref="AA1:AB1"/>
    <mergeCell ref="A1:A2"/>
    <mergeCell ref="B1:B2"/>
    <mergeCell ref="C1:C2"/>
    <mergeCell ref="D1:D2"/>
    <mergeCell ref="E1:E2"/>
    <mergeCell ref="F1:F2"/>
    <mergeCell ref="G1:G2"/>
    <mergeCell ref="H1:H2"/>
    <mergeCell ref="I1:I2"/>
    <mergeCell ref="J1:J2"/>
    <mergeCell ref="K1:K2"/>
    <mergeCell ref="L1:L2"/>
    <mergeCell ref="M1:M2"/>
    <mergeCell ref="AC1:AC2"/>
    <mergeCell ref="AD1:AD2"/>
    <mergeCell ref="AE1:AE2"/>
    <mergeCell ref="AF1:AF2"/>
  </mergeCells>
  <conditionalFormatting sqref="AF1">
    <cfRule type="cellIs" dxfId="1" priority="135" operator="equal">
      <formula>"及格"</formula>
    </cfRule>
  </conditionalFormatting>
  <conditionalFormatting sqref="O2">
    <cfRule type="cellIs" dxfId="1" priority="739" operator="equal">
      <formula>"超重"</formula>
    </cfRule>
    <cfRule type="cellIs" dxfId="0" priority="738" operator="equal">
      <formula>"正常"</formula>
    </cfRule>
  </conditionalFormatting>
  <conditionalFormatting sqref="R2">
    <cfRule type="cellIs" dxfId="1" priority="737" operator="equal">
      <formula>"及格"</formula>
    </cfRule>
  </conditionalFormatting>
  <conditionalFormatting sqref="T2">
    <cfRule type="cellIs" dxfId="1" priority="736" operator="equal">
      <formula>"及格"</formula>
    </cfRule>
  </conditionalFormatting>
  <conditionalFormatting sqref="V2">
    <cfRule type="cellIs" dxfId="1" priority="735" operator="equal">
      <formula>"及格"</formula>
    </cfRule>
  </conditionalFormatting>
  <conditionalFormatting sqref="X2">
    <cfRule type="cellIs" dxfId="1" priority="734" operator="equal">
      <formula>"及格"</formula>
    </cfRule>
  </conditionalFormatting>
  <conditionalFormatting sqref="Z2">
    <cfRule type="cellIs" dxfId="1" priority="733" operator="equal">
      <formula>"及格"</formula>
    </cfRule>
  </conditionalFormatting>
  <conditionalFormatting sqref="AB2">
    <cfRule type="cellIs" dxfId="1" priority="732" operator="equal">
      <formula>"及格"</formula>
    </cfRule>
  </conditionalFormatting>
  <conditionalFormatting sqref="L1336:M1336">
    <cfRule type="cellIs" dxfId="0" priority="129" operator="equal">
      <formula>"优秀"</formula>
    </cfRule>
    <cfRule type="cellIs" dxfId="6" priority="123" operator="equal">
      <formula>"良好"</formula>
    </cfRule>
    <cfRule type="cellIs" dxfId="5" priority="117" operator="equal">
      <formula>"及格"</formula>
    </cfRule>
    <cfRule type="cellIs" dxfId="4" priority="111" operator="equal">
      <formula>"不及格"</formula>
    </cfRule>
    <cfRule type="cellIs" dxfId="3" priority="105" operator="equal">
      <formula>"及格"</formula>
    </cfRule>
  </conditionalFormatting>
  <conditionalFormatting sqref="L1337:M1337">
    <cfRule type="cellIs" dxfId="0" priority="128" operator="equal">
      <formula>"优秀"</formula>
    </cfRule>
    <cfRule type="cellIs" dxfId="6" priority="122" operator="equal">
      <formula>"良好"</formula>
    </cfRule>
    <cfRule type="cellIs" dxfId="5" priority="116" operator="equal">
      <formula>"及格"</formula>
    </cfRule>
    <cfRule type="cellIs" dxfId="4" priority="110" operator="equal">
      <formula>"不及格"</formula>
    </cfRule>
    <cfRule type="cellIs" dxfId="3" priority="104" operator="equal">
      <formula>"及格"</formula>
    </cfRule>
  </conditionalFormatting>
  <conditionalFormatting sqref="L1338:M1338">
    <cfRule type="cellIs" dxfId="0" priority="127" operator="equal">
      <formula>"优秀"</formula>
    </cfRule>
    <cfRule type="cellIs" dxfId="6" priority="121" operator="equal">
      <formula>"良好"</formula>
    </cfRule>
    <cfRule type="cellIs" dxfId="5" priority="115" operator="equal">
      <formula>"及格"</formula>
    </cfRule>
    <cfRule type="cellIs" dxfId="4" priority="109" operator="equal">
      <formula>"不及格"</formula>
    </cfRule>
    <cfRule type="cellIs" dxfId="3" priority="103" operator="equal">
      <formula>"及格"</formula>
    </cfRule>
  </conditionalFormatting>
  <conditionalFormatting sqref="L1339:M1339">
    <cfRule type="cellIs" dxfId="0" priority="126" operator="equal">
      <formula>"优秀"</formula>
    </cfRule>
    <cfRule type="cellIs" dxfId="6" priority="120" operator="equal">
      <formula>"良好"</formula>
    </cfRule>
    <cfRule type="cellIs" dxfId="5" priority="114" operator="equal">
      <formula>"及格"</formula>
    </cfRule>
    <cfRule type="cellIs" dxfId="4" priority="108" operator="equal">
      <formula>"不及格"</formula>
    </cfRule>
    <cfRule type="cellIs" dxfId="3" priority="102" operator="equal">
      <formula>"及格"</formula>
    </cfRule>
  </conditionalFormatting>
  <conditionalFormatting sqref="L1340:M1340">
    <cfRule type="cellIs" dxfId="0" priority="125" operator="equal">
      <formula>"优秀"</formula>
    </cfRule>
    <cfRule type="cellIs" dxfId="6" priority="119" operator="equal">
      <formula>"良好"</formula>
    </cfRule>
    <cfRule type="cellIs" dxfId="5" priority="113" operator="equal">
      <formula>"及格"</formula>
    </cfRule>
    <cfRule type="cellIs" dxfId="4" priority="107" operator="equal">
      <formula>"不及格"</formula>
    </cfRule>
    <cfRule type="cellIs" dxfId="3" priority="101" operator="equal">
      <formula>"及格"</formula>
    </cfRule>
  </conditionalFormatting>
  <conditionalFormatting sqref="E1086:E1502">
    <cfRule type="expression" dxfId="7" priority="99">
      <formula>IF(OR($E1086=1,$E1086=2,$E1086=""),FALSE,TRUE)</formula>
    </cfRule>
  </conditionalFormatting>
  <conditionalFormatting sqref="E1503:E1752">
    <cfRule type="expression" dxfId="7" priority="291">
      <formula>IF(OR($E1503=1,$E1503=2,$E1503=""),FALSE,TRUE)</formula>
    </cfRule>
  </conditionalFormatting>
  <conditionalFormatting sqref="F1086:F1502">
    <cfRule type="cellIs" dxfId="2" priority="98" operator="greaterThan">
      <formula>400</formula>
    </cfRule>
  </conditionalFormatting>
  <conditionalFormatting sqref="F1503:F1752">
    <cfRule type="cellIs" dxfId="2" priority="289" operator="greaterThan">
      <formula>400</formula>
    </cfRule>
  </conditionalFormatting>
  <conditionalFormatting sqref="G1086:G1502">
    <cfRule type="cellIs" dxfId="2" priority="97" operator="greaterThan">
      <formula>200</formula>
    </cfRule>
  </conditionalFormatting>
  <conditionalFormatting sqref="G1503:G1752">
    <cfRule type="cellIs" dxfId="2" priority="288" operator="greaterThan">
      <formula>200</formula>
    </cfRule>
  </conditionalFormatting>
  <conditionalFormatting sqref="H1086:H1502">
    <cfRule type="cellIs" dxfId="2" priority="96" operator="greaterThan">
      <formula>9999</formula>
    </cfRule>
  </conditionalFormatting>
  <conditionalFormatting sqref="H1503:H1752">
    <cfRule type="cellIs" dxfId="2" priority="287" operator="greaterThan">
      <formula>9999</formula>
    </cfRule>
  </conditionalFormatting>
  <conditionalFormatting sqref="I1086:I1502">
    <cfRule type="cellIs" dxfId="2" priority="95" operator="greaterThan">
      <formula>20</formula>
    </cfRule>
  </conditionalFormatting>
  <conditionalFormatting sqref="I1503:I1752">
    <cfRule type="cellIs" dxfId="2" priority="286" operator="greaterThan">
      <formula>20</formula>
    </cfRule>
  </conditionalFormatting>
  <conditionalFormatting sqref="J1086:J1502">
    <cfRule type="cellIs" dxfId="2" priority="94" operator="greaterThan">
      <formula>100</formula>
    </cfRule>
  </conditionalFormatting>
  <conditionalFormatting sqref="J1503:J1752">
    <cfRule type="cellIs" dxfId="2" priority="285" operator="greaterThan">
      <formula>100</formula>
    </cfRule>
  </conditionalFormatting>
  <conditionalFormatting sqref="K1086:K1502">
    <cfRule type="cellIs" dxfId="2" priority="93" operator="greaterThan">
      <formula>400</formula>
    </cfRule>
  </conditionalFormatting>
  <conditionalFormatting sqref="K1503:K1752">
    <cfRule type="cellIs" dxfId="2" priority="284" operator="greaterThan">
      <formula>400</formula>
    </cfRule>
  </conditionalFormatting>
  <conditionalFormatting sqref="L1086:L1502">
    <cfRule type="cellIs" dxfId="2" priority="92" operator="greaterThan">
      <formula>100</formula>
    </cfRule>
  </conditionalFormatting>
  <conditionalFormatting sqref="L1503:L1752">
    <cfRule type="cellIs" dxfId="2" priority="283" operator="greaterThan">
      <formula>100</formula>
    </cfRule>
  </conditionalFormatting>
  <conditionalFormatting sqref="M1086:M1502">
    <cfRule type="cellIs" dxfId="2" priority="91" operator="greaterThan">
      <formula>9.59</formula>
    </cfRule>
  </conditionalFormatting>
  <conditionalFormatting sqref="M1503:M1752">
    <cfRule type="cellIs" dxfId="2" priority="282" operator="greaterThan">
      <formula>9.59</formula>
    </cfRule>
  </conditionalFormatting>
  <conditionalFormatting sqref="O3:O1752">
    <cfRule type="cellIs" dxfId="0" priority="299" operator="equal">
      <formula>"正常"</formula>
    </cfRule>
    <cfRule type="cellIs" dxfId="1" priority="298" operator="equal">
      <formula>"超重"</formula>
    </cfRule>
    <cfRule type="cellIs" dxfId="6" priority="297" operator="equal">
      <formula>"低体重"</formula>
    </cfRule>
    <cfRule type="cellIs" dxfId="8" priority="296" operator="equal">
      <formula>"肥胖"</formula>
    </cfRule>
  </conditionalFormatting>
  <conditionalFormatting sqref="O1753:O1048576">
    <cfRule type="cellIs" dxfId="0" priority="1188" operator="equal">
      <formula>"正常"</formula>
    </cfRule>
    <cfRule type="cellIs" dxfId="1" priority="1189" operator="equal">
      <formula>"超重"</formula>
    </cfRule>
  </conditionalFormatting>
  <conditionalFormatting sqref="L983:M1085 L3:M72">
    <cfRule type="cellIs" dxfId="0" priority="90" operator="equal">
      <formula>"优秀"</formula>
    </cfRule>
    <cfRule type="cellIs" dxfId="6" priority="89" operator="equal">
      <formula>"良好"</formula>
    </cfRule>
    <cfRule type="cellIs" dxfId="5" priority="88" operator="equal">
      <formula>"及格"</formula>
    </cfRule>
    <cfRule type="cellIs" dxfId="4" priority="87" operator="equal">
      <formula>"不及格"</formula>
    </cfRule>
    <cfRule type="cellIs" dxfId="3" priority="86" operator="equal">
      <formula>"及格"</formula>
    </cfRule>
  </conditionalFormatting>
  <conditionalFormatting sqref="R3:R1752 T3:T1752 V3:V1752 X3:X1752 Z3:Z1752 AB3:AB1752 AF3:AF1752">
    <cfRule type="cellIs" dxfId="0" priority="295" operator="equal">
      <formula>"优秀"</formula>
    </cfRule>
    <cfRule type="cellIs" dxfId="6" priority="294" operator="equal">
      <formula>"良好"</formula>
    </cfRule>
    <cfRule type="cellIs" dxfId="1" priority="293" operator="equal">
      <formula>"及格"</formula>
    </cfRule>
    <cfRule type="cellIs" dxfId="8" priority="292" operator="equal">
      <formula>"不及格"</formula>
    </cfRule>
  </conditionalFormatting>
  <conditionalFormatting sqref="L73:M142">
    <cfRule type="cellIs" dxfId="0" priority="85" operator="equal">
      <formula>"优秀"</formula>
    </cfRule>
    <cfRule type="cellIs" dxfId="6" priority="68" operator="equal">
      <formula>"良好"</formula>
    </cfRule>
    <cfRule type="cellIs" dxfId="5" priority="51" operator="equal">
      <formula>"及格"</formula>
    </cfRule>
    <cfRule type="cellIs" dxfId="4" priority="34" operator="equal">
      <formula>"不及格"</formula>
    </cfRule>
    <cfRule type="cellIs" dxfId="3" priority="17" operator="equal">
      <formula>"及格"</formula>
    </cfRule>
  </conditionalFormatting>
  <conditionalFormatting sqref="L143:M212">
    <cfRule type="cellIs" dxfId="0" priority="84" operator="equal">
      <formula>"优秀"</formula>
    </cfRule>
    <cfRule type="cellIs" dxfId="6" priority="67" operator="equal">
      <formula>"良好"</formula>
    </cfRule>
    <cfRule type="cellIs" dxfId="5" priority="50" operator="equal">
      <formula>"及格"</formula>
    </cfRule>
    <cfRule type="cellIs" dxfId="4" priority="33" operator="equal">
      <formula>"不及格"</formula>
    </cfRule>
    <cfRule type="cellIs" dxfId="3" priority="16" operator="equal">
      <formula>"及格"</formula>
    </cfRule>
  </conditionalFormatting>
  <conditionalFormatting sqref="L213:M267">
    <cfRule type="cellIs" dxfId="0" priority="83" operator="equal">
      <formula>"优秀"</formula>
    </cfRule>
    <cfRule type="cellIs" dxfId="6" priority="66" operator="equal">
      <formula>"良好"</formula>
    </cfRule>
    <cfRule type="cellIs" dxfId="5" priority="49" operator="equal">
      <formula>"及格"</formula>
    </cfRule>
    <cfRule type="cellIs" dxfId="4" priority="32" operator="equal">
      <formula>"不及格"</formula>
    </cfRule>
    <cfRule type="cellIs" dxfId="3" priority="15" operator="equal">
      <formula>"及格"</formula>
    </cfRule>
  </conditionalFormatting>
  <conditionalFormatting sqref="L268:M317">
    <cfRule type="cellIs" dxfId="0" priority="82" operator="equal">
      <formula>"优秀"</formula>
    </cfRule>
    <cfRule type="cellIs" dxfId="6" priority="65" operator="equal">
      <formula>"良好"</formula>
    </cfRule>
    <cfRule type="cellIs" dxfId="5" priority="48" operator="equal">
      <formula>"及格"</formula>
    </cfRule>
    <cfRule type="cellIs" dxfId="4" priority="31" operator="equal">
      <formula>"不及格"</formula>
    </cfRule>
    <cfRule type="cellIs" dxfId="3" priority="14" operator="equal">
      <formula>"及格"</formula>
    </cfRule>
  </conditionalFormatting>
  <conditionalFormatting sqref="L318:M367">
    <cfRule type="cellIs" dxfId="0" priority="81" operator="equal">
      <formula>"优秀"</formula>
    </cfRule>
    <cfRule type="cellIs" dxfId="6" priority="64" operator="equal">
      <formula>"良好"</formula>
    </cfRule>
    <cfRule type="cellIs" dxfId="5" priority="47" operator="equal">
      <formula>"及格"</formula>
    </cfRule>
    <cfRule type="cellIs" dxfId="4" priority="30" operator="equal">
      <formula>"不及格"</formula>
    </cfRule>
    <cfRule type="cellIs" dxfId="3" priority="13" operator="equal">
      <formula>"及格"</formula>
    </cfRule>
  </conditionalFormatting>
  <conditionalFormatting sqref="L368:M422">
    <cfRule type="cellIs" dxfId="0" priority="80" operator="equal">
      <formula>"优秀"</formula>
    </cfRule>
    <cfRule type="cellIs" dxfId="6" priority="63" operator="equal">
      <formula>"良好"</formula>
    </cfRule>
    <cfRule type="cellIs" dxfId="5" priority="46" operator="equal">
      <formula>"及格"</formula>
    </cfRule>
    <cfRule type="cellIs" dxfId="4" priority="29" operator="equal">
      <formula>"不及格"</formula>
    </cfRule>
    <cfRule type="cellIs" dxfId="3" priority="12" operator="equal">
      <formula>"及格"</formula>
    </cfRule>
  </conditionalFormatting>
  <conditionalFormatting sqref="L423:M472">
    <cfRule type="cellIs" dxfId="0" priority="79" operator="equal">
      <formula>"优秀"</formula>
    </cfRule>
    <cfRule type="cellIs" dxfId="6" priority="62" operator="equal">
      <formula>"良好"</formula>
    </cfRule>
    <cfRule type="cellIs" dxfId="5" priority="45" operator="equal">
      <formula>"及格"</formula>
    </cfRule>
    <cfRule type="cellIs" dxfId="4" priority="28" operator="equal">
      <formula>"不及格"</formula>
    </cfRule>
    <cfRule type="cellIs" dxfId="3" priority="11" operator="equal">
      <formula>"及格"</formula>
    </cfRule>
  </conditionalFormatting>
  <conditionalFormatting sqref="L473:M522">
    <cfRule type="cellIs" dxfId="0" priority="78" operator="equal">
      <formula>"优秀"</formula>
    </cfRule>
    <cfRule type="cellIs" dxfId="6" priority="61" operator="equal">
      <formula>"良好"</formula>
    </cfRule>
    <cfRule type="cellIs" dxfId="5" priority="44" operator="equal">
      <formula>"及格"</formula>
    </cfRule>
    <cfRule type="cellIs" dxfId="4" priority="27" operator="equal">
      <formula>"不及格"</formula>
    </cfRule>
    <cfRule type="cellIs" dxfId="3" priority="10" operator="equal">
      <formula>"及格"</formula>
    </cfRule>
  </conditionalFormatting>
  <conditionalFormatting sqref="L523:M572">
    <cfRule type="cellIs" dxfId="0" priority="77" operator="equal">
      <formula>"优秀"</formula>
    </cfRule>
    <cfRule type="cellIs" dxfId="6" priority="60" operator="equal">
      <formula>"良好"</formula>
    </cfRule>
    <cfRule type="cellIs" dxfId="5" priority="43" operator="equal">
      <formula>"及格"</formula>
    </cfRule>
    <cfRule type="cellIs" dxfId="4" priority="26" operator="equal">
      <formula>"不及格"</formula>
    </cfRule>
    <cfRule type="cellIs" dxfId="3" priority="9" operator="equal">
      <formula>"及格"</formula>
    </cfRule>
  </conditionalFormatting>
  <conditionalFormatting sqref="L573:M627">
    <cfRule type="cellIs" dxfId="0" priority="76" operator="equal">
      <formula>"优秀"</formula>
    </cfRule>
    <cfRule type="cellIs" dxfId="6" priority="59" operator="equal">
      <formula>"良好"</formula>
    </cfRule>
    <cfRule type="cellIs" dxfId="5" priority="42" operator="equal">
      <formula>"及格"</formula>
    </cfRule>
    <cfRule type="cellIs" dxfId="4" priority="25" operator="equal">
      <formula>"不及格"</formula>
    </cfRule>
    <cfRule type="cellIs" dxfId="3" priority="8" operator="equal">
      <formula>"及格"</formula>
    </cfRule>
  </conditionalFormatting>
  <conditionalFormatting sqref="L628:M677">
    <cfRule type="cellIs" dxfId="0" priority="75" operator="equal">
      <formula>"优秀"</formula>
    </cfRule>
    <cfRule type="cellIs" dxfId="6" priority="58" operator="equal">
      <formula>"良好"</formula>
    </cfRule>
    <cfRule type="cellIs" dxfId="5" priority="41" operator="equal">
      <formula>"及格"</formula>
    </cfRule>
    <cfRule type="cellIs" dxfId="4" priority="24" operator="equal">
      <formula>"不及格"</formula>
    </cfRule>
    <cfRule type="cellIs" dxfId="3" priority="7" operator="equal">
      <formula>"及格"</formula>
    </cfRule>
  </conditionalFormatting>
  <conditionalFormatting sqref="L678:M727">
    <cfRule type="cellIs" dxfId="0" priority="74" operator="equal">
      <formula>"优秀"</formula>
    </cfRule>
    <cfRule type="cellIs" dxfId="6" priority="57" operator="equal">
      <formula>"良好"</formula>
    </cfRule>
    <cfRule type="cellIs" dxfId="5" priority="40" operator="equal">
      <formula>"及格"</formula>
    </cfRule>
    <cfRule type="cellIs" dxfId="4" priority="23" operator="equal">
      <formula>"不及格"</formula>
    </cfRule>
    <cfRule type="cellIs" dxfId="3" priority="6" operator="equal">
      <formula>"及格"</formula>
    </cfRule>
  </conditionalFormatting>
  <conditionalFormatting sqref="L728:M777">
    <cfRule type="cellIs" dxfId="0" priority="73" operator="equal">
      <formula>"优秀"</formula>
    </cfRule>
    <cfRule type="cellIs" dxfId="6" priority="56" operator="equal">
      <formula>"良好"</formula>
    </cfRule>
    <cfRule type="cellIs" dxfId="5" priority="39" operator="equal">
      <formula>"及格"</formula>
    </cfRule>
    <cfRule type="cellIs" dxfId="4" priority="22" operator="equal">
      <formula>"不及格"</formula>
    </cfRule>
    <cfRule type="cellIs" dxfId="3" priority="5" operator="equal">
      <formula>"及格"</formula>
    </cfRule>
  </conditionalFormatting>
  <conditionalFormatting sqref="L778:M832">
    <cfRule type="cellIs" dxfId="0" priority="72" operator="equal">
      <formula>"优秀"</formula>
    </cfRule>
    <cfRule type="cellIs" dxfId="6" priority="55" operator="equal">
      <formula>"良好"</formula>
    </cfRule>
    <cfRule type="cellIs" dxfId="5" priority="38" operator="equal">
      <formula>"及格"</formula>
    </cfRule>
    <cfRule type="cellIs" dxfId="4" priority="21" operator="equal">
      <formula>"不及格"</formula>
    </cfRule>
    <cfRule type="cellIs" dxfId="3" priority="4" operator="equal">
      <formula>"及格"</formula>
    </cfRule>
  </conditionalFormatting>
  <conditionalFormatting sqref="L833:M882">
    <cfRule type="cellIs" dxfId="0" priority="71" operator="equal">
      <formula>"优秀"</formula>
    </cfRule>
    <cfRule type="cellIs" dxfId="6" priority="54" operator="equal">
      <formula>"良好"</formula>
    </cfRule>
    <cfRule type="cellIs" dxfId="5" priority="37" operator="equal">
      <formula>"及格"</formula>
    </cfRule>
    <cfRule type="cellIs" dxfId="4" priority="20" operator="equal">
      <formula>"不及格"</formula>
    </cfRule>
    <cfRule type="cellIs" dxfId="3" priority="3" operator="equal">
      <formula>"及格"</formula>
    </cfRule>
  </conditionalFormatting>
  <conditionalFormatting sqref="L883:M932">
    <cfRule type="cellIs" dxfId="0" priority="70" operator="equal">
      <formula>"优秀"</formula>
    </cfRule>
    <cfRule type="cellIs" dxfId="6" priority="53" operator="equal">
      <formula>"良好"</formula>
    </cfRule>
    <cfRule type="cellIs" dxfId="5" priority="36" operator="equal">
      <formula>"及格"</formula>
    </cfRule>
    <cfRule type="cellIs" dxfId="4" priority="19" operator="equal">
      <formula>"不及格"</formula>
    </cfRule>
    <cfRule type="cellIs" dxfId="3" priority="2" operator="equal">
      <formula>"及格"</formula>
    </cfRule>
  </conditionalFormatting>
  <conditionalFormatting sqref="L933:M982">
    <cfRule type="cellIs" dxfId="0" priority="69" operator="equal">
      <formula>"优秀"</formula>
    </cfRule>
    <cfRule type="cellIs" dxfId="6" priority="52" operator="equal">
      <formula>"良好"</formula>
    </cfRule>
    <cfRule type="cellIs" dxfId="5" priority="35" operator="equal">
      <formula>"及格"</formula>
    </cfRule>
    <cfRule type="cellIs" dxfId="4" priority="18" operator="equal">
      <formula>"不及格"</formula>
    </cfRule>
    <cfRule type="cellIs" dxfId="3" priority="1" operator="equal">
      <formula>"及格"</formula>
    </cfRule>
  </conditionalFormatting>
  <conditionalFormatting sqref="L1086:M1335">
    <cfRule type="cellIs" dxfId="0" priority="134" operator="equal">
      <formula>"优秀"</formula>
    </cfRule>
    <cfRule type="cellIs" dxfId="6" priority="133" operator="equal">
      <formula>"良好"</formula>
    </cfRule>
    <cfRule type="cellIs" dxfId="5" priority="132" operator="equal">
      <formula>"及格"</formula>
    </cfRule>
    <cfRule type="cellIs" dxfId="4" priority="131" operator="equal">
      <formula>"不及格"</formula>
    </cfRule>
    <cfRule type="cellIs" dxfId="3" priority="130" operator="equal">
      <formula>"及格"</formula>
    </cfRule>
  </conditionalFormatting>
  <conditionalFormatting sqref="L1341:M1502">
    <cfRule type="cellIs" dxfId="0" priority="124" operator="equal">
      <formula>"优秀"</formula>
    </cfRule>
    <cfRule type="cellIs" dxfId="6" priority="118" operator="equal">
      <formula>"良好"</formula>
    </cfRule>
    <cfRule type="cellIs" dxfId="5" priority="112" operator="equal">
      <formula>"及格"</formula>
    </cfRule>
    <cfRule type="cellIs" dxfId="4" priority="106" operator="equal">
      <formula>"不及格"</formula>
    </cfRule>
    <cfRule type="cellIs" dxfId="3" priority="100" operator="equal">
      <formula>"及格"</formula>
    </cfRule>
  </conditionalFormatting>
  <conditionalFormatting sqref="L1503:M1752">
    <cfRule type="cellIs" dxfId="0" priority="324" operator="equal">
      <formula>"优秀"</formula>
    </cfRule>
    <cfRule type="cellIs" dxfId="6" priority="318" operator="equal">
      <formula>"良好"</formula>
    </cfRule>
    <cfRule type="cellIs" dxfId="5" priority="312" operator="equal">
      <formula>"及格"</formula>
    </cfRule>
    <cfRule type="cellIs" dxfId="4" priority="306" operator="equal">
      <formula>"不及格"</formula>
    </cfRule>
    <cfRule type="cellIs" dxfId="3" priority="300" operator="equal">
      <formula>"及格"</formula>
    </cfRule>
  </conditionalFormatting>
  <conditionalFormatting sqref="AF1753:AF1048576 AB1753:AB1048576 X1753:X1048576 T1753:T1048576 R1753:R1048576 V1753:V1048576 Z1753:Z1048576">
    <cfRule type="cellIs" dxfId="1" priority="1190" operator="equal">
      <formula>"及格"</formula>
    </cfRule>
  </conditionalFormatting>
  <dataValidations count="13">
    <dataValidation type="whole" operator="between" allowBlank="1" showInputMessage="1" showErrorMessage="1" errorTitle="填写错误" error="请按要求填写：&#10;男生以  1  表示&#10;女生以  2  表示" sqref="E3:E1752">
      <formula1>1</formula1>
      <formula2>2</formula2>
    </dataValidation>
    <dataValidation type="custom" allowBlank="1" showInputMessage="1" showErrorMessage="1" errorTitle="输入错误" error="请按要求填写：&#10;男生以“男”或1表示&#10;女生以“女”或2表示" sqref="E1753:E1048576">
      <formula1>SUM(COUNTIF(E1753,1),COUNTIF(E1753,2),COUNTIF(E1753,"男"),COUNTIF(E1753,"女"))</formula1>
    </dataValidation>
    <dataValidation type="whole" operator="between" allowBlank="1" showInputMessage="1" showErrorMessage="1" errorTitle="填写错误" error="数值范围在0-400之间，单位为cm" sqref="F2:F1752">
      <formula1>0</formula1>
      <formula2>400</formula2>
    </dataValidation>
    <dataValidation type="decimal" operator="between" allowBlank="1" showInputMessage="1" showErrorMessage="1" errorTitle="填写错误" error="数值范围在0-400之间，单位为cm" sqref="F1753:F1048576">
      <formula1>0</formula1>
      <formula2>400</formula2>
    </dataValidation>
    <dataValidation type="decimal" operator="between" allowBlank="1" showInputMessage="1" showErrorMessage="1" errorTitle="填写错误" error="数值范围在0~200之间，单位为Kg" sqref="G2:G1048576">
      <formula1>0</formula1>
      <formula2>200</formula2>
    </dataValidation>
    <dataValidation type="whole" operator="between" allowBlank="1" showInputMessage="1" showErrorMessage="1" errorTitle="填写错误" error="数值范围在500-9999之间，单位为ml" sqref="H2:H1752">
      <formula1>500</formula1>
      <formula2>9999</formula2>
    </dataValidation>
    <dataValidation type="whole" operator="between" allowBlank="1" showInputMessage="1" showErrorMessage="1" errorTitle="填写错误" error="数值范围在500~9999之间" sqref="H1753:H1048576">
      <formula1>500</formula1>
      <formula2>9999</formula2>
    </dataValidation>
    <dataValidation type="decimal" operator="between" allowBlank="1" showInputMessage="1" showErrorMessage="1" errorTitle="填写错误" error="值范围5.0~20.0，可以是小数" sqref="I2:I1048576">
      <formula1>5</formula1>
      <formula2>20</formula2>
    </dataValidation>
    <dataValidation type="decimal" operator="between" allowBlank="1" showInputMessage="1" showErrorMessage="1" errorTitle="填写错误" error="值范围-30~40，可以是小数" sqref="J2:J1048576">
      <formula1>-30</formula1>
      <formula2>40</formula2>
    </dataValidation>
    <dataValidation type="whole" operator="between" allowBlank="1" showInputMessage="1" showErrorMessage="1" errorTitle="填写错误" error="值范围0~300整数" sqref="K2:K1048576">
      <formula1>0</formula1>
      <formula2>300</formula2>
    </dataValidation>
    <dataValidation type="whole" operator="between" allowBlank="1" showInputMessage="1" showErrorMessage="1" errorTitle="输入错误" error="值范围是0~99的整数" sqref="L3:L1048576">
      <formula1>0</formula1>
      <formula2>99</formula2>
    </dataValidation>
    <dataValidation type="decimal" operator="between" allowBlank="1" showInputMessage="1" showErrorMessage="1" errorTitle="输入错误" error="填写格式：1.30(纯小数) " sqref="M3:M1752">
      <formula1>0</formula1>
      <formula2>5</formula2>
    </dataValidation>
    <dataValidation type="custom" allowBlank="1" showInputMessage="1" showErrorMessage="1" errorTitle="输入错误" error="填写格式：&#10;1'30（分号要在英文状态下）" sqref="M1753:M1048576">
      <formula1>COUNTIF(M1753,"*'*")</formula1>
    </dataValidation>
  </dataValidations>
  <pageMargins left="0.75" right="0.75" top="1" bottom="1" header="0.5" footer="0.5"/>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dimension ref="A1:AP1753"/>
  <sheetViews>
    <sheetView zoomScale="85" zoomScaleNormal="85" workbookViewId="0">
      <pane xSplit="13" ySplit="2" topLeftCell="N3" activePane="bottomRight" state="frozen"/>
      <selection/>
      <selection pane="topRight"/>
      <selection pane="bottomLeft"/>
      <selection pane="bottomRight" activeCell="O5" sqref="O5"/>
    </sheetView>
  </sheetViews>
  <sheetFormatPr defaultColWidth="9" defaultRowHeight="15"/>
  <cols>
    <col min="1" max="1" width="4.375" style="444" customWidth="1"/>
    <col min="2" max="2" width="5.125" style="444" customWidth="1"/>
    <col min="3" max="3" width="8.875" style="445" customWidth="1"/>
    <col min="4" max="4" width="8.625" style="446" customWidth="1"/>
    <col min="5" max="7" width="5.125" style="445" customWidth="1"/>
    <col min="8" max="8" width="6.25" style="445" customWidth="1"/>
    <col min="9" max="9" width="6.375" style="447" customWidth="1"/>
    <col min="10" max="11" width="6.25" style="445" customWidth="1"/>
    <col min="12" max="12" width="7" style="445" customWidth="1"/>
    <col min="13" max="13" width="7" style="448" customWidth="1"/>
    <col min="14" max="14" width="7.5" style="449" customWidth="1"/>
    <col min="15" max="29" width="7.5" style="444" customWidth="1"/>
    <col min="30" max="30" width="7.5" style="449" customWidth="1"/>
    <col min="31" max="31" width="8.5" style="449" customWidth="1"/>
    <col min="32" max="32" width="7.5" style="444" customWidth="1"/>
    <col min="33" max="36" width="9" style="450"/>
    <col min="37" max="38" width="9" style="451" customWidth="1"/>
    <col min="39" max="39" width="12.625" style="452" hidden="1" customWidth="1"/>
    <col min="40" max="40" width="9" style="453" hidden="1" customWidth="1"/>
    <col min="41" max="42" width="9" style="450" hidden="1" customWidth="1"/>
    <col min="43" max="43" width="9" style="450" customWidth="1"/>
    <col min="44" max="16384" width="9" style="450"/>
  </cols>
  <sheetData>
    <row r="1" s="1" customFormat="1" ht="32.1" customHeight="1" spans="1:32">
      <c r="A1" s="454" t="s">
        <v>295</v>
      </c>
      <c r="B1" s="455" t="s">
        <v>296</v>
      </c>
      <c r="C1" s="456" t="s">
        <v>297</v>
      </c>
      <c r="D1" s="457" t="s">
        <v>298</v>
      </c>
      <c r="E1" s="458" t="s">
        <v>299</v>
      </c>
      <c r="F1" s="459" t="s">
        <v>300</v>
      </c>
      <c r="G1" s="458" t="s">
        <v>301</v>
      </c>
      <c r="H1" s="460" t="s">
        <v>302</v>
      </c>
      <c r="I1" s="482" t="s">
        <v>303</v>
      </c>
      <c r="J1" s="460" t="s">
        <v>304</v>
      </c>
      <c r="K1" s="460" t="s">
        <v>305</v>
      </c>
      <c r="L1" s="483" t="s">
        <v>306</v>
      </c>
      <c r="M1" s="484" t="s">
        <v>307</v>
      </c>
      <c r="N1" s="485" t="s">
        <v>308</v>
      </c>
      <c r="O1" s="486"/>
      <c r="P1" s="487"/>
      <c r="Q1" s="506" t="s">
        <v>309</v>
      </c>
      <c r="R1" s="493"/>
      <c r="S1" s="506" t="s">
        <v>310</v>
      </c>
      <c r="T1" s="493"/>
      <c r="U1" s="506" t="s">
        <v>320</v>
      </c>
      <c r="V1" s="493"/>
      <c r="W1" s="506" t="s">
        <v>321</v>
      </c>
      <c r="X1" s="507"/>
      <c r="Y1" s="519" t="s">
        <v>322</v>
      </c>
      <c r="Z1" s="507"/>
      <c r="AA1" s="519" t="s">
        <v>323</v>
      </c>
      <c r="AB1" s="493"/>
      <c r="AC1" s="520" t="s">
        <v>314</v>
      </c>
      <c r="AD1" s="521" t="s">
        <v>315</v>
      </c>
      <c r="AE1" s="521" t="s">
        <v>316</v>
      </c>
      <c r="AF1" s="522" t="s">
        <v>21</v>
      </c>
    </row>
    <row r="2" customFormat="1" ht="32.1" customHeight="1" spans="1:32">
      <c r="A2" s="461"/>
      <c r="B2" s="462"/>
      <c r="C2" s="463"/>
      <c r="D2" s="464"/>
      <c r="E2" s="465"/>
      <c r="F2" s="466"/>
      <c r="G2" s="465"/>
      <c r="H2" s="467"/>
      <c r="I2" s="488"/>
      <c r="J2" s="467"/>
      <c r="K2" s="467"/>
      <c r="L2" s="489"/>
      <c r="M2" s="490"/>
      <c r="N2" s="491" t="s">
        <v>317</v>
      </c>
      <c r="O2" s="492" t="s">
        <v>21</v>
      </c>
      <c r="P2" s="493" t="s">
        <v>30</v>
      </c>
      <c r="Q2" s="507" t="s">
        <v>30</v>
      </c>
      <c r="R2" s="508" t="s">
        <v>21</v>
      </c>
      <c r="S2" s="509" t="s">
        <v>30</v>
      </c>
      <c r="T2" s="493" t="s">
        <v>21</v>
      </c>
      <c r="U2" s="509" t="s">
        <v>30</v>
      </c>
      <c r="V2" s="493" t="s">
        <v>21</v>
      </c>
      <c r="W2" s="509" t="s">
        <v>30</v>
      </c>
      <c r="X2" s="510" t="s">
        <v>21</v>
      </c>
      <c r="Y2" s="523" t="s">
        <v>30</v>
      </c>
      <c r="Z2" s="524" t="s">
        <v>21</v>
      </c>
      <c r="AA2" s="525" t="s">
        <v>30</v>
      </c>
      <c r="AB2" s="493" t="s">
        <v>21</v>
      </c>
      <c r="AC2" s="526"/>
      <c r="AD2" s="527"/>
      <c r="AE2" s="527"/>
      <c r="AF2" s="528"/>
    </row>
    <row r="3" ht="15.75" spans="1:42">
      <c r="A3" s="468">
        <v>601</v>
      </c>
      <c r="B3" s="469">
        <v>1</v>
      </c>
      <c r="C3" s="470"/>
      <c r="D3" s="471"/>
      <c r="E3" s="472"/>
      <c r="F3" s="473"/>
      <c r="G3" s="474"/>
      <c r="H3" s="475"/>
      <c r="I3" s="494"/>
      <c r="J3" s="495"/>
      <c r="K3" s="495"/>
      <c r="L3" s="496"/>
      <c r="M3" s="497"/>
      <c r="N3" s="498" t="str">
        <f>六年级BMI</f>
        <v/>
      </c>
      <c r="O3" s="499" t="str">
        <f>IFERROR(IF(六年级!六年级BMI="","",IF(六年级!六年级性别=1,IF(六年级!N3&lt;14.65,"低体重",IF(六年级!N3&lt;21.85,"正常",IF(六年级!N3&gt;=24.55,"肥胖","超重"))),IF(六年级!六年级性别=2,IF(六年级!N3&lt;14.15,"低体重",IF(六年级!N3&lt;20.85,"正常",IF(六年级!N3&gt;=23.65,"肥胖","超重")))))),"")</f>
        <v/>
      </c>
      <c r="P3" s="500" t="str">
        <f>六年级BMI得分</f>
        <v/>
      </c>
      <c r="Q3" s="511" t="str">
        <f t="array" ref="Q3">IFERROR(IF(六年级!$H3="","",IF(六年级!六年级性别=1,VLOOKUP(六年级!$H3,{0,0;1050,10;1140,20;1230,30;1320,40;1410,50;1500,60;1600,62;1700,64;1800,66;1900,68;2000,70;2100,72;2200,74;2300,76;2400,78;2500,80;2750,85;3000,90;3100,95;3200,100},2,TRUE),IF(六年级!六年级性别=2,VLOOKUP(六年级!$H3,{0,0;1050,10;1080,20;1110,30;1140,40;1170,50;1200,60;1290,62;1380,64;1470,66;1560,68;1650,70;1740,72;1830,74;1920,76;2010,78;2100,80;2200,85;2300,90;2400,95;2500,100},2,TRUE),""))),"")</f>
        <v/>
      </c>
      <c r="R3" s="512" t="str">
        <f>六年级等级</f>
        <v/>
      </c>
      <c r="S3" s="513" t="str">
        <f t="array" ref="S3">IFERROR(IF(六年级!$I3="","",IF(六年级!六年级性别=1,VLOOKUP(六年级!$I3,{0,100;8.21,95;8.31,90;8.41,85;8.51,80;8.61,78;8.81,76;9.01,74;9.21,72;9.41,70;9.61,68;9.81,66;10.01,64;10.21,62;10.41,60;10.61,50;10.81,40;11.01,30;11.21,20;11.41,10;11.61,0},2,TRUE),IF(六年级!六年级性别=2,VLOOKUP(六年级!$I3,{0,100;8.21,95;8.31,90;8.41,85;8.71,80;9.01,78;9.21,76;9.41,74;9.61,72;9.81,70;10.01,68;10.21,66;10.41,64;10.61,62;10.81,60;11.01,50;11.21,40;11.41,30;11.61,20;11.81,10;12.01,0},2,TRUE),""))),"")</f>
        <v/>
      </c>
      <c r="T3" s="512" t="str">
        <f>六年级等级</f>
        <v/>
      </c>
      <c r="U3" s="513" t="str">
        <f t="array" ref="U3">IFERROR(IF(六年级!$J3="","",IF(六年级!六年级性别=1,VLOOKUP(六年级!$J3,{-30,0;-9,10;-8,20;-7,30;-6,40;-5,50;-4,60;-2.7,62;-1.4,64;-0.1,66;1.2,68;2.5,70;3.8,72;5.1,74;6.4,76;7.7,78;9,80;11.5,85;14,90;15.3,95;16.6,100},2,TRUE),IF(六年级!六年级性别=2,VLOOKUP(六年级!$J3,{-30,0;-2.1,10;-1.3,20;-0.5,30;0.3,40;1.1,50;1.9,60;3,62;4.1,64;5.2,66;6.3,68;7.4,70;8.5,72;9.6,74;10.7,76;11.8,78;12.9,80;15.2,85;17.5,90;18.7,95;19.9,100},2,TRUE),""))),"")</f>
        <v/>
      </c>
      <c r="V3" s="512" t="str">
        <f>六年级等级</f>
        <v/>
      </c>
      <c r="W3" s="513" t="str">
        <f t="array" ref="W3">IF(六年级!$K3="","",IF(六年级!六年级性别=1,VLOOKUP(六年级!$K3,{0,0;50,10;53,20;56,30;59,40;62,50;65,60;72,62;79,64;86,66;93,68;100,70;107,72;114,74;121,76;128,78;135,80;141,85;147,90;152,95;157,100},2,TRUE),IF(六年级!六年级性别=2,VLOOKUP(六年级!$K3,{0,0;51,10;54,20;57,30;60,40;63,50;66,60;73,62;80,64;87,66;94,68;101,70;108,72;115,74;122,76;129,78;136,80;144,85;152,90;159,95;166,100},2,TRUE),"")))</f>
        <v/>
      </c>
      <c r="X3" s="514" t="str">
        <f>六年级等级</f>
        <v/>
      </c>
      <c r="Y3" s="529" t="str">
        <f t="array" ref="Y3">IF(六年级!$L3="","",IFERROR(IF(六年级!六年级性别=1,VLOOKUP(六年级!$L3,{0,0;9,10;11,20;13,30;15,40;17,50;19,60;21,62;23,64;25,66;27,68;29,70;31,72;33,74;35,76;37,78;39,80;42,85;45,90;48,95;51,100},2,TRUE),IF(六年级!六年级性别=2,VLOOKUP(六年级!$L3,{0,0;9,10;11,20;13,30;15,40;17,50;19,60;21,62;23,64;25,66;27,68;29,70;31,72;33,74;35,76;37,78;39,80;42,85;45,90;47,95;49,100},2,TRUE),"")),""))</f>
        <v/>
      </c>
      <c r="Z3" s="514" t="str">
        <f>六年级等级</f>
        <v/>
      </c>
      <c r="AA3" s="530" t="str">
        <f t="array" ref="AA3">IFERROR(IF(六年级!六年级性别=1,VLOOKUP(VALUE(REPLACE(六年级!$M3,2,1,".")),{0,100;1.31,95;1.34,90;1.37,85;1.4,80;1.43,78;1.46,76;1.49,74;1.52,72;1.55,70;1.58,68;2.01,66;2.04,64;2.07,62;2.1,60;2.13,50;2.17,40;2.21,30;2.25,20;2.29,10;2.33,0},2,TRUE),IF(六年级!六年级性别=2,VLOOKUP(VALUE(REPLACE(六年级!$M3,2,1,".")),{0,100;1.38,95;1.41,90;1.44,85;1.47,80;1.5,78;1.53,76;1.56,74;1.59,72;2.02,70;2.05,68;2.08,66;2.11,64;2.14,62;2.17,60;2.2,50;2.24,40;2.28,30;2.32,20;2.36,10;2.4,0},2,TRUE),"")),"")</f>
        <v/>
      </c>
      <c r="AB3" s="511" t="str">
        <f>六年级等级</f>
        <v/>
      </c>
      <c r="AC3" s="530" t="str">
        <f>六年级跳绳附加分</f>
        <v/>
      </c>
      <c r="AD3" s="531" t="str">
        <f>IFERROR($P3*0.15+$Q3*0.15+$S3*0.2+$U3*0.1+$W3*0.1+$Y3*0.2+$AA3*0.1,"")</f>
        <v/>
      </c>
      <c r="AE3" s="531" t="str">
        <f>IFERROR(六年级!AC3+六年级!AD3,"")</f>
        <v/>
      </c>
      <c r="AF3" s="512" t="str">
        <f>六年级等级</f>
        <v/>
      </c>
      <c r="AM3" s="452" t="str">
        <f>IFERROR(TIME(0,IF(六年级!$M3="","",INT(VALUE(REPLACE(六年级!$M3,2,1,".")))),IF(六年级!$M3="","",INT(RIGHT(VALUE(REPLACE(六年级!$M3,2,1,"."))*100,2)))),"")</f>
        <v/>
      </c>
      <c r="AN3" s="453" t="e">
        <f>AVERAGE(AM:AM)</f>
        <v>#DIV/0!</v>
      </c>
      <c r="AO3" s="453" t="e">
        <f>SUM(IFERROR(SUMIFS(AM:AM,E:E,1,AM:AM,"&gt;0"),0),IFERROR(SUMIFS(AM:AM,E:E,"男",AM:AM,"&gt;0"),0))/SUM(IFERROR(COUNTIFS(E:E,"男",AM:AM,"&gt;=0"),""),IFERROR(COUNTIFS(E:E,1,AM:AM,"&gt;=0"),""))</f>
        <v>#DIV/0!</v>
      </c>
      <c r="AP3" s="453" t="e">
        <f>SUM(IFERROR(SUMIFS(AM:AM,E:E,2,AM:AM,"&gt;0"),0),IFERROR(SUMIFS(AM:AM,E:E,"女",AM:AM,"&gt;0"),0))/SUM(IFERROR(COUNTIFS(E:E,"女",AM:AM,"&gt;=0"),""),IFERROR(COUNTIFS(E:E,2,AM:AM,"&gt;=0"),""))</f>
        <v>#DIV/0!</v>
      </c>
    </row>
    <row r="4" spans="1:39">
      <c r="A4" s="476">
        <v>601</v>
      </c>
      <c r="B4" s="477">
        <v>2</v>
      </c>
      <c r="C4" s="478"/>
      <c r="D4" s="471"/>
      <c r="E4" s="479"/>
      <c r="F4" s="473"/>
      <c r="G4" s="480"/>
      <c r="H4" s="475"/>
      <c r="I4" s="501"/>
      <c r="J4" s="502"/>
      <c r="K4" s="495"/>
      <c r="L4" s="503"/>
      <c r="M4" s="504"/>
      <c r="N4" s="505" t="str">
        <f>六年级BMI</f>
        <v/>
      </c>
      <c r="O4" s="499" t="str">
        <f>六年级BMI等级</f>
        <v/>
      </c>
      <c r="P4" s="500" t="str">
        <f>六年级BMI得分</f>
        <v/>
      </c>
      <c r="Q4" s="515" t="str">
        <f>六年级肺活量得分</f>
        <v/>
      </c>
      <c r="R4" s="512" t="str">
        <f>六年级等级</f>
        <v/>
      </c>
      <c r="S4" s="516" t="str">
        <f>六年级50米跑得分</f>
        <v/>
      </c>
      <c r="T4" s="512" t="str">
        <f>六年级等级</f>
        <v/>
      </c>
      <c r="U4" s="516" t="str">
        <f>六年级坐位体前屈得分</f>
        <v/>
      </c>
      <c r="V4" s="517" t="str">
        <f>六年级等级</f>
        <v/>
      </c>
      <c r="W4" s="516" t="str">
        <f>六年级一分钟跳绳得分</f>
        <v/>
      </c>
      <c r="X4" s="518" t="str">
        <f>六年级等级</f>
        <v/>
      </c>
      <c r="Y4" s="532" t="str">
        <f>六年级仰卧起坐得分</f>
        <v/>
      </c>
      <c r="Z4" s="518" t="str">
        <f>六年级等级</f>
        <v/>
      </c>
      <c r="AA4" s="533" t="str">
        <f>六年级折返跑得分</f>
        <v/>
      </c>
      <c r="AB4" s="515" t="str">
        <f>六年级等级</f>
        <v/>
      </c>
      <c r="AC4" s="533" t="str">
        <f>六年级跳绳附加分</f>
        <v/>
      </c>
      <c r="AD4" s="534" t="str">
        <f>六年级标准分</f>
        <v/>
      </c>
      <c r="AE4" s="534" t="str">
        <f>六年级总分</f>
        <v/>
      </c>
      <c r="AF4" s="517" t="str">
        <f>六年级等级</f>
        <v/>
      </c>
      <c r="AM4" s="452" t="str">
        <f>折返时间</f>
        <v/>
      </c>
    </row>
    <row r="5" spans="1:39">
      <c r="A5" s="476">
        <v>601</v>
      </c>
      <c r="B5" s="477">
        <v>3</v>
      </c>
      <c r="C5" s="478"/>
      <c r="D5" s="471"/>
      <c r="E5" s="472"/>
      <c r="F5" s="473"/>
      <c r="G5" s="480"/>
      <c r="H5" s="475"/>
      <c r="I5" s="501"/>
      <c r="J5" s="502"/>
      <c r="K5" s="495"/>
      <c r="L5" s="503"/>
      <c r="M5" s="504"/>
      <c r="N5" s="505" t="str">
        <f>六年级BMI</f>
        <v/>
      </c>
      <c r="O5" s="499" t="str">
        <f>六年级BMI等级</f>
        <v/>
      </c>
      <c r="P5" s="500" t="str">
        <f>六年级BMI得分</f>
        <v/>
      </c>
      <c r="Q5" s="515" t="str">
        <f>六年级肺活量得分</f>
        <v/>
      </c>
      <c r="R5" s="512" t="str">
        <f>六年级等级</f>
        <v/>
      </c>
      <c r="S5" s="516" t="str">
        <f>六年级50米跑得分</f>
        <v/>
      </c>
      <c r="T5" s="512" t="str">
        <f>六年级等级</f>
        <v/>
      </c>
      <c r="U5" s="516" t="str">
        <f>六年级坐位体前屈得分</f>
        <v/>
      </c>
      <c r="V5" s="517" t="str">
        <f>六年级等级</f>
        <v/>
      </c>
      <c r="W5" s="516" t="str">
        <f>六年级一分钟跳绳得分</f>
        <v/>
      </c>
      <c r="X5" s="518" t="str">
        <f>六年级等级</f>
        <v/>
      </c>
      <c r="Y5" s="532" t="str">
        <f>六年级仰卧起坐得分</f>
        <v/>
      </c>
      <c r="Z5" s="518" t="str">
        <f>六年级等级</f>
        <v/>
      </c>
      <c r="AA5" s="533" t="str">
        <f>六年级折返跑得分</f>
        <v/>
      </c>
      <c r="AB5" s="515" t="str">
        <f>六年级等级</f>
        <v/>
      </c>
      <c r="AC5" s="533" t="str">
        <f>六年级跳绳附加分</f>
        <v/>
      </c>
      <c r="AD5" s="534" t="str">
        <f>六年级标准分</f>
        <v/>
      </c>
      <c r="AE5" s="534" t="str">
        <f>六年级总分</f>
        <v/>
      </c>
      <c r="AF5" s="517" t="str">
        <f>六年级等级</f>
        <v/>
      </c>
      <c r="AM5" s="452" t="str">
        <f>折返时间</f>
        <v/>
      </c>
    </row>
    <row r="6" spans="1:39">
      <c r="A6" s="476">
        <v>601</v>
      </c>
      <c r="B6" s="477">
        <v>4</v>
      </c>
      <c r="C6" s="478"/>
      <c r="D6" s="471"/>
      <c r="E6" s="472"/>
      <c r="F6" s="473"/>
      <c r="G6" s="474"/>
      <c r="H6" s="475"/>
      <c r="I6" s="501"/>
      <c r="J6" s="502"/>
      <c r="K6" s="495"/>
      <c r="L6" s="503"/>
      <c r="M6" s="504"/>
      <c r="N6" s="505" t="str">
        <f>六年级BMI</f>
        <v/>
      </c>
      <c r="O6" s="499" t="str">
        <f>六年级BMI等级</f>
        <v/>
      </c>
      <c r="P6" s="500" t="str">
        <f>六年级BMI得分</f>
        <v/>
      </c>
      <c r="Q6" s="515" t="str">
        <f>六年级肺活量得分</f>
        <v/>
      </c>
      <c r="R6" s="512" t="str">
        <f>六年级等级</f>
        <v/>
      </c>
      <c r="S6" s="516" t="str">
        <f>六年级50米跑得分</f>
        <v/>
      </c>
      <c r="T6" s="512" t="str">
        <f>六年级等级</f>
        <v/>
      </c>
      <c r="U6" s="516" t="str">
        <f>六年级坐位体前屈得分</f>
        <v/>
      </c>
      <c r="V6" s="517" t="str">
        <f>六年级等级</f>
        <v/>
      </c>
      <c r="W6" s="516" t="str">
        <f>六年级一分钟跳绳得分</f>
        <v/>
      </c>
      <c r="X6" s="518" t="str">
        <f>六年级等级</f>
        <v/>
      </c>
      <c r="Y6" s="532" t="str">
        <f>六年级仰卧起坐得分</f>
        <v/>
      </c>
      <c r="Z6" s="518" t="str">
        <f>六年级等级</f>
        <v/>
      </c>
      <c r="AA6" s="533" t="str">
        <f>六年级折返跑得分</f>
        <v/>
      </c>
      <c r="AB6" s="515" t="str">
        <f>六年级等级</f>
        <v/>
      </c>
      <c r="AC6" s="533" t="str">
        <f>六年级跳绳附加分</f>
        <v/>
      </c>
      <c r="AD6" s="534" t="str">
        <f>六年级标准分</f>
        <v/>
      </c>
      <c r="AE6" s="534" t="str">
        <f>六年级总分</f>
        <v/>
      </c>
      <c r="AF6" s="517" t="str">
        <f>六年级等级</f>
        <v/>
      </c>
      <c r="AM6" s="452" t="str">
        <f>折返时间</f>
        <v/>
      </c>
    </row>
    <row r="7" spans="1:39">
      <c r="A7" s="476">
        <v>601</v>
      </c>
      <c r="B7" s="477">
        <v>5</v>
      </c>
      <c r="C7" s="478"/>
      <c r="D7" s="471"/>
      <c r="E7" s="472"/>
      <c r="F7" s="473"/>
      <c r="G7" s="474"/>
      <c r="H7" s="475"/>
      <c r="I7" s="501"/>
      <c r="J7" s="502"/>
      <c r="K7" s="495"/>
      <c r="L7" s="503"/>
      <c r="M7" s="504"/>
      <c r="N7" s="505" t="str">
        <f>六年级BMI</f>
        <v/>
      </c>
      <c r="O7" s="499" t="str">
        <f>六年级BMI等级</f>
        <v/>
      </c>
      <c r="P7" s="500" t="str">
        <f>六年级BMI得分</f>
        <v/>
      </c>
      <c r="Q7" s="515" t="str">
        <f>六年级肺活量得分</f>
        <v/>
      </c>
      <c r="R7" s="512" t="str">
        <f>六年级等级</f>
        <v/>
      </c>
      <c r="S7" s="516" t="str">
        <f>六年级50米跑得分</f>
        <v/>
      </c>
      <c r="T7" s="512" t="str">
        <f>六年级等级</f>
        <v/>
      </c>
      <c r="U7" s="516" t="str">
        <f>六年级坐位体前屈得分</f>
        <v/>
      </c>
      <c r="V7" s="517" t="str">
        <f>六年级等级</f>
        <v/>
      </c>
      <c r="W7" s="516" t="str">
        <f>六年级一分钟跳绳得分</f>
        <v/>
      </c>
      <c r="X7" s="518" t="str">
        <f>六年级等级</f>
        <v/>
      </c>
      <c r="Y7" s="532" t="str">
        <f>六年级仰卧起坐得分</f>
        <v/>
      </c>
      <c r="Z7" s="518" t="str">
        <f>六年级等级</f>
        <v/>
      </c>
      <c r="AA7" s="533" t="str">
        <f>六年级折返跑得分</f>
        <v/>
      </c>
      <c r="AB7" s="515" t="str">
        <f>六年级等级</f>
        <v/>
      </c>
      <c r="AC7" s="533" t="str">
        <f>六年级跳绳附加分</f>
        <v/>
      </c>
      <c r="AD7" s="534" t="str">
        <f>六年级标准分</f>
        <v/>
      </c>
      <c r="AE7" s="534" t="str">
        <f>六年级总分</f>
        <v/>
      </c>
      <c r="AF7" s="517" t="str">
        <f>六年级等级</f>
        <v/>
      </c>
      <c r="AM7" s="452" t="str">
        <f>折返时间</f>
        <v/>
      </c>
    </row>
    <row r="8" spans="1:39">
      <c r="A8" s="476">
        <v>601</v>
      </c>
      <c r="B8" s="477">
        <v>6</v>
      </c>
      <c r="C8" s="478"/>
      <c r="D8" s="471"/>
      <c r="E8" s="472"/>
      <c r="F8" s="473"/>
      <c r="G8" s="480"/>
      <c r="H8" s="475"/>
      <c r="I8" s="501"/>
      <c r="J8" s="502"/>
      <c r="K8" s="495"/>
      <c r="L8" s="503"/>
      <c r="M8" s="504"/>
      <c r="N8" s="505" t="str">
        <f>六年级BMI</f>
        <v/>
      </c>
      <c r="O8" s="499" t="str">
        <f>六年级BMI等级</f>
        <v/>
      </c>
      <c r="P8" s="500" t="str">
        <f>六年级BMI得分</f>
        <v/>
      </c>
      <c r="Q8" s="515" t="str">
        <f>六年级肺活量得分</f>
        <v/>
      </c>
      <c r="R8" s="512" t="str">
        <f>六年级等级</f>
        <v/>
      </c>
      <c r="S8" s="516" t="str">
        <f>六年级50米跑得分</f>
        <v/>
      </c>
      <c r="T8" s="512" t="str">
        <f>六年级等级</f>
        <v/>
      </c>
      <c r="U8" s="516" t="str">
        <f>六年级坐位体前屈得分</f>
        <v/>
      </c>
      <c r="V8" s="517" t="str">
        <f>六年级等级</f>
        <v/>
      </c>
      <c r="W8" s="516" t="str">
        <f>六年级一分钟跳绳得分</f>
        <v/>
      </c>
      <c r="X8" s="518" t="str">
        <f>六年级等级</f>
        <v/>
      </c>
      <c r="Y8" s="532" t="str">
        <f>六年级仰卧起坐得分</f>
        <v/>
      </c>
      <c r="Z8" s="518" t="str">
        <f>六年级等级</f>
        <v/>
      </c>
      <c r="AA8" s="533" t="str">
        <f>六年级折返跑得分</f>
        <v/>
      </c>
      <c r="AB8" s="515" t="str">
        <f>六年级等级</f>
        <v/>
      </c>
      <c r="AC8" s="533" t="str">
        <f>六年级跳绳附加分</f>
        <v/>
      </c>
      <c r="AD8" s="534" t="str">
        <f>六年级标准分</f>
        <v/>
      </c>
      <c r="AE8" s="534" t="str">
        <f>六年级总分</f>
        <v/>
      </c>
      <c r="AF8" s="517" t="str">
        <f>六年级等级</f>
        <v/>
      </c>
      <c r="AM8" s="452" t="str">
        <f>折返时间</f>
        <v/>
      </c>
    </row>
    <row r="9" spans="1:39">
      <c r="A9" s="476">
        <v>601</v>
      </c>
      <c r="B9" s="477">
        <v>7</v>
      </c>
      <c r="C9" s="478"/>
      <c r="D9" s="471"/>
      <c r="E9" s="472"/>
      <c r="F9" s="473"/>
      <c r="G9" s="480"/>
      <c r="H9" s="475"/>
      <c r="I9" s="501"/>
      <c r="J9" s="502"/>
      <c r="K9" s="495"/>
      <c r="L9" s="503"/>
      <c r="M9" s="504"/>
      <c r="N9" s="505" t="str">
        <f>六年级BMI</f>
        <v/>
      </c>
      <c r="O9" s="499" t="str">
        <f>六年级BMI等级</f>
        <v/>
      </c>
      <c r="P9" s="500" t="str">
        <f>六年级BMI得分</f>
        <v/>
      </c>
      <c r="Q9" s="515" t="str">
        <f>六年级肺活量得分</f>
        <v/>
      </c>
      <c r="R9" s="512" t="str">
        <f>六年级等级</f>
        <v/>
      </c>
      <c r="S9" s="516" t="str">
        <f>六年级50米跑得分</f>
        <v/>
      </c>
      <c r="T9" s="517" t="str">
        <f>六年级等级</f>
        <v/>
      </c>
      <c r="U9" s="516" t="str">
        <f>六年级坐位体前屈得分</f>
        <v/>
      </c>
      <c r="V9" s="517" t="str">
        <f>六年级等级</f>
        <v/>
      </c>
      <c r="W9" s="516" t="str">
        <f>六年级一分钟跳绳得分</f>
        <v/>
      </c>
      <c r="X9" s="518" t="str">
        <f>六年级等级</f>
        <v/>
      </c>
      <c r="Y9" s="532" t="str">
        <f>六年级仰卧起坐得分</f>
        <v/>
      </c>
      <c r="Z9" s="518" t="str">
        <f>六年级等级</f>
        <v/>
      </c>
      <c r="AA9" s="533" t="str">
        <f>六年级折返跑得分</f>
        <v/>
      </c>
      <c r="AB9" s="515" t="str">
        <f>六年级等级</f>
        <v/>
      </c>
      <c r="AC9" s="533" t="str">
        <f>六年级跳绳附加分</f>
        <v/>
      </c>
      <c r="AD9" s="534" t="str">
        <f>六年级标准分</f>
        <v/>
      </c>
      <c r="AE9" s="534" t="str">
        <f>六年级总分</f>
        <v/>
      </c>
      <c r="AF9" s="517" t="str">
        <f>六年级等级</f>
        <v/>
      </c>
      <c r="AM9" s="452" t="str">
        <f>折返时间</f>
        <v/>
      </c>
    </row>
    <row r="10" spans="1:39">
      <c r="A10" s="476">
        <v>601</v>
      </c>
      <c r="B10" s="477">
        <v>8</v>
      </c>
      <c r="C10" s="478"/>
      <c r="D10" s="471"/>
      <c r="E10" s="472"/>
      <c r="F10" s="473"/>
      <c r="G10" s="480"/>
      <c r="H10" s="475"/>
      <c r="I10" s="501"/>
      <c r="J10" s="502"/>
      <c r="K10" s="495"/>
      <c r="L10" s="503"/>
      <c r="M10" s="504"/>
      <c r="N10" s="505" t="str">
        <f>六年级BMI</f>
        <v/>
      </c>
      <c r="O10" s="499" t="str">
        <f>六年级BMI等级</f>
        <v/>
      </c>
      <c r="P10" s="500" t="str">
        <f>六年级BMI得分</f>
        <v/>
      </c>
      <c r="Q10" s="515" t="str">
        <f>六年级肺活量得分</f>
        <v/>
      </c>
      <c r="R10" s="512" t="str">
        <f>六年级等级</f>
        <v/>
      </c>
      <c r="S10" s="516" t="str">
        <f>六年级50米跑得分</f>
        <v/>
      </c>
      <c r="T10" s="517" t="str">
        <f>六年级等级</f>
        <v/>
      </c>
      <c r="U10" s="516" t="str">
        <f>六年级坐位体前屈得分</f>
        <v/>
      </c>
      <c r="V10" s="517" t="str">
        <f>六年级等级</f>
        <v/>
      </c>
      <c r="W10" s="516" t="str">
        <f>六年级一分钟跳绳得分</f>
        <v/>
      </c>
      <c r="X10" s="518" t="str">
        <f>六年级等级</f>
        <v/>
      </c>
      <c r="Y10" s="532" t="str">
        <f>六年级仰卧起坐得分</f>
        <v/>
      </c>
      <c r="Z10" s="518" t="str">
        <f>六年级等级</f>
        <v/>
      </c>
      <c r="AA10" s="533" t="str">
        <f>六年级折返跑得分</f>
        <v/>
      </c>
      <c r="AB10" s="515" t="str">
        <f>六年级等级</f>
        <v/>
      </c>
      <c r="AC10" s="533" t="str">
        <f>六年级跳绳附加分</f>
        <v/>
      </c>
      <c r="AD10" s="534" t="str">
        <f>六年级标准分</f>
        <v/>
      </c>
      <c r="AE10" s="534" t="str">
        <f>六年级总分</f>
        <v/>
      </c>
      <c r="AF10" s="517" t="str">
        <f>六年级等级</f>
        <v/>
      </c>
      <c r="AM10" s="452" t="str">
        <f>折返时间</f>
        <v/>
      </c>
    </row>
    <row r="11" spans="1:39">
      <c r="A11" s="476">
        <v>601</v>
      </c>
      <c r="B11" s="477">
        <v>9</v>
      </c>
      <c r="C11" s="478"/>
      <c r="D11" s="471"/>
      <c r="E11" s="472"/>
      <c r="F11" s="473"/>
      <c r="G11" s="480"/>
      <c r="H11" s="475"/>
      <c r="I11" s="501"/>
      <c r="J11" s="502"/>
      <c r="K11" s="495"/>
      <c r="L11" s="503"/>
      <c r="M11" s="504"/>
      <c r="N11" s="505" t="str">
        <f>六年级BMI</f>
        <v/>
      </c>
      <c r="O11" s="499" t="str">
        <f>六年级BMI等级</f>
        <v/>
      </c>
      <c r="P11" s="500" t="str">
        <f>六年级BMI得分</f>
        <v/>
      </c>
      <c r="Q11" s="515" t="str">
        <f>六年级肺活量得分</f>
        <v/>
      </c>
      <c r="R11" s="512" t="str">
        <f>六年级等级</f>
        <v/>
      </c>
      <c r="S11" s="516" t="str">
        <f>六年级50米跑得分</f>
        <v/>
      </c>
      <c r="T11" s="517" t="str">
        <f>六年级等级</f>
        <v/>
      </c>
      <c r="U11" s="516" t="str">
        <f>六年级坐位体前屈得分</f>
        <v/>
      </c>
      <c r="V11" s="517" t="str">
        <f>六年级等级</f>
        <v/>
      </c>
      <c r="W11" s="516" t="str">
        <f>六年级一分钟跳绳得分</f>
        <v/>
      </c>
      <c r="X11" s="518" t="str">
        <f>六年级等级</f>
        <v/>
      </c>
      <c r="Y11" s="532" t="str">
        <f>六年级仰卧起坐得分</f>
        <v/>
      </c>
      <c r="Z11" s="518" t="str">
        <f>六年级等级</f>
        <v/>
      </c>
      <c r="AA11" s="533" t="str">
        <f>六年级折返跑得分</f>
        <v/>
      </c>
      <c r="AB11" s="515" t="str">
        <f>六年级等级</f>
        <v/>
      </c>
      <c r="AC11" s="533" t="str">
        <f>六年级跳绳附加分</f>
        <v/>
      </c>
      <c r="AD11" s="534" t="str">
        <f>六年级标准分</f>
        <v/>
      </c>
      <c r="AE11" s="534" t="str">
        <f>六年级总分</f>
        <v/>
      </c>
      <c r="AF11" s="517" t="str">
        <f>六年级等级</f>
        <v/>
      </c>
      <c r="AM11" s="452" t="str">
        <f>折返时间</f>
        <v/>
      </c>
    </row>
    <row r="12" spans="1:39">
      <c r="A12" s="476">
        <v>601</v>
      </c>
      <c r="B12" s="477">
        <v>10</v>
      </c>
      <c r="C12" s="478"/>
      <c r="D12" s="471"/>
      <c r="E12" s="472"/>
      <c r="F12" s="473"/>
      <c r="G12" s="480"/>
      <c r="H12" s="475"/>
      <c r="I12" s="501"/>
      <c r="J12" s="502"/>
      <c r="K12" s="495"/>
      <c r="L12" s="503"/>
      <c r="M12" s="504"/>
      <c r="N12" s="505" t="str">
        <f>六年级BMI</f>
        <v/>
      </c>
      <c r="O12" s="499" t="str">
        <f>六年级BMI等级</f>
        <v/>
      </c>
      <c r="P12" s="500" t="str">
        <f>六年级BMI得分</f>
        <v/>
      </c>
      <c r="Q12" s="515" t="str">
        <f>六年级肺活量得分</f>
        <v/>
      </c>
      <c r="R12" s="512" t="str">
        <f>六年级等级</f>
        <v/>
      </c>
      <c r="S12" s="516" t="str">
        <f>六年级50米跑得分</f>
        <v/>
      </c>
      <c r="T12" s="517" t="str">
        <f>六年级等级</f>
        <v/>
      </c>
      <c r="U12" s="516" t="str">
        <f>六年级坐位体前屈得分</f>
        <v/>
      </c>
      <c r="V12" s="517" t="str">
        <f>六年级等级</f>
        <v/>
      </c>
      <c r="W12" s="516" t="str">
        <f>六年级一分钟跳绳得分</f>
        <v/>
      </c>
      <c r="X12" s="518" t="str">
        <f>六年级等级</f>
        <v/>
      </c>
      <c r="Y12" s="532" t="str">
        <f>六年级仰卧起坐得分</f>
        <v/>
      </c>
      <c r="Z12" s="518" t="str">
        <f>六年级等级</f>
        <v/>
      </c>
      <c r="AA12" s="533" t="str">
        <f>六年级折返跑得分</f>
        <v/>
      </c>
      <c r="AB12" s="515" t="str">
        <f>六年级等级</f>
        <v/>
      </c>
      <c r="AC12" s="533" t="str">
        <f>六年级跳绳附加分</f>
        <v/>
      </c>
      <c r="AD12" s="534" t="str">
        <f>六年级标准分</f>
        <v/>
      </c>
      <c r="AE12" s="534" t="str">
        <f>六年级总分</f>
        <v/>
      </c>
      <c r="AF12" s="517" t="str">
        <f>六年级等级</f>
        <v/>
      </c>
      <c r="AM12" s="452" t="str">
        <f>折返时间</f>
        <v/>
      </c>
    </row>
    <row r="13" spans="1:39">
      <c r="A13" s="476">
        <v>601</v>
      </c>
      <c r="B13" s="477">
        <v>11</v>
      </c>
      <c r="C13" s="478"/>
      <c r="D13" s="471"/>
      <c r="E13" s="472"/>
      <c r="F13" s="473"/>
      <c r="G13" s="480"/>
      <c r="H13" s="475"/>
      <c r="I13" s="501"/>
      <c r="J13" s="502"/>
      <c r="K13" s="495"/>
      <c r="L13" s="503"/>
      <c r="M13" s="504"/>
      <c r="N13" s="505" t="str">
        <f>六年级BMI</f>
        <v/>
      </c>
      <c r="O13" s="499" t="str">
        <f>六年级BMI等级</f>
        <v/>
      </c>
      <c r="P13" s="500" t="str">
        <f>六年级BMI得分</f>
        <v/>
      </c>
      <c r="Q13" s="515" t="str">
        <f>六年级肺活量得分</f>
        <v/>
      </c>
      <c r="R13" s="512" t="str">
        <f>六年级等级</f>
        <v/>
      </c>
      <c r="S13" s="516" t="str">
        <f>六年级50米跑得分</f>
        <v/>
      </c>
      <c r="T13" s="517" t="str">
        <f>六年级等级</f>
        <v/>
      </c>
      <c r="U13" s="516" t="str">
        <f>六年级坐位体前屈得分</f>
        <v/>
      </c>
      <c r="V13" s="517" t="str">
        <f>六年级等级</f>
        <v/>
      </c>
      <c r="W13" s="516" t="str">
        <f>六年级一分钟跳绳得分</f>
        <v/>
      </c>
      <c r="X13" s="518" t="str">
        <f>六年级等级</f>
        <v/>
      </c>
      <c r="Y13" s="532" t="str">
        <f>六年级仰卧起坐得分</f>
        <v/>
      </c>
      <c r="Z13" s="518" t="str">
        <f>六年级等级</f>
        <v/>
      </c>
      <c r="AA13" s="533" t="str">
        <f>六年级折返跑得分</f>
        <v/>
      </c>
      <c r="AB13" s="515" t="str">
        <f>六年级等级</f>
        <v/>
      </c>
      <c r="AC13" s="533" t="str">
        <f>六年级跳绳附加分</f>
        <v/>
      </c>
      <c r="AD13" s="534" t="str">
        <f>六年级标准分</f>
        <v/>
      </c>
      <c r="AE13" s="534" t="str">
        <f>六年级总分</f>
        <v/>
      </c>
      <c r="AF13" s="517" t="str">
        <f>六年级等级</f>
        <v/>
      </c>
      <c r="AM13" s="452" t="str">
        <f>折返时间</f>
        <v/>
      </c>
    </row>
    <row r="14" spans="1:39">
      <c r="A14" s="476">
        <v>601</v>
      </c>
      <c r="B14" s="477">
        <v>12</v>
      </c>
      <c r="C14" s="478"/>
      <c r="D14" s="471"/>
      <c r="E14" s="472"/>
      <c r="F14" s="473"/>
      <c r="G14" s="480"/>
      <c r="H14" s="475"/>
      <c r="I14" s="501"/>
      <c r="J14" s="502"/>
      <c r="K14" s="495"/>
      <c r="L14" s="503"/>
      <c r="M14" s="504"/>
      <c r="N14" s="505" t="str">
        <f>六年级BMI</f>
        <v/>
      </c>
      <c r="O14" s="499" t="str">
        <f>六年级BMI等级</f>
        <v/>
      </c>
      <c r="P14" s="500" t="str">
        <f>六年级BMI得分</f>
        <v/>
      </c>
      <c r="Q14" s="515" t="str">
        <f>六年级肺活量得分</f>
        <v/>
      </c>
      <c r="R14" s="512" t="str">
        <f>六年级等级</f>
        <v/>
      </c>
      <c r="S14" s="516" t="str">
        <f>六年级50米跑得分</f>
        <v/>
      </c>
      <c r="T14" s="517" t="str">
        <f>六年级等级</f>
        <v/>
      </c>
      <c r="U14" s="516" t="str">
        <f>六年级坐位体前屈得分</f>
        <v/>
      </c>
      <c r="V14" s="517" t="str">
        <f>六年级等级</f>
        <v/>
      </c>
      <c r="W14" s="516" t="str">
        <f>六年级一分钟跳绳得分</f>
        <v/>
      </c>
      <c r="X14" s="518" t="str">
        <f>六年级等级</f>
        <v/>
      </c>
      <c r="Y14" s="532" t="str">
        <f>六年级仰卧起坐得分</f>
        <v/>
      </c>
      <c r="Z14" s="518" t="str">
        <f>六年级等级</f>
        <v/>
      </c>
      <c r="AA14" s="533" t="str">
        <f>六年级折返跑得分</f>
        <v/>
      </c>
      <c r="AB14" s="515" t="str">
        <f>六年级等级</f>
        <v/>
      </c>
      <c r="AC14" s="533" t="str">
        <f>六年级跳绳附加分</f>
        <v/>
      </c>
      <c r="AD14" s="534" t="str">
        <f>六年级标准分</f>
        <v/>
      </c>
      <c r="AE14" s="534" t="str">
        <f>六年级总分</f>
        <v/>
      </c>
      <c r="AF14" s="517" t="str">
        <f>六年级等级</f>
        <v/>
      </c>
      <c r="AM14" s="452" t="str">
        <f>折返时间</f>
        <v/>
      </c>
    </row>
    <row r="15" spans="1:39">
      <c r="A15" s="476">
        <v>601</v>
      </c>
      <c r="B15" s="477">
        <v>13</v>
      </c>
      <c r="C15" s="478"/>
      <c r="D15" s="471"/>
      <c r="E15" s="472"/>
      <c r="F15" s="473"/>
      <c r="G15" s="480"/>
      <c r="H15" s="475"/>
      <c r="I15" s="501"/>
      <c r="J15" s="502"/>
      <c r="K15" s="495"/>
      <c r="L15" s="503"/>
      <c r="M15" s="504"/>
      <c r="N15" s="505" t="str">
        <f>六年级BMI</f>
        <v/>
      </c>
      <c r="O15" s="499" t="str">
        <f>六年级BMI等级</f>
        <v/>
      </c>
      <c r="P15" s="500" t="str">
        <f>六年级BMI得分</f>
        <v/>
      </c>
      <c r="Q15" s="515" t="str">
        <f>六年级肺活量得分</f>
        <v/>
      </c>
      <c r="R15" s="512" t="str">
        <f>六年级等级</f>
        <v/>
      </c>
      <c r="S15" s="516" t="str">
        <f>六年级50米跑得分</f>
        <v/>
      </c>
      <c r="T15" s="517" t="str">
        <f>六年级等级</f>
        <v/>
      </c>
      <c r="U15" s="516" t="str">
        <f>六年级坐位体前屈得分</f>
        <v/>
      </c>
      <c r="V15" s="517" t="str">
        <f>六年级等级</f>
        <v/>
      </c>
      <c r="W15" s="516" t="str">
        <f>六年级一分钟跳绳得分</f>
        <v/>
      </c>
      <c r="X15" s="518" t="str">
        <f>六年级等级</f>
        <v/>
      </c>
      <c r="Y15" s="532" t="str">
        <f>六年级仰卧起坐得分</f>
        <v/>
      </c>
      <c r="Z15" s="518" t="str">
        <f>六年级等级</f>
        <v/>
      </c>
      <c r="AA15" s="533" t="str">
        <f>六年级折返跑得分</f>
        <v/>
      </c>
      <c r="AB15" s="515" t="str">
        <f>六年级等级</f>
        <v/>
      </c>
      <c r="AC15" s="533" t="str">
        <f>六年级跳绳附加分</f>
        <v/>
      </c>
      <c r="AD15" s="534" t="str">
        <f>六年级标准分</f>
        <v/>
      </c>
      <c r="AE15" s="534" t="str">
        <f>六年级总分</f>
        <v/>
      </c>
      <c r="AF15" s="517" t="str">
        <f>六年级等级</f>
        <v/>
      </c>
      <c r="AM15" s="452" t="str">
        <f>折返时间</f>
        <v/>
      </c>
    </row>
    <row r="16" spans="1:39">
      <c r="A16" s="476">
        <v>601</v>
      </c>
      <c r="B16" s="477">
        <v>14</v>
      </c>
      <c r="C16" s="478"/>
      <c r="D16" s="471"/>
      <c r="E16" s="472"/>
      <c r="F16" s="473"/>
      <c r="G16" s="480"/>
      <c r="H16" s="475"/>
      <c r="I16" s="501"/>
      <c r="J16" s="502"/>
      <c r="K16" s="495"/>
      <c r="L16" s="503"/>
      <c r="M16" s="504"/>
      <c r="N16" s="505" t="str">
        <f>六年级BMI</f>
        <v/>
      </c>
      <c r="O16" s="499" t="str">
        <f>六年级BMI等级</f>
        <v/>
      </c>
      <c r="P16" s="500" t="str">
        <f>六年级BMI得分</f>
        <v/>
      </c>
      <c r="Q16" s="515" t="str">
        <f>六年级肺活量得分</f>
        <v/>
      </c>
      <c r="R16" s="512" t="str">
        <f>六年级等级</f>
        <v/>
      </c>
      <c r="S16" s="516" t="str">
        <f>六年级50米跑得分</f>
        <v/>
      </c>
      <c r="T16" s="517" t="str">
        <f>六年级等级</f>
        <v/>
      </c>
      <c r="U16" s="516" t="str">
        <f>六年级坐位体前屈得分</f>
        <v/>
      </c>
      <c r="V16" s="517" t="str">
        <f>六年级等级</f>
        <v/>
      </c>
      <c r="W16" s="516" t="str">
        <f>六年级一分钟跳绳得分</f>
        <v/>
      </c>
      <c r="X16" s="518" t="str">
        <f>六年级等级</f>
        <v/>
      </c>
      <c r="Y16" s="532" t="str">
        <f>六年级仰卧起坐得分</f>
        <v/>
      </c>
      <c r="Z16" s="518" t="str">
        <f>六年级等级</f>
        <v/>
      </c>
      <c r="AA16" s="533" t="str">
        <f>六年级折返跑得分</f>
        <v/>
      </c>
      <c r="AB16" s="515" t="str">
        <f>六年级等级</f>
        <v/>
      </c>
      <c r="AC16" s="533" t="str">
        <f>六年级跳绳附加分</f>
        <v/>
      </c>
      <c r="AD16" s="534" t="str">
        <f>六年级标准分</f>
        <v/>
      </c>
      <c r="AE16" s="534" t="str">
        <f>六年级总分</f>
        <v/>
      </c>
      <c r="AF16" s="517" t="str">
        <f>六年级等级</f>
        <v/>
      </c>
      <c r="AM16" s="452" t="str">
        <f>折返时间</f>
        <v/>
      </c>
    </row>
    <row r="17" spans="1:39">
      <c r="A17" s="476">
        <v>601</v>
      </c>
      <c r="B17" s="477">
        <v>15</v>
      </c>
      <c r="C17" s="478"/>
      <c r="D17" s="471"/>
      <c r="E17" s="472"/>
      <c r="F17" s="473"/>
      <c r="G17" s="480"/>
      <c r="H17" s="475"/>
      <c r="I17" s="501"/>
      <c r="J17" s="502"/>
      <c r="K17" s="495"/>
      <c r="L17" s="503"/>
      <c r="M17" s="504"/>
      <c r="N17" s="505" t="str">
        <f>六年级BMI</f>
        <v/>
      </c>
      <c r="O17" s="499" t="str">
        <f>六年级BMI等级</f>
        <v/>
      </c>
      <c r="P17" s="500" t="str">
        <f>六年级BMI得分</f>
        <v/>
      </c>
      <c r="Q17" s="515" t="str">
        <f>六年级肺活量得分</f>
        <v/>
      </c>
      <c r="R17" s="512" t="str">
        <f>六年级等级</f>
        <v/>
      </c>
      <c r="S17" s="516" t="str">
        <f>六年级50米跑得分</f>
        <v/>
      </c>
      <c r="T17" s="517" t="str">
        <f>六年级等级</f>
        <v/>
      </c>
      <c r="U17" s="516" t="str">
        <f>六年级坐位体前屈得分</f>
        <v/>
      </c>
      <c r="V17" s="517" t="str">
        <f>六年级等级</f>
        <v/>
      </c>
      <c r="W17" s="516" t="str">
        <f>六年级一分钟跳绳得分</f>
        <v/>
      </c>
      <c r="X17" s="518" t="str">
        <f>六年级等级</f>
        <v/>
      </c>
      <c r="Y17" s="532" t="str">
        <f>六年级仰卧起坐得分</f>
        <v/>
      </c>
      <c r="Z17" s="518" t="str">
        <f>六年级等级</f>
        <v/>
      </c>
      <c r="AA17" s="533" t="str">
        <f>六年级折返跑得分</f>
        <v/>
      </c>
      <c r="AB17" s="515" t="str">
        <f>六年级等级</f>
        <v/>
      </c>
      <c r="AC17" s="533" t="str">
        <f>六年级跳绳附加分</f>
        <v/>
      </c>
      <c r="AD17" s="534" t="str">
        <f>六年级标准分</f>
        <v/>
      </c>
      <c r="AE17" s="534" t="str">
        <f>六年级总分</f>
        <v/>
      </c>
      <c r="AF17" s="517" t="str">
        <f>六年级等级</f>
        <v/>
      </c>
      <c r="AM17" s="452" t="str">
        <f>折返时间</f>
        <v/>
      </c>
    </row>
    <row r="18" spans="1:39">
      <c r="A18" s="476">
        <v>601</v>
      </c>
      <c r="B18" s="477">
        <v>16</v>
      </c>
      <c r="C18" s="478"/>
      <c r="D18" s="471"/>
      <c r="E18" s="472"/>
      <c r="F18" s="473"/>
      <c r="G18" s="480"/>
      <c r="H18" s="475"/>
      <c r="I18" s="501"/>
      <c r="J18" s="502"/>
      <c r="K18" s="495"/>
      <c r="L18" s="503"/>
      <c r="M18" s="504"/>
      <c r="N18" s="505" t="str">
        <f>六年级BMI</f>
        <v/>
      </c>
      <c r="O18" s="499" t="str">
        <f>六年级BMI等级</f>
        <v/>
      </c>
      <c r="P18" s="500" t="str">
        <f>六年级BMI得分</f>
        <v/>
      </c>
      <c r="Q18" s="515" t="str">
        <f>六年级肺活量得分</f>
        <v/>
      </c>
      <c r="R18" s="512" t="str">
        <f>六年级等级</f>
        <v/>
      </c>
      <c r="S18" s="516" t="str">
        <f>六年级50米跑得分</f>
        <v/>
      </c>
      <c r="T18" s="517" t="str">
        <f>六年级等级</f>
        <v/>
      </c>
      <c r="U18" s="516" t="str">
        <f>六年级坐位体前屈得分</f>
        <v/>
      </c>
      <c r="V18" s="517" t="str">
        <f>六年级等级</f>
        <v/>
      </c>
      <c r="W18" s="516" t="str">
        <f>六年级一分钟跳绳得分</f>
        <v/>
      </c>
      <c r="X18" s="518" t="str">
        <f>六年级等级</f>
        <v/>
      </c>
      <c r="Y18" s="532" t="str">
        <f>六年级仰卧起坐得分</f>
        <v/>
      </c>
      <c r="Z18" s="518" t="str">
        <f>六年级等级</f>
        <v/>
      </c>
      <c r="AA18" s="533" t="str">
        <f>六年级折返跑得分</f>
        <v/>
      </c>
      <c r="AB18" s="515" t="str">
        <f>六年级等级</f>
        <v/>
      </c>
      <c r="AC18" s="533" t="str">
        <f>六年级跳绳附加分</f>
        <v/>
      </c>
      <c r="AD18" s="534" t="str">
        <f>六年级标准分</f>
        <v/>
      </c>
      <c r="AE18" s="534" t="str">
        <f>六年级总分</f>
        <v/>
      </c>
      <c r="AF18" s="517" t="str">
        <f>六年级等级</f>
        <v/>
      </c>
      <c r="AM18" s="452" t="str">
        <f>折返时间</f>
        <v/>
      </c>
    </row>
    <row r="19" spans="1:39">
      <c r="A19" s="476">
        <v>601</v>
      </c>
      <c r="B19" s="477">
        <v>17</v>
      </c>
      <c r="C19" s="478"/>
      <c r="D19" s="471"/>
      <c r="E19" s="472"/>
      <c r="F19" s="473"/>
      <c r="G19" s="480"/>
      <c r="H19" s="475"/>
      <c r="I19" s="501"/>
      <c r="J19" s="502"/>
      <c r="K19" s="495"/>
      <c r="L19" s="503"/>
      <c r="M19" s="504"/>
      <c r="N19" s="505" t="str">
        <f>六年级BMI</f>
        <v/>
      </c>
      <c r="O19" s="499" t="str">
        <f>六年级BMI等级</f>
        <v/>
      </c>
      <c r="P19" s="500" t="str">
        <f>六年级BMI得分</f>
        <v/>
      </c>
      <c r="Q19" s="515" t="str">
        <f>六年级肺活量得分</f>
        <v/>
      </c>
      <c r="R19" s="512" t="str">
        <f>六年级等级</f>
        <v/>
      </c>
      <c r="S19" s="516" t="str">
        <f>六年级50米跑得分</f>
        <v/>
      </c>
      <c r="T19" s="517" t="str">
        <f>六年级等级</f>
        <v/>
      </c>
      <c r="U19" s="516" t="str">
        <f>六年级坐位体前屈得分</f>
        <v/>
      </c>
      <c r="V19" s="517" t="str">
        <f>六年级等级</f>
        <v/>
      </c>
      <c r="W19" s="516" t="str">
        <f>六年级一分钟跳绳得分</f>
        <v/>
      </c>
      <c r="X19" s="518" t="str">
        <f>六年级等级</f>
        <v/>
      </c>
      <c r="Y19" s="532" t="str">
        <f>六年级仰卧起坐得分</f>
        <v/>
      </c>
      <c r="Z19" s="518" t="str">
        <f>六年级等级</f>
        <v/>
      </c>
      <c r="AA19" s="533" t="str">
        <f>六年级折返跑得分</f>
        <v/>
      </c>
      <c r="AB19" s="515" t="str">
        <f>六年级等级</f>
        <v/>
      </c>
      <c r="AC19" s="533" t="str">
        <f>六年级跳绳附加分</f>
        <v/>
      </c>
      <c r="AD19" s="534" t="str">
        <f>六年级标准分</f>
        <v/>
      </c>
      <c r="AE19" s="534" t="str">
        <f>六年级总分</f>
        <v/>
      </c>
      <c r="AF19" s="517" t="str">
        <f>六年级等级</f>
        <v/>
      </c>
      <c r="AM19" s="452" t="str">
        <f>折返时间</f>
        <v/>
      </c>
    </row>
    <row r="20" spans="1:39">
      <c r="A20" s="476">
        <v>601</v>
      </c>
      <c r="B20" s="477">
        <v>18</v>
      </c>
      <c r="C20" s="478"/>
      <c r="D20" s="471"/>
      <c r="E20" s="472"/>
      <c r="F20" s="473"/>
      <c r="G20" s="480"/>
      <c r="H20" s="475"/>
      <c r="I20" s="501"/>
      <c r="J20" s="502"/>
      <c r="K20" s="495"/>
      <c r="L20" s="503"/>
      <c r="M20" s="504"/>
      <c r="N20" s="505" t="str">
        <f>六年级BMI</f>
        <v/>
      </c>
      <c r="O20" s="499" t="str">
        <f>六年级BMI等级</f>
        <v/>
      </c>
      <c r="P20" s="500" t="str">
        <f>六年级BMI得分</f>
        <v/>
      </c>
      <c r="Q20" s="515" t="str">
        <f>六年级肺活量得分</f>
        <v/>
      </c>
      <c r="R20" s="512" t="str">
        <f>六年级等级</f>
        <v/>
      </c>
      <c r="S20" s="516" t="str">
        <f>六年级50米跑得分</f>
        <v/>
      </c>
      <c r="T20" s="517" t="str">
        <f>六年级等级</f>
        <v/>
      </c>
      <c r="U20" s="516" t="str">
        <f>六年级坐位体前屈得分</f>
        <v/>
      </c>
      <c r="V20" s="517" t="str">
        <f>六年级等级</f>
        <v/>
      </c>
      <c r="W20" s="516" t="str">
        <f>六年级一分钟跳绳得分</f>
        <v/>
      </c>
      <c r="X20" s="518" t="str">
        <f>六年级等级</f>
        <v/>
      </c>
      <c r="Y20" s="532" t="str">
        <f>六年级仰卧起坐得分</f>
        <v/>
      </c>
      <c r="Z20" s="518" t="str">
        <f>六年级等级</f>
        <v/>
      </c>
      <c r="AA20" s="533" t="str">
        <f>六年级折返跑得分</f>
        <v/>
      </c>
      <c r="AB20" s="515" t="str">
        <f>六年级等级</f>
        <v/>
      </c>
      <c r="AC20" s="533" t="str">
        <f>六年级跳绳附加分</f>
        <v/>
      </c>
      <c r="AD20" s="534" t="str">
        <f>六年级标准分</f>
        <v/>
      </c>
      <c r="AE20" s="534" t="str">
        <f>六年级总分</f>
        <v/>
      </c>
      <c r="AF20" s="517" t="str">
        <f>六年级等级</f>
        <v/>
      </c>
      <c r="AM20" s="452" t="str">
        <f>折返时间</f>
        <v/>
      </c>
    </row>
    <row r="21" spans="1:39">
      <c r="A21" s="476">
        <v>601</v>
      </c>
      <c r="B21" s="477">
        <v>19</v>
      </c>
      <c r="C21" s="478"/>
      <c r="D21" s="471"/>
      <c r="E21" s="472"/>
      <c r="F21" s="473"/>
      <c r="G21" s="480"/>
      <c r="H21" s="475"/>
      <c r="I21" s="501"/>
      <c r="J21" s="502"/>
      <c r="K21" s="495"/>
      <c r="L21" s="503"/>
      <c r="M21" s="504"/>
      <c r="N21" s="505" t="str">
        <f>六年级BMI</f>
        <v/>
      </c>
      <c r="O21" s="499" t="str">
        <f>六年级BMI等级</f>
        <v/>
      </c>
      <c r="P21" s="500" t="str">
        <f>六年级BMI得分</f>
        <v/>
      </c>
      <c r="Q21" s="515" t="str">
        <f>六年级肺活量得分</f>
        <v/>
      </c>
      <c r="R21" s="512" t="str">
        <f>六年级等级</f>
        <v/>
      </c>
      <c r="S21" s="516" t="str">
        <f>六年级50米跑得分</f>
        <v/>
      </c>
      <c r="T21" s="517" t="str">
        <f>六年级等级</f>
        <v/>
      </c>
      <c r="U21" s="516" t="str">
        <f>六年级坐位体前屈得分</f>
        <v/>
      </c>
      <c r="V21" s="517" t="str">
        <f>六年级等级</f>
        <v/>
      </c>
      <c r="W21" s="516" t="str">
        <f>六年级一分钟跳绳得分</f>
        <v/>
      </c>
      <c r="X21" s="518" t="str">
        <f>六年级等级</f>
        <v/>
      </c>
      <c r="Y21" s="532" t="str">
        <f>六年级仰卧起坐得分</f>
        <v/>
      </c>
      <c r="Z21" s="518" t="str">
        <f>六年级等级</f>
        <v/>
      </c>
      <c r="AA21" s="533" t="str">
        <f>六年级折返跑得分</f>
        <v/>
      </c>
      <c r="AB21" s="515" t="str">
        <f>六年级等级</f>
        <v/>
      </c>
      <c r="AC21" s="533" t="str">
        <f>六年级跳绳附加分</f>
        <v/>
      </c>
      <c r="AD21" s="534" t="str">
        <f>六年级标准分</f>
        <v/>
      </c>
      <c r="AE21" s="534" t="str">
        <f>六年级总分</f>
        <v/>
      </c>
      <c r="AF21" s="517" t="str">
        <f>六年级等级</f>
        <v/>
      </c>
      <c r="AM21" s="452" t="str">
        <f>折返时间</f>
        <v/>
      </c>
    </row>
    <row r="22" spans="1:39">
      <c r="A22" s="476">
        <v>601</v>
      </c>
      <c r="B22" s="477">
        <v>20</v>
      </c>
      <c r="C22" s="478"/>
      <c r="D22" s="471"/>
      <c r="E22" s="472"/>
      <c r="F22" s="473"/>
      <c r="G22" s="480"/>
      <c r="H22" s="475"/>
      <c r="I22" s="501"/>
      <c r="J22" s="502"/>
      <c r="K22" s="495"/>
      <c r="L22" s="503"/>
      <c r="M22" s="504"/>
      <c r="N22" s="505" t="str">
        <f>六年级BMI</f>
        <v/>
      </c>
      <c r="O22" s="499" t="str">
        <f>六年级BMI等级</f>
        <v/>
      </c>
      <c r="P22" s="500" t="str">
        <f>六年级BMI得分</f>
        <v/>
      </c>
      <c r="Q22" s="515" t="str">
        <f>六年级肺活量得分</f>
        <v/>
      </c>
      <c r="R22" s="512" t="str">
        <f>六年级等级</f>
        <v/>
      </c>
      <c r="S22" s="516" t="str">
        <f>六年级50米跑得分</f>
        <v/>
      </c>
      <c r="T22" s="517" t="str">
        <f>六年级等级</f>
        <v/>
      </c>
      <c r="U22" s="516" t="str">
        <f>六年级坐位体前屈得分</f>
        <v/>
      </c>
      <c r="V22" s="517" t="str">
        <f>六年级等级</f>
        <v/>
      </c>
      <c r="W22" s="516" t="str">
        <f>六年级一分钟跳绳得分</f>
        <v/>
      </c>
      <c r="X22" s="517" t="str">
        <f>六年级等级</f>
        <v/>
      </c>
      <c r="Y22" s="515" t="str">
        <f>六年级仰卧起坐得分</f>
        <v/>
      </c>
      <c r="Z22" s="518" t="str">
        <f>六年级等级</f>
        <v/>
      </c>
      <c r="AA22" s="533" t="str">
        <f>六年级折返跑得分</f>
        <v/>
      </c>
      <c r="AB22" s="515" t="str">
        <f>六年级等级</f>
        <v/>
      </c>
      <c r="AC22" s="533" t="str">
        <f>六年级跳绳附加分</f>
        <v/>
      </c>
      <c r="AD22" s="534" t="str">
        <f>六年级标准分</f>
        <v/>
      </c>
      <c r="AE22" s="534" t="str">
        <f>六年级总分</f>
        <v/>
      </c>
      <c r="AF22" s="517" t="str">
        <f>六年级等级</f>
        <v/>
      </c>
      <c r="AM22" s="452" t="str">
        <f>折返时间</f>
        <v/>
      </c>
    </row>
    <row r="23" spans="1:39">
      <c r="A23" s="476">
        <v>601</v>
      </c>
      <c r="B23" s="477">
        <v>21</v>
      </c>
      <c r="C23" s="478"/>
      <c r="D23" s="471"/>
      <c r="E23" s="478"/>
      <c r="F23" s="473"/>
      <c r="G23" s="480"/>
      <c r="H23" s="475"/>
      <c r="I23" s="501"/>
      <c r="J23" s="502"/>
      <c r="K23" s="502"/>
      <c r="L23" s="503"/>
      <c r="M23" s="504"/>
      <c r="N23" s="505" t="str">
        <f>六年级BMI</f>
        <v/>
      </c>
      <c r="O23" s="499" t="str">
        <f>六年级BMI等级</f>
        <v/>
      </c>
      <c r="P23" s="500" t="str">
        <f>六年级BMI得分</f>
        <v/>
      </c>
      <c r="Q23" s="515" t="str">
        <f>六年级肺活量得分</f>
        <v/>
      </c>
      <c r="R23" s="512" t="str">
        <f>六年级等级</f>
        <v/>
      </c>
      <c r="S23" s="516" t="str">
        <f>六年级50米跑得分</f>
        <v/>
      </c>
      <c r="T23" s="517" t="str">
        <f>六年级等级</f>
        <v/>
      </c>
      <c r="U23" s="516" t="str">
        <f>六年级坐位体前屈得分</f>
        <v/>
      </c>
      <c r="V23" s="517" t="str">
        <f>六年级等级</f>
        <v/>
      </c>
      <c r="W23" s="516" t="str">
        <f>六年级一分钟跳绳得分</f>
        <v/>
      </c>
      <c r="X23" s="517" t="str">
        <f>六年级等级</f>
        <v/>
      </c>
      <c r="Y23" s="515" t="str">
        <f>六年级仰卧起坐得分</f>
        <v/>
      </c>
      <c r="Z23" s="518" t="str">
        <f>六年级等级</f>
        <v/>
      </c>
      <c r="AA23" s="533" t="str">
        <f>六年级折返跑得分</f>
        <v/>
      </c>
      <c r="AB23" s="515" t="str">
        <f>六年级等级</f>
        <v/>
      </c>
      <c r="AC23" s="533" t="str">
        <f>六年级跳绳附加分</f>
        <v/>
      </c>
      <c r="AD23" s="534" t="str">
        <f>六年级标准分</f>
        <v/>
      </c>
      <c r="AE23" s="534" t="str">
        <f>六年级总分</f>
        <v/>
      </c>
      <c r="AF23" s="517" t="str">
        <f>六年级等级</f>
        <v/>
      </c>
      <c r="AM23" s="452" t="str">
        <f>折返时间</f>
        <v/>
      </c>
    </row>
    <row r="24" spans="1:39">
      <c r="A24" s="476">
        <v>601</v>
      </c>
      <c r="B24" s="477">
        <v>22</v>
      </c>
      <c r="C24" s="478"/>
      <c r="D24" s="471"/>
      <c r="E24" s="478"/>
      <c r="F24" s="473"/>
      <c r="G24" s="480"/>
      <c r="H24" s="475"/>
      <c r="I24" s="501"/>
      <c r="J24" s="502"/>
      <c r="K24" s="502"/>
      <c r="L24" s="503"/>
      <c r="M24" s="504"/>
      <c r="N24" s="505" t="str">
        <f>六年级BMI</f>
        <v/>
      </c>
      <c r="O24" s="499" t="str">
        <f>六年级BMI等级</f>
        <v/>
      </c>
      <c r="P24" s="500" t="str">
        <f>六年级BMI得分</f>
        <v/>
      </c>
      <c r="Q24" s="515" t="str">
        <f>六年级肺活量得分</f>
        <v/>
      </c>
      <c r="R24" s="512" t="str">
        <f>六年级等级</f>
        <v/>
      </c>
      <c r="S24" s="516" t="str">
        <f>六年级50米跑得分</f>
        <v/>
      </c>
      <c r="T24" s="517" t="str">
        <f>六年级等级</f>
        <v/>
      </c>
      <c r="U24" s="516" t="str">
        <f>六年级坐位体前屈得分</f>
        <v/>
      </c>
      <c r="V24" s="517" t="str">
        <f>六年级等级</f>
        <v/>
      </c>
      <c r="W24" s="516" t="str">
        <f>六年级一分钟跳绳得分</f>
        <v/>
      </c>
      <c r="X24" s="517" t="str">
        <f>六年级等级</f>
        <v/>
      </c>
      <c r="Y24" s="515" t="str">
        <f>六年级仰卧起坐得分</f>
        <v/>
      </c>
      <c r="Z24" s="518" t="str">
        <f>六年级等级</f>
        <v/>
      </c>
      <c r="AA24" s="533" t="str">
        <f>六年级折返跑得分</f>
        <v/>
      </c>
      <c r="AB24" s="515" t="str">
        <f>六年级等级</f>
        <v/>
      </c>
      <c r="AC24" s="533" t="str">
        <f>六年级跳绳附加分</f>
        <v/>
      </c>
      <c r="AD24" s="534" t="str">
        <f>六年级标准分</f>
        <v/>
      </c>
      <c r="AE24" s="534" t="str">
        <f>六年级总分</f>
        <v/>
      </c>
      <c r="AF24" s="517" t="str">
        <f>六年级等级</f>
        <v/>
      </c>
      <c r="AM24" s="452" t="str">
        <f>折返时间</f>
        <v/>
      </c>
    </row>
    <row r="25" spans="1:39">
      <c r="A25" s="476">
        <v>601</v>
      </c>
      <c r="B25" s="477">
        <v>23</v>
      </c>
      <c r="C25" s="478"/>
      <c r="D25" s="471"/>
      <c r="E25" s="478"/>
      <c r="F25" s="473"/>
      <c r="G25" s="480"/>
      <c r="H25" s="475"/>
      <c r="I25" s="501"/>
      <c r="J25" s="502"/>
      <c r="K25" s="502"/>
      <c r="L25" s="503"/>
      <c r="M25" s="504"/>
      <c r="N25" s="505" t="str">
        <f>六年级BMI</f>
        <v/>
      </c>
      <c r="O25" s="499" t="str">
        <f>六年级BMI等级</f>
        <v/>
      </c>
      <c r="P25" s="500" t="str">
        <f>六年级BMI得分</f>
        <v/>
      </c>
      <c r="Q25" s="515" t="str">
        <f>六年级肺活量得分</f>
        <v/>
      </c>
      <c r="R25" s="512" t="str">
        <f>六年级等级</f>
        <v/>
      </c>
      <c r="S25" s="516" t="str">
        <f>六年级50米跑得分</f>
        <v/>
      </c>
      <c r="T25" s="517" t="str">
        <f>六年级等级</f>
        <v/>
      </c>
      <c r="U25" s="516" t="str">
        <f>六年级坐位体前屈得分</f>
        <v/>
      </c>
      <c r="V25" s="517" t="str">
        <f>六年级等级</f>
        <v/>
      </c>
      <c r="W25" s="516" t="str">
        <f>六年级一分钟跳绳得分</f>
        <v/>
      </c>
      <c r="X25" s="517" t="str">
        <f>六年级等级</f>
        <v/>
      </c>
      <c r="Y25" s="515" t="str">
        <f>六年级仰卧起坐得分</f>
        <v/>
      </c>
      <c r="Z25" s="518" t="str">
        <f>六年级等级</f>
        <v/>
      </c>
      <c r="AA25" s="533" t="str">
        <f>六年级折返跑得分</f>
        <v/>
      </c>
      <c r="AB25" s="515" t="str">
        <f>六年级等级</f>
        <v/>
      </c>
      <c r="AC25" s="533" t="str">
        <f>六年级跳绳附加分</f>
        <v/>
      </c>
      <c r="AD25" s="534" t="str">
        <f>六年级标准分</f>
        <v/>
      </c>
      <c r="AE25" s="534" t="str">
        <f>六年级总分</f>
        <v/>
      </c>
      <c r="AF25" s="517" t="str">
        <f>六年级等级</f>
        <v/>
      </c>
      <c r="AM25" s="452" t="str">
        <f>折返时间</f>
        <v/>
      </c>
    </row>
    <row r="26" spans="1:39">
      <c r="A26" s="476">
        <v>601</v>
      </c>
      <c r="B26" s="477">
        <v>24</v>
      </c>
      <c r="C26" s="478"/>
      <c r="D26" s="471"/>
      <c r="E26" s="478"/>
      <c r="F26" s="473"/>
      <c r="G26" s="474"/>
      <c r="H26" s="475"/>
      <c r="I26" s="501"/>
      <c r="J26" s="502"/>
      <c r="K26" s="502"/>
      <c r="L26" s="503"/>
      <c r="M26" s="504"/>
      <c r="N26" s="505" t="str">
        <f>六年级BMI</f>
        <v/>
      </c>
      <c r="O26" s="499" t="str">
        <f>六年级BMI等级</f>
        <v/>
      </c>
      <c r="P26" s="500" t="str">
        <f>六年级BMI得分</f>
        <v/>
      </c>
      <c r="Q26" s="515" t="str">
        <f>六年级肺活量得分</f>
        <v/>
      </c>
      <c r="R26" s="512" t="str">
        <f>六年级等级</f>
        <v/>
      </c>
      <c r="S26" s="516" t="str">
        <f>六年级50米跑得分</f>
        <v/>
      </c>
      <c r="T26" s="517" t="str">
        <f>六年级等级</f>
        <v/>
      </c>
      <c r="U26" s="516" t="str">
        <f>六年级坐位体前屈得分</f>
        <v/>
      </c>
      <c r="V26" s="517" t="str">
        <f>六年级等级</f>
        <v/>
      </c>
      <c r="W26" s="516" t="str">
        <f>六年级一分钟跳绳得分</f>
        <v/>
      </c>
      <c r="X26" s="517" t="str">
        <f>六年级等级</f>
        <v/>
      </c>
      <c r="Y26" s="515" t="str">
        <f>六年级仰卧起坐得分</f>
        <v/>
      </c>
      <c r="Z26" s="518" t="str">
        <f>六年级等级</f>
        <v/>
      </c>
      <c r="AA26" s="533" t="str">
        <f>六年级折返跑得分</f>
        <v/>
      </c>
      <c r="AB26" s="515" t="str">
        <f>六年级等级</f>
        <v/>
      </c>
      <c r="AC26" s="533" t="str">
        <f>六年级跳绳附加分</f>
        <v/>
      </c>
      <c r="AD26" s="534" t="str">
        <f>六年级标准分</f>
        <v/>
      </c>
      <c r="AE26" s="534" t="str">
        <f>六年级总分</f>
        <v/>
      </c>
      <c r="AF26" s="517" t="str">
        <f>六年级等级</f>
        <v/>
      </c>
      <c r="AM26" s="452" t="str">
        <f>折返时间</f>
        <v/>
      </c>
    </row>
    <row r="27" spans="1:39">
      <c r="A27" s="476">
        <v>601</v>
      </c>
      <c r="B27" s="477">
        <v>25</v>
      </c>
      <c r="C27" s="478"/>
      <c r="D27" s="471"/>
      <c r="E27" s="478"/>
      <c r="F27" s="473"/>
      <c r="G27" s="474"/>
      <c r="H27" s="475"/>
      <c r="I27" s="501"/>
      <c r="J27" s="502"/>
      <c r="K27" s="502"/>
      <c r="L27" s="503"/>
      <c r="M27" s="504"/>
      <c r="N27" s="505" t="str">
        <f>六年级BMI</f>
        <v/>
      </c>
      <c r="O27" s="499" t="str">
        <f>六年级BMI等级</f>
        <v/>
      </c>
      <c r="P27" s="500" t="str">
        <f>六年级BMI得分</f>
        <v/>
      </c>
      <c r="Q27" s="515" t="str">
        <f>六年级肺活量得分</f>
        <v/>
      </c>
      <c r="R27" s="512" t="str">
        <f>六年级等级</f>
        <v/>
      </c>
      <c r="S27" s="516" t="str">
        <f>六年级50米跑得分</f>
        <v/>
      </c>
      <c r="T27" s="517" t="str">
        <f>六年级等级</f>
        <v/>
      </c>
      <c r="U27" s="516" t="str">
        <f>六年级坐位体前屈得分</f>
        <v/>
      </c>
      <c r="V27" s="517" t="str">
        <f>六年级等级</f>
        <v/>
      </c>
      <c r="W27" s="516" t="str">
        <f>六年级一分钟跳绳得分</f>
        <v/>
      </c>
      <c r="X27" s="517" t="str">
        <f>六年级等级</f>
        <v/>
      </c>
      <c r="Y27" s="515" t="str">
        <f>六年级仰卧起坐得分</f>
        <v/>
      </c>
      <c r="Z27" s="518" t="str">
        <f>六年级等级</f>
        <v/>
      </c>
      <c r="AA27" s="533" t="str">
        <f>六年级折返跑得分</f>
        <v/>
      </c>
      <c r="AB27" s="515" t="str">
        <f>六年级等级</f>
        <v/>
      </c>
      <c r="AC27" s="533" t="str">
        <f>六年级跳绳附加分</f>
        <v/>
      </c>
      <c r="AD27" s="534" t="str">
        <f>六年级标准分</f>
        <v/>
      </c>
      <c r="AE27" s="534" t="str">
        <f>六年级总分</f>
        <v/>
      </c>
      <c r="AF27" s="517" t="str">
        <f>六年级等级</f>
        <v/>
      </c>
      <c r="AM27" s="452" t="str">
        <f>折返时间</f>
        <v/>
      </c>
    </row>
    <row r="28" spans="1:39">
      <c r="A28" s="476">
        <v>601</v>
      </c>
      <c r="B28" s="477">
        <v>26</v>
      </c>
      <c r="C28" s="478"/>
      <c r="D28" s="471"/>
      <c r="E28" s="478"/>
      <c r="F28" s="473"/>
      <c r="G28" s="480"/>
      <c r="H28" s="475"/>
      <c r="I28" s="501"/>
      <c r="J28" s="502"/>
      <c r="K28" s="502"/>
      <c r="L28" s="503"/>
      <c r="M28" s="504"/>
      <c r="N28" s="505" t="str">
        <f>六年级BMI</f>
        <v/>
      </c>
      <c r="O28" s="499" t="str">
        <f>六年级BMI等级</f>
        <v/>
      </c>
      <c r="P28" s="500" t="str">
        <f>六年级BMI得分</f>
        <v/>
      </c>
      <c r="Q28" s="515" t="str">
        <f>六年级肺活量得分</f>
        <v/>
      </c>
      <c r="R28" s="512" t="str">
        <f>六年级等级</f>
        <v/>
      </c>
      <c r="S28" s="516" t="str">
        <f>六年级50米跑得分</f>
        <v/>
      </c>
      <c r="T28" s="517" t="str">
        <f>六年级等级</f>
        <v/>
      </c>
      <c r="U28" s="516" t="str">
        <f>六年级坐位体前屈得分</f>
        <v/>
      </c>
      <c r="V28" s="517" t="str">
        <f>六年级等级</f>
        <v/>
      </c>
      <c r="W28" s="516" t="str">
        <f>六年级一分钟跳绳得分</f>
        <v/>
      </c>
      <c r="X28" s="517" t="str">
        <f>六年级等级</f>
        <v/>
      </c>
      <c r="Y28" s="515" t="str">
        <f>六年级仰卧起坐得分</f>
        <v/>
      </c>
      <c r="Z28" s="518" t="str">
        <f>六年级等级</f>
        <v/>
      </c>
      <c r="AA28" s="533" t="str">
        <f>六年级折返跑得分</f>
        <v/>
      </c>
      <c r="AB28" s="515" t="str">
        <f>六年级等级</f>
        <v/>
      </c>
      <c r="AC28" s="533" t="str">
        <f>六年级跳绳附加分</f>
        <v/>
      </c>
      <c r="AD28" s="534" t="str">
        <f>六年级标准分</f>
        <v/>
      </c>
      <c r="AE28" s="534" t="str">
        <f>六年级总分</f>
        <v/>
      </c>
      <c r="AF28" s="517" t="str">
        <f>六年级等级</f>
        <v/>
      </c>
      <c r="AM28" s="452" t="str">
        <f>折返时间</f>
        <v/>
      </c>
    </row>
    <row r="29" spans="1:39">
      <c r="A29" s="476">
        <v>601</v>
      </c>
      <c r="B29" s="477">
        <v>27</v>
      </c>
      <c r="C29" s="478"/>
      <c r="D29" s="471"/>
      <c r="E29" s="478"/>
      <c r="F29" s="473"/>
      <c r="G29" s="480"/>
      <c r="H29" s="475"/>
      <c r="I29" s="501"/>
      <c r="J29" s="502"/>
      <c r="K29" s="502"/>
      <c r="L29" s="503"/>
      <c r="M29" s="504"/>
      <c r="N29" s="505" t="str">
        <f>六年级BMI</f>
        <v/>
      </c>
      <c r="O29" s="499" t="str">
        <f>六年级BMI等级</f>
        <v/>
      </c>
      <c r="P29" s="500" t="str">
        <f>六年级BMI得分</f>
        <v/>
      </c>
      <c r="Q29" s="515" t="str">
        <f>六年级肺活量得分</f>
        <v/>
      </c>
      <c r="R29" s="512" t="str">
        <f>六年级等级</f>
        <v/>
      </c>
      <c r="S29" s="516" t="str">
        <f>六年级50米跑得分</f>
        <v/>
      </c>
      <c r="T29" s="517" t="str">
        <f>六年级等级</f>
        <v/>
      </c>
      <c r="U29" s="516" t="str">
        <f>六年级坐位体前屈得分</f>
        <v/>
      </c>
      <c r="V29" s="517" t="str">
        <f>六年级等级</f>
        <v/>
      </c>
      <c r="W29" s="516" t="str">
        <f>六年级一分钟跳绳得分</f>
        <v/>
      </c>
      <c r="X29" s="517" t="str">
        <f>六年级等级</f>
        <v/>
      </c>
      <c r="Y29" s="515" t="str">
        <f>六年级仰卧起坐得分</f>
        <v/>
      </c>
      <c r="Z29" s="518" t="str">
        <f>六年级等级</f>
        <v/>
      </c>
      <c r="AA29" s="533" t="str">
        <f>六年级折返跑得分</f>
        <v/>
      </c>
      <c r="AB29" s="515" t="str">
        <f>六年级等级</f>
        <v/>
      </c>
      <c r="AC29" s="533" t="str">
        <f>六年级跳绳附加分</f>
        <v/>
      </c>
      <c r="AD29" s="534" t="str">
        <f>六年级标准分</f>
        <v/>
      </c>
      <c r="AE29" s="534" t="str">
        <f>六年级总分</f>
        <v/>
      </c>
      <c r="AF29" s="517" t="str">
        <f>六年级等级</f>
        <v/>
      </c>
      <c r="AM29" s="452" t="str">
        <f>折返时间</f>
        <v/>
      </c>
    </row>
    <row r="30" spans="1:39">
      <c r="A30" s="476">
        <v>601</v>
      </c>
      <c r="B30" s="477">
        <v>28</v>
      </c>
      <c r="C30" s="478"/>
      <c r="D30" s="471"/>
      <c r="E30" s="478"/>
      <c r="F30" s="473"/>
      <c r="G30" s="480"/>
      <c r="H30" s="475"/>
      <c r="I30" s="501"/>
      <c r="J30" s="502"/>
      <c r="K30" s="502"/>
      <c r="L30" s="503"/>
      <c r="M30" s="504"/>
      <c r="N30" s="505" t="str">
        <f>六年级BMI</f>
        <v/>
      </c>
      <c r="O30" s="499" t="str">
        <f>六年级BMI等级</f>
        <v/>
      </c>
      <c r="P30" s="500" t="str">
        <f>六年级BMI得分</f>
        <v/>
      </c>
      <c r="Q30" s="515" t="str">
        <f>六年级肺活量得分</f>
        <v/>
      </c>
      <c r="R30" s="512" t="str">
        <f>六年级等级</f>
        <v/>
      </c>
      <c r="S30" s="516" t="str">
        <f>六年级50米跑得分</f>
        <v/>
      </c>
      <c r="T30" s="517" t="str">
        <f>六年级等级</f>
        <v/>
      </c>
      <c r="U30" s="516" t="str">
        <f>六年级坐位体前屈得分</f>
        <v/>
      </c>
      <c r="V30" s="517" t="str">
        <f>六年级等级</f>
        <v/>
      </c>
      <c r="W30" s="516" t="str">
        <f>六年级一分钟跳绳得分</f>
        <v/>
      </c>
      <c r="X30" s="517" t="str">
        <f>六年级等级</f>
        <v/>
      </c>
      <c r="Y30" s="515" t="str">
        <f>六年级仰卧起坐得分</f>
        <v/>
      </c>
      <c r="Z30" s="518" t="str">
        <f>六年级等级</f>
        <v/>
      </c>
      <c r="AA30" s="533" t="str">
        <f>六年级折返跑得分</f>
        <v/>
      </c>
      <c r="AB30" s="515" t="str">
        <f>六年级等级</f>
        <v/>
      </c>
      <c r="AC30" s="533" t="str">
        <f>六年级跳绳附加分</f>
        <v/>
      </c>
      <c r="AD30" s="534" t="str">
        <f>六年级标准分</f>
        <v/>
      </c>
      <c r="AE30" s="534" t="str">
        <f>六年级总分</f>
        <v/>
      </c>
      <c r="AF30" s="517" t="str">
        <f>六年级等级</f>
        <v/>
      </c>
      <c r="AM30" s="452" t="str">
        <f>折返时间</f>
        <v/>
      </c>
    </row>
    <row r="31" spans="1:39">
      <c r="A31" s="476">
        <v>601</v>
      </c>
      <c r="B31" s="477">
        <v>29</v>
      </c>
      <c r="C31" s="478"/>
      <c r="D31" s="471"/>
      <c r="E31" s="478"/>
      <c r="F31" s="473"/>
      <c r="G31" s="480"/>
      <c r="H31" s="475"/>
      <c r="I31" s="501"/>
      <c r="J31" s="502"/>
      <c r="K31" s="502"/>
      <c r="L31" s="503"/>
      <c r="M31" s="504"/>
      <c r="N31" s="505" t="str">
        <f>六年级BMI</f>
        <v/>
      </c>
      <c r="O31" s="499" t="str">
        <f>六年级BMI等级</f>
        <v/>
      </c>
      <c r="P31" s="500" t="str">
        <f>六年级BMI得分</f>
        <v/>
      </c>
      <c r="Q31" s="515" t="str">
        <f>六年级肺活量得分</f>
        <v/>
      </c>
      <c r="R31" s="512" t="str">
        <f>六年级等级</f>
        <v/>
      </c>
      <c r="S31" s="516" t="str">
        <f>六年级50米跑得分</f>
        <v/>
      </c>
      <c r="T31" s="517" t="str">
        <f>六年级等级</f>
        <v/>
      </c>
      <c r="U31" s="516" t="str">
        <f>六年级坐位体前屈得分</f>
        <v/>
      </c>
      <c r="V31" s="517" t="str">
        <f>六年级等级</f>
        <v/>
      </c>
      <c r="W31" s="516" t="str">
        <f>六年级一分钟跳绳得分</f>
        <v/>
      </c>
      <c r="X31" s="517" t="str">
        <f>六年级等级</f>
        <v/>
      </c>
      <c r="Y31" s="515" t="str">
        <f>六年级仰卧起坐得分</f>
        <v/>
      </c>
      <c r="Z31" s="518" t="str">
        <f>六年级等级</f>
        <v/>
      </c>
      <c r="AA31" s="533" t="str">
        <f>六年级折返跑得分</f>
        <v/>
      </c>
      <c r="AB31" s="515" t="str">
        <f>六年级等级</f>
        <v/>
      </c>
      <c r="AC31" s="533" t="str">
        <f>六年级跳绳附加分</f>
        <v/>
      </c>
      <c r="AD31" s="534" t="str">
        <f>六年级标准分</f>
        <v/>
      </c>
      <c r="AE31" s="534" t="str">
        <f>六年级总分</f>
        <v/>
      </c>
      <c r="AF31" s="517" t="str">
        <f>六年级等级</f>
        <v/>
      </c>
      <c r="AM31" s="452" t="str">
        <f>折返时间</f>
        <v/>
      </c>
    </row>
    <row r="32" spans="1:39">
      <c r="A32" s="476">
        <v>601</v>
      </c>
      <c r="B32" s="477">
        <v>30</v>
      </c>
      <c r="C32" s="478"/>
      <c r="D32" s="471"/>
      <c r="E32" s="478"/>
      <c r="F32" s="473"/>
      <c r="G32" s="480"/>
      <c r="H32" s="475"/>
      <c r="I32" s="501"/>
      <c r="J32" s="502"/>
      <c r="K32" s="502"/>
      <c r="L32" s="503"/>
      <c r="M32" s="504"/>
      <c r="N32" s="505" t="str">
        <f>六年级BMI</f>
        <v/>
      </c>
      <c r="O32" s="499" t="str">
        <f>六年级BMI等级</f>
        <v/>
      </c>
      <c r="P32" s="500" t="str">
        <f>六年级BMI得分</f>
        <v/>
      </c>
      <c r="Q32" s="515" t="str">
        <f>六年级肺活量得分</f>
        <v/>
      </c>
      <c r="R32" s="512" t="str">
        <f>六年级等级</f>
        <v/>
      </c>
      <c r="S32" s="516" t="str">
        <f>六年级50米跑得分</f>
        <v/>
      </c>
      <c r="T32" s="517" t="str">
        <f>六年级等级</f>
        <v/>
      </c>
      <c r="U32" s="516" t="str">
        <f>六年级坐位体前屈得分</f>
        <v/>
      </c>
      <c r="V32" s="517" t="str">
        <f>六年级等级</f>
        <v/>
      </c>
      <c r="W32" s="516" t="str">
        <f>六年级一分钟跳绳得分</f>
        <v/>
      </c>
      <c r="X32" s="517" t="str">
        <f>六年级等级</f>
        <v/>
      </c>
      <c r="Y32" s="515" t="str">
        <f>六年级仰卧起坐得分</f>
        <v/>
      </c>
      <c r="Z32" s="518" t="str">
        <f>六年级等级</f>
        <v/>
      </c>
      <c r="AA32" s="533" t="str">
        <f>六年级折返跑得分</f>
        <v/>
      </c>
      <c r="AB32" s="515" t="str">
        <f>六年级等级</f>
        <v/>
      </c>
      <c r="AC32" s="533" t="str">
        <f>六年级跳绳附加分</f>
        <v/>
      </c>
      <c r="AD32" s="534" t="str">
        <f>六年级标准分</f>
        <v/>
      </c>
      <c r="AE32" s="534" t="str">
        <f>六年级总分</f>
        <v/>
      </c>
      <c r="AF32" s="517" t="str">
        <f>六年级等级</f>
        <v/>
      </c>
      <c r="AM32" s="452" t="str">
        <f>折返时间</f>
        <v/>
      </c>
    </row>
    <row r="33" spans="1:39">
      <c r="A33" s="476">
        <v>601</v>
      </c>
      <c r="B33" s="477">
        <v>31</v>
      </c>
      <c r="C33" s="478"/>
      <c r="D33" s="471"/>
      <c r="E33" s="478"/>
      <c r="F33" s="473"/>
      <c r="G33" s="480"/>
      <c r="H33" s="475"/>
      <c r="I33" s="501"/>
      <c r="J33" s="502"/>
      <c r="K33" s="502"/>
      <c r="L33" s="503"/>
      <c r="M33" s="504"/>
      <c r="N33" s="505" t="str">
        <f>六年级BMI</f>
        <v/>
      </c>
      <c r="O33" s="499" t="str">
        <f>六年级BMI等级</f>
        <v/>
      </c>
      <c r="P33" s="500" t="str">
        <f>六年级BMI得分</f>
        <v/>
      </c>
      <c r="Q33" s="515" t="str">
        <f>六年级肺活量得分</f>
        <v/>
      </c>
      <c r="R33" s="512" t="str">
        <f>六年级等级</f>
        <v/>
      </c>
      <c r="S33" s="516" t="str">
        <f>六年级50米跑得分</f>
        <v/>
      </c>
      <c r="T33" s="517" t="str">
        <f>六年级等级</f>
        <v/>
      </c>
      <c r="U33" s="516" t="str">
        <f>六年级坐位体前屈得分</f>
        <v/>
      </c>
      <c r="V33" s="517" t="str">
        <f>六年级等级</f>
        <v/>
      </c>
      <c r="W33" s="516" t="str">
        <f>六年级一分钟跳绳得分</f>
        <v/>
      </c>
      <c r="X33" s="517" t="str">
        <f>六年级等级</f>
        <v/>
      </c>
      <c r="Y33" s="515" t="str">
        <f>六年级仰卧起坐得分</f>
        <v/>
      </c>
      <c r="Z33" s="518" t="str">
        <f>六年级等级</f>
        <v/>
      </c>
      <c r="AA33" s="533" t="str">
        <f>六年级折返跑得分</f>
        <v/>
      </c>
      <c r="AB33" s="515" t="str">
        <f>六年级等级</f>
        <v/>
      </c>
      <c r="AC33" s="533" t="str">
        <f>六年级跳绳附加分</f>
        <v/>
      </c>
      <c r="AD33" s="534" t="str">
        <f>六年级标准分</f>
        <v/>
      </c>
      <c r="AE33" s="534" t="str">
        <f>六年级总分</f>
        <v/>
      </c>
      <c r="AF33" s="517" t="str">
        <f>六年级等级</f>
        <v/>
      </c>
      <c r="AM33" s="452" t="str">
        <f>折返时间</f>
        <v/>
      </c>
    </row>
    <row r="34" spans="1:39">
      <c r="A34" s="476">
        <v>601</v>
      </c>
      <c r="B34" s="477">
        <v>32</v>
      </c>
      <c r="C34" s="478"/>
      <c r="D34" s="471"/>
      <c r="E34" s="478"/>
      <c r="F34" s="473"/>
      <c r="G34" s="480"/>
      <c r="H34" s="475"/>
      <c r="I34" s="501"/>
      <c r="J34" s="502"/>
      <c r="K34" s="502"/>
      <c r="L34" s="503"/>
      <c r="M34" s="504"/>
      <c r="N34" s="505" t="str">
        <f>六年级BMI</f>
        <v/>
      </c>
      <c r="O34" s="499" t="str">
        <f>六年级BMI等级</f>
        <v/>
      </c>
      <c r="P34" s="500" t="str">
        <f>六年级BMI得分</f>
        <v/>
      </c>
      <c r="Q34" s="515" t="str">
        <f>六年级肺活量得分</f>
        <v/>
      </c>
      <c r="R34" s="512" t="str">
        <f>六年级等级</f>
        <v/>
      </c>
      <c r="S34" s="516" t="str">
        <f>六年级50米跑得分</f>
        <v/>
      </c>
      <c r="T34" s="517" t="str">
        <f>六年级等级</f>
        <v/>
      </c>
      <c r="U34" s="516" t="str">
        <f>六年级坐位体前屈得分</f>
        <v/>
      </c>
      <c r="V34" s="517" t="str">
        <f>六年级等级</f>
        <v/>
      </c>
      <c r="W34" s="516" t="str">
        <f>六年级一分钟跳绳得分</f>
        <v/>
      </c>
      <c r="X34" s="517" t="str">
        <f>六年级等级</f>
        <v/>
      </c>
      <c r="Y34" s="515" t="str">
        <f>六年级仰卧起坐得分</f>
        <v/>
      </c>
      <c r="Z34" s="518" t="str">
        <f>六年级等级</f>
        <v/>
      </c>
      <c r="AA34" s="533" t="str">
        <f>六年级折返跑得分</f>
        <v/>
      </c>
      <c r="AB34" s="515" t="str">
        <f>六年级等级</f>
        <v/>
      </c>
      <c r="AC34" s="533" t="str">
        <f>六年级跳绳附加分</f>
        <v/>
      </c>
      <c r="AD34" s="534" t="str">
        <f>六年级标准分</f>
        <v/>
      </c>
      <c r="AE34" s="534" t="str">
        <f>六年级总分</f>
        <v/>
      </c>
      <c r="AF34" s="517" t="str">
        <f>六年级等级</f>
        <v/>
      </c>
      <c r="AM34" s="452" t="str">
        <f>折返时间</f>
        <v/>
      </c>
    </row>
    <row r="35" spans="1:39">
      <c r="A35" s="476">
        <v>601</v>
      </c>
      <c r="B35" s="477">
        <v>33</v>
      </c>
      <c r="C35" s="478"/>
      <c r="D35" s="471"/>
      <c r="E35" s="478"/>
      <c r="F35" s="473"/>
      <c r="G35" s="480"/>
      <c r="H35" s="475"/>
      <c r="I35" s="501"/>
      <c r="J35" s="502"/>
      <c r="K35" s="502"/>
      <c r="L35" s="503"/>
      <c r="M35" s="504"/>
      <c r="N35" s="505" t="str">
        <f>六年级BMI</f>
        <v/>
      </c>
      <c r="O35" s="499" t="str">
        <f>六年级BMI等级</f>
        <v/>
      </c>
      <c r="P35" s="500" t="str">
        <f>六年级BMI得分</f>
        <v/>
      </c>
      <c r="Q35" s="515" t="str">
        <f>六年级肺活量得分</f>
        <v/>
      </c>
      <c r="R35" s="512" t="str">
        <f>六年级等级</f>
        <v/>
      </c>
      <c r="S35" s="516" t="str">
        <f>六年级50米跑得分</f>
        <v/>
      </c>
      <c r="T35" s="517" t="str">
        <f>六年级等级</f>
        <v/>
      </c>
      <c r="U35" s="516" t="str">
        <f>六年级坐位体前屈得分</f>
        <v/>
      </c>
      <c r="V35" s="517" t="str">
        <f>六年级等级</f>
        <v/>
      </c>
      <c r="W35" s="516" t="str">
        <f>六年级一分钟跳绳得分</f>
        <v/>
      </c>
      <c r="X35" s="517" t="str">
        <f>六年级等级</f>
        <v/>
      </c>
      <c r="Y35" s="515" t="str">
        <f>六年级仰卧起坐得分</f>
        <v/>
      </c>
      <c r="Z35" s="518" t="str">
        <f>六年级等级</f>
        <v/>
      </c>
      <c r="AA35" s="533" t="str">
        <f>六年级折返跑得分</f>
        <v/>
      </c>
      <c r="AB35" s="515" t="str">
        <f>六年级等级</f>
        <v/>
      </c>
      <c r="AC35" s="533" t="str">
        <f>六年级跳绳附加分</f>
        <v/>
      </c>
      <c r="AD35" s="534" t="str">
        <f>六年级标准分</f>
        <v/>
      </c>
      <c r="AE35" s="534" t="str">
        <f>六年级总分</f>
        <v/>
      </c>
      <c r="AF35" s="517" t="str">
        <f>六年级等级</f>
        <v/>
      </c>
      <c r="AM35" s="452" t="str">
        <f>折返时间</f>
        <v/>
      </c>
    </row>
    <row r="36" spans="1:39">
      <c r="A36" s="476">
        <v>601</v>
      </c>
      <c r="B36" s="477">
        <v>34</v>
      </c>
      <c r="C36" s="478"/>
      <c r="D36" s="471"/>
      <c r="E36" s="478"/>
      <c r="F36" s="473"/>
      <c r="G36" s="480"/>
      <c r="H36" s="475"/>
      <c r="I36" s="501"/>
      <c r="J36" s="502"/>
      <c r="K36" s="502"/>
      <c r="L36" s="503"/>
      <c r="M36" s="504"/>
      <c r="N36" s="505" t="str">
        <f>六年级BMI</f>
        <v/>
      </c>
      <c r="O36" s="499" t="str">
        <f>六年级BMI等级</f>
        <v/>
      </c>
      <c r="P36" s="500" t="str">
        <f>六年级BMI得分</f>
        <v/>
      </c>
      <c r="Q36" s="515" t="str">
        <f>六年级肺活量得分</f>
        <v/>
      </c>
      <c r="R36" s="512" t="str">
        <f>六年级等级</f>
        <v/>
      </c>
      <c r="S36" s="516" t="str">
        <f>六年级50米跑得分</f>
        <v/>
      </c>
      <c r="T36" s="517" t="str">
        <f>六年级等级</f>
        <v/>
      </c>
      <c r="U36" s="516" t="str">
        <f>六年级坐位体前屈得分</f>
        <v/>
      </c>
      <c r="V36" s="517" t="str">
        <f>六年级等级</f>
        <v/>
      </c>
      <c r="W36" s="516" t="str">
        <f>六年级一分钟跳绳得分</f>
        <v/>
      </c>
      <c r="X36" s="517" t="str">
        <f>六年级等级</f>
        <v/>
      </c>
      <c r="Y36" s="515" t="str">
        <f>六年级仰卧起坐得分</f>
        <v/>
      </c>
      <c r="Z36" s="518" t="str">
        <f>六年级等级</f>
        <v/>
      </c>
      <c r="AA36" s="533" t="str">
        <f>六年级折返跑得分</f>
        <v/>
      </c>
      <c r="AB36" s="515" t="str">
        <f>六年级等级</f>
        <v/>
      </c>
      <c r="AC36" s="533" t="str">
        <f>六年级跳绳附加分</f>
        <v/>
      </c>
      <c r="AD36" s="534" t="str">
        <f>六年级标准分</f>
        <v/>
      </c>
      <c r="AE36" s="534" t="str">
        <f>六年级总分</f>
        <v/>
      </c>
      <c r="AF36" s="517" t="str">
        <f>六年级等级</f>
        <v/>
      </c>
      <c r="AM36" s="452" t="str">
        <f>折返时间</f>
        <v/>
      </c>
    </row>
    <row r="37" spans="1:39">
      <c r="A37" s="476">
        <v>601</v>
      </c>
      <c r="B37" s="477">
        <v>35</v>
      </c>
      <c r="C37" s="478"/>
      <c r="D37" s="471"/>
      <c r="E37" s="478"/>
      <c r="F37" s="473"/>
      <c r="G37" s="480"/>
      <c r="H37" s="475"/>
      <c r="I37" s="501"/>
      <c r="J37" s="502"/>
      <c r="K37" s="502"/>
      <c r="L37" s="503"/>
      <c r="M37" s="504"/>
      <c r="N37" s="505" t="str">
        <f>六年级BMI</f>
        <v/>
      </c>
      <c r="O37" s="499" t="str">
        <f>六年级BMI等级</f>
        <v/>
      </c>
      <c r="P37" s="500" t="str">
        <f>六年级BMI得分</f>
        <v/>
      </c>
      <c r="Q37" s="515" t="str">
        <f>六年级肺活量得分</f>
        <v/>
      </c>
      <c r="R37" s="512" t="str">
        <f>六年级等级</f>
        <v/>
      </c>
      <c r="S37" s="516" t="str">
        <f>六年级50米跑得分</f>
        <v/>
      </c>
      <c r="T37" s="517" t="str">
        <f>六年级等级</f>
        <v/>
      </c>
      <c r="U37" s="516" t="str">
        <f>六年级坐位体前屈得分</f>
        <v/>
      </c>
      <c r="V37" s="517" t="str">
        <f>六年级等级</f>
        <v/>
      </c>
      <c r="W37" s="516" t="str">
        <f>六年级一分钟跳绳得分</f>
        <v/>
      </c>
      <c r="X37" s="517" t="str">
        <f>六年级等级</f>
        <v/>
      </c>
      <c r="Y37" s="515" t="str">
        <f>六年级仰卧起坐得分</f>
        <v/>
      </c>
      <c r="Z37" s="518" t="str">
        <f>六年级等级</f>
        <v/>
      </c>
      <c r="AA37" s="533" t="str">
        <f>六年级折返跑得分</f>
        <v/>
      </c>
      <c r="AB37" s="515" t="str">
        <f>六年级等级</f>
        <v/>
      </c>
      <c r="AC37" s="533" t="str">
        <f>六年级跳绳附加分</f>
        <v/>
      </c>
      <c r="AD37" s="534" t="str">
        <f>六年级标准分</f>
        <v/>
      </c>
      <c r="AE37" s="534" t="str">
        <f>六年级总分</f>
        <v/>
      </c>
      <c r="AF37" s="517" t="str">
        <f>六年级等级</f>
        <v/>
      </c>
      <c r="AM37" s="452" t="str">
        <f>折返时间</f>
        <v/>
      </c>
    </row>
    <row r="38" spans="1:39">
      <c r="A38" s="476">
        <v>601</v>
      </c>
      <c r="B38" s="477">
        <v>36</v>
      </c>
      <c r="C38" s="478"/>
      <c r="D38" s="471"/>
      <c r="E38" s="478"/>
      <c r="F38" s="473"/>
      <c r="G38" s="480"/>
      <c r="H38" s="475"/>
      <c r="I38" s="501"/>
      <c r="J38" s="502"/>
      <c r="K38" s="502"/>
      <c r="L38" s="503"/>
      <c r="M38" s="504"/>
      <c r="N38" s="505" t="str">
        <f>六年级BMI</f>
        <v/>
      </c>
      <c r="O38" s="499" t="str">
        <f>六年级BMI等级</f>
        <v/>
      </c>
      <c r="P38" s="500" t="str">
        <f>六年级BMI得分</f>
        <v/>
      </c>
      <c r="Q38" s="515" t="str">
        <f>六年级肺活量得分</f>
        <v/>
      </c>
      <c r="R38" s="512" t="str">
        <f>六年级等级</f>
        <v/>
      </c>
      <c r="S38" s="516" t="str">
        <f>六年级50米跑得分</f>
        <v/>
      </c>
      <c r="T38" s="517" t="str">
        <f>六年级等级</f>
        <v/>
      </c>
      <c r="U38" s="516" t="str">
        <f>六年级坐位体前屈得分</f>
        <v/>
      </c>
      <c r="V38" s="517" t="str">
        <f>六年级等级</f>
        <v/>
      </c>
      <c r="W38" s="516" t="str">
        <f>六年级一分钟跳绳得分</f>
        <v/>
      </c>
      <c r="X38" s="517" t="str">
        <f>六年级等级</f>
        <v/>
      </c>
      <c r="Y38" s="515" t="str">
        <f>六年级仰卧起坐得分</f>
        <v/>
      </c>
      <c r="Z38" s="518" t="str">
        <f>六年级等级</f>
        <v/>
      </c>
      <c r="AA38" s="533" t="str">
        <f>六年级折返跑得分</f>
        <v/>
      </c>
      <c r="AB38" s="515" t="str">
        <f>六年级等级</f>
        <v/>
      </c>
      <c r="AC38" s="533" t="str">
        <f>六年级跳绳附加分</f>
        <v/>
      </c>
      <c r="AD38" s="534" t="str">
        <f>六年级标准分</f>
        <v/>
      </c>
      <c r="AE38" s="534" t="str">
        <f>六年级总分</f>
        <v/>
      </c>
      <c r="AF38" s="517" t="str">
        <f>六年级等级</f>
        <v/>
      </c>
      <c r="AM38" s="452" t="str">
        <f>折返时间</f>
        <v/>
      </c>
    </row>
    <row r="39" spans="1:39">
      <c r="A39" s="476">
        <v>601</v>
      </c>
      <c r="B39" s="477">
        <v>37</v>
      </c>
      <c r="C39" s="478"/>
      <c r="D39" s="471"/>
      <c r="E39" s="478"/>
      <c r="F39" s="473"/>
      <c r="G39" s="480"/>
      <c r="H39" s="475"/>
      <c r="I39" s="501"/>
      <c r="J39" s="502"/>
      <c r="K39" s="502"/>
      <c r="L39" s="503"/>
      <c r="M39" s="504"/>
      <c r="N39" s="505" t="str">
        <f>六年级BMI</f>
        <v/>
      </c>
      <c r="O39" s="499" t="str">
        <f>六年级BMI等级</f>
        <v/>
      </c>
      <c r="P39" s="500" t="str">
        <f>六年级BMI得分</f>
        <v/>
      </c>
      <c r="Q39" s="515" t="str">
        <f>六年级肺活量得分</f>
        <v/>
      </c>
      <c r="R39" s="512" t="str">
        <f>六年级等级</f>
        <v/>
      </c>
      <c r="S39" s="516" t="str">
        <f>六年级50米跑得分</f>
        <v/>
      </c>
      <c r="T39" s="517" t="str">
        <f>六年级等级</f>
        <v/>
      </c>
      <c r="U39" s="516" t="str">
        <f>六年级坐位体前屈得分</f>
        <v/>
      </c>
      <c r="V39" s="517" t="str">
        <f>六年级等级</f>
        <v/>
      </c>
      <c r="W39" s="516" t="str">
        <f>六年级一分钟跳绳得分</f>
        <v/>
      </c>
      <c r="X39" s="517" t="str">
        <f>六年级等级</f>
        <v/>
      </c>
      <c r="Y39" s="515" t="str">
        <f>六年级仰卧起坐得分</f>
        <v/>
      </c>
      <c r="Z39" s="518" t="str">
        <f>六年级等级</f>
        <v/>
      </c>
      <c r="AA39" s="533" t="str">
        <f>六年级折返跑得分</f>
        <v/>
      </c>
      <c r="AB39" s="515" t="str">
        <f>六年级等级</f>
        <v/>
      </c>
      <c r="AC39" s="533" t="str">
        <f>六年级跳绳附加分</f>
        <v/>
      </c>
      <c r="AD39" s="534" t="str">
        <f>六年级标准分</f>
        <v/>
      </c>
      <c r="AE39" s="534" t="str">
        <f>六年级总分</f>
        <v/>
      </c>
      <c r="AF39" s="517" t="str">
        <f>六年级等级</f>
        <v/>
      </c>
      <c r="AM39" s="452" t="str">
        <f>折返时间</f>
        <v/>
      </c>
    </row>
    <row r="40" spans="1:39">
      <c r="A40" s="476">
        <v>601</v>
      </c>
      <c r="B40" s="477">
        <v>38</v>
      </c>
      <c r="C40" s="478"/>
      <c r="D40" s="471"/>
      <c r="E40" s="478"/>
      <c r="F40" s="473"/>
      <c r="G40" s="480"/>
      <c r="H40" s="475"/>
      <c r="I40" s="501"/>
      <c r="J40" s="502"/>
      <c r="K40" s="502"/>
      <c r="L40" s="503"/>
      <c r="M40" s="504"/>
      <c r="N40" s="505" t="str">
        <f>六年级BMI</f>
        <v/>
      </c>
      <c r="O40" s="499" t="str">
        <f>六年级BMI等级</f>
        <v/>
      </c>
      <c r="P40" s="500" t="str">
        <f>六年级BMI得分</f>
        <v/>
      </c>
      <c r="Q40" s="515" t="str">
        <f>六年级肺活量得分</f>
        <v/>
      </c>
      <c r="R40" s="512" t="str">
        <f>六年级等级</f>
        <v/>
      </c>
      <c r="S40" s="516" t="str">
        <f>六年级50米跑得分</f>
        <v/>
      </c>
      <c r="T40" s="517" t="str">
        <f>六年级等级</f>
        <v/>
      </c>
      <c r="U40" s="516" t="str">
        <f>六年级坐位体前屈得分</f>
        <v/>
      </c>
      <c r="V40" s="517" t="str">
        <f>六年级等级</f>
        <v/>
      </c>
      <c r="W40" s="516" t="str">
        <f>六年级一分钟跳绳得分</f>
        <v/>
      </c>
      <c r="X40" s="517" t="str">
        <f>六年级等级</f>
        <v/>
      </c>
      <c r="Y40" s="515" t="str">
        <f>六年级仰卧起坐得分</f>
        <v/>
      </c>
      <c r="Z40" s="518" t="str">
        <f>六年级等级</f>
        <v/>
      </c>
      <c r="AA40" s="533" t="str">
        <f>六年级折返跑得分</f>
        <v/>
      </c>
      <c r="AB40" s="515" t="str">
        <f>六年级等级</f>
        <v/>
      </c>
      <c r="AC40" s="533" t="str">
        <f>六年级跳绳附加分</f>
        <v/>
      </c>
      <c r="AD40" s="534" t="str">
        <f>六年级标准分</f>
        <v/>
      </c>
      <c r="AE40" s="534" t="str">
        <f>六年级总分</f>
        <v/>
      </c>
      <c r="AF40" s="517" t="str">
        <f>六年级等级</f>
        <v/>
      </c>
      <c r="AM40" s="452" t="str">
        <f>折返时间</f>
        <v/>
      </c>
    </row>
    <row r="41" spans="1:39">
      <c r="A41" s="476">
        <v>601</v>
      </c>
      <c r="B41" s="477">
        <v>39</v>
      </c>
      <c r="C41" s="478"/>
      <c r="D41" s="471"/>
      <c r="E41" s="478"/>
      <c r="F41" s="473"/>
      <c r="G41" s="480"/>
      <c r="H41" s="475"/>
      <c r="I41" s="501"/>
      <c r="J41" s="502"/>
      <c r="K41" s="502"/>
      <c r="L41" s="503"/>
      <c r="M41" s="504"/>
      <c r="N41" s="505" t="str">
        <f>六年级BMI</f>
        <v/>
      </c>
      <c r="O41" s="499" t="str">
        <f>六年级BMI等级</f>
        <v/>
      </c>
      <c r="P41" s="500" t="str">
        <f>六年级BMI得分</f>
        <v/>
      </c>
      <c r="Q41" s="515" t="str">
        <f>六年级肺活量得分</f>
        <v/>
      </c>
      <c r="R41" s="512" t="str">
        <f>六年级等级</f>
        <v/>
      </c>
      <c r="S41" s="516" t="str">
        <f>六年级50米跑得分</f>
        <v/>
      </c>
      <c r="T41" s="517" t="str">
        <f>六年级等级</f>
        <v/>
      </c>
      <c r="U41" s="516" t="str">
        <f>六年级坐位体前屈得分</f>
        <v/>
      </c>
      <c r="V41" s="517" t="str">
        <f>六年级等级</f>
        <v/>
      </c>
      <c r="W41" s="516" t="str">
        <f>六年级一分钟跳绳得分</f>
        <v/>
      </c>
      <c r="X41" s="517" t="str">
        <f>六年级等级</f>
        <v/>
      </c>
      <c r="Y41" s="515" t="str">
        <f>六年级仰卧起坐得分</f>
        <v/>
      </c>
      <c r="Z41" s="518" t="str">
        <f>六年级等级</f>
        <v/>
      </c>
      <c r="AA41" s="533" t="str">
        <f>六年级折返跑得分</f>
        <v/>
      </c>
      <c r="AB41" s="515" t="str">
        <f>六年级等级</f>
        <v/>
      </c>
      <c r="AC41" s="533" t="str">
        <f>六年级跳绳附加分</f>
        <v/>
      </c>
      <c r="AD41" s="534" t="str">
        <f>六年级标准分</f>
        <v/>
      </c>
      <c r="AE41" s="534" t="str">
        <f>六年级总分</f>
        <v/>
      </c>
      <c r="AF41" s="517" t="str">
        <f>六年级等级</f>
        <v/>
      </c>
      <c r="AM41" s="452" t="str">
        <f>折返时间</f>
        <v/>
      </c>
    </row>
    <row r="42" spans="1:39">
      <c r="A42" s="476">
        <v>601</v>
      </c>
      <c r="B42" s="477">
        <v>40</v>
      </c>
      <c r="C42" s="478"/>
      <c r="D42" s="471"/>
      <c r="E42" s="478"/>
      <c r="F42" s="473"/>
      <c r="G42" s="480"/>
      <c r="H42" s="475"/>
      <c r="I42" s="501"/>
      <c r="J42" s="502"/>
      <c r="K42" s="502"/>
      <c r="L42" s="503"/>
      <c r="M42" s="504"/>
      <c r="N42" s="505" t="str">
        <f>六年级BMI</f>
        <v/>
      </c>
      <c r="O42" s="499" t="str">
        <f>六年级BMI等级</f>
        <v/>
      </c>
      <c r="P42" s="500" t="str">
        <f>六年级BMI得分</f>
        <v/>
      </c>
      <c r="Q42" s="515" t="str">
        <f>六年级肺活量得分</f>
        <v/>
      </c>
      <c r="R42" s="512" t="str">
        <f>六年级等级</f>
        <v/>
      </c>
      <c r="S42" s="516" t="str">
        <f>六年级50米跑得分</f>
        <v/>
      </c>
      <c r="T42" s="517" t="str">
        <f>六年级等级</f>
        <v/>
      </c>
      <c r="U42" s="516" t="str">
        <f>六年级坐位体前屈得分</f>
        <v/>
      </c>
      <c r="V42" s="517" t="str">
        <f>六年级等级</f>
        <v/>
      </c>
      <c r="W42" s="516" t="str">
        <f>六年级一分钟跳绳得分</f>
        <v/>
      </c>
      <c r="X42" s="517" t="str">
        <f>六年级等级</f>
        <v/>
      </c>
      <c r="Y42" s="515" t="str">
        <f>六年级仰卧起坐得分</f>
        <v/>
      </c>
      <c r="Z42" s="518" t="str">
        <f>六年级等级</f>
        <v/>
      </c>
      <c r="AA42" s="533" t="str">
        <f>六年级折返跑得分</f>
        <v/>
      </c>
      <c r="AB42" s="515" t="str">
        <f>六年级等级</f>
        <v/>
      </c>
      <c r="AC42" s="533" t="str">
        <f>六年级跳绳附加分</f>
        <v/>
      </c>
      <c r="AD42" s="534" t="str">
        <f>六年级标准分</f>
        <v/>
      </c>
      <c r="AE42" s="534" t="str">
        <f>六年级总分</f>
        <v/>
      </c>
      <c r="AF42" s="517" t="str">
        <f>六年级等级</f>
        <v/>
      </c>
      <c r="AM42" s="452" t="str">
        <f>折返时间</f>
        <v/>
      </c>
    </row>
    <row r="43" spans="1:39">
      <c r="A43" s="476">
        <v>601</v>
      </c>
      <c r="B43" s="477">
        <v>41</v>
      </c>
      <c r="C43" s="478"/>
      <c r="D43" s="471"/>
      <c r="E43" s="478"/>
      <c r="F43" s="473"/>
      <c r="G43" s="480"/>
      <c r="H43" s="475"/>
      <c r="I43" s="501"/>
      <c r="J43" s="502"/>
      <c r="K43" s="502"/>
      <c r="L43" s="503"/>
      <c r="M43" s="504"/>
      <c r="N43" s="505" t="str">
        <f>六年级BMI</f>
        <v/>
      </c>
      <c r="O43" s="499" t="str">
        <f>六年级BMI等级</f>
        <v/>
      </c>
      <c r="P43" s="500" t="str">
        <f>六年级BMI得分</f>
        <v/>
      </c>
      <c r="Q43" s="515" t="str">
        <f>六年级肺活量得分</f>
        <v/>
      </c>
      <c r="R43" s="512" t="str">
        <f>六年级等级</f>
        <v/>
      </c>
      <c r="S43" s="516" t="str">
        <f>六年级50米跑得分</f>
        <v/>
      </c>
      <c r="T43" s="517" t="str">
        <f>六年级等级</f>
        <v/>
      </c>
      <c r="U43" s="516" t="str">
        <f>六年级坐位体前屈得分</f>
        <v/>
      </c>
      <c r="V43" s="517" t="str">
        <f>六年级等级</f>
        <v/>
      </c>
      <c r="W43" s="516" t="str">
        <f>六年级一分钟跳绳得分</f>
        <v/>
      </c>
      <c r="X43" s="517" t="str">
        <f>六年级等级</f>
        <v/>
      </c>
      <c r="Y43" s="515" t="str">
        <f>六年级仰卧起坐得分</f>
        <v/>
      </c>
      <c r="Z43" s="518" t="str">
        <f>六年级等级</f>
        <v/>
      </c>
      <c r="AA43" s="533" t="str">
        <f>六年级折返跑得分</f>
        <v/>
      </c>
      <c r="AB43" s="515" t="str">
        <f>六年级等级</f>
        <v/>
      </c>
      <c r="AC43" s="533" t="str">
        <f>六年级跳绳附加分</f>
        <v/>
      </c>
      <c r="AD43" s="534" t="str">
        <f>六年级标准分</f>
        <v/>
      </c>
      <c r="AE43" s="534" t="str">
        <f>六年级总分</f>
        <v/>
      </c>
      <c r="AF43" s="517" t="str">
        <f>六年级等级</f>
        <v/>
      </c>
      <c r="AM43" s="452" t="str">
        <f>折返时间</f>
        <v/>
      </c>
    </row>
    <row r="44" spans="1:39">
      <c r="A44" s="476">
        <v>601</v>
      </c>
      <c r="B44" s="477">
        <v>42</v>
      </c>
      <c r="C44" s="478"/>
      <c r="D44" s="471"/>
      <c r="E44" s="478"/>
      <c r="F44" s="473"/>
      <c r="G44" s="480"/>
      <c r="H44" s="475"/>
      <c r="I44" s="501"/>
      <c r="J44" s="502"/>
      <c r="K44" s="502"/>
      <c r="L44" s="503"/>
      <c r="M44" s="504"/>
      <c r="N44" s="505" t="str">
        <f>六年级BMI</f>
        <v/>
      </c>
      <c r="O44" s="499" t="str">
        <f>六年级BMI等级</f>
        <v/>
      </c>
      <c r="P44" s="500" t="str">
        <f>六年级BMI得分</f>
        <v/>
      </c>
      <c r="Q44" s="515" t="str">
        <f>六年级肺活量得分</f>
        <v/>
      </c>
      <c r="R44" s="512" t="str">
        <f>六年级等级</f>
        <v/>
      </c>
      <c r="S44" s="516" t="str">
        <f>六年级50米跑得分</f>
        <v/>
      </c>
      <c r="T44" s="517" t="str">
        <f>六年级等级</f>
        <v/>
      </c>
      <c r="U44" s="516" t="str">
        <f>六年级坐位体前屈得分</f>
        <v/>
      </c>
      <c r="V44" s="517" t="str">
        <f>六年级等级</f>
        <v/>
      </c>
      <c r="W44" s="516" t="str">
        <f>六年级一分钟跳绳得分</f>
        <v/>
      </c>
      <c r="X44" s="517" t="str">
        <f>六年级等级</f>
        <v/>
      </c>
      <c r="Y44" s="515" t="str">
        <f>六年级仰卧起坐得分</f>
        <v/>
      </c>
      <c r="Z44" s="518" t="str">
        <f>六年级等级</f>
        <v/>
      </c>
      <c r="AA44" s="533" t="str">
        <f>六年级折返跑得分</f>
        <v/>
      </c>
      <c r="AB44" s="515" t="str">
        <f>六年级等级</f>
        <v/>
      </c>
      <c r="AC44" s="533" t="str">
        <f>六年级跳绳附加分</f>
        <v/>
      </c>
      <c r="AD44" s="534" t="str">
        <f>六年级标准分</f>
        <v/>
      </c>
      <c r="AE44" s="534" t="str">
        <f>六年级总分</f>
        <v/>
      </c>
      <c r="AF44" s="517" t="str">
        <f>六年级等级</f>
        <v/>
      </c>
      <c r="AM44" s="452" t="str">
        <f>折返时间</f>
        <v/>
      </c>
    </row>
    <row r="45" spans="1:39">
      <c r="A45" s="476">
        <v>601</v>
      </c>
      <c r="B45" s="477">
        <v>43</v>
      </c>
      <c r="C45" s="478"/>
      <c r="D45" s="471"/>
      <c r="E45" s="478"/>
      <c r="F45" s="473"/>
      <c r="G45" s="480"/>
      <c r="H45" s="475"/>
      <c r="I45" s="501"/>
      <c r="J45" s="502"/>
      <c r="K45" s="502"/>
      <c r="L45" s="503"/>
      <c r="M45" s="504"/>
      <c r="N45" s="505" t="str">
        <f>六年级BMI</f>
        <v/>
      </c>
      <c r="O45" s="499" t="str">
        <f>六年级BMI等级</f>
        <v/>
      </c>
      <c r="P45" s="500" t="str">
        <f>六年级BMI得分</f>
        <v/>
      </c>
      <c r="Q45" s="515" t="str">
        <f>六年级肺活量得分</f>
        <v/>
      </c>
      <c r="R45" s="512" t="str">
        <f>六年级等级</f>
        <v/>
      </c>
      <c r="S45" s="516" t="str">
        <f>六年级50米跑得分</f>
        <v/>
      </c>
      <c r="T45" s="517" t="str">
        <f>六年级等级</f>
        <v/>
      </c>
      <c r="U45" s="516" t="str">
        <f>六年级坐位体前屈得分</f>
        <v/>
      </c>
      <c r="V45" s="517" t="str">
        <f>六年级等级</f>
        <v/>
      </c>
      <c r="W45" s="516" t="str">
        <f>六年级一分钟跳绳得分</f>
        <v/>
      </c>
      <c r="X45" s="517" t="str">
        <f>六年级等级</f>
        <v/>
      </c>
      <c r="Y45" s="515" t="str">
        <f>六年级仰卧起坐得分</f>
        <v/>
      </c>
      <c r="Z45" s="518" t="str">
        <f>六年级等级</f>
        <v/>
      </c>
      <c r="AA45" s="533" t="str">
        <f>六年级折返跑得分</f>
        <v/>
      </c>
      <c r="AB45" s="515" t="str">
        <f>六年级等级</f>
        <v/>
      </c>
      <c r="AC45" s="533" t="str">
        <f>六年级跳绳附加分</f>
        <v/>
      </c>
      <c r="AD45" s="534" t="str">
        <f>六年级标准分</f>
        <v/>
      </c>
      <c r="AE45" s="534" t="str">
        <f>六年级总分</f>
        <v/>
      </c>
      <c r="AF45" s="517" t="str">
        <f>六年级等级</f>
        <v/>
      </c>
      <c r="AM45" s="452" t="str">
        <f>折返时间</f>
        <v/>
      </c>
    </row>
    <row r="46" spans="1:39">
      <c r="A46" s="476">
        <v>601</v>
      </c>
      <c r="B46" s="477">
        <v>44</v>
      </c>
      <c r="C46" s="478"/>
      <c r="D46" s="471"/>
      <c r="E46" s="478"/>
      <c r="F46" s="473"/>
      <c r="G46" s="480"/>
      <c r="H46" s="475"/>
      <c r="I46" s="501"/>
      <c r="J46" s="502"/>
      <c r="K46" s="502"/>
      <c r="L46" s="503"/>
      <c r="M46" s="504"/>
      <c r="N46" s="505" t="str">
        <f>六年级BMI</f>
        <v/>
      </c>
      <c r="O46" s="499" t="str">
        <f>六年级BMI等级</f>
        <v/>
      </c>
      <c r="P46" s="500" t="str">
        <f>六年级BMI得分</f>
        <v/>
      </c>
      <c r="Q46" s="515" t="str">
        <f>六年级肺活量得分</f>
        <v/>
      </c>
      <c r="R46" s="512" t="str">
        <f>六年级等级</f>
        <v/>
      </c>
      <c r="S46" s="516" t="str">
        <f>六年级50米跑得分</f>
        <v/>
      </c>
      <c r="T46" s="517" t="str">
        <f>六年级等级</f>
        <v/>
      </c>
      <c r="U46" s="516" t="str">
        <f>六年级坐位体前屈得分</f>
        <v/>
      </c>
      <c r="V46" s="517" t="str">
        <f>六年级等级</f>
        <v/>
      </c>
      <c r="W46" s="516" t="str">
        <f>六年级一分钟跳绳得分</f>
        <v/>
      </c>
      <c r="X46" s="517" t="str">
        <f>六年级等级</f>
        <v/>
      </c>
      <c r="Y46" s="515" t="str">
        <f>六年级仰卧起坐得分</f>
        <v/>
      </c>
      <c r="Z46" s="518" t="str">
        <f>六年级等级</f>
        <v/>
      </c>
      <c r="AA46" s="533" t="str">
        <f>六年级折返跑得分</f>
        <v/>
      </c>
      <c r="AB46" s="515" t="str">
        <f>六年级等级</f>
        <v/>
      </c>
      <c r="AC46" s="533" t="str">
        <f>六年级跳绳附加分</f>
        <v/>
      </c>
      <c r="AD46" s="534" t="str">
        <f>六年级标准分</f>
        <v/>
      </c>
      <c r="AE46" s="534" t="str">
        <f>六年级总分</f>
        <v/>
      </c>
      <c r="AF46" s="517" t="str">
        <f>六年级等级</f>
        <v/>
      </c>
      <c r="AM46" s="452" t="str">
        <f>折返时间</f>
        <v/>
      </c>
    </row>
    <row r="47" spans="1:39">
      <c r="A47" s="476">
        <v>601</v>
      </c>
      <c r="B47" s="477">
        <v>45</v>
      </c>
      <c r="C47" s="478"/>
      <c r="D47" s="471"/>
      <c r="E47" s="478"/>
      <c r="F47" s="473"/>
      <c r="G47" s="480"/>
      <c r="H47" s="475"/>
      <c r="I47" s="501"/>
      <c r="J47" s="502"/>
      <c r="K47" s="502"/>
      <c r="L47" s="503"/>
      <c r="M47" s="504"/>
      <c r="N47" s="505" t="str">
        <f>六年级BMI</f>
        <v/>
      </c>
      <c r="O47" s="499" t="str">
        <f>六年级BMI等级</f>
        <v/>
      </c>
      <c r="P47" s="500" t="str">
        <f>六年级BMI得分</f>
        <v/>
      </c>
      <c r="Q47" s="515" t="str">
        <f>六年级肺活量得分</f>
        <v/>
      </c>
      <c r="R47" s="512" t="str">
        <f>六年级等级</f>
        <v/>
      </c>
      <c r="S47" s="516" t="str">
        <f>六年级50米跑得分</f>
        <v/>
      </c>
      <c r="T47" s="517" t="str">
        <f>六年级等级</f>
        <v/>
      </c>
      <c r="U47" s="516" t="str">
        <f>六年级坐位体前屈得分</f>
        <v/>
      </c>
      <c r="V47" s="517" t="str">
        <f>六年级等级</f>
        <v/>
      </c>
      <c r="W47" s="516" t="str">
        <f>六年级一分钟跳绳得分</f>
        <v/>
      </c>
      <c r="X47" s="517" t="str">
        <f>六年级等级</f>
        <v/>
      </c>
      <c r="Y47" s="515" t="str">
        <f>六年级仰卧起坐得分</f>
        <v/>
      </c>
      <c r="Z47" s="518" t="str">
        <f>六年级等级</f>
        <v/>
      </c>
      <c r="AA47" s="533" t="str">
        <f>六年级折返跑得分</f>
        <v/>
      </c>
      <c r="AB47" s="515" t="str">
        <f>六年级等级</f>
        <v/>
      </c>
      <c r="AC47" s="533" t="str">
        <f>六年级跳绳附加分</f>
        <v/>
      </c>
      <c r="AD47" s="534" t="str">
        <f>六年级标准分</f>
        <v/>
      </c>
      <c r="AE47" s="534" t="str">
        <f>六年级总分</f>
        <v/>
      </c>
      <c r="AF47" s="517" t="str">
        <f>六年级等级</f>
        <v/>
      </c>
      <c r="AM47" s="452" t="str">
        <f>折返时间</f>
        <v/>
      </c>
    </row>
    <row r="48" spans="1:39">
      <c r="A48" s="476">
        <v>601</v>
      </c>
      <c r="B48" s="477">
        <v>46</v>
      </c>
      <c r="C48" s="478"/>
      <c r="D48" s="471"/>
      <c r="E48" s="478"/>
      <c r="F48" s="473"/>
      <c r="G48" s="480"/>
      <c r="H48" s="475"/>
      <c r="I48" s="501"/>
      <c r="J48" s="502"/>
      <c r="K48" s="502"/>
      <c r="L48" s="503"/>
      <c r="M48" s="504"/>
      <c r="N48" s="505" t="str">
        <f>六年级BMI</f>
        <v/>
      </c>
      <c r="O48" s="499" t="str">
        <f>六年级BMI等级</f>
        <v/>
      </c>
      <c r="P48" s="500" t="str">
        <f>六年级BMI得分</f>
        <v/>
      </c>
      <c r="Q48" s="515" t="str">
        <f>六年级肺活量得分</f>
        <v/>
      </c>
      <c r="R48" s="512" t="str">
        <f>六年级等级</f>
        <v/>
      </c>
      <c r="S48" s="516" t="str">
        <f>六年级50米跑得分</f>
        <v/>
      </c>
      <c r="T48" s="517" t="str">
        <f>六年级等级</f>
        <v/>
      </c>
      <c r="U48" s="516" t="str">
        <f>六年级坐位体前屈得分</f>
        <v/>
      </c>
      <c r="V48" s="517" t="str">
        <f>六年级等级</f>
        <v/>
      </c>
      <c r="W48" s="516" t="str">
        <f>六年级一分钟跳绳得分</f>
        <v/>
      </c>
      <c r="X48" s="517" t="str">
        <f>六年级等级</f>
        <v/>
      </c>
      <c r="Y48" s="515" t="str">
        <f>六年级仰卧起坐得分</f>
        <v/>
      </c>
      <c r="Z48" s="518" t="str">
        <f>六年级等级</f>
        <v/>
      </c>
      <c r="AA48" s="533" t="str">
        <f>六年级折返跑得分</f>
        <v/>
      </c>
      <c r="AB48" s="515" t="str">
        <f>六年级等级</f>
        <v/>
      </c>
      <c r="AC48" s="533" t="str">
        <f>六年级跳绳附加分</f>
        <v/>
      </c>
      <c r="AD48" s="534" t="str">
        <f>六年级标准分</f>
        <v/>
      </c>
      <c r="AE48" s="534" t="str">
        <f>六年级总分</f>
        <v/>
      </c>
      <c r="AF48" s="517" t="str">
        <f>六年级等级</f>
        <v/>
      </c>
      <c r="AM48" s="452" t="str">
        <f>折返时间</f>
        <v/>
      </c>
    </row>
    <row r="49" spans="1:39">
      <c r="A49" s="476">
        <v>601</v>
      </c>
      <c r="B49" s="477">
        <v>47</v>
      </c>
      <c r="C49" s="478"/>
      <c r="D49" s="471"/>
      <c r="E49" s="478"/>
      <c r="F49" s="473"/>
      <c r="G49" s="480"/>
      <c r="H49" s="475"/>
      <c r="I49" s="501"/>
      <c r="J49" s="502"/>
      <c r="K49" s="502"/>
      <c r="L49" s="503"/>
      <c r="M49" s="504"/>
      <c r="N49" s="505" t="str">
        <f>六年级BMI</f>
        <v/>
      </c>
      <c r="O49" s="499" t="str">
        <f>六年级BMI等级</f>
        <v/>
      </c>
      <c r="P49" s="500" t="str">
        <f>六年级BMI得分</f>
        <v/>
      </c>
      <c r="Q49" s="515" t="str">
        <f>六年级肺活量得分</f>
        <v/>
      </c>
      <c r="R49" s="512" t="str">
        <f>六年级等级</f>
        <v/>
      </c>
      <c r="S49" s="516" t="str">
        <f>六年级50米跑得分</f>
        <v/>
      </c>
      <c r="T49" s="517" t="str">
        <f>六年级等级</f>
        <v/>
      </c>
      <c r="U49" s="516" t="str">
        <f>六年级坐位体前屈得分</f>
        <v/>
      </c>
      <c r="V49" s="517" t="str">
        <f>六年级等级</f>
        <v/>
      </c>
      <c r="W49" s="516" t="str">
        <f>六年级一分钟跳绳得分</f>
        <v/>
      </c>
      <c r="X49" s="517" t="str">
        <f>六年级等级</f>
        <v/>
      </c>
      <c r="Y49" s="515" t="str">
        <f>六年级仰卧起坐得分</f>
        <v/>
      </c>
      <c r="Z49" s="518" t="str">
        <f>六年级等级</f>
        <v/>
      </c>
      <c r="AA49" s="533" t="str">
        <f>六年级折返跑得分</f>
        <v/>
      </c>
      <c r="AB49" s="515" t="str">
        <f>六年级等级</f>
        <v/>
      </c>
      <c r="AC49" s="533" t="str">
        <f>六年级跳绳附加分</f>
        <v/>
      </c>
      <c r="AD49" s="534" t="str">
        <f>六年级标准分</f>
        <v/>
      </c>
      <c r="AE49" s="534" t="str">
        <f>六年级总分</f>
        <v/>
      </c>
      <c r="AF49" s="517" t="str">
        <f>六年级等级</f>
        <v/>
      </c>
      <c r="AM49" s="452" t="str">
        <f>折返时间</f>
        <v/>
      </c>
    </row>
    <row r="50" spans="1:39">
      <c r="A50" s="476">
        <v>601</v>
      </c>
      <c r="B50" s="477">
        <v>48</v>
      </c>
      <c r="C50" s="478"/>
      <c r="D50" s="471"/>
      <c r="E50" s="478"/>
      <c r="F50" s="481"/>
      <c r="G50" s="480"/>
      <c r="H50" s="475"/>
      <c r="I50" s="501"/>
      <c r="J50" s="502"/>
      <c r="K50" s="502"/>
      <c r="L50" s="503"/>
      <c r="M50" s="504"/>
      <c r="N50" s="505" t="str">
        <f>六年级BMI</f>
        <v/>
      </c>
      <c r="O50" s="499" t="str">
        <f>六年级BMI等级</f>
        <v/>
      </c>
      <c r="P50" s="500" t="str">
        <f>六年级BMI得分</f>
        <v/>
      </c>
      <c r="Q50" s="515" t="str">
        <f>六年级肺活量得分</f>
        <v/>
      </c>
      <c r="R50" s="512" t="str">
        <f>六年级等级</f>
        <v/>
      </c>
      <c r="S50" s="516" t="str">
        <f>六年级50米跑得分</f>
        <v/>
      </c>
      <c r="T50" s="517" t="str">
        <f>六年级等级</f>
        <v/>
      </c>
      <c r="U50" s="516" t="str">
        <f>六年级坐位体前屈得分</f>
        <v/>
      </c>
      <c r="V50" s="517" t="str">
        <f>六年级等级</f>
        <v/>
      </c>
      <c r="W50" s="516" t="str">
        <f>六年级一分钟跳绳得分</f>
        <v/>
      </c>
      <c r="X50" s="517" t="str">
        <f>六年级等级</f>
        <v/>
      </c>
      <c r="Y50" s="515" t="str">
        <f>六年级仰卧起坐得分</f>
        <v/>
      </c>
      <c r="Z50" s="518" t="str">
        <f>六年级等级</f>
        <v/>
      </c>
      <c r="AA50" s="533" t="str">
        <f>六年级折返跑得分</f>
        <v/>
      </c>
      <c r="AB50" s="515" t="str">
        <f>六年级等级</f>
        <v/>
      </c>
      <c r="AC50" s="533" t="str">
        <f>六年级跳绳附加分</f>
        <v/>
      </c>
      <c r="AD50" s="534" t="str">
        <f>六年级标准分</f>
        <v/>
      </c>
      <c r="AE50" s="534" t="str">
        <f>六年级总分</f>
        <v/>
      </c>
      <c r="AF50" s="517" t="str">
        <f>六年级等级</f>
        <v/>
      </c>
      <c r="AM50" s="452" t="str">
        <f>折返时间</f>
        <v/>
      </c>
    </row>
    <row r="51" spans="1:39">
      <c r="A51" s="476">
        <v>601</v>
      </c>
      <c r="B51" s="477">
        <v>49</v>
      </c>
      <c r="C51" s="478"/>
      <c r="D51" s="471"/>
      <c r="E51" s="478"/>
      <c r="F51" s="481"/>
      <c r="G51" s="480"/>
      <c r="H51" s="475"/>
      <c r="I51" s="501"/>
      <c r="J51" s="502"/>
      <c r="K51" s="502"/>
      <c r="L51" s="503"/>
      <c r="M51" s="504"/>
      <c r="N51" s="505" t="str">
        <f>六年级BMI</f>
        <v/>
      </c>
      <c r="O51" s="499" t="str">
        <f>六年级BMI等级</f>
        <v/>
      </c>
      <c r="P51" s="500" t="str">
        <f>六年级BMI得分</f>
        <v/>
      </c>
      <c r="Q51" s="515" t="str">
        <f>六年级肺活量得分</f>
        <v/>
      </c>
      <c r="R51" s="512" t="str">
        <f>六年级等级</f>
        <v/>
      </c>
      <c r="S51" s="516" t="str">
        <f>六年级50米跑得分</f>
        <v/>
      </c>
      <c r="T51" s="517" t="str">
        <f>六年级等级</f>
        <v/>
      </c>
      <c r="U51" s="516" t="str">
        <f>六年级坐位体前屈得分</f>
        <v/>
      </c>
      <c r="V51" s="517" t="str">
        <f>六年级等级</f>
        <v/>
      </c>
      <c r="W51" s="516" t="str">
        <f>六年级一分钟跳绳得分</f>
        <v/>
      </c>
      <c r="X51" s="517" t="str">
        <f>六年级等级</f>
        <v/>
      </c>
      <c r="Y51" s="515" t="str">
        <f>六年级仰卧起坐得分</f>
        <v/>
      </c>
      <c r="Z51" s="518" t="str">
        <f>六年级等级</f>
        <v/>
      </c>
      <c r="AA51" s="533" t="str">
        <f>六年级折返跑得分</f>
        <v/>
      </c>
      <c r="AB51" s="515" t="str">
        <f>六年级等级</f>
        <v/>
      </c>
      <c r="AC51" s="533" t="str">
        <f>六年级跳绳附加分</f>
        <v/>
      </c>
      <c r="AD51" s="534" t="str">
        <f>六年级标准分</f>
        <v/>
      </c>
      <c r="AE51" s="534" t="str">
        <f>六年级总分</f>
        <v/>
      </c>
      <c r="AF51" s="517" t="str">
        <f>六年级等级</f>
        <v/>
      </c>
      <c r="AM51" s="452" t="str">
        <f>折返时间</f>
        <v/>
      </c>
    </row>
    <row r="52" spans="1:39">
      <c r="A52" s="476">
        <v>601</v>
      </c>
      <c r="B52" s="477">
        <v>50</v>
      </c>
      <c r="C52" s="478"/>
      <c r="D52" s="471"/>
      <c r="E52" s="478"/>
      <c r="F52" s="481"/>
      <c r="G52" s="480"/>
      <c r="H52" s="475"/>
      <c r="I52" s="501"/>
      <c r="J52" s="502"/>
      <c r="K52" s="502"/>
      <c r="L52" s="503"/>
      <c r="M52" s="504"/>
      <c r="N52" s="505" t="str">
        <f>六年级BMI</f>
        <v/>
      </c>
      <c r="O52" s="499" t="str">
        <f>六年级BMI等级</f>
        <v/>
      </c>
      <c r="P52" s="500" t="str">
        <f>六年级BMI得分</f>
        <v/>
      </c>
      <c r="Q52" s="515" t="str">
        <f>六年级肺活量得分</f>
        <v/>
      </c>
      <c r="R52" s="512" t="str">
        <f>六年级等级</f>
        <v/>
      </c>
      <c r="S52" s="516" t="str">
        <f>六年级50米跑得分</f>
        <v/>
      </c>
      <c r="T52" s="517" t="str">
        <f>六年级等级</f>
        <v/>
      </c>
      <c r="U52" s="516" t="str">
        <f>六年级坐位体前屈得分</f>
        <v/>
      </c>
      <c r="V52" s="517" t="str">
        <f>六年级等级</f>
        <v/>
      </c>
      <c r="W52" s="516" t="str">
        <f>六年级一分钟跳绳得分</f>
        <v/>
      </c>
      <c r="X52" s="517" t="str">
        <f>六年级等级</f>
        <v/>
      </c>
      <c r="Y52" s="515" t="str">
        <f>六年级仰卧起坐得分</f>
        <v/>
      </c>
      <c r="Z52" s="518" t="str">
        <f>六年级等级</f>
        <v/>
      </c>
      <c r="AA52" s="533" t="str">
        <f>六年级折返跑得分</f>
        <v/>
      </c>
      <c r="AB52" s="515" t="str">
        <f>六年级等级</f>
        <v/>
      </c>
      <c r="AC52" s="533" t="str">
        <f>六年级跳绳附加分</f>
        <v/>
      </c>
      <c r="AD52" s="534" t="str">
        <f>六年级标准分</f>
        <v/>
      </c>
      <c r="AE52" s="534" t="str">
        <f>六年级总分</f>
        <v/>
      </c>
      <c r="AF52" s="517" t="str">
        <f>六年级等级</f>
        <v/>
      </c>
      <c r="AM52" s="452" t="str">
        <f>折返时间</f>
        <v/>
      </c>
    </row>
    <row r="53" spans="1:32">
      <c r="A53" s="476">
        <v>601</v>
      </c>
      <c r="B53" s="477">
        <v>51</v>
      </c>
      <c r="C53" s="478"/>
      <c r="D53" s="471"/>
      <c r="E53" s="472"/>
      <c r="F53" s="481"/>
      <c r="G53" s="474"/>
      <c r="H53" s="475"/>
      <c r="I53" s="501"/>
      <c r="J53" s="502"/>
      <c r="K53" s="495"/>
      <c r="L53" s="503"/>
      <c r="M53" s="504"/>
      <c r="N53" s="505" t="str">
        <f>六年级BMI</f>
        <v/>
      </c>
      <c r="O53" s="499" t="str">
        <f>六年级BMI等级</f>
        <v/>
      </c>
      <c r="P53" s="500" t="str">
        <f>六年级BMI得分</f>
        <v/>
      </c>
      <c r="Q53" s="515" t="str">
        <f>六年级肺活量得分</f>
        <v/>
      </c>
      <c r="R53" s="512" t="str">
        <f>六年级等级</f>
        <v/>
      </c>
      <c r="S53" s="516" t="str">
        <f>六年级50米跑得分</f>
        <v/>
      </c>
      <c r="T53" s="517" t="str">
        <f>六年级等级</f>
        <v/>
      </c>
      <c r="U53" s="516" t="str">
        <f>六年级坐位体前屈得分</f>
        <v/>
      </c>
      <c r="V53" s="517" t="str">
        <f>六年级等级</f>
        <v/>
      </c>
      <c r="W53" s="516" t="str">
        <f>六年级一分钟跳绳得分</f>
        <v/>
      </c>
      <c r="X53" s="517" t="str">
        <f>六年级等级</f>
        <v/>
      </c>
      <c r="Y53" s="515" t="str">
        <f>六年级仰卧起坐得分</f>
        <v/>
      </c>
      <c r="Z53" s="518" t="str">
        <f>六年级等级</f>
        <v/>
      </c>
      <c r="AA53" s="533" t="str">
        <f>六年级折返跑得分</f>
        <v/>
      </c>
      <c r="AB53" s="515" t="str">
        <f>六年级等级</f>
        <v/>
      </c>
      <c r="AC53" s="533" t="str">
        <f>六年级跳绳附加分</f>
        <v/>
      </c>
      <c r="AD53" s="534" t="str">
        <f>六年级标准分</f>
        <v/>
      </c>
      <c r="AE53" s="534" t="str">
        <f>六年级总分</f>
        <v/>
      </c>
      <c r="AF53" s="517" t="str">
        <f>六年级等级</f>
        <v/>
      </c>
    </row>
    <row r="54" spans="1:32">
      <c r="A54" s="476">
        <v>601</v>
      </c>
      <c r="B54" s="477">
        <v>52</v>
      </c>
      <c r="C54" s="470"/>
      <c r="D54" s="471"/>
      <c r="E54" s="472"/>
      <c r="F54" s="481"/>
      <c r="G54" s="480"/>
      <c r="H54" s="475"/>
      <c r="I54" s="494"/>
      <c r="J54" s="495"/>
      <c r="K54" s="495"/>
      <c r="L54" s="503"/>
      <c r="M54" s="504"/>
      <c r="N54" s="505" t="str">
        <f>六年级BMI</f>
        <v/>
      </c>
      <c r="O54" s="499" t="str">
        <f>六年级BMI等级</f>
        <v/>
      </c>
      <c r="P54" s="500" t="str">
        <f>六年级BMI得分</f>
        <v/>
      </c>
      <c r="Q54" s="515" t="str">
        <f>六年级肺活量得分</f>
        <v/>
      </c>
      <c r="R54" s="512" t="str">
        <f>六年级等级</f>
        <v/>
      </c>
      <c r="S54" s="516" t="str">
        <f>六年级50米跑得分</f>
        <v/>
      </c>
      <c r="T54" s="517" t="str">
        <f>六年级等级</f>
        <v/>
      </c>
      <c r="U54" s="516" t="str">
        <f>六年级坐位体前屈得分</f>
        <v/>
      </c>
      <c r="V54" s="517" t="str">
        <f>六年级等级</f>
        <v/>
      </c>
      <c r="W54" s="516" t="str">
        <f>六年级一分钟跳绳得分</f>
        <v/>
      </c>
      <c r="X54" s="517" t="str">
        <f>六年级等级</f>
        <v/>
      </c>
      <c r="Y54" s="515" t="str">
        <f>六年级仰卧起坐得分</f>
        <v/>
      </c>
      <c r="Z54" s="518" t="str">
        <f>六年级等级</f>
        <v/>
      </c>
      <c r="AA54" s="533" t="str">
        <f>六年级折返跑得分</f>
        <v/>
      </c>
      <c r="AB54" s="515" t="str">
        <f>六年级等级</f>
        <v/>
      </c>
      <c r="AC54" s="533" t="str">
        <f>六年级跳绳附加分</f>
        <v/>
      </c>
      <c r="AD54" s="534" t="str">
        <f>六年级标准分</f>
        <v/>
      </c>
      <c r="AE54" s="534" t="str">
        <f>六年级总分</f>
        <v/>
      </c>
      <c r="AF54" s="517" t="str">
        <f>六年级等级</f>
        <v/>
      </c>
    </row>
    <row r="55" spans="1:32">
      <c r="A55" s="476">
        <v>601</v>
      </c>
      <c r="B55" s="477">
        <v>53</v>
      </c>
      <c r="C55" s="478"/>
      <c r="D55" s="471"/>
      <c r="E55" s="472"/>
      <c r="F55" s="481"/>
      <c r="G55" s="480"/>
      <c r="H55" s="475"/>
      <c r="I55" s="501"/>
      <c r="J55" s="502"/>
      <c r="K55" s="495"/>
      <c r="L55" s="503"/>
      <c r="M55" s="504"/>
      <c r="N55" s="505" t="str">
        <f>六年级BMI</f>
        <v/>
      </c>
      <c r="O55" s="499" t="str">
        <f>六年级BMI等级</f>
        <v/>
      </c>
      <c r="P55" s="500" t="str">
        <f>六年级BMI得分</f>
        <v/>
      </c>
      <c r="Q55" s="515" t="str">
        <f>六年级肺活量得分</f>
        <v/>
      </c>
      <c r="R55" s="512" t="str">
        <f>六年级等级</f>
        <v/>
      </c>
      <c r="S55" s="516" t="str">
        <f>六年级50米跑得分</f>
        <v/>
      </c>
      <c r="T55" s="517" t="str">
        <f>六年级等级</f>
        <v/>
      </c>
      <c r="U55" s="516" t="str">
        <f>六年级坐位体前屈得分</f>
        <v/>
      </c>
      <c r="V55" s="517" t="str">
        <f>六年级等级</f>
        <v/>
      </c>
      <c r="W55" s="516" t="str">
        <f>六年级一分钟跳绳得分</f>
        <v/>
      </c>
      <c r="X55" s="517" t="str">
        <f>六年级等级</f>
        <v/>
      </c>
      <c r="Y55" s="515" t="str">
        <f>六年级仰卧起坐得分</f>
        <v/>
      </c>
      <c r="Z55" s="518" t="str">
        <f>六年级等级</f>
        <v/>
      </c>
      <c r="AA55" s="533" t="str">
        <f>六年级折返跑得分</f>
        <v/>
      </c>
      <c r="AB55" s="515" t="str">
        <f>六年级等级</f>
        <v/>
      </c>
      <c r="AC55" s="533" t="str">
        <f>六年级跳绳附加分</f>
        <v/>
      </c>
      <c r="AD55" s="534" t="str">
        <f>六年级标准分</f>
        <v/>
      </c>
      <c r="AE55" s="534" t="str">
        <f>六年级总分</f>
        <v/>
      </c>
      <c r="AF55" s="517" t="str">
        <f>六年级等级</f>
        <v/>
      </c>
    </row>
    <row r="56" spans="1:32">
      <c r="A56" s="476">
        <v>601</v>
      </c>
      <c r="B56" s="477">
        <v>54</v>
      </c>
      <c r="C56" s="478"/>
      <c r="D56" s="471"/>
      <c r="E56" s="472"/>
      <c r="F56" s="481"/>
      <c r="G56" s="480"/>
      <c r="H56" s="475"/>
      <c r="I56" s="501"/>
      <c r="J56" s="502"/>
      <c r="K56" s="495"/>
      <c r="L56" s="503"/>
      <c r="M56" s="504"/>
      <c r="N56" s="505" t="str">
        <f>六年级BMI</f>
        <v/>
      </c>
      <c r="O56" s="499" t="str">
        <f>六年级BMI等级</f>
        <v/>
      </c>
      <c r="P56" s="500" t="str">
        <f>六年级BMI得分</f>
        <v/>
      </c>
      <c r="Q56" s="515" t="str">
        <f>六年级肺活量得分</f>
        <v/>
      </c>
      <c r="R56" s="512" t="str">
        <f>六年级等级</f>
        <v/>
      </c>
      <c r="S56" s="516" t="str">
        <f>六年级50米跑得分</f>
        <v/>
      </c>
      <c r="T56" s="517" t="str">
        <f>六年级等级</f>
        <v/>
      </c>
      <c r="U56" s="516" t="str">
        <f>六年级坐位体前屈得分</f>
        <v/>
      </c>
      <c r="V56" s="517" t="str">
        <f>六年级等级</f>
        <v/>
      </c>
      <c r="W56" s="516" t="str">
        <f>六年级一分钟跳绳得分</f>
        <v/>
      </c>
      <c r="X56" s="517" t="str">
        <f>六年级等级</f>
        <v/>
      </c>
      <c r="Y56" s="515" t="str">
        <f>六年级仰卧起坐得分</f>
        <v/>
      </c>
      <c r="Z56" s="518" t="str">
        <f>六年级等级</f>
        <v/>
      </c>
      <c r="AA56" s="533" t="str">
        <f>六年级折返跑得分</f>
        <v/>
      </c>
      <c r="AB56" s="515" t="str">
        <f>六年级等级</f>
        <v/>
      </c>
      <c r="AC56" s="533" t="str">
        <f>六年级跳绳附加分</f>
        <v/>
      </c>
      <c r="AD56" s="534" t="str">
        <f>六年级标准分</f>
        <v/>
      </c>
      <c r="AE56" s="534" t="str">
        <f>六年级总分</f>
        <v/>
      </c>
      <c r="AF56" s="517" t="str">
        <f>六年级等级</f>
        <v/>
      </c>
    </row>
    <row r="57" spans="1:32">
      <c r="A57" s="476">
        <v>601</v>
      </c>
      <c r="B57" s="477">
        <v>55</v>
      </c>
      <c r="C57" s="478"/>
      <c r="D57" s="471"/>
      <c r="E57" s="472"/>
      <c r="F57" s="481"/>
      <c r="G57" s="474"/>
      <c r="H57" s="475"/>
      <c r="I57" s="501"/>
      <c r="J57" s="502"/>
      <c r="K57" s="495"/>
      <c r="L57" s="503"/>
      <c r="M57" s="504"/>
      <c r="N57" s="505" t="str">
        <f>六年级BMI</f>
        <v/>
      </c>
      <c r="O57" s="499" t="str">
        <f>六年级BMI等级</f>
        <v/>
      </c>
      <c r="P57" s="500" t="str">
        <f>六年级BMI得分</f>
        <v/>
      </c>
      <c r="Q57" s="515" t="str">
        <f>六年级肺活量得分</f>
        <v/>
      </c>
      <c r="R57" s="512" t="str">
        <f>六年级等级</f>
        <v/>
      </c>
      <c r="S57" s="516" t="str">
        <f>六年级50米跑得分</f>
        <v/>
      </c>
      <c r="T57" s="517" t="str">
        <f>六年级等级</f>
        <v/>
      </c>
      <c r="U57" s="516" t="str">
        <f>六年级坐位体前屈得分</f>
        <v/>
      </c>
      <c r="V57" s="517" t="str">
        <f>六年级等级</f>
        <v/>
      </c>
      <c r="W57" s="516" t="str">
        <f>六年级一分钟跳绳得分</f>
        <v/>
      </c>
      <c r="X57" s="517" t="str">
        <f>六年级等级</f>
        <v/>
      </c>
      <c r="Y57" s="515" t="str">
        <f>六年级仰卧起坐得分</f>
        <v/>
      </c>
      <c r="Z57" s="518" t="str">
        <f>六年级等级</f>
        <v/>
      </c>
      <c r="AA57" s="533" t="str">
        <f>六年级折返跑得分</f>
        <v/>
      </c>
      <c r="AB57" s="515" t="str">
        <f>六年级等级</f>
        <v/>
      </c>
      <c r="AC57" s="533" t="str">
        <f>六年级跳绳附加分</f>
        <v/>
      </c>
      <c r="AD57" s="534" t="str">
        <f>六年级标准分</f>
        <v/>
      </c>
      <c r="AE57" s="534" t="str">
        <f>六年级总分</f>
        <v/>
      </c>
      <c r="AF57" s="517" t="str">
        <f>六年级等级</f>
        <v/>
      </c>
    </row>
    <row r="58" spans="1:39">
      <c r="A58" s="476">
        <v>601</v>
      </c>
      <c r="B58" s="477">
        <v>56</v>
      </c>
      <c r="C58" s="478"/>
      <c r="D58" s="471"/>
      <c r="E58" s="472"/>
      <c r="F58" s="481"/>
      <c r="G58" s="474"/>
      <c r="H58" s="475"/>
      <c r="I58" s="501"/>
      <c r="J58" s="502"/>
      <c r="K58" s="495"/>
      <c r="L58" s="503"/>
      <c r="M58" s="504"/>
      <c r="N58" s="505" t="str">
        <f>六年级BMI</f>
        <v/>
      </c>
      <c r="O58" s="499" t="str">
        <f>六年级BMI等级</f>
        <v/>
      </c>
      <c r="P58" s="500" t="str">
        <f>六年级BMI得分</f>
        <v/>
      </c>
      <c r="Q58" s="515" t="str">
        <f>六年级肺活量得分</f>
        <v/>
      </c>
      <c r="R58" s="512" t="str">
        <f>六年级等级</f>
        <v/>
      </c>
      <c r="S58" s="516" t="str">
        <f>六年级50米跑得分</f>
        <v/>
      </c>
      <c r="T58" s="517" t="str">
        <f>六年级等级</f>
        <v/>
      </c>
      <c r="U58" s="516" t="str">
        <f>六年级坐位体前屈得分</f>
        <v/>
      </c>
      <c r="V58" s="517" t="str">
        <f>六年级等级</f>
        <v/>
      </c>
      <c r="W58" s="516" t="str">
        <f>六年级一分钟跳绳得分</f>
        <v/>
      </c>
      <c r="X58" s="517" t="str">
        <f>六年级等级</f>
        <v/>
      </c>
      <c r="Y58" s="515" t="str">
        <f>六年级仰卧起坐得分</f>
        <v/>
      </c>
      <c r="Z58" s="518" t="str">
        <f>六年级等级</f>
        <v/>
      </c>
      <c r="AA58" s="533" t="str">
        <f>六年级折返跑得分</f>
        <v/>
      </c>
      <c r="AB58" s="515" t="str">
        <f>六年级等级</f>
        <v/>
      </c>
      <c r="AC58" s="533" t="str">
        <f>六年级跳绳附加分</f>
        <v/>
      </c>
      <c r="AD58" s="534" t="str">
        <f>六年级标准分</f>
        <v/>
      </c>
      <c r="AE58" s="534" t="str">
        <f>六年级总分</f>
        <v/>
      </c>
      <c r="AF58" s="517" t="str">
        <f>六年级等级</f>
        <v/>
      </c>
      <c r="AM58" s="452" t="str">
        <f>折返时间</f>
        <v/>
      </c>
    </row>
    <row r="59" spans="1:39">
      <c r="A59" s="476">
        <v>601</v>
      </c>
      <c r="B59" s="477">
        <v>57</v>
      </c>
      <c r="C59" s="478"/>
      <c r="D59" s="471"/>
      <c r="E59" s="472"/>
      <c r="F59" s="481"/>
      <c r="G59" s="474"/>
      <c r="H59" s="475"/>
      <c r="I59" s="501"/>
      <c r="J59" s="502"/>
      <c r="K59" s="495"/>
      <c r="L59" s="503"/>
      <c r="M59" s="504"/>
      <c r="N59" s="505" t="str">
        <f>六年级BMI</f>
        <v/>
      </c>
      <c r="O59" s="499" t="str">
        <f>六年级BMI等级</f>
        <v/>
      </c>
      <c r="P59" s="500" t="str">
        <f>六年级BMI得分</f>
        <v/>
      </c>
      <c r="Q59" s="515" t="str">
        <f>六年级肺活量得分</f>
        <v/>
      </c>
      <c r="R59" s="512" t="str">
        <f>六年级等级</f>
        <v/>
      </c>
      <c r="S59" s="516" t="str">
        <f>六年级50米跑得分</f>
        <v/>
      </c>
      <c r="T59" s="517" t="str">
        <f>六年级等级</f>
        <v/>
      </c>
      <c r="U59" s="516" t="str">
        <f>六年级坐位体前屈得分</f>
        <v/>
      </c>
      <c r="V59" s="517" t="str">
        <f>六年级等级</f>
        <v/>
      </c>
      <c r="W59" s="516" t="str">
        <f>六年级一分钟跳绳得分</f>
        <v/>
      </c>
      <c r="X59" s="517" t="str">
        <f>六年级等级</f>
        <v/>
      </c>
      <c r="Y59" s="515" t="str">
        <f>六年级仰卧起坐得分</f>
        <v/>
      </c>
      <c r="Z59" s="518" t="str">
        <f>六年级等级</f>
        <v/>
      </c>
      <c r="AA59" s="533" t="str">
        <f>六年级折返跑得分</f>
        <v/>
      </c>
      <c r="AB59" s="515" t="str">
        <f>六年级等级</f>
        <v/>
      </c>
      <c r="AC59" s="533" t="str">
        <f>六年级跳绳附加分</f>
        <v/>
      </c>
      <c r="AD59" s="534" t="str">
        <f>六年级标准分</f>
        <v/>
      </c>
      <c r="AE59" s="534" t="str">
        <f>六年级总分</f>
        <v/>
      </c>
      <c r="AF59" s="517" t="str">
        <f>六年级等级</f>
        <v/>
      </c>
      <c r="AM59" s="452" t="str">
        <f>折返时间</f>
        <v/>
      </c>
    </row>
    <row r="60" spans="1:39">
      <c r="A60" s="476">
        <v>601</v>
      </c>
      <c r="B60" s="477">
        <v>58</v>
      </c>
      <c r="C60" s="478"/>
      <c r="D60" s="471"/>
      <c r="E60" s="472"/>
      <c r="F60" s="481"/>
      <c r="G60" s="474"/>
      <c r="H60" s="475"/>
      <c r="I60" s="501"/>
      <c r="J60" s="502"/>
      <c r="K60" s="495"/>
      <c r="L60" s="503"/>
      <c r="M60" s="504"/>
      <c r="N60" s="505" t="str">
        <f>六年级BMI</f>
        <v/>
      </c>
      <c r="O60" s="499" t="str">
        <f>六年级BMI等级</f>
        <v/>
      </c>
      <c r="P60" s="500" t="str">
        <f>六年级BMI得分</f>
        <v/>
      </c>
      <c r="Q60" s="515" t="str">
        <f>六年级肺活量得分</f>
        <v/>
      </c>
      <c r="R60" s="512" t="str">
        <f>六年级等级</f>
        <v/>
      </c>
      <c r="S60" s="516" t="str">
        <f>六年级50米跑得分</f>
        <v/>
      </c>
      <c r="T60" s="517" t="str">
        <f>六年级等级</f>
        <v/>
      </c>
      <c r="U60" s="516" t="str">
        <f>六年级坐位体前屈得分</f>
        <v/>
      </c>
      <c r="V60" s="517" t="str">
        <f>六年级等级</f>
        <v/>
      </c>
      <c r="W60" s="516" t="str">
        <f>六年级一分钟跳绳得分</f>
        <v/>
      </c>
      <c r="X60" s="517" t="str">
        <f>六年级等级</f>
        <v/>
      </c>
      <c r="Y60" s="515" t="str">
        <f>六年级仰卧起坐得分</f>
        <v/>
      </c>
      <c r="Z60" s="518" t="str">
        <f>六年级等级</f>
        <v/>
      </c>
      <c r="AA60" s="533" t="str">
        <f>六年级折返跑得分</f>
        <v/>
      </c>
      <c r="AB60" s="515" t="str">
        <f>六年级等级</f>
        <v/>
      </c>
      <c r="AC60" s="533" t="str">
        <f>六年级跳绳附加分</f>
        <v/>
      </c>
      <c r="AD60" s="534" t="str">
        <f>六年级标准分</f>
        <v/>
      </c>
      <c r="AE60" s="534" t="str">
        <f>六年级总分</f>
        <v/>
      </c>
      <c r="AF60" s="517" t="str">
        <f>六年级等级</f>
        <v/>
      </c>
      <c r="AM60" s="452" t="str">
        <f>折返时间</f>
        <v/>
      </c>
    </row>
    <row r="61" spans="1:39">
      <c r="A61" s="476">
        <v>601</v>
      </c>
      <c r="B61" s="477">
        <v>59</v>
      </c>
      <c r="C61" s="478"/>
      <c r="D61" s="471"/>
      <c r="E61" s="472"/>
      <c r="F61" s="481"/>
      <c r="G61" s="474"/>
      <c r="H61" s="475"/>
      <c r="I61" s="501"/>
      <c r="J61" s="502"/>
      <c r="K61" s="495"/>
      <c r="L61" s="503"/>
      <c r="M61" s="504"/>
      <c r="N61" s="505" t="str">
        <f>六年级BMI</f>
        <v/>
      </c>
      <c r="O61" s="499" t="str">
        <f>六年级BMI等级</f>
        <v/>
      </c>
      <c r="P61" s="500" t="str">
        <f>六年级BMI得分</f>
        <v/>
      </c>
      <c r="Q61" s="515" t="str">
        <f>六年级肺活量得分</f>
        <v/>
      </c>
      <c r="R61" s="512" t="str">
        <f>六年级等级</f>
        <v/>
      </c>
      <c r="S61" s="516" t="str">
        <f>六年级50米跑得分</f>
        <v/>
      </c>
      <c r="T61" s="517" t="str">
        <f>六年级等级</f>
        <v/>
      </c>
      <c r="U61" s="516" t="str">
        <f>六年级坐位体前屈得分</f>
        <v/>
      </c>
      <c r="V61" s="517" t="str">
        <f>六年级等级</f>
        <v/>
      </c>
      <c r="W61" s="516" t="str">
        <f>六年级一分钟跳绳得分</f>
        <v/>
      </c>
      <c r="X61" s="517" t="str">
        <f>六年级等级</f>
        <v/>
      </c>
      <c r="Y61" s="515" t="str">
        <f>六年级仰卧起坐得分</f>
        <v/>
      </c>
      <c r="Z61" s="518" t="str">
        <f>六年级等级</f>
        <v/>
      </c>
      <c r="AA61" s="533" t="str">
        <f>六年级折返跑得分</f>
        <v/>
      </c>
      <c r="AB61" s="515" t="str">
        <f>六年级等级</f>
        <v/>
      </c>
      <c r="AC61" s="533" t="str">
        <f>六年级跳绳附加分</f>
        <v/>
      </c>
      <c r="AD61" s="534" t="str">
        <f>六年级标准分</f>
        <v/>
      </c>
      <c r="AE61" s="534" t="str">
        <f>六年级总分</f>
        <v/>
      </c>
      <c r="AF61" s="517" t="str">
        <f>六年级等级</f>
        <v/>
      </c>
      <c r="AM61" s="452" t="str">
        <f>折返时间</f>
        <v/>
      </c>
    </row>
    <row r="62" spans="1:39">
      <c r="A62" s="476">
        <v>601</v>
      </c>
      <c r="B62" s="477">
        <v>60</v>
      </c>
      <c r="C62" s="478"/>
      <c r="D62" s="471"/>
      <c r="E62" s="472"/>
      <c r="F62" s="481"/>
      <c r="G62" s="474"/>
      <c r="H62" s="475"/>
      <c r="I62" s="501"/>
      <c r="J62" s="502"/>
      <c r="K62" s="495"/>
      <c r="L62" s="503"/>
      <c r="M62" s="504"/>
      <c r="N62" s="505" t="str">
        <f>六年级BMI</f>
        <v/>
      </c>
      <c r="O62" s="499" t="str">
        <f>六年级BMI等级</f>
        <v/>
      </c>
      <c r="P62" s="500" t="str">
        <f>六年级BMI得分</f>
        <v/>
      </c>
      <c r="Q62" s="515" t="str">
        <f>六年级肺活量得分</f>
        <v/>
      </c>
      <c r="R62" s="512" t="str">
        <f>六年级等级</f>
        <v/>
      </c>
      <c r="S62" s="516" t="str">
        <f>六年级50米跑得分</f>
        <v/>
      </c>
      <c r="T62" s="517" t="str">
        <f>六年级等级</f>
        <v/>
      </c>
      <c r="U62" s="516" t="str">
        <f>六年级坐位体前屈得分</f>
        <v/>
      </c>
      <c r="V62" s="517" t="str">
        <f>六年级等级</f>
        <v/>
      </c>
      <c r="W62" s="516" t="str">
        <f>六年级一分钟跳绳得分</f>
        <v/>
      </c>
      <c r="X62" s="517" t="str">
        <f>六年级等级</f>
        <v/>
      </c>
      <c r="Y62" s="515" t="str">
        <f>六年级仰卧起坐得分</f>
        <v/>
      </c>
      <c r="Z62" s="518" t="str">
        <f>六年级等级</f>
        <v/>
      </c>
      <c r="AA62" s="533" t="str">
        <f>六年级折返跑得分</f>
        <v/>
      </c>
      <c r="AB62" s="515" t="str">
        <f>六年级等级</f>
        <v/>
      </c>
      <c r="AC62" s="533" t="str">
        <f>六年级跳绳附加分</f>
        <v/>
      </c>
      <c r="AD62" s="534" t="str">
        <f>六年级标准分</f>
        <v/>
      </c>
      <c r="AE62" s="534" t="str">
        <f>六年级总分</f>
        <v/>
      </c>
      <c r="AF62" s="517" t="str">
        <f>六年级等级</f>
        <v/>
      </c>
      <c r="AM62" s="452" t="str">
        <f>折返时间</f>
        <v/>
      </c>
    </row>
    <row r="63" spans="1:39">
      <c r="A63" s="476">
        <v>601</v>
      </c>
      <c r="B63" s="477">
        <v>61</v>
      </c>
      <c r="C63" s="478"/>
      <c r="D63" s="471"/>
      <c r="E63" s="472"/>
      <c r="F63" s="481"/>
      <c r="G63" s="474"/>
      <c r="H63" s="475"/>
      <c r="I63" s="501"/>
      <c r="J63" s="502"/>
      <c r="K63" s="495"/>
      <c r="L63" s="503"/>
      <c r="M63" s="504"/>
      <c r="N63" s="505" t="str">
        <f>六年级BMI</f>
        <v/>
      </c>
      <c r="O63" s="499" t="str">
        <f>六年级BMI等级</f>
        <v/>
      </c>
      <c r="P63" s="500" t="str">
        <f>六年级BMI得分</f>
        <v/>
      </c>
      <c r="Q63" s="515" t="str">
        <f>六年级肺活量得分</f>
        <v/>
      </c>
      <c r="R63" s="512" t="str">
        <f>六年级等级</f>
        <v/>
      </c>
      <c r="S63" s="516" t="str">
        <f>六年级50米跑得分</f>
        <v/>
      </c>
      <c r="T63" s="517" t="str">
        <f>六年级等级</f>
        <v/>
      </c>
      <c r="U63" s="516" t="str">
        <f>六年级坐位体前屈得分</f>
        <v/>
      </c>
      <c r="V63" s="517" t="str">
        <f>六年级等级</f>
        <v/>
      </c>
      <c r="W63" s="516" t="str">
        <f>六年级一分钟跳绳得分</f>
        <v/>
      </c>
      <c r="X63" s="517" t="str">
        <f>六年级等级</f>
        <v/>
      </c>
      <c r="Y63" s="515" t="str">
        <f>六年级仰卧起坐得分</f>
        <v/>
      </c>
      <c r="Z63" s="518" t="str">
        <f>六年级等级</f>
        <v/>
      </c>
      <c r="AA63" s="533" t="str">
        <f>六年级折返跑得分</f>
        <v/>
      </c>
      <c r="AB63" s="515" t="str">
        <f>六年级等级</f>
        <v/>
      </c>
      <c r="AC63" s="533" t="str">
        <f>六年级跳绳附加分</f>
        <v/>
      </c>
      <c r="AD63" s="534" t="str">
        <f>六年级标准分</f>
        <v/>
      </c>
      <c r="AE63" s="534" t="str">
        <f>六年级总分</f>
        <v/>
      </c>
      <c r="AF63" s="517" t="str">
        <f>六年级等级</f>
        <v/>
      </c>
      <c r="AM63" s="452" t="str">
        <f>折返时间</f>
        <v/>
      </c>
    </row>
    <row r="64" spans="1:39">
      <c r="A64" s="476">
        <v>601</v>
      </c>
      <c r="B64" s="477">
        <v>62</v>
      </c>
      <c r="C64" s="478"/>
      <c r="D64" s="471"/>
      <c r="E64" s="472"/>
      <c r="F64" s="481"/>
      <c r="G64" s="474"/>
      <c r="H64" s="475"/>
      <c r="I64" s="501"/>
      <c r="J64" s="502"/>
      <c r="K64" s="495"/>
      <c r="L64" s="503"/>
      <c r="M64" s="504"/>
      <c r="N64" s="505" t="str">
        <f>六年级BMI</f>
        <v/>
      </c>
      <c r="O64" s="499" t="str">
        <f>六年级BMI等级</f>
        <v/>
      </c>
      <c r="P64" s="500" t="str">
        <f>六年级BMI得分</f>
        <v/>
      </c>
      <c r="Q64" s="515" t="str">
        <f>六年级肺活量得分</f>
        <v/>
      </c>
      <c r="R64" s="512" t="str">
        <f>六年级等级</f>
        <v/>
      </c>
      <c r="S64" s="516" t="str">
        <f>六年级50米跑得分</f>
        <v/>
      </c>
      <c r="T64" s="517" t="str">
        <f>六年级等级</f>
        <v/>
      </c>
      <c r="U64" s="516" t="str">
        <f>六年级坐位体前屈得分</f>
        <v/>
      </c>
      <c r="V64" s="517" t="str">
        <f>六年级等级</f>
        <v/>
      </c>
      <c r="W64" s="516" t="str">
        <f>六年级一分钟跳绳得分</f>
        <v/>
      </c>
      <c r="X64" s="517" t="str">
        <f>六年级等级</f>
        <v/>
      </c>
      <c r="Y64" s="515" t="str">
        <f>六年级仰卧起坐得分</f>
        <v/>
      </c>
      <c r="Z64" s="518" t="str">
        <f>六年级等级</f>
        <v/>
      </c>
      <c r="AA64" s="533" t="str">
        <f>六年级折返跑得分</f>
        <v/>
      </c>
      <c r="AB64" s="515" t="str">
        <f>六年级等级</f>
        <v/>
      </c>
      <c r="AC64" s="533" t="str">
        <f>六年级跳绳附加分</f>
        <v/>
      </c>
      <c r="AD64" s="534" t="str">
        <f>六年级标准分</f>
        <v/>
      </c>
      <c r="AE64" s="534" t="str">
        <f>六年级总分</f>
        <v/>
      </c>
      <c r="AF64" s="517" t="str">
        <f>六年级等级</f>
        <v/>
      </c>
      <c r="AM64" s="452" t="str">
        <f>折返时间</f>
        <v/>
      </c>
    </row>
    <row r="65" spans="1:39">
      <c r="A65" s="476">
        <v>601</v>
      </c>
      <c r="B65" s="477">
        <v>63</v>
      </c>
      <c r="C65" s="478"/>
      <c r="D65" s="471"/>
      <c r="E65" s="472"/>
      <c r="F65" s="481"/>
      <c r="G65" s="474"/>
      <c r="H65" s="475"/>
      <c r="I65" s="501"/>
      <c r="J65" s="502"/>
      <c r="K65" s="495"/>
      <c r="L65" s="503"/>
      <c r="M65" s="504"/>
      <c r="N65" s="505" t="str">
        <f>六年级BMI</f>
        <v/>
      </c>
      <c r="O65" s="499" t="str">
        <f>六年级BMI等级</f>
        <v/>
      </c>
      <c r="P65" s="500" t="str">
        <f>六年级BMI得分</f>
        <v/>
      </c>
      <c r="Q65" s="515" t="str">
        <f>六年级肺活量得分</f>
        <v/>
      </c>
      <c r="R65" s="512" t="str">
        <f>六年级等级</f>
        <v/>
      </c>
      <c r="S65" s="516" t="str">
        <f>六年级50米跑得分</f>
        <v/>
      </c>
      <c r="T65" s="517" t="str">
        <f>六年级等级</f>
        <v/>
      </c>
      <c r="U65" s="516" t="str">
        <f>六年级坐位体前屈得分</f>
        <v/>
      </c>
      <c r="V65" s="517" t="str">
        <f>六年级等级</f>
        <v/>
      </c>
      <c r="W65" s="516" t="str">
        <f>六年级一分钟跳绳得分</f>
        <v/>
      </c>
      <c r="X65" s="517" t="str">
        <f>六年级等级</f>
        <v/>
      </c>
      <c r="Y65" s="515" t="str">
        <f>六年级仰卧起坐得分</f>
        <v/>
      </c>
      <c r="Z65" s="518" t="str">
        <f>六年级等级</f>
        <v/>
      </c>
      <c r="AA65" s="533" t="str">
        <f>六年级折返跑得分</f>
        <v/>
      </c>
      <c r="AB65" s="515" t="str">
        <f>六年级等级</f>
        <v/>
      </c>
      <c r="AC65" s="533" t="str">
        <f>六年级跳绳附加分</f>
        <v/>
      </c>
      <c r="AD65" s="534" t="str">
        <f>六年级标准分</f>
        <v/>
      </c>
      <c r="AE65" s="534" t="str">
        <f>六年级总分</f>
        <v/>
      </c>
      <c r="AF65" s="517" t="str">
        <f>六年级等级</f>
        <v/>
      </c>
      <c r="AM65" s="452" t="str">
        <f>折返时间</f>
        <v/>
      </c>
    </row>
    <row r="66" spans="1:39">
      <c r="A66" s="476">
        <v>601</v>
      </c>
      <c r="B66" s="477">
        <v>64</v>
      </c>
      <c r="C66" s="478"/>
      <c r="D66" s="471"/>
      <c r="E66" s="472"/>
      <c r="F66" s="481"/>
      <c r="G66" s="474"/>
      <c r="H66" s="475"/>
      <c r="I66" s="501"/>
      <c r="J66" s="502"/>
      <c r="K66" s="495"/>
      <c r="L66" s="503"/>
      <c r="M66" s="504"/>
      <c r="N66" s="505" t="str">
        <f>六年级BMI</f>
        <v/>
      </c>
      <c r="O66" s="499" t="str">
        <f>六年级BMI等级</f>
        <v/>
      </c>
      <c r="P66" s="500" t="str">
        <f>六年级BMI得分</f>
        <v/>
      </c>
      <c r="Q66" s="515" t="str">
        <f>六年级肺活量得分</f>
        <v/>
      </c>
      <c r="R66" s="512" t="str">
        <f>六年级等级</f>
        <v/>
      </c>
      <c r="S66" s="516" t="str">
        <f>六年级50米跑得分</f>
        <v/>
      </c>
      <c r="T66" s="517" t="str">
        <f>六年级等级</f>
        <v/>
      </c>
      <c r="U66" s="516" t="str">
        <f>六年级坐位体前屈得分</f>
        <v/>
      </c>
      <c r="V66" s="517" t="str">
        <f>六年级等级</f>
        <v/>
      </c>
      <c r="W66" s="516" t="str">
        <f>六年级一分钟跳绳得分</f>
        <v/>
      </c>
      <c r="X66" s="517" t="str">
        <f>六年级等级</f>
        <v/>
      </c>
      <c r="Y66" s="515" t="str">
        <f>六年级仰卧起坐得分</f>
        <v/>
      </c>
      <c r="Z66" s="518" t="str">
        <f>六年级等级</f>
        <v/>
      </c>
      <c r="AA66" s="533" t="str">
        <f>六年级折返跑得分</f>
        <v/>
      </c>
      <c r="AB66" s="515" t="str">
        <f>六年级等级</f>
        <v/>
      </c>
      <c r="AC66" s="533" t="str">
        <f>六年级跳绳附加分</f>
        <v/>
      </c>
      <c r="AD66" s="534" t="str">
        <f>六年级标准分</f>
        <v/>
      </c>
      <c r="AE66" s="534" t="str">
        <f>六年级总分</f>
        <v/>
      </c>
      <c r="AF66" s="517" t="str">
        <f>六年级等级</f>
        <v/>
      </c>
      <c r="AM66" s="452" t="str">
        <f>折返时间</f>
        <v/>
      </c>
    </row>
    <row r="67" spans="1:39">
      <c r="A67" s="476">
        <v>601</v>
      </c>
      <c r="B67" s="477">
        <v>65</v>
      </c>
      <c r="C67" s="478"/>
      <c r="D67" s="471"/>
      <c r="E67" s="472"/>
      <c r="F67" s="481"/>
      <c r="G67" s="474"/>
      <c r="H67" s="475"/>
      <c r="I67" s="501"/>
      <c r="J67" s="502"/>
      <c r="K67" s="495"/>
      <c r="L67" s="503"/>
      <c r="M67" s="504"/>
      <c r="N67" s="505" t="str">
        <f>六年级BMI</f>
        <v/>
      </c>
      <c r="O67" s="499" t="str">
        <f>六年级BMI等级</f>
        <v/>
      </c>
      <c r="P67" s="500" t="str">
        <f>六年级BMI得分</f>
        <v/>
      </c>
      <c r="Q67" s="515" t="str">
        <f>六年级肺活量得分</f>
        <v/>
      </c>
      <c r="R67" s="512" t="str">
        <f>六年级等级</f>
        <v/>
      </c>
      <c r="S67" s="516" t="str">
        <f>六年级50米跑得分</f>
        <v/>
      </c>
      <c r="T67" s="517" t="str">
        <f>六年级等级</f>
        <v/>
      </c>
      <c r="U67" s="516" t="str">
        <f>六年级坐位体前屈得分</f>
        <v/>
      </c>
      <c r="V67" s="517" t="str">
        <f>六年级等级</f>
        <v/>
      </c>
      <c r="W67" s="516" t="str">
        <f>六年级一分钟跳绳得分</f>
        <v/>
      </c>
      <c r="X67" s="517" t="str">
        <f>六年级等级</f>
        <v/>
      </c>
      <c r="Y67" s="515" t="str">
        <f>六年级仰卧起坐得分</f>
        <v/>
      </c>
      <c r="Z67" s="518" t="str">
        <f>六年级等级</f>
        <v/>
      </c>
      <c r="AA67" s="533" t="str">
        <f>六年级折返跑得分</f>
        <v/>
      </c>
      <c r="AB67" s="515" t="str">
        <f>六年级等级</f>
        <v/>
      </c>
      <c r="AC67" s="533" t="str">
        <f>六年级跳绳附加分</f>
        <v/>
      </c>
      <c r="AD67" s="534" t="str">
        <f>六年级标准分</f>
        <v/>
      </c>
      <c r="AE67" s="534" t="str">
        <f>六年级总分</f>
        <v/>
      </c>
      <c r="AF67" s="517" t="str">
        <f>六年级等级</f>
        <v/>
      </c>
      <c r="AM67" s="452" t="str">
        <f>折返时间</f>
        <v/>
      </c>
    </row>
    <row r="68" spans="1:39">
      <c r="A68" s="476">
        <v>601</v>
      </c>
      <c r="B68" s="477">
        <v>66</v>
      </c>
      <c r="C68" s="478"/>
      <c r="D68" s="471"/>
      <c r="E68" s="472"/>
      <c r="F68" s="481"/>
      <c r="G68" s="474"/>
      <c r="H68" s="475"/>
      <c r="I68" s="501"/>
      <c r="J68" s="502"/>
      <c r="K68" s="495"/>
      <c r="L68" s="503"/>
      <c r="M68" s="504"/>
      <c r="N68" s="505" t="str">
        <f>六年级BMI</f>
        <v/>
      </c>
      <c r="O68" s="499" t="str">
        <f>六年级BMI等级</f>
        <v/>
      </c>
      <c r="P68" s="500" t="str">
        <f>六年级BMI得分</f>
        <v/>
      </c>
      <c r="Q68" s="515" t="str">
        <f>六年级肺活量得分</f>
        <v/>
      </c>
      <c r="R68" s="512" t="str">
        <f>六年级等级</f>
        <v/>
      </c>
      <c r="S68" s="516" t="str">
        <f>六年级50米跑得分</f>
        <v/>
      </c>
      <c r="T68" s="517" t="str">
        <f>六年级等级</f>
        <v/>
      </c>
      <c r="U68" s="516" t="str">
        <f>六年级坐位体前屈得分</f>
        <v/>
      </c>
      <c r="V68" s="517" t="str">
        <f>六年级等级</f>
        <v/>
      </c>
      <c r="W68" s="516" t="str">
        <f>六年级一分钟跳绳得分</f>
        <v/>
      </c>
      <c r="X68" s="517" t="str">
        <f>六年级等级</f>
        <v/>
      </c>
      <c r="Y68" s="515" t="str">
        <f>六年级仰卧起坐得分</f>
        <v/>
      </c>
      <c r="Z68" s="518" t="str">
        <f>六年级等级</f>
        <v/>
      </c>
      <c r="AA68" s="533" t="str">
        <f>六年级折返跑得分</f>
        <v/>
      </c>
      <c r="AB68" s="515" t="str">
        <f>六年级等级</f>
        <v/>
      </c>
      <c r="AC68" s="533" t="str">
        <f>六年级跳绳附加分</f>
        <v/>
      </c>
      <c r="AD68" s="534" t="str">
        <f>六年级标准分</f>
        <v/>
      </c>
      <c r="AE68" s="534" t="str">
        <f>六年级总分</f>
        <v/>
      </c>
      <c r="AF68" s="517" t="str">
        <f>六年级等级</f>
        <v/>
      </c>
      <c r="AM68" s="452" t="str">
        <f>折返时间</f>
        <v/>
      </c>
    </row>
    <row r="69" spans="1:39">
      <c r="A69" s="476">
        <v>601</v>
      </c>
      <c r="B69" s="477">
        <v>67</v>
      </c>
      <c r="C69" s="478"/>
      <c r="D69" s="471"/>
      <c r="E69" s="472"/>
      <c r="F69" s="481"/>
      <c r="G69" s="474"/>
      <c r="H69" s="475"/>
      <c r="I69" s="501"/>
      <c r="J69" s="502"/>
      <c r="K69" s="495"/>
      <c r="L69" s="503"/>
      <c r="M69" s="504"/>
      <c r="N69" s="505" t="str">
        <f>六年级BMI</f>
        <v/>
      </c>
      <c r="O69" s="499" t="str">
        <f>六年级BMI等级</f>
        <v/>
      </c>
      <c r="P69" s="500" t="str">
        <f>六年级BMI得分</f>
        <v/>
      </c>
      <c r="Q69" s="515" t="str">
        <f>六年级肺活量得分</f>
        <v/>
      </c>
      <c r="R69" s="512" t="str">
        <f>六年级等级</f>
        <v/>
      </c>
      <c r="S69" s="516" t="str">
        <f>六年级50米跑得分</f>
        <v/>
      </c>
      <c r="T69" s="517" t="str">
        <f>六年级等级</f>
        <v/>
      </c>
      <c r="U69" s="516" t="str">
        <f>六年级坐位体前屈得分</f>
        <v/>
      </c>
      <c r="V69" s="517" t="str">
        <f>六年级等级</f>
        <v/>
      </c>
      <c r="W69" s="516" t="str">
        <f>六年级一分钟跳绳得分</f>
        <v/>
      </c>
      <c r="X69" s="517" t="str">
        <f>六年级等级</f>
        <v/>
      </c>
      <c r="Y69" s="515" t="str">
        <f>六年级仰卧起坐得分</f>
        <v/>
      </c>
      <c r="Z69" s="518" t="str">
        <f>六年级等级</f>
        <v/>
      </c>
      <c r="AA69" s="533" t="str">
        <f>六年级折返跑得分</f>
        <v/>
      </c>
      <c r="AB69" s="515" t="str">
        <f>六年级等级</f>
        <v/>
      </c>
      <c r="AC69" s="533" t="str">
        <f>六年级跳绳附加分</f>
        <v/>
      </c>
      <c r="AD69" s="534" t="str">
        <f>六年级标准分</f>
        <v/>
      </c>
      <c r="AE69" s="534" t="str">
        <f>六年级总分</f>
        <v/>
      </c>
      <c r="AF69" s="517" t="str">
        <f>六年级等级</f>
        <v/>
      </c>
      <c r="AM69" s="452" t="str">
        <f>折返时间</f>
        <v/>
      </c>
    </row>
    <row r="70" spans="1:39">
      <c r="A70" s="476">
        <v>601</v>
      </c>
      <c r="B70" s="477">
        <v>68</v>
      </c>
      <c r="C70" s="478"/>
      <c r="D70" s="471"/>
      <c r="E70" s="472"/>
      <c r="F70" s="481"/>
      <c r="G70" s="474"/>
      <c r="H70" s="475"/>
      <c r="I70" s="501"/>
      <c r="J70" s="502"/>
      <c r="K70" s="495"/>
      <c r="L70" s="503"/>
      <c r="M70" s="504"/>
      <c r="N70" s="505" t="str">
        <f>六年级BMI</f>
        <v/>
      </c>
      <c r="O70" s="499" t="str">
        <f>六年级BMI等级</f>
        <v/>
      </c>
      <c r="P70" s="500" t="str">
        <f>六年级BMI得分</f>
        <v/>
      </c>
      <c r="Q70" s="515" t="str">
        <f>六年级肺活量得分</f>
        <v/>
      </c>
      <c r="R70" s="512" t="str">
        <f>六年级等级</f>
        <v/>
      </c>
      <c r="S70" s="516" t="str">
        <f>六年级50米跑得分</f>
        <v/>
      </c>
      <c r="T70" s="517" t="str">
        <f>六年级等级</f>
        <v/>
      </c>
      <c r="U70" s="516" t="str">
        <f>六年级坐位体前屈得分</f>
        <v/>
      </c>
      <c r="V70" s="517" t="str">
        <f>六年级等级</f>
        <v/>
      </c>
      <c r="W70" s="516" t="str">
        <f>六年级一分钟跳绳得分</f>
        <v/>
      </c>
      <c r="X70" s="517" t="str">
        <f>六年级等级</f>
        <v/>
      </c>
      <c r="Y70" s="515" t="str">
        <f>六年级仰卧起坐得分</f>
        <v/>
      </c>
      <c r="Z70" s="518" t="str">
        <f>六年级等级</f>
        <v/>
      </c>
      <c r="AA70" s="533" t="str">
        <f>六年级折返跑得分</f>
        <v/>
      </c>
      <c r="AB70" s="515" t="str">
        <f>六年级等级</f>
        <v/>
      </c>
      <c r="AC70" s="533" t="str">
        <f>六年级跳绳附加分</f>
        <v/>
      </c>
      <c r="AD70" s="534" t="str">
        <f>六年级标准分</f>
        <v/>
      </c>
      <c r="AE70" s="534" t="str">
        <f>六年级总分</f>
        <v/>
      </c>
      <c r="AF70" s="517" t="str">
        <f>六年级等级</f>
        <v/>
      </c>
      <c r="AM70" s="452" t="str">
        <f>折返时间</f>
        <v/>
      </c>
    </row>
    <row r="71" spans="1:39">
      <c r="A71" s="476">
        <v>601</v>
      </c>
      <c r="B71" s="477">
        <v>69</v>
      </c>
      <c r="C71" s="478"/>
      <c r="D71" s="471"/>
      <c r="E71" s="472"/>
      <c r="F71" s="481"/>
      <c r="G71" s="474"/>
      <c r="H71" s="475"/>
      <c r="I71" s="501"/>
      <c r="J71" s="502"/>
      <c r="K71" s="495"/>
      <c r="L71" s="503"/>
      <c r="M71" s="504"/>
      <c r="N71" s="505" t="str">
        <f>六年级BMI</f>
        <v/>
      </c>
      <c r="O71" s="499" t="str">
        <f>六年级BMI等级</f>
        <v/>
      </c>
      <c r="P71" s="500" t="str">
        <f>六年级BMI得分</f>
        <v/>
      </c>
      <c r="Q71" s="515" t="str">
        <f>六年级肺活量得分</f>
        <v/>
      </c>
      <c r="R71" s="512" t="str">
        <f>六年级等级</f>
        <v/>
      </c>
      <c r="S71" s="516" t="str">
        <f>六年级50米跑得分</f>
        <v/>
      </c>
      <c r="T71" s="517" t="str">
        <f>六年级等级</f>
        <v/>
      </c>
      <c r="U71" s="516" t="str">
        <f>六年级坐位体前屈得分</f>
        <v/>
      </c>
      <c r="V71" s="517" t="str">
        <f>六年级等级</f>
        <v/>
      </c>
      <c r="W71" s="516" t="str">
        <f>六年级一分钟跳绳得分</f>
        <v/>
      </c>
      <c r="X71" s="517" t="str">
        <f>六年级等级</f>
        <v/>
      </c>
      <c r="Y71" s="515" t="str">
        <f>六年级仰卧起坐得分</f>
        <v/>
      </c>
      <c r="Z71" s="518" t="str">
        <f>六年级等级</f>
        <v/>
      </c>
      <c r="AA71" s="533" t="str">
        <f>六年级折返跑得分</f>
        <v/>
      </c>
      <c r="AB71" s="515" t="str">
        <f>六年级等级</f>
        <v/>
      </c>
      <c r="AC71" s="533" t="str">
        <f>六年级跳绳附加分</f>
        <v/>
      </c>
      <c r="AD71" s="534" t="str">
        <f>六年级标准分</f>
        <v/>
      </c>
      <c r="AE71" s="534" t="str">
        <f>六年级总分</f>
        <v/>
      </c>
      <c r="AF71" s="517" t="str">
        <f>六年级等级</f>
        <v/>
      </c>
      <c r="AM71" s="452" t="str">
        <f>折返时间</f>
        <v/>
      </c>
    </row>
    <row r="72" ht="15.75" spans="1:39">
      <c r="A72" s="535">
        <v>601</v>
      </c>
      <c r="B72" s="536">
        <v>70</v>
      </c>
      <c r="C72" s="537"/>
      <c r="D72" s="538"/>
      <c r="E72" s="539"/>
      <c r="F72" s="540"/>
      <c r="G72" s="541"/>
      <c r="H72" s="542"/>
      <c r="I72" s="543"/>
      <c r="J72" s="544"/>
      <c r="K72" s="545"/>
      <c r="L72" s="546"/>
      <c r="M72" s="547"/>
      <c r="N72" s="548" t="str">
        <f>六年级BMI</f>
        <v/>
      </c>
      <c r="O72" s="549" t="str">
        <f>六年级BMI等级</f>
        <v/>
      </c>
      <c r="P72" s="550" t="str">
        <f>六年级BMI得分</f>
        <v/>
      </c>
      <c r="Q72" s="556" t="str">
        <f>六年级肺活量得分</f>
        <v/>
      </c>
      <c r="R72" s="557" t="str">
        <f>六年级等级</f>
        <v/>
      </c>
      <c r="S72" s="558" t="str">
        <f>六年级50米跑得分</f>
        <v/>
      </c>
      <c r="T72" s="559" t="str">
        <f>六年级等级</f>
        <v/>
      </c>
      <c r="U72" s="558" t="str">
        <f>六年级坐位体前屈得分</f>
        <v/>
      </c>
      <c r="V72" s="559" t="str">
        <f>六年级等级</f>
        <v/>
      </c>
      <c r="W72" s="558" t="str">
        <f>六年级一分钟跳绳得分</f>
        <v/>
      </c>
      <c r="X72" s="559" t="str">
        <f>六年级等级</f>
        <v/>
      </c>
      <c r="Y72" s="556" t="str">
        <f>六年级仰卧起坐得分</f>
        <v/>
      </c>
      <c r="Z72" s="563" t="str">
        <f>六年级等级</f>
        <v/>
      </c>
      <c r="AA72" s="564" t="str">
        <f>六年级折返跑得分</f>
        <v/>
      </c>
      <c r="AB72" s="556" t="str">
        <f>六年级等级</f>
        <v/>
      </c>
      <c r="AC72" s="565" t="str">
        <f>六年级跳绳附加分</f>
        <v/>
      </c>
      <c r="AD72" s="566" t="str">
        <f>六年级标准分</f>
        <v/>
      </c>
      <c r="AE72" s="566" t="str">
        <f>六年级总分</f>
        <v/>
      </c>
      <c r="AF72" s="567" t="str">
        <f>六年级等级</f>
        <v/>
      </c>
      <c r="AM72" s="452" t="str">
        <f>折返时间</f>
        <v/>
      </c>
    </row>
    <row r="73" ht="15.75" spans="1:39">
      <c r="A73" s="468">
        <v>602</v>
      </c>
      <c r="B73" s="469">
        <v>1</v>
      </c>
      <c r="C73" s="472"/>
      <c r="D73" s="471"/>
      <c r="E73" s="472"/>
      <c r="F73" s="473"/>
      <c r="G73" s="474"/>
      <c r="H73" s="475"/>
      <c r="I73" s="494"/>
      <c r="J73" s="495"/>
      <c r="K73" s="495"/>
      <c r="L73" s="551"/>
      <c r="M73" s="552"/>
      <c r="N73" s="553" t="str">
        <f>六年级BMI</f>
        <v/>
      </c>
      <c r="O73" s="554" t="str">
        <f>六年级BMI等级</f>
        <v/>
      </c>
      <c r="P73" s="555" t="str">
        <f>六年级BMI得分</f>
        <v/>
      </c>
      <c r="Q73" s="560" t="str">
        <f>六年级肺活量得分</f>
        <v/>
      </c>
      <c r="R73" s="561" t="str">
        <f>六年级等级</f>
        <v/>
      </c>
      <c r="S73" s="562" t="str">
        <f>六年级50米跑得分</f>
        <v/>
      </c>
      <c r="T73" s="561" t="str">
        <f>六年级等级</f>
        <v/>
      </c>
      <c r="U73" s="562" t="str">
        <f>六年级坐位体前屈得分</f>
        <v/>
      </c>
      <c r="V73" s="561" t="str">
        <f>六年级等级</f>
        <v/>
      </c>
      <c r="W73" s="562" t="str">
        <f>六年级一分钟跳绳得分</f>
        <v/>
      </c>
      <c r="X73" s="561" t="str">
        <f>六年级等级</f>
        <v/>
      </c>
      <c r="Y73" s="560" t="str">
        <f>六年级仰卧起坐得分</f>
        <v/>
      </c>
      <c r="Z73" s="568" t="str">
        <f>六年级等级</f>
        <v/>
      </c>
      <c r="AA73" s="569" t="str">
        <f>六年级折返跑得分</f>
        <v/>
      </c>
      <c r="AB73" s="560" t="str">
        <f>六年级等级</f>
        <v/>
      </c>
      <c r="AC73" s="530" t="str">
        <f>六年级跳绳附加分</f>
        <v/>
      </c>
      <c r="AD73" s="531" t="str">
        <f>六年级标准分</f>
        <v/>
      </c>
      <c r="AE73" s="531" t="str">
        <f>六年级总分</f>
        <v/>
      </c>
      <c r="AF73" s="512" t="str">
        <f>六年级等级</f>
        <v/>
      </c>
      <c r="AM73" s="452" t="str">
        <f>折返时间</f>
        <v/>
      </c>
    </row>
    <row r="74" spans="1:39">
      <c r="A74" s="476">
        <v>602</v>
      </c>
      <c r="B74" s="477">
        <v>2</v>
      </c>
      <c r="C74" s="478"/>
      <c r="D74" s="471"/>
      <c r="E74" s="472"/>
      <c r="F74" s="473"/>
      <c r="G74" s="480"/>
      <c r="H74" s="475"/>
      <c r="I74" s="501"/>
      <c r="J74" s="502"/>
      <c r="K74" s="495"/>
      <c r="L74" s="503"/>
      <c r="M74" s="504"/>
      <c r="N74" s="505" t="str">
        <f>六年级BMI</f>
        <v/>
      </c>
      <c r="O74" s="499" t="str">
        <f>六年级BMI等级</f>
        <v/>
      </c>
      <c r="P74" s="500" t="str">
        <f>六年级BMI得分</f>
        <v/>
      </c>
      <c r="Q74" s="515" t="str">
        <f>六年级肺活量得分</f>
        <v/>
      </c>
      <c r="R74" s="512" t="str">
        <f>六年级等级</f>
        <v/>
      </c>
      <c r="S74" s="516" t="str">
        <f>六年级50米跑得分</f>
        <v/>
      </c>
      <c r="T74" s="512" t="str">
        <f>六年级等级</f>
        <v/>
      </c>
      <c r="U74" s="516" t="str">
        <f>六年级坐位体前屈得分</f>
        <v/>
      </c>
      <c r="V74" s="517" t="str">
        <f>六年级等级</f>
        <v/>
      </c>
      <c r="W74" s="516" t="str">
        <f>六年级一分钟跳绳得分</f>
        <v/>
      </c>
      <c r="X74" s="517" t="str">
        <f>六年级等级</f>
        <v/>
      </c>
      <c r="Y74" s="515" t="str">
        <f>六年级仰卧起坐得分</f>
        <v/>
      </c>
      <c r="Z74" s="518" t="str">
        <f>六年级等级</f>
        <v/>
      </c>
      <c r="AA74" s="533" t="str">
        <f>六年级折返跑得分</f>
        <v/>
      </c>
      <c r="AB74" s="515" t="str">
        <f>六年级等级</f>
        <v/>
      </c>
      <c r="AC74" s="533" t="str">
        <f>六年级跳绳附加分</f>
        <v/>
      </c>
      <c r="AD74" s="534" t="str">
        <f>六年级标准分</f>
        <v/>
      </c>
      <c r="AE74" s="534" t="str">
        <f>六年级总分</f>
        <v/>
      </c>
      <c r="AF74" s="517" t="str">
        <f>六年级等级</f>
        <v/>
      </c>
      <c r="AM74" s="452" t="str">
        <f>折返时间</f>
        <v/>
      </c>
    </row>
    <row r="75" spans="1:39">
      <c r="A75" s="476">
        <v>602</v>
      </c>
      <c r="B75" s="477">
        <v>3</v>
      </c>
      <c r="C75" s="478"/>
      <c r="D75" s="471"/>
      <c r="E75" s="472"/>
      <c r="F75" s="473"/>
      <c r="G75" s="480"/>
      <c r="H75" s="475"/>
      <c r="I75" s="501"/>
      <c r="J75" s="502"/>
      <c r="K75" s="495"/>
      <c r="L75" s="503"/>
      <c r="M75" s="504"/>
      <c r="N75" s="505" t="str">
        <f>六年级BMI</f>
        <v/>
      </c>
      <c r="O75" s="499" t="str">
        <f>六年级BMI等级</f>
        <v/>
      </c>
      <c r="P75" s="500" t="str">
        <f>六年级BMI得分</f>
        <v/>
      </c>
      <c r="Q75" s="515" t="str">
        <f>六年级肺活量得分</f>
        <v/>
      </c>
      <c r="R75" s="512" t="str">
        <f>六年级等级</f>
        <v/>
      </c>
      <c r="S75" s="516" t="str">
        <f>六年级50米跑得分</f>
        <v/>
      </c>
      <c r="T75" s="512" t="str">
        <f>六年级等级</f>
        <v/>
      </c>
      <c r="U75" s="516" t="str">
        <f>六年级坐位体前屈得分</f>
        <v/>
      </c>
      <c r="V75" s="517" t="str">
        <f>六年级等级</f>
        <v/>
      </c>
      <c r="W75" s="516" t="str">
        <f>六年级一分钟跳绳得分</f>
        <v/>
      </c>
      <c r="X75" s="517" t="str">
        <f>六年级等级</f>
        <v/>
      </c>
      <c r="Y75" s="515" t="str">
        <f>六年级仰卧起坐得分</f>
        <v/>
      </c>
      <c r="Z75" s="518" t="str">
        <f>六年级等级</f>
        <v/>
      </c>
      <c r="AA75" s="533" t="str">
        <f>六年级折返跑得分</f>
        <v/>
      </c>
      <c r="AB75" s="515" t="str">
        <f>六年级等级</f>
        <v/>
      </c>
      <c r="AC75" s="533" t="str">
        <f>六年级跳绳附加分</f>
        <v/>
      </c>
      <c r="AD75" s="534" t="str">
        <f>六年级标准分</f>
        <v/>
      </c>
      <c r="AE75" s="534" t="str">
        <f>六年级总分</f>
        <v/>
      </c>
      <c r="AF75" s="517" t="str">
        <f>六年级等级</f>
        <v/>
      </c>
      <c r="AM75" s="452" t="str">
        <f>折返时间</f>
        <v/>
      </c>
    </row>
    <row r="76" spans="1:39">
      <c r="A76" s="476">
        <v>602</v>
      </c>
      <c r="B76" s="477">
        <v>4</v>
      </c>
      <c r="C76" s="478"/>
      <c r="D76" s="471"/>
      <c r="E76" s="472"/>
      <c r="F76" s="473"/>
      <c r="G76" s="480"/>
      <c r="H76" s="475"/>
      <c r="I76" s="501"/>
      <c r="J76" s="502"/>
      <c r="K76" s="495"/>
      <c r="L76" s="503"/>
      <c r="M76" s="504"/>
      <c r="N76" s="505" t="str">
        <f>六年级BMI</f>
        <v/>
      </c>
      <c r="O76" s="499" t="str">
        <f>六年级BMI等级</f>
        <v/>
      </c>
      <c r="P76" s="500" t="str">
        <f>六年级BMI得分</f>
        <v/>
      </c>
      <c r="Q76" s="515" t="str">
        <f>六年级肺活量得分</f>
        <v/>
      </c>
      <c r="R76" s="512" t="str">
        <f>六年级等级</f>
        <v/>
      </c>
      <c r="S76" s="516" t="str">
        <f>六年级50米跑得分</f>
        <v/>
      </c>
      <c r="T76" s="512" t="str">
        <f>六年级等级</f>
        <v/>
      </c>
      <c r="U76" s="516" t="str">
        <f>六年级坐位体前屈得分</f>
        <v/>
      </c>
      <c r="V76" s="517" t="str">
        <f>六年级等级</f>
        <v/>
      </c>
      <c r="W76" s="516" t="str">
        <f>六年级一分钟跳绳得分</f>
        <v/>
      </c>
      <c r="X76" s="517" t="str">
        <f>六年级等级</f>
        <v/>
      </c>
      <c r="Y76" s="515" t="str">
        <f>六年级仰卧起坐得分</f>
        <v/>
      </c>
      <c r="Z76" s="518" t="str">
        <f>六年级等级</f>
        <v/>
      </c>
      <c r="AA76" s="533" t="str">
        <f>六年级折返跑得分</f>
        <v/>
      </c>
      <c r="AB76" s="515" t="str">
        <f>六年级等级</f>
        <v/>
      </c>
      <c r="AC76" s="533" t="str">
        <f>六年级跳绳附加分</f>
        <v/>
      </c>
      <c r="AD76" s="534" t="str">
        <f>六年级标准分</f>
        <v/>
      </c>
      <c r="AE76" s="534" t="str">
        <f>六年级总分</f>
        <v/>
      </c>
      <c r="AF76" s="517" t="str">
        <f>六年级等级</f>
        <v/>
      </c>
      <c r="AM76" s="452" t="str">
        <f>折返时间</f>
        <v/>
      </c>
    </row>
    <row r="77" spans="1:39">
      <c r="A77" s="476">
        <v>602</v>
      </c>
      <c r="B77" s="477">
        <v>5</v>
      </c>
      <c r="C77" s="478"/>
      <c r="D77" s="471"/>
      <c r="E77" s="472"/>
      <c r="F77" s="473"/>
      <c r="G77" s="480"/>
      <c r="H77" s="475"/>
      <c r="I77" s="501"/>
      <c r="J77" s="502"/>
      <c r="K77" s="495"/>
      <c r="L77" s="503"/>
      <c r="M77" s="504"/>
      <c r="N77" s="505" t="str">
        <f>六年级BMI</f>
        <v/>
      </c>
      <c r="O77" s="499" t="str">
        <f>六年级BMI等级</f>
        <v/>
      </c>
      <c r="P77" s="500" t="str">
        <f>六年级BMI得分</f>
        <v/>
      </c>
      <c r="Q77" s="515" t="str">
        <f>六年级肺活量得分</f>
        <v/>
      </c>
      <c r="R77" s="512" t="str">
        <f>六年级等级</f>
        <v/>
      </c>
      <c r="S77" s="516" t="str">
        <f>六年级50米跑得分</f>
        <v/>
      </c>
      <c r="T77" s="512" t="str">
        <f>六年级等级</f>
        <v/>
      </c>
      <c r="U77" s="516" t="str">
        <f>六年级坐位体前屈得分</f>
        <v/>
      </c>
      <c r="V77" s="517" t="str">
        <f>六年级等级</f>
        <v/>
      </c>
      <c r="W77" s="516" t="str">
        <f>六年级一分钟跳绳得分</f>
        <v/>
      </c>
      <c r="X77" s="517" t="str">
        <f>六年级等级</f>
        <v/>
      </c>
      <c r="Y77" s="515" t="str">
        <f>六年级仰卧起坐得分</f>
        <v/>
      </c>
      <c r="Z77" s="518" t="str">
        <f>六年级等级</f>
        <v/>
      </c>
      <c r="AA77" s="533" t="str">
        <f>六年级折返跑得分</f>
        <v/>
      </c>
      <c r="AB77" s="515" t="str">
        <f>六年级等级</f>
        <v/>
      </c>
      <c r="AC77" s="533" t="str">
        <f>六年级跳绳附加分</f>
        <v/>
      </c>
      <c r="AD77" s="534" t="str">
        <f>六年级标准分</f>
        <v/>
      </c>
      <c r="AE77" s="534" t="str">
        <f>六年级总分</f>
        <v/>
      </c>
      <c r="AF77" s="517" t="str">
        <f>六年级等级</f>
        <v/>
      </c>
      <c r="AM77" s="452" t="str">
        <f>折返时间</f>
        <v/>
      </c>
    </row>
    <row r="78" spans="1:39">
      <c r="A78" s="476">
        <v>602</v>
      </c>
      <c r="B78" s="477">
        <v>6</v>
      </c>
      <c r="C78" s="478"/>
      <c r="D78" s="471"/>
      <c r="E78" s="472"/>
      <c r="F78" s="473"/>
      <c r="G78" s="480"/>
      <c r="H78" s="475"/>
      <c r="I78" s="501"/>
      <c r="J78" s="502"/>
      <c r="K78" s="495"/>
      <c r="L78" s="503"/>
      <c r="M78" s="504"/>
      <c r="N78" s="505" t="str">
        <f>六年级BMI</f>
        <v/>
      </c>
      <c r="O78" s="499" t="str">
        <f>六年级BMI等级</f>
        <v/>
      </c>
      <c r="P78" s="500" t="str">
        <f>六年级BMI得分</f>
        <v/>
      </c>
      <c r="Q78" s="515" t="str">
        <f>六年级肺活量得分</f>
        <v/>
      </c>
      <c r="R78" s="512" t="str">
        <f>六年级等级</f>
        <v/>
      </c>
      <c r="S78" s="516" t="str">
        <f>六年级50米跑得分</f>
        <v/>
      </c>
      <c r="T78" s="512" t="str">
        <f>六年级等级</f>
        <v/>
      </c>
      <c r="U78" s="516" t="str">
        <f>六年级坐位体前屈得分</f>
        <v/>
      </c>
      <c r="V78" s="517" t="str">
        <f>六年级等级</f>
        <v/>
      </c>
      <c r="W78" s="516" t="str">
        <f>六年级一分钟跳绳得分</f>
        <v/>
      </c>
      <c r="X78" s="517" t="str">
        <f>六年级等级</f>
        <v/>
      </c>
      <c r="Y78" s="515" t="str">
        <f>六年级仰卧起坐得分</f>
        <v/>
      </c>
      <c r="Z78" s="518" t="str">
        <f>六年级等级</f>
        <v/>
      </c>
      <c r="AA78" s="533" t="str">
        <f>六年级折返跑得分</f>
        <v/>
      </c>
      <c r="AB78" s="515" t="str">
        <f>六年级等级</f>
        <v/>
      </c>
      <c r="AC78" s="533" t="str">
        <f>六年级跳绳附加分</f>
        <v/>
      </c>
      <c r="AD78" s="534" t="str">
        <f>六年级标准分</f>
        <v/>
      </c>
      <c r="AE78" s="534" t="str">
        <f>六年级总分</f>
        <v/>
      </c>
      <c r="AF78" s="517" t="str">
        <f>六年级等级</f>
        <v/>
      </c>
      <c r="AM78" s="452" t="str">
        <f>折返时间</f>
        <v/>
      </c>
    </row>
    <row r="79" spans="1:39">
      <c r="A79" s="476">
        <v>602</v>
      </c>
      <c r="B79" s="477">
        <v>7</v>
      </c>
      <c r="C79" s="478"/>
      <c r="D79" s="471"/>
      <c r="E79" s="472"/>
      <c r="F79" s="473"/>
      <c r="G79" s="480"/>
      <c r="H79" s="475"/>
      <c r="I79" s="501"/>
      <c r="J79" s="502"/>
      <c r="K79" s="495"/>
      <c r="L79" s="503"/>
      <c r="M79" s="504"/>
      <c r="N79" s="505" t="str">
        <f>六年级BMI</f>
        <v/>
      </c>
      <c r="O79" s="499" t="str">
        <f>六年级BMI等级</f>
        <v/>
      </c>
      <c r="P79" s="500" t="str">
        <f>六年级BMI得分</f>
        <v/>
      </c>
      <c r="Q79" s="515" t="str">
        <f>六年级肺活量得分</f>
        <v/>
      </c>
      <c r="R79" s="512" t="str">
        <f>六年级等级</f>
        <v/>
      </c>
      <c r="S79" s="516" t="str">
        <f>六年级50米跑得分</f>
        <v/>
      </c>
      <c r="T79" s="517" t="str">
        <f>六年级等级</f>
        <v/>
      </c>
      <c r="U79" s="516" t="str">
        <f>六年级坐位体前屈得分</f>
        <v/>
      </c>
      <c r="V79" s="517" t="str">
        <f>六年级等级</f>
        <v/>
      </c>
      <c r="W79" s="516" t="str">
        <f>六年级一分钟跳绳得分</f>
        <v/>
      </c>
      <c r="X79" s="517" t="str">
        <f>六年级等级</f>
        <v/>
      </c>
      <c r="Y79" s="515" t="str">
        <f>六年级仰卧起坐得分</f>
        <v/>
      </c>
      <c r="Z79" s="518" t="str">
        <f>六年级等级</f>
        <v/>
      </c>
      <c r="AA79" s="533" t="str">
        <f>六年级折返跑得分</f>
        <v/>
      </c>
      <c r="AB79" s="515" t="str">
        <f>六年级等级</f>
        <v/>
      </c>
      <c r="AC79" s="533" t="str">
        <f>六年级跳绳附加分</f>
        <v/>
      </c>
      <c r="AD79" s="534" t="str">
        <f>六年级标准分</f>
        <v/>
      </c>
      <c r="AE79" s="534" t="str">
        <f>六年级总分</f>
        <v/>
      </c>
      <c r="AF79" s="517" t="str">
        <f>六年级等级</f>
        <v/>
      </c>
      <c r="AM79" s="452" t="str">
        <f>折返时间</f>
        <v/>
      </c>
    </row>
    <row r="80" spans="1:39">
      <c r="A80" s="476">
        <v>602</v>
      </c>
      <c r="B80" s="477">
        <v>8</v>
      </c>
      <c r="C80" s="478"/>
      <c r="D80" s="471"/>
      <c r="E80" s="472"/>
      <c r="F80" s="473"/>
      <c r="G80" s="480"/>
      <c r="H80" s="475"/>
      <c r="I80" s="501"/>
      <c r="J80" s="502"/>
      <c r="K80" s="495"/>
      <c r="L80" s="503"/>
      <c r="M80" s="504"/>
      <c r="N80" s="505" t="str">
        <f>六年级BMI</f>
        <v/>
      </c>
      <c r="O80" s="499" t="str">
        <f>六年级BMI等级</f>
        <v/>
      </c>
      <c r="P80" s="500" t="str">
        <f>六年级BMI得分</f>
        <v/>
      </c>
      <c r="Q80" s="515" t="str">
        <f>六年级肺活量得分</f>
        <v/>
      </c>
      <c r="R80" s="512" t="str">
        <f>六年级等级</f>
        <v/>
      </c>
      <c r="S80" s="516" t="str">
        <f>六年级50米跑得分</f>
        <v/>
      </c>
      <c r="T80" s="517" t="str">
        <f>六年级等级</f>
        <v/>
      </c>
      <c r="U80" s="516" t="str">
        <f>六年级坐位体前屈得分</f>
        <v/>
      </c>
      <c r="V80" s="517" t="str">
        <f>六年级等级</f>
        <v/>
      </c>
      <c r="W80" s="516" t="str">
        <f>六年级一分钟跳绳得分</f>
        <v/>
      </c>
      <c r="X80" s="517" t="str">
        <f>六年级等级</f>
        <v/>
      </c>
      <c r="Y80" s="515" t="str">
        <f>六年级仰卧起坐得分</f>
        <v/>
      </c>
      <c r="Z80" s="518" t="str">
        <f>六年级等级</f>
        <v/>
      </c>
      <c r="AA80" s="533" t="str">
        <f>六年级折返跑得分</f>
        <v/>
      </c>
      <c r="AB80" s="515" t="str">
        <f>六年级等级</f>
        <v/>
      </c>
      <c r="AC80" s="533" t="str">
        <f>六年级跳绳附加分</f>
        <v/>
      </c>
      <c r="AD80" s="534" t="str">
        <f>六年级标准分</f>
        <v/>
      </c>
      <c r="AE80" s="534" t="str">
        <f>六年级总分</f>
        <v/>
      </c>
      <c r="AF80" s="517" t="str">
        <f>六年级等级</f>
        <v/>
      </c>
      <c r="AM80" s="452" t="str">
        <f>折返时间</f>
        <v/>
      </c>
    </row>
    <row r="81" spans="1:39">
      <c r="A81" s="476">
        <v>602</v>
      </c>
      <c r="B81" s="477">
        <v>9</v>
      </c>
      <c r="C81" s="478"/>
      <c r="D81" s="471"/>
      <c r="E81" s="472"/>
      <c r="F81" s="473"/>
      <c r="G81" s="480"/>
      <c r="H81" s="475"/>
      <c r="I81" s="501"/>
      <c r="J81" s="502"/>
      <c r="K81" s="495"/>
      <c r="L81" s="503"/>
      <c r="M81" s="504"/>
      <c r="N81" s="505" t="str">
        <f>六年级BMI</f>
        <v/>
      </c>
      <c r="O81" s="499" t="str">
        <f>六年级BMI等级</f>
        <v/>
      </c>
      <c r="P81" s="500" t="str">
        <f>六年级BMI得分</f>
        <v/>
      </c>
      <c r="Q81" s="515" t="str">
        <f>六年级肺活量得分</f>
        <v/>
      </c>
      <c r="R81" s="512" t="str">
        <f>六年级等级</f>
        <v/>
      </c>
      <c r="S81" s="516" t="str">
        <f>六年级50米跑得分</f>
        <v/>
      </c>
      <c r="T81" s="517" t="str">
        <f>六年级等级</f>
        <v/>
      </c>
      <c r="U81" s="516" t="str">
        <f>六年级坐位体前屈得分</f>
        <v/>
      </c>
      <c r="V81" s="517" t="str">
        <f>六年级等级</f>
        <v/>
      </c>
      <c r="W81" s="516" t="str">
        <f>六年级一分钟跳绳得分</f>
        <v/>
      </c>
      <c r="X81" s="517" t="str">
        <f>六年级等级</f>
        <v/>
      </c>
      <c r="Y81" s="515" t="str">
        <f>六年级仰卧起坐得分</f>
        <v/>
      </c>
      <c r="Z81" s="518" t="str">
        <f>六年级等级</f>
        <v/>
      </c>
      <c r="AA81" s="533" t="str">
        <f>六年级折返跑得分</f>
        <v/>
      </c>
      <c r="AB81" s="515" t="str">
        <f>六年级等级</f>
        <v/>
      </c>
      <c r="AC81" s="533" t="str">
        <f>六年级跳绳附加分</f>
        <v/>
      </c>
      <c r="AD81" s="534" t="str">
        <f>六年级标准分</f>
        <v/>
      </c>
      <c r="AE81" s="534" t="str">
        <f>六年级总分</f>
        <v/>
      </c>
      <c r="AF81" s="517" t="str">
        <f>六年级等级</f>
        <v/>
      </c>
      <c r="AM81" s="452" t="str">
        <f>折返时间</f>
        <v/>
      </c>
    </row>
    <row r="82" spans="1:39">
      <c r="A82" s="476">
        <v>602</v>
      </c>
      <c r="B82" s="477">
        <v>10</v>
      </c>
      <c r="C82" s="478"/>
      <c r="D82" s="471"/>
      <c r="E82" s="472"/>
      <c r="F82" s="473"/>
      <c r="G82" s="480"/>
      <c r="H82" s="475"/>
      <c r="I82" s="501"/>
      <c r="J82" s="502"/>
      <c r="K82" s="495"/>
      <c r="L82" s="503"/>
      <c r="M82" s="504"/>
      <c r="N82" s="505" t="str">
        <f>六年级BMI</f>
        <v/>
      </c>
      <c r="O82" s="499" t="str">
        <f>六年级BMI等级</f>
        <v/>
      </c>
      <c r="P82" s="500" t="str">
        <f>六年级BMI得分</f>
        <v/>
      </c>
      <c r="Q82" s="515" t="str">
        <f>六年级肺活量得分</f>
        <v/>
      </c>
      <c r="R82" s="512" t="str">
        <f>六年级等级</f>
        <v/>
      </c>
      <c r="S82" s="516" t="str">
        <f>六年级50米跑得分</f>
        <v/>
      </c>
      <c r="T82" s="517" t="str">
        <f>六年级等级</f>
        <v/>
      </c>
      <c r="U82" s="516" t="str">
        <f>六年级坐位体前屈得分</f>
        <v/>
      </c>
      <c r="V82" s="517" t="str">
        <f>六年级等级</f>
        <v/>
      </c>
      <c r="W82" s="516" t="str">
        <f>六年级一分钟跳绳得分</f>
        <v/>
      </c>
      <c r="X82" s="517" t="str">
        <f>六年级等级</f>
        <v/>
      </c>
      <c r="Y82" s="515" t="str">
        <f>六年级仰卧起坐得分</f>
        <v/>
      </c>
      <c r="Z82" s="518" t="str">
        <f>六年级等级</f>
        <v/>
      </c>
      <c r="AA82" s="533" t="str">
        <f>六年级折返跑得分</f>
        <v/>
      </c>
      <c r="AB82" s="515" t="str">
        <f>六年级等级</f>
        <v/>
      </c>
      <c r="AC82" s="533" t="str">
        <f>六年级跳绳附加分</f>
        <v/>
      </c>
      <c r="AD82" s="534" t="str">
        <f>六年级标准分</f>
        <v/>
      </c>
      <c r="AE82" s="534" t="str">
        <f>六年级总分</f>
        <v/>
      </c>
      <c r="AF82" s="517" t="str">
        <f>六年级等级</f>
        <v/>
      </c>
      <c r="AM82" s="452" t="str">
        <f>折返时间</f>
        <v/>
      </c>
    </row>
    <row r="83" spans="1:39">
      <c r="A83" s="476">
        <v>602</v>
      </c>
      <c r="B83" s="477">
        <v>11</v>
      </c>
      <c r="C83" s="478"/>
      <c r="D83" s="471"/>
      <c r="E83" s="472"/>
      <c r="F83" s="473"/>
      <c r="G83" s="480"/>
      <c r="H83" s="475"/>
      <c r="I83" s="501"/>
      <c r="J83" s="502"/>
      <c r="K83" s="495"/>
      <c r="L83" s="503"/>
      <c r="M83" s="504"/>
      <c r="N83" s="505" t="str">
        <f>六年级BMI</f>
        <v/>
      </c>
      <c r="O83" s="499" t="str">
        <f>六年级BMI等级</f>
        <v/>
      </c>
      <c r="P83" s="500" t="str">
        <f>六年级BMI得分</f>
        <v/>
      </c>
      <c r="Q83" s="515" t="str">
        <f>六年级肺活量得分</f>
        <v/>
      </c>
      <c r="R83" s="512" t="str">
        <f>六年级等级</f>
        <v/>
      </c>
      <c r="S83" s="516" t="str">
        <f>六年级50米跑得分</f>
        <v/>
      </c>
      <c r="T83" s="517" t="str">
        <f>六年级等级</f>
        <v/>
      </c>
      <c r="U83" s="516" t="str">
        <f>六年级坐位体前屈得分</f>
        <v/>
      </c>
      <c r="V83" s="517" t="str">
        <f>六年级等级</f>
        <v/>
      </c>
      <c r="W83" s="516" t="str">
        <f>六年级一分钟跳绳得分</f>
        <v/>
      </c>
      <c r="X83" s="517" t="str">
        <f>六年级等级</f>
        <v/>
      </c>
      <c r="Y83" s="515" t="str">
        <f>六年级仰卧起坐得分</f>
        <v/>
      </c>
      <c r="Z83" s="518" t="str">
        <f>六年级等级</f>
        <v/>
      </c>
      <c r="AA83" s="533" t="str">
        <f>六年级折返跑得分</f>
        <v/>
      </c>
      <c r="AB83" s="515" t="str">
        <f>六年级等级</f>
        <v/>
      </c>
      <c r="AC83" s="533" t="str">
        <f>六年级跳绳附加分</f>
        <v/>
      </c>
      <c r="AD83" s="534" t="str">
        <f>六年级标准分</f>
        <v/>
      </c>
      <c r="AE83" s="534" t="str">
        <f>六年级总分</f>
        <v/>
      </c>
      <c r="AF83" s="517" t="str">
        <f>六年级等级</f>
        <v/>
      </c>
      <c r="AM83" s="452" t="str">
        <f>折返时间</f>
        <v/>
      </c>
    </row>
    <row r="84" spans="1:39">
      <c r="A84" s="476">
        <v>602</v>
      </c>
      <c r="B84" s="477">
        <v>12</v>
      </c>
      <c r="C84" s="478"/>
      <c r="D84" s="471"/>
      <c r="E84" s="472"/>
      <c r="F84" s="473"/>
      <c r="G84" s="480"/>
      <c r="H84" s="475"/>
      <c r="I84" s="501"/>
      <c r="J84" s="502"/>
      <c r="K84" s="495"/>
      <c r="L84" s="503"/>
      <c r="M84" s="504"/>
      <c r="N84" s="505" t="str">
        <f>六年级BMI</f>
        <v/>
      </c>
      <c r="O84" s="499" t="str">
        <f>六年级BMI等级</f>
        <v/>
      </c>
      <c r="P84" s="500" t="str">
        <f>六年级BMI得分</f>
        <v/>
      </c>
      <c r="Q84" s="515" t="str">
        <f>六年级肺活量得分</f>
        <v/>
      </c>
      <c r="R84" s="512" t="str">
        <f>六年级等级</f>
        <v/>
      </c>
      <c r="S84" s="516" t="str">
        <f>六年级50米跑得分</f>
        <v/>
      </c>
      <c r="T84" s="517" t="str">
        <f>六年级等级</f>
        <v/>
      </c>
      <c r="U84" s="516" t="str">
        <f>六年级坐位体前屈得分</f>
        <v/>
      </c>
      <c r="V84" s="517" t="str">
        <f>六年级等级</f>
        <v/>
      </c>
      <c r="W84" s="516" t="str">
        <f>六年级一分钟跳绳得分</f>
        <v/>
      </c>
      <c r="X84" s="517" t="str">
        <f>六年级等级</f>
        <v/>
      </c>
      <c r="Y84" s="515" t="str">
        <f>六年级仰卧起坐得分</f>
        <v/>
      </c>
      <c r="Z84" s="518" t="str">
        <f>六年级等级</f>
        <v/>
      </c>
      <c r="AA84" s="533" t="str">
        <f>六年级折返跑得分</f>
        <v/>
      </c>
      <c r="AB84" s="515" t="str">
        <f>六年级等级</f>
        <v/>
      </c>
      <c r="AC84" s="533" t="str">
        <f>六年级跳绳附加分</f>
        <v/>
      </c>
      <c r="AD84" s="534" t="str">
        <f>六年级标准分</f>
        <v/>
      </c>
      <c r="AE84" s="534" t="str">
        <f>六年级总分</f>
        <v/>
      </c>
      <c r="AF84" s="517" t="str">
        <f>六年级等级</f>
        <v/>
      </c>
      <c r="AM84" s="452" t="str">
        <f>折返时间</f>
        <v/>
      </c>
    </row>
    <row r="85" spans="1:39">
      <c r="A85" s="476">
        <v>602</v>
      </c>
      <c r="B85" s="477">
        <v>13</v>
      </c>
      <c r="C85" s="478"/>
      <c r="D85" s="471"/>
      <c r="E85" s="472"/>
      <c r="F85" s="473"/>
      <c r="G85" s="480"/>
      <c r="H85" s="475"/>
      <c r="I85" s="501"/>
      <c r="J85" s="502"/>
      <c r="K85" s="495"/>
      <c r="L85" s="503"/>
      <c r="M85" s="504"/>
      <c r="N85" s="505" t="str">
        <f>六年级BMI</f>
        <v/>
      </c>
      <c r="O85" s="499" t="str">
        <f>六年级BMI等级</f>
        <v/>
      </c>
      <c r="P85" s="500" t="str">
        <f>六年级BMI得分</f>
        <v/>
      </c>
      <c r="Q85" s="515" t="str">
        <f>六年级肺活量得分</f>
        <v/>
      </c>
      <c r="R85" s="512" t="str">
        <f>六年级等级</f>
        <v/>
      </c>
      <c r="S85" s="516" t="str">
        <f>六年级50米跑得分</f>
        <v/>
      </c>
      <c r="T85" s="517" t="str">
        <f>六年级等级</f>
        <v/>
      </c>
      <c r="U85" s="516" t="str">
        <f>六年级坐位体前屈得分</f>
        <v/>
      </c>
      <c r="V85" s="517" t="str">
        <f>六年级等级</f>
        <v/>
      </c>
      <c r="W85" s="516" t="str">
        <f>六年级一分钟跳绳得分</f>
        <v/>
      </c>
      <c r="X85" s="517" t="str">
        <f>六年级等级</f>
        <v/>
      </c>
      <c r="Y85" s="515" t="str">
        <f>六年级仰卧起坐得分</f>
        <v/>
      </c>
      <c r="Z85" s="518" t="str">
        <f>六年级等级</f>
        <v/>
      </c>
      <c r="AA85" s="533" t="str">
        <f>六年级折返跑得分</f>
        <v/>
      </c>
      <c r="AB85" s="515" t="str">
        <f>六年级等级</f>
        <v/>
      </c>
      <c r="AC85" s="533" t="str">
        <f>六年级跳绳附加分</f>
        <v/>
      </c>
      <c r="AD85" s="534" t="str">
        <f>六年级标准分</f>
        <v/>
      </c>
      <c r="AE85" s="534" t="str">
        <f>六年级总分</f>
        <v/>
      </c>
      <c r="AF85" s="517" t="str">
        <f>六年级等级</f>
        <v/>
      </c>
      <c r="AM85" s="452" t="str">
        <f>折返时间</f>
        <v/>
      </c>
    </row>
    <row r="86" spans="1:39">
      <c r="A86" s="476">
        <v>602</v>
      </c>
      <c r="B86" s="477">
        <v>14</v>
      </c>
      <c r="C86" s="478"/>
      <c r="D86" s="471"/>
      <c r="E86" s="472"/>
      <c r="F86" s="473"/>
      <c r="G86" s="480"/>
      <c r="H86" s="475"/>
      <c r="I86" s="501"/>
      <c r="J86" s="502"/>
      <c r="K86" s="495"/>
      <c r="L86" s="503"/>
      <c r="M86" s="504"/>
      <c r="N86" s="505" t="str">
        <f>六年级BMI</f>
        <v/>
      </c>
      <c r="O86" s="499" t="str">
        <f>六年级BMI等级</f>
        <v/>
      </c>
      <c r="P86" s="500" t="str">
        <f>六年级BMI得分</f>
        <v/>
      </c>
      <c r="Q86" s="515" t="str">
        <f>六年级肺活量得分</f>
        <v/>
      </c>
      <c r="R86" s="512" t="str">
        <f>六年级等级</f>
        <v/>
      </c>
      <c r="S86" s="516" t="str">
        <f>六年级50米跑得分</f>
        <v/>
      </c>
      <c r="T86" s="517" t="str">
        <f>六年级等级</f>
        <v/>
      </c>
      <c r="U86" s="516" t="str">
        <f>六年级坐位体前屈得分</f>
        <v/>
      </c>
      <c r="V86" s="517" t="str">
        <f>六年级等级</f>
        <v/>
      </c>
      <c r="W86" s="516" t="str">
        <f>六年级一分钟跳绳得分</f>
        <v/>
      </c>
      <c r="X86" s="517" t="str">
        <f>六年级等级</f>
        <v/>
      </c>
      <c r="Y86" s="515" t="str">
        <f>六年级仰卧起坐得分</f>
        <v/>
      </c>
      <c r="Z86" s="518" t="str">
        <f>六年级等级</f>
        <v/>
      </c>
      <c r="AA86" s="533" t="str">
        <f>六年级折返跑得分</f>
        <v/>
      </c>
      <c r="AB86" s="515" t="str">
        <f>六年级等级</f>
        <v/>
      </c>
      <c r="AC86" s="533" t="str">
        <f>六年级跳绳附加分</f>
        <v/>
      </c>
      <c r="AD86" s="534" t="str">
        <f>六年级标准分</f>
        <v/>
      </c>
      <c r="AE86" s="534" t="str">
        <f>六年级总分</f>
        <v/>
      </c>
      <c r="AF86" s="517" t="str">
        <f>六年级等级</f>
        <v/>
      </c>
      <c r="AM86" s="452" t="str">
        <f>折返时间</f>
        <v/>
      </c>
    </row>
    <row r="87" spans="1:39">
      <c r="A87" s="476">
        <v>602</v>
      </c>
      <c r="B87" s="477">
        <v>15</v>
      </c>
      <c r="C87" s="478"/>
      <c r="D87" s="471"/>
      <c r="E87" s="472"/>
      <c r="F87" s="473"/>
      <c r="G87" s="480"/>
      <c r="H87" s="475"/>
      <c r="I87" s="501"/>
      <c r="J87" s="502"/>
      <c r="K87" s="495"/>
      <c r="L87" s="503"/>
      <c r="M87" s="504"/>
      <c r="N87" s="505" t="str">
        <f>六年级BMI</f>
        <v/>
      </c>
      <c r="O87" s="499" t="str">
        <f>六年级BMI等级</f>
        <v/>
      </c>
      <c r="P87" s="500" t="str">
        <f>六年级BMI得分</f>
        <v/>
      </c>
      <c r="Q87" s="515" t="str">
        <f>六年级肺活量得分</f>
        <v/>
      </c>
      <c r="R87" s="512" t="str">
        <f>六年级等级</f>
        <v/>
      </c>
      <c r="S87" s="516" t="str">
        <f>六年级50米跑得分</f>
        <v/>
      </c>
      <c r="T87" s="517" t="str">
        <f>六年级等级</f>
        <v/>
      </c>
      <c r="U87" s="516" t="str">
        <f>六年级坐位体前屈得分</f>
        <v/>
      </c>
      <c r="V87" s="517" t="str">
        <f>六年级等级</f>
        <v/>
      </c>
      <c r="W87" s="516" t="str">
        <f>六年级一分钟跳绳得分</f>
        <v/>
      </c>
      <c r="X87" s="517" t="str">
        <f>六年级等级</f>
        <v/>
      </c>
      <c r="Y87" s="515" t="str">
        <f>六年级仰卧起坐得分</f>
        <v/>
      </c>
      <c r="Z87" s="518" t="str">
        <f>六年级等级</f>
        <v/>
      </c>
      <c r="AA87" s="533" t="str">
        <f>六年级折返跑得分</f>
        <v/>
      </c>
      <c r="AB87" s="515" t="str">
        <f>六年级等级</f>
        <v/>
      </c>
      <c r="AC87" s="533" t="str">
        <f>六年级跳绳附加分</f>
        <v/>
      </c>
      <c r="AD87" s="534" t="str">
        <f>六年级标准分</f>
        <v/>
      </c>
      <c r="AE87" s="534" t="str">
        <f>六年级总分</f>
        <v/>
      </c>
      <c r="AF87" s="517" t="str">
        <f>六年级等级</f>
        <v/>
      </c>
      <c r="AM87" s="452" t="str">
        <f>折返时间</f>
        <v/>
      </c>
    </row>
    <row r="88" spans="1:39">
      <c r="A88" s="476">
        <v>602</v>
      </c>
      <c r="B88" s="477">
        <v>16</v>
      </c>
      <c r="C88" s="478"/>
      <c r="D88" s="471"/>
      <c r="E88" s="478"/>
      <c r="F88" s="473"/>
      <c r="G88" s="480"/>
      <c r="H88" s="475"/>
      <c r="I88" s="501"/>
      <c r="J88" s="502"/>
      <c r="K88" s="502"/>
      <c r="L88" s="503"/>
      <c r="M88" s="504"/>
      <c r="N88" s="505" t="str">
        <f>六年级BMI</f>
        <v/>
      </c>
      <c r="O88" s="499" t="str">
        <f>六年级BMI等级</f>
        <v/>
      </c>
      <c r="P88" s="500" t="str">
        <f>六年级BMI得分</f>
        <v/>
      </c>
      <c r="Q88" s="515" t="str">
        <f>六年级肺活量得分</f>
        <v/>
      </c>
      <c r="R88" s="512" t="str">
        <f>六年级等级</f>
        <v/>
      </c>
      <c r="S88" s="516" t="str">
        <f>六年级50米跑得分</f>
        <v/>
      </c>
      <c r="T88" s="517" t="str">
        <f>六年级等级</f>
        <v/>
      </c>
      <c r="U88" s="516" t="str">
        <f>六年级坐位体前屈得分</f>
        <v/>
      </c>
      <c r="V88" s="517" t="str">
        <f>六年级等级</f>
        <v/>
      </c>
      <c r="W88" s="516" t="str">
        <f>六年级一分钟跳绳得分</f>
        <v/>
      </c>
      <c r="X88" s="517" t="str">
        <f>六年级等级</f>
        <v/>
      </c>
      <c r="Y88" s="515" t="str">
        <f>六年级仰卧起坐得分</f>
        <v/>
      </c>
      <c r="Z88" s="518" t="str">
        <f>六年级等级</f>
        <v/>
      </c>
      <c r="AA88" s="533" t="str">
        <f>六年级折返跑得分</f>
        <v/>
      </c>
      <c r="AB88" s="515" t="str">
        <f>六年级等级</f>
        <v/>
      </c>
      <c r="AC88" s="533" t="str">
        <f>六年级跳绳附加分</f>
        <v/>
      </c>
      <c r="AD88" s="534" t="str">
        <f>六年级标准分</f>
        <v/>
      </c>
      <c r="AE88" s="534" t="str">
        <f>六年级总分</f>
        <v/>
      </c>
      <c r="AF88" s="517" t="str">
        <f>六年级等级</f>
        <v/>
      </c>
      <c r="AM88" s="452" t="str">
        <f>折返时间</f>
        <v/>
      </c>
    </row>
    <row r="89" spans="1:39">
      <c r="A89" s="476">
        <v>602</v>
      </c>
      <c r="B89" s="477">
        <v>17</v>
      </c>
      <c r="C89" s="478"/>
      <c r="D89" s="471"/>
      <c r="E89" s="478"/>
      <c r="F89" s="473"/>
      <c r="G89" s="480"/>
      <c r="H89" s="475"/>
      <c r="I89" s="501"/>
      <c r="J89" s="502"/>
      <c r="K89" s="502"/>
      <c r="L89" s="503"/>
      <c r="M89" s="504"/>
      <c r="N89" s="505" t="str">
        <f>六年级BMI</f>
        <v/>
      </c>
      <c r="O89" s="499" t="str">
        <f>六年级BMI等级</f>
        <v/>
      </c>
      <c r="P89" s="500" t="str">
        <f>六年级BMI得分</f>
        <v/>
      </c>
      <c r="Q89" s="515" t="str">
        <f>六年级肺活量得分</f>
        <v/>
      </c>
      <c r="R89" s="512" t="str">
        <f>六年级等级</f>
        <v/>
      </c>
      <c r="S89" s="516" t="str">
        <f>六年级50米跑得分</f>
        <v/>
      </c>
      <c r="T89" s="517" t="str">
        <f>六年级等级</f>
        <v/>
      </c>
      <c r="U89" s="516" t="str">
        <f>六年级坐位体前屈得分</f>
        <v/>
      </c>
      <c r="V89" s="517" t="str">
        <f>六年级等级</f>
        <v/>
      </c>
      <c r="W89" s="516" t="str">
        <f>六年级一分钟跳绳得分</f>
        <v/>
      </c>
      <c r="X89" s="517" t="str">
        <f>六年级等级</f>
        <v/>
      </c>
      <c r="Y89" s="515" t="str">
        <f>六年级仰卧起坐得分</f>
        <v/>
      </c>
      <c r="Z89" s="518" t="str">
        <f>六年级等级</f>
        <v/>
      </c>
      <c r="AA89" s="533" t="str">
        <f>六年级折返跑得分</f>
        <v/>
      </c>
      <c r="AB89" s="515" t="str">
        <f>六年级等级</f>
        <v/>
      </c>
      <c r="AC89" s="533" t="str">
        <f>六年级跳绳附加分</f>
        <v/>
      </c>
      <c r="AD89" s="534" t="str">
        <f>六年级标准分</f>
        <v/>
      </c>
      <c r="AE89" s="534" t="str">
        <f>六年级总分</f>
        <v/>
      </c>
      <c r="AF89" s="517" t="str">
        <f>六年级等级</f>
        <v/>
      </c>
      <c r="AM89" s="452" t="str">
        <f>折返时间</f>
        <v/>
      </c>
    </row>
    <row r="90" spans="1:39">
      <c r="A90" s="476">
        <v>602</v>
      </c>
      <c r="B90" s="477">
        <v>18</v>
      </c>
      <c r="C90" s="478"/>
      <c r="D90" s="471"/>
      <c r="E90" s="478"/>
      <c r="F90" s="473"/>
      <c r="G90" s="480"/>
      <c r="H90" s="475"/>
      <c r="I90" s="501"/>
      <c r="J90" s="502"/>
      <c r="K90" s="502"/>
      <c r="L90" s="503"/>
      <c r="M90" s="504"/>
      <c r="N90" s="505" t="str">
        <f>六年级BMI</f>
        <v/>
      </c>
      <c r="O90" s="499" t="str">
        <f>六年级BMI等级</f>
        <v/>
      </c>
      <c r="P90" s="500" t="str">
        <f>六年级BMI得分</f>
        <v/>
      </c>
      <c r="Q90" s="515" t="str">
        <f>六年级肺活量得分</f>
        <v/>
      </c>
      <c r="R90" s="512" t="str">
        <f>六年级等级</f>
        <v/>
      </c>
      <c r="S90" s="516" t="str">
        <f>六年级50米跑得分</f>
        <v/>
      </c>
      <c r="T90" s="517" t="str">
        <f>六年级等级</f>
        <v/>
      </c>
      <c r="U90" s="516" t="str">
        <f>六年级坐位体前屈得分</f>
        <v/>
      </c>
      <c r="V90" s="517" t="str">
        <f>六年级等级</f>
        <v/>
      </c>
      <c r="W90" s="516" t="str">
        <f>六年级一分钟跳绳得分</f>
        <v/>
      </c>
      <c r="X90" s="517" t="str">
        <f>六年级等级</f>
        <v/>
      </c>
      <c r="Y90" s="515" t="str">
        <f>六年级仰卧起坐得分</f>
        <v/>
      </c>
      <c r="Z90" s="518" t="str">
        <f>六年级等级</f>
        <v/>
      </c>
      <c r="AA90" s="533" t="str">
        <f>六年级折返跑得分</f>
        <v/>
      </c>
      <c r="AB90" s="515" t="str">
        <f>六年级等级</f>
        <v/>
      </c>
      <c r="AC90" s="533" t="str">
        <f>六年级跳绳附加分</f>
        <v/>
      </c>
      <c r="AD90" s="534" t="str">
        <f>六年级标准分</f>
        <v/>
      </c>
      <c r="AE90" s="534" t="str">
        <f>六年级总分</f>
        <v/>
      </c>
      <c r="AF90" s="517" t="str">
        <f>六年级等级</f>
        <v/>
      </c>
      <c r="AM90" s="452" t="str">
        <f>折返时间</f>
        <v/>
      </c>
    </row>
    <row r="91" spans="1:39">
      <c r="A91" s="476">
        <v>602</v>
      </c>
      <c r="B91" s="477">
        <v>19</v>
      </c>
      <c r="C91" s="478"/>
      <c r="D91" s="471"/>
      <c r="E91" s="478"/>
      <c r="F91" s="473"/>
      <c r="G91" s="474"/>
      <c r="H91" s="475"/>
      <c r="I91" s="501"/>
      <c r="J91" s="502"/>
      <c r="K91" s="502"/>
      <c r="L91" s="503"/>
      <c r="M91" s="504"/>
      <c r="N91" s="505" t="str">
        <f>六年级BMI</f>
        <v/>
      </c>
      <c r="O91" s="499" t="str">
        <f>六年级BMI等级</f>
        <v/>
      </c>
      <c r="P91" s="500" t="str">
        <f>六年级BMI得分</f>
        <v/>
      </c>
      <c r="Q91" s="515" t="str">
        <f>六年级肺活量得分</f>
        <v/>
      </c>
      <c r="R91" s="512" t="str">
        <f>六年级等级</f>
        <v/>
      </c>
      <c r="S91" s="516" t="str">
        <f>六年级50米跑得分</f>
        <v/>
      </c>
      <c r="T91" s="517" t="str">
        <f>六年级等级</f>
        <v/>
      </c>
      <c r="U91" s="516" t="str">
        <f>六年级坐位体前屈得分</f>
        <v/>
      </c>
      <c r="V91" s="517" t="str">
        <f>六年级等级</f>
        <v/>
      </c>
      <c r="W91" s="516" t="str">
        <f>六年级一分钟跳绳得分</f>
        <v/>
      </c>
      <c r="X91" s="517" t="str">
        <f>六年级等级</f>
        <v/>
      </c>
      <c r="Y91" s="515" t="str">
        <f>六年级仰卧起坐得分</f>
        <v/>
      </c>
      <c r="Z91" s="518" t="str">
        <f>六年级等级</f>
        <v/>
      </c>
      <c r="AA91" s="533" t="str">
        <f>六年级折返跑得分</f>
        <v/>
      </c>
      <c r="AB91" s="515" t="str">
        <f>六年级等级</f>
        <v/>
      </c>
      <c r="AC91" s="533" t="str">
        <f>六年级跳绳附加分</f>
        <v/>
      </c>
      <c r="AD91" s="534" t="str">
        <f>六年级标准分</f>
        <v/>
      </c>
      <c r="AE91" s="534" t="str">
        <f>六年级总分</f>
        <v/>
      </c>
      <c r="AF91" s="517" t="str">
        <f>六年级等级</f>
        <v/>
      </c>
      <c r="AM91" s="452" t="str">
        <f>折返时间</f>
        <v/>
      </c>
    </row>
    <row r="92" spans="1:39">
      <c r="A92" s="476">
        <v>602</v>
      </c>
      <c r="B92" s="477">
        <v>20</v>
      </c>
      <c r="C92" s="478"/>
      <c r="D92" s="471"/>
      <c r="E92" s="478"/>
      <c r="F92" s="473"/>
      <c r="G92" s="474"/>
      <c r="H92" s="475"/>
      <c r="I92" s="501"/>
      <c r="J92" s="502"/>
      <c r="K92" s="502"/>
      <c r="L92" s="503"/>
      <c r="M92" s="504"/>
      <c r="N92" s="505" t="str">
        <f>六年级BMI</f>
        <v/>
      </c>
      <c r="O92" s="499" t="str">
        <f>六年级BMI等级</f>
        <v/>
      </c>
      <c r="P92" s="500" t="str">
        <f>六年级BMI得分</f>
        <v/>
      </c>
      <c r="Q92" s="515" t="str">
        <f>六年级肺活量得分</f>
        <v/>
      </c>
      <c r="R92" s="512" t="str">
        <f>六年级等级</f>
        <v/>
      </c>
      <c r="S92" s="516" t="str">
        <f>六年级50米跑得分</f>
        <v/>
      </c>
      <c r="T92" s="517" t="str">
        <f>六年级等级</f>
        <v/>
      </c>
      <c r="U92" s="516" t="str">
        <f>六年级坐位体前屈得分</f>
        <v/>
      </c>
      <c r="V92" s="517" t="str">
        <f>六年级等级</f>
        <v/>
      </c>
      <c r="W92" s="516" t="str">
        <f>六年级一分钟跳绳得分</f>
        <v/>
      </c>
      <c r="X92" s="517" t="str">
        <f>六年级等级</f>
        <v/>
      </c>
      <c r="Y92" s="515" t="str">
        <f>六年级仰卧起坐得分</f>
        <v/>
      </c>
      <c r="Z92" s="518" t="str">
        <f>六年级等级</f>
        <v/>
      </c>
      <c r="AA92" s="533" t="str">
        <f>六年级折返跑得分</f>
        <v/>
      </c>
      <c r="AB92" s="515" t="str">
        <f>六年级等级</f>
        <v/>
      </c>
      <c r="AC92" s="533" t="str">
        <f>六年级跳绳附加分</f>
        <v/>
      </c>
      <c r="AD92" s="534" t="str">
        <f>六年级标准分</f>
        <v/>
      </c>
      <c r="AE92" s="534" t="str">
        <f>六年级总分</f>
        <v/>
      </c>
      <c r="AF92" s="517" t="str">
        <f>六年级等级</f>
        <v/>
      </c>
      <c r="AM92" s="452" t="str">
        <f>折返时间</f>
        <v/>
      </c>
    </row>
    <row r="93" spans="1:39">
      <c r="A93" s="476">
        <v>602</v>
      </c>
      <c r="B93" s="477">
        <v>21</v>
      </c>
      <c r="C93" s="478"/>
      <c r="D93" s="471"/>
      <c r="E93" s="478"/>
      <c r="F93" s="473"/>
      <c r="G93" s="480"/>
      <c r="H93" s="475"/>
      <c r="I93" s="501"/>
      <c r="J93" s="502"/>
      <c r="K93" s="502"/>
      <c r="L93" s="503"/>
      <c r="M93" s="504"/>
      <c r="N93" s="505" t="str">
        <f>六年级BMI</f>
        <v/>
      </c>
      <c r="O93" s="499" t="str">
        <f>六年级BMI等级</f>
        <v/>
      </c>
      <c r="P93" s="500" t="str">
        <f>六年级BMI得分</f>
        <v/>
      </c>
      <c r="Q93" s="515" t="str">
        <f>六年级肺活量得分</f>
        <v/>
      </c>
      <c r="R93" s="512" t="str">
        <f>六年级等级</f>
        <v/>
      </c>
      <c r="S93" s="516" t="str">
        <f>六年级50米跑得分</f>
        <v/>
      </c>
      <c r="T93" s="517" t="str">
        <f>六年级等级</f>
        <v/>
      </c>
      <c r="U93" s="516" t="str">
        <f>六年级坐位体前屈得分</f>
        <v/>
      </c>
      <c r="V93" s="517" t="str">
        <f>六年级等级</f>
        <v/>
      </c>
      <c r="W93" s="516" t="str">
        <f>六年级一分钟跳绳得分</f>
        <v/>
      </c>
      <c r="X93" s="517" t="str">
        <f>六年级等级</f>
        <v/>
      </c>
      <c r="Y93" s="515" t="str">
        <f>六年级仰卧起坐得分</f>
        <v/>
      </c>
      <c r="Z93" s="518" t="str">
        <f>六年级等级</f>
        <v/>
      </c>
      <c r="AA93" s="533" t="str">
        <f>六年级折返跑得分</f>
        <v/>
      </c>
      <c r="AB93" s="515" t="str">
        <f>六年级等级</f>
        <v/>
      </c>
      <c r="AC93" s="533" t="str">
        <f>六年级跳绳附加分</f>
        <v/>
      </c>
      <c r="AD93" s="534" t="str">
        <f>六年级标准分</f>
        <v/>
      </c>
      <c r="AE93" s="534" t="str">
        <f>六年级总分</f>
        <v/>
      </c>
      <c r="AF93" s="517" t="str">
        <f>六年级等级</f>
        <v/>
      </c>
      <c r="AM93" s="452" t="str">
        <f>折返时间</f>
        <v/>
      </c>
    </row>
    <row r="94" spans="1:39">
      <c r="A94" s="476">
        <v>602</v>
      </c>
      <c r="B94" s="477">
        <v>22</v>
      </c>
      <c r="C94" s="478"/>
      <c r="D94" s="471"/>
      <c r="E94" s="478"/>
      <c r="F94" s="473"/>
      <c r="G94" s="480"/>
      <c r="H94" s="475"/>
      <c r="I94" s="501"/>
      <c r="J94" s="502"/>
      <c r="K94" s="502"/>
      <c r="L94" s="503"/>
      <c r="M94" s="504"/>
      <c r="N94" s="505" t="str">
        <f>六年级BMI</f>
        <v/>
      </c>
      <c r="O94" s="499" t="str">
        <f>六年级BMI等级</f>
        <v/>
      </c>
      <c r="P94" s="500" t="str">
        <f>六年级BMI得分</f>
        <v/>
      </c>
      <c r="Q94" s="515" t="str">
        <f>六年级肺活量得分</f>
        <v/>
      </c>
      <c r="R94" s="512" t="str">
        <f>六年级等级</f>
        <v/>
      </c>
      <c r="S94" s="516" t="str">
        <f>六年级50米跑得分</f>
        <v/>
      </c>
      <c r="T94" s="517" t="str">
        <f>六年级等级</f>
        <v/>
      </c>
      <c r="U94" s="516" t="str">
        <f>六年级坐位体前屈得分</f>
        <v/>
      </c>
      <c r="V94" s="517" t="str">
        <f>六年级等级</f>
        <v/>
      </c>
      <c r="W94" s="516" t="str">
        <f>六年级一分钟跳绳得分</f>
        <v/>
      </c>
      <c r="X94" s="517" t="str">
        <f>六年级等级</f>
        <v/>
      </c>
      <c r="Y94" s="515" t="str">
        <f>六年级仰卧起坐得分</f>
        <v/>
      </c>
      <c r="Z94" s="518" t="str">
        <f>六年级等级</f>
        <v/>
      </c>
      <c r="AA94" s="533" t="str">
        <f>六年级折返跑得分</f>
        <v/>
      </c>
      <c r="AB94" s="515" t="str">
        <f>六年级等级</f>
        <v/>
      </c>
      <c r="AC94" s="533" t="str">
        <f>六年级跳绳附加分</f>
        <v/>
      </c>
      <c r="AD94" s="534" t="str">
        <f>六年级标准分</f>
        <v/>
      </c>
      <c r="AE94" s="534" t="str">
        <f>六年级总分</f>
        <v/>
      </c>
      <c r="AF94" s="517" t="str">
        <f>六年级等级</f>
        <v/>
      </c>
      <c r="AM94" s="452" t="str">
        <f>折返时间</f>
        <v/>
      </c>
    </row>
    <row r="95" spans="1:39">
      <c r="A95" s="476">
        <v>602</v>
      </c>
      <c r="B95" s="477">
        <v>23</v>
      </c>
      <c r="C95" s="478"/>
      <c r="D95" s="471"/>
      <c r="E95" s="478"/>
      <c r="F95" s="473"/>
      <c r="G95" s="480"/>
      <c r="H95" s="475"/>
      <c r="I95" s="501"/>
      <c r="J95" s="502"/>
      <c r="K95" s="502"/>
      <c r="L95" s="503"/>
      <c r="M95" s="504"/>
      <c r="N95" s="505" t="str">
        <f>六年级BMI</f>
        <v/>
      </c>
      <c r="O95" s="499" t="str">
        <f>六年级BMI等级</f>
        <v/>
      </c>
      <c r="P95" s="500" t="str">
        <f>六年级BMI得分</f>
        <v/>
      </c>
      <c r="Q95" s="515" t="str">
        <f>六年级肺活量得分</f>
        <v/>
      </c>
      <c r="R95" s="512" t="str">
        <f>六年级等级</f>
        <v/>
      </c>
      <c r="S95" s="516" t="str">
        <f>六年级50米跑得分</f>
        <v/>
      </c>
      <c r="T95" s="517" t="str">
        <f>六年级等级</f>
        <v/>
      </c>
      <c r="U95" s="516" t="str">
        <f>六年级坐位体前屈得分</f>
        <v/>
      </c>
      <c r="V95" s="517" t="str">
        <f>六年级等级</f>
        <v/>
      </c>
      <c r="W95" s="516" t="str">
        <f>六年级一分钟跳绳得分</f>
        <v/>
      </c>
      <c r="X95" s="517" t="str">
        <f>六年级等级</f>
        <v/>
      </c>
      <c r="Y95" s="515" t="str">
        <f>六年级仰卧起坐得分</f>
        <v/>
      </c>
      <c r="Z95" s="518" t="str">
        <f>六年级等级</f>
        <v/>
      </c>
      <c r="AA95" s="533" t="str">
        <f>六年级折返跑得分</f>
        <v/>
      </c>
      <c r="AB95" s="515" t="str">
        <f>六年级等级</f>
        <v/>
      </c>
      <c r="AC95" s="533" t="str">
        <f>六年级跳绳附加分</f>
        <v/>
      </c>
      <c r="AD95" s="534" t="str">
        <f>六年级标准分</f>
        <v/>
      </c>
      <c r="AE95" s="534" t="str">
        <f>六年级总分</f>
        <v/>
      </c>
      <c r="AF95" s="517" t="str">
        <f>六年级等级</f>
        <v/>
      </c>
      <c r="AM95" s="452" t="str">
        <f>折返时间</f>
        <v/>
      </c>
    </row>
    <row r="96" spans="1:39">
      <c r="A96" s="476">
        <v>602</v>
      </c>
      <c r="B96" s="477">
        <v>24</v>
      </c>
      <c r="C96" s="478"/>
      <c r="D96" s="471"/>
      <c r="E96" s="478"/>
      <c r="F96" s="473"/>
      <c r="G96" s="480"/>
      <c r="H96" s="475"/>
      <c r="I96" s="501"/>
      <c r="J96" s="502"/>
      <c r="K96" s="502"/>
      <c r="L96" s="503"/>
      <c r="M96" s="504"/>
      <c r="N96" s="505" t="str">
        <f>六年级BMI</f>
        <v/>
      </c>
      <c r="O96" s="499" t="str">
        <f>六年级BMI等级</f>
        <v/>
      </c>
      <c r="P96" s="500" t="str">
        <f>六年级BMI得分</f>
        <v/>
      </c>
      <c r="Q96" s="515" t="str">
        <f>六年级肺活量得分</f>
        <v/>
      </c>
      <c r="R96" s="512" t="str">
        <f>六年级等级</f>
        <v/>
      </c>
      <c r="S96" s="516" t="str">
        <f>六年级50米跑得分</f>
        <v/>
      </c>
      <c r="T96" s="517" t="str">
        <f>六年级等级</f>
        <v/>
      </c>
      <c r="U96" s="516" t="str">
        <f>六年级坐位体前屈得分</f>
        <v/>
      </c>
      <c r="V96" s="517" t="str">
        <f>六年级等级</f>
        <v/>
      </c>
      <c r="W96" s="516" t="str">
        <f>六年级一分钟跳绳得分</f>
        <v/>
      </c>
      <c r="X96" s="517" t="str">
        <f>六年级等级</f>
        <v/>
      </c>
      <c r="Y96" s="515" t="str">
        <f>六年级仰卧起坐得分</f>
        <v/>
      </c>
      <c r="Z96" s="518" t="str">
        <f>六年级等级</f>
        <v/>
      </c>
      <c r="AA96" s="533" t="str">
        <f>六年级折返跑得分</f>
        <v/>
      </c>
      <c r="AB96" s="515" t="str">
        <f>六年级等级</f>
        <v/>
      </c>
      <c r="AC96" s="533" t="str">
        <f>六年级跳绳附加分</f>
        <v/>
      </c>
      <c r="AD96" s="534" t="str">
        <f>六年级标准分</f>
        <v/>
      </c>
      <c r="AE96" s="534" t="str">
        <f>六年级总分</f>
        <v/>
      </c>
      <c r="AF96" s="517" t="str">
        <f>六年级等级</f>
        <v/>
      </c>
      <c r="AM96" s="452" t="str">
        <f>折返时间</f>
        <v/>
      </c>
    </row>
    <row r="97" spans="1:39">
      <c r="A97" s="476">
        <v>602</v>
      </c>
      <c r="B97" s="477">
        <v>25</v>
      </c>
      <c r="C97" s="478"/>
      <c r="D97" s="471"/>
      <c r="E97" s="478"/>
      <c r="F97" s="473"/>
      <c r="G97" s="480"/>
      <c r="H97" s="475"/>
      <c r="I97" s="501"/>
      <c r="J97" s="502"/>
      <c r="K97" s="502"/>
      <c r="L97" s="503"/>
      <c r="M97" s="504"/>
      <c r="N97" s="505" t="str">
        <f>六年级BMI</f>
        <v/>
      </c>
      <c r="O97" s="499" t="str">
        <f>六年级BMI等级</f>
        <v/>
      </c>
      <c r="P97" s="500" t="str">
        <f>六年级BMI得分</f>
        <v/>
      </c>
      <c r="Q97" s="515" t="str">
        <f>六年级肺活量得分</f>
        <v/>
      </c>
      <c r="R97" s="512" t="str">
        <f>六年级等级</f>
        <v/>
      </c>
      <c r="S97" s="516" t="str">
        <f>六年级50米跑得分</f>
        <v/>
      </c>
      <c r="T97" s="517" t="str">
        <f>六年级等级</f>
        <v/>
      </c>
      <c r="U97" s="516" t="str">
        <f>六年级坐位体前屈得分</f>
        <v/>
      </c>
      <c r="V97" s="517" t="str">
        <f>六年级等级</f>
        <v/>
      </c>
      <c r="W97" s="516" t="str">
        <f>六年级一分钟跳绳得分</f>
        <v/>
      </c>
      <c r="X97" s="517" t="str">
        <f>六年级等级</f>
        <v/>
      </c>
      <c r="Y97" s="515" t="str">
        <f>六年级仰卧起坐得分</f>
        <v/>
      </c>
      <c r="Z97" s="518" t="str">
        <f>六年级等级</f>
        <v/>
      </c>
      <c r="AA97" s="533" t="str">
        <f>六年级折返跑得分</f>
        <v/>
      </c>
      <c r="AB97" s="515" t="str">
        <f>六年级等级</f>
        <v/>
      </c>
      <c r="AC97" s="533" t="str">
        <f>六年级跳绳附加分</f>
        <v/>
      </c>
      <c r="AD97" s="534" t="str">
        <f>六年级标准分</f>
        <v/>
      </c>
      <c r="AE97" s="534" t="str">
        <f>六年级总分</f>
        <v/>
      </c>
      <c r="AF97" s="517" t="str">
        <f>六年级等级</f>
        <v/>
      </c>
      <c r="AM97" s="452" t="str">
        <f>折返时间</f>
        <v/>
      </c>
    </row>
    <row r="98" spans="1:39">
      <c r="A98" s="476">
        <v>602</v>
      </c>
      <c r="B98" s="477">
        <v>26</v>
      </c>
      <c r="C98" s="478"/>
      <c r="D98" s="471"/>
      <c r="E98" s="478"/>
      <c r="F98" s="473"/>
      <c r="G98" s="480"/>
      <c r="H98" s="475"/>
      <c r="I98" s="501"/>
      <c r="J98" s="502"/>
      <c r="K98" s="502"/>
      <c r="L98" s="503"/>
      <c r="M98" s="504"/>
      <c r="N98" s="505" t="str">
        <f>六年级BMI</f>
        <v/>
      </c>
      <c r="O98" s="499" t="str">
        <f>六年级BMI等级</f>
        <v/>
      </c>
      <c r="P98" s="500" t="str">
        <f>六年级BMI得分</f>
        <v/>
      </c>
      <c r="Q98" s="515" t="str">
        <f>六年级肺活量得分</f>
        <v/>
      </c>
      <c r="R98" s="512" t="str">
        <f>六年级等级</f>
        <v/>
      </c>
      <c r="S98" s="516" t="str">
        <f>六年级50米跑得分</f>
        <v/>
      </c>
      <c r="T98" s="517" t="str">
        <f>六年级等级</f>
        <v/>
      </c>
      <c r="U98" s="516" t="str">
        <f>六年级坐位体前屈得分</f>
        <v/>
      </c>
      <c r="V98" s="517" t="str">
        <f>六年级等级</f>
        <v/>
      </c>
      <c r="W98" s="516" t="str">
        <f>六年级一分钟跳绳得分</f>
        <v/>
      </c>
      <c r="X98" s="517" t="str">
        <f>六年级等级</f>
        <v/>
      </c>
      <c r="Y98" s="515" t="str">
        <f>六年级仰卧起坐得分</f>
        <v/>
      </c>
      <c r="Z98" s="518" t="str">
        <f>六年级等级</f>
        <v/>
      </c>
      <c r="AA98" s="533" t="str">
        <f>六年级折返跑得分</f>
        <v/>
      </c>
      <c r="AB98" s="515" t="str">
        <f>六年级等级</f>
        <v/>
      </c>
      <c r="AC98" s="533" t="str">
        <f>六年级跳绳附加分</f>
        <v/>
      </c>
      <c r="AD98" s="534" t="str">
        <f>六年级标准分</f>
        <v/>
      </c>
      <c r="AE98" s="534" t="str">
        <f>六年级总分</f>
        <v/>
      </c>
      <c r="AF98" s="517" t="str">
        <f>六年级等级</f>
        <v/>
      </c>
      <c r="AM98" s="452" t="str">
        <f>折返时间</f>
        <v/>
      </c>
    </row>
    <row r="99" spans="1:39">
      <c r="A99" s="476">
        <v>602</v>
      </c>
      <c r="B99" s="477">
        <v>27</v>
      </c>
      <c r="C99" s="478"/>
      <c r="D99" s="471"/>
      <c r="E99" s="478"/>
      <c r="F99" s="473"/>
      <c r="G99" s="480"/>
      <c r="H99" s="475"/>
      <c r="I99" s="501"/>
      <c r="J99" s="502"/>
      <c r="K99" s="502"/>
      <c r="L99" s="503"/>
      <c r="M99" s="504"/>
      <c r="N99" s="505" t="str">
        <f>六年级BMI</f>
        <v/>
      </c>
      <c r="O99" s="499" t="str">
        <f>六年级BMI等级</f>
        <v/>
      </c>
      <c r="P99" s="500" t="str">
        <f>六年级BMI得分</f>
        <v/>
      </c>
      <c r="Q99" s="515" t="str">
        <f>六年级肺活量得分</f>
        <v/>
      </c>
      <c r="R99" s="512" t="str">
        <f>六年级等级</f>
        <v/>
      </c>
      <c r="S99" s="516" t="str">
        <f>六年级50米跑得分</f>
        <v/>
      </c>
      <c r="T99" s="517" t="str">
        <f>六年级等级</f>
        <v/>
      </c>
      <c r="U99" s="516" t="str">
        <f>六年级坐位体前屈得分</f>
        <v/>
      </c>
      <c r="V99" s="517" t="str">
        <f>六年级等级</f>
        <v/>
      </c>
      <c r="W99" s="516" t="str">
        <f>六年级一分钟跳绳得分</f>
        <v/>
      </c>
      <c r="X99" s="517" t="str">
        <f>六年级等级</f>
        <v/>
      </c>
      <c r="Y99" s="515" t="str">
        <f>六年级仰卧起坐得分</f>
        <v/>
      </c>
      <c r="Z99" s="518" t="str">
        <f>六年级等级</f>
        <v/>
      </c>
      <c r="AA99" s="533" t="str">
        <f>六年级折返跑得分</f>
        <v/>
      </c>
      <c r="AB99" s="515" t="str">
        <f>六年级等级</f>
        <v/>
      </c>
      <c r="AC99" s="533" t="str">
        <f>六年级跳绳附加分</f>
        <v/>
      </c>
      <c r="AD99" s="534" t="str">
        <f>六年级标准分</f>
        <v/>
      </c>
      <c r="AE99" s="534" t="str">
        <f>六年级总分</f>
        <v/>
      </c>
      <c r="AF99" s="517" t="str">
        <f>六年级等级</f>
        <v/>
      </c>
      <c r="AM99" s="452" t="str">
        <f>折返时间</f>
        <v/>
      </c>
    </row>
    <row r="100" spans="1:39">
      <c r="A100" s="476">
        <v>602</v>
      </c>
      <c r="B100" s="477">
        <v>28</v>
      </c>
      <c r="C100" s="478"/>
      <c r="D100" s="471"/>
      <c r="E100" s="478"/>
      <c r="F100" s="473"/>
      <c r="G100" s="480"/>
      <c r="H100" s="475"/>
      <c r="I100" s="501"/>
      <c r="J100" s="502"/>
      <c r="K100" s="502"/>
      <c r="L100" s="503"/>
      <c r="M100" s="504"/>
      <c r="N100" s="505" t="str">
        <f>六年级BMI</f>
        <v/>
      </c>
      <c r="O100" s="499" t="str">
        <f>六年级BMI等级</f>
        <v/>
      </c>
      <c r="P100" s="500" t="str">
        <f>六年级BMI得分</f>
        <v/>
      </c>
      <c r="Q100" s="515" t="str">
        <f>六年级肺活量得分</f>
        <v/>
      </c>
      <c r="R100" s="512" t="str">
        <f>六年级等级</f>
        <v/>
      </c>
      <c r="S100" s="516" t="str">
        <f>六年级50米跑得分</f>
        <v/>
      </c>
      <c r="T100" s="517" t="str">
        <f>六年级等级</f>
        <v/>
      </c>
      <c r="U100" s="516" t="str">
        <f>六年级坐位体前屈得分</f>
        <v/>
      </c>
      <c r="V100" s="517" t="str">
        <f>六年级等级</f>
        <v/>
      </c>
      <c r="W100" s="516" t="str">
        <f>六年级一分钟跳绳得分</f>
        <v/>
      </c>
      <c r="X100" s="517" t="str">
        <f>六年级等级</f>
        <v/>
      </c>
      <c r="Y100" s="515" t="str">
        <f>六年级仰卧起坐得分</f>
        <v/>
      </c>
      <c r="Z100" s="518" t="str">
        <f>六年级等级</f>
        <v/>
      </c>
      <c r="AA100" s="533" t="str">
        <f>六年级折返跑得分</f>
        <v/>
      </c>
      <c r="AB100" s="515" t="str">
        <f>六年级等级</f>
        <v/>
      </c>
      <c r="AC100" s="533" t="str">
        <f>六年级跳绳附加分</f>
        <v/>
      </c>
      <c r="AD100" s="534" t="str">
        <f>六年级标准分</f>
        <v/>
      </c>
      <c r="AE100" s="534" t="str">
        <f>六年级总分</f>
        <v/>
      </c>
      <c r="AF100" s="517" t="str">
        <f>六年级等级</f>
        <v/>
      </c>
      <c r="AM100" s="452" t="str">
        <f>折返时间</f>
        <v/>
      </c>
    </row>
    <row r="101" spans="1:39">
      <c r="A101" s="476">
        <v>602</v>
      </c>
      <c r="B101" s="477">
        <v>29</v>
      </c>
      <c r="C101" s="478"/>
      <c r="D101" s="471"/>
      <c r="E101" s="478"/>
      <c r="F101" s="473"/>
      <c r="G101" s="480"/>
      <c r="H101" s="475"/>
      <c r="I101" s="501"/>
      <c r="J101" s="502"/>
      <c r="K101" s="502"/>
      <c r="L101" s="503"/>
      <c r="M101" s="504"/>
      <c r="N101" s="505" t="str">
        <f>六年级BMI</f>
        <v/>
      </c>
      <c r="O101" s="499" t="str">
        <f>六年级BMI等级</f>
        <v/>
      </c>
      <c r="P101" s="500" t="str">
        <f>六年级BMI得分</f>
        <v/>
      </c>
      <c r="Q101" s="515" t="str">
        <f>六年级肺活量得分</f>
        <v/>
      </c>
      <c r="R101" s="512" t="str">
        <f>六年级等级</f>
        <v/>
      </c>
      <c r="S101" s="516" t="str">
        <f>六年级50米跑得分</f>
        <v/>
      </c>
      <c r="T101" s="517" t="str">
        <f>六年级等级</f>
        <v/>
      </c>
      <c r="U101" s="516" t="str">
        <f>六年级坐位体前屈得分</f>
        <v/>
      </c>
      <c r="V101" s="517" t="str">
        <f>六年级等级</f>
        <v/>
      </c>
      <c r="W101" s="516" t="str">
        <f>六年级一分钟跳绳得分</f>
        <v/>
      </c>
      <c r="X101" s="517" t="str">
        <f>六年级等级</f>
        <v/>
      </c>
      <c r="Y101" s="515" t="str">
        <f>六年级仰卧起坐得分</f>
        <v/>
      </c>
      <c r="Z101" s="518" t="str">
        <f>六年级等级</f>
        <v/>
      </c>
      <c r="AA101" s="533" t="str">
        <f>六年级折返跑得分</f>
        <v/>
      </c>
      <c r="AB101" s="515" t="str">
        <f>六年级等级</f>
        <v/>
      </c>
      <c r="AC101" s="533" t="str">
        <f>六年级跳绳附加分</f>
        <v/>
      </c>
      <c r="AD101" s="534" t="str">
        <f>六年级标准分</f>
        <v/>
      </c>
      <c r="AE101" s="534" t="str">
        <f>六年级总分</f>
        <v/>
      </c>
      <c r="AF101" s="517" t="str">
        <f>六年级等级</f>
        <v/>
      </c>
      <c r="AM101" s="452" t="str">
        <f>折返时间</f>
        <v/>
      </c>
    </row>
    <row r="102" spans="1:39">
      <c r="A102" s="476">
        <v>602</v>
      </c>
      <c r="B102" s="477">
        <v>30</v>
      </c>
      <c r="C102" s="478"/>
      <c r="D102" s="471"/>
      <c r="E102" s="478"/>
      <c r="F102" s="473"/>
      <c r="G102" s="480"/>
      <c r="H102" s="475"/>
      <c r="I102" s="501"/>
      <c r="J102" s="502"/>
      <c r="K102" s="502"/>
      <c r="L102" s="503"/>
      <c r="M102" s="504"/>
      <c r="N102" s="505" t="str">
        <f>六年级BMI</f>
        <v/>
      </c>
      <c r="O102" s="499" t="str">
        <f>六年级BMI等级</f>
        <v/>
      </c>
      <c r="P102" s="500" t="str">
        <f>六年级BMI得分</f>
        <v/>
      </c>
      <c r="Q102" s="515" t="str">
        <f>六年级肺活量得分</f>
        <v/>
      </c>
      <c r="R102" s="512" t="str">
        <f>六年级等级</f>
        <v/>
      </c>
      <c r="S102" s="516" t="str">
        <f>六年级50米跑得分</f>
        <v/>
      </c>
      <c r="T102" s="517" t="str">
        <f>六年级等级</f>
        <v/>
      </c>
      <c r="U102" s="516" t="str">
        <f>六年级坐位体前屈得分</f>
        <v/>
      </c>
      <c r="V102" s="517" t="str">
        <f>六年级等级</f>
        <v/>
      </c>
      <c r="W102" s="516" t="str">
        <f>六年级一分钟跳绳得分</f>
        <v/>
      </c>
      <c r="X102" s="517" t="str">
        <f>六年级等级</f>
        <v/>
      </c>
      <c r="Y102" s="515" t="str">
        <f>六年级仰卧起坐得分</f>
        <v/>
      </c>
      <c r="Z102" s="518" t="str">
        <f>六年级等级</f>
        <v/>
      </c>
      <c r="AA102" s="533" t="str">
        <f>六年级折返跑得分</f>
        <v/>
      </c>
      <c r="AB102" s="515" t="str">
        <f>六年级等级</f>
        <v/>
      </c>
      <c r="AC102" s="533" t="str">
        <f>六年级跳绳附加分</f>
        <v/>
      </c>
      <c r="AD102" s="534" t="str">
        <f>六年级标准分</f>
        <v/>
      </c>
      <c r="AE102" s="534" t="str">
        <f>六年级总分</f>
        <v/>
      </c>
      <c r="AF102" s="517" t="str">
        <f>六年级等级</f>
        <v/>
      </c>
      <c r="AM102" s="452" t="str">
        <f>折返时间</f>
        <v/>
      </c>
    </row>
    <row r="103" spans="1:39">
      <c r="A103" s="476">
        <v>602</v>
      </c>
      <c r="B103" s="477">
        <v>31</v>
      </c>
      <c r="C103" s="478"/>
      <c r="D103" s="471"/>
      <c r="E103" s="478"/>
      <c r="F103" s="473"/>
      <c r="G103" s="480"/>
      <c r="H103" s="475"/>
      <c r="I103" s="501"/>
      <c r="J103" s="502"/>
      <c r="K103" s="502"/>
      <c r="L103" s="503"/>
      <c r="M103" s="504"/>
      <c r="N103" s="505" t="str">
        <f>六年级BMI</f>
        <v/>
      </c>
      <c r="O103" s="499" t="str">
        <f>六年级BMI等级</f>
        <v/>
      </c>
      <c r="P103" s="500" t="str">
        <f>六年级BMI得分</f>
        <v/>
      </c>
      <c r="Q103" s="515" t="str">
        <f>六年级肺活量得分</f>
        <v/>
      </c>
      <c r="R103" s="512" t="str">
        <f>六年级等级</f>
        <v/>
      </c>
      <c r="S103" s="516" t="str">
        <f>六年级50米跑得分</f>
        <v/>
      </c>
      <c r="T103" s="517" t="str">
        <f>六年级等级</f>
        <v/>
      </c>
      <c r="U103" s="516" t="str">
        <f>六年级坐位体前屈得分</f>
        <v/>
      </c>
      <c r="V103" s="517" t="str">
        <f>六年级等级</f>
        <v/>
      </c>
      <c r="W103" s="516" t="str">
        <f>六年级一分钟跳绳得分</f>
        <v/>
      </c>
      <c r="X103" s="517" t="str">
        <f>六年级等级</f>
        <v/>
      </c>
      <c r="Y103" s="515" t="str">
        <f>六年级仰卧起坐得分</f>
        <v/>
      </c>
      <c r="Z103" s="518" t="str">
        <f>六年级等级</f>
        <v/>
      </c>
      <c r="AA103" s="533" t="str">
        <f>六年级折返跑得分</f>
        <v/>
      </c>
      <c r="AB103" s="515" t="str">
        <f>六年级等级</f>
        <v/>
      </c>
      <c r="AC103" s="533" t="str">
        <f>六年级跳绳附加分</f>
        <v/>
      </c>
      <c r="AD103" s="534" t="str">
        <f>六年级标准分</f>
        <v/>
      </c>
      <c r="AE103" s="534" t="str">
        <f>六年级总分</f>
        <v/>
      </c>
      <c r="AF103" s="517" t="str">
        <f>六年级等级</f>
        <v/>
      </c>
      <c r="AM103" s="452" t="str">
        <f>折返时间</f>
        <v/>
      </c>
    </row>
    <row r="104" spans="1:39">
      <c r="A104" s="476">
        <v>602</v>
      </c>
      <c r="B104" s="477">
        <v>32</v>
      </c>
      <c r="C104" s="478"/>
      <c r="D104" s="471"/>
      <c r="E104" s="478"/>
      <c r="F104" s="473"/>
      <c r="G104" s="480"/>
      <c r="H104" s="475"/>
      <c r="I104" s="501"/>
      <c r="J104" s="502"/>
      <c r="K104" s="502"/>
      <c r="L104" s="503"/>
      <c r="M104" s="504"/>
      <c r="N104" s="505" t="str">
        <f>六年级BMI</f>
        <v/>
      </c>
      <c r="O104" s="499" t="str">
        <f>六年级BMI等级</f>
        <v/>
      </c>
      <c r="P104" s="500" t="str">
        <f>六年级BMI得分</f>
        <v/>
      </c>
      <c r="Q104" s="515" t="str">
        <f>六年级肺活量得分</f>
        <v/>
      </c>
      <c r="R104" s="512" t="str">
        <f>六年级等级</f>
        <v/>
      </c>
      <c r="S104" s="516" t="str">
        <f>六年级50米跑得分</f>
        <v/>
      </c>
      <c r="T104" s="517" t="str">
        <f>六年级等级</f>
        <v/>
      </c>
      <c r="U104" s="516" t="str">
        <f>六年级坐位体前屈得分</f>
        <v/>
      </c>
      <c r="V104" s="517" t="str">
        <f>六年级等级</f>
        <v/>
      </c>
      <c r="W104" s="516" t="str">
        <f>六年级一分钟跳绳得分</f>
        <v/>
      </c>
      <c r="X104" s="517" t="str">
        <f>六年级等级</f>
        <v/>
      </c>
      <c r="Y104" s="515" t="str">
        <f>六年级仰卧起坐得分</f>
        <v/>
      </c>
      <c r="Z104" s="518" t="str">
        <f>六年级等级</f>
        <v/>
      </c>
      <c r="AA104" s="533" t="str">
        <f>六年级折返跑得分</f>
        <v/>
      </c>
      <c r="AB104" s="515" t="str">
        <f>六年级等级</f>
        <v/>
      </c>
      <c r="AC104" s="533" t="str">
        <f>六年级跳绳附加分</f>
        <v/>
      </c>
      <c r="AD104" s="534" t="str">
        <f>六年级标准分</f>
        <v/>
      </c>
      <c r="AE104" s="534" t="str">
        <f>六年级总分</f>
        <v/>
      </c>
      <c r="AF104" s="517" t="str">
        <f>六年级等级</f>
        <v/>
      </c>
      <c r="AM104" s="452" t="str">
        <f>折返时间</f>
        <v/>
      </c>
    </row>
    <row r="105" spans="1:39">
      <c r="A105" s="476">
        <v>602</v>
      </c>
      <c r="B105" s="477">
        <v>33</v>
      </c>
      <c r="C105" s="478"/>
      <c r="D105" s="471"/>
      <c r="E105" s="478"/>
      <c r="F105" s="473"/>
      <c r="G105" s="480"/>
      <c r="H105" s="475"/>
      <c r="I105" s="501"/>
      <c r="J105" s="502"/>
      <c r="K105" s="502"/>
      <c r="L105" s="503"/>
      <c r="M105" s="504"/>
      <c r="N105" s="505" t="str">
        <f>六年级BMI</f>
        <v/>
      </c>
      <c r="O105" s="499" t="str">
        <f>六年级BMI等级</f>
        <v/>
      </c>
      <c r="P105" s="500" t="str">
        <f>六年级BMI得分</f>
        <v/>
      </c>
      <c r="Q105" s="515" t="str">
        <f>六年级肺活量得分</f>
        <v/>
      </c>
      <c r="R105" s="512" t="str">
        <f>六年级等级</f>
        <v/>
      </c>
      <c r="S105" s="516" t="str">
        <f>六年级50米跑得分</f>
        <v/>
      </c>
      <c r="T105" s="517" t="str">
        <f>六年级等级</f>
        <v/>
      </c>
      <c r="U105" s="516" t="str">
        <f>六年级坐位体前屈得分</f>
        <v/>
      </c>
      <c r="V105" s="517" t="str">
        <f>六年级等级</f>
        <v/>
      </c>
      <c r="W105" s="516" t="str">
        <f>六年级一分钟跳绳得分</f>
        <v/>
      </c>
      <c r="X105" s="517" t="str">
        <f>六年级等级</f>
        <v/>
      </c>
      <c r="Y105" s="515" t="str">
        <f>六年级仰卧起坐得分</f>
        <v/>
      </c>
      <c r="Z105" s="518" t="str">
        <f>六年级等级</f>
        <v/>
      </c>
      <c r="AA105" s="533" t="str">
        <f>六年级折返跑得分</f>
        <v/>
      </c>
      <c r="AB105" s="515" t="str">
        <f>六年级等级</f>
        <v/>
      </c>
      <c r="AC105" s="533" t="str">
        <f>六年级跳绳附加分</f>
        <v/>
      </c>
      <c r="AD105" s="534" t="str">
        <f>六年级标准分</f>
        <v/>
      </c>
      <c r="AE105" s="534" t="str">
        <f>六年级总分</f>
        <v/>
      </c>
      <c r="AF105" s="517" t="str">
        <f>六年级等级</f>
        <v/>
      </c>
      <c r="AM105" s="452" t="str">
        <f>折返时间</f>
        <v/>
      </c>
    </row>
    <row r="106" spans="1:39">
      <c r="A106" s="476">
        <v>602</v>
      </c>
      <c r="B106" s="477">
        <v>34</v>
      </c>
      <c r="C106" s="478"/>
      <c r="D106" s="471"/>
      <c r="E106" s="478"/>
      <c r="F106" s="473"/>
      <c r="G106" s="480"/>
      <c r="H106" s="475"/>
      <c r="I106" s="501"/>
      <c r="J106" s="502"/>
      <c r="K106" s="502"/>
      <c r="L106" s="503"/>
      <c r="M106" s="504"/>
      <c r="N106" s="505" t="str">
        <f>六年级BMI</f>
        <v/>
      </c>
      <c r="O106" s="499" t="str">
        <f>六年级BMI等级</f>
        <v/>
      </c>
      <c r="P106" s="500" t="str">
        <f>六年级BMI得分</f>
        <v/>
      </c>
      <c r="Q106" s="515" t="str">
        <f>六年级肺活量得分</f>
        <v/>
      </c>
      <c r="R106" s="512" t="str">
        <f>六年级等级</f>
        <v/>
      </c>
      <c r="S106" s="516" t="str">
        <f>六年级50米跑得分</f>
        <v/>
      </c>
      <c r="T106" s="517" t="str">
        <f>六年级等级</f>
        <v/>
      </c>
      <c r="U106" s="516" t="str">
        <f>六年级坐位体前屈得分</f>
        <v/>
      </c>
      <c r="V106" s="517" t="str">
        <f>六年级等级</f>
        <v/>
      </c>
      <c r="W106" s="516" t="str">
        <f>六年级一分钟跳绳得分</f>
        <v/>
      </c>
      <c r="X106" s="517" t="str">
        <f>六年级等级</f>
        <v/>
      </c>
      <c r="Y106" s="515" t="str">
        <f>六年级仰卧起坐得分</f>
        <v/>
      </c>
      <c r="Z106" s="518" t="str">
        <f>六年级等级</f>
        <v/>
      </c>
      <c r="AA106" s="533" t="str">
        <f>六年级折返跑得分</f>
        <v/>
      </c>
      <c r="AB106" s="515" t="str">
        <f>六年级等级</f>
        <v/>
      </c>
      <c r="AC106" s="533" t="str">
        <f>六年级跳绳附加分</f>
        <v/>
      </c>
      <c r="AD106" s="534" t="str">
        <f>六年级标准分</f>
        <v/>
      </c>
      <c r="AE106" s="534" t="str">
        <f>六年级总分</f>
        <v/>
      </c>
      <c r="AF106" s="517" t="str">
        <f>六年级等级</f>
        <v/>
      </c>
      <c r="AM106" s="452" t="str">
        <f>折返时间</f>
        <v/>
      </c>
    </row>
    <row r="107" spans="1:39">
      <c r="A107" s="476">
        <v>602</v>
      </c>
      <c r="B107" s="477">
        <v>35</v>
      </c>
      <c r="C107" s="478"/>
      <c r="D107" s="471"/>
      <c r="E107" s="478"/>
      <c r="F107" s="473"/>
      <c r="G107" s="480"/>
      <c r="H107" s="475"/>
      <c r="I107" s="501"/>
      <c r="J107" s="502"/>
      <c r="K107" s="502"/>
      <c r="L107" s="503"/>
      <c r="M107" s="504"/>
      <c r="N107" s="505" t="str">
        <f>六年级BMI</f>
        <v/>
      </c>
      <c r="O107" s="499" t="str">
        <f>六年级BMI等级</f>
        <v/>
      </c>
      <c r="P107" s="500" t="str">
        <f>六年级BMI得分</f>
        <v/>
      </c>
      <c r="Q107" s="515" t="str">
        <f>六年级肺活量得分</f>
        <v/>
      </c>
      <c r="R107" s="512" t="str">
        <f>六年级等级</f>
        <v/>
      </c>
      <c r="S107" s="516" t="str">
        <f>六年级50米跑得分</f>
        <v/>
      </c>
      <c r="T107" s="517" t="str">
        <f>六年级等级</f>
        <v/>
      </c>
      <c r="U107" s="516" t="str">
        <f>六年级坐位体前屈得分</f>
        <v/>
      </c>
      <c r="V107" s="517" t="str">
        <f>六年级等级</f>
        <v/>
      </c>
      <c r="W107" s="516" t="str">
        <f>六年级一分钟跳绳得分</f>
        <v/>
      </c>
      <c r="X107" s="517" t="str">
        <f>六年级等级</f>
        <v/>
      </c>
      <c r="Y107" s="515" t="str">
        <f>六年级仰卧起坐得分</f>
        <v/>
      </c>
      <c r="Z107" s="518" t="str">
        <f>六年级等级</f>
        <v/>
      </c>
      <c r="AA107" s="533" t="str">
        <f>六年级折返跑得分</f>
        <v/>
      </c>
      <c r="AB107" s="515" t="str">
        <f>六年级等级</f>
        <v/>
      </c>
      <c r="AC107" s="533" t="str">
        <f>六年级跳绳附加分</f>
        <v/>
      </c>
      <c r="AD107" s="534" t="str">
        <f>六年级标准分</f>
        <v/>
      </c>
      <c r="AE107" s="534" t="str">
        <f>六年级总分</f>
        <v/>
      </c>
      <c r="AF107" s="517" t="str">
        <f>六年级等级</f>
        <v/>
      </c>
      <c r="AM107" s="452" t="str">
        <f>折返时间</f>
        <v/>
      </c>
    </row>
    <row r="108" spans="1:32">
      <c r="A108" s="476">
        <v>602</v>
      </c>
      <c r="B108" s="477">
        <v>36</v>
      </c>
      <c r="C108" s="478"/>
      <c r="D108" s="471"/>
      <c r="E108" s="478"/>
      <c r="F108" s="473"/>
      <c r="G108" s="480"/>
      <c r="H108" s="475"/>
      <c r="I108" s="501"/>
      <c r="J108" s="502"/>
      <c r="K108" s="502"/>
      <c r="L108" s="503"/>
      <c r="M108" s="504"/>
      <c r="N108" s="505" t="str">
        <f>六年级BMI</f>
        <v/>
      </c>
      <c r="O108" s="499" t="str">
        <f>六年级BMI等级</f>
        <v/>
      </c>
      <c r="P108" s="500" t="str">
        <f>六年级BMI得分</f>
        <v/>
      </c>
      <c r="Q108" s="515" t="str">
        <f>六年级肺活量得分</f>
        <v/>
      </c>
      <c r="R108" s="512" t="str">
        <f>六年级等级</f>
        <v/>
      </c>
      <c r="S108" s="516" t="str">
        <f>六年级50米跑得分</f>
        <v/>
      </c>
      <c r="T108" s="517" t="str">
        <f>六年级等级</f>
        <v/>
      </c>
      <c r="U108" s="516" t="str">
        <f>六年级坐位体前屈得分</f>
        <v/>
      </c>
      <c r="V108" s="517" t="str">
        <f>六年级等级</f>
        <v/>
      </c>
      <c r="W108" s="516" t="str">
        <f>六年级一分钟跳绳得分</f>
        <v/>
      </c>
      <c r="X108" s="517" t="str">
        <f>六年级等级</f>
        <v/>
      </c>
      <c r="Y108" s="515" t="str">
        <f>六年级仰卧起坐得分</f>
        <v/>
      </c>
      <c r="Z108" s="518" t="str">
        <f>六年级等级</f>
        <v/>
      </c>
      <c r="AA108" s="533" t="str">
        <f>六年级折返跑得分</f>
        <v/>
      </c>
      <c r="AB108" s="515" t="str">
        <f>六年级等级</f>
        <v/>
      </c>
      <c r="AC108" s="533" t="str">
        <f>六年级跳绳附加分</f>
        <v/>
      </c>
      <c r="AD108" s="534" t="str">
        <f>六年级标准分</f>
        <v/>
      </c>
      <c r="AE108" s="534" t="str">
        <f>六年级总分</f>
        <v/>
      </c>
      <c r="AF108" s="517" t="str">
        <f>六年级等级</f>
        <v/>
      </c>
    </row>
    <row r="109" spans="1:32">
      <c r="A109" s="476">
        <v>602</v>
      </c>
      <c r="B109" s="477">
        <v>37</v>
      </c>
      <c r="C109" s="478"/>
      <c r="D109" s="471"/>
      <c r="E109" s="478"/>
      <c r="F109" s="473"/>
      <c r="G109" s="480"/>
      <c r="H109" s="475"/>
      <c r="I109" s="501"/>
      <c r="J109" s="502"/>
      <c r="K109" s="502"/>
      <c r="L109" s="503"/>
      <c r="M109" s="504"/>
      <c r="N109" s="505" t="str">
        <f>六年级BMI</f>
        <v/>
      </c>
      <c r="O109" s="499" t="str">
        <f>六年级BMI等级</f>
        <v/>
      </c>
      <c r="P109" s="500" t="str">
        <f>六年级BMI得分</f>
        <v/>
      </c>
      <c r="Q109" s="515" t="str">
        <f>六年级肺活量得分</f>
        <v/>
      </c>
      <c r="R109" s="512" t="str">
        <f>六年级等级</f>
        <v/>
      </c>
      <c r="S109" s="516" t="str">
        <f>六年级50米跑得分</f>
        <v/>
      </c>
      <c r="T109" s="517" t="str">
        <f>六年级等级</f>
        <v/>
      </c>
      <c r="U109" s="516" t="str">
        <f>六年级坐位体前屈得分</f>
        <v/>
      </c>
      <c r="V109" s="517" t="str">
        <f>六年级等级</f>
        <v/>
      </c>
      <c r="W109" s="516" t="str">
        <f>六年级一分钟跳绳得分</f>
        <v/>
      </c>
      <c r="X109" s="517" t="str">
        <f>六年级等级</f>
        <v/>
      </c>
      <c r="Y109" s="515" t="str">
        <f>六年级仰卧起坐得分</f>
        <v/>
      </c>
      <c r="Z109" s="518" t="str">
        <f>六年级等级</f>
        <v/>
      </c>
      <c r="AA109" s="533" t="str">
        <f>六年级折返跑得分</f>
        <v/>
      </c>
      <c r="AB109" s="515" t="str">
        <f>六年级等级</f>
        <v/>
      </c>
      <c r="AC109" s="533" t="str">
        <f>六年级跳绳附加分</f>
        <v/>
      </c>
      <c r="AD109" s="534" t="str">
        <f>六年级标准分</f>
        <v/>
      </c>
      <c r="AE109" s="534" t="str">
        <f>六年级总分</f>
        <v/>
      </c>
      <c r="AF109" s="517" t="str">
        <f>六年级等级</f>
        <v/>
      </c>
    </row>
    <row r="110" spans="1:32">
      <c r="A110" s="476">
        <v>602</v>
      </c>
      <c r="B110" s="477">
        <v>38</v>
      </c>
      <c r="C110" s="478"/>
      <c r="D110" s="471"/>
      <c r="E110" s="478"/>
      <c r="F110" s="473"/>
      <c r="G110" s="480"/>
      <c r="H110" s="475"/>
      <c r="I110" s="501"/>
      <c r="J110" s="502"/>
      <c r="K110" s="502"/>
      <c r="L110" s="503"/>
      <c r="M110" s="504"/>
      <c r="N110" s="505" t="str">
        <f>六年级BMI</f>
        <v/>
      </c>
      <c r="O110" s="499" t="str">
        <f>六年级BMI等级</f>
        <v/>
      </c>
      <c r="P110" s="500" t="str">
        <f>六年级BMI得分</f>
        <v/>
      </c>
      <c r="Q110" s="515" t="str">
        <f>六年级肺活量得分</f>
        <v/>
      </c>
      <c r="R110" s="512" t="str">
        <f>六年级等级</f>
        <v/>
      </c>
      <c r="S110" s="516" t="str">
        <f>六年级50米跑得分</f>
        <v/>
      </c>
      <c r="T110" s="517" t="str">
        <f>六年级等级</f>
        <v/>
      </c>
      <c r="U110" s="516" t="str">
        <f>六年级坐位体前屈得分</f>
        <v/>
      </c>
      <c r="V110" s="517" t="str">
        <f>六年级等级</f>
        <v/>
      </c>
      <c r="W110" s="516" t="str">
        <f>六年级一分钟跳绳得分</f>
        <v/>
      </c>
      <c r="X110" s="517" t="str">
        <f>六年级等级</f>
        <v/>
      </c>
      <c r="Y110" s="515" t="str">
        <f>六年级仰卧起坐得分</f>
        <v/>
      </c>
      <c r="Z110" s="518" t="str">
        <f>六年级等级</f>
        <v/>
      </c>
      <c r="AA110" s="533" t="str">
        <f>六年级折返跑得分</f>
        <v/>
      </c>
      <c r="AB110" s="515" t="str">
        <f>六年级等级</f>
        <v/>
      </c>
      <c r="AC110" s="533" t="str">
        <f>六年级跳绳附加分</f>
        <v/>
      </c>
      <c r="AD110" s="534" t="str">
        <f>六年级标准分</f>
        <v/>
      </c>
      <c r="AE110" s="534" t="str">
        <f>六年级总分</f>
        <v/>
      </c>
      <c r="AF110" s="517" t="str">
        <f>六年级等级</f>
        <v/>
      </c>
    </row>
    <row r="111" spans="1:32">
      <c r="A111" s="476">
        <v>602</v>
      </c>
      <c r="B111" s="477">
        <v>39</v>
      </c>
      <c r="C111" s="478"/>
      <c r="D111" s="471"/>
      <c r="E111" s="478"/>
      <c r="F111" s="473"/>
      <c r="G111" s="480"/>
      <c r="H111" s="475"/>
      <c r="I111" s="501"/>
      <c r="J111" s="502"/>
      <c r="K111" s="502"/>
      <c r="L111" s="503"/>
      <c r="M111" s="504"/>
      <c r="N111" s="505" t="str">
        <f>六年级BMI</f>
        <v/>
      </c>
      <c r="O111" s="499" t="str">
        <f>六年级BMI等级</f>
        <v/>
      </c>
      <c r="P111" s="500" t="str">
        <f>六年级BMI得分</f>
        <v/>
      </c>
      <c r="Q111" s="515" t="str">
        <f>六年级肺活量得分</f>
        <v/>
      </c>
      <c r="R111" s="512" t="str">
        <f>六年级等级</f>
        <v/>
      </c>
      <c r="S111" s="516" t="str">
        <f>六年级50米跑得分</f>
        <v/>
      </c>
      <c r="T111" s="517" t="str">
        <f>六年级等级</f>
        <v/>
      </c>
      <c r="U111" s="516" t="str">
        <f>六年级坐位体前屈得分</f>
        <v/>
      </c>
      <c r="V111" s="517" t="str">
        <f>六年级等级</f>
        <v/>
      </c>
      <c r="W111" s="516" t="str">
        <f>六年级一分钟跳绳得分</f>
        <v/>
      </c>
      <c r="X111" s="517" t="str">
        <f>六年级等级</f>
        <v/>
      </c>
      <c r="Y111" s="515" t="str">
        <f>六年级仰卧起坐得分</f>
        <v/>
      </c>
      <c r="Z111" s="518" t="str">
        <f>六年级等级</f>
        <v/>
      </c>
      <c r="AA111" s="533" t="str">
        <f>六年级折返跑得分</f>
        <v/>
      </c>
      <c r="AB111" s="515" t="str">
        <f>六年级等级</f>
        <v/>
      </c>
      <c r="AC111" s="533" t="str">
        <f>六年级跳绳附加分</f>
        <v/>
      </c>
      <c r="AD111" s="534" t="str">
        <f>六年级标准分</f>
        <v/>
      </c>
      <c r="AE111" s="534" t="str">
        <f>六年级总分</f>
        <v/>
      </c>
      <c r="AF111" s="517" t="str">
        <f>六年级等级</f>
        <v/>
      </c>
    </row>
    <row r="112" spans="1:32">
      <c r="A112" s="476">
        <v>602</v>
      </c>
      <c r="B112" s="477">
        <v>40</v>
      </c>
      <c r="C112" s="478"/>
      <c r="D112" s="471"/>
      <c r="E112" s="478"/>
      <c r="F112" s="473"/>
      <c r="G112" s="480"/>
      <c r="H112" s="475"/>
      <c r="I112" s="501"/>
      <c r="J112" s="502"/>
      <c r="K112" s="502"/>
      <c r="L112" s="503"/>
      <c r="M112" s="504"/>
      <c r="N112" s="505" t="str">
        <f>六年级BMI</f>
        <v/>
      </c>
      <c r="O112" s="499" t="str">
        <f>六年级BMI等级</f>
        <v/>
      </c>
      <c r="P112" s="500" t="str">
        <f>六年级BMI得分</f>
        <v/>
      </c>
      <c r="Q112" s="515" t="str">
        <f>六年级肺活量得分</f>
        <v/>
      </c>
      <c r="R112" s="512" t="str">
        <f>六年级等级</f>
        <v/>
      </c>
      <c r="S112" s="516" t="str">
        <f>六年级50米跑得分</f>
        <v/>
      </c>
      <c r="T112" s="517" t="str">
        <f>六年级等级</f>
        <v/>
      </c>
      <c r="U112" s="516" t="str">
        <f>六年级坐位体前屈得分</f>
        <v/>
      </c>
      <c r="V112" s="517" t="str">
        <f>六年级等级</f>
        <v/>
      </c>
      <c r="W112" s="516" t="str">
        <f>六年级一分钟跳绳得分</f>
        <v/>
      </c>
      <c r="X112" s="517" t="str">
        <f>六年级等级</f>
        <v/>
      </c>
      <c r="Y112" s="515" t="str">
        <f>六年级仰卧起坐得分</f>
        <v/>
      </c>
      <c r="Z112" s="518" t="str">
        <f>六年级等级</f>
        <v/>
      </c>
      <c r="AA112" s="533" t="str">
        <f>六年级折返跑得分</f>
        <v/>
      </c>
      <c r="AB112" s="515" t="str">
        <f>六年级等级</f>
        <v/>
      </c>
      <c r="AC112" s="533" t="str">
        <f>六年级跳绳附加分</f>
        <v/>
      </c>
      <c r="AD112" s="534" t="str">
        <f>六年级标准分</f>
        <v/>
      </c>
      <c r="AE112" s="534" t="str">
        <f>六年级总分</f>
        <v/>
      </c>
      <c r="AF112" s="517" t="str">
        <f>六年级等级</f>
        <v/>
      </c>
    </row>
    <row r="113" spans="1:39">
      <c r="A113" s="476">
        <v>602</v>
      </c>
      <c r="B113" s="477">
        <v>41</v>
      </c>
      <c r="C113" s="478"/>
      <c r="D113" s="471"/>
      <c r="E113" s="478"/>
      <c r="F113" s="473"/>
      <c r="G113" s="480"/>
      <c r="H113" s="475"/>
      <c r="I113" s="501"/>
      <c r="J113" s="502"/>
      <c r="K113" s="502"/>
      <c r="L113" s="503"/>
      <c r="M113" s="504"/>
      <c r="N113" s="505" t="str">
        <f>六年级BMI</f>
        <v/>
      </c>
      <c r="O113" s="499" t="str">
        <f>六年级BMI等级</f>
        <v/>
      </c>
      <c r="P113" s="500" t="str">
        <f>六年级BMI得分</f>
        <v/>
      </c>
      <c r="Q113" s="515" t="str">
        <f>六年级肺活量得分</f>
        <v/>
      </c>
      <c r="R113" s="512" t="str">
        <f>六年级等级</f>
        <v/>
      </c>
      <c r="S113" s="516" t="str">
        <f>六年级50米跑得分</f>
        <v/>
      </c>
      <c r="T113" s="517" t="str">
        <f>六年级等级</f>
        <v/>
      </c>
      <c r="U113" s="516" t="str">
        <f>六年级坐位体前屈得分</f>
        <v/>
      </c>
      <c r="V113" s="517" t="str">
        <f>六年级等级</f>
        <v/>
      </c>
      <c r="W113" s="516" t="str">
        <f>六年级一分钟跳绳得分</f>
        <v/>
      </c>
      <c r="X113" s="517" t="str">
        <f>六年级等级</f>
        <v/>
      </c>
      <c r="Y113" s="515" t="str">
        <f>六年级仰卧起坐得分</f>
        <v/>
      </c>
      <c r="Z113" s="518" t="str">
        <f>六年级等级</f>
        <v/>
      </c>
      <c r="AA113" s="533" t="str">
        <f>六年级折返跑得分</f>
        <v/>
      </c>
      <c r="AB113" s="515" t="str">
        <f>六年级等级</f>
        <v/>
      </c>
      <c r="AC113" s="533" t="str">
        <f>六年级跳绳附加分</f>
        <v/>
      </c>
      <c r="AD113" s="534" t="str">
        <f>六年级标准分</f>
        <v/>
      </c>
      <c r="AE113" s="534" t="str">
        <f>六年级总分</f>
        <v/>
      </c>
      <c r="AF113" s="517" t="str">
        <f>六年级等级</f>
        <v/>
      </c>
      <c r="AM113" s="452" t="str">
        <f>折返时间</f>
        <v/>
      </c>
    </row>
    <row r="114" spans="1:39">
      <c r="A114" s="476">
        <v>602</v>
      </c>
      <c r="B114" s="477">
        <v>42</v>
      </c>
      <c r="C114" s="478"/>
      <c r="D114" s="471"/>
      <c r="E114" s="478"/>
      <c r="F114" s="473"/>
      <c r="G114" s="480"/>
      <c r="H114" s="475"/>
      <c r="I114" s="501"/>
      <c r="J114" s="502"/>
      <c r="K114" s="502"/>
      <c r="L114" s="503"/>
      <c r="M114" s="504"/>
      <c r="N114" s="505" t="str">
        <f>六年级BMI</f>
        <v/>
      </c>
      <c r="O114" s="499" t="str">
        <f>六年级BMI等级</f>
        <v/>
      </c>
      <c r="P114" s="500" t="str">
        <f>六年级BMI得分</f>
        <v/>
      </c>
      <c r="Q114" s="515" t="str">
        <f>六年级肺活量得分</f>
        <v/>
      </c>
      <c r="R114" s="512" t="str">
        <f>六年级等级</f>
        <v/>
      </c>
      <c r="S114" s="516" t="str">
        <f>六年级50米跑得分</f>
        <v/>
      </c>
      <c r="T114" s="517" t="str">
        <f>六年级等级</f>
        <v/>
      </c>
      <c r="U114" s="516" t="str">
        <f>六年级坐位体前屈得分</f>
        <v/>
      </c>
      <c r="V114" s="517" t="str">
        <f>六年级等级</f>
        <v/>
      </c>
      <c r="W114" s="516" t="str">
        <f>六年级一分钟跳绳得分</f>
        <v/>
      </c>
      <c r="X114" s="517" t="str">
        <f>六年级等级</f>
        <v/>
      </c>
      <c r="Y114" s="515" t="str">
        <f>六年级仰卧起坐得分</f>
        <v/>
      </c>
      <c r="Z114" s="518" t="str">
        <f>六年级等级</f>
        <v/>
      </c>
      <c r="AA114" s="533" t="str">
        <f>六年级折返跑得分</f>
        <v/>
      </c>
      <c r="AB114" s="515" t="str">
        <f>六年级等级</f>
        <v/>
      </c>
      <c r="AC114" s="533" t="str">
        <f>六年级跳绳附加分</f>
        <v/>
      </c>
      <c r="AD114" s="534" t="str">
        <f>六年级标准分</f>
        <v/>
      </c>
      <c r="AE114" s="534" t="str">
        <f>六年级总分</f>
        <v/>
      </c>
      <c r="AF114" s="517" t="str">
        <f>六年级等级</f>
        <v/>
      </c>
      <c r="AM114" s="452" t="str">
        <f>折返时间</f>
        <v/>
      </c>
    </row>
    <row r="115" spans="1:39">
      <c r="A115" s="476">
        <v>602</v>
      </c>
      <c r="B115" s="477">
        <v>43</v>
      </c>
      <c r="C115" s="478"/>
      <c r="D115" s="471"/>
      <c r="E115" s="478"/>
      <c r="F115" s="473"/>
      <c r="G115" s="480"/>
      <c r="H115" s="475"/>
      <c r="I115" s="501"/>
      <c r="J115" s="502"/>
      <c r="K115" s="502"/>
      <c r="L115" s="503"/>
      <c r="M115" s="504"/>
      <c r="N115" s="505" t="str">
        <f>六年级BMI</f>
        <v/>
      </c>
      <c r="O115" s="499" t="str">
        <f>六年级BMI等级</f>
        <v/>
      </c>
      <c r="P115" s="500" t="str">
        <f>六年级BMI得分</f>
        <v/>
      </c>
      <c r="Q115" s="515" t="str">
        <f>六年级肺活量得分</f>
        <v/>
      </c>
      <c r="R115" s="512" t="str">
        <f>六年级等级</f>
        <v/>
      </c>
      <c r="S115" s="516" t="str">
        <f>六年级50米跑得分</f>
        <v/>
      </c>
      <c r="T115" s="517" t="str">
        <f>六年级等级</f>
        <v/>
      </c>
      <c r="U115" s="516" t="str">
        <f>六年级坐位体前屈得分</f>
        <v/>
      </c>
      <c r="V115" s="517" t="str">
        <f>六年级等级</f>
        <v/>
      </c>
      <c r="W115" s="516" t="str">
        <f>六年级一分钟跳绳得分</f>
        <v/>
      </c>
      <c r="X115" s="517" t="str">
        <f>六年级等级</f>
        <v/>
      </c>
      <c r="Y115" s="515" t="str">
        <f>六年级仰卧起坐得分</f>
        <v/>
      </c>
      <c r="Z115" s="518" t="str">
        <f>六年级等级</f>
        <v/>
      </c>
      <c r="AA115" s="533" t="str">
        <f>六年级折返跑得分</f>
        <v/>
      </c>
      <c r="AB115" s="515" t="str">
        <f>六年级等级</f>
        <v/>
      </c>
      <c r="AC115" s="533" t="str">
        <f>六年级跳绳附加分</f>
        <v/>
      </c>
      <c r="AD115" s="534" t="str">
        <f>六年级标准分</f>
        <v/>
      </c>
      <c r="AE115" s="534" t="str">
        <f>六年级总分</f>
        <v/>
      </c>
      <c r="AF115" s="517" t="str">
        <f>六年级等级</f>
        <v/>
      </c>
      <c r="AM115" s="452" t="str">
        <f>折返时间</f>
        <v/>
      </c>
    </row>
    <row r="116" spans="1:39">
      <c r="A116" s="476">
        <v>602</v>
      </c>
      <c r="B116" s="477">
        <v>44</v>
      </c>
      <c r="C116" s="478"/>
      <c r="D116" s="471"/>
      <c r="E116" s="478"/>
      <c r="F116" s="473"/>
      <c r="G116" s="480"/>
      <c r="H116" s="475"/>
      <c r="I116" s="501"/>
      <c r="J116" s="502"/>
      <c r="K116" s="502"/>
      <c r="L116" s="503"/>
      <c r="M116" s="504"/>
      <c r="N116" s="505" t="str">
        <f>六年级BMI</f>
        <v/>
      </c>
      <c r="O116" s="499" t="str">
        <f>六年级BMI等级</f>
        <v/>
      </c>
      <c r="P116" s="500" t="str">
        <f>六年级BMI得分</f>
        <v/>
      </c>
      <c r="Q116" s="515" t="str">
        <f>六年级肺活量得分</f>
        <v/>
      </c>
      <c r="R116" s="512" t="str">
        <f>六年级等级</f>
        <v/>
      </c>
      <c r="S116" s="516" t="str">
        <f>六年级50米跑得分</f>
        <v/>
      </c>
      <c r="T116" s="517" t="str">
        <f>六年级等级</f>
        <v/>
      </c>
      <c r="U116" s="516" t="str">
        <f>六年级坐位体前屈得分</f>
        <v/>
      </c>
      <c r="V116" s="517" t="str">
        <f>六年级等级</f>
        <v/>
      </c>
      <c r="W116" s="516" t="str">
        <f>六年级一分钟跳绳得分</f>
        <v/>
      </c>
      <c r="X116" s="517" t="str">
        <f>六年级等级</f>
        <v/>
      </c>
      <c r="Y116" s="515" t="str">
        <f>六年级仰卧起坐得分</f>
        <v/>
      </c>
      <c r="Z116" s="518" t="str">
        <f>六年级等级</f>
        <v/>
      </c>
      <c r="AA116" s="533" t="str">
        <f>六年级折返跑得分</f>
        <v/>
      </c>
      <c r="AB116" s="515" t="str">
        <f>六年级等级</f>
        <v/>
      </c>
      <c r="AC116" s="533" t="str">
        <f>六年级跳绳附加分</f>
        <v/>
      </c>
      <c r="AD116" s="534" t="str">
        <f>六年级标准分</f>
        <v/>
      </c>
      <c r="AE116" s="534" t="str">
        <f>六年级总分</f>
        <v/>
      </c>
      <c r="AF116" s="517" t="str">
        <f>六年级等级</f>
        <v/>
      </c>
      <c r="AM116" s="452" t="str">
        <f>折返时间</f>
        <v/>
      </c>
    </row>
    <row r="117" spans="1:39">
      <c r="A117" s="476">
        <v>602</v>
      </c>
      <c r="B117" s="477">
        <v>45</v>
      </c>
      <c r="C117" s="478"/>
      <c r="D117" s="471"/>
      <c r="E117" s="478"/>
      <c r="F117" s="473"/>
      <c r="G117" s="480"/>
      <c r="H117" s="475"/>
      <c r="I117" s="501"/>
      <c r="J117" s="502"/>
      <c r="K117" s="502"/>
      <c r="L117" s="503"/>
      <c r="M117" s="504"/>
      <c r="N117" s="505" t="str">
        <f>六年级BMI</f>
        <v/>
      </c>
      <c r="O117" s="499" t="str">
        <f>六年级BMI等级</f>
        <v/>
      </c>
      <c r="P117" s="500" t="str">
        <f>六年级BMI得分</f>
        <v/>
      </c>
      <c r="Q117" s="515" t="str">
        <f>六年级肺活量得分</f>
        <v/>
      </c>
      <c r="R117" s="512" t="str">
        <f>六年级等级</f>
        <v/>
      </c>
      <c r="S117" s="516" t="str">
        <f>六年级50米跑得分</f>
        <v/>
      </c>
      <c r="T117" s="517" t="str">
        <f>六年级等级</f>
        <v/>
      </c>
      <c r="U117" s="516" t="str">
        <f>六年级坐位体前屈得分</f>
        <v/>
      </c>
      <c r="V117" s="517" t="str">
        <f>六年级等级</f>
        <v/>
      </c>
      <c r="W117" s="516" t="str">
        <f>六年级一分钟跳绳得分</f>
        <v/>
      </c>
      <c r="X117" s="517" t="str">
        <f>六年级等级</f>
        <v/>
      </c>
      <c r="Y117" s="515" t="str">
        <f>六年级仰卧起坐得分</f>
        <v/>
      </c>
      <c r="Z117" s="518" t="str">
        <f>六年级等级</f>
        <v/>
      </c>
      <c r="AA117" s="533" t="str">
        <f>六年级折返跑得分</f>
        <v/>
      </c>
      <c r="AB117" s="515" t="str">
        <f>六年级等级</f>
        <v/>
      </c>
      <c r="AC117" s="533" t="str">
        <f>六年级跳绳附加分</f>
        <v/>
      </c>
      <c r="AD117" s="534" t="str">
        <f>六年级标准分</f>
        <v/>
      </c>
      <c r="AE117" s="534" t="str">
        <f>六年级总分</f>
        <v/>
      </c>
      <c r="AF117" s="517" t="str">
        <f>六年级等级</f>
        <v/>
      </c>
      <c r="AM117" s="452" t="str">
        <f>折返时间</f>
        <v/>
      </c>
    </row>
    <row r="118" spans="1:39">
      <c r="A118" s="476">
        <v>602</v>
      </c>
      <c r="B118" s="477">
        <v>46</v>
      </c>
      <c r="C118" s="478"/>
      <c r="D118" s="471"/>
      <c r="E118" s="472"/>
      <c r="F118" s="473"/>
      <c r="G118" s="480"/>
      <c r="H118" s="475"/>
      <c r="I118" s="501"/>
      <c r="J118" s="502"/>
      <c r="K118" s="495"/>
      <c r="L118" s="503"/>
      <c r="M118" s="504"/>
      <c r="N118" s="505" t="str">
        <f>六年级BMI</f>
        <v/>
      </c>
      <c r="O118" s="499" t="str">
        <f>六年级BMI等级</f>
        <v/>
      </c>
      <c r="P118" s="500" t="str">
        <f>六年级BMI得分</f>
        <v/>
      </c>
      <c r="Q118" s="515" t="str">
        <f>六年级肺活量得分</f>
        <v/>
      </c>
      <c r="R118" s="512" t="str">
        <f>六年级等级</f>
        <v/>
      </c>
      <c r="S118" s="516" t="str">
        <f>六年级50米跑得分</f>
        <v/>
      </c>
      <c r="T118" s="517" t="str">
        <f>六年级等级</f>
        <v/>
      </c>
      <c r="U118" s="516" t="str">
        <f>六年级坐位体前屈得分</f>
        <v/>
      </c>
      <c r="V118" s="517" t="str">
        <f>六年级等级</f>
        <v/>
      </c>
      <c r="W118" s="516" t="str">
        <f>六年级一分钟跳绳得分</f>
        <v/>
      </c>
      <c r="X118" s="517" t="str">
        <f>六年级等级</f>
        <v/>
      </c>
      <c r="Y118" s="515" t="str">
        <f>六年级仰卧起坐得分</f>
        <v/>
      </c>
      <c r="Z118" s="518" t="str">
        <f>六年级等级</f>
        <v/>
      </c>
      <c r="AA118" s="533" t="str">
        <f>六年级折返跑得分</f>
        <v/>
      </c>
      <c r="AB118" s="515" t="str">
        <f>六年级等级</f>
        <v/>
      </c>
      <c r="AC118" s="533" t="str">
        <f>六年级跳绳附加分</f>
        <v/>
      </c>
      <c r="AD118" s="534" t="str">
        <f>六年级标准分</f>
        <v/>
      </c>
      <c r="AE118" s="534" t="str">
        <f>六年级总分</f>
        <v/>
      </c>
      <c r="AF118" s="517" t="str">
        <f>六年级等级</f>
        <v/>
      </c>
      <c r="AM118" s="452" t="str">
        <f>折返时间</f>
        <v/>
      </c>
    </row>
    <row r="119" spans="1:39">
      <c r="A119" s="476">
        <v>602</v>
      </c>
      <c r="B119" s="477">
        <v>47</v>
      </c>
      <c r="C119" s="470"/>
      <c r="D119" s="471"/>
      <c r="E119" s="472"/>
      <c r="F119" s="473"/>
      <c r="G119" s="480"/>
      <c r="H119" s="475"/>
      <c r="I119" s="494"/>
      <c r="J119" s="495"/>
      <c r="K119" s="495"/>
      <c r="L119" s="503"/>
      <c r="M119" s="504"/>
      <c r="N119" s="505" t="str">
        <f>六年级BMI</f>
        <v/>
      </c>
      <c r="O119" s="499" t="str">
        <f>六年级BMI等级</f>
        <v/>
      </c>
      <c r="P119" s="500" t="str">
        <f>六年级BMI得分</f>
        <v/>
      </c>
      <c r="Q119" s="515" t="str">
        <f>六年级肺活量得分</f>
        <v/>
      </c>
      <c r="R119" s="512" t="str">
        <f>六年级等级</f>
        <v/>
      </c>
      <c r="S119" s="516" t="str">
        <f>六年级50米跑得分</f>
        <v/>
      </c>
      <c r="T119" s="517" t="str">
        <f>六年级等级</f>
        <v/>
      </c>
      <c r="U119" s="516" t="str">
        <f>六年级坐位体前屈得分</f>
        <v/>
      </c>
      <c r="V119" s="517" t="str">
        <f>六年级等级</f>
        <v/>
      </c>
      <c r="W119" s="516" t="str">
        <f>六年级一分钟跳绳得分</f>
        <v/>
      </c>
      <c r="X119" s="517" t="str">
        <f>六年级等级</f>
        <v/>
      </c>
      <c r="Y119" s="515" t="str">
        <f>六年级仰卧起坐得分</f>
        <v/>
      </c>
      <c r="Z119" s="518" t="str">
        <f>六年级等级</f>
        <v/>
      </c>
      <c r="AA119" s="533" t="str">
        <f>六年级折返跑得分</f>
        <v/>
      </c>
      <c r="AB119" s="515" t="str">
        <f>六年级等级</f>
        <v/>
      </c>
      <c r="AC119" s="533" t="str">
        <f>六年级跳绳附加分</f>
        <v/>
      </c>
      <c r="AD119" s="534" t="str">
        <f>六年级标准分</f>
        <v/>
      </c>
      <c r="AE119" s="534" t="str">
        <f>六年级总分</f>
        <v/>
      </c>
      <c r="AF119" s="517" t="str">
        <f>六年级等级</f>
        <v/>
      </c>
      <c r="AM119" s="452" t="str">
        <f>折返时间</f>
        <v/>
      </c>
    </row>
    <row r="120" spans="1:39">
      <c r="A120" s="476">
        <v>602</v>
      </c>
      <c r="B120" s="477">
        <v>48</v>
      </c>
      <c r="C120" s="478"/>
      <c r="D120" s="471"/>
      <c r="E120" s="472"/>
      <c r="F120" s="481"/>
      <c r="G120" s="480"/>
      <c r="H120" s="475"/>
      <c r="I120" s="501"/>
      <c r="J120" s="502"/>
      <c r="K120" s="495"/>
      <c r="L120" s="503"/>
      <c r="M120" s="504"/>
      <c r="N120" s="505" t="str">
        <f>六年级BMI</f>
        <v/>
      </c>
      <c r="O120" s="499" t="str">
        <f>六年级BMI等级</f>
        <v/>
      </c>
      <c r="P120" s="500" t="str">
        <f>六年级BMI得分</f>
        <v/>
      </c>
      <c r="Q120" s="515" t="str">
        <f>六年级肺活量得分</f>
        <v/>
      </c>
      <c r="R120" s="512" t="str">
        <f>六年级等级</f>
        <v/>
      </c>
      <c r="S120" s="516" t="str">
        <f>六年级50米跑得分</f>
        <v/>
      </c>
      <c r="T120" s="517" t="str">
        <f>六年级等级</f>
        <v/>
      </c>
      <c r="U120" s="516" t="str">
        <f>六年级坐位体前屈得分</f>
        <v/>
      </c>
      <c r="V120" s="517" t="str">
        <f>六年级等级</f>
        <v/>
      </c>
      <c r="W120" s="516" t="str">
        <f>六年级一分钟跳绳得分</f>
        <v/>
      </c>
      <c r="X120" s="517" t="str">
        <f>六年级等级</f>
        <v/>
      </c>
      <c r="Y120" s="515" t="str">
        <f>六年级仰卧起坐得分</f>
        <v/>
      </c>
      <c r="Z120" s="518" t="str">
        <f>六年级等级</f>
        <v/>
      </c>
      <c r="AA120" s="533" t="str">
        <f>六年级折返跑得分</f>
        <v/>
      </c>
      <c r="AB120" s="515" t="str">
        <f>六年级等级</f>
        <v/>
      </c>
      <c r="AC120" s="533" t="str">
        <f>六年级跳绳附加分</f>
        <v/>
      </c>
      <c r="AD120" s="534" t="str">
        <f>六年级标准分</f>
        <v/>
      </c>
      <c r="AE120" s="534" t="str">
        <f>六年级总分</f>
        <v/>
      </c>
      <c r="AF120" s="517" t="str">
        <f>六年级等级</f>
        <v/>
      </c>
      <c r="AM120" s="452" t="str">
        <f>折返时间</f>
        <v/>
      </c>
    </row>
    <row r="121" spans="1:39">
      <c r="A121" s="476">
        <v>602</v>
      </c>
      <c r="B121" s="477">
        <v>49</v>
      </c>
      <c r="C121" s="478"/>
      <c r="D121" s="471"/>
      <c r="E121" s="472"/>
      <c r="F121" s="481"/>
      <c r="G121" s="480"/>
      <c r="H121" s="475"/>
      <c r="I121" s="501"/>
      <c r="J121" s="502"/>
      <c r="K121" s="495"/>
      <c r="L121" s="503"/>
      <c r="M121" s="504"/>
      <c r="N121" s="505" t="str">
        <f>六年级BMI</f>
        <v/>
      </c>
      <c r="O121" s="499" t="str">
        <f>六年级BMI等级</f>
        <v/>
      </c>
      <c r="P121" s="500" t="str">
        <f>六年级BMI得分</f>
        <v/>
      </c>
      <c r="Q121" s="515" t="str">
        <f>六年级肺活量得分</f>
        <v/>
      </c>
      <c r="R121" s="512" t="str">
        <f>六年级等级</f>
        <v/>
      </c>
      <c r="S121" s="516" t="str">
        <f>六年级50米跑得分</f>
        <v/>
      </c>
      <c r="T121" s="517" t="str">
        <f>六年级等级</f>
        <v/>
      </c>
      <c r="U121" s="516" t="str">
        <f>六年级坐位体前屈得分</f>
        <v/>
      </c>
      <c r="V121" s="517" t="str">
        <f>六年级等级</f>
        <v/>
      </c>
      <c r="W121" s="516" t="str">
        <f>六年级一分钟跳绳得分</f>
        <v/>
      </c>
      <c r="X121" s="517" t="str">
        <f>六年级等级</f>
        <v/>
      </c>
      <c r="Y121" s="515" t="str">
        <f>六年级仰卧起坐得分</f>
        <v/>
      </c>
      <c r="Z121" s="518" t="str">
        <f>六年级等级</f>
        <v/>
      </c>
      <c r="AA121" s="533" t="str">
        <f>六年级折返跑得分</f>
        <v/>
      </c>
      <c r="AB121" s="515" t="str">
        <f>六年级等级</f>
        <v/>
      </c>
      <c r="AC121" s="533" t="str">
        <f>六年级跳绳附加分</f>
        <v/>
      </c>
      <c r="AD121" s="534" t="str">
        <f>六年级标准分</f>
        <v/>
      </c>
      <c r="AE121" s="534" t="str">
        <f>六年级总分</f>
        <v/>
      </c>
      <c r="AF121" s="517" t="str">
        <f>六年级等级</f>
        <v/>
      </c>
      <c r="AM121" s="452" t="str">
        <f>折返时间</f>
        <v/>
      </c>
    </row>
    <row r="122" spans="1:39">
      <c r="A122" s="476">
        <v>602</v>
      </c>
      <c r="B122" s="477">
        <v>50</v>
      </c>
      <c r="C122" s="478"/>
      <c r="D122" s="471"/>
      <c r="E122" s="472"/>
      <c r="F122" s="481"/>
      <c r="G122" s="474"/>
      <c r="H122" s="475"/>
      <c r="I122" s="501"/>
      <c r="J122" s="502"/>
      <c r="K122" s="495"/>
      <c r="L122" s="503"/>
      <c r="M122" s="504"/>
      <c r="N122" s="505" t="str">
        <f>六年级BMI</f>
        <v/>
      </c>
      <c r="O122" s="499" t="str">
        <f>六年级BMI等级</f>
        <v/>
      </c>
      <c r="P122" s="500" t="str">
        <f>六年级BMI得分</f>
        <v/>
      </c>
      <c r="Q122" s="515" t="str">
        <f>六年级肺活量得分</f>
        <v/>
      </c>
      <c r="R122" s="512" t="str">
        <f>六年级等级</f>
        <v/>
      </c>
      <c r="S122" s="516" t="str">
        <f>六年级50米跑得分</f>
        <v/>
      </c>
      <c r="T122" s="517" t="str">
        <f>六年级等级</f>
        <v/>
      </c>
      <c r="U122" s="516" t="str">
        <f>六年级坐位体前屈得分</f>
        <v/>
      </c>
      <c r="V122" s="517" t="str">
        <f>六年级等级</f>
        <v/>
      </c>
      <c r="W122" s="516" t="str">
        <f>六年级一分钟跳绳得分</f>
        <v/>
      </c>
      <c r="X122" s="517" t="str">
        <f>六年级等级</f>
        <v/>
      </c>
      <c r="Y122" s="515" t="str">
        <f>六年级仰卧起坐得分</f>
        <v/>
      </c>
      <c r="Z122" s="518" t="str">
        <f>六年级等级</f>
        <v/>
      </c>
      <c r="AA122" s="533" t="str">
        <f>六年级折返跑得分</f>
        <v/>
      </c>
      <c r="AB122" s="515" t="str">
        <f>六年级等级</f>
        <v/>
      </c>
      <c r="AC122" s="533" t="str">
        <f>六年级跳绳附加分</f>
        <v/>
      </c>
      <c r="AD122" s="534" t="str">
        <f>六年级标准分</f>
        <v/>
      </c>
      <c r="AE122" s="534" t="str">
        <f>六年级总分</f>
        <v/>
      </c>
      <c r="AF122" s="517" t="str">
        <f>六年级等级</f>
        <v/>
      </c>
      <c r="AM122" s="452" t="str">
        <f>折返时间</f>
        <v/>
      </c>
    </row>
    <row r="123" spans="1:39">
      <c r="A123" s="476">
        <v>602</v>
      </c>
      <c r="B123" s="477">
        <v>51</v>
      </c>
      <c r="C123" s="478"/>
      <c r="D123" s="471"/>
      <c r="E123" s="472"/>
      <c r="F123" s="481"/>
      <c r="G123" s="474"/>
      <c r="H123" s="475"/>
      <c r="I123" s="501"/>
      <c r="J123" s="502"/>
      <c r="K123" s="495"/>
      <c r="L123" s="503"/>
      <c r="M123" s="504"/>
      <c r="N123" s="505" t="str">
        <f>六年级BMI</f>
        <v/>
      </c>
      <c r="O123" s="499" t="str">
        <f>六年级BMI等级</f>
        <v/>
      </c>
      <c r="P123" s="500" t="str">
        <f>六年级BMI得分</f>
        <v/>
      </c>
      <c r="Q123" s="515" t="str">
        <f>六年级肺活量得分</f>
        <v/>
      </c>
      <c r="R123" s="512" t="str">
        <f>六年级等级</f>
        <v/>
      </c>
      <c r="S123" s="516" t="str">
        <f>六年级50米跑得分</f>
        <v/>
      </c>
      <c r="T123" s="517" t="str">
        <f>六年级等级</f>
        <v/>
      </c>
      <c r="U123" s="516" t="str">
        <f>六年级坐位体前屈得分</f>
        <v/>
      </c>
      <c r="V123" s="517" t="str">
        <f>六年级等级</f>
        <v/>
      </c>
      <c r="W123" s="516" t="str">
        <f>六年级一分钟跳绳得分</f>
        <v/>
      </c>
      <c r="X123" s="517" t="str">
        <f>六年级等级</f>
        <v/>
      </c>
      <c r="Y123" s="515" t="str">
        <f>六年级仰卧起坐得分</f>
        <v/>
      </c>
      <c r="Z123" s="518" t="str">
        <f>六年级等级</f>
        <v/>
      </c>
      <c r="AA123" s="533" t="str">
        <f>六年级折返跑得分</f>
        <v/>
      </c>
      <c r="AB123" s="515" t="str">
        <f>六年级等级</f>
        <v/>
      </c>
      <c r="AC123" s="533" t="str">
        <f>六年级跳绳附加分</f>
        <v/>
      </c>
      <c r="AD123" s="534" t="str">
        <f>六年级标准分</f>
        <v/>
      </c>
      <c r="AE123" s="534" t="str">
        <f>六年级总分</f>
        <v/>
      </c>
      <c r="AF123" s="517" t="str">
        <f>六年级等级</f>
        <v/>
      </c>
      <c r="AM123" s="452" t="str">
        <f>折返时间</f>
        <v/>
      </c>
    </row>
    <row r="124" spans="1:39">
      <c r="A124" s="476">
        <v>602</v>
      </c>
      <c r="B124" s="477">
        <v>52</v>
      </c>
      <c r="C124" s="478"/>
      <c r="D124" s="471"/>
      <c r="E124" s="472"/>
      <c r="F124" s="481"/>
      <c r="G124" s="480"/>
      <c r="H124" s="475"/>
      <c r="I124" s="501"/>
      <c r="J124" s="502"/>
      <c r="K124" s="495"/>
      <c r="L124" s="503"/>
      <c r="M124" s="504"/>
      <c r="N124" s="505" t="str">
        <f>六年级BMI</f>
        <v/>
      </c>
      <c r="O124" s="499" t="str">
        <f>六年级BMI等级</f>
        <v/>
      </c>
      <c r="P124" s="500" t="str">
        <f>六年级BMI得分</f>
        <v/>
      </c>
      <c r="Q124" s="515" t="str">
        <f>六年级肺活量得分</f>
        <v/>
      </c>
      <c r="R124" s="512" t="str">
        <f>六年级等级</f>
        <v/>
      </c>
      <c r="S124" s="516" t="str">
        <f>六年级50米跑得分</f>
        <v/>
      </c>
      <c r="T124" s="517" t="str">
        <f>六年级等级</f>
        <v/>
      </c>
      <c r="U124" s="516" t="str">
        <f>六年级坐位体前屈得分</f>
        <v/>
      </c>
      <c r="V124" s="517" t="str">
        <f>六年级等级</f>
        <v/>
      </c>
      <c r="W124" s="516" t="str">
        <f>六年级一分钟跳绳得分</f>
        <v/>
      </c>
      <c r="X124" s="517" t="str">
        <f>六年级等级</f>
        <v/>
      </c>
      <c r="Y124" s="515" t="str">
        <f>六年级仰卧起坐得分</f>
        <v/>
      </c>
      <c r="Z124" s="518" t="str">
        <f>六年级等级</f>
        <v/>
      </c>
      <c r="AA124" s="533" t="str">
        <f>六年级折返跑得分</f>
        <v/>
      </c>
      <c r="AB124" s="515" t="str">
        <f>六年级等级</f>
        <v/>
      </c>
      <c r="AC124" s="533" t="str">
        <f>六年级跳绳附加分</f>
        <v/>
      </c>
      <c r="AD124" s="534" t="str">
        <f>六年级标准分</f>
        <v/>
      </c>
      <c r="AE124" s="534" t="str">
        <f>六年级总分</f>
        <v/>
      </c>
      <c r="AF124" s="517" t="str">
        <f>六年级等级</f>
        <v/>
      </c>
      <c r="AM124" s="452" t="str">
        <f>折返时间</f>
        <v/>
      </c>
    </row>
    <row r="125" spans="1:39">
      <c r="A125" s="476">
        <v>602</v>
      </c>
      <c r="B125" s="477">
        <v>53</v>
      </c>
      <c r="C125" s="478"/>
      <c r="D125" s="471"/>
      <c r="E125" s="472"/>
      <c r="F125" s="481"/>
      <c r="G125" s="480"/>
      <c r="H125" s="475"/>
      <c r="I125" s="501"/>
      <c r="J125" s="502"/>
      <c r="K125" s="495"/>
      <c r="L125" s="503"/>
      <c r="M125" s="504"/>
      <c r="N125" s="505" t="str">
        <f>六年级BMI</f>
        <v/>
      </c>
      <c r="O125" s="499" t="str">
        <f>六年级BMI等级</f>
        <v/>
      </c>
      <c r="P125" s="500" t="str">
        <f>六年级BMI得分</f>
        <v/>
      </c>
      <c r="Q125" s="515" t="str">
        <f>六年级肺活量得分</f>
        <v/>
      </c>
      <c r="R125" s="512" t="str">
        <f>六年级等级</f>
        <v/>
      </c>
      <c r="S125" s="516" t="str">
        <f>六年级50米跑得分</f>
        <v/>
      </c>
      <c r="T125" s="517" t="str">
        <f>六年级等级</f>
        <v/>
      </c>
      <c r="U125" s="516" t="str">
        <f>六年级坐位体前屈得分</f>
        <v/>
      </c>
      <c r="V125" s="517" t="str">
        <f>六年级等级</f>
        <v/>
      </c>
      <c r="W125" s="516" t="str">
        <f>六年级一分钟跳绳得分</f>
        <v/>
      </c>
      <c r="X125" s="517" t="str">
        <f>六年级等级</f>
        <v/>
      </c>
      <c r="Y125" s="515" t="str">
        <f>六年级仰卧起坐得分</f>
        <v/>
      </c>
      <c r="Z125" s="518" t="str">
        <f>六年级等级</f>
        <v/>
      </c>
      <c r="AA125" s="533" t="str">
        <f>六年级折返跑得分</f>
        <v/>
      </c>
      <c r="AB125" s="515" t="str">
        <f>六年级等级</f>
        <v/>
      </c>
      <c r="AC125" s="533" t="str">
        <f>六年级跳绳附加分</f>
        <v/>
      </c>
      <c r="AD125" s="534" t="str">
        <f>六年级标准分</f>
        <v/>
      </c>
      <c r="AE125" s="534" t="str">
        <f>六年级总分</f>
        <v/>
      </c>
      <c r="AF125" s="517" t="str">
        <f>六年级等级</f>
        <v/>
      </c>
      <c r="AM125" s="452" t="str">
        <f>折返时间</f>
        <v/>
      </c>
    </row>
    <row r="126" spans="1:39">
      <c r="A126" s="476">
        <v>602</v>
      </c>
      <c r="B126" s="477">
        <v>54</v>
      </c>
      <c r="C126" s="478"/>
      <c r="D126" s="471"/>
      <c r="E126" s="472"/>
      <c r="F126" s="481"/>
      <c r="G126" s="480"/>
      <c r="H126" s="475"/>
      <c r="I126" s="501"/>
      <c r="J126" s="502"/>
      <c r="K126" s="495"/>
      <c r="L126" s="503"/>
      <c r="M126" s="504"/>
      <c r="N126" s="505" t="str">
        <f>六年级BMI</f>
        <v/>
      </c>
      <c r="O126" s="499" t="str">
        <f>六年级BMI等级</f>
        <v/>
      </c>
      <c r="P126" s="500" t="str">
        <f>六年级BMI得分</f>
        <v/>
      </c>
      <c r="Q126" s="515" t="str">
        <f>六年级肺活量得分</f>
        <v/>
      </c>
      <c r="R126" s="512" t="str">
        <f>六年级等级</f>
        <v/>
      </c>
      <c r="S126" s="516" t="str">
        <f>六年级50米跑得分</f>
        <v/>
      </c>
      <c r="T126" s="517" t="str">
        <f>六年级等级</f>
        <v/>
      </c>
      <c r="U126" s="516" t="str">
        <f>六年级坐位体前屈得分</f>
        <v/>
      </c>
      <c r="V126" s="517" t="str">
        <f>六年级等级</f>
        <v/>
      </c>
      <c r="W126" s="516" t="str">
        <f>六年级一分钟跳绳得分</f>
        <v/>
      </c>
      <c r="X126" s="517" t="str">
        <f>六年级等级</f>
        <v/>
      </c>
      <c r="Y126" s="515" t="str">
        <f>六年级仰卧起坐得分</f>
        <v/>
      </c>
      <c r="Z126" s="518" t="str">
        <f>六年级等级</f>
        <v/>
      </c>
      <c r="AA126" s="533" t="str">
        <f>六年级折返跑得分</f>
        <v/>
      </c>
      <c r="AB126" s="515" t="str">
        <f>六年级等级</f>
        <v/>
      </c>
      <c r="AC126" s="533" t="str">
        <f>六年级跳绳附加分</f>
        <v/>
      </c>
      <c r="AD126" s="534" t="str">
        <f>六年级标准分</f>
        <v/>
      </c>
      <c r="AE126" s="534" t="str">
        <f>六年级总分</f>
        <v/>
      </c>
      <c r="AF126" s="517" t="str">
        <f>六年级等级</f>
        <v/>
      </c>
      <c r="AM126" s="452" t="str">
        <f>折返时间</f>
        <v/>
      </c>
    </row>
    <row r="127" spans="1:39">
      <c r="A127" s="476">
        <v>602</v>
      </c>
      <c r="B127" s="477">
        <v>55</v>
      </c>
      <c r="C127" s="478"/>
      <c r="D127" s="471"/>
      <c r="E127" s="472"/>
      <c r="F127" s="481"/>
      <c r="G127" s="480"/>
      <c r="H127" s="475"/>
      <c r="I127" s="501"/>
      <c r="J127" s="502"/>
      <c r="K127" s="495"/>
      <c r="L127" s="503"/>
      <c r="M127" s="504"/>
      <c r="N127" s="505" t="str">
        <f>六年级BMI</f>
        <v/>
      </c>
      <c r="O127" s="499" t="str">
        <f>六年级BMI等级</f>
        <v/>
      </c>
      <c r="P127" s="500" t="str">
        <f>六年级BMI得分</f>
        <v/>
      </c>
      <c r="Q127" s="515" t="str">
        <f>六年级肺活量得分</f>
        <v/>
      </c>
      <c r="R127" s="512" t="str">
        <f>六年级等级</f>
        <v/>
      </c>
      <c r="S127" s="516" t="str">
        <f>六年级50米跑得分</f>
        <v/>
      </c>
      <c r="T127" s="517" t="str">
        <f>六年级等级</f>
        <v/>
      </c>
      <c r="U127" s="516" t="str">
        <f>六年级坐位体前屈得分</f>
        <v/>
      </c>
      <c r="V127" s="517" t="str">
        <f>六年级等级</f>
        <v/>
      </c>
      <c r="W127" s="516" t="str">
        <f>六年级一分钟跳绳得分</f>
        <v/>
      </c>
      <c r="X127" s="517" t="str">
        <f>六年级等级</f>
        <v/>
      </c>
      <c r="Y127" s="515" t="str">
        <f>六年级仰卧起坐得分</f>
        <v/>
      </c>
      <c r="Z127" s="518" t="str">
        <f>六年级等级</f>
        <v/>
      </c>
      <c r="AA127" s="533" t="str">
        <f>六年级折返跑得分</f>
        <v/>
      </c>
      <c r="AB127" s="515" t="str">
        <f>六年级等级</f>
        <v/>
      </c>
      <c r="AC127" s="533" t="str">
        <f>六年级跳绳附加分</f>
        <v/>
      </c>
      <c r="AD127" s="534" t="str">
        <f>六年级标准分</f>
        <v/>
      </c>
      <c r="AE127" s="534" t="str">
        <f>六年级总分</f>
        <v/>
      </c>
      <c r="AF127" s="517" t="str">
        <f>六年级等级</f>
        <v/>
      </c>
      <c r="AM127" s="452" t="str">
        <f>折返时间</f>
        <v/>
      </c>
    </row>
    <row r="128" spans="1:39">
      <c r="A128" s="476">
        <v>602</v>
      </c>
      <c r="B128" s="477">
        <v>56</v>
      </c>
      <c r="C128" s="478"/>
      <c r="D128" s="471"/>
      <c r="E128" s="472"/>
      <c r="F128" s="481"/>
      <c r="G128" s="480"/>
      <c r="H128" s="475"/>
      <c r="I128" s="501"/>
      <c r="J128" s="502"/>
      <c r="K128" s="495"/>
      <c r="L128" s="503"/>
      <c r="M128" s="504"/>
      <c r="N128" s="505" t="str">
        <f>六年级BMI</f>
        <v/>
      </c>
      <c r="O128" s="499" t="str">
        <f>六年级BMI等级</f>
        <v/>
      </c>
      <c r="P128" s="500" t="str">
        <f>六年级BMI得分</f>
        <v/>
      </c>
      <c r="Q128" s="515" t="str">
        <f>六年级肺活量得分</f>
        <v/>
      </c>
      <c r="R128" s="512" t="str">
        <f>六年级等级</f>
        <v/>
      </c>
      <c r="S128" s="516" t="str">
        <f>六年级50米跑得分</f>
        <v/>
      </c>
      <c r="T128" s="517" t="str">
        <f>六年级等级</f>
        <v/>
      </c>
      <c r="U128" s="516" t="str">
        <f>六年级坐位体前屈得分</f>
        <v/>
      </c>
      <c r="V128" s="517" t="str">
        <f>六年级等级</f>
        <v/>
      </c>
      <c r="W128" s="516" t="str">
        <f>六年级一分钟跳绳得分</f>
        <v/>
      </c>
      <c r="X128" s="517" t="str">
        <f>六年级等级</f>
        <v/>
      </c>
      <c r="Y128" s="515" t="str">
        <f>六年级仰卧起坐得分</f>
        <v/>
      </c>
      <c r="Z128" s="518" t="str">
        <f>六年级等级</f>
        <v/>
      </c>
      <c r="AA128" s="533" t="str">
        <f>六年级折返跑得分</f>
        <v/>
      </c>
      <c r="AB128" s="515" t="str">
        <f>六年级等级</f>
        <v/>
      </c>
      <c r="AC128" s="533" t="str">
        <f>六年级跳绳附加分</f>
        <v/>
      </c>
      <c r="AD128" s="534" t="str">
        <f>六年级标准分</f>
        <v/>
      </c>
      <c r="AE128" s="534" t="str">
        <f>六年级总分</f>
        <v/>
      </c>
      <c r="AF128" s="517" t="str">
        <f>六年级等级</f>
        <v/>
      </c>
      <c r="AM128" s="452" t="str">
        <f>折返时间</f>
        <v/>
      </c>
    </row>
    <row r="129" spans="1:39">
      <c r="A129" s="476">
        <v>602</v>
      </c>
      <c r="B129" s="477">
        <v>57</v>
      </c>
      <c r="C129" s="478"/>
      <c r="D129" s="471"/>
      <c r="E129" s="472"/>
      <c r="F129" s="481"/>
      <c r="G129" s="480"/>
      <c r="H129" s="475"/>
      <c r="I129" s="501"/>
      <c r="J129" s="502"/>
      <c r="K129" s="495"/>
      <c r="L129" s="503"/>
      <c r="M129" s="504"/>
      <c r="N129" s="505" t="str">
        <f>六年级BMI</f>
        <v/>
      </c>
      <c r="O129" s="499" t="str">
        <f>六年级BMI等级</f>
        <v/>
      </c>
      <c r="P129" s="500" t="str">
        <f>六年级BMI得分</f>
        <v/>
      </c>
      <c r="Q129" s="515" t="str">
        <f>六年级肺活量得分</f>
        <v/>
      </c>
      <c r="R129" s="512" t="str">
        <f>六年级等级</f>
        <v/>
      </c>
      <c r="S129" s="516" t="str">
        <f>六年级50米跑得分</f>
        <v/>
      </c>
      <c r="T129" s="517" t="str">
        <f>六年级等级</f>
        <v/>
      </c>
      <c r="U129" s="516" t="str">
        <f>六年级坐位体前屈得分</f>
        <v/>
      </c>
      <c r="V129" s="517" t="str">
        <f>六年级等级</f>
        <v/>
      </c>
      <c r="W129" s="516" t="str">
        <f>六年级一分钟跳绳得分</f>
        <v/>
      </c>
      <c r="X129" s="517" t="str">
        <f>六年级等级</f>
        <v/>
      </c>
      <c r="Y129" s="515" t="str">
        <f>六年级仰卧起坐得分</f>
        <v/>
      </c>
      <c r="Z129" s="518" t="str">
        <f>六年级等级</f>
        <v/>
      </c>
      <c r="AA129" s="533" t="str">
        <f>六年级折返跑得分</f>
        <v/>
      </c>
      <c r="AB129" s="515" t="str">
        <f>六年级等级</f>
        <v/>
      </c>
      <c r="AC129" s="533" t="str">
        <f>六年级跳绳附加分</f>
        <v/>
      </c>
      <c r="AD129" s="534" t="str">
        <f>六年级标准分</f>
        <v/>
      </c>
      <c r="AE129" s="534" t="str">
        <f>六年级总分</f>
        <v/>
      </c>
      <c r="AF129" s="517" t="str">
        <f>六年级等级</f>
        <v/>
      </c>
      <c r="AM129" s="452" t="str">
        <f>折返时间</f>
        <v/>
      </c>
    </row>
    <row r="130" spans="1:39">
      <c r="A130" s="476">
        <v>602</v>
      </c>
      <c r="B130" s="477">
        <v>58</v>
      </c>
      <c r="C130" s="478"/>
      <c r="D130" s="471"/>
      <c r="E130" s="472"/>
      <c r="F130" s="481"/>
      <c r="G130" s="480"/>
      <c r="H130" s="475"/>
      <c r="I130" s="501"/>
      <c r="J130" s="502"/>
      <c r="K130" s="495"/>
      <c r="L130" s="503"/>
      <c r="M130" s="504"/>
      <c r="N130" s="505" t="str">
        <f>六年级BMI</f>
        <v/>
      </c>
      <c r="O130" s="499" t="str">
        <f>六年级BMI等级</f>
        <v/>
      </c>
      <c r="P130" s="500" t="str">
        <f>六年级BMI得分</f>
        <v/>
      </c>
      <c r="Q130" s="515" t="str">
        <f>六年级肺活量得分</f>
        <v/>
      </c>
      <c r="R130" s="512" t="str">
        <f>六年级等级</f>
        <v/>
      </c>
      <c r="S130" s="516" t="str">
        <f>六年级50米跑得分</f>
        <v/>
      </c>
      <c r="T130" s="517" t="str">
        <f>六年级等级</f>
        <v/>
      </c>
      <c r="U130" s="516" t="str">
        <f>六年级坐位体前屈得分</f>
        <v/>
      </c>
      <c r="V130" s="517" t="str">
        <f>六年级等级</f>
        <v/>
      </c>
      <c r="W130" s="516" t="str">
        <f>六年级一分钟跳绳得分</f>
        <v/>
      </c>
      <c r="X130" s="517" t="str">
        <f>六年级等级</f>
        <v/>
      </c>
      <c r="Y130" s="515" t="str">
        <f>六年级仰卧起坐得分</f>
        <v/>
      </c>
      <c r="Z130" s="518" t="str">
        <f>六年级等级</f>
        <v/>
      </c>
      <c r="AA130" s="533" t="str">
        <f>六年级折返跑得分</f>
        <v/>
      </c>
      <c r="AB130" s="515" t="str">
        <f>六年级等级</f>
        <v/>
      </c>
      <c r="AC130" s="533" t="str">
        <f>六年级跳绳附加分</f>
        <v/>
      </c>
      <c r="AD130" s="534" t="str">
        <f>六年级标准分</f>
        <v/>
      </c>
      <c r="AE130" s="534" t="str">
        <f>六年级总分</f>
        <v/>
      </c>
      <c r="AF130" s="517" t="str">
        <f>六年级等级</f>
        <v/>
      </c>
      <c r="AM130" s="452" t="str">
        <f>折返时间</f>
        <v/>
      </c>
    </row>
    <row r="131" spans="1:39">
      <c r="A131" s="476">
        <v>602</v>
      </c>
      <c r="B131" s="477">
        <v>59</v>
      </c>
      <c r="C131" s="478"/>
      <c r="D131" s="471"/>
      <c r="E131" s="472"/>
      <c r="F131" s="481"/>
      <c r="G131" s="480"/>
      <c r="H131" s="475"/>
      <c r="I131" s="501"/>
      <c r="J131" s="502"/>
      <c r="K131" s="495"/>
      <c r="L131" s="503"/>
      <c r="M131" s="504"/>
      <c r="N131" s="505" t="str">
        <f>六年级BMI</f>
        <v/>
      </c>
      <c r="O131" s="499" t="str">
        <f>六年级BMI等级</f>
        <v/>
      </c>
      <c r="P131" s="500" t="str">
        <f>六年级BMI得分</f>
        <v/>
      </c>
      <c r="Q131" s="515" t="str">
        <f>六年级肺活量得分</f>
        <v/>
      </c>
      <c r="R131" s="512" t="str">
        <f>六年级等级</f>
        <v/>
      </c>
      <c r="S131" s="516" t="str">
        <f>六年级50米跑得分</f>
        <v/>
      </c>
      <c r="T131" s="517" t="str">
        <f>六年级等级</f>
        <v/>
      </c>
      <c r="U131" s="516" t="str">
        <f>六年级坐位体前屈得分</f>
        <v/>
      </c>
      <c r="V131" s="517" t="str">
        <f>六年级等级</f>
        <v/>
      </c>
      <c r="W131" s="516" t="str">
        <f>六年级一分钟跳绳得分</f>
        <v/>
      </c>
      <c r="X131" s="517" t="str">
        <f>六年级等级</f>
        <v/>
      </c>
      <c r="Y131" s="515" t="str">
        <f>六年级仰卧起坐得分</f>
        <v/>
      </c>
      <c r="Z131" s="518" t="str">
        <f>六年级等级</f>
        <v/>
      </c>
      <c r="AA131" s="533" t="str">
        <f>六年级折返跑得分</f>
        <v/>
      </c>
      <c r="AB131" s="515" t="str">
        <f>六年级等级</f>
        <v/>
      </c>
      <c r="AC131" s="533" t="str">
        <f>六年级跳绳附加分</f>
        <v/>
      </c>
      <c r="AD131" s="534" t="str">
        <f>六年级标准分</f>
        <v/>
      </c>
      <c r="AE131" s="534" t="str">
        <f>六年级总分</f>
        <v/>
      </c>
      <c r="AF131" s="517" t="str">
        <f>六年级等级</f>
        <v/>
      </c>
      <c r="AM131" s="452" t="str">
        <f>折返时间</f>
        <v/>
      </c>
    </row>
    <row r="132" spans="1:39">
      <c r="A132" s="476">
        <v>602</v>
      </c>
      <c r="B132" s="477">
        <v>60</v>
      </c>
      <c r="C132" s="478"/>
      <c r="D132" s="471"/>
      <c r="E132" s="472"/>
      <c r="F132" s="481"/>
      <c r="G132" s="480"/>
      <c r="H132" s="475"/>
      <c r="I132" s="501"/>
      <c r="J132" s="502"/>
      <c r="K132" s="495"/>
      <c r="L132" s="503"/>
      <c r="M132" s="504"/>
      <c r="N132" s="505" t="str">
        <f>六年级BMI</f>
        <v/>
      </c>
      <c r="O132" s="499" t="str">
        <f>六年级BMI等级</f>
        <v/>
      </c>
      <c r="P132" s="500" t="str">
        <f>六年级BMI得分</f>
        <v/>
      </c>
      <c r="Q132" s="515" t="str">
        <f>六年级肺活量得分</f>
        <v/>
      </c>
      <c r="R132" s="512" t="str">
        <f>六年级等级</f>
        <v/>
      </c>
      <c r="S132" s="516" t="str">
        <f>六年级50米跑得分</f>
        <v/>
      </c>
      <c r="T132" s="517" t="str">
        <f>六年级等级</f>
        <v/>
      </c>
      <c r="U132" s="516" t="str">
        <f>六年级坐位体前屈得分</f>
        <v/>
      </c>
      <c r="V132" s="517" t="str">
        <f>六年级等级</f>
        <v/>
      </c>
      <c r="W132" s="516" t="str">
        <f>六年级一分钟跳绳得分</f>
        <v/>
      </c>
      <c r="X132" s="517" t="str">
        <f>六年级等级</f>
        <v/>
      </c>
      <c r="Y132" s="515" t="str">
        <f>六年级仰卧起坐得分</f>
        <v/>
      </c>
      <c r="Z132" s="518" t="str">
        <f>六年级等级</f>
        <v/>
      </c>
      <c r="AA132" s="533" t="str">
        <f>六年级折返跑得分</f>
        <v/>
      </c>
      <c r="AB132" s="515" t="str">
        <f>六年级等级</f>
        <v/>
      </c>
      <c r="AC132" s="533" t="str">
        <f>六年级跳绳附加分</f>
        <v/>
      </c>
      <c r="AD132" s="534" t="str">
        <f>六年级标准分</f>
        <v/>
      </c>
      <c r="AE132" s="534" t="str">
        <f>六年级总分</f>
        <v/>
      </c>
      <c r="AF132" s="517" t="str">
        <f>六年级等级</f>
        <v/>
      </c>
      <c r="AM132" s="452" t="str">
        <f>折返时间</f>
        <v/>
      </c>
    </row>
    <row r="133" spans="1:39">
      <c r="A133" s="476">
        <v>602</v>
      </c>
      <c r="B133" s="477">
        <v>61</v>
      </c>
      <c r="C133" s="478"/>
      <c r="D133" s="471"/>
      <c r="E133" s="472"/>
      <c r="F133" s="481"/>
      <c r="G133" s="480"/>
      <c r="H133" s="475"/>
      <c r="I133" s="501"/>
      <c r="J133" s="502"/>
      <c r="K133" s="495"/>
      <c r="L133" s="503"/>
      <c r="M133" s="504"/>
      <c r="N133" s="505" t="str">
        <f>六年级BMI</f>
        <v/>
      </c>
      <c r="O133" s="499" t="str">
        <f>六年级BMI等级</f>
        <v/>
      </c>
      <c r="P133" s="500" t="str">
        <f>六年级BMI得分</f>
        <v/>
      </c>
      <c r="Q133" s="515" t="str">
        <f>六年级肺活量得分</f>
        <v/>
      </c>
      <c r="R133" s="512" t="str">
        <f>六年级等级</f>
        <v/>
      </c>
      <c r="S133" s="516" t="str">
        <f>六年级50米跑得分</f>
        <v/>
      </c>
      <c r="T133" s="517" t="str">
        <f>六年级等级</f>
        <v/>
      </c>
      <c r="U133" s="516" t="str">
        <f>六年级坐位体前屈得分</f>
        <v/>
      </c>
      <c r="V133" s="517" t="str">
        <f>六年级等级</f>
        <v/>
      </c>
      <c r="W133" s="516" t="str">
        <f>六年级一分钟跳绳得分</f>
        <v/>
      </c>
      <c r="X133" s="517" t="str">
        <f>六年级等级</f>
        <v/>
      </c>
      <c r="Y133" s="515" t="str">
        <f>六年级仰卧起坐得分</f>
        <v/>
      </c>
      <c r="Z133" s="518" t="str">
        <f>六年级等级</f>
        <v/>
      </c>
      <c r="AA133" s="533" t="str">
        <f>六年级折返跑得分</f>
        <v/>
      </c>
      <c r="AB133" s="515" t="str">
        <f>六年级等级</f>
        <v/>
      </c>
      <c r="AC133" s="533" t="str">
        <f>六年级跳绳附加分</f>
        <v/>
      </c>
      <c r="AD133" s="534" t="str">
        <f>六年级标准分</f>
        <v/>
      </c>
      <c r="AE133" s="534" t="str">
        <f>六年级总分</f>
        <v/>
      </c>
      <c r="AF133" s="517" t="str">
        <f>六年级等级</f>
        <v/>
      </c>
      <c r="AM133" s="452" t="str">
        <f>折返时间</f>
        <v/>
      </c>
    </row>
    <row r="134" spans="1:39">
      <c r="A134" s="476">
        <v>602</v>
      </c>
      <c r="B134" s="477">
        <v>62</v>
      </c>
      <c r="C134" s="478"/>
      <c r="D134" s="471"/>
      <c r="E134" s="472"/>
      <c r="F134" s="481"/>
      <c r="G134" s="480"/>
      <c r="H134" s="475"/>
      <c r="I134" s="501"/>
      <c r="J134" s="502"/>
      <c r="K134" s="495"/>
      <c r="L134" s="503"/>
      <c r="M134" s="504"/>
      <c r="N134" s="505" t="str">
        <f>六年级BMI</f>
        <v/>
      </c>
      <c r="O134" s="499" t="str">
        <f>六年级BMI等级</f>
        <v/>
      </c>
      <c r="P134" s="500" t="str">
        <f>六年级BMI得分</f>
        <v/>
      </c>
      <c r="Q134" s="515" t="str">
        <f>六年级肺活量得分</f>
        <v/>
      </c>
      <c r="R134" s="512" t="str">
        <f>六年级等级</f>
        <v/>
      </c>
      <c r="S134" s="516" t="str">
        <f>六年级50米跑得分</f>
        <v/>
      </c>
      <c r="T134" s="517" t="str">
        <f>六年级等级</f>
        <v/>
      </c>
      <c r="U134" s="516" t="str">
        <f>六年级坐位体前屈得分</f>
        <v/>
      </c>
      <c r="V134" s="517" t="str">
        <f>六年级等级</f>
        <v/>
      </c>
      <c r="W134" s="516" t="str">
        <f>六年级一分钟跳绳得分</f>
        <v/>
      </c>
      <c r="X134" s="517" t="str">
        <f>六年级等级</f>
        <v/>
      </c>
      <c r="Y134" s="515" t="str">
        <f>六年级仰卧起坐得分</f>
        <v/>
      </c>
      <c r="Z134" s="518" t="str">
        <f>六年级等级</f>
        <v/>
      </c>
      <c r="AA134" s="533" t="str">
        <f>六年级折返跑得分</f>
        <v/>
      </c>
      <c r="AB134" s="515" t="str">
        <f>六年级等级</f>
        <v/>
      </c>
      <c r="AC134" s="533" t="str">
        <f>六年级跳绳附加分</f>
        <v/>
      </c>
      <c r="AD134" s="534" t="str">
        <f>六年级标准分</f>
        <v/>
      </c>
      <c r="AE134" s="534" t="str">
        <f>六年级总分</f>
        <v/>
      </c>
      <c r="AF134" s="517" t="str">
        <f>六年级等级</f>
        <v/>
      </c>
      <c r="AM134" s="452" t="str">
        <f>折返时间</f>
        <v/>
      </c>
    </row>
    <row r="135" spans="1:39">
      <c r="A135" s="476">
        <v>602</v>
      </c>
      <c r="B135" s="477">
        <v>63</v>
      </c>
      <c r="C135" s="478"/>
      <c r="D135" s="471"/>
      <c r="E135" s="472"/>
      <c r="F135" s="481"/>
      <c r="G135" s="480"/>
      <c r="H135" s="475"/>
      <c r="I135" s="501"/>
      <c r="J135" s="502"/>
      <c r="K135" s="495"/>
      <c r="L135" s="503"/>
      <c r="M135" s="504"/>
      <c r="N135" s="505" t="str">
        <f>六年级BMI</f>
        <v/>
      </c>
      <c r="O135" s="499" t="str">
        <f>六年级BMI等级</f>
        <v/>
      </c>
      <c r="P135" s="500" t="str">
        <f>六年级BMI得分</f>
        <v/>
      </c>
      <c r="Q135" s="515" t="str">
        <f>六年级肺活量得分</f>
        <v/>
      </c>
      <c r="R135" s="512" t="str">
        <f>六年级等级</f>
        <v/>
      </c>
      <c r="S135" s="516" t="str">
        <f>六年级50米跑得分</f>
        <v/>
      </c>
      <c r="T135" s="517" t="str">
        <f>六年级等级</f>
        <v/>
      </c>
      <c r="U135" s="516" t="str">
        <f>六年级坐位体前屈得分</f>
        <v/>
      </c>
      <c r="V135" s="517" t="str">
        <f>六年级等级</f>
        <v/>
      </c>
      <c r="W135" s="516" t="str">
        <f>六年级一分钟跳绳得分</f>
        <v/>
      </c>
      <c r="X135" s="517" t="str">
        <f>六年级等级</f>
        <v/>
      </c>
      <c r="Y135" s="515" t="str">
        <f>六年级仰卧起坐得分</f>
        <v/>
      </c>
      <c r="Z135" s="518" t="str">
        <f>六年级等级</f>
        <v/>
      </c>
      <c r="AA135" s="533" t="str">
        <f>六年级折返跑得分</f>
        <v/>
      </c>
      <c r="AB135" s="515" t="str">
        <f>六年级等级</f>
        <v/>
      </c>
      <c r="AC135" s="533" t="str">
        <f>六年级跳绳附加分</f>
        <v/>
      </c>
      <c r="AD135" s="534" t="str">
        <f>六年级标准分</f>
        <v/>
      </c>
      <c r="AE135" s="534" t="str">
        <f>六年级总分</f>
        <v/>
      </c>
      <c r="AF135" s="517" t="str">
        <f>六年级等级</f>
        <v/>
      </c>
      <c r="AM135" s="452" t="str">
        <f>折返时间</f>
        <v/>
      </c>
    </row>
    <row r="136" spans="1:39">
      <c r="A136" s="476">
        <v>602</v>
      </c>
      <c r="B136" s="477">
        <v>64</v>
      </c>
      <c r="C136" s="478"/>
      <c r="D136" s="471"/>
      <c r="E136" s="472"/>
      <c r="F136" s="481"/>
      <c r="G136" s="480"/>
      <c r="H136" s="475"/>
      <c r="I136" s="501"/>
      <c r="J136" s="502"/>
      <c r="K136" s="495"/>
      <c r="L136" s="503"/>
      <c r="M136" s="504"/>
      <c r="N136" s="505" t="str">
        <f>六年级BMI</f>
        <v/>
      </c>
      <c r="O136" s="499" t="str">
        <f>六年级BMI等级</f>
        <v/>
      </c>
      <c r="P136" s="500" t="str">
        <f>六年级BMI得分</f>
        <v/>
      </c>
      <c r="Q136" s="515" t="str">
        <f>六年级肺活量得分</f>
        <v/>
      </c>
      <c r="R136" s="512" t="str">
        <f>六年级等级</f>
        <v/>
      </c>
      <c r="S136" s="516" t="str">
        <f>六年级50米跑得分</f>
        <v/>
      </c>
      <c r="T136" s="517" t="str">
        <f>六年级等级</f>
        <v/>
      </c>
      <c r="U136" s="516" t="str">
        <f>六年级坐位体前屈得分</f>
        <v/>
      </c>
      <c r="V136" s="517" t="str">
        <f>六年级等级</f>
        <v/>
      </c>
      <c r="W136" s="516" t="str">
        <f>六年级一分钟跳绳得分</f>
        <v/>
      </c>
      <c r="X136" s="517" t="str">
        <f>六年级等级</f>
        <v/>
      </c>
      <c r="Y136" s="515" t="str">
        <f>六年级仰卧起坐得分</f>
        <v/>
      </c>
      <c r="Z136" s="518" t="str">
        <f>六年级等级</f>
        <v/>
      </c>
      <c r="AA136" s="533" t="str">
        <f>六年级折返跑得分</f>
        <v/>
      </c>
      <c r="AB136" s="515" t="str">
        <f>六年级等级</f>
        <v/>
      </c>
      <c r="AC136" s="533" t="str">
        <f>六年级跳绳附加分</f>
        <v/>
      </c>
      <c r="AD136" s="534" t="str">
        <f>六年级标准分</f>
        <v/>
      </c>
      <c r="AE136" s="534" t="str">
        <f>六年级总分</f>
        <v/>
      </c>
      <c r="AF136" s="517" t="str">
        <f>六年级等级</f>
        <v/>
      </c>
      <c r="AM136" s="452" t="str">
        <f>折返时间</f>
        <v/>
      </c>
    </row>
    <row r="137" spans="1:39">
      <c r="A137" s="476">
        <v>602</v>
      </c>
      <c r="B137" s="477">
        <v>65</v>
      </c>
      <c r="C137" s="478"/>
      <c r="D137" s="471"/>
      <c r="E137" s="472"/>
      <c r="F137" s="481"/>
      <c r="G137" s="480"/>
      <c r="H137" s="475"/>
      <c r="I137" s="501"/>
      <c r="J137" s="502"/>
      <c r="K137" s="495"/>
      <c r="L137" s="503"/>
      <c r="M137" s="504"/>
      <c r="N137" s="505" t="str">
        <f>六年级BMI</f>
        <v/>
      </c>
      <c r="O137" s="499" t="str">
        <f>六年级BMI等级</f>
        <v/>
      </c>
      <c r="P137" s="500" t="str">
        <f>六年级BMI得分</f>
        <v/>
      </c>
      <c r="Q137" s="515" t="str">
        <f>六年级肺活量得分</f>
        <v/>
      </c>
      <c r="R137" s="512" t="str">
        <f>六年级等级</f>
        <v/>
      </c>
      <c r="S137" s="516" t="str">
        <f>六年级50米跑得分</f>
        <v/>
      </c>
      <c r="T137" s="517" t="str">
        <f>六年级等级</f>
        <v/>
      </c>
      <c r="U137" s="516" t="str">
        <f>六年级坐位体前屈得分</f>
        <v/>
      </c>
      <c r="V137" s="517" t="str">
        <f>六年级等级</f>
        <v/>
      </c>
      <c r="W137" s="516" t="str">
        <f>六年级一分钟跳绳得分</f>
        <v/>
      </c>
      <c r="X137" s="517" t="str">
        <f>六年级等级</f>
        <v/>
      </c>
      <c r="Y137" s="515" t="str">
        <f>六年级仰卧起坐得分</f>
        <v/>
      </c>
      <c r="Z137" s="518" t="str">
        <f>六年级等级</f>
        <v/>
      </c>
      <c r="AA137" s="533" t="str">
        <f>六年级折返跑得分</f>
        <v/>
      </c>
      <c r="AB137" s="515" t="str">
        <f>六年级等级</f>
        <v/>
      </c>
      <c r="AC137" s="533" t="str">
        <f>六年级跳绳附加分</f>
        <v/>
      </c>
      <c r="AD137" s="534" t="str">
        <f>六年级标准分</f>
        <v/>
      </c>
      <c r="AE137" s="534" t="str">
        <f>六年级总分</f>
        <v/>
      </c>
      <c r="AF137" s="517" t="str">
        <f>六年级等级</f>
        <v/>
      </c>
      <c r="AM137" s="452" t="str">
        <f>折返时间</f>
        <v/>
      </c>
    </row>
    <row r="138" spans="1:39">
      <c r="A138" s="476">
        <v>602</v>
      </c>
      <c r="B138" s="477">
        <v>66</v>
      </c>
      <c r="C138" s="478"/>
      <c r="D138" s="471"/>
      <c r="E138" s="472"/>
      <c r="F138" s="481"/>
      <c r="G138" s="480"/>
      <c r="H138" s="475"/>
      <c r="I138" s="501"/>
      <c r="J138" s="502"/>
      <c r="K138" s="495"/>
      <c r="L138" s="503"/>
      <c r="M138" s="504"/>
      <c r="N138" s="505" t="str">
        <f>六年级BMI</f>
        <v/>
      </c>
      <c r="O138" s="499" t="str">
        <f>六年级BMI等级</f>
        <v/>
      </c>
      <c r="P138" s="500" t="str">
        <f>六年级BMI得分</f>
        <v/>
      </c>
      <c r="Q138" s="515" t="str">
        <f>六年级肺活量得分</f>
        <v/>
      </c>
      <c r="R138" s="512" t="str">
        <f>六年级等级</f>
        <v/>
      </c>
      <c r="S138" s="516" t="str">
        <f>六年级50米跑得分</f>
        <v/>
      </c>
      <c r="T138" s="517" t="str">
        <f>六年级等级</f>
        <v/>
      </c>
      <c r="U138" s="516" t="str">
        <f>六年级坐位体前屈得分</f>
        <v/>
      </c>
      <c r="V138" s="517" t="str">
        <f>六年级等级</f>
        <v/>
      </c>
      <c r="W138" s="516" t="str">
        <f>六年级一分钟跳绳得分</f>
        <v/>
      </c>
      <c r="X138" s="517" t="str">
        <f>六年级等级</f>
        <v/>
      </c>
      <c r="Y138" s="515" t="str">
        <f>六年级仰卧起坐得分</f>
        <v/>
      </c>
      <c r="Z138" s="518" t="str">
        <f>六年级等级</f>
        <v/>
      </c>
      <c r="AA138" s="533" t="str">
        <f>六年级折返跑得分</f>
        <v/>
      </c>
      <c r="AB138" s="515" t="str">
        <f>六年级等级</f>
        <v/>
      </c>
      <c r="AC138" s="533" t="str">
        <f>六年级跳绳附加分</f>
        <v/>
      </c>
      <c r="AD138" s="534" t="str">
        <f>六年级标准分</f>
        <v/>
      </c>
      <c r="AE138" s="534" t="str">
        <f>六年级总分</f>
        <v/>
      </c>
      <c r="AF138" s="517" t="str">
        <f>六年级等级</f>
        <v/>
      </c>
      <c r="AM138" s="452" t="str">
        <f>折返时间</f>
        <v/>
      </c>
    </row>
    <row r="139" spans="1:39">
      <c r="A139" s="476">
        <v>602</v>
      </c>
      <c r="B139" s="477">
        <v>67</v>
      </c>
      <c r="C139" s="478"/>
      <c r="D139" s="471"/>
      <c r="E139" s="472"/>
      <c r="F139" s="481"/>
      <c r="G139" s="480"/>
      <c r="H139" s="475"/>
      <c r="I139" s="501"/>
      <c r="J139" s="502"/>
      <c r="K139" s="495"/>
      <c r="L139" s="503"/>
      <c r="M139" s="504"/>
      <c r="N139" s="505" t="str">
        <f>六年级BMI</f>
        <v/>
      </c>
      <c r="O139" s="499" t="str">
        <f>六年级BMI等级</f>
        <v/>
      </c>
      <c r="P139" s="500" t="str">
        <f>六年级BMI得分</f>
        <v/>
      </c>
      <c r="Q139" s="515" t="str">
        <f>六年级肺活量得分</f>
        <v/>
      </c>
      <c r="R139" s="512" t="str">
        <f>六年级等级</f>
        <v/>
      </c>
      <c r="S139" s="516" t="str">
        <f>六年级50米跑得分</f>
        <v/>
      </c>
      <c r="T139" s="517" t="str">
        <f>六年级等级</f>
        <v/>
      </c>
      <c r="U139" s="516" t="str">
        <f>六年级坐位体前屈得分</f>
        <v/>
      </c>
      <c r="V139" s="517" t="str">
        <f>六年级等级</f>
        <v/>
      </c>
      <c r="W139" s="516" t="str">
        <f>六年级一分钟跳绳得分</f>
        <v/>
      </c>
      <c r="X139" s="517" t="str">
        <f>六年级等级</f>
        <v/>
      </c>
      <c r="Y139" s="515" t="str">
        <f>六年级仰卧起坐得分</f>
        <v/>
      </c>
      <c r="Z139" s="518" t="str">
        <f>六年级等级</f>
        <v/>
      </c>
      <c r="AA139" s="533" t="str">
        <f>六年级折返跑得分</f>
        <v/>
      </c>
      <c r="AB139" s="515" t="str">
        <f>六年级等级</f>
        <v/>
      </c>
      <c r="AC139" s="533" t="str">
        <f>六年级跳绳附加分</f>
        <v/>
      </c>
      <c r="AD139" s="534" t="str">
        <f>六年级标准分</f>
        <v/>
      </c>
      <c r="AE139" s="534" t="str">
        <f>六年级总分</f>
        <v/>
      </c>
      <c r="AF139" s="517" t="str">
        <f>六年级等级</f>
        <v/>
      </c>
      <c r="AM139" s="452" t="str">
        <f>折返时间</f>
        <v/>
      </c>
    </row>
    <row r="140" spans="1:39">
      <c r="A140" s="476">
        <v>602</v>
      </c>
      <c r="B140" s="477">
        <v>68</v>
      </c>
      <c r="C140" s="478"/>
      <c r="D140" s="471"/>
      <c r="E140" s="472"/>
      <c r="F140" s="481"/>
      <c r="G140" s="480"/>
      <c r="H140" s="475"/>
      <c r="I140" s="501"/>
      <c r="J140" s="502"/>
      <c r="K140" s="495"/>
      <c r="L140" s="503"/>
      <c r="M140" s="504"/>
      <c r="N140" s="505" t="str">
        <f>六年级BMI</f>
        <v/>
      </c>
      <c r="O140" s="499" t="str">
        <f>六年级BMI等级</f>
        <v/>
      </c>
      <c r="P140" s="500" t="str">
        <f>六年级BMI得分</f>
        <v/>
      </c>
      <c r="Q140" s="515" t="str">
        <f>六年级肺活量得分</f>
        <v/>
      </c>
      <c r="R140" s="512" t="str">
        <f>六年级等级</f>
        <v/>
      </c>
      <c r="S140" s="516" t="str">
        <f>六年级50米跑得分</f>
        <v/>
      </c>
      <c r="T140" s="517" t="str">
        <f>六年级等级</f>
        <v/>
      </c>
      <c r="U140" s="516" t="str">
        <f>六年级坐位体前屈得分</f>
        <v/>
      </c>
      <c r="V140" s="517" t="str">
        <f>六年级等级</f>
        <v/>
      </c>
      <c r="W140" s="516" t="str">
        <f>六年级一分钟跳绳得分</f>
        <v/>
      </c>
      <c r="X140" s="517" t="str">
        <f>六年级等级</f>
        <v/>
      </c>
      <c r="Y140" s="515" t="str">
        <f>六年级仰卧起坐得分</f>
        <v/>
      </c>
      <c r="Z140" s="518" t="str">
        <f>六年级等级</f>
        <v/>
      </c>
      <c r="AA140" s="533" t="str">
        <f>六年级折返跑得分</f>
        <v/>
      </c>
      <c r="AB140" s="515" t="str">
        <f>六年级等级</f>
        <v/>
      </c>
      <c r="AC140" s="533" t="str">
        <f>六年级跳绳附加分</f>
        <v/>
      </c>
      <c r="AD140" s="534" t="str">
        <f>六年级标准分</f>
        <v/>
      </c>
      <c r="AE140" s="534" t="str">
        <f>六年级总分</f>
        <v/>
      </c>
      <c r="AF140" s="517" t="str">
        <f>六年级等级</f>
        <v/>
      </c>
      <c r="AM140" s="452" t="str">
        <f>折返时间</f>
        <v/>
      </c>
    </row>
    <row r="141" spans="1:39">
      <c r="A141" s="476">
        <v>602</v>
      </c>
      <c r="B141" s="477">
        <v>69</v>
      </c>
      <c r="C141" s="478"/>
      <c r="D141" s="471"/>
      <c r="E141" s="472"/>
      <c r="F141" s="481"/>
      <c r="G141" s="480"/>
      <c r="H141" s="475"/>
      <c r="I141" s="501"/>
      <c r="J141" s="502"/>
      <c r="K141" s="495"/>
      <c r="L141" s="503"/>
      <c r="M141" s="504"/>
      <c r="N141" s="505" t="str">
        <f>六年级BMI</f>
        <v/>
      </c>
      <c r="O141" s="499" t="str">
        <f>六年级BMI等级</f>
        <v/>
      </c>
      <c r="P141" s="500" t="str">
        <f>六年级BMI得分</f>
        <v/>
      </c>
      <c r="Q141" s="515" t="str">
        <f>六年级肺活量得分</f>
        <v/>
      </c>
      <c r="R141" s="512" t="str">
        <f>六年级等级</f>
        <v/>
      </c>
      <c r="S141" s="516" t="str">
        <f>六年级50米跑得分</f>
        <v/>
      </c>
      <c r="T141" s="517" t="str">
        <f>六年级等级</f>
        <v/>
      </c>
      <c r="U141" s="516" t="str">
        <f>六年级坐位体前屈得分</f>
        <v/>
      </c>
      <c r="V141" s="517" t="str">
        <f>六年级等级</f>
        <v/>
      </c>
      <c r="W141" s="516" t="str">
        <f>六年级一分钟跳绳得分</f>
        <v/>
      </c>
      <c r="X141" s="517" t="str">
        <f>六年级等级</f>
        <v/>
      </c>
      <c r="Y141" s="515" t="str">
        <f>六年级仰卧起坐得分</f>
        <v/>
      </c>
      <c r="Z141" s="518" t="str">
        <f>六年级等级</f>
        <v/>
      </c>
      <c r="AA141" s="533" t="str">
        <f>六年级折返跑得分</f>
        <v/>
      </c>
      <c r="AB141" s="515" t="str">
        <f>六年级等级</f>
        <v/>
      </c>
      <c r="AC141" s="533" t="str">
        <f>六年级跳绳附加分</f>
        <v/>
      </c>
      <c r="AD141" s="534" t="str">
        <f>六年级标准分</f>
        <v/>
      </c>
      <c r="AE141" s="534" t="str">
        <f>六年级总分</f>
        <v/>
      </c>
      <c r="AF141" s="517" t="str">
        <f>六年级等级</f>
        <v/>
      </c>
      <c r="AM141" s="452" t="str">
        <f>折返时间</f>
        <v/>
      </c>
    </row>
    <row r="142" ht="15.75" spans="1:39">
      <c r="A142" s="535">
        <v>602</v>
      </c>
      <c r="B142" s="536">
        <v>70</v>
      </c>
      <c r="C142" s="537"/>
      <c r="D142" s="538"/>
      <c r="E142" s="539"/>
      <c r="F142" s="540"/>
      <c r="G142" s="570"/>
      <c r="H142" s="542"/>
      <c r="I142" s="543"/>
      <c r="J142" s="544"/>
      <c r="K142" s="545"/>
      <c r="L142" s="571"/>
      <c r="M142" s="572"/>
      <c r="N142" s="573" t="str">
        <f>六年级BMI</f>
        <v/>
      </c>
      <c r="O142" s="574" t="str">
        <f>六年级BMI等级</f>
        <v/>
      </c>
      <c r="P142" s="575" t="str">
        <f>六年级BMI得分</f>
        <v/>
      </c>
      <c r="Q142" s="576" t="str">
        <f>六年级肺活量得分</f>
        <v/>
      </c>
      <c r="R142" s="577" t="str">
        <f>六年级等级</f>
        <v/>
      </c>
      <c r="S142" s="578" t="str">
        <f>六年级50米跑得分</f>
        <v/>
      </c>
      <c r="T142" s="567" t="str">
        <f>六年级等级</f>
        <v/>
      </c>
      <c r="U142" s="578" t="str">
        <f>六年级坐位体前屈得分</f>
        <v/>
      </c>
      <c r="V142" s="567" t="str">
        <f>六年级等级</f>
        <v/>
      </c>
      <c r="W142" s="578" t="str">
        <f>六年级一分钟跳绳得分</f>
        <v/>
      </c>
      <c r="X142" s="567" t="str">
        <f>六年级等级</f>
        <v/>
      </c>
      <c r="Y142" s="576" t="str">
        <f>六年级仰卧起坐得分</f>
        <v/>
      </c>
      <c r="Z142" s="579" t="str">
        <f>六年级等级</f>
        <v/>
      </c>
      <c r="AA142" s="565" t="str">
        <f>六年级折返跑得分</f>
        <v/>
      </c>
      <c r="AB142" s="576" t="str">
        <f>六年级等级</f>
        <v/>
      </c>
      <c r="AC142" s="565" t="str">
        <f>六年级跳绳附加分</f>
        <v/>
      </c>
      <c r="AD142" s="566" t="str">
        <f>六年级标准分</f>
        <v/>
      </c>
      <c r="AE142" s="566" t="str">
        <f>六年级总分</f>
        <v/>
      </c>
      <c r="AF142" s="567" t="str">
        <f>六年级等级</f>
        <v/>
      </c>
      <c r="AM142" s="452" t="str">
        <f>折返时间</f>
        <v/>
      </c>
    </row>
    <row r="143" ht="15.75" spans="1:39">
      <c r="A143" s="468">
        <v>603</v>
      </c>
      <c r="B143" s="469">
        <v>1</v>
      </c>
      <c r="C143" s="472"/>
      <c r="D143" s="471"/>
      <c r="E143" s="472"/>
      <c r="F143" s="473"/>
      <c r="G143" s="474"/>
      <c r="H143" s="475"/>
      <c r="I143" s="494"/>
      <c r="J143" s="495"/>
      <c r="K143" s="495"/>
      <c r="L143" s="496"/>
      <c r="M143" s="497"/>
      <c r="N143" s="498" t="str">
        <f>六年级BMI</f>
        <v/>
      </c>
      <c r="O143" s="499" t="str">
        <f>六年级BMI等级</f>
        <v/>
      </c>
      <c r="P143" s="500" t="str">
        <f>六年级BMI得分</f>
        <v/>
      </c>
      <c r="Q143" s="511" t="str">
        <f>六年级肺活量得分</f>
        <v/>
      </c>
      <c r="R143" s="512" t="str">
        <f>六年级等级</f>
        <v/>
      </c>
      <c r="S143" s="513" t="str">
        <f>六年级50米跑得分</f>
        <v/>
      </c>
      <c r="T143" s="512" t="str">
        <f>六年级等级</f>
        <v/>
      </c>
      <c r="U143" s="513" t="str">
        <f>六年级坐位体前屈得分</f>
        <v/>
      </c>
      <c r="V143" s="512" t="str">
        <f>六年级等级</f>
        <v/>
      </c>
      <c r="W143" s="513" t="str">
        <f>六年级一分钟跳绳得分</f>
        <v/>
      </c>
      <c r="X143" s="512" t="str">
        <f>六年级等级</f>
        <v/>
      </c>
      <c r="Y143" s="511" t="str">
        <f>六年级仰卧起坐得分</f>
        <v/>
      </c>
      <c r="Z143" s="514" t="str">
        <f>六年级等级</f>
        <v/>
      </c>
      <c r="AA143" s="530" t="str">
        <f>六年级折返跑得分</f>
        <v/>
      </c>
      <c r="AB143" s="511" t="str">
        <f>六年级等级</f>
        <v/>
      </c>
      <c r="AC143" s="530" t="str">
        <f>六年级跳绳附加分</f>
        <v/>
      </c>
      <c r="AD143" s="531" t="str">
        <f>六年级标准分</f>
        <v/>
      </c>
      <c r="AE143" s="531" t="str">
        <f>六年级总分</f>
        <v/>
      </c>
      <c r="AF143" s="512" t="str">
        <f>六年级等级</f>
        <v/>
      </c>
      <c r="AM143" s="452" t="str">
        <f>折返时间</f>
        <v/>
      </c>
    </row>
    <row r="144" spans="1:39">
      <c r="A144" s="476">
        <v>603</v>
      </c>
      <c r="B144" s="477">
        <v>2</v>
      </c>
      <c r="C144" s="478"/>
      <c r="D144" s="471"/>
      <c r="E144" s="472"/>
      <c r="F144" s="473"/>
      <c r="G144" s="480"/>
      <c r="H144" s="475"/>
      <c r="I144" s="501"/>
      <c r="J144" s="502"/>
      <c r="K144" s="495"/>
      <c r="L144" s="503"/>
      <c r="M144" s="504"/>
      <c r="N144" s="505" t="str">
        <f>六年级BMI</f>
        <v/>
      </c>
      <c r="O144" s="499" t="str">
        <f>六年级BMI等级</f>
        <v/>
      </c>
      <c r="P144" s="500" t="str">
        <f>六年级BMI得分</f>
        <v/>
      </c>
      <c r="Q144" s="515" t="str">
        <f>六年级肺活量得分</f>
        <v/>
      </c>
      <c r="R144" s="512" t="str">
        <f>六年级等级</f>
        <v/>
      </c>
      <c r="S144" s="516" t="str">
        <f>六年级50米跑得分</f>
        <v/>
      </c>
      <c r="T144" s="512" t="str">
        <f>六年级等级</f>
        <v/>
      </c>
      <c r="U144" s="516" t="str">
        <f>六年级坐位体前屈得分</f>
        <v/>
      </c>
      <c r="V144" s="517" t="str">
        <f>六年级等级</f>
        <v/>
      </c>
      <c r="W144" s="516" t="str">
        <f>六年级一分钟跳绳得分</f>
        <v/>
      </c>
      <c r="X144" s="517" t="str">
        <f>六年级等级</f>
        <v/>
      </c>
      <c r="Y144" s="515" t="str">
        <f>六年级仰卧起坐得分</f>
        <v/>
      </c>
      <c r="Z144" s="518" t="str">
        <f>六年级等级</f>
        <v/>
      </c>
      <c r="AA144" s="533" t="str">
        <f>六年级折返跑得分</f>
        <v/>
      </c>
      <c r="AB144" s="515" t="str">
        <f>六年级等级</f>
        <v/>
      </c>
      <c r="AC144" s="533" t="str">
        <f>六年级跳绳附加分</f>
        <v/>
      </c>
      <c r="AD144" s="534" t="str">
        <f>六年级标准分</f>
        <v/>
      </c>
      <c r="AE144" s="534" t="str">
        <f>六年级总分</f>
        <v/>
      </c>
      <c r="AF144" s="517" t="str">
        <f>六年级等级</f>
        <v/>
      </c>
      <c r="AM144" s="452" t="str">
        <f>折返时间</f>
        <v/>
      </c>
    </row>
    <row r="145" spans="1:39">
      <c r="A145" s="476">
        <v>603</v>
      </c>
      <c r="B145" s="477">
        <v>3</v>
      </c>
      <c r="C145" s="478"/>
      <c r="D145" s="471"/>
      <c r="E145" s="472"/>
      <c r="F145" s="473"/>
      <c r="G145" s="480"/>
      <c r="H145" s="475"/>
      <c r="I145" s="501"/>
      <c r="J145" s="502"/>
      <c r="K145" s="495"/>
      <c r="L145" s="503"/>
      <c r="M145" s="504"/>
      <c r="N145" s="505" t="str">
        <f>六年级BMI</f>
        <v/>
      </c>
      <c r="O145" s="499" t="str">
        <f>六年级BMI等级</f>
        <v/>
      </c>
      <c r="P145" s="500" t="str">
        <f>六年级BMI得分</f>
        <v/>
      </c>
      <c r="Q145" s="515" t="str">
        <f>六年级肺活量得分</f>
        <v/>
      </c>
      <c r="R145" s="512" t="str">
        <f>六年级等级</f>
        <v/>
      </c>
      <c r="S145" s="516" t="str">
        <f>六年级50米跑得分</f>
        <v/>
      </c>
      <c r="T145" s="512" t="str">
        <f>六年级等级</f>
        <v/>
      </c>
      <c r="U145" s="516" t="str">
        <f>六年级坐位体前屈得分</f>
        <v/>
      </c>
      <c r="V145" s="517" t="str">
        <f>六年级等级</f>
        <v/>
      </c>
      <c r="W145" s="516" t="str">
        <f>六年级一分钟跳绳得分</f>
        <v/>
      </c>
      <c r="X145" s="517" t="str">
        <f>六年级等级</f>
        <v/>
      </c>
      <c r="Y145" s="515" t="str">
        <f>六年级仰卧起坐得分</f>
        <v/>
      </c>
      <c r="Z145" s="518" t="str">
        <f>六年级等级</f>
        <v/>
      </c>
      <c r="AA145" s="533" t="str">
        <f>六年级折返跑得分</f>
        <v/>
      </c>
      <c r="AB145" s="515" t="str">
        <f>六年级等级</f>
        <v/>
      </c>
      <c r="AC145" s="533" t="str">
        <f>六年级跳绳附加分</f>
        <v/>
      </c>
      <c r="AD145" s="534" t="str">
        <f>六年级标准分</f>
        <v/>
      </c>
      <c r="AE145" s="534" t="str">
        <f>六年级总分</f>
        <v/>
      </c>
      <c r="AF145" s="517" t="str">
        <f>六年级等级</f>
        <v/>
      </c>
      <c r="AM145" s="452" t="str">
        <f>折返时间</f>
        <v/>
      </c>
    </row>
    <row r="146" spans="1:39">
      <c r="A146" s="476">
        <v>603</v>
      </c>
      <c r="B146" s="477">
        <v>4</v>
      </c>
      <c r="C146" s="478"/>
      <c r="D146" s="471"/>
      <c r="E146" s="472"/>
      <c r="F146" s="473"/>
      <c r="G146" s="480"/>
      <c r="H146" s="475"/>
      <c r="I146" s="501"/>
      <c r="J146" s="502"/>
      <c r="K146" s="495"/>
      <c r="L146" s="503"/>
      <c r="M146" s="504"/>
      <c r="N146" s="505" t="str">
        <f>六年级BMI</f>
        <v/>
      </c>
      <c r="O146" s="499" t="str">
        <f>六年级BMI等级</f>
        <v/>
      </c>
      <c r="P146" s="500" t="str">
        <f>六年级BMI得分</f>
        <v/>
      </c>
      <c r="Q146" s="515" t="str">
        <f>六年级肺活量得分</f>
        <v/>
      </c>
      <c r="R146" s="512" t="str">
        <f>六年级等级</f>
        <v/>
      </c>
      <c r="S146" s="516" t="str">
        <f>六年级50米跑得分</f>
        <v/>
      </c>
      <c r="T146" s="512" t="str">
        <f>六年级等级</f>
        <v/>
      </c>
      <c r="U146" s="516" t="str">
        <f>六年级坐位体前屈得分</f>
        <v/>
      </c>
      <c r="V146" s="517" t="str">
        <f>六年级等级</f>
        <v/>
      </c>
      <c r="W146" s="516" t="str">
        <f>六年级一分钟跳绳得分</f>
        <v/>
      </c>
      <c r="X146" s="517" t="str">
        <f>六年级等级</f>
        <v/>
      </c>
      <c r="Y146" s="515" t="str">
        <f>六年级仰卧起坐得分</f>
        <v/>
      </c>
      <c r="Z146" s="518" t="str">
        <f>六年级等级</f>
        <v/>
      </c>
      <c r="AA146" s="533" t="str">
        <f>六年级折返跑得分</f>
        <v/>
      </c>
      <c r="AB146" s="515" t="str">
        <f>六年级等级</f>
        <v/>
      </c>
      <c r="AC146" s="533" t="str">
        <f>六年级跳绳附加分</f>
        <v/>
      </c>
      <c r="AD146" s="534" t="str">
        <f>六年级标准分</f>
        <v/>
      </c>
      <c r="AE146" s="534" t="str">
        <f>六年级总分</f>
        <v/>
      </c>
      <c r="AF146" s="517" t="str">
        <f>六年级等级</f>
        <v/>
      </c>
      <c r="AM146" s="452" t="str">
        <f>折返时间</f>
        <v/>
      </c>
    </row>
    <row r="147" spans="1:39">
      <c r="A147" s="476">
        <v>603</v>
      </c>
      <c r="B147" s="477">
        <v>5</v>
      </c>
      <c r="C147" s="478"/>
      <c r="D147" s="471"/>
      <c r="E147" s="472"/>
      <c r="F147" s="473"/>
      <c r="G147" s="480"/>
      <c r="H147" s="475"/>
      <c r="I147" s="501"/>
      <c r="J147" s="502"/>
      <c r="K147" s="495"/>
      <c r="L147" s="503"/>
      <c r="M147" s="504"/>
      <c r="N147" s="505" t="str">
        <f>六年级BMI</f>
        <v/>
      </c>
      <c r="O147" s="499" t="str">
        <f>六年级BMI等级</f>
        <v/>
      </c>
      <c r="P147" s="500" t="str">
        <f>六年级BMI得分</f>
        <v/>
      </c>
      <c r="Q147" s="515" t="str">
        <f>六年级肺活量得分</f>
        <v/>
      </c>
      <c r="R147" s="512" t="str">
        <f>六年级等级</f>
        <v/>
      </c>
      <c r="S147" s="516" t="str">
        <f>六年级50米跑得分</f>
        <v/>
      </c>
      <c r="T147" s="512" t="str">
        <f>六年级等级</f>
        <v/>
      </c>
      <c r="U147" s="516" t="str">
        <f>六年级坐位体前屈得分</f>
        <v/>
      </c>
      <c r="V147" s="517" t="str">
        <f>六年级等级</f>
        <v/>
      </c>
      <c r="W147" s="516" t="str">
        <f>六年级一分钟跳绳得分</f>
        <v/>
      </c>
      <c r="X147" s="517" t="str">
        <f>六年级等级</f>
        <v/>
      </c>
      <c r="Y147" s="515" t="str">
        <f>六年级仰卧起坐得分</f>
        <v/>
      </c>
      <c r="Z147" s="518" t="str">
        <f>六年级等级</f>
        <v/>
      </c>
      <c r="AA147" s="533" t="str">
        <f>六年级折返跑得分</f>
        <v/>
      </c>
      <c r="AB147" s="515" t="str">
        <f>六年级等级</f>
        <v/>
      </c>
      <c r="AC147" s="533" t="str">
        <f>六年级跳绳附加分</f>
        <v/>
      </c>
      <c r="AD147" s="534" t="str">
        <f>六年级标准分</f>
        <v/>
      </c>
      <c r="AE147" s="534" t="str">
        <f>六年级总分</f>
        <v/>
      </c>
      <c r="AF147" s="517" t="str">
        <f>六年级等级</f>
        <v/>
      </c>
      <c r="AM147" s="452" t="str">
        <f>折返时间</f>
        <v/>
      </c>
    </row>
    <row r="148" spans="1:39">
      <c r="A148" s="476">
        <v>603</v>
      </c>
      <c r="B148" s="477">
        <v>6</v>
      </c>
      <c r="C148" s="478"/>
      <c r="D148" s="471"/>
      <c r="E148" s="472"/>
      <c r="F148" s="473"/>
      <c r="G148" s="480"/>
      <c r="H148" s="475"/>
      <c r="I148" s="501"/>
      <c r="J148" s="502"/>
      <c r="K148" s="495"/>
      <c r="L148" s="503"/>
      <c r="M148" s="504"/>
      <c r="N148" s="505" t="str">
        <f>六年级BMI</f>
        <v/>
      </c>
      <c r="O148" s="499" t="str">
        <f>六年级BMI等级</f>
        <v/>
      </c>
      <c r="P148" s="500" t="str">
        <f>六年级BMI得分</f>
        <v/>
      </c>
      <c r="Q148" s="515" t="str">
        <f>六年级肺活量得分</f>
        <v/>
      </c>
      <c r="R148" s="512" t="str">
        <f>六年级等级</f>
        <v/>
      </c>
      <c r="S148" s="516" t="str">
        <f>六年级50米跑得分</f>
        <v/>
      </c>
      <c r="T148" s="512" t="str">
        <f>六年级等级</f>
        <v/>
      </c>
      <c r="U148" s="516" t="str">
        <f>六年级坐位体前屈得分</f>
        <v/>
      </c>
      <c r="V148" s="517" t="str">
        <f>六年级等级</f>
        <v/>
      </c>
      <c r="W148" s="516" t="str">
        <f>六年级一分钟跳绳得分</f>
        <v/>
      </c>
      <c r="X148" s="517" t="str">
        <f>六年级等级</f>
        <v/>
      </c>
      <c r="Y148" s="515" t="str">
        <f>六年级仰卧起坐得分</f>
        <v/>
      </c>
      <c r="Z148" s="518" t="str">
        <f>六年级等级</f>
        <v/>
      </c>
      <c r="AA148" s="533" t="str">
        <f>六年级折返跑得分</f>
        <v/>
      </c>
      <c r="AB148" s="515" t="str">
        <f>六年级等级</f>
        <v/>
      </c>
      <c r="AC148" s="533" t="str">
        <f>六年级跳绳附加分</f>
        <v/>
      </c>
      <c r="AD148" s="534" t="str">
        <f>六年级标准分</f>
        <v/>
      </c>
      <c r="AE148" s="534" t="str">
        <f>六年级总分</f>
        <v/>
      </c>
      <c r="AF148" s="517" t="str">
        <f>六年级等级</f>
        <v/>
      </c>
      <c r="AM148" s="452" t="str">
        <f>折返时间</f>
        <v/>
      </c>
    </row>
    <row r="149" spans="1:39">
      <c r="A149" s="476">
        <v>603</v>
      </c>
      <c r="B149" s="477">
        <v>7</v>
      </c>
      <c r="C149" s="478"/>
      <c r="D149" s="471"/>
      <c r="E149" s="472"/>
      <c r="F149" s="473"/>
      <c r="G149" s="480"/>
      <c r="H149" s="475"/>
      <c r="I149" s="501"/>
      <c r="J149" s="502"/>
      <c r="K149" s="495"/>
      <c r="L149" s="503"/>
      <c r="M149" s="504"/>
      <c r="N149" s="505" t="str">
        <f>六年级BMI</f>
        <v/>
      </c>
      <c r="O149" s="499" t="str">
        <f>六年级BMI等级</f>
        <v/>
      </c>
      <c r="P149" s="500" t="str">
        <f>六年级BMI得分</f>
        <v/>
      </c>
      <c r="Q149" s="515" t="str">
        <f>六年级肺活量得分</f>
        <v/>
      </c>
      <c r="R149" s="512" t="str">
        <f>六年级等级</f>
        <v/>
      </c>
      <c r="S149" s="516" t="str">
        <f>六年级50米跑得分</f>
        <v/>
      </c>
      <c r="T149" s="517" t="str">
        <f>六年级等级</f>
        <v/>
      </c>
      <c r="U149" s="516" t="str">
        <f>六年级坐位体前屈得分</f>
        <v/>
      </c>
      <c r="V149" s="517" t="str">
        <f>六年级等级</f>
        <v/>
      </c>
      <c r="W149" s="516" t="str">
        <f>六年级一分钟跳绳得分</f>
        <v/>
      </c>
      <c r="X149" s="517" t="str">
        <f>六年级等级</f>
        <v/>
      </c>
      <c r="Y149" s="515" t="str">
        <f>六年级仰卧起坐得分</f>
        <v/>
      </c>
      <c r="Z149" s="518" t="str">
        <f>六年级等级</f>
        <v/>
      </c>
      <c r="AA149" s="533" t="str">
        <f>六年级折返跑得分</f>
        <v/>
      </c>
      <c r="AB149" s="515" t="str">
        <f>六年级等级</f>
        <v/>
      </c>
      <c r="AC149" s="533" t="str">
        <f>六年级跳绳附加分</f>
        <v/>
      </c>
      <c r="AD149" s="534" t="str">
        <f>六年级标准分</f>
        <v/>
      </c>
      <c r="AE149" s="534" t="str">
        <f>六年级总分</f>
        <v/>
      </c>
      <c r="AF149" s="517" t="str">
        <f>六年级等级</f>
        <v/>
      </c>
      <c r="AM149" s="452" t="str">
        <f>折返时间</f>
        <v/>
      </c>
    </row>
    <row r="150" spans="1:39">
      <c r="A150" s="476">
        <v>603</v>
      </c>
      <c r="B150" s="477">
        <v>8</v>
      </c>
      <c r="C150" s="478"/>
      <c r="D150" s="471"/>
      <c r="E150" s="472"/>
      <c r="F150" s="473"/>
      <c r="G150" s="480"/>
      <c r="H150" s="475"/>
      <c r="I150" s="501"/>
      <c r="J150" s="502"/>
      <c r="K150" s="495"/>
      <c r="L150" s="503"/>
      <c r="M150" s="504"/>
      <c r="N150" s="505" t="str">
        <f>六年级BMI</f>
        <v/>
      </c>
      <c r="O150" s="499" t="str">
        <f>六年级BMI等级</f>
        <v/>
      </c>
      <c r="P150" s="500" t="str">
        <f>六年级BMI得分</f>
        <v/>
      </c>
      <c r="Q150" s="515" t="str">
        <f>六年级肺活量得分</f>
        <v/>
      </c>
      <c r="R150" s="512" t="str">
        <f>六年级等级</f>
        <v/>
      </c>
      <c r="S150" s="516" t="str">
        <f>六年级50米跑得分</f>
        <v/>
      </c>
      <c r="T150" s="517" t="str">
        <f>六年级等级</f>
        <v/>
      </c>
      <c r="U150" s="516" t="str">
        <f>六年级坐位体前屈得分</f>
        <v/>
      </c>
      <c r="V150" s="517" t="str">
        <f>六年级等级</f>
        <v/>
      </c>
      <c r="W150" s="516" t="str">
        <f>六年级一分钟跳绳得分</f>
        <v/>
      </c>
      <c r="X150" s="517" t="str">
        <f>六年级等级</f>
        <v/>
      </c>
      <c r="Y150" s="515" t="str">
        <f>六年级仰卧起坐得分</f>
        <v/>
      </c>
      <c r="Z150" s="518" t="str">
        <f>六年级等级</f>
        <v/>
      </c>
      <c r="AA150" s="533" t="str">
        <f>六年级折返跑得分</f>
        <v/>
      </c>
      <c r="AB150" s="515" t="str">
        <f>六年级等级</f>
        <v/>
      </c>
      <c r="AC150" s="533" t="str">
        <f>六年级跳绳附加分</f>
        <v/>
      </c>
      <c r="AD150" s="534" t="str">
        <f>六年级标准分</f>
        <v/>
      </c>
      <c r="AE150" s="534" t="str">
        <f>六年级总分</f>
        <v/>
      </c>
      <c r="AF150" s="517" t="str">
        <f>六年级等级</f>
        <v/>
      </c>
      <c r="AM150" s="452" t="str">
        <f>折返时间</f>
        <v/>
      </c>
    </row>
    <row r="151" spans="1:39">
      <c r="A151" s="476">
        <v>603</v>
      </c>
      <c r="B151" s="477">
        <v>9</v>
      </c>
      <c r="C151" s="478"/>
      <c r="D151" s="471"/>
      <c r="E151" s="472"/>
      <c r="F151" s="473"/>
      <c r="G151" s="480"/>
      <c r="H151" s="475"/>
      <c r="I151" s="501"/>
      <c r="J151" s="502"/>
      <c r="K151" s="495"/>
      <c r="L151" s="503"/>
      <c r="M151" s="504"/>
      <c r="N151" s="505" t="str">
        <f>六年级BMI</f>
        <v/>
      </c>
      <c r="O151" s="499" t="str">
        <f>六年级BMI等级</f>
        <v/>
      </c>
      <c r="P151" s="500" t="str">
        <f>六年级BMI得分</f>
        <v/>
      </c>
      <c r="Q151" s="515" t="str">
        <f>六年级肺活量得分</f>
        <v/>
      </c>
      <c r="R151" s="512" t="str">
        <f>六年级等级</f>
        <v/>
      </c>
      <c r="S151" s="516" t="str">
        <f>六年级50米跑得分</f>
        <v/>
      </c>
      <c r="T151" s="517" t="str">
        <f>六年级等级</f>
        <v/>
      </c>
      <c r="U151" s="516" t="str">
        <f>六年级坐位体前屈得分</f>
        <v/>
      </c>
      <c r="V151" s="517" t="str">
        <f>六年级等级</f>
        <v/>
      </c>
      <c r="W151" s="516" t="str">
        <f>六年级一分钟跳绳得分</f>
        <v/>
      </c>
      <c r="X151" s="517" t="str">
        <f>六年级等级</f>
        <v/>
      </c>
      <c r="Y151" s="515" t="str">
        <f>六年级仰卧起坐得分</f>
        <v/>
      </c>
      <c r="Z151" s="518" t="str">
        <f>六年级等级</f>
        <v/>
      </c>
      <c r="AA151" s="533" t="str">
        <f>六年级折返跑得分</f>
        <v/>
      </c>
      <c r="AB151" s="515" t="str">
        <f>六年级等级</f>
        <v/>
      </c>
      <c r="AC151" s="533" t="str">
        <f>六年级跳绳附加分</f>
        <v/>
      </c>
      <c r="AD151" s="534" t="str">
        <f>六年级标准分</f>
        <v/>
      </c>
      <c r="AE151" s="534" t="str">
        <f>六年级总分</f>
        <v/>
      </c>
      <c r="AF151" s="517" t="str">
        <f>六年级等级</f>
        <v/>
      </c>
      <c r="AM151" s="452" t="str">
        <f>折返时间</f>
        <v/>
      </c>
    </row>
    <row r="152" spans="1:39">
      <c r="A152" s="476">
        <v>603</v>
      </c>
      <c r="B152" s="477">
        <v>10</v>
      </c>
      <c r="C152" s="478"/>
      <c r="D152" s="471"/>
      <c r="E152" s="472"/>
      <c r="F152" s="473"/>
      <c r="G152" s="480"/>
      <c r="H152" s="475"/>
      <c r="I152" s="501"/>
      <c r="J152" s="502"/>
      <c r="K152" s="495"/>
      <c r="L152" s="503"/>
      <c r="M152" s="504"/>
      <c r="N152" s="505" t="str">
        <f>六年级BMI</f>
        <v/>
      </c>
      <c r="O152" s="499" t="str">
        <f>六年级BMI等级</f>
        <v/>
      </c>
      <c r="P152" s="500" t="str">
        <f>六年级BMI得分</f>
        <v/>
      </c>
      <c r="Q152" s="515" t="str">
        <f>六年级肺活量得分</f>
        <v/>
      </c>
      <c r="R152" s="512" t="str">
        <f>六年级等级</f>
        <v/>
      </c>
      <c r="S152" s="516" t="str">
        <f>六年级50米跑得分</f>
        <v/>
      </c>
      <c r="T152" s="517" t="str">
        <f>六年级等级</f>
        <v/>
      </c>
      <c r="U152" s="516" t="str">
        <f>六年级坐位体前屈得分</f>
        <v/>
      </c>
      <c r="V152" s="517" t="str">
        <f>六年级等级</f>
        <v/>
      </c>
      <c r="W152" s="516" t="str">
        <f>六年级一分钟跳绳得分</f>
        <v/>
      </c>
      <c r="X152" s="517" t="str">
        <f>六年级等级</f>
        <v/>
      </c>
      <c r="Y152" s="515" t="str">
        <f>六年级仰卧起坐得分</f>
        <v/>
      </c>
      <c r="Z152" s="518" t="str">
        <f>六年级等级</f>
        <v/>
      </c>
      <c r="AA152" s="533" t="str">
        <f>六年级折返跑得分</f>
        <v/>
      </c>
      <c r="AB152" s="515" t="str">
        <f>六年级等级</f>
        <v/>
      </c>
      <c r="AC152" s="533" t="str">
        <f>六年级跳绳附加分</f>
        <v/>
      </c>
      <c r="AD152" s="534" t="str">
        <f>六年级标准分</f>
        <v/>
      </c>
      <c r="AE152" s="534" t="str">
        <f>六年级总分</f>
        <v/>
      </c>
      <c r="AF152" s="517" t="str">
        <f>六年级等级</f>
        <v/>
      </c>
      <c r="AM152" s="452" t="str">
        <f>折返时间</f>
        <v/>
      </c>
    </row>
    <row r="153" spans="1:39">
      <c r="A153" s="476">
        <v>603</v>
      </c>
      <c r="B153" s="477">
        <v>11</v>
      </c>
      <c r="C153" s="478"/>
      <c r="D153" s="471"/>
      <c r="E153" s="478"/>
      <c r="F153" s="473"/>
      <c r="G153" s="480"/>
      <c r="H153" s="475"/>
      <c r="I153" s="501"/>
      <c r="J153" s="502"/>
      <c r="K153" s="502"/>
      <c r="L153" s="503"/>
      <c r="M153" s="504"/>
      <c r="N153" s="505" t="str">
        <f>六年级BMI</f>
        <v/>
      </c>
      <c r="O153" s="499" t="str">
        <f>六年级BMI等级</f>
        <v/>
      </c>
      <c r="P153" s="500" t="str">
        <f>六年级BMI得分</f>
        <v/>
      </c>
      <c r="Q153" s="515" t="str">
        <f>六年级肺活量得分</f>
        <v/>
      </c>
      <c r="R153" s="512" t="str">
        <f>六年级等级</f>
        <v/>
      </c>
      <c r="S153" s="516" t="str">
        <f>六年级50米跑得分</f>
        <v/>
      </c>
      <c r="T153" s="517" t="str">
        <f>六年级等级</f>
        <v/>
      </c>
      <c r="U153" s="516" t="str">
        <f>六年级坐位体前屈得分</f>
        <v/>
      </c>
      <c r="V153" s="517" t="str">
        <f>六年级等级</f>
        <v/>
      </c>
      <c r="W153" s="516" t="str">
        <f>六年级一分钟跳绳得分</f>
        <v/>
      </c>
      <c r="X153" s="517" t="str">
        <f>六年级等级</f>
        <v/>
      </c>
      <c r="Y153" s="515" t="str">
        <f>六年级仰卧起坐得分</f>
        <v/>
      </c>
      <c r="Z153" s="518" t="str">
        <f>六年级等级</f>
        <v/>
      </c>
      <c r="AA153" s="533" t="str">
        <f>六年级折返跑得分</f>
        <v/>
      </c>
      <c r="AB153" s="515" t="str">
        <f>六年级等级</f>
        <v/>
      </c>
      <c r="AC153" s="533" t="str">
        <f>六年级跳绳附加分</f>
        <v/>
      </c>
      <c r="AD153" s="534" t="str">
        <f>六年级标准分</f>
        <v/>
      </c>
      <c r="AE153" s="534" t="str">
        <f>六年级总分</f>
        <v/>
      </c>
      <c r="AF153" s="517" t="str">
        <f>六年级等级</f>
        <v/>
      </c>
      <c r="AM153" s="452" t="str">
        <f>折返时间</f>
        <v/>
      </c>
    </row>
    <row r="154" spans="1:39">
      <c r="A154" s="476">
        <v>603</v>
      </c>
      <c r="B154" s="477">
        <v>12</v>
      </c>
      <c r="C154" s="478"/>
      <c r="D154" s="471"/>
      <c r="E154" s="478"/>
      <c r="F154" s="473"/>
      <c r="G154" s="480"/>
      <c r="H154" s="475"/>
      <c r="I154" s="501"/>
      <c r="J154" s="502"/>
      <c r="K154" s="502"/>
      <c r="L154" s="503"/>
      <c r="M154" s="504"/>
      <c r="N154" s="505" t="str">
        <f>六年级BMI</f>
        <v/>
      </c>
      <c r="O154" s="499" t="str">
        <f>六年级BMI等级</f>
        <v/>
      </c>
      <c r="P154" s="500" t="str">
        <f>六年级BMI得分</f>
        <v/>
      </c>
      <c r="Q154" s="515" t="str">
        <f>六年级肺活量得分</f>
        <v/>
      </c>
      <c r="R154" s="512" t="str">
        <f>六年级等级</f>
        <v/>
      </c>
      <c r="S154" s="516" t="str">
        <f>六年级50米跑得分</f>
        <v/>
      </c>
      <c r="T154" s="517" t="str">
        <f>六年级等级</f>
        <v/>
      </c>
      <c r="U154" s="516" t="str">
        <f>六年级坐位体前屈得分</f>
        <v/>
      </c>
      <c r="V154" s="517" t="str">
        <f>六年级等级</f>
        <v/>
      </c>
      <c r="W154" s="516" t="str">
        <f>六年级一分钟跳绳得分</f>
        <v/>
      </c>
      <c r="X154" s="517" t="str">
        <f>六年级等级</f>
        <v/>
      </c>
      <c r="Y154" s="515" t="str">
        <f>六年级仰卧起坐得分</f>
        <v/>
      </c>
      <c r="Z154" s="518" t="str">
        <f>六年级等级</f>
        <v/>
      </c>
      <c r="AA154" s="533" t="str">
        <f>六年级折返跑得分</f>
        <v/>
      </c>
      <c r="AB154" s="515" t="str">
        <f>六年级等级</f>
        <v/>
      </c>
      <c r="AC154" s="533" t="str">
        <f>六年级跳绳附加分</f>
        <v/>
      </c>
      <c r="AD154" s="534" t="str">
        <f>六年级标准分</f>
        <v/>
      </c>
      <c r="AE154" s="534" t="str">
        <f>六年级总分</f>
        <v/>
      </c>
      <c r="AF154" s="517" t="str">
        <f>六年级等级</f>
        <v/>
      </c>
      <c r="AM154" s="452" t="str">
        <f>折返时间</f>
        <v/>
      </c>
    </row>
    <row r="155" spans="1:39">
      <c r="A155" s="476">
        <v>603</v>
      </c>
      <c r="B155" s="477">
        <v>13</v>
      </c>
      <c r="C155" s="478"/>
      <c r="D155" s="471"/>
      <c r="E155" s="478"/>
      <c r="F155" s="473"/>
      <c r="G155" s="480"/>
      <c r="H155" s="475"/>
      <c r="I155" s="501"/>
      <c r="J155" s="502"/>
      <c r="K155" s="502"/>
      <c r="L155" s="503"/>
      <c r="M155" s="504"/>
      <c r="N155" s="505" t="str">
        <f>六年级BMI</f>
        <v/>
      </c>
      <c r="O155" s="499" t="str">
        <f>六年级BMI等级</f>
        <v/>
      </c>
      <c r="P155" s="500" t="str">
        <f>六年级BMI得分</f>
        <v/>
      </c>
      <c r="Q155" s="515" t="str">
        <f>六年级肺活量得分</f>
        <v/>
      </c>
      <c r="R155" s="512" t="str">
        <f>六年级等级</f>
        <v/>
      </c>
      <c r="S155" s="516" t="str">
        <f>六年级50米跑得分</f>
        <v/>
      </c>
      <c r="T155" s="517" t="str">
        <f>六年级等级</f>
        <v/>
      </c>
      <c r="U155" s="516" t="str">
        <f>六年级坐位体前屈得分</f>
        <v/>
      </c>
      <c r="V155" s="517" t="str">
        <f>六年级等级</f>
        <v/>
      </c>
      <c r="W155" s="516" t="str">
        <f>六年级一分钟跳绳得分</f>
        <v/>
      </c>
      <c r="X155" s="517" t="str">
        <f>六年级等级</f>
        <v/>
      </c>
      <c r="Y155" s="515" t="str">
        <f>六年级仰卧起坐得分</f>
        <v/>
      </c>
      <c r="Z155" s="518" t="str">
        <f>六年级等级</f>
        <v/>
      </c>
      <c r="AA155" s="533" t="str">
        <f>六年级折返跑得分</f>
        <v/>
      </c>
      <c r="AB155" s="515" t="str">
        <f>六年级等级</f>
        <v/>
      </c>
      <c r="AC155" s="533" t="str">
        <f>六年级跳绳附加分</f>
        <v/>
      </c>
      <c r="AD155" s="534" t="str">
        <f>六年级标准分</f>
        <v/>
      </c>
      <c r="AE155" s="534" t="str">
        <f>六年级总分</f>
        <v/>
      </c>
      <c r="AF155" s="517" t="str">
        <f>六年级等级</f>
        <v/>
      </c>
      <c r="AM155" s="452" t="str">
        <f>折返时间</f>
        <v/>
      </c>
    </row>
    <row r="156" spans="1:39">
      <c r="A156" s="476">
        <v>603</v>
      </c>
      <c r="B156" s="477">
        <v>14</v>
      </c>
      <c r="C156" s="478"/>
      <c r="D156" s="471"/>
      <c r="E156" s="478"/>
      <c r="F156" s="473"/>
      <c r="G156" s="474"/>
      <c r="H156" s="475"/>
      <c r="I156" s="501"/>
      <c r="J156" s="502"/>
      <c r="K156" s="502"/>
      <c r="L156" s="503"/>
      <c r="M156" s="504"/>
      <c r="N156" s="505" t="str">
        <f>六年级BMI</f>
        <v/>
      </c>
      <c r="O156" s="499" t="str">
        <f>六年级BMI等级</f>
        <v/>
      </c>
      <c r="P156" s="500" t="str">
        <f>六年级BMI得分</f>
        <v/>
      </c>
      <c r="Q156" s="515" t="str">
        <f>六年级肺活量得分</f>
        <v/>
      </c>
      <c r="R156" s="512" t="str">
        <f>六年级等级</f>
        <v/>
      </c>
      <c r="S156" s="516" t="str">
        <f>六年级50米跑得分</f>
        <v/>
      </c>
      <c r="T156" s="517" t="str">
        <f>六年级等级</f>
        <v/>
      </c>
      <c r="U156" s="516" t="str">
        <f>六年级坐位体前屈得分</f>
        <v/>
      </c>
      <c r="V156" s="517" t="str">
        <f>六年级等级</f>
        <v/>
      </c>
      <c r="W156" s="516" t="str">
        <f>六年级一分钟跳绳得分</f>
        <v/>
      </c>
      <c r="X156" s="517" t="str">
        <f>六年级等级</f>
        <v/>
      </c>
      <c r="Y156" s="515" t="str">
        <f>六年级仰卧起坐得分</f>
        <v/>
      </c>
      <c r="Z156" s="518" t="str">
        <f>六年级等级</f>
        <v/>
      </c>
      <c r="AA156" s="533" t="str">
        <f>六年级折返跑得分</f>
        <v/>
      </c>
      <c r="AB156" s="515" t="str">
        <f>六年级等级</f>
        <v/>
      </c>
      <c r="AC156" s="533" t="str">
        <f>六年级跳绳附加分</f>
        <v/>
      </c>
      <c r="AD156" s="534" t="str">
        <f>六年级标准分</f>
        <v/>
      </c>
      <c r="AE156" s="534" t="str">
        <f>六年级总分</f>
        <v/>
      </c>
      <c r="AF156" s="517" t="str">
        <f>六年级等级</f>
        <v/>
      </c>
      <c r="AM156" s="452" t="str">
        <f>折返时间</f>
        <v/>
      </c>
    </row>
    <row r="157" spans="1:39">
      <c r="A157" s="476">
        <v>603</v>
      </c>
      <c r="B157" s="477">
        <v>15</v>
      </c>
      <c r="C157" s="478"/>
      <c r="D157" s="471"/>
      <c r="E157" s="478"/>
      <c r="F157" s="473"/>
      <c r="G157" s="474"/>
      <c r="H157" s="475"/>
      <c r="I157" s="501"/>
      <c r="J157" s="502"/>
      <c r="K157" s="502"/>
      <c r="L157" s="503"/>
      <c r="M157" s="504"/>
      <c r="N157" s="505" t="str">
        <f>六年级BMI</f>
        <v/>
      </c>
      <c r="O157" s="499" t="str">
        <f>六年级BMI等级</f>
        <v/>
      </c>
      <c r="P157" s="500" t="str">
        <f>六年级BMI得分</f>
        <v/>
      </c>
      <c r="Q157" s="515" t="str">
        <f>六年级肺活量得分</f>
        <v/>
      </c>
      <c r="R157" s="512" t="str">
        <f>六年级等级</f>
        <v/>
      </c>
      <c r="S157" s="516" t="str">
        <f>六年级50米跑得分</f>
        <v/>
      </c>
      <c r="T157" s="517" t="str">
        <f>六年级等级</f>
        <v/>
      </c>
      <c r="U157" s="516" t="str">
        <f>六年级坐位体前屈得分</f>
        <v/>
      </c>
      <c r="V157" s="517" t="str">
        <f>六年级等级</f>
        <v/>
      </c>
      <c r="W157" s="516" t="str">
        <f>六年级一分钟跳绳得分</f>
        <v/>
      </c>
      <c r="X157" s="517" t="str">
        <f>六年级等级</f>
        <v/>
      </c>
      <c r="Y157" s="515" t="str">
        <f>六年级仰卧起坐得分</f>
        <v/>
      </c>
      <c r="Z157" s="518" t="str">
        <f>六年级等级</f>
        <v/>
      </c>
      <c r="AA157" s="533" t="str">
        <f>六年级折返跑得分</f>
        <v/>
      </c>
      <c r="AB157" s="515" t="str">
        <f>六年级等级</f>
        <v/>
      </c>
      <c r="AC157" s="533" t="str">
        <f>六年级跳绳附加分</f>
        <v/>
      </c>
      <c r="AD157" s="534" t="str">
        <f>六年级标准分</f>
        <v/>
      </c>
      <c r="AE157" s="534" t="str">
        <f>六年级总分</f>
        <v/>
      </c>
      <c r="AF157" s="517" t="str">
        <f>六年级等级</f>
        <v/>
      </c>
      <c r="AM157" s="452" t="str">
        <f>折返时间</f>
        <v/>
      </c>
    </row>
    <row r="158" spans="1:39">
      <c r="A158" s="476">
        <v>603</v>
      </c>
      <c r="B158" s="477">
        <v>16</v>
      </c>
      <c r="C158" s="478"/>
      <c r="D158" s="471"/>
      <c r="E158" s="478"/>
      <c r="F158" s="473"/>
      <c r="G158" s="480"/>
      <c r="H158" s="475"/>
      <c r="I158" s="501"/>
      <c r="J158" s="502"/>
      <c r="K158" s="502"/>
      <c r="L158" s="503"/>
      <c r="M158" s="504"/>
      <c r="N158" s="505" t="str">
        <f>六年级BMI</f>
        <v/>
      </c>
      <c r="O158" s="499" t="str">
        <f>六年级BMI等级</f>
        <v/>
      </c>
      <c r="P158" s="500" t="str">
        <f>六年级BMI得分</f>
        <v/>
      </c>
      <c r="Q158" s="515" t="str">
        <f>六年级肺活量得分</f>
        <v/>
      </c>
      <c r="R158" s="512" t="str">
        <f>六年级等级</f>
        <v/>
      </c>
      <c r="S158" s="516" t="str">
        <f>六年级50米跑得分</f>
        <v/>
      </c>
      <c r="T158" s="517" t="str">
        <f>六年级等级</f>
        <v/>
      </c>
      <c r="U158" s="516" t="str">
        <f>六年级坐位体前屈得分</f>
        <v/>
      </c>
      <c r="V158" s="517" t="str">
        <f>六年级等级</f>
        <v/>
      </c>
      <c r="W158" s="516" t="str">
        <f>六年级一分钟跳绳得分</f>
        <v/>
      </c>
      <c r="X158" s="517" t="str">
        <f>六年级等级</f>
        <v/>
      </c>
      <c r="Y158" s="515" t="str">
        <f>六年级仰卧起坐得分</f>
        <v/>
      </c>
      <c r="Z158" s="518" t="str">
        <f>六年级等级</f>
        <v/>
      </c>
      <c r="AA158" s="533" t="str">
        <f>六年级折返跑得分</f>
        <v/>
      </c>
      <c r="AB158" s="515" t="str">
        <f>六年级等级</f>
        <v/>
      </c>
      <c r="AC158" s="533" t="str">
        <f>六年级跳绳附加分</f>
        <v/>
      </c>
      <c r="AD158" s="534" t="str">
        <f>六年级标准分</f>
        <v/>
      </c>
      <c r="AE158" s="534" t="str">
        <f>六年级总分</f>
        <v/>
      </c>
      <c r="AF158" s="517" t="str">
        <f>六年级等级</f>
        <v/>
      </c>
      <c r="AM158" s="452" t="str">
        <f>折返时间</f>
        <v/>
      </c>
    </row>
    <row r="159" spans="1:39">
      <c r="A159" s="476">
        <v>603</v>
      </c>
      <c r="B159" s="477">
        <v>17</v>
      </c>
      <c r="C159" s="478"/>
      <c r="D159" s="471"/>
      <c r="E159" s="478"/>
      <c r="F159" s="473"/>
      <c r="G159" s="480"/>
      <c r="H159" s="475"/>
      <c r="I159" s="501"/>
      <c r="J159" s="502"/>
      <c r="K159" s="502"/>
      <c r="L159" s="503"/>
      <c r="M159" s="504"/>
      <c r="N159" s="505" t="str">
        <f>六年级BMI</f>
        <v/>
      </c>
      <c r="O159" s="499" t="str">
        <f>六年级BMI等级</f>
        <v/>
      </c>
      <c r="P159" s="500" t="str">
        <f>六年级BMI得分</f>
        <v/>
      </c>
      <c r="Q159" s="515" t="str">
        <f>六年级肺活量得分</f>
        <v/>
      </c>
      <c r="R159" s="512" t="str">
        <f>六年级等级</f>
        <v/>
      </c>
      <c r="S159" s="516" t="str">
        <f>六年级50米跑得分</f>
        <v/>
      </c>
      <c r="T159" s="517" t="str">
        <f>六年级等级</f>
        <v/>
      </c>
      <c r="U159" s="516" t="str">
        <f>六年级坐位体前屈得分</f>
        <v/>
      </c>
      <c r="V159" s="517" t="str">
        <f>六年级等级</f>
        <v/>
      </c>
      <c r="W159" s="516" t="str">
        <f>六年级一分钟跳绳得分</f>
        <v/>
      </c>
      <c r="X159" s="517" t="str">
        <f>六年级等级</f>
        <v/>
      </c>
      <c r="Y159" s="515" t="str">
        <f>六年级仰卧起坐得分</f>
        <v/>
      </c>
      <c r="Z159" s="518" t="str">
        <f>六年级等级</f>
        <v/>
      </c>
      <c r="AA159" s="533" t="str">
        <f>六年级折返跑得分</f>
        <v/>
      </c>
      <c r="AB159" s="515" t="str">
        <f>六年级等级</f>
        <v/>
      </c>
      <c r="AC159" s="533" t="str">
        <f>六年级跳绳附加分</f>
        <v/>
      </c>
      <c r="AD159" s="534" t="str">
        <f>六年级标准分</f>
        <v/>
      </c>
      <c r="AE159" s="534" t="str">
        <f>六年级总分</f>
        <v/>
      </c>
      <c r="AF159" s="517" t="str">
        <f>六年级等级</f>
        <v/>
      </c>
      <c r="AM159" s="452" t="str">
        <f>折返时间</f>
        <v/>
      </c>
    </row>
    <row r="160" spans="1:39">
      <c r="A160" s="476">
        <v>603</v>
      </c>
      <c r="B160" s="477">
        <v>18</v>
      </c>
      <c r="C160" s="478"/>
      <c r="D160" s="471"/>
      <c r="E160" s="478"/>
      <c r="F160" s="473"/>
      <c r="G160" s="480"/>
      <c r="H160" s="475"/>
      <c r="I160" s="501"/>
      <c r="J160" s="502"/>
      <c r="K160" s="502"/>
      <c r="L160" s="503"/>
      <c r="M160" s="504"/>
      <c r="N160" s="505" t="str">
        <f>六年级BMI</f>
        <v/>
      </c>
      <c r="O160" s="499" t="str">
        <f>六年级BMI等级</f>
        <v/>
      </c>
      <c r="P160" s="500" t="str">
        <f>六年级BMI得分</f>
        <v/>
      </c>
      <c r="Q160" s="515" t="str">
        <f>六年级肺活量得分</f>
        <v/>
      </c>
      <c r="R160" s="512" t="str">
        <f>六年级等级</f>
        <v/>
      </c>
      <c r="S160" s="516" t="str">
        <f>六年级50米跑得分</f>
        <v/>
      </c>
      <c r="T160" s="517" t="str">
        <f>六年级等级</f>
        <v/>
      </c>
      <c r="U160" s="516" t="str">
        <f>六年级坐位体前屈得分</f>
        <v/>
      </c>
      <c r="V160" s="517" t="str">
        <f>六年级等级</f>
        <v/>
      </c>
      <c r="W160" s="516" t="str">
        <f>六年级一分钟跳绳得分</f>
        <v/>
      </c>
      <c r="X160" s="517" t="str">
        <f>六年级等级</f>
        <v/>
      </c>
      <c r="Y160" s="515" t="str">
        <f>六年级仰卧起坐得分</f>
        <v/>
      </c>
      <c r="Z160" s="518" t="str">
        <f>六年级等级</f>
        <v/>
      </c>
      <c r="AA160" s="533" t="str">
        <f>六年级折返跑得分</f>
        <v/>
      </c>
      <c r="AB160" s="515" t="str">
        <f>六年级等级</f>
        <v/>
      </c>
      <c r="AC160" s="533" t="str">
        <f>六年级跳绳附加分</f>
        <v/>
      </c>
      <c r="AD160" s="534" t="str">
        <f>六年级标准分</f>
        <v/>
      </c>
      <c r="AE160" s="534" t="str">
        <f>六年级总分</f>
        <v/>
      </c>
      <c r="AF160" s="517" t="str">
        <f>六年级等级</f>
        <v/>
      </c>
      <c r="AM160" s="452" t="str">
        <f>折返时间</f>
        <v/>
      </c>
    </row>
    <row r="161" spans="1:39">
      <c r="A161" s="476">
        <v>603</v>
      </c>
      <c r="B161" s="477">
        <v>19</v>
      </c>
      <c r="C161" s="478"/>
      <c r="D161" s="471"/>
      <c r="E161" s="478"/>
      <c r="F161" s="473"/>
      <c r="G161" s="480"/>
      <c r="H161" s="475"/>
      <c r="I161" s="501"/>
      <c r="J161" s="502"/>
      <c r="K161" s="502"/>
      <c r="L161" s="503"/>
      <c r="M161" s="504"/>
      <c r="N161" s="505" t="str">
        <f>六年级BMI</f>
        <v/>
      </c>
      <c r="O161" s="499" t="str">
        <f>六年级BMI等级</f>
        <v/>
      </c>
      <c r="P161" s="500" t="str">
        <f>六年级BMI得分</f>
        <v/>
      </c>
      <c r="Q161" s="515" t="str">
        <f>六年级肺活量得分</f>
        <v/>
      </c>
      <c r="R161" s="512" t="str">
        <f>六年级等级</f>
        <v/>
      </c>
      <c r="S161" s="516" t="str">
        <f>六年级50米跑得分</f>
        <v/>
      </c>
      <c r="T161" s="517" t="str">
        <f>六年级等级</f>
        <v/>
      </c>
      <c r="U161" s="516" t="str">
        <f>六年级坐位体前屈得分</f>
        <v/>
      </c>
      <c r="V161" s="517" t="str">
        <f>六年级等级</f>
        <v/>
      </c>
      <c r="W161" s="516" t="str">
        <f>六年级一分钟跳绳得分</f>
        <v/>
      </c>
      <c r="X161" s="517" t="str">
        <f>六年级等级</f>
        <v/>
      </c>
      <c r="Y161" s="515" t="str">
        <f>六年级仰卧起坐得分</f>
        <v/>
      </c>
      <c r="Z161" s="518" t="str">
        <f>六年级等级</f>
        <v/>
      </c>
      <c r="AA161" s="533" t="str">
        <f>六年级折返跑得分</f>
        <v/>
      </c>
      <c r="AB161" s="515" t="str">
        <f>六年级等级</f>
        <v/>
      </c>
      <c r="AC161" s="533" t="str">
        <f>六年级跳绳附加分</f>
        <v/>
      </c>
      <c r="AD161" s="534" t="str">
        <f>六年级标准分</f>
        <v/>
      </c>
      <c r="AE161" s="534" t="str">
        <f>六年级总分</f>
        <v/>
      </c>
      <c r="AF161" s="517" t="str">
        <f>六年级等级</f>
        <v/>
      </c>
      <c r="AM161" s="452" t="str">
        <f>折返时间</f>
        <v/>
      </c>
    </row>
    <row r="162" spans="1:39">
      <c r="A162" s="476">
        <v>603</v>
      </c>
      <c r="B162" s="477">
        <v>20</v>
      </c>
      <c r="C162" s="478"/>
      <c r="D162" s="471"/>
      <c r="E162" s="478"/>
      <c r="F162" s="473"/>
      <c r="G162" s="480"/>
      <c r="H162" s="475"/>
      <c r="I162" s="501"/>
      <c r="J162" s="502"/>
      <c r="K162" s="502"/>
      <c r="L162" s="503"/>
      <c r="M162" s="504"/>
      <c r="N162" s="505" t="str">
        <f>六年级BMI</f>
        <v/>
      </c>
      <c r="O162" s="499" t="str">
        <f>六年级BMI等级</f>
        <v/>
      </c>
      <c r="P162" s="500" t="str">
        <f>六年级BMI得分</f>
        <v/>
      </c>
      <c r="Q162" s="515" t="str">
        <f>六年级肺活量得分</f>
        <v/>
      </c>
      <c r="R162" s="512" t="str">
        <f>六年级等级</f>
        <v/>
      </c>
      <c r="S162" s="516" t="str">
        <f>六年级50米跑得分</f>
        <v/>
      </c>
      <c r="T162" s="517" t="str">
        <f>六年级等级</f>
        <v/>
      </c>
      <c r="U162" s="516" t="str">
        <f>六年级坐位体前屈得分</f>
        <v/>
      </c>
      <c r="V162" s="517" t="str">
        <f>六年级等级</f>
        <v/>
      </c>
      <c r="W162" s="516" t="str">
        <f>六年级一分钟跳绳得分</f>
        <v/>
      </c>
      <c r="X162" s="517" t="str">
        <f>六年级等级</f>
        <v/>
      </c>
      <c r="Y162" s="515" t="str">
        <f>六年级仰卧起坐得分</f>
        <v/>
      </c>
      <c r="Z162" s="518" t="str">
        <f>六年级等级</f>
        <v/>
      </c>
      <c r="AA162" s="533" t="str">
        <f>六年级折返跑得分</f>
        <v/>
      </c>
      <c r="AB162" s="515" t="str">
        <f>六年级等级</f>
        <v/>
      </c>
      <c r="AC162" s="533" t="str">
        <f>六年级跳绳附加分</f>
        <v/>
      </c>
      <c r="AD162" s="534" t="str">
        <f>六年级标准分</f>
        <v/>
      </c>
      <c r="AE162" s="534" t="str">
        <f>六年级总分</f>
        <v/>
      </c>
      <c r="AF162" s="517" t="str">
        <f>六年级等级</f>
        <v/>
      </c>
      <c r="AM162" s="452" t="str">
        <f>折返时间</f>
        <v/>
      </c>
    </row>
    <row r="163" spans="1:32">
      <c r="A163" s="476">
        <v>603</v>
      </c>
      <c r="B163" s="477">
        <v>21</v>
      </c>
      <c r="C163" s="478"/>
      <c r="D163" s="471"/>
      <c r="E163" s="478"/>
      <c r="F163" s="473"/>
      <c r="G163" s="480"/>
      <c r="H163" s="475"/>
      <c r="I163" s="501"/>
      <c r="J163" s="502"/>
      <c r="K163" s="502"/>
      <c r="L163" s="503"/>
      <c r="M163" s="504"/>
      <c r="N163" s="505" t="str">
        <f>六年级BMI</f>
        <v/>
      </c>
      <c r="O163" s="499" t="str">
        <f>六年级BMI等级</f>
        <v/>
      </c>
      <c r="P163" s="500" t="str">
        <f>六年级BMI得分</f>
        <v/>
      </c>
      <c r="Q163" s="515" t="str">
        <f>六年级肺活量得分</f>
        <v/>
      </c>
      <c r="R163" s="512" t="str">
        <f>六年级等级</f>
        <v/>
      </c>
      <c r="S163" s="516" t="str">
        <f>六年级50米跑得分</f>
        <v/>
      </c>
      <c r="T163" s="517" t="str">
        <f>六年级等级</f>
        <v/>
      </c>
      <c r="U163" s="516" t="str">
        <f>六年级坐位体前屈得分</f>
        <v/>
      </c>
      <c r="V163" s="517" t="str">
        <f>六年级等级</f>
        <v/>
      </c>
      <c r="W163" s="516" t="str">
        <f>六年级一分钟跳绳得分</f>
        <v/>
      </c>
      <c r="X163" s="517" t="str">
        <f>六年级等级</f>
        <v/>
      </c>
      <c r="Y163" s="515" t="str">
        <f>六年级仰卧起坐得分</f>
        <v/>
      </c>
      <c r="Z163" s="518" t="str">
        <f>六年级等级</f>
        <v/>
      </c>
      <c r="AA163" s="533" t="str">
        <f>六年级折返跑得分</f>
        <v/>
      </c>
      <c r="AB163" s="515" t="str">
        <f>六年级等级</f>
        <v/>
      </c>
      <c r="AC163" s="533" t="str">
        <f>六年级跳绳附加分</f>
        <v/>
      </c>
      <c r="AD163" s="534" t="str">
        <f>六年级标准分</f>
        <v/>
      </c>
      <c r="AE163" s="534" t="str">
        <f>六年级总分</f>
        <v/>
      </c>
      <c r="AF163" s="517" t="str">
        <f>六年级等级</f>
        <v/>
      </c>
    </row>
    <row r="164" spans="1:32">
      <c r="A164" s="476">
        <v>603</v>
      </c>
      <c r="B164" s="477">
        <v>22</v>
      </c>
      <c r="C164" s="478"/>
      <c r="D164" s="471"/>
      <c r="E164" s="478"/>
      <c r="F164" s="473"/>
      <c r="G164" s="480"/>
      <c r="H164" s="475"/>
      <c r="I164" s="501"/>
      <c r="J164" s="502"/>
      <c r="K164" s="502"/>
      <c r="L164" s="503"/>
      <c r="M164" s="504"/>
      <c r="N164" s="505" t="str">
        <f>六年级BMI</f>
        <v/>
      </c>
      <c r="O164" s="499" t="str">
        <f>六年级BMI等级</f>
        <v/>
      </c>
      <c r="P164" s="500" t="str">
        <f>六年级BMI得分</f>
        <v/>
      </c>
      <c r="Q164" s="515" t="str">
        <f>六年级肺活量得分</f>
        <v/>
      </c>
      <c r="R164" s="512" t="str">
        <f>六年级等级</f>
        <v/>
      </c>
      <c r="S164" s="516" t="str">
        <f>六年级50米跑得分</f>
        <v/>
      </c>
      <c r="T164" s="517" t="str">
        <f>六年级等级</f>
        <v/>
      </c>
      <c r="U164" s="516" t="str">
        <f>六年级坐位体前屈得分</f>
        <v/>
      </c>
      <c r="V164" s="517" t="str">
        <f>六年级等级</f>
        <v/>
      </c>
      <c r="W164" s="516" t="str">
        <f>六年级一分钟跳绳得分</f>
        <v/>
      </c>
      <c r="X164" s="517" t="str">
        <f>六年级等级</f>
        <v/>
      </c>
      <c r="Y164" s="515" t="str">
        <f>六年级仰卧起坐得分</f>
        <v/>
      </c>
      <c r="Z164" s="518" t="str">
        <f>六年级等级</f>
        <v/>
      </c>
      <c r="AA164" s="533" t="str">
        <f>六年级折返跑得分</f>
        <v/>
      </c>
      <c r="AB164" s="515" t="str">
        <f>六年级等级</f>
        <v/>
      </c>
      <c r="AC164" s="533" t="str">
        <f>六年级跳绳附加分</f>
        <v/>
      </c>
      <c r="AD164" s="534" t="str">
        <f>六年级标准分</f>
        <v/>
      </c>
      <c r="AE164" s="534" t="str">
        <f>六年级总分</f>
        <v/>
      </c>
      <c r="AF164" s="517" t="str">
        <f>六年级等级</f>
        <v/>
      </c>
    </row>
    <row r="165" spans="1:32">
      <c r="A165" s="476">
        <v>603</v>
      </c>
      <c r="B165" s="477">
        <v>23</v>
      </c>
      <c r="C165" s="478"/>
      <c r="D165" s="471"/>
      <c r="E165" s="478"/>
      <c r="F165" s="473"/>
      <c r="G165" s="480"/>
      <c r="H165" s="475"/>
      <c r="I165" s="501"/>
      <c r="J165" s="502"/>
      <c r="K165" s="502"/>
      <c r="L165" s="503"/>
      <c r="M165" s="504"/>
      <c r="N165" s="505" t="str">
        <f>六年级BMI</f>
        <v/>
      </c>
      <c r="O165" s="499" t="str">
        <f>六年级BMI等级</f>
        <v/>
      </c>
      <c r="P165" s="500" t="str">
        <f>六年级BMI得分</f>
        <v/>
      </c>
      <c r="Q165" s="515" t="str">
        <f>六年级肺活量得分</f>
        <v/>
      </c>
      <c r="R165" s="512" t="str">
        <f>六年级等级</f>
        <v/>
      </c>
      <c r="S165" s="516" t="str">
        <f>六年级50米跑得分</f>
        <v/>
      </c>
      <c r="T165" s="517" t="str">
        <f>六年级等级</f>
        <v/>
      </c>
      <c r="U165" s="516" t="str">
        <f>六年级坐位体前屈得分</f>
        <v/>
      </c>
      <c r="V165" s="517" t="str">
        <f>六年级等级</f>
        <v/>
      </c>
      <c r="W165" s="516" t="str">
        <f>六年级一分钟跳绳得分</f>
        <v/>
      </c>
      <c r="X165" s="517" t="str">
        <f>六年级等级</f>
        <v/>
      </c>
      <c r="Y165" s="515" t="str">
        <f>六年级仰卧起坐得分</f>
        <v/>
      </c>
      <c r="Z165" s="518" t="str">
        <f>六年级等级</f>
        <v/>
      </c>
      <c r="AA165" s="533" t="str">
        <f>六年级折返跑得分</f>
        <v/>
      </c>
      <c r="AB165" s="515" t="str">
        <f>六年级等级</f>
        <v/>
      </c>
      <c r="AC165" s="533" t="str">
        <f>六年级跳绳附加分</f>
        <v/>
      </c>
      <c r="AD165" s="534" t="str">
        <f>六年级标准分</f>
        <v/>
      </c>
      <c r="AE165" s="534" t="str">
        <f>六年级总分</f>
        <v/>
      </c>
      <c r="AF165" s="517" t="str">
        <f>六年级等级</f>
        <v/>
      </c>
    </row>
    <row r="166" spans="1:32">
      <c r="A166" s="476">
        <v>603</v>
      </c>
      <c r="B166" s="477">
        <v>24</v>
      </c>
      <c r="C166" s="478"/>
      <c r="D166" s="471"/>
      <c r="E166" s="478"/>
      <c r="F166" s="473"/>
      <c r="G166" s="480"/>
      <c r="H166" s="475"/>
      <c r="I166" s="501"/>
      <c r="J166" s="502"/>
      <c r="K166" s="502"/>
      <c r="L166" s="503"/>
      <c r="M166" s="504"/>
      <c r="N166" s="505" t="str">
        <f>六年级BMI</f>
        <v/>
      </c>
      <c r="O166" s="499" t="str">
        <f>六年级BMI等级</f>
        <v/>
      </c>
      <c r="P166" s="500" t="str">
        <f>六年级BMI得分</f>
        <v/>
      </c>
      <c r="Q166" s="515" t="str">
        <f>六年级肺活量得分</f>
        <v/>
      </c>
      <c r="R166" s="512" t="str">
        <f>六年级等级</f>
        <v/>
      </c>
      <c r="S166" s="516" t="str">
        <f>六年级50米跑得分</f>
        <v/>
      </c>
      <c r="T166" s="517" t="str">
        <f>六年级等级</f>
        <v/>
      </c>
      <c r="U166" s="516" t="str">
        <f>六年级坐位体前屈得分</f>
        <v/>
      </c>
      <c r="V166" s="517" t="str">
        <f>六年级等级</f>
        <v/>
      </c>
      <c r="W166" s="516" t="str">
        <f>六年级一分钟跳绳得分</f>
        <v/>
      </c>
      <c r="X166" s="517" t="str">
        <f>六年级等级</f>
        <v/>
      </c>
      <c r="Y166" s="515" t="str">
        <f>六年级仰卧起坐得分</f>
        <v/>
      </c>
      <c r="Z166" s="518" t="str">
        <f>六年级等级</f>
        <v/>
      </c>
      <c r="AA166" s="533" t="str">
        <f>六年级折返跑得分</f>
        <v/>
      </c>
      <c r="AB166" s="515" t="str">
        <f>六年级等级</f>
        <v/>
      </c>
      <c r="AC166" s="533" t="str">
        <f>六年级跳绳附加分</f>
        <v/>
      </c>
      <c r="AD166" s="534" t="str">
        <f>六年级标准分</f>
        <v/>
      </c>
      <c r="AE166" s="534" t="str">
        <f>六年级总分</f>
        <v/>
      </c>
      <c r="AF166" s="517" t="str">
        <f>六年级等级</f>
        <v/>
      </c>
    </row>
    <row r="167" spans="1:32">
      <c r="A167" s="476">
        <v>603</v>
      </c>
      <c r="B167" s="477">
        <v>25</v>
      </c>
      <c r="C167" s="478"/>
      <c r="D167" s="471"/>
      <c r="E167" s="478"/>
      <c r="F167" s="473"/>
      <c r="G167" s="480"/>
      <c r="H167" s="475"/>
      <c r="I167" s="501"/>
      <c r="J167" s="502"/>
      <c r="K167" s="502"/>
      <c r="L167" s="503"/>
      <c r="M167" s="504"/>
      <c r="N167" s="505" t="str">
        <f>六年级BMI</f>
        <v/>
      </c>
      <c r="O167" s="499" t="str">
        <f>六年级BMI等级</f>
        <v/>
      </c>
      <c r="P167" s="500" t="str">
        <f>六年级BMI得分</f>
        <v/>
      </c>
      <c r="Q167" s="515" t="str">
        <f>六年级肺活量得分</f>
        <v/>
      </c>
      <c r="R167" s="512" t="str">
        <f>六年级等级</f>
        <v/>
      </c>
      <c r="S167" s="516" t="str">
        <f>六年级50米跑得分</f>
        <v/>
      </c>
      <c r="T167" s="517" t="str">
        <f>六年级等级</f>
        <v/>
      </c>
      <c r="U167" s="516" t="str">
        <f>六年级坐位体前屈得分</f>
        <v/>
      </c>
      <c r="V167" s="517" t="str">
        <f>六年级等级</f>
        <v/>
      </c>
      <c r="W167" s="516" t="str">
        <f>六年级一分钟跳绳得分</f>
        <v/>
      </c>
      <c r="X167" s="517" t="str">
        <f>六年级等级</f>
        <v/>
      </c>
      <c r="Y167" s="515" t="str">
        <f>六年级仰卧起坐得分</f>
        <v/>
      </c>
      <c r="Z167" s="518" t="str">
        <f>六年级等级</f>
        <v/>
      </c>
      <c r="AA167" s="533" t="str">
        <f>六年级折返跑得分</f>
        <v/>
      </c>
      <c r="AB167" s="515" t="str">
        <f>六年级等级</f>
        <v/>
      </c>
      <c r="AC167" s="533" t="str">
        <f>六年级跳绳附加分</f>
        <v/>
      </c>
      <c r="AD167" s="534" t="str">
        <f>六年级标准分</f>
        <v/>
      </c>
      <c r="AE167" s="534" t="str">
        <f>六年级总分</f>
        <v/>
      </c>
      <c r="AF167" s="517" t="str">
        <f>六年级等级</f>
        <v/>
      </c>
    </row>
    <row r="168" spans="1:39">
      <c r="A168" s="476">
        <v>603</v>
      </c>
      <c r="B168" s="477">
        <v>26</v>
      </c>
      <c r="C168" s="478"/>
      <c r="D168" s="471"/>
      <c r="E168" s="478"/>
      <c r="F168" s="473"/>
      <c r="G168" s="480"/>
      <c r="H168" s="475"/>
      <c r="I168" s="501"/>
      <c r="J168" s="502"/>
      <c r="K168" s="502"/>
      <c r="L168" s="503"/>
      <c r="M168" s="504"/>
      <c r="N168" s="505" t="str">
        <f>六年级BMI</f>
        <v/>
      </c>
      <c r="O168" s="499" t="str">
        <f>六年级BMI等级</f>
        <v/>
      </c>
      <c r="P168" s="500" t="str">
        <f>六年级BMI得分</f>
        <v/>
      </c>
      <c r="Q168" s="515" t="str">
        <f>六年级肺活量得分</f>
        <v/>
      </c>
      <c r="R168" s="512" t="str">
        <f>六年级等级</f>
        <v/>
      </c>
      <c r="S168" s="516" t="str">
        <f>六年级50米跑得分</f>
        <v/>
      </c>
      <c r="T168" s="517" t="str">
        <f>六年级等级</f>
        <v/>
      </c>
      <c r="U168" s="516" t="str">
        <f>六年级坐位体前屈得分</f>
        <v/>
      </c>
      <c r="V168" s="517" t="str">
        <f>六年级等级</f>
        <v/>
      </c>
      <c r="W168" s="516" t="str">
        <f>六年级一分钟跳绳得分</f>
        <v/>
      </c>
      <c r="X168" s="517" t="str">
        <f>六年级等级</f>
        <v/>
      </c>
      <c r="Y168" s="515" t="str">
        <f>六年级仰卧起坐得分</f>
        <v/>
      </c>
      <c r="Z168" s="518" t="str">
        <f>六年级等级</f>
        <v/>
      </c>
      <c r="AA168" s="533" t="str">
        <f>六年级折返跑得分</f>
        <v/>
      </c>
      <c r="AB168" s="515" t="str">
        <f>六年级等级</f>
        <v/>
      </c>
      <c r="AC168" s="533" t="str">
        <f>六年级跳绳附加分</f>
        <v/>
      </c>
      <c r="AD168" s="534" t="str">
        <f>六年级标准分</f>
        <v/>
      </c>
      <c r="AE168" s="534" t="str">
        <f>六年级总分</f>
        <v/>
      </c>
      <c r="AF168" s="517" t="str">
        <f>六年级等级</f>
        <v/>
      </c>
      <c r="AM168" s="452" t="str">
        <f>折返时间</f>
        <v/>
      </c>
    </row>
    <row r="169" spans="1:39">
      <c r="A169" s="476">
        <v>603</v>
      </c>
      <c r="B169" s="477">
        <v>27</v>
      </c>
      <c r="C169" s="478"/>
      <c r="D169" s="471"/>
      <c r="E169" s="478"/>
      <c r="F169" s="473"/>
      <c r="G169" s="480"/>
      <c r="H169" s="475"/>
      <c r="I169" s="501"/>
      <c r="J169" s="502"/>
      <c r="K169" s="502"/>
      <c r="L169" s="503"/>
      <c r="M169" s="504"/>
      <c r="N169" s="505" t="str">
        <f>六年级BMI</f>
        <v/>
      </c>
      <c r="O169" s="499" t="str">
        <f>六年级BMI等级</f>
        <v/>
      </c>
      <c r="P169" s="500" t="str">
        <f>六年级BMI得分</f>
        <v/>
      </c>
      <c r="Q169" s="515" t="str">
        <f>六年级肺活量得分</f>
        <v/>
      </c>
      <c r="R169" s="512" t="str">
        <f>六年级等级</f>
        <v/>
      </c>
      <c r="S169" s="516" t="str">
        <f>六年级50米跑得分</f>
        <v/>
      </c>
      <c r="T169" s="517" t="str">
        <f>六年级等级</f>
        <v/>
      </c>
      <c r="U169" s="516" t="str">
        <f>六年级坐位体前屈得分</f>
        <v/>
      </c>
      <c r="V169" s="517" t="str">
        <f>六年级等级</f>
        <v/>
      </c>
      <c r="W169" s="516" t="str">
        <f>六年级一分钟跳绳得分</f>
        <v/>
      </c>
      <c r="X169" s="517" t="str">
        <f>六年级等级</f>
        <v/>
      </c>
      <c r="Y169" s="515" t="str">
        <f>六年级仰卧起坐得分</f>
        <v/>
      </c>
      <c r="Z169" s="518" t="str">
        <f>六年级等级</f>
        <v/>
      </c>
      <c r="AA169" s="533" t="str">
        <f>六年级折返跑得分</f>
        <v/>
      </c>
      <c r="AB169" s="515" t="str">
        <f>六年级等级</f>
        <v/>
      </c>
      <c r="AC169" s="533" t="str">
        <f>六年级跳绳附加分</f>
        <v/>
      </c>
      <c r="AD169" s="534" t="str">
        <f>六年级标准分</f>
        <v/>
      </c>
      <c r="AE169" s="534" t="str">
        <f>六年级总分</f>
        <v/>
      </c>
      <c r="AF169" s="517" t="str">
        <f>六年级等级</f>
        <v/>
      </c>
      <c r="AM169" s="452" t="str">
        <f>折返时间</f>
        <v/>
      </c>
    </row>
    <row r="170" spans="1:39">
      <c r="A170" s="476">
        <v>603</v>
      </c>
      <c r="B170" s="477">
        <v>28</v>
      </c>
      <c r="C170" s="478"/>
      <c r="D170" s="471"/>
      <c r="E170" s="478"/>
      <c r="F170" s="473"/>
      <c r="G170" s="480"/>
      <c r="H170" s="475"/>
      <c r="I170" s="501"/>
      <c r="J170" s="502"/>
      <c r="K170" s="502"/>
      <c r="L170" s="503"/>
      <c r="M170" s="504"/>
      <c r="N170" s="505" t="str">
        <f>六年级BMI</f>
        <v/>
      </c>
      <c r="O170" s="499" t="str">
        <f>六年级BMI等级</f>
        <v/>
      </c>
      <c r="P170" s="500" t="str">
        <f>六年级BMI得分</f>
        <v/>
      </c>
      <c r="Q170" s="515" t="str">
        <f>六年级肺活量得分</f>
        <v/>
      </c>
      <c r="R170" s="512" t="str">
        <f>六年级等级</f>
        <v/>
      </c>
      <c r="S170" s="516" t="str">
        <f>六年级50米跑得分</f>
        <v/>
      </c>
      <c r="T170" s="517" t="str">
        <f>六年级等级</f>
        <v/>
      </c>
      <c r="U170" s="516" t="str">
        <f>六年级坐位体前屈得分</f>
        <v/>
      </c>
      <c r="V170" s="517" t="str">
        <f>六年级等级</f>
        <v/>
      </c>
      <c r="W170" s="516" t="str">
        <f>六年级一分钟跳绳得分</f>
        <v/>
      </c>
      <c r="X170" s="517" t="str">
        <f>六年级等级</f>
        <v/>
      </c>
      <c r="Y170" s="515" t="str">
        <f>六年级仰卧起坐得分</f>
        <v/>
      </c>
      <c r="Z170" s="518" t="str">
        <f>六年级等级</f>
        <v/>
      </c>
      <c r="AA170" s="533" t="str">
        <f>六年级折返跑得分</f>
        <v/>
      </c>
      <c r="AB170" s="515" t="str">
        <f>六年级等级</f>
        <v/>
      </c>
      <c r="AC170" s="533" t="str">
        <f>六年级跳绳附加分</f>
        <v/>
      </c>
      <c r="AD170" s="534" t="str">
        <f>六年级标准分</f>
        <v/>
      </c>
      <c r="AE170" s="534" t="str">
        <f>六年级总分</f>
        <v/>
      </c>
      <c r="AF170" s="517" t="str">
        <f>六年级等级</f>
        <v/>
      </c>
      <c r="AM170" s="452" t="str">
        <f>折返时间</f>
        <v/>
      </c>
    </row>
    <row r="171" spans="1:39">
      <c r="A171" s="476">
        <v>603</v>
      </c>
      <c r="B171" s="477">
        <v>29</v>
      </c>
      <c r="C171" s="478"/>
      <c r="D171" s="471"/>
      <c r="E171" s="478"/>
      <c r="F171" s="473"/>
      <c r="G171" s="480"/>
      <c r="H171" s="475"/>
      <c r="I171" s="501"/>
      <c r="J171" s="502"/>
      <c r="K171" s="502"/>
      <c r="L171" s="503"/>
      <c r="M171" s="504"/>
      <c r="N171" s="505" t="str">
        <f>六年级BMI</f>
        <v/>
      </c>
      <c r="O171" s="499" t="str">
        <f>六年级BMI等级</f>
        <v/>
      </c>
      <c r="P171" s="500" t="str">
        <f>六年级BMI得分</f>
        <v/>
      </c>
      <c r="Q171" s="515" t="str">
        <f>六年级肺活量得分</f>
        <v/>
      </c>
      <c r="R171" s="512" t="str">
        <f>六年级等级</f>
        <v/>
      </c>
      <c r="S171" s="516" t="str">
        <f>六年级50米跑得分</f>
        <v/>
      </c>
      <c r="T171" s="517" t="str">
        <f>六年级等级</f>
        <v/>
      </c>
      <c r="U171" s="516" t="str">
        <f>六年级坐位体前屈得分</f>
        <v/>
      </c>
      <c r="V171" s="517" t="str">
        <f>六年级等级</f>
        <v/>
      </c>
      <c r="W171" s="516" t="str">
        <f>六年级一分钟跳绳得分</f>
        <v/>
      </c>
      <c r="X171" s="517" t="str">
        <f>六年级等级</f>
        <v/>
      </c>
      <c r="Y171" s="515" t="str">
        <f>六年级仰卧起坐得分</f>
        <v/>
      </c>
      <c r="Z171" s="518" t="str">
        <f>六年级等级</f>
        <v/>
      </c>
      <c r="AA171" s="533" t="str">
        <f>六年级折返跑得分</f>
        <v/>
      </c>
      <c r="AB171" s="515" t="str">
        <f>六年级等级</f>
        <v/>
      </c>
      <c r="AC171" s="533" t="str">
        <f>六年级跳绳附加分</f>
        <v/>
      </c>
      <c r="AD171" s="534" t="str">
        <f>六年级标准分</f>
        <v/>
      </c>
      <c r="AE171" s="534" t="str">
        <f>六年级总分</f>
        <v/>
      </c>
      <c r="AF171" s="517" t="str">
        <f>六年级等级</f>
        <v/>
      </c>
      <c r="AM171" s="452" t="str">
        <f>折返时间</f>
        <v/>
      </c>
    </row>
    <row r="172" spans="1:39">
      <c r="A172" s="476">
        <v>603</v>
      </c>
      <c r="B172" s="477">
        <v>30</v>
      </c>
      <c r="C172" s="478"/>
      <c r="D172" s="471"/>
      <c r="E172" s="478"/>
      <c r="F172" s="473"/>
      <c r="G172" s="480"/>
      <c r="H172" s="475"/>
      <c r="I172" s="501"/>
      <c r="J172" s="502"/>
      <c r="K172" s="502"/>
      <c r="L172" s="503"/>
      <c r="M172" s="504"/>
      <c r="N172" s="505" t="str">
        <f>六年级BMI</f>
        <v/>
      </c>
      <c r="O172" s="499" t="str">
        <f>六年级BMI等级</f>
        <v/>
      </c>
      <c r="P172" s="500" t="str">
        <f>六年级BMI得分</f>
        <v/>
      </c>
      <c r="Q172" s="515" t="str">
        <f>六年级肺活量得分</f>
        <v/>
      </c>
      <c r="R172" s="512" t="str">
        <f>六年级等级</f>
        <v/>
      </c>
      <c r="S172" s="516" t="str">
        <f>六年级50米跑得分</f>
        <v/>
      </c>
      <c r="T172" s="517" t="str">
        <f>六年级等级</f>
        <v/>
      </c>
      <c r="U172" s="516" t="str">
        <f>六年级坐位体前屈得分</f>
        <v/>
      </c>
      <c r="V172" s="517" t="str">
        <f>六年级等级</f>
        <v/>
      </c>
      <c r="W172" s="516" t="str">
        <f>六年级一分钟跳绳得分</f>
        <v/>
      </c>
      <c r="X172" s="517" t="str">
        <f>六年级等级</f>
        <v/>
      </c>
      <c r="Y172" s="515" t="str">
        <f>六年级仰卧起坐得分</f>
        <v/>
      </c>
      <c r="Z172" s="518" t="str">
        <f>六年级等级</f>
        <v/>
      </c>
      <c r="AA172" s="533" t="str">
        <f>六年级折返跑得分</f>
        <v/>
      </c>
      <c r="AB172" s="515" t="str">
        <f>六年级等级</f>
        <v/>
      </c>
      <c r="AC172" s="533" t="str">
        <f>六年级跳绳附加分</f>
        <v/>
      </c>
      <c r="AD172" s="534" t="str">
        <f>六年级标准分</f>
        <v/>
      </c>
      <c r="AE172" s="534" t="str">
        <f>六年级总分</f>
        <v/>
      </c>
      <c r="AF172" s="517" t="str">
        <f>六年级等级</f>
        <v/>
      </c>
      <c r="AM172" s="452" t="str">
        <f>折返时间</f>
        <v/>
      </c>
    </row>
    <row r="173" spans="1:39">
      <c r="A173" s="476">
        <v>603</v>
      </c>
      <c r="B173" s="477">
        <v>31</v>
      </c>
      <c r="C173" s="478"/>
      <c r="D173" s="471"/>
      <c r="E173" s="478"/>
      <c r="F173" s="473"/>
      <c r="G173" s="480"/>
      <c r="H173" s="475"/>
      <c r="I173" s="501"/>
      <c r="J173" s="502"/>
      <c r="K173" s="502"/>
      <c r="L173" s="503"/>
      <c r="M173" s="504"/>
      <c r="N173" s="505" t="str">
        <f>六年级BMI</f>
        <v/>
      </c>
      <c r="O173" s="499" t="str">
        <f>六年级BMI等级</f>
        <v/>
      </c>
      <c r="P173" s="500" t="str">
        <f>六年级BMI得分</f>
        <v/>
      </c>
      <c r="Q173" s="515" t="str">
        <f>六年级肺活量得分</f>
        <v/>
      </c>
      <c r="R173" s="512" t="str">
        <f>六年级等级</f>
        <v/>
      </c>
      <c r="S173" s="516" t="str">
        <f>六年级50米跑得分</f>
        <v/>
      </c>
      <c r="T173" s="517" t="str">
        <f>六年级等级</f>
        <v/>
      </c>
      <c r="U173" s="516" t="str">
        <f>六年级坐位体前屈得分</f>
        <v/>
      </c>
      <c r="V173" s="517" t="str">
        <f>六年级等级</f>
        <v/>
      </c>
      <c r="W173" s="516" t="str">
        <f>六年级一分钟跳绳得分</f>
        <v/>
      </c>
      <c r="X173" s="517" t="str">
        <f>六年级等级</f>
        <v/>
      </c>
      <c r="Y173" s="515" t="str">
        <f>六年级仰卧起坐得分</f>
        <v/>
      </c>
      <c r="Z173" s="518" t="str">
        <f>六年级等级</f>
        <v/>
      </c>
      <c r="AA173" s="533" t="str">
        <f>六年级折返跑得分</f>
        <v/>
      </c>
      <c r="AB173" s="515" t="str">
        <f>六年级等级</f>
        <v/>
      </c>
      <c r="AC173" s="533" t="str">
        <f>六年级跳绳附加分</f>
        <v/>
      </c>
      <c r="AD173" s="534" t="str">
        <f>六年级标准分</f>
        <v/>
      </c>
      <c r="AE173" s="534" t="str">
        <f>六年级总分</f>
        <v/>
      </c>
      <c r="AF173" s="517" t="str">
        <f>六年级等级</f>
        <v/>
      </c>
      <c r="AM173" s="452" t="str">
        <f>折返时间</f>
        <v/>
      </c>
    </row>
    <row r="174" spans="1:39">
      <c r="A174" s="476">
        <v>603</v>
      </c>
      <c r="B174" s="477">
        <v>32</v>
      </c>
      <c r="C174" s="478"/>
      <c r="D174" s="471"/>
      <c r="E174" s="478"/>
      <c r="F174" s="473"/>
      <c r="G174" s="480"/>
      <c r="H174" s="475"/>
      <c r="I174" s="501"/>
      <c r="J174" s="502"/>
      <c r="K174" s="502"/>
      <c r="L174" s="503"/>
      <c r="M174" s="504"/>
      <c r="N174" s="505" t="str">
        <f>六年级BMI</f>
        <v/>
      </c>
      <c r="O174" s="499" t="str">
        <f>六年级BMI等级</f>
        <v/>
      </c>
      <c r="P174" s="500" t="str">
        <f>六年级BMI得分</f>
        <v/>
      </c>
      <c r="Q174" s="515" t="str">
        <f>六年级肺活量得分</f>
        <v/>
      </c>
      <c r="R174" s="512" t="str">
        <f>六年级等级</f>
        <v/>
      </c>
      <c r="S174" s="516" t="str">
        <f>六年级50米跑得分</f>
        <v/>
      </c>
      <c r="T174" s="517" t="str">
        <f>六年级等级</f>
        <v/>
      </c>
      <c r="U174" s="516" t="str">
        <f>六年级坐位体前屈得分</f>
        <v/>
      </c>
      <c r="V174" s="517" t="str">
        <f>六年级等级</f>
        <v/>
      </c>
      <c r="W174" s="516" t="str">
        <f>六年级一分钟跳绳得分</f>
        <v/>
      </c>
      <c r="X174" s="517" t="str">
        <f>六年级等级</f>
        <v/>
      </c>
      <c r="Y174" s="515" t="str">
        <f>六年级仰卧起坐得分</f>
        <v/>
      </c>
      <c r="Z174" s="518" t="str">
        <f>六年级等级</f>
        <v/>
      </c>
      <c r="AA174" s="533" t="str">
        <f>六年级折返跑得分</f>
        <v/>
      </c>
      <c r="AB174" s="515" t="str">
        <f>六年级等级</f>
        <v/>
      </c>
      <c r="AC174" s="533" t="str">
        <f>六年级跳绳附加分</f>
        <v/>
      </c>
      <c r="AD174" s="534" t="str">
        <f>六年级标准分</f>
        <v/>
      </c>
      <c r="AE174" s="534" t="str">
        <f>六年级总分</f>
        <v/>
      </c>
      <c r="AF174" s="517" t="str">
        <f>六年级等级</f>
        <v/>
      </c>
      <c r="AM174" s="452" t="str">
        <f>折返时间</f>
        <v/>
      </c>
    </row>
    <row r="175" spans="1:39">
      <c r="A175" s="476">
        <v>603</v>
      </c>
      <c r="B175" s="477">
        <v>33</v>
      </c>
      <c r="C175" s="478"/>
      <c r="D175" s="471"/>
      <c r="E175" s="478"/>
      <c r="F175" s="473"/>
      <c r="G175" s="480"/>
      <c r="H175" s="475"/>
      <c r="I175" s="501"/>
      <c r="J175" s="502"/>
      <c r="K175" s="502"/>
      <c r="L175" s="503"/>
      <c r="M175" s="504"/>
      <c r="N175" s="505" t="str">
        <f>六年级BMI</f>
        <v/>
      </c>
      <c r="O175" s="499" t="str">
        <f>六年级BMI等级</f>
        <v/>
      </c>
      <c r="P175" s="500" t="str">
        <f>六年级BMI得分</f>
        <v/>
      </c>
      <c r="Q175" s="515" t="str">
        <f>六年级肺活量得分</f>
        <v/>
      </c>
      <c r="R175" s="512" t="str">
        <f>六年级等级</f>
        <v/>
      </c>
      <c r="S175" s="516" t="str">
        <f>六年级50米跑得分</f>
        <v/>
      </c>
      <c r="T175" s="517" t="str">
        <f>六年级等级</f>
        <v/>
      </c>
      <c r="U175" s="516" t="str">
        <f>六年级坐位体前屈得分</f>
        <v/>
      </c>
      <c r="V175" s="517" t="str">
        <f>六年级等级</f>
        <v/>
      </c>
      <c r="W175" s="516" t="str">
        <f>六年级一分钟跳绳得分</f>
        <v/>
      </c>
      <c r="X175" s="517" t="str">
        <f>六年级等级</f>
        <v/>
      </c>
      <c r="Y175" s="515" t="str">
        <f>六年级仰卧起坐得分</f>
        <v/>
      </c>
      <c r="Z175" s="518" t="str">
        <f>六年级等级</f>
        <v/>
      </c>
      <c r="AA175" s="533" t="str">
        <f>六年级折返跑得分</f>
        <v/>
      </c>
      <c r="AB175" s="515" t="str">
        <f>六年级等级</f>
        <v/>
      </c>
      <c r="AC175" s="533" t="str">
        <f>六年级跳绳附加分</f>
        <v/>
      </c>
      <c r="AD175" s="534" t="str">
        <f>六年级标准分</f>
        <v/>
      </c>
      <c r="AE175" s="534" t="str">
        <f>六年级总分</f>
        <v/>
      </c>
      <c r="AF175" s="517" t="str">
        <f>六年级等级</f>
        <v/>
      </c>
      <c r="AM175" s="452" t="str">
        <f>折返时间</f>
        <v/>
      </c>
    </row>
    <row r="176" spans="1:39">
      <c r="A176" s="476">
        <v>603</v>
      </c>
      <c r="B176" s="477">
        <v>34</v>
      </c>
      <c r="C176" s="478"/>
      <c r="D176" s="471"/>
      <c r="E176" s="478"/>
      <c r="F176" s="473"/>
      <c r="G176" s="480"/>
      <c r="H176" s="475"/>
      <c r="I176" s="501"/>
      <c r="J176" s="502"/>
      <c r="K176" s="502"/>
      <c r="L176" s="503"/>
      <c r="M176" s="504"/>
      <c r="N176" s="505" t="str">
        <f>六年级BMI</f>
        <v/>
      </c>
      <c r="O176" s="499" t="str">
        <f>六年级BMI等级</f>
        <v/>
      </c>
      <c r="P176" s="500" t="str">
        <f>六年级BMI得分</f>
        <v/>
      </c>
      <c r="Q176" s="515" t="str">
        <f>六年级肺活量得分</f>
        <v/>
      </c>
      <c r="R176" s="512" t="str">
        <f>六年级等级</f>
        <v/>
      </c>
      <c r="S176" s="516" t="str">
        <f>六年级50米跑得分</f>
        <v/>
      </c>
      <c r="T176" s="517" t="str">
        <f>六年级等级</f>
        <v/>
      </c>
      <c r="U176" s="516" t="str">
        <f>六年级坐位体前屈得分</f>
        <v/>
      </c>
      <c r="V176" s="517" t="str">
        <f>六年级等级</f>
        <v/>
      </c>
      <c r="W176" s="516" t="str">
        <f>六年级一分钟跳绳得分</f>
        <v/>
      </c>
      <c r="X176" s="517" t="str">
        <f>六年级等级</f>
        <v/>
      </c>
      <c r="Y176" s="515" t="str">
        <f>六年级仰卧起坐得分</f>
        <v/>
      </c>
      <c r="Z176" s="518" t="str">
        <f>六年级等级</f>
        <v/>
      </c>
      <c r="AA176" s="533" t="str">
        <f>六年级折返跑得分</f>
        <v/>
      </c>
      <c r="AB176" s="515" t="str">
        <f>六年级等级</f>
        <v/>
      </c>
      <c r="AC176" s="533" t="str">
        <f>六年级跳绳附加分</f>
        <v/>
      </c>
      <c r="AD176" s="534" t="str">
        <f>六年级标准分</f>
        <v/>
      </c>
      <c r="AE176" s="534" t="str">
        <f>六年级总分</f>
        <v/>
      </c>
      <c r="AF176" s="517" t="str">
        <f>六年级等级</f>
        <v/>
      </c>
      <c r="AM176" s="452" t="str">
        <f>折返时间</f>
        <v/>
      </c>
    </row>
    <row r="177" spans="1:39">
      <c r="A177" s="476">
        <v>603</v>
      </c>
      <c r="B177" s="477">
        <v>35</v>
      </c>
      <c r="C177" s="478"/>
      <c r="D177" s="471"/>
      <c r="E177" s="478"/>
      <c r="F177" s="473"/>
      <c r="G177" s="480"/>
      <c r="H177" s="475"/>
      <c r="I177" s="501"/>
      <c r="J177" s="502"/>
      <c r="K177" s="502"/>
      <c r="L177" s="503"/>
      <c r="M177" s="504"/>
      <c r="N177" s="505" t="str">
        <f>六年级BMI</f>
        <v/>
      </c>
      <c r="O177" s="499" t="str">
        <f>六年级BMI等级</f>
        <v/>
      </c>
      <c r="P177" s="500" t="str">
        <f>六年级BMI得分</f>
        <v/>
      </c>
      <c r="Q177" s="515" t="str">
        <f>六年级肺活量得分</f>
        <v/>
      </c>
      <c r="R177" s="512" t="str">
        <f>六年级等级</f>
        <v/>
      </c>
      <c r="S177" s="516" t="str">
        <f>六年级50米跑得分</f>
        <v/>
      </c>
      <c r="T177" s="517" t="str">
        <f>六年级等级</f>
        <v/>
      </c>
      <c r="U177" s="516" t="str">
        <f>六年级坐位体前屈得分</f>
        <v/>
      </c>
      <c r="V177" s="517" t="str">
        <f>六年级等级</f>
        <v/>
      </c>
      <c r="W177" s="516" t="str">
        <f>六年级一分钟跳绳得分</f>
        <v/>
      </c>
      <c r="X177" s="517" t="str">
        <f>六年级等级</f>
        <v/>
      </c>
      <c r="Y177" s="515" t="str">
        <f>六年级仰卧起坐得分</f>
        <v/>
      </c>
      <c r="Z177" s="518" t="str">
        <f>六年级等级</f>
        <v/>
      </c>
      <c r="AA177" s="533" t="str">
        <f>六年级折返跑得分</f>
        <v/>
      </c>
      <c r="AB177" s="515" t="str">
        <f>六年级等级</f>
        <v/>
      </c>
      <c r="AC177" s="533" t="str">
        <f>六年级跳绳附加分</f>
        <v/>
      </c>
      <c r="AD177" s="534" t="str">
        <f>六年级标准分</f>
        <v/>
      </c>
      <c r="AE177" s="534" t="str">
        <f>六年级总分</f>
        <v/>
      </c>
      <c r="AF177" s="517" t="str">
        <f>六年级等级</f>
        <v/>
      </c>
      <c r="AM177" s="452" t="str">
        <f>折返时间</f>
        <v/>
      </c>
    </row>
    <row r="178" spans="1:39">
      <c r="A178" s="476">
        <v>603</v>
      </c>
      <c r="B178" s="477">
        <v>36</v>
      </c>
      <c r="C178" s="478"/>
      <c r="D178" s="471"/>
      <c r="E178" s="478"/>
      <c r="F178" s="473"/>
      <c r="G178" s="480"/>
      <c r="H178" s="475"/>
      <c r="I178" s="501"/>
      <c r="J178" s="502"/>
      <c r="K178" s="502"/>
      <c r="L178" s="503"/>
      <c r="M178" s="504"/>
      <c r="N178" s="505" t="str">
        <f>六年级BMI</f>
        <v/>
      </c>
      <c r="O178" s="499" t="str">
        <f>六年级BMI等级</f>
        <v/>
      </c>
      <c r="P178" s="500" t="str">
        <f>六年级BMI得分</f>
        <v/>
      </c>
      <c r="Q178" s="515" t="str">
        <f>六年级肺活量得分</f>
        <v/>
      </c>
      <c r="R178" s="512" t="str">
        <f>六年级等级</f>
        <v/>
      </c>
      <c r="S178" s="516" t="str">
        <f>六年级50米跑得分</f>
        <v/>
      </c>
      <c r="T178" s="517" t="str">
        <f>六年级等级</f>
        <v/>
      </c>
      <c r="U178" s="516" t="str">
        <f>六年级坐位体前屈得分</f>
        <v/>
      </c>
      <c r="V178" s="517" t="str">
        <f>六年级等级</f>
        <v/>
      </c>
      <c r="W178" s="516" t="str">
        <f>六年级一分钟跳绳得分</f>
        <v/>
      </c>
      <c r="X178" s="517" t="str">
        <f>六年级等级</f>
        <v/>
      </c>
      <c r="Y178" s="515" t="str">
        <f>六年级仰卧起坐得分</f>
        <v/>
      </c>
      <c r="Z178" s="518" t="str">
        <f>六年级等级</f>
        <v/>
      </c>
      <c r="AA178" s="533" t="str">
        <f>六年级折返跑得分</f>
        <v/>
      </c>
      <c r="AB178" s="515" t="str">
        <f>六年级等级</f>
        <v/>
      </c>
      <c r="AC178" s="533" t="str">
        <f>六年级跳绳附加分</f>
        <v/>
      </c>
      <c r="AD178" s="534" t="str">
        <f>六年级标准分</f>
        <v/>
      </c>
      <c r="AE178" s="534" t="str">
        <f>六年级总分</f>
        <v/>
      </c>
      <c r="AF178" s="517" t="str">
        <f>六年级等级</f>
        <v/>
      </c>
      <c r="AM178" s="452" t="str">
        <f>折返时间</f>
        <v/>
      </c>
    </row>
    <row r="179" spans="1:39">
      <c r="A179" s="476">
        <v>603</v>
      </c>
      <c r="B179" s="477">
        <v>37</v>
      </c>
      <c r="C179" s="478"/>
      <c r="D179" s="471"/>
      <c r="E179" s="478"/>
      <c r="F179" s="473"/>
      <c r="G179" s="480"/>
      <c r="H179" s="475"/>
      <c r="I179" s="501"/>
      <c r="J179" s="502"/>
      <c r="K179" s="502"/>
      <c r="L179" s="503"/>
      <c r="M179" s="504"/>
      <c r="N179" s="505" t="str">
        <f>六年级BMI</f>
        <v/>
      </c>
      <c r="O179" s="499" t="str">
        <f>六年级BMI等级</f>
        <v/>
      </c>
      <c r="P179" s="500" t="str">
        <f>六年级BMI得分</f>
        <v/>
      </c>
      <c r="Q179" s="515" t="str">
        <f>六年级肺活量得分</f>
        <v/>
      </c>
      <c r="R179" s="512" t="str">
        <f>六年级等级</f>
        <v/>
      </c>
      <c r="S179" s="516" t="str">
        <f>六年级50米跑得分</f>
        <v/>
      </c>
      <c r="T179" s="517" t="str">
        <f>六年级等级</f>
        <v/>
      </c>
      <c r="U179" s="516" t="str">
        <f>六年级坐位体前屈得分</f>
        <v/>
      </c>
      <c r="V179" s="517" t="str">
        <f>六年级等级</f>
        <v/>
      </c>
      <c r="W179" s="516" t="str">
        <f>六年级一分钟跳绳得分</f>
        <v/>
      </c>
      <c r="X179" s="517" t="str">
        <f>六年级等级</f>
        <v/>
      </c>
      <c r="Y179" s="515" t="str">
        <f>六年级仰卧起坐得分</f>
        <v/>
      </c>
      <c r="Z179" s="518" t="str">
        <f>六年级等级</f>
        <v/>
      </c>
      <c r="AA179" s="533" t="str">
        <f>六年级折返跑得分</f>
        <v/>
      </c>
      <c r="AB179" s="515" t="str">
        <f>六年级等级</f>
        <v/>
      </c>
      <c r="AC179" s="533" t="str">
        <f>六年级跳绳附加分</f>
        <v/>
      </c>
      <c r="AD179" s="534" t="str">
        <f>六年级标准分</f>
        <v/>
      </c>
      <c r="AE179" s="534" t="str">
        <f>六年级总分</f>
        <v/>
      </c>
      <c r="AF179" s="517" t="str">
        <f>六年级等级</f>
        <v/>
      </c>
      <c r="AM179" s="452" t="str">
        <f>折返时间</f>
        <v/>
      </c>
    </row>
    <row r="180" spans="1:39">
      <c r="A180" s="476">
        <v>603</v>
      </c>
      <c r="B180" s="477">
        <v>38</v>
      </c>
      <c r="C180" s="478"/>
      <c r="D180" s="471"/>
      <c r="E180" s="478"/>
      <c r="F180" s="473"/>
      <c r="G180" s="480"/>
      <c r="H180" s="475"/>
      <c r="I180" s="501"/>
      <c r="J180" s="502"/>
      <c r="K180" s="502"/>
      <c r="L180" s="503"/>
      <c r="M180" s="504"/>
      <c r="N180" s="505" t="str">
        <f>六年级BMI</f>
        <v/>
      </c>
      <c r="O180" s="499" t="str">
        <f>六年级BMI等级</f>
        <v/>
      </c>
      <c r="P180" s="500" t="str">
        <f>六年级BMI得分</f>
        <v/>
      </c>
      <c r="Q180" s="515" t="str">
        <f>六年级肺活量得分</f>
        <v/>
      </c>
      <c r="R180" s="512" t="str">
        <f>六年级等级</f>
        <v/>
      </c>
      <c r="S180" s="516" t="str">
        <f>六年级50米跑得分</f>
        <v/>
      </c>
      <c r="T180" s="517" t="str">
        <f>六年级等级</f>
        <v/>
      </c>
      <c r="U180" s="516" t="str">
        <f>六年级坐位体前屈得分</f>
        <v/>
      </c>
      <c r="V180" s="517" t="str">
        <f>六年级等级</f>
        <v/>
      </c>
      <c r="W180" s="516" t="str">
        <f>六年级一分钟跳绳得分</f>
        <v/>
      </c>
      <c r="X180" s="517" t="str">
        <f>六年级等级</f>
        <v/>
      </c>
      <c r="Y180" s="515" t="str">
        <f>六年级仰卧起坐得分</f>
        <v/>
      </c>
      <c r="Z180" s="518" t="str">
        <f>六年级等级</f>
        <v/>
      </c>
      <c r="AA180" s="533" t="str">
        <f>六年级折返跑得分</f>
        <v/>
      </c>
      <c r="AB180" s="515" t="str">
        <f>六年级等级</f>
        <v/>
      </c>
      <c r="AC180" s="533" t="str">
        <f>六年级跳绳附加分</f>
        <v/>
      </c>
      <c r="AD180" s="534" t="str">
        <f>六年级标准分</f>
        <v/>
      </c>
      <c r="AE180" s="534" t="str">
        <f>六年级总分</f>
        <v/>
      </c>
      <c r="AF180" s="517" t="str">
        <f>六年级等级</f>
        <v/>
      </c>
      <c r="AM180" s="452" t="str">
        <f>折返时间</f>
        <v/>
      </c>
    </row>
    <row r="181" spans="1:39">
      <c r="A181" s="476">
        <v>603</v>
      </c>
      <c r="B181" s="477">
        <v>39</v>
      </c>
      <c r="C181" s="478"/>
      <c r="D181" s="471"/>
      <c r="E181" s="478"/>
      <c r="F181" s="473"/>
      <c r="G181" s="480"/>
      <c r="H181" s="475"/>
      <c r="I181" s="501"/>
      <c r="J181" s="502"/>
      <c r="K181" s="502"/>
      <c r="L181" s="503"/>
      <c r="M181" s="504"/>
      <c r="N181" s="505" t="str">
        <f>六年级BMI</f>
        <v/>
      </c>
      <c r="O181" s="499" t="str">
        <f>六年级BMI等级</f>
        <v/>
      </c>
      <c r="P181" s="500" t="str">
        <f>六年级BMI得分</f>
        <v/>
      </c>
      <c r="Q181" s="515" t="str">
        <f>六年级肺活量得分</f>
        <v/>
      </c>
      <c r="R181" s="512" t="str">
        <f>六年级等级</f>
        <v/>
      </c>
      <c r="S181" s="516" t="str">
        <f>六年级50米跑得分</f>
        <v/>
      </c>
      <c r="T181" s="517" t="str">
        <f>六年级等级</f>
        <v/>
      </c>
      <c r="U181" s="516" t="str">
        <f>六年级坐位体前屈得分</f>
        <v/>
      </c>
      <c r="V181" s="517" t="str">
        <f>六年级等级</f>
        <v/>
      </c>
      <c r="W181" s="516" t="str">
        <f>六年级一分钟跳绳得分</f>
        <v/>
      </c>
      <c r="X181" s="517" t="str">
        <f>六年级等级</f>
        <v/>
      </c>
      <c r="Y181" s="515" t="str">
        <f>六年级仰卧起坐得分</f>
        <v/>
      </c>
      <c r="Z181" s="518" t="str">
        <f>六年级等级</f>
        <v/>
      </c>
      <c r="AA181" s="533" t="str">
        <f>六年级折返跑得分</f>
        <v/>
      </c>
      <c r="AB181" s="515" t="str">
        <f>六年级等级</f>
        <v/>
      </c>
      <c r="AC181" s="533" t="str">
        <f>六年级跳绳附加分</f>
        <v/>
      </c>
      <c r="AD181" s="534" t="str">
        <f>六年级标准分</f>
        <v/>
      </c>
      <c r="AE181" s="534" t="str">
        <f>六年级总分</f>
        <v/>
      </c>
      <c r="AF181" s="517" t="str">
        <f>六年级等级</f>
        <v/>
      </c>
      <c r="AM181" s="452" t="str">
        <f>折返时间</f>
        <v/>
      </c>
    </row>
    <row r="182" spans="1:39">
      <c r="A182" s="476">
        <v>603</v>
      </c>
      <c r="B182" s="477">
        <v>40</v>
      </c>
      <c r="C182" s="478"/>
      <c r="D182" s="471"/>
      <c r="E182" s="478"/>
      <c r="F182" s="473"/>
      <c r="G182" s="480"/>
      <c r="H182" s="475"/>
      <c r="I182" s="501"/>
      <c r="J182" s="502"/>
      <c r="K182" s="502"/>
      <c r="L182" s="503"/>
      <c r="M182" s="504"/>
      <c r="N182" s="505" t="str">
        <f>六年级BMI</f>
        <v/>
      </c>
      <c r="O182" s="499" t="str">
        <f>六年级BMI等级</f>
        <v/>
      </c>
      <c r="P182" s="500" t="str">
        <f>六年级BMI得分</f>
        <v/>
      </c>
      <c r="Q182" s="515" t="str">
        <f>六年级肺活量得分</f>
        <v/>
      </c>
      <c r="R182" s="512" t="str">
        <f>六年级等级</f>
        <v/>
      </c>
      <c r="S182" s="516" t="str">
        <f>六年级50米跑得分</f>
        <v/>
      </c>
      <c r="T182" s="517" t="str">
        <f>六年级等级</f>
        <v/>
      </c>
      <c r="U182" s="516" t="str">
        <f>六年级坐位体前屈得分</f>
        <v/>
      </c>
      <c r="V182" s="517" t="str">
        <f>六年级等级</f>
        <v/>
      </c>
      <c r="W182" s="516" t="str">
        <f>六年级一分钟跳绳得分</f>
        <v/>
      </c>
      <c r="X182" s="517" t="str">
        <f>六年级等级</f>
        <v/>
      </c>
      <c r="Y182" s="515" t="str">
        <f>六年级仰卧起坐得分</f>
        <v/>
      </c>
      <c r="Z182" s="518" t="str">
        <f>六年级等级</f>
        <v/>
      </c>
      <c r="AA182" s="533" t="str">
        <f>六年级折返跑得分</f>
        <v/>
      </c>
      <c r="AB182" s="515" t="str">
        <f>六年级等级</f>
        <v/>
      </c>
      <c r="AC182" s="533" t="str">
        <f>六年级跳绳附加分</f>
        <v/>
      </c>
      <c r="AD182" s="534" t="str">
        <f>六年级标准分</f>
        <v/>
      </c>
      <c r="AE182" s="534" t="str">
        <f>六年级总分</f>
        <v/>
      </c>
      <c r="AF182" s="517" t="str">
        <f>六年级等级</f>
        <v/>
      </c>
      <c r="AM182" s="452" t="str">
        <f>折返时间</f>
        <v/>
      </c>
    </row>
    <row r="183" spans="1:39">
      <c r="A183" s="476">
        <v>603</v>
      </c>
      <c r="B183" s="477">
        <v>41</v>
      </c>
      <c r="C183" s="478"/>
      <c r="D183" s="471"/>
      <c r="E183" s="472"/>
      <c r="F183" s="473"/>
      <c r="G183" s="480"/>
      <c r="H183" s="475"/>
      <c r="I183" s="501"/>
      <c r="J183" s="502"/>
      <c r="K183" s="495"/>
      <c r="L183" s="503"/>
      <c r="M183" s="504"/>
      <c r="N183" s="505" t="str">
        <f>六年级BMI</f>
        <v/>
      </c>
      <c r="O183" s="499" t="str">
        <f>六年级BMI等级</f>
        <v/>
      </c>
      <c r="P183" s="500" t="str">
        <f>六年级BMI得分</f>
        <v/>
      </c>
      <c r="Q183" s="515" t="str">
        <f>六年级肺活量得分</f>
        <v/>
      </c>
      <c r="R183" s="512" t="str">
        <f>六年级等级</f>
        <v/>
      </c>
      <c r="S183" s="516" t="str">
        <f>六年级50米跑得分</f>
        <v/>
      </c>
      <c r="T183" s="517" t="str">
        <f>六年级等级</f>
        <v/>
      </c>
      <c r="U183" s="516" t="str">
        <f>六年级坐位体前屈得分</f>
        <v/>
      </c>
      <c r="V183" s="517" t="str">
        <f>六年级等级</f>
        <v/>
      </c>
      <c r="W183" s="516" t="str">
        <f>六年级一分钟跳绳得分</f>
        <v/>
      </c>
      <c r="X183" s="517" t="str">
        <f>六年级等级</f>
        <v/>
      </c>
      <c r="Y183" s="515" t="str">
        <f>六年级仰卧起坐得分</f>
        <v/>
      </c>
      <c r="Z183" s="518" t="str">
        <f>六年级等级</f>
        <v/>
      </c>
      <c r="AA183" s="533" t="str">
        <f>六年级折返跑得分</f>
        <v/>
      </c>
      <c r="AB183" s="515" t="str">
        <f>六年级等级</f>
        <v/>
      </c>
      <c r="AC183" s="533" t="str">
        <f>六年级跳绳附加分</f>
        <v/>
      </c>
      <c r="AD183" s="534" t="str">
        <f>六年级标准分</f>
        <v/>
      </c>
      <c r="AE183" s="534" t="str">
        <f>六年级总分</f>
        <v/>
      </c>
      <c r="AF183" s="517" t="str">
        <f>六年级等级</f>
        <v/>
      </c>
      <c r="AM183" s="452" t="str">
        <f>折返时间</f>
        <v/>
      </c>
    </row>
    <row r="184" spans="1:39">
      <c r="A184" s="476">
        <v>603</v>
      </c>
      <c r="B184" s="477">
        <v>42</v>
      </c>
      <c r="C184" s="470"/>
      <c r="D184" s="471"/>
      <c r="E184" s="472"/>
      <c r="F184" s="473"/>
      <c r="G184" s="480"/>
      <c r="H184" s="475"/>
      <c r="I184" s="494"/>
      <c r="J184" s="495"/>
      <c r="K184" s="495"/>
      <c r="L184" s="503"/>
      <c r="M184" s="504"/>
      <c r="N184" s="505" t="str">
        <f>六年级BMI</f>
        <v/>
      </c>
      <c r="O184" s="499" t="str">
        <f>六年级BMI等级</f>
        <v/>
      </c>
      <c r="P184" s="500" t="str">
        <f>六年级BMI得分</f>
        <v/>
      </c>
      <c r="Q184" s="515" t="str">
        <f>六年级肺活量得分</f>
        <v/>
      </c>
      <c r="R184" s="512" t="str">
        <f>六年级等级</f>
        <v/>
      </c>
      <c r="S184" s="516" t="str">
        <f>六年级50米跑得分</f>
        <v/>
      </c>
      <c r="T184" s="517" t="str">
        <f>六年级等级</f>
        <v/>
      </c>
      <c r="U184" s="516" t="str">
        <f>六年级坐位体前屈得分</f>
        <v/>
      </c>
      <c r="V184" s="517" t="str">
        <f>六年级等级</f>
        <v/>
      </c>
      <c r="W184" s="516" t="str">
        <f>六年级一分钟跳绳得分</f>
        <v/>
      </c>
      <c r="X184" s="517" t="str">
        <f>六年级等级</f>
        <v/>
      </c>
      <c r="Y184" s="515" t="str">
        <f>六年级仰卧起坐得分</f>
        <v/>
      </c>
      <c r="Z184" s="518" t="str">
        <f>六年级等级</f>
        <v/>
      </c>
      <c r="AA184" s="533" t="str">
        <f>六年级折返跑得分</f>
        <v/>
      </c>
      <c r="AB184" s="515" t="str">
        <f>六年级等级</f>
        <v/>
      </c>
      <c r="AC184" s="533" t="str">
        <f>六年级跳绳附加分</f>
        <v/>
      </c>
      <c r="AD184" s="534" t="str">
        <f>六年级标准分</f>
        <v/>
      </c>
      <c r="AE184" s="534" t="str">
        <f>六年级总分</f>
        <v/>
      </c>
      <c r="AF184" s="517" t="str">
        <f>六年级等级</f>
        <v/>
      </c>
      <c r="AM184" s="452" t="str">
        <f>折返时间</f>
        <v/>
      </c>
    </row>
    <row r="185" spans="1:39">
      <c r="A185" s="476">
        <v>603</v>
      </c>
      <c r="B185" s="477">
        <v>43</v>
      </c>
      <c r="C185" s="478"/>
      <c r="D185" s="471"/>
      <c r="E185" s="472"/>
      <c r="F185" s="473"/>
      <c r="G185" s="480"/>
      <c r="H185" s="475"/>
      <c r="I185" s="501"/>
      <c r="J185" s="502"/>
      <c r="K185" s="495"/>
      <c r="L185" s="503"/>
      <c r="M185" s="504"/>
      <c r="N185" s="505" t="str">
        <f>六年级BMI</f>
        <v/>
      </c>
      <c r="O185" s="499" t="str">
        <f>六年级BMI等级</f>
        <v/>
      </c>
      <c r="P185" s="500" t="str">
        <f>六年级BMI得分</f>
        <v/>
      </c>
      <c r="Q185" s="515" t="str">
        <f>六年级肺活量得分</f>
        <v/>
      </c>
      <c r="R185" s="512" t="str">
        <f>六年级等级</f>
        <v/>
      </c>
      <c r="S185" s="516" t="str">
        <f>六年级50米跑得分</f>
        <v/>
      </c>
      <c r="T185" s="517" t="str">
        <f>六年级等级</f>
        <v/>
      </c>
      <c r="U185" s="516" t="str">
        <f>六年级坐位体前屈得分</f>
        <v/>
      </c>
      <c r="V185" s="517" t="str">
        <f>六年级等级</f>
        <v/>
      </c>
      <c r="W185" s="516" t="str">
        <f>六年级一分钟跳绳得分</f>
        <v/>
      </c>
      <c r="X185" s="517" t="str">
        <f>六年级等级</f>
        <v/>
      </c>
      <c r="Y185" s="515" t="str">
        <f>六年级仰卧起坐得分</f>
        <v/>
      </c>
      <c r="Z185" s="518" t="str">
        <f>六年级等级</f>
        <v/>
      </c>
      <c r="AA185" s="533" t="str">
        <f>六年级折返跑得分</f>
        <v/>
      </c>
      <c r="AB185" s="515" t="str">
        <f>六年级等级</f>
        <v/>
      </c>
      <c r="AC185" s="533" t="str">
        <f>六年级跳绳附加分</f>
        <v/>
      </c>
      <c r="AD185" s="534" t="str">
        <f>六年级标准分</f>
        <v/>
      </c>
      <c r="AE185" s="534" t="str">
        <f>六年级总分</f>
        <v/>
      </c>
      <c r="AF185" s="517" t="str">
        <f>六年级等级</f>
        <v/>
      </c>
      <c r="AM185" s="452" t="str">
        <f>折返时间</f>
        <v/>
      </c>
    </row>
    <row r="186" spans="1:39">
      <c r="A186" s="476">
        <v>603</v>
      </c>
      <c r="B186" s="477">
        <v>44</v>
      </c>
      <c r="C186" s="478"/>
      <c r="D186" s="471"/>
      <c r="E186" s="472"/>
      <c r="F186" s="473"/>
      <c r="G186" s="480"/>
      <c r="H186" s="475"/>
      <c r="I186" s="501"/>
      <c r="J186" s="502"/>
      <c r="K186" s="495"/>
      <c r="L186" s="503"/>
      <c r="M186" s="504"/>
      <c r="N186" s="505" t="str">
        <f>六年级BMI</f>
        <v/>
      </c>
      <c r="O186" s="499" t="str">
        <f>六年级BMI等级</f>
        <v/>
      </c>
      <c r="P186" s="500" t="str">
        <f>六年级BMI得分</f>
        <v/>
      </c>
      <c r="Q186" s="515" t="str">
        <f>六年级肺活量得分</f>
        <v/>
      </c>
      <c r="R186" s="512" t="str">
        <f>六年级等级</f>
        <v/>
      </c>
      <c r="S186" s="516" t="str">
        <f>六年级50米跑得分</f>
        <v/>
      </c>
      <c r="T186" s="517" t="str">
        <f>六年级等级</f>
        <v/>
      </c>
      <c r="U186" s="516" t="str">
        <f>六年级坐位体前屈得分</f>
        <v/>
      </c>
      <c r="V186" s="517" t="str">
        <f>六年级等级</f>
        <v/>
      </c>
      <c r="W186" s="516" t="str">
        <f>六年级一分钟跳绳得分</f>
        <v/>
      </c>
      <c r="X186" s="517" t="str">
        <f>六年级等级</f>
        <v/>
      </c>
      <c r="Y186" s="515" t="str">
        <f>六年级仰卧起坐得分</f>
        <v/>
      </c>
      <c r="Z186" s="518" t="str">
        <f>六年级等级</f>
        <v/>
      </c>
      <c r="AA186" s="533" t="str">
        <f>六年级折返跑得分</f>
        <v/>
      </c>
      <c r="AB186" s="515" t="str">
        <f>六年级等级</f>
        <v/>
      </c>
      <c r="AC186" s="533" t="str">
        <f>六年级跳绳附加分</f>
        <v/>
      </c>
      <c r="AD186" s="534" t="str">
        <f>六年级标准分</f>
        <v/>
      </c>
      <c r="AE186" s="534" t="str">
        <f>六年级总分</f>
        <v/>
      </c>
      <c r="AF186" s="517" t="str">
        <f>六年级等级</f>
        <v/>
      </c>
      <c r="AM186" s="452" t="str">
        <f>折返时间</f>
        <v/>
      </c>
    </row>
    <row r="187" spans="1:39">
      <c r="A187" s="476">
        <v>603</v>
      </c>
      <c r="B187" s="477">
        <v>45</v>
      </c>
      <c r="C187" s="478"/>
      <c r="D187" s="471"/>
      <c r="E187" s="472"/>
      <c r="F187" s="473"/>
      <c r="G187" s="474"/>
      <c r="H187" s="475"/>
      <c r="I187" s="501"/>
      <c r="J187" s="502"/>
      <c r="K187" s="495"/>
      <c r="L187" s="503"/>
      <c r="M187" s="504"/>
      <c r="N187" s="505" t="str">
        <f>六年级BMI</f>
        <v/>
      </c>
      <c r="O187" s="499" t="str">
        <f>六年级BMI等级</f>
        <v/>
      </c>
      <c r="P187" s="500" t="str">
        <f>六年级BMI得分</f>
        <v/>
      </c>
      <c r="Q187" s="515" t="str">
        <f>六年级肺活量得分</f>
        <v/>
      </c>
      <c r="R187" s="512" t="str">
        <f>六年级等级</f>
        <v/>
      </c>
      <c r="S187" s="516" t="str">
        <f>六年级50米跑得分</f>
        <v/>
      </c>
      <c r="T187" s="517" t="str">
        <f>六年级等级</f>
        <v/>
      </c>
      <c r="U187" s="516" t="str">
        <f>六年级坐位体前屈得分</f>
        <v/>
      </c>
      <c r="V187" s="517" t="str">
        <f>六年级等级</f>
        <v/>
      </c>
      <c r="W187" s="516" t="str">
        <f>六年级一分钟跳绳得分</f>
        <v/>
      </c>
      <c r="X187" s="517" t="str">
        <f>六年级等级</f>
        <v/>
      </c>
      <c r="Y187" s="515" t="str">
        <f>六年级仰卧起坐得分</f>
        <v/>
      </c>
      <c r="Z187" s="518" t="str">
        <f>六年级等级</f>
        <v/>
      </c>
      <c r="AA187" s="533" t="str">
        <f>六年级折返跑得分</f>
        <v/>
      </c>
      <c r="AB187" s="515" t="str">
        <f>六年级等级</f>
        <v/>
      </c>
      <c r="AC187" s="533" t="str">
        <f>六年级跳绳附加分</f>
        <v/>
      </c>
      <c r="AD187" s="534" t="str">
        <f>六年级标准分</f>
        <v/>
      </c>
      <c r="AE187" s="534" t="str">
        <f>六年级总分</f>
        <v/>
      </c>
      <c r="AF187" s="517" t="str">
        <f>六年级等级</f>
        <v/>
      </c>
      <c r="AM187" s="452" t="str">
        <f>折返时间</f>
        <v/>
      </c>
    </row>
    <row r="188" spans="1:39">
      <c r="A188" s="476">
        <v>603</v>
      </c>
      <c r="B188" s="477">
        <v>46</v>
      </c>
      <c r="C188" s="478"/>
      <c r="D188" s="471"/>
      <c r="E188" s="472"/>
      <c r="F188" s="473"/>
      <c r="G188" s="474"/>
      <c r="H188" s="475"/>
      <c r="I188" s="501"/>
      <c r="J188" s="502"/>
      <c r="K188" s="495"/>
      <c r="L188" s="503"/>
      <c r="M188" s="504"/>
      <c r="N188" s="505" t="str">
        <f>六年级BMI</f>
        <v/>
      </c>
      <c r="O188" s="499" t="str">
        <f>六年级BMI等级</f>
        <v/>
      </c>
      <c r="P188" s="500" t="str">
        <f>六年级BMI得分</f>
        <v/>
      </c>
      <c r="Q188" s="515" t="str">
        <f>六年级肺活量得分</f>
        <v/>
      </c>
      <c r="R188" s="512" t="str">
        <f>六年级等级</f>
        <v/>
      </c>
      <c r="S188" s="516" t="str">
        <f>六年级50米跑得分</f>
        <v/>
      </c>
      <c r="T188" s="517" t="str">
        <f>六年级等级</f>
        <v/>
      </c>
      <c r="U188" s="516" t="str">
        <f>六年级坐位体前屈得分</f>
        <v/>
      </c>
      <c r="V188" s="517" t="str">
        <f>六年级等级</f>
        <v/>
      </c>
      <c r="W188" s="516" t="str">
        <f>六年级一分钟跳绳得分</f>
        <v/>
      </c>
      <c r="X188" s="517" t="str">
        <f>六年级等级</f>
        <v/>
      </c>
      <c r="Y188" s="515" t="str">
        <f>六年级仰卧起坐得分</f>
        <v/>
      </c>
      <c r="Z188" s="518" t="str">
        <f>六年级等级</f>
        <v/>
      </c>
      <c r="AA188" s="533" t="str">
        <f>六年级折返跑得分</f>
        <v/>
      </c>
      <c r="AB188" s="515" t="str">
        <f>六年级等级</f>
        <v/>
      </c>
      <c r="AC188" s="533" t="str">
        <f>六年级跳绳附加分</f>
        <v/>
      </c>
      <c r="AD188" s="534" t="str">
        <f>六年级标准分</f>
        <v/>
      </c>
      <c r="AE188" s="534" t="str">
        <f>六年级总分</f>
        <v/>
      </c>
      <c r="AF188" s="517" t="str">
        <f>六年级等级</f>
        <v/>
      </c>
      <c r="AM188" s="452" t="str">
        <f>折返时间</f>
        <v/>
      </c>
    </row>
    <row r="189" spans="1:39">
      <c r="A189" s="476">
        <v>603</v>
      </c>
      <c r="B189" s="477">
        <v>47</v>
      </c>
      <c r="C189" s="478"/>
      <c r="D189" s="471"/>
      <c r="E189" s="472"/>
      <c r="F189" s="473"/>
      <c r="G189" s="480"/>
      <c r="H189" s="475"/>
      <c r="I189" s="501"/>
      <c r="J189" s="502"/>
      <c r="K189" s="495"/>
      <c r="L189" s="503"/>
      <c r="M189" s="504"/>
      <c r="N189" s="505" t="str">
        <f>六年级BMI</f>
        <v/>
      </c>
      <c r="O189" s="499" t="str">
        <f>六年级BMI等级</f>
        <v/>
      </c>
      <c r="P189" s="500" t="str">
        <f>六年级BMI得分</f>
        <v/>
      </c>
      <c r="Q189" s="515" t="str">
        <f>六年级肺活量得分</f>
        <v/>
      </c>
      <c r="R189" s="512" t="str">
        <f>六年级等级</f>
        <v/>
      </c>
      <c r="S189" s="516" t="str">
        <f>六年级50米跑得分</f>
        <v/>
      </c>
      <c r="T189" s="517" t="str">
        <f>六年级等级</f>
        <v/>
      </c>
      <c r="U189" s="516" t="str">
        <f>六年级坐位体前屈得分</f>
        <v/>
      </c>
      <c r="V189" s="517" t="str">
        <f>六年级等级</f>
        <v/>
      </c>
      <c r="W189" s="516" t="str">
        <f>六年级一分钟跳绳得分</f>
        <v/>
      </c>
      <c r="X189" s="517" t="str">
        <f>六年级等级</f>
        <v/>
      </c>
      <c r="Y189" s="515" t="str">
        <f>六年级仰卧起坐得分</f>
        <v/>
      </c>
      <c r="Z189" s="518" t="str">
        <f>六年级等级</f>
        <v/>
      </c>
      <c r="AA189" s="533" t="str">
        <f>六年级折返跑得分</f>
        <v/>
      </c>
      <c r="AB189" s="515" t="str">
        <f>六年级等级</f>
        <v/>
      </c>
      <c r="AC189" s="533" t="str">
        <f>六年级跳绳附加分</f>
        <v/>
      </c>
      <c r="AD189" s="534" t="str">
        <f>六年级标准分</f>
        <v/>
      </c>
      <c r="AE189" s="534" t="str">
        <f>六年级总分</f>
        <v/>
      </c>
      <c r="AF189" s="517" t="str">
        <f>六年级等级</f>
        <v/>
      </c>
      <c r="AM189" s="452" t="str">
        <f>折返时间</f>
        <v/>
      </c>
    </row>
    <row r="190" spans="1:39">
      <c r="A190" s="476">
        <v>603</v>
      </c>
      <c r="B190" s="477">
        <v>48</v>
      </c>
      <c r="C190" s="478"/>
      <c r="D190" s="471"/>
      <c r="E190" s="472"/>
      <c r="F190" s="481"/>
      <c r="G190" s="480"/>
      <c r="H190" s="475"/>
      <c r="I190" s="501"/>
      <c r="J190" s="502"/>
      <c r="K190" s="495"/>
      <c r="L190" s="503"/>
      <c r="M190" s="504"/>
      <c r="N190" s="505" t="str">
        <f>六年级BMI</f>
        <v/>
      </c>
      <c r="O190" s="499" t="str">
        <f>六年级BMI等级</f>
        <v/>
      </c>
      <c r="P190" s="500" t="str">
        <f>六年级BMI得分</f>
        <v/>
      </c>
      <c r="Q190" s="515" t="str">
        <f>六年级肺活量得分</f>
        <v/>
      </c>
      <c r="R190" s="512" t="str">
        <f>六年级等级</f>
        <v/>
      </c>
      <c r="S190" s="516" t="str">
        <f>六年级50米跑得分</f>
        <v/>
      </c>
      <c r="T190" s="517" t="str">
        <f>六年级等级</f>
        <v/>
      </c>
      <c r="U190" s="516" t="str">
        <f>六年级坐位体前屈得分</f>
        <v/>
      </c>
      <c r="V190" s="517" t="str">
        <f>六年级等级</f>
        <v/>
      </c>
      <c r="W190" s="516" t="str">
        <f>六年级一分钟跳绳得分</f>
        <v/>
      </c>
      <c r="X190" s="517" t="str">
        <f>六年级等级</f>
        <v/>
      </c>
      <c r="Y190" s="515" t="str">
        <f>六年级仰卧起坐得分</f>
        <v/>
      </c>
      <c r="Z190" s="518" t="str">
        <f>六年级等级</f>
        <v/>
      </c>
      <c r="AA190" s="533" t="str">
        <f>六年级折返跑得分</f>
        <v/>
      </c>
      <c r="AB190" s="515" t="str">
        <f>六年级等级</f>
        <v/>
      </c>
      <c r="AC190" s="533" t="str">
        <f>六年级跳绳附加分</f>
        <v/>
      </c>
      <c r="AD190" s="534" t="str">
        <f>六年级标准分</f>
        <v/>
      </c>
      <c r="AE190" s="534" t="str">
        <f>六年级总分</f>
        <v/>
      </c>
      <c r="AF190" s="517" t="str">
        <f>六年级等级</f>
        <v/>
      </c>
      <c r="AM190" s="452" t="str">
        <f>折返时间</f>
        <v/>
      </c>
    </row>
    <row r="191" spans="1:39">
      <c r="A191" s="476">
        <v>603</v>
      </c>
      <c r="B191" s="477">
        <v>49</v>
      </c>
      <c r="C191" s="478"/>
      <c r="D191" s="471"/>
      <c r="E191" s="472"/>
      <c r="F191" s="481"/>
      <c r="G191" s="480"/>
      <c r="H191" s="475"/>
      <c r="I191" s="501"/>
      <c r="J191" s="502"/>
      <c r="K191" s="495"/>
      <c r="L191" s="503"/>
      <c r="M191" s="504"/>
      <c r="N191" s="505" t="str">
        <f>六年级BMI</f>
        <v/>
      </c>
      <c r="O191" s="499" t="str">
        <f>六年级BMI等级</f>
        <v/>
      </c>
      <c r="P191" s="500" t="str">
        <f>六年级BMI得分</f>
        <v/>
      </c>
      <c r="Q191" s="515" t="str">
        <f>六年级肺活量得分</f>
        <v/>
      </c>
      <c r="R191" s="512" t="str">
        <f>六年级等级</f>
        <v/>
      </c>
      <c r="S191" s="516" t="str">
        <f>六年级50米跑得分</f>
        <v/>
      </c>
      <c r="T191" s="517" t="str">
        <f>六年级等级</f>
        <v/>
      </c>
      <c r="U191" s="516" t="str">
        <f>六年级坐位体前屈得分</f>
        <v/>
      </c>
      <c r="V191" s="517" t="str">
        <f>六年级等级</f>
        <v/>
      </c>
      <c r="W191" s="516" t="str">
        <f>六年级一分钟跳绳得分</f>
        <v/>
      </c>
      <c r="X191" s="517" t="str">
        <f>六年级等级</f>
        <v/>
      </c>
      <c r="Y191" s="515" t="str">
        <f>六年级仰卧起坐得分</f>
        <v/>
      </c>
      <c r="Z191" s="518" t="str">
        <f>六年级等级</f>
        <v/>
      </c>
      <c r="AA191" s="533" t="str">
        <f>六年级折返跑得分</f>
        <v/>
      </c>
      <c r="AB191" s="515" t="str">
        <f>六年级等级</f>
        <v/>
      </c>
      <c r="AC191" s="533" t="str">
        <f>六年级跳绳附加分</f>
        <v/>
      </c>
      <c r="AD191" s="534" t="str">
        <f>六年级标准分</f>
        <v/>
      </c>
      <c r="AE191" s="534" t="str">
        <f>六年级总分</f>
        <v/>
      </c>
      <c r="AF191" s="517" t="str">
        <f>六年级等级</f>
        <v/>
      </c>
      <c r="AM191" s="452" t="str">
        <f>折返时间</f>
        <v/>
      </c>
    </row>
    <row r="192" spans="1:39">
      <c r="A192" s="476">
        <v>603</v>
      </c>
      <c r="B192" s="477">
        <v>50</v>
      </c>
      <c r="C192" s="478"/>
      <c r="D192" s="471"/>
      <c r="E192" s="472"/>
      <c r="F192" s="481"/>
      <c r="G192" s="480"/>
      <c r="H192" s="475"/>
      <c r="I192" s="501"/>
      <c r="J192" s="502"/>
      <c r="K192" s="495"/>
      <c r="L192" s="503"/>
      <c r="M192" s="504"/>
      <c r="N192" s="505" t="str">
        <f>六年级BMI</f>
        <v/>
      </c>
      <c r="O192" s="499" t="str">
        <f>六年级BMI等级</f>
        <v/>
      </c>
      <c r="P192" s="500" t="str">
        <f>六年级BMI得分</f>
        <v/>
      </c>
      <c r="Q192" s="515" t="str">
        <f>六年级肺活量得分</f>
        <v/>
      </c>
      <c r="R192" s="512" t="str">
        <f>六年级等级</f>
        <v/>
      </c>
      <c r="S192" s="516" t="str">
        <f>六年级50米跑得分</f>
        <v/>
      </c>
      <c r="T192" s="517" t="str">
        <f>六年级等级</f>
        <v/>
      </c>
      <c r="U192" s="516" t="str">
        <f>六年级坐位体前屈得分</f>
        <v/>
      </c>
      <c r="V192" s="517" t="str">
        <f>六年级等级</f>
        <v/>
      </c>
      <c r="W192" s="516" t="str">
        <f>六年级一分钟跳绳得分</f>
        <v/>
      </c>
      <c r="X192" s="517" t="str">
        <f>六年级等级</f>
        <v/>
      </c>
      <c r="Y192" s="515" t="str">
        <f>六年级仰卧起坐得分</f>
        <v/>
      </c>
      <c r="Z192" s="518" t="str">
        <f>六年级等级</f>
        <v/>
      </c>
      <c r="AA192" s="533" t="str">
        <f>六年级折返跑得分</f>
        <v/>
      </c>
      <c r="AB192" s="515" t="str">
        <f>六年级等级</f>
        <v/>
      </c>
      <c r="AC192" s="533" t="str">
        <f>六年级跳绳附加分</f>
        <v/>
      </c>
      <c r="AD192" s="534" t="str">
        <f>六年级标准分</f>
        <v/>
      </c>
      <c r="AE192" s="534" t="str">
        <f>六年级总分</f>
        <v/>
      </c>
      <c r="AF192" s="517" t="str">
        <f>六年级等级</f>
        <v/>
      </c>
      <c r="AM192" s="452" t="str">
        <f>折返时间</f>
        <v/>
      </c>
    </row>
    <row r="193" spans="1:39">
      <c r="A193" s="476">
        <v>603</v>
      </c>
      <c r="B193" s="477">
        <v>51</v>
      </c>
      <c r="C193" s="478"/>
      <c r="D193" s="471"/>
      <c r="E193" s="472"/>
      <c r="F193" s="481"/>
      <c r="G193" s="480"/>
      <c r="H193" s="475"/>
      <c r="I193" s="501"/>
      <c r="J193" s="502"/>
      <c r="K193" s="495"/>
      <c r="L193" s="503"/>
      <c r="M193" s="504"/>
      <c r="N193" s="505" t="str">
        <f>六年级BMI</f>
        <v/>
      </c>
      <c r="O193" s="499" t="str">
        <f>六年级BMI等级</f>
        <v/>
      </c>
      <c r="P193" s="500" t="str">
        <f>六年级BMI得分</f>
        <v/>
      </c>
      <c r="Q193" s="515" t="str">
        <f>六年级肺活量得分</f>
        <v/>
      </c>
      <c r="R193" s="512" t="str">
        <f>六年级等级</f>
        <v/>
      </c>
      <c r="S193" s="516" t="str">
        <f>六年级50米跑得分</f>
        <v/>
      </c>
      <c r="T193" s="517" t="str">
        <f>六年级等级</f>
        <v/>
      </c>
      <c r="U193" s="516" t="str">
        <f>六年级坐位体前屈得分</f>
        <v/>
      </c>
      <c r="V193" s="517" t="str">
        <f>六年级等级</f>
        <v/>
      </c>
      <c r="W193" s="516" t="str">
        <f>六年级一分钟跳绳得分</f>
        <v/>
      </c>
      <c r="X193" s="517" t="str">
        <f>六年级等级</f>
        <v/>
      </c>
      <c r="Y193" s="515" t="str">
        <f>六年级仰卧起坐得分</f>
        <v/>
      </c>
      <c r="Z193" s="518" t="str">
        <f>六年级等级</f>
        <v/>
      </c>
      <c r="AA193" s="533" t="str">
        <f>六年级折返跑得分</f>
        <v/>
      </c>
      <c r="AB193" s="515" t="str">
        <f>六年级等级</f>
        <v/>
      </c>
      <c r="AC193" s="533" t="str">
        <f>六年级跳绳附加分</f>
        <v/>
      </c>
      <c r="AD193" s="534" t="str">
        <f>六年级标准分</f>
        <v/>
      </c>
      <c r="AE193" s="534" t="str">
        <f>六年级总分</f>
        <v/>
      </c>
      <c r="AF193" s="517" t="str">
        <f>六年级等级</f>
        <v/>
      </c>
      <c r="AM193" s="452" t="str">
        <f>折返时间</f>
        <v/>
      </c>
    </row>
    <row r="194" spans="1:39">
      <c r="A194" s="476">
        <v>603</v>
      </c>
      <c r="B194" s="477">
        <v>52</v>
      </c>
      <c r="C194" s="478"/>
      <c r="D194" s="471"/>
      <c r="E194" s="472"/>
      <c r="F194" s="481"/>
      <c r="G194" s="480"/>
      <c r="H194" s="475"/>
      <c r="I194" s="501"/>
      <c r="J194" s="502"/>
      <c r="K194" s="495"/>
      <c r="L194" s="503"/>
      <c r="M194" s="504"/>
      <c r="N194" s="505" t="str">
        <f>六年级BMI</f>
        <v/>
      </c>
      <c r="O194" s="499" t="str">
        <f>六年级BMI等级</f>
        <v/>
      </c>
      <c r="P194" s="500" t="str">
        <f>六年级BMI得分</f>
        <v/>
      </c>
      <c r="Q194" s="515" t="str">
        <f>六年级肺活量得分</f>
        <v/>
      </c>
      <c r="R194" s="512" t="str">
        <f>六年级等级</f>
        <v/>
      </c>
      <c r="S194" s="516" t="str">
        <f>六年级50米跑得分</f>
        <v/>
      </c>
      <c r="T194" s="517" t="str">
        <f>六年级等级</f>
        <v/>
      </c>
      <c r="U194" s="516" t="str">
        <f>六年级坐位体前屈得分</f>
        <v/>
      </c>
      <c r="V194" s="517" t="str">
        <f>六年级等级</f>
        <v/>
      </c>
      <c r="W194" s="516" t="str">
        <f>六年级一分钟跳绳得分</f>
        <v/>
      </c>
      <c r="X194" s="517" t="str">
        <f>六年级等级</f>
        <v/>
      </c>
      <c r="Y194" s="515" t="str">
        <f>六年级仰卧起坐得分</f>
        <v/>
      </c>
      <c r="Z194" s="518" t="str">
        <f>六年级等级</f>
        <v/>
      </c>
      <c r="AA194" s="533" t="str">
        <f>六年级折返跑得分</f>
        <v/>
      </c>
      <c r="AB194" s="515" t="str">
        <f>六年级等级</f>
        <v/>
      </c>
      <c r="AC194" s="533" t="str">
        <f>六年级跳绳附加分</f>
        <v/>
      </c>
      <c r="AD194" s="534" t="str">
        <f>六年级标准分</f>
        <v/>
      </c>
      <c r="AE194" s="534" t="str">
        <f>六年级总分</f>
        <v/>
      </c>
      <c r="AF194" s="517" t="str">
        <f>六年级等级</f>
        <v/>
      </c>
      <c r="AM194" s="452" t="str">
        <f>折返时间</f>
        <v/>
      </c>
    </row>
    <row r="195" spans="1:39">
      <c r="A195" s="476">
        <v>603</v>
      </c>
      <c r="B195" s="477">
        <v>53</v>
      </c>
      <c r="C195" s="478"/>
      <c r="D195" s="471"/>
      <c r="E195" s="472"/>
      <c r="F195" s="481"/>
      <c r="G195" s="480"/>
      <c r="H195" s="475"/>
      <c r="I195" s="501"/>
      <c r="J195" s="502"/>
      <c r="K195" s="495"/>
      <c r="L195" s="503"/>
      <c r="M195" s="504"/>
      <c r="N195" s="505" t="str">
        <f>六年级BMI</f>
        <v/>
      </c>
      <c r="O195" s="499" t="str">
        <f>六年级BMI等级</f>
        <v/>
      </c>
      <c r="P195" s="500" t="str">
        <f>六年级BMI得分</f>
        <v/>
      </c>
      <c r="Q195" s="515" t="str">
        <f>六年级肺活量得分</f>
        <v/>
      </c>
      <c r="R195" s="512" t="str">
        <f>六年级等级</f>
        <v/>
      </c>
      <c r="S195" s="516" t="str">
        <f>六年级50米跑得分</f>
        <v/>
      </c>
      <c r="T195" s="517" t="str">
        <f>六年级等级</f>
        <v/>
      </c>
      <c r="U195" s="516" t="str">
        <f>六年级坐位体前屈得分</f>
        <v/>
      </c>
      <c r="V195" s="517" t="str">
        <f>六年级等级</f>
        <v/>
      </c>
      <c r="W195" s="516" t="str">
        <f>六年级一分钟跳绳得分</f>
        <v/>
      </c>
      <c r="X195" s="517" t="str">
        <f>六年级等级</f>
        <v/>
      </c>
      <c r="Y195" s="515" t="str">
        <f>六年级仰卧起坐得分</f>
        <v/>
      </c>
      <c r="Z195" s="518" t="str">
        <f>六年级等级</f>
        <v/>
      </c>
      <c r="AA195" s="533" t="str">
        <f>六年级折返跑得分</f>
        <v/>
      </c>
      <c r="AB195" s="515" t="str">
        <f>六年级等级</f>
        <v/>
      </c>
      <c r="AC195" s="533" t="str">
        <f>六年级跳绳附加分</f>
        <v/>
      </c>
      <c r="AD195" s="534" t="str">
        <f>六年级标准分</f>
        <v/>
      </c>
      <c r="AE195" s="534" t="str">
        <f>六年级总分</f>
        <v/>
      </c>
      <c r="AF195" s="517" t="str">
        <f>六年级等级</f>
        <v/>
      </c>
      <c r="AM195" s="452" t="str">
        <f>折返时间</f>
        <v/>
      </c>
    </row>
    <row r="196" spans="1:39">
      <c r="A196" s="476">
        <v>603</v>
      </c>
      <c r="B196" s="477">
        <v>54</v>
      </c>
      <c r="C196" s="478"/>
      <c r="D196" s="471"/>
      <c r="E196" s="472"/>
      <c r="F196" s="481"/>
      <c r="G196" s="480"/>
      <c r="H196" s="475"/>
      <c r="I196" s="501"/>
      <c r="J196" s="502"/>
      <c r="K196" s="495"/>
      <c r="L196" s="503"/>
      <c r="M196" s="504"/>
      <c r="N196" s="505" t="str">
        <f>六年级BMI</f>
        <v/>
      </c>
      <c r="O196" s="499" t="str">
        <f>六年级BMI等级</f>
        <v/>
      </c>
      <c r="P196" s="500" t="str">
        <f>六年级BMI得分</f>
        <v/>
      </c>
      <c r="Q196" s="515" t="str">
        <f>六年级肺活量得分</f>
        <v/>
      </c>
      <c r="R196" s="512" t="str">
        <f>六年级等级</f>
        <v/>
      </c>
      <c r="S196" s="516" t="str">
        <f>六年级50米跑得分</f>
        <v/>
      </c>
      <c r="T196" s="517" t="str">
        <f>六年级等级</f>
        <v/>
      </c>
      <c r="U196" s="516" t="str">
        <f>六年级坐位体前屈得分</f>
        <v/>
      </c>
      <c r="V196" s="517" t="str">
        <f>六年级等级</f>
        <v/>
      </c>
      <c r="W196" s="516" t="str">
        <f>六年级一分钟跳绳得分</f>
        <v/>
      </c>
      <c r="X196" s="517" t="str">
        <f>六年级等级</f>
        <v/>
      </c>
      <c r="Y196" s="515" t="str">
        <f>六年级仰卧起坐得分</f>
        <v/>
      </c>
      <c r="Z196" s="518" t="str">
        <f>六年级等级</f>
        <v/>
      </c>
      <c r="AA196" s="533" t="str">
        <f>六年级折返跑得分</f>
        <v/>
      </c>
      <c r="AB196" s="515" t="str">
        <f>六年级等级</f>
        <v/>
      </c>
      <c r="AC196" s="533" t="str">
        <f>六年级跳绳附加分</f>
        <v/>
      </c>
      <c r="AD196" s="534" t="str">
        <f>六年级标准分</f>
        <v/>
      </c>
      <c r="AE196" s="534" t="str">
        <f>六年级总分</f>
        <v/>
      </c>
      <c r="AF196" s="517" t="str">
        <f>六年级等级</f>
        <v/>
      </c>
      <c r="AM196" s="452" t="str">
        <f>折返时间</f>
        <v/>
      </c>
    </row>
    <row r="197" spans="1:39">
      <c r="A197" s="476">
        <v>603</v>
      </c>
      <c r="B197" s="477">
        <v>55</v>
      </c>
      <c r="C197" s="478"/>
      <c r="D197" s="471"/>
      <c r="E197" s="472"/>
      <c r="F197" s="481"/>
      <c r="G197" s="480"/>
      <c r="H197" s="475"/>
      <c r="I197" s="501"/>
      <c r="J197" s="502"/>
      <c r="K197" s="495"/>
      <c r="L197" s="503"/>
      <c r="M197" s="504"/>
      <c r="N197" s="505" t="str">
        <f>六年级BMI</f>
        <v/>
      </c>
      <c r="O197" s="499" t="str">
        <f>六年级BMI等级</f>
        <v/>
      </c>
      <c r="P197" s="500" t="str">
        <f>六年级BMI得分</f>
        <v/>
      </c>
      <c r="Q197" s="515" t="str">
        <f>六年级肺活量得分</f>
        <v/>
      </c>
      <c r="R197" s="512" t="str">
        <f>六年级等级</f>
        <v/>
      </c>
      <c r="S197" s="516" t="str">
        <f>六年级50米跑得分</f>
        <v/>
      </c>
      <c r="T197" s="517" t="str">
        <f>六年级等级</f>
        <v/>
      </c>
      <c r="U197" s="516" t="str">
        <f>六年级坐位体前屈得分</f>
        <v/>
      </c>
      <c r="V197" s="517" t="str">
        <f>六年级等级</f>
        <v/>
      </c>
      <c r="W197" s="516" t="str">
        <f>六年级一分钟跳绳得分</f>
        <v/>
      </c>
      <c r="X197" s="517" t="str">
        <f>六年级等级</f>
        <v/>
      </c>
      <c r="Y197" s="515" t="str">
        <f>六年级仰卧起坐得分</f>
        <v/>
      </c>
      <c r="Z197" s="518" t="str">
        <f>六年级等级</f>
        <v/>
      </c>
      <c r="AA197" s="533" t="str">
        <f>六年级折返跑得分</f>
        <v/>
      </c>
      <c r="AB197" s="515" t="str">
        <f>六年级等级</f>
        <v/>
      </c>
      <c r="AC197" s="533" t="str">
        <f>六年级跳绳附加分</f>
        <v/>
      </c>
      <c r="AD197" s="534" t="str">
        <f>六年级标准分</f>
        <v/>
      </c>
      <c r="AE197" s="534" t="str">
        <f>六年级总分</f>
        <v/>
      </c>
      <c r="AF197" s="517" t="str">
        <f>六年级等级</f>
        <v/>
      </c>
      <c r="AM197" s="452" t="str">
        <f>折返时间</f>
        <v/>
      </c>
    </row>
    <row r="198" spans="1:39">
      <c r="A198" s="476">
        <v>603</v>
      </c>
      <c r="B198" s="477">
        <v>56</v>
      </c>
      <c r="C198" s="478"/>
      <c r="D198" s="471"/>
      <c r="E198" s="472"/>
      <c r="F198" s="481"/>
      <c r="G198" s="480"/>
      <c r="H198" s="475"/>
      <c r="I198" s="501"/>
      <c r="J198" s="502"/>
      <c r="K198" s="495"/>
      <c r="L198" s="503"/>
      <c r="M198" s="504"/>
      <c r="N198" s="505" t="str">
        <f>六年级BMI</f>
        <v/>
      </c>
      <c r="O198" s="499" t="str">
        <f>六年级BMI等级</f>
        <v/>
      </c>
      <c r="P198" s="500" t="str">
        <f>六年级BMI得分</f>
        <v/>
      </c>
      <c r="Q198" s="515" t="str">
        <f>六年级肺活量得分</f>
        <v/>
      </c>
      <c r="R198" s="512" t="str">
        <f>六年级等级</f>
        <v/>
      </c>
      <c r="S198" s="516" t="str">
        <f>六年级50米跑得分</f>
        <v/>
      </c>
      <c r="T198" s="517" t="str">
        <f>六年级等级</f>
        <v/>
      </c>
      <c r="U198" s="516" t="str">
        <f>六年级坐位体前屈得分</f>
        <v/>
      </c>
      <c r="V198" s="517" t="str">
        <f>六年级等级</f>
        <v/>
      </c>
      <c r="W198" s="516" t="str">
        <f>六年级一分钟跳绳得分</f>
        <v/>
      </c>
      <c r="X198" s="517" t="str">
        <f>六年级等级</f>
        <v/>
      </c>
      <c r="Y198" s="515" t="str">
        <f>六年级仰卧起坐得分</f>
        <v/>
      </c>
      <c r="Z198" s="518" t="str">
        <f>六年级等级</f>
        <v/>
      </c>
      <c r="AA198" s="533" t="str">
        <f>六年级折返跑得分</f>
        <v/>
      </c>
      <c r="AB198" s="515" t="str">
        <f>六年级等级</f>
        <v/>
      </c>
      <c r="AC198" s="533" t="str">
        <f>六年级跳绳附加分</f>
        <v/>
      </c>
      <c r="AD198" s="534" t="str">
        <f>六年级标准分</f>
        <v/>
      </c>
      <c r="AE198" s="534" t="str">
        <f>六年级总分</f>
        <v/>
      </c>
      <c r="AF198" s="517" t="str">
        <f>六年级等级</f>
        <v/>
      </c>
      <c r="AM198" s="452" t="str">
        <f>折返时间</f>
        <v/>
      </c>
    </row>
    <row r="199" spans="1:39">
      <c r="A199" s="476">
        <v>603</v>
      </c>
      <c r="B199" s="477">
        <v>57</v>
      </c>
      <c r="C199" s="478"/>
      <c r="D199" s="471"/>
      <c r="E199" s="472"/>
      <c r="F199" s="481"/>
      <c r="G199" s="480"/>
      <c r="H199" s="475"/>
      <c r="I199" s="501"/>
      <c r="J199" s="502"/>
      <c r="K199" s="495"/>
      <c r="L199" s="503"/>
      <c r="M199" s="504"/>
      <c r="N199" s="505" t="str">
        <f>六年级BMI</f>
        <v/>
      </c>
      <c r="O199" s="499" t="str">
        <f>六年级BMI等级</f>
        <v/>
      </c>
      <c r="P199" s="500" t="str">
        <f>六年级BMI得分</f>
        <v/>
      </c>
      <c r="Q199" s="515" t="str">
        <f>六年级肺活量得分</f>
        <v/>
      </c>
      <c r="R199" s="512" t="str">
        <f>六年级等级</f>
        <v/>
      </c>
      <c r="S199" s="516" t="str">
        <f>六年级50米跑得分</f>
        <v/>
      </c>
      <c r="T199" s="517" t="str">
        <f>六年级等级</f>
        <v/>
      </c>
      <c r="U199" s="516" t="str">
        <f>六年级坐位体前屈得分</f>
        <v/>
      </c>
      <c r="V199" s="517" t="str">
        <f>六年级等级</f>
        <v/>
      </c>
      <c r="W199" s="516" t="str">
        <f>六年级一分钟跳绳得分</f>
        <v/>
      </c>
      <c r="X199" s="517" t="str">
        <f>六年级等级</f>
        <v/>
      </c>
      <c r="Y199" s="515" t="str">
        <f>六年级仰卧起坐得分</f>
        <v/>
      </c>
      <c r="Z199" s="518" t="str">
        <f>六年级等级</f>
        <v/>
      </c>
      <c r="AA199" s="533" t="str">
        <f>六年级折返跑得分</f>
        <v/>
      </c>
      <c r="AB199" s="515" t="str">
        <f>六年级等级</f>
        <v/>
      </c>
      <c r="AC199" s="533" t="str">
        <f>六年级跳绳附加分</f>
        <v/>
      </c>
      <c r="AD199" s="534" t="str">
        <f>六年级标准分</f>
        <v/>
      </c>
      <c r="AE199" s="534" t="str">
        <f>六年级总分</f>
        <v/>
      </c>
      <c r="AF199" s="517" t="str">
        <f>六年级等级</f>
        <v/>
      </c>
      <c r="AM199" s="452" t="str">
        <f>折返时间</f>
        <v/>
      </c>
    </row>
    <row r="200" spans="1:39">
      <c r="A200" s="476">
        <v>603</v>
      </c>
      <c r="B200" s="477">
        <v>58</v>
      </c>
      <c r="C200" s="478"/>
      <c r="D200" s="471"/>
      <c r="E200" s="472"/>
      <c r="F200" s="481"/>
      <c r="G200" s="480"/>
      <c r="H200" s="475"/>
      <c r="I200" s="501"/>
      <c r="J200" s="502"/>
      <c r="K200" s="495"/>
      <c r="L200" s="503"/>
      <c r="M200" s="504"/>
      <c r="N200" s="505" t="str">
        <f>六年级BMI</f>
        <v/>
      </c>
      <c r="O200" s="499" t="str">
        <f>六年级BMI等级</f>
        <v/>
      </c>
      <c r="P200" s="500" t="str">
        <f>六年级BMI得分</f>
        <v/>
      </c>
      <c r="Q200" s="515" t="str">
        <f>六年级肺活量得分</f>
        <v/>
      </c>
      <c r="R200" s="512" t="str">
        <f>六年级等级</f>
        <v/>
      </c>
      <c r="S200" s="516" t="str">
        <f>六年级50米跑得分</f>
        <v/>
      </c>
      <c r="T200" s="517" t="str">
        <f>六年级等级</f>
        <v/>
      </c>
      <c r="U200" s="516" t="str">
        <f>六年级坐位体前屈得分</f>
        <v/>
      </c>
      <c r="V200" s="517" t="str">
        <f>六年级等级</f>
        <v/>
      </c>
      <c r="W200" s="516" t="str">
        <f>六年级一分钟跳绳得分</f>
        <v/>
      </c>
      <c r="X200" s="517" t="str">
        <f>六年级等级</f>
        <v/>
      </c>
      <c r="Y200" s="515" t="str">
        <f>六年级仰卧起坐得分</f>
        <v/>
      </c>
      <c r="Z200" s="518" t="str">
        <f>六年级等级</f>
        <v/>
      </c>
      <c r="AA200" s="533" t="str">
        <f>六年级折返跑得分</f>
        <v/>
      </c>
      <c r="AB200" s="515" t="str">
        <f>六年级等级</f>
        <v/>
      </c>
      <c r="AC200" s="533" t="str">
        <f>六年级跳绳附加分</f>
        <v/>
      </c>
      <c r="AD200" s="534" t="str">
        <f>六年级标准分</f>
        <v/>
      </c>
      <c r="AE200" s="534" t="str">
        <f>六年级总分</f>
        <v/>
      </c>
      <c r="AF200" s="517" t="str">
        <f>六年级等级</f>
        <v/>
      </c>
      <c r="AM200" s="452" t="str">
        <f>折返时间</f>
        <v/>
      </c>
    </row>
    <row r="201" spans="1:39">
      <c r="A201" s="476">
        <v>603</v>
      </c>
      <c r="B201" s="477">
        <v>59</v>
      </c>
      <c r="C201" s="478"/>
      <c r="D201" s="471"/>
      <c r="E201" s="472"/>
      <c r="F201" s="481"/>
      <c r="G201" s="480"/>
      <c r="H201" s="475"/>
      <c r="I201" s="501"/>
      <c r="J201" s="502"/>
      <c r="K201" s="495"/>
      <c r="L201" s="503"/>
      <c r="M201" s="504"/>
      <c r="N201" s="505" t="str">
        <f>六年级BMI</f>
        <v/>
      </c>
      <c r="O201" s="499" t="str">
        <f>六年级BMI等级</f>
        <v/>
      </c>
      <c r="P201" s="500" t="str">
        <f>六年级BMI得分</f>
        <v/>
      </c>
      <c r="Q201" s="515" t="str">
        <f>六年级肺活量得分</f>
        <v/>
      </c>
      <c r="R201" s="512" t="str">
        <f>六年级等级</f>
        <v/>
      </c>
      <c r="S201" s="516" t="str">
        <f>六年级50米跑得分</f>
        <v/>
      </c>
      <c r="T201" s="517" t="str">
        <f>六年级等级</f>
        <v/>
      </c>
      <c r="U201" s="516" t="str">
        <f>六年级坐位体前屈得分</f>
        <v/>
      </c>
      <c r="V201" s="517" t="str">
        <f>六年级等级</f>
        <v/>
      </c>
      <c r="W201" s="516" t="str">
        <f>六年级一分钟跳绳得分</f>
        <v/>
      </c>
      <c r="X201" s="517" t="str">
        <f>六年级等级</f>
        <v/>
      </c>
      <c r="Y201" s="515" t="str">
        <f>六年级仰卧起坐得分</f>
        <v/>
      </c>
      <c r="Z201" s="518" t="str">
        <f>六年级等级</f>
        <v/>
      </c>
      <c r="AA201" s="533" t="str">
        <f>六年级折返跑得分</f>
        <v/>
      </c>
      <c r="AB201" s="515" t="str">
        <f>六年级等级</f>
        <v/>
      </c>
      <c r="AC201" s="533" t="str">
        <f>六年级跳绳附加分</f>
        <v/>
      </c>
      <c r="AD201" s="534" t="str">
        <f>六年级标准分</f>
        <v/>
      </c>
      <c r="AE201" s="534" t="str">
        <f>六年级总分</f>
        <v/>
      </c>
      <c r="AF201" s="517" t="str">
        <f>六年级等级</f>
        <v/>
      </c>
      <c r="AM201" s="452" t="str">
        <f>折返时间</f>
        <v/>
      </c>
    </row>
    <row r="202" spans="1:39">
      <c r="A202" s="476">
        <v>603</v>
      </c>
      <c r="B202" s="477">
        <v>60</v>
      </c>
      <c r="C202" s="478"/>
      <c r="D202" s="471"/>
      <c r="E202" s="472"/>
      <c r="F202" s="481"/>
      <c r="G202" s="480"/>
      <c r="H202" s="475"/>
      <c r="I202" s="501"/>
      <c r="J202" s="502"/>
      <c r="K202" s="495"/>
      <c r="L202" s="503"/>
      <c r="M202" s="504"/>
      <c r="N202" s="505" t="str">
        <f>六年级BMI</f>
        <v/>
      </c>
      <c r="O202" s="499" t="str">
        <f>六年级BMI等级</f>
        <v/>
      </c>
      <c r="P202" s="500" t="str">
        <f>六年级BMI得分</f>
        <v/>
      </c>
      <c r="Q202" s="515" t="str">
        <f>六年级肺活量得分</f>
        <v/>
      </c>
      <c r="R202" s="512" t="str">
        <f>六年级等级</f>
        <v/>
      </c>
      <c r="S202" s="516" t="str">
        <f>六年级50米跑得分</f>
        <v/>
      </c>
      <c r="T202" s="517" t="str">
        <f>六年级等级</f>
        <v/>
      </c>
      <c r="U202" s="516" t="str">
        <f>六年级坐位体前屈得分</f>
        <v/>
      </c>
      <c r="V202" s="517" t="str">
        <f>六年级等级</f>
        <v/>
      </c>
      <c r="W202" s="516" t="str">
        <f>六年级一分钟跳绳得分</f>
        <v/>
      </c>
      <c r="X202" s="517" t="str">
        <f>六年级等级</f>
        <v/>
      </c>
      <c r="Y202" s="515" t="str">
        <f>六年级仰卧起坐得分</f>
        <v/>
      </c>
      <c r="Z202" s="518" t="str">
        <f>六年级等级</f>
        <v/>
      </c>
      <c r="AA202" s="533" t="str">
        <f>六年级折返跑得分</f>
        <v/>
      </c>
      <c r="AB202" s="515" t="str">
        <f>六年级等级</f>
        <v/>
      </c>
      <c r="AC202" s="533" t="str">
        <f>六年级跳绳附加分</f>
        <v/>
      </c>
      <c r="AD202" s="534" t="str">
        <f>六年级标准分</f>
        <v/>
      </c>
      <c r="AE202" s="534" t="str">
        <f>六年级总分</f>
        <v/>
      </c>
      <c r="AF202" s="517" t="str">
        <f>六年级等级</f>
        <v/>
      </c>
      <c r="AM202" s="452" t="str">
        <f>折返时间</f>
        <v/>
      </c>
    </row>
    <row r="203" spans="1:39">
      <c r="A203" s="476">
        <v>603</v>
      </c>
      <c r="B203" s="477">
        <v>61</v>
      </c>
      <c r="C203" s="478"/>
      <c r="D203" s="471"/>
      <c r="E203" s="472"/>
      <c r="F203" s="481"/>
      <c r="G203" s="480"/>
      <c r="H203" s="475"/>
      <c r="I203" s="501"/>
      <c r="J203" s="502"/>
      <c r="K203" s="495"/>
      <c r="L203" s="503"/>
      <c r="M203" s="504"/>
      <c r="N203" s="505" t="str">
        <f>六年级BMI</f>
        <v/>
      </c>
      <c r="O203" s="499" t="str">
        <f>六年级BMI等级</f>
        <v/>
      </c>
      <c r="P203" s="500" t="str">
        <f>六年级BMI得分</f>
        <v/>
      </c>
      <c r="Q203" s="515" t="str">
        <f>六年级肺活量得分</f>
        <v/>
      </c>
      <c r="R203" s="512" t="str">
        <f>六年级等级</f>
        <v/>
      </c>
      <c r="S203" s="516" t="str">
        <f>六年级50米跑得分</f>
        <v/>
      </c>
      <c r="T203" s="517" t="str">
        <f>六年级等级</f>
        <v/>
      </c>
      <c r="U203" s="516" t="str">
        <f>六年级坐位体前屈得分</f>
        <v/>
      </c>
      <c r="V203" s="517" t="str">
        <f>六年级等级</f>
        <v/>
      </c>
      <c r="W203" s="516" t="str">
        <f>六年级一分钟跳绳得分</f>
        <v/>
      </c>
      <c r="X203" s="517" t="str">
        <f>六年级等级</f>
        <v/>
      </c>
      <c r="Y203" s="515" t="str">
        <f>六年级仰卧起坐得分</f>
        <v/>
      </c>
      <c r="Z203" s="518" t="str">
        <f>六年级等级</f>
        <v/>
      </c>
      <c r="AA203" s="533" t="str">
        <f>六年级折返跑得分</f>
        <v/>
      </c>
      <c r="AB203" s="515" t="str">
        <f>六年级等级</f>
        <v/>
      </c>
      <c r="AC203" s="533" t="str">
        <f>六年级跳绳附加分</f>
        <v/>
      </c>
      <c r="AD203" s="534" t="str">
        <f>六年级标准分</f>
        <v/>
      </c>
      <c r="AE203" s="534" t="str">
        <f>六年级总分</f>
        <v/>
      </c>
      <c r="AF203" s="517" t="str">
        <f>六年级等级</f>
        <v/>
      </c>
      <c r="AM203" s="452" t="str">
        <f>折返时间</f>
        <v/>
      </c>
    </row>
    <row r="204" spans="1:39">
      <c r="A204" s="476">
        <v>603</v>
      </c>
      <c r="B204" s="477">
        <v>62</v>
      </c>
      <c r="C204" s="478"/>
      <c r="D204" s="471"/>
      <c r="E204" s="472"/>
      <c r="F204" s="481"/>
      <c r="G204" s="480"/>
      <c r="H204" s="475"/>
      <c r="I204" s="501"/>
      <c r="J204" s="502"/>
      <c r="K204" s="495"/>
      <c r="L204" s="503"/>
      <c r="M204" s="504"/>
      <c r="N204" s="505" t="str">
        <f>六年级BMI</f>
        <v/>
      </c>
      <c r="O204" s="499" t="str">
        <f>六年级BMI等级</f>
        <v/>
      </c>
      <c r="P204" s="500" t="str">
        <f>六年级BMI得分</f>
        <v/>
      </c>
      <c r="Q204" s="515" t="str">
        <f>六年级肺活量得分</f>
        <v/>
      </c>
      <c r="R204" s="512" t="str">
        <f>六年级等级</f>
        <v/>
      </c>
      <c r="S204" s="516" t="str">
        <f>六年级50米跑得分</f>
        <v/>
      </c>
      <c r="T204" s="517" t="str">
        <f>六年级等级</f>
        <v/>
      </c>
      <c r="U204" s="516" t="str">
        <f>六年级坐位体前屈得分</f>
        <v/>
      </c>
      <c r="V204" s="517" t="str">
        <f>六年级等级</f>
        <v/>
      </c>
      <c r="W204" s="516" t="str">
        <f>六年级一分钟跳绳得分</f>
        <v/>
      </c>
      <c r="X204" s="517" t="str">
        <f>六年级等级</f>
        <v/>
      </c>
      <c r="Y204" s="515" t="str">
        <f>六年级仰卧起坐得分</f>
        <v/>
      </c>
      <c r="Z204" s="518" t="str">
        <f>六年级等级</f>
        <v/>
      </c>
      <c r="AA204" s="533" t="str">
        <f>六年级折返跑得分</f>
        <v/>
      </c>
      <c r="AB204" s="515" t="str">
        <f>六年级等级</f>
        <v/>
      </c>
      <c r="AC204" s="533" t="str">
        <f>六年级跳绳附加分</f>
        <v/>
      </c>
      <c r="AD204" s="534" t="str">
        <f>六年级标准分</f>
        <v/>
      </c>
      <c r="AE204" s="534" t="str">
        <f>六年级总分</f>
        <v/>
      </c>
      <c r="AF204" s="517" t="str">
        <f>六年级等级</f>
        <v/>
      </c>
      <c r="AM204" s="452" t="str">
        <f>折返时间</f>
        <v/>
      </c>
    </row>
    <row r="205" spans="1:39">
      <c r="A205" s="476">
        <v>603</v>
      </c>
      <c r="B205" s="477">
        <v>63</v>
      </c>
      <c r="C205" s="478"/>
      <c r="D205" s="471"/>
      <c r="E205" s="472"/>
      <c r="F205" s="481"/>
      <c r="G205" s="480"/>
      <c r="H205" s="475"/>
      <c r="I205" s="501"/>
      <c r="J205" s="502"/>
      <c r="K205" s="495"/>
      <c r="L205" s="503"/>
      <c r="M205" s="504"/>
      <c r="N205" s="505" t="str">
        <f>六年级BMI</f>
        <v/>
      </c>
      <c r="O205" s="499" t="str">
        <f>六年级BMI等级</f>
        <v/>
      </c>
      <c r="P205" s="500" t="str">
        <f>六年级BMI得分</f>
        <v/>
      </c>
      <c r="Q205" s="515" t="str">
        <f>六年级肺活量得分</f>
        <v/>
      </c>
      <c r="R205" s="512" t="str">
        <f>六年级等级</f>
        <v/>
      </c>
      <c r="S205" s="516" t="str">
        <f>六年级50米跑得分</f>
        <v/>
      </c>
      <c r="T205" s="517" t="str">
        <f>六年级等级</f>
        <v/>
      </c>
      <c r="U205" s="516" t="str">
        <f>六年级坐位体前屈得分</f>
        <v/>
      </c>
      <c r="V205" s="517" t="str">
        <f>六年级等级</f>
        <v/>
      </c>
      <c r="W205" s="516" t="str">
        <f>六年级一分钟跳绳得分</f>
        <v/>
      </c>
      <c r="X205" s="517" t="str">
        <f>六年级等级</f>
        <v/>
      </c>
      <c r="Y205" s="515" t="str">
        <f>六年级仰卧起坐得分</f>
        <v/>
      </c>
      <c r="Z205" s="518" t="str">
        <f>六年级等级</f>
        <v/>
      </c>
      <c r="AA205" s="533" t="str">
        <f>六年级折返跑得分</f>
        <v/>
      </c>
      <c r="AB205" s="515" t="str">
        <f>六年级等级</f>
        <v/>
      </c>
      <c r="AC205" s="533" t="str">
        <f>六年级跳绳附加分</f>
        <v/>
      </c>
      <c r="AD205" s="534" t="str">
        <f>六年级标准分</f>
        <v/>
      </c>
      <c r="AE205" s="534" t="str">
        <f>六年级总分</f>
        <v/>
      </c>
      <c r="AF205" s="517" t="str">
        <f>六年级等级</f>
        <v/>
      </c>
      <c r="AM205" s="452" t="str">
        <f>折返时间</f>
        <v/>
      </c>
    </row>
    <row r="206" spans="1:39">
      <c r="A206" s="476">
        <v>603</v>
      </c>
      <c r="B206" s="477">
        <v>64</v>
      </c>
      <c r="C206" s="478"/>
      <c r="D206" s="471"/>
      <c r="E206" s="472"/>
      <c r="F206" s="481"/>
      <c r="G206" s="480"/>
      <c r="H206" s="475"/>
      <c r="I206" s="501"/>
      <c r="J206" s="502"/>
      <c r="K206" s="495"/>
      <c r="L206" s="503"/>
      <c r="M206" s="504"/>
      <c r="N206" s="505" t="str">
        <f>六年级BMI</f>
        <v/>
      </c>
      <c r="O206" s="499" t="str">
        <f>六年级BMI等级</f>
        <v/>
      </c>
      <c r="P206" s="500" t="str">
        <f>六年级BMI得分</f>
        <v/>
      </c>
      <c r="Q206" s="515" t="str">
        <f>六年级肺活量得分</f>
        <v/>
      </c>
      <c r="R206" s="512" t="str">
        <f>六年级等级</f>
        <v/>
      </c>
      <c r="S206" s="516" t="str">
        <f>六年级50米跑得分</f>
        <v/>
      </c>
      <c r="T206" s="517" t="str">
        <f>六年级等级</f>
        <v/>
      </c>
      <c r="U206" s="516" t="str">
        <f>六年级坐位体前屈得分</f>
        <v/>
      </c>
      <c r="V206" s="517" t="str">
        <f>六年级等级</f>
        <v/>
      </c>
      <c r="W206" s="516" t="str">
        <f>六年级一分钟跳绳得分</f>
        <v/>
      </c>
      <c r="X206" s="517" t="str">
        <f>六年级等级</f>
        <v/>
      </c>
      <c r="Y206" s="515" t="str">
        <f>六年级仰卧起坐得分</f>
        <v/>
      </c>
      <c r="Z206" s="518" t="str">
        <f>六年级等级</f>
        <v/>
      </c>
      <c r="AA206" s="533" t="str">
        <f>六年级折返跑得分</f>
        <v/>
      </c>
      <c r="AB206" s="515" t="str">
        <f>六年级等级</f>
        <v/>
      </c>
      <c r="AC206" s="533" t="str">
        <f>六年级跳绳附加分</f>
        <v/>
      </c>
      <c r="AD206" s="534" t="str">
        <f>六年级标准分</f>
        <v/>
      </c>
      <c r="AE206" s="534" t="str">
        <f>六年级总分</f>
        <v/>
      </c>
      <c r="AF206" s="517" t="str">
        <f>六年级等级</f>
        <v/>
      </c>
      <c r="AM206" s="452" t="str">
        <f>折返时间</f>
        <v/>
      </c>
    </row>
    <row r="207" spans="1:39">
      <c r="A207" s="476">
        <v>603</v>
      </c>
      <c r="B207" s="477">
        <v>65</v>
      </c>
      <c r="C207" s="478"/>
      <c r="D207" s="471"/>
      <c r="E207" s="472"/>
      <c r="F207" s="481"/>
      <c r="G207" s="480"/>
      <c r="H207" s="475"/>
      <c r="I207" s="501"/>
      <c r="J207" s="502"/>
      <c r="K207" s="495"/>
      <c r="L207" s="503"/>
      <c r="M207" s="504"/>
      <c r="N207" s="505" t="str">
        <f>六年级BMI</f>
        <v/>
      </c>
      <c r="O207" s="499" t="str">
        <f>六年级BMI等级</f>
        <v/>
      </c>
      <c r="P207" s="500" t="str">
        <f>六年级BMI得分</f>
        <v/>
      </c>
      <c r="Q207" s="515" t="str">
        <f>六年级肺活量得分</f>
        <v/>
      </c>
      <c r="R207" s="512" t="str">
        <f>六年级等级</f>
        <v/>
      </c>
      <c r="S207" s="516" t="str">
        <f>六年级50米跑得分</f>
        <v/>
      </c>
      <c r="T207" s="517" t="str">
        <f>六年级等级</f>
        <v/>
      </c>
      <c r="U207" s="516" t="str">
        <f>六年级坐位体前屈得分</f>
        <v/>
      </c>
      <c r="V207" s="517" t="str">
        <f>六年级等级</f>
        <v/>
      </c>
      <c r="W207" s="516" t="str">
        <f>六年级一分钟跳绳得分</f>
        <v/>
      </c>
      <c r="X207" s="517" t="str">
        <f>六年级等级</f>
        <v/>
      </c>
      <c r="Y207" s="515" t="str">
        <f>六年级仰卧起坐得分</f>
        <v/>
      </c>
      <c r="Z207" s="518" t="str">
        <f>六年级等级</f>
        <v/>
      </c>
      <c r="AA207" s="533" t="str">
        <f>六年级折返跑得分</f>
        <v/>
      </c>
      <c r="AB207" s="515" t="str">
        <f>六年级等级</f>
        <v/>
      </c>
      <c r="AC207" s="533" t="str">
        <f>六年级跳绳附加分</f>
        <v/>
      </c>
      <c r="AD207" s="534" t="str">
        <f>六年级标准分</f>
        <v/>
      </c>
      <c r="AE207" s="534" t="str">
        <f>六年级总分</f>
        <v/>
      </c>
      <c r="AF207" s="517" t="str">
        <f>六年级等级</f>
        <v/>
      </c>
      <c r="AM207" s="452" t="str">
        <f>折返时间</f>
        <v/>
      </c>
    </row>
    <row r="208" spans="1:39">
      <c r="A208" s="476">
        <v>603</v>
      </c>
      <c r="B208" s="477">
        <v>66</v>
      </c>
      <c r="C208" s="478"/>
      <c r="D208" s="471"/>
      <c r="E208" s="472"/>
      <c r="F208" s="481"/>
      <c r="G208" s="480"/>
      <c r="H208" s="475"/>
      <c r="I208" s="501"/>
      <c r="J208" s="502"/>
      <c r="K208" s="495"/>
      <c r="L208" s="503"/>
      <c r="M208" s="504"/>
      <c r="N208" s="505" t="str">
        <f>六年级BMI</f>
        <v/>
      </c>
      <c r="O208" s="499" t="str">
        <f>六年级BMI等级</f>
        <v/>
      </c>
      <c r="P208" s="500" t="str">
        <f>六年级BMI得分</f>
        <v/>
      </c>
      <c r="Q208" s="515" t="str">
        <f>六年级肺活量得分</f>
        <v/>
      </c>
      <c r="R208" s="512" t="str">
        <f>六年级等级</f>
        <v/>
      </c>
      <c r="S208" s="516" t="str">
        <f>六年级50米跑得分</f>
        <v/>
      </c>
      <c r="T208" s="517" t="str">
        <f>六年级等级</f>
        <v/>
      </c>
      <c r="U208" s="516" t="str">
        <f>六年级坐位体前屈得分</f>
        <v/>
      </c>
      <c r="V208" s="517" t="str">
        <f>六年级等级</f>
        <v/>
      </c>
      <c r="W208" s="516" t="str">
        <f>六年级一分钟跳绳得分</f>
        <v/>
      </c>
      <c r="X208" s="517" t="str">
        <f>六年级等级</f>
        <v/>
      </c>
      <c r="Y208" s="515" t="str">
        <f>六年级仰卧起坐得分</f>
        <v/>
      </c>
      <c r="Z208" s="518" t="str">
        <f>六年级等级</f>
        <v/>
      </c>
      <c r="AA208" s="533" t="str">
        <f>六年级折返跑得分</f>
        <v/>
      </c>
      <c r="AB208" s="515" t="str">
        <f>六年级等级</f>
        <v/>
      </c>
      <c r="AC208" s="533" t="str">
        <f>六年级跳绳附加分</f>
        <v/>
      </c>
      <c r="AD208" s="534" t="str">
        <f>六年级标准分</f>
        <v/>
      </c>
      <c r="AE208" s="534" t="str">
        <f>六年级总分</f>
        <v/>
      </c>
      <c r="AF208" s="517" t="str">
        <f>六年级等级</f>
        <v/>
      </c>
      <c r="AM208" s="452" t="str">
        <f>折返时间</f>
        <v/>
      </c>
    </row>
    <row r="209" spans="1:39">
      <c r="A209" s="476">
        <v>603</v>
      </c>
      <c r="B209" s="477">
        <v>67</v>
      </c>
      <c r="C209" s="478"/>
      <c r="D209" s="471"/>
      <c r="E209" s="472"/>
      <c r="F209" s="481"/>
      <c r="G209" s="480"/>
      <c r="H209" s="475"/>
      <c r="I209" s="501"/>
      <c r="J209" s="502"/>
      <c r="K209" s="495"/>
      <c r="L209" s="503"/>
      <c r="M209" s="504"/>
      <c r="N209" s="505" t="str">
        <f>六年级BMI</f>
        <v/>
      </c>
      <c r="O209" s="499" t="str">
        <f>六年级BMI等级</f>
        <v/>
      </c>
      <c r="P209" s="500" t="str">
        <f>六年级BMI得分</f>
        <v/>
      </c>
      <c r="Q209" s="515" t="str">
        <f>六年级肺活量得分</f>
        <v/>
      </c>
      <c r="R209" s="512" t="str">
        <f>六年级等级</f>
        <v/>
      </c>
      <c r="S209" s="516" t="str">
        <f>六年级50米跑得分</f>
        <v/>
      </c>
      <c r="T209" s="517" t="str">
        <f>六年级等级</f>
        <v/>
      </c>
      <c r="U209" s="516" t="str">
        <f>六年级坐位体前屈得分</f>
        <v/>
      </c>
      <c r="V209" s="517" t="str">
        <f>六年级等级</f>
        <v/>
      </c>
      <c r="W209" s="516" t="str">
        <f>六年级一分钟跳绳得分</f>
        <v/>
      </c>
      <c r="X209" s="517" t="str">
        <f>六年级等级</f>
        <v/>
      </c>
      <c r="Y209" s="515" t="str">
        <f>六年级仰卧起坐得分</f>
        <v/>
      </c>
      <c r="Z209" s="518" t="str">
        <f>六年级等级</f>
        <v/>
      </c>
      <c r="AA209" s="533" t="str">
        <f>六年级折返跑得分</f>
        <v/>
      </c>
      <c r="AB209" s="515" t="str">
        <f>六年级等级</f>
        <v/>
      </c>
      <c r="AC209" s="533" t="str">
        <f>六年级跳绳附加分</f>
        <v/>
      </c>
      <c r="AD209" s="534" t="str">
        <f>六年级标准分</f>
        <v/>
      </c>
      <c r="AE209" s="534" t="str">
        <f>六年级总分</f>
        <v/>
      </c>
      <c r="AF209" s="517" t="str">
        <f>六年级等级</f>
        <v/>
      </c>
      <c r="AM209" s="452" t="str">
        <f>折返时间</f>
        <v/>
      </c>
    </row>
    <row r="210" spans="1:39">
      <c r="A210" s="476">
        <v>603</v>
      </c>
      <c r="B210" s="477">
        <v>68</v>
      </c>
      <c r="C210" s="478"/>
      <c r="D210" s="471"/>
      <c r="E210" s="472"/>
      <c r="F210" s="481"/>
      <c r="G210" s="480"/>
      <c r="H210" s="475"/>
      <c r="I210" s="501"/>
      <c r="J210" s="502"/>
      <c r="K210" s="495"/>
      <c r="L210" s="503"/>
      <c r="M210" s="504"/>
      <c r="N210" s="505" t="str">
        <f>六年级BMI</f>
        <v/>
      </c>
      <c r="O210" s="499" t="str">
        <f>六年级BMI等级</f>
        <v/>
      </c>
      <c r="P210" s="500" t="str">
        <f>六年级BMI得分</f>
        <v/>
      </c>
      <c r="Q210" s="515" t="str">
        <f>六年级肺活量得分</f>
        <v/>
      </c>
      <c r="R210" s="512" t="str">
        <f>六年级等级</f>
        <v/>
      </c>
      <c r="S210" s="516" t="str">
        <f>六年级50米跑得分</f>
        <v/>
      </c>
      <c r="T210" s="517" t="str">
        <f>六年级等级</f>
        <v/>
      </c>
      <c r="U210" s="516" t="str">
        <f>六年级坐位体前屈得分</f>
        <v/>
      </c>
      <c r="V210" s="517" t="str">
        <f>六年级等级</f>
        <v/>
      </c>
      <c r="W210" s="516" t="str">
        <f>六年级一分钟跳绳得分</f>
        <v/>
      </c>
      <c r="X210" s="517" t="str">
        <f>六年级等级</f>
        <v/>
      </c>
      <c r="Y210" s="515" t="str">
        <f>六年级仰卧起坐得分</f>
        <v/>
      </c>
      <c r="Z210" s="518" t="str">
        <f>六年级等级</f>
        <v/>
      </c>
      <c r="AA210" s="533" t="str">
        <f>六年级折返跑得分</f>
        <v/>
      </c>
      <c r="AB210" s="515" t="str">
        <f>六年级等级</f>
        <v/>
      </c>
      <c r="AC210" s="533" t="str">
        <f>六年级跳绳附加分</f>
        <v/>
      </c>
      <c r="AD210" s="534" t="str">
        <f>六年级标准分</f>
        <v/>
      </c>
      <c r="AE210" s="534" t="str">
        <f>六年级总分</f>
        <v/>
      </c>
      <c r="AF210" s="517" t="str">
        <f>六年级等级</f>
        <v/>
      </c>
      <c r="AM210" s="452" t="str">
        <f>折返时间</f>
        <v/>
      </c>
    </row>
    <row r="211" spans="1:39">
      <c r="A211" s="476">
        <v>603</v>
      </c>
      <c r="B211" s="477">
        <v>69</v>
      </c>
      <c r="C211" s="478"/>
      <c r="D211" s="471"/>
      <c r="E211" s="472"/>
      <c r="F211" s="481"/>
      <c r="G211" s="480"/>
      <c r="H211" s="475"/>
      <c r="I211" s="501"/>
      <c r="J211" s="502"/>
      <c r="K211" s="495"/>
      <c r="L211" s="503"/>
      <c r="M211" s="504"/>
      <c r="N211" s="505" t="str">
        <f>六年级BMI</f>
        <v/>
      </c>
      <c r="O211" s="499" t="str">
        <f>六年级BMI等级</f>
        <v/>
      </c>
      <c r="P211" s="500" t="str">
        <f>六年级BMI得分</f>
        <v/>
      </c>
      <c r="Q211" s="515" t="str">
        <f>六年级肺活量得分</f>
        <v/>
      </c>
      <c r="R211" s="512" t="str">
        <f>六年级等级</f>
        <v/>
      </c>
      <c r="S211" s="516" t="str">
        <f>六年级50米跑得分</f>
        <v/>
      </c>
      <c r="T211" s="517" t="str">
        <f>六年级等级</f>
        <v/>
      </c>
      <c r="U211" s="516" t="str">
        <f>六年级坐位体前屈得分</f>
        <v/>
      </c>
      <c r="V211" s="517" t="str">
        <f>六年级等级</f>
        <v/>
      </c>
      <c r="W211" s="516" t="str">
        <f>六年级一分钟跳绳得分</f>
        <v/>
      </c>
      <c r="X211" s="517" t="str">
        <f>六年级等级</f>
        <v/>
      </c>
      <c r="Y211" s="515" t="str">
        <f>六年级仰卧起坐得分</f>
        <v/>
      </c>
      <c r="Z211" s="518" t="str">
        <f>六年级等级</f>
        <v/>
      </c>
      <c r="AA211" s="533" t="str">
        <f>六年级折返跑得分</f>
        <v/>
      </c>
      <c r="AB211" s="515" t="str">
        <f>六年级等级</f>
        <v/>
      </c>
      <c r="AC211" s="533" t="str">
        <f>六年级跳绳附加分</f>
        <v/>
      </c>
      <c r="AD211" s="534" t="str">
        <f>六年级标准分</f>
        <v/>
      </c>
      <c r="AE211" s="534" t="str">
        <f>六年级总分</f>
        <v/>
      </c>
      <c r="AF211" s="517" t="str">
        <f>六年级等级</f>
        <v/>
      </c>
      <c r="AM211" s="452" t="str">
        <f>折返时间</f>
        <v/>
      </c>
    </row>
    <row r="212" ht="15.75" spans="1:39">
      <c r="A212" s="535">
        <v>603</v>
      </c>
      <c r="B212" s="536">
        <v>70</v>
      </c>
      <c r="C212" s="537"/>
      <c r="D212" s="538"/>
      <c r="E212" s="539"/>
      <c r="F212" s="540"/>
      <c r="G212" s="570"/>
      <c r="H212" s="542"/>
      <c r="I212" s="543"/>
      <c r="J212" s="544"/>
      <c r="K212" s="580"/>
      <c r="L212" s="546"/>
      <c r="M212" s="547"/>
      <c r="N212" s="548" t="str">
        <f>六年级BMI</f>
        <v/>
      </c>
      <c r="O212" s="549" t="str">
        <f>六年级BMI等级</f>
        <v/>
      </c>
      <c r="P212" s="550" t="str">
        <f>六年级BMI得分</f>
        <v/>
      </c>
      <c r="Q212" s="556" t="str">
        <f>六年级肺活量得分</f>
        <v/>
      </c>
      <c r="R212" s="557" t="str">
        <f>六年级等级</f>
        <v/>
      </c>
      <c r="S212" s="558" t="str">
        <f>六年级50米跑得分</f>
        <v/>
      </c>
      <c r="T212" s="559" t="str">
        <f>六年级等级</f>
        <v/>
      </c>
      <c r="U212" s="558" t="str">
        <f>六年级坐位体前屈得分</f>
        <v/>
      </c>
      <c r="V212" s="559" t="str">
        <f>六年级等级</f>
        <v/>
      </c>
      <c r="W212" s="558" t="str">
        <f>六年级一分钟跳绳得分</f>
        <v/>
      </c>
      <c r="X212" s="559" t="str">
        <f>六年级等级</f>
        <v/>
      </c>
      <c r="Y212" s="556" t="str">
        <f>六年级仰卧起坐得分</f>
        <v/>
      </c>
      <c r="Z212" s="563" t="str">
        <f>六年级等级</f>
        <v/>
      </c>
      <c r="AA212" s="564" t="str">
        <f>六年级折返跑得分</f>
        <v/>
      </c>
      <c r="AB212" s="556" t="str">
        <f>六年级等级</f>
        <v/>
      </c>
      <c r="AC212" s="565" t="str">
        <f>六年级跳绳附加分</f>
        <v/>
      </c>
      <c r="AD212" s="566" t="str">
        <f>六年级标准分</f>
        <v/>
      </c>
      <c r="AE212" s="566" t="str">
        <f>六年级总分</f>
        <v/>
      </c>
      <c r="AF212" s="567" t="str">
        <f>六年级等级</f>
        <v/>
      </c>
      <c r="AM212" s="452" t="str">
        <f>折返时间</f>
        <v/>
      </c>
    </row>
    <row r="213" ht="15.75" spans="1:39">
      <c r="A213" s="468">
        <v>604</v>
      </c>
      <c r="B213" s="469">
        <v>1</v>
      </c>
      <c r="C213" s="472"/>
      <c r="D213" s="471"/>
      <c r="E213" s="472"/>
      <c r="F213" s="473"/>
      <c r="G213" s="474"/>
      <c r="H213" s="475"/>
      <c r="I213" s="494"/>
      <c r="J213" s="495"/>
      <c r="K213" s="581"/>
      <c r="L213" s="551"/>
      <c r="M213" s="552"/>
      <c r="N213" s="553" t="str">
        <f>六年级BMI</f>
        <v/>
      </c>
      <c r="O213" s="554" t="str">
        <f>六年级BMI等级</f>
        <v/>
      </c>
      <c r="P213" s="555" t="str">
        <f>六年级BMI得分</f>
        <v/>
      </c>
      <c r="Q213" s="560" t="str">
        <f>六年级肺活量得分</f>
        <v/>
      </c>
      <c r="R213" s="561" t="str">
        <f>六年级等级</f>
        <v/>
      </c>
      <c r="S213" s="562" t="str">
        <f>六年级50米跑得分</f>
        <v/>
      </c>
      <c r="T213" s="561" t="str">
        <f>六年级等级</f>
        <v/>
      </c>
      <c r="U213" s="562" t="str">
        <f>六年级坐位体前屈得分</f>
        <v/>
      </c>
      <c r="V213" s="561" t="str">
        <f>六年级等级</f>
        <v/>
      </c>
      <c r="W213" s="562" t="str">
        <f>六年级一分钟跳绳得分</f>
        <v/>
      </c>
      <c r="X213" s="561" t="str">
        <f>六年级等级</f>
        <v/>
      </c>
      <c r="Y213" s="560" t="str">
        <f>六年级仰卧起坐得分</f>
        <v/>
      </c>
      <c r="Z213" s="568" t="str">
        <f>六年级等级</f>
        <v/>
      </c>
      <c r="AA213" s="569" t="str">
        <f>六年级折返跑得分</f>
        <v/>
      </c>
      <c r="AB213" s="560" t="str">
        <f>六年级等级</f>
        <v/>
      </c>
      <c r="AC213" s="530" t="str">
        <f>六年级跳绳附加分</f>
        <v/>
      </c>
      <c r="AD213" s="531" t="str">
        <f>六年级标准分</f>
        <v/>
      </c>
      <c r="AE213" s="531" t="str">
        <f>六年级总分</f>
        <v/>
      </c>
      <c r="AF213" s="512" t="str">
        <f>六年级等级</f>
        <v/>
      </c>
      <c r="AM213" s="452" t="str">
        <f>折返时间</f>
        <v/>
      </c>
    </row>
    <row r="214" spans="1:39">
      <c r="A214" s="476">
        <v>604</v>
      </c>
      <c r="B214" s="477">
        <v>2</v>
      </c>
      <c r="C214" s="478"/>
      <c r="D214" s="471"/>
      <c r="E214" s="472"/>
      <c r="F214" s="473"/>
      <c r="G214" s="480"/>
      <c r="H214" s="475"/>
      <c r="I214" s="501"/>
      <c r="J214" s="502"/>
      <c r="K214" s="495"/>
      <c r="L214" s="503"/>
      <c r="M214" s="504"/>
      <c r="N214" s="505" t="str">
        <f>六年级BMI</f>
        <v/>
      </c>
      <c r="O214" s="499" t="str">
        <f>六年级BMI等级</f>
        <v/>
      </c>
      <c r="P214" s="500" t="str">
        <f>六年级BMI得分</f>
        <v/>
      </c>
      <c r="Q214" s="515" t="str">
        <f>六年级肺活量得分</f>
        <v/>
      </c>
      <c r="R214" s="512" t="str">
        <f>六年级等级</f>
        <v/>
      </c>
      <c r="S214" s="516" t="str">
        <f>六年级50米跑得分</f>
        <v/>
      </c>
      <c r="T214" s="512" t="str">
        <f>六年级等级</f>
        <v/>
      </c>
      <c r="U214" s="516" t="str">
        <f>六年级坐位体前屈得分</f>
        <v/>
      </c>
      <c r="V214" s="517" t="str">
        <f>六年级等级</f>
        <v/>
      </c>
      <c r="W214" s="516" t="str">
        <f>六年级一分钟跳绳得分</f>
        <v/>
      </c>
      <c r="X214" s="517" t="str">
        <f>六年级等级</f>
        <v/>
      </c>
      <c r="Y214" s="515" t="str">
        <f>六年级仰卧起坐得分</f>
        <v/>
      </c>
      <c r="Z214" s="518" t="str">
        <f>六年级等级</f>
        <v/>
      </c>
      <c r="AA214" s="533" t="str">
        <f>六年级折返跑得分</f>
        <v/>
      </c>
      <c r="AB214" s="515" t="str">
        <f>六年级等级</f>
        <v/>
      </c>
      <c r="AC214" s="533" t="str">
        <f>六年级跳绳附加分</f>
        <v/>
      </c>
      <c r="AD214" s="534" t="str">
        <f>六年级标准分</f>
        <v/>
      </c>
      <c r="AE214" s="534" t="str">
        <f>六年级总分</f>
        <v/>
      </c>
      <c r="AF214" s="517" t="str">
        <f>六年级等级</f>
        <v/>
      </c>
      <c r="AM214" s="452" t="str">
        <f>折返时间</f>
        <v/>
      </c>
    </row>
    <row r="215" spans="1:39">
      <c r="A215" s="476">
        <v>604</v>
      </c>
      <c r="B215" s="477">
        <v>3</v>
      </c>
      <c r="C215" s="478"/>
      <c r="D215" s="471"/>
      <c r="E215" s="472"/>
      <c r="F215" s="473"/>
      <c r="G215" s="480"/>
      <c r="H215" s="475"/>
      <c r="I215" s="501"/>
      <c r="J215" s="502"/>
      <c r="K215" s="495"/>
      <c r="L215" s="503"/>
      <c r="M215" s="504"/>
      <c r="N215" s="505" t="str">
        <f>六年级BMI</f>
        <v/>
      </c>
      <c r="O215" s="499" t="str">
        <f>六年级BMI等级</f>
        <v/>
      </c>
      <c r="P215" s="500" t="str">
        <f>六年级BMI得分</f>
        <v/>
      </c>
      <c r="Q215" s="515" t="str">
        <f>六年级肺活量得分</f>
        <v/>
      </c>
      <c r="R215" s="512" t="str">
        <f>六年级等级</f>
        <v/>
      </c>
      <c r="S215" s="516" t="str">
        <f>六年级50米跑得分</f>
        <v/>
      </c>
      <c r="T215" s="512" t="str">
        <f>六年级等级</f>
        <v/>
      </c>
      <c r="U215" s="516" t="str">
        <f>六年级坐位体前屈得分</f>
        <v/>
      </c>
      <c r="V215" s="517" t="str">
        <f>六年级等级</f>
        <v/>
      </c>
      <c r="W215" s="516" t="str">
        <f>六年级一分钟跳绳得分</f>
        <v/>
      </c>
      <c r="X215" s="517" t="str">
        <f>六年级等级</f>
        <v/>
      </c>
      <c r="Y215" s="515" t="str">
        <f>六年级仰卧起坐得分</f>
        <v/>
      </c>
      <c r="Z215" s="518" t="str">
        <f>六年级等级</f>
        <v/>
      </c>
      <c r="AA215" s="533" t="str">
        <f>六年级折返跑得分</f>
        <v/>
      </c>
      <c r="AB215" s="515" t="str">
        <f>六年级等级</f>
        <v/>
      </c>
      <c r="AC215" s="533" t="str">
        <f>六年级跳绳附加分</f>
        <v/>
      </c>
      <c r="AD215" s="534" t="str">
        <f>六年级标准分</f>
        <v/>
      </c>
      <c r="AE215" s="534" t="str">
        <f>六年级总分</f>
        <v/>
      </c>
      <c r="AF215" s="517" t="str">
        <f>六年级等级</f>
        <v/>
      </c>
      <c r="AM215" s="452" t="str">
        <f>折返时间</f>
        <v/>
      </c>
    </row>
    <row r="216" spans="1:39">
      <c r="A216" s="476">
        <v>604</v>
      </c>
      <c r="B216" s="477">
        <v>4</v>
      </c>
      <c r="C216" s="478"/>
      <c r="D216" s="471"/>
      <c r="E216" s="472"/>
      <c r="F216" s="473"/>
      <c r="G216" s="480"/>
      <c r="H216" s="475"/>
      <c r="I216" s="501"/>
      <c r="J216" s="502"/>
      <c r="K216" s="495"/>
      <c r="L216" s="503"/>
      <c r="M216" s="504"/>
      <c r="N216" s="505" t="str">
        <f>六年级BMI</f>
        <v/>
      </c>
      <c r="O216" s="499" t="str">
        <f>六年级BMI等级</f>
        <v/>
      </c>
      <c r="P216" s="500" t="str">
        <f>六年级BMI得分</f>
        <v/>
      </c>
      <c r="Q216" s="515" t="str">
        <f>六年级肺活量得分</f>
        <v/>
      </c>
      <c r="R216" s="512" t="str">
        <f>六年级等级</f>
        <v/>
      </c>
      <c r="S216" s="516" t="str">
        <f>六年级50米跑得分</f>
        <v/>
      </c>
      <c r="T216" s="512" t="str">
        <f>六年级等级</f>
        <v/>
      </c>
      <c r="U216" s="516" t="str">
        <f>六年级坐位体前屈得分</f>
        <v/>
      </c>
      <c r="V216" s="517" t="str">
        <f>六年级等级</f>
        <v/>
      </c>
      <c r="W216" s="516" t="str">
        <f>六年级一分钟跳绳得分</f>
        <v/>
      </c>
      <c r="X216" s="517" t="str">
        <f>六年级等级</f>
        <v/>
      </c>
      <c r="Y216" s="515" t="str">
        <f>六年级仰卧起坐得分</f>
        <v/>
      </c>
      <c r="Z216" s="518" t="str">
        <f>六年级等级</f>
        <v/>
      </c>
      <c r="AA216" s="533" t="str">
        <f>六年级折返跑得分</f>
        <v/>
      </c>
      <c r="AB216" s="515" t="str">
        <f>六年级等级</f>
        <v/>
      </c>
      <c r="AC216" s="533" t="str">
        <f>六年级跳绳附加分</f>
        <v/>
      </c>
      <c r="AD216" s="534" t="str">
        <f>六年级标准分</f>
        <v/>
      </c>
      <c r="AE216" s="534" t="str">
        <f>六年级总分</f>
        <v/>
      </c>
      <c r="AF216" s="517" t="str">
        <f>六年级等级</f>
        <v/>
      </c>
      <c r="AM216" s="452" t="str">
        <f>折返时间</f>
        <v/>
      </c>
    </row>
    <row r="217" spans="1:39">
      <c r="A217" s="476">
        <v>604</v>
      </c>
      <c r="B217" s="477">
        <v>5</v>
      </c>
      <c r="C217" s="478"/>
      <c r="D217" s="471"/>
      <c r="E217" s="472"/>
      <c r="F217" s="473"/>
      <c r="G217" s="480"/>
      <c r="H217" s="475"/>
      <c r="I217" s="501"/>
      <c r="J217" s="502"/>
      <c r="K217" s="495"/>
      <c r="L217" s="503"/>
      <c r="M217" s="504"/>
      <c r="N217" s="505" t="str">
        <f>六年级BMI</f>
        <v/>
      </c>
      <c r="O217" s="499" t="str">
        <f>六年级BMI等级</f>
        <v/>
      </c>
      <c r="P217" s="500" t="str">
        <f>六年级BMI得分</f>
        <v/>
      </c>
      <c r="Q217" s="515" t="str">
        <f>六年级肺活量得分</f>
        <v/>
      </c>
      <c r="R217" s="512" t="str">
        <f>六年级等级</f>
        <v/>
      </c>
      <c r="S217" s="516" t="str">
        <f>六年级50米跑得分</f>
        <v/>
      </c>
      <c r="T217" s="512" t="str">
        <f>六年级等级</f>
        <v/>
      </c>
      <c r="U217" s="516" t="str">
        <f>六年级坐位体前屈得分</f>
        <v/>
      </c>
      <c r="V217" s="517" t="str">
        <f>六年级等级</f>
        <v/>
      </c>
      <c r="W217" s="516" t="str">
        <f>六年级一分钟跳绳得分</f>
        <v/>
      </c>
      <c r="X217" s="517" t="str">
        <f>六年级等级</f>
        <v/>
      </c>
      <c r="Y217" s="515" t="str">
        <f>六年级仰卧起坐得分</f>
        <v/>
      </c>
      <c r="Z217" s="518" t="str">
        <f>六年级等级</f>
        <v/>
      </c>
      <c r="AA217" s="533" t="str">
        <f>六年级折返跑得分</f>
        <v/>
      </c>
      <c r="AB217" s="515" t="str">
        <f>六年级等级</f>
        <v/>
      </c>
      <c r="AC217" s="533" t="str">
        <f>六年级跳绳附加分</f>
        <v/>
      </c>
      <c r="AD217" s="534" t="str">
        <f>六年级标准分</f>
        <v/>
      </c>
      <c r="AE217" s="534" t="str">
        <f>六年级总分</f>
        <v/>
      </c>
      <c r="AF217" s="517" t="str">
        <f>六年级等级</f>
        <v/>
      </c>
      <c r="AM217" s="452" t="str">
        <f>折返时间</f>
        <v/>
      </c>
    </row>
    <row r="218" spans="1:32">
      <c r="A218" s="476">
        <v>604</v>
      </c>
      <c r="B218" s="477">
        <v>6</v>
      </c>
      <c r="C218" s="478"/>
      <c r="D218" s="471"/>
      <c r="E218" s="478"/>
      <c r="F218" s="473"/>
      <c r="G218" s="480"/>
      <c r="H218" s="475"/>
      <c r="I218" s="501"/>
      <c r="J218" s="502"/>
      <c r="K218" s="502"/>
      <c r="L218" s="503"/>
      <c r="M218" s="504"/>
      <c r="N218" s="505" t="str">
        <f>六年级BMI</f>
        <v/>
      </c>
      <c r="O218" s="499" t="str">
        <f>六年级BMI等级</f>
        <v/>
      </c>
      <c r="P218" s="500" t="str">
        <f>六年级BMI得分</f>
        <v/>
      </c>
      <c r="Q218" s="515" t="str">
        <f>六年级肺活量得分</f>
        <v/>
      </c>
      <c r="R218" s="512" t="str">
        <f>六年级等级</f>
        <v/>
      </c>
      <c r="S218" s="516" t="str">
        <f>六年级50米跑得分</f>
        <v/>
      </c>
      <c r="T218" s="512" t="str">
        <f>六年级等级</f>
        <v/>
      </c>
      <c r="U218" s="516" t="str">
        <f>六年级坐位体前屈得分</f>
        <v/>
      </c>
      <c r="V218" s="517" t="str">
        <f>六年级等级</f>
        <v/>
      </c>
      <c r="W218" s="516" t="str">
        <f>六年级一分钟跳绳得分</f>
        <v/>
      </c>
      <c r="X218" s="517" t="str">
        <f>六年级等级</f>
        <v/>
      </c>
      <c r="Y218" s="515" t="str">
        <f>六年级仰卧起坐得分</f>
        <v/>
      </c>
      <c r="Z218" s="518" t="str">
        <f>六年级等级</f>
        <v/>
      </c>
      <c r="AA218" s="533" t="str">
        <f>六年级折返跑得分</f>
        <v/>
      </c>
      <c r="AB218" s="515" t="str">
        <f>六年级等级</f>
        <v/>
      </c>
      <c r="AC218" s="533" t="str">
        <f>六年级跳绳附加分</f>
        <v/>
      </c>
      <c r="AD218" s="534" t="str">
        <f>六年级标准分</f>
        <v/>
      </c>
      <c r="AE218" s="534" t="str">
        <f>六年级总分</f>
        <v/>
      </c>
      <c r="AF218" s="517" t="str">
        <f>六年级等级</f>
        <v/>
      </c>
    </row>
    <row r="219" spans="1:32">
      <c r="A219" s="476">
        <v>604</v>
      </c>
      <c r="B219" s="477">
        <v>7</v>
      </c>
      <c r="C219" s="478"/>
      <c r="D219" s="471"/>
      <c r="E219" s="478"/>
      <c r="F219" s="473"/>
      <c r="G219" s="480"/>
      <c r="H219" s="475"/>
      <c r="I219" s="501"/>
      <c r="J219" s="502"/>
      <c r="K219" s="502"/>
      <c r="L219" s="503"/>
      <c r="M219" s="504"/>
      <c r="N219" s="505" t="str">
        <f>六年级BMI</f>
        <v/>
      </c>
      <c r="O219" s="499" t="str">
        <f>六年级BMI等级</f>
        <v/>
      </c>
      <c r="P219" s="500" t="str">
        <f>六年级BMI得分</f>
        <v/>
      </c>
      <c r="Q219" s="515" t="str">
        <f>六年级肺活量得分</f>
        <v/>
      </c>
      <c r="R219" s="512" t="str">
        <f>六年级等级</f>
        <v/>
      </c>
      <c r="S219" s="516" t="str">
        <f>六年级50米跑得分</f>
        <v/>
      </c>
      <c r="T219" s="517" t="str">
        <f>六年级等级</f>
        <v/>
      </c>
      <c r="U219" s="516" t="str">
        <f>六年级坐位体前屈得分</f>
        <v/>
      </c>
      <c r="V219" s="517" t="str">
        <f>六年级等级</f>
        <v/>
      </c>
      <c r="W219" s="516" t="str">
        <f>六年级一分钟跳绳得分</f>
        <v/>
      </c>
      <c r="X219" s="517" t="str">
        <f>六年级等级</f>
        <v/>
      </c>
      <c r="Y219" s="515" t="str">
        <f>六年级仰卧起坐得分</f>
        <v/>
      </c>
      <c r="Z219" s="518" t="str">
        <f>六年级等级</f>
        <v/>
      </c>
      <c r="AA219" s="533" t="str">
        <f>六年级折返跑得分</f>
        <v/>
      </c>
      <c r="AB219" s="515" t="str">
        <f>六年级等级</f>
        <v/>
      </c>
      <c r="AC219" s="533" t="str">
        <f>六年级跳绳附加分</f>
        <v/>
      </c>
      <c r="AD219" s="534" t="str">
        <f>六年级标准分</f>
        <v/>
      </c>
      <c r="AE219" s="534" t="str">
        <f>六年级总分</f>
        <v/>
      </c>
      <c r="AF219" s="517" t="str">
        <f>六年级等级</f>
        <v/>
      </c>
    </row>
    <row r="220" spans="1:32">
      <c r="A220" s="476">
        <v>604</v>
      </c>
      <c r="B220" s="477">
        <v>8</v>
      </c>
      <c r="C220" s="478"/>
      <c r="D220" s="471"/>
      <c r="E220" s="478"/>
      <c r="F220" s="473"/>
      <c r="G220" s="480"/>
      <c r="H220" s="475"/>
      <c r="I220" s="501"/>
      <c r="J220" s="502"/>
      <c r="K220" s="502"/>
      <c r="L220" s="503"/>
      <c r="M220" s="504"/>
      <c r="N220" s="505" t="str">
        <f>六年级BMI</f>
        <v/>
      </c>
      <c r="O220" s="499" t="str">
        <f>六年级BMI等级</f>
        <v/>
      </c>
      <c r="P220" s="500" t="str">
        <f>六年级BMI得分</f>
        <v/>
      </c>
      <c r="Q220" s="515" t="str">
        <f>六年级肺活量得分</f>
        <v/>
      </c>
      <c r="R220" s="512" t="str">
        <f>六年级等级</f>
        <v/>
      </c>
      <c r="S220" s="516" t="str">
        <f>六年级50米跑得分</f>
        <v/>
      </c>
      <c r="T220" s="517" t="str">
        <f>六年级等级</f>
        <v/>
      </c>
      <c r="U220" s="516" t="str">
        <f>六年级坐位体前屈得分</f>
        <v/>
      </c>
      <c r="V220" s="517" t="str">
        <f>六年级等级</f>
        <v/>
      </c>
      <c r="W220" s="516" t="str">
        <f>六年级一分钟跳绳得分</f>
        <v/>
      </c>
      <c r="X220" s="517" t="str">
        <f>六年级等级</f>
        <v/>
      </c>
      <c r="Y220" s="515" t="str">
        <f>六年级仰卧起坐得分</f>
        <v/>
      </c>
      <c r="Z220" s="518" t="str">
        <f>六年级等级</f>
        <v/>
      </c>
      <c r="AA220" s="533" t="str">
        <f>六年级折返跑得分</f>
        <v/>
      </c>
      <c r="AB220" s="515" t="str">
        <f>六年级等级</f>
        <v/>
      </c>
      <c r="AC220" s="533" t="str">
        <f>六年级跳绳附加分</f>
        <v/>
      </c>
      <c r="AD220" s="534" t="str">
        <f>六年级标准分</f>
        <v/>
      </c>
      <c r="AE220" s="534" t="str">
        <f>六年级总分</f>
        <v/>
      </c>
      <c r="AF220" s="517" t="str">
        <f>六年级等级</f>
        <v/>
      </c>
    </row>
    <row r="221" spans="1:32">
      <c r="A221" s="476">
        <v>604</v>
      </c>
      <c r="B221" s="477">
        <v>9</v>
      </c>
      <c r="C221" s="478"/>
      <c r="D221" s="471"/>
      <c r="E221" s="478"/>
      <c r="F221" s="473"/>
      <c r="G221" s="474"/>
      <c r="H221" s="475"/>
      <c r="I221" s="501"/>
      <c r="J221" s="502"/>
      <c r="K221" s="502"/>
      <c r="L221" s="503"/>
      <c r="M221" s="504"/>
      <c r="N221" s="505" t="str">
        <f>六年级BMI</f>
        <v/>
      </c>
      <c r="O221" s="499" t="str">
        <f>六年级BMI等级</f>
        <v/>
      </c>
      <c r="P221" s="500" t="str">
        <f>六年级BMI得分</f>
        <v/>
      </c>
      <c r="Q221" s="515" t="str">
        <f>六年级肺活量得分</f>
        <v/>
      </c>
      <c r="R221" s="512" t="str">
        <f>六年级等级</f>
        <v/>
      </c>
      <c r="S221" s="516" t="str">
        <f>六年级50米跑得分</f>
        <v/>
      </c>
      <c r="T221" s="517" t="str">
        <f>六年级等级</f>
        <v/>
      </c>
      <c r="U221" s="516" t="str">
        <f>六年级坐位体前屈得分</f>
        <v/>
      </c>
      <c r="V221" s="517" t="str">
        <f>六年级等级</f>
        <v/>
      </c>
      <c r="W221" s="516" t="str">
        <f>六年级一分钟跳绳得分</f>
        <v/>
      </c>
      <c r="X221" s="517" t="str">
        <f>六年级等级</f>
        <v/>
      </c>
      <c r="Y221" s="515" t="str">
        <f>六年级仰卧起坐得分</f>
        <v/>
      </c>
      <c r="Z221" s="518" t="str">
        <f>六年级等级</f>
        <v/>
      </c>
      <c r="AA221" s="533" t="str">
        <f>六年级折返跑得分</f>
        <v/>
      </c>
      <c r="AB221" s="515" t="str">
        <f>六年级等级</f>
        <v/>
      </c>
      <c r="AC221" s="533" t="str">
        <f>六年级跳绳附加分</f>
        <v/>
      </c>
      <c r="AD221" s="534" t="str">
        <f>六年级标准分</f>
        <v/>
      </c>
      <c r="AE221" s="534" t="str">
        <f>六年级总分</f>
        <v/>
      </c>
      <c r="AF221" s="517" t="str">
        <f>六年级等级</f>
        <v/>
      </c>
    </row>
    <row r="222" spans="1:32">
      <c r="A222" s="476">
        <v>604</v>
      </c>
      <c r="B222" s="477">
        <v>10</v>
      </c>
      <c r="C222" s="478"/>
      <c r="D222" s="471"/>
      <c r="E222" s="478"/>
      <c r="F222" s="473"/>
      <c r="G222" s="474"/>
      <c r="H222" s="475"/>
      <c r="I222" s="501"/>
      <c r="J222" s="502"/>
      <c r="K222" s="502"/>
      <c r="L222" s="503"/>
      <c r="M222" s="504"/>
      <c r="N222" s="505" t="str">
        <f>六年级BMI</f>
        <v/>
      </c>
      <c r="O222" s="499" t="str">
        <f>六年级BMI等级</f>
        <v/>
      </c>
      <c r="P222" s="500" t="str">
        <f>六年级BMI得分</f>
        <v/>
      </c>
      <c r="Q222" s="515" t="str">
        <f>六年级肺活量得分</f>
        <v/>
      </c>
      <c r="R222" s="512" t="str">
        <f>六年级等级</f>
        <v/>
      </c>
      <c r="S222" s="516" t="str">
        <f>六年级50米跑得分</f>
        <v/>
      </c>
      <c r="T222" s="517" t="str">
        <f>六年级等级</f>
        <v/>
      </c>
      <c r="U222" s="516" t="str">
        <f>六年级坐位体前屈得分</f>
        <v/>
      </c>
      <c r="V222" s="517" t="str">
        <f>六年级等级</f>
        <v/>
      </c>
      <c r="W222" s="516" t="str">
        <f>六年级一分钟跳绳得分</f>
        <v/>
      </c>
      <c r="X222" s="517" t="str">
        <f>六年级等级</f>
        <v/>
      </c>
      <c r="Y222" s="515" t="str">
        <f>六年级仰卧起坐得分</f>
        <v/>
      </c>
      <c r="Z222" s="518" t="str">
        <f>六年级等级</f>
        <v/>
      </c>
      <c r="AA222" s="533" t="str">
        <f>六年级折返跑得分</f>
        <v/>
      </c>
      <c r="AB222" s="515" t="str">
        <f>六年级等级</f>
        <v/>
      </c>
      <c r="AC222" s="533" t="str">
        <f>六年级跳绳附加分</f>
        <v/>
      </c>
      <c r="AD222" s="534" t="str">
        <f>六年级标准分</f>
        <v/>
      </c>
      <c r="AE222" s="534" t="str">
        <f>六年级总分</f>
        <v/>
      </c>
      <c r="AF222" s="517" t="str">
        <f>六年级等级</f>
        <v/>
      </c>
    </row>
    <row r="223" spans="1:39">
      <c r="A223" s="476">
        <v>604</v>
      </c>
      <c r="B223" s="477">
        <v>11</v>
      </c>
      <c r="C223" s="478"/>
      <c r="D223" s="471"/>
      <c r="E223" s="478"/>
      <c r="F223" s="473"/>
      <c r="G223" s="480"/>
      <c r="H223" s="475"/>
      <c r="I223" s="501"/>
      <c r="J223" s="502"/>
      <c r="K223" s="502"/>
      <c r="L223" s="503"/>
      <c r="M223" s="504"/>
      <c r="N223" s="505" t="str">
        <f>六年级BMI</f>
        <v/>
      </c>
      <c r="O223" s="499" t="str">
        <f>六年级BMI等级</f>
        <v/>
      </c>
      <c r="P223" s="500" t="str">
        <f>六年级BMI得分</f>
        <v/>
      </c>
      <c r="Q223" s="515" t="str">
        <f>六年级肺活量得分</f>
        <v/>
      </c>
      <c r="R223" s="512" t="str">
        <f>六年级等级</f>
        <v/>
      </c>
      <c r="S223" s="516" t="str">
        <f>六年级50米跑得分</f>
        <v/>
      </c>
      <c r="T223" s="517" t="str">
        <f>六年级等级</f>
        <v/>
      </c>
      <c r="U223" s="516" t="str">
        <f>六年级坐位体前屈得分</f>
        <v/>
      </c>
      <c r="V223" s="517" t="str">
        <f>六年级等级</f>
        <v/>
      </c>
      <c r="W223" s="516" t="str">
        <f>六年级一分钟跳绳得分</f>
        <v/>
      </c>
      <c r="X223" s="517" t="str">
        <f>六年级等级</f>
        <v/>
      </c>
      <c r="Y223" s="515" t="str">
        <f>六年级仰卧起坐得分</f>
        <v/>
      </c>
      <c r="Z223" s="518" t="str">
        <f>六年级等级</f>
        <v/>
      </c>
      <c r="AA223" s="533" t="str">
        <f>六年级折返跑得分</f>
        <v/>
      </c>
      <c r="AB223" s="515" t="str">
        <f>六年级等级</f>
        <v/>
      </c>
      <c r="AC223" s="533" t="str">
        <f>六年级跳绳附加分</f>
        <v/>
      </c>
      <c r="AD223" s="534" t="str">
        <f>六年级标准分</f>
        <v/>
      </c>
      <c r="AE223" s="534" t="str">
        <f>六年级总分</f>
        <v/>
      </c>
      <c r="AF223" s="517" t="str">
        <f>六年级等级</f>
        <v/>
      </c>
      <c r="AM223" s="452" t="str">
        <f>折返时间</f>
        <v/>
      </c>
    </row>
    <row r="224" spans="1:39">
      <c r="A224" s="476">
        <v>604</v>
      </c>
      <c r="B224" s="477">
        <v>12</v>
      </c>
      <c r="C224" s="478"/>
      <c r="D224" s="471"/>
      <c r="E224" s="478"/>
      <c r="F224" s="473"/>
      <c r="G224" s="480"/>
      <c r="H224" s="475"/>
      <c r="I224" s="501"/>
      <c r="J224" s="502"/>
      <c r="K224" s="502"/>
      <c r="L224" s="503"/>
      <c r="M224" s="504"/>
      <c r="N224" s="505" t="str">
        <f>六年级BMI</f>
        <v/>
      </c>
      <c r="O224" s="499" t="str">
        <f>六年级BMI等级</f>
        <v/>
      </c>
      <c r="P224" s="500" t="str">
        <f>六年级BMI得分</f>
        <v/>
      </c>
      <c r="Q224" s="515" t="str">
        <f>六年级肺活量得分</f>
        <v/>
      </c>
      <c r="R224" s="512" t="str">
        <f>六年级等级</f>
        <v/>
      </c>
      <c r="S224" s="516" t="str">
        <f>六年级50米跑得分</f>
        <v/>
      </c>
      <c r="T224" s="517" t="str">
        <f>六年级等级</f>
        <v/>
      </c>
      <c r="U224" s="516" t="str">
        <f>六年级坐位体前屈得分</f>
        <v/>
      </c>
      <c r="V224" s="517" t="str">
        <f>六年级等级</f>
        <v/>
      </c>
      <c r="W224" s="516" t="str">
        <f>六年级一分钟跳绳得分</f>
        <v/>
      </c>
      <c r="X224" s="517" t="str">
        <f>六年级等级</f>
        <v/>
      </c>
      <c r="Y224" s="515" t="str">
        <f>六年级仰卧起坐得分</f>
        <v/>
      </c>
      <c r="Z224" s="518" t="str">
        <f>六年级等级</f>
        <v/>
      </c>
      <c r="AA224" s="533" t="str">
        <f>六年级折返跑得分</f>
        <v/>
      </c>
      <c r="AB224" s="515" t="str">
        <f>六年级等级</f>
        <v/>
      </c>
      <c r="AC224" s="533" t="str">
        <f>六年级跳绳附加分</f>
        <v/>
      </c>
      <c r="AD224" s="534" t="str">
        <f>六年级标准分</f>
        <v/>
      </c>
      <c r="AE224" s="534" t="str">
        <f>六年级总分</f>
        <v/>
      </c>
      <c r="AF224" s="517" t="str">
        <f>六年级等级</f>
        <v/>
      </c>
      <c r="AM224" s="452" t="str">
        <f>折返时间</f>
        <v/>
      </c>
    </row>
    <row r="225" spans="1:39">
      <c r="A225" s="476">
        <v>604</v>
      </c>
      <c r="B225" s="477">
        <v>13</v>
      </c>
      <c r="C225" s="478"/>
      <c r="D225" s="471"/>
      <c r="E225" s="478"/>
      <c r="F225" s="473"/>
      <c r="G225" s="480"/>
      <c r="H225" s="475"/>
      <c r="I225" s="501"/>
      <c r="J225" s="502"/>
      <c r="K225" s="502"/>
      <c r="L225" s="503"/>
      <c r="M225" s="504"/>
      <c r="N225" s="505" t="str">
        <f>六年级BMI</f>
        <v/>
      </c>
      <c r="O225" s="499" t="str">
        <f>六年级BMI等级</f>
        <v/>
      </c>
      <c r="P225" s="500" t="str">
        <f>六年级BMI得分</f>
        <v/>
      </c>
      <c r="Q225" s="515" t="str">
        <f>六年级肺活量得分</f>
        <v/>
      </c>
      <c r="R225" s="512" t="str">
        <f>六年级等级</f>
        <v/>
      </c>
      <c r="S225" s="516" t="str">
        <f>六年级50米跑得分</f>
        <v/>
      </c>
      <c r="T225" s="517" t="str">
        <f>六年级等级</f>
        <v/>
      </c>
      <c r="U225" s="516" t="str">
        <f>六年级坐位体前屈得分</f>
        <v/>
      </c>
      <c r="V225" s="517" t="str">
        <f>六年级等级</f>
        <v/>
      </c>
      <c r="W225" s="516" t="str">
        <f>六年级一分钟跳绳得分</f>
        <v/>
      </c>
      <c r="X225" s="517" t="str">
        <f>六年级等级</f>
        <v/>
      </c>
      <c r="Y225" s="515" t="str">
        <f>六年级仰卧起坐得分</f>
        <v/>
      </c>
      <c r="Z225" s="518" t="str">
        <f>六年级等级</f>
        <v/>
      </c>
      <c r="AA225" s="533" t="str">
        <f>六年级折返跑得分</f>
        <v/>
      </c>
      <c r="AB225" s="515" t="str">
        <f>六年级等级</f>
        <v/>
      </c>
      <c r="AC225" s="533" t="str">
        <f>六年级跳绳附加分</f>
        <v/>
      </c>
      <c r="AD225" s="534" t="str">
        <f>六年级标准分</f>
        <v/>
      </c>
      <c r="AE225" s="534" t="str">
        <f>六年级总分</f>
        <v/>
      </c>
      <c r="AF225" s="517" t="str">
        <f>六年级等级</f>
        <v/>
      </c>
      <c r="AM225" s="452" t="str">
        <f>折返时间</f>
        <v/>
      </c>
    </row>
    <row r="226" spans="1:39">
      <c r="A226" s="476">
        <v>604</v>
      </c>
      <c r="B226" s="477">
        <v>14</v>
      </c>
      <c r="C226" s="478"/>
      <c r="D226" s="471"/>
      <c r="E226" s="478"/>
      <c r="F226" s="473"/>
      <c r="G226" s="480"/>
      <c r="H226" s="475"/>
      <c r="I226" s="501"/>
      <c r="J226" s="502"/>
      <c r="K226" s="502"/>
      <c r="L226" s="503"/>
      <c r="M226" s="504"/>
      <c r="N226" s="505" t="str">
        <f>六年级BMI</f>
        <v/>
      </c>
      <c r="O226" s="499" t="str">
        <f>六年级BMI等级</f>
        <v/>
      </c>
      <c r="P226" s="500" t="str">
        <f>六年级BMI得分</f>
        <v/>
      </c>
      <c r="Q226" s="515" t="str">
        <f>六年级肺活量得分</f>
        <v/>
      </c>
      <c r="R226" s="512" t="str">
        <f>六年级等级</f>
        <v/>
      </c>
      <c r="S226" s="516" t="str">
        <f>六年级50米跑得分</f>
        <v/>
      </c>
      <c r="T226" s="517" t="str">
        <f>六年级等级</f>
        <v/>
      </c>
      <c r="U226" s="516" t="str">
        <f>六年级坐位体前屈得分</f>
        <v/>
      </c>
      <c r="V226" s="517" t="str">
        <f>六年级等级</f>
        <v/>
      </c>
      <c r="W226" s="516" t="str">
        <f>六年级一分钟跳绳得分</f>
        <v/>
      </c>
      <c r="X226" s="517" t="str">
        <f>六年级等级</f>
        <v/>
      </c>
      <c r="Y226" s="515" t="str">
        <f>六年级仰卧起坐得分</f>
        <v/>
      </c>
      <c r="Z226" s="518" t="str">
        <f>六年级等级</f>
        <v/>
      </c>
      <c r="AA226" s="533" t="str">
        <f>六年级折返跑得分</f>
        <v/>
      </c>
      <c r="AB226" s="515" t="str">
        <f>六年级等级</f>
        <v/>
      </c>
      <c r="AC226" s="533" t="str">
        <f>六年级跳绳附加分</f>
        <v/>
      </c>
      <c r="AD226" s="534" t="str">
        <f>六年级标准分</f>
        <v/>
      </c>
      <c r="AE226" s="534" t="str">
        <f>六年级总分</f>
        <v/>
      </c>
      <c r="AF226" s="517" t="str">
        <f>六年级等级</f>
        <v/>
      </c>
      <c r="AM226" s="452" t="str">
        <f>折返时间</f>
        <v/>
      </c>
    </row>
    <row r="227" spans="1:39">
      <c r="A227" s="476">
        <v>604</v>
      </c>
      <c r="B227" s="477">
        <v>15</v>
      </c>
      <c r="C227" s="478"/>
      <c r="D227" s="471"/>
      <c r="E227" s="478"/>
      <c r="F227" s="473"/>
      <c r="G227" s="480"/>
      <c r="H227" s="475"/>
      <c r="I227" s="501"/>
      <c r="J227" s="502"/>
      <c r="K227" s="502"/>
      <c r="L227" s="503"/>
      <c r="M227" s="504"/>
      <c r="N227" s="505" t="str">
        <f>六年级BMI</f>
        <v/>
      </c>
      <c r="O227" s="499" t="str">
        <f>六年级BMI等级</f>
        <v/>
      </c>
      <c r="P227" s="500" t="str">
        <f>六年级BMI得分</f>
        <v/>
      </c>
      <c r="Q227" s="515" t="str">
        <f>六年级肺活量得分</f>
        <v/>
      </c>
      <c r="R227" s="512" t="str">
        <f>六年级等级</f>
        <v/>
      </c>
      <c r="S227" s="516" t="str">
        <f>六年级50米跑得分</f>
        <v/>
      </c>
      <c r="T227" s="517" t="str">
        <f>六年级等级</f>
        <v/>
      </c>
      <c r="U227" s="516" t="str">
        <f>六年级坐位体前屈得分</f>
        <v/>
      </c>
      <c r="V227" s="517" t="str">
        <f>六年级等级</f>
        <v/>
      </c>
      <c r="W227" s="516" t="str">
        <f>六年级一分钟跳绳得分</f>
        <v/>
      </c>
      <c r="X227" s="517" t="str">
        <f>六年级等级</f>
        <v/>
      </c>
      <c r="Y227" s="515" t="str">
        <f>六年级仰卧起坐得分</f>
        <v/>
      </c>
      <c r="Z227" s="518" t="str">
        <f>六年级等级</f>
        <v/>
      </c>
      <c r="AA227" s="533" t="str">
        <f>六年级折返跑得分</f>
        <v/>
      </c>
      <c r="AB227" s="515" t="str">
        <f>六年级等级</f>
        <v/>
      </c>
      <c r="AC227" s="533" t="str">
        <f>六年级跳绳附加分</f>
        <v/>
      </c>
      <c r="AD227" s="534" t="str">
        <f>六年级标准分</f>
        <v/>
      </c>
      <c r="AE227" s="534" t="str">
        <f>六年级总分</f>
        <v/>
      </c>
      <c r="AF227" s="517" t="str">
        <f>六年级等级</f>
        <v/>
      </c>
      <c r="AM227" s="452" t="str">
        <f>折返时间</f>
        <v/>
      </c>
    </row>
    <row r="228" spans="1:39">
      <c r="A228" s="476">
        <v>604</v>
      </c>
      <c r="B228" s="477">
        <v>16</v>
      </c>
      <c r="C228" s="478"/>
      <c r="D228" s="471"/>
      <c r="E228" s="478"/>
      <c r="F228" s="473"/>
      <c r="G228" s="480"/>
      <c r="H228" s="475"/>
      <c r="I228" s="501"/>
      <c r="J228" s="502"/>
      <c r="K228" s="502"/>
      <c r="L228" s="503"/>
      <c r="M228" s="504"/>
      <c r="N228" s="505" t="str">
        <f>六年级BMI</f>
        <v/>
      </c>
      <c r="O228" s="499" t="str">
        <f>六年级BMI等级</f>
        <v/>
      </c>
      <c r="P228" s="500" t="str">
        <f>六年级BMI得分</f>
        <v/>
      </c>
      <c r="Q228" s="515" t="str">
        <f>六年级肺活量得分</f>
        <v/>
      </c>
      <c r="R228" s="512" t="str">
        <f>六年级等级</f>
        <v/>
      </c>
      <c r="S228" s="516" t="str">
        <f>六年级50米跑得分</f>
        <v/>
      </c>
      <c r="T228" s="517" t="str">
        <f>六年级等级</f>
        <v/>
      </c>
      <c r="U228" s="516" t="str">
        <f>六年级坐位体前屈得分</f>
        <v/>
      </c>
      <c r="V228" s="517" t="str">
        <f>六年级等级</f>
        <v/>
      </c>
      <c r="W228" s="516" t="str">
        <f>六年级一分钟跳绳得分</f>
        <v/>
      </c>
      <c r="X228" s="517" t="str">
        <f>六年级等级</f>
        <v/>
      </c>
      <c r="Y228" s="515" t="str">
        <f>六年级仰卧起坐得分</f>
        <v/>
      </c>
      <c r="Z228" s="518" t="str">
        <f>六年级等级</f>
        <v/>
      </c>
      <c r="AA228" s="533" t="str">
        <f>六年级折返跑得分</f>
        <v/>
      </c>
      <c r="AB228" s="515" t="str">
        <f>六年级等级</f>
        <v/>
      </c>
      <c r="AC228" s="533" t="str">
        <f>六年级跳绳附加分</f>
        <v/>
      </c>
      <c r="AD228" s="534" t="str">
        <f>六年级标准分</f>
        <v/>
      </c>
      <c r="AE228" s="534" t="str">
        <f>六年级总分</f>
        <v/>
      </c>
      <c r="AF228" s="517" t="str">
        <f>六年级等级</f>
        <v/>
      </c>
      <c r="AM228" s="452" t="str">
        <f>折返时间</f>
        <v/>
      </c>
    </row>
    <row r="229" spans="1:39">
      <c r="A229" s="476">
        <v>604</v>
      </c>
      <c r="B229" s="477">
        <v>17</v>
      </c>
      <c r="C229" s="478"/>
      <c r="D229" s="471"/>
      <c r="E229" s="478"/>
      <c r="F229" s="473"/>
      <c r="G229" s="480"/>
      <c r="H229" s="475"/>
      <c r="I229" s="501"/>
      <c r="J229" s="502"/>
      <c r="K229" s="502"/>
      <c r="L229" s="503"/>
      <c r="M229" s="504"/>
      <c r="N229" s="505" t="str">
        <f>六年级BMI</f>
        <v/>
      </c>
      <c r="O229" s="499" t="str">
        <f>六年级BMI等级</f>
        <v/>
      </c>
      <c r="P229" s="500" t="str">
        <f>六年级BMI得分</f>
        <v/>
      </c>
      <c r="Q229" s="515" t="str">
        <f>六年级肺活量得分</f>
        <v/>
      </c>
      <c r="R229" s="512" t="str">
        <f>六年级等级</f>
        <v/>
      </c>
      <c r="S229" s="516" t="str">
        <f>六年级50米跑得分</f>
        <v/>
      </c>
      <c r="T229" s="517" t="str">
        <f>六年级等级</f>
        <v/>
      </c>
      <c r="U229" s="516" t="str">
        <f>六年级坐位体前屈得分</f>
        <v/>
      </c>
      <c r="V229" s="517" t="str">
        <f>六年级等级</f>
        <v/>
      </c>
      <c r="W229" s="516" t="str">
        <f>六年级一分钟跳绳得分</f>
        <v/>
      </c>
      <c r="X229" s="517" t="str">
        <f>六年级等级</f>
        <v/>
      </c>
      <c r="Y229" s="515" t="str">
        <f>六年级仰卧起坐得分</f>
        <v/>
      </c>
      <c r="Z229" s="518" t="str">
        <f>六年级等级</f>
        <v/>
      </c>
      <c r="AA229" s="533" t="str">
        <f>六年级折返跑得分</f>
        <v/>
      </c>
      <c r="AB229" s="515" t="str">
        <f>六年级等级</f>
        <v/>
      </c>
      <c r="AC229" s="533" t="str">
        <f>六年级跳绳附加分</f>
        <v/>
      </c>
      <c r="AD229" s="534" t="str">
        <f>六年级标准分</f>
        <v/>
      </c>
      <c r="AE229" s="534" t="str">
        <f>六年级总分</f>
        <v/>
      </c>
      <c r="AF229" s="517" t="str">
        <f>六年级等级</f>
        <v/>
      </c>
      <c r="AM229" s="452" t="str">
        <f>折返时间</f>
        <v/>
      </c>
    </row>
    <row r="230" spans="1:39">
      <c r="A230" s="476">
        <v>604</v>
      </c>
      <c r="B230" s="477">
        <v>18</v>
      </c>
      <c r="C230" s="478"/>
      <c r="D230" s="471"/>
      <c r="E230" s="478"/>
      <c r="F230" s="473"/>
      <c r="G230" s="480"/>
      <c r="H230" s="475"/>
      <c r="I230" s="501"/>
      <c r="J230" s="502"/>
      <c r="K230" s="502"/>
      <c r="L230" s="503"/>
      <c r="M230" s="504"/>
      <c r="N230" s="505" t="str">
        <f>六年级BMI</f>
        <v/>
      </c>
      <c r="O230" s="499" t="str">
        <f>六年级BMI等级</f>
        <v/>
      </c>
      <c r="P230" s="500" t="str">
        <f>六年级BMI得分</f>
        <v/>
      </c>
      <c r="Q230" s="515" t="str">
        <f>六年级肺活量得分</f>
        <v/>
      </c>
      <c r="R230" s="512" t="str">
        <f>六年级等级</f>
        <v/>
      </c>
      <c r="S230" s="516" t="str">
        <f>六年级50米跑得分</f>
        <v/>
      </c>
      <c r="T230" s="517" t="str">
        <f>六年级等级</f>
        <v/>
      </c>
      <c r="U230" s="516" t="str">
        <f>六年级坐位体前屈得分</f>
        <v/>
      </c>
      <c r="V230" s="517" t="str">
        <f>六年级等级</f>
        <v/>
      </c>
      <c r="W230" s="516" t="str">
        <f>六年级一分钟跳绳得分</f>
        <v/>
      </c>
      <c r="X230" s="517" t="str">
        <f>六年级等级</f>
        <v/>
      </c>
      <c r="Y230" s="515" t="str">
        <f>六年级仰卧起坐得分</f>
        <v/>
      </c>
      <c r="Z230" s="518" t="str">
        <f>六年级等级</f>
        <v/>
      </c>
      <c r="AA230" s="533" t="str">
        <f>六年级折返跑得分</f>
        <v/>
      </c>
      <c r="AB230" s="515" t="str">
        <f>六年级等级</f>
        <v/>
      </c>
      <c r="AC230" s="533" t="str">
        <f>六年级跳绳附加分</f>
        <v/>
      </c>
      <c r="AD230" s="534" t="str">
        <f>六年级标准分</f>
        <v/>
      </c>
      <c r="AE230" s="534" t="str">
        <f>六年级总分</f>
        <v/>
      </c>
      <c r="AF230" s="517" t="str">
        <f>六年级等级</f>
        <v/>
      </c>
      <c r="AM230" s="452" t="str">
        <f>折返时间</f>
        <v/>
      </c>
    </row>
    <row r="231" spans="1:39">
      <c r="A231" s="476">
        <v>604</v>
      </c>
      <c r="B231" s="477">
        <v>19</v>
      </c>
      <c r="C231" s="478"/>
      <c r="D231" s="471"/>
      <c r="E231" s="478"/>
      <c r="F231" s="473"/>
      <c r="G231" s="480"/>
      <c r="H231" s="475"/>
      <c r="I231" s="501"/>
      <c r="J231" s="502"/>
      <c r="K231" s="502"/>
      <c r="L231" s="503"/>
      <c r="M231" s="504"/>
      <c r="N231" s="505" t="str">
        <f>六年级BMI</f>
        <v/>
      </c>
      <c r="O231" s="499" t="str">
        <f>六年级BMI等级</f>
        <v/>
      </c>
      <c r="P231" s="500" t="str">
        <f>六年级BMI得分</f>
        <v/>
      </c>
      <c r="Q231" s="515" t="str">
        <f>六年级肺活量得分</f>
        <v/>
      </c>
      <c r="R231" s="512" t="str">
        <f>六年级等级</f>
        <v/>
      </c>
      <c r="S231" s="516" t="str">
        <f>六年级50米跑得分</f>
        <v/>
      </c>
      <c r="T231" s="517" t="str">
        <f>六年级等级</f>
        <v/>
      </c>
      <c r="U231" s="516" t="str">
        <f>六年级坐位体前屈得分</f>
        <v/>
      </c>
      <c r="V231" s="517" t="str">
        <f>六年级等级</f>
        <v/>
      </c>
      <c r="W231" s="516" t="str">
        <f>六年级一分钟跳绳得分</f>
        <v/>
      </c>
      <c r="X231" s="517" t="str">
        <f>六年级等级</f>
        <v/>
      </c>
      <c r="Y231" s="515" t="str">
        <f>六年级仰卧起坐得分</f>
        <v/>
      </c>
      <c r="Z231" s="518" t="str">
        <f>六年级等级</f>
        <v/>
      </c>
      <c r="AA231" s="533" t="str">
        <f>六年级折返跑得分</f>
        <v/>
      </c>
      <c r="AB231" s="515" t="str">
        <f>六年级等级</f>
        <v/>
      </c>
      <c r="AC231" s="533" t="str">
        <f>六年级跳绳附加分</f>
        <v/>
      </c>
      <c r="AD231" s="534" t="str">
        <f>六年级标准分</f>
        <v/>
      </c>
      <c r="AE231" s="534" t="str">
        <f>六年级总分</f>
        <v/>
      </c>
      <c r="AF231" s="517" t="str">
        <f>六年级等级</f>
        <v/>
      </c>
      <c r="AM231" s="452" t="str">
        <f>折返时间</f>
        <v/>
      </c>
    </row>
    <row r="232" spans="1:39">
      <c r="A232" s="476">
        <v>604</v>
      </c>
      <c r="B232" s="477">
        <v>20</v>
      </c>
      <c r="C232" s="478"/>
      <c r="D232" s="471"/>
      <c r="E232" s="478"/>
      <c r="F232" s="473"/>
      <c r="G232" s="480"/>
      <c r="H232" s="475"/>
      <c r="I232" s="501"/>
      <c r="J232" s="502"/>
      <c r="K232" s="502"/>
      <c r="L232" s="503"/>
      <c r="M232" s="504"/>
      <c r="N232" s="505" t="str">
        <f>六年级BMI</f>
        <v/>
      </c>
      <c r="O232" s="499" t="str">
        <f>六年级BMI等级</f>
        <v/>
      </c>
      <c r="P232" s="500" t="str">
        <f>六年级BMI得分</f>
        <v/>
      </c>
      <c r="Q232" s="515" t="str">
        <f>六年级肺活量得分</f>
        <v/>
      </c>
      <c r="R232" s="512" t="str">
        <f>六年级等级</f>
        <v/>
      </c>
      <c r="S232" s="516" t="str">
        <f>六年级50米跑得分</f>
        <v/>
      </c>
      <c r="T232" s="517" t="str">
        <f>六年级等级</f>
        <v/>
      </c>
      <c r="U232" s="516" t="str">
        <f>六年级坐位体前屈得分</f>
        <v/>
      </c>
      <c r="V232" s="517" t="str">
        <f>六年级等级</f>
        <v/>
      </c>
      <c r="W232" s="516" t="str">
        <f>六年级一分钟跳绳得分</f>
        <v/>
      </c>
      <c r="X232" s="517" t="str">
        <f>六年级等级</f>
        <v/>
      </c>
      <c r="Y232" s="515" t="str">
        <f>六年级仰卧起坐得分</f>
        <v/>
      </c>
      <c r="Z232" s="518" t="str">
        <f>六年级等级</f>
        <v/>
      </c>
      <c r="AA232" s="533" t="str">
        <f>六年级折返跑得分</f>
        <v/>
      </c>
      <c r="AB232" s="515" t="str">
        <f>六年级等级</f>
        <v/>
      </c>
      <c r="AC232" s="533" t="str">
        <f>六年级跳绳附加分</f>
        <v/>
      </c>
      <c r="AD232" s="534" t="str">
        <f>六年级标准分</f>
        <v/>
      </c>
      <c r="AE232" s="534" t="str">
        <f>六年级总分</f>
        <v/>
      </c>
      <c r="AF232" s="517" t="str">
        <f>六年级等级</f>
        <v/>
      </c>
      <c r="AM232" s="452" t="str">
        <f>折返时间</f>
        <v/>
      </c>
    </row>
    <row r="233" spans="1:39">
      <c r="A233" s="476">
        <v>604</v>
      </c>
      <c r="B233" s="477">
        <v>21</v>
      </c>
      <c r="C233" s="478"/>
      <c r="D233" s="471"/>
      <c r="E233" s="478"/>
      <c r="F233" s="473"/>
      <c r="G233" s="480"/>
      <c r="H233" s="475"/>
      <c r="I233" s="501"/>
      <c r="J233" s="502"/>
      <c r="K233" s="502"/>
      <c r="L233" s="503"/>
      <c r="M233" s="504"/>
      <c r="N233" s="505" t="str">
        <f>六年级BMI</f>
        <v/>
      </c>
      <c r="O233" s="499" t="str">
        <f>六年级BMI等级</f>
        <v/>
      </c>
      <c r="P233" s="500" t="str">
        <f>六年级BMI得分</f>
        <v/>
      </c>
      <c r="Q233" s="515" t="str">
        <f>六年级肺活量得分</f>
        <v/>
      </c>
      <c r="R233" s="512" t="str">
        <f>六年级等级</f>
        <v/>
      </c>
      <c r="S233" s="516" t="str">
        <f>六年级50米跑得分</f>
        <v/>
      </c>
      <c r="T233" s="517" t="str">
        <f>六年级等级</f>
        <v/>
      </c>
      <c r="U233" s="516" t="str">
        <f>六年级坐位体前屈得分</f>
        <v/>
      </c>
      <c r="V233" s="517" t="str">
        <f>六年级等级</f>
        <v/>
      </c>
      <c r="W233" s="516" t="str">
        <f>六年级一分钟跳绳得分</f>
        <v/>
      </c>
      <c r="X233" s="517" t="str">
        <f>六年级等级</f>
        <v/>
      </c>
      <c r="Y233" s="515" t="str">
        <f>六年级仰卧起坐得分</f>
        <v/>
      </c>
      <c r="Z233" s="518" t="str">
        <f>六年级等级</f>
        <v/>
      </c>
      <c r="AA233" s="533" t="str">
        <f>六年级折返跑得分</f>
        <v/>
      </c>
      <c r="AB233" s="515" t="str">
        <f>六年级等级</f>
        <v/>
      </c>
      <c r="AC233" s="533" t="str">
        <f>六年级跳绳附加分</f>
        <v/>
      </c>
      <c r="AD233" s="534" t="str">
        <f>六年级标准分</f>
        <v/>
      </c>
      <c r="AE233" s="534" t="str">
        <f>六年级总分</f>
        <v/>
      </c>
      <c r="AF233" s="517" t="str">
        <f>六年级等级</f>
        <v/>
      </c>
      <c r="AM233" s="452" t="str">
        <f>折返时间</f>
        <v/>
      </c>
    </row>
    <row r="234" spans="1:39">
      <c r="A234" s="476">
        <v>604</v>
      </c>
      <c r="B234" s="477">
        <v>22</v>
      </c>
      <c r="C234" s="478"/>
      <c r="D234" s="471"/>
      <c r="E234" s="478"/>
      <c r="F234" s="473"/>
      <c r="G234" s="480"/>
      <c r="H234" s="475"/>
      <c r="I234" s="501"/>
      <c r="J234" s="502"/>
      <c r="K234" s="502"/>
      <c r="L234" s="503"/>
      <c r="M234" s="504"/>
      <c r="N234" s="505" t="str">
        <f>六年级BMI</f>
        <v/>
      </c>
      <c r="O234" s="499" t="str">
        <f>六年级BMI等级</f>
        <v/>
      </c>
      <c r="P234" s="500" t="str">
        <f>六年级BMI得分</f>
        <v/>
      </c>
      <c r="Q234" s="515" t="str">
        <f>六年级肺活量得分</f>
        <v/>
      </c>
      <c r="R234" s="512" t="str">
        <f>六年级等级</f>
        <v/>
      </c>
      <c r="S234" s="516" t="str">
        <f>六年级50米跑得分</f>
        <v/>
      </c>
      <c r="T234" s="517" t="str">
        <f>六年级等级</f>
        <v/>
      </c>
      <c r="U234" s="516" t="str">
        <f>六年级坐位体前屈得分</f>
        <v/>
      </c>
      <c r="V234" s="517" t="str">
        <f>六年级等级</f>
        <v/>
      </c>
      <c r="W234" s="516" t="str">
        <f>六年级一分钟跳绳得分</f>
        <v/>
      </c>
      <c r="X234" s="517" t="str">
        <f>六年级等级</f>
        <v/>
      </c>
      <c r="Y234" s="515" t="str">
        <f>六年级仰卧起坐得分</f>
        <v/>
      </c>
      <c r="Z234" s="518" t="str">
        <f>六年级等级</f>
        <v/>
      </c>
      <c r="AA234" s="533" t="str">
        <f>六年级折返跑得分</f>
        <v/>
      </c>
      <c r="AB234" s="515" t="str">
        <f>六年级等级</f>
        <v/>
      </c>
      <c r="AC234" s="533" t="str">
        <f>六年级跳绳附加分</f>
        <v/>
      </c>
      <c r="AD234" s="534" t="str">
        <f>六年级标准分</f>
        <v/>
      </c>
      <c r="AE234" s="534" t="str">
        <f>六年级总分</f>
        <v/>
      </c>
      <c r="AF234" s="517" t="str">
        <f>六年级等级</f>
        <v/>
      </c>
      <c r="AM234" s="452" t="str">
        <f>折返时间</f>
        <v/>
      </c>
    </row>
    <row r="235" spans="1:39">
      <c r="A235" s="476">
        <v>604</v>
      </c>
      <c r="B235" s="477">
        <v>23</v>
      </c>
      <c r="C235" s="478"/>
      <c r="D235" s="471"/>
      <c r="E235" s="478"/>
      <c r="F235" s="473"/>
      <c r="G235" s="480"/>
      <c r="H235" s="475"/>
      <c r="I235" s="501"/>
      <c r="J235" s="502"/>
      <c r="K235" s="502"/>
      <c r="L235" s="503"/>
      <c r="M235" s="504"/>
      <c r="N235" s="505" t="str">
        <f>六年级BMI</f>
        <v/>
      </c>
      <c r="O235" s="499" t="str">
        <f>六年级BMI等级</f>
        <v/>
      </c>
      <c r="P235" s="500" t="str">
        <f>六年级BMI得分</f>
        <v/>
      </c>
      <c r="Q235" s="515" t="str">
        <f>六年级肺活量得分</f>
        <v/>
      </c>
      <c r="R235" s="512" t="str">
        <f>六年级等级</f>
        <v/>
      </c>
      <c r="S235" s="516" t="str">
        <f>六年级50米跑得分</f>
        <v/>
      </c>
      <c r="T235" s="517" t="str">
        <f>六年级等级</f>
        <v/>
      </c>
      <c r="U235" s="516" t="str">
        <f>六年级坐位体前屈得分</f>
        <v/>
      </c>
      <c r="V235" s="517" t="str">
        <f>六年级等级</f>
        <v/>
      </c>
      <c r="W235" s="516" t="str">
        <f>六年级一分钟跳绳得分</f>
        <v/>
      </c>
      <c r="X235" s="517" t="str">
        <f>六年级等级</f>
        <v/>
      </c>
      <c r="Y235" s="515" t="str">
        <f>六年级仰卧起坐得分</f>
        <v/>
      </c>
      <c r="Z235" s="518" t="str">
        <f>六年级等级</f>
        <v/>
      </c>
      <c r="AA235" s="533" t="str">
        <f>六年级折返跑得分</f>
        <v/>
      </c>
      <c r="AB235" s="515" t="str">
        <f>六年级等级</f>
        <v/>
      </c>
      <c r="AC235" s="533" t="str">
        <f>六年级跳绳附加分</f>
        <v/>
      </c>
      <c r="AD235" s="534" t="str">
        <f>六年级标准分</f>
        <v/>
      </c>
      <c r="AE235" s="534" t="str">
        <f>六年级总分</f>
        <v/>
      </c>
      <c r="AF235" s="517" t="str">
        <f>六年级等级</f>
        <v/>
      </c>
      <c r="AM235" s="452" t="str">
        <f>折返时间</f>
        <v/>
      </c>
    </row>
    <row r="236" spans="1:39">
      <c r="A236" s="476">
        <v>604</v>
      </c>
      <c r="B236" s="477">
        <v>24</v>
      </c>
      <c r="C236" s="478"/>
      <c r="D236" s="471"/>
      <c r="E236" s="478"/>
      <c r="F236" s="473"/>
      <c r="G236" s="480"/>
      <c r="H236" s="475"/>
      <c r="I236" s="501"/>
      <c r="J236" s="502"/>
      <c r="K236" s="502"/>
      <c r="L236" s="503"/>
      <c r="M236" s="504"/>
      <c r="N236" s="505" t="str">
        <f>六年级BMI</f>
        <v/>
      </c>
      <c r="O236" s="499" t="str">
        <f>六年级BMI等级</f>
        <v/>
      </c>
      <c r="P236" s="500" t="str">
        <f>六年级BMI得分</f>
        <v/>
      </c>
      <c r="Q236" s="515" t="str">
        <f>六年级肺活量得分</f>
        <v/>
      </c>
      <c r="R236" s="512" t="str">
        <f>六年级等级</f>
        <v/>
      </c>
      <c r="S236" s="516" t="str">
        <f>六年级50米跑得分</f>
        <v/>
      </c>
      <c r="T236" s="517" t="str">
        <f>六年级等级</f>
        <v/>
      </c>
      <c r="U236" s="516" t="str">
        <f>六年级坐位体前屈得分</f>
        <v/>
      </c>
      <c r="V236" s="517" t="str">
        <f>六年级等级</f>
        <v/>
      </c>
      <c r="W236" s="516" t="str">
        <f>六年级一分钟跳绳得分</f>
        <v/>
      </c>
      <c r="X236" s="517" t="str">
        <f>六年级等级</f>
        <v/>
      </c>
      <c r="Y236" s="515" t="str">
        <f>六年级仰卧起坐得分</f>
        <v/>
      </c>
      <c r="Z236" s="518" t="str">
        <f>六年级等级</f>
        <v/>
      </c>
      <c r="AA236" s="533" t="str">
        <f>六年级折返跑得分</f>
        <v/>
      </c>
      <c r="AB236" s="515" t="str">
        <f>六年级等级</f>
        <v/>
      </c>
      <c r="AC236" s="533" t="str">
        <f>六年级跳绳附加分</f>
        <v/>
      </c>
      <c r="AD236" s="534" t="str">
        <f>六年级标准分</f>
        <v/>
      </c>
      <c r="AE236" s="534" t="str">
        <f>六年级总分</f>
        <v/>
      </c>
      <c r="AF236" s="517" t="str">
        <f>六年级等级</f>
        <v/>
      </c>
      <c r="AM236" s="452" t="str">
        <f>折返时间</f>
        <v/>
      </c>
    </row>
    <row r="237" spans="1:39">
      <c r="A237" s="476">
        <v>604</v>
      </c>
      <c r="B237" s="477">
        <v>25</v>
      </c>
      <c r="C237" s="478"/>
      <c r="D237" s="471"/>
      <c r="E237" s="478"/>
      <c r="F237" s="473"/>
      <c r="G237" s="480"/>
      <c r="H237" s="475"/>
      <c r="I237" s="501"/>
      <c r="J237" s="502"/>
      <c r="K237" s="502"/>
      <c r="L237" s="503"/>
      <c r="M237" s="504"/>
      <c r="N237" s="505" t="str">
        <f>六年级BMI</f>
        <v/>
      </c>
      <c r="O237" s="499" t="str">
        <f>六年级BMI等级</f>
        <v/>
      </c>
      <c r="P237" s="500" t="str">
        <f>六年级BMI得分</f>
        <v/>
      </c>
      <c r="Q237" s="515" t="str">
        <f>六年级肺活量得分</f>
        <v/>
      </c>
      <c r="R237" s="512" t="str">
        <f>六年级等级</f>
        <v/>
      </c>
      <c r="S237" s="516" t="str">
        <f>六年级50米跑得分</f>
        <v/>
      </c>
      <c r="T237" s="517" t="str">
        <f>六年级等级</f>
        <v/>
      </c>
      <c r="U237" s="516" t="str">
        <f>六年级坐位体前屈得分</f>
        <v/>
      </c>
      <c r="V237" s="517" t="str">
        <f>六年级等级</f>
        <v/>
      </c>
      <c r="W237" s="516" t="str">
        <f>六年级一分钟跳绳得分</f>
        <v/>
      </c>
      <c r="X237" s="517" t="str">
        <f>六年级等级</f>
        <v/>
      </c>
      <c r="Y237" s="515" t="str">
        <f>六年级仰卧起坐得分</f>
        <v/>
      </c>
      <c r="Z237" s="518" t="str">
        <f>六年级等级</f>
        <v/>
      </c>
      <c r="AA237" s="533" t="str">
        <f>六年级折返跑得分</f>
        <v/>
      </c>
      <c r="AB237" s="515" t="str">
        <f>六年级等级</f>
        <v/>
      </c>
      <c r="AC237" s="533" t="str">
        <f>六年级跳绳附加分</f>
        <v/>
      </c>
      <c r="AD237" s="534" t="str">
        <f>六年级标准分</f>
        <v/>
      </c>
      <c r="AE237" s="534" t="str">
        <f>六年级总分</f>
        <v/>
      </c>
      <c r="AF237" s="517" t="str">
        <f>六年级等级</f>
        <v/>
      </c>
      <c r="AM237" s="452" t="str">
        <f>折返时间</f>
        <v/>
      </c>
    </row>
    <row r="238" spans="1:39">
      <c r="A238" s="476">
        <v>604</v>
      </c>
      <c r="B238" s="477">
        <v>26</v>
      </c>
      <c r="C238" s="478"/>
      <c r="D238" s="471"/>
      <c r="E238" s="478"/>
      <c r="F238" s="473"/>
      <c r="G238" s="480"/>
      <c r="H238" s="475"/>
      <c r="I238" s="501"/>
      <c r="J238" s="502"/>
      <c r="K238" s="502"/>
      <c r="L238" s="503"/>
      <c r="M238" s="504"/>
      <c r="N238" s="505" t="str">
        <f>六年级BMI</f>
        <v/>
      </c>
      <c r="O238" s="499" t="str">
        <f>六年级BMI等级</f>
        <v/>
      </c>
      <c r="P238" s="500" t="str">
        <f>六年级BMI得分</f>
        <v/>
      </c>
      <c r="Q238" s="515" t="str">
        <f>六年级肺活量得分</f>
        <v/>
      </c>
      <c r="R238" s="512" t="str">
        <f>六年级等级</f>
        <v/>
      </c>
      <c r="S238" s="516" t="str">
        <f>六年级50米跑得分</f>
        <v/>
      </c>
      <c r="T238" s="517" t="str">
        <f>六年级等级</f>
        <v/>
      </c>
      <c r="U238" s="516" t="str">
        <f>六年级坐位体前屈得分</f>
        <v/>
      </c>
      <c r="V238" s="517" t="str">
        <f>六年级等级</f>
        <v/>
      </c>
      <c r="W238" s="516" t="str">
        <f>六年级一分钟跳绳得分</f>
        <v/>
      </c>
      <c r="X238" s="517" t="str">
        <f>六年级等级</f>
        <v/>
      </c>
      <c r="Y238" s="515" t="str">
        <f>六年级仰卧起坐得分</f>
        <v/>
      </c>
      <c r="Z238" s="518" t="str">
        <f>六年级等级</f>
        <v/>
      </c>
      <c r="AA238" s="533" t="str">
        <f>六年级折返跑得分</f>
        <v/>
      </c>
      <c r="AB238" s="515" t="str">
        <f>六年级等级</f>
        <v/>
      </c>
      <c r="AC238" s="533" t="str">
        <f>六年级跳绳附加分</f>
        <v/>
      </c>
      <c r="AD238" s="534" t="str">
        <f>六年级标准分</f>
        <v/>
      </c>
      <c r="AE238" s="534" t="str">
        <f>六年级总分</f>
        <v/>
      </c>
      <c r="AF238" s="517" t="str">
        <f>六年级等级</f>
        <v/>
      </c>
      <c r="AM238" s="452" t="str">
        <f>折返时间</f>
        <v/>
      </c>
    </row>
    <row r="239" spans="1:39">
      <c r="A239" s="476">
        <v>604</v>
      </c>
      <c r="B239" s="477">
        <v>27</v>
      </c>
      <c r="C239" s="478"/>
      <c r="D239" s="471"/>
      <c r="E239" s="478"/>
      <c r="F239" s="473"/>
      <c r="G239" s="480"/>
      <c r="H239" s="475"/>
      <c r="I239" s="501"/>
      <c r="J239" s="502"/>
      <c r="K239" s="502"/>
      <c r="L239" s="503"/>
      <c r="M239" s="504"/>
      <c r="N239" s="505" t="str">
        <f>六年级BMI</f>
        <v/>
      </c>
      <c r="O239" s="499" t="str">
        <f>六年级BMI等级</f>
        <v/>
      </c>
      <c r="P239" s="500" t="str">
        <f>六年级BMI得分</f>
        <v/>
      </c>
      <c r="Q239" s="515" t="str">
        <f>六年级肺活量得分</f>
        <v/>
      </c>
      <c r="R239" s="512" t="str">
        <f>六年级等级</f>
        <v/>
      </c>
      <c r="S239" s="516" t="str">
        <f>六年级50米跑得分</f>
        <v/>
      </c>
      <c r="T239" s="517" t="str">
        <f>六年级等级</f>
        <v/>
      </c>
      <c r="U239" s="516" t="str">
        <f>六年级坐位体前屈得分</f>
        <v/>
      </c>
      <c r="V239" s="517" t="str">
        <f>六年级等级</f>
        <v/>
      </c>
      <c r="W239" s="516" t="str">
        <f>六年级一分钟跳绳得分</f>
        <v/>
      </c>
      <c r="X239" s="517" t="str">
        <f>六年级等级</f>
        <v/>
      </c>
      <c r="Y239" s="515" t="str">
        <f>六年级仰卧起坐得分</f>
        <v/>
      </c>
      <c r="Z239" s="518" t="str">
        <f>六年级等级</f>
        <v/>
      </c>
      <c r="AA239" s="533" t="str">
        <f>六年级折返跑得分</f>
        <v/>
      </c>
      <c r="AB239" s="515" t="str">
        <f>六年级等级</f>
        <v/>
      </c>
      <c r="AC239" s="533" t="str">
        <f>六年级跳绳附加分</f>
        <v/>
      </c>
      <c r="AD239" s="534" t="str">
        <f>六年级标准分</f>
        <v/>
      </c>
      <c r="AE239" s="534" t="str">
        <f>六年级总分</f>
        <v/>
      </c>
      <c r="AF239" s="517" t="str">
        <f>六年级等级</f>
        <v/>
      </c>
      <c r="AM239" s="452" t="str">
        <f>折返时间</f>
        <v/>
      </c>
    </row>
    <row r="240" spans="1:39">
      <c r="A240" s="476">
        <v>604</v>
      </c>
      <c r="B240" s="477">
        <v>28</v>
      </c>
      <c r="C240" s="478"/>
      <c r="D240" s="471"/>
      <c r="E240" s="478"/>
      <c r="F240" s="473"/>
      <c r="G240" s="480"/>
      <c r="H240" s="475"/>
      <c r="I240" s="501"/>
      <c r="J240" s="502"/>
      <c r="K240" s="502"/>
      <c r="L240" s="503"/>
      <c r="M240" s="504"/>
      <c r="N240" s="505" t="str">
        <f>六年级BMI</f>
        <v/>
      </c>
      <c r="O240" s="499" t="str">
        <f>六年级BMI等级</f>
        <v/>
      </c>
      <c r="P240" s="500" t="str">
        <f>六年级BMI得分</f>
        <v/>
      </c>
      <c r="Q240" s="515" t="str">
        <f>六年级肺活量得分</f>
        <v/>
      </c>
      <c r="R240" s="512" t="str">
        <f>六年级等级</f>
        <v/>
      </c>
      <c r="S240" s="516" t="str">
        <f>六年级50米跑得分</f>
        <v/>
      </c>
      <c r="T240" s="517" t="str">
        <f>六年级等级</f>
        <v/>
      </c>
      <c r="U240" s="516" t="str">
        <f>六年级坐位体前屈得分</f>
        <v/>
      </c>
      <c r="V240" s="517" t="str">
        <f>六年级等级</f>
        <v/>
      </c>
      <c r="W240" s="516" t="str">
        <f>六年级一分钟跳绳得分</f>
        <v/>
      </c>
      <c r="X240" s="517" t="str">
        <f>六年级等级</f>
        <v/>
      </c>
      <c r="Y240" s="515" t="str">
        <f>六年级仰卧起坐得分</f>
        <v/>
      </c>
      <c r="Z240" s="518" t="str">
        <f>六年级等级</f>
        <v/>
      </c>
      <c r="AA240" s="533" t="str">
        <f>六年级折返跑得分</f>
        <v/>
      </c>
      <c r="AB240" s="515" t="str">
        <f>六年级等级</f>
        <v/>
      </c>
      <c r="AC240" s="533" t="str">
        <f>六年级跳绳附加分</f>
        <v/>
      </c>
      <c r="AD240" s="534" t="str">
        <f>六年级标准分</f>
        <v/>
      </c>
      <c r="AE240" s="534" t="str">
        <f>六年级总分</f>
        <v/>
      </c>
      <c r="AF240" s="517" t="str">
        <f>六年级等级</f>
        <v/>
      </c>
      <c r="AM240" s="452" t="str">
        <f>折返时间</f>
        <v/>
      </c>
    </row>
    <row r="241" spans="1:39">
      <c r="A241" s="476">
        <v>604</v>
      </c>
      <c r="B241" s="477">
        <v>29</v>
      </c>
      <c r="C241" s="478"/>
      <c r="D241" s="471"/>
      <c r="E241" s="478"/>
      <c r="F241" s="473"/>
      <c r="G241" s="480"/>
      <c r="H241" s="475"/>
      <c r="I241" s="501"/>
      <c r="J241" s="502"/>
      <c r="K241" s="502"/>
      <c r="L241" s="503"/>
      <c r="M241" s="504"/>
      <c r="N241" s="505" t="str">
        <f>六年级BMI</f>
        <v/>
      </c>
      <c r="O241" s="499" t="str">
        <f>六年级BMI等级</f>
        <v/>
      </c>
      <c r="P241" s="500" t="str">
        <f>六年级BMI得分</f>
        <v/>
      </c>
      <c r="Q241" s="515" t="str">
        <f>六年级肺活量得分</f>
        <v/>
      </c>
      <c r="R241" s="512" t="str">
        <f>六年级等级</f>
        <v/>
      </c>
      <c r="S241" s="516" t="str">
        <f>六年级50米跑得分</f>
        <v/>
      </c>
      <c r="T241" s="517" t="str">
        <f>六年级等级</f>
        <v/>
      </c>
      <c r="U241" s="516" t="str">
        <f>六年级坐位体前屈得分</f>
        <v/>
      </c>
      <c r="V241" s="517" t="str">
        <f>六年级等级</f>
        <v/>
      </c>
      <c r="W241" s="516" t="str">
        <f>六年级一分钟跳绳得分</f>
        <v/>
      </c>
      <c r="X241" s="517" t="str">
        <f>六年级等级</f>
        <v/>
      </c>
      <c r="Y241" s="515" t="str">
        <f>六年级仰卧起坐得分</f>
        <v/>
      </c>
      <c r="Z241" s="518" t="str">
        <f>六年级等级</f>
        <v/>
      </c>
      <c r="AA241" s="533" t="str">
        <f>六年级折返跑得分</f>
        <v/>
      </c>
      <c r="AB241" s="515" t="str">
        <f>六年级等级</f>
        <v/>
      </c>
      <c r="AC241" s="533" t="str">
        <f>六年级跳绳附加分</f>
        <v/>
      </c>
      <c r="AD241" s="534" t="str">
        <f>六年级标准分</f>
        <v/>
      </c>
      <c r="AE241" s="534" t="str">
        <f>六年级总分</f>
        <v/>
      </c>
      <c r="AF241" s="517" t="str">
        <f>六年级等级</f>
        <v/>
      </c>
      <c r="AM241" s="452" t="str">
        <f>折返时间</f>
        <v/>
      </c>
    </row>
    <row r="242" spans="1:39">
      <c r="A242" s="476">
        <v>604</v>
      </c>
      <c r="B242" s="477">
        <v>30</v>
      </c>
      <c r="C242" s="478"/>
      <c r="D242" s="471"/>
      <c r="E242" s="478"/>
      <c r="F242" s="473"/>
      <c r="G242" s="480"/>
      <c r="H242" s="475"/>
      <c r="I242" s="501"/>
      <c r="J242" s="502"/>
      <c r="K242" s="502"/>
      <c r="L242" s="503"/>
      <c r="M242" s="504"/>
      <c r="N242" s="505" t="str">
        <f>六年级BMI</f>
        <v/>
      </c>
      <c r="O242" s="499" t="str">
        <f>六年级BMI等级</f>
        <v/>
      </c>
      <c r="P242" s="500" t="str">
        <f>六年级BMI得分</f>
        <v/>
      </c>
      <c r="Q242" s="515" t="str">
        <f>六年级肺活量得分</f>
        <v/>
      </c>
      <c r="R242" s="512" t="str">
        <f>六年级等级</f>
        <v/>
      </c>
      <c r="S242" s="516" t="str">
        <f>六年级50米跑得分</f>
        <v/>
      </c>
      <c r="T242" s="517" t="str">
        <f>六年级等级</f>
        <v/>
      </c>
      <c r="U242" s="516" t="str">
        <f>六年级坐位体前屈得分</f>
        <v/>
      </c>
      <c r="V242" s="517" t="str">
        <f>六年级等级</f>
        <v/>
      </c>
      <c r="W242" s="516" t="str">
        <f>六年级一分钟跳绳得分</f>
        <v/>
      </c>
      <c r="X242" s="517" t="str">
        <f>六年级等级</f>
        <v/>
      </c>
      <c r="Y242" s="515" t="str">
        <f>六年级仰卧起坐得分</f>
        <v/>
      </c>
      <c r="Z242" s="518" t="str">
        <f>六年级等级</f>
        <v/>
      </c>
      <c r="AA242" s="533" t="str">
        <f>六年级折返跑得分</f>
        <v/>
      </c>
      <c r="AB242" s="515" t="str">
        <f>六年级等级</f>
        <v/>
      </c>
      <c r="AC242" s="533" t="str">
        <f>六年级跳绳附加分</f>
        <v/>
      </c>
      <c r="AD242" s="534" t="str">
        <f>六年级标准分</f>
        <v/>
      </c>
      <c r="AE242" s="534" t="str">
        <f>六年级总分</f>
        <v/>
      </c>
      <c r="AF242" s="517" t="str">
        <f>六年级等级</f>
        <v/>
      </c>
      <c r="AM242" s="452" t="str">
        <f>折返时间</f>
        <v/>
      </c>
    </row>
    <row r="243" spans="1:39">
      <c r="A243" s="476">
        <v>604</v>
      </c>
      <c r="B243" s="477">
        <v>31</v>
      </c>
      <c r="C243" s="478"/>
      <c r="D243" s="471"/>
      <c r="E243" s="478"/>
      <c r="F243" s="473"/>
      <c r="G243" s="480"/>
      <c r="H243" s="475"/>
      <c r="I243" s="501"/>
      <c r="J243" s="502"/>
      <c r="K243" s="502"/>
      <c r="L243" s="503"/>
      <c r="M243" s="504"/>
      <c r="N243" s="505" t="str">
        <f>六年级BMI</f>
        <v/>
      </c>
      <c r="O243" s="499" t="str">
        <f>六年级BMI等级</f>
        <v/>
      </c>
      <c r="P243" s="500" t="str">
        <f>六年级BMI得分</f>
        <v/>
      </c>
      <c r="Q243" s="515" t="str">
        <f>六年级肺活量得分</f>
        <v/>
      </c>
      <c r="R243" s="512" t="str">
        <f>六年级等级</f>
        <v/>
      </c>
      <c r="S243" s="516" t="str">
        <f>六年级50米跑得分</f>
        <v/>
      </c>
      <c r="T243" s="517" t="str">
        <f>六年级等级</f>
        <v/>
      </c>
      <c r="U243" s="516" t="str">
        <f>六年级坐位体前屈得分</f>
        <v/>
      </c>
      <c r="V243" s="517" t="str">
        <f>六年级等级</f>
        <v/>
      </c>
      <c r="W243" s="516" t="str">
        <f>六年级一分钟跳绳得分</f>
        <v/>
      </c>
      <c r="X243" s="517" t="str">
        <f>六年级等级</f>
        <v/>
      </c>
      <c r="Y243" s="515" t="str">
        <f>六年级仰卧起坐得分</f>
        <v/>
      </c>
      <c r="Z243" s="518" t="str">
        <f>六年级等级</f>
        <v/>
      </c>
      <c r="AA243" s="533" t="str">
        <f>六年级折返跑得分</f>
        <v/>
      </c>
      <c r="AB243" s="515" t="str">
        <f>六年级等级</f>
        <v/>
      </c>
      <c r="AC243" s="533" t="str">
        <f>六年级跳绳附加分</f>
        <v/>
      </c>
      <c r="AD243" s="534" t="str">
        <f>六年级标准分</f>
        <v/>
      </c>
      <c r="AE243" s="534" t="str">
        <f>六年级总分</f>
        <v/>
      </c>
      <c r="AF243" s="517" t="str">
        <f>六年级等级</f>
        <v/>
      </c>
      <c r="AM243" s="452" t="str">
        <f>折返时间</f>
        <v/>
      </c>
    </row>
    <row r="244" spans="1:39">
      <c r="A244" s="476">
        <v>604</v>
      </c>
      <c r="B244" s="477">
        <v>32</v>
      </c>
      <c r="C244" s="478"/>
      <c r="D244" s="471"/>
      <c r="E244" s="478"/>
      <c r="F244" s="473"/>
      <c r="G244" s="480"/>
      <c r="H244" s="475"/>
      <c r="I244" s="501"/>
      <c r="J244" s="502"/>
      <c r="K244" s="502"/>
      <c r="L244" s="503"/>
      <c r="M244" s="504"/>
      <c r="N244" s="505" t="str">
        <f>六年级BMI</f>
        <v/>
      </c>
      <c r="O244" s="499" t="str">
        <f>六年级BMI等级</f>
        <v/>
      </c>
      <c r="P244" s="500" t="str">
        <f>六年级BMI得分</f>
        <v/>
      </c>
      <c r="Q244" s="515" t="str">
        <f>六年级肺活量得分</f>
        <v/>
      </c>
      <c r="R244" s="512" t="str">
        <f>六年级等级</f>
        <v/>
      </c>
      <c r="S244" s="516" t="str">
        <f>六年级50米跑得分</f>
        <v/>
      </c>
      <c r="T244" s="517" t="str">
        <f>六年级等级</f>
        <v/>
      </c>
      <c r="U244" s="516" t="str">
        <f>六年级坐位体前屈得分</f>
        <v/>
      </c>
      <c r="V244" s="517" t="str">
        <f>六年级等级</f>
        <v/>
      </c>
      <c r="W244" s="516" t="str">
        <f>六年级一分钟跳绳得分</f>
        <v/>
      </c>
      <c r="X244" s="517" t="str">
        <f>六年级等级</f>
        <v/>
      </c>
      <c r="Y244" s="515" t="str">
        <f>六年级仰卧起坐得分</f>
        <v/>
      </c>
      <c r="Z244" s="518" t="str">
        <f>六年级等级</f>
        <v/>
      </c>
      <c r="AA244" s="533" t="str">
        <f>六年级折返跑得分</f>
        <v/>
      </c>
      <c r="AB244" s="515" t="str">
        <f>六年级等级</f>
        <v/>
      </c>
      <c r="AC244" s="533" t="str">
        <f>六年级跳绳附加分</f>
        <v/>
      </c>
      <c r="AD244" s="534" t="str">
        <f>六年级标准分</f>
        <v/>
      </c>
      <c r="AE244" s="534" t="str">
        <f>六年级总分</f>
        <v/>
      </c>
      <c r="AF244" s="517" t="str">
        <f>六年级等级</f>
        <v/>
      </c>
      <c r="AM244" s="452" t="str">
        <f>折返时间</f>
        <v/>
      </c>
    </row>
    <row r="245" spans="1:39">
      <c r="A245" s="476">
        <v>604</v>
      </c>
      <c r="B245" s="477">
        <v>33</v>
      </c>
      <c r="C245" s="478"/>
      <c r="D245" s="471"/>
      <c r="E245" s="478"/>
      <c r="F245" s="473"/>
      <c r="G245" s="480"/>
      <c r="H245" s="475"/>
      <c r="I245" s="501"/>
      <c r="J245" s="502"/>
      <c r="K245" s="502"/>
      <c r="L245" s="503"/>
      <c r="M245" s="504"/>
      <c r="N245" s="505" t="str">
        <f>六年级BMI</f>
        <v/>
      </c>
      <c r="O245" s="499" t="str">
        <f>六年级BMI等级</f>
        <v/>
      </c>
      <c r="P245" s="500" t="str">
        <f>六年级BMI得分</f>
        <v/>
      </c>
      <c r="Q245" s="515" t="str">
        <f>六年级肺活量得分</f>
        <v/>
      </c>
      <c r="R245" s="512" t="str">
        <f>六年级等级</f>
        <v/>
      </c>
      <c r="S245" s="516" t="str">
        <f>六年级50米跑得分</f>
        <v/>
      </c>
      <c r="T245" s="517" t="str">
        <f>六年级等级</f>
        <v/>
      </c>
      <c r="U245" s="516" t="str">
        <f>六年级坐位体前屈得分</f>
        <v/>
      </c>
      <c r="V245" s="517" t="str">
        <f>六年级等级</f>
        <v/>
      </c>
      <c r="W245" s="516" t="str">
        <f>六年级一分钟跳绳得分</f>
        <v/>
      </c>
      <c r="X245" s="517" t="str">
        <f>六年级等级</f>
        <v/>
      </c>
      <c r="Y245" s="515" t="str">
        <f>六年级仰卧起坐得分</f>
        <v/>
      </c>
      <c r="Z245" s="518" t="str">
        <f>六年级等级</f>
        <v/>
      </c>
      <c r="AA245" s="533" t="str">
        <f>六年级折返跑得分</f>
        <v/>
      </c>
      <c r="AB245" s="515" t="str">
        <f>六年级等级</f>
        <v/>
      </c>
      <c r="AC245" s="533" t="str">
        <f>六年级跳绳附加分</f>
        <v/>
      </c>
      <c r="AD245" s="534" t="str">
        <f>六年级标准分</f>
        <v/>
      </c>
      <c r="AE245" s="534" t="str">
        <f>六年级总分</f>
        <v/>
      </c>
      <c r="AF245" s="517" t="str">
        <f>六年级等级</f>
        <v/>
      </c>
      <c r="AM245" s="452" t="str">
        <f>折返时间</f>
        <v/>
      </c>
    </row>
    <row r="246" spans="1:39">
      <c r="A246" s="476">
        <v>604</v>
      </c>
      <c r="B246" s="477">
        <v>34</v>
      </c>
      <c r="C246" s="478"/>
      <c r="D246" s="471"/>
      <c r="E246" s="478"/>
      <c r="F246" s="473"/>
      <c r="G246" s="480"/>
      <c r="H246" s="475"/>
      <c r="I246" s="501"/>
      <c r="J246" s="502"/>
      <c r="K246" s="502"/>
      <c r="L246" s="503"/>
      <c r="M246" s="504"/>
      <c r="N246" s="505" t="str">
        <f>六年级BMI</f>
        <v/>
      </c>
      <c r="O246" s="499" t="str">
        <f>六年级BMI等级</f>
        <v/>
      </c>
      <c r="P246" s="500" t="str">
        <f>六年级BMI得分</f>
        <v/>
      </c>
      <c r="Q246" s="515" t="str">
        <f>六年级肺活量得分</f>
        <v/>
      </c>
      <c r="R246" s="512" t="str">
        <f>六年级等级</f>
        <v/>
      </c>
      <c r="S246" s="516" t="str">
        <f>六年级50米跑得分</f>
        <v/>
      </c>
      <c r="T246" s="517" t="str">
        <f>六年级等级</f>
        <v/>
      </c>
      <c r="U246" s="516" t="str">
        <f>六年级坐位体前屈得分</f>
        <v/>
      </c>
      <c r="V246" s="517" t="str">
        <f>六年级等级</f>
        <v/>
      </c>
      <c r="W246" s="516" t="str">
        <f>六年级一分钟跳绳得分</f>
        <v/>
      </c>
      <c r="X246" s="517" t="str">
        <f>六年级等级</f>
        <v/>
      </c>
      <c r="Y246" s="515" t="str">
        <f>六年级仰卧起坐得分</f>
        <v/>
      </c>
      <c r="Z246" s="518" t="str">
        <f>六年级等级</f>
        <v/>
      </c>
      <c r="AA246" s="533" t="str">
        <f>六年级折返跑得分</f>
        <v/>
      </c>
      <c r="AB246" s="515" t="str">
        <f>六年级等级</f>
        <v/>
      </c>
      <c r="AC246" s="533" t="str">
        <f>六年级跳绳附加分</f>
        <v/>
      </c>
      <c r="AD246" s="534" t="str">
        <f>六年级标准分</f>
        <v/>
      </c>
      <c r="AE246" s="534" t="str">
        <f>六年级总分</f>
        <v/>
      </c>
      <c r="AF246" s="517" t="str">
        <f>六年级等级</f>
        <v/>
      </c>
      <c r="AM246" s="452" t="str">
        <f>折返时间</f>
        <v/>
      </c>
    </row>
    <row r="247" spans="1:39">
      <c r="A247" s="476">
        <v>604</v>
      </c>
      <c r="B247" s="477">
        <v>35</v>
      </c>
      <c r="C247" s="478"/>
      <c r="D247" s="471"/>
      <c r="E247" s="478"/>
      <c r="F247" s="473"/>
      <c r="G247" s="480"/>
      <c r="H247" s="475"/>
      <c r="I247" s="501"/>
      <c r="J247" s="502"/>
      <c r="K247" s="502"/>
      <c r="L247" s="503"/>
      <c r="M247" s="504"/>
      <c r="N247" s="505" t="str">
        <f>六年级BMI</f>
        <v/>
      </c>
      <c r="O247" s="499" t="str">
        <f>六年级BMI等级</f>
        <v/>
      </c>
      <c r="P247" s="500" t="str">
        <f>六年级BMI得分</f>
        <v/>
      </c>
      <c r="Q247" s="515" t="str">
        <f>六年级肺活量得分</f>
        <v/>
      </c>
      <c r="R247" s="512" t="str">
        <f>六年级等级</f>
        <v/>
      </c>
      <c r="S247" s="516" t="str">
        <f>六年级50米跑得分</f>
        <v/>
      </c>
      <c r="T247" s="517" t="str">
        <f>六年级等级</f>
        <v/>
      </c>
      <c r="U247" s="516" t="str">
        <f>六年级坐位体前屈得分</f>
        <v/>
      </c>
      <c r="V247" s="517" t="str">
        <f>六年级等级</f>
        <v/>
      </c>
      <c r="W247" s="516" t="str">
        <f>六年级一分钟跳绳得分</f>
        <v/>
      </c>
      <c r="X247" s="517" t="str">
        <f>六年级等级</f>
        <v/>
      </c>
      <c r="Y247" s="515" t="str">
        <f>六年级仰卧起坐得分</f>
        <v/>
      </c>
      <c r="Z247" s="518" t="str">
        <f>六年级等级</f>
        <v/>
      </c>
      <c r="AA247" s="533" t="str">
        <f>六年级折返跑得分</f>
        <v/>
      </c>
      <c r="AB247" s="515" t="str">
        <f>六年级等级</f>
        <v/>
      </c>
      <c r="AC247" s="533" t="str">
        <f>六年级跳绳附加分</f>
        <v/>
      </c>
      <c r="AD247" s="534" t="str">
        <f>六年级标准分</f>
        <v/>
      </c>
      <c r="AE247" s="534" t="str">
        <f>六年级总分</f>
        <v/>
      </c>
      <c r="AF247" s="517" t="str">
        <f>六年级等级</f>
        <v/>
      </c>
      <c r="AM247" s="452" t="str">
        <f>折返时间</f>
        <v/>
      </c>
    </row>
    <row r="248" spans="1:39">
      <c r="A248" s="476">
        <v>604</v>
      </c>
      <c r="B248" s="477">
        <v>36</v>
      </c>
      <c r="C248" s="478"/>
      <c r="D248" s="471"/>
      <c r="E248" s="472"/>
      <c r="F248" s="473"/>
      <c r="G248" s="480"/>
      <c r="H248" s="475"/>
      <c r="I248" s="501"/>
      <c r="J248" s="502"/>
      <c r="K248" s="495"/>
      <c r="L248" s="503"/>
      <c r="M248" s="504"/>
      <c r="N248" s="505" t="str">
        <f>六年级BMI</f>
        <v/>
      </c>
      <c r="O248" s="499" t="str">
        <f>六年级BMI等级</f>
        <v/>
      </c>
      <c r="P248" s="500" t="str">
        <f>六年级BMI得分</f>
        <v/>
      </c>
      <c r="Q248" s="515" t="str">
        <f>六年级肺活量得分</f>
        <v/>
      </c>
      <c r="R248" s="512" t="str">
        <f>六年级等级</f>
        <v/>
      </c>
      <c r="S248" s="516" t="str">
        <f>六年级50米跑得分</f>
        <v/>
      </c>
      <c r="T248" s="517" t="str">
        <f>六年级等级</f>
        <v/>
      </c>
      <c r="U248" s="516" t="str">
        <f>六年级坐位体前屈得分</f>
        <v/>
      </c>
      <c r="V248" s="517" t="str">
        <f>六年级等级</f>
        <v/>
      </c>
      <c r="W248" s="516" t="str">
        <f>六年级一分钟跳绳得分</f>
        <v/>
      </c>
      <c r="X248" s="517" t="str">
        <f>六年级等级</f>
        <v/>
      </c>
      <c r="Y248" s="515" t="str">
        <f>六年级仰卧起坐得分</f>
        <v/>
      </c>
      <c r="Z248" s="518" t="str">
        <f>六年级等级</f>
        <v/>
      </c>
      <c r="AA248" s="533" t="str">
        <f>六年级折返跑得分</f>
        <v/>
      </c>
      <c r="AB248" s="515" t="str">
        <f>六年级等级</f>
        <v/>
      </c>
      <c r="AC248" s="533" t="str">
        <f>六年级跳绳附加分</f>
        <v/>
      </c>
      <c r="AD248" s="534" t="str">
        <f>六年级标准分</f>
        <v/>
      </c>
      <c r="AE248" s="534" t="str">
        <f>六年级总分</f>
        <v/>
      </c>
      <c r="AF248" s="517" t="str">
        <f>六年级等级</f>
        <v/>
      </c>
      <c r="AM248" s="452" t="str">
        <f>折返时间</f>
        <v/>
      </c>
    </row>
    <row r="249" spans="1:39">
      <c r="A249" s="476">
        <v>604</v>
      </c>
      <c r="B249" s="477">
        <v>37</v>
      </c>
      <c r="C249" s="470"/>
      <c r="D249" s="471"/>
      <c r="E249" s="472"/>
      <c r="F249" s="473"/>
      <c r="G249" s="480"/>
      <c r="H249" s="475"/>
      <c r="I249" s="494"/>
      <c r="J249" s="495"/>
      <c r="K249" s="495"/>
      <c r="L249" s="503"/>
      <c r="M249" s="504"/>
      <c r="N249" s="505" t="str">
        <f>六年级BMI</f>
        <v/>
      </c>
      <c r="O249" s="499" t="str">
        <f>六年级BMI等级</f>
        <v/>
      </c>
      <c r="P249" s="500" t="str">
        <f>六年级BMI得分</f>
        <v/>
      </c>
      <c r="Q249" s="515" t="str">
        <f>六年级肺活量得分</f>
        <v/>
      </c>
      <c r="R249" s="512" t="str">
        <f>六年级等级</f>
        <v/>
      </c>
      <c r="S249" s="516" t="str">
        <f>六年级50米跑得分</f>
        <v/>
      </c>
      <c r="T249" s="517" t="str">
        <f>六年级等级</f>
        <v/>
      </c>
      <c r="U249" s="516" t="str">
        <f>六年级坐位体前屈得分</f>
        <v/>
      </c>
      <c r="V249" s="517" t="str">
        <f>六年级等级</f>
        <v/>
      </c>
      <c r="W249" s="516" t="str">
        <f>六年级一分钟跳绳得分</f>
        <v/>
      </c>
      <c r="X249" s="517" t="str">
        <f>六年级等级</f>
        <v/>
      </c>
      <c r="Y249" s="515" t="str">
        <f>六年级仰卧起坐得分</f>
        <v/>
      </c>
      <c r="Z249" s="518" t="str">
        <f>六年级等级</f>
        <v/>
      </c>
      <c r="AA249" s="533" t="str">
        <f>六年级折返跑得分</f>
        <v/>
      </c>
      <c r="AB249" s="515" t="str">
        <f>六年级等级</f>
        <v/>
      </c>
      <c r="AC249" s="533" t="str">
        <f>六年级跳绳附加分</f>
        <v/>
      </c>
      <c r="AD249" s="534" t="str">
        <f>六年级标准分</f>
        <v/>
      </c>
      <c r="AE249" s="534" t="str">
        <f>六年级总分</f>
        <v/>
      </c>
      <c r="AF249" s="517" t="str">
        <f>六年级等级</f>
        <v/>
      </c>
      <c r="AM249" s="452" t="str">
        <f>折返时间</f>
        <v/>
      </c>
    </row>
    <row r="250" spans="1:39">
      <c r="A250" s="476">
        <v>604</v>
      </c>
      <c r="B250" s="477">
        <v>38</v>
      </c>
      <c r="C250" s="478"/>
      <c r="D250" s="471"/>
      <c r="E250" s="472"/>
      <c r="F250" s="473"/>
      <c r="G250" s="480"/>
      <c r="H250" s="475"/>
      <c r="I250" s="501"/>
      <c r="J250" s="502"/>
      <c r="K250" s="495"/>
      <c r="L250" s="503"/>
      <c r="M250" s="504"/>
      <c r="N250" s="505" t="str">
        <f>六年级BMI</f>
        <v/>
      </c>
      <c r="O250" s="499" t="str">
        <f>六年级BMI等级</f>
        <v/>
      </c>
      <c r="P250" s="500" t="str">
        <f>六年级BMI得分</f>
        <v/>
      </c>
      <c r="Q250" s="515" t="str">
        <f>六年级肺活量得分</f>
        <v/>
      </c>
      <c r="R250" s="512" t="str">
        <f>六年级等级</f>
        <v/>
      </c>
      <c r="S250" s="516" t="str">
        <f>六年级50米跑得分</f>
        <v/>
      </c>
      <c r="T250" s="517" t="str">
        <f>六年级等级</f>
        <v/>
      </c>
      <c r="U250" s="516" t="str">
        <f>六年级坐位体前屈得分</f>
        <v/>
      </c>
      <c r="V250" s="517" t="str">
        <f>六年级等级</f>
        <v/>
      </c>
      <c r="W250" s="516" t="str">
        <f>六年级一分钟跳绳得分</f>
        <v/>
      </c>
      <c r="X250" s="517" t="str">
        <f>六年级等级</f>
        <v/>
      </c>
      <c r="Y250" s="515" t="str">
        <f>六年级仰卧起坐得分</f>
        <v/>
      </c>
      <c r="Z250" s="518" t="str">
        <f>六年级等级</f>
        <v/>
      </c>
      <c r="AA250" s="533" t="str">
        <f>六年级折返跑得分</f>
        <v/>
      </c>
      <c r="AB250" s="515" t="str">
        <f>六年级等级</f>
        <v/>
      </c>
      <c r="AC250" s="533" t="str">
        <f>六年级跳绳附加分</f>
        <v/>
      </c>
      <c r="AD250" s="534" t="str">
        <f>六年级标准分</f>
        <v/>
      </c>
      <c r="AE250" s="534" t="str">
        <f>六年级总分</f>
        <v/>
      </c>
      <c r="AF250" s="517" t="str">
        <f>六年级等级</f>
        <v/>
      </c>
      <c r="AM250" s="452" t="str">
        <f>折返时间</f>
        <v/>
      </c>
    </row>
    <row r="251" spans="1:39">
      <c r="A251" s="476">
        <v>604</v>
      </c>
      <c r="B251" s="477">
        <v>39</v>
      </c>
      <c r="C251" s="478"/>
      <c r="D251" s="471"/>
      <c r="E251" s="472"/>
      <c r="F251" s="473"/>
      <c r="G251" s="480"/>
      <c r="H251" s="475"/>
      <c r="I251" s="501"/>
      <c r="J251" s="502"/>
      <c r="K251" s="495"/>
      <c r="L251" s="503"/>
      <c r="M251" s="504"/>
      <c r="N251" s="505" t="str">
        <f>六年级BMI</f>
        <v/>
      </c>
      <c r="O251" s="499" t="str">
        <f>六年级BMI等级</f>
        <v/>
      </c>
      <c r="P251" s="500" t="str">
        <f>六年级BMI得分</f>
        <v/>
      </c>
      <c r="Q251" s="515" t="str">
        <f>六年级肺活量得分</f>
        <v/>
      </c>
      <c r="R251" s="512" t="str">
        <f>六年级等级</f>
        <v/>
      </c>
      <c r="S251" s="516" t="str">
        <f>六年级50米跑得分</f>
        <v/>
      </c>
      <c r="T251" s="517" t="str">
        <f>六年级等级</f>
        <v/>
      </c>
      <c r="U251" s="516" t="str">
        <f>六年级坐位体前屈得分</f>
        <v/>
      </c>
      <c r="V251" s="517" t="str">
        <f>六年级等级</f>
        <v/>
      </c>
      <c r="W251" s="516" t="str">
        <f>六年级一分钟跳绳得分</f>
        <v/>
      </c>
      <c r="X251" s="517" t="str">
        <f>六年级等级</f>
        <v/>
      </c>
      <c r="Y251" s="515" t="str">
        <f>六年级仰卧起坐得分</f>
        <v/>
      </c>
      <c r="Z251" s="518" t="str">
        <f>六年级等级</f>
        <v/>
      </c>
      <c r="AA251" s="533" t="str">
        <f>六年级折返跑得分</f>
        <v/>
      </c>
      <c r="AB251" s="515" t="str">
        <f>六年级等级</f>
        <v/>
      </c>
      <c r="AC251" s="533" t="str">
        <f>六年级跳绳附加分</f>
        <v/>
      </c>
      <c r="AD251" s="534" t="str">
        <f>六年级标准分</f>
        <v/>
      </c>
      <c r="AE251" s="534" t="str">
        <f>六年级总分</f>
        <v/>
      </c>
      <c r="AF251" s="517" t="str">
        <f>六年级等级</f>
        <v/>
      </c>
      <c r="AM251" s="452" t="str">
        <f>折返时间</f>
        <v/>
      </c>
    </row>
    <row r="252" spans="1:39">
      <c r="A252" s="476">
        <v>604</v>
      </c>
      <c r="B252" s="477">
        <v>40</v>
      </c>
      <c r="C252" s="478"/>
      <c r="D252" s="471"/>
      <c r="E252" s="472"/>
      <c r="F252" s="473"/>
      <c r="G252" s="474"/>
      <c r="H252" s="475"/>
      <c r="I252" s="501"/>
      <c r="J252" s="502"/>
      <c r="K252" s="495"/>
      <c r="L252" s="503"/>
      <c r="M252" s="504"/>
      <c r="N252" s="505" t="str">
        <f>六年级BMI</f>
        <v/>
      </c>
      <c r="O252" s="499" t="str">
        <f>六年级BMI等级</f>
        <v/>
      </c>
      <c r="P252" s="500" t="str">
        <f>六年级BMI得分</f>
        <v/>
      </c>
      <c r="Q252" s="515" t="str">
        <f>六年级肺活量得分</f>
        <v/>
      </c>
      <c r="R252" s="512" t="str">
        <f>六年级等级</f>
        <v/>
      </c>
      <c r="S252" s="516" t="str">
        <f>六年级50米跑得分</f>
        <v/>
      </c>
      <c r="T252" s="517" t="str">
        <f>六年级等级</f>
        <v/>
      </c>
      <c r="U252" s="516" t="str">
        <f>六年级坐位体前屈得分</f>
        <v/>
      </c>
      <c r="V252" s="517" t="str">
        <f>六年级等级</f>
        <v/>
      </c>
      <c r="W252" s="516" t="str">
        <f>六年级一分钟跳绳得分</f>
        <v/>
      </c>
      <c r="X252" s="517" t="str">
        <f>六年级等级</f>
        <v/>
      </c>
      <c r="Y252" s="515" t="str">
        <f>六年级仰卧起坐得分</f>
        <v/>
      </c>
      <c r="Z252" s="518" t="str">
        <f>六年级等级</f>
        <v/>
      </c>
      <c r="AA252" s="533" t="str">
        <f>六年级折返跑得分</f>
        <v/>
      </c>
      <c r="AB252" s="515" t="str">
        <f>六年级等级</f>
        <v/>
      </c>
      <c r="AC252" s="533" t="str">
        <f>六年级跳绳附加分</f>
        <v/>
      </c>
      <c r="AD252" s="534" t="str">
        <f>六年级标准分</f>
        <v/>
      </c>
      <c r="AE252" s="534" t="str">
        <f>六年级总分</f>
        <v/>
      </c>
      <c r="AF252" s="517" t="str">
        <f>六年级等级</f>
        <v/>
      </c>
      <c r="AM252" s="452" t="str">
        <f>折返时间</f>
        <v/>
      </c>
    </row>
    <row r="253" spans="1:39">
      <c r="A253" s="476">
        <v>604</v>
      </c>
      <c r="B253" s="477">
        <v>41</v>
      </c>
      <c r="C253" s="478"/>
      <c r="D253" s="471"/>
      <c r="E253" s="472"/>
      <c r="F253" s="473"/>
      <c r="G253" s="474"/>
      <c r="H253" s="475"/>
      <c r="I253" s="501"/>
      <c r="J253" s="502"/>
      <c r="K253" s="495"/>
      <c r="L253" s="503"/>
      <c r="M253" s="504"/>
      <c r="N253" s="505" t="str">
        <f>六年级BMI</f>
        <v/>
      </c>
      <c r="O253" s="499" t="str">
        <f>六年级BMI等级</f>
        <v/>
      </c>
      <c r="P253" s="500" t="str">
        <f>六年级BMI得分</f>
        <v/>
      </c>
      <c r="Q253" s="515" t="str">
        <f>六年级肺活量得分</f>
        <v/>
      </c>
      <c r="R253" s="512" t="str">
        <f>六年级等级</f>
        <v/>
      </c>
      <c r="S253" s="516" t="str">
        <f>六年级50米跑得分</f>
        <v/>
      </c>
      <c r="T253" s="517" t="str">
        <f>六年级等级</f>
        <v/>
      </c>
      <c r="U253" s="516" t="str">
        <f>六年级坐位体前屈得分</f>
        <v/>
      </c>
      <c r="V253" s="517" t="str">
        <f>六年级等级</f>
        <v/>
      </c>
      <c r="W253" s="516" t="str">
        <f>六年级一分钟跳绳得分</f>
        <v/>
      </c>
      <c r="X253" s="517" t="str">
        <f>六年级等级</f>
        <v/>
      </c>
      <c r="Y253" s="515" t="str">
        <f>六年级仰卧起坐得分</f>
        <v/>
      </c>
      <c r="Z253" s="518" t="str">
        <f>六年级等级</f>
        <v/>
      </c>
      <c r="AA253" s="533" t="str">
        <f>六年级折返跑得分</f>
        <v/>
      </c>
      <c r="AB253" s="515" t="str">
        <f>六年级等级</f>
        <v/>
      </c>
      <c r="AC253" s="533" t="str">
        <f>六年级跳绳附加分</f>
        <v/>
      </c>
      <c r="AD253" s="534" t="str">
        <f>六年级标准分</f>
        <v/>
      </c>
      <c r="AE253" s="534" t="str">
        <f>六年级总分</f>
        <v/>
      </c>
      <c r="AF253" s="517" t="str">
        <f>六年级等级</f>
        <v/>
      </c>
      <c r="AM253" s="452" t="str">
        <f>折返时间</f>
        <v/>
      </c>
    </row>
    <row r="254" spans="1:39">
      <c r="A254" s="476">
        <v>604</v>
      </c>
      <c r="B254" s="477">
        <v>42</v>
      </c>
      <c r="C254" s="478"/>
      <c r="D254" s="471"/>
      <c r="E254" s="472"/>
      <c r="F254" s="473"/>
      <c r="G254" s="480"/>
      <c r="H254" s="475"/>
      <c r="I254" s="501"/>
      <c r="J254" s="502"/>
      <c r="K254" s="495"/>
      <c r="L254" s="503"/>
      <c r="M254" s="504"/>
      <c r="N254" s="505" t="str">
        <f>六年级BMI</f>
        <v/>
      </c>
      <c r="O254" s="499" t="str">
        <f>六年级BMI等级</f>
        <v/>
      </c>
      <c r="P254" s="500" t="str">
        <f>六年级BMI得分</f>
        <v/>
      </c>
      <c r="Q254" s="515" t="str">
        <f>六年级肺活量得分</f>
        <v/>
      </c>
      <c r="R254" s="512" t="str">
        <f>六年级等级</f>
        <v/>
      </c>
      <c r="S254" s="516" t="str">
        <f>六年级50米跑得分</f>
        <v/>
      </c>
      <c r="T254" s="517" t="str">
        <f>六年级等级</f>
        <v/>
      </c>
      <c r="U254" s="516" t="str">
        <f>六年级坐位体前屈得分</f>
        <v/>
      </c>
      <c r="V254" s="517" t="str">
        <f>六年级等级</f>
        <v/>
      </c>
      <c r="W254" s="516" t="str">
        <f>六年级一分钟跳绳得分</f>
        <v/>
      </c>
      <c r="X254" s="517" t="str">
        <f>六年级等级</f>
        <v/>
      </c>
      <c r="Y254" s="515" t="str">
        <f>六年级仰卧起坐得分</f>
        <v/>
      </c>
      <c r="Z254" s="518" t="str">
        <f>六年级等级</f>
        <v/>
      </c>
      <c r="AA254" s="533" t="str">
        <f>六年级折返跑得分</f>
        <v/>
      </c>
      <c r="AB254" s="515" t="str">
        <f>六年级等级</f>
        <v/>
      </c>
      <c r="AC254" s="533" t="str">
        <f>六年级跳绳附加分</f>
        <v/>
      </c>
      <c r="AD254" s="534" t="str">
        <f>六年级标准分</f>
        <v/>
      </c>
      <c r="AE254" s="534" t="str">
        <f>六年级总分</f>
        <v/>
      </c>
      <c r="AF254" s="517" t="str">
        <f>六年级等级</f>
        <v/>
      </c>
      <c r="AK254" s="582"/>
      <c r="AM254" s="452" t="str">
        <f>折返时间</f>
        <v/>
      </c>
    </row>
    <row r="255" spans="1:39">
      <c r="A255" s="476">
        <v>604</v>
      </c>
      <c r="B255" s="477">
        <v>43</v>
      </c>
      <c r="C255" s="478"/>
      <c r="D255" s="471"/>
      <c r="E255" s="472"/>
      <c r="F255" s="473"/>
      <c r="G255" s="480"/>
      <c r="H255" s="475"/>
      <c r="I255" s="501"/>
      <c r="J255" s="502"/>
      <c r="K255" s="495"/>
      <c r="L255" s="503"/>
      <c r="M255" s="504"/>
      <c r="N255" s="505" t="str">
        <f>六年级BMI</f>
        <v/>
      </c>
      <c r="O255" s="499" t="str">
        <f>六年级BMI等级</f>
        <v/>
      </c>
      <c r="P255" s="500" t="str">
        <f>六年级BMI得分</f>
        <v/>
      </c>
      <c r="Q255" s="515" t="str">
        <f>六年级肺活量得分</f>
        <v/>
      </c>
      <c r="R255" s="512" t="str">
        <f>六年级等级</f>
        <v/>
      </c>
      <c r="S255" s="516" t="str">
        <f>六年级50米跑得分</f>
        <v/>
      </c>
      <c r="T255" s="517" t="str">
        <f>六年级等级</f>
        <v/>
      </c>
      <c r="U255" s="516" t="str">
        <f>六年级坐位体前屈得分</f>
        <v/>
      </c>
      <c r="V255" s="517" t="str">
        <f>六年级等级</f>
        <v/>
      </c>
      <c r="W255" s="516" t="str">
        <f>六年级一分钟跳绳得分</f>
        <v/>
      </c>
      <c r="X255" s="517" t="str">
        <f>六年级等级</f>
        <v/>
      </c>
      <c r="Y255" s="515" t="str">
        <f>六年级仰卧起坐得分</f>
        <v/>
      </c>
      <c r="Z255" s="518" t="str">
        <f>六年级等级</f>
        <v/>
      </c>
      <c r="AA255" s="533" t="str">
        <f>六年级折返跑得分</f>
        <v/>
      </c>
      <c r="AB255" s="515" t="str">
        <f>六年级等级</f>
        <v/>
      </c>
      <c r="AC255" s="533" t="str">
        <f>六年级跳绳附加分</f>
        <v/>
      </c>
      <c r="AD255" s="534" t="str">
        <f>六年级标准分</f>
        <v/>
      </c>
      <c r="AE255" s="534" t="str">
        <f>六年级总分</f>
        <v/>
      </c>
      <c r="AF255" s="517" t="str">
        <f>六年级等级</f>
        <v/>
      </c>
      <c r="AK255" s="582"/>
      <c r="AM255" s="452" t="str">
        <f>折返时间</f>
        <v/>
      </c>
    </row>
    <row r="256" spans="1:39">
      <c r="A256" s="476">
        <v>604</v>
      </c>
      <c r="B256" s="477">
        <v>44</v>
      </c>
      <c r="C256" s="478"/>
      <c r="D256" s="471"/>
      <c r="E256" s="472"/>
      <c r="F256" s="473"/>
      <c r="G256" s="480"/>
      <c r="H256" s="475"/>
      <c r="I256" s="501"/>
      <c r="J256" s="502"/>
      <c r="K256" s="495"/>
      <c r="L256" s="503"/>
      <c r="M256" s="504"/>
      <c r="N256" s="505" t="str">
        <f>六年级BMI</f>
        <v/>
      </c>
      <c r="O256" s="499" t="str">
        <f>六年级BMI等级</f>
        <v/>
      </c>
      <c r="P256" s="500" t="str">
        <f>六年级BMI得分</f>
        <v/>
      </c>
      <c r="Q256" s="515" t="str">
        <f>六年级肺活量得分</f>
        <v/>
      </c>
      <c r="R256" s="512" t="str">
        <f>六年级等级</f>
        <v/>
      </c>
      <c r="S256" s="516" t="str">
        <f>六年级50米跑得分</f>
        <v/>
      </c>
      <c r="T256" s="517" t="str">
        <f>六年级等级</f>
        <v/>
      </c>
      <c r="U256" s="516" t="str">
        <f>六年级坐位体前屈得分</f>
        <v/>
      </c>
      <c r="V256" s="517" t="str">
        <f>六年级等级</f>
        <v/>
      </c>
      <c r="W256" s="516" t="str">
        <f>六年级一分钟跳绳得分</f>
        <v/>
      </c>
      <c r="X256" s="517" t="str">
        <f>六年级等级</f>
        <v/>
      </c>
      <c r="Y256" s="515" t="str">
        <f>六年级仰卧起坐得分</f>
        <v/>
      </c>
      <c r="Z256" s="518" t="str">
        <f>六年级等级</f>
        <v/>
      </c>
      <c r="AA256" s="533" t="str">
        <f>六年级折返跑得分</f>
        <v/>
      </c>
      <c r="AB256" s="515" t="str">
        <f>六年级等级</f>
        <v/>
      </c>
      <c r="AC256" s="533" t="str">
        <f>六年级跳绳附加分</f>
        <v/>
      </c>
      <c r="AD256" s="534" t="str">
        <f>六年级标准分</f>
        <v/>
      </c>
      <c r="AE256" s="534" t="str">
        <f>六年级总分</f>
        <v/>
      </c>
      <c r="AF256" s="517" t="str">
        <f>六年级等级</f>
        <v/>
      </c>
      <c r="AK256" s="582"/>
      <c r="AM256" s="452" t="str">
        <f>折返时间</f>
        <v/>
      </c>
    </row>
    <row r="257" spans="1:39">
      <c r="A257" s="476">
        <v>604</v>
      </c>
      <c r="B257" s="477">
        <v>45</v>
      </c>
      <c r="C257" s="478"/>
      <c r="D257" s="471"/>
      <c r="E257" s="472"/>
      <c r="F257" s="473"/>
      <c r="G257" s="480"/>
      <c r="H257" s="475"/>
      <c r="I257" s="501"/>
      <c r="J257" s="502"/>
      <c r="K257" s="495"/>
      <c r="L257" s="503"/>
      <c r="M257" s="504"/>
      <c r="N257" s="505" t="str">
        <f>六年级BMI</f>
        <v/>
      </c>
      <c r="O257" s="499" t="str">
        <f>六年级BMI等级</f>
        <v/>
      </c>
      <c r="P257" s="500" t="str">
        <f>六年级BMI得分</f>
        <v/>
      </c>
      <c r="Q257" s="515" t="str">
        <f>六年级肺活量得分</f>
        <v/>
      </c>
      <c r="R257" s="512" t="str">
        <f>六年级等级</f>
        <v/>
      </c>
      <c r="S257" s="516" t="str">
        <f>六年级50米跑得分</f>
        <v/>
      </c>
      <c r="T257" s="517" t="str">
        <f>六年级等级</f>
        <v/>
      </c>
      <c r="U257" s="516" t="str">
        <f>六年级坐位体前屈得分</f>
        <v/>
      </c>
      <c r="V257" s="517" t="str">
        <f>六年级等级</f>
        <v/>
      </c>
      <c r="W257" s="516" t="str">
        <f>六年级一分钟跳绳得分</f>
        <v/>
      </c>
      <c r="X257" s="517" t="str">
        <f>六年级等级</f>
        <v/>
      </c>
      <c r="Y257" s="515" t="str">
        <f>六年级仰卧起坐得分</f>
        <v/>
      </c>
      <c r="Z257" s="518" t="str">
        <f>六年级等级</f>
        <v/>
      </c>
      <c r="AA257" s="533" t="str">
        <f>六年级折返跑得分</f>
        <v/>
      </c>
      <c r="AB257" s="515" t="str">
        <f>六年级等级</f>
        <v/>
      </c>
      <c r="AC257" s="533" t="str">
        <f>六年级跳绳附加分</f>
        <v/>
      </c>
      <c r="AD257" s="534" t="str">
        <f>六年级标准分</f>
        <v/>
      </c>
      <c r="AE257" s="534" t="str">
        <f>六年级总分</f>
        <v/>
      </c>
      <c r="AF257" s="517" t="str">
        <f>六年级等级</f>
        <v/>
      </c>
      <c r="AK257" s="582"/>
      <c r="AM257" s="452" t="str">
        <f>折返时间</f>
        <v/>
      </c>
    </row>
    <row r="258" spans="1:39">
      <c r="A258" s="476">
        <v>604</v>
      </c>
      <c r="B258" s="477">
        <v>46</v>
      </c>
      <c r="C258" s="478"/>
      <c r="D258" s="471"/>
      <c r="E258" s="472"/>
      <c r="F258" s="473"/>
      <c r="G258" s="480"/>
      <c r="H258" s="475"/>
      <c r="I258" s="501"/>
      <c r="J258" s="502"/>
      <c r="K258" s="495"/>
      <c r="L258" s="503"/>
      <c r="M258" s="504"/>
      <c r="N258" s="505" t="str">
        <f>六年级BMI</f>
        <v/>
      </c>
      <c r="O258" s="499" t="str">
        <f>六年级BMI等级</f>
        <v/>
      </c>
      <c r="P258" s="500" t="str">
        <f>六年级BMI得分</f>
        <v/>
      </c>
      <c r="Q258" s="515" t="str">
        <f>六年级肺活量得分</f>
        <v/>
      </c>
      <c r="R258" s="512" t="str">
        <f>六年级等级</f>
        <v/>
      </c>
      <c r="S258" s="516" t="str">
        <f>六年级50米跑得分</f>
        <v/>
      </c>
      <c r="T258" s="517" t="str">
        <f>六年级等级</f>
        <v/>
      </c>
      <c r="U258" s="516" t="str">
        <f>六年级坐位体前屈得分</f>
        <v/>
      </c>
      <c r="V258" s="517" t="str">
        <f>六年级等级</f>
        <v/>
      </c>
      <c r="W258" s="516" t="str">
        <f>六年级一分钟跳绳得分</f>
        <v/>
      </c>
      <c r="X258" s="517" t="str">
        <f>六年级等级</f>
        <v/>
      </c>
      <c r="Y258" s="515" t="str">
        <f>六年级仰卧起坐得分</f>
        <v/>
      </c>
      <c r="Z258" s="518" t="str">
        <f>六年级等级</f>
        <v/>
      </c>
      <c r="AA258" s="533" t="str">
        <f>六年级折返跑得分</f>
        <v/>
      </c>
      <c r="AB258" s="515" t="str">
        <f>六年级等级</f>
        <v/>
      </c>
      <c r="AC258" s="533" t="str">
        <f>六年级跳绳附加分</f>
        <v/>
      </c>
      <c r="AD258" s="534" t="str">
        <f>六年级标准分</f>
        <v/>
      </c>
      <c r="AE258" s="534" t="str">
        <f>六年级总分</f>
        <v/>
      </c>
      <c r="AF258" s="517" t="str">
        <f>六年级等级</f>
        <v/>
      </c>
      <c r="AK258" s="582"/>
      <c r="AM258" s="452" t="str">
        <f>折返时间</f>
        <v/>
      </c>
    </row>
    <row r="259" spans="1:39">
      <c r="A259" s="476">
        <v>604</v>
      </c>
      <c r="B259" s="477">
        <v>47</v>
      </c>
      <c r="C259" s="478"/>
      <c r="D259" s="471"/>
      <c r="E259" s="472"/>
      <c r="F259" s="473"/>
      <c r="G259" s="480"/>
      <c r="H259" s="475"/>
      <c r="I259" s="501"/>
      <c r="J259" s="502"/>
      <c r="K259" s="495"/>
      <c r="L259" s="503"/>
      <c r="M259" s="504"/>
      <c r="N259" s="505" t="str">
        <f>六年级BMI</f>
        <v/>
      </c>
      <c r="O259" s="499" t="str">
        <f>六年级BMI等级</f>
        <v/>
      </c>
      <c r="P259" s="500" t="str">
        <f>六年级BMI得分</f>
        <v/>
      </c>
      <c r="Q259" s="515" t="str">
        <f>六年级肺活量得分</f>
        <v/>
      </c>
      <c r="R259" s="512" t="str">
        <f>六年级等级</f>
        <v/>
      </c>
      <c r="S259" s="516" t="str">
        <f>六年级50米跑得分</f>
        <v/>
      </c>
      <c r="T259" s="517" t="str">
        <f>六年级等级</f>
        <v/>
      </c>
      <c r="U259" s="516" t="str">
        <f>六年级坐位体前屈得分</f>
        <v/>
      </c>
      <c r="V259" s="517" t="str">
        <f>六年级等级</f>
        <v/>
      </c>
      <c r="W259" s="516" t="str">
        <f>六年级一分钟跳绳得分</f>
        <v/>
      </c>
      <c r="X259" s="517" t="str">
        <f>六年级等级</f>
        <v/>
      </c>
      <c r="Y259" s="515" t="str">
        <f>六年级仰卧起坐得分</f>
        <v/>
      </c>
      <c r="Z259" s="518" t="str">
        <f>六年级等级</f>
        <v/>
      </c>
      <c r="AA259" s="533" t="str">
        <f>六年级折返跑得分</f>
        <v/>
      </c>
      <c r="AB259" s="515" t="str">
        <f>六年级等级</f>
        <v/>
      </c>
      <c r="AC259" s="533" t="str">
        <f>六年级跳绳附加分</f>
        <v/>
      </c>
      <c r="AD259" s="534" t="str">
        <f>六年级标准分</f>
        <v/>
      </c>
      <c r="AE259" s="534" t="str">
        <f>六年级总分</f>
        <v/>
      </c>
      <c r="AF259" s="517" t="str">
        <f>六年级等级</f>
        <v/>
      </c>
      <c r="AK259" s="582"/>
      <c r="AM259" s="452" t="str">
        <f>折返时间</f>
        <v/>
      </c>
    </row>
    <row r="260" spans="1:39">
      <c r="A260" s="476">
        <v>604</v>
      </c>
      <c r="B260" s="477">
        <v>48</v>
      </c>
      <c r="C260" s="478"/>
      <c r="D260" s="471"/>
      <c r="E260" s="472"/>
      <c r="F260" s="481"/>
      <c r="G260" s="480"/>
      <c r="H260" s="475"/>
      <c r="I260" s="501"/>
      <c r="J260" s="502"/>
      <c r="K260" s="495"/>
      <c r="L260" s="503"/>
      <c r="M260" s="504"/>
      <c r="N260" s="505" t="str">
        <f>六年级BMI</f>
        <v/>
      </c>
      <c r="O260" s="499" t="str">
        <f>六年级BMI等级</f>
        <v/>
      </c>
      <c r="P260" s="500" t="str">
        <f>六年级BMI得分</f>
        <v/>
      </c>
      <c r="Q260" s="515" t="str">
        <f>六年级肺活量得分</f>
        <v/>
      </c>
      <c r="R260" s="512" t="str">
        <f>六年级等级</f>
        <v/>
      </c>
      <c r="S260" s="516" t="str">
        <f>六年级50米跑得分</f>
        <v/>
      </c>
      <c r="T260" s="517" t="str">
        <f>六年级等级</f>
        <v/>
      </c>
      <c r="U260" s="516" t="str">
        <f>六年级坐位体前屈得分</f>
        <v/>
      </c>
      <c r="V260" s="517" t="str">
        <f>六年级等级</f>
        <v/>
      </c>
      <c r="W260" s="516" t="str">
        <f>六年级一分钟跳绳得分</f>
        <v/>
      </c>
      <c r="X260" s="517" t="str">
        <f>六年级等级</f>
        <v/>
      </c>
      <c r="Y260" s="515" t="str">
        <f>六年级仰卧起坐得分</f>
        <v/>
      </c>
      <c r="Z260" s="518" t="str">
        <f>六年级等级</f>
        <v/>
      </c>
      <c r="AA260" s="533" t="str">
        <f>六年级折返跑得分</f>
        <v/>
      </c>
      <c r="AB260" s="515" t="str">
        <f>六年级等级</f>
        <v/>
      </c>
      <c r="AC260" s="533" t="str">
        <f>六年级跳绳附加分</f>
        <v/>
      </c>
      <c r="AD260" s="534" t="str">
        <f>六年级标准分</f>
        <v/>
      </c>
      <c r="AE260" s="534" t="str">
        <f>六年级总分</f>
        <v/>
      </c>
      <c r="AF260" s="517" t="str">
        <f>六年级等级</f>
        <v/>
      </c>
      <c r="AK260" s="582"/>
      <c r="AM260" s="452" t="str">
        <f>折返时间</f>
        <v/>
      </c>
    </row>
    <row r="261" spans="1:39">
      <c r="A261" s="476">
        <v>604</v>
      </c>
      <c r="B261" s="477">
        <v>49</v>
      </c>
      <c r="C261" s="478"/>
      <c r="D261" s="471"/>
      <c r="E261" s="472"/>
      <c r="F261" s="481"/>
      <c r="G261" s="480"/>
      <c r="H261" s="475"/>
      <c r="I261" s="501"/>
      <c r="J261" s="502"/>
      <c r="K261" s="495"/>
      <c r="L261" s="503"/>
      <c r="M261" s="504"/>
      <c r="N261" s="505" t="str">
        <f>六年级BMI</f>
        <v/>
      </c>
      <c r="O261" s="499" t="str">
        <f>六年级BMI等级</f>
        <v/>
      </c>
      <c r="P261" s="500" t="str">
        <f>六年级BMI得分</f>
        <v/>
      </c>
      <c r="Q261" s="515" t="str">
        <f>六年级肺活量得分</f>
        <v/>
      </c>
      <c r="R261" s="512" t="str">
        <f>六年级等级</f>
        <v/>
      </c>
      <c r="S261" s="516" t="str">
        <f>六年级50米跑得分</f>
        <v/>
      </c>
      <c r="T261" s="517" t="str">
        <f>六年级等级</f>
        <v/>
      </c>
      <c r="U261" s="516" t="str">
        <f>六年级坐位体前屈得分</f>
        <v/>
      </c>
      <c r="V261" s="517" t="str">
        <f>六年级等级</f>
        <v/>
      </c>
      <c r="W261" s="516" t="str">
        <f>六年级一分钟跳绳得分</f>
        <v/>
      </c>
      <c r="X261" s="517" t="str">
        <f>六年级等级</f>
        <v/>
      </c>
      <c r="Y261" s="515" t="str">
        <f>六年级仰卧起坐得分</f>
        <v/>
      </c>
      <c r="Z261" s="518" t="str">
        <f>六年级等级</f>
        <v/>
      </c>
      <c r="AA261" s="533" t="str">
        <f>六年级折返跑得分</f>
        <v/>
      </c>
      <c r="AB261" s="515" t="str">
        <f>六年级等级</f>
        <v/>
      </c>
      <c r="AC261" s="533" t="str">
        <f>六年级跳绳附加分</f>
        <v/>
      </c>
      <c r="AD261" s="534" t="str">
        <f>六年级标准分</f>
        <v/>
      </c>
      <c r="AE261" s="534" t="str">
        <f>六年级总分</f>
        <v/>
      </c>
      <c r="AF261" s="517" t="str">
        <f>六年级等级</f>
        <v/>
      </c>
      <c r="AK261" s="582"/>
      <c r="AM261" s="452" t="str">
        <f>折返时间</f>
        <v/>
      </c>
    </row>
    <row r="262" spans="1:39">
      <c r="A262" s="476">
        <v>604</v>
      </c>
      <c r="B262" s="477">
        <v>50</v>
      </c>
      <c r="C262" s="478"/>
      <c r="D262" s="471"/>
      <c r="E262" s="472"/>
      <c r="F262" s="481"/>
      <c r="G262" s="480"/>
      <c r="H262" s="475"/>
      <c r="I262" s="501"/>
      <c r="J262" s="502"/>
      <c r="K262" s="495"/>
      <c r="L262" s="503"/>
      <c r="M262" s="504"/>
      <c r="N262" s="505" t="str">
        <f>六年级BMI</f>
        <v/>
      </c>
      <c r="O262" s="499" t="str">
        <f>六年级BMI等级</f>
        <v/>
      </c>
      <c r="P262" s="500" t="str">
        <f>六年级BMI得分</f>
        <v/>
      </c>
      <c r="Q262" s="515" t="str">
        <f>六年级肺活量得分</f>
        <v/>
      </c>
      <c r="R262" s="512" t="str">
        <f>六年级等级</f>
        <v/>
      </c>
      <c r="S262" s="516" t="str">
        <f>六年级50米跑得分</f>
        <v/>
      </c>
      <c r="T262" s="517" t="str">
        <f>六年级等级</f>
        <v/>
      </c>
      <c r="U262" s="516" t="str">
        <f>六年级坐位体前屈得分</f>
        <v/>
      </c>
      <c r="V262" s="517" t="str">
        <f>六年级等级</f>
        <v/>
      </c>
      <c r="W262" s="516" t="str">
        <f>六年级一分钟跳绳得分</f>
        <v/>
      </c>
      <c r="X262" s="517" t="str">
        <f>六年级等级</f>
        <v/>
      </c>
      <c r="Y262" s="515" t="str">
        <f>六年级仰卧起坐得分</f>
        <v/>
      </c>
      <c r="Z262" s="518" t="str">
        <f>六年级等级</f>
        <v/>
      </c>
      <c r="AA262" s="533" t="str">
        <f>六年级折返跑得分</f>
        <v/>
      </c>
      <c r="AB262" s="515" t="str">
        <f>六年级等级</f>
        <v/>
      </c>
      <c r="AC262" s="533" t="str">
        <f>六年级跳绳附加分</f>
        <v/>
      </c>
      <c r="AD262" s="534" t="str">
        <f>六年级标准分</f>
        <v/>
      </c>
      <c r="AE262" s="534" t="str">
        <f>六年级总分</f>
        <v/>
      </c>
      <c r="AF262" s="517" t="str">
        <f>六年级等级</f>
        <v/>
      </c>
      <c r="AK262" s="582"/>
      <c r="AM262" s="452" t="str">
        <f>折返时间</f>
        <v/>
      </c>
    </row>
    <row r="263" spans="1:39">
      <c r="A263" s="476">
        <v>604</v>
      </c>
      <c r="B263" s="477">
        <v>51</v>
      </c>
      <c r="C263" s="478"/>
      <c r="D263" s="471"/>
      <c r="E263" s="472"/>
      <c r="F263" s="481"/>
      <c r="G263" s="480"/>
      <c r="H263" s="475"/>
      <c r="I263" s="501"/>
      <c r="J263" s="502"/>
      <c r="K263" s="495"/>
      <c r="L263" s="503"/>
      <c r="M263" s="504"/>
      <c r="N263" s="505" t="str">
        <f>六年级BMI</f>
        <v/>
      </c>
      <c r="O263" s="499" t="str">
        <f>六年级BMI等级</f>
        <v/>
      </c>
      <c r="P263" s="500" t="str">
        <f>六年级BMI得分</f>
        <v/>
      </c>
      <c r="Q263" s="515" t="str">
        <f>六年级肺活量得分</f>
        <v/>
      </c>
      <c r="R263" s="512" t="str">
        <f>六年级等级</f>
        <v/>
      </c>
      <c r="S263" s="516" t="str">
        <f>六年级50米跑得分</f>
        <v/>
      </c>
      <c r="T263" s="517" t="str">
        <f>六年级等级</f>
        <v/>
      </c>
      <c r="U263" s="516" t="str">
        <f>六年级坐位体前屈得分</f>
        <v/>
      </c>
      <c r="V263" s="517" t="str">
        <f>六年级等级</f>
        <v/>
      </c>
      <c r="W263" s="516" t="str">
        <f>六年级一分钟跳绳得分</f>
        <v/>
      </c>
      <c r="X263" s="517" t="str">
        <f>六年级等级</f>
        <v/>
      </c>
      <c r="Y263" s="515" t="str">
        <f>六年级仰卧起坐得分</f>
        <v/>
      </c>
      <c r="Z263" s="518" t="str">
        <f>六年级等级</f>
        <v/>
      </c>
      <c r="AA263" s="533" t="str">
        <f>六年级折返跑得分</f>
        <v/>
      </c>
      <c r="AB263" s="515" t="str">
        <f>六年级等级</f>
        <v/>
      </c>
      <c r="AC263" s="533" t="str">
        <f>六年级跳绳附加分</f>
        <v/>
      </c>
      <c r="AD263" s="534" t="str">
        <f>六年级标准分</f>
        <v/>
      </c>
      <c r="AE263" s="534" t="str">
        <f>六年级总分</f>
        <v/>
      </c>
      <c r="AF263" s="517" t="str">
        <f>六年级等级</f>
        <v/>
      </c>
      <c r="AK263" s="582"/>
      <c r="AM263" s="452" t="str">
        <f>折返时间</f>
        <v/>
      </c>
    </row>
    <row r="264" spans="1:39">
      <c r="A264" s="476">
        <v>604</v>
      </c>
      <c r="B264" s="477">
        <v>52</v>
      </c>
      <c r="C264" s="478"/>
      <c r="D264" s="471"/>
      <c r="E264" s="472"/>
      <c r="F264" s="481"/>
      <c r="G264" s="480"/>
      <c r="H264" s="475"/>
      <c r="I264" s="501"/>
      <c r="J264" s="502"/>
      <c r="K264" s="495"/>
      <c r="L264" s="503"/>
      <c r="M264" s="504"/>
      <c r="N264" s="505" t="str">
        <f>六年级BMI</f>
        <v/>
      </c>
      <c r="O264" s="499" t="str">
        <f>六年级BMI等级</f>
        <v/>
      </c>
      <c r="P264" s="500" t="str">
        <f>六年级BMI得分</f>
        <v/>
      </c>
      <c r="Q264" s="515" t="str">
        <f>六年级肺活量得分</f>
        <v/>
      </c>
      <c r="R264" s="512" t="str">
        <f>六年级等级</f>
        <v/>
      </c>
      <c r="S264" s="516" t="str">
        <f>六年级50米跑得分</f>
        <v/>
      </c>
      <c r="T264" s="517" t="str">
        <f>六年级等级</f>
        <v/>
      </c>
      <c r="U264" s="516" t="str">
        <f>六年级坐位体前屈得分</f>
        <v/>
      </c>
      <c r="V264" s="517" t="str">
        <f>六年级等级</f>
        <v/>
      </c>
      <c r="W264" s="516" t="str">
        <f>六年级一分钟跳绳得分</f>
        <v/>
      </c>
      <c r="X264" s="517" t="str">
        <f>六年级等级</f>
        <v/>
      </c>
      <c r="Y264" s="515" t="str">
        <f>六年级仰卧起坐得分</f>
        <v/>
      </c>
      <c r="Z264" s="518" t="str">
        <f>六年级等级</f>
        <v/>
      </c>
      <c r="AA264" s="533" t="str">
        <f>六年级折返跑得分</f>
        <v/>
      </c>
      <c r="AB264" s="515" t="str">
        <f>六年级等级</f>
        <v/>
      </c>
      <c r="AC264" s="533" t="str">
        <f>六年级跳绳附加分</f>
        <v/>
      </c>
      <c r="AD264" s="534" t="str">
        <f>六年级标准分</f>
        <v/>
      </c>
      <c r="AE264" s="534" t="str">
        <f>六年级总分</f>
        <v/>
      </c>
      <c r="AF264" s="517" t="str">
        <f>六年级等级</f>
        <v/>
      </c>
      <c r="AK264" s="582"/>
      <c r="AM264" s="452" t="str">
        <f>折返时间</f>
        <v/>
      </c>
    </row>
    <row r="265" spans="1:39">
      <c r="A265" s="476">
        <v>604</v>
      </c>
      <c r="B265" s="477">
        <v>53</v>
      </c>
      <c r="C265" s="478"/>
      <c r="D265" s="471"/>
      <c r="E265" s="472"/>
      <c r="F265" s="481"/>
      <c r="G265" s="480"/>
      <c r="H265" s="475"/>
      <c r="I265" s="501"/>
      <c r="J265" s="502"/>
      <c r="K265" s="495"/>
      <c r="L265" s="503"/>
      <c r="M265" s="504"/>
      <c r="N265" s="505" t="str">
        <f>六年级BMI</f>
        <v/>
      </c>
      <c r="O265" s="499" t="str">
        <f>六年级BMI等级</f>
        <v/>
      </c>
      <c r="P265" s="500" t="str">
        <f>六年级BMI得分</f>
        <v/>
      </c>
      <c r="Q265" s="515" t="str">
        <f>六年级肺活量得分</f>
        <v/>
      </c>
      <c r="R265" s="512" t="str">
        <f>六年级等级</f>
        <v/>
      </c>
      <c r="S265" s="516" t="str">
        <f>六年级50米跑得分</f>
        <v/>
      </c>
      <c r="T265" s="517" t="str">
        <f>六年级等级</f>
        <v/>
      </c>
      <c r="U265" s="516" t="str">
        <f>六年级坐位体前屈得分</f>
        <v/>
      </c>
      <c r="V265" s="517" t="str">
        <f>六年级等级</f>
        <v/>
      </c>
      <c r="W265" s="516" t="str">
        <f>六年级一分钟跳绳得分</f>
        <v/>
      </c>
      <c r="X265" s="517" t="str">
        <f>六年级等级</f>
        <v/>
      </c>
      <c r="Y265" s="515" t="str">
        <f>六年级仰卧起坐得分</f>
        <v/>
      </c>
      <c r="Z265" s="518" t="str">
        <f>六年级等级</f>
        <v/>
      </c>
      <c r="AA265" s="533" t="str">
        <f>六年级折返跑得分</f>
        <v/>
      </c>
      <c r="AB265" s="515" t="str">
        <f>六年级等级</f>
        <v/>
      </c>
      <c r="AC265" s="533" t="str">
        <f>六年级跳绳附加分</f>
        <v/>
      </c>
      <c r="AD265" s="534" t="str">
        <f>六年级标准分</f>
        <v/>
      </c>
      <c r="AE265" s="534" t="str">
        <f>六年级总分</f>
        <v/>
      </c>
      <c r="AF265" s="517" t="str">
        <f>六年级等级</f>
        <v/>
      </c>
      <c r="AK265" s="582"/>
      <c r="AM265" s="452" t="str">
        <f>折返时间</f>
        <v/>
      </c>
    </row>
    <row r="266" spans="1:39">
      <c r="A266" s="476">
        <v>604</v>
      </c>
      <c r="B266" s="477">
        <v>54</v>
      </c>
      <c r="C266" s="478"/>
      <c r="D266" s="471"/>
      <c r="E266" s="472"/>
      <c r="F266" s="481"/>
      <c r="G266" s="480"/>
      <c r="H266" s="475"/>
      <c r="I266" s="501"/>
      <c r="J266" s="502"/>
      <c r="K266" s="495"/>
      <c r="L266" s="503"/>
      <c r="M266" s="504"/>
      <c r="N266" s="505" t="str">
        <f>六年级BMI</f>
        <v/>
      </c>
      <c r="O266" s="499" t="str">
        <f>六年级BMI等级</f>
        <v/>
      </c>
      <c r="P266" s="500" t="str">
        <f>六年级BMI得分</f>
        <v/>
      </c>
      <c r="Q266" s="515" t="str">
        <f>六年级肺活量得分</f>
        <v/>
      </c>
      <c r="R266" s="512" t="str">
        <f>六年级等级</f>
        <v/>
      </c>
      <c r="S266" s="516" t="str">
        <f>六年级50米跑得分</f>
        <v/>
      </c>
      <c r="T266" s="517" t="str">
        <f>六年级等级</f>
        <v/>
      </c>
      <c r="U266" s="516" t="str">
        <f>六年级坐位体前屈得分</f>
        <v/>
      </c>
      <c r="V266" s="517" t="str">
        <f>六年级等级</f>
        <v/>
      </c>
      <c r="W266" s="516" t="str">
        <f>六年级一分钟跳绳得分</f>
        <v/>
      </c>
      <c r="X266" s="517" t="str">
        <f>六年级等级</f>
        <v/>
      </c>
      <c r="Y266" s="515" t="str">
        <f>六年级仰卧起坐得分</f>
        <v/>
      </c>
      <c r="Z266" s="518" t="str">
        <f>六年级等级</f>
        <v/>
      </c>
      <c r="AA266" s="533" t="str">
        <f>六年级折返跑得分</f>
        <v/>
      </c>
      <c r="AB266" s="515" t="str">
        <f>六年级等级</f>
        <v/>
      </c>
      <c r="AC266" s="533" t="str">
        <f>六年级跳绳附加分</f>
        <v/>
      </c>
      <c r="AD266" s="534" t="str">
        <f>六年级标准分</f>
        <v/>
      </c>
      <c r="AE266" s="534" t="str">
        <f>六年级总分</f>
        <v/>
      </c>
      <c r="AF266" s="517" t="str">
        <f>六年级等级</f>
        <v/>
      </c>
      <c r="AK266" s="582"/>
      <c r="AM266" s="452" t="str">
        <f>折返时间</f>
        <v/>
      </c>
    </row>
    <row r="267" spans="1:39">
      <c r="A267" s="476">
        <v>604</v>
      </c>
      <c r="B267" s="477">
        <v>55</v>
      </c>
      <c r="C267" s="478"/>
      <c r="D267" s="471"/>
      <c r="E267" s="472"/>
      <c r="F267" s="481"/>
      <c r="G267" s="480"/>
      <c r="H267" s="475"/>
      <c r="I267" s="501"/>
      <c r="J267" s="502"/>
      <c r="K267" s="495"/>
      <c r="L267" s="503"/>
      <c r="M267" s="504"/>
      <c r="N267" s="505" t="str">
        <f>六年级BMI</f>
        <v/>
      </c>
      <c r="O267" s="499" t="str">
        <f>六年级BMI等级</f>
        <v/>
      </c>
      <c r="P267" s="500" t="str">
        <f>六年级BMI得分</f>
        <v/>
      </c>
      <c r="Q267" s="515" t="str">
        <f>六年级肺活量得分</f>
        <v/>
      </c>
      <c r="R267" s="512" t="str">
        <f>六年级等级</f>
        <v/>
      </c>
      <c r="S267" s="516" t="str">
        <f>六年级50米跑得分</f>
        <v/>
      </c>
      <c r="T267" s="517" t="str">
        <f>六年级等级</f>
        <v/>
      </c>
      <c r="U267" s="516" t="str">
        <f>六年级坐位体前屈得分</f>
        <v/>
      </c>
      <c r="V267" s="517" t="str">
        <f>六年级等级</f>
        <v/>
      </c>
      <c r="W267" s="516" t="str">
        <f>六年级一分钟跳绳得分</f>
        <v/>
      </c>
      <c r="X267" s="517" t="str">
        <f>六年级等级</f>
        <v/>
      </c>
      <c r="Y267" s="515" t="str">
        <f>六年级仰卧起坐得分</f>
        <v/>
      </c>
      <c r="Z267" s="518" t="str">
        <f>六年级等级</f>
        <v/>
      </c>
      <c r="AA267" s="533" t="str">
        <f>六年级折返跑得分</f>
        <v/>
      </c>
      <c r="AB267" s="515" t="str">
        <f>六年级等级</f>
        <v/>
      </c>
      <c r="AC267" s="533" t="str">
        <f>六年级跳绳附加分</f>
        <v/>
      </c>
      <c r="AD267" s="534" t="str">
        <f>六年级标准分</f>
        <v/>
      </c>
      <c r="AE267" s="534" t="str">
        <f>六年级总分</f>
        <v/>
      </c>
      <c r="AF267" s="517" t="str">
        <f>六年级等级</f>
        <v/>
      </c>
      <c r="AK267" s="582"/>
      <c r="AM267" s="452" t="str">
        <f>折返时间</f>
        <v/>
      </c>
    </row>
    <row r="268" spans="1:39">
      <c r="A268" s="476">
        <v>604</v>
      </c>
      <c r="B268" s="477">
        <v>56</v>
      </c>
      <c r="C268" s="478"/>
      <c r="D268" s="471"/>
      <c r="E268" s="478"/>
      <c r="F268" s="473"/>
      <c r="G268" s="480"/>
      <c r="H268" s="475"/>
      <c r="I268" s="501"/>
      <c r="J268" s="502"/>
      <c r="K268" s="502"/>
      <c r="L268" s="496"/>
      <c r="M268" s="497"/>
      <c r="N268" s="498" t="str">
        <f>六年级BMI</f>
        <v/>
      </c>
      <c r="O268" s="499" t="str">
        <f>六年级BMI等级</f>
        <v/>
      </c>
      <c r="P268" s="500" t="str">
        <f>六年级BMI得分</f>
        <v/>
      </c>
      <c r="Q268" s="515" t="str">
        <f>六年级肺活量得分</f>
        <v/>
      </c>
      <c r="R268" s="512" t="str">
        <f>六年级等级</f>
        <v/>
      </c>
      <c r="S268" s="516" t="str">
        <f>六年级50米跑得分</f>
        <v/>
      </c>
      <c r="T268" s="512" t="str">
        <f>六年级等级</f>
        <v/>
      </c>
      <c r="U268" s="516" t="str">
        <f>六年级坐位体前屈得分</f>
        <v/>
      </c>
      <c r="V268" s="512" t="str">
        <f>六年级等级</f>
        <v/>
      </c>
      <c r="W268" s="516" t="str">
        <f>六年级一分钟跳绳得分</f>
        <v/>
      </c>
      <c r="X268" s="512" t="str">
        <f>六年级等级</f>
        <v/>
      </c>
      <c r="Y268" s="511" t="str">
        <f>六年级仰卧起坐得分</f>
        <v/>
      </c>
      <c r="Z268" s="514" t="str">
        <f>六年级等级</f>
        <v/>
      </c>
      <c r="AA268" s="530" t="str">
        <f>六年级折返跑得分</f>
        <v/>
      </c>
      <c r="AB268" s="511" t="str">
        <f>六年级等级</f>
        <v/>
      </c>
      <c r="AC268" s="530" t="str">
        <f>六年级跳绳附加分</f>
        <v/>
      </c>
      <c r="AD268" s="534" t="str">
        <f>六年级标准分</f>
        <v/>
      </c>
      <c r="AE268" s="531" t="str">
        <f>六年级总分</f>
        <v/>
      </c>
      <c r="AF268" s="512" t="str">
        <f>六年级等级</f>
        <v/>
      </c>
      <c r="AK268" s="582"/>
      <c r="AM268" s="452" t="str">
        <f>折返时间</f>
        <v/>
      </c>
    </row>
    <row r="269" spans="1:39">
      <c r="A269" s="476">
        <v>604</v>
      </c>
      <c r="B269" s="477">
        <v>57</v>
      </c>
      <c r="C269" s="478"/>
      <c r="D269" s="471"/>
      <c r="E269" s="478"/>
      <c r="F269" s="473"/>
      <c r="G269" s="480"/>
      <c r="H269" s="475"/>
      <c r="I269" s="501"/>
      <c r="J269" s="502"/>
      <c r="K269" s="502"/>
      <c r="L269" s="503"/>
      <c r="M269" s="504"/>
      <c r="N269" s="505" t="str">
        <f>六年级BMI</f>
        <v/>
      </c>
      <c r="O269" s="499" t="str">
        <f>六年级BMI等级</f>
        <v/>
      </c>
      <c r="P269" s="500" t="str">
        <f>六年级BMI得分</f>
        <v/>
      </c>
      <c r="Q269" s="515" t="str">
        <f>六年级肺活量得分</f>
        <v/>
      </c>
      <c r="R269" s="512" t="str">
        <f>六年级等级</f>
        <v/>
      </c>
      <c r="S269" s="516" t="str">
        <f>六年级50米跑得分</f>
        <v/>
      </c>
      <c r="T269" s="512" t="str">
        <f>六年级等级</f>
        <v/>
      </c>
      <c r="U269" s="516" t="str">
        <f>六年级坐位体前屈得分</f>
        <v/>
      </c>
      <c r="V269" s="517" t="str">
        <f>六年级等级</f>
        <v/>
      </c>
      <c r="W269" s="516" t="str">
        <f>六年级一分钟跳绳得分</f>
        <v/>
      </c>
      <c r="X269" s="517" t="str">
        <f>六年级等级</f>
        <v/>
      </c>
      <c r="Y269" s="515" t="str">
        <f>六年级仰卧起坐得分</f>
        <v/>
      </c>
      <c r="Z269" s="518" t="str">
        <f>六年级等级</f>
        <v/>
      </c>
      <c r="AA269" s="533" t="str">
        <f>六年级折返跑得分</f>
        <v/>
      </c>
      <c r="AB269" s="515" t="str">
        <f>六年级等级</f>
        <v/>
      </c>
      <c r="AC269" s="533" t="str">
        <f>六年级跳绳附加分</f>
        <v/>
      </c>
      <c r="AD269" s="534" t="str">
        <f>六年级标准分</f>
        <v/>
      </c>
      <c r="AE269" s="534" t="str">
        <f>六年级总分</f>
        <v/>
      </c>
      <c r="AF269" s="517" t="str">
        <f>六年级等级</f>
        <v/>
      </c>
      <c r="AK269" s="582"/>
      <c r="AM269" s="452" t="str">
        <f>折返时间</f>
        <v/>
      </c>
    </row>
    <row r="270" spans="1:39">
      <c r="A270" s="476">
        <v>604</v>
      </c>
      <c r="B270" s="477">
        <v>58</v>
      </c>
      <c r="C270" s="478"/>
      <c r="D270" s="471"/>
      <c r="E270" s="478"/>
      <c r="F270" s="473"/>
      <c r="G270" s="480"/>
      <c r="H270" s="475"/>
      <c r="I270" s="501"/>
      <c r="J270" s="502"/>
      <c r="K270" s="502"/>
      <c r="L270" s="503"/>
      <c r="M270" s="504"/>
      <c r="N270" s="505" t="str">
        <f>六年级BMI</f>
        <v/>
      </c>
      <c r="O270" s="499" t="str">
        <f>六年级BMI等级</f>
        <v/>
      </c>
      <c r="P270" s="500" t="str">
        <f>六年级BMI得分</f>
        <v/>
      </c>
      <c r="Q270" s="515" t="str">
        <f>六年级肺活量得分</f>
        <v/>
      </c>
      <c r="R270" s="512" t="str">
        <f>六年级等级</f>
        <v/>
      </c>
      <c r="S270" s="516" t="str">
        <f>六年级50米跑得分</f>
        <v/>
      </c>
      <c r="T270" s="512" t="str">
        <f>六年级等级</f>
        <v/>
      </c>
      <c r="U270" s="516" t="str">
        <f>六年级坐位体前屈得分</f>
        <v/>
      </c>
      <c r="V270" s="517" t="str">
        <f>六年级等级</f>
        <v/>
      </c>
      <c r="W270" s="516" t="str">
        <f>六年级一分钟跳绳得分</f>
        <v/>
      </c>
      <c r="X270" s="517" t="str">
        <f>六年级等级</f>
        <v/>
      </c>
      <c r="Y270" s="515" t="str">
        <f>六年级仰卧起坐得分</f>
        <v/>
      </c>
      <c r="Z270" s="518" t="str">
        <f>六年级等级</f>
        <v/>
      </c>
      <c r="AA270" s="533" t="str">
        <f>六年级折返跑得分</f>
        <v/>
      </c>
      <c r="AB270" s="515" t="str">
        <f>六年级等级</f>
        <v/>
      </c>
      <c r="AC270" s="533" t="str">
        <f>六年级跳绳附加分</f>
        <v/>
      </c>
      <c r="AD270" s="534" t="str">
        <f>六年级标准分</f>
        <v/>
      </c>
      <c r="AE270" s="534" t="str">
        <f>六年级总分</f>
        <v/>
      </c>
      <c r="AF270" s="517" t="str">
        <f>六年级等级</f>
        <v/>
      </c>
      <c r="AK270" s="582"/>
      <c r="AM270" s="452" t="str">
        <f>折返时间</f>
        <v/>
      </c>
    </row>
    <row r="271" spans="1:39">
      <c r="A271" s="476">
        <v>604</v>
      </c>
      <c r="B271" s="477">
        <v>59</v>
      </c>
      <c r="C271" s="478"/>
      <c r="D271" s="471"/>
      <c r="E271" s="478"/>
      <c r="F271" s="473"/>
      <c r="G271" s="474"/>
      <c r="H271" s="475"/>
      <c r="I271" s="501"/>
      <c r="J271" s="502"/>
      <c r="K271" s="502"/>
      <c r="L271" s="503"/>
      <c r="M271" s="504"/>
      <c r="N271" s="505" t="str">
        <f>六年级BMI</f>
        <v/>
      </c>
      <c r="O271" s="499" t="str">
        <f>六年级BMI等级</f>
        <v/>
      </c>
      <c r="P271" s="500" t="str">
        <f>六年级BMI得分</f>
        <v/>
      </c>
      <c r="Q271" s="515" t="str">
        <f>六年级肺活量得分</f>
        <v/>
      </c>
      <c r="R271" s="512" t="str">
        <f>六年级等级</f>
        <v/>
      </c>
      <c r="S271" s="516" t="str">
        <f>六年级50米跑得分</f>
        <v/>
      </c>
      <c r="T271" s="512" t="str">
        <f>六年级等级</f>
        <v/>
      </c>
      <c r="U271" s="516" t="str">
        <f>六年级坐位体前屈得分</f>
        <v/>
      </c>
      <c r="V271" s="517" t="str">
        <f>六年级等级</f>
        <v/>
      </c>
      <c r="W271" s="516" t="str">
        <f>六年级一分钟跳绳得分</f>
        <v/>
      </c>
      <c r="X271" s="517" t="str">
        <f>六年级等级</f>
        <v/>
      </c>
      <c r="Y271" s="515" t="str">
        <f>六年级仰卧起坐得分</f>
        <v/>
      </c>
      <c r="Z271" s="518" t="str">
        <f>六年级等级</f>
        <v/>
      </c>
      <c r="AA271" s="533" t="str">
        <f>六年级折返跑得分</f>
        <v/>
      </c>
      <c r="AB271" s="515" t="str">
        <f>六年级等级</f>
        <v/>
      </c>
      <c r="AC271" s="533" t="str">
        <f>六年级跳绳附加分</f>
        <v/>
      </c>
      <c r="AD271" s="534" t="str">
        <f>六年级标准分</f>
        <v/>
      </c>
      <c r="AE271" s="534" t="str">
        <f>六年级总分</f>
        <v/>
      </c>
      <c r="AF271" s="517" t="str">
        <f>六年级等级</f>
        <v/>
      </c>
      <c r="AK271" s="582"/>
      <c r="AM271" s="452" t="str">
        <f>折返时间</f>
        <v/>
      </c>
    </row>
    <row r="272" spans="1:39">
      <c r="A272" s="476">
        <v>604</v>
      </c>
      <c r="B272" s="477">
        <v>60</v>
      </c>
      <c r="C272" s="478"/>
      <c r="D272" s="471"/>
      <c r="E272" s="478"/>
      <c r="F272" s="473"/>
      <c r="G272" s="474"/>
      <c r="H272" s="475"/>
      <c r="I272" s="501"/>
      <c r="J272" s="502"/>
      <c r="K272" s="502"/>
      <c r="L272" s="503"/>
      <c r="M272" s="504"/>
      <c r="N272" s="505" t="str">
        <f>六年级BMI</f>
        <v/>
      </c>
      <c r="O272" s="499" t="str">
        <f>六年级BMI等级</f>
        <v/>
      </c>
      <c r="P272" s="500" t="str">
        <f>六年级BMI得分</f>
        <v/>
      </c>
      <c r="Q272" s="515" t="str">
        <f>六年级肺活量得分</f>
        <v/>
      </c>
      <c r="R272" s="512" t="str">
        <f>六年级等级</f>
        <v/>
      </c>
      <c r="S272" s="516" t="str">
        <f>六年级50米跑得分</f>
        <v/>
      </c>
      <c r="T272" s="512" t="str">
        <f>六年级等级</f>
        <v/>
      </c>
      <c r="U272" s="516" t="str">
        <f>六年级坐位体前屈得分</f>
        <v/>
      </c>
      <c r="V272" s="517" t="str">
        <f>六年级等级</f>
        <v/>
      </c>
      <c r="W272" s="516" t="str">
        <f>六年级一分钟跳绳得分</f>
        <v/>
      </c>
      <c r="X272" s="517" t="str">
        <f>六年级等级</f>
        <v/>
      </c>
      <c r="Y272" s="515" t="str">
        <f>六年级仰卧起坐得分</f>
        <v/>
      </c>
      <c r="Z272" s="518" t="str">
        <f>六年级等级</f>
        <v/>
      </c>
      <c r="AA272" s="533" t="str">
        <f>六年级折返跑得分</f>
        <v/>
      </c>
      <c r="AB272" s="515" t="str">
        <f>六年级等级</f>
        <v/>
      </c>
      <c r="AC272" s="533" t="str">
        <f>六年级跳绳附加分</f>
        <v/>
      </c>
      <c r="AD272" s="534" t="str">
        <f>六年级标准分</f>
        <v/>
      </c>
      <c r="AE272" s="534" t="str">
        <f>六年级总分</f>
        <v/>
      </c>
      <c r="AF272" s="517" t="str">
        <f>六年级等级</f>
        <v/>
      </c>
      <c r="AK272" s="582"/>
      <c r="AM272" s="452" t="str">
        <f>折返时间</f>
        <v/>
      </c>
    </row>
    <row r="273" spans="1:37">
      <c r="A273" s="476">
        <v>604</v>
      </c>
      <c r="B273" s="477">
        <v>61</v>
      </c>
      <c r="C273" s="478"/>
      <c r="D273" s="471"/>
      <c r="E273" s="478"/>
      <c r="F273" s="473"/>
      <c r="G273" s="480"/>
      <c r="H273" s="475"/>
      <c r="I273" s="501"/>
      <c r="J273" s="502"/>
      <c r="K273" s="502"/>
      <c r="L273" s="503"/>
      <c r="M273" s="504"/>
      <c r="N273" s="505" t="str">
        <f>六年级BMI</f>
        <v/>
      </c>
      <c r="O273" s="499" t="str">
        <f>六年级BMI等级</f>
        <v/>
      </c>
      <c r="P273" s="500" t="str">
        <f>六年级BMI得分</f>
        <v/>
      </c>
      <c r="Q273" s="515" t="str">
        <f>六年级肺活量得分</f>
        <v/>
      </c>
      <c r="R273" s="512" t="str">
        <f>六年级等级</f>
        <v/>
      </c>
      <c r="S273" s="516" t="str">
        <f>六年级50米跑得分</f>
        <v/>
      </c>
      <c r="T273" s="512" t="str">
        <f>六年级等级</f>
        <v/>
      </c>
      <c r="U273" s="516" t="str">
        <f>六年级坐位体前屈得分</f>
        <v/>
      </c>
      <c r="V273" s="517" t="str">
        <f>六年级等级</f>
        <v/>
      </c>
      <c r="W273" s="516" t="str">
        <f>六年级一分钟跳绳得分</f>
        <v/>
      </c>
      <c r="X273" s="517" t="str">
        <f>六年级等级</f>
        <v/>
      </c>
      <c r="Y273" s="515" t="str">
        <f>六年级仰卧起坐得分</f>
        <v/>
      </c>
      <c r="Z273" s="518" t="str">
        <f>六年级等级</f>
        <v/>
      </c>
      <c r="AA273" s="533" t="str">
        <f>六年级折返跑得分</f>
        <v/>
      </c>
      <c r="AB273" s="515" t="str">
        <f>六年级等级</f>
        <v/>
      </c>
      <c r="AC273" s="533" t="str">
        <f>六年级跳绳附加分</f>
        <v/>
      </c>
      <c r="AD273" s="534" t="str">
        <f>六年级标准分</f>
        <v/>
      </c>
      <c r="AE273" s="534" t="str">
        <f>六年级总分</f>
        <v/>
      </c>
      <c r="AF273" s="517" t="str">
        <f>六年级等级</f>
        <v/>
      </c>
      <c r="AK273" s="582"/>
    </row>
    <row r="274" spans="1:37">
      <c r="A274" s="476">
        <v>604</v>
      </c>
      <c r="B274" s="477">
        <v>62</v>
      </c>
      <c r="C274" s="478"/>
      <c r="D274" s="471"/>
      <c r="E274" s="478"/>
      <c r="F274" s="473"/>
      <c r="G274" s="480"/>
      <c r="H274" s="475"/>
      <c r="I274" s="501"/>
      <c r="J274" s="502"/>
      <c r="K274" s="502"/>
      <c r="L274" s="503"/>
      <c r="M274" s="504"/>
      <c r="N274" s="505" t="str">
        <f>六年级BMI</f>
        <v/>
      </c>
      <c r="O274" s="499" t="str">
        <f>六年级BMI等级</f>
        <v/>
      </c>
      <c r="P274" s="500" t="str">
        <f>六年级BMI得分</f>
        <v/>
      </c>
      <c r="Q274" s="515" t="str">
        <f>六年级肺活量得分</f>
        <v/>
      </c>
      <c r="R274" s="512" t="str">
        <f>六年级等级</f>
        <v/>
      </c>
      <c r="S274" s="516" t="str">
        <f>六年级50米跑得分</f>
        <v/>
      </c>
      <c r="T274" s="517" t="str">
        <f>六年级等级</f>
        <v/>
      </c>
      <c r="U274" s="516" t="str">
        <f>六年级坐位体前屈得分</f>
        <v/>
      </c>
      <c r="V274" s="517" t="str">
        <f>六年级等级</f>
        <v/>
      </c>
      <c r="W274" s="516" t="str">
        <f>六年级一分钟跳绳得分</f>
        <v/>
      </c>
      <c r="X274" s="517" t="str">
        <f>六年级等级</f>
        <v/>
      </c>
      <c r="Y274" s="515" t="str">
        <f>六年级仰卧起坐得分</f>
        <v/>
      </c>
      <c r="Z274" s="518" t="str">
        <f>六年级等级</f>
        <v/>
      </c>
      <c r="AA274" s="533" t="str">
        <f>六年级折返跑得分</f>
        <v/>
      </c>
      <c r="AB274" s="515" t="str">
        <f>六年级等级</f>
        <v/>
      </c>
      <c r="AC274" s="533" t="str">
        <f>六年级跳绳附加分</f>
        <v/>
      </c>
      <c r="AD274" s="534" t="str">
        <f>六年级标准分</f>
        <v/>
      </c>
      <c r="AE274" s="534" t="str">
        <f>六年级总分</f>
        <v/>
      </c>
      <c r="AF274" s="517" t="str">
        <f>六年级等级</f>
        <v/>
      </c>
      <c r="AK274" s="582"/>
    </row>
    <row r="275" spans="1:37">
      <c r="A275" s="476">
        <v>604</v>
      </c>
      <c r="B275" s="477">
        <v>63</v>
      </c>
      <c r="C275" s="478"/>
      <c r="D275" s="471"/>
      <c r="E275" s="478"/>
      <c r="F275" s="473"/>
      <c r="G275" s="480"/>
      <c r="H275" s="475"/>
      <c r="I275" s="501"/>
      <c r="J275" s="502"/>
      <c r="K275" s="502"/>
      <c r="L275" s="503"/>
      <c r="M275" s="504"/>
      <c r="N275" s="505" t="str">
        <f>六年级BMI</f>
        <v/>
      </c>
      <c r="O275" s="499" t="str">
        <f>六年级BMI等级</f>
        <v/>
      </c>
      <c r="P275" s="500" t="str">
        <f>六年级BMI得分</f>
        <v/>
      </c>
      <c r="Q275" s="515" t="str">
        <f>六年级肺活量得分</f>
        <v/>
      </c>
      <c r="R275" s="512" t="str">
        <f>六年级等级</f>
        <v/>
      </c>
      <c r="S275" s="516" t="str">
        <f>六年级50米跑得分</f>
        <v/>
      </c>
      <c r="T275" s="517" t="str">
        <f>六年级等级</f>
        <v/>
      </c>
      <c r="U275" s="516" t="str">
        <f>六年级坐位体前屈得分</f>
        <v/>
      </c>
      <c r="V275" s="517" t="str">
        <f>六年级等级</f>
        <v/>
      </c>
      <c r="W275" s="516" t="str">
        <f>六年级一分钟跳绳得分</f>
        <v/>
      </c>
      <c r="X275" s="517" t="str">
        <f>六年级等级</f>
        <v/>
      </c>
      <c r="Y275" s="515" t="str">
        <f>六年级仰卧起坐得分</f>
        <v/>
      </c>
      <c r="Z275" s="518" t="str">
        <f>六年级等级</f>
        <v/>
      </c>
      <c r="AA275" s="533" t="str">
        <f>六年级折返跑得分</f>
        <v/>
      </c>
      <c r="AB275" s="515" t="str">
        <f>六年级等级</f>
        <v/>
      </c>
      <c r="AC275" s="533" t="str">
        <f>六年级跳绳附加分</f>
        <v/>
      </c>
      <c r="AD275" s="534" t="str">
        <f>六年级标准分</f>
        <v/>
      </c>
      <c r="AE275" s="534" t="str">
        <f>六年级总分</f>
        <v/>
      </c>
      <c r="AF275" s="517" t="str">
        <f>六年级等级</f>
        <v/>
      </c>
      <c r="AK275" s="582"/>
    </row>
    <row r="276" spans="1:37">
      <c r="A276" s="476">
        <v>604</v>
      </c>
      <c r="B276" s="477">
        <v>64</v>
      </c>
      <c r="C276" s="478"/>
      <c r="D276" s="471"/>
      <c r="E276" s="478"/>
      <c r="F276" s="473"/>
      <c r="G276" s="480"/>
      <c r="H276" s="475"/>
      <c r="I276" s="501"/>
      <c r="J276" s="502"/>
      <c r="K276" s="502"/>
      <c r="L276" s="503"/>
      <c r="M276" s="504"/>
      <c r="N276" s="505" t="str">
        <f>六年级BMI</f>
        <v/>
      </c>
      <c r="O276" s="499" t="str">
        <f>六年级BMI等级</f>
        <v/>
      </c>
      <c r="P276" s="500" t="str">
        <f>六年级BMI得分</f>
        <v/>
      </c>
      <c r="Q276" s="515" t="str">
        <f>六年级肺活量得分</f>
        <v/>
      </c>
      <c r="R276" s="512" t="str">
        <f>六年级等级</f>
        <v/>
      </c>
      <c r="S276" s="516" t="str">
        <f>六年级50米跑得分</f>
        <v/>
      </c>
      <c r="T276" s="517" t="str">
        <f>六年级等级</f>
        <v/>
      </c>
      <c r="U276" s="516" t="str">
        <f>六年级坐位体前屈得分</f>
        <v/>
      </c>
      <c r="V276" s="517" t="str">
        <f>六年级等级</f>
        <v/>
      </c>
      <c r="W276" s="516" t="str">
        <f>六年级一分钟跳绳得分</f>
        <v/>
      </c>
      <c r="X276" s="517" t="str">
        <f>六年级等级</f>
        <v/>
      </c>
      <c r="Y276" s="515" t="str">
        <f>六年级仰卧起坐得分</f>
        <v/>
      </c>
      <c r="Z276" s="518" t="str">
        <f>六年级等级</f>
        <v/>
      </c>
      <c r="AA276" s="533" t="str">
        <f>六年级折返跑得分</f>
        <v/>
      </c>
      <c r="AB276" s="515" t="str">
        <f>六年级等级</f>
        <v/>
      </c>
      <c r="AC276" s="533" t="str">
        <f>六年级跳绳附加分</f>
        <v/>
      </c>
      <c r="AD276" s="534" t="str">
        <f>六年级标准分</f>
        <v/>
      </c>
      <c r="AE276" s="534" t="str">
        <f>六年级总分</f>
        <v/>
      </c>
      <c r="AF276" s="517" t="str">
        <f>六年级等级</f>
        <v/>
      </c>
      <c r="AK276" s="582"/>
    </row>
    <row r="277" spans="1:37">
      <c r="A277" s="476">
        <v>604</v>
      </c>
      <c r="B277" s="477">
        <v>65</v>
      </c>
      <c r="C277" s="478"/>
      <c r="D277" s="471"/>
      <c r="E277" s="478"/>
      <c r="F277" s="473"/>
      <c r="G277" s="480"/>
      <c r="H277" s="475"/>
      <c r="I277" s="501"/>
      <c r="J277" s="502"/>
      <c r="K277" s="502"/>
      <c r="L277" s="503"/>
      <c r="M277" s="504"/>
      <c r="N277" s="505" t="str">
        <f>六年级BMI</f>
        <v/>
      </c>
      <c r="O277" s="499" t="str">
        <f>六年级BMI等级</f>
        <v/>
      </c>
      <c r="P277" s="500" t="str">
        <f>六年级BMI得分</f>
        <v/>
      </c>
      <c r="Q277" s="515" t="str">
        <f>六年级肺活量得分</f>
        <v/>
      </c>
      <c r="R277" s="512" t="str">
        <f>六年级等级</f>
        <v/>
      </c>
      <c r="S277" s="516" t="str">
        <f>六年级50米跑得分</f>
        <v/>
      </c>
      <c r="T277" s="517" t="str">
        <f>六年级等级</f>
        <v/>
      </c>
      <c r="U277" s="516" t="str">
        <f>六年级坐位体前屈得分</f>
        <v/>
      </c>
      <c r="V277" s="517" t="str">
        <f>六年级等级</f>
        <v/>
      </c>
      <c r="W277" s="516" t="str">
        <f>六年级一分钟跳绳得分</f>
        <v/>
      </c>
      <c r="X277" s="517" t="str">
        <f>六年级等级</f>
        <v/>
      </c>
      <c r="Y277" s="515" t="str">
        <f>六年级仰卧起坐得分</f>
        <v/>
      </c>
      <c r="Z277" s="518" t="str">
        <f>六年级等级</f>
        <v/>
      </c>
      <c r="AA277" s="533" t="str">
        <f>六年级折返跑得分</f>
        <v/>
      </c>
      <c r="AB277" s="515" t="str">
        <f>六年级等级</f>
        <v/>
      </c>
      <c r="AC277" s="533" t="str">
        <f>六年级跳绳附加分</f>
        <v/>
      </c>
      <c r="AD277" s="534" t="str">
        <f>六年级标准分</f>
        <v/>
      </c>
      <c r="AE277" s="534" t="str">
        <f>六年级总分</f>
        <v/>
      </c>
      <c r="AF277" s="517" t="str">
        <f>六年级等级</f>
        <v/>
      </c>
      <c r="AK277" s="582"/>
    </row>
    <row r="278" spans="1:39">
      <c r="A278" s="476">
        <v>604</v>
      </c>
      <c r="B278" s="477">
        <v>66</v>
      </c>
      <c r="C278" s="478"/>
      <c r="D278" s="471"/>
      <c r="E278" s="478"/>
      <c r="F278" s="473"/>
      <c r="G278" s="480"/>
      <c r="H278" s="475"/>
      <c r="I278" s="501"/>
      <c r="J278" s="502"/>
      <c r="K278" s="502"/>
      <c r="L278" s="503"/>
      <c r="M278" s="504"/>
      <c r="N278" s="505" t="str">
        <f>六年级BMI</f>
        <v/>
      </c>
      <c r="O278" s="499" t="str">
        <f>六年级BMI等级</f>
        <v/>
      </c>
      <c r="P278" s="500" t="str">
        <f>六年级BMI得分</f>
        <v/>
      </c>
      <c r="Q278" s="515" t="str">
        <f>六年级肺活量得分</f>
        <v/>
      </c>
      <c r="R278" s="512" t="str">
        <f>六年级等级</f>
        <v/>
      </c>
      <c r="S278" s="516" t="str">
        <f>六年级50米跑得分</f>
        <v/>
      </c>
      <c r="T278" s="517" t="str">
        <f>六年级等级</f>
        <v/>
      </c>
      <c r="U278" s="516" t="str">
        <f>六年级坐位体前屈得分</f>
        <v/>
      </c>
      <c r="V278" s="517" t="str">
        <f>六年级等级</f>
        <v/>
      </c>
      <c r="W278" s="516" t="str">
        <f>六年级一分钟跳绳得分</f>
        <v/>
      </c>
      <c r="X278" s="517" t="str">
        <f>六年级等级</f>
        <v/>
      </c>
      <c r="Y278" s="515" t="str">
        <f>六年级仰卧起坐得分</f>
        <v/>
      </c>
      <c r="Z278" s="518" t="str">
        <f>六年级等级</f>
        <v/>
      </c>
      <c r="AA278" s="533" t="str">
        <f>六年级折返跑得分</f>
        <v/>
      </c>
      <c r="AB278" s="515" t="str">
        <f>六年级等级</f>
        <v/>
      </c>
      <c r="AC278" s="533" t="str">
        <f>六年级跳绳附加分</f>
        <v/>
      </c>
      <c r="AD278" s="534" t="str">
        <f>六年级标准分</f>
        <v/>
      </c>
      <c r="AE278" s="534" t="str">
        <f>六年级总分</f>
        <v/>
      </c>
      <c r="AF278" s="517" t="str">
        <f>六年级等级</f>
        <v/>
      </c>
      <c r="AK278" s="582"/>
      <c r="AM278" s="452" t="str">
        <f>折返时间</f>
        <v/>
      </c>
    </row>
    <row r="279" spans="1:39">
      <c r="A279" s="476">
        <v>604</v>
      </c>
      <c r="B279" s="477">
        <v>67</v>
      </c>
      <c r="C279" s="478"/>
      <c r="D279" s="471"/>
      <c r="E279" s="478"/>
      <c r="F279" s="473"/>
      <c r="G279" s="480"/>
      <c r="H279" s="475"/>
      <c r="I279" s="501"/>
      <c r="J279" s="502"/>
      <c r="K279" s="502"/>
      <c r="L279" s="503"/>
      <c r="M279" s="504"/>
      <c r="N279" s="505" t="str">
        <f>六年级BMI</f>
        <v/>
      </c>
      <c r="O279" s="499" t="str">
        <f>六年级BMI等级</f>
        <v/>
      </c>
      <c r="P279" s="500" t="str">
        <f>六年级BMI得分</f>
        <v/>
      </c>
      <c r="Q279" s="515" t="str">
        <f>六年级肺活量得分</f>
        <v/>
      </c>
      <c r="R279" s="512" t="str">
        <f>六年级等级</f>
        <v/>
      </c>
      <c r="S279" s="516" t="str">
        <f>六年级50米跑得分</f>
        <v/>
      </c>
      <c r="T279" s="517" t="str">
        <f>六年级等级</f>
        <v/>
      </c>
      <c r="U279" s="516" t="str">
        <f>六年级坐位体前屈得分</f>
        <v/>
      </c>
      <c r="V279" s="517" t="str">
        <f>六年级等级</f>
        <v/>
      </c>
      <c r="W279" s="516" t="str">
        <f>六年级一分钟跳绳得分</f>
        <v/>
      </c>
      <c r="X279" s="517" t="str">
        <f>六年级等级</f>
        <v/>
      </c>
      <c r="Y279" s="515" t="str">
        <f>六年级仰卧起坐得分</f>
        <v/>
      </c>
      <c r="Z279" s="518" t="str">
        <f>六年级等级</f>
        <v/>
      </c>
      <c r="AA279" s="533" t="str">
        <f>六年级折返跑得分</f>
        <v/>
      </c>
      <c r="AB279" s="515" t="str">
        <f>六年级等级</f>
        <v/>
      </c>
      <c r="AC279" s="533" t="str">
        <f>六年级跳绳附加分</f>
        <v/>
      </c>
      <c r="AD279" s="534" t="str">
        <f>六年级标准分</f>
        <v/>
      </c>
      <c r="AE279" s="534" t="str">
        <f>六年级总分</f>
        <v/>
      </c>
      <c r="AF279" s="517" t="str">
        <f>六年级等级</f>
        <v/>
      </c>
      <c r="AK279" s="582"/>
      <c r="AM279" s="452" t="str">
        <f>折返时间</f>
        <v/>
      </c>
    </row>
    <row r="280" spans="1:39">
      <c r="A280" s="476">
        <v>604</v>
      </c>
      <c r="B280" s="477">
        <v>68</v>
      </c>
      <c r="C280" s="478"/>
      <c r="D280" s="471"/>
      <c r="E280" s="478"/>
      <c r="F280" s="473"/>
      <c r="G280" s="480"/>
      <c r="H280" s="475"/>
      <c r="I280" s="501"/>
      <c r="J280" s="502"/>
      <c r="K280" s="502"/>
      <c r="L280" s="503"/>
      <c r="M280" s="504"/>
      <c r="N280" s="505" t="str">
        <f>六年级BMI</f>
        <v/>
      </c>
      <c r="O280" s="499" t="str">
        <f>六年级BMI等级</f>
        <v/>
      </c>
      <c r="P280" s="500" t="str">
        <f>六年级BMI得分</f>
        <v/>
      </c>
      <c r="Q280" s="515" t="str">
        <f>六年级肺活量得分</f>
        <v/>
      </c>
      <c r="R280" s="512" t="str">
        <f>六年级等级</f>
        <v/>
      </c>
      <c r="S280" s="516" t="str">
        <f>六年级50米跑得分</f>
        <v/>
      </c>
      <c r="T280" s="517" t="str">
        <f>六年级等级</f>
        <v/>
      </c>
      <c r="U280" s="516" t="str">
        <f>六年级坐位体前屈得分</f>
        <v/>
      </c>
      <c r="V280" s="517" t="str">
        <f>六年级等级</f>
        <v/>
      </c>
      <c r="W280" s="516" t="str">
        <f>六年级一分钟跳绳得分</f>
        <v/>
      </c>
      <c r="X280" s="517" t="str">
        <f>六年级等级</f>
        <v/>
      </c>
      <c r="Y280" s="515" t="str">
        <f>六年级仰卧起坐得分</f>
        <v/>
      </c>
      <c r="Z280" s="518" t="str">
        <f>六年级等级</f>
        <v/>
      </c>
      <c r="AA280" s="533" t="str">
        <f>六年级折返跑得分</f>
        <v/>
      </c>
      <c r="AB280" s="515" t="str">
        <f>六年级等级</f>
        <v/>
      </c>
      <c r="AC280" s="533" t="str">
        <f>六年级跳绳附加分</f>
        <v/>
      </c>
      <c r="AD280" s="534" t="str">
        <f>六年级标准分</f>
        <v/>
      </c>
      <c r="AE280" s="534" t="str">
        <f>六年级总分</f>
        <v/>
      </c>
      <c r="AF280" s="517" t="str">
        <f>六年级等级</f>
        <v/>
      </c>
      <c r="AK280" s="582"/>
      <c r="AM280" s="452" t="str">
        <f>折返时间</f>
        <v/>
      </c>
    </row>
    <row r="281" spans="1:39">
      <c r="A281" s="476">
        <v>604</v>
      </c>
      <c r="B281" s="477">
        <v>69</v>
      </c>
      <c r="C281" s="478"/>
      <c r="D281" s="471"/>
      <c r="E281" s="478"/>
      <c r="F281" s="473"/>
      <c r="G281" s="480"/>
      <c r="H281" s="475"/>
      <c r="I281" s="501"/>
      <c r="J281" s="502"/>
      <c r="K281" s="502"/>
      <c r="L281" s="503"/>
      <c r="M281" s="504"/>
      <c r="N281" s="505" t="str">
        <f>六年级BMI</f>
        <v/>
      </c>
      <c r="O281" s="499" t="str">
        <f>六年级BMI等级</f>
        <v/>
      </c>
      <c r="P281" s="500" t="str">
        <f>六年级BMI得分</f>
        <v/>
      </c>
      <c r="Q281" s="515" t="str">
        <f>六年级肺活量得分</f>
        <v/>
      </c>
      <c r="R281" s="512" t="str">
        <f>六年级等级</f>
        <v/>
      </c>
      <c r="S281" s="516" t="str">
        <f>六年级50米跑得分</f>
        <v/>
      </c>
      <c r="T281" s="517" t="str">
        <f>六年级等级</f>
        <v/>
      </c>
      <c r="U281" s="516" t="str">
        <f>六年级坐位体前屈得分</f>
        <v/>
      </c>
      <c r="V281" s="517" t="str">
        <f>六年级等级</f>
        <v/>
      </c>
      <c r="W281" s="516" t="str">
        <f>六年级一分钟跳绳得分</f>
        <v/>
      </c>
      <c r="X281" s="517" t="str">
        <f>六年级等级</f>
        <v/>
      </c>
      <c r="Y281" s="515" t="str">
        <f>六年级仰卧起坐得分</f>
        <v/>
      </c>
      <c r="Z281" s="518" t="str">
        <f>六年级等级</f>
        <v/>
      </c>
      <c r="AA281" s="533" t="str">
        <f>六年级折返跑得分</f>
        <v/>
      </c>
      <c r="AB281" s="515" t="str">
        <f>六年级等级</f>
        <v/>
      </c>
      <c r="AC281" s="533" t="str">
        <f>六年级跳绳附加分</f>
        <v/>
      </c>
      <c r="AD281" s="534" t="str">
        <f>六年级标准分</f>
        <v/>
      </c>
      <c r="AE281" s="534" t="str">
        <f>六年级总分</f>
        <v/>
      </c>
      <c r="AF281" s="517" t="str">
        <f>六年级等级</f>
        <v/>
      </c>
      <c r="AK281" s="582"/>
      <c r="AM281" s="452" t="str">
        <f>折返时间</f>
        <v/>
      </c>
    </row>
    <row r="282" ht="15.75" spans="1:39">
      <c r="A282" s="535">
        <v>604</v>
      </c>
      <c r="B282" s="536">
        <v>70</v>
      </c>
      <c r="C282" s="537"/>
      <c r="D282" s="538"/>
      <c r="E282" s="537"/>
      <c r="F282" s="583"/>
      <c r="G282" s="570"/>
      <c r="H282" s="542"/>
      <c r="I282" s="543"/>
      <c r="J282" s="544"/>
      <c r="K282" s="584"/>
      <c r="L282" s="546"/>
      <c r="M282" s="547"/>
      <c r="N282" s="548" t="str">
        <f>六年级BMI</f>
        <v/>
      </c>
      <c r="O282" s="549" t="str">
        <f>六年级BMI等级</f>
        <v/>
      </c>
      <c r="P282" s="550" t="str">
        <f>六年级BMI得分</f>
        <v/>
      </c>
      <c r="Q282" s="556" t="str">
        <f>六年级肺活量得分</f>
        <v/>
      </c>
      <c r="R282" s="557" t="str">
        <f>六年级等级</f>
        <v/>
      </c>
      <c r="S282" s="558" t="str">
        <f>六年级50米跑得分</f>
        <v/>
      </c>
      <c r="T282" s="559" t="str">
        <f>六年级等级</f>
        <v/>
      </c>
      <c r="U282" s="558" t="str">
        <f>六年级坐位体前屈得分</f>
        <v/>
      </c>
      <c r="V282" s="559" t="str">
        <f>六年级等级</f>
        <v/>
      </c>
      <c r="W282" s="558" t="str">
        <f>六年级一分钟跳绳得分</f>
        <v/>
      </c>
      <c r="X282" s="559" t="str">
        <f>六年级等级</f>
        <v/>
      </c>
      <c r="Y282" s="556" t="str">
        <f>六年级仰卧起坐得分</f>
        <v/>
      </c>
      <c r="Z282" s="563" t="str">
        <f>六年级等级</f>
        <v/>
      </c>
      <c r="AA282" s="564" t="str">
        <f>六年级折返跑得分</f>
        <v/>
      </c>
      <c r="AB282" s="556" t="str">
        <f>六年级等级</f>
        <v/>
      </c>
      <c r="AC282" s="565" t="str">
        <f>六年级跳绳附加分</f>
        <v/>
      </c>
      <c r="AD282" s="566" t="str">
        <f>六年级标准分</f>
        <v/>
      </c>
      <c r="AE282" s="566" t="str">
        <f>六年级总分</f>
        <v/>
      </c>
      <c r="AF282" s="567" t="str">
        <f>六年级等级</f>
        <v/>
      </c>
      <c r="AK282" s="582"/>
      <c r="AM282" s="452" t="str">
        <f>折返时间</f>
        <v/>
      </c>
    </row>
    <row r="283" ht="15.75" spans="1:39">
      <c r="A283" s="468">
        <v>605</v>
      </c>
      <c r="B283" s="469">
        <v>1</v>
      </c>
      <c r="C283" s="472"/>
      <c r="D283" s="471"/>
      <c r="E283" s="472"/>
      <c r="F283" s="473"/>
      <c r="G283" s="474"/>
      <c r="H283" s="475"/>
      <c r="I283" s="494"/>
      <c r="J283" s="495"/>
      <c r="K283" s="581"/>
      <c r="L283" s="551"/>
      <c r="M283" s="552"/>
      <c r="N283" s="553" t="str">
        <f>六年级BMI</f>
        <v/>
      </c>
      <c r="O283" s="554" t="str">
        <f>六年级BMI等级</f>
        <v/>
      </c>
      <c r="P283" s="555" t="str">
        <f>六年级BMI得分</f>
        <v/>
      </c>
      <c r="Q283" s="560" t="str">
        <f>六年级肺活量得分</f>
        <v/>
      </c>
      <c r="R283" s="561" t="str">
        <f>六年级等级</f>
        <v/>
      </c>
      <c r="S283" s="562" t="str">
        <f>六年级50米跑得分</f>
        <v/>
      </c>
      <c r="T283" s="561" t="str">
        <f>六年级等级</f>
        <v/>
      </c>
      <c r="U283" s="562" t="str">
        <f>六年级坐位体前屈得分</f>
        <v/>
      </c>
      <c r="V283" s="561" t="str">
        <f>六年级等级</f>
        <v/>
      </c>
      <c r="W283" s="562" t="str">
        <f>六年级一分钟跳绳得分</f>
        <v/>
      </c>
      <c r="X283" s="561" t="str">
        <f>六年级等级</f>
        <v/>
      </c>
      <c r="Y283" s="560" t="str">
        <f>六年级仰卧起坐得分</f>
        <v/>
      </c>
      <c r="Z283" s="568" t="str">
        <f>六年级等级</f>
        <v/>
      </c>
      <c r="AA283" s="569" t="str">
        <f>六年级折返跑得分</f>
        <v/>
      </c>
      <c r="AB283" s="560" t="str">
        <f>六年级等级</f>
        <v/>
      </c>
      <c r="AC283" s="530" t="str">
        <f>六年级跳绳附加分</f>
        <v/>
      </c>
      <c r="AD283" s="531" t="str">
        <f>六年级标准分</f>
        <v/>
      </c>
      <c r="AE283" s="531" t="str">
        <f>六年级总分</f>
        <v/>
      </c>
      <c r="AF283" s="512" t="str">
        <f>六年级等级</f>
        <v/>
      </c>
      <c r="AK283" s="582"/>
      <c r="AM283" s="452" t="str">
        <f>折返时间</f>
        <v/>
      </c>
    </row>
    <row r="284" spans="1:39">
      <c r="A284" s="476">
        <v>605</v>
      </c>
      <c r="B284" s="477">
        <v>2</v>
      </c>
      <c r="C284" s="478"/>
      <c r="D284" s="471"/>
      <c r="E284" s="478"/>
      <c r="F284" s="473"/>
      <c r="G284" s="480"/>
      <c r="H284" s="475"/>
      <c r="I284" s="501"/>
      <c r="J284" s="502"/>
      <c r="K284" s="502"/>
      <c r="L284" s="503"/>
      <c r="M284" s="504"/>
      <c r="N284" s="505" t="str">
        <f>六年级BMI</f>
        <v/>
      </c>
      <c r="O284" s="499" t="str">
        <f>六年级BMI等级</f>
        <v/>
      </c>
      <c r="P284" s="500" t="str">
        <f>六年级BMI得分</f>
        <v/>
      </c>
      <c r="Q284" s="515" t="str">
        <f>六年级肺活量得分</f>
        <v/>
      </c>
      <c r="R284" s="512" t="str">
        <f>六年级等级</f>
        <v/>
      </c>
      <c r="S284" s="516" t="str">
        <f>六年级50米跑得分</f>
        <v/>
      </c>
      <c r="T284" s="517" t="str">
        <f>六年级等级</f>
        <v/>
      </c>
      <c r="U284" s="516" t="str">
        <f>六年级坐位体前屈得分</f>
        <v/>
      </c>
      <c r="V284" s="517" t="str">
        <f>六年级等级</f>
        <v/>
      </c>
      <c r="W284" s="516" t="str">
        <f>六年级一分钟跳绳得分</f>
        <v/>
      </c>
      <c r="X284" s="517" t="str">
        <f>六年级等级</f>
        <v/>
      </c>
      <c r="Y284" s="515" t="str">
        <f>六年级仰卧起坐得分</f>
        <v/>
      </c>
      <c r="Z284" s="518" t="str">
        <f>六年级等级</f>
        <v/>
      </c>
      <c r="AA284" s="533" t="str">
        <f>六年级折返跑得分</f>
        <v/>
      </c>
      <c r="AB284" s="515" t="str">
        <f>六年级等级</f>
        <v/>
      </c>
      <c r="AC284" s="533" t="str">
        <f>六年级跳绳附加分</f>
        <v/>
      </c>
      <c r="AD284" s="534" t="str">
        <f>六年级标准分</f>
        <v/>
      </c>
      <c r="AE284" s="534" t="str">
        <f>六年级总分</f>
        <v/>
      </c>
      <c r="AF284" s="517" t="str">
        <f>六年级等级</f>
        <v/>
      </c>
      <c r="AK284" s="582"/>
      <c r="AM284" s="452" t="str">
        <f>折返时间</f>
        <v/>
      </c>
    </row>
    <row r="285" spans="1:39">
      <c r="A285" s="476">
        <v>605</v>
      </c>
      <c r="B285" s="477">
        <v>3</v>
      </c>
      <c r="C285" s="478"/>
      <c r="D285" s="471"/>
      <c r="E285" s="478"/>
      <c r="F285" s="473"/>
      <c r="G285" s="480"/>
      <c r="H285" s="475"/>
      <c r="I285" s="501"/>
      <c r="J285" s="502"/>
      <c r="K285" s="502"/>
      <c r="L285" s="503"/>
      <c r="M285" s="504"/>
      <c r="N285" s="505" t="str">
        <f>六年级BMI</f>
        <v/>
      </c>
      <c r="O285" s="499" t="str">
        <f>六年级BMI等级</f>
        <v/>
      </c>
      <c r="P285" s="500" t="str">
        <f>六年级BMI得分</f>
        <v/>
      </c>
      <c r="Q285" s="515" t="str">
        <f>六年级肺活量得分</f>
        <v/>
      </c>
      <c r="R285" s="512" t="str">
        <f>六年级等级</f>
        <v/>
      </c>
      <c r="S285" s="516" t="str">
        <f>六年级50米跑得分</f>
        <v/>
      </c>
      <c r="T285" s="517" t="str">
        <f>六年级等级</f>
        <v/>
      </c>
      <c r="U285" s="516" t="str">
        <f>六年级坐位体前屈得分</f>
        <v/>
      </c>
      <c r="V285" s="517" t="str">
        <f>六年级等级</f>
        <v/>
      </c>
      <c r="W285" s="516" t="str">
        <f>六年级一分钟跳绳得分</f>
        <v/>
      </c>
      <c r="X285" s="517" t="str">
        <f>六年级等级</f>
        <v/>
      </c>
      <c r="Y285" s="515" t="str">
        <f>六年级仰卧起坐得分</f>
        <v/>
      </c>
      <c r="Z285" s="518" t="str">
        <f>六年级等级</f>
        <v/>
      </c>
      <c r="AA285" s="533" t="str">
        <f>六年级折返跑得分</f>
        <v/>
      </c>
      <c r="AB285" s="515" t="str">
        <f>六年级等级</f>
        <v/>
      </c>
      <c r="AC285" s="533" t="str">
        <f>六年级跳绳附加分</f>
        <v/>
      </c>
      <c r="AD285" s="534" t="str">
        <f>六年级标准分</f>
        <v/>
      </c>
      <c r="AE285" s="534" t="str">
        <f>六年级总分</f>
        <v/>
      </c>
      <c r="AF285" s="517" t="str">
        <f>六年级等级</f>
        <v/>
      </c>
      <c r="AK285" s="582"/>
      <c r="AM285" s="452" t="str">
        <f>折返时间</f>
        <v/>
      </c>
    </row>
    <row r="286" spans="1:39">
      <c r="A286" s="476">
        <v>605</v>
      </c>
      <c r="B286" s="477">
        <v>4</v>
      </c>
      <c r="C286" s="478"/>
      <c r="D286" s="471"/>
      <c r="E286" s="478"/>
      <c r="F286" s="473"/>
      <c r="G286" s="480"/>
      <c r="H286" s="475"/>
      <c r="I286" s="501"/>
      <c r="J286" s="502"/>
      <c r="K286" s="502"/>
      <c r="L286" s="503"/>
      <c r="M286" s="504"/>
      <c r="N286" s="505" t="str">
        <f>六年级BMI</f>
        <v/>
      </c>
      <c r="O286" s="499" t="str">
        <f>六年级BMI等级</f>
        <v/>
      </c>
      <c r="P286" s="500" t="str">
        <f>六年级BMI得分</f>
        <v/>
      </c>
      <c r="Q286" s="515" t="str">
        <f>六年级肺活量得分</f>
        <v/>
      </c>
      <c r="R286" s="512" t="str">
        <f>六年级等级</f>
        <v/>
      </c>
      <c r="S286" s="516" t="str">
        <f>六年级50米跑得分</f>
        <v/>
      </c>
      <c r="T286" s="517" t="str">
        <f>六年级等级</f>
        <v/>
      </c>
      <c r="U286" s="516" t="str">
        <f>六年级坐位体前屈得分</f>
        <v/>
      </c>
      <c r="V286" s="517" t="str">
        <f>六年级等级</f>
        <v/>
      </c>
      <c r="W286" s="516" t="str">
        <f>六年级一分钟跳绳得分</f>
        <v/>
      </c>
      <c r="X286" s="517" t="str">
        <f>六年级等级</f>
        <v/>
      </c>
      <c r="Y286" s="515" t="str">
        <f>六年级仰卧起坐得分</f>
        <v/>
      </c>
      <c r="Z286" s="518" t="str">
        <f>六年级等级</f>
        <v/>
      </c>
      <c r="AA286" s="533" t="str">
        <f>六年级折返跑得分</f>
        <v/>
      </c>
      <c r="AB286" s="515" t="str">
        <f>六年级等级</f>
        <v/>
      </c>
      <c r="AC286" s="533" t="str">
        <f>六年级跳绳附加分</f>
        <v/>
      </c>
      <c r="AD286" s="534" t="str">
        <f>六年级标准分</f>
        <v/>
      </c>
      <c r="AE286" s="534" t="str">
        <f>六年级总分</f>
        <v/>
      </c>
      <c r="AF286" s="517" t="str">
        <f>六年级等级</f>
        <v/>
      </c>
      <c r="AK286" s="582"/>
      <c r="AM286" s="452" t="str">
        <f>折返时间</f>
        <v/>
      </c>
    </row>
    <row r="287" spans="1:39">
      <c r="A287" s="476">
        <v>605</v>
      </c>
      <c r="B287" s="477">
        <v>5</v>
      </c>
      <c r="C287" s="478"/>
      <c r="D287" s="471"/>
      <c r="E287" s="478"/>
      <c r="F287" s="473"/>
      <c r="G287" s="480"/>
      <c r="H287" s="475"/>
      <c r="I287" s="501"/>
      <c r="J287" s="502"/>
      <c r="K287" s="502"/>
      <c r="L287" s="503"/>
      <c r="M287" s="504"/>
      <c r="N287" s="505" t="str">
        <f>六年级BMI</f>
        <v/>
      </c>
      <c r="O287" s="499" t="str">
        <f>六年级BMI等级</f>
        <v/>
      </c>
      <c r="P287" s="500" t="str">
        <f>六年级BMI得分</f>
        <v/>
      </c>
      <c r="Q287" s="515" t="str">
        <f>六年级肺活量得分</f>
        <v/>
      </c>
      <c r="R287" s="512" t="str">
        <f>六年级等级</f>
        <v/>
      </c>
      <c r="S287" s="516" t="str">
        <f>六年级50米跑得分</f>
        <v/>
      </c>
      <c r="T287" s="517" t="str">
        <f>六年级等级</f>
        <v/>
      </c>
      <c r="U287" s="516" t="str">
        <f>六年级坐位体前屈得分</f>
        <v/>
      </c>
      <c r="V287" s="517" t="str">
        <f>六年级等级</f>
        <v/>
      </c>
      <c r="W287" s="516" t="str">
        <f>六年级一分钟跳绳得分</f>
        <v/>
      </c>
      <c r="X287" s="517" t="str">
        <f>六年级等级</f>
        <v/>
      </c>
      <c r="Y287" s="515" t="str">
        <f>六年级仰卧起坐得分</f>
        <v/>
      </c>
      <c r="Z287" s="518" t="str">
        <f>六年级等级</f>
        <v/>
      </c>
      <c r="AA287" s="533" t="str">
        <f>六年级折返跑得分</f>
        <v/>
      </c>
      <c r="AB287" s="515" t="str">
        <f>六年级等级</f>
        <v/>
      </c>
      <c r="AC287" s="533" t="str">
        <f>六年级跳绳附加分</f>
        <v/>
      </c>
      <c r="AD287" s="534" t="str">
        <f>六年级标准分</f>
        <v/>
      </c>
      <c r="AE287" s="534" t="str">
        <f>六年级总分</f>
        <v/>
      </c>
      <c r="AF287" s="517" t="str">
        <f>六年级等级</f>
        <v/>
      </c>
      <c r="AK287" s="582"/>
      <c r="AM287" s="452" t="str">
        <f>折返时间</f>
        <v/>
      </c>
    </row>
    <row r="288" spans="1:39">
      <c r="A288" s="476">
        <v>605</v>
      </c>
      <c r="B288" s="477">
        <v>6</v>
      </c>
      <c r="C288" s="478"/>
      <c r="D288" s="471"/>
      <c r="E288" s="478"/>
      <c r="F288" s="473"/>
      <c r="G288" s="480"/>
      <c r="H288" s="475"/>
      <c r="I288" s="501"/>
      <c r="J288" s="502"/>
      <c r="K288" s="502"/>
      <c r="L288" s="503"/>
      <c r="M288" s="504"/>
      <c r="N288" s="505" t="str">
        <f>六年级BMI</f>
        <v/>
      </c>
      <c r="O288" s="499" t="str">
        <f>六年级BMI等级</f>
        <v/>
      </c>
      <c r="P288" s="500" t="str">
        <f>六年级BMI得分</f>
        <v/>
      </c>
      <c r="Q288" s="515" t="str">
        <f>六年级肺活量得分</f>
        <v/>
      </c>
      <c r="R288" s="512" t="str">
        <f>六年级等级</f>
        <v/>
      </c>
      <c r="S288" s="516" t="str">
        <f>六年级50米跑得分</f>
        <v/>
      </c>
      <c r="T288" s="517" t="str">
        <f>六年级等级</f>
        <v/>
      </c>
      <c r="U288" s="516" t="str">
        <f>六年级坐位体前屈得分</f>
        <v/>
      </c>
      <c r="V288" s="517" t="str">
        <f>六年级等级</f>
        <v/>
      </c>
      <c r="W288" s="516" t="str">
        <f>六年级一分钟跳绳得分</f>
        <v/>
      </c>
      <c r="X288" s="517" t="str">
        <f>六年级等级</f>
        <v/>
      </c>
      <c r="Y288" s="515" t="str">
        <f>六年级仰卧起坐得分</f>
        <v/>
      </c>
      <c r="Z288" s="518" t="str">
        <f>六年级等级</f>
        <v/>
      </c>
      <c r="AA288" s="533" t="str">
        <f>六年级折返跑得分</f>
        <v/>
      </c>
      <c r="AB288" s="515" t="str">
        <f>六年级等级</f>
        <v/>
      </c>
      <c r="AC288" s="533" t="str">
        <f>六年级跳绳附加分</f>
        <v/>
      </c>
      <c r="AD288" s="534" t="str">
        <f>六年级标准分</f>
        <v/>
      </c>
      <c r="AE288" s="534" t="str">
        <f>六年级总分</f>
        <v/>
      </c>
      <c r="AF288" s="517" t="str">
        <f>六年级等级</f>
        <v/>
      </c>
      <c r="AK288" s="582"/>
      <c r="AM288" s="452" t="str">
        <f>折返时间</f>
        <v/>
      </c>
    </row>
    <row r="289" spans="1:39">
      <c r="A289" s="476">
        <v>605</v>
      </c>
      <c r="B289" s="477">
        <v>7</v>
      </c>
      <c r="C289" s="478"/>
      <c r="D289" s="471"/>
      <c r="E289" s="478"/>
      <c r="F289" s="473"/>
      <c r="G289" s="480"/>
      <c r="H289" s="475"/>
      <c r="I289" s="501"/>
      <c r="J289" s="502"/>
      <c r="K289" s="502"/>
      <c r="L289" s="503"/>
      <c r="M289" s="504"/>
      <c r="N289" s="505" t="str">
        <f>六年级BMI</f>
        <v/>
      </c>
      <c r="O289" s="499" t="str">
        <f>六年级BMI等级</f>
        <v/>
      </c>
      <c r="P289" s="500" t="str">
        <f>六年级BMI得分</f>
        <v/>
      </c>
      <c r="Q289" s="515" t="str">
        <f>六年级肺活量得分</f>
        <v/>
      </c>
      <c r="R289" s="512" t="str">
        <f>六年级等级</f>
        <v/>
      </c>
      <c r="S289" s="516" t="str">
        <f>六年级50米跑得分</f>
        <v/>
      </c>
      <c r="T289" s="517" t="str">
        <f>六年级等级</f>
        <v/>
      </c>
      <c r="U289" s="516" t="str">
        <f>六年级坐位体前屈得分</f>
        <v/>
      </c>
      <c r="V289" s="517" t="str">
        <f>六年级等级</f>
        <v/>
      </c>
      <c r="W289" s="516" t="str">
        <f>六年级一分钟跳绳得分</f>
        <v/>
      </c>
      <c r="X289" s="517" t="str">
        <f>六年级等级</f>
        <v/>
      </c>
      <c r="Y289" s="515" t="str">
        <f>六年级仰卧起坐得分</f>
        <v/>
      </c>
      <c r="Z289" s="518" t="str">
        <f>六年级等级</f>
        <v/>
      </c>
      <c r="AA289" s="533" t="str">
        <f>六年级折返跑得分</f>
        <v/>
      </c>
      <c r="AB289" s="515" t="str">
        <f>六年级等级</f>
        <v/>
      </c>
      <c r="AC289" s="533" t="str">
        <f>六年级跳绳附加分</f>
        <v/>
      </c>
      <c r="AD289" s="534" t="str">
        <f>六年级标准分</f>
        <v/>
      </c>
      <c r="AE289" s="534" t="str">
        <f>六年级总分</f>
        <v/>
      </c>
      <c r="AF289" s="517" t="str">
        <f>六年级等级</f>
        <v/>
      </c>
      <c r="AK289" s="582"/>
      <c r="AM289" s="452" t="str">
        <f>折返时间</f>
        <v/>
      </c>
    </row>
    <row r="290" spans="1:39">
      <c r="A290" s="476">
        <v>605</v>
      </c>
      <c r="B290" s="477">
        <v>8</v>
      </c>
      <c r="C290" s="478"/>
      <c r="D290" s="471"/>
      <c r="E290" s="478"/>
      <c r="F290" s="473"/>
      <c r="G290" s="480"/>
      <c r="H290" s="475"/>
      <c r="I290" s="501"/>
      <c r="J290" s="502"/>
      <c r="K290" s="502"/>
      <c r="L290" s="503"/>
      <c r="M290" s="504"/>
      <c r="N290" s="505" t="str">
        <f>六年级BMI</f>
        <v/>
      </c>
      <c r="O290" s="499" t="str">
        <f>六年级BMI等级</f>
        <v/>
      </c>
      <c r="P290" s="500" t="str">
        <f>六年级BMI得分</f>
        <v/>
      </c>
      <c r="Q290" s="515" t="str">
        <f>六年级肺活量得分</f>
        <v/>
      </c>
      <c r="R290" s="512" t="str">
        <f>六年级等级</f>
        <v/>
      </c>
      <c r="S290" s="516" t="str">
        <f>六年级50米跑得分</f>
        <v/>
      </c>
      <c r="T290" s="517" t="str">
        <f>六年级等级</f>
        <v/>
      </c>
      <c r="U290" s="516" t="str">
        <f>六年级坐位体前屈得分</f>
        <v/>
      </c>
      <c r="V290" s="517" t="str">
        <f>六年级等级</f>
        <v/>
      </c>
      <c r="W290" s="516" t="str">
        <f>六年级一分钟跳绳得分</f>
        <v/>
      </c>
      <c r="X290" s="517" t="str">
        <f>六年级等级</f>
        <v/>
      </c>
      <c r="Y290" s="515" t="str">
        <f>六年级仰卧起坐得分</f>
        <v/>
      </c>
      <c r="Z290" s="518" t="str">
        <f>六年级等级</f>
        <v/>
      </c>
      <c r="AA290" s="533" t="str">
        <f>六年级折返跑得分</f>
        <v/>
      </c>
      <c r="AB290" s="515" t="str">
        <f>六年级等级</f>
        <v/>
      </c>
      <c r="AC290" s="533" t="str">
        <f>六年级跳绳附加分</f>
        <v/>
      </c>
      <c r="AD290" s="534" t="str">
        <f>六年级标准分</f>
        <v/>
      </c>
      <c r="AE290" s="534" t="str">
        <f>六年级总分</f>
        <v/>
      </c>
      <c r="AF290" s="517" t="str">
        <f>六年级等级</f>
        <v/>
      </c>
      <c r="AK290" s="582"/>
      <c r="AM290" s="452" t="str">
        <f>折返时间</f>
        <v/>
      </c>
    </row>
    <row r="291" spans="1:39">
      <c r="A291" s="476">
        <v>605</v>
      </c>
      <c r="B291" s="477">
        <v>9</v>
      </c>
      <c r="C291" s="478"/>
      <c r="D291" s="471"/>
      <c r="E291" s="478"/>
      <c r="F291" s="473"/>
      <c r="G291" s="480"/>
      <c r="H291" s="475"/>
      <c r="I291" s="501"/>
      <c r="J291" s="502"/>
      <c r="K291" s="502"/>
      <c r="L291" s="503"/>
      <c r="M291" s="504"/>
      <c r="N291" s="505" t="str">
        <f>六年级BMI</f>
        <v/>
      </c>
      <c r="O291" s="499" t="str">
        <f>六年级BMI等级</f>
        <v/>
      </c>
      <c r="P291" s="500" t="str">
        <f>六年级BMI得分</f>
        <v/>
      </c>
      <c r="Q291" s="515" t="str">
        <f>六年级肺活量得分</f>
        <v/>
      </c>
      <c r="R291" s="512" t="str">
        <f>六年级等级</f>
        <v/>
      </c>
      <c r="S291" s="516" t="str">
        <f>六年级50米跑得分</f>
        <v/>
      </c>
      <c r="T291" s="517" t="str">
        <f>六年级等级</f>
        <v/>
      </c>
      <c r="U291" s="516" t="str">
        <f>六年级坐位体前屈得分</f>
        <v/>
      </c>
      <c r="V291" s="517" t="str">
        <f>六年级等级</f>
        <v/>
      </c>
      <c r="W291" s="516" t="str">
        <f>六年级一分钟跳绳得分</f>
        <v/>
      </c>
      <c r="X291" s="517" t="str">
        <f>六年级等级</f>
        <v/>
      </c>
      <c r="Y291" s="515" t="str">
        <f>六年级仰卧起坐得分</f>
        <v/>
      </c>
      <c r="Z291" s="518" t="str">
        <f>六年级等级</f>
        <v/>
      </c>
      <c r="AA291" s="533" t="str">
        <f>六年级折返跑得分</f>
        <v/>
      </c>
      <c r="AB291" s="515" t="str">
        <f>六年级等级</f>
        <v/>
      </c>
      <c r="AC291" s="533" t="str">
        <f>六年级跳绳附加分</f>
        <v/>
      </c>
      <c r="AD291" s="534" t="str">
        <f>六年级标准分</f>
        <v/>
      </c>
      <c r="AE291" s="534" t="str">
        <f>六年级总分</f>
        <v/>
      </c>
      <c r="AF291" s="517" t="str">
        <f>六年级等级</f>
        <v/>
      </c>
      <c r="AK291" s="582"/>
      <c r="AM291" s="452" t="str">
        <f>折返时间</f>
        <v/>
      </c>
    </row>
    <row r="292" spans="1:39">
      <c r="A292" s="476">
        <v>605</v>
      </c>
      <c r="B292" s="477">
        <v>10</v>
      </c>
      <c r="C292" s="478"/>
      <c r="D292" s="471"/>
      <c r="E292" s="478"/>
      <c r="F292" s="473"/>
      <c r="G292" s="480"/>
      <c r="H292" s="475"/>
      <c r="I292" s="501"/>
      <c r="J292" s="502"/>
      <c r="K292" s="502"/>
      <c r="L292" s="503"/>
      <c r="M292" s="504"/>
      <c r="N292" s="505" t="str">
        <f>六年级BMI</f>
        <v/>
      </c>
      <c r="O292" s="499" t="str">
        <f>六年级BMI等级</f>
        <v/>
      </c>
      <c r="P292" s="500" t="str">
        <f>六年级BMI得分</f>
        <v/>
      </c>
      <c r="Q292" s="515" t="str">
        <f>六年级肺活量得分</f>
        <v/>
      </c>
      <c r="R292" s="512" t="str">
        <f>六年级等级</f>
        <v/>
      </c>
      <c r="S292" s="516" t="str">
        <f>六年级50米跑得分</f>
        <v/>
      </c>
      <c r="T292" s="517" t="str">
        <f>六年级等级</f>
        <v/>
      </c>
      <c r="U292" s="516" t="str">
        <f>六年级坐位体前屈得分</f>
        <v/>
      </c>
      <c r="V292" s="517" t="str">
        <f>六年级等级</f>
        <v/>
      </c>
      <c r="W292" s="516" t="str">
        <f>六年级一分钟跳绳得分</f>
        <v/>
      </c>
      <c r="X292" s="517" t="str">
        <f>六年级等级</f>
        <v/>
      </c>
      <c r="Y292" s="515" t="str">
        <f>六年级仰卧起坐得分</f>
        <v/>
      </c>
      <c r="Z292" s="518" t="str">
        <f>六年级等级</f>
        <v/>
      </c>
      <c r="AA292" s="533" t="str">
        <f>六年级折返跑得分</f>
        <v/>
      </c>
      <c r="AB292" s="515" t="str">
        <f>六年级等级</f>
        <v/>
      </c>
      <c r="AC292" s="533" t="str">
        <f>六年级跳绳附加分</f>
        <v/>
      </c>
      <c r="AD292" s="534" t="str">
        <f>六年级标准分</f>
        <v/>
      </c>
      <c r="AE292" s="534" t="str">
        <f>六年级总分</f>
        <v/>
      </c>
      <c r="AF292" s="517" t="str">
        <f>六年级等级</f>
        <v/>
      </c>
      <c r="AK292" s="582"/>
      <c r="AM292" s="452" t="str">
        <f>折返时间</f>
        <v/>
      </c>
    </row>
    <row r="293" spans="1:39">
      <c r="A293" s="476">
        <v>605</v>
      </c>
      <c r="B293" s="477">
        <v>11</v>
      </c>
      <c r="C293" s="478"/>
      <c r="D293" s="471"/>
      <c r="E293" s="478"/>
      <c r="F293" s="473"/>
      <c r="G293" s="474"/>
      <c r="H293" s="475"/>
      <c r="I293" s="501"/>
      <c r="J293" s="502"/>
      <c r="K293" s="502"/>
      <c r="L293" s="503"/>
      <c r="M293" s="504"/>
      <c r="N293" s="505" t="str">
        <f>六年级BMI</f>
        <v/>
      </c>
      <c r="O293" s="499" t="str">
        <f>六年级BMI等级</f>
        <v/>
      </c>
      <c r="P293" s="500" t="str">
        <f>六年级BMI得分</f>
        <v/>
      </c>
      <c r="Q293" s="515" t="str">
        <f>六年级肺活量得分</f>
        <v/>
      </c>
      <c r="R293" s="512" t="str">
        <f>六年级等级</f>
        <v/>
      </c>
      <c r="S293" s="516" t="str">
        <f>六年级50米跑得分</f>
        <v/>
      </c>
      <c r="T293" s="517" t="str">
        <f>六年级等级</f>
        <v/>
      </c>
      <c r="U293" s="516" t="str">
        <f>六年级坐位体前屈得分</f>
        <v/>
      </c>
      <c r="V293" s="517" t="str">
        <f>六年级等级</f>
        <v/>
      </c>
      <c r="W293" s="516" t="str">
        <f>六年级一分钟跳绳得分</f>
        <v/>
      </c>
      <c r="X293" s="517" t="str">
        <f>六年级等级</f>
        <v/>
      </c>
      <c r="Y293" s="515" t="str">
        <f>六年级仰卧起坐得分</f>
        <v/>
      </c>
      <c r="Z293" s="518" t="str">
        <f>六年级等级</f>
        <v/>
      </c>
      <c r="AA293" s="533" t="str">
        <f>六年级折返跑得分</f>
        <v/>
      </c>
      <c r="AB293" s="515" t="str">
        <f>六年级等级</f>
        <v/>
      </c>
      <c r="AC293" s="533" t="str">
        <f>六年级跳绳附加分</f>
        <v/>
      </c>
      <c r="AD293" s="534" t="str">
        <f>六年级标准分</f>
        <v/>
      </c>
      <c r="AE293" s="534" t="str">
        <f>六年级总分</f>
        <v/>
      </c>
      <c r="AF293" s="517" t="str">
        <f>六年级等级</f>
        <v/>
      </c>
      <c r="AK293" s="582"/>
      <c r="AM293" s="452" t="str">
        <f>折返时间</f>
        <v/>
      </c>
    </row>
    <row r="294" spans="1:39">
      <c r="A294" s="476">
        <v>605</v>
      </c>
      <c r="B294" s="477">
        <v>12</v>
      </c>
      <c r="C294" s="470"/>
      <c r="D294" s="471"/>
      <c r="E294" s="472"/>
      <c r="F294" s="473"/>
      <c r="G294" s="480"/>
      <c r="H294" s="475"/>
      <c r="I294" s="494"/>
      <c r="J294" s="495"/>
      <c r="K294" s="495"/>
      <c r="L294" s="503"/>
      <c r="M294" s="504"/>
      <c r="N294" s="505" t="str">
        <f>六年级BMI</f>
        <v/>
      </c>
      <c r="O294" s="499" t="str">
        <f>六年级BMI等级</f>
        <v/>
      </c>
      <c r="P294" s="500" t="str">
        <f>六年级BMI得分</f>
        <v/>
      </c>
      <c r="Q294" s="515" t="str">
        <f>六年级肺活量得分</f>
        <v/>
      </c>
      <c r="R294" s="512" t="str">
        <f>六年级等级</f>
        <v/>
      </c>
      <c r="S294" s="516" t="str">
        <f>六年级50米跑得分</f>
        <v/>
      </c>
      <c r="T294" s="517" t="str">
        <f>六年级等级</f>
        <v/>
      </c>
      <c r="U294" s="516" t="str">
        <f>六年级坐位体前屈得分</f>
        <v/>
      </c>
      <c r="V294" s="517" t="str">
        <f>六年级等级</f>
        <v/>
      </c>
      <c r="W294" s="516" t="str">
        <f>六年级一分钟跳绳得分</f>
        <v/>
      </c>
      <c r="X294" s="517" t="str">
        <f>六年级等级</f>
        <v/>
      </c>
      <c r="Y294" s="515" t="str">
        <f>六年级仰卧起坐得分</f>
        <v/>
      </c>
      <c r="Z294" s="518" t="str">
        <f>六年级等级</f>
        <v/>
      </c>
      <c r="AA294" s="533" t="str">
        <f>六年级折返跑得分</f>
        <v/>
      </c>
      <c r="AB294" s="515" t="str">
        <f>六年级等级</f>
        <v/>
      </c>
      <c r="AC294" s="533" t="str">
        <f>六年级跳绳附加分</f>
        <v/>
      </c>
      <c r="AD294" s="534" t="str">
        <f>六年级标准分</f>
        <v/>
      </c>
      <c r="AE294" s="534" t="str">
        <f>六年级总分</f>
        <v/>
      </c>
      <c r="AF294" s="517" t="str">
        <f>六年级等级</f>
        <v/>
      </c>
      <c r="AK294" s="582"/>
      <c r="AM294" s="452" t="str">
        <f>折返时间</f>
        <v/>
      </c>
    </row>
    <row r="295" spans="1:39">
      <c r="A295" s="476">
        <v>605</v>
      </c>
      <c r="B295" s="477">
        <v>13</v>
      </c>
      <c r="C295" s="478"/>
      <c r="D295" s="471"/>
      <c r="E295" s="472"/>
      <c r="F295" s="473"/>
      <c r="G295" s="480"/>
      <c r="H295" s="475"/>
      <c r="I295" s="501"/>
      <c r="J295" s="502"/>
      <c r="K295" s="495"/>
      <c r="L295" s="503"/>
      <c r="M295" s="504"/>
      <c r="N295" s="505" t="str">
        <f>六年级BMI</f>
        <v/>
      </c>
      <c r="O295" s="499" t="str">
        <f>六年级BMI等级</f>
        <v/>
      </c>
      <c r="P295" s="500" t="str">
        <f>六年级BMI得分</f>
        <v/>
      </c>
      <c r="Q295" s="515" t="str">
        <f>六年级肺活量得分</f>
        <v/>
      </c>
      <c r="R295" s="512" t="str">
        <f>六年级等级</f>
        <v/>
      </c>
      <c r="S295" s="516" t="str">
        <f>六年级50米跑得分</f>
        <v/>
      </c>
      <c r="T295" s="517" t="str">
        <f>六年级等级</f>
        <v/>
      </c>
      <c r="U295" s="516" t="str">
        <f>六年级坐位体前屈得分</f>
        <v/>
      </c>
      <c r="V295" s="517" t="str">
        <f>六年级等级</f>
        <v/>
      </c>
      <c r="W295" s="516" t="str">
        <f>六年级一分钟跳绳得分</f>
        <v/>
      </c>
      <c r="X295" s="517" t="str">
        <f>六年级等级</f>
        <v/>
      </c>
      <c r="Y295" s="515" t="str">
        <f>六年级仰卧起坐得分</f>
        <v/>
      </c>
      <c r="Z295" s="518" t="str">
        <f>六年级等级</f>
        <v/>
      </c>
      <c r="AA295" s="533" t="str">
        <f>六年级折返跑得分</f>
        <v/>
      </c>
      <c r="AB295" s="515" t="str">
        <f>六年级等级</f>
        <v/>
      </c>
      <c r="AC295" s="533" t="str">
        <f>六年级跳绳附加分</f>
        <v/>
      </c>
      <c r="AD295" s="534" t="str">
        <f>六年级标准分</f>
        <v/>
      </c>
      <c r="AE295" s="534" t="str">
        <f>六年级总分</f>
        <v/>
      </c>
      <c r="AF295" s="517" t="str">
        <f>六年级等级</f>
        <v/>
      </c>
      <c r="AK295" s="582"/>
      <c r="AM295" s="452" t="str">
        <f>折返时间</f>
        <v/>
      </c>
    </row>
    <row r="296" spans="1:39">
      <c r="A296" s="476">
        <v>605</v>
      </c>
      <c r="B296" s="477">
        <v>14</v>
      </c>
      <c r="C296" s="478"/>
      <c r="D296" s="471"/>
      <c r="E296" s="472"/>
      <c r="F296" s="473"/>
      <c r="G296" s="480"/>
      <c r="H296" s="475"/>
      <c r="I296" s="501"/>
      <c r="J296" s="502"/>
      <c r="K296" s="495"/>
      <c r="L296" s="503"/>
      <c r="M296" s="504"/>
      <c r="N296" s="505" t="str">
        <f>六年级BMI</f>
        <v/>
      </c>
      <c r="O296" s="499" t="str">
        <f>六年级BMI等级</f>
        <v/>
      </c>
      <c r="P296" s="500" t="str">
        <f>六年级BMI得分</f>
        <v/>
      </c>
      <c r="Q296" s="515" t="str">
        <f>六年级肺活量得分</f>
        <v/>
      </c>
      <c r="R296" s="512" t="str">
        <f>六年级等级</f>
        <v/>
      </c>
      <c r="S296" s="516" t="str">
        <f>六年级50米跑得分</f>
        <v/>
      </c>
      <c r="T296" s="517" t="str">
        <f>六年级等级</f>
        <v/>
      </c>
      <c r="U296" s="516" t="str">
        <f>六年级坐位体前屈得分</f>
        <v/>
      </c>
      <c r="V296" s="517" t="str">
        <f>六年级等级</f>
        <v/>
      </c>
      <c r="W296" s="516" t="str">
        <f>六年级一分钟跳绳得分</f>
        <v/>
      </c>
      <c r="X296" s="517" t="str">
        <f>六年级等级</f>
        <v/>
      </c>
      <c r="Y296" s="515" t="str">
        <f>六年级仰卧起坐得分</f>
        <v/>
      </c>
      <c r="Z296" s="518" t="str">
        <f>六年级等级</f>
        <v/>
      </c>
      <c r="AA296" s="533" t="str">
        <f>六年级折返跑得分</f>
        <v/>
      </c>
      <c r="AB296" s="515" t="str">
        <f>六年级等级</f>
        <v/>
      </c>
      <c r="AC296" s="533" t="str">
        <f>六年级跳绳附加分</f>
        <v/>
      </c>
      <c r="AD296" s="534" t="str">
        <f>六年级标准分</f>
        <v/>
      </c>
      <c r="AE296" s="534" t="str">
        <f>六年级总分</f>
        <v/>
      </c>
      <c r="AF296" s="517" t="str">
        <f>六年级等级</f>
        <v/>
      </c>
      <c r="AK296" s="582"/>
      <c r="AM296" s="452" t="str">
        <f>折返时间</f>
        <v/>
      </c>
    </row>
    <row r="297" spans="1:39">
      <c r="A297" s="476">
        <v>605</v>
      </c>
      <c r="B297" s="477">
        <v>15</v>
      </c>
      <c r="C297" s="478"/>
      <c r="D297" s="471"/>
      <c r="E297" s="472"/>
      <c r="F297" s="473"/>
      <c r="G297" s="474"/>
      <c r="H297" s="475"/>
      <c r="I297" s="501"/>
      <c r="J297" s="502"/>
      <c r="K297" s="495"/>
      <c r="L297" s="503"/>
      <c r="M297" s="504"/>
      <c r="N297" s="505" t="str">
        <f>六年级BMI</f>
        <v/>
      </c>
      <c r="O297" s="499" t="str">
        <f>六年级BMI等级</f>
        <v/>
      </c>
      <c r="P297" s="500" t="str">
        <f>六年级BMI得分</f>
        <v/>
      </c>
      <c r="Q297" s="515" t="str">
        <f>六年级肺活量得分</f>
        <v/>
      </c>
      <c r="R297" s="512" t="str">
        <f>六年级等级</f>
        <v/>
      </c>
      <c r="S297" s="516" t="str">
        <f>六年级50米跑得分</f>
        <v/>
      </c>
      <c r="T297" s="517" t="str">
        <f>六年级等级</f>
        <v/>
      </c>
      <c r="U297" s="516" t="str">
        <f>六年级坐位体前屈得分</f>
        <v/>
      </c>
      <c r="V297" s="517" t="str">
        <f>六年级等级</f>
        <v/>
      </c>
      <c r="W297" s="516" t="str">
        <f>六年级一分钟跳绳得分</f>
        <v/>
      </c>
      <c r="X297" s="517" t="str">
        <f>六年级等级</f>
        <v/>
      </c>
      <c r="Y297" s="515" t="str">
        <f>六年级仰卧起坐得分</f>
        <v/>
      </c>
      <c r="Z297" s="518" t="str">
        <f>六年级等级</f>
        <v/>
      </c>
      <c r="AA297" s="533" t="str">
        <f>六年级折返跑得分</f>
        <v/>
      </c>
      <c r="AB297" s="515" t="str">
        <f>六年级等级</f>
        <v/>
      </c>
      <c r="AC297" s="533" t="str">
        <f>六年级跳绳附加分</f>
        <v/>
      </c>
      <c r="AD297" s="534" t="str">
        <f>六年级标准分</f>
        <v/>
      </c>
      <c r="AE297" s="534" t="str">
        <f>六年级总分</f>
        <v/>
      </c>
      <c r="AF297" s="517" t="str">
        <f>六年级等级</f>
        <v/>
      </c>
      <c r="AK297" s="582"/>
      <c r="AM297" s="452" t="str">
        <f>折返时间</f>
        <v/>
      </c>
    </row>
    <row r="298" spans="1:39">
      <c r="A298" s="476">
        <v>605</v>
      </c>
      <c r="B298" s="477">
        <v>16</v>
      </c>
      <c r="C298" s="478"/>
      <c r="D298" s="471"/>
      <c r="E298" s="472"/>
      <c r="F298" s="473"/>
      <c r="G298" s="474"/>
      <c r="H298" s="475"/>
      <c r="I298" s="501"/>
      <c r="J298" s="502"/>
      <c r="K298" s="495"/>
      <c r="L298" s="503"/>
      <c r="M298" s="504"/>
      <c r="N298" s="505" t="str">
        <f>六年级BMI</f>
        <v/>
      </c>
      <c r="O298" s="499" t="str">
        <f>六年级BMI等级</f>
        <v/>
      </c>
      <c r="P298" s="500" t="str">
        <f>六年级BMI得分</f>
        <v/>
      </c>
      <c r="Q298" s="515" t="str">
        <f>六年级肺活量得分</f>
        <v/>
      </c>
      <c r="R298" s="512" t="str">
        <f>六年级等级</f>
        <v/>
      </c>
      <c r="S298" s="516" t="str">
        <f>六年级50米跑得分</f>
        <v/>
      </c>
      <c r="T298" s="517" t="str">
        <f>六年级等级</f>
        <v/>
      </c>
      <c r="U298" s="516" t="str">
        <f>六年级坐位体前屈得分</f>
        <v/>
      </c>
      <c r="V298" s="517" t="str">
        <f>六年级等级</f>
        <v/>
      </c>
      <c r="W298" s="516" t="str">
        <f>六年级一分钟跳绳得分</f>
        <v/>
      </c>
      <c r="X298" s="517" t="str">
        <f>六年级等级</f>
        <v/>
      </c>
      <c r="Y298" s="515" t="str">
        <f>六年级仰卧起坐得分</f>
        <v/>
      </c>
      <c r="Z298" s="518" t="str">
        <f>六年级等级</f>
        <v/>
      </c>
      <c r="AA298" s="533" t="str">
        <f>六年级折返跑得分</f>
        <v/>
      </c>
      <c r="AB298" s="515" t="str">
        <f>六年级等级</f>
        <v/>
      </c>
      <c r="AC298" s="533" t="str">
        <f>六年级跳绳附加分</f>
        <v/>
      </c>
      <c r="AD298" s="534" t="str">
        <f>六年级标准分</f>
        <v/>
      </c>
      <c r="AE298" s="534" t="str">
        <f>六年级总分</f>
        <v/>
      </c>
      <c r="AF298" s="517" t="str">
        <f>六年级等级</f>
        <v/>
      </c>
      <c r="AK298" s="582"/>
      <c r="AM298" s="452" t="str">
        <f>折返时间</f>
        <v/>
      </c>
    </row>
    <row r="299" spans="1:39">
      <c r="A299" s="476">
        <v>605</v>
      </c>
      <c r="B299" s="477">
        <v>17</v>
      </c>
      <c r="C299" s="478"/>
      <c r="D299" s="471"/>
      <c r="E299" s="472"/>
      <c r="F299" s="473"/>
      <c r="G299" s="480"/>
      <c r="H299" s="475"/>
      <c r="I299" s="501"/>
      <c r="J299" s="502"/>
      <c r="K299" s="495"/>
      <c r="L299" s="503"/>
      <c r="M299" s="504"/>
      <c r="N299" s="505" t="str">
        <f>六年级BMI</f>
        <v/>
      </c>
      <c r="O299" s="499" t="str">
        <f>六年级BMI等级</f>
        <v/>
      </c>
      <c r="P299" s="500" t="str">
        <f>六年级BMI得分</f>
        <v/>
      </c>
      <c r="Q299" s="515" t="str">
        <f>六年级肺活量得分</f>
        <v/>
      </c>
      <c r="R299" s="512" t="str">
        <f>六年级等级</f>
        <v/>
      </c>
      <c r="S299" s="516" t="str">
        <f>六年级50米跑得分</f>
        <v/>
      </c>
      <c r="T299" s="517" t="str">
        <f>六年级等级</f>
        <v/>
      </c>
      <c r="U299" s="516" t="str">
        <f>六年级坐位体前屈得分</f>
        <v/>
      </c>
      <c r="V299" s="517" t="str">
        <f>六年级等级</f>
        <v/>
      </c>
      <c r="W299" s="516" t="str">
        <f>六年级一分钟跳绳得分</f>
        <v/>
      </c>
      <c r="X299" s="517" t="str">
        <f>六年级等级</f>
        <v/>
      </c>
      <c r="Y299" s="515" t="str">
        <f>六年级仰卧起坐得分</f>
        <v/>
      </c>
      <c r="Z299" s="518" t="str">
        <f>六年级等级</f>
        <v/>
      </c>
      <c r="AA299" s="533" t="str">
        <f>六年级折返跑得分</f>
        <v/>
      </c>
      <c r="AB299" s="515" t="str">
        <f>六年级等级</f>
        <v/>
      </c>
      <c r="AC299" s="533" t="str">
        <f>六年级跳绳附加分</f>
        <v/>
      </c>
      <c r="AD299" s="534" t="str">
        <f>六年级标准分</f>
        <v/>
      </c>
      <c r="AE299" s="534" t="str">
        <f>六年级总分</f>
        <v/>
      </c>
      <c r="AF299" s="517" t="str">
        <f>六年级等级</f>
        <v/>
      </c>
      <c r="AK299" s="582"/>
      <c r="AM299" s="452" t="str">
        <f>折返时间</f>
        <v/>
      </c>
    </row>
    <row r="300" spans="1:39">
      <c r="A300" s="476">
        <v>605</v>
      </c>
      <c r="B300" s="477">
        <v>18</v>
      </c>
      <c r="C300" s="478"/>
      <c r="D300" s="471"/>
      <c r="E300" s="472"/>
      <c r="F300" s="473"/>
      <c r="G300" s="480"/>
      <c r="H300" s="475"/>
      <c r="I300" s="501"/>
      <c r="J300" s="502"/>
      <c r="K300" s="495"/>
      <c r="L300" s="503"/>
      <c r="M300" s="504"/>
      <c r="N300" s="505" t="str">
        <f>六年级BMI</f>
        <v/>
      </c>
      <c r="O300" s="499" t="str">
        <f>六年级BMI等级</f>
        <v/>
      </c>
      <c r="P300" s="500" t="str">
        <f>六年级BMI得分</f>
        <v/>
      </c>
      <c r="Q300" s="515" t="str">
        <f>六年级肺活量得分</f>
        <v/>
      </c>
      <c r="R300" s="512" t="str">
        <f>六年级等级</f>
        <v/>
      </c>
      <c r="S300" s="516" t="str">
        <f>六年级50米跑得分</f>
        <v/>
      </c>
      <c r="T300" s="517" t="str">
        <f>六年级等级</f>
        <v/>
      </c>
      <c r="U300" s="516" t="str">
        <f>六年级坐位体前屈得分</f>
        <v/>
      </c>
      <c r="V300" s="517" t="str">
        <f>六年级等级</f>
        <v/>
      </c>
      <c r="W300" s="516" t="str">
        <f>六年级一分钟跳绳得分</f>
        <v/>
      </c>
      <c r="X300" s="517" t="str">
        <f>六年级等级</f>
        <v/>
      </c>
      <c r="Y300" s="515" t="str">
        <f>六年级仰卧起坐得分</f>
        <v/>
      </c>
      <c r="Z300" s="518" t="str">
        <f>六年级等级</f>
        <v/>
      </c>
      <c r="AA300" s="533" t="str">
        <f>六年级折返跑得分</f>
        <v/>
      </c>
      <c r="AB300" s="515" t="str">
        <f>六年级等级</f>
        <v/>
      </c>
      <c r="AC300" s="533" t="str">
        <f>六年级跳绳附加分</f>
        <v/>
      </c>
      <c r="AD300" s="534" t="str">
        <f>六年级标准分</f>
        <v/>
      </c>
      <c r="AE300" s="534" t="str">
        <f>六年级总分</f>
        <v/>
      </c>
      <c r="AF300" s="517" t="str">
        <f>六年级等级</f>
        <v/>
      </c>
      <c r="AK300" s="582"/>
      <c r="AM300" s="452" t="str">
        <f>折返时间</f>
        <v/>
      </c>
    </row>
    <row r="301" spans="1:39">
      <c r="A301" s="476">
        <v>605</v>
      </c>
      <c r="B301" s="477">
        <v>19</v>
      </c>
      <c r="C301" s="478"/>
      <c r="D301" s="471"/>
      <c r="E301" s="472"/>
      <c r="F301" s="473"/>
      <c r="G301" s="480"/>
      <c r="H301" s="475"/>
      <c r="I301" s="501"/>
      <c r="J301" s="502"/>
      <c r="K301" s="495"/>
      <c r="L301" s="503"/>
      <c r="M301" s="504"/>
      <c r="N301" s="505" t="str">
        <f>六年级BMI</f>
        <v/>
      </c>
      <c r="O301" s="499" t="str">
        <f>六年级BMI等级</f>
        <v/>
      </c>
      <c r="P301" s="500" t="str">
        <f>六年级BMI得分</f>
        <v/>
      </c>
      <c r="Q301" s="515" t="str">
        <f>六年级肺活量得分</f>
        <v/>
      </c>
      <c r="R301" s="512" t="str">
        <f>六年级等级</f>
        <v/>
      </c>
      <c r="S301" s="516" t="str">
        <f>六年级50米跑得分</f>
        <v/>
      </c>
      <c r="T301" s="517" t="str">
        <f>六年级等级</f>
        <v/>
      </c>
      <c r="U301" s="516" t="str">
        <f>六年级坐位体前屈得分</f>
        <v/>
      </c>
      <c r="V301" s="517" t="str">
        <f>六年级等级</f>
        <v/>
      </c>
      <c r="W301" s="516" t="str">
        <f>六年级一分钟跳绳得分</f>
        <v/>
      </c>
      <c r="X301" s="517" t="str">
        <f>六年级等级</f>
        <v/>
      </c>
      <c r="Y301" s="515" t="str">
        <f>六年级仰卧起坐得分</f>
        <v/>
      </c>
      <c r="Z301" s="518" t="str">
        <f>六年级等级</f>
        <v/>
      </c>
      <c r="AA301" s="533" t="str">
        <f>六年级折返跑得分</f>
        <v/>
      </c>
      <c r="AB301" s="515" t="str">
        <f>六年级等级</f>
        <v/>
      </c>
      <c r="AC301" s="533" t="str">
        <f>六年级跳绳附加分</f>
        <v/>
      </c>
      <c r="AD301" s="534" t="str">
        <f>六年级标准分</f>
        <v/>
      </c>
      <c r="AE301" s="534" t="str">
        <f>六年级总分</f>
        <v/>
      </c>
      <c r="AF301" s="517" t="str">
        <f>六年级等级</f>
        <v/>
      </c>
      <c r="AK301" s="582"/>
      <c r="AM301" s="452" t="str">
        <f>折返时间</f>
        <v/>
      </c>
    </row>
    <row r="302" spans="1:39">
      <c r="A302" s="476">
        <v>605</v>
      </c>
      <c r="B302" s="477">
        <v>20</v>
      </c>
      <c r="C302" s="478"/>
      <c r="D302" s="471"/>
      <c r="E302" s="472"/>
      <c r="F302" s="473"/>
      <c r="G302" s="480"/>
      <c r="H302" s="475"/>
      <c r="I302" s="501"/>
      <c r="J302" s="502"/>
      <c r="K302" s="495"/>
      <c r="L302" s="503"/>
      <c r="M302" s="504"/>
      <c r="N302" s="505" t="str">
        <f>六年级BMI</f>
        <v/>
      </c>
      <c r="O302" s="499" t="str">
        <f>六年级BMI等级</f>
        <v/>
      </c>
      <c r="P302" s="500" t="str">
        <f>六年级BMI得分</f>
        <v/>
      </c>
      <c r="Q302" s="515" t="str">
        <f>六年级肺活量得分</f>
        <v/>
      </c>
      <c r="R302" s="512" t="str">
        <f>六年级等级</f>
        <v/>
      </c>
      <c r="S302" s="516" t="str">
        <f>六年级50米跑得分</f>
        <v/>
      </c>
      <c r="T302" s="517" t="str">
        <f>六年级等级</f>
        <v/>
      </c>
      <c r="U302" s="516" t="str">
        <f>六年级坐位体前屈得分</f>
        <v/>
      </c>
      <c r="V302" s="517" t="str">
        <f>六年级等级</f>
        <v/>
      </c>
      <c r="W302" s="516" t="str">
        <f>六年级一分钟跳绳得分</f>
        <v/>
      </c>
      <c r="X302" s="517" t="str">
        <f>六年级等级</f>
        <v/>
      </c>
      <c r="Y302" s="515" t="str">
        <f>六年级仰卧起坐得分</f>
        <v/>
      </c>
      <c r="Z302" s="518" t="str">
        <f>六年级等级</f>
        <v/>
      </c>
      <c r="AA302" s="533" t="str">
        <f>六年级折返跑得分</f>
        <v/>
      </c>
      <c r="AB302" s="515" t="str">
        <f>六年级等级</f>
        <v/>
      </c>
      <c r="AC302" s="533" t="str">
        <f>六年级跳绳附加分</f>
        <v/>
      </c>
      <c r="AD302" s="534" t="str">
        <f>六年级标准分</f>
        <v/>
      </c>
      <c r="AE302" s="534" t="str">
        <f>六年级总分</f>
        <v/>
      </c>
      <c r="AF302" s="517" t="str">
        <f>六年级等级</f>
        <v/>
      </c>
      <c r="AK302" s="582"/>
      <c r="AM302" s="452" t="str">
        <f>折返时间</f>
        <v/>
      </c>
    </row>
    <row r="303" spans="1:39">
      <c r="A303" s="476">
        <v>605</v>
      </c>
      <c r="B303" s="477">
        <v>21</v>
      </c>
      <c r="C303" s="478"/>
      <c r="D303" s="471"/>
      <c r="E303" s="472"/>
      <c r="F303" s="473"/>
      <c r="G303" s="480"/>
      <c r="H303" s="475"/>
      <c r="I303" s="501"/>
      <c r="J303" s="502"/>
      <c r="K303" s="495"/>
      <c r="L303" s="503"/>
      <c r="M303" s="504"/>
      <c r="N303" s="505" t="str">
        <f>六年级BMI</f>
        <v/>
      </c>
      <c r="O303" s="499" t="str">
        <f>六年级BMI等级</f>
        <v/>
      </c>
      <c r="P303" s="500" t="str">
        <f>六年级BMI得分</f>
        <v/>
      </c>
      <c r="Q303" s="515" t="str">
        <f>六年级肺活量得分</f>
        <v/>
      </c>
      <c r="R303" s="512" t="str">
        <f>六年级等级</f>
        <v/>
      </c>
      <c r="S303" s="516" t="str">
        <f>六年级50米跑得分</f>
        <v/>
      </c>
      <c r="T303" s="517" t="str">
        <f>六年级等级</f>
        <v/>
      </c>
      <c r="U303" s="516" t="str">
        <f>六年级坐位体前屈得分</f>
        <v/>
      </c>
      <c r="V303" s="517" t="str">
        <f>六年级等级</f>
        <v/>
      </c>
      <c r="W303" s="516" t="str">
        <f>六年级一分钟跳绳得分</f>
        <v/>
      </c>
      <c r="X303" s="517" t="str">
        <f>六年级等级</f>
        <v/>
      </c>
      <c r="Y303" s="515" t="str">
        <f>六年级仰卧起坐得分</f>
        <v/>
      </c>
      <c r="Z303" s="518" t="str">
        <f>六年级等级</f>
        <v/>
      </c>
      <c r="AA303" s="533" t="str">
        <f>六年级折返跑得分</f>
        <v/>
      </c>
      <c r="AB303" s="515" t="str">
        <f>六年级等级</f>
        <v/>
      </c>
      <c r="AC303" s="533" t="str">
        <f>六年级跳绳附加分</f>
        <v/>
      </c>
      <c r="AD303" s="534" t="str">
        <f>六年级标准分</f>
        <v/>
      </c>
      <c r="AE303" s="534" t="str">
        <f>六年级总分</f>
        <v/>
      </c>
      <c r="AF303" s="517" t="str">
        <f>六年级等级</f>
        <v/>
      </c>
      <c r="AK303" s="582"/>
      <c r="AM303" s="452" t="str">
        <f>折返时间</f>
        <v/>
      </c>
    </row>
    <row r="304" spans="1:39">
      <c r="A304" s="476">
        <v>605</v>
      </c>
      <c r="B304" s="477">
        <v>22</v>
      </c>
      <c r="C304" s="478"/>
      <c r="D304" s="471"/>
      <c r="E304" s="472"/>
      <c r="F304" s="473"/>
      <c r="G304" s="480"/>
      <c r="H304" s="475"/>
      <c r="I304" s="501"/>
      <c r="J304" s="502"/>
      <c r="K304" s="495"/>
      <c r="L304" s="503"/>
      <c r="M304" s="504"/>
      <c r="N304" s="505" t="str">
        <f>六年级BMI</f>
        <v/>
      </c>
      <c r="O304" s="499" t="str">
        <f>六年级BMI等级</f>
        <v/>
      </c>
      <c r="P304" s="500" t="str">
        <f>六年级BMI得分</f>
        <v/>
      </c>
      <c r="Q304" s="515" t="str">
        <f>六年级肺活量得分</f>
        <v/>
      </c>
      <c r="R304" s="512" t="str">
        <f>六年级等级</f>
        <v/>
      </c>
      <c r="S304" s="516" t="str">
        <f>六年级50米跑得分</f>
        <v/>
      </c>
      <c r="T304" s="517" t="str">
        <f>六年级等级</f>
        <v/>
      </c>
      <c r="U304" s="516" t="str">
        <f>六年级坐位体前屈得分</f>
        <v/>
      </c>
      <c r="V304" s="517" t="str">
        <f>六年级等级</f>
        <v/>
      </c>
      <c r="W304" s="516" t="str">
        <f>六年级一分钟跳绳得分</f>
        <v/>
      </c>
      <c r="X304" s="517" t="str">
        <f>六年级等级</f>
        <v/>
      </c>
      <c r="Y304" s="515" t="str">
        <f>六年级仰卧起坐得分</f>
        <v/>
      </c>
      <c r="Z304" s="518" t="str">
        <f>六年级等级</f>
        <v/>
      </c>
      <c r="AA304" s="533" t="str">
        <f>六年级折返跑得分</f>
        <v/>
      </c>
      <c r="AB304" s="515" t="str">
        <f>六年级等级</f>
        <v/>
      </c>
      <c r="AC304" s="533" t="str">
        <f>六年级跳绳附加分</f>
        <v/>
      </c>
      <c r="AD304" s="534" t="str">
        <f>六年级标准分</f>
        <v/>
      </c>
      <c r="AE304" s="534" t="str">
        <f>六年级总分</f>
        <v/>
      </c>
      <c r="AF304" s="517" t="str">
        <f>六年级等级</f>
        <v/>
      </c>
      <c r="AK304" s="582"/>
      <c r="AM304" s="452" t="str">
        <f>折返时间</f>
        <v/>
      </c>
    </row>
    <row r="305" spans="1:39">
      <c r="A305" s="476">
        <v>605</v>
      </c>
      <c r="B305" s="477">
        <v>23</v>
      </c>
      <c r="C305" s="478"/>
      <c r="D305" s="471"/>
      <c r="E305" s="472"/>
      <c r="F305" s="473"/>
      <c r="G305" s="480"/>
      <c r="H305" s="475"/>
      <c r="I305" s="501"/>
      <c r="J305" s="502"/>
      <c r="K305" s="495"/>
      <c r="L305" s="503"/>
      <c r="M305" s="504"/>
      <c r="N305" s="505" t="str">
        <f>六年级BMI</f>
        <v/>
      </c>
      <c r="O305" s="499" t="str">
        <f>六年级BMI等级</f>
        <v/>
      </c>
      <c r="P305" s="500" t="str">
        <f>六年级BMI得分</f>
        <v/>
      </c>
      <c r="Q305" s="515" t="str">
        <f>六年级肺活量得分</f>
        <v/>
      </c>
      <c r="R305" s="512" t="str">
        <f>六年级等级</f>
        <v/>
      </c>
      <c r="S305" s="516" t="str">
        <f>六年级50米跑得分</f>
        <v/>
      </c>
      <c r="T305" s="517" t="str">
        <f>六年级等级</f>
        <v/>
      </c>
      <c r="U305" s="516" t="str">
        <f>六年级坐位体前屈得分</f>
        <v/>
      </c>
      <c r="V305" s="517" t="str">
        <f>六年级等级</f>
        <v/>
      </c>
      <c r="W305" s="516" t="str">
        <f>六年级一分钟跳绳得分</f>
        <v/>
      </c>
      <c r="X305" s="517" t="str">
        <f>六年级等级</f>
        <v/>
      </c>
      <c r="Y305" s="515" t="str">
        <f>六年级仰卧起坐得分</f>
        <v/>
      </c>
      <c r="Z305" s="518" t="str">
        <f>六年级等级</f>
        <v/>
      </c>
      <c r="AA305" s="533" t="str">
        <f>六年级折返跑得分</f>
        <v/>
      </c>
      <c r="AB305" s="515" t="str">
        <f>六年级等级</f>
        <v/>
      </c>
      <c r="AC305" s="533" t="str">
        <f>六年级跳绳附加分</f>
        <v/>
      </c>
      <c r="AD305" s="534" t="str">
        <f>六年级标准分</f>
        <v/>
      </c>
      <c r="AE305" s="534" t="str">
        <f>六年级总分</f>
        <v/>
      </c>
      <c r="AF305" s="517" t="str">
        <f>六年级等级</f>
        <v/>
      </c>
      <c r="AK305" s="582"/>
      <c r="AM305" s="452" t="str">
        <f>折返时间</f>
        <v/>
      </c>
    </row>
    <row r="306" spans="1:39">
      <c r="A306" s="476">
        <v>605</v>
      </c>
      <c r="B306" s="477">
        <v>24</v>
      </c>
      <c r="C306" s="478"/>
      <c r="D306" s="471"/>
      <c r="E306" s="472"/>
      <c r="F306" s="473"/>
      <c r="G306" s="480"/>
      <c r="H306" s="475"/>
      <c r="I306" s="501"/>
      <c r="J306" s="502"/>
      <c r="K306" s="495"/>
      <c r="L306" s="503"/>
      <c r="M306" s="504"/>
      <c r="N306" s="505" t="str">
        <f>六年级BMI</f>
        <v/>
      </c>
      <c r="O306" s="499" t="str">
        <f>六年级BMI等级</f>
        <v/>
      </c>
      <c r="P306" s="500" t="str">
        <f>六年级BMI得分</f>
        <v/>
      </c>
      <c r="Q306" s="515" t="str">
        <f>六年级肺活量得分</f>
        <v/>
      </c>
      <c r="R306" s="512" t="str">
        <f>六年级等级</f>
        <v/>
      </c>
      <c r="S306" s="516" t="str">
        <f>六年级50米跑得分</f>
        <v/>
      </c>
      <c r="T306" s="517" t="str">
        <f>六年级等级</f>
        <v/>
      </c>
      <c r="U306" s="516" t="str">
        <f>六年级坐位体前屈得分</f>
        <v/>
      </c>
      <c r="V306" s="517" t="str">
        <f>六年级等级</f>
        <v/>
      </c>
      <c r="W306" s="516" t="str">
        <f>六年级一分钟跳绳得分</f>
        <v/>
      </c>
      <c r="X306" s="517" t="str">
        <f>六年级等级</f>
        <v/>
      </c>
      <c r="Y306" s="515" t="str">
        <f>六年级仰卧起坐得分</f>
        <v/>
      </c>
      <c r="Z306" s="518" t="str">
        <f>六年级等级</f>
        <v/>
      </c>
      <c r="AA306" s="533" t="str">
        <f>六年级折返跑得分</f>
        <v/>
      </c>
      <c r="AB306" s="515" t="str">
        <f>六年级等级</f>
        <v/>
      </c>
      <c r="AC306" s="533" t="str">
        <f>六年级跳绳附加分</f>
        <v/>
      </c>
      <c r="AD306" s="534" t="str">
        <f>六年级标准分</f>
        <v/>
      </c>
      <c r="AE306" s="534" t="str">
        <f>六年级总分</f>
        <v/>
      </c>
      <c r="AF306" s="517" t="str">
        <f>六年级等级</f>
        <v/>
      </c>
      <c r="AK306" s="582"/>
      <c r="AM306" s="452" t="str">
        <f>折返时间</f>
        <v/>
      </c>
    </row>
    <row r="307" spans="1:39">
      <c r="A307" s="476">
        <v>605</v>
      </c>
      <c r="B307" s="477">
        <v>25</v>
      </c>
      <c r="C307" s="478"/>
      <c r="D307" s="471"/>
      <c r="E307" s="472"/>
      <c r="F307" s="473"/>
      <c r="G307" s="480"/>
      <c r="H307" s="475"/>
      <c r="I307" s="501"/>
      <c r="J307" s="502"/>
      <c r="K307" s="495"/>
      <c r="L307" s="503"/>
      <c r="M307" s="504"/>
      <c r="N307" s="505" t="str">
        <f>六年级BMI</f>
        <v/>
      </c>
      <c r="O307" s="499" t="str">
        <f>六年级BMI等级</f>
        <v/>
      </c>
      <c r="P307" s="500" t="str">
        <f>六年级BMI得分</f>
        <v/>
      </c>
      <c r="Q307" s="515" t="str">
        <f>六年级肺活量得分</f>
        <v/>
      </c>
      <c r="R307" s="512" t="str">
        <f>六年级等级</f>
        <v/>
      </c>
      <c r="S307" s="516" t="str">
        <f>六年级50米跑得分</f>
        <v/>
      </c>
      <c r="T307" s="517" t="str">
        <f>六年级等级</f>
        <v/>
      </c>
      <c r="U307" s="516" t="str">
        <f>六年级坐位体前屈得分</f>
        <v/>
      </c>
      <c r="V307" s="517" t="str">
        <f>六年级等级</f>
        <v/>
      </c>
      <c r="W307" s="516" t="str">
        <f>六年级一分钟跳绳得分</f>
        <v/>
      </c>
      <c r="X307" s="517" t="str">
        <f>六年级等级</f>
        <v/>
      </c>
      <c r="Y307" s="515" t="str">
        <f>六年级仰卧起坐得分</f>
        <v/>
      </c>
      <c r="Z307" s="518" t="str">
        <f>六年级等级</f>
        <v/>
      </c>
      <c r="AA307" s="533" t="str">
        <f>六年级折返跑得分</f>
        <v/>
      </c>
      <c r="AB307" s="515" t="str">
        <f>六年级等级</f>
        <v/>
      </c>
      <c r="AC307" s="533" t="str">
        <f>六年级跳绳附加分</f>
        <v/>
      </c>
      <c r="AD307" s="534" t="str">
        <f>六年级标准分</f>
        <v/>
      </c>
      <c r="AE307" s="534" t="str">
        <f>六年级总分</f>
        <v/>
      </c>
      <c r="AF307" s="517" t="str">
        <f>六年级等级</f>
        <v/>
      </c>
      <c r="AK307" s="582"/>
      <c r="AM307" s="452" t="str">
        <f>折返时间</f>
        <v/>
      </c>
    </row>
    <row r="308" spans="1:39">
      <c r="A308" s="476">
        <v>605</v>
      </c>
      <c r="B308" s="477">
        <v>26</v>
      </c>
      <c r="C308" s="478"/>
      <c r="D308" s="471"/>
      <c r="E308" s="472"/>
      <c r="F308" s="473"/>
      <c r="G308" s="480"/>
      <c r="H308" s="475"/>
      <c r="I308" s="501"/>
      <c r="J308" s="502"/>
      <c r="K308" s="495"/>
      <c r="L308" s="503"/>
      <c r="M308" s="504"/>
      <c r="N308" s="505" t="str">
        <f>六年级BMI</f>
        <v/>
      </c>
      <c r="O308" s="499" t="str">
        <f>六年级BMI等级</f>
        <v/>
      </c>
      <c r="P308" s="500" t="str">
        <f>六年级BMI得分</f>
        <v/>
      </c>
      <c r="Q308" s="515" t="str">
        <f>六年级肺活量得分</f>
        <v/>
      </c>
      <c r="R308" s="512" t="str">
        <f>六年级等级</f>
        <v/>
      </c>
      <c r="S308" s="516" t="str">
        <f>六年级50米跑得分</f>
        <v/>
      </c>
      <c r="T308" s="517" t="str">
        <f>六年级等级</f>
        <v/>
      </c>
      <c r="U308" s="516" t="str">
        <f>六年级坐位体前屈得分</f>
        <v/>
      </c>
      <c r="V308" s="517" t="str">
        <f>六年级等级</f>
        <v/>
      </c>
      <c r="W308" s="516" t="str">
        <f>六年级一分钟跳绳得分</f>
        <v/>
      </c>
      <c r="X308" s="517" t="str">
        <f>六年级等级</f>
        <v/>
      </c>
      <c r="Y308" s="515" t="str">
        <f>六年级仰卧起坐得分</f>
        <v/>
      </c>
      <c r="Z308" s="518" t="str">
        <f>六年级等级</f>
        <v/>
      </c>
      <c r="AA308" s="533" t="str">
        <f>六年级折返跑得分</f>
        <v/>
      </c>
      <c r="AB308" s="515" t="str">
        <f>六年级等级</f>
        <v/>
      </c>
      <c r="AC308" s="533" t="str">
        <f>六年级跳绳附加分</f>
        <v/>
      </c>
      <c r="AD308" s="534" t="str">
        <f>六年级标准分</f>
        <v/>
      </c>
      <c r="AE308" s="534" t="str">
        <f>六年级总分</f>
        <v/>
      </c>
      <c r="AF308" s="517" t="str">
        <f>六年级等级</f>
        <v/>
      </c>
      <c r="AK308" s="582"/>
      <c r="AM308" s="452" t="str">
        <f>折返时间</f>
        <v/>
      </c>
    </row>
    <row r="309" spans="1:39">
      <c r="A309" s="476">
        <v>605</v>
      </c>
      <c r="B309" s="477">
        <v>27</v>
      </c>
      <c r="C309" s="478"/>
      <c r="D309" s="471"/>
      <c r="E309" s="472"/>
      <c r="F309" s="473"/>
      <c r="G309" s="480"/>
      <c r="H309" s="475"/>
      <c r="I309" s="501"/>
      <c r="J309" s="502"/>
      <c r="K309" s="495"/>
      <c r="L309" s="503"/>
      <c r="M309" s="504"/>
      <c r="N309" s="505" t="str">
        <f>六年级BMI</f>
        <v/>
      </c>
      <c r="O309" s="499" t="str">
        <f>六年级BMI等级</f>
        <v/>
      </c>
      <c r="P309" s="500" t="str">
        <f>六年级BMI得分</f>
        <v/>
      </c>
      <c r="Q309" s="515" t="str">
        <f>六年级肺活量得分</f>
        <v/>
      </c>
      <c r="R309" s="512" t="str">
        <f>六年级等级</f>
        <v/>
      </c>
      <c r="S309" s="516" t="str">
        <f>六年级50米跑得分</f>
        <v/>
      </c>
      <c r="T309" s="517" t="str">
        <f>六年级等级</f>
        <v/>
      </c>
      <c r="U309" s="516" t="str">
        <f>六年级坐位体前屈得分</f>
        <v/>
      </c>
      <c r="V309" s="517" t="str">
        <f>六年级等级</f>
        <v/>
      </c>
      <c r="W309" s="516" t="str">
        <f>六年级一分钟跳绳得分</f>
        <v/>
      </c>
      <c r="X309" s="517" t="str">
        <f>六年级等级</f>
        <v/>
      </c>
      <c r="Y309" s="515" t="str">
        <f>六年级仰卧起坐得分</f>
        <v/>
      </c>
      <c r="Z309" s="518" t="str">
        <f>六年级等级</f>
        <v/>
      </c>
      <c r="AA309" s="533" t="str">
        <f>六年级折返跑得分</f>
        <v/>
      </c>
      <c r="AB309" s="515" t="str">
        <f>六年级等级</f>
        <v/>
      </c>
      <c r="AC309" s="533" t="str">
        <f>六年级跳绳附加分</f>
        <v/>
      </c>
      <c r="AD309" s="534" t="str">
        <f>六年级标准分</f>
        <v/>
      </c>
      <c r="AE309" s="534" t="str">
        <f>六年级总分</f>
        <v/>
      </c>
      <c r="AF309" s="517" t="str">
        <f>六年级等级</f>
        <v/>
      </c>
      <c r="AK309" s="582"/>
      <c r="AM309" s="452" t="str">
        <f>折返时间</f>
        <v/>
      </c>
    </row>
    <row r="310" spans="1:39">
      <c r="A310" s="476">
        <v>605</v>
      </c>
      <c r="B310" s="477">
        <v>28</v>
      </c>
      <c r="C310" s="478"/>
      <c r="D310" s="471"/>
      <c r="E310" s="472"/>
      <c r="F310" s="481"/>
      <c r="G310" s="480"/>
      <c r="H310" s="475"/>
      <c r="I310" s="501"/>
      <c r="J310" s="502"/>
      <c r="K310" s="495"/>
      <c r="L310" s="503"/>
      <c r="M310" s="504"/>
      <c r="N310" s="505" t="str">
        <f>六年级BMI</f>
        <v/>
      </c>
      <c r="O310" s="499" t="str">
        <f>六年级BMI等级</f>
        <v/>
      </c>
      <c r="P310" s="500" t="str">
        <f>六年级BMI得分</f>
        <v/>
      </c>
      <c r="Q310" s="515" t="str">
        <f>六年级肺活量得分</f>
        <v/>
      </c>
      <c r="R310" s="512" t="str">
        <f>六年级等级</f>
        <v/>
      </c>
      <c r="S310" s="516" t="str">
        <f>六年级50米跑得分</f>
        <v/>
      </c>
      <c r="T310" s="517" t="str">
        <f>六年级等级</f>
        <v/>
      </c>
      <c r="U310" s="516" t="str">
        <f>六年级坐位体前屈得分</f>
        <v/>
      </c>
      <c r="V310" s="517" t="str">
        <f>六年级等级</f>
        <v/>
      </c>
      <c r="W310" s="516" t="str">
        <f>六年级一分钟跳绳得分</f>
        <v/>
      </c>
      <c r="X310" s="517" t="str">
        <f>六年级等级</f>
        <v/>
      </c>
      <c r="Y310" s="515" t="str">
        <f>六年级仰卧起坐得分</f>
        <v/>
      </c>
      <c r="Z310" s="518" t="str">
        <f>六年级等级</f>
        <v/>
      </c>
      <c r="AA310" s="533" t="str">
        <f>六年级折返跑得分</f>
        <v/>
      </c>
      <c r="AB310" s="515" t="str">
        <f>六年级等级</f>
        <v/>
      </c>
      <c r="AC310" s="533" t="str">
        <f>六年级跳绳附加分</f>
        <v/>
      </c>
      <c r="AD310" s="534" t="str">
        <f>六年级标准分</f>
        <v/>
      </c>
      <c r="AE310" s="534" t="str">
        <f>六年级总分</f>
        <v/>
      </c>
      <c r="AF310" s="517" t="str">
        <f>六年级等级</f>
        <v/>
      </c>
      <c r="AK310" s="582"/>
      <c r="AM310" s="452" t="str">
        <f>折返时间</f>
        <v/>
      </c>
    </row>
    <row r="311" spans="1:39">
      <c r="A311" s="476">
        <v>605</v>
      </c>
      <c r="B311" s="477">
        <v>29</v>
      </c>
      <c r="C311" s="478"/>
      <c r="D311" s="471"/>
      <c r="E311" s="472"/>
      <c r="F311" s="481"/>
      <c r="G311" s="480"/>
      <c r="H311" s="475"/>
      <c r="I311" s="501"/>
      <c r="J311" s="502"/>
      <c r="K311" s="495"/>
      <c r="L311" s="503"/>
      <c r="M311" s="504"/>
      <c r="N311" s="505" t="str">
        <f>六年级BMI</f>
        <v/>
      </c>
      <c r="O311" s="499" t="str">
        <f>六年级BMI等级</f>
        <v/>
      </c>
      <c r="P311" s="500" t="str">
        <f>六年级BMI得分</f>
        <v/>
      </c>
      <c r="Q311" s="515" t="str">
        <f>六年级肺活量得分</f>
        <v/>
      </c>
      <c r="R311" s="512" t="str">
        <f>六年级等级</f>
        <v/>
      </c>
      <c r="S311" s="516" t="str">
        <f>六年级50米跑得分</f>
        <v/>
      </c>
      <c r="T311" s="517" t="str">
        <f>六年级等级</f>
        <v/>
      </c>
      <c r="U311" s="516" t="str">
        <f>六年级坐位体前屈得分</f>
        <v/>
      </c>
      <c r="V311" s="517" t="str">
        <f>六年级等级</f>
        <v/>
      </c>
      <c r="W311" s="516" t="str">
        <f>六年级一分钟跳绳得分</f>
        <v/>
      </c>
      <c r="X311" s="517" t="str">
        <f>六年级等级</f>
        <v/>
      </c>
      <c r="Y311" s="515" t="str">
        <f>六年级仰卧起坐得分</f>
        <v/>
      </c>
      <c r="Z311" s="518" t="str">
        <f>六年级等级</f>
        <v/>
      </c>
      <c r="AA311" s="533" t="str">
        <f>六年级折返跑得分</f>
        <v/>
      </c>
      <c r="AB311" s="515" t="str">
        <f>六年级等级</f>
        <v/>
      </c>
      <c r="AC311" s="533" t="str">
        <f>六年级跳绳附加分</f>
        <v/>
      </c>
      <c r="AD311" s="534" t="str">
        <f>六年级标准分</f>
        <v/>
      </c>
      <c r="AE311" s="534" t="str">
        <f>六年级总分</f>
        <v/>
      </c>
      <c r="AF311" s="517" t="str">
        <f>六年级等级</f>
        <v/>
      </c>
      <c r="AK311" s="582"/>
      <c r="AM311" s="452" t="str">
        <f>折返时间</f>
        <v/>
      </c>
    </row>
    <row r="312" spans="1:39">
      <c r="A312" s="476">
        <v>605</v>
      </c>
      <c r="B312" s="477">
        <v>30</v>
      </c>
      <c r="C312" s="478"/>
      <c r="D312" s="471"/>
      <c r="E312" s="472"/>
      <c r="F312" s="481"/>
      <c r="G312" s="480"/>
      <c r="H312" s="475"/>
      <c r="I312" s="501"/>
      <c r="J312" s="502"/>
      <c r="K312" s="495"/>
      <c r="L312" s="503"/>
      <c r="M312" s="504"/>
      <c r="N312" s="505" t="str">
        <f>六年级BMI</f>
        <v/>
      </c>
      <c r="O312" s="499" t="str">
        <f>六年级BMI等级</f>
        <v/>
      </c>
      <c r="P312" s="500" t="str">
        <f>六年级BMI得分</f>
        <v/>
      </c>
      <c r="Q312" s="515" t="str">
        <f>六年级肺活量得分</f>
        <v/>
      </c>
      <c r="R312" s="512" t="str">
        <f>六年级等级</f>
        <v/>
      </c>
      <c r="S312" s="516" t="str">
        <f>六年级50米跑得分</f>
        <v/>
      </c>
      <c r="T312" s="517" t="str">
        <f>六年级等级</f>
        <v/>
      </c>
      <c r="U312" s="516" t="str">
        <f>六年级坐位体前屈得分</f>
        <v/>
      </c>
      <c r="V312" s="517" t="str">
        <f>六年级等级</f>
        <v/>
      </c>
      <c r="W312" s="516" t="str">
        <f>六年级一分钟跳绳得分</f>
        <v/>
      </c>
      <c r="X312" s="517" t="str">
        <f>六年级等级</f>
        <v/>
      </c>
      <c r="Y312" s="515" t="str">
        <f>六年级仰卧起坐得分</f>
        <v/>
      </c>
      <c r="Z312" s="518" t="str">
        <f>六年级等级</f>
        <v/>
      </c>
      <c r="AA312" s="533" t="str">
        <f>六年级折返跑得分</f>
        <v/>
      </c>
      <c r="AB312" s="515" t="str">
        <f>六年级等级</f>
        <v/>
      </c>
      <c r="AC312" s="533" t="str">
        <f>六年级跳绳附加分</f>
        <v/>
      </c>
      <c r="AD312" s="534" t="str">
        <f>六年级标准分</f>
        <v/>
      </c>
      <c r="AE312" s="534" t="str">
        <f>六年级总分</f>
        <v/>
      </c>
      <c r="AF312" s="517" t="str">
        <f>六年级等级</f>
        <v/>
      </c>
      <c r="AK312" s="582"/>
      <c r="AM312" s="452" t="str">
        <f>折返时间</f>
        <v/>
      </c>
    </row>
    <row r="313" spans="1:39">
      <c r="A313" s="476">
        <v>605</v>
      </c>
      <c r="B313" s="477">
        <v>31</v>
      </c>
      <c r="C313" s="478"/>
      <c r="D313" s="471"/>
      <c r="E313" s="472"/>
      <c r="F313" s="481"/>
      <c r="G313" s="480"/>
      <c r="H313" s="475"/>
      <c r="I313" s="501"/>
      <c r="J313" s="502"/>
      <c r="K313" s="495"/>
      <c r="L313" s="503"/>
      <c r="M313" s="504"/>
      <c r="N313" s="505" t="str">
        <f>六年级BMI</f>
        <v/>
      </c>
      <c r="O313" s="499" t="str">
        <f>六年级BMI等级</f>
        <v/>
      </c>
      <c r="P313" s="500" t="str">
        <f>六年级BMI得分</f>
        <v/>
      </c>
      <c r="Q313" s="515" t="str">
        <f>六年级肺活量得分</f>
        <v/>
      </c>
      <c r="R313" s="512" t="str">
        <f>六年级等级</f>
        <v/>
      </c>
      <c r="S313" s="516" t="str">
        <f>六年级50米跑得分</f>
        <v/>
      </c>
      <c r="T313" s="517" t="str">
        <f>六年级等级</f>
        <v/>
      </c>
      <c r="U313" s="516" t="str">
        <f>六年级坐位体前屈得分</f>
        <v/>
      </c>
      <c r="V313" s="517" t="str">
        <f>六年级等级</f>
        <v/>
      </c>
      <c r="W313" s="516" t="str">
        <f>六年级一分钟跳绳得分</f>
        <v/>
      </c>
      <c r="X313" s="517" t="str">
        <f>六年级等级</f>
        <v/>
      </c>
      <c r="Y313" s="515" t="str">
        <f>六年级仰卧起坐得分</f>
        <v/>
      </c>
      <c r="Z313" s="518" t="str">
        <f>六年级等级</f>
        <v/>
      </c>
      <c r="AA313" s="533" t="str">
        <f>六年级折返跑得分</f>
        <v/>
      </c>
      <c r="AB313" s="515" t="str">
        <f>六年级等级</f>
        <v/>
      </c>
      <c r="AC313" s="533" t="str">
        <f>六年级跳绳附加分</f>
        <v/>
      </c>
      <c r="AD313" s="534" t="str">
        <f>六年级标准分</f>
        <v/>
      </c>
      <c r="AE313" s="534" t="str">
        <f>六年级总分</f>
        <v/>
      </c>
      <c r="AF313" s="517" t="str">
        <f>六年级等级</f>
        <v/>
      </c>
      <c r="AK313" s="582"/>
      <c r="AM313" s="452" t="str">
        <f>折返时间</f>
        <v/>
      </c>
    </row>
    <row r="314" spans="1:39">
      <c r="A314" s="476">
        <v>605</v>
      </c>
      <c r="B314" s="477">
        <v>32</v>
      </c>
      <c r="C314" s="478"/>
      <c r="D314" s="471"/>
      <c r="E314" s="478"/>
      <c r="F314" s="481"/>
      <c r="G314" s="480"/>
      <c r="H314" s="475"/>
      <c r="I314" s="501"/>
      <c r="J314" s="502"/>
      <c r="K314" s="502"/>
      <c r="L314" s="503"/>
      <c r="M314" s="504"/>
      <c r="N314" s="505" t="str">
        <f>六年级BMI</f>
        <v/>
      </c>
      <c r="O314" s="499" t="str">
        <f>六年级BMI等级</f>
        <v/>
      </c>
      <c r="P314" s="500" t="str">
        <f>六年级BMI得分</f>
        <v/>
      </c>
      <c r="Q314" s="515" t="str">
        <f>六年级肺活量得分</f>
        <v/>
      </c>
      <c r="R314" s="512" t="str">
        <f>六年级等级</f>
        <v/>
      </c>
      <c r="S314" s="516" t="str">
        <f>六年级50米跑得分</f>
        <v/>
      </c>
      <c r="T314" s="517" t="str">
        <f>六年级等级</f>
        <v/>
      </c>
      <c r="U314" s="516" t="str">
        <f>六年级坐位体前屈得分</f>
        <v/>
      </c>
      <c r="V314" s="517" t="str">
        <f>六年级等级</f>
        <v/>
      </c>
      <c r="W314" s="516" t="str">
        <f>六年级一分钟跳绳得分</f>
        <v/>
      </c>
      <c r="X314" s="517" t="str">
        <f>六年级等级</f>
        <v/>
      </c>
      <c r="Y314" s="515" t="str">
        <f>六年级仰卧起坐得分</f>
        <v/>
      </c>
      <c r="Z314" s="518" t="str">
        <f>六年级等级</f>
        <v/>
      </c>
      <c r="AA314" s="533" t="str">
        <f>六年级折返跑得分</f>
        <v/>
      </c>
      <c r="AB314" s="515" t="str">
        <f>六年级等级</f>
        <v/>
      </c>
      <c r="AC314" s="533" t="str">
        <f>六年级跳绳附加分</f>
        <v/>
      </c>
      <c r="AD314" s="534" t="str">
        <f>六年级标准分</f>
        <v/>
      </c>
      <c r="AE314" s="534" t="str">
        <f>六年级总分</f>
        <v/>
      </c>
      <c r="AF314" s="517" t="str">
        <f>六年级等级</f>
        <v/>
      </c>
      <c r="AK314" s="582"/>
      <c r="AM314" s="452" t="str">
        <f>折返时间</f>
        <v/>
      </c>
    </row>
    <row r="315" spans="1:39">
      <c r="A315" s="476">
        <v>605</v>
      </c>
      <c r="B315" s="477">
        <v>33</v>
      </c>
      <c r="C315" s="478"/>
      <c r="D315" s="471"/>
      <c r="E315" s="478"/>
      <c r="F315" s="481"/>
      <c r="G315" s="480"/>
      <c r="H315" s="475"/>
      <c r="I315" s="501"/>
      <c r="J315" s="502"/>
      <c r="K315" s="502"/>
      <c r="L315" s="503"/>
      <c r="M315" s="504"/>
      <c r="N315" s="505" t="str">
        <f>六年级BMI</f>
        <v/>
      </c>
      <c r="O315" s="499" t="str">
        <f>六年级BMI等级</f>
        <v/>
      </c>
      <c r="P315" s="500" t="str">
        <f>六年级BMI得分</f>
        <v/>
      </c>
      <c r="Q315" s="515" t="str">
        <f>六年级肺活量得分</f>
        <v/>
      </c>
      <c r="R315" s="512" t="str">
        <f>六年级等级</f>
        <v/>
      </c>
      <c r="S315" s="516" t="str">
        <f>六年级50米跑得分</f>
        <v/>
      </c>
      <c r="T315" s="517" t="str">
        <f>六年级等级</f>
        <v/>
      </c>
      <c r="U315" s="516" t="str">
        <f>六年级坐位体前屈得分</f>
        <v/>
      </c>
      <c r="V315" s="517" t="str">
        <f>六年级等级</f>
        <v/>
      </c>
      <c r="W315" s="516" t="str">
        <f>六年级一分钟跳绳得分</f>
        <v/>
      </c>
      <c r="X315" s="517" t="str">
        <f>六年级等级</f>
        <v/>
      </c>
      <c r="Y315" s="515" t="str">
        <f>六年级仰卧起坐得分</f>
        <v/>
      </c>
      <c r="Z315" s="518" t="str">
        <f>六年级等级</f>
        <v/>
      </c>
      <c r="AA315" s="533" t="str">
        <f>六年级折返跑得分</f>
        <v/>
      </c>
      <c r="AB315" s="515" t="str">
        <f>六年级等级</f>
        <v/>
      </c>
      <c r="AC315" s="533" t="str">
        <f>六年级跳绳附加分</f>
        <v/>
      </c>
      <c r="AD315" s="534" t="str">
        <f>六年级标准分</f>
        <v/>
      </c>
      <c r="AE315" s="534" t="str">
        <f>六年级总分</f>
        <v/>
      </c>
      <c r="AF315" s="517" t="str">
        <f>六年级等级</f>
        <v/>
      </c>
      <c r="AK315" s="582"/>
      <c r="AM315" s="452" t="str">
        <f>折返时间</f>
        <v/>
      </c>
    </row>
    <row r="316" spans="1:39">
      <c r="A316" s="476">
        <v>605</v>
      </c>
      <c r="B316" s="477">
        <v>34</v>
      </c>
      <c r="C316" s="478"/>
      <c r="D316" s="471"/>
      <c r="E316" s="478"/>
      <c r="F316" s="481"/>
      <c r="G316" s="480"/>
      <c r="H316" s="475"/>
      <c r="I316" s="501"/>
      <c r="J316" s="502"/>
      <c r="K316" s="502"/>
      <c r="L316" s="503"/>
      <c r="M316" s="504"/>
      <c r="N316" s="505" t="str">
        <f>六年级BMI</f>
        <v/>
      </c>
      <c r="O316" s="499" t="str">
        <f>六年级BMI等级</f>
        <v/>
      </c>
      <c r="P316" s="500" t="str">
        <f>六年级BMI得分</f>
        <v/>
      </c>
      <c r="Q316" s="515" t="str">
        <f>六年级肺活量得分</f>
        <v/>
      </c>
      <c r="R316" s="512" t="str">
        <f>六年级等级</f>
        <v/>
      </c>
      <c r="S316" s="516" t="str">
        <f>六年级50米跑得分</f>
        <v/>
      </c>
      <c r="T316" s="517" t="str">
        <f>六年级等级</f>
        <v/>
      </c>
      <c r="U316" s="516" t="str">
        <f>六年级坐位体前屈得分</f>
        <v/>
      </c>
      <c r="V316" s="517" t="str">
        <f>六年级等级</f>
        <v/>
      </c>
      <c r="W316" s="516" t="str">
        <f>六年级一分钟跳绳得分</f>
        <v/>
      </c>
      <c r="X316" s="517" t="str">
        <f>六年级等级</f>
        <v/>
      </c>
      <c r="Y316" s="515" t="str">
        <f>六年级仰卧起坐得分</f>
        <v/>
      </c>
      <c r="Z316" s="518" t="str">
        <f>六年级等级</f>
        <v/>
      </c>
      <c r="AA316" s="533" t="str">
        <f>六年级折返跑得分</f>
        <v/>
      </c>
      <c r="AB316" s="515" t="str">
        <f>六年级等级</f>
        <v/>
      </c>
      <c r="AC316" s="533" t="str">
        <f>六年级跳绳附加分</f>
        <v/>
      </c>
      <c r="AD316" s="534" t="str">
        <f>六年级标准分</f>
        <v/>
      </c>
      <c r="AE316" s="534" t="str">
        <f>六年级总分</f>
        <v/>
      </c>
      <c r="AF316" s="517" t="str">
        <f>六年级等级</f>
        <v/>
      </c>
      <c r="AK316" s="582"/>
      <c r="AM316" s="452" t="str">
        <f>折返时间</f>
        <v/>
      </c>
    </row>
    <row r="317" spans="1:39">
      <c r="A317" s="476">
        <v>605</v>
      </c>
      <c r="B317" s="477">
        <v>35</v>
      </c>
      <c r="C317" s="478"/>
      <c r="D317" s="471"/>
      <c r="E317" s="478"/>
      <c r="F317" s="481"/>
      <c r="G317" s="474"/>
      <c r="H317" s="475"/>
      <c r="I317" s="501"/>
      <c r="J317" s="502"/>
      <c r="K317" s="502"/>
      <c r="L317" s="503"/>
      <c r="M317" s="504"/>
      <c r="N317" s="505" t="str">
        <f>六年级BMI</f>
        <v/>
      </c>
      <c r="O317" s="499" t="str">
        <f>六年级BMI等级</f>
        <v/>
      </c>
      <c r="P317" s="500" t="str">
        <f>六年级BMI得分</f>
        <v/>
      </c>
      <c r="Q317" s="515" t="str">
        <f>六年级肺活量得分</f>
        <v/>
      </c>
      <c r="R317" s="512" t="str">
        <f>六年级等级</f>
        <v/>
      </c>
      <c r="S317" s="516" t="str">
        <f>六年级50米跑得分</f>
        <v/>
      </c>
      <c r="T317" s="517" t="str">
        <f>六年级等级</f>
        <v/>
      </c>
      <c r="U317" s="516" t="str">
        <f>六年级坐位体前屈得分</f>
        <v/>
      </c>
      <c r="V317" s="517" t="str">
        <f>六年级等级</f>
        <v/>
      </c>
      <c r="W317" s="516" t="str">
        <f>六年级一分钟跳绳得分</f>
        <v/>
      </c>
      <c r="X317" s="517" t="str">
        <f>六年级等级</f>
        <v/>
      </c>
      <c r="Y317" s="515" t="str">
        <f>六年级仰卧起坐得分</f>
        <v/>
      </c>
      <c r="Z317" s="518" t="str">
        <f>六年级等级</f>
        <v/>
      </c>
      <c r="AA317" s="533" t="str">
        <f>六年级折返跑得分</f>
        <v/>
      </c>
      <c r="AB317" s="515" t="str">
        <f>六年级等级</f>
        <v/>
      </c>
      <c r="AC317" s="533" t="str">
        <f>六年级跳绳附加分</f>
        <v/>
      </c>
      <c r="AD317" s="534" t="str">
        <f>六年级标准分</f>
        <v/>
      </c>
      <c r="AE317" s="534" t="str">
        <f>六年级总分</f>
        <v/>
      </c>
      <c r="AF317" s="517" t="str">
        <f>六年级等级</f>
        <v/>
      </c>
      <c r="AK317" s="582"/>
      <c r="AM317" s="452" t="str">
        <f>折返时间</f>
        <v/>
      </c>
    </row>
    <row r="318" spans="1:39">
      <c r="A318" s="476">
        <v>605</v>
      </c>
      <c r="B318" s="477">
        <v>36</v>
      </c>
      <c r="C318" s="478"/>
      <c r="D318" s="471"/>
      <c r="E318" s="478"/>
      <c r="F318" s="473"/>
      <c r="G318" s="480"/>
      <c r="H318" s="475"/>
      <c r="I318" s="501"/>
      <c r="J318" s="502"/>
      <c r="K318" s="502"/>
      <c r="L318" s="496"/>
      <c r="M318" s="497"/>
      <c r="N318" s="498" t="str">
        <f>六年级BMI</f>
        <v/>
      </c>
      <c r="O318" s="499" t="str">
        <f>六年级BMI等级</f>
        <v/>
      </c>
      <c r="P318" s="500" t="str">
        <f>六年级BMI得分</f>
        <v/>
      </c>
      <c r="Q318" s="515" t="str">
        <f>六年级肺活量得分</f>
        <v/>
      </c>
      <c r="R318" s="512" t="str">
        <f>六年级等级</f>
        <v/>
      </c>
      <c r="S318" s="516" t="str">
        <f>六年级50米跑得分</f>
        <v/>
      </c>
      <c r="T318" s="512" t="str">
        <f>六年级等级</f>
        <v/>
      </c>
      <c r="U318" s="516" t="str">
        <f>六年级坐位体前屈得分</f>
        <v/>
      </c>
      <c r="V318" s="512" t="str">
        <f>六年级等级</f>
        <v/>
      </c>
      <c r="W318" s="516" t="str">
        <f>六年级一分钟跳绳得分</f>
        <v/>
      </c>
      <c r="X318" s="512" t="str">
        <f>六年级等级</f>
        <v/>
      </c>
      <c r="Y318" s="511" t="str">
        <f>六年级仰卧起坐得分</f>
        <v/>
      </c>
      <c r="Z318" s="514" t="str">
        <f>六年级等级</f>
        <v/>
      </c>
      <c r="AA318" s="530" t="str">
        <f>六年级折返跑得分</f>
        <v/>
      </c>
      <c r="AB318" s="511" t="str">
        <f>六年级等级</f>
        <v/>
      </c>
      <c r="AC318" s="530" t="str">
        <f>六年级跳绳附加分</f>
        <v/>
      </c>
      <c r="AD318" s="534" t="str">
        <f>六年级标准分</f>
        <v/>
      </c>
      <c r="AE318" s="531" t="str">
        <f>六年级总分</f>
        <v/>
      </c>
      <c r="AF318" s="512" t="str">
        <f>六年级等级</f>
        <v/>
      </c>
      <c r="AK318" s="582"/>
      <c r="AM318" s="452" t="str">
        <f>折返时间</f>
        <v/>
      </c>
    </row>
    <row r="319" spans="1:39">
      <c r="A319" s="476">
        <v>605</v>
      </c>
      <c r="B319" s="477">
        <v>37</v>
      </c>
      <c r="C319" s="478"/>
      <c r="D319" s="471"/>
      <c r="E319" s="478"/>
      <c r="F319" s="473"/>
      <c r="G319" s="480"/>
      <c r="H319" s="475"/>
      <c r="I319" s="501"/>
      <c r="J319" s="502"/>
      <c r="K319" s="502"/>
      <c r="L319" s="503"/>
      <c r="M319" s="504"/>
      <c r="N319" s="505" t="str">
        <f>六年级BMI</f>
        <v/>
      </c>
      <c r="O319" s="499" t="str">
        <f>六年级BMI等级</f>
        <v/>
      </c>
      <c r="P319" s="500" t="str">
        <f>六年级BMI得分</f>
        <v/>
      </c>
      <c r="Q319" s="515" t="str">
        <f>六年级肺活量得分</f>
        <v/>
      </c>
      <c r="R319" s="512" t="str">
        <f>六年级等级</f>
        <v/>
      </c>
      <c r="S319" s="516" t="str">
        <f>六年级50米跑得分</f>
        <v/>
      </c>
      <c r="T319" s="512" t="str">
        <f>六年级等级</f>
        <v/>
      </c>
      <c r="U319" s="516" t="str">
        <f>六年级坐位体前屈得分</f>
        <v/>
      </c>
      <c r="V319" s="517" t="str">
        <f>六年级等级</f>
        <v/>
      </c>
      <c r="W319" s="516" t="str">
        <f>六年级一分钟跳绳得分</f>
        <v/>
      </c>
      <c r="X319" s="517" t="str">
        <f>六年级等级</f>
        <v/>
      </c>
      <c r="Y319" s="515" t="str">
        <f>六年级仰卧起坐得分</f>
        <v/>
      </c>
      <c r="Z319" s="518" t="str">
        <f>六年级等级</f>
        <v/>
      </c>
      <c r="AA319" s="533" t="str">
        <f>六年级折返跑得分</f>
        <v/>
      </c>
      <c r="AB319" s="515" t="str">
        <f>六年级等级</f>
        <v/>
      </c>
      <c r="AC319" s="533" t="str">
        <f>六年级跳绳附加分</f>
        <v/>
      </c>
      <c r="AD319" s="534" t="str">
        <f>六年级标准分</f>
        <v/>
      </c>
      <c r="AE319" s="534" t="str">
        <f>六年级总分</f>
        <v/>
      </c>
      <c r="AF319" s="517" t="str">
        <f>六年级等级</f>
        <v/>
      </c>
      <c r="AK319" s="582"/>
      <c r="AM319" s="452" t="str">
        <f>折返时间</f>
        <v/>
      </c>
    </row>
    <row r="320" spans="1:39">
      <c r="A320" s="476">
        <v>605</v>
      </c>
      <c r="B320" s="477">
        <v>38</v>
      </c>
      <c r="C320" s="478"/>
      <c r="D320" s="471"/>
      <c r="E320" s="478"/>
      <c r="F320" s="473"/>
      <c r="G320" s="480"/>
      <c r="H320" s="475"/>
      <c r="I320" s="501"/>
      <c r="J320" s="502"/>
      <c r="K320" s="502"/>
      <c r="L320" s="503"/>
      <c r="M320" s="504"/>
      <c r="N320" s="505" t="str">
        <f>六年级BMI</f>
        <v/>
      </c>
      <c r="O320" s="499" t="str">
        <f>六年级BMI等级</f>
        <v/>
      </c>
      <c r="P320" s="500" t="str">
        <f>六年级BMI得分</f>
        <v/>
      </c>
      <c r="Q320" s="515" t="str">
        <f>六年级肺活量得分</f>
        <v/>
      </c>
      <c r="R320" s="512" t="str">
        <f>六年级等级</f>
        <v/>
      </c>
      <c r="S320" s="516" t="str">
        <f>六年级50米跑得分</f>
        <v/>
      </c>
      <c r="T320" s="512" t="str">
        <f>六年级等级</f>
        <v/>
      </c>
      <c r="U320" s="516" t="str">
        <f>六年级坐位体前屈得分</f>
        <v/>
      </c>
      <c r="V320" s="517" t="str">
        <f>六年级等级</f>
        <v/>
      </c>
      <c r="W320" s="516" t="str">
        <f>六年级一分钟跳绳得分</f>
        <v/>
      </c>
      <c r="X320" s="517" t="str">
        <f>六年级等级</f>
        <v/>
      </c>
      <c r="Y320" s="515" t="str">
        <f>六年级仰卧起坐得分</f>
        <v/>
      </c>
      <c r="Z320" s="518" t="str">
        <f>六年级等级</f>
        <v/>
      </c>
      <c r="AA320" s="533" t="str">
        <f>六年级折返跑得分</f>
        <v/>
      </c>
      <c r="AB320" s="515" t="str">
        <f>六年级等级</f>
        <v/>
      </c>
      <c r="AC320" s="533" t="str">
        <f>六年级跳绳附加分</f>
        <v/>
      </c>
      <c r="AD320" s="534" t="str">
        <f>六年级标准分</f>
        <v/>
      </c>
      <c r="AE320" s="534" t="str">
        <f>六年级总分</f>
        <v/>
      </c>
      <c r="AF320" s="517" t="str">
        <f>六年级等级</f>
        <v/>
      </c>
      <c r="AK320" s="582"/>
      <c r="AM320" s="452" t="str">
        <f>折返时间</f>
        <v/>
      </c>
    </row>
    <row r="321" spans="1:39">
      <c r="A321" s="476">
        <v>605</v>
      </c>
      <c r="B321" s="477">
        <v>39</v>
      </c>
      <c r="C321" s="478"/>
      <c r="D321" s="471"/>
      <c r="E321" s="478"/>
      <c r="F321" s="473"/>
      <c r="G321" s="480"/>
      <c r="H321" s="475"/>
      <c r="I321" s="501"/>
      <c r="J321" s="502"/>
      <c r="K321" s="502"/>
      <c r="L321" s="503"/>
      <c r="M321" s="504"/>
      <c r="N321" s="505" t="str">
        <f>六年级BMI</f>
        <v/>
      </c>
      <c r="O321" s="499" t="str">
        <f>六年级BMI等级</f>
        <v/>
      </c>
      <c r="P321" s="500" t="str">
        <f>六年级BMI得分</f>
        <v/>
      </c>
      <c r="Q321" s="515" t="str">
        <f>六年级肺活量得分</f>
        <v/>
      </c>
      <c r="R321" s="512" t="str">
        <f>六年级等级</f>
        <v/>
      </c>
      <c r="S321" s="516" t="str">
        <f>六年级50米跑得分</f>
        <v/>
      </c>
      <c r="T321" s="512" t="str">
        <f>六年级等级</f>
        <v/>
      </c>
      <c r="U321" s="516" t="str">
        <f>六年级坐位体前屈得分</f>
        <v/>
      </c>
      <c r="V321" s="517" t="str">
        <f>六年级等级</f>
        <v/>
      </c>
      <c r="W321" s="516" t="str">
        <f>六年级一分钟跳绳得分</f>
        <v/>
      </c>
      <c r="X321" s="517" t="str">
        <f>六年级等级</f>
        <v/>
      </c>
      <c r="Y321" s="515" t="str">
        <f>六年级仰卧起坐得分</f>
        <v/>
      </c>
      <c r="Z321" s="518" t="str">
        <f>六年级等级</f>
        <v/>
      </c>
      <c r="AA321" s="533" t="str">
        <f>六年级折返跑得分</f>
        <v/>
      </c>
      <c r="AB321" s="515" t="str">
        <f>六年级等级</f>
        <v/>
      </c>
      <c r="AC321" s="533" t="str">
        <f>六年级跳绳附加分</f>
        <v/>
      </c>
      <c r="AD321" s="534" t="str">
        <f>六年级标准分</f>
        <v/>
      </c>
      <c r="AE321" s="534" t="str">
        <f>六年级总分</f>
        <v/>
      </c>
      <c r="AF321" s="517" t="str">
        <f>六年级等级</f>
        <v/>
      </c>
      <c r="AK321" s="582"/>
      <c r="AM321" s="452" t="str">
        <f>折返时间</f>
        <v/>
      </c>
    </row>
    <row r="322" spans="1:39">
      <c r="A322" s="476">
        <v>605</v>
      </c>
      <c r="B322" s="477">
        <v>40</v>
      </c>
      <c r="C322" s="478"/>
      <c r="D322" s="471"/>
      <c r="E322" s="478"/>
      <c r="F322" s="473"/>
      <c r="G322" s="480"/>
      <c r="H322" s="475"/>
      <c r="I322" s="501"/>
      <c r="J322" s="502"/>
      <c r="K322" s="502"/>
      <c r="L322" s="503"/>
      <c r="M322" s="504"/>
      <c r="N322" s="505" t="str">
        <f>六年级BMI</f>
        <v/>
      </c>
      <c r="O322" s="499" t="str">
        <f>六年级BMI等级</f>
        <v/>
      </c>
      <c r="P322" s="500" t="str">
        <f>六年级BMI得分</f>
        <v/>
      </c>
      <c r="Q322" s="515" t="str">
        <f>六年级肺活量得分</f>
        <v/>
      </c>
      <c r="R322" s="512" t="str">
        <f>六年级等级</f>
        <v/>
      </c>
      <c r="S322" s="516" t="str">
        <f>六年级50米跑得分</f>
        <v/>
      </c>
      <c r="T322" s="512" t="str">
        <f>六年级等级</f>
        <v/>
      </c>
      <c r="U322" s="516" t="str">
        <f>六年级坐位体前屈得分</f>
        <v/>
      </c>
      <c r="V322" s="517" t="str">
        <f>六年级等级</f>
        <v/>
      </c>
      <c r="W322" s="516" t="str">
        <f>六年级一分钟跳绳得分</f>
        <v/>
      </c>
      <c r="X322" s="517" t="str">
        <f>六年级等级</f>
        <v/>
      </c>
      <c r="Y322" s="515" t="str">
        <f>六年级仰卧起坐得分</f>
        <v/>
      </c>
      <c r="Z322" s="518" t="str">
        <f>六年级等级</f>
        <v/>
      </c>
      <c r="AA322" s="533" t="str">
        <f>六年级折返跑得分</f>
        <v/>
      </c>
      <c r="AB322" s="515" t="str">
        <f>六年级等级</f>
        <v/>
      </c>
      <c r="AC322" s="533" t="str">
        <f>六年级跳绳附加分</f>
        <v/>
      </c>
      <c r="AD322" s="534" t="str">
        <f>六年级标准分</f>
        <v/>
      </c>
      <c r="AE322" s="534" t="str">
        <f>六年级总分</f>
        <v/>
      </c>
      <c r="AF322" s="517" t="str">
        <f>六年级等级</f>
        <v/>
      </c>
      <c r="AK322" s="582"/>
      <c r="AM322" s="452" t="str">
        <f>折返时间</f>
        <v/>
      </c>
    </row>
    <row r="323" spans="1:39">
      <c r="A323" s="476">
        <v>605</v>
      </c>
      <c r="B323" s="477">
        <v>41</v>
      </c>
      <c r="C323" s="478"/>
      <c r="D323" s="471"/>
      <c r="E323" s="478"/>
      <c r="F323" s="473"/>
      <c r="G323" s="480"/>
      <c r="H323" s="475"/>
      <c r="I323" s="501"/>
      <c r="J323" s="502"/>
      <c r="K323" s="502"/>
      <c r="L323" s="503"/>
      <c r="M323" s="504"/>
      <c r="N323" s="505" t="str">
        <f>六年级BMI</f>
        <v/>
      </c>
      <c r="O323" s="499" t="str">
        <f>六年级BMI等级</f>
        <v/>
      </c>
      <c r="P323" s="500" t="str">
        <f>六年级BMI得分</f>
        <v/>
      </c>
      <c r="Q323" s="515" t="str">
        <f>六年级肺活量得分</f>
        <v/>
      </c>
      <c r="R323" s="512" t="str">
        <f>六年级等级</f>
        <v/>
      </c>
      <c r="S323" s="516" t="str">
        <f>六年级50米跑得分</f>
        <v/>
      </c>
      <c r="T323" s="512" t="str">
        <f>六年级等级</f>
        <v/>
      </c>
      <c r="U323" s="516" t="str">
        <f>六年级坐位体前屈得分</f>
        <v/>
      </c>
      <c r="V323" s="517" t="str">
        <f>六年级等级</f>
        <v/>
      </c>
      <c r="W323" s="516" t="str">
        <f>六年级一分钟跳绳得分</f>
        <v/>
      </c>
      <c r="X323" s="517" t="str">
        <f>六年级等级</f>
        <v/>
      </c>
      <c r="Y323" s="515" t="str">
        <f>六年级仰卧起坐得分</f>
        <v/>
      </c>
      <c r="Z323" s="518" t="str">
        <f>六年级等级</f>
        <v/>
      </c>
      <c r="AA323" s="533" t="str">
        <f>六年级折返跑得分</f>
        <v/>
      </c>
      <c r="AB323" s="515" t="str">
        <f>六年级等级</f>
        <v/>
      </c>
      <c r="AC323" s="533" t="str">
        <f>六年级跳绳附加分</f>
        <v/>
      </c>
      <c r="AD323" s="534" t="str">
        <f>六年级标准分</f>
        <v/>
      </c>
      <c r="AE323" s="534" t="str">
        <f>六年级总分</f>
        <v/>
      </c>
      <c r="AF323" s="517" t="str">
        <f>六年级等级</f>
        <v/>
      </c>
      <c r="AM323" s="452" t="str">
        <f>折返时间</f>
        <v/>
      </c>
    </row>
    <row r="324" spans="1:39">
      <c r="A324" s="476">
        <v>605</v>
      </c>
      <c r="B324" s="477">
        <v>42</v>
      </c>
      <c r="C324" s="478"/>
      <c r="D324" s="471"/>
      <c r="E324" s="478"/>
      <c r="F324" s="473"/>
      <c r="G324" s="480"/>
      <c r="H324" s="475"/>
      <c r="I324" s="501"/>
      <c r="J324" s="502"/>
      <c r="K324" s="502"/>
      <c r="L324" s="503"/>
      <c r="M324" s="504"/>
      <c r="N324" s="505" t="str">
        <f>六年级BMI</f>
        <v/>
      </c>
      <c r="O324" s="499" t="str">
        <f>六年级BMI等级</f>
        <v/>
      </c>
      <c r="P324" s="500" t="str">
        <f>六年级BMI得分</f>
        <v/>
      </c>
      <c r="Q324" s="515" t="str">
        <f>六年级肺活量得分</f>
        <v/>
      </c>
      <c r="R324" s="512" t="str">
        <f>六年级等级</f>
        <v/>
      </c>
      <c r="S324" s="516" t="str">
        <f>六年级50米跑得分</f>
        <v/>
      </c>
      <c r="T324" s="517" t="str">
        <f>六年级等级</f>
        <v/>
      </c>
      <c r="U324" s="516" t="str">
        <f>六年级坐位体前屈得分</f>
        <v/>
      </c>
      <c r="V324" s="517" t="str">
        <f>六年级等级</f>
        <v/>
      </c>
      <c r="W324" s="516" t="str">
        <f>六年级一分钟跳绳得分</f>
        <v/>
      </c>
      <c r="X324" s="517" t="str">
        <f>六年级等级</f>
        <v/>
      </c>
      <c r="Y324" s="515" t="str">
        <f>六年级仰卧起坐得分</f>
        <v/>
      </c>
      <c r="Z324" s="518" t="str">
        <f>六年级等级</f>
        <v/>
      </c>
      <c r="AA324" s="533" t="str">
        <f>六年级折返跑得分</f>
        <v/>
      </c>
      <c r="AB324" s="515" t="str">
        <f>六年级等级</f>
        <v/>
      </c>
      <c r="AC324" s="533" t="str">
        <f>六年级跳绳附加分</f>
        <v/>
      </c>
      <c r="AD324" s="534" t="str">
        <f>六年级标准分</f>
        <v/>
      </c>
      <c r="AE324" s="534" t="str">
        <f>六年级总分</f>
        <v/>
      </c>
      <c r="AF324" s="517" t="str">
        <f>六年级等级</f>
        <v/>
      </c>
      <c r="AM324" s="452" t="str">
        <f>折返时间</f>
        <v/>
      </c>
    </row>
    <row r="325" spans="1:39">
      <c r="A325" s="476">
        <v>605</v>
      </c>
      <c r="B325" s="477">
        <v>43</v>
      </c>
      <c r="C325" s="478"/>
      <c r="D325" s="471"/>
      <c r="E325" s="478"/>
      <c r="F325" s="473"/>
      <c r="G325" s="480"/>
      <c r="H325" s="475"/>
      <c r="I325" s="501"/>
      <c r="J325" s="502"/>
      <c r="K325" s="502"/>
      <c r="L325" s="503"/>
      <c r="M325" s="504"/>
      <c r="N325" s="505" t="str">
        <f>六年级BMI</f>
        <v/>
      </c>
      <c r="O325" s="499" t="str">
        <f>六年级BMI等级</f>
        <v/>
      </c>
      <c r="P325" s="500" t="str">
        <f>六年级BMI得分</f>
        <v/>
      </c>
      <c r="Q325" s="515" t="str">
        <f>六年级肺活量得分</f>
        <v/>
      </c>
      <c r="R325" s="512" t="str">
        <f>六年级等级</f>
        <v/>
      </c>
      <c r="S325" s="516" t="str">
        <f>六年级50米跑得分</f>
        <v/>
      </c>
      <c r="T325" s="517" t="str">
        <f>六年级等级</f>
        <v/>
      </c>
      <c r="U325" s="516" t="str">
        <f>六年级坐位体前屈得分</f>
        <v/>
      </c>
      <c r="V325" s="517" t="str">
        <f>六年级等级</f>
        <v/>
      </c>
      <c r="W325" s="516" t="str">
        <f>六年级一分钟跳绳得分</f>
        <v/>
      </c>
      <c r="X325" s="517" t="str">
        <f>六年级等级</f>
        <v/>
      </c>
      <c r="Y325" s="515" t="str">
        <f>六年级仰卧起坐得分</f>
        <v/>
      </c>
      <c r="Z325" s="518" t="str">
        <f>六年级等级</f>
        <v/>
      </c>
      <c r="AA325" s="533" t="str">
        <f>六年级折返跑得分</f>
        <v/>
      </c>
      <c r="AB325" s="515" t="str">
        <f>六年级等级</f>
        <v/>
      </c>
      <c r="AC325" s="533" t="str">
        <f>六年级跳绳附加分</f>
        <v/>
      </c>
      <c r="AD325" s="534" t="str">
        <f>六年级标准分</f>
        <v/>
      </c>
      <c r="AE325" s="534" t="str">
        <f>六年级总分</f>
        <v/>
      </c>
      <c r="AF325" s="517" t="str">
        <f>六年级等级</f>
        <v/>
      </c>
      <c r="AM325" s="452" t="str">
        <f>折返时间</f>
        <v/>
      </c>
    </row>
    <row r="326" spans="1:39">
      <c r="A326" s="476">
        <v>605</v>
      </c>
      <c r="B326" s="477">
        <v>44</v>
      </c>
      <c r="C326" s="478"/>
      <c r="D326" s="471"/>
      <c r="E326" s="478"/>
      <c r="F326" s="473"/>
      <c r="G326" s="480"/>
      <c r="H326" s="475"/>
      <c r="I326" s="501"/>
      <c r="J326" s="502"/>
      <c r="K326" s="502"/>
      <c r="L326" s="503"/>
      <c r="M326" s="504"/>
      <c r="N326" s="505" t="str">
        <f>六年级BMI</f>
        <v/>
      </c>
      <c r="O326" s="499" t="str">
        <f>六年级BMI等级</f>
        <v/>
      </c>
      <c r="P326" s="500" t="str">
        <f>六年级BMI得分</f>
        <v/>
      </c>
      <c r="Q326" s="515" t="str">
        <f>六年级肺活量得分</f>
        <v/>
      </c>
      <c r="R326" s="512" t="str">
        <f>六年级等级</f>
        <v/>
      </c>
      <c r="S326" s="516" t="str">
        <f>六年级50米跑得分</f>
        <v/>
      </c>
      <c r="T326" s="517" t="str">
        <f>六年级等级</f>
        <v/>
      </c>
      <c r="U326" s="516" t="str">
        <f>六年级坐位体前屈得分</f>
        <v/>
      </c>
      <c r="V326" s="517" t="str">
        <f>六年级等级</f>
        <v/>
      </c>
      <c r="W326" s="516" t="str">
        <f>六年级一分钟跳绳得分</f>
        <v/>
      </c>
      <c r="X326" s="517" t="str">
        <f>六年级等级</f>
        <v/>
      </c>
      <c r="Y326" s="515" t="str">
        <f>六年级仰卧起坐得分</f>
        <v/>
      </c>
      <c r="Z326" s="518" t="str">
        <f>六年级等级</f>
        <v/>
      </c>
      <c r="AA326" s="533" t="str">
        <f>六年级折返跑得分</f>
        <v/>
      </c>
      <c r="AB326" s="515" t="str">
        <f>六年级等级</f>
        <v/>
      </c>
      <c r="AC326" s="533" t="str">
        <f>六年级跳绳附加分</f>
        <v/>
      </c>
      <c r="AD326" s="534" t="str">
        <f>六年级标准分</f>
        <v/>
      </c>
      <c r="AE326" s="534" t="str">
        <f>六年级总分</f>
        <v/>
      </c>
      <c r="AF326" s="517" t="str">
        <f>六年级等级</f>
        <v/>
      </c>
      <c r="AM326" s="452" t="str">
        <f>折返时间</f>
        <v/>
      </c>
    </row>
    <row r="327" spans="1:39">
      <c r="A327" s="476">
        <v>605</v>
      </c>
      <c r="B327" s="477">
        <v>45</v>
      </c>
      <c r="C327" s="478"/>
      <c r="D327" s="471"/>
      <c r="E327" s="478"/>
      <c r="F327" s="473"/>
      <c r="G327" s="480"/>
      <c r="H327" s="475"/>
      <c r="I327" s="501"/>
      <c r="J327" s="502"/>
      <c r="K327" s="502"/>
      <c r="L327" s="503"/>
      <c r="M327" s="504"/>
      <c r="N327" s="505" t="str">
        <f>六年级BMI</f>
        <v/>
      </c>
      <c r="O327" s="499" t="str">
        <f>六年级BMI等级</f>
        <v/>
      </c>
      <c r="P327" s="500" t="str">
        <f>六年级BMI得分</f>
        <v/>
      </c>
      <c r="Q327" s="515" t="str">
        <f>六年级肺活量得分</f>
        <v/>
      </c>
      <c r="R327" s="512" t="str">
        <f>六年级等级</f>
        <v/>
      </c>
      <c r="S327" s="516" t="str">
        <f>六年级50米跑得分</f>
        <v/>
      </c>
      <c r="T327" s="517" t="str">
        <f>六年级等级</f>
        <v/>
      </c>
      <c r="U327" s="516" t="str">
        <f>六年级坐位体前屈得分</f>
        <v/>
      </c>
      <c r="V327" s="517" t="str">
        <f>六年级等级</f>
        <v/>
      </c>
      <c r="W327" s="516" t="str">
        <f>六年级一分钟跳绳得分</f>
        <v/>
      </c>
      <c r="X327" s="517" t="str">
        <f>六年级等级</f>
        <v/>
      </c>
      <c r="Y327" s="515" t="str">
        <f>六年级仰卧起坐得分</f>
        <v/>
      </c>
      <c r="Z327" s="518" t="str">
        <f>六年级等级</f>
        <v/>
      </c>
      <c r="AA327" s="533" t="str">
        <f>六年级折返跑得分</f>
        <v/>
      </c>
      <c r="AB327" s="515" t="str">
        <f>六年级等级</f>
        <v/>
      </c>
      <c r="AC327" s="533" t="str">
        <f>六年级跳绳附加分</f>
        <v/>
      </c>
      <c r="AD327" s="534" t="str">
        <f>六年级标准分</f>
        <v/>
      </c>
      <c r="AE327" s="534" t="str">
        <f>六年级总分</f>
        <v/>
      </c>
      <c r="AF327" s="517" t="str">
        <f>六年级等级</f>
        <v/>
      </c>
      <c r="AM327" s="452" t="str">
        <f>折返时间</f>
        <v/>
      </c>
    </row>
    <row r="328" spans="1:32">
      <c r="A328" s="476">
        <v>605</v>
      </c>
      <c r="B328" s="477">
        <v>46</v>
      </c>
      <c r="C328" s="478"/>
      <c r="D328" s="471"/>
      <c r="E328" s="478"/>
      <c r="F328" s="473"/>
      <c r="G328" s="480"/>
      <c r="H328" s="475"/>
      <c r="I328" s="501"/>
      <c r="J328" s="502"/>
      <c r="K328" s="502"/>
      <c r="L328" s="503"/>
      <c r="M328" s="504"/>
      <c r="N328" s="505" t="str">
        <f>六年级BMI</f>
        <v/>
      </c>
      <c r="O328" s="499" t="str">
        <f>六年级BMI等级</f>
        <v/>
      </c>
      <c r="P328" s="500" t="str">
        <f>六年级BMI得分</f>
        <v/>
      </c>
      <c r="Q328" s="515" t="str">
        <f>六年级肺活量得分</f>
        <v/>
      </c>
      <c r="R328" s="512" t="str">
        <f>六年级等级</f>
        <v/>
      </c>
      <c r="S328" s="516" t="str">
        <f>六年级50米跑得分</f>
        <v/>
      </c>
      <c r="T328" s="517" t="str">
        <f>六年级等级</f>
        <v/>
      </c>
      <c r="U328" s="516" t="str">
        <f>六年级坐位体前屈得分</f>
        <v/>
      </c>
      <c r="V328" s="517" t="str">
        <f>六年级等级</f>
        <v/>
      </c>
      <c r="W328" s="516" t="str">
        <f>六年级一分钟跳绳得分</f>
        <v/>
      </c>
      <c r="X328" s="517" t="str">
        <f>六年级等级</f>
        <v/>
      </c>
      <c r="Y328" s="515" t="str">
        <f>六年级仰卧起坐得分</f>
        <v/>
      </c>
      <c r="Z328" s="518" t="str">
        <f>六年级等级</f>
        <v/>
      </c>
      <c r="AA328" s="533" t="str">
        <f>六年级折返跑得分</f>
        <v/>
      </c>
      <c r="AB328" s="515" t="str">
        <f>六年级等级</f>
        <v/>
      </c>
      <c r="AC328" s="533" t="str">
        <f>六年级跳绳附加分</f>
        <v/>
      </c>
      <c r="AD328" s="534" t="str">
        <f>六年级标准分</f>
        <v/>
      </c>
      <c r="AE328" s="534" t="str">
        <f>六年级总分</f>
        <v/>
      </c>
      <c r="AF328" s="517" t="str">
        <f>六年级等级</f>
        <v/>
      </c>
    </row>
    <row r="329" spans="1:32">
      <c r="A329" s="476">
        <v>605</v>
      </c>
      <c r="B329" s="477">
        <v>47</v>
      </c>
      <c r="C329" s="478"/>
      <c r="D329" s="471"/>
      <c r="E329" s="478"/>
      <c r="F329" s="473"/>
      <c r="G329" s="480"/>
      <c r="H329" s="475"/>
      <c r="I329" s="501"/>
      <c r="J329" s="502"/>
      <c r="K329" s="502"/>
      <c r="L329" s="503"/>
      <c r="M329" s="504"/>
      <c r="N329" s="505" t="str">
        <f>六年级BMI</f>
        <v/>
      </c>
      <c r="O329" s="499" t="str">
        <f>六年级BMI等级</f>
        <v/>
      </c>
      <c r="P329" s="500" t="str">
        <f>六年级BMI得分</f>
        <v/>
      </c>
      <c r="Q329" s="515" t="str">
        <f>六年级肺活量得分</f>
        <v/>
      </c>
      <c r="R329" s="512" t="str">
        <f>六年级等级</f>
        <v/>
      </c>
      <c r="S329" s="516" t="str">
        <f>六年级50米跑得分</f>
        <v/>
      </c>
      <c r="T329" s="517" t="str">
        <f>六年级等级</f>
        <v/>
      </c>
      <c r="U329" s="516" t="str">
        <f>六年级坐位体前屈得分</f>
        <v/>
      </c>
      <c r="V329" s="517" t="str">
        <f>六年级等级</f>
        <v/>
      </c>
      <c r="W329" s="516" t="str">
        <f>六年级一分钟跳绳得分</f>
        <v/>
      </c>
      <c r="X329" s="517" t="str">
        <f>六年级等级</f>
        <v/>
      </c>
      <c r="Y329" s="515" t="str">
        <f>六年级仰卧起坐得分</f>
        <v/>
      </c>
      <c r="Z329" s="518" t="str">
        <f>六年级等级</f>
        <v/>
      </c>
      <c r="AA329" s="533" t="str">
        <f>六年级折返跑得分</f>
        <v/>
      </c>
      <c r="AB329" s="515" t="str">
        <f>六年级等级</f>
        <v/>
      </c>
      <c r="AC329" s="533" t="str">
        <f>六年级跳绳附加分</f>
        <v/>
      </c>
      <c r="AD329" s="534" t="str">
        <f>六年级标准分</f>
        <v/>
      </c>
      <c r="AE329" s="534" t="str">
        <f>六年级总分</f>
        <v/>
      </c>
      <c r="AF329" s="517" t="str">
        <f>六年级等级</f>
        <v/>
      </c>
    </row>
    <row r="330" spans="1:32">
      <c r="A330" s="476">
        <v>605</v>
      </c>
      <c r="B330" s="477">
        <v>48</v>
      </c>
      <c r="C330" s="478"/>
      <c r="D330" s="471"/>
      <c r="E330" s="478"/>
      <c r="F330" s="473"/>
      <c r="G330" s="480"/>
      <c r="H330" s="475"/>
      <c r="I330" s="501"/>
      <c r="J330" s="502"/>
      <c r="K330" s="502"/>
      <c r="L330" s="503"/>
      <c r="M330" s="504"/>
      <c r="N330" s="505" t="str">
        <f>六年级BMI</f>
        <v/>
      </c>
      <c r="O330" s="499" t="str">
        <f>六年级BMI等级</f>
        <v/>
      </c>
      <c r="P330" s="500" t="str">
        <f>六年级BMI得分</f>
        <v/>
      </c>
      <c r="Q330" s="515" t="str">
        <f>六年级肺活量得分</f>
        <v/>
      </c>
      <c r="R330" s="512" t="str">
        <f>六年级等级</f>
        <v/>
      </c>
      <c r="S330" s="516" t="str">
        <f>六年级50米跑得分</f>
        <v/>
      </c>
      <c r="T330" s="517" t="str">
        <f>六年级等级</f>
        <v/>
      </c>
      <c r="U330" s="516" t="str">
        <f>六年级坐位体前屈得分</f>
        <v/>
      </c>
      <c r="V330" s="517" t="str">
        <f>六年级等级</f>
        <v/>
      </c>
      <c r="W330" s="516" t="str">
        <f>六年级一分钟跳绳得分</f>
        <v/>
      </c>
      <c r="X330" s="517" t="str">
        <f>六年级等级</f>
        <v/>
      </c>
      <c r="Y330" s="515" t="str">
        <f>六年级仰卧起坐得分</f>
        <v/>
      </c>
      <c r="Z330" s="518" t="str">
        <f>六年级等级</f>
        <v/>
      </c>
      <c r="AA330" s="533" t="str">
        <f>六年级折返跑得分</f>
        <v/>
      </c>
      <c r="AB330" s="515" t="str">
        <f>六年级等级</f>
        <v/>
      </c>
      <c r="AC330" s="533" t="str">
        <f>六年级跳绳附加分</f>
        <v/>
      </c>
      <c r="AD330" s="534" t="str">
        <f>六年级标准分</f>
        <v/>
      </c>
      <c r="AE330" s="534" t="str">
        <f>六年级总分</f>
        <v/>
      </c>
      <c r="AF330" s="517" t="str">
        <f>六年级等级</f>
        <v/>
      </c>
    </row>
    <row r="331" spans="1:32">
      <c r="A331" s="476">
        <v>605</v>
      </c>
      <c r="B331" s="477">
        <v>49</v>
      </c>
      <c r="C331" s="478"/>
      <c r="D331" s="471"/>
      <c r="E331" s="478"/>
      <c r="F331" s="473"/>
      <c r="G331" s="480"/>
      <c r="H331" s="475"/>
      <c r="I331" s="501"/>
      <c r="J331" s="502"/>
      <c r="K331" s="502"/>
      <c r="L331" s="503"/>
      <c r="M331" s="504"/>
      <c r="N331" s="505" t="str">
        <f>六年级BMI</f>
        <v/>
      </c>
      <c r="O331" s="499" t="str">
        <f>六年级BMI等级</f>
        <v/>
      </c>
      <c r="P331" s="500" t="str">
        <f>六年级BMI得分</f>
        <v/>
      </c>
      <c r="Q331" s="515" t="str">
        <f>六年级肺活量得分</f>
        <v/>
      </c>
      <c r="R331" s="512" t="str">
        <f>六年级等级</f>
        <v/>
      </c>
      <c r="S331" s="516" t="str">
        <f>六年级50米跑得分</f>
        <v/>
      </c>
      <c r="T331" s="517" t="str">
        <f>六年级等级</f>
        <v/>
      </c>
      <c r="U331" s="516" t="str">
        <f>六年级坐位体前屈得分</f>
        <v/>
      </c>
      <c r="V331" s="517" t="str">
        <f>六年级等级</f>
        <v/>
      </c>
      <c r="W331" s="516" t="str">
        <f>六年级一分钟跳绳得分</f>
        <v/>
      </c>
      <c r="X331" s="517" t="str">
        <f>六年级等级</f>
        <v/>
      </c>
      <c r="Y331" s="515" t="str">
        <f>六年级仰卧起坐得分</f>
        <v/>
      </c>
      <c r="Z331" s="518" t="str">
        <f>六年级等级</f>
        <v/>
      </c>
      <c r="AA331" s="533" t="str">
        <f>六年级折返跑得分</f>
        <v/>
      </c>
      <c r="AB331" s="515" t="str">
        <f>六年级等级</f>
        <v/>
      </c>
      <c r="AC331" s="533" t="str">
        <f>六年级跳绳附加分</f>
        <v/>
      </c>
      <c r="AD331" s="534" t="str">
        <f>六年级标准分</f>
        <v/>
      </c>
      <c r="AE331" s="534" t="str">
        <f>六年级总分</f>
        <v/>
      </c>
      <c r="AF331" s="517" t="str">
        <f>六年级等级</f>
        <v/>
      </c>
    </row>
    <row r="332" spans="1:32">
      <c r="A332" s="476">
        <v>605</v>
      </c>
      <c r="B332" s="477">
        <v>50</v>
      </c>
      <c r="C332" s="478"/>
      <c r="D332" s="471"/>
      <c r="E332" s="478"/>
      <c r="F332" s="473"/>
      <c r="G332" s="480"/>
      <c r="H332" s="475"/>
      <c r="I332" s="501"/>
      <c r="J332" s="502"/>
      <c r="K332" s="502"/>
      <c r="L332" s="503"/>
      <c r="M332" s="504"/>
      <c r="N332" s="505" t="str">
        <f>六年级BMI</f>
        <v/>
      </c>
      <c r="O332" s="499" t="str">
        <f>六年级BMI等级</f>
        <v/>
      </c>
      <c r="P332" s="500" t="str">
        <f>六年级BMI得分</f>
        <v/>
      </c>
      <c r="Q332" s="515" t="str">
        <f>六年级肺活量得分</f>
        <v/>
      </c>
      <c r="R332" s="512" t="str">
        <f>六年级等级</f>
        <v/>
      </c>
      <c r="S332" s="516" t="str">
        <f>六年级50米跑得分</f>
        <v/>
      </c>
      <c r="T332" s="517" t="str">
        <f>六年级等级</f>
        <v/>
      </c>
      <c r="U332" s="516" t="str">
        <f>六年级坐位体前屈得分</f>
        <v/>
      </c>
      <c r="V332" s="517" t="str">
        <f>六年级等级</f>
        <v/>
      </c>
      <c r="W332" s="516" t="str">
        <f>六年级一分钟跳绳得分</f>
        <v/>
      </c>
      <c r="X332" s="517" t="str">
        <f>六年级等级</f>
        <v/>
      </c>
      <c r="Y332" s="515" t="str">
        <f>六年级仰卧起坐得分</f>
        <v/>
      </c>
      <c r="Z332" s="518" t="str">
        <f>六年级等级</f>
        <v/>
      </c>
      <c r="AA332" s="533" t="str">
        <f>六年级折返跑得分</f>
        <v/>
      </c>
      <c r="AB332" s="515" t="str">
        <f>六年级等级</f>
        <v/>
      </c>
      <c r="AC332" s="533" t="str">
        <f>六年级跳绳附加分</f>
        <v/>
      </c>
      <c r="AD332" s="534" t="str">
        <f>六年级标准分</f>
        <v/>
      </c>
      <c r="AE332" s="534" t="str">
        <f>六年级总分</f>
        <v/>
      </c>
      <c r="AF332" s="517" t="str">
        <f>六年级等级</f>
        <v/>
      </c>
    </row>
    <row r="333" spans="1:39">
      <c r="A333" s="476">
        <v>605</v>
      </c>
      <c r="B333" s="477">
        <v>51</v>
      </c>
      <c r="C333" s="478"/>
      <c r="D333" s="471"/>
      <c r="E333" s="478"/>
      <c r="F333" s="473"/>
      <c r="G333" s="480"/>
      <c r="H333" s="475"/>
      <c r="I333" s="501"/>
      <c r="J333" s="502"/>
      <c r="K333" s="502"/>
      <c r="L333" s="503"/>
      <c r="M333" s="504"/>
      <c r="N333" s="505" t="str">
        <f>六年级BMI</f>
        <v/>
      </c>
      <c r="O333" s="499" t="str">
        <f>六年级BMI等级</f>
        <v/>
      </c>
      <c r="P333" s="500" t="str">
        <f>六年级BMI得分</f>
        <v/>
      </c>
      <c r="Q333" s="515" t="str">
        <f>六年级肺活量得分</f>
        <v/>
      </c>
      <c r="R333" s="512" t="str">
        <f>六年级等级</f>
        <v/>
      </c>
      <c r="S333" s="516" t="str">
        <f>六年级50米跑得分</f>
        <v/>
      </c>
      <c r="T333" s="517" t="str">
        <f>六年级等级</f>
        <v/>
      </c>
      <c r="U333" s="516" t="str">
        <f>六年级坐位体前屈得分</f>
        <v/>
      </c>
      <c r="V333" s="517" t="str">
        <f>六年级等级</f>
        <v/>
      </c>
      <c r="W333" s="516" t="str">
        <f>六年级一分钟跳绳得分</f>
        <v/>
      </c>
      <c r="X333" s="517" t="str">
        <f>六年级等级</f>
        <v/>
      </c>
      <c r="Y333" s="515" t="str">
        <f>六年级仰卧起坐得分</f>
        <v/>
      </c>
      <c r="Z333" s="518" t="str">
        <f>六年级等级</f>
        <v/>
      </c>
      <c r="AA333" s="533" t="str">
        <f>六年级折返跑得分</f>
        <v/>
      </c>
      <c r="AB333" s="515" t="str">
        <f>六年级等级</f>
        <v/>
      </c>
      <c r="AC333" s="533" t="str">
        <f>六年级跳绳附加分</f>
        <v/>
      </c>
      <c r="AD333" s="534" t="str">
        <f>六年级标准分</f>
        <v/>
      </c>
      <c r="AE333" s="534" t="str">
        <f>六年级总分</f>
        <v/>
      </c>
      <c r="AF333" s="517" t="str">
        <f>六年级等级</f>
        <v/>
      </c>
      <c r="AM333" s="452" t="str">
        <f>折返时间</f>
        <v/>
      </c>
    </row>
    <row r="334" spans="1:39">
      <c r="A334" s="476">
        <v>605</v>
      </c>
      <c r="B334" s="477">
        <v>52</v>
      </c>
      <c r="C334" s="478"/>
      <c r="D334" s="471"/>
      <c r="E334" s="478"/>
      <c r="F334" s="473"/>
      <c r="G334" s="480"/>
      <c r="H334" s="475"/>
      <c r="I334" s="501"/>
      <c r="J334" s="502"/>
      <c r="K334" s="502"/>
      <c r="L334" s="503"/>
      <c r="M334" s="504"/>
      <c r="N334" s="505" t="str">
        <f>六年级BMI</f>
        <v/>
      </c>
      <c r="O334" s="499" t="str">
        <f>六年级BMI等级</f>
        <v/>
      </c>
      <c r="P334" s="500" t="str">
        <f>六年级BMI得分</f>
        <v/>
      </c>
      <c r="Q334" s="515" t="str">
        <f>六年级肺活量得分</f>
        <v/>
      </c>
      <c r="R334" s="512" t="str">
        <f>六年级等级</f>
        <v/>
      </c>
      <c r="S334" s="516" t="str">
        <f>六年级50米跑得分</f>
        <v/>
      </c>
      <c r="T334" s="517" t="str">
        <f>六年级等级</f>
        <v/>
      </c>
      <c r="U334" s="516" t="str">
        <f>六年级坐位体前屈得分</f>
        <v/>
      </c>
      <c r="V334" s="517" t="str">
        <f>六年级等级</f>
        <v/>
      </c>
      <c r="W334" s="516" t="str">
        <f>六年级一分钟跳绳得分</f>
        <v/>
      </c>
      <c r="X334" s="517" t="str">
        <f>六年级等级</f>
        <v/>
      </c>
      <c r="Y334" s="515" t="str">
        <f>六年级仰卧起坐得分</f>
        <v/>
      </c>
      <c r="Z334" s="518" t="str">
        <f>六年级等级</f>
        <v/>
      </c>
      <c r="AA334" s="533" t="str">
        <f>六年级折返跑得分</f>
        <v/>
      </c>
      <c r="AB334" s="515" t="str">
        <f>六年级等级</f>
        <v/>
      </c>
      <c r="AC334" s="533" t="str">
        <f>六年级跳绳附加分</f>
        <v/>
      </c>
      <c r="AD334" s="534" t="str">
        <f>六年级标准分</f>
        <v/>
      </c>
      <c r="AE334" s="534" t="str">
        <f>六年级总分</f>
        <v/>
      </c>
      <c r="AF334" s="517" t="str">
        <f>六年级等级</f>
        <v/>
      </c>
      <c r="AM334" s="452" t="str">
        <f>折返时间</f>
        <v/>
      </c>
    </row>
    <row r="335" spans="1:39">
      <c r="A335" s="476">
        <v>605</v>
      </c>
      <c r="B335" s="477">
        <v>53</v>
      </c>
      <c r="C335" s="478"/>
      <c r="D335" s="471"/>
      <c r="E335" s="478"/>
      <c r="F335" s="473"/>
      <c r="G335" s="480"/>
      <c r="H335" s="475"/>
      <c r="I335" s="501"/>
      <c r="J335" s="502"/>
      <c r="K335" s="502"/>
      <c r="L335" s="503"/>
      <c r="M335" s="504"/>
      <c r="N335" s="505" t="str">
        <f>六年级BMI</f>
        <v/>
      </c>
      <c r="O335" s="499" t="str">
        <f>六年级BMI等级</f>
        <v/>
      </c>
      <c r="P335" s="500" t="str">
        <f>六年级BMI得分</f>
        <v/>
      </c>
      <c r="Q335" s="515" t="str">
        <f>六年级肺活量得分</f>
        <v/>
      </c>
      <c r="R335" s="512" t="str">
        <f>六年级等级</f>
        <v/>
      </c>
      <c r="S335" s="516" t="str">
        <f>六年级50米跑得分</f>
        <v/>
      </c>
      <c r="T335" s="517" t="str">
        <f>六年级等级</f>
        <v/>
      </c>
      <c r="U335" s="516" t="str">
        <f>六年级坐位体前屈得分</f>
        <v/>
      </c>
      <c r="V335" s="517" t="str">
        <f>六年级等级</f>
        <v/>
      </c>
      <c r="W335" s="516" t="str">
        <f>六年级一分钟跳绳得分</f>
        <v/>
      </c>
      <c r="X335" s="517" t="str">
        <f>六年级等级</f>
        <v/>
      </c>
      <c r="Y335" s="515" t="str">
        <f>六年级仰卧起坐得分</f>
        <v/>
      </c>
      <c r="Z335" s="518" t="str">
        <f>六年级等级</f>
        <v/>
      </c>
      <c r="AA335" s="533" t="str">
        <f>六年级折返跑得分</f>
        <v/>
      </c>
      <c r="AB335" s="515" t="str">
        <f>六年级等级</f>
        <v/>
      </c>
      <c r="AC335" s="533" t="str">
        <f>六年级跳绳附加分</f>
        <v/>
      </c>
      <c r="AD335" s="534" t="str">
        <f>六年级标准分</f>
        <v/>
      </c>
      <c r="AE335" s="534" t="str">
        <f>六年级总分</f>
        <v/>
      </c>
      <c r="AF335" s="517" t="str">
        <f>六年级等级</f>
        <v/>
      </c>
      <c r="AM335" s="452" t="str">
        <f>折返时间</f>
        <v/>
      </c>
    </row>
    <row r="336" spans="1:39">
      <c r="A336" s="476">
        <v>605</v>
      </c>
      <c r="B336" s="477">
        <v>54</v>
      </c>
      <c r="C336" s="478"/>
      <c r="D336" s="471"/>
      <c r="E336" s="478"/>
      <c r="F336" s="473"/>
      <c r="G336" s="480"/>
      <c r="H336" s="475"/>
      <c r="I336" s="501"/>
      <c r="J336" s="502"/>
      <c r="K336" s="502"/>
      <c r="L336" s="503"/>
      <c r="M336" s="504"/>
      <c r="N336" s="505" t="str">
        <f>六年级BMI</f>
        <v/>
      </c>
      <c r="O336" s="499" t="str">
        <f>六年级BMI等级</f>
        <v/>
      </c>
      <c r="P336" s="500" t="str">
        <f>六年级BMI得分</f>
        <v/>
      </c>
      <c r="Q336" s="515" t="str">
        <f>六年级肺活量得分</f>
        <v/>
      </c>
      <c r="R336" s="512" t="str">
        <f>六年级等级</f>
        <v/>
      </c>
      <c r="S336" s="516" t="str">
        <f>六年级50米跑得分</f>
        <v/>
      </c>
      <c r="T336" s="517" t="str">
        <f>六年级等级</f>
        <v/>
      </c>
      <c r="U336" s="516" t="str">
        <f>六年级坐位体前屈得分</f>
        <v/>
      </c>
      <c r="V336" s="517" t="str">
        <f>六年级等级</f>
        <v/>
      </c>
      <c r="W336" s="516" t="str">
        <f>六年级一分钟跳绳得分</f>
        <v/>
      </c>
      <c r="X336" s="517" t="str">
        <f>六年级等级</f>
        <v/>
      </c>
      <c r="Y336" s="515" t="str">
        <f>六年级仰卧起坐得分</f>
        <v/>
      </c>
      <c r="Z336" s="518" t="str">
        <f>六年级等级</f>
        <v/>
      </c>
      <c r="AA336" s="533" t="str">
        <f>六年级折返跑得分</f>
        <v/>
      </c>
      <c r="AB336" s="515" t="str">
        <f>六年级等级</f>
        <v/>
      </c>
      <c r="AC336" s="533" t="str">
        <f>六年级跳绳附加分</f>
        <v/>
      </c>
      <c r="AD336" s="534" t="str">
        <f>六年级标准分</f>
        <v/>
      </c>
      <c r="AE336" s="534" t="str">
        <f>六年级总分</f>
        <v/>
      </c>
      <c r="AF336" s="517" t="str">
        <f>六年级等级</f>
        <v/>
      </c>
      <c r="AM336" s="452" t="str">
        <f>折返时间</f>
        <v/>
      </c>
    </row>
    <row r="337" spans="1:39">
      <c r="A337" s="476">
        <v>605</v>
      </c>
      <c r="B337" s="477">
        <v>55</v>
      </c>
      <c r="C337" s="478"/>
      <c r="D337" s="471"/>
      <c r="E337" s="478"/>
      <c r="F337" s="473"/>
      <c r="G337" s="480"/>
      <c r="H337" s="475"/>
      <c r="I337" s="501"/>
      <c r="J337" s="502"/>
      <c r="K337" s="502"/>
      <c r="L337" s="503"/>
      <c r="M337" s="504"/>
      <c r="N337" s="505" t="str">
        <f>六年级BMI</f>
        <v/>
      </c>
      <c r="O337" s="499" t="str">
        <f>六年级BMI等级</f>
        <v/>
      </c>
      <c r="P337" s="500" t="str">
        <f>六年级BMI得分</f>
        <v/>
      </c>
      <c r="Q337" s="515" t="str">
        <f>六年级肺活量得分</f>
        <v/>
      </c>
      <c r="R337" s="512" t="str">
        <f>六年级等级</f>
        <v/>
      </c>
      <c r="S337" s="516" t="str">
        <f>六年级50米跑得分</f>
        <v/>
      </c>
      <c r="T337" s="517" t="str">
        <f>六年级等级</f>
        <v/>
      </c>
      <c r="U337" s="516" t="str">
        <f>六年级坐位体前屈得分</f>
        <v/>
      </c>
      <c r="V337" s="517" t="str">
        <f>六年级等级</f>
        <v/>
      </c>
      <c r="W337" s="516" t="str">
        <f>六年级一分钟跳绳得分</f>
        <v/>
      </c>
      <c r="X337" s="517" t="str">
        <f>六年级等级</f>
        <v/>
      </c>
      <c r="Y337" s="515" t="str">
        <f>六年级仰卧起坐得分</f>
        <v/>
      </c>
      <c r="Z337" s="518" t="str">
        <f>六年级等级</f>
        <v/>
      </c>
      <c r="AA337" s="533" t="str">
        <f>六年级折返跑得分</f>
        <v/>
      </c>
      <c r="AB337" s="515" t="str">
        <f>六年级等级</f>
        <v/>
      </c>
      <c r="AC337" s="533" t="str">
        <f>六年级跳绳附加分</f>
        <v/>
      </c>
      <c r="AD337" s="534" t="str">
        <f>六年级标准分</f>
        <v/>
      </c>
      <c r="AE337" s="534" t="str">
        <f>六年级总分</f>
        <v/>
      </c>
      <c r="AF337" s="517" t="str">
        <f>六年级等级</f>
        <v/>
      </c>
      <c r="AM337" s="452" t="str">
        <f>折返时间</f>
        <v/>
      </c>
    </row>
    <row r="338" spans="1:39">
      <c r="A338" s="476">
        <v>605</v>
      </c>
      <c r="B338" s="477">
        <v>56</v>
      </c>
      <c r="C338" s="478"/>
      <c r="D338" s="471"/>
      <c r="E338" s="478"/>
      <c r="F338" s="473"/>
      <c r="G338" s="480"/>
      <c r="H338" s="475"/>
      <c r="I338" s="501"/>
      <c r="J338" s="502"/>
      <c r="K338" s="502"/>
      <c r="L338" s="503"/>
      <c r="M338" s="504"/>
      <c r="N338" s="505" t="str">
        <f>六年级BMI</f>
        <v/>
      </c>
      <c r="O338" s="499" t="str">
        <f>六年级BMI等级</f>
        <v/>
      </c>
      <c r="P338" s="500" t="str">
        <f>六年级BMI得分</f>
        <v/>
      </c>
      <c r="Q338" s="515" t="str">
        <f>六年级肺活量得分</f>
        <v/>
      </c>
      <c r="R338" s="512" t="str">
        <f>六年级等级</f>
        <v/>
      </c>
      <c r="S338" s="516" t="str">
        <f>六年级50米跑得分</f>
        <v/>
      </c>
      <c r="T338" s="517" t="str">
        <f>六年级等级</f>
        <v/>
      </c>
      <c r="U338" s="516" t="str">
        <f>六年级坐位体前屈得分</f>
        <v/>
      </c>
      <c r="V338" s="517" t="str">
        <f>六年级等级</f>
        <v/>
      </c>
      <c r="W338" s="516" t="str">
        <f>六年级一分钟跳绳得分</f>
        <v/>
      </c>
      <c r="X338" s="517" t="str">
        <f>六年级等级</f>
        <v/>
      </c>
      <c r="Y338" s="515" t="str">
        <f>六年级仰卧起坐得分</f>
        <v/>
      </c>
      <c r="Z338" s="518" t="str">
        <f>六年级等级</f>
        <v/>
      </c>
      <c r="AA338" s="533" t="str">
        <f>六年级折返跑得分</f>
        <v/>
      </c>
      <c r="AB338" s="515" t="str">
        <f>六年级等级</f>
        <v/>
      </c>
      <c r="AC338" s="533" t="str">
        <f>六年级跳绳附加分</f>
        <v/>
      </c>
      <c r="AD338" s="534" t="str">
        <f>六年级标准分</f>
        <v/>
      </c>
      <c r="AE338" s="534" t="str">
        <f>六年级总分</f>
        <v/>
      </c>
      <c r="AF338" s="517" t="str">
        <f>六年级等级</f>
        <v/>
      </c>
      <c r="AM338" s="452" t="str">
        <f>折返时间</f>
        <v/>
      </c>
    </row>
    <row r="339" spans="1:39">
      <c r="A339" s="476">
        <v>605</v>
      </c>
      <c r="B339" s="477">
        <v>57</v>
      </c>
      <c r="C339" s="478"/>
      <c r="D339" s="471"/>
      <c r="E339" s="478"/>
      <c r="F339" s="473"/>
      <c r="G339" s="480"/>
      <c r="H339" s="475"/>
      <c r="I339" s="501"/>
      <c r="J339" s="502"/>
      <c r="K339" s="502"/>
      <c r="L339" s="503"/>
      <c r="M339" s="504"/>
      <c r="N339" s="505" t="str">
        <f>六年级BMI</f>
        <v/>
      </c>
      <c r="O339" s="499" t="str">
        <f>六年级BMI等级</f>
        <v/>
      </c>
      <c r="P339" s="500" t="str">
        <f>六年级BMI得分</f>
        <v/>
      </c>
      <c r="Q339" s="515" t="str">
        <f>六年级肺活量得分</f>
        <v/>
      </c>
      <c r="R339" s="512" t="str">
        <f>六年级等级</f>
        <v/>
      </c>
      <c r="S339" s="516" t="str">
        <f>六年级50米跑得分</f>
        <v/>
      </c>
      <c r="T339" s="517" t="str">
        <f>六年级等级</f>
        <v/>
      </c>
      <c r="U339" s="516" t="str">
        <f>六年级坐位体前屈得分</f>
        <v/>
      </c>
      <c r="V339" s="517" t="str">
        <f>六年级等级</f>
        <v/>
      </c>
      <c r="W339" s="516" t="str">
        <f>六年级一分钟跳绳得分</f>
        <v/>
      </c>
      <c r="X339" s="517" t="str">
        <f>六年级等级</f>
        <v/>
      </c>
      <c r="Y339" s="515" t="str">
        <f>六年级仰卧起坐得分</f>
        <v/>
      </c>
      <c r="Z339" s="518" t="str">
        <f>六年级等级</f>
        <v/>
      </c>
      <c r="AA339" s="533" t="str">
        <f>六年级折返跑得分</f>
        <v/>
      </c>
      <c r="AB339" s="515" t="str">
        <f>六年级等级</f>
        <v/>
      </c>
      <c r="AC339" s="533" t="str">
        <f>六年级跳绳附加分</f>
        <v/>
      </c>
      <c r="AD339" s="534" t="str">
        <f>六年级标准分</f>
        <v/>
      </c>
      <c r="AE339" s="534" t="str">
        <f>六年级总分</f>
        <v/>
      </c>
      <c r="AF339" s="517" t="str">
        <f>六年级等级</f>
        <v/>
      </c>
      <c r="AM339" s="452" t="str">
        <f>折返时间</f>
        <v/>
      </c>
    </row>
    <row r="340" spans="1:39">
      <c r="A340" s="476">
        <v>605</v>
      </c>
      <c r="B340" s="477">
        <v>58</v>
      </c>
      <c r="C340" s="478"/>
      <c r="D340" s="471"/>
      <c r="E340" s="478"/>
      <c r="F340" s="473"/>
      <c r="G340" s="480"/>
      <c r="H340" s="475"/>
      <c r="I340" s="501"/>
      <c r="J340" s="502"/>
      <c r="K340" s="502"/>
      <c r="L340" s="503"/>
      <c r="M340" s="504"/>
      <c r="N340" s="505" t="str">
        <f>六年级BMI</f>
        <v/>
      </c>
      <c r="O340" s="499" t="str">
        <f>六年级BMI等级</f>
        <v/>
      </c>
      <c r="P340" s="500" t="str">
        <f>六年级BMI得分</f>
        <v/>
      </c>
      <c r="Q340" s="515" t="str">
        <f>六年级肺活量得分</f>
        <v/>
      </c>
      <c r="R340" s="512" t="str">
        <f>六年级等级</f>
        <v/>
      </c>
      <c r="S340" s="516" t="str">
        <f>六年级50米跑得分</f>
        <v/>
      </c>
      <c r="T340" s="517" t="str">
        <f>六年级等级</f>
        <v/>
      </c>
      <c r="U340" s="516" t="str">
        <f>六年级坐位体前屈得分</f>
        <v/>
      </c>
      <c r="V340" s="517" t="str">
        <f>六年级等级</f>
        <v/>
      </c>
      <c r="W340" s="516" t="str">
        <f>六年级一分钟跳绳得分</f>
        <v/>
      </c>
      <c r="X340" s="517" t="str">
        <f>六年级等级</f>
        <v/>
      </c>
      <c r="Y340" s="515" t="str">
        <f>六年级仰卧起坐得分</f>
        <v/>
      </c>
      <c r="Z340" s="518" t="str">
        <f>六年级等级</f>
        <v/>
      </c>
      <c r="AA340" s="533" t="str">
        <f>六年级折返跑得分</f>
        <v/>
      </c>
      <c r="AB340" s="515" t="str">
        <f>六年级等级</f>
        <v/>
      </c>
      <c r="AC340" s="533" t="str">
        <f>六年级跳绳附加分</f>
        <v/>
      </c>
      <c r="AD340" s="534" t="str">
        <f>六年级标准分</f>
        <v/>
      </c>
      <c r="AE340" s="534" t="str">
        <f>六年级总分</f>
        <v/>
      </c>
      <c r="AF340" s="517" t="str">
        <f>六年级等级</f>
        <v/>
      </c>
      <c r="AM340" s="452" t="str">
        <f>折返时间</f>
        <v/>
      </c>
    </row>
    <row r="341" spans="1:39">
      <c r="A341" s="476">
        <v>605</v>
      </c>
      <c r="B341" s="477">
        <v>59</v>
      </c>
      <c r="C341" s="478"/>
      <c r="D341" s="471"/>
      <c r="E341" s="478"/>
      <c r="F341" s="473"/>
      <c r="G341" s="480"/>
      <c r="H341" s="475"/>
      <c r="I341" s="501"/>
      <c r="J341" s="502"/>
      <c r="K341" s="502"/>
      <c r="L341" s="503"/>
      <c r="M341" s="504"/>
      <c r="N341" s="505" t="str">
        <f>六年级BMI</f>
        <v/>
      </c>
      <c r="O341" s="499" t="str">
        <f>六年级BMI等级</f>
        <v/>
      </c>
      <c r="P341" s="500" t="str">
        <f>六年级BMI得分</f>
        <v/>
      </c>
      <c r="Q341" s="515" t="str">
        <f>六年级肺活量得分</f>
        <v/>
      </c>
      <c r="R341" s="512" t="str">
        <f>六年级等级</f>
        <v/>
      </c>
      <c r="S341" s="516" t="str">
        <f>六年级50米跑得分</f>
        <v/>
      </c>
      <c r="T341" s="517" t="str">
        <f>六年级等级</f>
        <v/>
      </c>
      <c r="U341" s="516" t="str">
        <f>六年级坐位体前屈得分</f>
        <v/>
      </c>
      <c r="V341" s="517" t="str">
        <f>六年级等级</f>
        <v/>
      </c>
      <c r="W341" s="516" t="str">
        <f>六年级一分钟跳绳得分</f>
        <v/>
      </c>
      <c r="X341" s="517" t="str">
        <f>六年级等级</f>
        <v/>
      </c>
      <c r="Y341" s="515" t="str">
        <f>六年级仰卧起坐得分</f>
        <v/>
      </c>
      <c r="Z341" s="518" t="str">
        <f>六年级等级</f>
        <v/>
      </c>
      <c r="AA341" s="533" t="str">
        <f>六年级折返跑得分</f>
        <v/>
      </c>
      <c r="AB341" s="515" t="str">
        <f>六年级等级</f>
        <v/>
      </c>
      <c r="AC341" s="533" t="str">
        <f>六年级跳绳附加分</f>
        <v/>
      </c>
      <c r="AD341" s="534" t="str">
        <f>六年级标准分</f>
        <v/>
      </c>
      <c r="AE341" s="534" t="str">
        <f>六年级总分</f>
        <v/>
      </c>
      <c r="AF341" s="517" t="str">
        <f>六年级等级</f>
        <v/>
      </c>
      <c r="AM341" s="452" t="str">
        <f>折返时间</f>
        <v/>
      </c>
    </row>
    <row r="342" spans="1:39">
      <c r="A342" s="476">
        <v>605</v>
      </c>
      <c r="B342" s="477">
        <v>60</v>
      </c>
      <c r="C342" s="478"/>
      <c r="D342" s="471"/>
      <c r="E342" s="478"/>
      <c r="F342" s="473"/>
      <c r="G342" s="480"/>
      <c r="H342" s="475"/>
      <c r="I342" s="501"/>
      <c r="J342" s="502"/>
      <c r="K342" s="502"/>
      <c r="L342" s="503"/>
      <c r="M342" s="504"/>
      <c r="N342" s="505" t="str">
        <f>六年级BMI</f>
        <v/>
      </c>
      <c r="O342" s="499" t="str">
        <f>六年级BMI等级</f>
        <v/>
      </c>
      <c r="P342" s="500" t="str">
        <f>六年级BMI得分</f>
        <v/>
      </c>
      <c r="Q342" s="515" t="str">
        <f>六年级肺活量得分</f>
        <v/>
      </c>
      <c r="R342" s="512" t="str">
        <f>六年级等级</f>
        <v/>
      </c>
      <c r="S342" s="516" t="str">
        <f>六年级50米跑得分</f>
        <v/>
      </c>
      <c r="T342" s="517" t="str">
        <f>六年级等级</f>
        <v/>
      </c>
      <c r="U342" s="516" t="str">
        <f>六年级坐位体前屈得分</f>
        <v/>
      </c>
      <c r="V342" s="517" t="str">
        <f>六年级等级</f>
        <v/>
      </c>
      <c r="W342" s="516" t="str">
        <f>六年级一分钟跳绳得分</f>
        <v/>
      </c>
      <c r="X342" s="517" t="str">
        <f>六年级等级</f>
        <v/>
      </c>
      <c r="Y342" s="515" t="str">
        <f>六年级仰卧起坐得分</f>
        <v/>
      </c>
      <c r="Z342" s="518" t="str">
        <f>六年级等级</f>
        <v/>
      </c>
      <c r="AA342" s="533" t="str">
        <f>六年级折返跑得分</f>
        <v/>
      </c>
      <c r="AB342" s="515" t="str">
        <f>六年级等级</f>
        <v/>
      </c>
      <c r="AC342" s="533" t="str">
        <f>六年级跳绳附加分</f>
        <v/>
      </c>
      <c r="AD342" s="534" t="str">
        <f>六年级标准分</f>
        <v/>
      </c>
      <c r="AE342" s="534" t="str">
        <f>六年级总分</f>
        <v/>
      </c>
      <c r="AF342" s="517" t="str">
        <f>六年级等级</f>
        <v/>
      </c>
      <c r="AM342" s="452" t="str">
        <f>折返时间</f>
        <v/>
      </c>
    </row>
    <row r="343" spans="1:39">
      <c r="A343" s="476">
        <v>605</v>
      </c>
      <c r="B343" s="477">
        <v>61</v>
      </c>
      <c r="C343" s="478"/>
      <c r="D343" s="471"/>
      <c r="E343" s="478"/>
      <c r="F343" s="473"/>
      <c r="G343" s="480"/>
      <c r="H343" s="475"/>
      <c r="I343" s="501"/>
      <c r="J343" s="502"/>
      <c r="K343" s="502"/>
      <c r="L343" s="503"/>
      <c r="M343" s="504"/>
      <c r="N343" s="505" t="str">
        <f>六年级BMI</f>
        <v/>
      </c>
      <c r="O343" s="499" t="str">
        <f>六年级BMI等级</f>
        <v/>
      </c>
      <c r="P343" s="500" t="str">
        <f>六年级BMI得分</f>
        <v/>
      </c>
      <c r="Q343" s="515" t="str">
        <f>六年级肺活量得分</f>
        <v/>
      </c>
      <c r="R343" s="512" t="str">
        <f>六年级等级</f>
        <v/>
      </c>
      <c r="S343" s="516" t="str">
        <f>六年级50米跑得分</f>
        <v/>
      </c>
      <c r="T343" s="517" t="str">
        <f>六年级等级</f>
        <v/>
      </c>
      <c r="U343" s="516" t="str">
        <f>六年级坐位体前屈得分</f>
        <v/>
      </c>
      <c r="V343" s="517" t="str">
        <f>六年级等级</f>
        <v/>
      </c>
      <c r="W343" s="516" t="str">
        <f>六年级一分钟跳绳得分</f>
        <v/>
      </c>
      <c r="X343" s="517" t="str">
        <f>六年级等级</f>
        <v/>
      </c>
      <c r="Y343" s="515" t="str">
        <f>六年级仰卧起坐得分</f>
        <v/>
      </c>
      <c r="Z343" s="518" t="str">
        <f>六年级等级</f>
        <v/>
      </c>
      <c r="AA343" s="533" t="str">
        <f>六年级折返跑得分</f>
        <v/>
      </c>
      <c r="AB343" s="515" t="str">
        <f>六年级等级</f>
        <v/>
      </c>
      <c r="AC343" s="533" t="str">
        <f>六年级跳绳附加分</f>
        <v/>
      </c>
      <c r="AD343" s="534" t="str">
        <f>六年级标准分</f>
        <v/>
      </c>
      <c r="AE343" s="534" t="str">
        <f>六年级总分</f>
        <v/>
      </c>
      <c r="AF343" s="517" t="str">
        <f>六年级等级</f>
        <v/>
      </c>
      <c r="AM343" s="452" t="str">
        <f>折返时间</f>
        <v/>
      </c>
    </row>
    <row r="344" spans="1:39">
      <c r="A344" s="476">
        <v>605</v>
      </c>
      <c r="B344" s="477">
        <v>62</v>
      </c>
      <c r="C344" s="470"/>
      <c r="D344" s="471"/>
      <c r="E344" s="472"/>
      <c r="F344" s="473"/>
      <c r="G344" s="480"/>
      <c r="H344" s="475"/>
      <c r="I344" s="494"/>
      <c r="J344" s="495"/>
      <c r="K344" s="495"/>
      <c r="L344" s="503"/>
      <c r="M344" s="504"/>
      <c r="N344" s="505" t="str">
        <f>六年级BMI</f>
        <v/>
      </c>
      <c r="O344" s="499" t="str">
        <f>六年级BMI等级</f>
        <v/>
      </c>
      <c r="P344" s="500" t="str">
        <f>六年级BMI得分</f>
        <v/>
      </c>
      <c r="Q344" s="515" t="str">
        <f>六年级肺活量得分</f>
        <v/>
      </c>
      <c r="R344" s="512" t="str">
        <f>六年级等级</f>
        <v/>
      </c>
      <c r="S344" s="516" t="str">
        <f>六年级50米跑得分</f>
        <v/>
      </c>
      <c r="T344" s="517" t="str">
        <f>六年级等级</f>
        <v/>
      </c>
      <c r="U344" s="516" t="str">
        <f>六年级坐位体前屈得分</f>
        <v/>
      </c>
      <c r="V344" s="517" t="str">
        <f>六年级等级</f>
        <v/>
      </c>
      <c r="W344" s="516" t="str">
        <f>六年级一分钟跳绳得分</f>
        <v/>
      </c>
      <c r="X344" s="517" t="str">
        <f>六年级等级</f>
        <v/>
      </c>
      <c r="Y344" s="515" t="str">
        <f>六年级仰卧起坐得分</f>
        <v/>
      </c>
      <c r="Z344" s="518" t="str">
        <f>六年级等级</f>
        <v/>
      </c>
      <c r="AA344" s="533" t="str">
        <f>六年级折返跑得分</f>
        <v/>
      </c>
      <c r="AB344" s="515" t="str">
        <f>六年级等级</f>
        <v/>
      </c>
      <c r="AC344" s="533" t="str">
        <f>六年级跳绳附加分</f>
        <v/>
      </c>
      <c r="AD344" s="534" t="str">
        <f>六年级标准分</f>
        <v/>
      </c>
      <c r="AE344" s="534" t="str">
        <f>六年级总分</f>
        <v/>
      </c>
      <c r="AF344" s="517" t="str">
        <f>六年级等级</f>
        <v/>
      </c>
      <c r="AM344" s="452" t="str">
        <f>折返时间</f>
        <v/>
      </c>
    </row>
    <row r="345" spans="1:39">
      <c r="A345" s="476">
        <v>605</v>
      </c>
      <c r="B345" s="477">
        <v>63</v>
      </c>
      <c r="C345" s="478"/>
      <c r="D345" s="471"/>
      <c r="E345" s="472"/>
      <c r="F345" s="473"/>
      <c r="G345" s="480"/>
      <c r="H345" s="475"/>
      <c r="I345" s="501"/>
      <c r="J345" s="502"/>
      <c r="K345" s="495"/>
      <c r="L345" s="503"/>
      <c r="M345" s="504"/>
      <c r="N345" s="505" t="str">
        <f>六年级BMI</f>
        <v/>
      </c>
      <c r="O345" s="499" t="str">
        <f>六年级BMI等级</f>
        <v/>
      </c>
      <c r="P345" s="500" t="str">
        <f>六年级BMI得分</f>
        <v/>
      </c>
      <c r="Q345" s="515" t="str">
        <f>六年级肺活量得分</f>
        <v/>
      </c>
      <c r="R345" s="512" t="str">
        <f>六年级等级</f>
        <v/>
      </c>
      <c r="S345" s="516" t="str">
        <f>六年级50米跑得分</f>
        <v/>
      </c>
      <c r="T345" s="517" t="str">
        <f>六年级等级</f>
        <v/>
      </c>
      <c r="U345" s="516" t="str">
        <f>六年级坐位体前屈得分</f>
        <v/>
      </c>
      <c r="V345" s="517" t="str">
        <f>六年级等级</f>
        <v/>
      </c>
      <c r="W345" s="516" t="str">
        <f>六年级一分钟跳绳得分</f>
        <v/>
      </c>
      <c r="X345" s="517" t="str">
        <f>六年级等级</f>
        <v/>
      </c>
      <c r="Y345" s="515" t="str">
        <f>六年级仰卧起坐得分</f>
        <v/>
      </c>
      <c r="Z345" s="518" t="str">
        <f>六年级等级</f>
        <v/>
      </c>
      <c r="AA345" s="533" t="str">
        <f>六年级折返跑得分</f>
        <v/>
      </c>
      <c r="AB345" s="515" t="str">
        <f>六年级等级</f>
        <v/>
      </c>
      <c r="AC345" s="533" t="str">
        <f>六年级跳绳附加分</f>
        <v/>
      </c>
      <c r="AD345" s="534" t="str">
        <f>六年级标准分</f>
        <v/>
      </c>
      <c r="AE345" s="534" t="str">
        <f>六年级总分</f>
        <v/>
      </c>
      <c r="AF345" s="517" t="str">
        <f>六年级等级</f>
        <v/>
      </c>
      <c r="AM345" s="452" t="str">
        <f>折返时间</f>
        <v/>
      </c>
    </row>
    <row r="346" spans="1:39">
      <c r="A346" s="476">
        <v>605</v>
      </c>
      <c r="B346" s="477">
        <v>64</v>
      </c>
      <c r="C346" s="478"/>
      <c r="D346" s="471"/>
      <c r="E346" s="472"/>
      <c r="F346" s="473"/>
      <c r="G346" s="480"/>
      <c r="H346" s="475"/>
      <c r="I346" s="501"/>
      <c r="J346" s="502"/>
      <c r="K346" s="495"/>
      <c r="L346" s="503"/>
      <c r="M346" s="504"/>
      <c r="N346" s="505" t="str">
        <f>六年级BMI</f>
        <v/>
      </c>
      <c r="O346" s="499" t="str">
        <f>六年级BMI等级</f>
        <v/>
      </c>
      <c r="P346" s="500" t="str">
        <f>六年级BMI得分</f>
        <v/>
      </c>
      <c r="Q346" s="515" t="str">
        <f>六年级肺活量得分</f>
        <v/>
      </c>
      <c r="R346" s="512" t="str">
        <f>六年级等级</f>
        <v/>
      </c>
      <c r="S346" s="516" t="str">
        <f>六年级50米跑得分</f>
        <v/>
      </c>
      <c r="T346" s="517" t="str">
        <f>六年级等级</f>
        <v/>
      </c>
      <c r="U346" s="516" t="str">
        <f>六年级坐位体前屈得分</f>
        <v/>
      </c>
      <c r="V346" s="517" t="str">
        <f>六年级等级</f>
        <v/>
      </c>
      <c r="W346" s="516" t="str">
        <f>六年级一分钟跳绳得分</f>
        <v/>
      </c>
      <c r="X346" s="517" t="str">
        <f>六年级等级</f>
        <v/>
      </c>
      <c r="Y346" s="515" t="str">
        <f>六年级仰卧起坐得分</f>
        <v/>
      </c>
      <c r="Z346" s="518" t="str">
        <f>六年级等级</f>
        <v/>
      </c>
      <c r="AA346" s="533" t="str">
        <f>六年级折返跑得分</f>
        <v/>
      </c>
      <c r="AB346" s="515" t="str">
        <f>六年级等级</f>
        <v/>
      </c>
      <c r="AC346" s="533" t="str">
        <f>六年级跳绳附加分</f>
        <v/>
      </c>
      <c r="AD346" s="534" t="str">
        <f>六年级标准分</f>
        <v/>
      </c>
      <c r="AE346" s="534" t="str">
        <f>六年级总分</f>
        <v/>
      </c>
      <c r="AF346" s="517" t="str">
        <f>六年级等级</f>
        <v/>
      </c>
      <c r="AM346" s="452" t="str">
        <f>折返时间</f>
        <v/>
      </c>
    </row>
    <row r="347" spans="1:39">
      <c r="A347" s="476">
        <v>605</v>
      </c>
      <c r="B347" s="477">
        <v>65</v>
      </c>
      <c r="C347" s="478"/>
      <c r="D347" s="471"/>
      <c r="E347" s="472"/>
      <c r="F347" s="473"/>
      <c r="G347" s="474"/>
      <c r="H347" s="475"/>
      <c r="I347" s="501"/>
      <c r="J347" s="502"/>
      <c r="K347" s="495"/>
      <c r="L347" s="503"/>
      <c r="M347" s="504"/>
      <c r="N347" s="505" t="str">
        <f>六年级BMI</f>
        <v/>
      </c>
      <c r="O347" s="499" t="str">
        <f>六年级BMI等级</f>
        <v/>
      </c>
      <c r="P347" s="500" t="str">
        <f>六年级BMI得分</f>
        <v/>
      </c>
      <c r="Q347" s="515" t="str">
        <f>六年级肺活量得分</f>
        <v/>
      </c>
      <c r="R347" s="512" t="str">
        <f>六年级等级</f>
        <v/>
      </c>
      <c r="S347" s="516" t="str">
        <f>六年级50米跑得分</f>
        <v/>
      </c>
      <c r="T347" s="517" t="str">
        <f>六年级等级</f>
        <v/>
      </c>
      <c r="U347" s="516" t="str">
        <f>六年级坐位体前屈得分</f>
        <v/>
      </c>
      <c r="V347" s="517" t="str">
        <f>六年级等级</f>
        <v/>
      </c>
      <c r="W347" s="516" t="str">
        <f>六年级一分钟跳绳得分</f>
        <v/>
      </c>
      <c r="X347" s="517" t="str">
        <f>六年级等级</f>
        <v/>
      </c>
      <c r="Y347" s="515" t="str">
        <f>六年级仰卧起坐得分</f>
        <v/>
      </c>
      <c r="Z347" s="518" t="str">
        <f>六年级等级</f>
        <v/>
      </c>
      <c r="AA347" s="533" t="str">
        <f>六年级折返跑得分</f>
        <v/>
      </c>
      <c r="AB347" s="515" t="str">
        <f>六年级等级</f>
        <v/>
      </c>
      <c r="AC347" s="533" t="str">
        <f>六年级跳绳附加分</f>
        <v/>
      </c>
      <c r="AD347" s="534" t="str">
        <f>六年级标准分</f>
        <v/>
      </c>
      <c r="AE347" s="534" t="str">
        <f>六年级总分</f>
        <v/>
      </c>
      <c r="AF347" s="517" t="str">
        <f>六年级等级</f>
        <v/>
      </c>
      <c r="AM347" s="452" t="str">
        <f>折返时间</f>
        <v/>
      </c>
    </row>
    <row r="348" spans="1:39">
      <c r="A348" s="476">
        <v>605</v>
      </c>
      <c r="B348" s="477">
        <v>66</v>
      </c>
      <c r="C348" s="478"/>
      <c r="D348" s="471"/>
      <c r="E348" s="472"/>
      <c r="F348" s="473"/>
      <c r="G348" s="474"/>
      <c r="H348" s="475"/>
      <c r="I348" s="501"/>
      <c r="J348" s="502"/>
      <c r="K348" s="495"/>
      <c r="L348" s="503"/>
      <c r="M348" s="504"/>
      <c r="N348" s="505" t="str">
        <f>六年级BMI</f>
        <v/>
      </c>
      <c r="O348" s="499" t="str">
        <f>六年级BMI等级</f>
        <v/>
      </c>
      <c r="P348" s="500" t="str">
        <f>六年级BMI得分</f>
        <v/>
      </c>
      <c r="Q348" s="515" t="str">
        <f>六年级肺活量得分</f>
        <v/>
      </c>
      <c r="R348" s="512" t="str">
        <f>六年级等级</f>
        <v/>
      </c>
      <c r="S348" s="516" t="str">
        <f>六年级50米跑得分</f>
        <v/>
      </c>
      <c r="T348" s="517" t="str">
        <f>六年级等级</f>
        <v/>
      </c>
      <c r="U348" s="516" t="str">
        <f>六年级坐位体前屈得分</f>
        <v/>
      </c>
      <c r="V348" s="517" t="str">
        <f>六年级等级</f>
        <v/>
      </c>
      <c r="W348" s="516" t="str">
        <f>六年级一分钟跳绳得分</f>
        <v/>
      </c>
      <c r="X348" s="517" t="str">
        <f>六年级等级</f>
        <v/>
      </c>
      <c r="Y348" s="515" t="str">
        <f>六年级仰卧起坐得分</f>
        <v/>
      </c>
      <c r="Z348" s="518" t="str">
        <f>六年级等级</f>
        <v/>
      </c>
      <c r="AA348" s="533" t="str">
        <f>六年级折返跑得分</f>
        <v/>
      </c>
      <c r="AB348" s="515" t="str">
        <f>六年级等级</f>
        <v/>
      </c>
      <c r="AC348" s="533" t="str">
        <f>六年级跳绳附加分</f>
        <v/>
      </c>
      <c r="AD348" s="534" t="str">
        <f>六年级标准分</f>
        <v/>
      </c>
      <c r="AE348" s="534" t="str">
        <f>六年级总分</f>
        <v/>
      </c>
      <c r="AF348" s="517" t="str">
        <f>六年级等级</f>
        <v/>
      </c>
      <c r="AM348" s="452" t="str">
        <f>折返时间</f>
        <v/>
      </c>
    </row>
    <row r="349" spans="1:39">
      <c r="A349" s="476">
        <v>605</v>
      </c>
      <c r="B349" s="477">
        <v>67</v>
      </c>
      <c r="C349" s="478"/>
      <c r="D349" s="471"/>
      <c r="E349" s="472"/>
      <c r="F349" s="473"/>
      <c r="G349" s="480"/>
      <c r="H349" s="475"/>
      <c r="I349" s="501"/>
      <c r="J349" s="502"/>
      <c r="K349" s="495"/>
      <c r="L349" s="503"/>
      <c r="M349" s="504"/>
      <c r="N349" s="505" t="str">
        <f>六年级BMI</f>
        <v/>
      </c>
      <c r="O349" s="499" t="str">
        <f>六年级BMI等级</f>
        <v/>
      </c>
      <c r="P349" s="500" t="str">
        <f>六年级BMI得分</f>
        <v/>
      </c>
      <c r="Q349" s="515" t="str">
        <f>六年级肺活量得分</f>
        <v/>
      </c>
      <c r="R349" s="512" t="str">
        <f>六年级等级</f>
        <v/>
      </c>
      <c r="S349" s="516" t="str">
        <f>六年级50米跑得分</f>
        <v/>
      </c>
      <c r="T349" s="517" t="str">
        <f>六年级等级</f>
        <v/>
      </c>
      <c r="U349" s="516" t="str">
        <f>六年级坐位体前屈得分</f>
        <v/>
      </c>
      <c r="V349" s="517" t="str">
        <f>六年级等级</f>
        <v/>
      </c>
      <c r="W349" s="516" t="str">
        <f>六年级一分钟跳绳得分</f>
        <v/>
      </c>
      <c r="X349" s="517" t="str">
        <f>六年级等级</f>
        <v/>
      </c>
      <c r="Y349" s="515" t="str">
        <f>六年级仰卧起坐得分</f>
        <v/>
      </c>
      <c r="Z349" s="518" t="str">
        <f>六年级等级</f>
        <v/>
      </c>
      <c r="AA349" s="533" t="str">
        <f>六年级折返跑得分</f>
        <v/>
      </c>
      <c r="AB349" s="515" t="str">
        <f>六年级等级</f>
        <v/>
      </c>
      <c r="AC349" s="533" t="str">
        <f>六年级跳绳附加分</f>
        <v/>
      </c>
      <c r="AD349" s="534" t="str">
        <f>六年级标准分</f>
        <v/>
      </c>
      <c r="AE349" s="534" t="str">
        <f>六年级总分</f>
        <v/>
      </c>
      <c r="AF349" s="517" t="str">
        <f>六年级等级</f>
        <v/>
      </c>
      <c r="AM349" s="452" t="str">
        <f>折返时间</f>
        <v/>
      </c>
    </row>
    <row r="350" spans="1:39">
      <c r="A350" s="476">
        <v>605</v>
      </c>
      <c r="B350" s="477">
        <v>68</v>
      </c>
      <c r="C350" s="478"/>
      <c r="D350" s="471"/>
      <c r="E350" s="472"/>
      <c r="F350" s="473"/>
      <c r="G350" s="480"/>
      <c r="H350" s="475"/>
      <c r="I350" s="501"/>
      <c r="J350" s="502"/>
      <c r="K350" s="495"/>
      <c r="L350" s="503"/>
      <c r="M350" s="504"/>
      <c r="N350" s="505" t="str">
        <f>六年级BMI</f>
        <v/>
      </c>
      <c r="O350" s="499" t="str">
        <f>六年级BMI等级</f>
        <v/>
      </c>
      <c r="P350" s="500" t="str">
        <f>六年级BMI得分</f>
        <v/>
      </c>
      <c r="Q350" s="515" t="str">
        <f>六年级肺活量得分</f>
        <v/>
      </c>
      <c r="R350" s="512" t="str">
        <f>六年级等级</f>
        <v/>
      </c>
      <c r="S350" s="516" t="str">
        <f>六年级50米跑得分</f>
        <v/>
      </c>
      <c r="T350" s="517" t="str">
        <f>六年级等级</f>
        <v/>
      </c>
      <c r="U350" s="516" t="str">
        <f>六年级坐位体前屈得分</f>
        <v/>
      </c>
      <c r="V350" s="517" t="str">
        <f>六年级等级</f>
        <v/>
      </c>
      <c r="W350" s="516" t="str">
        <f>六年级一分钟跳绳得分</f>
        <v/>
      </c>
      <c r="X350" s="517" t="str">
        <f>六年级等级</f>
        <v/>
      </c>
      <c r="Y350" s="515" t="str">
        <f>六年级仰卧起坐得分</f>
        <v/>
      </c>
      <c r="Z350" s="518" t="str">
        <f>六年级等级</f>
        <v/>
      </c>
      <c r="AA350" s="533" t="str">
        <f>六年级折返跑得分</f>
        <v/>
      </c>
      <c r="AB350" s="515" t="str">
        <f>六年级等级</f>
        <v/>
      </c>
      <c r="AC350" s="533" t="str">
        <f>六年级跳绳附加分</f>
        <v/>
      </c>
      <c r="AD350" s="534" t="str">
        <f>六年级标准分</f>
        <v/>
      </c>
      <c r="AE350" s="534" t="str">
        <f>六年级总分</f>
        <v/>
      </c>
      <c r="AF350" s="517" t="str">
        <f>六年级等级</f>
        <v/>
      </c>
      <c r="AM350" s="452" t="str">
        <f>折返时间</f>
        <v/>
      </c>
    </row>
    <row r="351" spans="1:39">
      <c r="A351" s="476">
        <v>605</v>
      </c>
      <c r="B351" s="477">
        <v>69</v>
      </c>
      <c r="C351" s="478"/>
      <c r="D351" s="471"/>
      <c r="E351" s="472"/>
      <c r="F351" s="473"/>
      <c r="G351" s="480"/>
      <c r="H351" s="475"/>
      <c r="I351" s="501"/>
      <c r="J351" s="502"/>
      <c r="K351" s="495"/>
      <c r="L351" s="503"/>
      <c r="M351" s="504"/>
      <c r="N351" s="505" t="str">
        <f>六年级BMI</f>
        <v/>
      </c>
      <c r="O351" s="499" t="str">
        <f>六年级BMI等级</f>
        <v/>
      </c>
      <c r="P351" s="500" t="str">
        <f>六年级BMI得分</f>
        <v/>
      </c>
      <c r="Q351" s="515" t="str">
        <f>六年级肺活量得分</f>
        <v/>
      </c>
      <c r="R351" s="512" t="str">
        <f>六年级等级</f>
        <v/>
      </c>
      <c r="S351" s="516" t="str">
        <f>六年级50米跑得分</f>
        <v/>
      </c>
      <c r="T351" s="517" t="str">
        <f>六年级等级</f>
        <v/>
      </c>
      <c r="U351" s="516" t="str">
        <f>六年级坐位体前屈得分</f>
        <v/>
      </c>
      <c r="V351" s="517" t="str">
        <f>六年级等级</f>
        <v/>
      </c>
      <c r="W351" s="516" t="str">
        <f>六年级一分钟跳绳得分</f>
        <v/>
      </c>
      <c r="X351" s="517" t="str">
        <f>六年级等级</f>
        <v/>
      </c>
      <c r="Y351" s="515" t="str">
        <f>六年级仰卧起坐得分</f>
        <v/>
      </c>
      <c r="Z351" s="518" t="str">
        <f>六年级等级</f>
        <v/>
      </c>
      <c r="AA351" s="533" t="str">
        <f>六年级折返跑得分</f>
        <v/>
      </c>
      <c r="AB351" s="515" t="str">
        <f>六年级等级</f>
        <v/>
      </c>
      <c r="AC351" s="533" t="str">
        <f>六年级跳绳附加分</f>
        <v/>
      </c>
      <c r="AD351" s="534" t="str">
        <f>六年级标准分</f>
        <v/>
      </c>
      <c r="AE351" s="534" t="str">
        <f>六年级总分</f>
        <v/>
      </c>
      <c r="AF351" s="517" t="str">
        <f>六年级等级</f>
        <v/>
      </c>
      <c r="AM351" s="452" t="str">
        <f>折返时间</f>
        <v/>
      </c>
    </row>
    <row r="352" ht="15.75" spans="1:39">
      <c r="A352" s="535">
        <v>605</v>
      </c>
      <c r="B352" s="536">
        <v>70</v>
      </c>
      <c r="C352" s="537"/>
      <c r="D352" s="538"/>
      <c r="E352" s="539"/>
      <c r="F352" s="583"/>
      <c r="G352" s="570"/>
      <c r="H352" s="542"/>
      <c r="I352" s="543"/>
      <c r="J352" s="544"/>
      <c r="K352" s="545"/>
      <c r="L352" s="571"/>
      <c r="M352" s="572"/>
      <c r="N352" s="573" t="str">
        <f>六年级BMI</f>
        <v/>
      </c>
      <c r="O352" s="574" t="str">
        <f>六年级BMI等级</f>
        <v/>
      </c>
      <c r="P352" s="575" t="str">
        <f>六年级BMI得分</f>
        <v/>
      </c>
      <c r="Q352" s="576" t="str">
        <f>六年级肺活量得分</f>
        <v/>
      </c>
      <c r="R352" s="577" t="str">
        <f>六年级等级</f>
        <v/>
      </c>
      <c r="S352" s="578" t="str">
        <f>六年级50米跑得分</f>
        <v/>
      </c>
      <c r="T352" s="567" t="str">
        <f>六年级等级</f>
        <v/>
      </c>
      <c r="U352" s="578" t="str">
        <f>六年级坐位体前屈得分</f>
        <v/>
      </c>
      <c r="V352" s="567" t="str">
        <f>六年级等级</f>
        <v/>
      </c>
      <c r="W352" s="578" t="str">
        <f>六年级一分钟跳绳得分</f>
        <v/>
      </c>
      <c r="X352" s="567" t="str">
        <f>六年级等级</f>
        <v/>
      </c>
      <c r="Y352" s="576" t="str">
        <f>六年级仰卧起坐得分</f>
        <v/>
      </c>
      <c r="Z352" s="579" t="str">
        <f>六年级等级</f>
        <v/>
      </c>
      <c r="AA352" s="565" t="str">
        <f>六年级折返跑得分</f>
        <v/>
      </c>
      <c r="AB352" s="576" t="str">
        <f>六年级等级</f>
        <v/>
      </c>
      <c r="AC352" s="565" t="str">
        <f>六年级跳绳附加分</f>
        <v/>
      </c>
      <c r="AD352" s="566" t="str">
        <f>六年级标准分</f>
        <v/>
      </c>
      <c r="AE352" s="566" t="str">
        <f>六年级总分</f>
        <v/>
      </c>
      <c r="AF352" s="567" t="str">
        <f>六年级等级</f>
        <v/>
      </c>
      <c r="AM352" s="452" t="str">
        <f>折返时间</f>
        <v/>
      </c>
    </row>
    <row r="353" ht="15.75" spans="1:39">
      <c r="A353" s="468">
        <v>606</v>
      </c>
      <c r="B353" s="469">
        <v>1</v>
      </c>
      <c r="C353" s="472"/>
      <c r="D353" s="471"/>
      <c r="E353" s="472"/>
      <c r="F353" s="473"/>
      <c r="G353" s="474"/>
      <c r="H353" s="475"/>
      <c r="I353" s="494"/>
      <c r="J353" s="495"/>
      <c r="K353" s="495"/>
      <c r="L353" s="496"/>
      <c r="M353" s="497"/>
      <c r="N353" s="498" t="str">
        <f>六年级BMI</f>
        <v/>
      </c>
      <c r="O353" s="499" t="str">
        <f>六年级BMI等级</f>
        <v/>
      </c>
      <c r="P353" s="500" t="str">
        <f>六年级BMI得分</f>
        <v/>
      </c>
      <c r="Q353" s="511" t="str">
        <f>六年级肺活量得分</f>
        <v/>
      </c>
      <c r="R353" s="512" t="str">
        <f>六年级等级</f>
        <v/>
      </c>
      <c r="S353" s="513" t="str">
        <f>六年级50米跑得分</f>
        <v/>
      </c>
      <c r="T353" s="512" t="str">
        <f>六年级等级</f>
        <v/>
      </c>
      <c r="U353" s="513" t="str">
        <f>六年级坐位体前屈得分</f>
        <v/>
      </c>
      <c r="V353" s="512" t="str">
        <f>六年级等级</f>
        <v/>
      </c>
      <c r="W353" s="513" t="str">
        <f>六年级一分钟跳绳得分</f>
        <v/>
      </c>
      <c r="X353" s="512" t="str">
        <f>六年级等级</f>
        <v/>
      </c>
      <c r="Y353" s="511" t="str">
        <f>六年级仰卧起坐得分</f>
        <v/>
      </c>
      <c r="Z353" s="514" t="str">
        <f>六年级等级</f>
        <v/>
      </c>
      <c r="AA353" s="530" t="str">
        <f>六年级折返跑得分</f>
        <v/>
      </c>
      <c r="AB353" s="511" t="str">
        <f>六年级等级</f>
        <v/>
      </c>
      <c r="AC353" s="530" t="str">
        <f>六年级跳绳附加分</f>
        <v/>
      </c>
      <c r="AD353" s="531" t="str">
        <f>六年级标准分</f>
        <v/>
      </c>
      <c r="AE353" s="531" t="str">
        <f>六年级总分</f>
        <v/>
      </c>
      <c r="AF353" s="512" t="str">
        <f>六年级等级</f>
        <v/>
      </c>
      <c r="AM353" s="452" t="str">
        <f>折返时间</f>
        <v/>
      </c>
    </row>
    <row r="354" spans="1:39">
      <c r="A354" s="476">
        <v>606</v>
      </c>
      <c r="B354" s="477">
        <v>2</v>
      </c>
      <c r="C354" s="478"/>
      <c r="D354" s="471"/>
      <c r="E354" s="472"/>
      <c r="F354" s="473"/>
      <c r="G354" s="480"/>
      <c r="H354" s="475"/>
      <c r="I354" s="501"/>
      <c r="J354" s="502"/>
      <c r="K354" s="495"/>
      <c r="L354" s="503"/>
      <c r="M354" s="504"/>
      <c r="N354" s="505" t="str">
        <f>六年级BMI</f>
        <v/>
      </c>
      <c r="O354" s="499" t="str">
        <f>六年级BMI等级</f>
        <v/>
      </c>
      <c r="P354" s="500" t="str">
        <f>六年级BMI得分</f>
        <v/>
      </c>
      <c r="Q354" s="515" t="str">
        <f>六年级肺活量得分</f>
        <v/>
      </c>
      <c r="R354" s="512" t="str">
        <f>六年级等级</f>
        <v/>
      </c>
      <c r="S354" s="516" t="str">
        <f>六年级50米跑得分</f>
        <v/>
      </c>
      <c r="T354" s="517" t="str">
        <f>六年级等级</f>
        <v/>
      </c>
      <c r="U354" s="516" t="str">
        <f>六年级坐位体前屈得分</f>
        <v/>
      </c>
      <c r="V354" s="517" t="str">
        <f>六年级等级</f>
        <v/>
      </c>
      <c r="W354" s="516" t="str">
        <f>六年级一分钟跳绳得分</f>
        <v/>
      </c>
      <c r="X354" s="517" t="str">
        <f>六年级等级</f>
        <v/>
      </c>
      <c r="Y354" s="515" t="str">
        <f>六年级仰卧起坐得分</f>
        <v/>
      </c>
      <c r="Z354" s="518" t="str">
        <f>六年级等级</f>
        <v/>
      </c>
      <c r="AA354" s="533" t="str">
        <f>六年级折返跑得分</f>
        <v/>
      </c>
      <c r="AB354" s="515" t="str">
        <f>六年级等级</f>
        <v/>
      </c>
      <c r="AC354" s="533" t="str">
        <f>六年级跳绳附加分</f>
        <v/>
      </c>
      <c r="AD354" s="534" t="str">
        <f>六年级标准分</f>
        <v/>
      </c>
      <c r="AE354" s="534" t="str">
        <f>六年级总分</f>
        <v/>
      </c>
      <c r="AF354" s="517" t="str">
        <f>六年级等级</f>
        <v/>
      </c>
      <c r="AM354" s="452" t="str">
        <f>折返时间</f>
        <v/>
      </c>
    </row>
    <row r="355" spans="1:39">
      <c r="A355" s="476">
        <v>606</v>
      </c>
      <c r="B355" s="477">
        <v>3</v>
      </c>
      <c r="C355" s="478"/>
      <c r="D355" s="471"/>
      <c r="E355" s="472"/>
      <c r="F355" s="473"/>
      <c r="G355" s="480"/>
      <c r="H355" s="475"/>
      <c r="I355" s="501"/>
      <c r="J355" s="502"/>
      <c r="K355" s="495"/>
      <c r="L355" s="503"/>
      <c r="M355" s="504"/>
      <c r="N355" s="505" t="str">
        <f>六年级BMI</f>
        <v/>
      </c>
      <c r="O355" s="499" t="str">
        <f>六年级BMI等级</f>
        <v/>
      </c>
      <c r="P355" s="500" t="str">
        <f>六年级BMI得分</f>
        <v/>
      </c>
      <c r="Q355" s="515" t="str">
        <f>六年级肺活量得分</f>
        <v/>
      </c>
      <c r="R355" s="512" t="str">
        <f>六年级等级</f>
        <v/>
      </c>
      <c r="S355" s="516" t="str">
        <f>六年级50米跑得分</f>
        <v/>
      </c>
      <c r="T355" s="517" t="str">
        <f>六年级等级</f>
        <v/>
      </c>
      <c r="U355" s="516" t="str">
        <f>六年级坐位体前屈得分</f>
        <v/>
      </c>
      <c r="V355" s="517" t="str">
        <f>六年级等级</f>
        <v/>
      </c>
      <c r="W355" s="516" t="str">
        <f>六年级一分钟跳绳得分</f>
        <v/>
      </c>
      <c r="X355" s="517" t="str">
        <f>六年级等级</f>
        <v/>
      </c>
      <c r="Y355" s="515" t="str">
        <f>六年级仰卧起坐得分</f>
        <v/>
      </c>
      <c r="Z355" s="518" t="str">
        <f>六年级等级</f>
        <v/>
      </c>
      <c r="AA355" s="533" t="str">
        <f>六年级折返跑得分</f>
        <v/>
      </c>
      <c r="AB355" s="515" t="str">
        <f>六年级等级</f>
        <v/>
      </c>
      <c r="AC355" s="533" t="str">
        <f>六年级跳绳附加分</f>
        <v/>
      </c>
      <c r="AD355" s="534" t="str">
        <f>六年级标准分</f>
        <v/>
      </c>
      <c r="AE355" s="534" t="str">
        <f>六年级总分</f>
        <v/>
      </c>
      <c r="AF355" s="517" t="str">
        <f>六年级等级</f>
        <v/>
      </c>
      <c r="AM355" s="452" t="str">
        <f>折返时间</f>
        <v/>
      </c>
    </row>
    <row r="356" spans="1:39">
      <c r="A356" s="476">
        <v>606</v>
      </c>
      <c r="B356" s="477">
        <v>4</v>
      </c>
      <c r="C356" s="478"/>
      <c r="D356" s="471"/>
      <c r="E356" s="472"/>
      <c r="F356" s="473"/>
      <c r="G356" s="480"/>
      <c r="H356" s="475"/>
      <c r="I356" s="501"/>
      <c r="J356" s="502"/>
      <c r="K356" s="495"/>
      <c r="L356" s="503"/>
      <c r="M356" s="504"/>
      <c r="N356" s="505" t="str">
        <f>六年级BMI</f>
        <v/>
      </c>
      <c r="O356" s="499" t="str">
        <f>六年级BMI等级</f>
        <v/>
      </c>
      <c r="P356" s="500" t="str">
        <f>六年级BMI得分</f>
        <v/>
      </c>
      <c r="Q356" s="515" t="str">
        <f>六年级肺活量得分</f>
        <v/>
      </c>
      <c r="R356" s="512" t="str">
        <f>六年级等级</f>
        <v/>
      </c>
      <c r="S356" s="516" t="str">
        <f>六年级50米跑得分</f>
        <v/>
      </c>
      <c r="T356" s="517" t="str">
        <f>六年级等级</f>
        <v/>
      </c>
      <c r="U356" s="516" t="str">
        <f>六年级坐位体前屈得分</f>
        <v/>
      </c>
      <c r="V356" s="517" t="str">
        <f>六年级等级</f>
        <v/>
      </c>
      <c r="W356" s="516" t="str">
        <f>六年级一分钟跳绳得分</f>
        <v/>
      </c>
      <c r="X356" s="517" t="str">
        <f>六年级等级</f>
        <v/>
      </c>
      <c r="Y356" s="515" t="str">
        <f>六年级仰卧起坐得分</f>
        <v/>
      </c>
      <c r="Z356" s="518" t="str">
        <f>六年级等级</f>
        <v/>
      </c>
      <c r="AA356" s="533" t="str">
        <f>六年级折返跑得分</f>
        <v/>
      </c>
      <c r="AB356" s="515" t="str">
        <f>六年级等级</f>
        <v/>
      </c>
      <c r="AC356" s="533" t="str">
        <f>六年级跳绳附加分</f>
        <v/>
      </c>
      <c r="AD356" s="534" t="str">
        <f>六年级标准分</f>
        <v/>
      </c>
      <c r="AE356" s="534" t="str">
        <f>六年级总分</f>
        <v/>
      </c>
      <c r="AF356" s="517" t="str">
        <f>六年级等级</f>
        <v/>
      </c>
      <c r="AM356" s="452" t="str">
        <f>折返时间</f>
        <v/>
      </c>
    </row>
    <row r="357" spans="1:39">
      <c r="A357" s="476">
        <v>606</v>
      </c>
      <c r="B357" s="477">
        <v>5</v>
      </c>
      <c r="C357" s="478"/>
      <c r="D357" s="471"/>
      <c r="E357" s="472"/>
      <c r="F357" s="473"/>
      <c r="G357" s="480"/>
      <c r="H357" s="475"/>
      <c r="I357" s="501"/>
      <c r="J357" s="502"/>
      <c r="K357" s="495"/>
      <c r="L357" s="503"/>
      <c r="M357" s="504"/>
      <c r="N357" s="505" t="str">
        <f>六年级BMI</f>
        <v/>
      </c>
      <c r="O357" s="499" t="str">
        <f>六年级BMI等级</f>
        <v/>
      </c>
      <c r="P357" s="500" t="str">
        <f>六年级BMI得分</f>
        <v/>
      </c>
      <c r="Q357" s="515" t="str">
        <f>六年级肺活量得分</f>
        <v/>
      </c>
      <c r="R357" s="512" t="str">
        <f>六年级等级</f>
        <v/>
      </c>
      <c r="S357" s="516" t="str">
        <f>六年级50米跑得分</f>
        <v/>
      </c>
      <c r="T357" s="517" t="str">
        <f>六年级等级</f>
        <v/>
      </c>
      <c r="U357" s="516" t="str">
        <f>六年级坐位体前屈得分</f>
        <v/>
      </c>
      <c r="V357" s="517" t="str">
        <f>六年级等级</f>
        <v/>
      </c>
      <c r="W357" s="516" t="str">
        <f>六年级一分钟跳绳得分</f>
        <v/>
      </c>
      <c r="X357" s="517" t="str">
        <f>六年级等级</f>
        <v/>
      </c>
      <c r="Y357" s="515" t="str">
        <f>六年级仰卧起坐得分</f>
        <v/>
      </c>
      <c r="Z357" s="518" t="str">
        <f>六年级等级</f>
        <v/>
      </c>
      <c r="AA357" s="533" t="str">
        <f>六年级折返跑得分</f>
        <v/>
      </c>
      <c r="AB357" s="515" t="str">
        <f>六年级等级</f>
        <v/>
      </c>
      <c r="AC357" s="533" t="str">
        <f>六年级跳绳附加分</f>
        <v/>
      </c>
      <c r="AD357" s="534" t="str">
        <f>六年级标准分</f>
        <v/>
      </c>
      <c r="AE357" s="534" t="str">
        <f>六年级总分</f>
        <v/>
      </c>
      <c r="AF357" s="517" t="str">
        <f>六年级等级</f>
        <v/>
      </c>
      <c r="AM357" s="452" t="str">
        <f>折返时间</f>
        <v/>
      </c>
    </row>
    <row r="358" spans="1:39">
      <c r="A358" s="476">
        <v>606</v>
      </c>
      <c r="B358" s="477">
        <v>6</v>
      </c>
      <c r="C358" s="478"/>
      <c r="D358" s="471"/>
      <c r="E358" s="472"/>
      <c r="F358" s="473"/>
      <c r="G358" s="480"/>
      <c r="H358" s="475"/>
      <c r="I358" s="501"/>
      <c r="J358" s="502"/>
      <c r="K358" s="495"/>
      <c r="L358" s="503"/>
      <c r="M358" s="504"/>
      <c r="N358" s="505" t="str">
        <f>六年级BMI</f>
        <v/>
      </c>
      <c r="O358" s="499" t="str">
        <f>六年级BMI等级</f>
        <v/>
      </c>
      <c r="P358" s="500" t="str">
        <f>六年级BMI得分</f>
        <v/>
      </c>
      <c r="Q358" s="515" t="str">
        <f>六年级肺活量得分</f>
        <v/>
      </c>
      <c r="R358" s="512" t="str">
        <f>六年级等级</f>
        <v/>
      </c>
      <c r="S358" s="516" t="str">
        <f>六年级50米跑得分</f>
        <v/>
      </c>
      <c r="T358" s="517" t="str">
        <f>六年级等级</f>
        <v/>
      </c>
      <c r="U358" s="516" t="str">
        <f>六年级坐位体前屈得分</f>
        <v/>
      </c>
      <c r="V358" s="517" t="str">
        <f>六年级等级</f>
        <v/>
      </c>
      <c r="W358" s="516" t="str">
        <f>六年级一分钟跳绳得分</f>
        <v/>
      </c>
      <c r="X358" s="517" t="str">
        <f>六年级等级</f>
        <v/>
      </c>
      <c r="Y358" s="515" t="str">
        <f>六年级仰卧起坐得分</f>
        <v/>
      </c>
      <c r="Z358" s="518" t="str">
        <f>六年级等级</f>
        <v/>
      </c>
      <c r="AA358" s="533" t="str">
        <f>六年级折返跑得分</f>
        <v/>
      </c>
      <c r="AB358" s="515" t="str">
        <f>六年级等级</f>
        <v/>
      </c>
      <c r="AC358" s="533" t="str">
        <f>六年级跳绳附加分</f>
        <v/>
      </c>
      <c r="AD358" s="534" t="str">
        <f>六年级标准分</f>
        <v/>
      </c>
      <c r="AE358" s="534" t="str">
        <f>六年级总分</f>
        <v/>
      </c>
      <c r="AF358" s="517" t="str">
        <f>六年级等级</f>
        <v/>
      </c>
      <c r="AM358" s="452" t="str">
        <f>折返时间</f>
        <v/>
      </c>
    </row>
    <row r="359" spans="1:39">
      <c r="A359" s="476">
        <v>606</v>
      </c>
      <c r="B359" s="477">
        <v>7</v>
      </c>
      <c r="C359" s="478"/>
      <c r="D359" s="471"/>
      <c r="E359" s="478"/>
      <c r="F359" s="473"/>
      <c r="G359" s="480"/>
      <c r="H359" s="475"/>
      <c r="I359" s="501"/>
      <c r="J359" s="502"/>
      <c r="K359" s="502"/>
      <c r="L359" s="503"/>
      <c r="M359" s="504"/>
      <c r="N359" s="505" t="str">
        <f>六年级BMI</f>
        <v/>
      </c>
      <c r="O359" s="499" t="str">
        <f>六年级BMI等级</f>
        <v/>
      </c>
      <c r="P359" s="500" t="str">
        <f>六年级BMI得分</f>
        <v/>
      </c>
      <c r="Q359" s="515" t="str">
        <f>六年级肺活量得分</f>
        <v/>
      </c>
      <c r="R359" s="512" t="str">
        <f>六年级等级</f>
        <v/>
      </c>
      <c r="S359" s="516" t="str">
        <f>六年级50米跑得分</f>
        <v/>
      </c>
      <c r="T359" s="517" t="str">
        <f>六年级等级</f>
        <v/>
      </c>
      <c r="U359" s="516" t="str">
        <f>六年级坐位体前屈得分</f>
        <v/>
      </c>
      <c r="V359" s="517" t="str">
        <f>六年级等级</f>
        <v/>
      </c>
      <c r="W359" s="516" t="str">
        <f>六年级一分钟跳绳得分</f>
        <v/>
      </c>
      <c r="X359" s="517" t="str">
        <f>六年级等级</f>
        <v/>
      </c>
      <c r="Y359" s="515" t="str">
        <f>六年级仰卧起坐得分</f>
        <v/>
      </c>
      <c r="Z359" s="518" t="str">
        <f>六年级等级</f>
        <v/>
      </c>
      <c r="AA359" s="533" t="str">
        <f>六年级折返跑得分</f>
        <v/>
      </c>
      <c r="AB359" s="515" t="str">
        <f>六年级等级</f>
        <v/>
      </c>
      <c r="AC359" s="533" t="str">
        <f>六年级跳绳附加分</f>
        <v/>
      </c>
      <c r="AD359" s="534" t="str">
        <f>六年级标准分</f>
        <v/>
      </c>
      <c r="AE359" s="534" t="str">
        <f>六年级总分</f>
        <v/>
      </c>
      <c r="AF359" s="517" t="str">
        <f>六年级等级</f>
        <v/>
      </c>
      <c r="AM359" s="452" t="str">
        <f>折返时间</f>
        <v/>
      </c>
    </row>
    <row r="360" spans="1:39">
      <c r="A360" s="476">
        <v>606</v>
      </c>
      <c r="B360" s="477">
        <v>8</v>
      </c>
      <c r="C360" s="478"/>
      <c r="D360" s="471"/>
      <c r="E360" s="478"/>
      <c r="F360" s="481"/>
      <c r="G360" s="480"/>
      <c r="H360" s="475"/>
      <c r="I360" s="501"/>
      <c r="J360" s="502"/>
      <c r="K360" s="502"/>
      <c r="L360" s="503"/>
      <c r="M360" s="504"/>
      <c r="N360" s="505" t="str">
        <f>六年级BMI</f>
        <v/>
      </c>
      <c r="O360" s="499" t="str">
        <f>六年级BMI等级</f>
        <v/>
      </c>
      <c r="P360" s="500" t="str">
        <f>六年级BMI得分</f>
        <v/>
      </c>
      <c r="Q360" s="515" t="str">
        <f>六年级肺活量得分</f>
        <v/>
      </c>
      <c r="R360" s="512" t="str">
        <f>六年级等级</f>
        <v/>
      </c>
      <c r="S360" s="516" t="str">
        <f>六年级50米跑得分</f>
        <v/>
      </c>
      <c r="T360" s="517" t="str">
        <f>六年级等级</f>
        <v/>
      </c>
      <c r="U360" s="516" t="str">
        <f>六年级坐位体前屈得分</f>
        <v/>
      </c>
      <c r="V360" s="517" t="str">
        <f>六年级等级</f>
        <v/>
      </c>
      <c r="W360" s="516" t="str">
        <f>六年级一分钟跳绳得分</f>
        <v/>
      </c>
      <c r="X360" s="517" t="str">
        <f>六年级等级</f>
        <v/>
      </c>
      <c r="Y360" s="515" t="str">
        <f>六年级仰卧起坐得分</f>
        <v/>
      </c>
      <c r="Z360" s="518" t="str">
        <f>六年级等级</f>
        <v/>
      </c>
      <c r="AA360" s="533" t="str">
        <f>六年级折返跑得分</f>
        <v/>
      </c>
      <c r="AB360" s="515" t="str">
        <f>六年级等级</f>
        <v/>
      </c>
      <c r="AC360" s="533" t="str">
        <f>六年级跳绳附加分</f>
        <v/>
      </c>
      <c r="AD360" s="534" t="str">
        <f>六年级标准分</f>
        <v/>
      </c>
      <c r="AE360" s="534" t="str">
        <f>六年级总分</f>
        <v/>
      </c>
      <c r="AF360" s="517" t="str">
        <f>六年级等级</f>
        <v/>
      </c>
      <c r="AM360" s="452" t="str">
        <f>折返时间</f>
        <v/>
      </c>
    </row>
    <row r="361" spans="1:39">
      <c r="A361" s="476">
        <v>606</v>
      </c>
      <c r="B361" s="477">
        <v>9</v>
      </c>
      <c r="C361" s="478"/>
      <c r="D361" s="471"/>
      <c r="E361" s="478"/>
      <c r="F361" s="481"/>
      <c r="G361" s="480"/>
      <c r="H361" s="475"/>
      <c r="I361" s="501"/>
      <c r="J361" s="502"/>
      <c r="K361" s="502"/>
      <c r="L361" s="503"/>
      <c r="M361" s="504"/>
      <c r="N361" s="505" t="str">
        <f>六年级BMI</f>
        <v/>
      </c>
      <c r="O361" s="499" t="str">
        <f>六年级BMI等级</f>
        <v/>
      </c>
      <c r="P361" s="500" t="str">
        <f>六年级BMI得分</f>
        <v/>
      </c>
      <c r="Q361" s="515" t="str">
        <f>六年级肺活量得分</f>
        <v/>
      </c>
      <c r="R361" s="512" t="str">
        <f>六年级等级</f>
        <v/>
      </c>
      <c r="S361" s="516" t="str">
        <f>六年级50米跑得分</f>
        <v/>
      </c>
      <c r="T361" s="517" t="str">
        <f>六年级等级</f>
        <v/>
      </c>
      <c r="U361" s="516" t="str">
        <f>六年级坐位体前屈得分</f>
        <v/>
      </c>
      <c r="V361" s="517" t="str">
        <f>六年级等级</f>
        <v/>
      </c>
      <c r="W361" s="516" t="str">
        <f>六年级一分钟跳绳得分</f>
        <v/>
      </c>
      <c r="X361" s="517" t="str">
        <f>六年级等级</f>
        <v/>
      </c>
      <c r="Y361" s="515" t="str">
        <f>六年级仰卧起坐得分</f>
        <v/>
      </c>
      <c r="Z361" s="518" t="str">
        <f>六年级等级</f>
        <v/>
      </c>
      <c r="AA361" s="533" t="str">
        <f>六年级折返跑得分</f>
        <v/>
      </c>
      <c r="AB361" s="515" t="str">
        <f>六年级等级</f>
        <v/>
      </c>
      <c r="AC361" s="533" t="str">
        <f>六年级跳绳附加分</f>
        <v/>
      </c>
      <c r="AD361" s="534" t="str">
        <f>六年级标准分</f>
        <v/>
      </c>
      <c r="AE361" s="534" t="str">
        <f>六年级总分</f>
        <v/>
      </c>
      <c r="AF361" s="517" t="str">
        <f>六年级等级</f>
        <v/>
      </c>
      <c r="AM361" s="452" t="str">
        <f>折返时间</f>
        <v/>
      </c>
    </row>
    <row r="362" spans="1:39">
      <c r="A362" s="476">
        <v>606</v>
      </c>
      <c r="B362" s="477">
        <v>10</v>
      </c>
      <c r="C362" s="478"/>
      <c r="D362" s="471"/>
      <c r="E362" s="478"/>
      <c r="F362" s="481"/>
      <c r="G362" s="474"/>
      <c r="H362" s="475"/>
      <c r="I362" s="501"/>
      <c r="J362" s="502"/>
      <c r="K362" s="502"/>
      <c r="L362" s="503"/>
      <c r="M362" s="504"/>
      <c r="N362" s="505" t="str">
        <f>六年级BMI</f>
        <v/>
      </c>
      <c r="O362" s="499" t="str">
        <f>六年级BMI等级</f>
        <v/>
      </c>
      <c r="P362" s="500" t="str">
        <f>六年级BMI得分</f>
        <v/>
      </c>
      <c r="Q362" s="515" t="str">
        <f>六年级肺活量得分</f>
        <v/>
      </c>
      <c r="R362" s="512" t="str">
        <f>六年级等级</f>
        <v/>
      </c>
      <c r="S362" s="516" t="str">
        <f>六年级50米跑得分</f>
        <v/>
      </c>
      <c r="T362" s="517" t="str">
        <f>六年级等级</f>
        <v/>
      </c>
      <c r="U362" s="516" t="str">
        <f>六年级坐位体前屈得分</f>
        <v/>
      </c>
      <c r="V362" s="517" t="str">
        <f>六年级等级</f>
        <v/>
      </c>
      <c r="W362" s="516" t="str">
        <f>六年级一分钟跳绳得分</f>
        <v/>
      </c>
      <c r="X362" s="517" t="str">
        <f>六年级等级</f>
        <v/>
      </c>
      <c r="Y362" s="515" t="str">
        <f>六年级仰卧起坐得分</f>
        <v/>
      </c>
      <c r="Z362" s="518" t="str">
        <f>六年级等级</f>
        <v/>
      </c>
      <c r="AA362" s="533" t="str">
        <f>六年级折返跑得分</f>
        <v/>
      </c>
      <c r="AB362" s="515" t="str">
        <f>六年级等级</f>
        <v/>
      </c>
      <c r="AC362" s="533" t="str">
        <f>六年级跳绳附加分</f>
        <v/>
      </c>
      <c r="AD362" s="534" t="str">
        <f>六年级标准分</f>
        <v/>
      </c>
      <c r="AE362" s="534" t="str">
        <f>六年级总分</f>
        <v/>
      </c>
      <c r="AF362" s="517" t="str">
        <f>六年级等级</f>
        <v/>
      </c>
      <c r="AM362" s="452" t="str">
        <f>折返时间</f>
        <v/>
      </c>
    </row>
    <row r="363" spans="1:39">
      <c r="A363" s="476">
        <v>606</v>
      </c>
      <c r="B363" s="477">
        <v>11</v>
      </c>
      <c r="C363" s="478"/>
      <c r="D363" s="471"/>
      <c r="E363" s="478"/>
      <c r="F363" s="481"/>
      <c r="G363" s="474"/>
      <c r="H363" s="475"/>
      <c r="I363" s="501"/>
      <c r="J363" s="502"/>
      <c r="K363" s="502"/>
      <c r="L363" s="503"/>
      <c r="M363" s="504"/>
      <c r="N363" s="505" t="str">
        <f>六年级BMI</f>
        <v/>
      </c>
      <c r="O363" s="499" t="str">
        <f>六年级BMI等级</f>
        <v/>
      </c>
      <c r="P363" s="500" t="str">
        <f>六年级BMI得分</f>
        <v/>
      </c>
      <c r="Q363" s="515" t="str">
        <f>六年级肺活量得分</f>
        <v/>
      </c>
      <c r="R363" s="512" t="str">
        <f>六年级等级</f>
        <v/>
      </c>
      <c r="S363" s="516" t="str">
        <f>六年级50米跑得分</f>
        <v/>
      </c>
      <c r="T363" s="517" t="str">
        <f>六年级等级</f>
        <v/>
      </c>
      <c r="U363" s="516" t="str">
        <f>六年级坐位体前屈得分</f>
        <v/>
      </c>
      <c r="V363" s="517" t="str">
        <f>六年级等级</f>
        <v/>
      </c>
      <c r="W363" s="516" t="str">
        <f>六年级一分钟跳绳得分</f>
        <v/>
      </c>
      <c r="X363" s="517" t="str">
        <f>六年级等级</f>
        <v/>
      </c>
      <c r="Y363" s="515" t="str">
        <f>六年级仰卧起坐得分</f>
        <v/>
      </c>
      <c r="Z363" s="518" t="str">
        <f>六年级等级</f>
        <v/>
      </c>
      <c r="AA363" s="533" t="str">
        <f>六年级折返跑得分</f>
        <v/>
      </c>
      <c r="AB363" s="515" t="str">
        <f>六年级等级</f>
        <v/>
      </c>
      <c r="AC363" s="533" t="str">
        <f>六年级跳绳附加分</f>
        <v/>
      </c>
      <c r="AD363" s="534" t="str">
        <f>六年级标准分</f>
        <v/>
      </c>
      <c r="AE363" s="534" t="str">
        <f>六年级总分</f>
        <v/>
      </c>
      <c r="AF363" s="517" t="str">
        <f>六年级等级</f>
        <v/>
      </c>
      <c r="AM363" s="452" t="str">
        <f>折返时间</f>
        <v/>
      </c>
    </row>
    <row r="364" spans="1:39">
      <c r="A364" s="476">
        <v>606</v>
      </c>
      <c r="B364" s="477">
        <v>12</v>
      </c>
      <c r="C364" s="478"/>
      <c r="D364" s="471"/>
      <c r="E364" s="478"/>
      <c r="F364" s="481"/>
      <c r="G364" s="480"/>
      <c r="H364" s="475"/>
      <c r="I364" s="501"/>
      <c r="J364" s="502"/>
      <c r="K364" s="502"/>
      <c r="L364" s="503"/>
      <c r="M364" s="504"/>
      <c r="N364" s="505" t="str">
        <f>六年级BMI</f>
        <v/>
      </c>
      <c r="O364" s="499" t="str">
        <f>六年级BMI等级</f>
        <v/>
      </c>
      <c r="P364" s="500" t="str">
        <f>六年级BMI得分</f>
        <v/>
      </c>
      <c r="Q364" s="515" t="str">
        <f>六年级肺活量得分</f>
        <v/>
      </c>
      <c r="R364" s="512" t="str">
        <f>六年级等级</f>
        <v/>
      </c>
      <c r="S364" s="516" t="str">
        <f>六年级50米跑得分</f>
        <v/>
      </c>
      <c r="T364" s="517" t="str">
        <f>六年级等级</f>
        <v/>
      </c>
      <c r="U364" s="516" t="str">
        <f>六年级坐位体前屈得分</f>
        <v/>
      </c>
      <c r="V364" s="517" t="str">
        <f>六年级等级</f>
        <v/>
      </c>
      <c r="W364" s="516" t="str">
        <f>六年级一分钟跳绳得分</f>
        <v/>
      </c>
      <c r="X364" s="517" t="str">
        <f>六年级等级</f>
        <v/>
      </c>
      <c r="Y364" s="515" t="str">
        <f>六年级仰卧起坐得分</f>
        <v/>
      </c>
      <c r="Z364" s="518" t="str">
        <f>六年级等级</f>
        <v/>
      </c>
      <c r="AA364" s="533" t="str">
        <f>六年级折返跑得分</f>
        <v/>
      </c>
      <c r="AB364" s="515" t="str">
        <f>六年级等级</f>
        <v/>
      </c>
      <c r="AC364" s="533" t="str">
        <f>六年级跳绳附加分</f>
        <v/>
      </c>
      <c r="AD364" s="534" t="str">
        <f>六年级标准分</f>
        <v/>
      </c>
      <c r="AE364" s="534" t="str">
        <f>六年级总分</f>
        <v/>
      </c>
      <c r="AF364" s="517" t="str">
        <f>六年级等级</f>
        <v/>
      </c>
      <c r="AM364" s="452" t="str">
        <f>折返时间</f>
        <v/>
      </c>
    </row>
    <row r="365" spans="1:39">
      <c r="A365" s="476">
        <v>606</v>
      </c>
      <c r="B365" s="477">
        <v>13</v>
      </c>
      <c r="C365" s="478"/>
      <c r="D365" s="471"/>
      <c r="E365" s="478"/>
      <c r="F365" s="481"/>
      <c r="G365" s="480"/>
      <c r="H365" s="475"/>
      <c r="I365" s="501"/>
      <c r="J365" s="502"/>
      <c r="K365" s="502"/>
      <c r="L365" s="503"/>
      <c r="M365" s="504"/>
      <c r="N365" s="505" t="str">
        <f>六年级BMI</f>
        <v/>
      </c>
      <c r="O365" s="499" t="str">
        <f>六年级BMI等级</f>
        <v/>
      </c>
      <c r="P365" s="500" t="str">
        <f>六年级BMI得分</f>
        <v/>
      </c>
      <c r="Q365" s="515" t="str">
        <f>六年级肺活量得分</f>
        <v/>
      </c>
      <c r="R365" s="512" t="str">
        <f>六年级等级</f>
        <v/>
      </c>
      <c r="S365" s="516" t="str">
        <f>六年级50米跑得分</f>
        <v/>
      </c>
      <c r="T365" s="517" t="str">
        <f>六年级等级</f>
        <v/>
      </c>
      <c r="U365" s="516" t="str">
        <f>六年级坐位体前屈得分</f>
        <v/>
      </c>
      <c r="V365" s="517" t="str">
        <f>六年级等级</f>
        <v/>
      </c>
      <c r="W365" s="516" t="str">
        <f>六年级一分钟跳绳得分</f>
        <v/>
      </c>
      <c r="X365" s="517" t="str">
        <f>六年级等级</f>
        <v/>
      </c>
      <c r="Y365" s="515" t="str">
        <f>六年级仰卧起坐得分</f>
        <v/>
      </c>
      <c r="Z365" s="518" t="str">
        <f>六年级等级</f>
        <v/>
      </c>
      <c r="AA365" s="533" t="str">
        <f>六年级折返跑得分</f>
        <v/>
      </c>
      <c r="AB365" s="515" t="str">
        <f>六年级等级</f>
        <v/>
      </c>
      <c r="AC365" s="533" t="str">
        <f>六年级跳绳附加分</f>
        <v/>
      </c>
      <c r="AD365" s="534" t="str">
        <f>六年级标准分</f>
        <v/>
      </c>
      <c r="AE365" s="534" t="str">
        <f>六年级总分</f>
        <v/>
      </c>
      <c r="AF365" s="517" t="str">
        <f>六年级等级</f>
        <v/>
      </c>
      <c r="AM365" s="452" t="str">
        <f>折返时间</f>
        <v/>
      </c>
    </row>
    <row r="366" spans="1:39">
      <c r="A366" s="476">
        <v>606</v>
      </c>
      <c r="B366" s="477">
        <v>14</v>
      </c>
      <c r="C366" s="478"/>
      <c r="D366" s="471"/>
      <c r="E366" s="478"/>
      <c r="F366" s="481"/>
      <c r="G366" s="480"/>
      <c r="H366" s="475"/>
      <c r="I366" s="501"/>
      <c r="J366" s="502"/>
      <c r="K366" s="502"/>
      <c r="L366" s="503"/>
      <c r="M366" s="504"/>
      <c r="N366" s="505" t="str">
        <f>六年级BMI</f>
        <v/>
      </c>
      <c r="O366" s="499" t="str">
        <f>六年级BMI等级</f>
        <v/>
      </c>
      <c r="P366" s="500" t="str">
        <f>六年级BMI得分</f>
        <v/>
      </c>
      <c r="Q366" s="515" t="str">
        <f>六年级肺活量得分</f>
        <v/>
      </c>
      <c r="R366" s="512" t="str">
        <f>六年级等级</f>
        <v/>
      </c>
      <c r="S366" s="516" t="str">
        <f>六年级50米跑得分</f>
        <v/>
      </c>
      <c r="T366" s="517" t="str">
        <f>六年级等级</f>
        <v/>
      </c>
      <c r="U366" s="516" t="str">
        <f>六年级坐位体前屈得分</f>
        <v/>
      </c>
      <c r="V366" s="517" t="str">
        <f>六年级等级</f>
        <v/>
      </c>
      <c r="W366" s="516" t="str">
        <f>六年级一分钟跳绳得分</f>
        <v/>
      </c>
      <c r="X366" s="517" t="str">
        <f>六年级等级</f>
        <v/>
      </c>
      <c r="Y366" s="515" t="str">
        <f>六年级仰卧起坐得分</f>
        <v/>
      </c>
      <c r="Z366" s="518" t="str">
        <f>六年级等级</f>
        <v/>
      </c>
      <c r="AA366" s="533" t="str">
        <f>六年级折返跑得分</f>
        <v/>
      </c>
      <c r="AB366" s="515" t="str">
        <f>六年级等级</f>
        <v/>
      </c>
      <c r="AC366" s="533" t="str">
        <f>六年级跳绳附加分</f>
        <v/>
      </c>
      <c r="AD366" s="534" t="str">
        <f>六年级标准分</f>
        <v/>
      </c>
      <c r="AE366" s="534" t="str">
        <f>六年级总分</f>
        <v/>
      </c>
      <c r="AF366" s="517" t="str">
        <f>六年级等级</f>
        <v/>
      </c>
      <c r="AM366" s="452" t="str">
        <f>折返时间</f>
        <v/>
      </c>
    </row>
    <row r="367" spans="1:39">
      <c r="A367" s="476">
        <v>606</v>
      </c>
      <c r="B367" s="477">
        <v>15</v>
      </c>
      <c r="C367" s="478"/>
      <c r="D367" s="471"/>
      <c r="E367" s="478"/>
      <c r="F367" s="481"/>
      <c r="G367" s="480"/>
      <c r="H367" s="475"/>
      <c r="I367" s="501"/>
      <c r="J367" s="502"/>
      <c r="K367" s="502"/>
      <c r="L367" s="503"/>
      <c r="M367" s="504"/>
      <c r="N367" s="505" t="str">
        <f>六年级BMI</f>
        <v/>
      </c>
      <c r="O367" s="499" t="str">
        <f>六年级BMI等级</f>
        <v/>
      </c>
      <c r="P367" s="500" t="str">
        <f>六年级BMI得分</f>
        <v/>
      </c>
      <c r="Q367" s="515" t="str">
        <f>六年级肺活量得分</f>
        <v/>
      </c>
      <c r="R367" s="512" t="str">
        <f>六年级等级</f>
        <v/>
      </c>
      <c r="S367" s="516" t="str">
        <f>六年级50米跑得分</f>
        <v/>
      </c>
      <c r="T367" s="517" t="str">
        <f>六年级等级</f>
        <v/>
      </c>
      <c r="U367" s="516" t="str">
        <f>六年级坐位体前屈得分</f>
        <v/>
      </c>
      <c r="V367" s="517" t="str">
        <f>六年级等级</f>
        <v/>
      </c>
      <c r="W367" s="516" t="str">
        <f>六年级一分钟跳绳得分</f>
        <v/>
      </c>
      <c r="X367" s="517" t="str">
        <f>六年级等级</f>
        <v/>
      </c>
      <c r="Y367" s="515" t="str">
        <f>六年级仰卧起坐得分</f>
        <v/>
      </c>
      <c r="Z367" s="518" t="str">
        <f>六年级等级</f>
        <v/>
      </c>
      <c r="AA367" s="533" t="str">
        <f>六年级折返跑得分</f>
        <v/>
      </c>
      <c r="AB367" s="515" t="str">
        <f>六年级等级</f>
        <v/>
      </c>
      <c r="AC367" s="533" t="str">
        <f>六年级跳绳附加分</f>
        <v/>
      </c>
      <c r="AD367" s="534" t="str">
        <f>六年级标准分</f>
        <v/>
      </c>
      <c r="AE367" s="534" t="str">
        <f>六年级总分</f>
        <v/>
      </c>
      <c r="AF367" s="517" t="str">
        <f>六年级等级</f>
        <v/>
      </c>
      <c r="AM367" s="452" t="str">
        <f>折返时间</f>
        <v/>
      </c>
    </row>
    <row r="368" spans="1:39">
      <c r="A368" s="476">
        <v>606</v>
      </c>
      <c r="B368" s="477">
        <v>16</v>
      </c>
      <c r="C368" s="478"/>
      <c r="D368" s="471"/>
      <c r="E368" s="478"/>
      <c r="F368" s="473"/>
      <c r="G368" s="480"/>
      <c r="H368" s="475"/>
      <c r="I368" s="501"/>
      <c r="J368" s="502"/>
      <c r="K368" s="502"/>
      <c r="L368" s="496"/>
      <c r="M368" s="497"/>
      <c r="N368" s="498" t="str">
        <f>六年级BMI</f>
        <v/>
      </c>
      <c r="O368" s="499" t="str">
        <f>六年级BMI等级</f>
        <v/>
      </c>
      <c r="P368" s="500" t="str">
        <f>六年级BMI得分</f>
        <v/>
      </c>
      <c r="Q368" s="515" t="str">
        <f>六年级肺活量得分</f>
        <v/>
      </c>
      <c r="R368" s="512" t="str">
        <f>六年级等级</f>
        <v/>
      </c>
      <c r="S368" s="516" t="str">
        <f>六年级50米跑得分</f>
        <v/>
      </c>
      <c r="T368" s="512" t="str">
        <f>六年级等级</f>
        <v/>
      </c>
      <c r="U368" s="516" t="str">
        <f>六年级坐位体前屈得分</f>
        <v/>
      </c>
      <c r="V368" s="512" t="str">
        <f>六年级等级</f>
        <v/>
      </c>
      <c r="W368" s="516" t="str">
        <f>六年级一分钟跳绳得分</f>
        <v/>
      </c>
      <c r="X368" s="512" t="str">
        <f>六年级等级</f>
        <v/>
      </c>
      <c r="Y368" s="511" t="str">
        <f>六年级仰卧起坐得分</f>
        <v/>
      </c>
      <c r="Z368" s="514" t="str">
        <f>六年级等级</f>
        <v/>
      </c>
      <c r="AA368" s="530" t="str">
        <f>六年级折返跑得分</f>
        <v/>
      </c>
      <c r="AB368" s="511" t="str">
        <f>六年级等级</f>
        <v/>
      </c>
      <c r="AC368" s="530" t="str">
        <f>六年级跳绳附加分</f>
        <v/>
      </c>
      <c r="AD368" s="534" t="str">
        <f>六年级标准分</f>
        <v/>
      </c>
      <c r="AE368" s="531" t="str">
        <f>六年级总分</f>
        <v/>
      </c>
      <c r="AF368" s="512" t="str">
        <f>六年级等级</f>
        <v/>
      </c>
      <c r="AM368" s="452" t="str">
        <f>折返时间</f>
        <v/>
      </c>
    </row>
    <row r="369" spans="1:39">
      <c r="A369" s="476">
        <v>606</v>
      </c>
      <c r="B369" s="477">
        <v>17</v>
      </c>
      <c r="C369" s="478"/>
      <c r="D369" s="471"/>
      <c r="E369" s="478"/>
      <c r="F369" s="473"/>
      <c r="G369" s="480"/>
      <c r="H369" s="475"/>
      <c r="I369" s="501"/>
      <c r="J369" s="502"/>
      <c r="K369" s="502"/>
      <c r="L369" s="503"/>
      <c r="M369" s="504"/>
      <c r="N369" s="505" t="str">
        <f>六年级BMI</f>
        <v/>
      </c>
      <c r="O369" s="499" t="str">
        <f>六年级BMI等级</f>
        <v/>
      </c>
      <c r="P369" s="500" t="str">
        <f>六年级BMI得分</f>
        <v/>
      </c>
      <c r="Q369" s="515" t="str">
        <f>六年级肺活量得分</f>
        <v/>
      </c>
      <c r="R369" s="512" t="str">
        <f>六年级等级</f>
        <v/>
      </c>
      <c r="S369" s="516" t="str">
        <f>六年级50米跑得分</f>
        <v/>
      </c>
      <c r="T369" s="512" t="str">
        <f>六年级等级</f>
        <v/>
      </c>
      <c r="U369" s="516" t="str">
        <f>六年级坐位体前屈得分</f>
        <v/>
      </c>
      <c r="V369" s="517" t="str">
        <f>六年级等级</f>
        <v/>
      </c>
      <c r="W369" s="516" t="str">
        <f>六年级一分钟跳绳得分</f>
        <v/>
      </c>
      <c r="X369" s="517" t="str">
        <f>六年级等级</f>
        <v/>
      </c>
      <c r="Y369" s="515" t="str">
        <f>六年级仰卧起坐得分</f>
        <v/>
      </c>
      <c r="Z369" s="518" t="str">
        <f>六年级等级</f>
        <v/>
      </c>
      <c r="AA369" s="533" t="str">
        <f>六年级折返跑得分</f>
        <v/>
      </c>
      <c r="AB369" s="515" t="str">
        <f>六年级等级</f>
        <v/>
      </c>
      <c r="AC369" s="533" t="str">
        <f>六年级跳绳附加分</f>
        <v/>
      </c>
      <c r="AD369" s="534" t="str">
        <f>六年级标准分</f>
        <v/>
      </c>
      <c r="AE369" s="534" t="str">
        <f>六年级总分</f>
        <v/>
      </c>
      <c r="AF369" s="517" t="str">
        <f>六年级等级</f>
        <v/>
      </c>
      <c r="AM369" s="452" t="str">
        <f>折返时间</f>
        <v/>
      </c>
    </row>
    <row r="370" spans="1:39">
      <c r="A370" s="476">
        <v>606</v>
      </c>
      <c r="B370" s="477">
        <v>18</v>
      </c>
      <c r="C370" s="478"/>
      <c r="D370" s="471"/>
      <c r="E370" s="478"/>
      <c r="F370" s="473"/>
      <c r="G370" s="480"/>
      <c r="H370" s="475"/>
      <c r="I370" s="501"/>
      <c r="J370" s="502"/>
      <c r="K370" s="502"/>
      <c r="L370" s="503"/>
      <c r="M370" s="504"/>
      <c r="N370" s="505" t="str">
        <f>六年级BMI</f>
        <v/>
      </c>
      <c r="O370" s="499" t="str">
        <f>六年级BMI等级</f>
        <v/>
      </c>
      <c r="P370" s="500" t="str">
        <f>六年级BMI得分</f>
        <v/>
      </c>
      <c r="Q370" s="515" t="str">
        <f>六年级肺活量得分</f>
        <v/>
      </c>
      <c r="R370" s="512" t="str">
        <f>六年级等级</f>
        <v/>
      </c>
      <c r="S370" s="516" t="str">
        <f>六年级50米跑得分</f>
        <v/>
      </c>
      <c r="T370" s="512" t="str">
        <f>六年级等级</f>
        <v/>
      </c>
      <c r="U370" s="516" t="str">
        <f>六年级坐位体前屈得分</f>
        <v/>
      </c>
      <c r="V370" s="517" t="str">
        <f>六年级等级</f>
        <v/>
      </c>
      <c r="W370" s="516" t="str">
        <f>六年级一分钟跳绳得分</f>
        <v/>
      </c>
      <c r="X370" s="517" t="str">
        <f>六年级等级</f>
        <v/>
      </c>
      <c r="Y370" s="515" t="str">
        <f>六年级仰卧起坐得分</f>
        <v/>
      </c>
      <c r="Z370" s="518" t="str">
        <f>六年级等级</f>
        <v/>
      </c>
      <c r="AA370" s="533" t="str">
        <f>六年级折返跑得分</f>
        <v/>
      </c>
      <c r="AB370" s="515" t="str">
        <f>六年级等级</f>
        <v/>
      </c>
      <c r="AC370" s="533" t="str">
        <f>六年级跳绳附加分</f>
        <v/>
      </c>
      <c r="AD370" s="534" t="str">
        <f>六年级标准分</f>
        <v/>
      </c>
      <c r="AE370" s="534" t="str">
        <f>六年级总分</f>
        <v/>
      </c>
      <c r="AF370" s="517" t="str">
        <f>六年级等级</f>
        <v/>
      </c>
      <c r="AM370" s="452" t="str">
        <f>折返时间</f>
        <v/>
      </c>
    </row>
    <row r="371" spans="1:39">
      <c r="A371" s="476">
        <v>606</v>
      </c>
      <c r="B371" s="477">
        <v>19</v>
      </c>
      <c r="C371" s="478"/>
      <c r="D371" s="471"/>
      <c r="E371" s="478"/>
      <c r="F371" s="473"/>
      <c r="G371" s="480"/>
      <c r="H371" s="475"/>
      <c r="I371" s="501"/>
      <c r="J371" s="502"/>
      <c r="K371" s="502"/>
      <c r="L371" s="503"/>
      <c r="M371" s="504"/>
      <c r="N371" s="505" t="str">
        <f>六年级BMI</f>
        <v/>
      </c>
      <c r="O371" s="499" t="str">
        <f>六年级BMI等级</f>
        <v/>
      </c>
      <c r="P371" s="500" t="str">
        <f>六年级BMI得分</f>
        <v/>
      </c>
      <c r="Q371" s="515" t="str">
        <f>六年级肺活量得分</f>
        <v/>
      </c>
      <c r="R371" s="512" t="str">
        <f>六年级等级</f>
        <v/>
      </c>
      <c r="S371" s="516" t="str">
        <f>六年级50米跑得分</f>
        <v/>
      </c>
      <c r="T371" s="512" t="str">
        <f>六年级等级</f>
        <v/>
      </c>
      <c r="U371" s="516" t="str">
        <f>六年级坐位体前屈得分</f>
        <v/>
      </c>
      <c r="V371" s="517" t="str">
        <f>六年级等级</f>
        <v/>
      </c>
      <c r="W371" s="516" t="str">
        <f>六年级一分钟跳绳得分</f>
        <v/>
      </c>
      <c r="X371" s="517" t="str">
        <f>六年级等级</f>
        <v/>
      </c>
      <c r="Y371" s="515" t="str">
        <f>六年级仰卧起坐得分</f>
        <v/>
      </c>
      <c r="Z371" s="518" t="str">
        <f>六年级等级</f>
        <v/>
      </c>
      <c r="AA371" s="533" t="str">
        <f>六年级折返跑得分</f>
        <v/>
      </c>
      <c r="AB371" s="515" t="str">
        <f>六年级等级</f>
        <v/>
      </c>
      <c r="AC371" s="533" t="str">
        <f>六年级跳绳附加分</f>
        <v/>
      </c>
      <c r="AD371" s="534" t="str">
        <f>六年级标准分</f>
        <v/>
      </c>
      <c r="AE371" s="534" t="str">
        <f>六年级总分</f>
        <v/>
      </c>
      <c r="AF371" s="517" t="str">
        <f>六年级等级</f>
        <v/>
      </c>
      <c r="AM371" s="452" t="str">
        <f>折返时间</f>
        <v/>
      </c>
    </row>
    <row r="372" spans="1:39">
      <c r="A372" s="476">
        <v>606</v>
      </c>
      <c r="B372" s="477">
        <v>20</v>
      </c>
      <c r="C372" s="478"/>
      <c r="D372" s="471"/>
      <c r="E372" s="478"/>
      <c r="F372" s="473"/>
      <c r="G372" s="480"/>
      <c r="H372" s="475"/>
      <c r="I372" s="501"/>
      <c r="J372" s="502"/>
      <c r="K372" s="502"/>
      <c r="L372" s="503"/>
      <c r="M372" s="504"/>
      <c r="N372" s="505" t="str">
        <f>六年级BMI</f>
        <v/>
      </c>
      <c r="O372" s="499" t="str">
        <f>六年级BMI等级</f>
        <v/>
      </c>
      <c r="P372" s="500" t="str">
        <f>六年级BMI得分</f>
        <v/>
      </c>
      <c r="Q372" s="515" t="str">
        <f>六年级肺活量得分</f>
        <v/>
      </c>
      <c r="R372" s="512" t="str">
        <f>六年级等级</f>
        <v/>
      </c>
      <c r="S372" s="516" t="str">
        <f>六年级50米跑得分</f>
        <v/>
      </c>
      <c r="T372" s="512" t="str">
        <f>六年级等级</f>
        <v/>
      </c>
      <c r="U372" s="516" t="str">
        <f>六年级坐位体前屈得分</f>
        <v/>
      </c>
      <c r="V372" s="517" t="str">
        <f>六年级等级</f>
        <v/>
      </c>
      <c r="W372" s="516" t="str">
        <f>六年级一分钟跳绳得分</f>
        <v/>
      </c>
      <c r="X372" s="517" t="str">
        <f>六年级等级</f>
        <v/>
      </c>
      <c r="Y372" s="515" t="str">
        <f>六年级仰卧起坐得分</f>
        <v/>
      </c>
      <c r="Z372" s="518" t="str">
        <f>六年级等级</f>
        <v/>
      </c>
      <c r="AA372" s="533" t="str">
        <f>六年级折返跑得分</f>
        <v/>
      </c>
      <c r="AB372" s="515" t="str">
        <f>六年级等级</f>
        <v/>
      </c>
      <c r="AC372" s="533" t="str">
        <f>六年级跳绳附加分</f>
        <v/>
      </c>
      <c r="AD372" s="534" t="str">
        <f>六年级标准分</f>
        <v/>
      </c>
      <c r="AE372" s="534" t="str">
        <f>六年级总分</f>
        <v/>
      </c>
      <c r="AF372" s="517" t="str">
        <f>六年级等级</f>
        <v/>
      </c>
      <c r="AM372" s="452" t="str">
        <f>折返时间</f>
        <v/>
      </c>
    </row>
    <row r="373" spans="1:39">
      <c r="A373" s="476">
        <v>606</v>
      </c>
      <c r="B373" s="477">
        <v>21</v>
      </c>
      <c r="C373" s="478"/>
      <c r="D373" s="471"/>
      <c r="E373" s="478"/>
      <c r="F373" s="473"/>
      <c r="G373" s="480"/>
      <c r="H373" s="475"/>
      <c r="I373" s="501"/>
      <c r="J373" s="502"/>
      <c r="K373" s="502"/>
      <c r="L373" s="503"/>
      <c r="M373" s="504"/>
      <c r="N373" s="505" t="str">
        <f>六年级BMI</f>
        <v/>
      </c>
      <c r="O373" s="499" t="str">
        <f>六年级BMI等级</f>
        <v/>
      </c>
      <c r="P373" s="500" t="str">
        <f>六年级BMI得分</f>
        <v/>
      </c>
      <c r="Q373" s="515" t="str">
        <f>六年级肺活量得分</f>
        <v/>
      </c>
      <c r="R373" s="512" t="str">
        <f>六年级等级</f>
        <v/>
      </c>
      <c r="S373" s="516" t="str">
        <f>六年级50米跑得分</f>
        <v/>
      </c>
      <c r="T373" s="512" t="str">
        <f>六年级等级</f>
        <v/>
      </c>
      <c r="U373" s="516" t="str">
        <f>六年级坐位体前屈得分</f>
        <v/>
      </c>
      <c r="V373" s="517" t="str">
        <f>六年级等级</f>
        <v/>
      </c>
      <c r="W373" s="516" t="str">
        <f>六年级一分钟跳绳得分</f>
        <v/>
      </c>
      <c r="X373" s="517" t="str">
        <f>六年级等级</f>
        <v/>
      </c>
      <c r="Y373" s="515" t="str">
        <f>六年级仰卧起坐得分</f>
        <v/>
      </c>
      <c r="Z373" s="518" t="str">
        <f>六年级等级</f>
        <v/>
      </c>
      <c r="AA373" s="533" t="str">
        <f>六年级折返跑得分</f>
        <v/>
      </c>
      <c r="AB373" s="515" t="str">
        <f>六年级等级</f>
        <v/>
      </c>
      <c r="AC373" s="533" t="str">
        <f>六年级跳绳附加分</f>
        <v/>
      </c>
      <c r="AD373" s="534" t="str">
        <f>六年级标准分</f>
        <v/>
      </c>
      <c r="AE373" s="534" t="str">
        <f>六年级总分</f>
        <v/>
      </c>
      <c r="AF373" s="517" t="str">
        <f>六年级等级</f>
        <v/>
      </c>
      <c r="AM373" s="452" t="str">
        <f>折返时间</f>
        <v/>
      </c>
    </row>
    <row r="374" spans="1:39">
      <c r="A374" s="476">
        <v>606</v>
      </c>
      <c r="B374" s="477">
        <v>22</v>
      </c>
      <c r="C374" s="478"/>
      <c r="D374" s="471"/>
      <c r="E374" s="478"/>
      <c r="F374" s="473"/>
      <c r="G374" s="480"/>
      <c r="H374" s="475"/>
      <c r="I374" s="501"/>
      <c r="J374" s="502"/>
      <c r="K374" s="502"/>
      <c r="L374" s="503"/>
      <c r="M374" s="504"/>
      <c r="N374" s="505" t="str">
        <f>六年级BMI</f>
        <v/>
      </c>
      <c r="O374" s="499" t="str">
        <f>六年级BMI等级</f>
        <v/>
      </c>
      <c r="P374" s="500" t="str">
        <f>六年级BMI得分</f>
        <v/>
      </c>
      <c r="Q374" s="515" t="str">
        <f>六年级肺活量得分</f>
        <v/>
      </c>
      <c r="R374" s="512" t="str">
        <f>六年级等级</f>
        <v/>
      </c>
      <c r="S374" s="516" t="str">
        <f>六年级50米跑得分</f>
        <v/>
      </c>
      <c r="T374" s="517" t="str">
        <f>六年级等级</f>
        <v/>
      </c>
      <c r="U374" s="516" t="str">
        <f>六年级坐位体前屈得分</f>
        <v/>
      </c>
      <c r="V374" s="517" t="str">
        <f>六年级等级</f>
        <v/>
      </c>
      <c r="W374" s="516" t="str">
        <f>六年级一分钟跳绳得分</f>
        <v/>
      </c>
      <c r="X374" s="517" t="str">
        <f>六年级等级</f>
        <v/>
      </c>
      <c r="Y374" s="515" t="str">
        <f>六年级仰卧起坐得分</f>
        <v/>
      </c>
      <c r="Z374" s="518" t="str">
        <f>六年级等级</f>
        <v/>
      </c>
      <c r="AA374" s="533" t="str">
        <f>六年级折返跑得分</f>
        <v/>
      </c>
      <c r="AB374" s="515" t="str">
        <f>六年级等级</f>
        <v/>
      </c>
      <c r="AC374" s="533" t="str">
        <f>六年级跳绳附加分</f>
        <v/>
      </c>
      <c r="AD374" s="534" t="str">
        <f>六年级标准分</f>
        <v/>
      </c>
      <c r="AE374" s="534" t="str">
        <f>六年级总分</f>
        <v/>
      </c>
      <c r="AF374" s="517" t="str">
        <f>六年级等级</f>
        <v/>
      </c>
      <c r="AM374" s="452" t="str">
        <f>折返时间</f>
        <v/>
      </c>
    </row>
    <row r="375" spans="1:39">
      <c r="A375" s="476">
        <v>606</v>
      </c>
      <c r="B375" s="477">
        <v>23</v>
      </c>
      <c r="C375" s="478"/>
      <c r="D375" s="471"/>
      <c r="E375" s="478"/>
      <c r="F375" s="473"/>
      <c r="G375" s="480"/>
      <c r="H375" s="475"/>
      <c r="I375" s="501"/>
      <c r="J375" s="502"/>
      <c r="K375" s="502"/>
      <c r="L375" s="503"/>
      <c r="M375" s="504"/>
      <c r="N375" s="505" t="str">
        <f>六年级BMI</f>
        <v/>
      </c>
      <c r="O375" s="499" t="str">
        <f>六年级BMI等级</f>
        <v/>
      </c>
      <c r="P375" s="500" t="str">
        <f>六年级BMI得分</f>
        <v/>
      </c>
      <c r="Q375" s="515" t="str">
        <f>六年级肺活量得分</f>
        <v/>
      </c>
      <c r="R375" s="512" t="str">
        <f>六年级等级</f>
        <v/>
      </c>
      <c r="S375" s="516" t="str">
        <f>六年级50米跑得分</f>
        <v/>
      </c>
      <c r="T375" s="517" t="str">
        <f>六年级等级</f>
        <v/>
      </c>
      <c r="U375" s="516" t="str">
        <f>六年级坐位体前屈得分</f>
        <v/>
      </c>
      <c r="V375" s="517" t="str">
        <f>六年级等级</f>
        <v/>
      </c>
      <c r="W375" s="516" t="str">
        <f>六年级一分钟跳绳得分</f>
        <v/>
      </c>
      <c r="X375" s="517" t="str">
        <f>六年级等级</f>
        <v/>
      </c>
      <c r="Y375" s="515" t="str">
        <f>六年级仰卧起坐得分</f>
        <v/>
      </c>
      <c r="Z375" s="518" t="str">
        <f>六年级等级</f>
        <v/>
      </c>
      <c r="AA375" s="533" t="str">
        <f>六年级折返跑得分</f>
        <v/>
      </c>
      <c r="AB375" s="515" t="str">
        <f>六年级等级</f>
        <v/>
      </c>
      <c r="AC375" s="533" t="str">
        <f>六年级跳绳附加分</f>
        <v/>
      </c>
      <c r="AD375" s="534" t="str">
        <f>六年级标准分</f>
        <v/>
      </c>
      <c r="AE375" s="534" t="str">
        <f>六年级总分</f>
        <v/>
      </c>
      <c r="AF375" s="517" t="str">
        <f>六年级等级</f>
        <v/>
      </c>
      <c r="AM375" s="452" t="str">
        <f>折返时间</f>
        <v/>
      </c>
    </row>
    <row r="376" spans="1:39">
      <c r="A376" s="476">
        <v>606</v>
      </c>
      <c r="B376" s="477">
        <v>24</v>
      </c>
      <c r="C376" s="478"/>
      <c r="D376" s="471"/>
      <c r="E376" s="478"/>
      <c r="F376" s="473"/>
      <c r="G376" s="480"/>
      <c r="H376" s="475"/>
      <c r="I376" s="501"/>
      <c r="J376" s="502"/>
      <c r="K376" s="502"/>
      <c r="L376" s="503"/>
      <c r="M376" s="504"/>
      <c r="N376" s="505" t="str">
        <f>六年级BMI</f>
        <v/>
      </c>
      <c r="O376" s="499" t="str">
        <f>六年级BMI等级</f>
        <v/>
      </c>
      <c r="P376" s="500" t="str">
        <f>六年级BMI得分</f>
        <v/>
      </c>
      <c r="Q376" s="515" t="str">
        <f>六年级肺活量得分</f>
        <v/>
      </c>
      <c r="R376" s="512" t="str">
        <f>六年级等级</f>
        <v/>
      </c>
      <c r="S376" s="516" t="str">
        <f>六年级50米跑得分</f>
        <v/>
      </c>
      <c r="T376" s="517" t="str">
        <f>六年级等级</f>
        <v/>
      </c>
      <c r="U376" s="516" t="str">
        <f>六年级坐位体前屈得分</f>
        <v/>
      </c>
      <c r="V376" s="517" t="str">
        <f>六年级等级</f>
        <v/>
      </c>
      <c r="W376" s="516" t="str">
        <f>六年级一分钟跳绳得分</f>
        <v/>
      </c>
      <c r="X376" s="517" t="str">
        <f>六年级等级</f>
        <v/>
      </c>
      <c r="Y376" s="515" t="str">
        <f>六年级仰卧起坐得分</f>
        <v/>
      </c>
      <c r="Z376" s="518" t="str">
        <f>六年级等级</f>
        <v/>
      </c>
      <c r="AA376" s="533" t="str">
        <f>六年级折返跑得分</f>
        <v/>
      </c>
      <c r="AB376" s="515" t="str">
        <f>六年级等级</f>
        <v/>
      </c>
      <c r="AC376" s="533" t="str">
        <f>六年级跳绳附加分</f>
        <v/>
      </c>
      <c r="AD376" s="534" t="str">
        <f>六年级标准分</f>
        <v/>
      </c>
      <c r="AE376" s="534" t="str">
        <f>六年级总分</f>
        <v/>
      </c>
      <c r="AF376" s="517" t="str">
        <f>六年级等级</f>
        <v/>
      </c>
      <c r="AM376" s="452" t="str">
        <f>折返时间</f>
        <v/>
      </c>
    </row>
    <row r="377" spans="1:39">
      <c r="A377" s="476">
        <v>606</v>
      </c>
      <c r="B377" s="477">
        <v>25</v>
      </c>
      <c r="C377" s="478"/>
      <c r="D377" s="471"/>
      <c r="E377" s="478"/>
      <c r="F377" s="473"/>
      <c r="G377" s="480"/>
      <c r="H377" s="475"/>
      <c r="I377" s="501"/>
      <c r="J377" s="502"/>
      <c r="K377" s="502"/>
      <c r="L377" s="503"/>
      <c r="M377" s="504"/>
      <c r="N377" s="505" t="str">
        <f>六年级BMI</f>
        <v/>
      </c>
      <c r="O377" s="499" t="str">
        <f>六年级BMI等级</f>
        <v/>
      </c>
      <c r="P377" s="500" t="str">
        <f>六年级BMI得分</f>
        <v/>
      </c>
      <c r="Q377" s="515" t="str">
        <f>六年级肺活量得分</f>
        <v/>
      </c>
      <c r="R377" s="512" t="str">
        <f>六年级等级</f>
        <v/>
      </c>
      <c r="S377" s="516" t="str">
        <f>六年级50米跑得分</f>
        <v/>
      </c>
      <c r="T377" s="517" t="str">
        <f>六年级等级</f>
        <v/>
      </c>
      <c r="U377" s="516" t="str">
        <f>六年级坐位体前屈得分</f>
        <v/>
      </c>
      <c r="V377" s="517" t="str">
        <f>六年级等级</f>
        <v/>
      </c>
      <c r="W377" s="516" t="str">
        <f>六年级一分钟跳绳得分</f>
        <v/>
      </c>
      <c r="X377" s="517" t="str">
        <f>六年级等级</f>
        <v/>
      </c>
      <c r="Y377" s="515" t="str">
        <f>六年级仰卧起坐得分</f>
        <v/>
      </c>
      <c r="Z377" s="518" t="str">
        <f>六年级等级</f>
        <v/>
      </c>
      <c r="AA377" s="533" t="str">
        <f>六年级折返跑得分</f>
        <v/>
      </c>
      <c r="AB377" s="515" t="str">
        <f>六年级等级</f>
        <v/>
      </c>
      <c r="AC377" s="533" t="str">
        <f>六年级跳绳附加分</f>
        <v/>
      </c>
      <c r="AD377" s="534" t="str">
        <f>六年级标准分</f>
        <v/>
      </c>
      <c r="AE377" s="534" t="str">
        <f>六年级总分</f>
        <v/>
      </c>
      <c r="AF377" s="517" t="str">
        <f>六年级等级</f>
        <v/>
      </c>
      <c r="AM377" s="452" t="str">
        <f>折返时间</f>
        <v/>
      </c>
    </row>
    <row r="378" spans="1:39">
      <c r="A378" s="476">
        <v>606</v>
      </c>
      <c r="B378" s="477">
        <v>26</v>
      </c>
      <c r="C378" s="478"/>
      <c r="D378" s="471"/>
      <c r="E378" s="478"/>
      <c r="F378" s="473"/>
      <c r="G378" s="480"/>
      <c r="H378" s="475"/>
      <c r="I378" s="501"/>
      <c r="J378" s="502"/>
      <c r="K378" s="502"/>
      <c r="L378" s="503"/>
      <c r="M378" s="504"/>
      <c r="N378" s="505" t="str">
        <f>六年级BMI</f>
        <v/>
      </c>
      <c r="O378" s="499" t="str">
        <f>六年级BMI等级</f>
        <v/>
      </c>
      <c r="P378" s="500" t="str">
        <f>六年级BMI得分</f>
        <v/>
      </c>
      <c r="Q378" s="515" t="str">
        <f>六年级肺活量得分</f>
        <v/>
      </c>
      <c r="R378" s="512" t="str">
        <f>六年级等级</f>
        <v/>
      </c>
      <c r="S378" s="516" t="str">
        <f>六年级50米跑得分</f>
        <v/>
      </c>
      <c r="T378" s="517" t="str">
        <f>六年级等级</f>
        <v/>
      </c>
      <c r="U378" s="516" t="str">
        <f>六年级坐位体前屈得分</f>
        <v/>
      </c>
      <c r="V378" s="517" t="str">
        <f>六年级等级</f>
        <v/>
      </c>
      <c r="W378" s="516" t="str">
        <f>六年级一分钟跳绳得分</f>
        <v/>
      </c>
      <c r="X378" s="517" t="str">
        <f>六年级等级</f>
        <v/>
      </c>
      <c r="Y378" s="515" t="str">
        <f>六年级仰卧起坐得分</f>
        <v/>
      </c>
      <c r="Z378" s="518" t="str">
        <f>六年级等级</f>
        <v/>
      </c>
      <c r="AA378" s="533" t="str">
        <f>六年级折返跑得分</f>
        <v/>
      </c>
      <c r="AB378" s="515" t="str">
        <f>六年级等级</f>
        <v/>
      </c>
      <c r="AC378" s="533" t="str">
        <f>六年级跳绳附加分</f>
        <v/>
      </c>
      <c r="AD378" s="534" t="str">
        <f>六年级标准分</f>
        <v/>
      </c>
      <c r="AE378" s="534" t="str">
        <f>六年级总分</f>
        <v/>
      </c>
      <c r="AF378" s="517" t="str">
        <f>六年级等级</f>
        <v/>
      </c>
      <c r="AM378" s="452" t="str">
        <f>折返时间</f>
        <v/>
      </c>
    </row>
    <row r="379" spans="1:39">
      <c r="A379" s="476">
        <v>606</v>
      </c>
      <c r="B379" s="477">
        <v>27</v>
      </c>
      <c r="C379" s="478"/>
      <c r="D379" s="471"/>
      <c r="E379" s="478"/>
      <c r="F379" s="473"/>
      <c r="G379" s="480"/>
      <c r="H379" s="475"/>
      <c r="I379" s="501"/>
      <c r="J379" s="502"/>
      <c r="K379" s="502"/>
      <c r="L379" s="503"/>
      <c r="M379" s="504"/>
      <c r="N379" s="505" t="str">
        <f>六年级BMI</f>
        <v/>
      </c>
      <c r="O379" s="499" t="str">
        <f>六年级BMI等级</f>
        <v/>
      </c>
      <c r="P379" s="500" t="str">
        <f>六年级BMI得分</f>
        <v/>
      </c>
      <c r="Q379" s="515" t="str">
        <f>六年级肺活量得分</f>
        <v/>
      </c>
      <c r="R379" s="512" t="str">
        <f>六年级等级</f>
        <v/>
      </c>
      <c r="S379" s="516" t="str">
        <f>六年级50米跑得分</f>
        <v/>
      </c>
      <c r="T379" s="517" t="str">
        <f>六年级等级</f>
        <v/>
      </c>
      <c r="U379" s="516" t="str">
        <f>六年级坐位体前屈得分</f>
        <v/>
      </c>
      <c r="V379" s="517" t="str">
        <f>六年级等级</f>
        <v/>
      </c>
      <c r="W379" s="516" t="str">
        <f>六年级一分钟跳绳得分</f>
        <v/>
      </c>
      <c r="X379" s="517" t="str">
        <f>六年级等级</f>
        <v/>
      </c>
      <c r="Y379" s="515" t="str">
        <f>六年级仰卧起坐得分</f>
        <v/>
      </c>
      <c r="Z379" s="518" t="str">
        <f>六年级等级</f>
        <v/>
      </c>
      <c r="AA379" s="533" t="str">
        <f>六年级折返跑得分</f>
        <v/>
      </c>
      <c r="AB379" s="515" t="str">
        <f>六年级等级</f>
        <v/>
      </c>
      <c r="AC379" s="533" t="str">
        <f>六年级跳绳附加分</f>
        <v/>
      </c>
      <c r="AD379" s="534" t="str">
        <f>六年级标准分</f>
        <v/>
      </c>
      <c r="AE379" s="534" t="str">
        <f>六年级总分</f>
        <v/>
      </c>
      <c r="AF379" s="517" t="str">
        <f>六年级等级</f>
        <v/>
      </c>
      <c r="AM379" s="452" t="str">
        <f>折返时间</f>
        <v/>
      </c>
    </row>
    <row r="380" spans="1:39">
      <c r="A380" s="476">
        <v>606</v>
      </c>
      <c r="B380" s="477">
        <v>28</v>
      </c>
      <c r="C380" s="478"/>
      <c r="D380" s="471"/>
      <c r="E380" s="478"/>
      <c r="F380" s="473"/>
      <c r="G380" s="480"/>
      <c r="H380" s="475"/>
      <c r="I380" s="501"/>
      <c r="J380" s="502"/>
      <c r="K380" s="502"/>
      <c r="L380" s="503"/>
      <c r="M380" s="504"/>
      <c r="N380" s="505" t="str">
        <f>六年级BMI</f>
        <v/>
      </c>
      <c r="O380" s="499" t="str">
        <f>六年级BMI等级</f>
        <v/>
      </c>
      <c r="P380" s="500" t="str">
        <f>六年级BMI得分</f>
        <v/>
      </c>
      <c r="Q380" s="515" t="str">
        <f>六年级肺活量得分</f>
        <v/>
      </c>
      <c r="R380" s="512" t="str">
        <f>六年级等级</f>
        <v/>
      </c>
      <c r="S380" s="516" t="str">
        <f>六年级50米跑得分</f>
        <v/>
      </c>
      <c r="T380" s="517" t="str">
        <f>六年级等级</f>
        <v/>
      </c>
      <c r="U380" s="516" t="str">
        <f>六年级坐位体前屈得分</f>
        <v/>
      </c>
      <c r="V380" s="517" t="str">
        <f>六年级等级</f>
        <v/>
      </c>
      <c r="W380" s="516" t="str">
        <f>六年级一分钟跳绳得分</f>
        <v/>
      </c>
      <c r="X380" s="517" t="str">
        <f>六年级等级</f>
        <v/>
      </c>
      <c r="Y380" s="515" t="str">
        <f>六年级仰卧起坐得分</f>
        <v/>
      </c>
      <c r="Z380" s="518" t="str">
        <f>六年级等级</f>
        <v/>
      </c>
      <c r="AA380" s="533" t="str">
        <f>六年级折返跑得分</f>
        <v/>
      </c>
      <c r="AB380" s="515" t="str">
        <f>六年级等级</f>
        <v/>
      </c>
      <c r="AC380" s="533" t="str">
        <f>六年级跳绳附加分</f>
        <v/>
      </c>
      <c r="AD380" s="534" t="str">
        <f>六年级标准分</f>
        <v/>
      </c>
      <c r="AE380" s="534" t="str">
        <f>六年级总分</f>
        <v/>
      </c>
      <c r="AF380" s="517" t="str">
        <f>六年级等级</f>
        <v/>
      </c>
      <c r="AM380" s="452" t="str">
        <f>折返时间</f>
        <v/>
      </c>
    </row>
    <row r="381" spans="1:39">
      <c r="A381" s="476">
        <v>606</v>
      </c>
      <c r="B381" s="477">
        <v>29</v>
      </c>
      <c r="C381" s="478"/>
      <c r="D381" s="471"/>
      <c r="E381" s="478"/>
      <c r="F381" s="473"/>
      <c r="G381" s="480"/>
      <c r="H381" s="475"/>
      <c r="I381" s="501"/>
      <c r="J381" s="502"/>
      <c r="K381" s="502"/>
      <c r="L381" s="503"/>
      <c r="M381" s="504"/>
      <c r="N381" s="505" t="str">
        <f>六年级BMI</f>
        <v/>
      </c>
      <c r="O381" s="499" t="str">
        <f>六年级BMI等级</f>
        <v/>
      </c>
      <c r="P381" s="500" t="str">
        <f>六年级BMI得分</f>
        <v/>
      </c>
      <c r="Q381" s="515" t="str">
        <f>六年级肺活量得分</f>
        <v/>
      </c>
      <c r="R381" s="512" t="str">
        <f>六年级等级</f>
        <v/>
      </c>
      <c r="S381" s="516" t="str">
        <f>六年级50米跑得分</f>
        <v/>
      </c>
      <c r="T381" s="517" t="str">
        <f>六年级等级</f>
        <v/>
      </c>
      <c r="U381" s="516" t="str">
        <f>六年级坐位体前屈得分</f>
        <v/>
      </c>
      <c r="V381" s="517" t="str">
        <f>六年级等级</f>
        <v/>
      </c>
      <c r="W381" s="516" t="str">
        <f>六年级一分钟跳绳得分</f>
        <v/>
      </c>
      <c r="X381" s="517" t="str">
        <f>六年级等级</f>
        <v/>
      </c>
      <c r="Y381" s="515" t="str">
        <f>六年级仰卧起坐得分</f>
        <v/>
      </c>
      <c r="Z381" s="518" t="str">
        <f>六年级等级</f>
        <v/>
      </c>
      <c r="AA381" s="533" t="str">
        <f>六年级折返跑得分</f>
        <v/>
      </c>
      <c r="AB381" s="515" t="str">
        <f>六年级等级</f>
        <v/>
      </c>
      <c r="AC381" s="533" t="str">
        <f>六年级跳绳附加分</f>
        <v/>
      </c>
      <c r="AD381" s="534" t="str">
        <f>六年级标准分</f>
        <v/>
      </c>
      <c r="AE381" s="534" t="str">
        <f>六年级总分</f>
        <v/>
      </c>
      <c r="AF381" s="517" t="str">
        <f>六年级等级</f>
        <v/>
      </c>
      <c r="AM381" s="452" t="str">
        <f>折返时间</f>
        <v/>
      </c>
    </row>
    <row r="382" spans="1:39">
      <c r="A382" s="476">
        <v>606</v>
      </c>
      <c r="B382" s="477">
        <v>30</v>
      </c>
      <c r="C382" s="478"/>
      <c r="D382" s="471"/>
      <c r="E382" s="478"/>
      <c r="F382" s="473"/>
      <c r="G382" s="480"/>
      <c r="H382" s="475"/>
      <c r="I382" s="501"/>
      <c r="J382" s="502"/>
      <c r="K382" s="502"/>
      <c r="L382" s="503"/>
      <c r="M382" s="504"/>
      <c r="N382" s="505" t="str">
        <f>六年级BMI</f>
        <v/>
      </c>
      <c r="O382" s="499" t="str">
        <f>六年级BMI等级</f>
        <v/>
      </c>
      <c r="P382" s="500" t="str">
        <f>六年级BMI得分</f>
        <v/>
      </c>
      <c r="Q382" s="515" t="str">
        <f>六年级肺活量得分</f>
        <v/>
      </c>
      <c r="R382" s="512" t="str">
        <f>六年级等级</f>
        <v/>
      </c>
      <c r="S382" s="516" t="str">
        <f>六年级50米跑得分</f>
        <v/>
      </c>
      <c r="T382" s="517" t="str">
        <f>六年级等级</f>
        <v/>
      </c>
      <c r="U382" s="516" t="str">
        <f>六年级坐位体前屈得分</f>
        <v/>
      </c>
      <c r="V382" s="517" t="str">
        <f>六年级等级</f>
        <v/>
      </c>
      <c r="W382" s="516" t="str">
        <f>六年级一分钟跳绳得分</f>
        <v/>
      </c>
      <c r="X382" s="517" t="str">
        <f>六年级等级</f>
        <v/>
      </c>
      <c r="Y382" s="515" t="str">
        <f>六年级仰卧起坐得分</f>
        <v/>
      </c>
      <c r="Z382" s="518" t="str">
        <f>六年级等级</f>
        <v/>
      </c>
      <c r="AA382" s="533" t="str">
        <f>六年级折返跑得分</f>
        <v/>
      </c>
      <c r="AB382" s="515" t="str">
        <f>六年级等级</f>
        <v/>
      </c>
      <c r="AC382" s="533" t="str">
        <f>六年级跳绳附加分</f>
        <v/>
      </c>
      <c r="AD382" s="534" t="str">
        <f>六年级标准分</f>
        <v/>
      </c>
      <c r="AE382" s="534" t="str">
        <f>六年级总分</f>
        <v/>
      </c>
      <c r="AF382" s="517" t="str">
        <f>六年级等级</f>
        <v/>
      </c>
      <c r="AM382" s="452" t="str">
        <f>折返时间</f>
        <v/>
      </c>
    </row>
    <row r="383" spans="1:32">
      <c r="A383" s="476">
        <v>606</v>
      </c>
      <c r="B383" s="477">
        <v>31</v>
      </c>
      <c r="C383" s="478"/>
      <c r="D383" s="471"/>
      <c r="E383" s="478"/>
      <c r="F383" s="473"/>
      <c r="G383" s="480"/>
      <c r="H383" s="475"/>
      <c r="I383" s="501"/>
      <c r="J383" s="502"/>
      <c r="K383" s="502"/>
      <c r="L383" s="503"/>
      <c r="M383" s="504"/>
      <c r="N383" s="505" t="str">
        <f>六年级BMI</f>
        <v/>
      </c>
      <c r="O383" s="499" t="str">
        <f>六年级BMI等级</f>
        <v/>
      </c>
      <c r="P383" s="500" t="str">
        <f>六年级BMI得分</f>
        <v/>
      </c>
      <c r="Q383" s="515" t="str">
        <f>六年级肺活量得分</f>
        <v/>
      </c>
      <c r="R383" s="512" t="str">
        <f>六年级等级</f>
        <v/>
      </c>
      <c r="S383" s="516" t="str">
        <f>六年级50米跑得分</f>
        <v/>
      </c>
      <c r="T383" s="517" t="str">
        <f>六年级等级</f>
        <v/>
      </c>
      <c r="U383" s="516" t="str">
        <f>六年级坐位体前屈得分</f>
        <v/>
      </c>
      <c r="V383" s="517" t="str">
        <f>六年级等级</f>
        <v/>
      </c>
      <c r="W383" s="516" t="str">
        <f>六年级一分钟跳绳得分</f>
        <v/>
      </c>
      <c r="X383" s="517" t="str">
        <f>六年级等级</f>
        <v/>
      </c>
      <c r="Y383" s="515" t="str">
        <f>六年级仰卧起坐得分</f>
        <v/>
      </c>
      <c r="Z383" s="518" t="str">
        <f>六年级等级</f>
        <v/>
      </c>
      <c r="AA383" s="533" t="str">
        <f>六年级折返跑得分</f>
        <v/>
      </c>
      <c r="AB383" s="515" t="str">
        <f>六年级等级</f>
        <v/>
      </c>
      <c r="AC383" s="533" t="str">
        <f>六年级跳绳附加分</f>
        <v/>
      </c>
      <c r="AD383" s="534" t="str">
        <f>六年级标准分</f>
        <v/>
      </c>
      <c r="AE383" s="534" t="str">
        <f>六年级总分</f>
        <v/>
      </c>
      <c r="AF383" s="517" t="str">
        <f>六年级等级</f>
        <v/>
      </c>
    </row>
    <row r="384" spans="1:32">
      <c r="A384" s="476">
        <v>606</v>
      </c>
      <c r="B384" s="477">
        <v>32</v>
      </c>
      <c r="C384" s="478"/>
      <c r="D384" s="471"/>
      <c r="E384" s="478"/>
      <c r="F384" s="473"/>
      <c r="G384" s="480"/>
      <c r="H384" s="475"/>
      <c r="I384" s="501"/>
      <c r="J384" s="502"/>
      <c r="K384" s="502"/>
      <c r="L384" s="503"/>
      <c r="M384" s="504"/>
      <c r="N384" s="505" t="str">
        <f>六年级BMI</f>
        <v/>
      </c>
      <c r="O384" s="499" t="str">
        <f>六年级BMI等级</f>
        <v/>
      </c>
      <c r="P384" s="500" t="str">
        <f>六年级BMI得分</f>
        <v/>
      </c>
      <c r="Q384" s="515" t="str">
        <f>六年级肺活量得分</f>
        <v/>
      </c>
      <c r="R384" s="512" t="str">
        <f>六年级等级</f>
        <v/>
      </c>
      <c r="S384" s="516" t="str">
        <f>六年级50米跑得分</f>
        <v/>
      </c>
      <c r="T384" s="517" t="str">
        <f>六年级等级</f>
        <v/>
      </c>
      <c r="U384" s="516" t="str">
        <f>六年级坐位体前屈得分</f>
        <v/>
      </c>
      <c r="V384" s="517" t="str">
        <f>六年级等级</f>
        <v/>
      </c>
      <c r="W384" s="516" t="str">
        <f>六年级一分钟跳绳得分</f>
        <v/>
      </c>
      <c r="X384" s="517" t="str">
        <f>六年级等级</f>
        <v/>
      </c>
      <c r="Y384" s="515" t="str">
        <f>六年级仰卧起坐得分</f>
        <v/>
      </c>
      <c r="Z384" s="518" t="str">
        <f>六年级等级</f>
        <v/>
      </c>
      <c r="AA384" s="533" t="str">
        <f>六年级折返跑得分</f>
        <v/>
      </c>
      <c r="AB384" s="515" t="str">
        <f>六年级等级</f>
        <v/>
      </c>
      <c r="AC384" s="533" t="str">
        <f>六年级跳绳附加分</f>
        <v/>
      </c>
      <c r="AD384" s="534" t="str">
        <f>六年级标准分</f>
        <v/>
      </c>
      <c r="AE384" s="534" t="str">
        <f>六年级总分</f>
        <v/>
      </c>
      <c r="AF384" s="517" t="str">
        <f>六年级等级</f>
        <v/>
      </c>
    </row>
    <row r="385" spans="1:32">
      <c r="A385" s="476">
        <v>606</v>
      </c>
      <c r="B385" s="477">
        <v>33</v>
      </c>
      <c r="C385" s="478"/>
      <c r="D385" s="471"/>
      <c r="E385" s="478"/>
      <c r="F385" s="473"/>
      <c r="G385" s="480"/>
      <c r="H385" s="475"/>
      <c r="I385" s="501"/>
      <c r="J385" s="502"/>
      <c r="K385" s="502"/>
      <c r="L385" s="503"/>
      <c r="M385" s="504"/>
      <c r="N385" s="505" t="str">
        <f>六年级BMI</f>
        <v/>
      </c>
      <c r="O385" s="499" t="str">
        <f>六年级BMI等级</f>
        <v/>
      </c>
      <c r="P385" s="500" t="str">
        <f>六年级BMI得分</f>
        <v/>
      </c>
      <c r="Q385" s="515" t="str">
        <f>六年级肺活量得分</f>
        <v/>
      </c>
      <c r="R385" s="512" t="str">
        <f>六年级等级</f>
        <v/>
      </c>
      <c r="S385" s="516" t="str">
        <f>六年级50米跑得分</f>
        <v/>
      </c>
      <c r="T385" s="517" t="str">
        <f>六年级等级</f>
        <v/>
      </c>
      <c r="U385" s="516" t="str">
        <f>六年级坐位体前屈得分</f>
        <v/>
      </c>
      <c r="V385" s="517" t="str">
        <f>六年级等级</f>
        <v/>
      </c>
      <c r="W385" s="516" t="str">
        <f>六年级一分钟跳绳得分</f>
        <v/>
      </c>
      <c r="X385" s="517" t="str">
        <f>六年级等级</f>
        <v/>
      </c>
      <c r="Y385" s="515" t="str">
        <f>六年级仰卧起坐得分</f>
        <v/>
      </c>
      <c r="Z385" s="518" t="str">
        <f>六年级等级</f>
        <v/>
      </c>
      <c r="AA385" s="533" t="str">
        <f>六年级折返跑得分</f>
        <v/>
      </c>
      <c r="AB385" s="515" t="str">
        <f>六年级等级</f>
        <v/>
      </c>
      <c r="AC385" s="533" t="str">
        <f>六年级跳绳附加分</f>
        <v/>
      </c>
      <c r="AD385" s="534" t="str">
        <f>六年级标准分</f>
        <v/>
      </c>
      <c r="AE385" s="534" t="str">
        <f>六年级总分</f>
        <v/>
      </c>
      <c r="AF385" s="517" t="str">
        <f>六年级等级</f>
        <v/>
      </c>
    </row>
    <row r="386" spans="1:32">
      <c r="A386" s="476">
        <v>606</v>
      </c>
      <c r="B386" s="477">
        <v>34</v>
      </c>
      <c r="C386" s="478"/>
      <c r="D386" s="471"/>
      <c r="E386" s="478"/>
      <c r="F386" s="473"/>
      <c r="G386" s="480"/>
      <c r="H386" s="475"/>
      <c r="I386" s="501"/>
      <c r="J386" s="502"/>
      <c r="K386" s="502"/>
      <c r="L386" s="503"/>
      <c r="M386" s="504"/>
      <c r="N386" s="505" t="str">
        <f>六年级BMI</f>
        <v/>
      </c>
      <c r="O386" s="499" t="str">
        <f>六年级BMI等级</f>
        <v/>
      </c>
      <c r="P386" s="500" t="str">
        <f>六年级BMI得分</f>
        <v/>
      </c>
      <c r="Q386" s="515" t="str">
        <f>六年级肺活量得分</f>
        <v/>
      </c>
      <c r="R386" s="512" t="str">
        <f>六年级等级</f>
        <v/>
      </c>
      <c r="S386" s="516" t="str">
        <f>六年级50米跑得分</f>
        <v/>
      </c>
      <c r="T386" s="517" t="str">
        <f>六年级等级</f>
        <v/>
      </c>
      <c r="U386" s="516" t="str">
        <f>六年级坐位体前屈得分</f>
        <v/>
      </c>
      <c r="V386" s="517" t="str">
        <f>六年级等级</f>
        <v/>
      </c>
      <c r="W386" s="516" t="str">
        <f>六年级一分钟跳绳得分</f>
        <v/>
      </c>
      <c r="X386" s="517" t="str">
        <f>六年级等级</f>
        <v/>
      </c>
      <c r="Y386" s="515" t="str">
        <f>六年级仰卧起坐得分</f>
        <v/>
      </c>
      <c r="Z386" s="518" t="str">
        <f>六年级等级</f>
        <v/>
      </c>
      <c r="AA386" s="533" t="str">
        <f>六年级折返跑得分</f>
        <v/>
      </c>
      <c r="AB386" s="515" t="str">
        <f>六年级等级</f>
        <v/>
      </c>
      <c r="AC386" s="533" t="str">
        <f>六年级跳绳附加分</f>
        <v/>
      </c>
      <c r="AD386" s="534" t="str">
        <f>六年级标准分</f>
        <v/>
      </c>
      <c r="AE386" s="534" t="str">
        <f>六年级总分</f>
        <v/>
      </c>
      <c r="AF386" s="517" t="str">
        <f>六年级等级</f>
        <v/>
      </c>
    </row>
    <row r="387" spans="1:32">
      <c r="A387" s="476">
        <v>606</v>
      </c>
      <c r="B387" s="477">
        <v>35</v>
      </c>
      <c r="C387" s="478"/>
      <c r="D387" s="471"/>
      <c r="E387" s="478"/>
      <c r="F387" s="473"/>
      <c r="G387" s="480"/>
      <c r="H387" s="475"/>
      <c r="I387" s="501"/>
      <c r="J387" s="502"/>
      <c r="K387" s="502"/>
      <c r="L387" s="503"/>
      <c r="M387" s="504"/>
      <c r="N387" s="505" t="str">
        <f>六年级BMI</f>
        <v/>
      </c>
      <c r="O387" s="499" t="str">
        <f>六年级BMI等级</f>
        <v/>
      </c>
      <c r="P387" s="500" t="str">
        <f>六年级BMI得分</f>
        <v/>
      </c>
      <c r="Q387" s="515" t="str">
        <f>六年级肺活量得分</f>
        <v/>
      </c>
      <c r="R387" s="512" t="str">
        <f>六年级等级</f>
        <v/>
      </c>
      <c r="S387" s="516" t="str">
        <f>六年级50米跑得分</f>
        <v/>
      </c>
      <c r="T387" s="517" t="str">
        <f>六年级等级</f>
        <v/>
      </c>
      <c r="U387" s="516" t="str">
        <f>六年级坐位体前屈得分</f>
        <v/>
      </c>
      <c r="V387" s="517" t="str">
        <f>六年级等级</f>
        <v/>
      </c>
      <c r="W387" s="516" t="str">
        <f>六年级一分钟跳绳得分</f>
        <v/>
      </c>
      <c r="X387" s="517" t="str">
        <f>六年级等级</f>
        <v/>
      </c>
      <c r="Y387" s="515" t="str">
        <f>六年级仰卧起坐得分</f>
        <v/>
      </c>
      <c r="Z387" s="518" t="str">
        <f>六年级等级</f>
        <v/>
      </c>
      <c r="AA387" s="533" t="str">
        <f>六年级折返跑得分</f>
        <v/>
      </c>
      <c r="AB387" s="515" t="str">
        <f>六年级等级</f>
        <v/>
      </c>
      <c r="AC387" s="533" t="str">
        <f>六年级跳绳附加分</f>
        <v/>
      </c>
      <c r="AD387" s="534" t="str">
        <f>六年级标准分</f>
        <v/>
      </c>
      <c r="AE387" s="534" t="str">
        <f>六年级总分</f>
        <v/>
      </c>
      <c r="AF387" s="517" t="str">
        <f>六年级等级</f>
        <v/>
      </c>
    </row>
    <row r="388" spans="1:39">
      <c r="A388" s="476">
        <v>606</v>
      </c>
      <c r="B388" s="477">
        <v>36</v>
      </c>
      <c r="C388" s="478"/>
      <c r="D388" s="471"/>
      <c r="E388" s="478"/>
      <c r="F388" s="473"/>
      <c r="G388" s="480"/>
      <c r="H388" s="475"/>
      <c r="I388" s="501"/>
      <c r="J388" s="502"/>
      <c r="K388" s="502"/>
      <c r="L388" s="503"/>
      <c r="M388" s="504"/>
      <c r="N388" s="505" t="str">
        <f>六年级BMI</f>
        <v/>
      </c>
      <c r="O388" s="499" t="str">
        <f>六年级BMI等级</f>
        <v/>
      </c>
      <c r="P388" s="500" t="str">
        <f>六年级BMI得分</f>
        <v/>
      </c>
      <c r="Q388" s="515" t="str">
        <f>六年级肺活量得分</f>
        <v/>
      </c>
      <c r="R388" s="512" t="str">
        <f>六年级等级</f>
        <v/>
      </c>
      <c r="S388" s="516" t="str">
        <f>六年级50米跑得分</f>
        <v/>
      </c>
      <c r="T388" s="517" t="str">
        <f>六年级等级</f>
        <v/>
      </c>
      <c r="U388" s="516" t="str">
        <f>六年级坐位体前屈得分</f>
        <v/>
      </c>
      <c r="V388" s="517" t="str">
        <f>六年级等级</f>
        <v/>
      </c>
      <c r="W388" s="516" t="str">
        <f>六年级一分钟跳绳得分</f>
        <v/>
      </c>
      <c r="X388" s="517" t="str">
        <f>六年级等级</f>
        <v/>
      </c>
      <c r="Y388" s="515" t="str">
        <f>六年级仰卧起坐得分</f>
        <v/>
      </c>
      <c r="Z388" s="518" t="str">
        <f>六年级等级</f>
        <v/>
      </c>
      <c r="AA388" s="533" t="str">
        <f>六年级折返跑得分</f>
        <v/>
      </c>
      <c r="AB388" s="515" t="str">
        <f>六年级等级</f>
        <v/>
      </c>
      <c r="AC388" s="533" t="str">
        <f>六年级跳绳附加分</f>
        <v/>
      </c>
      <c r="AD388" s="534" t="str">
        <f>六年级标准分</f>
        <v/>
      </c>
      <c r="AE388" s="534" t="str">
        <f>六年级总分</f>
        <v/>
      </c>
      <c r="AF388" s="517" t="str">
        <f>六年级等级</f>
        <v/>
      </c>
      <c r="AM388" s="452" t="str">
        <f>折返时间</f>
        <v/>
      </c>
    </row>
    <row r="389" spans="1:39">
      <c r="A389" s="476">
        <v>606</v>
      </c>
      <c r="B389" s="477">
        <v>37</v>
      </c>
      <c r="C389" s="470"/>
      <c r="D389" s="471"/>
      <c r="E389" s="472"/>
      <c r="F389" s="473"/>
      <c r="G389" s="480"/>
      <c r="H389" s="475"/>
      <c r="I389" s="494"/>
      <c r="J389" s="495"/>
      <c r="K389" s="495"/>
      <c r="L389" s="503"/>
      <c r="M389" s="504"/>
      <c r="N389" s="505" t="str">
        <f>六年级BMI</f>
        <v/>
      </c>
      <c r="O389" s="499" t="str">
        <f>六年级BMI等级</f>
        <v/>
      </c>
      <c r="P389" s="500" t="str">
        <f>六年级BMI得分</f>
        <v/>
      </c>
      <c r="Q389" s="515" t="str">
        <f>六年级肺活量得分</f>
        <v/>
      </c>
      <c r="R389" s="512" t="str">
        <f>六年级等级</f>
        <v/>
      </c>
      <c r="S389" s="516" t="str">
        <f>六年级50米跑得分</f>
        <v/>
      </c>
      <c r="T389" s="517" t="str">
        <f>六年级等级</f>
        <v/>
      </c>
      <c r="U389" s="516" t="str">
        <f>六年级坐位体前屈得分</f>
        <v/>
      </c>
      <c r="V389" s="517" t="str">
        <f>六年级等级</f>
        <v/>
      </c>
      <c r="W389" s="516" t="str">
        <f>六年级一分钟跳绳得分</f>
        <v/>
      </c>
      <c r="X389" s="517" t="str">
        <f>六年级等级</f>
        <v/>
      </c>
      <c r="Y389" s="515" t="str">
        <f>六年级仰卧起坐得分</f>
        <v/>
      </c>
      <c r="Z389" s="518" t="str">
        <f>六年级等级</f>
        <v/>
      </c>
      <c r="AA389" s="533" t="str">
        <f>六年级折返跑得分</f>
        <v/>
      </c>
      <c r="AB389" s="515" t="str">
        <f>六年级等级</f>
        <v/>
      </c>
      <c r="AC389" s="533" t="str">
        <f>六年级跳绳附加分</f>
        <v/>
      </c>
      <c r="AD389" s="534" t="str">
        <f>六年级标准分</f>
        <v/>
      </c>
      <c r="AE389" s="534" t="str">
        <f>六年级总分</f>
        <v/>
      </c>
      <c r="AF389" s="517" t="str">
        <f>六年级等级</f>
        <v/>
      </c>
      <c r="AM389" s="452" t="str">
        <f>折返时间</f>
        <v/>
      </c>
    </row>
    <row r="390" spans="1:39">
      <c r="A390" s="476">
        <v>606</v>
      </c>
      <c r="B390" s="477">
        <v>38</v>
      </c>
      <c r="C390" s="478"/>
      <c r="D390" s="471"/>
      <c r="E390" s="472"/>
      <c r="F390" s="473"/>
      <c r="G390" s="480"/>
      <c r="H390" s="475"/>
      <c r="I390" s="501"/>
      <c r="J390" s="502"/>
      <c r="K390" s="495"/>
      <c r="L390" s="503"/>
      <c r="M390" s="504"/>
      <c r="N390" s="505" t="str">
        <f>六年级BMI</f>
        <v/>
      </c>
      <c r="O390" s="499" t="str">
        <f>六年级BMI等级</f>
        <v/>
      </c>
      <c r="P390" s="500" t="str">
        <f>六年级BMI得分</f>
        <v/>
      </c>
      <c r="Q390" s="515" t="str">
        <f>六年级肺活量得分</f>
        <v/>
      </c>
      <c r="R390" s="512" t="str">
        <f>六年级等级</f>
        <v/>
      </c>
      <c r="S390" s="516" t="str">
        <f>六年级50米跑得分</f>
        <v/>
      </c>
      <c r="T390" s="517" t="str">
        <f>六年级等级</f>
        <v/>
      </c>
      <c r="U390" s="516" t="str">
        <f>六年级坐位体前屈得分</f>
        <v/>
      </c>
      <c r="V390" s="517" t="str">
        <f>六年级等级</f>
        <v/>
      </c>
      <c r="W390" s="516" t="str">
        <f>六年级一分钟跳绳得分</f>
        <v/>
      </c>
      <c r="X390" s="517" t="str">
        <f>六年级等级</f>
        <v/>
      </c>
      <c r="Y390" s="515" t="str">
        <f>六年级仰卧起坐得分</f>
        <v/>
      </c>
      <c r="Z390" s="518" t="str">
        <f>六年级等级</f>
        <v/>
      </c>
      <c r="AA390" s="533" t="str">
        <f>六年级折返跑得分</f>
        <v/>
      </c>
      <c r="AB390" s="515" t="str">
        <f>六年级等级</f>
        <v/>
      </c>
      <c r="AC390" s="533" t="str">
        <f>六年级跳绳附加分</f>
        <v/>
      </c>
      <c r="AD390" s="534" t="str">
        <f>六年级标准分</f>
        <v/>
      </c>
      <c r="AE390" s="534" t="str">
        <f>六年级总分</f>
        <v/>
      </c>
      <c r="AF390" s="517" t="str">
        <f>六年级等级</f>
        <v/>
      </c>
      <c r="AM390" s="452" t="str">
        <f>折返时间</f>
        <v/>
      </c>
    </row>
    <row r="391" spans="1:39">
      <c r="A391" s="476">
        <v>606</v>
      </c>
      <c r="B391" s="477">
        <v>39</v>
      </c>
      <c r="C391" s="478"/>
      <c r="D391" s="471"/>
      <c r="E391" s="472"/>
      <c r="F391" s="473"/>
      <c r="G391" s="480"/>
      <c r="H391" s="475"/>
      <c r="I391" s="501"/>
      <c r="J391" s="502"/>
      <c r="K391" s="495"/>
      <c r="L391" s="503"/>
      <c r="M391" s="504"/>
      <c r="N391" s="505" t="str">
        <f>六年级BMI</f>
        <v/>
      </c>
      <c r="O391" s="499" t="str">
        <f>六年级BMI等级</f>
        <v/>
      </c>
      <c r="P391" s="500" t="str">
        <f>六年级BMI得分</f>
        <v/>
      </c>
      <c r="Q391" s="515" t="str">
        <f>六年级肺活量得分</f>
        <v/>
      </c>
      <c r="R391" s="512" t="str">
        <f>六年级等级</f>
        <v/>
      </c>
      <c r="S391" s="516" t="str">
        <f>六年级50米跑得分</f>
        <v/>
      </c>
      <c r="T391" s="517" t="str">
        <f>六年级等级</f>
        <v/>
      </c>
      <c r="U391" s="516" t="str">
        <f>六年级坐位体前屈得分</f>
        <v/>
      </c>
      <c r="V391" s="517" t="str">
        <f>六年级等级</f>
        <v/>
      </c>
      <c r="W391" s="516" t="str">
        <f>六年级一分钟跳绳得分</f>
        <v/>
      </c>
      <c r="X391" s="517" t="str">
        <f>六年级等级</f>
        <v/>
      </c>
      <c r="Y391" s="515" t="str">
        <f>六年级仰卧起坐得分</f>
        <v/>
      </c>
      <c r="Z391" s="518" t="str">
        <f>六年级等级</f>
        <v/>
      </c>
      <c r="AA391" s="533" t="str">
        <f>六年级折返跑得分</f>
        <v/>
      </c>
      <c r="AB391" s="515" t="str">
        <f>六年级等级</f>
        <v/>
      </c>
      <c r="AC391" s="533" t="str">
        <f>六年级跳绳附加分</f>
        <v/>
      </c>
      <c r="AD391" s="534" t="str">
        <f>六年级标准分</f>
        <v/>
      </c>
      <c r="AE391" s="534" t="str">
        <f>六年级总分</f>
        <v/>
      </c>
      <c r="AF391" s="517" t="str">
        <f>六年级等级</f>
        <v/>
      </c>
      <c r="AM391" s="452" t="str">
        <f>折返时间</f>
        <v/>
      </c>
    </row>
    <row r="392" spans="1:39">
      <c r="A392" s="476">
        <v>606</v>
      </c>
      <c r="B392" s="477">
        <v>40</v>
      </c>
      <c r="C392" s="478"/>
      <c r="D392" s="471"/>
      <c r="E392" s="472"/>
      <c r="F392" s="473"/>
      <c r="G392" s="474"/>
      <c r="H392" s="475"/>
      <c r="I392" s="501"/>
      <c r="J392" s="502"/>
      <c r="K392" s="495"/>
      <c r="L392" s="503"/>
      <c r="M392" s="504"/>
      <c r="N392" s="505" t="str">
        <f>六年级BMI</f>
        <v/>
      </c>
      <c r="O392" s="499" t="str">
        <f>六年级BMI等级</f>
        <v/>
      </c>
      <c r="P392" s="500" t="str">
        <f>六年级BMI得分</f>
        <v/>
      </c>
      <c r="Q392" s="515" t="str">
        <f>六年级肺活量得分</f>
        <v/>
      </c>
      <c r="R392" s="512" t="str">
        <f>六年级等级</f>
        <v/>
      </c>
      <c r="S392" s="516" t="str">
        <f>六年级50米跑得分</f>
        <v/>
      </c>
      <c r="T392" s="517" t="str">
        <f>六年级等级</f>
        <v/>
      </c>
      <c r="U392" s="516" t="str">
        <f>六年级坐位体前屈得分</f>
        <v/>
      </c>
      <c r="V392" s="517" t="str">
        <f>六年级等级</f>
        <v/>
      </c>
      <c r="W392" s="516" t="str">
        <f>六年级一分钟跳绳得分</f>
        <v/>
      </c>
      <c r="X392" s="517" t="str">
        <f>六年级等级</f>
        <v/>
      </c>
      <c r="Y392" s="515" t="str">
        <f>六年级仰卧起坐得分</f>
        <v/>
      </c>
      <c r="Z392" s="518" t="str">
        <f>六年级等级</f>
        <v/>
      </c>
      <c r="AA392" s="533" t="str">
        <f>六年级折返跑得分</f>
        <v/>
      </c>
      <c r="AB392" s="515" t="str">
        <f>六年级等级</f>
        <v/>
      </c>
      <c r="AC392" s="533" t="str">
        <f>六年级跳绳附加分</f>
        <v/>
      </c>
      <c r="AD392" s="534" t="str">
        <f>六年级标准分</f>
        <v/>
      </c>
      <c r="AE392" s="534" t="str">
        <f>六年级总分</f>
        <v/>
      </c>
      <c r="AF392" s="517" t="str">
        <f>六年级等级</f>
        <v/>
      </c>
      <c r="AM392" s="452" t="str">
        <f>折返时间</f>
        <v/>
      </c>
    </row>
    <row r="393" spans="1:39">
      <c r="A393" s="476">
        <v>606</v>
      </c>
      <c r="B393" s="477">
        <v>41</v>
      </c>
      <c r="C393" s="478"/>
      <c r="D393" s="471"/>
      <c r="E393" s="472"/>
      <c r="F393" s="473"/>
      <c r="G393" s="474"/>
      <c r="H393" s="475"/>
      <c r="I393" s="501"/>
      <c r="J393" s="502"/>
      <c r="K393" s="495"/>
      <c r="L393" s="503"/>
      <c r="M393" s="504"/>
      <c r="N393" s="505" t="str">
        <f>六年级BMI</f>
        <v/>
      </c>
      <c r="O393" s="499" t="str">
        <f>六年级BMI等级</f>
        <v/>
      </c>
      <c r="P393" s="500" t="str">
        <f>六年级BMI得分</f>
        <v/>
      </c>
      <c r="Q393" s="515" t="str">
        <f>六年级肺活量得分</f>
        <v/>
      </c>
      <c r="R393" s="512" t="str">
        <f>六年级等级</f>
        <v/>
      </c>
      <c r="S393" s="516" t="str">
        <f>六年级50米跑得分</f>
        <v/>
      </c>
      <c r="T393" s="517" t="str">
        <f>六年级等级</f>
        <v/>
      </c>
      <c r="U393" s="516" t="str">
        <f>六年级坐位体前屈得分</f>
        <v/>
      </c>
      <c r="V393" s="517" t="str">
        <f>六年级等级</f>
        <v/>
      </c>
      <c r="W393" s="516" t="str">
        <f>六年级一分钟跳绳得分</f>
        <v/>
      </c>
      <c r="X393" s="517" t="str">
        <f>六年级等级</f>
        <v/>
      </c>
      <c r="Y393" s="515" t="str">
        <f>六年级仰卧起坐得分</f>
        <v/>
      </c>
      <c r="Z393" s="518" t="str">
        <f>六年级等级</f>
        <v/>
      </c>
      <c r="AA393" s="533" t="str">
        <f>六年级折返跑得分</f>
        <v/>
      </c>
      <c r="AB393" s="515" t="str">
        <f>六年级等级</f>
        <v/>
      </c>
      <c r="AC393" s="533" t="str">
        <f>六年级跳绳附加分</f>
        <v/>
      </c>
      <c r="AD393" s="534" t="str">
        <f>六年级标准分</f>
        <v/>
      </c>
      <c r="AE393" s="534" t="str">
        <f>六年级总分</f>
        <v/>
      </c>
      <c r="AF393" s="517" t="str">
        <f>六年级等级</f>
        <v/>
      </c>
      <c r="AM393" s="452" t="str">
        <f>折返时间</f>
        <v/>
      </c>
    </row>
    <row r="394" spans="1:39">
      <c r="A394" s="476">
        <v>606</v>
      </c>
      <c r="B394" s="477">
        <v>42</v>
      </c>
      <c r="C394" s="478"/>
      <c r="D394" s="471"/>
      <c r="E394" s="472"/>
      <c r="F394" s="473"/>
      <c r="G394" s="480"/>
      <c r="H394" s="475"/>
      <c r="I394" s="501"/>
      <c r="J394" s="502"/>
      <c r="K394" s="495"/>
      <c r="L394" s="503"/>
      <c r="M394" s="504"/>
      <c r="N394" s="505" t="str">
        <f>六年级BMI</f>
        <v/>
      </c>
      <c r="O394" s="499" t="str">
        <f>六年级BMI等级</f>
        <v/>
      </c>
      <c r="P394" s="500" t="str">
        <f>六年级BMI得分</f>
        <v/>
      </c>
      <c r="Q394" s="515" t="str">
        <f>六年级肺活量得分</f>
        <v/>
      </c>
      <c r="R394" s="512" t="str">
        <f>六年级等级</f>
        <v/>
      </c>
      <c r="S394" s="516" t="str">
        <f>六年级50米跑得分</f>
        <v/>
      </c>
      <c r="T394" s="517" t="str">
        <f>六年级等级</f>
        <v/>
      </c>
      <c r="U394" s="516" t="str">
        <f>六年级坐位体前屈得分</f>
        <v/>
      </c>
      <c r="V394" s="517" t="str">
        <f>六年级等级</f>
        <v/>
      </c>
      <c r="W394" s="516" t="str">
        <f>六年级一分钟跳绳得分</f>
        <v/>
      </c>
      <c r="X394" s="517" t="str">
        <f>六年级等级</f>
        <v/>
      </c>
      <c r="Y394" s="515" t="str">
        <f>六年级仰卧起坐得分</f>
        <v/>
      </c>
      <c r="Z394" s="518" t="str">
        <f>六年级等级</f>
        <v/>
      </c>
      <c r="AA394" s="533" t="str">
        <f>六年级折返跑得分</f>
        <v/>
      </c>
      <c r="AB394" s="515" t="str">
        <f>六年级等级</f>
        <v/>
      </c>
      <c r="AC394" s="533" t="str">
        <f>六年级跳绳附加分</f>
        <v/>
      </c>
      <c r="AD394" s="534" t="str">
        <f>六年级标准分</f>
        <v/>
      </c>
      <c r="AE394" s="534" t="str">
        <f>六年级总分</f>
        <v/>
      </c>
      <c r="AF394" s="517" t="str">
        <f>六年级等级</f>
        <v/>
      </c>
      <c r="AM394" s="452" t="str">
        <f>折返时间</f>
        <v/>
      </c>
    </row>
    <row r="395" spans="1:39">
      <c r="A395" s="476">
        <v>606</v>
      </c>
      <c r="B395" s="477">
        <v>43</v>
      </c>
      <c r="C395" s="478"/>
      <c r="D395" s="471"/>
      <c r="E395" s="472"/>
      <c r="F395" s="473"/>
      <c r="G395" s="480"/>
      <c r="H395" s="475"/>
      <c r="I395" s="501"/>
      <c r="J395" s="502"/>
      <c r="K395" s="495"/>
      <c r="L395" s="503"/>
      <c r="M395" s="504"/>
      <c r="N395" s="505" t="str">
        <f>六年级BMI</f>
        <v/>
      </c>
      <c r="O395" s="499" t="str">
        <f>六年级BMI等级</f>
        <v/>
      </c>
      <c r="P395" s="500" t="str">
        <f>六年级BMI得分</f>
        <v/>
      </c>
      <c r="Q395" s="515" t="str">
        <f>六年级肺活量得分</f>
        <v/>
      </c>
      <c r="R395" s="512" t="str">
        <f>六年级等级</f>
        <v/>
      </c>
      <c r="S395" s="516" t="str">
        <f>六年级50米跑得分</f>
        <v/>
      </c>
      <c r="T395" s="517" t="str">
        <f>六年级等级</f>
        <v/>
      </c>
      <c r="U395" s="516" t="str">
        <f>六年级坐位体前屈得分</f>
        <v/>
      </c>
      <c r="V395" s="517" t="str">
        <f>六年级等级</f>
        <v/>
      </c>
      <c r="W395" s="516" t="str">
        <f>六年级一分钟跳绳得分</f>
        <v/>
      </c>
      <c r="X395" s="517" t="str">
        <f>六年级等级</f>
        <v/>
      </c>
      <c r="Y395" s="515" t="str">
        <f>六年级仰卧起坐得分</f>
        <v/>
      </c>
      <c r="Z395" s="518" t="str">
        <f>六年级等级</f>
        <v/>
      </c>
      <c r="AA395" s="533" t="str">
        <f>六年级折返跑得分</f>
        <v/>
      </c>
      <c r="AB395" s="515" t="str">
        <f>六年级等级</f>
        <v/>
      </c>
      <c r="AC395" s="533" t="str">
        <f>六年级跳绳附加分</f>
        <v/>
      </c>
      <c r="AD395" s="534" t="str">
        <f>六年级标准分</f>
        <v/>
      </c>
      <c r="AE395" s="534" t="str">
        <f>六年级总分</f>
        <v/>
      </c>
      <c r="AF395" s="517" t="str">
        <f>六年级等级</f>
        <v/>
      </c>
      <c r="AM395" s="452" t="str">
        <f>折返时间</f>
        <v/>
      </c>
    </row>
    <row r="396" spans="1:39">
      <c r="A396" s="476">
        <v>606</v>
      </c>
      <c r="B396" s="477">
        <v>44</v>
      </c>
      <c r="C396" s="478"/>
      <c r="D396" s="471"/>
      <c r="E396" s="472"/>
      <c r="F396" s="473"/>
      <c r="G396" s="480"/>
      <c r="H396" s="475"/>
      <c r="I396" s="501"/>
      <c r="J396" s="502"/>
      <c r="K396" s="495"/>
      <c r="L396" s="503"/>
      <c r="M396" s="504"/>
      <c r="N396" s="505" t="str">
        <f>六年级BMI</f>
        <v/>
      </c>
      <c r="O396" s="499" t="str">
        <f>六年级BMI等级</f>
        <v/>
      </c>
      <c r="P396" s="500" t="str">
        <f>六年级BMI得分</f>
        <v/>
      </c>
      <c r="Q396" s="515" t="str">
        <f>六年级肺活量得分</f>
        <v/>
      </c>
      <c r="R396" s="512" t="str">
        <f>六年级等级</f>
        <v/>
      </c>
      <c r="S396" s="516" t="str">
        <f>六年级50米跑得分</f>
        <v/>
      </c>
      <c r="T396" s="517" t="str">
        <f>六年级等级</f>
        <v/>
      </c>
      <c r="U396" s="516" t="str">
        <f>六年级坐位体前屈得分</f>
        <v/>
      </c>
      <c r="V396" s="517" t="str">
        <f>六年级等级</f>
        <v/>
      </c>
      <c r="W396" s="516" t="str">
        <f>六年级一分钟跳绳得分</f>
        <v/>
      </c>
      <c r="X396" s="517" t="str">
        <f>六年级等级</f>
        <v/>
      </c>
      <c r="Y396" s="515" t="str">
        <f>六年级仰卧起坐得分</f>
        <v/>
      </c>
      <c r="Z396" s="518" t="str">
        <f>六年级等级</f>
        <v/>
      </c>
      <c r="AA396" s="533" t="str">
        <f>六年级折返跑得分</f>
        <v/>
      </c>
      <c r="AB396" s="515" t="str">
        <f>六年级等级</f>
        <v/>
      </c>
      <c r="AC396" s="533" t="str">
        <f>六年级跳绳附加分</f>
        <v/>
      </c>
      <c r="AD396" s="534" t="str">
        <f>六年级标准分</f>
        <v/>
      </c>
      <c r="AE396" s="534" t="str">
        <f>六年级总分</f>
        <v/>
      </c>
      <c r="AF396" s="517" t="str">
        <f>六年级等级</f>
        <v/>
      </c>
      <c r="AM396" s="452" t="str">
        <f>折返时间</f>
        <v/>
      </c>
    </row>
    <row r="397" spans="1:39">
      <c r="A397" s="476">
        <v>606</v>
      </c>
      <c r="B397" s="477">
        <v>45</v>
      </c>
      <c r="C397" s="478"/>
      <c r="D397" s="471"/>
      <c r="E397" s="472"/>
      <c r="F397" s="473"/>
      <c r="G397" s="480"/>
      <c r="H397" s="475"/>
      <c r="I397" s="501"/>
      <c r="J397" s="502"/>
      <c r="K397" s="495"/>
      <c r="L397" s="503"/>
      <c r="M397" s="504"/>
      <c r="N397" s="505" t="str">
        <f>六年级BMI</f>
        <v/>
      </c>
      <c r="O397" s="499" t="str">
        <f>六年级BMI等级</f>
        <v/>
      </c>
      <c r="P397" s="500" t="str">
        <f>六年级BMI得分</f>
        <v/>
      </c>
      <c r="Q397" s="515" t="str">
        <f>六年级肺活量得分</f>
        <v/>
      </c>
      <c r="R397" s="512" t="str">
        <f>六年级等级</f>
        <v/>
      </c>
      <c r="S397" s="516" t="str">
        <f>六年级50米跑得分</f>
        <v/>
      </c>
      <c r="T397" s="517" t="str">
        <f>六年级等级</f>
        <v/>
      </c>
      <c r="U397" s="516" t="str">
        <f>六年级坐位体前屈得分</f>
        <v/>
      </c>
      <c r="V397" s="517" t="str">
        <f>六年级等级</f>
        <v/>
      </c>
      <c r="W397" s="516" t="str">
        <f>六年级一分钟跳绳得分</f>
        <v/>
      </c>
      <c r="X397" s="517" t="str">
        <f>六年级等级</f>
        <v/>
      </c>
      <c r="Y397" s="515" t="str">
        <f>六年级仰卧起坐得分</f>
        <v/>
      </c>
      <c r="Z397" s="518" t="str">
        <f>六年级等级</f>
        <v/>
      </c>
      <c r="AA397" s="533" t="str">
        <f>六年级折返跑得分</f>
        <v/>
      </c>
      <c r="AB397" s="515" t="str">
        <f>六年级等级</f>
        <v/>
      </c>
      <c r="AC397" s="533" t="str">
        <f>六年级跳绳附加分</f>
        <v/>
      </c>
      <c r="AD397" s="534" t="str">
        <f>六年级标准分</f>
        <v/>
      </c>
      <c r="AE397" s="534" t="str">
        <f>六年级总分</f>
        <v/>
      </c>
      <c r="AF397" s="517" t="str">
        <f>六年级等级</f>
        <v/>
      </c>
      <c r="AM397" s="452" t="str">
        <f>折返时间</f>
        <v/>
      </c>
    </row>
    <row r="398" spans="1:39">
      <c r="A398" s="476">
        <v>606</v>
      </c>
      <c r="B398" s="477">
        <v>46</v>
      </c>
      <c r="C398" s="478"/>
      <c r="D398" s="471"/>
      <c r="E398" s="472"/>
      <c r="F398" s="473"/>
      <c r="G398" s="480"/>
      <c r="H398" s="475"/>
      <c r="I398" s="501"/>
      <c r="J398" s="502"/>
      <c r="K398" s="495"/>
      <c r="L398" s="503"/>
      <c r="M398" s="504"/>
      <c r="N398" s="505" t="str">
        <f>六年级BMI</f>
        <v/>
      </c>
      <c r="O398" s="499" t="str">
        <f>六年级BMI等级</f>
        <v/>
      </c>
      <c r="P398" s="500" t="str">
        <f>六年级BMI得分</f>
        <v/>
      </c>
      <c r="Q398" s="515" t="str">
        <f>六年级肺活量得分</f>
        <v/>
      </c>
      <c r="R398" s="512" t="str">
        <f>六年级等级</f>
        <v/>
      </c>
      <c r="S398" s="516" t="str">
        <f>六年级50米跑得分</f>
        <v/>
      </c>
      <c r="T398" s="517" t="str">
        <f>六年级等级</f>
        <v/>
      </c>
      <c r="U398" s="516" t="str">
        <f>六年级坐位体前屈得分</f>
        <v/>
      </c>
      <c r="V398" s="517" t="str">
        <f>六年级等级</f>
        <v/>
      </c>
      <c r="W398" s="516" t="str">
        <f>六年级一分钟跳绳得分</f>
        <v/>
      </c>
      <c r="X398" s="517" t="str">
        <f>六年级等级</f>
        <v/>
      </c>
      <c r="Y398" s="515" t="str">
        <f>六年级仰卧起坐得分</f>
        <v/>
      </c>
      <c r="Z398" s="518" t="str">
        <f>六年级等级</f>
        <v/>
      </c>
      <c r="AA398" s="533" t="str">
        <f>六年级折返跑得分</f>
        <v/>
      </c>
      <c r="AB398" s="515" t="str">
        <f>六年级等级</f>
        <v/>
      </c>
      <c r="AC398" s="533" t="str">
        <f>六年级跳绳附加分</f>
        <v/>
      </c>
      <c r="AD398" s="534" t="str">
        <f>六年级标准分</f>
        <v/>
      </c>
      <c r="AE398" s="534" t="str">
        <f>六年级总分</f>
        <v/>
      </c>
      <c r="AF398" s="517" t="str">
        <f>六年级等级</f>
        <v/>
      </c>
      <c r="AM398" s="452" t="str">
        <f>折返时间</f>
        <v/>
      </c>
    </row>
    <row r="399" spans="1:39">
      <c r="A399" s="476">
        <v>606</v>
      </c>
      <c r="B399" s="477">
        <v>47</v>
      </c>
      <c r="C399" s="478"/>
      <c r="D399" s="471"/>
      <c r="E399" s="472"/>
      <c r="F399" s="473"/>
      <c r="G399" s="480"/>
      <c r="H399" s="475"/>
      <c r="I399" s="501"/>
      <c r="J399" s="502"/>
      <c r="K399" s="495"/>
      <c r="L399" s="503"/>
      <c r="M399" s="504"/>
      <c r="N399" s="505" t="str">
        <f>六年级BMI</f>
        <v/>
      </c>
      <c r="O399" s="499" t="str">
        <f>六年级BMI等级</f>
        <v/>
      </c>
      <c r="P399" s="500" t="str">
        <f>六年级BMI得分</f>
        <v/>
      </c>
      <c r="Q399" s="515" t="str">
        <f>六年级肺活量得分</f>
        <v/>
      </c>
      <c r="R399" s="512" t="str">
        <f>六年级等级</f>
        <v/>
      </c>
      <c r="S399" s="516" t="str">
        <f>六年级50米跑得分</f>
        <v/>
      </c>
      <c r="T399" s="517" t="str">
        <f>六年级等级</f>
        <v/>
      </c>
      <c r="U399" s="516" t="str">
        <f>六年级坐位体前屈得分</f>
        <v/>
      </c>
      <c r="V399" s="517" t="str">
        <f>六年级等级</f>
        <v/>
      </c>
      <c r="W399" s="516" t="str">
        <f>六年级一分钟跳绳得分</f>
        <v/>
      </c>
      <c r="X399" s="517" t="str">
        <f>六年级等级</f>
        <v/>
      </c>
      <c r="Y399" s="515" t="str">
        <f>六年级仰卧起坐得分</f>
        <v/>
      </c>
      <c r="Z399" s="518" t="str">
        <f>六年级等级</f>
        <v/>
      </c>
      <c r="AA399" s="533" t="str">
        <f>六年级折返跑得分</f>
        <v/>
      </c>
      <c r="AB399" s="515" t="str">
        <f>六年级等级</f>
        <v/>
      </c>
      <c r="AC399" s="533" t="str">
        <f>六年级跳绳附加分</f>
        <v/>
      </c>
      <c r="AD399" s="534" t="str">
        <f>六年级标准分</f>
        <v/>
      </c>
      <c r="AE399" s="534" t="str">
        <f>六年级总分</f>
        <v/>
      </c>
      <c r="AF399" s="517" t="str">
        <f>六年级等级</f>
        <v/>
      </c>
      <c r="AM399" s="452" t="str">
        <f>折返时间</f>
        <v/>
      </c>
    </row>
    <row r="400" spans="1:39">
      <c r="A400" s="476">
        <v>606</v>
      </c>
      <c r="B400" s="477">
        <v>48</v>
      </c>
      <c r="C400" s="478"/>
      <c r="D400" s="471"/>
      <c r="E400" s="472"/>
      <c r="F400" s="473"/>
      <c r="G400" s="480"/>
      <c r="H400" s="475"/>
      <c r="I400" s="501"/>
      <c r="J400" s="502"/>
      <c r="K400" s="495"/>
      <c r="L400" s="503"/>
      <c r="M400" s="504"/>
      <c r="N400" s="505" t="str">
        <f>六年级BMI</f>
        <v/>
      </c>
      <c r="O400" s="499" t="str">
        <f>六年级BMI等级</f>
        <v/>
      </c>
      <c r="P400" s="500" t="str">
        <f>六年级BMI得分</f>
        <v/>
      </c>
      <c r="Q400" s="515" t="str">
        <f>六年级肺活量得分</f>
        <v/>
      </c>
      <c r="R400" s="512" t="str">
        <f>六年级等级</f>
        <v/>
      </c>
      <c r="S400" s="516" t="str">
        <f>六年级50米跑得分</f>
        <v/>
      </c>
      <c r="T400" s="517" t="str">
        <f>六年级等级</f>
        <v/>
      </c>
      <c r="U400" s="516" t="str">
        <f>六年级坐位体前屈得分</f>
        <v/>
      </c>
      <c r="V400" s="517" t="str">
        <f>六年级等级</f>
        <v/>
      </c>
      <c r="W400" s="516" t="str">
        <f>六年级一分钟跳绳得分</f>
        <v/>
      </c>
      <c r="X400" s="517" t="str">
        <f>六年级等级</f>
        <v/>
      </c>
      <c r="Y400" s="515" t="str">
        <f>六年级仰卧起坐得分</f>
        <v/>
      </c>
      <c r="Z400" s="518" t="str">
        <f>六年级等级</f>
        <v/>
      </c>
      <c r="AA400" s="533" t="str">
        <f>六年级折返跑得分</f>
        <v/>
      </c>
      <c r="AB400" s="515" t="str">
        <f>六年级等级</f>
        <v/>
      </c>
      <c r="AC400" s="533" t="str">
        <f>六年级跳绳附加分</f>
        <v/>
      </c>
      <c r="AD400" s="534" t="str">
        <f>六年级标准分</f>
        <v/>
      </c>
      <c r="AE400" s="534" t="str">
        <f>六年级总分</f>
        <v/>
      </c>
      <c r="AF400" s="517" t="str">
        <f>六年级等级</f>
        <v/>
      </c>
      <c r="AM400" s="452" t="str">
        <f>折返时间</f>
        <v/>
      </c>
    </row>
    <row r="401" spans="1:39">
      <c r="A401" s="476">
        <v>606</v>
      </c>
      <c r="B401" s="477">
        <v>49</v>
      </c>
      <c r="C401" s="478"/>
      <c r="D401" s="471"/>
      <c r="E401" s="472"/>
      <c r="F401" s="473"/>
      <c r="G401" s="480"/>
      <c r="H401" s="475"/>
      <c r="I401" s="501"/>
      <c r="J401" s="502"/>
      <c r="K401" s="495"/>
      <c r="L401" s="503"/>
      <c r="M401" s="504"/>
      <c r="N401" s="505" t="str">
        <f>六年级BMI</f>
        <v/>
      </c>
      <c r="O401" s="499" t="str">
        <f>六年级BMI等级</f>
        <v/>
      </c>
      <c r="P401" s="500" t="str">
        <f>六年级BMI得分</f>
        <v/>
      </c>
      <c r="Q401" s="515" t="str">
        <f>六年级肺活量得分</f>
        <v/>
      </c>
      <c r="R401" s="512" t="str">
        <f>六年级等级</f>
        <v/>
      </c>
      <c r="S401" s="516" t="str">
        <f>六年级50米跑得分</f>
        <v/>
      </c>
      <c r="T401" s="517" t="str">
        <f>六年级等级</f>
        <v/>
      </c>
      <c r="U401" s="516" t="str">
        <f>六年级坐位体前屈得分</f>
        <v/>
      </c>
      <c r="V401" s="517" t="str">
        <f>六年级等级</f>
        <v/>
      </c>
      <c r="W401" s="516" t="str">
        <f>六年级一分钟跳绳得分</f>
        <v/>
      </c>
      <c r="X401" s="517" t="str">
        <f>六年级等级</f>
        <v/>
      </c>
      <c r="Y401" s="515" t="str">
        <f>六年级仰卧起坐得分</f>
        <v/>
      </c>
      <c r="Z401" s="518" t="str">
        <f>六年级等级</f>
        <v/>
      </c>
      <c r="AA401" s="533" t="str">
        <f>六年级折返跑得分</f>
        <v/>
      </c>
      <c r="AB401" s="515" t="str">
        <f>六年级等级</f>
        <v/>
      </c>
      <c r="AC401" s="533" t="str">
        <f>六年级跳绳附加分</f>
        <v/>
      </c>
      <c r="AD401" s="534" t="str">
        <f>六年级标准分</f>
        <v/>
      </c>
      <c r="AE401" s="534" t="str">
        <f>六年级总分</f>
        <v/>
      </c>
      <c r="AF401" s="517" t="str">
        <f>六年级等级</f>
        <v/>
      </c>
      <c r="AM401" s="452" t="str">
        <f>折返时间</f>
        <v/>
      </c>
    </row>
    <row r="402" spans="1:39">
      <c r="A402" s="476">
        <v>606</v>
      </c>
      <c r="B402" s="477">
        <v>50</v>
      </c>
      <c r="C402" s="478"/>
      <c r="D402" s="471"/>
      <c r="E402" s="472"/>
      <c r="F402" s="473"/>
      <c r="G402" s="480"/>
      <c r="H402" s="475"/>
      <c r="I402" s="501"/>
      <c r="J402" s="502"/>
      <c r="K402" s="495"/>
      <c r="L402" s="503"/>
      <c r="M402" s="504"/>
      <c r="N402" s="505" t="str">
        <f>六年级BMI</f>
        <v/>
      </c>
      <c r="O402" s="499" t="str">
        <f>六年级BMI等级</f>
        <v/>
      </c>
      <c r="P402" s="500" t="str">
        <f>六年级BMI得分</f>
        <v/>
      </c>
      <c r="Q402" s="515" t="str">
        <f>六年级肺活量得分</f>
        <v/>
      </c>
      <c r="R402" s="512" t="str">
        <f>六年级等级</f>
        <v/>
      </c>
      <c r="S402" s="516" t="str">
        <f>六年级50米跑得分</f>
        <v/>
      </c>
      <c r="T402" s="517" t="str">
        <f>六年级等级</f>
        <v/>
      </c>
      <c r="U402" s="516" t="str">
        <f>六年级坐位体前屈得分</f>
        <v/>
      </c>
      <c r="V402" s="517" t="str">
        <f>六年级等级</f>
        <v/>
      </c>
      <c r="W402" s="516" t="str">
        <f>六年级一分钟跳绳得分</f>
        <v/>
      </c>
      <c r="X402" s="517" t="str">
        <f>六年级等级</f>
        <v/>
      </c>
      <c r="Y402" s="515" t="str">
        <f>六年级仰卧起坐得分</f>
        <v/>
      </c>
      <c r="Z402" s="518" t="str">
        <f>六年级等级</f>
        <v/>
      </c>
      <c r="AA402" s="533" t="str">
        <f>六年级折返跑得分</f>
        <v/>
      </c>
      <c r="AB402" s="515" t="str">
        <f>六年级等级</f>
        <v/>
      </c>
      <c r="AC402" s="533" t="str">
        <f>六年级跳绳附加分</f>
        <v/>
      </c>
      <c r="AD402" s="534" t="str">
        <f>六年级标准分</f>
        <v/>
      </c>
      <c r="AE402" s="534" t="str">
        <f>六年级总分</f>
        <v/>
      </c>
      <c r="AF402" s="517" t="str">
        <f>六年级等级</f>
        <v/>
      </c>
      <c r="AM402" s="452" t="str">
        <f>折返时间</f>
        <v/>
      </c>
    </row>
    <row r="403" spans="1:39">
      <c r="A403" s="476">
        <v>606</v>
      </c>
      <c r="B403" s="477">
        <v>51</v>
      </c>
      <c r="C403" s="478"/>
      <c r="D403" s="471"/>
      <c r="E403" s="472"/>
      <c r="F403" s="473"/>
      <c r="G403" s="480"/>
      <c r="H403" s="475"/>
      <c r="I403" s="501"/>
      <c r="J403" s="502"/>
      <c r="K403" s="495"/>
      <c r="L403" s="503"/>
      <c r="M403" s="504"/>
      <c r="N403" s="505" t="str">
        <f>六年级BMI</f>
        <v/>
      </c>
      <c r="O403" s="499" t="str">
        <f>六年级BMI等级</f>
        <v/>
      </c>
      <c r="P403" s="500" t="str">
        <f>六年级BMI得分</f>
        <v/>
      </c>
      <c r="Q403" s="515" t="str">
        <f>六年级肺活量得分</f>
        <v/>
      </c>
      <c r="R403" s="512" t="str">
        <f>六年级等级</f>
        <v/>
      </c>
      <c r="S403" s="516" t="str">
        <f>六年级50米跑得分</f>
        <v/>
      </c>
      <c r="T403" s="517" t="str">
        <f>六年级等级</f>
        <v/>
      </c>
      <c r="U403" s="516" t="str">
        <f>六年级坐位体前屈得分</f>
        <v/>
      </c>
      <c r="V403" s="517" t="str">
        <f>六年级等级</f>
        <v/>
      </c>
      <c r="W403" s="516" t="str">
        <f>六年级一分钟跳绳得分</f>
        <v/>
      </c>
      <c r="X403" s="517" t="str">
        <f>六年级等级</f>
        <v/>
      </c>
      <c r="Y403" s="515" t="str">
        <f>六年级仰卧起坐得分</f>
        <v/>
      </c>
      <c r="Z403" s="518" t="str">
        <f>六年级等级</f>
        <v/>
      </c>
      <c r="AA403" s="533" t="str">
        <f>六年级折返跑得分</f>
        <v/>
      </c>
      <c r="AB403" s="515" t="str">
        <f>六年级等级</f>
        <v/>
      </c>
      <c r="AC403" s="533" t="str">
        <f>六年级跳绳附加分</f>
        <v/>
      </c>
      <c r="AD403" s="534" t="str">
        <f>六年级标准分</f>
        <v/>
      </c>
      <c r="AE403" s="534" t="str">
        <f>六年级总分</f>
        <v/>
      </c>
      <c r="AF403" s="517" t="str">
        <f>六年级等级</f>
        <v/>
      </c>
      <c r="AM403" s="452" t="str">
        <f>折返时间</f>
        <v/>
      </c>
    </row>
    <row r="404" spans="1:39">
      <c r="A404" s="476">
        <v>606</v>
      </c>
      <c r="B404" s="477">
        <v>52</v>
      </c>
      <c r="C404" s="478"/>
      <c r="D404" s="471"/>
      <c r="E404" s="472"/>
      <c r="F404" s="473"/>
      <c r="G404" s="480"/>
      <c r="H404" s="475"/>
      <c r="I404" s="501"/>
      <c r="J404" s="502"/>
      <c r="K404" s="495"/>
      <c r="L404" s="503"/>
      <c r="M404" s="504"/>
      <c r="N404" s="505" t="str">
        <f>六年级BMI</f>
        <v/>
      </c>
      <c r="O404" s="499" t="str">
        <f>六年级BMI等级</f>
        <v/>
      </c>
      <c r="P404" s="500" t="str">
        <f>六年级BMI得分</f>
        <v/>
      </c>
      <c r="Q404" s="515" t="str">
        <f>六年级肺活量得分</f>
        <v/>
      </c>
      <c r="R404" s="512" t="str">
        <f>六年级等级</f>
        <v/>
      </c>
      <c r="S404" s="516" t="str">
        <f>六年级50米跑得分</f>
        <v/>
      </c>
      <c r="T404" s="517" t="str">
        <f>六年级等级</f>
        <v/>
      </c>
      <c r="U404" s="516" t="str">
        <f>六年级坐位体前屈得分</f>
        <v/>
      </c>
      <c r="V404" s="517" t="str">
        <f>六年级等级</f>
        <v/>
      </c>
      <c r="W404" s="516" t="str">
        <f>六年级一分钟跳绳得分</f>
        <v/>
      </c>
      <c r="X404" s="517" t="str">
        <f>六年级等级</f>
        <v/>
      </c>
      <c r="Y404" s="515" t="str">
        <f>六年级仰卧起坐得分</f>
        <v/>
      </c>
      <c r="Z404" s="518" t="str">
        <f>六年级等级</f>
        <v/>
      </c>
      <c r="AA404" s="533" t="str">
        <f>六年级折返跑得分</f>
        <v/>
      </c>
      <c r="AB404" s="515" t="str">
        <f>六年级等级</f>
        <v/>
      </c>
      <c r="AC404" s="533" t="str">
        <f>六年级跳绳附加分</f>
        <v/>
      </c>
      <c r="AD404" s="534" t="str">
        <f>六年级标准分</f>
        <v/>
      </c>
      <c r="AE404" s="534" t="str">
        <f>六年级总分</f>
        <v/>
      </c>
      <c r="AF404" s="517" t="str">
        <f>六年级等级</f>
        <v/>
      </c>
      <c r="AM404" s="452" t="str">
        <f>折返时间</f>
        <v/>
      </c>
    </row>
    <row r="405" spans="1:39">
      <c r="A405" s="476">
        <v>606</v>
      </c>
      <c r="B405" s="477">
        <v>53</v>
      </c>
      <c r="C405" s="478"/>
      <c r="D405" s="471"/>
      <c r="E405" s="472"/>
      <c r="F405" s="473"/>
      <c r="G405" s="480"/>
      <c r="H405" s="475"/>
      <c r="I405" s="501"/>
      <c r="J405" s="502"/>
      <c r="K405" s="495"/>
      <c r="L405" s="503"/>
      <c r="M405" s="504"/>
      <c r="N405" s="505" t="str">
        <f>六年级BMI</f>
        <v/>
      </c>
      <c r="O405" s="499" t="str">
        <f>六年级BMI等级</f>
        <v/>
      </c>
      <c r="P405" s="500" t="str">
        <f>六年级BMI得分</f>
        <v/>
      </c>
      <c r="Q405" s="515" t="str">
        <f>六年级肺活量得分</f>
        <v/>
      </c>
      <c r="R405" s="512" t="str">
        <f>六年级等级</f>
        <v/>
      </c>
      <c r="S405" s="516" t="str">
        <f>六年级50米跑得分</f>
        <v/>
      </c>
      <c r="T405" s="517" t="str">
        <f>六年级等级</f>
        <v/>
      </c>
      <c r="U405" s="516" t="str">
        <f>六年级坐位体前屈得分</f>
        <v/>
      </c>
      <c r="V405" s="517" t="str">
        <f>六年级等级</f>
        <v/>
      </c>
      <c r="W405" s="516" t="str">
        <f>六年级一分钟跳绳得分</f>
        <v/>
      </c>
      <c r="X405" s="517" t="str">
        <f>六年级等级</f>
        <v/>
      </c>
      <c r="Y405" s="515" t="str">
        <f>六年级仰卧起坐得分</f>
        <v/>
      </c>
      <c r="Z405" s="518" t="str">
        <f>六年级等级</f>
        <v/>
      </c>
      <c r="AA405" s="533" t="str">
        <f>六年级折返跑得分</f>
        <v/>
      </c>
      <c r="AB405" s="515" t="str">
        <f>六年级等级</f>
        <v/>
      </c>
      <c r="AC405" s="533" t="str">
        <f>六年级跳绳附加分</f>
        <v/>
      </c>
      <c r="AD405" s="534" t="str">
        <f>六年级标准分</f>
        <v/>
      </c>
      <c r="AE405" s="534" t="str">
        <f>六年级总分</f>
        <v/>
      </c>
      <c r="AF405" s="517" t="str">
        <f>六年级等级</f>
        <v/>
      </c>
      <c r="AM405" s="452" t="str">
        <f>折返时间</f>
        <v/>
      </c>
    </row>
    <row r="406" spans="1:39">
      <c r="A406" s="476">
        <v>606</v>
      </c>
      <c r="B406" s="477">
        <v>54</v>
      </c>
      <c r="C406" s="478"/>
      <c r="D406" s="471"/>
      <c r="E406" s="472"/>
      <c r="F406" s="473"/>
      <c r="G406" s="480"/>
      <c r="H406" s="475"/>
      <c r="I406" s="501"/>
      <c r="J406" s="502"/>
      <c r="K406" s="495"/>
      <c r="L406" s="503"/>
      <c r="M406" s="504"/>
      <c r="N406" s="505" t="str">
        <f>六年级BMI</f>
        <v/>
      </c>
      <c r="O406" s="499" t="str">
        <f>六年级BMI等级</f>
        <v/>
      </c>
      <c r="P406" s="500" t="str">
        <f>六年级BMI得分</f>
        <v/>
      </c>
      <c r="Q406" s="515" t="str">
        <f>六年级肺活量得分</f>
        <v/>
      </c>
      <c r="R406" s="512" t="str">
        <f>六年级等级</f>
        <v/>
      </c>
      <c r="S406" s="516" t="str">
        <f>六年级50米跑得分</f>
        <v/>
      </c>
      <c r="T406" s="517" t="str">
        <f>六年级等级</f>
        <v/>
      </c>
      <c r="U406" s="516" t="str">
        <f>六年级坐位体前屈得分</f>
        <v/>
      </c>
      <c r="V406" s="517" t="str">
        <f>六年级等级</f>
        <v/>
      </c>
      <c r="W406" s="516" t="str">
        <f>六年级一分钟跳绳得分</f>
        <v/>
      </c>
      <c r="X406" s="517" t="str">
        <f>六年级等级</f>
        <v/>
      </c>
      <c r="Y406" s="515" t="str">
        <f>六年级仰卧起坐得分</f>
        <v/>
      </c>
      <c r="Z406" s="518" t="str">
        <f>六年级等级</f>
        <v/>
      </c>
      <c r="AA406" s="533" t="str">
        <f>六年级折返跑得分</f>
        <v/>
      </c>
      <c r="AB406" s="515" t="str">
        <f>六年级等级</f>
        <v/>
      </c>
      <c r="AC406" s="533" t="str">
        <f>六年级跳绳附加分</f>
        <v/>
      </c>
      <c r="AD406" s="534" t="str">
        <f>六年级标准分</f>
        <v/>
      </c>
      <c r="AE406" s="534" t="str">
        <f>六年级总分</f>
        <v/>
      </c>
      <c r="AF406" s="517" t="str">
        <f>六年级等级</f>
        <v/>
      </c>
      <c r="AM406" s="452" t="str">
        <f>折返时间</f>
        <v/>
      </c>
    </row>
    <row r="407" spans="1:39">
      <c r="A407" s="476">
        <v>606</v>
      </c>
      <c r="B407" s="477">
        <v>55</v>
      </c>
      <c r="C407" s="478"/>
      <c r="D407" s="471"/>
      <c r="E407" s="472"/>
      <c r="F407" s="473"/>
      <c r="G407" s="480"/>
      <c r="H407" s="475"/>
      <c r="I407" s="501"/>
      <c r="J407" s="502"/>
      <c r="K407" s="495"/>
      <c r="L407" s="503"/>
      <c r="M407" s="504"/>
      <c r="N407" s="505" t="str">
        <f>六年级BMI</f>
        <v/>
      </c>
      <c r="O407" s="499" t="str">
        <f>六年级BMI等级</f>
        <v/>
      </c>
      <c r="P407" s="500" t="str">
        <f>六年级BMI得分</f>
        <v/>
      </c>
      <c r="Q407" s="515" t="str">
        <f>六年级肺活量得分</f>
        <v/>
      </c>
      <c r="R407" s="512" t="str">
        <f>六年级等级</f>
        <v/>
      </c>
      <c r="S407" s="516" t="str">
        <f>六年级50米跑得分</f>
        <v/>
      </c>
      <c r="T407" s="517" t="str">
        <f>六年级等级</f>
        <v/>
      </c>
      <c r="U407" s="516" t="str">
        <f>六年级坐位体前屈得分</f>
        <v/>
      </c>
      <c r="V407" s="517" t="str">
        <f>六年级等级</f>
        <v/>
      </c>
      <c r="W407" s="516" t="str">
        <f>六年级一分钟跳绳得分</f>
        <v/>
      </c>
      <c r="X407" s="517" t="str">
        <f>六年级等级</f>
        <v/>
      </c>
      <c r="Y407" s="515" t="str">
        <f>六年级仰卧起坐得分</f>
        <v/>
      </c>
      <c r="Z407" s="518" t="str">
        <f>六年级等级</f>
        <v/>
      </c>
      <c r="AA407" s="533" t="str">
        <f>六年级折返跑得分</f>
        <v/>
      </c>
      <c r="AB407" s="515" t="str">
        <f>六年级等级</f>
        <v/>
      </c>
      <c r="AC407" s="533" t="str">
        <f>六年级跳绳附加分</f>
        <v/>
      </c>
      <c r="AD407" s="534" t="str">
        <f>六年级标准分</f>
        <v/>
      </c>
      <c r="AE407" s="534" t="str">
        <f>六年级总分</f>
        <v/>
      </c>
      <c r="AF407" s="517" t="str">
        <f>六年级等级</f>
        <v/>
      </c>
      <c r="AM407" s="452" t="str">
        <f>折返时间</f>
        <v/>
      </c>
    </row>
    <row r="408" spans="1:39">
      <c r="A408" s="476">
        <v>606</v>
      </c>
      <c r="B408" s="477">
        <v>56</v>
      </c>
      <c r="C408" s="478"/>
      <c r="D408" s="471"/>
      <c r="E408" s="472"/>
      <c r="F408" s="473"/>
      <c r="G408" s="480"/>
      <c r="H408" s="475"/>
      <c r="I408" s="501"/>
      <c r="J408" s="502"/>
      <c r="K408" s="495"/>
      <c r="L408" s="503"/>
      <c r="M408" s="504"/>
      <c r="N408" s="505" t="str">
        <f>六年级BMI</f>
        <v/>
      </c>
      <c r="O408" s="499" t="str">
        <f>六年级BMI等级</f>
        <v/>
      </c>
      <c r="P408" s="500" t="str">
        <f>六年级BMI得分</f>
        <v/>
      </c>
      <c r="Q408" s="515" t="str">
        <f>六年级肺活量得分</f>
        <v/>
      </c>
      <c r="R408" s="512" t="str">
        <f>六年级等级</f>
        <v/>
      </c>
      <c r="S408" s="516" t="str">
        <f>六年级50米跑得分</f>
        <v/>
      </c>
      <c r="T408" s="517" t="str">
        <f>六年级等级</f>
        <v/>
      </c>
      <c r="U408" s="516" t="str">
        <f>六年级坐位体前屈得分</f>
        <v/>
      </c>
      <c r="V408" s="517" t="str">
        <f>六年级等级</f>
        <v/>
      </c>
      <c r="W408" s="516" t="str">
        <f>六年级一分钟跳绳得分</f>
        <v/>
      </c>
      <c r="X408" s="517" t="str">
        <f>六年级等级</f>
        <v/>
      </c>
      <c r="Y408" s="515" t="str">
        <f>六年级仰卧起坐得分</f>
        <v/>
      </c>
      <c r="Z408" s="518" t="str">
        <f>六年级等级</f>
        <v/>
      </c>
      <c r="AA408" s="533" t="str">
        <f>六年级折返跑得分</f>
        <v/>
      </c>
      <c r="AB408" s="515" t="str">
        <f>六年级等级</f>
        <v/>
      </c>
      <c r="AC408" s="533" t="str">
        <f>六年级跳绳附加分</f>
        <v/>
      </c>
      <c r="AD408" s="534" t="str">
        <f>六年级标准分</f>
        <v/>
      </c>
      <c r="AE408" s="534" t="str">
        <f>六年级总分</f>
        <v/>
      </c>
      <c r="AF408" s="517" t="str">
        <f>六年级等级</f>
        <v/>
      </c>
      <c r="AM408" s="452" t="str">
        <f>折返时间</f>
        <v/>
      </c>
    </row>
    <row r="409" spans="1:39">
      <c r="A409" s="476">
        <v>606</v>
      </c>
      <c r="B409" s="477">
        <v>57</v>
      </c>
      <c r="C409" s="478"/>
      <c r="D409" s="471"/>
      <c r="E409" s="478"/>
      <c r="F409" s="473"/>
      <c r="G409" s="480"/>
      <c r="H409" s="475"/>
      <c r="I409" s="501"/>
      <c r="J409" s="502"/>
      <c r="K409" s="502"/>
      <c r="L409" s="503"/>
      <c r="M409" s="504"/>
      <c r="N409" s="505" t="str">
        <f>六年级BMI</f>
        <v/>
      </c>
      <c r="O409" s="499" t="str">
        <f>六年级BMI等级</f>
        <v/>
      </c>
      <c r="P409" s="500" t="str">
        <f>六年级BMI得分</f>
        <v/>
      </c>
      <c r="Q409" s="515" t="str">
        <f>六年级肺活量得分</f>
        <v/>
      </c>
      <c r="R409" s="512" t="str">
        <f>六年级等级</f>
        <v/>
      </c>
      <c r="S409" s="516" t="str">
        <f>六年级50米跑得分</f>
        <v/>
      </c>
      <c r="T409" s="517" t="str">
        <f>六年级等级</f>
        <v/>
      </c>
      <c r="U409" s="516" t="str">
        <f>六年级坐位体前屈得分</f>
        <v/>
      </c>
      <c r="V409" s="517" t="str">
        <f>六年级等级</f>
        <v/>
      </c>
      <c r="W409" s="516" t="str">
        <f>六年级一分钟跳绳得分</f>
        <v/>
      </c>
      <c r="X409" s="517" t="str">
        <f>六年级等级</f>
        <v/>
      </c>
      <c r="Y409" s="515" t="str">
        <f>六年级仰卧起坐得分</f>
        <v/>
      </c>
      <c r="Z409" s="518" t="str">
        <f>六年级等级</f>
        <v/>
      </c>
      <c r="AA409" s="533" t="str">
        <f>六年级折返跑得分</f>
        <v/>
      </c>
      <c r="AB409" s="515" t="str">
        <f>六年级等级</f>
        <v/>
      </c>
      <c r="AC409" s="533" t="str">
        <f>六年级跳绳附加分</f>
        <v/>
      </c>
      <c r="AD409" s="534" t="str">
        <f>六年级标准分</f>
        <v/>
      </c>
      <c r="AE409" s="534" t="str">
        <f>六年级总分</f>
        <v/>
      </c>
      <c r="AF409" s="517" t="str">
        <f>六年级等级</f>
        <v/>
      </c>
      <c r="AM409" s="452" t="str">
        <f>折返时间</f>
        <v/>
      </c>
    </row>
    <row r="410" spans="1:39">
      <c r="A410" s="476">
        <v>606</v>
      </c>
      <c r="B410" s="477">
        <v>58</v>
      </c>
      <c r="C410" s="478"/>
      <c r="D410" s="471"/>
      <c r="E410" s="478"/>
      <c r="F410" s="473"/>
      <c r="G410" s="480"/>
      <c r="H410" s="475"/>
      <c r="I410" s="501"/>
      <c r="J410" s="502"/>
      <c r="K410" s="502"/>
      <c r="L410" s="503"/>
      <c r="M410" s="504"/>
      <c r="N410" s="505" t="str">
        <f>六年级BMI</f>
        <v/>
      </c>
      <c r="O410" s="499" t="str">
        <f>六年级BMI等级</f>
        <v/>
      </c>
      <c r="P410" s="500" t="str">
        <f>六年级BMI得分</f>
        <v/>
      </c>
      <c r="Q410" s="515" t="str">
        <f>六年级肺活量得分</f>
        <v/>
      </c>
      <c r="R410" s="512" t="str">
        <f>六年级等级</f>
        <v/>
      </c>
      <c r="S410" s="516" t="str">
        <f>六年级50米跑得分</f>
        <v/>
      </c>
      <c r="T410" s="517" t="str">
        <f>六年级等级</f>
        <v/>
      </c>
      <c r="U410" s="516" t="str">
        <f>六年级坐位体前屈得分</f>
        <v/>
      </c>
      <c r="V410" s="517" t="str">
        <f>六年级等级</f>
        <v/>
      </c>
      <c r="W410" s="516" t="str">
        <f>六年级一分钟跳绳得分</f>
        <v/>
      </c>
      <c r="X410" s="517" t="str">
        <f>六年级等级</f>
        <v/>
      </c>
      <c r="Y410" s="515" t="str">
        <f>六年级仰卧起坐得分</f>
        <v/>
      </c>
      <c r="Z410" s="518" t="str">
        <f>六年级等级</f>
        <v/>
      </c>
      <c r="AA410" s="533" t="str">
        <f>六年级折返跑得分</f>
        <v/>
      </c>
      <c r="AB410" s="515" t="str">
        <f>六年级等级</f>
        <v/>
      </c>
      <c r="AC410" s="533" t="str">
        <f>六年级跳绳附加分</f>
        <v/>
      </c>
      <c r="AD410" s="534" t="str">
        <f>六年级标准分</f>
        <v/>
      </c>
      <c r="AE410" s="534" t="str">
        <f>六年级总分</f>
        <v/>
      </c>
      <c r="AF410" s="517" t="str">
        <f>六年级等级</f>
        <v/>
      </c>
      <c r="AM410" s="452" t="str">
        <f>折返时间</f>
        <v/>
      </c>
    </row>
    <row r="411" spans="1:39">
      <c r="A411" s="476">
        <v>606</v>
      </c>
      <c r="B411" s="477">
        <v>59</v>
      </c>
      <c r="C411" s="478"/>
      <c r="D411" s="471"/>
      <c r="E411" s="478"/>
      <c r="F411" s="473"/>
      <c r="G411" s="480"/>
      <c r="H411" s="475"/>
      <c r="I411" s="501"/>
      <c r="J411" s="502"/>
      <c r="K411" s="502"/>
      <c r="L411" s="503"/>
      <c r="M411" s="504"/>
      <c r="N411" s="505" t="str">
        <f>六年级BMI</f>
        <v/>
      </c>
      <c r="O411" s="499" t="str">
        <f>六年级BMI等级</f>
        <v/>
      </c>
      <c r="P411" s="500" t="str">
        <f>六年级BMI得分</f>
        <v/>
      </c>
      <c r="Q411" s="515" t="str">
        <f>六年级肺活量得分</f>
        <v/>
      </c>
      <c r="R411" s="512" t="str">
        <f>六年级等级</f>
        <v/>
      </c>
      <c r="S411" s="516" t="str">
        <f>六年级50米跑得分</f>
        <v/>
      </c>
      <c r="T411" s="517" t="str">
        <f>六年级等级</f>
        <v/>
      </c>
      <c r="U411" s="516" t="str">
        <f>六年级坐位体前屈得分</f>
        <v/>
      </c>
      <c r="V411" s="517" t="str">
        <f>六年级等级</f>
        <v/>
      </c>
      <c r="W411" s="516" t="str">
        <f>六年级一分钟跳绳得分</f>
        <v/>
      </c>
      <c r="X411" s="517" t="str">
        <f>六年级等级</f>
        <v/>
      </c>
      <c r="Y411" s="515" t="str">
        <f>六年级仰卧起坐得分</f>
        <v/>
      </c>
      <c r="Z411" s="518" t="str">
        <f>六年级等级</f>
        <v/>
      </c>
      <c r="AA411" s="533" t="str">
        <f>六年级折返跑得分</f>
        <v/>
      </c>
      <c r="AB411" s="515" t="str">
        <f>六年级等级</f>
        <v/>
      </c>
      <c r="AC411" s="533" t="str">
        <f>六年级跳绳附加分</f>
        <v/>
      </c>
      <c r="AD411" s="534" t="str">
        <f>六年级标准分</f>
        <v/>
      </c>
      <c r="AE411" s="534" t="str">
        <f>六年级总分</f>
        <v/>
      </c>
      <c r="AF411" s="517" t="str">
        <f>六年级等级</f>
        <v/>
      </c>
      <c r="AM411" s="452" t="str">
        <f>折返时间</f>
        <v/>
      </c>
    </row>
    <row r="412" spans="1:39">
      <c r="A412" s="476">
        <v>606</v>
      </c>
      <c r="B412" s="477">
        <v>60</v>
      </c>
      <c r="C412" s="478"/>
      <c r="D412" s="471"/>
      <c r="E412" s="478"/>
      <c r="F412" s="473"/>
      <c r="G412" s="474"/>
      <c r="H412" s="475"/>
      <c r="I412" s="501"/>
      <c r="J412" s="502"/>
      <c r="K412" s="502"/>
      <c r="L412" s="503"/>
      <c r="M412" s="504"/>
      <c r="N412" s="505" t="str">
        <f>六年级BMI</f>
        <v/>
      </c>
      <c r="O412" s="499" t="str">
        <f>六年级BMI等级</f>
        <v/>
      </c>
      <c r="P412" s="500" t="str">
        <f>六年级BMI得分</f>
        <v/>
      </c>
      <c r="Q412" s="515" t="str">
        <f>六年级肺活量得分</f>
        <v/>
      </c>
      <c r="R412" s="512" t="str">
        <f>六年级等级</f>
        <v/>
      </c>
      <c r="S412" s="516" t="str">
        <f>六年级50米跑得分</f>
        <v/>
      </c>
      <c r="T412" s="517" t="str">
        <f>六年级等级</f>
        <v/>
      </c>
      <c r="U412" s="516" t="str">
        <f>六年级坐位体前屈得分</f>
        <v/>
      </c>
      <c r="V412" s="517" t="str">
        <f>六年级等级</f>
        <v/>
      </c>
      <c r="W412" s="516" t="str">
        <f>六年级一分钟跳绳得分</f>
        <v/>
      </c>
      <c r="X412" s="517" t="str">
        <f>六年级等级</f>
        <v/>
      </c>
      <c r="Y412" s="515" t="str">
        <f>六年级仰卧起坐得分</f>
        <v/>
      </c>
      <c r="Z412" s="518" t="str">
        <f>六年级等级</f>
        <v/>
      </c>
      <c r="AA412" s="533" t="str">
        <f>六年级折返跑得分</f>
        <v/>
      </c>
      <c r="AB412" s="515" t="str">
        <f>六年级等级</f>
        <v/>
      </c>
      <c r="AC412" s="533" t="str">
        <f>六年级跳绳附加分</f>
        <v/>
      </c>
      <c r="AD412" s="534" t="str">
        <f>六年级标准分</f>
        <v/>
      </c>
      <c r="AE412" s="534" t="str">
        <f>六年级总分</f>
        <v/>
      </c>
      <c r="AF412" s="517" t="str">
        <f>六年级等级</f>
        <v/>
      </c>
      <c r="AM412" s="452" t="str">
        <f>折返时间</f>
        <v/>
      </c>
    </row>
    <row r="413" spans="1:39">
      <c r="A413" s="476">
        <v>606</v>
      </c>
      <c r="B413" s="477">
        <v>61</v>
      </c>
      <c r="C413" s="478"/>
      <c r="D413" s="471"/>
      <c r="E413" s="478"/>
      <c r="F413" s="473"/>
      <c r="G413" s="474"/>
      <c r="H413" s="475"/>
      <c r="I413" s="501"/>
      <c r="J413" s="502"/>
      <c r="K413" s="502"/>
      <c r="L413" s="503"/>
      <c r="M413" s="504"/>
      <c r="N413" s="505" t="str">
        <f>六年级BMI</f>
        <v/>
      </c>
      <c r="O413" s="499" t="str">
        <f>六年级BMI等级</f>
        <v/>
      </c>
      <c r="P413" s="500" t="str">
        <f>六年级BMI得分</f>
        <v/>
      </c>
      <c r="Q413" s="515" t="str">
        <f>六年级肺活量得分</f>
        <v/>
      </c>
      <c r="R413" s="512" t="str">
        <f>六年级等级</f>
        <v/>
      </c>
      <c r="S413" s="516" t="str">
        <f>六年级50米跑得分</f>
        <v/>
      </c>
      <c r="T413" s="517" t="str">
        <f>六年级等级</f>
        <v/>
      </c>
      <c r="U413" s="516" t="str">
        <f>六年级坐位体前屈得分</f>
        <v/>
      </c>
      <c r="V413" s="517" t="str">
        <f>六年级等级</f>
        <v/>
      </c>
      <c r="W413" s="516" t="str">
        <f>六年级一分钟跳绳得分</f>
        <v/>
      </c>
      <c r="X413" s="517" t="str">
        <f>六年级等级</f>
        <v/>
      </c>
      <c r="Y413" s="515" t="str">
        <f>六年级仰卧起坐得分</f>
        <v/>
      </c>
      <c r="Z413" s="518" t="str">
        <f>六年级等级</f>
        <v/>
      </c>
      <c r="AA413" s="533" t="str">
        <f>六年级折返跑得分</f>
        <v/>
      </c>
      <c r="AB413" s="515" t="str">
        <f>六年级等级</f>
        <v/>
      </c>
      <c r="AC413" s="533" t="str">
        <f>六年级跳绳附加分</f>
        <v/>
      </c>
      <c r="AD413" s="534" t="str">
        <f>六年级标准分</f>
        <v/>
      </c>
      <c r="AE413" s="534" t="str">
        <f>六年级总分</f>
        <v/>
      </c>
      <c r="AF413" s="517" t="str">
        <f>六年级等级</f>
        <v/>
      </c>
      <c r="AM413" s="452" t="str">
        <f>折返时间</f>
        <v/>
      </c>
    </row>
    <row r="414" spans="1:39">
      <c r="A414" s="476">
        <v>606</v>
      </c>
      <c r="B414" s="477">
        <v>62</v>
      </c>
      <c r="C414" s="478"/>
      <c r="D414" s="471"/>
      <c r="E414" s="478"/>
      <c r="F414" s="473"/>
      <c r="G414" s="480"/>
      <c r="H414" s="475"/>
      <c r="I414" s="501"/>
      <c r="J414" s="502"/>
      <c r="K414" s="502"/>
      <c r="L414" s="503"/>
      <c r="M414" s="504"/>
      <c r="N414" s="505" t="str">
        <f>六年级BMI</f>
        <v/>
      </c>
      <c r="O414" s="499" t="str">
        <f>六年级BMI等级</f>
        <v/>
      </c>
      <c r="P414" s="500" t="str">
        <f>六年级BMI得分</f>
        <v/>
      </c>
      <c r="Q414" s="515" t="str">
        <f>六年级肺活量得分</f>
        <v/>
      </c>
      <c r="R414" s="512" t="str">
        <f>六年级等级</f>
        <v/>
      </c>
      <c r="S414" s="516" t="str">
        <f>六年级50米跑得分</f>
        <v/>
      </c>
      <c r="T414" s="517" t="str">
        <f>六年级等级</f>
        <v/>
      </c>
      <c r="U414" s="516" t="str">
        <f>六年级坐位体前屈得分</f>
        <v/>
      </c>
      <c r="V414" s="517" t="str">
        <f>六年级等级</f>
        <v/>
      </c>
      <c r="W414" s="516" t="str">
        <f>六年级一分钟跳绳得分</f>
        <v/>
      </c>
      <c r="X414" s="517" t="str">
        <f>六年级等级</f>
        <v/>
      </c>
      <c r="Y414" s="515" t="str">
        <f>六年级仰卧起坐得分</f>
        <v/>
      </c>
      <c r="Z414" s="518" t="str">
        <f>六年级等级</f>
        <v/>
      </c>
      <c r="AA414" s="533" t="str">
        <f>六年级折返跑得分</f>
        <v/>
      </c>
      <c r="AB414" s="515" t="str">
        <f>六年级等级</f>
        <v/>
      </c>
      <c r="AC414" s="533" t="str">
        <f>六年级跳绳附加分</f>
        <v/>
      </c>
      <c r="AD414" s="534" t="str">
        <f>六年级标准分</f>
        <v/>
      </c>
      <c r="AE414" s="534" t="str">
        <f>六年级总分</f>
        <v/>
      </c>
      <c r="AF414" s="517" t="str">
        <f>六年级等级</f>
        <v/>
      </c>
      <c r="AM414" s="452" t="str">
        <f>折返时间</f>
        <v/>
      </c>
    </row>
    <row r="415" spans="1:39">
      <c r="A415" s="476">
        <v>606</v>
      </c>
      <c r="B415" s="477">
        <v>63</v>
      </c>
      <c r="C415" s="478"/>
      <c r="D415" s="471"/>
      <c r="E415" s="478"/>
      <c r="F415" s="481"/>
      <c r="G415" s="480"/>
      <c r="H415" s="475"/>
      <c r="I415" s="501"/>
      <c r="J415" s="502"/>
      <c r="K415" s="502"/>
      <c r="L415" s="503"/>
      <c r="M415" s="504"/>
      <c r="N415" s="505" t="str">
        <f>六年级BMI</f>
        <v/>
      </c>
      <c r="O415" s="499" t="str">
        <f>六年级BMI等级</f>
        <v/>
      </c>
      <c r="P415" s="500" t="str">
        <f>六年级BMI得分</f>
        <v/>
      </c>
      <c r="Q415" s="515" t="str">
        <f>六年级肺活量得分</f>
        <v/>
      </c>
      <c r="R415" s="512" t="str">
        <f>六年级等级</f>
        <v/>
      </c>
      <c r="S415" s="516" t="str">
        <f>六年级50米跑得分</f>
        <v/>
      </c>
      <c r="T415" s="517" t="str">
        <f>六年级等级</f>
        <v/>
      </c>
      <c r="U415" s="516" t="str">
        <f>六年级坐位体前屈得分</f>
        <v/>
      </c>
      <c r="V415" s="517" t="str">
        <f>六年级等级</f>
        <v/>
      </c>
      <c r="W415" s="516" t="str">
        <f>六年级一分钟跳绳得分</f>
        <v/>
      </c>
      <c r="X415" s="517" t="str">
        <f>六年级等级</f>
        <v/>
      </c>
      <c r="Y415" s="515" t="str">
        <f>六年级仰卧起坐得分</f>
        <v/>
      </c>
      <c r="Z415" s="518" t="str">
        <f>六年级等级</f>
        <v/>
      </c>
      <c r="AA415" s="533" t="str">
        <f>六年级折返跑得分</f>
        <v/>
      </c>
      <c r="AB415" s="515" t="str">
        <f>六年级等级</f>
        <v/>
      </c>
      <c r="AC415" s="533" t="str">
        <f>六年级跳绳附加分</f>
        <v/>
      </c>
      <c r="AD415" s="534" t="str">
        <f>六年级标准分</f>
        <v/>
      </c>
      <c r="AE415" s="534" t="str">
        <f>六年级总分</f>
        <v/>
      </c>
      <c r="AF415" s="517" t="str">
        <f>六年级等级</f>
        <v/>
      </c>
      <c r="AM415" s="452" t="str">
        <f>折返时间</f>
        <v/>
      </c>
    </row>
    <row r="416" spans="1:39">
      <c r="A416" s="476">
        <v>606</v>
      </c>
      <c r="B416" s="477">
        <v>64</v>
      </c>
      <c r="C416" s="478"/>
      <c r="D416" s="471"/>
      <c r="E416" s="478"/>
      <c r="F416" s="481"/>
      <c r="G416" s="480"/>
      <c r="H416" s="475"/>
      <c r="I416" s="501"/>
      <c r="J416" s="502"/>
      <c r="K416" s="502"/>
      <c r="L416" s="503"/>
      <c r="M416" s="504"/>
      <c r="N416" s="505" t="str">
        <f>六年级BMI</f>
        <v/>
      </c>
      <c r="O416" s="499" t="str">
        <f>六年级BMI等级</f>
        <v/>
      </c>
      <c r="P416" s="500" t="str">
        <f>六年级BMI得分</f>
        <v/>
      </c>
      <c r="Q416" s="515" t="str">
        <f>六年级肺活量得分</f>
        <v/>
      </c>
      <c r="R416" s="512" t="str">
        <f>六年级等级</f>
        <v/>
      </c>
      <c r="S416" s="516" t="str">
        <f>六年级50米跑得分</f>
        <v/>
      </c>
      <c r="T416" s="517" t="str">
        <f>六年级等级</f>
        <v/>
      </c>
      <c r="U416" s="516" t="str">
        <f>六年级坐位体前屈得分</f>
        <v/>
      </c>
      <c r="V416" s="517" t="str">
        <f>六年级等级</f>
        <v/>
      </c>
      <c r="W416" s="516" t="str">
        <f>六年级一分钟跳绳得分</f>
        <v/>
      </c>
      <c r="X416" s="517" t="str">
        <f>六年级等级</f>
        <v/>
      </c>
      <c r="Y416" s="515" t="str">
        <f>六年级仰卧起坐得分</f>
        <v/>
      </c>
      <c r="Z416" s="518" t="str">
        <f>六年级等级</f>
        <v/>
      </c>
      <c r="AA416" s="533" t="str">
        <f>六年级折返跑得分</f>
        <v/>
      </c>
      <c r="AB416" s="515" t="str">
        <f>六年级等级</f>
        <v/>
      </c>
      <c r="AC416" s="533" t="str">
        <f>六年级跳绳附加分</f>
        <v/>
      </c>
      <c r="AD416" s="534" t="str">
        <f>六年级标准分</f>
        <v/>
      </c>
      <c r="AE416" s="534" t="str">
        <f>六年级总分</f>
        <v/>
      </c>
      <c r="AF416" s="517" t="str">
        <f>六年级等级</f>
        <v/>
      </c>
      <c r="AM416" s="452" t="str">
        <f>折返时间</f>
        <v/>
      </c>
    </row>
    <row r="417" spans="1:39">
      <c r="A417" s="476">
        <v>606</v>
      </c>
      <c r="B417" s="477">
        <v>65</v>
      </c>
      <c r="C417" s="478"/>
      <c r="D417" s="471"/>
      <c r="E417" s="478"/>
      <c r="F417" s="481"/>
      <c r="G417" s="480"/>
      <c r="H417" s="475"/>
      <c r="I417" s="501"/>
      <c r="J417" s="502"/>
      <c r="K417" s="502"/>
      <c r="L417" s="503"/>
      <c r="M417" s="504"/>
      <c r="N417" s="505" t="str">
        <f>六年级BMI</f>
        <v/>
      </c>
      <c r="O417" s="499" t="str">
        <f>六年级BMI等级</f>
        <v/>
      </c>
      <c r="P417" s="500" t="str">
        <f>六年级BMI得分</f>
        <v/>
      </c>
      <c r="Q417" s="515" t="str">
        <f>六年级肺活量得分</f>
        <v/>
      </c>
      <c r="R417" s="512" t="str">
        <f>六年级等级</f>
        <v/>
      </c>
      <c r="S417" s="516" t="str">
        <f>六年级50米跑得分</f>
        <v/>
      </c>
      <c r="T417" s="517" t="str">
        <f>六年级等级</f>
        <v/>
      </c>
      <c r="U417" s="516" t="str">
        <f>六年级坐位体前屈得分</f>
        <v/>
      </c>
      <c r="V417" s="517" t="str">
        <f>六年级等级</f>
        <v/>
      </c>
      <c r="W417" s="516" t="str">
        <f>六年级一分钟跳绳得分</f>
        <v/>
      </c>
      <c r="X417" s="517" t="str">
        <f>六年级等级</f>
        <v/>
      </c>
      <c r="Y417" s="515" t="str">
        <f>六年级仰卧起坐得分</f>
        <v/>
      </c>
      <c r="Z417" s="518" t="str">
        <f>六年级等级</f>
        <v/>
      </c>
      <c r="AA417" s="533" t="str">
        <f>六年级折返跑得分</f>
        <v/>
      </c>
      <c r="AB417" s="515" t="str">
        <f>六年级等级</f>
        <v/>
      </c>
      <c r="AC417" s="533" t="str">
        <f>六年级跳绳附加分</f>
        <v/>
      </c>
      <c r="AD417" s="534" t="str">
        <f>六年级标准分</f>
        <v/>
      </c>
      <c r="AE417" s="534" t="str">
        <f>六年级总分</f>
        <v/>
      </c>
      <c r="AF417" s="517" t="str">
        <f>六年级等级</f>
        <v/>
      </c>
      <c r="AM417" s="452" t="str">
        <f>折返时间</f>
        <v/>
      </c>
    </row>
    <row r="418" spans="1:39">
      <c r="A418" s="476">
        <v>606</v>
      </c>
      <c r="B418" s="477">
        <v>66</v>
      </c>
      <c r="C418" s="478"/>
      <c r="D418" s="471"/>
      <c r="E418" s="478"/>
      <c r="F418" s="481"/>
      <c r="G418" s="480"/>
      <c r="H418" s="475"/>
      <c r="I418" s="501"/>
      <c r="J418" s="502"/>
      <c r="K418" s="502"/>
      <c r="L418" s="503"/>
      <c r="M418" s="504"/>
      <c r="N418" s="505" t="str">
        <f>六年级BMI</f>
        <v/>
      </c>
      <c r="O418" s="499" t="str">
        <f>六年级BMI等级</f>
        <v/>
      </c>
      <c r="P418" s="500" t="str">
        <f>六年级BMI得分</f>
        <v/>
      </c>
      <c r="Q418" s="515" t="str">
        <f>六年级肺活量得分</f>
        <v/>
      </c>
      <c r="R418" s="512" t="str">
        <f>六年级等级</f>
        <v/>
      </c>
      <c r="S418" s="516" t="str">
        <f>六年级50米跑得分</f>
        <v/>
      </c>
      <c r="T418" s="517" t="str">
        <f>六年级等级</f>
        <v/>
      </c>
      <c r="U418" s="516" t="str">
        <f>六年级坐位体前屈得分</f>
        <v/>
      </c>
      <c r="V418" s="517" t="str">
        <f>六年级等级</f>
        <v/>
      </c>
      <c r="W418" s="516" t="str">
        <f>六年级一分钟跳绳得分</f>
        <v/>
      </c>
      <c r="X418" s="517" t="str">
        <f>六年级等级</f>
        <v/>
      </c>
      <c r="Y418" s="515" t="str">
        <f>六年级仰卧起坐得分</f>
        <v/>
      </c>
      <c r="Z418" s="518" t="str">
        <f>六年级等级</f>
        <v/>
      </c>
      <c r="AA418" s="533" t="str">
        <f>六年级折返跑得分</f>
        <v/>
      </c>
      <c r="AB418" s="515" t="str">
        <f>六年级等级</f>
        <v/>
      </c>
      <c r="AC418" s="533" t="str">
        <f>六年级跳绳附加分</f>
        <v/>
      </c>
      <c r="AD418" s="534" t="str">
        <f>六年级标准分</f>
        <v/>
      </c>
      <c r="AE418" s="534" t="str">
        <f>六年级总分</f>
        <v/>
      </c>
      <c r="AF418" s="517" t="str">
        <f>六年级等级</f>
        <v/>
      </c>
      <c r="AM418" s="452" t="str">
        <f>折返时间</f>
        <v/>
      </c>
    </row>
    <row r="419" spans="1:39">
      <c r="A419" s="476">
        <v>606</v>
      </c>
      <c r="B419" s="477">
        <v>67</v>
      </c>
      <c r="C419" s="478"/>
      <c r="D419" s="471"/>
      <c r="E419" s="478"/>
      <c r="F419" s="481"/>
      <c r="G419" s="480"/>
      <c r="H419" s="475"/>
      <c r="I419" s="501"/>
      <c r="J419" s="502"/>
      <c r="K419" s="502"/>
      <c r="L419" s="503"/>
      <c r="M419" s="504"/>
      <c r="N419" s="505" t="str">
        <f>六年级BMI</f>
        <v/>
      </c>
      <c r="O419" s="499" t="str">
        <f>六年级BMI等级</f>
        <v/>
      </c>
      <c r="P419" s="500" t="str">
        <f>六年级BMI得分</f>
        <v/>
      </c>
      <c r="Q419" s="515" t="str">
        <f>六年级肺活量得分</f>
        <v/>
      </c>
      <c r="R419" s="512" t="str">
        <f>六年级等级</f>
        <v/>
      </c>
      <c r="S419" s="516" t="str">
        <f>六年级50米跑得分</f>
        <v/>
      </c>
      <c r="T419" s="517" t="str">
        <f>六年级等级</f>
        <v/>
      </c>
      <c r="U419" s="516" t="str">
        <f>六年级坐位体前屈得分</f>
        <v/>
      </c>
      <c r="V419" s="517" t="str">
        <f>六年级等级</f>
        <v/>
      </c>
      <c r="W419" s="516" t="str">
        <f>六年级一分钟跳绳得分</f>
        <v/>
      </c>
      <c r="X419" s="517" t="str">
        <f>六年级等级</f>
        <v/>
      </c>
      <c r="Y419" s="515" t="str">
        <f>六年级仰卧起坐得分</f>
        <v/>
      </c>
      <c r="Z419" s="518" t="str">
        <f>六年级等级</f>
        <v/>
      </c>
      <c r="AA419" s="533" t="str">
        <f>六年级折返跑得分</f>
        <v/>
      </c>
      <c r="AB419" s="515" t="str">
        <f>六年级等级</f>
        <v/>
      </c>
      <c r="AC419" s="533" t="str">
        <f>六年级跳绳附加分</f>
        <v/>
      </c>
      <c r="AD419" s="534" t="str">
        <f>六年级标准分</f>
        <v/>
      </c>
      <c r="AE419" s="534" t="str">
        <f>六年级总分</f>
        <v/>
      </c>
      <c r="AF419" s="517" t="str">
        <f>六年级等级</f>
        <v/>
      </c>
      <c r="AM419" s="452" t="str">
        <f>折返时间</f>
        <v/>
      </c>
    </row>
    <row r="420" spans="1:39">
      <c r="A420" s="476">
        <v>606</v>
      </c>
      <c r="B420" s="477">
        <v>68</v>
      </c>
      <c r="C420" s="478"/>
      <c r="D420" s="471"/>
      <c r="E420" s="478"/>
      <c r="F420" s="481"/>
      <c r="G420" s="480"/>
      <c r="H420" s="475"/>
      <c r="I420" s="501"/>
      <c r="J420" s="502"/>
      <c r="K420" s="502"/>
      <c r="L420" s="503"/>
      <c r="M420" s="504"/>
      <c r="N420" s="505" t="str">
        <f>六年级BMI</f>
        <v/>
      </c>
      <c r="O420" s="499" t="str">
        <f>六年级BMI等级</f>
        <v/>
      </c>
      <c r="P420" s="500" t="str">
        <f>六年级BMI得分</f>
        <v/>
      </c>
      <c r="Q420" s="515" t="str">
        <f>六年级肺活量得分</f>
        <v/>
      </c>
      <c r="R420" s="512" t="str">
        <f>六年级等级</f>
        <v/>
      </c>
      <c r="S420" s="516" t="str">
        <f>六年级50米跑得分</f>
        <v/>
      </c>
      <c r="T420" s="517" t="str">
        <f>六年级等级</f>
        <v/>
      </c>
      <c r="U420" s="516" t="str">
        <f>六年级坐位体前屈得分</f>
        <v/>
      </c>
      <c r="V420" s="517" t="str">
        <f>六年级等级</f>
        <v/>
      </c>
      <c r="W420" s="516" t="str">
        <f>六年级一分钟跳绳得分</f>
        <v/>
      </c>
      <c r="X420" s="517" t="str">
        <f>六年级等级</f>
        <v/>
      </c>
      <c r="Y420" s="515" t="str">
        <f>六年级仰卧起坐得分</f>
        <v/>
      </c>
      <c r="Z420" s="518" t="str">
        <f>六年级等级</f>
        <v/>
      </c>
      <c r="AA420" s="533" t="str">
        <f>六年级折返跑得分</f>
        <v/>
      </c>
      <c r="AB420" s="515" t="str">
        <f>六年级等级</f>
        <v/>
      </c>
      <c r="AC420" s="533" t="str">
        <f>六年级跳绳附加分</f>
        <v/>
      </c>
      <c r="AD420" s="534" t="str">
        <f>六年级标准分</f>
        <v/>
      </c>
      <c r="AE420" s="534" t="str">
        <f>六年级总分</f>
        <v/>
      </c>
      <c r="AF420" s="517" t="str">
        <f>六年级等级</f>
        <v/>
      </c>
      <c r="AM420" s="452" t="str">
        <f>折返时间</f>
        <v/>
      </c>
    </row>
    <row r="421" spans="1:39">
      <c r="A421" s="476">
        <v>606</v>
      </c>
      <c r="B421" s="477">
        <v>69</v>
      </c>
      <c r="C421" s="478"/>
      <c r="D421" s="471"/>
      <c r="E421" s="478"/>
      <c r="F421" s="481"/>
      <c r="G421" s="480"/>
      <c r="H421" s="475"/>
      <c r="I421" s="501"/>
      <c r="J421" s="502"/>
      <c r="K421" s="502"/>
      <c r="L421" s="503"/>
      <c r="M421" s="504"/>
      <c r="N421" s="505" t="str">
        <f>六年级BMI</f>
        <v/>
      </c>
      <c r="O421" s="499" t="str">
        <f>六年级BMI等级</f>
        <v/>
      </c>
      <c r="P421" s="500" t="str">
        <f>六年级BMI得分</f>
        <v/>
      </c>
      <c r="Q421" s="515" t="str">
        <f>六年级肺活量得分</f>
        <v/>
      </c>
      <c r="R421" s="512" t="str">
        <f>六年级等级</f>
        <v/>
      </c>
      <c r="S421" s="516" t="str">
        <f>六年级50米跑得分</f>
        <v/>
      </c>
      <c r="T421" s="517" t="str">
        <f>六年级等级</f>
        <v/>
      </c>
      <c r="U421" s="516" t="str">
        <f>六年级坐位体前屈得分</f>
        <v/>
      </c>
      <c r="V421" s="517" t="str">
        <f>六年级等级</f>
        <v/>
      </c>
      <c r="W421" s="516" t="str">
        <f>六年级一分钟跳绳得分</f>
        <v/>
      </c>
      <c r="X421" s="517" t="str">
        <f>六年级等级</f>
        <v/>
      </c>
      <c r="Y421" s="515" t="str">
        <f>六年级仰卧起坐得分</f>
        <v/>
      </c>
      <c r="Z421" s="518" t="str">
        <f>六年级等级</f>
        <v/>
      </c>
      <c r="AA421" s="533" t="str">
        <f>六年级折返跑得分</f>
        <v/>
      </c>
      <c r="AB421" s="515" t="str">
        <f>六年级等级</f>
        <v/>
      </c>
      <c r="AC421" s="533" t="str">
        <f>六年级跳绳附加分</f>
        <v/>
      </c>
      <c r="AD421" s="534" t="str">
        <f>六年级标准分</f>
        <v/>
      </c>
      <c r="AE421" s="534" t="str">
        <f>六年级总分</f>
        <v/>
      </c>
      <c r="AF421" s="517" t="str">
        <f>六年级等级</f>
        <v/>
      </c>
      <c r="AM421" s="452" t="str">
        <f>折返时间</f>
        <v/>
      </c>
    </row>
    <row r="422" ht="15.75" spans="1:39">
      <c r="A422" s="535">
        <v>606</v>
      </c>
      <c r="B422" s="536">
        <v>70</v>
      </c>
      <c r="C422" s="537"/>
      <c r="D422" s="538"/>
      <c r="E422" s="537"/>
      <c r="F422" s="540"/>
      <c r="G422" s="570"/>
      <c r="H422" s="542"/>
      <c r="I422" s="543"/>
      <c r="J422" s="544"/>
      <c r="K422" s="544"/>
      <c r="L422" s="546"/>
      <c r="M422" s="547"/>
      <c r="N422" s="548" t="str">
        <f>六年级BMI</f>
        <v/>
      </c>
      <c r="O422" s="549" t="str">
        <f>六年级BMI等级</f>
        <v/>
      </c>
      <c r="P422" s="550" t="str">
        <f>六年级BMI得分</f>
        <v/>
      </c>
      <c r="Q422" s="556" t="str">
        <f>六年级肺活量得分</f>
        <v/>
      </c>
      <c r="R422" s="557" t="str">
        <f>六年级等级</f>
        <v/>
      </c>
      <c r="S422" s="558" t="str">
        <f>六年级50米跑得分</f>
        <v/>
      </c>
      <c r="T422" s="559" t="str">
        <f>六年级等级</f>
        <v/>
      </c>
      <c r="U422" s="558" t="str">
        <f>六年级坐位体前屈得分</f>
        <v/>
      </c>
      <c r="V422" s="559" t="str">
        <f>六年级等级</f>
        <v/>
      </c>
      <c r="W422" s="558" t="str">
        <f>六年级一分钟跳绳得分</f>
        <v/>
      </c>
      <c r="X422" s="559" t="str">
        <f>六年级等级</f>
        <v/>
      </c>
      <c r="Y422" s="556" t="str">
        <f>六年级仰卧起坐得分</f>
        <v/>
      </c>
      <c r="Z422" s="563" t="str">
        <f>六年级等级</f>
        <v/>
      </c>
      <c r="AA422" s="564" t="str">
        <f>六年级折返跑得分</f>
        <v/>
      </c>
      <c r="AB422" s="556" t="str">
        <f>六年级等级</f>
        <v/>
      </c>
      <c r="AC422" s="565" t="str">
        <f>六年级跳绳附加分</f>
        <v/>
      </c>
      <c r="AD422" s="566" t="str">
        <f>六年级标准分</f>
        <v/>
      </c>
      <c r="AE422" s="566" t="str">
        <f>六年级总分</f>
        <v/>
      </c>
      <c r="AF422" s="567" t="str">
        <f>六年级等级</f>
        <v/>
      </c>
      <c r="AM422" s="452" t="str">
        <f>折返时间</f>
        <v/>
      </c>
    </row>
    <row r="423" ht="15.75" spans="1:39">
      <c r="A423" s="468">
        <v>607</v>
      </c>
      <c r="B423" s="469">
        <v>1</v>
      </c>
      <c r="C423" s="472"/>
      <c r="D423" s="471"/>
      <c r="E423" s="472"/>
      <c r="F423" s="473"/>
      <c r="G423" s="474"/>
      <c r="H423" s="475"/>
      <c r="I423" s="494"/>
      <c r="J423" s="495"/>
      <c r="K423" s="495"/>
      <c r="L423" s="551"/>
      <c r="M423" s="552"/>
      <c r="N423" s="553" t="str">
        <f>六年级BMI</f>
        <v/>
      </c>
      <c r="O423" s="554" t="str">
        <f>六年级BMI等级</f>
        <v/>
      </c>
      <c r="P423" s="555" t="str">
        <f>六年级BMI得分</f>
        <v/>
      </c>
      <c r="Q423" s="560" t="str">
        <f>六年级肺活量得分</f>
        <v/>
      </c>
      <c r="R423" s="561" t="str">
        <f>六年级等级</f>
        <v/>
      </c>
      <c r="S423" s="562" t="str">
        <f>六年级50米跑得分</f>
        <v/>
      </c>
      <c r="T423" s="561" t="str">
        <f>六年级等级</f>
        <v/>
      </c>
      <c r="U423" s="562" t="str">
        <f>六年级坐位体前屈得分</f>
        <v/>
      </c>
      <c r="V423" s="561" t="str">
        <f>六年级等级</f>
        <v/>
      </c>
      <c r="W423" s="562" t="str">
        <f>六年级一分钟跳绳得分</f>
        <v/>
      </c>
      <c r="X423" s="561" t="str">
        <f>六年级等级</f>
        <v/>
      </c>
      <c r="Y423" s="560" t="str">
        <f>六年级仰卧起坐得分</f>
        <v/>
      </c>
      <c r="Z423" s="568" t="str">
        <f>六年级等级</f>
        <v/>
      </c>
      <c r="AA423" s="569" t="str">
        <f>六年级折返跑得分</f>
        <v/>
      </c>
      <c r="AB423" s="560" t="str">
        <f>六年级等级</f>
        <v/>
      </c>
      <c r="AC423" s="530" t="str">
        <f>六年级跳绳附加分</f>
        <v/>
      </c>
      <c r="AD423" s="531" t="str">
        <f>六年级标准分</f>
        <v/>
      </c>
      <c r="AE423" s="531" t="str">
        <f>六年级总分</f>
        <v/>
      </c>
      <c r="AF423" s="512" t="str">
        <f>六年级等级</f>
        <v/>
      </c>
      <c r="AM423" s="452" t="str">
        <f>折返时间</f>
        <v/>
      </c>
    </row>
    <row r="424" spans="1:39">
      <c r="A424" s="476">
        <v>607</v>
      </c>
      <c r="B424" s="477">
        <v>2</v>
      </c>
      <c r="C424" s="478"/>
      <c r="D424" s="471"/>
      <c r="E424" s="478"/>
      <c r="F424" s="473"/>
      <c r="G424" s="480"/>
      <c r="H424" s="475"/>
      <c r="I424" s="501"/>
      <c r="J424" s="502"/>
      <c r="K424" s="502"/>
      <c r="L424" s="503"/>
      <c r="M424" s="504"/>
      <c r="N424" s="505" t="str">
        <f>六年级BMI</f>
        <v/>
      </c>
      <c r="O424" s="499" t="str">
        <f>六年级BMI等级</f>
        <v/>
      </c>
      <c r="P424" s="500" t="str">
        <f>六年级BMI得分</f>
        <v/>
      </c>
      <c r="Q424" s="515" t="str">
        <f>六年级肺活量得分</f>
        <v/>
      </c>
      <c r="R424" s="512" t="str">
        <f>六年级等级</f>
        <v/>
      </c>
      <c r="S424" s="516" t="str">
        <f>六年级50米跑得分</f>
        <v/>
      </c>
      <c r="T424" s="517" t="str">
        <f>六年级等级</f>
        <v/>
      </c>
      <c r="U424" s="516" t="str">
        <f>六年级坐位体前屈得分</f>
        <v/>
      </c>
      <c r="V424" s="517" t="str">
        <f>六年级等级</f>
        <v/>
      </c>
      <c r="W424" s="516" t="str">
        <f>六年级一分钟跳绳得分</f>
        <v/>
      </c>
      <c r="X424" s="517" t="str">
        <f>六年级等级</f>
        <v/>
      </c>
      <c r="Y424" s="515" t="str">
        <f>六年级仰卧起坐得分</f>
        <v/>
      </c>
      <c r="Z424" s="518" t="str">
        <f>六年级等级</f>
        <v/>
      </c>
      <c r="AA424" s="533" t="str">
        <f>六年级折返跑得分</f>
        <v/>
      </c>
      <c r="AB424" s="515" t="str">
        <f>六年级等级</f>
        <v/>
      </c>
      <c r="AC424" s="533" t="str">
        <f>六年级跳绳附加分</f>
        <v/>
      </c>
      <c r="AD424" s="534" t="str">
        <f>六年级标准分</f>
        <v/>
      </c>
      <c r="AE424" s="534" t="str">
        <f>六年级总分</f>
        <v/>
      </c>
      <c r="AF424" s="517" t="str">
        <f>六年级等级</f>
        <v/>
      </c>
      <c r="AM424" s="452" t="str">
        <f>折返时间</f>
        <v/>
      </c>
    </row>
    <row r="425" spans="1:39">
      <c r="A425" s="476">
        <v>607</v>
      </c>
      <c r="B425" s="477">
        <v>3</v>
      </c>
      <c r="C425" s="478"/>
      <c r="D425" s="471"/>
      <c r="E425" s="478"/>
      <c r="F425" s="473"/>
      <c r="G425" s="480"/>
      <c r="H425" s="475"/>
      <c r="I425" s="501"/>
      <c r="J425" s="502"/>
      <c r="K425" s="502"/>
      <c r="L425" s="503"/>
      <c r="M425" s="504"/>
      <c r="N425" s="505" t="str">
        <f>六年级BMI</f>
        <v/>
      </c>
      <c r="O425" s="499" t="str">
        <f>六年级BMI等级</f>
        <v/>
      </c>
      <c r="P425" s="500" t="str">
        <f>六年级BMI得分</f>
        <v/>
      </c>
      <c r="Q425" s="515" t="str">
        <f>六年级肺活量得分</f>
        <v/>
      </c>
      <c r="R425" s="512" t="str">
        <f>六年级等级</f>
        <v/>
      </c>
      <c r="S425" s="516" t="str">
        <f>六年级50米跑得分</f>
        <v/>
      </c>
      <c r="T425" s="517" t="str">
        <f>六年级等级</f>
        <v/>
      </c>
      <c r="U425" s="516" t="str">
        <f>六年级坐位体前屈得分</f>
        <v/>
      </c>
      <c r="V425" s="517" t="str">
        <f>六年级等级</f>
        <v/>
      </c>
      <c r="W425" s="516" t="str">
        <f>六年级一分钟跳绳得分</f>
        <v/>
      </c>
      <c r="X425" s="517" t="str">
        <f>六年级等级</f>
        <v/>
      </c>
      <c r="Y425" s="515" t="str">
        <f>六年级仰卧起坐得分</f>
        <v/>
      </c>
      <c r="Z425" s="518" t="str">
        <f>六年级等级</f>
        <v/>
      </c>
      <c r="AA425" s="533" t="str">
        <f>六年级折返跑得分</f>
        <v/>
      </c>
      <c r="AB425" s="515" t="str">
        <f>六年级等级</f>
        <v/>
      </c>
      <c r="AC425" s="533" t="str">
        <f>六年级跳绳附加分</f>
        <v/>
      </c>
      <c r="AD425" s="534" t="str">
        <f>六年级标准分</f>
        <v/>
      </c>
      <c r="AE425" s="534" t="str">
        <f>六年级总分</f>
        <v/>
      </c>
      <c r="AF425" s="517" t="str">
        <f>六年级等级</f>
        <v/>
      </c>
      <c r="AM425" s="452" t="str">
        <f>折返时间</f>
        <v/>
      </c>
    </row>
    <row r="426" spans="1:39">
      <c r="A426" s="476">
        <v>607</v>
      </c>
      <c r="B426" s="477">
        <v>4</v>
      </c>
      <c r="C426" s="478"/>
      <c r="D426" s="471"/>
      <c r="E426" s="478"/>
      <c r="F426" s="473"/>
      <c r="G426" s="480"/>
      <c r="H426" s="475"/>
      <c r="I426" s="501"/>
      <c r="J426" s="502"/>
      <c r="K426" s="502"/>
      <c r="L426" s="503"/>
      <c r="M426" s="504"/>
      <c r="N426" s="505" t="str">
        <f>六年级BMI</f>
        <v/>
      </c>
      <c r="O426" s="499" t="str">
        <f>六年级BMI等级</f>
        <v/>
      </c>
      <c r="P426" s="500" t="str">
        <f>六年级BMI得分</f>
        <v/>
      </c>
      <c r="Q426" s="515" t="str">
        <f>六年级肺活量得分</f>
        <v/>
      </c>
      <c r="R426" s="512" t="str">
        <f>六年级等级</f>
        <v/>
      </c>
      <c r="S426" s="516" t="str">
        <f>六年级50米跑得分</f>
        <v/>
      </c>
      <c r="T426" s="517" t="str">
        <f>六年级等级</f>
        <v/>
      </c>
      <c r="U426" s="516" t="str">
        <f>六年级坐位体前屈得分</f>
        <v/>
      </c>
      <c r="V426" s="517" t="str">
        <f>六年级等级</f>
        <v/>
      </c>
      <c r="W426" s="516" t="str">
        <f>六年级一分钟跳绳得分</f>
        <v/>
      </c>
      <c r="X426" s="517" t="str">
        <f>六年级等级</f>
        <v/>
      </c>
      <c r="Y426" s="515" t="str">
        <f>六年级仰卧起坐得分</f>
        <v/>
      </c>
      <c r="Z426" s="518" t="str">
        <f>六年级等级</f>
        <v/>
      </c>
      <c r="AA426" s="533" t="str">
        <f>六年级折返跑得分</f>
        <v/>
      </c>
      <c r="AB426" s="515" t="str">
        <f>六年级等级</f>
        <v/>
      </c>
      <c r="AC426" s="533" t="str">
        <f>六年级跳绳附加分</f>
        <v/>
      </c>
      <c r="AD426" s="534" t="str">
        <f>六年级标准分</f>
        <v/>
      </c>
      <c r="AE426" s="534" t="str">
        <f>六年级总分</f>
        <v/>
      </c>
      <c r="AF426" s="517" t="str">
        <f>六年级等级</f>
        <v/>
      </c>
      <c r="AM426" s="452" t="str">
        <f>折返时间</f>
        <v/>
      </c>
    </row>
    <row r="427" spans="1:39">
      <c r="A427" s="476">
        <v>607</v>
      </c>
      <c r="B427" s="477">
        <v>5</v>
      </c>
      <c r="C427" s="478"/>
      <c r="D427" s="471"/>
      <c r="E427" s="478"/>
      <c r="F427" s="473"/>
      <c r="G427" s="480"/>
      <c r="H427" s="475"/>
      <c r="I427" s="501"/>
      <c r="J427" s="502"/>
      <c r="K427" s="502"/>
      <c r="L427" s="503"/>
      <c r="M427" s="504"/>
      <c r="N427" s="505" t="str">
        <f>六年级BMI</f>
        <v/>
      </c>
      <c r="O427" s="499" t="str">
        <f>六年级BMI等级</f>
        <v/>
      </c>
      <c r="P427" s="500" t="str">
        <f>六年级BMI得分</f>
        <v/>
      </c>
      <c r="Q427" s="515" t="str">
        <f>六年级肺活量得分</f>
        <v/>
      </c>
      <c r="R427" s="512" t="str">
        <f>六年级等级</f>
        <v/>
      </c>
      <c r="S427" s="516" t="str">
        <f>六年级50米跑得分</f>
        <v/>
      </c>
      <c r="T427" s="517" t="str">
        <f>六年级等级</f>
        <v/>
      </c>
      <c r="U427" s="516" t="str">
        <f>六年级坐位体前屈得分</f>
        <v/>
      </c>
      <c r="V427" s="517" t="str">
        <f>六年级等级</f>
        <v/>
      </c>
      <c r="W427" s="516" t="str">
        <f>六年级一分钟跳绳得分</f>
        <v/>
      </c>
      <c r="X427" s="517" t="str">
        <f>六年级等级</f>
        <v/>
      </c>
      <c r="Y427" s="515" t="str">
        <f>六年级仰卧起坐得分</f>
        <v/>
      </c>
      <c r="Z427" s="518" t="str">
        <f>六年级等级</f>
        <v/>
      </c>
      <c r="AA427" s="533" t="str">
        <f>六年级折返跑得分</f>
        <v/>
      </c>
      <c r="AB427" s="515" t="str">
        <f>六年级等级</f>
        <v/>
      </c>
      <c r="AC427" s="533" t="str">
        <f>六年级跳绳附加分</f>
        <v/>
      </c>
      <c r="AD427" s="534" t="str">
        <f>六年级标准分</f>
        <v/>
      </c>
      <c r="AE427" s="534" t="str">
        <f>六年级总分</f>
        <v/>
      </c>
      <c r="AF427" s="517" t="str">
        <f>六年级等级</f>
        <v/>
      </c>
      <c r="AM427" s="452" t="str">
        <f>折返时间</f>
        <v/>
      </c>
    </row>
    <row r="428" spans="1:39">
      <c r="A428" s="476">
        <v>607</v>
      </c>
      <c r="B428" s="477">
        <v>6</v>
      </c>
      <c r="C428" s="478"/>
      <c r="D428" s="471"/>
      <c r="E428" s="478"/>
      <c r="F428" s="473"/>
      <c r="G428" s="480"/>
      <c r="H428" s="475"/>
      <c r="I428" s="501"/>
      <c r="J428" s="502"/>
      <c r="K428" s="502"/>
      <c r="L428" s="503"/>
      <c r="M428" s="504"/>
      <c r="N428" s="505" t="str">
        <f>六年级BMI</f>
        <v/>
      </c>
      <c r="O428" s="499" t="str">
        <f>六年级BMI等级</f>
        <v/>
      </c>
      <c r="P428" s="500" t="str">
        <f>六年级BMI得分</f>
        <v/>
      </c>
      <c r="Q428" s="515" t="str">
        <f>六年级肺活量得分</f>
        <v/>
      </c>
      <c r="R428" s="512" t="str">
        <f>六年级等级</f>
        <v/>
      </c>
      <c r="S428" s="516" t="str">
        <f>六年级50米跑得分</f>
        <v/>
      </c>
      <c r="T428" s="517" t="str">
        <f>六年级等级</f>
        <v/>
      </c>
      <c r="U428" s="516" t="str">
        <f>六年级坐位体前屈得分</f>
        <v/>
      </c>
      <c r="V428" s="517" t="str">
        <f>六年级等级</f>
        <v/>
      </c>
      <c r="W428" s="516" t="str">
        <f>六年级一分钟跳绳得分</f>
        <v/>
      </c>
      <c r="X428" s="517" t="str">
        <f>六年级等级</f>
        <v/>
      </c>
      <c r="Y428" s="515" t="str">
        <f>六年级仰卧起坐得分</f>
        <v/>
      </c>
      <c r="Z428" s="518" t="str">
        <f>六年级等级</f>
        <v/>
      </c>
      <c r="AA428" s="533" t="str">
        <f>六年级折返跑得分</f>
        <v/>
      </c>
      <c r="AB428" s="515" t="str">
        <f>六年级等级</f>
        <v/>
      </c>
      <c r="AC428" s="533" t="str">
        <f>六年级跳绳附加分</f>
        <v/>
      </c>
      <c r="AD428" s="534" t="str">
        <f>六年级标准分</f>
        <v/>
      </c>
      <c r="AE428" s="534" t="str">
        <f>六年级总分</f>
        <v/>
      </c>
      <c r="AF428" s="517" t="str">
        <f>六年级等级</f>
        <v/>
      </c>
      <c r="AM428" s="452" t="str">
        <f>折返时间</f>
        <v/>
      </c>
    </row>
    <row r="429" spans="1:39">
      <c r="A429" s="476">
        <v>607</v>
      </c>
      <c r="B429" s="477">
        <v>7</v>
      </c>
      <c r="C429" s="478"/>
      <c r="D429" s="471"/>
      <c r="E429" s="478"/>
      <c r="F429" s="473"/>
      <c r="G429" s="480"/>
      <c r="H429" s="475"/>
      <c r="I429" s="501"/>
      <c r="J429" s="502"/>
      <c r="K429" s="502"/>
      <c r="L429" s="503"/>
      <c r="M429" s="504"/>
      <c r="N429" s="505" t="str">
        <f>六年级BMI</f>
        <v/>
      </c>
      <c r="O429" s="499" t="str">
        <f>六年级BMI等级</f>
        <v/>
      </c>
      <c r="P429" s="500" t="str">
        <f>六年级BMI得分</f>
        <v/>
      </c>
      <c r="Q429" s="515" t="str">
        <f>六年级肺活量得分</f>
        <v/>
      </c>
      <c r="R429" s="512" t="str">
        <f>六年级等级</f>
        <v/>
      </c>
      <c r="S429" s="516" t="str">
        <f>六年级50米跑得分</f>
        <v/>
      </c>
      <c r="T429" s="517" t="str">
        <f>六年级等级</f>
        <v/>
      </c>
      <c r="U429" s="516" t="str">
        <f>六年级坐位体前屈得分</f>
        <v/>
      </c>
      <c r="V429" s="517" t="str">
        <f>六年级等级</f>
        <v/>
      </c>
      <c r="W429" s="516" t="str">
        <f>六年级一分钟跳绳得分</f>
        <v/>
      </c>
      <c r="X429" s="517" t="str">
        <f>六年级等级</f>
        <v/>
      </c>
      <c r="Y429" s="515" t="str">
        <f>六年级仰卧起坐得分</f>
        <v/>
      </c>
      <c r="Z429" s="518" t="str">
        <f>六年级等级</f>
        <v/>
      </c>
      <c r="AA429" s="533" t="str">
        <f>六年级折返跑得分</f>
        <v/>
      </c>
      <c r="AB429" s="515" t="str">
        <f>六年级等级</f>
        <v/>
      </c>
      <c r="AC429" s="533" t="str">
        <f>六年级跳绳附加分</f>
        <v/>
      </c>
      <c r="AD429" s="534" t="str">
        <f>六年级标准分</f>
        <v/>
      </c>
      <c r="AE429" s="534" t="str">
        <f>六年级总分</f>
        <v/>
      </c>
      <c r="AF429" s="517" t="str">
        <f>六年级等级</f>
        <v/>
      </c>
      <c r="AM429" s="452" t="str">
        <f>折返时间</f>
        <v/>
      </c>
    </row>
    <row r="430" spans="1:39">
      <c r="A430" s="476">
        <v>607</v>
      </c>
      <c r="B430" s="477">
        <v>8</v>
      </c>
      <c r="C430" s="478"/>
      <c r="D430" s="471"/>
      <c r="E430" s="478"/>
      <c r="F430" s="473"/>
      <c r="G430" s="480"/>
      <c r="H430" s="475"/>
      <c r="I430" s="501"/>
      <c r="J430" s="502"/>
      <c r="K430" s="502"/>
      <c r="L430" s="503"/>
      <c r="M430" s="504"/>
      <c r="N430" s="505" t="str">
        <f>六年级BMI</f>
        <v/>
      </c>
      <c r="O430" s="499" t="str">
        <f>六年级BMI等级</f>
        <v/>
      </c>
      <c r="P430" s="500" t="str">
        <f>六年级BMI得分</f>
        <v/>
      </c>
      <c r="Q430" s="515" t="str">
        <f>六年级肺活量得分</f>
        <v/>
      </c>
      <c r="R430" s="512" t="str">
        <f>六年级等级</f>
        <v/>
      </c>
      <c r="S430" s="516" t="str">
        <f>六年级50米跑得分</f>
        <v/>
      </c>
      <c r="T430" s="517" t="str">
        <f>六年级等级</f>
        <v/>
      </c>
      <c r="U430" s="516" t="str">
        <f>六年级坐位体前屈得分</f>
        <v/>
      </c>
      <c r="V430" s="517" t="str">
        <f>六年级等级</f>
        <v/>
      </c>
      <c r="W430" s="516" t="str">
        <f>六年级一分钟跳绳得分</f>
        <v/>
      </c>
      <c r="X430" s="517" t="str">
        <f>六年级等级</f>
        <v/>
      </c>
      <c r="Y430" s="515" t="str">
        <f>六年级仰卧起坐得分</f>
        <v/>
      </c>
      <c r="Z430" s="518" t="str">
        <f>六年级等级</f>
        <v/>
      </c>
      <c r="AA430" s="533" t="str">
        <f>六年级折返跑得分</f>
        <v/>
      </c>
      <c r="AB430" s="515" t="str">
        <f>六年级等级</f>
        <v/>
      </c>
      <c r="AC430" s="533" t="str">
        <f>六年级跳绳附加分</f>
        <v/>
      </c>
      <c r="AD430" s="534" t="str">
        <f>六年级标准分</f>
        <v/>
      </c>
      <c r="AE430" s="534" t="str">
        <f>六年级总分</f>
        <v/>
      </c>
      <c r="AF430" s="517" t="str">
        <f>六年级等级</f>
        <v/>
      </c>
      <c r="AM430" s="452" t="str">
        <f>折返时间</f>
        <v/>
      </c>
    </row>
    <row r="431" spans="1:39">
      <c r="A431" s="476">
        <v>607</v>
      </c>
      <c r="B431" s="477">
        <v>9</v>
      </c>
      <c r="C431" s="478"/>
      <c r="D431" s="471"/>
      <c r="E431" s="478"/>
      <c r="F431" s="473"/>
      <c r="G431" s="480"/>
      <c r="H431" s="475"/>
      <c r="I431" s="501"/>
      <c r="J431" s="502"/>
      <c r="K431" s="502"/>
      <c r="L431" s="503"/>
      <c r="M431" s="504"/>
      <c r="N431" s="505" t="str">
        <f>六年级BMI</f>
        <v/>
      </c>
      <c r="O431" s="499" t="str">
        <f>六年级BMI等级</f>
        <v/>
      </c>
      <c r="P431" s="500" t="str">
        <f>六年级BMI得分</f>
        <v/>
      </c>
      <c r="Q431" s="515" t="str">
        <f>六年级肺活量得分</f>
        <v/>
      </c>
      <c r="R431" s="512" t="str">
        <f>六年级等级</f>
        <v/>
      </c>
      <c r="S431" s="516" t="str">
        <f>六年级50米跑得分</f>
        <v/>
      </c>
      <c r="T431" s="517" t="str">
        <f>六年级等级</f>
        <v/>
      </c>
      <c r="U431" s="516" t="str">
        <f>六年级坐位体前屈得分</f>
        <v/>
      </c>
      <c r="V431" s="517" t="str">
        <f>六年级等级</f>
        <v/>
      </c>
      <c r="W431" s="516" t="str">
        <f>六年级一分钟跳绳得分</f>
        <v/>
      </c>
      <c r="X431" s="517" t="str">
        <f>六年级等级</f>
        <v/>
      </c>
      <c r="Y431" s="515" t="str">
        <f>六年级仰卧起坐得分</f>
        <v/>
      </c>
      <c r="Z431" s="518" t="str">
        <f>六年级等级</f>
        <v/>
      </c>
      <c r="AA431" s="533" t="str">
        <f>六年级折返跑得分</f>
        <v/>
      </c>
      <c r="AB431" s="515" t="str">
        <f>六年级等级</f>
        <v/>
      </c>
      <c r="AC431" s="533" t="str">
        <f>六年级跳绳附加分</f>
        <v/>
      </c>
      <c r="AD431" s="534" t="str">
        <f>六年级标准分</f>
        <v/>
      </c>
      <c r="AE431" s="534" t="str">
        <f>六年级总分</f>
        <v/>
      </c>
      <c r="AF431" s="517" t="str">
        <f>六年级等级</f>
        <v/>
      </c>
      <c r="AM431" s="452" t="str">
        <f>折返时间</f>
        <v/>
      </c>
    </row>
    <row r="432" spans="1:39">
      <c r="A432" s="476">
        <v>607</v>
      </c>
      <c r="B432" s="477">
        <v>10</v>
      </c>
      <c r="C432" s="478"/>
      <c r="D432" s="471"/>
      <c r="E432" s="478"/>
      <c r="F432" s="473"/>
      <c r="G432" s="480"/>
      <c r="H432" s="475"/>
      <c r="I432" s="501"/>
      <c r="J432" s="502"/>
      <c r="K432" s="502"/>
      <c r="L432" s="503"/>
      <c r="M432" s="504"/>
      <c r="N432" s="505" t="str">
        <f>六年级BMI</f>
        <v/>
      </c>
      <c r="O432" s="499" t="str">
        <f>六年级BMI等级</f>
        <v/>
      </c>
      <c r="P432" s="500" t="str">
        <f>六年级BMI得分</f>
        <v/>
      </c>
      <c r="Q432" s="515" t="str">
        <f>六年级肺活量得分</f>
        <v/>
      </c>
      <c r="R432" s="512" t="str">
        <f>六年级等级</f>
        <v/>
      </c>
      <c r="S432" s="516" t="str">
        <f>六年级50米跑得分</f>
        <v/>
      </c>
      <c r="T432" s="517" t="str">
        <f>六年级等级</f>
        <v/>
      </c>
      <c r="U432" s="516" t="str">
        <f>六年级坐位体前屈得分</f>
        <v/>
      </c>
      <c r="V432" s="517" t="str">
        <f>六年级等级</f>
        <v/>
      </c>
      <c r="W432" s="516" t="str">
        <f>六年级一分钟跳绳得分</f>
        <v/>
      </c>
      <c r="X432" s="517" t="str">
        <f>六年级等级</f>
        <v/>
      </c>
      <c r="Y432" s="515" t="str">
        <f>六年级仰卧起坐得分</f>
        <v/>
      </c>
      <c r="Z432" s="518" t="str">
        <f>六年级等级</f>
        <v/>
      </c>
      <c r="AA432" s="533" t="str">
        <f>六年级折返跑得分</f>
        <v/>
      </c>
      <c r="AB432" s="515" t="str">
        <f>六年级等级</f>
        <v/>
      </c>
      <c r="AC432" s="533" t="str">
        <f>六年级跳绳附加分</f>
        <v/>
      </c>
      <c r="AD432" s="534" t="str">
        <f>六年级标准分</f>
        <v/>
      </c>
      <c r="AE432" s="534" t="str">
        <f>六年级总分</f>
        <v/>
      </c>
      <c r="AF432" s="517" t="str">
        <f>六年级等级</f>
        <v/>
      </c>
      <c r="AM432" s="452" t="str">
        <f>折返时间</f>
        <v/>
      </c>
    </row>
    <row r="433" spans="1:39">
      <c r="A433" s="476">
        <v>607</v>
      </c>
      <c r="B433" s="477">
        <v>11</v>
      </c>
      <c r="C433" s="478"/>
      <c r="D433" s="471"/>
      <c r="E433" s="478"/>
      <c r="F433" s="473"/>
      <c r="G433" s="480"/>
      <c r="H433" s="475"/>
      <c r="I433" s="501"/>
      <c r="J433" s="502"/>
      <c r="K433" s="502"/>
      <c r="L433" s="503"/>
      <c r="M433" s="504"/>
      <c r="N433" s="505" t="str">
        <f>六年级BMI</f>
        <v/>
      </c>
      <c r="O433" s="499" t="str">
        <f>六年级BMI等级</f>
        <v/>
      </c>
      <c r="P433" s="500" t="str">
        <f>六年级BMI得分</f>
        <v/>
      </c>
      <c r="Q433" s="515" t="str">
        <f>六年级肺活量得分</f>
        <v/>
      </c>
      <c r="R433" s="512" t="str">
        <f>六年级等级</f>
        <v/>
      </c>
      <c r="S433" s="516" t="str">
        <f>六年级50米跑得分</f>
        <v/>
      </c>
      <c r="T433" s="517" t="str">
        <f>六年级等级</f>
        <v/>
      </c>
      <c r="U433" s="516" t="str">
        <f>六年级坐位体前屈得分</f>
        <v/>
      </c>
      <c r="V433" s="517" t="str">
        <f>六年级等级</f>
        <v/>
      </c>
      <c r="W433" s="516" t="str">
        <f>六年级一分钟跳绳得分</f>
        <v/>
      </c>
      <c r="X433" s="517" t="str">
        <f>六年级等级</f>
        <v/>
      </c>
      <c r="Y433" s="515" t="str">
        <f>六年级仰卧起坐得分</f>
        <v/>
      </c>
      <c r="Z433" s="518" t="str">
        <f>六年级等级</f>
        <v/>
      </c>
      <c r="AA433" s="533" t="str">
        <f>六年级折返跑得分</f>
        <v/>
      </c>
      <c r="AB433" s="515" t="str">
        <f>六年级等级</f>
        <v/>
      </c>
      <c r="AC433" s="533" t="str">
        <f>六年级跳绳附加分</f>
        <v/>
      </c>
      <c r="AD433" s="534" t="str">
        <f>六年级标准分</f>
        <v/>
      </c>
      <c r="AE433" s="534" t="str">
        <f>六年级总分</f>
        <v/>
      </c>
      <c r="AF433" s="517" t="str">
        <f>六年级等级</f>
        <v/>
      </c>
      <c r="AM433" s="452" t="str">
        <f>折返时间</f>
        <v/>
      </c>
    </row>
    <row r="434" spans="1:39">
      <c r="A434" s="476">
        <v>607</v>
      </c>
      <c r="B434" s="477">
        <v>12</v>
      </c>
      <c r="C434" s="470"/>
      <c r="D434" s="471"/>
      <c r="E434" s="472"/>
      <c r="F434" s="473"/>
      <c r="G434" s="480"/>
      <c r="H434" s="475"/>
      <c r="I434" s="494"/>
      <c r="J434" s="495"/>
      <c r="K434" s="495"/>
      <c r="L434" s="503"/>
      <c r="M434" s="504"/>
      <c r="N434" s="505" t="str">
        <f>六年级BMI</f>
        <v/>
      </c>
      <c r="O434" s="499" t="str">
        <f>六年级BMI等级</f>
        <v/>
      </c>
      <c r="P434" s="500" t="str">
        <f>六年级BMI得分</f>
        <v/>
      </c>
      <c r="Q434" s="515" t="str">
        <f>六年级肺活量得分</f>
        <v/>
      </c>
      <c r="R434" s="512" t="str">
        <f>六年级等级</f>
        <v/>
      </c>
      <c r="S434" s="516" t="str">
        <f>六年级50米跑得分</f>
        <v/>
      </c>
      <c r="T434" s="517" t="str">
        <f>六年级等级</f>
        <v/>
      </c>
      <c r="U434" s="516" t="str">
        <f>六年级坐位体前屈得分</f>
        <v/>
      </c>
      <c r="V434" s="517" t="str">
        <f>六年级等级</f>
        <v/>
      </c>
      <c r="W434" s="516" t="str">
        <f>六年级一分钟跳绳得分</f>
        <v/>
      </c>
      <c r="X434" s="517" t="str">
        <f>六年级等级</f>
        <v/>
      </c>
      <c r="Y434" s="515" t="str">
        <f>六年级仰卧起坐得分</f>
        <v/>
      </c>
      <c r="Z434" s="518" t="str">
        <f>六年级等级</f>
        <v/>
      </c>
      <c r="AA434" s="533" t="str">
        <f>六年级折返跑得分</f>
        <v/>
      </c>
      <c r="AB434" s="515" t="str">
        <f>六年级等级</f>
        <v/>
      </c>
      <c r="AC434" s="533" t="str">
        <f>六年级跳绳附加分</f>
        <v/>
      </c>
      <c r="AD434" s="534" t="str">
        <f>六年级标准分</f>
        <v/>
      </c>
      <c r="AE434" s="534" t="str">
        <f>六年级总分</f>
        <v/>
      </c>
      <c r="AF434" s="517" t="str">
        <f>六年级等级</f>
        <v/>
      </c>
      <c r="AM434" s="452" t="str">
        <f>折返时间</f>
        <v/>
      </c>
    </row>
    <row r="435" spans="1:39">
      <c r="A435" s="476">
        <v>607</v>
      </c>
      <c r="B435" s="477">
        <v>13</v>
      </c>
      <c r="C435" s="478"/>
      <c r="D435" s="471"/>
      <c r="E435" s="472"/>
      <c r="F435" s="473"/>
      <c r="G435" s="480"/>
      <c r="H435" s="475"/>
      <c r="I435" s="501"/>
      <c r="J435" s="502"/>
      <c r="K435" s="495"/>
      <c r="L435" s="503"/>
      <c r="M435" s="504"/>
      <c r="N435" s="505" t="str">
        <f>六年级BMI</f>
        <v/>
      </c>
      <c r="O435" s="499" t="str">
        <f>六年级BMI等级</f>
        <v/>
      </c>
      <c r="P435" s="500" t="str">
        <f>六年级BMI得分</f>
        <v/>
      </c>
      <c r="Q435" s="515" t="str">
        <f>六年级肺活量得分</f>
        <v/>
      </c>
      <c r="R435" s="512" t="str">
        <f>六年级等级</f>
        <v/>
      </c>
      <c r="S435" s="516" t="str">
        <f>六年级50米跑得分</f>
        <v/>
      </c>
      <c r="T435" s="517" t="str">
        <f>六年级等级</f>
        <v/>
      </c>
      <c r="U435" s="516" t="str">
        <f>六年级坐位体前屈得分</f>
        <v/>
      </c>
      <c r="V435" s="517" t="str">
        <f>六年级等级</f>
        <v/>
      </c>
      <c r="W435" s="516" t="str">
        <f>六年级一分钟跳绳得分</f>
        <v/>
      </c>
      <c r="X435" s="517" t="str">
        <f>六年级等级</f>
        <v/>
      </c>
      <c r="Y435" s="515" t="str">
        <f>六年级仰卧起坐得分</f>
        <v/>
      </c>
      <c r="Z435" s="518" t="str">
        <f>六年级等级</f>
        <v/>
      </c>
      <c r="AA435" s="533" t="str">
        <f>六年级折返跑得分</f>
        <v/>
      </c>
      <c r="AB435" s="515" t="str">
        <f>六年级等级</f>
        <v/>
      </c>
      <c r="AC435" s="533" t="str">
        <f>六年级跳绳附加分</f>
        <v/>
      </c>
      <c r="AD435" s="534" t="str">
        <f>六年级标准分</f>
        <v/>
      </c>
      <c r="AE435" s="534" t="str">
        <f>六年级总分</f>
        <v/>
      </c>
      <c r="AF435" s="517" t="str">
        <f>六年级等级</f>
        <v/>
      </c>
      <c r="AM435" s="452" t="str">
        <f>折返时间</f>
        <v/>
      </c>
    </row>
    <row r="436" spans="1:39">
      <c r="A436" s="476">
        <v>607</v>
      </c>
      <c r="B436" s="477">
        <v>14</v>
      </c>
      <c r="C436" s="478"/>
      <c r="D436" s="471"/>
      <c r="E436" s="472"/>
      <c r="F436" s="473"/>
      <c r="G436" s="480"/>
      <c r="H436" s="475"/>
      <c r="I436" s="501"/>
      <c r="J436" s="502"/>
      <c r="K436" s="495"/>
      <c r="L436" s="503"/>
      <c r="M436" s="504"/>
      <c r="N436" s="505" t="str">
        <f>六年级BMI</f>
        <v/>
      </c>
      <c r="O436" s="499" t="str">
        <f>六年级BMI等级</f>
        <v/>
      </c>
      <c r="P436" s="500" t="str">
        <f>六年级BMI得分</f>
        <v/>
      </c>
      <c r="Q436" s="515" t="str">
        <f>六年级肺活量得分</f>
        <v/>
      </c>
      <c r="R436" s="512" t="str">
        <f>六年级等级</f>
        <v/>
      </c>
      <c r="S436" s="516" t="str">
        <f>六年级50米跑得分</f>
        <v/>
      </c>
      <c r="T436" s="517" t="str">
        <f>六年级等级</f>
        <v/>
      </c>
      <c r="U436" s="516" t="str">
        <f>六年级坐位体前屈得分</f>
        <v/>
      </c>
      <c r="V436" s="517" t="str">
        <f>六年级等级</f>
        <v/>
      </c>
      <c r="W436" s="516" t="str">
        <f>六年级一分钟跳绳得分</f>
        <v/>
      </c>
      <c r="X436" s="517" t="str">
        <f>六年级等级</f>
        <v/>
      </c>
      <c r="Y436" s="515" t="str">
        <f>六年级仰卧起坐得分</f>
        <v/>
      </c>
      <c r="Z436" s="518" t="str">
        <f>六年级等级</f>
        <v/>
      </c>
      <c r="AA436" s="533" t="str">
        <f>六年级折返跑得分</f>
        <v/>
      </c>
      <c r="AB436" s="515" t="str">
        <f>六年级等级</f>
        <v/>
      </c>
      <c r="AC436" s="533" t="str">
        <f>六年级跳绳附加分</f>
        <v/>
      </c>
      <c r="AD436" s="534" t="str">
        <f>六年级标准分</f>
        <v/>
      </c>
      <c r="AE436" s="534" t="str">
        <f>六年级总分</f>
        <v/>
      </c>
      <c r="AF436" s="517" t="str">
        <f>六年级等级</f>
        <v/>
      </c>
      <c r="AM436" s="452" t="str">
        <f>折返时间</f>
        <v/>
      </c>
    </row>
    <row r="437" spans="1:39">
      <c r="A437" s="476">
        <v>607</v>
      </c>
      <c r="B437" s="477">
        <v>15</v>
      </c>
      <c r="C437" s="478"/>
      <c r="D437" s="471"/>
      <c r="E437" s="472"/>
      <c r="F437" s="473"/>
      <c r="G437" s="474"/>
      <c r="H437" s="475"/>
      <c r="I437" s="501"/>
      <c r="J437" s="502"/>
      <c r="K437" s="495"/>
      <c r="L437" s="503"/>
      <c r="M437" s="504"/>
      <c r="N437" s="505" t="str">
        <f>六年级BMI</f>
        <v/>
      </c>
      <c r="O437" s="499" t="str">
        <f>六年级BMI等级</f>
        <v/>
      </c>
      <c r="P437" s="500" t="str">
        <f>六年级BMI得分</f>
        <v/>
      </c>
      <c r="Q437" s="515" t="str">
        <f>六年级肺活量得分</f>
        <v/>
      </c>
      <c r="R437" s="512" t="str">
        <f>六年级等级</f>
        <v/>
      </c>
      <c r="S437" s="516" t="str">
        <f>六年级50米跑得分</f>
        <v/>
      </c>
      <c r="T437" s="517" t="str">
        <f>六年级等级</f>
        <v/>
      </c>
      <c r="U437" s="516" t="str">
        <f>六年级坐位体前屈得分</f>
        <v/>
      </c>
      <c r="V437" s="517" t="str">
        <f>六年级等级</f>
        <v/>
      </c>
      <c r="W437" s="516" t="str">
        <f>六年级一分钟跳绳得分</f>
        <v/>
      </c>
      <c r="X437" s="517" t="str">
        <f>六年级等级</f>
        <v/>
      </c>
      <c r="Y437" s="515" t="str">
        <f>六年级仰卧起坐得分</f>
        <v/>
      </c>
      <c r="Z437" s="518" t="str">
        <f>六年级等级</f>
        <v/>
      </c>
      <c r="AA437" s="533" t="str">
        <f>六年级折返跑得分</f>
        <v/>
      </c>
      <c r="AB437" s="515" t="str">
        <f>六年级等级</f>
        <v/>
      </c>
      <c r="AC437" s="533" t="str">
        <f>六年级跳绳附加分</f>
        <v/>
      </c>
      <c r="AD437" s="534" t="str">
        <f>六年级标准分</f>
        <v/>
      </c>
      <c r="AE437" s="534" t="str">
        <f>六年级总分</f>
        <v/>
      </c>
      <c r="AF437" s="517" t="str">
        <f>六年级等级</f>
        <v/>
      </c>
      <c r="AM437" s="452" t="str">
        <f>折返时间</f>
        <v/>
      </c>
    </row>
    <row r="438" spans="1:32">
      <c r="A438" s="476">
        <v>607</v>
      </c>
      <c r="B438" s="477">
        <v>16</v>
      </c>
      <c r="C438" s="478"/>
      <c r="D438" s="471"/>
      <c r="E438" s="472"/>
      <c r="F438" s="473"/>
      <c r="G438" s="474"/>
      <c r="H438" s="475"/>
      <c r="I438" s="501"/>
      <c r="J438" s="502"/>
      <c r="K438" s="495"/>
      <c r="L438" s="503"/>
      <c r="M438" s="504"/>
      <c r="N438" s="505" t="str">
        <f>六年级BMI</f>
        <v/>
      </c>
      <c r="O438" s="499" t="str">
        <f>六年级BMI等级</f>
        <v/>
      </c>
      <c r="P438" s="500" t="str">
        <f>六年级BMI得分</f>
        <v/>
      </c>
      <c r="Q438" s="515" t="str">
        <f>六年级肺活量得分</f>
        <v/>
      </c>
      <c r="R438" s="512" t="str">
        <f>六年级等级</f>
        <v/>
      </c>
      <c r="S438" s="516" t="str">
        <f>六年级50米跑得分</f>
        <v/>
      </c>
      <c r="T438" s="517" t="str">
        <f>六年级等级</f>
        <v/>
      </c>
      <c r="U438" s="516" t="str">
        <f>六年级坐位体前屈得分</f>
        <v/>
      </c>
      <c r="V438" s="517" t="str">
        <f>六年级等级</f>
        <v/>
      </c>
      <c r="W438" s="516" t="str">
        <f>六年级一分钟跳绳得分</f>
        <v/>
      </c>
      <c r="X438" s="517" t="str">
        <f>六年级等级</f>
        <v/>
      </c>
      <c r="Y438" s="515" t="str">
        <f>六年级仰卧起坐得分</f>
        <v/>
      </c>
      <c r="Z438" s="518" t="str">
        <f>六年级等级</f>
        <v/>
      </c>
      <c r="AA438" s="533" t="str">
        <f>六年级折返跑得分</f>
        <v/>
      </c>
      <c r="AB438" s="515" t="str">
        <f>六年级等级</f>
        <v/>
      </c>
      <c r="AC438" s="533" t="str">
        <f>六年级跳绳附加分</f>
        <v/>
      </c>
      <c r="AD438" s="534" t="str">
        <f>六年级标准分</f>
        <v/>
      </c>
      <c r="AE438" s="534" t="str">
        <f>六年级总分</f>
        <v/>
      </c>
      <c r="AF438" s="517" t="str">
        <f>六年级等级</f>
        <v/>
      </c>
    </row>
    <row r="439" spans="1:32">
      <c r="A439" s="476">
        <v>607</v>
      </c>
      <c r="B439" s="477">
        <v>17</v>
      </c>
      <c r="C439" s="478"/>
      <c r="D439" s="471"/>
      <c r="E439" s="472"/>
      <c r="F439" s="473"/>
      <c r="G439" s="480"/>
      <c r="H439" s="475"/>
      <c r="I439" s="501"/>
      <c r="J439" s="502"/>
      <c r="K439" s="495"/>
      <c r="L439" s="503"/>
      <c r="M439" s="504"/>
      <c r="N439" s="505" t="str">
        <f>六年级BMI</f>
        <v/>
      </c>
      <c r="O439" s="499" t="str">
        <f>六年级BMI等级</f>
        <v/>
      </c>
      <c r="P439" s="500" t="str">
        <f>六年级BMI得分</f>
        <v/>
      </c>
      <c r="Q439" s="515" t="str">
        <f>六年级肺活量得分</f>
        <v/>
      </c>
      <c r="R439" s="512" t="str">
        <f>六年级等级</f>
        <v/>
      </c>
      <c r="S439" s="516" t="str">
        <f>六年级50米跑得分</f>
        <v/>
      </c>
      <c r="T439" s="517" t="str">
        <f>六年级等级</f>
        <v/>
      </c>
      <c r="U439" s="516" t="str">
        <f>六年级坐位体前屈得分</f>
        <v/>
      </c>
      <c r="V439" s="517" t="str">
        <f>六年级等级</f>
        <v/>
      </c>
      <c r="W439" s="516" t="str">
        <f>六年级一分钟跳绳得分</f>
        <v/>
      </c>
      <c r="X439" s="517" t="str">
        <f>六年级等级</f>
        <v/>
      </c>
      <c r="Y439" s="515" t="str">
        <f>六年级仰卧起坐得分</f>
        <v/>
      </c>
      <c r="Z439" s="518" t="str">
        <f>六年级等级</f>
        <v/>
      </c>
      <c r="AA439" s="533" t="str">
        <f>六年级折返跑得分</f>
        <v/>
      </c>
      <c r="AB439" s="515" t="str">
        <f>六年级等级</f>
        <v/>
      </c>
      <c r="AC439" s="533" t="str">
        <f>六年级跳绳附加分</f>
        <v/>
      </c>
      <c r="AD439" s="534" t="str">
        <f>六年级标准分</f>
        <v/>
      </c>
      <c r="AE439" s="534" t="str">
        <f>六年级总分</f>
        <v/>
      </c>
      <c r="AF439" s="517" t="str">
        <f>六年级等级</f>
        <v/>
      </c>
    </row>
    <row r="440" spans="1:32">
      <c r="A440" s="476">
        <v>607</v>
      </c>
      <c r="B440" s="477">
        <v>18</v>
      </c>
      <c r="C440" s="478"/>
      <c r="D440" s="471"/>
      <c r="E440" s="472"/>
      <c r="F440" s="473"/>
      <c r="G440" s="480"/>
      <c r="H440" s="475"/>
      <c r="I440" s="501"/>
      <c r="J440" s="502"/>
      <c r="K440" s="495"/>
      <c r="L440" s="503"/>
      <c r="M440" s="504"/>
      <c r="N440" s="505" t="str">
        <f>六年级BMI</f>
        <v/>
      </c>
      <c r="O440" s="499" t="str">
        <f>六年级BMI等级</f>
        <v/>
      </c>
      <c r="P440" s="500" t="str">
        <f>六年级BMI得分</f>
        <v/>
      </c>
      <c r="Q440" s="515" t="str">
        <f>六年级肺活量得分</f>
        <v/>
      </c>
      <c r="R440" s="512" t="str">
        <f>六年级等级</f>
        <v/>
      </c>
      <c r="S440" s="516" t="str">
        <f>六年级50米跑得分</f>
        <v/>
      </c>
      <c r="T440" s="517" t="str">
        <f>六年级等级</f>
        <v/>
      </c>
      <c r="U440" s="516" t="str">
        <f>六年级坐位体前屈得分</f>
        <v/>
      </c>
      <c r="V440" s="517" t="str">
        <f>六年级等级</f>
        <v/>
      </c>
      <c r="W440" s="516" t="str">
        <f>六年级一分钟跳绳得分</f>
        <v/>
      </c>
      <c r="X440" s="517" t="str">
        <f>六年级等级</f>
        <v/>
      </c>
      <c r="Y440" s="515" t="str">
        <f>六年级仰卧起坐得分</f>
        <v/>
      </c>
      <c r="Z440" s="518" t="str">
        <f>六年级等级</f>
        <v/>
      </c>
      <c r="AA440" s="533" t="str">
        <f>六年级折返跑得分</f>
        <v/>
      </c>
      <c r="AB440" s="515" t="str">
        <f>六年级等级</f>
        <v/>
      </c>
      <c r="AC440" s="533" t="str">
        <f>六年级跳绳附加分</f>
        <v/>
      </c>
      <c r="AD440" s="534" t="str">
        <f>六年级标准分</f>
        <v/>
      </c>
      <c r="AE440" s="534" t="str">
        <f>六年级总分</f>
        <v/>
      </c>
      <c r="AF440" s="517" t="str">
        <f>六年级等级</f>
        <v/>
      </c>
    </row>
    <row r="441" spans="1:32">
      <c r="A441" s="476">
        <v>607</v>
      </c>
      <c r="B441" s="477">
        <v>19</v>
      </c>
      <c r="C441" s="478"/>
      <c r="D441" s="471"/>
      <c r="E441" s="472"/>
      <c r="F441" s="473"/>
      <c r="G441" s="480"/>
      <c r="H441" s="475"/>
      <c r="I441" s="501"/>
      <c r="J441" s="502"/>
      <c r="K441" s="495"/>
      <c r="L441" s="503"/>
      <c r="M441" s="504"/>
      <c r="N441" s="505" t="str">
        <f>六年级BMI</f>
        <v/>
      </c>
      <c r="O441" s="499" t="str">
        <f>六年级BMI等级</f>
        <v/>
      </c>
      <c r="P441" s="500" t="str">
        <f>六年级BMI得分</f>
        <v/>
      </c>
      <c r="Q441" s="515" t="str">
        <f>六年级肺活量得分</f>
        <v/>
      </c>
      <c r="R441" s="512" t="str">
        <f>六年级等级</f>
        <v/>
      </c>
      <c r="S441" s="516" t="str">
        <f>六年级50米跑得分</f>
        <v/>
      </c>
      <c r="T441" s="517" t="str">
        <f>六年级等级</f>
        <v/>
      </c>
      <c r="U441" s="516" t="str">
        <f>六年级坐位体前屈得分</f>
        <v/>
      </c>
      <c r="V441" s="517" t="str">
        <f>六年级等级</f>
        <v/>
      </c>
      <c r="W441" s="516" t="str">
        <f>六年级一分钟跳绳得分</f>
        <v/>
      </c>
      <c r="X441" s="517" t="str">
        <f>六年级等级</f>
        <v/>
      </c>
      <c r="Y441" s="515" t="str">
        <f>六年级仰卧起坐得分</f>
        <v/>
      </c>
      <c r="Z441" s="518" t="str">
        <f>六年级等级</f>
        <v/>
      </c>
      <c r="AA441" s="533" t="str">
        <f>六年级折返跑得分</f>
        <v/>
      </c>
      <c r="AB441" s="515" t="str">
        <f>六年级等级</f>
        <v/>
      </c>
      <c r="AC441" s="533" t="str">
        <f>六年级跳绳附加分</f>
        <v/>
      </c>
      <c r="AD441" s="534" t="str">
        <f>六年级标准分</f>
        <v/>
      </c>
      <c r="AE441" s="534" t="str">
        <f>六年级总分</f>
        <v/>
      </c>
      <c r="AF441" s="517" t="str">
        <f>六年级等级</f>
        <v/>
      </c>
    </row>
    <row r="442" spans="1:32">
      <c r="A442" s="476">
        <v>607</v>
      </c>
      <c r="B442" s="477">
        <v>20</v>
      </c>
      <c r="C442" s="478"/>
      <c r="D442" s="471"/>
      <c r="E442" s="472"/>
      <c r="F442" s="473"/>
      <c r="G442" s="480"/>
      <c r="H442" s="475"/>
      <c r="I442" s="501"/>
      <c r="J442" s="502"/>
      <c r="K442" s="495"/>
      <c r="L442" s="503"/>
      <c r="M442" s="504"/>
      <c r="N442" s="505" t="str">
        <f>六年级BMI</f>
        <v/>
      </c>
      <c r="O442" s="499" t="str">
        <f>六年级BMI等级</f>
        <v/>
      </c>
      <c r="P442" s="500" t="str">
        <f>六年级BMI得分</f>
        <v/>
      </c>
      <c r="Q442" s="515" t="str">
        <f>六年级肺活量得分</f>
        <v/>
      </c>
      <c r="R442" s="512" t="str">
        <f>六年级等级</f>
        <v/>
      </c>
      <c r="S442" s="516" t="str">
        <f>六年级50米跑得分</f>
        <v/>
      </c>
      <c r="T442" s="517" t="str">
        <f>六年级等级</f>
        <v/>
      </c>
      <c r="U442" s="516" t="str">
        <f>六年级坐位体前屈得分</f>
        <v/>
      </c>
      <c r="V442" s="517" t="str">
        <f>六年级等级</f>
        <v/>
      </c>
      <c r="W442" s="516" t="str">
        <f>六年级一分钟跳绳得分</f>
        <v/>
      </c>
      <c r="X442" s="517" t="str">
        <f>六年级等级</f>
        <v/>
      </c>
      <c r="Y442" s="515" t="str">
        <f>六年级仰卧起坐得分</f>
        <v/>
      </c>
      <c r="Z442" s="518" t="str">
        <f>六年级等级</f>
        <v/>
      </c>
      <c r="AA442" s="533" t="str">
        <f>六年级折返跑得分</f>
        <v/>
      </c>
      <c r="AB442" s="515" t="str">
        <f>六年级等级</f>
        <v/>
      </c>
      <c r="AC442" s="533" t="str">
        <f>六年级跳绳附加分</f>
        <v/>
      </c>
      <c r="AD442" s="534" t="str">
        <f>六年级标准分</f>
        <v/>
      </c>
      <c r="AE442" s="534" t="str">
        <f>六年级总分</f>
        <v/>
      </c>
      <c r="AF442" s="517" t="str">
        <f>六年级等级</f>
        <v/>
      </c>
    </row>
    <row r="443" spans="1:39">
      <c r="A443" s="476">
        <v>607</v>
      </c>
      <c r="B443" s="477">
        <v>21</v>
      </c>
      <c r="C443" s="478"/>
      <c r="D443" s="471"/>
      <c r="E443" s="472"/>
      <c r="F443" s="473"/>
      <c r="G443" s="480"/>
      <c r="H443" s="475"/>
      <c r="I443" s="501"/>
      <c r="J443" s="502"/>
      <c r="K443" s="495"/>
      <c r="L443" s="503"/>
      <c r="M443" s="504"/>
      <c r="N443" s="505" t="str">
        <f>六年级BMI</f>
        <v/>
      </c>
      <c r="O443" s="499" t="str">
        <f>六年级BMI等级</f>
        <v/>
      </c>
      <c r="P443" s="500" t="str">
        <f>六年级BMI得分</f>
        <v/>
      </c>
      <c r="Q443" s="515" t="str">
        <f>六年级肺活量得分</f>
        <v/>
      </c>
      <c r="R443" s="512" t="str">
        <f>六年级等级</f>
        <v/>
      </c>
      <c r="S443" s="516" t="str">
        <f>六年级50米跑得分</f>
        <v/>
      </c>
      <c r="T443" s="517" t="str">
        <f>六年级等级</f>
        <v/>
      </c>
      <c r="U443" s="516" t="str">
        <f>六年级坐位体前屈得分</f>
        <v/>
      </c>
      <c r="V443" s="517" t="str">
        <f>六年级等级</f>
        <v/>
      </c>
      <c r="W443" s="516" t="str">
        <f>六年级一分钟跳绳得分</f>
        <v/>
      </c>
      <c r="X443" s="517" t="str">
        <f>六年级等级</f>
        <v/>
      </c>
      <c r="Y443" s="515" t="str">
        <f>六年级仰卧起坐得分</f>
        <v/>
      </c>
      <c r="Z443" s="518" t="str">
        <f>六年级等级</f>
        <v/>
      </c>
      <c r="AA443" s="533" t="str">
        <f>六年级折返跑得分</f>
        <v/>
      </c>
      <c r="AB443" s="515" t="str">
        <f>六年级等级</f>
        <v/>
      </c>
      <c r="AC443" s="533" t="str">
        <f>六年级跳绳附加分</f>
        <v/>
      </c>
      <c r="AD443" s="534" t="str">
        <f>六年级标准分</f>
        <v/>
      </c>
      <c r="AE443" s="534" t="str">
        <f>六年级总分</f>
        <v/>
      </c>
      <c r="AF443" s="517" t="str">
        <f>六年级等级</f>
        <v/>
      </c>
      <c r="AM443" s="452" t="str">
        <f>折返时间</f>
        <v/>
      </c>
    </row>
    <row r="444" spans="1:39">
      <c r="A444" s="476">
        <v>607</v>
      </c>
      <c r="B444" s="477">
        <v>22</v>
      </c>
      <c r="C444" s="478"/>
      <c r="D444" s="471"/>
      <c r="E444" s="472"/>
      <c r="F444" s="473"/>
      <c r="G444" s="480"/>
      <c r="H444" s="475"/>
      <c r="I444" s="501"/>
      <c r="J444" s="502"/>
      <c r="K444" s="495"/>
      <c r="L444" s="503"/>
      <c r="M444" s="504"/>
      <c r="N444" s="505" t="str">
        <f>六年级BMI</f>
        <v/>
      </c>
      <c r="O444" s="499" t="str">
        <f>六年级BMI等级</f>
        <v/>
      </c>
      <c r="P444" s="500" t="str">
        <f>六年级BMI得分</f>
        <v/>
      </c>
      <c r="Q444" s="515" t="str">
        <f>六年级肺活量得分</f>
        <v/>
      </c>
      <c r="R444" s="512" t="str">
        <f>六年级等级</f>
        <v/>
      </c>
      <c r="S444" s="516" t="str">
        <f>六年级50米跑得分</f>
        <v/>
      </c>
      <c r="T444" s="517" t="str">
        <f>六年级等级</f>
        <v/>
      </c>
      <c r="U444" s="516" t="str">
        <f>六年级坐位体前屈得分</f>
        <v/>
      </c>
      <c r="V444" s="517" t="str">
        <f>六年级等级</f>
        <v/>
      </c>
      <c r="W444" s="516" t="str">
        <f>六年级一分钟跳绳得分</f>
        <v/>
      </c>
      <c r="X444" s="517" t="str">
        <f>六年级等级</f>
        <v/>
      </c>
      <c r="Y444" s="515" t="str">
        <f>六年级仰卧起坐得分</f>
        <v/>
      </c>
      <c r="Z444" s="518" t="str">
        <f>六年级等级</f>
        <v/>
      </c>
      <c r="AA444" s="533" t="str">
        <f>六年级折返跑得分</f>
        <v/>
      </c>
      <c r="AB444" s="515" t="str">
        <f>六年级等级</f>
        <v/>
      </c>
      <c r="AC444" s="533" t="str">
        <f>六年级跳绳附加分</f>
        <v/>
      </c>
      <c r="AD444" s="534" t="str">
        <f>六年级标准分</f>
        <v/>
      </c>
      <c r="AE444" s="534" t="str">
        <f>六年级总分</f>
        <v/>
      </c>
      <c r="AF444" s="517" t="str">
        <f>六年级等级</f>
        <v/>
      </c>
      <c r="AM444" s="452" t="str">
        <f>折返时间</f>
        <v/>
      </c>
    </row>
    <row r="445" spans="1:39">
      <c r="A445" s="476">
        <v>607</v>
      </c>
      <c r="B445" s="477">
        <v>23</v>
      </c>
      <c r="C445" s="478"/>
      <c r="D445" s="471"/>
      <c r="E445" s="472"/>
      <c r="F445" s="473"/>
      <c r="G445" s="480"/>
      <c r="H445" s="475"/>
      <c r="I445" s="501"/>
      <c r="J445" s="502"/>
      <c r="K445" s="495"/>
      <c r="L445" s="503"/>
      <c r="M445" s="504"/>
      <c r="N445" s="505" t="str">
        <f>六年级BMI</f>
        <v/>
      </c>
      <c r="O445" s="499" t="str">
        <f>六年级BMI等级</f>
        <v/>
      </c>
      <c r="P445" s="500" t="str">
        <f>六年级BMI得分</f>
        <v/>
      </c>
      <c r="Q445" s="515" t="str">
        <f>六年级肺活量得分</f>
        <v/>
      </c>
      <c r="R445" s="512" t="str">
        <f>六年级等级</f>
        <v/>
      </c>
      <c r="S445" s="516" t="str">
        <f>六年级50米跑得分</f>
        <v/>
      </c>
      <c r="T445" s="517" t="str">
        <f>六年级等级</f>
        <v/>
      </c>
      <c r="U445" s="516" t="str">
        <f>六年级坐位体前屈得分</f>
        <v/>
      </c>
      <c r="V445" s="517" t="str">
        <f>六年级等级</f>
        <v/>
      </c>
      <c r="W445" s="516" t="str">
        <f>六年级一分钟跳绳得分</f>
        <v/>
      </c>
      <c r="X445" s="517" t="str">
        <f>六年级等级</f>
        <v/>
      </c>
      <c r="Y445" s="515" t="str">
        <f>六年级仰卧起坐得分</f>
        <v/>
      </c>
      <c r="Z445" s="518" t="str">
        <f>六年级等级</f>
        <v/>
      </c>
      <c r="AA445" s="533" t="str">
        <f>六年级折返跑得分</f>
        <v/>
      </c>
      <c r="AB445" s="515" t="str">
        <f>六年级等级</f>
        <v/>
      </c>
      <c r="AC445" s="533" t="str">
        <f>六年级跳绳附加分</f>
        <v/>
      </c>
      <c r="AD445" s="534" t="str">
        <f>六年级标准分</f>
        <v/>
      </c>
      <c r="AE445" s="534" t="str">
        <f>六年级总分</f>
        <v/>
      </c>
      <c r="AF445" s="517" t="str">
        <f>六年级等级</f>
        <v/>
      </c>
      <c r="AM445" s="452" t="str">
        <f>折返时间</f>
        <v/>
      </c>
    </row>
    <row r="446" spans="1:39">
      <c r="A446" s="476">
        <v>607</v>
      </c>
      <c r="B446" s="477">
        <v>24</v>
      </c>
      <c r="C446" s="478"/>
      <c r="D446" s="471"/>
      <c r="E446" s="472"/>
      <c r="F446" s="473"/>
      <c r="G446" s="480"/>
      <c r="H446" s="475"/>
      <c r="I446" s="501"/>
      <c r="J446" s="502"/>
      <c r="K446" s="495"/>
      <c r="L446" s="503"/>
      <c r="M446" s="504"/>
      <c r="N446" s="505" t="str">
        <f>六年级BMI</f>
        <v/>
      </c>
      <c r="O446" s="499" t="str">
        <f>六年级BMI等级</f>
        <v/>
      </c>
      <c r="P446" s="500" t="str">
        <f>六年级BMI得分</f>
        <v/>
      </c>
      <c r="Q446" s="515" t="str">
        <f>六年级肺活量得分</f>
        <v/>
      </c>
      <c r="R446" s="512" t="str">
        <f>六年级等级</f>
        <v/>
      </c>
      <c r="S446" s="516" t="str">
        <f>六年级50米跑得分</f>
        <v/>
      </c>
      <c r="T446" s="517" t="str">
        <f>六年级等级</f>
        <v/>
      </c>
      <c r="U446" s="516" t="str">
        <f>六年级坐位体前屈得分</f>
        <v/>
      </c>
      <c r="V446" s="517" t="str">
        <f>六年级等级</f>
        <v/>
      </c>
      <c r="W446" s="516" t="str">
        <f>六年级一分钟跳绳得分</f>
        <v/>
      </c>
      <c r="X446" s="517" t="str">
        <f>六年级等级</f>
        <v/>
      </c>
      <c r="Y446" s="515" t="str">
        <f>六年级仰卧起坐得分</f>
        <v/>
      </c>
      <c r="Z446" s="518" t="str">
        <f>六年级等级</f>
        <v/>
      </c>
      <c r="AA446" s="533" t="str">
        <f>六年级折返跑得分</f>
        <v/>
      </c>
      <c r="AB446" s="515" t="str">
        <f>六年级等级</f>
        <v/>
      </c>
      <c r="AC446" s="533" t="str">
        <f>六年级跳绳附加分</f>
        <v/>
      </c>
      <c r="AD446" s="534" t="str">
        <f>六年级标准分</f>
        <v/>
      </c>
      <c r="AE446" s="534" t="str">
        <f>六年级总分</f>
        <v/>
      </c>
      <c r="AF446" s="517" t="str">
        <f>六年级等级</f>
        <v/>
      </c>
      <c r="AM446" s="452" t="str">
        <f>折返时间</f>
        <v/>
      </c>
    </row>
    <row r="447" spans="1:39">
      <c r="A447" s="476">
        <v>607</v>
      </c>
      <c r="B447" s="477">
        <v>25</v>
      </c>
      <c r="C447" s="478"/>
      <c r="D447" s="471"/>
      <c r="E447" s="472"/>
      <c r="F447" s="473"/>
      <c r="G447" s="480"/>
      <c r="H447" s="475"/>
      <c r="I447" s="501"/>
      <c r="J447" s="502"/>
      <c r="K447" s="495"/>
      <c r="L447" s="503"/>
      <c r="M447" s="504"/>
      <c r="N447" s="505" t="str">
        <f>六年级BMI</f>
        <v/>
      </c>
      <c r="O447" s="499" t="str">
        <f>六年级BMI等级</f>
        <v/>
      </c>
      <c r="P447" s="500" t="str">
        <f>六年级BMI得分</f>
        <v/>
      </c>
      <c r="Q447" s="515" t="str">
        <f>六年级肺活量得分</f>
        <v/>
      </c>
      <c r="R447" s="512" t="str">
        <f>六年级等级</f>
        <v/>
      </c>
      <c r="S447" s="516" t="str">
        <f>六年级50米跑得分</f>
        <v/>
      </c>
      <c r="T447" s="517" t="str">
        <f>六年级等级</f>
        <v/>
      </c>
      <c r="U447" s="516" t="str">
        <f>六年级坐位体前屈得分</f>
        <v/>
      </c>
      <c r="V447" s="517" t="str">
        <f>六年级等级</f>
        <v/>
      </c>
      <c r="W447" s="516" t="str">
        <f>六年级一分钟跳绳得分</f>
        <v/>
      </c>
      <c r="X447" s="517" t="str">
        <f>六年级等级</f>
        <v/>
      </c>
      <c r="Y447" s="515" t="str">
        <f>六年级仰卧起坐得分</f>
        <v/>
      </c>
      <c r="Z447" s="518" t="str">
        <f>六年级等级</f>
        <v/>
      </c>
      <c r="AA447" s="533" t="str">
        <f>六年级折返跑得分</f>
        <v/>
      </c>
      <c r="AB447" s="515" t="str">
        <f>六年级等级</f>
        <v/>
      </c>
      <c r="AC447" s="533" t="str">
        <f>六年级跳绳附加分</f>
        <v/>
      </c>
      <c r="AD447" s="534" t="str">
        <f>六年级标准分</f>
        <v/>
      </c>
      <c r="AE447" s="534" t="str">
        <f>六年级总分</f>
        <v/>
      </c>
      <c r="AF447" s="517" t="str">
        <f>六年级等级</f>
        <v/>
      </c>
      <c r="AM447" s="452" t="str">
        <f>折返时间</f>
        <v/>
      </c>
    </row>
    <row r="448" spans="1:39">
      <c r="A448" s="476">
        <v>607</v>
      </c>
      <c r="B448" s="477">
        <v>26</v>
      </c>
      <c r="C448" s="478"/>
      <c r="D448" s="471"/>
      <c r="E448" s="472"/>
      <c r="F448" s="473"/>
      <c r="G448" s="480"/>
      <c r="H448" s="475"/>
      <c r="I448" s="501"/>
      <c r="J448" s="502"/>
      <c r="K448" s="495"/>
      <c r="L448" s="503"/>
      <c r="M448" s="504"/>
      <c r="N448" s="505" t="str">
        <f>六年级BMI</f>
        <v/>
      </c>
      <c r="O448" s="499" t="str">
        <f>六年级BMI等级</f>
        <v/>
      </c>
      <c r="P448" s="500" t="str">
        <f>六年级BMI得分</f>
        <v/>
      </c>
      <c r="Q448" s="515" t="str">
        <f>六年级肺活量得分</f>
        <v/>
      </c>
      <c r="R448" s="512" t="str">
        <f>六年级等级</f>
        <v/>
      </c>
      <c r="S448" s="516" t="str">
        <f>六年级50米跑得分</f>
        <v/>
      </c>
      <c r="T448" s="517" t="str">
        <f>六年级等级</f>
        <v/>
      </c>
      <c r="U448" s="516" t="str">
        <f>六年级坐位体前屈得分</f>
        <v/>
      </c>
      <c r="V448" s="517" t="str">
        <f>六年级等级</f>
        <v/>
      </c>
      <c r="W448" s="516" t="str">
        <f>六年级一分钟跳绳得分</f>
        <v/>
      </c>
      <c r="X448" s="517" t="str">
        <f>六年级等级</f>
        <v/>
      </c>
      <c r="Y448" s="515" t="str">
        <f>六年级仰卧起坐得分</f>
        <v/>
      </c>
      <c r="Z448" s="518" t="str">
        <f>六年级等级</f>
        <v/>
      </c>
      <c r="AA448" s="533" t="str">
        <f>六年级折返跑得分</f>
        <v/>
      </c>
      <c r="AB448" s="515" t="str">
        <f>六年级等级</f>
        <v/>
      </c>
      <c r="AC448" s="533" t="str">
        <f>六年级跳绳附加分</f>
        <v/>
      </c>
      <c r="AD448" s="534" t="str">
        <f>六年级标准分</f>
        <v/>
      </c>
      <c r="AE448" s="534" t="str">
        <f>六年级总分</f>
        <v/>
      </c>
      <c r="AF448" s="517" t="str">
        <f>六年级等级</f>
        <v/>
      </c>
      <c r="AM448" s="452" t="str">
        <f>折返时间</f>
        <v/>
      </c>
    </row>
    <row r="449" spans="1:39">
      <c r="A449" s="476">
        <v>607</v>
      </c>
      <c r="B449" s="477">
        <v>27</v>
      </c>
      <c r="C449" s="478"/>
      <c r="D449" s="471"/>
      <c r="E449" s="472"/>
      <c r="F449" s="473"/>
      <c r="G449" s="480"/>
      <c r="H449" s="475"/>
      <c r="I449" s="501"/>
      <c r="J449" s="502"/>
      <c r="K449" s="495"/>
      <c r="L449" s="503"/>
      <c r="M449" s="504"/>
      <c r="N449" s="505" t="str">
        <f>六年级BMI</f>
        <v/>
      </c>
      <c r="O449" s="499" t="str">
        <f>六年级BMI等级</f>
        <v/>
      </c>
      <c r="P449" s="500" t="str">
        <f>六年级BMI得分</f>
        <v/>
      </c>
      <c r="Q449" s="515" t="str">
        <f>六年级肺活量得分</f>
        <v/>
      </c>
      <c r="R449" s="512" t="str">
        <f>六年级等级</f>
        <v/>
      </c>
      <c r="S449" s="516" t="str">
        <f>六年级50米跑得分</f>
        <v/>
      </c>
      <c r="T449" s="517" t="str">
        <f>六年级等级</f>
        <v/>
      </c>
      <c r="U449" s="516" t="str">
        <f>六年级坐位体前屈得分</f>
        <v/>
      </c>
      <c r="V449" s="517" t="str">
        <f>六年级等级</f>
        <v/>
      </c>
      <c r="W449" s="516" t="str">
        <f>六年级一分钟跳绳得分</f>
        <v/>
      </c>
      <c r="X449" s="517" t="str">
        <f>六年级等级</f>
        <v/>
      </c>
      <c r="Y449" s="515" t="str">
        <f>六年级仰卧起坐得分</f>
        <v/>
      </c>
      <c r="Z449" s="518" t="str">
        <f>六年级等级</f>
        <v/>
      </c>
      <c r="AA449" s="533" t="str">
        <f>六年级折返跑得分</f>
        <v/>
      </c>
      <c r="AB449" s="515" t="str">
        <f>六年级等级</f>
        <v/>
      </c>
      <c r="AC449" s="533" t="str">
        <f>六年级跳绳附加分</f>
        <v/>
      </c>
      <c r="AD449" s="534" t="str">
        <f>六年级标准分</f>
        <v/>
      </c>
      <c r="AE449" s="534" t="str">
        <f>六年级总分</f>
        <v/>
      </c>
      <c r="AF449" s="517" t="str">
        <f>六年级等级</f>
        <v/>
      </c>
      <c r="AM449" s="452" t="str">
        <f>折返时间</f>
        <v/>
      </c>
    </row>
    <row r="450" spans="1:39">
      <c r="A450" s="476">
        <v>607</v>
      </c>
      <c r="B450" s="477">
        <v>28</v>
      </c>
      <c r="C450" s="478"/>
      <c r="D450" s="471"/>
      <c r="E450" s="472"/>
      <c r="F450" s="473"/>
      <c r="G450" s="480"/>
      <c r="H450" s="475"/>
      <c r="I450" s="501"/>
      <c r="J450" s="502"/>
      <c r="K450" s="495"/>
      <c r="L450" s="503"/>
      <c r="M450" s="504"/>
      <c r="N450" s="505" t="str">
        <f>六年级BMI</f>
        <v/>
      </c>
      <c r="O450" s="499" t="str">
        <f>六年级BMI等级</f>
        <v/>
      </c>
      <c r="P450" s="500" t="str">
        <f>六年级BMI得分</f>
        <v/>
      </c>
      <c r="Q450" s="515" t="str">
        <f>六年级肺活量得分</f>
        <v/>
      </c>
      <c r="R450" s="512" t="str">
        <f>六年级等级</f>
        <v/>
      </c>
      <c r="S450" s="516" t="str">
        <f>六年级50米跑得分</f>
        <v/>
      </c>
      <c r="T450" s="517" t="str">
        <f>六年级等级</f>
        <v/>
      </c>
      <c r="U450" s="516" t="str">
        <f>六年级坐位体前屈得分</f>
        <v/>
      </c>
      <c r="V450" s="517" t="str">
        <f>六年级等级</f>
        <v/>
      </c>
      <c r="W450" s="516" t="str">
        <f>六年级一分钟跳绳得分</f>
        <v/>
      </c>
      <c r="X450" s="517" t="str">
        <f>六年级等级</f>
        <v/>
      </c>
      <c r="Y450" s="515" t="str">
        <f>六年级仰卧起坐得分</f>
        <v/>
      </c>
      <c r="Z450" s="518" t="str">
        <f>六年级等级</f>
        <v/>
      </c>
      <c r="AA450" s="533" t="str">
        <f>六年级折返跑得分</f>
        <v/>
      </c>
      <c r="AB450" s="515" t="str">
        <f>六年级等级</f>
        <v/>
      </c>
      <c r="AC450" s="533" t="str">
        <f>六年级跳绳附加分</f>
        <v/>
      </c>
      <c r="AD450" s="534" t="str">
        <f>六年级标准分</f>
        <v/>
      </c>
      <c r="AE450" s="534" t="str">
        <f>六年级总分</f>
        <v/>
      </c>
      <c r="AF450" s="517" t="str">
        <f>六年级等级</f>
        <v/>
      </c>
      <c r="AM450" s="452" t="str">
        <f>折返时间</f>
        <v/>
      </c>
    </row>
    <row r="451" spans="1:39">
      <c r="A451" s="476">
        <v>607</v>
      </c>
      <c r="B451" s="477">
        <v>29</v>
      </c>
      <c r="C451" s="478"/>
      <c r="D451" s="471"/>
      <c r="E451" s="472"/>
      <c r="F451" s="473"/>
      <c r="G451" s="480"/>
      <c r="H451" s="475"/>
      <c r="I451" s="501"/>
      <c r="J451" s="502"/>
      <c r="K451" s="495"/>
      <c r="L451" s="503"/>
      <c r="M451" s="504"/>
      <c r="N451" s="505" t="str">
        <f>六年级BMI</f>
        <v/>
      </c>
      <c r="O451" s="499" t="str">
        <f>六年级BMI等级</f>
        <v/>
      </c>
      <c r="P451" s="500" t="str">
        <f>六年级BMI得分</f>
        <v/>
      </c>
      <c r="Q451" s="515" t="str">
        <f>六年级肺活量得分</f>
        <v/>
      </c>
      <c r="R451" s="512" t="str">
        <f>六年级等级</f>
        <v/>
      </c>
      <c r="S451" s="516" t="str">
        <f>六年级50米跑得分</f>
        <v/>
      </c>
      <c r="T451" s="517" t="str">
        <f>六年级等级</f>
        <v/>
      </c>
      <c r="U451" s="516" t="str">
        <f>六年级坐位体前屈得分</f>
        <v/>
      </c>
      <c r="V451" s="517" t="str">
        <f>六年级等级</f>
        <v/>
      </c>
      <c r="W451" s="516" t="str">
        <f>六年级一分钟跳绳得分</f>
        <v/>
      </c>
      <c r="X451" s="517" t="str">
        <f>六年级等级</f>
        <v/>
      </c>
      <c r="Y451" s="515" t="str">
        <f>六年级仰卧起坐得分</f>
        <v/>
      </c>
      <c r="Z451" s="518" t="str">
        <f>六年级等级</f>
        <v/>
      </c>
      <c r="AA451" s="533" t="str">
        <f>六年级折返跑得分</f>
        <v/>
      </c>
      <c r="AB451" s="515" t="str">
        <f>六年级等级</f>
        <v/>
      </c>
      <c r="AC451" s="533" t="str">
        <f>六年级跳绳附加分</f>
        <v/>
      </c>
      <c r="AD451" s="534" t="str">
        <f>六年级标准分</f>
        <v/>
      </c>
      <c r="AE451" s="534" t="str">
        <f>六年级总分</f>
        <v/>
      </c>
      <c r="AF451" s="517" t="str">
        <f>六年级等级</f>
        <v/>
      </c>
      <c r="AM451" s="452" t="str">
        <f>折返时间</f>
        <v/>
      </c>
    </row>
    <row r="452" spans="1:39">
      <c r="A452" s="476">
        <v>607</v>
      </c>
      <c r="B452" s="477">
        <v>30</v>
      </c>
      <c r="C452" s="478"/>
      <c r="D452" s="471"/>
      <c r="E452" s="472"/>
      <c r="F452" s="473"/>
      <c r="G452" s="480"/>
      <c r="H452" s="475"/>
      <c r="I452" s="501"/>
      <c r="J452" s="502"/>
      <c r="K452" s="495"/>
      <c r="L452" s="503"/>
      <c r="M452" s="504"/>
      <c r="N452" s="505" t="str">
        <f>六年级BMI</f>
        <v/>
      </c>
      <c r="O452" s="499" t="str">
        <f>六年级BMI等级</f>
        <v/>
      </c>
      <c r="P452" s="500" t="str">
        <f>六年级BMI得分</f>
        <v/>
      </c>
      <c r="Q452" s="515" t="str">
        <f>六年级肺活量得分</f>
        <v/>
      </c>
      <c r="R452" s="512" t="str">
        <f>六年级等级</f>
        <v/>
      </c>
      <c r="S452" s="516" t="str">
        <f>六年级50米跑得分</f>
        <v/>
      </c>
      <c r="T452" s="517" t="str">
        <f>六年级等级</f>
        <v/>
      </c>
      <c r="U452" s="516" t="str">
        <f>六年级坐位体前屈得分</f>
        <v/>
      </c>
      <c r="V452" s="517" t="str">
        <f>六年级等级</f>
        <v/>
      </c>
      <c r="W452" s="516" t="str">
        <f>六年级一分钟跳绳得分</f>
        <v/>
      </c>
      <c r="X452" s="517" t="str">
        <f>六年级等级</f>
        <v/>
      </c>
      <c r="Y452" s="515" t="str">
        <f>六年级仰卧起坐得分</f>
        <v/>
      </c>
      <c r="Z452" s="518" t="str">
        <f>六年级等级</f>
        <v/>
      </c>
      <c r="AA452" s="533" t="str">
        <f>六年级折返跑得分</f>
        <v/>
      </c>
      <c r="AB452" s="515" t="str">
        <f>六年级等级</f>
        <v/>
      </c>
      <c r="AC452" s="533" t="str">
        <f>六年级跳绳附加分</f>
        <v/>
      </c>
      <c r="AD452" s="534" t="str">
        <f>六年级标准分</f>
        <v/>
      </c>
      <c r="AE452" s="534" t="str">
        <f>六年级总分</f>
        <v/>
      </c>
      <c r="AF452" s="517" t="str">
        <f>六年级等级</f>
        <v/>
      </c>
      <c r="AM452" s="452" t="str">
        <f>折返时间</f>
        <v/>
      </c>
    </row>
    <row r="453" spans="1:39">
      <c r="A453" s="476">
        <v>607</v>
      </c>
      <c r="B453" s="477">
        <v>31</v>
      </c>
      <c r="C453" s="478"/>
      <c r="D453" s="471"/>
      <c r="E453" s="472"/>
      <c r="F453" s="473"/>
      <c r="G453" s="480"/>
      <c r="H453" s="475"/>
      <c r="I453" s="501"/>
      <c r="J453" s="502"/>
      <c r="K453" s="495"/>
      <c r="L453" s="503"/>
      <c r="M453" s="504"/>
      <c r="N453" s="505" t="str">
        <f>六年级BMI</f>
        <v/>
      </c>
      <c r="O453" s="499" t="str">
        <f>六年级BMI等级</f>
        <v/>
      </c>
      <c r="P453" s="500" t="str">
        <f>六年级BMI得分</f>
        <v/>
      </c>
      <c r="Q453" s="515" t="str">
        <f>六年级肺活量得分</f>
        <v/>
      </c>
      <c r="R453" s="512" t="str">
        <f>六年级等级</f>
        <v/>
      </c>
      <c r="S453" s="516" t="str">
        <f>六年级50米跑得分</f>
        <v/>
      </c>
      <c r="T453" s="517" t="str">
        <f>六年级等级</f>
        <v/>
      </c>
      <c r="U453" s="516" t="str">
        <f>六年级坐位体前屈得分</f>
        <v/>
      </c>
      <c r="V453" s="517" t="str">
        <f>六年级等级</f>
        <v/>
      </c>
      <c r="W453" s="516" t="str">
        <f>六年级一分钟跳绳得分</f>
        <v/>
      </c>
      <c r="X453" s="517" t="str">
        <f>六年级等级</f>
        <v/>
      </c>
      <c r="Y453" s="515" t="str">
        <f>六年级仰卧起坐得分</f>
        <v/>
      </c>
      <c r="Z453" s="518" t="str">
        <f>六年级等级</f>
        <v/>
      </c>
      <c r="AA453" s="533" t="str">
        <f>六年级折返跑得分</f>
        <v/>
      </c>
      <c r="AB453" s="515" t="str">
        <f>六年级等级</f>
        <v/>
      </c>
      <c r="AC453" s="533" t="str">
        <f>六年级跳绳附加分</f>
        <v/>
      </c>
      <c r="AD453" s="534" t="str">
        <f>六年级标准分</f>
        <v/>
      </c>
      <c r="AE453" s="534" t="str">
        <f>六年级总分</f>
        <v/>
      </c>
      <c r="AF453" s="517" t="str">
        <f>六年级等级</f>
        <v/>
      </c>
      <c r="AM453" s="452" t="str">
        <f>折返时间</f>
        <v/>
      </c>
    </row>
    <row r="454" spans="1:39">
      <c r="A454" s="476">
        <v>607</v>
      </c>
      <c r="B454" s="477">
        <v>32</v>
      </c>
      <c r="C454" s="478"/>
      <c r="D454" s="471"/>
      <c r="E454" s="478"/>
      <c r="F454" s="473"/>
      <c r="G454" s="480"/>
      <c r="H454" s="475"/>
      <c r="I454" s="501"/>
      <c r="J454" s="502"/>
      <c r="K454" s="502"/>
      <c r="L454" s="503"/>
      <c r="M454" s="504"/>
      <c r="N454" s="505" t="str">
        <f>六年级BMI</f>
        <v/>
      </c>
      <c r="O454" s="499" t="str">
        <f>六年级BMI等级</f>
        <v/>
      </c>
      <c r="P454" s="500" t="str">
        <f>六年级BMI得分</f>
        <v/>
      </c>
      <c r="Q454" s="515" t="str">
        <f>六年级肺活量得分</f>
        <v/>
      </c>
      <c r="R454" s="512" t="str">
        <f>六年级等级</f>
        <v/>
      </c>
      <c r="S454" s="516" t="str">
        <f>六年级50米跑得分</f>
        <v/>
      </c>
      <c r="T454" s="517" t="str">
        <f>六年级等级</f>
        <v/>
      </c>
      <c r="U454" s="516" t="str">
        <f>六年级坐位体前屈得分</f>
        <v/>
      </c>
      <c r="V454" s="517" t="str">
        <f>六年级等级</f>
        <v/>
      </c>
      <c r="W454" s="516" t="str">
        <f>六年级一分钟跳绳得分</f>
        <v/>
      </c>
      <c r="X454" s="517" t="str">
        <f>六年级等级</f>
        <v/>
      </c>
      <c r="Y454" s="515" t="str">
        <f>六年级仰卧起坐得分</f>
        <v/>
      </c>
      <c r="Z454" s="518" t="str">
        <f>六年级等级</f>
        <v/>
      </c>
      <c r="AA454" s="533" t="str">
        <f>六年级折返跑得分</f>
        <v/>
      </c>
      <c r="AB454" s="515" t="str">
        <f>六年级等级</f>
        <v/>
      </c>
      <c r="AC454" s="533" t="str">
        <f>六年级跳绳附加分</f>
        <v/>
      </c>
      <c r="AD454" s="534" t="str">
        <f>六年级标准分</f>
        <v/>
      </c>
      <c r="AE454" s="534" t="str">
        <f>六年级总分</f>
        <v/>
      </c>
      <c r="AF454" s="517" t="str">
        <f>六年级等级</f>
        <v/>
      </c>
      <c r="AM454" s="452" t="str">
        <f>折返时间</f>
        <v/>
      </c>
    </row>
    <row r="455" spans="1:39">
      <c r="A455" s="476">
        <v>607</v>
      </c>
      <c r="B455" s="477">
        <v>33</v>
      </c>
      <c r="C455" s="478"/>
      <c r="D455" s="471"/>
      <c r="E455" s="478"/>
      <c r="F455" s="473"/>
      <c r="G455" s="480"/>
      <c r="H455" s="475"/>
      <c r="I455" s="501"/>
      <c r="J455" s="502"/>
      <c r="K455" s="502"/>
      <c r="L455" s="503"/>
      <c r="M455" s="504"/>
      <c r="N455" s="505" t="str">
        <f>六年级BMI</f>
        <v/>
      </c>
      <c r="O455" s="499" t="str">
        <f>六年级BMI等级</f>
        <v/>
      </c>
      <c r="P455" s="500" t="str">
        <f>六年级BMI得分</f>
        <v/>
      </c>
      <c r="Q455" s="515" t="str">
        <f>六年级肺活量得分</f>
        <v/>
      </c>
      <c r="R455" s="512" t="str">
        <f>六年级等级</f>
        <v/>
      </c>
      <c r="S455" s="516" t="str">
        <f>六年级50米跑得分</f>
        <v/>
      </c>
      <c r="T455" s="517" t="str">
        <f>六年级等级</f>
        <v/>
      </c>
      <c r="U455" s="516" t="str">
        <f>六年级坐位体前屈得分</f>
        <v/>
      </c>
      <c r="V455" s="517" t="str">
        <f>六年级等级</f>
        <v/>
      </c>
      <c r="W455" s="516" t="str">
        <f>六年级一分钟跳绳得分</f>
        <v/>
      </c>
      <c r="X455" s="517" t="str">
        <f>六年级等级</f>
        <v/>
      </c>
      <c r="Y455" s="515" t="str">
        <f>六年级仰卧起坐得分</f>
        <v/>
      </c>
      <c r="Z455" s="518" t="str">
        <f>六年级等级</f>
        <v/>
      </c>
      <c r="AA455" s="533" t="str">
        <f>六年级折返跑得分</f>
        <v/>
      </c>
      <c r="AB455" s="515" t="str">
        <f>六年级等级</f>
        <v/>
      </c>
      <c r="AC455" s="533" t="str">
        <f>六年级跳绳附加分</f>
        <v/>
      </c>
      <c r="AD455" s="534" t="str">
        <f>六年级标准分</f>
        <v/>
      </c>
      <c r="AE455" s="534" t="str">
        <f>六年级总分</f>
        <v/>
      </c>
      <c r="AF455" s="517" t="str">
        <f>六年级等级</f>
        <v/>
      </c>
      <c r="AM455" s="452" t="str">
        <f>折返时间</f>
        <v/>
      </c>
    </row>
    <row r="456" spans="1:39">
      <c r="A456" s="476">
        <v>607</v>
      </c>
      <c r="B456" s="477">
        <v>34</v>
      </c>
      <c r="C456" s="478"/>
      <c r="D456" s="471"/>
      <c r="E456" s="478"/>
      <c r="F456" s="473"/>
      <c r="G456" s="480"/>
      <c r="H456" s="475"/>
      <c r="I456" s="501"/>
      <c r="J456" s="502"/>
      <c r="K456" s="502"/>
      <c r="L456" s="503"/>
      <c r="M456" s="504"/>
      <c r="N456" s="505" t="str">
        <f>六年级BMI</f>
        <v/>
      </c>
      <c r="O456" s="499" t="str">
        <f>六年级BMI等级</f>
        <v/>
      </c>
      <c r="P456" s="500" t="str">
        <f>六年级BMI得分</f>
        <v/>
      </c>
      <c r="Q456" s="515" t="str">
        <f>六年级肺活量得分</f>
        <v/>
      </c>
      <c r="R456" s="512" t="str">
        <f>六年级等级</f>
        <v/>
      </c>
      <c r="S456" s="516" t="str">
        <f>六年级50米跑得分</f>
        <v/>
      </c>
      <c r="T456" s="517" t="str">
        <f>六年级等级</f>
        <v/>
      </c>
      <c r="U456" s="516" t="str">
        <f>六年级坐位体前屈得分</f>
        <v/>
      </c>
      <c r="V456" s="517" t="str">
        <f>六年级等级</f>
        <v/>
      </c>
      <c r="W456" s="516" t="str">
        <f>六年级一分钟跳绳得分</f>
        <v/>
      </c>
      <c r="X456" s="517" t="str">
        <f>六年级等级</f>
        <v/>
      </c>
      <c r="Y456" s="515" t="str">
        <f>六年级仰卧起坐得分</f>
        <v/>
      </c>
      <c r="Z456" s="518" t="str">
        <f>六年级等级</f>
        <v/>
      </c>
      <c r="AA456" s="533" t="str">
        <f>六年级折返跑得分</f>
        <v/>
      </c>
      <c r="AB456" s="515" t="str">
        <f>六年级等级</f>
        <v/>
      </c>
      <c r="AC456" s="533" t="str">
        <f>六年级跳绳附加分</f>
        <v/>
      </c>
      <c r="AD456" s="534" t="str">
        <f>六年级标准分</f>
        <v/>
      </c>
      <c r="AE456" s="534" t="str">
        <f>六年级总分</f>
        <v/>
      </c>
      <c r="AF456" s="517" t="str">
        <f>六年级等级</f>
        <v/>
      </c>
      <c r="AM456" s="452" t="str">
        <f>折返时间</f>
        <v/>
      </c>
    </row>
    <row r="457" spans="1:39">
      <c r="A457" s="476">
        <v>607</v>
      </c>
      <c r="B457" s="477">
        <v>35</v>
      </c>
      <c r="C457" s="478"/>
      <c r="D457" s="471"/>
      <c r="E457" s="478"/>
      <c r="F457" s="473"/>
      <c r="G457" s="474"/>
      <c r="H457" s="475"/>
      <c r="I457" s="501"/>
      <c r="J457" s="502"/>
      <c r="K457" s="502"/>
      <c r="L457" s="503"/>
      <c r="M457" s="504"/>
      <c r="N457" s="505" t="str">
        <f>六年级BMI</f>
        <v/>
      </c>
      <c r="O457" s="499" t="str">
        <f>六年级BMI等级</f>
        <v/>
      </c>
      <c r="P457" s="500" t="str">
        <f>六年级BMI得分</f>
        <v/>
      </c>
      <c r="Q457" s="515" t="str">
        <f>六年级肺活量得分</f>
        <v/>
      </c>
      <c r="R457" s="512" t="str">
        <f>六年级等级</f>
        <v/>
      </c>
      <c r="S457" s="516" t="str">
        <f>六年级50米跑得分</f>
        <v/>
      </c>
      <c r="T457" s="517" t="str">
        <f>六年级等级</f>
        <v/>
      </c>
      <c r="U457" s="516" t="str">
        <f>六年级坐位体前屈得分</f>
        <v/>
      </c>
      <c r="V457" s="517" t="str">
        <f>六年级等级</f>
        <v/>
      </c>
      <c r="W457" s="516" t="str">
        <f>六年级一分钟跳绳得分</f>
        <v/>
      </c>
      <c r="X457" s="517" t="str">
        <f>六年级等级</f>
        <v/>
      </c>
      <c r="Y457" s="515" t="str">
        <f>六年级仰卧起坐得分</f>
        <v/>
      </c>
      <c r="Z457" s="518" t="str">
        <f>六年级等级</f>
        <v/>
      </c>
      <c r="AA457" s="533" t="str">
        <f>六年级折返跑得分</f>
        <v/>
      </c>
      <c r="AB457" s="515" t="str">
        <f>六年级等级</f>
        <v/>
      </c>
      <c r="AC457" s="533" t="str">
        <f>六年级跳绳附加分</f>
        <v/>
      </c>
      <c r="AD457" s="534" t="str">
        <f>六年级标准分</f>
        <v/>
      </c>
      <c r="AE457" s="534" t="str">
        <f>六年级总分</f>
        <v/>
      </c>
      <c r="AF457" s="517" t="str">
        <f>六年级等级</f>
        <v/>
      </c>
      <c r="AM457" s="452" t="str">
        <f>折返时间</f>
        <v/>
      </c>
    </row>
    <row r="458" spans="1:39">
      <c r="A458" s="476">
        <v>607</v>
      </c>
      <c r="B458" s="477">
        <v>36</v>
      </c>
      <c r="C458" s="478"/>
      <c r="D458" s="471"/>
      <c r="E458" s="478"/>
      <c r="F458" s="473"/>
      <c r="G458" s="474"/>
      <c r="H458" s="475"/>
      <c r="I458" s="501"/>
      <c r="J458" s="502"/>
      <c r="K458" s="502"/>
      <c r="L458" s="503"/>
      <c r="M458" s="504"/>
      <c r="N458" s="505" t="str">
        <f>六年级BMI</f>
        <v/>
      </c>
      <c r="O458" s="499" t="str">
        <f>六年级BMI等级</f>
        <v/>
      </c>
      <c r="P458" s="500" t="str">
        <f>六年级BMI得分</f>
        <v/>
      </c>
      <c r="Q458" s="515" t="str">
        <f>六年级肺活量得分</f>
        <v/>
      </c>
      <c r="R458" s="512" t="str">
        <f>六年级等级</f>
        <v/>
      </c>
      <c r="S458" s="516" t="str">
        <f>六年级50米跑得分</f>
        <v/>
      </c>
      <c r="T458" s="517" t="str">
        <f>六年级等级</f>
        <v/>
      </c>
      <c r="U458" s="516" t="str">
        <f>六年级坐位体前屈得分</f>
        <v/>
      </c>
      <c r="V458" s="517" t="str">
        <f>六年级等级</f>
        <v/>
      </c>
      <c r="W458" s="516" t="str">
        <f>六年级一分钟跳绳得分</f>
        <v/>
      </c>
      <c r="X458" s="517" t="str">
        <f>六年级等级</f>
        <v/>
      </c>
      <c r="Y458" s="515" t="str">
        <f>六年级仰卧起坐得分</f>
        <v/>
      </c>
      <c r="Z458" s="518" t="str">
        <f>六年级等级</f>
        <v/>
      </c>
      <c r="AA458" s="533" t="str">
        <f>六年级折返跑得分</f>
        <v/>
      </c>
      <c r="AB458" s="515" t="str">
        <f>六年级等级</f>
        <v/>
      </c>
      <c r="AC458" s="533" t="str">
        <f>六年级跳绳附加分</f>
        <v/>
      </c>
      <c r="AD458" s="534" t="str">
        <f>六年级标准分</f>
        <v/>
      </c>
      <c r="AE458" s="534" t="str">
        <f>六年级总分</f>
        <v/>
      </c>
      <c r="AF458" s="517" t="str">
        <f>六年级等级</f>
        <v/>
      </c>
      <c r="AM458" s="452" t="str">
        <f>折返时间</f>
        <v/>
      </c>
    </row>
    <row r="459" spans="1:39">
      <c r="A459" s="476">
        <v>607</v>
      </c>
      <c r="B459" s="477">
        <v>37</v>
      </c>
      <c r="C459" s="478"/>
      <c r="D459" s="471"/>
      <c r="E459" s="478"/>
      <c r="F459" s="473"/>
      <c r="G459" s="480"/>
      <c r="H459" s="475"/>
      <c r="I459" s="501"/>
      <c r="J459" s="502"/>
      <c r="K459" s="502"/>
      <c r="L459" s="503"/>
      <c r="M459" s="504"/>
      <c r="N459" s="505" t="str">
        <f>六年级BMI</f>
        <v/>
      </c>
      <c r="O459" s="499" t="str">
        <f>六年级BMI等级</f>
        <v/>
      </c>
      <c r="P459" s="500" t="str">
        <f>六年级BMI得分</f>
        <v/>
      </c>
      <c r="Q459" s="515" t="str">
        <f>六年级肺活量得分</f>
        <v/>
      </c>
      <c r="R459" s="512" t="str">
        <f>六年级等级</f>
        <v/>
      </c>
      <c r="S459" s="516" t="str">
        <f>六年级50米跑得分</f>
        <v/>
      </c>
      <c r="T459" s="517" t="str">
        <f>六年级等级</f>
        <v/>
      </c>
      <c r="U459" s="516" t="str">
        <f>六年级坐位体前屈得分</f>
        <v/>
      </c>
      <c r="V459" s="517" t="str">
        <f>六年级等级</f>
        <v/>
      </c>
      <c r="W459" s="516" t="str">
        <f>六年级一分钟跳绳得分</f>
        <v/>
      </c>
      <c r="X459" s="517" t="str">
        <f>六年级等级</f>
        <v/>
      </c>
      <c r="Y459" s="515" t="str">
        <f>六年级仰卧起坐得分</f>
        <v/>
      </c>
      <c r="Z459" s="518" t="str">
        <f>六年级等级</f>
        <v/>
      </c>
      <c r="AA459" s="533" t="str">
        <f>六年级折返跑得分</f>
        <v/>
      </c>
      <c r="AB459" s="515" t="str">
        <f>六年级等级</f>
        <v/>
      </c>
      <c r="AC459" s="533" t="str">
        <f>六年级跳绳附加分</f>
        <v/>
      </c>
      <c r="AD459" s="534" t="str">
        <f>六年级标准分</f>
        <v/>
      </c>
      <c r="AE459" s="534" t="str">
        <f>六年级总分</f>
        <v/>
      </c>
      <c r="AF459" s="517" t="str">
        <f>六年级等级</f>
        <v/>
      </c>
      <c r="AM459" s="452" t="str">
        <f>折返时间</f>
        <v/>
      </c>
    </row>
    <row r="460" spans="1:39">
      <c r="A460" s="476">
        <v>607</v>
      </c>
      <c r="B460" s="477">
        <v>38</v>
      </c>
      <c r="C460" s="478"/>
      <c r="D460" s="471"/>
      <c r="E460" s="478"/>
      <c r="F460" s="473"/>
      <c r="G460" s="480"/>
      <c r="H460" s="475"/>
      <c r="I460" s="501"/>
      <c r="J460" s="502"/>
      <c r="K460" s="502"/>
      <c r="L460" s="503"/>
      <c r="M460" s="504"/>
      <c r="N460" s="505" t="str">
        <f>六年级BMI</f>
        <v/>
      </c>
      <c r="O460" s="499" t="str">
        <f>六年级BMI等级</f>
        <v/>
      </c>
      <c r="P460" s="500" t="str">
        <f>六年级BMI得分</f>
        <v/>
      </c>
      <c r="Q460" s="515" t="str">
        <f>六年级肺活量得分</f>
        <v/>
      </c>
      <c r="R460" s="512" t="str">
        <f>六年级等级</f>
        <v/>
      </c>
      <c r="S460" s="516" t="str">
        <f>六年级50米跑得分</f>
        <v/>
      </c>
      <c r="T460" s="517" t="str">
        <f>六年级等级</f>
        <v/>
      </c>
      <c r="U460" s="516" t="str">
        <f>六年级坐位体前屈得分</f>
        <v/>
      </c>
      <c r="V460" s="517" t="str">
        <f>六年级等级</f>
        <v/>
      </c>
      <c r="W460" s="516" t="str">
        <f>六年级一分钟跳绳得分</f>
        <v/>
      </c>
      <c r="X460" s="517" t="str">
        <f>六年级等级</f>
        <v/>
      </c>
      <c r="Y460" s="515" t="str">
        <f>六年级仰卧起坐得分</f>
        <v/>
      </c>
      <c r="Z460" s="518" t="str">
        <f>六年级等级</f>
        <v/>
      </c>
      <c r="AA460" s="533" t="str">
        <f>六年级折返跑得分</f>
        <v/>
      </c>
      <c r="AB460" s="515" t="str">
        <f>六年级等级</f>
        <v/>
      </c>
      <c r="AC460" s="533" t="str">
        <f>六年级跳绳附加分</f>
        <v/>
      </c>
      <c r="AD460" s="534" t="str">
        <f>六年级标准分</f>
        <v/>
      </c>
      <c r="AE460" s="534" t="str">
        <f>六年级总分</f>
        <v/>
      </c>
      <c r="AF460" s="517" t="str">
        <f>六年级等级</f>
        <v/>
      </c>
      <c r="AM460" s="452" t="str">
        <f>折返时间</f>
        <v/>
      </c>
    </row>
    <row r="461" spans="1:39">
      <c r="A461" s="476">
        <v>607</v>
      </c>
      <c r="B461" s="477">
        <v>39</v>
      </c>
      <c r="C461" s="478"/>
      <c r="D461" s="471"/>
      <c r="E461" s="478"/>
      <c r="F461" s="473"/>
      <c r="G461" s="480"/>
      <c r="H461" s="475"/>
      <c r="I461" s="501"/>
      <c r="J461" s="502"/>
      <c r="K461" s="502"/>
      <c r="L461" s="503"/>
      <c r="M461" s="504"/>
      <c r="N461" s="505" t="str">
        <f>六年级BMI</f>
        <v/>
      </c>
      <c r="O461" s="499" t="str">
        <f>六年级BMI等级</f>
        <v/>
      </c>
      <c r="P461" s="500" t="str">
        <f>六年级BMI得分</f>
        <v/>
      </c>
      <c r="Q461" s="515" t="str">
        <f>六年级肺活量得分</f>
        <v/>
      </c>
      <c r="R461" s="512" t="str">
        <f>六年级等级</f>
        <v/>
      </c>
      <c r="S461" s="516" t="str">
        <f>六年级50米跑得分</f>
        <v/>
      </c>
      <c r="T461" s="517" t="str">
        <f>六年级等级</f>
        <v/>
      </c>
      <c r="U461" s="516" t="str">
        <f>六年级坐位体前屈得分</f>
        <v/>
      </c>
      <c r="V461" s="517" t="str">
        <f>六年级等级</f>
        <v/>
      </c>
      <c r="W461" s="516" t="str">
        <f>六年级一分钟跳绳得分</f>
        <v/>
      </c>
      <c r="X461" s="517" t="str">
        <f>六年级等级</f>
        <v/>
      </c>
      <c r="Y461" s="515" t="str">
        <f>六年级仰卧起坐得分</f>
        <v/>
      </c>
      <c r="Z461" s="518" t="str">
        <f>六年级等级</f>
        <v/>
      </c>
      <c r="AA461" s="533" t="str">
        <f>六年级折返跑得分</f>
        <v/>
      </c>
      <c r="AB461" s="515" t="str">
        <f>六年级等级</f>
        <v/>
      </c>
      <c r="AC461" s="533" t="str">
        <f>六年级跳绳附加分</f>
        <v/>
      </c>
      <c r="AD461" s="534" t="str">
        <f>六年级标准分</f>
        <v/>
      </c>
      <c r="AE461" s="534" t="str">
        <f>六年级总分</f>
        <v/>
      </c>
      <c r="AF461" s="517" t="str">
        <f>六年级等级</f>
        <v/>
      </c>
      <c r="AM461" s="452" t="str">
        <f>折返时间</f>
        <v/>
      </c>
    </row>
    <row r="462" spans="1:39">
      <c r="A462" s="476">
        <v>607</v>
      </c>
      <c r="B462" s="477">
        <v>40</v>
      </c>
      <c r="C462" s="478"/>
      <c r="D462" s="471"/>
      <c r="E462" s="478"/>
      <c r="F462" s="473"/>
      <c r="G462" s="480"/>
      <c r="H462" s="475"/>
      <c r="I462" s="501"/>
      <c r="J462" s="502"/>
      <c r="K462" s="502"/>
      <c r="L462" s="503"/>
      <c r="M462" s="504"/>
      <c r="N462" s="505" t="str">
        <f>六年级BMI</f>
        <v/>
      </c>
      <c r="O462" s="499" t="str">
        <f>六年级BMI等级</f>
        <v/>
      </c>
      <c r="P462" s="500" t="str">
        <f>六年级BMI得分</f>
        <v/>
      </c>
      <c r="Q462" s="515" t="str">
        <f>六年级肺活量得分</f>
        <v/>
      </c>
      <c r="R462" s="512" t="str">
        <f>六年级等级</f>
        <v/>
      </c>
      <c r="S462" s="516" t="str">
        <f>六年级50米跑得分</f>
        <v/>
      </c>
      <c r="T462" s="517" t="str">
        <f>六年级等级</f>
        <v/>
      </c>
      <c r="U462" s="516" t="str">
        <f>六年级坐位体前屈得分</f>
        <v/>
      </c>
      <c r="V462" s="517" t="str">
        <f>六年级等级</f>
        <v/>
      </c>
      <c r="W462" s="516" t="str">
        <f>六年级一分钟跳绳得分</f>
        <v/>
      </c>
      <c r="X462" s="517" t="str">
        <f>六年级等级</f>
        <v/>
      </c>
      <c r="Y462" s="515" t="str">
        <f>六年级仰卧起坐得分</f>
        <v/>
      </c>
      <c r="Z462" s="518" t="str">
        <f>六年级等级</f>
        <v/>
      </c>
      <c r="AA462" s="533" t="str">
        <f>六年级折返跑得分</f>
        <v/>
      </c>
      <c r="AB462" s="515" t="str">
        <f>六年级等级</f>
        <v/>
      </c>
      <c r="AC462" s="533" t="str">
        <f>六年级跳绳附加分</f>
        <v/>
      </c>
      <c r="AD462" s="534" t="str">
        <f>六年级标准分</f>
        <v/>
      </c>
      <c r="AE462" s="534" t="str">
        <f>六年级总分</f>
        <v/>
      </c>
      <c r="AF462" s="517" t="str">
        <f>六年级等级</f>
        <v/>
      </c>
      <c r="AM462" s="452" t="str">
        <f>折返时间</f>
        <v/>
      </c>
    </row>
    <row r="463" spans="1:39">
      <c r="A463" s="476">
        <v>607</v>
      </c>
      <c r="B463" s="477">
        <v>41</v>
      </c>
      <c r="C463" s="478"/>
      <c r="D463" s="471"/>
      <c r="E463" s="478"/>
      <c r="F463" s="473"/>
      <c r="G463" s="480"/>
      <c r="H463" s="475"/>
      <c r="I463" s="501"/>
      <c r="J463" s="502"/>
      <c r="K463" s="502"/>
      <c r="L463" s="503"/>
      <c r="M463" s="504"/>
      <c r="N463" s="505" t="str">
        <f>六年级BMI</f>
        <v/>
      </c>
      <c r="O463" s="499" t="str">
        <f>六年级BMI等级</f>
        <v/>
      </c>
      <c r="P463" s="500" t="str">
        <f>六年级BMI得分</f>
        <v/>
      </c>
      <c r="Q463" s="515" t="str">
        <f>六年级肺活量得分</f>
        <v/>
      </c>
      <c r="R463" s="512" t="str">
        <f>六年级等级</f>
        <v/>
      </c>
      <c r="S463" s="516" t="str">
        <f>六年级50米跑得分</f>
        <v/>
      </c>
      <c r="T463" s="517" t="str">
        <f>六年级等级</f>
        <v/>
      </c>
      <c r="U463" s="516" t="str">
        <f>六年级坐位体前屈得分</f>
        <v/>
      </c>
      <c r="V463" s="517" t="str">
        <f>六年级等级</f>
        <v/>
      </c>
      <c r="W463" s="516" t="str">
        <f>六年级一分钟跳绳得分</f>
        <v/>
      </c>
      <c r="X463" s="517" t="str">
        <f>六年级等级</f>
        <v/>
      </c>
      <c r="Y463" s="515" t="str">
        <f>六年级仰卧起坐得分</f>
        <v/>
      </c>
      <c r="Z463" s="518" t="str">
        <f>六年级等级</f>
        <v/>
      </c>
      <c r="AA463" s="533" t="str">
        <f>六年级折返跑得分</f>
        <v/>
      </c>
      <c r="AB463" s="515" t="str">
        <f>六年级等级</f>
        <v/>
      </c>
      <c r="AC463" s="533" t="str">
        <f>六年级跳绳附加分</f>
        <v/>
      </c>
      <c r="AD463" s="534" t="str">
        <f>六年级标准分</f>
        <v/>
      </c>
      <c r="AE463" s="534" t="str">
        <f>六年级总分</f>
        <v/>
      </c>
      <c r="AF463" s="517" t="str">
        <f>六年级等级</f>
        <v/>
      </c>
      <c r="AM463" s="452" t="str">
        <f>折返时间</f>
        <v/>
      </c>
    </row>
    <row r="464" spans="1:39">
      <c r="A464" s="476">
        <v>607</v>
      </c>
      <c r="B464" s="477">
        <v>42</v>
      </c>
      <c r="C464" s="478"/>
      <c r="D464" s="471"/>
      <c r="E464" s="478"/>
      <c r="F464" s="473"/>
      <c r="G464" s="480"/>
      <c r="H464" s="475"/>
      <c r="I464" s="501"/>
      <c r="J464" s="502"/>
      <c r="K464" s="502"/>
      <c r="L464" s="503"/>
      <c r="M464" s="504"/>
      <c r="N464" s="505" t="str">
        <f>六年级BMI</f>
        <v/>
      </c>
      <c r="O464" s="499" t="str">
        <f>六年级BMI等级</f>
        <v/>
      </c>
      <c r="P464" s="500" t="str">
        <f>六年级BMI得分</f>
        <v/>
      </c>
      <c r="Q464" s="515" t="str">
        <f>六年级肺活量得分</f>
        <v/>
      </c>
      <c r="R464" s="512" t="str">
        <f>六年级等级</f>
        <v/>
      </c>
      <c r="S464" s="516" t="str">
        <f>六年级50米跑得分</f>
        <v/>
      </c>
      <c r="T464" s="517" t="str">
        <f>六年级等级</f>
        <v/>
      </c>
      <c r="U464" s="516" t="str">
        <f>六年级坐位体前屈得分</f>
        <v/>
      </c>
      <c r="V464" s="517" t="str">
        <f>六年级等级</f>
        <v/>
      </c>
      <c r="W464" s="516" t="str">
        <f>六年级一分钟跳绳得分</f>
        <v/>
      </c>
      <c r="X464" s="517" t="str">
        <f>六年级等级</f>
        <v/>
      </c>
      <c r="Y464" s="515" t="str">
        <f>六年级仰卧起坐得分</f>
        <v/>
      </c>
      <c r="Z464" s="518" t="str">
        <f>六年级等级</f>
        <v/>
      </c>
      <c r="AA464" s="533" t="str">
        <f>六年级折返跑得分</f>
        <v/>
      </c>
      <c r="AB464" s="515" t="str">
        <f>六年级等级</f>
        <v/>
      </c>
      <c r="AC464" s="533" t="str">
        <f>六年级跳绳附加分</f>
        <v/>
      </c>
      <c r="AD464" s="534" t="str">
        <f>六年级标准分</f>
        <v/>
      </c>
      <c r="AE464" s="534" t="str">
        <f>六年级总分</f>
        <v/>
      </c>
      <c r="AF464" s="517" t="str">
        <f>六年级等级</f>
        <v/>
      </c>
      <c r="AM464" s="452" t="str">
        <f>折返时间</f>
        <v/>
      </c>
    </row>
    <row r="465" spans="1:39">
      <c r="A465" s="476">
        <v>607</v>
      </c>
      <c r="B465" s="477">
        <v>43</v>
      </c>
      <c r="C465" s="478"/>
      <c r="D465" s="471"/>
      <c r="E465" s="478"/>
      <c r="F465" s="481"/>
      <c r="G465" s="480"/>
      <c r="H465" s="475"/>
      <c r="I465" s="501"/>
      <c r="J465" s="502"/>
      <c r="K465" s="502"/>
      <c r="L465" s="503"/>
      <c r="M465" s="504"/>
      <c r="N465" s="505" t="str">
        <f>六年级BMI</f>
        <v/>
      </c>
      <c r="O465" s="499" t="str">
        <f>六年级BMI等级</f>
        <v/>
      </c>
      <c r="P465" s="500" t="str">
        <f>六年级BMI得分</f>
        <v/>
      </c>
      <c r="Q465" s="515" t="str">
        <f>六年级肺活量得分</f>
        <v/>
      </c>
      <c r="R465" s="512" t="str">
        <f>六年级等级</f>
        <v/>
      </c>
      <c r="S465" s="516" t="str">
        <f>六年级50米跑得分</f>
        <v/>
      </c>
      <c r="T465" s="517" t="str">
        <f>六年级等级</f>
        <v/>
      </c>
      <c r="U465" s="516" t="str">
        <f>六年级坐位体前屈得分</f>
        <v/>
      </c>
      <c r="V465" s="517" t="str">
        <f>六年级等级</f>
        <v/>
      </c>
      <c r="W465" s="516" t="str">
        <f>六年级一分钟跳绳得分</f>
        <v/>
      </c>
      <c r="X465" s="517" t="str">
        <f>六年级等级</f>
        <v/>
      </c>
      <c r="Y465" s="515" t="str">
        <f>六年级仰卧起坐得分</f>
        <v/>
      </c>
      <c r="Z465" s="518" t="str">
        <f>六年级等级</f>
        <v/>
      </c>
      <c r="AA465" s="533" t="str">
        <f>六年级折返跑得分</f>
        <v/>
      </c>
      <c r="AB465" s="515" t="str">
        <f>六年级等级</f>
        <v/>
      </c>
      <c r="AC465" s="533" t="str">
        <f>六年级跳绳附加分</f>
        <v/>
      </c>
      <c r="AD465" s="534" t="str">
        <f>六年级标准分</f>
        <v/>
      </c>
      <c r="AE465" s="534" t="str">
        <f>六年级总分</f>
        <v/>
      </c>
      <c r="AF465" s="517" t="str">
        <f>六年级等级</f>
        <v/>
      </c>
      <c r="AM465" s="452" t="str">
        <f>折返时间</f>
        <v/>
      </c>
    </row>
    <row r="466" spans="1:39">
      <c r="A466" s="476">
        <v>607</v>
      </c>
      <c r="B466" s="477">
        <v>44</v>
      </c>
      <c r="C466" s="478"/>
      <c r="D466" s="471"/>
      <c r="E466" s="478"/>
      <c r="F466" s="481"/>
      <c r="G466" s="480"/>
      <c r="H466" s="475"/>
      <c r="I466" s="501"/>
      <c r="J466" s="502"/>
      <c r="K466" s="502"/>
      <c r="L466" s="503"/>
      <c r="M466" s="504"/>
      <c r="N466" s="505" t="str">
        <f>六年级BMI</f>
        <v/>
      </c>
      <c r="O466" s="499" t="str">
        <f>六年级BMI等级</f>
        <v/>
      </c>
      <c r="P466" s="500" t="str">
        <f>六年级BMI得分</f>
        <v/>
      </c>
      <c r="Q466" s="515" t="str">
        <f>六年级肺活量得分</f>
        <v/>
      </c>
      <c r="R466" s="512" t="str">
        <f>六年级等级</f>
        <v/>
      </c>
      <c r="S466" s="516" t="str">
        <f>六年级50米跑得分</f>
        <v/>
      </c>
      <c r="T466" s="517" t="str">
        <f>六年级等级</f>
        <v/>
      </c>
      <c r="U466" s="516" t="str">
        <f>六年级坐位体前屈得分</f>
        <v/>
      </c>
      <c r="V466" s="517" t="str">
        <f>六年级等级</f>
        <v/>
      </c>
      <c r="W466" s="516" t="str">
        <f>六年级一分钟跳绳得分</f>
        <v/>
      </c>
      <c r="X466" s="517" t="str">
        <f>六年级等级</f>
        <v/>
      </c>
      <c r="Y466" s="515" t="str">
        <f>六年级仰卧起坐得分</f>
        <v/>
      </c>
      <c r="Z466" s="518" t="str">
        <f>六年级等级</f>
        <v/>
      </c>
      <c r="AA466" s="533" t="str">
        <f>六年级折返跑得分</f>
        <v/>
      </c>
      <c r="AB466" s="515" t="str">
        <f>六年级等级</f>
        <v/>
      </c>
      <c r="AC466" s="533" t="str">
        <f>六年级跳绳附加分</f>
        <v/>
      </c>
      <c r="AD466" s="534" t="str">
        <f>六年级标准分</f>
        <v/>
      </c>
      <c r="AE466" s="534" t="str">
        <f>六年级总分</f>
        <v/>
      </c>
      <c r="AF466" s="517" t="str">
        <f>六年级等级</f>
        <v/>
      </c>
      <c r="AM466" s="452" t="str">
        <f>折返时间</f>
        <v/>
      </c>
    </row>
    <row r="467" spans="1:39">
      <c r="A467" s="476">
        <v>607</v>
      </c>
      <c r="B467" s="477">
        <v>45</v>
      </c>
      <c r="C467" s="478"/>
      <c r="D467" s="471"/>
      <c r="E467" s="478"/>
      <c r="F467" s="481"/>
      <c r="G467" s="480"/>
      <c r="H467" s="475"/>
      <c r="I467" s="501"/>
      <c r="J467" s="502"/>
      <c r="K467" s="502"/>
      <c r="L467" s="503"/>
      <c r="M467" s="504"/>
      <c r="N467" s="505" t="str">
        <f>六年级BMI</f>
        <v/>
      </c>
      <c r="O467" s="499" t="str">
        <f>六年级BMI等级</f>
        <v/>
      </c>
      <c r="P467" s="500" t="str">
        <f>六年级BMI得分</f>
        <v/>
      </c>
      <c r="Q467" s="515" t="str">
        <f>六年级肺活量得分</f>
        <v/>
      </c>
      <c r="R467" s="512" t="str">
        <f>六年级等级</f>
        <v/>
      </c>
      <c r="S467" s="516" t="str">
        <f>六年级50米跑得分</f>
        <v/>
      </c>
      <c r="T467" s="517" t="str">
        <f>六年级等级</f>
        <v/>
      </c>
      <c r="U467" s="516" t="str">
        <f>六年级坐位体前屈得分</f>
        <v/>
      </c>
      <c r="V467" s="517" t="str">
        <f>六年级等级</f>
        <v/>
      </c>
      <c r="W467" s="516" t="str">
        <f>六年级一分钟跳绳得分</f>
        <v/>
      </c>
      <c r="X467" s="517" t="str">
        <f>六年级等级</f>
        <v/>
      </c>
      <c r="Y467" s="515" t="str">
        <f>六年级仰卧起坐得分</f>
        <v/>
      </c>
      <c r="Z467" s="518" t="str">
        <f>六年级等级</f>
        <v/>
      </c>
      <c r="AA467" s="533" t="str">
        <f>六年级折返跑得分</f>
        <v/>
      </c>
      <c r="AB467" s="515" t="str">
        <f>六年级等级</f>
        <v/>
      </c>
      <c r="AC467" s="533" t="str">
        <f>六年级跳绳附加分</f>
        <v/>
      </c>
      <c r="AD467" s="534" t="str">
        <f>六年级标准分</f>
        <v/>
      </c>
      <c r="AE467" s="534" t="str">
        <f>六年级总分</f>
        <v/>
      </c>
      <c r="AF467" s="517" t="str">
        <f>六年级等级</f>
        <v/>
      </c>
      <c r="AM467" s="452" t="str">
        <f>折返时间</f>
        <v/>
      </c>
    </row>
    <row r="468" spans="1:39">
      <c r="A468" s="476">
        <v>607</v>
      </c>
      <c r="B468" s="477">
        <v>46</v>
      </c>
      <c r="C468" s="478"/>
      <c r="D468" s="471"/>
      <c r="E468" s="478"/>
      <c r="F468" s="481"/>
      <c r="G468" s="480"/>
      <c r="H468" s="475"/>
      <c r="I468" s="501"/>
      <c r="J468" s="502"/>
      <c r="K468" s="502"/>
      <c r="L468" s="503"/>
      <c r="M468" s="504"/>
      <c r="N468" s="505" t="str">
        <f>六年级BMI</f>
        <v/>
      </c>
      <c r="O468" s="499" t="str">
        <f>六年级BMI等级</f>
        <v/>
      </c>
      <c r="P468" s="500" t="str">
        <f>六年级BMI得分</f>
        <v/>
      </c>
      <c r="Q468" s="515" t="str">
        <f>六年级肺活量得分</f>
        <v/>
      </c>
      <c r="R468" s="512" t="str">
        <f>六年级等级</f>
        <v/>
      </c>
      <c r="S468" s="516" t="str">
        <f>六年级50米跑得分</f>
        <v/>
      </c>
      <c r="T468" s="517" t="str">
        <f>六年级等级</f>
        <v/>
      </c>
      <c r="U468" s="516" t="str">
        <f>六年级坐位体前屈得分</f>
        <v/>
      </c>
      <c r="V468" s="517" t="str">
        <f>六年级等级</f>
        <v/>
      </c>
      <c r="W468" s="516" t="str">
        <f>六年级一分钟跳绳得分</f>
        <v/>
      </c>
      <c r="X468" s="517" t="str">
        <f>六年级等级</f>
        <v/>
      </c>
      <c r="Y468" s="515" t="str">
        <f>六年级仰卧起坐得分</f>
        <v/>
      </c>
      <c r="Z468" s="518" t="str">
        <f>六年级等级</f>
        <v/>
      </c>
      <c r="AA468" s="533" t="str">
        <f>六年级折返跑得分</f>
        <v/>
      </c>
      <c r="AB468" s="515" t="str">
        <f>六年级等级</f>
        <v/>
      </c>
      <c r="AC468" s="533" t="str">
        <f>六年级跳绳附加分</f>
        <v/>
      </c>
      <c r="AD468" s="534" t="str">
        <f>六年级标准分</f>
        <v/>
      </c>
      <c r="AE468" s="534" t="str">
        <f>六年级总分</f>
        <v/>
      </c>
      <c r="AF468" s="517" t="str">
        <f>六年级等级</f>
        <v/>
      </c>
      <c r="AM468" s="452" t="str">
        <f>折返时间</f>
        <v/>
      </c>
    </row>
    <row r="469" spans="1:39">
      <c r="A469" s="476">
        <v>607</v>
      </c>
      <c r="B469" s="477">
        <v>47</v>
      </c>
      <c r="C469" s="478"/>
      <c r="D469" s="471"/>
      <c r="E469" s="478"/>
      <c r="F469" s="481"/>
      <c r="G469" s="480"/>
      <c r="H469" s="475"/>
      <c r="I469" s="501"/>
      <c r="J469" s="502"/>
      <c r="K469" s="502"/>
      <c r="L469" s="503"/>
      <c r="M469" s="504"/>
      <c r="N469" s="505" t="str">
        <f>六年级BMI</f>
        <v/>
      </c>
      <c r="O469" s="499" t="str">
        <f>六年级BMI等级</f>
        <v/>
      </c>
      <c r="P469" s="500" t="str">
        <f>六年级BMI得分</f>
        <v/>
      </c>
      <c r="Q469" s="515" t="str">
        <f>六年级肺活量得分</f>
        <v/>
      </c>
      <c r="R469" s="512" t="str">
        <f>六年级等级</f>
        <v/>
      </c>
      <c r="S469" s="516" t="str">
        <f>六年级50米跑得分</f>
        <v/>
      </c>
      <c r="T469" s="517" t="str">
        <f>六年级等级</f>
        <v/>
      </c>
      <c r="U469" s="516" t="str">
        <f>六年级坐位体前屈得分</f>
        <v/>
      </c>
      <c r="V469" s="517" t="str">
        <f>六年级等级</f>
        <v/>
      </c>
      <c r="W469" s="516" t="str">
        <f>六年级一分钟跳绳得分</f>
        <v/>
      </c>
      <c r="X469" s="517" t="str">
        <f>六年级等级</f>
        <v/>
      </c>
      <c r="Y469" s="515" t="str">
        <f>六年级仰卧起坐得分</f>
        <v/>
      </c>
      <c r="Z469" s="518" t="str">
        <f>六年级等级</f>
        <v/>
      </c>
      <c r="AA469" s="533" t="str">
        <f>六年级折返跑得分</f>
        <v/>
      </c>
      <c r="AB469" s="515" t="str">
        <f>六年级等级</f>
        <v/>
      </c>
      <c r="AC469" s="533" t="str">
        <f>六年级跳绳附加分</f>
        <v/>
      </c>
      <c r="AD469" s="534" t="str">
        <f>六年级标准分</f>
        <v/>
      </c>
      <c r="AE469" s="534" t="str">
        <f>六年级总分</f>
        <v/>
      </c>
      <c r="AF469" s="517" t="str">
        <f>六年级等级</f>
        <v/>
      </c>
      <c r="AM469" s="452" t="str">
        <f>折返时间</f>
        <v/>
      </c>
    </row>
    <row r="470" spans="1:39">
      <c r="A470" s="476">
        <v>607</v>
      </c>
      <c r="B470" s="477">
        <v>48</v>
      </c>
      <c r="C470" s="478"/>
      <c r="D470" s="471"/>
      <c r="E470" s="478"/>
      <c r="F470" s="481"/>
      <c r="G470" s="480"/>
      <c r="H470" s="475"/>
      <c r="I470" s="501"/>
      <c r="J470" s="502"/>
      <c r="K470" s="502"/>
      <c r="L470" s="503"/>
      <c r="M470" s="504"/>
      <c r="N470" s="505" t="str">
        <f>六年级BMI</f>
        <v/>
      </c>
      <c r="O470" s="499" t="str">
        <f>六年级BMI等级</f>
        <v/>
      </c>
      <c r="P470" s="500" t="str">
        <f>六年级BMI得分</f>
        <v/>
      </c>
      <c r="Q470" s="515" t="str">
        <f>六年级肺活量得分</f>
        <v/>
      </c>
      <c r="R470" s="512" t="str">
        <f>六年级等级</f>
        <v/>
      </c>
      <c r="S470" s="516" t="str">
        <f>六年级50米跑得分</f>
        <v/>
      </c>
      <c r="T470" s="517" t="str">
        <f>六年级等级</f>
        <v/>
      </c>
      <c r="U470" s="516" t="str">
        <f>六年级坐位体前屈得分</f>
        <v/>
      </c>
      <c r="V470" s="517" t="str">
        <f>六年级等级</f>
        <v/>
      </c>
      <c r="W470" s="516" t="str">
        <f>六年级一分钟跳绳得分</f>
        <v/>
      </c>
      <c r="X470" s="517" t="str">
        <f>六年级等级</f>
        <v/>
      </c>
      <c r="Y470" s="515" t="str">
        <f>六年级仰卧起坐得分</f>
        <v/>
      </c>
      <c r="Z470" s="518" t="str">
        <f>六年级等级</f>
        <v/>
      </c>
      <c r="AA470" s="533" t="str">
        <f>六年级折返跑得分</f>
        <v/>
      </c>
      <c r="AB470" s="515" t="str">
        <f>六年级等级</f>
        <v/>
      </c>
      <c r="AC470" s="533" t="str">
        <f>六年级跳绳附加分</f>
        <v/>
      </c>
      <c r="AD470" s="534" t="str">
        <f>六年级标准分</f>
        <v/>
      </c>
      <c r="AE470" s="534" t="str">
        <f>六年级总分</f>
        <v/>
      </c>
      <c r="AF470" s="517" t="str">
        <f>六年级等级</f>
        <v/>
      </c>
      <c r="AM470" s="452" t="str">
        <f>折返时间</f>
        <v/>
      </c>
    </row>
    <row r="471" spans="1:39">
      <c r="A471" s="476">
        <v>607</v>
      </c>
      <c r="B471" s="477">
        <v>49</v>
      </c>
      <c r="C471" s="478"/>
      <c r="D471" s="471"/>
      <c r="E471" s="478"/>
      <c r="F471" s="481"/>
      <c r="G471" s="480"/>
      <c r="H471" s="475"/>
      <c r="I471" s="501"/>
      <c r="J471" s="502"/>
      <c r="K471" s="502"/>
      <c r="L471" s="503"/>
      <c r="M471" s="504"/>
      <c r="N471" s="505" t="str">
        <f>六年级BMI</f>
        <v/>
      </c>
      <c r="O471" s="499" t="str">
        <f>六年级BMI等级</f>
        <v/>
      </c>
      <c r="P471" s="500" t="str">
        <f>六年级BMI得分</f>
        <v/>
      </c>
      <c r="Q471" s="515" t="str">
        <f>六年级肺活量得分</f>
        <v/>
      </c>
      <c r="R471" s="512" t="str">
        <f>六年级等级</f>
        <v/>
      </c>
      <c r="S471" s="516" t="str">
        <f>六年级50米跑得分</f>
        <v/>
      </c>
      <c r="T471" s="517" t="str">
        <f>六年级等级</f>
        <v/>
      </c>
      <c r="U471" s="516" t="str">
        <f>六年级坐位体前屈得分</f>
        <v/>
      </c>
      <c r="V471" s="517" t="str">
        <f>六年级等级</f>
        <v/>
      </c>
      <c r="W471" s="516" t="str">
        <f>六年级一分钟跳绳得分</f>
        <v/>
      </c>
      <c r="X471" s="517" t="str">
        <f>六年级等级</f>
        <v/>
      </c>
      <c r="Y471" s="515" t="str">
        <f>六年级仰卧起坐得分</f>
        <v/>
      </c>
      <c r="Z471" s="518" t="str">
        <f>六年级等级</f>
        <v/>
      </c>
      <c r="AA471" s="533" t="str">
        <f>六年级折返跑得分</f>
        <v/>
      </c>
      <c r="AB471" s="515" t="str">
        <f>六年级等级</f>
        <v/>
      </c>
      <c r="AC471" s="533" t="str">
        <f>六年级跳绳附加分</f>
        <v/>
      </c>
      <c r="AD471" s="534" t="str">
        <f>六年级标准分</f>
        <v/>
      </c>
      <c r="AE471" s="534" t="str">
        <f>六年级总分</f>
        <v/>
      </c>
      <c r="AF471" s="517" t="str">
        <f>六年级等级</f>
        <v/>
      </c>
      <c r="AM471" s="452" t="str">
        <f>折返时间</f>
        <v/>
      </c>
    </row>
    <row r="472" spans="1:39">
      <c r="A472" s="476">
        <v>607</v>
      </c>
      <c r="B472" s="477">
        <v>50</v>
      </c>
      <c r="C472" s="478"/>
      <c r="D472" s="471"/>
      <c r="E472" s="478"/>
      <c r="F472" s="481"/>
      <c r="G472" s="480"/>
      <c r="H472" s="475"/>
      <c r="I472" s="501"/>
      <c r="J472" s="502"/>
      <c r="K472" s="502"/>
      <c r="L472" s="503"/>
      <c r="M472" s="504"/>
      <c r="N472" s="505" t="str">
        <f>六年级BMI</f>
        <v/>
      </c>
      <c r="O472" s="499" t="str">
        <f>六年级BMI等级</f>
        <v/>
      </c>
      <c r="P472" s="500" t="str">
        <f>六年级BMI得分</f>
        <v/>
      </c>
      <c r="Q472" s="515" t="str">
        <f>六年级肺活量得分</f>
        <v/>
      </c>
      <c r="R472" s="512" t="str">
        <f>六年级等级</f>
        <v/>
      </c>
      <c r="S472" s="516" t="str">
        <f>六年级50米跑得分</f>
        <v/>
      </c>
      <c r="T472" s="517" t="str">
        <f>六年级等级</f>
        <v/>
      </c>
      <c r="U472" s="516" t="str">
        <f>六年级坐位体前屈得分</f>
        <v/>
      </c>
      <c r="V472" s="517" t="str">
        <f>六年级等级</f>
        <v/>
      </c>
      <c r="W472" s="516" t="str">
        <f>六年级一分钟跳绳得分</f>
        <v/>
      </c>
      <c r="X472" s="517" t="str">
        <f>六年级等级</f>
        <v/>
      </c>
      <c r="Y472" s="515" t="str">
        <f>六年级仰卧起坐得分</f>
        <v/>
      </c>
      <c r="Z472" s="518" t="str">
        <f>六年级等级</f>
        <v/>
      </c>
      <c r="AA472" s="533" t="str">
        <f>六年级折返跑得分</f>
        <v/>
      </c>
      <c r="AB472" s="515" t="str">
        <f>六年级等级</f>
        <v/>
      </c>
      <c r="AC472" s="533" t="str">
        <f>六年级跳绳附加分</f>
        <v/>
      </c>
      <c r="AD472" s="534" t="str">
        <f>六年级标准分</f>
        <v/>
      </c>
      <c r="AE472" s="534" t="str">
        <f>六年级总分</f>
        <v/>
      </c>
      <c r="AF472" s="517" t="str">
        <f>六年级等级</f>
        <v/>
      </c>
      <c r="AM472" s="452" t="str">
        <f>折返时间</f>
        <v/>
      </c>
    </row>
    <row r="473" spans="1:39">
      <c r="A473" s="476">
        <v>607</v>
      </c>
      <c r="B473" s="477">
        <v>51</v>
      </c>
      <c r="C473" s="478"/>
      <c r="D473" s="471"/>
      <c r="E473" s="478"/>
      <c r="F473" s="473"/>
      <c r="G473" s="480"/>
      <c r="H473" s="475"/>
      <c r="I473" s="501"/>
      <c r="J473" s="502"/>
      <c r="K473" s="502"/>
      <c r="L473" s="496"/>
      <c r="M473" s="497"/>
      <c r="N473" s="498" t="str">
        <f>六年级BMI</f>
        <v/>
      </c>
      <c r="O473" s="499" t="str">
        <f>六年级BMI等级</f>
        <v/>
      </c>
      <c r="P473" s="500" t="str">
        <f>六年级BMI得分</f>
        <v/>
      </c>
      <c r="Q473" s="515" t="str">
        <f>六年级肺活量得分</f>
        <v/>
      </c>
      <c r="R473" s="512" t="str">
        <f>六年级等级</f>
        <v/>
      </c>
      <c r="S473" s="516" t="str">
        <f>六年级50米跑得分</f>
        <v/>
      </c>
      <c r="T473" s="512" t="str">
        <f>六年级等级</f>
        <v/>
      </c>
      <c r="U473" s="516" t="str">
        <f>六年级坐位体前屈得分</f>
        <v/>
      </c>
      <c r="V473" s="512" t="str">
        <f>六年级等级</f>
        <v/>
      </c>
      <c r="W473" s="516" t="str">
        <f>六年级一分钟跳绳得分</f>
        <v/>
      </c>
      <c r="X473" s="512" t="str">
        <f>六年级等级</f>
        <v/>
      </c>
      <c r="Y473" s="511" t="str">
        <f>六年级仰卧起坐得分</f>
        <v/>
      </c>
      <c r="Z473" s="514" t="str">
        <f>六年级等级</f>
        <v/>
      </c>
      <c r="AA473" s="530" t="str">
        <f>六年级折返跑得分</f>
        <v/>
      </c>
      <c r="AB473" s="511" t="str">
        <f>六年级等级</f>
        <v/>
      </c>
      <c r="AC473" s="530" t="str">
        <f>六年级跳绳附加分</f>
        <v/>
      </c>
      <c r="AD473" s="534" t="str">
        <f>六年级标准分</f>
        <v/>
      </c>
      <c r="AE473" s="531" t="str">
        <f>六年级总分</f>
        <v/>
      </c>
      <c r="AF473" s="512" t="str">
        <f>六年级等级</f>
        <v/>
      </c>
      <c r="AM473" s="452" t="str">
        <f>折返时间</f>
        <v/>
      </c>
    </row>
    <row r="474" spans="1:39">
      <c r="A474" s="476">
        <v>607</v>
      </c>
      <c r="B474" s="477">
        <v>52</v>
      </c>
      <c r="C474" s="478"/>
      <c r="D474" s="471"/>
      <c r="E474" s="478"/>
      <c r="F474" s="473"/>
      <c r="G474" s="480"/>
      <c r="H474" s="475"/>
      <c r="I474" s="501"/>
      <c r="J474" s="502"/>
      <c r="K474" s="502"/>
      <c r="L474" s="503"/>
      <c r="M474" s="504"/>
      <c r="N474" s="505" t="str">
        <f>六年级BMI</f>
        <v/>
      </c>
      <c r="O474" s="499" t="str">
        <f>六年级BMI等级</f>
        <v/>
      </c>
      <c r="P474" s="500" t="str">
        <f>六年级BMI得分</f>
        <v/>
      </c>
      <c r="Q474" s="515" t="str">
        <f>六年级肺活量得分</f>
        <v/>
      </c>
      <c r="R474" s="512" t="str">
        <f>六年级等级</f>
        <v/>
      </c>
      <c r="S474" s="516" t="str">
        <f>六年级50米跑得分</f>
        <v/>
      </c>
      <c r="T474" s="512" t="str">
        <f>六年级等级</f>
        <v/>
      </c>
      <c r="U474" s="516" t="str">
        <f>六年级坐位体前屈得分</f>
        <v/>
      </c>
      <c r="V474" s="517" t="str">
        <f>六年级等级</f>
        <v/>
      </c>
      <c r="W474" s="516" t="str">
        <f>六年级一分钟跳绳得分</f>
        <v/>
      </c>
      <c r="X474" s="517" t="str">
        <f>六年级等级</f>
        <v/>
      </c>
      <c r="Y474" s="515" t="str">
        <f>六年级仰卧起坐得分</f>
        <v/>
      </c>
      <c r="Z474" s="518" t="str">
        <f>六年级等级</f>
        <v/>
      </c>
      <c r="AA474" s="533" t="str">
        <f>六年级折返跑得分</f>
        <v/>
      </c>
      <c r="AB474" s="515" t="str">
        <f>六年级等级</f>
        <v/>
      </c>
      <c r="AC474" s="533" t="str">
        <f>六年级跳绳附加分</f>
        <v/>
      </c>
      <c r="AD474" s="534" t="str">
        <f>六年级标准分</f>
        <v/>
      </c>
      <c r="AE474" s="534" t="str">
        <f>六年级总分</f>
        <v/>
      </c>
      <c r="AF474" s="517" t="str">
        <f>六年级等级</f>
        <v/>
      </c>
      <c r="AM474" s="452" t="str">
        <f>折返时间</f>
        <v/>
      </c>
    </row>
    <row r="475" spans="1:39">
      <c r="A475" s="476">
        <v>607</v>
      </c>
      <c r="B475" s="477">
        <v>53</v>
      </c>
      <c r="C475" s="478"/>
      <c r="D475" s="471"/>
      <c r="E475" s="478"/>
      <c r="F475" s="473"/>
      <c r="G475" s="480"/>
      <c r="H475" s="475"/>
      <c r="I475" s="501"/>
      <c r="J475" s="502"/>
      <c r="K475" s="502"/>
      <c r="L475" s="503"/>
      <c r="M475" s="504"/>
      <c r="N475" s="505" t="str">
        <f>六年级BMI</f>
        <v/>
      </c>
      <c r="O475" s="499" t="str">
        <f>六年级BMI等级</f>
        <v/>
      </c>
      <c r="P475" s="500" t="str">
        <f>六年级BMI得分</f>
        <v/>
      </c>
      <c r="Q475" s="515" t="str">
        <f>六年级肺活量得分</f>
        <v/>
      </c>
      <c r="R475" s="512" t="str">
        <f>六年级等级</f>
        <v/>
      </c>
      <c r="S475" s="516" t="str">
        <f>六年级50米跑得分</f>
        <v/>
      </c>
      <c r="T475" s="512" t="str">
        <f>六年级等级</f>
        <v/>
      </c>
      <c r="U475" s="516" t="str">
        <f>六年级坐位体前屈得分</f>
        <v/>
      </c>
      <c r="V475" s="517" t="str">
        <f>六年级等级</f>
        <v/>
      </c>
      <c r="W475" s="516" t="str">
        <f>六年级一分钟跳绳得分</f>
        <v/>
      </c>
      <c r="X475" s="517" t="str">
        <f>六年级等级</f>
        <v/>
      </c>
      <c r="Y475" s="515" t="str">
        <f>六年级仰卧起坐得分</f>
        <v/>
      </c>
      <c r="Z475" s="518" t="str">
        <f>六年级等级</f>
        <v/>
      </c>
      <c r="AA475" s="533" t="str">
        <f>六年级折返跑得分</f>
        <v/>
      </c>
      <c r="AB475" s="515" t="str">
        <f>六年级等级</f>
        <v/>
      </c>
      <c r="AC475" s="533" t="str">
        <f>六年级跳绳附加分</f>
        <v/>
      </c>
      <c r="AD475" s="534" t="str">
        <f>六年级标准分</f>
        <v/>
      </c>
      <c r="AE475" s="534" t="str">
        <f>六年级总分</f>
        <v/>
      </c>
      <c r="AF475" s="517" t="str">
        <f>六年级等级</f>
        <v/>
      </c>
      <c r="AM475" s="452" t="str">
        <f>折返时间</f>
        <v/>
      </c>
    </row>
    <row r="476" spans="1:39">
      <c r="A476" s="476">
        <v>607</v>
      </c>
      <c r="B476" s="477">
        <v>54</v>
      </c>
      <c r="C476" s="478"/>
      <c r="D476" s="471"/>
      <c r="E476" s="478"/>
      <c r="F476" s="473"/>
      <c r="G476" s="480"/>
      <c r="H476" s="475"/>
      <c r="I476" s="501"/>
      <c r="J476" s="502"/>
      <c r="K476" s="502"/>
      <c r="L476" s="503"/>
      <c r="M476" s="504"/>
      <c r="N476" s="505" t="str">
        <f>六年级BMI</f>
        <v/>
      </c>
      <c r="O476" s="499" t="str">
        <f>六年级BMI等级</f>
        <v/>
      </c>
      <c r="P476" s="500" t="str">
        <f>六年级BMI得分</f>
        <v/>
      </c>
      <c r="Q476" s="515" t="str">
        <f>六年级肺活量得分</f>
        <v/>
      </c>
      <c r="R476" s="512" t="str">
        <f>六年级等级</f>
        <v/>
      </c>
      <c r="S476" s="516" t="str">
        <f>六年级50米跑得分</f>
        <v/>
      </c>
      <c r="T476" s="512" t="str">
        <f>六年级等级</f>
        <v/>
      </c>
      <c r="U476" s="516" t="str">
        <f>六年级坐位体前屈得分</f>
        <v/>
      </c>
      <c r="V476" s="517" t="str">
        <f>六年级等级</f>
        <v/>
      </c>
      <c r="W476" s="516" t="str">
        <f>六年级一分钟跳绳得分</f>
        <v/>
      </c>
      <c r="X476" s="517" t="str">
        <f>六年级等级</f>
        <v/>
      </c>
      <c r="Y476" s="515" t="str">
        <f>六年级仰卧起坐得分</f>
        <v/>
      </c>
      <c r="Z476" s="518" t="str">
        <f>六年级等级</f>
        <v/>
      </c>
      <c r="AA476" s="533" t="str">
        <f>六年级折返跑得分</f>
        <v/>
      </c>
      <c r="AB476" s="515" t="str">
        <f>六年级等级</f>
        <v/>
      </c>
      <c r="AC476" s="533" t="str">
        <f>六年级跳绳附加分</f>
        <v/>
      </c>
      <c r="AD476" s="534" t="str">
        <f>六年级标准分</f>
        <v/>
      </c>
      <c r="AE476" s="534" t="str">
        <f>六年级总分</f>
        <v/>
      </c>
      <c r="AF476" s="517" t="str">
        <f>六年级等级</f>
        <v/>
      </c>
      <c r="AM476" s="452" t="str">
        <f>折返时间</f>
        <v/>
      </c>
    </row>
    <row r="477" spans="1:39">
      <c r="A477" s="476">
        <v>607</v>
      </c>
      <c r="B477" s="477">
        <v>55</v>
      </c>
      <c r="C477" s="478"/>
      <c r="D477" s="471"/>
      <c r="E477" s="478"/>
      <c r="F477" s="473"/>
      <c r="G477" s="480"/>
      <c r="H477" s="475"/>
      <c r="I477" s="501"/>
      <c r="J477" s="502"/>
      <c r="K477" s="502"/>
      <c r="L477" s="503"/>
      <c r="M477" s="504"/>
      <c r="N477" s="505" t="str">
        <f>六年级BMI</f>
        <v/>
      </c>
      <c r="O477" s="499" t="str">
        <f>六年级BMI等级</f>
        <v/>
      </c>
      <c r="P477" s="500" t="str">
        <f>六年级BMI得分</f>
        <v/>
      </c>
      <c r="Q477" s="515" t="str">
        <f>六年级肺活量得分</f>
        <v/>
      </c>
      <c r="R477" s="512" t="str">
        <f>六年级等级</f>
        <v/>
      </c>
      <c r="S477" s="516" t="str">
        <f>六年级50米跑得分</f>
        <v/>
      </c>
      <c r="T477" s="512" t="str">
        <f>六年级等级</f>
        <v/>
      </c>
      <c r="U477" s="516" t="str">
        <f>六年级坐位体前屈得分</f>
        <v/>
      </c>
      <c r="V477" s="517" t="str">
        <f>六年级等级</f>
        <v/>
      </c>
      <c r="W477" s="516" t="str">
        <f>六年级一分钟跳绳得分</f>
        <v/>
      </c>
      <c r="X477" s="517" t="str">
        <f>六年级等级</f>
        <v/>
      </c>
      <c r="Y477" s="515" t="str">
        <f>六年级仰卧起坐得分</f>
        <v/>
      </c>
      <c r="Z477" s="518" t="str">
        <f>六年级等级</f>
        <v/>
      </c>
      <c r="AA477" s="533" t="str">
        <f>六年级折返跑得分</f>
        <v/>
      </c>
      <c r="AB477" s="515" t="str">
        <f>六年级等级</f>
        <v/>
      </c>
      <c r="AC477" s="533" t="str">
        <f>六年级跳绳附加分</f>
        <v/>
      </c>
      <c r="AD477" s="534" t="str">
        <f>六年级标准分</f>
        <v/>
      </c>
      <c r="AE477" s="534" t="str">
        <f>六年级总分</f>
        <v/>
      </c>
      <c r="AF477" s="517" t="str">
        <f>六年级等级</f>
        <v/>
      </c>
      <c r="AM477" s="452" t="str">
        <f>折返时间</f>
        <v/>
      </c>
    </row>
    <row r="478" spans="1:39">
      <c r="A478" s="476">
        <v>607</v>
      </c>
      <c r="B478" s="477">
        <v>56</v>
      </c>
      <c r="C478" s="478"/>
      <c r="D478" s="471"/>
      <c r="E478" s="478"/>
      <c r="F478" s="473"/>
      <c r="G478" s="480"/>
      <c r="H478" s="475"/>
      <c r="I478" s="501"/>
      <c r="J478" s="502"/>
      <c r="K478" s="502"/>
      <c r="L478" s="503"/>
      <c r="M478" s="504"/>
      <c r="N478" s="505" t="str">
        <f>六年级BMI</f>
        <v/>
      </c>
      <c r="O478" s="499" t="str">
        <f>六年级BMI等级</f>
        <v/>
      </c>
      <c r="P478" s="500" t="str">
        <f>六年级BMI得分</f>
        <v/>
      </c>
      <c r="Q478" s="515" t="str">
        <f>六年级肺活量得分</f>
        <v/>
      </c>
      <c r="R478" s="512" t="str">
        <f>六年级等级</f>
        <v/>
      </c>
      <c r="S478" s="516" t="str">
        <f>六年级50米跑得分</f>
        <v/>
      </c>
      <c r="T478" s="512" t="str">
        <f>六年级等级</f>
        <v/>
      </c>
      <c r="U478" s="516" t="str">
        <f>六年级坐位体前屈得分</f>
        <v/>
      </c>
      <c r="V478" s="517" t="str">
        <f>六年级等级</f>
        <v/>
      </c>
      <c r="W478" s="516" t="str">
        <f>六年级一分钟跳绳得分</f>
        <v/>
      </c>
      <c r="X478" s="517" t="str">
        <f>六年级等级</f>
        <v/>
      </c>
      <c r="Y478" s="515" t="str">
        <f>六年级仰卧起坐得分</f>
        <v/>
      </c>
      <c r="Z478" s="518" t="str">
        <f>六年级等级</f>
        <v/>
      </c>
      <c r="AA478" s="533" t="str">
        <f>六年级折返跑得分</f>
        <v/>
      </c>
      <c r="AB478" s="515" t="str">
        <f>六年级等级</f>
        <v/>
      </c>
      <c r="AC478" s="533" t="str">
        <f>六年级跳绳附加分</f>
        <v/>
      </c>
      <c r="AD478" s="534" t="str">
        <f>六年级标准分</f>
        <v/>
      </c>
      <c r="AE478" s="534" t="str">
        <f>六年级总分</f>
        <v/>
      </c>
      <c r="AF478" s="517" t="str">
        <f>六年级等级</f>
        <v/>
      </c>
      <c r="AM478" s="452" t="str">
        <f>折返时间</f>
        <v/>
      </c>
    </row>
    <row r="479" spans="1:39">
      <c r="A479" s="476">
        <v>607</v>
      </c>
      <c r="B479" s="477">
        <v>57</v>
      </c>
      <c r="C479" s="478"/>
      <c r="D479" s="471"/>
      <c r="E479" s="478"/>
      <c r="F479" s="473"/>
      <c r="G479" s="480"/>
      <c r="H479" s="475"/>
      <c r="I479" s="501"/>
      <c r="J479" s="502"/>
      <c r="K479" s="502"/>
      <c r="L479" s="503"/>
      <c r="M479" s="504"/>
      <c r="N479" s="505" t="str">
        <f>六年级BMI</f>
        <v/>
      </c>
      <c r="O479" s="499" t="str">
        <f>六年级BMI等级</f>
        <v/>
      </c>
      <c r="P479" s="500" t="str">
        <f>六年级BMI得分</f>
        <v/>
      </c>
      <c r="Q479" s="515" t="str">
        <f>六年级肺活量得分</f>
        <v/>
      </c>
      <c r="R479" s="512" t="str">
        <f>六年级等级</f>
        <v/>
      </c>
      <c r="S479" s="516" t="str">
        <f>六年级50米跑得分</f>
        <v/>
      </c>
      <c r="T479" s="517" t="str">
        <f>六年级等级</f>
        <v/>
      </c>
      <c r="U479" s="516" t="str">
        <f>六年级坐位体前屈得分</f>
        <v/>
      </c>
      <c r="V479" s="517" t="str">
        <f>六年级等级</f>
        <v/>
      </c>
      <c r="W479" s="516" t="str">
        <f>六年级一分钟跳绳得分</f>
        <v/>
      </c>
      <c r="X479" s="517" t="str">
        <f>六年级等级</f>
        <v/>
      </c>
      <c r="Y479" s="515" t="str">
        <f>六年级仰卧起坐得分</f>
        <v/>
      </c>
      <c r="Z479" s="518" t="str">
        <f>六年级等级</f>
        <v/>
      </c>
      <c r="AA479" s="533" t="str">
        <f>六年级折返跑得分</f>
        <v/>
      </c>
      <c r="AB479" s="515" t="str">
        <f>六年级等级</f>
        <v/>
      </c>
      <c r="AC479" s="533" t="str">
        <f>六年级跳绳附加分</f>
        <v/>
      </c>
      <c r="AD479" s="534" t="str">
        <f>六年级标准分</f>
        <v/>
      </c>
      <c r="AE479" s="534" t="str">
        <f>六年级总分</f>
        <v/>
      </c>
      <c r="AF479" s="517" t="str">
        <f>六年级等级</f>
        <v/>
      </c>
      <c r="AM479" s="452" t="str">
        <f>折返时间</f>
        <v/>
      </c>
    </row>
    <row r="480" spans="1:39">
      <c r="A480" s="476">
        <v>607</v>
      </c>
      <c r="B480" s="477">
        <v>58</v>
      </c>
      <c r="C480" s="478"/>
      <c r="D480" s="471"/>
      <c r="E480" s="478"/>
      <c r="F480" s="473"/>
      <c r="G480" s="480"/>
      <c r="H480" s="475"/>
      <c r="I480" s="501"/>
      <c r="J480" s="502"/>
      <c r="K480" s="502"/>
      <c r="L480" s="503"/>
      <c r="M480" s="504"/>
      <c r="N480" s="505" t="str">
        <f>六年级BMI</f>
        <v/>
      </c>
      <c r="O480" s="499" t="str">
        <f>六年级BMI等级</f>
        <v/>
      </c>
      <c r="P480" s="500" t="str">
        <f>六年级BMI得分</f>
        <v/>
      </c>
      <c r="Q480" s="515" t="str">
        <f>六年级肺活量得分</f>
        <v/>
      </c>
      <c r="R480" s="512" t="str">
        <f>六年级等级</f>
        <v/>
      </c>
      <c r="S480" s="516" t="str">
        <f>六年级50米跑得分</f>
        <v/>
      </c>
      <c r="T480" s="517" t="str">
        <f>六年级等级</f>
        <v/>
      </c>
      <c r="U480" s="516" t="str">
        <f>六年级坐位体前屈得分</f>
        <v/>
      </c>
      <c r="V480" s="517" t="str">
        <f>六年级等级</f>
        <v/>
      </c>
      <c r="W480" s="516" t="str">
        <f>六年级一分钟跳绳得分</f>
        <v/>
      </c>
      <c r="X480" s="517" t="str">
        <f>六年级等级</f>
        <v/>
      </c>
      <c r="Y480" s="515" t="str">
        <f>六年级仰卧起坐得分</f>
        <v/>
      </c>
      <c r="Z480" s="518" t="str">
        <f>六年级等级</f>
        <v/>
      </c>
      <c r="AA480" s="533" t="str">
        <f>六年级折返跑得分</f>
        <v/>
      </c>
      <c r="AB480" s="515" t="str">
        <f>六年级等级</f>
        <v/>
      </c>
      <c r="AC480" s="533" t="str">
        <f>六年级跳绳附加分</f>
        <v/>
      </c>
      <c r="AD480" s="534" t="str">
        <f>六年级标准分</f>
        <v/>
      </c>
      <c r="AE480" s="534" t="str">
        <f>六年级总分</f>
        <v/>
      </c>
      <c r="AF480" s="517" t="str">
        <f>六年级等级</f>
        <v/>
      </c>
      <c r="AM480" s="452" t="str">
        <f>折返时间</f>
        <v/>
      </c>
    </row>
    <row r="481" spans="1:39">
      <c r="A481" s="476">
        <v>607</v>
      </c>
      <c r="B481" s="477">
        <v>59</v>
      </c>
      <c r="C481" s="478"/>
      <c r="D481" s="471"/>
      <c r="E481" s="478"/>
      <c r="F481" s="473"/>
      <c r="G481" s="480"/>
      <c r="H481" s="475"/>
      <c r="I481" s="501"/>
      <c r="J481" s="502"/>
      <c r="K481" s="502"/>
      <c r="L481" s="503"/>
      <c r="M481" s="504"/>
      <c r="N481" s="505" t="str">
        <f>六年级BMI</f>
        <v/>
      </c>
      <c r="O481" s="499" t="str">
        <f>六年级BMI等级</f>
        <v/>
      </c>
      <c r="P481" s="500" t="str">
        <f>六年级BMI得分</f>
        <v/>
      </c>
      <c r="Q481" s="515" t="str">
        <f>六年级肺活量得分</f>
        <v/>
      </c>
      <c r="R481" s="512" t="str">
        <f>六年级等级</f>
        <v/>
      </c>
      <c r="S481" s="516" t="str">
        <f>六年级50米跑得分</f>
        <v/>
      </c>
      <c r="T481" s="517" t="str">
        <f>六年级等级</f>
        <v/>
      </c>
      <c r="U481" s="516" t="str">
        <f>六年级坐位体前屈得分</f>
        <v/>
      </c>
      <c r="V481" s="517" t="str">
        <f>六年级等级</f>
        <v/>
      </c>
      <c r="W481" s="516" t="str">
        <f>六年级一分钟跳绳得分</f>
        <v/>
      </c>
      <c r="X481" s="517" t="str">
        <f>六年级等级</f>
        <v/>
      </c>
      <c r="Y481" s="515" t="str">
        <f>六年级仰卧起坐得分</f>
        <v/>
      </c>
      <c r="Z481" s="518" t="str">
        <f>六年级等级</f>
        <v/>
      </c>
      <c r="AA481" s="533" t="str">
        <f>六年级折返跑得分</f>
        <v/>
      </c>
      <c r="AB481" s="515" t="str">
        <f>六年级等级</f>
        <v/>
      </c>
      <c r="AC481" s="533" t="str">
        <f>六年级跳绳附加分</f>
        <v/>
      </c>
      <c r="AD481" s="534" t="str">
        <f>六年级标准分</f>
        <v/>
      </c>
      <c r="AE481" s="534" t="str">
        <f>六年级总分</f>
        <v/>
      </c>
      <c r="AF481" s="517" t="str">
        <f>六年级等级</f>
        <v/>
      </c>
      <c r="AM481" s="452" t="str">
        <f>折返时间</f>
        <v/>
      </c>
    </row>
    <row r="482" spans="1:39">
      <c r="A482" s="476">
        <v>607</v>
      </c>
      <c r="B482" s="477">
        <v>60</v>
      </c>
      <c r="C482" s="478"/>
      <c r="D482" s="471"/>
      <c r="E482" s="478"/>
      <c r="F482" s="473"/>
      <c r="G482" s="480"/>
      <c r="H482" s="475"/>
      <c r="I482" s="501"/>
      <c r="J482" s="502"/>
      <c r="K482" s="502"/>
      <c r="L482" s="503"/>
      <c r="M482" s="504"/>
      <c r="N482" s="505" t="str">
        <f>六年级BMI</f>
        <v/>
      </c>
      <c r="O482" s="499" t="str">
        <f>六年级BMI等级</f>
        <v/>
      </c>
      <c r="P482" s="500" t="str">
        <f>六年级BMI得分</f>
        <v/>
      </c>
      <c r="Q482" s="515" t="str">
        <f>六年级肺活量得分</f>
        <v/>
      </c>
      <c r="R482" s="512" t="str">
        <f>六年级等级</f>
        <v/>
      </c>
      <c r="S482" s="516" t="str">
        <f>六年级50米跑得分</f>
        <v/>
      </c>
      <c r="T482" s="517" t="str">
        <f>六年级等级</f>
        <v/>
      </c>
      <c r="U482" s="516" t="str">
        <f>六年级坐位体前屈得分</f>
        <v/>
      </c>
      <c r="V482" s="517" t="str">
        <f>六年级等级</f>
        <v/>
      </c>
      <c r="W482" s="516" t="str">
        <f>六年级一分钟跳绳得分</f>
        <v/>
      </c>
      <c r="X482" s="517" t="str">
        <f>六年级等级</f>
        <v/>
      </c>
      <c r="Y482" s="515" t="str">
        <f>六年级仰卧起坐得分</f>
        <v/>
      </c>
      <c r="Z482" s="518" t="str">
        <f>六年级等级</f>
        <v/>
      </c>
      <c r="AA482" s="533" t="str">
        <f>六年级折返跑得分</f>
        <v/>
      </c>
      <c r="AB482" s="515" t="str">
        <f>六年级等级</f>
        <v/>
      </c>
      <c r="AC482" s="533" t="str">
        <f>六年级跳绳附加分</f>
        <v/>
      </c>
      <c r="AD482" s="534" t="str">
        <f>六年级标准分</f>
        <v/>
      </c>
      <c r="AE482" s="534" t="str">
        <f>六年级总分</f>
        <v/>
      </c>
      <c r="AF482" s="517" t="str">
        <f>六年级等级</f>
        <v/>
      </c>
      <c r="AM482" s="452" t="str">
        <f>折返时间</f>
        <v/>
      </c>
    </row>
    <row r="483" spans="1:39">
      <c r="A483" s="476">
        <v>607</v>
      </c>
      <c r="B483" s="477">
        <v>61</v>
      </c>
      <c r="C483" s="478"/>
      <c r="D483" s="471"/>
      <c r="E483" s="478"/>
      <c r="F483" s="473"/>
      <c r="G483" s="480"/>
      <c r="H483" s="475"/>
      <c r="I483" s="501"/>
      <c r="J483" s="502"/>
      <c r="K483" s="502"/>
      <c r="L483" s="503"/>
      <c r="M483" s="504"/>
      <c r="N483" s="505" t="str">
        <f>六年级BMI</f>
        <v/>
      </c>
      <c r="O483" s="499" t="str">
        <f>六年级BMI等级</f>
        <v/>
      </c>
      <c r="P483" s="500" t="str">
        <f>六年级BMI得分</f>
        <v/>
      </c>
      <c r="Q483" s="515" t="str">
        <f>六年级肺活量得分</f>
        <v/>
      </c>
      <c r="R483" s="512" t="str">
        <f>六年级等级</f>
        <v/>
      </c>
      <c r="S483" s="516" t="str">
        <f>六年级50米跑得分</f>
        <v/>
      </c>
      <c r="T483" s="517" t="str">
        <f>六年级等级</f>
        <v/>
      </c>
      <c r="U483" s="516" t="str">
        <f>六年级坐位体前屈得分</f>
        <v/>
      </c>
      <c r="V483" s="517" t="str">
        <f>六年级等级</f>
        <v/>
      </c>
      <c r="W483" s="516" t="str">
        <f>六年级一分钟跳绳得分</f>
        <v/>
      </c>
      <c r="X483" s="517" t="str">
        <f>六年级等级</f>
        <v/>
      </c>
      <c r="Y483" s="515" t="str">
        <f>六年级仰卧起坐得分</f>
        <v/>
      </c>
      <c r="Z483" s="518" t="str">
        <f>六年级等级</f>
        <v/>
      </c>
      <c r="AA483" s="533" t="str">
        <f>六年级折返跑得分</f>
        <v/>
      </c>
      <c r="AB483" s="515" t="str">
        <f>六年级等级</f>
        <v/>
      </c>
      <c r="AC483" s="533" t="str">
        <f>六年级跳绳附加分</f>
        <v/>
      </c>
      <c r="AD483" s="534" t="str">
        <f>六年级标准分</f>
        <v/>
      </c>
      <c r="AE483" s="534" t="str">
        <f>六年级总分</f>
        <v/>
      </c>
      <c r="AF483" s="517" t="str">
        <f>六年级等级</f>
        <v/>
      </c>
      <c r="AM483" s="452" t="str">
        <f>折返时间</f>
        <v/>
      </c>
    </row>
    <row r="484" spans="1:39">
      <c r="A484" s="476">
        <v>607</v>
      </c>
      <c r="B484" s="477">
        <v>62</v>
      </c>
      <c r="C484" s="470"/>
      <c r="D484" s="471"/>
      <c r="E484" s="472"/>
      <c r="F484" s="473"/>
      <c r="G484" s="480"/>
      <c r="H484" s="475"/>
      <c r="I484" s="494"/>
      <c r="J484" s="495"/>
      <c r="K484" s="495"/>
      <c r="L484" s="503"/>
      <c r="M484" s="504"/>
      <c r="N484" s="505" t="str">
        <f>六年级BMI</f>
        <v/>
      </c>
      <c r="O484" s="499" t="str">
        <f>六年级BMI等级</f>
        <v/>
      </c>
      <c r="P484" s="500" t="str">
        <f>六年级BMI得分</f>
        <v/>
      </c>
      <c r="Q484" s="515" t="str">
        <f>六年级肺活量得分</f>
        <v/>
      </c>
      <c r="R484" s="512" t="str">
        <f>六年级等级</f>
        <v/>
      </c>
      <c r="S484" s="516" t="str">
        <f>六年级50米跑得分</f>
        <v/>
      </c>
      <c r="T484" s="517" t="str">
        <f>六年级等级</f>
        <v/>
      </c>
      <c r="U484" s="516" t="str">
        <f>六年级坐位体前屈得分</f>
        <v/>
      </c>
      <c r="V484" s="517" t="str">
        <f>六年级等级</f>
        <v/>
      </c>
      <c r="W484" s="516" t="str">
        <f>六年级一分钟跳绳得分</f>
        <v/>
      </c>
      <c r="X484" s="517" t="str">
        <f>六年级等级</f>
        <v/>
      </c>
      <c r="Y484" s="515" t="str">
        <f>六年级仰卧起坐得分</f>
        <v/>
      </c>
      <c r="Z484" s="518" t="str">
        <f>六年级等级</f>
        <v/>
      </c>
      <c r="AA484" s="533" t="str">
        <f>六年级折返跑得分</f>
        <v/>
      </c>
      <c r="AB484" s="515" t="str">
        <f>六年级等级</f>
        <v/>
      </c>
      <c r="AC484" s="533" t="str">
        <f>六年级跳绳附加分</f>
        <v/>
      </c>
      <c r="AD484" s="534" t="str">
        <f>六年级标准分</f>
        <v/>
      </c>
      <c r="AE484" s="534" t="str">
        <f>六年级总分</f>
        <v/>
      </c>
      <c r="AF484" s="517" t="str">
        <f>六年级等级</f>
        <v/>
      </c>
      <c r="AM484" s="452" t="str">
        <f>折返时间</f>
        <v/>
      </c>
    </row>
    <row r="485" spans="1:39">
      <c r="A485" s="476">
        <v>607</v>
      </c>
      <c r="B485" s="477">
        <v>63</v>
      </c>
      <c r="C485" s="478"/>
      <c r="D485" s="471"/>
      <c r="E485" s="472"/>
      <c r="F485" s="473"/>
      <c r="G485" s="480"/>
      <c r="H485" s="475"/>
      <c r="I485" s="501"/>
      <c r="J485" s="502"/>
      <c r="K485" s="495"/>
      <c r="L485" s="503"/>
      <c r="M485" s="504"/>
      <c r="N485" s="505" t="str">
        <f>六年级BMI</f>
        <v/>
      </c>
      <c r="O485" s="499" t="str">
        <f>六年级BMI等级</f>
        <v/>
      </c>
      <c r="P485" s="500" t="str">
        <f>六年级BMI得分</f>
        <v/>
      </c>
      <c r="Q485" s="515" t="str">
        <f>六年级肺活量得分</f>
        <v/>
      </c>
      <c r="R485" s="512" t="str">
        <f>六年级等级</f>
        <v/>
      </c>
      <c r="S485" s="516" t="str">
        <f>六年级50米跑得分</f>
        <v/>
      </c>
      <c r="T485" s="517" t="str">
        <f>六年级等级</f>
        <v/>
      </c>
      <c r="U485" s="516" t="str">
        <f>六年级坐位体前屈得分</f>
        <v/>
      </c>
      <c r="V485" s="517" t="str">
        <f>六年级等级</f>
        <v/>
      </c>
      <c r="W485" s="516" t="str">
        <f>六年级一分钟跳绳得分</f>
        <v/>
      </c>
      <c r="X485" s="517" t="str">
        <f>六年级等级</f>
        <v/>
      </c>
      <c r="Y485" s="515" t="str">
        <f>六年级仰卧起坐得分</f>
        <v/>
      </c>
      <c r="Z485" s="518" t="str">
        <f>六年级等级</f>
        <v/>
      </c>
      <c r="AA485" s="533" t="str">
        <f>六年级折返跑得分</f>
        <v/>
      </c>
      <c r="AB485" s="515" t="str">
        <f>六年级等级</f>
        <v/>
      </c>
      <c r="AC485" s="533" t="str">
        <f>六年级跳绳附加分</f>
        <v/>
      </c>
      <c r="AD485" s="534" t="str">
        <f>六年级标准分</f>
        <v/>
      </c>
      <c r="AE485" s="534" t="str">
        <f>六年级总分</f>
        <v/>
      </c>
      <c r="AF485" s="517" t="str">
        <f>六年级等级</f>
        <v/>
      </c>
      <c r="AM485" s="452" t="str">
        <f>折返时间</f>
        <v/>
      </c>
    </row>
    <row r="486" spans="1:39">
      <c r="A486" s="476">
        <v>607</v>
      </c>
      <c r="B486" s="477">
        <v>64</v>
      </c>
      <c r="C486" s="478"/>
      <c r="D486" s="471"/>
      <c r="E486" s="472"/>
      <c r="F486" s="473"/>
      <c r="G486" s="480"/>
      <c r="H486" s="475"/>
      <c r="I486" s="501"/>
      <c r="J486" s="502"/>
      <c r="K486" s="495"/>
      <c r="L486" s="503"/>
      <c r="M486" s="504"/>
      <c r="N486" s="505" t="str">
        <f>六年级BMI</f>
        <v/>
      </c>
      <c r="O486" s="499" t="str">
        <f>六年级BMI等级</f>
        <v/>
      </c>
      <c r="P486" s="500" t="str">
        <f>六年级BMI得分</f>
        <v/>
      </c>
      <c r="Q486" s="515" t="str">
        <f>六年级肺活量得分</f>
        <v/>
      </c>
      <c r="R486" s="512" t="str">
        <f>六年级等级</f>
        <v/>
      </c>
      <c r="S486" s="516" t="str">
        <f>六年级50米跑得分</f>
        <v/>
      </c>
      <c r="T486" s="517" t="str">
        <f>六年级等级</f>
        <v/>
      </c>
      <c r="U486" s="516" t="str">
        <f>六年级坐位体前屈得分</f>
        <v/>
      </c>
      <c r="V486" s="517" t="str">
        <f>六年级等级</f>
        <v/>
      </c>
      <c r="W486" s="516" t="str">
        <f>六年级一分钟跳绳得分</f>
        <v/>
      </c>
      <c r="X486" s="517" t="str">
        <f>六年级等级</f>
        <v/>
      </c>
      <c r="Y486" s="515" t="str">
        <f>六年级仰卧起坐得分</f>
        <v/>
      </c>
      <c r="Z486" s="518" t="str">
        <f>六年级等级</f>
        <v/>
      </c>
      <c r="AA486" s="533" t="str">
        <f>六年级折返跑得分</f>
        <v/>
      </c>
      <c r="AB486" s="515" t="str">
        <f>六年级等级</f>
        <v/>
      </c>
      <c r="AC486" s="533" t="str">
        <f>六年级跳绳附加分</f>
        <v/>
      </c>
      <c r="AD486" s="534" t="str">
        <f>六年级标准分</f>
        <v/>
      </c>
      <c r="AE486" s="534" t="str">
        <f>六年级总分</f>
        <v/>
      </c>
      <c r="AF486" s="517" t="str">
        <f>六年级等级</f>
        <v/>
      </c>
      <c r="AM486" s="452" t="str">
        <f>折返时间</f>
        <v/>
      </c>
    </row>
    <row r="487" spans="1:39">
      <c r="A487" s="476">
        <v>607</v>
      </c>
      <c r="B487" s="477">
        <v>65</v>
      </c>
      <c r="C487" s="478"/>
      <c r="D487" s="471"/>
      <c r="E487" s="472"/>
      <c r="F487" s="473"/>
      <c r="G487" s="474"/>
      <c r="H487" s="475"/>
      <c r="I487" s="501"/>
      <c r="J487" s="502"/>
      <c r="K487" s="495"/>
      <c r="L487" s="503"/>
      <c r="M487" s="504"/>
      <c r="N487" s="505" t="str">
        <f>六年级BMI</f>
        <v/>
      </c>
      <c r="O487" s="499" t="str">
        <f>六年级BMI等级</f>
        <v/>
      </c>
      <c r="P487" s="500" t="str">
        <f>六年级BMI得分</f>
        <v/>
      </c>
      <c r="Q487" s="515" t="str">
        <f>六年级肺活量得分</f>
        <v/>
      </c>
      <c r="R487" s="512" t="str">
        <f>六年级等级</f>
        <v/>
      </c>
      <c r="S487" s="516" t="str">
        <f>六年级50米跑得分</f>
        <v/>
      </c>
      <c r="T487" s="517" t="str">
        <f>六年级等级</f>
        <v/>
      </c>
      <c r="U487" s="516" t="str">
        <f>六年级坐位体前屈得分</f>
        <v/>
      </c>
      <c r="V487" s="517" t="str">
        <f>六年级等级</f>
        <v/>
      </c>
      <c r="W487" s="516" t="str">
        <f>六年级一分钟跳绳得分</f>
        <v/>
      </c>
      <c r="X487" s="517" t="str">
        <f>六年级等级</f>
        <v/>
      </c>
      <c r="Y487" s="515" t="str">
        <f>六年级仰卧起坐得分</f>
        <v/>
      </c>
      <c r="Z487" s="518" t="str">
        <f>六年级等级</f>
        <v/>
      </c>
      <c r="AA487" s="533" t="str">
        <f>六年级折返跑得分</f>
        <v/>
      </c>
      <c r="AB487" s="515" t="str">
        <f>六年级等级</f>
        <v/>
      </c>
      <c r="AC487" s="533" t="str">
        <f>六年级跳绳附加分</f>
        <v/>
      </c>
      <c r="AD487" s="534" t="str">
        <f>六年级标准分</f>
        <v/>
      </c>
      <c r="AE487" s="534" t="str">
        <f>六年级总分</f>
        <v/>
      </c>
      <c r="AF487" s="517" t="str">
        <f>六年级等级</f>
        <v/>
      </c>
      <c r="AM487" s="452" t="str">
        <f>折返时间</f>
        <v/>
      </c>
    </row>
    <row r="488" spans="1:39">
      <c r="A488" s="476">
        <v>607</v>
      </c>
      <c r="B488" s="477">
        <v>66</v>
      </c>
      <c r="C488" s="478"/>
      <c r="D488" s="471"/>
      <c r="E488" s="472"/>
      <c r="F488" s="473"/>
      <c r="G488" s="474"/>
      <c r="H488" s="475"/>
      <c r="I488" s="501"/>
      <c r="J488" s="502"/>
      <c r="K488" s="495"/>
      <c r="L488" s="503"/>
      <c r="M488" s="504"/>
      <c r="N488" s="505" t="str">
        <f>六年级BMI</f>
        <v/>
      </c>
      <c r="O488" s="499" t="str">
        <f>六年级BMI等级</f>
        <v/>
      </c>
      <c r="P488" s="500" t="str">
        <f>六年级BMI得分</f>
        <v/>
      </c>
      <c r="Q488" s="515" t="str">
        <f>六年级肺活量得分</f>
        <v/>
      </c>
      <c r="R488" s="512" t="str">
        <f>六年级等级</f>
        <v/>
      </c>
      <c r="S488" s="516" t="str">
        <f>六年级50米跑得分</f>
        <v/>
      </c>
      <c r="T488" s="517" t="str">
        <f>六年级等级</f>
        <v/>
      </c>
      <c r="U488" s="516" t="str">
        <f>六年级坐位体前屈得分</f>
        <v/>
      </c>
      <c r="V488" s="517" t="str">
        <f>六年级等级</f>
        <v/>
      </c>
      <c r="W488" s="516" t="str">
        <f>六年级一分钟跳绳得分</f>
        <v/>
      </c>
      <c r="X488" s="517" t="str">
        <f>六年级等级</f>
        <v/>
      </c>
      <c r="Y488" s="515" t="str">
        <f>六年级仰卧起坐得分</f>
        <v/>
      </c>
      <c r="Z488" s="518" t="str">
        <f>六年级等级</f>
        <v/>
      </c>
      <c r="AA488" s="533" t="str">
        <f>六年级折返跑得分</f>
        <v/>
      </c>
      <c r="AB488" s="515" t="str">
        <f>六年级等级</f>
        <v/>
      </c>
      <c r="AC488" s="533" t="str">
        <f>六年级跳绳附加分</f>
        <v/>
      </c>
      <c r="AD488" s="534" t="str">
        <f>六年级标准分</f>
        <v/>
      </c>
      <c r="AE488" s="534" t="str">
        <f>六年级总分</f>
        <v/>
      </c>
      <c r="AF488" s="517" t="str">
        <f>六年级等级</f>
        <v/>
      </c>
      <c r="AM488" s="452" t="str">
        <f>折返时间</f>
        <v/>
      </c>
    </row>
    <row r="489" spans="1:39">
      <c r="A489" s="476">
        <v>607</v>
      </c>
      <c r="B489" s="477">
        <v>67</v>
      </c>
      <c r="C489" s="478"/>
      <c r="D489" s="471"/>
      <c r="E489" s="472"/>
      <c r="F489" s="473"/>
      <c r="G489" s="480"/>
      <c r="H489" s="475"/>
      <c r="I489" s="501"/>
      <c r="J489" s="502"/>
      <c r="K489" s="495"/>
      <c r="L489" s="503"/>
      <c r="M489" s="504"/>
      <c r="N489" s="505" t="str">
        <f>六年级BMI</f>
        <v/>
      </c>
      <c r="O489" s="499" t="str">
        <f>六年级BMI等级</f>
        <v/>
      </c>
      <c r="P489" s="500" t="str">
        <f>六年级BMI得分</f>
        <v/>
      </c>
      <c r="Q489" s="515" t="str">
        <f>六年级肺活量得分</f>
        <v/>
      </c>
      <c r="R489" s="512" t="str">
        <f>六年级等级</f>
        <v/>
      </c>
      <c r="S489" s="516" t="str">
        <f>六年级50米跑得分</f>
        <v/>
      </c>
      <c r="T489" s="517" t="str">
        <f>六年级等级</f>
        <v/>
      </c>
      <c r="U489" s="516" t="str">
        <f>六年级坐位体前屈得分</f>
        <v/>
      </c>
      <c r="V489" s="517" t="str">
        <f>六年级等级</f>
        <v/>
      </c>
      <c r="W489" s="516" t="str">
        <f>六年级一分钟跳绳得分</f>
        <v/>
      </c>
      <c r="X489" s="517" t="str">
        <f>六年级等级</f>
        <v/>
      </c>
      <c r="Y489" s="515" t="str">
        <f>六年级仰卧起坐得分</f>
        <v/>
      </c>
      <c r="Z489" s="518" t="str">
        <f>六年级等级</f>
        <v/>
      </c>
      <c r="AA489" s="533" t="str">
        <f>六年级折返跑得分</f>
        <v/>
      </c>
      <c r="AB489" s="515" t="str">
        <f>六年级等级</f>
        <v/>
      </c>
      <c r="AC489" s="533" t="str">
        <f>六年级跳绳附加分</f>
        <v/>
      </c>
      <c r="AD489" s="534" t="str">
        <f>六年级标准分</f>
        <v/>
      </c>
      <c r="AE489" s="534" t="str">
        <f>六年级总分</f>
        <v/>
      </c>
      <c r="AF489" s="517" t="str">
        <f>六年级等级</f>
        <v/>
      </c>
      <c r="AM489" s="452" t="str">
        <f>折返时间</f>
        <v/>
      </c>
    </row>
    <row r="490" spans="1:39">
      <c r="A490" s="476">
        <v>607</v>
      </c>
      <c r="B490" s="477">
        <v>68</v>
      </c>
      <c r="C490" s="478"/>
      <c r="D490" s="471"/>
      <c r="E490" s="472"/>
      <c r="F490" s="473"/>
      <c r="G490" s="480"/>
      <c r="H490" s="475"/>
      <c r="I490" s="501"/>
      <c r="J490" s="502"/>
      <c r="K490" s="495"/>
      <c r="L490" s="503"/>
      <c r="M490" s="504"/>
      <c r="N490" s="505" t="str">
        <f>六年级BMI</f>
        <v/>
      </c>
      <c r="O490" s="499" t="str">
        <f>六年级BMI等级</f>
        <v/>
      </c>
      <c r="P490" s="500" t="str">
        <f>六年级BMI得分</f>
        <v/>
      </c>
      <c r="Q490" s="515" t="str">
        <f>六年级肺活量得分</f>
        <v/>
      </c>
      <c r="R490" s="512" t="str">
        <f>六年级等级</f>
        <v/>
      </c>
      <c r="S490" s="516" t="str">
        <f>六年级50米跑得分</f>
        <v/>
      </c>
      <c r="T490" s="517" t="str">
        <f>六年级等级</f>
        <v/>
      </c>
      <c r="U490" s="516" t="str">
        <f>六年级坐位体前屈得分</f>
        <v/>
      </c>
      <c r="V490" s="517" t="str">
        <f>六年级等级</f>
        <v/>
      </c>
      <c r="W490" s="516" t="str">
        <f>六年级一分钟跳绳得分</f>
        <v/>
      </c>
      <c r="X490" s="517" t="str">
        <f>六年级等级</f>
        <v/>
      </c>
      <c r="Y490" s="515" t="str">
        <f>六年级仰卧起坐得分</f>
        <v/>
      </c>
      <c r="Z490" s="518" t="str">
        <f>六年级等级</f>
        <v/>
      </c>
      <c r="AA490" s="533" t="str">
        <f>六年级折返跑得分</f>
        <v/>
      </c>
      <c r="AB490" s="515" t="str">
        <f>六年级等级</f>
        <v/>
      </c>
      <c r="AC490" s="533" t="str">
        <f>六年级跳绳附加分</f>
        <v/>
      </c>
      <c r="AD490" s="534" t="str">
        <f>六年级标准分</f>
        <v/>
      </c>
      <c r="AE490" s="534" t="str">
        <f>六年级总分</f>
        <v/>
      </c>
      <c r="AF490" s="517" t="str">
        <f>六年级等级</f>
        <v/>
      </c>
      <c r="AM490" s="452" t="str">
        <f>折返时间</f>
        <v/>
      </c>
    </row>
    <row r="491" spans="1:39">
      <c r="A491" s="476">
        <v>607</v>
      </c>
      <c r="B491" s="477">
        <v>69</v>
      </c>
      <c r="C491" s="478"/>
      <c r="D491" s="471"/>
      <c r="E491" s="472"/>
      <c r="F491" s="473"/>
      <c r="G491" s="480"/>
      <c r="H491" s="475"/>
      <c r="I491" s="501"/>
      <c r="J491" s="502"/>
      <c r="K491" s="495"/>
      <c r="L491" s="503"/>
      <c r="M491" s="504"/>
      <c r="N491" s="505" t="str">
        <f>六年级BMI</f>
        <v/>
      </c>
      <c r="O491" s="499" t="str">
        <f>六年级BMI等级</f>
        <v/>
      </c>
      <c r="P491" s="500" t="str">
        <f>六年级BMI得分</f>
        <v/>
      </c>
      <c r="Q491" s="515" t="str">
        <f>六年级肺活量得分</f>
        <v/>
      </c>
      <c r="R491" s="512" t="str">
        <f>六年级等级</f>
        <v/>
      </c>
      <c r="S491" s="516" t="str">
        <f>六年级50米跑得分</f>
        <v/>
      </c>
      <c r="T491" s="517" t="str">
        <f>六年级等级</f>
        <v/>
      </c>
      <c r="U491" s="516" t="str">
        <f>六年级坐位体前屈得分</f>
        <v/>
      </c>
      <c r="V491" s="517" t="str">
        <f>六年级等级</f>
        <v/>
      </c>
      <c r="W491" s="516" t="str">
        <f>六年级一分钟跳绳得分</f>
        <v/>
      </c>
      <c r="X491" s="517" t="str">
        <f>六年级等级</f>
        <v/>
      </c>
      <c r="Y491" s="515" t="str">
        <f>六年级仰卧起坐得分</f>
        <v/>
      </c>
      <c r="Z491" s="518" t="str">
        <f>六年级等级</f>
        <v/>
      </c>
      <c r="AA491" s="533" t="str">
        <f>六年级折返跑得分</f>
        <v/>
      </c>
      <c r="AB491" s="515" t="str">
        <f>六年级等级</f>
        <v/>
      </c>
      <c r="AC491" s="533" t="str">
        <f>六年级跳绳附加分</f>
        <v/>
      </c>
      <c r="AD491" s="534" t="str">
        <f>六年级标准分</f>
        <v/>
      </c>
      <c r="AE491" s="534" t="str">
        <f>六年级总分</f>
        <v/>
      </c>
      <c r="AF491" s="517" t="str">
        <f>六年级等级</f>
        <v/>
      </c>
      <c r="AM491" s="452" t="str">
        <f>折返时间</f>
        <v/>
      </c>
    </row>
    <row r="492" ht="15.75" spans="1:39">
      <c r="A492" s="535">
        <v>607</v>
      </c>
      <c r="B492" s="536">
        <v>70</v>
      </c>
      <c r="C492" s="537"/>
      <c r="D492" s="538"/>
      <c r="E492" s="539"/>
      <c r="F492" s="583"/>
      <c r="G492" s="570"/>
      <c r="H492" s="542"/>
      <c r="I492" s="543"/>
      <c r="J492" s="544"/>
      <c r="K492" s="545"/>
      <c r="L492" s="571"/>
      <c r="M492" s="572"/>
      <c r="N492" s="573" t="str">
        <f>六年级BMI</f>
        <v/>
      </c>
      <c r="O492" s="574" t="str">
        <f>六年级BMI等级</f>
        <v/>
      </c>
      <c r="P492" s="575" t="str">
        <f>六年级BMI得分</f>
        <v/>
      </c>
      <c r="Q492" s="576" t="str">
        <f>六年级肺活量得分</f>
        <v/>
      </c>
      <c r="R492" s="577" t="str">
        <f>六年级等级</f>
        <v/>
      </c>
      <c r="S492" s="578" t="str">
        <f>六年级50米跑得分</f>
        <v/>
      </c>
      <c r="T492" s="567" t="str">
        <f>六年级等级</f>
        <v/>
      </c>
      <c r="U492" s="578" t="str">
        <f>六年级坐位体前屈得分</f>
        <v/>
      </c>
      <c r="V492" s="567" t="str">
        <f>六年级等级</f>
        <v/>
      </c>
      <c r="W492" s="578" t="str">
        <f>六年级一分钟跳绳得分</f>
        <v/>
      </c>
      <c r="X492" s="567" t="str">
        <f>六年级等级</f>
        <v/>
      </c>
      <c r="Y492" s="576" t="str">
        <f>六年级仰卧起坐得分</f>
        <v/>
      </c>
      <c r="Z492" s="579" t="str">
        <f>六年级等级</f>
        <v/>
      </c>
      <c r="AA492" s="565" t="str">
        <f>六年级折返跑得分</f>
        <v/>
      </c>
      <c r="AB492" s="576" t="str">
        <f>六年级等级</f>
        <v/>
      </c>
      <c r="AC492" s="565" t="str">
        <f>六年级跳绳附加分</f>
        <v/>
      </c>
      <c r="AD492" s="566" t="str">
        <f>六年级标准分</f>
        <v/>
      </c>
      <c r="AE492" s="566" t="str">
        <f>六年级总分</f>
        <v/>
      </c>
      <c r="AF492" s="567" t="str">
        <f>六年级等级</f>
        <v/>
      </c>
      <c r="AM492" s="452" t="str">
        <f>折返时间</f>
        <v/>
      </c>
    </row>
    <row r="493" ht="15.75" spans="1:32">
      <c r="A493" s="468">
        <v>608</v>
      </c>
      <c r="B493" s="469">
        <v>1</v>
      </c>
      <c r="C493" s="472"/>
      <c r="D493" s="471"/>
      <c r="E493" s="472"/>
      <c r="F493" s="473"/>
      <c r="G493" s="474"/>
      <c r="H493" s="475"/>
      <c r="I493" s="494"/>
      <c r="J493" s="495"/>
      <c r="K493" s="495"/>
      <c r="L493" s="496"/>
      <c r="M493" s="497"/>
      <c r="N493" s="498" t="str">
        <f>六年级BMI</f>
        <v/>
      </c>
      <c r="O493" s="499" t="str">
        <f>六年级BMI等级</f>
        <v/>
      </c>
      <c r="P493" s="500" t="str">
        <f>六年级BMI得分</f>
        <v/>
      </c>
      <c r="Q493" s="511" t="str">
        <f>六年级肺活量得分</f>
        <v/>
      </c>
      <c r="R493" s="512" t="str">
        <f>六年级等级</f>
        <v/>
      </c>
      <c r="S493" s="513" t="str">
        <f>六年级50米跑得分</f>
        <v/>
      </c>
      <c r="T493" s="512" t="str">
        <f>六年级等级</f>
        <v/>
      </c>
      <c r="U493" s="513" t="str">
        <f>六年级坐位体前屈得分</f>
        <v/>
      </c>
      <c r="V493" s="512" t="str">
        <f>六年级等级</f>
        <v/>
      </c>
      <c r="W493" s="513" t="str">
        <f>六年级一分钟跳绳得分</f>
        <v/>
      </c>
      <c r="X493" s="512" t="str">
        <f>六年级等级</f>
        <v/>
      </c>
      <c r="Y493" s="511" t="str">
        <f>六年级仰卧起坐得分</f>
        <v/>
      </c>
      <c r="Z493" s="514" t="str">
        <f>六年级等级</f>
        <v/>
      </c>
      <c r="AA493" s="530" t="str">
        <f>六年级折返跑得分</f>
        <v/>
      </c>
      <c r="AB493" s="511" t="str">
        <f>六年级等级</f>
        <v/>
      </c>
      <c r="AC493" s="530" t="str">
        <f>六年级跳绳附加分</f>
        <v/>
      </c>
      <c r="AD493" s="531" t="str">
        <f>六年级标准分</f>
        <v/>
      </c>
      <c r="AE493" s="531" t="str">
        <f>六年级总分</f>
        <v/>
      </c>
      <c r="AF493" s="512" t="str">
        <f>六年级等级</f>
        <v/>
      </c>
    </row>
    <row r="494" spans="1:32">
      <c r="A494" s="476">
        <v>608</v>
      </c>
      <c r="B494" s="477">
        <v>2</v>
      </c>
      <c r="C494" s="478"/>
      <c r="D494" s="471"/>
      <c r="E494" s="472"/>
      <c r="F494" s="473"/>
      <c r="G494" s="480"/>
      <c r="H494" s="475"/>
      <c r="I494" s="501"/>
      <c r="J494" s="502"/>
      <c r="K494" s="495"/>
      <c r="L494" s="503"/>
      <c r="M494" s="504"/>
      <c r="N494" s="505" t="str">
        <f>六年级BMI</f>
        <v/>
      </c>
      <c r="O494" s="499" t="str">
        <f>六年级BMI等级</f>
        <v/>
      </c>
      <c r="P494" s="500" t="str">
        <f>六年级BMI得分</f>
        <v/>
      </c>
      <c r="Q494" s="515" t="str">
        <f>六年级肺活量得分</f>
        <v/>
      </c>
      <c r="R494" s="512" t="str">
        <f>六年级等级</f>
        <v/>
      </c>
      <c r="S494" s="516" t="str">
        <f>六年级50米跑得分</f>
        <v/>
      </c>
      <c r="T494" s="517" t="str">
        <f>六年级等级</f>
        <v/>
      </c>
      <c r="U494" s="516" t="str">
        <f>六年级坐位体前屈得分</f>
        <v/>
      </c>
      <c r="V494" s="517" t="str">
        <f>六年级等级</f>
        <v/>
      </c>
      <c r="W494" s="516" t="str">
        <f>六年级一分钟跳绳得分</f>
        <v/>
      </c>
      <c r="X494" s="517" t="str">
        <f>六年级等级</f>
        <v/>
      </c>
      <c r="Y494" s="515" t="str">
        <f>六年级仰卧起坐得分</f>
        <v/>
      </c>
      <c r="Z494" s="518" t="str">
        <f>六年级等级</f>
        <v/>
      </c>
      <c r="AA494" s="533" t="str">
        <f>六年级折返跑得分</f>
        <v/>
      </c>
      <c r="AB494" s="515" t="str">
        <f>六年级等级</f>
        <v/>
      </c>
      <c r="AC494" s="533" t="str">
        <f>六年级跳绳附加分</f>
        <v/>
      </c>
      <c r="AD494" s="534" t="str">
        <f>六年级标准分</f>
        <v/>
      </c>
      <c r="AE494" s="534" t="str">
        <f>六年级总分</f>
        <v/>
      </c>
      <c r="AF494" s="517" t="str">
        <f>六年级等级</f>
        <v/>
      </c>
    </row>
    <row r="495" spans="1:32">
      <c r="A495" s="476">
        <v>608</v>
      </c>
      <c r="B495" s="477">
        <v>3</v>
      </c>
      <c r="C495" s="478"/>
      <c r="D495" s="471"/>
      <c r="E495" s="472"/>
      <c r="F495" s="473"/>
      <c r="G495" s="480"/>
      <c r="H495" s="475"/>
      <c r="I495" s="501"/>
      <c r="J495" s="502"/>
      <c r="K495" s="495"/>
      <c r="L495" s="503"/>
      <c r="M495" s="504"/>
      <c r="N495" s="505" t="str">
        <f>六年级BMI</f>
        <v/>
      </c>
      <c r="O495" s="499" t="str">
        <f>六年级BMI等级</f>
        <v/>
      </c>
      <c r="P495" s="500" t="str">
        <f>六年级BMI得分</f>
        <v/>
      </c>
      <c r="Q495" s="515" t="str">
        <f>六年级肺活量得分</f>
        <v/>
      </c>
      <c r="R495" s="512" t="str">
        <f>六年级等级</f>
        <v/>
      </c>
      <c r="S495" s="516" t="str">
        <f>六年级50米跑得分</f>
        <v/>
      </c>
      <c r="T495" s="517" t="str">
        <f>六年级等级</f>
        <v/>
      </c>
      <c r="U495" s="516" t="str">
        <f>六年级坐位体前屈得分</f>
        <v/>
      </c>
      <c r="V495" s="517" t="str">
        <f>六年级等级</f>
        <v/>
      </c>
      <c r="W495" s="516" t="str">
        <f>六年级一分钟跳绳得分</f>
        <v/>
      </c>
      <c r="X495" s="517" t="str">
        <f>六年级等级</f>
        <v/>
      </c>
      <c r="Y495" s="515" t="str">
        <f>六年级仰卧起坐得分</f>
        <v/>
      </c>
      <c r="Z495" s="518" t="str">
        <f>六年级等级</f>
        <v/>
      </c>
      <c r="AA495" s="533" t="str">
        <f>六年级折返跑得分</f>
        <v/>
      </c>
      <c r="AB495" s="515" t="str">
        <f>六年级等级</f>
        <v/>
      </c>
      <c r="AC495" s="533" t="str">
        <f>六年级跳绳附加分</f>
        <v/>
      </c>
      <c r="AD495" s="534" t="str">
        <f>六年级标准分</f>
        <v/>
      </c>
      <c r="AE495" s="534" t="str">
        <f>六年级总分</f>
        <v/>
      </c>
      <c r="AF495" s="517" t="str">
        <f>六年级等级</f>
        <v/>
      </c>
    </row>
    <row r="496" spans="1:32">
      <c r="A496" s="476">
        <v>608</v>
      </c>
      <c r="B496" s="477">
        <v>4</v>
      </c>
      <c r="C496" s="478"/>
      <c r="D496" s="471"/>
      <c r="E496" s="472"/>
      <c r="F496" s="473"/>
      <c r="G496" s="480"/>
      <c r="H496" s="475"/>
      <c r="I496" s="501"/>
      <c r="J496" s="502"/>
      <c r="K496" s="495"/>
      <c r="L496" s="503"/>
      <c r="M496" s="504"/>
      <c r="N496" s="505" t="str">
        <f>六年级BMI</f>
        <v/>
      </c>
      <c r="O496" s="499" t="str">
        <f>六年级BMI等级</f>
        <v/>
      </c>
      <c r="P496" s="500" t="str">
        <f>六年级BMI得分</f>
        <v/>
      </c>
      <c r="Q496" s="515" t="str">
        <f>六年级肺活量得分</f>
        <v/>
      </c>
      <c r="R496" s="512" t="str">
        <f>六年级等级</f>
        <v/>
      </c>
      <c r="S496" s="516" t="str">
        <f>六年级50米跑得分</f>
        <v/>
      </c>
      <c r="T496" s="517" t="str">
        <f>六年级等级</f>
        <v/>
      </c>
      <c r="U496" s="516" t="str">
        <f>六年级坐位体前屈得分</f>
        <v/>
      </c>
      <c r="V496" s="517" t="str">
        <f>六年级等级</f>
        <v/>
      </c>
      <c r="W496" s="516" t="str">
        <f>六年级一分钟跳绳得分</f>
        <v/>
      </c>
      <c r="X496" s="517" t="str">
        <f>六年级等级</f>
        <v/>
      </c>
      <c r="Y496" s="515" t="str">
        <f>六年级仰卧起坐得分</f>
        <v/>
      </c>
      <c r="Z496" s="518" t="str">
        <f>六年级等级</f>
        <v/>
      </c>
      <c r="AA496" s="533" t="str">
        <f>六年级折返跑得分</f>
        <v/>
      </c>
      <c r="AB496" s="515" t="str">
        <f>六年级等级</f>
        <v/>
      </c>
      <c r="AC496" s="533" t="str">
        <f>六年级跳绳附加分</f>
        <v/>
      </c>
      <c r="AD496" s="534" t="str">
        <f>六年级标准分</f>
        <v/>
      </c>
      <c r="AE496" s="534" t="str">
        <f>六年级总分</f>
        <v/>
      </c>
      <c r="AF496" s="517" t="str">
        <f>六年级等级</f>
        <v/>
      </c>
    </row>
    <row r="497" spans="1:32">
      <c r="A497" s="476">
        <v>608</v>
      </c>
      <c r="B497" s="477">
        <v>5</v>
      </c>
      <c r="C497" s="478"/>
      <c r="D497" s="471"/>
      <c r="E497" s="472"/>
      <c r="F497" s="473"/>
      <c r="G497" s="480"/>
      <c r="H497" s="475"/>
      <c r="I497" s="501"/>
      <c r="J497" s="502"/>
      <c r="K497" s="495"/>
      <c r="L497" s="503"/>
      <c r="M497" s="504"/>
      <c r="N497" s="505" t="str">
        <f>六年级BMI</f>
        <v/>
      </c>
      <c r="O497" s="499" t="str">
        <f>六年级BMI等级</f>
        <v/>
      </c>
      <c r="P497" s="500" t="str">
        <f>六年级BMI得分</f>
        <v/>
      </c>
      <c r="Q497" s="515" t="str">
        <f>六年级肺活量得分</f>
        <v/>
      </c>
      <c r="R497" s="512" t="str">
        <f>六年级等级</f>
        <v/>
      </c>
      <c r="S497" s="516" t="str">
        <f>六年级50米跑得分</f>
        <v/>
      </c>
      <c r="T497" s="517" t="str">
        <f>六年级等级</f>
        <v/>
      </c>
      <c r="U497" s="516" t="str">
        <f>六年级坐位体前屈得分</f>
        <v/>
      </c>
      <c r="V497" s="517" t="str">
        <f>六年级等级</f>
        <v/>
      </c>
      <c r="W497" s="516" t="str">
        <f>六年级一分钟跳绳得分</f>
        <v/>
      </c>
      <c r="X497" s="517" t="str">
        <f>六年级等级</f>
        <v/>
      </c>
      <c r="Y497" s="515" t="str">
        <f>六年级仰卧起坐得分</f>
        <v/>
      </c>
      <c r="Z497" s="518" t="str">
        <f>六年级等级</f>
        <v/>
      </c>
      <c r="AA497" s="533" t="str">
        <f>六年级折返跑得分</f>
        <v/>
      </c>
      <c r="AB497" s="515" t="str">
        <f>六年级等级</f>
        <v/>
      </c>
      <c r="AC497" s="533" t="str">
        <f>六年级跳绳附加分</f>
        <v/>
      </c>
      <c r="AD497" s="534" t="str">
        <f>六年级标准分</f>
        <v/>
      </c>
      <c r="AE497" s="534" t="str">
        <f>六年级总分</f>
        <v/>
      </c>
      <c r="AF497" s="517" t="str">
        <f>六年级等级</f>
        <v/>
      </c>
    </row>
    <row r="498" spans="1:39">
      <c r="A498" s="476">
        <v>608</v>
      </c>
      <c r="B498" s="477">
        <v>6</v>
      </c>
      <c r="C498" s="478"/>
      <c r="D498" s="471"/>
      <c r="E498" s="472"/>
      <c r="F498" s="473"/>
      <c r="G498" s="480"/>
      <c r="H498" s="475"/>
      <c r="I498" s="501"/>
      <c r="J498" s="502"/>
      <c r="K498" s="495"/>
      <c r="L498" s="503"/>
      <c r="M498" s="504"/>
      <c r="N498" s="505" t="str">
        <f>六年级BMI</f>
        <v/>
      </c>
      <c r="O498" s="499" t="str">
        <f>六年级BMI等级</f>
        <v/>
      </c>
      <c r="P498" s="500" t="str">
        <f>六年级BMI得分</f>
        <v/>
      </c>
      <c r="Q498" s="515" t="str">
        <f>六年级肺活量得分</f>
        <v/>
      </c>
      <c r="R498" s="512" t="str">
        <f>六年级等级</f>
        <v/>
      </c>
      <c r="S498" s="516" t="str">
        <f>六年级50米跑得分</f>
        <v/>
      </c>
      <c r="T498" s="517" t="str">
        <f>六年级等级</f>
        <v/>
      </c>
      <c r="U498" s="516" t="str">
        <f>六年级坐位体前屈得分</f>
        <v/>
      </c>
      <c r="V498" s="517" t="str">
        <f>六年级等级</f>
        <v/>
      </c>
      <c r="W498" s="516" t="str">
        <f>六年级一分钟跳绳得分</f>
        <v/>
      </c>
      <c r="X498" s="517" t="str">
        <f>六年级等级</f>
        <v/>
      </c>
      <c r="Y498" s="515" t="str">
        <f>六年级仰卧起坐得分</f>
        <v/>
      </c>
      <c r="Z498" s="518" t="str">
        <f>六年级等级</f>
        <v/>
      </c>
      <c r="AA498" s="533" t="str">
        <f>六年级折返跑得分</f>
        <v/>
      </c>
      <c r="AB498" s="515" t="str">
        <f>六年级等级</f>
        <v/>
      </c>
      <c r="AC498" s="533" t="str">
        <f>六年级跳绳附加分</f>
        <v/>
      </c>
      <c r="AD498" s="534" t="str">
        <f>六年级标准分</f>
        <v/>
      </c>
      <c r="AE498" s="534" t="str">
        <f>六年级总分</f>
        <v/>
      </c>
      <c r="AF498" s="517" t="str">
        <f>六年级等级</f>
        <v/>
      </c>
      <c r="AM498" s="452" t="str">
        <f>折返时间</f>
        <v/>
      </c>
    </row>
    <row r="499" spans="1:39">
      <c r="A499" s="476">
        <v>608</v>
      </c>
      <c r="B499" s="477">
        <v>7</v>
      </c>
      <c r="C499" s="478"/>
      <c r="D499" s="471"/>
      <c r="E499" s="478"/>
      <c r="F499" s="473"/>
      <c r="G499" s="480"/>
      <c r="H499" s="475"/>
      <c r="I499" s="501"/>
      <c r="J499" s="502"/>
      <c r="K499" s="502"/>
      <c r="L499" s="503"/>
      <c r="M499" s="504"/>
      <c r="N499" s="505" t="str">
        <f>六年级BMI</f>
        <v/>
      </c>
      <c r="O499" s="499" t="str">
        <f>六年级BMI等级</f>
        <v/>
      </c>
      <c r="P499" s="500" t="str">
        <f>六年级BMI得分</f>
        <v/>
      </c>
      <c r="Q499" s="515" t="str">
        <f>六年级肺活量得分</f>
        <v/>
      </c>
      <c r="R499" s="512" t="str">
        <f>六年级等级</f>
        <v/>
      </c>
      <c r="S499" s="516" t="str">
        <f>六年级50米跑得分</f>
        <v/>
      </c>
      <c r="T499" s="517" t="str">
        <f>六年级等级</f>
        <v/>
      </c>
      <c r="U499" s="516" t="str">
        <f>六年级坐位体前屈得分</f>
        <v/>
      </c>
      <c r="V499" s="517" t="str">
        <f>六年级等级</f>
        <v/>
      </c>
      <c r="W499" s="516" t="str">
        <f>六年级一分钟跳绳得分</f>
        <v/>
      </c>
      <c r="X499" s="517" t="str">
        <f>六年级等级</f>
        <v/>
      </c>
      <c r="Y499" s="515" t="str">
        <f>六年级仰卧起坐得分</f>
        <v/>
      </c>
      <c r="Z499" s="518" t="str">
        <f>六年级等级</f>
        <v/>
      </c>
      <c r="AA499" s="533" t="str">
        <f>六年级折返跑得分</f>
        <v/>
      </c>
      <c r="AB499" s="515" t="str">
        <f>六年级等级</f>
        <v/>
      </c>
      <c r="AC499" s="533" t="str">
        <f>六年级跳绳附加分</f>
        <v/>
      </c>
      <c r="AD499" s="534" t="str">
        <f>六年级标准分</f>
        <v/>
      </c>
      <c r="AE499" s="534" t="str">
        <f>六年级总分</f>
        <v/>
      </c>
      <c r="AF499" s="517" t="str">
        <f>六年级等级</f>
        <v/>
      </c>
      <c r="AM499" s="452" t="str">
        <f>折返时间</f>
        <v/>
      </c>
    </row>
    <row r="500" spans="1:39">
      <c r="A500" s="476">
        <v>608</v>
      </c>
      <c r="B500" s="477">
        <v>8</v>
      </c>
      <c r="C500" s="478"/>
      <c r="D500" s="471"/>
      <c r="E500" s="478"/>
      <c r="F500" s="473"/>
      <c r="G500" s="480"/>
      <c r="H500" s="475"/>
      <c r="I500" s="501"/>
      <c r="J500" s="502"/>
      <c r="K500" s="502"/>
      <c r="L500" s="503"/>
      <c r="M500" s="504"/>
      <c r="N500" s="505" t="str">
        <f>六年级BMI</f>
        <v/>
      </c>
      <c r="O500" s="499" t="str">
        <f>六年级BMI等级</f>
        <v/>
      </c>
      <c r="P500" s="500" t="str">
        <f>六年级BMI得分</f>
        <v/>
      </c>
      <c r="Q500" s="515" t="str">
        <f>六年级肺活量得分</f>
        <v/>
      </c>
      <c r="R500" s="512" t="str">
        <f>六年级等级</f>
        <v/>
      </c>
      <c r="S500" s="516" t="str">
        <f>六年级50米跑得分</f>
        <v/>
      </c>
      <c r="T500" s="517" t="str">
        <f>六年级等级</f>
        <v/>
      </c>
      <c r="U500" s="516" t="str">
        <f>六年级坐位体前屈得分</f>
        <v/>
      </c>
      <c r="V500" s="517" t="str">
        <f>六年级等级</f>
        <v/>
      </c>
      <c r="W500" s="516" t="str">
        <f>六年级一分钟跳绳得分</f>
        <v/>
      </c>
      <c r="X500" s="517" t="str">
        <f>六年级等级</f>
        <v/>
      </c>
      <c r="Y500" s="515" t="str">
        <f>六年级仰卧起坐得分</f>
        <v/>
      </c>
      <c r="Z500" s="518" t="str">
        <f>六年级等级</f>
        <v/>
      </c>
      <c r="AA500" s="533" t="str">
        <f>六年级折返跑得分</f>
        <v/>
      </c>
      <c r="AB500" s="515" t="str">
        <f>六年级等级</f>
        <v/>
      </c>
      <c r="AC500" s="533" t="str">
        <f>六年级跳绳附加分</f>
        <v/>
      </c>
      <c r="AD500" s="534" t="str">
        <f>六年级标准分</f>
        <v/>
      </c>
      <c r="AE500" s="534" t="str">
        <f>六年级总分</f>
        <v/>
      </c>
      <c r="AF500" s="517" t="str">
        <f>六年级等级</f>
        <v/>
      </c>
      <c r="AM500" s="452" t="str">
        <f>折返时间</f>
        <v/>
      </c>
    </row>
    <row r="501" spans="1:39">
      <c r="A501" s="476">
        <v>608</v>
      </c>
      <c r="B501" s="477">
        <v>9</v>
      </c>
      <c r="C501" s="478"/>
      <c r="D501" s="471"/>
      <c r="E501" s="478"/>
      <c r="F501" s="473"/>
      <c r="G501" s="480"/>
      <c r="H501" s="475"/>
      <c r="I501" s="501"/>
      <c r="J501" s="502"/>
      <c r="K501" s="502"/>
      <c r="L501" s="503"/>
      <c r="M501" s="504"/>
      <c r="N501" s="505" t="str">
        <f>六年级BMI</f>
        <v/>
      </c>
      <c r="O501" s="499" t="str">
        <f>六年级BMI等级</f>
        <v/>
      </c>
      <c r="P501" s="500" t="str">
        <f>六年级BMI得分</f>
        <v/>
      </c>
      <c r="Q501" s="515" t="str">
        <f>六年级肺活量得分</f>
        <v/>
      </c>
      <c r="R501" s="512" t="str">
        <f>六年级等级</f>
        <v/>
      </c>
      <c r="S501" s="516" t="str">
        <f>六年级50米跑得分</f>
        <v/>
      </c>
      <c r="T501" s="517" t="str">
        <f>六年级等级</f>
        <v/>
      </c>
      <c r="U501" s="516" t="str">
        <f>六年级坐位体前屈得分</f>
        <v/>
      </c>
      <c r="V501" s="517" t="str">
        <f>六年级等级</f>
        <v/>
      </c>
      <c r="W501" s="516" t="str">
        <f>六年级一分钟跳绳得分</f>
        <v/>
      </c>
      <c r="X501" s="517" t="str">
        <f>六年级等级</f>
        <v/>
      </c>
      <c r="Y501" s="515" t="str">
        <f>六年级仰卧起坐得分</f>
        <v/>
      </c>
      <c r="Z501" s="518" t="str">
        <f>六年级等级</f>
        <v/>
      </c>
      <c r="AA501" s="533" t="str">
        <f>六年级折返跑得分</f>
        <v/>
      </c>
      <c r="AB501" s="515" t="str">
        <f>六年级等级</f>
        <v/>
      </c>
      <c r="AC501" s="533" t="str">
        <f>六年级跳绳附加分</f>
        <v/>
      </c>
      <c r="AD501" s="534" t="str">
        <f>六年级标准分</f>
        <v/>
      </c>
      <c r="AE501" s="534" t="str">
        <f>六年级总分</f>
        <v/>
      </c>
      <c r="AF501" s="517" t="str">
        <f>六年级等级</f>
        <v/>
      </c>
      <c r="AM501" s="452" t="str">
        <f>折返时间</f>
        <v/>
      </c>
    </row>
    <row r="502" spans="1:39">
      <c r="A502" s="476">
        <v>608</v>
      </c>
      <c r="B502" s="477">
        <v>10</v>
      </c>
      <c r="C502" s="478"/>
      <c r="D502" s="471"/>
      <c r="E502" s="478"/>
      <c r="F502" s="473"/>
      <c r="G502" s="474"/>
      <c r="H502" s="475"/>
      <c r="I502" s="501"/>
      <c r="J502" s="502"/>
      <c r="K502" s="502"/>
      <c r="L502" s="503"/>
      <c r="M502" s="504"/>
      <c r="N502" s="505" t="str">
        <f>六年级BMI</f>
        <v/>
      </c>
      <c r="O502" s="499" t="str">
        <f>六年级BMI等级</f>
        <v/>
      </c>
      <c r="P502" s="500" t="str">
        <f>六年级BMI得分</f>
        <v/>
      </c>
      <c r="Q502" s="515" t="str">
        <f>六年级肺活量得分</f>
        <v/>
      </c>
      <c r="R502" s="512" t="str">
        <f>六年级等级</f>
        <v/>
      </c>
      <c r="S502" s="516" t="str">
        <f>六年级50米跑得分</f>
        <v/>
      </c>
      <c r="T502" s="517" t="str">
        <f>六年级等级</f>
        <v/>
      </c>
      <c r="U502" s="516" t="str">
        <f>六年级坐位体前屈得分</f>
        <v/>
      </c>
      <c r="V502" s="517" t="str">
        <f>六年级等级</f>
        <v/>
      </c>
      <c r="W502" s="516" t="str">
        <f>六年级一分钟跳绳得分</f>
        <v/>
      </c>
      <c r="X502" s="517" t="str">
        <f>六年级等级</f>
        <v/>
      </c>
      <c r="Y502" s="515" t="str">
        <f>六年级仰卧起坐得分</f>
        <v/>
      </c>
      <c r="Z502" s="518" t="str">
        <f>六年级等级</f>
        <v/>
      </c>
      <c r="AA502" s="533" t="str">
        <f>六年级折返跑得分</f>
        <v/>
      </c>
      <c r="AB502" s="515" t="str">
        <f>六年级等级</f>
        <v/>
      </c>
      <c r="AC502" s="533" t="str">
        <f>六年级跳绳附加分</f>
        <v/>
      </c>
      <c r="AD502" s="534" t="str">
        <f>六年级标准分</f>
        <v/>
      </c>
      <c r="AE502" s="534" t="str">
        <f>六年级总分</f>
        <v/>
      </c>
      <c r="AF502" s="517" t="str">
        <f>六年级等级</f>
        <v/>
      </c>
      <c r="AM502" s="452" t="str">
        <f>折返时间</f>
        <v/>
      </c>
    </row>
    <row r="503" spans="1:39">
      <c r="A503" s="476">
        <v>608</v>
      </c>
      <c r="B503" s="477">
        <v>11</v>
      </c>
      <c r="C503" s="478"/>
      <c r="D503" s="471"/>
      <c r="E503" s="478"/>
      <c r="F503" s="473"/>
      <c r="G503" s="474"/>
      <c r="H503" s="475"/>
      <c r="I503" s="501"/>
      <c r="J503" s="502"/>
      <c r="K503" s="502"/>
      <c r="L503" s="503"/>
      <c r="M503" s="504"/>
      <c r="N503" s="505" t="str">
        <f>六年级BMI</f>
        <v/>
      </c>
      <c r="O503" s="499" t="str">
        <f>六年级BMI等级</f>
        <v/>
      </c>
      <c r="P503" s="500" t="str">
        <f>六年级BMI得分</f>
        <v/>
      </c>
      <c r="Q503" s="515" t="str">
        <f>六年级肺活量得分</f>
        <v/>
      </c>
      <c r="R503" s="512" t="str">
        <f>六年级等级</f>
        <v/>
      </c>
      <c r="S503" s="516" t="str">
        <f>六年级50米跑得分</f>
        <v/>
      </c>
      <c r="T503" s="517" t="str">
        <f>六年级等级</f>
        <v/>
      </c>
      <c r="U503" s="516" t="str">
        <f>六年级坐位体前屈得分</f>
        <v/>
      </c>
      <c r="V503" s="517" t="str">
        <f>六年级等级</f>
        <v/>
      </c>
      <c r="W503" s="516" t="str">
        <f>六年级一分钟跳绳得分</f>
        <v/>
      </c>
      <c r="X503" s="517" t="str">
        <f>六年级等级</f>
        <v/>
      </c>
      <c r="Y503" s="515" t="str">
        <f>六年级仰卧起坐得分</f>
        <v/>
      </c>
      <c r="Z503" s="518" t="str">
        <f>六年级等级</f>
        <v/>
      </c>
      <c r="AA503" s="533" t="str">
        <f>六年级折返跑得分</f>
        <v/>
      </c>
      <c r="AB503" s="515" t="str">
        <f>六年级等级</f>
        <v/>
      </c>
      <c r="AC503" s="533" t="str">
        <f>六年级跳绳附加分</f>
        <v/>
      </c>
      <c r="AD503" s="534" t="str">
        <f>六年级标准分</f>
        <v/>
      </c>
      <c r="AE503" s="534" t="str">
        <f>六年级总分</f>
        <v/>
      </c>
      <c r="AF503" s="517" t="str">
        <f>六年级等级</f>
        <v/>
      </c>
      <c r="AM503" s="452" t="str">
        <f>折返时间</f>
        <v/>
      </c>
    </row>
    <row r="504" spans="1:39">
      <c r="A504" s="476">
        <v>608</v>
      </c>
      <c r="B504" s="477">
        <v>12</v>
      </c>
      <c r="C504" s="478"/>
      <c r="D504" s="471"/>
      <c r="E504" s="478"/>
      <c r="F504" s="473"/>
      <c r="G504" s="480"/>
      <c r="H504" s="475"/>
      <c r="I504" s="501"/>
      <c r="J504" s="502"/>
      <c r="K504" s="502"/>
      <c r="L504" s="503"/>
      <c r="M504" s="504"/>
      <c r="N504" s="505" t="str">
        <f>六年级BMI</f>
        <v/>
      </c>
      <c r="O504" s="499" t="str">
        <f>六年级BMI等级</f>
        <v/>
      </c>
      <c r="P504" s="500" t="str">
        <f>六年级BMI得分</f>
        <v/>
      </c>
      <c r="Q504" s="515" t="str">
        <f>六年级肺活量得分</f>
        <v/>
      </c>
      <c r="R504" s="512" t="str">
        <f>六年级等级</f>
        <v/>
      </c>
      <c r="S504" s="516" t="str">
        <f>六年级50米跑得分</f>
        <v/>
      </c>
      <c r="T504" s="517" t="str">
        <f>六年级等级</f>
        <v/>
      </c>
      <c r="U504" s="516" t="str">
        <f>六年级坐位体前屈得分</f>
        <v/>
      </c>
      <c r="V504" s="517" t="str">
        <f>六年级等级</f>
        <v/>
      </c>
      <c r="W504" s="516" t="str">
        <f>六年级一分钟跳绳得分</f>
        <v/>
      </c>
      <c r="X504" s="517" t="str">
        <f>六年级等级</f>
        <v/>
      </c>
      <c r="Y504" s="515" t="str">
        <f>六年级仰卧起坐得分</f>
        <v/>
      </c>
      <c r="Z504" s="518" t="str">
        <f>六年级等级</f>
        <v/>
      </c>
      <c r="AA504" s="533" t="str">
        <f>六年级折返跑得分</f>
        <v/>
      </c>
      <c r="AB504" s="515" t="str">
        <f>六年级等级</f>
        <v/>
      </c>
      <c r="AC504" s="533" t="str">
        <f>六年级跳绳附加分</f>
        <v/>
      </c>
      <c r="AD504" s="534" t="str">
        <f>六年级标准分</f>
        <v/>
      </c>
      <c r="AE504" s="534" t="str">
        <f>六年级总分</f>
        <v/>
      </c>
      <c r="AF504" s="517" t="str">
        <f>六年级等级</f>
        <v/>
      </c>
      <c r="AM504" s="452" t="str">
        <f>折返时间</f>
        <v/>
      </c>
    </row>
    <row r="505" spans="1:39">
      <c r="A505" s="476">
        <v>608</v>
      </c>
      <c r="B505" s="477">
        <v>13</v>
      </c>
      <c r="C505" s="478"/>
      <c r="D505" s="471"/>
      <c r="E505" s="478"/>
      <c r="F505" s="473"/>
      <c r="G505" s="480"/>
      <c r="H505" s="475"/>
      <c r="I505" s="501"/>
      <c r="J505" s="502"/>
      <c r="K505" s="502"/>
      <c r="L505" s="503"/>
      <c r="M505" s="504"/>
      <c r="N505" s="505" t="str">
        <f>六年级BMI</f>
        <v/>
      </c>
      <c r="O505" s="499" t="str">
        <f>六年级BMI等级</f>
        <v/>
      </c>
      <c r="P505" s="500" t="str">
        <f>六年级BMI得分</f>
        <v/>
      </c>
      <c r="Q505" s="515" t="str">
        <f>六年级肺活量得分</f>
        <v/>
      </c>
      <c r="R505" s="512" t="str">
        <f>六年级等级</f>
        <v/>
      </c>
      <c r="S505" s="516" t="str">
        <f>六年级50米跑得分</f>
        <v/>
      </c>
      <c r="T505" s="517" t="str">
        <f>六年级等级</f>
        <v/>
      </c>
      <c r="U505" s="516" t="str">
        <f>六年级坐位体前屈得分</f>
        <v/>
      </c>
      <c r="V505" s="517" t="str">
        <f>六年级等级</f>
        <v/>
      </c>
      <c r="W505" s="516" t="str">
        <f>六年级一分钟跳绳得分</f>
        <v/>
      </c>
      <c r="X505" s="517" t="str">
        <f>六年级等级</f>
        <v/>
      </c>
      <c r="Y505" s="515" t="str">
        <f>六年级仰卧起坐得分</f>
        <v/>
      </c>
      <c r="Z505" s="518" t="str">
        <f>六年级等级</f>
        <v/>
      </c>
      <c r="AA505" s="533" t="str">
        <f>六年级折返跑得分</f>
        <v/>
      </c>
      <c r="AB505" s="515" t="str">
        <f>六年级等级</f>
        <v/>
      </c>
      <c r="AC505" s="533" t="str">
        <f>六年级跳绳附加分</f>
        <v/>
      </c>
      <c r="AD505" s="534" t="str">
        <f>六年级标准分</f>
        <v/>
      </c>
      <c r="AE505" s="534" t="str">
        <f>六年级总分</f>
        <v/>
      </c>
      <c r="AF505" s="517" t="str">
        <f>六年级等级</f>
        <v/>
      </c>
      <c r="AM505" s="452" t="str">
        <f>折返时间</f>
        <v/>
      </c>
    </row>
    <row r="506" spans="1:39">
      <c r="A506" s="476">
        <v>608</v>
      </c>
      <c r="B506" s="477">
        <v>14</v>
      </c>
      <c r="C506" s="478"/>
      <c r="D506" s="471"/>
      <c r="E506" s="478"/>
      <c r="F506" s="473"/>
      <c r="G506" s="480"/>
      <c r="H506" s="475"/>
      <c r="I506" s="501"/>
      <c r="J506" s="502"/>
      <c r="K506" s="502"/>
      <c r="L506" s="503"/>
      <c r="M506" s="504"/>
      <c r="N506" s="505" t="str">
        <f>六年级BMI</f>
        <v/>
      </c>
      <c r="O506" s="499" t="str">
        <f>六年级BMI等级</f>
        <v/>
      </c>
      <c r="P506" s="500" t="str">
        <f>六年级BMI得分</f>
        <v/>
      </c>
      <c r="Q506" s="515" t="str">
        <f>六年级肺活量得分</f>
        <v/>
      </c>
      <c r="R506" s="512" t="str">
        <f>六年级等级</f>
        <v/>
      </c>
      <c r="S506" s="516" t="str">
        <f>六年级50米跑得分</f>
        <v/>
      </c>
      <c r="T506" s="517" t="str">
        <f>六年级等级</f>
        <v/>
      </c>
      <c r="U506" s="516" t="str">
        <f>六年级坐位体前屈得分</f>
        <v/>
      </c>
      <c r="V506" s="517" t="str">
        <f>六年级等级</f>
        <v/>
      </c>
      <c r="W506" s="516" t="str">
        <f>六年级一分钟跳绳得分</f>
        <v/>
      </c>
      <c r="X506" s="517" t="str">
        <f>六年级等级</f>
        <v/>
      </c>
      <c r="Y506" s="515" t="str">
        <f>六年级仰卧起坐得分</f>
        <v/>
      </c>
      <c r="Z506" s="518" t="str">
        <f>六年级等级</f>
        <v/>
      </c>
      <c r="AA506" s="533" t="str">
        <f>六年级折返跑得分</f>
        <v/>
      </c>
      <c r="AB506" s="515" t="str">
        <f>六年级等级</f>
        <v/>
      </c>
      <c r="AC506" s="533" t="str">
        <f>六年级跳绳附加分</f>
        <v/>
      </c>
      <c r="AD506" s="534" t="str">
        <f>六年级标准分</f>
        <v/>
      </c>
      <c r="AE506" s="534" t="str">
        <f>六年级总分</f>
        <v/>
      </c>
      <c r="AF506" s="517" t="str">
        <f>六年级等级</f>
        <v/>
      </c>
      <c r="AM506" s="452" t="str">
        <f>折返时间</f>
        <v/>
      </c>
    </row>
    <row r="507" spans="1:39">
      <c r="A507" s="476">
        <v>608</v>
      </c>
      <c r="B507" s="477">
        <v>15</v>
      </c>
      <c r="C507" s="478"/>
      <c r="D507" s="471"/>
      <c r="E507" s="478"/>
      <c r="F507" s="473"/>
      <c r="G507" s="480"/>
      <c r="H507" s="475"/>
      <c r="I507" s="501"/>
      <c r="J507" s="502"/>
      <c r="K507" s="502"/>
      <c r="L507" s="503"/>
      <c r="M507" s="504"/>
      <c r="N507" s="505" t="str">
        <f>六年级BMI</f>
        <v/>
      </c>
      <c r="O507" s="499" t="str">
        <f>六年级BMI等级</f>
        <v/>
      </c>
      <c r="P507" s="500" t="str">
        <f>六年级BMI得分</f>
        <v/>
      </c>
      <c r="Q507" s="515" t="str">
        <f>六年级肺活量得分</f>
        <v/>
      </c>
      <c r="R507" s="512" t="str">
        <f>六年级等级</f>
        <v/>
      </c>
      <c r="S507" s="516" t="str">
        <f>六年级50米跑得分</f>
        <v/>
      </c>
      <c r="T507" s="517" t="str">
        <f>六年级等级</f>
        <v/>
      </c>
      <c r="U507" s="516" t="str">
        <f>六年级坐位体前屈得分</f>
        <v/>
      </c>
      <c r="V507" s="517" t="str">
        <f>六年级等级</f>
        <v/>
      </c>
      <c r="W507" s="516" t="str">
        <f>六年级一分钟跳绳得分</f>
        <v/>
      </c>
      <c r="X507" s="517" t="str">
        <f>六年级等级</f>
        <v/>
      </c>
      <c r="Y507" s="515" t="str">
        <f>六年级仰卧起坐得分</f>
        <v/>
      </c>
      <c r="Z507" s="518" t="str">
        <f>六年级等级</f>
        <v/>
      </c>
      <c r="AA507" s="533" t="str">
        <f>六年级折返跑得分</f>
        <v/>
      </c>
      <c r="AB507" s="515" t="str">
        <f>六年级等级</f>
        <v/>
      </c>
      <c r="AC507" s="533" t="str">
        <f>六年级跳绳附加分</f>
        <v/>
      </c>
      <c r="AD507" s="534" t="str">
        <f>六年级标准分</f>
        <v/>
      </c>
      <c r="AE507" s="534" t="str">
        <f>六年级总分</f>
        <v/>
      </c>
      <c r="AF507" s="517" t="str">
        <f>六年级等级</f>
        <v/>
      </c>
      <c r="AM507" s="452" t="str">
        <f>折返时间</f>
        <v/>
      </c>
    </row>
    <row r="508" spans="1:39">
      <c r="A508" s="476">
        <v>608</v>
      </c>
      <c r="B508" s="477">
        <v>16</v>
      </c>
      <c r="C508" s="478"/>
      <c r="D508" s="471"/>
      <c r="E508" s="478"/>
      <c r="F508" s="473"/>
      <c r="G508" s="480"/>
      <c r="H508" s="475"/>
      <c r="I508" s="501"/>
      <c r="J508" s="502"/>
      <c r="K508" s="502"/>
      <c r="L508" s="503"/>
      <c r="M508" s="504"/>
      <c r="N508" s="505" t="str">
        <f>六年级BMI</f>
        <v/>
      </c>
      <c r="O508" s="499" t="str">
        <f>六年级BMI等级</f>
        <v/>
      </c>
      <c r="P508" s="500" t="str">
        <f>六年级BMI得分</f>
        <v/>
      </c>
      <c r="Q508" s="515" t="str">
        <f>六年级肺活量得分</f>
        <v/>
      </c>
      <c r="R508" s="512" t="str">
        <f>六年级等级</f>
        <v/>
      </c>
      <c r="S508" s="516" t="str">
        <f>六年级50米跑得分</f>
        <v/>
      </c>
      <c r="T508" s="517" t="str">
        <f>六年级等级</f>
        <v/>
      </c>
      <c r="U508" s="516" t="str">
        <f>六年级坐位体前屈得分</f>
        <v/>
      </c>
      <c r="V508" s="517" t="str">
        <f>六年级等级</f>
        <v/>
      </c>
      <c r="W508" s="516" t="str">
        <f>六年级一分钟跳绳得分</f>
        <v/>
      </c>
      <c r="X508" s="517" t="str">
        <f>六年级等级</f>
        <v/>
      </c>
      <c r="Y508" s="515" t="str">
        <f>六年级仰卧起坐得分</f>
        <v/>
      </c>
      <c r="Z508" s="518" t="str">
        <f>六年级等级</f>
        <v/>
      </c>
      <c r="AA508" s="533" t="str">
        <f>六年级折返跑得分</f>
        <v/>
      </c>
      <c r="AB508" s="515" t="str">
        <f>六年级等级</f>
        <v/>
      </c>
      <c r="AC508" s="533" t="str">
        <f>六年级跳绳附加分</f>
        <v/>
      </c>
      <c r="AD508" s="534" t="str">
        <f>六年级标准分</f>
        <v/>
      </c>
      <c r="AE508" s="534" t="str">
        <f>六年级总分</f>
        <v/>
      </c>
      <c r="AF508" s="517" t="str">
        <f>六年级等级</f>
        <v/>
      </c>
      <c r="AM508" s="452" t="str">
        <f>折返时间</f>
        <v/>
      </c>
    </row>
    <row r="509" spans="1:39">
      <c r="A509" s="476">
        <v>608</v>
      </c>
      <c r="B509" s="477">
        <v>17</v>
      </c>
      <c r="C509" s="478"/>
      <c r="D509" s="471"/>
      <c r="E509" s="478"/>
      <c r="F509" s="473"/>
      <c r="G509" s="480"/>
      <c r="H509" s="475"/>
      <c r="I509" s="501"/>
      <c r="J509" s="502"/>
      <c r="K509" s="502"/>
      <c r="L509" s="503"/>
      <c r="M509" s="504"/>
      <c r="N509" s="505" t="str">
        <f>六年级BMI</f>
        <v/>
      </c>
      <c r="O509" s="499" t="str">
        <f>六年级BMI等级</f>
        <v/>
      </c>
      <c r="P509" s="500" t="str">
        <f>六年级BMI得分</f>
        <v/>
      </c>
      <c r="Q509" s="515" t="str">
        <f>六年级肺活量得分</f>
        <v/>
      </c>
      <c r="R509" s="512" t="str">
        <f>六年级等级</f>
        <v/>
      </c>
      <c r="S509" s="516" t="str">
        <f>六年级50米跑得分</f>
        <v/>
      </c>
      <c r="T509" s="517" t="str">
        <f>六年级等级</f>
        <v/>
      </c>
      <c r="U509" s="516" t="str">
        <f>六年级坐位体前屈得分</f>
        <v/>
      </c>
      <c r="V509" s="517" t="str">
        <f>六年级等级</f>
        <v/>
      </c>
      <c r="W509" s="516" t="str">
        <f>六年级一分钟跳绳得分</f>
        <v/>
      </c>
      <c r="X509" s="517" t="str">
        <f>六年级等级</f>
        <v/>
      </c>
      <c r="Y509" s="515" t="str">
        <f>六年级仰卧起坐得分</f>
        <v/>
      </c>
      <c r="Z509" s="518" t="str">
        <f>六年级等级</f>
        <v/>
      </c>
      <c r="AA509" s="533" t="str">
        <f>六年级折返跑得分</f>
        <v/>
      </c>
      <c r="AB509" s="515" t="str">
        <f>六年级等级</f>
        <v/>
      </c>
      <c r="AC509" s="533" t="str">
        <f>六年级跳绳附加分</f>
        <v/>
      </c>
      <c r="AD509" s="534" t="str">
        <f>六年级标准分</f>
        <v/>
      </c>
      <c r="AE509" s="534" t="str">
        <f>六年级总分</f>
        <v/>
      </c>
      <c r="AF509" s="517" t="str">
        <f>六年级等级</f>
        <v/>
      </c>
      <c r="AM509" s="452" t="str">
        <f>折返时间</f>
        <v/>
      </c>
    </row>
    <row r="510" spans="1:39">
      <c r="A510" s="476">
        <v>608</v>
      </c>
      <c r="B510" s="477">
        <v>18</v>
      </c>
      <c r="C510" s="478"/>
      <c r="D510" s="471"/>
      <c r="E510" s="478"/>
      <c r="F510" s="473"/>
      <c r="G510" s="480"/>
      <c r="H510" s="475"/>
      <c r="I510" s="501"/>
      <c r="J510" s="502"/>
      <c r="K510" s="502"/>
      <c r="L510" s="503"/>
      <c r="M510" s="504"/>
      <c r="N510" s="505" t="str">
        <f>六年级BMI</f>
        <v/>
      </c>
      <c r="O510" s="499" t="str">
        <f>六年级BMI等级</f>
        <v/>
      </c>
      <c r="P510" s="500" t="str">
        <f>六年级BMI得分</f>
        <v/>
      </c>
      <c r="Q510" s="515" t="str">
        <f>六年级肺活量得分</f>
        <v/>
      </c>
      <c r="R510" s="512" t="str">
        <f>六年级等级</f>
        <v/>
      </c>
      <c r="S510" s="516" t="str">
        <f>六年级50米跑得分</f>
        <v/>
      </c>
      <c r="T510" s="517" t="str">
        <f>六年级等级</f>
        <v/>
      </c>
      <c r="U510" s="516" t="str">
        <f>六年级坐位体前屈得分</f>
        <v/>
      </c>
      <c r="V510" s="517" t="str">
        <f>六年级等级</f>
        <v/>
      </c>
      <c r="W510" s="516" t="str">
        <f>六年级一分钟跳绳得分</f>
        <v/>
      </c>
      <c r="X510" s="517" t="str">
        <f>六年级等级</f>
        <v/>
      </c>
      <c r="Y510" s="515" t="str">
        <f>六年级仰卧起坐得分</f>
        <v/>
      </c>
      <c r="Z510" s="518" t="str">
        <f>六年级等级</f>
        <v/>
      </c>
      <c r="AA510" s="533" t="str">
        <f>六年级折返跑得分</f>
        <v/>
      </c>
      <c r="AB510" s="515" t="str">
        <f>六年级等级</f>
        <v/>
      </c>
      <c r="AC510" s="533" t="str">
        <f>六年级跳绳附加分</f>
        <v/>
      </c>
      <c r="AD510" s="534" t="str">
        <f>六年级标准分</f>
        <v/>
      </c>
      <c r="AE510" s="534" t="str">
        <f>六年级总分</f>
        <v/>
      </c>
      <c r="AF510" s="517" t="str">
        <f>六年级等级</f>
        <v/>
      </c>
      <c r="AM510" s="452" t="str">
        <f>折返时间</f>
        <v/>
      </c>
    </row>
    <row r="511" spans="1:39">
      <c r="A511" s="476">
        <v>608</v>
      </c>
      <c r="B511" s="477">
        <v>19</v>
      </c>
      <c r="C511" s="478"/>
      <c r="D511" s="471"/>
      <c r="E511" s="478"/>
      <c r="F511" s="473"/>
      <c r="G511" s="480"/>
      <c r="H511" s="475"/>
      <c r="I511" s="501"/>
      <c r="J511" s="502"/>
      <c r="K511" s="502"/>
      <c r="L511" s="503"/>
      <c r="M511" s="504"/>
      <c r="N511" s="505" t="str">
        <f>六年级BMI</f>
        <v/>
      </c>
      <c r="O511" s="499" t="str">
        <f>六年级BMI等级</f>
        <v/>
      </c>
      <c r="P511" s="500" t="str">
        <f>六年级BMI得分</f>
        <v/>
      </c>
      <c r="Q511" s="515" t="str">
        <f>六年级肺活量得分</f>
        <v/>
      </c>
      <c r="R511" s="512" t="str">
        <f>六年级等级</f>
        <v/>
      </c>
      <c r="S511" s="516" t="str">
        <f>六年级50米跑得分</f>
        <v/>
      </c>
      <c r="T511" s="517" t="str">
        <f>六年级等级</f>
        <v/>
      </c>
      <c r="U511" s="516" t="str">
        <f>六年级坐位体前屈得分</f>
        <v/>
      </c>
      <c r="V511" s="517" t="str">
        <f>六年级等级</f>
        <v/>
      </c>
      <c r="W511" s="516" t="str">
        <f>六年级一分钟跳绳得分</f>
        <v/>
      </c>
      <c r="X511" s="517" t="str">
        <f>六年级等级</f>
        <v/>
      </c>
      <c r="Y511" s="515" t="str">
        <f>六年级仰卧起坐得分</f>
        <v/>
      </c>
      <c r="Z511" s="518" t="str">
        <f>六年级等级</f>
        <v/>
      </c>
      <c r="AA511" s="533" t="str">
        <f>六年级折返跑得分</f>
        <v/>
      </c>
      <c r="AB511" s="515" t="str">
        <f>六年级等级</f>
        <v/>
      </c>
      <c r="AC511" s="533" t="str">
        <f>六年级跳绳附加分</f>
        <v/>
      </c>
      <c r="AD511" s="534" t="str">
        <f>六年级标准分</f>
        <v/>
      </c>
      <c r="AE511" s="534" t="str">
        <f>六年级总分</f>
        <v/>
      </c>
      <c r="AF511" s="517" t="str">
        <f>六年级等级</f>
        <v/>
      </c>
      <c r="AM511" s="452" t="str">
        <f>折返时间</f>
        <v/>
      </c>
    </row>
    <row r="512" spans="1:39">
      <c r="A512" s="476">
        <v>608</v>
      </c>
      <c r="B512" s="477">
        <v>20</v>
      </c>
      <c r="C512" s="478"/>
      <c r="D512" s="471"/>
      <c r="E512" s="478"/>
      <c r="F512" s="473"/>
      <c r="G512" s="480"/>
      <c r="H512" s="475"/>
      <c r="I512" s="501"/>
      <c r="J512" s="502"/>
      <c r="K512" s="502"/>
      <c r="L512" s="503"/>
      <c r="M512" s="504"/>
      <c r="N512" s="505" t="str">
        <f>六年级BMI</f>
        <v/>
      </c>
      <c r="O512" s="499" t="str">
        <f>六年级BMI等级</f>
        <v/>
      </c>
      <c r="P512" s="500" t="str">
        <f>六年级BMI得分</f>
        <v/>
      </c>
      <c r="Q512" s="515" t="str">
        <f>六年级肺活量得分</f>
        <v/>
      </c>
      <c r="R512" s="512" t="str">
        <f>六年级等级</f>
        <v/>
      </c>
      <c r="S512" s="516" t="str">
        <f>六年级50米跑得分</f>
        <v/>
      </c>
      <c r="T512" s="517" t="str">
        <f>六年级等级</f>
        <v/>
      </c>
      <c r="U512" s="516" t="str">
        <f>六年级坐位体前屈得分</f>
        <v/>
      </c>
      <c r="V512" s="517" t="str">
        <f>六年级等级</f>
        <v/>
      </c>
      <c r="W512" s="516" t="str">
        <f>六年级一分钟跳绳得分</f>
        <v/>
      </c>
      <c r="X512" s="517" t="str">
        <f>六年级等级</f>
        <v/>
      </c>
      <c r="Y512" s="515" t="str">
        <f>六年级仰卧起坐得分</f>
        <v/>
      </c>
      <c r="Z512" s="518" t="str">
        <f>六年级等级</f>
        <v/>
      </c>
      <c r="AA512" s="533" t="str">
        <f>六年级折返跑得分</f>
        <v/>
      </c>
      <c r="AB512" s="515" t="str">
        <f>六年级等级</f>
        <v/>
      </c>
      <c r="AC512" s="533" t="str">
        <f>六年级跳绳附加分</f>
        <v/>
      </c>
      <c r="AD512" s="534" t="str">
        <f>六年级标准分</f>
        <v/>
      </c>
      <c r="AE512" s="534" t="str">
        <f>六年级总分</f>
        <v/>
      </c>
      <c r="AF512" s="517" t="str">
        <f>六年级等级</f>
        <v/>
      </c>
      <c r="AM512" s="452" t="str">
        <f>折返时间</f>
        <v/>
      </c>
    </row>
    <row r="513" spans="1:39">
      <c r="A513" s="476">
        <v>608</v>
      </c>
      <c r="B513" s="477">
        <v>21</v>
      </c>
      <c r="C513" s="478"/>
      <c r="D513" s="471"/>
      <c r="E513" s="478"/>
      <c r="F513" s="473"/>
      <c r="G513" s="480"/>
      <c r="H513" s="475"/>
      <c r="I513" s="501"/>
      <c r="J513" s="502"/>
      <c r="K513" s="502"/>
      <c r="L513" s="503"/>
      <c r="M513" s="504"/>
      <c r="N513" s="505" t="str">
        <f>六年级BMI</f>
        <v/>
      </c>
      <c r="O513" s="499" t="str">
        <f>六年级BMI等级</f>
        <v/>
      </c>
      <c r="P513" s="500" t="str">
        <f>六年级BMI得分</f>
        <v/>
      </c>
      <c r="Q513" s="515" t="str">
        <f>六年级肺活量得分</f>
        <v/>
      </c>
      <c r="R513" s="512" t="str">
        <f>六年级等级</f>
        <v/>
      </c>
      <c r="S513" s="516" t="str">
        <f>六年级50米跑得分</f>
        <v/>
      </c>
      <c r="T513" s="517" t="str">
        <f>六年级等级</f>
        <v/>
      </c>
      <c r="U513" s="516" t="str">
        <f>六年级坐位体前屈得分</f>
        <v/>
      </c>
      <c r="V513" s="517" t="str">
        <f>六年级等级</f>
        <v/>
      </c>
      <c r="W513" s="516" t="str">
        <f>六年级一分钟跳绳得分</f>
        <v/>
      </c>
      <c r="X513" s="517" t="str">
        <f>六年级等级</f>
        <v/>
      </c>
      <c r="Y513" s="515" t="str">
        <f>六年级仰卧起坐得分</f>
        <v/>
      </c>
      <c r="Z513" s="518" t="str">
        <f>六年级等级</f>
        <v/>
      </c>
      <c r="AA513" s="533" t="str">
        <f>六年级折返跑得分</f>
        <v/>
      </c>
      <c r="AB513" s="515" t="str">
        <f>六年级等级</f>
        <v/>
      </c>
      <c r="AC513" s="533" t="str">
        <f>六年级跳绳附加分</f>
        <v/>
      </c>
      <c r="AD513" s="534" t="str">
        <f>六年级标准分</f>
        <v/>
      </c>
      <c r="AE513" s="534" t="str">
        <f>六年级总分</f>
        <v/>
      </c>
      <c r="AF513" s="517" t="str">
        <f>六年级等级</f>
        <v/>
      </c>
      <c r="AM513" s="452" t="str">
        <f>折返时间</f>
        <v/>
      </c>
    </row>
    <row r="514" spans="1:39">
      <c r="A514" s="476">
        <v>608</v>
      </c>
      <c r="B514" s="477">
        <v>22</v>
      </c>
      <c r="C514" s="478"/>
      <c r="D514" s="471"/>
      <c r="E514" s="478"/>
      <c r="F514" s="473"/>
      <c r="G514" s="480"/>
      <c r="H514" s="475"/>
      <c r="I514" s="501"/>
      <c r="J514" s="502"/>
      <c r="K514" s="502"/>
      <c r="L514" s="503"/>
      <c r="M514" s="504"/>
      <c r="N514" s="505" t="str">
        <f>六年级BMI</f>
        <v/>
      </c>
      <c r="O514" s="499" t="str">
        <f>六年级BMI等级</f>
        <v/>
      </c>
      <c r="P514" s="500" t="str">
        <f>六年级BMI得分</f>
        <v/>
      </c>
      <c r="Q514" s="515" t="str">
        <f>六年级肺活量得分</f>
        <v/>
      </c>
      <c r="R514" s="512" t="str">
        <f>六年级等级</f>
        <v/>
      </c>
      <c r="S514" s="516" t="str">
        <f>六年级50米跑得分</f>
        <v/>
      </c>
      <c r="T514" s="517" t="str">
        <f>六年级等级</f>
        <v/>
      </c>
      <c r="U514" s="516" t="str">
        <f>六年级坐位体前屈得分</f>
        <v/>
      </c>
      <c r="V514" s="517" t="str">
        <f>六年级等级</f>
        <v/>
      </c>
      <c r="W514" s="516" t="str">
        <f>六年级一分钟跳绳得分</f>
        <v/>
      </c>
      <c r="X514" s="517" t="str">
        <f>六年级等级</f>
        <v/>
      </c>
      <c r="Y514" s="515" t="str">
        <f>六年级仰卧起坐得分</f>
        <v/>
      </c>
      <c r="Z514" s="518" t="str">
        <f>六年级等级</f>
        <v/>
      </c>
      <c r="AA514" s="533" t="str">
        <f>六年级折返跑得分</f>
        <v/>
      </c>
      <c r="AB514" s="515" t="str">
        <f>六年级等级</f>
        <v/>
      </c>
      <c r="AC514" s="533" t="str">
        <f>六年级跳绳附加分</f>
        <v/>
      </c>
      <c r="AD514" s="534" t="str">
        <f>六年级标准分</f>
        <v/>
      </c>
      <c r="AE514" s="534" t="str">
        <f>六年级总分</f>
        <v/>
      </c>
      <c r="AF514" s="517" t="str">
        <f>六年级等级</f>
        <v/>
      </c>
      <c r="AM514" s="452" t="str">
        <f>折返时间</f>
        <v/>
      </c>
    </row>
    <row r="515" spans="1:39">
      <c r="A515" s="476">
        <v>608</v>
      </c>
      <c r="B515" s="477">
        <v>23</v>
      </c>
      <c r="C515" s="478"/>
      <c r="D515" s="471"/>
      <c r="E515" s="478"/>
      <c r="F515" s="481"/>
      <c r="G515" s="480"/>
      <c r="H515" s="475"/>
      <c r="I515" s="501"/>
      <c r="J515" s="502"/>
      <c r="K515" s="502"/>
      <c r="L515" s="503"/>
      <c r="M515" s="504"/>
      <c r="N515" s="505" t="str">
        <f>六年级BMI</f>
        <v/>
      </c>
      <c r="O515" s="499" t="str">
        <f>六年级BMI等级</f>
        <v/>
      </c>
      <c r="P515" s="500" t="str">
        <f>六年级BMI得分</f>
        <v/>
      </c>
      <c r="Q515" s="515" t="str">
        <f>六年级肺活量得分</f>
        <v/>
      </c>
      <c r="R515" s="512" t="str">
        <f>六年级等级</f>
        <v/>
      </c>
      <c r="S515" s="516" t="str">
        <f>六年级50米跑得分</f>
        <v/>
      </c>
      <c r="T515" s="517" t="str">
        <f>六年级等级</f>
        <v/>
      </c>
      <c r="U515" s="516" t="str">
        <f>六年级坐位体前屈得分</f>
        <v/>
      </c>
      <c r="V515" s="517" t="str">
        <f>六年级等级</f>
        <v/>
      </c>
      <c r="W515" s="516" t="str">
        <f>六年级一分钟跳绳得分</f>
        <v/>
      </c>
      <c r="X515" s="517" t="str">
        <f>六年级等级</f>
        <v/>
      </c>
      <c r="Y515" s="515" t="str">
        <f>六年级仰卧起坐得分</f>
        <v/>
      </c>
      <c r="Z515" s="518" t="str">
        <f>六年级等级</f>
        <v/>
      </c>
      <c r="AA515" s="533" t="str">
        <f>六年级折返跑得分</f>
        <v/>
      </c>
      <c r="AB515" s="515" t="str">
        <f>六年级等级</f>
        <v/>
      </c>
      <c r="AC515" s="533" t="str">
        <f>六年级跳绳附加分</f>
        <v/>
      </c>
      <c r="AD515" s="534" t="str">
        <f>六年级标准分</f>
        <v/>
      </c>
      <c r="AE515" s="534" t="str">
        <f>六年级总分</f>
        <v/>
      </c>
      <c r="AF515" s="517" t="str">
        <f>六年级等级</f>
        <v/>
      </c>
      <c r="AM515" s="452" t="str">
        <f>折返时间</f>
        <v/>
      </c>
    </row>
    <row r="516" spans="1:39">
      <c r="A516" s="476">
        <v>608</v>
      </c>
      <c r="B516" s="477">
        <v>24</v>
      </c>
      <c r="C516" s="478"/>
      <c r="D516" s="471"/>
      <c r="E516" s="478"/>
      <c r="F516" s="481"/>
      <c r="G516" s="480"/>
      <c r="H516" s="475"/>
      <c r="I516" s="501"/>
      <c r="J516" s="502"/>
      <c r="K516" s="502"/>
      <c r="L516" s="503"/>
      <c r="M516" s="504"/>
      <c r="N516" s="505" t="str">
        <f>六年级BMI</f>
        <v/>
      </c>
      <c r="O516" s="499" t="str">
        <f>六年级BMI等级</f>
        <v/>
      </c>
      <c r="P516" s="500" t="str">
        <f>六年级BMI得分</f>
        <v/>
      </c>
      <c r="Q516" s="515" t="str">
        <f>六年级肺活量得分</f>
        <v/>
      </c>
      <c r="R516" s="512" t="str">
        <f>六年级等级</f>
        <v/>
      </c>
      <c r="S516" s="516" t="str">
        <f>六年级50米跑得分</f>
        <v/>
      </c>
      <c r="T516" s="517" t="str">
        <f>六年级等级</f>
        <v/>
      </c>
      <c r="U516" s="516" t="str">
        <f>六年级坐位体前屈得分</f>
        <v/>
      </c>
      <c r="V516" s="517" t="str">
        <f>六年级等级</f>
        <v/>
      </c>
      <c r="W516" s="516" t="str">
        <f>六年级一分钟跳绳得分</f>
        <v/>
      </c>
      <c r="X516" s="517" t="str">
        <f>六年级等级</f>
        <v/>
      </c>
      <c r="Y516" s="515" t="str">
        <f>六年级仰卧起坐得分</f>
        <v/>
      </c>
      <c r="Z516" s="518" t="str">
        <f>六年级等级</f>
        <v/>
      </c>
      <c r="AA516" s="533" t="str">
        <f>六年级折返跑得分</f>
        <v/>
      </c>
      <c r="AB516" s="515" t="str">
        <f>六年级等级</f>
        <v/>
      </c>
      <c r="AC516" s="533" t="str">
        <f>六年级跳绳附加分</f>
        <v/>
      </c>
      <c r="AD516" s="534" t="str">
        <f>六年级标准分</f>
        <v/>
      </c>
      <c r="AE516" s="534" t="str">
        <f>六年级总分</f>
        <v/>
      </c>
      <c r="AF516" s="517" t="str">
        <f>六年级等级</f>
        <v/>
      </c>
      <c r="AM516" s="452" t="str">
        <f>折返时间</f>
        <v/>
      </c>
    </row>
    <row r="517" spans="1:39">
      <c r="A517" s="476">
        <v>608</v>
      </c>
      <c r="B517" s="477">
        <v>25</v>
      </c>
      <c r="C517" s="478"/>
      <c r="D517" s="471"/>
      <c r="E517" s="478"/>
      <c r="F517" s="481"/>
      <c r="G517" s="480"/>
      <c r="H517" s="475"/>
      <c r="I517" s="501"/>
      <c r="J517" s="502"/>
      <c r="K517" s="502"/>
      <c r="L517" s="503"/>
      <c r="M517" s="504"/>
      <c r="N517" s="505" t="str">
        <f>六年级BMI</f>
        <v/>
      </c>
      <c r="O517" s="499" t="str">
        <f>六年级BMI等级</f>
        <v/>
      </c>
      <c r="P517" s="500" t="str">
        <f>六年级BMI得分</f>
        <v/>
      </c>
      <c r="Q517" s="515" t="str">
        <f>六年级肺活量得分</f>
        <v/>
      </c>
      <c r="R517" s="512" t="str">
        <f>六年级等级</f>
        <v/>
      </c>
      <c r="S517" s="516" t="str">
        <f>六年级50米跑得分</f>
        <v/>
      </c>
      <c r="T517" s="517" t="str">
        <f>六年级等级</f>
        <v/>
      </c>
      <c r="U517" s="516" t="str">
        <f>六年级坐位体前屈得分</f>
        <v/>
      </c>
      <c r="V517" s="517" t="str">
        <f>六年级等级</f>
        <v/>
      </c>
      <c r="W517" s="516" t="str">
        <f>六年级一分钟跳绳得分</f>
        <v/>
      </c>
      <c r="X517" s="517" t="str">
        <f>六年级等级</f>
        <v/>
      </c>
      <c r="Y517" s="515" t="str">
        <f>六年级仰卧起坐得分</f>
        <v/>
      </c>
      <c r="Z517" s="518" t="str">
        <f>六年级等级</f>
        <v/>
      </c>
      <c r="AA517" s="533" t="str">
        <f>六年级折返跑得分</f>
        <v/>
      </c>
      <c r="AB517" s="515" t="str">
        <f>六年级等级</f>
        <v/>
      </c>
      <c r="AC517" s="533" t="str">
        <f>六年级跳绳附加分</f>
        <v/>
      </c>
      <c r="AD517" s="534" t="str">
        <f>六年级标准分</f>
        <v/>
      </c>
      <c r="AE517" s="534" t="str">
        <f>六年级总分</f>
        <v/>
      </c>
      <c r="AF517" s="517" t="str">
        <f>六年级等级</f>
        <v/>
      </c>
      <c r="AM517" s="452" t="str">
        <f>折返时间</f>
        <v/>
      </c>
    </row>
    <row r="518" spans="1:39">
      <c r="A518" s="476">
        <v>608</v>
      </c>
      <c r="B518" s="477">
        <v>26</v>
      </c>
      <c r="C518" s="478"/>
      <c r="D518" s="471"/>
      <c r="E518" s="478"/>
      <c r="F518" s="481"/>
      <c r="G518" s="480"/>
      <c r="H518" s="475"/>
      <c r="I518" s="501"/>
      <c r="J518" s="502"/>
      <c r="K518" s="502"/>
      <c r="L518" s="503"/>
      <c r="M518" s="504"/>
      <c r="N518" s="505" t="str">
        <f>六年级BMI</f>
        <v/>
      </c>
      <c r="O518" s="499" t="str">
        <f>六年级BMI等级</f>
        <v/>
      </c>
      <c r="P518" s="500" t="str">
        <f>六年级BMI得分</f>
        <v/>
      </c>
      <c r="Q518" s="515" t="str">
        <f>六年级肺活量得分</f>
        <v/>
      </c>
      <c r="R518" s="512" t="str">
        <f>六年级等级</f>
        <v/>
      </c>
      <c r="S518" s="516" t="str">
        <f>六年级50米跑得分</f>
        <v/>
      </c>
      <c r="T518" s="517" t="str">
        <f>六年级等级</f>
        <v/>
      </c>
      <c r="U518" s="516" t="str">
        <f>六年级坐位体前屈得分</f>
        <v/>
      </c>
      <c r="V518" s="517" t="str">
        <f>六年级等级</f>
        <v/>
      </c>
      <c r="W518" s="516" t="str">
        <f>六年级一分钟跳绳得分</f>
        <v/>
      </c>
      <c r="X518" s="517" t="str">
        <f>六年级等级</f>
        <v/>
      </c>
      <c r="Y518" s="515" t="str">
        <f>六年级仰卧起坐得分</f>
        <v/>
      </c>
      <c r="Z518" s="518" t="str">
        <f>六年级等级</f>
        <v/>
      </c>
      <c r="AA518" s="533" t="str">
        <f>六年级折返跑得分</f>
        <v/>
      </c>
      <c r="AB518" s="515" t="str">
        <f>六年级等级</f>
        <v/>
      </c>
      <c r="AC518" s="533" t="str">
        <f>六年级跳绳附加分</f>
        <v/>
      </c>
      <c r="AD518" s="534" t="str">
        <f>六年级标准分</f>
        <v/>
      </c>
      <c r="AE518" s="534" t="str">
        <f>六年级总分</f>
        <v/>
      </c>
      <c r="AF518" s="517" t="str">
        <f>六年级等级</f>
        <v/>
      </c>
      <c r="AM518" s="452" t="str">
        <f>折返时间</f>
        <v/>
      </c>
    </row>
    <row r="519" spans="1:39">
      <c r="A519" s="476">
        <v>608</v>
      </c>
      <c r="B519" s="477">
        <v>27</v>
      </c>
      <c r="C519" s="478"/>
      <c r="D519" s="471"/>
      <c r="E519" s="478"/>
      <c r="F519" s="481"/>
      <c r="G519" s="480"/>
      <c r="H519" s="475"/>
      <c r="I519" s="501"/>
      <c r="J519" s="502"/>
      <c r="K519" s="502"/>
      <c r="L519" s="503"/>
      <c r="M519" s="504"/>
      <c r="N519" s="505" t="str">
        <f>六年级BMI</f>
        <v/>
      </c>
      <c r="O519" s="499" t="str">
        <f>六年级BMI等级</f>
        <v/>
      </c>
      <c r="P519" s="500" t="str">
        <f>六年级BMI得分</f>
        <v/>
      </c>
      <c r="Q519" s="515" t="str">
        <f>六年级肺活量得分</f>
        <v/>
      </c>
      <c r="R519" s="512" t="str">
        <f>六年级等级</f>
        <v/>
      </c>
      <c r="S519" s="516" t="str">
        <f>六年级50米跑得分</f>
        <v/>
      </c>
      <c r="T519" s="517" t="str">
        <f>六年级等级</f>
        <v/>
      </c>
      <c r="U519" s="516" t="str">
        <f>六年级坐位体前屈得分</f>
        <v/>
      </c>
      <c r="V519" s="517" t="str">
        <f>六年级等级</f>
        <v/>
      </c>
      <c r="W519" s="516" t="str">
        <f>六年级一分钟跳绳得分</f>
        <v/>
      </c>
      <c r="X519" s="517" t="str">
        <f>六年级等级</f>
        <v/>
      </c>
      <c r="Y519" s="515" t="str">
        <f>六年级仰卧起坐得分</f>
        <v/>
      </c>
      <c r="Z519" s="518" t="str">
        <f>六年级等级</f>
        <v/>
      </c>
      <c r="AA519" s="533" t="str">
        <f>六年级折返跑得分</f>
        <v/>
      </c>
      <c r="AB519" s="515" t="str">
        <f>六年级等级</f>
        <v/>
      </c>
      <c r="AC519" s="533" t="str">
        <f>六年级跳绳附加分</f>
        <v/>
      </c>
      <c r="AD519" s="534" t="str">
        <f>六年级标准分</f>
        <v/>
      </c>
      <c r="AE519" s="534" t="str">
        <f>六年级总分</f>
        <v/>
      </c>
      <c r="AF519" s="517" t="str">
        <f>六年级等级</f>
        <v/>
      </c>
      <c r="AM519" s="452" t="str">
        <f>折返时间</f>
        <v/>
      </c>
    </row>
    <row r="520" spans="1:39">
      <c r="A520" s="476">
        <v>608</v>
      </c>
      <c r="B520" s="477">
        <v>28</v>
      </c>
      <c r="C520" s="478"/>
      <c r="D520" s="471"/>
      <c r="E520" s="478"/>
      <c r="F520" s="481"/>
      <c r="G520" s="480"/>
      <c r="H520" s="475"/>
      <c r="I520" s="501"/>
      <c r="J520" s="502"/>
      <c r="K520" s="502"/>
      <c r="L520" s="503"/>
      <c r="M520" s="504"/>
      <c r="N520" s="505" t="str">
        <f>六年级BMI</f>
        <v/>
      </c>
      <c r="O520" s="499" t="str">
        <f>六年级BMI等级</f>
        <v/>
      </c>
      <c r="P520" s="500" t="str">
        <f>六年级BMI得分</f>
        <v/>
      </c>
      <c r="Q520" s="515" t="str">
        <f>六年级肺活量得分</f>
        <v/>
      </c>
      <c r="R520" s="512" t="str">
        <f>六年级等级</f>
        <v/>
      </c>
      <c r="S520" s="516" t="str">
        <f>六年级50米跑得分</f>
        <v/>
      </c>
      <c r="T520" s="517" t="str">
        <f>六年级等级</f>
        <v/>
      </c>
      <c r="U520" s="516" t="str">
        <f>六年级坐位体前屈得分</f>
        <v/>
      </c>
      <c r="V520" s="517" t="str">
        <f>六年级等级</f>
        <v/>
      </c>
      <c r="W520" s="516" t="str">
        <f>六年级一分钟跳绳得分</f>
        <v/>
      </c>
      <c r="X520" s="517" t="str">
        <f>六年级等级</f>
        <v/>
      </c>
      <c r="Y520" s="515" t="str">
        <f>六年级仰卧起坐得分</f>
        <v/>
      </c>
      <c r="Z520" s="518" t="str">
        <f>六年级等级</f>
        <v/>
      </c>
      <c r="AA520" s="533" t="str">
        <f>六年级折返跑得分</f>
        <v/>
      </c>
      <c r="AB520" s="515" t="str">
        <f>六年级等级</f>
        <v/>
      </c>
      <c r="AC520" s="533" t="str">
        <f>六年级跳绳附加分</f>
        <v/>
      </c>
      <c r="AD520" s="534" t="str">
        <f>六年级标准分</f>
        <v/>
      </c>
      <c r="AE520" s="534" t="str">
        <f>六年级总分</f>
        <v/>
      </c>
      <c r="AF520" s="517" t="str">
        <f>六年级等级</f>
        <v/>
      </c>
      <c r="AM520" s="452" t="str">
        <f>折返时间</f>
        <v/>
      </c>
    </row>
    <row r="521" spans="1:39">
      <c r="A521" s="476">
        <v>608</v>
      </c>
      <c r="B521" s="477">
        <v>29</v>
      </c>
      <c r="C521" s="478"/>
      <c r="D521" s="471"/>
      <c r="E521" s="478"/>
      <c r="F521" s="481"/>
      <c r="G521" s="480"/>
      <c r="H521" s="475"/>
      <c r="I521" s="501"/>
      <c r="J521" s="502"/>
      <c r="K521" s="502"/>
      <c r="L521" s="503"/>
      <c r="M521" s="504"/>
      <c r="N521" s="505" t="str">
        <f>六年级BMI</f>
        <v/>
      </c>
      <c r="O521" s="499" t="str">
        <f>六年级BMI等级</f>
        <v/>
      </c>
      <c r="P521" s="500" t="str">
        <f>六年级BMI得分</f>
        <v/>
      </c>
      <c r="Q521" s="515" t="str">
        <f>六年级肺活量得分</f>
        <v/>
      </c>
      <c r="R521" s="512" t="str">
        <f>六年级等级</f>
        <v/>
      </c>
      <c r="S521" s="516" t="str">
        <f>六年级50米跑得分</f>
        <v/>
      </c>
      <c r="T521" s="517" t="str">
        <f>六年级等级</f>
        <v/>
      </c>
      <c r="U521" s="516" t="str">
        <f>六年级坐位体前屈得分</f>
        <v/>
      </c>
      <c r="V521" s="517" t="str">
        <f>六年级等级</f>
        <v/>
      </c>
      <c r="W521" s="516" t="str">
        <f>六年级一分钟跳绳得分</f>
        <v/>
      </c>
      <c r="X521" s="517" t="str">
        <f>六年级等级</f>
        <v/>
      </c>
      <c r="Y521" s="515" t="str">
        <f>六年级仰卧起坐得分</f>
        <v/>
      </c>
      <c r="Z521" s="518" t="str">
        <f>六年级等级</f>
        <v/>
      </c>
      <c r="AA521" s="533" t="str">
        <f>六年级折返跑得分</f>
        <v/>
      </c>
      <c r="AB521" s="515" t="str">
        <f>六年级等级</f>
        <v/>
      </c>
      <c r="AC521" s="533" t="str">
        <f>六年级跳绳附加分</f>
        <v/>
      </c>
      <c r="AD521" s="534" t="str">
        <f>六年级标准分</f>
        <v/>
      </c>
      <c r="AE521" s="534" t="str">
        <f>六年级总分</f>
        <v/>
      </c>
      <c r="AF521" s="517" t="str">
        <f>六年级等级</f>
        <v/>
      </c>
      <c r="AM521" s="452" t="str">
        <f>折返时间</f>
        <v/>
      </c>
    </row>
    <row r="522" spans="1:39">
      <c r="A522" s="476">
        <v>608</v>
      </c>
      <c r="B522" s="477">
        <v>30</v>
      </c>
      <c r="C522" s="478"/>
      <c r="D522" s="471"/>
      <c r="E522" s="478"/>
      <c r="F522" s="481"/>
      <c r="G522" s="480"/>
      <c r="H522" s="475"/>
      <c r="I522" s="501"/>
      <c r="J522" s="502"/>
      <c r="K522" s="502"/>
      <c r="L522" s="503"/>
      <c r="M522" s="504"/>
      <c r="N522" s="505" t="str">
        <f>六年级BMI</f>
        <v/>
      </c>
      <c r="O522" s="499" t="str">
        <f>六年级BMI等级</f>
        <v/>
      </c>
      <c r="P522" s="500" t="str">
        <f>六年级BMI得分</f>
        <v/>
      </c>
      <c r="Q522" s="515" t="str">
        <f>六年级肺活量得分</f>
        <v/>
      </c>
      <c r="R522" s="512" t="str">
        <f>六年级等级</f>
        <v/>
      </c>
      <c r="S522" s="516" t="str">
        <f>六年级50米跑得分</f>
        <v/>
      </c>
      <c r="T522" s="517" t="str">
        <f>六年级等级</f>
        <v/>
      </c>
      <c r="U522" s="516" t="str">
        <f>六年级坐位体前屈得分</f>
        <v/>
      </c>
      <c r="V522" s="517" t="str">
        <f>六年级等级</f>
        <v/>
      </c>
      <c r="W522" s="516" t="str">
        <f>六年级一分钟跳绳得分</f>
        <v/>
      </c>
      <c r="X522" s="517" t="str">
        <f>六年级等级</f>
        <v/>
      </c>
      <c r="Y522" s="515" t="str">
        <f>六年级仰卧起坐得分</f>
        <v/>
      </c>
      <c r="Z522" s="518" t="str">
        <f>六年级等级</f>
        <v/>
      </c>
      <c r="AA522" s="533" t="str">
        <f>六年级折返跑得分</f>
        <v/>
      </c>
      <c r="AB522" s="515" t="str">
        <f>六年级等级</f>
        <v/>
      </c>
      <c r="AC522" s="533" t="str">
        <f>六年级跳绳附加分</f>
        <v/>
      </c>
      <c r="AD522" s="534" t="str">
        <f>六年级标准分</f>
        <v/>
      </c>
      <c r="AE522" s="534" t="str">
        <f>六年级总分</f>
        <v/>
      </c>
      <c r="AF522" s="517" t="str">
        <f>六年级等级</f>
        <v/>
      </c>
      <c r="AM522" s="452" t="str">
        <f>折返时间</f>
        <v/>
      </c>
    </row>
    <row r="523" spans="1:39">
      <c r="A523" s="476">
        <v>608</v>
      </c>
      <c r="B523" s="477">
        <v>31</v>
      </c>
      <c r="C523" s="478"/>
      <c r="D523" s="471"/>
      <c r="E523" s="478"/>
      <c r="F523" s="473"/>
      <c r="G523" s="480"/>
      <c r="H523" s="475"/>
      <c r="I523" s="501"/>
      <c r="J523" s="502"/>
      <c r="K523" s="502"/>
      <c r="L523" s="496"/>
      <c r="M523" s="497"/>
      <c r="N523" s="498" t="str">
        <f>六年级BMI</f>
        <v/>
      </c>
      <c r="O523" s="499" t="str">
        <f>六年级BMI等级</f>
        <v/>
      </c>
      <c r="P523" s="500" t="str">
        <f>六年级BMI得分</f>
        <v/>
      </c>
      <c r="Q523" s="515" t="str">
        <f>六年级肺活量得分</f>
        <v/>
      </c>
      <c r="R523" s="512" t="str">
        <f>六年级等级</f>
        <v/>
      </c>
      <c r="S523" s="516" t="str">
        <f>六年级50米跑得分</f>
        <v/>
      </c>
      <c r="T523" s="512" t="str">
        <f>六年级等级</f>
        <v/>
      </c>
      <c r="U523" s="516" t="str">
        <f>六年级坐位体前屈得分</f>
        <v/>
      </c>
      <c r="V523" s="512" t="str">
        <f>六年级等级</f>
        <v/>
      </c>
      <c r="W523" s="516" t="str">
        <f>六年级一分钟跳绳得分</f>
        <v/>
      </c>
      <c r="X523" s="512" t="str">
        <f>六年级等级</f>
        <v/>
      </c>
      <c r="Y523" s="511" t="str">
        <f>六年级仰卧起坐得分</f>
        <v/>
      </c>
      <c r="Z523" s="514" t="str">
        <f>六年级等级</f>
        <v/>
      </c>
      <c r="AA523" s="530" t="str">
        <f>六年级折返跑得分</f>
        <v/>
      </c>
      <c r="AB523" s="511" t="str">
        <f>六年级等级</f>
        <v/>
      </c>
      <c r="AC523" s="530" t="str">
        <f>六年级跳绳附加分</f>
        <v/>
      </c>
      <c r="AD523" s="534" t="str">
        <f>六年级标准分</f>
        <v/>
      </c>
      <c r="AE523" s="531" t="str">
        <f>六年级总分</f>
        <v/>
      </c>
      <c r="AF523" s="512" t="str">
        <f>六年级等级</f>
        <v/>
      </c>
      <c r="AM523" s="452" t="str">
        <f>折返时间</f>
        <v/>
      </c>
    </row>
    <row r="524" spans="1:39">
      <c r="A524" s="476">
        <v>608</v>
      </c>
      <c r="B524" s="477">
        <v>32</v>
      </c>
      <c r="C524" s="478"/>
      <c r="D524" s="471"/>
      <c r="E524" s="478"/>
      <c r="F524" s="473"/>
      <c r="G524" s="480"/>
      <c r="H524" s="475"/>
      <c r="I524" s="501"/>
      <c r="J524" s="502"/>
      <c r="K524" s="502"/>
      <c r="L524" s="503"/>
      <c r="M524" s="504"/>
      <c r="N524" s="505" t="str">
        <f>六年级BMI</f>
        <v/>
      </c>
      <c r="O524" s="499" t="str">
        <f>六年级BMI等级</f>
        <v/>
      </c>
      <c r="P524" s="500" t="str">
        <f>六年级BMI得分</f>
        <v/>
      </c>
      <c r="Q524" s="515" t="str">
        <f>六年级肺活量得分</f>
        <v/>
      </c>
      <c r="R524" s="512" t="str">
        <f>六年级等级</f>
        <v/>
      </c>
      <c r="S524" s="516" t="str">
        <f>六年级50米跑得分</f>
        <v/>
      </c>
      <c r="T524" s="512" t="str">
        <f>六年级等级</f>
        <v/>
      </c>
      <c r="U524" s="516" t="str">
        <f>六年级坐位体前屈得分</f>
        <v/>
      </c>
      <c r="V524" s="517" t="str">
        <f>六年级等级</f>
        <v/>
      </c>
      <c r="W524" s="516" t="str">
        <f>六年级一分钟跳绳得分</f>
        <v/>
      </c>
      <c r="X524" s="517" t="str">
        <f>六年级等级</f>
        <v/>
      </c>
      <c r="Y524" s="515" t="str">
        <f>六年级仰卧起坐得分</f>
        <v/>
      </c>
      <c r="Z524" s="518" t="str">
        <f>六年级等级</f>
        <v/>
      </c>
      <c r="AA524" s="533" t="str">
        <f>六年级折返跑得分</f>
        <v/>
      </c>
      <c r="AB524" s="515" t="str">
        <f>六年级等级</f>
        <v/>
      </c>
      <c r="AC524" s="533" t="str">
        <f>六年级跳绳附加分</f>
        <v/>
      </c>
      <c r="AD524" s="534" t="str">
        <f>六年级标准分</f>
        <v/>
      </c>
      <c r="AE524" s="534" t="str">
        <f>六年级总分</f>
        <v/>
      </c>
      <c r="AF524" s="517" t="str">
        <f>六年级等级</f>
        <v/>
      </c>
      <c r="AM524" s="452" t="str">
        <f>折返时间</f>
        <v/>
      </c>
    </row>
    <row r="525" spans="1:39">
      <c r="A525" s="476">
        <v>608</v>
      </c>
      <c r="B525" s="477">
        <v>33</v>
      </c>
      <c r="C525" s="478"/>
      <c r="D525" s="585"/>
      <c r="E525" s="478"/>
      <c r="F525" s="473"/>
      <c r="G525" s="480"/>
      <c r="H525" s="475"/>
      <c r="I525" s="595"/>
      <c r="J525" s="596"/>
      <c r="K525" s="597"/>
      <c r="L525" s="503"/>
      <c r="M525" s="504"/>
      <c r="N525" s="505" t="str">
        <f>六年级BMI</f>
        <v/>
      </c>
      <c r="O525" s="499" t="str">
        <f>六年级BMI等级</f>
        <v/>
      </c>
      <c r="P525" s="500" t="str">
        <f>六年级BMI得分</f>
        <v/>
      </c>
      <c r="Q525" s="515" t="str">
        <f>六年级肺活量得分</f>
        <v/>
      </c>
      <c r="R525" s="512" t="str">
        <f>六年级等级</f>
        <v/>
      </c>
      <c r="S525" s="516" t="str">
        <f>六年级50米跑得分</f>
        <v/>
      </c>
      <c r="T525" s="512" t="str">
        <f>六年级等级</f>
        <v/>
      </c>
      <c r="U525" s="516" t="str">
        <f>六年级坐位体前屈得分</f>
        <v/>
      </c>
      <c r="V525" s="517" t="str">
        <f>六年级等级</f>
        <v/>
      </c>
      <c r="W525" s="516" t="str">
        <f>六年级一分钟跳绳得分</f>
        <v/>
      </c>
      <c r="X525" s="517" t="str">
        <f>六年级等级</f>
        <v/>
      </c>
      <c r="Y525" s="515" t="str">
        <f>六年级仰卧起坐得分</f>
        <v/>
      </c>
      <c r="Z525" s="518" t="str">
        <f>六年级等级</f>
        <v/>
      </c>
      <c r="AA525" s="533" t="str">
        <f>六年级折返跑得分</f>
        <v/>
      </c>
      <c r="AB525" s="515" t="str">
        <f>六年级等级</f>
        <v/>
      </c>
      <c r="AC525" s="533" t="str">
        <f>六年级跳绳附加分</f>
        <v/>
      </c>
      <c r="AD525" s="534" t="str">
        <f>六年级标准分</f>
        <v/>
      </c>
      <c r="AE525" s="534" t="str">
        <f>六年级总分</f>
        <v/>
      </c>
      <c r="AF525" s="517" t="str">
        <f>六年级等级</f>
        <v/>
      </c>
      <c r="AM525" s="452" t="str">
        <f>折返时间</f>
        <v/>
      </c>
    </row>
    <row r="526" spans="1:39">
      <c r="A526" s="476">
        <v>608</v>
      </c>
      <c r="B526" s="477">
        <v>34</v>
      </c>
      <c r="C526" s="478"/>
      <c r="D526" s="585"/>
      <c r="E526" s="478"/>
      <c r="F526" s="473"/>
      <c r="G526" s="480"/>
      <c r="H526" s="475"/>
      <c r="I526" s="595"/>
      <c r="J526" s="596"/>
      <c r="K526" s="597"/>
      <c r="L526" s="503"/>
      <c r="M526" s="504"/>
      <c r="N526" s="505" t="str">
        <f>六年级BMI</f>
        <v/>
      </c>
      <c r="O526" s="499" t="str">
        <f>六年级BMI等级</f>
        <v/>
      </c>
      <c r="P526" s="500" t="str">
        <f>六年级BMI得分</f>
        <v/>
      </c>
      <c r="Q526" s="515" t="str">
        <f>六年级肺活量得分</f>
        <v/>
      </c>
      <c r="R526" s="512" t="str">
        <f>六年级等级</f>
        <v/>
      </c>
      <c r="S526" s="516" t="str">
        <f>六年级50米跑得分</f>
        <v/>
      </c>
      <c r="T526" s="512" t="str">
        <f>六年级等级</f>
        <v/>
      </c>
      <c r="U526" s="516" t="str">
        <f>六年级坐位体前屈得分</f>
        <v/>
      </c>
      <c r="V526" s="517" t="str">
        <f>六年级等级</f>
        <v/>
      </c>
      <c r="W526" s="516" t="str">
        <f>六年级一分钟跳绳得分</f>
        <v/>
      </c>
      <c r="X526" s="517" t="str">
        <f>六年级等级</f>
        <v/>
      </c>
      <c r="Y526" s="515" t="str">
        <f>六年级仰卧起坐得分</f>
        <v/>
      </c>
      <c r="Z526" s="518" t="str">
        <f>六年级等级</f>
        <v/>
      </c>
      <c r="AA526" s="533" t="str">
        <f>六年级折返跑得分</f>
        <v/>
      </c>
      <c r="AB526" s="515" t="str">
        <f>六年级等级</f>
        <v/>
      </c>
      <c r="AC526" s="533" t="str">
        <f>六年级跳绳附加分</f>
        <v/>
      </c>
      <c r="AD526" s="534" t="str">
        <f>六年级标准分</f>
        <v/>
      </c>
      <c r="AE526" s="534" t="str">
        <f>六年级总分</f>
        <v/>
      </c>
      <c r="AF526" s="517" t="str">
        <f>六年级等级</f>
        <v/>
      </c>
      <c r="AM526" s="452" t="str">
        <f>折返时间</f>
        <v/>
      </c>
    </row>
    <row r="527" spans="1:39">
      <c r="A527" s="476">
        <v>608</v>
      </c>
      <c r="B527" s="477">
        <v>35</v>
      </c>
      <c r="C527" s="478"/>
      <c r="D527" s="585"/>
      <c r="E527" s="478"/>
      <c r="F527" s="473"/>
      <c r="G527" s="480"/>
      <c r="H527" s="475"/>
      <c r="I527" s="595"/>
      <c r="J527" s="596"/>
      <c r="K527" s="597"/>
      <c r="L527" s="503"/>
      <c r="M527" s="504"/>
      <c r="N527" s="505" t="str">
        <f>六年级BMI</f>
        <v/>
      </c>
      <c r="O527" s="499" t="str">
        <f>六年级BMI等级</f>
        <v/>
      </c>
      <c r="P527" s="500" t="str">
        <f>六年级BMI得分</f>
        <v/>
      </c>
      <c r="Q527" s="515" t="str">
        <f>六年级肺活量得分</f>
        <v/>
      </c>
      <c r="R527" s="512" t="str">
        <f>六年级等级</f>
        <v/>
      </c>
      <c r="S527" s="516" t="str">
        <f>六年级50米跑得分</f>
        <v/>
      </c>
      <c r="T527" s="512" t="str">
        <f>六年级等级</f>
        <v/>
      </c>
      <c r="U527" s="516" t="str">
        <f>六年级坐位体前屈得分</f>
        <v/>
      </c>
      <c r="V527" s="517" t="str">
        <f>六年级等级</f>
        <v/>
      </c>
      <c r="W527" s="516" t="str">
        <f>六年级一分钟跳绳得分</f>
        <v/>
      </c>
      <c r="X527" s="517" t="str">
        <f>六年级等级</f>
        <v/>
      </c>
      <c r="Y527" s="515" t="str">
        <f>六年级仰卧起坐得分</f>
        <v/>
      </c>
      <c r="Z527" s="518" t="str">
        <f>六年级等级</f>
        <v/>
      </c>
      <c r="AA527" s="533" t="str">
        <f>六年级折返跑得分</f>
        <v/>
      </c>
      <c r="AB527" s="515" t="str">
        <f>六年级等级</f>
        <v/>
      </c>
      <c r="AC527" s="533" t="str">
        <f>六年级跳绳附加分</f>
        <v/>
      </c>
      <c r="AD527" s="534" t="str">
        <f>六年级标准分</f>
        <v/>
      </c>
      <c r="AE527" s="534" t="str">
        <f>六年级总分</f>
        <v/>
      </c>
      <c r="AF527" s="517" t="str">
        <f>六年级等级</f>
        <v/>
      </c>
      <c r="AM527" s="452" t="str">
        <f>折返时间</f>
        <v/>
      </c>
    </row>
    <row r="528" spans="1:39">
      <c r="A528" s="476">
        <v>608</v>
      </c>
      <c r="B528" s="477">
        <v>36</v>
      </c>
      <c r="C528" s="586"/>
      <c r="D528" s="587"/>
      <c r="E528" s="586"/>
      <c r="F528" s="473"/>
      <c r="G528" s="588"/>
      <c r="H528" s="475"/>
      <c r="I528" s="595"/>
      <c r="J528" s="596"/>
      <c r="K528" s="597"/>
      <c r="L528" s="503"/>
      <c r="M528" s="504"/>
      <c r="N528" s="505" t="str">
        <f>六年级BMI</f>
        <v/>
      </c>
      <c r="O528" s="499" t="str">
        <f>六年级BMI等级</f>
        <v/>
      </c>
      <c r="P528" s="500" t="str">
        <f>六年级BMI得分</f>
        <v/>
      </c>
      <c r="Q528" s="515" t="str">
        <f>六年级肺活量得分</f>
        <v/>
      </c>
      <c r="R528" s="512" t="str">
        <f>六年级等级</f>
        <v/>
      </c>
      <c r="S528" s="516" t="str">
        <f>六年级50米跑得分</f>
        <v/>
      </c>
      <c r="T528" s="512" t="str">
        <f>六年级等级</f>
        <v/>
      </c>
      <c r="U528" s="516" t="str">
        <f>六年级坐位体前屈得分</f>
        <v/>
      </c>
      <c r="V528" s="517" t="str">
        <f>六年级等级</f>
        <v/>
      </c>
      <c r="W528" s="516" t="str">
        <f>六年级一分钟跳绳得分</f>
        <v/>
      </c>
      <c r="X528" s="517" t="str">
        <f>六年级等级</f>
        <v/>
      </c>
      <c r="Y528" s="515" t="str">
        <f>六年级仰卧起坐得分</f>
        <v/>
      </c>
      <c r="Z528" s="518" t="str">
        <f>六年级等级</f>
        <v/>
      </c>
      <c r="AA528" s="533" t="str">
        <f>六年级折返跑得分</f>
        <v/>
      </c>
      <c r="AB528" s="515" t="str">
        <f>六年级等级</f>
        <v/>
      </c>
      <c r="AC528" s="533" t="str">
        <f>六年级跳绳附加分</f>
        <v/>
      </c>
      <c r="AD528" s="534" t="str">
        <f>六年级标准分</f>
        <v/>
      </c>
      <c r="AE528" s="534" t="str">
        <f>六年级总分</f>
        <v/>
      </c>
      <c r="AF528" s="517" t="str">
        <f>六年级等级</f>
        <v/>
      </c>
      <c r="AM528" s="452" t="str">
        <f>折返时间</f>
        <v/>
      </c>
    </row>
    <row r="529" spans="1:39">
      <c r="A529" s="476">
        <v>608</v>
      </c>
      <c r="B529" s="477">
        <v>37</v>
      </c>
      <c r="C529" s="586"/>
      <c r="D529" s="587"/>
      <c r="E529" s="586"/>
      <c r="F529" s="473"/>
      <c r="G529" s="588"/>
      <c r="H529" s="475"/>
      <c r="I529" s="595"/>
      <c r="J529" s="596"/>
      <c r="K529" s="597"/>
      <c r="L529" s="503"/>
      <c r="M529" s="504"/>
      <c r="N529" s="505" t="str">
        <f>六年级BMI</f>
        <v/>
      </c>
      <c r="O529" s="499" t="str">
        <f>六年级BMI等级</f>
        <v/>
      </c>
      <c r="P529" s="500" t="str">
        <f>六年级BMI得分</f>
        <v/>
      </c>
      <c r="Q529" s="515" t="str">
        <f>六年级肺活量得分</f>
        <v/>
      </c>
      <c r="R529" s="512" t="str">
        <f>六年级等级</f>
        <v/>
      </c>
      <c r="S529" s="516" t="str">
        <f>六年级50米跑得分</f>
        <v/>
      </c>
      <c r="T529" s="517" t="str">
        <f>六年级等级</f>
        <v/>
      </c>
      <c r="U529" s="516" t="str">
        <f>六年级坐位体前屈得分</f>
        <v/>
      </c>
      <c r="V529" s="517" t="str">
        <f>六年级等级</f>
        <v/>
      </c>
      <c r="W529" s="516" t="str">
        <f>六年级一分钟跳绳得分</f>
        <v/>
      </c>
      <c r="X529" s="517" t="str">
        <f>六年级等级</f>
        <v/>
      </c>
      <c r="Y529" s="515" t="str">
        <f>六年级仰卧起坐得分</f>
        <v/>
      </c>
      <c r="Z529" s="518" t="str">
        <f>六年级等级</f>
        <v/>
      </c>
      <c r="AA529" s="533" t="str">
        <f>六年级折返跑得分</f>
        <v/>
      </c>
      <c r="AB529" s="515" t="str">
        <f>六年级等级</f>
        <v/>
      </c>
      <c r="AC529" s="533" t="str">
        <f>六年级跳绳附加分</f>
        <v/>
      </c>
      <c r="AD529" s="534" t="str">
        <f>六年级标准分</f>
        <v/>
      </c>
      <c r="AE529" s="534" t="str">
        <f>六年级总分</f>
        <v/>
      </c>
      <c r="AF529" s="517" t="str">
        <f>六年级等级</f>
        <v/>
      </c>
      <c r="AM529" s="452" t="str">
        <f>折返时间</f>
        <v/>
      </c>
    </row>
    <row r="530" spans="1:39">
      <c r="A530" s="476">
        <v>608</v>
      </c>
      <c r="B530" s="477">
        <v>38</v>
      </c>
      <c r="C530" s="586"/>
      <c r="D530" s="587"/>
      <c r="E530" s="586"/>
      <c r="F530" s="473"/>
      <c r="G530" s="588"/>
      <c r="H530" s="475"/>
      <c r="I530" s="595"/>
      <c r="J530" s="596"/>
      <c r="K530" s="597"/>
      <c r="L530" s="503"/>
      <c r="M530" s="504"/>
      <c r="N530" s="505" t="str">
        <f>六年级BMI</f>
        <v/>
      </c>
      <c r="O530" s="499" t="str">
        <f>六年级BMI等级</f>
        <v/>
      </c>
      <c r="P530" s="500" t="str">
        <f>六年级BMI得分</f>
        <v/>
      </c>
      <c r="Q530" s="515" t="str">
        <f>六年级肺活量得分</f>
        <v/>
      </c>
      <c r="R530" s="512" t="str">
        <f>六年级等级</f>
        <v/>
      </c>
      <c r="S530" s="516" t="str">
        <f>六年级50米跑得分</f>
        <v/>
      </c>
      <c r="T530" s="517" t="str">
        <f>六年级等级</f>
        <v/>
      </c>
      <c r="U530" s="516" t="str">
        <f>六年级坐位体前屈得分</f>
        <v/>
      </c>
      <c r="V530" s="517" t="str">
        <f>六年级等级</f>
        <v/>
      </c>
      <c r="W530" s="516" t="str">
        <f>六年级一分钟跳绳得分</f>
        <v/>
      </c>
      <c r="X530" s="517" t="str">
        <f>六年级等级</f>
        <v/>
      </c>
      <c r="Y530" s="515" t="str">
        <f>六年级仰卧起坐得分</f>
        <v/>
      </c>
      <c r="Z530" s="518" t="str">
        <f>六年级等级</f>
        <v/>
      </c>
      <c r="AA530" s="533" t="str">
        <f>六年级折返跑得分</f>
        <v/>
      </c>
      <c r="AB530" s="515" t="str">
        <f>六年级等级</f>
        <v/>
      </c>
      <c r="AC530" s="533" t="str">
        <f>六年级跳绳附加分</f>
        <v/>
      </c>
      <c r="AD530" s="534" t="str">
        <f>六年级标准分</f>
        <v/>
      </c>
      <c r="AE530" s="534" t="str">
        <f>六年级总分</f>
        <v/>
      </c>
      <c r="AF530" s="517" t="str">
        <f>六年级等级</f>
        <v/>
      </c>
      <c r="AM530" s="452" t="str">
        <f>折返时间</f>
        <v/>
      </c>
    </row>
    <row r="531" spans="1:39">
      <c r="A531" s="476">
        <v>608</v>
      </c>
      <c r="B531" s="477">
        <v>39</v>
      </c>
      <c r="C531" s="586"/>
      <c r="D531" s="587"/>
      <c r="E531" s="586"/>
      <c r="F531" s="473"/>
      <c r="G531" s="588"/>
      <c r="H531" s="475"/>
      <c r="I531" s="595"/>
      <c r="J531" s="596"/>
      <c r="K531" s="597"/>
      <c r="L531" s="503"/>
      <c r="M531" s="504"/>
      <c r="N531" s="505" t="str">
        <f>六年级BMI</f>
        <v/>
      </c>
      <c r="O531" s="499" t="str">
        <f>六年级BMI等级</f>
        <v/>
      </c>
      <c r="P531" s="500" t="str">
        <f>六年级BMI得分</f>
        <v/>
      </c>
      <c r="Q531" s="515" t="str">
        <f>六年级肺活量得分</f>
        <v/>
      </c>
      <c r="R531" s="512" t="str">
        <f>六年级等级</f>
        <v/>
      </c>
      <c r="S531" s="516" t="str">
        <f>六年级50米跑得分</f>
        <v/>
      </c>
      <c r="T531" s="517" t="str">
        <f>六年级等级</f>
        <v/>
      </c>
      <c r="U531" s="516" t="str">
        <f>六年级坐位体前屈得分</f>
        <v/>
      </c>
      <c r="V531" s="517" t="str">
        <f>六年级等级</f>
        <v/>
      </c>
      <c r="W531" s="516" t="str">
        <f>六年级一分钟跳绳得分</f>
        <v/>
      </c>
      <c r="X531" s="517" t="str">
        <f>六年级等级</f>
        <v/>
      </c>
      <c r="Y531" s="515" t="str">
        <f>六年级仰卧起坐得分</f>
        <v/>
      </c>
      <c r="Z531" s="518" t="str">
        <f>六年级等级</f>
        <v/>
      </c>
      <c r="AA531" s="533" t="str">
        <f>六年级折返跑得分</f>
        <v/>
      </c>
      <c r="AB531" s="515" t="str">
        <f>六年级等级</f>
        <v/>
      </c>
      <c r="AC531" s="533" t="str">
        <f>六年级跳绳附加分</f>
        <v/>
      </c>
      <c r="AD531" s="534" t="str">
        <f>六年级标准分</f>
        <v/>
      </c>
      <c r="AE531" s="534" t="str">
        <f>六年级总分</f>
        <v/>
      </c>
      <c r="AF531" s="517" t="str">
        <f>六年级等级</f>
        <v/>
      </c>
      <c r="AM531" s="452" t="str">
        <f>折返时间</f>
        <v/>
      </c>
    </row>
    <row r="532" spans="1:39">
      <c r="A532" s="476">
        <v>608</v>
      </c>
      <c r="B532" s="477">
        <v>40</v>
      </c>
      <c r="C532" s="586"/>
      <c r="D532" s="587"/>
      <c r="E532" s="586"/>
      <c r="F532" s="473"/>
      <c r="G532" s="588"/>
      <c r="H532" s="475"/>
      <c r="I532" s="595"/>
      <c r="J532" s="596"/>
      <c r="K532" s="597"/>
      <c r="L532" s="503"/>
      <c r="M532" s="504"/>
      <c r="N532" s="505" t="str">
        <f>六年级BMI</f>
        <v/>
      </c>
      <c r="O532" s="499" t="str">
        <f>六年级BMI等级</f>
        <v/>
      </c>
      <c r="P532" s="500" t="str">
        <f>六年级BMI得分</f>
        <v/>
      </c>
      <c r="Q532" s="515" t="str">
        <f>六年级肺活量得分</f>
        <v/>
      </c>
      <c r="R532" s="512" t="str">
        <f>六年级等级</f>
        <v/>
      </c>
      <c r="S532" s="516" t="str">
        <f>六年级50米跑得分</f>
        <v/>
      </c>
      <c r="T532" s="517" t="str">
        <f>六年级等级</f>
        <v/>
      </c>
      <c r="U532" s="516" t="str">
        <f>六年级坐位体前屈得分</f>
        <v/>
      </c>
      <c r="V532" s="517" t="str">
        <f>六年级等级</f>
        <v/>
      </c>
      <c r="W532" s="516" t="str">
        <f>六年级一分钟跳绳得分</f>
        <v/>
      </c>
      <c r="X532" s="517" t="str">
        <f>六年级等级</f>
        <v/>
      </c>
      <c r="Y532" s="515" t="str">
        <f>六年级仰卧起坐得分</f>
        <v/>
      </c>
      <c r="Z532" s="518" t="str">
        <f>六年级等级</f>
        <v/>
      </c>
      <c r="AA532" s="533" t="str">
        <f>六年级折返跑得分</f>
        <v/>
      </c>
      <c r="AB532" s="515" t="str">
        <f>六年级等级</f>
        <v/>
      </c>
      <c r="AC532" s="533" t="str">
        <f>六年级跳绳附加分</f>
        <v/>
      </c>
      <c r="AD532" s="534" t="str">
        <f>六年级标准分</f>
        <v/>
      </c>
      <c r="AE532" s="534" t="str">
        <f>六年级总分</f>
        <v/>
      </c>
      <c r="AF532" s="517" t="str">
        <f>六年级等级</f>
        <v/>
      </c>
      <c r="AM532" s="452" t="str">
        <f>折返时间</f>
        <v/>
      </c>
    </row>
    <row r="533" spans="1:39">
      <c r="A533" s="476">
        <v>608</v>
      </c>
      <c r="B533" s="477">
        <v>41</v>
      </c>
      <c r="C533" s="586"/>
      <c r="D533" s="587"/>
      <c r="E533" s="586"/>
      <c r="F533" s="473"/>
      <c r="G533" s="588"/>
      <c r="H533" s="475"/>
      <c r="I533" s="595"/>
      <c r="J533" s="596"/>
      <c r="K533" s="597"/>
      <c r="L533" s="503"/>
      <c r="M533" s="504"/>
      <c r="N533" s="505" t="str">
        <f>六年级BMI</f>
        <v/>
      </c>
      <c r="O533" s="499" t="str">
        <f>六年级BMI等级</f>
        <v/>
      </c>
      <c r="P533" s="500" t="str">
        <f>六年级BMI得分</f>
        <v/>
      </c>
      <c r="Q533" s="515" t="str">
        <f>六年级肺活量得分</f>
        <v/>
      </c>
      <c r="R533" s="512" t="str">
        <f>六年级等级</f>
        <v/>
      </c>
      <c r="S533" s="516" t="str">
        <f>六年级50米跑得分</f>
        <v/>
      </c>
      <c r="T533" s="517" t="str">
        <f>六年级等级</f>
        <v/>
      </c>
      <c r="U533" s="516" t="str">
        <f>六年级坐位体前屈得分</f>
        <v/>
      </c>
      <c r="V533" s="517" t="str">
        <f>六年级等级</f>
        <v/>
      </c>
      <c r="W533" s="516" t="str">
        <f>六年级一分钟跳绳得分</f>
        <v/>
      </c>
      <c r="X533" s="517" t="str">
        <f>六年级等级</f>
        <v/>
      </c>
      <c r="Y533" s="515" t="str">
        <f>六年级仰卧起坐得分</f>
        <v/>
      </c>
      <c r="Z533" s="518" t="str">
        <f>六年级等级</f>
        <v/>
      </c>
      <c r="AA533" s="533" t="str">
        <f>六年级折返跑得分</f>
        <v/>
      </c>
      <c r="AB533" s="515" t="str">
        <f>六年级等级</f>
        <v/>
      </c>
      <c r="AC533" s="533" t="str">
        <f>六年级跳绳附加分</f>
        <v/>
      </c>
      <c r="AD533" s="534" t="str">
        <f>六年级标准分</f>
        <v/>
      </c>
      <c r="AE533" s="534" t="str">
        <f>六年级总分</f>
        <v/>
      </c>
      <c r="AF533" s="517" t="str">
        <f>六年级等级</f>
        <v/>
      </c>
      <c r="AM533" s="452" t="str">
        <f>折返时间</f>
        <v/>
      </c>
    </row>
    <row r="534" spans="1:39">
      <c r="A534" s="476">
        <v>608</v>
      </c>
      <c r="B534" s="477">
        <v>42</v>
      </c>
      <c r="C534" s="586"/>
      <c r="D534" s="587"/>
      <c r="E534" s="586"/>
      <c r="F534" s="473"/>
      <c r="G534" s="588"/>
      <c r="H534" s="475"/>
      <c r="I534" s="595"/>
      <c r="J534" s="596"/>
      <c r="K534" s="597"/>
      <c r="L534" s="503"/>
      <c r="M534" s="504"/>
      <c r="N534" s="505" t="str">
        <f>六年级BMI</f>
        <v/>
      </c>
      <c r="O534" s="499" t="str">
        <f>六年级BMI等级</f>
        <v/>
      </c>
      <c r="P534" s="500" t="str">
        <f>六年级BMI得分</f>
        <v/>
      </c>
      <c r="Q534" s="515" t="str">
        <f>六年级肺活量得分</f>
        <v/>
      </c>
      <c r="R534" s="512" t="str">
        <f>六年级等级</f>
        <v/>
      </c>
      <c r="S534" s="516" t="str">
        <f>六年级50米跑得分</f>
        <v/>
      </c>
      <c r="T534" s="517" t="str">
        <f>六年级等级</f>
        <v/>
      </c>
      <c r="U534" s="516" t="str">
        <f>六年级坐位体前屈得分</f>
        <v/>
      </c>
      <c r="V534" s="517" t="str">
        <f>六年级等级</f>
        <v/>
      </c>
      <c r="W534" s="516" t="str">
        <f>六年级一分钟跳绳得分</f>
        <v/>
      </c>
      <c r="X534" s="517" t="str">
        <f>六年级等级</f>
        <v/>
      </c>
      <c r="Y534" s="515" t="str">
        <f>六年级仰卧起坐得分</f>
        <v/>
      </c>
      <c r="Z534" s="518" t="str">
        <f>六年级等级</f>
        <v/>
      </c>
      <c r="AA534" s="533" t="str">
        <f>六年级折返跑得分</f>
        <v/>
      </c>
      <c r="AB534" s="515" t="str">
        <f>六年级等级</f>
        <v/>
      </c>
      <c r="AC534" s="533" t="str">
        <f>六年级跳绳附加分</f>
        <v/>
      </c>
      <c r="AD534" s="534" t="str">
        <f>六年级标准分</f>
        <v/>
      </c>
      <c r="AE534" s="534" t="str">
        <f>六年级总分</f>
        <v/>
      </c>
      <c r="AF534" s="517" t="str">
        <f>六年级等级</f>
        <v/>
      </c>
      <c r="AM534" s="452" t="str">
        <f>折返时间</f>
        <v/>
      </c>
    </row>
    <row r="535" spans="1:39">
      <c r="A535" s="476">
        <v>608</v>
      </c>
      <c r="B535" s="477">
        <v>43</v>
      </c>
      <c r="C535" s="586"/>
      <c r="D535" s="587"/>
      <c r="E535" s="586"/>
      <c r="F535" s="473"/>
      <c r="G535" s="588"/>
      <c r="H535" s="475"/>
      <c r="I535" s="595"/>
      <c r="J535" s="596"/>
      <c r="K535" s="597"/>
      <c r="L535" s="503"/>
      <c r="M535" s="504"/>
      <c r="N535" s="505" t="str">
        <f>六年级BMI</f>
        <v/>
      </c>
      <c r="O535" s="499" t="str">
        <f>六年级BMI等级</f>
        <v/>
      </c>
      <c r="P535" s="500" t="str">
        <f>六年级BMI得分</f>
        <v/>
      </c>
      <c r="Q535" s="515" t="str">
        <f>六年级肺活量得分</f>
        <v/>
      </c>
      <c r="R535" s="512" t="str">
        <f>六年级等级</f>
        <v/>
      </c>
      <c r="S535" s="516" t="str">
        <f>六年级50米跑得分</f>
        <v/>
      </c>
      <c r="T535" s="517" t="str">
        <f>六年级等级</f>
        <v/>
      </c>
      <c r="U535" s="516" t="str">
        <f>六年级坐位体前屈得分</f>
        <v/>
      </c>
      <c r="V535" s="517" t="str">
        <f>六年级等级</f>
        <v/>
      </c>
      <c r="W535" s="516" t="str">
        <f>六年级一分钟跳绳得分</f>
        <v/>
      </c>
      <c r="X535" s="517" t="str">
        <f>六年级等级</f>
        <v/>
      </c>
      <c r="Y535" s="515" t="str">
        <f>六年级仰卧起坐得分</f>
        <v/>
      </c>
      <c r="Z535" s="518" t="str">
        <f>六年级等级</f>
        <v/>
      </c>
      <c r="AA535" s="533" t="str">
        <f>六年级折返跑得分</f>
        <v/>
      </c>
      <c r="AB535" s="515" t="str">
        <f>六年级等级</f>
        <v/>
      </c>
      <c r="AC535" s="533" t="str">
        <f>六年级跳绳附加分</f>
        <v/>
      </c>
      <c r="AD535" s="534" t="str">
        <f>六年级标准分</f>
        <v/>
      </c>
      <c r="AE535" s="534" t="str">
        <f>六年级总分</f>
        <v/>
      </c>
      <c r="AF535" s="517" t="str">
        <f>六年级等级</f>
        <v/>
      </c>
      <c r="AM535" s="452" t="str">
        <f>折返时间</f>
        <v/>
      </c>
    </row>
    <row r="536" spans="1:39">
      <c r="A536" s="476">
        <v>608</v>
      </c>
      <c r="B536" s="477">
        <v>44</v>
      </c>
      <c r="C536" s="586"/>
      <c r="D536" s="587"/>
      <c r="E536" s="586"/>
      <c r="F536" s="473"/>
      <c r="G536" s="588"/>
      <c r="H536" s="475"/>
      <c r="I536" s="595"/>
      <c r="J536" s="596"/>
      <c r="K536" s="597"/>
      <c r="L536" s="503"/>
      <c r="M536" s="504"/>
      <c r="N536" s="505" t="str">
        <f>六年级BMI</f>
        <v/>
      </c>
      <c r="O536" s="499" t="str">
        <f>六年级BMI等级</f>
        <v/>
      </c>
      <c r="P536" s="500" t="str">
        <f>六年级BMI得分</f>
        <v/>
      </c>
      <c r="Q536" s="515" t="str">
        <f>六年级肺活量得分</f>
        <v/>
      </c>
      <c r="R536" s="512" t="str">
        <f>六年级等级</f>
        <v/>
      </c>
      <c r="S536" s="516" t="str">
        <f>六年级50米跑得分</f>
        <v/>
      </c>
      <c r="T536" s="517" t="str">
        <f>六年级等级</f>
        <v/>
      </c>
      <c r="U536" s="516" t="str">
        <f>六年级坐位体前屈得分</f>
        <v/>
      </c>
      <c r="V536" s="517" t="str">
        <f>六年级等级</f>
        <v/>
      </c>
      <c r="W536" s="516" t="str">
        <f>六年级一分钟跳绳得分</f>
        <v/>
      </c>
      <c r="X536" s="517" t="str">
        <f>六年级等级</f>
        <v/>
      </c>
      <c r="Y536" s="515" t="str">
        <f>六年级仰卧起坐得分</f>
        <v/>
      </c>
      <c r="Z536" s="518" t="str">
        <f>六年级等级</f>
        <v/>
      </c>
      <c r="AA536" s="533" t="str">
        <f>六年级折返跑得分</f>
        <v/>
      </c>
      <c r="AB536" s="515" t="str">
        <f>六年级等级</f>
        <v/>
      </c>
      <c r="AC536" s="533" t="str">
        <f>六年级跳绳附加分</f>
        <v/>
      </c>
      <c r="AD536" s="534" t="str">
        <f>六年级标准分</f>
        <v/>
      </c>
      <c r="AE536" s="534" t="str">
        <f>六年级总分</f>
        <v/>
      </c>
      <c r="AF536" s="517" t="str">
        <f>六年级等级</f>
        <v/>
      </c>
      <c r="AM536" s="452" t="str">
        <f>折返时间</f>
        <v/>
      </c>
    </row>
    <row r="537" spans="1:39">
      <c r="A537" s="476">
        <v>608</v>
      </c>
      <c r="B537" s="477">
        <v>45</v>
      </c>
      <c r="C537" s="586"/>
      <c r="D537" s="587"/>
      <c r="E537" s="586"/>
      <c r="F537" s="473"/>
      <c r="G537" s="588"/>
      <c r="H537" s="475"/>
      <c r="I537" s="595"/>
      <c r="J537" s="596"/>
      <c r="K537" s="597"/>
      <c r="L537" s="503"/>
      <c r="M537" s="504"/>
      <c r="N537" s="505" t="str">
        <f>六年级BMI</f>
        <v/>
      </c>
      <c r="O537" s="499" t="str">
        <f>六年级BMI等级</f>
        <v/>
      </c>
      <c r="P537" s="500" t="str">
        <f>六年级BMI得分</f>
        <v/>
      </c>
      <c r="Q537" s="515" t="str">
        <f>六年级肺活量得分</f>
        <v/>
      </c>
      <c r="R537" s="512" t="str">
        <f>六年级等级</f>
        <v/>
      </c>
      <c r="S537" s="516" t="str">
        <f>六年级50米跑得分</f>
        <v/>
      </c>
      <c r="T537" s="517" t="str">
        <f>六年级等级</f>
        <v/>
      </c>
      <c r="U537" s="516" t="str">
        <f>六年级坐位体前屈得分</f>
        <v/>
      </c>
      <c r="V537" s="517" t="str">
        <f>六年级等级</f>
        <v/>
      </c>
      <c r="W537" s="516" t="str">
        <f>六年级一分钟跳绳得分</f>
        <v/>
      </c>
      <c r="X537" s="517" t="str">
        <f>六年级等级</f>
        <v/>
      </c>
      <c r="Y537" s="515" t="str">
        <f>六年级仰卧起坐得分</f>
        <v/>
      </c>
      <c r="Z537" s="518" t="str">
        <f>六年级等级</f>
        <v/>
      </c>
      <c r="AA537" s="533" t="str">
        <f>六年级折返跑得分</f>
        <v/>
      </c>
      <c r="AB537" s="515" t="str">
        <f>六年级等级</f>
        <v/>
      </c>
      <c r="AC537" s="533" t="str">
        <f>六年级跳绳附加分</f>
        <v/>
      </c>
      <c r="AD537" s="534" t="str">
        <f>六年级标准分</f>
        <v/>
      </c>
      <c r="AE537" s="534" t="str">
        <f>六年级总分</f>
        <v/>
      </c>
      <c r="AF537" s="517" t="str">
        <f>六年级等级</f>
        <v/>
      </c>
      <c r="AM537" s="452" t="str">
        <f>折返时间</f>
        <v/>
      </c>
    </row>
    <row r="538" spans="1:39">
      <c r="A538" s="476">
        <v>608</v>
      </c>
      <c r="B538" s="477">
        <v>46</v>
      </c>
      <c r="C538" s="586"/>
      <c r="D538" s="587"/>
      <c r="E538" s="586"/>
      <c r="F538" s="473"/>
      <c r="G538" s="588"/>
      <c r="H538" s="475"/>
      <c r="I538" s="595"/>
      <c r="J538" s="596"/>
      <c r="K538" s="597"/>
      <c r="L538" s="503"/>
      <c r="M538" s="504"/>
      <c r="N538" s="505" t="str">
        <f>六年级BMI</f>
        <v/>
      </c>
      <c r="O538" s="499" t="str">
        <f>六年级BMI等级</f>
        <v/>
      </c>
      <c r="P538" s="500" t="str">
        <f>六年级BMI得分</f>
        <v/>
      </c>
      <c r="Q538" s="515" t="str">
        <f>六年级肺活量得分</f>
        <v/>
      </c>
      <c r="R538" s="512" t="str">
        <f>六年级等级</f>
        <v/>
      </c>
      <c r="S538" s="516" t="str">
        <f>六年级50米跑得分</f>
        <v/>
      </c>
      <c r="T538" s="517" t="str">
        <f>六年级等级</f>
        <v/>
      </c>
      <c r="U538" s="516" t="str">
        <f>六年级坐位体前屈得分</f>
        <v/>
      </c>
      <c r="V538" s="517" t="str">
        <f>六年级等级</f>
        <v/>
      </c>
      <c r="W538" s="516" t="str">
        <f>六年级一分钟跳绳得分</f>
        <v/>
      </c>
      <c r="X538" s="517" t="str">
        <f>六年级等级</f>
        <v/>
      </c>
      <c r="Y538" s="515" t="str">
        <f>六年级仰卧起坐得分</f>
        <v/>
      </c>
      <c r="Z538" s="518" t="str">
        <f>六年级等级</f>
        <v/>
      </c>
      <c r="AA538" s="533" t="str">
        <f>六年级折返跑得分</f>
        <v/>
      </c>
      <c r="AB538" s="515" t="str">
        <f>六年级等级</f>
        <v/>
      </c>
      <c r="AC538" s="533" t="str">
        <f>六年级跳绳附加分</f>
        <v/>
      </c>
      <c r="AD538" s="534" t="str">
        <f>六年级标准分</f>
        <v/>
      </c>
      <c r="AE538" s="534" t="str">
        <f>六年级总分</f>
        <v/>
      </c>
      <c r="AF538" s="517" t="str">
        <f>六年级等级</f>
        <v/>
      </c>
      <c r="AM538" s="452" t="str">
        <f>折返时间</f>
        <v/>
      </c>
    </row>
    <row r="539" spans="1:39">
      <c r="A539" s="476">
        <v>608</v>
      </c>
      <c r="B539" s="477">
        <v>47</v>
      </c>
      <c r="C539" s="586"/>
      <c r="D539" s="587"/>
      <c r="E539" s="586"/>
      <c r="F539" s="473"/>
      <c r="G539" s="588"/>
      <c r="H539" s="475"/>
      <c r="I539" s="595"/>
      <c r="J539" s="596"/>
      <c r="K539" s="597"/>
      <c r="L539" s="503"/>
      <c r="M539" s="504"/>
      <c r="N539" s="505" t="str">
        <f>六年级BMI</f>
        <v/>
      </c>
      <c r="O539" s="499" t="str">
        <f>六年级BMI等级</f>
        <v/>
      </c>
      <c r="P539" s="500" t="str">
        <f>六年级BMI得分</f>
        <v/>
      </c>
      <c r="Q539" s="515" t="str">
        <f>六年级肺活量得分</f>
        <v/>
      </c>
      <c r="R539" s="512" t="str">
        <f>六年级等级</f>
        <v/>
      </c>
      <c r="S539" s="516" t="str">
        <f>六年级50米跑得分</f>
        <v/>
      </c>
      <c r="T539" s="517" t="str">
        <f>六年级等级</f>
        <v/>
      </c>
      <c r="U539" s="516" t="str">
        <f>六年级坐位体前屈得分</f>
        <v/>
      </c>
      <c r="V539" s="517" t="str">
        <f>六年级等级</f>
        <v/>
      </c>
      <c r="W539" s="516" t="str">
        <f>六年级一分钟跳绳得分</f>
        <v/>
      </c>
      <c r="X539" s="517" t="str">
        <f>六年级等级</f>
        <v/>
      </c>
      <c r="Y539" s="515" t="str">
        <f>六年级仰卧起坐得分</f>
        <v/>
      </c>
      <c r="Z539" s="518" t="str">
        <f>六年级等级</f>
        <v/>
      </c>
      <c r="AA539" s="533" t="str">
        <f>六年级折返跑得分</f>
        <v/>
      </c>
      <c r="AB539" s="515" t="str">
        <f>六年级等级</f>
        <v/>
      </c>
      <c r="AC539" s="533" t="str">
        <f>六年级跳绳附加分</f>
        <v/>
      </c>
      <c r="AD539" s="534" t="str">
        <f>六年级标准分</f>
        <v/>
      </c>
      <c r="AE539" s="534" t="str">
        <f>六年级总分</f>
        <v/>
      </c>
      <c r="AF539" s="517" t="str">
        <f>六年级等级</f>
        <v/>
      </c>
      <c r="AM539" s="452" t="str">
        <f>折返时间</f>
        <v/>
      </c>
    </row>
    <row r="540" spans="1:39">
      <c r="A540" s="476">
        <v>608</v>
      </c>
      <c r="B540" s="477">
        <v>48</v>
      </c>
      <c r="C540" s="586"/>
      <c r="D540" s="587"/>
      <c r="E540" s="586"/>
      <c r="F540" s="473"/>
      <c r="G540" s="588"/>
      <c r="H540" s="475"/>
      <c r="I540" s="595"/>
      <c r="J540" s="596"/>
      <c r="K540" s="597"/>
      <c r="L540" s="503"/>
      <c r="M540" s="504"/>
      <c r="N540" s="505" t="str">
        <f>六年级BMI</f>
        <v/>
      </c>
      <c r="O540" s="499" t="str">
        <f>六年级BMI等级</f>
        <v/>
      </c>
      <c r="P540" s="500" t="str">
        <f>六年级BMI得分</f>
        <v/>
      </c>
      <c r="Q540" s="515" t="str">
        <f>六年级肺活量得分</f>
        <v/>
      </c>
      <c r="R540" s="512" t="str">
        <f>六年级等级</f>
        <v/>
      </c>
      <c r="S540" s="516" t="str">
        <f>六年级50米跑得分</f>
        <v/>
      </c>
      <c r="T540" s="517" t="str">
        <f>六年级等级</f>
        <v/>
      </c>
      <c r="U540" s="516" t="str">
        <f>六年级坐位体前屈得分</f>
        <v/>
      </c>
      <c r="V540" s="517" t="str">
        <f>六年级等级</f>
        <v/>
      </c>
      <c r="W540" s="516" t="str">
        <f>六年级一分钟跳绳得分</f>
        <v/>
      </c>
      <c r="X540" s="517" t="str">
        <f>六年级等级</f>
        <v/>
      </c>
      <c r="Y540" s="515" t="str">
        <f>六年级仰卧起坐得分</f>
        <v/>
      </c>
      <c r="Z540" s="518" t="str">
        <f>六年级等级</f>
        <v/>
      </c>
      <c r="AA540" s="533" t="str">
        <f>六年级折返跑得分</f>
        <v/>
      </c>
      <c r="AB540" s="515" t="str">
        <f>六年级等级</f>
        <v/>
      </c>
      <c r="AC540" s="533" t="str">
        <f>六年级跳绳附加分</f>
        <v/>
      </c>
      <c r="AD540" s="534" t="str">
        <f>六年级标准分</f>
        <v/>
      </c>
      <c r="AE540" s="534" t="str">
        <f>六年级总分</f>
        <v/>
      </c>
      <c r="AF540" s="517" t="str">
        <f>六年级等级</f>
        <v/>
      </c>
      <c r="AM540" s="452" t="str">
        <f>折返时间</f>
        <v/>
      </c>
    </row>
    <row r="541" spans="1:39">
      <c r="A541" s="476">
        <v>608</v>
      </c>
      <c r="B541" s="477">
        <v>49</v>
      </c>
      <c r="C541" s="586"/>
      <c r="D541" s="587"/>
      <c r="E541" s="586"/>
      <c r="F541" s="473"/>
      <c r="G541" s="588"/>
      <c r="H541" s="475"/>
      <c r="I541" s="595"/>
      <c r="J541" s="596"/>
      <c r="K541" s="597"/>
      <c r="L541" s="503"/>
      <c r="M541" s="504"/>
      <c r="N541" s="505" t="str">
        <f>六年级BMI</f>
        <v/>
      </c>
      <c r="O541" s="499" t="str">
        <f>六年级BMI等级</f>
        <v/>
      </c>
      <c r="P541" s="500" t="str">
        <f>六年级BMI得分</f>
        <v/>
      </c>
      <c r="Q541" s="515" t="str">
        <f>六年级肺活量得分</f>
        <v/>
      </c>
      <c r="R541" s="512" t="str">
        <f>六年级等级</f>
        <v/>
      </c>
      <c r="S541" s="516" t="str">
        <f>六年级50米跑得分</f>
        <v/>
      </c>
      <c r="T541" s="517" t="str">
        <f>六年级等级</f>
        <v/>
      </c>
      <c r="U541" s="516" t="str">
        <f>六年级坐位体前屈得分</f>
        <v/>
      </c>
      <c r="V541" s="517" t="str">
        <f>六年级等级</f>
        <v/>
      </c>
      <c r="W541" s="516" t="str">
        <f>六年级一分钟跳绳得分</f>
        <v/>
      </c>
      <c r="X541" s="517" t="str">
        <f>六年级等级</f>
        <v/>
      </c>
      <c r="Y541" s="515" t="str">
        <f>六年级仰卧起坐得分</f>
        <v/>
      </c>
      <c r="Z541" s="518" t="str">
        <f>六年级等级</f>
        <v/>
      </c>
      <c r="AA541" s="533" t="str">
        <f>六年级折返跑得分</f>
        <v/>
      </c>
      <c r="AB541" s="515" t="str">
        <f>六年级等级</f>
        <v/>
      </c>
      <c r="AC541" s="533" t="str">
        <f>六年级跳绳附加分</f>
        <v/>
      </c>
      <c r="AD541" s="534" t="str">
        <f>六年级标准分</f>
        <v/>
      </c>
      <c r="AE541" s="534" t="str">
        <f>六年级总分</f>
        <v/>
      </c>
      <c r="AF541" s="517" t="str">
        <f>六年级等级</f>
        <v/>
      </c>
      <c r="AM541" s="452" t="str">
        <f>折返时间</f>
        <v/>
      </c>
    </row>
    <row r="542" spans="1:39">
      <c r="A542" s="476">
        <v>608</v>
      </c>
      <c r="B542" s="477">
        <v>50</v>
      </c>
      <c r="C542" s="586"/>
      <c r="D542" s="587"/>
      <c r="E542" s="586"/>
      <c r="F542" s="473"/>
      <c r="G542" s="588"/>
      <c r="H542" s="475"/>
      <c r="I542" s="595"/>
      <c r="J542" s="596"/>
      <c r="K542" s="597"/>
      <c r="L542" s="503"/>
      <c r="M542" s="504"/>
      <c r="N542" s="505" t="str">
        <f>六年级BMI</f>
        <v/>
      </c>
      <c r="O542" s="499" t="str">
        <f>六年级BMI等级</f>
        <v/>
      </c>
      <c r="P542" s="500" t="str">
        <f>六年级BMI得分</f>
        <v/>
      </c>
      <c r="Q542" s="515" t="str">
        <f>六年级肺活量得分</f>
        <v/>
      </c>
      <c r="R542" s="512" t="str">
        <f>六年级等级</f>
        <v/>
      </c>
      <c r="S542" s="516" t="str">
        <f>六年级50米跑得分</f>
        <v/>
      </c>
      <c r="T542" s="517" t="str">
        <f>六年级等级</f>
        <v/>
      </c>
      <c r="U542" s="516" t="str">
        <f>六年级坐位体前屈得分</f>
        <v/>
      </c>
      <c r="V542" s="517" t="str">
        <f>六年级等级</f>
        <v/>
      </c>
      <c r="W542" s="516" t="str">
        <f>六年级一分钟跳绳得分</f>
        <v/>
      </c>
      <c r="X542" s="517" t="str">
        <f>六年级等级</f>
        <v/>
      </c>
      <c r="Y542" s="515" t="str">
        <f>六年级仰卧起坐得分</f>
        <v/>
      </c>
      <c r="Z542" s="518" t="str">
        <f>六年级等级</f>
        <v/>
      </c>
      <c r="AA542" s="533" t="str">
        <f>六年级折返跑得分</f>
        <v/>
      </c>
      <c r="AB542" s="515" t="str">
        <f>六年级等级</f>
        <v/>
      </c>
      <c r="AC542" s="533" t="str">
        <f>六年级跳绳附加分</f>
        <v/>
      </c>
      <c r="AD542" s="534" t="str">
        <f>六年级标准分</f>
        <v/>
      </c>
      <c r="AE542" s="534" t="str">
        <f>六年级总分</f>
        <v/>
      </c>
      <c r="AF542" s="517" t="str">
        <f>六年级等级</f>
        <v/>
      </c>
      <c r="AM542" s="452" t="str">
        <f>折返时间</f>
        <v/>
      </c>
    </row>
    <row r="543" spans="1:39">
      <c r="A543" s="476">
        <v>608</v>
      </c>
      <c r="B543" s="477">
        <v>51</v>
      </c>
      <c r="C543" s="586"/>
      <c r="D543" s="587"/>
      <c r="E543" s="586"/>
      <c r="F543" s="473"/>
      <c r="G543" s="588"/>
      <c r="H543" s="475"/>
      <c r="I543" s="595"/>
      <c r="J543" s="596"/>
      <c r="K543" s="596"/>
      <c r="L543" s="503"/>
      <c r="M543" s="504"/>
      <c r="N543" s="505" t="str">
        <f>六年级BMI</f>
        <v/>
      </c>
      <c r="O543" s="499" t="str">
        <f>六年级BMI等级</f>
        <v/>
      </c>
      <c r="P543" s="500" t="str">
        <f>六年级BMI得分</f>
        <v/>
      </c>
      <c r="Q543" s="515" t="str">
        <f>六年级肺活量得分</f>
        <v/>
      </c>
      <c r="R543" s="512" t="str">
        <f>六年级等级</f>
        <v/>
      </c>
      <c r="S543" s="516" t="str">
        <f>六年级50米跑得分</f>
        <v/>
      </c>
      <c r="T543" s="517" t="str">
        <f>六年级等级</f>
        <v/>
      </c>
      <c r="U543" s="516" t="str">
        <f>六年级坐位体前屈得分</f>
        <v/>
      </c>
      <c r="V543" s="517" t="str">
        <f>六年级等级</f>
        <v/>
      </c>
      <c r="W543" s="516" t="str">
        <f>六年级一分钟跳绳得分</f>
        <v/>
      </c>
      <c r="X543" s="517" t="str">
        <f>六年级等级</f>
        <v/>
      </c>
      <c r="Y543" s="515" t="str">
        <f>六年级仰卧起坐得分</f>
        <v/>
      </c>
      <c r="Z543" s="518" t="str">
        <f>六年级等级</f>
        <v/>
      </c>
      <c r="AA543" s="533" t="str">
        <f>六年级折返跑得分</f>
        <v/>
      </c>
      <c r="AB543" s="515" t="str">
        <f>六年级等级</f>
        <v/>
      </c>
      <c r="AC543" s="533" t="str">
        <f>六年级跳绳附加分</f>
        <v/>
      </c>
      <c r="AD543" s="534" t="str">
        <f>六年级标准分</f>
        <v/>
      </c>
      <c r="AE543" s="534" t="str">
        <f>六年级总分</f>
        <v/>
      </c>
      <c r="AF543" s="517" t="str">
        <f>六年级等级</f>
        <v/>
      </c>
      <c r="AM543" s="452" t="str">
        <f>折返时间</f>
        <v/>
      </c>
    </row>
    <row r="544" spans="1:39">
      <c r="A544" s="476">
        <v>608</v>
      </c>
      <c r="B544" s="477">
        <v>52</v>
      </c>
      <c r="C544" s="586"/>
      <c r="D544" s="587"/>
      <c r="E544" s="586"/>
      <c r="F544" s="473"/>
      <c r="G544" s="588"/>
      <c r="H544" s="475"/>
      <c r="I544" s="595"/>
      <c r="J544" s="596"/>
      <c r="K544" s="596"/>
      <c r="L544" s="503"/>
      <c r="M544" s="504"/>
      <c r="N544" s="505" t="str">
        <f>六年级BMI</f>
        <v/>
      </c>
      <c r="O544" s="499" t="str">
        <f>六年级BMI等级</f>
        <v/>
      </c>
      <c r="P544" s="500" t="str">
        <f>六年级BMI得分</f>
        <v/>
      </c>
      <c r="Q544" s="515" t="str">
        <f>六年级肺活量得分</f>
        <v/>
      </c>
      <c r="R544" s="512" t="str">
        <f>六年级等级</f>
        <v/>
      </c>
      <c r="S544" s="516" t="str">
        <f>六年级50米跑得分</f>
        <v/>
      </c>
      <c r="T544" s="517" t="str">
        <f>六年级等级</f>
        <v/>
      </c>
      <c r="U544" s="516" t="str">
        <f>六年级坐位体前屈得分</f>
        <v/>
      </c>
      <c r="V544" s="517" t="str">
        <f>六年级等级</f>
        <v/>
      </c>
      <c r="W544" s="516" t="str">
        <f>六年级一分钟跳绳得分</f>
        <v/>
      </c>
      <c r="X544" s="517" t="str">
        <f>六年级等级</f>
        <v/>
      </c>
      <c r="Y544" s="515" t="str">
        <f>六年级仰卧起坐得分</f>
        <v/>
      </c>
      <c r="Z544" s="518" t="str">
        <f>六年级等级</f>
        <v/>
      </c>
      <c r="AA544" s="533" t="str">
        <f>六年级折返跑得分</f>
        <v/>
      </c>
      <c r="AB544" s="515" t="str">
        <f>六年级等级</f>
        <v/>
      </c>
      <c r="AC544" s="533" t="str">
        <f>六年级跳绳附加分</f>
        <v/>
      </c>
      <c r="AD544" s="534" t="str">
        <f>六年级标准分</f>
        <v/>
      </c>
      <c r="AE544" s="534" t="str">
        <f>六年级总分</f>
        <v/>
      </c>
      <c r="AF544" s="517" t="str">
        <f>六年级等级</f>
        <v/>
      </c>
      <c r="AM544" s="452" t="str">
        <f>折返时间</f>
        <v/>
      </c>
    </row>
    <row r="545" spans="1:39">
      <c r="A545" s="476">
        <v>608</v>
      </c>
      <c r="B545" s="477">
        <v>53</v>
      </c>
      <c r="C545" s="586"/>
      <c r="D545" s="587"/>
      <c r="E545" s="586"/>
      <c r="F545" s="473"/>
      <c r="G545" s="588"/>
      <c r="H545" s="475"/>
      <c r="I545" s="595"/>
      <c r="J545" s="596"/>
      <c r="K545" s="596"/>
      <c r="L545" s="503"/>
      <c r="M545" s="504"/>
      <c r="N545" s="505" t="str">
        <f>六年级BMI</f>
        <v/>
      </c>
      <c r="O545" s="499" t="str">
        <f>六年级BMI等级</f>
        <v/>
      </c>
      <c r="P545" s="500" t="str">
        <f>六年级BMI得分</f>
        <v/>
      </c>
      <c r="Q545" s="515" t="str">
        <f>六年级肺活量得分</f>
        <v/>
      </c>
      <c r="R545" s="512" t="str">
        <f>六年级等级</f>
        <v/>
      </c>
      <c r="S545" s="516" t="str">
        <f>六年级50米跑得分</f>
        <v/>
      </c>
      <c r="T545" s="517" t="str">
        <f>六年级等级</f>
        <v/>
      </c>
      <c r="U545" s="516" t="str">
        <f>六年级坐位体前屈得分</f>
        <v/>
      </c>
      <c r="V545" s="517" t="str">
        <f>六年级等级</f>
        <v/>
      </c>
      <c r="W545" s="516" t="str">
        <f>六年级一分钟跳绳得分</f>
        <v/>
      </c>
      <c r="X545" s="517" t="str">
        <f>六年级等级</f>
        <v/>
      </c>
      <c r="Y545" s="515" t="str">
        <f>六年级仰卧起坐得分</f>
        <v/>
      </c>
      <c r="Z545" s="518" t="str">
        <f>六年级等级</f>
        <v/>
      </c>
      <c r="AA545" s="533" t="str">
        <f>六年级折返跑得分</f>
        <v/>
      </c>
      <c r="AB545" s="515" t="str">
        <f>六年级等级</f>
        <v/>
      </c>
      <c r="AC545" s="533" t="str">
        <f>六年级跳绳附加分</f>
        <v/>
      </c>
      <c r="AD545" s="534" t="str">
        <f>六年级标准分</f>
        <v/>
      </c>
      <c r="AE545" s="534" t="str">
        <f>六年级总分</f>
        <v/>
      </c>
      <c r="AF545" s="517" t="str">
        <f>六年级等级</f>
        <v/>
      </c>
      <c r="AM545" s="452" t="str">
        <f>折返时间</f>
        <v/>
      </c>
    </row>
    <row r="546" spans="1:39">
      <c r="A546" s="476">
        <v>608</v>
      </c>
      <c r="B546" s="477">
        <v>54</v>
      </c>
      <c r="C546" s="586"/>
      <c r="D546" s="587"/>
      <c r="E546" s="586"/>
      <c r="F546" s="473"/>
      <c r="G546" s="589"/>
      <c r="H546" s="475"/>
      <c r="I546" s="595"/>
      <c r="J546" s="596"/>
      <c r="K546" s="596"/>
      <c r="L546" s="503"/>
      <c r="M546" s="504"/>
      <c r="N546" s="505" t="str">
        <f>六年级BMI</f>
        <v/>
      </c>
      <c r="O546" s="499" t="str">
        <f>六年级BMI等级</f>
        <v/>
      </c>
      <c r="P546" s="500" t="str">
        <f>六年级BMI得分</f>
        <v/>
      </c>
      <c r="Q546" s="515" t="str">
        <f>六年级肺活量得分</f>
        <v/>
      </c>
      <c r="R546" s="512" t="str">
        <f>六年级等级</f>
        <v/>
      </c>
      <c r="S546" s="516" t="str">
        <f>六年级50米跑得分</f>
        <v/>
      </c>
      <c r="T546" s="517" t="str">
        <f>六年级等级</f>
        <v/>
      </c>
      <c r="U546" s="516" t="str">
        <f>六年级坐位体前屈得分</f>
        <v/>
      </c>
      <c r="V546" s="517" t="str">
        <f>六年级等级</f>
        <v/>
      </c>
      <c r="W546" s="516" t="str">
        <f>六年级一分钟跳绳得分</f>
        <v/>
      </c>
      <c r="X546" s="517" t="str">
        <f>六年级等级</f>
        <v/>
      </c>
      <c r="Y546" s="515" t="str">
        <f>六年级仰卧起坐得分</f>
        <v/>
      </c>
      <c r="Z546" s="518" t="str">
        <f>六年级等级</f>
        <v/>
      </c>
      <c r="AA546" s="533" t="str">
        <f>六年级折返跑得分</f>
        <v/>
      </c>
      <c r="AB546" s="515" t="str">
        <f>六年级等级</f>
        <v/>
      </c>
      <c r="AC546" s="533" t="str">
        <f>六年级跳绳附加分</f>
        <v/>
      </c>
      <c r="AD546" s="534" t="str">
        <f>六年级标准分</f>
        <v/>
      </c>
      <c r="AE546" s="534" t="str">
        <f>六年级总分</f>
        <v/>
      </c>
      <c r="AF546" s="517" t="str">
        <f>六年级等级</f>
        <v/>
      </c>
      <c r="AM546" s="452" t="str">
        <f>折返时间</f>
        <v/>
      </c>
    </row>
    <row r="547" spans="1:39">
      <c r="A547" s="476">
        <v>608</v>
      </c>
      <c r="B547" s="477">
        <v>55</v>
      </c>
      <c r="C547" s="586"/>
      <c r="D547" s="587"/>
      <c r="E547" s="586"/>
      <c r="F547" s="473"/>
      <c r="G547" s="589"/>
      <c r="H547" s="475"/>
      <c r="I547" s="595"/>
      <c r="J547" s="596"/>
      <c r="K547" s="596"/>
      <c r="L547" s="503"/>
      <c r="M547" s="504"/>
      <c r="N547" s="505" t="str">
        <f>六年级BMI</f>
        <v/>
      </c>
      <c r="O547" s="499" t="str">
        <f>六年级BMI等级</f>
        <v/>
      </c>
      <c r="P547" s="500" t="str">
        <f>六年级BMI得分</f>
        <v/>
      </c>
      <c r="Q547" s="515" t="str">
        <f>六年级肺活量得分</f>
        <v/>
      </c>
      <c r="R547" s="512" t="str">
        <f>六年级等级</f>
        <v/>
      </c>
      <c r="S547" s="516" t="str">
        <f>六年级50米跑得分</f>
        <v/>
      </c>
      <c r="T547" s="517" t="str">
        <f>六年级等级</f>
        <v/>
      </c>
      <c r="U547" s="516" t="str">
        <f>六年级坐位体前屈得分</f>
        <v/>
      </c>
      <c r="V547" s="517" t="str">
        <f>六年级等级</f>
        <v/>
      </c>
      <c r="W547" s="516" t="str">
        <f>六年级一分钟跳绳得分</f>
        <v/>
      </c>
      <c r="X547" s="517" t="str">
        <f>六年级等级</f>
        <v/>
      </c>
      <c r="Y547" s="515" t="str">
        <f>六年级仰卧起坐得分</f>
        <v/>
      </c>
      <c r="Z547" s="518" t="str">
        <f>六年级等级</f>
        <v/>
      </c>
      <c r="AA547" s="533" t="str">
        <f>六年级折返跑得分</f>
        <v/>
      </c>
      <c r="AB547" s="515" t="str">
        <f>六年级等级</f>
        <v/>
      </c>
      <c r="AC547" s="533" t="str">
        <f>六年级跳绳附加分</f>
        <v/>
      </c>
      <c r="AD547" s="534" t="str">
        <f>六年级标准分</f>
        <v/>
      </c>
      <c r="AE547" s="534" t="str">
        <f>六年级总分</f>
        <v/>
      </c>
      <c r="AF547" s="517" t="str">
        <f>六年级等级</f>
        <v/>
      </c>
      <c r="AM547" s="452" t="str">
        <f>折返时间</f>
        <v/>
      </c>
    </row>
    <row r="548" spans="1:32">
      <c r="A548" s="476">
        <v>608</v>
      </c>
      <c r="B548" s="477">
        <v>56</v>
      </c>
      <c r="C548" s="586"/>
      <c r="D548" s="587"/>
      <c r="E548" s="586"/>
      <c r="F548" s="473"/>
      <c r="G548" s="588"/>
      <c r="H548" s="475"/>
      <c r="I548" s="595"/>
      <c r="J548" s="596"/>
      <c r="K548" s="596"/>
      <c r="L548" s="503"/>
      <c r="M548" s="504"/>
      <c r="N548" s="505" t="str">
        <f>六年级BMI</f>
        <v/>
      </c>
      <c r="O548" s="499" t="str">
        <f>六年级BMI等级</f>
        <v/>
      </c>
      <c r="P548" s="500" t="str">
        <f>六年级BMI得分</f>
        <v/>
      </c>
      <c r="Q548" s="515" t="str">
        <f>六年级肺活量得分</f>
        <v/>
      </c>
      <c r="R548" s="512" t="str">
        <f>六年级等级</f>
        <v/>
      </c>
      <c r="S548" s="516" t="str">
        <f>六年级50米跑得分</f>
        <v/>
      </c>
      <c r="T548" s="517" t="str">
        <f>六年级等级</f>
        <v/>
      </c>
      <c r="U548" s="516" t="str">
        <f>六年级坐位体前屈得分</f>
        <v/>
      </c>
      <c r="V548" s="517" t="str">
        <f>六年级等级</f>
        <v/>
      </c>
      <c r="W548" s="516" t="str">
        <f>六年级一分钟跳绳得分</f>
        <v/>
      </c>
      <c r="X548" s="517" t="str">
        <f>六年级等级</f>
        <v/>
      </c>
      <c r="Y548" s="515" t="str">
        <f>六年级仰卧起坐得分</f>
        <v/>
      </c>
      <c r="Z548" s="518" t="str">
        <f>六年级等级</f>
        <v/>
      </c>
      <c r="AA548" s="533" t="str">
        <f>六年级折返跑得分</f>
        <v/>
      </c>
      <c r="AB548" s="515" t="str">
        <f>六年级等级</f>
        <v/>
      </c>
      <c r="AC548" s="533" t="str">
        <f>六年级跳绳附加分</f>
        <v/>
      </c>
      <c r="AD548" s="534" t="str">
        <f>六年级标准分</f>
        <v/>
      </c>
      <c r="AE548" s="534" t="str">
        <f>六年级总分</f>
        <v/>
      </c>
      <c r="AF548" s="517" t="str">
        <f>六年级等级</f>
        <v/>
      </c>
    </row>
    <row r="549" spans="1:32">
      <c r="A549" s="476">
        <v>608</v>
      </c>
      <c r="B549" s="477">
        <v>57</v>
      </c>
      <c r="C549" s="586"/>
      <c r="D549" s="587"/>
      <c r="E549" s="586"/>
      <c r="F549" s="473"/>
      <c r="G549" s="588"/>
      <c r="H549" s="475"/>
      <c r="I549" s="595"/>
      <c r="J549" s="596"/>
      <c r="K549" s="596"/>
      <c r="L549" s="503"/>
      <c r="M549" s="504"/>
      <c r="N549" s="505" t="str">
        <f>六年级BMI</f>
        <v/>
      </c>
      <c r="O549" s="499" t="str">
        <f>六年级BMI等级</f>
        <v/>
      </c>
      <c r="P549" s="500" t="str">
        <f>六年级BMI得分</f>
        <v/>
      </c>
      <c r="Q549" s="515" t="str">
        <f>六年级肺活量得分</f>
        <v/>
      </c>
      <c r="R549" s="512" t="str">
        <f>六年级等级</f>
        <v/>
      </c>
      <c r="S549" s="516" t="str">
        <f>六年级50米跑得分</f>
        <v/>
      </c>
      <c r="T549" s="517" t="str">
        <f>六年级等级</f>
        <v/>
      </c>
      <c r="U549" s="516" t="str">
        <f>六年级坐位体前屈得分</f>
        <v/>
      </c>
      <c r="V549" s="517" t="str">
        <f>六年级等级</f>
        <v/>
      </c>
      <c r="W549" s="516" t="str">
        <f>六年级一分钟跳绳得分</f>
        <v/>
      </c>
      <c r="X549" s="517" t="str">
        <f>六年级等级</f>
        <v/>
      </c>
      <c r="Y549" s="515" t="str">
        <f>六年级仰卧起坐得分</f>
        <v/>
      </c>
      <c r="Z549" s="518" t="str">
        <f>六年级等级</f>
        <v/>
      </c>
      <c r="AA549" s="533" t="str">
        <f>六年级折返跑得分</f>
        <v/>
      </c>
      <c r="AB549" s="515" t="str">
        <f>六年级等级</f>
        <v/>
      </c>
      <c r="AC549" s="533" t="str">
        <f>六年级跳绳附加分</f>
        <v/>
      </c>
      <c r="AD549" s="534" t="str">
        <f>六年级标准分</f>
        <v/>
      </c>
      <c r="AE549" s="534" t="str">
        <f>六年级总分</f>
        <v/>
      </c>
      <c r="AF549" s="517" t="str">
        <f>六年级等级</f>
        <v/>
      </c>
    </row>
    <row r="550" spans="1:32">
      <c r="A550" s="476">
        <v>608</v>
      </c>
      <c r="B550" s="477">
        <v>58</v>
      </c>
      <c r="C550" s="586"/>
      <c r="D550" s="587"/>
      <c r="E550" s="586"/>
      <c r="F550" s="473"/>
      <c r="G550" s="588"/>
      <c r="H550" s="475"/>
      <c r="I550" s="595"/>
      <c r="J550" s="596"/>
      <c r="K550" s="596"/>
      <c r="L550" s="503"/>
      <c r="M550" s="504"/>
      <c r="N550" s="505" t="str">
        <f>六年级BMI</f>
        <v/>
      </c>
      <c r="O550" s="499" t="str">
        <f>六年级BMI等级</f>
        <v/>
      </c>
      <c r="P550" s="500" t="str">
        <f>六年级BMI得分</f>
        <v/>
      </c>
      <c r="Q550" s="515" t="str">
        <f>六年级肺活量得分</f>
        <v/>
      </c>
      <c r="R550" s="512" t="str">
        <f>六年级等级</f>
        <v/>
      </c>
      <c r="S550" s="516" t="str">
        <f>六年级50米跑得分</f>
        <v/>
      </c>
      <c r="T550" s="517" t="str">
        <f>六年级等级</f>
        <v/>
      </c>
      <c r="U550" s="516" t="str">
        <f>六年级坐位体前屈得分</f>
        <v/>
      </c>
      <c r="V550" s="517" t="str">
        <f>六年级等级</f>
        <v/>
      </c>
      <c r="W550" s="516" t="str">
        <f>六年级一分钟跳绳得分</f>
        <v/>
      </c>
      <c r="X550" s="517" t="str">
        <f>六年级等级</f>
        <v/>
      </c>
      <c r="Y550" s="515" t="str">
        <f>六年级仰卧起坐得分</f>
        <v/>
      </c>
      <c r="Z550" s="518" t="str">
        <f>六年级等级</f>
        <v/>
      </c>
      <c r="AA550" s="533" t="str">
        <f>六年级折返跑得分</f>
        <v/>
      </c>
      <c r="AB550" s="515" t="str">
        <f>六年级等级</f>
        <v/>
      </c>
      <c r="AC550" s="533" t="str">
        <f>六年级跳绳附加分</f>
        <v/>
      </c>
      <c r="AD550" s="534" t="str">
        <f>六年级标准分</f>
        <v/>
      </c>
      <c r="AE550" s="534" t="str">
        <f>六年级总分</f>
        <v/>
      </c>
      <c r="AF550" s="517" t="str">
        <f>六年级等级</f>
        <v/>
      </c>
    </row>
    <row r="551" spans="1:32">
      <c r="A551" s="476">
        <v>608</v>
      </c>
      <c r="B551" s="477">
        <v>59</v>
      </c>
      <c r="C551" s="586"/>
      <c r="D551" s="587"/>
      <c r="E551" s="586"/>
      <c r="F551" s="473"/>
      <c r="G551" s="588"/>
      <c r="H551" s="475"/>
      <c r="I551" s="595"/>
      <c r="J551" s="596"/>
      <c r="K551" s="596"/>
      <c r="L551" s="503"/>
      <c r="M551" s="504"/>
      <c r="N551" s="505" t="str">
        <f>六年级BMI</f>
        <v/>
      </c>
      <c r="O551" s="499" t="str">
        <f>六年级BMI等级</f>
        <v/>
      </c>
      <c r="P551" s="500" t="str">
        <f>六年级BMI得分</f>
        <v/>
      </c>
      <c r="Q551" s="515" t="str">
        <f>六年级肺活量得分</f>
        <v/>
      </c>
      <c r="R551" s="512" t="str">
        <f>六年级等级</f>
        <v/>
      </c>
      <c r="S551" s="516" t="str">
        <f>六年级50米跑得分</f>
        <v/>
      </c>
      <c r="T551" s="517" t="str">
        <f>六年级等级</f>
        <v/>
      </c>
      <c r="U551" s="516" t="str">
        <f>六年级坐位体前屈得分</f>
        <v/>
      </c>
      <c r="V551" s="517" t="str">
        <f>六年级等级</f>
        <v/>
      </c>
      <c r="W551" s="516" t="str">
        <f>六年级一分钟跳绳得分</f>
        <v/>
      </c>
      <c r="X551" s="517" t="str">
        <f>六年级等级</f>
        <v/>
      </c>
      <c r="Y551" s="515" t="str">
        <f>六年级仰卧起坐得分</f>
        <v/>
      </c>
      <c r="Z551" s="518" t="str">
        <f>六年级等级</f>
        <v/>
      </c>
      <c r="AA551" s="533" t="str">
        <f>六年级折返跑得分</f>
        <v/>
      </c>
      <c r="AB551" s="515" t="str">
        <f>六年级等级</f>
        <v/>
      </c>
      <c r="AC551" s="533" t="str">
        <f>六年级跳绳附加分</f>
        <v/>
      </c>
      <c r="AD551" s="534" t="str">
        <f>六年级标准分</f>
        <v/>
      </c>
      <c r="AE551" s="534" t="str">
        <f>六年级总分</f>
        <v/>
      </c>
      <c r="AF551" s="517" t="str">
        <f>六年级等级</f>
        <v/>
      </c>
    </row>
    <row r="552" spans="1:32">
      <c r="A552" s="476">
        <v>608</v>
      </c>
      <c r="B552" s="477">
        <v>60</v>
      </c>
      <c r="C552" s="586"/>
      <c r="D552" s="587"/>
      <c r="E552" s="586"/>
      <c r="F552" s="473"/>
      <c r="G552" s="588"/>
      <c r="H552" s="475"/>
      <c r="I552" s="595"/>
      <c r="J552" s="596"/>
      <c r="K552" s="596"/>
      <c r="L552" s="503"/>
      <c r="M552" s="504"/>
      <c r="N552" s="505" t="str">
        <f>六年级BMI</f>
        <v/>
      </c>
      <c r="O552" s="499" t="str">
        <f>六年级BMI等级</f>
        <v/>
      </c>
      <c r="P552" s="500" t="str">
        <f>六年级BMI得分</f>
        <v/>
      </c>
      <c r="Q552" s="515" t="str">
        <f>六年级肺活量得分</f>
        <v/>
      </c>
      <c r="R552" s="512" t="str">
        <f>六年级等级</f>
        <v/>
      </c>
      <c r="S552" s="516" t="str">
        <f>六年级50米跑得分</f>
        <v/>
      </c>
      <c r="T552" s="517" t="str">
        <f>六年级等级</f>
        <v/>
      </c>
      <c r="U552" s="516" t="str">
        <f>六年级坐位体前屈得分</f>
        <v/>
      </c>
      <c r="V552" s="517" t="str">
        <f>六年级等级</f>
        <v/>
      </c>
      <c r="W552" s="516" t="str">
        <f>六年级一分钟跳绳得分</f>
        <v/>
      </c>
      <c r="X552" s="517" t="str">
        <f>六年级等级</f>
        <v/>
      </c>
      <c r="Y552" s="515" t="str">
        <f>六年级仰卧起坐得分</f>
        <v/>
      </c>
      <c r="Z552" s="518" t="str">
        <f>六年级等级</f>
        <v/>
      </c>
      <c r="AA552" s="533" t="str">
        <f>六年级折返跑得分</f>
        <v/>
      </c>
      <c r="AB552" s="515" t="str">
        <f>六年级等级</f>
        <v/>
      </c>
      <c r="AC552" s="533" t="str">
        <f>六年级跳绳附加分</f>
        <v/>
      </c>
      <c r="AD552" s="534" t="str">
        <f>六年级标准分</f>
        <v/>
      </c>
      <c r="AE552" s="534" t="str">
        <f>六年级总分</f>
        <v/>
      </c>
      <c r="AF552" s="517" t="str">
        <f>六年级等级</f>
        <v/>
      </c>
    </row>
    <row r="553" spans="1:39">
      <c r="A553" s="476">
        <v>608</v>
      </c>
      <c r="B553" s="477">
        <v>61</v>
      </c>
      <c r="C553" s="586"/>
      <c r="D553" s="587"/>
      <c r="E553" s="586"/>
      <c r="F553" s="473"/>
      <c r="G553" s="588"/>
      <c r="H553" s="475"/>
      <c r="I553" s="595"/>
      <c r="J553" s="596"/>
      <c r="K553" s="596"/>
      <c r="L553" s="503"/>
      <c r="M553" s="504"/>
      <c r="N553" s="505" t="str">
        <f>六年级BMI</f>
        <v/>
      </c>
      <c r="O553" s="499" t="str">
        <f>六年级BMI等级</f>
        <v/>
      </c>
      <c r="P553" s="500" t="str">
        <f>六年级BMI得分</f>
        <v/>
      </c>
      <c r="Q553" s="515" t="str">
        <f>六年级肺活量得分</f>
        <v/>
      </c>
      <c r="R553" s="512" t="str">
        <f>六年级等级</f>
        <v/>
      </c>
      <c r="S553" s="516" t="str">
        <f>六年级50米跑得分</f>
        <v/>
      </c>
      <c r="T553" s="517" t="str">
        <f>六年级等级</f>
        <v/>
      </c>
      <c r="U553" s="516" t="str">
        <f>六年级坐位体前屈得分</f>
        <v/>
      </c>
      <c r="V553" s="517" t="str">
        <f>六年级等级</f>
        <v/>
      </c>
      <c r="W553" s="516" t="str">
        <f>六年级一分钟跳绳得分</f>
        <v/>
      </c>
      <c r="X553" s="517" t="str">
        <f>六年级等级</f>
        <v/>
      </c>
      <c r="Y553" s="515" t="str">
        <f>六年级仰卧起坐得分</f>
        <v/>
      </c>
      <c r="Z553" s="518" t="str">
        <f>六年级等级</f>
        <v/>
      </c>
      <c r="AA553" s="533" t="str">
        <f>六年级折返跑得分</f>
        <v/>
      </c>
      <c r="AB553" s="515" t="str">
        <f>六年级等级</f>
        <v/>
      </c>
      <c r="AC553" s="533" t="str">
        <f>六年级跳绳附加分</f>
        <v/>
      </c>
      <c r="AD553" s="534" t="str">
        <f>六年级标准分</f>
        <v/>
      </c>
      <c r="AE553" s="534" t="str">
        <f>六年级总分</f>
        <v/>
      </c>
      <c r="AF553" s="517" t="str">
        <f>六年级等级</f>
        <v/>
      </c>
      <c r="AM553" s="452" t="str">
        <f>折返时间</f>
        <v/>
      </c>
    </row>
    <row r="554" spans="1:39">
      <c r="A554" s="476">
        <v>608</v>
      </c>
      <c r="B554" s="477">
        <v>62</v>
      </c>
      <c r="C554" s="586"/>
      <c r="D554" s="587"/>
      <c r="E554" s="586"/>
      <c r="F554" s="473"/>
      <c r="G554" s="588"/>
      <c r="H554" s="475"/>
      <c r="I554" s="595"/>
      <c r="J554" s="596"/>
      <c r="K554" s="596"/>
      <c r="L554" s="503"/>
      <c r="M554" s="504"/>
      <c r="N554" s="505" t="str">
        <f>六年级BMI</f>
        <v/>
      </c>
      <c r="O554" s="499" t="str">
        <f>六年级BMI等级</f>
        <v/>
      </c>
      <c r="P554" s="500" t="str">
        <f>六年级BMI得分</f>
        <v/>
      </c>
      <c r="Q554" s="515" t="str">
        <f>六年级肺活量得分</f>
        <v/>
      </c>
      <c r="R554" s="512" t="str">
        <f>六年级等级</f>
        <v/>
      </c>
      <c r="S554" s="516" t="str">
        <f>六年级50米跑得分</f>
        <v/>
      </c>
      <c r="T554" s="517" t="str">
        <f>六年级等级</f>
        <v/>
      </c>
      <c r="U554" s="516" t="str">
        <f>六年级坐位体前屈得分</f>
        <v/>
      </c>
      <c r="V554" s="517" t="str">
        <f>六年级等级</f>
        <v/>
      </c>
      <c r="W554" s="516" t="str">
        <f>六年级一分钟跳绳得分</f>
        <v/>
      </c>
      <c r="X554" s="517" t="str">
        <f>六年级等级</f>
        <v/>
      </c>
      <c r="Y554" s="515" t="str">
        <f>六年级仰卧起坐得分</f>
        <v/>
      </c>
      <c r="Z554" s="518" t="str">
        <f>六年级等级</f>
        <v/>
      </c>
      <c r="AA554" s="533" t="str">
        <f>六年级折返跑得分</f>
        <v/>
      </c>
      <c r="AB554" s="515" t="str">
        <f>六年级等级</f>
        <v/>
      </c>
      <c r="AC554" s="533" t="str">
        <f>六年级跳绳附加分</f>
        <v/>
      </c>
      <c r="AD554" s="534" t="str">
        <f>六年级标准分</f>
        <v/>
      </c>
      <c r="AE554" s="534" t="str">
        <f>六年级总分</f>
        <v/>
      </c>
      <c r="AF554" s="517" t="str">
        <f>六年级等级</f>
        <v/>
      </c>
      <c r="AM554" s="452" t="str">
        <f>折返时间</f>
        <v/>
      </c>
    </row>
    <row r="555" spans="1:39">
      <c r="A555" s="476">
        <v>608</v>
      </c>
      <c r="B555" s="477">
        <v>63</v>
      </c>
      <c r="C555" s="586"/>
      <c r="D555" s="587"/>
      <c r="E555" s="586"/>
      <c r="F555" s="473"/>
      <c r="G555" s="588"/>
      <c r="H555" s="475"/>
      <c r="I555" s="595"/>
      <c r="J555" s="596"/>
      <c r="K555" s="596"/>
      <c r="L555" s="503"/>
      <c r="M555" s="504"/>
      <c r="N555" s="505" t="str">
        <f>六年级BMI</f>
        <v/>
      </c>
      <c r="O555" s="499" t="str">
        <f>六年级BMI等级</f>
        <v/>
      </c>
      <c r="P555" s="500" t="str">
        <f>六年级BMI得分</f>
        <v/>
      </c>
      <c r="Q555" s="515" t="str">
        <f>六年级肺活量得分</f>
        <v/>
      </c>
      <c r="R555" s="512" t="str">
        <f>六年级等级</f>
        <v/>
      </c>
      <c r="S555" s="516" t="str">
        <f>六年级50米跑得分</f>
        <v/>
      </c>
      <c r="T555" s="517" t="str">
        <f>六年级等级</f>
        <v/>
      </c>
      <c r="U555" s="516" t="str">
        <f>六年级坐位体前屈得分</f>
        <v/>
      </c>
      <c r="V555" s="517" t="str">
        <f>六年级等级</f>
        <v/>
      </c>
      <c r="W555" s="516" t="str">
        <f>六年级一分钟跳绳得分</f>
        <v/>
      </c>
      <c r="X555" s="517" t="str">
        <f>六年级等级</f>
        <v/>
      </c>
      <c r="Y555" s="515" t="str">
        <f>六年级仰卧起坐得分</f>
        <v/>
      </c>
      <c r="Z555" s="518" t="str">
        <f>六年级等级</f>
        <v/>
      </c>
      <c r="AA555" s="533" t="str">
        <f>六年级折返跑得分</f>
        <v/>
      </c>
      <c r="AB555" s="515" t="str">
        <f>六年级等级</f>
        <v/>
      </c>
      <c r="AC555" s="533" t="str">
        <f>六年级跳绳附加分</f>
        <v/>
      </c>
      <c r="AD555" s="534" t="str">
        <f>六年级标准分</f>
        <v/>
      </c>
      <c r="AE555" s="534" t="str">
        <f>六年级总分</f>
        <v/>
      </c>
      <c r="AF555" s="517" t="str">
        <f>六年级等级</f>
        <v/>
      </c>
      <c r="AM555" s="452" t="str">
        <f>折返时间</f>
        <v/>
      </c>
    </row>
    <row r="556" spans="1:39">
      <c r="A556" s="476">
        <v>608</v>
      </c>
      <c r="B556" s="477">
        <v>64</v>
      </c>
      <c r="C556" s="586"/>
      <c r="D556" s="587"/>
      <c r="E556" s="586"/>
      <c r="F556" s="473"/>
      <c r="G556" s="588"/>
      <c r="H556" s="475"/>
      <c r="I556" s="595"/>
      <c r="J556" s="596"/>
      <c r="K556" s="596"/>
      <c r="L556" s="503"/>
      <c r="M556" s="504"/>
      <c r="N556" s="505" t="str">
        <f>六年级BMI</f>
        <v/>
      </c>
      <c r="O556" s="499" t="str">
        <f>六年级BMI等级</f>
        <v/>
      </c>
      <c r="P556" s="500" t="str">
        <f>六年级BMI得分</f>
        <v/>
      </c>
      <c r="Q556" s="515" t="str">
        <f>六年级肺活量得分</f>
        <v/>
      </c>
      <c r="R556" s="512" t="str">
        <f>六年级等级</f>
        <v/>
      </c>
      <c r="S556" s="516" t="str">
        <f>六年级50米跑得分</f>
        <v/>
      </c>
      <c r="T556" s="517" t="str">
        <f>六年级等级</f>
        <v/>
      </c>
      <c r="U556" s="516" t="str">
        <f>六年级坐位体前屈得分</f>
        <v/>
      </c>
      <c r="V556" s="517" t="str">
        <f>六年级等级</f>
        <v/>
      </c>
      <c r="W556" s="516" t="str">
        <f>六年级一分钟跳绳得分</f>
        <v/>
      </c>
      <c r="X556" s="517" t="str">
        <f>六年级等级</f>
        <v/>
      </c>
      <c r="Y556" s="515" t="str">
        <f>六年级仰卧起坐得分</f>
        <v/>
      </c>
      <c r="Z556" s="518" t="str">
        <f>六年级等级</f>
        <v/>
      </c>
      <c r="AA556" s="533" t="str">
        <f>六年级折返跑得分</f>
        <v/>
      </c>
      <c r="AB556" s="515" t="str">
        <f>六年级等级</f>
        <v/>
      </c>
      <c r="AC556" s="533" t="str">
        <f>六年级跳绳附加分</f>
        <v/>
      </c>
      <c r="AD556" s="534" t="str">
        <f>六年级标准分</f>
        <v/>
      </c>
      <c r="AE556" s="534" t="str">
        <f>六年级总分</f>
        <v/>
      </c>
      <c r="AF556" s="517" t="str">
        <f>六年级等级</f>
        <v/>
      </c>
      <c r="AM556" s="452" t="str">
        <f>折返时间</f>
        <v/>
      </c>
    </row>
    <row r="557" spans="1:39">
      <c r="A557" s="476">
        <v>608</v>
      </c>
      <c r="B557" s="477">
        <v>65</v>
      </c>
      <c r="C557" s="586"/>
      <c r="D557" s="587"/>
      <c r="E557" s="586"/>
      <c r="F557" s="473"/>
      <c r="G557" s="588"/>
      <c r="H557" s="475"/>
      <c r="I557" s="595"/>
      <c r="J557" s="596"/>
      <c r="K557" s="596"/>
      <c r="L557" s="503"/>
      <c r="M557" s="504"/>
      <c r="N557" s="505" t="str">
        <f>六年级BMI</f>
        <v/>
      </c>
      <c r="O557" s="499" t="str">
        <f>六年级BMI等级</f>
        <v/>
      </c>
      <c r="P557" s="500" t="str">
        <f>六年级BMI得分</f>
        <v/>
      </c>
      <c r="Q557" s="515" t="str">
        <f>六年级肺活量得分</f>
        <v/>
      </c>
      <c r="R557" s="512" t="str">
        <f>六年级等级</f>
        <v/>
      </c>
      <c r="S557" s="516" t="str">
        <f>六年级50米跑得分</f>
        <v/>
      </c>
      <c r="T557" s="517" t="str">
        <f>六年级等级</f>
        <v/>
      </c>
      <c r="U557" s="516" t="str">
        <f>六年级坐位体前屈得分</f>
        <v/>
      </c>
      <c r="V557" s="517" t="str">
        <f>六年级等级</f>
        <v/>
      </c>
      <c r="W557" s="516" t="str">
        <f>六年级一分钟跳绳得分</f>
        <v/>
      </c>
      <c r="X557" s="517" t="str">
        <f>六年级等级</f>
        <v/>
      </c>
      <c r="Y557" s="515" t="str">
        <f>六年级仰卧起坐得分</f>
        <v/>
      </c>
      <c r="Z557" s="518" t="str">
        <f>六年级等级</f>
        <v/>
      </c>
      <c r="AA557" s="533" t="str">
        <f>六年级折返跑得分</f>
        <v/>
      </c>
      <c r="AB557" s="515" t="str">
        <f>六年级等级</f>
        <v/>
      </c>
      <c r="AC557" s="533" t="str">
        <f>六年级跳绳附加分</f>
        <v/>
      </c>
      <c r="AD557" s="534" t="str">
        <f>六年级标准分</f>
        <v/>
      </c>
      <c r="AE557" s="534" t="str">
        <f>六年级总分</f>
        <v/>
      </c>
      <c r="AF557" s="517" t="str">
        <f>六年级等级</f>
        <v/>
      </c>
      <c r="AM557" s="452" t="str">
        <f>折返时间</f>
        <v/>
      </c>
    </row>
    <row r="558" spans="1:39">
      <c r="A558" s="476">
        <v>608</v>
      </c>
      <c r="B558" s="477">
        <v>66</v>
      </c>
      <c r="C558" s="586"/>
      <c r="D558" s="587"/>
      <c r="E558" s="586"/>
      <c r="F558" s="473"/>
      <c r="G558" s="588"/>
      <c r="H558" s="475"/>
      <c r="I558" s="595"/>
      <c r="J558" s="596"/>
      <c r="K558" s="596"/>
      <c r="L558" s="503"/>
      <c r="M558" s="504"/>
      <c r="N558" s="505" t="str">
        <f>六年级BMI</f>
        <v/>
      </c>
      <c r="O558" s="499" t="str">
        <f>六年级BMI等级</f>
        <v/>
      </c>
      <c r="P558" s="500" t="str">
        <f>六年级BMI得分</f>
        <v/>
      </c>
      <c r="Q558" s="515" t="str">
        <f>六年级肺活量得分</f>
        <v/>
      </c>
      <c r="R558" s="512" t="str">
        <f>六年级等级</f>
        <v/>
      </c>
      <c r="S558" s="516" t="str">
        <f>六年级50米跑得分</f>
        <v/>
      </c>
      <c r="T558" s="517" t="str">
        <f>六年级等级</f>
        <v/>
      </c>
      <c r="U558" s="516" t="str">
        <f>六年级坐位体前屈得分</f>
        <v/>
      </c>
      <c r="V558" s="517" t="str">
        <f>六年级等级</f>
        <v/>
      </c>
      <c r="W558" s="516" t="str">
        <f>六年级一分钟跳绳得分</f>
        <v/>
      </c>
      <c r="X558" s="517" t="str">
        <f>六年级等级</f>
        <v/>
      </c>
      <c r="Y558" s="515" t="str">
        <f>六年级仰卧起坐得分</f>
        <v/>
      </c>
      <c r="Z558" s="518" t="str">
        <f>六年级等级</f>
        <v/>
      </c>
      <c r="AA558" s="533" t="str">
        <f>六年级折返跑得分</f>
        <v/>
      </c>
      <c r="AB558" s="515" t="str">
        <f>六年级等级</f>
        <v/>
      </c>
      <c r="AC558" s="533" t="str">
        <f>六年级跳绳附加分</f>
        <v/>
      </c>
      <c r="AD558" s="534" t="str">
        <f>六年级标准分</f>
        <v/>
      </c>
      <c r="AE558" s="534" t="str">
        <f>六年级总分</f>
        <v/>
      </c>
      <c r="AF558" s="517" t="str">
        <f>六年级等级</f>
        <v/>
      </c>
      <c r="AM558" s="452" t="str">
        <f>折返时间</f>
        <v/>
      </c>
    </row>
    <row r="559" spans="1:39">
      <c r="A559" s="476">
        <v>608</v>
      </c>
      <c r="B559" s="477">
        <v>67</v>
      </c>
      <c r="C559" s="586"/>
      <c r="D559" s="587"/>
      <c r="E559" s="586"/>
      <c r="F559" s="473"/>
      <c r="G559" s="588"/>
      <c r="H559" s="475"/>
      <c r="I559" s="595"/>
      <c r="J559" s="596"/>
      <c r="K559" s="596"/>
      <c r="L559" s="503"/>
      <c r="M559" s="504"/>
      <c r="N559" s="505" t="str">
        <f>六年级BMI</f>
        <v/>
      </c>
      <c r="O559" s="499" t="str">
        <f>六年级BMI等级</f>
        <v/>
      </c>
      <c r="P559" s="500" t="str">
        <f>六年级BMI得分</f>
        <v/>
      </c>
      <c r="Q559" s="515" t="str">
        <f>六年级肺活量得分</f>
        <v/>
      </c>
      <c r="R559" s="512" t="str">
        <f>六年级等级</f>
        <v/>
      </c>
      <c r="S559" s="516" t="str">
        <f>六年级50米跑得分</f>
        <v/>
      </c>
      <c r="T559" s="517" t="str">
        <f>六年级等级</f>
        <v/>
      </c>
      <c r="U559" s="516" t="str">
        <f>六年级坐位体前屈得分</f>
        <v/>
      </c>
      <c r="V559" s="517" t="str">
        <f>六年级等级</f>
        <v/>
      </c>
      <c r="W559" s="516" t="str">
        <f>六年级一分钟跳绳得分</f>
        <v/>
      </c>
      <c r="X559" s="517" t="str">
        <f>六年级等级</f>
        <v/>
      </c>
      <c r="Y559" s="515" t="str">
        <f>六年级仰卧起坐得分</f>
        <v/>
      </c>
      <c r="Z559" s="518" t="str">
        <f>六年级等级</f>
        <v/>
      </c>
      <c r="AA559" s="533" t="str">
        <f>六年级折返跑得分</f>
        <v/>
      </c>
      <c r="AB559" s="515" t="str">
        <f>六年级等级</f>
        <v/>
      </c>
      <c r="AC559" s="533" t="str">
        <f>六年级跳绳附加分</f>
        <v/>
      </c>
      <c r="AD559" s="534" t="str">
        <f>六年级标准分</f>
        <v/>
      </c>
      <c r="AE559" s="534" t="str">
        <f>六年级总分</f>
        <v/>
      </c>
      <c r="AF559" s="517" t="str">
        <f>六年级等级</f>
        <v/>
      </c>
      <c r="AM559" s="452" t="str">
        <f>折返时间</f>
        <v/>
      </c>
    </row>
    <row r="560" spans="1:39">
      <c r="A560" s="476">
        <v>608</v>
      </c>
      <c r="B560" s="477">
        <v>68</v>
      </c>
      <c r="C560" s="586"/>
      <c r="D560" s="587"/>
      <c r="E560" s="586"/>
      <c r="F560" s="473"/>
      <c r="G560" s="588"/>
      <c r="H560" s="475"/>
      <c r="I560" s="595"/>
      <c r="J560" s="596"/>
      <c r="K560" s="596"/>
      <c r="L560" s="503"/>
      <c r="M560" s="504"/>
      <c r="N560" s="505" t="str">
        <f>六年级BMI</f>
        <v/>
      </c>
      <c r="O560" s="499" t="str">
        <f>六年级BMI等级</f>
        <v/>
      </c>
      <c r="P560" s="500" t="str">
        <f>六年级BMI得分</f>
        <v/>
      </c>
      <c r="Q560" s="515" t="str">
        <f>六年级肺活量得分</f>
        <v/>
      </c>
      <c r="R560" s="512" t="str">
        <f>六年级等级</f>
        <v/>
      </c>
      <c r="S560" s="516" t="str">
        <f>六年级50米跑得分</f>
        <v/>
      </c>
      <c r="T560" s="517" t="str">
        <f>六年级等级</f>
        <v/>
      </c>
      <c r="U560" s="516" t="str">
        <f>六年级坐位体前屈得分</f>
        <v/>
      </c>
      <c r="V560" s="517" t="str">
        <f>六年级等级</f>
        <v/>
      </c>
      <c r="W560" s="516" t="str">
        <f>六年级一分钟跳绳得分</f>
        <v/>
      </c>
      <c r="X560" s="517" t="str">
        <f>六年级等级</f>
        <v/>
      </c>
      <c r="Y560" s="515" t="str">
        <f>六年级仰卧起坐得分</f>
        <v/>
      </c>
      <c r="Z560" s="518" t="str">
        <f>六年级等级</f>
        <v/>
      </c>
      <c r="AA560" s="533" t="str">
        <f>六年级折返跑得分</f>
        <v/>
      </c>
      <c r="AB560" s="515" t="str">
        <f>六年级等级</f>
        <v/>
      </c>
      <c r="AC560" s="533" t="str">
        <f>六年级跳绳附加分</f>
        <v/>
      </c>
      <c r="AD560" s="534" t="str">
        <f>六年级标准分</f>
        <v/>
      </c>
      <c r="AE560" s="534" t="str">
        <f>六年级总分</f>
        <v/>
      </c>
      <c r="AF560" s="517" t="str">
        <f>六年级等级</f>
        <v/>
      </c>
      <c r="AM560" s="452" t="str">
        <f>折返时间</f>
        <v/>
      </c>
    </row>
    <row r="561" spans="1:39">
      <c r="A561" s="476">
        <v>608</v>
      </c>
      <c r="B561" s="477">
        <v>69</v>
      </c>
      <c r="C561" s="586"/>
      <c r="D561" s="587"/>
      <c r="E561" s="586"/>
      <c r="F561" s="473"/>
      <c r="G561" s="588"/>
      <c r="H561" s="475"/>
      <c r="I561" s="595"/>
      <c r="J561" s="596"/>
      <c r="K561" s="596"/>
      <c r="L561" s="503"/>
      <c r="M561" s="504"/>
      <c r="N561" s="505" t="str">
        <f>六年级BMI</f>
        <v/>
      </c>
      <c r="O561" s="499" t="str">
        <f>六年级BMI等级</f>
        <v/>
      </c>
      <c r="P561" s="500" t="str">
        <f>六年级BMI得分</f>
        <v/>
      </c>
      <c r="Q561" s="515" t="str">
        <f>六年级肺活量得分</f>
        <v/>
      </c>
      <c r="R561" s="512" t="str">
        <f>六年级等级</f>
        <v/>
      </c>
      <c r="S561" s="516" t="str">
        <f>六年级50米跑得分</f>
        <v/>
      </c>
      <c r="T561" s="517" t="str">
        <f>六年级等级</f>
        <v/>
      </c>
      <c r="U561" s="516" t="str">
        <f>六年级坐位体前屈得分</f>
        <v/>
      </c>
      <c r="V561" s="517" t="str">
        <f>六年级等级</f>
        <v/>
      </c>
      <c r="W561" s="516" t="str">
        <f>六年级一分钟跳绳得分</f>
        <v/>
      </c>
      <c r="X561" s="517" t="str">
        <f>六年级等级</f>
        <v/>
      </c>
      <c r="Y561" s="515" t="str">
        <f>六年级仰卧起坐得分</f>
        <v/>
      </c>
      <c r="Z561" s="518" t="str">
        <f>六年级等级</f>
        <v/>
      </c>
      <c r="AA561" s="533" t="str">
        <f>六年级折返跑得分</f>
        <v/>
      </c>
      <c r="AB561" s="515" t="str">
        <f>六年级等级</f>
        <v/>
      </c>
      <c r="AC561" s="533" t="str">
        <f>六年级跳绳附加分</f>
        <v/>
      </c>
      <c r="AD561" s="534" t="str">
        <f>六年级标准分</f>
        <v/>
      </c>
      <c r="AE561" s="534" t="str">
        <f>六年级总分</f>
        <v/>
      </c>
      <c r="AF561" s="517" t="str">
        <f>六年级等级</f>
        <v/>
      </c>
      <c r="AM561" s="452" t="str">
        <f>折返时间</f>
        <v/>
      </c>
    </row>
    <row r="562" ht="15.75" spans="1:39">
      <c r="A562" s="535">
        <v>608</v>
      </c>
      <c r="B562" s="536">
        <v>70</v>
      </c>
      <c r="C562" s="590"/>
      <c r="D562" s="591"/>
      <c r="E562" s="590"/>
      <c r="F562" s="583"/>
      <c r="G562" s="592"/>
      <c r="H562" s="542"/>
      <c r="I562" s="598"/>
      <c r="J562" s="599"/>
      <c r="K562" s="599"/>
      <c r="L562" s="546"/>
      <c r="M562" s="547"/>
      <c r="N562" s="548" t="str">
        <f>六年级BMI</f>
        <v/>
      </c>
      <c r="O562" s="549" t="str">
        <f>六年级BMI等级</f>
        <v/>
      </c>
      <c r="P562" s="550" t="str">
        <f>六年级BMI得分</f>
        <v/>
      </c>
      <c r="Q562" s="556" t="str">
        <f>六年级肺活量得分</f>
        <v/>
      </c>
      <c r="R562" s="557" t="str">
        <f>六年级等级</f>
        <v/>
      </c>
      <c r="S562" s="558" t="str">
        <f>六年级50米跑得分</f>
        <v/>
      </c>
      <c r="T562" s="559" t="str">
        <f>六年级等级</f>
        <v/>
      </c>
      <c r="U562" s="558" t="str">
        <f>六年级坐位体前屈得分</f>
        <v/>
      </c>
      <c r="V562" s="559" t="str">
        <f>六年级等级</f>
        <v/>
      </c>
      <c r="W562" s="558" t="str">
        <f>六年级一分钟跳绳得分</f>
        <v/>
      </c>
      <c r="X562" s="559" t="str">
        <f>六年级等级</f>
        <v/>
      </c>
      <c r="Y562" s="556" t="str">
        <f>六年级仰卧起坐得分</f>
        <v/>
      </c>
      <c r="Z562" s="563" t="str">
        <f>六年级等级</f>
        <v/>
      </c>
      <c r="AA562" s="564" t="str">
        <f>六年级折返跑得分</f>
        <v/>
      </c>
      <c r="AB562" s="556" t="str">
        <f>六年级等级</f>
        <v/>
      </c>
      <c r="AC562" s="565" t="str">
        <f>六年级跳绳附加分</f>
        <v/>
      </c>
      <c r="AD562" s="566" t="str">
        <f>六年级标准分</f>
        <v/>
      </c>
      <c r="AE562" s="566" t="str">
        <f>六年级总分</f>
        <v/>
      </c>
      <c r="AF562" s="567" t="str">
        <f>六年级等级</f>
        <v/>
      </c>
      <c r="AM562" s="452" t="str">
        <f>折返时间</f>
        <v/>
      </c>
    </row>
    <row r="563" ht="15.75" spans="1:39">
      <c r="A563" s="468">
        <v>609</v>
      </c>
      <c r="B563" s="469">
        <v>1</v>
      </c>
      <c r="C563" s="593"/>
      <c r="D563" s="594"/>
      <c r="E563" s="593"/>
      <c r="F563" s="473"/>
      <c r="G563" s="589"/>
      <c r="H563" s="475"/>
      <c r="I563" s="600"/>
      <c r="J563" s="597"/>
      <c r="K563" s="597"/>
      <c r="L563" s="551"/>
      <c r="M563" s="552"/>
      <c r="N563" s="553" t="str">
        <f>六年级BMI</f>
        <v/>
      </c>
      <c r="O563" s="554" t="str">
        <f>六年级BMI等级</f>
        <v/>
      </c>
      <c r="P563" s="555" t="str">
        <f>六年级BMI得分</f>
        <v/>
      </c>
      <c r="Q563" s="560" t="str">
        <f>六年级肺活量得分</f>
        <v/>
      </c>
      <c r="R563" s="561" t="str">
        <f>六年级等级</f>
        <v/>
      </c>
      <c r="S563" s="562" t="str">
        <f>六年级50米跑得分</f>
        <v/>
      </c>
      <c r="T563" s="561" t="str">
        <f>六年级等级</f>
        <v/>
      </c>
      <c r="U563" s="562" t="str">
        <f>六年级坐位体前屈得分</f>
        <v/>
      </c>
      <c r="V563" s="561" t="str">
        <f>六年级等级</f>
        <v/>
      </c>
      <c r="W563" s="562" t="str">
        <f>六年级一分钟跳绳得分</f>
        <v/>
      </c>
      <c r="X563" s="561" t="str">
        <f>六年级等级</f>
        <v/>
      </c>
      <c r="Y563" s="560" t="str">
        <f>六年级仰卧起坐得分</f>
        <v/>
      </c>
      <c r="Z563" s="568" t="str">
        <f>六年级等级</f>
        <v/>
      </c>
      <c r="AA563" s="569" t="str">
        <f>六年级折返跑得分</f>
        <v/>
      </c>
      <c r="AB563" s="560" t="str">
        <f>六年级等级</f>
        <v/>
      </c>
      <c r="AC563" s="530" t="str">
        <f>六年级跳绳附加分</f>
        <v/>
      </c>
      <c r="AD563" s="531" t="str">
        <f>六年级标准分</f>
        <v/>
      </c>
      <c r="AE563" s="531" t="str">
        <f>六年级总分</f>
        <v/>
      </c>
      <c r="AF563" s="512" t="str">
        <f>六年级等级</f>
        <v/>
      </c>
      <c r="AM563" s="452" t="str">
        <f>折返时间</f>
        <v/>
      </c>
    </row>
    <row r="564" spans="1:39">
      <c r="A564" s="476">
        <v>609</v>
      </c>
      <c r="B564" s="477">
        <v>2</v>
      </c>
      <c r="C564" s="586"/>
      <c r="D564" s="587"/>
      <c r="E564" s="586"/>
      <c r="F564" s="473"/>
      <c r="G564" s="588"/>
      <c r="H564" s="475"/>
      <c r="I564" s="595"/>
      <c r="J564" s="596"/>
      <c r="K564" s="596"/>
      <c r="L564" s="503"/>
      <c r="M564" s="504"/>
      <c r="N564" s="505" t="str">
        <f>六年级BMI</f>
        <v/>
      </c>
      <c r="O564" s="499" t="str">
        <f>六年级BMI等级</f>
        <v/>
      </c>
      <c r="P564" s="500" t="str">
        <f>六年级BMI得分</f>
        <v/>
      </c>
      <c r="Q564" s="515" t="str">
        <f>六年级肺活量得分</f>
        <v/>
      </c>
      <c r="R564" s="512" t="str">
        <f>六年级等级</f>
        <v/>
      </c>
      <c r="S564" s="516" t="str">
        <f>六年级50米跑得分</f>
        <v/>
      </c>
      <c r="T564" s="517" t="str">
        <f>六年级等级</f>
        <v/>
      </c>
      <c r="U564" s="516" t="str">
        <f>六年级坐位体前屈得分</f>
        <v/>
      </c>
      <c r="V564" s="517" t="str">
        <f>六年级等级</f>
        <v/>
      </c>
      <c r="W564" s="516" t="str">
        <f>六年级一分钟跳绳得分</f>
        <v/>
      </c>
      <c r="X564" s="517" t="str">
        <f>六年级等级</f>
        <v/>
      </c>
      <c r="Y564" s="515" t="str">
        <f>六年级仰卧起坐得分</f>
        <v/>
      </c>
      <c r="Z564" s="518" t="str">
        <f>六年级等级</f>
        <v/>
      </c>
      <c r="AA564" s="533" t="str">
        <f>六年级折返跑得分</f>
        <v/>
      </c>
      <c r="AB564" s="515" t="str">
        <f>六年级等级</f>
        <v/>
      </c>
      <c r="AC564" s="533" t="str">
        <f>六年级跳绳附加分</f>
        <v/>
      </c>
      <c r="AD564" s="534" t="str">
        <f>六年级标准分</f>
        <v/>
      </c>
      <c r="AE564" s="534" t="str">
        <f>六年级总分</f>
        <v/>
      </c>
      <c r="AF564" s="517" t="str">
        <f>六年级等级</f>
        <v/>
      </c>
      <c r="AM564" s="452" t="str">
        <f>折返时间</f>
        <v/>
      </c>
    </row>
    <row r="565" spans="1:39">
      <c r="A565" s="476">
        <v>609</v>
      </c>
      <c r="B565" s="477">
        <v>3</v>
      </c>
      <c r="C565" s="586"/>
      <c r="D565" s="587"/>
      <c r="E565" s="586"/>
      <c r="F565" s="481"/>
      <c r="G565" s="588"/>
      <c r="H565" s="475"/>
      <c r="I565" s="595"/>
      <c r="J565" s="596"/>
      <c r="K565" s="596"/>
      <c r="L565" s="503"/>
      <c r="M565" s="504"/>
      <c r="N565" s="505" t="str">
        <f>六年级BMI</f>
        <v/>
      </c>
      <c r="O565" s="499" t="str">
        <f>六年级BMI等级</f>
        <v/>
      </c>
      <c r="P565" s="500" t="str">
        <f>六年级BMI得分</f>
        <v/>
      </c>
      <c r="Q565" s="515" t="str">
        <f>六年级肺活量得分</f>
        <v/>
      </c>
      <c r="R565" s="512" t="str">
        <f>六年级等级</f>
        <v/>
      </c>
      <c r="S565" s="516" t="str">
        <f>六年级50米跑得分</f>
        <v/>
      </c>
      <c r="T565" s="517" t="str">
        <f>六年级等级</f>
        <v/>
      </c>
      <c r="U565" s="516" t="str">
        <f>六年级坐位体前屈得分</f>
        <v/>
      </c>
      <c r="V565" s="517" t="str">
        <f>六年级等级</f>
        <v/>
      </c>
      <c r="W565" s="516" t="str">
        <f>六年级一分钟跳绳得分</f>
        <v/>
      </c>
      <c r="X565" s="517" t="str">
        <f>六年级等级</f>
        <v/>
      </c>
      <c r="Y565" s="515" t="str">
        <f>六年级仰卧起坐得分</f>
        <v/>
      </c>
      <c r="Z565" s="518" t="str">
        <f>六年级等级</f>
        <v/>
      </c>
      <c r="AA565" s="533" t="str">
        <f>六年级折返跑得分</f>
        <v/>
      </c>
      <c r="AB565" s="515" t="str">
        <f>六年级等级</f>
        <v/>
      </c>
      <c r="AC565" s="533" t="str">
        <f>六年级跳绳附加分</f>
        <v/>
      </c>
      <c r="AD565" s="534" t="str">
        <f>六年级标准分</f>
        <v/>
      </c>
      <c r="AE565" s="534" t="str">
        <f>六年级总分</f>
        <v/>
      </c>
      <c r="AF565" s="517" t="str">
        <f>六年级等级</f>
        <v/>
      </c>
      <c r="AM565" s="452" t="str">
        <f>折返时间</f>
        <v/>
      </c>
    </row>
    <row r="566" spans="1:39">
      <c r="A566" s="476">
        <v>609</v>
      </c>
      <c r="B566" s="477">
        <v>4</v>
      </c>
      <c r="C566" s="586"/>
      <c r="D566" s="587"/>
      <c r="E566" s="586"/>
      <c r="F566" s="481"/>
      <c r="G566" s="588"/>
      <c r="H566" s="475"/>
      <c r="I566" s="595"/>
      <c r="J566" s="596"/>
      <c r="K566" s="596"/>
      <c r="L566" s="503"/>
      <c r="M566" s="504"/>
      <c r="N566" s="505" t="str">
        <f>六年级BMI</f>
        <v/>
      </c>
      <c r="O566" s="499" t="str">
        <f>六年级BMI等级</f>
        <v/>
      </c>
      <c r="P566" s="500" t="str">
        <f>六年级BMI得分</f>
        <v/>
      </c>
      <c r="Q566" s="515" t="str">
        <f>六年级肺活量得分</f>
        <v/>
      </c>
      <c r="R566" s="512" t="str">
        <f>六年级等级</f>
        <v/>
      </c>
      <c r="S566" s="516" t="str">
        <f>六年级50米跑得分</f>
        <v/>
      </c>
      <c r="T566" s="517" t="str">
        <f>六年级等级</f>
        <v/>
      </c>
      <c r="U566" s="516" t="str">
        <f>六年级坐位体前屈得分</f>
        <v/>
      </c>
      <c r="V566" s="517" t="str">
        <f>六年级等级</f>
        <v/>
      </c>
      <c r="W566" s="516" t="str">
        <f>六年级一分钟跳绳得分</f>
        <v/>
      </c>
      <c r="X566" s="517" t="str">
        <f>六年级等级</f>
        <v/>
      </c>
      <c r="Y566" s="515" t="str">
        <f>六年级仰卧起坐得分</f>
        <v/>
      </c>
      <c r="Z566" s="518" t="str">
        <f>六年级等级</f>
        <v/>
      </c>
      <c r="AA566" s="533" t="str">
        <f>六年级折返跑得分</f>
        <v/>
      </c>
      <c r="AB566" s="515" t="str">
        <f>六年级等级</f>
        <v/>
      </c>
      <c r="AC566" s="533" t="str">
        <f>六年级跳绳附加分</f>
        <v/>
      </c>
      <c r="AD566" s="534" t="str">
        <f>六年级标准分</f>
        <v/>
      </c>
      <c r="AE566" s="534" t="str">
        <f>六年级总分</f>
        <v/>
      </c>
      <c r="AF566" s="517" t="str">
        <f>六年级等级</f>
        <v/>
      </c>
      <c r="AM566" s="452" t="str">
        <f>折返时间</f>
        <v/>
      </c>
    </row>
    <row r="567" spans="1:39">
      <c r="A567" s="476">
        <v>609</v>
      </c>
      <c r="B567" s="477">
        <v>5</v>
      </c>
      <c r="C567" s="586"/>
      <c r="D567" s="587"/>
      <c r="E567" s="586"/>
      <c r="F567" s="481"/>
      <c r="G567" s="588"/>
      <c r="H567" s="475"/>
      <c r="I567" s="595"/>
      <c r="J567" s="596"/>
      <c r="K567" s="596"/>
      <c r="L567" s="503"/>
      <c r="M567" s="504"/>
      <c r="N567" s="505" t="str">
        <f>六年级BMI</f>
        <v/>
      </c>
      <c r="O567" s="499" t="str">
        <f>六年级BMI等级</f>
        <v/>
      </c>
      <c r="P567" s="500" t="str">
        <f>六年级BMI得分</f>
        <v/>
      </c>
      <c r="Q567" s="515" t="str">
        <f>六年级肺活量得分</f>
        <v/>
      </c>
      <c r="R567" s="512" t="str">
        <f>六年级等级</f>
        <v/>
      </c>
      <c r="S567" s="516" t="str">
        <f>六年级50米跑得分</f>
        <v/>
      </c>
      <c r="T567" s="517" t="str">
        <f>六年级等级</f>
        <v/>
      </c>
      <c r="U567" s="516" t="str">
        <f>六年级坐位体前屈得分</f>
        <v/>
      </c>
      <c r="V567" s="517" t="str">
        <f>六年级等级</f>
        <v/>
      </c>
      <c r="W567" s="516" t="str">
        <f>六年级一分钟跳绳得分</f>
        <v/>
      </c>
      <c r="X567" s="517" t="str">
        <f>六年级等级</f>
        <v/>
      </c>
      <c r="Y567" s="515" t="str">
        <f>六年级仰卧起坐得分</f>
        <v/>
      </c>
      <c r="Z567" s="518" t="str">
        <f>六年级等级</f>
        <v/>
      </c>
      <c r="AA567" s="533" t="str">
        <f>六年级折返跑得分</f>
        <v/>
      </c>
      <c r="AB567" s="515" t="str">
        <f>六年级等级</f>
        <v/>
      </c>
      <c r="AC567" s="533" t="str">
        <f>六年级跳绳附加分</f>
        <v/>
      </c>
      <c r="AD567" s="534" t="str">
        <f>六年级标准分</f>
        <v/>
      </c>
      <c r="AE567" s="534" t="str">
        <f>六年级总分</f>
        <v/>
      </c>
      <c r="AF567" s="517" t="str">
        <f>六年级等级</f>
        <v/>
      </c>
      <c r="AM567" s="452" t="str">
        <f>折返时间</f>
        <v/>
      </c>
    </row>
    <row r="568" spans="1:39">
      <c r="A568" s="476">
        <v>609</v>
      </c>
      <c r="B568" s="477">
        <v>6</v>
      </c>
      <c r="C568" s="586"/>
      <c r="D568" s="587"/>
      <c r="E568" s="586"/>
      <c r="F568" s="481"/>
      <c r="G568" s="588"/>
      <c r="H568" s="475"/>
      <c r="I568" s="595"/>
      <c r="J568" s="596"/>
      <c r="K568" s="596"/>
      <c r="L568" s="503"/>
      <c r="M568" s="504"/>
      <c r="N568" s="505" t="str">
        <f>六年级BMI</f>
        <v/>
      </c>
      <c r="O568" s="499" t="str">
        <f>六年级BMI等级</f>
        <v/>
      </c>
      <c r="P568" s="500" t="str">
        <f>六年级BMI得分</f>
        <v/>
      </c>
      <c r="Q568" s="515" t="str">
        <f>六年级肺活量得分</f>
        <v/>
      </c>
      <c r="R568" s="512" t="str">
        <f>六年级等级</f>
        <v/>
      </c>
      <c r="S568" s="516" t="str">
        <f>六年级50米跑得分</f>
        <v/>
      </c>
      <c r="T568" s="517" t="str">
        <f>六年级等级</f>
        <v/>
      </c>
      <c r="U568" s="516" t="str">
        <f>六年级坐位体前屈得分</f>
        <v/>
      </c>
      <c r="V568" s="517" t="str">
        <f>六年级等级</f>
        <v/>
      </c>
      <c r="W568" s="516" t="str">
        <f>六年级一分钟跳绳得分</f>
        <v/>
      </c>
      <c r="X568" s="517" t="str">
        <f>六年级等级</f>
        <v/>
      </c>
      <c r="Y568" s="515" t="str">
        <f>六年级仰卧起坐得分</f>
        <v/>
      </c>
      <c r="Z568" s="518" t="str">
        <f>六年级等级</f>
        <v/>
      </c>
      <c r="AA568" s="533" t="str">
        <f>六年级折返跑得分</f>
        <v/>
      </c>
      <c r="AB568" s="515" t="str">
        <f>六年级等级</f>
        <v/>
      </c>
      <c r="AC568" s="533" t="str">
        <f>六年级跳绳附加分</f>
        <v/>
      </c>
      <c r="AD568" s="534" t="str">
        <f>六年级标准分</f>
        <v/>
      </c>
      <c r="AE568" s="534" t="str">
        <f>六年级总分</f>
        <v/>
      </c>
      <c r="AF568" s="517" t="str">
        <f>六年级等级</f>
        <v/>
      </c>
      <c r="AM568" s="452" t="str">
        <f>折返时间</f>
        <v/>
      </c>
    </row>
    <row r="569" spans="1:39">
      <c r="A569" s="476">
        <v>609</v>
      </c>
      <c r="B569" s="477">
        <v>7</v>
      </c>
      <c r="C569" s="586"/>
      <c r="D569" s="587"/>
      <c r="E569" s="586"/>
      <c r="F569" s="481"/>
      <c r="G569" s="588"/>
      <c r="H569" s="475"/>
      <c r="I569" s="595"/>
      <c r="J569" s="596"/>
      <c r="K569" s="596"/>
      <c r="L569" s="503"/>
      <c r="M569" s="504"/>
      <c r="N569" s="505" t="str">
        <f>六年级BMI</f>
        <v/>
      </c>
      <c r="O569" s="499" t="str">
        <f>六年级BMI等级</f>
        <v/>
      </c>
      <c r="P569" s="500" t="str">
        <f>六年级BMI得分</f>
        <v/>
      </c>
      <c r="Q569" s="515" t="str">
        <f>六年级肺活量得分</f>
        <v/>
      </c>
      <c r="R569" s="512" t="str">
        <f>六年级等级</f>
        <v/>
      </c>
      <c r="S569" s="516" t="str">
        <f>六年级50米跑得分</f>
        <v/>
      </c>
      <c r="T569" s="517" t="str">
        <f>六年级等级</f>
        <v/>
      </c>
      <c r="U569" s="516" t="str">
        <f>六年级坐位体前屈得分</f>
        <v/>
      </c>
      <c r="V569" s="517" t="str">
        <f>六年级等级</f>
        <v/>
      </c>
      <c r="W569" s="516" t="str">
        <f>六年级一分钟跳绳得分</f>
        <v/>
      </c>
      <c r="X569" s="517" t="str">
        <f>六年级等级</f>
        <v/>
      </c>
      <c r="Y569" s="515" t="str">
        <f>六年级仰卧起坐得分</f>
        <v/>
      </c>
      <c r="Z569" s="518" t="str">
        <f>六年级等级</f>
        <v/>
      </c>
      <c r="AA569" s="533" t="str">
        <f>六年级折返跑得分</f>
        <v/>
      </c>
      <c r="AB569" s="515" t="str">
        <f>六年级等级</f>
        <v/>
      </c>
      <c r="AC569" s="533" t="str">
        <f>六年级跳绳附加分</f>
        <v/>
      </c>
      <c r="AD569" s="534" t="str">
        <f>六年级标准分</f>
        <v/>
      </c>
      <c r="AE569" s="534" t="str">
        <f>六年级总分</f>
        <v/>
      </c>
      <c r="AF569" s="517" t="str">
        <f>六年级等级</f>
        <v/>
      </c>
      <c r="AM569" s="452" t="str">
        <f>折返时间</f>
        <v/>
      </c>
    </row>
    <row r="570" spans="1:39">
      <c r="A570" s="476">
        <v>609</v>
      </c>
      <c r="B570" s="477">
        <v>8</v>
      </c>
      <c r="C570" s="586"/>
      <c r="D570" s="587"/>
      <c r="E570" s="586"/>
      <c r="F570" s="481"/>
      <c r="G570" s="588"/>
      <c r="H570" s="475"/>
      <c r="I570" s="595"/>
      <c r="J570" s="596"/>
      <c r="K570" s="596"/>
      <c r="L570" s="503"/>
      <c r="M570" s="504"/>
      <c r="N570" s="505" t="str">
        <f>六年级BMI</f>
        <v/>
      </c>
      <c r="O570" s="499" t="str">
        <f>六年级BMI等级</f>
        <v/>
      </c>
      <c r="P570" s="500" t="str">
        <f>六年级BMI得分</f>
        <v/>
      </c>
      <c r="Q570" s="515" t="str">
        <f>六年级肺活量得分</f>
        <v/>
      </c>
      <c r="R570" s="512" t="str">
        <f>六年级等级</f>
        <v/>
      </c>
      <c r="S570" s="516" t="str">
        <f>六年级50米跑得分</f>
        <v/>
      </c>
      <c r="T570" s="517" t="str">
        <f>六年级等级</f>
        <v/>
      </c>
      <c r="U570" s="516" t="str">
        <f>六年级坐位体前屈得分</f>
        <v/>
      </c>
      <c r="V570" s="517" t="str">
        <f>六年级等级</f>
        <v/>
      </c>
      <c r="W570" s="516" t="str">
        <f>六年级一分钟跳绳得分</f>
        <v/>
      </c>
      <c r="X570" s="517" t="str">
        <f>六年级等级</f>
        <v/>
      </c>
      <c r="Y570" s="515" t="str">
        <f>六年级仰卧起坐得分</f>
        <v/>
      </c>
      <c r="Z570" s="518" t="str">
        <f>六年级等级</f>
        <v/>
      </c>
      <c r="AA570" s="533" t="str">
        <f>六年级折返跑得分</f>
        <v/>
      </c>
      <c r="AB570" s="515" t="str">
        <f>六年级等级</f>
        <v/>
      </c>
      <c r="AC570" s="533" t="str">
        <f>六年级跳绳附加分</f>
        <v/>
      </c>
      <c r="AD570" s="534" t="str">
        <f>六年级标准分</f>
        <v/>
      </c>
      <c r="AE570" s="534" t="str">
        <f>六年级总分</f>
        <v/>
      </c>
      <c r="AF570" s="517" t="str">
        <f>六年级等级</f>
        <v/>
      </c>
      <c r="AM570" s="452" t="str">
        <f>折返时间</f>
        <v/>
      </c>
    </row>
    <row r="571" spans="1:39">
      <c r="A571" s="476">
        <v>609</v>
      </c>
      <c r="B571" s="477">
        <v>9</v>
      </c>
      <c r="C571" s="586"/>
      <c r="D571" s="587"/>
      <c r="E571" s="586"/>
      <c r="F571" s="481"/>
      <c r="G571" s="588"/>
      <c r="H571" s="475"/>
      <c r="I571" s="595"/>
      <c r="J571" s="596"/>
      <c r="K571" s="596"/>
      <c r="L571" s="503"/>
      <c r="M571" s="504"/>
      <c r="N571" s="505" t="str">
        <f>六年级BMI</f>
        <v/>
      </c>
      <c r="O571" s="499" t="str">
        <f>六年级BMI等级</f>
        <v/>
      </c>
      <c r="P571" s="500" t="str">
        <f>六年级BMI得分</f>
        <v/>
      </c>
      <c r="Q571" s="515" t="str">
        <f>六年级肺活量得分</f>
        <v/>
      </c>
      <c r="R571" s="512" t="str">
        <f>六年级等级</f>
        <v/>
      </c>
      <c r="S571" s="516" t="str">
        <f>六年级50米跑得分</f>
        <v/>
      </c>
      <c r="T571" s="517" t="str">
        <f>六年级等级</f>
        <v/>
      </c>
      <c r="U571" s="516" t="str">
        <f>六年级坐位体前屈得分</f>
        <v/>
      </c>
      <c r="V571" s="517" t="str">
        <f>六年级等级</f>
        <v/>
      </c>
      <c r="W571" s="516" t="str">
        <f>六年级一分钟跳绳得分</f>
        <v/>
      </c>
      <c r="X571" s="517" t="str">
        <f>六年级等级</f>
        <v/>
      </c>
      <c r="Y571" s="515" t="str">
        <f>六年级仰卧起坐得分</f>
        <v/>
      </c>
      <c r="Z571" s="518" t="str">
        <f>六年级等级</f>
        <v/>
      </c>
      <c r="AA571" s="533" t="str">
        <f>六年级折返跑得分</f>
        <v/>
      </c>
      <c r="AB571" s="515" t="str">
        <f>六年级等级</f>
        <v/>
      </c>
      <c r="AC571" s="533" t="str">
        <f>六年级跳绳附加分</f>
        <v/>
      </c>
      <c r="AD571" s="534" t="str">
        <f>六年级标准分</f>
        <v/>
      </c>
      <c r="AE571" s="534" t="str">
        <f>六年级总分</f>
        <v/>
      </c>
      <c r="AF571" s="517" t="str">
        <f>六年级等级</f>
        <v/>
      </c>
      <c r="AM571" s="452" t="str">
        <f>折返时间</f>
        <v/>
      </c>
    </row>
    <row r="572" spans="1:39">
      <c r="A572" s="476">
        <v>609</v>
      </c>
      <c r="B572" s="477">
        <v>10</v>
      </c>
      <c r="C572" s="586"/>
      <c r="D572" s="587"/>
      <c r="E572" s="586"/>
      <c r="F572" s="481"/>
      <c r="G572" s="588"/>
      <c r="H572" s="475"/>
      <c r="I572" s="595"/>
      <c r="J572" s="596"/>
      <c r="K572" s="596"/>
      <c r="L572" s="503"/>
      <c r="M572" s="504"/>
      <c r="N572" s="505" t="str">
        <f>六年级BMI</f>
        <v/>
      </c>
      <c r="O572" s="499" t="str">
        <f>六年级BMI等级</f>
        <v/>
      </c>
      <c r="P572" s="500" t="str">
        <f>六年级BMI得分</f>
        <v/>
      </c>
      <c r="Q572" s="515" t="str">
        <f>六年级肺活量得分</f>
        <v/>
      </c>
      <c r="R572" s="512" t="str">
        <f>六年级等级</f>
        <v/>
      </c>
      <c r="S572" s="516" t="str">
        <f>六年级50米跑得分</f>
        <v/>
      </c>
      <c r="T572" s="517" t="str">
        <f>六年级等级</f>
        <v/>
      </c>
      <c r="U572" s="516" t="str">
        <f>六年级坐位体前屈得分</f>
        <v/>
      </c>
      <c r="V572" s="517" t="str">
        <f>六年级等级</f>
        <v/>
      </c>
      <c r="W572" s="516" t="str">
        <f>六年级一分钟跳绳得分</f>
        <v/>
      </c>
      <c r="X572" s="517" t="str">
        <f>六年级等级</f>
        <v/>
      </c>
      <c r="Y572" s="515" t="str">
        <f>六年级仰卧起坐得分</f>
        <v/>
      </c>
      <c r="Z572" s="518" t="str">
        <f>六年级等级</f>
        <v/>
      </c>
      <c r="AA572" s="533" t="str">
        <f>六年级折返跑得分</f>
        <v/>
      </c>
      <c r="AB572" s="515" t="str">
        <f>六年级等级</f>
        <v/>
      </c>
      <c r="AC572" s="533" t="str">
        <f>六年级跳绳附加分</f>
        <v/>
      </c>
      <c r="AD572" s="534" t="str">
        <f>六年级标准分</f>
        <v/>
      </c>
      <c r="AE572" s="534" t="str">
        <f>六年级总分</f>
        <v/>
      </c>
      <c r="AF572" s="517" t="str">
        <f>六年级等级</f>
        <v/>
      </c>
      <c r="AM572" s="452" t="str">
        <f>折返时间</f>
        <v/>
      </c>
    </row>
    <row r="573" spans="1:39">
      <c r="A573" s="476">
        <v>609</v>
      </c>
      <c r="B573" s="477">
        <v>11</v>
      </c>
      <c r="C573" s="586"/>
      <c r="D573" s="587"/>
      <c r="E573" s="586"/>
      <c r="F573" s="473"/>
      <c r="G573" s="588"/>
      <c r="H573" s="475"/>
      <c r="I573" s="600"/>
      <c r="J573" s="597"/>
      <c r="K573" s="597"/>
      <c r="L573" s="496"/>
      <c r="M573" s="497"/>
      <c r="N573" s="498" t="str">
        <f>六年级BMI</f>
        <v/>
      </c>
      <c r="O573" s="499" t="str">
        <f>六年级BMI等级</f>
        <v/>
      </c>
      <c r="P573" s="500" t="str">
        <f>六年级BMI得分</f>
        <v/>
      </c>
      <c r="Q573" s="515" t="str">
        <f>六年级肺活量得分</f>
        <v/>
      </c>
      <c r="R573" s="512" t="str">
        <f>六年级等级</f>
        <v/>
      </c>
      <c r="S573" s="516" t="str">
        <f>六年级50米跑得分</f>
        <v/>
      </c>
      <c r="T573" s="512" t="str">
        <f>六年级等级</f>
        <v/>
      </c>
      <c r="U573" s="516" t="str">
        <f>六年级坐位体前屈得分</f>
        <v/>
      </c>
      <c r="V573" s="512" t="str">
        <f>六年级等级</f>
        <v/>
      </c>
      <c r="W573" s="516" t="str">
        <f>六年级一分钟跳绳得分</f>
        <v/>
      </c>
      <c r="X573" s="512" t="str">
        <f>六年级等级</f>
        <v/>
      </c>
      <c r="Y573" s="511" t="str">
        <f>六年级仰卧起坐得分</f>
        <v/>
      </c>
      <c r="Z573" s="514" t="str">
        <f>六年级等级</f>
        <v/>
      </c>
      <c r="AA573" s="530" t="str">
        <f>六年级折返跑得分</f>
        <v/>
      </c>
      <c r="AB573" s="511" t="str">
        <f>六年级等级</f>
        <v/>
      </c>
      <c r="AC573" s="530" t="str">
        <f>六年级跳绳附加分</f>
        <v/>
      </c>
      <c r="AD573" s="534" t="str">
        <f>六年级标准分</f>
        <v/>
      </c>
      <c r="AE573" s="531" t="str">
        <f>六年级总分</f>
        <v/>
      </c>
      <c r="AF573" s="512" t="str">
        <f>六年级等级</f>
        <v/>
      </c>
      <c r="AM573" s="452" t="str">
        <f>折返时间</f>
        <v/>
      </c>
    </row>
    <row r="574" spans="1:39">
      <c r="A574" s="476">
        <v>609</v>
      </c>
      <c r="B574" s="477">
        <v>12</v>
      </c>
      <c r="C574" s="586"/>
      <c r="D574" s="587"/>
      <c r="E574" s="586"/>
      <c r="F574" s="473"/>
      <c r="G574" s="588"/>
      <c r="H574" s="475"/>
      <c r="I574" s="595"/>
      <c r="J574" s="596"/>
      <c r="K574" s="597"/>
      <c r="L574" s="503"/>
      <c r="M574" s="504"/>
      <c r="N574" s="505" t="str">
        <f>六年级BMI</f>
        <v/>
      </c>
      <c r="O574" s="499" t="str">
        <f>六年级BMI等级</f>
        <v/>
      </c>
      <c r="P574" s="500" t="str">
        <f>六年级BMI得分</f>
        <v/>
      </c>
      <c r="Q574" s="515" t="str">
        <f>六年级肺活量得分</f>
        <v/>
      </c>
      <c r="R574" s="512" t="str">
        <f>六年级等级</f>
        <v/>
      </c>
      <c r="S574" s="516" t="str">
        <f>六年级50米跑得分</f>
        <v/>
      </c>
      <c r="T574" s="512" t="str">
        <f>六年级等级</f>
        <v/>
      </c>
      <c r="U574" s="516" t="str">
        <f>六年级坐位体前屈得分</f>
        <v/>
      </c>
      <c r="V574" s="517" t="str">
        <f>六年级等级</f>
        <v/>
      </c>
      <c r="W574" s="516" t="str">
        <f>六年级一分钟跳绳得分</f>
        <v/>
      </c>
      <c r="X574" s="517" t="str">
        <f>六年级等级</f>
        <v/>
      </c>
      <c r="Y574" s="515" t="str">
        <f>六年级仰卧起坐得分</f>
        <v/>
      </c>
      <c r="Z574" s="518" t="str">
        <f>六年级等级</f>
        <v/>
      </c>
      <c r="AA574" s="533" t="str">
        <f>六年级折返跑得分</f>
        <v/>
      </c>
      <c r="AB574" s="515" t="str">
        <f>六年级等级</f>
        <v/>
      </c>
      <c r="AC574" s="533" t="str">
        <f>六年级跳绳附加分</f>
        <v/>
      </c>
      <c r="AD574" s="534" t="str">
        <f>六年级标准分</f>
        <v/>
      </c>
      <c r="AE574" s="534" t="str">
        <f>六年级总分</f>
        <v/>
      </c>
      <c r="AF574" s="517" t="str">
        <f>六年级等级</f>
        <v/>
      </c>
      <c r="AM574" s="452" t="str">
        <f>折返时间</f>
        <v/>
      </c>
    </row>
    <row r="575" spans="1:39">
      <c r="A575" s="476">
        <v>609</v>
      </c>
      <c r="B575" s="477">
        <v>13</v>
      </c>
      <c r="C575" s="586"/>
      <c r="D575" s="587"/>
      <c r="E575" s="586"/>
      <c r="F575" s="473"/>
      <c r="G575" s="588"/>
      <c r="H575" s="475"/>
      <c r="I575" s="595"/>
      <c r="J575" s="596"/>
      <c r="K575" s="597"/>
      <c r="L575" s="503"/>
      <c r="M575" s="504"/>
      <c r="N575" s="505" t="str">
        <f>六年级BMI</f>
        <v/>
      </c>
      <c r="O575" s="499" t="str">
        <f>六年级BMI等级</f>
        <v/>
      </c>
      <c r="P575" s="500" t="str">
        <f>六年级BMI得分</f>
        <v/>
      </c>
      <c r="Q575" s="515" t="str">
        <f>六年级肺活量得分</f>
        <v/>
      </c>
      <c r="R575" s="512" t="str">
        <f>六年级等级</f>
        <v/>
      </c>
      <c r="S575" s="516" t="str">
        <f>六年级50米跑得分</f>
        <v/>
      </c>
      <c r="T575" s="512" t="str">
        <f>六年级等级</f>
        <v/>
      </c>
      <c r="U575" s="516" t="str">
        <f>六年级坐位体前屈得分</f>
        <v/>
      </c>
      <c r="V575" s="517" t="str">
        <f>六年级等级</f>
        <v/>
      </c>
      <c r="W575" s="516" t="str">
        <f>六年级一分钟跳绳得分</f>
        <v/>
      </c>
      <c r="X575" s="517" t="str">
        <f>六年级等级</f>
        <v/>
      </c>
      <c r="Y575" s="515" t="str">
        <f>六年级仰卧起坐得分</f>
        <v/>
      </c>
      <c r="Z575" s="518" t="str">
        <f>六年级等级</f>
        <v/>
      </c>
      <c r="AA575" s="533" t="str">
        <f>六年级折返跑得分</f>
        <v/>
      </c>
      <c r="AB575" s="515" t="str">
        <f>六年级等级</f>
        <v/>
      </c>
      <c r="AC575" s="533" t="str">
        <f>六年级跳绳附加分</f>
        <v/>
      </c>
      <c r="AD575" s="534" t="str">
        <f>六年级标准分</f>
        <v/>
      </c>
      <c r="AE575" s="534" t="str">
        <f>六年级总分</f>
        <v/>
      </c>
      <c r="AF575" s="517" t="str">
        <f>六年级等级</f>
        <v/>
      </c>
      <c r="AM575" s="452" t="str">
        <f>折返时间</f>
        <v/>
      </c>
    </row>
    <row r="576" spans="1:39">
      <c r="A576" s="476">
        <v>609</v>
      </c>
      <c r="B576" s="477">
        <v>14</v>
      </c>
      <c r="C576" s="586"/>
      <c r="D576" s="587"/>
      <c r="E576" s="586"/>
      <c r="F576" s="473"/>
      <c r="G576" s="589"/>
      <c r="H576" s="475"/>
      <c r="I576" s="595"/>
      <c r="J576" s="596"/>
      <c r="K576" s="597"/>
      <c r="L576" s="503"/>
      <c r="M576" s="504"/>
      <c r="N576" s="505" t="str">
        <f>六年级BMI</f>
        <v/>
      </c>
      <c r="O576" s="499" t="str">
        <f>六年级BMI等级</f>
        <v/>
      </c>
      <c r="P576" s="500" t="str">
        <f>六年级BMI得分</f>
        <v/>
      </c>
      <c r="Q576" s="515" t="str">
        <f>六年级肺活量得分</f>
        <v/>
      </c>
      <c r="R576" s="512" t="str">
        <f>六年级等级</f>
        <v/>
      </c>
      <c r="S576" s="516" t="str">
        <f>六年级50米跑得分</f>
        <v/>
      </c>
      <c r="T576" s="512" t="str">
        <f>六年级等级</f>
        <v/>
      </c>
      <c r="U576" s="516" t="str">
        <f>六年级坐位体前屈得分</f>
        <v/>
      </c>
      <c r="V576" s="517" t="str">
        <f>六年级等级</f>
        <v/>
      </c>
      <c r="W576" s="516" t="str">
        <f>六年级一分钟跳绳得分</f>
        <v/>
      </c>
      <c r="X576" s="517" t="str">
        <f>六年级等级</f>
        <v/>
      </c>
      <c r="Y576" s="515" t="str">
        <f>六年级仰卧起坐得分</f>
        <v/>
      </c>
      <c r="Z576" s="518" t="str">
        <f>六年级等级</f>
        <v/>
      </c>
      <c r="AA576" s="533" t="str">
        <f>六年级折返跑得分</f>
        <v/>
      </c>
      <c r="AB576" s="515" t="str">
        <f>六年级等级</f>
        <v/>
      </c>
      <c r="AC576" s="533" t="str">
        <f>六年级跳绳附加分</f>
        <v/>
      </c>
      <c r="AD576" s="534" t="str">
        <f>六年级标准分</f>
        <v/>
      </c>
      <c r="AE576" s="534" t="str">
        <f>六年级总分</f>
        <v/>
      </c>
      <c r="AF576" s="517" t="str">
        <f>六年级等级</f>
        <v/>
      </c>
      <c r="AM576" s="452" t="str">
        <f>折返时间</f>
        <v/>
      </c>
    </row>
    <row r="577" spans="1:39">
      <c r="A577" s="476">
        <v>609</v>
      </c>
      <c r="B577" s="477">
        <v>15</v>
      </c>
      <c r="C577" s="586"/>
      <c r="D577" s="587"/>
      <c r="E577" s="586"/>
      <c r="F577" s="473"/>
      <c r="G577" s="589"/>
      <c r="H577" s="475"/>
      <c r="I577" s="595"/>
      <c r="J577" s="596"/>
      <c r="K577" s="597"/>
      <c r="L577" s="503"/>
      <c r="M577" s="504"/>
      <c r="N577" s="505" t="str">
        <f>六年级BMI</f>
        <v/>
      </c>
      <c r="O577" s="499" t="str">
        <f>六年级BMI等级</f>
        <v/>
      </c>
      <c r="P577" s="500" t="str">
        <f>六年级BMI得分</f>
        <v/>
      </c>
      <c r="Q577" s="515" t="str">
        <f>六年级肺活量得分</f>
        <v/>
      </c>
      <c r="R577" s="512" t="str">
        <f>六年级等级</f>
        <v/>
      </c>
      <c r="S577" s="516" t="str">
        <f>六年级50米跑得分</f>
        <v/>
      </c>
      <c r="T577" s="512" t="str">
        <f>六年级等级</f>
        <v/>
      </c>
      <c r="U577" s="516" t="str">
        <f>六年级坐位体前屈得分</f>
        <v/>
      </c>
      <c r="V577" s="517" t="str">
        <f>六年级等级</f>
        <v/>
      </c>
      <c r="W577" s="516" t="str">
        <f>六年级一分钟跳绳得分</f>
        <v/>
      </c>
      <c r="X577" s="517" t="str">
        <f>六年级等级</f>
        <v/>
      </c>
      <c r="Y577" s="515" t="str">
        <f>六年级仰卧起坐得分</f>
        <v/>
      </c>
      <c r="Z577" s="518" t="str">
        <f>六年级等级</f>
        <v/>
      </c>
      <c r="AA577" s="533" t="str">
        <f>六年级折返跑得分</f>
        <v/>
      </c>
      <c r="AB577" s="515" t="str">
        <f>六年级等级</f>
        <v/>
      </c>
      <c r="AC577" s="533" t="str">
        <f>六年级跳绳附加分</f>
        <v/>
      </c>
      <c r="AD577" s="534" t="str">
        <f>六年级标准分</f>
        <v/>
      </c>
      <c r="AE577" s="534" t="str">
        <f>六年级总分</f>
        <v/>
      </c>
      <c r="AF577" s="517" t="str">
        <f>六年级等级</f>
        <v/>
      </c>
      <c r="AM577" s="452" t="str">
        <f>折返时间</f>
        <v/>
      </c>
    </row>
    <row r="578" spans="1:39">
      <c r="A578" s="476">
        <v>609</v>
      </c>
      <c r="B578" s="477">
        <v>16</v>
      </c>
      <c r="C578" s="586"/>
      <c r="D578" s="587"/>
      <c r="E578" s="586"/>
      <c r="F578" s="473"/>
      <c r="G578" s="588"/>
      <c r="H578" s="475"/>
      <c r="I578" s="595"/>
      <c r="J578" s="596"/>
      <c r="K578" s="597"/>
      <c r="L578" s="503"/>
      <c r="M578" s="504"/>
      <c r="N578" s="505" t="str">
        <f>六年级BMI</f>
        <v/>
      </c>
      <c r="O578" s="499" t="str">
        <f>六年级BMI等级</f>
        <v/>
      </c>
      <c r="P578" s="500" t="str">
        <f>六年级BMI得分</f>
        <v/>
      </c>
      <c r="Q578" s="515" t="str">
        <f>六年级肺活量得分</f>
        <v/>
      </c>
      <c r="R578" s="512" t="str">
        <f>六年级等级</f>
        <v/>
      </c>
      <c r="S578" s="516" t="str">
        <f>六年级50米跑得分</f>
        <v/>
      </c>
      <c r="T578" s="512" t="str">
        <f>六年级等级</f>
        <v/>
      </c>
      <c r="U578" s="516" t="str">
        <f>六年级坐位体前屈得分</f>
        <v/>
      </c>
      <c r="V578" s="517" t="str">
        <f>六年级等级</f>
        <v/>
      </c>
      <c r="W578" s="516" t="str">
        <f>六年级一分钟跳绳得分</f>
        <v/>
      </c>
      <c r="X578" s="517" t="str">
        <f>六年级等级</f>
        <v/>
      </c>
      <c r="Y578" s="515" t="str">
        <f>六年级仰卧起坐得分</f>
        <v/>
      </c>
      <c r="Z578" s="518" t="str">
        <f>六年级等级</f>
        <v/>
      </c>
      <c r="AA578" s="533" t="str">
        <f>六年级折返跑得分</f>
        <v/>
      </c>
      <c r="AB578" s="515" t="str">
        <f>六年级等级</f>
        <v/>
      </c>
      <c r="AC578" s="533" t="str">
        <f>六年级跳绳附加分</f>
        <v/>
      </c>
      <c r="AD578" s="534" t="str">
        <f>六年级标准分</f>
        <v/>
      </c>
      <c r="AE578" s="534" t="str">
        <f>六年级总分</f>
        <v/>
      </c>
      <c r="AF578" s="517" t="str">
        <f>六年级等级</f>
        <v/>
      </c>
      <c r="AM578" s="452" t="str">
        <f>折返时间</f>
        <v/>
      </c>
    </row>
    <row r="579" spans="1:39">
      <c r="A579" s="476">
        <v>609</v>
      </c>
      <c r="B579" s="477">
        <v>17</v>
      </c>
      <c r="C579" s="586"/>
      <c r="D579" s="587"/>
      <c r="E579" s="586"/>
      <c r="F579" s="473"/>
      <c r="G579" s="588"/>
      <c r="H579" s="475"/>
      <c r="I579" s="595"/>
      <c r="J579" s="596"/>
      <c r="K579" s="597"/>
      <c r="L579" s="503"/>
      <c r="M579" s="504"/>
      <c r="N579" s="505" t="str">
        <f>六年级BMI</f>
        <v/>
      </c>
      <c r="O579" s="499" t="str">
        <f>六年级BMI等级</f>
        <v/>
      </c>
      <c r="P579" s="500" t="str">
        <f>六年级BMI得分</f>
        <v/>
      </c>
      <c r="Q579" s="515" t="str">
        <f>六年级肺活量得分</f>
        <v/>
      </c>
      <c r="R579" s="512" t="str">
        <f>六年级等级</f>
        <v/>
      </c>
      <c r="S579" s="516" t="str">
        <f>六年级50米跑得分</f>
        <v/>
      </c>
      <c r="T579" s="517" t="str">
        <f>六年级等级</f>
        <v/>
      </c>
      <c r="U579" s="516" t="str">
        <f>六年级坐位体前屈得分</f>
        <v/>
      </c>
      <c r="V579" s="517" t="str">
        <f>六年级等级</f>
        <v/>
      </c>
      <c r="W579" s="516" t="str">
        <f>六年级一分钟跳绳得分</f>
        <v/>
      </c>
      <c r="X579" s="517" t="str">
        <f>六年级等级</f>
        <v/>
      </c>
      <c r="Y579" s="515" t="str">
        <f>六年级仰卧起坐得分</f>
        <v/>
      </c>
      <c r="Z579" s="518" t="str">
        <f>六年级等级</f>
        <v/>
      </c>
      <c r="AA579" s="533" t="str">
        <f>六年级折返跑得分</f>
        <v/>
      </c>
      <c r="AB579" s="515" t="str">
        <f>六年级等级</f>
        <v/>
      </c>
      <c r="AC579" s="533" t="str">
        <f>六年级跳绳附加分</f>
        <v/>
      </c>
      <c r="AD579" s="534" t="str">
        <f>六年级标准分</f>
        <v/>
      </c>
      <c r="AE579" s="534" t="str">
        <f>六年级总分</f>
        <v/>
      </c>
      <c r="AF579" s="517" t="str">
        <f>六年级等级</f>
        <v/>
      </c>
      <c r="AM579" s="452" t="str">
        <f>折返时间</f>
        <v/>
      </c>
    </row>
    <row r="580" spans="1:39">
      <c r="A580" s="476">
        <v>609</v>
      </c>
      <c r="B580" s="477">
        <v>18</v>
      </c>
      <c r="C580" s="586"/>
      <c r="D580" s="587"/>
      <c r="E580" s="586"/>
      <c r="F580" s="473"/>
      <c r="G580" s="588"/>
      <c r="H580" s="475"/>
      <c r="I580" s="595"/>
      <c r="J580" s="596"/>
      <c r="K580" s="597"/>
      <c r="L580" s="503"/>
      <c r="M580" s="504"/>
      <c r="N580" s="505" t="str">
        <f>六年级BMI</f>
        <v/>
      </c>
      <c r="O580" s="499" t="str">
        <f>六年级BMI等级</f>
        <v/>
      </c>
      <c r="P580" s="500" t="str">
        <f>六年级BMI得分</f>
        <v/>
      </c>
      <c r="Q580" s="515" t="str">
        <f>六年级肺活量得分</f>
        <v/>
      </c>
      <c r="R580" s="512" t="str">
        <f>六年级等级</f>
        <v/>
      </c>
      <c r="S580" s="516" t="str">
        <f>六年级50米跑得分</f>
        <v/>
      </c>
      <c r="T580" s="517" t="str">
        <f>六年级等级</f>
        <v/>
      </c>
      <c r="U580" s="516" t="str">
        <f>六年级坐位体前屈得分</f>
        <v/>
      </c>
      <c r="V580" s="517" t="str">
        <f>六年级等级</f>
        <v/>
      </c>
      <c r="W580" s="516" t="str">
        <f>六年级一分钟跳绳得分</f>
        <v/>
      </c>
      <c r="X580" s="517" t="str">
        <f>六年级等级</f>
        <v/>
      </c>
      <c r="Y580" s="515" t="str">
        <f>六年级仰卧起坐得分</f>
        <v/>
      </c>
      <c r="Z580" s="518" t="str">
        <f>六年级等级</f>
        <v/>
      </c>
      <c r="AA580" s="533" t="str">
        <f>六年级折返跑得分</f>
        <v/>
      </c>
      <c r="AB580" s="515" t="str">
        <f>六年级等级</f>
        <v/>
      </c>
      <c r="AC580" s="533" t="str">
        <f>六年级跳绳附加分</f>
        <v/>
      </c>
      <c r="AD580" s="534" t="str">
        <f>六年级标准分</f>
        <v/>
      </c>
      <c r="AE580" s="534" t="str">
        <f>六年级总分</f>
        <v/>
      </c>
      <c r="AF580" s="517" t="str">
        <f>六年级等级</f>
        <v/>
      </c>
      <c r="AM580" s="452" t="str">
        <f>折返时间</f>
        <v/>
      </c>
    </row>
    <row r="581" spans="1:39">
      <c r="A581" s="476">
        <v>609</v>
      </c>
      <c r="B581" s="477">
        <v>19</v>
      </c>
      <c r="C581" s="586"/>
      <c r="D581" s="587"/>
      <c r="E581" s="586"/>
      <c r="F581" s="473"/>
      <c r="G581" s="588"/>
      <c r="H581" s="475"/>
      <c r="I581" s="595"/>
      <c r="J581" s="596"/>
      <c r="K581" s="597"/>
      <c r="L581" s="503"/>
      <c r="M581" s="504"/>
      <c r="N581" s="505" t="str">
        <f>六年级BMI</f>
        <v/>
      </c>
      <c r="O581" s="499" t="str">
        <f>六年级BMI等级</f>
        <v/>
      </c>
      <c r="P581" s="500" t="str">
        <f>六年级BMI得分</f>
        <v/>
      </c>
      <c r="Q581" s="515" t="str">
        <f>六年级肺活量得分</f>
        <v/>
      </c>
      <c r="R581" s="512" t="str">
        <f>六年级等级</f>
        <v/>
      </c>
      <c r="S581" s="516" t="str">
        <f>六年级50米跑得分</f>
        <v/>
      </c>
      <c r="T581" s="517" t="str">
        <f>六年级等级</f>
        <v/>
      </c>
      <c r="U581" s="516" t="str">
        <f>六年级坐位体前屈得分</f>
        <v/>
      </c>
      <c r="V581" s="517" t="str">
        <f>六年级等级</f>
        <v/>
      </c>
      <c r="W581" s="516" t="str">
        <f>六年级一分钟跳绳得分</f>
        <v/>
      </c>
      <c r="X581" s="517" t="str">
        <f>六年级等级</f>
        <v/>
      </c>
      <c r="Y581" s="515" t="str">
        <f>六年级仰卧起坐得分</f>
        <v/>
      </c>
      <c r="Z581" s="518" t="str">
        <f>六年级等级</f>
        <v/>
      </c>
      <c r="AA581" s="533" t="str">
        <f>六年级折返跑得分</f>
        <v/>
      </c>
      <c r="AB581" s="515" t="str">
        <f>六年级等级</f>
        <v/>
      </c>
      <c r="AC581" s="533" t="str">
        <f>六年级跳绳附加分</f>
        <v/>
      </c>
      <c r="AD581" s="534" t="str">
        <f>六年级标准分</f>
        <v/>
      </c>
      <c r="AE581" s="534" t="str">
        <f>六年级总分</f>
        <v/>
      </c>
      <c r="AF581" s="517" t="str">
        <f>六年级等级</f>
        <v/>
      </c>
      <c r="AM581" s="452" t="str">
        <f>折返时间</f>
        <v/>
      </c>
    </row>
    <row r="582" spans="1:39">
      <c r="A582" s="476">
        <v>609</v>
      </c>
      <c r="B582" s="477">
        <v>20</v>
      </c>
      <c r="C582" s="586"/>
      <c r="D582" s="587"/>
      <c r="E582" s="586"/>
      <c r="F582" s="473"/>
      <c r="G582" s="588"/>
      <c r="H582" s="475"/>
      <c r="I582" s="595"/>
      <c r="J582" s="596"/>
      <c r="K582" s="597"/>
      <c r="L582" s="503"/>
      <c r="M582" s="504"/>
      <c r="N582" s="505" t="str">
        <f>六年级BMI</f>
        <v/>
      </c>
      <c r="O582" s="499" t="str">
        <f>六年级BMI等级</f>
        <v/>
      </c>
      <c r="P582" s="500" t="str">
        <f>六年级BMI得分</f>
        <v/>
      </c>
      <c r="Q582" s="515" t="str">
        <f>六年级肺活量得分</f>
        <v/>
      </c>
      <c r="R582" s="512" t="str">
        <f>六年级等级</f>
        <v/>
      </c>
      <c r="S582" s="516" t="str">
        <f>六年级50米跑得分</f>
        <v/>
      </c>
      <c r="T582" s="517" t="str">
        <f>六年级等级</f>
        <v/>
      </c>
      <c r="U582" s="516" t="str">
        <f>六年级坐位体前屈得分</f>
        <v/>
      </c>
      <c r="V582" s="517" t="str">
        <f>六年级等级</f>
        <v/>
      </c>
      <c r="W582" s="516" t="str">
        <f>六年级一分钟跳绳得分</f>
        <v/>
      </c>
      <c r="X582" s="517" t="str">
        <f>六年级等级</f>
        <v/>
      </c>
      <c r="Y582" s="515" t="str">
        <f>六年级仰卧起坐得分</f>
        <v/>
      </c>
      <c r="Z582" s="518" t="str">
        <f>六年级等级</f>
        <v/>
      </c>
      <c r="AA582" s="533" t="str">
        <f>六年级折返跑得分</f>
        <v/>
      </c>
      <c r="AB582" s="515" t="str">
        <f>六年级等级</f>
        <v/>
      </c>
      <c r="AC582" s="533" t="str">
        <f>六年级跳绳附加分</f>
        <v/>
      </c>
      <c r="AD582" s="534" t="str">
        <f>六年级标准分</f>
        <v/>
      </c>
      <c r="AE582" s="534" t="str">
        <f>六年级总分</f>
        <v/>
      </c>
      <c r="AF582" s="517" t="str">
        <f>六年级等级</f>
        <v/>
      </c>
      <c r="AM582" s="452" t="str">
        <f>折返时间</f>
        <v/>
      </c>
    </row>
    <row r="583" spans="1:39">
      <c r="A583" s="476">
        <v>609</v>
      </c>
      <c r="B583" s="477">
        <v>21</v>
      </c>
      <c r="C583" s="586"/>
      <c r="D583" s="587"/>
      <c r="E583" s="586"/>
      <c r="F583" s="473"/>
      <c r="G583" s="588"/>
      <c r="H583" s="475"/>
      <c r="I583" s="595"/>
      <c r="J583" s="596"/>
      <c r="K583" s="597"/>
      <c r="L583" s="503"/>
      <c r="M583" s="504"/>
      <c r="N583" s="505" t="str">
        <f>六年级BMI</f>
        <v/>
      </c>
      <c r="O583" s="499" t="str">
        <f>六年级BMI等级</f>
        <v/>
      </c>
      <c r="P583" s="500" t="str">
        <f>六年级BMI得分</f>
        <v/>
      </c>
      <c r="Q583" s="515" t="str">
        <f>六年级肺活量得分</f>
        <v/>
      </c>
      <c r="R583" s="512" t="str">
        <f>六年级等级</f>
        <v/>
      </c>
      <c r="S583" s="516" t="str">
        <f>六年级50米跑得分</f>
        <v/>
      </c>
      <c r="T583" s="517" t="str">
        <f>六年级等级</f>
        <v/>
      </c>
      <c r="U583" s="516" t="str">
        <f>六年级坐位体前屈得分</f>
        <v/>
      </c>
      <c r="V583" s="517" t="str">
        <f>六年级等级</f>
        <v/>
      </c>
      <c r="W583" s="516" t="str">
        <f>六年级一分钟跳绳得分</f>
        <v/>
      </c>
      <c r="X583" s="517" t="str">
        <f>六年级等级</f>
        <v/>
      </c>
      <c r="Y583" s="515" t="str">
        <f>六年级仰卧起坐得分</f>
        <v/>
      </c>
      <c r="Z583" s="518" t="str">
        <f>六年级等级</f>
        <v/>
      </c>
      <c r="AA583" s="533" t="str">
        <f>六年级折返跑得分</f>
        <v/>
      </c>
      <c r="AB583" s="515" t="str">
        <f>六年级等级</f>
        <v/>
      </c>
      <c r="AC583" s="533" t="str">
        <f>六年级跳绳附加分</f>
        <v/>
      </c>
      <c r="AD583" s="534" t="str">
        <f>六年级标准分</f>
        <v/>
      </c>
      <c r="AE583" s="534" t="str">
        <f>六年级总分</f>
        <v/>
      </c>
      <c r="AF583" s="517" t="str">
        <f>六年级等级</f>
        <v/>
      </c>
      <c r="AM583" s="452" t="str">
        <f>折返时间</f>
        <v/>
      </c>
    </row>
    <row r="584" spans="1:39">
      <c r="A584" s="476">
        <v>609</v>
      </c>
      <c r="B584" s="477">
        <v>22</v>
      </c>
      <c r="C584" s="586"/>
      <c r="D584" s="587"/>
      <c r="E584" s="586"/>
      <c r="F584" s="473"/>
      <c r="G584" s="588"/>
      <c r="H584" s="475"/>
      <c r="I584" s="595"/>
      <c r="J584" s="596"/>
      <c r="K584" s="597"/>
      <c r="L584" s="503"/>
      <c r="M584" s="504"/>
      <c r="N584" s="505" t="str">
        <f>六年级BMI</f>
        <v/>
      </c>
      <c r="O584" s="499" t="str">
        <f>六年级BMI等级</f>
        <v/>
      </c>
      <c r="P584" s="500" t="str">
        <f>六年级BMI得分</f>
        <v/>
      </c>
      <c r="Q584" s="515" t="str">
        <f>六年级肺活量得分</f>
        <v/>
      </c>
      <c r="R584" s="512" t="str">
        <f>六年级等级</f>
        <v/>
      </c>
      <c r="S584" s="516" t="str">
        <f>六年级50米跑得分</f>
        <v/>
      </c>
      <c r="T584" s="517" t="str">
        <f>六年级等级</f>
        <v/>
      </c>
      <c r="U584" s="516" t="str">
        <f>六年级坐位体前屈得分</f>
        <v/>
      </c>
      <c r="V584" s="517" t="str">
        <f>六年级等级</f>
        <v/>
      </c>
      <c r="W584" s="516" t="str">
        <f>六年级一分钟跳绳得分</f>
        <v/>
      </c>
      <c r="X584" s="517" t="str">
        <f>六年级等级</f>
        <v/>
      </c>
      <c r="Y584" s="515" t="str">
        <f>六年级仰卧起坐得分</f>
        <v/>
      </c>
      <c r="Z584" s="518" t="str">
        <f>六年级等级</f>
        <v/>
      </c>
      <c r="AA584" s="533" t="str">
        <f>六年级折返跑得分</f>
        <v/>
      </c>
      <c r="AB584" s="515" t="str">
        <f>六年级等级</f>
        <v/>
      </c>
      <c r="AC584" s="533" t="str">
        <f>六年级跳绳附加分</f>
        <v/>
      </c>
      <c r="AD584" s="534" t="str">
        <f>六年级标准分</f>
        <v/>
      </c>
      <c r="AE584" s="534" t="str">
        <f>六年级总分</f>
        <v/>
      </c>
      <c r="AF584" s="517" t="str">
        <f>六年级等级</f>
        <v/>
      </c>
      <c r="AM584" s="452" t="str">
        <f>折返时间</f>
        <v/>
      </c>
    </row>
    <row r="585" spans="1:39">
      <c r="A585" s="476">
        <v>609</v>
      </c>
      <c r="B585" s="477">
        <v>23</v>
      </c>
      <c r="C585" s="586"/>
      <c r="D585" s="587"/>
      <c r="E585" s="586"/>
      <c r="F585" s="473"/>
      <c r="G585" s="588"/>
      <c r="H585" s="475"/>
      <c r="I585" s="595"/>
      <c r="J585" s="596"/>
      <c r="K585" s="597"/>
      <c r="L585" s="503"/>
      <c r="M585" s="504"/>
      <c r="N585" s="505" t="str">
        <f>六年级BMI</f>
        <v/>
      </c>
      <c r="O585" s="499" t="str">
        <f>六年级BMI等级</f>
        <v/>
      </c>
      <c r="P585" s="500" t="str">
        <f>六年级BMI得分</f>
        <v/>
      </c>
      <c r="Q585" s="515" t="str">
        <f>六年级肺活量得分</f>
        <v/>
      </c>
      <c r="R585" s="512" t="str">
        <f>六年级等级</f>
        <v/>
      </c>
      <c r="S585" s="516" t="str">
        <f>六年级50米跑得分</f>
        <v/>
      </c>
      <c r="T585" s="517" t="str">
        <f>六年级等级</f>
        <v/>
      </c>
      <c r="U585" s="516" t="str">
        <f>六年级坐位体前屈得分</f>
        <v/>
      </c>
      <c r="V585" s="517" t="str">
        <f>六年级等级</f>
        <v/>
      </c>
      <c r="W585" s="516" t="str">
        <f>六年级一分钟跳绳得分</f>
        <v/>
      </c>
      <c r="X585" s="517" t="str">
        <f>六年级等级</f>
        <v/>
      </c>
      <c r="Y585" s="515" t="str">
        <f>六年级仰卧起坐得分</f>
        <v/>
      </c>
      <c r="Z585" s="518" t="str">
        <f>六年级等级</f>
        <v/>
      </c>
      <c r="AA585" s="533" t="str">
        <f>六年级折返跑得分</f>
        <v/>
      </c>
      <c r="AB585" s="515" t="str">
        <f>六年级等级</f>
        <v/>
      </c>
      <c r="AC585" s="533" t="str">
        <f>六年级跳绳附加分</f>
        <v/>
      </c>
      <c r="AD585" s="534" t="str">
        <f>六年级标准分</f>
        <v/>
      </c>
      <c r="AE585" s="534" t="str">
        <f>六年级总分</f>
        <v/>
      </c>
      <c r="AF585" s="517" t="str">
        <f>六年级等级</f>
        <v/>
      </c>
      <c r="AM585" s="452" t="str">
        <f>折返时间</f>
        <v/>
      </c>
    </row>
    <row r="586" spans="1:39">
      <c r="A586" s="476">
        <v>609</v>
      </c>
      <c r="B586" s="477">
        <v>24</v>
      </c>
      <c r="C586" s="586"/>
      <c r="D586" s="587"/>
      <c r="E586" s="586"/>
      <c r="F586" s="473"/>
      <c r="G586" s="588"/>
      <c r="H586" s="475"/>
      <c r="I586" s="595"/>
      <c r="J586" s="596"/>
      <c r="K586" s="597"/>
      <c r="L586" s="503"/>
      <c r="M586" s="504"/>
      <c r="N586" s="505" t="str">
        <f>六年级BMI</f>
        <v/>
      </c>
      <c r="O586" s="499" t="str">
        <f>六年级BMI等级</f>
        <v/>
      </c>
      <c r="P586" s="500" t="str">
        <f>六年级BMI得分</f>
        <v/>
      </c>
      <c r="Q586" s="515" t="str">
        <f>六年级肺活量得分</f>
        <v/>
      </c>
      <c r="R586" s="512" t="str">
        <f>六年级等级</f>
        <v/>
      </c>
      <c r="S586" s="516" t="str">
        <f>六年级50米跑得分</f>
        <v/>
      </c>
      <c r="T586" s="517" t="str">
        <f>六年级等级</f>
        <v/>
      </c>
      <c r="U586" s="516" t="str">
        <f>六年级坐位体前屈得分</f>
        <v/>
      </c>
      <c r="V586" s="517" t="str">
        <f>六年级等级</f>
        <v/>
      </c>
      <c r="W586" s="516" t="str">
        <f>六年级一分钟跳绳得分</f>
        <v/>
      </c>
      <c r="X586" s="517" t="str">
        <f>六年级等级</f>
        <v/>
      </c>
      <c r="Y586" s="515" t="str">
        <f>六年级仰卧起坐得分</f>
        <v/>
      </c>
      <c r="Z586" s="518" t="str">
        <f>六年级等级</f>
        <v/>
      </c>
      <c r="AA586" s="533" t="str">
        <f>六年级折返跑得分</f>
        <v/>
      </c>
      <c r="AB586" s="515" t="str">
        <f>六年级等级</f>
        <v/>
      </c>
      <c r="AC586" s="533" t="str">
        <f>六年级跳绳附加分</f>
        <v/>
      </c>
      <c r="AD586" s="534" t="str">
        <f>六年级标准分</f>
        <v/>
      </c>
      <c r="AE586" s="534" t="str">
        <f>六年级总分</f>
        <v/>
      </c>
      <c r="AF586" s="517" t="str">
        <f>六年级等级</f>
        <v/>
      </c>
      <c r="AM586" s="452" t="str">
        <f>折返时间</f>
        <v/>
      </c>
    </row>
    <row r="587" spans="1:39">
      <c r="A587" s="476">
        <v>609</v>
      </c>
      <c r="B587" s="477">
        <v>25</v>
      </c>
      <c r="C587" s="586"/>
      <c r="D587" s="587"/>
      <c r="E587" s="586"/>
      <c r="F587" s="473"/>
      <c r="G587" s="588"/>
      <c r="H587" s="475"/>
      <c r="I587" s="595"/>
      <c r="J587" s="596"/>
      <c r="K587" s="597"/>
      <c r="L587" s="503"/>
      <c r="M587" s="504"/>
      <c r="N587" s="505" t="str">
        <f>六年级BMI</f>
        <v/>
      </c>
      <c r="O587" s="499" t="str">
        <f>六年级BMI等级</f>
        <v/>
      </c>
      <c r="P587" s="500" t="str">
        <f>六年级BMI得分</f>
        <v/>
      </c>
      <c r="Q587" s="515" t="str">
        <f>六年级肺活量得分</f>
        <v/>
      </c>
      <c r="R587" s="512" t="str">
        <f>六年级等级</f>
        <v/>
      </c>
      <c r="S587" s="516" t="str">
        <f>六年级50米跑得分</f>
        <v/>
      </c>
      <c r="T587" s="517" t="str">
        <f>六年级等级</f>
        <v/>
      </c>
      <c r="U587" s="516" t="str">
        <f>六年级坐位体前屈得分</f>
        <v/>
      </c>
      <c r="V587" s="517" t="str">
        <f>六年级等级</f>
        <v/>
      </c>
      <c r="W587" s="516" t="str">
        <f>六年级一分钟跳绳得分</f>
        <v/>
      </c>
      <c r="X587" s="517" t="str">
        <f>六年级等级</f>
        <v/>
      </c>
      <c r="Y587" s="515" t="str">
        <f>六年级仰卧起坐得分</f>
        <v/>
      </c>
      <c r="Z587" s="518" t="str">
        <f>六年级等级</f>
        <v/>
      </c>
      <c r="AA587" s="533" t="str">
        <f>六年级折返跑得分</f>
        <v/>
      </c>
      <c r="AB587" s="515" t="str">
        <f>六年级等级</f>
        <v/>
      </c>
      <c r="AC587" s="533" t="str">
        <f>六年级跳绳附加分</f>
        <v/>
      </c>
      <c r="AD587" s="534" t="str">
        <f>六年级标准分</f>
        <v/>
      </c>
      <c r="AE587" s="534" t="str">
        <f>六年级总分</f>
        <v/>
      </c>
      <c r="AF587" s="517" t="str">
        <f>六年级等级</f>
        <v/>
      </c>
      <c r="AM587" s="452" t="str">
        <f>折返时间</f>
        <v/>
      </c>
    </row>
    <row r="588" spans="1:39">
      <c r="A588" s="476">
        <v>609</v>
      </c>
      <c r="B588" s="477">
        <v>26</v>
      </c>
      <c r="C588" s="586"/>
      <c r="D588" s="587"/>
      <c r="E588" s="586"/>
      <c r="F588" s="473"/>
      <c r="G588" s="588"/>
      <c r="H588" s="475"/>
      <c r="I588" s="595"/>
      <c r="J588" s="596"/>
      <c r="K588" s="597"/>
      <c r="L588" s="503"/>
      <c r="M588" s="504"/>
      <c r="N588" s="505" t="str">
        <f>六年级BMI</f>
        <v/>
      </c>
      <c r="O588" s="499" t="str">
        <f>六年级BMI等级</f>
        <v/>
      </c>
      <c r="P588" s="500" t="str">
        <f>六年级BMI得分</f>
        <v/>
      </c>
      <c r="Q588" s="515" t="str">
        <f>六年级肺活量得分</f>
        <v/>
      </c>
      <c r="R588" s="512" t="str">
        <f>六年级等级</f>
        <v/>
      </c>
      <c r="S588" s="516" t="str">
        <f>六年级50米跑得分</f>
        <v/>
      </c>
      <c r="T588" s="517" t="str">
        <f>六年级等级</f>
        <v/>
      </c>
      <c r="U588" s="516" t="str">
        <f>六年级坐位体前屈得分</f>
        <v/>
      </c>
      <c r="V588" s="517" t="str">
        <f>六年级等级</f>
        <v/>
      </c>
      <c r="W588" s="516" t="str">
        <f>六年级一分钟跳绳得分</f>
        <v/>
      </c>
      <c r="X588" s="517" t="str">
        <f>六年级等级</f>
        <v/>
      </c>
      <c r="Y588" s="515" t="str">
        <f>六年级仰卧起坐得分</f>
        <v/>
      </c>
      <c r="Z588" s="518" t="str">
        <f>六年级等级</f>
        <v/>
      </c>
      <c r="AA588" s="533" t="str">
        <f>六年级折返跑得分</f>
        <v/>
      </c>
      <c r="AB588" s="515" t="str">
        <f>六年级等级</f>
        <v/>
      </c>
      <c r="AC588" s="533" t="str">
        <f>六年级跳绳附加分</f>
        <v/>
      </c>
      <c r="AD588" s="534" t="str">
        <f>六年级标准分</f>
        <v/>
      </c>
      <c r="AE588" s="534" t="str">
        <f>六年级总分</f>
        <v/>
      </c>
      <c r="AF588" s="517" t="str">
        <f>六年级等级</f>
        <v/>
      </c>
      <c r="AM588" s="452" t="str">
        <f>折返时间</f>
        <v/>
      </c>
    </row>
    <row r="589" spans="1:39">
      <c r="A589" s="476">
        <v>609</v>
      </c>
      <c r="B589" s="477">
        <v>27</v>
      </c>
      <c r="C589" s="586"/>
      <c r="D589" s="587"/>
      <c r="E589" s="586"/>
      <c r="F589" s="473"/>
      <c r="G589" s="588"/>
      <c r="H589" s="475"/>
      <c r="I589" s="595"/>
      <c r="J589" s="596"/>
      <c r="K589" s="597"/>
      <c r="L589" s="503"/>
      <c r="M589" s="504"/>
      <c r="N589" s="505" t="str">
        <f>六年级BMI</f>
        <v/>
      </c>
      <c r="O589" s="499" t="str">
        <f>六年级BMI等级</f>
        <v/>
      </c>
      <c r="P589" s="500" t="str">
        <f>六年级BMI得分</f>
        <v/>
      </c>
      <c r="Q589" s="515" t="str">
        <f>六年级肺活量得分</f>
        <v/>
      </c>
      <c r="R589" s="512" t="str">
        <f>六年级等级</f>
        <v/>
      </c>
      <c r="S589" s="516" t="str">
        <f>六年级50米跑得分</f>
        <v/>
      </c>
      <c r="T589" s="517" t="str">
        <f>六年级等级</f>
        <v/>
      </c>
      <c r="U589" s="516" t="str">
        <f>六年级坐位体前屈得分</f>
        <v/>
      </c>
      <c r="V589" s="517" t="str">
        <f>六年级等级</f>
        <v/>
      </c>
      <c r="W589" s="516" t="str">
        <f>六年级一分钟跳绳得分</f>
        <v/>
      </c>
      <c r="X589" s="517" t="str">
        <f>六年级等级</f>
        <v/>
      </c>
      <c r="Y589" s="515" t="str">
        <f>六年级仰卧起坐得分</f>
        <v/>
      </c>
      <c r="Z589" s="518" t="str">
        <f>六年级等级</f>
        <v/>
      </c>
      <c r="AA589" s="533" t="str">
        <f>六年级折返跑得分</f>
        <v/>
      </c>
      <c r="AB589" s="515" t="str">
        <f>六年级等级</f>
        <v/>
      </c>
      <c r="AC589" s="533" t="str">
        <f>六年级跳绳附加分</f>
        <v/>
      </c>
      <c r="AD589" s="534" t="str">
        <f>六年级标准分</f>
        <v/>
      </c>
      <c r="AE589" s="534" t="str">
        <f>六年级总分</f>
        <v/>
      </c>
      <c r="AF589" s="517" t="str">
        <f>六年级等级</f>
        <v/>
      </c>
      <c r="AM589" s="452" t="str">
        <f>折返时间</f>
        <v/>
      </c>
    </row>
    <row r="590" spans="1:39">
      <c r="A590" s="476">
        <v>609</v>
      </c>
      <c r="B590" s="477">
        <v>28</v>
      </c>
      <c r="C590" s="586"/>
      <c r="D590" s="587"/>
      <c r="E590" s="586"/>
      <c r="F590" s="473"/>
      <c r="G590" s="588"/>
      <c r="H590" s="475"/>
      <c r="I590" s="595"/>
      <c r="J590" s="596"/>
      <c r="K590" s="597"/>
      <c r="L590" s="503"/>
      <c r="M590" s="504"/>
      <c r="N590" s="505" t="str">
        <f>六年级BMI</f>
        <v/>
      </c>
      <c r="O590" s="499" t="str">
        <f>六年级BMI等级</f>
        <v/>
      </c>
      <c r="P590" s="500" t="str">
        <f>六年级BMI得分</f>
        <v/>
      </c>
      <c r="Q590" s="515" t="str">
        <f>六年级肺活量得分</f>
        <v/>
      </c>
      <c r="R590" s="512" t="str">
        <f>六年级等级</f>
        <v/>
      </c>
      <c r="S590" s="516" t="str">
        <f>六年级50米跑得分</f>
        <v/>
      </c>
      <c r="T590" s="517" t="str">
        <f>六年级等级</f>
        <v/>
      </c>
      <c r="U590" s="516" t="str">
        <f>六年级坐位体前屈得分</f>
        <v/>
      </c>
      <c r="V590" s="517" t="str">
        <f>六年级等级</f>
        <v/>
      </c>
      <c r="W590" s="516" t="str">
        <f>六年级一分钟跳绳得分</f>
        <v/>
      </c>
      <c r="X590" s="517" t="str">
        <f>六年级等级</f>
        <v/>
      </c>
      <c r="Y590" s="515" t="str">
        <f>六年级仰卧起坐得分</f>
        <v/>
      </c>
      <c r="Z590" s="518" t="str">
        <f>六年级等级</f>
        <v/>
      </c>
      <c r="AA590" s="533" t="str">
        <f>六年级折返跑得分</f>
        <v/>
      </c>
      <c r="AB590" s="515" t="str">
        <f>六年级等级</f>
        <v/>
      </c>
      <c r="AC590" s="533" t="str">
        <f>六年级跳绳附加分</f>
        <v/>
      </c>
      <c r="AD590" s="534" t="str">
        <f>六年级标准分</f>
        <v/>
      </c>
      <c r="AE590" s="534" t="str">
        <f>六年级总分</f>
        <v/>
      </c>
      <c r="AF590" s="517" t="str">
        <f>六年级等级</f>
        <v/>
      </c>
      <c r="AM590" s="452" t="str">
        <f>折返时间</f>
        <v/>
      </c>
    </row>
    <row r="591" spans="1:39">
      <c r="A591" s="476">
        <v>609</v>
      </c>
      <c r="B591" s="477">
        <v>29</v>
      </c>
      <c r="C591" s="586"/>
      <c r="D591" s="587"/>
      <c r="E591" s="586"/>
      <c r="F591" s="473"/>
      <c r="G591" s="588"/>
      <c r="H591" s="475"/>
      <c r="I591" s="595"/>
      <c r="J591" s="596"/>
      <c r="K591" s="597"/>
      <c r="L591" s="503"/>
      <c r="M591" s="504"/>
      <c r="N591" s="505" t="str">
        <f>六年级BMI</f>
        <v/>
      </c>
      <c r="O591" s="499" t="str">
        <f>六年级BMI等级</f>
        <v/>
      </c>
      <c r="P591" s="500" t="str">
        <f>六年级BMI得分</f>
        <v/>
      </c>
      <c r="Q591" s="515" t="str">
        <f>六年级肺活量得分</f>
        <v/>
      </c>
      <c r="R591" s="512" t="str">
        <f>六年级等级</f>
        <v/>
      </c>
      <c r="S591" s="516" t="str">
        <f>六年级50米跑得分</f>
        <v/>
      </c>
      <c r="T591" s="517" t="str">
        <f>六年级等级</f>
        <v/>
      </c>
      <c r="U591" s="516" t="str">
        <f>六年级坐位体前屈得分</f>
        <v/>
      </c>
      <c r="V591" s="517" t="str">
        <f>六年级等级</f>
        <v/>
      </c>
      <c r="W591" s="516" t="str">
        <f>六年级一分钟跳绳得分</f>
        <v/>
      </c>
      <c r="X591" s="517" t="str">
        <f>六年级等级</f>
        <v/>
      </c>
      <c r="Y591" s="515" t="str">
        <f>六年级仰卧起坐得分</f>
        <v/>
      </c>
      <c r="Z591" s="518" t="str">
        <f>六年级等级</f>
        <v/>
      </c>
      <c r="AA591" s="533" t="str">
        <f>六年级折返跑得分</f>
        <v/>
      </c>
      <c r="AB591" s="515" t="str">
        <f>六年级等级</f>
        <v/>
      </c>
      <c r="AC591" s="533" t="str">
        <f>六年级跳绳附加分</f>
        <v/>
      </c>
      <c r="AD591" s="534" t="str">
        <f>六年级标准分</f>
        <v/>
      </c>
      <c r="AE591" s="534" t="str">
        <f>六年级总分</f>
        <v/>
      </c>
      <c r="AF591" s="517" t="str">
        <f>六年级等级</f>
        <v/>
      </c>
      <c r="AM591" s="452" t="str">
        <f>折返时间</f>
        <v/>
      </c>
    </row>
    <row r="592" spans="1:39">
      <c r="A592" s="476">
        <v>609</v>
      </c>
      <c r="B592" s="477">
        <v>30</v>
      </c>
      <c r="C592" s="586"/>
      <c r="D592" s="587"/>
      <c r="E592" s="586"/>
      <c r="F592" s="473"/>
      <c r="G592" s="588"/>
      <c r="H592" s="475"/>
      <c r="I592" s="595"/>
      <c r="J592" s="596"/>
      <c r="K592" s="597"/>
      <c r="L592" s="503"/>
      <c r="M592" s="504"/>
      <c r="N592" s="505" t="str">
        <f>六年级BMI</f>
        <v/>
      </c>
      <c r="O592" s="499" t="str">
        <f>六年级BMI等级</f>
        <v/>
      </c>
      <c r="P592" s="500" t="str">
        <f>六年级BMI得分</f>
        <v/>
      </c>
      <c r="Q592" s="515" t="str">
        <f>六年级肺活量得分</f>
        <v/>
      </c>
      <c r="R592" s="512" t="str">
        <f>六年级等级</f>
        <v/>
      </c>
      <c r="S592" s="516" t="str">
        <f>六年级50米跑得分</f>
        <v/>
      </c>
      <c r="T592" s="517" t="str">
        <f>六年级等级</f>
        <v/>
      </c>
      <c r="U592" s="516" t="str">
        <f>六年级坐位体前屈得分</f>
        <v/>
      </c>
      <c r="V592" s="517" t="str">
        <f>六年级等级</f>
        <v/>
      </c>
      <c r="W592" s="516" t="str">
        <f>六年级一分钟跳绳得分</f>
        <v/>
      </c>
      <c r="X592" s="517" t="str">
        <f>六年级等级</f>
        <v/>
      </c>
      <c r="Y592" s="515" t="str">
        <f>六年级仰卧起坐得分</f>
        <v/>
      </c>
      <c r="Z592" s="518" t="str">
        <f>六年级等级</f>
        <v/>
      </c>
      <c r="AA592" s="533" t="str">
        <f>六年级折返跑得分</f>
        <v/>
      </c>
      <c r="AB592" s="515" t="str">
        <f>六年级等级</f>
        <v/>
      </c>
      <c r="AC592" s="533" t="str">
        <f>六年级跳绳附加分</f>
        <v/>
      </c>
      <c r="AD592" s="534" t="str">
        <f>六年级标准分</f>
        <v/>
      </c>
      <c r="AE592" s="534" t="str">
        <f>六年级总分</f>
        <v/>
      </c>
      <c r="AF592" s="517" t="str">
        <f>六年级等级</f>
        <v/>
      </c>
      <c r="AM592" s="452" t="str">
        <f>折返时间</f>
        <v/>
      </c>
    </row>
    <row r="593" spans="1:39">
      <c r="A593" s="476">
        <v>609</v>
      </c>
      <c r="B593" s="477">
        <v>31</v>
      </c>
      <c r="C593" s="586"/>
      <c r="D593" s="587"/>
      <c r="E593" s="586"/>
      <c r="F593" s="473"/>
      <c r="G593" s="588"/>
      <c r="H593" s="475"/>
      <c r="I593" s="595"/>
      <c r="J593" s="596"/>
      <c r="K593" s="596"/>
      <c r="L593" s="503"/>
      <c r="M593" s="504"/>
      <c r="N593" s="505" t="str">
        <f>六年级BMI</f>
        <v/>
      </c>
      <c r="O593" s="499" t="str">
        <f>六年级BMI等级</f>
        <v/>
      </c>
      <c r="P593" s="500" t="str">
        <f>六年级BMI得分</f>
        <v/>
      </c>
      <c r="Q593" s="515" t="str">
        <f>六年级肺活量得分</f>
        <v/>
      </c>
      <c r="R593" s="512" t="str">
        <f>六年级等级</f>
        <v/>
      </c>
      <c r="S593" s="516" t="str">
        <f>六年级50米跑得分</f>
        <v/>
      </c>
      <c r="T593" s="517" t="str">
        <f>六年级等级</f>
        <v/>
      </c>
      <c r="U593" s="516" t="str">
        <f>六年级坐位体前屈得分</f>
        <v/>
      </c>
      <c r="V593" s="517" t="str">
        <f>六年级等级</f>
        <v/>
      </c>
      <c r="W593" s="516" t="str">
        <f>六年级一分钟跳绳得分</f>
        <v/>
      </c>
      <c r="X593" s="517" t="str">
        <f>六年级等级</f>
        <v/>
      </c>
      <c r="Y593" s="515" t="str">
        <f>六年级仰卧起坐得分</f>
        <v/>
      </c>
      <c r="Z593" s="518" t="str">
        <f>六年级等级</f>
        <v/>
      </c>
      <c r="AA593" s="533" t="str">
        <f>六年级折返跑得分</f>
        <v/>
      </c>
      <c r="AB593" s="515" t="str">
        <f>六年级等级</f>
        <v/>
      </c>
      <c r="AC593" s="533" t="str">
        <f>六年级跳绳附加分</f>
        <v/>
      </c>
      <c r="AD593" s="534" t="str">
        <f>六年级标准分</f>
        <v/>
      </c>
      <c r="AE593" s="534" t="str">
        <f>六年级总分</f>
        <v/>
      </c>
      <c r="AF593" s="517" t="str">
        <f>六年级等级</f>
        <v/>
      </c>
      <c r="AM593" s="452" t="str">
        <f>折返时间</f>
        <v/>
      </c>
    </row>
    <row r="594" spans="1:39">
      <c r="A594" s="476">
        <v>609</v>
      </c>
      <c r="B594" s="477">
        <v>32</v>
      </c>
      <c r="C594" s="586"/>
      <c r="D594" s="587"/>
      <c r="E594" s="586"/>
      <c r="F594" s="473"/>
      <c r="G594" s="588"/>
      <c r="H594" s="475"/>
      <c r="I594" s="595"/>
      <c r="J594" s="596"/>
      <c r="K594" s="596"/>
      <c r="L594" s="503"/>
      <c r="M594" s="504"/>
      <c r="N594" s="505" t="str">
        <f>六年级BMI</f>
        <v/>
      </c>
      <c r="O594" s="499" t="str">
        <f>六年级BMI等级</f>
        <v/>
      </c>
      <c r="P594" s="500" t="str">
        <f>六年级BMI得分</f>
        <v/>
      </c>
      <c r="Q594" s="515" t="str">
        <f>六年级肺活量得分</f>
        <v/>
      </c>
      <c r="R594" s="512" t="str">
        <f>六年级等级</f>
        <v/>
      </c>
      <c r="S594" s="516" t="str">
        <f>六年级50米跑得分</f>
        <v/>
      </c>
      <c r="T594" s="517" t="str">
        <f>六年级等级</f>
        <v/>
      </c>
      <c r="U594" s="516" t="str">
        <f>六年级坐位体前屈得分</f>
        <v/>
      </c>
      <c r="V594" s="517" t="str">
        <f>六年级等级</f>
        <v/>
      </c>
      <c r="W594" s="516" t="str">
        <f>六年级一分钟跳绳得分</f>
        <v/>
      </c>
      <c r="X594" s="517" t="str">
        <f>六年级等级</f>
        <v/>
      </c>
      <c r="Y594" s="515" t="str">
        <f>六年级仰卧起坐得分</f>
        <v/>
      </c>
      <c r="Z594" s="518" t="str">
        <f>六年级等级</f>
        <v/>
      </c>
      <c r="AA594" s="533" t="str">
        <f>六年级折返跑得分</f>
        <v/>
      </c>
      <c r="AB594" s="515" t="str">
        <f>六年级等级</f>
        <v/>
      </c>
      <c r="AC594" s="533" t="str">
        <f>六年级跳绳附加分</f>
        <v/>
      </c>
      <c r="AD594" s="534" t="str">
        <f>六年级标准分</f>
        <v/>
      </c>
      <c r="AE594" s="534" t="str">
        <f>六年级总分</f>
        <v/>
      </c>
      <c r="AF594" s="517" t="str">
        <f>六年级等级</f>
        <v/>
      </c>
      <c r="AM594" s="452" t="str">
        <f>折返时间</f>
        <v/>
      </c>
    </row>
    <row r="595" spans="1:39">
      <c r="A595" s="476">
        <v>609</v>
      </c>
      <c r="B595" s="477">
        <v>33</v>
      </c>
      <c r="C595" s="586"/>
      <c r="D595" s="587"/>
      <c r="E595" s="586"/>
      <c r="F595" s="473"/>
      <c r="G595" s="588"/>
      <c r="H595" s="475"/>
      <c r="I595" s="595"/>
      <c r="J595" s="596"/>
      <c r="K595" s="596"/>
      <c r="L595" s="503"/>
      <c r="M595" s="504"/>
      <c r="N595" s="505" t="str">
        <f>六年级BMI</f>
        <v/>
      </c>
      <c r="O595" s="499" t="str">
        <f>六年级BMI等级</f>
        <v/>
      </c>
      <c r="P595" s="500" t="str">
        <f>六年级BMI得分</f>
        <v/>
      </c>
      <c r="Q595" s="515" t="str">
        <f>六年级肺活量得分</f>
        <v/>
      </c>
      <c r="R595" s="512" t="str">
        <f>六年级等级</f>
        <v/>
      </c>
      <c r="S595" s="516" t="str">
        <f>六年级50米跑得分</f>
        <v/>
      </c>
      <c r="T595" s="517" t="str">
        <f>六年级等级</f>
        <v/>
      </c>
      <c r="U595" s="516" t="str">
        <f>六年级坐位体前屈得分</f>
        <v/>
      </c>
      <c r="V595" s="517" t="str">
        <f>六年级等级</f>
        <v/>
      </c>
      <c r="W595" s="516" t="str">
        <f>六年级一分钟跳绳得分</f>
        <v/>
      </c>
      <c r="X595" s="517" t="str">
        <f>六年级等级</f>
        <v/>
      </c>
      <c r="Y595" s="515" t="str">
        <f>六年级仰卧起坐得分</f>
        <v/>
      </c>
      <c r="Z595" s="518" t="str">
        <f>六年级等级</f>
        <v/>
      </c>
      <c r="AA595" s="533" t="str">
        <f>六年级折返跑得分</f>
        <v/>
      </c>
      <c r="AB595" s="515" t="str">
        <f>六年级等级</f>
        <v/>
      </c>
      <c r="AC595" s="533" t="str">
        <f>六年级跳绳附加分</f>
        <v/>
      </c>
      <c r="AD595" s="534" t="str">
        <f>六年级标准分</f>
        <v/>
      </c>
      <c r="AE595" s="534" t="str">
        <f>六年级总分</f>
        <v/>
      </c>
      <c r="AF595" s="517" t="str">
        <f>六年级等级</f>
        <v/>
      </c>
      <c r="AM595" s="452" t="str">
        <f>折返时间</f>
        <v/>
      </c>
    </row>
    <row r="596" spans="1:39">
      <c r="A596" s="476">
        <v>609</v>
      </c>
      <c r="B596" s="477">
        <v>34</v>
      </c>
      <c r="C596" s="586"/>
      <c r="D596" s="587"/>
      <c r="E596" s="586"/>
      <c r="F596" s="473"/>
      <c r="G596" s="589"/>
      <c r="H596" s="475"/>
      <c r="I596" s="595"/>
      <c r="J596" s="596"/>
      <c r="K596" s="596"/>
      <c r="L596" s="503"/>
      <c r="M596" s="504"/>
      <c r="N596" s="505" t="str">
        <f>六年级BMI</f>
        <v/>
      </c>
      <c r="O596" s="499" t="str">
        <f>六年级BMI等级</f>
        <v/>
      </c>
      <c r="P596" s="500" t="str">
        <f>六年级BMI得分</f>
        <v/>
      </c>
      <c r="Q596" s="515" t="str">
        <f>六年级肺活量得分</f>
        <v/>
      </c>
      <c r="R596" s="512" t="str">
        <f>六年级等级</f>
        <v/>
      </c>
      <c r="S596" s="516" t="str">
        <f>六年级50米跑得分</f>
        <v/>
      </c>
      <c r="T596" s="517" t="str">
        <f>六年级等级</f>
        <v/>
      </c>
      <c r="U596" s="516" t="str">
        <f>六年级坐位体前屈得分</f>
        <v/>
      </c>
      <c r="V596" s="517" t="str">
        <f>六年级等级</f>
        <v/>
      </c>
      <c r="W596" s="516" t="str">
        <f>六年级一分钟跳绳得分</f>
        <v/>
      </c>
      <c r="X596" s="517" t="str">
        <f>六年级等级</f>
        <v/>
      </c>
      <c r="Y596" s="515" t="str">
        <f>六年级仰卧起坐得分</f>
        <v/>
      </c>
      <c r="Z596" s="518" t="str">
        <f>六年级等级</f>
        <v/>
      </c>
      <c r="AA596" s="533" t="str">
        <f>六年级折返跑得分</f>
        <v/>
      </c>
      <c r="AB596" s="515" t="str">
        <f>六年级等级</f>
        <v/>
      </c>
      <c r="AC596" s="533" t="str">
        <f>六年级跳绳附加分</f>
        <v/>
      </c>
      <c r="AD596" s="534" t="str">
        <f>六年级标准分</f>
        <v/>
      </c>
      <c r="AE596" s="534" t="str">
        <f>六年级总分</f>
        <v/>
      </c>
      <c r="AF596" s="517" t="str">
        <f>六年级等级</f>
        <v/>
      </c>
      <c r="AM596" s="452" t="str">
        <f>折返时间</f>
        <v/>
      </c>
    </row>
    <row r="597" spans="1:39">
      <c r="A597" s="476">
        <v>609</v>
      </c>
      <c r="B597" s="477">
        <v>35</v>
      </c>
      <c r="C597" s="586"/>
      <c r="D597" s="587"/>
      <c r="E597" s="586"/>
      <c r="F597" s="473"/>
      <c r="G597" s="589"/>
      <c r="H597" s="475"/>
      <c r="I597" s="595"/>
      <c r="J597" s="596"/>
      <c r="K597" s="596"/>
      <c r="L597" s="503"/>
      <c r="M597" s="504"/>
      <c r="N597" s="505" t="str">
        <f>六年级BMI</f>
        <v/>
      </c>
      <c r="O597" s="499" t="str">
        <f>六年级BMI等级</f>
        <v/>
      </c>
      <c r="P597" s="500" t="str">
        <f>六年级BMI得分</f>
        <v/>
      </c>
      <c r="Q597" s="515" t="str">
        <f>六年级肺活量得分</f>
        <v/>
      </c>
      <c r="R597" s="512" t="str">
        <f>六年级等级</f>
        <v/>
      </c>
      <c r="S597" s="516" t="str">
        <f>六年级50米跑得分</f>
        <v/>
      </c>
      <c r="T597" s="517" t="str">
        <f>六年级等级</f>
        <v/>
      </c>
      <c r="U597" s="516" t="str">
        <f>六年级坐位体前屈得分</f>
        <v/>
      </c>
      <c r="V597" s="517" t="str">
        <f>六年级等级</f>
        <v/>
      </c>
      <c r="W597" s="516" t="str">
        <f>六年级一分钟跳绳得分</f>
        <v/>
      </c>
      <c r="X597" s="517" t="str">
        <f>六年级等级</f>
        <v/>
      </c>
      <c r="Y597" s="515" t="str">
        <f>六年级仰卧起坐得分</f>
        <v/>
      </c>
      <c r="Z597" s="518" t="str">
        <f>六年级等级</f>
        <v/>
      </c>
      <c r="AA597" s="533" t="str">
        <f>六年级折返跑得分</f>
        <v/>
      </c>
      <c r="AB597" s="515" t="str">
        <f>六年级等级</f>
        <v/>
      </c>
      <c r="AC597" s="533" t="str">
        <f>六年级跳绳附加分</f>
        <v/>
      </c>
      <c r="AD597" s="534" t="str">
        <f>六年级标准分</f>
        <v/>
      </c>
      <c r="AE597" s="534" t="str">
        <f>六年级总分</f>
        <v/>
      </c>
      <c r="AF597" s="517" t="str">
        <f>六年级等级</f>
        <v/>
      </c>
      <c r="AM597" s="452" t="str">
        <f>折返时间</f>
        <v/>
      </c>
    </row>
    <row r="598" spans="1:39">
      <c r="A598" s="476">
        <v>609</v>
      </c>
      <c r="B598" s="477">
        <v>36</v>
      </c>
      <c r="C598" s="586"/>
      <c r="D598" s="587"/>
      <c r="E598" s="586"/>
      <c r="F598" s="473"/>
      <c r="G598" s="588"/>
      <c r="H598" s="475"/>
      <c r="I598" s="595"/>
      <c r="J598" s="596"/>
      <c r="K598" s="596"/>
      <c r="L598" s="503"/>
      <c r="M598" s="504"/>
      <c r="N598" s="505" t="str">
        <f>六年级BMI</f>
        <v/>
      </c>
      <c r="O598" s="499" t="str">
        <f>六年级BMI等级</f>
        <v/>
      </c>
      <c r="P598" s="500" t="str">
        <f>六年级BMI得分</f>
        <v/>
      </c>
      <c r="Q598" s="515" t="str">
        <f>六年级肺活量得分</f>
        <v/>
      </c>
      <c r="R598" s="512" t="str">
        <f>六年级等级</f>
        <v/>
      </c>
      <c r="S598" s="516" t="str">
        <f>六年级50米跑得分</f>
        <v/>
      </c>
      <c r="T598" s="517" t="str">
        <f>六年级等级</f>
        <v/>
      </c>
      <c r="U598" s="516" t="str">
        <f>六年级坐位体前屈得分</f>
        <v/>
      </c>
      <c r="V598" s="517" t="str">
        <f>六年级等级</f>
        <v/>
      </c>
      <c r="W598" s="516" t="str">
        <f>六年级一分钟跳绳得分</f>
        <v/>
      </c>
      <c r="X598" s="517" t="str">
        <f>六年级等级</f>
        <v/>
      </c>
      <c r="Y598" s="515" t="str">
        <f>六年级仰卧起坐得分</f>
        <v/>
      </c>
      <c r="Z598" s="518" t="str">
        <f>六年级等级</f>
        <v/>
      </c>
      <c r="AA598" s="533" t="str">
        <f>六年级折返跑得分</f>
        <v/>
      </c>
      <c r="AB598" s="515" t="str">
        <f>六年级等级</f>
        <v/>
      </c>
      <c r="AC598" s="533" t="str">
        <f>六年级跳绳附加分</f>
        <v/>
      </c>
      <c r="AD598" s="534" t="str">
        <f>六年级标准分</f>
        <v/>
      </c>
      <c r="AE598" s="534" t="str">
        <f>六年级总分</f>
        <v/>
      </c>
      <c r="AF598" s="517" t="str">
        <f>六年级等级</f>
        <v/>
      </c>
      <c r="AM598" s="452" t="str">
        <f>折返时间</f>
        <v/>
      </c>
    </row>
    <row r="599" spans="1:39">
      <c r="A599" s="476">
        <v>609</v>
      </c>
      <c r="B599" s="477">
        <v>37</v>
      </c>
      <c r="C599" s="586"/>
      <c r="D599" s="587"/>
      <c r="E599" s="586"/>
      <c r="F599" s="473"/>
      <c r="G599" s="588"/>
      <c r="H599" s="475"/>
      <c r="I599" s="595"/>
      <c r="J599" s="596"/>
      <c r="K599" s="596"/>
      <c r="L599" s="503"/>
      <c r="M599" s="504"/>
      <c r="N599" s="505" t="str">
        <f>六年级BMI</f>
        <v/>
      </c>
      <c r="O599" s="499" t="str">
        <f>六年级BMI等级</f>
        <v/>
      </c>
      <c r="P599" s="500" t="str">
        <f>六年级BMI得分</f>
        <v/>
      </c>
      <c r="Q599" s="515" t="str">
        <f>六年级肺活量得分</f>
        <v/>
      </c>
      <c r="R599" s="512" t="str">
        <f>六年级等级</f>
        <v/>
      </c>
      <c r="S599" s="516" t="str">
        <f>六年级50米跑得分</f>
        <v/>
      </c>
      <c r="T599" s="517" t="str">
        <f>六年级等级</f>
        <v/>
      </c>
      <c r="U599" s="516" t="str">
        <f>六年级坐位体前屈得分</f>
        <v/>
      </c>
      <c r="V599" s="517" t="str">
        <f>六年级等级</f>
        <v/>
      </c>
      <c r="W599" s="516" t="str">
        <f>六年级一分钟跳绳得分</f>
        <v/>
      </c>
      <c r="X599" s="517" t="str">
        <f>六年级等级</f>
        <v/>
      </c>
      <c r="Y599" s="515" t="str">
        <f>六年级仰卧起坐得分</f>
        <v/>
      </c>
      <c r="Z599" s="518" t="str">
        <f>六年级等级</f>
        <v/>
      </c>
      <c r="AA599" s="533" t="str">
        <f>六年级折返跑得分</f>
        <v/>
      </c>
      <c r="AB599" s="515" t="str">
        <f>六年级等级</f>
        <v/>
      </c>
      <c r="AC599" s="533" t="str">
        <f>六年级跳绳附加分</f>
        <v/>
      </c>
      <c r="AD599" s="534" t="str">
        <f>六年级标准分</f>
        <v/>
      </c>
      <c r="AE599" s="534" t="str">
        <f>六年级总分</f>
        <v/>
      </c>
      <c r="AF599" s="517" t="str">
        <f>六年级等级</f>
        <v/>
      </c>
      <c r="AM599" s="452" t="str">
        <f>折返时间</f>
        <v/>
      </c>
    </row>
    <row r="600" spans="1:39">
      <c r="A600" s="476">
        <v>609</v>
      </c>
      <c r="B600" s="477">
        <v>38</v>
      </c>
      <c r="C600" s="586"/>
      <c r="D600" s="587"/>
      <c r="E600" s="586"/>
      <c r="F600" s="473"/>
      <c r="G600" s="588"/>
      <c r="H600" s="475"/>
      <c r="I600" s="595"/>
      <c r="J600" s="596"/>
      <c r="K600" s="596"/>
      <c r="L600" s="503"/>
      <c r="M600" s="504"/>
      <c r="N600" s="505" t="str">
        <f>六年级BMI</f>
        <v/>
      </c>
      <c r="O600" s="499" t="str">
        <f>六年级BMI等级</f>
        <v/>
      </c>
      <c r="P600" s="500" t="str">
        <f>六年级BMI得分</f>
        <v/>
      </c>
      <c r="Q600" s="515" t="str">
        <f>六年级肺活量得分</f>
        <v/>
      </c>
      <c r="R600" s="512" t="str">
        <f>六年级等级</f>
        <v/>
      </c>
      <c r="S600" s="516" t="str">
        <f>六年级50米跑得分</f>
        <v/>
      </c>
      <c r="T600" s="517" t="str">
        <f>六年级等级</f>
        <v/>
      </c>
      <c r="U600" s="516" t="str">
        <f>六年级坐位体前屈得分</f>
        <v/>
      </c>
      <c r="V600" s="517" t="str">
        <f>六年级等级</f>
        <v/>
      </c>
      <c r="W600" s="516" t="str">
        <f>六年级一分钟跳绳得分</f>
        <v/>
      </c>
      <c r="X600" s="517" t="str">
        <f>六年级等级</f>
        <v/>
      </c>
      <c r="Y600" s="515" t="str">
        <f>六年级仰卧起坐得分</f>
        <v/>
      </c>
      <c r="Z600" s="518" t="str">
        <f>六年级等级</f>
        <v/>
      </c>
      <c r="AA600" s="533" t="str">
        <f>六年级折返跑得分</f>
        <v/>
      </c>
      <c r="AB600" s="515" t="str">
        <f>六年级等级</f>
        <v/>
      </c>
      <c r="AC600" s="533" t="str">
        <f>六年级跳绳附加分</f>
        <v/>
      </c>
      <c r="AD600" s="534" t="str">
        <f>六年级标准分</f>
        <v/>
      </c>
      <c r="AE600" s="534" t="str">
        <f>六年级总分</f>
        <v/>
      </c>
      <c r="AF600" s="517" t="str">
        <f>六年级等级</f>
        <v/>
      </c>
      <c r="AM600" s="452" t="str">
        <f>折返时间</f>
        <v/>
      </c>
    </row>
    <row r="601" spans="1:39">
      <c r="A601" s="476">
        <v>609</v>
      </c>
      <c r="B601" s="477">
        <v>39</v>
      </c>
      <c r="C601" s="586"/>
      <c r="D601" s="587"/>
      <c r="E601" s="586"/>
      <c r="F601" s="473"/>
      <c r="G601" s="588"/>
      <c r="H601" s="475"/>
      <c r="I601" s="595"/>
      <c r="J601" s="596"/>
      <c r="K601" s="596"/>
      <c r="L601" s="503"/>
      <c r="M601" s="504"/>
      <c r="N601" s="505" t="str">
        <f>六年级BMI</f>
        <v/>
      </c>
      <c r="O601" s="499" t="str">
        <f>六年级BMI等级</f>
        <v/>
      </c>
      <c r="P601" s="500" t="str">
        <f>六年级BMI得分</f>
        <v/>
      </c>
      <c r="Q601" s="515" t="str">
        <f>六年级肺活量得分</f>
        <v/>
      </c>
      <c r="R601" s="512" t="str">
        <f>六年级等级</f>
        <v/>
      </c>
      <c r="S601" s="516" t="str">
        <f>六年级50米跑得分</f>
        <v/>
      </c>
      <c r="T601" s="517" t="str">
        <f>六年级等级</f>
        <v/>
      </c>
      <c r="U601" s="516" t="str">
        <f>六年级坐位体前屈得分</f>
        <v/>
      </c>
      <c r="V601" s="517" t="str">
        <f>六年级等级</f>
        <v/>
      </c>
      <c r="W601" s="516" t="str">
        <f>六年级一分钟跳绳得分</f>
        <v/>
      </c>
      <c r="X601" s="517" t="str">
        <f>六年级等级</f>
        <v/>
      </c>
      <c r="Y601" s="515" t="str">
        <f>六年级仰卧起坐得分</f>
        <v/>
      </c>
      <c r="Z601" s="518" t="str">
        <f>六年级等级</f>
        <v/>
      </c>
      <c r="AA601" s="533" t="str">
        <f>六年级折返跑得分</f>
        <v/>
      </c>
      <c r="AB601" s="515" t="str">
        <f>六年级等级</f>
        <v/>
      </c>
      <c r="AC601" s="533" t="str">
        <f>六年级跳绳附加分</f>
        <v/>
      </c>
      <c r="AD601" s="534" t="str">
        <f>六年级标准分</f>
        <v/>
      </c>
      <c r="AE601" s="534" t="str">
        <f>六年级总分</f>
        <v/>
      </c>
      <c r="AF601" s="517" t="str">
        <f>六年级等级</f>
        <v/>
      </c>
      <c r="AM601" s="452" t="str">
        <f>折返时间</f>
        <v/>
      </c>
    </row>
    <row r="602" spans="1:39">
      <c r="A602" s="476">
        <v>609</v>
      </c>
      <c r="B602" s="477">
        <v>40</v>
      </c>
      <c r="C602" s="586"/>
      <c r="D602" s="587"/>
      <c r="E602" s="586"/>
      <c r="F602" s="473"/>
      <c r="G602" s="588"/>
      <c r="H602" s="475"/>
      <c r="I602" s="595"/>
      <c r="J602" s="596"/>
      <c r="K602" s="596"/>
      <c r="L602" s="503"/>
      <c r="M602" s="504"/>
      <c r="N602" s="505" t="str">
        <f>六年级BMI</f>
        <v/>
      </c>
      <c r="O602" s="499" t="str">
        <f>六年级BMI等级</f>
        <v/>
      </c>
      <c r="P602" s="500" t="str">
        <f>六年级BMI得分</f>
        <v/>
      </c>
      <c r="Q602" s="515" t="str">
        <f>六年级肺活量得分</f>
        <v/>
      </c>
      <c r="R602" s="512" t="str">
        <f>六年级等级</f>
        <v/>
      </c>
      <c r="S602" s="516" t="str">
        <f>六年级50米跑得分</f>
        <v/>
      </c>
      <c r="T602" s="517" t="str">
        <f>六年级等级</f>
        <v/>
      </c>
      <c r="U602" s="516" t="str">
        <f>六年级坐位体前屈得分</f>
        <v/>
      </c>
      <c r="V602" s="517" t="str">
        <f>六年级等级</f>
        <v/>
      </c>
      <c r="W602" s="516" t="str">
        <f>六年级一分钟跳绳得分</f>
        <v/>
      </c>
      <c r="X602" s="517" t="str">
        <f>六年级等级</f>
        <v/>
      </c>
      <c r="Y602" s="515" t="str">
        <f>六年级仰卧起坐得分</f>
        <v/>
      </c>
      <c r="Z602" s="518" t="str">
        <f>六年级等级</f>
        <v/>
      </c>
      <c r="AA602" s="533" t="str">
        <f>六年级折返跑得分</f>
        <v/>
      </c>
      <c r="AB602" s="515" t="str">
        <f>六年级等级</f>
        <v/>
      </c>
      <c r="AC602" s="533" t="str">
        <f>六年级跳绳附加分</f>
        <v/>
      </c>
      <c r="AD602" s="534" t="str">
        <f>六年级标准分</f>
        <v/>
      </c>
      <c r="AE602" s="534" t="str">
        <f>六年级总分</f>
        <v/>
      </c>
      <c r="AF602" s="517" t="str">
        <f>六年级等级</f>
        <v/>
      </c>
      <c r="AM602" s="452" t="str">
        <f>折返时间</f>
        <v/>
      </c>
    </row>
    <row r="603" spans="1:32">
      <c r="A603" s="476">
        <v>609</v>
      </c>
      <c r="B603" s="477">
        <v>41</v>
      </c>
      <c r="C603" s="586"/>
      <c r="D603" s="587"/>
      <c r="E603" s="586"/>
      <c r="F603" s="473"/>
      <c r="G603" s="588"/>
      <c r="H603" s="475"/>
      <c r="I603" s="595"/>
      <c r="J603" s="596"/>
      <c r="K603" s="596"/>
      <c r="L603" s="503"/>
      <c r="M603" s="504"/>
      <c r="N603" s="505" t="str">
        <f>六年级BMI</f>
        <v/>
      </c>
      <c r="O603" s="499" t="str">
        <f>六年级BMI等级</f>
        <v/>
      </c>
      <c r="P603" s="500" t="str">
        <f>六年级BMI得分</f>
        <v/>
      </c>
      <c r="Q603" s="515" t="str">
        <f>六年级肺活量得分</f>
        <v/>
      </c>
      <c r="R603" s="512" t="str">
        <f>六年级等级</f>
        <v/>
      </c>
      <c r="S603" s="516" t="str">
        <f>六年级50米跑得分</f>
        <v/>
      </c>
      <c r="T603" s="517" t="str">
        <f>六年级等级</f>
        <v/>
      </c>
      <c r="U603" s="516" t="str">
        <f>六年级坐位体前屈得分</f>
        <v/>
      </c>
      <c r="V603" s="517" t="str">
        <f>六年级等级</f>
        <v/>
      </c>
      <c r="W603" s="516" t="str">
        <f>六年级一分钟跳绳得分</f>
        <v/>
      </c>
      <c r="X603" s="517" t="str">
        <f>六年级等级</f>
        <v/>
      </c>
      <c r="Y603" s="515" t="str">
        <f>六年级仰卧起坐得分</f>
        <v/>
      </c>
      <c r="Z603" s="518" t="str">
        <f>六年级等级</f>
        <v/>
      </c>
      <c r="AA603" s="533" t="str">
        <f>六年级折返跑得分</f>
        <v/>
      </c>
      <c r="AB603" s="515" t="str">
        <f>六年级等级</f>
        <v/>
      </c>
      <c r="AC603" s="533" t="str">
        <f>六年级跳绳附加分</f>
        <v/>
      </c>
      <c r="AD603" s="534" t="str">
        <f>六年级标准分</f>
        <v/>
      </c>
      <c r="AE603" s="534" t="str">
        <f>六年级总分</f>
        <v/>
      </c>
      <c r="AF603" s="517" t="str">
        <f>六年级等级</f>
        <v/>
      </c>
    </row>
    <row r="604" spans="1:32">
      <c r="A604" s="476">
        <v>609</v>
      </c>
      <c r="B604" s="477">
        <v>42</v>
      </c>
      <c r="C604" s="586"/>
      <c r="D604" s="587"/>
      <c r="E604" s="586"/>
      <c r="F604" s="473"/>
      <c r="G604" s="588"/>
      <c r="H604" s="475"/>
      <c r="I604" s="595"/>
      <c r="J604" s="596"/>
      <c r="K604" s="596"/>
      <c r="L604" s="503"/>
      <c r="M604" s="504"/>
      <c r="N604" s="505" t="str">
        <f>六年级BMI</f>
        <v/>
      </c>
      <c r="O604" s="499" t="str">
        <f>六年级BMI等级</f>
        <v/>
      </c>
      <c r="P604" s="500" t="str">
        <f>六年级BMI得分</f>
        <v/>
      </c>
      <c r="Q604" s="515" t="str">
        <f>六年级肺活量得分</f>
        <v/>
      </c>
      <c r="R604" s="512" t="str">
        <f>六年级等级</f>
        <v/>
      </c>
      <c r="S604" s="516" t="str">
        <f>六年级50米跑得分</f>
        <v/>
      </c>
      <c r="T604" s="517" t="str">
        <f>六年级等级</f>
        <v/>
      </c>
      <c r="U604" s="516" t="str">
        <f>六年级坐位体前屈得分</f>
        <v/>
      </c>
      <c r="V604" s="517" t="str">
        <f>六年级等级</f>
        <v/>
      </c>
      <c r="W604" s="516" t="str">
        <f>六年级一分钟跳绳得分</f>
        <v/>
      </c>
      <c r="X604" s="517" t="str">
        <f>六年级等级</f>
        <v/>
      </c>
      <c r="Y604" s="515" t="str">
        <f>六年级仰卧起坐得分</f>
        <v/>
      </c>
      <c r="Z604" s="518" t="str">
        <f>六年级等级</f>
        <v/>
      </c>
      <c r="AA604" s="533" t="str">
        <f>六年级折返跑得分</f>
        <v/>
      </c>
      <c r="AB604" s="515" t="str">
        <f>六年级等级</f>
        <v/>
      </c>
      <c r="AC604" s="533" t="str">
        <f>六年级跳绳附加分</f>
        <v/>
      </c>
      <c r="AD604" s="534" t="str">
        <f>六年级标准分</f>
        <v/>
      </c>
      <c r="AE604" s="534" t="str">
        <f>六年级总分</f>
        <v/>
      </c>
      <c r="AF604" s="517" t="str">
        <f>六年级等级</f>
        <v/>
      </c>
    </row>
    <row r="605" spans="1:32">
      <c r="A605" s="476">
        <v>609</v>
      </c>
      <c r="B605" s="477">
        <v>43</v>
      </c>
      <c r="C605" s="586"/>
      <c r="D605" s="587"/>
      <c r="E605" s="586"/>
      <c r="F605" s="473"/>
      <c r="G605" s="588"/>
      <c r="H605" s="475"/>
      <c r="I605" s="595"/>
      <c r="J605" s="596"/>
      <c r="K605" s="596"/>
      <c r="L605" s="503"/>
      <c r="M605" s="504"/>
      <c r="N605" s="505" t="str">
        <f>六年级BMI</f>
        <v/>
      </c>
      <c r="O605" s="499" t="str">
        <f>六年级BMI等级</f>
        <v/>
      </c>
      <c r="P605" s="500" t="str">
        <f>六年级BMI得分</f>
        <v/>
      </c>
      <c r="Q605" s="515" t="str">
        <f>六年级肺活量得分</f>
        <v/>
      </c>
      <c r="R605" s="512" t="str">
        <f>六年级等级</f>
        <v/>
      </c>
      <c r="S605" s="516" t="str">
        <f>六年级50米跑得分</f>
        <v/>
      </c>
      <c r="T605" s="517" t="str">
        <f>六年级等级</f>
        <v/>
      </c>
      <c r="U605" s="516" t="str">
        <f>六年级坐位体前屈得分</f>
        <v/>
      </c>
      <c r="V605" s="517" t="str">
        <f>六年级等级</f>
        <v/>
      </c>
      <c r="W605" s="516" t="str">
        <f>六年级一分钟跳绳得分</f>
        <v/>
      </c>
      <c r="X605" s="517" t="str">
        <f>六年级等级</f>
        <v/>
      </c>
      <c r="Y605" s="515" t="str">
        <f>六年级仰卧起坐得分</f>
        <v/>
      </c>
      <c r="Z605" s="518" t="str">
        <f>六年级等级</f>
        <v/>
      </c>
      <c r="AA605" s="533" t="str">
        <f>六年级折返跑得分</f>
        <v/>
      </c>
      <c r="AB605" s="515" t="str">
        <f>六年级等级</f>
        <v/>
      </c>
      <c r="AC605" s="533" t="str">
        <f>六年级跳绳附加分</f>
        <v/>
      </c>
      <c r="AD605" s="534" t="str">
        <f>六年级标准分</f>
        <v/>
      </c>
      <c r="AE605" s="534" t="str">
        <f>六年级总分</f>
        <v/>
      </c>
      <c r="AF605" s="517" t="str">
        <f>六年级等级</f>
        <v/>
      </c>
    </row>
    <row r="606" spans="1:32">
      <c r="A606" s="476">
        <v>609</v>
      </c>
      <c r="B606" s="477">
        <v>44</v>
      </c>
      <c r="C606" s="586"/>
      <c r="D606" s="587"/>
      <c r="E606" s="586"/>
      <c r="F606" s="473"/>
      <c r="G606" s="588"/>
      <c r="H606" s="475"/>
      <c r="I606" s="595"/>
      <c r="J606" s="596"/>
      <c r="K606" s="596"/>
      <c r="L606" s="503"/>
      <c r="M606" s="504"/>
      <c r="N606" s="505" t="str">
        <f>六年级BMI</f>
        <v/>
      </c>
      <c r="O606" s="499" t="str">
        <f>六年级BMI等级</f>
        <v/>
      </c>
      <c r="P606" s="500" t="str">
        <f>六年级BMI得分</f>
        <v/>
      </c>
      <c r="Q606" s="515" t="str">
        <f>六年级肺活量得分</f>
        <v/>
      </c>
      <c r="R606" s="512" t="str">
        <f>六年级等级</f>
        <v/>
      </c>
      <c r="S606" s="516" t="str">
        <f>六年级50米跑得分</f>
        <v/>
      </c>
      <c r="T606" s="517" t="str">
        <f>六年级等级</f>
        <v/>
      </c>
      <c r="U606" s="516" t="str">
        <f>六年级坐位体前屈得分</f>
        <v/>
      </c>
      <c r="V606" s="517" t="str">
        <f>六年级等级</f>
        <v/>
      </c>
      <c r="W606" s="516" t="str">
        <f>六年级一分钟跳绳得分</f>
        <v/>
      </c>
      <c r="X606" s="517" t="str">
        <f>六年级等级</f>
        <v/>
      </c>
      <c r="Y606" s="515" t="str">
        <f>六年级仰卧起坐得分</f>
        <v/>
      </c>
      <c r="Z606" s="518" t="str">
        <f>六年级等级</f>
        <v/>
      </c>
      <c r="AA606" s="533" t="str">
        <f>六年级折返跑得分</f>
        <v/>
      </c>
      <c r="AB606" s="515" t="str">
        <f>六年级等级</f>
        <v/>
      </c>
      <c r="AC606" s="533" t="str">
        <f>六年级跳绳附加分</f>
        <v/>
      </c>
      <c r="AD606" s="534" t="str">
        <f>六年级标准分</f>
        <v/>
      </c>
      <c r="AE606" s="534" t="str">
        <f>六年级总分</f>
        <v/>
      </c>
      <c r="AF606" s="517" t="str">
        <f>六年级等级</f>
        <v/>
      </c>
    </row>
    <row r="607" spans="1:32">
      <c r="A607" s="476">
        <v>609</v>
      </c>
      <c r="B607" s="477">
        <v>45</v>
      </c>
      <c r="C607" s="586"/>
      <c r="D607" s="587"/>
      <c r="E607" s="586"/>
      <c r="F607" s="473"/>
      <c r="G607" s="588"/>
      <c r="H607" s="475"/>
      <c r="I607" s="595"/>
      <c r="J607" s="596"/>
      <c r="K607" s="596"/>
      <c r="L607" s="503"/>
      <c r="M607" s="504"/>
      <c r="N607" s="505" t="str">
        <f>六年级BMI</f>
        <v/>
      </c>
      <c r="O607" s="499" t="str">
        <f>六年级BMI等级</f>
        <v/>
      </c>
      <c r="P607" s="500" t="str">
        <f>六年级BMI得分</f>
        <v/>
      </c>
      <c r="Q607" s="515" t="str">
        <f>六年级肺活量得分</f>
        <v/>
      </c>
      <c r="R607" s="512" t="str">
        <f>六年级等级</f>
        <v/>
      </c>
      <c r="S607" s="516" t="str">
        <f>六年级50米跑得分</f>
        <v/>
      </c>
      <c r="T607" s="517" t="str">
        <f>六年级等级</f>
        <v/>
      </c>
      <c r="U607" s="516" t="str">
        <f>六年级坐位体前屈得分</f>
        <v/>
      </c>
      <c r="V607" s="517" t="str">
        <f>六年级等级</f>
        <v/>
      </c>
      <c r="W607" s="516" t="str">
        <f>六年级一分钟跳绳得分</f>
        <v/>
      </c>
      <c r="X607" s="517" t="str">
        <f>六年级等级</f>
        <v/>
      </c>
      <c r="Y607" s="515" t="str">
        <f>六年级仰卧起坐得分</f>
        <v/>
      </c>
      <c r="Z607" s="518" t="str">
        <f>六年级等级</f>
        <v/>
      </c>
      <c r="AA607" s="533" t="str">
        <f>六年级折返跑得分</f>
        <v/>
      </c>
      <c r="AB607" s="515" t="str">
        <f>六年级等级</f>
        <v/>
      </c>
      <c r="AC607" s="533" t="str">
        <f>六年级跳绳附加分</f>
        <v/>
      </c>
      <c r="AD607" s="534" t="str">
        <f>六年级标准分</f>
        <v/>
      </c>
      <c r="AE607" s="534" t="str">
        <f>六年级总分</f>
        <v/>
      </c>
      <c r="AF607" s="517" t="str">
        <f>六年级等级</f>
        <v/>
      </c>
    </row>
    <row r="608" spans="1:39">
      <c r="A608" s="476">
        <v>609</v>
      </c>
      <c r="B608" s="477">
        <v>46</v>
      </c>
      <c r="C608" s="586"/>
      <c r="D608" s="587"/>
      <c r="E608" s="586"/>
      <c r="F608" s="473"/>
      <c r="G608" s="588"/>
      <c r="H608" s="475"/>
      <c r="I608" s="595"/>
      <c r="J608" s="596"/>
      <c r="K608" s="596"/>
      <c r="L608" s="503"/>
      <c r="M608" s="504"/>
      <c r="N608" s="505" t="str">
        <f>六年级BMI</f>
        <v/>
      </c>
      <c r="O608" s="499" t="str">
        <f>六年级BMI等级</f>
        <v/>
      </c>
      <c r="P608" s="500" t="str">
        <f>六年级BMI得分</f>
        <v/>
      </c>
      <c r="Q608" s="515" t="str">
        <f>六年级肺活量得分</f>
        <v/>
      </c>
      <c r="R608" s="512" t="str">
        <f>六年级等级</f>
        <v/>
      </c>
      <c r="S608" s="516" t="str">
        <f>六年级50米跑得分</f>
        <v/>
      </c>
      <c r="T608" s="517" t="str">
        <f>六年级等级</f>
        <v/>
      </c>
      <c r="U608" s="516" t="str">
        <f>六年级坐位体前屈得分</f>
        <v/>
      </c>
      <c r="V608" s="517" t="str">
        <f>六年级等级</f>
        <v/>
      </c>
      <c r="W608" s="516" t="str">
        <f>六年级一分钟跳绳得分</f>
        <v/>
      </c>
      <c r="X608" s="517" t="str">
        <f>六年级等级</f>
        <v/>
      </c>
      <c r="Y608" s="515" t="str">
        <f>六年级仰卧起坐得分</f>
        <v/>
      </c>
      <c r="Z608" s="518" t="str">
        <f>六年级等级</f>
        <v/>
      </c>
      <c r="AA608" s="533" t="str">
        <f>六年级折返跑得分</f>
        <v/>
      </c>
      <c r="AB608" s="515" t="str">
        <f>六年级等级</f>
        <v/>
      </c>
      <c r="AC608" s="533" t="str">
        <f>六年级跳绳附加分</f>
        <v/>
      </c>
      <c r="AD608" s="534" t="str">
        <f>六年级标准分</f>
        <v/>
      </c>
      <c r="AE608" s="534" t="str">
        <f>六年级总分</f>
        <v/>
      </c>
      <c r="AF608" s="517" t="str">
        <f>六年级等级</f>
        <v/>
      </c>
      <c r="AM608" s="452" t="str">
        <f>折返时间</f>
        <v/>
      </c>
    </row>
    <row r="609" spans="1:39">
      <c r="A609" s="476">
        <v>609</v>
      </c>
      <c r="B609" s="477">
        <v>47</v>
      </c>
      <c r="C609" s="586"/>
      <c r="D609" s="587"/>
      <c r="E609" s="586"/>
      <c r="F609" s="473"/>
      <c r="G609" s="588"/>
      <c r="H609" s="475"/>
      <c r="I609" s="595"/>
      <c r="J609" s="596"/>
      <c r="K609" s="596"/>
      <c r="L609" s="503"/>
      <c r="M609" s="504"/>
      <c r="N609" s="505" t="str">
        <f>六年级BMI</f>
        <v/>
      </c>
      <c r="O609" s="499" t="str">
        <f>六年级BMI等级</f>
        <v/>
      </c>
      <c r="P609" s="500" t="str">
        <f>六年级BMI得分</f>
        <v/>
      </c>
      <c r="Q609" s="515" t="str">
        <f>六年级肺活量得分</f>
        <v/>
      </c>
      <c r="R609" s="512" t="str">
        <f>六年级等级</f>
        <v/>
      </c>
      <c r="S609" s="516" t="str">
        <f>六年级50米跑得分</f>
        <v/>
      </c>
      <c r="T609" s="517" t="str">
        <f>六年级等级</f>
        <v/>
      </c>
      <c r="U609" s="516" t="str">
        <f>六年级坐位体前屈得分</f>
        <v/>
      </c>
      <c r="V609" s="517" t="str">
        <f>六年级等级</f>
        <v/>
      </c>
      <c r="W609" s="516" t="str">
        <f>六年级一分钟跳绳得分</f>
        <v/>
      </c>
      <c r="X609" s="517" t="str">
        <f>六年级等级</f>
        <v/>
      </c>
      <c r="Y609" s="515" t="str">
        <f>六年级仰卧起坐得分</f>
        <v/>
      </c>
      <c r="Z609" s="518" t="str">
        <f>六年级等级</f>
        <v/>
      </c>
      <c r="AA609" s="533" t="str">
        <f>六年级折返跑得分</f>
        <v/>
      </c>
      <c r="AB609" s="515" t="str">
        <f>六年级等级</f>
        <v/>
      </c>
      <c r="AC609" s="533" t="str">
        <f>六年级跳绳附加分</f>
        <v/>
      </c>
      <c r="AD609" s="534" t="str">
        <f>六年级标准分</f>
        <v/>
      </c>
      <c r="AE609" s="534" t="str">
        <f>六年级总分</f>
        <v/>
      </c>
      <c r="AF609" s="517" t="str">
        <f>六年级等级</f>
        <v/>
      </c>
      <c r="AM609" s="452" t="str">
        <f>折返时间</f>
        <v/>
      </c>
    </row>
    <row r="610" spans="1:39">
      <c r="A610" s="476">
        <v>609</v>
      </c>
      <c r="B610" s="477">
        <v>48</v>
      </c>
      <c r="C610" s="586"/>
      <c r="D610" s="587"/>
      <c r="E610" s="586"/>
      <c r="F610" s="473"/>
      <c r="G610" s="588"/>
      <c r="H610" s="475"/>
      <c r="I610" s="595"/>
      <c r="J610" s="596"/>
      <c r="K610" s="596"/>
      <c r="L610" s="503"/>
      <c r="M610" s="504"/>
      <c r="N610" s="505" t="str">
        <f>六年级BMI</f>
        <v/>
      </c>
      <c r="O610" s="499" t="str">
        <f>六年级BMI等级</f>
        <v/>
      </c>
      <c r="P610" s="500" t="str">
        <f>六年级BMI得分</f>
        <v/>
      </c>
      <c r="Q610" s="515" t="str">
        <f>六年级肺活量得分</f>
        <v/>
      </c>
      <c r="R610" s="512" t="str">
        <f>六年级等级</f>
        <v/>
      </c>
      <c r="S610" s="516" t="str">
        <f>六年级50米跑得分</f>
        <v/>
      </c>
      <c r="T610" s="517" t="str">
        <f>六年级等级</f>
        <v/>
      </c>
      <c r="U610" s="516" t="str">
        <f>六年级坐位体前屈得分</f>
        <v/>
      </c>
      <c r="V610" s="517" t="str">
        <f>六年级等级</f>
        <v/>
      </c>
      <c r="W610" s="516" t="str">
        <f>六年级一分钟跳绳得分</f>
        <v/>
      </c>
      <c r="X610" s="517" t="str">
        <f>六年级等级</f>
        <v/>
      </c>
      <c r="Y610" s="515" t="str">
        <f>六年级仰卧起坐得分</f>
        <v/>
      </c>
      <c r="Z610" s="518" t="str">
        <f>六年级等级</f>
        <v/>
      </c>
      <c r="AA610" s="533" t="str">
        <f>六年级折返跑得分</f>
        <v/>
      </c>
      <c r="AB610" s="515" t="str">
        <f>六年级等级</f>
        <v/>
      </c>
      <c r="AC610" s="533" t="str">
        <f>六年级跳绳附加分</f>
        <v/>
      </c>
      <c r="AD610" s="534" t="str">
        <f>六年级标准分</f>
        <v/>
      </c>
      <c r="AE610" s="534" t="str">
        <f>六年级总分</f>
        <v/>
      </c>
      <c r="AF610" s="517" t="str">
        <f>六年级等级</f>
        <v/>
      </c>
      <c r="AM610" s="452" t="str">
        <f>折返时间</f>
        <v/>
      </c>
    </row>
    <row r="611" spans="1:39">
      <c r="A611" s="476">
        <v>609</v>
      </c>
      <c r="B611" s="477">
        <v>49</v>
      </c>
      <c r="C611" s="586"/>
      <c r="D611" s="587"/>
      <c r="E611" s="586"/>
      <c r="F611" s="473"/>
      <c r="G611" s="588"/>
      <c r="H611" s="475"/>
      <c r="I611" s="595"/>
      <c r="J611" s="596"/>
      <c r="K611" s="596"/>
      <c r="L611" s="503"/>
      <c r="M611" s="504"/>
      <c r="N611" s="505" t="str">
        <f>六年级BMI</f>
        <v/>
      </c>
      <c r="O611" s="499" t="str">
        <f>六年级BMI等级</f>
        <v/>
      </c>
      <c r="P611" s="500" t="str">
        <f>六年级BMI得分</f>
        <v/>
      </c>
      <c r="Q611" s="515" t="str">
        <f>六年级肺活量得分</f>
        <v/>
      </c>
      <c r="R611" s="512" t="str">
        <f>六年级等级</f>
        <v/>
      </c>
      <c r="S611" s="516" t="str">
        <f>六年级50米跑得分</f>
        <v/>
      </c>
      <c r="T611" s="517" t="str">
        <f>六年级等级</f>
        <v/>
      </c>
      <c r="U611" s="516" t="str">
        <f>六年级坐位体前屈得分</f>
        <v/>
      </c>
      <c r="V611" s="517" t="str">
        <f>六年级等级</f>
        <v/>
      </c>
      <c r="W611" s="516" t="str">
        <f>六年级一分钟跳绳得分</f>
        <v/>
      </c>
      <c r="X611" s="517" t="str">
        <f>六年级等级</f>
        <v/>
      </c>
      <c r="Y611" s="515" t="str">
        <f>六年级仰卧起坐得分</f>
        <v/>
      </c>
      <c r="Z611" s="518" t="str">
        <f>六年级等级</f>
        <v/>
      </c>
      <c r="AA611" s="533" t="str">
        <f>六年级折返跑得分</f>
        <v/>
      </c>
      <c r="AB611" s="515" t="str">
        <f>六年级等级</f>
        <v/>
      </c>
      <c r="AC611" s="533" t="str">
        <f>六年级跳绳附加分</f>
        <v/>
      </c>
      <c r="AD611" s="534" t="str">
        <f>六年级标准分</f>
        <v/>
      </c>
      <c r="AE611" s="534" t="str">
        <f>六年级总分</f>
        <v/>
      </c>
      <c r="AF611" s="517" t="str">
        <f>六年级等级</f>
        <v/>
      </c>
      <c r="AM611" s="452" t="str">
        <f>折返时间</f>
        <v/>
      </c>
    </row>
    <row r="612" spans="1:39">
      <c r="A612" s="476">
        <v>609</v>
      </c>
      <c r="B612" s="477">
        <v>50</v>
      </c>
      <c r="C612" s="586"/>
      <c r="D612" s="587"/>
      <c r="E612" s="586"/>
      <c r="F612" s="473"/>
      <c r="G612" s="588"/>
      <c r="H612" s="475"/>
      <c r="I612" s="595"/>
      <c r="J612" s="596"/>
      <c r="K612" s="596"/>
      <c r="L612" s="503"/>
      <c r="M612" s="504"/>
      <c r="N612" s="505" t="str">
        <f>六年级BMI</f>
        <v/>
      </c>
      <c r="O612" s="499" t="str">
        <f>六年级BMI等级</f>
        <v/>
      </c>
      <c r="P612" s="500" t="str">
        <f>六年级BMI得分</f>
        <v/>
      </c>
      <c r="Q612" s="515" t="str">
        <f>六年级肺活量得分</f>
        <v/>
      </c>
      <c r="R612" s="512" t="str">
        <f>六年级等级</f>
        <v/>
      </c>
      <c r="S612" s="516" t="str">
        <f>六年级50米跑得分</f>
        <v/>
      </c>
      <c r="T612" s="517" t="str">
        <f>六年级等级</f>
        <v/>
      </c>
      <c r="U612" s="516" t="str">
        <f>六年级坐位体前屈得分</f>
        <v/>
      </c>
      <c r="V612" s="517" t="str">
        <f>六年级等级</f>
        <v/>
      </c>
      <c r="W612" s="516" t="str">
        <f>六年级一分钟跳绳得分</f>
        <v/>
      </c>
      <c r="X612" s="517" t="str">
        <f>六年级等级</f>
        <v/>
      </c>
      <c r="Y612" s="515" t="str">
        <f>六年级仰卧起坐得分</f>
        <v/>
      </c>
      <c r="Z612" s="518" t="str">
        <f>六年级等级</f>
        <v/>
      </c>
      <c r="AA612" s="533" t="str">
        <f>六年级折返跑得分</f>
        <v/>
      </c>
      <c r="AB612" s="515" t="str">
        <f>六年级等级</f>
        <v/>
      </c>
      <c r="AC612" s="533" t="str">
        <f>六年级跳绳附加分</f>
        <v/>
      </c>
      <c r="AD612" s="534" t="str">
        <f>六年级标准分</f>
        <v/>
      </c>
      <c r="AE612" s="534" t="str">
        <f>六年级总分</f>
        <v/>
      </c>
      <c r="AF612" s="517" t="str">
        <f>六年级等级</f>
        <v/>
      </c>
      <c r="AM612" s="452" t="str">
        <f>折返时间</f>
        <v/>
      </c>
    </row>
    <row r="613" spans="1:39">
      <c r="A613" s="476">
        <v>609</v>
      </c>
      <c r="B613" s="477">
        <v>51</v>
      </c>
      <c r="C613" s="586"/>
      <c r="D613" s="587"/>
      <c r="E613" s="586"/>
      <c r="F613" s="473"/>
      <c r="G613" s="588"/>
      <c r="H613" s="475"/>
      <c r="I613" s="595"/>
      <c r="J613" s="596"/>
      <c r="K613" s="596"/>
      <c r="L613" s="503"/>
      <c r="M613" s="504"/>
      <c r="N613" s="505" t="str">
        <f>六年级BMI</f>
        <v/>
      </c>
      <c r="O613" s="499" t="str">
        <f>六年级BMI等级</f>
        <v/>
      </c>
      <c r="P613" s="500" t="str">
        <f>六年级BMI得分</f>
        <v/>
      </c>
      <c r="Q613" s="515" t="str">
        <f>六年级肺活量得分</f>
        <v/>
      </c>
      <c r="R613" s="512" t="str">
        <f>六年级等级</f>
        <v/>
      </c>
      <c r="S613" s="516" t="str">
        <f>六年级50米跑得分</f>
        <v/>
      </c>
      <c r="T613" s="517" t="str">
        <f>六年级等级</f>
        <v/>
      </c>
      <c r="U613" s="516" t="str">
        <f>六年级坐位体前屈得分</f>
        <v/>
      </c>
      <c r="V613" s="517" t="str">
        <f>六年级等级</f>
        <v/>
      </c>
      <c r="W613" s="516" t="str">
        <f>六年级一分钟跳绳得分</f>
        <v/>
      </c>
      <c r="X613" s="517" t="str">
        <f>六年级等级</f>
        <v/>
      </c>
      <c r="Y613" s="515" t="str">
        <f>六年级仰卧起坐得分</f>
        <v/>
      </c>
      <c r="Z613" s="518" t="str">
        <f>六年级等级</f>
        <v/>
      </c>
      <c r="AA613" s="533" t="str">
        <f>六年级折返跑得分</f>
        <v/>
      </c>
      <c r="AB613" s="515" t="str">
        <f>六年级等级</f>
        <v/>
      </c>
      <c r="AC613" s="533" t="str">
        <f>六年级跳绳附加分</f>
        <v/>
      </c>
      <c r="AD613" s="534" t="str">
        <f>六年级标准分</f>
        <v/>
      </c>
      <c r="AE613" s="534" t="str">
        <f>六年级总分</f>
        <v/>
      </c>
      <c r="AF613" s="517" t="str">
        <f>六年级等级</f>
        <v/>
      </c>
      <c r="AM613" s="452" t="str">
        <f>折返时间</f>
        <v/>
      </c>
    </row>
    <row r="614" spans="1:39">
      <c r="A614" s="476">
        <v>609</v>
      </c>
      <c r="B614" s="477">
        <v>52</v>
      </c>
      <c r="C614" s="586"/>
      <c r="D614" s="587"/>
      <c r="E614" s="586"/>
      <c r="F614" s="473"/>
      <c r="G614" s="588"/>
      <c r="H614" s="475"/>
      <c r="I614" s="595"/>
      <c r="J614" s="596"/>
      <c r="K614" s="596"/>
      <c r="L614" s="503"/>
      <c r="M614" s="504"/>
      <c r="N614" s="505" t="str">
        <f>六年级BMI</f>
        <v/>
      </c>
      <c r="O614" s="499" t="str">
        <f>六年级BMI等级</f>
        <v/>
      </c>
      <c r="P614" s="500" t="str">
        <f>六年级BMI得分</f>
        <v/>
      </c>
      <c r="Q614" s="515" t="str">
        <f>六年级肺活量得分</f>
        <v/>
      </c>
      <c r="R614" s="512" t="str">
        <f>六年级等级</f>
        <v/>
      </c>
      <c r="S614" s="516" t="str">
        <f>六年级50米跑得分</f>
        <v/>
      </c>
      <c r="T614" s="517" t="str">
        <f>六年级等级</f>
        <v/>
      </c>
      <c r="U614" s="516" t="str">
        <f>六年级坐位体前屈得分</f>
        <v/>
      </c>
      <c r="V614" s="517" t="str">
        <f>六年级等级</f>
        <v/>
      </c>
      <c r="W614" s="516" t="str">
        <f>六年级一分钟跳绳得分</f>
        <v/>
      </c>
      <c r="X614" s="517" t="str">
        <f>六年级等级</f>
        <v/>
      </c>
      <c r="Y614" s="515" t="str">
        <f>六年级仰卧起坐得分</f>
        <v/>
      </c>
      <c r="Z614" s="518" t="str">
        <f>六年级等级</f>
        <v/>
      </c>
      <c r="AA614" s="533" t="str">
        <f>六年级折返跑得分</f>
        <v/>
      </c>
      <c r="AB614" s="515" t="str">
        <f>六年级等级</f>
        <v/>
      </c>
      <c r="AC614" s="533" t="str">
        <f>六年级跳绳附加分</f>
        <v/>
      </c>
      <c r="AD614" s="534" t="str">
        <f>六年级标准分</f>
        <v/>
      </c>
      <c r="AE614" s="534" t="str">
        <f>六年级总分</f>
        <v/>
      </c>
      <c r="AF614" s="517" t="str">
        <f>六年级等级</f>
        <v/>
      </c>
      <c r="AM614" s="452" t="str">
        <f>折返时间</f>
        <v/>
      </c>
    </row>
    <row r="615" spans="1:39">
      <c r="A615" s="476">
        <v>609</v>
      </c>
      <c r="B615" s="477">
        <v>53</v>
      </c>
      <c r="C615" s="586"/>
      <c r="D615" s="587"/>
      <c r="E615" s="586"/>
      <c r="F615" s="473"/>
      <c r="G615" s="588"/>
      <c r="H615" s="475"/>
      <c r="I615" s="595"/>
      <c r="J615" s="596"/>
      <c r="K615" s="596"/>
      <c r="L615" s="503"/>
      <c r="M615" s="504"/>
      <c r="N615" s="505" t="str">
        <f>六年级BMI</f>
        <v/>
      </c>
      <c r="O615" s="499" t="str">
        <f>六年级BMI等级</f>
        <v/>
      </c>
      <c r="P615" s="500" t="str">
        <f>六年级BMI得分</f>
        <v/>
      </c>
      <c r="Q615" s="515" t="str">
        <f>六年级肺活量得分</f>
        <v/>
      </c>
      <c r="R615" s="512" t="str">
        <f>六年级等级</f>
        <v/>
      </c>
      <c r="S615" s="516" t="str">
        <f>六年级50米跑得分</f>
        <v/>
      </c>
      <c r="T615" s="517" t="str">
        <f>六年级等级</f>
        <v/>
      </c>
      <c r="U615" s="516" t="str">
        <f>六年级坐位体前屈得分</f>
        <v/>
      </c>
      <c r="V615" s="517" t="str">
        <f>六年级等级</f>
        <v/>
      </c>
      <c r="W615" s="516" t="str">
        <f>六年级一分钟跳绳得分</f>
        <v/>
      </c>
      <c r="X615" s="517" t="str">
        <f>六年级等级</f>
        <v/>
      </c>
      <c r="Y615" s="515" t="str">
        <f>六年级仰卧起坐得分</f>
        <v/>
      </c>
      <c r="Z615" s="518" t="str">
        <f>六年级等级</f>
        <v/>
      </c>
      <c r="AA615" s="533" t="str">
        <f>六年级折返跑得分</f>
        <v/>
      </c>
      <c r="AB615" s="515" t="str">
        <f>六年级等级</f>
        <v/>
      </c>
      <c r="AC615" s="533" t="str">
        <f>六年级跳绳附加分</f>
        <v/>
      </c>
      <c r="AD615" s="534" t="str">
        <f>六年级标准分</f>
        <v/>
      </c>
      <c r="AE615" s="534" t="str">
        <f>六年级总分</f>
        <v/>
      </c>
      <c r="AF615" s="517" t="str">
        <f>六年级等级</f>
        <v/>
      </c>
      <c r="AM615" s="452" t="str">
        <f>折返时间</f>
        <v/>
      </c>
    </row>
    <row r="616" spans="1:39">
      <c r="A616" s="476">
        <v>609</v>
      </c>
      <c r="B616" s="477">
        <v>54</v>
      </c>
      <c r="C616" s="586"/>
      <c r="D616" s="587"/>
      <c r="E616" s="586"/>
      <c r="F616" s="473"/>
      <c r="G616" s="588"/>
      <c r="H616" s="475"/>
      <c r="I616" s="595"/>
      <c r="J616" s="596"/>
      <c r="K616" s="596"/>
      <c r="L616" s="503"/>
      <c r="M616" s="504"/>
      <c r="N616" s="505" t="str">
        <f>六年级BMI</f>
        <v/>
      </c>
      <c r="O616" s="499" t="str">
        <f>六年级BMI等级</f>
        <v/>
      </c>
      <c r="P616" s="500" t="str">
        <f>六年级BMI得分</f>
        <v/>
      </c>
      <c r="Q616" s="515" t="str">
        <f>六年级肺活量得分</f>
        <v/>
      </c>
      <c r="R616" s="512" t="str">
        <f>六年级等级</f>
        <v/>
      </c>
      <c r="S616" s="516" t="str">
        <f>六年级50米跑得分</f>
        <v/>
      </c>
      <c r="T616" s="517" t="str">
        <f>六年级等级</f>
        <v/>
      </c>
      <c r="U616" s="516" t="str">
        <f>六年级坐位体前屈得分</f>
        <v/>
      </c>
      <c r="V616" s="517" t="str">
        <f>六年级等级</f>
        <v/>
      </c>
      <c r="W616" s="516" t="str">
        <f>六年级一分钟跳绳得分</f>
        <v/>
      </c>
      <c r="X616" s="517" t="str">
        <f>六年级等级</f>
        <v/>
      </c>
      <c r="Y616" s="515" t="str">
        <f>六年级仰卧起坐得分</f>
        <v/>
      </c>
      <c r="Z616" s="518" t="str">
        <f>六年级等级</f>
        <v/>
      </c>
      <c r="AA616" s="533" t="str">
        <f>六年级折返跑得分</f>
        <v/>
      </c>
      <c r="AB616" s="515" t="str">
        <f>六年级等级</f>
        <v/>
      </c>
      <c r="AC616" s="533" t="str">
        <f>六年级跳绳附加分</f>
        <v/>
      </c>
      <c r="AD616" s="534" t="str">
        <f>六年级标准分</f>
        <v/>
      </c>
      <c r="AE616" s="534" t="str">
        <f>六年级总分</f>
        <v/>
      </c>
      <c r="AF616" s="517" t="str">
        <f>六年级等级</f>
        <v/>
      </c>
      <c r="AM616" s="452" t="str">
        <f>折返时间</f>
        <v/>
      </c>
    </row>
    <row r="617" spans="1:39">
      <c r="A617" s="476">
        <v>609</v>
      </c>
      <c r="B617" s="477">
        <v>55</v>
      </c>
      <c r="C617" s="586"/>
      <c r="D617" s="587"/>
      <c r="E617" s="586"/>
      <c r="F617" s="473"/>
      <c r="G617" s="588"/>
      <c r="H617" s="475"/>
      <c r="I617" s="595"/>
      <c r="J617" s="596"/>
      <c r="K617" s="596"/>
      <c r="L617" s="503"/>
      <c r="M617" s="504"/>
      <c r="N617" s="505" t="str">
        <f>六年级BMI</f>
        <v/>
      </c>
      <c r="O617" s="499" t="str">
        <f>六年级BMI等级</f>
        <v/>
      </c>
      <c r="P617" s="500" t="str">
        <f>六年级BMI得分</f>
        <v/>
      </c>
      <c r="Q617" s="515" t="str">
        <f>六年级肺活量得分</f>
        <v/>
      </c>
      <c r="R617" s="512" t="str">
        <f>六年级等级</f>
        <v/>
      </c>
      <c r="S617" s="516" t="str">
        <f>六年级50米跑得分</f>
        <v/>
      </c>
      <c r="T617" s="517" t="str">
        <f>六年级等级</f>
        <v/>
      </c>
      <c r="U617" s="516" t="str">
        <f>六年级坐位体前屈得分</f>
        <v/>
      </c>
      <c r="V617" s="517" t="str">
        <f>六年级等级</f>
        <v/>
      </c>
      <c r="W617" s="516" t="str">
        <f>六年级一分钟跳绳得分</f>
        <v/>
      </c>
      <c r="X617" s="517" t="str">
        <f>六年级等级</f>
        <v/>
      </c>
      <c r="Y617" s="515" t="str">
        <f>六年级仰卧起坐得分</f>
        <v/>
      </c>
      <c r="Z617" s="518" t="str">
        <f>六年级等级</f>
        <v/>
      </c>
      <c r="AA617" s="533" t="str">
        <f>六年级折返跑得分</f>
        <v/>
      </c>
      <c r="AB617" s="515" t="str">
        <f>六年级等级</f>
        <v/>
      </c>
      <c r="AC617" s="533" t="str">
        <f>六年级跳绳附加分</f>
        <v/>
      </c>
      <c r="AD617" s="534" t="str">
        <f>六年级标准分</f>
        <v/>
      </c>
      <c r="AE617" s="534" t="str">
        <f>六年级总分</f>
        <v/>
      </c>
      <c r="AF617" s="517" t="str">
        <f>六年级等级</f>
        <v/>
      </c>
      <c r="AM617" s="452" t="str">
        <f>折返时间</f>
        <v/>
      </c>
    </row>
    <row r="618" spans="1:39">
      <c r="A618" s="476">
        <v>609</v>
      </c>
      <c r="B618" s="477">
        <v>56</v>
      </c>
      <c r="C618" s="586"/>
      <c r="D618" s="587"/>
      <c r="E618" s="586"/>
      <c r="F618" s="473"/>
      <c r="G618" s="588"/>
      <c r="H618" s="475"/>
      <c r="I618" s="595"/>
      <c r="J618" s="596"/>
      <c r="K618" s="596"/>
      <c r="L618" s="503"/>
      <c r="M618" s="504"/>
      <c r="N618" s="505" t="str">
        <f>六年级BMI</f>
        <v/>
      </c>
      <c r="O618" s="499" t="str">
        <f>六年级BMI等级</f>
        <v/>
      </c>
      <c r="P618" s="500" t="str">
        <f>六年级BMI得分</f>
        <v/>
      </c>
      <c r="Q618" s="515" t="str">
        <f>六年级肺活量得分</f>
        <v/>
      </c>
      <c r="R618" s="512" t="str">
        <f>六年级等级</f>
        <v/>
      </c>
      <c r="S618" s="516" t="str">
        <f>六年级50米跑得分</f>
        <v/>
      </c>
      <c r="T618" s="517" t="str">
        <f>六年级等级</f>
        <v/>
      </c>
      <c r="U618" s="516" t="str">
        <f>六年级坐位体前屈得分</f>
        <v/>
      </c>
      <c r="V618" s="517" t="str">
        <f>六年级等级</f>
        <v/>
      </c>
      <c r="W618" s="516" t="str">
        <f>六年级一分钟跳绳得分</f>
        <v/>
      </c>
      <c r="X618" s="517" t="str">
        <f>六年级等级</f>
        <v/>
      </c>
      <c r="Y618" s="515" t="str">
        <f>六年级仰卧起坐得分</f>
        <v/>
      </c>
      <c r="Z618" s="518" t="str">
        <f>六年级等级</f>
        <v/>
      </c>
      <c r="AA618" s="533" t="str">
        <f>六年级折返跑得分</f>
        <v/>
      </c>
      <c r="AB618" s="515" t="str">
        <f>六年级等级</f>
        <v/>
      </c>
      <c r="AC618" s="533" t="str">
        <f>六年级跳绳附加分</f>
        <v/>
      </c>
      <c r="AD618" s="534" t="str">
        <f>六年级标准分</f>
        <v/>
      </c>
      <c r="AE618" s="534" t="str">
        <f>六年级总分</f>
        <v/>
      </c>
      <c r="AF618" s="517" t="str">
        <f>六年级等级</f>
        <v/>
      </c>
      <c r="AM618" s="452" t="str">
        <f>折返时间</f>
        <v/>
      </c>
    </row>
    <row r="619" spans="1:39">
      <c r="A619" s="476">
        <v>609</v>
      </c>
      <c r="B619" s="477">
        <v>57</v>
      </c>
      <c r="C619" s="586"/>
      <c r="D619" s="587"/>
      <c r="E619" s="586"/>
      <c r="F619" s="473"/>
      <c r="G619" s="588"/>
      <c r="H619" s="475"/>
      <c r="I619" s="595"/>
      <c r="J619" s="596"/>
      <c r="K619" s="596"/>
      <c r="L619" s="503"/>
      <c r="M619" s="504"/>
      <c r="N619" s="505" t="str">
        <f>六年级BMI</f>
        <v/>
      </c>
      <c r="O619" s="499" t="str">
        <f>六年级BMI等级</f>
        <v/>
      </c>
      <c r="P619" s="500" t="str">
        <f>六年级BMI得分</f>
        <v/>
      </c>
      <c r="Q619" s="515" t="str">
        <f>六年级肺活量得分</f>
        <v/>
      </c>
      <c r="R619" s="512" t="str">
        <f>六年级等级</f>
        <v/>
      </c>
      <c r="S619" s="516" t="str">
        <f>六年级50米跑得分</f>
        <v/>
      </c>
      <c r="T619" s="517" t="str">
        <f>六年级等级</f>
        <v/>
      </c>
      <c r="U619" s="516" t="str">
        <f>六年级坐位体前屈得分</f>
        <v/>
      </c>
      <c r="V619" s="517" t="str">
        <f>六年级等级</f>
        <v/>
      </c>
      <c r="W619" s="516" t="str">
        <f>六年级一分钟跳绳得分</f>
        <v/>
      </c>
      <c r="X619" s="517" t="str">
        <f>六年级等级</f>
        <v/>
      </c>
      <c r="Y619" s="515" t="str">
        <f>六年级仰卧起坐得分</f>
        <v/>
      </c>
      <c r="Z619" s="518" t="str">
        <f>六年级等级</f>
        <v/>
      </c>
      <c r="AA619" s="533" t="str">
        <f>六年级折返跑得分</f>
        <v/>
      </c>
      <c r="AB619" s="515" t="str">
        <f>六年级等级</f>
        <v/>
      </c>
      <c r="AC619" s="533" t="str">
        <f>六年级跳绳附加分</f>
        <v/>
      </c>
      <c r="AD619" s="534" t="str">
        <f>六年级标准分</f>
        <v/>
      </c>
      <c r="AE619" s="534" t="str">
        <f>六年级总分</f>
        <v/>
      </c>
      <c r="AF619" s="517" t="str">
        <f>六年级等级</f>
        <v/>
      </c>
      <c r="AM619" s="452" t="str">
        <f>折返时间</f>
        <v/>
      </c>
    </row>
    <row r="620" spans="1:39">
      <c r="A620" s="476">
        <v>609</v>
      </c>
      <c r="B620" s="477">
        <v>58</v>
      </c>
      <c r="C620" s="586"/>
      <c r="D620" s="587"/>
      <c r="E620" s="586"/>
      <c r="F620" s="481"/>
      <c r="G620" s="588"/>
      <c r="H620" s="475"/>
      <c r="I620" s="595"/>
      <c r="J620" s="596"/>
      <c r="K620" s="596"/>
      <c r="L620" s="503"/>
      <c r="M620" s="504"/>
      <c r="N620" s="505" t="str">
        <f>六年级BMI</f>
        <v/>
      </c>
      <c r="O620" s="499" t="str">
        <f>六年级BMI等级</f>
        <v/>
      </c>
      <c r="P620" s="500" t="str">
        <f>六年级BMI得分</f>
        <v/>
      </c>
      <c r="Q620" s="515" t="str">
        <f>六年级肺活量得分</f>
        <v/>
      </c>
      <c r="R620" s="512" t="str">
        <f>六年级等级</f>
        <v/>
      </c>
      <c r="S620" s="516" t="str">
        <f>六年级50米跑得分</f>
        <v/>
      </c>
      <c r="T620" s="517" t="str">
        <f>六年级等级</f>
        <v/>
      </c>
      <c r="U620" s="516" t="str">
        <f>六年级坐位体前屈得分</f>
        <v/>
      </c>
      <c r="V620" s="517" t="str">
        <f>六年级等级</f>
        <v/>
      </c>
      <c r="W620" s="516" t="str">
        <f>六年级一分钟跳绳得分</f>
        <v/>
      </c>
      <c r="X620" s="517" t="str">
        <f>六年级等级</f>
        <v/>
      </c>
      <c r="Y620" s="515" t="str">
        <f>六年级仰卧起坐得分</f>
        <v/>
      </c>
      <c r="Z620" s="518" t="str">
        <f>六年级等级</f>
        <v/>
      </c>
      <c r="AA620" s="533" t="str">
        <f>六年级折返跑得分</f>
        <v/>
      </c>
      <c r="AB620" s="515" t="str">
        <f>六年级等级</f>
        <v/>
      </c>
      <c r="AC620" s="533" t="str">
        <f>六年级跳绳附加分</f>
        <v/>
      </c>
      <c r="AD620" s="534" t="str">
        <f>六年级标准分</f>
        <v/>
      </c>
      <c r="AE620" s="534" t="str">
        <f>六年级总分</f>
        <v/>
      </c>
      <c r="AF620" s="517" t="str">
        <f>六年级等级</f>
        <v/>
      </c>
      <c r="AM620" s="452" t="str">
        <f>折返时间</f>
        <v/>
      </c>
    </row>
    <row r="621" spans="1:39">
      <c r="A621" s="476">
        <v>609</v>
      </c>
      <c r="B621" s="477">
        <v>59</v>
      </c>
      <c r="C621" s="586"/>
      <c r="D621" s="587"/>
      <c r="E621" s="586"/>
      <c r="F621" s="481"/>
      <c r="G621" s="588"/>
      <c r="H621" s="475"/>
      <c r="I621" s="595"/>
      <c r="J621" s="596"/>
      <c r="K621" s="596"/>
      <c r="L621" s="503"/>
      <c r="M621" s="504"/>
      <c r="N621" s="505" t="str">
        <f>六年级BMI</f>
        <v/>
      </c>
      <c r="O621" s="499" t="str">
        <f>六年级BMI等级</f>
        <v/>
      </c>
      <c r="P621" s="500" t="str">
        <f>六年级BMI得分</f>
        <v/>
      </c>
      <c r="Q621" s="515" t="str">
        <f>六年级肺活量得分</f>
        <v/>
      </c>
      <c r="R621" s="512" t="str">
        <f>六年级等级</f>
        <v/>
      </c>
      <c r="S621" s="516" t="str">
        <f>六年级50米跑得分</f>
        <v/>
      </c>
      <c r="T621" s="517" t="str">
        <f>六年级等级</f>
        <v/>
      </c>
      <c r="U621" s="516" t="str">
        <f>六年级坐位体前屈得分</f>
        <v/>
      </c>
      <c r="V621" s="517" t="str">
        <f>六年级等级</f>
        <v/>
      </c>
      <c r="W621" s="516" t="str">
        <f>六年级一分钟跳绳得分</f>
        <v/>
      </c>
      <c r="X621" s="517" t="str">
        <f>六年级等级</f>
        <v/>
      </c>
      <c r="Y621" s="515" t="str">
        <f>六年级仰卧起坐得分</f>
        <v/>
      </c>
      <c r="Z621" s="518" t="str">
        <f>六年级等级</f>
        <v/>
      </c>
      <c r="AA621" s="533" t="str">
        <f>六年级折返跑得分</f>
        <v/>
      </c>
      <c r="AB621" s="515" t="str">
        <f>六年级等级</f>
        <v/>
      </c>
      <c r="AC621" s="533" t="str">
        <f>六年级跳绳附加分</f>
        <v/>
      </c>
      <c r="AD621" s="534" t="str">
        <f>六年级标准分</f>
        <v/>
      </c>
      <c r="AE621" s="534" t="str">
        <f>六年级总分</f>
        <v/>
      </c>
      <c r="AF621" s="517" t="str">
        <f>六年级等级</f>
        <v/>
      </c>
      <c r="AM621" s="452" t="str">
        <f>折返时间</f>
        <v/>
      </c>
    </row>
    <row r="622" spans="1:39">
      <c r="A622" s="476">
        <v>609</v>
      </c>
      <c r="B622" s="477">
        <v>60</v>
      </c>
      <c r="C622" s="586"/>
      <c r="D622" s="587"/>
      <c r="E622" s="586"/>
      <c r="F622" s="481"/>
      <c r="G622" s="588"/>
      <c r="H622" s="475"/>
      <c r="I622" s="595"/>
      <c r="J622" s="596"/>
      <c r="K622" s="596"/>
      <c r="L622" s="503"/>
      <c r="M622" s="504"/>
      <c r="N622" s="505" t="str">
        <f>六年级BMI</f>
        <v/>
      </c>
      <c r="O622" s="499" t="str">
        <f>六年级BMI等级</f>
        <v/>
      </c>
      <c r="P622" s="500" t="str">
        <f>六年级BMI得分</f>
        <v/>
      </c>
      <c r="Q622" s="515" t="str">
        <f>六年级肺活量得分</f>
        <v/>
      </c>
      <c r="R622" s="512" t="str">
        <f>六年级等级</f>
        <v/>
      </c>
      <c r="S622" s="516" t="str">
        <f>六年级50米跑得分</f>
        <v/>
      </c>
      <c r="T622" s="517" t="str">
        <f>六年级等级</f>
        <v/>
      </c>
      <c r="U622" s="516" t="str">
        <f>六年级坐位体前屈得分</f>
        <v/>
      </c>
      <c r="V622" s="517" t="str">
        <f>六年级等级</f>
        <v/>
      </c>
      <c r="W622" s="516" t="str">
        <f>六年级一分钟跳绳得分</f>
        <v/>
      </c>
      <c r="X622" s="517" t="str">
        <f>六年级等级</f>
        <v/>
      </c>
      <c r="Y622" s="515" t="str">
        <f>六年级仰卧起坐得分</f>
        <v/>
      </c>
      <c r="Z622" s="518" t="str">
        <f>六年级等级</f>
        <v/>
      </c>
      <c r="AA622" s="533" t="str">
        <f>六年级折返跑得分</f>
        <v/>
      </c>
      <c r="AB622" s="515" t="str">
        <f>六年级等级</f>
        <v/>
      </c>
      <c r="AC622" s="533" t="str">
        <f>六年级跳绳附加分</f>
        <v/>
      </c>
      <c r="AD622" s="534" t="str">
        <f>六年级标准分</f>
        <v/>
      </c>
      <c r="AE622" s="534" t="str">
        <f>六年级总分</f>
        <v/>
      </c>
      <c r="AF622" s="517" t="str">
        <f>六年级等级</f>
        <v/>
      </c>
      <c r="AM622" s="452" t="str">
        <f>折返时间</f>
        <v/>
      </c>
    </row>
    <row r="623" spans="1:39">
      <c r="A623" s="476">
        <v>609</v>
      </c>
      <c r="B623" s="477">
        <v>61</v>
      </c>
      <c r="C623" s="586"/>
      <c r="D623" s="587"/>
      <c r="E623" s="586"/>
      <c r="F623" s="481"/>
      <c r="G623" s="588"/>
      <c r="H623" s="475"/>
      <c r="I623" s="595"/>
      <c r="J623" s="596"/>
      <c r="K623" s="596"/>
      <c r="L623" s="503"/>
      <c r="M623" s="504"/>
      <c r="N623" s="505" t="str">
        <f>六年级BMI</f>
        <v/>
      </c>
      <c r="O623" s="499" t="str">
        <f>六年级BMI等级</f>
        <v/>
      </c>
      <c r="P623" s="500" t="str">
        <f>六年级BMI得分</f>
        <v/>
      </c>
      <c r="Q623" s="515" t="str">
        <f>六年级肺活量得分</f>
        <v/>
      </c>
      <c r="R623" s="512" t="str">
        <f>六年级等级</f>
        <v/>
      </c>
      <c r="S623" s="516" t="str">
        <f>六年级50米跑得分</f>
        <v/>
      </c>
      <c r="T623" s="517" t="str">
        <f>六年级等级</f>
        <v/>
      </c>
      <c r="U623" s="516" t="str">
        <f>六年级坐位体前屈得分</f>
        <v/>
      </c>
      <c r="V623" s="517" t="str">
        <f>六年级等级</f>
        <v/>
      </c>
      <c r="W623" s="516" t="str">
        <f>六年级一分钟跳绳得分</f>
        <v/>
      </c>
      <c r="X623" s="517" t="str">
        <f>六年级等级</f>
        <v/>
      </c>
      <c r="Y623" s="515" t="str">
        <f>六年级仰卧起坐得分</f>
        <v/>
      </c>
      <c r="Z623" s="518" t="str">
        <f>六年级等级</f>
        <v/>
      </c>
      <c r="AA623" s="533" t="str">
        <f>六年级折返跑得分</f>
        <v/>
      </c>
      <c r="AB623" s="515" t="str">
        <f>六年级等级</f>
        <v/>
      </c>
      <c r="AC623" s="533" t="str">
        <f>六年级跳绳附加分</f>
        <v/>
      </c>
      <c r="AD623" s="534" t="str">
        <f>六年级标准分</f>
        <v/>
      </c>
      <c r="AE623" s="534" t="str">
        <f>六年级总分</f>
        <v/>
      </c>
      <c r="AF623" s="517" t="str">
        <f>六年级等级</f>
        <v/>
      </c>
      <c r="AM623" s="452" t="str">
        <f>折返时间</f>
        <v/>
      </c>
    </row>
    <row r="624" spans="1:39">
      <c r="A624" s="476">
        <v>609</v>
      </c>
      <c r="B624" s="477">
        <v>62</v>
      </c>
      <c r="C624" s="586"/>
      <c r="D624" s="587"/>
      <c r="E624" s="586"/>
      <c r="F624" s="481"/>
      <c r="G624" s="588"/>
      <c r="H624" s="475"/>
      <c r="I624" s="595"/>
      <c r="J624" s="596"/>
      <c r="K624" s="596"/>
      <c r="L624" s="503"/>
      <c r="M624" s="504"/>
      <c r="N624" s="505" t="str">
        <f>六年级BMI</f>
        <v/>
      </c>
      <c r="O624" s="499" t="str">
        <f>六年级BMI等级</f>
        <v/>
      </c>
      <c r="P624" s="500" t="str">
        <f>六年级BMI得分</f>
        <v/>
      </c>
      <c r="Q624" s="515" t="str">
        <f>六年级肺活量得分</f>
        <v/>
      </c>
      <c r="R624" s="512" t="str">
        <f>六年级等级</f>
        <v/>
      </c>
      <c r="S624" s="516" t="str">
        <f>六年级50米跑得分</f>
        <v/>
      </c>
      <c r="T624" s="517" t="str">
        <f>六年级等级</f>
        <v/>
      </c>
      <c r="U624" s="516" t="str">
        <f>六年级坐位体前屈得分</f>
        <v/>
      </c>
      <c r="V624" s="517" t="str">
        <f>六年级等级</f>
        <v/>
      </c>
      <c r="W624" s="516" t="str">
        <f>六年级一分钟跳绳得分</f>
        <v/>
      </c>
      <c r="X624" s="517" t="str">
        <f>六年级等级</f>
        <v/>
      </c>
      <c r="Y624" s="515" t="str">
        <f>六年级仰卧起坐得分</f>
        <v/>
      </c>
      <c r="Z624" s="518" t="str">
        <f>六年级等级</f>
        <v/>
      </c>
      <c r="AA624" s="533" t="str">
        <f>六年级折返跑得分</f>
        <v/>
      </c>
      <c r="AB624" s="515" t="str">
        <f>六年级等级</f>
        <v/>
      </c>
      <c r="AC624" s="533" t="str">
        <f>六年级跳绳附加分</f>
        <v/>
      </c>
      <c r="AD624" s="534" t="str">
        <f>六年级标准分</f>
        <v/>
      </c>
      <c r="AE624" s="534" t="str">
        <f>六年级总分</f>
        <v/>
      </c>
      <c r="AF624" s="517" t="str">
        <f>六年级等级</f>
        <v/>
      </c>
      <c r="AM624" s="452" t="str">
        <f>折返时间</f>
        <v/>
      </c>
    </row>
    <row r="625" spans="1:39">
      <c r="A625" s="476">
        <v>609</v>
      </c>
      <c r="B625" s="477">
        <v>63</v>
      </c>
      <c r="C625" s="586"/>
      <c r="D625" s="587"/>
      <c r="E625" s="586"/>
      <c r="F625" s="481"/>
      <c r="G625" s="588"/>
      <c r="H625" s="475"/>
      <c r="I625" s="595"/>
      <c r="J625" s="596"/>
      <c r="K625" s="596"/>
      <c r="L625" s="503"/>
      <c r="M625" s="504"/>
      <c r="N625" s="505" t="str">
        <f>六年级BMI</f>
        <v/>
      </c>
      <c r="O625" s="499" t="str">
        <f>六年级BMI等级</f>
        <v/>
      </c>
      <c r="P625" s="500" t="str">
        <f>六年级BMI得分</f>
        <v/>
      </c>
      <c r="Q625" s="515" t="str">
        <f>六年级肺活量得分</f>
        <v/>
      </c>
      <c r="R625" s="512" t="str">
        <f>六年级等级</f>
        <v/>
      </c>
      <c r="S625" s="516" t="str">
        <f>六年级50米跑得分</f>
        <v/>
      </c>
      <c r="T625" s="517" t="str">
        <f>六年级等级</f>
        <v/>
      </c>
      <c r="U625" s="516" t="str">
        <f>六年级坐位体前屈得分</f>
        <v/>
      </c>
      <c r="V625" s="517" t="str">
        <f>六年级等级</f>
        <v/>
      </c>
      <c r="W625" s="516" t="str">
        <f>六年级一分钟跳绳得分</f>
        <v/>
      </c>
      <c r="X625" s="517" t="str">
        <f>六年级等级</f>
        <v/>
      </c>
      <c r="Y625" s="515" t="str">
        <f>六年级仰卧起坐得分</f>
        <v/>
      </c>
      <c r="Z625" s="518" t="str">
        <f>六年级等级</f>
        <v/>
      </c>
      <c r="AA625" s="533" t="str">
        <f>六年级折返跑得分</f>
        <v/>
      </c>
      <c r="AB625" s="515" t="str">
        <f>六年级等级</f>
        <v/>
      </c>
      <c r="AC625" s="533" t="str">
        <f>六年级跳绳附加分</f>
        <v/>
      </c>
      <c r="AD625" s="534" t="str">
        <f>六年级标准分</f>
        <v/>
      </c>
      <c r="AE625" s="534" t="str">
        <f>六年级总分</f>
        <v/>
      </c>
      <c r="AF625" s="517" t="str">
        <f>六年级等级</f>
        <v/>
      </c>
      <c r="AM625" s="452" t="str">
        <f>折返时间</f>
        <v/>
      </c>
    </row>
    <row r="626" spans="1:39">
      <c r="A626" s="476">
        <v>609</v>
      </c>
      <c r="B626" s="477">
        <v>64</v>
      </c>
      <c r="C626" s="586"/>
      <c r="D626" s="587"/>
      <c r="E626" s="586"/>
      <c r="F626" s="481"/>
      <c r="G626" s="588"/>
      <c r="H626" s="475"/>
      <c r="I626" s="595"/>
      <c r="J626" s="596"/>
      <c r="K626" s="596"/>
      <c r="L626" s="503"/>
      <c r="M626" s="504"/>
      <c r="N626" s="505" t="str">
        <f>六年级BMI</f>
        <v/>
      </c>
      <c r="O626" s="499" t="str">
        <f>六年级BMI等级</f>
        <v/>
      </c>
      <c r="P626" s="500" t="str">
        <f>六年级BMI得分</f>
        <v/>
      </c>
      <c r="Q626" s="515" t="str">
        <f>六年级肺活量得分</f>
        <v/>
      </c>
      <c r="R626" s="512" t="str">
        <f>六年级等级</f>
        <v/>
      </c>
      <c r="S626" s="516" t="str">
        <f>六年级50米跑得分</f>
        <v/>
      </c>
      <c r="T626" s="517" t="str">
        <f>六年级等级</f>
        <v/>
      </c>
      <c r="U626" s="516" t="str">
        <f>六年级坐位体前屈得分</f>
        <v/>
      </c>
      <c r="V626" s="517" t="str">
        <f>六年级等级</f>
        <v/>
      </c>
      <c r="W626" s="516" t="str">
        <f>六年级一分钟跳绳得分</f>
        <v/>
      </c>
      <c r="X626" s="517" t="str">
        <f>六年级等级</f>
        <v/>
      </c>
      <c r="Y626" s="515" t="str">
        <f>六年级仰卧起坐得分</f>
        <v/>
      </c>
      <c r="Z626" s="518" t="str">
        <f>六年级等级</f>
        <v/>
      </c>
      <c r="AA626" s="533" t="str">
        <f>六年级折返跑得分</f>
        <v/>
      </c>
      <c r="AB626" s="515" t="str">
        <f>六年级等级</f>
        <v/>
      </c>
      <c r="AC626" s="533" t="str">
        <f>六年级跳绳附加分</f>
        <v/>
      </c>
      <c r="AD626" s="534" t="str">
        <f>六年级标准分</f>
        <v/>
      </c>
      <c r="AE626" s="534" t="str">
        <f>六年级总分</f>
        <v/>
      </c>
      <c r="AF626" s="517" t="str">
        <f>六年级等级</f>
        <v/>
      </c>
      <c r="AM626" s="452" t="str">
        <f>折返时间</f>
        <v/>
      </c>
    </row>
    <row r="627" spans="1:39">
      <c r="A627" s="476">
        <v>609</v>
      </c>
      <c r="B627" s="477">
        <v>65</v>
      </c>
      <c r="C627" s="586"/>
      <c r="D627" s="587"/>
      <c r="E627" s="586"/>
      <c r="F627" s="481"/>
      <c r="G627" s="588"/>
      <c r="H627" s="475"/>
      <c r="I627" s="595"/>
      <c r="J627" s="596"/>
      <c r="K627" s="596"/>
      <c r="L627" s="503"/>
      <c r="M627" s="504"/>
      <c r="N627" s="505" t="str">
        <f>六年级BMI</f>
        <v/>
      </c>
      <c r="O627" s="499" t="str">
        <f>六年级BMI等级</f>
        <v/>
      </c>
      <c r="P627" s="500" t="str">
        <f>六年级BMI得分</f>
        <v/>
      </c>
      <c r="Q627" s="515" t="str">
        <f>六年级肺活量得分</f>
        <v/>
      </c>
      <c r="R627" s="512" t="str">
        <f>六年级等级</f>
        <v/>
      </c>
      <c r="S627" s="516" t="str">
        <f>六年级50米跑得分</f>
        <v/>
      </c>
      <c r="T627" s="517" t="str">
        <f>六年级等级</f>
        <v/>
      </c>
      <c r="U627" s="516" t="str">
        <f>六年级坐位体前屈得分</f>
        <v/>
      </c>
      <c r="V627" s="517" t="str">
        <f>六年级等级</f>
        <v/>
      </c>
      <c r="W627" s="516" t="str">
        <f>六年级一分钟跳绳得分</f>
        <v/>
      </c>
      <c r="X627" s="517" t="str">
        <f>六年级等级</f>
        <v/>
      </c>
      <c r="Y627" s="515" t="str">
        <f>六年级仰卧起坐得分</f>
        <v/>
      </c>
      <c r="Z627" s="518" t="str">
        <f>六年级等级</f>
        <v/>
      </c>
      <c r="AA627" s="533" t="str">
        <f>六年级折返跑得分</f>
        <v/>
      </c>
      <c r="AB627" s="515" t="str">
        <f>六年级等级</f>
        <v/>
      </c>
      <c r="AC627" s="533" t="str">
        <f>六年级跳绳附加分</f>
        <v/>
      </c>
      <c r="AD627" s="534" t="str">
        <f>六年级标准分</f>
        <v/>
      </c>
      <c r="AE627" s="534" t="str">
        <f>六年级总分</f>
        <v/>
      </c>
      <c r="AF627" s="517" t="str">
        <f>六年级等级</f>
        <v/>
      </c>
      <c r="AM627" s="452" t="str">
        <f>折返时间</f>
        <v/>
      </c>
    </row>
    <row r="628" spans="1:39">
      <c r="A628" s="476">
        <v>609</v>
      </c>
      <c r="B628" s="477">
        <v>66</v>
      </c>
      <c r="C628" s="586"/>
      <c r="D628" s="587"/>
      <c r="E628" s="586"/>
      <c r="F628" s="473"/>
      <c r="G628" s="588"/>
      <c r="H628" s="475"/>
      <c r="I628" s="600"/>
      <c r="J628" s="597"/>
      <c r="K628" s="597"/>
      <c r="L628" s="496"/>
      <c r="M628" s="497"/>
      <c r="N628" s="498" t="str">
        <f>六年级BMI</f>
        <v/>
      </c>
      <c r="O628" s="499" t="str">
        <f>六年级BMI等级</f>
        <v/>
      </c>
      <c r="P628" s="500" t="str">
        <f>六年级BMI得分</f>
        <v/>
      </c>
      <c r="Q628" s="515" t="str">
        <f>六年级肺活量得分</f>
        <v/>
      </c>
      <c r="R628" s="512" t="str">
        <f>六年级等级</f>
        <v/>
      </c>
      <c r="S628" s="516" t="str">
        <f>六年级50米跑得分</f>
        <v/>
      </c>
      <c r="T628" s="512" t="str">
        <f>六年级等级</f>
        <v/>
      </c>
      <c r="U628" s="516" t="str">
        <f>六年级坐位体前屈得分</f>
        <v/>
      </c>
      <c r="V628" s="512" t="str">
        <f>六年级等级</f>
        <v/>
      </c>
      <c r="W628" s="516" t="str">
        <f>六年级一分钟跳绳得分</f>
        <v/>
      </c>
      <c r="X628" s="512" t="str">
        <f>六年级等级</f>
        <v/>
      </c>
      <c r="Y628" s="511" t="str">
        <f>六年级仰卧起坐得分</f>
        <v/>
      </c>
      <c r="Z628" s="514" t="str">
        <f>六年级等级</f>
        <v/>
      </c>
      <c r="AA628" s="530" t="str">
        <f>六年级折返跑得分</f>
        <v/>
      </c>
      <c r="AB628" s="511" t="str">
        <f>六年级等级</f>
        <v/>
      </c>
      <c r="AC628" s="530" t="str">
        <f>六年级跳绳附加分</f>
        <v/>
      </c>
      <c r="AD628" s="534" t="str">
        <f>六年级标准分</f>
        <v/>
      </c>
      <c r="AE628" s="531" t="str">
        <f>六年级总分</f>
        <v/>
      </c>
      <c r="AF628" s="512" t="str">
        <f>六年级等级</f>
        <v/>
      </c>
      <c r="AM628" s="452" t="str">
        <f>折返时间</f>
        <v/>
      </c>
    </row>
    <row r="629" spans="1:39">
      <c r="A629" s="476">
        <v>609</v>
      </c>
      <c r="B629" s="477">
        <v>67</v>
      </c>
      <c r="C629" s="586"/>
      <c r="D629" s="587"/>
      <c r="E629" s="586"/>
      <c r="F629" s="473"/>
      <c r="G629" s="588"/>
      <c r="H629" s="475"/>
      <c r="I629" s="595"/>
      <c r="J629" s="596"/>
      <c r="K629" s="597"/>
      <c r="L629" s="503"/>
      <c r="M629" s="504"/>
      <c r="N629" s="505" t="str">
        <f>六年级BMI</f>
        <v/>
      </c>
      <c r="O629" s="499" t="str">
        <f>六年级BMI等级</f>
        <v/>
      </c>
      <c r="P629" s="500" t="str">
        <f>六年级BMI得分</f>
        <v/>
      </c>
      <c r="Q629" s="515" t="str">
        <f>六年级肺活量得分</f>
        <v/>
      </c>
      <c r="R629" s="512" t="str">
        <f>六年级等级</f>
        <v/>
      </c>
      <c r="S629" s="516" t="str">
        <f>六年级50米跑得分</f>
        <v/>
      </c>
      <c r="T629" s="512" t="str">
        <f>六年级等级</f>
        <v/>
      </c>
      <c r="U629" s="516" t="str">
        <f>六年级坐位体前屈得分</f>
        <v/>
      </c>
      <c r="V629" s="517" t="str">
        <f>六年级等级</f>
        <v/>
      </c>
      <c r="W629" s="516" t="str">
        <f>六年级一分钟跳绳得分</f>
        <v/>
      </c>
      <c r="X629" s="517" t="str">
        <f>六年级等级</f>
        <v/>
      </c>
      <c r="Y629" s="515" t="str">
        <f>六年级仰卧起坐得分</f>
        <v/>
      </c>
      <c r="Z629" s="518" t="str">
        <f>六年级等级</f>
        <v/>
      </c>
      <c r="AA629" s="533" t="str">
        <f>六年级折返跑得分</f>
        <v/>
      </c>
      <c r="AB629" s="515" t="str">
        <f>六年级等级</f>
        <v/>
      </c>
      <c r="AC629" s="533" t="str">
        <f>六年级跳绳附加分</f>
        <v/>
      </c>
      <c r="AD629" s="534" t="str">
        <f>六年级标准分</f>
        <v/>
      </c>
      <c r="AE629" s="534" t="str">
        <f>六年级总分</f>
        <v/>
      </c>
      <c r="AF629" s="517" t="str">
        <f>六年级等级</f>
        <v/>
      </c>
      <c r="AM629" s="452" t="str">
        <f>折返时间</f>
        <v/>
      </c>
    </row>
    <row r="630" spans="1:39">
      <c r="A630" s="476">
        <v>609</v>
      </c>
      <c r="B630" s="477">
        <v>68</v>
      </c>
      <c r="C630" s="586"/>
      <c r="D630" s="587"/>
      <c r="E630" s="586"/>
      <c r="F630" s="473"/>
      <c r="G630" s="588"/>
      <c r="H630" s="475"/>
      <c r="I630" s="595"/>
      <c r="J630" s="596"/>
      <c r="K630" s="597"/>
      <c r="L630" s="503"/>
      <c r="M630" s="504"/>
      <c r="N630" s="505" t="str">
        <f>六年级BMI</f>
        <v/>
      </c>
      <c r="O630" s="499" t="str">
        <f>六年级BMI等级</f>
        <v/>
      </c>
      <c r="P630" s="500" t="str">
        <f>六年级BMI得分</f>
        <v/>
      </c>
      <c r="Q630" s="515" t="str">
        <f>六年级肺活量得分</f>
        <v/>
      </c>
      <c r="R630" s="512" t="str">
        <f>六年级等级</f>
        <v/>
      </c>
      <c r="S630" s="516" t="str">
        <f>六年级50米跑得分</f>
        <v/>
      </c>
      <c r="T630" s="512" t="str">
        <f>六年级等级</f>
        <v/>
      </c>
      <c r="U630" s="516" t="str">
        <f>六年级坐位体前屈得分</f>
        <v/>
      </c>
      <c r="V630" s="517" t="str">
        <f>六年级等级</f>
        <v/>
      </c>
      <c r="W630" s="516" t="str">
        <f>六年级一分钟跳绳得分</f>
        <v/>
      </c>
      <c r="X630" s="517" t="str">
        <f>六年级等级</f>
        <v/>
      </c>
      <c r="Y630" s="515" t="str">
        <f>六年级仰卧起坐得分</f>
        <v/>
      </c>
      <c r="Z630" s="518" t="str">
        <f>六年级等级</f>
        <v/>
      </c>
      <c r="AA630" s="533" t="str">
        <f>六年级折返跑得分</f>
        <v/>
      </c>
      <c r="AB630" s="515" t="str">
        <f>六年级等级</f>
        <v/>
      </c>
      <c r="AC630" s="533" t="str">
        <f>六年级跳绳附加分</f>
        <v/>
      </c>
      <c r="AD630" s="534" t="str">
        <f>六年级标准分</f>
        <v/>
      </c>
      <c r="AE630" s="534" t="str">
        <f>六年级总分</f>
        <v/>
      </c>
      <c r="AF630" s="517" t="str">
        <f>六年级等级</f>
        <v/>
      </c>
      <c r="AM630" s="452" t="str">
        <f>折返时间</f>
        <v/>
      </c>
    </row>
    <row r="631" spans="1:39">
      <c r="A631" s="476">
        <v>609</v>
      </c>
      <c r="B631" s="477">
        <v>69</v>
      </c>
      <c r="C631" s="586"/>
      <c r="D631" s="587"/>
      <c r="E631" s="586"/>
      <c r="F631" s="473"/>
      <c r="G631" s="589"/>
      <c r="H631" s="475"/>
      <c r="I631" s="595"/>
      <c r="J631" s="596"/>
      <c r="K631" s="597"/>
      <c r="L631" s="503"/>
      <c r="M631" s="504"/>
      <c r="N631" s="505" t="str">
        <f>六年级BMI</f>
        <v/>
      </c>
      <c r="O631" s="499" t="str">
        <f>六年级BMI等级</f>
        <v/>
      </c>
      <c r="P631" s="500" t="str">
        <f>六年级BMI得分</f>
        <v/>
      </c>
      <c r="Q631" s="515" t="str">
        <f>六年级肺活量得分</f>
        <v/>
      </c>
      <c r="R631" s="512" t="str">
        <f>六年级等级</f>
        <v/>
      </c>
      <c r="S631" s="516" t="str">
        <f>六年级50米跑得分</f>
        <v/>
      </c>
      <c r="T631" s="512" t="str">
        <f>六年级等级</f>
        <v/>
      </c>
      <c r="U631" s="516" t="str">
        <f>六年级坐位体前屈得分</f>
        <v/>
      </c>
      <c r="V631" s="517" t="str">
        <f>六年级等级</f>
        <v/>
      </c>
      <c r="W631" s="516" t="str">
        <f>六年级一分钟跳绳得分</f>
        <v/>
      </c>
      <c r="X631" s="517" t="str">
        <f>六年级等级</f>
        <v/>
      </c>
      <c r="Y631" s="515" t="str">
        <f>六年级仰卧起坐得分</f>
        <v/>
      </c>
      <c r="Z631" s="518" t="str">
        <f>六年级等级</f>
        <v/>
      </c>
      <c r="AA631" s="533" t="str">
        <f>六年级折返跑得分</f>
        <v/>
      </c>
      <c r="AB631" s="515" t="str">
        <f>六年级等级</f>
        <v/>
      </c>
      <c r="AC631" s="533" t="str">
        <f>六年级跳绳附加分</f>
        <v/>
      </c>
      <c r="AD631" s="534" t="str">
        <f>六年级标准分</f>
        <v/>
      </c>
      <c r="AE631" s="534" t="str">
        <f>六年级总分</f>
        <v/>
      </c>
      <c r="AF631" s="517" t="str">
        <f>六年级等级</f>
        <v/>
      </c>
      <c r="AM631" s="452" t="str">
        <f>折返时间</f>
        <v/>
      </c>
    </row>
    <row r="632" ht="15.75" spans="1:39">
      <c r="A632" s="535">
        <v>609</v>
      </c>
      <c r="B632" s="536">
        <v>70</v>
      </c>
      <c r="C632" s="590"/>
      <c r="D632" s="591"/>
      <c r="E632" s="590"/>
      <c r="F632" s="583"/>
      <c r="G632" s="601"/>
      <c r="H632" s="542"/>
      <c r="I632" s="598"/>
      <c r="J632" s="599"/>
      <c r="K632" s="602"/>
      <c r="L632" s="571"/>
      <c r="M632" s="572"/>
      <c r="N632" s="573" t="str">
        <f>六年级BMI</f>
        <v/>
      </c>
      <c r="O632" s="574" t="str">
        <f>六年级BMI等级</f>
        <v/>
      </c>
      <c r="P632" s="575" t="str">
        <f>六年级BMI得分</f>
        <v/>
      </c>
      <c r="Q632" s="576" t="str">
        <f>六年级肺活量得分</f>
        <v/>
      </c>
      <c r="R632" s="577" t="str">
        <f>六年级等级</f>
        <v/>
      </c>
      <c r="S632" s="578" t="str">
        <f>六年级50米跑得分</f>
        <v/>
      </c>
      <c r="T632" s="577" t="str">
        <f>六年级等级</f>
        <v/>
      </c>
      <c r="U632" s="578" t="str">
        <f>六年级坐位体前屈得分</f>
        <v/>
      </c>
      <c r="V632" s="567" t="str">
        <f>六年级等级</f>
        <v/>
      </c>
      <c r="W632" s="578" t="str">
        <f>六年级一分钟跳绳得分</f>
        <v/>
      </c>
      <c r="X632" s="567" t="str">
        <f>六年级等级</f>
        <v/>
      </c>
      <c r="Y632" s="576" t="str">
        <f>六年级仰卧起坐得分</f>
        <v/>
      </c>
      <c r="Z632" s="579" t="str">
        <f>六年级等级</f>
        <v/>
      </c>
      <c r="AA632" s="565" t="str">
        <f>六年级折返跑得分</f>
        <v/>
      </c>
      <c r="AB632" s="576" t="str">
        <f>六年级等级</f>
        <v/>
      </c>
      <c r="AC632" s="565" t="str">
        <f>六年级跳绳附加分</f>
        <v/>
      </c>
      <c r="AD632" s="566" t="str">
        <f>六年级标准分</f>
        <v/>
      </c>
      <c r="AE632" s="566" t="str">
        <f>六年级总分</f>
        <v/>
      </c>
      <c r="AF632" s="567" t="str">
        <f>六年级等级</f>
        <v/>
      </c>
      <c r="AM632" s="452" t="str">
        <f>折返时间</f>
        <v/>
      </c>
    </row>
    <row r="633" ht="15.75" spans="1:39">
      <c r="A633" s="468">
        <v>610</v>
      </c>
      <c r="B633" s="469">
        <v>1</v>
      </c>
      <c r="C633" s="593"/>
      <c r="D633" s="594"/>
      <c r="E633" s="593"/>
      <c r="F633" s="473"/>
      <c r="G633" s="589"/>
      <c r="H633" s="475"/>
      <c r="I633" s="600"/>
      <c r="J633" s="597"/>
      <c r="K633" s="597"/>
      <c r="L633" s="496"/>
      <c r="M633" s="497"/>
      <c r="N633" s="498" t="str">
        <f>六年级BMI</f>
        <v/>
      </c>
      <c r="O633" s="499" t="str">
        <f>六年级BMI等级</f>
        <v/>
      </c>
      <c r="P633" s="500" t="str">
        <f>六年级BMI得分</f>
        <v/>
      </c>
      <c r="Q633" s="511" t="str">
        <f>六年级肺活量得分</f>
        <v/>
      </c>
      <c r="R633" s="512" t="str">
        <f>六年级等级</f>
        <v/>
      </c>
      <c r="S633" s="513" t="str">
        <f>六年级50米跑得分</f>
        <v/>
      </c>
      <c r="T633" s="512" t="str">
        <f>六年级等级</f>
        <v/>
      </c>
      <c r="U633" s="513" t="str">
        <f>六年级坐位体前屈得分</f>
        <v/>
      </c>
      <c r="V633" s="512" t="str">
        <f>六年级等级</f>
        <v/>
      </c>
      <c r="W633" s="513" t="str">
        <f>六年级一分钟跳绳得分</f>
        <v/>
      </c>
      <c r="X633" s="512" t="str">
        <f>六年级等级</f>
        <v/>
      </c>
      <c r="Y633" s="511" t="str">
        <f>六年级仰卧起坐得分</f>
        <v/>
      </c>
      <c r="Z633" s="514" t="str">
        <f>六年级等级</f>
        <v/>
      </c>
      <c r="AA633" s="530" t="str">
        <f>六年级折返跑得分</f>
        <v/>
      </c>
      <c r="AB633" s="511" t="str">
        <f>六年级等级</f>
        <v/>
      </c>
      <c r="AC633" s="530" t="str">
        <f>六年级跳绳附加分</f>
        <v/>
      </c>
      <c r="AD633" s="531" t="str">
        <f>六年级标准分</f>
        <v/>
      </c>
      <c r="AE633" s="531" t="str">
        <f>六年级总分</f>
        <v/>
      </c>
      <c r="AF633" s="512" t="str">
        <f>六年级等级</f>
        <v/>
      </c>
      <c r="AM633" s="452" t="str">
        <f>折返时间</f>
        <v/>
      </c>
    </row>
    <row r="634" spans="1:39">
      <c r="A634" s="476">
        <v>610</v>
      </c>
      <c r="B634" s="477">
        <v>2</v>
      </c>
      <c r="C634" s="586"/>
      <c r="D634" s="587"/>
      <c r="E634" s="586"/>
      <c r="F634" s="473"/>
      <c r="G634" s="588"/>
      <c r="H634" s="475"/>
      <c r="I634" s="595"/>
      <c r="J634" s="596"/>
      <c r="K634" s="597"/>
      <c r="L634" s="503"/>
      <c r="M634" s="504"/>
      <c r="N634" s="505" t="str">
        <f>六年级BMI</f>
        <v/>
      </c>
      <c r="O634" s="499" t="str">
        <f>六年级BMI等级</f>
        <v/>
      </c>
      <c r="P634" s="500" t="str">
        <f>六年级BMI得分</f>
        <v/>
      </c>
      <c r="Q634" s="515" t="str">
        <f>六年级肺活量得分</f>
        <v/>
      </c>
      <c r="R634" s="512" t="str">
        <f>六年级等级</f>
        <v/>
      </c>
      <c r="S634" s="516" t="str">
        <f>六年级50米跑得分</f>
        <v/>
      </c>
      <c r="T634" s="517" t="str">
        <f>六年级等级</f>
        <v/>
      </c>
      <c r="U634" s="516" t="str">
        <f>六年级坐位体前屈得分</f>
        <v/>
      </c>
      <c r="V634" s="517" t="str">
        <f>六年级等级</f>
        <v/>
      </c>
      <c r="W634" s="516" t="str">
        <f>六年级一分钟跳绳得分</f>
        <v/>
      </c>
      <c r="X634" s="517" t="str">
        <f>六年级等级</f>
        <v/>
      </c>
      <c r="Y634" s="515" t="str">
        <f>六年级仰卧起坐得分</f>
        <v/>
      </c>
      <c r="Z634" s="518" t="str">
        <f>六年级等级</f>
        <v/>
      </c>
      <c r="AA634" s="533" t="str">
        <f>六年级折返跑得分</f>
        <v/>
      </c>
      <c r="AB634" s="515" t="str">
        <f>六年级等级</f>
        <v/>
      </c>
      <c r="AC634" s="533" t="str">
        <f>六年级跳绳附加分</f>
        <v/>
      </c>
      <c r="AD634" s="534" t="str">
        <f>六年级标准分</f>
        <v/>
      </c>
      <c r="AE634" s="534" t="str">
        <f>六年级总分</f>
        <v/>
      </c>
      <c r="AF634" s="517" t="str">
        <f>六年级等级</f>
        <v/>
      </c>
      <c r="AM634" s="452" t="str">
        <f>折返时间</f>
        <v/>
      </c>
    </row>
    <row r="635" spans="1:39">
      <c r="A635" s="476">
        <v>610</v>
      </c>
      <c r="B635" s="477">
        <v>3</v>
      </c>
      <c r="C635" s="586"/>
      <c r="D635" s="587"/>
      <c r="E635" s="586"/>
      <c r="F635" s="473"/>
      <c r="G635" s="588"/>
      <c r="H635" s="475"/>
      <c r="I635" s="595"/>
      <c r="J635" s="596"/>
      <c r="K635" s="597"/>
      <c r="L635" s="503"/>
      <c r="M635" s="504"/>
      <c r="N635" s="505" t="str">
        <f>六年级BMI</f>
        <v/>
      </c>
      <c r="O635" s="499" t="str">
        <f>六年级BMI等级</f>
        <v/>
      </c>
      <c r="P635" s="500" t="str">
        <f>六年级BMI得分</f>
        <v/>
      </c>
      <c r="Q635" s="515" t="str">
        <f>六年级肺活量得分</f>
        <v/>
      </c>
      <c r="R635" s="512" t="str">
        <f>六年级等级</f>
        <v/>
      </c>
      <c r="S635" s="516" t="str">
        <f>六年级50米跑得分</f>
        <v/>
      </c>
      <c r="T635" s="517" t="str">
        <f>六年级等级</f>
        <v/>
      </c>
      <c r="U635" s="516" t="str">
        <f>六年级坐位体前屈得分</f>
        <v/>
      </c>
      <c r="V635" s="517" t="str">
        <f>六年级等级</f>
        <v/>
      </c>
      <c r="W635" s="516" t="str">
        <f>六年级一分钟跳绳得分</f>
        <v/>
      </c>
      <c r="X635" s="517" t="str">
        <f>六年级等级</f>
        <v/>
      </c>
      <c r="Y635" s="515" t="str">
        <f>六年级仰卧起坐得分</f>
        <v/>
      </c>
      <c r="Z635" s="518" t="str">
        <f>六年级等级</f>
        <v/>
      </c>
      <c r="AA635" s="533" t="str">
        <f>六年级折返跑得分</f>
        <v/>
      </c>
      <c r="AB635" s="515" t="str">
        <f>六年级等级</f>
        <v/>
      </c>
      <c r="AC635" s="533" t="str">
        <f>六年级跳绳附加分</f>
        <v/>
      </c>
      <c r="AD635" s="534" t="str">
        <f>六年级标准分</f>
        <v/>
      </c>
      <c r="AE635" s="534" t="str">
        <f>六年级总分</f>
        <v/>
      </c>
      <c r="AF635" s="517" t="str">
        <f>六年级等级</f>
        <v/>
      </c>
      <c r="AM635" s="452" t="str">
        <f>折返时间</f>
        <v/>
      </c>
    </row>
    <row r="636" spans="1:39">
      <c r="A636" s="476">
        <v>610</v>
      </c>
      <c r="B636" s="477">
        <v>4</v>
      </c>
      <c r="C636" s="586"/>
      <c r="D636" s="587"/>
      <c r="E636" s="586"/>
      <c r="F636" s="473"/>
      <c r="G636" s="588"/>
      <c r="H636" s="475"/>
      <c r="I636" s="595"/>
      <c r="J636" s="596"/>
      <c r="K636" s="597"/>
      <c r="L636" s="503"/>
      <c r="M636" s="504"/>
      <c r="N636" s="505" t="str">
        <f>六年级BMI</f>
        <v/>
      </c>
      <c r="O636" s="499" t="str">
        <f>六年级BMI等级</f>
        <v/>
      </c>
      <c r="P636" s="500" t="str">
        <f>六年级BMI得分</f>
        <v/>
      </c>
      <c r="Q636" s="515" t="str">
        <f>六年级肺活量得分</f>
        <v/>
      </c>
      <c r="R636" s="512" t="str">
        <f>六年级等级</f>
        <v/>
      </c>
      <c r="S636" s="516" t="str">
        <f>六年级50米跑得分</f>
        <v/>
      </c>
      <c r="T636" s="517" t="str">
        <f>六年级等级</f>
        <v/>
      </c>
      <c r="U636" s="516" t="str">
        <f>六年级坐位体前屈得分</f>
        <v/>
      </c>
      <c r="V636" s="517" t="str">
        <f>六年级等级</f>
        <v/>
      </c>
      <c r="W636" s="516" t="str">
        <f>六年级一分钟跳绳得分</f>
        <v/>
      </c>
      <c r="X636" s="517" t="str">
        <f>六年级等级</f>
        <v/>
      </c>
      <c r="Y636" s="515" t="str">
        <f>六年级仰卧起坐得分</f>
        <v/>
      </c>
      <c r="Z636" s="518" t="str">
        <f>六年级等级</f>
        <v/>
      </c>
      <c r="AA636" s="533" t="str">
        <f>六年级折返跑得分</f>
        <v/>
      </c>
      <c r="AB636" s="515" t="str">
        <f>六年级等级</f>
        <v/>
      </c>
      <c r="AC636" s="533" t="str">
        <f>六年级跳绳附加分</f>
        <v/>
      </c>
      <c r="AD636" s="534" t="str">
        <f>六年级标准分</f>
        <v/>
      </c>
      <c r="AE636" s="534" t="str">
        <f>六年级总分</f>
        <v/>
      </c>
      <c r="AF636" s="517" t="str">
        <f>六年级等级</f>
        <v/>
      </c>
      <c r="AM636" s="452" t="str">
        <f>折返时间</f>
        <v/>
      </c>
    </row>
    <row r="637" spans="1:39">
      <c r="A637" s="476">
        <v>610</v>
      </c>
      <c r="B637" s="477">
        <v>5</v>
      </c>
      <c r="C637" s="586"/>
      <c r="D637" s="587"/>
      <c r="E637" s="586"/>
      <c r="F637" s="473"/>
      <c r="G637" s="588"/>
      <c r="H637" s="475"/>
      <c r="I637" s="595"/>
      <c r="J637" s="596"/>
      <c r="K637" s="597"/>
      <c r="L637" s="503"/>
      <c r="M637" s="504"/>
      <c r="N637" s="505" t="str">
        <f>六年级BMI</f>
        <v/>
      </c>
      <c r="O637" s="499" t="str">
        <f>六年级BMI等级</f>
        <v/>
      </c>
      <c r="P637" s="500" t="str">
        <f>六年级BMI得分</f>
        <v/>
      </c>
      <c r="Q637" s="515" t="str">
        <f>六年级肺活量得分</f>
        <v/>
      </c>
      <c r="R637" s="512" t="str">
        <f>六年级等级</f>
        <v/>
      </c>
      <c r="S637" s="516" t="str">
        <f>六年级50米跑得分</f>
        <v/>
      </c>
      <c r="T637" s="517" t="str">
        <f>六年级等级</f>
        <v/>
      </c>
      <c r="U637" s="516" t="str">
        <f>六年级坐位体前屈得分</f>
        <v/>
      </c>
      <c r="V637" s="517" t="str">
        <f>六年级等级</f>
        <v/>
      </c>
      <c r="W637" s="516" t="str">
        <f>六年级一分钟跳绳得分</f>
        <v/>
      </c>
      <c r="X637" s="517" t="str">
        <f>六年级等级</f>
        <v/>
      </c>
      <c r="Y637" s="515" t="str">
        <f>六年级仰卧起坐得分</f>
        <v/>
      </c>
      <c r="Z637" s="518" t="str">
        <f>六年级等级</f>
        <v/>
      </c>
      <c r="AA637" s="533" t="str">
        <f>六年级折返跑得分</f>
        <v/>
      </c>
      <c r="AB637" s="515" t="str">
        <f>六年级等级</f>
        <v/>
      </c>
      <c r="AC637" s="533" t="str">
        <f>六年级跳绳附加分</f>
        <v/>
      </c>
      <c r="AD637" s="534" t="str">
        <f>六年级标准分</f>
        <v/>
      </c>
      <c r="AE637" s="534" t="str">
        <f>六年级总分</f>
        <v/>
      </c>
      <c r="AF637" s="517" t="str">
        <f>六年级等级</f>
        <v/>
      </c>
      <c r="AM637" s="452" t="str">
        <f>折返时间</f>
        <v/>
      </c>
    </row>
    <row r="638" spans="1:39">
      <c r="A638" s="476">
        <v>610</v>
      </c>
      <c r="B638" s="477">
        <v>6</v>
      </c>
      <c r="C638" s="586"/>
      <c r="D638" s="587"/>
      <c r="E638" s="586"/>
      <c r="F638" s="473"/>
      <c r="G638" s="588"/>
      <c r="H638" s="475"/>
      <c r="I638" s="595"/>
      <c r="J638" s="596"/>
      <c r="K638" s="597"/>
      <c r="L638" s="503"/>
      <c r="M638" s="504"/>
      <c r="N638" s="505" t="str">
        <f>六年级BMI</f>
        <v/>
      </c>
      <c r="O638" s="499" t="str">
        <f>六年级BMI等级</f>
        <v/>
      </c>
      <c r="P638" s="500" t="str">
        <f>六年级BMI得分</f>
        <v/>
      </c>
      <c r="Q638" s="515" t="str">
        <f>六年级肺活量得分</f>
        <v/>
      </c>
      <c r="R638" s="512" t="str">
        <f>六年级等级</f>
        <v/>
      </c>
      <c r="S638" s="516" t="str">
        <f>六年级50米跑得分</f>
        <v/>
      </c>
      <c r="T638" s="517" t="str">
        <f>六年级等级</f>
        <v/>
      </c>
      <c r="U638" s="516" t="str">
        <f>六年级坐位体前屈得分</f>
        <v/>
      </c>
      <c r="V638" s="517" t="str">
        <f>六年级等级</f>
        <v/>
      </c>
      <c r="W638" s="516" t="str">
        <f>六年级一分钟跳绳得分</f>
        <v/>
      </c>
      <c r="X638" s="517" t="str">
        <f>六年级等级</f>
        <v/>
      </c>
      <c r="Y638" s="515" t="str">
        <f>六年级仰卧起坐得分</f>
        <v/>
      </c>
      <c r="Z638" s="518" t="str">
        <f>六年级等级</f>
        <v/>
      </c>
      <c r="AA638" s="533" t="str">
        <f>六年级折返跑得分</f>
        <v/>
      </c>
      <c r="AB638" s="515" t="str">
        <f>六年级等级</f>
        <v/>
      </c>
      <c r="AC638" s="533" t="str">
        <f>六年级跳绳附加分</f>
        <v/>
      </c>
      <c r="AD638" s="534" t="str">
        <f>六年级标准分</f>
        <v/>
      </c>
      <c r="AE638" s="534" t="str">
        <f>六年级总分</f>
        <v/>
      </c>
      <c r="AF638" s="517" t="str">
        <f>六年级等级</f>
        <v/>
      </c>
      <c r="AM638" s="452" t="str">
        <f>折返时间</f>
        <v/>
      </c>
    </row>
    <row r="639" spans="1:39">
      <c r="A639" s="476">
        <v>610</v>
      </c>
      <c r="B639" s="477">
        <v>7</v>
      </c>
      <c r="C639" s="586"/>
      <c r="D639" s="587"/>
      <c r="E639" s="586"/>
      <c r="F639" s="473"/>
      <c r="G639" s="588"/>
      <c r="H639" s="475"/>
      <c r="I639" s="595"/>
      <c r="J639" s="596"/>
      <c r="K639" s="597"/>
      <c r="L639" s="503"/>
      <c r="M639" s="504"/>
      <c r="N639" s="505" t="str">
        <f>六年级BMI</f>
        <v/>
      </c>
      <c r="O639" s="499" t="str">
        <f>六年级BMI等级</f>
        <v/>
      </c>
      <c r="P639" s="500" t="str">
        <f>六年级BMI得分</f>
        <v/>
      </c>
      <c r="Q639" s="515" t="str">
        <f>六年级肺活量得分</f>
        <v/>
      </c>
      <c r="R639" s="512" t="str">
        <f>六年级等级</f>
        <v/>
      </c>
      <c r="S639" s="516" t="str">
        <f>六年级50米跑得分</f>
        <v/>
      </c>
      <c r="T639" s="517" t="str">
        <f>六年级等级</f>
        <v/>
      </c>
      <c r="U639" s="516" t="str">
        <f>六年级坐位体前屈得分</f>
        <v/>
      </c>
      <c r="V639" s="517" t="str">
        <f>六年级等级</f>
        <v/>
      </c>
      <c r="W639" s="516" t="str">
        <f>六年级一分钟跳绳得分</f>
        <v/>
      </c>
      <c r="X639" s="517" t="str">
        <f>六年级等级</f>
        <v/>
      </c>
      <c r="Y639" s="515" t="str">
        <f>六年级仰卧起坐得分</f>
        <v/>
      </c>
      <c r="Z639" s="518" t="str">
        <f>六年级等级</f>
        <v/>
      </c>
      <c r="AA639" s="533" t="str">
        <f>六年级折返跑得分</f>
        <v/>
      </c>
      <c r="AB639" s="515" t="str">
        <f>六年级等级</f>
        <v/>
      </c>
      <c r="AC639" s="533" t="str">
        <f>六年级跳绳附加分</f>
        <v/>
      </c>
      <c r="AD639" s="534" t="str">
        <f>六年级标准分</f>
        <v/>
      </c>
      <c r="AE639" s="534" t="str">
        <f>六年级总分</f>
        <v/>
      </c>
      <c r="AF639" s="517" t="str">
        <f>六年级等级</f>
        <v/>
      </c>
      <c r="AM639" s="452" t="str">
        <f>折返时间</f>
        <v/>
      </c>
    </row>
    <row r="640" spans="1:39">
      <c r="A640" s="476">
        <v>610</v>
      </c>
      <c r="B640" s="477">
        <v>8</v>
      </c>
      <c r="C640" s="586"/>
      <c r="D640" s="587"/>
      <c r="E640" s="586"/>
      <c r="F640" s="473"/>
      <c r="G640" s="588"/>
      <c r="H640" s="475"/>
      <c r="I640" s="595"/>
      <c r="J640" s="596"/>
      <c r="K640" s="597"/>
      <c r="L640" s="503"/>
      <c r="M640" s="504"/>
      <c r="N640" s="505" t="str">
        <f>六年级BMI</f>
        <v/>
      </c>
      <c r="O640" s="499" t="str">
        <f>六年级BMI等级</f>
        <v/>
      </c>
      <c r="P640" s="500" t="str">
        <f>六年级BMI得分</f>
        <v/>
      </c>
      <c r="Q640" s="515" t="str">
        <f>六年级肺活量得分</f>
        <v/>
      </c>
      <c r="R640" s="512" t="str">
        <f>六年级等级</f>
        <v/>
      </c>
      <c r="S640" s="516" t="str">
        <f>六年级50米跑得分</f>
        <v/>
      </c>
      <c r="T640" s="517" t="str">
        <f>六年级等级</f>
        <v/>
      </c>
      <c r="U640" s="516" t="str">
        <f>六年级坐位体前屈得分</f>
        <v/>
      </c>
      <c r="V640" s="517" t="str">
        <f>六年级等级</f>
        <v/>
      </c>
      <c r="W640" s="516" t="str">
        <f>六年级一分钟跳绳得分</f>
        <v/>
      </c>
      <c r="X640" s="517" t="str">
        <f>六年级等级</f>
        <v/>
      </c>
      <c r="Y640" s="515" t="str">
        <f>六年级仰卧起坐得分</f>
        <v/>
      </c>
      <c r="Z640" s="518" t="str">
        <f>六年级等级</f>
        <v/>
      </c>
      <c r="AA640" s="533" t="str">
        <f>六年级折返跑得分</f>
        <v/>
      </c>
      <c r="AB640" s="515" t="str">
        <f>六年级等级</f>
        <v/>
      </c>
      <c r="AC640" s="533" t="str">
        <f>六年级跳绳附加分</f>
        <v/>
      </c>
      <c r="AD640" s="534" t="str">
        <f>六年级标准分</f>
        <v/>
      </c>
      <c r="AE640" s="534" t="str">
        <f>六年级总分</f>
        <v/>
      </c>
      <c r="AF640" s="517" t="str">
        <f>六年级等级</f>
        <v/>
      </c>
      <c r="AM640" s="452" t="str">
        <f>折返时间</f>
        <v/>
      </c>
    </row>
    <row r="641" spans="1:39">
      <c r="A641" s="476">
        <v>610</v>
      </c>
      <c r="B641" s="477">
        <v>9</v>
      </c>
      <c r="C641" s="586"/>
      <c r="D641" s="587"/>
      <c r="E641" s="586"/>
      <c r="F641" s="473"/>
      <c r="G641" s="588"/>
      <c r="H641" s="475"/>
      <c r="I641" s="595"/>
      <c r="J641" s="596"/>
      <c r="K641" s="597"/>
      <c r="L641" s="503"/>
      <c r="M641" s="504"/>
      <c r="N641" s="505" t="str">
        <f>六年级BMI</f>
        <v/>
      </c>
      <c r="O641" s="499" t="str">
        <f>六年级BMI等级</f>
        <v/>
      </c>
      <c r="P641" s="500" t="str">
        <f>六年级BMI得分</f>
        <v/>
      </c>
      <c r="Q641" s="515" t="str">
        <f>六年级肺活量得分</f>
        <v/>
      </c>
      <c r="R641" s="512" t="str">
        <f>六年级等级</f>
        <v/>
      </c>
      <c r="S641" s="516" t="str">
        <f>六年级50米跑得分</f>
        <v/>
      </c>
      <c r="T641" s="517" t="str">
        <f>六年级等级</f>
        <v/>
      </c>
      <c r="U641" s="516" t="str">
        <f>六年级坐位体前屈得分</f>
        <v/>
      </c>
      <c r="V641" s="517" t="str">
        <f>六年级等级</f>
        <v/>
      </c>
      <c r="W641" s="516" t="str">
        <f>六年级一分钟跳绳得分</f>
        <v/>
      </c>
      <c r="X641" s="517" t="str">
        <f>六年级等级</f>
        <v/>
      </c>
      <c r="Y641" s="515" t="str">
        <f>六年级仰卧起坐得分</f>
        <v/>
      </c>
      <c r="Z641" s="518" t="str">
        <f>六年级等级</f>
        <v/>
      </c>
      <c r="AA641" s="533" t="str">
        <f>六年级折返跑得分</f>
        <v/>
      </c>
      <c r="AB641" s="515" t="str">
        <f>六年级等级</f>
        <v/>
      </c>
      <c r="AC641" s="533" t="str">
        <f>六年级跳绳附加分</f>
        <v/>
      </c>
      <c r="AD641" s="534" t="str">
        <f>六年级标准分</f>
        <v/>
      </c>
      <c r="AE641" s="534" t="str">
        <f>六年级总分</f>
        <v/>
      </c>
      <c r="AF641" s="517" t="str">
        <f>六年级等级</f>
        <v/>
      </c>
      <c r="AM641" s="452" t="str">
        <f>折返时间</f>
        <v/>
      </c>
    </row>
    <row r="642" spans="1:39">
      <c r="A642" s="476">
        <v>610</v>
      </c>
      <c r="B642" s="477">
        <v>10</v>
      </c>
      <c r="C642" s="586"/>
      <c r="D642" s="587"/>
      <c r="E642" s="586"/>
      <c r="F642" s="473"/>
      <c r="G642" s="588"/>
      <c r="H642" s="475"/>
      <c r="I642" s="595"/>
      <c r="J642" s="596"/>
      <c r="K642" s="597"/>
      <c r="L642" s="503"/>
      <c r="M642" s="504"/>
      <c r="N642" s="505" t="str">
        <f>六年级BMI</f>
        <v/>
      </c>
      <c r="O642" s="499" t="str">
        <f>六年级BMI等级</f>
        <v/>
      </c>
      <c r="P642" s="500" t="str">
        <f>六年级BMI得分</f>
        <v/>
      </c>
      <c r="Q642" s="515" t="str">
        <f>六年级肺活量得分</f>
        <v/>
      </c>
      <c r="R642" s="512" t="str">
        <f>六年级等级</f>
        <v/>
      </c>
      <c r="S642" s="516" t="str">
        <f>六年级50米跑得分</f>
        <v/>
      </c>
      <c r="T642" s="517" t="str">
        <f>六年级等级</f>
        <v/>
      </c>
      <c r="U642" s="516" t="str">
        <f>六年级坐位体前屈得分</f>
        <v/>
      </c>
      <c r="V642" s="517" t="str">
        <f>六年级等级</f>
        <v/>
      </c>
      <c r="W642" s="516" t="str">
        <f>六年级一分钟跳绳得分</f>
        <v/>
      </c>
      <c r="X642" s="517" t="str">
        <f>六年级等级</f>
        <v/>
      </c>
      <c r="Y642" s="515" t="str">
        <f>六年级仰卧起坐得分</f>
        <v/>
      </c>
      <c r="Z642" s="518" t="str">
        <f>六年级等级</f>
        <v/>
      </c>
      <c r="AA642" s="533" t="str">
        <f>六年级折返跑得分</f>
        <v/>
      </c>
      <c r="AB642" s="515" t="str">
        <f>六年级等级</f>
        <v/>
      </c>
      <c r="AC642" s="533" t="str">
        <f>六年级跳绳附加分</f>
        <v/>
      </c>
      <c r="AD642" s="534" t="str">
        <f>六年级标准分</f>
        <v/>
      </c>
      <c r="AE642" s="534" t="str">
        <f>六年级总分</f>
        <v/>
      </c>
      <c r="AF642" s="517" t="str">
        <f>六年级等级</f>
        <v/>
      </c>
      <c r="AM642" s="452" t="str">
        <f>折返时间</f>
        <v/>
      </c>
    </row>
    <row r="643" spans="1:39">
      <c r="A643" s="476">
        <v>610</v>
      </c>
      <c r="B643" s="477">
        <v>11</v>
      </c>
      <c r="C643" s="586"/>
      <c r="D643" s="587"/>
      <c r="E643" s="586"/>
      <c r="F643" s="473"/>
      <c r="G643" s="588"/>
      <c r="H643" s="475"/>
      <c r="I643" s="595"/>
      <c r="J643" s="596"/>
      <c r="K643" s="596"/>
      <c r="L643" s="503"/>
      <c r="M643" s="504"/>
      <c r="N643" s="505" t="str">
        <f>六年级BMI</f>
        <v/>
      </c>
      <c r="O643" s="499" t="str">
        <f>六年级BMI等级</f>
        <v/>
      </c>
      <c r="P643" s="500" t="str">
        <f>六年级BMI得分</f>
        <v/>
      </c>
      <c r="Q643" s="515" t="str">
        <f>六年级肺活量得分</f>
        <v/>
      </c>
      <c r="R643" s="512" t="str">
        <f>六年级等级</f>
        <v/>
      </c>
      <c r="S643" s="516" t="str">
        <f>六年级50米跑得分</f>
        <v/>
      </c>
      <c r="T643" s="517" t="str">
        <f>六年级等级</f>
        <v/>
      </c>
      <c r="U643" s="516" t="str">
        <f>六年级坐位体前屈得分</f>
        <v/>
      </c>
      <c r="V643" s="517" t="str">
        <f>六年级等级</f>
        <v/>
      </c>
      <c r="W643" s="516" t="str">
        <f>六年级一分钟跳绳得分</f>
        <v/>
      </c>
      <c r="X643" s="517" t="str">
        <f>六年级等级</f>
        <v/>
      </c>
      <c r="Y643" s="515" t="str">
        <f>六年级仰卧起坐得分</f>
        <v/>
      </c>
      <c r="Z643" s="518" t="str">
        <f>六年级等级</f>
        <v/>
      </c>
      <c r="AA643" s="533" t="str">
        <f>六年级折返跑得分</f>
        <v/>
      </c>
      <c r="AB643" s="515" t="str">
        <f>六年级等级</f>
        <v/>
      </c>
      <c r="AC643" s="533" t="str">
        <f>六年级跳绳附加分</f>
        <v/>
      </c>
      <c r="AD643" s="534" t="str">
        <f>六年级标准分</f>
        <v/>
      </c>
      <c r="AE643" s="534" t="str">
        <f>六年级总分</f>
        <v/>
      </c>
      <c r="AF643" s="517" t="str">
        <f>六年级等级</f>
        <v/>
      </c>
      <c r="AM643" s="452" t="str">
        <f>折返时间</f>
        <v/>
      </c>
    </row>
    <row r="644" spans="1:39">
      <c r="A644" s="476">
        <v>610</v>
      </c>
      <c r="B644" s="477">
        <v>12</v>
      </c>
      <c r="C644" s="586"/>
      <c r="D644" s="587"/>
      <c r="E644" s="586"/>
      <c r="F644" s="473"/>
      <c r="G644" s="588"/>
      <c r="H644" s="475"/>
      <c r="I644" s="595"/>
      <c r="J644" s="596"/>
      <c r="K644" s="596"/>
      <c r="L644" s="503"/>
      <c r="M644" s="504"/>
      <c r="N644" s="505" t="str">
        <f>六年级BMI</f>
        <v/>
      </c>
      <c r="O644" s="499" t="str">
        <f>六年级BMI等级</f>
        <v/>
      </c>
      <c r="P644" s="500" t="str">
        <f>六年级BMI得分</f>
        <v/>
      </c>
      <c r="Q644" s="515" t="str">
        <f>六年级肺活量得分</f>
        <v/>
      </c>
      <c r="R644" s="512" t="str">
        <f>六年级等级</f>
        <v/>
      </c>
      <c r="S644" s="516" t="str">
        <f>六年级50米跑得分</f>
        <v/>
      </c>
      <c r="T644" s="517" t="str">
        <f>六年级等级</f>
        <v/>
      </c>
      <c r="U644" s="516" t="str">
        <f>六年级坐位体前屈得分</f>
        <v/>
      </c>
      <c r="V644" s="517" t="str">
        <f>六年级等级</f>
        <v/>
      </c>
      <c r="W644" s="516" t="str">
        <f>六年级一分钟跳绳得分</f>
        <v/>
      </c>
      <c r="X644" s="517" t="str">
        <f>六年级等级</f>
        <v/>
      </c>
      <c r="Y644" s="515" t="str">
        <f>六年级仰卧起坐得分</f>
        <v/>
      </c>
      <c r="Z644" s="518" t="str">
        <f>六年级等级</f>
        <v/>
      </c>
      <c r="AA644" s="533" t="str">
        <f>六年级折返跑得分</f>
        <v/>
      </c>
      <c r="AB644" s="515" t="str">
        <f>六年级等级</f>
        <v/>
      </c>
      <c r="AC644" s="533" t="str">
        <f>六年级跳绳附加分</f>
        <v/>
      </c>
      <c r="AD644" s="534" t="str">
        <f>六年级标准分</f>
        <v/>
      </c>
      <c r="AE644" s="534" t="str">
        <f>六年级总分</f>
        <v/>
      </c>
      <c r="AF644" s="517" t="str">
        <f>六年级等级</f>
        <v/>
      </c>
      <c r="AM644" s="452" t="str">
        <f>折返时间</f>
        <v/>
      </c>
    </row>
    <row r="645" spans="1:39">
      <c r="A645" s="476">
        <v>610</v>
      </c>
      <c r="B645" s="477">
        <v>13</v>
      </c>
      <c r="C645" s="586"/>
      <c r="D645" s="587"/>
      <c r="E645" s="586"/>
      <c r="F645" s="473"/>
      <c r="G645" s="588"/>
      <c r="H645" s="475"/>
      <c r="I645" s="595"/>
      <c r="J645" s="596"/>
      <c r="K645" s="596"/>
      <c r="L645" s="503"/>
      <c r="M645" s="504"/>
      <c r="N645" s="505" t="str">
        <f>六年级BMI</f>
        <v/>
      </c>
      <c r="O645" s="499" t="str">
        <f>六年级BMI等级</f>
        <v/>
      </c>
      <c r="P645" s="500" t="str">
        <f>六年级BMI得分</f>
        <v/>
      </c>
      <c r="Q645" s="515" t="str">
        <f>六年级肺活量得分</f>
        <v/>
      </c>
      <c r="R645" s="512" t="str">
        <f>六年级等级</f>
        <v/>
      </c>
      <c r="S645" s="516" t="str">
        <f>六年级50米跑得分</f>
        <v/>
      </c>
      <c r="T645" s="517" t="str">
        <f>六年级等级</f>
        <v/>
      </c>
      <c r="U645" s="516" t="str">
        <f>六年级坐位体前屈得分</f>
        <v/>
      </c>
      <c r="V645" s="517" t="str">
        <f>六年级等级</f>
        <v/>
      </c>
      <c r="W645" s="516" t="str">
        <f>六年级一分钟跳绳得分</f>
        <v/>
      </c>
      <c r="X645" s="517" t="str">
        <f>六年级等级</f>
        <v/>
      </c>
      <c r="Y645" s="515" t="str">
        <f>六年级仰卧起坐得分</f>
        <v/>
      </c>
      <c r="Z645" s="518" t="str">
        <f>六年级等级</f>
        <v/>
      </c>
      <c r="AA645" s="533" t="str">
        <f>六年级折返跑得分</f>
        <v/>
      </c>
      <c r="AB645" s="515" t="str">
        <f>六年级等级</f>
        <v/>
      </c>
      <c r="AC645" s="533" t="str">
        <f>六年级跳绳附加分</f>
        <v/>
      </c>
      <c r="AD645" s="534" t="str">
        <f>六年级标准分</f>
        <v/>
      </c>
      <c r="AE645" s="534" t="str">
        <f>六年级总分</f>
        <v/>
      </c>
      <c r="AF645" s="517" t="str">
        <f>六年级等级</f>
        <v/>
      </c>
      <c r="AM645" s="452" t="str">
        <f>折返时间</f>
        <v/>
      </c>
    </row>
    <row r="646" spans="1:39">
      <c r="A646" s="476">
        <v>610</v>
      </c>
      <c r="B646" s="477">
        <v>14</v>
      </c>
      <c r="C646" s="586"/>
      <c r="D646" s="587"/>
      <c r="E646" s="586"/>
      <c r="F646" s="473"/>
      <c r="G646" s="589"/>
      <c r="H646" s="475"/>
      <c r="I646" s="595"/>
      <c r="J646" s="596"/>
      <c r="K646" s="596"/>
      <c r="L646" s="503"/>
      <c r="M646" s="504"/>
      <c r="N646" s="505" t="str">
        <f>六年级BMI</f>
        <v/>
      </c>
      <c r="O646" s="499" t="str">
        <f>六年级BMI等级</f>
        <v/>
      </c>
      <c r="P646" s="500" t="str">
        <f>六年级BMI得分</f>
        <v/>
      </c>
      <c r="Q646" s="515" t="str">
        <f>六年级肺活量得分</f>
        <v/>
      </c>
      <c r="R646" s="512" t="str">
        <f>六年级等级</f>
        <v/>
      </c>
      <c r="S646" s="516" t="str">
        <f>六年级50米跑得分</f>
        <v/>
      </c>
      <c r="T646" s="517" t="str">
        <f>六年级等级</f>
        <v/>
      </c>
      <c r="U646" s="516" t="str">
        <f>六年级坐位体前屈得分</f>
        <v/>
      </c>
      <c r="V646" s="517" t="str">
        <f>六年级等级</f>
        <v/>
      </c>
      <c r="W646" s="516" t="str">
        <f>六年级一分钟跳绳得分</f>
        <v/>
      </c>
      <c r="X646" s="517" t="str">
        <f>六年级等级</f>
        <v/>
      </c>
      <c r="Y646" s="515" t="str">
        <f>六年级仰卧起坐得分</f>
        <v/>
      </c>
      <c r="Z646" s="518" t="str">
        <f>六年级等级</f>
        <v/>
      </c>
      <c r="AA646" s="533" t="str">
        <f>六年级折返跑得分</f>
        <v/>
      </c>
      <c r="AB646" s="515" t="str">
        <f>六年级等级</f>
        <v/>
      </c>
      <c r="AC646" s="533" t="str">
        <f>六年级跳绳附加分</f>
        <v/>
      </c>
      <c r="AD646" s="534" t="str">
        <f>六年级标准分</f>
        <v/>
      </c>
      <c r="AE646" s="534" t="str">
        <f>六年级总分</f>
        <v/>
      </c>
      <c r="AF646" s="517" t="str">
        <f>六年级等级</f>
        <v/>
      </c>
      <c r="AM646" s="452" t="str">
        <f>折返时间</f>
        <v/>
      </c>
    </row>
    <row r="647" spans="1:39">
      <c r="A647" s="476">
        <v>610</v>
      </c>
      <c r="B647" s="477">
        <v>15</v>
      </c>
      <c r="C647" s="586"/>
      <c r="D647" s="587"/>
      <c r="E647" s="586"/>
      <c r="F647" s="473"/>
      <c r="G647" s="589"/>
      <c r="H647" s="475"/>
      <c r="I647" s="595"/>
      <c r="J647" s="596"/>
      <c r="K647" s="596"/>
      <c r="L647" s="503"/>
      <c r="M647" s="504"/>
      <c r="N647" s="505" t="str">
        <f>六年级BMI</f>
        <v/>
      </c>
      <c r="O647" s="499" t="str">
        <f>六年级BMI等级</f>
        <v/>
      </c>
      <c r="P647" s="500" t="str">
        <f>六年级BMI得分</f>
        <v/>
      </c>
      <c r="Q647" s="515" t="str">
        <f>六年级肺活量得分</f>
        <v/>
      </c>
      <c r="R647" s="512" t="str">
        <f>六年级等级</f>
        <v/>
      </c>
      <c r="S647" s="516" t="str">
        <f>六年级50米跑得分</f>
        <v/>
      </c>
      <c r="T647" s="517" t="str">
        <f>六年级等级</f>
        <v/>
      </c>
      <c r="U647" s="516" t="str">
        <f>六年级坐位体前屈得分</f>
        <v/>
      </c>
      <c r="V647" s="517" t="str">
        <f>六年级等级</f>
        <v/>
      </c>
      <c r="W647" s="516" t="str">
        <f>六年级一分钟跳绳得分</f>
        <v/>
      </c>
      <c r="X647" s="517" t="str">
        <f>六年级等级</f>
        <v/>
      </c>
      <c r="Y647" s="515" t="str">
        <f>六年级仰卧起坐得分</f>
        <v/>
      </c>
      <c r="Z647" s="518" t="str">
        <f>六年级等级</f>
        <v/>
      </c>
      <c r="AA647" s="533" t="str">
        <f>六年级折返跑得分</f>
        <v/>
      </c>
      <c r="AB647" s="515" t="str">
        <f>六年级等级</f>
        <v/>
      </c>
      <c r="AC647" s="533" t="str">
        <f>六年级跳绳附加分</f>
        <v/>
      </c>
      <c r="AD647" s="534" t="str">
        <f>六年级标准分</f>
        <v/>
      </c>
      <c r="AE647" s="534" t="str">
        <f>六年级总分</f>
        <v/>
      </c>
      <c r="AF647" s="517" t="str">
        <f>六年级等级</f>
        <v/>
      </c>
      <c r="AM647" s="452" t="str">
        <f>折返时间</f>
        <v/>
      </c>
    </row>
    <row r="648" spans="1:39">
      <c r="A648" s="476">
        <v>610</v>
      </c>
      <c r="B648" s="477">
        <v>16</v>
      </c>
      <c r="C648" s="586"/>
      <c r="D648" s="587"/>
      <c r="E648" s="586"/>
      <c r="F648" s="473"/>
      <c r="G648" s="588"/>
      <c r="H648" s="475"/>
      <c r="I648" s="595"/>
      <c r="J648" s="596"/>
      <c r="K648" s="596"/>
      <c r="L648" s="503"/>
      <c r="M648" s="504"/>
      <c r="N648" s="505" t="str">
        <f>六年级BMI</f>
        <v/>
      </c>
      <c r="O648" s="499" t="str">
        <f>六年级BMI等级</f>
        <v/>
      </c>
      <c r="P648" s="500" t="str">
        <f>六年级BMI得分</f>
        <v/>
      </c>
      <c r="Q648" s="515" t="str">
        <f>六年级肺活量得分</f>
        <v/>
      </c>
      <c r="R648" s="512" t="str">
        <f>六年级等级</f>
        <v/>
      </c>
      <c r="S648" s="516" t="str">
        <f>六年级50米跑得分</f>
        <v/>
      </c>
      <c r="T648" s="517" t="str">
        <f>六年级等级</f>
        <v/>
      </c>
      <c r="U648" s="516" t="str">
        <f>六年级坐位体前屈得分</f>
        <v/>
      </c>
      <c r="V648" s="517" t="str">
        <f>六年级等级</f>
        <v/>
      </c>
      <c r="W648" s="516" t="str">
        <f>六年级一分钟跳绳得分</f>
        <v/>
      </c>
      <c r="X648" s="517" t="str">
        <f>六年级等级</f>
        <v/>
      </c>
      <c r="Y648" s="515" t="str">
        <f>六年级仰卧起坐得分</f>
        <v/>
      </c>
      <c r="Z648" s="518" t="str">
        <f>六年级等级</f>
        <v/>
      </c>
      <c r="AA648" s="533" t="str">
        <f>六年级折返跑得分</f>
        <v/>
      </c>
      <c r="AB648" s="515" t="str">
        <f>六年级等级</f>
        <v/>
      </c>
      <c r="AC648" s="533" t="str">
        <f>六年级跳绳附加分</f>
        <v/>
      </c>
      <c r="AD648" s="534" t="str">
        <f>六年级标准分</f>
        <v/>
      </c>
      <c r="AE648" s="534" t="str">
        <f>六年级总分</f>
        <v/>
      </c>
      <c r="AF648" s="517" t="str">
        <f>六年级等级</f>
        <v/>
      </c>
      <c r="AM648" s="452" t="str">
        <f>折返时间</f>
        <v/>
      </c>
    </row>
    <row r="649" spans="1:39">
      <c r="A649" s="476">
        <v>610</v>
      </c>
      <c r="B649" s="477">
        <v>17</v>
      </c>
      <c r="C649" s="586"/>
      <c r="D649" s="587"/>
      <c r="E649" s="586"/>
      <c r="F649" s="473"/>
      <c r="G649" s="588"/>
      <c r="H649" s="475"/>
      <c r="I649" s="595"/>
      <c r="J649" s="596"/>
      <c r="K649" s="596"/>
      <c r="L649" s="503"/>
      <c r="M649" s="504"/>
      <c r="N649" s="505" t="str">
        <f>六年级BMI</f>
        <v/>
      </c>
      <c r="O649" s="499" t="str">
        <f>六年级BMI等级</f>
        <v/>
      </c>
      <c r="P649" s="500" t="str">
        <f>六年级BMI得分</f>
        <v/>
      </c>
      <c r="Q649" s="515" t="str">
        <f>六年级肺活量得分</f>
        <v/>
      </c>
      <c r="R649" s="512" t="str">
        <f>六年级等级</f>
        <v/>
      </c>
      <c r="S649" s="516" t="str">
        <f>六年级50米跑得分</f>
        <v/>
      </c>
      <c r="T649" s="517" t="str">
        <f>六年级等级</f>
        <v/>
      </c>
      <c r="U649" s="516" t="str">
        <f>六年级坐位体前屈得分</f>
        <v/>
      </c>
      <c r="V649" s="517" t="str">
        <f>六年级等级</f>
        <v/>
      </c>
      <c r="W649" s="516" t="str">
        <f>六年级一分钟跳绳得分</f>
        <v/>
      </c>
      <c r="X649" s="517" t="str">
        <f>六年级等级</f>
        <v/>
      </c>
      <c r="Y649" s="515" t="str">
        <f>六年级仰卧起坐得分</f>
        <v/>
      </c>
      <c r="Z649" s="518" t="str">
        <f>六年级等级</f>
        <v/>
      </c>
      <c r="AA649" s="533" t="str">
        <f>六年级折返跑得分</f>
        <v/>
      </c>
      <c r="AB649" s="515" t="str">
        <f>六年级等级</f>
        <v/>
      </c>
      <c r="AC649" s="533" t="str">
        <f>六年级跳绳附加分</f>
        <v/>
      </c>
      <c r="AD649" s="534" t="str">
        <f>六年级标准分</f>
        <v/>
      </c>
      <c r="AE649" s="534" t="str">
        <f>六年级总分</f>
        <v/>
      </c>
      <c r="AF649" s="517" t="str">
        <f>六年级等级</f>
        <v/>
      </c>
      <c r="AM649" s="452" t="str">
        <f>折返时间</f>
        <v/>
      </c>
    </row>
    <row r="650" spans="1:39">
      <c r="A650" s="476">
        <v>610</v>
      </c>
      <c r="B650" s="477">
        <v>18</v>
      </c>
      <c r="C650" s="586"/>
      <c r="D650" s="587"/>
      <c r="E650" s="586"/>
      <c r="F650" s="473"/>
      <c r="G650" s="588"/>
      <c r="H650" s="475"/>
      <c r="I650" s="595"/>
      <c r="J650" s="596"/>
      <c r="K650" s="596"/>
      <c r="L650" s="503"/>
      <c r="M650" s="504"/>
      <c r="N650" s="505" t="str">
        <f>六年级BMI</f>
        <v/>
      </c>
      <c r="O650" s="499" t="str">
        <f>六年级BMI等级</f>
        <v/>
      </c>
      <c r="P650" s="500" t="str">
        <f>六年级BMI得分</f>
        <v/>
      </c>
      <c r="Q650" s="515" t="str">
        <f>六年级肺活量得分</f>
        <v/>
      </c>
      <c r="R650" s="512" t="str">
        <f>六年级等级</f>
        <v/>
      </c>
      <c r="S650" s="516" t="str">
        <f>六年级50米跑得分</f>
        <v/>
      </c>
      <c r="T650" s="517" t="str">
        <f>六年级等级</f>
        <v/>
      </c>
      <c r="U650" s="516" t="str">
        <f>六年级坐位体前屈得分</f>
        <v/>
      </c>
      <c r="V650" s="517" t="str">
        <f>六年级等级</f>
        <v/>
      </c>
      <c r="W650" s="516" t="str">
        <f>六年级一分钟跳绳得分</f>
        <v/>
      </c>
      <c r="X650" s="517" t="str">
        <f>六年级等级</f>
        <v/>
      </c>
      <c r="Y650" s="515" t="str">
        <f>六年级仰卧起坐得分</f>
        <v/>
      </c>
      <c r="Z650" s="518" t="str">
        <f>六年级等级</f>
        <v/>
      </c>
      <c r="AA650" s="533" t="str">
        <f>六年级折返跑得分</f>
        <v/>
      </c>
      <c r="AB650" s="515" t="str">
        <f>六年级等级</f>
        <v/>
      </c>
      <c r="AC650" s="533" t="str">
        <f>六年级跳绳附加分</f>
        <v/>
      </c>
      <c r="AD650" s="534" t="str">
        <f>六年级标准分</f>
        <v/>
      </c>
      <c r="AE650" s="534" t="str">
        <f>六年级总分</f>
        <v/>
      </c>
      <c r="AF650" s="517" t="str">
        <f>六年级等级</f>
        <v/>
      </c>
      <c r="AM650" s="452" t="str">
        <f>折返时间</f>
        <v/>
      </c>
    </row>
    <row r="651" spans="1:39">
      <c r="A651" s="476">
        <v>610</v>
      </c>
      <c r="B651" s="477">
        <v>19</v>
      </c>
      <c r="C651" s="586"/>
      <c r="D651" s="587"/>
      <c r="E651" s="586"/>
      <c r="F651" s="473"/>
      <c r="G651" s="588"/>
      <c r="H651" s="475"/>
      <c r="I651" s="595"/>
      <c r="J651" s="596"/>
      <c r="K651" s="596"/>
      <c r="L651" s="503"/>
      <c r="M651" s="504"/>
      <c r="N651" s="505" t="str">
        <f>六年级BMI</f>
        <v/>
      </c>
      <c r="O651" s="499" t="str">
        <f>六年级BMI等级</f>
        <v/>
      </c>
      <c r="P651" s="500" t="str">
        <f>六年级BMI得分</f>
        <v/>
      </c>
      <c r="Q651" s="515" t="str">
        <f>六年级肺活量得分</f>
        <v/>
      </c>
      <c r="R651" s="512" t="str">
        <f>六年级等级</f>
        <v/>
      </c>
      <c r="S651" s="516" t="str">
        <f>六年级50米跑得分</f>
        <v/>
      </c>
      <c r="T651" s="517" t="str">
        <f>六年级等级</f>
        <v/>
      </c>
      <c r="U651" s="516" t="str">
        <f>六年级坐位体前屈得分</f>
        <v/>
      </c>
      <c r="V651" s="517" t="str">
        <f>六年级等级</f>
        <v/>
      </c>
      <c r="W651" s="516" t="str">
        <f>六年级一分钟跳绳得分</f>
        <v/>
      </c>
      <c r="X651" s="517" t="str">
        <f>六年级等级</f>
        <v/>
      </c>
      <c r="Y651" s="515" t="str">
        <f>六年级仰卧起坐得分</f>
        <v/>
      </c>
      <c r="Z651" s="518" t="str">
        <f>六年级等级</f>
        <v/>
      </c>
      <c r="AA651" s="533" t="str">
        <f>六年级折返跑得分</f>
        <v/>
      </c>
      <c r="AB651" s="515" t="str">
        <f>六年级等级</f>
        <v/>
      </c>
      <c r="AC651" s="533" t="str">
        <f>六年级跳绳附加分</f>
        <v/>
      </c>
      <c r="AD651" s="534" t="str">
        <f>六年级标准分</f>
        <v/>
      </c>
      <c r="AE651" s="534" t="str">
        <f>六年级总分</f>
        <v/>
      </c>
      <c r="AF651" s="517" t="str">
        <f>六年级等级</f>
        <v/>
      </c>
      <c r="AM651" s="452" t="str">
        <f>折返时间</f>
        <v/>
      </c>
    </row>
    <row r="652" spans="1:39">
      <c r="A652" s="476">
        <v>610</v>
      </c>
      <c r="B652" s="477">
        <v>20</v>
      </c>
      <c r="C652" s="586"/>
      <c r="D652" s="587"/>
      <c r="E652" s="586"/>
      <c r="F652" s="473"/>
      <c r="G652" s="588"/>
      <c r="H652" s="475"/>
      <c r="I652" s="595"/>
      <c r="J652" s="596"/>
      <c r="K652" s="596"/>
      <c r="L652" s="503"/>
      <c r="M652" s="504"/>
      <c r="N652" s="505" t="str">
        <f>六年级BMI</f>
        <v/>
      </c>
      <c r="O652" s="499" t="str">
        <f>六年级BMI等级</f>
        <v/>
      </c>
      <c r="P652" s="500" t="str">
        <f>六年级BMI得分</f>
        <v/>
      </c>
      <c r="Q652" s="515" t="str">
        <f>六年级肺活量得分</f>
        <v/>
      </c>
      <c r="R652" s="512" t="str">
        <f>六年级等级</f>
        <v/>
      </c>
      <c r="S652" s="516" t="str">
        <f>六年级50米跑得分</f>
        <v/>
      </c>
      <c r="T652" s="517" t="str">
        <f>六年级等级</f>
        <v/>
      </c>
      <c r="U652" s="516" t="str">
        <f>六年级坐位体前屈得分</f>
        <v/>
      </c>
      <c r="V652" s="517" t="str">
        <f>六年级等级</f>
        <v/>
      </c>
      <c r="W652" s="516" t="str">
        <f>六年级一分钟跳绳得分</f>
        <v/>
      </c>
      <c r="X652" s="517" t="str">
        <f>六年级等级</f>
        <v/>
      </c>
      <c r="Y652" s="515" t="str">
        <f>六年级仰卧起坐得分</f>
        <v/>
      </c>
      <c r="Z652" s="518" t="str">
        <f>六年级等级</f>
        <v/>
      </c>
      <c r="AA652" s="533" t="str">
        <f>六年级折返跑得分</f>
        <v/>
      </c>
      <c r="AB652" s="515" t="str">
        <f>六年级等级</f>
        <v/>
      </c>
      <c r="AC652" s="533" t="str">
        <f>六年级跳绳附加分</f>
        <v/>
      </c>
      <c r="AD652" s="534" t="str">
        <f>六年级标准分</f>
        <v/>
      </c>
      <c r="AE652" s="534" t="str">
        <f>六年级总分</f>
        <v/>
      </c>
      <c r="AF652" s="517" t="str">
        <f>六年级等级</f>
        <v/>
      </c>
      <c r="AM652" s="452" t="str">
        <f>折返时间</f>
        <v/>
      </c>
    </row>
    <row r="653" spans="1:39">
      <c r="A653" s="476">
        <v>610</v>
      </c>
      <c r="B653" s="477">
        <v>21</v>
      </c>
      <c r="C653" s="586"/>
      <c r="D653" s="587"/>
      <c r="E653" s="586"/>
      <c r="F653" s="473"/>
      <c r="G653" s="588"/>
      <c r="H653" s="475"/>
      <c r="I653" s="595"/>
      <c r="J653" s="596"/>
      <c r="K653" s="596"/>
      <c r="L653" s="503"/>
      <c r="M653" s="504"/>
      <c r="N653" s="505" t="str">
        <f>六年级BMI</f>
        <v/>
      </c>
      <c r="O653" s="499" t="str">
        <f>六年级BMI等级</f>
        <v/>
      </c>
      <c r="P653" s="500" t="str">
        <f>六年级BMI得分</f>
        <v/>
      </c>
      <c r="Q653" s="515" t="str">
        <f>六年级肺活量得分</f>
        <v/>
      </c>
      <c r="R653" s="512" t="str">
        <f>六年级等级</f>
        <v/>
      </c>
      <c r="S653" s="516" t="str">
        <f>六年级50米跑得分</f>
        <v/>
      </c>
      <c r="T653" s="517" t="str">
        <f>六年级等级</f>
        <v/>
      </c>
      <c r="U653" s="516" t="str">
        <f>六年级坐位体前屈得分</f>
        <v/>
      </c>
      <c r="V653" s="517" t="str">
        <f>六年级等级</f>
        <v/>
      </c>
      <c r="W653" s="516" t="str">
        <f>六年级一分钟跳绳得分</f>
        <v/>
      </c>
      <c r="X653" s="517" t="str">
        <f>六年级等级</f>
        <v/>
      </c>
      <c r="Y653" s="515" t="str">
        <f>六年级仰卧起坐得分</f>
        <v/>
      </c>
      <c r="Z653" s="518" t="str">
        <f>六年级等级</f>
        <v/>
      </c>
      <c r="AA653" s="533" t="str">
        <f>六年级折返跑得分</f>
        <v/>
      </c>
      <c r="AB653" s="515" t="str">
        <f>六年级等级</f>
        <v/>
      </c>
      <c r="AC653" s="533" t="str">
        <f>六年级跳绳附加分</f>
        <v/>
      </c>
      <c r="AD653" s="534" t="str">
        <f>六年级标准分</f>
        <v/>
      </c>
      <c r="AE653" s="534" t="str">
        <f>六年级总分</f>
        <v/>
      </c>
      <c r="AF653" s="517" t="str">
        <f>六年级等级</f>
        <v/>
      </c>
      <c r="AM653" s="452" t="str">
        <f>折返时间</f>
        <v/>
      </c>
    </row>
    <row r="654" spans="1:39">
      <c r="A654" s="476">
        <v>610</v>
      </c>
      <c r="B654" s="477">
        <v>22</v>
      </c>
      <c r="C654" s="586"/>
      <c r="D654" s="587"/>
      <c r="E654" s="586"/>
      <c r="F654" s="473"/>
      <c r="G654" s="588"/>
      <c r="H654" s="475"/>
      <c r="I654" s="595"/>
      <c r="J654" s="596"/>
      <c r="K654" s="596"/>
      <c r="L654" s="503"/>
      <c r="M654" s="504"/>
      <c r="N654" s="505" t="str">
        <f>六年级BMI</f>
        <v/>
      </c>
      <c r="O654" s="499" t="str">
        <f>六年级BMI等级</f>
        <v/>
      </c>
      <c r="P654" s="500" t="str">
        <f>六年级BMI得分</f>
        <v/>
      </c>
      <c r="Q654" s="515" t="str">
        <f>六年级肺活量得分</f>
        <v/>
      </c>
      <c r="R654" s="512" t="str">
        <f>六年级等级</f>
        <v/>
      </c>
      <c r="S654" s="516" t="str">
        <f>六年级50米跑得分</f>
        <v/>
      </c>
      <c r="T654" s="517" t="str">
        <f>六年级等级</f>
        <v/>
      </c>
      <c r="U654" s="516" t="str">
        <f>六年级坐位体前屈得分</f>
        <v/>
      </c>
      <c r="V654" s="517" t="str">
        <f>六年级等级</f>
        <v/>
      </c>
      <c r="W654" s="516" t="str">
        <f>六年级一分钟跳绳得分</f>
        <v/>
      </c>
      <c r="X654" s="517" t="str">
        <f>六年级等级</f>
        <v/>
      </c>
      <c r="Y654" s="515" t="str">
        <f>六年级仰卧起坐得分</f>
        <v/>
      </c>
      <c r="Z654" s="518" t="str">
        <f>六年级等级</f>
        <v/>
      </c>
      <c r="AA654" s="533" t="str">
        <f>六年级折返跑得分</f>
        <v/>
      </c>
      <c r="AB654" s="515" t="str">
        <f>六年级等级</f>
        <v/>
      </c>
      <c r="AC654" s="533" t="str">
        <f>六年级跳绳附加分</f>
        <v/>
      </c>
      <c r="AD654" s="534" t="str">
        <f>六年级标准分</f>
        <v/>
      </c>
      <c r="AE654" s="534" t="str">
        <f>六年级总分</f>
        <v/>
      </c>
      <c r="AF654" s="517" t="str">
        <f>六年级等级</f>
        <v/>
      </c>
      <c r="AM654" s="452" t="str">
        <f>折返时间</f>
        <v/>
      </c>
    </row>
    <row r="655" spans="1:39">
      <c r="A655" s="476">
        <v>610</v>
      </c>
      <c r="B655" s="477">
        <v>23</v>
      </c>
      <c r="C655" s="586"/>
      <c r="D655" s="587"/>
      <c r="E655" s="586"/>
      <c r="F655" s="473"/>
      <c r="G655" s="588"/>
      <c r="H655" s="475"/>
      <c r="I655" s="595"/>
      <c r="J655" s="596"/>
      <c r="K655" s="596"/>
      <c r="L655" s="503"/>
      <c r="M655" s="504"/>
      <c r="N655" s="505" t="str">
        <f>六年级BMI</f>
        <v/>
      </c>
      <c r="O655" s="499" t="str">
        <f>六年级BMI等级</f>
        <v/>
      </c>
      <c r="P655" s="500" t="str">
        <f>六年级BMI得分</f>
        <v/>
      </c>
      <c r="Q655" s="515" t="str">
        <f>六年级肺活量得分</f>
        <v/>
      </c>
      <c r="R655" s="512" t="str">
        <f>六年级等级</f>
        <v/>
      </c>
      <c r="S655" s="516" t="str">
        <f>六年级50米跑得分</f>
        <v/>
      </c>
      <c r="T655" s="517" t="str">
        <f>六年级等级</f>
        <v/>
      </c>
      <c r="U655" s="516" t="str">
        <f>六年级坐位体前屈得分</f>
        <v/>
      </c>
      <c r="V655" s="517" t="str">
        <f>六年级等级</f>
        <v/>
      </c>
      <c r="W655" s="516" t="str">
        <f>六年级一分钟跳绳得分</f>
        <v/>
      </c>
      <c r="X655" s="517" t="str">
        <f>六年级等级</f>
        <v/>
      </c>
      <c r="Y655" s="515" t="str">
        <f>六年级仰卧起坐得分</f>
        <v/>
      </c>
      <c r="Z655" s="518" t="str">
        <f>六年级等级</f>
        <v/>
      </c>
      <c r="AA655" s="533" t="str">
        <f>六年级折返跑得分</f>
        <v/>
      </c>
      <c r="AB655" s="515" t="str">
        <f>六年级等级</f>
        <v/>
      </c>
      <c r="AC655" s="533" t="str">
        <f>六年级跳绳附加分</f>
        <v/>
      </c>
      <c r="AD655" s="534" t="str">
        <f>六年级标准分</f>
        <v/>
      </c>
      <c r="AE655" s="534" t="str">
        <f>六年级总分</f>
        <v/>
      </c>
      <c r="AF655" s="517" t="str">
        <f>六年级等级</f>
        <v/>
      </c>
      <c r="AM655" s="452" t="str">
        <f>折返时间</f>
        <v/>
      </c>
    </row>
    <row r="656" spans="1:39">
      <c r="A656" s="476">
        <v>610</v>
      </c>
      <c r="B656" s="477">
        <v>24</v>
      </c>
      <c r="C656" s="586"/>
      <c r="D656" s="587"/>
      <c r="E656" s="586"/>
      <c r="F656" s="473"/>
      <c r="G656" s="588"/>
      <c r="H656" s="475"/>
      <c r="I656" s="595"/>
      <c r="J656" s="596"/>
      <c r="K656" s="596"/>
      <c r="L656" s="503"/>
      <c r="M656" s="504"/>
      <c r="N656" s="505" t="str">
        <f>六年级BMI</f>
        <v/>
      </c>
      <c r="O656" s="499" t="str">
        <f>六年级BMI等级</f>
        <v/>
      </c>
      <c r="P656" s="500" t="str">
        <f>六年级BMI得分</f>
        <v/>
      </c>
      <c r="Q656" s="515" t="str">
        <f>六年级肺活量得分</f>
        <v/>
      </c>
      <c r="R656" s="512" t="str">
        <f>六年级等级</f>
        <v/>
      </c>
      <c r="S656" s="516" t="str">
        <f>六年级50米跑得分</f>
        <v/>
      </c>
      <c r="T656" s="517" t="str">
        <f>六年级等级</f>
        <v/>
      </c>
      <c r="U656" s="516" t="str">
        <f>六年级坐位体前屈得分</f>
        <v/>
      </c>
      <c r="V656" s="517" t="str">
        <f>六年级等级</f>
        <v/>
      </c>
      <c r="W656" s="516" t="str">
        <f>六年级一分钟跳绳得分</f>
        <v/>
      </c>
      <c r="X656" s="517" t="str">
        <f>六年级等级</f>
        <v/>
      </c>
      <c r="Y656" s="515" t="str">
        <f>六年级仰卧起坐得分</f>
        <v/>
      </c>
      <c r="Z656" s="518" t="str">
        <f>六年级等级</f>
        <v/>
      </c>
      <c r="AA656" s="533" t="str">
        <f>六年级折返跑得分</f>
        <v/>
      </c>
      <c r="AB656" s="515" t="str">
        <f>六年级等级</f>
        <v/>
      </c>
      <c r="AC656" s="533" t="str">
        <f>六年级跳绳附加分</f>
        <v/>
      </c>
      <c r="AD656" s="534" t="str">
        <f>六年级标准分</f>
        <v/>
      </c>
      <c r="AE656" s="534" t="str">
        <f>六年级总分</f>
        <v/>
      </c>
      <c r="AF656" s="517" t="str">
        <f>六年级等级</f>
        <v/>
      </c>
      <c r="AM656" s="452" t="str">
        <f>折返时间</f>
        <v/>
      </c>
    </row>
    <row r="657" spans="1:39">
      <c r="A657" s="476">
        <v>610</v>
      </c>
      <c r="B657" s="477">
        <v>25</v>
      </c>
      <c r="C657" s="586"/>
      <c r="D657" s="587"/>
      <c r="E657" s="586"/>
      <c r="F657" s="473"/>
      <c r="G657" s="588"/>
      <c r="H657" s="475"/>
      <c r="I657" s="595"/>
      <c r="J657" s="596"/>
      <c r="K657" s="596"/>
      <c r="L657" s="503"/>
      <c r="M657" s="504"/>
      <c r="N657" s="505" t="str">
        <f>六年级BMI</f>
        <v/>
      </c>
      <c r="O657" s="499" t="str">
        <f>六年级BMI等级</f>
        <v/>
      </c>
      <c r="P657" s="500" t="str">
        <f>六年级BMI得分</f>
        <v/>
      </c>
      <c r="Q657" s="515" t="str">
        <f>六年级肺活量得分</f>
        <v/>
      </c>
      <c r="R657" s="512" t="str">
        <f>六年级等级</f>
        <v/>
      </c>
      <c r="S657" s="516" t="str">
        <f>六年级50米跑得分</f>
        <v/>
      </c>
      <c r="T657" s="517" t="str">
        <f>六年级等级</f>
        <v/>
      </c>
      <c r="U657" s="516" t="str">
        <f>六年级坐位体前屈得分</f>
        <v/>
      </c>
      <c r="V657" s="517" t="str">
        <f>六年级等级</f>
        <v/>
      </c>
      <c r="W657" s="516" t="str">
        <f>六年级一分钟跳绳得分</f>
        <v/>
      </c>
      <c r="X657" s="517" t="str">
        <f>六年级等级</f>
        <v/>
      </c>
      <c r="Y657" s="515" t="str">
        <f>六年级仰卧起坐得分</f>
        <v/>
      </c>
      <c r="Z657" s="518" t="str">
        <f>六年级等级</f>
        <v/>
      </c>
      <c r="AA657" s="533" t="str">
        <f>六年级折返跑得分</f>
        <v/>
      </c>
      <c r="AB657" s="515" t="str">
        <f>六年级等级</f>
        <v/>
      </c>
      <c r="AC657" s="533" t="str">
        <f>六年级跳绳附加分</f>
        <v/>
      </c>
      <c r="AD657" s="534" t="str">
        <f>六年级标准分</f>
        <v/>
      </c>
      <c r="AE657" s="534" t="str">
        <f>六年级总分</f>
        <v/>
      </c>
      <c r="AF657" s="517" t="str">
        <f>六年级等级</f>
        <v/>
      </c>
      <c r="AM657" s="452" t="str">
        <f>折返时间</f>
        <v/>
      </c>
    </row>
    <row r="658" spans="1:32">
      <c r="A658" s="476">
        <v>610</v>
      </c>
      <c r="B658" s="477">
        <v>26</v>
      </c>
      <c r="C658" s="586"/>
      <c r="D658" s="587"/>
      <c r="E658" s="586"/>
      <c r="F658" s="473"/>
      <c r="G658" s="588"/>
      <c r="H658" s="475"/>
      <c r="I658" s="595"/>
      <c r="J658" s="596"/>
      <c r="K658" s="596"/>
      <c r="L658" s="503"/>
      <c r="M658" s="504"/>
      <c r="N658" s="505" t="str">
        <f>六年级BMI</f>
        <v/>
      </c>
      <c r="O658" s="499" t="str">
        <f>六年级BMI等级</f>
        <v/>
      </c>
      <c r="P658" s="500" t="str">
        <f>六年级BMI得分</f>
        <v/>
      </c>
      <c r="Q658" s="515" t="str">
        <f>六年级肺活量得分</f>
        <v/>
      </c>
      <c r="R658" s="512" t="str">
        <f>六年级等级</f>
        <v/>
      </c>
      <c r="S658" s="516" t="str">
        <f>六年级50米跑得分</f>
        <v/>
      </c>
      <c r="T658" s="517" t="str">
        <f>六年级等级</f>
        <v/>
      </c>
      <c r="U658" s="516" t="str">
        <f>六年级坐位体前屈得分</f>
        <v/>
      </c>
      <c r="V658" s="517" t="str">
        <f>六年级等级</f>
        <v/>
      </c>
      <c r="W658" s="516" t="str">
        <f>六年级一分钟跳绳得分</f>
        <v/>
      </c>
      <c r="X658" s="517" t="str">
        <f>六年级等级</f>
        <v/>
      </c>
      <c r="Y658" s="515" t="str">
        <f>六年级仰卧起坐得分</f>
        <v/>
      </c>
      <c r="Z658" s="518" t="str">
        <f>六年级等级</f>
        <v/>
      </c>
      <c r="AA658" s="533" t="str">
        <f>六年级折返跑得分</f>
        <v/>
      </c>
      <c r="AB658" s="515" t="str">
        <f>六年级等级</f>
        <v/>
      </c>
      <c r="AC658" s="533" t="str">
        <f>六年级跳绳附加分</f>
        <v/>
      </c>
      <c r="AD658" s="534" t="str">
        <f>六年级标准分</f>
        <v/>
      </c>
      <c r="AE658" s="534" t="str">
        <f>六年级总分</f>
        <v/>
      </c>
      <c r="AF658" s="517" t="str">
        <f>六年级等级</f>
        <v/>
      </c>
    </row>
    <row r="659" spans="1:32">
      <c r="A659" s="476">
        <v>610</v>
      </c>
      <c r="B659" s="477">
        <v>27</v>
      </c>
      <c r="C659" s="586"/>
      <c r="D659" s="587"/>
      <c r="E659" s="586"/>
      <c r="F659" s="473"/>
      <c r="G659" s="588"/>
      <c r="H659" s="475"/>
      <c r="I659" s="595"/>
      <c r="J659" s="596"/>
      <c r="K659" s="596"/>
      <c r="L659" s="503"/>
      <c r="M659" s="504"/>
      <c r="N659" s="505" t="str">
        <f>六年级BMI</f>
        <v/>
      </c>
      <c r="O659" s="499" t="str">
        <f>六年级BMI等级</f>
        <v/>
      </c>
      <c r="P659" s="500" t="str">
        <f>六年级BMI得分</f>
        <v/>
      </c>
      <c r="Q659" s="515" t="str">
        <f>六年级肺活量得分</f>
        <v/>
      </c>
      <c r="R659" s="512" t="str">
        <f>六年级等级</f>
        <v/>
      </c>
      <c r="S659" s="516" t="str">
        <f>六年级50米跑得分</f>
        <v/>
      </c>
      <c r="T659" s="517" t="str">
        <f>六年级等级</f>
        <v/>
      </c>
      <c r="U659" s="516" t="str">
        <f>六年级坐位体前屈得分</f>
        <v/>
      </c>
      <c r="V659" s="517" t="str">
        <f>六年级等级</f>
        <v/>
      </c>
      <c r="W659" s="516" t="str">
        <f>六年级一分钟跳绳得分</f>
        <v/>
      </c>
      <c r="X659" s="517" t="str">
        <f>六年级等级</f>
        <v/>
      </c>
      <c r="Y659" s="515" t="str">
        <f>六年级仰卧起坐得分</f>
        <v/>
      </c>
      <c r="Z659" s="518" t="str">
        <f>六年级等级</f>
        <v/>
      </c>
      <c r="AA659" s="533" t="str">
        <f>六年级折返跑得分</f>
        <v/>
      </c>
      <c r="AB659" s="515" t="str">
        <f>六年级等级</f>
        <v/>
      </c>
      <c r="AC659" s="533" t="str">
        <f>六年级跳绳附加分</f>
        <v/>
      </c>
      <c r="AD659" s="534" t="str">
        <f>六年级标准分</f>
        <v/>
      </c>
      <c r="AE659" s="534" t="str">
        <f>六年级总分</f>
        <v/>
      </c>
      <c r="AF659" s="517" t="str">
        <f>六年级等级</f>
        <v/>
      </c>
    </row>
    <row r="660" spans="1:32">
      <c r="A660" s="476">
        <v>610</v>
      </c>
      <c r="B660" s="477">
        <v>28</v>
      </c>
      <c r="C660" s="586"/>
      <c r="D660" s="587"/>
      <c r="E660" s="586"/>
      <c r="F660" s="473"/>
      <c r="G660" s="588"/>
      <c r="H660" s="475"/>
      <c r="I660" s="595"/>
      <c r="J660" s="596"/>
      <c r="K660" s="596"/>
      <c r="L660" s="503"/>
      <c r="M660" s="504"/>
      <c r="N660" s="505" t="str">
        <f>六年级BMI</f>
        <v/>
      </c>
      <c r="O660" s="499" t="str">
        <f>六年级BMI等级</f>
        <v/>
      </c>
      <c r="P660" s="500" t="str">
        <f>六年级BMI得分</f>
        <v/>
      </c>
      <c r="Q660" s="515" t="str">
        <f>六年级肺活量得分</f>
        <v/>
      </c>
      <c r="R660" s="512" t="str">
        <f>六年级等级</f>
        <v/>
      </c>
      <c r="S660" s="516" t="str">
        <f>六年级50米跑得分</f>
        <v/>
      </c>
      <c r="T660" s="517" t="str">
        <f>六年级等级</f>
        <v/>
      </c>
      <c r="U660" s="516" t="str">
        <f>六年级坐位体前屈得分</f>
        <v/>
      </c>
      <c r="V660" s="517" t="str">
        <f>六年级等级</f>
        <v/>
      </c>
      <c r="W660" s="516" t="str">
        <f>六年级一分钟跳绳得分</f>
        <v/>
      </c>
      <c r="X660" s="517" t="str">
        <f>六年级等级</f>
        <v/>
      </c>
      <c r="Y660" s="515" t="str">
        <f>六年级仰卧起坐得分</f>
        <v/>
      </c>
      <c r="Z660" s="518" t="str">
        <f>六年级等级</f>
        <v/>
      </c>
      <c r="AA660" s="533" t="str">
        <f>六年级折返跑得分</f>
        <v/>
      </c>
      <c r="AB660" s="515" t="str">
        <f>六年级等级</f>
        <v/>
      </c>
      <c r="AC660" s="533" t="str">
        <f>六年级跳绳附加分</f>
        <v/>
      </c>
      <c r="AD660" s="534" t="str">
        <f>六年级标准分</f>
        <v/>
      </c>
      <c r="AE660" s="534" t="str">
        <f>六年级总分</f>
        <v/>
      </c>
      <c r="AF660" s="517" t="str">
        <f>六年级等级</f>
        <v/>
      </c>
    </row>
    <row r="661" spans="1:32">
      <c r="A661" s="476">
        <v>610</v>
      </c>
      <c r="B661" s="477">
        <v>29</v>
      </c>
      <c r="C661" s="586"/>
      <c r="D661" s="587"/>
      <c r="E661" s="586"/>
      <c r="F661" s="473"/>
      <c r="G661" s="588"/>
      <c r="H661" s="475"/>
      <c r="I661" s="595"/>
      <c r="J661" s="596"/>
      <c r="K661" s="596"/>
      <c r="L661" s="503"/>
      <c r="M661" s="504"/>
      <c r="N661" s="505" t="str">
        <f>六年级BMI</f>
        <v/>
      </c>
      <c r="O661" s="499" t="str">
        <f>六年级BMI等级</f>
        <v/>
      </c>
      <c r="P661" s="500" t="str">
        <f>六年级BMI得分</f>
        <v/>
      </c>
      <c r="Q661" s="515" t="str">
        <f>六年级肺活量得分</f>
        <v/>
      </c>
      <c r="R661" s="512" t="str">
        <f>六年级等级</f>
        <v/>
      </c>
      <c r="S661" s="516" t="str">
        <f>六年级50米跑得分</f>
        <v/>
      </c>
      <c r="T661" s="517" t="str">
        <f>六年级等级</f>
        <v/>
      </c>
      <c r="U661" s="516" t="str">
        <f>六年级坐位体前屈得分</f>
        <v/>
      </c>
      <c r="V661" s="517" t="str">
        <f>六年级等级</f>
        <v/>
      </c>
      <c r="W661" s="516" t="str">
        <f>六年级一分钟跳绳得分</f>
        <v/>
      </c>
      <c r="X661" s="517" t="str">
        <f>六年级等级</f>
        <v/>
      </c>
      <c r="Y661" s="515" t="str">
        <f>六年级仰卧起坐得分</f>
        <v/>
      </c>
      <c r="Z661" s="518" t="str">
        <f>六年级等级</f>
        <v/>
      </c>
      <c r="AA661" s="533" t="str">
        <f>六年级折返跑得分</f>
        <v/>
      </c>
      <c r="AB661" s="515" t="str">
        <f>六年级等级</f>
        <v/>
      </c>
      <c r="AC661" s="533" t="str">
        <f>六年级跳绳附加分</f>
        <v/>
      </c>
      <c r="AD661" s="534" t="str">
        <f>六年级标准分</f>
        <v/>
      </c>
      <c r="AE661" s="534" t="str">
        <f>六年级总分</f>
        <v/>
      </c>
      <c r="AF661" s="517" t="str">
        <f>六年级等级</f>
        <v/>
      </c>
    </row>
    <row r="662" spans="1:32">
      <c r="A662" s="476">
        <v>610</v>
      </c>
      <c r="B662" s="477">
        <v>30</v>
      </c>
      <c r="C662" s="586"/>
      <c r="D662" s="587"/>
      <c r="E662" s="586"/>
      <c r="F662" s="473"/>
      <c r="G662" s="588"/>
      <c r="H662" s="475"/>
      <c r="I662" s="595"/>
      <c r="J662" s="596"/>
      <c r="K662" s="596"/>
      <c r="L662" s="503"/>
      <c r="M662" s="504"/>
      <c r="N662" s="505" t="str">
        <f>六年级BMI</f>
        <v/>
      </c>
      <c r="O662" s="499" t="str">
        <f>六年级BMI等级</f>
        <v/>
      </c>
      <c r="P662" s="500" t="str">
        <f>六年级BMI得分</f>
        <v/>
      </c>
      <c r="Q662" s="515" t="str">
        <f>六年级肺活量得分</f>
        <v/>
      </c>
      <c r="R662" s="512" t="str">
        <f>六年级等级</f>
        <v/>
      </c>
      <c r="S662" s="516" t="str">
        <f>六年级50米跑得分</f>
        <v/>
      </c>
      <c r="T662" s="517" t="str">
        <f>六年级等级</f>
        <v/>
      </c>
      <c r="U662" s="516" t="str">
        <f>六年级坐位体前屈得分</f>
        <v/>
      </c>
      <c r="V662" s="517" t="str">
        <f>六年级等级</f>
        <v/>
      </c>
      <c r="W662" s="516" t="str">
        <f>六年级一分钟跳绳得分</f>
        <v/>
      </c>
      <c r="X662" s="517" t="str">
        <f>六年级等级</f>
        <v/>
      </c>
      <c r="Y662" s="515" t="str">
        <f>六年级仰卧起坐得分</f>
        <v/>
      </c>
      <c r="Z662" s="518" t="str">
        <f>六年级等级</f>
        <v/>
      </c>
      <c r="AA662" s="533" t="str">
        <f>六年级折返跑得分</f>
        <v/>
      </c>
      <c r="AB662" s="515" t="str">
        <f>六年级等级</f>
        <v/>
      </c>
      <c r="AC662" s="533" t="str">
        <f>六年级跳绳附加分</f>
        <v/>
      </c>
      <c r="AD662" s="534" t="str">
        <f>六年级标准分</f>
        <v/>
      </c>
      <c r="AE662" s="534" t="str">
        <f>六年级总分</f>
        <v/>
      </c>
      <c r="AF662" s="517" t="str">
        <f>六年级等级</f>
        <v/>
      </c>
    </row>
    <row r="663" spans="1:39">
      <c r="A663" s="476">
        <v>610</v>
      </c>
      <c r="B663" s="477">
        <v>31</v>
      </c>
      <c r="C663" s="586"/>
      <c r="D663" s="587"/>
      <c r="E663" s="586"/>
      <c r="F663" s="473"/>
      <c r="G663" s="588"/>
      <c r="H663" s="475"/>
      <c r="I663" s="595"/>
      <c r="J663" s="596"/>
      <c r="K663" s="596"/>
      <c r="L663" s="503"/>
      <c r="M663" s="504"/>
      <c r="N663" s="505" t="str">
        <f>六年级BMI</f>
        <v/>
      </c>
      <c r="O663" s="499" t="str">
        <f>六年级BMI等级</f>
        <v/>
      </c>
      <c r="P663" s="500" t="str">
        <f>六年级BMI得分</f>
        <v/>
      </c>
      <c r="Q663" s="515" t="str">
        <f>六年级肺活量得分</f>
        <v/>
      </c>
      <c r="R663" s="512" t="str">
        <f>六年级等级</f>
        <v/>
      </c>
      <c r="S663" s="516" t="str">
        <f>六年级50米跑得分</f>
        <v/>
      </c>
      <c r="T663" s="517" t="str">
        <f>六年级等级</f>
        <v/>
      </c>
      <c r="U663" s="516" t="str">
        <f>六年级坐位体前屈得分</f>
        <v/>
      </c>
      <c r="V663" s="517" t="str">
        <f>六年级等级</f>
        <v/>
      </c>
      <c r="W663" s="516" t="str">
        <f>六年级一分钟跳绳得分</f>
        <v/>
      </c>
      <c r="X663" s="517" t="str">
        <f>六年级等级</f>
        <v/>
      </c>
      <c r="Y663" s="515" t="str">
        <f>六年级仰卧起坐得分</f>
        <v/>
      </c>
      <c r="Z663" s="518" t="str">
        <f>六年级等级</f>
        <v/>
      </c>
      <c r="AA663" s="533" t="str">
        <f>六年级折返跑得分</f>
        <v/>
      </c>
      <c r="AB663" s="515" t="str">
        <f>六年级等级</f>
        <v/>
      </c>
      <c r="AC663" s="533" t="str">
        <f>六年级跳绳附加分</f>
        <v/>
      </c>
      <c r="AD663" s="534" t="str">
        <f>六年级标准分</f>
        <v/>
      </c>
      <c r="AE663" s="534" t="str">
        <f>六年级总分</f>
        <v/>
      </c>
      <c r="AF663" s="517" t="str">
        <f>六年级等级</f>
        <v/>
      </c>
      <c r="AM663" s="452" t="str">
        <f>折返时间</f>
        <v/>
      </c>
    </row>
    <row r="664" spans="1:39">
      <c r="A664" s="476">
        <v>610</v>
      </c>
      <c r="B664" s="477">
        <v>32</v>
      </c>
      <c r="C664" s="586"/>
      <c r="D664" s="587"/>
      <c r="E664" s="586"/>
      <c r="F664" s="473"/>
      <c r="G664" s="588"/>
      <c r="H664" s="475"/>
      <c r="I664" s="595"/>
      <c r="J664" s="596"/>
      <c r="K664" s="596"/>
      <c r="L664" s="503"/>
      <c r="M664" s="504"/>
      <c r="N664" s="505" t="str">
        <f>六年级BMI</f>
        <v/>
      </c>
      <c r="O664" s="499" t="str">
        <f>六年级BMI等级</f>
        <v/>
      </c>
      <c r="P664" s="500" t="str">
        <f>六年级BMI得分</f>
        <v/>
      </c>
      <c r="Q664" s="515" t="str">
        <f>六年级肺活量得分</f>
        <v/>
      </c>
      <c r="R664" s="512" t="str">
        <f>六年级等级</f>
        <v/>
      </c>
      <c r="S664" s="516" t="str">
        <f>六年级50米跑得分</f>
        <v/>
      </c>
      <c r="T664" s="517" t="str">
        <f>六年级等级</f>
        <v/>
      </c>
      <c r="U664" s="516" t="str">
        <f>六年级坐位体前屈得分</f>
        <v/>
      </c>
      <c r="V664" s="517" t="str">
        <f>六年级等级</f>
        <v/>
      </c>
      <c r="W664" s="516" t="str">
        <f>六年级一分钟跳绳得分</f>
        <v/>
      </c>
      <c r="X664" s="517" t="str">
        <f>六年级等级</f>
        <v/>
      </c>
      <c r="Y664" s="515" t="str">
        <f>六年级仰卧起坐得分</f>
        <v/>
      </c>
      <c r="Z664" s="518" t="str">
        <f>六年级等级</f>
        <v/>
      </c>
      <c r="AA664" s="533" t="str">
        <f>六年级折返跑得分</f>
        <v/>
      </c>
      <c r="AB664" s="515" t="str">
        <f>六年级等级</f>
        <v/>
      </c>
      <c r="AC664" s="533" t="str">
        <f>六年级跳绳附加分</f>
        <v/>
      </c>
      <c r="AD664" s="534" t="str">
        <f>六年级标准分</f>
        <v/>
      </c>
      <c r="AE664" s="534" t="str">
        <f>六年级总分</f>
        <v/>
      </c>
      <c r="AF664" s="517" t="str">
        <f>六年级等级</f>
        <v/>
      </c>
      <c r="AM664" s="452" t="str">
        <f>折返时间</f>
        <v/>
      </c>
    </row>
    <row r="665" spans="1:39">
      <c r="A665" s="476">
        <v>610</v>
      </c>
      <c r="B665" s="477">
        <v>33</v>
      </c>
      <c r="C665" s="586"/>
      <c r="D665" s="587"/>
      <c r="E665" s="586"/>
      <c r="F665" s="473"/>
      <c r="G665" s="588"/>
      <c r="H665" s="475"/>
      <c r="I665" s="595"/>
      <c r="J665" s="596"/>
      <c r="K665" s="596"/>
      <c r="L665" s="503"/>
      <c r="M665" s="504"/>
      <c r="N665" s="505" t="str">
        <f>六年级BMI</f>
        <v/>
      </c>
      <c r="O665" s="499" t="str">
        <f>六年级BMI等级</f>
        <v/>
      </c>
      <c r="P665" s="500" t="str">
        <f>六年级BMI得分</f>
        <v/>
      </c>
      <c r="Q665" s="515" t="str">
        <f>六年级肺活量得分</f>
        <v/>
      </c>
      <c r="R665" s="512" t="str">
        <f>六年级等级</f>
        <v/>
      </c>
      <c r="S665" s="516" t="str">
        <f>六年级50米跑得分</f>
        <v/>
      </c>
      <c r="T665" s="517" t="str">
        <f>六年级等级</f>
        <v/>
      </c>
      <c r="U665" s="516" t="str">
        <f>六年级坐位体前屈得分</f>
        <v/>
      </c>
      <c r="V665" s="517" t="str">
        <f>六年级等级</f>
        <v/>
      </c>
      <c r="W665" s="516" t="str">
        <f>六年级一分钟跳绳得分</f>
        <v/>
      </c>
      <c r="X665" s="517" t="str">
        <f>六年级等级</f>
        <v/>
      </c>
      <c r="Y665" s="515" t="str">
        <f>六年级仰卧起坐得分</f>
        <v/>
      </c>
      <c r="Z665" s="518" t="str">
        <f>六年级等级</f>
        <v/>
      </c>
      <c r="AA665" s="533" t="str">
        <f>六年级折返跑得分</f>
        <v/>
      </c>
      <c r="AB665" s="515" t="str">
        <f>六年级等级</f>
        <v/>
      </c>
      <c r="AC665" s="533" t="str">
        <f>六年级跳绳附加分</f>
        <v/>
      </c>
      <c r="AD665" s="534" t="str">
        <f>六年级标准分</f>
        <v/>
      </c>
      <c r="AE665" s="534" t="str">
        <f>六年级总分</f>
        <v/>
      </c>
      <c r="AF665" s="517" t="str">
        <f>六年级等级</f>
        <v/>
      </c>
      <c r="AM665" s="452" t="str">
        <f>折返时间</f>
        <v/>
      </c>
    </row>
    <row r="666" spans="1:39">
      <c r="A666" s="476">
        <v>610</v>
      </c>
      <c r="B666" s="477">
        <v>34</v>
      </c>
      <c r="C666" s="586"/>
      <c r="D666" s="587"/>
      <c r="E666" s="586"/>
      <c r="F666" s="473"/>
      <c r="G666" s="588"/>
      <c r="H666" s="475"/>
      <c r="I666" s="595"/>
      <c r="J666" s="596"/>
      <c r="K666" s="596"/>
      <c r="L666" s="503"/>
      <c r="M666" s="504"/>
      <c r="N666" s="505" t="str">
        <f>六年级BMI</f>
        <v/>
      </c>
      <c r="O666" s="499" t="str">
        <f>六年级BMI等级</f>
        <v/>
      </c>
      <c r="P666" s="500" t="str">
        <f>六年级BMI得分</f>
        <v/>
      </c>
      <c r="Q666" s="515" t="str">
        <f>六年级肺活量得分</f>
        <v/>
      </c>
      <c r="R666" s="512" t="str">
        <f>六年级等级</f>
        <v/>
      </c>
      <c r="S666" s="516" t="str">
        <f>六年级50米跑得分</f>
        <v/>
      </c>
      <c r="T666" s="517" t="str">
        <f>六年级等级</f>
        <v/>
      </c>
      <c r="U666" s="516" t="str">
        <f>六年级坐位体前屈得分</f>
        <v/>
      </c>
      <c r="V666" s="517" t="str">
        <f>六年级等级</f>
        <v/>
      </c>
      <c r="W666" s="516" t="str">
        <f>六年级一分钟跳绳得分</f>
        <v/>
      </c>
      <c r="X666" s="517" t="str">
        <f>六年级等级</f>
        <v/>
      </c>
      <c r="Y666" s="515" t="str">
        <f>六年级仰卧起坐得分</f>
        <v/>
      </c>
      <c r="Z666" s="518" t="str">
        <f>六年级等级</f>
        <v/>
      </c>
      <c r="AA666" s="533" t="str">
        <f>六年级折返跑得分</f>
        <v/>
      </c>
      <c r="AB666" s="515" t="str">
        <f>六年级等级</f>
        <v/>
      </c>
      <c r="AC666" s="533" t="str">
        <f>六年级跳绳附加分</f>
        <v/>
      </c>
      <c r="AD666" s="534" t="str">
        <f>六年级标准分</f>
        <v/>
      </c>
      <c r="AE666" s="534" t="str">
        <f>六年级总分</f>
        <v/>
      </c>
      <c r="AF666" s="517" t="str">
        <f>六年级等级</f>
        <v/>
      </c>
      <c r="AM666" s="452" t="str">
        <f>折返时间</f>
        <v/>
      </c>
    </row>
    <row r="667" spans="1:39">
      <c r="A667" s="476">
        <v>610</v>
      </c>
      <c r="B667" s="477">
        <v>35</v>
      </c>
      <c r="C667" s="586"/>
      <c r="D667" s="587"/>
      <c r="E667" s="586"/>
      <c r="F667" s="473"/>
      <c r="G667" s="588"/>
      <c r="H667" s="475"/>
      <c r="I667" s="595"/>
      <c r="J667" s="596"/>
      <c r="K667" s="596"/>
      <c r="L667" s="503"/>
      <c r="M667" s="504"/>
      <c r="N667" s="505" t="str">
        <f>六年级BMI</f>
        <v/>
      </c>
      <c r="O667" s="499" t="str">
        <f>六年级BMI等级</f>
        <v/>
      </c>
      <c r="P667" s="500" t="str">
        <f>六年级BMI得分</f>
        <v/>
      </c>
      <c r="Q667" s="515" t="str">
        <f>六年级肺活量得分</f>
        <v/>
      </c>
      <c r="R667" s="512" t="str">
        <f>六年级等级</f>
        <v/>
      </c>
      <c r="S667" s="516" t="str">
        <f>六年级50米跑得分</f>
        <v/>
      </c>
      <c r="T667" s="517" t="str">
        <f>六年级等级</f>
        <v/>
      </c>
      <c r="U667" s="516" t="str">
        <f>六年级坐位体前屈得分</f>
        <v/>
      </c>
      <c r="V667" s="517" t="str">
        <f>六年级等级</f>
        <v/>
      </c>
      <c r="W667" s="516" t="str">
        <f>六年级一分钟跳绳得分</f>
        <v/>
      </c>
      <c r="X667" s="517" t="str">
        <f>六年级等级</f>
        <v/>
      </c>
      <c r="Y667" s="515" t="str">
        <f>六年级仰卧起坐得分</f>
        <v/>
      </c>
      <c r="Z667" s="518" t="str">
        <f>六年级等级</f>
        <v/>
      </c>
      <c r="AA667" s="533" t="str">
        <f>六年级折返跑得分</f>
        <v/>
      </c>
      <c r="AB667" s="515" t="str">
        <f>六年级等级</f>
        <v/>
      </c>
      <c r="AC667" s="533" t="str">
        <f>六年级跳绳附加分</f>
        <v/>
      </c>
      <c r="AD667" s="534" t="str">
        <f>六年级标准分</f>
        <v/>
      </c>
      <c r="AE667" s="534" t="str">
        <f>六年级总分</f>
        <v/>
      </c>
      <c r="AF667" s="517" t="str">
        <f>六年级等级</f>
        <v/>
      </c>
      <c r="AM667" s="452" t="str">
        <f>折返时间</f>
        <v/>
      </c>
    </row>
    <row r="668" spans="1:39">
      <c r="A668" s="476">
        <v>610</v>
      </c>
      <c r="B668" s="477">
        <v>36</v>
      </c>
      <c r="C668" s="586"/>
      <c r="D668" s="587"/>
      <c r="E668" s="586"/>
      <c r="F668" s="473"/>
      <c r="G668" s="588"/>
      <c r="H668" s="475"/>
      <c r="I668" s="595"/>
      <c r="J668" s="596"/>
      <c r="K668" s="596"/>
      <c r="L668" s="503"/>
      <c r="M668" s="504"/>
      <c r="N668" s="505" t="str">
        <f>六年级BMI</f>
        <v/>
      </c>
      <c r="O668" s="499" t="str">
        <f>六年级BMI等级</f>
        <v/>
      </c>
      <c r="P668" s="500" t="str">
        <f>六年级BMI得分</f>
        <v/>
      </c>
      <c r="Q668" s="515" t="str">
        <f>六年级肺活量得分</f>
        <v/>
      </c>
      <c r="R668" s="512" t="str">
        <f>六年级等级</f>
        <v/>
      </c>
      <c r="S668" s="516" t="str">
        <f>六年级50米跑得分</f>
        <v/>
      </c>
      <c r="T668" s="517" t="str">
        <f>六年级等级</f>
        <v/>
      </c>
      <c r="U668" s="516" t="str">
        <f>六年级坐位体前屈得分</f>
        <v/>
      </c>
      <c r="V668" s="517" t="str">
        <f>六年级等级</f>
        <v/>
      </c>
      <c r="W668" s="516" t="str">
        <f>六年级一分钟跳绳得分</f>
        <v/>
      </c>
      <c r="X668" s="517" t="str">
        <f>六年级等级</f>
        <v/>
      </c>
      <c r="Y668" s="515" t="str">
        <f>六年级仰卧起坐得分</f>
        <v/>
      </c>
      <c r="Z668" s="518" t="str">
        <f>六年级等级</f>
        <v/>
      </c>
      <c r="AA668" s="533" t="str">
        <f>六年级折返跑得分</f>
        <v/>
      </c>
      <c r="AB668" s="515" t="str">
        <f>六年级等级</f>
        <v/>
      </c>
      <c r="AC668" s="533" t="str">
        <f>六年级跳绳附加分</f>
        <v/>
      </c>
      <c r="AD668" s="534" t="str">
        <f>六年级标准分</f>
        <v/>
      </c>
      <c r="AE668" s="534" t="str">
        <f>六年级总分</f>
        <v/>
      </c>
      <c r="AF668" s="517" t="str">
        <f>六年级等级</f>
        <v/>
      </c>
      <c r="AM668" s="452" t="str">
        <f>折返时间</f>
        <v/>
      </c>
    </row>
    <row r="669" spans="1:39">
      <c r="A669" s="476">
        <v>610</v>
      </c>
      <c r="B669" s="477">
        <v>37</v>
      </c>
      <c r="C669" s="586"/>
      <c r="D669" s="587"/>
      <c r="E669" s="586"/>
      <c r="F669" s="473"/>
      <c r="G669" s="588"/>
      <c r="H669" s="475"/>
      <c r="I669" s="595"/>
      <c r="J669" s="596"/>
      <c r="K669" s="596"/>
      <c r="L669" s="503"/>
      <c r="M669" s="504"/>
      <c r="N669" s="505" t="str">
        <f>六年级BMI</f>
        <v/>
      </c>
      <c r="O669" s="499" t="str">
        <f>六年级BMI等级</f>
        <v/>
      </c>
      <c r="P669" s="500" t="str">
        <f>六年级BMI得分</f>
        <v/>
      </c>
      <c r="Q669" s="515" t="str">
        <f>六年级肺活量得分</f>
        <v/>
      </c>
      <c r="R669" s="512" t="str">
        <f>六年级等级</f>
        <v/>
      </c>
      <c r="S669" s="516" t="str">
        <f>六年级50米跑得分</f>
        <v/>
      </c>
      <c r="T669" s="517" t="str">
        <f>六年级等级</f>
        <v/>
      </c>
      <c r="U669" s="516" t="str">
        <f>六年级坐位体前屈得分</f>
        <v/>
      </c>
      <c r="V669" s="517" t="str">
        <f>六年级等级</f>
        <v/>
      </c>
      <c r="W669" s="516" t="str">
        <f>六年级一分钟跳绳得分</f>
        <v/>
      </c>
      <c r="X669" s="517" t="str">
        <f>六年级等级</f>
        <v/>
      </c>
      <c r="Y669" s="515" t="str">
        <f>六年级仰卧起坐得分</f>
        <v/>
      </c>
      <c r="Z669" s="518" t="str">
        <f>六年级等级</f>
        <v/>
      </c>
      <c r="AA669" s="533" t="str">
        <f>六年级折返跑得分</f>
        <v/>
      </c>
      <c r="AB669" s="515" t="str">
        <f>六年级等级</f>
        <v/>
      </c>
      <c r="AC669" s="533" t="str">
        <f>六年级跳绳附加分</f>
        <v/>
      </c>
      <c r="AD669" s="534" t="str">
        <f>六年级标准分</f>
        <v/>
      </c>
      <c r="AE669" s="534" t="str">
        <f>六年级总分</f>
        <v/>
      </c>
      <c r="AF669" s="517" t="str">
        <f>六年级等级</f>
        <v/>
      </c>
      <c r="AM669" s="452" t="str">
        <f>折返时间</f>
        <v/>
      </c>
    </row>
    <row r="670" spans="1:39">
      <c r="A670" s="476">
        <v>610</v>
      </c>
      <c r="B670" s="477">
        <v>38</v>
      </c>
      <c r="C670" s="586"/>
      <c r="D670" s="587"/>
      <c r="E670" s="586"/>
      <c r="F670" s="481"/>
      <c r="G670" s="588"/>
      <c r="H670" s="475"/>
      <c r="I670" s="595"/>
      <c r="J670" s="596"/>
      <c r="K670" s="596"/>
      <c r="L670" s="503"/>
      <c r="M670" s="504"/>
      <c r="N670" s="505" t="str">
        <f>六年级BMI</f>
        <v/>
      </c>
      <c r="O670" s="499" t="str">
        <f>六年级BMI等级</f>
        <v/>
      </c>
      <c r="P670" s="500" t="str">
        <f>六年级BMI得分</f>
        <v/>
      </c>
      <c r="Q670" s="515" t="str">
        <f>六年级肺活量得分</f>
        <v/>
      </c>
      <c r="R670" s="512" t="str">
        <f>六年级等级</f>
        <v/>
      </c>
      <c r="S670" s="516" t="str">
        <f>六年级50米跑得分</f>
        <v/>
      </c>
      <c r="T670" s="517" t="str">
        <f>六年级等级</f>
        <v/>
      </c>
      <c r="U670" s="516" t="str">
        <f>六年级坐位体前屈得分</f>
        <v/>
      </c>
      <c r="V670" s="517" t="str">
        <f>六年级等级</f>
        <v/>
      </c>
      <c r="W670" s="516" t="str">
        <f>六年级一分钟跳绳得分</f>
        <v/>
      </c>
      <c r="X670" s="517" t="str">
        <f>六年级等级</f>
        <v/>
      </c>
      <c r="Y670" s="515" t="str">
        <f>六年级仰卧起坐得分</f>
        <v/>
      </c>
      <c r="Z670" s="518" t="str">
        <f>六年级等级</f>
        <v/>
      </c>
      <c r="AA670" s="533" t="str">
        <f>六年级折返跑得分</f>
        <v/>
      </c>
      <c r="AB670" s="515" t="str">
        <f>六年级等级</f>
        <v/>
      </c>
      <c r="AC670" s="533" t="str">
        <f>六年级跳绳附加分</f>
        <v/>
      </c>
      <c r="AD670" s="534" t="str">
        <f>六年级标准分</f>
        <v/>
      </c>
      <c r="AE670" s="534" t="str">
        <f>六年级总分</f>
        <v/>
      </c>
      <c r="AF670" s="517" t="str">
        <f>六年级等级</f>
        <v/>
      </c>
      <c r="AM670" s="452" t="str">
        <f>折返时间</f>
        <v/>
      </c>
    </row>
    <row r="671" spans="1:39">
      <c r="A671" s="476">
        <v>610</v>
      </c>
      <c r="B671" s="477">
        <v>39</v>
      </c>
      <c r="C671" s="586"/>
      <c r="D671" s="587"/>
      <c r="E671" s="586"/>
      <c r="F671" s="481"/>
      <c r="G671" s="588"/>
      <c r="H671" s="475"/>
      <c r="I671" s="595"/>
      <c r="J671" s="596"/>
      <c r="K671" s="596"/>
      <c r="L671" s="503"/>
      <c r="M671" s="504"/>
      <c r="N671" s="505" t="str">
        <f>六年级BMI</f>
        <v/>
      </c>
      <c r="O671" s="499" t="str">
        <f>六年级BMI等级</f>
        <v/>
      </c>
      <c r="P671" s="500" t="str">
        <f>六年级BMI得分</f>
        <v/>
      </c>
      <c r="Q671" s="515" t="str">
        <f>六年级肺活量得分</f>
        <v/>
      </c>
      <c r="R671" s="512" t="str">
        <f>六年级等级</f>
        <v/>
      </c>
      <c r="S671" s="516" t="str">
        <f>六年级50米跑得分</f>
        <v/>
      </c>
      <c r="T671" s="517" t="str">
        <f>六年级等级</f>
        <v/>
      </c>
      <c r="U671" s="516" t="str">
        <f>六年级坐位体前屈得分</f>
        <v/>
      </c>
      <c r="V671" s="517" t="str">
        <f>六年级等级</f>
        <v/>
      </c>
      <c r="W671" s="516" t="str">
        <f>六年级一分钟跳绳得分</f>
        <v/>
      </c>
      <c r="X671" s="517" t="str">
        <f>六年级等级</f>
        <v/>
      </c>
      <c r="Y671" s="515" t="str">
        <f>六年级仰卧起坐得分</f>
        <v/>
      </c>
      <c r="Z671" s="518" t="str">
        <f>六年级等级</f>
        <v/>
      </c>
      <c r="AA671" s="533" t="str">
        <f>六年级折返跑得分</f>
        <v/>
      </c>
      <c r="AB671" s="515" t="str">
        <f>六年级等级</f>
        <v/>
      </c>
      <c r="AC671" s="533" t="str">
        <f>六年级跳绳附加分</f>
        <v/>
      </c>
      <c r="AD671" s="534" t="str">
        <f>六年级标准分</f>
        <v/>
      </c>
      <c r="AE671" s="534" t="str">
        <f>六年级总分</f>
        <v/>
      </c>
      <c r="AF671" s="517" t="str">
        <f>六年级等级</f>
        <v/>
      </c>
      <c r="AM671" s="452" t="str">
        <f>折返时间</f>
        <v/>
      </c>
    </row>
    <row r="672" spans="1:39">
      <c r="A672" s="476">
        <v>610</v>
      </c>
      <c r="B672" s="477">
        <v>40</v>
      </c>
      <c r="C672" s="586"/>
      <c r="D672" s="587"/>
      <c r="E672" s="586"/>
      <c r="F672" s="481"/>
      <c r="G672" s="588"/>
      <c r="H672" s="475"/>
      <c r="I672" s="595"/>
      <c r="J672" s="596"/>
      <c r="K672" s="596"/>
      <c r="L672" s="503"/>
      <c r="M672" s="504"/>
      <c r="N672" s="505" t="str">
        <f>六年级BMI</f>
        <v/>
      </c>
      <c r="O672" s="499" t="str">
        <f>六年级BMI等级</f>
        <v/>
      </c>
      <c r="P672" s="500" t="str">
        <f>六年级BMI得分</f>
        <v/>
      </c>
      <c r="Q672" s="515" t="str">
        <f>六年级肺活量得分</f>
        <v/>
      </c>
      <c r="R672" s="512" t="str">
        <f>六年级等级</f>
        <v/>
      </c>
      <c r="S672" s="516" t="str">
        <f>六年级50米跑得分</f>
        <v/>
      </c>
      <c r="T672" s="517" t="str">
        <f>六年级等级</f>
        <v/>
      </c>
      <c r="U672" s="516" t="str">
        <f>六年级坐位体前屈得分</f>
        <v/>
      </c>
      <c r="V672" s="517" t="str">
        <f>六年级等级</f>
        <v/>
      </c>
      <c r="W672" s="516" t="str">
        <f>六年级一分钟跳绳得分</f>
        <v/>
      </c>
      <c r="X672" s="517" t="str">
        <f>六年级等级</f>
        <v/>
      </c>
      <c r="Y672" s="515" t="str">
        <f>六年级仰卧起坐得分</f>
        <v/>
      </c>
      <c r="Z672" s="518" t="str">
        <f>六年级等级</f>
        <v/>
      </c>
      <c r="AA672" s="533" t="str">
        <f>六年级折返跑得分</f>
        <v/>
      </c>
      <c r="AB672" s="515" t="str">
        <f>六年级等级</f>
        <v/>
      </c>
      <c r="AC672" s="533" t="str">
        <f>六年级跳绳附加分</f>
        <v/>
      </c>
      <c r="AD672" s="534" t="str">
        <f>六年级标准分</f>
        <v/>
      </c>
      <c r="AE672" s="534" t="str">
        <f>六年级总分</f>
        <v/>
      </c>
      <c r="AF672" s="517" t="str">
        <f>六年级等级</f>
        <v/>
      </c>
      <c r="AM672" s="452" t="str">
        <f>折返时间</f>
        <v/>
      </c>
    </row>
    <row r="673" spans="1:39">
      <c r="A673" s="476">
        <v>610</v>
      </c>
      <c r="B673" s="477">
        <v>41</v>
      </c>
      <c r="C673" s="586"/>
      <c r="D673" s="587"/>
      <c r="E673" s="586"/>
      <c r="F673" s="481"/>
      <c r="G673" s="588"/>
      <c r="H673" s="475"/>
      <c r="I673" s="595"/>
      <c r="J673" s="596"/>
      <c r="K673" s="596"/>
      <c r="L673" s="503"/>
      <c r="M673" s="504"/>
      <c r="N673" s="505" t="str">
        <f>六年级BMI</f>
        <v/>
      </c>
      <c r="O673" s="499" t="str">
        <f>六年级BMI等级</f>
        <v/>
      </c>
      <c r="P673" s="500" t="str">
        <f>六年级BMI得分</f>
        <v/>
      </c>
      <c r="Q673" s="515" t="str">
        <f>六年级肺活量得分</f>
        <v/>
      </c>
      <c r="R673" s="512" t="str">
        <f>六年级等级</f>
        <v/>
      </c>
      <c r="S673" s="516" t="str">
        <f>六年级50米跑得分</f>
        <v/>
      </c>
      <c r="T673" s="517" t="str">
        <f>六年级等级</f>
        <v/>
      </c>
      <c r="U673" s="516" t="str">
        <f>六年级坐位体前屈得分</f>
        <v/>
      </c>
      <c r="V673" s="517" t="str">
        <f>六年级等级</f>
        <v/>
      </c>
      <c r="W673" s="516" t="str">
        <f>六年级一分钟跳绳得分</f>
        <v/>
      </c>
      <c r="X673" s="517" t="str">
        <f>六年级等级</f>
        <v/>
      </c>
      <c r="Y673" s="515" t="str">
        <f>六年级仰卧起坐得分</f>
        <v/>
      </c>
      <c r="Z673" s="518" t="str">
        <f>六年级等级</f>
        <v/>
      </c>
      <c r="AA673" s="533" t="str">
        <f>六年级折返跑得分</f>
        <v/>
      </c>
      <c r="AB673" s="515" t="str">
        <f>六年级等级</f>
        <v/>
      </c>
      <c r="AC673" s="533" t="str">
        <f>六年级跳绳附加分</f>
        <v/>
      </c>
      <c r="AD673" s="534" t="str">
        <f>六年级标准分</f>
        <v/>
      </c>
      <c r="AE673" s="534" t="str">
        <f>六年级总分</f>
        <v/>
      </c>
      <c r="AF673" s="517" t="str">
        <f>六年级等级</f>
        <v/>
      </c>
      <c r="AM673" s="452" t="str">
        <f>折返时间</f>
        <v/>
      </c>
    </row>
    <row r="674" spans="1:39">
      <c r="A674" s="476">
        <v>610</v>
      </c>
      <c r="B674" s="477">
        <v>42</v>
      </c>
      <c r="C674" s="586"/>
      <c r="D674" s="587"/>
      <c r="E674" s="586"/>
      <c r="F674" s="481"/>
      <c r="G674" s="588"/>
      <c r="H674" s="475"/>
      <c r="I674" s="595"/>
      <c r="J674" s="596"/>
      <c r="K674" s="596"/>
      <c r="L674" s="503"/>
      <c r="M674" s="504"/>
      <c r="N674" s="505" t="str">
        <f>六年级BMI</f>
        <v/>
      </c>
      <c r="O674" s="499" t="str">
        <f>六年级BMI等级</f>
        <v/>
      </c>
      <c r="P674" s="500" t="str">
        <f>六年级BMI得分</f>
        <v/>
      </c>
      <c r="Q674" s="515" t="str">
        <f>六年级肺活量得分</f>
        <v/>
      </c>
      <c r="R674" s="512" t="str">
        <f>六年级等级</f>
        <v/>
      </c>
      <c r="S674" s="516" t="str">
        <f>六年级50米跑得分</f>
        <v/>
      </c>
      <c r="T674" s="517" t="str">
        <f>六年级等级</f>
        <v/>
      </c>
      <c r="U674" s="516" t="str">
        <f>六年级坐位体前屈得分</f>
        <v/>
      </c>
      <c r="V674" s="517" t="str">
        <f>六年级等级</f>
        <v/>
      </c>
      <c r="W674" s="516" t="str">
        <f>六年级一分钟跳绳得分</f>
        <v/>
      </c>
      <c r="X674" s="517" t="str">
        <f>六年级等级</f>
        <v/>
      </c>
      <c r="Y674" s="515" t="str">
        <f>六年级仰卧起坐得分</f>
        <v/>
      </c>
      <c r="Z674" s="518" t="str">
        <f>六年级等级</f>
        <v/>
      </c>
      <c r="AA674" s="533" t="str">
        <f>六年级折返跑得分</f>
        <v/>
      </c>
      <c r="AB674" s="515" t="str">
        <f>六年级等级</f>
        <v/>
      </c>
      <c r="AC674" s="533" t="str">
        <f>六年级跳绳附加分</f>
        <v/>
      </c>
      <c r="AD674" s="534" t="str">
        <f>六年级标准分</f>
        <v/>
      </c>
      <c r="AE674" s="534" t="str">
        <f>六年级总分</f>
        <v/>
      </c>
      <c r="AF674" s="517" t="str">
        <f>六年级等级</f>
        <v/>
      </c>
      <c r="AM674" s="452" t="str">
        <f>折返时间</f>
        <v/>
      </c>
    </row>
    <row r="675" spans="1:39">
      <c r="A675" s="476">
        <v>610</v>
      </c>
      <c r="B675" s="477">
        <v>43</v>
      </c>
      <c r="C675" s="586"/>
      <c r="D675" s="587"/>
      <c r="E675" s="586"/>
      <c r="F675" s="481"/>
      <c r="G675" s="588"/>
      <c r="H675" s="475"/>
      <c r="I675" s="595"/>
      <c r="J675" s="596"/>
      <c r="K675" s="596"/>
      <c r="L675" s="503"/>
      <c r="M675" s="504"/>
      <c r="N675" s="505" t="str">
        <f>六年级BMI</f>
        <v/>
      </c>
      <c r="O675" s="499" t="str">
        <f>六年级BMI等级</f>
        <v/>
      </c>
      <c r="P675" s="500" t="str">
        <f>六年级BMI得分</f>
        <v/>
      </c>
      <c r="Q675" s="515" t="str">
        <f>六年级肺活量得分</f>
        <v/>
      </c>
      <c r="R675" s="512" t="str">
        <f>六年级等级</f>
        <v/>
      </c>
      <c r="S675" s="516" t="str">
        <f>六年级50米跑得分</f>
        <v/>
      </c>
      <c r="T675" s="517" t="str">
        <f>六年级等级</f>
        <v/>
      </c>
      <c r="U675" s="516" t="str">
        <f>六年级坐位体前屈得分</f>
        <v/>
      </c>
      <c r="V675" s="517" t="str">
        <f>六年级等级</f>
        <v/>
      </c>
      <c r="W675" s="516" t="str">
        <f>六年级一分钟跳绳得分</f>
        <v/>
      </c>
      <c r="X675" s="517" t="str">
        <f>六年级等级</f>
        <v/>
      </c>
      <c r="Y675" s="515" t="str">
        <f>六年级仰卧起坐得分</f>
        <v/>
      </c>
      <c r="Z675" s="518" t="str">
        <f>六年级等级</f>
        <v/>
      </c>
      <c r="AA675" s="533" t="str">
        <f>六年级折返跑得分</f>
        <v/>
      </c>
      <c r="AB675" s="515" t="str">
        <f>六年级等级</f>
        <v/>
      </c>
      <c r="AC675" s="533" t="str">
        <f>六年级跳绳附加分</f>
        <v/>
      </c>
      <c r="AD675" s="534" t="str">
        <f>六年级标准分</f>
        <v/>
      </c>
      <c r="AE675" s="534" t="str">
        <f>六年级总分</f>
        <v/>
      </c>
      <c r="AF675" s="517" t="str">
        <f>六年级等级</f>
        <v/>
      </c>
      <c r="AM675" s="452" t="str">
        <f>折返时间</f>
        <v/>
      </c>
    </row>
    <row r="676" spans="1:39">
      <c r="A676" s="476">
        <v>610</v>
      </c>
      <c r="B676" s="477">
        <v>44</v>
      </c>
      <c r="C676" s="586"/>
      <c r="D676" s="587"/>
      <c r="E676" s="586"/>
      <c r="F676" s="481"/>
      <c r="G676" s="588"/>
      <c r="H676" s="475"/>
      <c r="I676" s="595"/>
      <c r="J676" s="596"/>
      <c r="K676" s="596"/>
      <c r="L676" s="503"/>
      <c r="M676" s="504"/>
      <c r="N676" s="505" t="str">
        <f>六年级BMI</f>
        <v/>
      </c>
      <c r="O676" s="499" t="str">
        <f>六年级BMI等级</f>
        <v/>
      </c>
      <c r="P676" s="500" t="str">
        <f>六年级BMI得分</f>
        <v/>
      </c>
      <c r="Q676" s="515" t="str">
        <f>六年级肺活量得分</f>
        <v/>
      </c>
      <c r="R676" s="512" t="str">
        <f>六年级等级</f>
        <v/>
      </c>
      <c r="S676" s="516" t="str">
        <f>六年级50米跑得分</f>
        <v/>
      </c>
      <c r="T676" s="517" t="str">
        <f>六年级等级</f>
        <v/>
      </c>
      <c r="U676" s="516" t="str">
        <f>六年级坐位体前屈得分</f>
        <v/>
      </c>
      <c r="V676" s="517" t="str">
        <f>六年级等级</f>
        <v/>
      </c>
      <c r="W676" s="516" t="str">
        <f>六年级一分钟跳绳得分</f>
        <v/>
      </c>
      <c r="X676" s="517" t="str">
        <f>六年级等级</f>
        <v/>
      </c>
      <c r="Y676" s="515" t="str">
        <f>六年级仰卧起坐得分</f>
        <v/>
      </c>
      <c r="Z676" s="518" t="str">
        <f>六年级等级</f>
        <v/>
      </c>
      <c r="AA676" s="533" t="str">
        <f>六年级折返跑得分</f>
        <v/>
      </c>
      <c r="AB676" s="515" t="str">
        <f>六年级等级</f>
        <v/>
      </c>
      <c r="AC676" s="533" t="str">
        <f>六年级跳绳附加分</f>
        <v/>
      </c>
      <c r="AD676" s="534" t="str">
        <f>六年级标准分</f>
        <v/>
      </c>
      <c r="AE676" s="534" t="str">
        <f>六年级总分</f>
        <v/>
      </c>
      <c r="AF676" s="517" t="str">
        <f>六年级等级</f>
        <v/>
      </c>
      <c r="AM676" s="452" t="str">
        <f>折返时间</f>
        <v/>
      </c>
    </row>
    <row r="677" spans="1:39">
      <c r="A677" s="476">
        <v>610</v>
      </c>
      <c r="B677" s="477">
        <v>45</v>
      </c>
      <c r="C677" s="586"/>
      <c r="D677" s="587"/>
      <c r="E677" s="586"/>
      <c r="F677" s="481"/>
      <c r="G677" s="588"/>
      <c r="H677" s="475"/>
      <c r="I677" s="595"/>
      <c r="J677" s="596"/>
      <c r="K677" s="596"/>
      <c r="L677" s="503"/>
      <c r="M677" s="504"/>
      <c r="N677" s="505" t="str">
        <f>六年级BMI</f>
        <v/>
      </c>
      <c r="O677" s="499" t="str">
        <f>六年级BMI等级</f>
        <v/>
      </c>
      <c r="P677" s="500" t="str">
        <f>六年级BMI得分</f>
        <v/>
      </c>
      <c r="Q677" s="515" t="str">
        <f>六年级肺活量得分</f>
        <v/>
      </c>
      <c r="R677" s="512" t="str">
        <f>六年级等级</f>
        <v/>
      </c>
      <c r="S677" s="516" t="str">
        <f>六年级50米跑得分</f>
        <v/>
      </c>
      <c r="T677" s="517" t="str">
        <f>六年级等级</f>
        <v/>
      </c>
      <c r="U677" s="516" t="str">
        <f>六年级坐位体前屈得分</f>
        <v/>
      </c>
      <c r="V677" s="517" t="str">
        <f>六年级等级</f>
        <v/>
      </c>
      <c r="W677" s="516" t="str">
        <f>六年级一分钟跳绳得分</f>
        <v/>
      </c>
      <c r="X677" s="517" t="str">
        <f>六年级等级</f>
        <v/>
      </c>
      <c r="Y677" s="515" t="str">
        <f>六年级仰卧起坐得分</f>
        <v/>
      </c>
      <c r="Z677" s="518" t="str">
        <f>六年级等级</f>
        <v/>
      </c>
      <c r="AA677" s="533" t="str">
        <f>六年级折返跑得分</f>
        <v/>
      </c>
      <c r="AB677" s="515" t="str">
        <f>六年级等级</f>
        <v/>
      </c>
      <c r="AC677" s="533" t="str">
        <f>六年级跳绳附加分</f>
        <v/>
      </c>
      <c r="AD677" s="534" t="str">
        <f>六年级标准分</f>
        <v/>
      </c>
      <c r="AE677" s="534" t="str">
        <f>六年级总分</f>
        <v/>
      </c>
      <c r="AF677" s="517" t="str">
        <f>六年级等级</f>
        <v/>
      </c>
      <c r="AM677" s="452" t="str">
        <f>折返时间</f>
        <v/>
      </c>
    </row>
    <row r="678" spans="1:39">
      <c r="A678" s="476">
        <v>610</v>
      </c>
      <c r="B678" s="477">
        <v>46</v>
      </c>
      <c r="C678" s="586"/>
      <c r="D678" s="587"/>
      <c r="E678" s="586"/>
      <c r="F678" s="473"/>
      <c r="G678" s="588"/>
      <c r="H678" s="475"/>
      <c r="I678" s="600"/>
      <c r="J678" s="597"/>
      <c r="K678" s="597"/>
      <c r="L678" s="496"/>
      <c r="M678" s="497"/>
      <c r="N678" s="498" t="str">
        <f>六年级BMI</f>
        <v/>
      </c>
      <c r="O678" s="499" t="str">
        <f>六年级BMI等级</f>
        <v/>
      </c>
      <c r="P678" s="500" t="str">
        <f>六年级BMI得分</f>
        <v/>
      </c>
      <c r="Q678" s="515" t="str">
        <f>六年级肺活量得分</f>
        <v/>
      </c>
      <c r="R678" s="512" t="str">
        <f>六年级等级</f>
        <v/>
      </c>
      <c r="S678" s="516" t="str">
        <f>六年级50米跑得分</f>
        <v/>
      </c>
      <c r="T678" s="512" t="str">
        <f>六年级等级</f>
        <v/>
      </c>
      <c r="U678" s="516" t="str">
        <f>六年级坐位体前屈得分</f>
        <v/>
      </c>
      <c r="V678" s="512" t="str">
        <f>六年级等级</f>
        <v/>
      </c>
      <c r="W678" s="516" t="str">
        <f>六年级一分钟跳绳得分</f>
        <v/>
      </c>
      <c r="X678" s="512" t="str">
        <f>六年级等级</f>
        <v/>
      </c>
      <c r="Y678" s="511" t="str">
        <f>六年级仰卧起坐得分</f>
        <v/>
      </c>
      <c r="Z678" s="514" t="str">
        <f>六年级等级</f>
        <v/>
      </c>
      <c r="AA678" s="530" t="str">
        <f>六年级折返跑得分</f>
        <v/>
      </c>
      <c r="AB678" s="511" t="str">
        <f>六年级等级</f>
        <v/>
      </c>
      <c r="AC678" s="530" t="str">
        <f>六年级跳绳附加分</f>
        <v/>
      </c>
      <c r="AD678" s="534" t="str">
        <f>六年级标准分</f>
        <v/>
      </c>
      <c r="AE678" s="531" t="str">
        <f>六年级总分</f>
        <v/>
      </c>
      <c r="AF678" s="512" t="str">
        <f>六年级等级</f>
        <v/>
      </c>
      <c r="AM678" s="452" t="str">
        <f>折返时间</f>
        <v/>
      </c>
    </row>
    <row r="679" spans="1:39">
      <c r="A679" s="476">
        <v>610</v>
      </c>
      <c r="B679" s="477">
        <v>47</v>
      </c>
      <c r="C679" s="586"/>
      <c r="D679" s="587"/>
      <c r="E679" s="586"/>
      <c r="F679" s="473"/>
      <c r="G679" s="588"/>
      <c r="H679" s="475"/>
      <c r="I679" s="595"/>
      <c r="J679" s="596"/>
      <c r="K679" s="597"/>
      <c r="L679" s="503"/>
      <c r="M679" s="504"/>
      <c r="N679" s="505" t="str">
        <f>六年级BMI</f>
        <v/>
      </c>
      <c r="O679" s="499" t="str">
        <f>六年级BMI等级</f>
        <v/>
      </c>
      <c r="P679" s="500" t="str">
        <f>六年级BMI得分</f>
        <v/>
      </c>
      <c r="Q679" s="515" t="str">
        <f>六年级肺活量得分</f>
        <v/>
      </c>
      <c r="R679" s="512" t="str">
        <f>六年级等级</f>
        <v/>
      </c>
      <c r="S679" s="516" t="str">
        <f>六年级50米跑得分</f>
        <v/>
      </c>
      <c r="T679" s="512" t="str">
        <f>六年级等级</f>
        <v/>
      </c>
      <c r="U679" s="516" t="str">
        <f>六年级坐位体前屈得分</f>
        <v/>
      </c>
      <c r="V679" s="517" t="str">
        <f>六年级等级</f>
        <v/>
      </c>
      <c r="W679" s="516" t="str">
        <f>六年级一分钟跳绳得分</f>
        <v/>
      </c>
      <c r="X679" s="517" t="str">
        <f>六年级等级</f>
        <v/>
      </c>
      <c r="Y679" s="515" t="str">
        <f>六年级仰卧起坐得分</f>
        <v/>
      </c>
      <c r="Z679" s="518" t="str">
        <f>六年级等级</f>
        <v/>
      </c>
      <c r="AA679" s="533" t="str">
        <f>六年级折返跑得分</f>
        <v/>
      </c>
      <c r="AB679" s="515" t="str">
        <f>六年级等级</f>
        <v/>
      </c>
      <c r="AC679" s="533" t="str">
        <f>六年级跳绳附加分</f>
        <v/>
      </c>
      <c r="AD679" s="534" t="str">
        <f>六年级标准分</f>
        <v/>
      </c>
      <c r="AE679" s="534" t="str">
        <f>六年级总分</f>
        <v/>
      </c>
      <c r="AF679" s="517" t="str">
        <f>六年级等级</f>
        <v/>
      </c>
      <c r="AM679" s="452" t="str">
        <f>折返时间</f>
        <v/>
      </c>
    </row>
    <row r="680" spans="1:39">
      <c r="A680" s="476">
        <v>610</v>
      </c>
      <c r="B680" s="477">
        <v>48</v>
      </c>
      <c r="C680" s="586"/>
      <c r="D680" s="587"/>
      <c r="E680" s="586"/>
      <c r="F680" s="473"/>
      <c r="G680" s="588"/>
      <c r="H680" s="475"/>
      <c r="I680" s="595"/>
      <c r="J680" s="596"/>
      <c r="K680" s="597"/>
      <c r="L680" s="503"/>
      <c r="M680" s="504"/>
      <c r="N680" s="505" t="str">
        <f>六年级BMI</f>
        <v/>
      </c>
      <c r="O680" s="499" t="str">
        <f>六年级BMI等级</f>
        <v/>
      </c>
      <c r="P680" s="500" t="str">
        <f>六年级BMI得分</f>
        <v/>
      </c>
      <c r="Q680" s="515" t="str">
        <f>六年级肺活量得分</f>
        <v/>
      </c>
      <c r="R680" s="512" t="str">
        <f>六年级等级</f>
        <v/>
      </c>
      <c r="S680" s="516" t="str">
        <f>六年级50米跑得分</f>
        <v/>
      </c>
      <c r="T680" s="512" t="str">
        <f>六年级等级</f>
        <v/>
      </c>
      <c r="U680" s="516" t="str">
        <f>六年级坐位体前屈得分</f>
        <v/>
      </c>
      <c r="V680" s="517" t="str">
        <f>六年级等级</f>
        <v/>
      </c>
      <c r="W680" s="516" t="str">
        <f>六年级一分钟跳绳得分</f>
        <v/>
      </c>
      <c r="X680" s="517" t="str">
        <f>六年级等级</f>
        <v/>
      </c>
      <c r="Y680" s="515" t="str">
        <f>六年级仰卧起坐得分</f>
        <v/>
      </c>
      <c r="Z680" s="518" t="str">
        <f>六年级等级</f>
        <v/>
      </c>
      <c r="AA680" s="533" t="str">
        <f>六年级折返跑得分</f>
        <v/>
      </c>
      <c r="AB680" s="515" t="str">
        <f>六年级等级</f>
        <v/>
      </c>
      <c r="AC680" s="533" t="str">
        <f>六年级跳绳附加分</f>
        <v/>
      </c>
      <c r="AD680" s="534" t="str">
        <f>六年级标准分</f>
        <v/>
      </c>
      <c r="AE680" s="534" t="str">
        <f>六年级总分</f>
        <v/>
      </c>
      <c r="AF680" s="517" t="str">
        <f>六年级等级</f>
        <v/>
      </c>
      <c r="AM680" s="452" t="str">
        <f>折返时间</f>
        <v/>
      </c>
    </row>
    <row r="681" spans="1:39">
      <c r="A681" s="476">
        <v>610</v>
      </c>
      <c r="B681" s="477">
        <v>49</v>
      </c>
      <c r="C681" s="586"/>
      <c r="D681" s="587"/>
      <c r="E681" s="586"/>
      <c r="F681" s="473"/>
      <c r="G681" s="589"/>
      <c r="H681" s="475"/>
      <c r="I681" s="595"/>
      <c r="J681" s="596"/>
      <c r="K681" s="597"/>
      <c r="L681" s="503"/>
      <c r="M681" s="504"/>
      <c r="N681" s="505" t="str">
        <f>六年级BMI</f>
        <v/>
      </c>
      <c r="O681" s="499" t="str">
        <f>六年级BMI等级</f>
        <v/>
      </c>
      <c r="P681" s="500" t="str">
        <f>六年级BMI得分</f>
        <v/>
      </c>
      <c r="Q681" s="515" t="str">
        <f>六年级肺活量得分</f>
        <v/>
      </c>
      <c r="R681" s="512" t="str">
        <f>六年级等级</f>
        <v/>
      </c>
      <c r="S681" s="516" t="str">
        <f>六年级50米跑得分</f>
        <v/>
      </c>
      <c r="T681" s="512" t="str">
        <f>六年级等级</f>
        <v/>
      </c>
      <c r="U681" s="516" t="str">
        <f>六年级坐位体前屈得分</f>
        <v/>
      </c>
      <c r="V681" s="517" t="str">
        <f>六年级等级</f>
        <v/>
      </c>
      <c r="W681" s="516" t="str">
        <f>六年级一分钟跳绳得分</f>
        <v/>
      </c>
      <c r="X681" s="517" t="str">
        <f>六年级等级</f>
        <v/>
      </c>
      <c r="Y681" s="515" t="str">
        <f>六年级仰卧起坐得分</f>
        <v/>
      </c>
      <c r="Z681" s="518" t="str">
        <f>六年级等级</f>
        <v/>
      </c>
      <c r="AA681" s="533" t="str">
        <f>六年级折返跑得分</f>
        <v/>
      </c>
      <c r="AB681" s="515" t="str">
        <f>六年级等级</f>
        <v/>
      </c>
      <c r="AC681" s="533" t="str">
        <f>六年级跳绳附加分</f>
        <v/>
      </c>
      <c r="AD681" s="534" t="str">
        <f>六年级标准分</f>
        <v/>
      </c>
      <c r="AE681" s="534" t="str">
        <f>六年级总分</f>
        <v/>
      </c>
      <c r="AF681" s="517" t="str">
        <f>六年级等级</f>
        <v/>
      </c>
      <c r="AM681" s="452" t="str">
        <f>折返时间</f>
        <v/>
      </c>
    </row>
    <row r="682" spans="1:39">
      <c r="A682" s="476">
        <v>610</v>
      </c>
      <c r="B682" s="477">
        <v>50</v>
      </c>
      <c r="C682" s="586"/>
      <c r="D682" s="587"/>
      <c r="E682" s="586"/>
      <c r="F682" s="473"/>
      <c r="G682" s="589"/>
      <c r="H682" s="475"/>
      <c r="I682" s="595"/>
      <c r="J682" s="596"/>
      <c r="K682" s="597"/>
      <c r="L682" s="503"/>
      <c r="M682" s="504"/>
      <c r="N682" s="505" t="str">
        <f>六年级BMI</f>
        <v/>
      </c>
      <c r="O682" s="499" t="str">
        <f>六年级BMI等级</f>
        <v/>
      </c>
      <c r="P682" s="500" t="str">
        <f>六年级BMI得分</f>
        <v/>
      </c>
      <c r="Q682" s="515" t="str">
        <f>六年级肺活量得分</f>
        <v/>
      </c>
      <c r="R682" s="512" t="str">
        <f>六年级等级</f>
        <v/>
      </c>
      <c r="S682" s="516" t="str">
        <f>六年级50米跑得分</f>
        <v/>
      </c>
      <c r="T682" s="512" t="str">
        <f>六年级等级</f>
        <v/>
      </c>
      <c r="U682" s="516" t="str">
        <f>六年级坐位体前屈得分</f>
        <v/>
      </c>
      <c r="V682" s="517" t="str">
        <f>六年级等级</f>
        <v/>
      </c>
      <c r="W682" s="516" t="str">
        <f>六年级一分钟跳绳得分</f>
        <v/>
      </c>
      <c r="X682" s="517" t="str">
        <f>六年级等级</f>
        <v/>
      </c>
      <c r="Y682" s="515" t="str">
        <f>六年级仰卧起坐得分</f>
        <v/>
      </c>
      <c r="Z682" s="518" t="str">
        <f>六年级等级</f>
        <v/>
      </c>
      <c r="AA682" s="533" t="str">
        <f>六年级折返跑得分</f>
        <v/>
      </c>
      <c r="AB682" s="515" t="str">
        <f>六年级等级</f>
        <v/>
      </c>
      <c r="AC682" s="533" t="str">
        <f>六年级跳绳附加分</f>
        <v/>
      </c>
      <c r="AD682" s="534" t="str">
        <f>六年级标准分</f>
        <v/>
      </c>
      <c r="AE682" s="534" t="str">
        <f>六年级总分</f>
        <v/>
      </c>
      <c r="AF682" s="517" t="str">
        <f>六年级等级</f>
        <v/>
      </c>
      <c r="AM682" s="452" t="str">
        <f>折返时间</f>
        <v/>
      </c>
    </row>
    <row r="683" spans="1:39">
      <c r="A683" s="476">
        <v>610</v>
      </c>
      <c r="B683" s="477">
        <v>51</v>
      </c>
      <c r="C683" s="586"/>
      <c r="D683" s="587"/>
      <c r="E683" s="586"/>
      <c r="F683" s="473"/>
      <c r="G683" s="588"/>
      <c r="H683" s="475"/>
      <c r="I683" s="595"/>
      <c r="J683" s="596"/>
      <c r="K683" s="597"/>
      <c r="L683" s="503"/>
      <c r="M683" s="504"/>
      <c r="N683" s="505" t="str">
        <f>六年级BMI</f>
        <v/>
      </c>
      <c r="O683" s="499" t="str">
        <f>六年级BMI等级</f>
        <v/>
      </c>
      <c r="P683" s="500" t="str">
        <f>六年级BMI得分</f>
        <v/>
      </c>
      <c r="Q683" s="515" t="str">
        <f>六年级肺活量得分</f>
        <v/>
      </c>
      <c r="R683" s="512" t="str">
        <f>六年级等级</f>
        <v/>
      </c>
      <c r="S683" s="516" t="str">
        <f>六年级50米跑得分</f>
        <v/>
      </c>
      <c r="T683" s="512" t="str">
        <f>六年级等级</f>
        <v/>
      </c>
      <c r="U683" s="516" t="str">
        <f>六年级坐位体前屈得分</f>
        <v/>
      </c>
      <c r="V683" s="517" t="str">
        <f>六年级等级</f>
        <v/>
      </c>
      <c r="W683" s="516" t="str">
        <f>六年级一分钟跳绳得分</f>
        <v/>
      </c>
      <c r="X683" s="517" t="str">
        <f>六年级等级</f>
        <v/>
      </c>
      <c r="Y683" s="515" t="str">
        <f>六年级仰卧起坐得分</f>
        <v/>
      </c>
      <c r="Z683" s="518" t="str">
        <f>六年级等级</f>
        <v/>
      </c>
      <c r="AA683" s="533" t="str">
        <f>六年级折返跑得分</f>
        <v/>
      </c>
      <c r="AB683" s="515" t="str">
        <f>六年级等级</f>
        <v/>
      </c>
      <c r="AC683" s="533" t="str">
        <f>六年级跳绳附加分</f>
        <v/>
      </c>
      <c r="AD683" s="534" t="str">
        <f>六年级标准分</f>
        <v/>
      </c>
      <c r="AE683" s="534" t="str">
        <f>六年级总分</f>
        <v/>
      </c>
      <c r="AF683" s="517" t="str">
        <f>六年级等级</f>
        <v/>
      </c>
      <c r="AM683" s="452" t="str">
        <f>折返时间</f>
        <v/>
      </c>
    </row>
    <row r="684" spans="1:39">
      <c r="A684" s="476">
        <v>610</v>
      </c>
      <c r="B684" s="477">
        <v>52</v>
      </c>
      <c r="C684" s="586"/>
      <c r="D684" s="587"/>
      <c r="E684" s="586"/>
      <c r="F684" s="473"/>
      <c r="G684" s="588"/>
      <c r="H684" s="475"/>
      <c r="I684" s="595"/>
      <c r="J684" s="596"/>
      <c r="K684" s="597"/>
      <c r="L684" s="503"/>
      <c r="M684" s="504"/>
      <c r="N684" s="505" t="str">
        <f>六年级BMI</f>
        <v/>
      </c>
      <c r="O684" s="499" t="str">
        <f>六年级BMI等级</f>
        <v/>
      </c>
      <c r="P684" s="500" t="str">
        <f>六年级BMI得分</f>
        <v/>
      </c>
      <c r="Q684" s="515" t="str">
        <f>六年级肺活量得分</f>
        <v/>
      </c>
      <c r="R684" s="512" t="str">
        <f>六年级等级</f>
        <v/>
      </c>
      <c r="S684" s="516" t="str">
        <f>六年级50米跑得分</f>
        <v/>
      </c>
      <c r="T684" s="517" t="str">
        <f>六年级等级</f>
        <v/>
      </c>
      <c r="U684" s="516" t="str">
        <f>六年级坐位体前屈得分</f>
        <v/>
      </c>
      <c r="V684" s="517" t="str">
        <f>六年级等级</f>
        <v/>
      </c>
      <c r="W684" s="516" t="str">
        <f>六年级一分钟跳绳得分</f>
        <v/>
      </c>
      <c r="X684" s="517" t="str">
        <f>六年级等级</f>
        <v/>
      </c>
      <c r="Y684" s="515" t="str">
        <f>六年级仰卧起坐得分</f>
        <v/>
      </c>
      <c r="Z684" s="518" t="str">
        <f>六年级等级</f>
        <v/>
      </c>
      <c r="AA684" s="533" t="str">
        <f>六年级折返跑得分</f>
        <v/>
      </c>
      <c r="AB684" s="515" t="str">
        <f>六年级等级</f>
        <v/>
      </c>
      <c r="AC684" s="533" t="str">
        <f>六年级跳绳附加分</f>
        <v/>
      </c>
      <c r="AD684" s="534" t="str">
        <f>六年级标准分</f>
        <v/>
      </c>
      <c r="AE684" s="534" t="str">
        <f>六年级总分</f>
        <v/>
      </c>
      <c r="AF684" s="517" t="str">
        <f>六年级等级</f>
        <v/>
      </c>
      <c r="AM684" s="452" t="str">
        <f>折返时间</f>
        <v/>
      </c>
    </row>
    <row r="685" spans="1:39">
      <c r="A685" s="476">
        <v>610</v>
      </c>
      <c r="B685" s="477">
        <v>53</v>
      </c>
      <c r="C685" s="586"/>
      <c r="D685" s="587"/>
      <c r="E685" s="586"/>
      <c r="F685" s="473"/>
      <c r="G685" s="588"/>
      <c r="H685" s="475"/>
      <c r="I685" s="595"/>
      <c r="J685" s="596"/>
      <c r="K685" s="597"/>
      <c r="L685" s="503"/>
      <c r="M685" s="504"/>
      <c r="N685" s="505" t="str">
        <f>六年级BMI</f>
        <v/>
      </c>
      <c r="O685" s="499" t="str">
        <f>六年级BMI等级</f>
        <v/>
      </c>
      <c r="P685" s="500" t="str">
        <f>六年级BMI得分</f>
        <v/>
      </c>
      <c r="Q685" s="515" t="str">
        <f>六年级肺活量得分</f>
        <v/>
      </c>
      <c r="R685" s="512" t="str">
        <f>六年级等级</f>
        <v/>
      </c>
      <c r="S685" s="516" t="str">
        <f>六年级50米跑得分</f>
        <v/>
      </c>
      <c r="T685" s="517" t="str">
        <f>六年级等级</f>
        <v/>
      </c>
      <c r="U685" s="516" t="str">
        <f>六年级坐位体前屈得分</f>
        <v/>
      </c>
      <c r="V685" s="517" t="str">
        <f>六年级等级</f>
        <v/>
      </c>
      <c r="W685" s="516" t="str">
        <f>六年级一分钟跳绳得分</f>
        <v/>
      </c>
      <c r="X685" s="517" t="str">
        <f>六年级等级</f>
        <v/>
      </c>
      <c r="Y685" s="515" t="str">
        <f>六年级仰卧起坐得分</f>
        <v/>
      </c>
      <c r="Z685" s="518" t="str">
        <f>六年级等级</f>
        <v/>
      </c>
      <c r="AA685" s="533" t="str">
        <f>六年级折返跑得分</f>
        <v/>
      </c>
      <c r="AB685" s="515" t="str">
        <f>六年级等级</f>
        <v/>
      </c>
      <c r="AC685" s="533" t="str">
        <f>六年级跳绳附加分</f>
        <v/>
      </c>
      <c r="AD685" s="534" t="str">
        <f>六年级标准分</f>
        <v/>
      </c>
      <c r="AE685" s="534" t="str">
        <f>六年级总分</f>
        <v/>
      </c>
      <c r="AF685" s="517" t="str">
        <f>六年级等级</f>
        <v/>
      </c>
      <c r="AM685" s="452" t="str">
        <f>折返时间</f>
        <v/>
      </c>
    </row>
    <row r="686" spans="1:39">
      <c r="A686" s="476">
        <v>610</v>
      </c>
      <c r="B686" s="477">
        <v>54</v>
      </c>
      <c r="C686" s="586"/>
      <c r="D686" s="587"/>
      <c r="E686" s="586"/>
      <c r="F686" s="473"/>
      <c r="G686" s="588"/>
      <c r="H686" s="475"/>
      <c r="I686" s="595"/>
      <c r="J686" s="596"/>
      <c r="K686" s="597"/>
      <c r="L686" s="503"/>
      <c r="M686" s="504"/>
      <c r="N686" s="505" t="str">
        <f>六年级BMI</f>
        <v/>
      </c>
      <c r="O686" s="499" t="str">
        <f>六年级BMI等级</f>
        <v/>
      </c>
      <c r="P686" s="500" t="str">
        <f>六年级BMI得分</f>
        <v/>
      </c>
      <c r="Q686" s="515" t="str">
        <f>六年级肺活量得分</f>
        <v/>
      </c>
      <c r="R686" s="512" t="str">
        <f>六年级等级</f>
        <v/>
      </c>
      <c r="S686" s="516" t="str">
        <f>六年级50米跑得分</f>
        <v/>
      </c>
      <c r="T686" s="517" t="str">
        <f>六年级等级</f>
        <v/>
      </c>
      <c r="U686" s="516" t="str">
        <f>六年级坐位体前屈得分</f>
        <v/>
      </c>
      <c r="V686" s="517" t="str">
        <f>六年级等级</f>
        <v/>
      </c>
      <c r="W686" s="516" t="str">
        <f>六年级一分钟跳绳得分</f>
        <v/>
      </c>
      <c r="X686" s="517" t="str">
        <f>六年级等级</f>
        <v/>
      </c>
      <c r="Y686" s="515" t="str">
        <f>六年级仰卧起坐得分</f>
        <v/>
      </c>
      <c r="Z686" s="518" t="str">
        <f>六年级等级</f>
        <v/>
      </c>
      <c r="AA686" s="533" t="str">
        <f>六年级折返跑得分</f>
        <v/>
      </c>
      <c r="AB686" s="515" t="str">
        <f>六年级等级</f>
        <v/>
      </c>
      <c r="AC686" s="533" t="str">
        <f>六年级跳绳附加分</f>
        <v/>
      </c>
      <c r="AD686" s="534" t="str">
        <f>六年级标准分</f>
        <v/>
      </c>
      <c r="AE686" s="534" t="str">
        <f>六年级总分</f>
        <v/>
      </c>
      <c r="AF686" s="517" t="str">
        <f>六年级等级</f>
        <v/>
      </c>
      <c r="AM686" s="452" t="str">
        <f>折返时间</f>
        <v/>
      </c>
    </row>
    <row r="687" spans="1:39">
      <c r="A687" s="476">
        <v>610</v>
      </c>
      <c r="B687" s="477">
        <v>55</v>
      </c>
      <c r="C687" s="586"/>
      <c r="D687" s="587"/>
      <c r="E687" s="586"/>
      <c r="F687" s="473"/>
      <c r="G687" s="588"/>
      <c r="H687" s="475"/>
      <c r="I687" s="595"/>
      <c r="J687" s="596"/>
      <c r="K687" s="597"/>
      <c r="L687" s="503"/>
      <c r="M687" s="504"/>
      <c r="N687" s="505" t="str">
        <f>六年级BMI</f>
        <v/>
      </c>
      <c r="O687" s="499" t="str">
        <f>六年级BMI等级</f>
        <v/>
      </c>
      <c r="P687" s="500" t="str">
        <f>六年级BMI得分</f>
        <v/>
      </c>
      <c r="Q687" s="515" t="str">
        <f>六年级肺活量得分</f>
        <v/>
      </c>
      <c r="R687" s="512" t="str">
        <f>六年级等级</f>
        <v/>
      </c>
      <c r="S687" s="516" t="str">
        <f>六年级50米跑得分</f>
        <v/>
      </c>
      <c r="T687" s="517" t="str">
        <f>六年级等级</f>
        <v/>
      </c>
      <c r="U687" s="516" t="str">
        <f>六年级坐位体前屈得分</f>
        <v/>
      </c>
      <c r="V687" s="517" t="str">
        <f>六年级等级</f>
        <v/>
      </c>
      <c r="W687" s="516" t="str">
        <f>六年级一分钟跳绳得分</f>
        <v/>
      </c>
      <c r="X687" s="517" t="str">
        <f>六年级等级</f>
        <v/>
      </c>
      <c r="Y687" s="515" t="str">
        <f>六年级仰卧起坐得分</f>
        <v/>
      </c>
      <c r="Z687" s="518" t="str">
        <f>六年级等级</f>
        <v/>
      </c>
      <c r="AA687" s="533" t="str">
        <f>六年级折返跑得分</f>
        <v/>
      </c>
      <c r="AB687" s="515" t="str">
        <f>六年级等级</f>
        <v/>
      </c>
      <c r="AC687" s="533" t="str">
        <f>六年级跳绳附加分</f>
        <v/>
      </c>
      <c r="AD687" s="534" t="str">
        <f>六年级标准分</f>
        <v/>
      </c>
      <c r="AE687" s="534" t="str">
        <f>六年级总分</f>
        <v/>
      </c>
      <c r="AF687" s="517" t="str">
        <f>六年级等级</f>
        <v/>
      </c>
      <c r="AM687" s="452" t="str">
        <f>折返时间</f>
        <v/>
      </c>
    </row>
    <row r="688" spans="1:39">
      <c r="A688" s="476">
        <v>610</v>
      </c>
      <c r="B688" s="477">
        <v>56</v>
      </c>
      <c r="C688" s="586"/>
      <c r="D688" s="587"/>
      <c r="E688" s="586"/>
      <c r="F688" s="473"/>
      <c r="G688" s="588"/>
      <c r="H688" s="475"/>
      <c r="I688" s="595"/>
      <c r="J688" s="596"/>
      <c r="K688" s="597"/>
      <c r="L688" s="503"/>
      <c r="M688" s="504"/>
      <c r="N688" s="505" t="str">
        <f>六年级BMI</f>
        <v/>
      </c>
      <c r="O688" s="499" t="str">
        <f>六年级BMI等级</f>
        <v/>
      </c>
      <c r="P688" s="500" t="str">
        <f>六年级BMI得分</f>
        <v/>
      </c>
      <c r="Q688" s="515" t="str">
        <f>六年级肺活量得分</f>
        <v/>
      </c>
      <c r="R688" s="512" t="str">
        <f>六年级等级</f>
        <v/>
      </c>
      <c r="S688" s="516" t="str">
        <f>六年级50米跑得分</f>
        <v/>
      </c>
      <c r="T688" s="517" t="str">
        <f>六年级等级</f>
        <v/>
      </c>
      <c r="U688" s="516" t="str">
        <f>六年级坐位体前屈得分</f>
        <v/>
      </c>
      <c r="V688" s="517" t="str">
        <f>六年级等级</f>
        <v/>
      </c>
      <c r="W688" s="516" t="str">
        <f>六年级一分钟跳绳得分</f>
        <v/>
      </c>
      <c r="X688" s="517" t="str">
        <f>六年级等级</f>
        <v/>
      </c>
      <c r="Y688" s="515" t="str">
        <f>六年级仰卧起坐得分</f>
        <v/>
      </c>
      <c r="Z688" s="518" t="str">
        <f>六年级等级</f>
        <v/>
      </c>
      <c r="AA688" s="533" t="str">
        <f>六年级折返跑得分</f>
        <v/>
      </c>
      <c r="AB688" s="515" t="str">
        <f>六年级等级</f>
        <v/>
      </c>
      <c r="AC688" s="533" t="str">
        <f>六年级跳绳附加分</f>
        <v/>
      </c>
      <c r="AD688" s="534" t="str">
        <f>六年级标准分</f>
        <v/>
      </c>
      <c r="AE688" s="534" t="str">
        <f>六年级总分</f>
        <v/>
      </c>
      <c r="AF688" s="517" t="str">
        <f>六年级等级</f>
        <v/>
      </c>
      <c r="AM688" s="452" t="str">
        <f>折返时间</f>
        <v/>
      </c>
    </row>
    <row r="689" spans="1:39">
      <c r="A689" s="476">
        <v>610</v>
      </c>
      <c r="B689" s="477">
        <v>57</v>
      </c>
      <c r="C689" s="586"/>
      <c r="D689" s="587"/>
      <c r="E689" s="586"/>
      <c r="F689" s="473"/>
      <c r="G689" s="588"/>
      <c r="H689" s="475"/>
      <c r="I689" s="595"/>
      <c r="J689" s="596"/>
      <c r="K689" s="597"/>
      <c r="L689" s="503"/>
      <c r="M689" s="504"/>
      <c r="N689" s="505" t="str">
        <f>六年级BMI</f>
        <v/>
      </c>
      <c r="O689" s="499" t="str">
        <f>六年级BMI等级</f>
        <v/>
      </c>
      <c r="P689" s="500" t="str">
        <f>六年级BMI得分</f>
        <v/>
      </c>
      <c r="Q689" s="515" t="str">
        <f>六年级肺活量得分</f>
        <v/>
      </c>
      <c r="R689" s="512" t="str">
        <f>六年级等级</f>
        <v/>
      </c>
      <c r="S689" s="516" t="str">
        <f>六年级50米跑得分</f>
        <v/>
      </c>
      <c r="T689" s="517" t="str">
        <f>六年级等级</f>
        <v/>
      </c>
      <c r="U689" s="516" t="str">
        <f>六年级坐位体前屈得分</f>
        <v/>
      </c>
      <c r="V689" s="517" t="str">
        <f>六年级等级</f>
        <v/>
      </c>
      <c r="W689" s="516" t="str">
        <f>六年级一分钟跳绳得分</f>
        <v/>
      </c>
      <c r="X689" s="517" t="str">
        <f>六年级等级</f>
        <v/>
      </c>
      <c r="Y689" s="515" t="str">
        <f>六年级仰卧起坐得分</f>
        <v/>
      </c>
      <c r="Z689" s="518" t="str">
        <f>六年级等级</f>
        <v/>
      </c>
      <c r="AA689" s="533" t="str">
        <f>六年级折返跑得分</f>
        <v/>
      </c>
      <c r="AB689" s="515" t="str">
        <f>六年级等级</f>
        <v/>
      </c>
      <c r="AC689" s="533" t="str">
        <f>六年级跳绳附加分</f>
        <v/>
      </c>
      <c r="AD689" s="534" t="str">
        <f>六年级标准分</f>
        <v/>
      </c>
      <c r="AE689" s="534" t="str">
        <f>六年级总分</f>
        <v/>
      </c>
      <c r="AF689" s="517" t="str">
        <f>六年级等级</f>
        <v/>
      </c>
      <c r="AM689" s="452" t="str">
        <f>折返时间</f>
        <v/>
      </c>
    </row>
    <row r="690" spans="1:39">
      <c r="A690" s="476">
        <v>610</v>
      </c>
      <c r="B690" s="477">
        <v>58</v>
      </c>
      <c r="C690" s="586"/>
      <c r="D690" s="587"/>
      <c r="E690" s="586"/>
      <c r="F690" s="473"/>
      <c r="G690" s="588"/>
      <c r="H690" s="475"/>
      <c r="I690" s="595"/>
      <c r="J690" s="596"/>
      <c r="K690" s="597"/>
      <c r="L690" s="503"/>
      <c r="M690" s="504"/>
      <c r="N690" s="505" t="str">
        <f>六年级BMI</f>
        <v/>
      </c>
      <c r="O690" s="499" t="str">
        <f>六年级BMI等级</f>
        <v/>
      </c>
      <c r="P690" s="500" t="str">
        <f>六年级BMI得分</f>
        <v/>
      </c>
      <c r="Q690" s="515" t="str">
        <f>六年级肺活量得分</f>
        <v/>
      </c>
      <c r="R690" s="512" t="str">
        <f>六年级等级</f>
        <v/>
      </c>
      <c r="S690" s="516" t="str">
        <f>六年级50米跑得分</f>
        <v/>
      </c>
      <c r="T690" s="517" t="str">
        <f>六年级等级</f>
        <v/>
      </c>
      <c r="U690" s="516" t="str">
        <f>六年级坐位体前屈得分</f>
        <v/>
      </c>
      <c r="V690" s="517" t="str">
        <f>六年级等级</f>
        <v/>
      </c>
      <c r="W690" s="516" t="str">
        <f>六年级一分钟跳绳得分</f>
        <v/>
      </c>
      <c r="X690" s="517" t="str">
        <f>六年级等级</f>
        <v/>
      </c>
      <c r="Y690" s="515" t="str">
        <f>六年级仰卧起坐得分</f>
        <v/>
      </c>
      <c r="Z690" s="518" t="str">
        <f>六年级等级</f>
        <v/>
      </c>
      <c r="AA690" s="533" t="str">
        <f>六年级折返跑得分</f>
        <v/>
      </c>
      <c r="AB690" s="515" t="str">
        <f>六年级等级</f>
        <v/>
      </c>
      <c r="AC690" s="533" t="str">
        <f>六年级跳绳附加分</f>
        <v/>
      </c>
      <c r="AD690" s="534" t="str">
        <f>六年级标准分</f>
        <v/>
      </c>
      <c r="AE690" s="534" t="str">
        <f>六年级总分</f>
        <v/>
      </c>
      <c r="AF690" s="517" t="str">
        <f>六年级等级</f>
        <v/>
      </c>
      <c r="AM690" s="452" t="str">
        <f>折返时间</f>
        <v/>
      </c>
    </row>
    <row r="691" spans="1:39">
      <c r="A691" s="476">
        <v>610</v>
      </c>
      <c r="B691" s="477">
        <v>59</v>
      </c>
      <c r="C691" s="586"/>
      <c r="D691" s="587"/>
      <c r="E691" s="586"/>
      <c r="F691" s="473"/>
      <c r="G691" s="588"/>
      <c r="H691" s="475"/>
      <c r="I691" s="595"/>
      <c r="J691" s="596"/>
      <c r="K691" s="597"/>
      <c r="L691" s="503"/>
      <c r="M691" s="504"/>
      <c r="N691" s="505" t="str">
        <f>六年级BMI</f>
        <v/>
      </c>
      <c r="O691" s="499" t="str">
        <f>六年级BMI等级</f>
        <v/>
      </c>
      <c r="P691" s="500" t="str">
        <f>六年级BMI得分</f>
        <v/>
      </c>
      <c r="Q691" s="515" t="str">
        <f>六年级肺活量得分</f>
        <v/>
      </c>
      <c r="R691" s="512" t="str">
        <f>六年级等级</f>
        <v/>
      </c>
      <c r="S691" s="516" t="str">
        <f>六年级50米跑得分</f>
        <v/>
      </c>
      <c r="T691" s="517" t="str">
        <f>六年级等级</f>
        <v/>
      </c>
      <c r="U691" s="516" t="str">
        <f>六年级坐位体前屈得分</f>
        <v/>
      </c>
      <c r="V691" s="517" t="str">
        <f>六年级等级</f>
        <v/>
      </c>
      <c r="W691" s="516" t="str">
        <f>六年级一分钟跳绳得分</f>
        <v/>
      </c>
      <c r="X691" s="517" t="str">
        <f>六年级等级</f>
        <v/>
      </c>
      <c r="Y691" s="515" t="str">
        <f>六年级仰卧起坐得分</f>
        <v/>
      </c>
      <c r="Z691" s="518" t="str">
        <f>六年级等级</f>
        <v/>
      </c>
      <c r="AA691" s="533" t="str">
        <f>六年级折返跑得分</f>
        <v/>
      </c>
      <c r="AB691" s="515" t="str">
        <f>六年级等级</f>
        <v/>
      </c>
      <c r="AC691" s="533" t="str">
        <f>六年级跳绳附加分</f>
        <v/>
      </c>
      <c r="AD691" s="534" t="str">
        <f>六年级标准分</f>
        <v/>
      </c>
      <c r="AE691" s="534" t="str">
        <f>六年级总分</f>
        <v/>
      </c>
      <c r="AF691" s="517" t="str">
        <f>六年级等级</f>
        <v/>
      </c>
      <c r="AM691" s="452" t="str">
        <f>折返时间</f>
        <v/>
      </c>
    </row>
    <row r="692" spans="1:39">
      <c r="A692" s="476">
        <v>610</v>
      </c>
      <c r="B692" s="477">
        <v>60</v>
      </c>
      <c r="C692" s="586"/>
      <c r="D692" s="587"/>
      <c r="E692" s="586"/>
      <c r="F692" s="473"/>
      <c r="G692" s="588"/>
      <c r="H692" s="475"/>
      <c r="I692" s="595"/>
      <c r="J692" s="596"/>
      <c r="K692" s="597"/>
      <c r="L692" s="503"/>
      <c r="M692" s="504"/>
      <c r="N692" s="505" t="str">
        <f>六年级BMI</f>
        <v/>
      </c>
      <c r="O692" s="499" t="str">
        <f>六年级BMI等级</f>
        <v/>
      </c>
      <c r="P692" s="500" t="str">
        <f>六年级BMI得分</f>
        <v/>
      </c>
      <c r="Q692" s="515" t="str">
        <f>六年级肺活量得分</f>
        <v/>
      </c>
      <c r="R692" s="512" t="str">
        <f>六年级等级</f>
        <v/>
      </c>
      <c r="S692" s="516" t="str">
        <f>六年级50米跑得分</f>
        <v/>
      </c>
      <c r="T692" s="517" t="str">
        <f>六年级等级</f>
        <v/>
      </c>
      <c r="U692" s="516" t="str">
        <f>六年级坐位体前屈得分</f>
        <v/>
      </c>
      <c r="V692" s="517" t="str">
        <f>六年级等级</f>
        <v/>
      </c>
      <c r="W692" s="516" t="str">
        <f>六年级一分钟跳绳得分</f>
        <v/>
      </c>
      <c r="X692" s="517" t="str">
        <f>六年级等级</f>
        <v/>
      </c>
      <c r="Y692" s="515" t="str">
        <f>六年级仰卧起坐得分</f>
        <v/>
      </c>
      <c r="Z692" s="518" t="str">
        <f>六年级等级</f>
        <v/>
      </c>
      <c r="AA692" s="533" t="str">
        <f>六年级折返跑得分</f>
        <v/>
      </c>
      <c r="AB692" s="515" t="str">
        <f>六年级等级</f>
        <v/>
      </c>
      <c r="AC692" s="533" t="str">
        <f>六年级跳绳附加分</f>
        <v/>
      </c>
      <c r="AD692" s="534" t="str">
        <f>六年级标准分</f>
        <v/>
      </c>
      <c r="AE692" s="534" t="str">
        <f>六年级总分</f>
        <v/>
      </c>
      <c r="AF692" s="517" t="str">
        <f>六年级等级</f>
        <v/>
      </c>
      <c r="AM692" s="452" t="str">
        <f>折返时间</f>
        <v/>
      </c>
    </row>
    <row r="693" spans="1:39">
      <c r="A693" s="476">
        <v>610</v>
      </c>
      <c r="B693" s="477">
        <v>61</v>
      </c>
      <c r="C693" s="586"/>
      <c r="D693" s="587"/>
      <c r="E693" s="586"/>
      <c r="F693" s="473"/>
      <c r="G693" s="588"/>
      <c r="H693" s="475"/>
      <c r="I693" s="595"/>
      <c r="J693" s="596"/>
      <c r="K693" s="597"/>
      <c r="L693" s="503"/>
      <c r="M693" s="504"/>
      <c r="N693" s="505" t="str">
        <f>六年级BMI</f>
        <v/>
      </c>
      <c r="O693" s="499" t="str">
        <f>六年级BMI等级</f>
        <v/>
      </c>
      <c r="P693" s="500" t="str">
        <f>六年级BMI得分</f>
        <v/>
      </c>
      <c r="Q693" s="515" t="str">
        <f>六年级肺活量得分</f>
        <v/>
      </c>
      <c r="R693" s="512" t="str">
        <f>六年级等级</f>
        <v/>
      </c>
      <c r="S693" s="516" t="str">
        <f>六年级50米跑得分</f>
        <v/>
      </c>
      <c r="T693" s="517" t="str">
        <f>六年级等级</f>
        <v/>
      </c>
      <c r="U693" s="516" t="str">
        <f>六年级坐位体前屈得分</f>
        <v/>
      </c>
      <c r="V693" s="517" t="str">
        <f>六年级等级</f>
        <v/>
      </c>
      <c r="W693" s="516" t="str">
        <f>六年级一分钟跳绳得分</f>
        <v/>
      </c>
      <c r="X693" s="517" t="str">
        <f>六年级等级</f>
        <v/>
      </c>
      <c r="Y693" s="515" t="str">
        <f>六年级仰卧起坐得分</f>
        <v/>
      </c>
      <c r="Z693" s="518" t="str">
        <f>六年级等级</f>
        <v/>
      </c>
      <c r="AA693" s="533" t="str">
        <f>六年级折返跑得分</f>
        <v/>
      </c>
      <c r="AB693" s="515" t="str">
        <f>六年级等级</f>
        <v/>
      </c>
      <c r="AC693" s="533" t="str">
        <f>六年级跳绳附加分</f>
        <v/>
      </c>
      <c r="AD693" s="534" t="str">
        <f>六年级标准分</f>
        <v/>
      </c>
      <c r="AE693" s="534" t="str">
        <f>六年级总分</f>
        <v/>
      </c>
      <c r="AF693" s="517" t="str">
        <f>六年级等级</f>
        <v/>
      </c>
      <c r="AM693" s="452" t="str">
        <f>折返时间</f>
        <v/>
      </c>
    </row>
    <row r="694" spans="1:39">
      <c r="A694" s="476">
        <v>610</v>
      </c>
      <c r="B694" s="477">
        <v>62</v>
      </c>
      <c r="C694" s="586"/>
      <c r="D694" s="587"/>
      <c r="E694" s="586"/>
      <c r="F694" s="473"/>
      <c r="G694" s="588"/>
      <c r="H694" s="475"/>
      <c r="I694" s="595"/>
      <c r="J694" s="596"/>
      <c r="K694" s="597"/>
      <c r="L694" s="503"/>
      <c r="M694" s="504"/>
      <c r="N694" s="505" t="str">
        <f>六年级BMI</f>
        <v/>
      </c>
      <c r="O694" s="499" t="str">
        <f>六年级BMI等级</f>
        <v/>
      </c>
      <c r="P694" s="500" t="str">
        <f>六年级BMI得分</f>
        <v/>
      </c>
      <c r="Q694" s="515" t="str">
        <f>六年级肺活量得分</f>
        <v/>
      </c>
      <c r="R694" s="512" t="str">
        <f>六年级等级</f>
        <v/>
      </c>
      <c r="S694" s="516" t="str">
        <f>六年级50米跑得分</f>
        <v/>
      </c>
      <c r="T694" s="517" t="str">
        <f>六年级等级</f>
        <v/>
      </c>
      <c r="U694" s="516" t="str">
        <f>六年级坐位体前屈得分</f>
        <v/>
      </c>
      <c r="V694" s="517" t="str">
        <f>六年级等级</f>
        <v/>
      </c>
      <c r="W694" s="516" t="str">
        <f>六年级一分钟跳绳得分</f>
        <v/>
      </c>
      <c r="X694" s="517" t="str">
        <f>六年级等级</f>
        <v/>
      </c>
      <c r="Y694" s="515" t="str">
        <f>六年级仰卧起坐得分</f>
        <v/>
      </c>
      <c r="Z694" s="518" t="str">
        <f>六年级等级</f>
        <v/>
      </c>
      <c r="AA694" s="533" t="str">
        <f>六年级折返跑得分</f>
        <v/>
      </c>
      <c r="AB694" s="515" t="str">
        <f>六年级等级</f>
        <v/>
      </c>
      <c r="AC694" s="533" t="str">
        <f>六年级跳绳附加分</f>
        <v/>
      </c>
      <c r="AD694" s="534" t="str">
        <f>六年级标准分</f>
        <v/>
      </c>
      <c r="AE694" s="534" t="str">
        <f>六年级总分</f>
        <v/>
      </c>
      <c r="AF694" s="517" t="str">
        <f>六年级等级</f>
        <v/>
      </c>
      <c r="AM694" s="452" t="str">
        <f>折返时间</f>
        <v/>
      </c>
    </row>
    <row r="695" spans="1:39">
      <c r="A695" s="476">
        <v>610</v>
      </c>
      <c r="B695" s="477">
        <v>63</v>
      </c>
      <c r="C695" s="586"/>
      <c r="D695" s="587"/>
      <c r="E695" s="586"/>
      <c r="F695" s="473"/>
      <c r="G695" s="588"/>
      <c r="H695" s="475"/>
      <c r="I695" s="595"/>
      <c r="J695" s="596"/>
      <c r="K695" s="597"/>
      <c r="L695" s="503"/>
      <c r="M695" s="504"/>
      <c r="N695" s="505" t="str">
        <f>六年级BMI</f>
        <v/>
      </c>
      <c r="O695" s="499" t="str">
        <f>六年级BMI等级</f>
        <v/>
      </c>
      <c r="P695" s="500" t="str">
        <f>六年级BMI得分</f>
        <v/>
      </c>
      <c r="Q695" s="515" t="str">
        <f>六年级肺活量得分</f>
        <v/>
      </c>
      <c r="R695" s="512" t="str">
        <f>六年级等级</f>
        <v/>
      </c>
      <c r="S695" s="516" t="str">
        <f>六年级50米跑得分</f>
        <v/>
      </c>
      <c r="T695" s="517" t="str">
        <f>六年级等级</f>
        <v/>
      </c>
      <c r="U695" s="516" t="str">
        <f>六年级坐位体前屈得分</f>
        <v/>
      </c>
      <c r="V695" s="517" t="str">
        <f>六年级等级</f>
        <v/>
      </c>
      <c r="W695" s="516" t="str">
        <f>六年级一分钟跳绳得分</f>
        <v/>
      </c>
      <c r="X695" s="517" t="str">
        <f>六年级等级</f>
        <v/>
      </c>
      <c r="Y695" s="515" t="str">
        <f>六年级仰卧起坐得分</f>
        <v/>
      </c>
      <c r="Z695" s="518" t="str">
        <f>六年级等级</f>
        <v/>
      </c>
      <c r="AA695" s="533" t="str">
        <f>六年级折返跑得分</f>
        <v/>
      </c>
      <c r="AB695" s="515" t="str">
        <f>六年级等级</f>
        <v/>
      </c>
      <c r="AC695" s="533" t="str">
        <f>六年级跳绳附加分</f>
        <v/>
      </c>
      <c r="AD695" s="534" t="str">
        <f>六年级标准分</f>
        <v/>
      </c>
      <c r="AE695" s="534" t="str">
        <f>六年级总分</f>
        <v/>
      </c>
      <c r="AF695" s="517" t="str">
        <f>六年级等级</f>
        <v/>
      </c>
      <c r="AM695" s="452" t="str">
        <f>折返时间</f>
        <v/>
      </c>
    </row>
    <row r="696" spans="1:39">
      <c r="A696" s="476">
        <v>610</v>
      </c>
      <c r="B696" s="477">
        <v>64</v>
      </c>
      <c r="C696" s="586"/>
      <c r="D696" s="587"/>
      <c r="E696" s="586"/>
      <c r="F696" s="473"/>
      <c r="G696" s="588"/>
      <c r="H696" s="475"/>
      <c r="I696" s="595"/>
      <c r="J696" s="596"/>
      <c r="K696" s="597"/>
      <c r="L696" s="503"/>
      <c r="M696" s="504"/>
      <c r="N696" s="505" t="str">
        <f>六年级BMI</f>
        <v/>
      </c>
      <c r="O696" s="499" t="str">
        <f>六年级BMI等级</f>
        <v/>
      </c>
      <c r="P696" s="500" t="str">
        <f>六年级BMI得分</f>
        <v/>
      </c>
      <c r="Q696" s="515" t="str">
        <f>六年级肺活量得分</f>
        <v/>
      </c>
      <c r="R696" s="512" t="str">
        <f>六年级等级</f>
        <v/>
      </c>
      <c r="S696" s="516" t="str">
        <f>六年级50米跑得分</f>
        <v/>
      </c>
      <c r="T696" s="517" t="str">
        <f>六年级等级</f>
        <v/>
      </c>
      <c r="U696" s="516" t="str">
        <f>六年级坐位体前屈得分</f>
        <v/>
      </c>
      <c r="V696" s="517" t="str">
        <f>六年级等级</f>
        <v/>
      </c>
      <c r="W696" s="516" t="str">
        <f>六年级一分钟跳绳得分</f>
        <v/>
      </c>
      <c r="X696" s="517" t="str">
        <f>六年级等级</f>
        <v/>
      </c>
      <c r="Y696" s="515" t="str">
        <f>六年级仰卧起坐得分</f>
        <v/>
      </c>
      <c r="Z696" s="518" t="str">
        <f>六年级等级</f>
        <v/>
      </c>
      <c r="AA696" s="533" t="str">
        <f>六年级折返跑得分</f>
        <v/>
      </c>
      <c r="AB696" s="515" t="str">
        <f>六年级等级</f>
        <v/>
      </c>
      <c r="AC696" s="533" t="str">
        <f>六年级跳绳附加分</f>
        <v/>
      </c>
      <c r="AD696" s="534" t="str">
        <f>六年级标准分</f>
        <v/>
      </c>
      <c r="AE696" s="534" t="str">
        <f>六年级总分</f>
        <v/>
      </c>
      <c r="AF696" s="517" t="str">
        <f>六年级等级</f>
        <v/>
      </c>
      <c r="AM696" s="452" t="str">
        <f>折返时间</f>
        <v/>
      </c>
    </row>
    <row r="697" spans="1:39">
      <c r="A697" s="476">
        <v>610</v>
      </c>
      <c r="B697" s="477">
        <v>65</v>
      </c>
      <c r="C697" s="586"/>
      <c r="D697" s="587"/>
      <c r="E697" s="586"/>
      <c r="F697" s="473"/>
      <c r="G697" s="588"/>
      <c r="H697" s="475"/>
      <c r="I697" s="595"/>
      <c r="J697" s="596"/>
      <c r="K697" s="597"/>
      <c r="L697" s="503"/>
      <c r="M697" s="504"/>
      <c r="N697" s="505" t="str">
        <f>六年级BMI</f>
        <v/>
      </c>
      <c r="O697" s="499" t="str">
        <f>六年级BMI等级</f>
        <v/>
      </c>
      <c r="P697" s="500" t="str">
        <f>六年级BMI得分</f>
        <v/>
      </c>
      <c r="Q697" s="515" t="str">
        <f>六年级肺活量得分</f>
        <v/>
      </c>
      <c r="R697" s="512" t="str">
        <f>六年级等级</f>
        <v/>
      </c>
      <c r="S697" s="516" t="str">
        <f>六年级50米跑得分</f>
        <v/>
      </c>
      <c r="T697" s="517" t="str">
        <f>六年级等级</f>
        <v/>
      </c>
      <c r="U697" s="516" t="str">
        <f>六年级坐位体前屈得分</f>
        <v/>
      </c>
      <c r="V697" s="517" t="str">
        <f>六年级等级</f>
        <v/>
      </c>
      <c r="W697" s="516" t="str">
        <f>六年级一分钟跳绳得分</f>
        <v/>
      </c>
      <c r="X697" s="517" t="str">
        <f>六年级等级</f>
        <v/>
      </c>
      <c r="Y697" s="515" t="str">
        <f>六年级仰卧起坐得分</f>
        <v/>
      </c>
      <c r="Z697" s="518" t="str">
        <f>六年级等级</f>
        <v/>
      </c>
      <c r="AA697" s="533" t="str">
        <f>六年级折返跑得分</f>
        <v/>
      </c>
      <c r="AB697" s="515" t="str">
        <f>六年级等级</f>
        <v/>
      </c>
      <c r="AC697" s="533" t="str">
        <f>六年级跳绳附加分</f>
        <v/>
      </c>
      <c r="AD697" s="534" t="str">
        <f>六年级标准分</f>
        <v/>
      </c>
      <c r="AE697" s="534" t="str">
        <f>六年级总分</f>
        <v/>
      </c>
      <c r="AF697" s="517" t="str">
        <f>六年级等级</f>
        <v/>
      </c>
      <c r="AM697" s="452" t="str">
        <f>折返时间</f>
        <v/>
      </c>
    </row>
    <row r="698" spans="1:39">
      <c r="A698" s="476">
        <v>610</v>
      </c>
      <c r="B698" s="477">
        <v>66</v>
      </c>
      <c r="C698" s="586"/>
      <c r="D698" s="587"/>
      <c r="E698" s="586"/>
      <c r="F698" s="473"/>
      <c r="G698" s="588"/>
      <c r="H698" s="475"/>
      <c r="I698" s="595"/>
      <c r="J698" s="596"/>
      <c r="K698" s="596"/>
      <c r="L698" s="503"/>
      <c r="M698" s="504"/>
      <c r="N698" s="505" t="str">
        <f>六年级BMI</f>
        <v/>
      </c>
      <c r="O698" s="499" t="str">
        <f>六年级BMI等级</f>
        <v/>
      </c>
      <c r="P698" s="500" t="str">
        <f>六年级BMI得分</f>
        <v/>
      </c>
      <c r="Q698" s="515" t="str">
        <f>六年级肺活量得分</f>
        <v/>
      </c>
      <c r="R698" s="512" t="str">
        <f>六年级等级</f>
        <v/>
      </c>
      <c r="S698" s="516" t="str">
        <f>六年级50米跑得分</f>
        <v/>
      </c>
      <c r="T698" s="517" t="str">
        <f>六年级等级</f>
        <v/>
      </c>
      <c r="U698" s="516" t="str">
        <f>六年级坐位体前屈得分</f>
        <v/>
      </c>
      <c r="V698" s="517" t="str">
        <f>六年级等级</f>
        <v/>
      </c>
      <c r="W698" s="516" t="str">
        <f>六年级一分钟跳绳得分</f>
        <v/>
      </c>
      <c r="X698" s="517" t="str">
        <f>六年级等级</f>
        <v/>
      </c>
      <c r="Y698" s="515" t="str">
        <f>六年级仰卧起坐得分</f>
        <v/>
      </c>
      <c r="Z698" s="518" t="str">
        <f>六年级等级</f>
        <v/>
      </c>
      <c r="AA698" s="533" t="str">
        <f>六年级折返跑得分</f>
        <v/>
      </c>
      <c r="AB698" s="515" t="str">
        <f>六年级等级</f>
        <v/>
      </c>
      <c r="AC698" s="533" t="str">
        <f>六年级跳绳附加分</f>
        <v/>
      </c>
      <c r="AD698" s="534" t="str">
        <f>六年级标准分</f>
        <v/>
      </c>
      <c r="AE698" s="534" t="str">
        <f>六年级总分</f>
        <v/>
      </c>
      <c r="AF698" s="517" t="str">
        <f>六年级等级</f>
        <v/>
      </c>
      <c r="AM698" s="452" t="str">
        <f>折返时间</f>
        <v/>
      </c>
    </row>
    <row r="699" spans="1:39">
      <c r="A699" s="476">
        <v>610</v>
      </c>
      <c r="B699" s="477">
        <v>67</v>
      </c>
      <c r="C699" s="586"/>
      <c r="D699" s="587"/>
      <c r="E699" s="586"/>
      <c r="F699" s="473"/>
      <c r="G699" s="588"/>
      <c r="H699" s="475"/>
      <c r="I699" s="595"/>
      <c r="J699" s="596"/>
      <c r="K699" s="596"/>
      <c r="L699" s="503"/>
      <c r="M699" s="504"/>
      <c r="N699" s="505" t="str">
        <f>六年级BMI</f>
        <v/>
      </c>
      <c r="O699" s="499" t="str">
        <f>六年级BMI等级</f>
        <v/>
      </c>
      <c r="P699" s="500" t="str">
        <f>六年级BMI得分</f>
        <v/>
      </c>
      <c r="Q699" s="515" t="str">
        <f>六年级肺活量得分</f>
        <v/>
      </c>
      <c r="R699" s="512" t="str">
        <f>六年级等级</f>
        <v/>
      </c>
      <c r="S699" s="516" t="str">
        <f>六年级50米跑得分</f>
        <v/>
      </c>
      <c r="T699" s="517" t="str">
        <f>六年级等级</f>
        <v/>
      </c>
      <c r="U699" s="516" t="str">
        <f>六年级坐位体前屈得分</f>
        <v/>
      </c>
      <c r="V699" s="517" t="str">
        <f>六年级等级</f>
        <v/>
      </c>
      <c r="W699" s="516" t="str">
        <f>六年级一分钟跳绳得分</f>
        <v/>
      </c>
      <c r="X699" s="517" t="str">
        <f>六年级等级</f>
        <v/>
      </c>
      <c r="Y699" s="515" t="str">
        <f>六年级仰卧起坐得分</f>
        <v/>
      </c>
      <c r="Z699" s="518" t="str">
        <f>六年级等级</f>
        <v/>
      </c>
      <c r="AA699" s="533" t="str">
        <f>六年级折返跑得分</f>
        <v/>
      </c>
      <c r="AB699" s="515" t="str">
        <f>六年级等级</f>
        <v/>
      </c>
      <c r="AC699" s="533" t="str">
        <f>六年级跳绳附加分</f>
        <v/>
      </c>
      <c r="AD699" s="534" t="str">
        <f>六年级标准分</f>
        <v/>
      </c>
      <c r="AE699" s="534" t="str">
        <f>六年级总分</f>
        <v/>
      </c>
      <c r="AF699" s="517" t="str">
        <f>六年级等级</f>
        <v/>
      </c>
      <c r="AM699" s="452" t="str">
        <f>折返时间</f>
        <v/>
      </c>
    </row>
    <row r="700" spans="1:39">
      <c r="A700" s="476">
        <v>610</v>
      </c>
      <c r="B700" s="477">
        <v>68</v>
      </c>
      <c r="C700" s="586"/>
      <c r="D700" s="587"/>
      <c r="E700" s="586"/>
      <c r="F700" s="473"/>
      <c r="G700" s="588"/>
      <c r="H700" s="475"/>
      <c r="I700" s="595"/>
      <c r="J700" s="596"/>
      <c r="K700" s="596"/>
      <c r="L700" s="503"/>
      <c r="M700" s="504"/>
      <c r="N700" s="505" t="str">
        <f>六年级BMI</f>
        <v/>
      </c>
      <c r="O700" s="499" t="str">
        <f>六年级BMI等级</f>
        <v/>
      </c>
      <c r="P700" s="500" t="str">
        <f>六年级BMI得分</f>
        <v/>
      </c>
      <c r="Q700" s="515" t="str">
        <f>六年级肺活量得分</f>
        <v/>
      </c>
      <c r="R700" s="512" t="str">
        <f>六年级等级</f>
        <v/>
      </c>
      <c r="S700" s="516" t="str">
        <f>六年级50米跑得分</f>
        <v/>
      </c>
      <c r="T700" s="517" t="str">
        <f>六年级等级</f>
        <v/>
      </c>
      <c r="U700" s="516" t="str">
        <f>六年级坐位体前屈得分</f>
        <v/>
      </c>
      <c r="V700" s="517" t="str">
        <f>六年级等级</f>
        <v/>
      </c>
      <c r="W700" s="516" t="str">
        <f>六年级一分钟跳绳得分</f>
        <v/>
      </c>
      <c r="X700" s="517" t="str">
        <f>六年级等级</f>
        <v/>
      </c>
      <c r="Y700" s="515" t="str">
        <f>六年级仰卧起坐得分</f>
        <v/>
      </c>
      <c r="Z700" s="518" t="str">
        <f>六年级等级</f>
        <v/>
      </c>
      <c r="AA700" s="533" t="str">
        <f>六年级折返跑得分</f>
        <v/>
      </c>
      <c r="AB700" s="515" t="str">
        <f>六年级等级</f>
        <v/>
      </c>
      <c r="AC700" s="533" t="str">
        <f>六年级跳绳附加分</f>
        <v/>
      </c>
      <c r="AD700" s="534" t="str">
        <f>六年级标准分</f>
        <v/>
      </c>
      <c r="AE700" s="534" t="str">
        <f>六年级总分</f>
        <v/>
      </c>
      <c r="AF700" s="517" t="str">
        <f>六年级等级</f>
        <v/>
      </c>
      <c r="AM700" s="452" t="str">
        <f>折返时间</f>
        <v/>
      </c>
    </row>
    <row r="701" spans="1:39">
      <c r="A701" s="476">
        <v>610</v>
      </c>
      <c r="B701" s="477">
        <v>69</v>
      </c>
      <c r="C701" s="586"/>
      <c r="D701" s="587"/>
      <c r="E701" s="586"/>
      <c r="F701" s="473"/>
      <c r="G701" s="589"/>
      <c r="H701" s="475"/>
      <c r="I701" s="595"/>
      <c r="J701" s="596"/>
      <c r="K701" s="596"/>
      <c r="L701" s="503"/>
      <c r="M701" s="504"/>
      <c r="N701" s="505" t="str">
        <f>六年级BMI</f>
        <v/>
      </c>
      <c r="O701" s="499" t="str">
        <f>六年级BMI等级</f>
        <v/>
      </c>
      <c r="P701" s="500" t="str">
        <f>六年级BMI得分</f>
        <v/>
      </c>
      <c r="Q701" s="515" t="str">
        <f>六年级肺活量得分</f>
        <v/>
      </c>
      <c r="R701" s="512" t="str">
        <f>六年级等级</f>
        <v/>
      </c>
      <c r="S701" s="516" t="str">
        <f>六年级50米跑得分</f>
        <v/>
      </c>
      <c r="T701" s="517" t="str">
        <f>六年级等级</f>
        <v/>
      </c>
      <c r="U701" s="516" t="str">
        <f>六年级坐位体前屈得分</f>
        <v/>
      </c>
      <c r="V701" s="517" t="str">
        <f>六年级等级</f>
        <v/>
      </c>
      <c r="W701" s="516" t="str">
        <f>六年级一分钟跳绳得分</f>
        <v/>
      </c>
      <c r="X701" s="517" t="str">
        <f>六年级等级</f>
        <v/>
      </c>
      <c r="Y701" s="515" t="str">
        <f>六年级仰卧起坐得分</f>
        <v/>
      </c>
      <c r="Z701" s="518" t="str">
        <f>六年级等级</f>
        <v/>
      </c>
      <c r="AA701" s="533" t="str">
        <f>六年级折返跑得分</f>
        <v/>
      </c>
      <c r="AB701" s="515" t="str">
        <f>六年级等级</f>
        <v/>
      </c>
      <c r="AC701" s="533" t="str">
        <f>六年级跳绳附加分</f>
        <v/>
      </c>
      <c r="AD701" s="534" t="str">
        <f>六年级标准分</f>
        <v/>
      </c>
      <c r="AE701" s="534" t="str">
        <f>六年级总分</f>
        <v/>
      </c>
      <c r="AF701" s="517" t="str">
        <f>六年级等级</f>
        <v/>
      </c>
      <c r="AM701" s="452" t="str">
        <f>折返时间</f>
        <v/>
      </c>
    </row>
    <row r="702" ht="15.75" spans="1:39">
      <c r="A702" s="535">
        <v>610</v>
      </c>
      <c r="B702" s="536">
        <v>70</v>
      </c>
      <c r="C702" s="590"/>
      <c r="D702" s="591"/>
      <c r="E702" s="590"/>
      <c r="F702" s="583"/>
      <c r="G702" s="601"/>
      <c r="H702" s="542"/>
      <c r="I702" s="598"/>
      <c r="J702" s="599"/>
      <c r="K702" s="599"/>
      <c r="L702" s="571"/>
      <c r="M702" s="572"/>
      <c r="N702" s="573" t="str">
        <f>六年级BMI</f>
        <v/>
      </c>
      <c r="O702" s="574" t="str">
        <f>六年级BMI等级</f>
        <v/>
      </c>
      <c r="P702" s="575" t="str">
        <f>六年级BMI得分</f>
        <v/>
      </c>
      <c r="Q702" s="576" t="str">
        <f>六年级肺活量得分</f>
        <v/>
      </c>
      <c r="R702" s="577" t="str">
        <f>六年级等级</f>
        <v/>
      </c>
      <c r="S702" s="578" t="str">
        <f>六年级50米跑得分</f>
        <v/>
      </c>
      <c r="T702" s="567" t="str">
        <f>六年级等级</f>
        <v/>
      </c>
      <c r="U702" s="578" t="str">
        <f>六年级坐位体前屈得分</f>
        <v/>
      </c>
      <c r="V702" s="567" t="str">
        <f>六年级等级</f>
        <v/>
      </c>
      <c r="W702" s="578" t="str">
        <f>六年级一分钟跳绳得分</f>
        <v/>
      </c>
      <c r="X702" s="567" t="str">
        <f>六年级等级</f>
        <v/>
      </c>
      <c r="Y702" s="576" t="str">
        <f>六年级仰卧起坐得分</f>
        <v/>
      </c>
      <c r="Z702" s="579" t="str">
        <f>六年级等级</f>
        <v/>
      </c>
      <c r="AA702" s="565" t="str">
        <f>六年级折返跑得分</f>
        <v/>
      </c>
      <c r="AB702" s="576" t="str">
        <f>六年级等级</f>
        <v/>
      </c>
      <c r="AC702" s="565" t="str">
        <f>六年级跳绳附加分</f>
        <v/>
      </c>
      <c r="AD702" s="566" t="str">
        <f>六年级标准分</f>
        <v/>
      </c>
      <c r="AE702" s="566" t="str">
        <f>六年级总分</f>
        <v/>
      </c>
      <c r="AF702" s="567" t="str">
        <f>六年级等级</f>
        <v/>
      </c>
      <c r="AM702" s="452" t="str">
        <f>折返时间</f>
        <v/>
      </c>
    </row>
    <row r="703" ht="15.75" spans="1:39">
      <c r="A703" s="468">
        <v>611</v>
      </c>
      <c r="B703" s="469">
        <v>1</v>
      </c>
      <c r="C703" s="593"/>
      <c r="D703" s="594"/>
      <c r="E703" s="593"/>
      <c r="F703" s="473"/>
      <c r="G703" s="589"/>
      <c r="H703" s="475"/>
      <c r="I703" s="600"/>
      <c r="J703" s="597"/>
      <c r="K703" s="597"/>
      <c r="L703" s="496"/>
      <c r="M703" s="497"/>
      <c r="N703" s="498" t="str">
        <f>六年级BMI</f>
        <v/>
      </c>
      <c r="O703" s="499" t="str">
        <f>六年级BMI等级</f>
        <v/>
      </c>
      <c r="P703" s="500" t="str">
        <f>六年级BMI得分</f>
        <v/>
      </c>
      <c r="Q703" s="511" t="str">
        <f>六年级肺活量得分</f>
        <v/>
      </c>
      <c r="R703" s="512" t="str">
        <f>六年级等级</f>
        <v/>
      </c>
      <c r="S703" s="513" t="str">
        <f>六年级50米跑得分</f>
        <v/>
      </c>
      <c r="T703" s="512" t="str">
        <f>六年级等级</f>
        <v/>
      </c>
      <c r="U703" s="513" t="str">
        <f>六年级坐位体前屈得分</f>
        <v/>
      </c>
      <c r="V703" s="512" t="str">
        <f>六年级等级</f>
        <v/>
      </c>
      <c r="W703" s="513" t="str">
        <f>六年级一分钟跳绳得分</f>
        <v/>
      </c>
      <c r="X703" s="512" t="str">
        <f>六年级等级</f>
        <v/>
      </c>
      <c r="Y703" s="511" t="str">
        <f>六年级仰卧起坐得分</f>
        <v/>
      </c>
      <c r="Z703" s="514" t="str">
        <f>六年级等级</f>
        <v/>
      </c>
      <c r="AA703" s="530" t="str">
        <f>六年级折返跑得分</f>
        <v/>
      </c>
      <c r="AB703" s="511" t="str">
        <f>六年级等级</f>
        <v/>
      </c>
      <c r="AC703" s="530" t="str">
        <f>六年级跳绳附加分</f>
        <v/>
      </c>
      <c r="AD703" s="531" t="str">
        <f>六年级标准分</f>
        <v/>
      </c>
      <c r="AE703" s="531" t="str">
        <f>六年级总分</f>
        <v/>
      </c>
      <c r="AF703" s="512" t="str">
        <f>六年级等级</f>
        <v/>
      </c>
      <c r="AM703" s="452" t="str">
        <f>折返时间</f>
        <v/>
      </c>
    </row>
    <row r="704" spans="1:39">
      <c r="A704" s="476">
        <v>611</v>
      </c>
      <c r="B704" s="477">
        <v>2</v>
      </c>
      <c r="C704" s="586"/>
      <c r="D704" s="587"/>
      <c r="E704" s="586"/>
      <c r="F704" s="473"/>
      <c r="G704" s="588"/>
      <c r="H704" s="475"/>
      <c r="I704" s="595"/>
      <c r="J704" s="596"/>
      <c r="K704" s="596"/>
      <c r="L704" s="503"/>
      <c r="M704" s="504"/>
      <c r="N704" s="505" t="str">
        <f>六年级BMI</f>
        <v/>
      </c>
      <c r="O704" s="499" t="str">
        <f>六年级BMI等级</f>
        <v/>
      </c>
      <c r="P704" s="500" t="str">
        <f>六年级BMI得分</f>
        <v/>
      </c>
      <c r="Q704" s="515" t="str">
        <f>六年级肺活量得分</f>
        <v/>
      </c>
      <c r="R704" s="512" t="str">
        <f>六年级等级</f>
        <v/>
      </c>
      <c r="S704" s="516" t="str">
        <f>六年级50米跑得分</f>
        <v/>
      </c>
      <c r="T704" s="517" t="str">
        <f>六年级等级</f>
        <v/>
      </c>
      <c r="U704" s="516" t="str">
        <f>六年级坐位体前屈得分</f>
        <v/>
      </c>
      <c r="V704" s="517" t="str">
        <f>六年级等级</f>
        <v/>
      </c>
      <c r="W704" s="516" t="str">
        <f>六年级一分钟跳绳得分</f>
        <v/>
      </c>
      <c r="X704" s="517" t="str">
        <f>六年级等级</f>
        <v/>
      </c>
      <c r="Y704" s="515" t="str">
        <f>六年级仰卧起坐得分</f>
        <v/>
      </c>
      <c r="Z704" s="518" t="str">
        <f>六年级等级</f>
        <v/>
      </c>
      <c r="AA704" s="533" t="str">
        <f>六年级折返跑得分</f>
        <v/>
      </c>
      <c r="AB704" s="515" t="str">
        <f>六年级等级</f>
        <v/>
      </c>
      <c r="AC704" s="533" t="str">
        <f>六年级跳绳附加分</f>
        <v/>
      </c>
      <c r="AD704" s="534" t="str">
        <f>六年级标准分</f>
        <v/>
      </c>
      <c r="AE704" s="534" t="str">
        <f>六年级总分</f>
        <v/>
      </c>
      <c r="AF704" s="517" t="str">
        <f>六年级等级</f>
        <v/>
      </c>
      <c r="AM704" s="452" t="str">
        <f>折返时间</f>
        <v/>
      </c>
    </row>
    <row r="705" spans="1:39">
      <c r="A705" s="476">
        <v>611</v>
      </c>
      <c r="B705" s="477">
        <v>3</v>
      </c>
      <c r="C705" s="586"/>
      <c r="D705" s="587"/>
      <c r="E705" s="586"/>
      <c r="F705" s="473"/>
      <c r="G705" s="588"/>
      <c r="H705" s="475"/>
      <c r="I705" s="595"/>
      <c r="J705" s="596"/>
      <c r="K705" s="596"/>
      <c r="L705" s="503"/>
      <c r="M705" s="504"/>
      <c r="N705" s="505" t="str">
        <f>六年级BMI</f>
        <v/>
      </c>
      <c r="O705" s="499" t="str">
        <f>六年级BMI等级</f>
        <v/>
      </c>
      <c r="P705" s="500" t="str">
        <f>六年级BMI得分</f>
        <v/>
      </c>
      <c r="Q705" s="515" t="str">
        <f>六年级肺活量得分</f>
        <v/>
      </c>
      <c r="R705" s="512" t="str">
        <f>六年级等级</f>
        <v/>
      </c>
      <c r="S705" s="516" t="str">
        <f>六年级50米跑得分</f>
        <v/>
      </c>
      <c r="T705" s="517" t="str">
        <f>六年级等级</f>
        <v/>
      </c>
      <c r="U705" s="516" t="str">
        <f>六年级坐位体前屈得分</f>
        <v/>
      </c>
      <c r="V705" s="517" t="str">
        <f>六年级等级</f>
        <v/>
      </c>
      <c r="W705" s="516" t="str">
        <f>六年级一分钟跳绳得分</f>
        <v/>
      </c>
      <c r="X705" s="517" t="str">
        <f>六年级等级</f>
        <v/>
      </c>
      <c r="Y705" s="515" t="str">
        <f>六年级仰卧起坐得分</f>
        <v/>
      </c>
      <c r="Z705" s="518" t="str">
        <f>六年级等级</f>
        <v/>
      </c>
      <c r="AA705" s="533" t="str">
        <f>六年级折返跑得分</f>
        <v/>
      </c>
      <c r="AB705" s="515" t="str">
        <f>六年级等级</f>
        <v/>
      </c>
      <c r="AC705" s="533" t="str">
        <f>六年级跳绳附加分</f>
        <v/>
      </c>
      <c r="AD705" s="534" t="str">
        <f>六年级标准分</f>
        <v/>
      </c>
      <c r="AE705" s="534" t="str">
        <f>六年级总分</f>
        <v/>
      </c>
      <c r="AF705" s="517" t="str">
        <f>六年级等级</f>
        <v/>
      </c>
      <c r="AM705" s="452" t="str">
        <f>折返时间</f>
        <v/>
      </c>
    </row>
    <row r="706" spans="1:39">
      <c r="A706" s="476">
        <v>611</v>
      </c>
      <c r="B706" s="477">
        <v>4</v>
      </c>
      <c r="C706" s="586"/>
      <c r="D706" s="587"/>
      <c r="E706" s="586"/>
      <c r="F706" s="473"/>
      <c r="G706" s="588"/>
      <c r="H706" s="475"/>
      <c r="I706" s="595"/>
      <c r="J706" s="596"/>
      <c r="K706" s="596"/>
      <c r="L706" s="503"/>
      <c r="M706" s="504"/>
      <c r="N706" s="505" t="str">
        <f>六年级BMI</f>
        <v/>
      </c>
      <c r="O706" s="499" t="str">
        <f>六年级BMI等级</f>
        <v/>
      </c>
      <c r="P706" s="500" t="str">
        <f>六年级BMI得分</f>
        <v/>
      </c>
      <c r="Q706" s="515" t="str">
        <f>六年级肺活量得分</f>
        <v/>
      </c>
      <c r="R706" s="512" t="str">
        <f>六年级等级</f>
        <v/>
      </c>
      <c r="S706" s="516" t="str">
        <f>六年级50米跑得分</f>
        <v/>
      </c>
      <c r="T706" s="517" t="str">
        <f>六年级等级</f>
        <v/>
      </c>
      <c r="U706" s="516" t="str">
        <f>六年级坐位体前屈得分</f>
        <v/>
      </c>
      <c r="V706" s="517" t="str">
        <f>六年级等级</f>
        <v/>
      </c>
      <c r="W706" s="516" t="str">
        <f>六年级一分钟跳绳得分</f>
        <v/>
      </c>
      <c r="X706" s="517" t="str">
        <f>六年级等级</f>
        <v/>
      </c>
      <c r="Y706" s="515" t="str">
        <f>六年级仰卧起坐得分</f>
        <v/>
      </c>
      <c r="Z706" s="518" t="str">
        <f>六年级等级</f>
        <v/>
      </c>
      <c r="AA706" s="533" t="str">
        <f>六年级折返跑得分</f>
        <v/>
      </c>
      <c r="AB706" s="515" t="str">
        <f>六年级等级</f>
        <v/>
      </c>
      <c r="AC706" s="533" t="str">
        <f>六年级跳绳附加分</f>
        <v/>
      </c>
      <c r="AD706" s="534" t="str">
        <f>六年级标准分</f>
        <v/>
      </c>
      <c r="AE706" s="534" t="str">
        <f>六年级总分</f>
        <v/>
      </c>
      <c r="AF706" s="517" t="str">
        <f>六年级等级</f>
        <v/>
      </c>
      <c r="AM706" s="452" t="str">
        <f>折返时间</f>
        <v/>
      </c>
    </row>
    <row r="707" spans="1:39">
      <c r="A707" s="476">
        <v>611</v>
      </c>
      <c r="B707" s="477">
        <v>5</v>
      </c>
      <c r="C707" s="586"/>
      <c r="D707" s="587"/>
      <c r="E707" s="586"/>
      <c r="F707" s="473"/>
      <c r="G707" s="588"/>
      <c r="H707" s="475"/>
      <c r="I707" s="595"/>
      <c r="J707" s="596"/>
      <c r="K707" s="596"/>
      <c r="L707" s="503"/>
      <c r="M707" s="504"/>
      <c r="N707" s="505" t="str">
        <f>六年级BMI</f>
        <v/>
      </c>
      <c r="O707" s="499" t="str">
        <f>六年级BMI等级</f>
        <v/>
      </c>
      <c r="P707" s="500" t="str">
        <f>六年级BMI得分</f>
        <v/>
      </c>
      <c r="Q707" s="515" t="str">
        <f>六年级肺活量得分</f>
        <v/>
      </c>
      <c r="R707" s="512" t="str">
        <f>六年级等级</f>
        <v/>
      </c>
      <c r="S707" s="516" t="str">
        <f>六年级50米跑得分</f>
        <v/>
      </c>
      <c r="T707" s="517" t="str">
        <f>六年级等级</f>
        <v/>
      </c>
      <c r="U707" s="516" t="str">
        <f>六年级坐位体前屈得分</f>
        <v/>
      </c>
      <c r="V707" s="517" t="str">
        <f>六年级等级</f>
        <v/>
      </c>
      <c r="W707" s="516" t="str">
        <f>六年级一分钟跳绳得分</f>
        <v/>
      </c>
      <c r="X707" s="517" t="str">
        <f>六年级等级</f>
        <v/>
      </c>
      <c r="Y707" s="515" t="str">
        <f>六年级仰卧起坐得分</f>
        <v/>
      </c>
      <c r="Z707" s="518" t="str">
        <f>六年级等级</f>
        <v/>
      </c>
      <c r="AA707" s="533" t="str">
        <f>六年级折返跑得分</f>
        <v/>
      </c>
      <c r="AB707" s="515" t="str">
        <f>六年级等级</f>
        <v/>
      </c>
      <c r="AC707" s="533" t="str">
        <f>六年级跳绳附加分</f>
        <v/>
      </c>
      <c r="AD707" s="534" t="str">
        <f>六年级标准分</f>
        <v/>
      </c>
      <c r="AE707" s="534" t="str">
        <f>六年级总分</f>
        <v/>
      </c>
      <c r="AF707" s="517" t="str">
        <f>六年级等级</f>
        <v/>
      </c>
      <c r="AM707" s="452" t="str">
        <f>折返时间</f>
        <v/>
      </c>
    </row>
    <row r="708" spans="1:39">
      <c r="A708" s="476">
        <v>611</v>
      </c>
      <c r="B708" s="477">
        <v>6</v>
      </c>
      <c r="C708" s="586"/>
      <c r="D708" s="587"/>
      <c r="E708" s="586"/>
      <c r="F708" s="473"/>
      <c r="G708" s="588"/>
      <c r="H708" s="475"/>
      <c r="I708" s="595"/>
      <c r="J708" s="596"/>
      <c r="K708" s="596"/>
      <c r="L708" s="503"/>
      <c r="M708" s="504"/>
      <c r="N708" s="505" t="str">
        <f>六年级BMI</f>
        <v/>
      </c>
      <c r="O708" s="499" t="str">
        <f>六年级BMI等级</f>
        <v/>
      </c>
      <c r="P708" s="500" t="str">
        <f>六年级BMI得分</f>
        <v/>
      </c>
      <c r="Q708" s="515" t="str">
        <f>六年级肺活量得分</f>
        <v/>
      </c>
      <c r="R708" s="512" t="str">
        <f>六年级等级</f>
        <v/>
      </c>
      <c r="S708" s="516" t="str">
        <f>六年级50米跑得分</f>
        <v/>
      </c>
      <c r="T708" s="517" t="str">
        <f>六年级等级</f>
        <v/>
      </c>
      <c r="U708" s="516" t="str">
        <f>六年级坐位体前屈得分</f>
        <v/>
      </c>
      <c r="V708" s="517" t="str">
        <f>六年级等级</f>
        <v/>
      </c>
      <c r="W708" s="516" t="str">
        <f>六年级一分钟跳绳得分</f>
        <v/>
      </c>
      <c r="X708" s="517" t="str">
        <f>六年级等级</f>
        <v/>
      </c>
      <c r="Y708" s="515" t="str">
        <f>六年级仰卧起坐得分</f>
        <v/>
      </c>
      <c r="Z708" s="518" t="str">
        <f>六年级等级</f>
        <v/>
      </c>
      <c r="AA708" s="533" t="str">
        <f>六年级折返跑得分</f>
        <v/>
      </c>
      <c r="AB708" s="515" t="str">
        <f>六年级等级</f>
        <v/>
      </c>
      <c r="AC708" s="533" t="str">
        <f>六年级跳绳附加分</f>
        <v/>
      </c>
      <c r="AD708" s="534" t="str">
        <f>六年级标准分</f>
        <v/>
      </c>
      <c r="AE708" s="534" t="str">
        <f>六年级总分</f>
        <v/>
      </c>
      <c r="AF708" s="517" t="str">
        <f>六年级等级</f>
        <v/>
      </c>
      <c r="AM708" s="452" t="str">
        <f>折返时间</f>
        <v/>
      </c>
    </row>
    <row r="709" spans="1:39">
      <c r="A709" s="476">
        <v>611</v>
      </c>
      <c r="B709" s="477">
        <v>7</v>
      </c>
      <c r="C709" s="586"/>
      <c r="D709" s="587"/>
      <c r="E709" s="586"/>
      <c r="F709" s="473"/>
      <c r="G709" s="588"/>
      <c r="H709" s="475"/>
      <c r="I709" s="595"/>
      <c r="J709" s="596"/>
      <c r="K709" s="596"/>
      <c r="L709" s="503"/>
      <c r="M709" s="504"/>
      <c r="N709" s="505" t="str">
        <f>六年级BMI</f>
        <v/>
      </c>
      <c r="O709" s="499" t="str">
        <f>六年级BMI等级</f>
        <v/>
      </c>
      <c r="P709" s="500" t="str">
        <f>六年级BMI得分</f>
        <v/>
      </c>
      <c r="Q709" s="515" t="str">
        <f>六年级肺活量得分</f>
        <v/>
      </c>
      <c r="R709" s="512" t="str">
        <f>六年级等级</f>
        <v/>
      </c>
      <c r="S709" s="516" t="str">
        <f>六年级50米跑得分</f>
        <v/>
      </c>
      <c r="T709" s="517" t="str">
        <f>六年级等级</f>
        <v/>
      </c>
      <c r="U709" s="516" t="str">
        <f>六年级坐位体前屈得分</f>
        <v/>
      </c>
      <c r="V709" s="517" t="str">
        <f>六年级等级</f>
        <v/>
      </c>
      <c r="W709" s="516" t="str">
        <f>六年级一分钟跳绳得分</f>
        <v/>
      </c>
      <c r="X709" s="517" t="str">
        <f>六年级等级</f>
        <v/>
      </c>
      <c r="Y709" s="515" t="str">
        <f>六年级仰卧起坐得分</f>
        <v/>
      </c>
      <c r="Z709" s="518" t="str">
        <f>六年级等级</f>
        <v/>
      </c>
      <c r="AA709" s="533" t="str">
        <f>六年级折返跑得分</f>
        <v/>
      </c>
      <c r="AB709" s="515" t="str">
        <f>六年级等级</f>
        <v/>
      </c>
      <c r="AC709" s="533" t="str">
        <f>六年级跳绳附加分</f>
        <v/>
      </c>
      <c r="AD709" s="534" t="str">
        <f>六年级标准分</f>
        <v/>
      </c>
      <c r="AE709" s="534" t="str">
        <f>六年级总分</f>
        <v/>
      </c>
      <c r="AF709" s="517" t="str">
        <f>六年级等级</f>
        <v/>
      </c>
      <c r="AM709" s="452" t="str">
        <f>折返时间</f>
        <v/>
      </c>
    </row>
    <row r="710" spans="1:39">
      <c r="A710" s="476">
        <v>611</v>
      </c>
      <c r="B710" s="477">
        <v>8</v>
      </c>
      <c r="C710" s="586"/>
      <c r="D710" s="587"/>
      <c r="E710" s="586"/>
      <c r="F710" s="473"/>
      <c r="G710" s="588"/>
      <c r="H710" s="475"/>
      <c r="I710" s="595"/>
      <c r="J710" s="596"/>
      <c r="K710" s="596"/>
      <c r="L710" s="503"/>
      <c r="M710" s="504"/>
      <c r="N710" s="505" t="str">
        <f>六年级BMI</f>
        <v/>
      </c>
      <c r="O710" s="499" t="str">
        <f>六年级BMI等级</f>
        <v/>
      </c>
      <c r="P710" s="500" t="str">
        <f>六年级BMI得分</f>
        <v/>
      </c>
      <c r="Q710" s="515" t="str">
        <f>六年级肺活量得分</f>
        <v/>
      </c>
      <c r="R710" s="512" t="str">
        <f>六年级等级</f>
        <v/>
      </c>
      <c r="S710" s="516" t="str">
        <f>六年级50米跑得分</f>
        <v/>
      </c>
      <c r="T710" s="517" t="str">
        <f>六年级等级</f>
        <v/>
      </c>
      <c r="U710" s="516" t="str">
        <f>六年级坐位体前屈得分</f>
        <v/>
      </c>
      <c r="V710" s="517" t="str">
        <f>六年级等级</f>
        <v/>
      </c>
      <c r="W710" s="516" t="str">
        <f>六年级一分钟跳绳得分</f>
        <v/>
      </c>
      <c r="X710" s="517" t="str">
        <f>六年级等级</f>
        <v/>
      </c>
      <c r="Y710" s="515" t="str">
        <f>六年级仰卧起坐得分</f>
        <v/>
      </c>
      <c r="Z710" s="518" t="str">
        <f>六年级等级</f>
        <v/>
      </c>
      <c r="AA710" s="533" t="str">
        <f>六年级折返跑得分</f>
        <v/>
      </c>
      <c r="AB710" s="515" t="str">
        <f>六年级等级</f>
        <v/>
      </c>
      <c r="AC710" s="533" t="str">
        <f>六年级跳绳附加分</f>
        <v/>
      </c>
      <c r="AD710" s="534" t="str">
        <f>六年级标准分</f>
        <v/>
      </c>
      <c r="AE710" s="534" t="str">
        <f>六年级总分</f>
        <v/>
      </c>
      <c r="AF710" s="517" t="str">
        <f>六年级等级</f>
        <v/>
      </c>
      <c r="AM710" s="452" t="str">
        <f>折返时间</f>
        <v/>
      </c>
    </row>
    <row r="711" spans="1:39">
      <c r="A711" s="476">
        <v>611</v>
      </c>
      <c r="B711" s="477">
        <v>9</v>
      </c>
      <c r="C711" s="586"/>
      <c r="D711" s="587"/>
      <c r="E711" s="586"/>
      <c r="F711" s="473"/>
      <c r="G711" s="588"/>
      <c r="H711" s="475"/>
      <c r="I711" s="595"/>
      <c r="J711" s="596"/>
      <c r="K711" s="596"/>
      <c r="L711" s="503"/>
      <c r="M711" s="504"/>
      <c r="N711" s="505" t="str">
        <f>六年级BMI</f>
        <v/>
      </c>
      <c r="O711" s="499" t="str">
        <f>六年级BMI等级</f>
        <v/>
      </c>
      <c r="P711" s="500" t="str">
        <f>六年级BMI得分</f>
        <v/>
      </c>
      <c r="Q711" s="515" t="str">
        <f>六年级肺活量得分</f>
        <v/>
      </c>
      <c r="R711" s="512" t="str">
        <f>六年级等级</f>
        <v/>
      </c>
      <c r="S711" s="516" t="str">
        <f>六年级50米跑得分</f>
        <v/>
      </c>
      <c r="T711" s="517" t="str">
        <f>六年级等级</f>
        <v/>
      </c>
      <c r="U711" s="516" t="str">
        <f>六年级坐位体前屈得分</f>
        <v/>
      </c>
      <c r="V711" s="517" t="str">
        <f>六年级等级</f>
        <v/>
      </c>
      <c r="W711" s="516" t="str">
        <f>六年级一分钟跳绳得分</f>
        <v/>
      </c>
      <c r="X711" s="517" t="str">
        <f>六年级等级</f>
        <v/>
      </c>
      <c r="Y711" s="515" t="str">
        <f>六年级仰卧起坐得分</f>
        <v/>
      </c>
      <c r="Z711" s="518" t="str">
        <f>六年级等级</f>
        <v/>
      </c>
      <c r="AA711" s="533" t="str">
        <f>六年级折返跑得分</f>
        <v/>
      </c>
      <c r="AB711" s="515" t="str">
        <f>六年级等级</f>
        <v/>
      </c>
      <c r="AC711" s="533" t="str">
        <f>六年级跳绳附加分</f>
        <v/>
      </c>
      <c r="AD711" s="534" t="str">
        <f>六年级标准分</f>
        <v/>
      </c>
      <c r="AE711" s="534" t="str">
        <f>六年级总分</f>
        <v/>
      </c>
      <c r="AF711" s="517" t="str">
        <f>六年级等级</f>
        <v/>
      </c>
      <c r="AM711" s="452" t="str">
        <f>折返时间</f>
        <v/>
      </c>
    </row>
    <row r="712" spans="1:39">
      <c r="A712" s="476">
        <v>611</v>
      </c>
      <c r="B712" s="477">
        <v>10</v>
      </c>
      <c r="C712" s="586"/>
      <c r="D712" s="587"/>
      <c r="E712" s="586"/>
      <c r="F712" s="473"/>
      <c r="G712" s="588"/>
      <c r="H712" s="475"/>
      <c r="I712" s="595"/>
      <c r="J712" s="596"/>
      <c r="K712" s="596"/>
      <c r="L712" s="503"/>
      <c r="M712" s="504"/>
      <c r="N712" s="505" t="str">
        <f>六年级BMI</f>
        <v/>
      </c>
      <c r="O712" s="499" t="str">
        <f>六年级BMI等级</f>
        <v/>
      </c>
      <c r="P712" s="500" t="str">
        <f>六年级BMI得分</f>
        <v/>
      </c>
      <c r="Q712" s="515" t="str">
        <f>六年级肺活量得分</f>
        <v/>
      </c>
      <c r="R712" s="512" t="str">
        <f>六年级等级</f>
        <v/>
      </c>
      <c r="S712" s="516" t="str">
        <f>六年级50米跑得分</f>
        <v/>
      </c>
      <c r="T712" s="517" t="str">
        <f>六年级等级</f>
        <v/>
      </c>
      <c r="U712" s="516" t="str">
        <f>六年级坐位体前屈得分</f>
        <v/>
      </c>
      <c r="V712" s="517" t="str">
        <f>六年级等级</f>
        <v/>
      </c>
      <c r="W712" s="516" t="str">
        <f>六年级一分钟跳绳得分</f>
        <v/>
      </c>
      <c r="X712" s="517" t="str">
        <f>六年级等级</f>
        <v/>
      </c>
      <c r="Y712" s="515" t="str">
        <f>六年级仰卧起坐得分</f>
        <v/>
      </c>
      <c r="Z712" s="518" t="str">
        <f>六年级等级</f>
        <v/>
      </c>
      <c r="AA712" s="533" t="str">
        <f>六年级折返跑得分</f>
        <v/>
      </c>
      <c r="AB712" s="515" t="str">
        <f>六年级等级</f>
        <v/>
      </c>
      <c r="AC712" s="533" t="str">
        <f>六年级跳绳附加分</f>
        <v/>
      </c>
      <c r="AD712" s="534" t="str">
        <f>六年级标准分</f>
        <v/>
      </c>
      <c r="AE712" s="534" t="str">
        <f>六年级总分</f>
        <v/>
      </c>
      <c r="AF712" s="517" t="str">
        <f>六年级等级</f>
        <v/>
      </c>
      <c r="AM712" s="452" t="str">
        <f>折返时间</f>
        <v/>
      </c>
    </row>
    <row r="713" spans="1:32">
      <c r="A713" s="476">
        <v>611</v>
      </c>
      <c r="B713" s="477">
        <v>11</v>
      </c>
      <c r="C713" s="586"/>
      <c r="D713" s="587"/>
      <c r="E713" s="586"/>
      <c r="F713" s="473"/>
      <c r="G713" s="588"/>
      <c r="H713" s="475"/>
      <c r="I713" s="595"/>
      <c r="J713" s="596"/>
      <c r="K713" s="596"/>
      <c r="L713" s="503"/>
      <c r="M713" s="504"/>
      <c r="N713" s="505" t="str">
        <f>六年级BMI</f>
        <v/>
      </c>
      <c r="O713" s="499" t="str">
        <f>六年级BMI等级</f>
        <v/>
      </c>
      <c r="P713" s="500" t="str">
        <f>六年级BMI得分</f>
        <v/>
      </c>
      <c r="Q713" s="515" t="str">
        <f>六年级肺活量得分</f>
        <v/>
      </c>
      <c r="R713" s="512" t="str">
        <f>六年级等级</f>
        <v/>
      </c>
      <c r="S713" s="516" t="str">
        <f>六年级50米跑得分</f>
        <v/>
      </c>
      <c r="T713" s="517" t="str">
        <f>六年级等级</f>
        <v/>
      </c>
      <c r="U713" s="516" t="str">
        <f>六年级坐位体前屈得分</f>
        <v/>
      </c>
      <c r="V713" s="517" t="str">
        <f>六年级等级</f>
        <v/>
      </c>
      <c r="W713" s="516" t="str">
        <f>六年级一分钟跳绳得分</f>
        <v/>
      </c>
      <c r="X713" s="517" t="str">
        <f>六年级等级</f>
        <v/>
      </c>
      <c r="Y713" s="515" t="str">
        <f>六年级仰卧起坐得分</f>
        <v/>
      </c>
      <c r="Z713" s="518" t="str">
        <f>六年级等级</f>
        <v/>
      </c>
      <c r="AA713" s="533" t="str">
        <f>六年级折返跑得分</f>
        <v/>
      </c>
      <c r="AB713" s="515" t="str">
        <f>六年级等级</f>
        <v/>
      </c>
      <c r="AC713" s="533" t="str">
        <f>六年级跳绳附加分</f>
        <v/>
      </c>
      <c r="AD713" s="534" t="str">
        <f>六年级标准分</f>
        <v/>
      </c>
      <c r="AE713" s="534" t="str">
        <f>六年级总分</f>
        <v/>
      </c>
      <c r="AF713" s="517" t="str">
        <f>六年级等级</f>
        <v/>
      </c>
    </row>
    <row r="714" spans="1:32">
      <c r="A714" s="476">
        <v>611</v>
      </c>
      <c r="B714" s="477">
        <v>12</v>
      </c>
      <c r="C714" s="586"/>
      <c r="D714" s="587"/>
      <c r="E714" s="586"/>
      <c r="F714" s="473"/>
      <c r="G714" s="588"/>
      <c r="H714" s="475"/>
      <c r="I714" s="595"/>
      <c r="J714" s="596"/>
      <c r="K714" s="596"/>
      <c r="L714" s="503"/>
      <c r="M714" s="504"/>
      <c r="N714" s="505" t="str">
        <f>六年级BMI</f>
        <v/>
      </c>
      <c r="O714" s="499" t="str">
        <f>六年级BMI等级</f>
        <v/>
      </c>
      <c r="P714" s="500" t="str">
        <f>六年级BMI得分</f>
        <v/>
      </c>
      <c r="Q714" s="515" t="str">
        <f>六年级肺活量得分</f>
        <v/>
      </c>
      <c r="R714" s="512" t="str">
        <f>六年级等级</f>
        <v/>
      </c>
      <c r="S714" s="516" t="str">
        <f>六年级50米跑得分</f>
        <v/>
      </c>
      <c r="T714" s="517" t="str">
        <f>六年级等级</f>
        <v/>
      </c>
      <c r="U714" s="516" t="str">
        <f>六年级坐位体前屈得分</f>
        <v/>
      </c>
      <c r="V714" s="517" t="str">
        <f>六年级等级</f>
        <v/>
      </c>
      <c r="W714" s="516" t="str">
        <f>六年级一分钟跳绳得分</f>
        <v/>
      </c>
      <c r="X714" s="517" t="str">
        <f>六年级等级</f>
        <v/>
      </c>
      <c r="Y714" s="515" t="str">
        <f>六年级仰卧起坐得分</f>
        <v/>
      </c>
      <c r="Z714" s="518" t="str">
        <f>六年级等级</f>
        <v/>
      </c>
      <c r="AA714" s="533" t="str">
        <f>六年级折返跑得分</f>
        <v/>
      </c>
      <c r="AB714" s="515" t="str">
        <f>六年级等级</f>
        <v/>
      </c>
      <c r="AC714" s="533" t="str">
        <f>六年级跳绳附加分</f>
        <v/>
      </c>
      <c r="AD714" s="534" t="str">
        <f>六年级标准分</f>
        <v/>
      </c>
      <c r="AE714" s="534" t="str">
        <f>六年级总分</f>
        <v/>
      </c>
      <c r="AF714" s="517" t="str">
        <f>六年级等级</f>
        <v/>
      </c>
    </row>
    <row r="715" spans="1:32">
      <c r="A715" s="476">
        <v>611</v>
      </c>
      <c r="B715" s="477">
        <v>13</v>
      </c>
      <c r="C715" s="586"/>
      <c r="D715" s="587"/>
      <c r="E715" s="586"/>
      <c r="F715" s="473"/>
      <c r="G715" s="588"/>
      <c r="H715" s="475"/>
      <c r="I715" s="595"/>
      <c r="J715" s="596"/>
      <c r="K715" s="596"/>
      <c r="L715" s="503"/>
      <c r="M715" s="504"/>
      <c r="N715" s="505" t="str">
        <f>六年级BMI</f>
        <v/>
      </c>
      <c r="O715" s="499" t="str">
        <f>六年级BMI等级</f>
        <v/>
      </c>
      <c r="P715" s="500" t="str">
        <f>六年级BMI得分</f>
        <v/>
      </c>
      <c r="Q715" s="515" t="str">
        <f>六年级肺活量得分</f>
        <v/>
      </c>
      <c r="R715" s="512" t="str">
        <f>六年级等级</f>
        <v/>
      </c>
      <c r="S715" s="516" t="str">
        <f>六年级50米跑得分</f>
        <v/>
      </c>
      <c r="T715" s="517" t="str">
        <f>六年级等级</f>
        <v/>
      </c>
      <c r="U715" s="516" t="str">
        <f>六年级坐位体前屈得分</f>
        <v/>
      </c>
      <c r="V715" s="517" t="str">
        <f>六年级等级</f>
        <v/>
      </c>
      <c r="W715" s="516" t="str">
        <f>六年级一分钟跳绳得分</f>
        <v/>
      </c>
      <c r="X715" s="517" t="str">
        <f>六年级等级</f>
        <v/>
      </c>
      <c r="Y715" s="515" t="str">
        <f>六年级仰卧起坐得分</f>
        <v/>
      </c>
      <c r="Z715" s="518" t="str">
        <f>六年级等级</f>
        <v/>
      </c>
      <c r="AA715" s="533" t="str">
        <f>六年级折返跑得分</f>
        <v/>
      </c>
      <c r="AB715" s="515" t="str">
        <f>六年级等级</f>
        <v/>
      </c>
      <c r="AC715" s="533" t="str">
        <f>六年级跳绳附加分</f>
        <v/>
      </c>
      <c r="AD715" s="534" t="str">
        <f>六年级标准分</f>
        <v/>
      </c>
      <c r="AE715" s="534" t="str">
        <f>六年级总分</f>
        <v/>
      </c>
      <c r="AF715" s="517" t="str">
        <f>六年级等级</f>
        <v/>
      </c>
    </row>
    <row r="716" spans="1:32">
      <c r="A716" s="476">
        <v>611</v>
      </c>
      <c r="B716" s="477">
        <v>14</v>
      </c>
      <c r="C716" s="586"/>
      <c r="D716" s="587"/>
      <c r="E716" s="586"/>
      <c r="F716" s="473"/>
      <c r="G716" s="588"/>
      <c r="H716" s="475"/>
      <c r="I716" s="595"/>
      <c r="J716" s="596"/>
      <c r="K716" s="596"/>
      <c r="L716" s="503"/>
      <c r="M716" s="504"/>
      <c r="N716" s="505" t="str">
        <f>六年级BMI</f>
        <v/>
      </c>
      <c r="O716" s="499" t="str">
        <f>六年级BMI等级</f>
        <v/>
      </c>
      <c r="P716" s="500" t="str">
        <f>六年级BMI得分</f>
        <v/>
      </c>
      <c r="Q716" s="515" t="str">
        <f>六年级肺活量得分</f>
        <v/>
      </c>
      <c r="R716" s="512" t="str">
        <f>六年级等级</f>
        <v/>
      </c>
      <c r="S716" s="516" t="str">
        <f>六年级50米跑得分</f>
        <v/>
      </c>
      <c r="T716" s="517" t="str">
        <f>六年级等级</f>
        <v/>
      </c>
      <c r="U716" s="516" t="str">
        <f>六年级坐位体前屈得分</f>
        <v/>
      </c>
      <c r="V716" s="517" t="str">
        <f>六年级等级</f>
        <v/>
      </c>
      <c r="W716" s="516" t="str">
        <f>六年级一分钟跳绳得分</f>
        <v/>
      </c>
      <c r="X716" s="517" t="str">
        <f>六年级等级</f>
        <v/>
      </c>
      <c r="Y716" s="515" t="str">
        <f>六年级仰卧起坐得分</f>
        <v/>
      </c>
      <c r="Z716" s="518" t="str">
        <f>六年级等级</f>
        <v/>
      </c>
      <c r="AA716" s="533" t="str">
        <f>六年级折返跑得分</f>
        <v/>
      </c>
      <c r="AB716" s="515" t="str">
        <f>六年级等级</f>
        <v/>
      </c>
      <c r="AC716" s="533" t="str">
        <f>六年级跳绳附加分</f>
        <v/>
      </c>
      <c r="AD716" s="534" t="str">
        <f>六年级标准分</f>
        <v/>
      </c>
      <c r="AE716" s="534" t="str">
        <f>六年级总分</f>
        <v/>
      </c>
      <c r="AF716" s="517" t="str">
        <f>六年级等级</f>
        <v/>
      </c>
    </row>
    <row r="717" spans="1:32">
      <c r="A717" s="476">
        <v>611</v>
      </c>
      <c r="B717" s="477">
        <v>15</v>
      </c>
      <c r="C717" s="586"/>
      <c r="D717" s="587"/>
      <c r="E717" s="586"/>
      <c r="F717" s="473"/>
      <c r="G717" s="588"/>
      <c r="H717" s="475"/>
      <c r="I717" s="595"/>
      <c r="J717" s="596"/>
      <c r="K717" s="596"/>
      <c r="L717" s="503"/>
      <c r="M717" s="504"/>
      <c r="N717" s="505" t="str">
        <f>六年级BMI</f>
        <v/>
      </c>
      <c r="O717" s="499" t="str">
        <f>六年级BMI等级</f>
        <v/>
      </c>
      <c r="P717" s="500" t="str">
        <f>六年级BMI得分</f>
        <v/>
      </c>
      <c r="Q717" s="515" t="str">
        <f>六年级肺活量得分</f>
        <v/>
      </c>
      <c r="R717" s="512" t="str">
        <f>六年级等级</f>
        <v/>
      </c>
      <c r="S717" s="516" t="str">
        <f>六年级50米跑得分</f>
        <v/>
      </c>
      <c r="T717" s="517" t="str">
        <f>六年级等级</f>
        <v/>
      </c>
      <c r="U717" s="516" t="str">
        <f>六年级坐位体前屈得分</f>
        <v/>
      </c>
      <c r="V717" s="517" t="str">
        <f>六年级等级</f>
        <v/>
      </c>
      <c r="W717" s="516" t="str">
        <f>六年级一分钟跳绳得分</f>
        <v/>
      </c>
      <c r="X717" s="517" t="str">
        <f>六年级等级</f>
        <v/>
      </c>
      <c r="Y717" s="515" t="str">
        <f>六年级仰卧起坐得分</f>
        <v/>
      </c>
      <c r="Z717" s="518" t="str">
        <f>六年级等级</f>
        <v/>
      </c>
      <c r="AA717" s="533" t="str">
        <f>六年级折返跑得分</f>
        <v/>
      </c>
      <c r="AB717" s="515" t="str">
        <f>六年级等级</f>
        <v/>
      </c>
      <c r="AC717" s="533" t="str">
        <f>六年级跳绳附加分</f>
        <v/>
      </c>
      <c r="AD717" s="534" t="str">
        <f>六年级标准分</f>
        <v/>
      </c>
      <c r="AE717" s="534" t="str">
        <f>六年级总分</f>
        <v/>
      </c>
      <c r="AF717" s="517" t="str">
        <f>六年级等级</f>
        <v/>
      </c>
    </row>
    <row r="718" spans="1:39">
      <c r="A718" s="476">
        <v>611</v>
      </c>
      <c r="B718" s="477">
        <v>16</v>
      </c>
      <c r="C718" s="586"/>
      <c r="D718" s="587"/>
      <c r="E718" s="586"/>
      <c r="F718" s="473"/>
      <c r="G718" s="588"/>
      <c r="H718" s="475"/>
      <c r="I718" s="595"/>
      <c r="J718" s="596"/>
      <c r="K718" s="596"/>
      <c r="L718" s="503"/>
      <c r="M718" s="504"/>
      <c r="N718" s="505" t="str">
        <f>六年级BMI</f>
        <v/>
      </c>
      <c r="O718" s="499" t="str">
        <f>六年级BMI等级</f>
        <v/>
      </c>
      <c r="P718" s="500" t="str">
        <f>六年级BMI得分</f>
        <v/>
      </c>
      <c r="Q718" s="515" t="str">
        <f>六年级肺活量得分</f>
        <v/>
      </c>
      <c r="R718" s="512" t="str">
        <f>六年级等级</f>
        <v/>
      </c>
      <c r="S718" s="516" t="str">
        <f>六年级50米跑得分</f>
        <v/>
      </c>
      <c r="T718" s="517" t="str">
        <f>六年级等级</f>
        <v/>
      </c>
      <c r="U718" s="516" t="str">
        <f>六年级坐位体前屈得分</f>
        <v/>
      </c>
      <c r="V718" s="517" t="str">
        <f>六年级等级</f>
        <v/>
      </c>
      <c r="W718" s="516" t="str">
        <f>六年级一分钟跳绳得分</f>
        <v/>
      </c>
      <c r="X718" s="517" t="str">
        <f>六年级等级</f>
        <v/>
      </c>
      <c r="Y718" s="515" t="str">
        <f>六年级仰卧起坐得分</f>
        <v/>
      </c>
      <c r="Z718" s="518" t="str">
        <f>六年级等级</f>
        <v/>
      </c>
      <c r="AA718" s="533" t="str">
        <f>六年级折返跑得分</f>
        <v/>
      </c>
      <c r="AB718" s="515" t="str">
        <f>六年级等级</f>
        <v/>
      </c>
      <c r="AC718" s="533" t="str">
        <f>六年级跳绳附加分</f>
        <v/>
      </c>
      <c r="AD718" s="534" t="str">
        <f>六年级标准分</f>
        <v/>
      </c>
      <c r="AE718" s="534" t="str">
        <f>六年级总分</f>
        <v/>
      </c>
      <c r="AF718" s="517" t="str">
        <f>六年级等级</f>
        <v/>
      </c>
      <c r="AM718" s="452" t="str">
        <f>折返时间</f>
        <v/>
      </c>
    </row>
    <row r="719" spans="1:39">
      <c r="A719" s="476">
        <v>611</v>
      </c>
      <c r="B719" s="477">
        <v>17</v>
      </c>
      <c r="C719" s="586"/>
      <c r="D719" s="587"/>
      <c r="E719" s="586"/>
      <c r="F719" s="473"/>
      <c r="G719" s="588"/>
      <c r="H719" s="475"/>
      <c r="I719" s="595"/>
      <c r="J719" s="596"/>
      <c r="K719" s="596"/>
      <c r="L719" s="503"/>
      <c r="M719" s="504"/>
      <c r="N719" s="505" t="str">
        <f>六年级BMI</f>
        <v/>
      </c>
      <c r="O719" s="499" t="str">
        <f>六年级BMI等级</f>
        <v/>
      </c>
      <c r="P719" s="500" t="str">
        <f>六年级BMI得分</f>
        <v/>
      </c>
      <c r="Q719" s="515" t="str">
        <f>六年级肺活量得分</f>
        <v/>
      </c>
      <c r="R719" s="512" t="str">
        <f>六年级等级</f>
        <v/>
      </c>
      <c r="S719" s="516" t="str">
        <f>六年级50米跑得分</f>
        <v/>
      </c>
      <c r="T719" s="517" t="str">
        <f>六年级等级</f>
        <v/>
      </c>
      <c r="U719" s="516" t="str">
        <f>六年级坐位体前屈得分</f>
        <v/>
      </c>
      <c r="V719" s="517" t="str">
        <f>六年级等级</f>
        <v/>
      </c>
      <c r="W719" s="516" t="str">
        <f>六年级一分钟跳绳得分</f>
        <v/>
      </c>
      <c r="X719" s="517" t="str">
        <f>六年级等级</f>
        <v/>
      </c>
      <c r="Y719" s="515" t="str">
        <f>六年级仰卧起坐得分</f>
        <v/>
      </c>
      <c r="Z719" s="518" t="str">
        <f>六年级等级</f>
        <v/>
      </c>
      <c r="AA719" s="533" t="str">
        <f>六年级折返跑得分</f>
        <v/>
      </c>
      <c r="AB719" s="515" t="str">
        <f>六年级等级</f>
        <v/>
      </c>
      <c r="AC719" s="533" t="str">
        <f>六年级跳绳附加分</f>
        <v/>
      </c>
      <c r="AD719" s="534" t="str">
        <f>六年级标准分</f>
        <v/>
      </c>
      <c r="AE719" s="534" t="str">
        <f>六年级总分</f>
        <v/>
      </c>
      <c r="AF719" s="517" t="str">
        <f>六年级等级</f>
        <v/>
      </c>
      <c r="AM719" s="452" t="str">
        <f>折返时间</f>
        <v/>
      </c>
    </row>
    <row r="720" spans="1:39">
      <c r="A720" s="476">
        <v>611</v>
      </c>
      <c r="B720" s="477">
        <v>18</v>
      </c>
      <c r="C720" s="586"/>
      <c r="D720" s="587"/>
      <c r="E720" s="586"/>
      <c r="F720" s="481"/>
      <c r="G720" s="588"/>
      <c r="H720" s="475"/>
      <c r="I720" s="595"/>
      <c r="J720" s="596"/>
      <c r="K720" s="596"/>
      <c r="L720" s="503"/>
      <c r="M720" s="504"/>
      <c r="N720" s="505" t="str">
        <f>六年级BMI</f>
        <v/>
      </c>
      <c r="O720" s="499" t="str">
        <f>六年级BMI等级</f>
        <v/>
      </c>
      <c r="P720" s="500" t="str">
        <f>六年级BMI得分</f>
        <v/>
      </c>
      <c r="Q720" s="515" t="str">
        <f>六年级肺活量得分</f>
        <v/>
      </c>
      <c r="R720" s="512" t="str">
        <f>六年级等级</f>
        <v/>
      </c>
      <c r="S720" s="516" t="str">
        <f>六年级50米跑得分</f>
        <v/>
      </c>
      <c r="T720" s="517" t="str">
        <f>六年级等级</f>
        <v/>
      </c>
      <c r="U720" s="516" t="str">
        <f>六年级坐位体前屈得分</f>
        <v/>
      </c>
      <c r="V720" s="517" t="str">
        <f>六年级等级</f>
        <v/>
      </c>
      <c r="W720" s="516" t="str">
        <f>六年级一分钟跳绳得分</f>
        <v/>
      </c>
      <c r="X720" s="517" t="str">
        <f>六年级等级</f>
        <v/>
      </c>
      <c r="Y720" s="515" t="str">
        <f>六年级仰卧起坐得分</f>
        <v/>
      </c>
      <c r="Z720" s="518" t="str">
        <f>六年级等级</f>
        <v/>
      </c>
      <c r="AA720" s="533" t="str">
        <f>六年级折返跑得分</f>
        <v/>
      </c>
      <c r="AB720" s="515" t="str">
        <f>六年级等级</f>
        <v/>
      </c>
      <c r="AC720" s="533" t="str">
        <f>六年级跳绳附加分</f>
        <v/>
      </c>
      <c r="AD720" s="534" t="str">
        <f>六年级标准分</f>
        <v/>
      </c>
      <c r="AE720" s="534" t="str">
        <f>六年级总分</f>
        <v/>
      </c>
      <c r="AF720" s="517" t="str">
        <f>六年级等级</f>
        <v/>
      </c>
      <c r="AM720" s="452" t="str">
        <f>折返时间</f>
        <v/>
      </c>
    </row>
    <row r="721" spans="1:39">
      <c r="A721" s="476">
        <v>611</v>
      </c>
      <c r="B721" s="477">
        <v>19</v>
      </c>
      <c r="C721" s="586"/>
      <c r="D721" s="587"/>
      <c r="E721" s="586"/>
      <c r="F721" s="481"/>
      <c r="G721" s="588"/>
      <c r="H721" s="475"/>
      <c r="I721" s="595"/>
      <c r="J721" s="596"/>
      <c r="K721" s="596"/>
      <c r="L721" s="503"/>
      <c r="M721" s="504"/>
      <c r="N721" s="505" t="str">
        <f>六年级BMI</f>
        <v/>
      </c>
      <c r="O721" s="499" t="str">
        <f>六年级BMI等级</f>
        <v/>
      </c>
      <c r="P721" s="500" t="str">
        <f>六年级BMI得分</f>
        <v/>
      </c>
      <c r="Q721" s="515" t="str">
        <f>六年级肺活量得分</f>
        <v/>
      </c>
      <c r="R721" s="512" t="str">
        <f>六年级等级</f>
        <v/>
      </c>
      <c r="S721" s="516" t="str">
        <f>六年级50米跑得分</f>
        <v/>
      </c>
      <c r="T721" s="517" t="str">
        <f>六年级等级</f>
        <v/>
      </c>
      <c r="U721" s="516" t="str">
        <f>六年级坐位体前屈得分</f>
        <v/>
      </c>
      <c r="V721" s="517" t="str">
        <f>六年级等级</f>
        <v/>
      </c>
      <c r="W721" s="516" t="str">
        <f>六年级一分钟跳绳得分</f>
        <v/>
      </c>
      <c r="X721" s="517" t="str">
        <f>六年级等级</f>
        <v/>
      </c>
      <c r="Y721" s="515" t="str">
        <f>六年级仰卧起坐得分</f>
        <v/>
      </c>
      <c r="Z721" s="518" t="str">
        <f>六年级等级</f>
        <v/>
      </c>
      <c r="AA721" s="533" t="str">
        <f>六年级折返跑得分</f>
        <v/>
      </c>
      <c r="AB721" s="515" t="str">
        <f>六年级等级</f>
        <v/>
      </c>
      <c r="AC721" s="533" t="str">
        <f>六年级跳绳附加分</f>
        <v/>
      </c>
      <c r="AD721" s="534" t="str">
        <f>六年级标准分</f>
        <v/>
      </c>
      <c r="AE721" s="534" t="str">
        <f>六年级总分</f>
        <v/>
      </c>
      <c r="AF721" s="517" t="str">
        <f>六年级等级</f>
        <v/>
      </c>
      <c r="AM721" s="452" t="str">
        <f>折返时间</f>
        <v/>
      </c>
    </row>
    <row r="722" spans="1:39">
      <c r="A722" s="476">
        <v>611</v>
      </c>
      <c r="B722" s="477">
        <v>20</v>
      </c>
      <c r="C722" s="586"/>
      <c r="D722" s="587"/>
      <c r="E722" s="586"/>
      <c r="F722" s="481"/>
      <c r="G722" s="588"/>
      <c r="H722" s="475"/>
      <c r="I722" s="595"/>
      <c r="J722" s="596"/>
      <c r="K722" s="596"/>
      <c r="L722" s="503"/>
      <c r="M722" s="504"/>
      <c r="N722" s="505" t="str">
        <f>六年级BMI</f>
        <v/>
      </c>
      <c r="O722" s="499" t="str">
        <f>六年级BMI等级</f>
        <v/>
      </c>
      <c r="P722" s="500" t="str">
        <f>六年级BMI得分</f>
        <v/>
      </c>
      <c r="Q722" s="515" t="str">
        <f>六年级肺活量得分</f>
        <v/>
      </c>
      <c r="R722" s="512" t="str">
        <f>六年级等级</f>
        <v/>
      </c>
      <c r="S722" s="516" t="str">
        <f>六年级50米跑得分</f>
        <v/>
      </c>
      <c r="T722" s="517" t="str">
        <f>六年级等级</f>
        <v/>
      </c>
      <c r="U722" s="516" t="str">
        <f>六年级坐位体前屈得分</f>
        <v/>
      </c>
      <c r="V722" s="517" t="str">
        <f>六年级等级</f>
        <v/>
      </c>
      <c r="W722" s="516" t="str">
        <f>六年级一分钟跳绳得分</f>
        <v/>
      </c>
      <c r="X722" s="517" t="str">
        <f>六年级等级</f>
        <v/>
      </c>
      <c r="Y722" s="515" t="str">
        <f>六年级仰卧起坐得分</f>
        <v/>
      </c>
      <c r="Z722" s="518" t="str">
        <f>六年级等级</f>
        <v/>
      </c>
      <c r="AA722" s="533" t="str">
        <f>六年级折返跑得分</f>
        <v/>
      </c>
      <c r="AB722" s="515" t="str">
        <f>六年级等级</f>
        <v/>
      </c>
      <c r="AC722" s="533" t="str">
        <f>六年级跳绳附加分</f>
        <v/>
      </c>
      <c r="AD722" s="534" t="str">
        <f>六年级标准分</f>
        <v/>
      </c>
      <c r="AE722" s="534" t="str">
        <f>六年级总分</f>
        <v/>
      </c>
      <c r="AF722" s="517" t="str">
        <f>六年级等级</f>
        <v/>
      </c>
      <c r="AM722" s="452" t="str">
        <f>折返时间</f>
        <v/>
      </c>
    </row>
    <row r="723" spans="1:39">
      <c r="A723" s="476">
        <v>611</v>
      </c>
      <c r="B723" s="477">
        <v>21</v>
      </c>
      <c r="C723" s="586"/>
      <c r="D723" s="587"/>
      <c r="E723" s="586"/>
      <c r="F723" s="481"/>
      <c r="G723" s="588"/>
      <c r="H723" s="475"/>
      <c r="I723" s="595"/>
      <c r="J723" s="596"/>
      <c r="K723" s="596"/>
      <c r="L723" s="503"/>
      <c r="M723" s="504"/>
      <c r="N723" s="505" t="str">
        <f>六年级BMI</f>
        <v/>
      </c>
      <c r="O723" s="499" t="str">
        <f>六年级BMI等级</f>
        <v/>
      </c>
      <c r="P723" s="500" t="str">
        <f>六年级BMI得分</f>
        <v/>
      </c>
      <c r="Q723" s="515" t="str">
        <f>六年级肺活量得分</f>
        <v/>
      </c>
      <c r="R723" s="512" t="str">
        <f>六年级等级</f>
        <v/>
      </c>
      <c r="S723" s="516" t="str">
        <f>六年级50米跑得分</f>
        <v/>
      </c>
      <c r="T723" s="517" t="str">
        <f>六年级等级</f>
        <v/>
      </c>
      <c r="U723" s="516" t="str">
        <f>六年级坐位体前屈得分</f>
        <v/>
      </c>
      <c r="V723" s="517" t="str">
        <f>六年级等级</f>
        <v/>
      </c>
      <c r="W723" s="516" t="str">
        <f>六年级一分钟跳绳得分</f>
        <v/>
      </c>
      <c r="X723" s="517" t="str">
        <f>六年级等级</f>
        <v/>
      </c>
      <c r="Y723" s="515" t="str">
        <f>六年级仰卧起坐得分</f>
        <v/>
      </c>
      <c r="Z723" s="518" t="str">
        <f>六年级等级</f>
        <v/>
      </c>
      <c r="AA723" s="533" t="str">
        <f>六年级折返跑得分</f>
        <v/>
      </c>
      <c r="AB723" s="515" t="str">
        <f>六年级等级</f>
        <v/>
      </c>
      <c r="AC723" s="533" t="str">
        <f>六年级跳绳附加分</f>
        <v/>
      </c>
      <c r="AD723" s="534" t="str">
        <f>六年级标准分</f>
        <v/>
      </c>
      <c r="AE723" s="534" t="str">
        <f>六年级总分</f>
        <v/>
      </c>
      <c r="AF723" s="517" t="str">
        <f>六年级等级</f>
        <v/>
      </c>
      <c r="AM723" s="452" t="str">
        <f>折返时间</f>
        <v/>
      </c>
    </row>
    <row r="724" spans="1:39">
      <c r="A724" s="476">
        <v>611</v>
      </c>
      <c r="B724" s="477">
        <v>22</v>
      </c>
      <c r="C724" s="586"/>
      <c r="D724" s="587"/>
      <c r="E724" s="586"/>
      <c r="F724" s="481"/>
      <c r="G724" s="588"/>
      <c r="H724" s="475"/>
      <c r="I724" s="595"/>
      <c r="J724" s="596"/>
      <c r="K724" s="596"/>
      <c r="L724" s="503"/>
      <c r="M724" s="504"/>
      <c r="N724" s="505" t="str">
        <f>六年级BMI</f>
        <v/>
      </c>
      <c r="O724" s="499" t="str">
        <f>六年级BMI等级</f>
        <v/>
      </c>
      <c r="P724" s="500" t="str">
        <f>六年级BMI得分</f>
        <v/>
      </c>
      <c r="Q724" s="515" t="str">
        <f>六年级肺活量得分</f>
        <v/>
      </c>
      <c r="R724" s="512" t="str">
        <f>六年级等级</f>
        <v/>
      </c>
      <c r="S724" s="516" t="str">
        <f>六年级50米跑得分</f>
        <v/>
      </c>
      <c r="T724" s="517" t="str">
        <f>六年级等级</f>
        <v/>
      </c>
      <c r="U724" s="516" t="str">
        <f>六年级坐位体前屈得分</f>
        <v/>
      </c>
      <c r="V724" s="517" t="str">
        <f>六年级等级</f>
        <v/>
      </c>
      <c r="W724" s="516" t="str">
        <f>六年级一分钟跳绳得分</f>
        <v/>
      </c>
      <c r="X724" s="517" t="str">
        <f>六年级等级</f>
        <v/>
      </c>
      <c r="Y724" s="515" t="str">
        <f>六年级仰卧起坐得分</f>
        <v/>
      </c>
      <c r="Z724" s="518" t="str">
        <f>六年级等级</f>
        <v/>
      </c>
      <c r="AA724" s="533" t="str">
        <f>六年级折返跑得分</f>
        <v/>
      </c>
      <c r="AB724" s="515" t="str">
        <f>六年级等级</f>
        <v/>
      </c>
      <c r="AC724" s="533" t="str">
        <f>六年级跳绳附加分</f>
        <v/>
      </c>
      <c r="AD724" s="534" t="str">
        <f>六年级标准分</f>
        <v/>
      </c>
      <c r="AE724" s="534" t="str">
        <f>六年级总分</f>
        <v/>
      </c>
      <c r="AF724" s="517" t="str">
        <f>六年级等级</f>
        <v/>
      </c>
      <c r="AM724" s="452" t="str">
        <f>折返时间</f>
        <v/>
      </c>
    </row>
    <row r="725" spans="1:39">
      <c r="A725" s="476">
        <v>611</v>
      </c>
      <c r="B725" s="477">
        <v>23</v>
      </c>
      <c r="C725" s="586"/>
      <c r="D725" s="587"/>
      <c r="E725" s="586"/>
      <c r="F725" s="481"/>
      <c r="G725" s="588"/>
      <c r="H725" s="475"/>
      <c r="I725" s="595"/>
      <c r="J725" s="596"/>
      <c r="K725" s="596"/>
      <c r="L725" s="503"/>
      <c r="M725" s="504"/>
      <c r="N725" s="505" t="str">
        <f>六年级BMI</f>
        <v/>
      </c>
      <c r="O725" s="499" t="str">
        <f>六年级BMI等级</f>
        <v/>
      </c>
      <c r="P725" s="500" t="str">
        <f>六年级BMI得分</f>
        <v/>
      </c>
      <c r="Q725" s="515" t="str">
        <f>六年级肺活量得分</f>
        <v/>
      </c>
      <c r="R725" s="512" t="str">
        <f>六年级等级</f>
        <v/>
      </c>
      <c r="S725" s="516" t="str">
        <f>六年级50米跑得分</f>
        <v/>
      </c>
      <c r="T725" s="517" t="str">
        <f>六年级等级</f>
        <v/>
      </c>
      <c r="U725" s="516" t="str">
        <f>六年级坐位体前屈得分</f>
        <v/>
      </c>
      <c r="V725" s="517" t="str">
        <f>六年级等级</f>
        <v/>
      </c>
      <c r="W725" s="516" t="str">
        <f>六年级一分钟跳绳得分</f>
        <v/>
      </c>
      <c r="X725" s="517" t="str">
        <f>六年级等级</f>
        <v/>
      </c>
      <c r="Y725" s="515" t="str">
        <f>六年级仰卧起坐得分</f>
        <v/>
      </c>
      <c r="Z725" s="518" t="str">
        <f>六年级等级</f>
        <v/>
      </c>
      <c r="AA725" s="533" t="str">
        <f>六年级折返跑得分</f>
        <v/>
      </c>
      <c r="AB725" s="515" t="str">
        <f>六年级等级</f>
        <v/>
      </c>
      <c r="AC725" s="533" t="str">
        <f>六年级跳绳附加分</f>
        <v/>
      </c>
      <c r="AD725" s="534" t="str">
        <f>六年级标准分</f>
        <v/>
      </c>
      <c r="AE725" s="534" t="str">
        <f>六年级总分</f>
        <v/>
      </c>
      <c r="AF725" s="517" t="str">
        <f>六年级等级</f>
        <v/>
      </c>
      <c r="AM725" s="452" t="str">
        <f>折返时间</f>
        <v/>
      </c>
    </row>
    <row r="726" spans="1:39">
      <c r="A726" s="476">
        <v>611</v>
      </c>
      <c r="B726" s="477">
        <v>24</v>
      </c>
      <c r="C726" s="586"/>
      <c r="D726" s="587"/>
      <c r="E726" s="586"/>
      <c r="F726" s="481"/>
      <c r="G726" s="588"/>
      <c r="H726" s="475"/>
      <c r="I726" s="595"/>
      <c r="J726" s="596"/>
      <c r="K726" s="596"/>
      <c r="L726" s="503"/>
      <c r="M726" s="504"/>
      <c r="N726" s="505" t="str">
        <f>六年级BMI</f>
        <v/>
      </c>
      <c r="O726" s="499" t="str">
        <f>六年级BMI等级</f>
        <v/>
      </c>
      <c r="P726" s="500" t="str">
        <f>六年级BMI得分</f>
        <v/>
      </c>
      <c r="Q726" s="515" t="str">
        <f>六年级肺活量得分</f>
        <v/>
      </c>
      <c r="R726" s="512" t="str">
        <f>六年级等级</f>
        <v/>
      </c>
      <c r="S726" s="516" t="str">
        <f>六年级50米跑得分</f>
        <v/>
      </c>
      <c r="T726" s="517" t="str">
        <f>六年级等级</f>
        <v/>
      </c>
      <c r="U726" s="516" t="str">
        <f>六年级坐位体前屈得分</f>
        <v/>
      </c>
      <c r="V726" s="517" t="str">
        <f>六年级等级</f>
        <v/>
      </c>
      <c r="W726" s="516" t="str">
        <f>六年级一分钟跳绳得分</f>
        <v/>
      </c>
      <c r="X726" s="517" t="str">
        <f>六年级等级</f>
        <v/>
      </c>
      <c r="Y726" s="515" t="str">
        <f>六年级仰卧起坐得分</f>
        <v/>
      </c>
      <c r="Z726" s="518" t="str">
        <f>六年级等级</f>
        <v/>
      </c>
      <c r="AA726" s="533" t="str">
        <f>六年级折返跑得分</f>
        <v/>
      </c>
      <c r="AB726" s="515" t="str">
        <f>六年级等级</f>
        <v/>
      </c>
      <c r="AC726" s="533" t="str">
        <f>六年级跳绳附加分</f>
        <v/>
      </c>
      <c r="AD726" s="534" t="str">
        <f>六年级标准分</f>
        <v/>
      </c>
      <c r="AE726" s="534" t="str">
        <f>六年级总分</f>
        <v/>
      </c>
      <c r="AF726" s="517" t="str">
        <f>六年级等级</f>
        <v/>
      </c>
      <c r="AM726" s="452" t="str">
        <f>折返时间</f>
        <v/>
      </c>
    </row>
    <row r="727" spans="1:39">
      <c r="A727" s="476">
        <v>611</v>
      </c>
      <c r="B727" s="477">
        <v>25</v>
      </c>
      <c r="C727" s="586"/>
      <c r="D727" s="587"/>
      <c r="E727" s="586"/>
      <c r="F727" s="481"/>
      <c r="G727" s="588"/>
      <c r="H727" s="475"/>
      <c r="I727" s="595"/>
      <c r="J727" s="596"/>
      <c r="K727" s="596"/>
      <c r="L727" s="503"/>
      <c r="M727" s="504"/>
      <c r="N727" s="505" t="str">
        <f>六年级BMI</f>
        <v/>
      </c>
      <c r="O727" s="499" t="str">
        <f>六年级BMI等级</f>
        <v/>
      </c>
      <c r="P727" s="500" t="str">
        <f>六年级BMI得分</f>
        <v/>
      </c>
      <c r="Q727" s="515" t="str">
        <f>六年级肺活量得分</f>
        <v/>
      </c>
      <c r="R727" s="512" t="str">
        <f>六年级等级</f>
        <v/>
      </c>
      <c r="S727" s="516" t="str">
        <f>六年级50米跑得分</f>
        <v/>
      </c>
      <c r="T727" s="517" t="str">
        <f>六年级等级</f>
        <v/>
      </c>
      <c r="U727" s="516" t="str">
        <f>六年级坐位体前屈得分</f>
        <v/>
      </c>
      <c r="V727" s="517" t="str">
        <f>六年级等级</f>
        <v/>
      </c>
      <c r="W727" s="516" t="str">
        <f>六年级一分钟跳绳得分</f>
        <v/>
      </c>
      <c r="X727" s="517" t="str">
        <f>六年级等级</f>
        <v/>
      </c>
      <c r="Y727" s="515" t="str">
        <f>六年级仰卧起坐得分</f>
        <v/>
      </c>
      <c r="Z727" s="518" t="str">
        <f>六年级等级</f>
        <v/>
      </c>
      <c r="AA727" s="533" t="str">
        <f>六年级折返跑得分</f>
        <v/>
      </c>
      <c r="AB727" s="515" t="str">
        <f>六年级等级</f>
        <v/>
      </c>
      <c r="AC727" s="533" t="str">
        <f>六年级跳绳附加分</f>
        <v/>
      </c>
      <c r="AD727" s="534" t="str">
        <f>六年级标准分</f>
        <v/>
      </c>
      <c r="AE727" s="534" t="str">
        <f>六年级总分</f>
        <v/>
      </c>
      <c r="AF727" s="517" t="str">
        <f>六年级等级</f>
        <v/>
      </c>
      <c r="AM727" s="452" t="str">
        <f>折返时间</f>
        <v/>
      </c>
    </row>
    <row r="728" spans="1:39">
      <c r="A728" s="476">
        <v>611</v>
      </c>
      <c r="B728" s="477">
        <v>26</v>
      </c>
      <c r="C728" s="586"/>
      <c r="D728" s="587"/>
      <c r="E728" s="586"/>
      <c r="F728" s="473"/>
      <c r="G728" s="588"/>
      <c r="H728" s="475"/>
      <c r="I728" s="600"/>
      <c r="J728" s="597"/>
      <c r="K728" s="597"/>
      <c r="L728" s="496"/>
      <c r="M728" s="497"/>
      <c r="N728" s="498" t="str">
        <f>六年级BMI</f>
        <v/>
      </c>
      <c r="O728" s="499" t="str">
        <f>六年级BMI等级</f>
        <v/>
      </c>
      <c r="P728" s="500" t="str">
        <f>六年级BMI得分</f>
        <v/>
      </c>
      <c r="Q728" s="515" t="str">
        <f>六年级肺活量得分</f>
        <v/>
      </c>
      <c r="R728" s="512" t="str">
        <f>六年级等级</f>
        <v/>
      </c>
      <c r="S728" s="516" t="str">
        <f>六年级50米跑得分</f>
        <v/>
      </c>
      <c r="T728" s="512" t="str">
        <f>六年级等级</f>
        <v/>
      </c>
      <c r="U728" s="516" t="str">
        <f>六年级坐位体前屈得分</f>
        <v/>
      </c>
      <c r="V728" s="512" t="str">
        <f>六年级等级</f>
        <v/>
      </c>
      <c r="W728" s="516" t="str">
        <f>六年级一分钟跳绳得分</f>
        <v/>
      </c>
      <c r="X728" s="512" t="str">
        <f>六年级等级</f>
        <v/>
      </c>
      <c r="Y728" s="511" t="str">
        <f>六年级仰卧起坐得分</f>
        <v/>
      </c>
      <c r="Z728" s="514" t="str">
        <f>六年级等级</f>
        <v/>
      </c>
      <c r="AA728" s="530" t="str">
        <f>六年级折返跑得分</f>
        <v/>
      </c>
      <c r="AB728" s="511" t="str">
        <f>六年级等级</f>
        <v/>
      </c>
      <c r="AC728" s="530" t="str">
        <f>六年级跳绳附加分</f>
        <v/>
      </c>
      <c r="AD728" s="534" t="str">
        <f>六年级标准分</f>
        <v/>
      </c>
      <c r="AE728" s="531" t="str">
        <f>六年级总分</f>
        <v/>
      </c>
      <c r="AF728" s="512" t="str">
        <f>六年级等级</f>
        <v/>
      </c>
      <c r="AM728" s="452" t="str">
        <f>折返时间</f>
        <v/>
      </c>
    </row>
    <row r="729" spans="1:39">
      <c r="A729" s="476">
        <v>611</v>
      </c>
      <c r="B729" s="477">
        <v>27</v>
      </c>
      <c r="C729" s="586"/>
      <c r="D729" s="587"/>
      <c r="E729" s="586"/>
      <c r="F729" s="473"/>
      <c r="G729" s="588"/>
      <c r="H729" s="475"/>
      <c r="I729" s="595"/>
      <c r="J729" s="596"/>
      <c r="K729" s="597"/>
      <c r="L729" s="503"/>
      <c r="M729" s="504"/>
      <c r="N729" s="505" t="str">
        <f>六年级BMI</f>
        <v/>
      </c>
      <c r="O729" s="499" t="str">
        <f>六年级BMI等级</f>
        <v/>
      </c>
      <c r="P729" s="500" t="str">
        <f>六年级BMI得分</f>
        <v/>
      </c>
      <c r="Q729" s="515" t="str">
        <f>六年级肺活量得分</f>
        <v/>
      </c>
      <c r="R729" s="512" t="str">
        <f>六年级等级</f>
        <v/>
      </c>
      <c r="S729" s="516" t="str">
        <f>六年级50米跑得分</f>
        <v/>
      </c>
      <c r="T729" s="512" t="str">
        <f>六年级等级</f>
        <v/>
      </c>
      <c r="U729" s="516" t="str">
        <f>六年级坐位体前屈得分</f>
        <v/>
      </c>
      <c r="V729" s="517" t="str">
        <f>六年级等级</f>
        <v/>
      </c>
      <c r="W729" s="516" t="str">
        <f>六年级一分钟跳绳得分</f>
        <v/>
      </c>
      <c r="X729" s="517" t="str">
        <f>六年级等级</f>
        <v/>
      </c>
      <c r="Y729" s="515" t="str">
        <f>六年级仰卧起坐得分</f>
        <v/>
      </c>
      <c r="Z729" s="518" t="str">
        <f>六年级等级</f>
        <v/>
      </c>
      <c r="AA729" s="533" t="str">
        <f>六年级折返跑得分</f>
        <v/>
      </c>
      <c r="AB729" s="515" t="str">
        <f>六年级等级</f>
        <v/>
      </c>
      <c r="AC729" s="533" t="str">
        <f>六年级跳绳附加分</f>
        <v/>
      </c>
      <c r="AD729" s="534" t="str">
        <f>六年级标准分</f>
        <v/>
      </c>
      <c r="AE729" s="534" t="str">
        <f>六年级总分</f>
        <v/>
      </c>
      <c r="AF729" s="517" t="str">
        <f>六年级等级</f>
        <v/>
      </c>
      <c r="AM729" s="452" t="str">
        <f>折返时间</f>
        <v/>
      </c>
    </row>
    <row r="730" spans="1:39">
      <c r="A730" s="476">
        <v>611</v>
      </c>
      <c r="B730" s="477">
        <v>28</v>
      </c>
      <c r="C730" s="586"/>
      <c r="D730" s="587"/>
      <c r="E730" s="586"/>
      <c r="F730" s="473"/>
      <c r="G730" s="588"/>
      <c r="H730" s="475"/>
      <c r="I730" s="595"/>
      <c r="J730" s="596"/>
      <c r="K730" s="597"/>
      <c r="L730" s="503"/>
      <c r="M730" s="504"/>
      <c r="N730" s="505" t="str">
        <f>六年级BMI</f>
        <v/>
      </c>
      <c r="O730" s="499" t="str">
        <f>六年级BMI等级</f>
        <v/>
      </c>
      <c r="P730" s="500" t="str">
        <f>六年级BMI得分</f>
        <v/>
      </c>
      <c r="Q730" s="515" t="str">
        <f>六年级肺活量得分</f>
        <v/>
      </c>
      <c r="R730" s="512" t="str">
        <f>六年级等级</f>
        <v/>
      </c>
      <c r="S730" s="516" t="str">
        <f>六年级50米跑得分</f>
        <v/>
      </c>
      <c r="T730" s="512" t="str">
        <f>六年级等级</f>
        <v/>
      </c>
      <c r="U730" s="516" t="str">
        <f>六年级坐位体前屈得分</f>
        <v/>
      </c>
      <c r="V730" s="517" t="str">
        <f>六年级等级</f>
        <v/>
      </c>
      <c r="W730" s="516" t="str">
        <f>六年级一分钟跳绳得分</f>
        <v/>
      </c>
      <c r="X730" s="517" t="str">
        <f>六年级等级</f>
        <v/>
      </c>
      <c r="Y730" s="515" t="str">
        <f>六年级仰卧起坐得分</f>
        <v/>
      </c>
      <c r="Z730" s="518" t="str">
        <f>六年级等级</f>
        <v/>
      </c>
      <c r="AA730" s="533" t="str">
        <f>六年级折返跑得分</f>
        <v/>
      </c>
      <c r="AB730" s="515" t="str">
        <f>六年级等级</f>
        <v/>
      </c>
      <c r="AC730" s="533" t="str">
        <f>六年级跳绳附加分</f>
        <v/>
      </c>
      <c r="AD730" s="534" t="str">
        <f>六年级标准分</f>
        <v/>
      </c>
      <c r="AE730" s="534" t="str">
        <f>六年级总分</f>
        <v/>
      </c>
      <c r="AF730" s="517" t="str">
        <f>六年级等级</f>
        <v/>
      </c>
      <c r="AM730" s="452" t="str">
        <f>折返时间</f>
        <v/>
      </c>
    </row>
    <row r="731" spans="1:39">
      <c r="A731" s="476">
        <v>611</v>
      </c>
      <c r="B731" s="477">
        <v>29</v>
      </c>
      <c r="C731" s="586"/>
      <c r="D731" s="587"/>
      <c r="E731" s="586"/>
      <c r="F731" s="473"/>
      <c r="G731" s="589"/>
      <c r="H731" s="475"/>
      <c r="I731" s="595"/>
      <c r="J731" s="596"/>
      <c r="K731" s="597"/>
      <c r="L731" s="503"/>
      <c r="M731" s="504"/>
      <c r="N731" s="505" t="str">
        <f>六年级BMI</f>
        <v/>
      </c>
      <c r="O731" s="499" t="str">
        <f>六年级BMI等级</f>
        <v/>
      </c>
      <c r="P731" s="500" t="str">
        <f>六年级BMI得分</f>
        <v/>
      </c>
      <c r="Q731" s="515" t="str">
        <f>六年级肺活量得分</f>
        <v/>
      </c>
      <c r="R731" s="512" t="str">
        <f>六年级等级</f>
        <v/>
      </c>
      <c r="S731" s="516" t="str">
        <f>六年级50米跑得分</f>
        <v/>
      </c>
      <c r="T731" s="512" t="str">
        <f>六年级等级</f>
        <v/>
      </c>
      <c r="U731" s="516" t="str">
        <f>六年级坐位体前屈得分</f>
        <v/>
      </c>
      <c r="V731" s="517" t="str">
        <f>六年级等级</f>
        <v/>
      </c>
      <c r="W731" s="516" t="str">
        <f>六年级一分钟跳绳得分</f>
        <v/>
      </c>
      <c r="X731" s="517" t="str">
        <f>六年级等级</f>
        <v/>
      </c>
      <c r="Y731" s="515" t="str">
        <f>六年级仰卧起坐得分</f>
        <v/>
      </c>
      <c r="Z731" s="518" t="str">
        <f>六年级等级</f>
        <v/>
      </c>
      <c r="AA731" s="533" t="str">
        <f>六年级折返跑得分</f>
        <v/>
      </c>
      <c r="AB731" s="515" t="str">
        <f>六年级等级</f>
        <v/>
      </c>
      <c r="AC731" s="533" t="str">
        <f>六年级跳绳附加分</f>
        <v/>
      </c>
      <c r="AD731" s="534" t="str">
        <f>六年级标准分</f>
        <v/>
      </c>
      <c r="AE731" s="534" t="str">
        <f>六年级总分</f>
        <v/>
      </c>
      <c r="AF731" s="517" t="str">
        <f>六年级等级</f>
        <v/>
      </c>
      <c r="AM731" s="452" t="str">
        <f>折返时间</f>
        <v/>
      </c>
    </row>
    <row r="732" spans="1:39">
      <c r="A732" s="476">
        <v>611</v>
      </c>
      <c r="B732" s="477">
        <v>30</v>
      </c>
      <c r="C732" s="586"/>
      <c r="D732" s="587"/>
      <c r="E732" s="586"/>
      <c r="F732" s="473"/>
      <c r="G732" s="589"/>
      <c r="H732" s="475"/>
      <c r="I732" s="595"/>
      <c r="J732" s="596"/>
      <c r="K732" s="597"/>
      <c r="L732" s="503"/>
      <c r="M732" s="504"/>
      <c r="N732" s="505" t="str">
        <f>六年级BMI</f>
        <v/>
      </c>
      <c r="O732" s="499" t="str">
        <f>六年级BMI等级</f>
        <v/>
      </c>
      <c r="P732" s="500" t="str">
        <f>六年级BMI得分</f>
        <v/>
      </c>
      <c r="Q732" s="515" t="str">
        <f>六年级肺活量得分</f>
        <v/>
      </c>
      <c r="R732" s="512" t="str">
        <f>六年级等级</f>
        <v/>
      </c>
      <c r="S732" s="516" t="str">
        <f>六年级50米跑得分</f>
        <v/>
      </c>
      <c r="T732" s="512" t="str">
        <f>六年级等级</f>
        <v/>
      </c>
      <c r="U732" s="516" t="str">
        <f>六年级坐位体前屈得分</f>
        <v/>
      </c>
      <c r="V732" s="517" t="str">
        <f>六年级等级</f>
        <v/>
      </c>
      <c r="W732" s="516" t="str">
        <f>六年级一分钟跳绳得分</f>
        <v/>
      </c>
      <c r="X732" s="517" t="str">
        <f>六年级等级</f>
        <v/>
      </c>
      <c r="Y732" s="515" t="str">
        <f>六年级仰卧起坐得分</f>
        <v/>
      </c>
      <c r="Z732" s="518" t="str">
        <f>六年级等级</f>
        <v/>
      </c>
      <c r="AA732" s="533" t="str">
        <f>六年级折返跑得分</f>
        <v/>
      </c>
      <c r="AB732" s="515" t="str">
        <f>六年级等级</f>
        <v/>
      </c>
      <c r="AC732" s="533" t="str">
        <f>六年级跳绳附加分</f>
        <v/>
      </c>
      <c r="AD732" s="534" t="str">
        <f>六年级标准分</f>
        <v/>
      </c>
      <c r="AE732" s="534" t="str">
        <f>六年级总分</f>
        <v/>
      </c>
      <c r="AF732" s="517" t="str">
        <f>六年级等级</f>
        <v/>
      </c>
      <c r="AM732" s="452" t="str">
        <f>折返时间</f>
        <v/>
      </c>
    </row>
    <row r="733" spans="1:39">
      <c r="A733" s="476">
        <v>611</v>
      </c>
      <c r="B733" s="477">
        <v>31</v>
      </c>
      <c r="C733" s="586"/>
      <c r="D733" s="587"/>
      <c r="E733" s="586"/>
      <c r="F733" s="473"/>
      <c r="G733" s="588"/>
      <c r="H733" s="475"/>
      <c r="I733" s="595"/>
      <c r="J733" s="596"/>
      <c r="K733" s="597"/>
      <c r="L733" s="503"/>
      <c r="M733" s="504"/>
      <c r="N733" s="505" t="str">
        <f>六年级BMI</f>
        <v/>
      </c>
      <c r="O733" s="499" t="str">
        <f>六年级BMI等级</f>
        <v/>
      </c>
      <c r="P733" s="500" t="str">
        <f>六年级BMI得分</f>
        <v/>
      </c>
      <c r="Q733" s="515" t="str">
        <f>六年级肺活量得分</f>
        <v/>
      </c>
      <c r="R733" s="512" t="str">
        <f>六年级等级</f>
        <v/>
      </c>
      <c r="S733" s="516" t="str">
        <f>六年级50米跑得分</f>
        <v/>
      </c>
      <c r="T733" s="512" t="str">
        <f>六年级等级</f>
        <v/>
      </c>
      <c r="U733" s="516" t="str">
        <f>六年级坐位体前屈得分</f>
        <v/>
      </c>
      <c r="V733" s="517" t="str">
        <f>六年级等级</f>
        <v/>
      </c>
      <c r="W733" s="516" t="str">
        <f>六年级一分钟跳绳得分</f>
        <v/>
      </c>
      <c r="X733" s="517" t="str">
        <f>六年级等级</f>
        <v/>
      </c>
      <c r="Y733" s="515" t="str">
        <f>六年级仰卧起坐得分</f>
        <v/>
      </c>
      <c r="Z733" s="518" t="str">
        <f>六年级等级</f>
        <v/>
      </c>
      <c r="AA733" s="533" t="str">
        <f>六年级折返跑得分</f>
        <v/>
      </c>
      <c r="AB733" s="515" t="str">
        <f>六年级等级</f>
        <v/>
      </c>
      <c r="AC733" s="533" t="str">
        <f>六年级跳绳附加分</f>
        <v/>
      </c>
      <c r="AD733" s="534" t="str">
        <f>六年级标准分</f>
        <v/>
      </c>
      <c r="AE733" s="534" t="str">
        <f>六年级总分</f>
        <v/>
      </c>
      <c r="AF733" s="517" t="str">
        <f>六年级等级</f>
        <v/>
      </c>
      <c r="AM733" s="452" t="str">
        <f>折返时间</f>
        <v/>
      </c>
    </row>
    <row r="734" spans="1:39">
      <c r="A734" s="476">
        <v>611</v>
      </c>
      <c r="B734" s="477">
        <v>32</v>
      </c>
      <c r="C734" s="586"/>
      <c r="D734" s="587"/>
      <c r="E734" s="586"/>
      <c r="F734" s="473"/>
      <c r="G734" s="588"/>
      <c r="H734" s="475"/>
      <c r="I734" s="595"/>
      <c r="J734" s="596"/>
      <c r="K734" s="597"/>
      <c r="L734" s="503"/>
      <c r="M734" s="504"/>
      <c r="N734" s="505" t="str">
        <f>六年级BMI</f>
        <v/>
      </c>
      <c r="O734" s="499" t="str">
        <f>六年级BMI等级</f>
        <v/>
      </c>
      <c r="P734" s="500" t="str">
        <f>六年级BMI得分</f>
        <v/>
      </c>
      <c r="Q734" s="515" t="str">
        <f>六年级肺活量得分</f>
        <v/>
      </c>
      <c r="R734" s="512" t="str">
        <f>六年级等级</f>
        <v/>
      </c>
      <c r="S734" s="516" t="str">
        <f>六年级50米跑得分</f>
        <v/>
      </c>
      <c r="T734" s="517" t="str">
        <f>六年级等级</f>
        <v/>
      </c>
      <c r="U734" s="516" t="str">
        <f>六年级坐位体前屈得分</f>
        <v/>
      </c>
      <c r="V734" s="517" t="str">
        <f>六年级等级</f>
        <v/>
      </c>
      <c r="W734" s="516" t="str">
        <f>六年级一分钟跳绳得分</f>
        <v/>
      </c>
      <c r="X734" s="517" t="str">
        <f>六年级等级</f>
        <v/>
      </c>
      <c r="Y734" s="515" t="str">
        <f>六年级仰卧起坐得分</f>
        <v/>
      </c>
      <c r="Z734" s="518" t="str">
        <f>六年级等级</f>
        <v/>
      </c>
      <c r="AA734" s="533" t="str">
        <f>六年级折返跑得分</f>
        <v/>
      </c>
      <c r="AB734" s="515" t="str">
        <f>六年级等级</f>
        <v/>
      </c>
      <c r="AC734" s="533" t="str">
        <f>六年级跳绳附加分</f>
        <v/>
      </c>
      <c r="AD734" s="534" t="str">
        <f>六年级标准分</f>
        <v/>
      </c>
      <c r="AE734" s="534" t="str">
        <f>六年级总分</f>
        <v/>
      </c>
      <c r="AF734" s="517" t="str">
        <f>六年级等级</f>
        <v/>
      </c>
      <c r="AM734" s="452" t="str">
        <f>折返时间</f>
        <v/>
      </c>
    </row>
    <row r="735" spans="1:39">
      <c r="A735" s="476">
        <v>611</v>
      </c>
      <c r="B735" s="477">
        <v>33</v>
      </c>
      <c r="C735" s="586"/>
      <c r="D735" s="587"/>
      <c r="E735" s="586"/>
      <c r="F735" s="473"/>
      <c r="G735" s="588"/>
      <c r="H735" s="475"/>
      <c r="I735" s="595"/>
      <c r="J735" s="596"/>
      <c r="K735" s="597"/>
      <c r="L735" s="503"/>
      <c r="M735" s="504"/>
      <c r="N735" s="505" t="str">
        <f>六年级BMI</f>
        <v/>
      </c>
      <c r="O735" s="499" t="str">
        <f>六年级BMI等级</f>
        <v/>
      </c>
      <c r="P735" s="500" t="str">
        <f>六年级BMI得分</f>
        <v/>
      </c>
      <c r="Q735" s="515" t="str">
        <f>六年级肺活量得分</f>
        <v/>
      </c>
      <c r="R735" s="512" t="str">
        <f>六年级等级</f>
        <v/>
      </c>
      <c r="S735" s="516" t="str">
        <f>六年级50米跑得分</f>
        <v/>
      </c>
      <c r="T735" s="517" t="str">
        <f>六年级等级</f>
        <v/>
      </c>
      <c r="U735" s="516" t="str">
        <f>六年级坐位体前屈得分</f>
        <v/>
      </c>
      <c r="V735" s="517" t="str">
        <f>六年级等级</f>
        <v/>
      </c>
      <c r="W735" s="516" t="str">
        <f>六年级一分钟跳绳得分</f>
        <v/>
      </c>
      <c r="X735" s="517" t="str">
        <f>六年级等级</f>
        <v/>
      </c>
      <c r="Y735" s="515" t="str">
        <f>六年级仰卧起坐得分</f>
        <v/>
      </c>
      <c r="Z735" s="518" t="str">
        <f>六年级等级</f>
        <v/>
      </c>
      <c r="AA735" s="533" t="str">
        <f>六年级折返跑得分</f>
        <v/>
      </c>
      <c r="AB735" s="515" t="str">
        <f>六年级等级</f>
        <v/>
      </c>
      <c r="AC735" s="533" t="str">
        <f>六年级跳绳附加分</f>
        <v/>
      </c>
      <c r="AD735" s="534" t="str">
        <f>六年级标准分</f>
        <v/>
      </c>
      <c r="AE735" s="534" t="str">
        <f>六年级总分</f>
        <v/>
      </c>
      <c r="AF735" s="517" t="str">
        <f>六年级等级</f>
        <v/>
      </c>
      <c r="AM735" s="452" t="str">
        <f>折返时间</f>
        <v/>
      </c>
    </row>
    <row r="736" spans="1:39">
      <c r="A736" s="476">
        <v>611</v>
      </c>
      <c r="B736" s="477">
        <v>34</v>
      </c>
      <c r="C736" s="586"/>
      <c r="D736" s="587"/>
      <c r="E736" s="586"/>
      <c r="F736" s="473"/>
      <c r="G736" s="588"/>
      <c r="H736" s="475"/>
      <c r="I736" s="595"/>
      <c r="J736" s="596"/>
      <c r="K736" s="597"/>
      <c r="L736" s="503"/>
      <c r="M736" s="504"/>
      <c r="N736" s="505" t="str">
        <f>六年级BMI</f>
        <v/>
      </c>
      <c r="O736" s="499" t="str">
        <f>六年级BMI等级</f>
        <v/>
      </c>
      <c r="P736" s="500" t="str">
        <f>六年级BMI得分</f>
        <v/>
      </c>
      <c r="Q736" s="515" t="str">
        <f>六年级肺活量得分</f>
        <v/>
      </c>
      <c r="R736" s="512" t="str">
        <f>六年级等级</f>
        <v/>
      </c>
      <c r="S736" s="516" t="str">
        <f>六年级50米跑得分</f>
        <v/>
      </c>
      <c r="T736" s="517" t="str">
        <f>六年级等级</f>
        <v/>
      </c>
      <c r="U736" s="516" t="str">
        <f>六年级坐位体前屈得分</f>
        <v/>
      </c>
      <c r="V736" s="517" t="str">
        <f>六年级等级</f>
        <v/>
      </c>
      <c r="W736" s="516" t="str">
        <f>六年级一分钟跳绳得分</f>
        <v/>
      </c>
      <c r="X736" s="517" t="str">
        <f>六年级等级</f>
        <v/>
      </c>
      <c r="Y736" s="515" t="str">
        <f>六年级仰卧起坐得分</f>
        <v/>
      </c>
      <c r="Z736" s="518" t="str">
        <f>六年级等级</f>
        <v/>
      </c>
      <c r="AA736" s="533" t="str">
        <f>六年级折返跑得分</f>
        <v/>
      </c>
      <c r="AB736" s="515" t="str">
        <f>六年级等级</f>
        <v/>
      </c>
      <c r="AC736" s="533" t="str">
        <f>六年级跳绳附加分</f>
        <v/>
      </c>
      <c r="AD736" s="534" t="str">
        <f>六年级标准分</f>
        <v/>
      </c>
      <c r="AE736" s="534" t="str">
        <f>六年级总分</f>
        <v/>
      </c>
      <c r="AF736" s="517" t="str">
        <f>六年级等级</f>
        <v/>
      </c>
      <c r="AM736" s="452" t="str">
        <f>折返时间</f>
        <v/>
      </c>
    </row>
    <row r="737" spans="1:39">
      <c r="A737" s="476">
        <v>611</v>
      </c>
      <c r="B737" s="477">
        <v>35</v>
      </c>
      <c r="C737" s="586"/>
      <c r="D737" s="587"/>
      <c r="E737" s="586"/>
      <c r="F737" s="473"/>
      <c r="G737" s="588"/>
      <c r="H737" s="475"/>
      <c r="I737" s="595"/>
      <c r="J737" s="596"/>
      <c r="K737" s="597"/>
      <c r="L737" s="503"/>
      <c r="M737" s="504"/>
      <c r="N737" s="505" t="str">
        <f>六年级BMI</f>
        <v/>
      </c>
      <c r="O737" s="499" t="str">
        <f>六年级BMI等级</f>
        <v/>
      </c>
      <c r="P737" s="500" t="str">
        <f>六年级BMI得分</f>
        <v/>
      </c>
      <c r="Q737" s="515" t="str">
        <f>六年级肺活量得分</f>
        <v/>
      </c>
      <c r="R737" s="512" t="str">
        <f>六年级等级</f>
        <v/>
      </c>
      <c r="S737" s="516" t="str">
        <f>六年级50米跑得分</f>
        <v/>
      </c>
      <c r="T737" s="517" t="str">
        <f>六年级等级</f>
        <v/>
      </c>
      <c r="U737" s="516" t="str">
        <f>六年级坐位体前屈得分</f>
        <v/>
      </c>
      <c r="V737" s="517" t="str">
        <f>六年级等级</f>
        <v/>
      </c>
      <c r="W737" s="516" t="str">
        <f>六年级一分钟跳绳得分</f>
        <v/>
      </c>
      <c r="X737" s="517" t="str">
        <f>六年级等级</f>
        <v/>
      </c>
      <c r="Y737" s="515" t="str">
        <f>六年级仰卧起坐得分</f>
        <v/>
      </c>
      <c r="Z737" s="518" t="str">
        <f>六年级等级</f>
        <v/>
      </c>
      <c r="AA737" s="533" t="str">
        <f>六年级折返跑得分</f>
        <v/>
      </c>
      <c r="AB737" s="515" t="str">
        <f>六年级等级</f>
        <v/>
      </c>
      <c r="AC737" s="533" t="str">
        <f>六年级跳绳附加分</f>
        <v/>
      </c>
      <c r="AD737" s="534" t="str">
        <f>六年级标准分</f>
        <v/>
      </c>
      <c r="AE737" s="534" t="str">
        <f>六年级总分</f>
        <v/>
      </c>
      <c r="AF737" s="517" t="str">
        <f>六年级等级</f>
        <v/>
      </c>
      <c r="AM737" s="452" t="str">
        <f>折返时间</f>
        <v/>
      </c>
    </row>
    <row r="738" spans="1:39">
      <c r="A738" s="476">
        <v>611</v>
      </c>
      <c r="B738" s="477">
        <v>36</v>
      </c>
      <c r="C738" s="586"/>
      <c r="D738" s="587"/>
      <c r="E738" s="586"/>
      <c r="F738" s="473"/>
      <c r="G738" s="588"/>
      <c r="H738" s="475"/>
      <c r="I738" s="595"/>
      <c r="J738" s="596"/>
      <c r="K738" s="597"/>
      <c r="L738" s="503"/>
      <c r="M738" s="504"/>
      <c r="N738" s="505" t="str">
        <f>六年级BMI</f>
        <v/>
      </c>
      <c r="O738" s="499" t="str">
        <f>六年级BMI等级</f>
        <v/>
      </c>
      <c r="P738" s="500" t="str">
        <f>六年级BMI得分</f>
        <v/>
      </c>
      <c r="Q738" s="515" t="str">
        <f>六年级肺活量得分</f>
        <v/>
      </c>
      <c r="R738" s="512" t="str">
        <f>六年级等级</f>
        <v/>
      </c>
      <c r="S738" s="516" t="str">
        <f>六年级50米跑得分</f>
        <v/>
      </c>
      <c r="T738" s="517" t="str">
        <f>六年级等级</f>
        <v/>
      </c>
      <c r="U738" s="516" t="str">
        <f>六年级坐位体前屈得分</f>
        <v/>
      </c>
      <c r="V738" s="517" t="str">
        <f>六年级等级</f>
        <v/>
      </c>
      <c r="W738" s="516" t="str">
        <f>六年级一分钟跳绳得分</f>
        <v/>
      </c>
      <c r="X738" s="517" t="str">
        <f>六年级等级</f>
        <v/>
      </c>
      <c r="Y738" s="515" t="str">
        <f>六年级仰卧起坐得分</f>
        <v/>
      </c>
      <c r="Z738" s="518" t="str">
        <f>六年级等级</f>
        <v/>
      </c>
      <c r="AA738" s="533" t="str">
        <f>六年级折返跑得分</f>
        <v/>
      </c>
      <c r="AB738" s="515" t="str">
        <f>六年级等级</f>
        <v/>
      </c>
      <c r="AC738" s="533" t="str">
        <f>六年级跳绳附加分</f>
        <v/>
      </c>
      <c r="AD738" s="534" t="str">
        <f>六年级标准分</f>
        <v/>
      </c>
      <c r="AE738" s="534" t="str">
        <f>六年级总分</f>
        <v/>
      </c>
      <c r="AF738" s="517" t="str">
        <f>六年级等级</f>
        <v/>
      </c>
      <c r="AM738" s="452" t="str">
        <f>折返时间</f>
        <v/>
      </c>
    </row>
    <row r="739" spans="1:39">
      <c r="A739" s="476">
        <v>611</v>
      </c>
      <c r="B739" s="477">
        <v>37</v>
      </c>
      <c r="C739" s="586"/>
      <c r="D739" s="587"/>
      <c r="E739" s="586"/>
      <c r="F739" s="473"/>
      <c r="G739" s="588"/>
      <c r="H739" s="475"/>
      <c r="I739" s="595"/>
      <c r="J739" s="596"/>
      <c r="K739" s="597"/>
      <c r="L739" s="503"/>
      <c r="M739" s="504"/>
      <c r="N739" s="505" t="str">
        <f>六年级BMI</f>
        <v/>
      </c>
      <c r="O739" s="499" t="str">
        <f>六年级BMI等级</f>
        <v/>
      </c>
      <c r="P739" s="500" t="str">
        <f>六年级BMI得分</f>
        <v/>
      </c>
      <c r="Q739" s="515" t="str">
        <f>六年级肺活量得分</f>
        <v/>
      </c>
      <c r="R739" s="512" t="str">
        <f>六年级等级</f>
        <v/>
      </c>
      <c r="S739" s="516" t="str">
        <f>六年级50米跑得分</f>
        <v/>
      </c>
      <c r="T739" s="517" t="str">
        <f>六年级等级</f>
        <v/>
      </c>
      <c r="U739" s="516" t="str">
        <f>六年级坐位体前屈得分</f>
        <v/>
      </c>
      <c r="V739" s="517" t="str">
        <f>六年级等级</f>
        <v/>
      </c>
      <c r="W739" s="516" t="str">
        <f>六年级一分钟跳绳得分</f>
        <v/>
      </c>
      <c r="X739" s="517" t="str">
        <f>六年级等级</f>
        <v/>
      </c>
      <c r="Y739" s="515" t="str">
        <f>六年级仰卧起坐得分</f>
        <v/>
      </c>
      <c r="Z739" s="518" t="str">
        <f>六年级等级</f>
        <v/>
      </c>
      <c r="AA739" s="533" t="str">
        <f>六年级折返跑得分</f>
        <v/>
      </c>
      <c r="AB739" s="515" t="str">
        <f>六年级等级</f>
        <v/>
      </c>
      <c r="AC739" s="533" t="str">
        <f>六年级跳绳附加分</f>
        <v/>
      </c>
      <c r="AD739" s="534" t="str">
        <f>六年级标准分</f>
        <v/>
      </c>
      <c r="AE739" s="534" t="str">
        <f>六年级总分</f>
        <v/>
      </c>
      <c r="AF739" s="517" t="str">
        <f>六年级等级</f>
        <v/>
      </c>
      <c r="AM739" s="452" t="str">
        <f>折返时间</f>
        <v/>
      </c>
    </row>
    <row r="740" spans="1:39">
      <c r="A740" s="476">
        <v>611</v>
      </c>
      <c r="B740" s="477">
        <v>38</v>
      </c>
      <c r="C740" s="586"/>
      <c r="D740" s="587"/>
      <c r="E740" s="586"/>
      <c r="F740" s="473"/>
      <c r="G740" s="588"/>
      <c r="H740" s="475"/>
      <c r="I740" s="595"/>
      <c r="J740" s="596"/>
      <c r="K740" s="597"/>
      <c r="L740" s="503"/>
      <c r="M740" s="504"/>
      <c r="N740" s="505" t="str">
        <f>六年级BMI</f>
        <v/>
      </c>
      <c r="O740" s="499" t="str">
        <f>六年级BMI等级</f>
        <v/>
      </c>
      <c r="P740" s="500" t="str">
        <f>六年级BMI得分</f>
        <v/>
      </c>
      <c r="Q740" s="515" t="str">
        <f>六年级肺活量得分</f>
        <v/>
      </c>
      <c r="R740" s="512" t="str">
        <f>六年级等级</f>
        <v/>
      </c>
      <c r="S740" s="516" t="str">
        <f>六年级50米跑得分</f>
        <v/>
      </c>
      <c r="T740" s="517" t="str">
        <f>六年级等级</f>
        <v/>
      </c>
      <c r="U740" s="516" t="str">
        <f>六年级坐位体前屈得分</f>
        <v/>
      </c>
      <c r="V740" s="517" t="str">
        <f>六年级等级</f>
        <v/>
      </c>
      <c r="W740" s="516" t="str">
        <f>六年级一分钟跳绳得分</f>
        <v/>
      </c>
      <c r="X740" s="517" t="str">
        <f>六年级等级</f>
        <v/>
      </c>
      <c r="Y740" s="515" t="str">
        <f>六年级仰卧起坐得分</f>
        <v/>
      </c>
      <c r="Z740" s="518" t="str">
        <f>六年级等级</f>
        <v/>
      </c>
      <c r="AA740" s="533" t="str">
        <f>六年级折返跑得分</f>
        <v/>
      </c>
      <c r="AB740" s="515" t="str">
        <f>六年级等级</f>
        <v/>
      </c>
      <c r="AC740" s="533" t="str">
        <f>六年级跳绳附加分</f>
        <v/>
      </c>
      <c r="AD740" s="534" t="str">
        <f>六年级标准分</f>
        <v/>
      </c>
      <c r="AE740" s="534" t="str">
        <f>六年级总分</f>
        <v/>
      </c>
      <c r="AF740" s="517" t="str">
        <f>六年级等级</f>
        <v/>
      </c>
      <c r="AM740" s="452" t="str">
        <f>折返时间</f>
        <v/>
      </c>
    </row>
    <row r="741" spans="1:39">
      <c r="A741" s="476">
        <v>611</v>
      </c>
      <c r="B741" s="477">
        <v>39</v>
      </c>
      <c r="C741" s="586"/>
      <c r="D741" s="587"/>
      <c r="E741" s="586"/>
      <c r="F741" s="473"/>
      <c r="G741" s="588"/>
      <c r="H741" s="475"/>
      <c r="I741" s="595"/>
      <c r="J741" s="596"/>
      <c r="K741" s="597"/>
      <c r="L741" s="503"/>
      <c r="M741" s="504"/>
      <c r="N741" s="505" t="str">
        <f>六年级BMI</f>
        <v/>
      </c>
      <c r="O741" s="499" t="str">
        <f>六年级BMI等级</f>
        <v/>
      </c>
      <c r="P741" s="500" t="str">
        <f>六年级BMI得分</f>
        <v/>
      </c>
      <c r="Q741" s="515" t="str">
        <f>六年级肺活量得分</f>
        <v/>
      </c>
      <c r="R741" s="512" t="str">
        <f>六年级等级</f>
        <v/>
      </c>
      <c r="S741" s="516" t="str">
        <f>六年级50米跑得分</f>
        <v/>
      </c>
      <c r="T741" s="517" t="str">
        <f>六年级等级</f>
        <v/>
      </c>
      <c r="U741" s="516" t="str">
        <f>六年级坐位体前屈得分</f>
        <v/>
      </c>
      <c r="V741" s="517" t="str">
        <f>六年级等级</f>
        <v/>
      </c>
      <c r="W741" s="516" t="str">
        <f>六年级一分钟跳绳得分</f>
        <v/>
      </c>
      <c r="X741" s="517" t="str">
        <f>六年级等级</f>
        <v/>
      </c>
      <c r="Y741" s="515" t="str">
        <f>六年级仰卧起坐得分</f>
        <v/>
      </c>
      <c r="Z741" s="518" t="str">
        <f>六年级等级</f>
        <v/>
      </c>
      <c r="AA741" s="533" t="str">
        <f>六年级折返跑得分</f>
        <v/>
      </c>
      <c r="AB741" s="515" t="str">
        <f>六年级等级</f>
        <v/>
      </c>
      <c r="AC741" s="533" t="str">
        <f>六年级跳绳附加分</f>
        <v/>
      </c>
      <c r="AD741" s="534" t="str">
        <f>六年级标准分</f>
        <v/>
      </c>
      <c r="AE741" s="534" t="str">
        <f>六年级总分</f>
        <v/>
      </c>
      <c r="AF741" s="517" t="str">
        <f>六年级等级</f>
        <v/>
      </c>
      <c r="AM741" s="452" t="str">
        <f>折返时间</f>
        <v/>
      </c>
    </row>
    <row r="742" spans="1:39">
      <c r="A742" s="476">
        <v>611</v>
      </c>
      <c r="B742" s="477">
        <v>40</v>
      </c>
      <c r="C742" s="586"/>
      <c r="D742" s="587"/>
      <c r="E742" s="586"/>
      <c r="F742" s="473"/>
      <c r="G742" s="588"/>
      <c r="H742" s="475"/>
      <c r="I742" s="595"/>
      <c r="J742" s="596"/>
      <c r="K742" s="597"/>
      <c r="L742" s="503"/>
      <c r="M742" s="504"/>
      <c r="N742" s="505" t="str">
        <f>六年级BMI</f>
        <v/>
      </c>
      <c r="O742" s="499" t="str">
        <f>六年级BMI等级</f>
        <v/>
      </c>
      <c r="P742" s="500" t="str">
        <f>六年级BMI得分</f>
        <v/>
      </c>
      <c r="Q742" s="515" t="str">
        <f>六年级肺活量得分</f>
        <v/>
      </c>
      <c r="R742" s="512" t="str">
        <f>六年级等级</f>
        <v/>
      </c>
      <c r="S742" s="516" t="str">
        <f>六年级50米跑得分</f>
        <v/>
      </c>
      <c r="T742" s="517" t="str">
        <f>六年级等级</f>
        <v/>
      </c>
      <c r="U742" s="516" t="str">
        <f>六年级坐位体前屈得分</f>
        <v/>
      </c>
      <c r="V742" s="517" t="str">
        <f>六年级等级</f>
        <v/>
      </c>
      <c r="W742" s="516" t="str">
        <f>六年级一分钟跳绳得分</f>
        <v/>
      </c>
      <c r="X742" s="517" t="str">
        <f>六年级等级</f>
        <v/>
      </c>
      <c r="Y742" s="515" t="str">
        <f>六年级仰卧起坐得分</f>
        <v/>
      </c>
      <c r="Z742" s="518" t="str">
        <f>六年级等级</f>
        <v/>
      </c>
      <c r="AA742" s="533" t="str">
        <f>六年级折返跑得分</f>
        <v/>
      </c>
      <c r="AB742" s="515" t="str">
        <f>六年级等级</f>
        <v/>
      </c>
      <c r="AC742" s="533" t="str">
        <f>六年级跳绳附加分</f>
        <v/>
      </c>
      <c r="AD742" s="534" t="str">
        <f>六年级标准分</f>
        <v/>
      </c>
      <c r="AE742" s="534" t="str">
        <f>六年级总分</f>
        <v/>
      </c>
      <c r="AF742" s="517" t="str">
        <f>六年级等级</f>
        <v/>
      </c>
      <c r="AM742" s="452" t="str">
        <f>折返时间</f>
        <v/>
      </c>
    </row>
    <row r="743" spans="1:39">
      <c r="A743" s="476">
        <v>611</v>
      </c>
      <c r="B743" s="477">
        <v>41</v>
      </c>
      <c r="C743" s="586"/>
      <c r="D743" s="587"/>
      <c r="E743" s="586"/>
      <c r="F743" s="473"/>
      <c r="G743" s="588"/>
      <c r="H743" s="475"/>
      <c r="I743" s="595"/>
      <c r="J743" s="596"/>
      <c r="K743" s="597"/>
      <c r="L743" s="503"/>
      <c r="M743" s="504"/>
      <c r="N743" s="505" t="str">
        <f>六年级BMI</f>
        <v/>
      </c>
      <c r="O743" s="499" t="str">
        <f>六年级BMI等级</f>
        <v/>
      </c>
      <c r="P743" s="500" t="str">
        <f>六年级BMI得分</f>
        <v/>
      </c>
      <c r="Q743" s="515" t="str">
        <f>六年级肺活量得分</f>
        <v/>
      </c>
      <c r="R743" s="512" t="str">
        <f>六年级等级</f>
        <v/>
      </c>
      <c r="S743" s="516" t="str">
        <f>六年级50米跑得分</f>
        <v/>
      </c>
      <c r="T743" s="517" t="str">
        <f>六年级等级</f>
        <v/>
      </c>
      <c r="U743" s="516" t="str">
        <f>六年级坐位体前屈得分</f>
        <v/>
      </c>
      <c r="V743" s="517" t="str">
        <f>六年级等级</f>
        <v/>
      </c>
      <c r="W743" s="516" t="str">
        <f>六年级一分钟跳绳得分</f>
        <v/>
      </c>
      <c r="X743" s="517" t="str">
        <f>六年级等级</f>
        <v/>
      </c>
      <c r="Y743" s="515" t="str">
        <f>六年级仰卧起坐得分</f>
        <v/>
      </c>
      <c r="Z743" s="518" t="str">
        <f>六年级等级</f>
        <v/>
      </c>
      <c r="AA743" s="533" t="str">
        <f>六年级折返跑得分</f>
        <v/>
      </c>
      <c r="AB743" s="515" t="str">
        <f>六年级等级</f>
        <v/>
      </c>
      <c r="AC743" s="533" t="str">
        <f>六年级跳绳附加分</f>
        <v/>
      </c>
      <c r="AD743" s="534" t="str">
        <f>六年级标准分</f>
        <v/>
      </c>
      <c r="AE743" s="534" t="str">
        <f>六年级总分</f>
        <v/>
      </c>
      <c r="AF743" s="517" t="str">
        <f>六年级等级</f>
        <v/>
      </c>
      <c r="AM743" s="452" t="str">
        <f>折返时间</f>
        <v/>
      </c>
    </row>
    <row r="744" spans="1:39">
      <c r="A744" s="476">
        <v>611</v>
      </c>
      <c r="B744" s="477">
        <v>42</v>
      </c>
      <c r="C744" s="586"/>
      <c r="D744" s="587"/>
      <c r="E744" s="586"/>
      <c r="F744" s="473"/>
      <c r="G744" s="588"/>
      <c r="H744" s="475"/>
      <c r="I744" s="595"/>
      <c r="J744" s="596"/>
      <c r="K744" s="597"/>
      <c r="L744" s="503"/>
      <c r="M744" s="504"/>
      <c r="N744" s="505" t="str">
        <f>六年级BMI</f>
        <v/>
      </c>
      <c r="O744" s="499" t="str">
        <f>六年级BMI等级</f>
        <v/>
      </c>
      <c r="P744" s="500" t="str">
        <f>六年级BMI得分</f>
        <v/>
      </c>
      <c r="Q744" s="515" t="str">
        <f>六年级肺活量得分</f>
        <v/>
      </c>
      <c r="R744" s="512" t="str">
        <f>六年级等级</f>
        <v/>
      </c>
      <c r="S744" s="516" t="str">
        <f>六年级50米跑得分</f>
        <v/>
      </c>
      <c r="T744" s="517" t="str">
        <f>六年级等级</f>
        <v/>
      </c>
      <c r="U744" s="516" t="str">
        <f>六年级坐位体前屈得分</f>
        <v/>
      </c>
      <c r="V744" s="517" t="str">
        <f>六年级等级</f>
        <v/>
      </c>
      <c r="W744" s="516" t="str">
        <f>六年级一分钟跳绳得分</f>
        <v/>
      </c>
      <c r="X744" s="517" t="str">
        <f>六年级等级</f>
        <v/>
      </c>
      <c r="Y744" s="515" t="str">
        <f>六年级仰卧起坐得分</f>
        <v/>
      </c>
      <c r="Z744" s="518" t="str">
        <f>六年级等级</f>
        <v/>
      </c>
      <c r="AA744" s="533" t="str">
        <f>六年级折返跑得分</f>
        <v/>
      </c>
      <c r="AB744" s="515" t="str">
        <f>六年级等级</f>
        <v/>
      </c>
      <c r="AC744" s="533" t="str">
        <f>六年级跳绳附加分</f>
        <v/>
      </c>
      <c r="AD744" s="534" t="str">
        <f>六年级标准分</f>
        <v/>
      </c>
      <c r="AE744" s="534" t="str">
        <f>六年级总分</f>
        <v/>
      </c>
      <c r="AF744" s="517" t="str">
        <f>六年级等级</f>
        <v/>
      </c>
      <c r="AM744" s="452" t="str">
        <f>折返时间</f>
        <v/>
      </c>
    </row>
    <row r="745" spans="1:39">
      <c r="A745" s="476">
        <v>611</v>
      </c>
      <c r="B745" s="477">
        <v>43</v>
      </c>
      <c r="C745" s="586"/>
      <c r="D745" s="587"/>
      <c r="E745" s="586"/>
      <c r="F745" s="473"/>
      <c r="G745" s="588"/>
      <c r="H745" s="475"/>
      <c r="I745" s="595"/>
      <c r="J745" s="596"/>
      <c r="K745" s="597"/>
      <c r="L745" s="503"/>
      <c r="M745" s="504"/>
      <c r="N745" s="505" t="str">
        <f>六年级BMI</f>
        <v/>
      </c>
      <c r="O745" s="499" t="str">
        <f>六年级BMI等级</f>
        <v/>
      </c>
      <c r="P745" s="500" t="str">
        <f>六年级BMI得分</f>
        <v/>
      </c>
      <c r="Q745" s="515" t="str">
        <f>六年级肺活量得分</f>
        <v/>
      </c>
      <c r="R745" s="512" t="str">
        <f>六年级等级</f>
        <v/>
      </c>
      <c r="S745" s="516" t="str">
        <f>六年级50米跑得分</f>
        <v/>
      </c>
      <c r="T745" s="517" t="str">
        <f>六年级等级</f>
        <v/>
      </c>
      <c r="U745" s="516" t="str">
        <f>六年级坐位体前屈得分</f>
        <v/>
      </c>
      <c r="V745" s="517" t="str">
        <f>六年级等级</f>
        <v/>
      </c>
      <c r="W745" s="516" t="str">
        <f>六年级一分钟跳绳得分</f>
        <v/>
      </c>
      <c r="X745" s="517" t="str">
        <f>六年级等级</f>
        <v/>
      </c>
      <c r="Y745" s="515" t="str">
        <f>六年级仰卧起坐得分</f>
        <v/>
      </c>
      <c r="Z745" s="518" t="str">
        <f>六年级等级</f>
        <v/>
      </c>
      <c r="AA745" s="533" t="str">
        <f>六年级折返跑得分</f>
        <v/>
      </c>
      <c r="AB745" s="515" t="str">
        <f>六年级等级</f>
        <v/>
      </c>
      <c r="AC745" s="533" t="str">
        <f>六年级跳绳附加分</f>
        <v/>
      </c>
      <c r="AD745" s="534" t="str">
        <f>六年级标准分</f>
        <v/>
      </c>
      <c r="AE745" s="534" t="str">
        <f>六年级总分</f>
        <v/>
      </c>
      <c r="AF745" s="517" t="str">
        <f>六年级等级</f>
        <v/>
      </c>
      <c r="AM745" s="452" t="str">
        <f>折返时间</f>
        <v/>
      </c>
    </row>
    <row r="746" spans="1:39">
      <c r="A746" s="476">
        <v>611</v>
      </c>
      <c r="B746" s="477">
        <v>44</v>
      </c>
      <c r="C746" s="586"/>
      <c r="D746" s="587"/>
      <c r="E746" s="586"/>
      <c r="F746" s="473"/>
      <c r="G746" s="588"/>
      <c r="H746" s="475"/>
      <c r="I746" s="595"/>
      <c r="J746" s="596"/>
      <c r="K746" s="597"/>
      <c r="L746" s="503"/>
      <c r="M746" s="504"/>
      <c r="N746" s="505" t="str">
        <f>六年级BMI</f>
        <v/>
      </c>
      <c r="O746" s="499" t="str">
        <f>六年级BMI等级</f>
        <v/>
      </c>
      <c r="P746" s="500" t="str">
        <f>六年级BMI得分</f>
        <v/>
      </c>
      <c r="Q746" s="515" t="str">
        <f>六年级肺活量得分</f>
        <v/>
      </c>
      <c r="R746" s="512" t="str">
        <f>六年级等级</f>
        <v/>
      </c>
      <c r="S746" s="516" t="str">
        <f>六年级50米跑得分</f>
        <v/>
      </c>
      <c r="T746" s="517" t="str">
        <f>六年级等级</f>
        <v/>
      </c>
      <c r="U746" s="516" t="str">
        <f>六年级坐位体前屈得分</f>
        <v/>
      </c>
      <c r="V746" s="517" t="str">
        <f>六年级等级</f>
        <v/>
      </c>
      <c r="W746" s="516" t="str">
        <f>六年级一分钟跳绳得分</f>
        <v/>
      </c>
      <c r="X746" s="517" t="str">
        <f>六年级等级</f>
        <v/>
      </c>
      <c r="Y746" s="515" t="str">
        <f>六年级仰卧起坐得分</f>
        <v/>
      </c>
      <c r="Z746" s="518" t="str">
        <f>六年级等级</f>
        <v/>
      </c>
      <c r="AA746" s="533" t="str">
        <f>六年级折返跑得分</f>
        <v/>
      </c>
      <c r="AB746" s="515" t="str">
        <f>六年级等级</f>
        <v/>
      </c>
      <c r="AC746" s="533" t="str">
        <f>六年级跳绳附加分</f>
        <v/>
      </c>
      <c r="AD746" s="534" t="str">
        <f>六年级标准分</f>
        <v/>
      </c>
      <c r="AE746" s="534" t="str">
        <f>六年级总分</f>
        <v/>
      </c>
      <c r="AF746" s="517" t="str">
        <f>六年级等级</f>
        <v/>
      </c>
      <c r="AM746" s="452" t="str">
        <f>折返时间</f>
        <v/>
      </c>
    </row>
    <row r="747" spans="1:39">
      <c r="A747" s="476">
        <v>611</v>
      </c>
      <c r="B747" s="477">
        <v>45</v>
      </c>
      <c r="C747" s="586"/>
      <c r="D747" s="587"/>
      <c r="E747" s="586"/>
      <c r="F747" s="473"/>
      <c r="G747" s="588"/>
      <c r="H747" s="475"/>
      <c r="I747" s="595"/>
      <c r="J747" s="596"/>
      <c r="K747" s="597"/>
      <c r="L747" s="503"/>
      <c r="M747" s="504"/>
      <c r="N747" s="505" t="str">
        <f>六年级BMI</f>
        <v/>
      </c>
      <c r="O747" s="499" t="str">
        <f>六年级BMI等级</f>
        <v/>
      </c>
      <c r="P747" s="500" t="str">
        <f>六年级BMI得分</f>
        <v/>
      </c>
      <c r="Q747" s="515" t="str">
        <f>六年级肺活量得分</f>
        <v/>
      </c>
      <c r="R747" s="512" t="str">
        <f>六年级等级</f>
        <v/>
      </c>
      <c r="S747" s="516" t="str">
        <f>六年级50米跑得分</f>
        <v/>
      </c>
      <c r="T747" s="517" t="str">
        <f>六年级等级</f>
        <v/>
      </c>
      <c r="U747" s="516" t="str">
        <f>六年级坐位体前屈得分</f>
        <v/>
      </c>
      <c r="V747" s="517" t="str">
        <f>六年级等级</f>
        <v/>
      </c>
      <c r="W747" s="516" t="str">
        <f>六年级一分钟跳绳得分</f>
        <v/>
      </c>
      <c r="X747" s="517" t="str">
        <f>六年级等级</f>
        <v/>
      </c>
      <c r="Y747" s="515" t="str">
        <f>六年级仰卧起坐得分</f>
        <v/>
      </c>
      <c r="Z747" s="518" t="str">
        <f>六年级等级</f>
        <v/>
      </c>
      <c r="AA747" s="533" t="str">
        <f>六年级折返跑得分</f>
        <v/>
      </c>
      <c r="AB747" s="515" t="str">
        <f>六年级等级</f>
        <v/>
      </c>
      <c r="AC747" s="533" t="str">
        <f>六年级跳绳附加分</f>
        <v/>
      </c>
      <c r="AD747" s="534" t="str">
        <f>六年级标准分</f>
        <v/>
      </c>
      <c r="AE747" s="534" t="str">
        <f>六年级总分</f>
        <v/>
      </c>
      <c r="AF747" s="517" t="str">
        <f>六年级等级</f>
        <v/>
      </c>
      <c r="AM747" s="452" t="str">
        <f>折返时间</f>
        <v/>
      </c>
    </row>
    <row r="748" spans="1:39">
      <c r="A748" s="476">
        <v>611</v>
      </c>
      <c r="B748" s="477">
        <v>46</v>
      </c>
      <c r="C748" s="586"/>
      <c r="D748" s="587"/>
      <c r="E748" s="586"/>
      <c r="F748" s="473"/>
      <c r="G748" s="588"/>
      <c r="H748" s="475"/>
      <c r="I748" s="595"/>
      <c r="J748" s="596"/>
      <c r="K748" s="596"/>
      <c r="L748" s="503"/>
      <c r="M748" s="504"/>
      <c r="N748" s="505" t="str">
        <f>六年级BMI</f>
        <v/>
      </c>
      <c r="O748" s="499" t="str">
        <f>六年级BMI等级</f>
        <v/>
      </c>
      <c r="P748" s="500" t="str">
        <f>六年级BMI得分</f>
        <v/>
      </c>
      <c r="Q748" s="515" t="str">
        <f>六年级肺活量得分</f>
        <v/>
      </c>
      <c r="R748" s="512" t="str">
        <f>六年级等级</f>
        <v/>
      </c>
      <c r="S748" s="516" t="str">
        <f>六年级50米跑得分</f>
        <v/>
      </c>
      <c r="T748" s="517" t="str">
        <f>六年级等级</f>
        <v/>
      </c>
      <c r="U748" s="516" t="str">
        <f>六年级坐位体前屈得分</f>
        <v/>
      </c>
      <c r="V748" s="517" t="str">
        <f>六年级等级</f>
        <v/>
      </c>
      <c r="W748" s="516" t="str">
        <f>六年级一分钟跳绳得分</f>
        <v/>
      </c>
      <c r="X748" s="517" t="str">
        <f>六年级等级</f>
        <v/>
      </c>
      <c r="Y748" s="515" t="str">
        <f>六年级仰卧起坐得分</f>
        <v/>
      </c>
      <c r="Z748" s="518" t="str">
        <f>六年级等级</f>
        <v/>
      </c>
      <c r="AA748" s="533" t="str">
        <f>六年级折返跑得分</f>
        <v/>
      </c>
      <c r="AB748" s="515" t="str">
        <f>六年级等级</f>
        <v/>
      </c>
      <c r="AC748" s="533" t="str">
        <f>六年级跳绳附加分</f>
        <v/>
      </c>
      <c r="AD748" s="534" t="str">
        <f>六年级标准分</f>
        <v/>
      </c>
      <c r="AE748" s="534" t="str">
        <f>六年级总分</f>
        <v/>
      </c>
      <c r="AF748" s="517" t="str">
        <f>六年级等级</f>
        <v/>
      </c>
      <c r="AM748" s="452" t="str">
        <f>折返时间</f>
        <v/>
      </c>
    </row>
    <row r="749" spans="1:39">
      <c r="A749" s="476">
        <v>611</v>
      </c>
      <c r="B749" s="477">
        <v>47</v>
      </c>
      <c r="C749" s="586"/>
      <c r="D749" s="587"/>
      <c r="E749" s="586"/>
      <c r="F749" s="473"/>
      <c r="G749" s="588"/>
      <c r="H749" s="475"/>
      <c r="I749" s="595"/>
      <c r="J749" s="596"/>
      <c r="K749" s="596"/>
      <c r="L749" s="503"/>
      <c r="M749" s="504"/>
      <c r="N749" s="505" t="str">
        <f>六年级BMI</f>
        <v/>
      </c>
      <c r="O749" s="499" t="str">
        <f>六年级BMI等级</f>
        <v/>
      </c>
      <c r="P749" s="500" t="str">
        <f>六年级BMI得分</f>
        <v/>
      </c>
      <c r="Q749" s="515" t="str">
        <f>六年级肺活量得分</f>
        <v/>
      </c>
      <c r="R749" s="512" t="str">
        <f>六年级等级</f>
        <v/>
      </c>
      <c r="S749" s="516" t="str">
        <f>六年级50米跑得分</f>
        <v/>
      </c>
      <c r="T749" s="517" t="str">
        <f>六年级等级</f>
        <v/>
      </c>
      <c r="U749" s="516" t="str">
        <f>六年级坐位体前屈得分</f>
        <v/>
      </c>
      <c r="V749" s="517" t="str">
        <f>六年级等级</f>
        <v/>
      </c>
      <c r="W749" s="516" t="str">
        <f>六年级一分钟跳绳得分</f>
        <v/>
      </c>
      <c r="X749" s="517" t="str">
        <f>六年级等级</f>
        <v/>
      </c>
      <c r="Y749" s="515" t="str">
        <f>六年级仰卧起坐得分</f>
        <v/>
      </c>
      <c r="Z749" s="518" t="str">
        <f>六年级等级</f>
        <v/>
      </c>
      <c r="AA749" s="533" t="str">
        <f>六年级折返跑得分</f>
        <v/>
      </c>
      <c r="AB749" s="515" t="str">
        <f>六年级等级</f>
        <v/>
      </c>
      <c r="AC749" s="533" t="str">
        <f>六年级跳绳附加分</f>
        <v/>
      </c>
      <c r="AD749" s="534" t="str">
        <f>六年级标准分</f>
        <v/>
      </c>
      <c r="AE749" s="534" t="str">
        <f>六年级总分</f>
        <v/>
      </c>
      <c r="AF749" s="517" t="str">
        <f>六年级等级</f>
        <v/>
      </c>
      <c r="AM749" s="452" t="str">
        <f>折返时间</f>
        <v/>
      </c>
    </row>
    <row r="750" spans="1:39">
      <c r="A750" s="476">
        <v>611</v>
      </c>
      <c r="B750" s="477">
        <v>48</v>
      </c>
      <c r="C750" s="586"/>
      <c r="D750" s="587"/>
      <c r="E750" s="586"/>
      <c r="F750" s="473"/>
      <c r="G750" s="588"/>
      <c r="H750" s="475"/>
      <c r="I750" s="595"/>
      <c r="J750" s="596"/>
      <c r="K750" s="596"/>
      <c r="L750" s="503"/>
      <c r="M750" s="504"/>
      <c r="N750" s="505" t="str">
        <f>六年级BMI</f>
        <v/>
      </c>
      <c r="O750" s="499" t="str">
        <f>六年级BMI等级</f>
        <v/>
      </c>
      <c r="P750" s="500" t="str">
        <f>六年级BMI得分</f>
        <v/>
      </c>
      <c r="Q750" s="515" t="str">
        <f>六年级肺活量得分</f>
        <v/>
      </c>
      <c r="R750" s="512" t="str">
        <f>六年级等级</f>
        <v/>
      </c>
      <c r="S750" s="516" t="str">
        <f>六年级50米跑得分</f>
        <v/>
      </c>
      <c r="T750" s="517" t="str">
        <f>六年级等级</f>
        <v/>
      </c>
      <c r="U750" s="516" t="str">
        <f>六年级坐位体前屈得分</f>
        <v/>
      </c>
      <c r="V750" s="517" t="str">
        <f>六年级等级</f>
        <v/>
      </c>
      <c r="W750" s="516" t="str">
        <f>六年级一分钟跳绳得分</f>
        <v/>
      </c>
      <c r="X750" s="517" t="str">
        <f>六年级等级</f>
        <v/>
      </c>
      <c r="Y750" s="515" t="str">
        <f>六年级仰卧起坐得分</f>
        <v/>
      </c>
      <c r="Z750" s="518" t="str">
        <f>六年级等级</f>
        <v/>
      </c>
      <c r="AA750" s="533" t="str">
        <f>六年级折返跑得分</f>
        <v/>
      </c>
      <c r="AB750" s="515" t="str">
        <f>六年级等级</f>
        <v/>
      </c>
      <c r="AC750" s="533" t="str">
        <f>六年级跳绳附加分</f>
        <v/>
      </c>
      <c r="AD750" s="534" t="str">
        <f>六年级标准分</f>
        <v/>
      </c>
      <c r="AE750" s="534" t="str">
        <f>六年级总分</f>
        <v/>
      </c>
      <c r="AF750" s="517" t="str">
        <f>六年级等级</f>
        <v/>
      </c>
      <c r="AM750" s="452" t="str">
        <f>折返时间</f>
        <v/>
      </c>
    </row>
    <row r="751" spans="1:39">
      <c r="A751" s="476">
        <v>611</v>
      </c>
      <c r="B751" s="477">
        <v>49</v>
      </c>
      <c r="C751" s="586"/>
      <c r="D751" s="587"/>
      <c r="E751" s="586"/>
      <c r="F751" s="473"/>
      <c r="G751" s="589"/>
      <c r="H751" s="475"/>
      <c r="I751" s="595"/>
      <c r="J751" s="596"/>
      <c r="K751" s="596"/>
      <c r="L751" s="503"/>
      <c r="M751" s="504"/>
      <c r="N751" s="505" t="str">
        <f>六年级BMI</f>
        <v/>
      </c>
      <c r="O751" s="499" t="str">
        <f>六年级BMI等级</f>
        <v/>
      </c>
      <c r="P751" s="500" t="str">
        <f>六年级BMI得分</f>
        <v/>
      </c>
      <c r="Q751" s="515" t="str">
        <f>六年级肺活量得分</f>
        <v/>
      </c>
      <c r="R751" s="512" t="str">
        <f>六年级等级</f>
        <v/>
      </c>
      <c r="S751" s="516" t="str">
        <f>六年级50米跑得分</f>
        <v/>
      </c>
      <c r="T751" s="517" t="str">
        <f>六年级等级</f>
        <v/>
      </c>
      <c r="U751" s="516" t="str">
        <f>六年级坐位体前屈得分</f>
        <v/>
      </c>
      <c r="V751" s="517" t="str">
        <f>六年级等级</f>
        <v/>
      </c>
      <c r="W751" s="516" t="str">
        <f>六年级一分钟跳绳得分</f>
        <v/>
      </c>
      <c r="X751" s="517" t="str">
        <f>六年级等级</f>
        <v/>
      </c>
      <c r="Y751" s="515" t="str">
        <f>六年级仰卧起坐得分</f>
        <v/>
      </c>
      <c r="Z751" s="518" t="str">
        <f>六年级等级</f>
        <v/>
      </c>
      <c r="AA751" s="533" t="str">
        <f>六年级折返跑得分</f>
        <v/>
      </c>
      <c r="AB751" s="515" t="str">
        <f>六年级等级</f>
        <v/>
      </c>
      <c r="AC751" s="533" t="str">
        <f>六年级跳绳附加分</f>
        <v/>
      </c>
      <c r="AD751" s="534" t="str">
        <f>六年级标准分</f>
        <v/>
      </c>
      <c r="AE751" s="534" t="str">
        <f>六年级总分</f>
        <v/>
      </c>
      <c r="AF751" s="517" t="str">
        <f>六年级等级</f>
        <v/>
      </c>
      <c r="AM751" s="452" t="str">
        <f>折返时间</f>
        <v/>
      </c>
    </row>
    <row r="752" spans="1:39">
      <c r="A752" s="476">
        <v>611</v>
      </c>
      <c r="B752" s="477">
        <v>50</v>
      </c>
      <c r="C752" s="586"/>
      <c r="D752" s="587"/>
      <c r="E752" s="586"/>
      <c r="F752" s="473"/>
      <c r="G752" s="589"/>
      <c r="H752" s="475"/>
      <c r="I752" s="595"/>
      <c r="J752" s="596"/>
      <c r="K752" s="596"/>
      <c r="L752" s="503"/>
      <c r="M752" s="504"/>
      <c r="N752" s="505" t="str">
        <f>六年级BMI</f>
        <v/>
      </c>
      <c r="O752" s="499" t="str">
        <f>六年级BMI等级</f>
        <v/>
      </c>
      <c r="P752" s="500" t="str">
        <f>六年级BMI得分</f>
        <v/>
      </c>
      <c r="Q752" s="515" t="str">
        <f>六年级肺活量得分</f>
        <v/>
      </c>
      <c r="R752" s="512" t="str">
        <f>六年级等级</f>
        <v/>
      </c>
      <c r="S752" s="516" t="str">
        <f>六年级50米跑得分</f>
        <v/>
      </c>
      <c r="T752" s="517" t="str">
        <f>六年级等级</f>
        <v/>
      </c>
      <c r="U752" s="516" t="str">
        <f>六年级坐位体前屈得分</f>
        <v/>
      </c>
      <c r="V752" s="517" t="str">
        <f>六年级等级</f>
        <v/>
      </c>
      <c r="W752" s="516" t="str">
        <f>六年级一分钟跳绳得分</f>
        <v/>
      </c>
      <c r="X752" s="517" t="str">
        <f>六年级等级</f>
        <v/>
      </c>
      <c r="Y752" s="515" t="str">
        <f>六年级仰卧起坐得分</f>
        <v/>
      </c>
      <c r="Z752" s="518" t="str">
        <f>六年级等级</f>
        <v/>
      </c>
      <c r="AA752" s="533" t="str">
        <f>六年级折返跑得分</f>
        <v/>
      </c>
      <c r="AB752" s="515" t="str">
        <f>六年级等级</f>
        <v/>
      </c>
      <c r="AC752" s="533" t="str">
        <f>六年级跳绳附加分</f>
        <v/>
      </c>
      <c r="AD752" s="534" t="str">
        <f>六年级标准分</f>
        <v/>
      </c>
      <c r="AE752" s="534" t="str">
        <f>六年级总分</f>
        <v/>
      </c>
      <c r="AF752" s="517" t="str">
        <f>六年级等级</f>
        <v/>
      </c>
      <c r="AM752" s="452" t="str">
        <f>折返时间</f>
        <v/>
      </c>
    </row>
    <row r="753" spans="1:39">
      <c r="A753" s="476">
        <v>611</v>
      </c>
      <c r="B753" s="477">
        <v>51</v>
      </c>
      <c r="C753" s="586"/>
      <c r="D753" s="587"/>
      <c r="E753" s="586"/>
      <c r="F753" s="473"/>
      <c r="G753" s="588"/>
      <c r="H753" s="475"/>
      <c r="I753" s="595"/>
      <c r="J753" s="596"/>
      <c r="K753" s="596"/>
      <c r="L753" s="503"/>
      <c r="M753" s="504"/>
      <c r="N753" s="505" t="str">
        <f>六年级BMI</f>
        <v/>
      </c>
      <c r="O753" s="499" t="str">
        <f>六年级BMI等级</f>
        <v/>
      </c>
      <c r="P753" s="500" t="str">
        <f>六年级BMI得分</f>
        <v/>
      </c>
      <c r="Q753" s="515" t="str">
        <f>六年级肺活量得分</f>
        <v/>
      </c>
      <c r="R753" s="512" t="str">
        <f>六年级等级</f>
        <v/>
      </c>
      <c r="S753" s="516" t="str">
        <f>六年级50米跑得分</f>
        <v/>
      </c>
      <c r="T753" s="517" t="str">
        <f>六年级等级</f>
        <v/>
      </c>
      <c r="U753" s="516" t="str">
        <f>六年级坐位体前屈得分</f>
        <v/>
      </c>
      <c r="V753" s="517" t="str">
        <f>六年级等级</f>
        <v/>
      </c>
      <c r="W753" s="516" t="str">
        <f>六年级一分钟跳绳得分</f>
        <v/>
      </c>
      <c r="X753" s="517" t="str">
        <f>六年级等级</f>
        <v/>
      </c>
      <c r="Y753" s="515" t="str">
        <f>六年级仰卧起坐得分</f>
        <v/>
      </c>
      <c r="Z753" s="518" t="str">
        <f>六年级等级</f>
        <v/>
      </c>
      <c r="AA753" s="533" t="str">
        <f>六年级折返跑得分</f>
        <v/>
      </c>
      <c r="AB753" s="515" t="str">
        <f>六年级等级</f>
        <v/>
      </c>
      <c r="AC753" s="533" t="str">
        <f>六年级跳绳附加分</f>
        <v/>
      </c>
      <c r="AD753" s="534" t="str">
        <f>六年级标准分</f>
        <v/>
      </c>
      <c r="AE753" s="534" t="str">
        <f>六年级总分</f>
        <v/>
      </c>
      <c r="AF753" s="517" t="str">
        <f>六年级等级</f>
        <v/>
      </c>
      <c r="AM753" s="452" t="str">
        <f>折返时间</f>
        <v/>
      </c>
    </row>
    <row r="754" spans="1:39">
      <c r="A754" s="476">
        <v>611</v>
      </c>
      <c r="B754" s="477">
        <v>52</v>
      </c>
      <c r="C754" s="586"/>
      <c r="D754" s="587"/>
      <c r="E754" s="586"/>
      <c r="F754" s="473"/>
      <c r="G754" s="588"/>
      <c r="H754" s="475"/>
      <c r="I754" s="595"/>
      <c r="J754" s="596"/>
      <c r="K754" s="596"/>
      <c r="L754" s="503"/>
      <c r="M754" s="504"/>
      <c r="N754" s="505" t="str">
        <f>六年级BMI</f>
        <v/>
      </c>
      <c r="O754" s="499" t="str">
        <f>六年级BMI等级</f>
        <v/>
      </c>
      <c r="P754" s="500" t="str">
        <f>六年级BMI得分</f>
        <v/>
      </c>
      <c r="Q754" s="515" t="str">
        <f>六年级肺活量得分</f>
        <v/>
      </c>
      <c r="R754" s="512" t="str">
        <f>六年级等级</f>
        <v/>
      </c>
      <c r="S754" s="516" t="str">
        <f>六年级50米跑得分</f>
        <v/>
      </c>
      <c r="T754" s="517" t="str">
        <f>六年级等级</f>
        <v/>
      </c>
      <c r="U754" s="516" t="str">
        <f>六年级坐位体前屈得分</f>
        <v/>
      </c>
      <c r="V754" s="517" t="str">
        <f>六年级等级</f>
        <v/>
      </c>
      <c r="W754" s="516" t="str">
        <f>六年级一分钟跳绳得分</f>
        <v/>
      </c>
      <c r="X754" s="517" t="str">
        <f>六年级等级</f>
        <v/>
      </c>
      <c r="Y754" s="515" t="str">
        <f>六年级仰卧起坐得分</f>
        <v/>
      </c>
      <c r="Z754" s="518" t="str">
        <f>六年级等级</f>
        <v/>
      </c>
      <c r="AA754" s="533" t="str">
        <f>六年级折返跑得分</f>
        <v/>
      </c>
      <c r="AB754" s="515" t="str">
        <f>六年级等级</f>
        <v/>
      </c>
      <c r="AC754" s="533" t="str">
        <f>六年级跳绳附加分</f>
        <v/>
      </c>
      <c r="AD754" s="534" t="str">
        <f>六年级标准分</f>
        <v/>
      </c>
      <c r="AE754" s="534" t="str">
        <f>六年级总分</f>
        <v/>
      </c>
      <c r="AF754" s="517" t="str">
        <f>六年级等级</f>
        <v/>
      </c>
      <c r="AM754" s="452" t="str">
        <f>折返时间</f>
        <v/>
      </c>
    </row>
    <row r="755" spans="1:39">
      <c r="A755" s="476">
        <v>611</v>
      </c>
      <c r="B755" s="477">
        <v>53</v>
      </c>
      <c r="C755" s="586"/>
      <c r="D755" s="587"/>
      <c r="E755" s="586"/>
      <c r="F755" s="473"/>
      <c r="G755" s="588"/>
      <c r="H755" s="475"/>
      <c r="I755" s="595"/>
      <c r="J755" s="596"/>
      <c r="K755" s="596"/>
      <c r="L755" s="503"/>
      <c r="M755" s="504"/>
      <c r="N755" s="505" t="str">
        <f>六年级BMI</f>
        <v/>
      </c>
      <c r="O755" s="499" t="str">
        <f>六年级BMI等级</f>
        <v/>
      </c>
      <c r="P755" s="500" t="str">
        <f>六年级BMI得分</f>
        <v/>
      </c>
      <c r="Q755" s="515" t="str">
        <f>六年级肺活量得分</f>
        <v/>
      </c>
      <c r="R755" s="512" t="str">
        <f>六年级等级</f>
        <v/>
      </c>
      <c r="S755" s="516" t="str">
        <f>六年级50米跑得分</f>
        <v/>
      </c>
      <c r="T755" s="517" t="str">
        <f>六年级等级</f>
        <v/>
      </c>
      <c r="U755" s="516" t="str">
        <f>六年级坐位体前屈得分</f>
        <v/>
      </c>
      <c r="V755" s="517" t="str">
        <f>六年级等级</f>
        <v/>
      </c>
      <c r="W755" s="516" t="str">
        <f>六年级一分钟跳绳得分</f>
        <v/>
      </c>
      <c r="X755" s="517" t="str">
        <f>六年级等级</f>
        <v/>
      </c>
      <c r="Y755" s="515" t="str">
        <f>六年级仰卧起坐得分</f>
        <v/>
      </c>
      <c r="Z755" s="518" t="str">
        <f>六年级等级</f>
        <v/>
      </c>
      <c r="AA755" s="533" t="str">
        <f>六年级折返跑得分</f>
        <v/>
      </c>
      <c r="AB755" s="515" t="str">
        <f>六年级等级</f>
        <v/>
      </c>
      <c r="AC755" s="533" t="str">
        <f>六年级跳绳附加分</f>
        <v/>
      </c>
      <c r="AD755" s="534" t="str">
        <f>六年级标准分</f>
        <v/>
      </c>
      <c r="AE755" s="534" t="str">
        <f>六年级总分</f>
        <v/>
      </c>
      <c r="AF755" s="517" t="str">
        <f>六年级等级</f>
        <v/>
      </c>
      <c r="AM755" s="452" t="str">
        <f>折返时间</f>
        <v/>
      </c>
    </row>
    <row r="756" spans="1:39">
      <c r="A756" s="476">
        <v>611</v>
      </c>
      <c r="B756" s="477">
        <v>54</v>
      </c>
      <c r="C756" s="586"/>
      <c r="D756" s="587"/>
      <c r="E756" s="586"/>
      <c r="F756" s="473"/>
      <c r="G756" s="588"/>
      <c r="H756" s="475"/>
      <c r="I756" s="595"/>
      <c r="J756" s="596"/>
      <c r="K756" s="596"/>
      <c r="L756" s="503"/>
      <c r="M756" s="504"/>
      <c r="N756" s="505" t="str">
        <f>六年级BMI</f>
        <v/>
      </c>
      <c r="O756" s="499" t="str">
        <f>六年级BMI等级</f>
        <v/>
      </c>
      <c r="P756" s="500" t="str">
        <f>六年级BMI得分</f>
        <v/>
      </c>
      <c r="Q756" s="515" t="str">
        <f>六年级肺活量得分</f>
        <v/>
      </c>
      <c r="R756" s="512" t="str">
        <f>六年级等级</f>
        <v/>
      </c>
      <c r="S756" s="516" t="str">
        <f>六年级50米跑得分</f>
        <v/>
      </c>
      <c r="T756" s="517" t="str">
        <f>六年级等级</f>
        <v/>
      </c>
      <c r="U756" s="516" t="str">
        <f>六年级坐位体前屈得分</f>
        <v/>
      </c>
      <c r="V756" s="517" t="str">
        <f>六年级等级</f>
        <v/>
      </c>
      <c r="W756" s="516" t="str">
        <f>六年级一分钟跳绳得分</f>
        <v/>
      </c>
      <c r="X756" s="517" t="str">
        <f>六年级等级</f>
        <v/>
      </c>
      <c r="Y756" s="515" t="str">
        <f>六年级仰卧起坐得分</f>
        <v/>
      </c>
      <c r="Z756" s="518" t="str">
        <f>六年级等级</f>
        <v/>
      </c>
      <c r="AA756" s="533" t="str">
        <f>六年级折返跑得分</f>
        <v/>
      </c>
      <c r="AB756" s="515" t="str">
        <f>六年级等级</f>
        <v/>
      </c>
      <c r="AC756" s="533" t="str">
        <f>六年级跳绳附加分</f>
        <v/>
      </c>
      <c r="AD756" s="534" t="str">
        <f>六年级标准分</f>
        <v/>
      </c>
      <c r="AE756" s="534" t="str">
        <f>六年级总分</f>
        <v/>
      </c>
      <c r="AF756" s="517" t="str">
        <f>六年级等级</f>
        <v/>
      </c>
      <c r="AM756" s="452" t="str">
        <f>折返时间</f>
        <v/>
      </c>
    </row>
    <row r="757" spans="1:39">
      <c r="A757" s="476">
        <v>611</v>
      </c>
      <c r="B757" s="477">
        <v>55</v>
      </c>
      <c r="C757" s="586"/>
      <c r="D757" s="587"/>
      <c r="E757" s="586"/>
      <c r="F757" s="473"/>
      <c r="G757" s="588"/>
      <c r="H757" s="475"/>
      <c r="I757" s="595"/>
      <c r="J757" s="596"/>
      <c r="K757" s="596"/>
      <c r="L757" s="503"/>
      <c r="M757" s="504"/>
      <c r="N757" s="505" t="str">
        <f>六年级BMI</f>
        <v/>
      </c>
      <c r="O757" s="499" t="str">
        <f>六年级BMI等级</f>
        <v/>
      </c>
      <c r="P757" s="500" t="str">
        <f>六年级BMI得分</f>
        <v/>
      </c>
      <c r="Q757" s="515" t="str">
        <f>六年级肺活量得分</f>
        <v/>
      </c>
      <c r="R757" s="512" t="str">
        <f>六年级等级</f>
        <v/>
      </c>
      <c r="S757" s="516" t="str">
        <f>六年级50米跑得分</f>
        <v/>
      </c>
      <c r="T757" s="517" t="str">
        <f>六年级等级</f>
        <v/>
      </c>
      <c r="U757" s="516" t="str">
        <f>六年级坐位体前屈得分</f>
        <v/>
      </c>
      <c r="V757" s="517" t="str">
        <f>六年级等级</f>
        <v/>
      </c>
      <c r="W757" s="516" t="str">
        <f>六年级一分钟跳绳得分</f>
        <v/>
      </c>
      <c r="X757" s="517" t="str">
        <f>六年级等级</f>
        <v/>
      </c>
      <c r="Y757" s="515" t="str">
        <f>六年级仰卧起坐得分</f>
        <v/>
      </c>
      <c r="Z757" s="518" t="str">
        <f>六年级等级</f>
        <v/>
      </c>
      <c r="AA757" s="533" t="str">
        <f>六年级折返跑得分</f>
        <v/>
      </c>
      <c r="AB757" s="515" t="str">
        <f>六年级等级</f>
        <v/>
      </c>
      <c r="AC757" s="533" t="str">
        <f>六年级跳绳附加分</f>
        <v/>
      </c>
      <c r="AD757" s="534" t="str">
        <f>六年级标准分</f>
        <v/>
      </c>
      <c r="AE757" s="534" t="str">
        <f>六年级总分</f>
        <v/>
      </c>
      <c r="AF757" s="517" t="str">
        <f>六年级等级</f>
        <v/>
      </c>
      <c r="AM757" s="452" t="str">
        <f>折返时间</f>
        <v/>
      </c>
    </row>
    <row r="758" spans="1:39">
      <c r="A758" s="476">
        <v>611</v>
      </c>
      <c r="B758" s="477">
        <v>56</v>
      </c>
      <c r="C758" s="586"/>
      <c r="D758" s="587"/>
      <c r="E758" s="586"/>
      <c r="F758" s="473"/>
      <c r="G758" s="588"/>
      <c r="H758" s="475"/>
      <c r="I758" s="595"/>
      <c r="J758" s="596"/>
      <c r="K758" s="596"/>
      <c r="L758" s="503"/>
      <c r="M758" s="504"/>
      <c r="N758" s="505" t="str">
        <f>六年级BMI</f>
        <v/>
      </c>
      <c r="O758" s="499" t="str">
        <f>六年级BMI等级</f>
        <v/>
      </c>
      <c r="P758" s="500" t="str">
        <f>六年级BMI得分</f>
        <v/>
      </c>
      <c r="Q758" s="515" t="str">
        <f>六年级肺活量得分</f>
        <v/>
      </c>
      <c r="R758" s="512" t="str">
        <f>六年级等级</f>
        <v/>
      </c>
      <c r="S758" s="516" t="str">
        <f>六年级50米跑得分</f>
        <v/>
      </c>
      <c r="T758" s="517" t="str">
        <f>六年级等级</f>
        <v/>
      </c>
      <c r="U758" s="516" t="str">
        <f>六年级坐位体前屈得分</f>
        <v/>
      </c>
      <c r="V758" s="517" t="str">
        <f>六年级等级</f>
        <v/>
      </c>
      <c r="W758" s="516" t="str">
        <f>六年级一分钟跳绳得分</f>
        <v/>
      </c>
      <c r="X758" s="517" t="str">
        <f>六年级等级</f>
        <v/>
      </c>
      <c r="Y758" s="515" t="str">
        <f>六年级仰卧起坐得分</f>
        <v/>
      </c>
      <c r="Z758" s="518" t="str">
        <f>六年级等级</f>
        <v/>
      </c>
      <c r="AA758" s="533" t="str">
        <f>六年级折返跑得分</f>
        <v/>
      </c>
      <c r="AB758" s="515" t="str">
        <f>六年级等级</f>
        <v/>
      </c>
      <c r="AC758" s="533" t="str">
        <f>六年级跳绳附加分</f>
        <v/>
      </c>
      <c r="AD758" s="534" t="str">
        <f>六年级标准分</f>
        <v/>
      </c>
      <c r="AE758" s="534" t="str">
        <f>六年级总分</f>
        <v/>
      </c>
      <c r="AF758" s="517" t="str">
        <f>六年级等级</f>
        <v/>
      </c>
      <c r="AM758" s="452" t="str">
        <f>折返时间</f>
        <v/>
      </c>
    </row>
    <row r="759" spans="1:39">
      <c r="A759" s="476">
        <v>611</v>
      </c>
      <c r="B759" s="477">
        <v>57</v>
      </c>
      <c r="C759" s="586"/>
      <c r="D759" s="587"/>
      <c r="E759" s="586"/>
      <c r="F759" s="473"/>
      <c r="G759" s="588"/>
      <c r="H759" s="475"/>
      <c r="I759" s="595"/>
      <c r="J759" s="596"/>
      <c r="K759" s="596"/>
      <c r="L759" s="503"/>
      <c r="M759" s="504"/>
      <c r="N759" s="505" t="str">
        <f>六年级BMI</f>
        <v/>
      </c>
      <c r="O759" s="499" t="str">
        <f>六年级BMI等级</f>
        <v/>
      </c>
      <c r="P759" s="500" t="str">
        <f>六年级BMI得分</f>
        <v/>
      </c>
      <c r="Q759" s="515" t="str">
        <f>六年级肺活量得分</f>
        <v/>
      </c>
      <c r="R759" s="512" t="str">
        <f>六年级等级</f>
        <v/>
      </c>
      <c r="S759" s="516" t="str">
        <f>六年级50米跑得分</f>
        <v/>
      </c>
      <c r="T759" s="517" t="str">
        <f>六年级等级</f>
        <v/>
      </c>
      <c r="U759" s="516" t="str">
        <f>六年级坐位体前屈得分</f>
        <v/>
      </c>
      <c r="V759" s="517" t="str">
        <f>六年级等级</f>
        <v/>
      </c>
      <c r="W759" s="516" t="str">
        <f>六年级一分钟跳绳得分</f>
        <v/>
      </c>
      <c r="X759" s="517" t="str">
        <f>六年级等级</f>
        <v/>
      </c>
      <c r="Y759" s="515" t="str">
        <f>六年级仰卧起坐得分</f>
        <v/>
      </c>
      <c r="Z759" s="518" t="str">
        <f>六年级等级</f>
        <v/>
      </c>
      <c r="AA759" s="533" t="str">
        <f>六年级折返跑得分</f>
        <v/>
      </c>
      <c r="AB759" s="515" t="str">
        <f>六年级等级</f>
        <v/>
      </c>
      <c r="AC759" s="533" t="str">
        <f>六年级跳绳附加分</f>
        <v/>
      </c>
      <c r="AD759" s="534" t="str">
        <f>六年级标准分</f>
        <v/>
      </c>
      <c r="AE759" s="534" t="str">
        <f>六年级总分</f>
        <v/>
      </c>
      <c r="AF759" s="517" t="str">
        <f>六年级等级</f>
        <v/>
      </c>
      <c r="AM759" s="452" t="str">
        <f>折返时间</f>
        <v/>
      </c>
    </row>
    <row r="760" spans="1:39">
      <c r="A760" s="476">
        <v>611</v>
      </c>
      <c r="B760" s="477">
        <v>58</v>
      </c>
      <c r="C760" s="586"/>
      <c r="D760" s="587"/>
      <c r="E760" s="586"/>
      <c r="F760" s="473"/>
      <c r="G760" s="588"/>
      <c r="H760" s="475"/>
      <c r="I760" s="595"/>
      <c r="J760" s="596"/>
      <c r="K760" s="596"/>
      <c r="L760" s="503"/>
      <c r="M760" s="504"/>
      <c r="N760" s="505" t="str">
        <f>六年级BMI</f>
        <v/>
      </c>
      <c r="O760" s="499" t="str">
        <f>六年级BMI等级</f>
        <v/>
      </c>
      <c r="P760" s="500" t="str">
        <f>六年级BMI得分</f>
        <v/>
      </c>
      <c r="Q760" s="515" t="str">
        <f>六年级肺活量得分</f>
        <v/>
      </c>
      <c r="R760" s="512" t="str">
        <f>六年级等级</f>
        <v/>
      </c>
      <c r="S760" s="516" t="str">
        <f>六年级50米跑得分</f>
        <v/>
      </c>
      <c r="T760" s="517" t="str">
        <f>六年级等级</f>
        <v/>
      </c>
      <c r="U760" s="516" t="str">
        <f>六年级坐位体前屈得分</f>
        <v/>
      </c>
      <c r="V760" s="517" t="str">
        <f>六年级等级</f>
        <v/>
      </c>
      <c r="W760" s="516" t="str">
        <f>六年级一分钟跳绳得分</f>
        <v/>
      </c>
      <c r="X760" s="517" t="str">
        <f>六年级等级</f>
        <v/>
      </c>
      <c r="Y760" s="515" t="str">
        <f>六年级仰卧起坐得分</f>
        <v/>
      </c>
      <c r="Z760" s="518" t="str">
        <f>六年级等级</f>
        <v/>
      </c>
      <c r="AA760" s="533" t="str">
        <f>六年级折返跑得分</f>
        <v/>
      </c>
      <c r="AB760" s="515" t="str">
        <f>六年级等级</f>
        <v/>
      </c>
      <c r="AC760" s="533" t="str">
        <f>六年级跳绳附加分</f>
        <v/>
      </c>
      <c r="AD760" s="534" t="str">
        <f>六年级标准分</f>
        <v/>
      </c>
      <c r="AE760" s="534" t="str">
        <f>六年级总分</f>
        <v/>
      </c>
      <c r="AF760" s="517" t="str">
        <f>六年级等级</f>
        <v/>
      </c>
      <c r="AM760" s="452" t="str">
        <f>折返时间</f>
        <v/>
      </c>
    </row>
    <row r="761" spans="1:39">
      <c r="A761" s="476">
        <v>611</v>
      </c>
      <c r="B761" s="477">
        <v>59</v>
      </c>
      <c r="C761" s="586"/>
      <c r="D761" s="587"/>
      <c r="E761" s="586"/>
      <c r="F761" s="473"/>
      <c r="G761" s="588"/>
      <c r="H761" s="475"/>
      <c r="I761" s="595"/>
      <c r="J761" s="596"/>
      <c r="K761" s="596"/>
      <c r="L761" s="503"/>
      <c r="M761" s="504"/>
      <c r="N761" s="505" t="str">
        <f>六年级BMI</f>
        <v/>
      </c>
      <c r="O761" s="499" t="str">
        <f>六年级BMI等级</f>
        <v/>
      </c>
      <c r="P761" s="500" t="str">
        <f>六年级BMI得分</f>
        <v/>
      </c>
      <c r="Q761" s="515" t="str">
        <f>六年级肺活量得分</f>
        <v/>
      </c>
      <c r="R761" s="512" t="str">
        <f>六年级等级</f>
        <v/>
      </c>
      <c r="S761" s="516" t="str">
        <f>六年级50米跑得分</f>
        <v/>
      </c>
      <c r="T761" s="517" t="str">
        <f>六年级等级</f>
        <v/>
      </c>
      <c r="U761" s="516" t="str">
        <f>六年级坐位体前屈得分</f>
        <v/>
      </c>
      <c r="V761" s="517" t="str">
        <f>六年级等级</f>
        <v/>
      </c>
      <c r="W761" s="516" t="str">
        <f>六年级一分钟跳绳得分</f>
        <v/>
      </c>
      <c r="X761" s="517" t="str">
        <f>六年级等级</f>
        <v/>
      </c>
      <c r="Y761" s="515" t="str">
        <f>六年级仰卧起坐得分</f>
        <v/>
      </c>
      <c r="Z761" s="518" t="str">
        <f>六年级等级</f>
        <v/>
      </c>
      <c r="AA761" s="533" t="str">
        <f>六年级折返跑得分</f>
        <v/>
      </c>
      <c r="AB761" s="515" t="str">
        <f>六年级等级</f>
        <v/>
      </c>
      <c r="AC761" s="533" t="str">
        <f>六年级跳绳附加分</f>
        <v/>
      </c>
      <c r="AD761" s="534" t="str">
        <f>六年级标准分</f>
        <v/>
      </c>
      <c r="AE761" s="534" t="str">
        <f>六年级总分</f>
        <v/>
      </c>
      <c r="AF761" s="517" t="str">
        <f>六年级等级</f>
        <v/>
      </c>
      <c r="AM761" s="452" t="str">
        <f>折返时间</f>
        <v/>
      </c>
    </row>
    <row r="762" spans="1:39">
      <c r="A762" s="476">
        <v>611</v>
      </c>
      <c r="B762" s="477">
        <v>60</v>
      </c>
      <c r="C762" s="586"/>
      <c r="D762" s="587"/>
      <c r="E762" s="586"/>
      <c r="F762" s="473"/>
      <c r="G762" s="588"/>
      <c r="H762" s="475"/>
      <c r="I762" s="595"/>
      <c r="J762" s="596"/>
      <c r="K762" s="596"/>
      <c r="L762" s="503"/>
      <c r="M762" s="504"/>
      <c r="N762" s="505" t="str">
        <f>六年级BMI</f>
        <v/>
      </c>
      <c r="O762" s="499" t="str">
        <f>六年级BMI等级</f>
        <v/>
      </c>
      <c r="P762" s="500" t="str">
        <f>六年级BMI得分</f>
        <v/>
      </c>
      <c r="Q762" s="515" t="str">
        <f>六年级肺活量得分</f>
        <v/>
      </c>
      <c r="R762" s="512" t="str">
        <f>六年级等级</f>
        <v/>
      </c>
      <c r="S762" s="516" t="str">
        <f>六年级50米跑得分</f>
        <v/>
      </c>
      <c r="T762" s="517" t="str">
        <f>六年级等级</f>
        <v/>
      </c>
      <c r="U762" s="516" t="str">
        <f>六年级坐位体前屈得分</f>
        <v/>
      </c>
      <c r="V762" s="517" t="str">
        <f>六年级等级</f>
        <v/>
      </c>
      <c r="W762" s="516" t="str">
        <f>六年级一分钟跳绳得分</f>
        <v/>
      </c>
      <c r="X762" s="517" t="str">
        <f>六年级等级</f>
        <v/>
      </c>
      <c r="Y762" s="515" t="str">
        <f>六年级仰卧起坐得分</f>
        <v/>
      </c>
      <c r="Z762" s="518" t="str">
        <f>六年级等级</f>
        <v/>
      </c>
      <c r="AA762" s="533" t="str">
        <f>六年级折返跑得分</f>
        <v/>
      </c>
      <c r="AB762" s="515" t="str">
        <f>六年级等级</f>
        <v/>
      </c>
      <c r="AC762" s="533" t="str">
        <f>六年级跳绳附加分</f>
        <v/>
      </c>
      <c r="AD762" s="534" t="str">
        <f>六年级标准分</f>
        <v/>
      </c>
      <c r="AE762" s="534" t="str">
        <f>六年级总分</f>
        <v/>
      </c>
      <c r="AF762" s="517" t="str">
        <f>六年级等级</f>
        <v/>
      </c>
      <c r="AM762" s="452" t="str">
        <f>折返时间</f>
        <v/>
      </c>
    </row>
    <row r="763" spans="1:39">
      <c r="A763" s="476">
        <v>611</v>
      </c>
      <c r="B763" s="477">
        <v>61</v>
      </c>
      <c r="C763" s="586"/>
      <c r="D763" s="587"/>
      <c r="E763" s="586"/>
      <c r="F763" s="473"/>
      <c r="G763" s="588"/>
      <c r="H763" s="475"/>
      <c r="I763" s="595"/>
      <c r="J763" s="596"/>
      <c r="K763" s="596"/>
      <c r="L763" s="503"/>
      <c r="M763" s="504"/>
      <c r="N763" s="505" t="str">
        <f>六年级BMI</f>
        <v/>
      </c>
      <c r="O763" s="499" t="str">
        <f>六年级BMI等级</f>
        <v/>
      </c>
      <c r="P763" s="500" t="str">
        <f>六年级BMI得分</f>
        <v/>
      </c>
      <c r="Q763" s="515" t="str">
        <f>六年级肺活量得分</f>
        <v/>
      </c>
      <c r="R763" s="512" t="str">
        <f>六年级等级</f>
        <v/>
      </c>
      <c r="S763" s="516" t="str">
        <f>六年级50米跑得分</f>
        <v/>
      </c>
      <c r="T763" s="517" t="str">
        <f>六年级等级</f>
        <v/>
      </c>
      <c r="U763" s="516" t="str">
        <f>六年级坐位体前屈得分</f>
        <v/>
      </c>
      <c r="V763" s="517" t="str">
        <f>六年级等级</f>
        <v/>
      </c>
      <c r="W763" s="516" t="str">
        <f>六年级一分钟跳绳得分</f>
        <v/>
      </c>
      <c r="X763" s="517" t="str">
        <f>六年级等级</f>
        <v/>
      </c>
      <c r="Y763" s="515" t="str">
        <f>六年级仰卧起坐得分</f>
        <v/>
      </c>
      <c r="Z763" s="518" t="str">
        <f>六年级等级</f>
        <v/>
      </c>
      <c r="AA763" s="533" t="str">
        <f>六年级折返跑得分</f>
        <v/>
      </c>
      <c r="AB763" s="515" t="str">
        <f>六年级等级</f>
        <v/>
      </c>
      <c r="AC763" s="533" t="str">
        <f>六年级跳绳附加分</f>
        <v/>
      </c>
      <c r="AD763" s="534" t="str">
        <f>六年级标准分</f>
        <v/>
      </c>
      <c r="AE763" s="534" t="str">
        <f>六年级总分</f>
        <v/>
      </c>
      <c r="AF763" s="517" t="str">
        <f>六年级等级</f>
        <v/>
      </c>
      <c r="AM763" s="452" t="str">
        <f>折返时间</f>
        <v/>
      </c>
    </row>
    <row r="764" spans="1:39">
      <c r="A764" s="476">
        <v>611</v>
      </c>
      <c r="B764" s="477">
        <v>62</v>
      </c>
      <c r="C764" s="586"/>
      <c r="D764" s="587"/>
      <c r="E764" s="586"/>
      <c r="F764" s="473"/>
      <c r="G764" s="588"/>
      <c r="H764" s="475"/>
      <c r="I764" s="595"/>
      <c r="J764" s="596"/>
      <c r="K764" s="596"/>
      <c r="L764" s="503"/>
      <c r="M764" s="504"/>
      <c r="N764" s="505" t="str">
        <f>六年级BMI</f>
        <v/>
      </c>
      <c r="O764" s="499" t="str">
        <f>六年级BMI等级</f>
        <v/>
      </c>
      <c r="P764" s="500" t="str">
        <f>六年级BMI得分</f>
        <v/>
      </c>
      <c r="Q764" s="515" t="str">
        <f>六年级肺活量得分</f>
        <v/>
      </c>
      <c r="R764" s="512" t="str">
        <f>六年级等级</f>
        <v/>
      </c>
      <c r="S764" s="516" t="str">
        <f>六年级50米跑得分</f>
        <v/>
      </c>
      <c r="T764" s="517" t="str">
        <f>六年级等级</f>
        <v/>
      </c>
      <c r="U764" s="516" t="str">
        <f>六年级坐位体前屈得分</f>
        <v/>
      </c>
      <c r="V764" s="517" t="str">
        <f>六年级等级</f>
        <v/>
      </c>
      <c r="W764" s="516" t="str">
        <f>六年级一分钟跳绳得分</f>
        <v/>
      </c>
      <c r="X764" s="517" t="str">
        <f>六年级等级</f>
        <v/>
      </c>
      <c r="Y764" s="515" t="str">
        <f>六年级仰卧起坐得分</f>
        <v/>
      </c>
      <c r="Z764" s="518" t="str">
        <f>六年级等级</f>
        <v/>
      </c>
      <c r="AA764" s="533" t="str">
        <f>六年级折返跑得分</f>
        <v/>
      </c>
      <c r="AB764" s="515" t="str">
        <f>六年级等级</f>
        <v/>
      </c>
      <c r="AC764" s="533" t="str">
        <f>六年级跳绳附加分</f>
        <v/>
      </c>
      <c r="AD764" s="534" t="str">
        <f>六年级标准分</f>
        <v/>
      </c>
      <c r="AE764" s="534" t="str">
        <f>六年级总分</f>
        <v/>
      </c>
      <c r="AF764" s="517" t="str">
        <f>六年级等级</f>
        <v/>
      </c>
      <c r="AM764" s="452" t="str">
        <f>折返时间</f>
        <v/>
      </c>
    </row>
    <row r="765" spans="1:39">
      <c r="A765" s="476">
        <v>611</v>
      </c>
      <c r="B765" s="477">
        <v>63</v>
      </c>
      <c r="C765" s="586"/>
      <c r="D765" s="587"/>
      <c r="E765" s="586"/>
      <c r="F765" s="473"/>
      <c r="G765" s="588"/>
      <c r="H765" s="475"/>
      <c r="I765" s="595"/>
      <c r="J765" s="596"/>
      <c r="K765" s="596"/>
      <c r="L765" s="503"/>
      <c r="M765" s="504"/>
      <c r="N765" s="505" t="str">
        <f>六年级BMI</f>
        <v/>
      </c>
      <c r="O765" s="499" t="str">
        <f>六年级BMI等级</f>
        <v/>
      </c>
      <c r="P765" s="500" t="str">
        <f>六年级BMI得分</f>
        <v/>
      </c>
      <c r="Q765" s="515" t="str">
        <f>六年级肺活量得分</f>
        <v/>
      </c>
      <c r="R765" s="512" t="str">
        <f>六年级等级</f>
        <v/>
      </c>
      <c r="S765" s="516" t="str">
        <f>六年级50米跑得分</f>
        <v/>
      </c>
      <c r="T765" s="517" t="str">
        <f>六年级等级</f>
        <v/>
      </c>
      <c r="U765" s="516" t="str">
        <f>六年级坐位体前屈得分</f>
        <v/>
      </c>
      <c r="V765" s="517" t="str">
        <f>六年级等级</f>
        <v/>
      </c>
      <c r="W765" s="516" t="str">
        <f>六年级一分钟跳绳得分</f>
        <v/>
      </c>
      <c r="X765" s="517" t="str">
        <f>六年级等级</f>
        <v/>
      </c>
      <c r="Y765" s="515" t="str">
        <f>六年级仰卧起坐得分</f>
        <v/>
      </c>
      <c r="Z765" s="518" t="str">
        <f>六年级等级</f>
        <v/>
      </c>
      <c r="AA765" s="533" t="str">
        <f>六年级折返跑得分</f>
        <v/>
      </c>
      <c r="AB765" s="515" t="str">
        <f>六年级等级</f>
        <v/>
      </c>
      <c r="AC765" s="533" t="str">
        <f>六年级跳绳附加分</f>
        <v/>
      </c>
      <c r="AD765" s="534" t="str">
        <f>六年级标准分</f>
        <v/>
      </c>
      <c r="AE765" s="534" t="str">
        <f>六年级总分</f>
        <v/>
      </c>
      <c r="AF765" s="517" t="str">
        <f>六年级等级</f>
        <v/>
      </c>
      <c r="AM765" s="452" t="str">
        <f>折返时间</f>
        <v/>
      </c>
    </row>
    <row r="766" spans="1:39">
      <c r="A766" s="476">
        <v>611</v>
      </c>
      <c r="B766" s="477">
        <v>64</v>
      </c>
      <c r="C766" s="586"/>
      <c r="D766" s="587"/>
      <c r="E766" s="586"/>
      <c r="F766" s="473"/>
      <c r="G766" s="588"/>
      <c r="H766" s="475"/>
      <c r="I766" s="595"/>
      <c r="J766" s="596"/>
      <c r="K766" s="596"/>
      <c r="L766" s="503"/>
      <c r="M766" s="504"/>
      <c r="N766" s="505" t="str">
        <f>六年级BMI</f>
        <v/>
      </c>
      <c r="O766" s="499" t="str">
        <f>六年级BMI等级</f>
        <v/>
      </c>
      <c r="P766" s="500" t="str">
        <f>六年级BMI得分</f>
        <v/>
      </c>
      <c r="Q766" s="515" t="str">
        <f>六年级肺活量得分</f>
        <v/>
      </c>
      <c r="R766" s="512" t="str">
        <f>六年级等级</f>
        <v/>
      </c>
      <c r="S766" s="516" t="str">
        <f>六年级50米跑得分</f>
        <v/>
      </c>
      <c r="T766" s="517" t="str">
        <f>六年级等级</f>
        <v/>
      </c>
      <c r="U766" s="516" t="str">
        <f>六年级坐位体前屈得分</f>
        <v/>
      </c>
      <c r="V766" s="517" t="str">
        <f>六年级等级</f>
        <v/>
      </c>
      <c r="W766" s="516" t="str">
        <f>六年级一分钟跳绳得分</f>
        <v/>
      </c>
      <c r="X766" s="517" t="str">
        <f>六年级等级</f>
        <v/>
      </c>
      <c r="Y766" s="515" t="str">
        <f>六年级仰卧起坐得分</f>
        <v/>
      </c>
      <c r="Z766" s="518" t="str">
        <f>六年级等级</f>
        <v/>
      </c>
      <c r="AA766" s="533" t="str">
        <f>六年级折返跑得分</f>
        <v/>
      </c>
      <c r="AB766" s="515" t="str">
        <f>六年级等级</f>
        <v/>
      </c>
      <c r="AC766" s="533" t="str">
        <f>六年级跳绳附加分</f>
        <v/>
      </c>
      <c r="AD766" s="534" t="str">
        <f>六年级标准分</f>
        <v/>
      </c>
      <c r="AE766" s="534" t="str">
        <f>六年级总分</f>
        <v/>
      </c>
      <c r="AF766" s="517" t="str">
        <f>六年级等级</f>
        <v/>
      </c>
      <c r="AM766" s="452" t="str">
        <f>折返时间</f>
        <v/>
      </c>
    </row>
    <row r="767" spans="1:39">
      <c r="A767" s="476">
        <v>611</v>
      </c>
      <c r="B767" s="477">
        <v>65</v>
      </c>
      <c r="C767" s="586"/>
      <c r="D767" s="587"/>
      <c r="E767" s="586"/>
      <c r="F767" s="473"/>
      <c r="G767" s="588"/>
      <c r="H767" s="475"/>
      <c r="I767" s="595"/>
      <c r="J767" s="596"/>
      <c r="K767" s="596"/>
      <c r="L767" s="503"/>
      <c r="M767" s="504"/>
      <c r="N767" s="505" t="str">
        <f>六年级BMI</f>
        <v/>
      </c>
      <c r="O767" s="499" t="str">
        <f>六年级BMI等级</f>
        <v/>
      </c>
      <c r="P767" s="500" t="str">
        <f>六年级BMI得分</f>
        <v/>
      </c>
      <c r="Q767" s="515" t="str">
        <f>六年级肺活量得分</f>
        <v/>
      </c>
      <c r="R767" s="512" t="str">
        <f>六年级等级</f>
        <v/>
      </c>
      <c r="S767" s="516" t="str">
        <f>六年级50米跑得分</f>
        <v/>
      </c>
      <c r="T767" s="517" t="str">
        <f>六年级等级</f>
        <v/>
      </c>
      <c r="U767" s="516" t="str">
        <f>六年级坐位体前屈得分</f>
        <v/>
      </c>
      <c r="V767" s="517" t="str">
        <f>六年级等级</f>
        <v/>
      </c>
      <c r="W767" s="516" t="str">
        <f>六年级一分钟跳绳得分</f>
        <v/>
      </c>
      <c r="X767" s="517" t="str">
        <f>六年级等级</f>
        <v/>
      </c>
      <c r="Y767" s="515" t="str">
        <f>六年级仰卧起坐得分</f>
        <v/>
      </c>
      <c r="Z767" s="518" t="str">
        <f>六年级等级</f>
        <v/>
      </c>
      <c r="AA767" s="533" t="str">
        <f>六年级折返跑得分</f>
        <v/>
      </c>
      <c r="AB767" s="515" t="str">
        <f>六年级等级</f>
        <v/>
      </c>
      <c r="AC767" s="533" t="str">
        <f>六年级跳绳附加分</f>
        <v/>
      </c>
      <c r="AD767" s="534" t="str">
        <f>六年级标准分</f>
        <v/>
      </c>
      <c r="AE767" s="534" t="str">
        <f>六年级总分</f>
        <v/>
      </c>
      <c r="AF767" s="517" t="str">
        <f>六年级等级</f>
        <v/>
      </c>
      <c r="AM767" s="452" t="str">
        <f>折返时间</f>
        <v/>
      </c>
    </row>
    <row r="768" spans="1:32">
      <c r="A768" s="476">
        <v>611</v>
      </c>
      <c r="B768" s="477">
        <v>66</v>
      </c>
      <c r="C768" s="586"/>
      <c r="D768" s="587"/>
      <c r="E768" s="586"/>
      <c r="F768" s="473"/>
      <c r="G768" s="588"/>
      <c r="H768" s="475"/>
      <c r="I768" s="595"/>
      <c r="J768" s="596"/>
      <c r="K768" s="596"/>
      <c r="L768" s="503"/>
      <c r="M768" s="504"/>
      <c r="N768" s="505" t="str">
        <f>六年级BMI</f>
        <v/>
      </c>
      <c r="O768" s="499" t="str">
        <f>六年级BMI等级</f>
        <v/>
      </c>
      <c r="P768" s="500" t="str">
        <f>六年级BMI得分</f>
        <v/>
      </c>
      <c r="Q768" s="515" t="str">
        <f>六年级肺活量得分</f>
        <v/>
      </c>
      <c r="R768" s="512" t="str">
        <f>六年级等级</f>
        <v/>
      </c>
      <c r="S768" s="516" t="str">
        <f>六年级50米跑得分</f>
        <v/>
      </c>
      <c r="T768" s="517" t="str">
        <f>六年级等级</f>
        <v/>
      </c>
      <c r="U768" s="516" t="str">
        <f>六年级坐位体前屈得分</f>
        <v/>
      </c>
      <c r="V768" s="517" t="str">
        <f>六年级等级</f>
        <v/>
      </c>
      <c r="W768" s="516" t="str">
        <f>六年级一分钟跳绳得分</f>
        <v/>
      </c>
      <c r="X768" s="517" t="str">
        <f>六年级等级</f>
        <v/>
      </c>
      <c r="Y768" s="515" t="str">
        <f>六年级仰卧起坐得分</f>
        <v/>
      </c>
      <c r="Z768" s="518" t="str">
        <f>六年级等级</f>
        <v/>
      </c>
      <c r="AA768" s="533" t="str">
        <f>六年级折返跑得分</f>
        <v/>
      </c>
      <c r="AB768" s="515" t="str">
        <f>六年级等级</f>
        <v/>
      </c>
      <c r="AC768" s="533" t="str">
        <f>六年级跳绳附加分</f>
        <v/>
      </c>
      <c r="AD768" s="534" t="str">
        <f>六年级标准分</f>
        <v/>
      </c>
      <c r="AE768" s="534" t="str">
        <f>六年级总分</f>
        <v/>
      </c>
      <c r="AF768" s="517" t="str">
        <f>六年级等级</f>
        <v/>
      </c>
    </row>
    <row r="769" spans="1:32">
      <c r="A769" s="476">
        <v>611</v>
      </c>
      <c r="B769" s="477">
        <v>67</v>
      </c>
      <c r="C769" s="586"/>
      <c r="D769" s="587"/>
      <c r="E769" s="586"/>
      <c r="F769" s="473"/>
      <c r="G769" s="588"/>
      <c r="H769" s="475"/>
      <c r="I769" s="595"/>
      <c r="J769" s="596"/>
      <c r="K769" s="596"/>
      <c r="L769" s="503"/>
      <c r="M769" s="504"/>
      <c r="N769" s="505" t="str">
        <f>六年级BMI</f>
        <v/>
      </c>
      <c r="O769" s="499" t="str">
        <f>六年级BMI等级</f>
        <v/>
      </c>
      <c r="P769" s="500" t="str">
        <f>六年级BMI得分</f>
        <v/>
      </c>
      <c r="Q769" s="515" t="str">
        <f>六年级肺活量得分</f>
        <v/>
      </c>
      <c r="R769" s="512" t="str">
        <f>六年级等级</f>
        <v/>
      </c>
      <c r="S769" s="516" t="str">
        <f>六年级50米跑得分</f>
        <v/>
      </c>
      <c r="T769" s="517" t="str">
        <f>六年级等级</f>
        <v/>
      </c>
      <c r="U769" s="516" t="str">
        <f>六年级坐位体前屈得分</f>
        <v/>
      </c>
      <c r="V769" s="517" t="str">
        <f>六年级等级</f>
        <v/>
      </c>
      <c r="W769" s="516" t="str">
        <f>六年级一分钟跳绳得分</f>
        <v/>
      </c>
      <c r="X769" s="517" t="str">
        <f>六年级等级</f>
        <v/>
      </c>
      <c r="Y769" s="515" t="str">
        <f>六年级仰卧起坐得分</f>
        <v/>
      </c>
      <c r="Z769" s="518" t="str">
        <f>六年级等级</f>
        <v/>
      </c>
      <c r="AA769" s="533" t="str">
        <f>六年级折返跑得分</f>
        <v/>
      </c>
      <c r="AB769" s="515" t="str">
        <f>六年级等级</f>
        <v/>
      </c>
      <c r="AC769" s="533" t="str">
        <f>六年级跳绳附加分</f>
        <v/>
      </c>
      <c r="AD769" s="534" t="str">
        <f>六年级标准分</f>
        <v/>
      </c>
      <c r="AE769" s="534" t="str">
        <f>六年级总分</f>
        <v/>
      </c>
      <c r="AF769" s="517" t="str">
        <f>六年级等级</f>
        <v/>
      </c>
    </row>
    <row r="770" spans="1:32">
      <c r="A770" s="476">
        <v>611</v>
      </c>
      <c r="B770" s="477">
        <v>68</v>
      </c>
      <c r="C770" s="586"/>
      <c r="D770" s="587"/>
      <c r="E770" s="586"/>
      <c r="F770" s="473"/>
      <c r="G770" s="588"/>
      <c r="H770" s="475"/>
      <c r="I770" s="595"/>
      <c r="J770" s="596"/>
      <c r="K770" s="596"/>
      <c r="L770" s="503"/>
      <c r="M770" s="504"/>
      <c r="N770" s="505" t="str">
        <f>六年级BMI</f>
        <v/>
      </c>
      <c r="O770" s="499" t="str">
        <f>六年级BMI等级</f>
        <v/>
      </c>
      <c r="P770" s="500" t="str">
        <f>六年级BMI得分</f>
        <v/>
      </c>
      <c r="Q770" s="515" t="str">
        <f>六年级肺活量得分</f>
        <v/>
      </c>
      <c r="R770" s="512" t="str">
        <f>六年级等级</f>
        <v/>
      </c>
      <c r="S770" s="516" t="str">
        <f>六年级50米跑得分</f>
        <v/>
      </c>
      <c r="T770" s="517" t="str">
        <f>六年级等级</f>
        <v/>
      </c>
      <c r="U770" s="516" t="str">
        <f>六年级坐位体前屈得分</f>
        <v/>
      </c>
      <c r="V770" s="517" t="str">
        <f>六年级等级</f>
        <v/>
      </c>
      <c r="W770" s="516" t="str">
        <f>六年级一分钟跳绳得分</f>
        <v/>
      </c>
      <c r="X770" s="517" t="str">
        <f>六年级等级</f>
        <v/>
      </c>
      <c r="Y770" s="515" t="str">
        <f>六年级仰卧起坐得分</f>
        <v/>
      </c>
      <c r="Z770" s="518" t="str">
        <f>六年级等级</f>
        <v/>
      </c>
      <c r="AA770" s="533" t="str">
        <f>六年级折返跑得分</f>
        <v/>
      </c>
      <c r="AB770" s="515" t="str">
        <f>六年级等级</f>
        <v/>
      </c>
      <c r="AC770" s="533" t="str">
        <f>六年级跳绳附加分</f>
        <v/>
      </c>
      <c r="AD770" s="534" t="str">
        <f>六年级标准分</f>
        <v/>
      </c>
      <c r="AE770" s="534" t="str">
        <f>六年级总分</f>
        <v/>
      </c>
      <c r="AF770" s="517" t="str">
        <f>六年级等级</f>
        <v/>
      </c>
    </row>
    <row r="771" spans="1:32">
      <c r="A771" s="476">
        <v>611</v>
      </c>
      <c r="B771" s="477">
        <v>69</v>
      </c>
      <c r="C771" s="586"/>
      <c r="D771" s="587"/>
      <c r="E771" s="586"/>
      <c r="F771" s="473"/>
      <c r="G771" s="588"/>
      <c r="H771" s="475"/>
      <c r="I771" s="595"/>
      <c r="J771" s="596"/>
      <c r="K771" s="596"/>
      <c r="L771" s="503"/>
      <c r="M771" s="504"/>
      <c r="N771" s="505" t="str">
        <f>六年级BMI</f>
        <v/>
      </c>
      <c r="O771" s="499" t="str">
        <f>六年级BMI等级</f>
        <v/>
      </c>
      <c r="P771" s="500" t="str">
        <f>六年级BMI得分</f>
        <v/>
      </c>
      <c r="Q771" s="515" t="str">
        <f>六年级肺活量得分</f>
        <v/>
      </c>
      <c r="R771" s="512" t="str">
        <f>六年级等级</f>
        <v/>
      </c>
      <c r="S771" s="516" t="str">
        <f>六年级50米跑得分</f>
        <v/>
      </c>
      <c r="T771" s="517" t="str">
        <f>六年级等级</f>
        <v/>
      </c>
      <c r="U771" s="516" t="str">
        <f>六年级坐位体前屈得分</f>
        <v/>
      </c>
      <c r="V771" s="517" t="str">
        <f>六年级等级</f>
        <v/>
      </c>
      <c r="W771" s="516" t="str">
        <f>六年级一分钟跳绳得分</f>
        <v/>
      </c>
      <c r="X771" s="517" t="str">
        <f>六年级等级</f>
        <v/>
      </c>
      <c r="Y771" s="515" t="str">
        <f>六年级仰卧起坐得分</f>
        <v/>
      </c>
      <c r="Z771" s="518" t="str">
        <f>六年级等级</f>
        <v/>
      </c>
      <c r="AA771" s="533" t="str">
        <f>六年级折返跑得分</f>
        <v/>
      </c>
      <c r="AB771" s="515" t="str">
        <f>六年级等级</f>
        <v/>
      </c>
      <c r="AC771" s="533" t="str">
        <f>六年级跳绳附加分</f>
        <v/>
      </c>
      <c r="AD771" s="534" t="str">
        <f>六年级标准分</f>
        <v/>
      </c>
      <c r="AE771" s="534" t="str">
        <f>六年级总分</f>
        <v/>
      </c>
      <c r="AF771" s="517" t="str">
        <f>六年级等级</f>
        <v/>
      </c>
    </row>
    <row r="772" ht="15.75" spans="1:32">
      <c r="A772" s="535">
        <v>611</v>
      </c>
      <c r="B772" s="536">
        <v>70</v>
      </c>
      <c r="C772" s="590"/>
      <c r="D772" s="591"/>
      <c r="E772" s="590"/>
      <c r="F772" s="583"/>
      <c r="G772" s="592"/>
      <c r="H772" s="542"/>
      <c r="I772" s="598"/>
      <c r="J772" s="599"/>
      <c r="K772" s="599"/>
      <c r="L772" s="546"/>
      <c r="M772" s="547"/>
      <c r="N772" s="548" t="str">
        <f>六年级BMI</f>
        <v/>
      </c>
      <c r="O772" s="549" t="str">
        <f>六年级BMI等级</f>
        <v/>
      </c>
      <c r="P772" s="550" t="str">
        <f>六年级BMI得分</f>
        <v/>
      </c>
      <c r="Q772" s="556" t="str">
        <f>六年级肺活量得分</f>
        <v/>
      </c>
      <c r="R772" s="557" t="str">
        <f>六年级等级</f>
        <v/>
      </c>
      <c r="S772" s="558" t="str">
        <f>六年级50米跑得分</f>
        <v/>
      </c>
      <c r="T772" s="559" t="str">
        <f>六年级等级</f>
        <v/>
      </c>
      <c r="U772" s="558" t="str">
        <f>六年级坐位体前屈得分</f>
        <v/>
      </c>
      <c r="V772" s="559" t="str">
        <f>六年级等级</f>
        <v/>
      </c>
      <c r="W772" s="558" t="str">
        <f>六年级一分钟跳绳得分</f>
        <v/>
      </c>
      <c r="X772" s="559" t="str">
        <f>六年级等级</f>
        <v/>
      </c>
      <c r="Y772" s="556" t="str">
        <f>六年级仰卧起坐得分</f>
        <v/>
      </c>
      <c r="Z772" s="563" t="str">
        <f>六年级等级</f>
        <v/>
      </c>
      <c r="AA772" s="564" t="str">
        <f>六年级折返跑得分</f>
        <v/>
      </c>
      <c r="AB772" s="556" t="str">
        <f>六年级等级</f>
        <v/>
      </c>
      <c r="AC772" s="565" t="str">
        <f>六年级跳绳附加分</f>
        <v/>
      </c>
      <c r="AD772" s="566" t="str">
        <f>六年级标准分</f>
        <v/>
      </c>
      <c r="AE772" s="566" t="str">
        <f>六年级总分</f>
        <v/>
      </c>
      <c r="AF772" s="567" t="str">
        <f>六年级等级</f>
        <v/>
      </c>
    </row>
    <row r="773" ht="15.75" spans="1:39">
      <c r="A773" s="468">
        <v>612</v>
      </c>
      <c r="B773" s="469">
        <v>1</v>
      </c>
      <c r="C773" s="593"/>
      <c r="D773" s="594"/>
      <c r="E773" s="593"/>
      <c r="F773" s="603"/>
      <c r="G773" s="589"/>
      <c r="H773" s="475"/>
      <c r="I773" s="600"/>
      <c r="J773" s="597"/>
      <c r="K773" s="597"/>
      <c r="L773" s="551"/>
      <c r="M773" s="552"/>
      <c r="N773" s="553" t="str">
        <f>六年级BMI</f>
        <v/>
      </c>
      <c r="O773" s="554" t="str">
        <f>六年级BMI等级</f>
        <v/>
      </c>
      <c r="P773" s="555" t="str">
        <f>六年级BMI得分</f>
        <v/>
      </c>
      <c r="Q773" s="560" t="str">
        <f>六年级肺活量得分</f>
        <v/>
      </c>
      <c r="R773" s="561" t="str">
        <f>六年级等级</f>
        <v/>
      </c>
      <c r="S773" s="562" t="str">
        <f>六年级50米跑得分</f>
        <v/>
      </c>
      <c r="T773" s="561" t="str">
        <f>六年级等级</f>
        <v/>
      </c>
      <c r="U773" s="562" t="str">
        <f>六年级坐位体前屈得分</f>
        <v/>
      </c>
      <c r="V773" s="561" t="str">
        <f>六年级等级</f>
        <v/>
      </c>
      <c r="W773" s="562" t="str">
        <f>六年级一分钟跳绳得分</f>
        <v/>
      </c>
      <c r="X773" s="561" t="str">
        <f>六年级等级</f>
        <v/>
      </c>
      <c r="Y773" s="560" t="str">
        <f>六年级仰卧起坐得分</f>
        <v/>
      </c>
      <c r="Z773" s="568" t="str">
        <f>六年级等级</f>
        <v/>
      </c>
      <c r="AA773" s="569" t="str">
        <f>六年级折返跑得分</f>
        <v/>
      </c>
      <c r="AB773" s="560" t="str">
        <f>六年级等级</f>
        <v/>
      </c>
      <c r="AC773" s="530" t="str">
        <f>六年级跳绳附加分</f>
        <v/>
      </c>
      <c r="AD773" s="531" t="str">
        <f>六年级标准分</f>
        <v/>
      </c>
      <c r="AE773" s="531" t="str">
        <f>六年级总分</f>
        <v/>
      </c>
      <c r="AF773" s="512" t="str">
        <f>六年级等级</f>
        <v/>
      </c>
      <c r="AM773" s="452" t="str">
        <f>折返时间</f>
        <v/>
      </c>
    </row>
    <row r="774" spans="1:39">
      <c r="A774" s="476">
        <v>612</v>
      </c>
      <c r="B774" s="477">
        <v>2</v>
      </c>
      <c r="C774" s="586"/>
      <c r="D774" s="587"/>
      <c r="E774" s="586"/>
      <c r="F774" s="481"/>
      <c r="G774" s="588"/>
      <c r="H774" s="475"/>
      <c r="I774" s="595"/>
      <c r="J774" s="596"/>
      <c r="K774" s="596"/>
      <c r="L774" s="503"/>
      <c r="M774" s="504"/>
      <c r="N774" s="505" t="str">
        <f>六年级BMI</f>
        <v/>
      </c>
      <c r="O774" s="499" t="str">
        <f>六年级BMI等级</f>
        <v/>
      </c>
      <c r="P774" s="500" t="str">
        <f>六年级BMI得分</f>
        <v/>
      </c>
      <c r="Q774" s="515" t="str">
        <f>六年级肺活量得分</f>
        <v/>
      </c>
      <c r="R774" s="512" t="str">
        <f>六年级等级</f>
        <v/>
      </c>
      <c r="S774" s="516" t="str">
        <f>六年级50米跑得分</f>
        <v/>
      </c>
      <c r="T774" s="517" t="str">
        <f>六年级等级</f>
        <v/>
      </c>
      <c r="U774" s="516" t="str">
        <f>六年级坐位体前屈得分</f>
        <v/>
      </c>
      <c r="V774" s="517" t="str">
        <f>六年级等级</f>
        <v/>
      </c>
      <c r="W774" s="516" t="str">
        <f>六年级一分钟跳绳得分</f>
        <v/>
      </c>
      <c r="X774" s="517" t="str">
        <f>六年级等级</f>
        <v/>
      </c>
      <c r="Y774" s="515" t="str">
        <f>六年级仰卧起坐得分</f>
        <v/>
      </c>
      <c r="Z774" s="518" t="str">
        <f>六年级等级</f>
        <v/>
      </c>
      <c r="AA774" s="533" t="str">
        <f>六年级折返跑得分</f>
        <v/>
      </c>
      <c r="AB774" s="515" t="str">
        <f>六年级等级</f>
        <v/>
      </c>
      <c r="AC774" s="533" t="str">
        <f>六年级跳绳附加分</f>
        <v/>
      </c>
      <c r="AD774" s="534" t="str">
        <f>六年级标准分</f>
        <v/>
      </c>
      <c r="AE774" s="534" t="str">
        <f>六年级总分</f>
        <v/>
      </c>
      <c r="AF774" s="517" t="str">
        <f>六年级等级</f>
        <v/>
      </c>
      <c r="AM774" s="452" t="str">
        <f>折返时间</f>
        <v/>
      </c>
    </row>
    <row r="775" spans="1:39">
      <c r="A775" s="476">
        <v>612</v>
      </c>
      <c r="B775" s="477">
        <v>3</v>
      </c>
      <c r="C775" s="586"/>
      <c r="D775" s="587"/>
      <c r="E775" s="586"/>
      <c r="F775" s="481"/>
      <c r="G775" s="588"/>
      <c r="H775" s="475"/>
      <c r="I775" s="595"/>
      <c r="J775" s="596"/>
      <c r="K775" s="596"/>
      <c r="L775" s="503"/>
      <c r="M775" s="504"/>
      <c r="N775" s="505" t="str">
        <f>六年级BMI</f>
        <v/>
      </c>
      <c r="O775" s="499" t="str">
        <f>六年级BMI等级</f>
        <v/>
      </c>
      <c r="P775" s="500" t="str">
        <f>六年级BMI得分</f>
        <v/>
      </c>
      <c r="Q775" s="515" t="str">
        <f>六年级肺活量得分</f>
        <v/>
      </c>
      <c r="R775" s="512" t="str">
        <f>六年级等级</f>
        <v/>
      </c>
      <c r="S775" s="516" t="str">
        <f>六年级50米跑得分</f>
        <v/>
      </c>
      <c r="T775" s="517" t="str">
        <f>六年级等级</f>
        <v/>
      </c>
      <c r="U775" s="516" t="str">
        <f>六年级坐位体前屈得分</f>
        <v/>
      </c>
      <c r="V775" s="517" t="str">
        <f>六年级等级</f>
        <v/>
      </c>
      <c r="W775" s="516" t="str">
        <f>六年级一分钟跳绳得分</f>
        <v/>
      </c>
      <c r="X775" s="517" t="str">
        <f>六年级等级</f>
        <v/>
      </c>
      <c r="Y775" s="515" t="str">
        <f>六年级仰卧起坐得分</f>
        <v/>
      </c>
      <c r="Z775" s="518" t="str">
        <f>六年级等级</f>
        <v/>
      </c>
      <c r="AA775" s="533" t="str">
        <f>六年级折返跑得分</f>
        <v/>
      </c>
      <c r="AB775" s="515" t="str">
        <f>六年级等级</f>
        <v/>
      </c>
      <c r="AC775" s="533" t="str">
        <f>六年级跳绳附加分</f>
        <v/>
      </c>
      <c r="AD775" s="534" t="str">
        <f>六年级标准分</f>
        <v/>
      </c>
      <c r="AE775" s="534" t="str">
        <f>六年级总分</f>
        <v/>
      </c>
      <c r="AF775" s="517" t="str">
        <f>六年级等级</f>
        <v/>
      </c>
      <c r="AM775" s="452" t="str">
        <f>折返时间</f>
        <v/>
      </c>
    </row>
    <row r="776" spans="1:39">
      <c r="A776" s="476">
        <v>612</v>
      </c>
      <c r="B776" s="477">
        <v>4</v>
      </c>
      <c r="C776" s="586"/>
      <c r="D776" s="587"/>
      <c r="E776" s="586"/>
      <c r="F776" s="481"/>
      <c r="G776" s="588"/>
      <c r="H776" s="475"/>
      <c r="I776" s="595"/>
      <c r="J776" s="596"/>
      <c r="K776" s="596"/>
      <c r="L776" s="503"/>
      <c r="M776" s="504"/>
      <c r="N776" s="505" t="str">
        <f>六年级BMI</f>
        <v/>
      </c>
      <c r="O776" s="499" t="str">
        <f>六年级BMI等级</f>
        <v/>
      </c>
      <c r="P776" s="500" t="str">
        <f>六年级BMI得分</f>
        <v/>
      </c>
      <c r="Q776" s="515" t="str">
        <f>六年级肺活量得分</f>
        <v/>
      </c>
      <c r="R776" s="512" t="str">
        <f>六年级等级</f>
        <v/>
      </c>
      <c r="S776" s="516" t="str">
        <f>六年级50米跑得分</f>
        <v/>
      </c>
      <c r="T776" s="517" t="str">
        <f>六年级等级</f>
        <v/>
      </c>
      <c r="U776" s="516" t="str">
        <f>六年级坐位体前屈得分</f>
        <v/>
      </c>
      <c r="V776" s="517" t="str">
        <f>六年级等级</f>
        <v/>
      </c>
      <c r="W776" s="516" t="str">
        <f>六年级一分钟跳绳得分</f>
        <v/>
      </c>
      <c r="X776" s="517" t="str">
        <f>六年级等级</f>
        <v/>
      </c>
      <c r="Y776" s="515" t="str">
        <f>六年级仰卧起坐得分</f>
        <v/>
      </c>
      <c r="Z776" s="518" t="str">
        <f>六年级等级</f>
        <v/>
      </c>
      <c r="AA776" s="533" t="str">
        <f>六年级折返跑得分</f>
        <v/>
      </c>
      <c r="AB776" s="515" t="str">
        <f>六年级等级</f>
        <v/>
      </c>
      <c r="AC776" s="533" t="str">
        <f>六年级跳绳附加分</f>
        <v/>
      </c>
      <c r="AD776" s="534" t="str">
        <f>六年级标准分</f>
        <v/>
      </c>
      <c r="AE776" s="534" t="str">
        <f>六年级总分</f>
        <v/>
      </c>
      <c r="AF776" s="517" t="str">
        <f>六年级等级</f>
        <v/>
      </c>
      <c r="AM776" s="452" t="str">
        <f>折返时间</f>
        <v/>
      </c>
    </row>
    <row r="777" spans="1:39">
      <c r="A777" s="476">
        <v>612</v>
      </c>
      <c r="B777" s="477">
        <v>5</v>
      </c>
      <c r="C777" s="586"/>
      <c r="D777" s="587"/>
      <c r="E777" s="586"/>
      <c r="F777" s="481"/>
      <c r="G777" s="588"/>
      <c r="H777" s="475"/>
      <c r="I777" s="595"/>
      <c r="J777" s="596"/>
      <c r="K777" s="596"/>
      <c r="L777" s="503"/>
      <c r="M777" s="504"/>
      <c r="N777" s="505" t="str">
        <f>六年级BMI</f>
        <v/>
      </c>
      <c r="O777" s="499" t="str">
        <f>六年级BMI等级</f>
        <v/>
      </c>
      <c r="P777" s="500" t="str">
        <f>六年级BMI得分</f>
        <v/>
      </c>
      <c r="Q777" s="515" t="str">
        <f>六年级肺活量得分</f>
        <v/>
      </c>
      <c r="R777" s="512" t="str">
        <f>六年级等级</f>
        <v/>
      </c>
      <c r="S777" s="516" t="str">
        <f>六年级50米跑得分</f>
        <v/>
      </c>
      <c r="T777" s="517" t="str">
        <f>六年级等级</f>
        <v/>
      </c>
      <c r="U777" s="516" t="str">
        <f>六年级坐位体前屈得分</f>
        <v/>
      </c>
      <c r="V777" s="517" t="str">
        <f>六年级等级</f>
        <v/>
      </c>
      <c r="W777" s="516" t="str">
        <f>六年级一分钟跳绳得分</f>
        <v/>
      </c>
      <c r="X777" s="517" t="str">
        <f>六年级等级</f>
        <v/>
      </c>
      <c r="Y777" s="515" t="str">
        <f>六年级仰卧起坐得分</f>
        <v/>
      </c>
      <c r="Z777" s="518" t="str">
        <f>六年级等级</f>
        <v/>
      </c>
      <c r="AA777" s="533" t="str">
        <f>六年级折返跑得分</f>
        <v/>
      </c>
      <c r="AB777" s="515" t="str">
        <f>六年级等级</f>
        <v/>
      </c>
      <c r="AC777" s="533" t="str">
        <f>六年级跳绳附加分</f>
        <v/>
      </c>
      <c r="AD777" s="534" t="str">
        <f>六年级标准分</f>
        <v/>
      </c>
      <c r="AE777" s="534" t="str">
        <f>六年级总分</f>
        <v/>
      </c>
      <c r="AF777" s="517" t="str">
        <f>六年级等级</f>
        <v/>
      </c>
      <c r="AM777" s="452" t="str">
        <f>折返时间</f>
        <v/>
      </c>
    </row>
    <row r="778" spans="1:39">
      <c r="A778" s="476">
        <v>612</v>
      </c>
      <c r="B778" s="477">
        <v>6</v>
      </c>
      <c r="C778" s="586"/>
      <c r="D778" s="587"/>
      <c r="E778" s="586"/>
      <c r="F778" s="473"/>
      <c r="G778" s="588"/>
      <c r="H778" s="475"/>
      <c r="I778" s="600"/>
      <c r="J778" s="597"/>
      <c r="K778" s="597"/>
      <c r="L778" s="496"/>
      <c r="M778" s="497"/>
      <c r="N778" s="498" t="str">
        <f>六年级BMI</f>
        <v/>
      </c>
      <c r="O778" s="499" t="str">
        <f>六年级BMI等级</f>
        <v/>
      </c>
      <c r="P778" s="500" t="str">
        <f>六年级BMI得分</f>
        <v/>
      </c>
      <c r="Q778" s="515" t="str">
        <f>六年级肺活量得分</f>
        <v/>
      </c>
      <c r="R778" s="512" t="str">
        <f>六年级等级</f>
        <v/>
      </c>
      <c r="S778" s="516" t="str">
        <f>六年级50米跑得分</f>
        <v/>
      </c>
      <c r="T778" s="512" t="str">
        <f>六年级等级</f>
        <v/>
      </c>
      <c r="U778" s="516" t="str">
        <f>六年级坐位体前屈得分</f>
        <v/>
      </c>
      <c r="V778" s="512" t="str">
        <f>六年级等级</f>
        <v/>
      </c>
      <c r="W778" s="516" t="str">
        <f>六年级一分钟跳绳得分</f>
        <v/>
      </c>
      <c r="X778" s="512" t="str">
        <f>六年级等级</f>
        <v/>
      </c>
      <c r="Y778" s="511" t="str">
        <f>六年级仰卧起坐得分</f>
        <v/>
      </c>
      <c r="Z778" s="514" t="str">
        <f>六年级等级</f>
        <v/>
      </c>
      <c r="AA778" s="530" t="str">
        <f>六年级折返跑得分</f>
        <v/>
      </c>
      <c r="AB778" s="511" t="str">
        <f>六年级等级</f>
        <v/>
      </c>
      <c r="AC778" s="530" t="str">
        <f>六年级跳绳附加分</f>
        <v/>
      </c>
      <c r="AD778" s="534" t="str">
        <f>六年级标准分</f>
        <v/>
      </c>
      <c r="AE778" s="531" t="str">
        <f>六年级总分</f>
        <v/>
      </c>
      <c r="AF778" s="512" t="str">
        <f>六年级等级</f>
        <v/>
      </c>
      <c r="AM778" s="452" t="str">
        <f>折返时间</f>
        <v/>
      </c>
    </row>
    <row r="779" spans="1:39">
      <c r="A779" s="476">
        <v>612</v>
      </c>
      <c r="B779" s="477">
        <v>7</v>
      </c>
      <c r="C779" s="586"/>
      <c r="D779" s="587"/>
      <c r="E779" s="586"/>
      <c r="F779" s="473"/>
      <c r="G779" s="588"/>
      <c r="H779" s="475"/>
      <c r="I779" s="595"/>
      <c r="J779" s="596"/>
      <c r="K779" s="597"/>
      <c r="L779" s="503"/>
      <c r="M779" s="504"/>
      <c r="N779" s="505" t="str">
        <f>六年级BMI</f>
        <v/>
      </c>
      <c r="O779" s="499" t="str">
        <f>六年级BMI等级</f>
        <v/>
      </c>
      <c r="P779" s="500" t="str">
        <f>六年级BMI得分</f>
        <v/>
      </c>
      <c r="Q779" s="515" t="str">
        <f>六年级肺活量得分</f>
        <v/>
      </c>
      <c r="R779" s="512" t="str">
        <f>六年级等级</f>
        <v/>
      </c>
      <c r="S779" s="516" t="str">
        <f>六年级50米跑得分</f>
        <v/>
      </c>
      <c r="T779" s="512" t="str">
        <f>六年级等级</f>
        <v/>
      </c>
      <c r="U779" s="516" t="str">
        <f>六年级坐位体前屈得分</f>
        <v/>
      </c>
      <c r="V779" s="517" t="str">
        <f>六年级等级</f>
        <v/>
      </c>
      <c r="W779" s="516" t="str">
        <f>六年级一分钟跳绳得分</f>
        <v/>
      </c>
      <c r="X779" s="517" t="str">
        <f>六年级等级</f>
        <v/>
      </c>
      <c r="Y779" s="515" t="str">
        <f>六年级仰卧起坐得分</f>
        <v/>
      </c>
      <c r="Z779" s="518" t="str">
        <f>六年级等级</f>
        <v/>
      </c>
      <c r="AA779" s="533" t="str">
        <f>六年级折返跑得分</f>
        <v/>
      </c>
      <c r="AB779" s="515" t="str">
        <f>六年级等级</f>
        <v/>
      </c>
      <c r="AC779" s="533" t="str">
        <f>六年级跳绳附加分</f>
        <v/>
      </c>
      <c r="AD779" s="534" t="str">
        <f>六年级标准分</f>
        <v/>
      </c>
      <c r="AE779" s="534" t="str">
        <f>六年级总分</f>
        <v/>
      </c>
      <c r="AF779" s="517" t="str">
        <f>六年级等级</f>
        <v/>
      </c>
      <c r="AM779" s="452" t="str">
        <f>折返时间</f>
        <v/>
      </c>
    </row>
    <row r="780" spans="1:39">
      <c r="A780" s="476">
        <v>612</v>
      </c>
      <c r="B780" s="477">
        <v>8</v>
      </c>
      <c r="C780" s="586"/>
      <c r="D780" s="587"/>
      <c r="E780" s="586"/>
      <c r="F780" s="473"/>
      <c r="G780" s="588"/>
      <c r="H780" s="475"/>
      <c r="I780" s="595"/>
      <c r="J780" s="596"/>
      <c r="K780" s="597"/>
      <c r="L780" s="503"/>
      <c r="M780" s="504"/>
      <c r="N780" s="505" t="str">
        <f>六年级BMI</f>
        <v/>
      </c>
      <c r="O780" s="499" t="str">
        <f>六年级BMI等级</f>
        <v/>
      </c>
      <c r="P780" s="500" t="str">
        <f>六年级BMI得分</f>
        <v/>
      </c>
      <c r="Q780" s="515" t="str">
        <f>六年级肺活量得分</f>
        <v/>
      </c>
      <c r="R780" s="512" t="str">
        <f>六年级等级</f>
        <v/>
      </c>
      <c r="S780" s="516" t="str">
        <f>六年级50米跑得分</f>
        <v/>
      </c>
      <c r="T780" s="512" t="str">
        <f>六年级等级</f>
        <v/>
      </c>
      <c r="U780" s="516" t="str">
        <f>六年级坐位体前屈得分</f>
        <v/>
      </c>
      <c r="V780" s="517" t="str">
        <f>六年级等级</f>
        <v/>
      </c>
      <c r="W780" s="516" t="str">
        <f>六年级一分钟跳绳得分</f>
        <v/>
      </c>
      <c r="X780" s="517" t="str">
        <f>六年级等级</f>
        <v/>
      </c>
      <c r="Y780" s="515" t="str">
        <f>六年级仰卧起坐得分</f>
        <v/>
      </c>
      <c r="Z780" s="518" t="str">
        <f>六年级等级</f>
        <v/>
      </c>
      <c r="AA780" s="533" t="str">
        <f>六年级折返跑得分</f>
        <v/>
      </c>
      <c r="AB780" s="515" t="str">
        <f>六年级等级</f>
        <v/>
      </c>
      <c r="AC780" s="533" t="str">
        <f>六年级跳绳附加分</f>
        <v/>
      </c>
      <c r="AD780" s="534" t="str">
        <f>六年级标准分</f>
        <v/>
      </c>
      <c r="AE780" s="534" t="str">
        <f>六年级总分</f>
        <v/>
      </c>
      <c r="AF780" s="517" t="str">
        <f>六年级等级</f>
        <v/>
      </c>
      <c r="AM780" s="452" t="str">
        <f>折返时间</f>
        <v/>
      </c>
    </row>
    <row r="781" spans="1:39">
      <c r="A781" s="476">
        <v>612</v>
      </c>
      <c r="B781" s="477">
        <v>9</v>
      </c>
      <c r="C781" s="586"/>
      <c r="D781" s="587"/>
      <c r="E781" s="586"/>
      <c r="F781" s="473"/>
      <c r="G781" s="589"/>
      <c r="H781" s="475"/>
      <c r="I781" s="595"/>
      <c r="J781" s="596"/>
      <c r="K781" s="597"/>
      <c r="L781" s="503"/>
      <c r="M781" s="504"/>
      <c r="N781" s="505" t="str">
        <f>六年级BMI</f>
        <v/>
      </c>
      <c r="O781" s="499" t="str">
        <f>六年级BMI等级</f>
        <v/>
      </c>
      <c r="P781" s="500" t="str">
        <f>六年级BMI得分</f>
        <v/>
      </c>
      <c r="Q781" s="515" t="str">
        <f>六年级肺活量得分</f>
        <v/>
      </c>
      <c r="R781" s="512" t="str">
        <f>六年级等级</f>
        <v/>
      </c>
      <c r="S781" s="516" t="str">
        <f>六年级50米跑得分</f>
        <v/>
      </c>
      <c r="T781" s="512" t="str">
        <f>六年级等级</f>
        <v/>
      </c>
      <c r="U781" s="516" t="str">
        <f>六年级坐位体前屈得分</f>
        <v/>
      </c>
      <c r="V781" s="517" t="str">
        <f>六年级等级</f>
        <v/>
      </c>
      <c r="W781" s="516" t="str">
        <f>六年级一分钟跳绳得分</f>
        <v/>
      </c>
      <c r="X781" s="517" t="str">
        <f>六年级等级</f>
        <v/>
      </c>
      <c r="Y781" s="515" t="str">
        <f>六年级仰卧起坐得分</f>
        <v/>
      </c>
      <c r="Z781" s="518" t="str">
        <f>六年级等级</f>
        <v/>
      </c>
      <c r="AA781" s="533" t="str">
        <f>六年级折返跑得分</f>
        <v/>
      </c>
      <c r="AB781" s="515" t="str">
        <f>六年级等级</f>
        <v/>
      </c>
      <c r="AC781" s="533" t="str">
        <f>六年级跳绳附加分</f>
        <v/>
      </c>
      <c r="AD781" s="534" t="str">
        <f>六年级标准分</f>
        <v/>
      </c>
      <c r="AE781" s="534" t="str">
        <f>六年级总分</f>
        <v/>
      </c>
      <c r="AF781" s="517" t="str">
        <f>六年级等级</f>
        <v/>
      </c>
      <c r="AM781" s="452" t="str">
        <f>折返时间</f>
        <v/>
      </c>
    </row>
    <row r="782" spans="1:39">
      <c r="A782" s="476">
        <v>612</v>
      </c>
      <c r="B782" s="477">
        <v>10</v>
      </c>
      <c r="C782" s="586"/>
      <c r="D782" s="587"/>
      <c r="E782" s="586"/>
      <c r="F782" s="473"/>
      <c r="G782" s="589"/>
      <c r="H782" s="475"/>
      <c r="I782" s="595"/>
      <c r="J782" s="596"/>
      <c r="K782" s="597"/>
      <c r="L782" s="503"/>
      <c r="M782" s="504"/>
      <c r="N782" s="505" t="str">
        <f>六年级BMI</f>
        <v/>
      </c>
      <c r="O782" s="499" t="str">
        <f>六年级BMI等级</f>
        <v/>
      </c>
      <c r="P782" s="500" t="str">
        <f>六年级BMI得分</f>
        <v/>
      </c>
      <c r="Q782" s="515" t="str">
        <f>六年级肺活量得分</f>
        <v/>
      </c>
      <c r="R782" s="512" t="str">
        <f>六年级等级</f>
        <v/>
      </c>
      <c r="S782" s="516" t="str">
        <f>六年级50米跑得分</f>
        <v/>
      </c>
      <c r="T782" s="512" t="str">
        <f>六年级等级</f>
        <v/>
      </c>
      <c r="U782" s="516" t="str">
        <f>六年级坐位体前屈得分</f>
        <v/>
      </c>
      <c r="V782" s="517" t="str">
        <f>六年级等级</f>
        <v/>
      </c>
      <c r="W782" s="516" t="str">
        <f>六年级一分钟跳绳得分</f>
        <v/>
      </c>
      <c r="X782" s="517" t="str">
        <f>六年级等级</f>
        <v/>
      </c>
      <c r="Y782" s="515" t="str">
        <f>六年级仰卧起坐得分</f>
        <v/>
      </c>
      <c r="Z782" s="518" t="str">
        <f>六年级等级</f>
        <v/>
      </c>
      <c r="AA782" s="533" t="str">
        <f>六年级折返跑得分</f>
        <v/>
      </c>
      <c r="AB782" s="515" t="str">
        <f>六年级等级</f>
        <v/>
      </c>
      <c r="AC782" s="533" t="str">
        <f>六年级跳绳附加分</f>
        <v/>
      </c>
      <c r="AD782" s="534" t="str">
        <f>六年级标准分</f>
        <v/>
      </c>
      <c r="AE782" s="534" t="str">
        <f>六年级总分</f>
        <v/>
      </c>
      <c r="AF782" s="517" t="str">
        <f>六年级等级</f>
        <v/>
      </c>
      <c r="AM782" s="452" t="str">
        <f>折返时间</f>
        <v/>
      </c>
    </row>
    <row r="783" spans="1:39">
      <c r="A783" s="476">
        <v>612</v>
      </c>
      <c r="B783" s="477">
        <v>11</v>
      </c>
      <c r="C783" s="586"/>
      <c r="D783" s="587"/>
      <c r="E783" s="586"/>
      <c r="F783" s="473"/>
      <c r="G783" s="588"/>
      <c r="H783" s="475"/>
      <c r="I783" s="595"/>
      <c r="J783" s="596"/>
      <c r="K783" s="597"/>
      <c r="L783" s="503"/>
      <c r="M783" s="504"/>
      <c r="N783" s="505" t="str">
        <f>六年级BMI</f>
        <v/>
      </c>
      <c r="O783" s="499" t="str">
        <f>六年级BMI等级</f>
        <v/>
      </c>
      <c r="P783" s="500" t="str">
        <f>六年级BMI得分</f>
        <v/>
      </c>
      <c r="Q783" s="515" t="str">
        <f>六年级肺活量得分</f>
        <v/>
      </c>
      <c r="R783" s="512" t="str">
        <f>六年级等级</f>
        <v/>
      </c>
      <c r="S783" s="516" t="str">
        <f>六年级50米跑得分</f>
        <v/>
      </c>
      <c r="T783" s="512" t="str">
        <f>六年级等级</f>
        <v/>
      </c>
      <c r="U783" s="516" t="str">
        <f>六年级坐位体前屈得分</f>
        <v/>
      </c>
      <c r="V783" s="517" t="str">
        <f>六年级等级</f>
        <v/>
      </c>
      <c r="W783" s="516" t="str">
        <f>六年级一分钟跳绳得分</f>
        <v/>
      </c>
      <c r="X783" s="517" t="str">
        <f>六年级等级</f>
        <v/>
      </c>
      <c r="Y783" s="515" t="str">
        <f>六年级仰卧起坐得分</f>
        <v/>
      </c>
      <c r="Z783" s="518" t="str">
        <f>六年级等级</f>
        <v/>
      </c>
      <c r="AA783" s="533" t="str">
        <f>六年级折返跑得分</f>
        <v/>
      </c>
      <c r="AB783" s="515" t="str">
        <f>六年级等级</f>
        <v/>
      </c>
      <c r="AC783" s="533" t="str">
        <f>六年级跳绳附加分</f>
        <v/>
      </c>
      <c r="AD783" s="534" t="str">
        <f>六年级标准分</f>
        <v/>
      </c>
      <c r="AE783" s="534" t="str">
        <f>六年级总分</f>
        <v/>
      </c>
      <c r="AF783" s="517" t="str">
        <f>六年级等级</f>
        <v/>
      </c>
      <c r="AM783" s="452" t="str">
        <f>折返时间</f>
        <v/>
      </c>
    </row>
    <row r="784" spans="1:39">
      <c r="A784" s="476">
        <v>612</v>
      </c>
      <c r="B784" s="477">
        <v>12</v>
      </c>
      <c r="C784" s="586"/>
      <c r="D784" s="587"/>
      <c r="E784" s="586"/>
      <c r="F784" s="473"/>
      <c r="G784" s="588"/>
      <c r="H784" s="475"/>
      <c r="I784" s="595"/>
      <c r="J784" s="596"/>
      <c r="K784" s="597"/>
      <c r="L784" s="503"/>
      <c r="M784" s="504"/>
      <c r="N784" s="505" t="str">
        <f>六年级BMI</f>
        <v/>
      </c>
      <c r="O784" s="499" t="str">
        <f>六年级BMI等级</f>
        <v/>
      </c>
      <c r="P784" s="500" t="str">
        <f>六年级BMI得分</f>
        <v/>
      </c>
      <c r="Q784" s="515" t="str">
        <f>六年级肺活量得分</f>
        <v/>
      </c>
      <c r="R784" s="512" t="str">
        <f>六年级等级</f>
        <v/>
      </c>
      <c r="S784" s="516" t="str">
        <f>六年级50米跑得分</f>
        <v/>
      </c>
      <c r="T784" s="517" t="str">
        <f>六年级等级</f>
        <v/>
      </c>
      <c r="U784" s="516" t="str">
        <f>六年级坐位体前屈得分</f>
        <v/>
      </c>
      <c r="V784" s="517" t="str">
        <f>六年级等级</f>
        <v/>
      </c>
      <c r="W784" s="516" t="str">
        <f>六年级一分钟跳绳得分</f>
        <v/>
      </c>
      <c r="X784" s="517" t="str">
        <f>六年级等级</f>
        <v/>
      </c>
      <c r="Y784" s="515" t="str">
        <f>六年级仰卧起坐得分</f>
        <v/>
      </c>
      <c r="Z784" s="518" t="str">
        <f>六年级等级</f>
        <v/>
      </c>
      <c r="AA784" s="533" t="str">
        <f>六年级折返跑得分</f>
        <v/>
      </c>
      <c r="AB784" s="515" t="str">
        <f>六年级等级</f>
        <v/>
      </c>
      <c r="AC784" s="533" t="str">
        <f>六年级跳绳附加分</f>
        <v/>
      </c>
      <c r="AD784" s="534" t="str">
        <f>六年级标准分</f>
        <v/>
      </c>
      <c r="AE784" s="534" t="str">
        <f>六年级总分</f>
        <v/>
      </c>
      <c r="AF784" s="517" t="str">
        <f>六年级等级</f>
        <v/>
      </c>
      <c r="AM784" s="452" t="str">
        <f>折返时间</f>
        <v/>
      </c>
    </row>
    <row r="785" spans="1:39">
      <c r="A785" s="476">
        <v>612</v>
      </c>
      <c r="B785" s="477">
        <v>13</v>
      </c>
      <c r="C785" s="586"/>
      <c r="D785" s="587"/>
      <c r="E785" s="586"/>
      <c r="F785" s="473"/>
      <c r="G785" s="588"/>
      <c r="H785" s="475"/>
      <c r="I785" s="595"/>
      <c r="J785" s="596"/>
      <c r="K785" s="597"/>
      <c r="L785" s="503"/>
      <c r="M785" s="504"/>
      <c r="N785" s="505" t="str">
        <f>六年级BMI</f>
        <v/>
      </c>
      <c r="O785" s="499" t="str">
        <f>六年级BMI等级</f>
        <v/>
      </c>
      <c r="P785" s="500" t="str">
        <f>六年级BMI得分</f>
        <v/>
      </c>
      <c r="Q785" s="515" t="str">
        <f>六年级肺活量得分</f>
        <v/>
      </c>
      <c r="R785" s="512" t="str">
        <f>六年级等级</f>
        <v/>
      </c>
      <c r="S785" s="516" t="str">
        <f>六年级50米跑得分</f>
        <v/>
      </c>
      <c r="T785" s="517" t="str">
        <f>六年级等级</f>
        <v/>
      </c>
      <c r="U785" s="516" t="str">
        <f>六年级坐位体前屈得分</f>
        <v/>
      </c>
      <c r="V785" s="517" t="str">
        <f>六年级等级</f>
        <v/>
      </c>
      <c r="W785" s="516" t="str">
        <f>六年级一分钟跳绳得分</f>
        <v/>
      </c>
      <c r="X785" s="517" t="str">
        <f>六年级等级</f>
        <v/>
      </c>
      <c r="Y785" s="515" t="str">
        <f>六年级仰卧起坐得分</f>
        <v/>
      </c>
      <c r="Z785" s="518" t="str">
        <f>六年级等级</f>
        <v/>
      </c>
      <c r="AA785" s="533" t="str">
        <f>六年级折返跑得分</f>
        <v/>
      </c>
      <c r="AB785" s="515" t="str">
        <f>六年级等级</f>
        <v/>
      </c>
      <c r="AC785" s="533" t="str">
        <f>六年级跳绳附加分</f>
        <v/>
      </c>
      <c r="AD785" s="534" t="str">
        <f>六年级标准分</f>
        <v/>
      </c>
      <c r="AE785" s="534" t="str">
        <f>六年级总分</f>
        <v/>
      </c>
      <c r="AF785" s="517" t="str">
        <f>六年级等级</f>
        <v/>
      </c>
      <c r="AM785" s="452" t="str">
        <f>折返时间</f>
        <v/>
      </c>
    </row>
    <row r="786" spans="1:39">
      <c r="A786" s="476">
        <v>612</v>
      </c>
      <c r="B786" s="477">
        <v>14</v>
      </c>
      <c r="C786" s="586"/>
      <c r="D786" s="587"/>
      <c r="E786" s="586"/>
      <c r="F786" s="473"/>
      <c r="G786" s="588"/>
      <c r="H786" s="475"/>
      <c r="I786" s="595"/>
      <c r="J786" s="596"/>
      <c r="K786" s="597"/>
      <c r="L786" s="503"/>
      <c r="M786" s="504"/>
      <c r="N786" s="505" t="str">
        <f>六年级BMI</f>
        <v/>
      </c>
      <c r="O786" s="499" t="str">
        <f>六年级BMI等级</f>
        <v/>
      </c>
      <c r="P786" s="500" t="str">
        <f>六年级BMI得分</f>
        <v/>
      </c>
      <c r="Q786" s="515" t="str">
        <f>六年级肺活量得分</f>
        <v/>
      </c>
      <c r="R786" s="512" t="str">
        <f>六年级等级</f>
        <v/>
      </c>
      <c r="S786" s="516" t="str">
        <f>六年级50米跑得分</f>
        <v/>
      </c>
      <c r="T786" s="517" t="str">
        <f>六年级等级</f>
        <v/>
      </c>
      <c r="U786" s="516" t="str">
        <f>六年级坐位体前屈得分</f>
        <v/>
      </c>
      <c r="V786" s="517" t="str">
        <f>六年级等级</f>
        <v/>
      </c>
      <c r="W786" s="516" t="str">
        <f>六年级一分钟跳绳得分</f>
        <v/>
      </c>
      <c r="X786" s="517" t="str">
        <f>六年级等级</f>
        <v/>
      </c>
      <c r="Y786" s="515" t="str">
        <f>六年级仰卧起坐得分</f>
        <v/>
      </c>
      <c r="Z786" s="518" t="str">
        <f>六年级等级</f>
        <v/>
      </c>
      <c r="AA786" s="533" t="str">
        <f>六年级折返跑得分</f>
        <v/>
      </c>
      <c r="AB786" s="515" t="str">
        <f>六年级等级</f>
        <v/>
      </c>
      <c r="AC786" s="533" t="str">
        <f>六年级跳绳附加分</f>
        <v/>
      </c>
      <c r="AD786" s="534" t="str">
        <f>六年级标准分</f>
        <v/>
      </c>
      <c r="AE786" s="534" t="str">
        <f>六年级总分</f>
        <v/>
      </c>
      <c r="AF786" s="517" t="str">
        <f>六年级等级</f>
        <v/>
      </c>
      <c r="AM786" s="452" t="str">
        <f>折返时间</f>
        <v/>
      </c>
    </row>
    <row r="787" spans="1:39">
      <c r="A787" s="476">
        <v>612</v>
      </c>
      <c r="B787" s="477">
        <v>15</v>
      </c>
      <c r="C787" s="586"/>
      <c r="D787" s="587"/>
      <c r="E787" s="586"/>
      <c r="F787" s="473"/>
      <c r="G787" s="588"/>
      <c r="H787" s="475"/>
      <c r="I787" s="595"/>
      <c r="J787" s="596"/>
      <c r="K787" s="597"/>
      <c r="L787" s="503"/>
      <c r="M787" s="504"/>
      <c r="N787" s="505" t="str">
        <f>六年级BMI</f>
        <v/>
      </c>
      <c r="O787" s="499" t="str">
        <f>六年级BMI等级</f>
        <v/>
      </c>
      <c r="P787" s="500" t="str">
        <f>六年级BMI得分</f>
        <v/>
      </c>
      <c r="Q787" s="515" t="str">
        <f>六年级肺活量得分</f>
        <v/>
      </c>
      <c r="R787" s="512" t="str">
        <f>六年级等级</f>
        <v/>
      </c>
      <c r="S787" s="516" t="str">
        <f>六年级50米跑得分</f>
        <v/>
      </c>
      <c r="T787" s="517" t="str">
        <f>六年级等级</f>
        <v/>
      </c>
      <c r="U787" s="516" t="str">
        <f>六年级坐位体前屈得分</f>
        <v/>
      </c>
      <c r="V787" s="517" t="str">
        <f>六年级等级</f>
        <v/>
      </c>
      <c r="W787" s="516" t="str">
        <f>六年级一分钟跳绳得分</f>
        <v/>
      </c>
      <c r="X787" s="517" t="str">
        <f>六年级等级</f>
        <v/>
      </c>
      <c r="Y787" s="515" t="str">
        <f>六年级仰卧起坐得分</f>
        <v/>
      </c>
      <c r="Z787" s="518" t="str">
        <f>六年级等级</f>
        <v/>
      </c>
      <c r="AA787" s="533" t="str">
        <f>六年级折返跑得分</f>
        <v/>
      </c>
      <c r="AB787" s="515" t="str">
        <f>六年级等级</f>
        <v/>
      </c>
      <c r="AC787" s="533" t="str">
        <f>六年级跳绳附加分</f>
        <v/>
      </c>
      <c r="AD787" s="534" t="str">
        <f>六年级标准分</f>
        <v/>
      </c>
      <c r="AE787" s="534" t="str">
        <f>六年级总分</f>
        <v/>
      </c>
      <c r="AF787" s="517" t="str">
        <f>六年级等级</f>
        <v/>
      </c>
      <c r="AM787" s="452" t="str">
        <f>折返时间</f>
        <v/>
      </c>
    </row>
    <row r="788" spans="1:39">
      <c r="A788" s="476">
        <v>612</v>
      </c>
      <c r="B788" s="477">
        <v>16</v>
      </c>
      <c r="C788" s="586"/>
      <c r="D788" s="587"/>
      <c r="E788" s="586"/>
      <c r="F788" s="473"/>
      <c r="G788" s="588"/>
      <c r="H788" s="475"/>
      <c r="I788" s="595"/>
      <c r="J788" s="596"/>
      <c r="K788" s="597"/>
      <c r="L788" s="503"/>
      <c r="M788" s="504"/>
      <c r="N788" s="505" t="str">
        <f>六年级BMI</f>
        <v/>
      </c>
      <c r="O788" s="499" t="str">
        <f>六年级BMI等级</f>
        <v/>
      </c>
      <c r="P788" s="500" t="str">
        <f>六年级BMI得分</f>
        <v/>
      </c>
      <c r="Q788" s="515" t="str">
        <f>六年级肺活量得分</f>
        <v/>
      </c>
      <c r="R788" s="512" t="str">
        <f>六年级等级</f>
        <v/>
      </c>
      <c r="S788" s="516" t="str">
        <f>六年级50米跑得分</f>
        <v/>
      </c>
      <c r="T788" s="517" t="str">
        <f>六年级等级</f>
        <v/>
      </c>
      <c r="U788" s="516" t="str">
        <f>六年级坐位体前屈得分</f>
        <v/>
      </c>
      <c r="V788" s="517" t="str">
        <f>六年级等级</f>
        <v/>
      </c>
      <c r="W788" s="516" t="str">
        <f>六年级一分钟跳绳得分</f>
        <v/>
      </c>
      <c r="X788" s="517" t="str">
        <f>六年级等级</f>
        <v/>
      </c>
      <c r="Y788" s="515" t="str">
        <f>六年级仰卧起坐得分</f>
        <v/>
      </c>
      <c r="Z788" s="518" t="str">
        <f>六年级等级</f>
        <v/>
      </c>
      <c r="AA788" s="533" t="str">
        <f>六年级折返跑得分</f>
        <v/>
      </c>
      <c r="AB788" s="515" t="str">
        <f>六年级等级</f>
        <v/>
      </c>
      <c r="AC788" s="533" t="str">
        <f>六年级跳绳附加分</f>
        <v/>
      </c>
      <c r="AD788" s="534" t="str">
        <f>六年级标准分</f>
        <v/>
      </c>
      <c r="AE788" s="534" t="str">
        <f>六年级总分</f>
        <v/>
      </c>
      <c r="AF788" s="517" t="str">
        <f>六年级等级</f>
        <v/>
      </c>
      <c r="AM788" s="452" t="str">
        <f>折返时间</f>
        <v/>
      </c>
    </row>
    <row r="789" spans="1:39">
      <c r="A789" s="476">
        <v>612</v>
      </c>
      <c r="B789" s="477">
        <v>17</v>
      </c>
      <c r="C789" s="586"/>
      <c r="D789" s="587"/>
      <c r="E789" s="586"/>
      <c r="F789" s="473"/>
      <c r="G789" s="588"/>
      <c r="H789" s="475"/>
      <c r="I789" s="595"/>
      <c r="J789" s="596"/>
      <c r="K789" s="597"/>
      <c r="L789" s="503"/>
      <c r="M789" s="504"/>
      <c r="N789" s="505" t="str">
        <f>六年级BMI</f>
        <v/>
      </c>
      <c r="O789" s="499" t="str">
        <f>六年级BMI等级</f>
        <v/>
      </c>
      <c r="P789" s="500" t="str">
        <f>六年级BMI得分</f>
        <v/>
      </c>
      <c r="Q789" s="515" t="str">
        <f>六年级肺活量得分</f>
        <v/>
      </c>
      <c r="R789" s="512" t="str">
        <f>六年级等级</f>
        <v/>
      </c>
      <c r="S789" s="516" t="str">
        <f>六年级50米跑得分</f>
        <v/>
      </c>
      <c r="T789" s="517" t="str">
        <f>六年级等级</f>
        <v/>
      </c>
      <c r="U789" s="516" t="str">
        <f>六年级坐位体前屈得分</f>
        <v/>
      </c>
      <c r="V789" s="517" t="str">
        <f>六年级等级</f>
        <v/>
      </c>
      <c r="W789" s="516" t="str">
        <f>六年级一分钟跳绳得分</f>
        <v/>
      </c>
      <c r="X789" s="517" t="str">
        <f>六年级等级</f>
        <v/>
      </c>
      <c r="Y789" s="515" t="str">
        <f>六年级仰卧起坐得分</f>
        <v/>
      </c>
      <c r="Z789" s="518" t="str">
        <f>六年级等级</f>
        <v/>
      </c>
      <c r="AA789" s="533" t="str">
        <f>六年级折返跑得分</f>
        <v/>
      </c>
      <c r="AB789" s="515" t="str">
        <f>六年级等级</f>
        <v/>
      </c>
      <c r="AC789" s="533" t="str">
        <f>六年级跳绳附加分</f>
        <v/>
      </c>
      <c r="AD789" s="534" t="str">
        <f>六年级标准分</f>
        <v/>
      </c>
      <c r="AE789" s="534" t="str">
        <f>六年级总分</f>
        <v/>
      </c>
      <c r="AF789" s="517" t="str">
        <f>六年级等级</f>
        <v/>
      </c>
      <c r="AM789" s="452" t="str">
        <f>折返时间</f>
        <v/>
      </c>
    </row>
    <row r="790" spans="1:39">
      <c r="A790" s="476">
        <v>612</v>
      </c>
      <c r="B790" s="477">
        <v>18</v>
      </c>
      <c r="C790" s="586"/>
      <c r="D790" s="587"/>
      <c r="E790" s="586"/>
      <c r="F790" s="473"/>
      <c r="G790" s="588"/>
      <c r="H790" s="475"/>
      <c r="I790" s="595"/>
      <c r="J790" s="596"/>
      <c r="K790" s="597"/>
      <c r="L790" s="503"/>
      <c r="M790" s="504"/>
      <c r="N790" s="505" t="str">
        <f>六年级BMI</f>
        <v/>
      </c>
      <c r="O790" s="499" t="str">
        <f>六年级BMI等级</f>
        <v/>
      </c>
      <c r="P790" s="500" t="str">
        <f>六年级BMI得分</f>
        <v/>
      </c>
      <c r="Q790" s="515" t="str">
        <f>六年级肺活量得分</f>
        <v/>
      </c>
      <c r="R790" s="512" t="str">
        <f>六年级等级</f>
        <v/>
      </c>
      <c r="S790" s="516" t="str">
        <f>六年级50米跑得分</f>
        <v/>
      </c>
      <c r="T790" s="517" t="str">
        <f>六年级等级</f>
        <v/>
      </c>
      <c r="U790" s="516" t="str">
        <f>六年级坐位体前屈得分</f>
        <v/>
      </c>
      <c r="V790" s="517" t="str">
        <f>六年级等级</f>
        <v/>
      </c>
      <c r="W790" s="516" t="str">
        <f>六年级一分钟跳绳得分</f>
        <v/>
      </c>
      <c r="X790" s="517" t="str">
        <f>六年级等级</f>
        <v/>
      </c>
      <c r="Y790" s="515" t="str">
        <f>六年级仰卧起坐得分</f>
        <v/>
      </c>
      <c r="Z790" s="518" t="str">
        <f>六年级等级</f>
        <v/>
      </c>
      <c r="AA790" s="533" t="str">
        <f>六年级折返跑得分</f>
        <v/>
      </c>
      <c r="AB790" s="515" t="str">
        <f>六年级等级</f>
        <v/>
      </c>
      <c r="AC790" s="533" t="str">
        <f>六年级跳绳附加分</f>
        <v/>
      </c>
      <c r="AD790" s="534" t="str">
        <f>六年级标准分</f>
        <v/>
      </c>
      <c r="AE790" s="534" t="str">
        <f>六年级总分</f>
        <v/>
      </c>
      <c r="AF790" s="517" t="str">
        <f>六年级等级</f>
        <v/>
      </c>
      <c r="AM790" s="452" t="str">
        <f>折返时间</f>
        <v/>
      </c>
    </row>
    <row r="791" spans="1:39">
      <c r="A791" s="476">
        <v>612</v>
      </c>
      <c r="B791" s="477">
        <v>19</v>
      </c>
      <c r="C791" s="586"/>
      <c r="D791" s="587"/>
      <c r="E791" s="586"/>
      <c r="F791" s="473"/>
      <c r="G791" s="588"/>
      <c r="H791" s="475"/>
      <c r="I791" s="595"/>
      <c r="J791" s="596"/>
      <c r="K791" s="597"/>
      <c r="L791" s="503"/>
      <c r="M791" s="504"/>
      <c r="N791" s="505" t="str">
        <f>六年级BMI</f>
        <v/>
      </c>
      <c r="O791" s="499" t="str">
        <f>六年级BMI等级</f>
        <v/>
      </c>
      <c r="P791" s="500" t="str">
        <f>六年级BMI得分</f>
        <v/>
      </c>
      <c r="Q791" s="515" t="str">
        <f>六年级肺活量得分</f>
        <v/>
      </c>
      <c r="R791" s="512" t="str">
        <f>六年级等级</f>
        <v/>
      </c>
      <c r="S791" s="516" t="str">
        <f>六年级50米跑得分</f>
        <v/>
      </c>
      <c r="T791" s="517" t="str">
        <f>六年级等级</f>
        <v/>
      </c>
      <c r="U791" s="516" t="str">
        <f>六年级坐位体前屈得分</f>
        <v/>
      </c>
      <c r="V791" s="517" t="str">
        <f>六年级等级</f>
        <v/>
      </c>
      <c r="W791" s="516" t="str">
        <f>六年级一分钟跳绳得分</f>
        <v/>
      </c>
      <c r="X791" s="517" t="str">
        <f>六年级等级</f>
        <v/>
      </c>
      <c r="Y791" s="515" t="str">
        <f>六年级仰卧起坐得分</f>
        <v/>
      </c>
      <c r="Z791" s="518" t="str">
        <f>六年级等级</f>
        <v/>
      </c>
      <c r="AA791" s="533" t="str">
        <f>六年级折返跑得分</f>
        <v/>
      </c>
      <c r="AB791" s="515" t="str">
        <f>六年级等级</f>
        <v/>
      </c>
      <c r="AC791" s="533" t="str">
        <f>六年级跳绳附加分</f>
        <v/>
      </c>
      <c r="AD791" s="534" t="str">
        <f>六年级标准分</f>
        <v/>
      </c>
      <c r="AE791" s="534" t="str">
        <f>六年级总分</f>
        <v/>
      </c>
      <c r="AF791" s="517" t="str">
        <f>六年级等级</f>
        <v/>
      </c>
      <c r="AM791" s="452" t="str">
        <f>折返时间</f>
        <v/>
      </c>
    </row>
    <row r="792" spans="1:39">
      <c r="A792" s="476">
        <v>612</v>
      </c>
      <c r="B792" s="477">
        <v>20</v>
      </c>
      <c r="C792" s="586"/>
      <c r="D792" s="587"/>
      <c r="E792" s="586"/>
      <c r="F792" s="473"/>
      <c r="G792" s="588"/>
      <c r="H792" s="475"/>
      <c r="I792" s="595"/>
      <c r="J792" s="596"/>
      <c r="K792" s="597"/>
      <c r="L792" s="503"/>
      <c r="M792" s="504"/>
      <c r="N792" s="505" t="str">
        <f>六年级BMI</f>
        <v/>
      </c>
      <c r="O792" s="499" t="str">
        <f>六年级BMI等级</f>
        <v/>
      </c>
      <c r="P792" s="500" t="str">
        <f>六年级BMI得分</f>
        <v/>
      </c>
      <c r="Q792" s="515" t="str">
        <f>六年级肺活量得分</f>
        <v/>
      </c>
      <c r="R792" s="512" t="str">
        <f>六年级等级</f>
        <v/>
      </c>
      <c r="S792" s="516" t="str">
        <f>六年级50米跑得分</f>
        <v/>
      </c>
      <c r="T792" s="517" t="str">
        <f>六年级等级</f>
        <v/>
      </c>
      <c r="U792" s="516" t="str">
        <f>六年级坐位体前屈得分</f>
        <v/>
      </c>
      <c r="V792" s="517" t="str">
        <f>六年级等级</f>
        <v/>
      </c>
      <c r="W792" s="516" t="str">
        <f>六年级一分钟跳绳得分</f>
        <v/>
      </c>
      <c r="X792" s="517" t="str">
        <f>六年级等级</f>
        <v/>
      </c>
      <c r="Y792" s="515" t="str">
        <f>六年级仰卧起坐得分</f>
        <v/>
      </c>
      <c r="Z792" s="518" t="str">
        <f>六年级等级</f>
        <v/>
      </c>
      <c r="AA792" s="533" t="str">
        <f>六年级折返跑得分</f>
        <v/>
      </c>
      <c r="AB792" s="515" t="str">
        <f>六年级等级</f>
        <v/>
      </c>
      <c r="AC792" s="533" t="str">
        <f>六年级跳绳附加分</f>
        <v/>
      </c>
      <c r="AD792" s="534" t="str">
        <f>六年级标准分</f>
        <v/>
      </c>
      <c r="AE792" s="534" t="str">
        <f>六年级总分</f>
        <v/>
      </c>
      <c r="AF792" s="517" t="str">
        <f>六年级等级</f>
        <v/>
      </c>
      <c r="AM792" s="452" t="str">
        <f>折返时间</f>
        <v/>
      </c>
    </row>
    <row r="793" spans="1:39">
      <c r="A793" s="476">
        <v>612</v>
      </c>
      <c r="B793" s="477">
        <v>21</v>
      </c>
      <c r="C793" s="586"/>
      <c r="D793" s="587"/>
      <c r="E793" s="586"/>
      <c r="F793" s="473"/>
      <c r="G793" s="588"/>
      <c r="H793" s="475"/>
      <c r="I793" s="595"/>
      <c r="J793" s="596"/>
      <c r="K793" s="597"/>
      <c r="L793" s="503"/>
      <c r="M793" s="504"/>
      <c r="N793" s="505" t="str">
        <f>六年级BMI</f>
        <v/>
      </c>
      <c r="O793" s="499" t="str">
        <f>六年级BMI等级</f>
        <v/>
      </c>
      <c r="P793" s="500" t="str">
        <f>六年级BMI得分</f>
        <v/>
      </c>
      <c r="Q793" s="515" t="str">
        <f>六年级肺活量得分</f>
        <v/>
      </c>
      <c r="R793" s="512" t="str">
        <f>六年级等级</f>
        <v/>
      </c>
      <c r="S793" s="516" t="str">
        <f>六年级50米跑得分</f>
        <v/>
      </c>
      <c r="T793" s="517" t="str">
        <f>六年级等级</f>
        <v/>
      </c>
      <c r="U793" s="516" t="str">
        <f>六年级坐位体前屈得分</f>
        <v/>
      </c>
      <c r="V793" s="517" t="str">
        <f>六年级等级</f>
        <v/>
      </c>
      <c r="W793" s="516" t="str">
        <f>六年级一分钟跳绳得分</f>
        <v/>
      </c>
      <c r="X793" s="517" t="str">
        <f>六年级等级</f>
        <v/>
      </c>
      <c r="Y793" s="515" t="str">
        <f>六年级仰卧起坐得分</f>
        <v/>
      </c>
      <c r="Z793" s="518" t="str">
        <f>六年级等级</f>
        <v/>
      </c>
      <c r="AA793" s="533" t="str">
        <f>六年级折返跑得分</f>
        <v/>
      </c>
      <c r="AB793" s="515" t="str">
        <f>六年级等级</f>
        <v/>
      </c>
      <c r="AC793" s="533" t="str">
        <f>六年级跳绳附加分</f>
        <v/>
      </c>
      <c r="AD793" s="534" t="str">
        <f>六年级标准分</f>
        <v/>
      </c>
      <c r="AE793" s="534" t="str">
        <f>六年级总分</f>
        <v/>
      </c>
      <c r="AF793" s="517" t="str">
        <f>六年级等级</f>
        <v/>
      </c>
      <c r="AM793" s="452" t="str">
        <f>折返时间</f>
        <v/>
      </c>
    </row>
    <row r="794" spans="1:39">
      <c r="A794" s="476">
        <v>612</v>
      </c>
      <c r="B794" s="477">
        <v>22</v>
      </c>
      <c r="C794" s="586"/>
      <c r="D794" s="587"/>
      <c r="E794" s="586"/>
      <c r="F794" s="473"/>
      <c r="G794" s="588"/>
      <c r="H794" s="475"/>
      <c r="I794" s="595"/>
      <c r="J794" s="596"/>
      <c r="K794" s="597"/>
      <c r="L794" s="503"/>
      <c r="M794" s="504"/>
      <c r="N794" s="505" t="str">
        <f>六年级BMI</f>
        <v/>
      </c>
      <c r="O794" s="499" t="str">
        <f>六年级BMI等级</f>
        <v/>
      </c>
      <c r="P794" s="500" t="str">
        <f>六年级BMI得分</f>
        <v/>
      </c>
      <c r="Q794" s="515" t="str">
        <f>六年级肺活量得分</f>
        <v/>
      </c>
      <c r="R794" s="512" t="str">
        <f>六年级等级</f>
        <v/>
      </c>
      <c r="S794" s="516" t="str">
        <f>六年级50米跑得分</f>
        <v/>
      </c>
      <c r="T794" s="517" t="str">
        <f>六年级等级</f>
        <v/>
      </c>
      <c r="U794" s="516" t="str">
        <f>六年级坐位体前屈得分</f>
        <v/>
      </c>
      <c r="V794" s="517" t="str">
        <f>六年级等级</f>
        <v/>
      </c>
      <c r="W794" s="516" t="str">
        <f>六年级一分钟跳绳得分</f>
        <v/>
      </c>
      <c r="X794" s="517" t="str">
        <f>六年级等级</f>
        <v/>
      </c>
      <c r="Y794" s="515" t="str">
        <f>六年级仰卧起坐得分</f>
        <v/>
      </c>
      <c r="Z794" s="518" t="str">
        <f>六年级等级</f>
        <v/>
      </c>
      <c r="AA794" s="533" t="str">
        <f>六年级折返跑得分</f>
        <v/>
      </c>
      <c r="AB794" s="515" t="str">
        <f>六年级等级</f>
        <v/>
      </c>
      <c r="AC794" s="533" t="str">
        <f>六年级跳绳附加分</f>
        <v/>
      </c>
      <c r="AD794" s="534" t="str">
        <f>六年级标准分</f>
        <v/>
      </c>
      <c r="AE794" s="534" t="str">
        <f>六年级总分</f>
        <v/>
      </c>
      <c r="AF794" s="517" t="str">
        <f>六年级等级</f>
        <v/>
      </c>
      <c r="AM794" s="452" t="str">
        <f>折返时间</f>
        <v/>
      </c>
    </row>
    <row r="795" spans="1:39">
      <c r="A795" s="476">
        <v>612</v>
      </c>
      <c r="B795" s="477">
        <v>23</v>
      </c>
      <c r="C795" s="586"/>
      <c r="D795" s="587"/>
      <c r="E795" s="586"/>
      <c r="F795" s="473"/>
      <c r="G795" s="588"/>
      <c r="H795" s="475"/>
      <c r="I795" s="595"/>
      <c r="J795" s="596"/>
      <c r="K795" s="597"/>
      <c r="L795" s="503"/>
      <c r="M795" s="504"/>
      <c r="N795" s="505" t="str">
        <f>六年级BMI</f>
        <v/>
      </c>
      <c r="O795" s="499" t="str">
        <f>六年级BMI等级</f>
        <v/>
      </c>
      <c r="P795" s="500" t="str">
        <f>六年级BMI得分</f>
        <v/>
      </c>
      <c r="Q795" s="515" t="str">
        <f>六年级肺活量得分</f>
        <v/>
      </c>
      <c r="R795" s="512" t="str">
        <f>六年级等级</f>
        <v/>
      </c>
      <c r="S795" s="516" t="str">
        <f>六年级50米跑得分</f>
        <v/>
      </c>
      <c r="T795" s="517" t="str">
        <f>六年级等级</f>
        <v/>
      </c>
      <c r="U795" s="516" t="str">
        <f>六年级坐位体前屈得分</f>
        <v/>
      </c>
      <c r="V795" s="517" t="str">
        <f>六年级等级</f>
        <v/>
      </c>
      <c r="W795" s="516" t="str">
        <f>六年级一分钟跳绳得分</f>
        <v/>
      </c>
      <c r="X795" s="517" t="str">
        <f>六年级等级</f>
        <v/>
      </c>
      <c r="Y795" s="515" t="str">
        <f>六年级仰卧起坐得分</f>
        <v/>
      </c>
      <c r="Z795" s="518" t="str">
        <f>六年级等级</f>
        <v/>
      </c>
      <c r="AA795" s="533" t="str">
        <f>六年级折返跑得分</f>
        <v/>
      </c>
      <c r="AB795" s="515" t="str">
        <f>六年级等级</f>
        <v/>
      </c>
      <c r="AC795" s="533" t="str">
        <f>六年级跳绳附加分</f>
        <v/>
      </c>
      <c r="AD795" s="534" t="str">
        <f>六年级标准分</f>
        <v/>
      </c>
      <c r="AE795" s="534" t="str">
        <f>六年级总分</f>
        <v/>
      </c>
      <c r="AF795" s="517" t="str">
        <f>六年级等级</f>
        <v/>
      </c>
      <c r="AM795" s="452" t="str">
        <f>折返时间</f>
        <v/>
      </c>
    </row>
    <row r="796" spans="1:39">
      <c r="A796" s="476">
        <v>612</v>
      </c>
      <c r="B796" s="477">
        <v>24</v>
      </c>
      <c r="C796" s="586"/>
      <c r="D796" s="587"/>
      <c r="E796" s="586"/>
      <c r="F796" s="473"/>
      <c r="G796" s="588"/>
      <c r="H796" s="475"/>
      <c r="I796" s="595"/>
      <c r="J796" s="596"/>
      <c r="K796" s="597"/>
      <c r="L796" s="503"/>
      <c r="M796" s="504"/>
      <c r="N796" s="505" t="str">
        <f>六年级BMI</f>
        <v/>
      </c>
      <c r="O796" s="499" t="str">
        <f>六年级BMI等级</f>
        <v/>
      </c>
      <c r="P796" s="500" t="str">
        <f>六年级BMI得分</f>
        <v/>
      </c>
      <c r="Q796" s="515" t="str">
        <f>六年级肺活量得分</f>
        <v/>
      </c>
      <c r="R796" s="512" t="str">
        <f>六年级等级</f>
        <v/>
      </c>
      <c r="S796" s="516" t="str">
        <f>六年级50米跑得分</f>
        <v/>
      </c>
      <c r="T796" s="517" t="str">
        <f>六年级等级</f>
        <v/>
      </c>
      <c r="U796" s="516" t="str">
        <f>六年级坐位体前屈得分</f>
        <v/>
      </c>
      <c r="V796" s="517" t="str">
        <f>六年级等级</f>
        <v/>
      </c>
      <c r="W796" s="516" t="str">
        <f>六年级一分钟跳绳得分</f>
        <v/>
      </c>
      <c r="X796" s="517" t="str">
        <f>六年级等级</f>
        <v/>
      </c>
      <c r="Y796" s="515" t="str">
        <f>六年级仰卧起坐得分</f>
        <v/>
      </c>
      <c r="Z796" s="518" t="str">
        <f>六年级等级</f>
        <v/>
      </c>
      <c r="AA796" s="533" t="str">
        <f>六年级折返跑得分</f>
        <v/>
      </c>
      <c r="AB796" s="515" t="str">
        <f>六年级等级</f>
        <v/>
      </c>
      <c r="AC796" s="533" t="str">
        <f>六年级跳绳附加分</f>
        <v/>
      </c>
      <c r="AD796" s="534" t="str">
        <f>六年级标准分</f>
        <v/>
      </c>
      <c r="AE796" s="534" t="str">
        <f>六年级总分</f>
        <v/>
      </c>
      <c r="AF796" s="517" t="str">
        <f>六年级等级</f>
        <v/>
      </c>
      <c r="AM796" s="452" t="str">
        <f>折返时间</f>
        <v/>
      </c>
    </row>
    <row r="797" spans="1:39">
      <c r="A797" s="476">
        <v>612</v>
      </c>
      <c r="B797" s="477">
        <v>25</v>
      </c>
      <c r="C797" s="586"/>
      <c r="D797" s="587"/>
      <c r="E797" s="586"/>
      <c r="F797" s="473"/>
      <c r="G797" s="588"/>
      <c r="H797" s="475"/>
      <c r="I797" s="595"/>
      <c r="J797" s="596"/>
      <c r="K797" s="597"/>
      <c r="L797" s="503"/>
      <c r="M797" s="504"/>
      <c r="N797" s="505" t="str">
        <f>六年级BMI</f>
        <v/>
      </c>
      <c r="O797" s="499" t="str">
        <f>六年级BMI等级</f>
        <v/>
      </c>
      <c r="P797" s="500" t="str">
        <f>六年级BMI得分</f>
        <v/>
      </c>
      <c r="Q797" s="515" t="str">
        <f>六年级肺活量得分</f>
        <v/>
      </c>
      <c r="R797" s="512" t="str">
        <f>六年级等级</f>
        <v/>
      </c>
      <c r="S797" s="516" t="str">
        <f>六年级50米跑得分</f>
        <v/>
      </c>
      <c r="T797" s="517" t="str">
        <f>六年级等级</f>
        <v/>
      </c>
      <c r="U797" s="516" t="str">
        <f>六年级坐位体前屈得分</f>
        <v/>
      </c>
      <c r="V797" s="517" t="str">
        <f>六年级等级</f>
        <v/>
      </c>
      <c r="W797" s="516" t="str">
        <f>六年级一分钟跳绳得分</f>
        <v/>
      </c>
      <c r="X797" s="517" t="str">
        <f>六年级等级</f>
        <v/>
      </c>
      <c r="Y797" s="515" t="str">
        <f>六年级仰卧起坐得分</f>
        <v/>
      </c>
      <c r="Z797" s="518" t="str">
        <f>六年级等级</f>
        <v/>
      </c>
      <c r="AA797" s="533" t="str">
        <f>六年级折返跑得分</f>
        <v/>
      </c>
      <c r="AB797" s="515" t="str">
        <f>六年级等级</f>
        <v/>
      </c>
      <c r="AC797" s="533" t="str">
        <f>六年级跳绳附加分</f>
        <v/>
      </c>
      <c r="AD797" s="534" t="str">
        <f>六年级标准分</f>
        <v/>
      </c>
      <c r="AE797" s="534" t="str">
        <f>六年级总分</f>
        <v/>
      </c>
      <c r="AF797" s="517" t="str">
        <f>六年级等级</f>
        <v/>
      </c>
      <c r="AM797" s="452" t="str">
        <f>折返时间</f>
        <v/>
      </c>
    </row>
    <row r="798" spans="1:39">
      <c r="A798" s="476">
        <v>612</v>
      </c>
      <c r="B798" s="477">
        <v>26</v>
      </c>
      <c r="C798" s="586"/>
      <c r="D798" s="587"/>
      <c r="E798" s="586"/>
      <c r="F798" s="473"/>
      <c r="G798" s="588"/>
      <c r="H798" s="475"/>
      <c r="I798" s="595"/>
      <c r="J798" s="596"/>
      <c r="K798" s="596"/>
      <c r="L798" s="503"/>
      <c r="M798" s="504"/>
      <c r="N798" s="505" t="str">
        <f>六年级BMI</f>
        <v/>
      </c>
      <c r="O798" s="499" t="str">
        <f>六年级BMI等级</f>
        <v/>
      </c>
      <c r="P798" s="500" t="str">
        <f>六年级BMI得分</f>
        <v/>
      </c>
      <c r="Q798" s="515" t="str">
        <f>六年级肺活量得分</f>
        <v/>
      </c>
      <c r="R798" s="512" t="str">
        <f>六年级等级</f>
        <v/>
      </c>
      <c r="S798" s="516" t="str">
        <f>六年级50米跑得分</f>
        <v/>
      </c>
      <c r="T798" s="517" t="str">
        <f>六年级等级</f>
        <v/>
      </c>
      <c r="U798" s="516" t="str">
        <f>六年级坐位体前屈得分</f>
        <v/>
      </c>
      <c r="V798" s="517" t="str">
        <f>六年级等级</f>
        <v/>
      </c>
      <c r="W798" s="516" t="str">
        <f>六年级一分钟跳绳得分</f>
        <v/>
      </c>
      <c r="X798" s="517" t="str">
        <f>六年级等级</f>
        <v/>
      </c>
      <c r="Y798" s="515" t="str">
        <f>六年级仰卧起坐得分</f>
        <v/>
      </c>
      <c r="Z798" s="518" t="str">
        <f>六年级等级</f>
        <v/>
      </c>
      <c r="AA798" s="533" t="str">
        <f>六年级折返跑得分</f>
        <v/>
      </c>
      <c r="AB798" s="515" t="str">
        <f>六年级等级</f>
        <v/>
      </c>
      <c r="AC798" s="533" t="str">
        <f>六年级跳绳附加分</f>
        <v/>
      </c>
      <c r="AD798" s="534" t="str">
        <f>六年级标准分</f>
        <v/>
      </c>
      <c r="AE798" s="534" t="str">
        <f>六年级总分</f>
        <v/>
      </c>
      <c r="AF798" s="517" t="str">
        <f>六年级等级</f>
        <v/>
      </c>
      <c r="AM798" s="452" t="str">
        <f>折返时间</f>
        <v/>
      </c>
    </row>
    <row r="799" spans="1:39">
      <c r="A799" s="476">
        <v>612</v>
      </c>
      <c r="B799" s="477">
        <v>27</v>
      </c>
      <c r="C799" s="586"/>
      <c r="D799" s="587"/>
      <c r="E799" s="586"/>
      <c r="F799" s="473"/>
      <c r="G799" s="588"/>
      <c r="H799" s="475"/>
      <c r="I799" s="595"/>
      <c r="J799" s="596"/>
      <c r="K799" s="596"/>
      <c r="L799" s="503"/>
      <c r="M799" s="504"/>
      <c r="N799" s="505" t="str">
        <f>六年级BMI</f>
        <v/>
      </c>
      <c r="O799" s="499" t="str">
        <f>六年级BMI等级</f>
        <v/>
      </c>
      <c r="P799" s="500" t="str">
        <f>六年级BMI得分</f>
        <v/>
      </c>
      <c r="Q799" s="515" t="str">
        <f>六年级肺活量得分</f>
        <v/>
      </c>
      <c r="R799" s="512" t="str">
        <f>六年级等级</f>
        <v/>
      </c>
      <c r="S799" s="516" t="str">
        <f>六年级50米跑得分</f>
        <v/>
      </c>
      <c r="T799" s="517" t="str">
        <f>六年级等级</f>
        <v/>
      </c>
      <c r="U799" s="516" t="str">
        <f>六年级坐位体前屈得分</f>
        <v/>
      </c>
      <c r="V799" s="517" t="str">
        <f>六年级等级</f>
        <v/>
      </c>
      <c r="W799" s="516" t="str">
        <f>六年级一分钟跳绳得分</f>
        <v/>
      </c>
      <c r="X799" s="517" t="str">
        <f>六年级等级</f>
        <v/>
      </c>
      <c r="Y799" s="515" t="str">
        <f>六年级仰卧起坐得分</f>
        <v/>
      </c>
      <c r="Z799" s="518" t="str">
        <f>六年级等级</f>
        <v/>
      </c>
      <c r="AA799" s="533" t="str">
        <f>六年级折返跑得分</f>
        <v/>
      </c>
      <c r="AB799" s="515" t="str">
        <f>六年级等级</f>
        <v/>
      </c>
      <c r="AC799" s="533" t="str">
        <f>六年级跳绳附加分</f>
        <v/>
      </c>
      <c r="AD799" s="534" t="str">
        <f>六年级标准分</f>
        <v/>
      </c>
      <c r="AE799" s="534" t="str">
        <f>六年级总分</f>
        <v/>
      </c>
      <c r="AF799" s="517" t="str">
        <f>六年级等级</f>
        <v/>
      </c>
      <c r="AM799" s="452" t="str">
        <f>折返时间</f>
        <v/>
      </c>
    </row>
    <row r="800" spans="1:39">
      <c r="A800" s="476">
        <v>612</v>
      </c>
      <c r="B800" s="477">
        <v>28</v>
      </c>
      <c r="C800" s="586"/>
      <c r="D800" s="587"/>
      <c r="E800" s="586"/>
      <c r="F800" s="473"/>
      <c r="G800" s="588"/>
      <c r="H800" s="475"/>
      <c r="I800" s="595"/>
      <c r="J800" s="596"/>
      <c r="K800" s="596"/>
      <c r="L800" s="503"/>
      <c r="M800" s="504"/>
      <c r="N800" s="505" t="str">
        <f>六年级BMI</f>
        <v/>
      </c>
      <c r="O800" s="499" t="str">
        <f>六年级BMI等级</f>
        <v/>
      </c>
      <c r="P800" s="500" t="str">
        <f>六年级BMI得分</f>
        <v/>
      </c>
      <c r="Q800" s="515" t="str">
        <f>六年级肺活量得分</f>
        <v/>
      </c>
      <c r="R800" s="512" t="str">
        <f>六年级等级</f>
        <v/>
      </c>
      <c r="S800" s="516" t="str">
        <f>六年级50米跑得分</f>
        <v/>
      </c>
      <c r="T800" s="517" t="str">
        <f>六年级等级</f>
        <v/>
      </c>
      <c r="U800" s="516" t="str">
        <f>六年级坐位体前屈得分</f>
        <v/>
      </c>
      <c r="V800" s="517" t="str">
        <f>六年级等级</f>
        <v/>
      </c>
      <c r="W800" s="516" t="str">
        <f>六年级一分钟跳绳得分</f>
        <v/>
      </c>
      <c r="X800" s="517" t="str">
        <f>六年级等级</f>
        <v/>
      </c>
      <c r="Y800" s="515" t="str">
        <f>六年级仰卧起坐得分</f>
        <v/>
      </c>
      <c r="Z800" s="518" t="str">
        <f>六年级等级</f>
        <v/>
      </c>
      <c r="AA800" s="533" t="str">
        <f>六年级折返跑得分</f>
        <v/>
      </c>
      <c r="AB800" s="515" t="str">
        <f>六年级等级</f>
        <v/>
      </c>
      <c r="AC800" s="533" t="str">
        <f>六年级跳绳附加分</f>
        <v/>
      </c>
      <c r="AD800" s="534" t="str">
        <f>六年级标准分</f>
        <v/>
      </c>
      <c r="AE800" s="534" t="str">
        <f>六年级总分</f>
        <v/>
      </c>
      <c r="AF800" s="517" t="str">
        <f>六年级等级</f>
        <v/>
      </c>
      <c r="AM800" s="452" t="str">
        <f>折返时间</f>
        <v/>
      </c>
    </row>
    <row r="801" spans="1:39">
      <c r="A801" s="476">
        <v>612</v>
      </c>
      <c r="B801" s="477">
        <v>29</v>
      </c>
      <c r="C801" s="586"/>
      <c r="D801" s="587"/>
      <c r="E801" s="586"/>
      <c r="F801" s="473"/>
      <c r="G801" s="589"/>
      <c r="H801" s="475"/>
      <c r="I801" s="595"/>
      <c r="J801" s="596"/>
      <c r="K801" s="596"/>
      <c r="L801" s="503"/>
      <c r="M801" s="504"/>
      <c r="N801" s="505" t="str">
        <f>六年级BMI</f>
        <v/>
      </c>
      <c r="O801" s="499" t="str">
        <f>六年级BMI等级</f>
        <v/>
      </c>
      <c r="P801" s="500" t="str">
        <f>六年级BMI得分</f>
        <v/>
      </c>
      <c r="Q801" s="515" t="str">
        <f>六年级肺活量得分</f>
        <v/>
      </c>
      <c r="R801" s="512" t="str">
        <f>六年级等级</f>
        <v/>
      </c>
      <c r="S801" s="516" t="str">
        <f>六年级50米跑得分</f>
        <v/>
      </c>
      <c r="T801" s="517" t="str">
        <f>六年级等级</f>
        <v/>
      </c>
      <c r="U801" s="516" t="str">
        <f>六年级坐位体前屈得分</f>
        <v/>
      </c>
      <c r="V801" s="517" t="str">
        <f>六年级等级</f>
        <v/>
      </c>
      <c r="W801" s="516" t="str">
        <f>六年级一分钟跳绳得分</f>
        <v/>
      </c>
      <c r="X801" s="517" t="str">
        <f>六年级等级</f>
        <v/>
      </c>
      <c r="Y801" s="515" t="str">
        <f>六年级仰卧起坐得分</f>
        <v/>
      </c>
      <c r="Z801" s="518" t="str">
        <f>六年级等级</f>
        <v/>
      </c>
      <c r="AA801" s="533" t="str">
        <f>六年级折返跑得分</f>
        <v/>
      </c>
      <c r="AB801" s="515" t="str">
        <f>六年级等级</f>
        <v/>
      </c>
      <c r="AC801" s="533" t="str">
        <f>六年级跳绳附加分</f>
        <v/>
      </c>
      <c r="AD801" s="534" t="str">
        <f>六年级标准分</f>
        <v/>
      </c>
      <c r="AE801" s="534" t="str">
        <f>六年级总分</f>
        <v/>
      </c>
      <c r="AF801" s="517" t="str">
        <f>六年级等级</f>
        <v/>
      </c>
      <c r="AM801" s="452" t="str">
        <f>折返时间</f>
        <v/>
      </c>
    </row>
    <row r="802" spans="1:39">
      <c r="A802" s="476">
        <v>612</v>
      </c>
      <c r="B802" s="477">
        <v>30</v>
      </c>
      <c r="C802" s="586"/>
      <c r="D802" s="587"/>
      <c r="E802" s="586"/>
      <c r="F802" s="473"/>
      <c r="G802" s="589"/>
      <c r="H802" s="475"/>
      <c r="I802" s="595"/>
      <c r="J802" s="596"/>
      <c r="K802" s="596"/>
      <c r="L802" s="503"/>
      <c r="M802" s="504"/>
      <c r="N802" s="505" t="str">
        <f>六年级BMI</f>
        <v/>
      </c>
      <c r="O802" s="499" t="str">
        <f>六年级BMI等级</f>
        <v/>
      </c>
      <c r="P802" s="500" t="str">
        <f>六年级BMI得分</f>
        <v/>
      </c>
      <c r="Q802" s="515" t="str">
        <f>六年级肺活量得分</f>
        <v/>
      </c>
      <c r="R802" s="512" t="str">
        <f>六年级等级</f>
        <v/>
      </c>
      <c r="S802" s="516" t="str">
        <f>六年级50米跑得分</f>
        <v/>
      </c>
      <c r="T802" s="517" t="str">
        <f>六年级等级</f>
        <v/>
      </c>
      <c r="U802" s="516" t="str">
        <f>六年级坐位体前屈得分</f>
        <v/>
      </c>
      <c r="V802" s="517" t="str">
        <f>六年级等级</f>
        <v/>
      </c>
      <c r="W802" s="516" t="str">
        <f>六年级一分钟跳绳得分</f>
        <v/>
      </c>
      <c r="X802" s="517" t="str">
        <f>六年级等级</f>
        <v/>
      </c>
      <c r="Y802" s="515" t="str">
        <f>六年级仰卧起坐得分</f>
        <v/>
      </c>
      <c r="Z802" s="518" t="str">
        <f>六年级等级</f>
        <v/>
      </c>
      <c r="AA802" s="533" t="str">
        <f>六年级折返跑得分</f>
        <v/>
      </c>
      <c r="AB802" s="515" t="str">
        <f>六年级等级</f>
        <v/>
      </c>
      <c r="AC802" s="533" t="str">
        <f>六年级跳绳附加分</f>
        <v/>
      </c>
      <c r="AD802" s="534" t="str">
        <f>六年级标准分</f>
        <v/>
      </c>
      <c r="AE802" s="534" t="str">
        <f>六年级总分</f>
        <v/>
      </c>
      <c r="AF802" s="517" t="str">
        <f>六年级等级</f>
        <v/>
      </c>
      <c r="AM802" s="452" t="str">
        <f>折返时间</f>
        <v/>
      </c>
    </row>
    <row r="803" spans="1:39">
      <c r="A803" s="476">
        <v>612</v>
      </c>
      <c r="B803" s="477">
        <v>31</v>
      </c>
      <c r="C803" s="586"/>
      <c r="D803" s="587"/>
      <c r="E803" s="586"/>
      <c r="F803" s="473"/>
      <c r="G803" s="588"/>
      <c r="H803" s="475"/>
      <c r="I803" s="595"/>
      <c r="J803" s="596"/>
      <c r="K803" s="596"/>
      <c r="L803" s="503"/>
      <c r="M803" s="504"/>
      <c r="N803" s="505" t="str">
        <f>六年级BMI</f>
        <v/>
      </c>
      <c r="O803" s="499" t="str">
        <f>六年级BMI等级</f>
        <v/>
      </c>
      <c r="P803" s="500" t="str">
        <f>六年级BMI得分</f>
        <v/>
      </c>
      <c r="Q803" s="515" t="str">
        <f>六年级肺活量得分</f>
        <v/>
      </c>
      <c r="R803" s="512" t="str">
        <f>六年级等级</f>
        <v/>
      </c>
      <c r="S803" s="516" t="str">
        <f>六年级50米跑得分</f>
        <v/>
      </c>
      <c r="T803" s="517" t="str">
        <f>六年级等级</f>
        <v/>
      </c>
      <c r="U803" s="516" t="str">
        <f>六年级坐位体前屈得分</f>
        <v/>
      </c>
      <c r="V803" s="517" t="str">
        <f>六年级等级</f>
        <v/>
      </c>
      <c r="W803" s="516" t="str">
        <f>六年级一分钟跳绳得分</f>
        <v/>
      </c>
      <c r="X803" s="517" t="str">
        <f>六年级等级</f>
        <v/>
      </c>
      <c r="Y803" s="515" t="str">
        <f>六年级仰卧起坐得分</f>
        <v/>
      </c>
      <c r="Z803" s="518" t="str">
        <f>六年级等级</f>
        <v/>
      </c>
      <c r="AA803" s="533" t="str">
        <f>六年级折返跑得分</f>
        <v/>
      </c>
      <c r="AB803" s="515" t="str">
        <f>六年级等级</f>
        <v/>
      </c>
      <c r="AC803" s="533" t="str">
        <f>六年级跳绳附加分</f>
        <v/>
      </c>
      <c r="AD803" s="534" t="str">
        <f>六年级标准分</f>
        <v/>
      </c>
      <c r="AE803" s="534" t="str">
        <f>六年级总分</f>
        <v/>
      </c>
      <c r="AF803" s="517" t="str">
        <f>六年级等级</f>
        <v/>
      </c>
      <c r="AM803" s="452" t="str">
        <f>折返时间</f>
        <v/>
      </c>
    </row>
    <row r="804" spans="1:39">
      <c r="A804" s="476">
        <v>612</v>
      </c>
      <c r="B804" s="477">
        <v>32</v>
      </c>
      <c r="C804" s="586"/>
      <c r="D804" s="587"/>
      <c r="E804" s="586"/>
      <c r="F804" s="473"/>
      <c r="G804" s="588"/>
      <c r="H804" s="475"/>
      <c r="I804" s="595"/>
      <c r="J804" s="596"/>
      <c r="K804" s="596"/>
      <c r="L804" s="503"/>
      <c r="M804" s="504"/>
      <c r="N804" s="505" t="str">
        <f>六年级BMI</f>
        <v/>
      </c>
      <c r="O804" s="499" t="str">
        <f>六年级BMI等级</f>
        <v/>
      </c>
      <c r="P804" s="500" t="str">
        <f>六年级BMI得分</f>
        <v/>
      </c>
      <c r="Q804" s="515" t="str">
        <f>六年级肺活量得分</f>
        <v/>
      </c>
      <c r="R804" s="512" t="str">
        <f>六年级等级</f>
        <v/>
      </c>
      <c r="S804" s="516" t="str">
        <f>六年级50米跑得分</f>
        <v/>
      </c>
      <c r="T804" s="517" t="str">
        <f>六年级等级</f>
        <v/>
      </c>
      <c r="U804" s="516" t="str">
        <f>六年级坐位体前屈得分</f>
        <v/>
      </c>
      <c r="V804" s="517" t="str">
        <f>六年级等级</f>
        <v/>
      </c>
      <c r="W804" s="516" t="str">
        <f>六年级一分钟跳绳得分</f>
        <v/>
      </c>
      <c r="X804" s="517" t="str">
        <f>六年级等级</f>
        <v/>
      </c>
      <c r="Y804" s="515" t="str">
        <f>六年级仰卧起坐得分</f>
        <v/>
      </c>
      <c r="Z804" s="518" t="str">
        <f>六年级等级</f>
        <v/>
      </c>
      <c r="AA804" s="533" t="str">
        <f>六年级折返跑得分</f>
        <v/>
      </c>
      <c r="AB804" s="515" t="str">
        <f>六年级等级</f>
        <v/>
      </c>
      <c r="AC804" s="533" t="str">
        <f>六年级跳绳附加分</f>
        <v/>
      </c>
      <c r="AD804" s="534" t="str">
        <f>六年级标准分</f>
        <v/>
      </c>
      <c r="AE804" s="534" t="str">
        <f>六年级总分</f>
        <v/>
      </c>
      <c r="AF804" s="517" t="str">
        <f>六年级等级</f>
        <v/>
      </c>
      <c r="AM804" s="452" t="str">
        <f>折返时间</f>
        <v/>
      </c>
    </row>
    <row r="805" spans="1:39">
      <c r="A805" s="476">
        <v>612</v>
      </c>
      <c r="B805" s="477">
        <v>33</v>
      </c>
      <c r="C805" s="586"/>
      <c r="D805" s="587"/>
      <c r="E805" s="586"/>
      <c r="F805" s="473"/>
      <c r="G805" s="588"/>
      <c r="H805" s="475"/>
      <c r="I805" s="595"/>
      <c r="J805" s="596"/>
      <c r="K805" s="596"/>
      <c r="L805" s="503"/>
      <c r="M805" s="504"/>
      <c r="N805" s="505" t="str">
        <f>六年级BMI</f>
        <v/>
      </c>
      <c r="O805" s="499" t="str">
        <f>六年级BMI等级</f>
        <v/>
      </c>
      <c r="P805" s="500" t="str">
        <f>六年级BMI得分</f>
        <v/>
      </c>
      <c r="Q805" s="515" t="str">
        <f>六年级肺活量得分</f>
        <v/>
      </c>
      <c r="R805" s="512" t="str">
        <f>六年级等级</f>
        <v/>
      </c>
      <c r="S805" s="516" t="str">
        <f>六年级50米跑得分</f>
        <v/>
      </c>
      <c r="T805" s="517" t="str">
        <f>六年级等级</f>
        <v/>
      </c>
      <c r="U805" s="516" t="str">
        <f>六年级坐位体前屈得分</f>
        <v/>
      </c>
      <c r="V805" s="517" t="str">
        <f>六年级等级</f>
        <v/>
      </c>
      <c r="W805" s="516" t="str">
        <f>六年级一分钟跳绳得分</f>
        <v/>
      </c>
      <c r="X805" s="517" t="str">
        <f>六年级等级</f>
        <v/>
      </c>
      <c r="Y805" s="515" t="str">
        <f>六年级仰卧起坐得分</f>
        <v/>
      </c>
      <c r="Z805" s="518" t="str">
        <f>六年级等级</f>
        <v/>
      </c>
      <c r="AA805" s="533" t="str">
        <f>六年级折返跑得分</f>
        <v/>
      </c>
      <c r="AB805" s="515" t="str">
        <f>六年级等级</f>
        <v/>
      </c>
      <c r="AC805" s="533" t="str">
        <f>六年级跳绳附加分</f>
        <v/>
      </c>
      <c r="AD805" s="534" t="str">
        <f>六年级标准分</f>
        <v/>
      </c>
      <c r="AE805" s="534" t="str">
        <f>六年级总分</f>
        <v/>
      </c>
      <c r="AF805" s="517" t="str">
        <f>六年级等级</f>
        <v/>
      </c>
      <c r="AM805" s="452" t="str">
        <f>折返时间</f>
        <v/>
      </c>
    </row>
    <row r="806" spans="1:39">
      <c r="A806" s="476">
        <v>612</v>
      </c>
      <c r="B806" s="477">
        <v>34</v>
      </c>
      <c r="C806" s="586"/>
      <c r="D806" s="587"/>
      <c r="E806" s="586"/>
      <c r="F806" s="473"/>
      <c r="G806" s="588"/>
      <c r="H806" s="475"/>
      <c r="I806" s="595"/>
      <c r="J806" s="596"/>
      <c r="K806" s="596"/>
      <c r="L806" s="503"/>
      <c r="M806" s="504"/>
      <c r="N806" s="505" t="str">
        <f>六年级BMI</f>
        <v/>
      </c>
      <c r="O806" s="499" t="str">
        <f>六年级BMI等级</f>
        <v/>
      </c>
      <c r="P806" s="500" t="str">
        <f>六年级BMI得分</f>
        <v/>
      </c>
      <c r="Q806" s="515" t="str">
        <f>六年级肺活量得分</f>
        <v/>
      </c>
      <c r="R806" s="512" t="str">
        <f>六年级等级</f>
        <v/>
      </c>
      <c r="S806" s="516" t="str">
        <f>六年级50米跑得分</f>
        <v/>
      </c>
      <c r="T806" s="517" t="str">
        <f>六年级等级</f>
        <v/>
      </c>
      <c r="U806" s="516" t="str">
        <f>六年级坐位体前屈得分</f>
        <v/>
      </c>
      <c r="V806" s="517" t="str">
        <f>六年级等级</f>
        <v/>
      </c>
      <c r="W806" s="516" t="str">
        <f>六年级一分钟跳绳得分</f>
        <v/>
      </c>
      <c r="X806" s="517" t="str">
        <f>六年级等级</f>
        <v/>
      </c>
      <c r="Y806" s="515" t="str">
        <f>六年级仰卧起坐得分</f>
        <v/>
      </c>
      <c r="Z806" s="518" t="str">
        <f>六年级等级</f>
        <v/>
      </c>
      <c r="AA806" s="533" t="str">
        <f>六年级折返跑得分</f>
        <v/>
      </c>
      <c r="AB806" s="515" t="str">
        <f>六年级等级</f>
        <v/>
      </c>
      <c r="AC806" s="533" t="str">
        <f>六年级跳绳附加分</f>
        <v/>
      </c>
      <c r="AD806" s="534" t="str">
        <f>六年级标准分</f>
        <v/>
      </c>
      <c r="AE806" s="534" t="str">
        <f>六年级总分</f>
        <v/>
      </c>
      <c r="AF806" s="517" t="str">
        <f>六年级等级</f>
        <v/>
      </c>
      <c r="AM806" s="452" t="str">
        <f>折返时间</f>
        <v/>
      </c>
    </row>
    <row r="807" spans="1:39">
      <c r="A807" s="476">
        <v>612</v>
      </c>
      <c r="B807" s="477">
        <v>35</v>
      </c>
      <c r="C807" s="586"/>
      <c r="D807" s="587"/>
      <c r="E807" s="586"/>
      <c r="F807" s="473"/>
      <c r="G807" s="588"/>
      <c r="H807" s="475"/>
      <c r="I807" s="595"/>
      <c r="J807" s="596"/>
      <c r="K807" s="596"/>
      <c r="L807" s="503"/>
      <c r="M807" s="504"/>
      <c r="N807" s="505" t="str">
        <f>六年级BMI</f>
        <v/>
      </c>
      <c r="O807" s="499" t="str">
        <f>六年级BMI等级</f>
        <v/>
      </c>
      <c r="P807" s="500" t="str">
        <f>六年级BMI得分</f>
        <v/>
      </c>
      <c r="Q807" s="515" t="str">
        <f>六年级肺活量得分</f>
        <v/>
      </c>
      <c r="R807" s="512" t="str">
        <f>六年级等级</f>
        <v/>
      </c>
      <c r="S807" s="516" t="str">
        <f>六年级50米跑得分</f>
        <v/>
      </c>
      <c r="T807" s="517" t="str">
        <f>六年级等级</f>
        <v/>
      </c>
      <c r="U807" s="516" t="str">
        <f>六年级坐位体前屈得分</f>
        <v/>
      </c>
      <c r="V807" s="517" t="str">
        <f>六年级等级</f>
        <v/>
      </c>
      <c r="W807" s="516" t="str">
        <f>六年级一分钟跳绳得分</f>
        <v/>
      </c>
      <c r="X807" s="517" t="str">
        <f>六年级等级</f>
        <v/>
      </c>
      <c r="Y807" s="515" t="str">
        <f>六年级仰卧起坐得分</f>
        <v/>
      </c>
      <c r="Z807" s="518" t="str">
        <f>六年级等级</f>
        <v/>
      </c>
      <c r="AA807" s="533" t="str">
        <f>六年级折返跑得分</f>
        <v/>
      </c>
      <c r="AB807" s="515" t="str">
        <f>六年级等级</f>
        <v/>
      </c>
      <c r="AC807" s="533" t="str">
        <f>六年级跳绳附加分</f>
        <v/>
      </c>
      <c r="AD807" s="534" t="str">
        <f>六年级标准分</f>
        <v/>
      </c>
      <c r="AE807" s="534" t="str">
        <f>六年级总分</f>
        <v/>
      </c>
      <c r="AF807" s="517" t="str">
        <f>六年级等级</f>
        <v/>
      </c>
      <c r="AM807" s="452" t="str">
        <f>折返时间</f>
        <v/>
      </c>
    </row>
    <row r="808" spans="1:39">
      <c r="A808" s="476">
        <v>612</v>
      </c>
      <c r="B808" s="477">
        <v>36</v>
      </c>
      <c r="C808" s="586"/>
      <c r="D808" s="587"/>
      <c r="E808" s="586"/>
      <c r="F808" s="473"/>
      <c r="G808" s="588"/>
      <c r="H808" s="475"/>
      <c r="I808" s="595"/>
      <c r="J808" s="596"/>
      <c r="K808" s="596"/>
      <c r="L808" s="503"/>
      <c r="M808" s="504"/>
      <c r="N808" s="505" t="str">
        <f>六年级BMI</f>
        <v/>
      </c>
      <c r="O808" s="499" t="str">
        <f>六年级BMI等级</f>
        <v/>
      </c>
      <c r="P808" s="500" t="str">
        <f>六年级BMI得分</f>
        <v/>
      </c>
      <c r="Q808" s="515" t="str">
        <f>六年级肺活量得分</f>
        <v/>
      </c>
      <c r="R808" s="512" t="str">
        <f>六年级等级</f>
        <v/>
      </c>
      <c r="S808" s="516" t="str">
        <f>六年级50米跑得分</f>
        <v/>
      </c>
      <c r="T808" s="517" t="str">
        <f>六年级等级</f>
        <v/>
      </c>
      <c r="U808" s="516" t="str">
        <f>六年级坐位体前屈得分</f>
        <v/>
      </c>
      <c r="V808" s="517" t="str">
        <f>六年级等级</f>
        <v/>
      </c>
      <c r="W808" s="516" t="str">
        <f>六年级一分钟跳绳得分</f>
        <v/>
      </c>
      <c r="X808" s="517" t="str">
        <f>六年级等级</f>
        <v/>
      </c>
      <c r="Y808" s="515" t="str">
        <f>六年级仰卧起坐得分</f>
        <v/>
      </c>
      <c r="Z808" s="518" t="str">
        <f>六年级等级</f>
        <v/>
      </c>
      <c r="AA808" s="533" t="str">
        <f>六年级折返跑得分</f>
        <v/>
      </c>
      <c r="AB808" s="515" t="str">
        <f>六年级等级</f>
        <v/>
      </c>
      <c r="AC808" s="533" t="str">
        <f>六年级跳绳附加分</f>
        <v/>
      </c>
      <c r="AD808" s="534" t="str">
        <f>六年级标准分</f>
        <v/>
      </c>
      <c r="AE808" s="534" t="str">
        <f>六年级总分</f>
        <v/>
      </c>
      <c r="AF808" s="517" t="str">
        <f>六年级等级</f>
        <v/>
      </c>
      <c r="AM808" s="452" t="str">
        <f>折返时间</f>
        <v/>
      </c>
    </row>
    <row r="809" spans="1:39">
      <c r="A809" s="476">
        <v>612</v>
      </c>
      <c r="B809" s="477">
        <v>37</v>
      </c>
      <c r="C809" s="586"/>
      <c r="D809" s="587"/>
      <c r="E809" s="586"/>
      <c r="F809" s="473"/>
      <c r="G809" s="588"/>
      <c r="H809" s="475"/>
      <c r="I809" s="595"/>
      <c r="J809" s="596"/>
      <c r="K809" s="596"/>
      <c r="L809" s="503"/>
      <c r="M809" s="504"/>
      <c r="N809" s="505" t="str">
        <f>六年级BMI</f>
        <v/>
      </c>
      <c r="O809" s="499" t="str">
        <f>六年级BMI等级</f>
        <v/>
      </c>
      <c r="P809" s="500" t="str">
        <f>六年级BMI得分</f>
        <v/>
      </c>
      <c r="Q809" s="515" t="str">
        <f>六年级肺活量得分</f>
        <v/>
      </c>
      <c r="R809" s="512" t="str">
        <f>六年级等级</f>
        <v/>
      </c>
      <c r="S809" s="516" t="str">
        <f>六年级50米跑得分</f>
        <v/>
      </c>
      <c r="T809" s="517" t="str">
        <f>六年级等级</f>
        <v/>
      </c>
      <c r="U809" s="516" t="str">
        <f>六年级坐位体前屈得分</f>
        <v/>
      </c>
      <c r="V809" s="517" t="str">
        <f>六年级等级</f>
        <v/>
      </c>
      <c r="W809" s="516" t="str">
        <f>六年级一分钟跳绳得分</f>
        <v/>
      </c>
      <c r="X809" s="517" t="str">
        <f>六年级等级</f>
        <v/>
      </c>
      <c r="Y809" s="515" t="str">
        <f>六年级仰卧起坐得分</f>
        <v/>
      </c>
      <c r="Z809" s="518" t="str">
        <f>六年级等级</f>
        <v/>
      </c>
      <c r="AA809" s="533" t="str">
        <f>六年级折返跑得分</f>
        <v/>
      </c>
      <c r="AB809" s="515" t="str">
        <f>六年级等级</f>
        <v/>
      </c>
      <c r="AC809" s="533" t="str">
        <f>六年级跳绳附加分</f>
        <v/>
      </c>
      <c r="AD809" s="534" t="str">
        <f>六年级标准分</f>
        <v/>
      </c>
      <c r="AE809" s="534" t="str">
        <f>六年级总分</f>
        <v/>
      </c>
      <c r="AF809" s="517" t="str">
        <f>六年级等级</f>
        <v/>
      </c>
      <c r="AM809" s="452" t="str">
        <f>折返时间</f>
        <v/>
      </c>
    </row>
    <row r="810" spans="1:39">
      <c r="A810" s="476">
        <v>612</v>
      </c>
      <c r="B810" s="477">
        <v>38</v>
      </c>
      <c r="C810" s="586"/>
      <c r="D810" s="587"/>
      <c r="E810" s="586"/>
      <c r="F810" s="473"/>
      <c r="G810" s="588"/>
      <c r="H810" s="475"/>
      <c r="I810" s="595"/>
      <c r="J810" s="596"/>
      <c r="K810" s="596"/>
      <c r="L810" s="503"/>
      <c r="M810" s="504"/>
      <c r="N810" s="505" t="str">
        <f>六年级BMI</f>
        <v/>
      </c>
      <c r="O810" s="499" t="str">
        <f>六年级BMI等级</f>
        <v/>
      </c>
      <c r="P810" s="500" t="str">
        <f>六年级BMI得分</f>
        <v/>
      </c>
      <c r="Q810" s="515" t="str">
        <f>六年级肺活量得分</f>
        <v/>
      </c>
      <c r="R810" s="512" t="str">
        <f>六年级等级</f>
        <v/>
      </c>
      <c r="S810" s="516" t="str">
        <f>六年级50米跑得分</f>
        <v/>
      </c>
      <c r="T810" s="517" t="str">
        <f>六年级等级</f>
        <v/>
      </c>
      <c r="U810" s="516" t="str">
        <f>六年级坐位体前屈得分</f>
        <v/>
      </c>
      <c r="V810" s="517" t="str">
        <f>六年级等级</f>
        <v/>
      </c>
      <c r="W810" s="516" t="str">
        <f>六年级一分钟跳绳得分</f>
        <v/>
      </c>
      <c r="X810" s="517" t="str">
        <f>六年级等级</f>
        <v/>
      </c>
      <c r="Y810" s="515" t="str">
        <f>六年级仰卧起坐得分</f>
        <v/>
      </c>
      <c r="Z810" s="518" t="str">
        <f>六年级等级</f>
        <v/>
      </c>
      <c r="AA810" s="533" t="str">
        <f>六年级折返跑得分</f>
        <v/>
      </c>
      <c r="AB810" s="515" t="str">
        <f>六年级等级</f>
        <v/>
      </c>
      <c r="AC810" s="533" t="str">
        <f>六年级跳绳附加分</f>
        <v/>
      </c>
      <c r="AD810" s="534" t="str">
        <f>六年级标准分</f>
        <v/>
      </c>
      <c r="AE810" s="534" t="str">
        <f>六年级总分</f>
        <v/>
      </c>
      <c r="AF810" s="517" t="str">
        <f>六年级等级</f>
        <v/>
      </c>
      <c r="AM810" s="452" t="str">
        <f>折返时间</f>
        <v/>
      </c>
    </row>
    <row r="811" spans="1:39">
      <c r="A811" s="476">
        <v>612</v>
      </c>
      <c r="B811" s="477">
        <v>39</v>
      </c>
      <c r="C811" s="586"/>
      <c r="D811" s="587"/>
      <c r="E811" s="586"/>
      <c r="F811" s="473"/>
      <c r="G811" s="588"/>
      <c r="H811" s="475"/>
      <c r="I811" s="595"/>
      <c r="J811" s="596"/>
      <c r="K811" s="596"/>
      <c r="L811" s="503"/>
      <c r="M811" s="504"/>
      <c r="N811" s="505" t="str">
        <f>六年级BMI</f>
        <v/>
      </c>
      <c r="O811" s="499" t="str">
        <f>六年级BMI等级</f>
        <v/>
      </c>
      <c r="P811" s="500" t="str">
        <f>六年级BMI得分</f>
        <v/>
      </c>
      <c r="Q811" s="515" t="str">
        <f>六年级肺活量得分</f>
        <v/>
      </c>
      <c r="R811" s="512" t="str">
        <f>六年级等级</f>
        <v/>
      </c>
      <c r="S811" s="516" t="str">
        <f>六年级50米跑得分</f>
        <v/>
      </c>
      <c r="T811" s="517" t="str">
        <f>六年级等级</f>
        <v/>
      </c>
      <c r="U811" s="516" t="str">
        <f>六年级坐位体前屈得分</f>
        <v/>
      </c>
      <c r="V811" s="517" t="str">
        <f>六年级等级</f>
        <v/>
      </c>
      <c r="W811" s="516" t="str">
        <f>六年级一分钟跳绳得分</f>
        <v/>
      </c>
      <c r="X811" s="517" t="str">
        <f>六年级等级</f>
        <v/>
      </c>
      <c r="Y811" s="515" t="str">
        <f>六年级仰卧起坐得分</f>
        <v/>
      </c>
      <c r="Z811" s="518" t="str">
        <f>六年级等级</f>
        <v/>
      </c>
      <c r="AA811" s="533" t="str">
        <f>六年级折返跑得分</f>
        <v/>
      </c>
      <c r="AB811" s="515" t="str">
        <f>六年级等级</f>
        <v/>
      </c>
      <c r="AC811" s="533" t="str">
        <f>六年级跳绳附加分</f>
        <v/>
      </c>
      <c r="AD811" s="534" t="str">
        <f>六年级标准分</f>
        <v/>
      </c>
      <c r="AE811" s="534" t="str">
        <f>六年级总分</f>
        <v/>
      </c>
      <c r="AF811" s="517" t="str">
        <f>六年级等级</f>
        <v/>
      </c>
      <c r="AM811" s="452" t="str">
        <f>折返时间</f>
        <v/>
      </c>
    </row>
    <row r="812" spans="1:39">
      <c r="A812" s="476">
        <v>612</v>
      </c>
      <c r="B812" s="477">
        <v>40</v>
      </c>
      <c r="C812" s="586"/>
      <c r="D812" s="587"/>
      <c r="E812" s="586"/>
      <c r="F812" s="473"/>
      <c r="G812" s="588"/>
      <c r="H812" s="475"/>
      <c r="I812" s="595"/>
      <c r="J812" s="596"/>
      <c r="K812" s="596"/>
      <c r="L812" s="503"/>
      <c r="M812" s="504"/>
      <c r="N812" s="505" t="str">
        <f>六年级BMI</f>
        <v/>
      </c>
      <c r="O812" s="499" t="str">
        <f>六年级BMI等级</f>
        <v/>
      </c>
      <c r="P812" s="500" t="str">
        <f>六年级BMI得分</f>
        <v/>
      </c>
      <c r="Q812" s="515" t="str">
        <f>六年级肺活量得分</f>
        <v/>
      </c>
      <c r="R812" s="512" t="str">
        <f>六年级等级</f>
        <v/>
      </c>
      <c r="S812" s="516" t="str">
        <f>六年级50米跑得分</f>
        <v/>
      </c>
      <c r="T812" s="517" t="str">
        <f>六年级等级</f>
        <v/>
      </c>
      <c r="U812" s="516" t="str">
        <f>六年级坐位体前屈得分</f>
        <v/>
      </c>
      <c r="V812" s="517" t="str">
        <f>六年级等级</f>
        <v/>
      </c>
      <c r="W812" s="516" t="str">
        <f>六年级一分钟跳绳得分</f>
        <v/>
      </c>
      <c r="X812" s="517" t="str">
        <f>六年级等级</f>
        <v/>
      </c>
      <c r="Y812" s="515" t="str">
        <f>六年级仰卧起坐得分</f>
        <v/>
      </c>
      <c r="Z812" s="518" t="str">
        <f>六年级等级</f>
        <v/>
      </c>
      <c r="AA812" s="533" t="str">
        <f>六年级折返跑得分</f>
        <v/>
      </c>
      <c r="AB812" s="515" t="str">
        <f>六年级等级</f>
        <v/>
      </c>
      <c r="AC812" s="533" t="str">
        <f>六年级跳绳附加分</f>
        <v/>
      </c>
      <c r="AD812" s="534" t="str">
        <f>六年级标准分</f>
        <v/>
      </c>
      <c r="AE812" s="534" t="str">
        <f>六年级总分</f>
        <v/>
      </c>
      <c r="AF812" s="517" t="str">
        <f>六年级等级</f>
        <v/>
      </c>
      <c r="AM812" s="452" t="str">
        <f>折返时间</f>
        <v/>
      </c>
    </row>
    <row r="813" spans="1:39">
      <c r="A813" s="476">
        <v>612</v>
      </c>
      <c r="B813" s="477">
        <v>41</v>
      </c>
      <c r="C813" s="586"/>
      <c r="D813" s="587"/>
      <c r="E813" s="586"/>
      <c r="F813" s="473"/>
      <c r="G813" s="588"/>
      <c r="H813" s="475"/>
      <c r="I813" s="595"/>
      <c r="J813" s="596"/>
      <c r="K813" s="596"/>
      <c r="L813" s="503"/>
      <c r="M813" s="504"/>
      <c r="N813" s="505" t="str">
        <f>六年级BMI</f>
        <v/>
      </c>
      <c r="O813" s="499" t="str">
        <f>六年级BMI等级</f>
        <v/>
      </c>
      <c r="P813" s="500" t="str">
        <f>六年级BMI得分</f>
        <v/>
      </c>
      <c r="Q813" s="515" t="str">
        <f>六年级肺活量得分</f>
        <v/>
      </c>
      <c r="R813" s="512" t="str">
        <f>六年级等级</f>
        <v/>
      </c>
      <c r="S813" s="516" t="str">
        <f>六年级50米跑得分</f>
        <v/>
      </c>
      <c r="T813" s="517" t="str">
        <f>六年级等级</f>
        <v/>
      </c>
      <c r="U813" s="516" t="str">
        <f>六年级坐位体前屈得分</f>
        <v/>
      </c>
      <c r="V813" s="517" t="str">
        <f>六年级等级</f>
        <v/>
      </c>
      <c r="W813" s="516" t="str">
        <f>六年级一分钟跳绳得分</f>
        <v/>
      </c>
      <c r="X813" s="517" t="str">
        <f>六年级等级</f>
        <v/>
      </c>
      <c r="Y813" s="515" t="str">
        <f>六年级仰卧起坐得分</f>
        <v/>
      </c>
      <c r="Z813" s="518" t="str">
        <f>六年级等级</f>
        <v/>
      </c>
      <c r="AA813" s="533" t="str">
        <f>六年级折返跑得分</f>
        <v/>
      </c>
      <c r="AB813" s="515" t="str">
        <f>六年级等级</f>
        <v/>
      </c>
      <c r="AC813" s="533" t="str">
        <f>六年级跳绳附加分</f>
        <v/>
      </c>
      <c r="AD813" s="534" t="str">
        <f>六年级标准分</f>
        <v/>
      </c>
      <c r="AE813" s="534" t="str">
        <f>六年级总分</f>
        <v/>
      </c>
      <c r="AF813" s="517" t="str">
        <f>六年级等级</f>
        <v/>
      </c>
      <c r="AM813" s="452" t="str">
        <f>折返时间</f>
        <v/>
      </c>
    </row>
    <row r="814" spans="1:39">
      <c r="A814" s="476">
        <v>612</v>
      </c>
      <c r="B814" s="477">
        <v>42</v>
      </c>
      <c r="C814" s="586"/>
      <c r="D814" s="587"/>
      <c r="E814" s="586"/>
      <c r="F814" s="473"/>
      <c r="G814" s="588"/>
      <c r="H814" s="475"/>
      <c r="I814" s="595"/>
      <c r="J814" s="596"/>
      <c r="K814" s="596"/>
      <c r="L814" s="503"/>
      <c r="M814" s="504"/>
      <c r="N814" s="505" t="str">
        <f>六年级BMI</f>
        <v/>
      </c>
      <c r="O814" s="499" t="str">
        <f>六年级BMI等级</f>
        <v/>
      </c>
      <c r="P814" s="500" t="str">
        <f>六年级BMI得分</f>
        <v/>
      </c>
      <c r="Q814" s="515" t="str">
        <f>六年级肺活量得分</f>
        <v/>
      </c>
      <c r="R814" s="512" t="str">
        <f>六年级等级</f>
        <v/>
      </c>
      <c r="S814" s="516" t="str">
        <f>六年级50米跑得分</f>
        <v/>
      </c>
      <c r="T814" s="517" t="str">
        <f>六年级等级</f>
        <v/>
      </c>
      <c r="U814" s="516" t="str">
        <f>六年级坐位体前屈得分</f>
        <v/>
      </c>
      <c r="V814" s="517" t="str">
        <f>六年级等级</f>
        <v/>
      </c>
      <c r="W814" s="516" t="str">
        <f>六年级一分钟跳绳得分</f>
        <v/>
      </c>
      <c r="X814" s="517" t="str">
        <f>六年级等级</f>
        <v/>
      </c>
      <c r="Y814" s="515" t="str">
        <f>六年级仰卧起坐得分</f>
        <v/>
      </c>
      <c r="Z814" s="518" t="str">
        <f>六年级等级</f>
        <v/>
      </c>
      <c r="AA814" s="533" t="str">
        <f>六年级折返跑得分</f>
        <v/>
      </c>
      <c r="AB814" s="515" t="str">
        <f>六年级等级</f>
        <v/>
      </c>
      <c r="AC814" s="533" t="str">
        <f>六年级跳绳附加分</f>
        <v/>
      </c>
      <c r="AD814" s="534" t="str">
        <f>六年级标准分</f>
        <v/>
      </c>
      <c r="AE814" s="534" t="str">
        <f>六年级总分</f>
        <v/>
      </c>
      <c r="AF814" s="517" t="str">
        <f>六年级等级</f>
        <v/>
      </c>
      <c r="AM814" s="452" t="str">
        <f>折返时间</f>
        <v/>
      </c>
    </row>
    <row r="815" spans="1:39">
      <c r="A815" s="476">
        <v>612</v>
      </c>
      <c r="B815" s="477">
        <v>43</v>
      </c>
      <c r="C815" s="586"/>
      <c r="D815" s="587"/>
      <c r="E815" s="586"/>
      <c r="F815" s="473"/>
      <c r="G815" s="588"/>
      <c r="H815" s="475"/>
      <c r="I815" s="595"/>
      <c r="J815" s="596"/>
      <c r="K815" s="596"/>
      <c r="L815" s="503"/>
      <c r="M815" s="504"/>
      <c r="N815" s="505" t="str">
        <f>六年级BMI</f>
        <v/>
      </c>
      <c r="O815" s="499" t="str">
        <f>六年级BMI等级</f>
        <v/>
      </c>
      <c r="P815" s="500" t="str">
        <f>六年级BMI得分</f>
        <v/>
      </c>
      <c r="Q815" s="515" t="str">
        <f>六年级肺活量得分</f>
        <v/>
      </c>
      <c r="R815" s="512" t="str">
        <f>六年级等级</f>
        <v/>
      </c>
      <c r="S815" s="516" t="str">
        <f>六年级50米跑得分</f>
        <v/>
      </c>
      <c r="T815" s="517" t="str">
        <f>六年级等级</f>
        <v/>
      </c>
      <c r="U815" s="516" t="str">
        <f>六年级坐位体前屈得分</f>
        <v/>
      </c>
      <c r="V815" s="517" t="str">
        <f>六年级等级</f>
        <v/>
      </c>
      <c r="W815" s="516" t="str">
        <f>六年级一分钟跳绳得分</f>
        <v/>
      </c>
      <c r="X815" s="517" t="str">
        <f>六年级等级</f>
        <v/>
      </c>
      <c r="Y815" s="515" t="str">
        <f>六年级仰卧起坐得分</f>
        <v/>
      </c>
      <c r="Z815" s="518" t="str">
        <f>六年级等级</f>
        <v/>
      </c>
      <c r="AA815" s="533" t="str">
        <f>六年级折返跑得分</f>
        <v/>
      </c>
      <c r="AB815" s="515" t="str">
        <f>六年级等级</f>
        <v/>
      </c>
      <c r="AC815" s="533" t="str">
        <f>六年级跳绳附加分</f>
        <v/>
      </c>
      <c r="AD815" s="534" t="str">
        <f>六年级标准分</f>
        <v/>
      </c>
      <c r="AE815" s="534" t="str">
        <f>六年级总分</f>
        <v/>
      </c>
      <c r="AF815" s="517" t="str">
        <f>六年级等级</f>
        <v/>
      </c>
      <c r="AM815" s="452" t="str">
        <f>折返时间</f>
        <v/>
      </c>
    </row>
    <row r="816" spans="1:39">
      <c r="A816" s="476">
        <v>612</v>
      </c>
      <c r="B816" s="477">
        <v>44</v>
      </c>
      <c r="C816" s="586"/>
      <c r="D816" s="587"/>
      <c r="E816" s="586"/>
      <c r="F816" s="473"/>
      <c r="G816" s="588"/>
      <c r="H816" s="475"/>
      <c r="I816" s="595"/>
      <c r="J816" s="596"/>
      <c r="K816" s="596"/>
      <c r="L816" s="503"/>
      <c r="M816" s="504"/>
      <c r="N816" s="505" t="str">
        <f>六年级BMI</f>
        <v/>
      </c>
      <c r="O816" s="499" t="str">
        <f>六年级BMI等级</f>
        <v/>
      </c>
      <c r="P816" s="500" t="str">
        <f>六年级BMI得分</f>
        <v/>
      </c>
      <c r="Q816" s="515" t="str">
        <f>六年级肺活量得分</f>
        <v/>
      </c>
      <c r="R816" s="512" t="str">
        <f>六年级等级</f>
        <v/>
      </c>
      <c r="S816" s="516" t="str">
        <f>六年级50米跑得分</f>
        <v/>
      </c>
      <c r="T816" s="517" t="str">
        <f>六年级等级</f>
        <v/>
      </c>
      <c r="U816" s="516" t="str">
        <f>六年级坐位体前屈得分</f>
        <v/>
      </c>
      <c r="V816" s="517" t="str">
        <f>六年级等级</f>
        <v/>
      </c>
      <c r="W816" s="516" t="str">
        <f>六年级一分钟跳绳得分</f>
        <v/>
      </c>
      <c r="X816" s="517" t="str">
        <f>六年级等级</f>
        <v/>
      </c>
      <c r="Y816" s="515" t="str">
        <f>六年级仰卧起坐得分</f>
        <v/>
      </c>
      <c r="Z816" s="518" t="str">
        <f>六年级等级</f>
        <v/>
      </c>
      <c r="AA816" s="533" t="str">
        <f>六年级折返跑得分</f>
        <v/>
      </c>
      <c r="AB816" s="515" t="str">
        <f>六年级等级</f>
        <v/>
      </c>
      <c r="AC816" s="533" t="str">
        <f>六年级跳绳附加分</f>
        <v/>
      </c>
      <c r="AD816" s="534" t="str">
        <f>六年级标准分</f>
        <v/>
      </c>
      <c r="AE816" s="534" t="str">
        <f>六年级总分</f>
        <v/>
      </c>
      <c r="AF816" s="517" t="str">
        <f>六年级等级</f>
        <v/>
      </c>
      <c r="AM816" s="452" t="str">
        <f>折返时间</f>
        <v/>
      </c>
    </row>
    <row r="817" spans="1:39">
      <c r="A817" s="476">
        <v>612</v>
      </c>
      <c r="B817" s="477">
        <v>45</v>
      </c>
      <c r="C817" s="586"/>
      <c r="D817" s="587"/>
      <c r="E817" s="586"/>
      <c r="F817" s="473"/>
      <c r="G817" s="588"/>
      <c r="H817" s="475"/>
      <c r="I817" s="595"/>
      <c r="J817" s="596"/>
      <c r="K817" s="596"/>
      <c r="L817" s="503"/>
      <c r="M817" s="504"/>
      <c r="N817" s="505" t="str">
        <f>六年级BMI</f>
        <v/>
      </c>
      <c r="O817" s="499" t="str">
        <f>六年级BMI等级</f>
        <v/>
      </c>
      <c r="P817" s="500" t="str">
        <f>六年级BMI得分</f>
        <v/>
      </c>
      <c r="Q817" s="515" t="str">
        <f>六年级肺活量得分</f>
        <v/>
      </c>
      <c r="R817" s="512" t="str">
        <f>六年级等级</f>
        <v/>
      </c>
      <c r="S817" s="516" t="str">
        <f>六年级50米跑得分</f>
        <v/>
      </c>
      <c r="T817" s="517" t="str">
        <f>六年级等级</f>
        <v/>
      </c>
      <c r="U817" s="516" t="str">
        <f>六年级坐位体前屈得分</f>
        <v/>
      </c>
      <c r="V817" s="517" t="str">
        <f>六年级等级</f>
        <v/>
      </c>
      <c r="W817" s="516" t="str">
        <f>六年级一分钟跳绳得分</f>
        <v/>
      </c>
      <c r="X817" s="517" t="str">
        <f>六年级等级</f>
        <v/>
      </c>
      <c r="Y817" s="515" t="str">
        <f>六年级仰卧起坐得分</f>
        <v/>
      </c>
      <c r="Z817" s="518" t="str">
        <f>六年级等级</f>
        <v/>
      </c>
      <c r="AA817" s="533" t="str">
        <f>六年级折返跑得分</f>
        <v/>
      </c>
      <c r="AB817" s="515" t="str">
        <f>六年级等级</f>
        <v/>
      </c>
      <c r="AC817" s="533" t="str">
        <f>六年级跳绳附加分</f>
        <v/>
      </c>
      <c r="AD817" s="534" t="str">
        <f>六年级标准分</f>
        <v/>
      </c>
      <c r="AE817" s="534" t="str">
        <f>六年级总分</f>
        <v/>
      </c>
      <c r="AF817" s="517" t="str">
        <f>六年级等级</f>
        <v/>
      </c>
      <c r="AM817" s="452" t="str">
        <f>折返时间</f>
        <v/>
      </c>
    </row>
    <row r="818" spans="1:39">
      <c r="A818" s="476">
        <v>612</v>
      </c>
      <c r="B818" s="477">
        <v>46</v>
      </c>
      <c r="C818" s="586"/>
      <c r="D818" s="587"/>
      <c r="E818" s="586"/>
      <c r="F818" s="473"/>
      <c r="G818" s="588"/>
      <c r="H818" s="475"/>
      <c r="I818" s="595"/>
      <c r="J818" s="596"/>
      <c r="K818" s="596"/>
      <c r="L818" s="503"/>
      <c r="M818" s="504"/>
      <c r="N818" s="505" t="str">
        <f>六年级BMI</f>
        <v/>
      </c>
      <c r="O818" s="499" t="str">
        <f>六年级BMI等级</f>
        <v/>
      </c>
      <c r="P818" s="500" t="str">
        <f>六年级BMI得分</f>
        <v/>
      </c>
      <c r="Q818" s="515" t="str">
        <f>六年级肺活量得分</f>
        <v/>
      </c>
      <c r="R818" s="512" t="str">
        <f>六年级等级</f>
        <v/>
      </c>
      <c r="S818" s="516" t="str">
        <f>六年级50米跑得分</f>
        <v/>
      </c>
      <c r="T818" s="517" t="str">
        <f>六年级等级</f>
        <v/>
      </c>
      <c r="U818" s="516" t="str">
        <f>六年级坐位体前屈得分</f>
        <v/>
      </c>
      <c r="V818" s="517" t="str">
        <f>六年级等级</f>
        <v/>
      </c>
      <c r="W818" s="516" t="str">
        <f>六年级一分钟跳绳得分</f>
        <v/>
      </c>
      <c r="X818" s="517" t="str">
        <f>六年级等级</f>
        <v/>
      </c>
      <c r="Y818" s="515" t="str">
        <f>六年级仰卧起坐得分</f>
        <v/>
      </c>
      <c r="Z818" s="518" t="str">
        <f>六年级等级</f>
        <v/>
      </c>
      <c r="AA818" s="533" t="str">
        <f>六年级折返跑得分</f>
        <v/>
      </c>
      <c r="AB818" s="515" t="str">
        <f>六年级等级</f>
        <v/>
      </c>
      <c r="AC818" s="533" t="str">
        <f>六年级跳绳附加分</f>
        <v/>
      </c>
      <c r="AD818" s="534" t="str">
        <f>六年级标准分</f>
        <v/>
      </c>
      <c r="AE818" s="534" t="str">
        <f>六年级总分</f>
        <v/>
      </c>
      <c r="AF818" s="517" t="str">
        <f>六年级等级</f>
        <v/>
      </c>
      <c r="AM818" s="452" t="str">
        <f>折返时间</f>
        <v/>
      </c>
    </row>
    <row r="819" spans="1:39">
      <c r="A819" s="476">
        <v>612</v>
      </c>
      <c r="B819" s="477">
        <v>47</v>
      </c>
      <c r="C819" s="586"/>
      <c r="D819" s="587"/>
      <c r="E819" s="586"/>
      <c r="F819" s="473"/>
      <c r="G819" s="588"/>
      <c r="H819" s="475"/>
      <c r="I819" s="595"/>
      <c r="J819" s="596"/>
      <c r="K819" s="596"/>
      <c r="L819" s="503"/>
      <c r="M819" s="504"/>
      <c r="N819" s="505" t="str">
        <f>六年级BMI</f>
        <v/>
      </c>
      <c r="O819" s="499" t="str">
        <f>六年级BMI等级</f>
        <v/>
      </c>
      <c r="P819" s="500" t="str">
        <f>六年级BMI得分</f>
        <v/>
      </c>
      <c r="Q819" s="515" t="str">
        <f>六年级肺活量得分</f>
        <v/>
      </c>
      <c r="R819" s="512" t="str">
        <f>六年级等级</f>
        <v/>
      </c>
      <c r="S819" s="516" t="str">
        <f>六年级50米跑得分</f>
        <v/>
      </c>
      <c r="T819" s="517" t="str">
        <f>六年级等级</f>
        <v/>
      </c>
      <c r="U819" s="516" t="str">
        <f>六年级坐位体前屈得分</f>
        <v/>
      </c>
      <c r="V819" s="517" t="str">
        <f>六年级等级</f>
        <v/>
      </c>
      <c r="W819" s="516" t="str">
        <f>六年级一分钟跳绳得分</f>
        <v/>
      </c>
      <c r="X819" s="517" t="str">
        <f>六年级等级</f>
        <v/>
      </c>
      <c r="Y819" s="515" t="str">
        <f>六年级仰卧起坐得分</f>
        <v/>
      </c>
      <c r="Z819" s="518" t="str">
        <f>六年级等级</f>
        <v/>
      </c>
      <c r="AA819" s="533" t="str">
        <f>六年级折返跑得分</f>
        <v/>
      </c>
      <c r="AB819" s="515" t="str">
        <f>六年级等级</f>
        <v/>
      </c>
      <c r="AC819" s="533" t="str">
        <f>六年级跳绳附加分</f>
        <v/>
      </c>
      <c r="AD819" s="534" t="str">
        <f>六年级标准分</f>
        <v/>
      </c>
      <c r="AE819" s="534" t="str">
        <f>六年级总分</f>
        <v/>
      </c>
      <c r="AF819" s="517" t="str">
        <f>六年级等级</f>
        <v/>
      </c>
      <c r="AM819" s="452" t="str">
        <f>折返时间</f>
        <v/>
      </c>
    </row>
    <row r="820" spans="1:39">
      <c r="A820" s="476">
        <v>612</v>
      </c>
      <c r="B820" s="477">
        <v>48</v>
      </c>
      <c r="C820" s="586"/>
      <c r="D820" s="587"/>
      <c r="E820" s="586"/>
      <c r="F820" s="473"/>
      <c r="G820" s="588"/>
      <c r="H820" s="475"/>
      <c r="I820" s="595"/>
      <c r="J820" s="596"/>
      <c r="K820" s="596"/>
      <c r="L820" s="503"/>
      <c r="M820" s="504"/>
      <c r="N820" s="505" t="str">
        <f>六年级BMI</f>
        <v/>
      </c>
      <c r="O820" s="499" t="str">
        <f>六年级BMI等级</f>
        <v/>
      </c>
      <c r="P820" s="500" t="str">
        <f>六年级BMI得分</f>
        <v/>
      </c>
      <c r="Q820" s="515" t="str">
        <f>六年级肺活量得分</f>
        <v/>
      </c>
      <c r="R820" s="512" t="str">
        <f>六年级等级</f>
        <v/>
      </c>
      <c r="S820" s="516" t="str">
        <f>六年级50米跑得分</f>
        <v/>
      </c>
      <c r="T820" s="517" t="str">
        <f>六年级等级</f>
        <v/>
      </c>
      <c r="U820" s="516" t="str">
        <f>六年级坐位体前屈得分</f>
        <v/>
      </c>
      <c r="V820" s="517" t="str">
        <f>六年级等级</f>
        <v/>
      </c>
      <c r="W820" s="516" t="str">
        <f>六年级一分钟跳绳得分</f>
        <v/>
      </c>
      <c r="X820" s="517" t="str">
        <f>六年级等级</f>
        <v/>
      </c>
      <c r="Y820" s="515" t="str">
        <f>六年级仰卧起坐得分</f>
        <v/>
      </c>
      <c r="Z820" s="518" t="str">
        <f>六年级等级</f>
        <v/>
      </c>
      <c r="AA820" s="533" t="str">
        <f>六年级折返跑得分</f>
        <v/>
      </c>
      <c r="AB820" s="515" t="str">
        <f>六年级等级</f>
        <v/>
      </c>
      <c r="AC820" s="533" t="str">
        <f>六年级跳绳附加分</f>
        <v/>
      </c>
      <c r="AD820" s="534" t="str">
        <f>六年级标准分</f>
        <v/>
      </c>
      <c r="AE820" s="534" t="str">
        <f>六年级总分</f>
        <v/>
      </c>
      <c r="AF820" s="517" t="str">
        <f>六年级等级</f>
        <v/>
      </c>
      <c r="AM820" s="452" t="str">
        <f>折返时间</f>
        <v/>
      </c>
    </row>
    <row r="821" spans="1:39">
      <c r="A821" s="476">
        <v>612</v>
      </c>
      <c r="B821" s="477">
        <v>49</v>
      </c>
      <c r="C821" s="586"/>
      <c r="D821" s="587"/>
      <c r="E821" s="586"/>
      <c r="F821" s="473"/>
      <c r="G821" s="588"/>
      <c r="H821" s="475"/>
      <c r="I821" s="595"/>
      <c r="J821" s="596"/>
      <c r="K821" s="596"/>
      <c r="L821" s="503"/>
      <c r="M821" s="504"/>
      <c r="N821" s="505" t="str">
        <f>六年级BMI</f>
        <v/>
      </c>
      <c r="O821" s="499" t="str">
        <f>六年级BMI等级</f>
        <v/>
      </c>
      <c r="P821" s="500" t="str">
        <f>六年级BMI得分</f>
        <v/>
      </c>
      <c r="Q821" s="515" t="str">
        <f>六年级肺活量得分</f>
        <v/>
      </c>
      <c r="R821" s="512" t="str">
        <f>六年级等级</f>
        <v/>
      </c>
      <c r="S821" s="516" t="str">
        <f>六年级50米跑得分</f>
        <v/>
      </c>
      <c r="T821" s="517" t="str">
        <f>六年级等级</f>
        <v/>
      </c>
      <c r="U821" s="516" t="str">
        <f>六年级坐位体前屈得分</f>
        <v/>
      </c>
      <c r="V821" s="517" t="str">
        <f>六年级等级</f>
        <v/>
      </c>
      <c r="W821" s="516" t="str">
        <f>六年级一分钟跳绳得分</f>
        <v/>
      </c>
      <c r="X821" s="517" t="str">
        <f>六年级等级</f>
        <v/>
      </c>
      <c r="Y821" s="515" t="str">
        <f>六年级仰卧起坐得分</f>
        <v/>
      </c>
      <c r="Z821" s="518" t="str">
        <f>六年级等级</f>
        <v/>
      </c>
      <c r="AA821" s="533" t="str">
        <f>六年级折返跑得分</f>
        <v/>
      </c>
      <c r="AB821" s="515" t="str">
        <f>六年级等级</f>
        <v/>
      </c>
      <c r="AC821" s="533" t="str">
        <f>六年级跳绳附加分</f>
        <v/>
      </c>
      <c r="AD821" s="534" t="str">
        <f>六年级标准分</f>
        <v/>
      </c>
      <c r="AE821" s="534" t="str">
        <f>六年级总分</f>
        <v/>
      </c>
      <c r="AF821" s="517" t="str">
        <f>六年级等级</f>
        <v/>
      </c>
      <c r="AM821" s="452" t="str">
        <f>折返时间</f>
        <v/>
      </c>
    </row>
    <row r="822" spans="1:39">
      <c r="A822" s="476">
        <v>612</v>
      </c>
      <c r="B822" s="477">
        <v>50</v>
      </c>
      <c r="C822" s="586"/>
      <c r="D822" s="587"/>
      <c r="E822" s="586"/>
      <c r="F822" s="473"/>
      <c r="G822" s="588"/>
      <c r="H822" s="475"/>
      <c r="I822" s="595"/>
      <c r="J822" s="596"/>
      <c r="K822" s="596"/>
      <c r="L822" s="503"/>
      <c r="M822" s="504"/>
      <c r="N822" s="505" t="str">
        <f>六年级BMI</f>
        <v/>
      </c>
      <c r="O822" s="499" t="str">
        <f>六年级BMI等级</f>
        <v/>
      </c>
      <c r="P822" s="500" t="str">
        <f>六年级BMI得分</f>
        <v/>
      </c>
      <c r="Q822" s="515" t="str">
        <f>六年级肺活量得分</f>
        <v/>
      </c>
      <c r="R822" s="512" t="str">
        <f>六年级等级</f>
        <v/>
      </c>
      <c r="S822" s="516" t="str">
        <f>六年级50米跑得分</f>
        <v/>
      </c>
      <c r="T822" s="517" t="str">
        <f>六年级等级</f>
        <v/>
      </c>
      <c r="U822" s="516" t="str">
        <f>六年级坐位体前屈得分</f>
        <v/>
      </c>
      <c r="V822" s="517" t="str">
        <f>六年级等级</f>
        <v/>
      </c>
      <c r="W822" s="516" t="str">
        <f>六年级一分钟跳绳得分</f>
        <v/>
      </c>
      <c r="X822" s="517" t="str">
        <f>六年级等级</f>
        <v/>
      </c>
      <c r="Y822" s="515" t="str">
        <f>六年级仰卧起坐得分</f>
        <v/>
      </c>
      <c r="Z822" s="518" t="str">
        <f>六年级等级</f>
        <v/>
      </c>
      <c r="AA822" s="533" t="str">
        <f>六年级折返跑得分</f>
        <v/>
      </c>
      <c r="AB822" s="515" t="str">
        <f>六年级等级</f>
        <v/>
      </c>
      <c r="AC822" s="533" t="str">
        <f>六年级跳绳附加分</f>
        <v/>
      </c>
      <c r="AD822" s="534" t="str">
        <f>六年级标准分</f>
        <v/>
      </c>
      <c r="AE822" s="534" t="str">
        <f>六年级总分</f>
        <v/>
      </c>
      <c r="AF822" s="517" t="str">
        <f>六年级等级</f>
        <v/>
      </c>
      <c r="AM822" s="452" t="str">
        <f>折返时间</f>
        <v/>
      </c>
    </row>
    <row r="823" spans="1:32">
      <c r="A823" s="476">
        <v>612</v>
      </c>
      <c r="B823" s="477">
        <v>51</v>
      </c>
      <c r="C823" s="586"/>
      <c r="D823" s="587"/>
      <c r="E823" s="586"/>
      <c r="F823" s="473"/>
      <c r="G823" s="588"/>
      <c r="H823" s="475"/>
      <c r="I823" s="595"/>
      <c r="J823" s="596"/>
      <c r="K823" s="596"/>
      <c r="L823" s="503"/>
      <c r="M823" s="504"/>
      <c r="N823" s="505" t="str">
        <f>六年级BMI</f>
        <v/>
      </c>
      <c r="O823" s="499" t="str">
        <f>六年级BMI等级</f>
        <v/>
      </c>
      <c r="P823" s="500" t="str">
        <f>六年级BMI得分</f>
        <v/>
      </c>
      <c r="Q823" s="515" t="str">
        <f>六年级肺活量得分</f>
        <v/>
      </c>
      <c r="R823" s="512" t="str">
        <f>六年级等级</f>
        <v/>
      </c>
      <c r="S823" s="516" t="str">
        <f>六年级50米跑得分</f>
        <v/>
      </c>
      <c r="T823" s="517" t="str">
        <f>六年级等级</f>
        <v/>
      </c>
      <c r="U823" s="516" t="str">
        <f>六年级坐位体前屈得分</f>
        <v/>
      </c>
      <c r="V823" s="517" t="str">
        <f>六年级等级</f>
        <v/>
      </c>
      <c r="W823" s="516" t="str">
        <f>六年级一分钟跳绳得分</f>
        <v/>
      </c>
      <c r="X823" s="517" t="str">
        <f>六年级等级</f>
        <v/>
      </c>
      <c r="Y823" s="515" t="str">
        <f>六年级仰卧起坐得分</f>
        <v/>
      </c>
      <c r="Z823" s="518" t="str">
        <f>六年级等级</f>
        <v/>
      </c>
      <c r="AA823" s="533" t="str">
        <f>六年级折返跑得分</f>
        <v/>
      </c>
      <c r="AB823" s="515" t="str">
        <f>六年级等级</f>
        <v/>
      </c>
      <c r="AC823" s="533" t="str">
        <f>六年级跳绳附加分</f>
        <v/>
      </c>
      <c r="AD823" s="534" t="str">
        <f>六年级标准分</f>
        <v/>
      </c>
      <c r="AE823" s="534" t="str">
        <f>六年级总分</f>
        <v/>
      </c>
      <c r="AF823" s="517" t="str">
        <f>六年级等级</f>
        <v/>
      </c>
    </row>
    <row r="824" spans="1:32">
      <c r="A824" s="476">
        <v>612</v>
      </c>
      <c r="B824" s="477">
        <v>52</v>
      </c>
      <c r="C824" s="586"/>
      <c r="D824" s="587"/>
      <c r="E824" s="586"/>
      <c r="F824" s="473"/>
      <c r="G824" s="588"/>
      <c r="H824" s="475"/>
      <c r="I824" s="595"/>
      <c r="J824" s="596"/>
      <c r="K824" s="596"/>
      <c r="L824" s="503"/>
      <c r="M824" s="504"/>
      <c r="N824" s="505" t="str">
        <f>六年级BMI</f>
        <v/>
      </c>
      <c r="O824" s="499" t="str">
        <f>六年级BMI等级</f>
        <v/>
      </c>
      <c r="P824" s="500" t="str">
        <f>六年级BMI得分</f>
        <v/>
      </c>
      <c r="Q824" s="515" t="str">
        <f>六年级肺活量得分</f>
        <v/>
      </c>
      <c r="R824" s="512" t="str">
        <f>六年级等级</f>
        <v/>
      </c>
      <c r="S824" s="516" t="str">
        <f>六年级50米跑得分</f>
        <v/>
      </c>
      <c r="T824" s="517" t="str">
        <f>六年级等级</f>
        <v/>
      </c>
      <c r="U824" s="516" t="str">
        <f>六年级坐位体前屈得分</f>
        <v/>
      </c>
      <c r="V824" s="517" t="str">
        <f>六年级等级</f>
        <v/>
      </c>
      <c r="W824" s="516" t="str">
        <f>六年级一分钟跳绳得分</f>
        <v/>
      </c>
      <c r="X824" s="517" t="str">
        <f>六年级等级</f>
        <v/>
      </c>
      <c r="Y824" s="515" t="str">
        <f>六年级仰卧起坐得分</f>
        <v/>
      </c>
      <c r="Z824" s="518" t="str">
        <f>六年级等级</f>
        <v/>
      </c>
      <c r="AA824" s="533" t="str">
        <f>六年级折返跑得分</f>
        <v/>
      </c>
      <c r="AB824" s="515" t="str">
        <f>六年级等级</f>
        <v/>
      </c>
      <c r="AC824" s="533" t="str">
        <f>六年级跳绳附加分</f>
        <v/>
      </c>
      <c r="AD824" s="534" t="str">
        <f>六年级标准分</f>
        <v/>
      </c>
      <c r="AE824" s="534" t="str">
        <f>六年级总分</f>
        <v/>
      </c>
      <c r="AF824" s="517" t="str">
        <f>六年级等级</f>
        <v/>
      </c>
    </row>
    <row r="825" spans="1:32">
      <c r="A825" s="476">
        <v>612</v>
      </c>
      <c r="B825" s="477">
        <v>53</v>
      </c>
      <c r="C825" s="586"/>
      <c r="D825" s="587"/>
      <c r="E825" s="586"/>
      <c r="F825" s="481"/>
      <c r="G825" s="588"/>
      <c r="H825" s="475"/>
      <c r="I825" s="595"/>
      <c r="J825" s="596"/>
      <c r="K825" s="596"/>
      <c r="L825" s="503"/>
      <c r="M825" s="504"/>
      <c r="N825" s="505" t="str">
        <f>六年级BMI</f>
        <v/>
      </c>
      <c r="O825" s="499" t="str">
        <f>六年级BMI等级</f>
        <v/>
      </c>
      <c r="P825" s="500" t="str">
        <f>六年级BMI得分</f>
        <v/>
      </c>
      <c r="Q825" s="515" t="str">
        <f>六年级肺活量得分</f>
        <v/>
      </c>
      <c r="R825" s="512" t="str">
        <f>六年级等级</f>
        <v/>
      </c>
      <c r="S825" s="516" t="str">
        <f>六年级50米跑得分</f>
        <v/>
      </c>
      <c r="T825" s="517" t="str">
        <f>六年级等级</f>
        <v/>
      </c>
      <c r="U825" s="516" t="str">
        <f>六年级坐位体前屈得分</f>
        <v/>
      </c>
      <c r="V825" s="517" t="str">
        <f>六年级等级</f>
        <v/>
      </c>
      <c r="W825" s="516" t="str">
        <f>六年级一分钟跳绳得分</f>
        <v/>
      </c>
      <c r="X825" s="517" t="str">
        <f>六年级等级</f>
        <v/>
      </c>
      <c r="Y825" s="515" t="str">
        <f>六年级仰卧起坐得分</f>
        <v/>
      </c>
      <c r="Z825" s="518" t="str">
        <f>六年级等级</f>
        <v/>
      </c>
      <c r="AA825" s="533" t="str">
        <f>六年级折返跑得分</f>
        <v/>
      </c>
      <c r="AB825" s="515" t="str">
        <f>六年级等级</f>
        <v/>
      </c>
      <c r="AC825" s="533" t="str">
        <f>六年级跳绳附加分</f>
        <v/>
      </c>
      <c r="AD825" s="534" t="str">
        <f>六年级标准分</f>
        <v/>
      </c>
      <c r="AE825" s="534" t="str">
        <f>六年级总分</f>
        <v/>
      </c>
      <c r="AF825" s="517" t="str">
        <f>六年级等级</f>
        <v/>
      </c>
    </row>
    <row r="826" spans="1:32">
      <c r="A826" s="476">
        <v>612</v>
      </c>
      <c r="B826" s="477">
        <v>54</v>
      </c>
      <c r="C826" s="586"/>
      <c r="D826" s="587"/>
      <c r="E826" s="586"/>
      <c r="F826" s="481"/>
      <c r="G826" s="588"/>
      <c r="H826" s="475"/>
      <c r="I826" s="595"/>
      <c r="J826" s="596"/>
      <c r="K826" s="596"/>
      <c r="L826" s="503"/>
      <c r="M826" s="504"/>
      <c r="N826" s="505" t="str">
        <f>六年级BMI</f>
        <v/>
      </c>
      <c r="O826" s="499" t="str">
        <f>六年级BMI等级</f>
        <v/>
      </c>
      <c r="P826" s="500" t="str">
        <f>六年级BMI得分</f>
        <v/>
      </c>
      <c r="Q826" s="515" t="str">
        <f>六年级肺活量得分</f>
        <v/>
      </c>
      <c r="R826" s="512" t="str">
        <f>六年级等级</f>
        <v/>
      </c>
      <c r="S826" s="516" t="str">
        <f>六年级50米跑得分</f>
        <v/>
      </c>
      <c r="T826" s="517" t="str">
        <f>六年级等级</f>
        <v/>
      </c>
      <c r="U826" s="516" t="str">
        <f>六年级坐位体前屈得分</f>
        <v/>
      </c>
      <c r="V826" s="517" t="str">
        <f>六年级等级</f>
        <v/>
      </c>
      <c r="W826" s="516" t="str">
        <f>六年级一分钟跳绳得分</f>
        <v/>
      </c>
      <c r="X826" s="517" t="str">
        <f>六年级等级</f>
        <v/>
      </c>
      <c r="Y826" s="515" t="str">
        <f>六年级仰卧起坐得分</f>
        <v/>
      </c>
      <c r="Z826" s="518" t="str">
        <f>六年级等级</f>
        <v/>
      </c>
      <c r="AA826" s="533" t="str">
        <f>六年级折返跑得分</f>
        <v/>
      </c>
      <c r="AB826" s="515" t="str">
        <f>六年级等级</f>
        <v/>
      </c>
      <c r="AC826" s="533" t="str">
        <f>六年级跳绳附加分</f>
        <v/>
      </c>
      <c r="AD826" s="534" t="str">
        <f>六年级标准分</f>
        <v/>
      </c>
      <c r="AE826" s="534" t="str">
        <f>六年级总分</f>
        <v/>
      </c>
      <c r="AF826" s="517" t="str">
        <f>六年级等级</f>
        <v/>
      </c>
    </row>
    <row r="827" spans="1:32">
      <c r="A827" s="476">
        <v>612</v>
      </c>
      <c r="B827" s="477">
        <v>55</v>
      </c>
      <c r="C827" s="586"/>
      <c r="D827" s="587"/>
      <c r="E827" s="586"/>
      <c r="F827" s="481"/>
      <c r="G827" s="588"/>
      <c r="H827" s="475"/>
      <c r="I827" s="595"/>
      <c r="J827" s="596"/>
      <c r="K827" s="596"/>
      <c r="L827" s="503"/>
      <c r="M827" s="504"/>
      <c r="N827" s="505" t="str">
        <f>六年级BMI</f>
        <v/>
      </c>
      <c r="O827" s="499" t="str">
        <f>六年级BMI等级</f>
        <v/>
      </c>
      <c r="P827" s="500" t="str">
        <f>六年级BMI得分</f>
        <v/>
      </c>
      <c r="Q827" s="515" t="str">
        <f>六年级肺活量得分</f>
        <v/>
      </c>
      <c r="R827" s="512" t="str">
        <f>六年级等级</f>
        <v/>
      </c>
      <c r="S827" s="516" t="str">
        <f>六年级50米跑得分</f>
        <v/>
      </c>
      <c r="T827" s="517" t="str">
        <f>六年级等级</f>
        <v/>
      </c>
      <c r="U827" s="516" t="str">
        <f>六年级坐位体前屈得分</f>
        <v/>
      </c>
      <c r="V827" s="517" t="str">
        <f>六年级等级</f>
        <v/>
      </c>
      <c r="W827" s="516" t="str">
        <f>六年级一分钟跳绳得分</f>
        <v/>
      </c>
      <c r="X827" s="517" t="str">
        <f>六年级等级</f>
        <v/>
      </c>
      <c r="Y827" s="515" t="str">
        <f>六年级仰卧起坐得分</f>
        <v/>
      </c>
      <c r="Z827" s="518" t="str">
        <f>六年级等级</f>
        <v/>
      </c>
      <c r="AA827" s="533" t="str">
        <f>六年级折返跑得分</f>
        <v/>
      </c>
      <c r="AB827" s="515" t="str">
        <f>六年级等级</f>
        <v/>
      </c>
      <c r="AC827" s="533" t="str">
        <f>六年级跳绳附加分</f>
        <v/>
      </c>
      <c r="AD827" s="534" t="str">
        <f>六年级标准分</f>
        <v/>
      </c>
      <c r="AE827" s="534" t="str">
        <f>六年级总分</f>
        <v/>
      </c>
      <c r="AF827" s="517" t="str">
        <f>六年级等级</f>
        <v/>
      </c>
    </row>
    <row r="828" spans="1:39">
      <c r="A828" s="476">
        <v>612</v>
      </c>
      <c r="B828" s="477">
        <v>56</v>
      </c>
      <c r="C828" s="586"/>
      <c r="D828" s="587"/>
      <c r="E828" s="586"/>
      <c r="F828" s="481"/>
      <c r="G828" s="588"/>
      <c r="H828" s="475"/>
      <c r="I828" s="595"/>
      <c r="J828" s="596"/>
      <c r="K828" s="596"/>
      <c r="L828" s="503"/>
      <c r="M828" s="504"/>
      <c r="N828" s="505" t="str">
        <f>六年级BMI</f>
        <v/>
      </c>
      <c r="O828" s="499" t="str">
        <f>六年级BMI等级</f>
        <v/>
      </c>
      <c r="P828" s="500" t="str">
        <f>六年级BMI得分</f>
        <v/>
      </c>
      <c r="Q828" s="515" t="str">
        <f>六年级肺活量得分</f>
        <v/>
      </c>
      <c r="R828" s="512" t="str">
        <f>六年级等级</f>
        <v/>
      </c>
      <c r="S828" s="516" t="str">
        <f>六年级50米跑得分</f>
        <v/>
      </c>
      <c r="T828" s="517" t="str">
        <f>六年级等级</f>
        <v/>
      </c>
      <c r="U828" s="516" t="str">
        <f>六年级坐位体前屈得分</f>
        <v/>
      </c>
      <c r="V828" s="517" t="str">
        <f>六年级等级</f>
        <v/>
      </c>
      <c r="W828" s="516" t="str">
        <f>六年级一分钟跳绳得分</f>
        <v/>
      </c>
      <c r="X828" s="517" t="str">
        <f>六年级等级</f>
        <v/>
      </c>
      <c r="Y828" s="515" t="str">
        <f>六年级仰卧起坐得分</f>
        <v/>
      </c>
      <c r="Z828" s="518" t="str">
        <f>六年级等级</f>
        <v/>
      </c>
      <c r="AA828" s="533" t="str">
        <f>六年级折返跑得分</f>
        <v/>
      </c>
      <c r="AB828" s="515" t="str">
        <f>六年级等级</f>
        <v/>
      </c>
      <c r="AC828" s="533" t="str">
        <f>六年级跳绳附加分</f>
        <v/>
      </c>
      <c r="AD828" s="534" t="str">
        <f>六年级标准分</f>
        <v/>
      </c>
      <c r="AE828" s="534" t="str">
        <f>六年级总分</f>
        <v/>
      </c>
      <c r="AF828" s="517" t="str">
        <f>六年级等级</f>
        <v/>
      </c>
      <c r="AM828" s="452" t="str">
        <f>折返时间</f>
        <v/>
      </c>
    </row>
    <row r="829" spans="1:39">
      <c r="A829" s="476">
        <v>612</v>
      </c>
      <c r="B829" s="477">
        <v>57</v>
      </c>
      <c r="C829" s="586"/>
      <c r="D829" s="587"/>
      <c r="E829" s="586"/>
      <c r="F829" s="481"/>
      <c r="G829" s="588"/>
      <c r="H829" s="475"/>
      <c r="I829" s="595"/>
      <c r="J829" s="596"/>
      <c r="K829" s="596"/>
      <c r="L829" s="503"/>
      <c r="M829" s="504"/>
      <c r="N829" s="505" t="str">
        <f>六年级BMI</f>
        <v/>
      </c>
      <c r="O829" s="499" t="str">
        <f>六年级BMI等级</f>
        <v/>
      </c>
      <c r="P829" s="500" t="str">
        <f>六年级BMI得分</f>
        <v/>
      </c>
      <c r="Q829" s="515" t="str">
        <f>六年级肺活量得分</f>
        <v/>
      </c>
      <c r="R829" s="512" t="str">
        <f>六年级等级</f>
        <v/>
      </c>
      <c r="S829" s="516" t="str">
        <f>六年级50米跑得分</f>
        <v/>
      </c>
      <c r="T829" s="517" t="str">
        <f>六年级等级</f>
        <v/>
      </c>
      <c r="U829" s="516" t="str">
        <f>六年级坐位体前屈得分</f>
        <v/>
      </c>
      <c r="V829" s="517" t="str">
        <f>六年级等级</f>
        <v/>
      </c>
      <c r="W829" s="516" t="str">
        <f>六年级一分钟跳绳得分</f>
        <v/>
      </c>
      <c r="X829" s="517" t="str">
        <f>六年级等级</f>
        <v/>
      </c>
      <c r="Y829" s="515" t="str">
        <f>六年级仰卧起坐得分</f>
        <v/>
      </c>
      <c r="Z829" s="518" t="str">
        <f>六年级等级</f>
        <v/>
      </c>
      <c r="AA829" s="533" t="str">
        <f>六年级折返跑得分</f>
        <v/>
      </c>
      <c r="AB829" s="515" t="str">
        <f>六年级等级</f>
        <v/>
      </c>
      <c r="AC829" s="533" t="str">
        <f>六年级跳绳附加分</f>
        <v/>
      </c>
      <c r="AD829" s="534" t="str">
        <f>六年级标准分</f>
        <v/>
      </c>
      <c r="AE829" s="534" t="str">
        <f>六年级总分</f>
        <v/>
      </c>
      <c r="AF829" s="517" t="str">
        <f>六年级等级</f>
        <v/>
      </c>
      <c r="AM829" s="452" t="str">
        <f>折返时间</f>
        <v/>
      </c>
    </row>
    <row r="830" spans="1:39">
      <c r="A830" s="476">
        <v>612</v>
      </c>
      <c r="B830" s="477">
        <v>58</v>
      </c>
      <c r="C830" s="586"/>
      <c r="D830" s="587"/>
      <c r="E830" s="586"/>
      <c r="F830" s="481"/>
      <c r="G830" s="588"/>
      <c r="H830" s="475"/>
      <c r="I830" s="595"/>
      <c r="J830" s="596"/>
      <c r="K830" s="596"/>
      <c r="L830" s="503"/>
      <c r="M830" s="504"/>
      <c r="N830" s="505" t="str">
        <f>六年级BMI</f>
        <v/>
      </c>
      <c r="O830" s="499" t="str">
        <f>六年级BMI等级</f>
        <v/>
      </c>
      <c r="P830" s="500" t="str">
        <f>六年级BMI得分</f>
        <v/>
      </c>
      <c r="Q830" s="515" t="str">
        <f>六年级肺活量得分</f>
        <v/>
      </c>
      <c r="R830" s="512" t="str">
        <f>六年级等级</f>
        <v/>
      </c>
      <c r="S830" s="516" t="str">
        <f>六年级50米跑得分</f>
        <v/>
      </c>
      <c r="T830" s="517" t="str">
        <f>六年级等级</f>
        <v/>
      </c>
      <c r="U830" s="516" t="str">
        <f>六年级坐位体前屈得分</f>
        <v/>
      </c>
      <c r="V830" s="517" t="str">
        <f>六年级等级</f>
        <v/>
      </c>
      <c r="W830" s="516" t="str">
        <f>六年级一分钟跳绳得分</f>
        <v/>
      </c>
      <c r="X830" s="517" t="str">
        <f>六年级等级</f>
        <v/>
      </c>
      <c r="Y830" s="515" t="str">
        <f>六年级仰卧起坐得分</f>
        <v/>
      </c>
      <c r="Z830" s="518" t="str">
        <f>六年级等级</f>
        <v/>
      </c>
      <c r="AA830" s="533" t="str">
        <f>六年级折返跑得分</f>
        <v/>
      </c>
      <c r="AB830" s="515" t="str">
        <f>六年级等级</f>
        <v/>
      </c>
      <c r="AC830" s="533" t="str">
        <f>六年级跳绳附加分</f>
        <v/>
      </c>
      <c r="AD830" s="534" t="str">
        <f>六年级标准分</f>
        <v/>
      </c>
      <c r="AE830" s="534" t="str">
        <f>六年级总分</f>
        <v/>
      </c>
      <c r="AF830" s="517" t="str">
        <f>六年级等级</f>
        <v/>
      </c>
      <c r="AM830" s="452" t="str">
        <f>折返时间</f>
        <v/>
      </c>
    </row>
    <row r="831" spans="1:39">
      <c r="A831" s="476">
        <v>612</v>
      </c>
      <c r="B831" s="477">
        <v>59</v>
      </c>
      <c r="C831" s="586"/>
      <c r="D831" s="587"/>
      <c r="E831" s="586"/>
      <c r="F831" s="481"/>
      <c r="G831" s="588"/>
      <c r="H831" s="475"/>
      <c r="I831" s="595"/>
      <c r="J831" s="596"/>
      <c r="K831" s="596"/>
      <c r="L831" s="503"/>
      <c r="M831" s="504"/>
      <c r="N831" s="505" t="str">
        <f>六年级BMI</f>
        <v/>
      </c>
      <c r="O831" s="499" t="str">
        <f>六年级BMI等级</f>
        <v/>
      </c>
      <c r="P831" s="500" t="str">
        <f>六年级BMI得分</f>
        <v/>
      </c>
      <c r="Q831" s="515" t="str">
        <f>六年级肺活量得分</f>
        <v/>
      </c>
      <c r="R831" s="512" t="str">
        <f>六年级等级</f>
        <v/>
      </c>
      <c r="S831" s="516" t="str">
        <f>六年级50米跑得分</f>
        <v/>
      </c>
      <c r="T831" s="517" t="str">
        <f>六年级等级</f>
        <v/>
      </c>
      <c r="U831" s="516" t="str">
        <f>六年级坐位体前屈得分</f>
        <v/>
      </c>
      <c r="V831" s="517" t="str">
        <f>六年级等级</f>
        <v/>
      </c>
      <c r="W831" s="516" t="str">
        <f>六年级一分钟跳绳得分</f>
        <v/>
      </c>
      <c r="X831" s="517" t="str">
        <f>六年级等级</f>
        <v/>
      </c>
      <c r="Y831" s="515" t="str">
        <f>六年级仰卧起坐得分</f>
        <v/>
      </c>
      <c r="Z831" s="518" t="str">
        <f>六年级等级</f>
        <v/>
      </c>
      <c r="AA831" s="533" t="str">
        <f>六年级折返跑得分</f>
        <v/>
      </c>
      <c r="AB831" s="515" t="str">
        <f>六年级等级</f>
        <v/>
      </c>
      <c r="AC831" s="533" t="str">
        <f>六年级跳绳附加分</f>
        <v/>
      </c>
      <c r="AD831" s="534" t="str">
        <f>六年级标准分</f>
        <v/>
      </c>
      <c r="AE831" s="534" t="str">
        <f>六年级总分</f>
        <v/>
      </c>
      <c r="AF831" s="517" t="str">
        <f>六年级等级</f>
        <v/>
      </c>
      <c r="AM831" s="452" t="str">
        <f>折返时间</f>
        <v/>
      </c>
    </row>
    <row r="832" spans="1:39">
      <c r="A832" s="476">
        <v>612</v>
      </c>
      <c r="B832" s="477">
        <v>60</v>
      </c>
      <c r="C832" s="586"/>
      <c r="D832" s="587"/>
      <c r="E832" s="586"/>
      <c r="F832" s="481"/>
      <c r="G832" s="588"/>
      <c r="H832" s="475"/>
      <c r="I832" s="595"/>
      <c r="J832" s="596"/>
      <c r="K832" s="596"/>
      <c r="L832" s="503"/>
      <c r="M832" s="504"/>
      <c r="N832" s="505" t="str">
        <f>六年级BMI</f>
        <v/>
      </c>
      <c r="O832" s="499" t="str">
        <f>六年级BMI等级</f>
        <v/>
      </c>
      <c r="P832" s="500" t="str">
        <f>六年级BMI得分</f>
        <v/>
      </c>
      <c r="Q832" s="515" t="str">
        <f>六年级肺活量得分</f>
        <v/>
      </c>
      <c r="R832" s="512" t="str">
        <f>六年级等级</f>
        <v/>
      </c>
      <c r="S832" s="516" t="str">
        <f>六年级50米跑得分</f>
        <v/>
      </c>
      <c r="T832" s="517" t="str">
        <f>六年级等级</f>
        <v/>
      </c>
      <c r="U832" s="516" t="str">
        <f>六年级坐位体前屈得分</f>
        <v/>
      </c>
      <c r="V832" s="517" t="str">
        <f>六年级等级</f>
        <v/>
      </c>
      <c r="W832" s="516" t="str">
        <f>六年级一分钟跳绳得分</f>
        <v/>
      </c>
      <c r="X832" s="517" t="str">
        <f>六年级等级</f>
        <v/>
      </c>
      <c r="Y832" s="515" t="str">
        <f>六年级仰卧起坐得分</f>
        <v/>
      </c>
      <c r="Z832" s="518" t="str">
        <f>六年级等级</f>
        <v/>
      </c>
      <c r="AA832" s="533" t="str">
        <f>六年级折返跑得分</f>
        <v/>
      </c>
      <c r="AB832" s="515" t="str">
        <f>六年级等级</f>
        <v/>
      </c>
      <c r="AC832" s="533" t="str">
        <f>六年级跳绳附加分</f>
        <v/>
      </c>
      <c r="AD832" s="534" t="str">
        <f>六年级标准分</f>
        <v/>
      </c>
      <c r="AE832" s="534" t="str">
        <f>六年级总分</f>
        <v/>
      </c>
      <c r="AF832" s="517" t="str">
        <f>六年级等级</f>
        <v/>
      </c>
      <c r="AM832" s="452" t="str">
        <f>折返时间</f>
        <v/>
      </c>
    </row>
    <row r="833" spans="1:39">
      <c r="A833" s="476">
        <v>612</v>
      </c>
      <c r="B833" s="477">
        <v>61</v>
      </c>
      <c r="C833" s="604"/>
      <c r="D833" s="605"/>
      <c r="E833" s="593"/>
      <c r="F833" s="473"/>
      <c r="G833" s="588"/>
      <c r="H833" s="475"/>
      <c r="I833" s="600"/>
      <c r="J833" s="597"/>
      <c r="K833" s="597"/>
      <c r="L833" s="496"/>
      <c r="M833" s="497"/>
      <c r="N833" s="498" t="str">
        <f>六年级BMI</f>
        <v/>
      </c>
      <c r="O833" s="499" t="str">
        <f>六年级BMI等级</f>
        <v/>
      </c>
      <c r="P833" s="500" t="str">
        <f>六年级BMI得分</f>
        <v/>
      </c>
      <c r="Q833" s="515" t="str">
        <f>六年级肺活量得分</f>
        <v/>
      </c>
      <c r="R833" s="512" t="str">
        <f>六年级等级</f>
        <v/>
      </c>
      <c r="S833" s="516" t="str">
        <f>六年级50米跑得分</f>
        <v/>
      </c>
      <c r="T833" s="512" t="str">
        <f>六年级等级</f>
        <v/>
      </c>
      <c r="U833" s="516" t="str">
        <f>六年级坐位体前屈得分</f>
        <v/>
      </c>
      <c r="V833" s="512" t="str">
        <f>六年级等级</f>
        <v/>
      </c>
      <c r="W833" s="516" t="str">
        <f>六年级一分钟跳绳得分</f>
        <v/>
      </c>
      <c r="X833" s="512" t="str">
        <f>六年级等级</f>
        <v/>
      </c>
      <c r="Y833" s="511" t="str">
        <f>六年级仰卧起坐得分</f>
        <v/>
      </c>
      <c r="Z833" s="514" t="str">
        <f>六年级等级</f>
        <v/>
      </c>
      <c r="AA833" s="530" t="str">
        <f>六年级折返跑得分</f>
        <v/>
      </c>
      <c r="AB833" s="511" t="str">
        <f>六年级等级</f>
        <v/>
      </c>
      <c r="AC833" s="530" t="str">
        <f>六年级跳绳附加分</f>
        <v/>
      </c>
      <c r="AD833" s="534" t="str">
        <f>六年级标准分</f>
        <v/>
      </c>
      <c r="AE833" s="531" t="str">
        <f>六年级总分</f>
        <v/>
      </c>
      <c r="AF833" s="512" t="str">
        <f>六年级等级</f>
        <v/>
      </c>
      <c r="AM833" s="452" t="str">
        <f>折返时间</f>
        <v/>
      </c>
    </row>
    <row r="834" spans="1:39">
      <c r="A834" s="476">
        <v>612</v>
      </c>
      <c r="B834" s="477">
        <v>62</v>
      </c>
      <c r="C834" s="586"/>
      <c r="D834" s="594"/>
      <c r="E834" s="593"/>
      <c r="F834" s="473"/>
      <c r="G834" s="588"/>
      <c r="H834" s="475"/>
      <c r="I834" s="595"/>
      <c r="J834" s="596"/>
      <c r="K834" s="597"/>
      <c r="L834" s="503"/>
      <c r="M834" s="504"/>
      <c r="N834" s="505" t="str">
        <f>六年级BMI</f>
        <v/>
      </c>
      <c r="O834" s="499" t="str">
        <f>六年级BMI等级</f>
        <v/>
      </c>
      <c r="P834" s="500" t="str">
        <f>六年级BMI得分</f>
        <v/>
      </c>
      <c r="Q834" s="515" t="str">
        <f>六年级肺活量得分</f>
        <v/>
      </c>
      <c r="R834" s="512" t="str">
        <f>六年级等级</f>
        <v/>
      </c>
      <c r="S834" s="516" t="str">
        <f>六年级50米跑得分</f>
        <v/>
      </c>
      <c r="T834" s="512" t="str">
        <f>六年级等级</f>
        <v/>
      </c>
      <c r="U834" s="516" t="str">
        <f>六年级坐位体前屈得分</f>
        <v/>
      </c>
      <c r="V834" s="517" t="str">
        <f>六年级等级</f>
        <v/>
      </c>
      <c r="W834" s="516" t="str">
        <f>六年级一分钟跳绳得分</f>
        <v/>
      </c>
      <c r="X834" s="517" t="str">
        <f>六年级等级</f>
        <v/>
      </c>
      <c r="Y834" s="515" t="str">
        <f>六年级仰卧起坐得分</f>
        <v/>
      </c>
      <c r="Z834" s="518" t="str">
        <f>六年级等级</f>
        <v/>
      </c>
      <c r="AA834" s="533" t="str">
        <f>六年级折返跑得分</f>
        <v/>
      </c>
      <c r="AB834" s="515" t="str">
        <f>六年级等级</f>
        <v/>
      </c>
      <c r="AC834" s="533" t="str">
        <f>六年级跳绳附加分</f>
        <v/>
      </c>
      <c r="AD834" s="534" t="str">
        <f>六年级标准分</f>
        <v/>
      </c>
      <c r="AE834" s="534" t="str">
        <f>六年级总分</f>
        <v/>
      </c>
      <c r="AF834" s="517" t="str">
        <f>六年级等级</f>
        <v/>
      </c>
      <c r="AM834" s="452" t="str">
        <f>折返时间</f>
        <v/>
      </c>
    </row>
    <row r="835" spans="1:39">
      <c r="A835" s="476">
        <v>612</v>
      </c>
      <c r="B835" s="477">
        <v>63</v>
      </c>
      <c r="C835" s="586"/>
      <c r="D835" s="594"/>
      <c r="E835" s="593"/>
      <c r="F835" s="473"/>
      <c r="G835" s="588"/>
      <c r="H835" s="475"/>
      <c r="I835" s="595"/>
      <c r="J835" s="596"/>
      <c r="K835" s="597"/>
      <c r="L835" s="503"/>
      <c r="M835" s="504"/>
      <c r="N835" s="505" t="str">
        <f>六年级BMI</f>
        <v/>
      </c>
      <c r="O835" s="499" t="str">
        <f>六年级BMI等级</f>
        <v/>
      </c>
      <c r="P835" s="500" t="str">
        <f>六年级BMI得分</f>
        <v/>
      </c>
      <c r="Q835" s="515" t="str">
        <f>六年级肺活量得分</f>
        <v/>
      </c>
      <c r="R835" s="512" t="str">
        <f>六年级等级</f>
        <v/>
      </c>
      <c r="S835" s="516" t="str">
        <f>六年级50米跑得分</f>
        <v/>
      </c>
      <c r="T835" s="512" t="str">
        <f>六年级等级</f>
        <v/>
      </c>
      <c r="U835" s="516" t="str">
        <f>六年级坐位体前屈得分</f>
        <v/>
      </c>
      <c r="V835" s="517" t="str">
        <f>六年级等级</f>
        <v/>
      </c>
      <c r="W835" s="516" t="str">
        <f>六年级一分钟跳绳得分</f>
        <v/>
      </c>
      <c r="X835" s="517" t="str">
        <f>六年级等级</f>
        <v/>
      </c>
      <c r="Y835" s="515" t="str">
        <f>六年级仰卧起坐得分</f>
        <v/>
      </c>
      <c r="Z835" s="518" t="str">
        <f>六年级等级</f>
        <v/>
      </c>
      <c r="AA835" s="533" t="str">
        <f>六年级折返跑得分</f>
        <v/>
      </c>
      <c r="AB835" s="515" t="str">
        <f>六年级等级</f>
        <v/>
      </c>
      <c r="AC835" s="533" t="str">
        <f>六年级跳绳附加分</f>
        <v/>
      </c>
      <c r="AD835" s="534" t="str">
        <f>六年级标准分</f>
        <v/>
      </c>
      <c r="AE835" s="534" t="str">
        <f>六年级总分</f>
        <v/>
      </c>
      <c r="AF835" s="517" t="str">
        <f>六年级等级</f>
        <v/>
      </c>
      <c r="AM835" s="452" t="str">
        <f>折返时间</f>
        <v/>
      </c>
    </row>
    <row r="836" spans="1:39">
      <c r="A836" s="476">
        <v>612</v>
      </c>
      <c r="B836" s="477">
        <v>64</v>
      </c>
      <c r="C836" s="586"/>
      <c r="D836" s="594"/>
      <c r="E836" s="593"/>
      <c r="F836" s="473"/>
      <c r="G836" s="589"/>
      <c r="H836" s="475"/>
      <c r="I836" s="595"/>
      <c r="J836" s="596"/>
      <c r="K836" s="597"/>
      <c r="L836" s="503"/>
      <c r="M836" s="504"/>
      <c r="N836" s="505" t="str">
        <f>六年级BMI</f>
        <v/>
      </c>
      <c r="O836" s="499" t="str">
        <f>六年级BMI等级</f>
        <v/>
      </c>
      <c r="P836" s="500" t="str">
        <f>六年级BMI得分</f>
        <v/>
      </c>
      <c r="Q836" s="515" t="str">
        <f>六年级肺活量得分</f>
        <v/>
      </c>
      <c r="R836" s="512" t="str">
        <f>六年级等级</f>
        <v/>
      </c>
      <c r="S836" s="516" t="str">
        <f>六年级50米跑得分</f>
        <v/>
      </c>
      <c r="T836" s="512" t="str">
        <f>六年级等级</f>
        <v/>
      </c>
      <c r="U836" s="516" t="str">
        <f>六年级坐位体前屈得分</f>
        <v/>
      </c>
      <c r="V836" s="517" t="str">
        <f>六年级等级</f>
        <v/>
      </c>
      <c r="W836" s="516" t="str">
        <f>六年级一分钟跳绳得分</f>
        <v/>
      </c>
      <c r="X836" s="517" t="str">
        <f>六年级等级</f>
        <v/>
      </c>
      <c r="Y836" s="515" t="str">
        <f>六年级仰卧起坐得分</f>
        <v/>
      </c>
      <c r="Z836" s="518" t="str">
        <f>六年级等级</f>
        <v/>
      </c>
      <c r="AA836" s="533" t="str">
        <f>六年级折返跑得分</f>
        <v/>
      </c>
      <c r="AB836" s="515" t="str">
        <f>六年级等级</f>
        <v/>
      </c>
      <c r="AC836" s="533" t="str">
        <f>六年级跳绳附加分</f>
        <v/>
      </c>
      <c r="AD836" s="534" t="str">
        <f>六年级标准分</f>
        <v/>
      </c>
      <c r="AE836" s="534" t="str">
        <f>六年级总分</f>
        <v/>
      </c>
      <c r="AF836" s="517" t="str">
        <f>六年级等级</f>
        <v/>
      </c>
      <c r="AM836" s="452" t="str">
        <f>折返时间</f>
        <v/>
      </c>
    </row>
    <row r="837" spans="1:39">
      <c r="A837" s="476">
        <v>612</v>
      </c>
      <c r="B837" s="477">
        <v>65</v>
      </c>
      <c r="C837" s="586"/>
      <c r="D837" s="594"/>
      <c r="E837" s="593"/>
      <c r="F837" s="473"/>
      <c r="G837" s="589"/>
      <c r="H837" s="475"/>
      <c r="I837" s="595"/>
      <c r="J837" s="596"/>
      <c r="K837" s="597"/>
      <c r="L837" s="503"/>
      <c r="M837" s="504"/>
      <c r="N837" s="505" t="str">
        <f>六年级BMI</f>
        <v/>
      </c>
      <c r="O837" s="499" t="str">
        <f>六年级BMI等级</f>
        <v/>
      </c>
      <c r="P837" s="500" t="str">
        <f>六年级BMI得分</f>
        <v/>
      </c>
      <c r="Q837" s="515" t="str">
        <f>六年级肺活量得分</f>
        <v/>
      </c>
      <c r="R837" s="512" t="str">
        <f>六年级等级</f>
        <v/>
      </c>
      <c r="S837" s="516" t="str">
        <f>六年级50米跑得分</f>
        <v/>
      </c>
      <c r="T837" s="512" t="str">
        <f>六年级等级</f>
        <v/>
      </c>
      <c r="U837" s="516" t="str">
        <f>六年级坐位体前屈得分</f>
        <v/>
      </c>
      <c r="V837" s="517" t="str">
        <f>六年级等级</f>
        <v/>
      </c>
      <c r="W837" s="516" t="str">
        <f>六年级一分钟跳绳得分</f>
        <v/>
      </c>
      <c r="X837" s="517" t="str">
        <f>六年级等级</f>
        <v/>
      </c>
      <c r="Y837" s="515" t="str">
        <f>六年级仰卧起坐得分</f>
        <v/>
      </c>
      <c r="Z837" s="518" t="str">
        <f>六年级等级</f>
        <v/>
      </c>
      <c r="AA837" s="533" t="str">
        <f>六年级折返跑得分</f>
        <v/>
      </c>
      <c r="AB837" s="515" t="str">
        <f>六年级等级</f>
        <v/>
      </c>
      <c r="AC837" s="533" t="str">
        <f>六年级跳绳附加分</f>
        <v/>
      </c>
      <c r="AD837" s="534" t="str">
        <f>六年级标准分</f>
        <v/>
      </c>
      <c r="AE837" s="534" t="str">
        <f>六年级总分</f>
        <v/>
      </c>
      <c r="AF837" s="517" t="str">
        <f>六年级等级</f>
        <v/>
      </c>
      <c r="AM837" s="452" t="str">
        <f>折返时间</f>
        <v/>
      </c>
    </row>
    <row r="838" spans="1:39">
      <c r="A838" s="476">
        <v>612</v>
      </c>
      <c r="B838" s="477">
        <v>66</v>
      </c>
      <c r="C838" s="586"/>
      <c r="D838" s="594"/>
      <c r="E838" s="593"/>
      <c r="F838" s="473"/>
      <c r="G838" s="588"/>
      <c r="H838" s="475"/>
      <c r="I838" s="595"/>
      <c r="J838" s="596"/>
      <c r="K838" s="597"/>
      <c r="L838" s="503"/>
      <c r="M838" s="504"/>
      <c r="N838" s="505" t="str">
        <f>六年级BMI</f>
        <v/>
      </c>
      <c r="O838" s="499" t="str">
        <f>六年级BMI等级</f>
        <v/>
      </c>
      <c r="P838" s="500" t="str">
        <f>六年级BMI得分</f>
        <v/>
      </c>
      <c r="Q838" s="515" t="str">
        <f>六年级肺活量得分</f>
        <v/>
      </c>
      <c r="R838" s="512" t="str">
        <f>六年级等级</f>
        <v/>
      </c>
      <c r="S838" s="516" t="str">
        <f>六年级50米跑得分</f>
        <v/>
      </c>
      <c r="T838" s="512" t="str">
        <f>六年级等级</f>
        <v/>
      </c>
      <c r="U838" s="516" t="str">
        <f>六年级坐位体前屈得分</f>
        <v/>
      </c>
      <c r="V838" s="517" t="str">
        <f>六年级等级</f>
        <v/>
      </c>
      <c r="W838" s="516" t="str">
        <f>六年级一分钟跳绳得分</f>
        <v/>
      </c>
      <c r="X838" s="517" t="str">
        <f>六年级等级</f>
        <v/>
      </c>
      <c r="Y838" s="515" t="str">
        <f>六年级仰卧起坐得分</f>
        <v/>
      </c>
      <c r="Z838" s="518" t="str">
        <f>六年级等级</f>
        <v/>
      </c>
      <c r="AA838" s="533" t="str">
        <f>六年级折返跑得分</f>
        <v/>
      </c>
      <c r="AB838" s="515" t="str">
        <f>六年级等级</f>
        <v/>
      </c>
      <c r="AC838" s="533" t="str">
        <f>六年级跳绳附加分</f>
        <v/>
      </c>
      <c r="AD838" s="534" t="str">
        <f>六年级标准分</f>
        <v/>
      </c>
      <c r="AE838" s="534" t="str">
        <f>六年级总分</f>
        <v/>
      </c>
      <c r="AF838" s="517" t="str">
        <f>六年级等级</f>
        <v/>
      </c>
      <c r="AM838" s="452" t="str">
        <f>折返时间</f>
        <v/>
      </c>
    </row>
    <row r="839" spans="1:39">
      <c r="A839" s="476">
        <v>612</v>
      </c>
      <c r="B839" s="477">
        <v>67</v>
      </c>
      <c r="C839" s="586"/>
      <c r="D839" s="594"/>
      <c r="E839" s="593"/>
      <c r="F839" s="473"/>
      <c r="G839" s="588"/>
      <c r="H839" s="475"/>
      <c r="I839" s="595"/>
      <c r="J839" s="596"/>
      <c r="K839" s="597"/>
      <c r="L839" s="503"/>
      <c r="M839" s="504"/>
      <c r="N839" s="505" t="str">
        <f>六年级BMI</f>
        <v/>
      </c>
      <c r="O839" s="499" t="str">
        <f>六年级BMI等级</f>
        <v/>
      </c>
      <c r="P839" s="500" t="str">
        <f>六年级BMI得分</f>
        <v/>
      </c>
      <c r="Q839" s="515" t="str">
        <f>六年级肺活量得分</f>
        <v/>
      </c>
      <c r="R839" s="512" t="str">
        <f>六年级等级</f>
        <v/>
      </c>
      <c r="S839" s="516" t="str">
        <f>六年级50米跑得分</f>
        <v/>
      </c>
      <c r="T839" s="517" t="str">
        <f>六年级等级</f>
        <v/>
      </c>
      <c r="U839" s="516" t="str">
        <f>六年级坐位体前屈得分</f>
        <v/>
      </c>
      <c r="V839" s="517" t="str">
        <f>六年级等级</f>
        <v/>
      </c>
      <c r="W839" s="516" t="str">
        <f>六年级一分钟跳绳得分</f>
        <v/>
      </c>
      <c r="X839" s="517" t="str">
        <f>六年级等级</f>
        <v/>
      </c>
      <c r="Y839" s="515" t="str">
        <f>六年级仰卧起坐得分</f>
        <v/>
      </c>
      <c r="Z839" s="518" t="str">
        <f>六年级等级</f>
        <v/>
      </c>
      <c r="AA839" s="533" t="str">
        <f>六年级折返跑得分</f>
        <v/>
      </c>
      <c r="AB839" s="515" t="str">
        <f>六年级等级</f>
        <v/>
      </c>
      <c r="AC839" s="533" t="str">
        <f>六年级跳绳附加分</f>
        <v/>
      </c>
      <c r="AD839" s="534" t="str">
        <f>六年级标准分</f>
        <v/>
      </c>
      <c r="AE839" s="534" t="str">
        <f>六年级总分</f>
        <v/>
      </c>
      <c r="AF839" s="517" t="str">
        <f>六年级等级</f>
        <v/>
      </c>
      <c r="AM839" s="452" t="str">
        <f>折返时间</f>
        <v/>
      </c>
    </row>
    <row r="840" spans="1:39">
      <c r="A840" s="476">
        <v>612</v>
      </c>
      <c r="B840" s="477">
        <v>68</v>
      </c>
      <c r="C840" s="586"/>
      <c r="D840" s="594"/>
      <c r="E840" s="593"/>
      <c r="F840" s="473"/>
      <c r="G840" s="588"/>
      <c r="H840" s="475"/>
      <c r="I840" s="595"/>
      <c r="J840" s="596"/>
      <c r="K840" s="597"/>
      <c r="L840" s="503"/>
      <c r="M840" s="504"/>
      <c r="N840" s="505" t="str">
        <f>六年级BMI</f>
        <v/>
      </c>
      <c r="O840" s="499" t="str">
        <f>六年级BMI等级</f>
        <v/>
      </c>
      <c r="P840" s="500" t="str">
        <f>六年级BMI得分</f>
        <v/>
      </c>
      <c r="Q840" s="515" t="str">
        <f>六年级肺活量得分</f>
        <v/>
      </c>
      <c r="R840" s="512" t="str">
        <f>六年级等级</f>
        <v/>
      </c>
      <c r="S840" s="516" t="str">
        <f>六年级50米跑得分</f>
        <v/>
      </c>
      <c r="T840" s="517" t="str">
        <f>六年级等级</f>
        <v/>
      </c>
      <c r="U840" s="516" t="str">
        <f>六年级坐位体前屈得分</f>
        <v/>
      </c>
      <c r="V840" s="517" t="str">
        <f>六年级等级</f>
        <v/>
      </c>
      <c r="W840" s="516" t="str">
        <f>六年级一分钟跳绳得分</f>
        <v/>
      </c>
      <c r="X840" s="517" t="str">
        <f>六年级等级</f>
        <v/>
      </c>
      <c r="Y840" s="515" t="str">
        <f>六年级仰卧起坐得分</f>
        <v/>
      </c>
      <c r="Z840" s="518" t="str">
        <f>六年级等级</f>
        <v/>
      </c>
      <c r="AA840" s="533" t="str">
        <f>六年级折返跑得分</f>
        <v/>
      </c>
      <c r="AB840" s="515" t="str">
        <f>六年级等级</f>
        <v/>
      </c>
      <c r="AC840" s="533" t="str">
        <f>六年级跳绳附加分</f>
        <v/>
      </c>
      <c r="AD840" s="534" t="str">
        <f>六年级标准分</f>
        <v/>
      </c>
      <c r="AE840" s="534" t="str">
        <f>六年级总分</f>
        <v/>
      </c>
      <c r="AF840" s="517" t="str">
        <f>六年级等级</f>
        <v/>
      </c>
      <c r="AM840" s="452" t="str">
        <f>折返时间</f>
        <v/>
      </c>
    </row>
    <row r="841" spans="1:39">
      <c r="A841" s="476">
        <v>612</v>
      </c>
      <c r="B841" s="477">
        <v>69</v>
      </c>
      <c r="C841" s="586"/>
      <c r="D841" s="594"/>
      <c r="E841" s="593"/>
      <c r="F841" s="473"/>
      <c r="G841" s="588"/>
      <c r="H841" s="475"/>
      <c r="I841" s="595"/>
      <c r="J841" s="596"/>
      <c r="K841" s="597"/>
      <c r="L841" s="503"/>
      <c r="M841" s="504"/>
      <c r="N841" s="505" t="str">
        <f>六年级BMI</f>
        <v/>
      </c>
      <c r="O841" s="499" t="str">
        <f>六年级BMI等级</f>
        <v/>
      </c>
      <c r="P841" s="500" t="str">
        <f>六年级BMI得分</f>
        <v/>
      </c>
      <c r="Q841" s="515" t="str">
        <f>六年级肺活量得分</f>
        <v/>
      </c>
      <c r="R841" s="512" t="str">
        <f>六年级等级</f>
        <v/>
      </c>
      <c r="S841" s="516" t="str">
        <f>六年级50米跑得分</f>
        <v/>
      </c>
      <c r="T841" s="517" t="str">
        <f>六年级等级</f>
        <v/>
      </c>
      <c r="U841" s="516" t="str">
        <f>六年级坐位体前屈得分</f>
        <v/>
      </c>
      <c r="V841" s="517" t="str">
        <f>六年级等级</f>
        <v/>
      </c>
      <c r="W841" s="516" t="str">
        <f>六年级一分钟跳绳得分</f>
        <v/>
      </c>
      <c r="X841" s="517" t="str">
        <f>六年级等级</f>
        <v/>
      </c>
      <c r="Y841" s="515" t="str">
        <f>六年级仰卧起坐得分</f>
        <v/>
      </c>
      <c r="Z841" s="518" t="str">
        <f>六年级等级</f>
        <v/>
      </c>
      <c r="AA841" s="533" t="str">
        <f>六年级折返跑得分</f>
        <v/>
      </c>
      <c r="AB841" s="515" t="str">
        <f>六年级等级</f>
        <v/>
      </c>
      <c r="AC841" s="533" t="str">
        <f>六年级跳绳附加分</f>
        <v/>
      </c>
      <c r="AD841" s="534" t="str">
        <f>六年级标准分</f>
        <v/>
      </c>
      <c r="AE841" s="534" t="str">
        <f>六年级总分</f>
        <v/>
      </c>
      <c r="AF841" s="517" t="str">
        <f>六年级等级</f>
        <v/>
      </c>
      <c r="AM841" s="452" t="str">
        <f>折返时间</f>
        <v/>
      </c>
    </row>
    <row r="842" ht="15.75" spans="1:39">
      <c r="A842" s="535">
        <v>612</v>
      </c>
      <c r="B842" s="536">
        <v>70</v>
      </c>
      <c r="C842" s="590"/>
      <c r="D842" s="606"/>
      <c r="E842" s="607"/>
      <c r="F842" s="583"/>
      <c r="G842" s="592"/>
      <c r="H842" s="542"/>
      <c r="I842" s="598"/>
      <c r="J842" s="599"/>
      <c r="K842" s="602"/>
      <c r="L842" s="571"/>
      <c r="M842" s="572"/>
      <c r="N842" s="573" t="str">
        <f>六年级BMI</f>
        <v/>
      </c>
      <c r="O842" s="574" t="str">
        <f>六年级BMI等级</f>
        <v/>
      </c>
      <c r="P842" s="575" t="str">
        <f>六年级BMI得分</f>
        <v/>
      </c>
      <c r="Q842" s="576" t="str">
        <f>六年级肺活量得分</f>
        <v/>
      </c>
      <c r="R842" s="577" t="str">
        <f>六年级等级</f>
        <v/>
      </c>
      <c r="S842" s="578" t="str">
        <f>六年级50米跑得分</f>
        <v/>
      </c>
      <c r="T842" s="567" t="str">
        <f>六年级等级</f>
        <v/>
      </c>
      <c r="U842" s="578" t="str">
        <f>六年级坐位体前屈得分</f>
        <v/>
      </c>
      <c r="V842" s="567" t="str">
        <f>六年级等级</f>
        <v/>
      </c>
      <c r="W842" s="578" t="str">
        <f>六年级一分钟跳绳得分</f>
        <v/>
      </c>
      <c r="X842" s="567" t="str">
        <f>六年级等级</f>
        <v/>
      </c>
      <c r="Y842" s="576" t="str">
        <f>六年级仰卧起坐得分</f>
        <v/>
      </c>
      <c r="Z842" s="579" t="str">
        <f>六年级等级</f>
        <v/>
      </c>
      <c r="AA842" s="565" t="str">
        <f>六年级折返跑得分</f>
        <v/>
      </c>
      <c r="AB842" s="576" t="str">
        <f>六年级等级</f>
        <v/>
      </c>
      <c r="AC842" s="565" t="str">
        <f>六年级跳绳附加分</f>
        <v/>
      </c>
      <c r="AD842" s="566" t="str">
        <f>六年级标准分</f>
        <v/>
      </c>
      <c r="AE842" s="566" t="str">
        <f>六年级总分</f>
        <v/>
      </c>
      <c r="AF842" s="567" t="str">
        <f>六年级等级</f>
        <v/>
      </c>
      <c r="AM842" s="452" t="str">
        <f>折返时间</f>
        <v/>
      </c>
    </row>
    <row r="843" ht="15.75" spans="1:39">
      <c r="A843" s="468">
        <v>613</v>
      </c>
      <c r="B843" s="469">
        <v>1</v>
      </c>
      <c r="C843" s="593"/>
      <c r="D843" s="594"/>
      <c r="E843" s="593"/>
      <c r="F843" s="473"/>
      <c r="G843" s="589"/>
      <c r="H843" s="475"/>
      <c r="I843" s="600"/>
      <c r="J843" s="597"/>
      <c r="K843" s="597"/>
      <c r="L843" s="496"/>
      <c r="M843" s="497"/>
      <c r="N843" s="498" t="str">
        <f>六年级BMI</f>
        <v/>
      </c>
      <c r="O843" s="499" t="str">
        <f>六年级BMI等级</f>
        <v/>
      </c>
      <c r="P843" s="500" t="str">
        <f>六年级BMI得分</f>
        <v/>
      </c>
      <c r="Q843" s="511" t="str">
        <f>六年级肺活量得分</f>
        <v/>
      </c>
      <c r="R843" s="512" t="str">
        <f>六年级等级</f>
        <v/>
      </c>
      <c r="S843" s="513" t="str">
        <f>六年级50米跑得分</f>
        <v/>
      </c>
      <c r="T843" s="512" t="str">
        <f>六年级等级</f>
        <v/>
      </c>
      <c r="U843" s="513" t="str">
        <f>六年级坐位体前屈得分</f>
        <v/>
      </c>
      <c r="V843" s="512" t="str">
        <f>六年级等级</f>
        <v/>
      </c>
      <c r="W843" s="513" t="str">
        <f>六年级一分钟跳绳得分</f>
        <v/>
      </c>
      <c r="X843" s="512" t="str">
        <f>六年级等级</f>
        <v/>
      </c>
      <c r="Y843" s="511" t="str">
        <f>六年级仰卧起坐得分</f>
        <v/>
      </c>
      <c r="Z843" s="514" t="str">
        <f>六年级等级</f>
        <v/>
      </c>
      <c r="AA843" s="530" t="str">
        <f>六年级折返跑得分</f>
        <v/>
      </c>
      <c r="AB843" s="511" t="str">
        <f>六年级等级</f>
        <v/>
      </c>
      <c r="AC843" s="530" t="str">
        <f>六年级跳绳附加分</f>
        <v/>
      </c>
      <c r="AD843" s="531" t="str">
        <f>六年级标准分</f>
        <v/>
      </c>
      <c r="AE843" s="531" t="str">
        <f>六年级总分</f>
        <v/>
      </c>
      <c r="AF843" s="512" t="str">
        <f>六年级等级</f>
        <v/>
      </c>
      <c r="AM843" s="452" t="str">
        <f>折返时间</f>
        <v/>
      </c>
    </row>
    <row r="844" spans="1:39">
      <c r="A844" s="476">
        <v>613</v>
      </c>
      <c r="B844" s="477">
        <v>2</v>
      </c>
      <c r="C844" s="586"/>
      <c r="D844" s="594"/>
      <c r="E844" s="593"/>
      <c r="F844" s="473"/>
      <c r="G844" s="588"/>
      <c r="H844" s="475"/>
      <c r="I844" s="595"/>
      <c r="J844" s="596"/>
      <c r="K844" s="597"/>
      <c r="L844" s="503"/>
      <c r="M844" s="504"/>
      <c r="N844" s="505" t="str">
        <f>六年级BMI</f>
        <v/>
      </c>
      <c r="O844" s="499" t="str">
        <f>六年级BMI等级</f>
        <v/>
      </c>
      <c r="P844" s="500" t="str">
        <f>六年级BMI得分</f>
        <v/>
      </c>
      <c r="Q844" s="515" t="str">
        <f>六年级肺活量得分</f>
        <v/>
      </c>
      <c r="R844" s="512" t="str">
        <f>六年级等级</f>
        <v/>
      </c>
      <c r="S844" s="516" t="str">
        <f>六年级50米跑得分</f>
        <v/>
      </c>
      <c r="T844" s="517" t="str">
        <f>六年级等级</f>
        <v/>
      </c>
      <c r="U844" s="516" t="str">
        <f>六年级坐位体前屈得分</f>
        <v/>
      </c>
      <c r="V844" s="517" t="str">
        <f>六年级等级</f>
        <v/>
      </c>
      <c r="W844" s="516" t="str">
        <f>六年级一分钟跳绳得分</f>
        <v/>
      </c>
      <c r="X844" s="517" t="str">
        <f>六年级等级</f>
        <v/>
      </c>
      <c r="Y844" s="515" t="str">
        <f>六年级仰卧起坐得分</f>
        <v/>
      </c>
      <c r="Z844" s="518" t="str">
        <f>六年级等级</f>
        <v/>
      </c>
      <c r="AA844" s="533" t="str">
        <f>六年级折返跑得分</f>
        <v/>
      </c>
      <c r="AB844" s="515" t="str">
        <f>六年级等级</f>
        <v/>
      </c>
      <c r="AC844" s="533" t="str">
        <f>六年级跳绳附加分</f>
        <v/>
      </c>
      <c r="AD844" s="534" t="str">
        <f>六年级标准分</f>
        <v/>
      </c>
      <c r="AE844" s="534" t="str">
        <f>六年级总分</f>
        <v/>
      </c>
      <c r="AF844" s="517" t="str">
        <f>六年级等级</f>
        <v/>
      </c>
      <c r="AM844" s="452" t="str">
        <f>折返时间</f>
        <v/>
      </c>
    </row>
    <row r="845" spans="1:39">
      <c r="A845" s="476">
        <v>613</v>
      </c>
      <c r="B845" s="477">
        <v>3</v>
      </c>
      <c r="C845" s="586"/>
      <c r="D845" s="594"/>
      <c r="E845" s="593"/>
      <c r="F845" s="473"/>
      <c r="G845" s="588"/>
      <c r="H845" s="475"/>
      <c r="I845" s="595"/>
      <c r="J845" s="596"/>
      <c r="K845" s="597"/>
      <c r="L845" s="503"/>
      <c r="M845" s="504"/>
      <c r="N845" s="505" t="str">
        <f>六年级BMI</f>
        <v/>
      </c>
      <c r="O845" s="499" t="str">
        <f>六年级BMI等级</f>
        <v/>
      </c>
      <c r="P845" s="500" t="str">
        <f>六年级BMI得分</f>
        <v/>
      </c>
      <c r="Q845" s="515" t="str">
        <f>六年级肺活量得分</f>
        <v/>
      </c>
      <c r="R845" s="512" t="str">
        <f>六年级等级</f>
        <v/>
      </c>
      <c r="S845" s="516" t="str">
        <f>六年级50米跑得分</f>
        <v/>
      </c>
      <c r="T845" s="517" t="str">
        <f>六年级等级</f>
        <v/>
      </c>
      <c r="U845" s="516" t="str">
        <f>六年级坐位体前屈得分</f>
        <v/>
      </c>
      <c r="V845" s="517" t="str">
        <f>六年级等级</f>
        <v/>
      </c>
      <c r="W845" s="516" t="str">
        <f>六年级一分钟跳绳得分</f>
        <v/>
      </c>
      <c r="X845" s="517" t="str">
        <f>六年级等级</f>
        <v/>
      </c>
      <c r="Y845" s="515" t="str">
        <f>六年级仰卧起坐得分</f>
        <v/>
      </c>
      <c r="Z845" s="518" t="str">
        <f>六年级等级</f>
        <v/>
      </c>
      <c r="AA845" s="533" t="str">
        <f>六年级折返跑得分</f>
        <v/>
      </c>
      <c r="AB845" s="515" t="str">
        <f>六年级等级</f>
        <v/>
      </c>
      <c r="AC845" s="533" t="str">
        <f>六年级跳绳附加分</f>
        <v/>
      </c>
      <c r="AD845" s="534" t="str">
        <f>六年级标准分</f>
        <v/>
      </c>
      <c r="AE845" s="534" t="str">
        <f>六年级总分</f>
        <v/>
      </c>
      <c r="AF845" s="517" t="str">
        <f>六年级等级</f>
        <v/>
      </c>
      <c r="AM845" s="452" t="str">
        <f>折返时间</f>
        <v/>
      </c>
    </row>
    <row r="846" spans="1:39">
      <c r="A846" s="476">
        <v>613</v>
      </c>
      <c r="B846" s="477">
        <v>4</v>
      </c>
      <c r="C846" s="586"/>
      <c r="D846" s="594"/>
      <c r="E846" s="593"/>
      <c r="F846" s="473"/>
      <c r="G846" s="588"/>
      <c r="H846" s="475"/>
      <c r="I846" s="595"/>
      <c r="J846" s="596"/>
      <c r="K846" s="597"/>
      <c r="L846" s="503"/>
      <c r="M846" s="504"/>
      <c r="N846" s="505" t="str">
        <f>六年级BMI</f>
        <v/>
      </c>
      <c r="O846" s="499" t="str">
        <f>六年级BMI等级</f>
        <v/>
      </c>
      <c r="P846" s="500" t="str">
        <f>六年级BMI得分</f>
        <v/>
      </c>
      <c r="Q846" s="515" t="str">
        <f>六年级肺活量得分</f>
        <v/>
      </c>
      <c r="R846" s="512" t="str">
        <f>六年级等级</f>
        <v/>
      </c>
      <c r="S846" s="516" t="str">
        <f>六年级50米跑得分</f>
        <v/>
      </c>
      <c r="T846" s="517" t="str">
        <f>六年级等级</f>
        <v/>
      </c>
      <c r="U846" s="516" t="str">
        <f>六年级坐位体前屈得分</f>
        <v/>
      </c>
      <c r="V846" s="517" t="str">
        <f>六年级等级</f>
        <v/>
      </c>
      <c r="W846" s="516" t="str">
        <f>六年级一分钟跳绳得分</f>
        <v/>
      </c>
      <c r="X846" s="517" t="str">
        <f>六年级等级</f>
        <v/>
      </c>
      <c r="Y846" s="515" t="str">
        <f>六年级仰卧起坐得分</f>
        <v/>
      </c>
      <c r="Z846" s="518" t="str">
        <f>六年级等级</f>
        <v/>
      </c>
      <c r="AA846" s="533" t="str">
        <f>六年级折返跑得分</f>
        <v/>
      </c>
      <c r="AB846" s="515" t="str">
        <f>六年级等级</f>
        <v/>
      </c>
      <c r="AC846" s="533" t="str">
        <f>六年级跳绳附加分</f>
        <v/>
      </c>
      <c r="AD846" s="534" t="str">
        <f>六年级标准分</f>
        <v/>
      </c>
      <c r="AE846" s="534" t="str">
        <f>六年级总分</f>
        <v/>
      </c>
      <c r="AF846" s="517" t="str">
        <f>六年级等级</f>
        <v/>
      </c>
      <c r="AM846" s="452" t="str">
        <f>折返时间</f>
        <v/>
      </c>
    </row>
    <row r="847" spans="1:39">
      <c r="A847" s="476">
        <v>613</v>
      </c>
      <c r="B847" s="477">
        <v>5</v>
      </c>
      <c r="C847" s="586"/>
      <c r="D847" s="594"/>
      <c r="E847" s="593"/>
      <c r="F847" s="473"/>
      <c r="G847" s="588"/>
      <c r="H847" s="475"/>
      <c r="I847" s="595"/>
      <c r="J847" s="596"/>
      <c r="K847" s="597"/>
      <c r="L847" s="503"/>
      <c r="M847" s="504"/>
      <c r="N847" s="505" t="str">
        <f>六年级BMI</f>
        <v/>
      </c>
      <c r="O847" s="499" t="str">
        <f>六年级BMI等级</f>
        <v/>
      </c>
      <c r="P847" s="500" t="str">
        <f>六年级BMI得分</f>
        <v/>
      </c>
      <c r="Q847" s="515" t="str">
        <f>六年级肺活量得分</f>
        <v/>
      </c>
      <c r="R847" s="512" t="str">
        <f>六年级等级</f>
        <v/>
      </c>
      <c r="S847" s="516" t="str">
        <f>六年级50米跑得分</f>
        <v/>
      </c>
      <c r="T847" s="517" t="str">
        <f>六年级等级</f>
        <v/>
      </c>
      <c r="U847" s="516" t="str">
        <f>六年级坐位体前屈得分</f>
        <v/>
      </c>
      <c r="V847" s="517" t="str">
        <f>六年级等级</f>
        <v/>
      </c>
      <c r="W847" s="516" t="str">
        <f>六年级一分钟跳绳得分</f>
        <v/>
      </c>
      <c r="X847" s="517" t="str">
        <f>六年级等级</f>
        <v/>
      </c>
      <c r="Y847" s="515" t="str">
        <f>六年级仰卧起坐得分</f>
        <v/>
      </c>
      <c r="Z847" s="518" t="str">
        <f>六年级等级</f>
        <v/>
      </c>
      <c r="AA847" s="533" t="str">
        <f>六年级折返跑得分</f>
        <v/>
      </c>
      <c r="AB847" s="515" t="str">
        <f>六年级等级</f>
        <v/>
      </c>
      <c r="AC847" s="533" t="str">
        <f>六年级跳绳附加分</f>
        <v/>
      </c>
      <c r="AD847" s="534" t="str">
        <f>六年级标准分</f>
        <v/>
      </c>
      <c r="AE847" s="534" t="str">
        <f>六年级总分</f>
        <v/>
      </c>
      <c r="AF847" s="517" t="str">
        <f>六年级等级</f>
        <v/>
      </c>
      <c r="AM847" s="452" t="str">
        <f>折返时间</f>
        <v/>
      </c>
    </row>
    <row r="848" spans="1:39">
      <c r="A848" s="476">
        <v>613</v>
      </c>
      <c r="B848" s="477">
        <v>6</v>
      </c>
      <c r="C848" s="586"/>
      <c r="D848" s="587"/>
      <c r="E848" s="586"/>
      <c r="F848" s="473"/>
      <c r="G848" s="588"/>
      <c r="H848" s="475"/>
      <c r="I848" s="595"/>
      <c r="J848" s="596"/>
      <c r="K848" s="596"/>
      <c r="L848" s="503"/>
      <c r="M848" s="504"/>
      <c r="N848" s="505" t="str">
        <f>六年级BMI</f>
        <v/>
      </c>
      <c r="O848" s="499" t="str">
        <f>六年级BMI等级</f>
        <v/>
      </c>
      <c r="P848" s="500" t="str">
        <f>六年级BMI得分</f>
        <v/>
      </c>
      <c r="Q848" s="515" t="str">
        <f>六年级肺活量得分</f>
        <v/>
      </c>
      <c r="R848" s="512" t="str">
        <f>六年级等级</f>
        <v/>
      </c>
      <c r="S848" s="516" t="str">
        <f>六年级50米跑得分</f>
        <v/>
      </c>
      <c r="T848" s="517" t="str">
        <f>六年级等级</f>
        <v/>
      </c>
      <c r="U848" s="516" t="str">
        <f>六年级坐位体前屈得分</f>
        <v/>
      </c>
      <c r="V848" s="517" t="str">
        <f>六年级等级</f>
        <v/>
      </c>
      <c r="W848" s="516" t="str">
        <f>六年级一分钟跳绳得分</f>
        <v/>
      </c>
      <c r="X848" s="517" t="str">
        <f>六年级等级</f>
        <v/>
      </c>
      <c r="Y848" s="515" t="str">
        <f>六年级仰卧起坐得分</f>
        <v/>
      </c>
      <c r="Z848" s="518" t="str">
        <f>六年级等级</f>
        <v/>
      </c>
      <c r="AA848" s="533" t="str">
        <f>六年级折返跑得分</f>
        <v/>
      </c>
      <c r="AB848" s="515" t="str">
        <f>六年级等级</f>
        <v/>
      </c>
      <c r="AC848" s="533" t="str">
        <f>六年级跳绳附加分</f>
        <v/>
      </c>
      <c r="AD848" s="534" t="str">
        <f>六年级标准分</f>
        <v/>
      </c>
      <c r="AE848" s="534" t="str">
        <f>六年级总分</f>
        <v/>
      </c>
      <c r="AF848" s="517" t="str">
        <f>六年级等级</f>
        <v/>
      </c>
      <c r="AM848" s="452" t="str">
        <f>折返时间</f>
        <v/>
      </c>
    </row>
    <row r="849" spans="1:39">
      <c r="A849" s="476">
        <v>613</v>
      </c>
      <c r="B849" s="477">
        <v>7</v>
      </c>
      <c r="C849" s="586"/>
      <c r="D849" s="587"/>
      <c r="E849" s="586"/>
      <c r="F849" s="473"/>
      <c r="G849" s="588"/>
      <c r="H849" s="475"/>
      <c r="I849" s="595"/>
      <c r="J849" s="596"/>
      <c r="K849" s="596"/>
      <c r="L849" s="503"/>
      <c r="M849" s="504"/>
      <c r="N849" s="505" t="str">
        <f>六年级BMI</f>
        <v/>
      </c>
      <c r="O849" s="499" t="str">
        <f>六年级BMI等级</f>
        <v/>
      </c>
      <c r="P849" s="500" t="str">
        <f>六年级BMI得分</f>
        <v/>
      </c>
      <c r="Q849" s="515" t="str">
        <f>六年级肺活量得分</f>
        <v/>
      </c>
      <c r="R849" s="512" t="str">
        <f>六年级等级</f>
        <v/>
      </c>
      <c r="S849" s="516" t="str">
        <f>六年级50米跑得分</f>
        <v/>
      </c>
      <c r="T849" s="517" t="str">
        <f>六年级等级</f>
        <v/>
      </c>
      <c r="U849" s="516" t="str">
        <f>六年级坐位体前屈得分</f>
        <v/>
      </c>
      <c r="V849" s="517" t="str">
        <f>六年级等级</f>
        <v/>
      </c>
      <c r="W849" s="516" t="str">
        <f>六年级一分钟跳绳得分</f>
        <v/>
      </c>
      <c r="X849" s="517" t="str">
        <f>六年级等级</f>
        <v/>
      </c>
      <c r="Y849" s="515" t="str">
        <f>六年级仰卧起坐得分</f>
        <v/>
      </c>
      <c r="Z849" s="518" t="str">
        <f>六年级等级</f>
        <v/>
      </c>
      <c r="AA849" s="533" t="str">
        <f>六年级折返跑得分</f>
        <v/>
      </c>
      <c r="AB849" s="515" t="str">
        <f>六年级等级</f>
        <v/>
      </c>
      <c r="AC849" s="533" t="str">
        <f>六年级跳绳附加分</f>
        <v/>
      </c>
      <c r="AD849" s="534" t="str">
        <f>六年级标准分</f>
        <v/>
      </c>
      <c r="AE849" s="534" t="str">
        <f>六年级总分</f>
        <v/>
      </c>
      <c r="AF849" s="517" t="str">
        <f>六年级等级</f>
        <v/>
      </c>
      <c r="AM849" s="452" t="str">
        <f>折返时间</f>
        <v/>
      </c>
    </row>
    <row r="850" spans="1:39">
      <c r="A850" s="476">
        <v>613</v>
      </c>
      <c r="B850" s="477">
        <v>8</v>
      </c>
      <c r="C850" s="586"/>
      <c r="D850" s="587"/>
      <c r="E850" s="586"/>
      <c r="F850" s="473"/>
      <c r="G850" s="588"/>
      <c r="H850" s="475"/>
      <c r="I850" s="595"/>
      <c r="J850" s="596"/>
      <c r="K850" s="596"/>
      <c r="L850" s="503"/>
      <c r="M850" s="504"/>
      <c r="N850" s="505" t="str">
        <f>六年级BMI</f>
        <v/>
      </c>
      <c r="O850" s="499" t="str">
        <f>六年级BMI等级</f>
        <v/>
      </c>
      <c r="P850" s="500" t="str">
        <f>六年级BMI得分</f>
        <v/>
      </c>
      <c r="Q850" s="515" t="str">
        <f>六年级肺活量得分</f>
        <v/>
      </c>
      <c r="R850" s="512" t="str">
        <f>六年级等级</f>
        <v/>
      </c>
      <c r="S850" s="516" t="str">
        <f>六年级50米跑得分</f>
        <v/>
      </c>
      <c r="T850" s="517" t="str">
        <f>六年级等级</f>
        <v/>
      </c>
      <c r="U850" s="516" t="str">
        <f>六年级坐位体前屈得分</f>
        <v/>
      </c>
      <c r="V850" s="517" t="str">
        <f>六年级等级</f>
        <v/>
      </c>
      <c r="W850" s="516" t="str">
        <f>六年级一分钟跳绳得分</f>
        <v/>
      </c>
      <c r="X850" s="517" t="str">
        <f>六年级等级</f>
        <v/>
      </c>
      <c r="Y850" s="515" t="str">
        <f>六年级仰卧起坐得分</f>
        <v/>
      </c>
      <c r="Z850" s="518" t="str">
        <f>六年级等级</f>
        <v/>
      </c>
      <c r="AA850" s="533" t="str">
        <f>六年级折返跑得分</f>
        <v/>
      </c>
      <c r="AB850" s="515" t="str">
        <f>六年级等级</f>
        <v/>
      </c>
      <c r="AC850" s="533" t="str">
        <f>六年级跳绳附加分</f>
        <v/>
      </c>
      <c r="AD850" s="534" t="str">
        <f>六年级标准分</f>
        <v/>
      </c>
      <c r="AE850" s="534" t="str">
        <f>六年级总分</f>
        <v/>
      </c>
      <c r="AF850" s="517" t="str">
        <f>六年级等级</f>
        <v/>
      </c>
      <c r="AM850" s="452" t="str">
        <f>折返时间</f>
        <v/>
      </c>
    </row>
    <row r="851" spans="1:39">
      <c r="A851" s="476">
        <v>613</v>
      </c>
      <c r="B851" s="477">
        <v>9</v>
      </c>
      <c r="C851" s="586"/>
      <c r="D851" s="587"/>
      <c r="E851" s="586"/>
      <c r="F851" s="473"/>
      <c r="G851" s="589"/>
      <c r="H851" s="475"/>
      <c r="I851" s="595"/>
      <c r="J851" s="596"/>
      <c r="K851" s="596"/>
      <c r="L851" s="503"/>
      <c r="M851" s="504"/>
      <c r="N851" s="505" t="str">
        <f>六年级BMI</f>
        <v/>
      </c>
      <c r="O851" s="499" t="str">
        <f>六年级BMI等级</f>
        <v/>
      </c>
      <c r="P851" s="500" t="str">
        <f>六年级BMI得分</f>
        <v/>
      </c>
      <c r="Q851" s="515" t="str">
        <f>六年级肺活量得分</f>
        <v/>
      </c>
      <c r="R851" s="512" t="str">
        <f>六年级等级</f>
        <v/>
      </c>
      <c r="S851" s="516" t="str">
        <f>六年级50米跑得分</f>
        <v/>
      </c>
      <c r="T851" s="517" t="str">
        <f>六年级等级</f>
        <v/>
      </c>
      <c r="U851" s="516" t="str">
        <f>六年级坐位体前屈得分</f>
        <v/>
      </c>
      <c r="V851" s="517" t="str">
        <f>六年级等级</f>
        <v/>
      </c>
      <c r="W851" s="516" t="str">
        <f>六年级一分钟跳绳得分</f>
        <v/>
      </c>
      <c r="X851" s="517" t="str">
        <f>六年级等级</f>
        <v/>
      </c>
      <c r="Y851" s="515" t="str">
        <f>六年级仰卧起坐得分</f>
        <v/>
      </c>
      <c r="Z851" s="518" t="str">
        <f>六年级等级</f>
        <v/>
      </c>
      <c r="AA851" s="533" t="str">
        <f>六年级折返跑得分</f>
        <v/>
      </c>
      <c r="AB851" s="515" t="str">
        <f>六年级等级</f>
        <v/>
      </c>
      <c r="AC851" s="533" t="str">
        <f>六年级跳绳附加分</f>
        <v/>
      </c>
      <c r="AD851" s="534" t="str">
        <f>六年级标准分</f>
        <v/>
      </c>
      <c r="AE851" s="534" t="str">
        <f>六年级总分</f>
        <v/>
      </c>
      <c r="AF851" s="517" t="str">
        <f>六年级等级</f>
        <v/>
      </c>
      <c r="AM851" s="452" t="str">
        <f>折返时间</f>
        <v/>
      </c>
    </row>
    <row r="852" spans="1:39">
      <c r="A852" s="476">
        <v>613</v>
      </c>
      <c r="B852" s="477">
        <v>10</v>
      </c>
      <c r="C852" s="586"/>
      <c r="D852" s="587"/>
      <c r="E852" s="586"/>
      <c r="F852" s="473"/>
      <c r="G852" s="589"/>
      <c r="H852" s="475"/>
      <c r="I852" s="595"/>
      <c r="J852" s="596"/>
      <c r="K852" s="596"/>
      <c r="L852" s="503"/>
      <c r="M852" s="504"/>
      <c r="N852" s="505" t="str">
        <f>六年级BMI</f>
        <v/>
      </c>
      <c r="O852" s="499" t="str">
        <f>六年级BMI等级</f>
        <v/>
      </c>
      <c r="P852" s="500" t="str">
        <f>六年级BMI得分</f>
        <v/>
      </c>
      <c r="Q852" s="515" t="str">
        <f>六年级肺活量得分</f>
        <v/>
      </c>
      <c r="R852" s="512" t="str">
        <f>六年级等级</f>
        <v/>
      </c>
      <c r="S852" s="516" t="str">
        <f>六年级50米跑得分</f>
        <v/>
      </c>
      <c r="T852" s="517" t="str">
        <f>六年级等级</f>
        <v/>
      </c>
      <c r="U852" s="516" t="str">
        <f>六年级坐位体前屈得分</f>
        <v/>
      </c>
      <c r="V852" s="517" t="str">
        <f>六年级等级</f>
        <v/>
      </c>
      <c r="W852" s="516" t="str">
        <f>六年级一分钟跳绳得分</f>
        <v/>
      </c>
      <c r="X852" s="517" t="str">
        <f>六年级等级</f>
        <v/>
      </c>
      <c r="Y852" s="515" t="str">
        <f>六年级仰卧起坐得分</f>
        <v/>
      </c>
      <c r="Z852" s="518" t="str">
        <f>六年级等级</f>
        <v/>
      </c>
      <c r="AA852" s="533" t="str">
        <f>六年级折返跑得分</f>
        <v/>
      </c>
      <c r="AB852" s="515" t="str">
        <f>六年级等级</f>
        <v/>
      </c>
      <c r="AC852" s="533" t="str">
        <f>六年级跳绳附加分</f>
        <v/>
      </c>
      <c r="AD852" s="534" t="str">
        <f>六年级标准分</f>
        <v/>
      </c>
      <c r="AE852" s="534" t="str">
        <f>六年级总分</f>
        <v/>
      </c>
      <c r="AF852" s="517" t="str">
        <f>六年级等级</f>
        <v/>
      </c>
      <c r="AM852" s="452" t="str">
        <f>折返时间</f>
        <v/>
      </c>
    </row>
    <row r="853" spans="1:39">
      <c r="A853" s="476">
        <v>613</v>
      </c>
      <c r="B853" s="477">
        <v>11</v>
      </c>
      <c r="C853" s="586"/>
      <c r="D853" s="587"/>
      <c r="E853" s="586"/>
      <c r="F853" s="473"/>
      <c r="G853" s="588"/>
      <c r="H853" s="475"/>
      <c r="I853" s="595"/>
      <c r="J853" s="596"/>
      <c r="K853" s="596"/>
      <c r="L853" s="503"/>
      <c r="M853" s="504"/>
      <c r="N853" s="505" t="str">
        <f>六年级BMI</f>
        <v/>
      </c>
      <c r="O853" s="499" t="str">
        <f>六年级BMI等级</f>
        <v/>
      </c>
      <c r="P853" s="500" t="str">
        <f>六年级BMI得分</f>
        <v/>
      </c>
      <c r="Q853" s="515" t="str">
        <f>六年级肺活量得分</f>
        <v/>
      </c>
      <c r="R853" s="512" t="str">
        <f>六年级等级</f>
        <v/>
      </c>
      <c r="S853" s="516" t="str">
        <f>六年级50米跑得分</f>
        <v/>
      </c>
      <c r="T853" s="517" t="str">
        <f>六年级等级</f>
        <v/>
      </c>
      <c r="U853" s="516" t="str">
        <f>六年级坐位体前屈得分</f>
        <v/>
      </c>
      <c r="V853" s="517" t="str">
        <f>六年级等级</f>
        <v/>
      </c>
      <c r="W853" s="516" t="str">
        <f>六年级一分钟跳绳得分</f>
        <v/>
      </c>
      <c r="X853" s="517" t="str">
        <f>六年级等级</f>
        <v/>
      </c>
      <c r="Y853" s="515" t="str">
        <f>六年级仰卧起坐得分</f>
        <v/>
      </c>
      <c r="Z853" s="518" t="str">
        <f>六年级等级</f>
        <v/>
      </c>
      <c r="AA853" s="533" t="str">
        <f>六年级折返跑得分</f>
        <v/>
      </c>
      <c r="AB853" s="515" t="str">
        <f>六年级等级</f>
        <v/>
      </c>
      <c r="AC853" s="533" t="str">
        <f>六年级跳绳附加分</f>
        <v/>
      </c>
      <c r="AD853" s="534" t="str">
        <f>六年级标准分</f>
        <v/>
      </c>
      <c r="AE853" s="534" t="str">
        <f>六年级总分</f>
        <v/>
      </c>
      <c r="AF853" s="517" t="str">
        <f>六年级等级</f>
        <v/>
      </c>
      <c r="AM853" s="452" t="str">
        <f>折返时间</f>
        <v/>
      </c>
    </row>
    <row r="854" spans="1:39">
      <c r="A854" s="476">
        <v>613</v>
      </c>
      <c r="B854" s="477">
        <v>12</v>
      </c>
      <c r="C854" s="586"/>
      <c r="D854" s="587"/>
      <c r="E854" s="586"/>
      <c r="F854" s="473"/>
      <c r="G854" s="588"/>
      <c r="H854" s="475"/>
      <c r="I854" s="595"/>
      <c r="J854" s="596"/>
      <c r="K854" s="596"/>
      <c r="L854" s="503"/>
      <c r="M854" s="504"/>
      <c r="N854" s="505" t="str">
        <f>六年级BMI</f>
        <v/>
      </c>
      <c r="O854" s="499" t="str">
        <f>六年级BMI等级</f>
        <v/>
      </c>
      <c r="P854" s="500" t="str">
        <f>六年级BMI得分</f>
        <v/>
      </c>
      <c r="Q854" s="515" t="str">
        <f>六年级肺活量得分</f>
        <v/>
      </c>
      <c r="R854" s="512" t="str">
        <f>六年级等级</f>
        <v/>
      </c>
      <c r="S854" s="516" t="str">
        <f>六年级50米跑得分</f>
        <v/>
      </c>
      <c r="T854" s="517" t="str">
        <f>六年级等级</f>
        <v/>
      </c>
      <c r="U854" s="516" t="str">
        <f>六年级坐位体前屈得分</f>
        <v/>
      </c>
      <c r="V854" s="517" t="str">
        <f>六年级等级</f>
        <v/>
      </c>
      <c r="W854" s="516" t="str">
        <f>六年级一分钟跳绳得分</f>
        <v/>
      </c>
      <c r="X854" s="517" t="str">
        <f>六年级等级</f>
        <v/>
      </c>
      <c r="Y854" s="515" t="str">
        <f>六年级仰卧起坐得分</f>
        <v/>
      </c>
      <c r="Z854" s="518" t="str">
        <f>六年级等级</f>
        <v/>
      </c>
      <c r="AA854" s="533" t="str">
        <f>六年级折返跑得分</f>
        <v/>
      </c>
      <c r="AB854" s="515" t="str">
        <f>六年级等级</f>
        <v/>
      </c>
      <c r="AC854" s="533" t="str">
        <f>六年级跳绳附加分</f>
        <v/>
      </c>
      <c r="AD854" s="534" t="str">
        <f>六年级标准分</f>
        <v/>
      </c>
      <c r="AE854" s="534" t="str">
        <f>六年级总分</f>
        <v/>
      </c>
      <c r="AF854" s="517" t="str">
        <f>六年级等级</f>
        <v/>
      </c>
      <c r="AM854" s="452" t="str">
        <f>折返时间</f>
        <v/>
      </c>
    </row>
    <row r="855" spans="1:39">
      <c r="A855" s="476">
        <v>613</v>
      </c>
      <c r="B855" s="477">
        <v>13</v>
      </c>
      <c r="C855" s="586"/>
      <c r="D855" s="587"/>
      <c r="E855" s="586"/>
      <c r="F855" s="473"/>
      <c r="G855" s="588"/>
      <c r="H855" s="475"/>
      <c r="I855" s="595"/>
      <c r="J855" s="596"/>
      <c r="K855" s="596"/>
      <c r="L855" s="503"/>
      <c r="M855" s="504"/>
      <c r="N855" s="505" t="str">
        <f>六年级BMI</f>
        <v/>
      </c>
      <c r="O855" s="499" t="str">
        <f>六年级BMI等级</f>
        <v/>
      </c>
      <c r="P855" s="500" t="str">
        <f>六年级BMI得分</f>
        <v/>
      </c>
      <c r="Q855" s="515" t="str">
        <f>六年级肺活量得分</f>
        <v/>
      </c>
      <c r="R855" s="512" t="str">
        <f>六年级等级</f>
        <v/>
      </c>
      <c r="S855" s="516" t="str">
        <f>六年级50米跑得分</f>
        <v/>
      </c>
      <c r="T855" s="517" t="str">
        <f>六年级等级</f>
        <v/>
      </c>
      <c r="U855" s="516" t="str">
        <f>六年级坐位体前屈得分</f>
        <v/>
      </c>
      <c r="V855" s="517" t="str">
        <f>六年级等级</f>
        <v/>
      </c>
      <c r="W855" s="516" t="str">
        <f>六年级一分钟跳绳得分</f>
        <v/>
      </c>
      <c r="X855" s="517" t="str">
        <f>六年级等级</f>
        <v/>
      </c>
      <c r="Y855" s="515" t="str">
        <f>六年级仰卧起坐得分</f>
        <v/>
      </c>
      <c r="Z855" s="518" t="str">
        <f>六年级等级</f>
        <v/>
      </c>
      <c r="AA855" s="533" t="str">
        <f>六年级折返跑得分</f>
        <v/>
      </c>
      <c r="AB855" s="515" t="str">
        <f>六年级等级</f>
        <v/>
      </c>
      <c r="AC855" s="533" t="str">
        <f>六年级跳绳附加分</f>
        <v/>
      </c>
      <c r="AD855" s="534" t="str">
        <f>六年级标准分</f>
        <v/>
      </c>
      <c r="AE855" s="534" t="str">
        <f>六年级总分</f>
        <v/>
      </c>
      <c r="AF855" s="517" t="str">
        <f>六年级等级</f>
        <v/>
      </c>
      <c r="AM855" s="452" t="str">
        <f>折返时间</f>
        <v/>
      </c>
    </row>
    <row r="856" spans="1:39">
      <c r="A856" s="476">
        <v>613</v>
      </c>
      <c r="B856" s="477">
        <v>14</v>
      </c>
      <c r="C856" s="586"/>
      <c r="D856" s="587"/>
      <c r="E856" s="586"/>
      <c r="F856" s="473"/>
      <c r="G856" s="588"/>
      <c r="H856" s="475"/>
      <c r="I856" s="595"/>
      <c r="J856" s="596"/>
      <c r="K856" s="596"/>
      <c r="L856" s="503"/>
      <c r="M856" s="504"/>
      <c r="N856" s="505" t="str">
        <f>六年级BMI</f>
        <v/>
      </c>
      <c r="O856" s="499" t="str">
        <f>六年级BMI等级</f>
        <v/>
      </c>
      <c r="P856" s="500" t="str">
        <f>六年级BMI得分</f>
        <v/>
      </c>
      <c r="Q856" s="515" t="str">
        <f>六年级肺活量得分</f>
        <v/>
      </c>
      <c r="R856" s="512" t="str">
        <f>六年级等级</f>
        <v/>
      </c>
      <c r="S856" s="516" t="str">
        <f>六年级50米跑得分</f>
        <v/>
      </c>
      <c r="T856" s="517" t="str">
        <f>六年级等级</f>
        <v/>
      </c>
      <c r="U856" s="516" t="str">
        <f>六年级坐位体前屈得分</f>
        <v/>
      </c>
      <c r="V856" s="517" t="str">
        <f>六年级等级</f>
        <v/>
      </c>
      <c r="W856" s="516" t="str">
        <f>六年级一分钟跳绳得分</f>
        <v/>
      </c>
      <c r="X856" s="517" t="str">
        <f>六年级等级</f>
        <v/>
      </c>
      <c r="Y856" s="515" t="str">
        <f>六年级仰卧起坐得分</f>
        <v/>
      </c>
      <c r="Z856" s="518" t="str">
        <f>六年级等级</f>
        <v/>
      </c>
      <c r="AA856" s="533" t="str">
        <f>六年级折返跑得分</f>
        <v/>
      </c>
      <c r="AB856" s="515" t="str">
        <f>六年级等级</f>
        <v/>
      </c>
      <c r="AC856" s="533" t="str">
        <f>六年级跳绳附加分</f>
        <v/>
      </c>
      <c r="AD856" s="534" t="str">
        <f>六年级标准分</f>
        <v/>
      </c>
      <c r="AE856" s="534" t="str">
        <f>六年级总分</f>
        <v/>
      </c>
      <c r="AF856" s="517" t="str">
        <f>六年级等级</f>
        <v/>
      </c>
      <c r="AM856" s="452" t="str">
        <f>折返时间</f>
        <v/>
      </c>
    </row>
    <row r="857" spans="1:39">
      <c r="A857" s="476">
        <v>613</v>
      </c>
      <c r="B857" s="477">
        <v>15</v>
      </c>
      <c r="C857" s="586"/>
      <c r="D857" s="587"/>
      <c r="E857" s="586"/>
      <c r="F857" s="473"/>
      <c r="G857" s="588"/>
      <c r="H857" s="475"/>
      <c r="I857" s="595"/>
      <c r="J857" s="596"/>
      <c r="K857" s="596"/>
      <c r="L857" s="503"/>
      <c r="M857" s="504"/>
      <c r="N857" s="505" t="str">
        <f>六年级BMI</f>
        <v/>
      </c>
      <c r="O857" s="499" t="str">
        <f>六年级BMI等级</f>
        <v/>
      </c>
      <c r="P857" s="500" t="str">
        <f>六年级BMI得分</f>
        <v/>
      </c>
      <c r="Q857" s="515" t="str">
        <f>六年级肺活量得分</f>
        <v/>
      </c>
      <c r="R857" s="512" t="str">
        <f>六年级等级</f>
        <v/>
      </c>
      <c r="S857" s="516" t="str">
        <f>六年级50米跑得分</f>
        <v/>
      </c>
      <c r="T857" s="517" t="str">
        <f>六年级等级</f>
        <v/>
      </c>
      <c r="U857" s="516" t="str">
        <f>六年级坐位体前屈得分</f>
        <v/>
      </c>
      <c r="V857" s="517" t="str">
        <f>六年级等级</f>
        <v/>
      </c>
      <c r="W857" s="516" t="str">
        <f>六年级一分钟跳绳得分</f>
        <v/>
      </c>
      <c r="X857" s="517" t="str">
        <f>六年级等级</f>
        <v/>
      </c>
      <c r="Y857" s="515" t="str">
        <f>六年级仰卧起坐得分</f>
        <v/>
      </c>
      <c r="Z857" s="518" t="str">
        <f>六年级等级</f>
        <v/>
      </c>
      <c r="AA857" s="533" t="str">
        <f>六年级折返跑得分</f>
        <v/>
      </c>
      <c r="AB857" s="515" t="str">
        <f>六年级等级</f>
        <v/>
      </c>
      <c r="AC857" s="533" t="str">
        <f>六年级跳绳附加分</f>
        <v/>
      </c>
      <c r="AD857" s="534" t="str">
        <f>六年级标准分</f>
        <v/>
      </c>
      <c r="AE857" s="534" t="str">
        <f>六年级总分</f>
        <v/>
      </c>
      <c r="AF857" s="517" t="str">
        <f>六年级等级</f>
        <v/>
      </c>
      <c r="AM857" s="452" t="str">
        <f>折返时间</f>
        <v/>
      </c>
    </row>
    <row r="858" spans="1:39">
      <c r="A858" s="476">
        <v>613</v>
      </c>
      <c r="B858" s="477">
        <v>16</v>
      </c>
      <c r="C858" s="586"/>
      <c r="D858" s="587"/>
      <c r="E858" s="586"/>
      <c r="F858" s="473"/>
      <c r="G858" s="588"/>
      <c r="H858" s="475"/>
      <c r="I858" s="595"/>
      <c r="J858" s="596"/>
      <c r="K858" s="596"/>
      <c r="L858" s="503"/>
      <c r="M858" s="504"/>
      <c r="N858" s="505" t="str">
        <f>六年级BMI</f>
        <v/>
      </c>
      <c r="O858" s="499" t="str">
        <f>六年级BMI等级</f>
        <v/>
      </c>
      <c r="P858" s="500" t="str">
        <f>六年级BMI得分</f>
        <v/>
      </c>
      <c r="Q858" s="515" t="str">
        <f>六年级肺活量得分</f>
        <v/>
      </c>
      <c r="R858" s="512" t="str">
        <f>六年级等级</f>
        <v/>
      </c>
      <c r="S858" s="516" t="str">
        <f>六年级50米跑得分</f>
        <v/>
      </c>
      <c r="T858" s="517" t="str">
        <f>六年级等级</f>
        <v/>
      </c>
      <c r="U858" s="516" t="str">
        <f>六年级坐位体前屈得分</f>
        <v/>
      </c>
      <c r="V858" s="517" t="str">
        <f>六年级等级</f>
        <v/>
      </c>
      <c r="W858" s="516" t="str">
        <f>六年级一分钟跳绳得分</f>
        <v/>
      </c>
      <c r="X858" s="517" t="str">
        <f>六年级等级</f>
        <v/>
      </c>
      <c r="Y858" s="515" t="str">
        <f>六年级仰卧起坐得分</f>
        <v/>
      </c>
      <c r="Z858" s="518" t="str">
        <f>六年级等级</f>
        <v/>
      </c>
      <c r="AA858" s="533" t="str">
        <f>六年级折返跑得分</f>
        <v/>
      </c>
      <c r="AB858" s="515" t="str">
        <f>六年级等级</f>
        <v/>
      </c>
      <c r="AC858" s="533" t="str">
        <f>六年级跳绳附加分</f>
        <v/>
      </c>
      <c r="AD858" s="534" t="str">
        <f>六年级标准分</f>
        <v/>
      </c>
      <c r="AE858" s="534" t="str">
        <f>六年级总分</f>
        <v/>
      </c>
      <c r="AF858" s="517" t="str">
        <f>六年级等级</f>
        <v/>
      </c>
      <c r="AM858" s="452" t="str">
        <f>折返时间</f>
        <v/>
      </c>
    </row>
    <row r="859" spans="1:39">
      <c r="A859" s="476">
        <v>613</v>
      </c>
      <c r="B859" s="477">
        <v>17</v>
      </c>
      <c r="C859" s="586"/>
      <c r="D859" s="587"/>
      <c r="E859" s="586"/>
      <c r="F859" s="473"/>
      <c r="G859" s="588"/>
      <c r="H859" s="475"/>
      <c r="I859" s="595"/>
      <c r="J859" s="596"/>
      <c r="K859" s="596"/>
      <c r="L859" s="503"/>
      <c r="M859" s="504"/>
      <c r="N859" s="505" t="str">
        <f>六年级BMI</f>
        <v/>
      </c>
      <c r="O859" s="499" t="str">
        <f>六年级BMI等级</f>
        <v/>
      </c>
      <c r="P859" s="500" t="str">
        <f>六年级BMI得分</f>
        <v/>
      </c>
      <c r="Q859" s="515" t="str">
        <f>六年级肺活量得分</f>
        <v/>
      </c>
      <c r="R859" s="512" t="str">
        <f>六年级等级</f>
        <v/>
      </c>
      <c r="S859" s="516" t="str">
        <f>六年级50米跑得分</f>
        <v/>
      </c>
      <c r="T859" s="517" t="str">
        <f>六年级等级</f>
        <v/>
      </c>
      <c r="U859" s="516" t="str">
        <f>六年级坐位体前屈得分</f>
        <v/>
      </c>
      <c r="V859" s="517" t="str">
        <f>六年级等级</f>
        <v/>
      </c>
      <c r="W859" s="516" t="str">
        <f>六年级一分钟跳绳得分</f>
        <v/>
      </c>
      <c r="X859" s="517" t="str">
        <f>六年级等级</f>
        <v/>
      </c>
      <c r="Y859" s="515" t="str">
        <f>六年级仰卧起坐得分</f>
        <v/>
      </c>
      <c r="Z859" s="518" t="str">
        <f>六年级等级</f>
        <v/>
      </c>
      <c r="AA859" s="533" t="str">
        <f>六年级折返跑得分</f>
        <v/>
      </c>
      <c r="AB859" s="515" t="str">
        <f>六年级等级</f>
        <v/>
      </c>
      <c r="AC859" s="533" t="str">
        <f>六年级跳绳附加分</f>
        <v/>
      </c>
      <c r="AD859" s="534" t="str">
        <f>六年级标准分</f>
        <v/>
      </c>
      <c r="AE859" s="534" t="str">
        <f>六年级总分</f>
        <v/>
      </c>
      <c r="AF859" s="517" t="str">
        <f>六年级等级</f>
        <v/>
      </c>
      <c r="AM859" s="452" t="str">
        <f>折返时间</f>
        <v/>
      </c>
    </row>
    <row r="860" spans="1:39">
      <c r="A860" s="476">
        <v>613</v>
      </c>
      <c r="B860" s="477">
        <v>18</v>
      </c>
      <c r="C860" s="586"/>
      <c r="D860" s="587"/>
      <c r="E860" s="586"/>
      <c r="F860" s="473"/>
      <c r="G860" s="588"/>
      <c r="H860" s="475"/>
      <c r="I860" s="595"/>
      <c r="J860" s="596"/>
      <c r="K860" s="596"/>
      <c r="L860" s="503"/>
      <c r="M860" s="504"/>
      <c r="N860" s="505" t="str">
        <f>六年级BMI</f>
        <v/>
      </c>
      <c r="O860" s="499" t="str">
        <f>六年级BMI等级</f>
        <v/>
      </c>
      <c r="P860" s="500" t="str">
        <f>六年级BMI得分</f>
        <v/>
      </c>
      <c r="Q860" s="515" t="str">
        <f>六年级肺活量得分</f>
        <v/>
      </c>
      <c r="R860" s="512" t="str">
        <f>六年级等级</f>
        <v/>
      </c>
      <c r="S860" s="516" t="str">
        <f>六年级50米跑得分</f>
        <v/>
      </c>
      <c r="T860" s="517" t="str">
        <f>六年级等级</f>
        <v/>
      </c>
      <c r="U860" s="516" t="str">
        <f>六年级坐位体前屈得分</f>
        <v/>
      </c>
      <c r="V860" s="517" t="str">
        <f>六年级等级</f>
        <v/>
      </c>
      <c r="W860" s="516" t="str">
        <f>六年级一分钟跳绳得分</f>
        <v/>
      </c>
      <c r="X860" s="517" t="str">
        <f>六年级等级</f>
        <v/>
      </c>
      <c r="Y860" s="515" t="str">
        <f>六年级仰卧起坐得分</f>
        <v/>
      </c>
      <c r="Z860" s="518" t="str">
        <f>六年级等级</f>
        <v/>
      </c>
      <c r="AA860" s="533" t="str">
        <f>六年级折返跑得分</f>
        <v/>
      </c>
      <c r="AB860" s="515" t="str">
        <f>六年级等级</f>
        <v/>
      </c>
      <c r="AC860" s="533" t="str">
        <f>六年级跳绳附加分</f>
        <v/>
      </c>
      <c r="AD860" s="534" t="str">
        <f>六年级标准分</f>
        <v/>
      </c>
      <c r="AE860" s="534" t="str">
        <f>六年级总分</f>
        <v/>
      </c>
      <c r="AF860" s="517" t="str">
        <f>六年级等级</f>
        <v/>
      </c>
      <c r="AM860" s="452" t="str">
        <f>折返时间</f>
        <v/>
      </c>
    </row>
    <row r="861" spans="1:39">
      <c r="A861" s="476">
        <v>613</v>
      </c>
      <c r="B861" s="477">
        <v>19</v>
      </c>
      <c r="C861" s="586"/>
      <c r="D861" s="587"/>
      <c r="E861" s="586"/>
      <c r="F861" s="473"/>
      <c r="G861" s="588"/>
      <c r="H861" s="475"/>
      <c r="I861" s="595"/>
      <c r="J861" s="596"/>
      <c r="K861" s="596"/>
      <c r="L861" s="503"/>
      <c r="M861" s="504"/>
      <c r="N861" s="505" t="str">
        <f>六年级BMI</f>
        <v/>
      </c>
      <c r="O861" s="499" t="str">
        <f>六年级BMI等级</f>
        <v/>
      </c>
      <c r="P861" s="500" t="str">
        <f>六年级BMI得分</f>
        <v/>
      </c>
      <c r="Q861" s="515" t="str">
        <f>六年级肺活量得分</f>
        <v/>
      </c>
      <c r="R861" s="512" t="str">
        <f>六年级等级</f>
        <v/>
      </c>
      <c r="S861" s="516" t="str">
        <f>六年级50米跑得分</f>
        <v/>
      </c>
      <c r="T861" s="517" t="str">
        <f>六年级等级</f>
        <v/>
      </c>
      <c r="U861" s="516" t="str">
        <f>六年级坐位体前屈得分</f>
        <v/>
      </c>
      <c r="V861" s="517" t="str">
        <f>六年级等级</f>
        <v/>
      </c>
      <c r="W861" s="516" t="str">
        <f>六年级一分钟跳绳得分</f>
        <v/>
      </c>
      <c r="X861" s="517" t="str">
        <f>六年级等级</f>
        <v/>
      </c>
      <c r="Y861" s="515" t="str">
        <f>六年级仰卧起坐得分</f>
        <v/>
      </c>
      <c r="Z861" s="518" t="str">
        <f>六年级等级</f>
        <v/>
      </c>
      <c r="AA861" s="533" t="str">
        <f>六年级折返跑得分</f>
        <v/>
      </c>
      <c r="AB861" s="515" t="str">
        <f>六年级等级</f>
        <v/>
      </c>
      <c r="AC861" s="533" t="str">
        <f>六年级跳绳附加分</f>
        <v/>
      </c>
      <c r="AD861" s="534" t="str">
        <f>六年级标准分</f>
        <v/>
      </c>
      <c r="AE861" s="534" t="str">
        <f>六年级总分</f>
        <v/>
      </c>
      <c r="AF861" s="517" t="str">
        <f>六年级等级</f>
        <v/>
      </c>
      <c r="AM861" s="452" t="str">
        <f>折返时间</f>
        <v/>
      </c>
    </row>
    <row r="862" spans="1:39">
      <c r="A862" s="476">
        <v>613</v>
      </c>
      <c r="B862" s="477">
        <v>20</v>
      </c>
      <c r="C862" s="586"/>
      <c r="D862" s="587"/>
      <c r="E862" s="586"/>
      <c r="F862" s="473"/>
      <c r="G862" s="588"/>
      <c r="H862" s="475"/>
      <c r="I862" s="595"/>
      <c r="J862" s="596"/>
      <c r="K862" s="596"/>
      <c r="L862" s="503"/>
      <c r="M862" s="504"/>
      <c r="N862" s="505" t="str">
        <f>六年级BMI</f>
        <v/>
      </c>
      <c r="O862" s="499" t="str">
        <f>六年级BMI等级</f>
        <v/>
      </c>
      <c r="P862" s="500" t="str">
        <f>六年级BMI得分</f>
        <v/>
      </c>
      <c r="Q862" s="515" t="str">
        <f>六年级肺活量得分</f>
        <v/>
      </c>
      <c r="R862" s="512" t="str">
        <f>六年级等级</f>
        <v/>
      </c>
      <c r="S862" s="516" t="str">
        <f>六年级50米跑得分</f>
        <v/>
      </c>
      <c r="T862" s="517" t="str">
        <f>六年级等级</f>
        <v/>
      </c>
      <c r="U862" s="516" t="str">
        <f>六年级坐位体前屈得分</f>
        <v/>
      </c>
      <c r="V862" s="517" t="str">
        <f>六年级等级</f>
        <v/>
      </c>
      <c r="W862" s="516" t="str">
        <f>六年级一分钟跳绳得分</f>
        <v/>
      </c>
      <c r="X862" s="517" t="str">
        <f>六年级等级</f>
        <v/>
      </c>
      <c r="Y862" s="515" t="str">
        <f>六年级仰卧起坐得分</f>
        <v/>
      </c>
      <c r="Z862" s="518" t="str">
        <f>六年级等级</f>
        <v/>
      </c>
      <c r="AA862" s="533" t="str">
        <f>六年级折返跑得分</f>
        <v/>
      </c>
      <c r="AB862" s="515" t="str">
        <f>六年级等级</f>
        <v/>
      </c>
      <c r="AC862" s="533" t="str">
        <f>六年级跳绳附加分</f>
        <v/>
      </c>
      <c r="AD862" s="534" t="str">
        <f>六年级标准分</f>
        <v/>
      </c>
      <c r="AE862" s="534" t="str">
        <f>六年级总分</f>
        <v/>
      </c>
      <c r="AF862" s="517" t="str">
        <f>六年级等级</f>
        <v/>
      </c>
      <c r="AM862" s="452" t="str">
        <f>折返时间</f>
        <v/>
      </c>
    </row>
    <row r="863" spans="1:39">
      <c r="A863" s="476">
        <v>613</v>
      </c>
      <c r="B863" s="477">
        <v>21</v>
      </c>
      <c r="C863" s="586"/>
      <c r="D863" s="587"/>
      <c r="E863" s="586"/>
      <c r="F863" s="473"/>
      <c r="G863" s="588"/>
      <c r="H863" s="475"/>
      <c r="I863" s="595"/>
      <c r="J863" s="596"/>
      <c r="K863" s="596"/>
      <c r="L863" s="503"/>
      <c r="M863" s="504"/>
      <c r="N863" s="505" t="str">
        <f>六年级BMI</f>
        <v/>
      </c>
      <c r="O863" s="499" t="str">
        <f>六年级BMI等级</f>
        <v/>
      </c>
      <c r="P863" s="500" t="str">
        <f>六年级BMI得分</f>
        <v/>
      </c>
      <c r="Q863" s="515" t="str">
        <f>六年级肺活量得分</f>
        <v/>
      </c>
      <c r="R863" s="512" t="str">
        <f>六年级等级</f>
        <v/>
      </c>
      <c r="S863" s="516" t="str">
        <f>六年级50米跑得分</f>
        <v/>
      </c>
      <c r="T863" s="517" t="str">
        <f>六年级等级</f>
        <v/>
      </c>
      <c r="U863" s="516" t="str">
        <f>六年级坐位体前屈得分</f>
        <v/>
      </c>
      <c r="V863" s="517" t="str">
        <f>六年级等级</f>
        <v/>
      </c>
      <c r="W863" s="516" t="str">
        <f>六年级一分钟跳绳得分</f>
        <v/>
      </c>
      <c r="X863" s="517" t="str">
        <f>六年级等级</f>
        <v/>
      </c>
      <c r="Y863" s="515" t="str">
        <f>六年级仰卧起坐得分</f>
        <v/>
      </c>
      <c r="Z863" s="518" t="str">
        <f>六年级等级</f>
        <v/>
      </c>
      <c r="AA863" s="533" t="str">
        <f>六年级折返跑得分</f>
        <v/>
      </c>
      <c r="AB863" s="515" t="str">
        <f>六年级等级</f>
        <v/>
      </c>
      <c r="AC863" s="533" t="str">
        <f>六年级跳绳附加分</f>
        <v/>
      </c>
      <c r="AD863" s="534" t="str">
        <f>六年级标准分</f>
        <v/>
      </c>
      <c r="AE863" s="534" t="str">
        <f>六年级总分</f>
        <v/>
      </c>
      <c r="AF863" s="517" t="str">
        <f>六年级等级</f>
        <v/>
      </c>
      <c r="AM863" s="452" t="str">
        <f>折返时间</f>
        <v/>
      </c>
    </row>
    <row r="864" spans="1:39">
      <c r="A864" s="476">
        <v>613</v>
      </c>
      <c r="B864" s="477">
        <v>22</v>
      </c>
      <c r="C864" s="586"/>
      <c r="D864" s="587"/>
      <c r="E864" s="586"/>
      <c r="F864" s="473"/>
      <c r="G864" s="588"/>
      <c r="H864" s="475"/>
      <c r="I864" s="595"/>
      <c r="J864" s="596"/>
      <c r="K864" s="596"/>
      <c r="L864" s="503"/>
      <c r="M864" s="504"/>
      <c r="N864" s="505" t="str">
        <f>六年级BMI</f>
        <v/>
      </c>
      <c r="O864" s="499" t="str">
        <f>六年级BMI等级</f>
        <v/>
      </c>
      <c r="P864" s="500" t="str">
        <f>六年级BMI得分</f>
        <v/>
      </c>
      <c r="Q864" s="515" t="str">
        <f>六年级肺活量得分</f>
        <v/>
      </c>
      <c r="R864" s="512" t="str">
        <f>六年级等级</f>
        <v/>
      </c>
      <c r="S864" s="516" t="str">
        <f>六年级50米跑得分</f>
        <v/>
      </c>
      <c r="T864" s="517" t="str">
        <f>六年级等级</f>
        <v/>
      </c>
      <c r="U864" s="516" t="str">
        <f>六年级坐位体前屈得分</f>
        <v/>
      </c>
      <c r="V864" s="517" t="str">
        <f>六年级等级</f>
        <v/>
      </c>
      <c r="W864" s="516" t="str">
        <f>六年级一分钟跳绳得分</f>
        <v/>
      </c>
      <c r="X864" s="517" t="str">
        <f>六年级等级</f>
        <v/>
      </c>
      <c r="Y864" s="515" t="str">
        <f>六年级仰卧起坐得分</f>
        <v/>
      </c>
      <c r="Z864" s="518" t="str">
        <f>六年级等级</f>
        <v/>
      </c>
      <c r="AA864" s="533" t="str">
        <f>六年级折返跑得分</f>
        <v/>
      </c>
      <c r="AB864" s="515" t="str">
        <f>六年级等级</f>
        <v/>
      </c>
      <c r="AC864" s="533" t="str">
        <f>六年级跳绳附加分</f>
        <v/>
      </c>
      <c r="AD864" s="534" t="str">
        <f>六年级标准分</f>
        <v/>
      </c>
      <c r="AE864" s="534" t="str">
        <f>六年级总分</f>
        <v/>
      </c>
      <c r="AF864" s="517" t="str">
        <f>六年级等级</f>
        <v/>
      </c>
      <c r="AM864" s="452" t="str">
        <f>折返时间</f>
        <v/>
      </c>
    </row>
    <row r="865" spans="1:39">
      <c r="A865" s="476">
        <v>613</v>
      </c>
      <c r="B865" s="477">
        <v>23</v>
      </c>
      <c r="C865" s="586"/>
      <c r="D865" s="587"/>
      <c r="E865" s="586"/>
      <c r="F865" s="473"/>
      <c r="G865" s="588"/>
      <c r="H865" s="475"/>
      <c r="I865" s="595"/>
      <c r="J865" s="596"/>
      <c r="K865" s="596"/>
      <c r="L865" s="503"/>
      <c r="M865" s="504"/>
      <c r="N865" s="505" t="str">
        <f>六年级BMI</f>
        <v/>
      </c>
      <c r="O865" s="499" t="str">
        <f>六年级BMI等级</f>
        <v/>
      </c>
      <c r="P865" s="500" t="str">
        <f>六年级BMI得分</f>
        <v/>
      </c>
      <c r="Q865" s="515" t="str">
        <f>六年级肺活量得分</f>
        <v/>
      </c>
      <c r="R865" s="512" t="str">
        <f>六年级等级</f>
        <v/>
      </c>
      <c r="S865" s="516" t="str">
        <f>六年级50米跑得分</f>
        <v/>
      </c>
      <c r="T865" s="517" t="str">
        <f>六年级等级</f>
        <v/>
      </c>
      <c r="U865" s="516" t="str">
        <f>六年级坐位体前屈得分</f>
        <v/>
      </c>
      <c r="V865" s="517" t="str">
        <f>六年级等级</f>
        <v/>
      </c>
      <c r="W865" s="516" t="str">
        <f>六年级一分钟跳绳得分</f>
        <v/>
      </c>
      <c r="X865" s="517" t="str">
        <f>六年级等级</f>
        <v/>
      </c>
      <c r="Y865" s="515" t="str">
        <f>六年级仰卧起坐得分</f>
        <v/>
      </c>
      <c r="Z865" s="518" t="str">
        <f>六年级等级</f>
        <v/>
      </c>
      <c r="AA865" s="533" t="str">
        <f>六年级折返跑得分</f>
        <v/>
      </c>
      <c r="AB865" s="515" t="str">
        <f>六年级等级</f>
        <v/>
      </c>
      <c r="AC865" s="533" t="str">
        <f>六年级跳绳附加分</f>
        <v/>
      </c>
      <c r="AD865" s="534" t="str">
        <f>六年级标准分</f>
        <v/>
      </c>
      <c r="AE865" s="534" t="str">
        <f>六年级总分</f>
        <v/>
      </c>
      <c r="AF865" s="517" t="str">
        <f>六年级等级</f>
        <v/>
      </c>
      <c r="AM865" s="452" t="str">
        <f>折返时间</f>
        <v/>
      </c>
    </row>
    <row r="866" spans="1:39">
      <c r="A866" s="476">
        <v>613</v>
      </c>
      <c r="B866" s="477">
        <v>24</v>
      </c>
      <c r="C866" s="586"/>
      <c r="D866" s="587"/>
      <c r="E866" s="586"/>
      <c r="F866" s="473"/>
      <c r="G866" s="588"/>
      <c r="H866" s="475"/>
      <c r="I866" s="595"/>
      <c r="J866" s="596"/>
      <c r="K866" s="596"/>
      <c r="L866" s="503"/>
      <c r="M866" s="504"/>
      <c r="N866" s="505" t="str">
        <f>六年级BMI</f>
        <v/>
      </c>
      <c r="O866" s="499" t="str">
        <f>六年级BMI等级</f>
        <v/>
      </c>
      <c r="P866" s="500" t="str">
        <f>六年级BMI得分</f>
        <v/>
      </c>
      <c r="Q866" s="515" t="str">
        <f>六年级肺活量得分</f>
        <v/>
      </c>
      <c r="R866" s="512" t="str">
        <f>六年级等级</f>
        <v/>
      </c>
      <c r="S866" s="516" t="str">
        <f>六年级50米跑得分</f>
        <v/>
      </c>
      <c r="T866" s="517" t="str">
        <f>六年级等级</f>
        <v/>
      </c>
      <c r="U866" s="516" t="str">
        <f>六年级坐位体前屈得分</f>
        <v/>
      </c>
      <c r="V866" s="517" t="str">
        <f>六年级等级</f>
        <v/>
      </c>
      <c r="W866" s="516" t="str">
        <f>六年级一分钟跳绳得分</f>
        <v/>
      </c>
      <c r="X866" s="517" t="str">
        <f>六年级等级</f>
        <v/>
      </c>
      <c r="Y866" s="515" t="str">
        <f>六年级仰卧起坐得分</f>
        <v/>
      </c>
      <c r="Z866" s="518" t="str">
        <f>六年级等级</f>
        <v/>
      </c>
      <c r="AA866" s="533" t="str">
        <f>六年级折返跑得分</f>
        <v/>
      </c>
      <c r="AB866" s="515" t="str">
        <f>六年级等级</f>
        <v/>
      </c>
      <c r="AC866" s="533" t="str">
        <f>六年级跳绳附加分</f>
        <v/>
      </c>
      <c r="AD866" s="534" t="str">
        <f>六年级标准分</f>
        <v/>
      </c>
      <c r="AE866" s="534" t="str">
        <f>六年级总分</f>
        <v/>
      </c>
      <c r="AF866" s="517" t="str">
        <f>六年级等级</f>
        <v/>
      </c>
      <c r="AM866" s="452" t="str">
        <f>折返时间</f>
        <v/>
      </c>
    </row>
    <row r="867" spans="1:39">
      <c r="A867" s="476">
        <v>613</v>
      </c>
      <c r="B867" s="477">
        <v>25</v>
      </c>
      <c r="C867" s="586"/>
      <c r="D867" s="587"/>
      <c r="E867" s="586"/>
      <c r="F867" s="473"/>
      <c r="G867" s="588"/>
      <c r="H867" s="475"/>
      <c r="I867" s="595"/>
      <c r="J867" s="596"/>
      <c r="K867" s="596"/>
      <c r="L867" s="503"/>
      <c r="M867" s="504"/>
      <c r="N867" s="505" t="str">
        <f>六年级BMI</f>
        <v/>
      </c>
      <c r="O867" s="499" t="str">
        <f>六年级BMI等级</f>
        <v/>
      </c>
      <c r="P867" s="500" t="str">
        <f>六年级BMI得分</f>
        <v/>
      </c>
      <c r="Q867" s="515" t="str">
        <f>六年级肺活量得分</f>
        <v/>
      </c>
      <c r="R867" s="512" t="str">
        <f>六年级等级</f>
        <v/>
      </c>
      <c r="S867" s="516" t="str">
        <f>六年级50米跑得分</f>
        <v/>
      </c>
      <c r="T867" s="517" t="str">
        <f>六年级等级</f>
        <v/>
      </c>
      <c r="U867" s="516" t="str">
        <f>六年级坐位体前屈得分</f>
        <v/>
      </c>
      <c r="V867" s="517" t="str">
        <f>六年级等级</f>
        <v/>
      </c>
      <c r="W867" s="516" t="str">
        <f>六年级一分钟跳绳得分</f>
        <v/>
      </c>
      <c r="X867" s="517" t="str">
        <f>六年级等级</f>
        <v/>
      </c>
      <c r="Y867" s="515" t="str">
        <f>六年级仰卧起坐得分</f>
        <v/>
      </c>
      <c r="Z867" s="518" t="str">
        <f>六年级等级</f>
        <v/>
      </c>
      <c r="AA867" s="533" t="str">
        <f>六年级折返跑得分</f>
        <v/>
      </c>
      <c r="AB867" s="515" t="str">
        <f>六年级等级</f>
        <v/>
      </c>
      <c r="AC867" s="533" t="str">
        <f>六年级跳绳附加分</f>
        <v/>
      </c>
      <c r="AD867" s="534" t="str">
        <f>六年级标准分</f>
        <v/>
      </c>
      <c r="AE867" s="534" t="str">
        <f>六年级总分</f>
        <v/>
      </c>
      <c r="AF867" s="517" t="str">
        <f>六年级等级</f>
        <v/>
      </c>
      <c r="AM867" s="452" t="str">
        <f>折返时间</f>
        <v/>
      </c>
    </row>
    <row r="868" spans="1:39">
      <c r="A868" s="476">
        <v>613</v>
      </c>
      <c r="B868" s="477">
        <v>26</v>
      </c>
      <c r="C868" s="586"/>
      <c r="D868" s="587"/>
      <c r="E868" s="586"/>
      <c r="F868" s="473"/>
      <c r="G868" s="588"/>
      <c r="H868" s="475"/>
      <c r="I868" s="595"/>
      <c r="J868" s="596"/>
      <c r="K868" s="596"/>
      <c r="L868" s="503"/>
      <c r="M868" s="504"/>
      <c r="N868" s="505" t="str">
        <f>六年级BMI</f>
        <v/>
      </c>
      <c r="O868" s="499" t="str">
        <f>六年级BMI等级</f>
        <v/>
      </c>
      <c r="P868" s="500" t="str">
        <f>六年级BMI得分</f>
        <v/>
      </c>
      <c r="Q868" s="515" t="str">
        <f>六年级肺活量得分</f>
        <v/>
      </c>
      <c r="R868" s="512" t="str">
        <f>六年级等级</f>
        <v/>
      </c>
      <c r="S868" s="516" t="str">
        <f>六年级50米跑得分</f>
        <v/>
      </c>
      <c r="T868" s="517" t="str">
        <f>六年级等级</f>
        <v/>
      </c>
      <c r="U868" s="516" t="str">
        <f>六年级坐位体前屈得分</f>
        <v/>
      </c>
      <c r="V868" s="517" t="str">
        <f>六年级等级</f>
        <v/>
      </c>
      <c r="W868" s="516" t="str">
        <f>六年级一分钟跳绳得分</f>
        <v/>
      </c>
      <c r="X868" s="517" t="str">
        <f>六年级等级</f>
        <v/>
      </c>
      <c r="Y868" s="515" t="str">
        <f>六年级仰卧起坐得分</f>
        <v/>
      </c>
      <c r="Z868" s="518" t="str">
        <f>六年级等级</f>
        <v/>
      </c>
      <c r="AA868" s="533" t="str">
        <f>六年级折返跑得分</f>
        <v/>
      </c>
      <c r="AB868" s="515" t="str">
        <f>六年级等级</f>
        <v/>
      </c>
      <c r="AC868" s="533" t="str">
        <f>六年级跳绳附加分</f>
        <v/>
      </c>
      <c r="AD868" s="534" t="str">
        <f>六年级标准分</f>
        <v/>
      </c>
      <c r="AE868" s="534" t="str">
        <f>六年级总分</f>
        <v/>
      </c>
      <c r="AF868" s="517" t="str">
        <f>六年级等级</f>
        <v/>
      </c>
      <c r="AM868" s="452" t="str">
        <f>折返时间</f>
        <v/>
      </c>
    </row>
    <row r="869" spans="1:39">
      <c r="A869" s="476">
        <v>613</v>
      </c>
      <c r="B869" s="477">
        <v>27</v>
      </c>
      <c r="C869" s="586"/>
      <c r="D869" s="587"/>
      <c r="E869" s="586"/>
      <c r="F869" s="473"/>
      <c r="G869" s="588"/>
      <c r="H869" s="475"/>
      <c r="I869" s="595"/>
      <c r="J869" s="596"/>
      <c r="K869" s="596"/>
      <c r="L869" s="503"/>
      <c r="M869" s="504"/>
      <c r="N869" s="505" t="str">
        <f>六年级BMI</f>
        <v/>
      </c>
      <c r="O869" s="499" t="str">
        <f>六年级BMI等级</f>
        <v/>
      </c>
      <c r="P869" s="500" t="str">
        <f>六年级BMI得分</f>
        <v/>
      </c>
      <c r="Q869" s="515" t="str">
        <f>六年级肺活量得分</f>
        <v/>
      </c>
      <c r="R869" s="512" t="str">
        <f>六年级等级</f>
        <v/>
      </c>
      <c r="S869" s="516" t="str">
        <f>六年级50米跑得分</f>
        <v/>
      </c>
      <c r="T869" s="517" t="str">
        <f>六年级等级</f>
        <v/>
      </c>
      <c r="U869" s="516" t="str">
        <f>六年级坐位体前屈得分</f>
        <v/>
      </c>
      <c r="V869" s="517" t="str">
        <f>六年级等级</f>
        <v/>
      </c>
      <c r="W869" s="516" t="str">
        <f>六年级一分钟跳绳得分</f>
        <v/>
      </c>
      <c r="X869" s="517" t="str">
        <f>六年级等级</f>
        <v/>
      </c>
      <c r="Y869" s="515" t="str">
        <f>六年级仰卧起坐得分</f>
        <v/>
      </c>
      <c r="Z869" s="518" t="str">
        <f>六年级等级</f>
        <v/>
      </c>
      <c r="AA869" s="533" t="str">
        <f>六年级折返跑得分</f>
        <v/>
      </c>
      <c r="AB869" s="515" t="str">
        <f>六年级等级</f>
        <v/>
      </c>
      <c r="AC869" s="533" t="str">
        <f>六年级跳绳附加分</f>
        <v/>
      </c>
      <c r="AD869" s="534" t="str">
        <f>六年级标准分</f>
        <v/>
      </c>
      <c r="AE869" s="534" t="str">
        <f>六年级总分</f>
        <v/>
      </c>
      <c r="AF869" s="517" t="str">
        <f>六年级等级</f>
        <v/>
      </c>
      <c r="AM869" s="452" t="str">
        <f>折返时间</f>
        <v/>
      </c>
    </row>
    <row r="870" spans="1:39">
      <c r="A870" s="476">
        <v>613</v>
      </c>
      <c r="B870" s="477">
        <v>28</v>
      </c>
      <c r="C870" s="586"/>
      <c r="D870" s="587"/>
      <c r="E870" s="586"/>
      <c r="F870" s="473"/>
      <c r="G870" s="588"/>
      <c r="H870" s="475"/>
      <c r="I870" s="595"/>
      <c r="J870" s="596"/>
      <c r="K870" s="596"/>
      <c r="L870" s="503"/>
      <c r="M870" s="504"/>
      <c r="N870" s="505" t="str">
        <f>六年级BMI</f>
        <v/>
      </c>
      <c r="O870" s="499" t="str">
        <f>六年级BMI等级</f>
        <v/>
      </c>
      <c r="P870" s="500" t="str">
        <f>六年级BMI得分</f>
        <v/>
      </c>
      <c r="Q870" s="515" t="str">
        <f>六年级肺活量得分</f>
        <v/>
      </c>
      <c r="R870" s="512" t="str">
        <f>六年级等级</f>
        <v/>
      </c>
      <c r="S870" s="516" t="str">
        <f>六年级50米跑得分</f>
        <v/>
      </c>
      <c r="T870" s="517" t="str">
        <f>六年级等级</f>
        <v/>
      </c>
      <c r="U870" s="516" t="str">
        <f>六年级坐位体前屈得分</f>
        <v/>
      </c>
      <c r="V870" s="517" t="str">
        <f>六年级等级</f>
        <v/>
      </c>
      <c r="W870" s="516" t="str">
        <f>六年级一分钟跳绳得分</f>
        <v/>
      </c>
      <c r="X870" s="517" t="str">
        <f>六年级等级</f>
        <v/>
      </c>
      <c r="Y870" s="515" t="str">
        <f>六年级仰卧起坐得分</f>
        <v/>
      </c>
      <c r="Z870" s="518" t="str">
        <f>六年级等级</f>
        <v/>
      </c>
      <c r="AA870" s="533" t="str">
        <f>六年级折返跑得分</f>
        <v/>
      </c>
      <c r="AB870" s="515" t="str">
        <f>六年级等级</f>
        <v/>
      </c>
      <c r="AC870" s="533" t="str">
        <f>六年级跳绳附加分</f>
        <v/>
      </c>
      <c r="AD870" s="534" t="str">
        <f>六年级标准分</f>
        <v/>
      </c>
      <c r="AE870" s="534" t="str">
        <f>六年级总分</f>
        <v/>
      </c>
      <c r="AF870" s="517" t="str">
        <f>六年级等级</f>
        <v/>
      </c>
      <c r="AM870" s="452" t="str">
        <f>折返时间</f>
        <v/>
      </c>
    </row>
    <row r="871" spans="1:39">
      <c r="A871" s="476">
        <v>613</v>
      </c>
      <c r="B871" s="477">
        <v>29</v>
      </c>
      <c r="C871" s="586"/>
      <c r="D871" s="587"/>
      <c r="E871" s="586"/>
      <c r="F871" s="473"/>
      <c r="G871" s="588"/>
      <c r="H871" s="475"/>
      <c r="I871" s="595"/>
      <c r="J871" s="596"/>
      <c r="K871" s="596"/>
      <c r="L871" s="503"/>
      <c r="M871" s="504"/>
      <c r="N871" s="505" t="str">
        <f>六年级BMI</f>
        <v/>
      </c>
      <c r="O871" s="499" t="str">
        <f>六年级BMI等级</f>
        <v/>
      </c>
      <c r="P871" s="500" t="str">
        <f>六年级BMI得分</f>
        <v/>
      </c>
      <c r="Q871" s="515" t="str">
        <f>六年级肺活量得分</f>
        <v/>
      </c>
      <c r="R871" s="512" t="str">
        <f>六年级等级</f>
        <v/>
      </c>
      <c r="S871" s="516" t="str">
        <f>六年级50米跑得分</f>
        <v/>
      </c>
      <c r="T871" s="517" t="str">
        <f>六年级等级</f>
        <v/>
      </c>
      <c r="U871" s="516" t="str">
        <f>六年级坐位体前屈得分</f>
        <v/>
      </c>
      <c r="V871" s="517" t="str">
        <f>六年级等级</f>
        <v/>
      </c>
      <c r="W871" s="516" t="str">
        <f>六年级一分钟跳绳得分</f>
        <v/>
      </c>
      <c r="X871" s="517" t="str">
        <f>六年级等级</f>
        <v/>
      </c>
      <c r="Y871" s="515" t="str">
        <f>六年级仰卧起坐得分</f>
        <v/>
      </c>
      <c r="Z871" s="518" t="str">
        <f>六年级等级</f>
        <v/>
      </c>
      <c r="AA871" s="533" t="str">
        <f>六年级折返跑得分</f>
        <v/>
      </c>
      <c r="AB871" s="515" t="str">
        <f>六年级等级</f>
        <v/>
      </c>
      <c r="AC871" s="533" t="str">
        <f>六年级跳绳附加分</f>
        <v/>
      </c>
      <c r="AD871" s="534" t="str">
        <f>六年级标准分</f>
        <v/>
      </c>
      <c r="AE871" s="534" t="str">
        <f>六年级总分</f>
        <v/>
      </c>
      <c r="AF871" s="517" t="str">
        <f>六年级等级</f>
        <v/>
      </c>
      <c r="AM871" s="452" t="str">
        <f>折返时间</f>
        <v/>
      </c>
    </row>
    <row r="872" spans="1:39">
      <c r="A872" s="476">
        <v>613</v>
      </c>
      <c r="B872" s="477">
        <v>30</v>
      </c>
      <c r="C872" s="586"/>
      <c r="D872" s="587"/>
      <c r="E872" s="586"/>
      <c r="F872" s="473"/>
      <c r="G872" s="588"/>
      <c r="H872" s="475"/>
      <c r="I872" s="595"/>
      <c r="J872" s="596"/>
      <c r="K872" s="596"/>
      <c r="L872" s="503"/>
      <c r="M872" s="504"/>
      <c r="N872" s="505" t="str">
        <f>六年级BMI</f>
        <v/>
      </c>
      <c r="O872" s="499" t="str">
        <f>六年级BMI等级</f>
        <v/>
      </c>
      <c r="P872" s="500" t="str">
        <f>六年级BMI得分</f>
        <v/>
      </c>
      <c r="Q872" s="515" t="str">
        <f>六年级肺活量得分</f>
        <v/>
      </c>
      <c r="R872" s="512" t="str">
        <f>六年级等级</f>
        <v/>
      </c>
      <c r="S872" s="516" t="str">
        <f>六年级50米跑得分</f>
        <v/>
      </c>
      <c r="T872" s="517" t="str">
        <f>六年级等级</f>
        <v/>
      </c>
      <c r="U872" s="516" t="str">
        <f>六年级坐位体前屈得分</f>
        <v/>
      </c>
      <c r="V872" s="517" t="str">
        <f>六年级等级</f>
        <v/>
      </c>
      <c r="W872" s="516" t="str">
        <f>六年级一分钟跳绳得分</f>
        <v/>
      </c>
      <c r="X872" s="517" t="str">
        <f>六年级等级</f>
        <v/>
      </c>
      <c r="Y872" s="515" t="str">
        <f>六年级仰卧起坐得分</f>
        <v/>
      </c>
      <c r="Z872" s="518" t="str">
        <f>六年级等级</f>
        <v/>
      </c>
      <c r="AA872" s="533" t="str">
        <f>六年级折返跑得分</f>
        <v/>
      </c>
      <c r="AB872" s="515" t="str">
        <f>六年级等级</f>
        <v/>
      </c>
      <c r="AC872" s="533" t="str">
        <f>六年级跳绳附加分</f>
        <v/>
      </c>
      <c r="AD872" s="534" t="str">
        <f>六年级标准分</f>
        <v/>
      </c>
      <c r="AE872" s="534" t="str">
        <f>六年级总分</f>
        <v/>
      </c>
      <c r="AF872" s="517" t="str">
        <f>六年级等级</f>
        <v/>
      </c>
      <c r="AM872" s="452" t="str">
        <f>折返时间</f>
        <v/>
      </c>
    </row>
    <row r="873" spans="1:39">
      <c r="A873" s="476">
        <v>613</v>
      </c>
      <c r="B873" s="477">
        <v>31</v>
      </c>
      <c r="C873" s="586"/>
      <c r="D873" s="587"/>
      <c r="E873" s="586"/>
      <c r="F873" s="473"/>
      <c r="G873" s="588"/>
      <c r="H873" s="475"/>
      <c r="I873" s="595"/>
      <c r="J873" s="596"/>
      <c r="K873" s="596"/>
      <c r="L873" s="503"/>
      <c r="M873" s="504"/>
      <c r="N873" s="505" t="str">
        <f>六年级BMI</f>
        <v/>
      </c>
      <c r="O873" s="499" t="str">
        <f>六年级BMI等级</f>
        <v/>
      </c>
      <c r="P873" s="500" t="str">
        <f>六年级BMI得分</f>
        <v/>
      </c>
      <c r="Q873" s="515" t="str">
        <f>六年级肺活量得分</f>
        <v/>
      </c>
      <c r="R873" s="512" t="str">
        <f>六年级等级</f>
        <v/>
      </c>
      <c r="S873" s="516" t="str">
        <f>六年级50米跑得分</f>
        <v/>
      </c>
      <c r="T873" s="517" t="str">
        <f>六年级等级</f>
        <v/>
      </c>
      <c r="U873" s="516" t="str">
        <f>六年级坐位体前屈得分</f>
        <v/>
      </c>
      <c r="V873" s="517" t="str">
        <f>六年级等级</f>
        <v/>
      </c>
      <c r="W873" s="516" t="str">
        <f>六年级一分钟跳绳得分</f>
        <v/>
      </c>
      <c r="X873" s="517" t="str">
        <f>六年级等级</f>
        <v/>
      </c>
      <c r="Y873" s="515" t="str">
        <f>六年级仰卧起坐得分</f>
        <v/>
      </c>
      <c r="Z873" s="518" t="str">
        <f>六年级等级</f>
        <v/>
      </c>
      <c r="AA873" s="533" t="str">
        <f>六年级折返跑得分</f>
        <v/>
      </c>
      <c r="AB873" s="515" t="str">
        <f>六年级等级</f>
        <v/>
      </c>
      <c r="AC873" s="533" t="str">
        <f>六年级跳绳附加分</f>
        <v/>
      </c>
      <c r="AD873" s="534" t="str">
        <f>六年级标准分</f>
        <v/>
      </c>
      <c r="AE873" s="534" t="str">
        <f>六年级总分</f>
        <v/>
      </c>
      <c r="AF873" s="517" t="str">
        <f>六年级等级</f>
        <v/>
      </c>
      <c r="AM873" s="452" t="str">
        <f>折返时间</f>
        <v/>
      </c>
    </row>
    <row r="874" spans="1:39">
      <c r="A874" s="476">
        <v>613</v>
      </c>
      <c r="B874" s="477">
        <v>32</v>
      </c>
      <c r="C874" s="586"/>
      <c r="D874" s="587"/>
      <c r="E874" s="586"/>
      <c r="F874" s="473"/>
      <c r="G874" s="588"/>
      <c r="H874" s="475"/>
      <c r="I874" s="595"/>
      <c r="J874" s="596"/>
      <c r="K874" s="596"/>
      <c r="L874" s="503"/>
      <c r="M874" s="504"/>
      <c r="N874" s="505" t="str">
        <f>六年级BMI</f>
        <v/>
      </c>
      <c r="O874" s="499" t="str">
        <f>六年级BMI等级</f>
        <v/>
      </c>
      <c r="P874" s="500" t="str">
        <f>六年级BMI得分</f>
        <v/>
      </c>
      <c r="Q874" s="515" t="str">
        <f>六年级肺活量得分</f>
        <v/>
      </c>
      <c r="R874" s="512" t="str">
        <f>六年级等级</f>
        <v/>
      </c>
      <c r="S874" s="516" t="str">
        <f>六年级50米跑得分</f>
        <v/>
      </c>
      <c r="T874" s="517" t="str">
        <f>六年级等级</f>
        <v/>
      </c>
      <c r="U874" s="516" t="str">
        <f>六年级坐位体前屈得分</f>
        <v/>
      </c>
      <c r="V874" s="517" t="str">
        <f>六年级等级</f>
        <v/>
      </c>
      <c r="W874" s="516" t="str">
        <f>六年级一分钟跳绳得分</f>
        <v/>
      </c>
      <c r="X874" s="517" t="str">
        <f>六年级等级</f>
        <v/>
      </c>
      <c r="Y874" s="515" t="str">
        <f>六年级仰卧起坐得分</f>
        <v/>
      </c>
      <c r="Z874" s="518" t="str">
        <f>六年级等级</f>
        <v/>
      </c>
      <c r="AA874" s="533" t="str">
        <f>六年级折返跑得分</f>
        <v/>
      </c>
      <c r="AB874" s="515" t="str">
        <f>六年级等级</f>
        <v/>
      </c>
      <c r="AC874" s="533" t="str">
        <f>六年级跳绳附加分</f>
        <v/>
      </c>
      <c r="AD874" s="534" t="str">
        <f>六年级标准分</f>
        <v/>
      </c>
      <c r="AE874" s="534" t="str">
        <f>六年级总分</f>
        <v/>
      </c>
      <c r="AF874" s="517" t="str">
        <f>六年级等级</f>
        <v/>
      </c>
      <c r="AM874" s="452" t="str">
        <f>折返时间</f>
        <v/>
      </c>
    </row>
    <row r="875" spans="1:39">
      <c r="A875" s="476">
        <v>613</v>
      </c>
      <c r="B875" s="477">
        <v>33</v>
      </c>
      <c r="C875" s="586"/>
      <c r="D875" s="587"/>
      <c r="E875" s="586"/>
      <c r="F875" s="481"/>
      <c r="G875" s="588"/>
      <c r="H875" s="475"/>
      <c r="I875" s="595"/>
      <c r="J875" s="596"/>
      <c r="K875" s="596"/>
      <c r="L875" s="503"/>
      <c r="M875" s="504"/>
      <c r="N875" s="505" t="str">
        <f>六年级BMI</f>
        <v/>
      </c>
      <c r="O875" s="499" t="str">
        <f>六年级BMI等级</f>
        <v/>
      </c>
      <c r="P875" s="500" t="str">
        <f>六年级BMI得分</f>
        <v/>
      </c>
      <c r="Q875" s="515" t="str">
        <f>六年级肺活量得分</f>
        <v/>
      </c>
      <c r="R875" s="512" t="str">
        <f>六年级等级</f>
        <v/>
      </c>
      <c r="S875" s="516" t="str">
        <f>六年级50米跑得分</f>
        <v/>
      </c>
      <c r="T875" s="517" t="str">
        <f>六年级等级</f>
        <v/>
      </c>
      <c r="U875" s="516" t="str">
        <f>六年级坐位体前屈得分</f>
        <v/>
      </c>
      <c r="V875" s="517" t="str">
        <f>六年级等级</f>
        <v/>
      </c>
      <c r="W875" s="516" t="str">
        <f>六年级一分钟跳绳得分</f>
        <v/>
      </c>
      <c r="X875" s="517" t="str">
        <f>六年级等级</f>
        <v/>
      </c>
      <c r="Y875" s="515" t="str">
        <f>六年级仰卧起坐得分</f>
        <v/>
      </c>
      <c r="Z875" s="518" t="str">
        <f>六年级等级</f>
        <v/>
      </c>
      <c r="AA875" s="533" t="str">
        <f>六年级折返跑得分</f>
        <v/>
      </c>
      <c r="AB875" s="515" t="str">
        <f>六年级等级</f>
        <v/>
      </c>
      <c r="AC875" s="533" t="str">
        <f>六年级跳绳附加分</f>
        <v/>
      </c>
      <c r="AD875" s="534" t="str">
        <f>六年级标准分</f>
        <v/>
      </c>
      <c r="AE875" s="534" t="str">
        <f>六年级总分</f>
        <v/>
      </c>
      <c r="AF875" s="517" t="str">
        <f>六年级等级</f>
        <v/>
      </c>
      <c r="AM875" s="452" t="str">
        <f>折返时间</f>
        <v/>
      </c>
    </row>
    <row r="876" spans="1:39">
      <c r="A876" s="476">
        <v>613</v>
      </c>
      <c r="B876" s="477">
        <v>34</v>
      </c>
      <c r="C876" s="586"/>
      <c r="D876" s="587"/>
      <c r="E876" s="586"/>
      <c r="F876" s="481"/>
      <c r="G876" s="588"/>
      <c r="H876" s="475"/>
      <c r="I876" s="595"/>
      <c r="J876" s="596"/>
      <c r="K876" s="596"/>
      <c r="L876" s="503"/>
      <c r="M876" s="504"/>
      <c r="N876" s="505" t="str">
        <f>六年级BMI</f>
        <v/>
      </c>
      <c r="O876" s="499" t="str">
        <f>六年级BMI等级</f>
        <v/>
      </c>
      <c r="P876" s="500" t="str">
        <f>六年级BMI得分</f>
        <v/>
      </c>
      <c r="Q876" s="515" t="str">
        <f>六年级肺活量得分</f>
        <v/>
      </c>
      <c r="R876" s="512" t="str">
        <f>六年级等级</f>
        <v/>
      </c>
      <c r="S876" s="516" t="str">
        <f>六年级50米跑得分</f>
        <v/>
      </c>
      <c r="T876" s="517" t="str">
        <f>六年级等级</f>
        <v/>
      </c>
      <c r="U876" s="516" t="str">
        <f>六年级坐位体前屈得分</f>
        <v/>
      </c>
      <c r="V876" s="517" t="str">
        <f>六年级等级</f>
        <v/>
      </c>
      <c r="W876" s="516" t="str">
        <f>六年级一分钟跳绳得分</f>
        <v/>
      </c>
      <c r="X876" s="517" t="str">
        <f>六年级等级</f>
        <v/>
      </c>
      <c r="Y876" s="515" t="str">
        <f>六年级仰卧起坐得分</f>
        <v/>
      </c>
      <c r="Z876" s="518" t="str">
        <f>六年级等级</f>
        <v/>
      </c>
      <c r="AA876" s="533" t="str">
        <f>六年级折返跑得分</f>
        <v/>
      </c>
      <c r="AB876" s="515" t="str">
        <f>六年级等级</f>
        <v/>
      </c>
      <c r="AC876" s="533" t="str">
        <f>六年级跳绳附加分</f>
        <v/>
      </c>
      <c r="AD876" s="534" t="str">
        <f>六年级标准分</f>
        <v/>
      </c>
      <c r="AE876" s="534" t="str">
        <f>六年级总分</f>
        <v/>
      </c>
      <c r="AF876" s="517" t="str">
        <f>六年级等级</f>
        <v/>
      </c>
      <c r="AM876" s="452" t="str">
        <f>折返时间</f>
        <v/>
      </c>
    </row>
    <row r="877" spans="1:39">
      <c r="A877" s="476">
        <v>613</v>
      </c>
      <c r="B877" s="477">
        <v>35</v>
      </c>
      <c r="C877" s="586"/>
      <c r="D877" s="587"/>
      <c r="E877" s="586"/>
      <c r="F877" s="481"/>
      <c r="G877" s="588"/>
      <c r="H877" s="475"/>
      <c r="I877" s="595"/>
      <c r="J877" s="596"/>
      <c r="K877" s="596"/>
      <c r="L877" s="503"/>
      <c r="M877" s="504"/>
      <c r="N877" s="505" t="str">
        <f>六年级BMI</f>
        <v/>
      </c>
      <c r="O877" s="499" t="str">
        <f>六年级BMI等级</f>
        <v/>
      </c>
      <c r="P877" s="500" t="str">
        <f>六年级BMI得分</f>
        <v/>
      </c>
      <c r="Q877" s="515" t="str">
        <f>六年级肺活量得分</f>
        <v/>
      </c>
      <c r="R877" s="512" t="str">
        <f>六年级等级</f>
        <v/>
      </c>
      <c r="S877" s="516" t="str">
        <f>六年级50米跑得分</f>
        <v/>
      </c>
      <c r="T877" s="517" t="str">
        <f>六年级等级</f>
        <v/>
      </c>
      <c r="U877" s="516" t="str">
        <f>六年级坐位体前屈得分</f>
        <v/>
      </c>
      <c r="V877" s="517" t="str">
        <f>六年级等级</f>
        <v/>
      </c>
      <c r="W877" s="516" t="str">
        <f>六年级一分钟跳绳得分</f>
        <v/>
      </c>
      <c r="X877" s="517" t="str">
        <f>六年级等级</f>
        <v/>
      </c>
      <c r="Y877" s="515" t="str">
        <f>六年级仰卧起坐得分</f>
        <v/>
      </c>
      <c r="Z877" s="518" t="str">
        <f>六年级等级</f>
        <v/>
      </c>
      <c r="AA877" s="533" t="str">
        <f>六年级折返跑得分</f>
        <v/>
      </c>
      <c r="AB877" s="515" t="str">
        <f>六年级等级</f>
        <v/>
      </c>
      <c r="AC877" s="533" t="str">
        <f>六年级跳绳附加分</f>
        <v/>
      </c>
      <c r="AD877" s="534" t="str">
        <f>六年级标准分</f>
        <v/>
      </c>
      <c r="AE877" s="534" t="str">
        <f>六年级总分</f>
        <v/>
      </c>
      <c r="AF877" s="517" t="str">
        <f>六年级等级</f>
        <v/>
      </c>
      <c r="AM877" s="452" t="str">
        <f>折返时间</f>
        <v/>
      </c>
    </row>
    <row r="878" spans="1:32">
      <c r="A878" s="476">
        <v>613</v>
      </c>
      <c r="B878" s="477">
        <v>36</v>
      </c>
      <c r="C878" s="586"/>
      <c r="D878" s="587"/>
      <c r="E878" s="586"/>
      <c r="F878" s="481"/>
      <c r="G878" s="588"/>
      <c r="H878" s="475"/>
      <c r="I878" s="595"/>
      <c r="J878" s="596"/>
      <c r="K878" s="596"/>
      <c r="L878" s="503"/>
      <c r="M878" s="504"/>
      <c r="N878" s="505" t="str">
        <f>六年级BMI</f>
        <v/>
      </c>
      <c r="O878" s="499" t="str">
        <f>六年级BMI等级</f>
        <v/>
      </c>
      <c r="P878" s="500" t="str">
        <f>六年级BMI得分</f>
        <v/>
      </c>
      <c r="Q878" s="515" t="str">
        <f>六年级肺活量得分</f>
        <v/>
      </c>
      <c r="R878" s="512" t="str">
        <f>六年级等级</f>
        <v/>
      </c>
      <c r="S878" s="516" t="str">
        <f>六年级50米跑得分</f>
        <v/>
      </c>
      <c r="T878" s="517" t="str">
        <f>六年级等级</f>
        <v/>
      </c>
      <c r="U878" s="516" t="str">
        <f>六年级坐位体前屈得分</f>
        <v/>
      </c>
      <c r="V878" s="517" t="str">
        <f>六年级等级</f>
        <v/>
      </c>
      <c r="W878" s="516" t="str">
        <f>六年级一分钟跳绳得分</f>
        <v/>
      </c>
      <c r="X878" s="517" t="str">
        <f>六年级等级</f>
        <v/>
      </c>
      <c r="Y878" s="515" t="str">
        <f>六年级仰卧起坐得分</f>
        <v/>
      </c>
      <c r="Z878" s="518" t="str">
        <f>六年级等级</f>
        <v/>
      </c>
      <c r="AA878" s="533" t="str">
        <f>六年级折返跑得分</f>
        <v/>
      </c>
      <c r="AB878" s="515" t="str">
        <f>六年级等级</f>
        <v/>
      </c>
      <c r="AC878" s="533" t="str">
        <f>六年级跳绳附加分</f>
        <v/>
      </c>
      <c r="AD878" s="534" t="str">
        <f>六年级标准分</f>
        <v/>
      </c>
      <c r="AE878" s="534" t="str">
        <f>六年级总分</f>
        <v/>
      </c>
      <c r="AF878" s="517" t="str">
        <f>六年级等级</f>
        <v/>
      </c>
    </row>
    <row r="879" spans="1:32">
      <c r="A879" s="476">
        <v>613</v>
      </c>
      <c r="B879" s="477">
        <v>37</v>
      </c>
      <c r="C879" s="586"/>
      <c r="D879" s="587"/>
      <c r="E879" s="586"/>
      <c r="F879" s="481"/>
      <c r="G879" s="588"/>
      <c r="H879" s="475"/>
      <c r="I879" s="595"/>
      <c r="J879" s="596"/>
      <c r="K879" s="596"/>
      <c r="L879" s="503"/>
      <c r="M879" s="504"/>
      <c r="N879" s="505" t="str">
        <f>六年级BMI</f>
        <v/>
      </c>
      <c r="O879" s="499" t="str">
        <f>六年级BMI等级</f>
        <v/>
      </c>
      <c r="P879" s="500" t="str">
        <f>六年级BMI得分</f>
        <v/>
      </c>
      <c r="Q879" s="515" t="str">
        <f>六年级肺活量得分</f>
        <v/>
      </c>
      <c r="R879" s="512" t="str">
        <f>六年级等级</f>
        <v/>
      </c>
      <c r="S879" s="516" t="str">
        <f>六年级50米跑得分</f>
        <v/>
      </c>
      <c r="T879" s="517" t="str">
        <f>六年级等级</f>
        <v/>
      </c>
      <c r="U879" s="516" t="str">
        <f>六年级坐位体前屈得分</f>
        <v/>
      </c>
      <c r="V879" s="517" t="str">
        <f>六年级等级</f>
        <v/>
      </c>
      <c r="W879" s="516" t="str">
        <f>六年级一分钟跳绳得分</f>
        <v/>
      </c>
      <c r="X879" s="517" t="str">
        <f>六年级等级</f>
        <v/>
      </c>
      <c r="Y879" s="515" t="str">
        <f>六年级仰卧起坐得分</f>
        <v/>
      </c>
      <c r="Z879" s="518" t="str">
        <f>六年级等级</f>
        <v/>
      </c>
      <c r="AA879" s="533" t="str">
        <f>六年级折返跑得分</f>
        <v/>
      </c>
      <c r="AB879" s="515" t="str">
        <f>六年级等级</f>
        <v/>
      </c>
      <c r="AC879" s="533" t="str">
        <f>六年级跳绳附加分</f>
        <v/>
      </c>
      <c r="AD879" s="534" t="str">
        <f>六年级标准分</f>
        <v/>
      </c>
      <c r="AE879" s="534" t="str">
        <f>六年级总分</f>
        <v/>
      </c>
      <c r="AF879" s="517" t="str">
        <f>六年级等级</f>
        <v/>
      </c>
    </row>
    <row r="880" spans="1:32">
      <c r="A880" s="476">
        <v>613</v>
      </c>
      <c r="B880" s="477">
        <v>38</v>
      </c>
      <c r="C880" s="586"/>
      <c r="D880" s="587"/>
      <c r="E880" s="586"/>
      <c r="F880" s="481"/>
      <c r="G880" s="588"/>
      <c r="H880" s="475"/>
      <c r="I880" s="595"/>
      <c r="J880" s="596"/>
      <c r="K880" s="596"/>
      <c r="L880" s="503"/>
      <c r="M880" s="504"/>
      <c r="N880" s="505" t="str">
        <f>六年级BMI</f>
        <v/>
      </c>
      <c r="O880" s="499" t="str">
        <f>六年级BMI等级</f>
        <v/>
      </c>
      <c r="P880" s="500" t="str">
        <f>六年级BMI得分</f>
        <v/>
      </c>
      <c r="Q880" s="515" t="str">
        <f>六年级肺活量得分</f>
        <v/>
      </c>
      <c r="R880" s="512" t="str">
        <f>六年级等级</f>
        <v/>
      </c>
      <c r="S880" s="516" t="str">
        <f>六年级50米跑得分</f>
        <v/>
      </c>
      <c r="T880" s="517" t="str">
        <f>六年级等级</f>
        <v/>
      </c>
      <c r="U880" s="516" t="str">
        <f>六年级坐位体前屈得分</f>
        <v/>
      </c>
      <c r="V880" s="517" t="str">
        <f>六年级等级</f>
        <v/>
      </c>
      <c r="W880" s="516" t="str">
        <f>六年级一分钟跳绳得分</f>
        <v/>
      </c>
      <c r="X880" s="517" t="str">
        <f>六年级等级</f>
        <v/>
      </c>
      <c r="Y880" s="515" t="str">
        <f>六年级仰卧起坐得分</f>
        <v/>
      </c>
      <c r="Z880" s="518" t="str">
        <f>六年级等级</f>
        <v/>
      </c>
      <c r="AA880" s="533" t="str">
        <f>六年级折返跑得分</f>
        <v/>
      </c>
      <c r="AB880" s="515" t="str">
        <f>六年级等级</f>
        <v/>
      </c>
      <c r="AC880" s="533" t="str">
        <f>六年级跳绳附加分</f>
        <v/>
      </c>
      <c r="AD880" s="534" t="str">
        <f>六年级标准分</f>
        <v/>
      </c>
      <c r="AE880" s="534" t="str">
        <f>六年级总分</f>
        <v/>
      </c>
      <c r="AF880" s="517" t="str">
        <f>六年级等级</f>
        <v/>
      </c>
    </row>
    <row r="881" spans="1:32">
      <c r="A881" s="476">
        <v>613</v>
      </c>
      <c r="B881" s="477">
        <v>39</v>
      </c>
      <c r="C881" s="586"/>
      <c r="D881" s="587"/>
      <c r="E881" s="586"/>
      <c r="F881" s="481"/>
      <c r="G881" s="588"/>
      <c r="H881" s="475"/>
      <c r="I881" s="595"/>
      <c r="J881" s="596"/>
      <c r="K881" s="596"/>
      <c r="L881" s="503"/>
      <c r="M881" s="504"/>
      <c r="N881" s="505" t="str">
        <f>六年级BMI</f>
        <v/>
      </c>
      <c r="O881" s="499" t="str">
        <f>六年级BMI等级</f>
        <v/>
      </c>
      <c r="P881" s="500" t="str">
        <f>六年级BMI得分</f>
        <v/>
      </c>
      <c r="Q881" s="515" t="str">
        <f>六年级肺活量得分</f>
        <v/>
      </c>
      <c r="R881" s="512" t="str">
        <f>六年级等级</f>
        <v/>
      </c>
      <c r="S881" s="516" t="str">
        <f>六年级50米跑得分</f>
        <v/>
      </c>
      <c r="T881" s="517" t="str">
        <f>六年级等级</f>
        <v/>
      </c>
      <c r="U881" s="516" t="str">
        <f>六年级坐位体前屈得分</f>
        <v/>
      </c>
      <c r="V881" s="517" t="str">
        <f>六年级等级</f>
        <v/>
      </c>
      <c r="W881" s="516" t="str">
        <f>六年级一分钟跳绳得分</f>
        <v/>
      </c>
      <c r="X881" s="517" t="str">
        <f>六年级等级</f>
        <v/>
      </c>
      <c r="Y881" s="515" t="str">
        <f>六年级仰卧起坐得分</f>
        <v/>
      </c>
      <c r="Z881" s="518" t="str">
        <f>六年级等级</f>
        <v/>
      </c>
      <c r="AA881" s="533" t="str">
        <f>六年级折返跑得分</f>
        <v/>
      </c>
      <c r="AB881" s="515" t="str">
        <f>六年级等级</f>
        <v/>
      </c>
      <c r="AC881" s="533" t="str">
        <f>六年级跳绳附加分</f>
        <v/>
      </c>
      <c r="AD881" s="534" t="str">
        <f>六年级标准分</f>
        <v/>
      </c>
      <c r="AE881" s="534" t="str">
        <f>六年级总分</f>
        <v/>
      </c>
      <c r="AF881" s="517" t="str">
        <f>六年级等级</f>
        <v/>
      </c>
    </row>
    <row r="882" spans="1:32">
      <c r="A882" s="476">
        <v>613</v>
      </c>
      <c r="B882" s="477">
        <v>40</v>
      </c>
      <c r="C882" s="586"/>
      <c r="D882" s="587"/>
      <c r="E882" s="586"/>
      <c r="F882" s="481"/>
      <c r="G882" s="588"/>
      <c r="H882" s="475"/>
      <c r="I882" s="595"/>
      <c r="J882" s="596"/>
      <c r="K882" s="596"/>
      <c r="L882" s="503"/>
      <c r="M882" s="504"/>
      <c r="N882" s="505" t="str">
        <f>六年级BMI</f>
        <v/>
      </c>
      <c r="O882" s="499" t="str">
        <f>六年级BMI等级</f>
        <v/>
      </c>
      <c r="P882" s="500" t="str">
        <f>六年级BMI得分</f>
        <v/>
      </c>
      <c r="Q882" s="515" t="str">
        <f>六年级肺活量得分</f>
        <v/>
      </c>
      <c r="R882" s="512" t="str">
        <f>六年级等级</f>
        <v/>
      </c>
      <c r="S882" s="516" t="str">
        <f>六年级50米跑得分</f>
        <v/>
      </c>
      <c r="T882" s="517" t="str">
        <f>六年级等级</f>
        <v/>
      </c>
      <c r="U882" s="516" t="str">
        <f>六年级坐位体前屈得分</f>
        <v/>
      </c>
      <c r="V882" s="517" t="str">
        <f>六年级等级</f>
        <v/>
      </c>
      <c r="W882" s="516" t="str">
        <f>六年级一分钟跳绳得分</f>
        <v/>
      </c>
      <c r="X882" s="517" t="str">
        <f>六年级等级</f>
        <v/>
      </c>
      <c r="Y882" s="515" t="str">
        <f>六年级仰卧起坐得分</f>
        <v/>
      </c>
      <c r="Z882" s="518" t="str">
        <f>六年级等级</f>
        <v/>
      </c>
      <c r="AA882" s="533" t="str">
        <f>六年级折返跑得分</f>
        <v/>
      </c>
      <c r="AB882" s="515" t="str">
        <f>六年级等级</f>
        <v/>
      </c>
      <c r="AC882" s="533" t="str">
        <f>六年级跳绳附加分</f>
        <v/>
      </c>
      <c r="AD882" s="534" t="str">
        <f>六年级标准分</f>
        <v/>
      </c>
      <c r="AE882" s="534" t="str">
        <f>六年级总分</f>
        <v/>
      </c>
      <c r="AF882" s="517" t="str">
        <f>六年级等级</f>
        <v/>
      </c>
    </row>
    <row r="883" spans="1:39">
      <c r="A883" s="476">
        <v>613</v>
      </c>
      <c r="B883" s="477">
        <v>41</v>
      </c>
      <c r="C883" s="604"/>
      <c r="D883" s="605"/>
      <c r="E883" s="593"/>
      <c r="F883" s="473"/>
      <c r="G883" s="588"/>
      <c r="H883" s="475"/>
      <c r="I883" s="600"/>
      <c r="J883" s="597"/>
      <c r="K883" s="597"/>
      <c r="L883" s="496"/>
      <c r="M883" s="497"/>
      <c r="N883" s="498" t="str">
        <f>六年级BMI</f>
        <v/>
      </c>
      <c r="O883" s="499" t="str">
        <f>六年级BMI等级</f>
        <v/>
      </c>
      <c r="P883" s="500" t="str">
        <f>六年级BMI得分</f>
        <v/>
      </c>
      <c r="Q883" s="515" t="str">
        <f>六年级肺活量得分</f>
        <v/>
      </c>
      <c r="R883" s="512" t="str">
        <f>六年级等级</f>
        <v/>
      </c>
      <c r="S883" s="516" t="str">
        <f>六年级50米跑得分</f>
        <v/>
      </c>
      <c r="T883" s="512" t="str">
        <f>六年级等级</f>
        <v/>
      </c>
      <c r="U883" s="516" t="str">
        <f>六年级坐位体前屈得分</f>
        <v/>
      </c>
      <c r="V883" s="512" t="str">
        <f>六年级等级</f>
        <v/>
      </c>
      <c r="W883" s="516" t="str">
        <f>六年级一分钟跳绳得分</f>
        <v/>
      </c>
      <c r="X883" s="512" t="str">
        <f>六年级等级</f>
        <v/>
      </c>
      <c r="Y883" s="511" t="str">
        <f>六年级仰卧起坐得分</f>
        <v/>
      </c>
      <c r="Z883" s="514" t="str">
        <f>六年级等级</f>
        <v/>
      </c>
      <c r="AA883" s="530" t="str">
        <f>六年级折返跑得分</f>
        <v/>
      </c>
      <c r="AB883" s="511" t="str">
        <f>六年级等级</f>
        <v/>
      </c>
      <c r="AC883" s="530" t="str">
        <f>六年级跳绳附加分</f>
        <v/>
      </c>
      <c r="AD883" s="534" t="str">
        <f>六年级标准分</f>
        <v/>
      </c>
      <c r="AE883" s="531" t="str">
        <f>六年级总分</f>
        <v/>
      </c>
      <c r="AF883" s="512" t="str">
        <f>六年级等级</f>
        <v/>
      </c>
      <c r="AM883" s="452" t="str">
        <f>折返时间</f>
        <v/>
      </c>
    </row>
    <row r="884" spans="1:39">
      <c r="A884" s="476">
        <v>613</v>
      </c>
      <c r="B884" s="477">
        <v>42</v>
      </c>
      <c r="C884" s="586"/>
      <c r="D884" s="594"/>
      <c r="E884" s="593"/>
      <c r="F884" s="473"/>
      <c r="G884" s="588"/>
      <c r="H884" s="475"/>
      <c r="I884" s="595"/>
      <c r="J884" s="596"/>
      <c r="K884" s="597"/>
      <c r="L884" s="503"/>
      <c r="M884" s="504"/>
      <c r="N884" s="505" t="str">
        <f>六年级BMI</f>
        <v/>
      </c>
      <c r="O884" s="499" t="str">
        <f>六年级BMI等级</f>
        <v/>
      </c>
      <c r="P884" s="500" t="str">
        <f>六年级BMI得分</f>
        <v/>
      </c>
      <c r="Q884" s="515" t="str">
        <f>六年级肺活量得分</f>
        <v/>
      </c>
      <c r="R884" s="512" t="str">
        <f>六年级等级</f>
        <v/>
      </c>
      <c r="S884" s="516" t="str">
        <f>六年级50米跑得分</f>
        <v/>
      </c>
      <c r="T884" s="512" t="str">
        <f>六年级等级</f>
        <v/>
      </c>
      <c r="U884" s="516" t="str">
        <f>六年级坐位体前屈得分</f>
        <v/>
      </c>
      <c r="V884" s="517" t="str">
        <f>六年级等级</f>
        <v/>
      </c>
      <c r="W884" s="516" t="str">
        <f>六年级一分钟跳绳得分</f>
        <v/>
      </c>
      <c r="X884" s="517" t="str">
        <f>六年级等级</f>
        <v/>
      </c>
      <c r="Y884" s="515" t="str">
        <f>六年级仰卧起坐得分</f>
        <v/>
      </c>
      <c r="Z884" s="518" t="str">
        <f>六年级等级</f>
        <v/>
      </c>
      <c r="AA884" s="533" t="str">
        <f>六年级折返跑得分</f>
        <v/>
      </c>
      <c r="AB884" s="515" t="str">
        <f>六年级等级</f>
        <v/>
      </c>
      <c r="AC884" s="533" t="str">
        <f>六年级跳绳附加分</f>
        <v/>
      </c>
      <c r="AD884" s="534" t="str">
        <f>六年级标准分</f>
        <v/>
      </c>
      <c r="AE884" s="534" t="str">
        <f>六年级总分</f>
        <v/>
      </c>
      <c r="AF884" s="517" t="str">
        <f>六年级等级</f>
        <v/>
      </c>
      <c r="AM884" s="452" t="str">
        <f>折返时间</f>
        <v/>
      </c>
    </row>
    <row r="885" spans="1:39">
      <c r="A885" s="476">
        <v>613</v>
      </c>
      <c r="B885" s="477">
        <v>43</v>
      </c>
      <c r="C885" s="586"/>
      <c r="D885" s="594"/>
      <c r="E885" s="593"/>
      <c r="F885" s="473"/>
      <c r="G885" s="588"/>
      <c r="H885" s="475"/>
      <c r="I885" s="595"/>
      <c r="J885" s="596"/>
      <c r="K885" s="597"/>
      <c r="L885" s="503"/>
      <c r="M885" s="504"/>
      <c r="N885" s="505" t="str">
        <f>六年级BMI</f>
        <v/>
      </c>
      <c r="O885" s="499" t="str">
        <f>六年级BMI等级</f>
        <v/>
      </c>
      <c r="P885" s="500" t="str">
        <f>六年级BMI得分</f>
        <v/>
      </c>
      <c r="Q885" s="515" t="str">
        <f>六年级肺活量得分</f>
        <v/>
      </c>
      <c r="R885" s="512" t="str">
        <f>六年级等级</f>
        <v/>
      </c>
      <c r="S885" s="516" t="str">
        <f>六年级50米跑得分</f>
        <v/>
      </c>
      <c r="T885" s="512" t="str">
        <f>六年级等级</f>
        <v/>
      </c>
      <c r="U885" s="516" t="str">
        <f>六年级坐位体前屈得分</f>
        <v/>
      </c>
      <c r="V885" s="517" t="str">
        <f>六年级等级</f>
        <v/>
      </c>
      <c r="W885" s="516" t="str">
        <f>六年级一分钟跳绳得分</f>
        <v/>
      </c>
      <c r="X885" s="517" t="str">
        <f>六年级等级</f>
        <v/>
      </c>
      <c r="Y885" s="515" t="str">
        <f>六年级仰卧起坐得分</f>
        <v/>
      </c>
      <c r="Z885" s="518" t="str">
        <f>六年级等级</f>
        <v/>
      </c>
      <c r="AA885" s="533" t="str">
        <f>六年级折返跑得分</f>
        <v/>
      </c>
      <c r="AB885" s="515" t="str">
        <f>六年级等级</f>
        <v/>
      </c>
      <c r="AC885" s="533" t="str">
        <f>六年级跳绳附加分</f>
        <v/>
      </c>
      <c r="AD885" s="534" t="str">
        <f>六年级标准分</f>
        <v/>
      </c>
      <c r="AE885" s="534" t="str">
        <f>六年级总分</f>
        <v/>
      </c>
      <c r="AF885" s="517" t="str">
        <f>六年级等级</f>
        <v/>
      </c>
      <c r="AM885" s="452" t="str">
        <f>折返时间</f>
        <v/>
      </c>
    </row>
    <row r="886" spans="1:39">
      <c r="A886" s="476">
        <v>613</v>
      </c>
      <c r="B886" s="477">
        <v>44</v>
      </c>
      <c r="C886" s="586"/>
      <c r="D886" s="594"/>
      <c r="E886" s="593"/>
      <c r="F886" s="473"/>
      <c r="G886" s="589"/>
      <c r="H886" s="475"/>
      <c r="I886" s="595"/>
      <c r="J886" s="596"/>
      <c r="K886" s="597"/>
      <c r="L886" s="503"/>
      <c r="M886" s="504"/>
      <c r="N886" s="505" t="str">
        <f>六年级BMI</f>
        <v/>
      </c>
      <c r="O886" s="499" t="str">
        <f>六年级BMI等级</f>
        <v/>
      </c>
      <c r="P886" s="500" t="str">
        <f>六年级BMI得分</f>
        <v/>
      </c>
      <c r="Q886" s="515" t="str">
        <f>六年级肺活量得分</f>
        <v/>
      </c>
      <c r="R886" s="512" t="str">
        <f>六年级等级</f>
        <v/>
      </c>
      <c r="S886" s="516" t="str">
        <f>六年级50米跑得分</f>
        <v/>
      </c>
      <c r="T886" s="512" t="str">
        <f>六年级等级</f>
        <v/>
      </c>
      <c r="U886" s="516" t="str">
        <f>六年级坐位体前屈得分</f>
        <v/>
      </c>
      <c r="V886" s="517" t="str">
        <f>六年级等级</f>
        <v/>
      </c>
      <c r="W886" s="516" t="str">
        <f>六年级一分钟跳绳得分</f>
        <v/>
      </c>
      <c r="X886" s="517" t="str">
        <f>六年级等级</f>
        <v/>
      </c>
      <c r="Y886" s="515" t="str">
        <f>六年级仰卧起坐得分</f>
        <v/>
      </c>
      <c r="Z886" s="518" t="str">
        <f>六年级等级</f>
        <v/>
      </c>
      <c r="AA886" s="533" t="str">
        <f>六年级折返跑得分</f>
        <v/>
      </c>
      <c r="AB886" s="515" t="str">
        <f>六年级等级</f>
        <v/>
      </c>
      <c r="AC886" s="533" t="str">
        <f>六年级跳绳附加分</f>
        <v/>
      </c>
      <c r="AD886" s="534" t="str">
        <f>六年级标准分</f>
        <v/>
      </c>
      <c r="AE886" s="534" t="str">
        <f>六年级总分</f>
        <v/>
      </c>
      <c r="AF886" s="517" t="str">
        <f>六年级等级</f>
        <v/>
      </c>
      <c r="AM886" s="452" t="str">
        <f>折返时间</f>
        <v/>
      </c>
    </row>
    <row r="887" spans="1:39">
      <c r="A887" s="476">
        <v>613</v>
      </c>
      <c r="B887" s="477">
        <v>45</v>
      </c>
      <c r="C887" s="586"/>
      <c r="D887" s="594"/>
      <c r="E887" s="593"/>
      <c r="F887" s="473"/>
      <c r="G887" s="589"/>
      <c r="H887" s="475"/>
      <c r="I887" s="595"/>
      <c r="J887" s="596"/>
      <c r="K887" s="597"/>
      <c r="L887" s="503"/>
      <c r="M887" s="504"/>
      <c r="N887" s="505" t="str">
        <f>六年级BMI</f>
        <v/>
      </c>
      <c r="O887" s="499" t="str">
        <f>六年级BMI等级</f>
        <v/>
      </c>
      <c r="P887" s="500" t="str">
        <f>六年级BMI得分</f>
        <v/>
      </c>
      <c r="Q887" s="515" t="str">
        <f>六年级肺活量得分</f>
        <v/>
      </c>
      <c r="R887" s="512" t="str">
        <f>六年级等级</f>
        <v/>
      </c>
      <c r="S887" s="516" t="str">
        <f>六年级50米跑得分</f>
        <v/>
      </c>
      <c r="T887" s="512" t="str">
        <f>六年级等级</f>
        <v/>
      </c>
      <c r="U887" s="516" t="str">
        <f>六年级坐位体前屈得分</f>
        <v/>
      </c>
      <c r="V887" s="517" t="str">
        <f>六年级等级</f>
        <v/>
      </c>
      <c r="W887" s="516" t="str">
        <f>六年级一分钟跳绳得分</f>
        <v/>
      </c>
      <c r="X887" s="517" t="str">
        <f>六年级等级</f>
        <v/>
      </c>
      <c r="Y887" s="515" t="str">
        <f>六年级仰卧起坐得分</f>
        <v/>
      </c>
      <c r="Z887" s="518" t="str">
        <f>六年级等级</f>
        <v/>
      </c>
      <c r="AA887" s="533" t="str">
        <f>六年级折返跑得分</f>
        <v/>
      </c>
      <c r="AB887" s="515" t="str">
        <f>六年级等级</f>
        <v/>
      </c>
      <c r="AC887" s="533" t="str">
        <f>六年级跳绳附加分</f>
        <v/>
      </c>
      <c r="AD887" s="534" t="str">
        <f>六年级标准分</f>
        <v/>
      </c>
      <c r="AE887" s="534" t="str">
        <f>六年级总分</f>
        <v/>
      </c>
      <c r="AF887" s="517" t="str">
        <f>六年级等级</f>
        <v/>
      </c>
      <c r="AM887" s="452" t="str">
        <f>折返时间</f>
        <v/>
      </c>
    </row>
    <row r="888" spans="1:39">
      <c r="A888" s="476">
        <v>613</v>
      </c>
      <c r="B888" s="477">
        <v>46</v>
      </c>
      <c r="C888" s="586"/>
      <c r="D888" s="594"/>
      <c r="E888" s="593"/>
      <c r="F888" s="473"/>
      <c r="G888" s="588"/>
      <c r="H888" s="475"/>
      <c r="I888" s="595"/>
      <c r="J888" s="596"/>
      <c r="K888" s="597"/>
      <c r="L888" s="503"/>
      <c r="M888" s="504"/>
      <c r="N888" s="505" t="str">
        <f>六年级BMI</f>
        <v/>
      </c>
      <c r="O888" s="499" t="str">
        <f>六年级BMI等级</f>
        <v/>
      </c>
      <c r="P888" s="500" t="str">
        <f>六年级BMI得分</f>
        <v/>
      </c>
      <c r="Q888" s="515" t="str">
        <f>六年级肺活量得分</f>
        <v/>
      </c>
      <c r="R888" s="512" t="str">
        <f>六年级等级</f>
        <v/>
      </c>
      <c r="S888" s="516" t="str">
        <f>六年级50米跑得分</f>
        <v/>
      </c>
      <c r="T888" s="512" t="str">
        <f>六年级等级</f>
        <v/>
      </c>
      <c r="U888" s="516" t="str">
        <f>六年级坐位体前屈得分</f>
        <v/>
      </c>
      <c r="V888" s="517" t="str">
        <f>六年级等级</f>
        <v/>
      </c>
      <c r="W888" s="516" t="str">
        <f>六年级一分钟跳绳得分</f>
        <v/>
      </c>
      <c r="X888" s="517" t="str">
        <f>六年级等级</f>
        <v/>
      </c>
      <c r="Y888" s="515" t="str">
        <f>六年级仰卧起坐得分</f>
        <v/>
      </c>
      <c r="Z888" s="518" t="str">
        <f>六年级等级</f>
        <v/>
      </c>
      <c r="AA888" s="533" t="str">
        <f>六年级折返跑得分</f>
        <v/>
      </c>
      <c r="AB888" s="515" t="str">
        <f>六年级等级</f>
        <v/>
      </c>
      <c r="AC888" s="533" t="str">
        <f>六年级跳绳附加分</f>
        <v/>
      </c>
      <c r="AD888" s="534" t="str">
        <f>六年级标准分</f>
        <v/>
      </c>
      <c r="AE888" s="534" t="str">
        <f>六年级总分</f>
        <v/>
      </c>
      <c r="AF888" s="517" t="str">
        <f>六年级等级</f>
        <v/>
      </c>
      <c r="AM888" s="452" t="str">
        <f>折返时间</f>
        <v/>
      </c>
    </row>
    <row r="889" spans="1:39">
      <c r="A889" s="476">
        <v>613</v>
      </c>
      <c r="B889" s="477">
        <v>47</v>
      </c>
      <c r="C889" s="586"/>
      <c r="D889" s="594"/>
      <c r="E889" s="593"/>
      <c r="F889" s="473"/>
      <c r="G889" s="588"/>
      <c r="H889" s="475"/>
      <c r="I889" s="595"/>
      <c r="J889" s="596"/>
      <c r="K889" s="597"/>
      <c r="L889" s="503"/>
      <c r="M889" s="504"/>
      <c r="N889" s="505" t="str">
        <f>六年级BMI</f>
        <v/>
      </c>
      <c r="O889" s="499" t="str">
        <f>六年级BMI等级</f>
        <v/>
      </c>
      <c r="P889" s="500" t="str">
        <f>六年级BMI得分</f>
        <v/>
      </c>
      <c r="Q889" s="515" t="str">
        <f>六年级肺活量得分</f>
        <v/>
      </c>
      <c r="R889" s="512" t="str">
        <f>六年级等级</f>
        <v/>
      </c>
      <c r="S889" s="516" t="str">
        <f>六年级50米跑得分</f>
        <v/>
      </c>
      <c r="T889" s="517" t="str">
        <f>六年级等级</f>
        <v/>
      </c>
      <c r="U889" s="516" t="str">
        <f>六年级坐位体前屈得分</f>
        <v/>
      </c>
      <c r="V889" s="517" t="str">
        <f>六年级等级</f>
        <v/>
      </c>
      <c r="W889" s="516" t="str">
        <f>六年级一分钟跳绳得分</f>
        <v/>
      </c>
      <c r="X889" s="517" t="str">
        <f>六年级等级</f>
        <v/>
      </c>
      <c r="Y889" s="515" t="str">
        <f>六年级仰卧起坐得分</f>
        <v/>
      </c>
      <c r="Z889" s="518" t="str">
        <f>六年级等级</f>
        <v/>
      </c>
      <c r="AA889" s="533" t="str">
        <f>六年级折返跑得分</f>
        <v/>
      </c>
      <c r="AB889" s="515" t="str">
        <f>六年级等级</f>
        <v/>
      </c>
      <c r="AC889" s="533" t="str">
        <f>六年级跳绳附加分</f>
        <v/>
      </c>
      <c r="AD889" s="534" t="str">
        <f>六年级标准分</f>
        <v/>
      </c>
      <c r="AE889" s="534" t="str">
        <f>六年级总分</f>
        <v/>
      </c>
      <c r="AF889" s="517" t="str">
        <f>六年级等级</f>
        <v/>
      </c>
      <c r="AM889" s="452" t="str">
        <f>折返时间</f>
        <v/>
      </c>
    </row>
    <row r="890" spans="1:39">
      <c r="A890" s="476">
        <v>613</v>
      </c>
      <c r="B890" s="477">
        <v>48</v>
      </c>
      <c r="C890" s="586"/>
      <c r="D890" s="594"/>
      <c r="E890" s="593"/>
      <c r="F890" s="473"/>
      <c r="G890" s="588"/>
      <c r="H890" s="475"/>
      <c r="I890" s="595"/>
      <c r="J890" s="596"/>
      <c r="K890" s="597"/>
      <c r="L890" s="503"/>
      <c r="M890" s="504"/>
      <c r="N890" s="505" t="str">
        <f>六年级BMI</f>
        <v/>
      </c>
      <c r="O890" s="499" t="str">
        <f>六年级BMI等级</f>
        <v/>
      </c>
      <c r="P890" s="500" t="str">
        <f>六年级BMI得分</f>
        <v/>
      </c>
      <c r="Q890" s="515" t="str">
        <f>六年级肺活量得分</f>
        <v/>
      </c>
      <c r="R890" s="512" t="str">
        <f>六年级等级</f>
        <v/>
      </c>
      <c r="S890" s="516" t="str">
        <f>六年级50米跑得分</f>
        <v/>
      </c>
      <c r="T890" s="517" t="str">
        <f>六年级等级</f>
        <v/>
      </c>
      <c r="U890" s="516" t="str">
        <f>六年级坐位体前屈得分</f>
        <v/>
      </c>
      <c r="V890" s="517" t="str">
        <f>六年级等级</f>
        <v/>
      </c>
      <c r="W890" s="516" t="str">
        <f>六年级一分钟跳绳得分</f>
        <v/>
      </c>
      <c r="X890" s="517" t="str">
        <f>六年级等级</f>
        <v/>
      </c>
      <c r="Y890" s="515" t="str">
        <f>六年级仰卧起坐得分</f>
        <v/>
      </c>
      <c r="Z890" s="518" t="str">
        <f>六年级等级</f>
        <v/>
      </c>
      <c r="AA890" s="533" t="str">
        <f>六年级折返跑得分</f>
        <v/>
      </c>
      <c r="AB890" s="515" t="str">
        <f>六年级等级</f>
        <v/>
      </c>
      <c r="AC890" s="533" t="str">
        <f>六年级跳绳附加分</f>
        <v/>
      </c>
      <c r="AD890" s="534" t="str">
        <f>六年级标准分</f>
        <v/>
      </c>
      <c r="AE890" s="534" t="str">
        <f>六年级总分</f>
        <v/>
      </c>
      <c r="AF890" s="517" t="str">
        <f>六年级等级</f>
        <v/>
      </c>
      <c r="AM890" s="452" t="str">
        <f>折返时间</f>
        <v/>
      </c>
    </row>
    <row r="891" spans="1:39">
      <c r="A891" s="476">
        <v>613</v>
      </c>
      <c r="B891" s="477">
        <v>49</v>
      </c>
      <c r="C891" s="586"/>
      <c r="D891" s="594"/>
      <c r="E891" s="593"/>
      <c r="F891" s="473"/>
      <c r="G891" s="588"/>
      <c r="H891" s="475"/>
      <c r="I891" s="595"/>
      <c r="J891" s="596"/>
      <c r="K891" s="597"/>
      <c r="L891" s="503"/>
      <c r="M891" s="504"/>
      <c r="N891" s="505" t="str">
        <f>六年级BMI</f>
        <v/>
      </c>
      <c r="O891" s="499" t="str">
        <f>六年级BMI等级</f>
        <v/>
      </c>
      <c r="P891" s="500" t="str">
        <f>六年级BMI得分</f>
        <v/>
      </c>
      <c r="Q891" s="515" t="str">
        <f>六年级肺活量得分</f>
        <v/>
      </c>
      <c r="R891" s="512" t="str">
        <f>六年级等级</f>
        <v/>
      </c>
      <c r="S891" s="516" t="str">
        <f>六年级50米跑得分</f>
        <v/>
      </c>
      <c r="T891" s="517" t="str">
        <f>六年级等级</f>
        <v/>
      </c>
      <c r="U891" s="516" t="str">
        <f>六年级坐位体前屈得分</f>
        <v/>
      </c>
      <c r="V891" s="517" t="str">
        <f>六年级等级</f>
        <v/>
      </c>
      <c r="W891" s="516" t="str">
        <f>六年级一分钟跳绳得分</f>
        <v/>
      </c>
      <c r="X891" s="517" t="str">
        <f>六年级等级</f>
        <v/>
      </c>
      <c r="Y891" s="515" t="str">
        <f>六年级仰卧起坐得分</f>
        <v/>
      </c>
      <c r="Z891" s="518" t="str">
        <f>六年级等级</f>
        <v/>
      </c>
      <c r="AA891" s="533" t="str">
        <f>六年级折返跑得分</f>
        <v/>
      </c>
      <c r="AB891" s="515" t="str">
        <f>六年级等级</f>
        <v/>
      </c>
      <c r="AC891" s="533" t="str">
        <f>六年级跳绳附加分</f>
        <v/>
      </c>
      <c r="AD891" s="534" t="str">
        <f>六年级标准分</f>
        <v/>
      </c>
      <c r="AE891" s="534" t="str">
        <f>六年级总分</f>
        <v/>
      </c>
      <c r="AF891" s="517" t="str">
        <f>六年级等级</f>
        <v/>
      </c>
      <c r="AM891" s="452" t="str">
        <f>折返时间</f>
        <v/>
      </c>
    </row>
    <row r="892" spans="1:39">
      <c r="A892" s="476">
        <v>613</v>
      </c>
      <c r="B892" s="477">
        <v>50</v>
      </c>
      <c r="C892" s="586"/>
      <c r="D892" s="594"/>
      <c r="E892" s="593"/>
      <c r="F892" s="473"/>
      <c r="G892" s="588"/>
      <c r="H892" s="475"/>
      <c r="I892" s="595"/>
      <c r="J892" s="596"/>
      <c r="K892" s="597"/>
      <c r="L892" s="503"/>
      <c r="M892" s="504"/>
      <c r="N892" s="505" t="str">
        <f>六年级BMI</f>
        <v/>
      </c>
      <c r="O892" s="499" t="str">
        <f>六年级BMI等级</f>
        <v/>
      </c>
      <c r="P892" s="500" t="str">
        <f>六年级BMI得分</f>
        <v/>
      </c>
      <c r="Q892" s="515" t="str">
        <f>六年级肺活量得分</f>
        <v/>
      </c>
      <c r="R892" s="512" t="str">
        <f>六年级等级</f>
        <v/>
      </c>
      <c r="S892" s="516" t="str">
        <f>六年级50米跑得分</f>
        <v/>
      </c>
      <c r="T892" s="517" t="str">
        <f>六年级等级</f>
        <v/>
      </c>
      <c r="U892" s="516" t="str">
        <f>六年级坐位体前屈得分</f>
        <v/>
      </c>
      <c r="V892" s="517" t="str">
        <f>六年级等级</f>
        <v/>
      </c>
      <c r="W892" s="516" t="str">
        <f>六年级一分钟跳绳得分</f>
        <v/>
      </c>
      <c r="X892" s="517" t="str">
        <f>六年级等级</f>
        <v/>
      </c>
      <c r="Y892" s="515" t="str">
        <f>六年级仰卧起坐得分</f>
        <v/>
      </c>
      <c r="Z892" s="518" t="str">
        <f>六年级等级</f>
        <v/>
      </c>
      <c r="AA892" s="533" t="str">
        <f>六年级折返跑得分</f>
        <v/>
      </c>
      <c r="AB892" s="515" t="str">
        <f>六年级等级</f>
        <v/>
      </c>
      <c r="AC892" s="533" t="str">
        <f>六年级跳绳附加分</f>
        <v/>
      </c>
      <c r="AD892" s="534" t="str">
        <f>六年级标准分</f>
        <v/>
      </c>
      <c r="AE892" s="534" t="str">
        <f>六年级总分</f>
        <v/>
      </c>
      <c r="AF892" s="517" t="str">
        <f>六年级等级</f>
        <v/>
      </c>
      <c r="AM892" s="452" t="str">
        <f>折返时间</f>
        <v/>
      </c>
    </row>
    <row r="893" spans="1:39">
      <c r="A893" s="476">
        <v>613</v>
      </c>
      <c r="B893" s="477">
        <v>51</v>
      </c>
      <c r="C893" s="586"/>
      <c r="D893" s="594"/>
      <c r="E893" s="593"/>
      <c r="F893" s="473"/>
      <c r="G893" s="588"/>
      <c r="H893" s="475"/>
      <c r="I893" s="595"/>
      <c r="J893" s="596"/>
      <c r="K893" s="597"/>
      <c r="L893" s="503"/>
      <c r="M893" s="504"/>
      <c r="N893" s="505" t="str">
        <f>六年级BMI</f>
        <v/>
      </c>
      <c r="O893" s="499" t="str">
        <f>六年级BMI等级</f>
        <v/>
      </c>
      <c r="P893" s="500" t="str">
        <f>六年级BMI得分</f>
        <v/>
      </c>
      <c r="Q893" s="515" t="str">
        <f>六年级肺活量得分</f>
        <v/>
      </c>
      <c r="R893" s="512" t="str">
        <f>六年级等级</f>
        <v/>
      </c>
      <c r="S893" s="516" t="str">
        <f>六年级50米跑得分</f>
        <v/>
      </c>
      <c r="T893" s="517" t="str">
        <f>六年级等级</f>
        <v/>
      </c>
      <c r="U893" s="516" t="str">
        <f>六年级坐位体前屈得分</f>
        <v/>
      </c>
      <c r="V893" s="517" t="str">
        <f>六年级等级</f>
        <v/>
      </c>
      <c r="W893" s="516" t="str">
        <f>六年级一分钟跳绳得分</f>
        <v/>
      </c>
      <c r="X893" s="517" t="str">
        <f>六年级等级</f>
        <v/>
      </c>
      <c r="Y893" s="515" t="str">
        <f>六年级仰卧起坐得分</f>
        <v/>
      </c>
      <c r="Z893" s="518" t="str">
        <f>六年级等级</f>
        <v/>
      </c>
      <c r="AA893" s="533" t="str">
        <f>六年级折返跑得分</f>
        <v/>
      </c>
      <c r="AB893" s="515" t="str">
        <f>六年级等级</f>
        <v/>
      </c>
      <c r="AC893" s="533" t="str">
        <f>六年级跳绳附加分</f>
        <v/>
      </c>
      <c r="AD893" s="534" t="str">
        <f>六年级标准分</f>
        <v/>
      </c>
      <c r="AE893" s="534" t="str">
        <f>六年级总分</f>
        <v/>
      </c>
      <c r="AF893" s="517" t="str">
        <f>六年级等级</f>
        <v/>
      </c>
      <c r="AM893" s="452" t="str">
        <f>折返时间</f>
        <v/>
      </c>
    </row>
    <row r="894" spans="1:39">
      <c r="A894" s="476">
        <v>613</v>
      </c>
      <c r="B894" s="477">
        <v>52</v>
      </c>
      <c r="C894" s="586"/>
      <c r="D894" s="594"/>
      <c r="E894" s="593"/>
      <c r="F894" s="473"/>
      <c r="G894" s="588"/>
      <c r="H894" s="475"/>
      <c r="I894" s="595"/>
      <c r="J894" s="596"/>
      <c r="K894" s="597"/>
      <c r="L894" s="503"/>
      <c r="M894" s="504"/>
      <c r="N894" s="505" t="str">
        <f>六年级BMI</f>
        <v/>
      </c>
      <c r="O894" s="499" t="str">
        <f>六年级BMI等级</f>
        <v/>
      </c>
      <c r="P894" s="500" t="str">
        <f>六年级BMI得分</f>
        <v/>
      </c>
      <c r="Q894" s="515" t="str">
        <f>六年级肺活量得分</f>
        <v/>
      </c>
      <c r="R894" s="512" t="str">
        <f>六年级等级</f>
        <v/>
      </c>
      <c r="S894" s="516" t="str">
        <f>六年级50米跑得分</f>
        <v/>
      </c>
      <c r="T894" s="517" t="str">
        <f>六年级等级</f>
        <v/>
      </c>
      <c r="U894" s="516" t="str">
        <f>六年级坐位体前屈得分</f>
        <v/>
      </c>
      <c r="V894" s="517" t="str">
        <f>六年级等级</f>
        <v/>
      </c>
      <c r="W894" s="516" t="str">
        <f>六年级一分钟跳绳得分</f>
        <v/>
      </c>
      <c r="X894" s="517" t="str">
        <f>六年级等级</f>
        <v/>
      </c>
      <c r="Y894" s="515" t="str">
        <f>六年级仰卧起坐得分</f>
        <v/>
      </c>
      <c r="Z894" s="518" t="str">
        <f>六年级等级</f>
        <v/>
      </c>
      <c r="AA894" s="533" t="str">
        <f>六年级折返跑得分</f>
        <v/>
      </c>
      <c r="AB894" s="515" t="str">
        <f>六年级等级</f>
        <v/>
      </c>
      <c r="AC894" s="533" t="str">
        <f>六年级跳绳附加分</f>
        <v/>
      </c>
      <c r="AD894" s="534" t="str">
        <f>六年级标准分</f>
        <v/>
      </c>
      <c r="AE894" s="534" t="str">
        <f>六年级总分</f>
        <v/>
      </c>
      <c r="AF894" s="517" t="str">
        <f>六年级等级</f>
        <v/>
      </c>
      <c r="AM894" s="452" t="str">
        <f>折返时间</f>
        <v/>
      </c>
    </row>
    <row r="895" spans="1:39">
      <c r="A895" s="476">
        <v>613</v>
      </c>
      <c r="B895" s="477">
        <v>53</v>
      </c>
      <c r="C895" s="586"/>
      <c r="D895" s="594"/>
      <c r="E895" s="593"/>
      <c r="F895" s="473"/>
      <c r="G895" s="588"/>
      <c r="H895" s="475"/>
      <c r="I895" s="595"/>
      <c r="J895" s="596"/>
      <c r="K895" s="597"/>
      <c r="L895" s="503"/>
      <c r="M895" s="504"/>
      <c r="N895" s="505" t="str">
        <f>六年级BMI</f>
        <v/>
      </c>
      <c r="O895" s="499" t="str">
        <f>六年级BMI等级</f>
        <v/>
      </c>
      <c r="P895" s="500" t="str">
        <f>六年级BMI得分</f>
        <v/>
      </c>
      <c r="Q895" s="515" t="str">
        <f>六年级肺活量得分</f>
        <v/>
      </c>
      <c r="R895" s="512" t="str">
        <f>六年级等级</f>
        <v/>
      </c>
      <c r="S895" s="516" t="str">
        <f>六年级50米跑得分</f>
        <v/>
      </c>
      <c r="T895" s="517" t="str">
        <f>六年级等级</f>
        <v/>
      </c>
      <c r="U895" s="516" t="str">
        <f>六年级坐位体前屈得分</f>
        <v/>
      </c>
      <c r="V895" s="517" t="str">
        <f>六年级等级</f>
        <v/>
      </c>
      <c r="W895" s="516" t="str">
        <f>六年级一分钟跳绳得分</f>
        <v/>
      </c>
      <c r="X895" s="517" t="str">
        <f>六年级等级</f>
        <v/>
      </c>
      <c r="Y895" s="515" t="str">
        <f>六年级仰卧起坐得分</f>
        <v/>
      </c>
      <c r="Z895" s="518" t="str">
        <f>六年级等级</f>
        <v/>
      </c>
      <c r="AA895" s="533" t="str">
        <f>六年级折返跑得分</f>
        <v/>
      </c>
      <c r="AB895" s="515" t="str">
        <f>六年级等级</f>
        <v/>
      </c>
      <c r="AC895" s="533" t="str">
        <f>六年级跳绳附加分</f>
        <v/>
      </c>
      <c r="AD895" s="534" t="str">
        <f>六年级标准分</f>
        <v/>
      </c>
      <c r="AE895" s="534" t="str">
        <f>六年级总分</f>
        <v/>
      </c>
      <c r="AF895" s="517" t="str">
        <f>六年级等级</f>
        <v/>
      </c>
      <c r="AM895" s="452" t="str">
        <f>折返时间</f>
        <v/>
      </c>
    </row>
    <row r="896" spans="1:39">
      <c r="A896" s="476">
        <v>613</v>
      </c>
      <c r="B896" s="477">
        <v>54</v>
      </c>
      <c r="C896" s="586"/>
      <c r="D896" s="594"/>
      <c r="E896" s="593"/>
      <c r="F896" s="473"/>
      <c r="G896" s="588"/>
      <c r="H896" s="475"/>
      <c r="I896" s="595"/>
      <c r="J896" s="596"/>
      <c r="K896" s="597"/>
      <c r="L896" s="503"/>
      <c r="M896" s="504"/>
      <c r="N896" s="505" t="str">
        <f>六年级BMI</f>
        <v/>
      </c>
      <c r="O896" s="499" t="str">
        <f>六年级BMI等级</f>
        <v/>
      </c>
      <c r="P896" s="500" t="str">
        <f>六年级BMI得分</f>
        <v/>
      </c>
      <c r="Q896" s="515" t="str">
        <f>六年级肺活量得分</f>
        <v/>
      </c>
      <c r="R896" s="512" t="str">
        <f>六年级等级</f>
        <v/>
      </c>
      <c r="S896" s="516" t="str">
        <f>六年级50米跑得分</f>
        <v/>
      </c>
      <c r="T896" s="517" t="str">
        <f>六年级等级</f>
        <v/>
      </c>
      <c r="U896" s="516" t="str">
        <f>六年级坐位体前屈得分</f>
        <v/>
      </c>
      <c r="V896" s="517" t="str">
        <f>六年级等级</f>
        <v/>
      </c>
      <c r="W896" s="516" t="str">
        <f>六年级一分钟跳绳得分</f>
        <v/>
      </c>
      <c r="X896" s="517" t="str">
        <f>六年级等级</f>
        <v/>
      </c>
      <c r="Y896" s="515" t="str">
        <f>六年级仰卧起坐得分</f>
        <v/>
      </c>
      <c r="Z896" s="518" t="str">
        <f>六年级等级</f>
        <v/>
      </c>
      <c r="AA896" s="533" t="str">
        <f>六年级折返跑得分</f>
        <v/>
      </c>
      <c r="AB896" s="515" t="str">
        <f>六年级等级</f>
        <v/>
      </c>
      <c r="AC896" s="533" t="str">
        <f>六年级跳绳附加分</f>
        <v/>
      </c>
      <c r="AD896" s="534" t="str">
        <f>六年级标准分</f>
        <v/>
      </c>
      <c r="AE896" s="534" t="str">
        <f>六年级总分</f>
        <v/>
      </c>
      <c r="AF896" s="517" t="str">
        <f>六年级等级</f>
        <v/>
      </c>
      <c r="AM896" s="452" t="str">
        <f>折返时间</f>
        <v/>
      </c>
    </row>
    <row r="897" spans="1:39">
      <c r="A897" s="476">
        <v>613</v>
      </c>
      <c r="B897" s="477">
        <v>55</v>
      </c>
      <c r="C897" s="586"/>
      <c r="D897" s="594"/>
      <c r="E897" s="593"/>
      <c r="F897" s="473"/>
      <c r="G897" s="588"/>
      <c r="H897" s="475"/>
      <c r="I897" s="595"/>
      <c r="J897" s="596"/>
      <c r="K897" s="597"/>
      <c r="L897" s="503"/>
      <c r="M897" s="504"/>
      <c r="N897" s="505" t="str">
        <f>六年级BMI</f>
        <v/>
      </c>
      <c r="O897" s="499" t="str">
        <f>六年级BMI等级</f>
        <v/>
      </c>
      <c r="P897" s="500" t="str">
        <f>六年级BMI得分</f>
        <v/>
      </c>
      <c r="Q897" s="515" t="str">
        <f>六年级肺活量得分</f>
        <v/>
      </c>
      <c r="R897" s="512" t="str">
        <f>六年级等级</f>
        <v/>
      </c>
      <c r="S897" s="516" t="str">
        <f>六年级50米跑得分</f>
        <v/>
      </c>
      <c r="T897" s="517" t="str">
        <f>六年级等级</f>
        <v/>
      </c>
      <c r="U897" s="516" t="str">
        <f>六年级坐位体前屈得分</f>
        <v/>
      </c>
      <c r="V897" s="517" t="str">
        <f>六年级等级</f>
        <v/>
      </c>
      <c r="W897" s="516" t="str">
        <f>六年级一分钟跳绳得分</f>
        <v/>
      </c>
      <c r="X897" s="517" t="str">
        <f>六年级等级</f>
        <v/>
      </c>
      <c r="Y897" s="515" t="str">
        <f>六年级仰卧起坐得分</f>
        <v/>
      </c>
      <c r="Z897" s="518" t="str">
        <f>六年级等级</f>
        <v/>
      </c>
      <c r="AA897" s="533" t="str">
        <f>六年级折返跑得分</f>
        <v/>
      </c>
      <c r="AB897" s="515" t="str">
        <f>六年级等级</f>
        <v/>
      </c>
      <c r="AC897" s="533" t="str">
        <f>六年级跳绳附加分</f>
        <v/>
      </c>
      <c r="AD897" s="534" t="str">
        <f>六年级标准分</f>
        <v/>
      </c>
      <c r="AE897" s="534" t="str">
        <f>六年级总分</f>
        <v/>
      </c>
      <c r="AF897" s="517" t="str">
        <f>六年级等级</f>
        <v/>
      </c>
      <c r="AM897" s="452" t="str">
        <f>折返时间</f>
        <v/>
      </c>
    </row>
    <row r="898" spans="1:39">
      <c r="A898" s="476">
        <v>613</v>
      </c>
      <c r="B898" s="477">
        <v>56</v>
      </c>
      <c r="C898" s="586"/>
      <c r="D898" s="594"/>
      <c r="E898" s="593"/>
      <c r="F898" s="473"/>
      <c r="G898" s="588"/>
      <c r="H898" s="475"/>
      <c r="I898" s="595"/>
      <c r="J898" s="596"/>
      <c r="K898" s="597"/>
      <c r="L898" s="503"/>
      <c r="M898" s="504"/>
      <c r="N898" s="505" t="str">
        <f>六年级BMI</f>
        <v/>
      </c>
      <c r="O898" s="499" t="str">
        <f>六年级BMI等级</f>
        <v/>
      </c>
      <c r="P898" s="500" t="str">
        <f>六年级BMI得分</f>
        <v/>
      </c>
      <c r="Q898" s="515" t="str">
        <f>六年级肺活量得分</f>
        <v/>
      </c>
      <c r="R898" s="512" t="str">
        <f>六年级等级</f>
        <v/>
      </c>
      <c r="S898" s="516" t="str">
        <f>六年级50米跑得分</f>
        <v/>
      </c>
      <c r="T898" s="517" t="str">
        <f>六年级等级</f>
        <v/>
      </c>
      <c r="U898" s="516" t="str">
        <f>六年级坐位体前屈得分</f>
        <v/>
      </c>
      <c r="V898" s="517" t="str">
        <f>六年级等级</f>
        <v/>
      </c>
      <c r="W898" s="516" t="str">
        <f>六年级一分钟跳绳得分</f>
        <v/>
      </c>
      <c r="X898" s="517" t="str">
        <f>六年级等级</f>
        <v/>
      </c>
      <c r="Y898" s="515" t="str">
        <f>六年级仰卧起坐得分</f>
        <v/>
      </c>
      <c r="Z898" s="518" t="str">
        <f>六年级等级</f>
        <v/>
      </c>
      <c r="AA898" s="533" t="str">
        <f>六年级折返跑得分</f>
        <v/>
      </c>
      <c r="AB898" s="515" t="str">
        <f>六年级等级</f>
        <v/>
      </c>
      <c r="AC898" s="533" t="str">
        <f>六年级跳绳附加分</f>
        <v/>
      </c>
      <c r="AD898" s="534" t="str">
        <f>六年级标准分</f>
        <v/>
      </c>
      <c r="AE898" s="534" t="str">
        <f>六年级总分</f>
        <v/>
      </c>
      <c r="AF898" s="517" t="str">
        <f>六年级等级</f>
        <v/>
      </c>
      <c r="AM898" s="452" t="str">
        <f>折返时间</f>
        <v/>
      </c>
    </row>
    <row r="899" spans="1:39">
      <c r="A899" s="476">
        <v>613</v>
      </c>
      <c r="B899" s="477">
        <v>57</v>
      </c>
      <c r="C899" s="586"/>
      <c r="D899" s="594"/>
      <c r="E899" s="593"/>
      <c r="F899" s="473"/>
      <c r="G899" s="588"/>
      <c r="H899" s="475"/>
      <c r="I899" s="595"/>
      <c r="J899" s="596"/>
      <c r="K899" s="597"/>
      <c r="L899" s="503"/>
      <c r="M899" s="504"/>
      <c r="N899" s="505" t="str">
        <f>六年级BMI</f>
        <v/>
      </c>
      <c r="O899" s="499" t="str">
        <f>六年级BMI等级</f>
        <v/>
      </c>
      <c r="P899" s="500" t="str">
        <f>六年级BMI得分</f>
        <v/>
      </c>
      <c r="Q899" s="515" t="str">
        <f>六年级肺活量得分</f>
        <v/>
      </c>
      <c r="R899" s="512" t="str">
        <f>六年级等级</f>
        <v/>
      </c>
      <c r="S899" s="516" t="str">
        <f>六年级50米跑得分</f>
        <v/>
      </c>
      <c r="T899" s="517" t="str">
        <f>六年级等级</f>
        <v/>
      </c>
      <c r="U899" s="516" t="str">
        <f>六年级坐位体前屈得分</f>
        <v/>
      </c>
      <c r="V899" s="517" t="str">
        <f>六年级等级</f>
        <v/>
      </c>
      <c r="W899" s="516" t="str">
        <f>六年级一分钟跳绳得分</f>
        <v/>
      </c>
      <c r="X899" s="517" t="str">
        <f>六年级等级</f>
        <v/>
      </c>
      <c r="Y899" s="515" t="str">
        <f>六年级仰卧起坐得分</f>
        <v/>
      </c>
      <c r="Z899" s="518" t="str">
        <f>六年级等级</f>
        <v/>
      </c>
      <c r="AA899" s="533" t="str">
        <f>六年级折返跑得分</f>
        <v/>
      </c>
      <c r="AB899" s="515" t="str">
        <f>六年级等级</f>
        <v/>
      </c>
      <c r="AC899" s="533" t="str">
        <f>六年级跳绳附加分</f>
        <v/>
      </c>
      <c r="AD899" s="534" t="str">
        <f>六年级标准分</f>
        <v/>
      </c>
      <c r="AE899" s="534" t="str">
        <f>六年级总分</f>
        <v/>
      </c>
      <c r="AF899" s="517" t="str">
        <f>六年级等级</f>
        <v/>
      </c>
      <c r="AM899" s="452" t="str">
        <f>折返时间</f>
        <v/>
      </c>
    </row>
    <row r="900" spans="1:39">
      <c r="A900" s="476">
        <v>613</v>
      </c>
      <c r="B900" s="477">
        <v>58</v>
      </c>
      <c r="C900" s="586"/>
      <c r="D900" s="594"/>
      <c r="E900" s="593"/>
      <c r="F900" s="473"/>
      <c r="G900" s="588"/>
      <c r="H900" s="475"/>
      <c r="I900" s="595"/>
      <c r="J900" s="596"/>
      <c r="K900" s="597"/>
      <c r="L900" s="503"/>
      <c r="M900" s="504"/>
      <c r="N900" s="505" t="str">
        <f>六年级BMI</f>
        <v/>
      </c>
      <c r="O900" s="499" t="str">
        <f>六年级BMI等级</f>
        <v/>
      </c>
      <c r="P900" s="500" t="str">
        <f>六年级BMI得分</f>
        <v/>
      </c>
      <c r="Q900" s="515" t="str">
        <f>六年级肺活量得分</f>
        <v/>
      </c>
      <c r="R900" s="512" t="str">
        <f>六年级等级</f>
        <v/>
      </c>
      <c r="S900" s="516" t="str">
        <f>六年级50米跑得分</f>
        <v/>
      </c>
      <c r="T900" s="517" t="str">
        <f>六年级等级</f>
        <v/>
      </c>
      <c r="U900" s="516" t="str">
        <f>六年级坐位体前屈得分</f>
        <v/>
      </c>
      <c r="V900" s="517" t="str">
        <f>六年级等级</f>
        <v/>
      </c>
      <c r="W900" s="516" t="str">
        <f>六年级一分钟跳绳得分</f>
        <v/>
      </c>
      <c r="X900" s="517" t="str">
        <f>六年级等级</f>
        <v/>
      </c>
      <c r="Y900" s="515" t="str">
        <f>六年级仰卧起坐得分</f>
        <v/>
      </c>
      <c r="Z900" s="518" t="str">
        <f>六年级等级</f>
        <v/>
      </c>
      <c r="AA900" s="533" t="str">
        <f>六年级折返跑得分</f>
        <v/>
      </c>
      <c r="AB900" s="515" t="str">
        <f>六年级等级</f>
        <v/>
      </c>
      <c r="AC900" s="533" t="str">
        <f>六年级跳绳附加分</f>
        <v/>
      </c>
      <c r="AD900" s="534" t="str">
        <f>六年级标准分</f>
        <v/>
      </c>
      <c r="AE900" s="534" t="str">
        <f>六年级总分</f>
        <v/>
      </c>
      <c r="AF900" s="517" t="str">
        <f>六年级等级</f>
        <v/>
      </c>
      <c r="AM900" s="452" t="str">
        <f>折返时间</f>
        <v/>
      </c>
    </row>
    <row r="901" spans="1:39">
      <c r="A901" s="476">
        <v>613</v>
      </c>
      <c r="B901" s="477">
        <v>59</v>
      </c>
      <c r="C901" s="586"/>
      <c r="D901" s="594"/>
      <c r="E901" s="593"/>
      <c r="F901" s="473"/>
      <c r="G901" s="588"/>
      <c r="H901" s="475"/>
      <c r="I901" s="595"/>
      <c r="J901" s="596"/>
      <c r="K901" s="597"/>
      <c r="L901" s="503"/>
      <c r="M901" s="504"/>
      <c r="N901" s="505" t="str">
        <f>六年级BMI</f>
        <v/>
      </c>
      <c r="O901" s="499" t="str">
        <f>六年级BMI等级</f>
        <v/>
      </c>
      <c r="P901" s="500" t="str">
        <f>六年级BMI得分</f>
        <v/>
      </c>
      <c r="Q901" s="515" t="str">
        <f>六年级肺活量得分</f>
        <v/>
      </c>
      <c r="R901" s="512" t="str">
        <f>六年级等级</f>
        <v/>
      </c>
      <c r="S901" s="516" t="str">
        <f>六年级50米跑得分</f>
        <v/>
      </c>
      <c r="T901" s="517" t="str">
        <f>六年级等级</f>
        <v/>
      </c>
      <c r="U901" s="516" t="str">
        <f>六年级坐位体前屈得分</f>
        <v/>
      </c>
      <c r="V901" s="517" t="str">
        <f>六年级等级</f>
        <v/>
      </c>
      <c r="W901" s="516" t="str">
        <f>六年级一分钟跳绳得分</f>
        <v/>
      </c>
      <c r="X901" s="517" t="str">
        <f>六年级等级</f>
        <v/>
      </c>
      <c r="Y901" s="515" t="str">
        <f>六年级仰卧起坐得分</f>
        <v/>
      </c>
      <c r="Z901" s="518" t="str">
        <f>六年级等级</f>
        <v/>
      </c>
      <c r="AA901" s="533" t="str">
        <f>六年级折返跑得分</f>
        <v/>
      </c>
      <c r="AB901" s="515" t="str">
        <f>六年级等级</f>
        <v/>
      </c>
      <c r="AC901" s="533" t="str">
        <f>六年级跳绳附加分</f>
        <v/>
      </c>
      <c r="AD901" s="534" t="str">
        <f>六年级标准分</f>
        <v/>
      </c>
      <c r="AE901" s="534" t="str">
        <f>六年级总分</f>
        <v/>
      </c>
      <c r="AF901" s="517" t="str">
        <f>六年级等级</f>
        <v/>
      </c>
      <c r="AM901" s="452" t="str">
        <f>折返时间</f>
        <v/>
      </c>
    </row>
    <row r="902" spans="1:39">
      <c r="A902" s="476">
        <v>613</v>
      </c>
      <c r="B902" s="477">
        <v>60</v>
      </c>
      <c r="C902" s="586"/>
      <c r="D902" s="594"/>
      <c r="E902" s="593"/>
      <c r="F902" s="473"/>
      <c r="G902" s="588"/>
      <c r="H902" s="475"/>
      <c r="I902" s="595"/>
      <c r="J902" s="596"/>
      <c r="K902" s="597"/>
      <c r="L902" s="503"/>
      <c r="M902" s="504"/>
      <c r="N902" s="505" t="str">
        <f>六年级BMI</f>
        <v/>
      </c>
      <c r="O902" s="499" t="str">
        <f>六年级BMI等级</f>
        <v/>
      </c>
      <c r="P902" s="500" t="str">
        <f>六年级BMI得分</f>
        <v/>
      </c>
      <c r="Q902" s="515" t="str">
        <f>六年级肺活量得分</f>
        <v/>
      </c>
      <c r="R902" s="512" t="str">
        <f>六年级等级</f>
        <v/>
      </c>
      <c r="S902" s="516" t="str">
        <f>六年级50米跑得分</f>
        <v/>
      </c>
      <c r="T902" s="517" t="str">
        <f>六年级等级</f>
        <v/>
      </c>
      <c r="U902" s="516" t="str">
        <f>六年级坐位体前屈得分</f>
        <v/>
      </c>
      <c r="V902" s="517" t="str">
        <f>六年级等级</f>
        <v/>
      </c>
      <c r="W902" s="516" t="str">
        <f>六年级一分钟跳绳得分</f>
        <v/>
      </c>
      <c r="X902" s="517" t="str">
        <f>六年级等级</f>
        <v/>
      </c>
      <c r="Y902" s="515" t="str">
        <f>六年级仰卧起坐得分</f>
        <v/>
      </c>
      <c r="Z902" s="518" t="str">
        <f>六年级等级</f>
        <v/>
      </c>
      <c r="AA902" s="533" t="str">
        <f>六年级折返跑得分</f>
        <v/>
      </c>
      <c r="AB902" s="515" t="str">
        <f>六年级等级</f>
        <v/>
      </c>
      <c r="AC902" s="533" t="str">
        <f>六年级跳绳附加分</f>
        <v/>
      </c>
      <c r="AD902" s="534" t="str">
        <f>六年级标准分</f>
        <v/>
      </c>
      <c r="AE902" s="534" t="str">
        <f>六年级总分</f>
        <v/>
      </c>
      <c r="AF902" s="517" t="str">
        <f>六年级等级</f>
        <v/>
      </c>
      <c r="AM902" s="452" t="str">
        <f>折返时间</f>
        <v/>
      </c>
    </row>
    <row r="903" spans="1:39">
      <c r="A903" s="476">
        <v>613</v>
      </c>
      <c r="B903" s="477">
        <v>61</v>
      </c>
      <c r="C903" s="586"/>
      <c r="D903" s="587"/>
      <c r="E903" s="586"/>
      <c r="F903" s="473"/>
      <c r="G903" s="588"/>
      <c r="H903" s="475"/>
      <c r="I903" s="595"/>
      <c r="J903" s="596"/>
      <c r="K903" s="596"/>
      <c r="L903" s="503"/>
      <c r="M903" s="504"/>
      <c r="N903" s="505" t="str">
        <f>六年级BMI</f>
        <v/>
      </c>
      <c r="O903" s="499" t="str">
        <f>六年级BMI等级</f>
        <v/>
      </c>
      <c r="P903" s="500" t="str">
        <f>六年级BMI得分</f>
        <v/>
      </c>
      <c r="Q903" s="515" t="str">
        <f>六年级肺活量得分</f>
        <v/>
      </c>
      <c r="R903" s="512" t="str">
        <f>六年级等级</f>
        <v/>
      </c>
      <c r="S903" s="516" t="str">
        <f>六年级50米跑得分</f>
        <v/>
      </c>
      <c r="T903" s="517" t="str">
        <f>六年级等级</f>
        <v/>
      </c>
      <c r="U903" s="516" t="str">
        <f>六年级坐位体前屈得分</f>
        <v/>
      </c>
      <c r="V903" s="517" t="str">
        <f>六年级等级</f>
        <v/>
      </c>
      <c r="W903" s="516" t="str">
        <f>六年级一分钟跳绳得分</f>
        <v/>
      </c>
      <c r="X903" s="517" t="str">
        <f>六年级等级</f>
        <v/>
      </c>
      <c r="Y903" s="515" t="str">
        <f>六年级仰卧起坐得分</f>
        <v/>
      </c>
      <c r="Z903" s="518" t="str">
        <f>六年级等级</f>
        <v/>
      </c>
      <c r="AA903" s="533" t="str">
        <f>六年级折返跑得分</f>
        <v/>
      </c>
      <c r="AB903" s="515" t="str">
        <f>六年级等级</f>
        <v/>
      </c>
      <c r="AC903" s="533" t="str">
        <f>六年级跳绳附加分</f>
        <v/>
      </c>
      <c r="AD903" s="534" t="str">
        <f>六年级标准分</f>
        <v/>
      </c>
      <c r="AE903" s="534" t="str">
        <f>六年级总分</f>
        <v/>
      </c>
      <c r="AF903" s="517" t="str">
        <f>六年级等级</f>
        <v/>
      </c>
      <c r="AM903" s="452" t="str">
        <f>折返时间</f>
        <v/>
      </c>
    </row>
    <row r="904" spans="1:39">
      <c r="A904" s="476">
        <v>613</v>
      </c>
      <c r="B904" s="477">
        <v>62</v>
      </c>
      <c r="C904" s="586"/>
      <c r="D904" s="587"/>
      <c r="E904" s="586"/>
      <c r="F904" s="473"/>
      <c r="G904" s="588"/>
      <c r="H904" s="475"/>
      <c r="I904" s="595"/>
      <c r="J904" s="596"/>
      <c r="K904" s="596"/>
      <c r="L904" s="503"/>
      <c r="M904" s="504"/>
      <c r="N904" s="505" t="str">
        <f>六年级BMI</f>
        <v/>
      </c>
      <c r="O904" s="499" t="str">
        <f>六年级BMI等级</f>
        <v/>
      </c>
      <c r="P904" s="500" t="str">
        <f>六年级BMI得分</f>
        <v/>
      </c>
      <c r="Q904" s="515" t="str">
        <f>六年级肺活量得分</f>
        <v/>
      </c>
      <c r="R904" s="512" t="str">
        <f>六年级等级</f>
        <v/>
      </c>
      <c r="S904" s="516" t="str">
        <f>六年级50米跑得分</f>
        <v/>
      </c>
      <c r="T904" s="517" t="str">
        <f>六年级等级</f>
        <v/>
      </c>
      <c r="U904" s="516" t="str">
        <f>六年级坐位体前屈得分</f>
        <v/>
      </c>
      <c r="V904" s="517" t="str">
        <f>六年级等级</f>
        <v/>
      </c>
      <c r="W904" s="516" t="str">
        <f>六年级一分钟跳绳得分</f>
        <v/>
      </c>
      <c r="X904" s="517" t="str">
        <f>六年级等级</f>
        <v/>
      </c>
      <c r="Y904" s="515" t="str">
        <f>六年级仰卧起坐得分</f>
        <v/>
      </c>
      <c r="Z904" s="518" t="str">
        <f>六年级等级</f>
        <v/>
      </c>
      <c r="AA904" s="533" t="str">
        <f>六年级折返跑得分</f>
        <v/>
      </c>
      <c r="AB904" s="515" t="str">
        <f>六年级等级</f>
        <v/>
      </c>
      <c r="AC904" s="533" t="str">
        <f>六年级跳绳附加分</f>
        <v/>
      </c>
      <c r="AD904" s="534" t="str">
        <f>六年级标准分</f>
        <v/>
      </c>
      <c r="AE904" s="534" t="str">
        <f>六年级总分</f>
        <v/>
      </c>
      <c r="AF904" s="517" t="str">
        <f>六年级等级</f>
        <v/>
      </c>
      <c r="AM904" s="452" t="str">
        <f>折返时间</f>
        <v/>
      </c>
    </row>
    <row r="905" spans="1:39">
      <c r="A905" s="476">
        <v>613</v>
      </c>
      <c r="B905" s="477">
        <v>63</v>
      </c>
      <c r="C905" s="586"/>
      <c r="D905" s="587"/>
      <c r="E905" s="586"/>
      <c r="F905" s="473"/>
      <c r="G905" s="588"/>
      <c r="H905" s="475"/>
      <c r="I905" s="595"/>
      <c r="J905" s="596"/>
      <c r="K905" s="596"/>
      <c r="L905" s="503"/>
      <c r="M905" s="504"/>
      <c r="N905" s="505" t="str">
        <f>六年级BMI</f>
        <v/>
      </c>
      <c r="O905" s="499" t="str">
        <f>六年级BMI等级</f>
        <v/>
      </c>
      <c r="P905" s="500" t="str">
        <f>六年级BMI得分</f>
        <v/>
      </c>
      <c r="Q905" s="515" t="str">
        <f>六年级肺活量得分</f>
        <v/>
      </c>
      <c r="R905" s="512" t="str">
        <f>六年级等级</f>
        <v/>
      </c>
      <c r="S905" s="516" t="str">
        <f>六年级50米跑得分</f>
        <v/>
      </c>
      <c r="T905" s="517" t="str">
        <f>六年级等级</f>
        <v/>
      </c>
      <c r="U905" s="516" t="str">
        <f>六年级坐位体前屈得分</f>
        <v/>
      </c>
      <c r="V905" s="517" t="str">
        <f>六年级等级</f>
        <v/>
      </c>
      <c r="W905" s="516" t="str">
        <f>六年级一分钟跳绳得分</f>
        <v/>
      </c>
      <c r="X905" s="517" t="str">
        <f>六年级等级</f>
        <v/>
      </c>
      <c r="Y905" s="515" t="str">
        <f>六年级仰卧起坐得分</f>
        <v/>
      </c>
      <c r="Z905" s="518" t="str">
        <f>六年级等级</f>
        <v/>
      </c>
      <c r="AA905" s="533" t="str">
        <f>六年级折返跑得分</f>
        <v/>
      </c>
      <c r="AB905" s="515" t="str">
        <f>六年级等级</f>
        <v/>
      </c>
      <c r="AC905" s="533" t="str">
        <f>六年级跳绳附加分</f>
        <v/>
      </c>
      <c r="AD905" s="534" t="str">
        <f>六年级标准分</f>
        <v/>
      </c>
      <c r="AE905" s="534" t="str">
        <f>六年级总分</f>
        <v/>
      </c>
      <c r="AF905" s="517" t="str">
        <f>六年级等级</f>
        <v/>
      </c>
      <c r="AM905" s="452" t="str">
        <f>折返时间</f>
        <v/>
      </c>
    </row>
    <row r="906" spans="1:39">
      <c r="A906" s="476">
        <v>613</v>
      </c>
      <c r="B906" s="477">
        <v>64</v>
      </c>
      <c r="C906" s="586"/>
      <c r="D906" s="587"/>
      <c r="E906" s="586"/>
      <c r="F906" s="473"/>
      <c r="G906" s="589"/>
      <c r="H906" s="475"/>
      <c r="I906" s="595"/>
      <c r="J906" s="596"/>
      <c r="K906" s="596"/>
      <c r="L906" s="503"/>
      <c r="M906" s="504"/>
      <c r="N906" s="505" t="str">
        <f>六年级BMI</f>
        <v/>
      </c>
      <c r="O906" s="499" t="str">
        <f>六年级BMI等级</f>
        <v/>
      </c>
      <c r="P906" s="500" t="str">
        <f>六年级BMI得分</f>
        <v/>
      </c>
      <c r="Q906" s="515" t="str">
        <f>六年级肺活量得分</f>
        <v/>
      </c>
      <c r="R906" s="512" t="str">
        <f>六年级等级</f>
        <v/>
      </c>
      <c r="S906" s="516" t="str">
        <f>六年级50米跑得分</f>
        <v/>
      </c>
      <c r="T906" s="517" t="str">
        <f>六年级等级</f>
        <v/>
      </c>
      <c r="U906" s="516" t="str">
        <f>六年级坐位体前屈得分</f>
        <v/>
      </c>
      <c r="V906" s="517" t="str">
        <f>六年级等级</f>
        <v/>
      </c>
      <c r="W906" s="516" t="str">
        <f>六年级一分钟跳绳得分</f>
        <v/>
      </c>
      <c r="X906" s="517" t="str">
        <f>六年级等级</f>
        <v/>
      </c>
      <c r="Y906" s="515" t="str">
        <f>六年级仰卧起坐得分</f>
        <v/>
      </c>
      <c r="Z906" s="518" t="str">
        <f>六年级等级</f>
        <v/>
      </c>
      <c r="AA906" s="533" t="str">
        <f>六年级折返跑得分</f>
        <v/>
      </c>
      <c r="AB906" s="515" t="str">
        <f>六年级等级</f>
        <v/>
      </c>
      <c r="AC906" s="533" t="str">
        <f>六年级跳绳附加分</f>
        <v/>
      </c>
      <c r="AD906" s="534" t="str">
        <f>六年级标准分</f>
        <v/>
      </c>
      <c r="AE906" s="534" t="str">
        <f>六年级总分</f>
        <v/>
      </c>
      <c r="AF906" s="517" t="str">
        <f>六年级等级</f>
        <v/>
      </c>
      <c r="AM906" s="452" t="str">
        <f>折返时间</f>
        <v/>
      </c>
    </row>
    <row r="907" spans="1:39">
      <c r="A907" s="476">
        <v>613</v>
      </c>
      <c r="B907" s="477">
        <v>65</v>
      </c>
      <c r="C907" s="586"/>
      <c r="D907" s="587"/>
      <c r="E907" s="586"/>
      <c r="F907" s="473"/>
      <c r="G907" s="589"/>
      <c r="H907" s="475"/>
      <c r="I907" s="595"/>
      <c r="J907" s="596"/>
      <c r="K907" s="596"/>
      <c r="L907" s="503"/>
      <c r="M907" s="504"/>
      <c r="N907" s="505" t="str">
        <f>六年级BMI</f>
        <v/>
      </c>
      <c r="O907" s="499" t="str">
        <f>六年级BMI等级</f>
        <v/>
      </c>
      <c r="P907" s="500" t="str">
        <f>六年级BMI得分</f>
        <v/>
      </c>
      <c r="Q907" s="515" t="str">
        <f>六年级肺活量得分</f>
        <v/>
      </c>
      <c r="R907" s="512" t="str">
        <f>六年级等级</f>
        <v/>
      </c>
      <c r="S907" s="516" t="str">
        <f>六年级50米跑得分</f>
        <v/>
      </c>
      <c r="T907" s="517" t="str">
        <f>六年级等级</f>
        <v/>
      </c>
      <c r="U907" s="516" t="str">
        <f>六年级坐位体前屈得分</f>
        <v/>
      </c>
      <c r="V907" s="517" t="str">
        <f>六年级等级</f>
        <v/>
      </c>
      <c r="W907" s="516" t="str">
        <f>六年级一分钟跳绳得分</f>
        <v/>
      </c>
      <c r="X907" s="517" t="str">
        <f>六年级等级</f>
        <v/>
      </c>
      <c r="Y907" s="515" t="str">
        <f>六年级仰卧起坐得分</f>
        <v/>
      </c>
      <c r="Z907" s="518" t="str">
        <f>六年级等级</f>
        <v/>
      </c>
      <c r="AA907" s="533" t="str">
        <f>六年级折返跑得分</f>
        <v/>
      </c>
      <c r="AB907" s="515" t="str">
        <f>六年级等级</f>
        <v/>
      </c>
      <c r="AC907" s="533" t="str">
        <f>六年级跳绳附加分</f>
        <v/>
      </c>
      <c r="AD907" s="534" t="str">
        <f>六年级标准分</f>
        <v/>
      </c>
      <c r="AE907" s="534" t="str">
        <f>六年级总分</f>
        <v/>
      </c>
      <c r="AF907" s="517" t="str">
        <f>六年级等级</f>
        <v/>
      </c>
      <c r="AM907" s="452" t="str">
        <f>折返时间</f>
        <v/>
      </c>
    </row>
    <row r="908" spans="1:39">
      <c r="A908" s="476">
        <v>613</v>
      </c>
      <c r="B908" s="477">
        <v>66</v>
      </c>
      <c r="C908" s="586"/>
      <c r="D908" s="587"/>
      <c r="E908" s="586"/>
      <c r="F908" s="473"/>
      <c r="G908" s="588"/>
      <c r="H908" s="475"/>
      <c r="I908" s="595"/>
      <c r="J908" s="596"/>
      <c r="K908" s="596"/>
      <c r="L908" s="503"/>
      <c r="M908" s="504"/>
      <c r="N908" s="505" t="str">
        <f>六年级BMI</f>
        <v/>
      </c>
      <c r="O908" s="499" t="str">
        <f>六年级BMI等级</f>
        <v/>
      </c>
      <c r="P908" s="500" t="str">
        <f>六年级BMI得分</f>
        <v/>
      </c>
      <c r="Q908" s="515" t="str">
        <f>六年级肺活量得分</f>
        <v/>
      </c>
      <c r="R908" s="512" t="str">
        <f>六年级等级</f>
        <v/>
      </c>
      <c r="S908" s="516" t="str">
        <f>六年级50米跑得分</f>
        <v/>
      </c>
      <c r="T908" s="517" t="str">
        <f>六年级等级</f>
        <v/>
      </c>
      <c r="U908" s="516" t="str">
        <f>六年级坐位体前屈得分</f>
        <v/>
      </c>
      <c r="V908" s="517" t="str">
        <f>六年级等级</f>
        <v/>
      </c>
      <c r="W908" s="516" t="str">
        <f>六年级一分钟跳绳得分</f>
        <v/>
      </c>
      <c r="X908" s="517" t="str">
        <f>六年级等级</f>
        <v/>
      </c>
      <c r="Y908" s="515" t="str">
        <f>六年级仰卧起坐得分</f>
        <v/>
      </c>
      <c r="Z908" s="518" t="str">
        <f>六年级等级</f>
        <v/>
      </c>
      <c r="AA908" s="533" t="str">
        <f>六年级折返跑得分</f>
        <v/>
      </c>
      <c r="AB908" s="515" t="str">
        <f>六年级等级</f>
        <v/>
      </c>
      <c r="AC908" s="533" t="str">
        <f>六年级跳绳附加分</f>
        <v/>
      </c>
      <c r="AD908" s="534" t="str">
        <f>六年级标准分</f>
        <v/>
      </c>
      <c r="AE908" s="534" t="str">
        <f>六年级总分</f>
        <v/>
      </c>
      <c r="AF908" s="517" t="str">
        <f>六年级等级</f>
        <v/>
      </c>
      <c r="AM908" s="452" t="str">
        <f>折返时间</f>
        <v/>
      </c>
    </row>
    <row r="909" spans="1:39">
      <c r="A909" s="476">
        <v>613</v>
      </c>
      <c r="B909" s="477">
        <v>67</v>
      </c>
      <c r="C909" s="586"/>
      <c r="D909" s="587"/>
      <c r="E909" s="586"/>
      <c r="F909" s="473"/>
      <c r="G909" s="588"/>
      <c r="H909" s="475"/>
      <c r="I909" s="595"/>
      <c r="J909" s="596"/>
      <c r="K909" s="596"/>
      <c r="L909" s="503"/>
      <c r="M909" s="504"/>
      <c r="N909" s="505" t="str">
        <f>六年级BMI</f>
        <v/>
      </c>
      <c r="O909" s="499" t="str">
        <f>六年级BMI等级</f>
        <v/>
      </c>
      <c r="P909" s="500" t="str">
        <f>六年级BMI得分</f>
        <v/>
      </c>
      <c r="Q909" s="515" t="str">
        <f>六年级肺活量得分</f>
        <v/>
      </c>
      <c r="R909" s="512" t="str">
        <f>六年级等级</f>
        <v/>
      </c>
      <c r="S909" s="516" t="str">
        <f>六年级50米跑得分</f>
        <v/>
      </c>
      <c r="T909" s="517" t="str">
        <f>六年级等级</f>
        <v/>
      </c>
      <c r="U909" s="516" t="str">
        <f>六年级坐位体前屈得分</f>
        <v/>
      </c>
      <c r="V909" s="517" t="str">
        <f>六年级等级</f>
        <v/>
      </c>
      <c r="W909" s="516" t="str">
        <f>六年级一分钟跳绳得分</f>
        <v/>
      </c>
      <c r="X909" s="517" t="str">
        <f>六年级等级</f>
        <v/>
      </c>
      <c r="Y909" s="515" t="str">
        <f>六年级仰卧起坐得分</f>
        <v/>
      </c>
      <c r="Z909" s="518" t="str">
        <f>六年级等级</f>
        <v/>
      </c>
      <c r="AA909" s="533" t="str">
        <f>六年级折返跑得分</f>
        <v/>
      </c>
      <c r="AB909" s="515" t="str">
        <f>六年级等级</f>
        <v/>
      </c>
      <c r="AC909" s="533" t="str">
        <f>六年级跳绳附加分</f>
        <v/>
      </c>
      <c r="AD909" s="534" t="str">
        <f>六年级标准分</f>
        <v/>
      </c>
      <c r="AE909" s="534" t="str">
        <f>六年级总分</f>
        <v/>
      </c>
      <c r="AF909" s="517" t="str">
        <f>六年级等级</f>
        <v/>
      </c>
      <c r="AM909" s="452" t="str">
        <f>折返时间</f>
        <v/>
      </c>
    </row>
    <row r="910" spans="1:39">
      <c r="A910" s="476">
        <v>613</v>
      </c>
      <c r="B910" s="477">
        <v>68</v>
      </c>
      <c r="C910" s="586"/>
      <c r="D910" s="587"/>
      <c r="E910" s="586"/>
      <c r="F910" s="473"/>
      <c r="G910" s="588"/>
      <c r="H910" s="475"/>
      <c r="I910" s="595"/>
      <c r="J910" s="596"/>
      <c r="K910" s="596"/>
      <c r="L910" s="503"/>
      <c r="M910" s="504"/>
      <c r="N910" s="505" t="str">
        <f>六年级BMI</f>
        <v/>
      </c>
      <c r="O910" s="499" t="str">
        <f>六年级BMI等级</f>
        <v/>
      </c>
      <c r="P910" s="500" t="str">
        <f>六年级BMI得分</f>
        <v/>
      </c>
      <c r="Q910" s="515" t="str">
        <f>六年级肺活量得分</f>
        <v/>
      </c>
      <c r="R910" s="512" t="str">
        <f>六年级等级</f>
        <v/>
      </c>
      <c r="S910" s="516" t="str">
        <f>六年级50米跑得分</f>
        <v/>
      </c>
      <c r="T910" s="517" t="str">
        <f>六年级等级</f>
        <v/>
      </c>
      <c r="U910" s="516" t="str">
        <f>六年级坐位体前屈得分</f>
        <v/>
      </c>
      <c r="V910" s="517" t="str">
        <f>六年级等级</f>
        <v/>
      </c>
      <c r="W910" s="516" t="str">
        <f>六年级一分钟跳绳得分</f>
        <v/>
      </c>
      <c r="X910" s="517" t="str">
        <f>六年级等级</f>
        <v/>
      </c>
      <c r="Y910" s="515" t="str">
        <f>六年级仰卧起坐得分</f>
        <v/>
      </c>
      <c r="Z910" s="518" t="str">
        <f>六年级等级</f>
        <v/>
      </c>
      <c r="AA910" s="533" t="str">
        <f>六年级折返跑得分</f>
        <v/>
      </c>
      <c r="AB910" s="515" t="str">
        <f>六年级等级</f>
        <v/>
      </c>
      <c r="AC910" s="533" t="str">
        <f>六年级跳绳附加分</f>
        <v/>
      </c>
      <c r="AD910" s="534" t="str">
        <f>六年级标准分</f>
        <v/>
      </c>
      <c r="AE910" s="534" t="str">
        <f>六年级总分</f>
        <v/>
      </c>
      <c r="AF910" s="517" t="str">
        <f>六年级等级</f>
        <v/>
      </c>
      <c r="AM910" s="452" t="str">
        <f>折返时间</f>
        <v/>
      </c>
    </row>
    <row r="911" spans="1:39">
      <c r="A911" s="476">
        <v>613</v>
      </c>
      <c r="B911" s="477">
        <v>69</v>
      </c>
      <c r="C911" s="586"/>
      <c r="D911" s="587"/>
      <c r="E911" s="586"/>
      <c r="F911" s="473"/>
      <c r="G911" s="588"/>
      <c r="H911" s="475"/>
      <c r="I911" s="595"/>
      <c r="J911" s="596"/>
      <c r="K911" s="596"/>
      <c r="L911" s="503"/>
      <c r="M911" s="504"/>
      <c r="N911" s="505" t="str">
        <f>六年级BMI</f>
        <v/>
      </c>
      <c r="O911" s="499" t="str">
        <f>六年级BMI等级</f>
        <v/>
      </c>
      <c r="P911" s="500" t="str">
        <f>六年级BMI得分</f>
        <v/>
      </c>
      <c r="Q911" s="515" t="str">
        <f>六年级肺活量得分</f>
        <v/>
      </c>
      <c r="R911" s="512" t="str">
        <f>六年级等级</f>
        <v/>
      </c>
      <c r="S911" s="516" t="str">
        <f>六年级50米跑得分</f>
        <v/>
      </c>
      <c r="T911" s="517" t="str">
        <f>六年级等级</f>
        <v/>
      </c>
      <c r="U911" s="516" t="str">
        <f>六年级坐位体前屈得分</f>
        <v/>
      </c>
      <c r="V911" s="517" t="str">
        <f>六年级等级</f>
        <v/>
      </c>
      <c r="W911" s="516" t="str">
        <f>六年级一分钟跳绳得分</f>
        <v/>
      </c>
      <c r="X911" s="517" t="str">
        <f>六年级等级</f>
        <v/>
      </c>
      <c r="Y911" s="515" t="str">
        <f>六年级仰卧起坐得分</f>
        <v/>
      </c>
      <c r="Z911" s="518" t="str">
        <f>六年级等级</f>
        <v/>
      </c>
      <c r="AA911" s="533" t="str">
        <f>六年级折返跑得分</f>
        <v/>
      </c>
      <c r="AB911" s="515" t="str">
        <f>六年级等级</f>
        <v/>
      </c>
      <c r="AC911" s="533" t="str">
        <f>六年级跳绳附加分</f>
        <v/>
      </c>
      <c r="AD911" s="534" t="str">
        <f>六年级标准分</f>
        <v/>
      </c>
      <c r="AE911" s="534" t="str">
        <f>六年级总分</f>
        <v/>
      </c>
      <c r="AF911" s="517" t="str">
        <f>六年级等级</f>
        <v/>
      </c>
      <c r="AM911" s="452" t="str">
        <f>折返时间</f>
        <v/>
      </c>
    </row>
    <row r="912" ht="15.75" spans="1:39">
      <c r="A912" s="535">
        <v>613</v>
      </c>
      <c r="B912" s="536">
        <v>70</v>
      </c>
      <c r="C912" s="590"/>
      <c r="D912" s="591"/>
      <c r="E912" s="590"/>
      <c r="F912" s="583"/>
      <c r="G912" s="592"/>
      <c r="H912" s="542"/>
      <c r="I912" s="598"/>
      <c r="J912" s="599"/>
      <c r="K912" s="599"/>
      <c r="L912" s="571"/>
      <c r="M912" s="572"/>
      <c r="N912" s="573" t="str">
        <f>六年级BMI</f>
        <v/>
      </c>
      <c r="O912" s="574" t="str">
        <f>六年级BMI等级</f>
        <v/>
      </c>
      <c r="P912" s="575" t="str">
        <f>六年级BMI得分</f>
        <v/>
      </c>
      <c r="Q912" s="576" t="str">
        <f>六年级肺活量得分</f>
        <v/>
      </c>
      <c r="R912" s="577" t="str">
        <f>六年级等级</f>
        <v/>
      </c>
      <c r="S912" s="578" t="str">
        <f>六年级50米跑得分</f>
        <v/>
      </c>
      <c r="T912" s="567" t="str">
        <f>六年级等级</f>
        <v/>
      </c>
      <c r="U912" s="578" t="str">
        <f>六年级坐位体前屈得分</f>
        <v/>
      </c>
      <c r="V912" s="567" t="str">
        <f>六年级等级</f>
        <v/>
      </c>
      <c r="W912" s="578" t="str">
        <f>六年级一分钟跳绳得分</f>
        <v/>
      </c>
      <c r="X912" s="567" t="str">
        <f>六年级等级</f>
        <v/>
      </c>
      <c r="Y912" s="576" t="str">
        <f>六年级仰卧起坐得分</f>
        <v/>
      </c>
      <c r="Z912" s="579" t="str">
        <f>六年级等级</f>
        <v/>
      </c>
      <c r="AA912" s="565" t="str">
        <f>六年级折返跑得分</f>
        <v/>
      </c>
      <c r="AB912" s="576" t="str">
        <f>六年级等级</f>
        <v/>
      </c>
      <c r="AC912" s="565" t="str">
        <f>六年级跳绳附加分</f>
        <v/>
      </c>
      <c r="AD912" s="566" t="str">
        <f>六年级标准分</f>
        <v/>
      </c>
      <c r="AE912" s="566" t="str">
        <f>六年级总分</f>
        <v/>
      </c>
      <c r="AF912" s="567" t="str">
        <f>六年级等级</f>
        <v/>
      </c>
      <c r="AM912" s="452" t="str">
        <f>折返时间</f>
        <v/>
      </c>
    </row>
    <row r="913" ht="15.75" spans="1:39">
      <c r="A913" s="468">
        <v>614</v>
      </c>
      <c r="B913" s="469">
        <v>1</v>
      </c>
      <c r="C913" s="593"/>
      <c r="D913" s="594"/>
      <c r="E913" s="593"/>
      <c r="F913" s="473"/>
      <c r="G913" s="589"/>
      <c r="H913" s="475"/>
      <c r="I913" s="600"/>
      <c r="J913" s="597"/>
      <c r="K913" s="597"/>
      <c r="L913" s="496"/>
      <c r="M913" s="497"/>
      <c r="N913" s="498" t="str">
        <f>六年级BMI</f>
        <v/>
      </c>
      <c r="O913" s="499" t="str">
        <f>六年级BMI等级</f>
        <v/>
      </c>
      <c r="P913" s="500" t="str">
        <f>六年级BMI得分</f>
        <v/>
      </c>
      <c r="Q913" s="511" t="str">
        <f>六年级肺活量得分</f>
        <v/>
      </c>
      <c r="R913" s="512" t="str">
        <f>六年级等级</f>
        <v/>
      </c>
      <c r="S913" s="513" t="str">
        <f>六年级50米跑得分</f>
        <v/>
      </c>
      <c r="T913" s="512" t="str">
        <f>六年级等级</f>
        <v/>
      </c>
      <c r="U913" s="513" t="str">
        <f>六年级坐位体前屈得分</f>
        <v/>
      </c>
      <c r="V913" s="512" t="str">
        <f>六年级等级</f>
        <v/>
      </c>
      <c r="W913" s="513" t="str">
        <f>六年级一分钟跳绳得分</f>
        <v/>
      </c>
      <c r="X913" s="512" t="str">
        <f>六年级等级</f>
        <v/>
      </c>
      <c r="Y913" s="511" t="str">
        <f>六年级仰卧起坐得分</f>
        <v/>
      </c>
      <c r="Z913" s="514" t="str">
        <f>六年级等级</f>
        <v/>
      </c>
      <c r="AA913" s="530" t="str">
        <f>六年级折返跑得分</f>
        <v/>
      </c>
      <c r="AB913" s="511" t="str">
        <f>六年级等级</f>
        <v/>
      </c>
      <c r="AC913" s="530" t="str">
        <f>六年级跳绳附加分</f>
        <v/>
      </c>
      <c r="AD913" s="531" t="str">
        <f>六年级标准分</f>
        <v/>
      </c>
      <c r="AE913" s="531" t="str">
        <f>六年级总分</f>
        <v/>
      </c>
      <c r="AF913" s="512" t="str">
        <f>六年级等级</f>
        <v/>
      </c>
      <c r="AM913" s="452" t="str">
        <f>折返时间</f>
        <v/>
      </c>
    </row>
    <row r="914" spans="1:39">
      <c r="A914" s="476">
        <v>614</v>
      </c>
      <c r="B914" s="477">
        <v>2</v>
      </c>
      <c r="C914" s="586"/>
      <c r="D914" s="587"/>
      <c r="E914" s="586"/>
      <c r="F914" s="473"/>
      <c r="G914" s="588"/>
      <c r="H914" s="475"/>
      <c r="I914" s="595"/>
      <c r="J914" s="596"/>
      <c r="K914" s="596"/>
      <c r="L914" s="503"/>
      <c r="M914" s="504"/>
      <c r="N914" s="505" t="str">
        <f>六年级BMI</f>
        <v/>
      </c>
      <c r="O914" s="499" t="str">
        <f>六年级BMI等级</f>
        <v/>
      </c>
      <c r="P914" s="500" t="str">
        <f>六年级BMI得分</f>
        <v/>
      </c>
      <c r="Q914" s="515" t="str">
        <f>六年级肺活量得分</f>
        <v/>
      </c>
      <c r="R914" s="512" t="str">
        <f>六年级等级</f>
        <v/>
      </c>
      <c r="S914" s="516" t="str">
        <f>六年级50米跑得分</f>
        <v/>
      </c>
      <c r="T914" s="517" t="str">
        <f>六年级等级</f>
        <v/>
      </c>
      <c r="U914" s="516" t="str">
        <f>六年级坐位体前屈得分</f>
        <v/>
      </c>
      <c r="V914" s="517" t="str">
        <f>六年级等级</f>
        <v/>
      </c>
      <c r="W914" s="516" t="str">
        <f>六年级一分钟跳绳得分</f>
        <v/>
      </c>
      <c r="X914" s="517" t="str">
        <f>六年级等级</f>
        <v/>
      </c>
      <c r="Y914" s="515" t="str">
        <f>六年级仰卧起坐得分</f>
        <v/>
      </c>
      <c r="Z914" s="518" t="str">
        <f>六年级等级</f>
        <v/>
      </c>
      <c r="AA914" s="533" t="str">
        <f>六年级折返跑得分</f>
        <v/>
      </c>
      <c r="AB914" s="515" t="str">
        <f>六年级等级</f>
        <v/>
      </c>
      <c r="AC914" s="533" t="str">
        <f>六年级跳绳附加分</f>
        <v/>
      </c>
      <c r="AD914" s="534" t="str">
        <f>六年级标准分</f>
        <v/>
      </c>
      <c r="AE914" s="534" t="str">
        <f>六年级总分</f>
        <v/>
      </c>
      <c r="AF914" s="517" t="str">
        <f>六年级等级</f>
        <v/>
      </c>
      <c r="AM914" s="452" t="str">
        <f>折返时间</f>
        <v/>
      </c>
    </row>
    <row r="915" spans="1:39">
      <c r="A915" s="476">
        <v>614</v>
      </c>
      <c r="B915" s="477">
        <v>3</v>
      </c>
      <c r="C915" s="586"/>
      <c r="D915" s="587"/>
      <c r="E915" s="586"/>
      <c r="F915" s="473"/>
      <c r="G915" s="588"/>
      <c r="H915" s="475"/>
      <c r="I915" s="595"/>
      <c r="J915" s="596"/>
      <c r="K915" s="596"/>
      <c r="L915" s="503"/>
      <c r="M915" s="504"/>
      <c r="N915" s="505" t="str">
        <f>六年级BMI</f>
        <v/>
      </c>
      <c r="O915" s="499" t="str">
        <f>六年级BMI等级</f>
        <v/>
      </c>
      <c r="P915" s="500" t="str">
        <f>六年级BMI得分</f>
        <v/>
      </c>
      <c r="Q915" s="515" t="str">
        <f>六年级肺活量得分</f>
        <v/>
      </c>
      <c r="R915" s="512" t="str">
        <f>六年级等级</f>
        <v/>
      </c>
      <c r="S915" s="516" t="str">
        <f>六年级50米跑得分</f>
        <v/>
      </c>
      <c r="T915" s="517" t="str">
        <f>六年级等级</f>
        <v/>
      </c>
      <c r="U915" s="516" t="str">
        <f>六年级坐位体前屈得分</f>
        <v/>
      </c>
      <c r="V915" s="517" t="str">
        <f>六年级等级</f>
        <v/>
      </c>
      <c r="W915" s="516" t="str">
        <f>六年级一分钟跳绳得分</f>
        <v/>
      </c>
      <c r="X915" s="517" t="str">
        <f>六年级等级</f>
        <v/>
      </c>
      <c r="Y915" s="515" t="str">
        <f>六年级仰卧起坐得分</f>
        <v/>
      </c>
      <c r="Z915" s="518" t="str">
        <f>六年级等级</f>
        <v/>
      </c>
      <c r="AA915" s="533" t="str">
        <f>六年级折返跑得分</f>
        <v/>
      </c>
      <c r="AB915" s="515" t="str">
        <f>六年级等级</f>
        <v/>
      </c>
      <c r="AC915" s="533" t="str">
        <f>六年级跳绳附加分</f>
        <v/>
      </c>
      <c r="AD915" s="534" t="str">
        <f>六年级标准分</f>
        <v/>
      </c>
      <c r="AE915" s="534" t="str">
        <f>六年级总分</f>
        <v/>
      </c>
      <c r="AF915" s="517" t="str">
        <f>六年级等级</f>
        <v/>
      </c>
      <c r="AM915" s="452" t="str">
        <f>折返时间</f>
        <v/>
      </c>
    </row>
    <row r="916" spans="1:39">
      <c r="A916" s="476">
        <v>614</v>
      </c>
      <c r="B916" s="477">
        <v>4</v>
      </c>
      <c r="C916" s="586"/>
      <c r="D916" s="587"/>
      <c r="E916" s="586"/>
      <c r="F916" s="473"/>
      <c r="G916" s="588"/>
      <c r="H916" s="475"/>
      <c r="I916" s="595"/>
      <c r="J916" s="596"/>
      <c r="K916" s="596"/>
      <c r="L916" s="503"/>
      <c r="M916" s="504"/>
      <c r="N916" s="505" t="str">
        <f>六年级BMI</f>
        <v/>
      </c>
      <c r="O916" s="499" t="str">
        <f>六年级BMI等级</f>
        <v/>
      </c>
      <c r="P916" s="500" t="str">
        <f>六年级BMI得分</f>
        <v/>
      </c>
      <c r="Q916" s="515" t="str">
        <f>六年级肺活量得分</f>
        <v/>
      </c>
      <c r="R916" s="512" t="str">
        <f>六年级等级</f>
        <v/>
      </c>
      <c r="S916" s="516" t="str">
        <f>六年级50米跑得分</f>
        <v/>
      </c>
      <c r="T916" s="517" t="str">
        <f>六年级等级</f>
        <v/>
      </c>
      <c r="U916" s="516" t="str">
        <f>六年级坐位体前屈得分</f>
        <v/>
      </c>
      <c r="V916" s="517" t="str">
        <f>六年级等级</f>
        <v/>
      </c>
      <c r="W916" s="516" t="str">
        <f>六年级一分钟跳绳得分</f>
        <v/>
      </c>
      <c r="X916" s="517" t="str">
        <f>六年级等级</f>
        <v/>
      </c>
      <c r="Y916" s="515" t="str">
        <f>六年级仰卧起坐得分</f>
        <v/>
      </c>
      <c r="Z916" s="518" t="str">
        <f>六年级等级</f>
        <v/>
      </c>
      <c r="AA916" s="533" t="str">
        <f>六年级折返跑得分</f>
        <v/>
      </c>
      <c r="AB916" s="515" t="str">
        <f>六年级等级</f>
        <v/>
      </c>
      <c r="AC916" s="533" t="str">
        <f>六年级跳绳附加分</f>
        <v/>
      </c>
      <c r="AD916" s="534" t="str">
        <f>六年级标准分</f>
        <v/>
      </c>
      <c r="AE916" s="534" t="str">
        <f>六年级总分</f>
        <v/>
      </c>
      <c r="AF916" s="517" t="str">
        <f>六年级等级</f>
        <v/>
      </c>
      <c r="AM916" s="452" t="str">
        <f>折返时间</f>
        <v/>
      </c>
    </row>
    <row r="917" spans="1:39">
      <c r="A917" s="476">
        <v>614</v>
      </c>
      <c r="B917" s="477">
        <v>5</v>
      </c>
      <c r="C917" s="586"/>
      <c r="D917" s="587"/>
      <c r="E917" s="586"/>
      <c r="F917" s="473"/>
      <c r="G917" s="588"/>
      <c r="H917" s="475"/>
      <c r="I917" s="595"/>
      <c r="J917" s="596"/>
      <c r="K917" s="596"/>
      <c r="L917" s="503"/>
      <c r="M917" s="504"/>
      <c r="N917" s="505" t="str">
        <f>六年级BMI</f>
        <v/>
      </c>
      <c r="O917" s="499" t="str">
        <f>六年级BMI等级</f>
        <v/>
      </c>
      <c r="P917" s="500" t="str">
        <f>六年级BMI得分</f>
        <v/>
      </c>
      <c r="Q917" s="515" t="str">
        <f>六年级肺活量得分</f>
        <v/>
      </c>
      <c r="R917" s="512" t="str">
        <f>六年级等级</f>
        <v/>
      </c>
      <c r="S917" s="516" t="str">
        <f>六年级50米跑得分</f>
        <v/>
      </c>
      <c r="T917" s="517" t="str">
        <f>六年级等级</f>
        <v/>
      </c>
      <c r="U917" s="516" t="str">
        <f>六年级坐位体前屈得分</f>
        <v/>
      </c>
      <c r="V917" s="517" t="str">
        <f>六年级等级</f>
        <v/>
      </c>
      <c r="W917" s="516" t="str">
        <f>六年级一分钟跳绳得分</f>
        <v/>
      </c>
      <c r="X917" s="517" t="str">
        <f>六年级等级</f>
        <v/>
      </c>
      <c r="Y917" s="515" t="str">
        <f>六年级仰卧起坐得分</f>
        <v/>
      </c>
      <c r="Z917" s="518" t="str">
        <f>六年级等级</f>
        <v/>
      </c>
      <c r="AA917" s="533" t="str">
        <f>六年级折返跑得分</f>
        <v/>
      </c>
      <c r="AB917" s="515" t="str">
        <f>六年级等级</f>
        <v/>
      </c>
      <c r="AC917" s="533" t="str">
        <f>六年级跳绳附加分</f>
        <v/>
      </c>
      <c r="AD917" s="534" t="str">
        <f>六年级标准分</f>
        <v/>
      </c>
      <c r="AE917" s="534" t="str">
        <f>六年级总分</f>
        <v/>
      </c>
      <c r="AF917" s="517" t="str">
        <f>六年级等级</f>
        <v/>
      </c>
      <c r="AM917" s="452" t="str">
        <f>折返时间</f>
        <v/>
      </c>
    </row>
    <row r="918" spans="1:39">
      <c r="A918" s="476">
        <v>614</v>
      </c>
      <c r="B918" s="477">
        <v>6</v>
      </c>
      <c r="C918" s="586"/>
      <c r="D918" s="587"/>
      <c r="E918" s="586"/>
      <c r="F918" s="473"/>
      <c r="G918" s="588"/>
      <c r="H918" s="475"/>
      <c r="I918" s="595"/>
      <c r="J918" s="596"/>
      <c r="K918" s="596"/>
      <c r="L918" s="503"/>
      <c r="M918" s="504"/>
      <c r="N918" s="505" t="str">
        <f>六年级BMI</f>
        <v/>
      </c>
      <c r="O918" s="499" t="str">
        <f>六年级BMI等级</f>
        <v/>
      </c>
      <c r="P918" s="500" t="str">
        <f>六年级BMI得分</f>
        <v/>
      </c>
      <c r="Q918" s="515" t="str">
        <f>六年级肺活量得分</f>
        <v/>
      </c>
      <c r="R918" s="512" t="str">
        <f>六年级等级</f>
        <v/>
      </c>
      <c r="S918" s="516" t="str">
        <f>六年级50米跑得分</f>
        <v/>
      </c>
      <c r="T918" s="517" t="str">
        <f>六年级等级</f>
        <v/>
      </c>
      <c r="U918" s="516" t="str">
        <f>六年级坐位体前屈得分</f>
        <v/>
      </c>
      <c r="V918" s="517" t="str">
        <f>六年级等级</f>
        <v/>
      </c>
      <c r="W918" s="516" t="str">
        <f>六年级一分钟跳绳得分</f>
        <v/>
      </c>
      <c r="X918" s="517" t="str">
        <f>六年级等级</f>
        <v/>
      </c>
      <c r="Y918" s="515" t="str">
        <f>六年级仰卧起坐得分</f>
        <v/>
      </c>
      <c r="Z918" s="518" t="str">
        <f>六年级等级</f>
        <v/>
      </c>
      <c r="AA918" s="533" t="str">
        <f>六年级折返跑得分</f>
        <v/>
      </c>
      <c r="AB918" s="515" t="str">
        <f>六年级等级</f>
        <v/>
      </c>
      <c r="AC918" s="533" t="str">
        <f>六年级跳绳附加分</f>
        <v/>
      </c>
      <c r="AD918" s="534" t="str">
        <f>六年级标准分</f>
        <v/>
      </c>
      <c r="AE918" s="534" t="str">
        <f>六年级总分</f>
        <v/>
      </c>
      <c r="AF918" s="517" t="str">
        <f>六年级等级</f>
        <v/>
      </c>
      <c r="AM918" s="452" t="str">
        <f>折返时间</f>
        <v/>
      </c>
    </row>
    <row r="919" spans="1:39">
      <c r="A919" s="476">
        <v>614</v>
      </c>
      <c r="B919" s="477">
        <v>7</v>
      </c>
      <c r="C919" s="586"/>
      <c r="D919" s="587"/>
      <c r="E919" s="586"/>
      <c r="F919" s="473"/>
      <c r="G919" s="588"/>
      <c r="H919" s="475"/>
      <c r="I919" s="595"/>
      <c r="J919" s="596"/>
      <c r="K919" s="596"/>
      <c r="L919" s="503"/>
      <c r="M919" s="504"/>
      <c r="N919" s="505" t="str">
        <f>六年级BMI</f>
        <v/>
      </c>
      <c r="O919" s="499" t="str">
        <f>六年级BMI等级</f>
        <v/>
      </c>
      <c r="P919" s="500" t="str">
        <f>六年级BMI得分</f>
        <v/>
      </c>
      <c r="Q919" s="515" t="str">
        <f>六年级肺活量得分</f>
        <v/>
      </c>
      <c r="R919" s="512" t="str">
        <f>六年级等级</f>
        <v/>
      </c>
      <c r="S919" s="516" t="str">
        <f>六年级50米跑得分</f>
        <v/>
      </c>
      <c r="T919" s="517" t="str">
        <f>六年级等级</f>
        <v/>
      </c>
      <c r="U919" s="516" t="str">
        <f>六年级坐位体前屈得分</f>
        <v/>
      </c>
      <c r="V919" s="517" t="str">
        <f>六年级等级</f>
        <v/>
      </c>
      <c r="W919" s="516" t="str">
        <f>六年级一分钟跳绳得分</f>
        <v/>
      </c>
      <c r="X919" s="517" t="str">
        <f>六年级等级</f>
        <v/>
      </c>
      <c r="Y919" s="515" t="str">
        <f>六年级仰卧起坐得分</f>
        <v/>
      </c>
      <c r="Z919" s="518" t="str">
        <f>六年级等级</f>
        <v/>
      </c>
      <c r="AA919" s="533" t="str">
        <f>六年级折返跑得分</f>
        <v/>
      </c>
      <c r="AB919" s="515" t="str">
        <f>六年级等级</f>
        <v/>
      </c>
      <c r="AC919" s="533" t="str">
        <f>六年级跳绳附加分</f>
        <v/>
      </c>
      <c r="AD919" s="534" t="str">
        <f>六年级标准分</f>
        <v/>
      </c>
      <c r="AE919" s="534" t="str">
        <f>六年级总分</f>
        <v/>
      </c>
      <c r="AF919" s="517" t="str">
        <f>六年级等级</f>
        <v/>
      </c>
      <c r="AM919" s="452" t="str">
        <f>折返时间</f>
        <v/>
      </c>
    </row>
    <row r="920" spans="1:39">
      <c r="A920" s="476">
        <v>614</v>
      </c>
      <c r="B920" s="477">
        <v>8</v>
      </c>
      <c r="C920" s="586"/>
      <c r="D920" s="587"/>
      <c r="E920" s="586"/>
      <c r="F920" s="473"/>
      <c r="G920" s="588"/>
      <c r="H920" s="475"/>
      <c r="I920" s="595"/>
      <c r="J920" s="596"/>
      <c r="K920" s="596"/>
      <c r="L920" s="503"/>
      <c r="M920" s="504"/>
      <c r="N920" s="505" t="str">
        <f>六年级BMI</f>
        <v/>
      </c>
      <c r="O920" s="499" t="str">
        <f>六年级BMI等级</f>
        <v/>
      </c>
      <c r="P920" s="500" t="str">
        <f>六年级BMI得分</f>
        <v/>
      </c>
      <c r="Q920" s="515" t="str">
        <f>六年级肺活量得分</f>
        <v/>
      </c>
      <c r="R920" s="512" t="str">
        <f>六年级等级</f>
        <v/>
      </c>
      <c r="S920" s="516" t="str">
        <f>六年级50米跑得分</f>
        <v/>
      </c>
      <c r="T920" s="517" t="str">
        <f>六年级等级</f>
        <v/>
      </c>
      <c r="U920" s="516" t="str">
        <f>六年级坐位体前屈得分</f>
        <v/>
      </c>
      <c r="V920" s="517" t="str">
        <f>六年级等级</f>
        <v/>
      </c>
      <c r="W920" s="516" t="str">
        <f>六年级一分钟跳绳得分</f>
        <v/>
      </c>
      <c r="X920" s="517" t="str">
        <f>六年级等级</f>
        <v/>
      </c>
      <c r="Y920" s="515" t="str">
        <f>六年级仰卧起坐得分</f>
        <v/>
      </c>
      <c r="Z920" s="518" t="str">
        <f>六年级等级</f>
        <v/>
      </c>
      <c r="AA920" s="533" t="str">
        <f>六年级折返跑得分</f>
        <v/>
      </c>
      <c r="AB920" s="515" t="str">
        <f>六年级等级</f>
        <v/>
      </c>
      <c r="AC920" s="533" t="str">
        <f>六年级跳绳附加分</f>
        <v/>
      </c>
      <c r="AD920" s="534" t="str">
        <f>六年级标准分</f>
        <v/>
      </c>
      <c r="AE920" s="534" t="str">
        <f>六年级总分</f>
        <v/>
      </c>
      <c r="AF920" s="517" t="str">
        <f>六年级等级</f>
        <v/>
      </c>
      <c r="AM920" s="452" t="str">
        <f>折返时间</f>
        <v/>
      </c>
    </row>
    <row r="921" spans="1:39">
      <c r="A921" s="476">
        <v>614</v>
      </c>
      <c r="B921" s="477">
        <v>9</v>
      </c>
      <c r="C921" s="586"/>
      <c r="D921" s="587"/>
      <c r="E921" s="586"/>
      <c r="F921" s="473"/>
      <c r="G921" s="588"/>
      <c r="H921" s="475"/>
      <c r="I921" s="595"/>
      <c r="J921" s="596"/>
      <c r="K921" s="596"/>
      <c r="L921" s="503"/>
      <c r="M921" s="504"/>
      <c r="N921" s="505" t="str">
        <f>六年级BMI</f>
        <v/>
      </c>
      <c r="O921" s="499" t="str">
        <f>六年级BMI等级</f>
        <v/>
      </c>
      <c r="P921" s="500" t="str">
        <f>六年级BMI得分</f>
        <v/>
      </c>
      <c r="Q921" s="515" t="str">
        <f>六年级肺活量得分</f>
        <v/>
      </c>
      <c r="R921" s="512" t="str">
        <f>六年级等级</f>
        <v/>
      </c>
      <c r="S921" s="516" t="str">
        <f>六年级50米跑得分</f>
        <v/>
      </c>
      <c r="T921" s="517" t="str">
        <f>六年级等级</f>
        <v/>
      </c>
      <c r="U921" s="516" t="str">
        <f>六年级坐位体前屈得分</f>
        <v/>
      </c>
      <c r="V921" s="517" t="str">
        <f>六年级等级</f>
        <v/>
      </c>
      <c r="W921" s="516" t="str">
        <f>六年级一分钟跳绳得分</f>
        <v/>
      </c>
      <c r="X921" s="517" t="str">
        <f>六年级等级</f>
        <v/>
      </c>
      <c r="Y921" s="515" t="str">
        <f>六年级仰卧起坐得分</f>
        <v/>
      </c>
      <c r="Z921" s="518" t="str">
        <f>六年级等级</f>
        <v/>
      </c>
      <c r="AA921" s="533" t="str">
        <f>六年级折返跑得分</f>
        <v/>
      </c>
      <c r="AB921" s="515" t="str">
        <f>六年级等级</f>
        <v/>
      </c>
      <c r="AC921" s="533" t="str">
        <f>六年级跳绳附加分</f>
        <v/>
      </c>
      <c r="AD921" s="534" t="str">
        <f>六年级标准分</f>
        <v/>
      </c>
      <c r="AE921" s="534" t="str">
        <f>六年级总分</f>
        <v/>
      </c>
      <c r="AF921" s="517" t="str">
        <f>六年级等级</f>
        <v/>
      </c>
      <c r="AM921" s="452" t="str">
        <f>折返时间</f>
        <v/>
      </c>
    </row>
    <row r="922" spans="1:39">
      <c r="A922" s="476">
        <v>614</v>
      </c>
      <c r="B922" s="477">
        <v>10</v>
      </c>
      <c r="C922" s="586"/>
      <c r="D922" s="587"/>
      <c r="E922" s="586"/>
      <c r="F922" s="473"/>
      <c r="G922" s="588"/>
      <c r="H922" s="475"/>
      <c r="I922" s="595"/>
      <c r="J922" s="596"/>
      <c r="K922" s="596"/>
      <c r="L922" s="503"/>
      <c r="M922" s="504"/>
      <c r="N922" s="505" t="str">
        <f>六年级BMI</f>
        <v/>
      </c>
      <c r="O922" s="499" t="str">
        <f>六年级BMI等级</f>
        <v/>
      </c>
      <c r="P922" s="500" t="str">
        <f>六年级BMI得分</f>
        <v/>
      </c>
      <c r="Q922" s="515" t="str">
        <f>六年级肺活量得分</f>
        <v/>
      </c>
      <c r="R922" s="512" t="str">
        <f>六年级等级</f>
        <v/>
      </c>
      <c r="S922" s="516" t="str">
        <f>六年级50米跑得分</f>
        <v/>
      </c>
      <c r="T922" s="517" t="str">
        <f>六年级等级</f>
        <v/>
      </c>
      <c r="U922" s="516" t="str">
        <f>六年级坐位体前屈得分</f>
        <v/>
      </c>
      <c r="V922" s="517" t="str">
        <f>六年级等级</f>
        <v/>
      </c>
      <c r="W922" s="516" t="str">
        <f>六年级一分钟跳绳得分</f>
        <v/>
      </c>
      <c r="X922" s="517" t="str">
        <f>六年级等级</f>
        <v/>
      </c>
      <c r="Y922" s="515" t="str">
        <f>六年级仰卧起坐得分</f>
        <v/>
      </c>
      <c r="Z922" s="518" t="str">
        <f>六年级等级</f>
        <v/>
      </c>
      <c r="AA922" s="533" t="str">
        <f>六年级折返跑得分</f>
        <v/>
      </c>
      <c r="AB922" s="515" t="str">
        <f>六年级等级</f>
        <v/>
      </c>
      <c r="AC922" s="533" t="str">
        <f>六年级跳绳附加分</f>
        <v/>
      </c>
      <c r="AD922" s="534" t="str">
        <f>六年级标准分</f>
        <v/>
      </c>
      <c r="AE922" s="534" t="str">
        <f>六年级总分</f>
        <v/>
      </c>
      <c r="AF922" s="517" t="str">
        <f>六年级等级</f>
        <v/>
      </c>
      <c r="AM922" s="452" t="str">
        <f>折返时间</f>
        <v/>
      </c>
    </row>
    <row r="923" spans="1:39">
      <c r="A923" s="476">
        <v>614</v>
      </c>
      <c r="B923" s="477">
        <v>11</v>
      </c>
      <c r="C923" s="586"/>
      <c r="D923" s="587"/>
      <c r="E923" s="586"/>
      <c r="F923" s="473"/>
      <c r="G923" s="588"/>
      <c r="H923" s="475"/>
      <c r="I923" s="595"/>
      <c r="J923" s="596"/>
      <c r="K923" s="596"/>
      <c r="L923" s="503"/>
      <c r="M923" s="504"/>
      <c r="N923" s="505" t="str">
        <f>六年级BMI</f>
        <v/>
      </c>
      <c r="O923" s="499" t="str">
        <f>六年级BMI等级</f>
        <v/>
      </c>
      <c r="P923" s="500" t="str">
        <f>六年级BMI得分</f>
        <v/>
      </c>
      <c r="Q923" s="515" t="str">
        <f>六年级肺活量得分</f>
        <v/>
      </c>
      <c r="R923" s="512" t="str">
        <f>六年级等级</f>
        <v/>
      </c>
      <c r="S923" s="516" t="str">
        <f>六年级50米跑得分</f>
        <v/>
      </c>
      <c r="T923" s="517" t="str">
        <f>六年级等级</f>
        <v/>
      </c>
      <c r="U923" s="516" t="str">
        <f>六年级坐位体前屈得分</f>
        <v/>
      </c>
      <c r="V923" s="517" t="str">
        <f>六年级等级</f>
        <v/>
      </c>
      <c r="W923" s="516" t="str">
        <f>六年级一分钟跳绳得分</f>
        <v/>
      </c>
      <c r="X923" s="517" t="str">
        <f>六年级等级</f>
        <v/>
      </c>
      <c r="Y923" s="515" t="str">
        <f>六年级仰卧起坐得分</f>
        <v/>
      </c>
      <c r="Z923" s="518" t="str">
        <f>六年级等级</f>
        <v/>
      </c>
      <c r="AA923" s="533" t="str">
        <f>六年级折返跑得分</f>
        <v/>
      </c>
      <c r="AB923" s="515" t="str">
        <f>六年级等级</f>
        <v/>
      </c>
      <c r="AC923" s="533" t="str">
        <f>六年级跳绳附加分</f>
        <v/>
      </c>
      <c r="AD923" s="534" t="str">
        <f>六年级标准分</f>
        <v/>
      </c>
      <c r="AE923" s="534" t="str">
        <f>六年级总分</f>
        <v/>
      </c>
      <c r="AF923" s="517" t="str">
        <f>六年级等级</f>
        <v/>
      </c>
      <c r="AM923" s="452" t="str">
        <f>折返时间</f>
        <v/>
      </c>
    </row>
    <row r="924" spans="1:39">
      <c r="A924" s="476">
        <v>614</v>
      </c>
      <c r="B924" s="477">
        <v>12</v>
      </c>
      <c r="C924" s="586"/>
      <c r="D924" s="587"/>
      <c r="E924" s="586"/>
      <c r="F924" s="473"/>
      <c r="G924" s="588"/>
      <c r="H924" s="475"/>
      <c r="I924" s="595"/>
      <c r="J924" s="596"/>
      <c r="K924" s="596"/>
      <c r="L924" s="503"/>
      <c r="M924" s="504"/>
      <c r="N924" s="505" t="str">
        <f>六年级BMI</f>
        <v/>
      </c>
      <c r="O924" s="499" t="str">
        <f>六年级BMI等级</f>
        <v/>
      </c>
      <c r="P924" s="500" t="str">
        <f>六年级BMI得分</f>
        <v/>
      </c>
      <c r="Q924" s="515" t="str">
        <f>六年级肺活量得分</f>
        <v/>
      </c>
      <c r="R924" s="512" t="str">
        <f>六年级等级</f>
        <v/>
      </c>
      <c r="S924" s="516" t="str">
        <f>六年级50米跑得分</f>
        <v/>
      </c>
      <c r="T924" s="517" t="str">
        <f>六年级等级</f>
        <v/>
      </c>
      <c r="U924" s="516" t="str">
        <f>六年级坐位体前屈得分</f>
        <v/>
      </c>
      <c r="V924" s="517" t="str">
        <f>六年级等级</f>
        <v/>
      </c>
      <c r="W924" s="516" t="str">
        <f>六年级一分钟跳绳得分</f>
        <v/>
      </c>
      <c r="X924" s="517" t="str">
        <f>六年级等级</f>
        <v/>
      </c>
      <c r="Y924" s="515" t="str">
        <f>六年级仰卧起坐得分</f>
        <v/>
      </c>
      <c r="Z924" s="518" t="str">
        <f>六年级等级</f>
        <v/>
      </c>
      <c r="AA924" s="533" t="str">
        <f>六年级折返跑得分</f>
        <v/>
      </c>
      <c r="AB924" s="515" t="str">
        <f>六年级等级</f>
        <v/>
      </c>
      <c r="AC924" s="533" t="str">
        <f>六年级跳绳附加分</f>
        <v/>
      </c>
      <c r="AD924" s="534" t="str">
        <f>六年级标准分</f>
        <v/>
      </c>
      <c r="AE924" s="534" t="str">
        <f>六年级总分</f>
        <v/>
      </c>
      <c r="AF924" s="517" t="str">
        <f>六年级等级</f>
        <v/>
      </c>
      <c r="AM924" s="452" t="str">
        <f>折返时间</f>
        <v/>
      </c>
    </row>
    <row r="925" spans="1:39">
      <c r="A925" s="476">
        <v>614</v>
      </c>
      <c r="B925" s="477">
        <v>13</v>
      </c>
      <c r="C925" s="586"/>
      <c r="D925" s="587"/>
      <c r="E925" s="586"/>
      <c r="F925" s="481"/>
      <c r="G925" s="588"/>
      <c r="H925" s="475"/>
      <c r="I925" s="595"/>
      <c r="J925" s="596"/>
      <c r="K925" s="596"/>
      <c r="L925" s="503"/>
      <c r="M925" s="504"/>
      <c r="N925" s="505" t="str">
        <f>六年级BMI</f>
        <v/>
      </c>
      <c r="O925" s="499" t="str">
        <f>六年级BMI等级</f>
        <v/>
      </c>
      <c r="P925" s="500" t="str">
        <f>六年级BMI得分</f>
        <v/>
      </c>
      <c r="Q925" s="515" t="str">
        <f>六年级肺活量得分</f>
        <v/>
      </c>
      <c r="R925" s="512" t="str">
        <f>六年级等级</f>
        <v/>
      </c>
      <c r="S925" s="516" t="str">
        <f>六年级50米跑得分</f>
        <v/>
      </c>
      <c r="T925" s="517" t="str">
        <f>六年级等级</f>
        <v/>
      </c>
      <c r="U925" s="516" t="str">
        <f>六年级坐位体前屈得分</f>
        <v/>
      </c>
      <c r="V925" s="517" t="str">
        <f>六年级等级</f>
        <v/>
      </c>
      <c r="W925" s="516" t="str">
        <f>六年级一分钟跳绳得分</f>
        <v/>
      </c>
      <c r="X925" s="517" t="str">
        <f>六年级等级</f>
        <v/>
      </c>
      <c r="Y925" s="515" t="str">
        <f>六年级仰卧起坐得分</f>
        <v/>
      </c>
      <c r="Z925" s="518" t="str">
        <f>六年级等级</f>
        <v/>
      </c>
      <c r="AA925" s="533" t="str">
        <f>六年级折返跑得分</f>
        <v/>
      </c>
      <c r="AB925" s="515" t="str">
        <f>六年级等级</f>
        <v/>
      </c>
      <c r="AC925" s="533" t="str">
        <f>六年级跳绳附加分</f>
        <v/>
      </c>
      <c r="AD925" s="534" t="str">
        <f>六年级标准分</f>
        <v/>
      </c>
      <c r="AE925" s="534" t="str">
        <f>六年级总分</f>
        <v/>
      </c>
      <c r="AF925" s="517" t="str">
        <f>六年级等级</f>
        <v/>
      </c>
      <c r="AM925" s="452" t="str">
        <f>折返时间</f>
        <v/>
      </c>
    </row>
    <row r="926" spans="1:39">
      <c r="A926" s="476">
        <v>614</v>
      </c>
      <c r="B926" s="477">
        <v>14</v>
      </c>
      <c r="C926" s="586"/>
      <c r="D926" s="587"/>
      <c r="E926" s="586"/>
      <c r="F926" s="481"/>
      <c r="G926" s="588"/>
      <c r="H926" s="475"/>
      <c r="I926" s="595"/>
      <c r="J926" s="596"/>
      <c r="K926" s="596"/>
      <c r="L926" s="503"/>
      <c r="M926" s="504"/>
      <c r="N926" s="505" t="str">
        <f>六年级BMI</f>
        <v/>
      </c>
      <c r="O926" s="499" t="str">
        <f>六年级BMI等级</f>
        <v/>
      </c>
      <c r="P926" s="500" t="str">
        <f>六年级BMI得分</f>
        <v/>
      </c>
      <c r="Q926" s="515" t="str">
        <f>六年级肺活量得分</f>
        <v/>
      </c>
      <c r="R926" s="512" t="str">
        <f>六年级等级</f>
        <v/>
      </c>
      <c r="S926" s="516" t="str">
        <f>六年级50米跑得分</f>
        <v/>
      </c>
      <c r="T926" s="517" t="str">
        <f>六年级等级</f>
        <v/>
      </c>
      <c r="U926" s="516" t="str">
        <f>六年级坐位体前屈得分</f>
        <v/>
      </c>
      <c r="V926" s="517" t="str">
        <f>六年级等级</f>
        <v/>
      </c>
      <c r="W926" s="516" t="str">
        <f>六年级一分钟跳绳得分</f>
        <v/>
      </c>
      <c r="X926" s="517" t="str">
        <f>六年级等级</f>
        <v/>
      </c>
      <c r="Y926" s="515" t="str">
        <f>六年级仰卧起坐得分</f>
        <v/>
      </c>
      <c r="Z926" s="518" t="str">
        <f>六年级等级</f>
        <v/>
      </c>
      <c r="AA926" s="533" t="str">
        <f>六年级折返跑得分</f>
        <v/>
      </c>
      <c r="AB926" s="515" t="str">
        <f>六年级等级</f>
        <v/>
      </c>
      <c r="AC926" s="533" t="str">
        <f>六年级跳绳附加分</f>
        <v/>
      </c>
      <c r="AD926" s="534" t="str">
        <f>六年级标准分</f>
        <v/>
      </c>
      <c r="AE926" s="534" t="str">
        <f>六年级总分</f>
        <v/>
      </c>
      <c r="AF926" s="517" t="str">
        <f>六年级等级</f>
        <v/>
      </c>
      <c r="AM926" s="452" t="str">
        <f>折返时间</f>
        <v/>
      </c>
    </row>
    <row r="927" spans="1:39">
      <c r="A927" s="476">
        <v>614</v>
      </c>
      <c r="B927" s="477">
        <v>15</v>
      </c>
      <c r="C927" s="586"/>
      <c r="D927" s="587"/>
      <c r="E927" s="586"/>
      <c r="F927" s="481"/>
      <c r="G927" s="588"/>
      <c r="H927" s="475"/>
      <c r="I927" s="595"/>
      <c r="J927" s="596"/>
      <c r="K927" s="596"/>
      <c r="L927" s="503"/>
      <c r="M927" s="504"/>
      <c r="N927" s="505" t="str">
        <f>六年级BMI</f>
        <v/>
      </c>
      <c r="O927" s="499" t="str">
        <f>六年级BMI等级</f>
        <v/>
      </c>
      <c r="P927" s="500" t="str">
        <f>六年级BMI得分</f>
        <v/>
      </c>
      <c r="Q927" s="515" t="str">
        <f>六年级肺活量得分</f>
        <v/>
      </c>
      <c r="R927" s="512" t="str">
        <f>六年级等级</f>
        <v/>
      </c>
      <c r="S927" s="516" t="str">
        <f>六年级50米跑得分</f>
        <v/>
      </c>
      <c r="T927" s="517" t="str">
        <f>六年级等级</f>
        <v/>
      </c>
      <c r="U927" s="516" t="str">
        <f>六年级坐位体前屈得分</f>
        <v/>
      </c>
      <c r="V927" s="517" t="str">
        <f>六年级等级</f>
        <v/>
      </c>
      <c r="W927" s="516" t="str">
        <f>六年级一分钟跳绳得分</f>
        <v/>
      </c>
      <c r="X927" s="517" t="str">
        <f>六年级等级</f>
        <v/>
      </c>
      <c r="Y927" s="515" t="str">
        <f>六年级仰卧起坐得分</f>
        <v/>
      </c>
      <c r="Z927" s="518" t="str">
        <f>六年级等级</f>
        <v/>
      </c>
      <c r="AA927" s="533" t="str">
        <f>六年级折返跑得分</f>
        <v/>
      </c>
      <c r="AB927" s="515" t="str">
        <f>六年级等级</f>
        <v/>
      </c>
      <c r="AC927" s="533" t="str">
        <f>六年级跳绳附加分</f>
        <v/>
      </c>
      <c r="AD927" s="534" t="str">
        <f>六年级标准分</f>
        <v/>
      </c>
      <c r="AE927" s="534" t="str">
        <f>六年级总分</f>
        <v/>
      </c>
      <c r="AF927" s="517" t="str">
        <f>六年级等级</f>
        <v/>
      </c>
      <c r="AM927" s="452" t="str">
        <f>折返时间</f>
        <v/>
      </c>
    </row>
    <row r="928" spans="1:39">
      <c r="A928" s="476">
        <v>614</v>
      </c>
      <c r="B928" s="477">
        <v>16</v>
      </c>
      <c r="C928" s="586"/>
      <c r="D928" s="587"/>
      <c r="E928" s="586"/>
      <c r="F928" s="481"/>
      <c r="G928" s="588"/>
      <c r="H928" s="475"/>
      <c r="I928" s="595"/>
      <c r="J928" s="596"/>
      <c r="K928" s="596"/>
      <c r="L928" s="503"/>
      <c r="M928" s="504"/>
      <c r="N928" s="505" t="str">
        <f>六年级BMI</f>
        <v/>
      </c>
      <c r="O928" s="499" t="str">
        <f>六年级BMI等级</f>
        <v/>
      </c>
      <c r="P928" s="500" t="str">
        <f>六年级BMI得分</f>
        <v/>
      </c>
      <c r="Q928" s="515" t="str">
        <f>六年级肺活量得分</f>
        <v/>
      </c>
      <c r="R928" s="512" t="str">
        <f>六年级等级</f>
        <v/>
      </c>
      <c r="S928" s="516" t="str">
        <f>六年级50米跑得分</f>
        <v/>
      </c>
      <c r="T928" s="517" t="str">
        <f>六年级等级</f>
        <v/>
      </c>
      <c r="U928" s="516" t="str">
        <f>六年级坐位体前屈得分</f>
        <v/>
      </c>
      <c r="V928" s="517" t="str">
        <f>六年级等级</f>
        <v/>
      </c>
      <c r="W928" s="516" t="str">
        <f>六年级一分钟跳绳得分</f>
        <v/>
      </c>
      <c r="X928" s="517" t="str">
        <f>六年级等级</f>
        <v/>
      </c>
      <c r="Y928" s="515" t="str">
        <f>六年级仰卧起坐得分</f>
        <v/>
      </c>
      <c r="Z928" s="518" t="str">
        <f>六年级等级</f>
        <v/>
      </c>
      <c r="AA928" s="533" t="str">
        <f>六年级折返跑得分</f>
        <v/>
      </c>
      <c r="AB928" s="515" t="str">
        <f>六年级等级</f>
        <v/>
      </c>
      <c r="AC928" s="533" t="str">
        <f>六年级跳绳附加分</f>
        <v/>
      </c>
      <c r="AD928" s="534" t="str">
        <f>六年级标准分</f>
        <v/>
      </c>
      <c r="AE928" s="534" t="str">
        <f>六年级总分</f>
        <v/>
      </c>
      <c r="AF928" s="517" t="str">
        <f>六年级等级</f>
        <v/>
      </c>
      <c r="AM928" s="452" t="str">
        <f>折返时间</f>
        <v/>
      </c>
    </row>
    <row r="929" spans="1:39">
      <c r="A929" s="476">
        <v>614</v>
      </c>
      <c r="B929" s="477">
        <v>17</v>
      </c>
      <c r="C929" s="586"/>
      <c r="D929" s="587"/>
      <c r="E929" s="586"/>
      <c r="F929" s="481"/>
      <c r="G929" s="588"/>
      <c r="H929" s="475"/>
      <c r="I929" s="595"/>
      <c r="J929" s="596"/>
      <c r="K929" s="596"/>
      <c r="L929" s="503"/>
      <c r="M929" s="504"/>
      <c r="N929" s="505" t="str">
        <f>六年级BMI</f>
        <v/>
      </c>
      <c r="O929" s="499" t="str">
        <f>六年级BMI等级</f>
        <v/>
      </c>
      <c r="P929" s="500" t="str">
        <f>六年级BMI得分</f>
        <v/>
      </c>
      <c r="Q929" s="515" t="str">
        <f>六年级肺活量得分</f>
        <v/>
      </c>
      <c r="R929" s="512" t="str">
        <f>六年级等级</f>
        <v/>
      </c>
      <c r="S929" s="516" t="str">
        <f>六年级50米跑得分</f>
        <v/>
      </c>
      <c r="T929" s="517" t="str">
        <f>六年级等级</f>
        <v/>
      </c>
      <c r="U929" s="516" t="str">
        <f>六年级坐位体前屈得分</f>
        <v/>
      </c>
      <c r="V929" s="517" t="str">
        <f>六年级等级</f>
        <v/>
      </c>
      <c r="W929" s="516" t="str">
        <f>六年级一分钟跳绳得分</f>
        <v/>
      </c>
      <c r="X929" s="517" t="str">
        <f>六年级等级</f>
        <v/>
      </c>
      <c r="Y929" s="515" t="str">
        <f>六年级仰卧起坐得分</f>
        <v/>
      </c>
      <c r="Z929" s="518" t="str">
        <f>六年级等级</f>
        <v/>
      </c>
      <c r="AA929" s="533" t="str">
        <f>六年级折返跑得分</f>
        <v/>
      </c>
      <c r="AB929" s="515" t="str">
        <f>六年级等级</f>
        <v/>
      </c>
      <c r="AC929" s="533" t="str">
        <f>六年级跳绳附加分</f>
        <v/>
      </c>
      <c r="AD929" s="534" t="str">
        <f>六年级标准分</f>
        <v/>
      </c>
      <c r="AE929" s="534" t="str">
        <f>六年级总分</f>
        <v/>
      </c>
      <c r="AF929" s="517" t="str">
        <f>六年级等级</f>
        <v/>
      </c>
      <c r="AM929" s="452" t="str">
        <f>折返时间</f>
        <v/>
      </c>
    </row>
    <row r="930" spans="1:39">
      <c r="A930" s="476">
        <v>614</v>
      </c>
      <c r="B930" s="477">
        <v>18</v>
      </c>
      <c r="C930" s="586"/>
      <c r="D930" s="587"/>
      <c r="E930" s="586"/>
      <c r="F930" s="481"/>
      <c r="G930" s="588"/>
      <c r="H930" s="475"/>
      <c r="I930" s="595"/>
      <c r="J930" s="596"/>
      <c r="K930" s="596"/>
      <c r="L930" s="503"/>
      <c r="M930" s="504"/>
      <c r="N930" s="505" t="str">
        <f>六年级BMI</f>
        <v/>
      </c>
      <c r="O930" s="499" t="str">
        <f>六年级BMI等级</f>
        <v/>
      </c>
      <c r="P930" s="500" t="str">
        <f>六年级BMI得分</f>
        <v/>
      </c>
      <c r="Q930" s="515" t="str">
        <f>六年级肺活量得分</f>
        <v/>
      </c>
      <c r="R930" s="512" t="str">
        <f>六年级等级</f>
        <v/>
      </c>
      <c r="S930" s="516" t="str">
        <f>六年级50米跑得分</f>
        <v/>
      </c>
      <c r="T930" s="517" t="str">
        <f>六年级等级</f>
        <v/>
      </c>
      <c r="U930" s="516" t="str">
        <f>六年级坐位体前屈得分</f>
        <v/>
      </c>
      <c r="V930" s="517" t="str">
        <f>六年级等级</f>
        <v/>
      </c>
      <c r="W930" s="516" t="str">
        <f>六年级一分钟跳绳得分</f>
        <v/>
      </c>
      <c r="X930" s="517" t="str">
        <f>六年级等级</f>
        <v/>
      </c>
      <c r="Y930" s="515" t="str">
        <f>六年级仰卧起坐得分</f>
        <v/>
      </c>
      <c r="Z930" s="518" t="str">
        <f>六年级等级</f>
        <v/>
      </c>
      <c r="AA930" s="533" t="str">
        <f>六年级折返跑得分</f>
        <v/>
      </c>
      <c r="AB930" s="515" t="str">
        <f>六年级等级</f>
        <v/>
      </c>
      <c r="AC930" s="533" t="str">
        <f>六年级跳绳附加分</f>
        <v/>
      </c>
      <c r="AD930" s="534" t="str">
        <f>六年级标准分</f>
        <v/>
      </c>
      <c r="AE930" s="534" t="str">
        <f>六年级总分</f>
        <v/>
      </c>
      <c r="AF930" s="517" t="str">
        <f>六年级等级</f>
        <v/>
      </c>
      <c r="AM930" s="452" t="str">
        <f>折返时间</f>
        <v/>
      </c>
    </row>
    <row r="931" spans="1:39">
      <c r="A931" s="476">
        <v>614</v>
      </c>
      <c r="B931" s="477">
        <v>19</v>
      </c>
      <c r="C931" s="586"/>
      <c r="D931" s="587"/>
      <c r="E931" s="586"/>
      <c r="F931" s="481"/>
      <c r="G931" s="588"/>
      <c r="H931" s="475"/>
      <c r="I931" s="595"/>
      <c r="J931" s="596"/>
      <c r="K931" s="596"/>
      <c r="L931" s="503"/>
      <c r="M931" s="504"/>
      <c r="N931" s="505" t="str">
        <f>六年级BMI</f>
        <v/>
      </c>
      <c r="O931" s="499" t="str">
        <f>六年级BMI等级</f>
        <v/>
      </c>
      <c r="P931" s="500" t="str">
        <f>六年级BMI得分</f>
        <v/>
      </c>
      <c r="Q931" s="515" t="str">
        <f>六年级肺活量得分</f>
        <v/>
      </c>
      <c r="R931" s="512" t="str">
        <f>六年级等级</f>
        <v/>
      </c>
      <c r="S931" s="516" t="str">
        <f>六年级50米跑得分</f>
        <v/>
      </c>
      <c r="T931" s="517" t="str">
        <f>六年级等级</f>
        <v/>
      </c>
      <c r="U931" s="516" t="str">
        <f>六年级坐位体前屈得分</f>
        <v/>
      </c>
      <c r="V931" s="517" t="str">
        <f>六年级等级</f>
        <v/>
      </c>
      <c r="W931" s="516" t="str">
        <f>六年级一分钟跳绳得分</f>
        <v/>
      </c>
      <c r="X931" s="517" t="str">
        <f>六年级等级</f>
        <v/>
      </c>
      <c r="Y931" s="515" t="str">
        <f>六年级仰卧起坐得分</f>
        <v/>
      </c>
      <c r="Z931" s="518" t="str">
        <f>六年级等级</f>
        <v/>
      </c>
      <c r="AA931" s="533" t="str">
        <f>六年级折返跑得分</f>
        <v/>
      </c>
      <c r="AB931" s="515" t="str">
        <f>六年级等级</f>
        <v/>
      </c>
      <c r="AC931" s="533" t="str">
        <f>六年级跳绳附加分</f>
        <v/>
      </c>
      <c r="AD931" s="534" t="str">
        <f>六年级标准分</f>
        <v/>
      </c>
      <c r="AE931" s="534" t="str">
        <f>六年级总分</f>
        <v/>
      </c>
      <c r="AF931" s="517" t="str">
        <f>六年级等级</f>
        <v/>
      </c>
      <c r="AM931" s="452" t="str">
        <f>折返时间</f>
        <v/>
      </c>
    </row>
    <row r="932" spans="1:39">
      <c r="A932" s="476">
        <v>614</v>
      </c>
      <c r="B932" s="477">
        <v>20</v>
      </c>
      <c r="C932" s="586"/>
      <c r="D932" s="587"/>
      <c r="E932" s="586"/>
      <c r="F932" s="481"/>
      <c r="G932" s="588"/>
      <c r="H932" s="475"/>
      <c r="I932" s="595"/>
      <c r="J932" s="596"/>
      <c r="K932" s="596"/>
      <c r="L932" s="503"/>
      <c r="M932" s="504"/>
      <c r="N932" s="505" t="str">
        <f>六年级BMI</f>
        <v/>
      </c>
      <c r="O932" s="499" t="str">
        <f>六年级BMI等级</f>
        <v/>
      </c>
      <c r="P932" s="500" t="str">
        <f>六年级BMI得分</f>
        <v/>
      </c>
      <c r="Q932" s="515" t="str">
        <f>六年级肺活量得分</f>
        <v/>
      </c>
      <c r="R932" s="512" t="str">
        <f>六年级等级</f>
        <v/>
      </c>
      <c r="S932" s="516" t="str">
        <f>六年级50米跑得分</f>
        <v/>
      </c>
      <c r="T932" s="517" t="str">
        <f>六年级等级</f>
        <v/>
      </c>
      <c r="U932" s="516" t="str">
        <f>六年级坐位体前屈得分</f>
        <v/>
      </c>
      <c r="V932" s="517" t="str">
        <f>六年级等级</f>
        <v/>
      </c>
      <c r="W932" s="516" t="str">
        <f>六年级一分钟跳绳得分</f>
        <v/>
      </c>
      <c r="X932" s="517" t="str">
        <f>六年级等级</f>
        <v/>
      </c>
      <c r="Y932" s="515" t="str">
        <f>六年级仰卧起坐得分</f>
        <v/>
      </c>
      <c r="Z932" s="518" t="str">
        <f>六年级等级</f>
        <v/>
      </c>
      <c r="AA932" s="533" t="str">
        <f>六年级折返跑得分</f>
        <v/>
      </c>
      <c r="AB932" s="515" t="str">
        <f>六年级等级</f>
        <v/>
      </c>
      <c r="AC932" s="533" t="str">
        <f>六年级跳绳附加分</f>
        <v/>
      </c>
      <c r="AD932" s="534" t="str">
        <f>六年级标准分</f>
        <v/>
      </c>
      <c r="AE932" s="534" t="str">
        <f>六年级总分</f>
        <v/>
      </c>
      <c r="AF932" s="517" t="str">
        <f>六年级等级</f>
        <v/>
      </c>
      <c r="AM932" s="452" t="str">
        <f>折返时间</f>
        <v/>
      </c>
    </row>
    <row r="933" spans="1:32">
      <c r="A933" s="476">
        <v>614</v>
      </c>
      <c r="B933" s="477">
        <v>21</v>
      </c>
      <c r="C933" s="604"/>
      <c r="D933" s="605"/>
      <c r="E933" s="593"/>
      <c r="F933" s="473"/>
      <c r="G933" s="588"/>
      <c r="H933" s="475"/>
      <c r="I933" s="600"/>
      <c r="J933" s="597"/>
      <c r="K933" s="597"/>
      <c r="L933" s="496"/>
      <c r="M933" s="497"/>
      <c r="N933" s="498" t="str">
        <f>六年级BMI</f>
        <v/>
      </c>
      <c r="O933" s="499" t="str">
        <f>六年级BMI等级</f>
        <v/>
      </c>
      <c r="P933" s="500" t="str">
        <f>六年级BMI得分</f>
        <v/>
      </c>
      <c r="Q933" s="515" t="str">
        <f>六年级肺活量得分</f>
        <v/>
      </c>
      <c r="R933" s="512" t="str">
        <f>六年级等级</f>
        <v/>
      </c>
      <c r="S933" s="516" t="str">
        <f>六年级50米跑得分</f>
        <v/>
      </c>
      <c r="T933" s="512" t="str">
        <f>六年级等级</f>
        <v/>
      </c>
      <c r="U933" s="516" t="str">
        <f>六年级坐位体前屈得分</f>
        <v/>
      </c>
      <c r="V933" s="512" t="str">
        <f>六年级等级</f>
        <v/>
      </c>
      <c r="W933" s="516" t="str">
        <f>六年级一分钟跳绳得分</f>
        <v/>
      </c>
      <c r="X933" s="512" t="str">
        <f>六年级等级</f>
        <v/>
      </c>
      <c r="Y933" s="511" t="str">
        <f>六年级仰卧起坐得分</f>
        <v/>
      </c>
      <c r="Z933" s="514" t="str">
        <f>六年级等级</f>
        <v/>
      </c>
      <c r="AA933" s="530" t="str">
        <f>六年级折返跑得分</f>
        <v/>
      </c>
      <c r="AB933" s="511" t="str">
        <f>六年级等级</f>
        <v/>
      </c>
      <c r="AC933" s="530" t="str">
        <f>六年级跳绳附加分</f>
        <v/>
      </c>
      <c r="AD933" s="534" t="str">
        <f>六年级标准分</f>
        <v/>
      </c>
      <c r="AE933" s="531" t="str">
        <f>六年级总分</f>
        <v/>
      </c>
      <c r="AF933" s="512" t="str">
        <f>六年级等级</f>
        <v/>
      </c>
    </row>
    <row r="934" spans="1:32">
      <c r="A934" s="476">
        <v>614</v>
      </c>
      <c r="B934" s="477">
        <v>22</v>
      </c>
      <c r="C934" s="586"/>
      <c r="D934" s="594"/>
      <c r="E934" s="593"/>
      <c r="F934" s="473"/>
      <c r="G934" s="588"/>
      <c r="H934" s="475"/>
      <c r="I934" s="595"/>
      <c r="J934" s="596"/>
      <c r="K934" s="597"/>
      <c r="L934" s="503"/>
      <c r="M934" s="504"/>
      <c r="N934" s="505" t="str">
        <f>六年级BMI</f>
        <v/>
      </c>
      <c r="O934" s="499" t="str">
        <f>六年级BMI等级</f>
        <v/>
      </c>
      <c r="P934" s="500" t="str">
        <f>六年级BMI得分</f>
        <v/>
      </c>
      <c r="Q934" s="515" t="str">
        <f>六年级肺活量得分</f>
        <v/>
      </c>
      <c r="R934" s="512" t="str">
        <f>六年级等级</f>
        <v/>
      </c>
      <c r="S934" s="516" t="str">
        <f>六年级50米跑得分</f>
        <v/>
      </c>
      <c r="T934" s="512" t="str">
        <f>六年级等级</f>
        <v/>
      </c>
      <c r="U934" s="516" t="str">
        <f>六年级坐位体前屈得分</f>
        <v/>
      </c>
      <c r="V934" s="517" t="str">
        <f>六年级等级</f>
        <v/>
      </c>
      <c r="W934" s="516" t="str">
        <f>六年级一分钟跳绳得分</f>
        <v/>
      </c>
      <c r="X934" s="517" t="str">
        <f>六年级等级</f>
        <v/>
      </c>
      <c r="Y934" s="515" t="str">
        <f>六年级仰卧起坐得分</f>
        <v/>
      </c>
      <c r="Z934" s="518" t="str">
        <f>六年级等级</f>
        <v/>
      </c>
      <c r="AA934" s="533" t="str">
        <f>六年级折返跑得分</f>
        <v/>
      </c>
      <c r="AB934" s="515" t="str">
        <f>六年级等级</f>
        <v/>
      </c>
      <c r="AC934" s="533" t="str">
        <f>六年级跳绳附加分</f>
        <v/>
      </c>
      <c r="AD934" s="534" t="str">
        <f>六年级标准分</f>
        <v/>
      </c>
      <c r="AE934" s="534" t="str">
        <f>六年级总分</f>
        <v/>
      </c>
      <c r="AF934" s="517" t="str">
        <f>六年级等级</f>
        <v/>
      </c>
    </row>
    <row r="935" spans="1:32">
      <c r="A935" s="476">
        <v>614</v>
      </c>
      <c r="B935" s="477">
        <v>23</v>
      </c>
      <c r="C935" s="586"/>
      <c r="D935" s="594"/>
      <c r="E935" s="593"/>
      <c r="F935" s="473"/>
      <c r="G935" s="588"/>
      <c r="H935" s="475"/>
      <c r="I935" s="595"/>
      <c r="J935" s="596"/>
      <c r="K935" s="597"/>
      <c r="L935" s="503"/>
      <c r="M935" s="504"/>
      <c r="N935" s="505" t="str">
        <f>六年级BMI</f>
        <v/>
      </c>
      <c r="O935" s="499" t="str">
        <f>六年级BMI等级</f>
        <v/>
      </c>
      <c r="P935" s="500" t="str">
        <f>六年级BMI得分</f>
        <v/>
      </c>
      <c r="Q935" s="515" t="str">
        <f>六年级肺活量得分</f>
        <v/>
      </c>
      <c r="R935" s="512" t="str">
        <f>六年级等级</f>
        <v/>
      </c>
      <c r="S935" s="516" t="str">
        <f>六年级50米跑得分</f>
        <v/>
      </c>
      <c r="T935" s="512" t="str">
        <f>六年级等级</f>
        <v/>
      </c>
      <c r="U935" s="516" t="str">
        <f>六年级坐位体前屈得分</f>
        <v/>
      </c>
      <c r="V935" s="517" t="str">
        <f>六年级等级</f>
        <v/>
      </c>
      <c r="W935" s="516" t="str">
        <f>六年级一分钟跳绳得分</f>
        <v/>
      </c>
      <c r="X935" s="517" t="str">
        <f>六年级等级</f>
        <v/>
      </c>
      <c r="Y935" s="515" t="str">
        <f>六年级仰卧起坐得分</f>
        <v/>
      </c>
      <c r="Z935" s="518" t="str">
        <f>六年级等级</f>
        <v/>
      </c>
      <c r="AA935" s="533" t="str">
        <f>六年级折返跑得分</f>
        <v/>
      </c>
      <c r="AB935" s="515" t="str">
        <f>六年级等级</f>
        <v/>
      </c>
      <c r="AC935" s="533" t="str">
        <f>六年级跳绳附加分</f>
        <v/>
      </c>
      <c r="AD935" s="534" t="str">
        <f>六年级标准分</f>
        <v/>
      </c>
      <c r="AE935" s="534" t="str">
        <f>六年级总分</f>
        <v/>
      </c>
      <c r="AF935" s="517" t="str">
        <f>六年级等级</f>
        <v/>
      </c>
    </row>
    <row r="936" spans="1:32">
      <c r="A936" s="476">
        <v>614</v>
      </c>
      <c r="B936" s="477">
        <v>24</v>
      </c>
      <c r="C936" s="586"/>
      <c r="D936" s="594"/>
      <c r="E936" s="593"/>
      <c r="F936" s="473"/>
      <c r="G936" s="589"/>
      <c r="H936" s="475"/>
      <c r="I936" s="595"/>
      <c r="J936" s="596"/>
      <c r="K936" s="597"/>
      <c r="L936" s="503"/>
      <c r="M936" s="504"/>
      <c r="N936" s="505" t="str">
        <f>六年级BMI</f>
        <v/>
      </c>
      <c r="O936" s="499" t="str">
        <f>六年级BMI等级</f>
        <v/>
      </c>
      <c r="P936" s="500" t="str">
        <f>六年级BMI得分</f>
        <v/>
      </c>
      <c r="Q936" s="515" t="str">
        <f>六年级肺活量得分</f>
        <v/>
      </c>
      <c r="R936" s="512" t="str">
        <f>六年级等级</f>
        <v/>
      </c>
      <c r="S936" s="516" t="str">
        <f>六年级50米跑得分</f>
        <v/>
      </c>
      <c r="T936" s="512" t="str">
        <f>六年级等级</f>
        <v/>
      </c>
      <c r="U936" s="516" t="str">
        <f>六年级坐位体前屈得分</f>
        <v/>
      </c>
      <c r="V936" s="517" t="str">
        <f>六年级等级</f>
        <v/>
      </c>
      <c r="W936" s="516" t="str">
        <f>六年级一分钟跳绳得分</f>
        <v/>
      </c>
      <c r="X936" s="517" t="str">
        <f>六年级等级</f>
        <v/>
      </c>
      <c r="Y936" s="515" t="str">
        <f>六年级仰卧起坐得分</f>
        <v/>
      </c>
      <c r="Z936" s="518" t="str">
        <f>六年级等级</f>
        <v/>
      </c>
      <c r="AA936" s="533" t="str">
        <f>六年级折返跑得分</f>
        <v/>
      </c>
      <c r="AB936" s="515" t="str">
        <f>六年级等级</f>
        <v/>
      </c>
      <c r="AC936" s="533" t="str">
        <f>六年级跳绳附加分</f>
        <v/>
      </c>
      <c r="AD936" s="534" t="str">
        <f>六年级标准分</f>
        <v/>
      </c>
      <c r="AE936" s="534" t="str">
        <f>六年级总分</f>
        <v/>
      </c>
      <c r="AF936" s="517" t="str">
        <f>六年级等级</f>
        <v/>
      </c>
    </row>
    <row r="937" spans="1:32">
      <c r="A937" s="476">
        <v>614</v>
      </c>
      <c r="B937" s="477">
        <v>25</v>
      </c>
      <c r="C937" s="586"/>
      <c r="D937" s="594"/>
      <c r="E937" s="593"/>
      <c r="F937" s="473"/>
      <c r="G937" s="589"/>
      <c r="H937" s="475"/>
      <c r="I937" s="595"/>
      <c r="J937" s="596"/>
      <c r="K937" s="597"/>
      <c r="L937" s="503"/>
      <c r="M937" s="504"/>
      <c r="N937" s="505" t="str">
        <f>六年级BMI</f>
        <v/>
      </c>
      <c r="O937" s="499" t="str">
        <f>六年级BMI等级</f>
        <v/>
      </c>
      <c r="P937" s="500" t="str">
        <f>六年级BMI得分</f>
        <v/>
      </c>
      <c r="Q937" s="515" t="str">
        <f>六年级肺活量得分</f>
        <v/>
      </c>
      <c r="R937" s="512" t="str">
        <f>六年级等级</f>
        <v/>
      </c>
      <c r="S937" s="516" t="str">
        <f>六年级50米跑得分</f>
        <v/>
      </c>
      <c r="T937" s="512" t="str">
        <f>六年级等级</f>
        <v/>
      </c>
      <c r="U937" s="516" t="str">
        <f>六年级坐位体前屈得分</f>
        <v/>
      </c>
      <c r="V937" s="517" t="str">
        <f>六年级等级</f>
        <v/>
      </c>
      <c r="W937" s="516" t="str">
        <f>六年级一分钟跳绳得分</f>
        <v/>
      </c>
      <c r="X937" s="517" t="str">
        <f>六年级等级</f>
        <v/>
      </c>
      <c r="Y937" s="515" t="str">
        <f>六年级仰卧起坐得分</f>
        <v/>
      </c>
      <c r="Z937" s="518" t="str">
        <f>六年级等级</f>
        <v/>
      </c>
      <c r="AA937" s="533" t="str">
        <f>六年级折返跑得分</f>
        <v/>
      </c>
      <c r="AB937" s="515" t="str">
        <f>六年级等级</f>
        <v/>
      </c>
      <c r="AC937" s="533" t="str">
        <f>六年级跳绳附加分</f>
        <v/>
      </c>
      <c r="AD937" s="534" t="str">
        <f>六年级标准分</f>
        <v/>
      </c>
      <c r="AE937" s="534" t="str">
        <f>六年级总分</f>
        <v/>
      </c>
      <c r="AF937" s="517" t="str">
        <f>六年级等级</f>
        <v/>
      </c>
    </row>
    <row r="938" spans="1:39">
      <c r="A938" s="476">
        <v>614</v>
      </c>
      <c r="B938" s="477">
        <v>26</v>
      </c>
      <c r="C938" s="586"/>
      <c r="D938" s="594"/>
      <c r="E938" s="593"/>
      <c r="F938" s="473"/>
      <c r="G938" s="588"/>
      <c r="H938" s="475"/>
      <c r="I938" s="595"/>
      <c r="J938" s="596"/>
      <c r="K938" s="597"/>
      <c r="L938" s="503"/>
      <c r="M938" s="504"/>
      <c r="N938" s="505" t="str">
        <f>六年级BMI</f>
        <v/>
      </c>
      <c r="O938" s="499" t="str">
        <f>六年级BMI等级</f>
        <v/>
      </c>
      <c r="P938" s="500" t="str">
        <f>六年级BMI得分</f>
        <v/>
      </c>
      <c r="Q938" s="515" t="str">
        <f>六年级肺活量得分</f>
        <v/>
      </c>
      <c r="R938" s="512" t="str">
        <f>六年级等级</f>
        <v/>
      </c>
      <c r="S938" s="516" t="str">
        <f>六年级50米跑得分</f>
        <v/>
      </c>
      <c r="T938" s="512" t="str">
        <f>六年级等级</f>
        <v/>
      </c>
      <c r="U938" s="516" t="str">
        <f>六年级坐位体前屈得分</f>
        <v/>
      </c>
      <c r="V938" s="517" t="str">
        <f>六年级等级</f>
        <v/>
      </c>
      <c r="W938" s="516" t="str">
        <f>六年级一分钟跳绳得分</f>
        <v/>
      </c>
      <c r="X938" s="517" t="str">
        <f>六年级等级</f>
        <v/>
      </c>
      <c r="Y938" s="515" t="str">
        <f>六年级仰卧起坐得分</f>
        <v/>
      </c>
      <c r="Z938" s="518" t="str">
        <f>六年级等级</f>
        <v/>
      </c>
      <c r="AA938" s="533" t="str">
        <f>六年级折返跑得分</f>
        <v/>
      </c>
      <c r="AB938" s="515" t="str">
        <f>六年级等级</f>
        <v/>
      </c>
      <c r="AC938" s="533" t="str">
        <f>六年级跳绳附加分</f>
        <v/>
      </c>
      <c r="AD938" s="534" t="str">
        <f>六年级标准分</f>
        <v/>
      </c>
      <c r="AE938" s="534" t="str">
        <f>六年级总分</f>
        <v/>
      </c>
      <c r="AF938" s="517" t="str">
        <f>六年级等级</f>
        <v/>
      </c>
      <c r="AM938" s="452" t="str">
        <f>折返时间</f>
        <v/>
      </c>
    </row>
    <row r="939" spans="1:39">
      <c r="A939" s="476">
        <v>614</v>
      </c>
      <c r="B939" s="477">
        <v>27</v>
      </c>
      <c r="C939" s="586"/>
      <c r="D939" s="594"/>
      <c r="E939" s="593"/>
      <c r="F939" s="473"/>
      <c r="G939" s="588"/>
      <c r="H939" s="475"/>
      <c r="I939" s="595"/>
      <c r="J939" s="596"/>
      <c r="K939" s="597"/>
      <c r="L939" s="503"/>
      <c r="M939" s="504"/>
      <c r="N939" s="505" t="str">
        <f>六年级BMI</f>
        <v/>
      </c>
      <c r="O939" s="499" t="str">
        <f>六年级BMI等级</f>
        <v/>
      </c>
      <c r="P939" s="500" t="str">
        <f>六年级BMI得分</f>
        <v/>
      </c>
      <c r="Q939" s="515" t="str">
        <f>六年级肺活量得分</f>
        <v/>
      </c>
      <c r="R939" s="512" t="str">
        <f>六年级等级</f>
        <v/>
      </c>
      <c r="S939" s="516" t="str">
        <f>六年级50米跑得分</f>
        <v/>
      </c>
      <c r="T939" s="517" t="str">
        <f>六年级等级</f>
        <v/>
      </c>
      <c r="U939" s="516" t="str">
        <f>六年级坐位体前屈得分</f>
        <v/>
      </c>
      <c r="V939" s="517" t="str">
        <f>六年级等级</f>
        <v/>
      </c>
      <c r="W939" s="516" t="str">
        <f>六年级一分钟跳绳得分</f>
        <v/>
      </c>
      <c r="X939" s="517" t="str">
        <f>六年级等级</f>
        <v/>
      </c>
      <c r="Y939" s="515" t="str">
        <f>六年级仰卧起坐得分</f>
        <v/>
      </c>
      <c r="Z939" s="518" t="str">
        <f>六年级等级</f>
        <v/>
      </c>
      <c r="AA939" s="533" t="str">
        <f>六年级折返跑得分</f>
        <v/>
      </c>
      <c r="AB939" s="515" t="str">
        <f>六年级等级</f>
        <v/>
      </c>
      <c r="AC939" s="533" t="str">
        <f>六年级跳绳附加分</f>
        <v/>
      </c>
      <c r="AD939" s="534" t="str">
        <f>六年级标准分</f>
        <v/>
      </c>
      <c r="AE939" s="534" t="str">
        <f>六年级总分</f>
        <v/>
      </c>
      <c r="AF939" s="517" t="str">
        <f>六年级等级</f>
        <v/>
      </c>
      <c r="AM939" s="452" t="str">
        <f>折返时间</f>
        <v/>
      </c>
    </row>
    <row r="940" spans="1:39">
      <c r="A940" s="476">
        <v>614</v>
      </c>
      <c r="B940" s="477">
        <v>28</v>
      </c>
      <c r="C940" s="586"/>
      <c r="D940" s="594"/>
      <c r="E940" s="593"/>
      <c r="F940" s="473"/>
      <c r="G940" s="588"/>
      <c r="H940" s="475"/>
      <c r="I940" s="595"/>
      <c r="J940" s="596"/>
      <c r="K940" s="597"/>
      <c r="L940" s="503"/>
      <c r="M940" s="504"/>
      <c r="N940" s="505" t="str">
        <f>六年级BMI</f>
        <v/>
      </c>
      <c r="O940" s="499" t="str">
        <f>六年级BMI等级</f>
        <v/>
      </c>
      <c r="P940" s="500" t="str">
        <f>六年级BMI得分</f>
        <v/>
      </c>
      <c r="Q940" s="515" t="str">
        <f>六年级肺活量得分</f>
        <v/>
      </c>
      <c r="R940" s="512" t="str">
        <f>六年级等级</f>
        <v/>
      </c>
      <c r="S940" s="516" t="str">
        <f>六年级50米跑得分</f>
        <v/>
      </c>
      <c r="T940" s="517" t="str">
        <f>六年级等级</f>
        <v/>
      </c>
      <c r="U940" s="516" t="str">
        <f>六年级坐位体前屈得分</f>
        <v/>
      </c>
      <c r="V940" s="517" t="str">
        <f>六年级等级</f>
        <v/>
      </c>
      <c r="W940" s="516" t="str">
        <f>六年级一分钟跳绳得分</f>
        <v/>
      </c>
      <c r="X940" s="517" t="str">
        <f>六年级等级</f>
        <v/>
      </c>
      <c r="Y940" s="515" t="str">
        <f>六年级仰卧起坐得分</f>
        <v/>
      </c>
      <c r="Z940" s="518" t="str">
        <f>六年级等级</f>
        <v/>
      </c>
      <c r="AA940" s="533" t="str">
        <f>六年级折返跑得分</f>
        <v/>
      </c>
      <c r="AB940" s="515" t="str">
        <f>六年级等级</f>
        <v/>
      </c>
      <c r="AC940" s="533" t="str">
        <f>六年级跳绳附加分</f>
        <v/>
      </c>
      <c r="AD940" s="534" t="str">
        <f>六年级标准分</f>
        <v/>
      </c>
      <c r="AE940" s="534" t="str">
        <f>六年级总分</f>
        <v/>
      </c>
      <c r="AF940" s="517" t="str">
        <f>六年级等级</f>
        <v/>
      </c>
      <c r="AM940" s="452" t="str">
        <f>折返时间</f>
        <v/>
      </c>
    </row>
    <row r="941" spans="1:39">
      <c r="A941" s="476">
        <v>614</v>
      </c>
      <c r="B941" s="477">
        <v>29</v>
      </c>
      <c r="C941" s="586"/>
      <c r="D941" s="594"/>
      <c r="E941" s="593"/>
      <c r="F941" s="473"/>
      <c r="G941" s="588"/>
      <c r="H941" s="475"/>
      <c r="I941" s="595"/>
      <c r="J941" s="596"/>
      <c r="K941" s="597"/>
      <c r="L941" s="503"/>
      <c r="M941" s="504"/>
      <c r="N941" s="505" t="str">
        <f>六年级BMI</f>
        <v/>
      </c>
      <c r="O941" s="499" t="str">
        <f>六年级BMI等级</f>
        <v/>
      </c>
      <c r="P941" s="500" t="str">
        <f>六年级BMI得分</f>
        <v/>
      </c>
      <c r="Q941" s="515" t="str">
        <f>六年级肺活量得分</f>
        <v/>
      </c>
      <c r="R941" s="512" t="str">
        <f>六年级等级</f>
        <v/>
      </c>
      <c r="S941" s="516" t="str">
        <f>六年级50米跑得分</f>
        <v/>
      </c>
      <c r="T941" s="517" t="str">
        <f>六年级等级</f>
        <v/>
      </c>
      <c r="U941" s="516" t="str">
        <f>六年级坐位体前屈得分</f>
        <v/>
      </c>
      <c r="V941" s="517" t="str">
        <f>六年级等级</f>
        <v/>
      </c>
      <c r="W941" s="516" t="str">
        <f>六年级一分钟跳绳得分</f>
        <v/>
      </c>
      <c r="X941" s="517" t="str">
        <f>六年级等级</f>
        <v/>
      </c>
      <c r="Y941" s="515" t="str">
        <f>六年级仰卧起坐得分</f>
        <v/>
      </c>
      <c r="Z941" s="518" t="str">
        <f>六年级等级</f>
        <v/>
      </c>
      <c r="AA941" s="533" t="str">
        <f>六年级折返跑得分</f>
        <v/>
      </c>
      <c r="AB941" s="515" t="str">
        <f>六年级等级</f>
        <v/>
      </c>
      <c r="AC941" s="533" t="str">
        <f>六年级跳绳附加分</f>
        <v/>
      </c>
      <c r="AD941" s="534" t="str">
        <f>六年级标准分</f>
        <v/>
      </c>
      <c r="AE941" s="534" t="str">
        <f>六年级总分</f>
        <v/>
      </c>
      <c r="AF941" s="517" t="str">
        <f>六年级等级</f>
        <v/>
      </c>
      <c r="AM941" s="452" t="str">
        <f>折返时间</f>
        <v/>
      </c>
    </row>
    <row r="942" spans="1:39">
      <c r="A942" s="476">
        <v>614</v>
      </c>
      <c r="B942" s="477">
        <v>30</v>
      </c>
      <c r="C942" s="586"/>
      <c r="D942" s="594"/>
      <c r="E942" s="593"/>
      <c r="F942" s="473"/>
      <c r="G942" s="588"/>
      <c r="H942" s="475"/>
      <c r="I942" s="595"/>
      <c r="J942" s="596"/>
      <c r="K942" s="597"/>
      <c r="L942" s="503"/>
      <c r="M942" s="504"/>
      <c r="N942" s="505" t="str">
        <f>六年级BMI</f>
        <v/>
      </c>
      <c r="O942" s="499" t="str">
        <f>六年级BMI等级</f>
        <v/>
      </c>
      <c r="P942" s="500" t="str">
        <f>六年级BMI得分</f>
        <v/>
      </c>
      <c r="Q942" s="515" t="str">
        <f>六年级肺活量得分</f>
        <v/>
      </c>
      <c r="R942" s="512" t="str">
        <f>六年级等级</f>
        <v/>
      </c>
      <c r="S942" s="516" t="str">
        <f>六年级50米跑得分</f>
        <v/>
      </c>
      <c r="T942" s="517" t="str">
        <f>六年级等级</f>
        <v/>
      </c>
      <c r="U942" s="516" t="str">
        <f>六年级坐位体前屈得分</f>
        <v/>
      </c>
      <c r="V942" s="517" t="str">
        <f>六年级等级</f>
        <v/>
      </c>
      <c r="W942" s="516" t="str">
        <f>六年级一分钟跳绳得分</f>
        <v/>
      </c>
      <c r="X942" s="517" t="str">
        <f>六年级等级</f>
        <v/>
      </c>
      <c r="Y942" s="515" t="str">
        <f>六年级仰卧起坐得分</f>
        <v/>
      </c>
      <c r="Z942" s="518" t="str">
        <f>六年级等级</f>
        <v/>
      </c>
      <c r="AA942" s="533" t="str">
        <f>六年级折返跑得分</f>
        <v/>
      </c>
      <c r="AB942" s="515" t="str">
        <f>六年级等级</f>
        <v/>
      </c>
      <c r="AC942" s="533" t="str">
        <f>六年级跳绳附加分</f>
        <v/>
      </c>
      <c r="AD942" s="534" t="str">
        <f>六年级标准分</f>
        <v/>
      </c>
      <c r="AE942" s="534" t="str">
        <f>六年级总分</f>
        <v/>
      </c>
      <c r="AF942" s="517" t="str">
        <f>六年级等级</f>
        <v/>
      </c>
      <c r="AM942" s="452" t="str">
        <f>折返时间</f>
        <v/>
      </c>
    </row>
    <row r="943" spans="1:39">
      <c r="A943" s="476">
        <v>614</v>
      </c>
      <c r="B943" s="477">
        <v>31</v>
      </c>
      <c r="C943" s="586"/>
      <c r="D943" s="594"/>
      <c r="E943" s="593"/>
      <c r="F943" s="473"/>
      <c r="G943" s="588"/>
      <c r="H943" s="475"/>
      <c r="I943" s="595"/>
      <c r="J943" s="596"/>
      <c r="K943" s="597"/>
      <c r="L943" s="503"/>
      <c r="M943" s="504"/>
      <c r="N943" s="505" t="str">
        <f>六年级BMI</f>
        <v/>
      </c>
      <c r="O943" s="499" t="str">
        <f>六年级BMI等级</f>
        <v/>
      </c>
      <c r="P943" s="500" t="str">
        <f>六年级BMI得分</f>
        <v/>
      </c>
      <c r="Q943" s="515" t="str">
        <f>六年级肺活量得分</f>
        <v/>
      </c>
      <c r="R943" s="512" t="str">
        <f>六年级等级</f>
        <v/>
      </c>
      <c r="S943" s="516" t="str">
        <f>六年级50米跑得分</f>
        <v/>
      </c>
      <c r="T943" s="517" t="str">
        <f>六年级等级</f>
        <v/>
      </c>
      <c r="U943" s="516" t="str">
        <f>六年级坐位体前屈得分</f>
        <v/>
      </c>
      <c r="V943" s="517" t="str">
        <f>六年级等级</f>
        <v/>
      </c>
      <c r="W943" s="516" t="str">
        <f>六年级一分钟跳绳得分</f>
        <v/>
      </c>
      <c r="X943" s="517" t="str">
        <f>六年级等级</f>
        <v/>
      </c>
      <c r="Y943" s="515" t="str">
        <f>六年级仰卧起坐得分</f>
        <v/>
      </c>
      <c r="Z943" s="518" t="str">
        <f>六年级等级</f>
        <v/>
      </c>
      <c r="AA943" s="533" t="str">
        <f>六年级折返跑得分</f>
        <v/>
      </c>
      <c r="AB943" s="515" t="str">
        <f>六年级等级</f>
        <v/>
      </c>
      <c r="AC943" s="533" t="str">
        <f>六年级跳绳附加分</f>
        <v/>
      </c>
      <c r="AD943" s="534" t="str">
        <f>六年级标准分</f>
        <v/>
      </c>
      <c r="AE943" s="534" t="str">
        <f>六年级总分</f>
        <v/>
      </c>
      <c r="AF943" s="517" t="str">
        <f>六年级等级</f>
        <v/>
      </c>
      <c r="AM943" s="452" t="str">
        <f>折返时间</f>
        <v/>
      </c>
    </row>
    <row r="944" spans="1:39">
      <c r="A944" s="476">
        <v>614</v>
      </c>
      <c r="B944" s="477">
        <v>32</v>
      </c>
      <c r="C944" s="586"/>
      <c r="D944" s="594"/>
      <c r="E944" s="593"/>
      <c r="F944" s="473"/>
      <c r="G944" s="588"/>
      <c r="H944" s="475"/>
      <c r="I944" s="595"/>
      <c r="J944" s="596"/>
      <c r="K944" s="597"/>
      <c r="L944" s="503"/>
      <c r="M944" s="504"/>
      <c r="N944" s="505" t="str">
        <f>六年级BMI</f>
        <v/>
      </c>
      <c r="O944" s="499" t="str">
        <f>六年级BMI等级</f>
        <v/>
      </c>
      <c r="P944" s="500" t="str">
        <f>六年级BMI得分</f>
        <v/>
      </c>
      <c r="Q944" s="515" t="str">
        <f>六年级肺活量得分</f>
        <v/>
      </c>
      <c r="R944" s="512" t="str">
        <f>六年级等级</f>
        <v/>
      </c>
      <c r="S944" s="516" t="str">
        <f>六年级50米跑得分</f>
        <v/>
      </c>
      <c r="T944" s="517" t="str">
        <f>六年级等级</f>
        <v/>
      </c>
      <c r="U944" s="516" t="str">
        <f>六年级坐位体前屈得分</f>
        <v/>
      </c>
      <c r="V944" s="517" t="str">
        <f>六年级等级</f>
        <v/>
      </c>
      <c r="W944" s="516" t="str">
        <f>六年级一分钟跳绳得分</f>
        <v/>
      </c>
      <c r="X944" s="517" t="str">
        <f>六年级等级</f>
        <v/>
      </c>
      <c r="Y944" s="515" t="str">
        <f>六年级仰卧起坐得分</f>
        <v/>
      </c>
      <c r="Z944" s="518" t="str">
        <f>六年级等级</f>
        <v/>
      </c>
      <c r="AA944" s="533" t="str">
        <f>六年级折返跑得分</f>
        <v/>
      </c>
      <c r="AB944" s="515" t="str">
        <f>六年级等级</f>
        <v/>
      </c>
      <c r="AC944" s="533" t="str">
        <f>六年级跳绳附加分</f>
        <v/>
      </c>
      <c r="AD944" s="534" t="str">
        <f>六年级标准分</f>
        <v/>
      </c>
      <c r="AE944" s="534" t="str">
        <f>六年级总分</f>
        <v/>
      </c>
      <c r="AF944" s="517" t="str">
        <f>六年级等级</f>
        <v/>
      </c>
      <c r="AM944" s="452" t="str">
        <f>折返时间</f>
        <v/>
      </c>
    </row>
    <row r="945" spans="1:39">
      <c r="A945" s="476">
        <v>614</v>
      </c>
      <c r="B945" s="477">
        <v>33</v>
      </c>
      <c r="C945" s="586"/>
      <c r="D945" s="594"/>
      <c r="E945" s="593"/>
      <c r="F945" s="473"/>
      <c r="G945" s="588"/>
      <c r="H945" s="475"/>
      <c r="I945" s="595"/>
      <c r="J945" s="596"/>
      <c r="K945" s="597"/>
      <c r="L945" s="503"/>
      <c r="M945" s="504"/>
      <c r="N945" s="505" t="str">
        <f>六年级BMI</f>
        <v/>
      </c>
      <c r="O945" s="499" t="str">
        <f>六年级BMI等级</f>
        <v/>
      </c>
      <c r="P945" s="500" t="str">
        <f>六年级BMI得分</f>
        <v/>
      </c>
      <c r="Q945" s="515" t="str">
        <f>六年级肺活量得分</f>
        <v/>
      </c>
      <c r="R945" s="512" t="str">
        <f>六年级等级</f>
        <v/>
      </c>
      <c r="S945" s="516" t="str">
        <f>六年级50米跑得分</f>
        <v/>
      </c>
      <c r="T945" s="517" t="str">
        <f>六年级等级</f>
        <v/>
      </c>
      <c r="U945" s="516" t="str">
        <f>六年级坐位体前屈得分</f>
        <v/>
      </c>
      <c r="V945" s="517" t="str">
        <f>六年级等级</f>
        <v/>
      </c>
      <c r="W945" s="516" t="str">
        <f>六年级一分钟跳绳得分</f>
        <v/>
      </c>
      <c r="X945" s="517" t="str">
        <f>六年级等级</f>
        <v/>
      </c>
      <c r="Y945" s="515" t="str">
        <f>六年级仰卧起坐得分</f>
        <v/>
      </c>
      <c r="Z945" s="518" t="str">
        <f>六年级等级</f>
        <v/>
      </c>
      <c r="AA945" s="533" t="str">
        <f>六年级折返跑得分</f>
        <v/>
      </c>
      <c r="AB945" s="515" t="str">
        <f>六年级等级</f>
        <v/>
      </c>
      <c r="AC945" s="533" t="str">
        <f>六年级跳绳附加分</f>
        <v/>
      </c>
      <c r="AD945" s="534" t="str">
        <f>六年级标准分</f>
        <v/>
      </c>
      <c r="AE945" s="534" t="str">
        <f>六年级总分</f>
        <v/>
      </c>
      <c r="AF945" s="517" t="str">
        <f>六年级等级</f>
        <v/>
      </c>
      <c r="AM945" s="452" t="str">
        <f>折返时间</f>
        <v/>
      </c>
    </row>
    <row r="946" spans="1:39">
      <c r="A946" s="476">
        <v>614</v>
      </c>
      <c r="B946" s="477">
        <v>34</v>
      </c>
      <c r="C946" s="586"/>
      <c r="D946" s="594"/>
      <c r="E946" s="593"/>
      <c r="F946" s="473"/>
      <c r="G946" s="588"/>
      <c r="H946" s="475"/>
      <c r="I946" s="595"/>
      <c r="J946" s="596"/>
      <c r="K946" s="597"/>
      <c r="L946" s="503"/>
      <c r="M946" s="504"/>
      <c r="N946" s="505" t="str">
        <f>六年级BMI</f>
        <v/>
      </c>
      <c r="O946" s="499" t="str">
        <f>六年级BMI等级</f>
        <v/>
      </c>
      <c r="P946" s="500" t="str">
        <f>六年级BMI得分</f>
        <v/>
      </c>
      <c r="Q946" s="515" t="str">
        <f>六年级肺活量得分</f>
        <v/>
      </c>
      <c r="R946" s="512" t="str">
        <f>六年级等级</f>
        <v/>
      </c>
      <c r="S946" s="516" t="str">
        <f>六年级50米跑得分</f>
        <v/>
      </c>
      <c r="T946" s="517" t="str">
        <f>六年级等级</f>
        <v/>
      </c>
      <c r="U946" s="516" t="str">
        <f>六年级坐位体前屈得分</f>
        <v/>
      </c>
      <c r="V946" s="517" t="str">
        <f>六年级等级</f>
        <v/>
      </c>
      <c r="W946" s="516" t="str">
        <f>六年级一分钟跳绳得分</f>
        <v/>
      </c>
      <c r="X946" s="517" t="str">
        <f>六年级等级</f>
        <v/>
      </c>
      <c r="Y946" s="515" t="str">
        <f>六年级仰卧起坐得分</f>
        <v/>
      </c>
      <c r="Z946" s="518" t="str">
        <f>六年级等级</f>
        <v/>
      </c>
      <c r="AA946" s="533" t="str">
        <f>六年级折返跑得分</f>
        <v/>
      </c>
      <c r="AB946" s="515" t="str">
        <f>六年级等级</f>
        <v/>
      </c>
      <c r="AC946" s="533" t="str">
        <f>六年级跳绳附加分</f>
        <v/>
      </c>
      <c r="AD946" s="534" t="str">
        <f>六年级标准分</f>
        <v/>
      </c>
      <c r="AE946" s="534" t="str">
        <f>六年级总分</f>
        <v/>
      </c>
      <c r="AF946" s="517" t="str">
        <f>六年级等级</f>
        <v/>
      </c>
      <c r="AM946" s="452" t="str">
        <f>折返时间</f>
        <v/>
      </c>
    </row>
    <row r="947" spans="1:39">
      <c r="A947" s="476">
        <v>614</v>
      </c>
      <c r="B947" s="477">
        <v>35</v>
      </c>
      <c r="C947" s="586"/>
      <c r="D947" s="594"/>
      <c r="E947" s="593"/>
      <c r="F947" s="473"/>
      <c r="G947" s="588"/>
      <c r="H947" s="475"/>
      <c r="I947" s="595"/>
      <c r="J947" s="596"/>
      <c r="K947" s="597"/>
      <c r="L947" s="503"/>
      <c r="M947" s="504"/>
      <c r="N947" s="505" t="str">
        <f>六年级BMI</f>
        <v/>
      </c>
      <c r="O947" s="499" t="str">
        <f>六年级BMI等级</f>
        <v/>
      </c>
      <c r="P947" s="500" t="str">
        <f>六年级BMI得分</f>
        <v/>
      </c>
      <c r="Q947" s="515" t="str">
        <f>六年级肺活量得分</f>
        <v/>
      </c>
      <c r="R947" s="512" t="str">
        <f>六年级等级</f>
        <v/>
      </c>
      <c r="S947" s="516" t="str">
        <f>六年级50米跑得分</f>
        <v/>
      </c>
      <c r="T947" s="517" t="str">
        <f>六年级等级</f>
        <v/>
      </c>
      <c r="U947" s="516" t="str">
        <f>六年级坐位体前屈得分</f>
        <v/>
      </c>
      <c r="V947" s="517" t="str">
        <f>六年级等级</f>
        <v/>
      </c>
      <c r="W947" s="516" t="str">
        <f>六年级一分钟跳绳得分</f>
        <v/>
      </c>
      <c r="X947" s="517" t="str">
        <f>六年级等级</f>
        <v/>
      </c>
      <c r="Y947" s="515" t="str">
        <f>六年级仰卧起坐得分</f>
        <v/>
      </c>
      <c r="Z947" s="518" t="str">
        <f>六年级等级</f>
        <v/>
      </c>
      <c r="AA947" s="533" t="str">
        <f>六年级折返跑得分</f>
        <v/>
      </c>
      <c r="AB947" s="515" t="str">
        <f>六年级等级</f>
        <v/>
      </c>
      <c r="AC947" s="533" t="str">
        <f>六年级跳绳附加分</f>
        <v/>
      </c>
      <c r="AD947" s="534" t="str">
        <f>六年级标准分</f>
        <v/>
      </c>
      <c r="AE947" s="534" t="str">
        <f>六年级总分</f>
        <v/>
      </c>
      <c r="AF947" s="517" t="str">
        <f>六年级等级</f>
        <v/>
      </c>
      <c r="AM947" s="452" t="str">
        <f>折返时间</f>
        <v/>
      </c>
    </row>
    <row r="948" spans="1:39">
      <c r="A948" s="476">
        <v>614</v>
      </c>
      <c r="B948" s="477">
        <v>36</v>
      </c>
      <c r="C948" s="586"/>
      <c r="D948" s="594"/>
      <c r="E948" s="593"/>
      <c r="F948" s="473"/>
      <c r="G948" s="588"/>
      <c r="H948" s="475"/>
      <c r="I948" s="595"/>
      <c r="J948" s="596"/>
      <c r="K948" s="597"/>
      <c r="L948" s="503"/>
      <c r="M948" s="504"/>
      <c r="N948" s="505" t="str">
        <f>六年级BMI</f>
        <v/>
      </c>
      <c r="O948" s="499" t="str">
        <f>六年级BMI等级</f>
        <v/>
      </c>
      <c r="P948" s="500" t="str">
        <f>六年级BMI得分</f>
        <v/>
      </c>
      <c r="Q948" s="515" t="str">
        <f>六年级肺活量得分</f>
        <v/>
      </c>
      <c r="R948" s="512" t="str">
        <f>六年级等级</f>
        <v/>
      </c>
      <c r="S948" s="516" t="str">
        <f>六年级50米跑得分</f>
        <v/>
      </c>
      <c r="T948" s="517" t="str">
        <f>六年级等级</f>
        <v/>
      </c>
      <c r="U948" s="516" t="str">
        <f>六年级坐位体前屈得分</f>
        <v/>
      </c>
      <c r="V948" s="517" t="str">
        <f>六年级等级</f>
        <v/>
      </c>
      <c r="W948" s="516" t="str">
        <f>六年级一分钟跳绳得分</f>
        <v/>
      </c>
      <c r="X948" s="517" t="str">
        <f>六年级等级</f>
        <v/>
      </c>
      <c r="Y948" s="515" t="str">
        <f>六年级仰卧起坐得分</f>
        <v/>
      </c>
      <c r="Z948" s="518" t="str">
        <f>六年级等级</f>
        <v/>
      </c>
      <c r="AA948" s="533" t="str">
        <f>六年级折返跑得分</f>
        <v/>
      </c>
      <c r="AB948" s="515" t="str">
        <f>六年级等级</f>
        <v/>
      </c>
      <c r="AC948" s="533" t="str">
        <f>六年级跳绳附加分</f>
        <v/>
      </c>
      <c r="AD948" s="534" t="str">
        <f>六年级标准分</f>
        <v/>
      </c>
      <c r="AE948" s="534" t="str">
        <f>六年级总分</f>
        <v/>
      </c>
      <c r="AF948" s="517" t="str">
        <f>六年级等级</f>
        <v/>
      </c>
      <c r="AM948" s="452" t="str">
        <f>折返时间</f>
        <v/>
      </c>
    </row>
    <row r="949" spans="1:39">
      <c r="A949" s="476">
        <v>614</v>
      </c>
      <c r="B949" s="477">
        <v>37</v>
      </c>
      <c r="C949" s="586"/>
      <c r="D949" s="594"/>
      <c r="E949" s="593"/>
      <c r="F949" s="473"/>
      <c r="G949" s="588"/>
      <c r="H949" s="475"/>
      <c r="I949" s="595"/>
      <c r="J949" s="596"/>
      <c r="K949" s="597"/>
      <c r="L949" s="503"/>
      <c r="M949" s="504"/>
      <c r="N949" s="505" t="str">
        <f>六年级BMI</f>
        <v/>
      </c>
      <c r="O949" s="499" t="str">
        <f>六年级BMI等级</f>
        <v/>
      </c>
      <c r="P949" s="500" t="str">
        <f>六年级BMI得分</f>
        <v/>
      </c>
      <c r="Q949" s="515" t="str">
        <f>六年级肺活量得分</f>
        <v/>
      </c>
      <c r="R949" s="512" t="str">
        <f>六年级等级</f>
        <v/>
      </c>
      <c r="S949" s="516" t="str">
        <f>六年级50米跑得分</f>
        <v/>
      </c>
      <c r="T949" s="517" t="str">
        <f>六年级等级</f>
        <v/>
      </c>
      <c r="U949" s="516" t="str">
        <f>六年级坐位体前屈得分</f>
        <v/>
      </c>
      <c r="V949" s="517" t="str">
        <f>六年级等级</f>
        <v/>
      </c>
      <c r="W949" s="516" t="str">
        <f>六年级一分钟跳绳得分</f>
        <v/>
      </c>
      <c r="X949" s="517" t="str">
        <f>六年级等级</f>
        <v/>
      </c>
      <c r="Y949" s="515" t="str">
        <f>六年级仰卧起坐得分</f>
        <v/>
      </c>
      <c r="Z949" s="518" t="str">
        <f>六年级等级</f>
        <v/>
      </c>
      <c r="AA949" s="533" t="str">
        <f>六年级折返跑得分</f>
        <v/>
      </c>
      <c r="AB949" s="515" t="str">
        <f>六年级等级</f>
        <v/>
      </c>
      <c r="AC949" s="533" t="str">
        <f>六年级跳绳附加分</f>
        <v/>
      </c>
      <c r="AD949" s="534" t="str">
        <f>六年级标准分</f>
        <v/>
      </c>
      <c r="AE949" s="534" t="str">
        <f>六年级总分</f>
        <v/>
      </c>
      <c r="AF949" s="517" t="str">
        <f>六年级等级</f>
        <v/>
      </c>
      <c r="AM949" s="452" t="str">
        <f>折返时间</f>
        <v/>
      </c>
    </row>
    <row r="950" spans="1:39">
      <c r="A950" s="476">
        <v>614</v>
      </c>
      <c r="B950" s="477">
        <v>38</v>
      </c>
      <c r="C950" s="586"/>
      <c r="D950" s="594"/>
      <c r="E950" s="593"/>
      <c r="F950" s="473"/>
      <c r="G950" s="588"/>
      <c r="H950" s="475"/>
      <c r="I950" s="595"/>
      <c r="J950" s="596"/>
      <c r="K950" s="597"/>
      <c r="L950" s="503"/>
      <c r="M950" s="504"/>
      <c r="N950" s="505" t="str">
        <f>六年级BMI</f>
        <v/>
      </c>
      <c r="O950" s="499" t="str">
        <f>六年级BMI等级</f>
        <v/>
      </c>
      <c r="P950" s="500" t="str">
        <f>六年级BMI得分</f>
        <v/>
      </c>
      <c r="Q950" s="515" t="str">
        <f>六年级肺活量得分</f>
        <v/>
      </c>
      <c r="R950" s="512" t="str">
        <f>六年级等级</f>
        <v/>
      </c>
      <c r="S950" s="516" t="str">
        <f>六年级50米跑得分</f>
        <v/>
      </c>
      <c r="T950" s="517" t="str">
        <f>六年级等级</f>
        <v/>
      </c>
      <c r="U950" s="516" t="str">
        <f>六年级坐位体前屈得分</f>
        <v/>
      </c>
      <c r="V950" s="517" t="str">
        <f>六年级等级</f>
        <v/>
      </c>
      <c r="W950" s="516" t="str">
        <f>六年级一分钟跳绳得分</f>
        <v/>
      </c>
      <c r="X950" s="517" t="str">
        <f>六年级等级</f>
        <v/>
      </c>
      <c r="Y950" s="515" t="str">
        <f>六年级仰卧起坐得分</f>
        <v/>
      </c>
      <c r="Z950" s="518" t="str">
        <f>六年级等级</f>
        <v/>
      </c>
      <c r="AA950" s="533" t="str">
        <f>六年级折返跑得分</f>
        <v/>
      </c>
      <c r="AB950" s="515" t="str">
        <f>六年级等级</f>
        <v/>
      </c>
      <c r="AC950" s="533" t="str">
        <f>六年级跳绳附加分</f>
        <v/>
      </c>
      <c r="AD950" s="534" t="str">
        <f>六年级标准分</f>
        <v/>
      </c>
      <c r="AE950" s="534" t="str">
        <f>六年级总分</f>
        <v/>
      </c>
      <c r="AF950" s="517" t="str">
        <f>六年级等级</f>
        <v/>
      </c>
      <c r="AM950" s="452" t="str">
        <f>折返时间</f>
        <v/>
      </c>
    </row>
    <row r="951" spans="1:39">
      <c r="A951" s="476">
        <v>614</v>
      </c>
      <c r="B951" s="477">
        <v>39</v>
      </c>
      <c r="C951" s="586"/>
      <c r="D951" s="594"/>
      <c r="E951" s="593"/>
      <c r="F951" s="473"/>
      <c r="G951" s="588"/>
      <c r="H951" s="475"/>
      <c r="I951" s="595"/>
      <c r="J951" s="596"/>
      <c r="K951" s="597"/>
      <c r="L951" s="503"/>
      <c r="M951" s="504"/>
      <c r="N951" s="505" t="str">
        <f>六年级BMI</f>
        <v/>
      </c>
      <c r="O951" s="499" t="str">
        <f>六年级BMI等级</f>
        <v/>
      </c>
      <c r="P951" s="500" t="str">
        <f>六年级BMI得分</f>
        <v/>
      </c>
      <c r="Q951" s="515" t="str">
        <f>六年级肺活量得分</f>
        <v/>
      </c>
      <c r="R951" s="512" t="str">
        <f>六年级等级</f>
        <v/>
      </c>
      <c r="S951" s="516" t="str">
        <f>六年级50米跑得分</f>
        <v/>
      </c>
      <c r="T951" s="517" t="str">
        <f>六年级等级</f>
        <v/>
      </c>
      <c r="U951" s="516" t="str">
        <f>六年级坐位体前屈得分</f>
        <v/>
      </c>
      <c r="V951" s="517" t="str">
        <f>六年级等级</f>
        <v/>
      </c>
      <c r="W951" s="516" t="str">
        <f>六年级一分钟跳绳得分</f>
        <v/>
      </c>
      <c r="X951" s="517" t="str">
        <f>六年级等级</f>
        <v/>
      </c>
      <c r="Y951" s="515" t="str">
        <f>六年级仰卧起坐得分</f>
        <v/>
      </c>
      <c r="Z951" s="518" t="str">
        <f>六年级等级</f>
        <v/>
      </c>
      <c r="AA951" s="533" t="str">
        <f>六年级折返跑得分</f>
        <v/>
      </c>
      <c r="AB951" s="515" t="str">
        <f>六年级等级</f>
        <v/>
      </c>
      <c r="AC951" s="533" t="str">
        <f>六年级跳绳附加分</f>
        <v/>
      </c>
      <c r="AD951" s="534" t="str">
        <f>六年级标准分</f>
        <v/>
      </c>
      <c r="AE951" s="534" t="str">
        <f>六年级总分</f>
        <v/>
      </c>
      <c r="AF951" s="517" t="str">
        <f>六年级等级</f>
        <v/>
      </c>
      <c r="AM951" s="452" t="str">
        <f>折返时间</f>
        <v/>
      </c>
    </row>
    <row r="952" spans="1:39">
      <c r="A952" s="476">
        <v>614</v>
      </c>
      <c r="B952" s="477">
        <v>40</v>
      </c>
      <c r="C952" s="586"/>
      <c r="D952" s="594"/>
      <c r="E952" s="593"/>
      <c r="F952" s="473"/>
      <c r="G952" s="588"/>
      <c r="H952" s="475"/>
      <c r="I952" s="595"/>
      <c r="J952" s="596"/>
      <c r="K952" s="597"/>
      <c r="L952" s="503"/>
      <c r="M952" s="504"/>
      <c r="N952" s="505" t="str">
        <f>六年级BMI</f>
        <v/>
      </c>
      <c r="O952" s="499" t="str">
        <f>六年级BMI等级</f>
        <v/>
      </c>
      <c r="P952" s="500" t="str">
        <f>六年级BMI得分</f>
        <v/>
      </c>
      <c r="Q952" s="515" t="str">
        <f>六年级肺活量得分</f>
        <v/>
      </c>
      <c r="R952" s="512" t="str">
        <f>六年级等级</f>
        <v/>
      </c>
      <c r="S952" s="516" t="str">
        <f>六年级50米跑得分</f>
        <v/>
      </c>
      <c r="T952" s="517" t="str">
        <f>六年级等级</f>
        <v/>
      </c>
      <c r="U952" s="516" t="str">
        <f>六年级坐位体前屈得分</f>
        <v/>
      </c>
      <c r="V952" s="517" t="str">
        <f>六年级等级</f>
        <v/>
      </c>
      <c r="W952" s="516" t="str">
        <f>六年级一分钟跳绳得分</f>
        <v/>
      </c>
      <c r="X952" s="517" t="str">
        <f>六年级等级</f>
        <v/>
      </c>
      <c r="Y952" s="515" t="str">
        <f>六年级仰卧起坐得分</f>
        <v/>
      </c>
      <c r="Z952" s="518" t="str">
        <f>六年级等级</f>
        <v/>
      </c>
      <c r="AA952" s="533" t="str">
        <f>六年级折返跑得分</f>
        <v/>
      </c>
      <c r="AB952" s="515" t="str">
        <f>六年级等级</f>
        <v/>
      </c>
      <c r="AC952" s="533" t="str">
        <f>六年级跳绳附加分</f>
        <v/>
      </c>
      <c r="AD952" s="534" t="str">
        <f>六年级标准分</f>
        <v/>
      </c>
      <c r="AE952" s="534" t="str">
        <f>六年级总分</f>
        <v/>
      </c>
      <c r="AF952" s="517" t="str">
        <f>六年级等级</f>
        <v/>
      </c>
      <c r="AM952" s="452" t="str">
        <f>折返时间</f>
        <v/>
      </c>
    </row>
    <row r="953" spans="1:39">
      <c r="A953" s="476">
        <v>614</v>
      </c>
      <c r="B953" s="477">
        <v>41</v>
      </c>
      <c r="C953" s="586"/>
      <c r="D953" s="587"/>
      <c r="E953" s="586"/>
      <c r="F953" s="473"/>
      <c r="G953" s="588"/>
      <c r="H953" s="475"/>
      <c r="I953" s="595"/>
      <c r="J953" s="596"/>
      <c r="K953" s="596"/>
      <c r="L953" s="503"/>
      <c r="M953" s="504"/>
      <c r="N953" s="505" t="str">
        <f>六年级BMI</f>
        <v/>
      </c>
      <c r="O953" s="499" t="str">
        <f>六年级BMI等级</f>
        <v/>
      </c>
      <c r="P953" s="500" t="str">
        <f>六年级BMI得分</f>
        <v/>
      </c>
      <c r="Q953" s="515" t="str">
        <f>六年级肺活量得分</f>
        <v/>
      </c>
      <c r="R953" s="512" t="str">
        <f>六年级等级</f>
        <v/>
      </c>
      <c r="S953" s="516" t="str">
        <f>六年级50米跑得分</f>
        <v/>
      </c>
      <c r="T953" s="517" t="str">
        <f>六年级等级</f>
        <v/>
      </c>
      <c r="U953" s="516" t="str">
        <f>六年级坐位体前屈得分</f>
        <v/>
      </c>
      <c r="V953" s="517" t="str">
        <f>六年级等级</f>
        <v/>
      </c>
      <c r="W953" s="516" t="str">
        <f>六年级一分钟跳绳得分</f>
        <v/>
      </c>
      <c r="X953" s="517" t="str">
        <f>六年级等级</f>
        <v/>
      </c>
      <c r="Y953" s="515" t="str">
        <f>六年级仰卧起坐得分</f>
        <v/>
      </c>
      <c r="Z953" s="518" t="str">
        <f>六年级等级</f>
        <v/>
      </c>
      <c r="AA953" s="533" t="str">
        <f>六年级折返跑得分</f>
        <v/>
      </c>
      <c r="AB953" s="515" t="str">
        <f>六年级等级</f>
        <v/>
      </c>
      <c r="AC953" s="533" t="str">
        <f>六年级跳绳附加分</f>
        <v/>
      </c>
      <c r="AD953" s="534" t="str">
        <f>六年级标准分</f>
        <v/>
      </c>
      <c r="AE953" s="534" t="str">
        <f>六年级总分</f>
        <v/>
      </c>
      <c r="AF953" s="517" t="str">
        <f>六年级等级</f>
        <v/>
      </c>
      <c r="AM953" s="452" t="str">
        <f>折返时间</f>
        <v/>
      </c>
    </row>
    <row r="954" spans="1:39">
      <c r="A954" s="476">
        <v>614</v>
      </c>
      <c r="B954" s="477">
        <v>42</v>
      </c>
      <c r="C954" s="586"/>
      <c r="D954" s="587"/>
      <c r="E954" s="586"/>
      <c r="F954" s="473"/>
      <c r="G954" s="588"/>
      <c r="H954" s="475"/>
      <c r="I954" s="595"/>
      <c r="J954" s="596"/>
      <c r="K954" s="596"/>
      <c r="L954" s="503"/>
      <c r="M954" s="504"/>
      <c r="N954" s="505" t="str">
        <f>六年级BMI</f>
        <v/>
      </c>
      <c r="O954" s="499" t="str">
        <f>六年级BMI等级</f>
        <v/>
      </c>
      <c r="P954" s="500" t="str">
        <f>六年级BMI得分</f>
        <v/>
      </c>
      <c r="Q954" s="515" t="str">
        <f>六年级肺活量得分</f>
        <v/>
      </c>
      <c r="R954" s="512" t="str">
        <f>六年级等级</f>
        <v/>
      </c>
      <c r="S954" s="516" t="str">
        <f>六年级50米跑得分</f>
        <v/>
      </c>
      <c r="T954" s="517" t="str">
        <f>六年级等级</f>
        <v/>
      </c>
      <c r="U954" s="516" t="str">
        <f>六年级坐位体前屈得分</f>
        <v/>
      </c>
      <c r="V954" s="517" t="str">
        <f>六年级等级</f>
        <v/>
      </c>
      <c r="W954" s="516" t="str">
        <f>六年级一分钟跳绳得分</f>
        <v/>
      </c>
      <c r="X954" s="517" t="str">
        <f>六年级等级</f>
        <v/>
      </c>
      <c r="Y954" s="515" t="str">
        <f>六年级仰卧起坐得分</f>
        <v/>
      </c>
      <c r="Z954" s="518" t="str">
        <f>六年级等级</f>
        <v/>
      </c>
      <c r="AA954" s="533" t="str">
        <f>六年级折返跑得分</f>
        <v/>
      </c>
      <c r="AB954" s="515" t="str">
        <f>六年级等级</f>
        <v/>
      </c>
      <c r="AC954" s="533" t="str">
        <f>六年级跳绳附加分</f>
        <v/>
      </c>
      <c r="AD954" s="534" t="str">
        <f>六年级标准分</f>
        <v/>
      </c>
      <c r="AE954" s="534" t="str">
        <f>六年级总分</f>
        <v/>
      </c>
      <c r="AF954" s="517" t="str">
        <f>六年级等级</f>
        <v/>
      </c>
      <c r="AM954" s="452" t="str">
        <f>折返时间</f>
        <v/>
      </c>
    </row>
    <row r="955" spans="1:39">
      <c r="A955" s="476">
        <v>614</v>
      </c>
      <c r="B955" s="477">
        <v>43</v>
      </c>
      <c r="C955" s="586"/>
      <c r="D955" s="587"/>
      <c r="E955" s="586"/>
      <c r="F955" s="473"/>
      <c r="G955" s="588"/>
      <c r="H955" s="475"/>
      <c r="I955" s="595"/>
      <c r="J955" s="596"/>
      <c r="K955" s="596"/>
      <c r="L955" s="503"/>
      <c r="M955" s="504"/>
      <c r="N955" s="505" t="str">
        <f>六年级BMI</f>
        <v/>
      </c>
      <c r="O955" s="499" t="str">
        <f>六年级BMI等级</f>
        <v/>
      </c>
      <c r="P955" s="500" t="str">
        <f>六年级BMI得分</f>
        <v/>
      </c>
      <c r="Q955" s="515" t="str">
        <f>六年级肺活量得分</f>
        <v/>
      </c>
      <c r="R955" s="512" t="str">
        <f>六年级等级</f>
        <v/>
      </c>
      <c r="S955" s="516" t="str">
        <f>六年级50米跑得分</f>
        <v/>
      </c>
      <c r="T955" s="517" t="str">
        <f>六年级等级</f>
        <v/>
      </c>
      <c r="U955" s="516" t="str">
        <f>六年级坐位体前屈得分</f>
        <v/>
      </c>
      <c r="V955" s="517" t="str">
        <f>六年级等级</f>
        <v/>
      </c>
      <c r="W955" s="516" t="str">
        <f>六年级一分钟跳绳得分</f>
        <v/>
      </c>
      <c r="X955" s="517" t="str">
        <f>六年级等级</f>
        <v/>
      </c>
      <c r="Y955" s="515" t="str">
        <f>六年级仰卧起坐得分</f>
        <v/>
      </c>
      <c r="Z955" s="518" t="str">
        <f>六年级等级</f>
        <v/>
      </c>
      <c r="AA955" s="533" t="str">
        <f>六年级折返跑得分</f>
        <v/>
      </c>
      <c r="AB955" s="515" t="str">
        <f>六年级等级</f>
        <v/>
      </c>
      <c r="AC955" s="533" t="str">
        <f>六年级跳绳附加分</f>
        <v/>
      </c>
      <c r="AD955" s="534" t="str">
        <f>六年级标准分</f>
        <v/>
      </c>
      <c r="AE955" s="534" t="str">
        <f>六年级总分</f>
        <v/>
      </c>
      <c r="AF955" s="517" t="str">
        <f>六年级等级</f>
        <v/>
      </c>
      <c r="AM955" s="452" t="str">
        <f>折返时间</f>
        <v/>
      </c>
    </row>
    <row r="956" spans="1:39">
      <c r="A956" s="476">
        <v>614</v>
      </c>
      <c r="B956" s="477">
        <v>44</v>
      </c>
      <c r="C956" s="586"/>
      <c r="D956" s="587"/>
      <c r="E956" s="586"/>
      <c r="F956" s="473"/>
      <c r="G956" s="589"/>
      <c r="H956" s="475"/>
      <c r="I956" s="595"/>
      <c r="J956" s="596"/>
      <c r="K956" s="596"/>
      <c r="L956" s="503"/>
      <c r="M956" s="504"/>
      <c r="N956" s="505" t="str">
        <f>六年级BMI</f>
        <v/>
      </c>
      <c r="O956" s="499" t="str">
        <f>六年级BMI等级</f>
        <v/>
      </c>
      <c r="P956" s="500" t="str">
        <f>六年级BMI得分</f>
        <v/>
      </c>
      <c r="Q956" s="515" t="str">
        <f>六年级肺活量得分</f>
        <v/>
      </c>
      <c r="R956" s="512" t="str">
        <f>六年级等级</f>
        <v/>
      </c>
      <c r="S956" s="516" t="str">
        <f>六年级50米跑得分</f>
        <v/>
      </c>
      <c r="T956" s="517" t="str">
        <f>六年级等级</f>
        <v/>
      </c>
      <c r="U956" s="516" t="str">
        <f>六年级坐位体前屈得分</f>
        <v/>
      </c>
      <c r="V956" s="517" t="str">
        <f>六年级等级</f>
        <v/>
      </c>
      <c r="W956" s="516" t="str">
        <f>六年级一分钟跳绳得分</f>
        <v/>
      </c>
      <c r="X956" s="517" t="str">
        <f>六年级等级</f>
        <v/>
      </c>
      <c r="Y956" s="515" t="str">
        <f>六年级仰卧起坐得分</f>
        <v/>
      </c>
      <c r="Z956" s="518" t="str">
        <f>六年级等级</f>
        <v/>
      </c>
      <c r="AA956" s="533" t="str">
        <f>六年级折返跑得分</f>
        <v/>
      </c>
      <c r="AB956" s="515" t="str">
        <f>六年级等级</f>
        <v/>
      </c>
      <c r="AC956" s="533" t="str">
        <f>六年级跳绳附加分</f>
        <v/>
      </c>
      <c r="AD956" s="534" t="str">
        <f>六年级标准分</f>
        <v/>
      </c>
      <c r="AE956" s="534" t="str">
        <f>六年级总分</f>
        <v/>
      </c>
      <c r="AF956" s="517" t="str">
        <f>六年级等级</f>
        <v/>
      </c>
      <c r="AM956" s="452" t="str">
        <f>折返时间</f>
        <v/>
      </c>
    </row>
    <row r="957" spans="1:39">
      <c r="A957" s="476">
        <v>614</v>
      </c>
      <c r="B957" s="477">
        <v>45</v>
      </c>
      <c r="C957" s="586"/>
      <c r="D957" s="587"/>
      <c r="E957" s="586"/>
      <c r="F957" s="473"/>
      <c r="G957" s="589"/>
      <c r="H957" s="475"/>
      <c r="I957" s="595"/>
      <c r="J957" s="596"/>
      <c r="K957" s="596"/>
      <c r="L957" s="503"/>
      <c r="M957" s="504"/>
      <c r="N957" s="505" t="str">
        <f>六年级BMI</f>
        <v/>
      </c>
      <c r="O957" s="499" t="str">
        <f>六年级BMI等级</f>
        <v/>
      </c>
      <c r="P957" s="500" t="str">
        <f>六年级BMI得分</f>
        <v/>
      </c>
      <c r="Q957" s="515" t="str">
        <f>六年级肺活量得分</f>
        <v/>
      </c>
      <c r="R957" s="512" t="str">
        <f>六年级等级</f>
        <v/>
      </c>
      <c r="S957" s="516" t="str">
        <f>六年级50米跑得分</f>
        <v/>
      </c>
      <c r="T957" s="517" t="str">
        <f>六年级等级</f>
        <v/>
      </c>
      <c r="U957" s="516" t="str">
        <f>六年级坐位体前屈得分</f>
        <v/>
      </c>
      <c r="V957" s="517" t="str">
        <f>六年级等级</f>
        <v/>
      </c>
      <c r="W957" s="516" t="str">
        <f>六年级一分钟跳绳得分</f>
        <v/>
      </c>
      <c r="X957" s="517" t="str">
        <f>六年级等级</f>
        <v/>
      </c>
      <c r="Y957" s="515" t="str">
        <f>六年级仰卧起坐得分</f>
        <v/>
      </c>
      <c r="Z957" s="518" t="str">
        <f>六年级等级</f>
        <v/>
      </c>
      <c r="AA957" s="533" t="str">
        <f>六年级折返跑得分</f>
        <v/>
      </c>
      <c r="AB957" s="515" t="str">
        <f>六年级等级</f>
        <v/>
      </c>
      <c r="AC957" s="533" t="str">
        <f>六年级跳绳附加分</f>
        <v/>
      </c>
      <c r="AD957" s="534" t="str">
        <f>六年级标准分</f>
        <v/>
      </c>
      <c r="AE957" s="534" t="str">
        <f>六年级总分</f>
        <v/>
      </c>
      <c r="AF957" s="517" t="str">
        <f>六年级等级</f>
        <v/>
      </c>
      <c r="AM957" s="452" t="str">
        <f>折返时间</f>
        <v/>
      </c>
    </row>
    <row r="958" spans="1:39">
      <c r="A958" s="476">
        <v>614</v>
      </c>
      <c r="B958" s="477">
        <v>46</v>
      </c>
      <c r="C958" s="586"/>
      <c r="D958" s="587"/>
      <c r="E958" s="586"/>
      <c r="F958" s="473"/>
      <c r="G958" s="588"/>
      <c r="H958" s="475"/>
      <c r="I958" s="595"/>
      <c r="J958" s="596"/>
      <c r="K958" s="596"/>
      <c r="L958" s="503"/>
      <c r="M958" s="504"/>
      <c r="N958" s="505" t="str">
        <f>六年级BMI</f>
        <v/>
      </c>
      <c r="O958" s="499" t="str">
        <f>六年级BMI等级</f>
        <v/>
      </c>
      <c r="P958" s="500" t="str">
        <f>六年级BMI得分</f>
        <v/>
      </c>
      <c r="Q958" s="515" t="str">
        <f>六年级肺活量得分</f>
        <v/>
      </c>
      <c r="R958" s="512" t="str">
        <f>六年级等级</f>
        <v/>
      </c>
      <c r="S958" s="516" t="str">
        <f>六年级50米跑得分</f>
        <v/>
      </c>
      <c r="T958" s="517" t="str">
        <f>六年级等级</f>
        <v/>
      </c>
      <c r="U958" s="516" t="str">
        <f>六年级坐位体前屈得分</f>
        <v/>
      </c>
      <c r="V958" s="517" t="str">
        <f>六年级等级</f>
        <v/>
      </c>
      <c r="W958" s="516" t="str">
        <f>六年级一分钟跳绳得分</f>
        <v/>
      </c>
      <c r="X958" s="517" t="str">
        <f>六年级等级</f>
        <v/>
      </c>
      <c r="Y958" s="515" t="str">
        <f>六年级仰卧起坐得分</f>
        <v/>
      </c>
      <c r="Z958" s="518" t="str">
        <f>六年级等级</f>
        <v/>
      </c>
      <c r="AA958" s="533" t="str">
        <f>六年级折返跑得分</f>
        <v/>
      </c>
      <c r="AB958" s="515" t="str">
        <f>六年级等级</f>
        <v/>
      </c>
      <c r="AC958" s="533" t="str">
        <f>六年级跳绳附加分</f>
        <v/>
      </c>
      <c r="AD958" s="534" t="str">
        <f>六年级标准分</f>
        <v/>
      </c>
      <c r="AE958" s="534" t="str">
        <f>六年级总分</f>
        <v/>
      </c>
      <c r="AF958" s="517" t="str">
        <f>六年级等级</f>
        <v/>
      </c>
      <c r="AM958" s="452" t="str">
        <f>折返时间</f>
        <v/>
      </c>
    </row>
    <row r="959" spans="1:39">
      <c r="A959" s="476">
        <v>614</v>
      </c>
      <c r="B959" s="477">
        <v>47</v>
      </c>
      <c r="C959" s="586"/>
      <c r="D959" s="587"/>
      <c r="E959" s="586"/>
      <c r="F959" s="473"/>
      <c r="G959" s="588"/>
      <c r="H959" s="475"/>
      <c r="I959" s="595"/>
      <c r="J959" s="596"/>
      <c r="K959" s="596"/>
      <c r="L959" s="503"/>
      <c r="M959" s="504"/>
      <c r="N959" s="505" t="str">
        <f>六年级BMI</f>
        <v/>
      </c>
      <c r="O959" s="499" t="str">
        <f>六年级BMI等级</f>
        <v/>
      </c>
      <c r="P959" s="500" t="str">
        <f>六年级BMI得分</f>
        <v/>
      </c>
      <c r="Q959" s="515" t="str">
        <f>六年级肺活量得分</f>
        <v/>
      </c>
      <c r="R959" s="512" t="str">
        <f>六年级等级</f>
        <v/>
      </c>
      <c r="S959" s="516" t="str">
        <f>六年级50米跑得分</f>
        <v/>
      </c>
      <c r="T959" s="517" t="str">
        <f>六年级等级</f>
        <v/>
      </c>
      <c r="U959" s="516" t="str">
        <f>六年级坐位体前屈得分</f>
        <v/>
      </c>
      <c r="V959" s="517" t="str">
        <f>六年级等级</f>
        <v/>
      </c>
      <c r="W959" s="516" t="str">
        <f>六年级一分钟跳绳得分</f>
        <v/>
      </c>
      <c r="X959" s="517" t="str">
        <f>六年级等级</f>
        <v/>
      </c>
      <c r="Y959" s="515" t="str">
        <f>六年级仰卧起坐得分</f>
        <v/>
      </c>
      <c r="Z959" s="518" t="str">
        <f>六年级等级</f>
        <v/>
      </c>
      <c r="AA959" s="533" t="str">
        <f>六年级折返跑得分</f>
        <v/>
      </c>
      <c r="AB959" s="515" t="str">
        <f>六年级等级</f>
        <v/>
      </c>
      <c r="AC959" s="533" t="str">
        <f>六年级跳绳附加分</f>
        <v/>
      </c>
      <c r="AD959" s="534" t="str">
        <f>六年级标准分</f>
        <v/>
      </c>
      <c r="AE959" s="534" t="str">
        <f>六年级总分</f>
        <v/>
      </c>
      <c r="AF959" s="517" t="str">
        <f>六年级等级</f>
        <v/>
      </c>
      <c r="AM959" s="452" t="str">
        <f>折返时间</f>
        <v/>
      </c>
    </row>
    <row r="960" spans="1:39">
      <c r="A960" s="476">
        <v>614</v>
      </c>
      <c r="B960" s="477">
        <v>48</v>
      </c>
      <c r="C960" s="586"/>
      <c r="D960" s="587"/>
      <c r="E960" s="586"/>
      <c r="F960" s="473"/>
      <c r="G960" s="588"/>
      <c r="H960" s="475"/>
      <c r="I960" s="595"/>
      <c r="J960" s="596"/>
      <c r="K960" s="596"/>
      <c r="L960" s="503"/>
      <c r="M960" s="504"/>
      <c r="N960" s="505" t="str">
        <f>六年级BMI</f>
        <v/>
      </c>
      <c r="O960" s="499" t="str">
        <f>六年级BMI等级</f>
        <v/>
      </c>
      <c r="P960" s="500" t="str">
        <f>六年级BMI得分</f>
        <v/>
      </c>
      <c r="Q960" s="515" t="str">
        <f>六年级肺活量得分</f>
        <v/>
      </c>
      <c r="R960" s="512" t="str">
        <f>六年级等级</f>
        <v/>
      </c>
      <c r="S960" s="516" t="str">
        <f>六年级50米跑得分</f>
        <v/>
      </c>
      <c r="T960" s="517" t="str">
        <f>六年级等级</f>
        <v/>
      </c>
      <c r="U960" s="516" t="str">
        <f>六年级坐位体前屈得分</f>
        <v/>
      </c>
      <c r="V960" s="517" t="str">
        <f>六年级等级</f>
        <v/>
      </c>
      <c r="W960" s="516" t="str">
        <f>六年级一分钟跳绳得分</f>
        <v/>
      </c>
      <c r="X960" s="517" t="str">
        <f>六年级等级</f>
        <v/>
      </c>
      <c r="Y960" s="515" t="str">
        <f>六年级仰卧起坐得分</f>
        <v/>
      </c>
      <c r="Z960" s="518" t="str">
        <f>六年级等级</f>
        <v/>
      </c>
      <c r="AA960" s="533" t="str">
        <f>六年级折返跑得分</f>
        <v/>
      </c>
      <c r="AB960" s="515" t="str">
        <f>六年级等级</f>
        <v/>
      </c>
      <c r="AC960" s="533" t="str">
        <f>六年级跳绳附加分</f>
        <v/>
      </c>
      <c r="AD960" s="534" t="str">
        <f>六年级标准分</f>
        <v/>
      </c>
      <c r="AE960" s="534" t="str">
        <f>六年级总分</f>
        <v/>
      </c>
      <c r="AF960" s="517" t="str">
        <f>六年级等级</f>
        <v/>
      </c>
      <c r="AM960" s="452" t="str">
        <f>折返时间</f>
        <v/>
      </c>
    </row>
    <row r="961" spans="1:39">
      <c r="A961" s="476">
        <v>614</v>
      </c>
      <c r="B961" s="477">
        <v>49</v>
      </c>
      <c r="C961" s="586"/>
      <c r="D961" s="587"/>
      <c r="E961" s="586"/>
      <c r="F961" s="473"/>
      <c r="G961" s="588"/>
      <c r="H961" s="475"/>
      <c r="I961" s="595"/>
      <c r="J961" s="596"/>
      <c r="K961" s="596"/>
      <c r="L961" s="503"/>
      <c r="M961" s="504"/>
      <c r="N961" s="505" t="str">
        <f>六年级BMI</f>
        <v/>
      </c>
      <c r="O961" s="499" t="str">
        <f>六年级BMI等级</f>
        <v/>
      </c>
      <c r="P961" s="500" t="str">
        <f>六年级BMI得分</f>
        <v/>
      </c>
      <c r="Q961" s="515" t="str">
        <f>六年级肺活量得分</f>
        <v/>
      </c>
      <c r="R961" s="512" t="str">
        <f>六年级等级</f>
        <v/>
      </c>
      <c r="S961" s="516" t="str">
        <f>六年级50米跑得分</f>
        <v/>
      </c>
      <c r="T961" s="517" t="str">
        <f>六年级等级</f>
        <v/>
      </c>
      <c r="U961" s="516" t="str">
        <f>六年级坐位体前屈得分</f>
        <v/>
      </c>
      <c r="V961" s="517" t="str">
        <f>六年级等级</f>
        <v/>
      </c>
      <c r="W961" s="516" t="str">
        <f>六年级一分钟跳绳得分</f>
        <v/>
      </c>
      <c r="X961" s="517" t="str">
        <f>六年级等级</f>
        <v/>
      </c>
      <c r="Y961" s="515" t="str">
        <f>六年级仰卧起坐得分</f>
        <v/>
      </c>
      <c r="Z961" s="518" t="str">
        <f>六年级等级</f>
        <v/>
      </c>
      <c r="AA961" s="533" t="str">
        <f>六年级折返跑得分</f>
        <v/>
      </c>
      <c r="AB961" s="515" t="str">
        <f>六年级等级</f>
        <v/>
      </c>
      <c r="AC961" s="533" t="str">
        <f>六年级跳绳附加分</f>
        <v/>
      </c>
      <c r="AD961" s="534" t="str">
        <f>六年级标准分</f>
        <v/>
      </c>
      <c r="AE961" s="534" t="str">
        <f>六年级总分</f>
        <v/>
      </c>
      <c r="AF961" s="517" t="str">
        <f>六年级等级</f>
        <v/>
      </c>
      <c r="AM961" s="452" t="str">
        <f>折返时间</f>
        <v/>
      </c>
    </row>
    <row r="962" spans="1:39">
      <c r="A962" s="476">
        <v>614</v>
      </c>
      <c r="B962" s="477">
        <v>50</v>
      </c>
      <c r="C962" s="586"/>
      <c r="D962" s="587"/>
      <c r="E962" s="586"/>
      <c r="F962" s="473"/>
      <c r="G962" s="588"/>
      <c r="H962" s="475"/>
      <c r="I962" s="595"/>
      <c r="J962" s="596"/>
      <c r="K962" s="596"/>
      <c r="L962" s="503"/>
      <c r="M962" s="504"/>
      <c r="N962" s="505" t="str">
        <f>六年级BMI</f>
        <v/>
      </c>
      <c r="O962" s="499" t="str">
        <f>六年级BMI等级</f>
        <v/>
      </c>
      <c r="P962" s="500" t="str">
        <f>六年级BMI得分</f>
        <v/>
      </c>
      <c r="Q962" s="515" t="str">
        <f>六年级肺活量得分</f>
        <v/>
      </c>
      <c r="R962" s="512" t="str">
        <f>六年级等级</f>
        <v/>
      </c>
      <c r="S962" s="516" t="str">
        <f>六年级50米跑得分</f>
        <v/>
      </c>
      <c r="T962" s="517" t="str">
        <f>六年级等级</f>
        <v/>
      </c>
      <c r="U962" s="516" t="str">
        <f>六年级坐位体前屈得分</f>
        <v/>
      </c>
      <c r="V962" s="517" t="str">
        <f>六年级等级</f>
        <v/>
      </c>
      <c r="W962" s="516" t="str">
        <f>六年级一分钟跳绳得分</f>
        <v/>
      </c>
      <c r="X962" s="517" t="str">
        <f>六年级等级</f>
        <v/>
      </c>
      <c r="Y962" s="515" t="str">
        <f>六年级仰卧起坐得分</f>
        <v/>
      </c>
      <c r="Z962" s="518" t="str">
        <f>六年级等级</f>
        <v/>
      </c>
      <c r="AA962" s="533" t="str">
        <f>六年级折返跑得分</f>
        <v/>
      </c>
      <c r="AB962" s="515" t="str">
        <f>六年级等级</f>
        <v/>
      </c>
      <c r="AC962" s="533" t="str">
        <f>六年级跳绳附加分</f>
        <v/>
      </c>
      <c r="AD962" s="534" t="str">
        <f>六年级标准分</f>
        <v/>
      </c>
      <c r="AE962" s="534" t="str">
        <f>六年级总分</f>
        <v/>
      </c>
      <c r="AF962" s="517" t="str">
        <f>六年级等级</f>
        <v/>
      </c>
      <c r="AM962" s="452" t="str">
        <f>折返时间</f>
        <v/>
      </c>
    </row>
    <row r="963" spans="1:39">
      <c r="A963" s="476">
        <v>614</v>
      </c>
      <c r="B963" s="477">
        <v>51</v>
      </c>
      <c r="C963" s="586"/>
      <c r="D963" s="587"/>
      <c r="E963" s="586"/>
      <c r="F963" s="473"/>
      <c r="G963" s="608"/>
      <c r="H963" s="475"/>
      <c r="I963" s="613"/>
      <c r="J963" s="614"/>
      <c r="K963" s="614"/>
      <c r="L963" s="615"/>
      <c r="M963" s="616"/>
      <c r="N963" s="505" t="str">
        <f>六年级BMI</f>
        <v/>
      </c>
      <c r="O963" s="499" t="str">
        <f>六年级BMI等级</f>
        <v/>
      </c>
      <c r="P963" s="500" t="str">
        <f>六年级BMI得分</f>
        <v/>
      </c>
      <c r="Q963" s="515" t="str">
        <f>六年级肺活量得分</f>
        <v/>
      </c>
      <c r="R963" s="512" t="str">
        <f>六年级等级</f>
        <v/>
      </c>
      <c r="S963" s="516" t="str">
        <f>六年级50米跑得分</f>
        <v/>
      </c>
      <c r="T963" s="517" t="str">
        <f>六年级等级</f>
        <v/>
      </c>
      <c r="U963" s="516" t="str">
        <f>六年级坐位体前屈得分</f>
        <v/>
      </c>
      <c r="V963" s="517" t="str">
        <f>六年级等级</f>
        <v/>
      </c>
      <c r="W963" s="516" t="str">
        <f>六年级一分钟跳绳得分</f>
        <v/>
      </c>
      <c r="X963" s="517" t="str">
        <f>六年级等级</f>
        <v/>
      </c>
      <c r="Y963" s="515" t="str">
        <f>六年级仰卧起坐得分</f>
        <v/>
      </c>
      <c r="Z963" s="518" t="str">
        <f>六年级等级</f>
        <v/>
      </c>
      <c r="AA963" s="533" t="str">
        <f>六年级折返跑得分</f>
        <v/>
      </c>
      <c r="AB963" s="515" t="str">
        <f>六年级等级</f>
        <v/>
      </c>
      <c r="AC963" s="533" t="str">
        <f>六年级跳绳附加分</f>
        <v/>
      </c>
      <c r="AD963" s="534" t="str">
        <f>六年级标准分</f>
        <v/>
      </c>
      <c r="AE963" s="534" t="str">
        <f>六年级总分</f>
        <v/>
      </c>
      <c r="AF963" s="517" t="str">
        <f>六年级等级</f>
        <v/>
      </c>
      <c r="AM963" s="452" t="str">
        <f>折返时间</f>
        <v/>
      </c>
    </row>
    <row r="964" spans="1:39">
      <c r="A964" s="476">
        <v>614</v>
      </c>
      <c r="B964" s="477">
        <v>52</v>
      </c>
      <c r="C964" s="586"/>
      <c r="D964" s="587"/>
      <c r="E964" s="586"/>
      <c r="F964" s="473"/>
      <c r="G964" s="608"/>
      <c r="H964" s="475"/>
      <c r="I964" s="613"/>
      <c r="J964" s="614"/>
      <c r="K964" s="614"/>
      <c r="L964" s="615"/>
      <c r="M964" s="616"/>
      <c r="N964" s="505" t="str">
        <f>六年级BMI</f>
        <v/>
      </c>
      <c r="O964" s="499" t="str">
        <f>六年级BMI等级</f>
        <v/>
      </c>
      <c r="P964" s="500" t="str">
        <f>六年级BMI得分</f>
        <v/>
      </c>
      <c r="Q964" s="515" t="str">
        <f>六年级肺活量得分</f>
        <v/>
      </c>
      <c r="R964" s="512" t="str">
        <f>六年级等级</f>
        <v/>
      </c>
      <c r="S964" s="516" t="str">
        <f>六年级50米跑得分</f>
        <v/>
      </c>
      <c r="T964" s="517" t="str">
        <f>六年级等级</f>
        <v/>
      </c>
      <c r="U964" s="516" t="str">
        <f>六年级坐位体前屈得分</f>
        <v/>
      </c>
      <c r="V964" s="517" t="str">
        <f>六年级等级</f>
        <v/>
      </c>
      <c r="W964" s="516" t="str">
        <f>六年级一分钟跳绳得分</f>
        <v/>
      </c>
      <c r="X964" s="517" t="str">
        <f>六年级等级</f>
        <v/>
      </c>
      <c r="Y964" s="515" t="str">
        <f>六年级仰卧起坐得分</f>
        <v/>
      </c>
      <c r="Z964" s="518" t="str">
        <f>六年级等级</f>
        <v/>
      </c>
      <c r="AA964" s="533" t="str">
        <f>六年级折返跑得分</f>
        <v/>
      </c>
      <c r="AB964" s="515" t="str">
        <f>六年级等级</f>
        <v/>
      </c>
      <c r="AC964" s="533" t="str">
        <f>六年级跳绳附加分</f>
        <v/>
      </c>
      <c r="AD964" s="534" t="str">
        <f>六年级标准分</f>
        <v/>
      </c>
      <c r="AE964" s="534" t="str">
        <f>六年级总分</f>
        <v/>
      </c>
      <c r="AF964" s="517" t="str">
        <f>六年级等级</f>
        <v/>
      </c>
      <c r="AM964" s="452" t="str">
        <f>折返时间</f>
        <v/>
      </c>
    </row>
    <row r="965" spans="1:39">
      <c r="A965" s="476">
        <v>614</v>
      </c>
      <c r="B965" s="477">
        <v>53</v>
      </c>
      <c r="C965" s="586"/>
      <c r="D965" s="587"/>
      <c r="E965" s="586"/>
      <c r="F965" s="473"/>
      <c r="G965" s="608"/>
      <c r="H965" s="475"/>
      <c r="I965" s="613"/>
      <c r="J965" s="614"/>
      <c r="K965" s="614"/>
      <c r="L965" s="615"/>
      <c r="M965" s="616"/>
      <c r="N965" s="505" t="str">
        <f>六年级BMI</f>
        <v/>
      </c>
      <c r="O965" s="499" t="str">
        <f>六年级BMI等级</f>
        <v/>
      </c>
      <c r="P965" s="500" t="str">
        <f>六年级BMI得分</f>
        <v/>
      </c>
      <c r="Q965" s="515" t="str">
        <f>六年级肺活量得分</f>
        <v/>
      </c>
      <c r="R965" s="512" t="str">
        <f>六年级等级</f>
        <v/>
      </c>
      <c r="S965" s="516" t="str">
        <f>六年级50米跑得分</f>
        <v/>
      </c>
      <c r="T965" s="517" t="str">
        <f>六年级等级</f>
        <v/>
      </c>
      <c r="U965" s="516" t="str">
        <f>六年级坐位体前屈得分</f>
        <v/>
      </c>
      <c r="V965" s="517" t="str">
        <f>六年级等级</f>
        <v/>
      </c>
      <c r="W965" s="516" t="str">
        <f>六年级一分钟跳绳得分</f>
        <v/>
      </c>
      <c r="X965" s="517" t="str">
        <f>六年级等级</f>
        <v/>
      </c>
      <c r="Y965" s="515" t="str">
        <f>六年级仰卧起坐得分</f>
        <v/>
      </c>
      <c r="Z965" s="518" t="str">
        <f>六年级等级</f>
        <v/>
      </c>
      <c r="AA965" s="533" t="str">
        <f>六年级折返跑得分</f>
        <v/>
      </c>
      <c r="AB965" s="515" t="str">
        <f>六年级等级</f>
        <v/>
      </c>
      <c r="AC965" s="533" t="str">
        <f>六年级跳绳附加分</f>
        <v/>
      </c>
      <c r="AD965" s="534" t="str">
        <f>六年级标准分</f>
        <v/>
      </c>
      <c r="AE965" s="534" t="str">
        <f>六年级总分</f>
        <v/>
      </c>
      <c r="AF965" s="517" t="str">
        <f>六年级等级</f>
        <v/>
      </c>
      <c r="AM965" s="452" t="str">
        <f>折返时间</f>
        <v/>
      </c>
    </row>
    <row r="966" spans="1:39">
      <c r="A966" s="476">
        <v>614</v>
      </c>
      <c r="B966" s="477">
        <v>54</v>
      </c>
      <c r="C966" s="586"/>
      <c r="D966" s="587"/>
      <c r="E966" s="586"/>
      <c r="F966" s="473"/>
      <c r="G966" s="608"/>
      <c r="H966" s="475"/>
      <c r="I966" s="613"/>
      <c r="J966" s="614"/>
      <c r="K966" s="614"/>
      <c r="L966" s="615"/>
      <c r="M966" s="616"/>
      <c r="N966" s="505" t="str">
        <f>六年级BMI</f>
        <v/>
      </c>
      <c r="O966" s="499" t="str">
        <f>六年级BMI等级</f>
        <v/>
      </c>
      <c r="P966" s="500" t="str">
        <f>六年级BMI得分</f>
        <v/>
      </c>
      <c r="Q966" s="515" t="str">
        <f>六年级肺活量得分</f>
        <v/>
      </c>
      <c r="R966" s="512" t="str">
        <f>六年级等级</f>
        <v/>
      </c>
      <c r="S966" s="516" t="str">
        <f>六年级50米跑得分</f>
        <v/>
      </c>
      <c r="T966" s="517" t="str">
        <f>六年级等级</f>
        <v/>
      </c>
      <c r="U966" s="516" t="str">
        <f>六年级坐位体前屈得分</f>
        <v/>
      </c>
      <c r="V966" s="517" t="str">
        <f>六年级等级</f>
        <v/>
      </c>
      <c r="W966" s="516" t="str">
        <f>六年级一分钟跳绳得分</f>
        <v/>
      </c>
      <c r="X966" s="517" t="str">
        <f>六年级等级</f>
        <v/>
      </c>
      <c r="Y966" s="515" t="str">
        <f>六年级仰卧起坐得分</f>
        <v/>
      </c>
      <c r="Z966" s="518" t="str">
        <f>六年级等级</f>
        <v/>
      </c>
      <c r="AA966" s="533" t="str">
        <f>六年级折返跑得分</f>
        <v/>
      </c>
      <c r="AB966" s="515" t="str">
        <f>六年级等级</f>
        <v/>
      </c>
      <c r="AC966" s="533" t="str">
        <f>六年级跳绳附加分</f>
        <v/>
      </c>
      <c r="AD966" s="534" t="str">
        <f>六年级标准分</f>
        <v/>
      </c>
      <c r="AE966" s="534" t="str">
        <f>六年级总分</f>
        <v/>
      </c>
      <c r="AF966" s="517" t="str">
        <f>六年级等级</f>
        <v/>
      </c>
      <c r="AM966" s="452" t="str">
        <f>折返时间</f>
        <v/>
      </c>
    </row>
    <row r="967" spans="1:39">
      <c r="A967" s="476">
        <v>614</v>
      </c>
      <c r="B967" s="477">
        <v>55</v>
      </c>
      <c r="C967" s="586"/>
      <c r="D967" s="587"/>
      <c r="E967" s="586"/>
      <c r="F967" s="473"/>
      <c r="G967" s="608"/>
      <c r="H967" s="475"/>
      <c r="I967" s="613"/>
      <c r="J967" s="614"/>
      <c r="K967" s="614"/>
      <c r="L967" s="615"/>
      <c r="M967" s="616"/>
      <c r="N967" s="505" t="str">
        <f>六年级BMI</f>
        <v/>
      </c>
      <c r="O967" s="499" t="str">
        <f>六年级BMI等级</f>
        <v/>
      </c>
      <c r="P967" s="500" t="str">
        <f>六年级BMI得分</f>
        <v/>
      </c>
      <c r="Q967" s="515" t="str">
        <f>六年级肺活量得分</f>
        <v/>
      </c>
      <c r="R967" s="512" t="str">
        <f>六年级等级</f>
        <v/>
      </c>
      <c r="S967" s="516" t="str">
        <f>六年级50米跑得分</f>
        <v/>
      </c>
      <c r="T967" s="517" t="str">
        <f>六年级等级</f>
        <v/>
      </c>
      <c r="U967" s="516" t="str">
        <f>六年级坐位体前屈得分</f>
        <v/>
      </c>
      <c r="V967" s="517" t="str">
        <f>六年级等级</f>
        <v/>
      </c>
      <c r="W967" s="516" t="str">
        <f>六年级一分钟跳绳得分</f>
        <v/>
      </c>
      <c r="X967" s="517" t="str">
        <f>六年级等级</f>
        <v/>
      </c>
      <c r="Y967" s="515" t="str">
        <f>六年级仰卧起坐得分</f>
        <v/>
      </c>
      <c r="Z967" s="518" t="str">
        <f>六年级等级</f>
        <v/>
      </c>
      <c r="AA967" s="533" t="str">
        <f>六年级折返跑得分</f>
        <v/>
      </c>
      <c r="AB967" s="515" t="str">
        <f>六年级等级</f>
        <v/>
      </c>
      <c r="AC967" s="533" t="str">
        <f>六年级跳绳附加分</f>
        <v/>
      </c>
      <c r="AD967" s="534" t="str">
        <f>六年级标准分</f>
        <v/>
      </c>
      <c r="AE967" s="534" t="str">
        <f>六年级总分</f>
        <v/>
      </c>
      <c r="AF967" s="517" t="str">
        <f>六年级等级</f>
        <v/>
      </c>
      <c r="AM967" s="452" t="str">
        <f>折返时间</f>
        <v/>
      </c>
    </row>
    <row r="968" spans="1:39">
      <c r="A968" s="476">
        <v>614</v>
      </c>
      <c r="B968" s="477">
        <v>56</v>
      </c>
      <c r="C968" s="586"/>
      <c r="D968" s="587"/>
      <c r="E968" s="586"/>
      <c r="F968" s="473"/>
      <c r="G968" s="608"/>
      <c r="H968" s="475"/>
      <c r="I968" s="613"/>
      <c r="J968" s="614"/>
      <c r="K968" s="614"/>
      <c r="L968" s="615"/>
      <c r="M968" s="616"/>
      <c r="N968" s="505" t="str">
        <f>六年级BMI</f>
        <v/>
      </c>
      <c r="O968" s="499" t="str">
        <f>六年级BMI等级</f>
        <v/>
      </c>
      <c r="P968" s="500" t="str">
        <f>六年级BMI得分</f>
        <v/>
      </c>
      <c r="Q968" s="515" t="str">
        <f>六年级肺活量得分</f>
        <v/>
      </c>
      <c r="R968" s="512" t="str">
        <f>六年级等级</f>
        <v/>
      </c>
      <c r="S968" s="516" t="str">
        <f>六年级50米跑得分</f>
        <v/>
      </c>
      <c r="T968" s="517" t="str">
        <f>六年级等级</f>
        <v/>
      </c>
      <c r="U968" s="516" t="str">
        <f>六年级坐位体前屈得分</f>
        <v/>
      </c>
      <c r="V968" s="517" t="str">
        <f>六年级等级</f>
        <v/>
      </c>
      <c r="W968" s="516" t="str">
        <f>六年级一分钟跳绳得分</f>
        <v/>
      </c>
      <c r="X968" s="517" t="str">
        <f>六年级等级</f>
        <v/>
      </c>
      <c r="Y968" s="515" t="str">
        <f>六年级仰卧起坐得分</f>
        <v/>
      </c>
      <c r="Z968" s="518" t="str">
        <f>六年级等级</f>
        <v/>
      </c>
      <c r="AA968" s="533" t="str">
        <f>六年级折返跑得分</f>
        <v/>
      </c>
      <c r="AB968" s="515" t="str">
        <f>六年级等级</f>
        <v/>
      </c>
      <c r="AC968" s="533" t="str">
        <f>六年级跳绳附加分</f>
        <v/>
      </c>
      <c r="AD968" s="534" t="str">
        <f>六年级标准分</f>
        <v/>
      </c>
      <c r="AE968" s="534" t="str">
        <f>六年级总分</f>
        <v/>
      </c>
      <c r="AF968" s="517" t="str">
        <f>六年级等级</f>
        <v/>
      </c>
      <c r="AM968" s="452" t="str">
        <f>折返时间</f>
        <v/>
      </c>
    </row>
    <row r="969" spans="1:39">
      <c r="A969" s="476">
        <v>614</v>
      </c>
      <c r="B969" s="477">
        <v>57</v>
      </c>
      <c r="C969" s="586"/>
      <c r="D969" s="587"/>
      <c r="E969" s="586"/>
      <c r="F969" s="473"/>
      <c r="G969" s="608"/>
      <c r="H969" s="475"/>
      <c r="I969" s="613"/>
      <c r="J969" s="614"/>
      <c r="K969" s="614"/>
      <c r="L969" s="615"/>
      <c r="M969" s="616"/>
      <c r="N969" s="505" t="str">
        <f>六年级BMI</f>
        <v/>
      </c>
      <c r="O969" s="499" t="str">
        <f>六年级BMI等级</f>
        <v/>
      </c>
      <c r="P969" s="500" t="str">
        <f>六年级BMI得分</f>
        <v/>
      </c>
      <c r="Q969" s="515" t="str">
        <f>六年级肺活量得分</f>
        <v/>
      </c>
      <c r="R969" s="512" t="str">
        <f>六年级等级</f>
        <v/>
      </c>
      <c r="S969" s="516" t="str">
        <f>六年级50米跑得分</f>
        <v/>
      </c>
      <c r="T969" s="517" t="str">
        <f>六年级等级</f>
        <v/>
      </c>
      <c r="U969" s="516" t="str">
        <f>六年级坐位体前屈得分</f>
        <v/>
      </c>
      <c r="V969" s="517" t="str">
        <f>六年级等级</f>
        <v/>
      </c>
      <c r="W969" s="516" t="str">
        <f>六年级一分钟跳绳得分</f>
        <v/>
      </c>
      <c r="X969" s="517" t="str">
        <f>六年级等级</f>
        <v/>
      </c>
      <c r="Y969" s="515" t="str">
        <f>六年级仰卧起坐得分</f>
        <v/>
      </c>
      <c r="Z969" s="518" t="str">
        <f>六年级等级</f>
        <v/>
      </c>
      <c r="AA969" s="533" t="str">
        <f>六年级折返跑得分</f>
        <v/>
      </c>
      <c r="AB969" s="515" t="str">
        <f>六年级等级</f>
        <v/>
      </c>
      <c r="AC969" s="533" t="str">
        <f>六年级跳绳附加分</f>
        <v/>
      </c>
      <c r="AD969" s="534" t="str">
        <f>六年级标准分</f>
        <v/>
      </c>
      <c r="AE969" s="534" t="str">
        <f>六年级总分</f>
        <v/>
      </c>
      <c r="AF969" s="517" t="str">
        <f>六年级等级</f>
        <v/>
      </c>
      <c r="AM969" s="452" t="str">
        <f>折返时间</f>
        <v/>
      </c>
    </row>
    <row r="970" spans="1:39">
      <c r="A970" s="476">
        <v>614</v>
      </c>
      <c r="B970" s="477">
        <v>58</v>
      </c>
      <c r="C970" s="586"/>
      <c r="D970" s="587"/>
      <c r="E970" s="586"/>
      <c r="F970" s="473"/>
      <c r="G970" s="608"/>
      <c r="H970" s="475"/>
      <c r="I970" s="613"/>
      <c r="J970" s="614"/>
      <c r="K970" s="614"/>
      <c r="L970" s="615"/>
      <c r="M970" s="616"/>
      <c r="N970" s="505" t="str">
        <f>六年级BMI</f>
        <v/>
      </c>
      <c r="O970" s="499" t="str">
        <f>六年级BMI等级</f>
        <v/>
      </c>
      <c r="P970" s="500" t="str">
        <f>六年级BMI得分</f>
        <v/>
      </c>
      <c r="Q970" s="515" t="str">
        <f>六年级肺活量得分</f>
        <v/>
      </c>
      <c r="R970" s="512" t="str">
        <f>六年级等级</f>
        <v/>
      </c>
      <c r="S970" s="516" t="str">
        <f>六年级50米跑得分</f>
        <v/>
      </c>
      <c r="T970" s="517" t="str">
        <f>六年级等级</f>
        <v/>
      </c>
      <c r="U970" s="516" t="str">
        <f>六年级坐位体前屈得分</f>
        <v/>
      </c>
      <c r="V970" s="517" t="str">
        <f>六年级等级</f>
        <v/>
      </c>
      <c r="W970" s="516" t="str">
        <f>六年级一分钟跳绳得分</f>
        <v/>
      </c>
      <c r="X970" s="517" t="str">
        <f>六年级等级</f>
        <v/>
      </c>
      <c r="Y970" s="515" t="str">
        <f>六年级仰卧起坐得分</f>
        <v/>
      </c>
      <c r="Z970" s="518" t="str">
        <f>六年级等级</f>
        <v/>
      </c>
      <c r="AA970" s="533" t="str">
        <f>六年级折返跑得分</f>
        <v/>
      </c>
      <c r="AB970" s="515" t="str">
        <f>六年级等级</f>
        <v/>
      </c>
      <c r="AC970" s="533" t="str">
        <f>六年级跳绳附加分</f>
        <v/>
      </c>
      <c r="AD970" s="534" t="str">
        <f>六年级标准分</f>
        <v/>
      </c>
      <c r="AE970" s="534" t="str">
        <f>六年级总分</f>
        <v/>
      </c>
      <c r="AF970" s="517" t="str">
        <f>六年级等级</f>
        <v/>
      </c>
      <c r="AM970" s="452" t="str">
        <f>折返时间</f>
        <v/>
      </c>
    </row>
    <row r="971" spans="1:39">
      <c r="A971" s="476">
        <v>614</v>
      </c>
      <c r="B971" s="477">
        <v>59</v>
      </c>
      <c r="C971" s="586"/>
      <c r="D971" s="587"/>
      <c r="E971" s="586"/>
      <c r="F971" s="473"/>
      <c r="G971" s="608"/>
      <c r="H971" s="475"/>
      <c r="I971" s="613"/>
      <c r="J971" s="614"/>
      <c r="K971" s="614"/>
      <c r="L971" s="615"/>
      <c r="M971" s="616"/>
      <c r="N971" s="505" t="str">
        <f>六年级BMI</f>
        <v/>
      </c>
      <c r="O971" s="499" t="str">
        <f>六年级BMI等级</f>
        <v/>
      </c>
      <c r="P971" s="500" t="str">
        <f>六年级BMI得分</f>
        <v/>
      </c>
      <c r="Q971" s="515" t="str">
        <f>六年级肺活量得分</f>
        <v/>
      </c>
      <c r="R971" s="512" t="str">
        <f>六年级等级</f>
        <v/>
      </c>
      <c r="S971" s="516" t="str">
        <f>六年级50米跑得分</f>
        <v/>
      </c>
      <c r="T971" s="517" t="str">
        <f>六年级等级</f>
        <v/>
      </c>
      <c r="U971" s="516" t="str">
        <f>六年级坐位体前屈得分</f>
        <v/>
      </c>
      <c r="V971" s="517" t="str">
        <f>六年级等级</f>
        <v/>
      </c>
      <c r="W971" s="516" t="str">
        <f>六年级一分钟跳绳得分</f>
        <v/>
      </c>
      <c r="X971" s="517" t="str">
        <f>六年级等级</f>
        <v/>
      </c>
      <c r="Y971" s="515" t="str">
        <f>六年级仰卧起坐得分</f>
        <v/>
      </c>
      <c r="Z971" s="518" t="str">
        <f>六年级等级</f>
        <v/>
      </c>
      <c r="AA971" s="533" t="str">
        <f>六年级折返跑得分</f>
        <v/>
      </c>
      <c r="AB971" s="515" t="str">
        <f>六年级等级</f>
        <v/>
      </c>
      <c r="AC971" s="533" t="str">
        <f>六年级跳绳附加分</f>
        <v/>
      </c>
      <c r="AD971" s="534" t="str">
        <f>六年级标准分</f>
        <v/>
      </c>
      <c r="AE971" s="534" t="str">
        <f>六年级总分</f>
        <v/>
      </c>
      <c r="AF971" s="517" t="str">
        <f>六年级等级</f>
        <v/>
      </c>
      <c r="AM971" s="452" t="str">
        <f>折返时间</f>
        <v/>
      </c>
    </row>
    <row r="972" spans="1:39">
      <c r="A972" s="476">
        <v>614</v>
      </c>
      <c r="B972" s="477">
        <v>60</v>
      </c>
      <c r="C972" s="586"/>
      <c r="D972" s="587"/>
      <c r="E972" s="586"/>
      <c r="F972" s="473"/>
      <c r="G972" s="608"/>
      <c r="H972" s="475"/>
      <c r="I972" s="613"/>
      <c r="J972" s="614"/>
      <c r="K972" s="614"/>
      <c r="L972" s="615"/>
      <c r="M972" s="616"/>
      <c r="N972" s="505" t="str">
        <f>六年级BMI</f>
        <v/>
      </c>
      <c r="O972" s="499" t="str">
        <f>六年级BMI等级</f>
        <v/>
      </c>
      <c r="P972" s="500" t="str">
        <f>六年级BMI得分</f>
        <v/>
      </c>
      <c r="Q972" s="515" t="str">
        <f>六年级肺活量得分</f>
        <v/>
      </c>
      <c r="R972" s="512" t="str">
        <f>六年级等级</f>
        <v/>
      </c>
      <c r="S972" s="516" t="str">
        <f>六年级50米跑得分</f>
        <v/>
      </c>
      <c r="T972" s="517" t="str">
        <f>六年级等级</f>
        <v/>
      </c>
      <c r="U972" s="516" t="str">
        <f>六年级坐位体前屈得分</f>
        <v/>
      </c>
      <c r="V972" s="517" t="str">
        <f>六年级等级</f>
        <v/>
      </c>
      <c r="W972" s="516" t="str">
        <f>六年级一分钟跳绳得分</f>
        <v/>
      </c>
      <c r="X972" s="517" t="str">
        <f>六年级等级</f>
        <v/>
      </c>
      <c r="Y972" s="515" t="str">
        <f>六年级仰卧起坐得分</f>
        <v/>
      </c>
      <c r="Z972" s="518" t="str">
        <f>六年级等级</f>
        <v/>
      </c>
      <c r="AA972" s="533" t="str">
        <f>六年级折返跑得分</f>
        <v/>
      </c>
      <c r="AB972" s="515" t="str">
        <f>六年级等级</f>
        <v/>
      </c>
      <c r="AC972" s="533" t="str">
        <f>六年级跳绳附加分</f>
        <v/>
      </c>
      <c r="AD972" s="534" t="str">
        <f>六年级标准分</f>
        <v/>
      </c>
      <c r="AE972" s="534" t="str">
        <f>六年级总分</f>
        <v/>
      </c>
      <c r="AF972" s="517" t="str">
        <f>六年级等级</f>
        <v/>
      </c>
      <c r="AM972" s="452" t="str">
        <f>折返时间</f>
        <v/>
      </c>
    </row>
    <row r="973" spans="1:39">
      <c r="A973" s="476">
        <v>614</v>
      </c>
      <c r="B973" s="477">
        <v>61</v>
      </c>
      <c r="C973" s="586"/>
      <c r="D973" s="587"/>
      <c r="E973" s="586"/>
      <c r="F973" s="473"/>
      <c r="G973" s="608"/>
      <c r="H973" s="475"/>
      <c r="I973" s="613"/>
      <c r="J973" s="614"/>
      <c r="K973" s="614"/>
      <c r="L973" s="615"/>
      <c r="M973" s="616"/>
      <c r="N973" s="505" t="str">
        <f>六年级BMI</f>
        <v/>
      </c>
      <c r="O973" s="499" t="str">
        <f>六年级BMI等级</f>
        <v/>
      </c>
      <c r="P973" s="500" t="str">
        <f>六年级BMI得分</f>
        <v/>
      </c>
      <c r="Q973" s="515" t="str">
        <f>六年级肺活量得分</f>
        <v/>
      </c>
      <c r="R973" s="512" t="str">
        <f>六年级等级</f>
        <v/>
      </c>
      <c r="S973" s="516" t="str">
        <f>六年级50米跑得分</f>
        <v/>
      </c>
      <c r="T973" s="517" t="str">
        <f>六年级等级</f>
        <v/>
      </c>
      <c r="U973" s="516" t="str">
        <f>六年级坐位体前屈得分</f>
        <v/>
      </c>
      <c r="V973" s="517" t="str">
        <f>六年级等级</f>
        <v/>
      </c>
      <c r="W973" s="516" t="str">
        <f>六年级一分钟跳绳得分</f>
        <v/>
      </c>
      <c r="X973" s="517" t="str">
        <f>六年级等级</f>
        <v/>
      </c>
      <c r="Y973" s="515" t="str">
        <f>六年级仰卧起坐得分</f>
        <v/>
      </c>
      <c r="Z973" s="518" t="str">
        <f>六年级等级</f>
        <v/>
      </c>
      <c r="AA973" s="533" t="str">
        <f>六年级折返跑得分</f>
        <v/>
      </c>
      <c r="AB973" s="515" t="str">
        <f>六年级等级</f>
        <v/>
      </c>
      <c r="AC973" s="533" t="str">
        <f>六年级跳绳附加分</f>
        <v/>
      </c>
      <c r="AD973" s="534" t="str">
        <f>六年级标准分</f>
        <v/>
      </c>
      <c r="AE973" s="534" t="str">
        <f>六年级总分</f>
        <v/>
      </c>
      <c r="AF973" s="517" t="str">
        <f>六年级等级</f>
        <v/>
      </c>
      <c r="AM973" s="452" t="str">
        <f>折返时间</f>
        <v/>
      </c>
    </row>
    <row r="974" spans="1:39">
      <c r="A974" s="476">
        <v>614</v>
      </c>
      <c r="B974" s="477">
        <v>62</v>
      </c>
      <c r="C974" s="586"/>
      <c r="D974" s="587"/>
      <c r="E974" s="586"/>
      <c r="F974" s="473"/>
      <c r="G974" s="608"/>
      <c r="H974" s="475"/>
      <c r="I974" s="613"/>
      <c r="J974" s="614"/>
      <c r="K974" s="614"/>
      <c r="L974" s="615"/>
      <c r="M974" s="616"/>
      <c r="N974" s="505" t="str">
        <f>六年级BMI</f>
        <v/>
      </c>
      <c r="O974" s="499" t="str">
        <f>六年级BMI等级</f>
        <v/>
      </c>
      <c r="P974" s="500" t="str">
        <f>六年级BMI得分</f>
        <v/>
      </c>
      <c r="Q974" s="515" t="str">
        <f>六年级肺活量得分</f>
        <v/>
      </c>
      <c r="R974" s="512" t="str">
        <f>六年级等级</f>
        <v/>
      </c>
      <c r="S974" s="516" t="str">
        <f>六年级50米跑得分</f>
        <v/>
      </c>
      <c r="T974" s="517" t="str">
        <f>六年级等级</f>
        <v/>
      </c>
      <c r="U974" s="516" t="str">
        <f>六年级坐位体前屈得分</f>
        <v/>
      </c>
      <c r="V974" s="517" t="str">
        <f>六年级等级</f>
        <v/>
      </c>
      <c r="W974" s="516" t="str">
        <f>六年级一分钟跳绳得分</f>
        <v/>
      </c>
      <c r="X974" s="517" t="str">
        <f>六年级等级</f>
        <v/>
      </c>
      <c r="Y974" s="515" t="str">
        <f>六年级仰卧起坐得分</f>
        <v/>
      </c>
      <c r="Z974" s="518" t="str">
        <f>六年级等级</f>
        <v/>
      </c>
      <c r="AA974" s="533" t="str">
        <f>六年级折返跑得分</f>
        <v/>
      </c>
      <c r="AB974" s="515" t="str">
        <f>六年级等级</f>
        <v/>
      </c>
      <c r="AC974" s="533" t="str">
        <f>六年级跳绳附加分</f>
        <v/>
      </c>
      <c r="AD974" s="534" t="str">
        <f>六年级标准分</f>
        <v/>
      </c>
      <c r="AE974" s="534" t="str">
        <f>六年级总分</f>
        <v/>
      </c>
      <c r="AF974" s="517" t="str">
        <f>六年级等级</f>
        <v/>
      </c>
      <c r="AM974" s="452" t="str">
        <f>折返时间</f>
        <v/>
      </c>
    </row>
    <row r="975" spans="1:39">
      <c r="A975" s="476">
        <v>614</v>
      </c>
      <c r="B975" s="477">
        <v>63</v>
      </c>
      <c r="C975" s="586"/>
      <c r="D975" s="587"/>
      <c r="E975" s="586"/>
      <c r="F975" s="473"/>
      <c r="G975" s="608"/>
      <c r="H975" s="475"/>
      <c r="I975" s="613"/>
      <c r="J975" s="614"/>
      <c r="K975" s="614"/>
      <c r="L975" s="615"/>
      <c r="M975" s="616"/>
      <c r="N975" s="505" t="str">
        <f>六年级BMI</f>
        <v/>
      </c>
      <c r="O975" s="499" t="str">
        <f>六年级BMI等级</f>
        <v/>
      </c>
      <c r="P975" s="500" t="str">
        <f>六年级BMI得分</f>
        <v/>
      </c>
      <c r="Q975" s="515" t="str">
        <f>六年级肺活量得分</f>
        <v/>
      </c>
      <c r="R975" s="512" t="str">
        <f>六年级等级</f>
        <v/>
      </c>
      <c r="S975" s="516" t="str">
        <f>六年级50米跑得分</f>
        <v/>
      </c>
      <c r="T975" s="517" t="str">
        <f>六年级等级</f>
        <v/>
      </c>
      <c r="U975" s="516" t="str">
        <f>六年级坐位体前屈得分</f>
        <v/>
      </c>
      <c r="V975" s="517" t="str">
        <f>六年级等级</f>
        <v/>
      </c>
      <c r="W975" s="516" t="str">
        <f>六年级一分钟跳绳得分</f>
        <v/>
      </c>
      <c r="X975" s="517" t="str">
        <f>六年级等级</f>
        <v/>
      </c>
      <c r="Y975" s="515" t="str">
        <f>六年级仰卧起坐得分</f>
        <v/>
      </c>
      <c r="Z975" s="518" t="str">
        <f>六年级等级</f>
        <v/>
      </c>
      <c r="AA975" s="533" t="str">
        <f>六年级折返跑得分</f>
        <v/>
      </c>
      <c r="AB975" s="515" t="str">
        <f>六年级等级</f>
        <v/>
      </c>
      <c r="AC975" s="533" t="str">
        <f>六年级跳绳附加分</f>
        <v/>
      </c>
      <c r="AD975" s="534" t="str">
        <f>六年级标准分</f>
        <v/>
      </c>
      <c r="AE975" s="534" t="str">
        <f>六年级总分</f>
        <v/>
      </c>
      <c r="AF975" s="517" t="str">
        <f>六年级等级</f>
        <v/>
      </c>
      <c r="AM975" s="452" t="str">
        <f>折返时间</f>
        <v/>
      </c>
    </row>
    <row r="976" spans="1:39">
      <c r="A976" s="476">
        <v>614</v>
      </c>
      <c r="B976" s="477">
        <v>64</v>
      </c>
      <c r="C976" s="586"/>
      <c r="D976" s="587"/>
      <c r="E976" s="586"/>
      <c r="F976" s="473"/>
      <c r="G976" s="608"/>
      <c r="H976" s="475"/>
      <c r="I976" s="613"/>
      <c r="J976" s="614"/>
      <c r="K976" s="614"/>
      <c r="L976" s="615"/>
      <c r="M976" s="616"/>
      <c r="N976" s="505" t="str">
        <f>六年级BMI</f>
        <v/>
      </c>
      <c r="O976" s="499" t="str">
        <f>六年级BMI等级</f>
        <v/>
      </c>
      <c r="P976" s="500" t="str">
        <f>六年级BMI得分</f>
        <v/>
      </c>
      <c r="Q976" s="515" t="str">
        <f>六年级肺活量得分</f>
        <v/>
      </c>
      <c r="R976" s="512" t="str">
        <f>六年级等级</f>
        <v/>
      </c>
      <c r="S976" s="516" t="str">
        <f>六年级50米跑得分</f>
        <v/>
      </c>
      <c r="T976" s="517" t="str">
        <f>六年级等级</f>
        <v/>
      </c>
      <c r="U976" s="516" t="str">
        <f>六年级坐位体前屈得分</f>
        <v/>
      </c>
      <c r="V976" s="517" t="str">
        <f>六年级等级</f>
        <v/>
      </c>
      <c r="W976" s="516" t="str">
        <f>六年级一分钟跳绳得分</f>
        <v/>
      </c>
      <c r="X976" s="517" t="str">
        <f>六年级等级</f>
        <v/>
      </c>
      <c r="Y976" s="515" t="str">
        <f>六年级仰卧起坐得分</f>
        <v/>
      </c>
      <c r="Z976" s="518" t="str">
        <f>六年级等级</f>
        <v/>
      </c>
      <c r="AA976" s="533" t="str">
        <f>六年级折返跑得分</f>
        <v/>
      </c>
      <c r="AB976" s="515" t="str">
        <f>六年级等级</f>
        <v/>
      </c>
      <c r="AC976" s="533" t="str">
        <f>六年级跳绳附加分</f>
        <v/>
      </c>
      <c r="AD976" s="534" t="str">
        <f>六年级标准分</f>
        <v/>
      </c>
      <c r="AE976" s="534" t="str">
        <f>六年级总分</f>
        <v/>
      </c>
      <c r="AF976" s="517" t="str">
        <f>六年级等级</f>
        <v/>
      </c>
      <c r="AM976" s="452" t="str">
        <f>折返时间</f>
        <v/>
      </c>
    </row>
    <row r="977" spans="1:39">
      <c r="A977" s="476">
        <v>614</v>
      </c>
      <c r="B977" s="477">
        <v>65</v>
      </c>
      <c r="C977" s="586"/>
      <c r="D977" s="587"/>
      <c r="E977" s="586"/>
      <c r="F977" s="473"/>
      <c r="G977" s="608"/>
      <c r="H977" s="475"/>
      <c r="I977" s="613"/>
      <c r="J977" s="614"/>
      <c r="K977" s="614"/>
      <c r="L977" s="615"/>
      <c r="M977" s="616"/>
      <c r="N977" s="505" t="str">
        <f>六年级BMI</f>
        <v/>
      </c>
      <c r="O977" s="499" t="str">
        <f>六年级BMI等级</f>
        <v/>
      </c>
      <c r="P977" s="500" t="str">
        <f>六年级BMI得分</f>
        <v/>
      </c>
      <c r="Q977" s="515" t="str">
        <f>六年级肺活量得分</f>
        <v/>
      </c>
      <c r="R977" s="512" t="str">
        <f>六年级等级</f>
        <v/>
      </c>
      <c r="S977" s="516" t="str">
        <f>六年级50米跑得分</f>
        <v/>
      </c>
      <c r="T977" s="517" t="str">
        <f>六年级等级</f>
        <v/>
      </c>
      <c r="U977" s="516" t="str">
        <f>六年级坐位体前屈得分</f>
        <v/>
      </c>
      <c r="V977" s="517" t="str">
        <f>六年级等级</f>
        <v/>
      </c>
      <c r="W977" s="516" t="str">
        <f>六年级一分钟跳绳得分</f>
        <v/>
      </c>
      <c r="X977" s="517" t="str">
        <f>六年级等级</f>
        <v/>
      </c>
      <c r="Y977" s="515" t="str">
        <f>六年级仰卧起坐得分</f>
        <v/>
      </c>
      <c r="Z977" s="518" t="str">
        <f>六年级等级</f>
        <v/>
      </c>
      <c r="AA977" s="533" t="str">
        <f>六年级折返跑得分</f>
        <v/>
      </c>
      <c r="AB977" s="515" t="str">
        <f>六年级等级</f>
        <v/>
      </c>
      <c r="AC977" s="533" t="str">
        <f>六年级跳绳附加分</f>
        <v/>
      </c>
      <c r="AD977" s="534" t="str">
        <f>六年级标准分</f>
        <v/>
      </c>
      <c r="AE977" s="534" t="str">
        <f>六年级总分</f>
        <v/>
      </c>
      <c r="AF977" s="517" t="str">
        <f>六年级等级</f>
        <v/>
      </c>
      <c r="AM977" s="452" t="str">
        <f>折返时间</f>
        <v/>
      </c>
    </row>
    <row r="978" spans="1:39">
      <c r="A978" s="476">
        <v>614</v>
      </c>
      <c r="B978" s="477">
        <v>66</v>
      </c>
      <c r="C978" s="586"/>
      <c r="D978" s="587"/>
      <c r="E978" s="586"/>
      <c r="F978" s="473"/>
      <c r="G978" s="608"/>
      <c r="H978" s="475"/>
      <c r="I978" s="613"/>
      <c r="J978" s="614"/>
      <c r="K978" s="614"/>
      <c r="L978" s="615"/>
      <c r="M978" s="616"/>
      <c r="N978" s="505" t="str">
        <f>六年级BMI</f>
        <v/>
      </c>
      <c r="O978" s="499" t="str">
        <f>六年级BMI等级</f>
        <v/>
      </c>
      <c r="P978" s="500" t="str">
        <f>六年级BMI得分</f>
        <v/>
      </c>
      <c r="Q978" s="515" t="str">
        <f>六年级肺活量得分</f>
        <v/>
      </c>
      <c r="R978" s="512" t="str">
        <f>六年级等级</f>
        <v/>
      </c>
      <c r="S978" s="516" t="str">
        <f>六年级50米跑得分</f>
        <v/>
      </c>
      <c r="T978" s="517" t="str">
        <f>六年级等级</f>
        <v/>
      </c>
      <c r="U978" s="516" t="str">
        <f>六年级坐位体前屈得分</f>
        <v/>
      </c>
      <c r="V978" s="517" t="str">
        <f>六年级等级</f>
        <v/>
      </c>
      <c r="W978" s="516" t="str">
        <f>六年级一分钟跳绳得分</f>
        <v/>
      </c>
      <c r="X978" s="517" t="str">
        <f>六年级等级</f>
        <v/>
      </c>
      <c r="Y978" s="515" t="str">
        <f>六年级仰卧起坐得分</f>
        <v/>
      </c>
      <c r="Z978" s="518" t="str">
        <f>六年级等级</f>
        <v/>
      </c>
      <c r="AA978" s="533" t="str">
        <f>六年级折返跑得分</f>
        <v/>
      </c>
      <c r="AB978" s="515" t="str">
        <f>六年级等级</f>
        <v/>
      </c>
      <c r="AC978" s="533" t="str">
        <f>六年级跳绳附加分</f>
        <v/>
      </c>
      <c r="AD978" s="534" t="str">
        <f>六年级标准分</f>
        <v/>
      </c>
      <c r="AE978" s="534" t="str">
        <f>六年级总分</f>
        <v/>
      </c>
      <c r="AF978" s="517" t="str">
        <f>六年级等级</f>
        <v/>
      </c>
      <c r="AM978" s="452" t="str">
        <f>折返时间</f>
        <v/>
      </c>
    </row>
    <row r="979" spans="1:39">
      <c r="A979" s="476">
        <v>614</v>
      </c>
      <c r="B979" s="477">
        <v>67</v>
      </c>
      <c r="C979" s="586"/>
      <c r="D979" s="587"/>
      <c r="E979" s="586"/>
      <c r="F979" s="473"/>
      <c r="G979" s="608"/>
      <c r="H979" s="475"/>
      <c r="I979" s="613"/>
      <c r="J979" s="614"/>
      <c r="K979" s="614"/>
      <c r="L979" s="615"/>
      <c r="M979" s="616"/>
      <c r="N979" s="505" t="str">
        <f>六年级BMI</f>
        <v/>
      </c>
      <c r="O979" s="499" t="str">
        <f>六年级BMI等级</f>
        <v/>
      </c>
      <c r="P979" s="500" t="str">
        <f>六年级BMI得分</f>
        <v/>
      </c>
      <c r="Q979" s="515" t="str">
        <f>六年级肺活量得分</f>
        <v/>
      </c>
      <c r="R979" s="512" t="str">
        <f>六年级等级</f>
        <v/>
      </c>
      <c r="S979" s="516" t="str">
        <f>六年级50米跑得分</f>
        <v/>
      </c>
      <c r="T979" s="517" t="str">
        <f>六年级等级</f>
        <v/>
      </c>
      <c r="U979" s="516" t="str">
        <f>六年级坐位体前屈得分</f>
        <v/>
      </c>
      <c r="V979" s="517" t="str">
        <f>六年级等级</f>
        <v/>
      </c>
      <c r="W979" s="516" t="str">
        <f>六年级一分钟跳绳得分</f>
        <v/>
      </c>
      <c r="X979" s="517" t="str">
        <f>六年级等级</f>
        <v/>
      </c>
      <c r="Y979" s="515" t="str">
        <f>六年级仰卧起坐得分</f>
        <v/>
      </c>
      <c r="Z979" s="518" t="str">
        <f>六年级等级</f>
        <v/>
      </c>
      <c r="AA979" s="533" t="str">
        <f>六年级折返跑得分</f>
        <v/>
      </c>
      <c r="AB979" s="515" t="str">
        <f>六年级等级</f>
        <v/>
      </c>
      <c r="AC979" s="533" t="str">
        <f>六年级跳绳附加分</f>
        <v/>
      </c>
      <c r="AD979" s="534" t="str">
        <f>六年级标准分</f>
        <v/>
      </c>
      <c r="AE979" s="534" t="str">
        <f>六年级总分</f>
        <v/>
      </c>
      <c r="AF979" s="517" t="str">
        <f>六年级等级</f>
        <v/>
      </c>
      <c r="AM979" s="452" t="str">
        <f>折返时间</f>
        <v/>
      </c>
    </row>
    <row r="980" spans="1:39">
      <c r="A980" s="476">
        <v>614</v>
      </c>
      <c r="B980" s="477">
        <v>68</v>
      </c>
      <c r="C980" s="586"/>
      <c r="D980" s="587"/>
      <c r="E980" s="586"/>
      <c r="F980" s="609"/>
      <c r="G980" s="608"/>
      <c r="H980" s="475"/>
      <c r="I980" s="613"/>
      <c r="J980" s="614"/>
      <c r="K980" s="614"/>
      <c r="L980" s="615"/>
      <c r="M980" s="616"/>
      <c r="N980" s="505" t="str">
        <f>六年级BMI</f>
        <v/>
      </c>
      <c r="O980" s="499" t="str">
        <f>六年级BMI等级</f>
        <v/>
      </c>
      <c r="P980" s="500" t="str">
        <f>六年级BMI得分</f>
        <v/>
      </c>
      <c r="Q980" s="515" t="str">
        <f>六年级肺活量得分</f>
        <v/>
      </c>
      <c r="R980" s="512" t="str">
        <f>六年级等级</f>
        <v/>
      </c>
      <c r="S980" s="516" t="str">
        <f>六年级50米跑得分</f>
        <v/>
      </c>
      <c r="T980" s="517" t="str">
        <f>六年级等级</f>
        <v/>
      </c>
      <c r="U980" s="516" t="str">
        <f>六年级坐位体前屈得分</f>
        <v/>
      </c>
      <c r="V980" s="517" t="str">
        <f>六年级等级</f>
        <v/>
      </c>
      <c r="W980" s="516" t="str">
        <f>六年级一分钟跳绳得分</f>
        <v/>
      </c>
      <c r="X980" s="517" t="str">
        <f>六年级等级</f>
        <v/>
      </c>
      <c r="Y980" s="515" t="str">
        <f>六年级仰卧起坐得分</f>
        <v/>
      </c>
      <c r="Z980" s="518" t="str">
        <f>六年级等级</f>
        <v/>
      </c>
      <c r="AA980" s="533" t="str">
        <f>六年级折返跑得分</f>
        <v/>
      </c>
      <c r="AB980" s="515" t="str">
        <f>六年级等级</f>
        <v/>
      </c>
      <c r="AC980" s="533" t="str">
        <f>六年级跳绳附加分</f>
        <v/>
      </c>
      <c r="AD980" s="534" t="str">
        <f>六年级标准分</f>
        <v/>
      </c>
      <c r="AE980" s="534" t="str">
        <f>六年级总分</f>
        <v/>
      </c>
      <c r="AF980" s="517" t="str">
        <f>六年级等级</f>
        <v/>
      </c>
      <c r="AM980" s="452" t="str">
        <f>折返时间</f>
        <v/>
      </c>
    </row>
    <row r="981" spans="1:39">
      <c r="A981" s="476">
        <v>614</v>
      </c>
      <c r="B981" s="477">
        <v>69</v>
      </c>
      <c r="C981" s="586"/>
      <c r="D981" s="587"/>
      <c r="E981" s="586"/>
      <c r="F981" s="609"/>
      <c r="G981" s="608"/>
      <c r="H981" s="475"/>
      <c r="I981" s="613"/>
      <c r="J981" s="614"/>
      <c r="K981" s="614"/>
      <c r="L981" s="615"/>
      <c r="M981" s="616"/>
      <c r="N981" s="505" t="str">
        <f>六年级BMI</f>
        <v/>
      </c>
      <c r="O981" s="499" t="str">
        <f>六年级BMI等级</f>
        <v/>
      </c>
      <c r="P981" s="500" t="str">
        <f>六年级BMI得分</f>
        <v/>
      </c>
      <c r="Q981" s="515" t="str">
        <f>六年级肺活量得分</f>
        <v/>
      </c>
      <c r="R981" s="512" t="str">
        <f>六年级等级</f>
        <v/>
      </c>
      <c r="S981" s="516" t="str">
        <f>六年级50米跑得分</f>
        <v/>
      </c>
      <c r="T981" s="517" t="str">
        <f>六年级等级</f>
        <v/>
      </c>
      <c r="U981" s="516" t="str">
        <f>六年级坐位体前屈得分</f>
        <v/>
      </c>
      <c r="V981" s="517" t="str">
        <f>六年级等级</f>
        <v/>
      </c>
      <c r="W981" s="516" t="str">
        <f>六年级一分钟跳绳得分</f>
        <v/>
      </c>
      <c r="X981" s="517" t="str">
        <f>六年级等级</f>
        <v/>
      </c>
      <c r="Y981" s="515" t="str">
        <f>六年级仰卧起坐得分</f>
        <v/>
      </c>
      <c r="Z981" s="518" t="str">
        <f>六年级等级</f>
        <v/>
      </c>
      <c r="AA981" s="533" t="str">
        <f>六年级折返跑得分</f>
        <v/>
      </c>
      <c r="AB981" s="515" t="str">
        <f>六年级等级</f>
        <v/>
      </c>
      <c r="AC981" s="533" t="str">
        <f>六年级跳绳附加分</f>
        <v/>
      </c>
      <c r="AD981" s="534" t="str">
        <f>六年级标准分</f>
        <v/>
      </c>
      <c r="AE981" s="534" t="str">
        <f>六年级总分</f>
        <v/>
      </c>
      <c r="AF981" s="517" t="str">
        <f>六年级等级</f>
        <v/>
      </c>
      <c r="AM981" s="452" t="str">
        <f>折返时间</f>
        <v/>
      </c>
    </row>
    <row r="982" ht="15.75" spans="1:39">
      <c r="A982" s="535">
        <v>614</v>
      </c>
      <c r="B982" s="536">
        <v>70</v>
      </c>
      <c r="C982" s="590"/>
      <c r="D982" s="591"/>
      <c r="E982" s="590"/>
      <c r="F982" s="610"/>
      <c r="G982" s="611"/>
      <c r="H982" s="542"/>
      <c r="I982" s="617"/>
      <c r="J982" s="618"/>
      <c r="K982" s="618"/>
      <c r="L982" s="619"/>
      <c r="M982" s="620"/>
      <c r="N982" s="573" t="str">
        <f>六年级BMI</f>
        <v/>
      </c>
      <c r="O982" s="574" t="str">
        <f>六年级BMI等级</f>
        <v/>
      </c>
      <c r="P982" s="575" t="str">
        <f>六年级BMI得分</f>
        <v/>
      </c>
      <c r="Q982" s="576" t="str">
        <f>六年级肺活量得分</f>
        <v/>
      </c>
      <c r="R982" s="577" t="str">
        <f>六年级等级</f>
        <v/>
      </c>
      <c r="S982" s="578" t="str">
        <f>六年级50米跑得分</f>
        <v/>
      </c>
      <c r="T982" s="567" t="str">
        <f>六年级等级</f>
        <v/>
      </c>
      <c r="U982" s="578" t="str">
        <f>六年级坐位体前屈得分</f>
        <v/>
      </c>
      <c r="V982" s="567" t="str">
        <f>六年级等级</f>
        <v/>
      </c>
      <c r="W982" s="578" t="str">
        <f>六年级一分钟跳绳得分</f>
        <v/>
      </c>
      <c r="X982" s="567" t="str">
        <f>六年级等级</f>
        <v/>
      </c>
      <c r="Y982" s="576" t="str">
        <f>六年级仰卧起坐得分</f>
        <v/>
      </c>
      <c r="Z982" s="579" t="str">
        <f>六年级等级</f>
        <v/>
      </c>
      <c r="AA982" s="565" t="str">
        <f>六年级折返跑得分</f>
        <v/>
      </c>
      <c r="AB982" s="576" t="str">
        <f>六年级等级</f>
        <v/>
      </c>
      <c r="AC982" s="565" t="str">
        <f>六年级跳绳附加分</f>
        <v/>
      </c>
      <c r="AD982" s="566" t="str">
        <f>六年级标准分</f>
        <v/>
      </c>
      <c r="AE982" s="566" t="str">
        <f>六年级总分</f>
        <v/>
      </c>
      <c r="AF982" s="567" t="str">
        <f>六年级等级</f>
        <v/>
      </c>
      <c r="AM982" s="452" t="str">
        <f>折返时间</f>
        <v/>
      </c>
    </row>
    <row r="983" ht="15.75" spans="1:39">
      <c r="A983" s="468">
        <v>615</v>
      </c>
      <c r="B983" s="469">
        <v>1</v>
      </c>
      <c r="C983" s="593"/>
      <c r="D983" s="594"/>
      <c r="E983" s="593"/>
      <c r="F983" s="473"/>
      <c r="G983" s="612"/>
      <c r="H983" s="475"/>
      <c r="I983" s="621"/>
      <c r="J983" s="622"/>
      <c r="K983" s="622"/>
      <c r="L983" s="623"/>
      <c r="M983" s="624"/>
      <c r="N983" s="498" t="str">
        <f>六年级BMI</f>
        <v/>
      </c>
      <c r="O983" s="499" t="str">
        <f>六年级BMI等级</f>
        <v/>
      </c>
      <c r="P983" s="500" t="str">
        <f>六年级BMI得分</f>
        <v/>
      </c>
      <c r="Q983" s="511" t="str">
        <f>六年级肺活量得分</f>
        <v/>
      </c>
      <c r="R983" s="512" t="str">
        <f>六年级等级</f>
        <v/>
      </c>
      <c r="S983" s="513" t="str">
        <f>六年级50米跑得分</f>
        <v/>
      </c>
      <c r="T983" s="512" t="str">
        <f>六年级等级</f>
        <v/>
      </c>
      <c r="U983" s="513" t="str">
        <f>六年级坐位体前屈得分</f>
        <v/>
      </c>
      <c r="V983" s="512" t="str">
        <f>六年级等级</f>
        <v/>
      </c>
      <c r="W983" s="513" t="str">
        <f>六年级一分钟跳绳得分</f>
        <v/>
      </c>
      <c r="X983" s="512" t="str">
        <f>六年级等级</f>
        <v/>
      </c>
      <c r="Y983" s="511" t="str">
        <f>六年级仰卧起坐得分</f>
        <v/>
      </c>
      <c r="Z983" s="514" t="str">
        <f>六年级等级</f>
        <v/>
      </c>
      <c r="AA983" s="530" t="str">
        <f>六年级折返跑得分</f>
        <v/>
      </c>
      <c r="AB983" s="511" t="str">
        <f>六年级等级</f>
        <v/>
      </c>
      <c r="AC983" s="530" t="str">
        <f>六年级跳绳附加分</f>
        <v/>
      </c>
      <c r="AD983" s="531" t="str">
        <f>六年级标准分</f>
        <v/>
      </c>
      <c r="AE983" s="531" t="str">
        <f>六年级总分</f>
        <v/>
      </c>
      <c r="AF983" s="512" t="str">
        <f>六年级等级</f>
        <v/>
      </c>
      <c r="AM983" s="452" t="str">
        <f>折返时间</f>
        <v/>
      </c>
    </row>
    <row r="984" spans="1:39">
      <c r="A984" s="476">
        <v>615</v>
      </c>
      <c r="B984" s="477">
        <v>2</v>
      </c>
      <c r="C984" s="586"/>
      <c r="D984" s="587"/>
      <c r="E984" s="586"/>
      <c r="F984" s="473"/>
      <c r="G984" s="608"/>
      <c r="H984" s="475"/>
      <c r="I984" s="613"/>
      <c r="J984" s="614"/>
      <c r="K984" s="614"/>
      <c r="L984" s="615"/>
      <c r="M984" s="616"/>
      <c r="N984" s="505" t="str">
        <f>六年级BMI</f>
        <v/>
      </c>
      <c r="O984" s="499" t="str">
        <f>六年级BMI等级</f>
        <v/>
      </c>
      <c r="P984" s="500" t="str">
        <f>六年级BMI得分</f>
        <v/>
      </c>
      <c r="Q984" s="515" t="str">
        <f>六年级肺活量得分</f>
        <v/>
      </c>
      <c r="R984" s="512" t="str">
        <f>六年级等级</f>
        <v/>
      </c>
      <c r="S984" s="516" t="str">
        <f>六年级50米跑得分</f>
        <v/>
      </c>
      <c r="T984" s="517" t="str">
        <f>六年级等级</f>
        <v/>
      </c>
      <c r="U984" s="516" t="str">
        <f>六年级坐位体前屈得分</f>
        <v/>
      </c>
      <c r="V984" s="517" t="str">
        <f>六年级等级</f>
        <v/>
      </c>
      <c r="W984" s="516" t="str">
        <f>六年级一分钟跳绳得分</f>
        <v/>
      </c>
      <c r="X984" s="517" t="str">
        <f>六年级等级</f>
        <v/>
      </c>
      <c r="Y984" s="515" t="str">
        <f>六年级仰卧起坐得分</f>
        <v/>
      </c>
      <c r="Z984" s="518" t="str">
        <f>六年级等级</f>
        <v/>
      </c>
      <c r="AA984" s="533" t="str">
        <f>六年级折返跑得分</f>
        <v/>
      </c>
      <c r="AB984" s="515" t="str">
        <f>六年级等级</f>
        <v/>
      </c>
      <c r="AC984" s="533" t="str">
        <f>六年级跳绳附加分</f>
        <v/>
      </c>
      <c r="AD984" s="534" t="str">
        <f>六年级标准分</f>
        <v/>
      </c>
      <c r="AE984" s="534" t="str">
        <f>六年级总分</f>
        <v/>
      </c>
      <c r="AF984" s="517" t="str">
        <f>六年级等级</f>
        <v/>
      </c>
      <c r="AM984" s="452" t="str">
        <f>折返时间</f>
        <v/>
      </c>
    </row>
    <row r="985" spans="1:39">
      <c r="A985" s="476">
        <v>615</v>
      </c>
      <c r="B985" s="477">
        <v>3</v>
      </c>
      <c r="C985" s="586"/>
      <c r="D985" s="587"/>
      <c r="E985" s="586"/>
      <c r="F985" s="473"/>
      <c r="G985" s="608"/>
      <c r="H985" s="475"/>
      <c r="I985" s="613"/>
      <c r="J985" s="614"/>
      <c r="K985" s="614"/>
      <c r="L985" s="615"/>
      <c r="M985" s="616"/>
      <c r="N985" s="505" t="str">
        <f>六年级BMI</f>
        <v/>
      </c>
      <c r="O985" s="499" t="str">
        <f>六年级BMI等级</f>
        <v/>
      </c>
      <c r="P985" s="500" t="str">
        <f>六年级BMI得分</f>
        <v/>
      </c>
      <c r="Q985" s="515" t="str">
        <f>六年级肺活量得分</f>
        <v/>
      </c>
      <c r="R985" s="512" t="str">
        <f>六年级等级</f>
        <v/>
      </c>
      <c r="S985" s="516" t="str">
        <f>六年级50米跑得分</f>
        <v/>
      </c>
      <c r="T985" s="517" t="str">
        <f>六年级等级</f>
        <v/>
      </c>
      <c r="U985" s="516" t="str">
        <f>六年级坐位体前屈得分</f>
        <v/>
      </c>
      <c r="V985" s="517" t="str">
        <f>六年级等级</f>
        <v/>
      </c>
      <c r="W985" s="516" t="str">
        <f>六年级一分钟跳绳得分</f>
        <v/>
      </c>
      <c r="X985" s="517" t="str">
        <f>六年级等级</f>
        <v/>
      </c>
      <c r="Y985" s="515" t="str">
        <f>六年级仰卧起坐得分</f>
        <v/>
      </c>
      <c r="Z985" s="518" t="str">
        <f>六年级等级</f>
        <v/>
      </c>
      <c r="AA985" s="533" t="str">
        <f>六年级折返跑得分</f>
        <v/>
      </c>
      <c r="AB985" s="515" t="str">
        <f>六年级等级</f>
        <v/>
      </c>
      <c r="AC985" s="533" t="str">
        <f>六年级跳绳附加分</f>
        <v/>
      </c>
      <c r="AD985" s="534" t="str">
        <f>六年级标准分</f>
        <v/>
      </c>
      <c r="AE985" s="534" t="str">
        <f>六年级总分</f>
        <v/>
      </c>
      <c r="AF985" s="517" t="str">
        <f>六年级等级</f>
        <v/>
      </c>
      <c r="AM985" s="452" t="str">
        <f>折返时间</f>
        <v/>
      </c>
    </row>
    <row r="986" spans="1:39">
      <c r="A986" s="476">
        <v>615</v>
      </c>
      <c r="B986" s="477">
        <v>4</v>
      </c>
      <c r="C986" s="586"/>
      <c r="D986" s="587"/>
      <c r="E986" s="586"/>
      <c r="F986" s="473"/>
      <c r="G986" s="608"/>
      <c r="H986" s="475"/>
      <c r="I986" s="613"/>
      <c r="J986" s="614"/>
      <c r="K986" s="614"/>
      <c r="L986" s="615"/>
      <c r="M986" s="616"/>
      <c r="N986" s="505" t="str">
        <f>六年级BMI</f>
        <v/>
      </c>
      <c r="O986" s="499" t="str">
        <f>六年级BMI等级</f>
        <v/>
      </c>
      <c r="P986" s="500" t="str">
        <f>六年级BMI得分</f>
        <v/>
      </c>
      <c r="Q986" s="515" t="str">
        <f>六年级肺活量得分</f>
        <v/>
      </c>
      <c r="R986" s="512" t="str">
        <f>六年级等级</f>
        <v/>
      </c>
      <c r="S986" s="516" t="str">
        <f>六年级50米跑得分</f>
        <v/>
      </c>
      <c r="T986" s="517" t="str">
        <f>六年级等级</f>
        <v/>
      </c>
      <c r="U986" s="516" t="str">
        <f>六年级坐位体前屈得分</f>
        <v/>
      </c>
      <c r="V986" s="517" t="str">
        <f>六年级等级</f>
        <v/>
      </c>
      <c r="W986" s="516" t="str">
        <f>六年级一分钟跳绳得分</f>
        <v/>
      </c>
      <c r="X986" s="517" t="str">
        <f>六年级等级</f>
        <v/>
      </c>
      <c r="Y986" s="515" t="str">
        <f>六年级仰卧起坐得分</f>
        <v/>
      </c>
      <c r="Z986" s="518" t="str">
        <f>六年级等级</f>
        <v/>
      </c>
      <c r="AA986" s="533" t="str">
        <f>六年级折返跑得分</f>
        <v/>
      </c>
      <c r="AB986" s="515" t="str">
        <f>六年级等级</f>
        <v/>
      </c>
      <c r="AC986" s="533" t="str">
        <f>六年级跳绳附加分</f>
        <v/>
      </c>
      <c r="AD986" s="534" t="str">
        <f>六年级标准分</f>
        <v/>
      </c>
      <c r="AE986" s="534" t="str">
        <f>六年级总分</f>
        <v/>
      </c>
      <c r="AF986" s="517" t="str">
        <f>六年级等级</f>
        <v/>
      </c>
      <c r="AM986" s="452" t="str">
        <f>折返时间</f>
        <v/>
      </c>
    </row>
    <row r="987" spans="1:39">
      <c r="A987" s="476">
        <v>615</v>
      </c>
      <c r="B987" s="477">
        <v>5</v>
      </c>
      <c r="C987" s="586"/>
      <c r="D987" s="587"/>
      <c r="E987" s="586"/>
      <c r="F987" s="473"/>
      <c r="G987" s="608"/>
      <c r="H987" s="475"/>
      <c r="I987" s="613"/>
      <c r="J987" s="614"/>
      <c r="K987" s="614"/>
      <c r="L987" s="615"/>
      <c r="M987" s="616"/>
      <c r="N987" s="505" t="str">
        <f>六年级BMI</f>
        <v/>
      </c>
      <c r="O987" s="499" t="str">
        <f>六年级BMI等级</f>
        <v/>
      </c>
      <c r="P987" s="500" t="str">
        <f>六年级BMI得分</f>
        <v/>
      </c>
      <c r="Q987" s="515" t="str">
        <f>六年级肺活量得分</f>
        <v/>
      </c>
      <c r="R987" s="512" t="str">
        <f>六年级等级</f>
        <v/>
      </c>
      <c r="S987" s="516" t="str">
        <f>六年级50米跑得分</f>
        <v/>
      </c>
      <c r="T987" s="517" t="str">
        <f>六年级等级</f>
        <v/>
      </c>
      <c r="U987" s="516" t="str">
        <f>六年级坐位体前屈得分</f>
        <v/>
      </c>
      <c r="V987" s="517" t="str">
        <f>六年级等级</f>
        <v/>
      </c>
      <c r="W987" s="516" t="str">
        <f>六年级一分钟跳绳得分</f>
        <v/>
      </c>
      <c r="X987" s="517" t="str">
        <f>六年级等级</f>
        <v/>
      </c>
      <c r="Y987" s="515" t="str">
        <f>六年级仰卧起坐得分</f>
        <v/>
      </c>
      <c r="Z987" s="518" t="str">
        <f>六年级等级</f>
        <v/>
      </c>
      <c r="AA987" s="533" t="str">
        <f>六年级折返跑得分</f>
        <v/>
      </c>
      <c r="AB987" s="515" t="str">
        <f>六年级等级</f>
        <v/>
      </c>
      <c r="AC987" s="533" t="str">
        <f>六年级跳绳附加分</f>
        <v/>
      </c>
      <c r="AD987" s="534" t="str">
        <f>六年级标准分</f>
        <v/>
      </c>
      <c r="AE987" s="534" t="str">
        <f>六年级总分</f>
        <v/>
      </c>
      <c r="AF987" s="517" t="str">
        <f>六年级等级</f>
        <v/>
      </c>
      <c r="AM987" s="452" t="str">
        <f>折返时间</f>
        <v/>
      </c>
    </row>
    <row r="988" spans="1:32">
      <c r="A988" s="476">
        <v>615</v>
      </c>
      <c r="B988" s="477">
        <v>6</v>
      </c>
      <c r="C988" s="586"/>
      <c r="D988" s="587"/>
      <c r="E988" s="586"/>
      <c r="F988" s="473"/>
      <c r="G988" s="608"/>
      <c r="H988" s="475"/>
      <c r="I988" s="613"/>
      <c r="J988" s="614"/>
      <c r="K988" s="614"/>
      <c r="L988" s="615"/>
      <c r="M988" s="616"/>
      <c r="N988" s="505" t="str">
        <f>六年级BMI</f>
        <v/>
      </c>
      <c r="O988" s="499" t="str">
        <f>六年级BMI等级</f>
        <v/>
      </c>
      <c r="P988" s="500" t="str">
        <f>六年级BMI得分</f>
        <v/>
      </c>
      <c r="Q988" s="515" t="str">
        <f>六年级肺活量得分</f>
        <v/>
      </c>
      <c r="R988" s="512" t="str">
        <f>六年级等级</f>
        <v/>
      </c>
      <c r="S988" s="516" t="str">
        <f>六年级50米跑得分</f>
        <v/>
      </c>
      <c r="T988" s="517" t="str">
        <f>六年级等级</f>
        <v/>
      </c>
      <c r="U988" s="516" t="str">
        <f>六年级坐位体前屈得分</f>
        <v/>
      </c>
      <c r="V988" s="517" t="str">
        <f>六年级等级</f>
        <v/>
      </c>
      <c r="W988" s="516" t="str">
        <f>六年级一分钟跳绳得分</f>
        <v/>
      </c>
      <c r="X988" s="517" t="str">
        <f>六年级等级</f>
        <v/>
      </c>
      <c r="Y988" s="515" t="str">
        <f>六年级仰卧起坐得分</f>
        <v/>
      </c>
      <c r="Z988" s="518" t="str">
        <f>六年级等级</f>
        <v/>
      </c>
      <c r="AA988" s="533" t="str">
        <f>六年级折返跑得分</f>
        <v/>
      </c>
      <c r="AB988" s="515" t="str">
        <f>六年级等级</f>
        <v/>
      </c>
      <c r="AC988" s="533" t="str">
        <f>六年级跳绳附加分</f>
        <v/>
      </c>
      <c r="AD988" s="534" t="str">
        <f>六年级标准分</f>
        <v/>
      </c>
      <c r="AE988" s="534" t="str">
        <f>六年级总分</f>
        <v/>
      </c>
      <c r="AF988" s="517" t="str">
        <f>六年级等级</f>
        <v/>
      </c>
    </row>
    <row r="989" spans="1:32">
      <c r="A989" s="476">
        <v>615</v>
      </c>
      <c r="B989" s="477">
        <v>7</v>
      </c>
      <c r="C989" s="586"/>
      <c r="D989" s="587"/>
      <c r="E989" s="586"/>
      <c r="F989" s="473"/>
      <c r="G989" s="608"/>
      <c r="H989" s="475"/>
      <c r="I989" s="613"/>
      <c r="J989" s="614"/>
      <c r="K989" s="614"/>
      <c r="L989" s="615"/>
      <c r="M989" s="616"/>
      <c r="N989" s="505" t="str">
        <f>六年级BMI</f>
        <v/>
      </c>
      <c r="O989" s="499" t="str">
        <f>六年级BMI等级</f>
        <v/>
      </c>
      <c r="P989" s="500" t="str">
        <f>六年级BMI得分</f>
        <v/>
      </c>
      <c r="Q989" s="515" t="str">
        <f>六年级肺活量得分</f>
        <v/>
      </c>
      <c r="R989" s="512" t="str">
        <f>六年级等级</f>
        <v/>
      </c>
      <c r="S989" s="516" t="str">
        <f>六年级50米跑得分</f>
        <v/>
      </c>
      <c r="T989" s="517" t="str">
        <f>六年级等级</f>
        <v/>
      </c>
      <c r="U989" s="516" t="str">
        <f>六年级坐位体前屈得分</f>
        <v/>
      </c>
      <c r="V989" s="517" t="str">
        <f>六年级等级</f>
        <v/>
      </c>
      <c r="W989" s="516" t="str">
        <f>六年级一分钟跳绳得分</f>
        <v/>
      </c>
      <c r="X989" s="517" t="str">
        <f>六年级等级</f>
        <v/>
      </c>
      <c r="Y989" s="515" t="str">
        <f>六年级仰卧起坐得分</f>
        <v/>
      </c>
      <c r="Z989" s="518" t="str">
        <f>六年级等级</f>
        <v/>
      </c>
      <c r="AA989" s="533" t="str">
        <f>六年级折返跑得分</f>
        <v/>
      </c>
      <c r="AB989" s="515" t="str">
        <f>六年级等级</f>
        <v/>
      </c>
      <c r="AC989" s="533" t="str">
        <f>六年级跳绳附加分</f>
        <v/>
      </c>
      <c r="AD989" s="534" t="str">
        <f>六年级标准分</f>
        <v/>
      </c>
      <c r="AE989" s="534" t="str">
        <f>六年级总分</f>
        <v/>
      </c>
      <c r="AF989" s="517" t="str">
        <f>六年级等级</f>
        <v/>
      </c>
    </row>
    <row r="990" spans="1:32">
      <c r="A990" s="476">
        <v>615</v>
      </c>
      <c r="B990" s="477">
        <v>8</v>
      </c>
      <c r="C990" s="586"/>
      <c r="D990" s="587"/>
      <c r="E990" s="586"/>
      <c r="F990" s="473"/>
      <c r="G990" s="608"/>
      <c r="H990" s="475"/>
      <c r="I990" s="613"/>
      <c r="J990" s="614"/>
      <c r="K990" s="614"/>
      <c r="L990" s="615"/>
      <c r="M990" s="616"/>
      <c r="N990" s="505" t="str">
        <f>六年级BMI</f>
        <v/>
      </c>
      <c r="O990" s="499" t="str">
        <f>六年级BMI等级</f>
        <v/>
      </c>
      <c r="P990" s="500" t="str">
        <f>六年级BMI得分</f>
        <v/>
      </c>
      <c r="Q990" s="515" t="str">
        <f>六年级肺活量得分</f>
        <v/>
      </c>
      <c r="R990" s="512" t="str">
        <f>六年级等级</f>
        <v/>
      </c>
      <c r="S990" s="516" t="str">
        <f>六年级50米跑得分</f>
        <v/>
      </c>
      <c r="T990" s="517" t="str">
        <f>六年级等级</f>
        <v/>
      </c>
      <c r="U990" s="516" t="str">
        <f>六年级坐位体前屈得分</f>
        <v/>
      </c>
      <c r="V990" s="517" t="str">
        <f>六年级等级</f>
        <v/>
      </c>
      <c r="W990" s="516" t="str">
        <f>六年级一分钟跳绳得分</f>
        <v/>
      </c>
      <c r="X990" s="517" t="str">
        <f>六年级等级</f>
        <v/>
      </c>
      <c r="Y990" s="515" t="str">
        <f>六年级仰卧起坐得分</f>
        <v/>
      </c>
      <c r="Z990" s="518" t="str">
        <f>六年级等级</f>
        <v/>
      </c>
      <c r="AA990" s="533" t="str">
        <f>六年级折返跑得分</f>
        <v/>
      </c>
      <c r="AB990" s="515" t="str">
        <f>六年级等级</f>
        <v/>
      </c>
      <c r="AC990" s="533" t="str">
        <f>六年级跳绳附加分</f>
        <v/>
      </c>
      <c r="AD990" s="534" t="str">
        <f>六年级标准分</f>
        <v/>
      </c>
      <c r="AE990" s="534" t="str">
        <f>六年级总分</f>
        <v/>
      </c>
      <c r="AF990" s="517" t="str">
        <f>六年级等级</f>
        <v/>
      </c>
    </row>
    <row r="991" spans="1:32">
      <c r="A991" s="476">
        <v>615</v>
      </c>
      <c r="B991" s="477">
        <v>9</v>
      </c>
      <c r="C991" s="586"/>
      <c r="D991" s="587"/>
      <c r="E991" s="586"/>
      <c r="F991" s="473"/>
      <c r="G991" s="608"/>
      <c r="H991" s="475"/>
      <c r="I991" s="613"/>
      <c r="J991" s="614"/>
      <c r="K991" s="614"/>
      <c r="L991" s="615"/>
      <c r="M991" s="616"/>
      <c r="N991" s="505" t="str">
        <f>六年级BMI</f>
        <v/>
      </c>
      <c r="O991" s="499" t="str">
        <f>六年级BMI等级</f>
        <v/>
      </c>
      <c r="P991" s="500" t="str">
        <f>六年级BMI得分</f>
        <v/>
      </c>
      <c r="Q991" s="515" t="str">
        <f>六年级肺活量得分</f>
        <v/>
      </c>
      <c r="R991" s="512" t="str">
        <f>六年级等级</f>
        <v/>
      </c>
      <c r="S991" s="516" t="str">
        <f>六年级50米跑得分</f>
        <v/>
      </c>
      <c r="T991" s="517" t="str">
        <f>六年级等级</f>
        <v/>
      </c>
      <c r="U991" s="516" t="str">
        <f>六年级坐位体前屈得分</f>
        <v/>
      </c>
      <c r="V991" s="517" t="str">
        <f>六年级等级</f>
        <v/>
      </c>
      <c r="W991" s="516" t="str">
        <f>六年级一分钟跳绳得分</f>
        <v/>
      </c>
      <c r="X991" s="517" t="str">
        <f>六年级等级</f>
        <v/>
      </c>
      <c r="Y991" s="515" t="str">
        <f>六年级仰卧起坐得分</f>
        <v/>
      </c>
      <c r="Z991" s="518" t="str">
        <f>六年级等级</f>
        <v/>
      </c>
      <c r="AA991" s="533" t="str">
        <f>六年级折返跑得分</f>
        <v/>
      </c>
      <c r="AB991" s="515" t="str">
        <f>六年级等级</f>
        <v/>
      </c>
      <c r="AC991" s="533" t="str">
        <f>六年级跳绳附加分</f>
        <v/>
      </c>
      <c r="AD991" s="534" t="str">
        <f>六年级标准分</f>
        <v/>
      </c>
      <c r="AE991" s="534" t="str">
        <f>六年级总分</f>
        <v/>
      </c>
      <c r="AF991" s="517" t="str">
        <f>六年级等级</f>
        <v/>
      </c>
    </row>
    <row r="992" spans="1:32">
      <c r="A992" s="476">
        <v>615</v>
      </c>
      <c r="B992" s="477">
        <v>10</v>
      </c>
      <c r="C992" s="586"/>
      <c r="D992" s="587"/>
      <c r="E992" s="586"/>
      <c r="F992" s="473"/>
      <c r="G992" s="608"/>
      <c r="H992" s="475"/>
      <c r="I992" s="613"/>
      <c r="J992" s="614"/>
      <c r="K992" s="614"/>
      <c r="L992" s="615"/>
      <c r="M992" s="616"/>
      <c r="N992" s="505" t="str">
        <f>六年级BMI</f>
        <v/>
      </c>
      <c r="O992" s="499" t="str">
        <f>六年级BMI等级</f>
        <v/>
      </c>
      <c r="P992" s="500" t="str">
        <f>六年级BMI得分</f>
        <v/>
      </c>
      <c r="Q992" s="515" t="str">
        <f>六年级肺活量得分</f>
        <v/>
      </c>
      <c r="R992" s="512" t="str">
        <f>六年级等级</f>
        <v/>
      </c>
      <c r="S992" s="516" t="str">
        <f>六年级50米跑得分</f>
        <v/>
      </c>
      <c r="T992" s="517" t="str">
        <f>六年级等级</f>
        <v/>
      </c>
      <c r="U992" s="516" t="str">
        <f>六年级坐位体前屈得分</f>
        <v/>
      </c>
      <c r="V992" s="517" t="str">
        <f>六年级等级</f>
        <v/>
      </c>
      <c r="W992" s="516" t="str">
        <f>六年级一分钟跳绳得分</f>
        <v/>
      </c>
      <c r="X992" s="517" t="str">
        <f>六年级等级</f>
        <v/>
      </c>
      <c r="Y992" s="515" t="str">
        <f>六年级仰卧起坐得分</f>
        <v/>
      </c>
      <c r="Z992" s="518" t="str">
        <f>六年级等级</f>
        <v/>
      </c>
      <c r="AA992" s="533" t="str">
        <f>六年级折返跑得分</f>
        <v/>
      </c>
      <c r="AB992" s="515" t="str">
        <f>六年级等级</f>
        <v/>
      </c>
      <c r="AC992" s="533" t="str">
        <f>六年级跳绳附加分</f>
        <v/>
      </c>
      <c r="AD992" s="534" t="str">
        <f>六年级标准分</f>
        <v/>
      </c>
      <c r="AE992" s="534" t="str">
        <f>六年级总分</f>
        <v/>
      </c>
      <c r="AF992" s="517" t="str">
        <f>六年级等级</f>
        <v/>
      </c>
    </row>
    <row r="993" spans="1:39">
      <c r="A993" s="476">
        <v>615</v>
      </c>
      <c r="B993" s="477">
        <v>11</v>
      </c>
      <c r="C993" s="586"/>
      <c r="D993" s="587"/>
      <c r="E993" s="586"/>
      <c r="F993" s="473"/>
      <c r="G993" s="608"/>
      <c r="H993" s="475"/>
      <c r="I993" s="613"/>
      <c r="J993" s="614"/>
      <c r="K993" s="614"/>
      <c r="L993" s="615"/>
      <c r="M993" s="616"/>
      <c r="N993" s="505" t="str">
        <f>六年级BMI</f>
        <v/>
      </c>
      <c r="O993" s="499" t="str">
        <f>六年级BMI等级</f>
        <v/>
      </c>
      <c r="P993" s="500" t="str">
        <f>六年级BMI得分</f>
        <v/>
      </c>
      <c r="Q993" s="515" t="str">
        <f>六年级肺活量得分</f>
        <v/>
      </c>
      <c r="R993" s="512" t="str">
        <f>六年级等级</f>
        <v/>
      </c>
      <c r="S993" s="516" t="str">
        <f>六年级50米跑得分</f>
        <v/>
      </c>
      <c r="T993" s="517" t="str">
        <f>六年级等级</f>
        <v/>
      </c>
      <c r="U993" s="516" t="str">
        <f>六年级坐位体前屈得分</f>
        <v/>
      </c>
      <c r="V993" s="517" t="str">
        <f>六年级等级</f>
        <v/>
      </c>
      <c r="W993" s="516" t="str">
        <f>六年级一分钟跳绳得分</f>
        <v/>
      </c>
      <c r="X993" s="517" t="str">
        <f>六年级等级</f>
        <v/>
      </c>
      <c r="Y993" s="515" t="str">
        <f>六年级仰卧起坐得分</f>
        <v/>
      </c>
      <c r="Z993" s="518" t="str">
        <f>六年级等级</f>
        <v/>
      </c>
      <c r="AA993" s="533" t="str">
        <f>六年级折返跑得分</f>
        <v/>
      </c>
      <c r="AB993" s="515" t="str">
        <f>六年级等级</f>
        <v/>
      </c>
      <c r="AC993" s="533" t="str">
        <f>六年级跳绳附加分</f>
        <v/>
      </c>
      <c r="AD993" s="534" t="str">
        <f>六年级标准分</f>
        <v/>
      </c>
      <c r="AE993" s="534" t="str">
        <f>六年级总分</f>
        <v/>
      </c>
      <c r="AF993" s="517" t="str">
        <f>六年级等级</f>
        <v/>
      </c>
      <c r="AM993" s="452" t="str">
        <f>折返时间</f>
        <v/>
      </c>
    </row>
    <row r="994" spans="1:39">
      <c r="A994" s="476">
        <v>615</v>
      </c>
      <c r="B994" s="477">
        <v>12</v>
      </c>
      <c r="C994" s="586"/>
      <c r="D994" s="587"/>
      <c r="E994" s="586"/>
      <c r="F994" s="473"/>
      <c r="G994" s="608"/>
      <c r="H994" s="475"/>
      <c r="I994" s="613"/>
      <c r="J994" s="614"/>
      <c r="K994" s="614"/>
      <c r="L994" s="615"/>
      <c r="M994" s="616"/>
      <c r="N994" s="505" t="str">
        <f>六年级BMI</f>
        <v/>
      </c>
      <c r="O994" s="499" t="str">
        <f>六年级BMI等级</f>
        <v/>
      </c>
      <c r="P994" s="500" t="str">
        <f>六年级BMI得分</f>
        <v/>
      </c>
      <c r="Q994" s="515" t="str">
        <f>六年级肺活量得分</f>
        <v/>
      </c>
      <c r="R994" s="512" t="str">
        <f>六年级等级</f>
        <v/>
      </c>
      <c r="S994" s="516" t="str">
        <f>六年级50米跑得分</f>
        <v/>
      </c>
      <c r="T994" s="517" t="str">
        <f>六年级等级</f>
        <v/>
      </c>
      <c r="U994" s="516" t="str">
        <f>六年级坐位体前屈得分</f>
        <v/>
      </c>
      <c r="V994" s="517" t="str">
        <f>六年级等级</f>
        <v/>
      </c>
      <c r="W994" s="516" t="str">
        <f>六年级一分钟跳绳得分</f>
        <v/>
      </c>
      <c r="X994" s="517" t="str">
        <f>六年级等级</f>
        <v/>
      </c>
      <c r="Y994" s="515" t="str">
        <f>六年级仰卧起坐得分</f>
        <v/>
      </c>
      <c r="Z994" s="518" t="str">
        <f>六年级等级</f>
        <v/>
      </c>
      <c r="AA994" s="533" t="str">
        <f>六年级折返跑得分</f>
        <v/>
      </c>
      <c r="AB994" s="515" t="str">
        <f>六年级等级</f>
        <v/>
      </c>
      <c r="AC994" s="533" t="str">
        <f>六年级跳绳附加分</f>
        <v/>
      </c>
      <c r="AD994" s="534" t="str">
        <f>六年级标准分</f>
        <v/>
      </c>
      <c r="AE994" s="534" t="str">
        <f>六年级总分</f>
        <v/>
      </c>
      <c r="AF994" s="517" t="str">
        <f>六年级等级</f>
        <v/>
      </c>
      <c r="AM994" s="452" t="str">
        <f>折返时间</f>
        <v/>
      </c>
    </row>
    <row r="995" spans="1:39">
      <c r="A995" s="476">
        <v>615</v>
      </c>
      <c r="B995" s="477">
        <v>13</v>
      </c>
      <c r="C995" s="586"/>
      <c r="D995" s="587"/>
      <c r="E995" s="586"/>
      <c r="F995" s="473"/>
      <c r="G995" s="608"/>
      <c r="H995" s="475"/>
      <c r="I995" s="613"/>
      <c r="J995" s="614"/>
      <c r="K995" s="614"/>
      <c r="L995" s="615"/>
      <c r="M995" s="616"/>
      <c r="N995" s="505" t="str">
        <f>六年级BMI</f>
        <v/>
      </c>
      <c r="O995" s="499" t="str">
        <f>六年级BMI等级</f>
        <v/>
      </c>
      <c r="P995" s="500" t="str">
        <f>六年级BMI得分</f>
        <v/>
      </c>
      <c r="Q995" s="515" t="str">
        <f>六年级肺活量得分</f>
        <v/>
      </c>
      <c r="R995" s="512" t="str">
        <f>六年级等级</f>
        <v/>
      </c>
      <c r="S995" s="516" t="str">
        <f>六年级50米跑得分</f>
        <v/>
      </c>
      <c r="T995" s="517" t="str">
        <f>六年级等级</f>
        <v/>
      </c>
      <c r="U995" s="516" t="str">
        <f>六年级坐位体前屈得分</f>
        <v/>
      </c>
      <c r="V995" s="517" t="str">
        <f>六年级等级</f>
        <v/>
      </c>
      <c r="W995" s="516" t="str">
        <f>六年级一分钟跳绳得分</f>
        <v/>
      </c>
      <c r="X995" s="517" t="str">
        <f>六年级等级</f>
        <v/>
      </c>
      <c r="Y995" s="515" t="str">
        <f>六年级仰卧起坐得分</f>
        <v/>
      </c>
      <c r="Z995" s="518" t="str">
        <f>六年级等级</f>
        <v/>
      </c>
      <c r="AA995" s="533" t="str">
        <f>六年级折返跑得分</f>
        <v/>
      </c>
      <c r="AB995" s="515" t="str">
        <f>六年级等级</f>
        <v/>
      </c>
      <c r="AC995" s="533" t="str">
        <f>六年级跳绳附加分</f>
        <v/>
      </c>
      <c r="AD995" s="534" t="str">
        <f>六年级标准分</f>
        <v/>
      </c>
      <c r="AE995" s="534" t="str">
        <f>六年级总分</f>
        <v/>
      </c>
      <c r="AF995" s="517" t="str">
        <f>六年级等级</f>
        <v/>
      </c>
      <c r="AM995" s="452" t="str">
        <f>折返时间</f>
        <v/>
      </c>
    </row>
    <row r="996" spans="1:39">
      <c r="A996" s="476">
        <v>615</v>
      </c>
      <c r="B996" s="477">
        <v>14</v>
      </c>
      <c r="C996" s="586"/>
      <c r="D996" s="587"/>
      <c r="E996" s="586"/>
      <c r="F996" s="473"/>
      <c r="G996" s="608"/>
      <c r="H996" s="475"/>
      <c r="I996" s="613"/>
      <c r="J996" s="614"/>
      <c r="K996" s="614"/>
      <c r="L996" s="615"/>
      <c r="M996" s="616"/>
      <c r="N996" s="505" t="str">
        <f>六年级BMI</f>
        <v/>
      </c>
      <c r="O996" s="499" t="str">
        <f>六年级BMI等级</f>
        <v/>
      </c>
      <c r="P996" s="500" t="str">
        <f>六年级BMI得分</f>
        <v/>
      </c>
      <c r="Q996" s="515" t="str">
        <f>六年级肺活量得分</f>
        <v/>
      </c>
      <c r="R996" s="512" t="str">
        <f>六年级等级</f>
        <v/>
      </c>
      <c r="S996" s="516" t="str">
        <f>六年级50米跑得分</f>
        <v/>
      </c>
      <c r="T996" s="517" t="str">
        <f>六年级等级</f>
        <v/>
      </c>
      <c r="U996" s="516" t="str">
        <f>六年级坐位体前屈得分</f>
        <v/>
      </c>
      <c r="V996" s="517" t="str">
        <f>六年级等级</f>
        <v/>
      </c>
      <c r="W996" s="516" t="str">
        <f>六年级一分钟跳绳得分</f>
        <v/>
      </c>
      <c r="X996" s="517" t="str">
        <f>六年级等级</f>
        <v/>
      </c>
      <c r="Y996" s="515" t="str">
        <f>六年级仰卧起坐得分</f>
        <v/>
      </c>
      <c r="Z996" s="518" t="str">
        <f>六年级等级</f>
        <v/>
      </c>
      <c r="AA996" s="533" t="str">
        <f>六年级折返跑得分</f>
        <v/>
      </c>
      <c r="AB996" s="515" t="str">
        <f>六年级等级</f>
        <v/>
      </c>
      <c r="AC996" s="533" t="str">
        <f>六年级跳绳附加分</f>
        <v/>
      </c>
      <c r="AD996" s="534" t="str">
        <f>六年级标准分</f>
        <v/>
      </c>
      <c r="AE996" s="534" t="str">
        <f>六年级总分</f>
        <v/>
      </c>
      <c r="AF996" s="517" t="str">
        <f>六年级等级</f>
        <v/>
      </c>
      <c r="AM996" s="452" t="str">
        <f>折返时间</f>
        <v/>
      </c>
    </row>
    <row r="997" spans="1:39">
      <c r="A997" s="476">
        <v>615</v>
      </c>
      <c r="B997" s="477">
        <v>15</v>
      </c>
      <c r="C997" s="586"/>
      <c r="D997" s="587"/>
      <c r="E997" s="586"/>
      <c r="F997" s="473"/>
      <c r="G997" s="608"/>
      <c r="H997" s="475"/>
      <c r="I997" s="613"/>
      <c r="J997" s="614"/>
      <c r="K997" s="614"/>
      <c r="L997" s="615"/>
      <c r="M997" s="616"/>
      <c r="N997" s="505" t="str">
        <f>六年级BMI</f>
        <v/>
      </c>
      <c r="O997" s="499" t="str">
        <f>六年级BMI等级</f>
        <v/>
      </c>
      <c r="P997" s="500" t="str">
        <f>六年级BMI得分</f>
        <v/>
      </c>
      <c r="Q997" s="515" t="str">
        <f>六年级肺活量得分</f>
        <v/>
      </c>
      <c r="R997" s="512" t="str">
        <f>六年级等级</f>
        <v/>
      </c>
      <c r="S997" s="516" t="str">
        <f>六年级50米跑得分</f>
        <v/>
      </c>
      <c r="T997" s="517" t="str">
        <f>六年级等级</f>
        <v/>
      </c>
      <c r="U997" s="516" t="str">
        <f>六年级坐位体前屈得分</f>
        <v/>
      </c>
      <c r="V997" s="517" t="str">
        <f>六年级等级</f>
        <v/>
      </c>
      <c r="W997" s="516" t="str">
        <f>六年级一分钟跳绳得分</f>
        <v/>
      </c>
      <c r="X997" s="517" t="str">
        <f>六年级等级</f>
        <v/>
      </c>
      <c r="Y997" s="515" t="str">
        <f>六年级仰卧起坐得分</f>
        <v/>
      </c>
      <c r="Z997" s="518" t="str">
        <f>六年级等级</f>
        <v/>
      </c>
      <c r="AA997" s="533" t="str">
        <f>六年级折返跑得分</f>
        <v/>
      </c>
      <c r="AB997" s="515" t="str">
        <f>六年级等级</f>
        <v/>
      </c>
      <c r="AC997" s="533" t="str">
        <f>六年级跳绳附加分</f>
        <v/>
      </c>
      <c r="AD997" s="534" t="str">
        <f>六年级标准分</f>
        <v/>
      </c>
      <c r="AE997" s="534" t="str">
        <f>六年级总分</f>
        <v/>
      </c>
      <c r="AF997" s="517" t="str">
        <f>六年级等级</f>
        <v/>
      </c>
      <c r="AM997" s="452" t="str">
        <f>折返时间</f>
        <v/>
      </c>
    </row>
    <row r="998" spans="1:39">
      <c r="A998" s="476">
        <v>615</v>
      </c>
      <c r="B998" s="477">
        <v>16</v>
      </c>
      <c r="C998" s="586"/>
      <c r="D998" s="587"/>
      <c r="E998" s="586"/>
      <c r="F998" s="473"/>
      <c r="G998" s="608"/>
      <c r="H998" s="475"/>
      <c r="I998" s="613"/>
      <c r="J998" s="614"/>
      <c r="K998" s="614"/>
      <c r="L998" s="615"/>
      <c r="M998" s="616"/>
      <c r="N998" s="505" t="str">
        <f>六年级BMI</f>
        <v/>
      </c>
      <c r="O998" s="499" t="str">
        <f>六年级BMI等级</f>
        <v/>
      </c>
      <c r="P998" s="500" t="str">
        <f>六年级BMI得分</f>
        <v/>
      </c>
      <c r="Q998" s="515" t="str">
        <f>六年级肺活量得分</f>
        <v/>
      </c>
      <c r="R998" s="512" t="str">
        <f>六年级等级</f>
        <v/>
      </c>
      <c r="S998" s="516" t="str">
        <f>六年级50米跑得分</f>
        <v/>
      </c>
      <c r="T998" s="517" t="str">
        <f>六年级等级</f>
        <v/>
      </c>
      <c r="U998" s="516" t="str">
        <f>六年级坐位体前屈得分</f>
        <v/>
      </c>
      <c r="V998" s="517" t="str">
        <f>六年级等级</f>
        <v/>
      </c>
      <c r="W998" s="516" t="str">
        <f>六年级一分钟跳绳得分</f>
        <v/>
      </c>
      <c r="X998" s="517" t="str">
        <f>六年级等级</f>
        <v/>
      </c>
      <c r="Y998" s="515" t="str">
        <f>六年级仰卧起坐得分</f>
        <v/>
      </c>
      <c r="Z998" s="518" t="str">
        <f>六年级等级</f>
        <v/>
      </c>
      <c r="AA998" s="533" t="str">
        <f>六年级折返跑得分</f>
        <v/>
      </c>
      <c r="AB998" s="515" t="str">
        <f>六年级等级</f>
        <v/>
      </c>
      <c r="AC998" s="533" t="str">
        <f>六年级跳绳附加分</f>
        <v/>
      </c>
      <c r="AD998" s="534" t="str">
        <f>六年级标准分</f>
        <v/>
      </c>
      <c r="AE998" s="534" t="str">
        <f>六年级总分</f>
        <v/>
      </c>
      <c r="AF998" s="517" t="str">
        <f>六年级等级</f>
        <v/>
      </c>
      <c r="AM998" s="452" t="str">
        <f>折返时间</f>
        <v/>
      </c>
    </row>
    <row r="999" spans="1:39">
      <c r="A999" s="476">
        <v>615</v>
      </c>
      <c r="B999" s="477">
        <v>17</v>
      </c>
      <c r="C999" s="586"/>
      <c r="D999" s="587"/>
      <c r="E999" s="586"/>
      <c r="F999" s="473"/>
      <c r="G999" s="608"/>
      <c r="H999" s="475"/>
      <c r="I999" s="613"/>
      <c r="J999" s="614"/>
      <c r="K999" s="614"/>
      <c r="L999" s="615"/>
      <c r="M999" s="616"/>
      <c r="N999" s="505" t="str">
        <f>六年级BMI</f>
        <v/>
      </c>
      <c r="O999" s="499" t="str">
        <f>六年级BMI等级</f>
        <v/>
      </c>
      <c r="P999" s="500" t="str">
        <f>六年级BMI得分</f>
        <v/>
      </c>
      <c r="Q999" s="515" t="str">
        <f>六年级肺活量得分</f>
        <v/>
      </c>
      <c r="R999" s="512" t="str">
        <f>六年级等级</f>
        <v/>
      </c>
      <c r="S999" s="516" t="str">
        <f>六年级50米跑得分</f>
        <v/>
      </c>
      <c r="T999" s="517" t="str">
        <f>六年级等级</f>
        <v/>
      </c>
      <c r="U999" s="516" t="str">
        <f>六年级坐位体前屈得分</f>
        <v/>
      </c>
      <c r="V999" s="517" t="str">
        <f>六年级等级</f>
        <v/>
      </c>
      <c r="W999" s="516" t="str">
        <f>六年级一分钟跳绳得分</f>
        <v/>
      </c>
      <c r="X999" s="517" t="str">
        <f>六年级等级</f>
        <v/>
      </c>
      <c r="Y999" s="515" t="str">
        <f>六年级仰卧起坐得分</f>
        <v/>
      </c>
      <c r="Z999" s="518" t="str">
        <f>六年级等级</f>
        <v/>
      </c>
      <c r="AA999" s="533" t="str">
        <f>六年级折返跑得分</f>
        <v/>
      </c>
      <c r="AB999" s="515" t="str">
        <f>六年级等级</f>
        <v/>
      </c>
      <c r="AC999" s="533" t="str">
        <f>六年级跳绳附加分</f>
        <v/>
      </c>
      <c r="AD999" s="534" t="str">
        <f>六年级标准分</f>
        <v/>
      </c>
      <c r="AE999" s="534" t="str">
        <f>六年级总分</f>
        <v/>
      </c>
      <c r="AF999" s="517" t="str">
        <f>六年级等级</f>
        <v/>
      </c>
      <c r="AM999" s="452" t="str">
        <f>折返时间</f>
        <v/>
      </c>
    </row>
    <row r="1000" spans="1:39">
      <c r="A1000" s="476">
        <v>615</v>
      </c>
      <c r="B1000" s="477">
        <v>18</v>
      </c>
      <c r="C1000" s="586"/>
      <c r="D1000" s="587"/>
      <c r="E1000" s="586"/>
      <c r="F1000" s="473"/>
      <c r="G1000" s="608"/>
      <c r="H1000" s="475"/>
      <c r="I1000" s="613"/>
      <c r="J1000" s="614"/>
      <c r="K1000" s="614"/>
      <c r="L1000" s="615"/>
      <c r="M1000" s="616"/>
      <c r="N1000" s="505" t="str">
        <f>六年级BMI</f>
        <v/>
      </c>
      <c r="O1000" s="499" t="str">
        <f>六年级BMI等级</f>
        <v/>
      </c>
      <c r="P1000" s="500" t="str">
        <f>六年级BMI得分</f>
        <v/>
      </c>
      <c r="Q1000" s="515" t="str">
        <f>六年级肺活量得分</f>
        <v/>
      </c>
      <c r="R1000" s="512" t="str">
        <f>六年级等级</f>
        <v/>
      </c>
      <c r="S1000" s="516" t="str">
        <f>六年级50米跑得分</f>
        <v/>
      </c>
      <c r="T1000" s="517" t="str">
        <f>六年级等级</f>
        <v/>
      </c>
      <c r="U1000" s="516" t="str">
        <f>六年级坐位体前屈得分</f>
        <v/>
      </c>
      <c r="V1000" s="517" t="str">
        <f>六年级等级</f>
        <v/>
      </c>
      <c r="W1000" s="516" t="str">
        <f>六年级一分钟跳绳得分</f>
        <v/>
      </c>
      <c r="X1000" s="517" t="str">
        <f>六年级等级</f>
        <v/>
      </c>
      <c r="Y1000" s="515" t="str">
        <f>六年级仰卧起坐得分</f>
        <v/>
      </c>
      <c r="Z1000" s="518" t="str">
        <f>六年级等级</f>
        <v/>
      </c>
      <c r="AA1000" s="533" t="str">
        <f>六年级折返跑得分</f>
        <v/>
      </c>
      <c r="AB1000" s="515" t="str">
        <f>六年级等级</f>
        <v/>
      </c>
      <c r="AC1000" s="533" t="str">
        <f>六年级跳绳附加分</f>
        <v/>
      </c>
      <c r="AD1000" s="534" t="str">
        <f>六年级标准分</f>
        <v/>
      </c>
      <c r="AE1000" s="534" t="str">
        <f>六年级总分</f>
        <v/>
      </c>
      <c r="AF1000" s="517" t="str">
        <f>六年级等级</f>
        <v/>
      </c>
      <c r="AM1000" s="452" t="str">
        <f>折返时间</f>
        <v/>
      </c>
    </row>
    <row r="1001" spans="1:39">
      <c r="A1001" s="476">
        <v>615</v>
      </c>
      <c r="B1001" s="477">
        <v>19</v>
      </c>
      <c r="C1001" s="586"/>
      <c r="D1001" s="587"/>
      <c r="E1001" s="586"/>
      <c r="F1001" s="473"/>
      <c r="G1001" s="608"/>
      <c r="H1001" s="475"/>
      <c r="I1001" s="613"/>
      <c r="J1001" s="614"/>
      <c r="K1001" s="614"/>
      <c r="L1001" s="615"/>
      <c r="M1001" s="616"/>
      <c r="N1001" s="505" t="str">
        <f>六年级BMI</f>
        <v/>
      </c>
      <c r="O1001" s="499" t="str">
        <f>六年级BMI等级</f>
        <v/>
      </c>
      <c r="P1001" s="500" t="str">
        <f>六年级BMI得分</f>
        <v/>
      </c>
      <c r="Q1001" s="515" t="str">
        <f>六年级肺活量得分</f>
        <v/>
      </c>
      <c r="R1001" s="512" t="str">
        <f>六年级等级</f>
        <v/>
      </c>
      <c r="S1001" s="516" t="str">
        <f>六年级50米跑得分</f>
        <v/>
      </c>
      <c r="T1001" s="517" t="str">
        <f>六年级等级</f>
        <v/>
      </c>
      <c r="U1001" s="516" t="str">
        <f>六年级坐位体前屈得分</f>
        <v/>
      </c>
      <c r="V1001" s="517" t="str">
        <f>六年级等级</f>
        <v/>
      </c>
      <c r="W1001" s="516" t="str">
        <f>六年级一分钟跳绳得分</f>
        <v/>
      </c>
      <c r="X1001" s="517" t="str">
        <f>六年级等级</f>
        <v/>
      </c>
      <c r="Y1001" s="515" t="str">
        <f>六年级仰卧起坐得分</f>
        <v/>
      </c>
      <c r="Z1001" s="518" t="str">
        <f>六年级等级</f>
        <v/>
      </c>
      <c r="AA1001" s="533" t="str">
        <f>六年级折返跑得分</f>
        <v/>
      </c>
      <c r="AB1001" s="515" t="str">
        <f>六年级等级</f>
        <v/>
      </c>
      <c r="AC1001" s="533" t="str">
        <f>六年级跳绳附加分</f>
        <v/>
      </c>
      <c r="AD1001" s="534" t="str">
        <f>六年级标准分</f>
        <v/>
      </c>
      <c r="AE1001" s="534" t="str">
        <f>六年级总分</f>
        <v/>
      </c>
      <c r="AF1001" s="517" t="str">
        <f>六年级等级</f>
        <v/>
      </c>
      <c r="AM1001" s="452" t="str">
        <f>折返时间</f>
        <v/>
      </c>
    </row>
    <row r="1002" spans="1:39">
      <c r="A1002" s="476">
        <v>615</v>
      </c>
      <c r="B1002" s="477">
        <v>20</v>
      </c>
      <c r="C1002" s="586"/>
      <c r="D1002" s="587"/>
      <c r="E1002" s="586"/>
      <c r="F1002" s="473"/>
      <c r="G1002" s="608"/>
      <c r="H1002" s="475"/>
      <c r="I1002" s="613"/>
      <c r="J1002" s="614"/>
      <c r="K1002" s="614"/>
      <c r="L1002" s="615"/>
      <c r="M1002" s="616"/>
      <c r="N1002" s="505" t="str">
        <f>六年级BMI</f>
        <v/>
      </c>
      <c r="O1002" s="499" t="str">
        <f>六年级BMI等级</f>
        <v/>
      </c>
      <c r="P1002" s="500" t="str">
        <f>六年级BMI得分</f>
        <v/>
      </c>
      <c r="Q1002" s="515" t="str">
        <f>六年级肺活量得分</f>
        <v/>
      </c>
      <c r="R1002" s="512" t="str">
        <f>六年级等级</f>
        <v/>
      </c>
      <c r="S1002" s="516" t="str">
        <f>六年级50米跑得分</f>
        <v/>
      </c>
      <c r="T1002" s="517" t="str">
        <f>六年级等级</f>
        <v/>
      </c>
      <c r="U1002" s="516" t="str">
        <f>六年级坐位体前屈得分</f>
        <v/>
      </c>
      <c r="V1002" s="517" t="str">
        <f>六年级等级</f>
        <v/>
      </c>
      <c r="W1002" s="516" t="str">
        <f>六年级一分钟跳绳得分</f>
        <v/>
      </c>
      <c r="X1002" s="517" t="str">
        <f>六年级等级</f>
        <v/>
      </c>
      <c r="Y1002" s="515" t="str">
        <f>六年级仰卧起坐得分</f>
        <v/>
      </c>
      <c r="Z1002" s="518" t="str">
        <f>六年级等级</f>
        <v/>
      </c>
      <c r="AA1002" s="533" t="str">
        <f>六年级折返跑得分</f>
        <v/>
      </c>
      <c r="AB1002" s="515" t="str">
        <f>六年级等级</f>
        <v/>
      </c>
      <c r="AC1002" s="533" t="str">
        <f>六年级跳绳附加分</f>
        <v/>
      </c>
      <c r="AD1002" s="534" t="str">
        <f>六年级标准分</f>
        <v/>
      </c>
      <c r="AE1002" s="534" t="str">
        <f>六年级总分</f>
        <v/>
      </c>
      <c r="AF1002" s="517" t="str">
        <f>六年级等级</f>
        <v/>
      </c>
      <c r="AM1002" s="452" t="str">
        <f>折返时间</f>
        <v/>
      </c>
    </row>
    <row r="1003" spans="1:39">
      <c r="A1003" s="476">
        <v>615</v>
      </c>
      <c r="B1003" s="477">
        <v>21</v>
      </c>
      <c r="C1003" s="586"/>
      <c r="D1003" s="587"/>
      <c r="E1003" s="586"/>
      <c r="F1003" s="473"/>
      <c r="G1003" s="608"/>
      <c r="H1003" s="475"/>
      <c r="I1003" s="613"/>
      <c r="J1003" s="614"/>
      <c r="K1003" s="614"/>
      <c r="L1003" s="615"/>
      <c r="M1003" s="616"/>
      <c r="N1003" s="505" t="str">
        <f>六年级BMI</f>
        <v/>
      </c>
      <c r="O1003" s="499" t="str">
        <f>六年级BMI等级</f>
        <v/>
      </c>
      <c r="P1003" s="500" t="str">
        <f>六年级BMI得分</f>
        <v/>
      </c>
      <c r="Q1003" s="515" t="str">
        <f>六年级肺活量得分</f>
        <v/>
      </c>
      <c r="R1003" s="512" t="str">
        <f>六年级等级</f>
        <v/>
      </c>
      <c r="S1003" s="516" t="str">
        <f>六年级50米跑得分</f>
        <v/>
      </c>
      <c r="T1003" s="517" t="str">
        <f>六年级等级</f>
        <v/>
      </c>
      <c r="U1003" s="516" t="str">
        <f>六年级坐位体前屈得分</f>
        <v/>
      </c>
      <c r="V1003" s="517" t="str">
        <f>六年级等级</f>
        <v/>
      </c>
      <c r="W1003" s="516" t="str">
        <f>六年级一分钟跳绳得分</f>
        <v/>
      </c>
      <c r="X1003" s="517" t="str">
        <f>六年级等级</f>
        <v/>
      </c>
      <c r="Y1003" s="515" t="str">
        <f>六年级仰卧起坐得分</f>
        <v/>
      </c>
      <c r="Z1003" s="518" t="str">
        <f>六年级等级</f>
        <v/>
      </c>
      <c r="AA1003" s="533" t="str">
        <f>六年级折返跑得分</f>
        <v/>
      </c>
      <c r="AB1003" s="515" t="str">
        <f>六年级等级</f>
        <v/>
      </c>
      <c r="AC1003" s="533" t="str">
        <f>六年级跳绳附加分</f>
        <v/>
      </c>
      <c r="AD1003" s="534" t="str">
        <f>六年级标准分</f>
        <v/>
      </c>
      <c r="AE1003" s="534" t="str">
        <f>六年级总分</f>
        <v/>
      </c>
      <c r="AF1003" s="517" t="str">
        <f>六年级等级</f>
        <v/>
      </c>
      <c r="AM1003" s="452" t="str">
        <f>折返时间</f>
        <v/>
      </c>
    </row>
    <row r="1004" spans="1:39">
      <c r="A1004" s="476">
        <v>615</v>
      </c>
      <c r="B1004" s="477">
        <v>22</v>
      </c>
      <c r="C1004" s="586"/>
      <c r="D1004" s="587"/>
      <c r="E1004" s="586"/>
      <c r="F1004" s="473"/>
      <c r="G1004" s="608"/>
      <c r="H1004" s="475"/>
      <c r="I1004" s="613"/>
      <c r="J1004" s="614"/>
      <c r="K1004" s="614"/>
      <c r="L1004" s="615"/>
      <c r="M1004" s="616"/>
      <c r="N1004" s="505" t="str">
        <f>六年级BMI</f>
        <v/>
      </c>
      <c r="O1004" s="499" t="str">
        <f>六年级BMI等级</f>
        <v/>
      </c>
      <c r="P1004" s="500" t="str">
        <f>六年级BMI得分</f>
        <v/>
      </c>
      <c r="Q1004" s="515" t="str">
        <f>六年级肺活量得分</f>
        <v/>
      </c>
      <c r="R1004" s="512" t="str">
        <f>六年级等级</f>
        <v/>
      </c>
      <c r="S1004" s="516" t="str">
        <f>六年级50米跑得分</f>
        <v/>
      </c>
      <c r="T1004" s="517" t="str">
        <f>六年级等级</f>
        <v/>
      </c>
      <c r="U1004" s="516" t="str">
        <f>六年级坐位体前屈得分</f>
        <v/>
      </c>
      <c r="V1004" s="517" t="str">
        <f>六年级等级</f>
        <v/>
      </c>
      <c r="W1004" s="516" t="str">
        <f>六年级一分钟跳绳得分</f>
        <v/>
      </c>
      <c r="X1004" s="517" t="str">
        <f>六年级等级</f>
        <v/>
      </c>
      <c r="Y1004" s="515" t="str">
        <f>六年级仰卧起坐得分</f>
        <v/>
      </c>
      <c r="Z1004" s="518" t="str">
        <f>六年级等级</f>
        <v/>
      </c>
      <c r="AA1004" s="533" t="str">
        <f>六年级折返跑得分</f>
        <v/>
      </c>
      <c r="AB1004" s="515" t="str">
        <f>六年级等级</f>
        <v/>
      </c>
      <c r="AC1004" s="533" t="str">
        <f>六年级跳绳附加分</f>
        <v/>
      </c>
      <c r="AD1004" s="534" t="str">
        <f>六年级标准分</f>
        <v/>
      </c>
      <c r="AE1004" s="534" t="str">
        <f>六年级总分</f>
        <v/>
      </c>
      <c r="AF1004" s="517" t="str">
        <f>六年级等级</f>
        <v/>
      </c>
      <c r="AM1004" s="452" t="str">
        <f>折返时间</f>
        <v/>
      </c>
    </row>
    <row r="1005" spans="1:39">
      <c r="A1005" s="476">
        <v>615</v>
      </c>
      <c r="B1005" s="477">
        <v>23</v>
      </c>
      <c r="C1005" s="586"/>
      <c r="D1005" s="587"/>
      <c r="E1005" s="586"/>
      <c r="F1005" s="473"/>
      <c r="G1005" s="608"/>
      <c r="H1005" s="475"/>
      <c r="I1005" s="613"/>
      <c r="J1005" s="614"/>
      <c r="K1005" s="614"/>
      <c r="L1005" s="615"/>
      <c r="M1005" s="616"/>
      <c r="N1005" s="505" t="str">
        <f>六年级BMI</f>
        <v/>
      </c>
      <c r="O1005" s="499" t="str">
        <f>六年级BMI等级</f>
        <v/>
      </c>
      <c r="P1005" s="500" t="str">
        <f>六年级BMI得分</f>
        <v/>
      </c>
      <c r="Q1005" s="515" t="str">
        <f>六年级肺活量得分</f>
        <v/>
      </c>
      <c r="R1005" s="512" t="str">
        <f>六年级等级</f>
        <v/>
      </c>
      <c r="S1005" s="516" t="str">
        <f>六年级50米跑得分</f>
        <v/>
      </c>
      <c r="T1005" s="517" t="str">
        <f>六年级等级</f>
        <v/>
      </c>
      <c r="U1005" s="516" t="str">
        <f>六年级坐位体前屈得分</f>
        <v/>
      </c>
      <c r="V1005" s="517" t="str">
        <f>六年级等级</f>
        <v/>
      </c>
      <c r="W1005" s="516" t="str">
        <f>六年级一分钟跳绳得分</f>
        <v/>
      </c>
      <c r="X1005" s="517" t="str">
        <f>六年级等级</f>
        <v/>
      </c>
      <c r="Y1005" s="515" t="str">
        <f>六年级仰卧起坐得分</f>
        <v/>
      </c>
      <c r="Z1005" s="518" t="str">
        <f>六年级等级</f>
        <v/>
      </c>
      <c r="AA1005" s="533" t="str">
        <f>六年级折返跑得分</f>
        <v/>
      </c>
      <c r="AB1005" s="515" t="str">
        <f>六年级等级</f>
        <v/>
      </c>
      <c r="AC1005" s="533" t="str">
        <f>六年级跳绳附加分</f>
        <v/>
      </c>
      <c r="AD1005" s="534" t="str">
        <f>六年级标准分</f>
        <v/>
      </c>
      <c r="AE1005" s="534" t="str">
        <f>六年级总分</f>
        <v/>
      </c>
      <c r="AF1005" s="517" t="str">
        <f>六年级等级</f>
        <v/>
      </c>
      <c r="AM1005" s="452" t="str">
        <f>折返时间</f>
        <v/>
      </c>
    </row>
    <row r="1006" spans="1:39">
      <c r="A1006" s="476">
        <v>615</v>
      </c>
      <c r="B1006" s="477">
        <v>24</v>
      </c>
      <c r="C1006" s="586"/>
      <c r="D1006" s="587"/>
      <c r="E1006" s="586"/>
      <c r="F1006" s="473"/>
      <c r="G1006" s="608"/>
      <c r="H1006" s="475"/>
      <c r="I1006" s="613"/>
      <c r="J1006" s="614"/>
      <c r="K1006" s="614"/>
      <c r="L1006" s="615"/>
      <c r="M1006" s="616"/>
      <c r="N1006" s="505" t="str">
        <f>六年级BMI</f>
        <v/>
      </c>
      <c r="O1006" s="499" t="str">
        <f>六年级BMI等级</f>
        <v/>
      </c>
      <c r="P1006" s="500" t="str">
        <f>六年级BMI得分</f>
        <v/>
      </c>
      <c r="Q1006" s="515" t="str">
        <f>六年级肺活量得分</f>
        <v/>
      </c>
      <c r="R1006" s="512" t="str">
        <f>六年级等级</f>
        <v/>
      </c>
      <c r="S1006" s="516" t="str">
        <f>六年级50米跑得分</f>
        <v/>
      </c>
      <c r="T1006" s="517" t="str">
        <f>六年级等级</f>
        <v/>
      </c>
      <c r="U1006" s="516" t="str">
        <f>六年级坐位体前屈得分</f>
        <v/>
      </c>
      <c r="V1006" s="517" t="str">
        <f>六年级等级</f>
        <v/>
      </c>
      <c r="W1006" s="516" t="str">
        <f>六年级一分钟跳绳得分</f>
        <v/>
      </c>
      <c r="X1006" s="517" t="str">
        <f>六年级等级</f>
        <v/>
      </c>
      <c r="Y1006" s="515" t="str">
        <f>六年级仰卧起坐得分</f>
        <v/>
      </c>
      <c r="Z1006" s="518" t="str">
        <f>六年级等级</f>
        <v/>
      </c>
      <c r="AA1006" s="533" t="str">
        <f>六年级折返跑得分</f>
        <v/>
      </c>
      <c r="AB1006" s="515" t="str">
        <f>六年级等级</f>
        <v/>
      </c>
      <c r="AC1006" s="533" t="str">
        <f>六年级跳绳附加分</f>
        <v/>
      </c>
      <c r="AD1006" s="534" t="str">
        <f>六年级标准分</f>
        <v/>
      </c>
      <c r="AE1006" s="534" t="str">
        <f>六年级总分</f>
        <v/>
      </c>
      <c r="AF1006" s="517" t="str">
        <f>六年级等级</f>
        <v/>
      </c>
      <c r="AM1006" s="452" t="str">
        <f>折返时间</f>
        <v/>
      </c>
    </row>
    <row r="1007" spans="1:39">
      <c r="A1007" s="476">
        <v>615</v>
      </c>
      <c r="B1007" s="477">
        <v>25</v>
      </c>
      <c r="C1007" s="586"/>
      <c r="D1007" s="587"/>
      <c r="E1007" s="586"/>
      <c r="F1007" s="473"/>
      <c r="G1007" s="608"/>
      <c r="H1007" s="475"/>
      <c r="I1007" s="613"/>
      <c r="J1007" s="614"/>
      <c r="K1007" s="614"/>
      <c r="L1007" s="615"/>
      <c r="M1007" s="616"/>
      <c r="N1007" s="505" t="str">
        <f>六年级BMI</f>
        <v/>
      </c>
      <c r="O1007" s="499" t="str">
        <f>六年级BMI等级</f>
        <v/>
      </c>
      <c r="P1007" s="500" t="str">
        <f>六年级BMI得分</f>
        <v/>
      </c>
      <c r="Q1007" s="515" t="str">
        <f>六年级肺活量得分</f>
        <v/>
      </c>
      <c r="R1007" s="512" t="str">
        <f>六年级等级</f>
        <v/>
      </c>
      <c r="S1007" s="516" t="str">
        <f>六年级50米跑得分</f>
        <v/>
      </c>
      <c r="T1007" s="517" t="str">
        <f>六年级等级</f>
        <v/>
      </c>
      <c r="U1007" s="516" t="str">
        <f>六年级坐位体前屈得分</f>
        <v/>
      </c>
      <c r="V1007" s="517" t="str">
        <f>六年级等级</f>
        <v/>
      </c>
      <c r="W1007" s="516" t="str">
        <f>六年级一分钟跳绳得分</f>
        <v/>
      </c>
      <c r="X1007" s="517" t="str">
        <f>六年级等级</f>
        <v/>
      </c>
      <c r="Y1007" s="515" t="str">
        <f>六年级仰卧起坐得分</f>
        <v/>
      </c>
      <c r="Z1007" s="518" t="str">
        <f>六年级等级</f>
        <v/>
      </c>
      <c r="AA1007" s="533" t="str">
        <f>六年级折返跑得分</f>
        <v/>
      </c>
      <c r="AB1007" s="515" t="str">
        <f>六年级等级</f>
        <v/>
      </c>
      <c r="AC1007" s="533" t="str">
        <f>六年级跳绳附加分</f>
        <v/>
      </c>
      <c r="AD1007" s="534" t="str">
        <f>六年级标准分</f>
        <v/>
      </c>
      <c r="AE1007" s="534" t="str">
        <f>六年级总分</f>
        <v/>
      </c>
      <c r="AF1007" s="517" t="str">
        <f>六年级等级</f>
        <v/>
      </c>
      <c r="AM1007" s="452" t="str">
        <f>折返时间</f>
        <v/>
      </c>
    </row>
    <row r="1008" spans="1:39">
      <c r="A1008" s="476">
        <v>615</v>
      </c>
      <c r="B1008" s="477">
        <v>26</v>
      </c>
      <c r="C1008" s="586"/>
      <c r="D1008" s="587"/>
      <c r="E1008" s="586"/>
      <c r="F1008" s="473"/>
      <c r="G1008" s="608"/>
      <c r="H1008" s="475"/>
      <c r="I1008" s="613"/>
      <c r="J1008" s="614"/>
      <c r="K1008" s="614"/>
      <c r="L1008" s="615"/>
      <c r="M1008" s="616"/>
      <c r="N1008" s="505" t="str">
        <f>六年级BMI</f>
        <v/>
      </c>
      <c r="O1008" s="499" t="str">
        <f>六年级BMI等级</f>
        <v/>
      </c>
      <c r="P1008" s="500" t="str">
        <f>六年级BMI得分</f>
        <v/>
      </c>
      <c r="Q1008" s="515" t="str">
        <f>六年级肺活量得分</f>
        <v/>
      </c>
      <c r="R1008" s="512" t="str">
        <f>六年级等级</f>
        <v/>
      </c>
      <c r="S1008" s="516" t="str">
        <f>六年级50米跑得分</f>
        <v/>
      </c>
      <c r="T1008" s="517" t="str">
        <f>六年级等级</f>
        <v/>
      </c>
      <c r="U1008" s="516" t="str">
        <f>六年级坐位体前屈得分</f>
        <v/>
      </c>
      <c r="V1008" s="517" t="str">
        <f>六年级等级</f>
        <v/>
      </c>
      <c r="W1008" s="516" t="str">
        <f>六年级一分钟跳绳得分</f>
        <v/>
      </c>
      <c r="X1008" s="517" t="str">
        <f>六年级等级</f>
        <v/>
      </c>
      <c r="Y1008" s="515" t="str">
        <f>六年级仰卧起坐得分</f>
        <v/>
      </c>
      <c r="Z1008" s="518" t="str">
        <f>六年级等级</f>
        <v/>
      </c>
      <c r="AA1008" s="533" t="str">
        <f>六年级折返跑得分</f>
        <v/>
      </c>
      <c r="AB1008" s="515" t="str">
        <f>六年级等级</f>
        <v/>
      </c>
      <c r="AC1008" s="533" t="str">
        <f>六年级跳绳附加分</f>
        <v/>
      </c>
      <c r="AD1008" s="534" t="str">
        <f>六年级标准分</f>
        <v/>
      </c>
      <c r="AE1008" s="534" t="str">
        <f>六年级总分</f>
        <v/>
      </c>
      <c r="AF1008" s="517" t="str">
        <f>六年级等级</f>
        <v/>
      </c>
      <c r="AM1008" s="452" t="str">
        <f>折返时间</f>
        <v/>
      </c>
    </row>
    <row r="1009" spans="1:39">
      <c r="A1009" s="476">
        <v>615</v>
      </c>
      <c r="B1009" s="477">
        <v>27</v>
      </c>
      <c r="C1009" s="586"/>
      <c r="D1009" s="587"/>
      <c r="E1009" s="586"/>
      <c r="F1009" s="473"/>
      <c r="G1009" s="608"/>
      <c r="H1009" s="475"/>
      <c r="I1009" s="613"/>
      <c r="J1009" s="614"/>
      <c r="K1009" s="614"/>
      <c r="L1009" s="615"/>
      <c r="M1009" s="616"/>
      <c r="N1009" s="505" t="str">
        <f>六年级BMI</f>
        <v/>
      </c>
      <c r="O1009" s="499" t="str">
        <f>六年级BMI等级</f>
        <v/>
      </c>
      <c r="P1009" s="500" t="str">
        <f>六年级BMI得分</f>
        <v/>
      </c>
      <c r="Q1009" s="515" t="str">
        <f>六年级肺活量得分</f>
        <v/>
      </c>
      <c r="R1009" s="512" t="str">
        <f>六年级等级</f>
        <v/>
      </c>
      <c r="S1009" s="516" t="str">
        <f>六年级50米跑得分</f>
        <v/>
      </c>
      <c r="T1009" s="517" t="str">
        <f>六年级等级</f>
        <v/>
      </c>
      <c r="U1009" s="516" t="str">
        <f>六年级坐位体前屈得分</f>
        <v/>
      </c>
      <c r="V1009" s="517" t="str">
        <f>六年级等级</f>
        <v/>
      </c>
      <c r="W1009" s="516" t="str">
        <f>六年级一分钟跳绳得分</f>
        <v/>
      </c>
      <c r="X1009" s="517" t="str">
        <f>六年级等级</f>
        <v/>
      </c>
      <c r="Y1009" s="515" t="str">
        <f>六年级仰卧起坐得分</f>
        <v/>
      </c>
      <c r="Z1009" s="518" t="str">
        <f>六年级等级</f>
        <v/>
      </c>
      <c r="AA1009" s="533" t="str">
        <f>六年级折返跑得分</f>
        <v/>
      </c>
      <c r="AB1009" s="515" t="str">
        <f>六年级等级</f>
        <v/>
      </c>
      <c r="AC1009" s="533" t="str">
        <f>六年级跳绳附加分</f>
        <v/>
      </c>
      <c r="AD1009" s="534" t="str">
        <f>六年级标准分</f>
        <v/>
      </c>
      <c r="AE1009" s="534" t="str">
        <f>六年级总分</f>
        <v/>
      </c>
      <c r="AF1009" s="517" t="str">
        <f>六年级等级</f>
        <v/>
      </c>
      <c r="AM1009" s="452" t="str">
        <f>折返时间</f>
        <v/>
      </c>
    </row>
    <row r="1010" spans="1:39">
      <c r="A1010" s="476">
        <v>615</v>
      </c>
      <c r="B1010" s="477">
        <v>28</v>
      </c>
      <c r="C1010" s="586"/>
      <c r="D1010" s="587"/>
      <c r="E1010" s="586"/>
      <c r="F1010" s="473"/>
      <c r="G1010" s="608"/>
      <c r="H1010" s="475"/>
      <c r="I1010" s="613"/>
      <c r="J1010" s="614"/>
      <c r="K1010" s="614"/>
      <c r="L1010" s="615"/>
      <c r="M1010" s="616"/>
      <c r="N1010" s="505" t="str">
        <f>六年级BMI</f>
        <v/>
      </c>
      <c r="O1010" s="499" t="str">
        <f>六年级BMI等级</f>
        <v/>
      </c>
      <c r="P1010" s="500" t="str">
        <f>六年级BMI得分</f>
        <v/>
      </c>
      <c r="Q1010" s="515" t="str">
        <f>六年级肺活量得分</f>
        <v/>
      </c>
      <c r="R1010" s="512" t="str">
        <f>六年级等级</f>
        <v/>
      </c>
      <c r="S1010" s="516" t="str">
        <f>六年级50米跑得分</f>
        <v/>
      </c>
      <c r="T1010" s="517" t="str">
        <f>六年级等级</f>
        <v/>
      </c>
      <c r="U1010" s="516" t="str">
        <f>六年级坐位体前屈得分</f>
        <v/>
      </c>
      <c r="V1010" s="517" t="str">
        <f>六年级等级</f>
        <v/>
      </c>
      <c r="W1010" s="516" t="str">
        <f>六年级一分钟跳绳得分</f>
        <v/>
      </c>
      <c r="X1010" s="517" t="str">
        <f>六年级等级</f>
        <v/>
      </c>
      <c r="Y1010" s="515" t="str">
        <f>六年级仰卧起坐得分</f>
        <v/>
      </c>
      <c r="Z1010" s="518" t="str">
        <f>六年级等级</f>
        <v/>
      </c>
      <c r="AA1010" s="533" t="str">
        <f>六年级折返跑得分</f>
        <v/>
      </c>
      <c r="AB1010" s="515" t="str">
        <f>六年级等级</f>
        <v/>
      </c>
      <c r="AC1010" s="533" t="str">
        <f>六年级跳绳附加分</f>
        <v/>
      </c>
      <c r="AD1010" s="534" t="str">
        <f>六年级标准分</f>
        <v/>
      </c>
      <c r="AE1010" s="534" t="str">
        <f>六年级总分</f>
        <v/>
      </c>
      <c r="AF1010" s="517" t="str">
        <f>六年级等级</f>
        <v/>
      </c>
      <c r="AM1010" s="452" t="str">
        <f>折返时间</f>
        <v/>
      </c>
    </row>
    <row r="1011" spans="1:39">
      <c r="A1011" s="476">
        <v>615</v>
      </c>
      <c r="B1011" s="477">
        <v>29</v>
      </c>
      <c r="C1011" s="586"/>
      <c r="D1011" s="587"/>
      <c r="E1011" s="586"/>
      <c r="F1011" s="473"/>
      <c r="G1011" s="608"/>
      <c r="H1011" s="475"/>
      <c r="I1011" s="613"/>
      <c r="J1011" s="614"/>
      <c r="K1011" s="614"/>
      <c r="L1011" s="615"/>
      <c r="M1011" s="616"/>
      <c r="N1011" s="505" t="str">
        <f>六年级BMI</f>
        <v/>
      </c>
      <c r="O1011" s="499" t="str">
        <f>六年级BMI等级</f>
        <v/>
      </c>
      <c r="P1011" s="500" t="str">
        <f>六年级BMI得分</f>
        <v/>
      </c>
      <c r="Q1011" s="515" t="str">
        <f>六年级肺活量得分</f>
        <v/>
      </c>
      <c r="R1011" s="512" t="str">
        <f>六年级等级</f>
        <v/>
      </c>
      <c r="S1011" s="516" t="str">
        <f>六年级50米跑得分</f>
        <v/>
      </c>
      <c r="T1011" s="517" t="str">
        <f>六年级等级</f>
        <v/>
      </c>
      <c r="U1011" s="516" t="str">
        <f>六年级坐位体前屈得分</f>
        <v/>
      </c>
      <c r="V1011" s="517" t="str">
        <f>六年级等级</f>
        <v/>
      </c>
      <c r="W1011" s="516" t="str">
        <f>六年级一分钟跳绳得分</f>
        <v/>
      </c>
      <c r="X1011" s="517" t="str">
        <f>六年级等级</f>
        <v/>
      </c>
      <c r="Y1011" s="515" t="str">
        <f>六年级仰卧起坐得分</f>
        <v/>
      </c>
      <c r="Z1011" s="518" t="str">
        <f>六年级等级</f>
        <v/>
      </c>
      <c r="AA1011" s="533" t="str">
        <f>六年级折返跑得分</f>
        <v/>
      </c>
      <c r="AB1011" s="515" t="str">
        <f>六年级等级</f>
        <v/>
      </c>
      <c r="AC1011" s="533" t="str">
        <f>六年级跳绳附加分</f>
        <v/>
      </c>
      <c r="AD1011" s="534" t="str">
        <f>六年级标准分</f>
        <v/>
      </c>
      <c r="AE1011" s="534" t="str">
        <f>六年级总分</f>
        <v/>
      </c>
      <c r="AF1011" s="517" t="str">
        <f>六年级等级</f>
        <v/>
      </c>
      <c r="AM1011" s="452" t="str">
        <f>折返时间</f>
        <v/>
      </c>
    </row>
    <row r="1012" spans="1:39">
      <c r="A1012" s="476">
        <v>615</v>
      </c>
      <c r="B1012" s="477">
        <v>30</v>
      </c>
      <c r="C1012" s="586"/>
      <c r="D1012" s="587"/>
      <c r="E1012" s="586"/>
      <c r="F1012" s="473"/>
      <c r="G1012" s="608"/>
      <c r="H1012" s="475"/>
      <c r="I1012" s="613"/>
      <c r="J1012" s="614"/>
      <c r="K1012" s="614"/>
      <c r="L1012" s="615"/>
      <c r="M1012" s="616"/>
      <c r="N1012" s="505" t="str">
        <f>六年级BMI</f>
        <v/>
      </c>
      <c r="O1012" s="499" t="str">
        <f>六年级BMI等级</f>
        <v/>
      </c>
      <c r="P1012" s="500" t="str">
        <f>六年级BMI得分</f>
        <v/>
      </c>
      <c r="Q1012" s="515" t="str">
        <f>六年级肺活量得分</f>
        <v/>
      </c>
      <c r="R1012" s="512" t="str">
        <f>六年级等级</f>
        <v/>
      </c>
      <c r="S1012" s="516" t="str">
        <f>六年级50米跑得分</f>
        <v/>
      </c>
      <c r="T1012" s="517" t="str">
        <f>六年级等级</f>
        <v/>
      </c>
      <c r="U1012" s="516" t="str">
        <f>六年级坐位体前屈得分</f>
        <v/>
      </c>
      <c r="V1012" s="517" t="str">
        <f>六年级等级</f>
        <v/>
      </c>
      <c r="W1012" s="516" t="str">
        <f>六年级一分钟跳绳得分</f>
        <v/>
      </c>
      <c r="X1012" s="517" t="str">
        <f>六年级等级</f>
        <v/>
      </c>
      <c r="Y1012" s="515" t="str">
        <f>六年级仰卧起坐得分</f>
        <v/>
      </c>
      <c r="Z1012" s="518" t="str">
        <f>六年级等级</f>
        <v/>
      </c>
      <c r="AA1012" s="533" t="str">
        <f>六年级折返跑得分</f>
        <v/>
      </c>
      <c r="AB1012" s="515" t="str">
        <f>六年级等级</f>
        <v/>
      </c>
      <c r="AC1012" s="533" t="str">
        <f>六年级跳绳附加分</f>
        <v/>
      </c>
      <c r="AD1012" s="534" t="str">
        <f>六年级标准分</f>
        <v/>
      </c>
      <c r="AE1012" s="534" t="str">
        <f>六年级总分</f>
        <v/>
      </c>
      <c r="AF1012" s="517" t="str">
        <f>六年级等级</f>
        <v/>
      </c>
      <c r="AM1012" s="452" t="str">
        <f>折返时间</f>
        <v/>
      </c>
    </row>
    <row r="1013" spans="1:39">
      <c r="A1013" s="476">
        <v>615</v>
      </c>
      <c r="B1013" s="477">
        <v>31</v>
      </c>
      <c r="C1013" s="586"/>
      <c r="D1013" s="587"/>
      <c r="E1013" s="586"/>
      <c r="F1013" s="473"/>
      <c r="G1013" s="608"/>
      <c r="H1013" s="475"/>
      <c r="I1013" s="613"/>
      <c r="J1013" s="614"/>
      <c r="K1013" s="614"/>
      <c r="L1013" s="615"/>
      <c r="M1013" s="616"/>
      <c r="N1013" s="505" t="str">
        <f>六年级BMI</f>
        <v/>
      </c>
      <c r="O1013" s="499" t="str">
        <f>六年级BMI等级</f>
        <v/>
      </c>
      <c r="P1013" s="500" t="str">
        <f>六年级BMI得分</f>
        <v/>
      </c>
      <c r="Q1013" s="515" t="str">
        <f>六年级肺活量得分</f>
        <v/>
      </c>
      <c r="R1013" s="512" t="str">
        <f>六年级等级</f>
        <v/>
      </c>
      <c r="S1013" s="516" t="str">
        <f>六年级50米跑得分</f>
        <v/>
      </c>
      <c r="T1013" s="517" t="str">
        <f>六年级等级</f>
        <v/>
      </c>
      <c r="U1013" s="516" t="str">
        <f>六年级坐位体前屈得分</f>
        <v/>
      </c>
      <c r="V1013" s="517" t="str">
        <f>六年级等级</f>
        <v/>
      </c>
      <c r="W1013" s="516" t="str">
        <f>六年级一分钟跳绳得分</f>
        <v/>
      </c>
      <c r="X1013" s="517" t="str">
        <f>六年级等级</f>
        <v/>
      </c>
      <c r="Y1013" s="515" t="str">
        <f>六年级仰卧起坐得分</f>
        <v/>
      </c>
      <c r="Z1013" s="518" t="str">
        <f>六年级等级</f>
        <v/>
      </c>
      <c r="AA1013" s="533" t="str">
        <f>六年级折返跑得分</f>
        <v/>
      </c>
      <c r="AB1013" s="515" t="str">
        <f>六年级等级</f>
        <v/>
      </c>
      <c r="AC1013" s="533" t="str">
        <f>六年级跳绳附加分</f>
        <v/>
      </c>
      <c r="AD1013" s="534" t="str">
        <f>六年级标准分</f>
        <v/>
      </c>
      <c r="AE1013" s="534" t="str">
        <f>六年级总分</f>
        <v/>
      </c>
      <c r="AF1013" s="517" t="str">
        <f>六年级等级</f>
        <v/>
      </c>
      <c r="AM1013" s="452" t="str">
        <f>折返时间</f>
        <v/>
      </c>
    </row>
    <row r="1014" spans="1:39">
      <c r="A1014" s="476">
        <v>615</v>
      </c>
      <c r="B1014" s="477">
        <v>32</v>
      </c>
      <c r="C1014" s="586"/>
      <c r="D1014" s="587"/>
      <c r="E1014" s="586"/>
      <c r="F1014" s="473"/>
      <c r="G1014" s="608"/>
      <c r="H1014" s="475"/>
      <c r="I1014" s="613"/>
      <c r="J1014" s="614"/>
      <c r="K1014" s="614"/>
      <c r="L1014" s="615"/>
      <c r="M1014" s="616"/>
      <c r="N1014" s="505" t="str">
        <f>六年级BMI</f>
        <v/>
      </c>
      <c r="O1014" s="499" t="str">
        <f>六年级BMI等级</f>
        <v/>
      </c>
      <c r="P1014" s="500" t="str">
        <f>六年级BMI得分</f>
        <v/>
      </c>
      <c r="Q1014" s="515" t="str">
        <f>六年级肺活量得分</f>
        <v/>
      </c>
      <c r="R1014" s="512" t="str">
        <f>六年级等级</f>
        <v/>
      </c>
      <c r="S1014" s="516" t="str">
        <f>六年级50米跑得分</f>
        <v/>
      </c>
      <c r="T1014" s="517" t="str">
        <f>六年级等级</f>
        <v/>
      </c>
      <c r="U1014" s="516" t="str">
        <f>六年级坐位体前屈得分</f>
        <v/>
      </c>
      <c r="V1014" s="517" t="str">
        <f>六年级等级</f>
        <v/>
      </c>
      <c r="W1014" s="516" t="str">
        <f>六年级一分钟跳绳得分</f>
        <v/>
      </c>
      <c r="X1014" s="517" t="str">
        <f>六年级等级</f>
        <v/>
      </c>
      <c r="Y1014" s="515" t="str">
        <f>六年级仰卧起坐得分</f>
        <v/>
      </c>
      <c r="Z1014" s="518" t="str">
        <f>六年级等级</f>
        <v/>
      </c>
      <c r="AA1014" s="533" t="str">
        <f>六年级折返跑得分</f>
        <v/>
      </c>
      <c r="AB1014" s="515" t="str">
        <f>六年级等级</f>
        <v/>
      </c>
      <c r="AC1014" s="533" t="str">
        <f>六年级跳绳附加分</f>
        <v/>
      </c>
      <c r="AD1014" s="534" t="str">
        <f>六年级标准分</f>
        <v/>
      </c>
      <c r="AE1014" s="534" t="str">
        <f>六年级总分</f>
        <v/>
      </c>
      <c r="AF1014" s="517" t="str">
        <f>六年级等级</f>
        <v/>
      </c>
      <c r="AM1014" s="452" t="str">
        <f>折返时间</f>
        <v/>
      </c>
    </row>
    <row r="1015" spans="1:39">
      <c r="A1015" s="476">
        <v>615</v>
      </c>
      <c r="B1015" s="477">
        <v>33</v>
      </c>
      <c r="C1015" s="586"/>
      <c r="D1015" s="587"/>
      <c r="E1015" s="586"/>
      <c r="F1015" s="473"/>
      <c r="G1015" s="608"/>
      <c r="H1015" s="475"/>
      <c r="I1015" s="613"/>
      <c r="J1015" s="614"/>
      <c r="K1015" s="614"/>
      <c r="L1015" s="615"/>
      <c r="M1015" s="616"/>
      <c r="N1015" s="505" t="str">
        <f>六年级BMI</f>
        <v/>
      </c>
      <c r="O1015" s="499" t="str">
        <f>六年级BMI等级</f>
        <v/>
      </c>
      <c r="P1015" s="500" t="str">
        <f>六年级BMI得分</f>
        <v/>
      </c>
      <c r="Q1015" s="515" t="str">
        <f>六年级肺活量得分</f>
        <v/>
      </c>
      <c r="R1015" s="512" t="str">
        <f>六年级等级</f>
        <v/>
      </c>
      <c r="S1015" s="516" t="str">
        <f>六年级50米跑得分</f>
        <v/>
      </c>
      <c r="T1015" s="517" t="str">
        <f>六年级等级</f>
        <v/>
      </c>
      <c r="U1015" s="516" t="str">
        <f>六年级坐位体前屈得分</f>
        <v/>
      </c>
      <c r="V1015" s="517" t="str">
        <f>六年级等级</f>
        <v/>
      </c>
      <c r="W1015" s="516" t="str">
        <f>六年级一分钟跳绳得分</f>
        <v/>
      </c>
      <c r="X1015" s="517" t="str">
        <f>六年级等级</f>
        <v/>
      </c>
      <c r="Y1015" s="515" t="str">
        <f>六年级仰卧起坐得分</f>
        <v/>
      </c>
      <c r="Z1015" s="518" t="str">
        <f>六年级等级</f>
        <v/>
      </c>
      <c r="AA1015" s="533" t="str">
        <f>六年级折返跑得分</f>
        <v/>
      </c>
      <c r="AB1015" s="515" t="str">
        <f>六年级等级</f>
        <v/>
      </c>
      <c r="AC1015" s="533" t="str">
        <f>六年级跳绳附加分</f>
        <v/>
      </c>
      <c r="AD1015" s="534" t="str">
        <f>六年级标准分</f>
        <v/>
      </c>
      <c r="AE1015" s="534" t="str">
        <f>六年级总分</f>
        <v/>
      </c>
      <c r="AF1015" s="517" t="str">
        <f>六年级等级</f>
        <v/>
      </c>
      <c r="AM1015" s="452" t="str">
        <f>折返时间</f>
        <v/>
      </c>
    </row>
    <row r="1016" spans="1:39">
      <c r="A1016" s="476">
        <v>615</v>
      </c>
      <c r="B1016" s="477">
        <v>34</v>
      </c>
      <c r="C1016" s="586"/>
      <c r="D1016" s="587"/>
      <c r="E1016" s="586"/>
      <c r="F1016" s="473"/>
      <c r="G1016" s="608"/>
      <c r="H1016" s="475"/>
      <c r="I1016" s="613"/>
      <c r="J1016" s="614"/>
      <c r="K1016" s="614"/>
      <c r="L1016" s="615"/>
      <c r="M1016" s="616"/>
      <c r="N1016" s="505" t="str">
        <f>六年级BMI</f>
        <v/>
      </c>
      <c r="O1016" s="499" t="str">
        <f>六年级BMI等级</f>
        <v/>
      </c>
      <c r="P1016" s="500" t="str">
        <f>六年级BMI得分</f>
        <v/>
      </c>
      <c r="Q1016" s="515" t="str">
        <f>六年级肺活量得分</f>
        <v/>
      </c>
      <c r="R1016" s="512" t="str">
        <f>六年级等级</f>
        <v/>
      </c>
      <c r="S1016" s="516" t="str">
        <f>六年级50米跑得分</f>
        <v/>
      </c>
      <c r="T1016" s="517" t="str">
        <f>六年级等级</f>
        <v/>
      </c>
      <c r="U1016" s="516" t="str">
        <f>六年级坐位体前屈得分</f>
        <v/>
      </c>
      <c r="V1016" s="517" t="str">
        <f>六年级等级</f>
        <v/>
      </c>
      <c r="W1016" s="516" t="str">
        <f>六年级一分钟跳绳得分</f>
        <v/>
      </c>
      <c r="X1016" s="517" t="str">
        <f>六年级等级</f>
        <v/>
      </c>
      <c r="Y1016" s="515" t="str">
        <f>六年级仰卧起坐得分</f>
        <v/>
      </c>
      <c r="Z1016" s="518" t="str">
        <f>六年级等级</f>
        <v/>
      </c>
      <c r="AA1016" s="533" t="str">
        <f>六年级折返跑得分</f>
        <v/>
      </c>
      <c r="AB1016" s="515" t="str">
        <f>六年级等级</f>
        <v/>
      </c>
      <c r="AC1016" s="533" t="str">
        <f>六年级跳绳附加分</f>
        <v/>
      </c>
      <c r="AD1016" s="534" t="str">
        <f>六年级标准分</f>
        <v/>
      </c>
      <c r="AE1016" s="534" t="str">
        <f>六年级总分</f>
        <v/>
      </c>
      <c r="AF1016" s="517" t="str">
        <f>六年级等级</f>
        <v/>
      </c>
      <c r="AM1016" s="452" t="str">
        <f>折返时间</f>
        <v/>
      </c>
    </row>
    <row r="1017" spans="1:39">
      <c r="A1017" s="476">
        <v>615</v>
      </c>
      <c r="B1017" s="477">
        <v>35</v>
      </c>
      <c r="C1017" s="586"/>
      <c r="D1017" s="587"/>
      <c r="E1017" s="586"/>
      <c r="F1017" s="473"/>
      <c r="G1017" s="608"/>
      <c r="H1017" s="475"/>
      <c r="I1017" s="613"/>
      <c r="J1017" s="614"/>
      <c r="K1017" s="614"/>
      <c r="L1017" s="615"/>
      <c r="M1017" s="616"/>
      <c r="N1017" s="505" t="str">
        <f>六年级BMI</f>
        <v/>
      </c>
      <c r="O1017" s="499" t="str">
        <f>六年级BMI等级</f>
        <v/>
      </c>
      <c r="P1017" s="500" t="str">
        <f>六年级BMI得分</f>
        <v/>
      </c>
      <c r="Q1017" s="515" t="str">
        <f>六年级肺活量得分</f>
        <v/>
      </c>
      <c r="R1017" s="512" t="str">
        <f>六年级等级</f>
        <v/>
      </c>
      <c r="S1017" s="516" t="str">
        <f>六年级50米跑得分</f>
        <v/>
      </c>
      <c r="T1017" s="517" t="str">
        <f>六年级等级</f>
        <v/>
      </c>
      <c r="U1017" s="516" t="str">
        <f>六年级坐位体前屈得分</f>
        <v/>
      </c>
      <c r="V1017" s="517" t="str">
        <f>六年级等级</f>
        <v/>
      </c>
      <c r="W1017" s="516" t="str">
        <f>六年级一分钟跳绳得分</f>
        <v/>
      </c>
      <c r="X1017" s="517" t="str">
        <f>六年级等级</f>
        <v/>
      </c>
      <c r="Y1017" s="515" t="str">
        <f>六年级仰卧起坐得分</f>
        <v/>
      </c>
      <c r="Z1017" s="518" t="str">
        <f>六年级等级</f>
        <v/>
      </c>
      <c r="AA1017" s="533" t="str">
        <f>六年级折返跑得分</f>
        <v/>
      </c>
      <c r="AB1017" s="515" t="str">
        <f>六年级等级</f>
        <v/>
      </c>
      <c r="AC1017" s="533" t="str">
        <f>六年级跳绳附加分</f>
        <v/>
      </c>
      <c r="AD1017" s="534" t="str">
        <f>六年级标准分</f>
        <v/>
      </c>
      <c r="AE1017" s="534" t="str">
        <f>六年级总分</f>
        <v/>
      </c>
      <c r="AF1017" s="517" t="str">
        <f>六年级等级</f>
        <v/>
      </c>
      <c r="AM1017" s="452" t="str">
        <f>折返时间</f>
        <v/>
      </c>
    </row>
    <row r="1018" spans="1:39">
      <c r="A1018" s="476">
        <v>615</v>
      </c>
      <c r="B1018" s="477">
        <v>36</v>
      </c>
      <c r="C1018" s="586"/>
      <c r="D1018" s="587"/>
      <c r="E1018" s="586"/>
      <c r="F1018" s="473"/>
      <c r="G1018" s="608"/>
      <c r="H1018" s="475"/>
      <c r="I1018" s="613"/>
      <c r="J1018" s="614"/>
      <c r="K1018" s="614"/>
      <c r="L1018" s="615"/>
      <c r="M1018" s="616"/>
      <c r="N1018" s="505" t="str">
        <f>六年级BMI</f>
        <v/>
      </c>
      <c r="O1018" s="499" t="str">
        <f>六年级BMI等级</f>
        <v/>
      </c>
      <c r="P1018" s="500" t="str">
        <f>六年级BMI得分</f>
        <v/>
      </c>
      <c r="Q1018" s="515" t="str">
        <f>六年级肺活量得分</f>
        <v/>
      </c>
      <c r="R1018" s="512" t="str">
        <f>六年级等级</f>
        <v/>
      </c>
      <c r="S1018" s="516" t="str">
        <f>六年级50米跑得分</f>
        <v/>
      </c>
      <c r="T1018" s="517" t="str">
        <f>六年级等级</f>
        <v/>
      </c>
      <c r="U1018" s="516" t="str">
        <f>六年级坐位体前屈得分</f>
        <v/>
      </c>
      <c r="V1018" s="517" t="str">
        <f>六年级等级</f>
        <v/>
      </c>
      <c r="W1018" s="516" t="str">
        <f>六年级一分钟跳绳得分</f>
        <v/>
      </c>
      <c r="X1018" s="517" t="str">
        <f>六年级等级</f>
        <v/>
      </c>
      <c r="Y1018" s="515" t="str">
        <f>六年级仰卧起坐得分</f>
        <v/>
      </c>
      <c r="Z1018" s="518" t="str">
        <f>六年级等级</f>
        <v/>
      </c>
      <c r="AA1018" s="533" t="str">
        <f>六年级折返跑得分</f>
        <v/>
      </c>
      <c r="AB1018" s="515" t="str">
        <f>六年级等级</f>
        <v/>
      </c>
      <c r="AC1018" s="533" t="str">
        <f>六年级跳绳附加分</f>
        <v/>
      </c>
      <c r="AD1018" s="534" t="str">
        <f>六年级标准分</f>
        <v/>
      </c>
      <c r="AE1018" s="534" t="str">
        <f>六年级总分</f>
        <v/>
      </c>
      <c r="AF1018" s="517" t="str">
        <f>六年级等级</f>
        <v/>
      </c>
      <c r="AM1018" s="452" t="str">
        <f>折返时间</f>
        <v/>
      </c>
    </row>
    <row r="1019" spans="1:39">
      <c r="A1019" s="476">
        <v>615</v>
      </c>
      <c r="B1019" s="477">
        <v>37</v>
      </c>
      <c r="C1019" s="586"/>
      <c r="D1019" s="587"/>
      <c r="E1019" s="586"/>
      <c r="F1019" s="473"/>
      <c r="G1019" s="608"/>
      <c r="H1019" s="475"/>
      <c r="I1019" s="613"/>
      <c r="J1019" s="614"/>
      <c r="K1019" s="614"/>
      <c r="L1019" s="615"/>
      <c r="M1019" s="616"/>
      <c r="N1019" s="505" t="str">
        <f>六年级BMI</f>
        <v/>
      </c>
      <c r="O1019" s="499" t="str">
        <f>六年级BMI等级</f>
        <v/>
      </c>
      <c r="P1019" s="500" t="str">
        <f>六年级BMI得分</f>
        <v/>
      </c>
      <c r="Q1019" s="515" t="str">
        <f>六年级肺活量得分</f>
        <v/>
      </c>
      <c r="R1019" s="512" t="str">
        <f>六年级等级</f>
        <v/>
      </c>
      <c r="S1019" s="516" t="str">
        <f>六年级50米跑得分</f>
        <v/>
      </c>
      <c r="T1019" s="517" t="str">
        <f>六年级等级</f>
        <v/>
      </c>
      <c r="U1019" s="516" t="str">
        <f>六年级坐位体前屈得分</f>
        <v/>
      </c>
      <c r="V1019" s="517" t="str">
        <f>六年级等级</f>
        <v/>
      </c>
      <c r="W1019" s="516" t="str">
        <f>六年级一分钟跳绳得分</f>
        <v/>
      </c>
      <c r="X1019" s="517" t="str">
        <f>六年级等级</f>
        <v/>
      </c>
      <c r="Y1019" s="515" t="str">
        <f>六年级仰卧起坐得分</f>
        <v/>
      </c>
      <c r="Z1019" s="518" t="str">
        <f>六年级等级</f>
        <v/>
      </c>
      <c r="AA1019" s="533" t="str">
        <f>六年级折返跑得分</f>
        <v/>
      </c>
      <c r="AB1019" s="515" t="str">
        <f>六年级等级</f>
        <v/>
      </c>
      <c r="AC1019" s="533" t="str">
        <f>六年级跳绳附加分</f>
        <v/>
      </c>
      <c r="AD1019" s="534" t="str">
        <f>六年级标准分</f>
        <v/>
      </c>
      <c r="AE1019" s="534" t="str">
        <f>六年级总分</f>
        <v/>
      </c>
      <c r="AF1019" s="517" t="str">
        <f>六年级等级</f>
        <v/>
      </c>
      <c r="AM1019" s="452" t="str">
        <f>折返时间</f>
        <v/>
      </c>
    </row>
    <row r="1020" spans="1:39">
      <c r="A1020" s="476">
        <v>615</v>
      </c>
      <c r="B1020" s="477">
        <v>38</v>
      </c>
      <c r="C1020" s="586"/>
      <c r="D1020" s="587"/>
      <c r="E1020" s="586"/>
      <c r="F1020" s="473"/>
      <c r="G1020" s="608"/>
      <c r="H1020" s="475"/>
      <c r="I1020" s="613"/>
      <c r="J1020" s="614"/>
      <c r="K1020" s="614"/>
      <c r="L1020" s="615"/>
      <c r="M1020" s="616"/>
      <c r="N1020" s="505" t="str">
        <f>六年级BMI</f>
        <v/>
      </c>
      <c r="O1020" s="499" t="str">
        <f>六年级BMI等级</f>
        <v/>
      </c>
      <c r="P1020" s="500" t="str">
        <f>六年级BMI得分</f>
        <v/>
      </c>
      <c r="Q1020" s="515" t="str">
        <f>六年级肺活量得分</f>
        <v/>
      </c>
      <c r="R1020" s="512" t="str">
        <f>六年级等级</f>
        <v/>
      </c>
      <c r="S1020" s="516" t="str">
        <f>六年级50米跑得分</f>
        <v/>
      </c>
      <c r="T1020" s="517" t="str">
        <f>六年级等级</f>
        <v/>
      </c>
      <c r="U1020" s="516" t="str">
        <f>六年级坐位体前屈得分</f>
        <v/>
      </c>
      <c r="V1020" s="517" t="str">
        <f>六年级等级</f>
        <v/>
      </c>
      <c r="W1020" s="516" t="str">
        <f>六年级一分钟跳绳得分</f>
        <v/>
      </c>
      <c r="X1020" s="517" t="str">
        <f>六年级等级</f>
        <v/>
      </c>
      <c r="Y1020" s="515" t="str">
        <f>六年级仰卧起坐得分</f>
        <v/>
      </c>
      <c r="Z1020" s="518" t="str">
        <f>六年级等级</f>
        <v/>
      </c>
      <c r="AA1020" s="533" t="str">
        <f>六年级折返跑得分</f>
        <v/>
      </c>
      <c r="AB1020" s="515" t="str">
        <f>六年级等级</f>
        <v/>
      </c>
      <c r="AC1020" s="533" t="str">
        <f>六年级跳绳附加分</f>
        <v/>
      </c>
      <c r="AD1020" s="534" t="str">
        <f>六年级标准分</f>
        <v/>
      </c>
      <c r="AE1020" s="534" t="str">
        <f>六年级总分</f>
        <v/>
      </c>
      <c r="AF1020" s="517" t="str">
        <f>六年级等级</f>
        <v/>
      </c>
      <c r="AM1020" s="452" t="str">
        <f>折返时间</f>
        <v/>
      </c>
    </row>
    <row r="1021" spans="1:39">
      <c r="A1021" s="476">
        <v>615</v>
      </c>
      <c r="B1021" s="477">
        <v>39</v>
      </c>
      <c r="C1021" s="586"/>
      <c r="D1021" s="587"/>
      <c r="E1021" s="586"/>
      <c r="F1021" s="473"/>
      <c r="G1021" s="608"/>
      <c r="H1021" s="475"/>
      <c r="I1021" s="613"/>
      <c r="J1021" s="614"/>
      <c r="K1021" s="614"/>
      <c r="L1021" s="615"/>
      <c r="M1021" s="616"/>
      <c r="N1021" s="505" t="str">
        <f>六年级BMI</f>
        <v/>
      </c>
      <c r="O1021" s="499" t="str">
        <f>六年级BMI等级</f>
        <v/>
      </c>
      <c r="P1021" s="500" t="str">
        <f>六年级BMI得分</f>
        <v/>
      </c>
      <c r="Q1021" s="515" t="str">
        <f>六年级肺活量得分</f>
        <v/>
      </c>
      <c r="R1021" s="512" t="str">
        <f>六年级等级</f>
        <v/>
      </c>
      <c r="S1021" s="516" t="str">
        <f>六年级50米跑得分</f>
        <v/>
      </c>
      <c r="T1021" s="517" t="str">
        <f>六年级等级</f>
        <v/>
      </c>
      <c r="U1021" s="516" t="str">
        <f>六年级坐位体前屈得分</f>
        <v/>
      </c>
      <c r="V1021" s="517" t="str">
        <f>六年级等级</f>
        <v/>
      </c>
      <c r="W1021" s="516" t="str">
        <f>六年级一分钟跳绳得分</f>
        <v/>
      </c>
      <c r="X1021" s="517" t="str">
        <f>六年级等级</f>
        <v/>
      </c>
      <c r="Y1021" s="515" t="str">
        <f>六年级仰卧起坐得分</f>
        <v/>
      </c>
      <c r="Z1021" s="518" t="str">
        <f>六年级等级</f>
        <v/>
      </c>
      <c r="AA1021" s="533" t="str">
        <f>六年级折返跑得分</f>
        <v/>
      </c>
      <c r="AB1021" s="515" t="str">
        <f>六年级等级</f>
        <v/>
      </c>
      <c r="AC1021" s="533" t="str">
        <f>六年级跳绳附加分</f>
        <v/>
      </c>
      <c r="AD1021" s="534" t="str">
        <f>六年级标准分</f>
        <v/>
      </c>
      <c r="AE1021" s="534" t="str">
        <f>六年级总分</f>
        <v/>
      </c>
      <c r="AF1021" s="517" t="str">
        <f>六年级等级</f>
        <v/>
      </c>
      <c r="AM1021" s="452" t="str">
        <f>折返时间</f>
        <v/>
      </c>
    </row>
    <row r="1022" spans="1:39">
      <c r="A1022" s="476">
        <v>615</v>
      </c>
      <c r="B1022" s="477">
        <v>40</v>
      </c>
      <c r="C1022" s="586"/>
      <c r="D1022" s="587"/>
      <c r="E1022" s="586"/>
      <c r="F1022" s="473"/>
      <c r="G1022" s="608"/>
      <c r="H1022" s="475"/>
      <c r="I1022" s="613"/>
      <c r="J1022" s="614"/>
      <c r="K1022" s="614"/>
      <c r="L1022" s="615"/>
      <c r="M1022" s="616"/>
      <c r="N1022" s="505" t="str">
        <f>六年级BMI</f>
        <v/>
      </c>
      <c r="O1022" s="499" t="str">
        <f>六年级BMI等级</f>
        <v/>
      </c>
      <c r="P1022" s="500" t="str">
        <f>六年级BMI得分</f>
        <v/>
      </c>
      <c r="Q1022" s="515" t="str">
        <f>六年级肺活量得分</f>
        <v/>
      </c>
      <c r="R1022" s="512" t="str">
        <f>六年级等级</f>
        <v/>
      </c>
      <c r="S1022" s="516" t="str">
        <f>六年级50米跑得分</f>
        <v/>
      </c>
      <c r="T1022" s="517" t="str">
        <f>六年级等级</f>
        <v/>
      </c>
      <c r="U1022" s="516" t="str">
        <f>六年级坐位体前屈得分</f>
        <v/>
      </c>
      <c r="V1022" s="517" t="str">
        <f>六年级等级</f>
        <v/>
      </c>
      <c r="W1022" s="516" t="str">
        <f>六年级一分钟跳绳得分</f>
        <v/>
      </c>
      <c r="X1022" s="517" t="str">
        <f>六年级等级</f>
        <v/>
      </c>
      <c r="Y1022" s="515" t="str">
        <f>六年级仰卧起坐得分</f>
        <v/>
      </c>
      <c r="Z1022" s="518" t="str">
        <f>六年级等级</f>
        <v/>
      </c>
      <c r="AA1022" s="533" t="str">
        <f>六年级折返跑得分</f>
        <v/>
      </c>
      <c r="AB1022" s="515" t="str">
        <f>六年级等级</f>
        <v/>
      </c>
      <c r="AC1022" s="533" t="str">
        <f>六年级跳绳附加分</f>
        <v/>
      </c>
      <c r="AD1022" s="534" t="str">
        <f>六年级标准分</f>
        <v/>
      </c>
      <c r="AE1022" s="534" t="str">
        <f>六年级总分</f>
        <v/>
      </c>
      <c r="AF1022" s="517" t="str">
        <f>六年级等级</f>
        <v/>
      </c>
      <c r="AM1022" s="452" t="str">
        <f>折返时间</f>
        <v/>
      </c>
    </row>
    <row r="1023" spans="1:39">
      <c r="A1023" s="476">
        <v>615</v>
      </c>
      <c r="B1023" s="477">
        <v>41</v>
      </c>
      <c r="C1023" s="586"/>
      <c r="D1023" s="587"/>
      <c r="E1023" s="586"/>
      <c r="F1023" s="473"/>
      <c r="G1023" s="608"/>
      <c r="H1023" s="475"/>
      <c r="I1023" s="613"/>
      <c r="J1023" s="614"/>
      <c r="K1023" s="614"/>
      <c r="L1023" s="615"/>
      <c r="M1023" s="616"/>
      <c r="N1023" s="505" t="str">
        <f>六年级BMI</f>
        <v/>
      </c>
      <c r="O1023" s="499" t="str">
        <f>六年级BMI等级</f>
        <v/>
      </c>
      <c r="P1023" s="500" t="str">
        <f>六年级BMI得分</f>
        <v/>
      </c>
      <c r="Q1023" s="515" t="str">
        <f>六年级肺活量得分</f>
        <v/>
      </c>
      <c r="R1023" s="512" t="str">
        <f>六年级等级</f>
        <v/>
      </c>
      <c r="S1023" s="516" t="str">
        <f>六年级50米跑得分</f>
        <v/>
      </c>
      <c r="T1023" s="517" t="str">
        <f>六年级等级</f>
        <v/>
      </c>
      <c r="U1023" s="516" t="str">
        <f>六年级坐位体前屈得分</f>
        <v/>
      </c>
      <c r="V1023" s="517" t="str">
        <f>六年级等级</f>
        <v/>
      </c>
      <c r="W1023" s="516" t="str">
        <f>六年级一分钟跳绳得分</f>
        <v/>
      </c>
      <c r="X1023" s="517" t="str">
        <f>六年级等级</f>
        <v/>
      </c>
      <c r="Y1023" s="515" t="str">
        <f>六年级仰卧起坐得分</f>
        <v/>
      </c>
      <c r="Z1023" s="518" t="str">
        <f>六年级等级</f>
        <v/>
      </c>
      <c r="AA1023" s="533" t="str">
        <f>六年级折返跑得分</f>
        <v/>
      </c>
      <c r="AB1023" s="515" t="str">
        <f>六年级等级</f>
        <v/>
      </c>
      <c r="AC1023" s="533" t="str">
        <f>六年级跳绳附加分</f>
        <v/>
      </c>
      <c r="AD1023" s="534" t="str">
        <f>六年级标准分</f>
        <v/>
      </c>
      <c r="AE1023" s="534" t="str">
        <f>六年级总分</f>
        <v/>
      </c>
      <c r="AF1023" s="517" t="str">
        <f>六年级等级</f>
        <v/>
      </c>
      <c r="AM1023" s="452" t="str">
        <f>折返时间</f>
        <v/>
      </c>
    </row>
    <row r="1024" spans="1:39">
      <c r="A1024" s="476">
        <v>615</v>
      </c>
      <c r="B1024" s="477">
        <v>42</v>
      </c>
      <c r="C1024" s="586"/>
      <c r="D1024" s="587"/>
      <c r="E1024" s="586"/>
      <c r="F1024" s="473"/>
      <c r="G1024" s="608"/>
      <c r="H1024" s="475"/>
      <c r="I1024" s="613"/>
      <c r="J1024" s="614"/>
      <c r="K1024" s="614"/>
      <c r="L1024" s="615"/>
      <c r="M1024" s="616"/>
      <c r="N1024" s="505" t="str">
        <f>六年级BMI</f>
        <v/>
      </c>
      <c r="O1024" s="499" t="str">
        <f>六年级BMI等级</f>
        <v/>
      </c>
      <c r="P1024" s="500" t="str">
        <f>六年级BMI得分</f>
        <v/>
      </c>
      <c r="Q1024" s="515" t="str">
        <f>六年级肺活量得分</f>
        <v/>
      </c>
      <c r="R1024" s="512" t="str">
        <f>六年级等级</f>
        <v/>
      </c>
      <c r="S1024" s="516" t="str">
        <f>六年级50米跑得分</f>
        <v/>
      </c>
      <c r="T1024" s="517" t="str">
        <f>六年级等级</f>
        <v/>
      </c>
      <c r="U1024" s="516" t="str">
        <f>六年级坐位体前屈得分</f>
        <v/>
      </c>
      <c r="V1024" s="517" t="str">
        <f>六年级等级</f>
        <v/>
      </c>
      <c r="W1024" s="516" t="str">
        <f>六年级一分钟跳绳得分</f>
        <v/>
      </c>
      <c r="X1024" s="517" t="str">
        <f>六年级等级</f>
        <v/>
      </c>
      <c r="Y1024" s="515" t="str">
        <f>六年级仰卧起坐得分</f>
        <v/>
      </c>
      <c r="Z1024" s="518" t="str">
        <f>六年级等级</f>
        <v/>
      </c>
      <c r="AA1024" s="533" t="str">
        <f>六年级折返跑得分</f>
        <v/>
      </c>
      <c r="AB1024" s="515" t="str">
        <f>六年级等级</f>
        <v/>
      </c>
      <c r="AC1024" s="533" t="str">
        <f>六年级跳绳附加分</f>
        <v/>
      </c>
      <c r="AD1024" s="534" t="str">
        <f>六年级标准分</f>
        <v/>
      </c>
      <c r="AE1024" s="534" t="str">
        <f>六年级总分</f>
        <v/>
      </c>
      <c r="AF1024" s="517" t="str">
        <f>六年级等级</f>
        <v/>
      </c>
      <c r="AM1024" s="452" t="str">
        <f>折返时间</f>
        <v/>
      </c>
    </row>
    <row r="1025" spans="1:39">
      <c r="A1025" s="476">
        <v>615</v>
      </c>
      <c r="B1025" s="477">
        <v>43</v>
      </c>
      <c r="C1025" s="586"/>
      <c r="D1025" s="587"/>
      <c r="E1025" s="586"/>
      <c r="F1025" s="473"/>
      <c r="G1025" s="608"/>
      <c r="H1025" s="475"/>
      <c r="I1025" s="613"/>
      <c r="J1025" s="614"/>
      <c r="K1025" s="614"/>
      <c r="L1025" s="615"/>
      <c r="M1025" s="616"/>
      <c r="N1025" s="505" t="str">
        <f>六年级BMI</f>
        <v/>
      </c>
      <c r="O1025" s="499" t="str">
        <f>六年级BMI等级</f>
        <v/>
      </c>
      <c r="P1025" s="500" t="str">
        <f>六年级BMI得分</f>
        <v/>
      </c>
      <c r="Q1025" s="515" t="str">
        <f>六年级肺活量得分</f>
        <v/>
      </c>
      <c r="R1025" s="512" t="str">
        <f>六年级等级</f>
        <v/>
      </c>
      <c r="S1025" s="516" t="str">
        <f>六年级50米跑得分</f>
        <v/>
      </c>
      <c r="T1025" s="517" t="str">
        <f>六年级等级</f>
        <v/>
      </c>
      <c r="U1025" s="516" t="str">
        <f>六年级坐位体前屈得分</f>
        <v/>
      </c>
      <c r="V1025" s="517" t="str">
        <f>六年级等级</f>
        <v/>
      </c>
      <c r="W1025" s="516" t="str">
        <f>六年级一分钟跳绳得分</f>
        <v/>
      </c>
      <c r="X1025" s="517" t="str">
        <f>六年级等级</f>
        <v/>
      </c>
      <c r="Y1025" s="515" t="str">
        <f>六年级仰卧起坐得分</f>
        <v/>
      </c>
      <c r="Z1025" s="518" t="str">
        <f>六年级等级</f>
        <v/>
      </c>
      <c r="AA1025" s="533" t="str">
        <f>六年级折返跑得分</f>
        <v/>
      </c>
      <c r="AB1025" s="515" t="str">
        <f>六年级等级</f>
        <v/>
      </c>
      <c r="AC1025" s="533" t="str">
        <f>六年级跳绳附加分</f>
        <v/>
      </c>
      <c r="AD1025" s="534" t="str">
        <f>六年级标准分</f>
        <v/>
      </c>
      <c r="AE1025" s="534" t="str">
        <f>六年级总分</f>
        <v/>
      </c>
      <c r="AF1025" s="517" t="str">
        <f>六年级等级</f>
        <v/>
      </c>
      <c r="AM1025" s="452" t="str">
        <f>折返时间</f>
        <v/>
      </c>
    </row>
    <row r="1026" spans="1:39">
      <c r="A1026" s="476">
        <v>615</v>
      </c>
      <c r="B1026" s="477">
        <v>44</v>
      </c>
      <c r="C1026" s="586"/>
      <c r="D1026" s="587"/>
      <c r="E1026" s="586"/>
      <c r="F1026" s="473"/>
      <c r="G1026" s="608"/>
      <c r="H1026" s="475"/>
      <c r="I1026" s="613"/>
      <c r="J1026" s="614"/>
      <c r="K1026" s="614"/>
      <c r="L1026" s="615"/>
      <c r="M1026" s="616"/>
      <c r="N1026" s="505" t="str">
        <f>六年级BMI</f>
        <v/>
      </c>
      <c r="O1026" s="499" t="str">
        <f>六年级BMI等级</f>
        <v/>
      </c>
      <c r="P1026" s="500" t="str">
        <f>六年级BMI得分</f>
        <v/>
      </c>
      <c r="Q1026" s="515" t="str">
        <f>六年级肺活量得分</f>
        <v/>
      </c>
      <c r="R1026" s="512" t="str">
        <f>六年级等级</f>
        <v/>
      </c>
      <c r="S1026" s="516" t="str">
        <f>六年级50米跑得分</f>
        <v/>
      </c>
      <c r="T1026" s="517" t="str">
        <f>六年级等级</f>
        <v/>
      </c>
      <c r="U1026" s="516" t="str">
        <f>六年级坐位体前屈得分</f>
        <v/>
      </c>
      <c r="V1026" s="517" t="str">
        <f>六年级等级</f>
        <v/>
      </c>
      <c r="W1026" s="516" t="str">
        <f>六年级一分钟跳绳得分</f>
        <v/>
      </c>
      <c r="X1026" s="517" t="str">
        <f>六年级等级</f>
        <v/>
      </c>
      <c r="Y1026" s="515" t="str">
        <f>六年级仰卧起坐得分</f>
        <v/>
      </c>
      <c r="Z1026" s="518" t="str">
        <f>六年级等级</f>
        <v/>
      </c>
      <c r="AA1026" s="533" t="str">
        <f>六年级折返跑得分</f>
        <v/>
      </c>
      <c r="AB1026" s="515" t="str">
        <f>六年级等级</f>
        <v/>
      </c>
      <c r="AC1026" s="533" t="str">
        <f>六年级跳绳附加分</f>
        <v/>
      </c>
      <c r="AD1026" s="534" t="str">
        <f>六年级标准分</f>
        <v/>
      </c>
      <c r="AE1026" s="534" t="str">
        <f>六年级总分</f>
        <v/>
      </c>
      <c r="AF1026" s="517" t="str">
        <f>六年级等级</f>
        <v/>
      </c>
      <c r="AM1026" s="452" t="str">
        <f>折返时间</f>
        <v/>
      </c>
    </row>
    <row r="1027" spans="1:39">
      <c r="A1027" s="476">
        <v>615</v>
      </c>
      <c r="B1027" s="477">
        <v>45</v>
      </c>
      <c r="C1027" s="586"/>
      <c r="D1027" s="587"/>
      <c r="E1027" s="586"/>
      <c r="F1027" s="473"/>
      <c r="G1027" s="608"/>
      <c r="H1027" s="475"/>
      <c r="I1027" s="613"/>
      <c r="J1027" s="614"/>
      <c r="K1027" s="614"/>
      <c r="L1027" s="615"/>
      <c r="M1027" s="616"/>
      <c r="N1027" s="505" t="str">
        <f>六年级BMI</f>
        <v/>
      </c>
      <c r="O1027" s="499" t="str">
        <f>六年级BMI等级</f>
        <v/>
      </c>
      <c r="P1027" s="500" t="str">
        <f>六年级BMI得分</f>
        <v/>
      </c>
      <c r="Q1027" s="515" t="str">
        <f>六年级肺活量得分</f>
        <v/>
      </c>
      <c r="R1027" s="512" t="str">
        <f>六年级等级</f>
        <v/>
      </c>
      <c r="S1027" s="516" t="str">
        <f>六年级50米跑得分</f>
        <v/>
      </c>
      <c r="T1027" s="517" t="str">
        <f>六年级等级</f>
        <v/>
      </c>
      <c r="U1027" s="516" t="str">
        <f>六年级坐位体前屈得分</f>
        <v/>
      </c>
      <c r="V1027" s="517" t="str">
        <f>六年级等级</f>
        <v/>
      </c>
      <c r="W1027" s="516" t="str">
        <f>六年级一分钟跳绳得分</f>
        <v/>
      </c>
      <c r="X1027" s="517" t="str">
        <f>六年级等级</f>
        <v/>
      </c>
      <c r="Y1027" s="515" t="str">
        <f>六年级仰卧起坐得分</f>
        <v/>
      </c>
      <c r="Z1027" s="518" t="str">
        <f>六年级等级</f>
        <v/>
      </c>
      <c r="AA1027" s="533" t="str">
        <f>六年级折返跑得分</f>
        <v/>
      </c>
      <c r="AB1027" s="515" t="str">
        <f>六年级等级</f>
        <v/>
      </c>
      <c r="AC1027" s="533" t="str">
        <f>六年级跳绳附加分</f>
        <v/>
      </c>
      <c r="AD1027" s="534" t="str">
        <f>六年级标准分</f>
        <v/>
      </c>
      <c r="AE1027" s="534" t="str">
        <f>六年级总分</f>
        <v/>
      </c>
      <c r="AF1027" s="517" t="str">
        <f>六年级等级</f>
        <v/>
      </c>
      <c r="AM1027" s="452" t="str">
        <f>折返时间</f>
        <v/>
      </c>
    </row>
    <row r="1028" spans="1:39">
      <c r="A1028" s="476">
        <v>615</v>
      </c>
      <c r="B1028" s="477">
        <v>46</v>
      </c>
      <c r="C1028" s="586"/>
      <c r="D1028" s="587"/>
      <c r="E1028" s="586"/>
      <c r="F1028" s="473"/>
      <c r="G1028" s="608"/>
      <c r="H1028" s="475"/>
      <c r="I1028" s="613"/>
      <c r="J1028" s="614"/>
      <c r="K1028" s="614"/>
      <c r="L1028" s="615"/>
      <c r="M1028" s="616"/>
      <c r="N1028" s="505" t="str">
        <f>六年级BMI</f>
        <v/>
      </c>
      <c r="O1028" s="499" t="str">
        <f>六年级BMI等级</f>
        <v/>
      </c>
      <c r="P1028" s="500" t="str">
        <f>六年级BMI得分</f>
        <v/>
      </c>
      <c r="Q1028" s="515" t="str">
        <f>六年级肺活量得分</f>
        <v/>
      </c>
      <c r="R1028" s="512" t="str">
        <f>六年级等级</f>
        <v/>
      </c>
      <c r="S1028" s="516" t="str">
        <f>六年级50米跑得分</f>
        <v/>
      </c>
      <c r="T1028" s="517" t="str">
        <f>六年级等级</f>
        <v/>
      </c>
      <c r="U1028" s="516" t="str">
        <f>六年级坐位体前屈得分</f>
        <v/>
      </c>
      <c r="V1028" s="517" t="str">
        <f>六年级等级</f>
        <v/>
      </c>
      <c r="W1028" s="516" t="str">
        <f>六年级一分钟跳绳得分</f>
        <v/>
      </c>
      <c r="X1028" s="517" t="str">
        <f>六年级等级</f>
        <v/>
      </c>
      <c r="Y1028" s="515" t="str">
        <f>六年级仰卧起坐得分</f>
        <v/>
      </c>
      <c r="Z1028" s="518" t="str">
        <f>六年级等级</f>
        <v/>
      </c>
      <c r="AA1028" s="533" t="str">
        <f>六年级折返跑得分</f>
        <v/>
      </c>
      <c r="AB1028" s="515" t="str">
        <f>六年级等级</f>
        <v/>
      </c>
      <c r="AC1028" s="533" t="str">
        <f>六年级跳绳附加分</f>
        <v/>
      </c>
      <c r="AD1028" s="534" t="str">
        <f>六年级标准分</f>
        <v/>
      </c>
      <c r="AE1028" s="534" t="str">
        <f>六年级总分</f>
        <v/>
      </c>
      <c r="AF1028" s="517" t="str">
        <f>六年级等级</f>
        <v/>
      </c>
      <c r="AM1028" s="452" t="str">
        <f>折返时间</f>
        <v/>
      </c>
    </row>
    <row r="1029" spans="1:39">
      <c r="A1029" s="476">
        <v>615</v>
      </c>
      <c r="B1029" s="477">
        <v>47</v>
      </c>
      <c r="C1029" s="586"/>
      <c r="D1029" s="587"/>
      <c r="E1029" s="586"/>
      <c r="F1029" s="473"/>
      <c r="G1029" s="608"/>
      <c r="H1029" s="475"/>
      <c r="I1029" s="613"/>
      <c r="J1029" s="614"/>
      <c r="K1029" s="614"/>
      <c r="L1029" s="615"/>
      <c r="M1029" s="616"/>
      <c r="N1029" s="505" t="str">
        <f>六年级BMI</f>
        <v/>
      </c>
      <c r="O1029" s="499" t="str">
        <f>六年级BMI等级</f>
        <v/>
      </c>
      <c r="P1029" s="500" t="str">
        <f>六年级BMI得分</f>
        <v/>
      </c>
      <c r="Q1029" s="515" t="str">
        <f>六年级肺活量得分</f>
        <v/>
      </c>
      <c r="R1029" s="512" t="str">
        <f>六年级等级</f>
        <v/>
      </c>
      <c r="S1029" s="516" t="str">
        <f>六年级50米跑得分</f>
        <v/>
      </c>
      <c r="T1029" s="517" t="str">
        <f>六年级等级</f>
        <v/>
      </c>
      <c r="U1029" s="516" t="str">
        <f>六年级坐位体前屈得分</f>
        <v/>
      </c>
      <c r="V1029" s="517" t="str">
        <f>六年级等级</f>
        <v/>
      </c>
      <c r="W1029" s="516" t="str">
        <f>六年级一分钟跳绳得分</f>
        <v/>
      </c>
      <c r="X1029" s="517" t="str">
        <f>六年级等级</f>
        <v/>
      </c>
      <c r="Y1029" s="515" t="str">
        <f>六年级仰卧起坐得分</f>
        <v/>
      </c>
      <c r="Z1029" s="518" t="str">
        <f>六年级等级</f>
        <v/>
      </c>
      <c r="AA1029" s="533" t="str">
        <f>六年级折返跑得分</f>
        <v/>
      </c>
      <c r="AB1029" s="515" t="str">
        <f>六年级等级</f>
        <v/>
      </c>
      <c r="AC1029" s="533" t="str">
        <f>六年级跳绳附加分</f>
        <v/>
      </c>
      <c r="AD1029" s="534" t="str">
        <f>六年级标准分</f>
        <v/>
      </c>
      <c r="AE1029" s="534" t="str">
        <f>六年级总分</f>
        <v/>
      </c>
      <c r="AF1029" s="517" t="str">
        <f>六年级等级</f>
        <v/>
      </c>
      <c r="AM1029" s="452" t="str">
        <f>折返时间</f>
        <v/>
      </c>
    </row>
    <row r="1030" spans="1:39">
      <c r="A1030" s="476">
        <v>615</v>
      </c>
      <c r="B1030" s="477">
        <v>48</v>
      </c>
      <c r="C1030" s="586"/>
      <c r="D1030" s="587"/>
      <c r="E1030" s="586"/>
      <c r="F1030" s="609"/>
      <c r="G1030" s="608"/>
      <c r="H1030" s="475"/>
      <c r="I1030" s="613"/>
      <c r="J1030" s="614"/>
      <c r="K1030" s="614"/>
      <c r="L1030" s="615"/>
      <c r="M1030" s="616"/>
      <c r="N1030" s="505" t="str">
        <f>六年级BMI</f>
        <v/>
      </c>
      <c r="O1030" s="499" t="str">
        <f>六年级BMI等级</f>
        <v/>
      </c>
      <c r="P1030" s="500" t="str">
        <f>六年级BMI得分</f>
        <v/>
      </c>
      <c r="Q1030" s="515" t="str">
        <f>六年级肺活量得分</f>
        <v/>
      </c>
      <c r="R1030" s="512" t="str">
        <f>六年级等级</f>
        <v/>
      </c>
      <c r="S1030" s="516" t="str">
        <f>六年级50米跑得分</f>
        <v/>
      </c>
      <c r="T1030" s="517" t="str">
        <f>六年级等级</f>
        <v/>
      </c>
      <c r="U1030" s="516" t="str">
        <f>六年级坐位体前屈得分</f>
        <v/>
      </c>
      <c r="V1030" s="517" t="str">
        <f>六年级等级</f>
        <v/>
      </c>
      <c r="W1030" s="516" t="str">
        <f>六年级一分钟跳绳得分</f>
        <v/>
      </c>
      <c r="X1030" s="517" t="str">
        <f>六年级等级</f>
        <v/>
      </c>
      <c r="Y1030" s="515" t="str">
        <f>六年级仰卧起坐得分</f>
        <v/>
      </c>
      <c r="Z1030" s="518" t="str">
        <f>六年级等级</f>
        <v/>
      </c>
      <c r="AA1030" s="533" t="str">
        <f>六年级折返跑得分</f>
        <v/>
      </c>
      <c r="AB1030" s="515" t="str">
        <f>六年级等级</f>
        <v/>
      </c>
      <c r="AC1030" s="533" t="str">
        <f>六年级跳绳附加分</f>
        <v/>
      </c>
      <c r="AD1030" s="534" t="str">
        <f>六年级标准分</f>
        <v/>
      </c>
      <c r="AE1030" s="534" t="str">
        <f>六年级总分</f>
        <v/>
      </c>
      <c r="AF1030" s="517" t="str">
        <f>六年级等级</f>
        <v/>
      </c>
      <c r="AM1030" s="452" t="str">
        <f>折返时间</f>
        <v/>
      </c>
    </row>
    <row r="1031" spans="1:39">
      <c r="A1031" s="476">
        <v>615</v>
      </c>
      <c r="B1031" s="477">
        <v>49</v>
      </c>
      <c r="C1031" s="586"/>
      <c r="D1031" s="587"/>
      <c r="E1031" s="586"/>
      <c r="F1031" s="609"/>
      <c r="G1031" s="608"/>
      <c r="H1031" s="475"/>
      <c r="I1031" s="613"/>
      <c r="J1031" s="614"/>
      <c r="K1031" s="614"/>
      <c r="L1031" s="615"/>
      <c r="M1031" s="616"/>
      <c r="N1031" s="505" t="str">
        <f>六年级BMI</f>
        <v/>
      </c>
      <c r="O1031" s="499" t="str">
        <f>六年级BMI等级</f>
        <v/>
      </c>
      <c r="P1031" s="500" t="str">
        <f>六年级BMI得分</f>
        <v/>
      </c>
      <c r="Q1031" s="515" t="str">
        <f>六年级肺活量得分</f>
        <v/>
      </c>
      <c r="R1031" s="512" t="str">
        <f>六年级等级</f>
        <v/>
      </c>
      <c r="S1031" s="516" t="str">
        <f>六年级50米跑得分</f>
        <v/>
      </c>
      <c r="T1031" s="517" t="str">
        <f>六年级等级</f>
        <v/>
      </c>
      <c r="U1031" s="516" t="str">
        <f>六年级坐位体前屈得分</f>
        <v/>
      </c>
      <c r="V1031" s="517" t="str">
        <f>六年级等级</f>
        <v/>
      </c>
      <c r="W1031" s="516" t="str">
        <f>六年级一分钟跳绳得分</f>
        <v/>
      </c>
      <c r="X1031" s="517" t="str">
        <f>六年级等级</f>
        <v/>
      </c>
      <c r="Y1031" s="515" t="str">
        <f>六年级仰卧起坐得分</f>
        <v/>
      </c>
      <c r="Z1031" s="518" t="str">
        <f>六年级等级</f>
        <v/>
      </c>
      <c r="AA1031" s="533" t="str">
        <f>六年级折返跑得分</f>
        <v/>
      </c>
      <c r="AB1031" s="515" t="str">
        <f>六年级等级</f>
        <v/>
      </c>
      <c r="AC1031" s="533" t="str">
        <f>六年级跳绳附加分</f>
        <v/>
      </c>
      <c r="AD1031" s="534" t="str">
        <f>六年级标准分</f>
        <v/>
      </c>
      <c r="AE1031" s="534" t="str">
        <f>六年级总分</f>
        <v/>
      </c>
      <c r="AF1031" s="517" t="str">
        <f>六年级等级</f>
        <v/>
      </c>
      <c r="AM1031" s="452" t="str">
        <f>折返时间</f>
        <v/>
      </c>
    </row>
    <row r="1032" spans="1:39">
      <c r="A1032" s="476">
        <v>615</v>
      </c>
      <c r="B1032" s="477">
        <v>50</v>
      </c>
      <c r="C1032" s="586"/>
      <c r="D1032" s="587"/>
      <c r="E1032" s="586"/>
      <c r="F1032" s="609"/>
      <c r="G1032" s="608"/>
      <c r="H1032" s="475"/>
      <c r="I1032" s="613"/>
      <c r="J1032" s="614"/>
      <c r="K1032" s="614"/>
      <c r="L1032" s="615"/>
      <c r="M1032" s="616"/>
      <c r="N1032" s="505" t="str">
        <f>六年级BMI</f>
        <v/>
      </c>
      <c r="O1032" s="499" t="str">
        <f>六年级BMI等级</f>
        <v/>
      </c>
      <c r="P1032" s="500" t="str">
        <f>六年级BMI得分</f>
        <v/>
      </c>
      <c r="Q1032" s="515" t="str">
        <f>六年级肺活量得分</f>
        <v/>
      </c>
      <c r="R1032" s="512" t="str">
        <f>六年级等级</f>
        <v/>
      </c>
      <c r="S1032" s="516" t="str">
        <f>六年级50米跑得分</f>
        <v/>
      </c>
      <c r="T1032" s="517" t="str">
        <f>六年级等级</f>
        <v/>
      </c>
      <c r="U1032" s="516" t="str">
        <f>六年级坐位体前屈得分</f>
        <v/>
      </c>
      <c r="V1032" s="517" t="str">
        <f>六年级等级</f>
        <v/>
      </c>
      <c r="W1032" s="516" t="str">
        <f>六年级一分钟跳绳得分</f>
        <v/>
      </c>
      <c r="X1032" s="517" t="str">
        <f>六年级等级</f>
        <v/>
      </c>
      <c r="Y1032" s="515" t="str">
        <f>六年级仰卧起坐得分</f>
        <v/>
      </c>
      <c r="Z1032" s="518" t="str">
        <f>六年级等级</f>
        <v/>
      </c>
      <c r="AA1032" s="533" t="str">
        <f>六年级折返跑得分</f>
        <v/>
      </c>
      <c r="AB1032" s="515" t="str">
        <f>六年级等级</f>
        <v/>
      </c>
      <c r="AC1032" s="533" t="str">
        <f>六年级跳绳附加分</f>
        <v/>
      </c>
      <c r="AD1032" s="534" t="str">
        <f>六年级标准分</f>
        <v/>
      </c>
      <c r="AE1032" s="534" t="str">
        <f>六年级总分</f>
        <v/>
      </c>
      <c r="AF1032" s="517" t="str">
        <f>六年级等级</f>
        <v/>
      </c>
      <c r="AM1032" s="452" t="str">
        <f>折返时间</f>
        <v/>
      </c>
    </row>
    <row r="1033" spans="1:39">
      <c r="A1033" s="476">
        <v>615</v>
      </c>
      <c r="B1033" s="477">
        <v>51</v>
      </c>
      <c r="C1033" s="586"/>
      <c r="D1033" s="587"/>
      <c r="E1033" s="586"/>
      <c r="F1033" s="625"/>
      <c r="G1033" s="608"/>
      <c r="H1033" s="475"/>
      <c r="I1033" s="613"/>
      <c r="J1033" s="614"/>
      <c r="K1033" s="614"/>
      <c r="L1033" s="615"/>
      <c r="M1033" s="616"/>
      <c r="N1033" s="505" t="str">
        <f>六年级BMI</f>
        <v/>
      </c>
      <c r="O1033" s="499" t="str">
        <f>六年级BMI等级</f>
        <v/>
      </c>
      <c r="P1033" s="500" t="str">
        <f>六年级BMI得分</f>
        <v/>
      </c>
      <c r="Q1033" s="515" t="str">
        <f>六年级肺活量得分</f>
        <v/>
      </c>
      <c r="R1033" s="512" t="str">
        <f>六年级等级</f>
        <v/>
      </c>
      <c r="S1033" s="516" t="str">
        <f>六年级50米跑得分</f>
        <v/>
      </c>
      <c r="T1033" s="517" t="str">
        <f>六年级等级</f>
        <v/>
      </c>
      <c r="U1033" s="516" t="str">
        <f>六年级坐位体前屈得分</f>
        <v/>
      </c>
      <c r="V1033" s="517" t="str">
        <f>六年级等级</f>
        <v/>
      </c>
      <c r="W1033" s="516" t="str">
        <f>六年级一分钟跳绳得分</f>
        <v/>
      </c>
      <c r="X1033" s="517" t="str">
        <f>六年级等级</f>
        <v/>
      </c>
      <c r="Y1033" s="515" t="str">
        <f>六年级仰卧起坐得分</f>
        <v/>
      </c>
      <c r="Z1033" s="518" t="str">
        <f>六年级等级</f>
        <v/>
      </c>
      <c r="AA1033" s="533" t="str">
        <f>六年级折返跑得分</f>
        <v/>
      </c>
      <c r="AB1033" s="515" t="str">
        <f>六年级等级</f>
        <v/>
      </c>
      <c r="AC1033" s="533" t="str">
        <f>六年级跳绳附加分</f>
        <v/>
      </c>
      <c r="AD1033" s="534" t="str">
        <f>六年级标准分</f>
        <v/>
      </c>
      <c r="AE1033" s="534" t="str">
        <f>六年级总分</f>
        <v/>
      </c>
      <c r="AF1033" s="517" t="str">
        <f>六年级等级</f>
        <v/>
      </c>
      <c r="AM1033" s="452" t="str">
        <f>折返时间</f>
        <v/>
      </c>
    </row>
    <row r="1034" spans="1:39">
      <c r="A1034" s="476">
        <v>615</v>
      </c>
      <c r="B1034" s="477">
        <v>52</v>
      </c>
      <c r="C1034" s="586"/>
      <c r="D1034" s="587"/>
      <c r="E1034" s="586"/>
      <c r="F1034" s="625"/>
      <c r="G1034" s="608"/>
      <c r="H1034" s="475"/>
      <c r="I1034" s="613"/>
      <c r="J1034" s="614"/>
      <c r="K1034" s="614"/>
      <c r="L1034" s="615"/>
      <c r="M1034" s="616"/>
      <c r="N1034" s="505" t="str">
        <f>六年级BMI</f>
        <v/>
      </c>
      <c r="O1034" s="499" t="str">
        <f>六年级BMI等级</f>
        <v/>
      </c>
      <c r="P1034" s="500" t="str">
        <f>六年级BMI得分</f>
        <v/>
      </c>
      <c r="Q1034" s="515" t="str">
        <f>六年级肺活量得分</f>
        <v/>
      </c>
      <c r="R1034" s="512" t="str">
        <f>六年级等级</f>
        <v/>
      </c>
      <c r="S1034" s="516" t="str">
        <f>六年级50米跑得分</f>
        <v/>
      </c>
      <c r="T1034" s="517" t="str">
        <f>六年级等级</f>
        <v/>
      </c>
      <c r="U1034" s="516" t="str">
        <f>六年级坐位体前屈得分</f>
        <v/>
      </c>
      <c r="V1034" s="517" t="str">
        <f>六年级等级</f>
        <v/>
      </c>
      <c r="W1034" s="516" t="str">
        <f>六年级一分钟跳绳得分</f>
        <v/>
      </c>
      <c r="X1034" s="517" t="str">
        <f>六年级等级</f>
        <v/>
      </c>
      <c r="Y1034" s="515" t="str">
        <f>六年级仰卧起坐得分</f>
        <v/>
      </c>
      <c r="Z1034" s="518" t="str">
        <f>六年级等级</f>
        <v/>
      </c>
      <c r="AA1034" s="533" t="str">
        <f>六年级折返跑得分</f>
        <v/>
      </c>
      <c r="AB1034" s="515" t="str">
        <f>六年级等级</f>
        <v/>
      </c>
      <c r="AC1034" s="533" t="str">
        <f>六年级跳绳附加分</f>
        <v/>
      </c>
      <c r="AD1034" s="534" t="str">
        <f>六年级标准分</f>
        <v/>
      </c>
      <c r="AE1034" s="534" t="str">
        <f>六年级总分</f>
        <v/>
      </c>
      <c r="AF1034" s="517" t="str">
        <f>六年级等级</f>
        <v/>
      </c>
      <c r="AM1034" s="452" t="str">
        <f>折返时间</f>
        <v/>
      </c>
    </row>
    <row r="1035" spans="1:39">
      <c r="A1035" s="476">
        <v>615</v>
      </c>
      <c r="B1035" s="477">
        <v>53</v>
      </c>
      <c r="C1035" s="586"/>
      <c r="D1035" s="587"/>
      <c r="E1035" s="586"/>
      <c r="F1035" s="625"/>
      <c r="G1035" s="608"/>
      <c r="H1035" s="475"/>
      <c r="I1035" s="613"/>
      <c r="J1035" s="614"/>
      <c r="K1035" s="614"/>
      <c r="L1035" s="615"/>
      <c r="M1035" s="616"/>
      <c r="N1035" s="505" t="str">
        <f>六年级BMI</f>
        <v/>
      </c>
      <c r="O1035" s="499" t="str">
        <f>六年级BMI等级</f>
        <v/>
      </c>
      <c r="P1035" s="500" t="str">
        <f>六年级BMI得分</f>
        <v/>
      </c>
      <c r="Q1035" s="515" t="str">
        <f>六年级肺活量得分</f>
        <v/>
      </c>
      <c r="R1035" s="512" t="str">
        <f>六年级等级</f>
        <v/>
      </c>
      <c r="S1035" s="516" t="str">
        <f>六年级50米跑得分</f>
        <v/>
      </c>
      <c r="T1035" s="517" t="str">
        <f>六年级等级</f>
        <v/>
      </c>
      <c r="U1035" s="516" t="str">
        <f>六年级坐位体前屈得分</f>
        <v/>
      </c>
      <c r="V1035" s="517" t="str">
        <f>六年级等级</f>
        <v/>
      </c>
      <c r="W1035" s="516" t="str">
        <f>六年级一分钟跳绳得分</f>
        <v/>
      </c>
      <c r="X1035" s="517" t="str">
        <f>六年级等级</f>
        <v/>
      </c>
      <c r="Y1035" s="515" t="str">
        <f>六年级仰卧起坐得分</f>
        <v/>
      </c>
      <c r="Z1035" s="518" t="str">
        <f>六年级等级</f>
        <v/>
      </c>
      <c r="AA1035" s="533" t="str">
        <f>六年级折返跑得分</f>
        <v/>
      </c>
      <c r="AB1035" s="515" t="str">
        <f>六年级等级</f>
        <v/>
      </c>
      <c r="AC1035" s="533" t="str">
        <f>六年级跳绳附加分</f>
        <v/>
      </c>
      <c r="AD1035" s="534" t="str">
        <f>六年级标准分</f>
        <v/>
      </c>
      <c r="AE1035" s="534" t="str">
        <f>六年级总分</f>
        <v/>
      </c>
      <c r="AF1035" s="517" t="str">
        <f>六年级等级</f>
        <v/>
      </c>
      <c r="AM1035" s="452" t="str">
        <f>折返时间</f>
        <v/>
      </c>
    </row>
    <row r="1036" spans="1:39">
      <c r="A1036" s="476">
        <v>615</v>
      </c>
      <c r="B1036" s="477">
        <v>54</v>
      </c>
      <c r="C1036" s="586"/>
      <c r="D1036" s="587"/>
      <c r="E1036" s="586"/>
      <c r="F1036" s="625"/>
      <c r="G1036" s="608"/>
      <c r="H1036" s="475"/>
      <c r="I1036" s="613"/>
      <c r="J1036" s="614"/>
      <c r="K1036" s="614"/>
      <c r="L1036" s="615"/>
      <c r="M1036" s="616"/>
      <c r="N1036" s="505" t="str">
        <f>六年级BMI</f>
        <v/>
      </c>
      <c r="O1036" s="499" t="str">
        <f>六年级BMI等级</f>
        <v/>
      </c>
      <c r="P1036" s="500" t="str">
        <f>六年级BMI得分</f>
        <v/>
      </c>
      <c r="Q1036" s="515" t="str">
        <f>六年级肺活量得分</f>
        <v/>
      </c>
      <c r="R1036" s="512" t="str">
        <f>六年级等级</f>
        <v/>
      </c>
      <c r="S1036" s="516" t="str">
        <f>六年级50米跑得分</f>
        <v/>
      </c>
      <c r="T1036" s="517" t="str">
        <f>六年级等级</f>
        <v/>
      </c>
      <c r="U1036" s="516" t="str">
        <f>六年级坐位体前屈得分</f>
        <v/>
      </c>
      <c r="V1036" s="517" t="str">
        <f>六年级等级</f>
        <v/>
      </c>
      <c r="W1036" s="516" t="str">
        <f>六年级一分钟跳绳得分</f>
        <v/>
      </c>
      <c r="X1036" s="517" t="str">
        <f>六年级等级</f>
        <v/>
      </c>
      <c r="Y1036" s="515" t="str">
        <f>六年级仰卧起坐得分</f>
        <v/>
      </c>
      <c r="Z1036" s="518" t="str">
        <f>六年级等级</f>
        <v/>
      </c>
      <c r="AA1036" s="533" t="str">
        <f>六年级折返跑得分</f>
        <v/>
      </c>
      <c r="AB1036" s="515" t="str">
        <f>六年级等级</f>
        <v/>
      </c>
      <c r="AC1036" s="533" t="str">
        <f>六年级跳绳附加分</f>
        <v/>
      </c>
      <c r="AD1036" s="534" t="str">
        <f>六年级标准分</f>
        <v/>
      </c>
      <c r="AE1036" s="534" t="str">
        <f>六年级总分</f>
        <v/>
      </c>
      <c r="AF1036" s="517" t="str">
        <f>六年级等级</f>
        <v/>
      </c>
      <c r="AM1036" s="452" t="str">
        <f>折返时间</f>
        <v/>
      </c>
    </row>
    <row r="1037" spans="1:39">
      <c r="A1037" s="476">
        <v>615</v>
      </c>
      <c r="B1037" s="477">
        <v>55</v>
      </c>
      <c r="C1037" s="586"/>
      <c r="D1037" s="587"/>
      <c r="E1037" s="586"/>
      <c r="F1037" s="625"/>
      <c r="G1037" s="608"/>
      <c r="H1037" s="475"/>
      <c r="I1037" s="613"/>
      <c r="J1037" s="614"/>
      <c r="K1037" s="614"/>
      <c r="L1037" s="615"/>
      <c r="M1037" s="616"/>
      <c r="N1037" s="505" t="str">
        <f>六年级BMI</f>
        <v/>
      </c>
      <c r="O1037" s="499" t="str">
        <f>六年级BMI等级</f>
        <v/>
      </c>
      <c r="P1037" s="500" t="str">
        <f>六年级BMI得分</f>
        <v/>
      </c>
      <c r="Q1037" s="515" t="str">
        <f>六年级肺活量得分</f>
        <v/>
      </c>
      <c r="R1037" s="512" t="str">
        <f>六年级等级</f>
        <v/>
      </c>
      <c r="S1037" s="516" t="str">
        <f>六年级50米跑得分</f>
        <v/>
      </c>
      <c r="T1037" s="517" t="str">
        <f>六年级等级</f>
        <v/>
      </c>
      <c r="U1037" s="516" t="str">
        <f>六年级坐位体前屈得分</f>
        <v/>
      </c>
      <c r="V1037" s="517" t="str">
        <f>六年级等级</f>
        <v/>
      </c>
      <c r="W1037" s="516" t="str">
        <f>六年级一分钟跳绳得分</f>
        <v/>
      </c>
      <c r="X1037" s="517" t="str">
        <f>六年级等级</f>
        <v/>
      </c>
      <c r="Y1037" s="515" t="str">
        <f>六年级仰卧起坐得分</f>
        <v/>
      </c>
      <c r="Z1037" s="518" t="str">
        <f>六年级等级</f>
        <v/>
      </c>
      <c r="AA1037" s="533" t="str">
        <f>六年级折返跑得分</f>
        <v/>
      </c>
      <c r="AB1037" s="515" t="str">
        <f>六年级等级</f>
        <v/>
      </c>
      <c r="AC1037" s="533" t="str">
        <f>六年级跳绳附加分</f>
        <v/>
      </c>
      <c r="AD1037" s="534" t="str">
        <f>六年级标准分</f>
        <v/>
      </c>
      <c r="AE1037" s="534" t="str">
        <f>六年级总分</f>
        <v/>
      </c>
      <c r="AF1037" s="517" t="str">
        <f>六年级等级</f>
        <v/>
      </c>
      <c r="AM1037" s="452" t="str">
        <f>折返时间</f>
        <v/>
      </c>
    </row>
    <row r="1038" spans="1:39">
      <c r="A1038" s="476">
        <v>615</v>
      </c>
      <c r="B1038" s="477">
        <v>56</v>
      </c>
      <c r="C1038" s="586"/>
      <c r="D1038" s="587"/>
      <c r="E1038" s="586"/>
      <c r="F1038" s="473"/>
      <c r="G1038" s="608"/>
      <c r="H1038" s="475"/>
      <c r="I1038" s="613"/>
      <c r="J1038" s="614"/>
      <c r="K1038" s="614"/>
      <c r="L1038" s="615"/>
      <c r="M1038" s="616"/>
      <c r="N1038" s="505" t="str">
        <f>六年级BMI</f>
        <v/>
      </c>
      <c r="O1038" s="499" t="str">
        <f>六年级BMI等级</f>
        <v/>
      </c>
      <c r="P1038" s="500" t="str">
        <f>六年级BMI得分</f>
        <v/>
      </c>
      <c r="Q1038" s="515" t="str">
        <f>六年级肺活量得分</f>
        <v/>
      </c>
      <c r="R1038" s="512" t="str">
        <f>六年级等级</f>
        <v/>
      </c>
      <c r="S1038" s="516" t="str">
        <f>六年级50米跑得分</f>
        <v/>
      </c>
      <c r="T1038" s="517" t="str">
        <f>六年级等级</f>
        <v/>
      </c>
      <c r="U1038" s="516" t="str">
        <f>六年级坐位体前屈得分</f>
        <v/>
      </c>
      <c r="V1038" s="517" t="str">
        <f>六年级等级</f>
        <v/>
      </c>
      <c r="W1038" s="516" t="str">
        <f>六年级一分钟跳绳得分</f>
        <v/>
      </c>
      <c r="X1038" s="517" t="str">
        <f>六年级等级</f>
        <v/>
      </c>
      <c r="Y1038" s="515" t="str">
        <f>六年级仰卧起坐得分</f>
        <v/>
      </c>
      <c r="Z1038" s="518" t="str">
        <f>六年级等级</f>
        <v/>
      </c>
      <c r="AA1038" s="533" t="str">
        <f>六年级折返跑得分</f>
        <v/>
      </c>
      <c r="AB1038" s="515" t="str">
        <f>六年级等级</f>
        <v/>
      </c>
      <c r="AC1038" s="533" t="str">
        <f>六年级跳绳附加分</f>
        <v/>
      </c>
      <c r="AD1038" s="534" t="str">
        <f>六年级标准分</f>
        <v/>
      </c>
      <c r="AE1038" s="534" t="str">
        <f>六年级总分</f>
        <v/>
      </c>
      <c r="AF1038" s="517" t="str">
        <f>六年级等级</f>
        <v/>
      </c>
      <c r="AM1038" s="452" t="str">
        <f>折返时间</f>
        <v/>
      </c>
    </row>
    <row r="1039" spans="1:39">
      <c r="A1039" s="476">
        <v>615</v>
      </c>
      <c r="B1039" s="477">
        <v>57</v>
      </c>
      <c r="C1039" s="586"/>
      <c r="D1039" s="587"/>
      <c r="E1039" s="586"/>
      <c r="F1039" s="473"/>
      <c r="G1039" s="608"/>
      <c r="H1039" s="475"/>
      <c r="I1039" s="613"/>
      <c r="J1039" s="614"/>
      <c r="K1039" s="614"/>
      <c r="L1039" s="615"/>
      <c r="M1039" s="616"/>
      <c r="N1039" s="505" t="str">
        <f>六年级BMI</f>
        <v/>
      </c>
      <c r="O1039" s="499" t="str">
        <f>六年级BMI等级</f>
        <v/>
      </c>
      <c r="P1039" s="500" t="str">
        <f>六年级BMI得分</f>
        <v/>
      </c>
      <c r="Q1039" s="515" t="str">
        <f>六年级肺活量得分</f>
        <v/>
      </c>
      <c r="R1039" s="512" t="str">
        <f>六年级等级</f>
        <v/>
      </c>
      <c r="S1039" s="516" t="str">
        <f>六年级50米跑得分</f>
        <v/>
      </c>
      <c r="T1039" s="517" t="str">
        <f>六年级等级</f>
        <v/>
      </c>
      <c r="U1039" s="516" t="str">
        <f>六年级坐位体前屈得分</f>
        <v/>
      </c>
      <c r="V1039" s="517" t="str">
        <f>六年级等级</f>
        <v/>
      </c>
      <c r="W1039" s="516" t="str">
        <f>六年级一分钟跳绳得分</f>
        <v/>
      </c>
      <c r="X1039" s="517" t="str">
        <f>六年级等级</f>
        <v/>
      </c>
      <c r="Y1039" s="515" t="str">
        <f>六年级仰卧起坐得分</f>
        <v/>
      </c>
      <c r="Z1039" s="518" t="str">
        <f>六年级等级</f>
        <v/>
      </c>
      <c r="AA1039" s="533" t="str">
        <f>六年级折返跑得分</f>
        <v/>
      </c>
      <c r="AB1039" s="515" t="str">
        <f>六年级等级</f>
        <v/>
      </c>
      <c r="AC1039" s="533" t="str">
        <f>六年级跳绳附加分</f>
        <v/>
      </c>
      <c r="AD1039" s="534" t="str">
        <f>六年级标准分</f>
        <v/>
      </c>
      <c r="AE1039" s="534" t="str">
        <f>六年级总分</f>
        <v/>
      </c>
      <c r="AF1039" s="517" t="str">
        <f>六年级等级</f>
        <v/>
      </c>
      <c r="AM1039" s="452" t="str">
        <f>折返时间</f>
        <v/>
      </c>
    </row>
    <row r="1040" spans="1:39">
      <c r="A1040" s="476">
        <v>615</v>
      </c>
      <c r="B1040" s="477">
        <v>58</v>
      </c>
      <c r="C1040" s="586"/>
      <c r="D1040" s="587"/>
      <c r="E1040" s="586"/>
      <c r="F1040" s="473"/>
      <c r="G1040" s="608"/>
      <c r="H1040" s="475"/>
      <c r="I1040" s="613"/>
      <c r="J1040" s="614"/>
      <c r="K1040" s="614"/>
      <c r="L1040" s="615"/>
      <c r="M1040" s="616"/>
      <c r="N1040" s="505" t="str">
        <f>六年级BMI</f>
        <v/>
      </c>
      <c r="O1040" s="499" t="str">
        <f>六年级BMI等级</f>
        <v/>
      </c>
      <c r="P1040" s="500" t="str">
        <f>六年级BMI得分</f>
        <v/>
      </c>
      <c r="Q1040" s="515" t="str">
        <f>六年级肺活量得分</f>
        <v/>
      </c>
      <c r="R1040" s="512" t="str">
        <f>六年级等级</f>
        <v/>
      </c>
      <c r="S1040" s="516" t="str">
        <f>六年级50米跑得分</f>
        <v/>
      </c>
      <c r="T1040" s="517" t="str">
        <f>六年级等级</f>
        <v/>
      </c>
      <c r="U1040" s="516" t="str">
        <f>六年级坐位体前屈得分</f>
        <v/>
      </c>
      <c r="V1040" s="517" t="str">
        <f>六年级等级</f>
        <v/>
      </c>
      <c r="W1040" s="516" t="str">
        <f>六年级一分钟跳绳得分</f>
        <v/>
      </c>
      <c r="X1040" s="517" t="str">
        <f>六年级等级</f>
        <v/>
      </c>
      <c r="Y1040" s="515" t="str">
        <f>六年级仰卧起坐得分</f>
        <v/>
      </c>
      <c r="Z1040" s="518" t="str">
        <f>六年级等级</f>
        <v/>
      </c>
      <c r="AA1040" s="533" t="str">
        <f>六年级折返跑得分</f>
        <v/>
      </c>
      <c r="AB1040" s="515" t="str">
        <f>六年级等级</f>
        <v/>
      </c>
      <c r="AC1040" s="533" t="str">
        <f>六年级跳绳附加分</f>
        <v/>
      </c>
      <c r="AD1040" s="534" t="str">
        <f>六年级标准分</f>
        <v/>
      </c>
      <c r="AE1040" s="534" t="str">
        <f>六年级总分</f>
        <v/>
      </c>
      <c r="AF1040" s="517" t="str">
        <f>六年级等级</f>
        <v/>
      </c>
      <c r="AM1040" s="452" t="str">
        <f>折返时间</f>
        <v/>
      </c>
    </row>
    <row r="1041" spans="1:39">
      <c r="A1041" s="476">
        <v>615</v>
      </c>
      <c r="B1041" s="477">
        <v>59</v>
      </c>
      <c r="C1041" s="586"/>
      <c r="D1041" s="587"/>
      <c r="E1041" s="586"/>
      <c r="F1041" s="473"/>
      <c r="G1041" s="608"/>
      <c r="H1041" s="475"/>
      <c r="I1041" s="613"/>
      <c r="J1041" s="614"/>
      <c r="K1041" s="614"/>
      <c r="L1041" s="615"/>
      <c r="M1041" s="616"/>
      <c r="N1041" s="505" t="str">
        <f>六年级BMI</f>
        <v/>
      </c>
      <c r="O1041" s="499" t="str">
        <f>六年级BMI等级</f>
        <v/>
      </c>
      <c r="P1041" s="500" t="str">
        <f>六年级BMI得分</f>
        <v/>
      </c>
      <c r="Q1041" s="515" t="str">
        <f>六年级肺活量得分</f>
        <v/>
      </c>
      <c r="R1041" s="512" t="str">
        <f>六年级等级</f>
        <v/>
      </c>
      <c r="S1041" s="516" t="str">
        <f>六年级50米跑得分</f>
        <v/>
      </c>
      <c r="T1041" s="517" t="str">
        <f>六年级等级</f>
        <v/>
      </c>
      <c r="U1041" s="516" t="str">
        <f>六年级坐位体前屈得分</f>
        <v/>
      </c>
      <c r="V1041" s="517" t="str">
        <f>六年级等级</f>
        <v/>
      </c>
      <c r="W1041" s="516" t="str">
        <f>六年级一分钟跳绳得分</f>
        <v/>
      </c>
      <c r="X1041" s="517" t="str">
        <f>六年级等级</f>
        <v/>
      </c>
      <c r="Y1041" s="515" t="str">
        <f>六年级仰卧起坐得分</f>
        <v/>
      </c>
      <c r="Z1041" s="518" t="str">
        <f>六年级等级</f>
        <v/>
      </c>
      <c r="AA1041" s="533" t="str">
        <f>六年级折返跑得分</f>
        <v/>
      </c>
      <c r="AB1041" s="515" t="str">
        <f>六年级等级</f>
        <v/>
      </c>
      <c r="AC1041" s="533" t="str">
        <f>六年级跳绳附加分</f>
        <v/>
      </c>
      <c r="AD1041" s="534" t="str">
        <f>六年级标准分</f>
        <v/>
      </c>
      <c r="AE1041" s="534" t="str">
        <f>六年级总分</f>
        <v/>
      </c>
      <c r="AF1041" s="517" t="str">
        <f>六年级等级</f>
        <v/>
      </c>
      <c r="AM1041" s="452" t="str">
        <f>折返时间</f>
        <v/>
      </c>
    </row>
    <row r="1042" spans="1:39">
      <c r="A1042" s="476">
        <v>615</v>
      </c>
      <c r="B1042" s="477">
        <v>60</v>
      </c>
      <c r="C1042" s="586"/>
      <c r="D1042" s="587"/>
      <c r="E1042" s="586"/>
      <c r="F1042" s="473"/>
      <c r="G1042" s="608"/>
      <c r="H1042" s="475"/>
      <c r="I1042" s="613"/>
      <c r="J1042" s="614"/>
      <c r="K1042" s="614"/>
      <c r="L1042" s="615"/>
      <c r="M1042" s="616"/>
      <c r="N1042" s="505" t="str">
        <f>六年级BMI</f>
        <v/>
      </c>
      <c r="O1042" s="499" t="str">
        <f>六年级BMI等级</f>
        <v/>
      </c>
      <c r="P1042" s="500" t="str">
        <f>六年级BMI得分</f>
        <v/>
      </c>
      <c r="Q1042" s="515" t="str">
        <f>六年级肺活量得分</f>
        <v/>
      </c>
      <c r="R1042" s="512" t="str">
        <f>六年级等级</f>
        <v/>
      </c>
      <c r="S1042" s="516" t="str">
        <f>六年级50米跑得分</f>
        <v/>
      </c>
      <c r="T1042" s="517" t="str">
        <f>六年级等级</f>
        <v/>
      </c>
      <c r="U1042" s="516" t="str">
        <f>六年级坐位体前屈得分</f>
        <v/>
      </c>
      <c r="V1042" s="517" t="str">
        <f>六年级等级</f>
        <v/>
      </c>
      <c r="W1042" s="516" t="str">
        <f>六年级一分钟跳绳得分</f>
        <v/>
      </c>
      <c r="X1042" s="517" t="str">
        <f>六年级等级</f>
        <v/>
      </c>
      <c r="Y1042" s="515" t="str">
        <f>六年级仰卧起坐得分</f>
        <v/>
      </c>
      <c r="Z1042" s="518" t="str">
        <f>六年级等级</f>
        <v/>
      </c>
      <c r="AA1042" s="533" t="str">
        <f>六年级折返跑得分</f>
        <v/>
      </c>
      <c r="AB1042" s="515" t="str">
        <f>六年级等级</f>
        <v/>
      </c>
      <c r="AC1042" s="533" t="str">
        <f>六年级跳绳附加分</f>
        <v/>
      </c>
      <c r="AD1042" s="534" t="str">
        <f>六年级标准分</f>
        <v/>
      </c>
      <c r="AE1042" s="534" t="str">
        <f>六年级总分</f>
        <v/>
      </c>
      <c r="AF1042" s="517" t="str">
        <f>六年级等级</f>
        <v/>
      </c>
      <c r="AM1042" s="452" t="str">
        <f>折返时间</f>
        <v/>
      </c>
    </row>
    <row r="1043" spans="1:32">
      <c r="A1043" s="476">
        <v>615</v>
      </c>
      <c r="B1043" s="477">
        <v>61</v>
      </c>
      <c r="C1043" s="586"/>
      <c r="D1043" s="587"/>
      <c r="E1043" s="586"/>
      <c r="F1043" s="473"/>
      <c r="G1043" s="608"/>
      <c r="H1043" s="475"/>
      <c r="I1043" s="613"/>
      <c r="J1043" s="614"/>
      <c r="K1043" s="614"/>
      <c r="L1043" s="615"/>
      <c r="M1043" s="616"/>
      <c r="N1043" s="505" t="str">
        <f>六年级BMI</f>
        <v/>
      </c>
      <c r="O1043" s="499" t="str">
        <f>六年级BMI等级</f>
        <v/>
      </c>
      <c r="P1043" s="500" t="str">
        <f>六年级BMI得分</f>
        <v/>
      </c>
      <c r="Q1043" s="515" t="str">
        <f>六年级肺活量得分</f>
        <v/>
      </c>
      <c r="R1043" s="512" t="str">
        <f>六年级等级</f>
        <v/>
      </c>
      <c r="S1043" s="516" t="str">
        <f>六年级50米跑得分</f>
        <v/>
      </c>
      <c r="T1043" s="517" t="str">
        <f>六年级等级</f>
        <v/>
      </c>
      <c r="U1043" s="516" t="str">
        <f>六年级坐位体前屈得分</f>
        <v/>
      </c>
      <c r="V1043" s="517" t="str">
        <f>六年级等级</f>
        <v/>
      </c>
      <c r="W1043" s="516" t="str">
        <f>六年级一分钟跳绳得分</f>
        <v/>
      </c>
      <c r="X1043" s="517" t="str">
        <f>六年级等级</f>
        <v/>
      </c>
      <c r="Y1043" s="515" t="str">
        <f>六年级仰卧起坐得分</f>
        <v/>
      </c>
      <c r="Z1043" s="518" t="str">
        <f>六年级等级</f>
        <v/>
      </c>
      <c r="AA1043" s="533" t="str">
        <f>六年级折返跑得分</f>
        <v/>
      </c>
      <c r="AB1043" s="515" t="str">
        <f>六年级等级</f>
        <v/>
      </c>
      <c r="AC1043" s="533" t="str">
        <f>六年级跳绳附加分</f>
        <v/>
      </c>
      <c r="AD1043" s="534" t="str">
        <f>六年级标准分</f>
        <v/>
      </c>
      <c r="AE1043" s="534" t="str">
        <f>六年级总分</f>
        <v/>
      </c>
      <c r="AF1043" s="517" t="str">
        <f>六年级等级</f>
        <v/>
      </c>
    </row>
    <row r="1044" spans="1:32">
      <c r="A1044" s="476">
        <v>615</v>
      </c>
      <c r="B1044" s="477">
        <v>62</v>
      </c>
      <c r="C1044" s="586"/>
      <c r="D1044" s="587"/>
      <c r="E1044" s="586"/>
      <c r="F1044" s="473"/>
      <c r="G1044" s="608"/>
      <c r="H1044" s="475"/>
      <c r="I1044" s="613"/>
      <c r="J1044" s="614"/>
      <c r="K1044" s="614"/>
      <c r="L1044" s="615"/>
      <c r="M1044" s="616"/>
      <c r="N1044" s="505" t="str">
        <f>六年级BMI</f>
        <v/>
      </c>
      <c r="O1044" s="499" t="str">
        <f>六年级BMI等级</f>
        <v/>
      </c>
      <c r="P1044" s="500" t="str">
        <f>六年级BMI得分</f>
        <v/>
      </c>
      <c r="Q1044" s="515" t="str">
        <f>六年级肺活量得分</f>
        <v/>
      </c>
      <c r="R1044" s="512" t="str">
        <f>六年级等级</f>
        <v/>
      </c>
      <c r="S1044" s="516" t="str">
        <f>六年级50米跑得分</f>
        <v/>
      </c>
      <c r="T1044" s="517" t="str">
        <f>六年级等级</f>
        <v/>
      </c>
      <c r="U1044" s="516" t="str">
        <f>六年级坐位体前屈得分</f>
        <v/>
      </c>
      <c r="V1044" s="517" t="str">
        <f>六年级等级</f>
        <v/>
      </c>
      <c r="W1044" s="516" t="str">
        <f>六年级一分钟跳绳得分</f>
        <v/>
      </c>
      <c r="X1044" s="517" t="str">
        <f>六年级等级</f>
        <v/>
      </c>
      <c r="Y1044" s="515" t="str">
        <f>六年级仰卧起坐得分</f>
        <v/>
      </c>
      <c r="Z1044" s="518" t="str">
        <f>六年级等级</f>
        <v/>
      </c>
      <c r="AA1044" s="533" t="str">
        <f>六年级折返跑得分</f>
        <v/>
      </c>
      <c r="AB1044" s="515" t="str">
        <f>六年级等级</f>
        <v/>
      </c>
      <c r="AC1044" s="533" t="str">
        <f>六年级跳绳附加分</f>
        <v/>
      </c>
      <c r="AD1044" s="534" t="str">
        <f>六年级标准分</f>
        <v/>
      </c>
      <c r="AE1044" s="534" t="str">
        <f>六年级总分</f>
        <v/>
      </c>
      <c r="AF1044" s="517" t="str">
        <f>六年级等级</f>
        <v/>
      </c>
    </row>
    <row r="1045" spans="1:32">
      <c r="A1045" s="476">
        <v>615</v>
      </c>
      <c r="B1045" s="477">
        <v>63</v>
      </c>
      <c r="C1045" s="586"/>
      <c r="D1045" s="587"/>
      <c r="E1045" s="586"/>
      <c r="F1045" s="473"/>
      <c r="G1045" s="608"/>
      <c r="H1045" s="475"/>
      <c r="I1045" s="613"/>
      <c r="J1045" s="614"/>
      <c r="K1045" s="614"/>
      <c r="L1045" s="615"/>
      <c r="M1045" s="616"/>
      <c r="N1045" s="505" t="str">
        <f>六年级BMI</f>
        <v/>
      </c>
      <c r="O1045" s="499" t="str">
        <f>六年级BMI等级</f>
        <v/>
      </c>
      <c r="P1045" s="500" t="str">
        <f>六年级BMI得分</f>
        <v/>
      </c>
      <c r="Q1045" s="515" t="str">
        <f>六年级肺活量得分</f>
        <v/>
      </c>
      <c r="R1045" s="512" t="str">
        <f>六年级等级</f>
        <v/>
      </c>
      <c r="S1045" s="516" t="str">
        <f>六年级50米跑得分</f>
        <v/>
      </c>
      <c r="T1045" s="517" t="str">
        <f>六年级等级</f>
        <v/>
      </c>
      <c r="U1045" s="516" t="str">
        <f>六年级坐位体前屈得分</f>
        <v/>
      </c>
      <c r="V1045" s="517" t="str">
        <f>六年级等级</f>
        <v/>
      </c>
      <c r="W1045" s="516" t="str">
        <f>六年级一分钟跳绳得分</f>
        <v/>
      </c>
      <c r="X1045" s="517" t="str">
        <f>六年级等级</f>
        <v/>
      </c>
      <c r="Y1045" s="515" t="str">
        <f>六年级仰卧起坐得分</f>
        <v/>
      </c>
      <c r="Z1045" s="518" t="str">
        <f>六年级等级</f>
        <v/>
      </c>
      <c r="AA1045" s="533" t="str">
        <f>六年级折返跑得分</f>
        <v/>
      </c>
      <c r="AB1045" s="515" t="str">
        <f>六年级等级</f>
        <v/>
      </c>
      <c r="AC1045" s="533" t="str">
        <f>六年级跳绳附加分</f>
        <v/>
      </c>
      <c r="AD1045" s="534" t="str">
        <f>六年级标准分</f>
        <v/>
      </c>
      <c r="AE1045" s="534" t="str">
        <f>六年级总分</f>
        <v/>
      </c>
      <c r="AF1045" s="517" t="str">
        <f>六年级等级</f>
        <v/>
      </c>
    </row>
    <row r="1046" spans="1:32">
      <c r="A1046" s="476">
        <v>615</v>
      </c>
      <c r="B1046" s="477">
        <v>64</v>
      </c>
      <c r="C1046" s="586"/>
      <c r="D1046" s="587"/>
      <c r="E1046" s="586"/>
      <c r="F1046" s="473"/>
      <c r="G1046" s="608"/>
      <c r="H1046" s="475"/>
      <c r="I1046" s="613"/>
      <c r="J1046" s="614"/>
      <c r="K1046" s="614"/>
      <c r="L1046" s="615"/>
      <c r="M1046" s="616"/>
      <c r="N1046" s="505" t="str">
        <f>六年级BMI</f>
        <v/>
      </c>
      <c r="O1046" s="499" t="str">
        <f>六年级BMI等级</f>
        <v/>
      </c>
      <c r="P1046" s="500" t="str">
        <f>六年级BMI得分</f>
        <v/>
      </c>
      <c r="Q1046" s="515" t="str">
        <f>六年级肺活量得分</f>
        <v/>
      </c>
      <c r="R1046" s="512" t="str">
        <f>六年级等级</f>
        <v/>
      </c>
      <c r="S1046" s="516" t="str">
        <f>六年级50米跑得分</f>
        <v/>
      </c>
      <c r="T1046" s="517" t="str">
        <f>六年级等级</f>
        <v/>
      </c>
      <c r="U1046" s="516" t="str">
        <f>六年级坐位体前屈得分</f>
        <v/>
      </c>
      <c r="V1046" s="517" t="str">
        <f>六年级等级</f>
        <v/>
      </c>
      <c r="W1046" s="516" t="str">
        <f>六年级一分钟跳绳得分</f>
        <v/>
      </c>
      <c r="X1046" s="517" t="str">
        <f>六年级等级</f>
        <v/>
      </c>
      <c r="Y1046" s="515" t="str">
        <f>六年级仰卧起坐得分</f>
        <v/>
      </c>
      <c r="Z1046" s="518" t="str">
        <f>六年级等级</f>
        <v/>
      </c>
      <c r="AA1046" s="533" t="str">
        <f>六年级折返跑得分</f>
        <v/>
      </c>
      <c r="AB1046" s="515" t="str">
        <f>六年级等级</f>
        <v/>
      </c>
      <c r="AC1046" s="533" t="str">
        <f>六年级跳绳附加分</f>
        <v/>
      </c>
      <c r="AD1046" s="534" t="str">
        <f>六年级标准分</f>
        <v/>
      </c>
      <c r="AE1046" s="534" t="str">
        <f>六年级总分</f>
        <v/>
      </c>
      <c r="AF1046" s="517" t="str">
        <f>六年级等级</f>
        <v/>
      </c>
    </row>
    <row r="1047" spans="1:32">
      <c r="A1047" s="476">
        <v>615</v>
      </c>
      <c r="B1047" s="477">
        <v>65</v>
      </c>
      <c r="C1047" s="586"/>
      <c r="D1047" s="587"/>
      <c r="E1047" s="586"/>
      <c r="F1047" s="473"/>
      <c r="G1047" s="608"/>
      <c r="H1047" s="475"/>
      <c r="I1047" s="613"/>
      <c r="J1047" s="614"/>
      <c r="K1047" s="614"/>
      <c r="L1047" s="615"/>
      <c r="M1047" s="616"/>
      <c r="N1047" s="505" t="str">
        <f>六年级BMI</f>
        <v/>
      </c>
      <c r="O1047" s="499" t="str">
        <f>六年级BMI等级</f>
        <v/>
      </c>
      <c r="P1047" s="500" t="str">
        <f>六年级BMI得分</f>
        <v/>
      </c>
      <c r="Q1047" s="515" t="str">
        <f>六年级肺活量得分</f>
        <v/>
      </c>
      <c r="R1047" s="512" t="str">
        <f>六年级等级</f>
        <v/>
      </c>
      <c r="S1047" s="516" t="str">
        <f>六年级50米跑得分</f>
        <v/>
      </c>
      <c r="T1047" s="517" t="str">
        <f>六年级等级</f>
        <v/>
      </c>
      <c r="U1047" s="516" t="str">
        <f>六年级坐位体前屈得分</f>
        <v/>
      </c>
      <c r="V1047" s="517" t="str">
        <f>六年级等级</f>
        <v/>
      </c>
      <c r="W1047" s="516" t="str">
        <f>六年级一分钟跳绳得分</f>
        <v/>
      </c>
      <c r="X1047" s="517" t="str">
        <f>六年级等级</f>
        <v/>
      </c>
      <c r="Y1047" s="515" t="str">
        <f>六年级仰卧起坐得分</f>
        <v/>
      </c>
      <c r="Z1047" s="518" t="str">
        <f>六年级等级</f>
        <v/>
      </c>
      <c r="AA1047" s="533" t="str">
        <f>六年级折返跑得分</f>
        <v/>
      </c>
      <c r="AB1047" s="515" t="str">
        <f>六年级等级</f>
        <v/>
      </c>
      <c r="AC1047" s="533" t="str">
        <f>六年级跳绳附加分</f>
        <v/>
      </c>
      <c r="AD1047" s="534" t="str">
        <f>六年级标准分</f>
        <v/>
      </c>
      <c r="AE1047" s="534" t="str">
        <f>六年级总分</f>
        <v/>
      </c>
      <c r="AF1047" s="517" t="str">
        <f>六年级等级</f>
        <v/>
      </c>
    </row>
    <row r="1048" spans="1:39">
      <c r="A1048" s="476">
        <v>615</v>
      </c>
      <c r="B1048" s="477">
        <v>66</v>
      </c>
      <c r="C1048" s="586"/>
      <c r="D1048" s="587"/>
      <c r="E1048" s="586"/>
      <c r="F1048" s="473"/>
      <c r="G1048" s="608"/>
      <c r="H1048" s="475"/>
      <c r="I1048" s="613"/>
      <c r="J1048" s="614"/>
      <c r="K1048" s="614"/>
      <c r="L1048" s="615"/>
      <c r="M1048" s="616"/>
      <c r="N1048" s="505" t="str">
        <f>六年级BMI</f>
        <v/>
      </c>
      <c r="O1048" s="499" t="str">
        <f>六年级BMI等级</f>
        <v/>
      </c>
      <c r="P1048" s="500" t="str">
        <f>六年级BMI得分</f>
        <v/>
      </c>
      <c r="Q1048" s="515" t="str">
        <f>六年级肺活量得分</f>
        <v/>
      </c>
      <c r="R1048" s="512" t="str">
        <f>六年级等级</f>
        <v/>
      </c>
      <c r="S1048" s="516" t="str">
        <f>六年级50米跑得分</f>
        <v/>
      </c>
      <c r="T1048" s="517" t="str">
        <f>六年级等级</f>
        <v/>
      </c>
      <c r="U1048" s="516" t="str">
        <f>六年级坐位体前屈得分</f>
        <v/>
      </c>
      <c r="V1048" s="517" t="str">
        <f>六年级等级</f>
        <v/>
      </c>
      <c r="W1048" s="516" t="str">
        <f>六年级一分钟跳绳得分</f>
        <v/>
      </c>
      <c r="X1048" s="517" t="str">
        <f>六年级等级</f>
        <v/>
      </c>
      <c r="Y1048" s="515" t="str">
        <f>六年级仰卧起坐得分</f>
        <v/>
      </c>
      <c r="Z1048" s="518" t="str">
        <f>六年级等级</f>
        <v/>
      </c>
      <c r="AA1048" s="533" t="str">
        <f>六年级折返跑得分</f>
        <v/>
      </c>
      <c r="AB1048" s="515" t="str">
        <f>六年级等级</f>
        <v/>
      </c>
      <c r="AC1048" s="533" t="str">
        <f>六年级跳绳附加分</f>
        <v/>
      </c>
      <c r="AD1048" s="534" t="str">
        <f>六年级标准分</f>
        <v/>
      </c>
      <c r="AE1048" s="534" t="str">
        <f>六年级总分</f>
        <v/>
      </c>
      <c r="AF1048" s="517" t="str">
        <f>六年级等级</f>
        <v/>
      </c>
      <c r="AM1048" s="452" t="str">
        <f>折返时间</f>
        <v/>
      </c>
    </row>
    <row r="1049" spans="1:39">
      <c r="A1049" s="476">
        <v>615</v>
      </c>
      <c r="B1049" s="477">
        <v>67</v>
      </c>
      <c r="C1049" s="586"/>
      <c r="D1049" s="587"/>
      <c r="E1049" s="586"/>
      <c r="F1049" s="473"/>
      <c r="G1049" s="608"/>
      <c r="H1049" s="475"/>
      <c r="I1049" s="613"/>
      <c r="J1049" s="614"/>
      <c r="K1049" s="614"/>
      <c r="L1049" s="615"/>
      <c r="M1049" s="616"/>
      <c r="N1049" s="505" t="str">
        <f>六年级BMI</f>
        <v/>
      </c>
      <c r="O1049" s="499" t="str">
        <f>六年级BMI等级</f>
        <v/>
      </c>
      <c r="P1049" s="500" t="str">
        <f>六年级BMI得分</f>
        <v/>
      </c>
      <c r="Q1049" s="515" t="str">
        <f>六年级肺活量得分</f>
        <v/>
      </c>
      <c r="R1049" s="512" t="str">
        <f>六年级等级</f>
        <v/>
      </c>
      <c r="S1049" s="516" t="str">
        <f>六年级50米跑得分</f>
        <v/>
      </c>
      <c r="T1049" s="517" t="str">
        <f>六年级等级</f>
        <v/>
      </c>
      <c r="U1049" s="516" t="str">
        <f>六年级坐位体前屈得分</f>
        <v/>
      </c>
      <c r="V1049" s="517" t="str">
        <f>六年级等级</f>
        <v/>
      </c>
      <c r="W1049" s="516" t="str">
        <f>六年级一分钟跳绳得分</f>
        <v/>
      </c>
      <c r="X1049" s="517" t="str">
        <f>六年级等级</f>
        <v/>
      </c>
      <c r="Y1049" s="515" t="str">
        <f>六年级仰卧起坐得分</f>
        <v/>
      </c>
      <c r="Z1049" s="518" t="str">
        <f>六年级等级</f>
        <v/>
      </c>
      <c r="AA1049" s="533" t="str">
        <f>六年级折返跑得分</f>
        <v/>
      </c>
      <c r="AB1049" s="515" t="str">
        <f>六年级等级</f>
        <v/>
      </c>
      <c r="AC1049" s="533" t="str">
        <f>六年级跳绳附加分</f>
        <v/>
      </c>
      <c r="AD1049" s="534" t="str">
        <f>六年级标准分</f>
        <v/>
      </c>
      <c r="AE1049" s="534" t="str">
        <f>六年级总分</f>
        <v/>
      </c>
      <c r="AF1049" s="517" t="str">
        <f>六年级等级</f>
        <v/>
      </c>
      <c r="AM1049" s="452" t="str">
        <f>折返时间</f>
        <v/>
      </c>
    </row>
    <row r="1050" spans="1:39">
      <c r="A1050" s="476">
        <v>615</v>
      </c>
      <c r="B1050" s="477">
        <v>68</v>
      </c>
      <c r="C1050" s="586"/>
      <c r="D1050" s="587"/>
      <c r="E1050" s="586"/>
      <c r="F1050" s="473"/>
      <c r="G1050" s="608"/>
      <c r="H1050" s="475"/>
      <c r="I1050" s="613"/>
      <c r="J1050" s="614"/>
      <c r="K1050" s="614"/>
      <c r="L1050" s="615"/>
      <c r="M1050" s="616"/>
      <c r="N1050" s="505" t="str">
        <f>六年级BMI</f>
        <v/>
      </c>
      <c r="O1050" s="499" t="str">
        <f>六年级BMI等级</f>
        <v/>
      </c>
      <c r="P1050" s="500" t="str">
        <f>六年级BMI得分</f>
        <v/>
      </c>
      <c r="Q1050" s="515" t="str">
        <f>六年级肺活量得分</f>
        <v/>
      </c>
      <c r="R1050" s="512" t="str">
        <f>六年级等级</f>
        <v/>
      </c>
      <c r="S1050" s="516" t="str">
        <f>六年级50米跑得分</f>
        <v/>
      </c>
      <c r="T1050" s="517" t="str">
        <f>六年级等级</f>
        <v/>
      </c>
      <c r="U1050" s="516" t="str">
        <f>六年级坐位体前屈得分</f>
        <v/>
      </c>
      <c r="V1050" s="517" t="str">
        <f>六年级等级</f>
        <v/>
      </c>
      <c r="W1050" s="516" t="str">
        <f>六年级一分钟跳绳得分</f>
        <v/>
      </c>
      <c r="X1050" s="517" t="str">
        <f>六年级等级</f>
        <v/>
      </c>
      <c r="Y1050" s="515" t="str">
        <f>六年级仰卧起坐得分</f>
        <v/>
      </c>
      <c r="Z1050" s="518" t="str">
        <f>六年级等级</f>
        <v/>
      </c>
      <c r="AA1050" s="533" t="str">
        <f>六年级折返跑得分</f>
        <v/>
      </c>
      <c r="AB1050" s="515" t="str">
        <f>六年级等级</f>
        <v/>
      </c>
      <c r="AC1050" s="533" t="str">
        <f>六年级跳绳附加分</f>
        <v/>
      </c>
      <c r="AD1050" s="534" t="str">
        <f>六年级标准分</f>
        <v/>
      </c>
      <c r="AE1050" s="534" t="str">
        <f>六年级总分</f>
        <v/>
      </c>
      <c r="AF1050" s="517" t="str">
        <f>六年级等级</f>
        <v/>
      </c>
      <c r="AM1050" s="452" t="str">
        <f>折返时间</f>
        <v/>
      </c>
    </row>
    <row r="1051" spans="1:39">
      <c r="A1051" s="476">
        <v>615</v>
      </c>
      <c r="B1051" s="477">
        <v>69</v>
      </c>
      <c r="C1051" s="586"/>
      <c r="D1051" s="587"/>
      <c r="E1051" s="586"/>
      <c r="F1051" s="473"/>
      <c r="G1051" s="608"/>
      <c r="H1051" s="475"/>
      <c r="I1051" s="613"/>
      <c r="J1051" s="614"/>
      <c r="K1051" s="614"/>
      <c r="L1051" s="615"/>
      <c r="M1051" s="616"/>
      <c r="N1051" s="505" t="str">
        <f>六年级BMI</f>
        <v/>
      </c>
      <c r="O1051" s="499" t="str">
        <f>六年级BMI等级</f>
        <v/>
      </c>
      <c r="P1051" s="500" t="str">
        <f>六年级BMI得分</f>
        <v/>
      </c>
      <c r="Q1051" s="515" t="str">
        <f>六年级肺活量得分</f>
        <v/>
      </c>
      <c r="R1051" s="512" t="str">
        <f>六年级等级</f>
        <v/>
      </c>
      <c r="S1051" s="516" t="str">
        <f>六年级50米跑得分</f>
        <v/>
      </c>
      <c r="T1051" s="517" t="str">
        <f>六年级等级</f>
        <v/>
      </c>
      <c r="U1051" s="516" t="str">
        <f>六年级坐位体前屈得分</f>
        <v/>
      </c>
      <c r="V1051" s="517" t="str">
        <f>六年级等级</f>
        <v/>
      </c>
      <c r="W1051" s="516" t="str">
        <f>六年级一分钟跳绳得分</f>
        <v/>
      </c>
      <c r="X1051" s="517" t="str">
        <f>六年级等级</f>
        <v/>
      </c>
      <c r="Y1051" s="515" t="str">
        <f>六年级仰卧起坐得分</f>
        <v/>
      </c>
      <c r="Z1051" s="518" t="str">
        <f>六年级等级</f>
        <v/>
      </c>
      <c r="AA1051" s="533" t="str">
        <f>六年级折返跑得分</f>
        <v/>
      </c>
      <c r="AB1051" s="515" t="str">
        <f>六年级等级</f>
        <v/>
      </c>
      <c r="AC1051" s="533" t="str">
        <f>六年级跳绳附加分</f>
        <v/>
      </c>
      <c r="AD1051" s="534" t="str">
        <f>六年级标准分</f>
        <v/>
      </c>
      <c r="AE1051" s="534" t="str">
        <f>六年级总分</f>
        <v/>
      </c>
      <c r="AF1051" s="517" t="str">
        <f>六年级等级</f>
        <v/>
      </c>
      <c r="AM1051" s="452" t="str">
        <f>折返时间</f>
        <v/>
      </c>
    </row>
    <row r="1052" ht="15.75" spans="1:39">
      <c r="A1052" s="535">
        <v>615</v>
      </c>
      <c r="B1052" s="536">
        <v>70</v>
      </c>
      <c r="C1052" s="590"/>
      <c r="D1052" s="591"/>
      <c r="E1052" s="590"/>
      <c r="F1052" s="583"/>
      <c r="G1052" s="611"/>
      <c r="H1052" s="542"/>
      <c r="I1052" s="617"/>
      <c r="J1052" s="618"/>
      <c r="K1052" s="626"/>
      <c r="L1052" s="627"/>
      <c r="M1052" s="628"/>
      <c r="N1052" s="548" t="str">
        <f>六年级BMI</f>
        <v/>
      </c>
      <c r="O1052" s="549" t="str">
        <f>六年级BMI等级</f>
        <v/>
      </c>
      <c r="P1052" s="550" t="str">
        <f>六年级BMI得分</f>
        <v/>
      </c>
      <c r="Q1052" s="556" t="str">
        <f>六年级肺活量得分</f>
        <v/>
      </c>
      <c r="R1052" s="557" t="str">
        <f>六年级等级</f>
        <v/>
      </c>
      <c r="S1052" s="558" t="str">
        <f>六年级50米跑得分</f>
        <v/>
      </c>
      <c r="T1052" s="559" t="str">
        <f>六年级等级</f>
        <v/>
      </c>
      <c r="U1052" s="558" t="str">
        <f>六年级坐位体前屈得分</f>
        <v/>
      </c>
      <c r="V1052" s="559" t="str">
        <f>六年级等级</f>
        <v/>
      </c>
      <c r="W1052" s="558" t="str">
        <f>六年级一分钟跳绳得分</f>
        <v/>
      </c>
      <c r="X1052" s="559" t="str">
        <f>六年级等级</f>
        <v/>
      </c>
      <c r="Y1052" s="556" t="str">
        <f>六年级仰卧起坐得分</f>
        <v/>
      </c>
      <c r="Z1052" s="563" t="str">
        <f>六年级等级</f>
        <v/>
      </c>
      <c r="AA1052" s="564" t="str">
        <f>六年级折返跑得分</f>
        <v/>
      </c>
      <c r="AB1052" s="556" t="str">
        <f>六年级等级</f>
        <v/>
      </c>
      <c r="AC1052" s="565" t="str">
        <f>六年级跳绳附加分</f>
        <v/>
      </c>
      <c r="AD1052" s="566" t="str">
        <f>六年级标准分</f>
        <v/>
      </c>
      <c r="AE1052" s="566" t="str">
        <f>六年级总分</f>
        <v/>
      </c>
      <c r="AF1052" s="567" t="str">
        <f>六年级等级</f>
        <v/>
      </c>
      <c r="AM1052" s="452" t="str">
        <f>折返时间</f>
        <v/>
      </c>
    </row>
    <row r="1053" ht="15.75" spans="1:39">
      <c r="A1053" s="468">
        <v>616</v>
      </c>
      <c r="B1053" s="469">
        <v>1</v>
      </c>
      <c r="C1053" s="593"/>
      <c r="D1053" s="594"/>
      <c r="E1053" s="593"/>
      <c r="F1053" s="473"/>
      <c r="G1053" s="612"/>
      <c r="H1053" s="475"/>
      <c r="I1053" s="621"/>
      <c r="J1053" s="622"/>
      <c r="K1053" s="629"/>
      <c r="L1053" s="630"/>
      <c r="M1053" s="631"/>
      <c r="N1053" s="553" t="str">
        <f>六年级BMI</f>
        <v/>
      </c>
      <c r="O1053" s="554" t="str">
        <f>六年级BMI等级</f>
        <v/>
      </c>
      <c r="P1053" s="555" t="str">
        <f>六年级BMI得分</f>
        <v/>
      </c>
      <c r="Q1053" s="560" t="str">
        <f>六年级肺活量得分</f>
        <v/>
      </c>
      <c r="R1053" s="561" t="str">
        <f>六年级等级</f>
        <v/>
      </c>
      <c r="S1053" s="562" t="str">
        <f>六年级50米跑得分</f>
        <v/>
      </c>
      <c r="T1053" s="561" t="str">
        <f>六年级等级</f>
        <v/>
      </c>
      <c r="U1053" s="562" t="str">
        <f>六年级坐位体前屈得分</f>
        <v/>
      </c>
      <c r="V1053" s="561" t="str">
        <f>六年级等级</f>
        <v/>
      </c>
      <c r="W1053" s="562" t="str">
        <f>六年级一分钟跳绳得分</f>
        <v/>
      </c>
      <c r="X1053" s="561" t="str">
        <f>六年级等级</f>
        <v/>
      </c>
      <c r="Y1053" s="560" t="str">
        <f>六年级仰卧起坐得分</f>
        <v/>
      </c>
      <c r="Z1053" s="568" t="str">
        <f>六年级等级</f>
        <v/>
      </c>
      <c r="AA1053" s="569" t="str">
        <f>六年级折返跑得分</f>
        <v/>
      </c>
      <c r="AB1053" s="560" t="str">
        <f>六年级等级</f>
        <v/>
      </c>
      <c r="AC1053" s="530" t="str">
        <f>六年级跳绳附加分</f>
        <v/>
      </c>
      <c r="AD1053" s="531" t="str">
        <f>六年级标准分</f>
        <v/>
      </c>
      <c r="AE1053" s="531" t="str">
        <f>六年级总分</f>
        <v/>
      </c>
      <c r="AF1053" s="512" t="str">
        <f>六年级等级</f>
        <v/>
      </c>
      <c r="AM1053" s="452" t="str">
        <f>折返时间</f>
        <v/>
      </c>
    </row>
    <row r="1054" spans="1:39">
      <c r="A1054" s="476">
        <v>616</v>
      </c>
      <c r="B1054" s="477">
        <v>2</v>
      </c>
      <c r="C1054" s="586"/>
      <c r="D1054" s="587"/>
      <c r="E1054" s="586"/>
      <c r="F1054" s="473"/>
      <c r="G1054" s="608"/>
      <c r="H1054" s="475"/>
      <c r="I1054" s="613"/>
      <c r="J1054" s="614"/>
      <c r="K1054" s="614"/>
      <c r="L1054" s="615"/>
      <c r="M1054" s="616"/>
      <c r="N1054" s="505" t="str">
        <f>六年级BMI</f>
        <v/>
      </c>
      <c r="O1054" s="499" t="str">
        <f>六年级BMI等级</f>
        <v/>
      </c>
      <c r="P1054" s="500" t="str">
        <f>六年级BMI得分</f>
        <v/>
      </c>
      <c r="Q1054" s="515" t="str">
        <f>六年级肺活量得分</f>
        <v/>
      </c>
      <c r="R1054" s="512" t="str">
        <f>六年级等级</f>
        <v/>
      </c>
      <c r="S1054" s="516" t="str">
        <f>六年级50米跑得分</f>
        <v/>
      </c>
      <c r="T1054" s="517" t="str">
        <f>六年级等级</f>
        <v/>
      </c>
      <c r="U1054" s="516" t="str">
        <f>六年级坐位体前屈得分</f>
        <v/>
      </c>
      <c r="V1054" s="517" t="str">
        <f>六年级等级</f>
        <v/>
      </c>
      <c r="W1054" s="516" t="str">
        <f>六年级一分钟跳绳得分</f>
        <v/>
      </c>
      <c r="X1054" s="517" t="str">
        <f>六年级等级</f>
        <v/>
      </c>
      <c r="Y1054" s="515" t="str">
        <f>六年级仰卧起坐得分</f>
        <v/>
      </c>
      <c r="Z1054" s="518" t="str">
        <f>六年级等级</f>
        <v/>
      </c>
      <c r="AA1054" s="533" t="str">
        <f>六年级折返跑得分</f>
        <v/>
      </c>
      <c r="AB1054" s="515" t="str">
        <f>六年级等级</f>
        <v/>
      </c>
      <c r="AC1054" s="533" t="str">
        <f>六年级跳绳附加分</f>
        <v/>
      </c>
      <c r="AD1054" s="534" t="str">
        <f>六年级标准分</f>
        <v/>
      </c>
      <c r="AE1054" s="534" t="str">
        <f>六年级总分</f>
        <v/>
      </c>
      <c r="AF1054" s="517" t="str">
        <f>六年级等级</f>
        <v/>
      </c>
      <c r="AM1054" s="452" t="str">
        <f>折返时间</f>
        <v/>
      </c>
    </row>
    <row r="1055" spans="1:39">
      <c r="A1055" s="476">
        <v>616</v>
      </c>
      <c r="B1055" s="477">
        <v>3</v>
      </c>
      <c r="C1055" s="586"/>
      <c r="D1055" s="587"/>
      <c r="E1055" s="586"/>
      <c r="F1055" s="473"/>
      <c r="G1055" s="608"/>
      <c r="H1055" s="475"/>
      <c r="I1055" s="613"/>
      <c r="J1055" s="614"/>
      <c r="K1055" s="614"/>
      <c r="L1055" s="615"/>
      <c r="M1055" s="616"/>
      <c r="N1055" s="505" t="str">
        <f>六年级BMI</f>
        <v/>
      </c>
      <c r="O1055" s="499" t="str">
        <f>六年级BMI等级</f>
        <v/>
      </c>
      <c r="P1055" s="500" t="str">
        <f>六年级BMI得分</f>
        <v/>
      </c>
      <c r="Q1055" s="515" t="str">
        <f>六年级肺活量得分</f>
        <v/>
      </c>
      <c r="R1055" s="512" t="str">
        <f>六年级等级</f>
        <v/>
      </c>
      <c r="S1055" s="516" t="str">
        <f>六年级50米跑得分</f>
        <v/>
      </c>
      <c r="T1055" s="517" t="str">
        <f>六年级等级</f>
        <v/>
      </c>
      <c r="U1055" s="516" t="str">
        <f>六年级坐位体前屈得分</f>
        <v/>
      </c>
      <c r="V1055" s="517" t="str">
        <f>六年级等级</f>
        <v/>
      </c>
      <c r="W1055" s="516" t="str">
        <f>六年级一分钟跳绳得分</f>
        <v/>
      </c>
      <c r="X1055" s="517" t="str">
        <f>六年级等级</f>
        <v/>
      </c>
      <c r="Y1055" s="515" t="str">
        <f>六年级仰卧起坐得分</f>
        <v/>
      </c>
      <c r="Z1055" s="518" t="str">
        <f>六年级等级</f>
        <v/>
      </c>
      <c r="AA1055" s="533" t="str">
        <f>六年级折返跑得分</f>
        <v/>
      </c>
      <c r="AB1055" s="515" t="str">
        <f>六年级等级</f>
        <v/>
      </c>
      <c r="AC1055" s="533" t="str">
        <f>六年级跳绳附加分</f>
        <v/>
      </c>
      <c r="AD1055" s="534" t="str">
        <f>六年级标准分</f>
        <v/>
      </c>
      <c r="AE1055" s="534" t="str">
        <f>六年级总分</f>
        <v/>
      </c>
      <c r="AF1055" s="517" t="str">
        <f>六年级等级</f>
        <v/>
      </c>
      <c r="AM1055" s="452" t="str">
        <f>折返时间</f>
        <v/>
      </c>
    </row>
    <row r="1056" spans="1:39">
      <c r="A1056" s="476">
        <v>616</v>
      </c>
      <c r="B1056" s="477">
        <v>4</v>
      </c>
      <c r="C1056" s="586"/>
      <c r="D1056" s="587"/>
      <c r="E1056" s="586"/>
      <c r="F1056" s="473"/>
      <c r="G1056" s="608"/>
      <c r="H1056" s="475"/>
      <c r="I1056" s="613"/>
      <c r="J1056" s="614"/>
      <c r="K1056" s="614"/>
      <c r="L1056" s="615"/>
      <c r="M1056" s="616"/>
      <c r="N1056" s="505" t="str">
        <f>六年级BMI</f>
        <v/>
      </c>
      <c r="O1056" s="499" t="str">
        <f>六年级BMI等级</f>
        <v/>
      </c>
      <c r="P1056" s="500" t="str">
        <f>六年级BMI得分</f>
        <v/>
      </c>
      <c r="Q1056" s="515" t="str">
        <f>六年级肺活量得分</f>
        <v/>
      </c>
      <c r="R1056" s="512" t="str">
        <f>六年级等级</f>
        <v/>
      </c>
      <c r="S1056" s="516" t="str">
        <f>六年级50米跑得分</f>
        <v/>
      </c>
      <c r="T1056" s="517" t="str">
        <f>六年级等级</f>
        <v/>
      </c>
      <c r="U1056" s="516" t="str">
        <f>六年级坐位体前屈得分</f>
        <v/>
      </c>
      <c r="V1056" s="517" t="str">
        <f>六年级等级</f>
        <v/>
      </c>
      <c r="W1056" s="516" t="str">
        <f>六年级一分钟跳绳得分</f>
        <v/>
      </c>
      <c r="X1056" s="517" t="str">
        <f>六年级等级</f>
        <v/>
      </c>
      <c r="Y1056" s="515" t="str">
        <f>六年级仰卧起坐得分</f>
        <v/>
      </c>
      <c r="Z1056" s="518" t="str">
        <f>六年级等级</f>
        <v/>
      </c>
      <c r="AA1056" s="533" t="str">
        <f>六年级折返跑得分</f>
        <v/>
      </c>
      <c r="AB1056" s="515" t="str">
        <f>六年级等级</f>
        <v/>
      </c>
      <c r="AC1056" s="533" t="str">
        <f>六年级跳绳附加分</f>
        <v/>
      </c>
      <c r="AD1056" s="534" t="str">
        <f>六年级标准分</f>
        <v/>
      </c>
      <c r="AE1056" s="534" t="str">
        <f>六年级总分</f>
        <v/>
      </c>
      <c r="AF1056" s="517" t="str">
        <f>六年级等级</f>
        <v/>
      </c>
      <c r="AM1056" s="452" t="str">
        <f>折返时间</f>
        <v/>
      </c>
    </row>
    <row r="1057" spans="1:39">
      <c r="A1057" s="476">
        <v>616</v>
      </c>
      <c r="B1057" s="477">
        <v>5</v>
      </c>
      <c r="C1057" s="586"/>
      <c r="D1057" s="587"/>
      <c r="E1057" s="586"/>
      <c r="F1057" s="473"/>
      <c r="G1057" s="608"/>
      <c r="H1057" s="475"/>
      <c r="I1057" s="613"/>
      <c r="J1057" s="614"/>
      <c r="K1057" s="614"/>
      <c r="L1057" s="615"/>
      <c r="M1057" s="616"/>
      <c r="N1057" s="505" t="str">
        <f>六年级BMI</f>
        <v/>
      </c>
      <c r="O1057" s="499" t="str">
        <f>六年级BMI等级</f>
        <v/>
      </c>
      <c r="P1057" s="500" t="str">
        <f>六年级BMI得分</f>
        <v/>
      </c>
      <c r="Q1057" s="515" t="str">
        <f>六年级肺活量得分</f>
        <v/>
      </c>
      <c r="R1057" s="512" t="str">
        <f>六年级等级</f>
        <v/>
      </c>
      <c r="S1057" s="516" t="str">
        <f>六年级50米跑得分</f>
        <v/>
      </c>
      <c r="T1057" s="517" t="str">
        <f>六年级等级</f>
        <v/>
      </c>
      <c r="U1057" s="516" t="str">
        <f>六年级坐位体前屈得分</f>
        <v/>
      </c>
      <c r="V1057" s="517" t="str">
        <f>六年级等级</f>
        <v/>
      </c>
      <c r="W1057" s="516" t="str">
        <f>六年级一分钟跳绳得分</f>
        <v/>
      </c>
      <c r="X1057" s="517" t="str">
        <f>六年级等级</f>
        <v/>
      </c>
      <c r="Y1057" s="515" t="str">
        <f>六年级仰卧起坐得分</f>
        <v/>
      </c>
      <c r="Z1057" s="518" t="str">
        <f>六年级等级</f>
        <v/>
      </c>
      <c r="AA1057" s="533" t="str">
        <f>六年级折返跑得分</f>
        <v/>
      </c>
      <c r="AB1057" s="515" t="str">
        <f>六年级等级</f>
        <v/>
      </c>
      <c r="AC1057" s="533" t="str">
        <f>六年级跳绳附加分</f>
        <v/>
      </c>
      <c r="AD1057" s="534" t="str">
        <f>六年级标准分</f>
        <v/>
      </c>
      <c r="AE1057" s="534" t="str">
        <f>六年级总分</f>
        <v/>
      </c>
      <c r="AF1057" s="517" t="str">
        <f>六年级等级</f>
        <v/>
      </c>
      <c r="AM1057" s="452" t="str">
        <f>折返时间</f>
        <v/>
      </c>
    </row>
    <row r="1058" spans="1:39">
      <c r="A1058" s="476">
        <v>616</v>
      </c>
      <c r="B1058" s="477">
        <v>6</v>
      </c>
      <c r="C1058" s="586"/>
      <c r="D1058" s="587"/>
      <c r="E1058" s="586"/>
      <c r="F1058" s="473"/>
      <c r="G1058" s="608"/>
      <c r="H1058" s="475"/>
      <c r="I1058" s="613"/>
      <c r="J1058" s="614"/>
      <c r="K1058" s="614"/>
      <c r="L1058" s="615"/>
      <c r="M1058" s="616"/>
      <c r="N1058" s="505" t="str">
        <f>六年级BMI</f>
        <v/>
      </c>
      <c r="O1058" s="499" t="str">
        <f>六年级BMI等级</f>
        <v/>
      </c>
      <c r="P1058" s="500" t="str">
        <f>六年级BMI得分</f>
        <v/>
      </c>
      <c r="Q1058" s="515" t="str">
        <f>六年级肺活量得分</f>
        <v/>
      </c>
      <c r="R1058" s="512" t="str">
        <f>六年级等级</f>
        <v/>
      </c>
      <c r="S1058" s="516" t="str">
        <f>六年级50米跑得分</f>
        <v/>
      </c>
      <c r="T1058" s="517" t="str">
        <f>六年级等级</f>
        <v/>
      </c>
      <c r="U1058" s="516" t="str">
        <f>六年级坐位体前屈得分</f>
        <v/>
      </c>
      <c r="V1058" s="517" t="str">
        <f>六年级等级</f>
        <v/>
      </c>
      <c r="W1058" s="516" t="str">
        <f>六年级一分钟跳绳得分</f>
        <v/>
      </c>
      <c r="X1058" s="517" t="str">
        <f>六年级等级</f>
        <v/>
      </c>
      <c r="Y1058" s="515" t="str">
        <f>六年级仰卧起坐得分</f>
        <v/>
      </c>
      <c r="Z1058" s="518" t="str">
        <f>六年级等级</f>
        <v/>
      </c>
      <c r="AA1058" s="533" t="str">
        <f>六年级折返跑得分</f>
        <v/>
      </c>
      <c r="AB1058" s="515" t="str">
        <f>六年级等级</f>
        <v/>
      </c>
      <c r="AC1058" s="533" t="str">
        <f>六年级跳绳附加分</f>
        <v/>
      </c>
      <c r="AD1058" s="534" t="str">
        <f>六年级标准分</f>
        <v/>
      </c>
      <c r="AE1058" s="534" t="str">
        <f>六年级总分</f>
        <v/>
      </c>
      <c r="AF1058" s="517" t="str">
        <f>六年级等级</f>
        <v/>
      </c>
      <c r="AM1058" s="452" t="str">
        <f>折返时间</f>
        <v/>
      </c>
    </row>
    <row r="1059" spans="1:39">
      <c r="A1059" s="476">
        <v>616</v>
      </c>
      <c r="B1059" s="477">
        <v>7</v>
      </c>
      <c r="C1059" s="586"/>
      <c r="D1059" s="587"/>
      <c r="E1059" s="586"/>
      <c r="F1059" s="473"/>
      <c r="G1059" s="608"/>
      <c r="H1059" s="475"/>
      <c r="I1059" s="613"/>
      <c r="J1059" s="614"/>
      <c r="K1059" s="614"/>
      <c r="L1059" s="615"/>
      <c r="M1059" s="616"/>
      <c r="N1059" s="505" t="str">
        <f>六年级BMI</f>
        <v/>
      </c>
      <c r="O1059" s="499" t="str">
        <f>六年级BMI等级</f>
        <v/>
      </c>
      <c r="P1059" s="500" t="str">
        <f>六年级BMI得分</f>
        <v/>
      </c>
      <c r="Q1059" s="515" t="str">
        <f>六年级肺活量得分</f>
        <v/>
      </c>
      <c r="R1059" s="512" t="str">
        <f>六年级等级</f>
        <v/>
      </c>
      <c r="S1059" s="516" t="str">
        <f>六年级50米跑得分</f>
        <v/>
      </c>
      <c r="T1059" s="517" t="str">
        <f>六年级等级</f>
        <v/>
      </c>
      <c r="U1059" s="516" t="str">
        <f>六年级坐位体前屈得分</f>
        <v/>
      </c>
      <c r="V1059" s="517" t="str">
        <f>六年级等级</f>
        <v/>
      </c>
      <c r="W1059" s="516" t="str">
        <f>六年级一分钟跳绳得分</f>
        <v/>
      </c>
      <c r="X1059" s="517" t="str">
        <f>六年级等级</f>
        <v/>
      </c>
      <c r="Y1059" s="515" t="str">
        <f>六年级仰卧起坐得分</f>
        <v/>
      </c>
      <c r="Z1059" s="518" t="str">
        <f>六年级等级</f>
        <v/>
      </c>
      <c r="AA1059" s="533" t="str">
        <f>六年级折返跑得分</f>
        <v/>
      </c>
      <c r="AB1059" s="515" t="str">
        <f>六年级等级</f>
        <v/>
      </c>
      <c r="AC1059" s="533" t="str">
        <f>六年级跳绳附加分</f>
        <v/>
      </c>
      <c r="AD1059" s="534" t="str">
        <f>六年级标准分</f>
        <v/>
      </c>
      <c r="AE1059" s="534" t="str">
        <f>六年级总分</f>
        <v/>
      </c>
      <c r="AF1059" s="517" t="str">
        <f>六年级等级</f>
        <v/>
      </c>
      <c r="AM1059" s="452" t="str">
        <f>折返时间</f>
        <v/>
      </c>
    </row>
    <row r="1060" spans="1:39">
      <c r="A1060" s="476">
        <v>616</v>
      </c>
      <c r="B1060" s="477">
        <v>8</v>
      </c>
      <c r="C1060" s="586"/>
      <c r="D1060" s="587"/>
      <c r="E1060" s="586"/>
      <c r="F1060" s="473"/>
      <c r="G1060" s="608"/>
      <c r="H1060" s="475"/>
      <c r="I1060" s="613"/>
      <c r="J1060" s="614"/>
      <c r="K1060" s="614"/>
      <c r="L1060" s="615"/>
      <c r="M1060" s="616"/>
      <c r="N1060" s="505" t="str">
        <f>六年级BMI</f>
        <v/>
      </c>
      <c r="O1060" s="499" t="str">
        <f>六年级BMI等级</f>
        <v/>
      </c>
      <c r="P1060" s="500" t="str">
        <f>六年级BMI得分</f>
        <v/>
      </c>
      <c r="Q1060" s="515" t="str">
        <f>六年级肺活量得分</f>
        <v/>
      </c>
      <c r="R1060" s="512" t="str">
        <f>六年级等级</f>
        <v/>
      </c>
      <c r="S1060" s="516" t="str">
        <f>六年级50米跑得分</f>
        <v/>
      </c>
      <c r="T1060" s="517" t="str">
        <f>六年级等级</f>
        <v/>
      </c>
      <c r="U1060" s="516" t="str">
        <f>六年级坐位体前屈得分</f>
        <v/>
      </c>
      <c r="V1060" s="517" t="str">
        <f>六年级等级</f>
        <v/>
      </c>
      <c r="W1060" s="516" t="str">
        <f>六年级一分钟跳绳得分</f>
        <v/>
      </c>
      <c r="X1060" s="517" t="str">
        <f>六年级等级</f>
        <v/>
      </c>
      <c r="Y1060" s="515" t="str">
        <f>六年级仰卧起坐得分</f>
        <v/>
      </c>
      <c r="Z1060" s="518" t="str">
        <f>六年级等级</f>
        <v/>
      </c>
      <c r="AA1060" s="533" t="str">
        <f>六年级折返跑得分</f>
        <v/>
      </c>
      <c r="AB1060" s="515" t="str">
        <f>六年级等级</f>
        <v/>
      </c>
      <c r="AC1060" s="533" t="str">
        <f>六年级跳绳附加分</f>
        <v/>
      </c>
      <c r="AD1060" s="534" t="str">
        <f>六年级标准分</f>
        <v/>
      </c>
      <c r="AE1060" s="534" t="str">
        <f>六年级总分</f>
        <v/>
      </c>
      <c r="AF1060" s="517" t="str">
        <f>六年级等级</f>
        <v/>
      </c>
      <c r="AM1060" s="452" t="str">
        <f>折返时间</f>
        <v/>
      </c>
    </row>
    <row r="1061" spans="1:39">
      <c r="A1061" s="476">
        <v>616</v>
      </c>
      <c r="B1061" s="477">
        <v>9</v>
      </c>
      <c r="C1061" s="586"/>
      <c r="D1061" s="587"/>
      <c r="E1061" s="586"/>
      <c r="F1061" s="473"/>
      <c r="G1061" s="608"/>
      <c r="H1061" s="475"/>
      <c r="I1061" s="613"/>
      <c r="J1061" s="614"/>
      <c r="K1061" s="614"/>
      <c r="L1061" s="615"/>
      <c r="M1061" s="616"/>
      <c r="N1061" s="505" t="str">
        <f>六年级BMI</f>
        <v/>
      </c>
      <c r="O1061" s="499" t="str">
        <f>六年级BMI等级</f>
        <v/>
      </c>
      <c r="P1061" s="500" t="str">
        <f>六年级BMI得分</f>
        <v/>
      </c>
      <c r="Q1061" s="515" t="str">
        <f>六年级肺活量得分</f>
        <v/>
      </c>
      <c r="R1061" s="512" t="str">
        <f>六年级等级</f>
        <v/>
      </c>
      <c r="S1061" s="516" t="str">
        <f>六年级50米跑得分</f>
        <v/>
      </c>
      <c r="T1061" s="517" t="str">
        <f>六年级等级</f>
        <v/>
      </c>
      <c r="U1061" s="516" t="str">
        <f>六年级坐位体前屈得分</f>
        <v/>
      </c>
      <c r="V1061" s="517" t="str">
        <f>六年级等级</f>
        <v/>
      </c>
      <c r="W1061" s="516" t="str">
        <f>六年级一分钟跳绳得分</f>
        <v/>
      </c>
      <c r="X1061" s="517" t="str">
        <f>六年级等级</f>
        <v/>
      </c>
      <c r="Y1061" s="515" t="str">
        <f>六年级仰卧起坐得分</f>
        <v/>
      </c>
      <c r="Z1061" s="518" t="str">
        <f>六年级等级</f>
        <v/>
      </c>
      <c r="AA1061" s="533" t="str">
        <f>六年级折返跑得分</f>
        <v/>
      </c>
      <c r="AB1061" s="515" t="str">
        <f>六年级等级</f>
        <v/>
      </c>
      <c r="AC1061" s="533" t="str">
        <f>六年级跳绳附加分</f>
        <v/>
      </c>
      <c r="AD1061" s="534" t="str">
        <f>六年级标准分</f>
        <v/>
      </c>
      <c r="AE1061" s="534" t="str">
        <f>六年级总分</f>
        <v/>
      </c>
      <c r="AF1061" s="517" t="str">
        <f>六年级等级</f>
        <v/>
      </c>
      <c r="AM1061" s="452" t="str">
        <f>折返时间</f>
        <v/>
      </c>
    </row>
    <row r="1062" spans="1:39">
      <c r="A1062" s="476">
        <v>616</v>
      </c>
      <c r="B1062" s="477">
        <v>10</v>
      </c>
      <c r="C1062" s="586"/>
      <c r="D1062" s="587"/>
      <c r="E1062" s="586"/>
      <c r="F1062" s="473"/>
      <c r="G1062" s="608"/>
      <c r="H1062" s="475"/>
      <c r="I1062" s="613"/>
      <c r="J1062" s="614"/>
      <c r="K1062" s="614"/>
      <c r="L1062" s="615"/>
      <c r="M1062" s="616"/>
      <c r="N1062" s="505" t="str">
        <f>六年级BMI</f>
        <v/>
      </c>
      <c r="O1062" s="499" t="str">
        <f>六年级BMI等级</f>
        <v/>
      </c>
      <c r="P1062" s="500" t="str">
        <f>六年级BMI得分</f>
        <v/>
      </c>
      <c r="Q1062" s="515" t="str">
        <f>六年级肺活量得分</f>
        <v/>
      </c>
      <c r="R1062" s="512" t="str">
        <f>六年级等级</f>
        <v/>
      </c>
      <c r="S1062" s="516" t="str">
        <f>六年级50米跑得分</f>
        <v/>
      </c>
      <c r="T1062" s="517" t="str">
        <f>六年级等级</f>
        <v/>
      </c>
      <c r="U1062" s="516" t="str">
        <f>六年级坐位体前屈得分</f>
        <v/>
      </c>
      <c r="V1062" s="517" t="str">
        <f>六年级等级</f>
        <v/>
      </c>
      <c r="W1062" s="516" t="str">
        <f>六年级一分钟跳绳得分</f>
        <v/>
      </c>
      <c r="X1062" s="517" t="str">
        <f>六年级等级</f>
        <v/>
      </c>
      <c r="Y1062" s="515" t="str">
        <f>六年级仰卧起坐得分</f>
        <v/>
      </c>
      <c r="Z1062" s="518" t="str">
        <f>六年级等级</f>
        <v/>
      </c>
      <c r="AA1062" s="533" t="str">
        <f>六年级折返跑得分</f>
        <v/>
      </c>
      <c r="AB1062" s="515" t="str">
        <f>六年级等级</f>
        <v/>
      </c>
      <c r="AC1062" s="533" t="str">
        <f>六年级跳绳附加分</f>
        <v/>
      </c>
      <c r="AD1062" s="534" t="str">
        <f>六年级标准分</f>
        <v/>
      </c>
      <c r="AE1062" s="534" t="str">
        <f>六年级总分</f>
        <v/>
      </c>
      <c r="AF1062" s="517" t="str">
        <f>六年级等级</f>
        <v/>
      </c>
      <c r="AM1062" s="452" t="str">
        <f>折返时间</f>
        <v/>
      </c>
    </row>
    <row r="1063" spans="1:39">
      <c r="A1063" s="476">
        <v>616</v>
      </c>
      <c r="B1063" s="477">
        <v>11</v>
      </c>
      <c r="C1063" s="586"/>
      <c r="D1063" s="587"/>
      <c r="E1063" s="586"/>
      <c r="F1063" s="473"/>
      <c r="G1063" s="608"/>
      <c r="H1063" s="475"/>
      <c r="I1063" s="613"/>
      <c r="J1063" s="614"/>
      <c r="K1063" s="614"/>
      <c r="L1063" s="615"/>
      <c r="M1063" s="616"/>
      <c r="N1063" s="505" t="str">
        <f>六年级BMI</f>
        <v/>
      </c>
      <c r="O1063" s="499" t="str">
        <f>六年级BMI等级</f>
        <v/>
      </c>
      <c r="P1063" s="500" t="str">
        <f>六年级BMI得分</f>
        <v/>
      </c>
      <c r="Q1063" s="515" t="str">
        <f>六年级肺活量得分</f>
        <v/>
      </c>
      <c r="R1063" s="512" t="str">
        <f>六年级等级</f>
        <v/>
      </c>
      <c r="S1063" s="516" t="str">
        <f>六年级50米跑得分</f>
        <v/>
      </c>
      <c r="T1063" s="517" t="str">
        <f>六年级等级</f>
        <v/>
      </c>
      <c r="U1063" s="516" t="str">
        <f>六年级坐位体前屈得分</f>
        <v/>
      </c>
      <c r="V1063" s="517" t="str">
        <f>六年级等级</f>
        <v/>
      </c>
      <c r="W1063" s="516" t="str">
        <f>六年级一分钟跳绳得分</f>
        <v/>
      </c>
      <c r="X1063" s="517" t="str">
        <f>六年级等级</f>
        <v/>
      </c>
      <c r="Y1063" s="515" t="str">
        <f>六年级仰卧起坐得分</f>
        <v/>
      </c>
      <c r="Z1063" s="518" t="str">
        <f>六年级等级</f>
        <v/>
      </c>
      <c r="AA1063" s="533" t="str">
        <f>六年级折返跑得分</f>
        <v/>
      </c>
      <c r="AB1063" s="515" t="str">
        <f>六年级等级</f>
        <v/>
      </c>
      <c r="AC1063" s="533" t="str">
        <f>六年级跳绳附加分</f>
        <v/>
      </c>
      <c r="AD1063" s="534" t="str">
        <f>六年级标准分</f>
        <v/>
      </c>
      <c r="AE1063" s="534" t="str">
        <f>六年级总分</f>
        <v/>
      </c>
      <c r="AF1063" s="517" t="str">
        <f>六年级等级</f>
        <v/>
      </c>
      <c r="AM1063" s="452" t="str">
        <f>折返时间</f>
        <v/>
      </c>
    </row>
    <row r="1064" spans="1:39">
      <c r="A1064" s="476">
        <v>616</v>
      </c>
      <c r="B1064" s="477">
        <v>12</v>
      </c>
      <c r="C1064" s="586"/>
      <c r="D1064" s="587"/>
      <c r="E1064" s="586"/>
      <c r="F1064" s="473"/>
      <c r="G1064" s="608"/>
      <c r="H1064" s="475"/>
      <c r="I1064" s="613"/>
      <c r="J1064" s="614"/>
      <c r="K1064" s="614"/>
      <c r="L1064" s="615"/>
      <c r="M1064" s="616"/>
      <c r="N1064" s="505" t="str">
        <f>六年级BMI</f>
        <v/>
      </c>
      <c r="O1064" s="499" t="str">
        <f>六年级BMI等级</f>
        <v/>
      </c>
      <c r="P1064" s="500" t="str">
        <f>六年级BMI得分</f>
        <v/>
      </c>
      <c r="Q1064" s="515" t="str">
        <f>六年级肺活量得分</f>
        <v/>
      </c>
      <c r="R1064" s="512" t="str">
        <f>六年级等级</f>
        <v/>
      </c>
      <c r="S1064" s="516" t="str">
        <f>六年级50米跑得分</f>
        <v/>
      </c>
      <c r="T1064" s="517" t="str">
        <f>六年级等级</f>
        <v/>
      </c>
      <c r="U1064" s="516" t="str">
        <f>六年级坐位体前屈得分</f>
        <v/>
      </c>
      <c r="V1064" s="517" t="str">
        <f>六年级等级</f>
        <v/>
      </c>
      <c r="W1064" s="516" t="str">
        <f>六年级一分钟跳绳得分</f>
        <v/>
      </c>
      <c r="X1064" s="517" t="str">
        <f>六年级等级</f>
        <v/>
      </c>
      <c r="Y1064" s="515" t="str">
        <f>六年级仰卧起坐得分</f>
        <v/>
      </c>
      <c r="Z1064" s="518" t="str">
        <f>六年级等级</f>
        <v/>
      </c>
      <c r="AA1064" s="533" t="str">
        <f>六年级折返跑得分</f>
        <v/>
      </c>
      <c r="AB1064" s="515" t="str">
        <f>六年级等级</f>
        <v/>
      </c>
      <c r="AC1064" s="533" t="str">
        <f>六年级跳绳附加分</f>
        <v/>
      </c>
      <c r="AD1064" s="534" t="str">
        <f>六年级标准分</f>
        <v/>
      </c>
      <c r="AE1064" s="534" t="str">
        <f>六年级总分</f>
        <v/>
      </c>
      <c r="AF1064" s="517" t="str">
        <f>六年级等级</f>
        <v/>
      </c>
      <c r="AM1064" s="452" t="str">
        <f>折返时间</f>
        <v/>
      </c>
    </row>
    <row r="1065" spans="1:39">
      <c r="A1065" s="476">
        <v>616</v>
      </c>
      <c r="B1065" s="477">
        <v>13</v>
      </c>
      <c r="C1065" s="586"/>
      <c r="D1065" s="587"/>
      <c r="E1065" s="586"/>
      <c r="F1065" s="473"/>
      <c r="G1065" s="608"/>
      <c r="H1065" s="475"/>
      <c r="I1065" s="613"/>
      <c r="J1065" s="614"/>
      <c r="K1065" s="614"/>
      <c r="L1065" s="615"/>
      <c r="M1065" s="616"/>
      <c r="N1065" s="505" t="str">
        <f>六年级BMI</f>
        <v/>
      </c>
      <c r="O1065" s="499" t="str">
        <f>六年级BMI等级</f>
        <v/>
      </c>
      <c r="P1065" s="500" t="str">
        <f>六年级BMI得分</f>
        <v/>
      </c>
      <c r="Q1065" s="515" t="str">
        <f>六年级肺活量得分</f>
        <v/>
      </c>
      <c r="R1065" s="512" t="str">
        <f>六年级等级</f>
        <v/>
      </c>
      <c r="S1065" s="516" t="str">
        <f>六年级50米跑得分</f>
        <v/>
      </c>
      <c r="T1065" s="517" t="str">
        <f>六年级等级</f>
        <v/>
      </c>
      <c r="U1065" s="516" t="str">
        <f>六年级坐位体前屈得分</f>
        <v/>
      </c>
      <c r="V1065" s="517" t="str">
        <f>六年级等级</f>
        <v/>
      </c>
      <c r="W1065" s="516" t="str">
        <f>六年级一分钟跳绳得分</f>
        <v/>
      </c>
      <c r="X1065" s="517" t="str">
        <f>六年级等级</f>
        <v/>
      </c>
      <c r="Y1065" s="515" t="str">
        <f>六年级仰卧起坐得分</f>
        <v/>
      </c>
      <c r="Z1065" s="518" t="str">
        <f>六年级等级</f>
        <v/>
      </c>
      <c r="AA1065" s="533" t="str">
        <f>六年级折返跑得分</f>
        <v/>
      </c>
      <c r="AB1065" s="515" t="str">
        <f>六年级等级</f>
        <v/>
      </c>
      <c r="AC1065" s="533" t="str">
        <f>六年级跳绳附加分</f>
        <v/>
      </c>
      <c r="AD1065" s="534" t="str">
        <f>六年级标准分</f>
        <v/>
      </c>
      <c r="AE1065" s="534" t="str">
        <f>六年级总分</f>
        <v/>
      </c>
      <c r="AF1065" s="517" t="str">
        <f>六年级等级</f>
        <v/>
      </c>
      <c r="AM1065" s="452" t="str">
        <f>折返时间</f>
        <v/>
      </c>
    </row>
    <row r="1066" spans="1:39">
      <c r="A1066" s="476">
        <v>616</v>
      </c>
      <c r="B1066" s="477">
        <v>14</v>
      </c>
      <c r="C1066" s="586"/>
      <c r="D1066" s="587"/>
      <c r="E1066" s="586"/>
      <c r="F1066" s="473"/>
      <c r="G1066" s="608"/>
      <c r="H1066" s="475"/>
      <c r="I1066" s="613"/>
      <c r="J1066" s="614"/>
      <c r="K1066" s="614"/>
      <c r="L1066" s="615"/>
      <c r="M1066" s="616"/>
      <c r="N1066" s="505" t="str">
        <f>六年级BMI</f>
        <v/>
      </c>
      <c r="O1066" s="499" t="str">
        <f>六年级BMI等级</f>
        <v/>
      </c>
      <c r="P1066" s="500" t="str">
        <f>六年级BMI得分</f>
        <v/>
      </c>
      <c r="Q1066" s="515" t="str">
        <f>六年级肺活量得分</f>
        <v/>
      </c>
      <c r="R1066" s="512" t="str">
        <f>六年级等级</f>
        <v/>
      </c>
      <c r="S1066" s="516" t="str">
        <f>六年级50米跑得分</f>
        <v/>
      </c>
      <c r="T1066" s="517" t="str">
        <f>六年级等级</f>
        <v/>
      </c>
      <c r="U1066" s="516" t="str">
        <f>六年级坐位体前屈得分</f>
        <v/>
      </c>
      <c r="V1066" s="517" t="str">
        <f>六年级等级</f>
        <v/>
      </c>
      <c r="W1066" s="516" t="str">
        <f>六年级一分钟跳绳得分</f>
        <v/>
      </c>
      <c r="X1066" s="517" t="str">
        <f>六年级等级</f>
        <v/>
      </c>
      <c r="Y1066" s="515" t="str">
        <f>六年级仰卧起坐得分</f>
        <v/>
      </c>
      <c r="Z1066" s="518" t="str">
        <f>六年级等级</f>
        <v/>
      </c>
      <c r="AA1066" s="533" t="str">
        <f>六年级折返跑得分</f>
        <v/>
      </c>
      <c r="AB1066" s="515" t="str">
        <f>六年级等级</f>
        <v/>
      </c>
      <c r="AC1066" s="533" t="str">
        <f>六年级跳绳附加分</f>
        <v/>
      </c>
      <c r="AD1066" s="534" t="str">
        <f>六年级标准分</f>
        <v/>
      </c>
      <c r="AE1066" s="534" t="str">
        <f>六年级总分</f>
        <v/>
      </c>
      <c r="AF1066" s="517" t="str">
        <f>六年级等级</f>
        <v/>
      </c>
      <c r="AM1066" s="452" t="str">
        <f>折返时间</f>
        <v/>
      </c>
    </row>
    <row r="1067" spans="1:39">
      <c r="A1067" s="476">
        <v>616</v>
      </c>
      <c r="B1067" s="477">
        <v>15</v>
      </c>
      <c r="C1067" s="586"/>
      <c r="D1067" s="587"/>
      <c r="E1067" s="586"/>
      <c r="F1067" s="473"/>
      <c r="G1067" s="608"/>
      <c r="H1067" s="475"/>
      <c r="I1067" s="613"/>
      <c r="J1067" s="614"/>
      <c r="K1067" s="614"/>
      <c r="L1067" s="615"/>
      <c r="M1067" s="616"/>
      <c r="N1067" s="505" t="str">
        <f>六年级BMI</f>
        <v/>
      </c>
      <c r="O1067" s="499" t="str">
        <f>六年级BMI等级</f>
        <v/>
      </c>
      <c r="P1067" s="500" t="str">
        <f>六年级BMI得分</f>
        <v/>
      </c>
      <c r="Q1067" s="515" t="str">
        <f>六年级肺活量得分</f>
        <v/>
      </c>
      <c r="R1067" s="512" t="str">
        <f>六年级等级</f>
        <v/>
      </c>
      <c r="S1067" s="516" t="str">
        <f>六年级50米跑得分</f>
        <v/>
      </c>
      <c r="T1067" s="517" t="str">
        <f>六年级等级</f>
        <v/>
      </c>
      <c r="U1067" s="516" t="str">
        <f>六年级坐位体前屈得分</f>
        <v/>
      </c>
      <c r="V1067" s="517" t="str">
        <f>六年级等级</f>
        <v/>
      </c>
      <c r="W1067" s="516" t="str">
        <f>六年级一分钟跳绳得分</f>
        <v/>
      </c>
      <c r="X1067" s="517" t="str">
        <f>六年级等级</f>
        <v/>
      </c>
      <c r="Y1067" s="515" t="str">
        <f>六年级仰卧起坐得分</f>
        <v/>
      </c>
      <c r="Z1067" s="518" t="str">
        <f>六年级等级</f>
        <v/>
      </c>
      <c r="AA1067" s="533" t="str">
        <f>六年级折返跑得分</f>
        <v/>
      </c>
      <c r="AB1067" s="515" t="str">
        <f>六年级等级</f>
        <v/>
      </c>
      <c r="AC1067" s="533" t="str">
        <f>六年级跳绳附加分</f>
        <v/>
      </c>
      <c r="AD1067" s="534" t="str">
        <f>六年级标准分</f>
        <v/>
      </c>
      <c r="AE1067" s="534" t="str">
        <f>六年级总分</f>
        <v/>
      </c>
      <c r="AF1067" s="517" t="str">
        <f>六年级等级</f>
        <v/>
      </c>
      <c r="AM1067" s="452" t="str">
        <f>折返时间</f>
        <v/>
      </c>
    </row>
    <row r="1068" spans="1:39">
      <c r="A1068" s="476">
        <v>616</v>
      </c>
      <c r="B1068" s="477">
        <v>16</v>
      </c>
      <c r="C1068" s="586"/>
      <c r="D1068" s="587"/>
      <c r="E1068" s="586"/>
      <c r="F1068" s="473"/>
      <c r="G1068" s="608"/>
      <c r="H1068" s="475"/>
      <c r="I1068" s="613"/>
      <c r="J1068" s="614"/>
      <c r="K1068" s="614"/>
      <c r="L1068" s="615"/>
      <c r="M1068" s="616"/>
      <c r="N1068" s="505" t="str">
        <f>六年级BMI</f>
        <v/>
      </c>
      <c r="O1068" s="499" t="str">
        <f>六年级BMI等级</f>
        <v/>
      </c>
      <c r="P1068" s="500" t="str">
        <f>六年级BMI得分</f>
        <v/>
      </c>
      <c r="Q1068" s="515" t="str">
        <f>六年级肺活量得分</f>
        <v/>
      </c>
      <c r="R1068" s="512" t="str">
        <f>六年级等级</f>
        <v/>
      </c>
      <c r="S1068" s="516" t="str">
        <f>六年级50米跑得分</f>
        <v/>
      </c>
      <c r="T1068" s="517" t="str">
        <f>六年级等级</f>
        <v/>
      </c>
      <c r="U1068" s="516" t="str">
        <f>六年级坐位体前屈得分</f>
        <v/>
      </c>
      <c r="V1068" s="517" t="str">
        <f>六年级等级</f>
        <v/>
      </c>
      <c r="W1068" s="516" t="str">
        <f>六年级一分钟跳绳得分</f>
        <v/>
      </c>
      <c r="X1068" s="517" t="str">
        <f>六年级等级</f>
        <v/>
      </c>
      <c r="Y1068" s="515" t="str">
        <f>六年级仰卧起坐得分</f>
        <v/>
      </c>
      <c r="Z1068" s="518" t="str">
        <f>六年级等级</f>
        <v/>
      </c>
      <c r="AA1068" s="533" t="str">
        <f>六年级折返跑得分</f>
        <v/>
      </c>
      <c r="AB1068" s="515" t="str">
        <f>六年级等级</f>
        <v/>
      </c>
      <c r="AC1068" s="533" t="str">
        <f>六年级跳绳附加分</f>
        <v/>
      </c>
      <c r="AD1068" s="534" t="str">
        <f>六年级标准分</f>
        <v/>
      </c>
      <c r="AE1068" s="534" t="str">
        <f>六年级总分</f>
        <v/>
      </c>
      <c r="AF1068" s="517" t="str">
        <f>六年级等级</f>
        <v/>
      </c>
      <c r="AM1068" s="452" t="str">
        <f>折返时间</f>
        <v/>
      </c>
    </row>
    <row r="1069" spans="1:39">
      <c r="A1069" s="476">
        <v>616</v>
      </c>
      <c r="B1069" s="477">
        <v>17</v>
      </c>
      <c r="C1069" s="586"/>
      <c r="D1069" s="587"/>
      <c r="E1069" s="586"/>
      <c r="F1069" s="473"/>
      <c r="G1069" s="608"/>
      <c r="H1069" s="475"/>
      <c r="I1069" s="613"/>
      <c r="J1069" s="614"/>
      <c r="K1069" s="614"/>
      <c r="L1069" s="615"/>
      <c r="M1069" s="616"/>
      <c r="N1069" s="505" t="str">
        <f>六年级BMI</f>
        <v/>
      </c>
      <c r="O1069" s="499" t="str">
        <f>六年级BMI等级</f>
        <v/>
      </c>
      <c r="P1069" s="500" t="str">
        <f>六年级BMI得分</f>
        <v/>
      </c>
      <c r="Q1069" s="515" t="str">
        <f>六年级肺活量得分</f>
        <v/>
      </c>
      <c r="R1069" s="512" t="str">
        <f>六年级等级</f>
        <v/>
      </c>
      <c r="S1069" s="516" t="str">
        <f>六年级50米跑得分</f>
        <v/>
      </c>
      <c r="T1069" s="517" t="str">
        <f>六年级等级</f>
        <v/>
      </c>
      <c r="U1069" s="516" t="str">
        <f>六年级坐位体前屈得分</f>
        <v/>
      </c>
      <c r="V1069" s="517" t="str">
        <f>六年级等级</f>
        <v/>
      </c>
      <c r="W1069" s="516" t="str">
        <f>六年级一分钟跳绳得分</f>
        <v/>
      </c>
      <c r="X1069" s="517" t="str">
        <f>六年级等级</f>
        <v/>
      </c>
      <c r="Y1069" s="515" t="str">
        <f>六年级仰卧起坐得分</f>
        <v/>
      </c>
      <c r="Z1069" s="518" t="str">
        <f>六年级等级</f>
        <v/>
      </c>
      <c r="AA1069" s="533" t="str">
        <f>六年级折返跑得分</f>
        <v/>
      </c>
      <c r="AB1069" s="515" t="str">
        <f>六年级等级</f>
        <v/>
      </c>
      <c r="AC1069" s="533" t="str">
        <f>六年级跳绳附加分</f>
        <v/>
      </c>
      <c r="AD1069" s="534" t="str">
        <f>六年级标准分</f>
        <v/>
      </c>
      <c r="AE1069" s="534" t="str">
        <f>六年级总分</f>
        <v/>
      </c>
      <c r="AF1069" s="517" t="str">
        <f>六年级等级</f>
        <v/>
      </c>
      <c r="AM1069" s="452" t="str">
        <f>折返时间</f>
        <v/>
      </c>
    </row>
    <row r="1070" spans="1:39">
      <c r="A1070" s="476">
        <v>616</v>
      </c>
      <c r="B1070" s="477">
        <v>18</v>
      </c>
      <c r="C1070" s="586"/>
      <c r="D1070" s="587"/>
      <c r="E1070" s="586"/>
      <c r="F1070" s="473"/>
      <c r="G1070" s="608"/>
      <c r="H1070" s="475"/>
      <c r="I1070" s="613"/>
      <c r="J1070" s="614"/>
      <c r="K1070" s="614"/>
      <c r="L1070" s="615"/>
      <c r="M1070" s="616"/>
      <c r="N1070" s="505" t="str">
        <f>六年级BMI</f>
        <v/>
      </c>
      <c r="O1070" s="499" t="str">
        <f>六年级BMI等级</f>
        <v/>
      </c>
      <c r="P1070" s="500" t="str">
        <f>六年级BMI得分</f>
        <v/>
      </c>
      <c r="Q1070" s="515" t="str">
        <f>六年级肺活量得分</f>
        <v/>
      </c>
      <c r="R1070" s="512" t="str">
        <f>六年级等级</f>
        <v/>
      </c>
      <c r="S1070" s="516" t="str">
        <f>六年级50米跑得分</f>
        <v/>
      </c>
      <c r="T1070" s="517" t="str">
        <f>六年级等级</f>
        <v/>
      </c>
      <c r="U1070" s="516" t="str">
        <f>六年级坐位体前屈得分</f>
        <v/>
      </c>
      <c r="V1070" s="517" t="str">
        <f>六年级等级</f>
        <v/>
      </c>
      <c r="W1070" s="516" t="str">
        <f>六年级一分钟跳绳得分</f>
        <v/>
      </c>
      <c r="X1070" s="517" t="str">
        <f>六年级等级</f>
        <v/>
      </c>
      <c r="Y1070" s="515" t="str">
        <f>六年级仰卧起坐得分</f>
        <v/>
      </c>
      <c r="Z1070" s="518" t="str">
        <f>六年级等级</f>
        <v/>
      </c>
      <c r="AA1070" s="533" t="str">
        <f>六年级折返跑得分</f>
        <v/>
      </c>
      <c r="AB1070" s="515" t="str">
        <f>六年级等级</f>
        <v/>
      </c>
      <c r="AC1070" s="533" t="str">
        <f>六年级跳绳附加分</f>
        <v/>
      </c>
      <c r="AD1070" s="534" t="str">
        <f>六年级标准分</f>
        <v/>
      </c>
      <c r="AE1070" s="534" t="str">
        <f>六年级总分</f>
        <v/>
      </c>
      <c r="AF1070" s="517" t="str">
        <f>六年级等级</f>
        <v/>
      </c>
      <c r="AM1070" s="452" t="str">
        <f>折返时间</f>
        <v/>
      </c>
    </row>
    <row r="1071" spans="1:39">
      <c r="A1071" s="476">
        <v>616</v>
      </c>
      <c r="B1071" s="477">
        <v>19</v>
      </c>
      <c r="C1071" s="586"/>
      <c r="D1071" s="587"/>
      <c r="E1071" s="586"/>
      <c r="F1071" s="473"/>
      <c r="G1071" s="608"/>
      <c r="H1071" s="475"/>
      <c r="I1071" s="613"/>
      <c r="J1071" s="614"/>
      <c r="K1071" s="614"/>
      <c r="L1071" s="615"/>
      <c r="M1071" s="616"/>
      <c r="N1071" s="505" t="str">
        <f>六年级BMI</f>
        <v/>
      </c>
      <c r="O1071" s="499" t="str">
        <f>六年级BMI等级</f>
        <v/>
      </c>
      <c r="P1071" s="500" t="str">
        <f>六年级BMI得分</f>
        <v/>
      </c>
      <c r="Q1071" s="515" t="str">
        <f>六年级肺活量得分</f>
        <v/>
      </c>
      <c r="R1071" s="512" t="str">
        <f>六年级等级</f>
        <v/>
      </c>
      <c r="S1071" s="516" t="str">
        <f>六年级50米跑得分</f>
        <v/>
      </c>
      <c r="T1071" s="517" t="str">
        <f>六年级等级</f>
        <v/>
      </c>
      <c r="U1071" s="516" t="str">
        <f>六年级坐位体前屈得分</f>
        <v/>
      </c>
      <c r="V1071" s="517" t="str">
        <f>六年级等级</f>
        <v/>
      </c>
      <c r="W1071" s="516" t="str">
        <f>六年级一分钟跳绳得分</f>
        <v/>
      </c>
      <c r="X1071" s="517" t="str">
        <f>六年级等级</f>
        <v/>
      </c>
      <c r="Y1071" s="515" t="str">
        <f>六年级仰卧起坐得分</f>
        <v/>
      </c>
      <c r="Z1071" s="518" t="str">
        <f>六年级等级</f>
        <v/>
      </c>
      <c r="AA1071" s="533" t="str">
        <f>六年级折返跑得分</f>
        <v/>
      </c>
      <c r="AB1071" s="515" t="str">
        <f>六年级等级</f>
        <v/>
      </c>
      <c r="AC1071" s="533" t="str">
        <f>六年级跳绳附加分</f>
        <v/>
      </c>
      <c r="AD1071" s="534" t="str">
        <f>六年级标准分</f>
        <v/>
      </c>
      <c r="AE1071" s="534" t="str">
        <f>六年级总分</f>
        <v/>
      </c>
      <c r="AF1071" s="517" t="str">
        <f>六年级等级</f>
        <v/>
      </c>
      <c r="AM1071" s="452" t="str">
        <f>折返时间</f>
        <v/>
      </c>
    </row>
    <row r="1072" spans="1:39">
      <c r="A1072" s="476">
        <v>616</v>
      </c>
      <c r="B1072" s="477">
        <v>20</v>
      </c>
      <c r="C1072" s="586"/>
      <c r="D1072" s="587"/>
      <c r="E1072" s="586"/>
      <c r="F1072" s="473"/>
      <c r="G1072" s="608"/>
      <c r="H1072" s="475"/>
      <c r="I1072" s="613"/>
      <c r="J1072" s="614"/>
      <c r="K1072" s="614"/>
      <c r="L1072" s="615"/>
      <c r="M1072" s="616"/>
      <c r="N1072" s="505" t="str">
        <f>六年级BMI</f>
        <v/>
      </c>
      <c r="O1072" s="499" t="str">
        <f>六年级BMI等级</f>
        <v/>
      </c>
      <c r="P1072" s="500" t="str">
        <f>六年级BMI得分</f>
        <v/>
      </c>
      <c r="Q1072" s="515" t="str">
        <f>六年级肺活量得分</f>
        <v/>
      </c>
      <c r="R1072" s="512" t="str">
        <f>六年级等级</f>
        <v/>
      </c>
      <c r="S1072" s="516" t="str">
        <f>六年级50米跑得分</f>
        <v/>
      </c>
      <c r="T1072" s="517" t="str">
        <f>六年级等级</f>
        <v/>
      </c>
      <c r="U1072" s="516" t="str">
        <f>六年级坐位体前屈得分</f>
        <v/>
      </c>
      <c r="V1072" s="517" t="str">
        <f>六年级等级</f>
        <v/>
      </c>
      <c r="W1072" s="516" t="str">
        <f>六年级一分钟跳绳得分</f>
        <v/>
      </c>
      <c r="X1072" s="517" t="str">
        <f>六年级等级</f>
        <v/>
      </c>
      <c r="Y1072" s="515" t="str">
        <f>六年级仰卧起坐得分</f>
        <v/>
      </c>
      <c r="Z1072" s="518" t="str">
        <f>六年级等级</f>
        <v/>
      </c>
      <c r="AA1072" s="533" t="str">
        <f>六年级折返跑得分</f>
        <v/>
      </c>
      <c r="AB1072" s="515" t="str">
        <f>六年级等级</f>
        <v/>
      </c>
      <c r="AC1072" s="533" t="str">
        <f>六年级跳绳附加分</f>
        <v/>
      </c>
      <c r="AD1072" s="534" t="str">
        <f>六年级标准分</f>
        <v/>
      </c>
      <c r="AE1072" s="534" t="str">
        <f>六年级总分</f>
        <v/>
      </c>
      <c r="AF1072" s="517" t="str">
        <f>六年级等级</f>
        <v/>
      </c>
      <c r="AM1072" s="452" t="str">
        <f>折返时间</f>
        <v/>
      </c>
    </row>
    <row r="1073" spans="1:39">
      <c r="A1073" s="476">
        <v>616</v>
      </c>
      <c r="B1073" s="477">
        <v>21</v>
      </c>
      <c r="C1073" s="586"/>
      <c r="D1073" s="587"/>
      <c r="E1073" s="586"/>
      <c r="F1073" s="473"/>
      <c r="G1073" s="608"/>
      <c r="H1073" s="475"/>
      <c r="I1073" s="613"/>
      <c r="J1073" s="614"/>
      <c r="K1073" s="614"/>
      <c r="L1073" s="615"/>
      <c r="M1073" s="616"/>
      <c r="N1073" s="505" t="str">
        <f>六年级BMI</f>
        <v/>
      </c>
      <c r="O1073" s="499" t="str">
        <f>六年级BMI等级</f>
        <v/>
      </c>
      <c r="P1073" s="500" t="str">
        <f>六年级BMI得分</f>
        <v/>
      </c>
      <c r="Q1073" s="515" t="str">
        <f>六年级肺活量得分</f>
        <v/>
      </c>
      <c r="R1073" s="512" t="str">
        <f>六年级等级</f>
        <v/>
      </c>
      <c r="S1073" s="516" t="str">
        <f>六年级50米跑得分</f>
        <v/>
      </c>
      <c r="T1073" s="517" t="str">
        <f>六年级等级</f>
        <v/>
      </c>
      <c r="U1073" s="516" t="str">
        <f>六年级坐位体前屈得分</f>
        <v/>
      </c>
      <c r="V1073" s="517" t="str">
        <f>六年级等级</f>
        <v/>
      </c>
      <c r="W1073" s="516" t="str">
        <f>六年级一分钟跳绳得分</f>
        <v/>
      </c>
      <c r="X1073" s="517" t="str">
        <f>六年级等级</f>
        <v/>
      </c>
      <c r="Y1073" s="515" t="str">
        <f>六年级仰卧起坐得分</f>
        <v/>
      </c>
      <c r="Z1073" s="518" t="str">
        <f>六年级等级</f>
        <v/>
      </c>
      <c r="AA1073" s="533" t="str">
        <f>六年级折返跑得分</f>
        <v/>
      </c>
      <c r="AB1073" s="515" t="str">
        <f>六年级等级</f>
        <v/>
      </c>
      <c r="AC1073" s="533" t="str">
        <f>六年级跳绳附加分</f>
        <v/>
      </c>
      <c r="AD1073" s="534" t="str">
        <f>六年级标准分</f>
        <v/>
      </c>
      <c r="AE1073" s="534" t="str">
        <f>六年级总分</f>
        <v/>
      </c>
      <c r="AF1073" s="517" t="str">
        <f>六年级等级</f>
        <v/>
      </c>
      <c r="AM1073" s="452" t="str">
        <f>折返时间</f>
        <v/>
      </c>
    </row>
    <row r="1074" spans="1:39">
      <c r="A1074" s="476">
        <v>616</v>
      </c>
      <c r="B1074" s="477">
        <v>22</v>
      </c>
      <c r="C1074" s="586"/>
      <c r="D1074" s="587"/>
      <c r="E1074" s="586"/>
      <c r="F1074" s="473"/>
      <c r="G1074" s="608"/>
      <c r="H1074" s="475"/>
      <c r="I1074" s="613"/>
      <c r="J1074" s="614"/>
      <c r="K1074" s="614"/>
      <c r="L1074" s="615"/>
      <c r="M1074" s="616"/>
      <c r="N1074" s="505" t="str">
        <f>六年级BMI</f>
        <v/>
      </c>
      <c r="O1074" s="499" t="str">
        <f>六年级BMI等级</f>
        <v/>
      </c>
      <c r="P1074" s="500" t="str">
        <f>六年级BMI得分</f>
        <v/>
      </c>
      <c r="Q1074" s="515" t="str">
        <f>六年级肺活量得分</f>
        <v/>
      </c>
      <c r="R1074" s="512" t="str">
        <f>六年级等级</f>
        <v/>
      </c>
      <c r="S1074" s="516" t="str">
        <f>六年级50米跑得分</f>
        <v/>
      </c>
      <c r="T1074" s="517" t="str">
        <f>六年级等级</f>
        <v/>
      </c>
      <c r="U1074" s="516" t="str">
        <f>六年级坐位体前屈得分</f>
        <v/>
      </c>
      <c r="V1074" s="517" t="str">
        <f>六年级等级</f>
        <v/>
      </c>
      <c r="W1074" s="516" t="str">
        <f>六年级一分钟跳绳得分</f>
        <v/>
      </c>
      <c r="X1074" s="517" t="str">
        <f>六年级等级</f>
        <v/>
      </c>
      <c r="Y1074" s="515" t="str">
        <f>六年级仰卧起坐得分</f>
        <v/>
      </c>
      <c r="Z1074" s="518" t="str">
        <f>六年级等级</f>
        <v/>
      </c>
      <c r="AA1074" s="533" t="str">
        <f>六年级折返跑得分</f>
        <v/>
      </c>
      <c r="AB1074" s="515" t="str">
        <f>六年级等级</f>
        <v/>
      </c>
      <c r="AC1074" s="533" t="str">
        <f>六年级跳绳附加分</f>
        <v/>
      </c>
      <c r="AD1074" s="534" t="str">
        <f>六年级标准分</f>
        <v/>
      </c>
      <c r="AE1074" s="534" t="str">
        <f>六年级总分</f>
        <v/>
      </c>
      <c r="AF1074" s="517" t="str">
        <f>六年级等级</f>
        <v/>
      </c>
      <c r="AM1074" s="452" t="str">
        <f>折返时间</f>
        <v/>
      </c>
    </row>
    <row r="1075" spans="1:39">
      <c r="A1075" s="476">
        <v>616</v>
      </c>
      <c r="B1075" s="477">
        <v>23</v>
      </c>
      <c r="C1075" s="586"/>
      <c r="D1075" s="587"/>
      <c r="E1075" s="586"/>
      <c r="F1075" s="473"/>
      <c r="G1075" s="608"/>
      <c r="H1075" s="475"/>
      <c r="I1075" s="613"/>
      <c r="J1075" s="614"/>
      <c r="K1075" s="614"/>
      <c r="L1075" s="615"/>
      <c r="M1075" s="616"/>
      <c r="N1075" s="505" t="str">
        <f>六年级BMI</f>
        <v/>
      </c>
      <c r="O1075" s="499" t="str">
        <f>六年级BMI等级</f>
        <v/>
      </c>
      <c r="P1075" s="500" t="str">
        <f>六年级BMI得分</f>
        <v/>
      </c>
      <c r="Q1075" s="515" t="str">
        <f>六年级肺活量得分</f>
        <v/>
      </c>
      <c r="R1075" s="512" t="str">
        <f>六年级等级</f>
        <v/>
      </c>
      <c r="S1075" s="516" t="str">
        <f>六年级50米跑得分</f>
        <v/>
      </c>
      <c r="T1075" s="517" t="str">
        <f>六年级等级</f>
        <v/>
      </c>
      <c r="U1075" s="516" t="str">
        <f>六年级坐位体前屈得分</f>
        <v/>
      </c>
      <c r="V1075" s="517" t="str">
        <f>六年级等级</f>
        <v/>
      </c>
      <c r="W1075" s="516" t="str">
        <f>六年级一分钟跳绳得分</f>
        <v/>
      </c>
      <c r="X1075" s="517" t="str">
        <f>六年级等级</f>
        <v/>
      </c>
      <c r="Y1075" s="515" t="str">
        <f>六年级仰卧起坐得分</f>
        <v/>
      </c>
      <c r="Z1075" s="518" t="str">
        <f>六年级等级</f>
        <v/>
      </c>
      <c r="AA1075" s="533" t="str">
        <f>六年级折返跑得分</f>
        <v/>
      </c>
      <c r="AB1075" s="515" t="str">
        <f>六年级等级</f>
        <v/>
      </c>
      <c r="AC1075" s="533" t="str">
        <f>六年级跳绳附加分</f>
        <v/>
      </c>
      <c r="AD1075" s="534" t="str">
        <f>六年级标准分</f>
        <v/>
      </c>
      <c r="AE1075" s="534" t="str">
        <f>六年级总分</f>
        <v/>
      </c>
      <c r="AF1075" s="517" t="str">
        <f>六年级等级</f>
        <v/>
      </c>
      <c r="AM1075" s="452" t="str">
        <f>折返时间</f>
        <v/>
      </c>
    </row>
    <row r="1076" spans="1:39">
      <c r="A1076" s="476">
        <v>616</v>
      </c>
      <c r="B1076" s="477">
        <v>24</v>
      </c>
      <c r="C1076" s="586"/>
      <c r="D1076" s="587"/>
      <c r="E1076" s="586"/>
      <c r="F1076" s="473"/>
      <c r="G1076" s="608"/>
      <c r="H1076" s="475"/>
      <c r="I1076" s="613"/>
      <c r="J1076" s="614"/>
      <c r="K1076" s="614"/>
      <c r="L1076" s="615"/>
      <c r="M1076" s="616"/>
      <c r="N1076" s="505" t="str">
        <f>六年级BMI</f>
        <v/>
      </c>
      <c r="O1076" s="499" t="str">
        <f>六年级BMI等级</f>
        <v/>
      </c>
      <c r="P1076" s="500" t="str">
        <f>六年级BMI得分</f>
        <v/>
      </c>
      <c r="Q1076" s="515" t="str">
        <f>六年级肺活量得分</f>
        <v/>
      </c>
      <c r="R1076" s="512" t="str">
        <f>六年级等级</f>
        <v/>
      </c>
      <c r="S1076" s="516" t="str">
        <f>六年级50米跑得分</f>
        <v/>
      </c>
      <c r="T1076" s="517" t="str">
        <f>六年级等级</f>
        <v/>
      </c>
      <c r="U1076" s="516" t="str">
        <f>六年级坐位体前屈得分</f>
        <v/>
      </c>
      <c r="V1076" s="517" t="str">
        <f>六年级等级</f>
        <v/>
      </c>
      <c r="W1076" s="516" t="str">
        <f>六年级一分钟跳绳得分</f>
        <v/>
      </c>
      <c r="X1076" s="517" t="str">
        <f>六年级等级</f>
        <v/>
      </c>
      <c r="Y1076" s="515" t="str">
        <f>六年级仰卧起坐得分</f>
        <v/>
      </c>
      <c r="Z1076" s="518" t="str">
        <f>六年级等级</f>
        <v/>
      </c>
      <c r="AA1076" s="533" t="str">
        <f>六年级折返跑得分</f>
        <v/>
      </c>
      <c r="AB1076" s="515" t="str">
        <f>六年级等级</f>
        <v/>
      </c>
      <c r="AC1076" s="533" t="str">
        <f>六年级跳绳附加分</f>
        <v/>
      </c>
      <c r="AD1076" s="534" t="str">
        <f>六年级标准分</f>
        <v/>
      </c>
      <c r="AE1076" s="534" t="str">
        <f>六年级总分</f>
        <v/>
      </c>
      <c r="AF1076" s="517" t="str">
        <f>六年级等级</f>
        <v/>
      </c>
      <c r="AM1076" s="452" t="str">
        <f>折返时间</f>
        <v/>
      </c>
    </row>
    <row r="1077" spans="1:39">
      <c r="A1077" s="476">
        <v>616</v>
      </c>
      <c r="B1077" s="477">
        <v>25</v>
      </c>
      <c r="C1077" s="586"/>
      <c r="D1077" s="587"/>
      <c r="E1077" s="586"/>
      <c r="F1077" s="473"/>
      <c r="G1077" s="608"/>
      <c r="H1077" s="475"/>
      <c r="I1077" s="613"/>
      <c r="J1077" s="614"/>
      <c r="K1077" s="614"/>
      <c r="L1077" s="615"/>
      <c r="M1077" s="616"/>
      <c r="N1077" s="505" t="str">
        <f>六年级BMI</f>
        <v/>
      </c>
      <c r="O1077" s="499" t="str">
        <f>六年级BMI等级</f>
        <v/>
      </c>
      <c r="P1077" s="500" t="str">
        <f>六年级BMI得分</f>
        <v/>
      </c>
      <c r="Q1077" s="515" t="str">
        <f>六年级肺活量得分</f>
        <v/>
      </c>
      <c r="R1077" s="512" t="str">
        <f>六年级等级</f>
        <v/>
      </c>
      <c r="S1077" s="516" t="str">
        <f>六年级50米跑得分</f>
        <v/>
      </c>
      <c r="T1077" s="517" t="str">
        <f>六年级等级</f>
        <v/>
      </c>
      <c r="U1077" s="516" t="str">
        <f>六年级坐位体前屈得分</f>
        <v/>
      </c>
      <c r="V1077" s="517" t="str">
        <f>六年级等级</f>
        <v/>
      </c>
      <c r="W1077" s="516" t="str">
        <f>六年级一分钟跳绳得分</f>
        <v/>
      </c>
      <c r="X1077" s="517" t="str">
        <f>六年级等级</f>
        <v/>
      </c>
      <c r="Y1077" s="515" t="str">
        <f>六年级仰卧起坐得分</f>
        <v/>
      </c>
      <c r="Z1077" s="518" t="str">
        <f>六年级等级</f>
        <v/>
      </c>
      <c r="AA1077" s="533" t="str">
        <f>六年级折返跑得分</f>
        <v/>
      </c>
      <c r="AB1077" s="515" t="str">
        <f>六年级等级</f>
        <v/>
      </c>
      <c r="AC1077" s="533" t="str">
        <f>六年级跳绳附加分</f>
        <v/>
      </c>
      <c r="AD1077" s="534" t="str">
        <f>六年级标准分</f>
        <v/>
      </c>
      <c r="AE1077" s="534" t="str">
        <f>六年级总分</f>
        <v/>
      </c>
      <c r="AF1077" s="517" t="str">
        <f>六年级等级</f>
        <v/>
      </c>
      <c r="AM1077" s="452" t="str">
        <f>折返时间</f>
        <v/>
      </c>
    </row>
    <row r="1078" spans="1:39">
      <c r="A1078" s="476">
        <v>616</v>
      </c>
      <c r="B1078" s="477">
        <v>26</v>
      </c>
      <c r="C1078" s="586"/>
      <c r="D1078" s="587"/>
      <c r="E1078" s="586"/>
      <c r="F1078" s="473"/>
      <c r="G1078" s="608"/>
      <c r="H1078" s="475"/>
      <c r="I1078" s="613"/>
      <c r="J1078" s="614"/>
      <c r="K1078" s="614"/>
      <c r="L1078" s="615"/>
      <c r="M1078" s="616"/>
      <c r="N1078" s="505" t="str">
        <f>六年级BMI</f>
        <v/>
      </c>
      <c r="O1078" s="499" t="str">
        <f>六年级BMI等级</f>
        <v/>
      </c>
      <c r="P1078" s="500" t="str">
        <f>六年级BMI得分</f>
        <v/>
      </c>
      <c r="Q1078" s="515" t="str">
        <f>六年级肺活量得分</f>
        <v/>
      </c>
      <c r="R1078" s="512" t="str">
        <f>六年级等级</f>
        <v/>
      </c>
      <c r="S1078" s="516" t="str">
        <f>六年级50米跑得分</f>
        <v/>
      </c>
      <c r="T1078" s="517" t="str">
        <f>六年级等级</f>
        <v/>
      </c>
      <c r="U1078" s="516" t="str">
        <f>六年级坐位体前屈得分</f>
        <v/>
      </c>
      <c r="V1078" s="517" t="str">
        <f>六年级等级</f>
        <v/>
      </c>
      <c r="W1078" s="516" t="str">
        <f>六年级一分钟跳绳得分</f>
        <v/>
      </c>
      <c r="X1078" s="517" t="str">
        <f>六年级等级</f>
        <v/>
      </c>
      <c r="Y1078" s="515" t="str">
        <f>六年级仰卧起坐得分</f>
        <v/>
      </c>
      <c r="Z1078" s="518" t="str">
        <f>六年级等级</f>
        <v/>
      </c>
      <c r="AA1078" s="533" t="str">
        <f>六年级折返跑得分</f>
        <v/>
      </c>
      <c r="AB1078" s="515" t="str">
        <f>六年级等级</f>
        <v/>
      </c>
      <c r="AC1078" s="533" t="str">
        <f>六年级跳绳附加分</f>
        <v/>
      </c>
      <c r="AD1078" s="534" t="str">
        <f>六年级标准分</f>
        <v/>
      </c>
      <c r="AE1078" s="534" t="str">
        <f>六年级总分</f>
        <v/>
      </c>
      <c r="AF1078" s="517" t="str">
        <f>六年级等级</f>
        <v/>
      </c>
      <c r="AM1078" s="452" t="str">
        <f>折返时间</f>
        <v/>
      </c>
    </row>
    <row r="1079" spans="1:39">
      <c r="A1079" s="476">
        <v>616</v>
      </c>
      <c r="B1079" s="477">
        <v>27</v>
      </c>
      <c r="C1079" s="586"/>
      <c r="D1079" s="587"/>
      <c r="E1079" s="586"/>
      <c r="F1079" s="473"/>
      <c r="G1079" s="608"/>
      <c r="H1079" s="475"/>
      <c r="I1079" s="613"/>
      <c r="J1079" s="614"/>
      <c r="K1079" s="614"/>
      <c r="L1079" s="615"/>
      <c r="M1079" s="616"/>
      <c r="N1079" s="505" t="str">
        <f>六年级BMI</f>
        <v/>
      </c>
      <c r="O1079" s="499" t="str">
        <f>六年级BMI等级</f>
        <v/>
      </c>
      <c r="P1079" s="500" t="str">
        <f>六年级BMI得分</f>
        <v/>
      </c>
      <c r="Q1079" s="515" t="str">
        <f>六年级肺活量得分</f>
        <v/>
      </c>
      <c r="R1079" s="512" t="str">
        <f>六年级等级</f>
        <v/>
      </c>
      <c r="S1079" s="516" t="str">
        <f>六年级50米跑得分</f>
        <v/>
      </c>
      <c r="T1079" s="517" t="str">
        <f>六年级等级</f>
        <v/>
      </c>
      <c r="U1079" s="516" t="str">
        <f>六年级坐位体前屈得分</f>
        <v/>
      </c>
      <c r="V1079" s="517" t="str">
        <f>六年级等级</f>
        <v/>
      </c>
      <c r="W1079" s="516" t="str">
        <f>六年级一分钟跳绳得分</f>
        <v/>
      </c>
      <c r="X1079" s="517" t="str">
        <f>六年级等级</f>
        <v/>
      </c>
      <c r="Y1079" s="515" t="str">
        <f>六年级仰卧起坐得分</f>
        <v/>
      </c>
      <c r="Z1079" s="518" t="str">
        <f>六年级等级</f>
        <v/>
      </c>
      <c r="AA1079" s="533" t="str">
        <f>六年级折返跑得分</f>
        <v/>
      </c>
      <c r="AB1079" s="515" t="str">
        <f>六年级等级</f>
        <v/>
      </c>
      <c r="AC1079" s="533" t="str">
        <f>六年级跳绳附加分</f>
        <v/>
      </c>
      <c r="AD1079" s="534" t="str">
        <f>六年级标准分</f>
        <v/>
      </c>
      <c r="AE1079" s="534" t="str">
        <f>六年级总分</f>
        <v/>
      </c>
      <c r="AF1079" s="517" t="str">
        <f>六年级等级</f>
        <v/>
      </c>
      <c r="AM1079" s="452" t="str">
        <f>折返时间</f>
        <v/>
      </c>
    </row>
    <row r="1080" spans="1:39">
      <c r="A1080" s="476">
        <v>616</v>
      </c>
      <c r="B1080" s="477">
        <v>28</v>
      </c>
      <c r="C1080" s="586"/>
      <c r="D1080" s="587"/>
      <c r="E1080" s="586"/>
      <c r="F1080" s="625"/>
      <c r="G1080" s="608"/>
      <c r="H1080" s="475"/>
      <c r="I1080" s="613"/>
      <c r="J1080" s="614"/>
      <c r="K1080" s="614"/>
      <c r="L1080" s="615"/>
      <c r="M1080" s="616"/>
      <c r="N1080" s="505" t="str">
        <f>六年级BMI</f>
        <v/>
      </c>
      <c r="O1080" s="499" t="str">
        <f>六年级BMI等级</f>
        <v/>
      </c>
      <c r="P1080" s="500" t="str">
        <f>六年级BMI得分</f>
        <v/>
      </c>
      <c r="Q1080" s="515" t="str">
        <f>六年级肺活量得分</f>
        <v/>
      </c>
      <c r="R1080" s="512" t="str">
        <f>六年级等级</f>
        <v/>
      </c>
      <c r="S1080" s="516" t="str">
        <f>六年级50米跑得分</f>
        <v/>
      </c>
      <c r="T1080" s="517" t="str">
        <f>六年级等级</f>
        <v/>
      </c>
      <c r="U1080" s="516" t="str">
        <f>六年级坐位体前屈得分</f>
        <v/>
      </c>
      <c r="V1080" s="517" t="str">
        <f>六年级等级</f>
        <v/>
      </c>
      <c r="W1080" s="516" t="str">
        <f>六年级一分钟跳绳得分</f>
        <v/>
      </c>
      <c r="X1080" s="517" t="str">
        <f>六年级等级</f>
        <v/>
      </c>
      <c r="Y1080" s="515" t="str">
        <f>六年级仰卧起坐得分</f>
        <v/>
      </c>
      <c r="Z1080" s="518" t="str">
        <f>六年级等级</f>
        <v/>
      </c>
      <c r="AA1080" s="533" t="str">
        <f>六年级折返跑得分</f>
        <v/>
      </c>
      <c r="AB1080" s="515" t="str">
        <f>六年级等级</f>
        <v/>
      </c>
      <c r="AC1080" s="533" t="str">
        <f>六年级跳绳附加分</f>
        <v/>
      </c>
      <c r="AD1080" s="534" t="str">
        <f>六年级标准分</f>
        <v/>
      </c>
      <c r="AE1080" s="534" t="str">
        <f>六年级总分</f>
        <v/>
      </c>
      <c r="AF1080" s="517" t="str">
        <f>六年级等级</f>
        <v/>
      </c>
      <c r="AM1080" s="452" t="str">
        <f>折返时间</f>
        <v/>
      </c>
    </row>
    <row r="1081" spans="1:39">
      <c r="A1081" s="476">
        <v>616</v>
      </c>
      <c r="B1081" s="477">
        <v>29</v>
      </c>
      <c r="C1081" s="586"/>
      <c r="D1081" s="587"/>
      <c r="E1081" s="586"/>
      <c r="F1081" s="625"/>
      <c r="G1081" s="608"/>
      <c r="H1081" s="475"/>
      <c r="I1081" s="613"/>
      <c r="J1081" s="614"/>
      <c r="K1081" s="614"/>
      <c r="L1081" s="615"/>
      <c r="M1081" s="616"/>
      <c r="N1081" s="505" t="str">
        <f>六年级BMI</f>
        <v/>
      </c>
      <c r="O1081" s="499" t="str">
        <f>六年级BMI等级</f>
        <v/>
      </c>
      <c r="P1081" s="500" t="str">
        <f>六年级BMI得分</f>
        <v/>
      </c>
      <c r="Q1081" s="515" t="str">
        <f>六年级肺活量得分</f>
        <v/>
      </c>
      <c r="R1081" s="512" t="str">
        <f>六年级等级</f>
        <v/>
      </c>
      <c r="S1081" s="516" t="str">
        <f>六年级50米跑得分</f>
        <v/>
      </c>
      <c r="T1081" s="517" t="str">
        <f>六年级等级</f>
        <v/>
      </c>
      <c r="U1081" s="516" t="str">
        <f>六年级坐位体前屈得分</f>
        <v/>
      </c>
      <c r="V1081" s="517" t="str">
        <f>六年级等级</f>
        <v/>
      </c>
      <c r="W1081" s="516" t="str">
        <f>六年级一分钟跳绳得分</f>
        <v/>
      </c>
      <c r="X1081" s="517" t="str">
        <f>六年级等级</f>
        <v/>
      </c>
      <c r="Y1081" s="515" t="str">
        <f>六年级仰卧起坐得分</f>
        <v/>
      </c>
      <c r="Z1081" s="518" t="str">
        <f>六年级等级</f>
        <v/>
      </c>
      <c r="AA1081" s="533" t="str">
        <f>六年级折返跑得分</f>
        <v/>
      </c>
      <c r="AB1081" s="515" t="str">
        <f>六年级等级</f>
        <v/>
      </c>
      <c r="AC1081" s="533" t="str">
        <f>六年级跳绳附加分</f>
        <v/>
      </c>
      <c r="AD1081" s="534" t="str">
        <f>六年级标准分</f>
        <v/>
      </c>
      <c r="AE1081" s="534" t="str">
        <f>六年级总分</f>
        <v/>
      </c>
      <c r="AF1081" s="517" t="str">
        <f>六年级等级</f>
        <v/>
      </c>
      <c r="AM1081" s="452" t="str">
        <f>折返时间</f>
        <v/>
      </c>
    </row>
    <row r="1082" spans="1:39">
      <c r="A1082" s="476">
        <v>616</v>
      </c>
      <c r="B1082" s="477">
        <v>30</v>
      </c>
      <c r="C1082" s="586"/>
      <c r="D1082" s="587"/>
      <c r="E1082" s="586"/>
      <c r="F1082" s="625"/>
      <c r="G1082" s="608"/>
      <c r="H1082" s="475"/>
      <c r="I1082" s="613"/>
      <c r="J1082" s="614"/>
      <c r="K1082" s="614"/>
      <c r="L1082" s="615"/>
      <c r="M1082" s="616"/>
      <c r="N1082" s="505" t="str">
        <f>六年级BMI</f>
        <v/>
      </c>
      <c r="O1082" s="499" t="str">
        <f>六年级BMI等级</f>
        <v/>
      </c>
      <c r="P1082" s="500" t="str">
        <f>六年级BMI得分</f>
        <v/>
      </c>
      <c r="Q1082" s="515" t="str">
        <f>六年级肺活量得分</f>
        <v/>
      </c>
      <c r="R1082" s="512" t="str">
        <f>六年级等级</f>
        <v/>
      </c>
      <c r="S1082" s="516" t="str">
        <f>六年级50米跑得分</f>
        <v/>
      </c>
      <c r="T1082" s="517" t="str">
        <f>六年级等级</f>
        <v/>
      </c>
      <c r="U1082" s="516" t="str">
        <f>六年级坐位体前屈得分</f>
        <v/>
      </c>
      <c r="V1082" s="517" t="str">
        <f>六年级等级</f>
        <v/>
      </c>
      <c r="W1082" s="516" t="str">
        <f>六年级一分钟跳绳得分</f>
        <v/>
      </c>
      <c r="X1082" s="517" t="str">
        <f>六年级等级</f>
        <v/>
      </c>
      <c r="Y1082" s="515" t="str">
        <f>六年级仰卧起坐得分</f>
        <v/>
      </c>
      <c r="Z1082" s="518" t="str">
        <f>六年级等级</f>
        <v/>
      </c>
      <c r="AA1082" s="533" t="str">
        <f>六年级折返跑得分</f>
        <v/>
      </c>
      <c r="AB1082" s="515" t="str">
        <f>六年级等级</f>
        <v/>
      </c>
      <c r="AC1082" s="533" t="str">
        <f>六年级跳绳附加分</f>
        <v/>
      </c>
      <c r="AD1082" s="534" t="str">
        <f>六年级标准分</f>
        <v/>
      </c>
      <c r="AE1082" s="534" t="str">
        <f>六年级总分</f>
        <v/>
      </c>
      <c r="AF1082" s="517" t="str">
        <f>六年级等级</f>
        <v/>
      </c>
      <c r="AM1082" s="452" t="str">
        <f>折返时间</f>
        <v/>
      </c>
    </row>
    <row r="1083" spans="1:39">
      <c r="A1083" s="476">
        <v>616</v>
      </c>
      <c r="B1083" s="477">
        <v>31</v>
      </c>
      <c r="C1083" s="586"/>
      <c r="D1083" s="587"/>
      <c r="E1083" s="586"/>
      <c r="F1083" s="625"/>
      <c r="G1083" s="608"/>
      <c r="H1083" s="475"/>
      <c r="I1083" s="613"/>
      <c r="J1083" s="614"/>
      <c r="K1083" s="614"/>
      <c r="L1083" s="615"/>
      <c r="M1083" s="616"/>
      <c r="N1083" s="505" t="str">
        <f>六年级BMI</f>
        <v/>
      </c>
      <c r="O1083" s="499" t="str">
        <f>六年级BMI等级</f>
        <v/>
      </c>
      <c r="P1083" s="500" t="str">
        <f>六年级BMI得分</f>
        <v/>
      </c>
      <c r="Q1083" s="515" t="str">
        <f>六年级肺活量得分</f>
        <v/>
      </c>
      <c r="R1083" s="512" t="str">
        <f>六年级等级</f>
        <v/>
      </c>
      <c r="S1083" s="516" t="str">
        <f>六年级50米跑得分</f>
        <v/>
      </c>
      <c r="T1083" s="517" t="str">
        <f>六年级等级</f>
        <v/>
      </c>
      <c r="U1083" s="516" t="str">
        <f>六年级坐位体前屈得分</f>
        <v/>
      </c>
      <c r="V1083" s="517" t="str">
        <f>六年级等级</f>
        <v/>
      </c>
      <c r="W1083" s="516" t="str">
        <f>六年级一分钟跳绳得分</f>
        <v/>
      </c>
      <c r="X1083" s="517" t="str">
        <f>六年级等级</f>
        <v/>
      </c>
      <c r="Y1083" s="515" t="str">
        <f>六年级仰卧起坐得分</f>
        <v/>
      </c>
      <c r="Z1083" s="518" t="str">
        <f>六年级等级</f>
        <v/>
      </c>
      <c r="AA1083" s="533" t="str">
        <f>六年级折返跑得分</f>
        <v/>
      </c>
      <c r="AB1083" s="515" t="str">
        <f>六年级等级</f>
        <v/>
      </c>
      <c r="AC1083" s="533" t="str">
        <f>六年级跳绳附加分</f>
        <v/>
      </c>
      <c r="AD1083" s="534" t="str">
        <f>六年级标准分</f>
        <v/>
      </c>
      <c r="AE1083" s="534" t="str">
        <f>六年级总分</f>
        <v/>
      </c>
      <c r="AF1083" s="517" t="str">
        <f>六年级等级</f>
        <v/>
      </c>
      <c r="AM1083" s="452" t="str">
        <f>折返时间</f>
        <v/>
      </c>
    </row>
    <row r="1084" spans="1:39">
      <c r="A1084" s="476">
        <v>616</v>
      </c>
      <c r="B1084" s="477">
        <v>32</v>
      </c>
      <c r="C1084" s="586"/>
      <c r="D1084" s="587"/>
      <c r="E1084" s="586"/>
      <c r="F1084" s="625"/>
      <c r="G1084" s="608"/>
      <c r="H1084" s="475"/>
      <c r="I1084" s="613"/>
      <c r="J1084" s="614"/>
      <c r="K1084" s="614"/>
      <c r="L1084" s="615"/>
      <c r="M1084" s="616"/>
      <c r="N1084" s="505" t="str">
        <f>六年级BMI</f>
        <v/>
      </c>
      <c r="O1084" s="499" t="str">
        <f>六年级BMI等级</f>
        <v/>
      </c>
      <c r="P1084" s="500" t="str">
        <f>六年级BMI得分</f>
        <v/>
      </c>
      <c r="Q1084" s="515" t="str">
        <f>六年级肺活量得分</f>
        <v/>
      </c>
      <c r="R1084" s="512" t="str">
        <f>六年级等级</f>
        <v/>
      </c>
      <c r="S1084" s="516" t="str">
        <f>六年级50米跑得分</f>
        <v/>
      </c>
      <c r="T1084" s="517" t="str">
        <f>六年级等级</f>
        <v/>
      </c>
      <c r="U1084" s="516" t="str">
        <f>六年级坐位体前屈得分</f>
        <v/>
      </c>
      <c r="V1084" s="517" t="str">
        <f>六年级等级</f>
        <v/>
      </c>
      <c r="W1084" s="516" t="str">
        <f>六年级一分钟跳绳得分</f>
        <v/>
      </c>
      <c r="X1084" s="517" t="str">
        <f>六年级等级</f>
        <v/>
      </c>
      <c r="Y1084" s="515" t="str">
        <f>六年级仰卧起坐得分</f>
        <v/>
      </c>
      <c r="Z1084" s="518" t="str">
        <f>六年级等级</f>
        <v/>
      </c>
      <c r="AA1084" s="533" t="str">
        <f>六年级折返跑得分</f>
        <v/>
      </c>
      <c r="AB1084" s="515" t="str">
        <f>六年级等级</f>
        <v/>
      </c>
      <c r="AC1084" s="533" t="str">
        <f>六年级跳绳附加分</f>
        <v/>
      </c>
      <c r="AD1084" s="534" t="str">
        <f>六年级标准分</f>
        <v/>
      </c>
      <c r="AE1084" s="534" t="str">
        <f>六年级总分</f>
        <v/>
      </c>
      <c r="AF1084" s="517" t="str">
        <f>六年级等级</f>
        <v/>
      </c>
      <c r="AM1084" s="452" t="str">
        <f>折返时间</f>
        <v/>
      </c>
    </row>
    <row r="1085" spans="1:39">
      <c r="A1085" s="476">
        <v>616</v>
      </c>
      <c r="B1085" s="477">
        <v>33</v>
      </c>
      <c r="C1085" s="586"/>
      <c r="D1085" s="587"/>
      <c r="E1085" s="586"/>
      <c r="F1085" s="625"/>
      <c r="G1085" s="608"/>
      <c r="H1085" s="475"/>
      <c r="I1085" s="613"/>
      <c r="J1085" s="614"/>
      <c r="K1085" s="614"/>
      <c r="L1085" s="615"/>
      <c r="M1085" s="616"/>
      <c r="N1085" s="505" t="str">
        <f>六年级BMI</f>
        <v/>
      </c>
      <c r="O1085" s="499" t="str">
        <f>六年级BMI等级</f>
        <v/>
      </c>
      <c r="P1085" s="500" t="str">
        <f>六年级BMI得分</f>
        <v/>
      </c>
      <c r="Q1085" s="515" t="str">
        <f>六年级肺活量得分</f>
        <v/>
      </c>
      <c r="R1085" s="512" t="str">
        <f>六年级等级</f>
        <v/>
      </c>
      <c r="S1085" s="516" t="str">
        <f>六年级50米跑得分</f>
        <v/>
      </c>
      <c r="T1085" s="517" t="str">
        <f>六年级等级</f>
        <v/>
      </c>
      <c r="U1085" s="516" t="str">
        <f>六年级坐位体前屈得分</f>
        <v/>
      </c>
      <c r="V1085" s="517" t="str">
        <f>六年级等级</f>
        <v/>
      </c>
      <c r="W1085" s="516" t="str">
        <f>六年级一分钟跳绳得分</f>
        <v/>
      </c>
      <c r="X1085" s="517" t="str">
        <f>六年级等级</f>
        <v/>
      </c>
      <c r="Y1085" s="515" t="str">
        <f>六年级仰卧起坐得分</f>
        <v/>
      </c>
      <c r="Z1085" s="518" t="str">
        <f>六年级等级</f>
        <v/>
      </c>
      <c r="AA1085" s="533" t="str">
        <f>六年级折返跑得分</f>
        <v/>
      </c>
      <c r="AB1085" s="515" t="str">
        <f>六年级等级</f>
        <v/>
      </c>
      <c r="AC1085" s="533" t="str">
        <f>六年级跳绳附加分</f>
        <v/>
      </c>
      <c r="AD1085" s="534" t="str">
        <f>六年级标准分</f>
        <v/>
      </c>
      <c r="AE1085" s="534" t="str">
        <f>六年级总分</f>
        <v/>
      </c>
      <c r="AF1085" s="517" t="str">
        <f>六年级等级</f>
        <v/>
      </c>
      <c r="AM1085" s="452" t="str">
        <f>折返时间</f>
        <v/>
      </c>
    </row>
    <row r="1086" spans="1:39">
      <c r="A1086" s="476">
        <v>616</v>
      </c>
      <c r="B1086" s="477">
        <v>34</v>
      </c>
      <c r="C1086" s="586"/>
      <c r="D1086" s="587"/>
      <c r="E1086" s="586"/>
      <c r="F1086" s="625"/>
      <c r="G1086" s="608"/>
      <c r="H1086" s="475"/>
      <c r="I1086" s="613"/>
      <c r="J1086" s="614"/>
      <c r="K1086" s="614"/>
      <c r="L1086" s="615"/>
      <c r="M1086" s="616"/>
      <c r="N1086" s="505" t="str">
        <f>六年级BMI</f>
        <v/>
      </c>
      <c r="O1086" s="499" t="str">
        <f>六年级BMI等级</f>
        <v/>
      </c>
      <c r="P1086" s="500" t="str">
        <f>六年级BMI得分</f>
        <v/>
      </c>
      <c r="Q1086" s="515" t="str">
        <f>六年级肺活量得分</f>
        <v/>
      </c>
      <c r="R1086" s="512" t="str">
        <f>六年级等级</f>
        <v/>
      </c>
      <c r="S1086" s="516" t="str">
        <f>六年级50米跑得分</f>
        <v/>
      </c>
      <c r="T1086" s="517" t="str">
        <f>六年级等级</f>
        <v/>
      </c>
      <c r="U1086" s="516" t="str">
        <f>六年级坐位体前屈得分</f>
        <v/>
      </c>
      <c r="V1086" s="517" t="str">
        <f>六年级等级</f>
        <v/>
      </c>
      <c r="W1086" s="516" t="str">
        <f>六年级一分钟跳绳得分</f>
        <v/>
      </c>
      <c r="X1086" s="517" t="str">
        <f>六年级等级</f>
        <v/>
      </c>
      <c r="Y1086" s="515" t="str">
        <f>六年级仰卧起坐得分</f>
        <v/>
      </c>
      <c r="Z1086" s="518" t="str">
        <f>六年级等级</f>
        <v/>
      </c>
      <c r="AA1086" s="533" t="str">
        <f>六年级折返跑得分</f>
        <v/>
      </c>
      <c r="AB1086" s="515" t="str">
        <f>六年级等级</f>
        <v/>
      </c>
      <c r="AC1086" s="533" t="str">
        <f>六年级跳绳附加分</f>
        <v/>
      </c>
      <c r="AD1086" s="534" t="str">
        <f>六年级标准分</f>
        <v/>
      </c>
      <c r="AE1086" s="534" t="str">
        <f>六年级总分</f>
        <v/>
      </c>
      <c r="AF1086" s="517" t="str">
        <f>六年级等级</f>
        <v/>
      </c>
      <c r="AM1086" s="452" t="str">
        <f>折返时间</f>
        <v/>
      </c>
    </row>
    <row r="1087" spans="1:39">
      <c r="A1087" s="476">
        <v>616</v>
      </c>
      <c r="B1087" s="477">
        <v>35</v>
      </c>
      <c r="C1087" s="586"/>
      <c r="D1087" s="587"/>
      <c r="E1087" s="586"/>
      <c r="F1087" s="625"/>
      <c r="G1087" s="608"/>
      <c r="H1087" s="475"/>
      <c r="I1087" s="613"/>
      <c r="J1087" s="614"/>
      <c r="K1087" s="614"/>
      <c r="L1087" s="615"/>
      <c r="M1087" s="616"/>
      <c r="N1087" s="505" t="str">
        <f>六年级BMI</f>
        <v/>
      </c>
      <c r="O1087" s="499" t="str">
        <f>六年级BMI等级</f>
        <v/>
      </c>
      <c r="P1087" s="500" t="str">
        <f>六年级BMI得分</f>
        <v/>
      </c>
      <c r="Q1087" s="515" t="str">
        <f>六年级肺活量得分</f>
        <v/>
      </c>
      <c r="R1087" s="512" t="str">
        <f>六年级等级</f>
        <v/>
      </c>
      <c r="S1087" s="516" t="str">
        <f>六年级50米跑得分</f>
        <v/>
      </c>
      <c r="T1087" s="517" t="str">
        <f>六年级等级</f>
        <v/>
      </c>
      <c r="U1087" s="516" t="str">
        <f>六年级坐位体前屈得分</f>
        <v/>
      </c>
      <c r="V1087" s="517" t="str">
        <f>六年级等级</f>
        <v/>
      </c>
      <c r="W1087" s="516" t="str">
        <f>六年级一分钟跳绳得分</f>
        <v/>
      </c>
      <c r="X1087" s="517" t="str">
        <f>六年级等级</f>
        <v/>
      </c>
      <c r="Y1087" s="515" t="str">
        <f>六年级仰卧起坐得分</f>
        <v/>
      </c>
      <c r="Z1087" s="518" t="str">
        <f>六年级等级</f>
        <v/>
      </c>
      <c r="AA1087" s="533" t="str">
        <f>六年级折返跑得分</f>
        <v/>
      </c>
      <c r="AB1087" s="515" t="str">
        <f>六年级等级</f>
        <v/>
      </c>
      <c r="AC1087" s="533" t="str">
        <f>六年级跳绳附加分</f>
        <v/>
      </c>
      <c r="AD1087" s="534" t="str">
        <f>六年级标准分</f>
        <v/>
      </c>
      <c r="AE1087" s="534" t="str">
        <f>六年级总分</f>
        <v/>
      </c>
      <c r="AF1087" s="517" t="str">
        <f>六年级等级</f>
        <v/>
      </c>
      <c r="AM1087" s="452" t="str">
        <f>折返时间</f>
        <v/>
      </c>
    </row>
    <row r="1088" spans="1:39">
      <c r="A1088" s="476">
        <v>616</v>
      </c>
      <c r="B1088" s="477">
        <v>36</v>
      </c>
      <c r="C1088" s="586"/>
      <c r="D1088" s="587"/>
      <c r="E1088" s="586"/>
      <c r="F1088" s="473"/>
      <c r="G1088" s="608"/>
      <c r="H1088" s="475"/>
      <c r="I1088" s="613"/>
      <c r="J1088" s="614"/>
      <c r="K1088" s="614"/>
      <c r="L1088" s="615"/>
      <c r="M1088" s="616"/>
      <c r="N1088" s="505" t="str">
        <f>六年级BMI</f>
        <v/>
      </c>
      <c r="O1088" s="499" t="str">
        <f>六年级BMI等级</f>
        <v/>
      </c>
      <c r="P1088" s="500" t="str">
        <f>六年级BMI得分</f>
        <v/>
      </c>
      <c r="Q1088" s="515" t="str">
        <f>六年级肺活量得分</f>
        <v/>
      </c>
      <c r="R1088" s="512" t="str">
        <f>六年级等级</f>
        <v/>
      </c>
      <c r="S1088" s="516" t="str">
        <f>六年级50米跑得分</f>
        <v/>
      </c>
      <c r="T1088" s="517" t="str">
        <f>六年级等级</f>
        <v/>
      </c>
      <c r="U1088" s="516" t="str">
        <f>六年级坐位体前屈得分</f>
        <v/>
      </c>
      <c r="V1088" s="517" t="str">
        <f>六年级等级</f>
        <v/>
      </c>
      <c r="W1088" s="516" t="str">
        <f>六年级一分钟跳绳得分</f>
        <v/>
      </c>
      <c r="X1088" s="517" t="str">
        <f>六年级等级</f>
        <v/>
      </c>
      <c r="Y1088" s="515" t="str">
        <f>六年级仰卧起坐得分</f>
        <v/>
      </c>
      <c r="Z1088" s="518" t="str">
        <f>六年级等级</f>
        <v/>
      </c>
      <c r="AA1088" s="533" t="str">
        <f>六年级折返跑得分</f>
        <v/>
      </c>
      <c r="AB1088" s="515" t="str">
        <f>六年级等级</f>
        <v/>
      </c>
      <c r="AC1088" s="533" t="str">
        <f>六年级跳绳附加分</f>
        <v/>
      </c>
      <c r="AD1088" s="534" t="str">
        <f>六年级标准分</f>
        <v/>
      </c>
      <c r="AE1088" s="534" t="str">
        <f>六年级总分</f>
        <v/>
      </c>
      <c r="AF1088" s="517" t="str">
        <f>六年级等级</f>
        <v/>
      </c>
      <c r="AM1088" s="452" t="str">
        <f>折返时间</f>
        <v/>
      </c>
    </row>
    <row r="1089" spans="1:39">
      <c r="A1089" s="476">
        <v>616</v>
      </c>
      <c r="B1089" s="477">
        <v>37</v>
      </c>
      <c r="C1089" s="586"/>
      <c r="D1089" s="587"/>
      <c r="E1089" s="586"/>
      <c r="F1089" s="473"/>
      <c r="G1089" s="608"/>
      <c r="H1089" s="475"/>
      <c r="I1089" s="613"/>
      <c r="J1089" s="614"/>
      <c r="K1089" s="614"/>
      <c r="L1089" s="615"/>
      <c r="M1089" s="616"/>
      <c r="N1089" s="505" t="str">
        <f>六年级BMI</f>
        <v/>
      </c>
      <c r="O1089" s="499" t="str">
        <f>六年级BMI等级</f>
        <v/>
      </c>
      <c r="P1089" s="500" t="str">
        <f>六年级BMI得分</f>
        <v/>
      </c>
      <c r="Q1089" s="515" t="str">
        <f>六年级肺活量得分</f>
        <v/>
      </c>
      <c r="R1089" s="512" t="str">
        <f>六年级等级</f>
        <v/>
      </c>
      <c r="S1089" s="516" t="str">
        <f>六年级50米跑得分</f>
        <v/>
      </c>
      <c r="T1089" s="517" t="str">
        <f>六年级等级</f>
        <v/>
      </c>
      <c r="U1089" s="516" t="str">
        <f>六年级坐位体前屈得分</f>
        <v/>
      </c>
      <c r="V1089" s="517" t="str">
        <f>六年级等级</f>
        <v/>
      </c>
      <c r="W1089" s="516" t="str">
        <f>六年级一分钟跳绳得分</f>
        <v/>
      </c>
      <c r="X1089" s="517" t="str">
        <f>六年级等级</f>
        <v/>
      </c>
      <c r="Y1089" s="515" t="str">
        <f>六年级仰卧起坐得分</f>
        <v/>
      </c>
      <c r="Z1089" s="518" t="str">
        <f>六年级等级</f>
        <v/>
      </c>
      <c r="AA1089" s="533" t="str">
        <f>六年级折返跑得分</f>
        <v/>
      </c>
      <c r="AB1089" s="515" t="str">
        <f>六年级等级</f>
        <v/>
      </c>
      <c r="AC1089" s="533" t="str">
        <f>六年级跳绳附加分</f>
        <v/>
      </c>
      <c r="AD1089" s="534" t="str">
        <f>六年级标准分</f>
        <v/>
      </c>
      <c r="AE1089" s="534" t="str">
        <f>六年级总分</f>
        <v/>
      </c>
      <c r="AF1089" s="517" t="str">
        <f>六年级等级</f>
        <v/>
      </c>
      <c r="AM1089" s="452" t="str">
        <f>折返时间</f>
        <v/>
      </c>
    </row>
    <row r="1090" spans="1:39">
      <c r="A1090" s="476">
        <v>616</v>
      </c>
      <c r="B1090" s="477">
        <v>38</v>
      </c>
      <c r="C1090" s="586"/>
      <c r="D1090" s="587"/>
      <c r="E1090" s="586"/>
      <c r="F1090" s="473"/>
      <c r="G1090" s="608"/>
      <c r="H1090" s="475"/>
      <c r="I1090" s="613"/>
      <c r="J1090" s="614"/>
      <c r="K1090" s="614"/>
      <c r="L1090" s="615"/>
      <c r="M1090" s="616"/>
      <c r="N1090" s="505" t="str">
        <f>六年级BMI</f>
        <v/>
      </c>
      <c r="O1090" s="499" t="str">
        <f>六年级BMI等级</f>
        <v/>
      </c>
      <c r="P1090" s="500" t="str">
        <f>六年级BMI得分</f>
        <v/>
      </c>
      <c r="Q1090" s="515" t="str">
        <f>六年级肺活量得分</f>
        <v/>
      </c>
      <c r="R1090" s="512" t="str">
        <f>六年级等级</f>
        <v/>
      </c>
      <c r="S1090" s="516" t="str">
        <f>六年级50米跑得分</f>
        <v/>
      </c>
      <c r="T1090" s="517" t="str">
        <f>六年级等级</f>
        <v/>
      </c>
      <c r="U1090" s="516" t="str">
        <f>六年级坐位体前屈得分</f>
        <v/>
      </c>
      <c r="V1090" s="517" t="str">
        <f>六年级等级</f>
        <v/>
      </c>
      <c r="W1090" s="516" t="str">
        <f>六年级一分钟跳绳得分</f>
        <v/>
      </c>
      <c r="X1090" s="517" t="str">
        <f>六年级等级</f>
        <v/>
      </c>
      <c r="Y1090" s="515" t="str">
        <f>六年级仰卧起坐得分</f>
        <v/>
      </c>
      <c r="Z1090" s="518" t="str">
        <f>六年级等级</f>
        <v/>
      </c>
      <c r="AA1090" s="533" t="str">
        <f>六年级折返跑得分</f>
        <v/>
      </c>
      <c r="AB1090" s="515" t="str">
        <f>六年级等级</f>
        <v/>
      </c>
      <c r="AC1090" s="533" t="str">
        <f>六年级跳绳附加分</f>
        <v/>
      </c>
      <c r="AD1090" s="534" t="str">
        <f>六年级标准分</f>
        <v/>
      </c>
      <c r="AE1090" s="534" t="str">
        <f>六年级总分</f>
        <v/>
      </c>
      <c r="AF1090" s="517" t="str">
        <f>六年级等级</f>
        <v/>
      </c>
      <c r="AM1090" s="452" t="str">
        <f>折返时间</f>
        <v/>
      </c>
    </row>
    <row r="1091" spans="1:39">
      <c r="A1091" s="476">
        <v>616</v>
      </c>
      <c r="B1091" s="477">
        <v>39</v>
      </c>
      <c r="C1091" s="586"/>
      <c r="D1091" s="587"/>
      <c r="E1091" s="586"/>
      <c r="F1091" s="473"/>
      <c r="G1091" s="608"/>
      <c r="H1091" s="475"/>
      <c r="I1091" s="613"/>
      <c r="J1091" s="614"/>
      <c r="K1091" s="614"/>
      <c r="L1091" s="615"/>
      <c r="M1091" s="616"/>
      <c r="N1091" s="505" t="str">
        <f>六年级BMI</f>
        <v/>
      </c>
      <c r="O1091" s="499" t="str">
        <f>六年级BMI等级</f>
        <v/>
      </c>
      <c r="P1091" s="500" t="str">
        <f>六年级BMI得分</f>
        <v/>
      </c>
      <c r="Q1091" s="515" t="str">
        <f>六年级肺活量得分</f>
        <v/>
      </c>
      <c r="R1091" s="512" t="str">
        <f>六年级等级</f>
        <v/>
      </c>
      <c r="S1091" s="516" t="str">
        <f>六年级50米跑得分</f>
        <v/>
      </c>
      <c r="T1091" s="517" t="str">
        <f>六年级等级</f>
        <v/>
      </c>
      <c r="U1091" s="516" t="str">
        <f>六年级坐位体前屈得分</f>
        <v/>
      </c>
      <c r="V1091" s="517" t="str">
        <f>六年级等级</f>
        <v/>
      </c>
      <c r="W1091" s="516" t="str">
        <f>六年级一分钟跳绳得分</f>
        <v/>
      </c>
      <c r="X1091" s="517" t="str">
        <f>六年级等级</f>
        <v/>
      </c>
      <c r="Y1091" s="515" t="str">
        <f>六年级仰卧起坐得分</f>
        <v/>
      </c>
      <c r="Z1091" s="518" t="str">
        <f>六年级等级</f>
        <v/>
      </c>
      <c r="AA1091" s="533" t="str">
        <f>六年级折返跑得分</f>
        <v/>
      </c>
      <c r="AB1091" s="515" t="str">
        <f>六年级等级</f>
        <v/>
      </c>
      <c r="AC1091" s="533" t="str">
        <f>六年级跳绳附加分</f>
        <v/>
      </c>
      <c r="AD1091" s="534" t="str">
        <f>六年级标准分</f>
        <v/>
      </c>
      <c r="AE1091" s="534" t="str">
        <f>六年级总分</f>
        <v/>
      </c>
      <c r="AF1091" s="517" t="str">
        <f>六年级等级</f>
        <v/>
      </c>
      <c r="AM1091" s="452" t="str">
        <f>折返时间</f>
        <v/>
      </c>
    </row>
    <row r="1092" spans="1:39">
      <c r="A1092" s="476">
        <v>616</v>
      </c>
      <c r="B1092" s="477">
        <v>40</v>
      </c>
      <c r="C1092" s="586"/>
      <c r="D1092" s="587"/>
      <c r="E1092" s="586"/>
      <c r="F1092" s="473"/>
      <c r="G1092" s="608"/>
      <c r="H1092" s="475"/>
      <c r="I1092" s="613"/>
      <c r="J1092" s="614"/>
      <c r="K1092" s="614"/>
      <c r="L1092" s="615"/>
      <c r="M1092" s="616"/>
      <c r="N1092" s="505" t="str">
        <f>六年级BMI</f>
        <v/>
      </c>
      <c r="O1092" s="499" t="str">
        <f>六年级BMI等级</f>
        <v/>
      </c>
      <c r="P1092" s="500" t="str">
        <f>六年级BMI得分</f>
        <v/>
      </c>
      <c r="Q1092" s="515" t="str">
        <f>六年级肺活量得分</f>
        <v/>
      </c>
      <c r="R1092" s="512" t="str">
        <f>六年级等级</f>
        <v/>
      </c>
      <c r="S1092" s="516" t="str">
        <f>六年级50米跑得分</f>
        <v/>
      </c>
      <c r="T1092" s="517" t="str">
        <f>六年级等级</f>
        <v/>
      </c>
      <c r="U1092" s="516" t="str">
        <f>六年级坐位体前屈得分</f>
        <v/>
      </c>
      <c r="V1092" s="517" t="str">
        <f>六年级等级</f>
        <v/>
      </c>
      <c r="W1092" s="516" t="str">
        <f>六年级一分钟跳绳得分</f>
        <v/>
      </c>
      <c r="X1092" s="517" t="str">
        <f>六年级等级</f>
        <v/>
      </c>
      <c r="Y1092" s="515" t="str">
        <f>六年级仰卧起坐得分</f>
        <v/>
      </c>
      <c r="Z1092" s="518" t="str">
        <f>六年级等级</f>
        <v/>
      </c>
      <c r="AA1092" s="533" t="str">
        <f>六年级折返跑得分</f>
        <v/>
      </c>
      <c r="AB1092" s="515" t="str">
        <f>六年级等级</f>
        <v/>
      </c>
      <c r="AC1092" s="533" t="str">
        <f>六年级跳绳附加分</f>
        <v/>
      </c>
      <c r="AD1092" s="534" t="str">
        <f>六年级标准分</f>
        <v/>
      </c>
      <c r="AE1092" s="534" t="str">
        <f>六年级总分</f>
        <v/>
      </c>
      <c r="AF1092" s="517" t="str">
        <f>六年级等级</f>
        <v/>
      </c>
      <c r="AM1092" s="452" t="str">
        <f>折返时间</f>
        <v/>
      </c>
    </row>
    <row r="1093" spans="1:39">
      <c r="A1093" s="476">
        <v>616</v>
      </c>
      <c r="B1093" s="477">
        <v>41</v>
      </c>
      <c r="C1093" s="586"/>
      <c r="D1093" s="587"/>
      <c r="E1093" s="586"/>
      <c r="F1093" s="473"/>
      <c r="G1093" s="608"/>
      <c r="H1093" s="475"/>
      <c r="I1093" s="613"/>
      <c r="J1093" s="614"/>
      <c r="K1093" s="614"/>
      <c r="L1093" s="615"/>
      <c r="M1093" s="616"/>
      <c r="N1093" s="505" t="str">
        <f>六年级BMI</f>
        <v/>
      </c>
      <c r="O1093" s="499" t="str">
        <f>六年级BMI等级</f>
        <v/>
      </c>
      <c r="P1093" s="500" t="str">
        <f>六年级BMI得分</f>
        <v/>
      </c>
      <c r="Q1093" s="515" t="str">
        <f>六年级肺活量得分</f>
        <v/>
      </c>
      <c r="R1093" s="512" t="str">
        <f>六年级等级</f>
        <v/>
      </c>
      <c r="S1093" s="516" t="str">
        <f>六年级50米跑得分</f>
        <v/>
      </c>
      <c r="T1093" s="517" t="str">
        <f>六年级等级</f>
        <v/>
      </c>
      <c r="U1093" s="516" t="str">
        <f>六年级坐位体前屈得分</f>
        <v/>
      </c>
      <c r="V1093" s="517" t="str">
        <f>六年级等级</f>
        <v/>
      </c>
      <c r="W1093" s="516" t="str">
        <f>六年级一分钟跳绳得分</f>
        <v/>
      </c>
      <c r="X1093" s="517" t="str">
        <f>六年级等级</f>
        <v/>
      </c>
      <c r="Y1093" s="515" t="str">
        <f>六年级仰卧起坐得分</f>
        <v/>
      </c>
      <c r="Z1093" s="518" t="str">
        <f>六年级等级</f>
        <v/>
      </c>
      <c r="AA1093" s="533" t="str">
        <f>六年级折返跑得分</f>
        <v/>
      </c>
      <c r="AB1093" s="515" t="str">
        <f>六年级等级</f>
        <v/>
      </c>
      <c r="AC1093" s="533" t="str">
        <f>六年级跳绳附加分</f>
        <v/>
      </c>
      <c r="AD1093" s="534" t="str">
        <f>六年级标准分</f>
        <v/>
      </c>
      <c r="AE1093" s="534" t="str">
        <f>六年级总分</f>
        <v/>
      </c>
      <c r="AF1093" s="517" t="str">
        <f>六年级等级</f>
        <v/>
      </c>
      <c r="AM1093" s="452" t="str">
        <f>折返时间</f>
        <v/>
      </c>
    </row>
    <row r="1094" spans="1:39">
      <c r="A1094" s="476">
        <v>616</v>
      </c>
      <c r="B1094" s="477">
        <v>42</v>
      </c>
      <c r="C1094" s="586"/>
      <c r="D1094" s="587"/>
      <c r="E1094" s="586"/>
      <c r="F1094" s="473"/>
      <c r="G1094" s="608"/>
      <c r="H1094" s="475"/>
      <c r="I1094" s="613"/>
      <c r="J1094" s="614"/>
      <c r="K1094" s="614"/>
      <c r="L1094" s="615"/>
      <c r="M1094" s="616"/>
      <c r="N1094" s="505" t="str">
        <f>六年级BMI</f>
        <v/>
      </c>
      <c r="O1094" s="499" t="str">
        <f>六年级BMI等级</f>
        <v/>
      </c>
      <c r="P1094" s="500" t="str">
        <f>六年级BMI得分</f>
        <v/>
      </c>
      <c r="Q1094" s="515" t="str">
        <f>六年级肺活量得分</f>
        <v/>
      </c>
      <c r="R1094" s="512" t="str">
        <f>六年级等级</f>
        <v/>
      </c>
      <c r="S1094" s="516" t="str">
        <f>六年级50米跑得分</f>
        <v/>
      </c>
      <c r="T1094" s="517" t="str">
        <f>六年级等级</f>
        <v/>
      </c>
      <c r="U1094" s="516" t="str">
        <f>六年级坐位体前屈得分</f>
        <v/>
      </c>
      <c r="V1094" s="517" t="str">
        <f>六年级等级</f>
        <v/>
      </c>
      <c r="W1094" s="516" t="str">
        <f>六年级一分钟跳绳得分</f>
        <v/>
      </c>
      <c r="X1094" s="517" t="str">
        <f>六年级等级</f>
        <v/>
      </c>
      <c r="Y1094" s="515" t="str">
        <f>六年级仰卧起坐得分</f>
        <v/>
      </c>
      <c r="Z1094" s="518" t="str">
        <f>六年级等级</f>
        <v/>
      </c>
      <c r="AA1094" s="533" t="str">
        <f>六年级折返跑得分</f>
        <v/>
      </c>
      <c r="AB1094" s="515" t="str">
        <f>六年级等级</f>
        <v/>
      </c>
      <c r="AC1094" s="533" t="str">
        <f>六年级跳绳附加分</f>
        <v/>
      </c>
      <c r="AD1094" s="534" t="str">
        <f>六年级标准分</f>
        <v/>
      </c>
      <c r="AE1094" s="534" t="str">
        <f>六年级总分</f>
        <v/>
      </c>
      <c r="AF1094" s="517" t="str">
        <f>六年级等级</f>
        <v/>
      </c>
      <c r="AM1094" s="452" t="str">
        <f>折返时间</f>
        <v/>
      </c>
    </row>
    <row r="1095" spans="1:39">
      <c r="A1095" s="476">
        <v>616</v>
      </c>
      <c r="B1095" s="477">
        <v>43</v>
      </c>
      <c r="C1095" s="586"/>
      <c r="D1095" s="587"/>
      <c r="E1095" s="586"/>
      <c r="F1095" s="473"/>
      <c r="G1095" s="608"/>
      <c r="H1095" s="475"/>
      <c r="I1095" s="613"/>
      <c r="J1095" s="614"/>
      <c r="K1095" s="614"/>
      <c r="L1095" s="615"/>
      <c r="M1095" s="616"/>
      <c r="N1095" s="505" t="str">
        <f>六年级BMI</f>
        <v/>
      </c>
      <c r="O1095" s="499" t="str">
        <f>六年级BMI等级</f>
        <v/>
      </c>
      <c r="P1095" s="500" t="str">
        <f>六年级BMI得分</f>
        <v/>
      </c>
      <c r="Q1095" s="515" t="str">
        <f>六年级肺活量得分</f>
        <v/>
      </c>
      <c r="R1095" s="512" t="str">
        <f>六年级等级</f>
        <v/>
      </c>
      <c r="S1095" s="516" t="str">
        <f>六年级50米跑得分</f>
        <v/>
      </c>
      <c r="T1095" s="517" t="str">
        <f>六年级等级</f>
        <v/>
      </c>
      <c r="U1095" s="516" t="str">
        <f>六年级坐位体前屈得分</f>
        <v/>
      </c>
      <c r="V1095" s="517" t="str">
        <f>六年级等级</f>
        <v/>
      </c>
      <c r="W1095" s="516" t="str">
        <f>六年级一分钟跳绳得分</f>
        <v/>
      </c>
      <c r="X1095" s="517" t="str">
        <f>六年级等级</f>
        <v/>
      </c>
      <c r="Y1095" s="515" t="str">
        <f>六年级仰卧起坐得分</f>
        <v/>
      </c>
      <c r="Z1095" s="518" t="str">
        <f>六年级等级</f>
        <v/>
      </c>
      <c r="AA1095" s="533" t="str">
        <f>六年级折返跑得分</f>
        <v/>
      </c>
      <c r="AB1095" s="515" t="str">
        <f>六年级等级</f>
        <v/>
      </c>
      <c r="AC1095" s="533" t="str">
        <f>六年级跳绳附加分</f>
        <v/>
      </c>
      <c r="AD1095" s="534" t="str">
        <f>六年级标准分</f>
        <v/>
      </c>
      <c r="AE1095" s="534" t="str">
        <f>六年级总分</f>
        <v/>
      </c>
      <c r="AF1095" s="517" t="str">
        <f>六年级等级</f>
        <v/>
      </c>
      <c r="AM1095" s="452" t="str">
        <f>折返时间</f>
        <v/>
      </c>
    </row>
    <row r="1096" spans="1:39">
      <c r="A1096" s="476">
        <v>616</v>
      </c>
      <c r="B1096" s="477">
        <v>44</v>
      </c>
      <c r="C1096" s="586"/>
      <c r="D1096" s="587"/>
      <c r="E1096" s="586"/>
      <c r="F1096" s="473"/>
      <c r="G1096" s="608"/>
      <c r="H1096" s="475"/>
      <c r="I1096" s="613"/>
      <c r="J1096" s="614"/>
      <c r="K1096" s="614"/>
      <c r="L1096" s="615"/>
      <c r="M1096" s="616"/>
      <c r="N1096" s="505" t="str">
        <f>六年级BMI</f>
        <v/>
      </c>
      <c r="O1096" s="499" t="str">
        <f>六年级BMI等级</f>
        <v/>
      </c>
      <c r="P1096" s="500" t="str">
        <f>六年级BMI得分</f>
        <v/>
      </c>
      <c r="Q1096" s="515" t="str">
        <f>六年级肺活量得分</f>
        <v/>
      </c>
      <c r="R1096" s="512" t="str">
        <f>六年级等级</f>
        <v/>
      </c>
      <c r="S1096" s="516" t="str">
        <f>六年级50米跑得分</f>
        <v/>
      </c>
      <c r="T1096" s="517" t="str">
        <f>六年级等级</f>
        <v/>
      </c>
      <c r="U1096" s="516" t="str">
        <f>六年级坐位体前屈得分</f>
        <v/>
      </c>
      <c r="V1096" s="517" t="str">
        <f>六年级等级</f>
        <v/>
      </c>
      <c r="W1096" s="516" t="str">
        <f>六年级一分钟跳绳得分</f>
        <v/>
      </c>
      <c r="X1096" s="517" t="str">
        <f>六年级等级</f>
        <v/>
      </c>
      <c r="Y1096" s="515" t="str">
        <f>六年级仰卧起坐得分</f>
        <v/>
      </c>
      <c r="Z1096" s="518" t="str">
        <f>六年级等级</f>
        <v/>
      </c>
      <c r="AA1096" s="533" t="str">
        <f>六年级折返跑得分</f>
        <v/>
      </c>
      <c r="AB1096" s="515" t="str">
        <f>六年级等级</f>
        <v/>
      </c>
      <c r="AC1096" s="533" t="str">
        <f>六年级跳绳附加分</f>
        <v/>
      </c>
      <c r="AD1096" s="534" t="str">
        <f>六年级标准分</f>
        <v/>
      </c>
      <c r="AE1096" s="534" t="str">
        <f>六年级总分</f>
        <v/>
      </c>
      <c r="AF1096" s="517" t="str">
        <f>六年级等级</f>
        <v/>
      </c>
      <c r="AM1096" s="452" t="str">
        <f>折返时间</f>
        <v/>
      </c>
    </row>
    <row r="1097" spans="1:39">
      <c r="A1097" s="476">
        <v>616</v>
      </c>
      <c r="B1097" s="477">
        <v>45</v>
      </c>
      <c r="C1097" s="586"/>
      <c r="D1097" s="587"/>
      <c r="E1097" s="586"/>
      <c r="F1097" s="473"/>
      <c r="G1097" s="608"/>
      <c r="H1097" s="475"/>
      <c r="I1097" s="613"/>
      <c r="J1097" s="614"/>
      <c r="K1097" s="614"/>
      <c r="L1097" s="615"/>
      <c r="M1097" s="616"/>
      <c r="N1097" s="505" t="str">
        <f>六年级BMI</f>
        <v/>
      </c>
      <c r="O1097" s="499" t="str">
        <f>六年级BMI等级</f>
        <v/>
      </c>
      <c r="P1097" s="500" t="str">
        <f>六年级BMI得分</f>
        <v/>
      </c>
      <c r="Q1097" s="515" t="str">
        <f>六年级肺活量得分</f>
        <v/>
      </c>
      <c r="R1097" s="512" t="str">
        <f>六年级等级</f>
        <v/>
      </c>
      <c r="S1097" s="516" t="str">
        <f>六年级50米跑得分</f>
        <v/>
      </c>
      <c r="T1097" s="517" t="str">
        <f>六年级等级</f>
        <v/>
      </c>
      <c r="U1097" s="516" t="str">
        <f>六年级坐位体前屈得分</f>
        <v/>
      </c>
      <c r="V1097" s="517" t="str">
        <f>六年级等级</f>
        <v/>
      </c>
      <c r="W1097" s="516" t="str">
        <f>六年级一分钟跳绳得分</f>
        <v/>
      </c>
      <c r="X1097" s="517" t="str">
        <f>六年级等级</f>
        <v/>
      </c>
      <c r="Y1097" s="515" t="str">
        <f>六年级仰卧起坐得分</f>
        <v/>
      </c>
      <c r="Z1097" s="518" t="str">
        <f>六年级等级</f>
        <v/>
      </c>
      <c r="AA1097" s="533" t="str">
        <f>六年级折返跑得分</f>
        <v/>
      </c>
      <c r="AB1097" s="515" t="str">
        <f>六年级等级</f>
        <v/>
      </c>
      <c r="AC1097" s="533" t="str">
        <f>六年级跳绳附加分</f>
        <v/>
      </c>
      <c r="AD1097" s="534" t="str">
        <f>六年级标准分</f>
        <v/>
      </c>
      <c r="AE1097" s="534" t="str">
        <f>六年级总分</f>
        <v/>
      </c>
      <c r="AF1097" s="517" t="str">
        <f>六年级等级</f>
        <v/>
      </c>
      <c r="AM1097" s="452" t="str">
        <f>折返时间</f>
        <v/>
      </c>
    </row>
    <row r="1098" spans="1:32">
      <c r="A1098" s="476">
        <v>616</v>
      </c>
      <c r="B1098" s="477">
        <v>46</v>
      </c>
      <c r="C1098" s="586"/>
      <c r="D1098" s="587"/>
      <c r="E1098" s="586"/>
      <c r="F1098" s="473"/>
      <c r="G1098" s="608"/>
      <c r="H1098" s="475"/>
      <c r="I1098" s="613"/>
      <c r="J1098" s="614"/>
      <c r="K1098" s="614"/>
      <c r="L1098" s="615"/>
      <c r="M1098" s="616"/>
      <c r="N1098" s="505" t="str">
        <f>六年级BMI</f>
        <v/>
      </c>
      <c r="O1098" s="499" t="str">
        <f>六年级BMI等级</f>
        <v/>
      </c>
      <c r="P1098" s="500" t="str">
        <f>六年级BMI得分</f>
        <v/>
      </c>
      <c r="Q1098" s="515" t="str">
        <f>六年级肺活量得分</f>
        <v/>
      </c>
      <c r="R1098" s="512" t="str">
        <f>六年级等级</f>
        <v/>
      </c>
      <c r="S1098" s="516" t="str">
        <f>六年级50米跑得分</f>
        <v/>
      </c>
      <c r="T1098" s="517" t="str">
        <f>六年级等级</f>
        <v/>
      </c>
      <c r="U1098" s="516" t="str">
        <f>六年级坐位体前屈得分</f>
        <v/>
      </c>
      <c r="V1098" s="517" t="str">
        <f>六年级等级</f>
        <v/>
      </c>
      <c r="W1098" s="516" t="str">
        <f>六年级一分钟跳绳得分</f>
        <v/>
      </c>
      <c r="X1098" s="517" t="str">
        <f>六年级等级</f>
        <v/>
      </c>
      <c r="Y1098" s="515" t="str">
        <f>六年级仰卧起坐得分</f>
        <v/>
      </c>
      <c r="Z1098" s="518" t="str">
        <f>六年级等级</f>
        <v/>
      </c>
      <c r="AA1098" s="533" t="str">
        <f>六年级折返跑得分</f>
        <v/>
      </c>
      <c r="AB1098" s="515" t="str">
        <f>六年级等级</f>
        <v/>
      </c>
      <c r="AC1098" s="533" t="str">
        <f>六年级跳绳附加分</f>
        <v/>
      </c>
      <c r="AD1098" s="534" t="str">
        <f>六年级标准分</f>
        <v/>
      </c>
      <c r="AE1098" s="534" t="str">
        <f>六年级总分</f>
        <v/>
      </c>
      <c r="AF1098" s="517" t="str">
        <f>六年级等级</f>
        <v/>
      </c>
    </row>
    <row r="1099" spans="1:32">
      <c r="A1099" s="476">
        <v>616</v>
      </c>
      <c r="B1099" s="477">
        <v>47</v>
      </c>
      <c r="C1099" s="586"/>
      <c r="D1099" s="587"/>
      <c r="E1099" s="586"/>
      <c r="F1099" s="473"/>
      <c r="G1099" s="608"/>
      <c r="H1099" s="475"/>
      <c r="I1099" s="613"/>
      <c r="J1099" s="614"/>
      <c r="K1099" s="614"/>
      <c r="L1099" s="615"/>
      <c r="M1099" s="616"/>
      <c r="N1099" s="505" t="str">
        <f>六年级BMI</f>
        <v/>
      </c>
      <c r="O1099" s="499" t="str">
        <f>六年级BMI等级</f>
        <v/>
      </c>
      <c r="P1099" s="500" t="str">
        <f>六年级BMI得分</f>
        <v/>
      </c>
      <c r="Q1099" s="515" t="str">
        <f>六年级肺活量得分</f>
        <v/>
      </c>
      <c r="R1099" s="512" t="str">
        <f>六年级等级</f>
        <v/>
      </c>
      <c r="S1099" s="516" t="str">
        <f>六年级50米跑得分</f>
        <v/>
      </c>
      <c r="T1099" s="517" t="str">
        <f>六年级等级</f>
        <v/>
      </c>
      <c r="U1099" s="516" t="str">
        <f>六年级坐位体前屈得分</f>
        <v/>
      </c>
      <c r="V1099" s="517" t="str">
        <f>六年级等级</f>
        <v/>
      </c>
      <c r="W1099" s="516" t="str">
        <f>六年级一分钟跳绳得分</f>
        <v/>
      </c>
      <c r="X1099" s="517" t="str">
        <f>六年级等级</f>
        <v/>
      </c>
      <c r="Y1099" s="515" t="str">
        <f>六年级仰卧起坐得分</f>
        <v/>
      </c>
      <c r="Z1099" s="518" t="str">
        <f>六年级等级</f>
        <v/>
      </c>
      <c r="AA1099" s="533" t="str">
        <f>六年级折返跑得分</f>
        <v/>
      </c>
      <c r="AB1099" s="515" t="str">
        <f>六年级等级</f>
        <v/>
      </c>
      <c r="AC1099" s="533" t="str">
        <f>六年级跳绳附加分</f>
        <v/>
      </c>
      <c r="AD1099" s="534" t="str">
        <f>六年级标准分</f>
        <v/>
      </c>
      <c r="AE1099" s="534" t="str">
        <f>六年级总分</f>
        <v/>
      </c>
      <c r="AF1099" s="517" t="str">
        <f>六年级等级</f>
        <v/>
      </c>
    </row>
    <row r="1100" spans="1:32">
      <c r="A1100" s="476">
        <v>616</v>
      </c>
      <c r="B1100" s="477">
        <v>48</v>
      </c>
      <c r="C1100" s="586"/>
      <c r="D1100" s="587"/>
      <c r="E1100" s="586"/>
      <c r="F1100" s="473"/>
      <c r="G1100" s="608"/>
      <c r="H1100" s="475"/>
      <c r="I1100" s="613"/>
      <c r="J1100" s="614"/>
      <c r="K1100" s="614"/>
      <c r="L1100" s="615"/>
      <c r="M1100" s="616"/>
      <c r="N1100" s="505" t="str">
        <f>六年级BMI</f>
        <v/>
      </c>
      <c r="O1100" s="499" t="str">
        <f>六年级BMI等级</f>
        <v/>
      </c>
      <c r="P1100" s="500" t="str">
        <f>六年级BMI得分</f>
        <v/>
      </c>
      <c r="Q1100" s="515" t="str">
        <f>六年级肺活量得分</f>
        <v/>
      </c>
      <c r="R1100" s="512" t="str">
        <f>六年级等级</f>
        <v/>
      </c>
      <c r="S1100" s="516" t="str">
        <f>六年级50米跑得分</f>
        <v/>
      </c>
      <c r="T1100" s="517" t="str">
        <f>六年级等级</f>
        <v/>
      </c>
      <c r="U1100" s="516" t="str">
        <f>六年级坐位体前屈得分</f>
        <v/>
      </c>
      <c r="V1100" s="517" t="str">
        <f>六年级等级</f>
        <v/>
      </c>
      <c r="W1100" s="516" t="str">
        <f>六年级一分钟跳绳得分</f>
        <v/>
      </c>
      <c r="X1100" s="517" t="str">
        <f>六年级等级</f>
        <v/>
      </c>
      <c r="Y1100" s="515" t="str">
        <f>六年级仰卧起坐得分</f>
        <v/>
      </c>
      <c r="Z1100" s="518" t="str">
        <f>六年级等级</f>
        <v/>
      </c>
      <c r="AA1100" s="533" t="str">
        <f>六年级折返跑得分</f>
        <v/>
      </c>
      <c r="AB1100" s="515" t="str">
        <f>六年级等级</f>
        <v/>
      </c>
      <c r="AC1100" s="533" t="str">
        <f>六年级跳绳附加分</f>
        <v/>
      </c>
      <c r="AD1100" s="534" t="str">
        <f>六年级标准分</f>
        <v/>
      </c>
      <c r="AE1100" s="534" t="str">
        <f>六年级总分</f>
        <v/>
      </c>
      <c r="AF1100" s="517" t="str">
        <f>六年级等级</f>
        <v/>
      </c>
    </row>
    <row r="1101" spans="1:32">
      <c r="A1101" s="476">
        <v>616</v>
      </c>
      <c r="B1101" s="477">
        <v>49</v>
      </c>
      <c r="C1101" s="586"/>
      <c r="D1101" s="587"/>
      <c r="E1101" s="586"/>
      <c r="F1101" s="473"/>
      <c r="G1101" s="608"/>
      <c r="H1101" s="475"/>
      <c r="I1101" s="613"/>
      <c r="J1101" s="614"/>
      <c r="K1101" s="614"/>
      <c r="L1101" s="615"/>
      <c r="M1101" s="616"/>
      <c r="N1101" s="505" t="str">
        <f>六年级BMI</f>
        <v/>
      </c>
      <c r="O1101" s="499" t="str">
        <f>六年级BMI等级</f>
        <v/>
      </c>
      <c r="P1101" s="500" t="str">
        <f>六年级BMI得分</f>
        <v/>
      </c>
      <c r="Q1101" s="515" t="str">
        <f>六年级肺活量得分</f>
        <v/>
      </c>
      <c r="R1101" s="512" t="str">
        <f>六年级等级</f>
        <v/>
      </c>
      <c r="S1101" s="516" t="str">
        <f>六年级50米跑得分</f>
        <v/>
      </c>
      <c r="T1101" s="517" t="str">
        <f>六年级等级</f>
        <v/>
      </c>
      <c r="U1101" s="516" t="str">
        <f>六年级坐位体前屈得分</f>
        <v/>
      </c>
      <c r="V1101" s="517" t="str">
        <f>六年级等级</f>
        <v/>
      </c>
      <c r="W1101" s="516" t="str">
        <f>六年级一分钟跳绳得分</f>
        <v/>
      </c>
      <c r="X1101" s="517" t="str">
        <f>六年级等级</f>
        <v/>
      </c>
      <c r="Y1101" s="515" t="str">
        <f>六年级仰卧起坐得分</f>
        <v/>
      </c>
      <c r="Z1101" s="518" t="str">
        <f>六年级等级</f>
        <v/>
      </c>
      <c r="AA1101" s="533" t="str">
        <f>六年级折返跑得分</f>
        <v/>
      </c>
      <c r="AB1101" s="515" t="str">
        <f>六年级等级</f>
        <v/>
      </c>
      <c r="AC1101" s="533" t="str">
        <f>六年级跳绳附加分</f>
        <v/>
      </c>
      <c r="AD1101" s="534" t="str">
        <f>六年级标准分</f>
        <v/>
      </c>
      <c r="AE1101" s="534" t="str">
        <f>六年级总分</f>
        <v/>
      </c>
      <c r="AF1101" s="517" t="str">
        <f>六年级等级</f>
        <v/>
      </c>
    </row>
    <row r="1102" spans="1:32">
      <c r="A1102" s="476">
        <v>616</v>
      </c>
      <c r="B1102" s="477">
        <v>50</v>
      </c>
      <c r="C1102" s="586"/>
      <c r="D1102" s="587"/>
      <c r="E1102" s="586"/>
      <c r="F1102" s="473"/>
      <c r="G1102" s="608"/>
      <c r="H1102" s="475"/>
      <c r="I1102" s="613"/>
      <c r="J1102" s="614"/>
      <c r="K1102" s="614"/>
      <c r="L1102" s="615"/>
      <c r="M1102" s="616"/>
      <c r="N1102" s="505" t="str">
        <f>六年级BMI</f>
        <v/>
      </c>
      <c r="O1102" s="499" t="str">
        <f>六年级BMI等级</f>
        <v/>
      </c>
      <c r="P1102" s="500" t="str">
        <f>六年级BMI得分</f>
        <v/>
      </c>
      <c r="Q1102" s="515" t="str">
        <f>六年级肺活量得分</f>
        <v/>
      </c>
      <c r="R1102" s="512" t="str">
        <f>六年级等级</f>
        <v/>
      </c>
      <c r="S1102" s="516" t="str">
        <f>六年级50米跑得分</f>
        <v/>
      </c>
      <c r="T1102" s="517" t="str">
        <f>六年级等级</f>
        <v/>
      </c>
      <c r="U1102" s="516" t="str">
        <f>六年级坐位体前屈得分</f>
        <v/>
      </c>
      <c r="V1102" s="517" t="str">
        <f>六年级等级</f>
        <v/>
      </c>
      <c r="W1102" s="516" t="str">
        <f>六年级一分钟跳绳得分</f>
        <v/>
      </c>
      <c r="X1102" s="517" t="str">
        <f>六年级等级</f>
        <v/>
      </c>
      <c r="Y1102" s="515" t="str">
        <f>六年级仰卧起坐得分</f>
        <v/>
      </c>
      <c r="Z1102" s="518" t="str">
        <f>六年级等级</f>
        <v/>
      </c>
      <c r="AA1102" s="533" t="str">
        <f>六年级折返跑得分</f>
        <v/>
      </c>
      <c r="AB1102" s="515" t="str">
        <f>六年级等级</f>
        <v/>
      </c>
      <c r="AC1102" s="533" t="str">
        <f>六年级跳绳附加分</f>
        <v/>
      </c>
      <c r="AD1102" s="534" t="str">
        <f>六年级标准分</f>
        <v/>
      </c>
      <c r="AE1102" s="534" t="str">
        <f>六年级总分</f>
        <v/>
      </c>
      <c r="AF1102" s="517" t="str">
        <f>六年级等级</f>
        <v/>
      </c>
    </row>
    <row r="1103" spans="1:39">
      <c r="A1103" s="476">
        <v>616</v>
      </c>
      <c r="B1103" s="477">
        <v>51</v>
      </c>
      <c r="C1103" s="586"/>
      <c r="D1103" s="587"/>
      <c r="E1103" s="586"/>
      <c r="F1103" s="473"/>
      <c r="G1103" s="608"/>
      <c r="H1103" s="475"/>
      <c r="I1103" s="613"/>
      <c r="J1103" s="614"/>
      <c r="K1103" s="614"/>
      <c r="L1103" s="615"/>
      <c r="M1103" s="616"/>
      <c r="N1103" s="505" t="str">
        <f>六年级BMI</f>
        <v/>
      </c>
      <c r="O1103" s="499" t="str">
        <f>六年级BMI等级</f>
        <v/>
      </c>
      <c r="P1103" s="500" t="str">
        <f>六年级BMI得分</f>
        <v/>
      </c>
      <c r="Q1103" s="515" t="str">
        <f>六年级肺活量得分</f>
        <v/>
      </c>
      <c r="R1103" s="512" t="str">
        <f>六年级等级</f>
        <v/>
      </c>
      <c r="S1103" s="516" t="str">
        <f>六年级50米跑得分</f>
        <v/>
      </c>
      <c r="T1103" s="517" t="str">
        <f>六年级等级</f>
        <v/>
      </c>
      <c r="U1103" s="516" t="str">
        <f>六年级坐位体前屈得分</f>
        <v/>
      </c>
      <c r="V1103" s="517" t="str">
        <f>六年级等级</f>
        <v/>
      </c>
      <c r="W1103" s="516" t="str">
        <f>六年级一分钟跳绳得分</f>
        <v/>
      </c>
      <c r="X1103" s="517" t="str">
        <f>六年级等级</f>
        <v/>
      </c>
      <c r="Y1103" s="515" t="str">
        <f>六年级仰卧起坐得分</f>
        <v/>
      </c>
      <c r="Z1103" s="518" t="str">
        <f>六年级等级</f>
        <v/>
      </c>
      <c r="AA1103" s="533" t="str">
        <f>六年级折返跑得分</f>
        <v/>
      </c>
      <c r="AB1103" s="515" t="str">
        <f>六年级等级</f>
        <v/>
      </c>
      <c r="AC1103" s="533" t="str">
        <f>六年级跳绳附加分</f>
        <v/>
      </c>
      <c r="AD1103" s="534" t="str">
        <f>六年级标准分</f>
        <v/>
      </c>
      <c r="AE1103" s="534" t="str">
        <f>六年级总分</f>
        <v/>
      </c>
      <c r="AF1103" s="517" t="str">
        <f>六年级等级</f>
        <v/>
      </c>
      <c r="AM1103" s="452" t="str">
        <f>折返时间</f>
        <v/>
      </c>
    </row>
    <row r="1104" spans="1:39">
      <c r="A1104" s="476">
        <v>616</v>
      </c>
      <c r="B1104" s="477">
        <v>52</v>
      </c>
      <c r="C1104" s="586"/>
      <c r="D1104" s="587"/>
      <c r="E1104" s="586"/>
      <c r="F1104" s="473"/>
      <c r="G1104" s="608"/>
      <c r="H1104" s="475"/>
      <c r="I1104" s="613"/>
      <c r="J1104" s="614"/>
      <c r="K1104" s="614"/>
      <c r="L1104" s="615"/>
      <c r="M1104" s="616"/>
      <c r="N1104" s="505" t="str">
        <f>六年级BMI</f>
        <v/>
      </c>
      <c r="O1104" s="499" t="str">
        <f>六年级BMI等级</f>
        <v/>
      </c>
      <c r="P1104" s="500" t="str">
        <f>六年级BMI得分</f>
        <v/>
      </c>
      <c r="Q1104" s="515" t="str">
        <f>六年级肺活量得分</f>
        <v/>
      </c>
      <c r="R1104" s="512" t="str">
        <f>六年级等级</f>
        <v/>
      </c>
      <c r="S1104" s="516" t="str">
        <f>六年级50米跑得分</f>
        <v/>
      </c>
      <c r="T1104" s="517" t="str">
        <f>六年级等级</f>
        <v/>
      </c>
      <c r="U1104" s="516" t="str">
        <f>六年级坐位体前屈得分</f>
        <v/>
      </c>
      <c r="V1104" s="517" t="str">
        <f>六年级等级</f>
        <v/>
      </c>
      <c r="W1104" s="516" t="str">
        <f>六年级一分钟跳绳得分</f>
        <v/>
      </c>
      <c r="X1104" s="517" t="str">
        <f>六年级等级</f>
        <v/>
      </c>
      <c r="Y1104" s="515" t="str">
        <f>六年级仰卧起坐得分</f>
        <v/>
      </c>
      <c r="Z1104" s="518" t="str">
        <f>六年级等级</f>
        <v/>
      </c>
      <c r="AA1104" s="533" t="str">
        <f>六年级折返跑得分</f>
        <v/>
      </c>
      <c r="AB1104" s="515" t="str">
        <f>六年级等级</f>
        <v/>
      </c>
      <c r="AC1104" s="533" t="str">
        <f>六年级跳绳附加分</f>
        <v/>
      </c>
      <c r="AD1104" s="534" t="str">
        <f>六年级标准分</f>
        <v/>
      </c>
      <c r="AE1104" s="534" t="str">
        <f>六年级总分</f>
        <v/>
      </c>
      <c r="AF1104" s="517" t="str">
        <f>六年级等级</f>
        <v/>
      </c>
      <c r="AM1104" s="452" t="str">
        <f>折返时间</f>
        <v/>
      </c>
    </row>
    <row r="1105" spans="1:39">
      <c r="A1105" s="476">
        <v>616</v>
      </c>
      <c r="B1105" s="477">
        <v>53</v>
      </c>
      <c r="C1105" s="586"/>
      <c r="D1105" s="587"/>
      <c r="E1105" s="586"/>
      <c r="F1105" s="473"/>
      <c r="G1105" s="608"/>
      <c r="H1105" s="475"/>
      <c r="I1105" s="613"/>
      <c r="J1105" s="614"/>
      <c r="K1105" s="614"/>
      <c r="L1105" s="615"/>
      <c r="M1105" s="616"/>
      <c r="N1105" s="505" t="str">
        <f>六年级BMI</f>
        <v/>
      </c>
      <c r="O1105" s="499" t="str">
        <f>六年级BMI等级</f>
        <v/>
      </c>
      <c r="P1105" s="500" t="str">
        <f>六年级BMI得分</f>
        <v/>
      </c>
      <c r="Q1105" s="515" t="str">
        <f>六年级肺活量得分</f>
        <v/>
      </c>
      <c r="R1105" s="512" t="str">
        <f>六年级等级</f>
        <v/>
      </c>
      <c r="S1105" s="516" t="str">
        <f>六年级50米跑得分</f>
        <v/>
      </c>
      <c r="T1105" s="517" t="str">
        <f>六年级等级</f>
        <v/>
      </c>
      <c r="U1105" s="516" t="str">
        <f>六年级坐位体前屈得分</f>
        <v/>
      </c>
      <c r="V1105" s="517" t="str">
        <f>六年级等级</f>
        <v/>
      </c>
      <c r="W1105" s="516" t="str">
        <f>六年级一分钟跳绳得分</f>
        <v/>
      </c>
      <c r="X1105" s="517" t="str">
        <f>六年级等级</f>
        <v/>
      </c>
      <c r="Y1105" s="515" t="str">
        <f>六年级仰卧起坐得分</f>
        <v/>
      </c>
      <c r="Z1105" s="518" t="str">
        <f>六年级等级</f>
        <v/>
      </c>
      <c r="AA1105" s="533" t="str">
        <f>六年级折返跑得分</f>
        <v/>
      </c>
      <c r="AB1105" s="515" t="str">
        <f>六年级等级</f>
        <v/>
      </c>
      <c r="AC1105" s="533" t="str">
        <f>六年级跳绳附加分</f>
        <v/>
      </c>
      <c r="AD1105" s="534" t="str">
        <f>六年级标准分</f>
        <v/>
      </c>
      <c r="AE1105" s="534" t="str">
        <f>六年级总分</f>
        <v/>
      </c>
      <c r="AF1105" s="517" t="str">
        <f>六年级等级</f>
        <v/>
      </c>
      <c r="AM1105" s="452" t="str">
        <f>折返时间</f>
        <v/>
      </c>
    </row>
    <row r="1106" spans="1:39">
      <c r="A1106" s="476">
        <v>616</v>
      </c>
      <c r="B1106" s="477">
        <v>54</v>
      </c>
      <c r="C1106" s="586"/>
      <c r="D1106" s="587"/>
      <c r="E1106" s="586"/>
      <c r="F1106" s="473"/>
      <c r="G1106" s="608"/>
      <c r="H1106" s="475"/>
      <c r="I1106" s="613"/>
      <c r="J1106" s="614"/>
      <c r="K1106" s="614"/>
      <c r="L1106" s="615"/>
      <c r="M1106" s="616"/>
      <c r="N1106" s="505" t="str">
        <f>六年级BMI</f>
        <v/>
      </c>
      <c r="O1106" s="499" t="str">
        <f>六年级BMI等级</f>
        <v/>
      </c>
      <c r="P1106" s="500" t="str">
        <f>六年级BMI得分</f>
        <v/>
      </c>
      <c r="Q1106" s="515" t="str">
        <f>六年级肺活量得分</f>
        <v/>
      </c>
      <c r="R1106" s="512" t="str">
        <f>六年级等级</f>
        <v/>
      </c>
      <c r="S1106" s="516" t="str">
        <f>六年级50米跑得分</f>
        <v/>
      </c>
      <c r="T1106" s="517" t="str">
        <f>六年级等级</f>
        <v/>
      </c>
      <c r="U1106" s="516" t="str">
        <f>六年级坐位体前屈得分</f>
        <v/>
      </c>
      <c r="V1106" s="517" t="str">
        <f>六年级等级</f>
        <v/>
      </c>
      <c r="W1106" s="516" t="str">
        <f>六年级一分钟跳绳得分</f>
        <v/>
      </c>
      <c r="X1106" s="517" t="str">
        <f>六年级等级</f>
        <v/>
      </c>
      <c r="Y1106" s="515" t="str">
        <f>六年级仰卧起坐得分</f>
        <v/>
      </c>
      <c r="Z1106" s="518" t="str">
        <f>六年级等级</f>
        <v/>
      </c>
      <c r="AA1106" s="533" t="str">
        <f>六年级折返跑得分</f>
        <v/>
      </c>
      <c r="AB1106" s="515" t="str">
        <f>六年级等级</f>
        <v/>
      </c>
      <c r="AC1106" s="533" t="str">
        <f>六年级跳绳附加分</f>
        <v/>
      </c>
      <c r="AD1106" s="534" t="str">
        <f>六年级标准分</f>
        <v/>
      </c>
      <c r="AE1106" s="534" t="str">
        <f>六年级总分</f>
        <v/>
      </c>
      <c r="AF1106" s="517" t="str">
        <f>六年级等级</f>
        <v/>
      </c>
      <c r="AM1106" s="452" t="str">
        <f>折返时间</f>
        <v/>
      </c>
    </row>
    <row r="1107" spans="1:39">
      <c r="A1107" s="476">
        <v>616</v>
      </c>
      <c r="B1107" s="477">
        <v>55</v>
      </c>
      <c r="C1107" s="586"/>
      <c r="D1107" s="587"/>
      <c r="E1107" s="586"/>
      <c r="F1107" s="473"/>
      <c r="G1107" s="608"/>
      <c r="H1107" s="475"/>
      <c r="I1107" s="613"/>
      <c r="J1107" s="614"/>
      <c r="K1107" s="614"/>
      <c r="L1107" s="615"/>
      <c r="M1107" s="616"/>
      <c r="N1107" s="505" t="str">
        <f>六年级BMI</f>
        <v/>
      </c>
      <c r="O1107" s="499" t="str">
        <f>六年级BMI等级</f>
        <v/>
      </c>
      <c r="P1107" s="500" t="str">
        <f>六年级BMI得分</f>
        <v/>
      </c>
      <c r="Q1107" s="515" t="str">
        <f>六年级肺活量得分</f>
        <v/>
      </c>
      <c r="R1107" s="512" t="str">
        <f>六年级等级</f>
        <v/>
      </c>
      <c r="S1107" s="516" t="str">
        <f>六年级50米跑得分</f>
        <v/>
      </c>
      <c r="T1107" s="517" t="str">
        <f>六年级等级</f>
        <v/>
      </c>
      <c r="U1107" s="516" t="str">
        <f>六年级坐位体前屈得分</f>
        <v/>
      </c>
      <c r="V1107" s="517" t="str">
        <f>六年级等级</f>
        <v/>
      </c>
      <c r="W1107" s="516" t="str">
        <f>六年级一分钟跳绳得分</f>
        <v/>
      </c>
      <c r="X1107" s="517" t="str">
        <f>六年级等级</f>
        <v/>
      </c>
      <c r="Y1107" s="515" t="str">
        <f>六年级仰卧起坐得分</f>
        <v/>
      </c>
      <c r="Z1107" s="518" t="str">
        <f>六年级等级</f>
        <v/>
      </c>
      <c r="AA1107" s="533" t="str">
        <f>六年级折返跑得分</f>
        <v/>
      </c>
      <c r="AB1107" s="515" t="str">
        <f>六年级等级</f>
        <v/>
      </c>
      <c r="AC1107" s="533" t="str">
        <f>六年级跳绳附加分</f>
        <v/>
      </c>
      <c r="AD1107" s="534" t="str">
        <f>六年级标准分</f>
        <v/>
      </c>
      <c r="AE1107" s="534" t="str">
        <f>六年级总分</f>
        <v/>
      </c>
      <c r="AF1107" s="517" t="str">
        <f>六年级等级</f>
        <v/>
      </c>
      <c r="AM1107" s="452" t="str">
        <f>折返时间</f>
        <v/>
      </c>
    </row>
    <row r="1108" spans="1:39">
      <c r="A1108" s="476">
        <v>616</v>
      </c>
      <c r="B1108" s="477">
        <v>56</v>
      </c>
      <c r="C1108" s="586"/>
      <c r="D1108" s="587"/>
      <c r="E1108" s="586"/>
      <c r="F1108" s="473"/>
      <c r="G1108" s="608"/>
      <c r="H1108" s="475"/>
      <c r="I1108" s="613"/>
      <c r="J1108" s="614"/>
      <c r="K1108" s="614"/>
      <c r="L1108" s="615"/>
      <c r="M1108" s="616"/>
      <c r="N1108" s="505" t="str">
        <f>六年级BMI</f>
        <v/>
      </c>
      <c r="O1108" s="499" t="str">
        <f>六年级BMI等级</f>
        <v/>
      </c>
      <c r="P1108" s="500" t="str">
        <f>六年级BMI得分</f>
        <v/>
      </c>
      <c r="Q1108" s="515" t="str">
        <f>六年级肺活量得分</f>
        <v/>
      </c>
      <c r="R1108" s="512" t="str">
        <f>六年级等级</f>
        <v/>
      </c>
      <c r="S1108" s="516" t="str">
        <f>六年级50米跑得分</f>
        <v/>
      </c>
      <c r="T1108" s="517" t="str">
        <f>六年级等级</f>
        <v/>
      </c>
      <c r="U1108" s="516" t="str">
        <f>六年级坐位体前屈得分</f>
        <v/>
      </c>
      <c r="V1108" s="517" t="str">
        <f>六年级等级</f>
        <v/>
      </c>
      <c r="W1108" s="516" t="str">
        <f>六年级一分钟跳绳得分</f>
        <v/>
      </c>
      <c r="X1108" s="517" t="str">
        <f>六年级等级</f>
        <v/>
      </c>
      <c r="Y1108" s="515" t="str">
        <f>六年级仰卧起坐得分</f>
        <v/>
      </c>
      <c r="Z1108" s="518" t="str">
        <f>六年级等级</f>
        <v/>
      </c>
      <c r="AA1108" s="533" t="str">
        <f>六年级折返跑得分</f>
        <v/>
      </c>
      <c r="AB1108" s="515" t="str">
        <f>六年级等级</f>
        <v/>
      </c>
      <c r="AC1108" s="533" t="str">
        <f>六年级跳绳附加分</f>
        <v/>
      </c>
      <c r="AD1108" s="534" t="str">
        <f>六年级标准分</f>
        <v/>
      </c>
      <c r="AE1108" s="534" t="str">
        <f>六年级总分</f>
        <v/>
      </c>
      <c r="AF1108" s="517" t="str">
        <f>六年级等级</f>
        <v/>
      </c>
      <c r="AM1108" s="452" t="str">
        <f>折返时间</f>
        <v/>
      </c>
    </row>
    <row r="1109" spans="1:39">
      <c r="A1109" s="476">
        <v>616</v>
      </c>
      <c r="B1109" s="477">
        <v>57</v>
      </c>
      <c r="C1109" s="586"/>
      <c r="D1109" s="587"/>
      <c r="E1109" s="586"/>
      <c r="F1109" s="473"/>
      <c r="G1109" s="608"/>
      <c r="H1109" s="475"/>
      <c r="I1109" s="613"/>
      <c r="J1109" s="614"/>
      <c r="K1109" s="614"/>
      <c r="L1109" s="615"/>
      <c r="M1109" s="616"/>
      <c r="N1109" s="505" t="str">
        <f>六年级BMI</f>
        <v/>
      </c>
      <c r="O1109" s="499" t="str">
        <f>六年级BMI等级</f>
        <v/>
      </c>
      <c r="P1109" s="500" t="str">
        <f>六年级BMI得分</f>
        <v/>
      </c>
      <c r="Q1109" s="515" t="str">
        <f>六年级肺活量得分</f>
        <v/>
      </c>
      <c r="R1109" s="512" t="str">
        <f>六年级等级</f>
        <v/>
      </c>
      <c r="S1109" s="516" t="str">
        <f>六年级50米跑得分</f>
        <v/>
      </c>
      <c r="T1109" s="517" t="str">
        <f>六年级等级</f>
        <v/>
      </c>
      <c r="U1109" s="516" t="str">
        <f>六年级坐位体前屈得分</f>
        <v/>
      </c>
      <c r="V1109" s="517" t="str">
        <f>六年级等级</f>
        <v/>
      </c>
      <c r="W1109" s="516" t="str">
        <f>六年级一分钟跳绳得分</f>
        <v/>
      </c>
      <c r="X1109" s="517" t="str">
        <f>六年级等级</f>
        <v/>
      </c>
      <c r="Y1109" s="515" t="str">
        <f>六年级仰卧起坐得分</f>
        <v/>
      </c>
      <c r="Z1109" s="518" t="str">
        <f>六年级等级</f>
        <v/>
      </c>
      <c r="AA1109" s="533" t="str">
        <f>六年级折返跑得分</f>
        <v/>
      </c>
      <c r="AB1109" s="515" t="str">
        <f>六年级等级</f>
        <v/>
      </c>
      <c r="AC1109" s="533" t="str">
        <f>六年级跳绳附加分</f>
        <v/>
      </c>
      <c r="AD1109" s="534" t="str">
        <f>六年级标准分</f>
        <v/>
      </c>
      <c r="AE1109" s="534" t="str">
        <f>六年级总分</f>
        <v/>
      </c>
      <c r="AF1109" s="517" t="str">
        <f>六年级等级</f>
        <v/>
      </c>
      <c r="AM1109" s="452" t="str">
        <f>折返时间</f>
        <v/>
      </c>
    </row>
    <row r="1110" spans="1:39">
      <c r="A1110" s="476">
        <v>616</v>
      </c>
      <c r="B1110" s="477">
        <v>58</v>
      </c>
      <c r="C1110" s="586"/>
      <c r="D1110" s="587"/>
      <c r="E1110" s="586"/>
      <c r="F1110" s="473"/>
      <c r="G1110" s="608"/>
      <c r="H1110" s="475"/>
      <c r="I1110" s="613"/>
      <c r="J1110" s="614"/>
      <c r="K1110" s="614"/>
      <c r="L1110" s="615"/>
      <c r="M1110" s="616"/>
      <c r="N1110" s="505" t="str">
        <f>六年级BMI</f>
        <v/>
      </c>
      <c r="O1110" s="499" t="str">
        <f>六年级BMI等级</f>
        <v/>
      </c>
      <c r="P1110" s="500" t="str">
        <f>六年级BMI得分</f>
        <v/>
      </c>
      <c r="Q1110" s="515" t="str">
        <f>六年级肺活量得分</f>
        <v/>
      </c>
      <c r="R1110" s="512" t="str">
        <f>六年级等级</f>
        <v/>
      </c>
      <c r="S1110" s="516" t="str">
        <f>六年级50米跑得分</f>
        <v/>
      </c>
      <c r="T1110" s="517" t="str">
        <f>六年级等级</f>
        <v/>
      </c>
      <c r="U1110" s="516" t="str">
        <f>六年级坐位体前屈得分</f>
        <v/>
      </c>
      <c r="V1110" s="517" t="str">
        <f>六年级等级</f>
        <v/>
      </c>
      <c r="W1110" s="516" t="str">
        <f>六年级一分钟跳绳得分</f>
        <v/>
      </c>
      <c r="X1110" s="517" t="str">
        <f>六年级等级</f>
        <v/>
      </c>
      <c r="Y1110" s="515" t="str">
        <f>六年级仰卧起坐得分</f>
        <v/>
      </c>
      <c r="Z1110" s="518" t="str">
        <f>六年级等级</f>
        <v/>
      </c>
      <c r="AA1110" s="533" t="str">
        <f>六年级折返跑得分</f>
        <v/>
      </c>
      <c r="AB1110" s="515" t="str">
        <f>六年级等级</f>
        <v/>
      </c>
      <c r="AC1110" s="533" t="str">
        <f>六年级跳绳附加分</f>
        <v/>
      </c>
      <c r="AD1110" s="534" t="str">
        <f>六年级标准分</f>
        <v/>
      </c>
      <c r="AE1110" s="534" t="str">
        <f>六年级总分</f>
        <v/>
      </c>
      <c r="AF1110" s="517" t="str">
        <f>六年级等级</f>
        <v/>
      </c>
      <c r="AM1110" s="452" t="str">
        <f>折返时间</f>
        <v/>
      </c>
    </row>
    <row r="1111" spans="1:39">
      <c r="A1111" s="476">
        <v>616</v>
      </c>
      <c r="B1111" s="477">
        <v>59</v>
      </c>
      <c r="C1111" s="586"/>
      <c r="D1111" s="587"/>
      <c r="E1111" s="586"/>
      <c r="F1111" s="473"/>
      <c r="G1111" s="608"/>
      <c r="H1111" s="475"/>
      <c r="I1111" s="613"/>
      <c r="J1111" s="614"/>
      <c r="K1111" s="614"/>
      <c r="L1111" s="615"/>
      <c r="M1111" s="616"/>
      <c r="N1111" s="505" t="str">
        <f>六年级BMI</f>
        <v/>
      </c>
      <c r="O1111" s="499" t="str">
        <f>六年级BMI等级</f>
        <v/>
      </c>
      <c r="P1111" s="500" t="str">
        <f>六年级BMI得分</f>
        <v/>
      </c>
      <c r="Q1111" s="515" t="str">
        <f>六年级肺活量得分</f>
        <v/>
      </c>
      <c r="R1111" s="512" t="str">
        <f>六年级等级</f>
        <v/>
      </c>
      <c r="S1111" s="516" t="str">
        <f>六年级50米跑得分</f>
        <v/>
      </c>
      <c r="T1111" s="517" t="str">
        <f>六年级等级</f>
        <v/>
      </c>
      <c r="U1111" s="516" t="str">
        <f>六年级坐位体前屈得分</f>
        <v/>
      </c>
      <c r="V1111" s="517" t="str">
        <f>六年级等级</f>
        <v/>
      </c>
      <c r="W1111" s="516" t="str">
        <f>六年级一分钟跳绳得分</f>
        <v/>
      </c>
      <c r="X1111" s="517" t="str">
        <f>六年级等级</f>
        <v/>
      </c>
      <c r="Y1111" s="515" t="str">
        <f>六年级仰卧起坐得分</f>
        <v/>
      </c>
      <c r="Z1111" s="518" t="str">
        <f>六年级等级</f>
        <v/>
      </c>
      <c r="AA1111" s="533" t="str">
        <f>六年级折返跑得分</f>
        <v/>
      </c>
      <c r="AB1111" s="515" t="str">
        <f>六年级等级</f>
        <v/>
      </c>
      <c r="AC1111" s="533" t="str">
        <f>六年级跳绳附加分</f>
        <v/>
      </c>
      <c r="AD1111" s="534" t="str">
        <f>六年级标准分</f>
        <v/>
      </c>
      <c r="AE1111" s="534" t="str">
        <f>六年级总分</f>
        <v/>
      </c>
      <c r="AF1111" s="517" t="str">
        <f>六年级等级</f>
        <v/>
      </c>
      <c r="AM1111" s="452" t="str">
        <f>折返时间</f>
        <v/>
      </c>
    </row>
    <row r="1112" spans="1:39">
      <c r="A1112" s="476">
        <v>616</v>
      </c>
      <c r="B1112" s="477">
        <v>60</v>
      </c>
      <c r="C1112" s="586"/>
      <c r="D1112" s="587"/>
      <c r="E1112" s="586"/>
      <c r="F1112" s="473"/>
      <c r="G1112" s="608"/>
      <c r="H1112" s="475"/>
      <c r="I1112" s="613"/>
      <c r="J1112" s="614"/>
      <c r="K1112" s="614"/>
      <c r="L1112" s="615"/>
      <c r="M1112" s="616"/>
      <c r="N1112" s="505" t="str">
        <f>六年级BMI</f>
        <v/>
      </c>
      <c r="O1112" s="499" t="str">
        <f>六年级BMI等级</f>
        <v/>
      </c>
      <c r="P1112" s="500" t="str">
        <f>六年级BMI得分</f>
        <v/>
      </c>
      <c r="Q1112" s="515" t="str">
        <f>六年级肺活量得分</f>
        <v/>
      </c>
      <c r="R1112" s="512" t="str">
        <f>六年级等级</f>
        <v/>
      </c>
      <c r="S1112" s="516" t="str">
        <f>六年级50米跑得分</f>
        <v/>
      </c>
      <c r="T1112" s="517" t="str">
        <f>六年级等级</f>
        <v/>
      </c>
      <c r="U1112" s="516" t="str">
        <f>六年级坐位体前屈得分</f>
        <v/>
      </c>
      <c r="V1112" s="517" t="str">
        <f>六年级等级</f>
        <v/>
      </c>
      <c r="W1112" s="516" t="str">
        <f>六年级一分钟跳绳得分</f>
        <v/>
      </c>
      <c r="X1112" s="517" t="str">
        <f>六年级等级</f>
        <v/>
      </c>
      <c r="Y1112" s="515" t="str">
        <f>六年级仰卧起坐得分</f>
        <v/>
      </c>
      <c r="Z1112" s="518" t="str">
        <f>六年级等级</f>
        <v/>
      </c>
      <c r="AA1112" s="533" t="str">
        <f>六年级折返跑得分</f>
        <v/>
      </c>
      <c r="AB1112" s="515" t="str">
        <f>六年级等级</f>
        <v/>
      </c>
      <c r="AC1112" s="533" t="str">
        <f>六年级跳绳附加分</f>
        <v/>
      </c>
      <c r="AD1112" s="534" t="str">
        <f>六年级标准分</f>
        <v/>
      </c>
      <c r="AE1112" s="534" t="str">
        <f>六年级总分</f>
        <v/>
      </c>
      <c r="AF1112" s="517" t="str">
        <f>六年级等级</f>
        <v/>
      </c>
      <c r="AM1112" s="452" t="str">
        <f>折返时间</f>
        <v/>
      </c>
    </row>
    <row r="1113" spans="1:39">
      <c r="A1113" s="476">
        <v>616</v>
      </c>
      <c r="B1113" s="477">
        <v>61</v>
      </c>
      <c r="C1113" s="586"/>
      <c r="D1113" s="587"/>
      <c r="E1113" s="586"/>
      <c r="F1113" s="473"/>
      <c r="G1113" s="608"/>
      <c r="H1113" s="475"/>
      <c r="I1113" s="613"/>
      <c r="J1113" s="614"/>
      <c r="K1113" s="614"/>
      <c r="L1113" s="615"/>
      <c r="M1113" s="616"/>
      <c r="N1113" s="505" t="str">
        <f>六年级BMI</f>
        <v/>
      </c>
      <c r="O1113" s="499" t="str">
        <f>六年级BMI等级</f>
        <v/>
      </c>
      <c r="P1113" s="500" t="str">
        <f>六年级BMI得分</f>
        <v/>
      </c>
      <c r="Q1113" s="515" t="str">
        <f>六年级肺活量得分</f>
        <v/>
      </c>
      <c r="R1113" s="512" t="str">
        <f>六年级等级</f>
        <v/>
      </c>
      <c r="S1113" s="516" t="str">
        <f>六年级50米跑得分</f>
        <v/>
      </c>
      <c r="T1113" s="517" t="str">
        <f>六年级等级</f>
        <v/>
      </c>
      <c r="U1113" s="516" t="str">
        <f>六年级坐位体前屈得分</f>
        <v/>
      </c>
      <c r="V1113" s="517" t="str">
        <f>六年级等级</f>
        <v/>
      </c>
      <c r="W1113" s="516" t="str">
        <f>六年级一分钟跳绳得分</f>
        <v/>
      </c>
      <c r="X1113" s="517" t="str">
        <f>六年级等级</f>
        <v/>
      </c>
      <c r="Y1113" s="515" t="str">
        <f>六年级仰卧起坐得分</f>
        <v/>
      </c>
      <c r="Z1113" s="518" t="str">
        <f>六年级等级</f>
        <v/>
      </c>
      <c r="AA1113" s="533" t="str">
        <f>六年级折返跑得分</f>
        <v/>
      </c>
      <c r="AB1113" s="515" t="str">
        <f>六年级等级</f>
        <v/>
      </c>
      <c r="AC1113" s="533" t="str">
        <f>六年级跳绳附加分</f>
        <v/>
      </c>
      <c r="AD1113" s="534" t="str">
        <f>六年级标准分</f>
        <v/>
      </c>
      <c r="AE1113" s="534" t="str">
        <f>六年级总分</f>
        <v/>
      </c>
      <c r="AF1113" s="517" t="str">
        <f>六年级等级</f>
        <v/>
      </c>
      <c r="AM1113" s="452" t="str">
        <f>折返时间</f>
        <v/>
      </c>
    </row>
    <row r="1114" spans="1:39">
      <c r="A1114" s="476">
        <v>616</v>
      </c>
      <c r="B1114" s="477">
        <v>62</v>
      </c>
      <c r="C1114" s="586"/>
      <c r="D1114" s="587"/>
      <c r="E1114" s="586"/>
      <c r="F1114" s="473"/>
      <c r="G1114" s="608"/>
      <c r="H1114" s="475"/>
      <c r="I1114" s="613"/>
      <c r="J1114" s="614"/>
      <c r="K1114" s="614"/>
      <c r="L1114" s="615"/>
      <c r="M1114" s="616"/>
      <c r="N1114" s="505" t="str">
        <f>六年级BMI</f>
        <v/>
      </c>
      <c r="O1114" s="499" t="str">
        <f>六年级BMI等级</f>
        <v/>
      </c>
      <c r="P1114" s="500" t="str">
        <f>六年级BMI得分</f>
        <v/>
      </c>
      <c r="Q1114" s="515" t="str">
        <f>六年级肺活量得分</f>
        <v/>
      </c>
      <c r="R1114" s="512" t="str">
        <f>六年级等级</f>
        <v/>
      </c>
      <c r="S1114" s="516" t="str">
        <f>六年级50米跑得分</f>
        <v/>
      </c>
      <c r="T1114" s="517" t="str">
        <f>六年级等级</f>
        <v/>
      </c>
      <c r="U1114" s="516" t="str">
        <f>六年级坐位体前屈得分</f>
        <v/>
      </c>
      <c r="V1114" s="517" t="str">
        <f>六年级等级</f>
        <v/>
      </c>
      <c r="W1114" s="516" t="str">
        <f>六年级一分钟跳绳得分</f>
        <v/>
      </c>
      <c r="X1114" s="517" t="str">
        <f>六年级等级</f>
        <v/>
      </c>
      <c r="Y1114" s="515" t="str">
        <f>六年级仰卧起坐得分</f>
        <v/>
      </c>
      <c r="Z1114" s="518" t="str">
        <f>六年级等级</f>
        <v/>
      </c>
      <c r="AA1114" s="533" t="str">
        <f>六年级折返跑得分</f>
        <v/>
      </c>
      <c r="AB1114" s="515" t="str">
        <f>六年级等级</f>
        <v/>
      </c>
      <c r="AC1114" s="533" t="str">
        <f>六年级跳绳附加分</f>
        <v/>
      </c>
      <c r="AD1114" s="534" t="str">
        <f>六年级标准分</f>
        <v/>
      </c>
      <c r="AE1114" s="534" t="str">
        <f>六年级总分</f>
        <v/>
      </c>
      <c r="AF1114" s="517" t="str">
        <f>六年级等级</f>
        <v/>
      </c>
      <c r="AM1114" s="452" t="str">
        <f>折返时间</f>
        <v/>
      </c>
    </row>
    <row r="1115" spans="1:39">
      <c r="A1115" s="476">
        <v>616</v>
      </c>
      <c r="B1115" s="477">
        <v>63</v>
      </c>
      <c r="C1115" s="586"/>
      <c r="D1115" s="587"/>
      <c r="E1115" s="586"/>
      <c r="F1115" s="473"/>
      <c r="G1115" s="608"/>
      <c r="H1115" s="475"/>
      <c r="I1115" s="613"/>
      <c r="J1115" s="614"/>
      <c r="K1115" s="614"/>
      <c r="L1115" s="615"/>
      <c r="M1115" s="616"/>
      <c r="N1115" s="505" t="str">
        <f>六年级BMI</f>
        <v/>
      </c>
      <c r="O1115" s="499" t="str">
        <f>六年级BMI等级</f>
        <v/>
      </c>
      <c r="P1115" s="500" t="str">
        <f>六年级BMI得分</f>
        <v/>
      </c>
      <c r="Q1115" s="515" t="str">
        <f>六年级肺活量得分</f>
        <v/>
      </c>
      <c r="R1115" s="512" t="str">
        <f>六年级等级</f>
        <v/>
      </c>
      <c r="S1115" s="516" t="str">
        <f>六年级50米跑得分</f>
        <v/>
      </c>
      <c r="T1115" s="517" t="str">
        <f>六年级等级</f>
        <v/>
      </c>
      <c r="U1115" s="516" t="str">
        <f>六年级坐位体前屈得分</f>
        <v/>
      </c>
      <c r="V1115" s="517" t="str">
        <f>六年级等级</f>
        <v/>
      </c>
      <c r="W1115" s="516" t="str">
        <f>六年级一分钟跳绳得分</f>
        <v/>
      </c>
      <c r="X1115" s="517" t="str">
        <f>六年级等级</f>
        <v/>
      </c>
      <c r="Y1115" s="515" t="str">
        <f>六年级仰卧起坐得分</f>
        <v/>
      </c>
      <c r="Z1115" s="518" t="str">
        <f>六年级等级</f>
        <v/>
      </c>
      <c r="AA1115" s="533" t="str">
        <f>六年级折返跑得分</f>
        <v/>
      </c>
      <c r="AB1115" s="515" t="str">
        <f>六年级等级</f>
        <v/>
      </c>
      <c r="AC1115" s="533" t="str">
        <f>六年级跳绳附加分</f>
        <v/>
      </c>
      <c r="AD1115" s="534" t="str">
        <f>六年级标准分</f>
        <v/>
      </c>
      <c r="AE1115" s="534" t="str">
        <f>六年级总分</f>
        <v/>
      </c>
      <c r="AF1115" s="517" t="str">
        <f>六年级等级</f>
        <v/>
      </c>
      <c r="AM1115" s="452" t="str">
        <f>折返时间</f>
        <v/>
      </c>
    </row>
    <row r="1116" spans="1:39">
      <c r="A1116" s="476">
        <v>616</v>
      </c>
      <c r="B1116" s="477">
        <v>64</v>
      </c>
      <c r="C1116" s="586"/>
      <c r="D1116" s="587"/>
      <c r="E1116" s="586"/>
      <c r="F1116" s="473"/>
      <c r="G1116" s="608"/>
      <c r="H1116" s="475"/>
      <c r="I1116" s="613"/>
      <c r="J1116" s="614"/>
      <c r="K1116" s="614"/>
      <c r="L1116" s="615"/>
      <c r="M1116" s="616"/>
      <c r="N1116" s="505" t="str">
        <f>六年级BMI</f>
        <v/>
      </c>
      <c r="O1116" s="499" t="str">
        <f>六年级BMI等级</f>
        <v/>
      </c>
      <c r="P1116" s="500" t="str">
        <f>六年级BMI得分</f>
        <v/>
      </c>
      <c r="Q1116" s="515" t="str">
        <f>六年级肺活量得分</f>
        <v/>
      </c>
      <c r="R1116" s="512" t="str">
        <f>六年级等级</f>
        <v/>
      </c>
      <c r="S1116" s="516" t="str">
        <f>六年级50米跑得分</f>
        <v/>
      </c>
      <c r="T1116" s="517" t="str">
        <f>六年级等级</f>
        <v/>
      </c>
      <c r="U1116" s="516" t="str">
        <f>六年级坐位体前屈得分</f>
        <v/>
      </c>
      <c r="V1116" s="517" t="str">
        <f>六年级等级</f>
        <v/>
      </c>
      <c r="W1116" s="516" t="str">
        <f>六年级一分钟跳绳得分</f>
        <v/>
      </c>
      <c r="X1116" s="517" t="str">
        <f>六年级等级</f>
        <v/>
      </c>
      <c r="Y1116" s="515" t="str">
        <f>六年级仰卧起坐得分</f>
        <v/>
      </c>
      <c r="Z1116" s="518" t="str">
        <f>六年级等级</f>
        <v/>
      </c>
      <c r="AA1116" s="533" t="str">
        <f>六年级折返跑得分</f>
        <v/>
      </c>
      <c r="AB1116" s="515" t="str">
        <f>六年级等级</f>
        <v/>
      </c>
      <c r="AC1116" s="533" t="str">
        <f>六年级跳绳附加分</f>
        <v/>
      </c>
      <c r="AD1116" s="534" t="str">
        <f>六年级标准分</f>
        <v/>
      </c>
      <c r="AE1116" s="534" t="str">
        <f>六年级总分</f>
        <v/>
      </c>
      <c r="AF1116" s="517" t="str">
        <f>六年级等级</f>
        <v/>
      </c>
      <c r="AM1116" s="452" t="str">
        <f>折返时间</f>
        <v/>
      </c>
    </row>
    <row r="1117" spans="1:39">
      <c r="A1117" s="476">
        <v>616</v>
      </c>
      <c r="B1117" s="477">
        <v>65</v>
      </c>
      <c r="C1117" s="586"/>
      <c r="D1117" s="587"/>
      <c r="E1117" s="586"/>
      <c r="F1117" s="473"/>
      <c r="G1117" s="608"/>
      <c r="H1117" s="475"/>
      <c r="I1117" s="613"/>
      <c r="J1117" s="614"/>
      <c r="K1117" s="614"/>
      <c r="L1117" s="615"/>
      <c r="M1117" s="616"/>
      <c r="N1117" s="505" t="str">
        <f>六年级BMI</f>
        <v/>
      </c>
      <c r="O1117" s="499" t="str">
        <f>六年级BMI等级</f>
        <v/>
      </c>
      <c r="P1117" s="500" t="str">
        <f>六年级BMI得分</f>
        <v/>
      </c>
      <c r="Q1117" s="515" t="str">
        <f>六年级肺活量得分</f>
        <v/>
      </c>
      <c r="R1117" s="512" t="str">
        <f>六年级等级</f>
        <v/>
      </c>
      <c r="S1117" s="516" t="str">
        <f>六年级50米跑得分</f>
        <v/>
      </c>
      <c r="T1117" s="517" t="str">
        <f>六年级等级</f>
        <v/>
      </c>
      <c r="U1117" s="516" t="str">
        <f>六年级坐位体前屈得分</f>
        <v/>
      </c>
      <c r="V1117" s="517" t="str">
        <f>六年级等级</f>
        <v/>
      </c>
      <c r="W1117" s="516" t="str">
        <f>六年级一分钟跳绳得分</f>
        <v/>
      </c>
      <c r="X1117" s="517" t="str">
        <f>六年级等级</f>
        <v/>
      </c>
      <c r="Y1117" s="515" t="str">
        <f>六年级仰卧起坐得分</f>
        <v/>
      </c>
      <c r="Z1117" s="518" t="str">
        <f>六年级等级</f>
        <v/>
      </c>
      <c r="AA1117" s="533" t="str">
        <f>六年级折返跑得分</f>
        <v/>
      </c>
      <c r="AB1117" s="515" t="str">
        <f>六年级等级</f>
        <v/>
      </c>
      <c r="AC1117" s="533" t="str">
        <f>六年级跳绳附加分</f>
        <v/>
      </c>
      <c r="AD1117" s="534" t="str">
        <f>六年级标准分</f>
        <v/>
      </c>
      <c r="AE1117" s="534" t="str">
        <f>六年级总分</f>
        <v/>
      </c>
      <c r="AF1117" s="517" t="str">
        <f>六年级等级</f>
        <v/>
      </c>
      <c r="AM1117" s="452" t="str">
        <f>折返时间</f>
        <v/>
      </c>
    </row>
    <row r="1118" spans="1:39">
      <c r="A1118" s="476">
        <v>616</v>
      </c>
      <c r="B1118" s="477">
        <v>66</v>
      </c>
      <c r="C1118" s="586"/>
      <c r="D1118" s="587"/>
      <c r="E1118" s="586"/>
      <c r="F1118" s="473"/>
      <c r="G1118" s="608"/>
      <c r="H1118" s="475"/>
      <c r="I1118" s="613"/>
      <c r="J1118" s="614"/>
      <c r="K1118" s="614"/>
      <c r="L1118" s="615"/>
      <c r="M1118" s="616"/>
      <c r="N1118" s="505" t="str">
        <f>六年级BMI</f>
        <v/>
      </c>
      <c r="O1118" s="499" t="str">
        <f>六年级BMI等级</f>
        <v/>
      </c>
      <c r="P1118" s="500" t="str">
        <f>六年级BMI得分</f>
        <v/>
      </c>
      <c r="Q1118" s="515" t="str">
        <f>六年级肺活量得分</f>
        <v/>
      </c>
      <c r="R1118" s="512" t="str">
        <f>六年级等级</f>
        <v/>
      </c>
      <c r="S1118" s="516" t="str">
        <f>六年级50米跑得分</f>
        <v/>
      </c>
      <c r="T1118" s="517" t="str">
        <f>六年级等级</f>
        <v/>
      </c>
      <c r="U1118" s="516" t="str">
        <f>六年级坐位体前屈得分</f>
        <v/>
      </c>
      <c r="V1118" s="517" t="str">
        <f>六年级等级</f>
        <v/>
      </c>
      <c r="W1118" s="516" t="str">
        <f>六年级一分钟跳绳得分</f>
        <v/>
      </c>
      <c r="X1118" s="517" t="str">
        <f>六年级等级</f>
        <v/>
      </c>
      <c r="Y1118" s="515" t="str">
        <f>六年级仰卧起坐得分</f>
        <v/>
      </c>
      <c r="Z1118" s="518" t="str">
        <f>六年级等级</f>
        <v/>
      </c>
      <c r="AA1118" s="533" t="str">
        <f>六年级折返跑得分</f>
        <v/>
      </c>
      <c r="AB1118" s="515" t="str">
        <f>六年级等级</f>
        <v/>
      </c>
      <c r="AC1118" s="533" t="str">
        <f>六年级跳绳附加分</f>
        <v/>
      </c>
      <c r="AD1118" s="534" t="str">
        <f>六年级标准分</f>
        <v/>
      </c>
      <c r="AE1118" s="534" t="str">
        <f>六年级总分</f>
        <v/>
      </c>
      <c r="AF1118" s="517" t="str">
        <f>六年级等级</f>
        <v/>
      </c>
      <c r="AM1118" s="452" t="str">
        <f>折返时间</f>
        <v/>
      </c>
    </row>
    <row r="1119" spans="1:39">
      <c r="A1119" s="476">
        <v>616</v>
      </c>
      <c r="B1119" s="477">
        <v>67</v>
      </c>
      <c r="C1119" s="586"/>
      <c r="D1119" s="587"/>
      <c r="E1119" s="586"/>
      <c r="F1119" s="473"/>
      <c r="G1119" s="608"/>
      <c r="H1119" s="475"/>
      <c r="I1119" s="613"/>
      <c r="J1119" s="614"/>
      <c r="K1119" s="614"/>
      <c r="L1119" s="615"/>
      <c r="M1119" s="616"/>
      <c r="N1119" s="505" t="str">
        <f>六年级BMI</f>
        <v/>
      </c>
      <c r="O1119" s="499" t="str">
        <f>六年级BMI等级</f>
        <v/>
      </c>
      <c r="P1119" s="500" t="str">
        <f>六年级BMI得分</f>
        <v/>
      </c>
      <c r="Q1119" s="515" t="str">
        <f>六年级肺活量得分</f>
        <v/>
      </c>
      <c r="R1119" s="512" t="str">
        <f>六年级等级</f>
        <v/>
      </c>
      <c r="S1119" s="516" t="str">
        <f>六年级50米跑得分</f>
        <v/>
      </c>
      <c r="T1119" s="517" t="str">
        <f>六年级等级</f>
        <v/>
      </c>
      <c r="U1119" s="516" t="str">
        <f>六年级坐位体前屈得分</f>
        <v/>
      </c>
      <c r="V1119" s="517" t="str">
        <f>六年级等级</f>
        <v/>
      </c>
      <c r="W1119" s="516" t="str">
        <f>六年级一分钟跳绳得分</f>
        <v/>
      </c>
      <c r="X1119" s="517" t="str">
        <f>六年级等级</f>
        <v/>
      </c>
      <c r="Y1119" s="515" t="str">
        <f>六年级仰卧起坐得分</f>
        <v/>
      </c>
      <c r="Z1119" s="518" t="str">
        <f>六年级等级</f>
        <v/>
      </c>
      <c r="AA1119" s="533" t="str">
        <f>六年级折返跑得分</f>
        <v/>
      </c>
      <c r="AB1119" s="515" t="str">
        <f>六年级等级</f>
        <v/>
      </c>
      <c r="AC1119" s="533" t="str">
        <f>六年级跳绳附加分</f>
        <v/>
      </c>
      <c r="AD1119" s="534" t="str">
        <f>六年级标准分</f>
        <v/>
      </c>
      <c r="AE1119" s="534" t="str">
        <f>六年级总分</f>
        <v/>
      </c>
      <c r="AF1119" s="517" t="str">
        <f>六年级等级</f>
        <v/>
      </c>
      <c r="AM1119" s="452" t="str">
        <f>折返时间</f>
        <v/>
      </c>
    </row>
    <row r="1120" spans="1:39">
      <c r="A1120" s="476">
        <v>616</v>
      </c>
      <c r="B1120" s="477">
        <v>68</v>
      </c>
      <c r="C1120" s="586"/>
      <c r="D1120" s="587"/>
      <c r="E1120" s="586"/>
      <c r="F1120" s="473"/>
      <c r="G1120" s="608"/>
      <c r="H1120" s="475"/>
      <c r="I1120" s="613"/>
      <c r="J1120" s="614"/>
      <c r="K1120" s="614"/>
      <c r="L1120" s="615"/>
      <c r="M1120" s="616"/>
      <c r="N1120" s="505" t="str">
        <f>六年级BMI</f>
        <v/>
      </c>
      <c r="O1120" s="499" t="str">
        <f>六年级BMI等级</f>
        <v/>
      </c>
      <c r="P1120" s="500" t="str">
        <f>六年级BMI得分</f>
        <v/>
      </c>
      <c r="Q1120" s="515" t="str">
        <f>六年级肺活量得分</f>
        <v/>
      </c>
      <c r="R1120" s="512" t="str">
        <f>六年级等级</f>
        <v/>
      </c>
      <c r="S1120" s="516" t="str">
        <f>六年级50米跑得分</f>
        <v/>
      </c>
      <c r="T1120" s="517" t="str">
        <f>六年级等级</f>
        <v/>
      </c>
      <c r="U1120" s="516" t="str">
        <f>六年级坐位体前屈得分</f>
        <v/>
      </c>
      <c r="V1120" s="517" t="str">
        <f>六年级等级</f>
        <v/>
      </c>
      <c r="W1120" s="516" t="str">
        <f>六年级一分钟跳绳得分</f>
        <v/>
      </c>
      <c r="X1120" s="517" t="str">
        <f>六年级等级</f>
        <v/>
      </c>
      <c r="Y1120" s="515" t="str">
        <f>六年级仰卧起坐得分</f>
        <v/>
      </c>
      <c r="Z1120" s="518" t="str">
        <f>六年级等级</f>
        <v/>
      </c>
      <c r="AA1120" s="533" t="str">
        <f>六年级折返跑得分</f>
        <v/>
      </c>
      <c r="AB1120" s="515" t="str">
        <f>六年级等级</f>
        <v/>
      </c>
      <c r="AC1120" s="533" t="str">
        <f>六年级跳绳附加分</f>
        <v/>
      </c>
      <c r="AD1120" s="534" t="str">
        <f>六年级标准分</f>
        <v/>
      </c>
      <c r="AE1120" s="534" t="str">
        <f>六年级总分</f>
        <v/>
      </c>
      <c r="AF1120" s="517" t="str">
        <f>六年级等级</f>
        <v/>
      </c>
      <c r="AM1120" s="452" t="str">
        <f>折返时间</f>
        <v/>
      </c>
    </row>
    <row r="1121" spans="1:39">
      <c r="A1121" s="476">
        <v>616</v>
      </c>
      <c r="B1121" s="477">
        <v>69</v>
      </c>
      <c r="C1121" s="586"/>
      <c r="D1121" s="587"/>
      <c r="E1121" s="586"/>
      <c r="F1121" s="473"/>
      <c r="G1121" s="608"/>
      <c r="H1121" s="475"/>
      <c r="I1121" s="613"/>
      <c r="J1121" s="614"/>
      <c r="K1121" s="614"/>
      <c r="L1121" s="615"/>
      <c r="M1121" s="616"/>
      <c r="N1121" s="505" t="str">
        <f>六年级BMI</f>
        <v/>
      </c>
      <c r="O1121" s="499" t="str">
        <f>六年级BMI等级</f>
        <v/>
      </c>
      <c r="P1121" s="500" t="str">
        <f>六年级BMI得分</f>
        <v/>
      </c>
      <c r="Q1121" s="515" t="str">
        <f>六年级肺活量得分</f>
        <v/>
      </c>
      <c r="R1121" s="512" t="str">
        <f>六年级等级</f>
        <v/>
      </c>
      <c r="S1121" s="516" t="str">
        <f>六年级50米跑得分</f>
        <v/>
      </c>
      <c r="T1121" s="517" t="str">
        <f>六年级等级</f>
        <v/>
      </c>
      <c r="U1121" s="516" t="str">
        <f>六年级坐位体前屈得分</f>
        <v/>
      </c>
      <c r="V1121" s="517" t="str">
        <f>六年级等级</f>
        <v/>
      </c>
      <c r="W1121" s="516" t="str">
        <f>六年级一分钟跳绳得分</f>
        <v/>
      </c>
      <c r="X1121" s="517" t="str">
        <f>六年级等级</f>
        <v/>
      </c>
      <c r="Y1121" s="515" t="str">
        <f>六年级仰卧起坐得分</f>
        <v/>
      </c>
      <c r="Z1121" s="518" t="str">
        <f>六年级等级</f>
        <v/>
      </c>
      <c r="AA1121" s="533" t="str">
        <f>六年级折返跑得分</f>
        <v/>
      </c>
      <c r="AB1121" s="515" t="str">
        <f>六年级等级</f>
        <v/>
      </c>
      <c r="AC1121" s="533" t="str">
        <f>六年级跳绳附加分</f>
        <v/>
      </c>
      <c r="AD1121" s="534" t="str">
        <f>六年级标准分</f>
        <v/>
      </c>
      <c r="AE1121" s="534" t="str">
        <f>六年级总分</f>
        <v/>
      </c>
      <c r="AF1121" s="517" t="str">
        <f>六年级等级</f>
        <v/>
      </c>
      <c r="AM1121" s="452" t="str">
        <f>折返时间</f>
        <v/>
      </c>
    </row>
    <row r="1122" ht="15.75" spans="1:39">
      <c r="A1122" s="535">
        <v>616</v>
      </c>
      <c r="B1122" s="536">
        <v>70</v>
      </c>
      <c r="C1122" s="590"/>
      <c r="D1122" s="591"/>
      <c r="E1122" s="590"/>
      <c r="F1122" s="583"/>
      <c r="G1122" s="611"/>
      <c r="H1122" s="542"/>
      <c r="I1122" s="617"/>
      <c r="J1122" s="618"/>
      <c r="K1122" s="618"/>
      <c r="L1122" s="619"/>
      <c r="M1122" s="620"/>
      <c r="N1122" s="573" t="str">
        <f>六年级BMI</f>
        <v/>
      </c>
      <c r="O1122" s="574" t="str">
        <f>六年级BMI等级</f>
        <v/>
      </c>
      <c r="P1122" s="575" t="str">
        <f>六年级BMI得分</f>
        <v/>
      </c>
      <c r="Q1122" s="576" t="str">
        <f>六年级肺活量得分</f>
        <v/>
      </c>
      <c r="R1122" s="577" t="str">
        <f>六年级等级</f>
        <v/>
      </c>
      <c r="S1122" s="578" t="str">
        <f>六年级50米跑得分</f>
        <v/>
      </c>
      <c r="T1122" s="567" t="str">
        <f>六年级等级</f>
        <v/>
      </c>
      <c r="U1122" s="578" t="str">
        <f>六年级坐位体前屈得分</f>
        <v/>
      </c>
      <c r="V1122" s="567" t="str">
        <f>六年级等级</f>
        <v/>
      </c>
      <c r="W1122" s="578" t="str">
        <f>六年级一分钟跳绳得分</f>
        <v/>
      </c>
      <c r="X1122" s="567" t="str">
        <f>六年级等级</f>
        <v/>
      </c>
      <c r="Y1122" s="576" t="str">
        <f>六年级仰卧起坐得分</f>
        <v/>
      </c>
      <c r="Z1122" s="579" t="str">
        <f>六年级等级</f>
        <v/>
      </c>
      <c r="AA1122" s="565" t="str">
        <f>六年级折返跑得分</f>
        <v/>
      </c>
      <c r="AB1122" s="576" t="str">
        <f>六年级等级</f>
        <v/>
      </c>
      <c r="AC1122" s="565" t="str">
        <f>六年级跳绳附加分</f>
        <v/>
      </c>
      <c r="AD1122" s="566" t="str">
        <f>六年级标准分</f>
        <v/>
      </c>
      <c r="AE1122" s="566" t="str">
        <f>六年级总分</f>
        <v/>
      </c>
      <c r="AF1122" s="567" t="str">
        <f>六年级等级</f>
        <v/>
      </c>
      <c r="AM1122" s="452" t="str">
        <f>折返时间</f>
        <v/>
      </c>
    </row>
    <row r="1123" ht="15.75" spans="1:39">
      <c r="A1123" s="468">
        <v>617</v>
      </c>
      <c r="B1123" s="469">
        <v>1</v>
      </c>
      <c r="C1123" s="593"/>
      <c r="D1123" s="594"/>
      <c r="E1123" s="593"/>
      <c r="F1123" s="473"/>
      <c r="G1123" s="612"/>
      <c r="H1123" s="475"/>
      <c r="I1123" s="621"/>
      <c r="J1123" s="622"/>
      <c r="K1123" s="622"/>
      <c r="L1123" s="623"/>
      <c r="M1123" s="624"/>
      <c r="N1123" s="498" t="str">
        <f>六年级BMI</f>
        <v/>
      </c>
      <c r="O1123" s="499" t="str">
        <f>六年级BMI等级</f>
        <v/>
      </c>
      <c r="P1123" s="500" t="str">
        <f>六年级BMI得分</f>
        <v/>
      </c>
      <c r="Q1123" s="511" t="str">
        <f>六年级肺活量得分</f>
        <v/>
      </c>
      <c r="R1123" s="512" t="str">
        <f>六年级等级</f>
        <v/>
      </c>
      <c r="S1123" s="513" t="str">
        <f>六年级50米跑得分</f>
        <v/>
      </c>
      <c r="T1123" s="512" t="str">
        <f>六年级等级</f>
        <v/>
      </c>
      <c r="U1123" s="513" t="str">
        <f>六年级坐位体前屈得分</f>
        <v/>
      </c>
      <c r="V1123" s="512" t="str">
        <f>六年级等级</f>
        <v/>
      </c>
      <c r="W1123" s="513" t="str">
        <f>六年级一分钟跳绳得分</f>
        <v/>
      </c>
      <c r="X1123" s="512" t="str">
        <f>六年级等级</f>
        <v/>
      </c>
      <c r="Y1123" s="511" t="str">
        <f>六年级仰卧起坐得分</f>
        <v/>
      </c>
      <c r="Z1123" s="514" t="str">
        <f>六年级等级</f>
        <v/>
      </c>
      <c r="AA1123" s="530" t="str">
        <f>六年级折返跑得分</f>
        <v/>
      </c>
      <c r="AB1123" s="511" t="str">
        <f>六年级等级</f>
        <v/>
      </c>
      <c r="AC1123" s="530" t="str">
        <f>六年级跳绳附加分</f>
        <v/>
      </c>
      <c r="AD1123" s="531" t="str">
        <f>六年级标准分</f>
        <v/>
      </c>
      <c r="AE1123" s="531" t="str">
        <f>六年级总分</f>
        <v/>
      </c>
      <c r="AF1123" s="512" t="str">
        <f>六年级等级</f>
        <v/>
      </c>
      <c r="AM1123" s="452" t="str">
        <f>折返时间</f>
        <v/>
      </c>
    </row>
    <row r="1124" spans="1:39">
      <c r="A1124" s="476">
        <v>617</v>
      </c>
      <c r="B1124" s="477">
        <v>2</v>
      </c>
      <c r="C1124" s="586"/>
      <c r="D1124" s="587"/>
      <c r="E1124" s="586"/>
      <c r="F1124" s="473"/>
      <c r="G1124" s="608"/>
      <c r="H1124" s="475"/>
      <c r="I1124" s="613"/>
      <c r="J1124" s="614"/>
      <c r="K1124" s="614"/>
      <c r="L1124" s="615"/>
      <c r="M1124" s="616"/>
      <c r="N1124" s="505" t="str">
        <f>六年级BMI</f>
        <v/>
      </c>
      <c r="O1124" s="499" t="str">
        <f>六年级BMI等级</f>
        <v/>
      </c>
      <c r="P1124" s="500" t="str">
        <f>六年级BMI得分</f>
        <v/>
      </c>
      <c r="Q1124" s="515" t="str">
        <f>六年级肺活量得分</f>
        <v/>
      </c>
      <c r="R1124" s="512" t="str">
        <f>六年级等级</f>
        <v/>
      </c>
      <c r="S1124" s="516" t="str">
        <f>六年级50米跑得分</f>
        <v/>
      </c>
      <c r="T1124" s="517" t="str">
        <f>六年级等级</f>
        <v/>
      </c>
      <c r="U1124" s="516" t="str">
        <f>六年级坐位体前屈得分</f>
        <v/>
      </c>
      <c r="V1124" s="517" t="str">
        <f>六年级等级</f>
        <v/>
      </c>
      <c r="W1124" s="516" t="str">
        <f>六年级一分钟跳绳得分</f>
        <v/>
      </c>
      <c r="X1124" s="517" t="str">
        <f>六年级等级</f>
        <v/>
      </c>
      <c r="Y1124" s="515" t="str">
        <f>六年级仰卧起坐得分</f>
        <v/>
      </c>
      <c r="Z1124" s="518" t="str">
        <f>六年级等级</f>
        <v/>
      </c>
      <c r="AA1124" s="533" t="str">
        <f>六年级折返跑得分</f>
        <v/>
      </c>
      <c r="AB1124" s="515" t="str">
        <f>六年级等级</f>
        <v/>
      </c>
      <c r="AC1124" s="533" t="str">
        <f>六年级跳绳附加分</f>
        <v/>
      </c>
      <c r="AD1124" s="534" t="str">
        <f>六年级标准分</f>
        <v/>
      </c>
      <c r="AE1124" s="534" t="str">
        <f>六年级总分</f>
        <v/>
      </c>
      <c r="AF1124" s="517" t="str">
        <f>六年级等级</f>
        <v/>
      </c>
      <c r="AM1124" s="452" t="str">
        <f>折返时间</f>
        <v/>
      </c>
    </row>
    <row r="1125" spans="1:39">
      <c r="A1125" s="476">
        <v>617</v>
      </c>
      <c r="B1125" s="477">
        <v>3</v>
      </c>
      <c r="C1125" s="586"/>
      <c r="D1125" s="587"/>
      <c r="E1125" s="586"/>
      <c r="F1125" s="473"/>
      <c r="G1125" s="608"/>
      <c r="H1125" s="475"/>
      <c r="I1125" s="613"/>
      <c r="J1125" s="614"/>
      <c r="K1125" s="614"/>
      <c r="L1125" s="615"/>
      <c r="M1125" s="616"/>
      <c r="N1125" s="505" t="str">
        <f>六年级BMI</f>
        <v/>
      </c>
      <c r="O1125" s="499" t="str">
        <f>六年级BMI等级</f>
        <v/>
      </c>
      <c r="P1125" s="500" t="str">
        <f>六年级BMI得分</f>
        <v/>
      </c>
      <c r="Q1125" s="515" t="str">
        <f>六年级肺活量得分</f>
        <v/>
      </c>
      <c r="R1125" s="512" t="str">
        <f>六年级等级</f>
        <v/>
      </c>
      <c r="S1125" s="516" t="str">
        <f>六年级50米跑得分</f>
        <v/>
      </c>
      <c r="T1125" s="517" t="str">
        <f>六年级等级</f>
        <v/>
      </c>
      <c r="U1125" s="516" t="str">
        <f>六年级坐位体前屈得分</f>
        <v/>
      </c>
      <c r="V1125" s="517" t="str">
        <f>六年级等级</f>
        <v/>
      </c>
      <c r="W1125" s="516" t="str">
        <f>六年级一分钟跳绳得分</f>
        <v/>
      </c>
      <c r="X1125" s="517" t="str">
        <f>六年级等级</f>
        <v/>
      </c>
      <c r="Y1125" s="515" t="str">
        <f>六年级仰卧起坐得分</f>
        <v/>
      </c>
      <c r="Z1125" s="518" t="str">
        <f>六年级等级</f>
        <v/>
      </c>
      <c r="AA1125" s="533" t="str">
        <f>六年级折返跑得分</f>
        <v/>
      </c>
      <c r="AB1125" s="515" t="str">
        <f>六年级等级</f>
        <v/>
      </c>
      <c r="AC1125" s="533" t="str">
        <f>六年级跳绳附加分</f>
        <v/>
      </c>
      <c r="AD1125" s="534" t="str">
        <f>六年级标准分</f>
        <v/>
      </c>
      <c r="AE1125" s="534" t="str">
        <f>六年级总分</f>
        <v/>
      </c>
      <c r="AF1125" s="517" t="str">
        <f>六年级等级</f>
        <v/>
      </c>
      <c r="AM1125" s="452" t="str">
        <f>折返时间</f>
        <v/>
      </c>
    </row>
    <row r="1126" spans="1:39">
      <c r="A1126" s="476">
        <v>617</v>
      </c>
      <c r="B1126" s="477">
        <v>4</v>
      </c>
      <c r="C1126" s="586"/>
      <c r="D1126" s="587"/>
      <c r="E1126" s="586"/>
      <c r="F1126" s="473"/>
      <c r="G1126" s="608"/>
      <c r="H1126" s="475"/>
      <c r="I1126" s="613"/>
      <c r="J1126" s="614"/>
      <c r="K1126" s="614"/>
      <c r="L1126" s="615"/>
      <c r="M1126" s="616"/>
      <c r="N1126" s="505" t="str">
        <f>六年级BMI</f>
        <v/>
      </c>
      <c r="O1126" s="499" t="str">
        <f>六年级BMI等级</f>
        <v/>
      </c>
      <c r="P1126" s="500" t="str">
        <f>六年级BMI得分</f>
        <v/>
      </c>
      <c r="Q1126" s="515" t="str">
        <f>六年级肺活量得分</f>
        <v/>
      </c>
      <c r="R1126" s="512" t="str">
        <f>六年级等级</f>
        <v/>
      </c>
      <c r="S1126" s="516" t="str">
        <f>六年级50米跑得分</f>
        <v/>
      </c>
      <c r="T1126" s="517" t="str">
        <f>六年级等级</f>
        <v/>
      </c>
      <c r="U1126" s="516" t="str">
        <f>六年级坐位体前屈得分</f>
        <v/>
      </c>
      <c r="V1126" s="517" t="str">
        <f>六年级等级</f>
        <v/>
      </c>
      <c r="W1126" s="516" t="str">
        <f>六年级一分钟跳绳得分</f>
        <v/>
      </c>
      <c r="X1126" s="517" t="str">
        <f>六年级等级</f>
        <v/>
      </c>
      <c r="Y1126" s="515" t="str">
        <f>六年级仰卧起坐得分</f>
        <v/>
      </c>
      <c r="Z1126" s="518" t="str">
        <f>六年级等级</f>
        <v/>
      </c>
      <c r="AA1126" s="533" t="str">
        <f>六年级折返跑得分</f>
        <v/>
      </c>
      <c r="AB1126" s="515" t="str">
        <f>六年级等级</f>
        <v/>
      </c>
      <c r="AC1126" s="533" t="str">
        <f>六年级跳绳附加分</f>
        <v/>
      </c>
      <c r="AD1126" s="534" t="str">
        <f>六年级标准分</f>
        <v/>
      </c>
      <c r="AE1126" s="534" t="str">
        <f>六年级总分</f>
        <v/>
      </c>
      <c r="AF1126" s="517" t="str">
        <f>六年级等级</f>
        <v/>
      </c>
      <c r="AM1126" s="452" t="str">
        <f>折返时间</f>
        <v/>
      </c>
    </row>
    <row r="1127" spans="1:39">
      <c r="A1127" s="476">
        <v>617</v>
      </c>
      <c r="B1127" s="477">
        <v>5</v>
      </c>
      <c r="C1127" s="586"/>
      <c r="D1127" s="587"/>
      <c r="E1127" s="586"/>
      <c r="F1127" s="473"/>
      <c r="G1127" s="608"/>
      <c r="H1127" s="475"/>
      <c r="I1127" s="613"/>
      <c r="J1127" s="614"/>
      <c r="K1127" s="614"/>
      <c r="L1127" s="615"/>
      <c r="M1127" s="616"/>
      <c r="N1127" s="505" t="str">
        <f>六年级BMI</f>
        <v/>
      </c>
      <c r="O1127" s="499" t="str">
        <f>六年级BMI等级</f>
        <v/>
      </c>
      <c r="P1127" s="500" t="str">
        <f>六年级BMI得分</f>
        <v/>
      </c>
      <c r="Q1127" s="515" t="str">
        <f>六年级肺活量得分</f>
        <v/>
      </c>
      <c r="R1127" s="512" t="str">
        <f>六年级等级</f>
        <v/>
      </c>
      <c r="S1127" s="516" t="str">
        <f>六年级50米跑得分</f>
        <v/>
      </c>
      <c r="T1127" s="517" t="str">
        <f>六年级等级</f>
        <v/>
      </c>
      <c r="U1127" s="516" t="str">
        <f>六年级坐位体前屈得分</f>
        <v/>
      </c>
      <c r="V1127" s="517" t="str">
        <f>六年级等级</f>
        <v/>
      </c>
      <c r="W1127" s="516" t="str">
        <f>六年级一分钟跳绳得分</f>
        <v/>
      </c>
      <c r="X1127" s="517" t="str">
        <f>六年级等级</f>
        <v/>
      </c>
      <c r="Y1127" s="515" t="str">
        <f>六年级仰卧起坐得分</f>
        <v/>
      </c>
      <c r="Z1127" s="518" t="str">
        <f>六年级等级</f>
        <v/>
      </c>
      <c r="AA1127" s="533" t="str">
        <f>六年级折返跑得分</f>
        <v/>
      </c>
      <c r="AB1127" s="515" t="str">
        <f>六年级等级</f>
        <v/>
      </c>
      <c r="AC1127" s="533" t="str">
        <f>六年级跳绳附加分</f>
        <v/>
      </c>
      <c r="AD1127" s="534" t="str">
        <f>六年级标准分</f>
        <v/>
      </c>
      <c r="AE1127" s="534" t="str">
        <f>六年级总分</f>
        <v/>
      </c>
      <c r="AF1127" s="517" t="str">
        <f>六年级等级</f>
        <v/>
      </c>
      <c r="AM1127" s="452" t="str">
        <f>折返时间</f>
        <v/>
      </c>
    </row>
    <row r="1128" spans="1:39">
      <c r="A1128" s="476">
        <v>617</v>
      </c>
      <c r="B1128" s="477">
        <v>6</v>
      </c>
      <c r="C1128" s="586"/>
      <c r="D1128" s="587"/>
      <c r="E1128" s="586"/>
      <c r="F1128" s="473"/>
      <c r="G1128" s="608"/>
      <c r="H1128" s="475"/>
      <c r="I1128" s="613"/>
      <c r="J1128" s="614"/>
      <c r="K1128" s="614"/>
      <c r="L1128" s="615"/>
      <c r="M1128" s="616"/>
      <c r="N1128" s="505" t="str">
        <f>六年级BMI</f>
        <v/>
      </c>
      <c r="O1128" s="499" t="str">
        <f>六年级BMI等级</f>
        <v/>
      </c>
      <c r="P1128" s="500" t="str">
        <f>六年级BMI得分</f>
        <v/>
      </c>
      <c r="Q1128" s="515" t="str">
        <f>六年级肺活量得分</f>
        <v/>
      </c>
      <c r="R1128" s="512" t="str">
        <f>六年级等级</f>
        <v/>
      </c>
      <c r="S1128" s="516" t="str">
        <f>六年级50米跑得分</f>
        <v/>
      </c>
      <c r="T1128" s="517" t="str">
        <f>六年级等级</f>
        <v/>
      </c>
      <c r="U1128" s="516" t="str">
        <f>六年级坐位体前屈得分</f>
        <v/>
      </c>
      <c r="V1128" s="517" t="str">
        <f>六年级等级</f>
        <v/>
      </c>
      <c r="W1128" s="516" t="str">
        <f>六年级一分钟跳绳得分</f>
        <v/>
      </c>
      <c r="X1128" s="517" t="str">
        <f>六年级等级</f>
        <v/>
      </c>
      <c r="Y1128" s="515" t="str">
        <f>六年级仰卧起坐得分</f>
        <v/>
      </c>
      <c r="Z1128" s="518" t="str">
        <f>六年级等级</f>
        <v/>
      </c>
      <c r="AA1128" s="533" t="str">
        <f>六年级折返跑得分</f>
        <v/>
      </c>
      <c r="AB1128" s="515" t="str">
        <f>六年级等级</f>
        <v/>
      </c>
      <c r="AC1128" s="533" t="str">
        <f>六年级跳绳附加分</f>
        <v/>
      </c>
      <c r="AD1128" s="534" t="str">
        <f>六年级标准分</f>
        <v/>
      </c>
      <c r="AE1128" s="534" t="str">
        <f>六年级总分</f>
        <v/>
      </c>
      <c r="AF1128" s="517" t="str">
        <f>六年级等级</f>
        <v/>
      </c>
      <c r="AM1128" s="452" t="str">
        <f>折返时间</f>
        <v/>
      </c>
    </row>
    <row r="1129" spans="1:39">
      <c r="A1129" s="476">
        <v>617</v>
      </c>
      <c r="B1129" s="477">
        <v>7</v>
      </c>
      <c r="C1129" s="586"/>
      <c r="D1129" s="587"/>
      <c r="E1129" s="586"/>
      <c r="F1129" s="473"/>
      <c r="G1129" s="608"/>
      <c r="H1129" s="475"/>
      <c r="I1129" s="613"/>
      <c r="J1129" s="614"/>
      <c r="K1129" s="614"/>
      <c r="L1129" s="615"/>
      <c r="M1129" s="616"/>
      <c r="N1129" s="505" t="str">
        <f>六年级BMI</f>
        <v/>
      </c>
      <c r="O1129" s="499" t="str">
        <f>六年级BMI等级</f>
        <v/>
      </c>
      <c r="P1129" s="500" t="str">
        <f>六年级BMI得分</f>
        <v/>
      </c>
      <c r="Q1129" s="515" t="str">
        <f>六年级肺活量得分</f>
        <v/>
      </c>
      <c r="R1129" s="512" t="str">
        <f>六年级等级</f>
        <v/>
      </c>
      <c r="S1129" s="516" t="str">
        <f>六年级50米跑得分</f>
        <v/>
      </c>
      <c r="T1129" s="517" t="str">
        <f>六年级等级</f>
        <v/>
      </c>
      <c r="U1129" s="516" t="str">
        <f>六年级坐位体前屈得分</f>
        <v/>
      </c>
      <c r="V1129" s="517" t="str">
        <f>六年级等级</f>
        <v/>
      </c>
      <c r="W1129" s="516" t="str">
        <f>六年级一分钟跳绳得分</f>
        <v/>
      </c>
      <c r="X1129" s="517" t="str">
        <f>六年级等级</f>
        <v/>
      </c>
      <c r="Y1129" s="515" t="str">
        <f>六年级仰卧起坐得分</f>
        <v/>
      </c>
      <c r="Z1129" s="518" t="str">
        <f>六年级等级</f>
        <v/>
      </c>
      <c r="AA1129" s="533" t="str">
        <f>六年级折返跑得分</f>
        <v/>
      </c>
      <c r="AB1129" s="515" t="str">
        <f>六年级等级</f>
        <v/>
      </c>
      <c r="AC1129" s="533" t="str">
        <f>六年级跳绳附加分</f>
        <v/>
      </c>
      <c r="AD1129" s="534" t="str">
        <f>六年级标准分</f>
        <v/>
      </c>
      <c r="AE1129" s="534" t="str">
        <f>六年级总分</f>
        <v/>
      </c>
      <c r="AF1129" s="517" t="str">
        <f>六年级等级</f>
        <v/>
      </c>
      <c r="AM1129" s="452" t="str">
        <f>折返时间</f>
        <v/>
      </c>
    </row>
    <row r="1130" spans="1:39">
      <c r="A1130" s="476">
        <v>617</v>
      </c>
      <c r="B1130" s="477">
        <v>8</v>
      </c>
      <c r="C1130" s="586"/>
      <c r="D1130" s="587"/>
      <c r="E1130" s="586"/>
      <c r="F1130" s="625"/>
      <c r="G1130" s="608"/>
      <c r="H1130" s="475"/>
      <c r="I1130" s="613"/>
      <c r="J1130" s="614"/>
      <c r="K1130" s="614"/>
      <c r="L1130" s="615"/>
      <c r="M1130" s="616"/>
      <c r="N1130" s="505" t="str">
        <f>六年级BMI</f>
        <v/>
      </c>
      <c r="O1130" s="499" t="str">
        <f>六年级BMI等级</f>
        <v/>
      </c>
      <c r="P1130" s="500" t="str">
        <f>六年级BMI得分</f>
        <v/>
      </c>
      <c r="Q1130" s="515" t="str">
        <f>六年级肺活量得分</f>
        <v/>
      </c>
      <c r="R1130" s="512" t="str">
        <f>六年级等级</f>
        <v/>
      </c>
      <c r="S1130" s="516" t="str">
        <f>六年级50米跑得分</f>
        <v/>
      </c>
      <c r="T1130" s="517" t="str">
        <f>六年级等级</f>
        <v/>
      </c>
      <c r="U1130" s="516" t="str">
        <f>六年级坐位体前屈得分</f>
        <v/>
      </c>
      <c r="V1130" s="517" t="str">
        <f>六年级等级</f>
        <v/>
      </c>
      <c r="W1130" s="516" t="str">
        <f>六年级一分钟跳绳得分</f>
        <v/>
      </c>
      <c r="X1130" s="517" t="str">
        <f>六年级等级</f>
        <v/>
      </c>
      <c r="Y1130" s="515" t="str">
        <f>六年级仰卧起坐得分</f>
        <v/>
      </c>
      <c r="Z1130" s="518" t="str">
        <f>六年级等级</f>
        <v/>
      </c>
      <c r="AA1130" s="533" t="str">
        <f>六年级折返跑得分</f>
        <v/>
      </c>
      <c r="AB1130" s="515" t="str">
        <f>六年级等级</f>
        <v/>
      </c>
      <c r="AC1130" s="533" t="str">
        <f>六年级跳绳附加分</f>
        <v/>
      </c>
      <c r="AD1130" s="534" t="str">
        <f>六年级标准分</f>
        <v/>
      </c>
      <c r="AE1130" s="534" t="str">
        <f>六年级总分</f>
        <v/>
      </c>
      <c r="AF1130" s="517" t="str">
        <f>六年级等级</f>
        <v/>
      </c>
      <c r="AM1130" s="452" t="str">
        <f>折返时间</f>
        <v/>
      </c>
    </row>
    <row r="1131" spans="1:39">
      <c r="A1131" s="476">
        <v>617</v>
      </c>
      <c r="B1131" s="477">
        <v>9</v>
      </c>
      <c r="C1131" s="586"/>
      <c r="D1131" s="587"/>
      <c r="E1131" s="586"/>
      <c r="F1131" s="625"/>
      <c r="G1131" s="608"/>
      <c r="H1131" s="475"/>
      <c r="I1131" s="613"/>
      <c r="J1131" s="614"/>
      <c r="K1131" s="614"/>
      <c r="L1131" s="615"/>
      <c r="M1131" s="616"/>
      <c r="N1131" s="505" t="str">
        <f>六年级BMI</f>
        <v/>
      </c>
      <c r="O1131" s="499" t="str">
        <f>六年级BMI等级</f>
        <v/>
      </c>
      <c r="P1131" s="500" t="str">
        <f>六年级BMI得分</f>
        <v/>
      </c>
      <c r="Q1131" s="515" t="str">
        <f>六年级肺活量得分</f>
        <v/>
      </c>
      <c r="R1131" s="512" t="str">
        <f>六年级等级</f>
        <v/>
      </c>
      <c r="S1131" s="516" t="str">
        <f>六年级50米跑得分</f>
        <v/>
      </c>
      <c r="T1131" s="517" t="str">
        <f>六年级等级</f>
        <v/>
      </c>
      <c r="U1131" s="516" t="str">
        <f>六年级坐位体前屈得分</f>
        <v/>
      </c>
      <c r="V1131" s="517" t="str">
        <f>六年级等级</f>
        <v/>
      </c>
      <c r="W1131" s="516" t="str">
        <f>六年级一分钟跳绳得分</f>
        <v/>
      </c>
      <c r="X1131" s="517" t="str">
        <f>六年级等级</f>
        <v/>
      </c>
      <c r="Y1131" s="515" t="str">
        <f>六年级仰卧起坐得分</f>
        <v/>
      </c>
      <c r="Z1131" s="518" t="str">
        <f>六年级等级</f>
        <v/>
      </c>
      <c r="AA1131" s="533" t="str">
        <f>六年级折返跑得分</f>
        <v/>
      </c>
      <c r="AB1131" s="515" t="str">
        <f>六年级等级</f>
        <v/>
      </c>
      <c r="AC1131" s="533" t="str">
        <f>六年级跳绳附加分</f>
        <v/>
      </c>
      <c r="AD1131" s="534" t="str">
        <f>六年级标准分</f>
        <v/>
      </c>
      <c r="AE1131" s="534" t="str">
        <f>六年级总分</f>
        <v/>
      </c>
      <c r="AF1131" s="517" t="str">
        <f>六年级等级</f>
        <v/>
      </c>
      <c r="AM1131" s="452" t="str">
        <f>折返时间</f>
        <v/>
      </c>
    </row>
    <row r="1132" spans="1:39">
      <c r="A1132" s="476">
        <v>617</v>
      </c>
      <c r="B1132" s="477">
        <v>10</v>
      </c>
      <c r="C1132" s="586"/>
      <c r="D1132" s="587"/>
      <c r="E1132" s="586"/>
      <c r="F1132" s="625"/>
      <c r="G1132" s="608"/>
      <c r="H1132" s="475"/>
      <c r="I1132" s="613"/>
      <c r="J1132" s="614"/>
      <c r="K1132" s="614"/>
      <c r="L1132" s="615"/>
      <c r="M1132" s="616"/>
      <c r="N1132" s="505" t="str">
        <f>六年级BMI</f>
        <v/>
      </c>
      <c r="O1132" s="499" t="str">
        <f>六年级BMI等级</f>
        <v/>
      </c>
      <c r="P1132" s="500" t="str">
        <f>六年级BMI得分</f>
        <v/>
      </c>
      <c r="Q1132" s="515" t="str">
        <f>六年级肺活量得分</f>
        <v/>
      </c>
      <c r="R1132" s="512" t="str">
        <f>六年级等级</f>
        <v/>
      </c>
      <c r="S1132" s="516" t="str">
        <f>六年级50米跑得分</f>
        <v/>
      </c>
      <c r="T1132" s="517" t="str">
        <f>六年级等级</f>
        <v/>
      </c>
      <c r="U1132" s="516" t="str">
        <f>六年级坐位体前屈得分</f>
        <v/>
      </c>
      <c r="V1132" s="517" t="str">
        <f>六年级等级</f>
        <v/>
      </c>
      <c r="W1132" s="516" t="str">
        <f>六年级一分钟跳绳得分</f>
        <v/>
      </c>
      <c r="X1132" s="517" t="str">
        <f>六年级等级</f>
        <v/>
      </c>
      <c r="Y1132" s="515" t="str">
        <f>六年级仰卧起坐得分</f>
        <v/>
      </c>
      <c r="Z1132" s="518" t="str">
        <f>六年级等级</f>
        <v/>
      </c>
      <c r="AA1132" s="533" t="str">
        <f>六年级折返跑得分</f>
        <v/>
      </c>
      <c r="AB1132" s="515" t="str">
        <f>六年级等级</f>
        <v/>
      </c>
      <c r="AC1132" s="533" t="str">
        <f>六年级跳绳附加分</f>
        <v/>
      </c>
      <c r="AD1132" s="534" t="str">
        <f>六年级标准分</f>
        <v/>
      </c>
      <c r="AE1132" s="534" t="str">
        <f>六年级总分</f>
        <v/>
      </c>
      <c r="AF1132" s="517" t="str">
        <f>六年级等级</f>
        <v/>
      </c>
      <c r="AM1132" s="452" t="str">
        <f>折返时间</f>
        <v/>
      </c>
    </row>
    <row r="1133" spans="1:39">
      <c r="A1133" s="476">
        <v>617</v>
      </c>
      <c r="B1133" s="477">
        <v>11</v>
      </c>
      <c r="C1133" s="586"/>
      <c r="D1133" s="587"/>
      <c r="E1133" s="586"/>
      <c r="F1133" s="625"/>
      <c r="G1133" s="608"/>
      <c r="H1133" s="475"/>
      <c r="I1133" s="613"/>
      <c r="J1133" s="614"/>
      <c r="K1133" s="614"/>
      <c r="L1133" s="615"/>
      <c r="M1133" s="616"/>
      <c r="N1133" s="505" t="str">
        <f>六年级BMI</f>
        <v/>
      </c>
      <c r="O1133" s="499" t="str">
        <f>六年级BMI等级</f>
        <v/>
      </c>
      <c r="P1133" s="500" t="str">
        <f>六年级BMI得分</f>
        <v/>
      </c>
      <c r="Q1133" s="515" t="str">
        <f>六年级肺活量得分</f>
        <v/>
      </c>
      <c r="R1133" s="512" t="str">
        <f>六年级等级</f>
        <v/>
      </c>
      <c r="S1133" s="516" t="str">
        <f>六年级50米跑得分</f>
        <v/>
      </c>
      <c r="T1133" s="517" t="str">
        <f>六年级等级</f>
        <v/>
      </c>
      <c r="U1133" s="516" t="str">
        <f>六年级坐位体前屈得分</f>
        <v/>
      </c>
      <c r="V1133" s="517" t="str">
        <f>六年级等级</f>
        <v/>
      </c>
      <c r="W1133" s="516" t="str">
        <f>六年级一分钟跳绳得分</f>
        <v/>
      </c>
      <c r="X1133" s="517" t="str">
        <f>六年级等级</f>
        <v/>
      </c>
      <c r="Y1133" s="515" t="str">
        <f>六年级仰卧起坐得分</f>
        <v/>
      </c>
      <c r="Z1133" s="518" t="str">
        <f>六年级等级</f>
        <v/>
      </c>
      <c r="AA1133" s="533" t="str">
        <f>六年级折返跑得分</f>
        <v/>
      </c>
      <c r="AB1133" s="515" t="str">
        <f>六年级等级</f>
        <v/>
      </c>
      <c r="AC1133" s="533" t="str">
        <f>六年级跳绳附加分</f>
        <v/>
      </c>
      <c r="AD1133" s="534" t="str">
        <f>六年级标准分</f>
        <v/>
      </c>
      <c r="AE1133" s="534" t="str">
        <f>六年级总分</f>
        <v/>
      </c>
      <c r="AF1133" s="517" t="str">
        <f>六年级等级</f>
        <v/>
      </c>
      <c r="AM1133" s="452" t="str">
        <f>折返时间</f>
        <v/>
      </c>
    </row>
    <row r="1134" spans="1:39">
      <c r="A1134" s="476">
        <v>617</v>
      </c>
      <c r="B1134" s="477">
        <v>12</v>
      </c>
      <c r="C1134" s="586"/>
      <c r="D1134" s="587"/>
      <c r="E1134" s="586"/>
      <c r="F1134" s="625"/>
      <c r="G1134" s="608"/>
      <c r="H1134" s="475"/>
      <c r="I1134" s="613"/>
      <c r="J1134" s="614"/>
      <c r="K1134" s="614"/>
      <c r="L1134" s="615"/>
      <c r="M1134" s="616"/>
      <c r="N1134" s="505" t="str">
        <f>六年级BMI</f>
        <v/>
      </c>
      <c r="O1134" s="499" t="str">
        <f>六年级BMI等级</f>
        <v/>
      </c>
      <c r="P1134" s="500" t="str">
        <f>六年级BMI得分</f>
        <v/>
      </c>
      <c r="Q1134" s="515" t="str">
        <f>六年级肺活量得分</f>
        <v/>
      </c>
      <c r="R1134" s="512" t="str">
        <f>六年级等级</f>
        <v/>
      </c>
      <c r="S1134" s="516" t="str">
        <f>六年级50米跑得分</f>
        <v/>
      </c>
      <c r="T1134" s="517" t="str">
        <f>六年级等级</f>
        <v/>
      </c>
      <c r="U1134" s="516" t="str">
        <f>六年级坐位体前屈得分</f>
        <v/>
      </c>
      <c r="V1134" s="517" t="str">
        <f>六年级等级</f>
        <v/>
      </c>
      <c r="W1134" s="516" t="str">
        <f>六年级一分钟跳绳得分</f>
        <v/>
      </c>
      <c r="X1134" s="517" t="str">
        <f>六年级等级</f>
        <v/>
      </c>
      <c r="Y1134" s="515" t="str">
        <f>六年级仰卧起坐得分</f>
        <v/>
      </c>
      <c r="Z1134" s="518" t="str">
        <f>六年级等级</f>
        <v/>
      </c>
      <c r="AA1134" s="533" t="str">
        <f>六年级折返跑得分</f>
        <v/>
      </c>
      <c r="AB1134" s="515" t="str">
        <f>六年级等级</f>
        <v/>
      </c>
      <c r="AC1134" s="533" t="str">
        <f>六年级跳绳附加分</f>
        <v/>
      </c>
      <c r="AD1134" s="534" t="str">
        <f>六年级标准分</f>
        <v/>
      </c>
      <c r="AE1134" s="534" t="str">
        <f>六年级总分</f>
        <v/>
      </c>
      <c r="AF1134" s="517" t="str">
        <f>六年级等级</f>
        <v/>
      </c>
      <c r="AM1134" s="452" t="str">
        <f>折返时间</f>
        <v/>
      </c>
    </row>
    <row r="1135" spans="1:39">
      <c r="A1135" s="476">
        <v>617</v>
      </c>
      <c r="B1135" s="477">
        <v>13</v>
      </c>
      <c r="C1135" s="586"/>
      <c r="D1135" s="587"/>
      <c r="E1135" s="586"/>
      <c r="F1135" s="625"/>
      <c r="G1135" s="608"/>
      <c r="H1135" s="475"/>
      <c r="I1135" s="613"/>
      <c r="J1135" s="614"/>
      <c r="K1135" s="614"/>
      <c r="L1135" s="615"/>
      <c r="M1135" s="616"/>
      <c r="N1135" s="505" t="str">
        <f>六年级BMI</f>
        <v/>
      </c>
      <c r="O1135" s="499" t="str">
        <f>六年级BMI等级</f>
        <v/>
      </c>
      <c r="P1135" s="500" t="str">
        <f>六年级BMI得分</f>
        <v/>
      </c>
      <c r="Q1135" s="515" t="str">
        <f>六年级肺活量得分</f>
        <v/>
      </c>
      <c r="R1135" s="512" t="str">
        <f>六年级等级</f>
        <v/>
      </c>
      <c r="S1135" s="516" t="str">
        <f>六年级50米跑得分</f>
        <v/>
      </c>
      <c r="T1135" s="517" t="str">
        <f>六年级等级</f>
        <v/>
      </c>
      <c r="U1135" s="516" t="str">
        <f>六年级坐位体前屈得分</f>
        <v/>
      </c>
      <c r="V1135" s="517" t="str">
        <f>六年级等级</f>
        <v/>
      </c>
      <c r="W1135" s="516" t="str">
        <f>六年级一分钟跳绳得分</f>
        <v/>
      </c>
      <c r="X1135" s="517" t="str">
        <f>六年级等级</f>
        <v/>
      </c>
      <c r="Y1135" s="515" t="str">
        <f>六年级仰卧起坐得分</f>
        <v/>
      </c>
      <c r="Z1135" s="518" t="str">
        <f>六年级等级</f>
        <v/>
      </c>
      <c r="AA1135" s="533" t="str">
        <f>六年级折返跑得分</f>
        <v/>
      </c>
      <c r="AB1135" s="515" t="str">
        <f>六年级等级</f>
        <v/>
      </c>
      <c r="AC1135" s="533" t="str">
        <f>六年级跳绳附加分</f>
        <v/>
      </c>
      <c r="AD1135" s="534" t="str">
        <f>六年级标准分</f>
        <v/>
      </c>
      <c r="AE1135" s="534" t="str">
        <f>六年级总分</f>
        <v/>
      </c>
      <c r="AF1135" s="517" t="str">
        <f>六年级等级</f>
        <v/>
      </c>
      <c r="AM1135" s="452" t="str">
        <f>折返时间</f>
        <v/>
      </c>
    </row>
    <row r="1136" spans="1:39">
      <c r="A1136" s="476">
        <v>617</v>
      </c>
      <c r="B1136" s="477">
        <v>14</v>
      </c>
      <c r="C1136" s="586"/>
      <c r="D1136" s="587"/>
      <c r="E1136" s="586"/>
      <c r="F1136" s="625"/>
      <c r="G1136" s="608"/>
      <c r="H1136" s="475"/>
      <c r="I1136" s="613"/>
      <c r="J1136" s="614"/>
      <c r="K1136" s="614"/>
      <c r="L1136" s="615"/>
      <c r="M1136" s="616"/>
      <c r="N1136" s="505" t="str">
        <f>六年级BMI</f>
        <v/>
      </c>
      <c r="O1136" s="499" t="str">
        <f>六年级BMI等级</f>
        <v/>
      </c>
      <c r="P1136" s="500" t="str">
        <f>六年级BMI得分</f>
        <v/>
      </c>
      <c r="Q1136" s="515" t="str">
        <f>六年级肺活量得分</f>
        <v/>
      </c>
      <c r="R1136" s="512" t="str">
        <f>六年级等级</f>
        <v/>
      </c>
      <c r="S1136" s="516" t="str">
        <f>六年级50米跑得分</f>
        <v/>
      </c>
      <c r="T1136" s="517" t="str">
        <f>六年级等级</f>
        <v/>
      </c>
      <c r="U1136" s="516" t="str">
        <f>六年级坐位体前屈得分</f>
        <v/>
      </c>
      <c r="V1136" s="517" t="str">
        <f>六年级等级</f>
        <v/>
      </c>
      <c r="W1136" s="516" t="str">
        <f>六年级一分钟跳绳得分</f>
        <v/>
      </c>
      <c r="X1136" s="517" t="str">
        <f>六年级等级</f>
        <v/>
      </c>
      <c r="Y1136" s="515" t="str">
        <f>六年级仰卧起坐得分</f>
        <v/>
      </c>
      <c r="Z1136" s="518" t="str">
        <f>六年级等级</f>
        <v/>
      </c>
      <c r="AA1136" s="533" t="str">
        <f>六年级折返跑得分</f>
        <v/>
      </c>
      <c r="AB1136" s="515" t="str">
        <f>六年级等级</f>
        <v/>
      </c>
      <c r="AC1136" s="533" t="str">
        <f>六年级跳绳附加分</f>
        <v/>
      </c>
      <c r="AD1136" s="534" t="str">
        <f>六年级标准分</f>
        <v/>
      </c>
      <c r="AE1136" s="534" t="str">
        <f>六年级总分</f>
        <v/>
      </c>
      <c r="AF1136" s="517" t="str">
        <f>六年级等级</f>
        <v/>
      </c>
      <c r="AM1136" s="452" t="str">
        <f>折返时间</f>
        <v/>
      </c>
    </row>
    <row r="1137" spans="1:39">
      <c r="A1137" s="476">
        <v>617</v>
      </c>
      <c r="B1137" s="477">
        <v>15</v>
      </c>
      <c r="C1137" s="586"/>
      <c r="D1137" s="587"/>
      <c r="E1137" s="586"/>
      <c r="F1137" s="625"/>
      <c r="G1137" s="608"/>
      <c r="H1137" s="475"/>
      <c r="I1137" s="613"/>
      <c r="J1137" s="614"/>
      <c r="K1137" s="614"/>
      <c r="L1137" s="615"/>
      <c r="M1137" s="616"/>
      <c r="N1137" s="505" t="str">
        <f>六年级BMI</f>
        <v/>
      </c>
      <c r="O1137" s="499" t="str">
        <f>六年级BMI等级</f>
        <v/>
      </c>
      <c r="P1137" s="500" t="str">
        <f>六年级BMI得分</f>
        <v/>
      </c>
      <c r="Q1137" s="515" t="str">
        <f>六年级肺活量得分</f>
        <v/>
      </c>
      <c r="R1137" s="512" t="str">
        <f>六年级等级</f>
        <v/>
      </c>
      <c r="S1137" s="516" t="str">
        <f>六年级50米跑得分</f>
        <v/>
      </c>
      <c r="T1137" s="517" t="str">
        <f>六年级等级</f>
        <v/>
      </c>
      <c r="U1137" s="516" t="str">
        <f>六年级坐位体前屈得分</f>
        <v/>
      </c>
      <c r="V1137" s="517" t="str">
        <f>六年级等级</f>
        <v/>
      </c>
      <c r="W1137" s="516" t="str">
        <f>六年级一分钟跳绳得分</f>
        <v/>
      </c>
      <c r="X1137" s="517" t="str">
        <f>六年级等级</f>
        <v/>
      </c>
      <c r="Y1137" s="515" t="str">
        <f>六年级仰卧起坐得分</f>
        <v/>
      </c>
      <c r="Z1137" s="518" t="str">
        <f>六年级等级</f>
        <v/>
      </c>
      <c r="AA1137" s="533" t="str">
        <f>六年级折返跑得分</f>
        <v/>
      </c>
      <c r="AB1137" s="515" t="str">
        <f>六年级等级</f>
        <v/>
      </c>
      <c r="AC1137" s="533" t="str">
        <f>六年级跳绳附加分</f>
        <v/>
      </c>
      <c r="AD1137" s="534" t="str">
        <f>六年级标准分</f>
        <v/>
      </c>
      <c r="AE1137" s="534" t="str">
        <f>六年级总分</f>
        <v/>
      </c>
      <c r="AF1137" s="517" t="str">
        <f>六年级等级</f>
        <v/>
      </c>
      <c r="AM1137" s="452" t="str">
        <f>折返时间</f>
        <v/>
      </c>
    </row>
    <row r="1138" spans="1:39">
      <c r="A1138" s="476">
        <v>617</v>
      </c>
      <c r="B1138" s="477">
        <v>16</v>
      </c>
      <c r="C1138" s="586"/>
      <c r="D1138" s="587"/>
      <c r="E1138" s="586"/>
      <c r="F1138" s="473"/>
      <c r="G1138" s="608"/>
      <c r="H1138" s="475"/>
      <c r="I1138" s="613"/>
      <c r="J1138" s="614"/>
      <c r="K1138" s="614"/>
      <c r="L1138" s="615"/>
      <c r="M1138" s="616"/>
      <c r="N1138" s="505" t="str">
        <f>六年级BMI</f>
        <v/>
      </c>
      <c r="O1138" s="499" t="str">
        <f>六年级BMI等级</f>
        <v/>
      </c>
      <c r="P1138" s="500" t="str">
        <f>六年级BMI得分</f>
        <v/>
      </c>
      <c r="Q1138" s="515" t="str">
        <f>六年级肺活量得分</f>
        <v/>
      </c>
      <c r="R1138" s="512" t="str">
        <f>六年级等级</f>
        <v/>
      </c>
      <c r="S1138" s="516" t="str">
        <f>六年级50米跑得分</f>
        <v/>
      </c>
      <c r="T1138" s="517" t="str">
        <f>六年级等级</f>
        <v/>
      </c>
      <c r="U1138" s="516" t="str">
        <f>六年级坐位体前屈得分</f>
        <v/>
      </c>
      <c r="V1138" s="517" t="str">
        <f>六年级等级</f>
        <v/>
      </c>
      <c r="W1138" s="516" t="str">
        <f>六年级一分钟跳绳得分</f>
        <v/>
      </c>
      <c r="X1138" s="517" t="str">
        <f>六年级等级</f>
        <v/>
      </c>
      <c r="Y1138" s="515" t="str">
        <f>六年级仰卧起坐得分</f>
        <v/>
      </c>
      <c r="Z1138" s="518" t="str">
        <f>六年级等级</f>
        <v/>
      </c>
      <c r="AA1138" s="533" t="str">
        <f>六年级折返跑得分</f>
        <v/>
      </c>
      <c r="AB1138" s="515" t="str">
        <f>六年级等级</f>
        <v/>
      </c>
      <c r="AC1138" s="533" t="str">
        <f>六年级跳绳附加分</f>
        <v/>
      </c>
      <c r="AD1138" s="534" t="str">
        <f>六年级标准分</f>
        <v/>
      </c>
      <c r="AE1138" s="534" t="str">
        <f>六年级总分</f>
        <v/>
      </c>
      <c r="AF1138" s="517" t="str">
        <f>六年级等级</f>
        <v/>
      </c>
      <c r="AM1138" s="452" t="str">
        <f>折返时间</f>
        <v/>
      </c>
    </row>
    <row r="1139" spans="1:39">
      <c r="A1139" s="476">
        <v>617</v>
      </c>
      <c r="B1139" s="477">
        <v>17</v>
      </c>
      <c r="C1139" s="586"/>
      <c r="D1139" s="587"/>
      <c r="E1139" s="586"/>
      <c r="F1139" s="473"/>
      <c r="G1139" s="608"/>
      <c r="H1139" s="475"/>
      <c r="I1139" s="613"/>
      <c r="J1139" s="614"/>
      <c r="K1139" s="614"/>
      <c r="L1139" s="615"/>
      <c r="M1139" s="616"/>
      <c r="N1139" s="505" t="str">
        <f>六年级BMI</f>
        <v/>
      </c>
      <c r="O1139" s="499" t="str">
        <f>六年级BMI等级</f>
        <v/>
      </c>
      <c r="P1139" s="500" t="str">
        <f>六年级BMI得分</f>
        <v/>
      </c>
      <c r="Q1139" s="515" t="str">
        <f>六年级肺活量得分</f>
        <v/>
      </c>
      <c r="R1139" s="512" t="str">
        <f>六年级等级</f>
        <v/>
      </c>
      <c r="S1139" s="516" t="str">
        <f>六年级50米跑得分</f>
        <v/>
      </c>
      <c r="T1139" s="517" t="str">
        <f>六年级等级</f>
        <v/>
      </c>
      <c r="U1139" s="516" t="str">
        <f>六年级坐位体前屈得分</f>
        <v/>
      </c>
      <c r="V1139" s="517" t="str">
        <f>六年级等级</f>
        <v/>
      </c>
      <c r="W1139" s="516" t="str">
        <f>六年级一分钟跳绳得分</f>
        <v/>
      </c>
      <c r="X1139" s="517" t="str">
        <f>六年级等级</f>
        <v/>
      </c>
      <c r="Y1139" s="515" t="str">
        <f>六年级仰卧起坐得分</f>
        <v/>
      </c>
      <c r="Z1139" s="518" t="str">
        <f>六年级等级</f>
        <v/>
      </c>
      <c r="AA1139" s="533" t="str">
        <f>六年级折返跑得分</f>
        <v/>
      </c>
      <c r="AB1139" s="515" t="str">
        <f>六年级等级</f>
        <v/>
      </c>
      <c r="AC1139" s="533" t="str">
        <f>六年级跳绳附加分</f>
        <v/>
      </c>
      <c r="AD1139" s="534" t="str">
        <f>六年级标准分</f>
        <v/>
      </c>
      <c r="AE1139" s="534" t="str">
        <f>六年级总分</f>
        <v/>
      </c>
      <c r="AF1139" s="517" t="str">
        <f>六年级等级</f>
        <v/>
      </c>
      <c r="AM1139" s="452" t="str">
        <f>折返时间</f>
        <v/>
      </c>
    </row>
    <row r="1140" spans="1:39">
      <c r="A1140" s="476">
        <v>617</v>
      </c>
      <c r="B1140" s="477">
        <v>18</v>
      </c>
      <c r="C1140" s="586"/>
      <c r="D1140" s="587"/>
      <c r="E1140" s="586"/>
      <c r="F1140" s="473"/>
      <c r="G1140" s="608"/>
      <c r="H1140" s="475"/>
      <c r="I1140" s="613"/>
      <c r="J1140" s="614"/>
      <c r="K1140" s="614"/>
      <c r="L1140" s="615"/>
      <c r="M1140" s="616"/>
      <c r="N1140" s="505" t="str">
        <f>六年级BMI</f>
        <v/>
      </c>
      <c r="O1140" s="499" t="str">
        <f>六年级BMI等级</f>
        <v/>
      </c>
      <c r="P1140" s="500" t="str">
        <f>六年级BMI得分</f>
        <v/>
      </c>
      <c r="Q1140" s="515" t="str">
        <f>六年级肺活量得分</f>
        <v/>
      </c>
      <c r="R1140" s="512" t="str">
        <f>六年级等级</f>
        <v/>
      </c>
      <c r="S1140" s="516" t="str">
        <f>六年级50米跑得分</f>
        <v/>
      </c>
      <c r="T1140" s="517" t="str">
        <f>六年级等级</f>
        <v/>
      </c>
      <c r="U1140" s="516" t="str">
        <f>六年级坐位体前屈得分</f>
        <v/>
      </c>
      <c r="V1140" s="517" t="str">
        <f>六年级等级</f>
        <v/>
      </c>
      <c r="W1140" s="516" t="str">
        <f>六年级一分钟跳绳得分</f>
        <v/>
      </c>
      <c r="X1140" s="517" t="str">
        <f>六年级等级</f>
        <v/>
      </c>
      <c r="Y1140" s="515" t="str">
        <f>六年级仰卧起坐得分</f>
        <v/>
      </c>
      <c r="Z1140" s="518" t="str">
        <f>六年级等级</f>
        <v/>
      </c>
      <c r="AA1140" s="533" t="str">
        <f>六年级折返跑得分</f>
        <v/>
      </c>
      <c r="AB1140" s="515" t="str">
        <f>六年级等级</f>
        <v/>
      </c>
      <c r="AC1140" s="533" t="str">
        <f>六年级跳绳附加分</f>
        <v/>
      </c>
      <c r="AD1140" s="534" t="str">
        <f>六年级标准分</f>
        <v/>
      </c>
      <c r="AE1140" s="534" t="str">
        <f>六年级总分</f>
        <v/>
      </c>
      <c r="AF1140" s="517" t="str">
        <f>六年级等级</f>
        <v/>
      </c>
      <c r="AM1140" s="452" t="str">
        <f>折返时间</f>
        <v/>
      </c>
    </row>
    <row r="1141" spans="1:39">
      <c r="A1141" s="476">
        <v>617</v>
      </c>
      <c r="B1141" s="477">
        <v>19</v>
      </c>
      <c r="C1141" s="586"/>
      <c r="D1141" s="587"/>
      <c r="E1141" s="586"/>
      <c r="F1141" s="473"/>
      <c r="G1141" s="608"/>
      <c r="H1141" s="475"/>
      <c r="I1141" s="613"/>
      <c r="J1141" s="614"/>
      <c r="K1141" s="614"/>
      <c r="L1141" s="615"/>
      <c r="M1141" s="616"/>
      <c r="N1141" s="505" t="str">
        <f>六年级BMI</f>
        <v/>
      </c>
      <c r="O1141" s="499" t="str">
        <f>六年级BMI等级</f>
        <v/>
      </c>
      <c r="P1141" s="500" t="str">
        <f>六年级BMI得分</f>
        <v/>
      </c>
      <c r="Q1141" s="515" t="str">
        <f>六年级肺活量得分</f>
        <v/>
      </c>
      <c r="R1141" s="512" t="str">
        <f>六年级等级</f>
        <v/>
      </c>
      <c r="S1141" s="516" t="str">
        <f>六年级50米跑得分</f>
        <v/>
      </c>
      <c r="T1141" s="517" t="str">
        <f>六年级等级</f>
        <v/>
      </c>
      <c r="U1141" s="516" t="str">
        <f>六年级坐位体前屈得分</f>
        <v/>
      </c>
      <c r="V1141" s="517" t="str">
        <f>六年级等级</f>
        <v/>
      </c>
      <c r="W1141" s="516" t="str">
        <f>六年级一分钟跳绳得分</f>
        <v/>
      </c>
      <c r="X1141" s="517" t="str">
        <f>六年级等级</f>
        <v/>
      </c>
      <c r="Y1141" s="515" t="str">
        <f>六年级仰卧起坐得分</f>
        <v/>
      </c>
      <c r="Z1141" s="518" t="str">
        <f>六年级等级</f>
        <v/>
      </c>
      <c r="AA1141" s="533" t="str">
        <f>六年级折返跑得分</f>
        <v/>
      </c>
      <c r="AB1141" s="515" t="str">
        <f>六年级等级</f>
        <v/>
      </c>
      <c r="AC1141" s="533" t="str">
        <f>六年级跳绳附加分</f>
        <v/>
      </c>
      <c r="AD1141" s="534" t="str">
        <f>六年级标准分</f>
        <v/>
      </c>
      <c r="AE1141" s="534" t="str">
        <f>六年级总分</f>
        <v/>
      </c>
      <c r="AF1141" s="517" t="str">
        <f>六年级等级</f>
        <v/>
      </c>
      <c r="AM1141" s="452" t="str">
        <f>折返时间</f>
        <v/>
      </c>
    </row>
    <row r="1142" spans="1:39">
      <c r="A1142" s="476">
        <v>617</v>
      </c>
      <c r="B1142" s="477">
        <v>20</v>
      </c>
      <c r="C1142" s="586"/>
      <c r="D1142" s="587"/>
      <c r="E1142" s="586"/>
      <c r="F1142" s="473"/>
      <c r="G1142" s="608"/>
      <c r="H1142" s="475"/>
      <c r="I1142" s="613"/>
      <c r="J1142" s="614"/>
      <c r="K1142" s="614"/>
      <c r="L1142" s="615"/>
      <c r="M1142" s="616"/>
      <c r="N1142" s="505" t="str">
        <f>六年级BMI</f>
        <v/>
      </c>
      <c r="O1142" s="499" t="str">
        <f>六年级BMI等级</f>
        <v/>
      </c>
      <c r="P1142" s="500" t="str">
        <f>六年级BMI得分</f>
        <v/>
      </c>
      <c r="Q1142" s="515" t="str">
        <f>六年级肺活量得分</f>
        <v/>
      </c>
      <c r="R1142" s="512" t="str">
        <f>六年级等级</f>
        <v/>
      </c>
      <c r="S1142" s="516" t="str">
        <f>六年级50米跑得分</f>
        <v/>
      </c>
      <c r="T1142" s="517" t="str">
        <f>六年级等级</f>
        <v/>
      </c>
      <c r="U1142" s="516" t="str">
        <f>六年级坐位体前屈得分</f>
        <v/>
      </c>
      <c r="V1142" s="517" t="str">
        <f>六年级等级</f>
        <v/>
      </c>
      <c r="W1142" s="516" t="str">
        <f>六年级一分钟跳绳得分</f>
        <v/>
      </c>
      <c r="X1142" s="517" t="str">
        <f>六年级等级</f>
        <v/>
      </c>
      <c r="Y1142" s="515" t="str">
        <f>六年级仰卧起坐得分</f>
        <v/>
      </c>
      <c r="Z1142" s="518" t="str">
        <f>六年级等级</f>
        <v/>
      </c>
      <c r="AA1142" s="533" t="str">
        <f>六年级折返跑得分</f>
        <v/>
      </c>
      <c r="AB1142" s="515" t="str">
        <f>六年级等级</f>
        <v/>
      </c>
      <c r="AC1142" s="533" t="str">
        <f>六年级跳绳附加分</f>
        <v/>
      </c>
      <c r="AD1142" s="534" t="str">
        <f>六年级标准分</f>
        <v/>
      </c>
      <c r="AE1142" s="534" t="str">
        <f>六年级总分</f>
        <v/>
      </c>
      <c r="AF1142" s="517" t="str">
        <f>六年级等级</f>
        <v/>
      </c>
      <c r="AM1142" s="452" t="str">
        <f>折返时间</f>
        <v/>
      </c>
    </row>
    <row r="1143" spans="1:39">
      <c r="A1143" s="476">
        <v>617</v>
      </c>
      <c r="B1143" s="477">
        <v>21</v>
      </c>
      <c r="C1143" s="586"/>
      <c r="D1143" s="587"/>
      <c r="E1143" s="586"/>
      <c r="F1143" s="473"/>
      <c r="G1143" s="608"/>
      <c r="H1143" s="475"/>
      <c r="I1143" s="613"/>
      <c r="J1143" s="614"/>
      <c r="K1143" s="614"/>
      <c r="L1143" s="615"/>
      <c r="M1143" s="616"/>
      <c r="N1143" s="505" t="str">
        <f>六年级BMI</f>
        <v/>
      </c>
      <c r="O1143" s="499" t="str">
        <f>六年级BMI等级</f>
        <v/>
      </c>
      <c r="P1143" s="500" t="str">
        <f>六年级BMI得分</f>
        <v/>
      </c>
      <c r="Q1143" s="515" t="str">
        <f>六年级肺活量得分</f>
        <v/>
      </c>
      <c r="R1143" s="512" t="str">
        <f>六年级等级</f>
        <v/>
      </c>
      <c r="S1143" s="516" t="str">
        <f>六年级50米跑得分</f>
        <v/>
      </c>
      <c r="T1143" s="517" t="str">
        <f>六年级等级</f>
        <v/>
      </c>
      <c r="U1143" s="516" t="str">
        <f>六年级坐位体前屈得分</f>
        <v/>
      </c>
      <c r="V1143" s="517" t="str">
        <f>六年级等级</f>
        <v/>
      </c>
      <c r="W1143" s="516" t="str">
        <f>六年级一分钟跳绳得分</f>
        <v/>
      </c>
      <c r="X1143" s="517" t="str">
        <f>六年级等级</f>
        <v/>
      </c>
      <c r="Y1143" s="515" t="str">
        <f>六年级仰卧起坐得分</f>
        <v/>
      </c>
      <c r="Z1143" s="518" t="str">
        <f>六年级等级</f>
        <v/>
      </c>
      <c r="AA1143" s="533" t="str">
        <f>六年级折返跑得分</f>
        <v/>
      </c>
      <c r="AB1143" s="515" t="str">
        <f>六年级等级</f>
        <v/>
      </c>
      <c r="AC1143" s="533" t="str">
        <f>六年级跳绳附加分</f>
        <v/>
      </c>
      <c r="AD1143" s="534" t="str">
        <f>六年级标准分</f>
        <v/>
      </c>
      <c r="AE1143" s="534" t="str">
        <f>六年级总分</f>
        <v/>
      </c>
      <c r="AF1143" s="517" t="str">
        <f>六年级等级</f>
        <v/>
      </c>
      <c r="AM1143" s="452" t="str">
        <f>折返时间</f>
        <v/>
      </c>
    </row>
    <row r="1144" spans="1:39">
      <c r="A1144" s="476">
        <v>617</v>
      </c>
      <c r="B1144" s="477">
        <v>22</v>
      </c>
      <c r="C1144" s="586"/>
      <c r="D1144" s="587"/>
      <c r="E1144" s="586"/>
      <c r="F1144" s="473"/>
      <c r="G1144" s="608"/>
      <c r="H1144" s="475"/>
      <c r="I1144" s="613"/>
      <c r="J1144" s="614"/>
      <c r="K1144" s="614"/>
      <c r="L1144" s="615"/>
      <c r="M1144" s="616"/>
      <c r="N1144" s="505" t="str">
        <f>六年级BMI</f>
        <v/>
      </c>
      <c r="O1144" s="499" t="str">
        <f>六年级BMI等级</f>
        <v/>
      </c>
      <c r="P1144" s="500" t="str">
        <f>六年级BMI得分</f>
        <v/>
      </c>
      <c r="Q1144" s="515" t="str">
        <f>六年级肺活量得分</f>
        <v/>
      </c>
      <c r="R1144" s="512" t="str">
        <f>六年级等级</f>
        <v/>
      </c>
      <c r="S1144" s="516" t="str">
        <f>六年级50米跑得分</f>
        <v/>
      </c>
      <c r="T1144" s="517" t="str">
        <f>六年级等级</f>
        <v/>
      </c>
      <c r="U1144" s="516" t="str">
        <f>六年级坐位体前屈得分</f>
        <v/>
      </c>
      <c r="V1144" s="517" t="str">
        <f>六年级等级</f>
        <v/>
      </c>
      <c r="W1144" s="516" t="str">
        <f>六年级一分钟跳绳得分</f>
        <v/>
      </c>
      <c r="X1144" s="517" t="str">
        <f>六年级等级</f>
        <v/>
      </c>
      <c r="Y1144" s="515" t="str">
        <f>六年级仰卧起坐得分</f>
        <v/>
      </c>
      <c r="Z1144" s="518" t="str">
        <f>六年级等级</f>
        <v/>
      </c>
      <c r="AA1144" s="533" t="str">
        <f>六年级折返跑得分</f>
        <v/>
      </c>
      <c r="AB1144" s="515" t="str">
        <f>六年级等级</f>
        <v/>
      </c>
      <c r="AC1144" s="533" t="str">
        <f>六年级跳绳附加分</f>
        <v/>
      </c>
      <c r="AD1144" s="534" t="str">
        <f>六年级标准分</f>
        <v/>
      </c>
      <c r="AE1144" s="534" t="str">
        <f>六年级总分</f>
        <v/>
      </c>
      <c r="AF1144" s="517" t="str">
        <f>六年级等级</f>
        <v/>
      </c>
      <c r="AM1144" s="452" t="str">
        <f>折返时间</f>
        <v/>
      </c>
    </row>
    <row r="1145" spans="1:39">
      <c r="A1145" s="476">
        <v>617</v>
      </c>
      <c r="B1145" s="477">
        <v>23</v>
      </c>
      <c r="C1145" s="586"/>
      <c r="D1145" s="587"/>
      <c r="E1145" s="586"/>
      <c r="F1145" s="473"/>
      <c r="G1145" s="608"/>
      <c r="H1145" s="475"/>
      <c r="I1145" s="613"/>
      <c r="J1145" s="614"/>
      <c r="K1145" s="614"/>
      <c r="L1145" s="615"/>
      <c r="M1145" s="616"/>
      <c r="N1145" s="505" t="str">
        <f>六年级BMI</f>
        <v/>
      </c>
      <c r="O1145" s="499" t="str">
        <f>六年级BMI等级</f>
        <v/>
      </c>
      <c r="P1145" s="500" t="str">
        <f>六年级BMI得分</f>
        <v/>
      </c>
      <c r="Q1145" s="515" t="str">
        <f>六年级肺活量得分</f>
        <v/>
      </c>
      <c r="R1145" s="512" t="str">
        <f>六年级等级</f>
        <v/>
      </c>
      <c r="S1145" s="516" t="str">
        <f>六年级50米跑得分</f>
        <v/>
      </c>
      <c r="T1145" s="517" t="str">
        <f>六年级等级</f>
        <v/>
      </c>
      <c r="U1145" s="516" t="str">
        <f>六年级坐位体前屈得分</f>
        <v/>
      </c>
      <c r="V1145" s="517" t="str">
        <f>六年级等级</f>
        <v/>
      </c>
      <c r="W1145" s="516" t="str">
        <f>六年级一分钟跳绳得分</f>
        <v/>
      </c>
      <c r="X1145" s="517" t="str">
        <f>六年级等级</f>
        <v/>
      </c>
      <c r="Y1145" s="515" t="str">
        <f>六年级仰卧起坐得分</f>
        <v/>
      </c>
      <c r="Z1145" s="518" t="str">
        <f>六年级等级</f>
        <v/>
      </c>
      <c r="AA1145" s="533" t="str">
        <f>六年级折返跑得分</f>
        <v/>
      </c>
      <c r="AB1145" s="515" t="str">
        <f>六年级等级</f>
        <v/>
      </c>
      <c r="AC1145" s="533" t="str">
        <f>六年级跳绳附加分</f>
        <v/>
      </c>
      <c r="AD1145" s="534" t="str">
        <f>六年级标准分</f>
        <v/>
      </c>
      <c r="AE1145" s="534" t="str">
        <f>六年级总分</f>
        <v/>
      </c>
      <c r="AF1145" s="517" t="str">
        <f>六年级等级</f>
        <v/>
      </c>
      <c r="AM1145" s="452" t="str">
        <f>折返时间</f>
        <v/>
      </c>
    </row>
    <row r="1146" spans="1:39">
      <c r="A1146" s="476">
        <v>617</v>
      </c>
      <c r="B1146" s="477">
        <v>24</v>
      </c>
      <c r="C1146" s="586"/>
      <c r="D1146" s="587"/>
      <c r="E1146" s="586"/>
      <c r="F1146" s="473"/>
      <c r="G1146" s="608"/>
      <c r="H1146" s="475"/>
      <c r="I1146" s="613"/>
      <c r="J1146" s="614"/>
      <c r="K1146" s="614"/>
      <c r="L1146" s="615"/>
      <c r="M1146" s="616"/>
      <c r="N1146" s="505" t="str">
        <f>六年级BMI</f>
        <v/>
      </c>
      <c r="O1146" s="499" t="str">
        <f>六年级BMI等级</f>
        <v/>
      </c>
      <c r="P1146" s="500" t="str">
        <f>六年级BMI得分</f>
        <v/>
      </c>
      <c r="Q1146" s="515" t="str">
        <f>六年级肺活量得分</f>
        <v/>
      </c>
      <c r="R1146" s="512" t="str">
        <f>六年级等级</f>
        <v/>
      </c>
      <c r="S1146" s="516" t="str">
        <f>六年级50米跑得分</f>
        <v/>
      </c>
      <c r="T1146" s="517" t="str">
        <f>六年级等级</f>
        <v/>
      </c>
      <c r="U1146" s="516" t="str">
        <f>六年级坐位体前屈得分</f>
        <v/>
      </c>
      <c r="V1146" s="517" t="str">
        <f>六年级等级</f>
        <v/>
      </c>
      <c r="W1146" s="516" t="str">
        <f>六年级一分钟跳绳得分</f>
        <v/>
      </c>
      <c r="X1146" s="517" t="str">
        <f>六年级等级</f>
        <v/>
      </c>
      <c r="Y1146" s="515" t="str">
        <f>六年级仰卧起坐得分</f>
        <v/>
      </c>
      <c r="Z1146" s="518" t="str">
        <f>六年级等级</f>
        <v/>
      </c>
      <c r="AA1146" s="533" t="str">
        <f>六年级折返跑得分</f>
        <v/>
      </c>
      <c r="AB1146" s="515" t="str">
        <f>六年级等级</f>
        <v/>
      </c>
      <c r="AC1146" s="533" t="str">
        <f>六年级跳绳附加分</f>
        <v/>
      </c>
      <c r="AD1146" s="534" t="str">
        <f>六年级标准分</f>
        <v/>
      </c>
      <c r="AE1146" s="534" t="str">
        <f>六年级总分</f>
        <v/>
      </c>
      <c r="AF1146" s="517" t="str">
        <f>六年级等级</f>
        <v/>
      </c>
      <c r="AM1146" s="452" t="str">
        <f>折返时间</f>
        <v/>
      </c>
    </row>
    <row r="1147" spans="1:39">
      <c r="A1147" s="476">
        <v>617</v>
      </c>
      <c r="B1147" s="477">
        <v>25</v>
      </c>
      <c r="C1147" s="586"/>
      <c r="D1147" s="587"/>
      <c r="E1147" s="586"/>
      <c r="F1147" s="473"/>
      <c r="G1147" s="608"/>
      <c r="H1147" s="475"/>
      <c r="I1147" s="613"/>
      <c r="J1147" s="614"/>
      <c r="K1147" s="614"/>
      <c r="L1147" s="615"/>
      <c r="M1147" s="616"/>
      <c r="N1147" s="505" t="str">
        <f>六年级BMI</f>
        <v/>
      </c>
      <c r="O1147" s="499" t="str">
        <f>六年级BMI等级</f>
        <v/>
      </c>
      <c r="P1147" s="500" t="str">
        <f>六年级BMI得分</f>
        <v/>
      </c>
      <c r="Q1147" s="515" t="str">
        <f>六年级肺活量得分</f>
        <v/>
      </c>
      <c r="R1147" s="512" t="str">
        <f>六年级等级</f>
        <v/>
      </c>
      <c r="S1147" s="516" t="str">
        <f>六年级50米跑得分</f>
        <v/>
      </c>
      <c r="T1147" s="517" t="str">
        <f>六年级等级</f>
        <v/>
      </c>
      <c r="U1147" s="516" t="str">
        <f>六年级坐位体前屈得分</f>
        <v/>
      </c>
      <c r="V1147" s="517" t="str">
        <f>六年级等级</f>
        <v/>
      </c>
      <c r="W1147" s="516" t="str">
        <f>六年级一分钟跳绳得分</f>
        <v/>
      </c>
      <c r="X1147" s="517" t="str">
        <f>六年级等级</f>
        <v/>
      </c>
      <c r="Y1147" s="515" t="str">
        <f>六年级仰卧起坐得分</f>
        <v/>
      </c>
      <c r="Z1147" s="518" t="str">
        <f>六年级等级</f>
        <v/>
      </c>
      <c r="AA1147" s="533" t="str">
        <f>六年级折返跑得分</f>
        <v/>
      </c>
      <c r="AB1147" s="515" t="str">
        <f>六年级等级</f>
        <v/>
      </c>
      <c r="AC1147" s="533" t="str">
        <f>六年级跳绳附加分</f>
        <v/>
      </c>
      <c r="AD1147" s="534" t="str">
        <f>六年级标准分</f>
        <v/>
      </c>
      <c r="AE1147" s="534" t="str">
        <f>六年级总分</f>
        <v/>
      </c>
      <c r="AF1147" s="517" t="str">
        <f>六年级等级</f>
        <v/>
      </c>
      <c r="AM1147" s="452" t="str">
        <f>折返时间</f>
        <v/>
      </c>
    </row>
    <row r="1148" spans="1:39">
      <c r="A1148" s="476">
        <v>617</v>
      </c>
      <c r="B1148" s="477">
        <v>26</v>
      </c>
      <c r="C1148" s="586"/>
      <c r="D1148" s="587"/>
      <c r="E1148" s="586"/>
      <c r="F1148" s="473"/>
      <c r="G1148" s="608"/>
      <c r="H1148" s="475"/>
      <c r="I1148" s="613"/>
      <c r="J1148" s="614"/>
      <c r="K1148" s="614"/>
      <c r="L1148" s="615"/>
      <c r="M1148" s="616"/>
      <c r="N1148" s="505" t="str">
        <f>六年级BMI</f>
        <v/>
      </c>
      <c r="O1148" s="499" t="str">
        <f>六年级BMI等级</f>
        <v/>
      </c>
      <c r="P1148" s="500" t="str">
        <f>六年级BMI得分</f>
        <v/>
      </c>
      <c r="Q1148" s="515" t="str">
        <f>六年级肺活量得分</f>
        <v/>
      </c>
      <c r="R1148" s="512" t="str">
        <f>六年级等级</f>
        <v/>
      </c>
      <c r="S1148" s="516" t="str">
        <f>六年级50米跑得分</f>
        <v/>
      </c>
      <c r="T1148" s="517" t="str">
        <f>六年级等级</f>
        <v/>
      </c>
      <c r="U1148" s="516" t="str">
        <f>六年级坐位体前屈得分</f>
        <v/>
      </c>
      <c r="V1148" s="517" t="str">
        <f>六年级等级</f>
        <v/>
      </c>
      <c r="W1148" s="516" t="str">
        <f>六年级一分钟跳绳得分</f>
        <v/>
      </c>
      <c r="X1148" s="517" t="str">
        <f>六年级等级</f>
        <v/>
      </c>
      <c r="Y1148" s="515" t="str">
        <f>六年级仰卧起坐得分</f>
        <v/>
      </c>
      <c r="Z1148" s="518" t="str">
        <f>六年级等级</f>
        <v/>
      </c>
      <c r="AA1148" s="533" t="str">
        <f>六年级折返跑得分</f>
        <v/>
      </c>
      <c r="AB1148" s="515" t="str">
        <f>六年级等级</f>
        <v/>
      </c>
      <c r="AC1148" s="533" t="str">
        <f>六年级跳绳附加分</f>
        <v/>
      </c>
      <c r="AD1148" s="534" t="str">
        <f>六年级标准分</f>
        <v/>
      </c>
      <c r="AE1148" s="534" t="str">
        <f>六年级总分</f>
        <v/>
      </c>
      <c r="AF1148" s="517" t="str">
        <f>六年级等级</f>
        <v/>
      </c>
      <c r="AM1148" s="452" t="str">
        <f>折返时间</f>
        <v/>
      </c>
    </row>
    <row r="1149" spans="1:39">
      <c r="A1149" s="476">
        <v>617</v>
      </c>
      <c r="B1149" s="477">
        <v>27</v>
      </c>
      <c r="C1149" s="586"/>
      <c r="D1149" s="587"/>
      <c r="E1149" s="586"/>
      <c r="F1149" s="473"/>
      <c r="G1149" s="608"/>
      <c r="H1149" s="475"/>
      <c r="I1149" s="613"/>
      <c r="J1149" s="614"/>
      <c r="K1149" s="614"/>
      <c r="L1149" s="615"/>
      <c r="M1149" s="616"/>
      <c r="N1149" s="505" t="str">
        <f>六年级BMI</f>
        <v/>
      </c>
      <c r="O1149" s="499" t="str">
        <f>六年级BMI等级</f>
        <v/>
      </c>
      <c r="P1149" s="500" t="str">
        <f>六年级BMI得分</f>
        <v/>
      </c>
      <c r="Q1149" s="515" t="str">
        <f>六年级肺活量得分</f>
        <v/>
      </c>
      <c r="R1149" s="512" t="str">
        <f>六年级等级</f>
        <v/>
      </c>
      <c r="S1149" s="516" t="str">
        <f>六年级50米跑得分</f>
        <v/>
      </c>
      <c r="T1149" s="517" t="str">
        <f>六年级等级</f>
        <v/>
      </c>
      <c r="U1149" s="516" t="str">
        <f>六年级坐位体前屈得分</f>
        <v/>
      </c>
      <c r="V1149" s="517" t="str">
        <f>六年级等级</f>
        <v/>
      </c>
      <c r="W1149" s="516" t="str">
        <f>六年级一分钟跳绳得分</f>
        <v/>
      </c>
      <c r="X1149" s="517" t="str">
        <f>六年级等级</f>
        <v/>
      </c>
      <c r="Y1149" s="515" t="str">
        <f>六年级仰卧起坐得分</f>
        <v/>
      </c>
      <c r="Z1149" s="518" t="str">
        <f>六年级等级</f>
        <v/>
      </c>
      <c r="AA1149" s="533" t="str">
        <f>六年级折返跑得分</f>
        <v/>
      </c>
      <c r="AB1149" s="515" t="str">
        <f>六年级等级</f>
        <v/>
      </c>
      <c r="AC1149" s="533" t="str">
        <f>六年级跳绳附加分</f>
        <v/>
      </c>
      <c r="AD1149" s="534" t="str">
        <f>六年级标准分</f>
        <v/>
      </c>
      <c r="AE1149" s="534" t="str">
        <f>六年级总分</f>
        <v/>
      </c>
      <c r="AF1149" s="517" t="str">
        <f>六年级等级</f>
        <v/>
      </c>
      <c r="AM1149" s="452" t="str">
        <f>折返时间</f>
        <v/>
      </c>
    </row>
    <row r="1150" spans="1:39">
      <c r="A1150" s="476">
        <v>617</v>
      </c>
      <c r="B1150" s="477">
        <v>28</v>
      </c>
      <c r="C1150" s="586"/>
      <c r="D1150" s="587"/>
      <c r="E1150" s="586"/>
      <c r="F1150" s="473"/>
      <c r="G1150" s="608"/>
      <c r="H1150" s="475"/>
      <c r="I1150" s="613"/>
      <c r="J1150" s="614"/>
      <c r="K1150" s="614"/>
      <c r="L1150" s="615"/>
      <c r="M1150" s="616"/>
      <c r="N1150" s="505" t="str">
        <f>六年级BMI</f>
        <v/>
      </c>
      <c r="O1150" s="499" t="str">
        <f>六年级BMI等级</f>
        <v/>
      </c>
      <c r="P1150" s="500" t="str">
        <f>六年级BMI得分</f>
        <v/>
      </c>
      <c r="Q1150" s="515" t="str">
        <f>六年级肺活量得分</f>
        <v/>
      </c>
      <c r="R1150" s="512" t="str">
        <f>六年级等级</f>
        <v/>
      </c>
      <c r="S1150" s="516" t="str">
        <f>六年级50米跑得分</f>
        <v/>
      </c>
      <c r="T1150" s="517" t="str">
        <f>六年级等级</f>
        <v/>
      </c>
      <c r="U1150" s="516" t="str">
        <f>六年级坐位体前屈得分</f>
        <v/>
      </c>
      <c r="V1150" s="517" t="str">
        <f>六年级等级</f>
        <v/>
      </c>
      <c r="W1150" s="516" t="str">
        <f>六年级一分钟跳绳得分</f>
        <v/>
      </c>
      <c r="X1150" s="517" t="str">
        <f>六年级等级</f>
        <v/>
      </c>
      <c r="Y1150" s="515" t="str">
        <f>六年级仰卧起坐得分</f>
        <v/>
      </c>
      <c r="Z1150" s="518" t="str">
        <f>六年级等级</f>
        <v/>
      </c>
      <c r="AA1150" s="533" t="str">
        <f>六年级折返跑得分</f>
        <v/>
      </c>
      <c r="AB1150" s="515" t="str">
        <f>六年级等级</f>
        <v/>
      </c>
      <c r="AC1150" s="533" t="str">
        <f>六年级跳绳附加分</f>
        <v/>
      </c>
      <c r="AD1150" s="534" t="str">
        <f>六年级标准分</f>
        <v/>
      </c>
      <c r="AE1150" s="534" t="str">
        <f>六年级总分</f>
        <v/>
      </c>
      <c r="AF1150" s="517" t="str">
        <f>六年级等级</f>
        <v/>
      </c>
      <c r="AM1150" s="452" t="str">
        <f>折返时间</f>
        <v/>
      </c>
    </row>
    <row r="1151" spans="1:39">
      <c r="A1151" s="476">
        <v>617</v>
      </c>
      <c r="B1151" s="477">
        <v>29</v>
      </c>
      <c r="C1151" s="586"/>
      <c r="D1151" s="587"/>
      <c r="E1151" s="586"/>
      <c r="F1151" s="473"/>
      <c r="G1151" s="608"/>
      <c r="H1151" s="475"/>
      <c r="I1151" s="613"/>
      <c r="J1151" s="614"/>
      <c r="K1151" s="614"/>
      <c r="L1151" s="615"/>
      <c r="M1151" s="616"/>
      <c r="N1151" s="505" t="str">
        <f>六年级BMI</f>
        <v/>
      </c>
      <c r="O1151" s="499" t="str">
        <f>六年级BMI等级</f>
        <v/>
      </c>
      <c r="P1151" s="500" t="str">
        <f>六年级BMI得分</f>
        <v/>
      </c>
      <c r="Q1151" s="515" t="str">
        <f>六年级肺活量得分</f>
        <v/>
      </c>
      <c r="R1151" s="512" t="str">
        <f>六年级等级</f>
        <v/>
      </c>
      <c r="S1151" s="516" t="str">
        <f>六年级50米跑得分</f>
        <v/>
      </c>
      <c r="T1151" s="517" t="str">
        <f>六年级等级</f>
        <v/>
      </c>
      <c r="U1151" s="516" t="str">
        <f>六年级坐位体前屈得分</f>
        <v/>
      </c>
      <c r="V1151" s="517" t="str">
        <f>六年级等级</f>
        <v/>
      </c>
      <c r="W1151" s="516" t="str">
        <f>六年级一分钟跳绳得分</f>
        <v/>
      </c>
      <c r="X1151" s="517" t="str">
        <f>六年级等级</f>
        <v/>
      </c>
      <c r="Y1151" s="515" t="str">
        <f>六年级仰卧起坐得分</f>
        <v/>
      </c>
      <c r="Z1151" s="518" t="str">
        <f>六年级等级</f>
        <v/>
      </c>
      <c r="AA1151" s="533" t="str">
        <f>六年级折返跑得分</f>
        <v/>
      </c>
      <c r="AB1151" s="515" t="str">
        <f>六年级等级</f>
        <v/>
      </c>
      <c r="AC1151" s="533" t="str">
        <f>六年级跳绳附加分</f>
        <v/>
      </c>
      <c r="AD1151" s="534" t="str">
        <f>六年级标准分</f>
        <v/>
      </c>
      <c r="AE1151" s="534" t="str">
        <f>六年级总分</f>
        <v/>
      </c>
      <c r="AF1151" s="517" t="str">
        <f>六年级等级</f>
        <v/>
      </c>
      <c r="AM1151" s="452" t="str">
        <f>折返时间</f>
        <v/>
      </c>
    </row>
    <row r="1152" spans="1:39">
      <c r="A1152" s="476">
        <v>617</v>
      </c>
      <c r="B1152" s="477">
        <v>30</v>
      </c>
      <c r="C1152" s="586"/>
      <c r="D1152" s="587"/>
      <c r="E1152" s="586"/>
      <c r="F1152" s="473"/>
      <c r="G1152" s="608"/>
      <c r="H1152" s="475"/>
      <c r="I1152" s="613"/>
      <c r="J1152" s="614"/>
      <c r="K1152" s="614"/>
      <c r="L1152" s="615"/>
      <c r="M1152" s="616"/>
      <c r="N1152" s="505" t="str">
        <f>六年级BMI</f>
        <v/>
      </c>
      <c r="O1152" s="499" t="str">
        <f>六年级BMI等级</f>
        <v/>
      </c>
      <c r="P1152" s="500" t="str">
        <f>六年级BMI得分</f>
        <v/>
      </c>
      <c r="Q1152" s="515" t="str">
        <f>六年级肺活量得分</f>
        <v/>
      </c>
      <c r="R1152" s="512" t="str">
        <f>六年级等级</f>
        <v/>
      </c>
      <c r="S1152" s="516" t="str">
        <f>六年级50米跑得分</f>
        <v/>
      </c>
      <c r="T1152" s="517" t="str">
        <f>六年级等级</f>
        <v/>
      </c>
      <c r="U1152" s="516" t="str">
        <f>六年级坐位体前屈得分</f>
        <v/>
      </c>
      <c r="V1152" s="517" t="str">
        <f>六年级等级</f>
        <v/>
      </c>
      <c r="W1152" s="516" t="str">
        <f>六年级一分钟跳绳得分</f>
        <v/>
      </c>
      <c r="X1152" s="517" t="str">
        <f>六年级等级</f>
        <v/>
      </c>
      <c r="Y1152" s="515" t="str">
        <f>六年级仰卧起坐得分</f>
        <v/>
      </c>
      <c r="Z1152" s="518" t="str">
        <f>六年级等级</f>
        <v/>
      </c>
      <c r="AA1152" s="533" t="str">
        <f>六年级折返跑得分</f>
        <v/>
      </c>
      <c r="AB1152" s="515" t="str">
        <f>六年级等级</f>
        <v/>
      </c>
      <c r="AC1152" s="533" t="str">
        <f>六年级跳绳附加分</f>
        <v/>
      </c>
      <c r="AD1152" s="534" t="str">
        <f>六年级标准分</f>
        <v/>
      </c>
      <c r="AE1152" s="534" t="str">
        <f>六年级总分</f>
        <v/>
      </c>
      <c r="AF1152" s="517" t="str">
        <f>六年级等级</f>
        <v/>
      </c>
      <c r="AM1152" s="452" t="str">
        <f>折返时间</f>
        <v/>
      </c>
    </row>
    <row r="1153" spans="1:32">
      <c r="A1153" s="476">
        <v>617</v>
      </c>
      <c r="B1153" s="477">
        <v>31</v>
      </c>
      <c r="C1153" s="586"/>
      <c r="D1153" s="587"/>
      <c r="E1153" s="586"/>
      <c r="F1153" s="473"/>
      <c r="G1153" s="608"/>
      <c r="H1153" s="475"/>
      <c r="I1153" s="613"/>
      <c r="J1153" s="614"/>
      <c r="K1153" s="614"/>
      <c r="L1153" s="615"/>
      <c r="M1153" s="616"/>
      <c r="N1153" s="505" t="str">
        <f>六年级BMI</f>
        <v/>
      </c>
      <c r="O1153" s="499" t="str">
        <f>六年级BMI等级</f>
        <v/>
      </c>
      <c r="P1153" s="500" t="str">
        <f>六年级BMI得分</f>
        <v/>
      </c>
      <c r="Q1153" s="515" t="str">
        <f>六年级肺活量得分</f>
        <v/>
      </c>
      <c r="R1153" s="512" t="str">
        <f>六年级等级</f>
        <v/>
      </c>
      <c r="S1153" s="516" t="str">
        <f>六年级50米跑得分</f>
        <v/>
      </c>
      <c r="T1153" s="517" t="str">
        <f>六年级等级</f>
        <v/>
      </c>
      <c r="U1153" s="516" t="str">
        <f>六年级坐位体前屈得分</f>
        <v/>
      </c>
      <c r="V1153" s="517" t="str">
        <f>六年级等级</f>
        <v/>
      </c>
      <c r="W1153" s="516" t="str">
        <f>六年级一分钟跳绳得分</f>
        <v/>
      </c>
      <c r="X1153" s="517" t="str">
        <f>六年级等级</f>
        <v/>
      </c>
      <c r="Y1153" s="515" t="str">
        <f>六年级仰卧起坐得分</f>
        <v/>
      </c>
      <c r="Z1153" s="518" t="str">
        <f>六年级等级</f>
        <v/>
      </c>
      <c r="AA1153" s="533" t="str">
        <f>六年级折返跑得分</f>
        <v/>
      </c>
      <c r="AB1153" s="515" t="str">
        <f>六年级等级</f>
        <v/>
      </c>
      <c r="AC1153" s="533" t="str">
        <f>六年级跳绳附加分</f>
        <v/>
      </c>
      <c r="AD1153" s="534" t="str">
        <f>六年级标准分</f>
        <v/>
      </c>
      <c r="AE1153" s="534" t="str">
        <f>六年级总分</f>
        <v/>
      </c>
      <c r="AF1153" s="517" t="str">
        <f>六年级等级</f>
        <v/>
      </c>
    </row>
    <row r="1154" spans="1:32">
      <c r="A1154" s="476">
        <v>617</v>
      </c>
      <c r="B1154" s="477">
        <v>32</v>
      </c>
      <c r="C1154" s="586"/>
      <c r="D1154" s="587"/>
      <c r="E1154" s="586"/>
      <c r="F1154" s="473"/>
      <c r="G1154" s="608"/>
      <c r="H1154" s="475"/>
      <c r="I1154" s="613"/>
      <c r="J1154" s="614"/>
      <c r="K1154" s="614"/>
      <c r="L1154" s="615"/>
      <c r="M1154" s="616"/>
      <c r="N1154" s="505" t="str">
        <f>六年级BMI</f>
        <v/>
      </c>
      <c r="O1154" s="499" t="str">
        <f>六年级BMI等级</f>
        <v/>
      </c>
      <c r="P1154" s="500" t="str">
        <f>六年级BMI得分</f>
        <v/>
      </c>
      <c r="Q1154" s="515" t="str">
        <f>六年级肺活量得分</f>
        <v/>
      </c>
      <c r="R1154" s="512" t="str">
        <f>六年级等级</f>
        <v/>
      </c>
      <c r="S1154" s="516" t="str">
        <f>六年级50米跑得分</f>
        <v/>
      </c>
      <c r="T1154" s="517" t="str">
        <f>六年级等级</f>
        <v/>
      </c>
      <c r="U1154" s="516" t="str">
        <f>六年级坐位体前屈得分</f>
        <v/>
      </c>
      <c r="V1154" s="517" t="str">
        <f>六年级等级</f>
        <v/>
      </c>
      <c r="W1154" s="516" t="str">
        <f>六年级一分钟跳绳得分</f>
        <v/>
      </c>
      <c r="X1154" s="517" t="str">
        <f>六年级等级</f>
        <v/>
      </c>
      <c r="Y1154" s="515" t="str">
        <f>六年级仰卧起坐得分</f>
        <v/>
      </c>
      <c r="Z1154" s="518" t="str">
        <f>六年级等级</f>
        <v/>
      </c>
      <c r="AA1154" s="533" t="str">
        <f>六年级折返跑得分</f>
        <v/>
      </c>
      <c r="AB1154" s="515" t="str">
        <f>六年级等级</f>
        <v/>
      </c>
      <c r="AC1154" s="533" t="str">
        <f>六年级跳绳附加分</f>
        <v/>
      </c>
      <c r="AD1154" s="534" t="str">
        <f>六年级标准分</f>
        <v/>
      </c>
      <c r="AE1154" s="534" t="str">
        <f>六年级总分</f>
        <v/>
      </c>
      <c r="AF1154" s="517" t="str">
        <f>六年级等级</f>
        <v/>
      </c>
    </row>
    <row r="1155" spans="1:32">
      <c r="A1155" s="476">
        <v>617</v>
      </c>
      <c r="B1155" s="477">
        <v>33</v>
      </c>
      <c r="C1155" s="586"/>
      <c r="D1155" s="587"/>
      <c r="E1155" s="586"/>
      <c r="F1155" s="473"/>
      <c r="G1155" s="608"/>
      <c r="H1155" s="475"/>
      <c r="I1155" s="613"/>
      <c r="J1155" s="614"/>
      <c r="K1155" s="614"/>
      <c r="L1155" s="615"/>
      <c r="M1155" s="616"/>
      <c r="N1155" s="505" t="str">
        <f>六年级BMI</f>
        <v/>
      </c>
      <c r="O1155" s="499" t="str">
        <f>六年级BMI等级</f>
        <v/>
      </c>
      <c r="P1155" s="500" t="str">
        <f>六年级BMI得分</f>
        <v/>
      </c>
      <c r="Q1155" s="515" t="str">
        <f>六年级肺活量得分</f>
        <v/>
      </c>
      <c r="R1155" s="512" t="str">
        <f>六年级等级</f>
        <v/>
      </c>
      <c r="S1155" s="516" t="str">
        <f>六年级50米跑得分</f>
        <v/>
      </c>
      <c r="T1155" s="517" t="str">
        <f>六年级等级</f>
        <v/>
      </c>
      <c r="U1155" s="516" t="str">
        <f>六年级坐位体前屈得分</f>
        <v/>
      </c>
      <c r="V1155" s="517" t="str">
        <f>六年级等级</f>
        <v/>
      </c>
      <c r="W1155" s="516" t="str">
        <f>六年级一分钟跳绳得分</f>
        <v/>
      </c>
      <c r="X1155" s="517" t="str">
        <f>六年级等级</f>
        <v/>
      </c>
      <c r="Y1155" s="515" t="str">
        <f>六年级仰卧起坐得分</f>
        <v/>
      </c>
      <c r="Z1155" s="518" t="str">
        <f>六年级等级</f>
        <v/>
      </c>
      <c r="AA1155" s="533" t="str">
        <f>六年级折返跑得分</f>
        <v/>
      </c>
      <c r="AB1155" s="515" t="str">
        <f>六年级等级</f>
        <v/>
      </c>
      <c r="AC1155" s="533" t="str">
        <f>六年级跳绳附加分</f>
        <v/>
      </c>
      <c r="AD1155" s="534" t="str">
        <f>六年级标准分</f>
        <v/>
      </c>
      <c r="AE1155" s="534" t="str">
        <f>六年级总分</f>
        <v/>
      </c>
      <c r="AF1155" s="517" t="str">
        <f>六年级等级</f>
        <v/>
      </c>
    </row>
    <row r="1156" spans="1:32">
      <c r="A1156" s="476">
        <v>617</v>
      </c>
      <c r="B1156" s="477">
        <v>34</v>
      </c>
      <c r="C1156" s="586"/>
      <c r="D1156" s="587"/>
      <c r="E1156" s="586"/>
      <c r="F1156" s="473"/>
      <c r="G1156" s="608"/>
      <c r="H1156" s="475"/>
      <c r="I1156" s="613"/>
      <c r="J1156" s="614"/>
      <c r="K1156" s="614"/>
      <c r="L1156" s="615"/>
      <c r="M1156" s="616"/>
      <c r="N1156" s="505" t="str">
        <f>六年级BMI</f>
        <v/>
      </c>
      <c r="O1156" s="499" t="str">
        <f>六年级BMI等级</f>
        <v/>
      </c>
      <c r="P1156" s="500" t="str">
        <f>六年级BMI得分</f>
        <v/>
      </c>
      <c r="Q1156" s="515" t="str">
        <f>六年级肺活量得分</f>
        <v/>
      </c>
      <c r="R1156" s="512" t="str">
        <f>六年级等级</f>
        <v/>
      </c>
      <c r="S1156" s="516" t="str">
        <f>六年级50米跑得分</f>
        <v/>
      </c>
      <c r="T1156" s="517" t="str">
        <f>六年级等级</f>
        <v/>
      </c>
      <c r="U1156" s="516" t="str">
        <f>六年级坐位体前屈得分</f>
        <v/>
      </c>
      <c r="V1156" s="517" t="str">
        <f>六年级等级</f>
        <v/>
      </c>
      <c r="W1156" s="516" t="str">
        <f>六年级一分钟跳绳得分</f>
        <v/>
      </c>
      <c r="X1156" s="517" t="str">
        <f>六年级等级</f>
        <v/>
      </c>
      <c r="Y1156" s="515" t="str">
        <f>六年级仰卧起坐得分</f>
        <v/>
      </c>
      <c r="Z1156" s="518" t="str">
        <f>六年级等级</f>
        <v/>
      </c>
      <c r="AA1156" s="533" t="str">
        <f>六年级折返跑得分</f>
        <v/>
      </c>
      <c r="AB1156" s="515" t="str">
        <f>六年级等级</f>
        <v/>
      </c>
      <c r="AC1156" s="533" t="str">
        <f>六年级跳绳附加分</f>
        <v/>
      </c>
      <c r="AD1156" s="534" t="str">
        <f>六年级标准分</f>
        <v/>
      </c>
      <c r="AE1156" s="534" t="str">
        <f>六年级总分</f>
        <v/>
      </c>
      <c r="AF1156" s="517" t="str">
        <f>六年级等级</f>
        <v/>
      </c>
    </row>
    <row r="1157" spans="1:32">
      <c r="A1157" s="476">
        <v>617</v>
      </c>
      <c r="B1157" s="477">
        <v>35</v>
      </c>
      <c r="C1157" s="586"/>
      <c r="D1157" s="587"/>
      <c r="E1157" s="586"/>
      <c r="F1157" s="473"/>
      <c r="G1157" s="608"/>
      <c r="H1157" s="475"/>
      <c r="I1157" s="613"/>
      <c r="J1157" s="614"/>
      <c r="K1157" s="614"/>
      <c r="L1157" s="615"/>
      <c r="M1157" s="616"/>
      <c r="N1157" s="505" t="str">
        <f>六年级BMI</f>
        <v/>
      </c>
      <c r="O1157" s="499" t="str">
        <f>六年级BMI等级</f>
        <v/>
      </c>
      <c r="P1157" s="500" t="str">
        <f>六年级BMI得分</f>
        <v/>
      </c>
      <c r="Q1157" s="515" t="str">
        <f>六年级肺活量得分</f>
        <v/>
      </c>
      <c r="R1157" s="512" t="str">
        <f>六年级等级</f>
        <v/>
      </c>
      <c r="S1157" s="516" t="str">
        <f>六年级50米跑得分</f>
        <v/>
      </c>
      <c r="T1157" s="517" t="str">
        <f>六年级等级</f>
        <v/>
      </c>
      <c r="U1157" s="516" t="str">
        <f>六年级坐位体前屈得分</f>
        <v/>
      </c>
      <c r="V1157" s="517" t="str">
        <f>六年级等级</f>
        <v/>
      </c>
      <c r="W1157" s="516" t="str">
        <f>六年级一分钟跳绳得分</f>
        <v/>
      </c>
      <c r="X1157" s="517" t="str">
        <f>六年级等级</f>
        <v/>
      </c>
      <c r="Y1157" s="515" t="str">
        <f>六年级仰卧起坐得分</f>
        <v/>
      </c>
      <c r="Z1157" s="518" t="str">
        <f>六年级等级</f>
        <v/>
      </c>
      <c r="AA1157" s="533" t="str">
        <f>六年级折返跑得分</f>
        <v/>
      </c>
      <c r="AB1157" s="515" t="str">
        <f>六年级等级</f>
        <v/>
      </c>
      <c r="AC1157" s="533" t="str">
        <f>六年级跳绳附加分</f>
        <v/>
      </c>
      <c r="AD1157" s="534" t="str">
        <f>六年级标准分</f>
        <v/>
      </c>
      <c r="AE1157" s="534" t="str">
        <f>六年级总分</f>
        <v/>
      </c>
      <c r="AF1157" s="517" t="str">
        <f>六年级等级</f>
        <v/>
      </c>
    </row>
    <row r="1158" spans="1:39">
      <c r="A1158" s="476">
        <v>617</v>
      </c>
      <c r="B1158" s="477">
        <v>36</v>
      </c>
      <c r="C1158" s="586"/>
      <c r="D1158" s="587"/>
      <c r="E1158" s="586"/>
      <c r="F1158" s="473"/>
      <c r="G1158" s="608"/>
      <c r="H1158" s="475"/>
      <c r="I1158" s="613"/>
      <c r="J1158" s="614"/>
      <c r="K1158" s="614"/>
      <c r="L1158" s="615"/>
      <c r="M1158" s="616"/>
      <c r="N1158" s="505" t="str">
        <f>六年级BMI</f>
        <v/>
      </c>
      <c r="O1158" s="499" t="str">
        <f>六年级BMI等级</f>
        <v/>
      </c>
      <c r="P1158" s="500" t="str">
        <f>六年级BMI得分</f>
        <v/>
      </c>
      <c r="Q1158" s="515" t="str">
        <f>六年级肺活量得分</f>
        <v/>
      </c>
      <c r="R1158" s="512" t="str">
        <f>六年级等级</f>
        <v/>
      </c>
      <c r="S1158" s="516" t="str">
        <f>六年级50米跑得分</f>
        <v/>
      </c>
      <c r="T1158" s="517" t="str">
        <f>六年级等级</f>
        <v/>
      </c>
      <c r="U1158" s="516" t="str">
        <f>六年级坐位体前屈得分</f>
        <v/>
      </c>
      <c r="V1158" s="517" t="str">
        <f>六年级等级</f>
        <v/>
      </c>
      <c r="W1158" s="516" t="str">
        <f>六年级一分钟跳绳得分</f>
        <v/>
      </c>
      <c r="X1158" s="517" t="str">
        <f>六年级等级</f>
        <v/>
      </c>
      <c r="Y1158" s="515" t="str">
        <f>六年级仰卧起坐得分</f>
        <v/>
      </c>
      <c r="Z1158" s="518" t="str">
        <f>六年级等级</f>
        <v/>
      </c>
      <c r="AA1158" s="533" t="str">
        <f>六年级折返跑得分</f>
        <v/>
      </c>
      <c r="AB1158" s="515" t="str">
        <f>六年级等级</f>
        <v/>
      </c>
      <c r="AC1158" s="533" t="str">
        <f>六年级跳绳附加分</f>
        <v/>
      </c>
      <c r="AD1158" s="534" t="str">
        <f>六年级标准分</f>
        <v/>
      </c>
      <c r="AE1158" s="534" t="str">
        <f>六年级总分</f>
        <v/>
      </c>
      <c r="AF1158" s="517" t="str">
        <f>六年级等级</f>
        <v/>
      </c>
      <c r="AM1158" s="452" t="str">
        <f>折返时间</f>
        <v/>
      </c>
    </row>
    <row r="1159" spans="1:39">
      <c r="A1159" s="476">
        <v>617</v>
      </c>
      <c r="B1159" s="477">
        <v>37</v>
      </c>
      <c r="C1159" s="586"/>
      <c r="D1159" s="587"/>
      <c r="E1159" s="586"/>
      <c r="F1159" s="473"/>
      <c r="G1159" s="608"/>
      <c r="H1159" s="475"/>
      <c r="I1159" s="613"/>
      <c r="J1159" s="614"/>
      <c r="K1159" s="614"/>
      <c r="L1159" s="615"/>
      <c r="M1159" s="616"/>
      <c r="N1159" s="505" t="str">
        <f>六年级BMI</f>
        <v/>
      </c>
      <c r="O1159" s="499" t="str">
        <f>六年级BMI等级</f>
        <v/>
      </c>
      <c r="P1159" s="500" t="str">
        <f>六年级BMI得分</f>
        <v/>
      </c>
      <c r="Q1159" s="515" t="str">
        <f>六年级肺活量得分</f>
        <v/>
      </c>
      <c r="R1159" s="512" t="str">
        <f>六年级等级</f>
        <v/>
      </c>
      <c r="S1159" s="516" t="str">
        <f>六年级50米跑得分</f>
        <v/>
      </c>
      <c r="T1159" s="517" t="str">
        <f>六年级等级</f>
        <v/>
      </c>
      <c r="U1159" s="516" t="str">
        <f>六年级坐位体前屈得分</f>
        <v/>
      </c>
      <c r="V1159" s="517" t="str">
        <f>六年级等级</f>
        <v/>
      </c>
      <c r="W1159" s="516" t="str">
        <f>六年级一分钟跳绳得分</f>
        <v/>
      </c>
      <c r="X1159" s="517" t="str">
        <f>六年级等级</f>
        <v/>
      </c>
      <c r="Y1159" s="515" t="str">
        <f>六年级仰卧起坐得分</f>
        <v/>
      </c>
      <c r="Z1159" s="518" t="str">
        <f>六年级等级</f>
        <v/>
      </c>
      <c r="AA1159" s="533" t="str">
        <f>六年级折返跑得分</f>
        <v/>
      </c>
      <c r="AB1159" s="515" t="str">
        <f>六年级等级</f>
        <v/>
      </c>
      <c r="AC1159" s="533" t="str">
        <f>六年级跳绳附加分</f>
        <v/>
      </c>
      <c r="AD1159" s="534" t="str">
        <f>六年级标准分</f>
        <v/>
      </c>
      <c r="AE1159" s="534" t="str">
        <f>六年级总分</f>
        <v/>
      </c>
      <c r="AF1159" s="517" t="str">
        <f>六年级等级</f>
        <v/>
      </c>
      <c r="AM1159" s="452" t="str">
        <f>折返时间</f>
        <v/>
      </c>
    </row>
    <row r="1160" spans="1:39">
      <c r="A1160" s="476">
        <v>617</v>
      </c>
      <c r="B1160" s="477">
        <v>38</v>
      </c>
      <c r="C1160" s="586"/>
      <c r="D1160" s="587"/>
      <c r="E1160" s="586"/>
      <c r="F1160" s="473"/>
      <c r="G1160" s="608"/>
      <c r="H1160" s="475"/>
      <c r="I1160" s="613"/>
      <c r="J1160" s="614"/>
      <c r="K1160" s="614"/>
      <c r="L1160" s="615"/>
      <c r="M1160" s="616"/>
      <c r="N1160" s="505" t="str">
        <f>六年级BMI</f>
        <v/>
      </c>
      <c r="O1160" s="499" t="str">
        <f>六年级BMI等级</f>
        <v/>
      </c>
      <c r="P1160" s="500" t="str">
        <f>六年级BMI得分</f>
        <v/>
      </c>
      <c r="Q1160" s="515" t="str">
        <f>六年级肺活量得分</f>
        <v/>
      </c>
      <c r="R1160" s="512" t="str">
        <f>六年级等级</f>
        <v/>
      </c>
      <c r="S1160" s="516" t="str">
        <f>六年级50米跑得分</f>
        <v/>
      </c>
      <c r="T1160" s="517" t="str">
        <f>六年级等级</f>
        <v/>
      </c>
      <c r="U1160" s="516" t="str">
        <f>六年级坐位体前屈得分</f>
        <v/>
      </c>
      <c r="V1160" s="517" t="str">
        <f>六年级等级</f>
        <v/>
      </c>
      <c r="W1160" s="516" t="str">
        <f>六年级一分钟跳绳得分</f>
        <v/>
      </c>
      <c r="X1160" s="517" t="str">
        <f>六年级等级</f>
        <v/>
      </c>
      <c r="Y1160" s="515" t="str">
        <f>六年级仰卧起坐得分</f>
        <v/>
      </c>
      <c r="Z1160" s="518" t="str">
        <f>六年级等级</f>
        <v/>
      </c>
      <c r="AA1160" s="533" t="str">
        <f>六年级折返跑得分</f>
        <v/>
      </c>
      <c r="AB1160" s="515" t="str">
        <f>六年级等级</f>
        <v/>
      </c>
      <c r="AC1160" s="533" t="str">
        <f>六年级跳绳附加分</f>
        <v/>
      </c>
      <c r="AD1160" s="534" t="str">
        <f>六年级标准分</f>
        <v/>
      </c>
      <c r="AE1160" s="534" t="str">
        <f>六年级总分</f>
        <v/>
      </c>
      <c r="AF1160" s="517" t="str">
        <f>六年级等级</f>
        <v/>
      </c>
      <c r="AM1160" s="452" t="str">
        <f>折返时间</f>
        <v/>
      </c>
    </row>
    <row r="1161" spans="1:39">
      <c r="A1161" s="476">
        <v>617</v>
      </c>
      <c r="B1161" s="477">
        <v>39</v>
      </c>
      <c r="C1161" s="586"/>
      <c r="D1161" s="587"/>
      <c r="E1161" s="586"/>
      <c r="F1161" s="473"/>
      <c r="G1161" s="608"/>
      <c r="H1161" s="475"/>
      <c r="I1161" s="613"/>
      <c r="J1161" s="614"/>
      <c r="K1161" s="614"/>
      <c r="L1161" s="615"/>
      <c r="M1161" s="616"/>
      <c r="N1161" s="505" t="str">
        <f>六年级BMI</f>
        <v/>
      </c>
      <c r="O1161" s="499" t="str">
        <f>六年级BMI等级</f>
        <v/>
      </c>
      <c r="P1161" s="500" t="str">
        <f>六年级BMI得分</f>
        <v/>
      </c>
      <c r="Q1161" s="515" t="str">
        <f>六年级肺活量得分</f>
        <v/>
      </c>
      <c r="R1161" s="512" t="str">
        <f>六年级等级</f>
        <v/>
      </c>
      <c r="S1161" s="516" t="str">
        <f>六年级50米跑得分</f>
        <v/>
      </c>
      <c r="T1161" s="517" t="str">
        <f>六年级等级</f>
        <v/>
      </c>
      <c r="U1161" s="516" t="str">
        <f>六年级坐位体前屈得分</f>
        <v/>
      </c>
      <c r="V1161" s="517" t="str">
        <f>六年级等级</f>
        <v/>
      </c>
      <c r="W1161" s="516" t="str">
        <f>六年级一分钟跳绳得分</f>
        <v/>
      </c>
      <c r="X1161" s="517" t="str">
        <f>六年级等级</f>
        <v/>
      </c>
      <c r="Y1161" s="515" t="str">
        <f>六年级仰卧起坐得分</f>
        <v/>
      </c>
      <c r="Z1161" s="518" t="str">
        <f>六年级等级</f>
        <v/>
      </c>
      <c r="AA1161" s="533" t="str">
        <f>六年级折返跑得分</f>
        <v/>
      </c>
      <c r="AB1161" s="515" t="str">
        <f>六年级等级</f>
        <v/>
      </c>
      <c r="AC1161" s="533" t="str">
        <f>六年级跳绳附加分</f>
        <v/>
      </c>
      <c r="AD1161" s="534" t="str">
        <f>六年级标准分</f>
        <v/>
      </c>
      <c r="AE1161" s="534" t="str">
        <f>六年级总分</f>
        <v/>
      </c>
      <c r="AF1161" s="517" t="str">
        <f>六年级等级</f>
        <v/>
      </c>
      <c r="AM1161" s="452" t="str">
        <f>折返时间</f>
        <v/>
      </c>
    </row>
    <row r="1162" spans="1:39">
      <c r="A1162" s="476">
        <v>617</v>
      </c>
      <c r="B1162" s="477">
        <v>40</v>
      </c>
      <c r="C1162" s="586"/>
      <c r="D1162" s="587"/>
      <c r="E1162" s="586"/>
      <c r="F1162" s="473"/>
      <c r="G1162" s="608"/>
      <c r="H1162" s="475"/>
      <c r="I1162" s="613"/>
      <c r="J1162" s="614"/>
      <c r="K1162" s="614"/>
      <c r="L1162" s="615"/>
      <c r="M1162" s="616"/>
      <c r="N1162" s="505" t="str">
        <f>六年级BMI</f>
        <v/>
      </c>
      <c r="O1162" s="499" t="str">
        <f>六年级BMI等级</f>
        <v/>
      </c>
      <c r="P1162" s="500" t="str">
        <f>六年级BMI得分</f>
        <v/>
      </c>
      <c r="Q1162" s="515" t="str">
        <f>六年级肺活量得分</f>
        <v/>
      </c>
      <c r="R1162" s="512" t="str">
        <f>六年级等级</f>
        <v/>
      </c>
      <c r="S1162" s="516" t="str">
        <f>六年级50米跑得分</f>
        <v/>
      </c>
      <c r="T1162" s="517" t="str">
        <f>六年级等级</f>
        <v/>
      </c>
      <c r="U1162" s="516" t="str">
        <f>六年级坐位体前屈得分</f>
        <v/>
      </c>
      <c r="V1162" s="517" t="str">
        <f>六年级等级</f>
        <v/>
      </c>
      <c r="W1162" s="516" t="str">
        <f>六年级一分钟跳绳得分</f>
        <v/>
      </c>
      <c r="X1162" s="517" t="str">
        <f>六年级等级</f>
        <v/>
      </c>
      <c r="Y1162" s="515" t="str">
        <f>六年级仰卧起坐得分</f>
        <v/>
      </c>
      <c r="Z1162" s="518" t="str">
        <f>六年级等级</f>
        <v/>
      </c>
      <c r="AA1162" s="533" t="str">
        <f>六年级折返跑得分</f>
        <v/>
      </c>
      <c r="AB1162" s="515" t="str">
        <f>六年级等级</f>
        <v/>
      </c>
      <c r="AC1162" s="533" t="str">
        <f>六年级跳绳附加分</f>
        <v/>
      </c>
      <c r="AD1162" s="534" t="str">
        <f>六年级标准分</f>
        <v/>
      </c>
      <c r="AE1162" s="534" t="str">
        <f>六年级总分</f>
        <v/>
      </c>
      <c r="AF1162" s="517" t="str">
        <f>六年级等级</f>
        <v/>
      </c>
      <c r="AM1162" s="452" t="str">
        <f>折返时间</f>
        <v/>
      </c>
    </row>
    <row r="1163" spans="1:39">
      <c r="A1163" s="476">
        <v>617</v>
      </c>
      <c r="B1163" s="477">
        <v>41</v>
      </c>
      <c r="C1163" s="586"/>
      <c r="D1163" s="587"/>
      <c r="E1163" s="586"/>
      <c r="F1163" s="473"/>
      <c r="G1163" s="608"/>
      <c r="H1163" s="475"/>
      <c r="I1163" s="613"/>
      <c r="J1163" s="614"/>
      <c r="K1163" s="614"/>
      <c r="L1163" s="615"/>
      <c r="M1163" s="616"/>
      <c r="N1163" s="505" t="str">
        <f>六年级BMI</f>
        <v/>
      </c>
      <c r="O1163" s="499" t="str">
        <f>六年级BMI等级</f>
        <v/>
      </c>
      <c r="P1163" s="500" t="str">
        <f>六年级BMI得分</f>
        <v/>
      </c>
      <c r="Q1163" s="515" t="str">
        <f>六年级肺活量得分</f>
        <v/>
      </c>
      <c r="R1163" s="512" t="str">
        <f>六年级等级</f>
        <v/>
      </c>
      <c r="S1163" s="516" t="str">
        <f>六年级50米跑得分</f>
        <v/>
      </c>
      <c r="T1163" s="517" t="str">
        <f>六年级等级</f>
        <v/>
      </c>
      <c r="U1163" s="516" t="str">
        <f>六年级坐位体前屈得分</f>
        <v/>
      </c>
      <c r="V1163" s="517" t="str">
        <f>六年级等级</f>
        <v/>
      </c>
      <c r="W1163" s="516" t="str">
        <f>六年级一分钟跳绳得分</f>
        <v/>
      </c>
      <c r="X1163" s="517" t="str">
        <f>六年级等级</f>
        <v/>
      </c>
      <c r="Y1163" s="515" t="str">
        <f>六年级仰卧起坐得分</f>
        <v/>
      </c>
      <c r="Z1163" s="518" t="str">
        <f>六年级等级</f>
        <v/>
      </c>
      <c r="AA1163" s="533" t="str">
        <f>六年级折返跑得分</f>
        <v/>
      </c>
      <c r="AB1163" s="515" t="str">
        <f>六年级等级</f>
        <v/>
      </c>
      <c r="AC1163" s="533" t="str">
        <f>六年级跳绳附加分</f>
        <v/>
      </c>
      <c r="AD1163" s="534" t="str">
        <f>六年级标准分</f>
        <v/>
      </c>
      <c r="AE1163" s="534" t="str">
        <f>六年级总分</f>
        <v/>
      </c>
      <c r="AF1163" s="517" t="str">
        <f>六年级等级</f>
        <v/>
      </c>
      <c r="AM1163" s="452" t="str">
        <f>折返时间</f>
        <v/>
      </c>
    </row>
    <row r="1164" spans="1:39">
      <c r="A1164" s="476">
        <v>617</v>
      </c>
      <c r="B1164" s="477">
        <v>42</v>
      </c>
      <c r="C1164" s="586"/>
      <c r="D1164" s="587"/>
      <c r="E1164" s="586"/>
      <c r="F1164" s="473"/>
      <c r="G1164" s="608"/>
      <c r="H1164" s="475"/>
      <c r="I1164" s="613"/>
      <c r="J1164" s="614"/>
      <c r="K1164" s="614"/>
      <c r="L1164" s="615"/>
      <c r="M1164" s="616"/>
      <c r="N1164" s="505" t="str">
        <f>六年级BMI</f>
        <v/>
      </c>
      <c r="O1164" s="499" t="str">
        <f>六年级BMI等级</f>
        <v/>
      </c>
      <c r="P1164" s="500" t="str">
        <f>六年级BMI得分</f>
        <v/>
      </c>
      <c r="Q1164" s="515" t="str">
        <f>六年级肺活量得分</f>
        <v/>
      </c>
      <c r="R1164" s="512" t="str">
        <f>六年级等级</f>
        <v/>
      </c>
      <c r="S1164" s="516" t="str">
        <f>六年级50米跑得分</f>
        <v/>
      </c>
      <c r="T1164" s="517" t="str">
        <f>六年级等级</f>
        <v/>
      </c>
      <c r="U1164" s="516" t="str">
        <f>六年级坐位体前屈得分</f>
        <v/>
      </c>
      <c r="V1164" s="517" t="str">
        <f>六年级等级</f>
        <v/>
      </c>
      <c r="W1164" s="516" t="str">
        <f>六年级一分钟跳绳得分</f>
        <v/>
      </c>
      <c r="X1164" s="517" t="str">
        <f>六年级等级</f>
        <v/>
      </c>
      <c r="Y1164" s="515" t="str">
        <f>六年级仰卧起坐得分</f>
        <v/>
      </c>
      <c r="Z1164" s="518" t="str">
        <f>六年级等级</f>
        <v/>
      </c>
      <c r="AA1164" s="533" t="str">
        <f>六年级折返跑得分</f>
        <v/>
      </c>
      <c r="AB1164" s="515" t="str">
        <f>六年级等级</f>
        <v/>
      </c>
      <c r="AC1164" s="533" t="str">
        <f>六年级跳绳附加分</f>
        <v/>
      </c>
      <c r="AD1164" s="534" t="str">
        <f>六年级标准分</f>
        <v/>
      </c>
      <c r="AE1164" s="534" t="str">
        <f>六年级总分</f>
        <v/>
      </c>
      <c r="AF1164" s="517" t="str">
        <f>六年级等级</f>
        <v/>
      </c>
      <c r="AM1164" s="452" t="str">
        <f>折返时间</f>
        <v/>
      </c>
    </row>
    <row r="1165" spans="1:39">
      <c r="A1165" s="476">
        <v>617</v>
      </c>
      <c r="B1165" s="477">
        <v>43</v>
      </c>
      <c r="C1165" s="586"/>
      <c r="D1165" s="587"/>
      <c r="E1165" s="586"/>
      <c r="F1165" s="473"/>
      <c r="G1165" s="608"/>
      <c r="H1165" s="475"/>
      <c r="I1165" s="613"/>
      <c r="J1165" s="614"/>
      <c r="K1165" s="614"/>
      <c r="L1165" s="615"/>
      <c r="M1165" s="616"/>
      <c r="N1165" s="505" t="str">
        <f>六年级BMI</f>
        <v/>
      </c>
      <c r="O1165" s="499" t="str">
        <f>六年级BMI等级</f>
        <v/>
      </c>
      <c r="P1165" s="500" t="str">
        <f>六年级BMI得分</f>
        <v/>
      </c>
      <c r="Q1165" s="515" t="str">
        <f>六年级肺活量得分</f>
        <v/>
      </c>
      <c r="R1165" s="512" t="str">
        <f>六年级等级</f>
        <v/>
      </c>
      <c r="S1165" s="516" t="str">
        <f>六年级50米跑得分</f>
        <v/>
      </c>
      <c r="T1165" s="517" t="str">
        <f>六年级等级</f>
        <v/>
      </c>
      <c r="U1165" s="516" t="str">
        <f>六年级坐位体前屈得分</f>
        <v/>
      </c>
      <c r="V1165" s="517" t="str">
        <f>六年级等级</f>
        <v/>
      </c>
      <c r="W1165" s="516" t="str">
        <f>六年级一分钟跳绳得分</f>
        <v/>
      </c>
      <c r="X1165" s="517" t="str">
        <f>六年级等级</f>
        <v/>
      </c>
      <c r="Y1165" s="515" t="str">
        <f>六年级仰卧起坐得分</f>
        <v/>
      </c>
      <c r="Z1165" s="518" t="str">
        <f>六年级等级</f>
        <v/>
      </c>
      <c r="AA1165" s="533" t="str">
        <f>六年级折返跑得分</f>
        <v/>
      </c>
      <c r="AB1165" s="515" t="str">
        <f>六年级等级</f>
        <v/>
      </c>
      <c r="AC1165" s="533" t="str">
        <f>六年级跳绳附加分</f>
        <v/>
      </c>
      <c r="AD1165" s="534" t="str">
        <f>六年级标准分</f>
        <v/>
      </c>
      <c r="AE1165" s="534" t="str">
        <f>六年级总分</f>
        <v/>
      </c>
      <c r="AF1165" s="517" t="str">
        <f>六年级等级</f>
        <v/>
      </c>
      <c r="AM1165" s="452" t="str">
        <f>折返时间</f>
        <v/>
      </c>
    </row>
    <row r="1166" spans="1:39">
      <c r="A1166" s="476">
        <v>617</v>
      </c>
      <c r="B1166" s="477">
        <v>44</v>
      </c>
      <c r="C1166" s="586"/>
      <c r="D1166" s="587"/>
      <c r="E1166" s="586"/>
      <c r="F1166" s="473"/>
      <c r="G1166" s="608"/>
      <c r="H1166" s="475"/>
      <c r="I1166" s="613"/>
      <c r="J1166" s="614"/>
      <c r="K1166" s="614"/>
      <c r="L1166" s="615"/>
      <c r="M1166" s="616"/>
      <c r="N1166" s="505" t="str">
        <f>六年级BMI</f>
        <v/>
      </c>
      <c r="O1166" s="499" t="str">
        <f>六年级BMI等级</f>
        <v/>
      </c>
      <c r="P1166" s="500" t="str">
        <f>六年级BMI得分</f>
        <v/>
      </c>
      <c r="Q1166" s="515" t="str">
        <f>六年级肺活量得分</f>
        <v/>
      </c>
      <c r="R1166" s="512" t="str">
        <f>六年级等级</f>
        <v/>
      </c>
      <c r="S1166" s="516" t="str">
        <f>六年级50米跑得分</f>
        <v/>
      </c>
      <c r="T1166" s="517" t="str">
        <f>六年级等级</f>
        <v/>
      </c>
      <c r="U1166" s="516" t="str">
        <f>六年级坐位体前屈得分</f>
        <v/>
      </c>
      <c r="V1166" s="517" t="str">
        <f>六年级等级</f>
        <v/>
      </c>
      <c r="W1166" s="516" t="str">
        <f>六年级一分钟跳绳得分</f>
        <v/>
      </c>
      <c r="X1166" s="517" t="str">
        <f>六年级等级</f>
        <v/>
      </c>
      <c r="Y1166" s="515" t="str">
        <f>六年级仰卧起坐得分</f>
        <v/>
      </c>
      <c r="Z1166" s="518" t="str">
        <f>六年级等级</f>
        <v/>
      </c>
      <c r="AA1166" s="533" t="str">
        <f>六年级折返跑得分</f>
        <v/>
      </c>
      <c r="AB1166" s="515" t="str">
        <f>六年级等级</f>
        <v/>
      </c>
      <c r="AC1166" s="533" t="str">
        <f>六年级跳绳附加分</f>
        <v/>
      </c>
      <c r="AD1166" s="534" t="str">
        <f>六年级标准分</f>
        <v/>
      </c>
      <c r="AE1166" s="534" t="str">
        <f>六年级总分</f>
        <v/>
      </c>
      <c r="AF1166" s="517" t="str">
        <f>六年级等级</f>
        <v/>
      </c>
      <c r="AM1166" s="452" t="str">
        <f>折返时间</f>
        <v/>
      </c>
    </row>
    <row r="1167" spans="1:39">
      <c r="A1167" s="476">
        <v>617</v>
      </c>
      <c r="B1167" s="477">
        <v>45</v>
      </c>
      <c r="C1167" s="586"/>
      <c r="D1167" s="587"/>
      <c r="E1167" s="586"/>
      <c r="F1167" s="473"/>
      <c r="G1167" s="608"/>
      <c r="H1167" s="475"/>
      <c r="I1167" s="613"/>
      <c r="J1167" s="614"/>
      <c r="K1167" s="614"/>
      <c r="L1167" s="615"/>
      <c r="M1167" s="616"/>
      <c r="N1167" s="505" t="str">
        <f>六年级BMI</f>
        <v/>
      </c>
      <c r="O1167" s="499" t="str">
        <f>六年级BMI等级</f>
        <v/>
      </c>
      <c r="P1167" s="500" t="str">
        <f>六年级BMI得分</f>
        <v/>
      </c>
      <c r="Q1167" s="515" t="str">
        <f>六年级肺活量得分</f>
        <v/>
      </c>
      <c r="R1167" s="512" t="str">
        <f>六年级等级</f>
        <v/>
      </c>
      <c r="S1167" s="516" t="str">
        <f>六年级50米跑得分</f>
        <v/>
      </c>
      <c r="T1167" s="517" t="str">
        <f>六年级等级</f>
        <v/>
      </c>
      <c r="U1167" s="516" t="str">
        <f>六年级坐位体前屈得分</f>
        <v/>
      </c>
      <c r="V1167" s="517" t="str">
        <f>六年级等级</f>
        <v/>
      </c>
      <c r="W1167" s="516" t="str">
        <f>六年级一分钟跳绳得分</f>
        <v/>
      </c>
      <c r="X1167" s="517" t="str">
        <f>六年级等级</f>
        <v/>
      </c>
      <c r="Y1167" s="515" t="str">
        <f>六年级仰卧起坐得分</f>
        <v/>
      </c>
      <c r="Z1167" s="518" t="str">
        <f>六年级等级</f>
        <v/>
      </c>
      <c r="AA1167" s="533" t="str">
        <f>六年级折返跑得分</f>
        <v/>
      </c>
      <c r="AB1167" s="515" t="str">
        <f>六年级等级</f>
        <v/>
      </c>
      <c r="AC1167" s="533" t="str">
        <f>六年级跳绳附加分</f>
        <v/>
      </c>
      <c r="AD1167" s="534" t="str">
        <f>六年级标准分</f>
        <v/>
      </c>
      <c r="AE1167" s="534" t="str">
        <f>六年级总分</f>
        <v/>
      </c>
      <c r="AF1167" s="517" t="str">
        <f>六年级等级</f>
        <v/>
      </c>
      <c r="AM1167" s="452" t="str">
        <f>折返时间</f>
        <v/>
      </c>
    </row>
    <row r="1168" spans="1:39">
      <c r="A1168" s="476">
        <v>617</v>
      </c>
      <c r="B1168" s="477">
        <v>46</v>
      </c>
      <c r="C1168" s="586"/>
      <c r="D1168" s="587"/>
      <c r="E1168" s="586"/>
      <c r="F1168" s="473"/>
      <c r="G1168" s="608"/>
      <c r="H1168" s="475"/>
      <c r="I1168" s="613"/>
      <c r="J1168" s="614"/>
      <c r="K1168" s="614"/>
      <c r="L1168" s="615"/>
      <c r="M1168" s="616"/>
      <c r="N1168" s="505" t="str">
        <f>六年级BMI</f>
        <v/>
      </c>
      <c r="O1168" s="499" t="str">
        <f>六年级BMI等级</f>
        <v/>
      </c>
      <c r="P1168" s="500" t="str">
        <f>六年级BMI得分</f>
        <v/>
      </c>
      <c r="Q1168" s="515" t="str">
        <f>六年级肺活量得分</f>
        <v/>
      </c>
      <c r="R1168" s="512" t="str">
        <f>六年级等级</f>
        <v/>
      </c>
      <c r="S1168" s="516" t="str">
        <f>六年级50米跑得分</f>
        <v/>
      </c>
      <c r="T1168" s="517" t="str">
        <f>六年级等级</f>
        <v/>
      </c>
      <c r="U1168" s="516" t="str">
        <f>六年级坐位体前屈得分</f>
        <v/>
      </c>
      <c r="V1168" s="517" t="str">
        <f>六年级等级</f>
        <v/>
      </c>
      <c r="W1168" s="516" t="str">
        <f>六年级一分钟跳绳得分</f>
        <v/>
      </c>
      <c r="X1168" s="517" t="str">
        <f>六年级等级</f>
        <v/>
      </c>
      <c r="Y1168" s="515" t="str">
        <f>六年级仰卧起坐得分</f>
        <v/>
      </c>
      <c r="Z1168" s="518" t="str">
        <f>六年级等级</f>
        <v/>
      </c>
      <c r="AA1168" s="533" t="str">
        <f>六年级折返跑得分</f>
        <v/>
      </c>
      <c r="AB1168" s="515" t="str">
        <f>六年级等级</f>
        <v/>
      </c>
      <c r="AC1168" s="533" t="str">
        <f>六年级跳绳附加分</f>
        <v/>
      </c>
      <c r="AD1168" s="534" t="str">
        <f>六年级标准分</f>
        <v/>
      </c>
      <c r="AE1168" s="534" t="str">
        <f>六年级总分</f>
        <v/>
      </c>
      <c r="AF1168" s="517" t="str">
        <f>六年级等级</f>
        <v/>
      </c>
      <c r="AM1168" s="452" t="str">
        <f>折返时间</f>
        <v/>
      </c>
    </row>
    <row r="1169" spans="1:39">
      <c r="A1169" s="476">
        <v>617</v>
      </c>
      <c r="B1169" s="477">
        <v>47</v>
      </c>
      <c r="C1169" s="586"/>
      <c r="D1169" s="587"/>
      <c r="E1169" s="586"/>
      <c r="F1169" s="473"/>
      <c r="G1169" s="608"/>
      <c r="H1169" s="475"/>
      <c r="I1169" s="613"/>
      <c r="J1169" s="614"/>
      <c r="K1169" s="614"/>
      <c r="L1169" s="615"/>
      <c r="M1169" s="616"/>
      <c r="N1169" s="505" t="str">
        <f>六年级BMI</f>
        <v/>
      </c>
      <c r="O1169" s="499" t="str">
        <f>六年级BMI等级</f>
        <v/>
      </c>
      <c r="P1169" s="500" t="str">
        <f>六年级BMI得分</f>
        <v/>
      </c>
      <c r="Q1169" s="515" t="str">
        <f>六年级肺活量得分</f>
        <v/>
      </c>
      <c r="R1169" s="512" t="str">
        <f>六年级等级</f>
        <v/>
      </c>
      <c r="S1169" s="516" t="str">
        <f>六年级50米跑得分</f>
        <v/>
      </c>
      <c r="T1169" s="517" t="str">
        <f>六年级等级</f>
        <v/>
      </c>
      <c r="U1169" s="516" t="str">
        <f>六年级坐位体前屈得分</f>
        <v/>
      </c>
      <c r="V1169" s="517" t="str">
        <f>六年级等级</f>
        <v/>
      </c>
      <c r="W1169" s="516" t="str">
        <f>六年级一分钟跳绳得分</f>
        <v/>
      </c>
      <c r="X1169" s="517" t="str">
        <f>六年级等级</f>
        <v/>
      </c>
      <c r="Y1169" s="515" t="str">
        <f>六年级仰卧起坐得分</f>
        <v/>
      </c>
      <c r="Z1169" s="518" t="str">
        <f>六年级等级</f>
        <v/>
      </c>
      <c r="AA1169" s="533" t="str">
        <f>六年级折返跑得分</f>
        <v/>
      </c>
      <c r="AB1169" s="515" t="str">
        <f>六年级等级</f>
        <v/>
      </c>
      <c r="AC1169" s="533" t="str">
        <f>六年级跳绳附加分</f>
        <v/>
      </c>
      <c r="AD1169" s="534" t="str">
        <f>六年级标准分</f>
        <v/>
      </c>
      <c r="AE1169" s="534" t="str">
        <f>六年级总分</f>
        <v/>
      </c>
      <c r="AF1169" s="517" t="str">
        <f>六年级等级</f>
        <v/>
      </c>
      <c r="AM1169" s="452" t="str">
        <f>折返时间</f>
        <v/>
      </c>
    </row>
    <row r="1170" spans="1:39">
      <c r="A1170" s="476">
        <v>617</v>
      </c>
      <c r="B1170" s="477">
        <v>48</v>
      </c>
      <c r="C1170" s="586"/>
      <c r="D1170" s="587"/>
      <c r="E1170" s="586"/>
      <c r="F1170" s="473"/>
      <c r="G1170" s="608"/>
      <c r="H1170" s="475"/>
      <c r="I1170" s="613"/>
      <c r="J1170" s="614"/>
      <c r="K1170" s="614"/>
      <c r="L1170" s="615"/>
      <c r="M1170" s="616"/>
      <c r="N1170" s="505" t="str">
        <f>六年级BMI</f>
        <v/>
      </c>
      <c r="O1170" s="499" t="str">
        <f>六年级BMI等级</f>
        <v/>
      </c>
      <c r="P1170" s="500" t="str">
        <f>六年级BMI得分</f>
        <v/>
      </c>
      <c r="Q1170" s="515" t="str">
        <f>六年级肺活量得分</f>
        <v/>
      </c>
      <c r="R1170" s="512" t="str">
        <f>六年级等级</f>
        <v/>
      </c>
      <c r="S1170" s="516" t="str">
        <f>六年级50米跑得分</f>
        <v/>
      </c>
      <c r="T1170" s="517" t="str">
        <f>六年级等级</f>
        <v/>
      </c>
      <c r="U1170" s="516" t="str">
        <f>六年级坐位体前屈得分</f>
        <v/>
      </c>
      <c r="V1170" s="517" t="str">
        <f>六年级等级</f>
        <v/>
      </c>
      <c r="W1170" s="516" t="str">
        <f>六年级一分钟跳绳得分</f>
        <v/>
      </c>
      <c r="X1170" s="517" t="str">
        <f>六年级等级</f>
        <v/>
      </c>
      <c r="Y1170" s="515" t="str">
        <f>六年级仰卧起坐得分</f>
        <v/>
      </c>
      <c r="Z1170" s="518" t="str">
        <f>六年级等级</f>
        <v/>
      </c>
      <c r="AA1170" s="533" t="str">
        <f>六年级折返跑得分</f>
        <v/>
      </c>
      <c r="AB1170" s="515" t="str">
        <f>六年级等级</f>
        <v/>
      </c>
      <c r="AC1170" s="533" t="str">
        <f>六年级跳绳附加分</f>
        <v/>
      </c>
      <c r="AD1170" s="534" t="str">
        <f>六年级标准分</f>
        <v/>
      </c>
      <c r="AE1170" s="534" t="str">
        <f>六年级总分</f>
        <v/>
      </c>
      <c r="AF1170" s="517" t="str">
        <f>六年级等级</f>
        <v/>
      </c>
      <c r="AM1170" s="452" t="str">
        <f>折返时间</f>
        <v/>
      </c>
    </row>
    <row r="1171" spans="1:39">
      <c r="A1171" s="476">
        <v>617</v>
      </c>
      <c r="B1171" s="477">
        <v>49</v>
      </c>
      <c r="C1171" s="586"/>
      <c r="D1171" s="587"/>
      <c r="E1171" s="586"/>
      <c r="F1171" s="473"/>
      <c r="G1171" s="608"/>
      <c r="H1171" s="475"/>
      <c r="I1171" s="613"/>
      <c r="J1171" s="614"/>
      <c r="K1171" s="614"/>
      <c r="L1171" s="615"/>
      <c r="M1171" s="616"/>
      <c r="N1171" s="505" t="str">
        <f>六年级BMI</f>
        <v/>
      </c>
      <c r="O1171" s="499" t="str">
        <f>六年级BMI等级</f>
        <v/>
      </c>
      <c r="P1171" s="500" t="str">
        <f>六年级BMI得分</f>
        <v/>
      </c>
      <c r="Q1171" s="515" t="str">
        <f>六年级肺活量得分</f>
        <v/>
      </c>
      <c r="R1171" s="512" t="str">
        <f>六年级等级</f>
        <v/>
      </c>
      <c r="S1171" s="516" t="str">
        <f>六年级50米跑得分</f>
        <v/>
      </c>
      <c r="T1171" s="517" t="str">
        <f>六年级等级</f>
        <v/>
      </c>
      <c r="U1171" s="516" t="str">
        <f>六年级坐位体前屈得分</f>
        <v/>
      </c>
      <c r="V1171" s="517" t="str">
        <f>六年级等级</f>
        <v/>
      </c>
      <c r="W1171" s="516" t="str">
        <f>六年级一分钟跳绳得分</f>
        <v/>
      </c>
      <c r="X1171" s="517" t="str">
        <f>六年级等级</f>
        <v/>
      </c>
      <c r="Y1171" s="515" t="str">
        <f>六年级仰卧起坐得分</f>
        <v/>
      </c>
      <c r="Z1171" s="518" t="str">
        <f>六年级等级</f>
        <v/>
      </c>
      <c r="AA1171" s="533" t="str">
        <f>六年级折返跑得分</f>
        <v/>
      </c>
      <c r="AB1171" s="515" t="str">
        <f>六年级等级</f>
        <v/>
      </c>
      <c r="AC1171" s="533" t="str">
        <f>六年级跳绳附加分</f>
        <v/>
      </c>
      <c r="AD1171" s="534" t="str">
        <f>六年级标准分</f>
        <v/>
      </c>
      <c r="AE1171" s="534" t="str">
        <f>六年级总分</f>
        <v/>
      </c>
      <c r="AF1171" s="517" t="str">
        <f>六年级等级</f>
        <v/>
      </c>
      <c r="AM1171" s="452" t="str">
        <f>折返时间</f>
        <v/>
      </c>
    </row>
    <row r="1172" spans="1:39">
      <c r="A1172" s="476">
        <v>617</v>
      </c>
      <c r="B1172" s="477">
        <v>50</v>
      </c>
      <c r="C1172" s="586"/>
      <c r="D1172" s="587"/>
      <c r="E1172" s="586"/>
      <c r="F1172" s="473"/>
      <c r="G1172" s="608"/>
      <c r="H1172" s="475"/>
      <c r="I1172" s="613"/>
      <c r="J1172" s="614"/>
      <c r="K1172" s="614"/>
      <c r="L1172" s="615"/>
      <c r="M1172" s="616"/>
      <c r="N1172" s="505" t="str">
        <f>六年级BMI</f>
        <v/>
      </c>
      <c r="O1172" s="499" t="str">
        <f>六年级BMI等级</f>
        <v/>
      </c>
      <c r="P1172" s="500" t="str">
        <f>六年级BMI得分</f>
        <v/>
      </c>
      <c r="Q1172" s="515" t="str">
        <f>六年级肺活量得分</f>
        <v/>
      </c>
      <c r="R1172" s="512" t="str">
        <f>六年级等级</f>
        <v/>
      </c>
      <c r="S1172" s="516" t="str">
        <f>六年级50米跑得分</f>
        <v/>
      </c>
      <c r="T1172" s="517" t="str">
        <f>六年级等级</f>
        <v/>
      </c>
      <c r="U1172" s="516" t="str">
        <f>六年级坐位体前屈得分</f>
        <v/>
      </c>
      <c r="V1172" s="517" t="str">
        <f>六年级等级</f>
        <v/>
      </c>
      <c r="W1172" s="516" t="str">
        <f>六年级一分钟跳绳得分</f>
        <v/>
      </c>
      <c r="X1172" s="517" t="str">
        <f>六年级等级</f>
        <v/>
      </c>
      <c r="Y1172" s="515" t="str">
        <f>六年级仰卧起坐得分</f>
        <v/>
      </c>
      <c r="Z1172" s="518" t="str">
        <f>六年级等级</f>
        <v/>
      </c>
      <c r="AA1172" s="533" t="str">
        <f>六年级折返跑得分</f>
        <v/>
      </c>
      <c r="AB1172" s="515" t="str">
        <f>六年级等级</f>
        <v/>
      </c>
      <c r="AC1172" s="533" t="str">
        <f>六年级跳绳附加分</f>
        <v/>
      </c>
      <c r="AD1172" s="534" t="str">
        <f>六年级标准分</f>
        <v/>
      </c>
      <c r="AE1172" s="534" t="str">
        <f>六年级总分</f>
        <v/>
      </c>
      <c r="AF1172" s="517" t="str">
        <f>六年级等级</f>
        <v/>
      </c>
      <c r="AM1172" s="452" t="str">
        <f>折返时间</f>
        <v/>
      </c>
    </row>
    <row r="1173" spans="1:39">
      <c r="A1173" s="476">
        <v>617</v>
      </c>
      <c r="B1173" s="477">
        <v>51</v>
      </c>
      <c r="C1173" s="586"/>
      <c r="D1173" s="587"/>
      <c r="E1173" s="586"/>
      <c r="F1173" s="473"/>
      <c r="G1173" s="608"/>
      <c r="H1173" s="475"/>
      <c r="I1173" s="613"/>
      <c r="J1173" s="614"/>
      <c r="K1173" s="614"/>
      <c r="L1173" s="615"/>
      <c r="M1173" s="616"/>
      <c r="N1173" s="505" t="str">
        <f>六年级BMI</f>
        <v/>
      </c>
      <c r="O1173" s="499" t="str">
        <f>六年级BMI等级</f>
        <v/>
      </c>
      <c r="P1173" s="500" t="str">
        <f>六年级BMI得分</f>
        <v/>
      </c>
      <c r="Q1173" s="515" t="str">
        <f>六年级肺活量得分</f>
        <v/>
      </c>
      <c r="R1173" s="512" t="str">
        <f>六年级等级</f>
        <v/>
      </c>
      <c r="S1173" s="516" t="str">
        <f>六年级50米跑得分</f>
        <v/>
      </c>
      <c r="T1173" s="517" t="str">
        <f>六年级等级</f>
        <v/>
      </c>
      <c r="U1173" s="516" t="str">
        <f>六年级坐位体前屈得分</f>
        <v/>
      </c>
      <c r="V1173" s="517" t="str">
        <f>六年级等级</f>
        <v/>
      </c>
      <c r="W1173" s="516" t="str">
        <f>六年级一分钟跳绳得分</f>
        <v/>
      </c>
      <c r="X1173" s="517" t="str">
        <f>六年级等级</f>
        <v/>
      </c>
      <c r="Y1173" s="515" t="str">
        <f>六年级仰卧起坐得分</f>
        <v/>
      </c>
      <c r="Z1173" s="518" t="str">
        <f>六年级等级</f>
        <v/>
      </c>
      <c r="AA1173" s="533" t="str">
        <f>六年级折返跑得分</f>
        <v/>
      </c>
      <c r="AB1173" s="515" t="str">
        <f>六年级等级</f>
        <v/>
      </c>
      <c r="AC1173" s="533" t="str">
        <f>六年级跳绳附加分</f>
        <v/>
      </c>
      <c r="AD1173" s="534" t="str">
        <f>六年级标准分</f>
        <v/>
      </c>
      <c r="AE1173" s="534" t="str">
        <f>六年级总分</f>
        <v/>
      </c>
      <c r="AF1173" s="517" t="str">
        <f>六年级等级</f>
        <v/>
      </c>
      <c r="AM1173" s="452" t="str">
        <f>折返时间</f>
        <v/>
      </c>
    </row>
    <row r="1174" spans="1:39">
      <c r="A1174" s="476">
        <v>617</v>
      </c>
      <c r="B1174" s="477">
        <v>52</v>
      </c>
      <c r="C1174" s="586"/>
      <c r="D1174" s="587"/>
      <c r="E1174" s="586"/>
      <c r="F1174" s="473"/>
      <c r="G1174" s="608"/>
      <c r="H1174" s="475"/>
      <c r="I1174" s="613"/>
      <c r="J1174" s="614"/>
      <c r="K1174" s="614"/>
      <c r="L1174" s="615"/>
      <c r="M1174" s="616"/>
      <c r="N1174" s="505" t="str">
        <f>六年级BMI</f>
        <v/>
      </c>
      <c r="O1174" s="499" t="str">
        <f>六年级BMI等级</f>
        <v/>
      </c>
      <c r="P1174" s="500" t="str">
        <f>六年级BMI得分</f>
        <v/>
      </c>
      <c r="Q1174" s="515" t="str">
        <f>六年级肺活量得分</f>
        <v/>
      </c>
      <c r="R1174" s="512" t="str">
        <f>六年级等级</f>
        <v/>
      </c>
      <c r="S1174" s="516" t="str">
        <f>六年级50米跑得分</f>
        <v/>
      </c>
      <c r="T1174" s="517" t="str">
        <f>六年级等级</f>
        <v/>
      </c>
      <c r="U1174" s="516" t="str">
        <f>六年级坐位体前屈得分</f>
        <v/>
      </c>
      <c r="V1174" s="517" t="str">
        <f>六年级等级</f>
        <v/>
      </c>
      <c r="W1174" s="516" t="str">
        <f>六年级一分钟跳绳得分</f>
        <v/>
      </c>
      <c r="X1174" s="517" t="str">
        <f>六年级等级</f>
        <v/>
      </c>
      <c r="Y1174" s="515" t="str">
        <f>六年级仰卧起坐得分</f>
        <v/>
      </c>
      <c r="Z1174" s="518" t="str">
        <f>六年级等级</f>
        <v/>
      </c>
      <c r="AA1174" s="533" t="str">
        <f>六年级折返跑得分</f>
        <v/>
      </c>
      <c r="AB1174" s="515" t="str">
        <f>六年级等级</f>
        <v/>
      </c>
      <c r="AC1174" s="533" t="str">
        <f>六年级跳绳附加分</f>
        <v/>
      </c>
      <c r="AD1174" s="534" t="str">
        <f>六年级标准分</f>
        <v/>
      </c>
      <c r="AE1174" s="534" t="str">
        <f>六年级总分</f>
        <v/>
      </c>
      <c r="AF1174" s="517" t="str">
        <f>六年级等级</f>
        <v/>
      </c>
      <c r="AM1174" s="452" t="str">
        <f>折返时间</f>
        <v/>
      </c>
    </row>
    <row r="1175" spans="1:39">
      <c r="A1175" s="476">
        <v>617</v>
      </c>
      <c r="B1175" s="477">
        <v>53</v>
      </c>
      <c r="C1175" s="586"/>
      <c r="D1175" s="587"/>
      <c r="E1175" s="586"/>
      <c r="F1175" s="473"/>
      <c r="G1175" s="608"/>
      <c r="H1175" s="475"/>
      <c r="I1175" s="613"/>
      <c r="J1175" s="614"/>
      <c r="K1175" s="614"/>
      <c r="L1175" s="615"/>
      <c r="M1175" s="616"/>
      <c r="N1175" s="505" t="str">
        <f>六年级BMI</f>
        <v/>
      </c>
      <c r="O1175" s="499" t="str">
        <f>六年级BMI等级</f>
        <v/>
      </c>
      <c r="P1175" s="500" t="str">
        <f>六年级BMI得分</f>
        <v/>
      </c>
      <c r="Q1175" s="515" t="str">
        <f>六年级肺活量得分</f>
        <v/>
      </c>
      <c r="R1175" s="512" t="str">
        <f>六年级等级</f>
        <v/>
      </c>
      <c r="S1175" s="516" t="str">
        <f>六年级50米跑得分</f>
        <v/>
      </c>
      <c r="T1175" s="517" t="str">
        <f>六年级等级</f>
        <v/>
      </c>
      <c r="U1175" s="516" t="str">
        <f>六年级坐位体前屈得分</f>
        <v/>
      </c>
      <c r="V1175" s="517" t="str">
        <f>六年级等级</f>
        <v/>
      </c>
      <c r="W1175" s="516" t="str">
        <f>六年级一分钟跳绳得分</f>
        <v/>
      </c>
      <c r="X1175" s="517" t="str">
        <f>六年级等级</f>
        <v/>
      </c>
      <c r="Y1175" s="515" t="str">
        <f>六年级仰卧起坐得分</f>
        <v/>
      </c>
      <c r="Z1175" s="518" t="str">
        <f>六年级等级</f>
        <v/>
      </c>
      <c r="AA1175" s="533" t="str">
        <f>六年级折返跑得分</f>
        <v/>
      </c>
      <c r="AB1175" s="515" t="str">
        <f>六年级等级</f>
        <v/>
      </c>
      <c r="AC1175" s="533" t="str">
        <f>六年级跳绳附加分</f>
        <v/>
      </c>
      <c r="AD1175" s="534" t="str">
        <f>六年级标准分</f>
        <v/>
      </c>
      <c r="AE1175" s="534" t="str">
        <f>六年级总分</f>
        <v/>
      </c>
      <c r="AF1175" s="517" t="str">
        <f>六年级等级</f>
        <v/>
      </c>
      <c r="AM1175" s="452" t="str">
        <f>折返时间</f>
        <v/>
      </c>
    </row>
    <row r="1176" spans="1:39">
      <c r="A1176" s="476">
        <v>617</v>
      </c>
      <c r="B1176" s="477">
        <v>54</v>
      </c>
      <c r="C1176" s="586"/>
      <c r="D1176" s="587"/>
      <c r="E1176" s="586"/>
      <c r="F1176" s="473"/>
      <c r="G1176" s="608"/>
      <c r="H1176" s="475"/>
      <c r="I1176" s="613"/>
      <c r="J1176" s="614"/>
      <c r="K1176" s="614"/>
      <c r="L1176" s="615"/>
      <c r="M1176" s="616"/>
      <c r="N1176" s="505" t="str">
        <f>六年级BMI</f>
        <v/>
      </c>
      <c r="O1176" s="499" t="str">
        <f>六年级BMI等级</f>
        <v/>
      </c>
      <c r="P1176" s="500" t="str">
        <f>六年级BMI得分</f>
        <v/>
      </c>
      <c r="Q1176" s="515" t="str">
        <f>六年级肺活量得分</f>
        <v/>
      </c>
      <c r="R1176" s="512" t="str">
        <f>六年级等级</f>
        <v/>
      </c>
      <c r="S1176" s="516" t="str">
        <f>六年级50米跑得分</f>
        <v/>
      </c>
      <c r="T1176" s="517" t="str">
        <f>六年级等级</f>
        <v/>
      </c>
      <c r="U1176" s="516" t="str">
        <f>六年级坐位体前屈得分</f>
        <v/>
      </c>
      <c r="V1176" s="517" t="str">
        <f>六年级等级</f>
        <v/>
      </c>
      <c r="W1176" s="516" t="str">
        <f>六年级一分钟跳绳得分</f>
        <v/>
      </c>
      <c r="X1176" s="517" t="str">
        <f>六年级等级</f>
        <v/>
      </c>
      <c r="Y1176" s="515" t="str">
        <f>六年级仰卧起坐得分</f>
        <v/>
      </c>
      <c r="Z1176" s="518" t="str">
        <f>六年级等级</f>
        <v/>
      </c>
      <c r="AA1176" s="533" t="str">
        <f>六年级折返跑得分</f>
        <v/>
      </c>
      <c r="AB1176" s="515" t="str">
        <f>六年级等级</f>
        <v/>
      </c>
      <c r="AC1176" s="533" t="str">
        <f>六年级跳绳附加分</f>
        <v/>
      </c>
      <c r="AD1176" s="534" t="str">
        <f>六年级标准分</f>
        <v/>
      </c>
      <c r="AE1176" s="534" t="str">
        <f>六年级总分</f>
        <v/>
      </c>
      <c r="AF1176" s="517" t="str">
        <f>六年级等级</f>
        <v/>
      </c>
      <c r="AM1176" s="452" t="str">
        <f>折返时间</f>
        <v/>
      </c>
    </row>
    <row r="1177" spans="1:39">
      <c r="A1177" s="476">
        <v>617</v>
      </c>
      <c r="B1177" s="477">
        <v>55</v>
      </c>
      <c r="C1177" s="586"/>
      <c r="D1177" s="587"/>
      <c r="E1177" s="586"/>
      <c r="F1177" s="473"/>
      <c r="G1177" s="608"/>
      <c r="H1177" s="475"/>
      <c r="I1177" s="613"/>
      <c r="J1177" s="614"/>
      <c r="K1177" s="614"/>
      <c r="L1177" s="615"/>
      <c r="M1177" s="616"/>
      <c r="N1177" s="505" t="str">
        <f>六年级BMI</f>
        <v/>
      </c>
      <c r="O1177" s="499" t="str">
        <f>六年级BMI等级</f>
        <v/>
      </c>
      <c r="P1177" s="500" t="str">
        <f>六年级BMI得分</f>
        <v/>
      </c>
      <c r="Q1177" s="515" t="str">
        <f>六年级肺活量得分</f>
        <v/>
      </c>
      <c r="R1177" s="512" t="str">
        <f>六年级等级</f>
        <v/>
      </c>
      <c r="S1177" s="516" t="str">
        <f>六年级50米跑得分</f>
        <v/>
      </c>
      <c r="T1177" s="517" t="str">
        <f>六年级等级</f>
        <v/>
      </c>
      <c r="U1177" s="516" t="str">
        <f>六年级坐位体前屈得分</f>
        <v/>
      </c>
      <c r="V1177" s="517" t="str">
        <f>六年级等级</f>
        <v/>
      </c>
      <c r="W1177" s="516" t="str">
        <f>六年级一分钟跳绳得分</f>
        <v/>
      </c>
      <c r="X1177" s="517" t="str">
        <f>六年级等级</f>
        <v/>
      </c>
      <c r="Y1177" s="515" t="str">
        <f>六年级仰卧起坐得分</f>
        <v/>
      </c>
      <c r="Z1177" s="518" t="str">
        <f>六年级等级</f>
        <v/>
      </c>
      <c r="AA1177" s="533" t="str">
        <f>六年级折返跑得分</f>
        <v/>
      </c>
      <c r="AB1177" s="515" t="str">
        <f>六年级等级</f>
        <v/>
      </c>
      <c r="AC1177" s="533" t="str">
        <f>六年级跳绳附加分</f>
        <v/>
      </c>
      <c r="AD1177" s="534" t="str">
        <f>六年级标准分</f>
        <v/>
      </c>
      <c r="AE1177" s="534" t="str">
        <f>六年级总分</f>
        <v/>
      </c>
      <c r="AF1177" s="517" t="str">
        <f>六年级等级</f>
        <v/>
      </c>
      <c r="AM1177" s="452" t="str">
        <f>折返时间</f>
        <v/>
      </c>
    </row>
    <row r="1178" spans="1:39">
      <c r="A1178" s="476">
        <v>617</v>
      </c>
      <c r="B1178" s="477">
        <v>56</v>
      </c>
      <c r="C1178" s="586"/>
      <c r="D1178" s="587"/>
      <c r="E1178" s="586"/>
      <c r="F1178" s="473"/>
      <c r="G1178" s="608"/>
      <c r="H1178" s="475"/>
      <c r="I1178" s="613"/>
      <c r="J1178" s="614"/>
      <c r="K1178" s="614"/>
      <c r="L1178" s="615"/>
      <c r="M1178" s="616"/>
      <c r="N1178" s="505" t="str">
        <f>六年级BMI</f>
        <v/>
      </c>
      <c r="O1178" s="499" t="str">
        <f>六年级BMI等级</f>
        <v/>
      </c>
      <c r="P1178" s="500" t="str">
        <f>六年级BMI得分</f>
        <v/>
      </c>
      <c r="Q1178" s="515" t="str">
        <f>六年级肺活量得分</f>
        <v/>
      </c>
      <c r="R1178" s="512" t="str">
        <f>六年级等级</f>
        <v/>
      </c>
      <c r="S1178" s="516" t="str">
        <f>六年级50米跑得分</f>
        <v/>
      </c>
      <c r="T1178" s="517" t="str">
        <f>六年级等级</f>
        <v/>
      </c>
      <c r="U1178" s="516" t="str">
        <f>六年级坐位体前屈得分</f>
        <v/>
      </c>
      <c r="V1178" s="517" t="str">
        <f>六年级等级</f>
        <v/>
      </c>
      <c r="W1178" s="516" t="str">
        <f>六年级一分钟跳绳得分</f>
        <v/>
      </c>
      <c r="X1178" s="517" t="str">
        <f>六年级等级</f>
        <v/>
      </c>
      <c r="Y1178" s="515" t="str">
        <f>六年级仰卧起坐得分</f>
        <v/>
      </c>
      <c r="Z1178" s="518" t="str">
        <f>六年级等级</f>
        <v/>
      </c>
      <c r="AA1178" s="533" t="str">
        <f>六年级折返跑得分</f>
        <v/>
      </c>
      <c r="AB1178" s="515" t="str">
        <f>六年级等级</f>
        <v/>
      </c>
      <c r="AC1178" s="533" t="str">
        <f>六年级跳绳附加分</f>
        <v/>
      </c>
      <c r="AD1178" s="534" t="str">
        <f>六年级标准分</f>
        <v/>
      </c>
      <c r="AE1178" s="534" t="str">
        <f>六年级总分</f>
        <v/>
      </c>
      <c r="AF1178" s="517" t="str">
        <f>六年级等级</f>
        <v/>
      </c>
      <c r="AM1178" s="452" t="str">
        <f>折返时间</f>
        <v/>
      </c>
    </row>
    <row r="1179" spans="1:39">
      <c r="A1179" s="476">
        <v>617</v>
      </c>
      <c r="B1179" s="477">
        <v>57</v>
      </c>
      <c r="C1179" s="586"/>
      <c r="D1179" s="587"/>
      <c r="E1179" s="586"/>
      <c r="F1179" s="473"/>
      <c r="G1179" s="608"/>
      <c r="H1179" s="475"/>
      <c r="I1179" s="613"/>
      <c r="J1179" s="614"/>
      <c r="K1179" s="614"/>
      <c r="L1179" s="615"/>
      <c r="M1179" s="616"/>
      <c r="N1179" s="505" t="str">
        <f>六年级BMI</f>
        <v/>
      </c>
      <c r="O1179" s="499" t="str">
        <f>六年级BMI等级</f>
        <v/>
      </c>
      <c r="P1179" s="500" t="str">
        <f>六年级BMI得分</f>
        <v/>
      </c>
      <c r="Q1179" s="515" t="str">
        <f>六年级肺活量得分</f>
        <v/>
      </c>
      <c r="R1179" s="512" t="str">
        <f>六年级等级</f>
        <v/>
      </c>
      <c r="S1179" s="516" t="str">
        <f>六年级50米跑得分</f>
        <v/>
      </c>
      <c r="T1179" s="517" t="str">
        <f>六年级等级</f>
        <v/>
      </c>
      <c r="U1179" s="516" t="str">
        <f>六年级坐位体前屈得分</f>
        <v/>
      </c>
      <c r="V1179" s="517" t="str">
        <f>六年级等级</f>
        <v/>
      </c>
      <c r="W1179" s="516" t="str">
        <f>六年级一分钟跳绳得分</f>
        <v/>
      </c>
      <c r="X1179" s="517" t="str">
        <f>六年级等级</f>
        <v/>
      </c>
      <c r="Y1179" s="515" t="str">
        <f>六年级仰卧起坐得分</f>
        <v/>
      </c>
      <c r="Z1179" s="518" t="str">
        <f>六年级等级</f>
        <v/>
      </c>
      <c r="AA1179" s="533" t="str">
        <f>六年级折返跑得分</f>
        <v/>
      </c>
      <c r="AB1179" s="515" t="str">
        <f>六年级等级</f>
        <v/>
      </c>
      <c r="AC1179" s="533" t="str">
        <f>六年级跳绳附加分</f>
        <v/>
      </c>
      <c r="AD1179" s="534" t="str">
        <f>六年级标准分</f>
        <v/>
      </c>
      <c r="AE1179" s="534" t="str">
        <f>六年级总分</f>
        <v/>
      </c>
      <c r="AF1179" s="517" t="str">
        <f>六年级等级</f>
        <v/>
      </c>
      <c r="AM1179" s="452" t="str">
        <f>折返时间</f>
        <v/>
      </c>
    </row>
    <row r="1180" spans="1:39">
      <c r="A1180" s="476">
        <v>617</v>
      </c>
      <c r="B1180" s="477">
        <v>58</v>
      </c>
      <c r="C1180" s="586"/>
      <c r="D1180" s="587"/>
      <c r="E1180" s="586"/>
      <c r="F1180" s="473"/>
      <c r="G1180" s="608"/>
      <c r="H1180" s="475"/>
      <c r="I1180" s="613"/>
      <c r="J1180" s="614"/>
      <c r="K1180" s="614"/>
      <c r="L1180" s="615"/>
      <c r="M1180" s="616"/>
      <c r="N1180" s="505" t="str">
        <f>六年级BMI</f>
        <v/>
      </c>
      <c r="O1180" s="499" t="str">
        <f>六年级BMI等级</f>
        <v/>
      </c>
      <c r="P1180" s="500" t="str">
        <f>六年级BMI得分</f>
        <v/>
      </c>
      <c r="Q1180" s="515" t="str">
        <f>六年级肺活量得分</f>
        <v/>
      </c>
      <c r="R1180" s="512" t="str">
        <f>六年级等级</f>
        <v/>
      </c>
      <c r="S1180" s="516" t="str">
        <f>六年级50米跑得分</f>
        <v/>
      </c>
      <c r="T1180" s="517" t="str">
        <f>六年级等级</f>
        <v/>
      </c>
      <c r="U1180" s="516" t="str">
        <f>六年级坐位体前屈得分</f>
        <v/>
      </c>
      <c r="V1180" s="517" t="str">
        <f>六年级等级</f>
        <v/>
      </c>
      <c r="W1180" s="516" t="str">
        <f>六年级一分钟跳绳得分</f>
        <v/>
      </c>
      <c r="X1180" s="517" t="str">
        <f>六年级等级</f>
        <v/>
      </c>
      <c r="Y1180" s="515" t="str">
        <f>六年级仰卧起坐得分</f>
        <v/>
      </c>
      <c r="Z1180" s="518" t="str">
        <f>六年级等级</f>
        <v/>
      </c>
      <c r="AA1180" s="533" t="str">
        <f>六年级折返跑得分</f>
        <v/>
      </c>
      <c r="AB1180" s="515" t="str">
        <f>六年级等级</f>
        <v/>
      </c>
      <c r="AC1180" s="533" t="str">
        <f>六年级跳绳附加分</f>
        <v/>
      </c>
      <c r="AD1180" s="534" t="str">
        <f>六年级标准分</f>
        <v/>
      </c>
      <c r="AE1180" s="534" t="str">
        <f>六年级总分</f>
        <v/>
      </c>
      <c r="AF1180" s="517" t="str">
        <f>六年级等级</f>
        <v/>
      </c>
      <c r="AM1180" s="452" t="str">
        <f>折返时间</f>
        <v/>
      </c>
    </row>
    <row r="1181" spans="1:39">
      <c r="A1181" s="476">
        <v>617</v>
      </c>
      <c r="B1181" s="477">
        <v>59</v>
      </c>
      <c r="C1181" s="586"/>
      <c r="D1181" s="587"/>
      <c r="E1181" s="586"/>
      <c r="F1181" s="473"/>
      <c r="G1181" s="608"/>
      <c r="H1181" s="475"/>
      <c r="I1181" s="613"/>
      <c r="J1181" s="614"/>
      <c r="K1181" s="614"/>
      <c r="L1181" s="615"/>
      <c r="M1181" s="616"/>
      <c r="N1181" s="505" t="str">
        <f>六年级BMI</f>
        <v/>
      </c>
      <c r="O1181" s="499" t="str">
        <f>六年级BMI等级</f>
        <v/>
      </c>
      <c r="P1181" s="500" t="str">
        <f>六年级BMI得分</f>
        <v/>
      </c>
      <c r="Q1181" s="515" t="str">
        <f>六年级肺活量得分</f>
        <v/>
      </c>
      <c r="R1181" s="512" t="str">
        <f>六年级等级</f>
        <v/>
      </c>
      <c r="S1181" s="516" t="str">
        <f>六年级50米跑得分</f>
        <v/>
      </c>
      <c r="T1181" s="517" t="str">
        <f>六年级等级</f>
        <v/>
      </c>
      <c r="U1181" s="516" t="str">
        <f>六年级坐位体前屈得分</f>
        <v/>
      </c>
      <c r="V1181" s="517" t="str">
        <f>六年级等级</f>
        <v/>
      </c>
      <c r="W1181" s="516" t="str">
        <f>六年级一分钟跳绳得分</f>
        <v/>
      </c>
      <c r="X1181" s="517" t="str">
        <f>六年级等级</f>
        <v/>
      </c>
      <c r="Y1181" s="515" t="str">
        <f>六年级仰卧起坐得分</f>
        <v/>
      </c>
      <c r="Z1181" s="518" t="str">
        <f>六年级等级</f>
        <v/>
      </c>
      <c r="AA1181" s="533" t="str">
        <f>六年级折返跑得分</f>
        <v/>
      </c>
      <c r="AB1181" s="515" t="str">
        <f>六年级等级</f>
        <v/>
      </c>
      <c r="AC1181" s="533" t="str">
        <f>六年级跳绳附加分</f>
        <v/>
      </c>
      <c r="AD1181" s="534" t="str">
        <f>六年级标准分</f>
        <v/>
      </c>
      <c r="AE1181" s="534" t="str">
        <f>六年级总分</f>
        <v/>
      </c>
      <c r="AF1181" s="517" t="str">
        <f>六年级等级</f>
        <v/>
      </c>
      <c r="AM1181" s="452" t="str">
        <f>折返时间</f>
        <v/>
      </c>
    </row>
    <row r="1182" spans="1:39">
      <c r="A1182" s="476">
        <v>617</v>
      </c>
      <c r="B1182" s="477">
        <v>60</v>
      </c>
      <c r="C1182" s="586"/>
      <c r="D1182" s="587"/>
      <c r="E1182" s="586"/>
      <c r="F1182" s="473"/>
      <c r="G1182" s="608"/>
      <c r="H1182" s="475"/>
      <c r="I1182" s="613"/>
      <c r="J1182" s="614"/>
      <c r="K1182" s="614"/>
      <c r="L1182" s="615"/>
      <c r="M1182" s="616"/>
      <c r="N1182" s="505" t="str">
        <f>六年级BMI</f>
        <v/>
      </c>
      <c r="O1182" s="499" t="str">
        <f>六年级BMI等级</f>
        <v/>
      </c>
      <c r="P1182" s="500" t="str">
        <f>六年级BMI得分</f>
        <v/>
      </c>
      <c r="Q1182" s="515" t="str">
        <f>六年级肺活量得分</f>
        <v/>
      </c>
      <c r="R1182" s="512" t="str">
        <f>六年级等级</f>
        <v/>
      </c>
      <c r="S1182" s="516" t="str">
        <f>六年级50米跑得分</f>
        <v/>
      </c>
      <c r="T1182" s="517" t="str">
        <f>六年级等级</f>
        <v/>
      </c>
      <c r="U1182" s="516" t="str">
        <f>六年级坐位体前屈得分</f>
        <v/>
      </c>
      <c r="V1182" s="517" t="str">
        <f>六年级等级</f>
        <v/>
      </c>
      <c r="W1182" s="516" t="str">
        <f>六年级一分钟跳绳得分</f>
        <v/>
      </c>
      <c r="X1182" s="517" t="str">
        <f>六年级等级</f>
        <v/>
      </c>
      <c r="Y1182" s="515" t="str">
        <f>六年级仰卧起坐得分</f>
        <v/>
      </c>
      <c r="Z1182" s="518" t="str">
        <f>六年级等级</f>
        <v/>
      </c>
      <c r="AA1182" s="533" t="str">
        <f>六年级折返跑得分</f>
        <v/>
      </c>
      <c r="AB1182" s="515" t="str">
        <f>六年级等级</f>
        <v/>
      </c>
      <c r="AC1182" s="533" t="str">
        <f>六年级跳绳附加分</f>
        <v/>
      </c>
      <c r="AD1182" s="534" t="str">
        <f>六年级标准分</f>
        <v/>
      </c>
      <c r="AE1182" s="534" t="str">
        <f>六年级总分</f>
        <v/>
      </c>
      <c r="AF1182" s="517" t="str">
        <f>六年级等级</f>
        <v/>
      </c>
      <c r="AM1182" s="452" t="str">
        <f>折返时间</f>
        <v/>
      </c>
    </row>
    <row r="1183" spans="1:39">
      <c r="A1183" s="476">
        <v>617</v>
      </c>
      <c r="B1183" s="477">
        <v>61</v>
      </c>
      <c r="C1183" s="586"/>
      <c r="D1183" s="587"/>
      <c r="E1183" s="586"/>
      <c r="F1183" s="473"/>
      <c r="G1183" s="608"/>
      <c r="H1183" s="475"/>
      <c r="I1183" s="613"/>
      <c r="J1183" s="614"/>
      <c r="K1183" s="614"/>
      <c r="L1183" s="615"/>
      <c r="M1183" s="616"/>
      <c r="N1183" s="505" t="str">
        <f>六年级BMI</f>
        <v/>
      </c>
      <c r="O1183" s="499" t="str">
        <f>六年级BMI等级</f>
        <v/>
      </c>
      <c r="P1183" s="500" t="str">
        <f>六年级BMI得分</f>
        <v/>
      </c>
      <c r="Q1183" s="515" t="str">
        <f>六年级肺活量得分</f>
        <v/>
      </c>
      <c r="R1183" s="512" t="str">
        <f>六年级等级</f>
        <v/>
      </c>
      <c r="S1183" s="516" t="str">
        <f>六年级50米跑得分</f>
        <v/>
      </c>
      <c r="T1183" s="517" t="str">
        <f>六年级等级</f>
        <v/>
      </c>
      <c r="U1183" s="516" t="str">
        <f>六年级坐位体前屈得分</f>
        <v/>
      </c>
      <c r="V1183" s="517" t="str">
        <f>六年级等级</f>
        <v/>
      </c>
      <c r="W1183" s="516" t="str">
        <f>六年级一分钟跳绳得分</f>
        <v/>
      </c>
      <c r="X1183" s="517" t="str">
        <f>六年级等级</f>
        <v/>
      </c>
      <c r="Y1183" s="515" t="str">
        <f>六年级仰卧起坐得分</f>
        <v/>
      </c>
      <c r="Z1183" s="518" t="str">
        <f>六年级等级</f>
        <v/>
      </c>
      <c r="AA1183" s="533" t="str">
        <f>六年级折返跑得分</f>
        <v/>
      </c>
      <c r="AB1183" s="515" t="str">
        <f>六年级等级</f>
        <v/>
      </c>
      <c r="AC1183" s="533" t="str">
        <f>六年级跳绳附加分</f>
        <v/>
      </c>
      <c r="AD1183" s="534" t="str">
        <f>六年级标准分</f>
        <v/>
      </c>
      <c r="AE1183" s="534" t="str">
        <f>六年级总分</f>
        <v/>
      </c>
      <c r="AF1183" s="517" t="str">
        <f>六年级等级</f>
        <v/>
      </c>
      <c r="AM1183" s="452" t="str">
        <f>折返时间</f>
        <v/>
      </c>
    </row>
    <row r="1184" spans="1:39">
      <c r="A1184" s="476">
        <v>617</v>
      </c>
      <c r="B1184" s="477">
        <v>62</v>
      </c>
      <c r="C1184" s="586"/>
      <c r="D1184" s="587"/>
      <c r="E1184" s="586"/>
      <c r="F1184" s="473"/>
      <c r="G1184" s="608"/>
      <c r="H1184" s="475"/>
      <c r="I1184" s="613"/>
      <c r="J1184" s="614"/>
      <c r="K1184" s="614"/>
      <c r="L1184" s="615"/>
      <c r="M1184" s="616"/>
      <c r="N1184" s="505" t="str">
        <f>六年级BMI</f>
        <v/>
      </c>
      <c r="O1184" s="499" t="str">
        <f>六年级BMI等级</f>
        <v/>
      </c>
      <c r="P1184" s="500" t="str">
        <f>六年级BMI得分</f>
        <v/>
      </c>
      <c r="Q1184" s="515" t="str">
        <f>六年级肺活量得分</f>
        <v/>
      </c>
      <c r="R1184" s="512" t="str">
        <f>六年级等级</f>
        <v/>
      </c>
      <c r="S1184" s="516" t="str">
        <f>六年级50米跑得分</f>
        <v/>
      </c>
      <c r="T1184" s="517" t="str">
        <f>六年级等级</f>
        <v/>
      </c>
      <c r="U1184" s="516" t="str">
        <f>六年级坐位体前屈得分</f>
        <v/>
      </c>
      <c r="V1184" s="517" t="str">
        <f>六年级等级</f>
        <v/>
      </c>
      <c r="W1184" s="516" t="str">
        <f>六年级一分钟跳绳得分</f>
        <v/>
      </c>
      <c r="X1184" s="517" t="str">
        <f>六年级等级</f>
        <v/>
      </c>
      <c r="Y1184" s="515" t="str">
        <f>六年级仰卧起坐得分</f>
        <v/>
      </c>
      <c r="Z1184" s="518" t="str">
        <f>六年级等级</f>
        <v/>
      </c>
      <c r="AA1184" s="533" t="str">
        <f>六年级折返跑得分</f>
        <v/>
      </c>
      <c r="AB1184" s="515" t="str">
        <f>六年级等级</f>
        <v/>
      </c>
      <c r="AC1184" s="533" t="str">
        <f>六年级跳绳附加分</f>
        <v/>
      </c>
      <c r="AD1184" s="534" t="str">
        <f>六年级标准分</f>
        <v/>
      </c>
      <c r="AE1184" s="534" t="str">
        <f>六年级总分</f>
        <v/>
      </c>
      <c r="AF1184" s="517" t="str">
        <f>六年级等级</f>
        <v/>
      </c>
      <c r="AM1184" s="452" t="str">
        <f>折返时间</f>
        <v/>
      </c>
    </row>
    <row r="1185" spans="1:39">
      <c r="A1185" s="476">
        <v>617</v>
      </c>
      <c r="B1185" s="477">
        <v>63</v>
      </c>
      <c r="C1185" s="586"/>
      <c r="D1185" s="587"/>
      <c r="E1185" s="586"/>
      <c r="F1185" s="625"/>
      <c r="G1185" s="608"/>
      <c r="H1185" s="475"/>
      <c r="I1185" s="613"/>
      <c r="J1185" s="614"/>
      <c r="K1185" s="614"/>
      <c r="L1185" s="615"/>
      <c r="M1185" s="616"/>
      <c r="N1185" s="505" t="str">
        <f>六年级BMI</f>
        <v/>
      </c>
      <c r="O1185" s="499" t="str">
        <f>六年级BMI等级</f>
        <v/>
      </c>
      <c r="P1185" s="500" t="str">
        <f>六年级BMI得分</f>
        <v/>
      </c>
      <c r="Q1185" s="515" t="str">
        <f>六年级肺活量得分</f>
        <v/>
      </c>
      <c r="R1185" s="512" t="str">
        <f>六年级等级</f>
        <v/>
      </c>
      <c r="S1185" s="516" t="str">
        <f>六年级50米跑得分</f>
        <v/>
      </c>
      <c r="T1185" s="517" t="str">
        <f>六年级等级</f>
        <v/>
      </c>
      <c r="U1185" s="516" t="str">
        <f>六年级坐位体前屈得分</f>
        <v/>
      </c>
      <c r="V1185" s="517" t="str">
        <f>六年级等级</f>
        <v/>
      </c>
      <c r="W1185" s="516" t="str">
        <f>六年级一分钟跳绳得分</f>
        <v/>
      </c>
      <c r="X1185" s="517" t="str">
        <f>六年级等级</f>
        <v/>
      </c>
      <c r="Y1185" s="515" t="str">
        <f>六年级仰卧起坐得分</f>
        <v/>
      </c>
      <c r="Z1185" s="518" t="str">
        <f>六年级等级</f>
        <v/>
      </c>
      <c r="AA1185" s="533" t="str">
        <f>六年级折返跑得分</f>
        <v/>
      </c>
      <c r="AB1185" s="515" t="str">
        <f>六年级等级</f>
        <v/>
      </c>
      <c r="AC1185" s="533" t="str">
        <f>六年级跳绳附加分</f>
        <v/>
      </c>
      <c r="AD1185" s="534" t="str">
        <f>六年级标准分</f>
        <v/>
      </c>
      <c r="AE1185" s="534" t="str">
        <f>六年级总分</f>
        <v/>
      </c>
      <c r="AF1185" s="517" t="str">
        <f>六年级等级</f>
        <v/>
      </c>
      <c r="AM1185" s="452" t="str">
        <f>折返时间</f>
        <v/>
      </c>
    </row>
    <row r="1186" spans="1:39">
      <c r="A1186" s="476">
        <v>617</v>
      </c>
      <c r="B1186" s="477">
        <v>64</v>
      </c>
      <c r="C1186" s="586"/>
      <c r="D1186" s="587"/>
      <c r="E1186" s="586"/>
      <c r="F1186" s="625"/>
      <c r="G1186" s="608"/>
      <c r="H1186" s="475"/>
      <c r="I1186" s="613"/>
      <c r="J1186" s="614"/>
      <c r="K1186" s="614"/>
      <c r="L1186" s="615"/>
      <c r="M1186" s="616"/>
      <c r="N1186" s="505" t="str">
        <f>六年级BMI</f>
        <v/>
      </c>
      <c r="O1186" s="499" t="str">
        <f>六年级BMI等级</f>
        <v/>
      </c>
      <c r="P1186" s="500" t="str">
        <f>六年级BMI得分</f>
        <v/>
      </c>
      <c r="Q1186" s="515" t="str">
        <f>六年级肺活量得分</f>
        <v/>
      </c>
      <c r="R1186" s="512" t="str">
        <f>六年级等级</f>
        <v/>
      </c>
      <c r="S1186" s="516" t="str">
        <f>六年级50米跑得分</f>
        <v/>
      </c>
      <c r="T1186" s="517" t="str">
        <f>六年级等级</f>
        <v/>
      </c>
      <c r="U1186" s="516" t="str">
        <f>六年级坐位体前屈得分</f>
        <v/>
      </c>
      <c r="V1186" s="517" t="str">
        <f>六年级等级</f>
        <v/>
      </c>
      <c r="W1186" s="516" t="str">
        <f>六年级一分钟跳绳得分</f>
        <v/>
      </c>
      <c r="X1186" s="517" t="str">
        <f>六年级等级</f>
        <v/>
      </c>
      <c r="Y1186" s="515" t="str">
        <f>六年级仰卧起坐得分</f>
        <v/>
      </c>
      <c r="Z1186" s="518" t="str">
        <f>六年级等级</f>
        <v/>
      </c>
      <c r="AA1186" s="533" t="str">
        <f>六年级折返跑得分</f>
        <v/>
      </c>
      <c r="AB1186" s="515" t="str">
        <f>六年级等级</f>
        <v/>
      </c>
      <c r="AC1186" s="533" t="str">
        <f>六年级跳绳附加分</f>
        <v/>
      </c>
      <c r="AD1186" s="534" t="str">
        <f>六年级标准分</f>
        <v/>
      </c>
      <c r="AE1186" s="534" t="str">
        <f>六年级总分</f>
        <v/>
      </c>
      <c r="AF1186" s="517" t="str">
        <f>六年级等级</f>
        <v/>
      </c>
      <c r="AM1186" s="452" t="str">
        <f>折返时间</f>
        <v/>
      </c>
    </row>
    <row r="1187" spans="1:39">
      <c r="A1187" s="476">
        <v>617</v>
      </c>
      <c r="B1187" s="477">
        <v>65</v>
      </c>
      <c r="C1187" s="632"/>
      <c r="D1187" s="633"/>
      <c r="E1187" s="632"/>
      <c r="F1187" s="625"/>
      <c r="G1187" s="608"/>
      <c r="H1187" s="475"/>
      <c r="I1187" s="613"/>
      <c r="J1187" s="614"/>
      <c r="K1187" s="614"/>
      <c r="L1187" s="615"/>
      <c r="M1187" s="616"/>
      <c r="N1187" s="505" t="str">
        <f>六年级BMI</f>
        <v/>
      </c>
      <c r="O1187" s="499" t="str">
        <f>六年级BMI等级</f>
        <v/>
      </c>
      <c r="P1187" s="500" t="str">
        <f>六年级BMI得分</f>
        <v/>
      </c>
      <c r="Q1187" s="515" t="str">
        <f>六年级肺活量得分</f>
        <v/>
      </c>
      <c r="R1187" s="512" t="str">
        <f>六年级等级</f>
        <v/>
      </c>
      <c r="S1187" s="516" t="str">
        <f>六年级50米跑得分</f>
        <v/>
      </c>
      <c r="T1187" s="517" t="str">
        <f>六年级等级</f>
        <v/>
      </c>
      <c r="U1187" s="516" t="str">
        <f>六年级坐位体前屈得分</f>
        <v/>
      </c>
      <c r="V1187" s="517" t="str">
        <f>六年级等级</f>
        <v/>
      </c>
      <c r="W1187" s="516" t="str">
        <f>六年级一分钟跳绳得分</f>
        <v/>
      </c>
      <c r="X1187" s="517" t="str">
        <f>六年级等级</f>
        <v/>
      </c>
      <c r="Y1187" s="515" t="str">
        <f>六年级仰卧起坐得分</f>
        <v/>
      </c>
      <c r="Z1187" s="518" t="str">
        <f>六年级等级</f>
        <v/>
      </c>
      <c r="AA1187" s="533" t="str">
        <f>六年级折返跑得分</f>
        <v/>
      </c>
      <c r="AB1187" s="515" t="str">
        <f>六年级等级</f>
        <v/>
      </c>
      <c r="AC1187" s="533" t="str">
        <f>六年级跳绳附加分</f>
        <v/>
      </c>
      <c r="AD1187" s="534" t="str">
        <f>六年级标准分</f>
        <v/>
      </c>
      <c r="AE1187" s="534" t="str">
        <f>六年级总分</f>
        <v/>
      </c>
      <c r="AF1187" s="517" t="str">
        <f>六年级等级</f>
        <v/>
      </c>
      <c r="AM1187" s="452" t="str">
        <f>折返时间</f>
        <v/>
      </c>
    </row>
    <row r="1188" spans="1:39">
      <c r="A1188" s="476">
        <v>617</v>
      </c>
      <c r="B1188" s="477">
        <v>66</v>
      </c>
      <c r="C1188" s="632"/>
      <c r="D1188" s="633"/>
      <c r="E1188" s="632"/>
      <c r="F1188" s="625"/>
      <c r="G1188" s="608"/>
      <c r="H1188" s="475"/>
      <c r="I1188" s="613"/>
      <c r="J1188" s="614"/>
      <c r="K1188" s="614"/>
      <c r="L1188" s="615"/>
      <c r="M1188" s="616"/>
      <c r="N1188" s="505" t="str">
        <f>六年级BMI</f>
        <v/>
      </c>
      <c r="O1188" s="499" t="str">
        <f>六年级BMI等级</f>
        <v/>
      </c>
      <c r="P1188" s="500" t="str">
        <f>六年级BMI得分</f>
        <v/>
      </c>
      <c r="Q1188" s="515" t="str">
        <f>六年级肺活量得分</f>
        <v/>
      </c>
      <c r="R1188" s="512" t="str">
        <f>六年级等级</f>
        <v/>
      </c>
      <c r="S1188" s="516" t="str">
        <f>六年级50米跑得分</f>
        <v/>
      </c>
      <c r="T1188" s="517" t="str">
        <f>六年级等级</f>
        <v/>
      </c>
      <c r="U1188" s="516" t="str">
        <f>六年级坐位体前屈得分</f>
        <v/>
      </c>
      <c r="V1188" s="517" t="str">
        <f>六年级等级</f>
        <v/>
      </c>
      <c r="W1188" s="516" t="str">
        <f>六年级一分钟跳绳得分</f>
        <v/>
      </c>
      <c r="X1188" s="517" t="str">
        <f>六年级等级</f>
        <v/>
      </c>
      <c r="Y1188" s="515" t="str">
        <f>六年级仰卧起坐得分</f>
        <v/>
      </c>
      <c r="Z1188" s="518" t="str">
        <f>六年级等级</f>
        <v/>
      </c>
      <c r="AA1188" s="533" t="str">
        <f>六年级折返跑得分</f>
        <v/>
      </c>
      <c r="AB1188" s="515" t="str">
        <f>六年级等级</f>
        <v/>
      </c>
      <c r="AC1188" s="533" t="str">
        <f>六年级跳绳附加分</f>
        <v/>
      </c>
      <c r="AD1188" s="534" t="str">
        <f>六年级标准分</f>
        <v/>
      </c>
      <c r="AE1188" s="534" t="str">
        <f>六年级总分</f>
        <v/>
      </c>
      <c r="AF1188" s="517" t="str">
        <f>六年级等级</f>
        <v/>
      </c>
      <c r="AM1188" s="452" t="str">
        <f>折返时间</f>
        <v/>
      </c>
    </row>
    <row r="1189" spans="1:39">
      <c r="A1189" s="476">
        <v>617</v>
      </c>
      <c r="B1189" s="477">
        <v>67</v>
      </c>
      <c r="C1189" s="632"/>
      <c r="D1189" s="633"/>
      <c r="E1189" s="632"/>
      <c r="F1189" s="625"/>
      <c r="G1189" s="608"/>
      <c r="H1189" s="475"/>
      <c r="I1189" s="613"/>
      <c r="J1189" s="614"/>
      <c r="K1189" s="614"/>
      <c r="L1189" s="615"/>
      <c r="M1189" s="616"/>
      <c r="N1189" s="505" t="str">
        <f>六年级BMI</f>
        <v/>
      </c>
      <c r="O1189" s="499" t="str">
        <f>六年级BMI等级</f>
        <v/>
      </c>
      <c r="P1189" s="500" t="str">
        <f>六年级BMI得分</f>
        <v/>
      </c>
      <c r="Q1189" s="515" t="str">
        <f>六年级肺活量得分</f>
        <v/>
      </c>
      <c r="R1189" s="512" t="str">
        <f>六年级等级</f>
        <v/>
      </c>
      <c r="S1189" s="516" t="str">
        <f>六年级50米跑得分</f>
        <v/>
      </c>
      <c r="T1189" s="517" t="str">
        <f>六年级等级</f>
        <v/>
      </c>
      <c r="U1189" s="516" t="str">
        <f>六年级坐位体前屈得分</f>
        <v/>
      </c>
      <c r="V1189" s="517" t="str">
        <f>六年级等级</f>
        <v/>
      </c>
      <c r="W1189" s="516" t="str">
        <f>六年级一分钟跳绳得分</f>
        <v/>
      </c>
      <c r="X1189" s="517" t="str">
        <f>六年级等级</f>
        <v/>
      </c>
      <c r="Y1189" s="515" t="str">
        <f>六年级仰卧起坐得分</f>
        <v/>
      </c>
      <c r="Z1189" s="518" t="str">
        <f>六年级等级</f>
        <v/>
      </c>
      <c r="AA1189" s="533" t="str">
        <f>六年级折返跑得分</f>
        <v/>
      </c>
      <c r="AB1189" s="515" t="str">
        <f>六年级等级</f>
        <v/>
      </c>
      <c r="AC1189" s="533" t="str">
        <f>六年级跳绳附加分</f>
        <v/>
      </c>
      <c r="AD1189" s="534" t="str">
        <f>六年级标准分</f>
        <v/>
      </c>
      <c r="AE1189" s="534" t="str">
        <f>六年级总分</f>
        <v/>
      </c>
      <c r="AF1189" s="517" t="str">
        <f>六年级等级</f>
        <v/>
      </c>
      <c r="AM1189" s="452" t="str">
        <f>折返时间</f>
        <v/>
      </c>
    </row>
    <row r="1190" spans="1:39">
      <c r="A1190" s="476">
        <v>617</v>
      </c>
      <c r="B1190" s="477">
        <v>68</v>
      </c>
      <c r="C1190" s="632"/>
      <c r="D1190" s="633"/>
      <c r="E1190" s="632"/>
      <c r="F1190" s="625"/>
      <c r="G1190" s="608"/>
      <c r="H1190" s="475"/>
      <c r="I1190" s="613"/>
      <c r="J1190" s="614"/>
      <c r="K1190" s="614"/>
      <c r="L1190" s="615"/>
      <c r="M1190" s="616"/>
      <c r="N1190" s="505" t="str">
        <f>六年级BMI</f>
        <v/>
      </c>
      <c r="O1190" s="499" t="str">
        <f>六年级BMI等级</f>
        <v/>
      </c>
      <c r="P1190" s="500" t="str">
        <f>六年级BMI得分</f>
        <v/>
      </c>
      <c r="Q1190" s="515" t="str">
        <f>六年级肺活量得分</f>
        <v/>
      </c>
      <c r="R1190" s="512" t="str">
        <f>六年级等级</f>
        <v/>
      </c>
      <c r="S1190" s="516" t="str">
        <f>六年级50米跑得分</f>
        <v/>
      </c>
      <c r="T1190" s="517" t="str">
        <f>六年级等级</f>
        <v/>
      </c>
      <c r="U1190" s="516" t="str">
        <f>六年级坐位体前屈得分</f>
        <v/>
      </c>
      <c r="V1190" s="517" t="str">
        <f>六年级等级</f>
        <v/>
      </c>
      <c r="W1190" s="516" t="str">
        <f>六年级一分钟跳绳得分</f>
        <v/>
      </c>
      <c r="X1190" s="517" t="str">
        <f>六年级等级</f>
        <v/>
      </c>
      <c r="Y1190" s="515" t="str">
        <f>六年级仰卧起坐得分</f>
        <v/>
      </c>
      <c r="Z1190" s="518" t="str">
        <f>六年级等级</f>
        <v/>
      </c>
      <c r="AA1190" s="533" t="str">
        <f>六年级折返跑得分</f>
        <v/>
      </c>
      <c r="AB1190" s="515" t="str">
        <f>六年级等级</f>
        <v/>
      </c>
      <c r="AC1190" s="533" t="str">
        <f>六年级跳绳附加分</f>
        <v/>
      </c>
      <c r="AD1190" s="534" t="str">
        <f>六年级标准分</f>
        <v/>
      </c>
      <c r="AE1190" s="534" t="str">
        <f>六年级总分</f>
        <v/>
      </c>
      <c r="AF1190" s="517" t="str">
        <f>六年级等级</f>
        <v/>
      </c>
      <c r="AM1190" s="452" t="str">
        <f>折返时间</f>
        <v/>
      </c>
    </row>
    <row r="1191" spans="1:39">
      <c r="A1191" s="476">
        <v>617</v>
      </c>
      <c r="B1191" s="477">
        <v>69</v>
      </c>
      <c r="C1191" s="632"/>
      <c r="D1191" s="633"/>
      <c r="E1191" s="632"/>
      <c r="F1191" s="625"/>
      <c r="G1191" s="608"/>
      <c r="H1191" s="475"/>
      <c r="I1191" s="613"/>
      <c r="J1191" s="614"/>
      <c r="K1191" s="614"/>
      <c r="L1191" s="615"/>
      <c r="M1191" s="616"/>
      <c r="N1191" s="505" t="str">
        <f>六年级BMI</f>
        <v/>
      </c>
      <c r="O1191" s="499" t="str">
        <f>六年级BMI等级</f>
        <v/>
      </c>
      <c r="P1191" s="500" t="str">
        <f>六年级BMI得分</f>
        <v/>
      </c>
      <c r="Q1191" s="515" t="str">
        <f>六年级肺活量得分</f>
        <v/>
      </c>
      <c r="R1191" s="512" t="str">
        <f>六年级等级</f>
        <v/>
      </c>
      <c r="S1191" s="516" t="str">
        <f>六年级50米跑得分</f>
        <v/>
      </c>
      <c r="T1191" s="517" t="str">
        <f>六年级等级</f>
        <v/>
      </c>
      <c r="U1191" s="516" t="str">
        <f>六年级坐位体前屈得分</f>
        <v/>
      </c>
      <c r="V1191" s="517" t="str">
        <f>六年级等级</f>
        <v/>
      </c>
      <c r="W1191" s="516" t="str">
        <f>六年级一分钟跳绳得分</f>
        <v/>
      </c>
      <c r="X1191" s="517" t="str">
        <f>六年级等级</f>
        <v/>
      </c>
      <c r="Y1191" s="515" t="str">
        <f>六年级仰卧起坐得分</f>
        <v/>
      </c>
      <c r="Z1191" s="518" t="str">
        <f>六年级等级</f>
        <v/>
      </c>
      <c r="AA1191" s="533" t="str">
        <f>六年级折返跑得分</f>
        <v/>
      </c>
      <c r="AB1191" s="515" t="str">
        <f>六年级等级</f>
        <v/>
      </c>
      <c r="AC1191" s="533" t="str">
        <f>六年级跳绳附加分</f>
        <v/>
      </c>
      <c r="AD1191" s="534" t="str">
        <f>六年级标准分</f>
        <v/>
      </c>
      <c r="AE1191" s="534" t="str">
        <f>六年级总分</f>
        <v/>
      </c>
      <c r="AF1191" s="517" t="str">
        <f>六年级等级</f>
        <v/>
      </c>
      <c r="AM1191" s="452" t="str">
        <f>折返时间</f>
        <v/>
      </c>
    </row>
    <row r="1192" ht="15.75" spans="1:39">
      <c r="A1192" s="535">
        <v>617</v>
      </c>
      <c r="B1192" s="536">
        <v>70</v>
      </c>
      <c r="C1192" s="634"/>
      <c r="D1192" s="635"/>
      <c r="E1192" s="634"/>
      <c r="F1192" s="636"/>
      <c r="G1192" s="611"/>
      <c r="H1192" s="542"/>
      <c r="I1192" s="617"/>
      <c r="J1192" s="618"/>
      <c r="K1192" s="618"/>
      <c r="L1192" s="619"/>
      <c r="M1192" s="620"/>
      <c r="N1192" s="573" t="str">
        <f>六年级BMI</f>
        <v/>
      </c>
      <c r="O1192" s="574" t="str">
        <f>六年级BMI等级</f>
        <v/>
      </c>
      <c r="P1192" s="575" t="str">
        <f>六年级BMI得分</f>
        <v/>
      </c>
      <c r="Q1192" s="576" t="str">
        <f>六年级肺活量得分</f>
        <v/>
      </c>
      <c r="R1192" s="577" t="str">
        <f>六年级等级</f>
        <v/>
      </c>
      <c r="S1192" s="578" t="str">
        <f>六年级50米跑得分</f>
        <v/>
      </c>
      <c r="T1192" s="567" t="str">
        <f>六年级等级</f>
        <v/>
      </c>
      <c r="U1192" s="578" t="str">
        <f>六年级坐位体前屈得分</f>
        <v/>
      </c>
      <c r="V1192" s="567" t="str">
        <f>六年级等级</f>
        <v/>
      </c>
      <c r="W1192" s="578" t="str">
        <f>六年级一分钟跳绳得分</f>
        <v/>
      </c>
      <c r="X1192" s="567" t="str">
        <f>六年级等级</f>
        <v/>
      </c>
      <c r="Y1192" s="576" t="str">
        <f>六年级仰卧起坐得分</f>
        <v/>
      </c>
      <c r="Z1192" s="579" t="str">
        <f>六年级等级</f>
        <v/>
      </c>
      <c r="AA1192" s="565" t="str">
        <f>六年级折返跑得分</f>
        <v/>
      </c>
      <c r="AB1192" s="576" t="str">
        <f>六年级等级</f>
        <v/>
      </c>
      <c r="AC1192" s="565" t="str">
        <f>六年级跳绳附加分</f>
        <v/>
      </c>
      <c r="AD1192" s="566" t="str">
        <f>六年级标准分</f>
        <v/>
      </c>
      <c r="AE1192" s="566" t="str">
        <f>六年级总分</f>
        <v/>
      </c>
      <c r="AF1192" s="567" t="str">
        <f>六年级等级</f>
        <v/>
      </c>
      <c r="AM1192" s="452" t="str">
        <f>折返时间</f>
        <v/>
      </c>
    </row>
    <row r="1193" ht="15.75" spans="1:39">
      <c r="A1193" s="468">
        <v>618</v>
      </c>
      <c r="B1193" s="469">
        <v>1</v>
      </c>
      <c r="C1193" s="637"/>
      <c r="D1193" s="638"/>
      <c r="E1193" s="637"/>
      <c r="F1193" s="473"/>
      <c r="G1193" s="612"/>
      <c r="H1193" s="475"/>
      <c r="I1193" s="621"/>
      <c r="J1193" s="622"/>
      <c r="K1193" s="622"/>
      <c r="L1193" s="623"/>
      <c r="M1193" s="624"/>
      <c r="N1193" s="498" t="str">
        <f>六年级BMI</f>
        <v/>
      </c>
      <c r="O1193" s="499" t="str">
        <f>六年级BMI等级</f>
        <v/>
      </c>
      <c r="P1193" s="500" t="str">
        <f>六年级BMI得分</f>
        <v/>
      </c>
      <c r="Q1193" s="511" t="str">
        <f>六年级肺活量得分</f>
        <v/>
      </c>
      <c r="R1193" s="512" t="str">
        <f>六年级等级</f>
        <v/>
      </c>
      <c r="S1193" s="513" t="str">
        <f>六年级50米跑得分</f>
        <v/>
      </c>
      <c r="T1193" s="512" t="str">
        <f>六年级等级</f>
        <v/>
      </c>
      <c r="U1193" s="513" t="str">
        <f>六年级坐位体前屈得分</f>
        <v/>
      </c>
      <c r="V1193" s="512" t="str">
        <f>六年级等级</f>
        <v/>
      </c>
      <c r="W1193" s="513" t="str">
        <f>六年级一分钟跳绳得分</f>
        <v/>
      </c>
      <c r="X1193" s="512" t="str">
        <f>六年级等级</f>
        <v/>
      </c>
      <c r="Y1193" s="511" t="str">
        <f>六年级仰卧起坐得分</f>
        <v/>
      </c>
      <c r="Z1193" s="514" t="str">
        <f>六年级等级</f>
        <v/>
      </c>
      <c r="AA1193" s="530" t="str">
        <f>六年级折返跑得分</f>
        <v/>
      </c>
      <c r="AB1193" s="511" t="str">
        <f>六年级等级</f>
        <v/>
      </c>
      <c r="AC1193" s="530" t="str">
        <f>六年级跳绳附加分</f>
        <v/>
      </c>
      <c r="AD1193" s="531" t="str">
        <f>六年级标准分</f>
        <v/>
      </c>
      <c r="AE1193" s="531" t="str">
        <f>六年级总分</f>
        <v/>
      </c>
      <c r="AF1193" s="512" t="str">
        <f>六年级等级</f>
        <v/>
      </c>
      <c r="AM1193" s="452" t="str">
        <f>折返时间</f>
        <v/>
      </c>
    </row>
    <row r="1194" spans="1:39">
      <c r="A1194" s="476">
        <v>618</v>
      </c>
      <c r="B1194" s="477">
        <v>2</v>
      </c>
      <c r="C1194" s="632"/>
      <c r="D1194" s="633"/>
      <c r="E1194" s="632"/>
      <c r="F1194" s="473"/>
      <c r="G1194" s="608"/>
      <c r="H1194" s="475"/>
      <c r="I1194" s="613"/>
      <c r="J1194" s="614"/>
      <c r="K1194" s="614"/>
      <c r="L1194" s="615"/>
      <c r="M1194" s="616"/>
      <c r="N1194" s="505" t="str">
        <f>六年级BMI</f>
        <v/>
      </c>
      <c r="O1194" s="499" t="str">
        <f>六年级BMI等级</f>
        <v/>
      </c>
      <c r="P1194" s="500" t="str">
        <f>六年级BMI得分</f>
        <v/>
      </c>
      <c r="Q1194" s="515" t="str">
        <f>六年级肺活量得分</f>
        <v/>
      </c>
      <c r="R1194" s="512" t="str">
        <f>六年级等级</f>
        <v/>
      </c>
      <c r="S1194" s="516" t="str">
        <f>六年级50米跑得分</f>
        <v/>
      </c>
      <c r="T1194" s="517" t="str">
        <f>六年级等级</f>
        <v/>
      </c>
      <c r="U1194" s="516" t="str">
        <f>六年级坐位体前屈得分</f>
        <v/>
      </c>
      <c r="V1194" s="517" t="str">
        <f>六年级等级</f>
        <v/>
      </c>
      <c r="W1194" s="516" t="str">
        <f>六年级一分钟跳绳得分</f>
        <v/>
      </c>
      <c r="X1194" s="517" t="str">
        <f>六年级等级</f>
        <v/>
      </c>
      <c r="Y1194" s="515" t="str">
        <f>六年级仰卧起坐得分</f>
        <v/>
      </c>
      <c r="Z1194" s="518" t="str">
        <f>六年级等级</f>
        <v/>
      </c>
      <c r="AA1194" s="533" t="str">
        <f>六年级折返跑得分</f>
        <v/>
      </c>
      <c r="AB1194" s="515" t="str">
        <f>六年级等级</f>
        <v/>
      </c>
      <c r="AC1194" s="533" t="str">
        <f>六年级跳绳附加分</f>
        <v/>
      </c>
      <c r="AD1194" s="534" t="str">
        <f>六年级标准分</f>
        <v/>
      </c>
      <c r="AE1194" s="534" t="str">
        <f>六年级总分</f>
        <v/>
      </c>
      <c r="AF1194" s="517" t="str">
        <f>六年级等级</f>
        <v/>
      </c>
      <c r="AM1194" s="452" t="str">
        <f>折返时间</f>
        <v/>
      </c>
    </row>
    <row r="1195" spans="1:39">
      <c r="A1195" s="476">
        <v>618</v>
      </c>
      <c r="B1195" s="477">
        <v>3</v>
      </c>
      <c r="C1195" s="632"/>
      <c r="D1195" s="633"/>
      <c r="E1195" s="632"/>
      <c r="F1195" s="473"/>
      <c r="G1195" s="608"/>
      <c r="H1195" s="475"/>
      <c r="I1195" s="613"/>
      <c r="J1195" s="614"/>
      <c r="K1195" s="614"/>
      <c r="L1195" s="615"/>
      <c r="M1195" s="616"/>
      <c r="N1195" s="505" t="str">
        <f>六年级BMI</f>
        <v/>
      </c>
      <c r="O1195" s="499" t="str">
        <f>六年级BMI等级</f>
        <v/>
      </c>
      <c r="P1195" s="500" t="str">
        <f>六年级BMI得分</f>
        <v/>
      </c>
      <c r="Q1195" s="515" t="str">
        <f>六年级肺活量得分</f>
        <v/>
      </c>
      <c r="R1195" s="512" t="str">
        <f>六年级等级</f>
        <v/>
      </c>
      <c r="S1195" s="516" t="str">
        <f>六年级50米跑得分</f>
        <v/>
      </c>
      <c r="T1195" s="517" t="str">
        <f>六年级等级</f>
        <v/>
      </c>
      <c r="U1195" s="516" t="str">
        <f>六年级坐位体前屈得分</f>
        <v/>
      </c>
      <c r="V1195" s="517" t="str">
        <f>六年级等级</f>
        <v/>
      </c>
      <c r="W1195" s="516" t="str">
        <f>六年级一分钟跳绳得分</f>
        <v/>
      </c>
      <c r="X1195" s="517" t="str">
        <f>六年级等级</f>
        <v/>
      </c>
      <c r="Y1195" s="515" t="str">
        <f>六年级仰卧起坐得分</f>
        <v/>
      </c>
      <c r="Z1195" s="518" t="str">
        <f>六年级等级</f>
        <v/>
      </c>
      <c r="AA1195" s="533" t="str">
        <f>六年级折返跑得分</f>
        <v/>
      </c>
      <c r="AB1195" s="515" t="str">
        <f>六年级等级</f>
        <v/>
      </c>
      <c r="AC1195" s="533" t="str">
        <f>六年级跳绳附加分</f>
        <v/>
      </c>
      <c r="AD1195" s="534" t="str">
        <f>六年级标准分</f>
        <v/>
      </c>
      <c r="AE1195" s="534" t="str">
        <f>六年级总分</f>
        <v/>
      </c>
      <c r="AF1195" s="517" t="str">
        <f>六年级等级</f>
        <v/>
      </c>
      <c r="AM1195" s="452" t="str">
        <f>折返时间</f>
        <v/>
      </c>
    </row>
    <row r="1196" spans="1:39">
      <c r="A1196" s="476">
        <v>618</v>
      </c>
      <c r="B1196" s="477">
        <v>4</v>
      </c>
      <c r="C1196" s="632"/>
      <c r="D1196" s="633"/>
      <c r="E1196" s="632"/>
      <c r="F1196" s="473"/>
      <c r="G1196" s="608"/>
      <c r="H1196" s="475"/>
      <c r="I1196" s="613"/>
      <c r="J1196" s="614"/>
      <c r="K1196" s="614"/>
      <c r="L1196" s="615"/>
      <c r="M1196" s="616"/>
      <c r="N1196" s="505" t="str">
        <f>六年级BMI</f>
        <v/>
      </c>
      <c r="O1196" s="499" t="str">
        <f>六年级BMI等级</f>
        <v/>
      </c>
      <c r="P1196" s="500" t="str">
        <f>六年级BMI得分</f>
        <v/>
      </c>
      <c r="Q1196" s="515" t="str">
        <f>六年级肺活量得分</f>
        <v/>
      </c>
      <c r="R1196" s="512" t="str">
        <f>六年级等级</f>
        <v/>
      </c>
      <c r="S1196" s="516" t="str">
        <f>六年级50米跑得分</f>
        <v/>
      </c>
      <c r="T1196" s="517" t="str">
        <f>六年级等级</f>
        <v/>
      </c>
      <c r="U1196" s="516" t="str">
        <f>六年级坐位体前屈得分</f>
        <v/>
      </c>
      <c r="V1196" s="517" t="str">
        <f>六年级等级</f>
        <v/>
      </c>
      <c r="W1196" s="516" t="str">
        <f>六年级一分钟跳绳得分</f>
        <v/>
      </c>
      <c r="X1196" s="517" t="str">
        <f>六年级等级</f>
        <v/>
      </c>
      <c r="Y1196" s="515" t="str">
        <f>六年级仰卧起坐得分</f>
        <v/>
      </c>
      <c r="Z1196" s="518" t="str">
        <f>六年级等级</f>
        <v/>
      </c>
      <c r="AA1196" s="533" t="str">
        <f>六年级折返跑得分</f>
        <v/>
      </c>
      <c r="AB1196" s="515" t="str">
        <f>六年级等级</f>
        <v/>
      </c>
      <c r="AC1196" s="533" t="str">
        <f>六年级跳绳附加分</f>
        <v/>
      </c>
      <c r="AD1196" s="534" t="str">
        <f>六年级标准分</f>
        <v/>
      </c>
      <c r="AE1196" s="534" t="str">
        <f>六年级总分</f>
        <v/>
      </c>
      <c r="AF1196" s="517" t="str">
        <f>六年级等级</f>
        <v/>
      </c>
      <c r="AM1196" s="452" t="str">
        <f>折返时间</f>
        <v/>
      </c>
    </row>
    <row r="1197" spans="1:39">
      <c r="A1197" s="476">
        <v>618</v>
      </c>
      <c r="B1197" s="477">
        <v>5</v>
      </c>
      <c r="C1197" s="632"/>
      <c r="D1197" s="633"/>
      <c r="E1197" s="632"/>
      <c r="F1197" s="473"/>
      <c r="G1197" s="608"/>
      <c r="H1197" s="475"/>
      <c r="I1197" s="613"/>
      <c r="J1197" s="614"/>
      <c r="K1197" s="614"/>
      <c r="L1197" s="615"/>
      <c r="M1197" s="616"/>
      <c r="N1197" s="505" t="str">
        <f>六年级BMI</f>
        <v/>
      </c>
      <c r="O1197" s="499" t="str">
        <f>六年级BMI等级</f>
        <v/>
      </c>
      <c r="P1197" s="500" t="str">
        <f>六年级BMI得分</f>
        <v/>
      </c>
      <c r="Q1197" s="515" t="str">
        <f>六年级肺活量得分</f>
        <v/>
      </c>
      <c r="R1197" s="512" t="str">
        <f>六年级等级</f>
        <v/>
      </c>
      <c r="S1197" s="516" t="str">
        <f>六年级50米跑得分</f>
        <v/>
      </c>
      <c r="T1197" s="517" t="str">
        <f>六年级等级</f>
        <v/>
      </c>
      <c r="U1197" s="516" t="str">
        <f>六年级坐位体前屈得分</f>
        <v/>
      </c>
      <c r="V1197" s="517" t="str">
        <f>六年级等级</f>
        <v/>
      </c>
      <c r="W1197" s="516" t="str">
        <f>六年级一分钟跳绳得分</f>
        <v/>
      </c>
      <c r="X1197" s="517" t="str">
        <f>六年级等级</f>
        <v/>
      </c>
      <c r="Y1197" s="515" t="str">
        <f>六年级仰卧起坐得分</f>
        <v/>
      </c>
      <c r="Z1197" s="518" t="str">
        <f>六年级等级</f>
        <v/>
      </c>
      <c r="AA1197" s="533" t="str">
        <f>六年级折返跑得分</f>
        <v/>
      </c>
      <c r="AB1197" s="515" t="str">
        <f>六年级等级</f>
        <v/>
      </c>
      <c r="AC1197" s="533" t="str">
        <f>六年级跳绳附加分</f>
        <v/>
      </c>
      <c r="AD1197" s="534" t="str">
        <f>六年级标准分</f>
        <v/>
      </c>
      <c r="AE1197" s="534" t="str">
        <f>六年级总分</f>
        <v/>
      </c>
      <c r="AF1197" s="517" t="str">
        <f>六年级等级</f>
        <v/>
      </c>
      <c r="AM1197" s="452" t="str">
        <f>折返时间</f>
        <v/>
      </c>
    </row>
    <row r="1198" spans="1:39">
      <c r="A1198" s="476">
        <v>618</v>
      </c>
      <c r="B1198" s="477">
        <v>6</v>
      </c>
      <c r="C1198" s="632"/>
      <c r="D1198" s="633"/>
      <c r="E1198" s="632"/>
      <c r="F1198" s="473"/>
      <c r="G1198" s="608"/>
      <c r="H1198" s="475"/>
      <c r="I1198" s="613"/>
      <c r="J1198" s="614"/>
      <c r="K1198" s="614"/>
      <c r="L1198" s="615"/>
      <c r="M1198" s="616"/>
      <c r="N1198" s="505" t="str">
        <f>六年级BMI</f>
        <v/>
      </c>
      <c r="O1198" s="499" t="str">
        <f>六年级BMI等级</f>
        <v/>
      </c>
      <c r="P1198" s="500" t="str">
        <f>六年级BMI得分</f>
        <v/>
      </c>
      <c r="Q1198" s="515" t="str">
        <f>六年级肺活量得分</f>
        <v/>
      </c>
      <c r="R1198" s="512" t="str">
        <f>六年级等级</f>
        <v/>
      </c>
      <c r="S1198" s="516" t="str">
        <f>六年级50米跑得分</f>
        <v/>
      </c>
      <c r="T1198" s="517" t="str">
        <f>六年级等级</f>
        <v/>
      </c>
      <c r="U1198" s="516" t="str">
        <f>六年级坐位体前屈得分</f>
        <v/>
      </c>
      <c r="V1198" s="517" t="str">
        <f>六年级等级</f>
        <v/>
      </c>
      <c r="W1198" s="516" t="str">
        <f>六年级一分钟跳绳得分</f>
        <v/>
      </c>
      <c r="X1198" s="517" t="str">
        <f>六年级等级</f>
        <v/>
      </c>
      <c r="Y1198" s="515" t="str">
        <f>六年级仰卧起坐得分</f>
        <v/>
      </c>
      <c r="Z1198" s="518" t="str">
        <f>六年级等级</f>
        <v/>
      </c>
      <c r="AA1198" s="533" t="str">
        <f>六年级折返跑得分</f>
        <v/>
      </c>
      <c r="AB1198" s="515" t="str">
        <f>六年级等级</f>
        <v/>
      </c>
      <c r="AC1198" s="533" t="str">
        <f>六年级跳绳附加分</f>
        <v/>
      </c>
      <c r="AD1198" s="534" t="str">
        <f>六年级标准分</f>
        <v/>
      </c>
      <c r="AE1198" s="534" t="str">
        <f>六年级总分</f>
        <v/>
      </c>
      <c r="AF1198" s="517" t="str">
        <f>六年级等级</f>
        <v/>
      </c>
      <c r="AM1198" s="452" t="str">
        <f>折返时间</f>
        <v/>
      </c>
    </row>
    <row r="1199" spans="1:39">
      <c r="A1199" s="476">
        <v>618</v>
      </c>
      <c r="B1199" s="477">
        <v>7</v>
      </c>
      <c r="C1199" s="632"/>
      <c r="D1199" s="633"/>
      <c r="E1199" s="632"/>
      <c r="F1199" s="473"/>
      <c r="G1199" s="608"/>
      <c r="H1199" s="475"/>
      <c r="I1199" s="613"/>
      <c r="J1199" s="614"/>
      <c r="K1199" s="614"/>
      <c r="L1199" s="615"/>
      <c r="M1199" s="616"/>
      <c r="N1199" s="505" t="str">
        <f>六年级BMI</f>
        <v/>
      </c>
      <c r="O1199" s="499" t="str">
        <f>六年级BMI等级</f>
        <v/>
      </c>
      <c r="P1199" s="500" t="str">
        <f>六年级BMI得分</f>
        <v/>
      </c>
      <c r="Q1199" s="515" t="str">
        <f>六年级肺活量得分</f>
        <v/>
      </c>
      <c r="R1199" s="512" t="str">
        <f>六年级等级</f>
        <v/>
      </c>
      <c r="S1199" s="516" t="str">
        <f>六年级50米跑得分</f>
        <v/>
      </c>
      <c r="T1199" s="517" t="str">
        <f>六年级等级</f>
        <v/>
      </c>
      <c r="U1199" s="516" t="str">
        <f>六年级坐位体前屈得分</f>
        <v/>
      </c>
      <c r="V1199" s="517" t="str">
        <f>六年级等级</f>
        <v/>
      </c>
      <c r="W1199" s="516" t="str">
        <f>六年级一分钟跳绳得分</f>
        <v/>
      </c>
      <c r="X1199" s="517" t="str">
        <f>六年级等级</f>
        <v/>
      </c>
      <c r="Y1199" s="515" t="str">
        <f>六年级仰卧起坐得分</f>
        <v/>
      </c>
      <c r="Z1199" s="518" t="str">
        <f>六年级等级</f>
        <v/>
      </c>
      <c r="AA1199" s="533" t="str">
        <f>六年级折返跑得分</f>
        <v/>
      </c>
      <c r="AB1199" s="515" t="str">
        <f>六年级等级</f>
        <v/>
      </c>
      <c r="AC1199" s="533" t="str">
        <f>六年级跳绳附加分</f>
        <v/>
      </c>
      <c r="AD1199" s="534" t="str">
        <f>六年级标准分</f>
        <v/>
      </c>
      <c r="AE1199" s="534" t="str">
        <f>六年级总分</f>
        <v/>
      </c>
      <c r="AF1199" s="517" t="str">
        <f>六年级等级</f>
        <v/>
      </c>
      <c r="AM1199" s="452" t="str">
        <f>折返时间</f>
        <v/>
      </c>
    </row>
    <row r="1200" spans="1:39">
      <c r="A1200" s="476">
        <v>618</v>
      </c>
      <c r="B1200" s="477">
        <v>8</v>
      </c>
      <c r="C1200" s="632"/>
      <c r="D1200" s="633"/>
      <c r="E1200" s="632"/>
      <c r="F1200" s="473"/>
      <c r="G1200" s="608"/>
      <c r="H1200" s="475"/>
      <c r="I1200" s="613"/>
      <c r="J1200" s="614"/>
      <c r="K1200" s="614"/>
      <c r="L1200" s="615"/>
      <c r="M1200" s="616"/>
      <c r="N1200" s="505" t="str">
        <f>六年级BMI</f>
        <v/>
      </c>
      <c r="O1200" s="499" t="str">
        <f>六年级BMI等级</f>
        <v/>
      </c>
      <c r="P1200" s="500" t="str">
        <f>六年级BMI得分</f>
        <v/>
      </c>
      <c r="Q1200" s="515" t="str">
        <f>六年级肺活量得分</f>
        <v/>
      </c>
      <c r="R1200" s="512" t="str">
        <f>六年级等级</f>
        <v/>
      </c>
      <c r="S1200" s="516" t="str">
        <f>六年级50米跑得分</f>
        <v/>
      </c>
      <c r="T1200" s="517" t="str">
        <f>六年级等级</f>
        <v/>
      </c>
      <c r="U1200" s="516" t="str">
        <f>六年级坐位体前屈得分</f>
        <v/>
      </c>
      <c r="V1200" s="517" t="str">
        <f>六年级等级</f>
        <v/>
      </c>
      <c r="W1200" s="516" t="str">
        <f>六年级一分钟跳绳得分</f>
        <v/>
      </c>
      <c r="X1200" s="517" t="str">
        <f>六年级等级</f>
        <v/>
      </c>
      <c r="Y1200" s="515" t="str">
        <f>六年级仰卧起坐得分</f>
        <v/>
      </c>
      <c r="Z1200" s="518" t="str">
        <f>六年级等级</f>
        <v/>
      </c>
      <c r="AA1200" s="533" t="str">
        <f>六年级折返跑得分</f>
        <v/>
      </c>
      <c r="AB1200" s="515" t="str">
        <f>六年级等级</f>
        <v/>
      </c>
      <c r="AC1200" s="533" t="str">
        <f>六年级跳绳附加分</f>
        <v/>
      </c>
      <c r="AD1200" s="534" t="str">
        <f>六年级标准分</f>
        <v/>
      </c>
      <c r="AE1200" s="534" t="str">
        <f>六年级总分</f>
        <v/>
      </c>
      <c r="AF1200" s="517" t="str">
        <f>六年级等级</f>
        <v/>
      </c>
      <c r="AM1200" s="452" t="str">
        <f>折返时间</f>
        <v/>
      </c>
    </row>
    <row r="1201" spans="1:39">
      <c r="A1201" s="476">
        <v>618</v>
      </c>
      <c r="B1201" s="477">
        <v>9</v>
      </c>
      <c r="C1201" s="632"/>
      <c r="D1201" s="633"/>
      <c r="E1201" s="632"/>
      <c r="F1201" s="473"/>
      <c r="G1201" s="608"/>
      <c r="H1201" s="475"/>
      <c r="I1201" s="613"/>
      <c r="J1201" s="614"/>
      <c r="K1201" s="614"/>
      <c r="L1201" s="615"/>
      <c r="M1201" s="616"/>
      <c r="N1201" s="505" t="str">
        <f>六年级BMI</f>
        <v/>
      </c>
      <c r="O1201" s="499" t="str">
        <f>六年级BMI等级</f>
        <v/>
      </c>
      <c r="P1201" s="500" t="str">
        <f>六年级BMI得分</f>
        <v/>
      </c>
      <c r="Q1201" s="515" t="str">
        <f>六年级肺活量得分</f>
        <v/>
      </c>
      <c r="R1201" s="512" t="str">
        <f>六年级等级</f>
        <v/>
      </c>
      <c r="S1201" s="516" t="str">
        <f>六年级50米跑得分</f>
        <v/>
      </c>
      <c r="T1201" s="517" t="str">
        <f>六年级等级</f>
        <v/>
      </c>
      <c r="U1201" s="516" t="str">
        <f>六年级坐位体前屈得分</f>
        <v/>
      </c>
      <c r="V1201" s="517" t="str">
        <f>六年级等级</f>
        <v/>
      </c>
      <c r="W1201" s="516" t="str">
        <f>六年级一分钟跳绳得分</f>
        <v/>
      </c>
      <c r="X1201" s="517" t="str">
        <f>六年级等级</f>
        <v/>
      </c>
      <c r="Y1201" s="515" t="str">
        <f>六年级仰卧起坐得分</f>
        <v/>
      </c>
      <c r="Z1201" s="518" t="str">
        <f>六年级等级</f>
        <v/>
      </c>
      <c r="AA1201" s="533" t="str">
        <f>六年级折返跑得分</f>
        <v/>
      </c>
      <c r="AB1201" s="515" t="str">
        <f>六年级等级</f>
        <v/>
      </c>
      <c r="AC1201" s="533" t="str">
        <f>六年级跳绳附加分</f>
        <v/>
      </c>
      <c r="AD1201" s="534" t="str">
        <f>六年级标准分</f>
        <v/>
      </c>
      <c r="AE1201" s="534" t="str">
        <f>六年级总分</f>
        <v/>
      </c>
      <c r="AF1201" s="517" t="str">
        <f>六年级等级</f>
        <v/>
      </c>
      <c r="AM1201" s="452" t="str">
        <f>折返时间</f>
        <v/>
      </c>
    </row>
    <row r="1202" spans="1:39">
      <c r="A1202" s="476">
        <v>618</v>
      </c>
      <c r="B1202" s="477">
        <v>10</v>
      </c>
      <c r="C1202" s="632"/>
      <c r="D1202" s="633"/>
      <c r="E1202" s="632"/>
      <c r="F1202" s="473"/>
      <c r="G1202" s="608"/>
      <c r="H1202" s="475"/>
      <c r="I1202" s="613"/>
      <c r="J1202" s="614"/>
      <c r="K1202" s="614"/>
      <c r="L1202" s="615"/>
      <c r="M1202" s="616"/>
      <c r="N1202" s="505" t="str">
        <f>六年级BMI</f>
        <v/>
      </c>
      <c r="O1202" s="499" t="str">
        <f>六年级BMI等级</f>
        <v/>
      </c>
      <c r="P1202" s="500" t="str">
        <f>六年级BMI得分</f>
        <v/>
      </c>
      <c r="Q1202" s="515" t="str">
        <f>六年级肺活量得分</f>
        <v/>
      </c>
      <c r="R1202" s="512" t="str">
        <f>六年级等级</f>
        <v/>
      </c>
      <c r="S1202" s="516" t="str">
        <f>六年级50米跑得分</f>
        <v/>
      </c>
      <c r="T1202" s="517" t="str">
        <f>六年级等级</f>
        <v/>
      </c>
      <c r="U1202" s="516" t="str">
        <f>六年级坐位体前屈得分</f>
        <v/>
      </c>
      <c r="V1202" s="517" t="str">
        <f>六年级等级</f>
        <v/>
      </c>
      <c r="W1202" s="516" t="str">
        <f>六年级一分钟跳绳得分</f>
        <v/>
      </c>
      <c r="X1202" s="517" t="str">
        <f>六年级等级</f>
        <v/>
      </c>
      <c r="Y1202" s="515" t="str">
        <f>六年级仰卧起坐得分</f>
        <v/>
      </c>
      <c r="Z1202" s="518" t="str">
        <f>六年级等级</f>
        <v/>
      </c>
      <c r="AA1202" s="533" t="str">
        <f>六年级折返跑得分</f>
        <v/>
      </c>
      <c r="AB1202" s="515" t="str">
        <f>六年级等级</f>
        <v/>
      </c>
      <c r="AC1202" s="533" t="str">
        <f>六年级跳绳附加分</f>
        <v/>
      </c>
      <c r="AD1202" s="534" t="str">
        <f>六年级标准分</f>
        <v/>
      </c>
      <c r="AE1202" s="534" t="str">
        <f>六年级总分</f>
        <v/>
      </c>
      <c r="AF1202" s="517" t="str">
        <f>六年级等级</f>
        <v/>
      </c>
      <c r="AM1202" s="452" t="str">
        <f>折返时间</f>
        <v/>
      </c>
    </row>
    <row r="1203" spans="1:39">
      <c r="A1203" s="476">
        <v>618</v>
      </c>
      <c r="B1203" s="477">
        <v>11</v>
      </c>
      <c r="C1203" s="632"/>
      <c r="D1203" s="633"/>
      <c r="E1203" s="632"/>
      <c r="F1203" s="473"/>
      <c r="G1203" s="608"/>
      <c r="H1203" s="475"/>
      <c r="I1203" s="613"/>
      <c r="J1203" s="614"/>
      <c r="K1203" s="614"/>
      <c r="L1203" s="615"/>
      <c r="M1203" s="616"/>
      <c r="N1203" s="505" t="str">
        <f>六年级BMI</f>
        <v/>
      </c>
      <c r="O1203" s="499" t="str">
        <f>六年级BMI等级</f>
        <v/>
      </c>
      <c r="P1203" s="500" t="str">
        <f>六年级BMI得分</f>
        <v/>
      </c>
      <c r="Q1203" s="515" t="str">
        <f>六年级肺活量得分</f>
        <v/>
      </c>
      <c r="R1203" s="512" t="str">
        <f>六年级等级</f>
        <v/>
      </c>
      <c r="S1203" s="516" t="str">
        <f>六年级50米跑得分</f>
        <v/>
      </c>
      <c r="T1203" s="517" t="str">
        <f>六年级等级</f>
        <v/>
      </c>
      <c r="U1203" s="516" t="str">
        <f>六年级坐位体前屈得分</f>
        <v/>
      </c>
      <c r="V1203" s="517" t="str">
        <f>六年级等级</f>
        <v/>
      </c>
      <c r="W1203" s="516" t="str">
        <f>六年级一分钟跳绳得分</f>
        <v/>
      </c>
      <c r="X1203" s="517" t="str">
        <f>六年级等级</f>
        <v/>
      </c>
      <c r="Y1203" s="515" t="str">
        <f>六年级仰卧起坐得分</f>
        <v/>
      </c>
      <c r="Z1203" s="518" t="str">
        <f>六年级等级</f>
        <v/>
      </c>
      <c r="AA1203" s="533" t="str">
        <f>六年级折返跑得分</f>
        <v/>
      </c>
      <c r="AB1203" s="515" t="str">
        <f>六年级等级</f>
        <v/>
      </c>
      <c r="AC1203" s="533" t="str">
        <f>六年级跳绳附加分</f>
        <v/>
      </c>
      <c r="AD1203" s="534" t="str">
        <f>六年级标准分</f>
        <v/>
      </c>
      <c r="AE1203" s="534" t="str">
        <f>六年级总分</f>
        <v/>
      </c>
      <c r="AF1203" s="517" t="str">
        <f>六年级等级</f>
        <v/>
      </c>
      <c r="AM1203" s="452" t="str">
        <f>折返时间</f>
        <v/>
      </c>
    </row>
    <row r="1204" spans="1:39">
      <c r="A1204" s="476">
        <v>618</v>
      </c>
      <c r="B1204" s="477">
        <v>12</v>
      </c>
      <c r="C1204" s="632"/>
      <c r="D1204" s="633"/>
      <c r="E1204" s="632"/>
      <c r="F1204" s="473"/>
      <c r="G1204" s="608"/>
      <c r="H1204" s="475"/>
      <c r="I1204" s="613"/>
      <c r="J1204" s="614"/>
      <c r="K1204" s="614"/>
      <c r="L1204" s="615"/>
      <c r="M1204" s="616"/>
      <c r="N1204" s="505" t="str">
        <f>六年级BMI</f>
        <v/>
      </c>
      <c r="O1204" s="499" t="str">
        <f>六年级BMI等级</f>
        <v/>
      </c>
      <c r="P1204" s="500" t="str">
        <f>六年级BMI得分</f>
        <v/>
      </c>
      <c r="Q1204" s="515" t="str">
        <f>六年级肺活量得分</f>
        <v/>
      </c>
      <c r="R1204" s="512" t="str">
        <f>六年级等级</f>
        <v/>
      </c>
      <c r="S1204" s="516" t="str">
        <f>六年级50米跑得分</f>
        <v/>
      </c>
      <c r="T1204" s="517" t="str">
        <f>六年级等级</f>
        <v/>
      </c>
      <c r="U1204" s="516" t="str">
        <f>六年级坐位体前屈得分</f>
        <v/>
      </c>
      <c r="V1204" s="517" t="str">
        <f>六年级等级</f>
        <v/>
      </c>
      <c r="W1204" s="516" t="str">
        <f>六年级一分钟跳绳得分</f>
        <v/>
      </c>
      <c r="X1204" s="517" t="str">
        <f>六年级等级</f>
        <v/>
      </c>
      <c r="Y1204" s="515" t="str">
        <f>六年级仰卧起坐得分</f>
        <v/>
      </c>
      <c r="Z1204" s="518" t="str">
        <f>六年级等级</f>
        <v/>
      </c>
      <c r="AA1204" s="533" t="str">
        <f>六年级折返跑得分</f>
        <v/>
      </c>
      <c r="AB1204" s="515" t="str">
        <f>六年级等级</f>
        <v/>
      </c>
      <c r="AC1204" s="533" t="str">
        <f>六年级跳绳附加分</f>
        <v/>
      </c>
      <c r="AD1204" s="534" t="str">
        <f>六年级标准分</f>
        <v/>
      </c>
      <c r="AE1204" s="534" t="str">
        <f>六年级总分</f>
        <v/>
      </c>
      <c r="AF1204" s="517" t="str">
        <f>六年级等级</f>
        <v/>
      </c>
      <c r="AM1204" s="452" t="str">
        <f>折返时间</f>
        <v/>
      </c>
    </row>
    <row r="1205" spans="1:39">
      <c r="A1205" s="476">
        <v>618</v>
      </c>
      <c r="B1205" s="477">
        <v>13</v>
      </c>
      <c r="C1205" s="632"/>
      <c r="D1205" s="633"/>
      <c r="E1205" s="632"/>
      <c r="F1205" s="473"/>
      <c r="G1205" s="608"/>
      <c r="H1205" s="475"/>
      <c r="I1205" s="613"/>
      <c r="J1205" s="614"/>
      <c r="K1205" s="614"/>
      <c r="L1205" s="615"/>
      <c r="M1205" s="616"/>
      <c r="N1205" s="505" t="str">
        <f>六年级BMI</f>
        <v/>
      </c>
      <c r="O1205" s="499" t="str">
        <f>六年级BMI等级</f>
        <v/>
      </c>
      <c r="P1205" s="500" t="str">
        <f>六年级BMI得分</f>
        <v/>
      </c>
      <c r="Q1205" s="515" t="str">
        <f>六年级肺活量得分</f>
        <v/>
      </c>
      <c r="R1205" s="512" t="str">
        <f>六年级等级</f>
        <v/>
      </c>
      <c r="S1205" s="516" t="str">
        <f>六年级50米跑得分</f>
        <v/>
      </c>
      <c r="T1205" s="517" t="str">
        <f>六年级等级</f>
        <v/>
      </c>
      <c r="U1205" s="516" t="str">
        <f>六年级坐位体前屈得分</f>
        <v/>
      </c>
      <c r="V1205" s="517" t="str">
        <f>六年级等级</f>
        <v/>
      </c>
      <c r="W1205" s="516" t="str">
        <f>六年级一分钟跳绳得分</f>
        <v/>
      </c>
      <c r="X1205" s="517" t="str">
        <f>六年级等级</f>
        <v/>
      </c>
      <c r="Y1205" s="515" t="str">
        <f>六年级仰卧起坐得分</f>
        <v/>
      </c>
      <c r="Z1205" s="518" t="str">
        <f>六年级等级</f>
        <v/>
      </c>
      <c r="AA1205" s="533" t="str">
        <f>六年级折返跑得分</f>
        <v/>
      </c>
      <c r="AB1205" s="515" t="str">
        <f>六年级等级</f>
        <v/>
      </c>
      <c r="AC1205" s="533" t="str">
        <f>六年级跳绳附加分</f>
        <v/>
      </c>
      <c r="AD1205" s="534" t="str">
        <f>六年级标准分</f>
        <v/>
      </c>
      <c r="AE1205" s="534" t="str">
        <f>六年级总分</f>
        <v/>
      </c>
      <c r="AF1205" s="517" t="str">
        <f>六年级等级</f>
        <v/>
      </c>
      <c r="AM1205" s="452" t="str">
        <f>折返时间</f>
        <v/>
      </c>
    </row>
    <row r="1206" spans="1:39">
      <c r="A1206" s="476">
        <v>618</v>
      </c>
      <c r="B1206" s="477">
        <v>14</v>
      </c>
      <c r="C1206" s="632"/>
      <c r="D1206" s="633"/>
      <c r="E1206" s="632"/>
      <c r="F1206" s="473"/>
      <c r="G1206" s="608"/>
      <c r="H1206" s="475"/>
      <c r="I1206" s="613"/>
      <c r="J1206" s="614"/>
      <c r="K1206" s="614"/>
      <c r="L1206" s="615"/>
      <c r="M1206" s="616"/>
      <c r="N1206" s="505" t="str">
        <f>六年级BMI</f>
        <v/>
      </c>
      <c r="O1206" s="499" t="str">
        <f>六年级BMI等级</f>
        <v/>
      </c>
      <c r="P1206" s="500" t="str">
        <f>六年级BMI得分</f>
        <v/>
      </c>
      <c r="Q1206" s="515" t="str">
        <f>六年级肺活量得分</f>
        <v/>
      </c>
      <c r="R1206" s="512" t="str">
        <f>六年级等级</f>
        <v/>
      </c>
      <c r="S1206" s="516" t="str">
        <f>六年级50米跑得分</f>
        <v/>
      </c>
      <c r="T1206" s="517" t="str">
        <f>六年级等级</f>
        <v/>
      </c>
      <c r="U1206" s="516" t="str">
        <f>六年级坐位体前屈得分</f>
        <v/>
      </c>
      <c r="V1206" s="517" t="str">
        <f>六年级等级</f>
        <v/>
      </c>
      <c r="W1206" s="516" t="str">
        <f>六年级一分钟跳绳得分</f>
        <v/>
      </c>
      <c r="X1206" s="517" t="str">
        <f>六年级等级</f>
        <v/>
      </c>
      <c r="Y1206" s="515" t="str">
        <f>六年级仰卧起坐得分</f>
        <v/>
      </c>
      <c r="Z1206" s="518" t="str">
        <f>六年级等级</f>
        <v/>
      </c>
      <c r="AA1206" s="533" t="str">
        <f>六年级折返跑得分</f>
        <v/>
      </c>
      <c r="AB1206" s="515" t="str">
        <f>六年级等级</f>
        <v/>
      </c>
      <c r="AC1206" s="533" t="str">
        <f>六年级跳绳附加分</f>
        <v/>
      </c>
      <c r="AD1206" s="534" t="str">
        <f>六年级标准分</f>
        <v/>
      </c>
      <c r="AE1206" s="534" t="str">
        <f>六年级总分</f>
        <v/>
      </c>
      <c r="AF1206" s="517" t="str">
        <f>六年级等级</f>
        <v/>
      </c>
      <c r="AM1206" s="452" t="str">
        <f>折返时间</f>
        <v/>
      </c>
    </row>
    <row r="1207" spans="1:39">
      <c r="A1207" s="476">
        <v>618</v>
      </c>
      <c r="B1207" s="477">
        <v>15</v>
      </c>
      <c r="C1207" s="632"/>
      <c r="D1207" s="633"/>
      <c r="E1207" s="632"/>
      <c r="F1207" s="473"/>
      <c r="G1207" s="608"/>
      <c r="H1207" s="475"/>
      <c r="I1207" s="613"/>
      <c r="J1207" s="614"/>
      <c r="K1207" s="614"/>
      <c r="L1207" s="615"/>
      <c r="M1207" s="616"/>
      <c r="N1207" s="505" t="str">
        <f>六年级BMI</f>
        <v/>
      </c>
      <c r="O1207" s="499" t="str">
        <f>六年级BMI等级</f>
        <v/>
      </c>
      <c r="P1207" s="500" t="str">
        <f>六年级BMI得分</f>
        <v/>
      </c>
      <c r="Q1207" s="515" t="str">
        <f>六年级肺活量得分</f>
        <v/>
      </c>
      <c r="R1207" s="512" t="str">
        <f>六年级等级</f>
        <v/>
      </c>
      <c r="S1207" s="516" t="str">
        <f>六年级50米跑得分</f>
        <v/>
      </c>
      <c r="T1207" s="517" t="str">
        <f>六年级等级</f>
        <v/>
      </c>
      <c r="U1207" s="516" t="str">
        <f>六年级坐位体前屈得分</f>
        <v/>
      </c>
      <c r="V1207" s="517" t="str">
        <f>六年级等级</f>
        <v/>
      </c>
      <c r="W1207" s="516" t="str">
        <f>六年级一分钟跳绳得分</f>
        <v/>
      </c>
      <c r="X1207" s="517" t="str">
        <f>六年级等级</f>
        <v/>
      </c>
      <c r="Y1207" s="515" t="str">
        <f>六年级仰卧起坐得分</f>
        <v/>
      </c>
      <c r="Z1207" s="518" t="str">
        <f>六年级等级</f>
        <v/>
      </c>
      <c r="AA1207" s="533" t="str">
        <f>六年级折返跑得分</f>
        <v/>
      </c>
      <c r="AB1207" s="515" t="str">
        <f>六年级等级</f>
        <v/>
      </c>
      <c r="AC1207" s="533" t="str">
        <f>六年级跳绳附加分</f>
        <v/>
      </c>
      <c r="AD1207" s="534" t="str">
        <f>六年级标准分</f>
        <v/>
      </c>
      <c r="AE1207" s="534" t="str">
        <f>六年级总分</f>
        <v/>
      </c>
      <c r="AF1207" s="517" t="str">
        <f>六年级等级</f>
        <v/>
      </c>
      <c r="AM1207" s="452" t="str">
        <f>折返时间</f>
        <v/>
      </c>
    </row>
    <row r="1208" spans="1:32">
      <c r="A1208" s="476">
        <v>618</v>
      </c>
      <c r="B1208" s="477">
        <v>16</v>
      </c>
      <c r="C1208" s="632"/>
      <c r="D1208" s="633"/>
      <c r="E1208" s="632"/>
      <c r="F1208" s="473"/>
      <c r="G1208" s="608"/>
      <c r="H1208" s="475"/>
      <c r="I1208" s="613"/>
      <c r="J1208" s="614"/>
      <c r="K1208" s="614"/>
      <c r="L1208" s="615"/>
      <c r="M1208" s="616"/>
      <c r="N1208" s="505" t="str">
        <f>六年级BMI</f>
        <v/>
      </c>
      <c r="O1208" s="499" t="str">
        <f>六年级BMI等级</f>
        <v/>
      </c>
      <c r="P1208" s="500" t="str">
        <f>六年级BMI得分</f>
        <v/>
      </c>
      <c r="Q1208" s="515" t="str">
        <f>六年级肺活量得分</f>
        <v/>
      </c>
      <c r="R1208" s="512" t="str">
        <f>六年级等级</f>
        <v/>
      </c>
      <c r="S1208" s="516" t="str">
        <f>六年级50米跑得分</f>
        <v/>
      </c>
      <c r="T1208" s="517" t="str">
        <f>六年级等级</f>
        <v/>
      </c>
      <c r="U1208" s="516" t="str">
        <f>六年级坐位体前屈得分</f>
        <v/>
      </c>
      <c r="V1208" s="517" t="str">
        <f>六年级等级</f>
        <v/>
      </c>
      <c r="W1208" s="516" t="str">
        <f>六年级一分钟跳绳得分</f>
        <v/>
      </c>
      <c r="X1208" s="517" t="str">
        <f>六年级等级</f>
        <v/>
      </c>
      <c r="Y1208" s="515" t="str">
        <f>六年级仰卧起坐得分</f>
        <v/>
      </c>
      <c r="Z1208" s="518" t="str">
        <f>六年级等级</f>
        <v/>
      </c>
      <c r="AA1208" s="533" t="str">
        <f>六年级折返跑得分</f>
        <v/>
      </c>
      <c r="AB1208" s="515" t="str">
        <f>六年级等级</f>
        <v/>
      </c>
      <c r="AC1208" s="533" t="str">
        <f>六年级跳绳附加分</f>
        <v/>
      </c>
      <c r="AD1208" s="534" t="str">
        <f>六年级标准分</f>
        <v/>
      </c>
      <c r="AE1208" s="534" t="str">
        <f>六年级总分</f>
        <v/>
      </c>
      <c r="AF1208" s="517" t="str">
        <f>六年级等级</f>
        <v/>
      </c>
    </row>
    <row r="1209" spans="1:32">
      <c r="A1209" s="476">
        <v>618</v>
      </c>
      <c r="B1209" s="477">
        <v>17</v>
      </c>
      <c r="C1209" s="632"/>
      <c r="D1209" s="633"/>
      <c r="E1209" s="632"/>
      <c r="F1209" s="473"/>
      <c r="G1209" s="608"/>
      <c r="H1209" s="475"/>
      <c r="I1209" s="613"/>
      <c r="J1209" s="614"/>
      <c r="K1209" s="614"/>
      <c r="L1209" s="615"/>
      <c r="M1209" s="616"/>
      <c r="N1209" s="505" t="str">
        <f>六年级BMI</f>
        <v/>
      </c>
      <c r="O1209" s="499" t="str">
        <f>六年级BMI等级</f>
        <v/>
      </c>
      <c r="P1209" s="500" t="str">
        <f>六年级BMI得分</f>
        <v/>
      </c>
      <c r="Q1209" s="515" t="str">
        <f>六年级肺活量得分</f>
        <v/>
      </c>
      <c r="R1209" s="512" t="str">
        <f>六年级等级</f>
        <v/>
      </c>
      <c r="S1209" s="516" t="str">
        <f>六年级50米跑得分</f>
        <v/>
      </c>
      <c r="T1209" s="517" t="str">
        <f>六年级等级</f>
        <v/>
      </c>
      <c r="U1209" s="516" t="str">
        <f>六年级坐位体前屈得分</f>
        <v/>
      </c>
      <c r="V1209" s="517" t="str">
        <f>六年级等级</f>
        <v/>
      </c>
      <c r="W1209" s="516" t="str">
        <f>六年级一分钟跳绳得分</f>
        <v/>
      </c>
      <c r="X1209" s="517" t="str">
        <f>六年级等级</f>
        <v/>
      </c>
      <c r="Y1209" s="515" t="str">
        <f>六年级仰卧起坐得分</f>
        <v/>
      </c>
      <c r="Z1209" s="518" t="str">
        <f>六年级等级</f>
        <v/>
      </c>
      <c r="AA1209" s="533" t="str">
        <f>六年级折返跑得分</f>
        <v/>
      </c>
      <c r="AB1209" s="515" t="str">
        <f>六年级等级</f>
        <v/>
      </c>
      <c r="AC1209" s="533" t="str">
        <f>六年级跳绳附加分</f>
        <v/>
      </c>
      <c r="AD1209" s="534" t="str">
        <f>六年级标准分</f>
        <v/>
      </c>
      <c r="AE1209" s="534" t="str">
        <f>六年级总分</f>
        <v/>
      </c>
      <c r="AF1209" s="517" t="str">
        <f>六年级等级</f>
        <v/>
      </c>
    </row>
    <row r="1210" spans="1:32">
      <c r="A1210" s="476">
        <v>618</v>
      </c>
      <c r="B1210" s="477">
        <v>18</v>
      </c>
      <c r="C1210" s="632"/>
      <c r="D1210" s="633"/>
      <c r="E1210" s="632"/>
      <c r="F1210" s="473"/>
      <c r="G1210" s="608"/>
      <c r="H1210" s="475"/>
      <c r="I1210" s="613"/>
      <c r="J1210" s="614"/>
      <c r="K1210" s="614"/>
      <c r="L1210" s="615"/>
      <c r="M1210" s="616"/>
      <c r="N1210" s="505" t="str">
        <f>六年级BMI</f>
        <v/>
      </c>
      <c r="O1210" s="499" t="str">
        <f>六年级BMI等级</f>
        <v/>
      </c>
      <c r="P1210" s="500" t="str">
        <f>六年级BMI得分</f>
        <v/>
      </c>
      <c r="Q1210" s="515" t="str">
        <f>六年级肺活量得分</f>
        <v/>
      </c>
      <c r="R1210" s="512" t="str">
        <f>六年级等级</f>
        <v/>
      </c>
      <c r="S1210" s="516" t="str">
        <f>六年级50米跑得分</f>
        <v/>
      </c>
      <c r="T1210" s="517" t="str">
        <f>六年级等级</f>
        <v/>
      </c>
      <c r="U1210" s="516" t="str">
        <f>六年级坐位体前屈得分</f>
        <v/>
      </c>
      <c r="V1210" s="517" t="str">
        <f>六年级等级</f>
        <v/>
      </c>
      <c r="W1210" s="516" t="str">
        <f>六年级一分钟跳绳得分</f>
        <v/>
      </c>
      <c r="X1210" s="517" t="str">
        <f>六年级等级</f>
        <v/>
      </c>
      <c r="Y1210" s="515" t="str">
        <f>六年级仰卧起坐得分</f>
        <v/>
      </c>
      <c r="Z1210" s="518" t="str">
        <f>六年级等级</f>
        <v/>
      </c>
      <c r="AA1210" s="533" t="str">
        <f>六年级折返跑得分</f>
        <v/>
      </c>
      <c r="AB1210" s="515" t="str">
        <f>六年级等级</f>
        <v/>
      </c>
      <c r="AC1210" s="533" t="str">
        <f>六年级跳绳附加分</f>
        <v/>
      </c>
      <c r="AD1210" s="534" t="str">
        <f>六年级标准分</f>
        <v/>
      </c>
      <c r="AE1210" s="534" t="str">
        <f>六年级总分</f>
        <v/>
      </c>
      <c r="AF1210" s="517" t="str">
        <f>六年级等级</f>
        <v/>
      </c>
    </row>
    <row r="1211" spans="1:32">
      <c r="A1211" s="476">
        <v>618</v>
      </c>
      <c r="B1211" s="477">
        <v>19</v>
      </c>
      <c r="C1211" s="632"/>
      <c r="D1211" s="633"/>
      <c r="E1211" s="632"/>
      <c r="F1211" s="473"/>
      <c r="G1211" s="608"/>
      <c r="H1211" s="475"/>
      <c r="I1211" s="613"/>
      <c r="J1211" s="614"/>
      <c r="K1211" s="614"/>
      <c r="L1211" s="615"/>
      <c r="M1211" s="616"/>
      <c r="N1211" s="505" t="str">
        <f>六年级BMI</f>
        <v/>
      </c>
      <c r="O1211" s="499" t="str">
        <f>六年级BMI等级</f>
        <v/>
      </c>
      <c r="P1211" s="500" t="str">
        <f>六年级BMI得分</f>
        <v/>
      </c>
      <c r="Q1211" s="515" t="str">
        <f>六年级肺活量得分</f>
        <v/>
      </c>
      <c r="R1211" s="512" t="str">
        <f>六年级等级</f>
        <v/>
      </c>
      <c r="S1211" s="516" t="str">
        <f>六年级50米跑得分</f>
        <v/>
      </c>
      <c r="T1211" s="517" t="str">
        <f>六年级等级</f>
        <v/>
      </c>
      <c r="U1211" s="516" t="str">
        <f>六年级坐位体前屈得分</f>
        <v/>
      </c>
      <c r="V1211" s="517" t="str">
        <f>六年级等级</f>
        <v/>
      </c>
      <c r="W1211" s="516" t="str">
        <f>六年级一分钟跳绳得分</f>
        <v/>
      </c>
      <c r="X1211" s="517" t="str">
        <f>六年级等级</f>
        <v/>
      </c>
      <c r="Y1211" s="515" t="str">
        <f>六年级仰卧起坐得分</f>
        <v/>
      </c>
      <c r="Z1211" s="518" t="str">
        <f>六年级等级</f>
        <v/>
      </c>
      <c r="AA1211" s="533" t="str">
        <f>六年级折返跑得分</f>
        <v/>
      </c>
      <c r="AB1211" s="515" t="str">
        <f>六年级等级</f>
        <v/>
      </c>
      <c r="AC1211" s="533" t="str">
        <f>六年级跳绳附加分</f>
        <v/>
      </c>
      <c r="AD1211" s="534" t="str">
        <f>六年级标准分</f>
        <v/>
      </c>
      <c r="AE1211" s="534" t="str">
        <f>六年级总分</f>
        <v/>
      </c>
      <c r="AF1211" s="517" t="str">
        <f>六年级等级</f>
        <v/>
      </c>
    </row>
    <row r="1212" spans="1:32">
      <c r="A1212" s="476">
        <v>618</v>
      </c>
      <c r="B1212" s="477">
        <v>20</v>
      </c>
      <c r="C1212" s="632"/>
      <c r="D1212" s="633"/>
      <c r="E1212" s="632"/>
      <c r="F1212" s="473"/>
      <c r="G1212" s="608"/>
      <c r="H1212" s="475"/>
      <c r="I1212" s="613"/>
      <c r="J1212" s="614"/>
      <c r="K1212" s="614"/>
      <c r="L1212" s="615"/>
      <c r="M1212" s="616"/>
      <c r="N1212" s="505" t="str">
        <f>六年级BMI</f>
        <v/>
      </c>
      <c r="O1212" s="499" t="str">
        <f>六年级BMI等级</f>
        <v/>
      </c>
      <c r="P1212" s="500" t="str">
        <f>六年级BMI得分</f>
        <v/>
      </c>
      <c r="Q1212" s="515" t="str">
        <f>六年级肺活量得分</f>
        <v/>
      </c>
      <c r="R1212" s="512" t="str">
        <f>六年级等级</f>
        <v/>
      </c>
      <c r="S1212" s="516" t="str">
        <f>六年级50米跑得分</f>
        <v/>
      </c>
      <c r="T1212" s="517" t="str">
        <f>六年级等级</f>
        <v/>
      </c>
      <c r="U1212" s="516" t="str">
        <f>六年级坐位体前屈得分</f>
        <v/>
      </c>
      <c r="V1212" s="517" t="str">
        <f>六年级等级</f>
        <v/>
      </c>
      <c r="W1212" s="516" t="str">
        <f>六年级一分钟跳绳得分</f>
        <v/>
      </c>
      <c r="X1212" s="517" t="str">
        <f>六年级等级</f>
        <v/>
      </c>
      <c r="Y1212" s="515" t="str">
        <f>六年级仰卧起坐得分</f>
        <v/>
      </c>
      <c r="Z1212" s="518" t="str">
        <f>六年级等级</f>
        <v/>
      </c>
      <c r="AA1212" s="533" t="str">
        <f>六年级折返跑得分</f>
        <v/>
      </c>
      <c r="AB1212" s="515" t="str">
        <f>六年级等级</f>
        <v/>
      </c>
      <c r="AC1212" s="533" t="str">
        <f>六年级跳绳附加分</f>
        <v/>
      </c>
      <c r="AD1212" s="534" t="str">
        <f>六年级标准分</f>
        <v/>
      </c>
      <c r="AE1212" s="534" t="str">
        <f>六年级总分</f>
        <v/>
      </c>
      <c r="AF1212" s="517" t="str">
        <f>六年级等级</f>
        <v/>
      </c>
    </row>
    <row r="1213" spans="1:39">
      <c r="A1213" s="476">
        <v>618</v>
      </c>
      <c r="B1213" s="477">
        <v>21</v>
      </c>
      <c r="C1213" s="632"/>
      <c r="D1213" s="633"/>
      <c r="E1213" s="632"/>
      <c r="F1213" s="473"/>
      <c r="G1213" s="608"/>
      <c r="H1213" s="475"/>
      <c r="I1213" s="613"/>
      <c r="J1213" s="614"/>
      <c r="K1213" s="614"/>
      <c r="L1213" s="615"/>
      <c r="M1213" s="616"/>
      <c r="N1213" s="505" t="str">
        <f>六年级BMI</f>
        <v/>
      </c>
      <c r="O1213" s="499" t="str">
        <f>六年级BMI等级</f>
        <v/>
      </c>
      <c r="P1213" s="500" t="str">
        <f>六年级BMI得分</f>
        <v/>
      </c>
      <c r="Q1213" s="515" t="str">
        <f>六年级肺活量得分</f>
        <v/>
      </c>
      <c r="R1213" s="512" t="str">
        <f>六年级等级</f>
        <v/>
      </c>
      <c r="S1213" s="516" t="str">
        <f>六年级50米跑得分</f>
        <v/>
      </c>
      <c r="T1213" s="517" t="str">
        <f>六年级等级</f>
        <v/>
      </c>
      <c r="U1213" s="516" t="str">
        <f>六年级坐位体前屈得分</f>
        <v/>
      </c>
      <c r="V1213" s="517" t="str">
        <f>六年级等级</f>
        <v/>
      </c>
      <c r="W1213" s="516" t="str">
        <f>六年级一分钟跳绳得分</f>
        <v/>
      </c>
      <c r="X1213" s="517" t="str">
        <f>六年级等级</f>
        <v/>
      </c>
      <c r="Y1213" s="515" t="str">
        <f>六年级仰卧起坐得分</f>
        <v/>
      </c>
      <c r="Z1213" s="518" t="str">
        <f>六年级等级</f>
        <v/>
      </c>
      <c r="AA1213" s="533" t="str">
        <f>六年级折返跑得分</f>
        <v/>
      </c>
      <c r="AB1213" s="515" t="str">
        <f>六年级等级</f>
        <v/>
      </c>
      <c r="AC1213" s="533" t="str">
        <f>六年级跳绳附加分</f>
        <v/>
      </c>
      <c r="AD1213" s="534" t="str">
        <f>六年级标准分</f>
        <v/>
      </c>
      <c r="AE1213" s="534" t="str">
        <f>六年级总分</f>
        <v/>
      </c>
      <c r="AF1213" s="517" t="str">
        <f>六年级等级</f>
        <v/>
      </c>
      <c r="AM1213" s="452" t="str">
        <f>折返时间</f>
        <v/>
      </c>
    </row>
    <row r="1214" spans="1:39">
      <c r="A1214" s="476">
        <v>618</v>
      </c>
      <c r="B1214" s="477">
        <v>22</v>
      </c>
      <c r="C1214" s="632"/>
      <c r="D1214" s="633"/>
      <c r="E1214" s="632"/>
      <c r="F1214" s="473"/>
      <c r="G1214" s="608"/>
      <c r="H1214" s="475"/>
      <c r="I1214" s="613"/>
      <c r="J1214" s="614"/>
      <c r="K1214" s="614"/>
      <c r="L1214" s="615"/>
      <c r="M1214" s="616"/>
      <c r="N1214" s="505" t="str">
        <f>六年级BMI</f>
        <v/>
      </c>
      <c r="O1214" s="499" t="str">
        <f>六年级BMI等级</f>
        <v/>
      </c>
      <c r="P1214" s="500" t="str">
        <f>六年级BMI得分</f>
        <v/>
      </c>
      <c r="Q1214" s="515" t="str">
        <f>六年级肺活量得分</f>
        <v/>
      </c>
      <c r="R1214" s="512" t="str">
        <f>六年级等级</f>
        <v/>
      </c>
      <c r="S1214" s="516" t="str">
        <f>六年级50米跑得分</f>
        <v/>
      </c>
      <c r="T1214" s="517" t="str">
        <f>六年级等级</f>
        <v/>
      </c>
      <c r="U1214" s="516" t="str">
        <f>六年级坐位体前屈得分</f>
        <v/>
      </c>
      <c r="V1214" s="517" t="str">
        <f>六年级等级</f>
        <v/>
      </c>
      <c r="W1214" s="516" t="str">
        <f>六年级一分钟跳绳得分</f>
        <v/>
      </c>
      <c r="X1214" s="517" t="str">
        <f>六年级等级</f>
        <v/>
      </c>
      <c r="Y1214" s="515" t="str">
        <f>六年级仰卧起坐得分</f>
        <v/>
      </c>
      <c r="Z1214" s="518" t="str">
        <f>六年级等级</f>
        <v/>
      </c>
      <c r="AA1214" s="533" t="str">
        <f>六年级折返跑得分</f>
        <v/>
      </c>
      <c r="AB1214" s="515" t="str">
        <f>六年级等级</f>
        <v/>
      </c>
      <c r="AC1214" s="533" t="str">
        <f>六年级跳绳附加分</f>
        <v/>
      </c>
      <c r="AD1214" s="534" t="str">
        <f>六年级标准分</f>
        <v/>
      </c>
      <c r="AE1214" s="534" t="str">
        <f>六年级总分</f>
        <v/>
      </c>
      <c r="AF1214" s="517" t="str">
        <f>六年级等级</f>
        <v/>
      </c>
      <c r="AM1214" s="452" t="str">
        <f>折返时间</f>
        <v/>
      </c>
    </row>
    <row r="1215" spans="1:39">
      <c r="A1215" s="476">
        <v>618</v>
      </c>
      <c r="B1215" s="477">
        <v>23</v>
      </c>
      <c r="C1215" s="632"/>
      <c r="D1215" s="633"/>
      <c r="E1215" s="632"/>
      <c r="F1215" s="473"/>
      <c r="G1215" s="608"/>
      <c r="H1215" s="475"/>
      <c r="I1215" s="613"/>
      <c r="J1215" s="614"/>
      <c r="K1215" s="614"/>
      <c r="L1215" s="615"/>
      <c r="M1215" s="616"/>
      <c r="N1215" s="505" t="str">
        <f>六年级BMI</f>
        <v/>
      </c>
      <c r="O1215" s="499" t="str">
        <f>六年级BMI等级</f>
        <v/>
      </c>
      <c r="P1215" s="500" t="str">
        <f>六年级BMI得分</f>
        <v/>
      </c>
      <c r="Q1215" s="515" t="str">
        <f>六年级肺活量得分</f>
        <v/>
      </c>
      <c r="R1215" s="512" t="str">
        <f>六年级等级</f>
        <v/>
      </c>
      <c r="S1215" s="516" t="str">
        <f>六年级50米跑得分</f>
        <v/>
      </c>
      <c r="T1215" s="517" t="str">
        <f>六年级等级</f>
        <v/>
      </c>
      <c r="U1215" s="516" t="str">
        <f>六年级坐位体前屈得分</f>
        <v/>
      </c>
      <c r="V1215" s="517" t="str">
        <f>六年级等级</f>
        <v/>
      </c>
      <c r="W1215" s="516" t="str">
        <f>六年级一分钟跳绳得分</f>
        <v/>
      </c>
      <c r="X1215" s="517" t="str">
        <f>六年级等级</f>
        <v/>
      </c>
      <c r="Y1215" s="515" t="str">
        <f>六年级仰卧起坐得分</f>
        <v/>
      </c>
      <c r="Z1215" s="518" t="str">
        <f>六年级等级</f>
        <v/>
      </c>
      <c r="AA1215" s="533" t="str">
        <f>六年级折返跑得分</f>
        <v/>
      </c>
      <c r="AB1215" s="515" t="str">
        <f>六年级等级</f>
        <v/>
      </c>
      <c r="AC1215" s="533" t="str">
        <f>六年级跳绳附加分</f>
        <v/>
      </c>
      <c r="AD1215" s="534" t="str">
        <f>六年级标准分</f>
        <v/>
      </c>
      <c r="AE1215" s="534" t="str">
        <f>六年级总分</f>
        <v/>
      </c>
      <c r="AF1215" s="517" t="str">
        <f>六年级等级</f>
        <v/>
      </c>
      <c r="AM1215" s="452" t="str">
        <f>折返时间</f>
        <v/>
      </c>
    </row>
    <row r="1216" spans="1:39">
      <c r="A1216" s="476">
        <v>618</v>
      </c>
      <c r="B1216" s="477">
        <v>24</v>
      </c>
      <c r="C1216" s="632"/>
      <c r="D1216" s="633"/>
      <c r="E1216" s="632"/>
      <c r="F1216" s="473"/>
      <c r="G1216" s="608"/>
      <c r="H1216" s="475"/>
      <c r="I1216" s="613"/>
      <c r="J1216" s="614"/>
      <c r="K1216" s="614"/>
      <c r="L1216" s="615"/>
      <c r="M1216" s="616"/>
      <c r="N1216" s="505" t="str">
        <f>六年级BMI</f>
        <v/>
      </c>
      <c r="O1216" s="499" t="str">
        <f>六年级BMI等级</f>
        <v/>
      </c>
      <c r="P1216" s="500" t="str">
        <f>六年级BMI得分</f>
        <v/>
      </c>
      <c r="Q1216" s="515" t="str">
        <f>六年级肺活量得分</f>
        <v/>
      </c>
      <c r="R1216" s="512" t="str">
        <f>六年级等级</f>
        <v/>
      </c>
      <c r="S1216" s="516" t="str">
        <f>六年级50米跑得分</f>
        <v/>
      </c>
      <c r="T1216" s="517" t="str">
        <f>六年级等级</f>
        <v/>
      </c>
      <c r="U1216" s="516" t="str">
        <f>六年级坐位体前屈得分</f>
        <v/>
      </c>
      <c r="V1216" s="517" t="str">
        <f>六年级等级</f>
        <v/>
      </c>
      <c r="W1216" s="516" t="str">
        <f>六年级一分钟跳绳得分</f>
        <v/>
      </c>
      <c r="X1216" s="517" t="str">
        <f>六年级等级</f>
        <v/>
      </c>
      <c r="Y1216" s="515" t="str">
        <f>六年级仰卧起坐得分</f>
        <v/>
      </c>
      <c r="Z1216" s="518" t="str">
        <f>六年级等级</f>
        <v/>
      </c>
      <c r="AA1216" s="533" t="str">
        <f>六年级折返跑得分</f>
        <v/>
      </c>
      <c r="AB1216" s="515" t="str">
        <f>六年级等级</f>
        <v/>
      </c>
      <c r="AC1216" s="533" t="str">
        <f>六年级跳绳附加分</f>
        <v/>
      </c>
      <c r="AD1216" s="534" t="str">
        <f>六年级标准分</f>
        <v/>
      </c>
      <c r="AE1216" s="534" t="str">
        <f>六年级总分</f>
        <v/>
      </c>
      <c r="AF1216" s="517" t="str">
        <f>六年级等级</f>
        <v/>
      </c>
      <c r="AM1216" s="452" t="str">
        <f>折返时间</f>
        <v/>
      </c>
    </row>
    <row r="1217" spans="1:39">
      <c r="A1217" s="476">
        <v>618</v>
      </c>
      <c r="B1217" s="477">
        <v>25</v>
      </c>
      <c r="C1217" s="632"/>
      <c r="D1217" s="633"/>
      <c r="E1217" s="632"/>
      <c r="F1217" s="473"/>
      <c r="G1217" s="608"/>
      <c r="H1217" s="475"/>
      <c r="I1217" s="613"/>
      <c r="J1217" s="614"/>
      <c r="K1217" s="614"/>
      <c r="L1217" s="615"/>
      <c r="M1217" s="616"/>
      <c r="N1217" s="505" t="str">
        <f>六年级BMI</f>
        <v/>
      </c>
      <c r="O1217" s="499" t="str">
        <f>六年级BMI等级</f>
        <v/>
      </c>
      <c r="P1217" s="500" t="str">
        <f>六年级BMI得分</f>
        <v/>
      </c>
      <c r="Q1217" s="515" t="str">
        <f>六年级肺活量得分</f>
        <v/>
      </c>
      <c r="R1217" s="512" t="str">
        <f>六年级等级</f>
        <v/>
      </c>
      <c r="S1217" s="516" t="str">
        <f>六年级50米跑得分</f>
        <v/>
      </c>
      <c r="T1217" s="517" t="str">
        <f>六年级等级</f>
        <v/>
      </c>
      <c r="U1217" s="516" t="str">
        <f>六年级坐位体前屈得分</f>
        <v/>
      </c>
      <c r="V1217" s="517" t="str">
        <f>六年级等级</f>
        <v/>
      </c>
      <c r="W1217" s="516" t="str">
        <f>六年级一分钟跳绳得分</f>
        <v/>
      </c>
      <c r="X1217" s="517" t="str">
        <f>六年级等级</f>
        <v/>
      </c>
      <c r="Y1217" s="515" t="str">
        <f>六年级仰卧起坐得分</f>
        <v/>
      </c>
      <c r="Z1217" s="518" t="str">
        <f>六年级等级</f>
        <v/>
      </c>
      <c r="AA1217" s="533" t="str">
        <f>六年级折返跑得分</f>
        <v/>
      </c>
      <c r="AB1217" s="515" t="str">
        <f>六年级等级</f>
        <v/>
      </c>
      <c r="AC1217" s="533" t="str">
        <f>六年级跳绳附加分</f>
        <v/>
      </c>
      <c r="AD1217" s="534" t="str">
        <f>六年级标准分</f>
        <v/>
      </c>
      <c r="AE1217" s="534" t="str">
        <f>六年级总分</f>
        <v/>
      </c>
      <c r="AF1217" s="517" t="str">
        <f>六年级等级</f>
        <v/>
      </c>
      <c r="AM1217" s="452" t="str">
        <f>折返时间</f>
        <v/>
      </c>
    </row>
    <row r="1218" spans="1:39">
      <c r="A1218" s="476">
        <v>618</v>
      </c>
      <c r="B1218" s="477">
        <v>26</v>
      </c>
      <c r="C1218" s="632"/>
      <c r="D1218" s="633"/>
      <c r="E1218" s="632"/>
      <c r="F1218" s="473"/>
      <c r="G1218" s="608"/>
      <c r="H1218" s="475"/>
      <c r="I1218" s="613"/>
      <c r="J1218" s="614"/>
      <c r="K1218" s="614"/>
      <c r="L1218" s="615"/>
      <c r="M1218" s="616"/>
      <c r="N1218" s="505" t="str">
        <f>六年级BMI</f>
        <v/>
      </c>
      <c r="O1218" s="499" t="str">
        <f>六年级BMI等级</f>
        <v/>
      </c>
      <c r="P1218" s="500" t="str">
        <f>六年级BMI得分</f>
        <v/>
      </c>
      <c r="Q1218" s="515" t="str">
        <f>六年级肺活量得分</f>
        <v/>
      </c>
      <c r="R1218" s="512" t="str">
        <f>六年级等级</f>
        <v/>
      </c>
      <c r="S1218" s="516" t="str">
        <f>六年级50米跑得分</f>
        <v/>
      </c>
      <c r="T1218" s="517" t="str">
        <f>六年级等级</f>
        <v/>
      </c>
      <c r="U1218" s="516" t="str">
        <f>六年级坐位体前屈得分</f>
        <v/>
      </c>
      <c r="V1218" s="517" t="str">
        <f>六年级等级</f>
        <v/>
      </c>
      <c r="W1218" s="516" t="str">
        <f>六年级一分钟跳绳得分</f>
        <v/>
      </c>
      <c r="X1218" s="517" t="str">
        <f>六年级等级</f>
        <v/>
      </c>
      <c r="Y1218" s="515" t="str">
        <f>六年级仰卧起坐得分</f>
        <v/>
      </c>
      <c r="Z1218" s="518" t="str">
        <f>六年级等级</f>
        <v/>
      </c>
      <c r="AA1218" s="533" t="str">
        <f>六年级折返跑得分</f>
        <v/>
      </c>
      <c r="AB1218" s="515" t="str">
        <f>六年级等级</f>
        <v/>
      </c>
      <c r="AC1218" s="533" t="str">
        <f>六年级跳绳附加分</f>
        <v/>
      </c>
      <c r="AD1218" s="534" t="str">
        <f>六年级标准分</f>
        <v/>
      </c>
      <c r="AE1218" s="534" t="str">
        <f>六年级总分</f>
        <v/>
      </c>
      <c r="AF1218" s="517" t="str">
        <f>六年级等级</f>
        <v/>
      </c>
      <c r="AM1218" s="452" t="str">
        <f>折返时间</f>
        <v/>
      </c>
    </row>
    <row r="1219" spans="1:39">
      <c r="A1219" s="476">
        <v>618</v>
      </c>
      <c r="B1219" s="477">
        <v>27</v>
      </c>
      <c r="C1219" s="632"/>
      <c r="D1219" s="633"/>
      <c r="E1219" s="632"/>
      <c r="F1219" s="473"/>
      <c r="G1219" s="608"/>
      <c r="H1219" s="475"/>
      <c r="I1219" s="613"/>
      <c r="J1219" s="614"/>
      <c r="K1219" s="614"/>
      <c r="L1219" s="615"/>
      <c r="M1219" s="616"/>
      <c r="N1219" s="505" t="str">
        <f>六年级BMI</f>
        <v/>
      </c>
      <c r="O1219" s="499" t="str">
        <f>六年级BMI等级</f>
        <v/>
      </c>
      <c r="P1219" s="500" t="str">
        <f>六年级BMI得分</f>
        <v/>
      </c>
      <c r="Q1219" s="515" t="str">
        <f>六年级肺活量得分</f>
        <v/>
      </c>
      <c r="R1219" s="512" t="str">
        <f>六年级等级</f>
        <v/>
      </c>
      <c r="S1219" s="516" t="str">
        <f>六年级50米跑得分</f>
        <v/>
      </c>
      <c r="T1219" s="517" t="str">
        <f>六年级等级</f>
        <v/>
      </c>
      <c r="U1219" s="516" t="str">
        <f>六年级坐位体前屈得分</f>
        <v/>
      </c>
      <c r="V1219" s="517" t="str">
        <f>六年级等级</f>
        <v/>
      </c>
      <c r="W1219" s="516" t="str">
        <f>六年级一分钟跳绳得分</f>
        <v/>
      </c>
      <c r="X1219" s="517" t="str">
        <f>六年级等级</f>
        <v/>
      </c>
      <c r="Y1219" s="515" t="str">
        <f>六年级仰卧起坐得分</f>
        <v/>
      </c>
      <c r="Z1219" s="518" t="str">
        <f>六年级等级</f>
        <v/>
      </c>
      <c r="AA1219" s="533" t="str">
        <f>六年级折返跑得分</f>
        <v/>
      </c>
      <c r="AB1219" s="515" t="str">
        <f>六年级等级</f>
        <v/>
      </c>
      <c r="AC1219" s="533" t="str">
        <f>六年级跳绳附加分</f>
        <v/>
      </c>
      <c r="AD1219" s="534" t="str">
        <f>六年级标准分</f>
        <v/>
      </c>
      <c r="AE1219" s="534" t="str">
        <f>六年级总分</f>
        <v/>
      </c>
      <c r="AF1219" s="517" t="str">
        <f>六年级等级</f>
        <v/>
      </c>
      <c r="AM1219" s="452" t="str">
        <f>折返时间</f>
        <v/>
      </c>
    </row>
    <row r="1220" spans="1:39">
      <c r="A1220" s="476">
        <v>618</v>
      </c>
      <c r="B1220" s="477">
        <v>28</v>
      </c>
      <c r="C1220" s="632"/>
      <c r="D1220" s="633"/>
      <c r="E1220" s="632"/>
      <c r="F1220" s="473"/>
      <c r="G1220" s="608"/>
      <c r="H1220" s="475"/>
      <c r="I1220" s="613"/>
      <c r="J1220" s="614"/>
      <c r="K1220" s="614"/>
      <c r="L1220" s="615"/>
      <c r="M1220" s="616"/>
      <c r="N1220" s="505" t="str">
        <f>六年级BMI</f>
        <v/>
      </c>
      <c r="O1220" s="499" t="str">
        <f>六年级BMI等级</f>
        <v/>
      </c>
      <c r="P1220" s="500" t="str">
        <f>六年级BMI得分</f>
        <v/>
      </c>
      <c r="Q1220" s="515" t="str">
        <f>六年级肺活量得分</f>
        <v/>
      </c>
      <c r="R1220" s="512" t="str">
        <f>六年级等级</f>
        <v/>
      </c>
      <c r="S1220" s="516" t="str">
        <f>六年级50米跑得分</f>
        <v/>
      </c>
      <c r="T1220" s="517" t="str">
        <f>六年级等级</f>
        <v/>
      </c>
      <c r="U1220" s="516" t="str">
        <f>六年级坐位体前屈得分</f>
        <v/>
      </c>
      <c r="V1220" s="517" t="str">
        <f>六年级等级</f>
        <v/>
      </c>
      <c r="W1220" s="516" t="str">
        <f>六年级一分钟跳绳得分</f>
        <v/>
      </c>
      <c r="X1220" s="517" t="str">
        <f>六年级等级</f>
        <v/>
      </c>
      <c r="Y1220" s="515" t="str">
        <f>六年级仰卧起坐得分</f>
        <v/>
      </c>
      <c r="Z1220" s="518" t="str">
        <f>六年级等级</f>
        <v/>
      </c>
      <c r="AA1220" s="533" t="str">
        <f>六年级折返跑得分</f>
        <v/>
      </c>
      <c r="AB1220" s="515" t="str">
        <f>六年级等级</f>
        <v/>
      </c>
      <c r="AC1220" s="533" t="str">
        <f>六年级跳绳附加分</f>
        <v/>
      </c>
      <c r="AD1220" s="534" t="str">
        <f>六年级标准分</f>
        <v/>
      </c>
      <c r="AE1220" s="534" t="str">
        <f>六年级总分</f>
        <v/>
      </c>
      <c r="AF1220" s="517" t="str">
        <f>六年级等级</f>
        <v/>
      </c>
      <c r="AM1220" s="452" t="str">
        <f>折返时间</f>
        <v/>
      </c>
    </row>
    <row r="1221" spans="1:39">
      <c r="A1221" s="476">
        <v>618</v>
      </c>
      <c r="B1221" s="477">
        <v>29</v>
      </c>
      <c r="C1221" s="632"/>
      <c r="D1221" s="633"/>
      <c r="E1221" s="632"/>
      <c r="F1221" s="473"/>
      <c r="G1221" s="608"/>
      <c r="H1221" s="475"/>
      <c r="I1221" s="613"/>
      <c r="J1221" s="614"/>
      <c r="K1221" s="614"/>
      <c r="L1221" s="615"/>
      <c r="M1221" s="616"/>
      <c r="N1221" s="505" t="str">
        <f>六年级BMI</f>
        <v/>
      </c>
      <c r="O1221" s="499" t="str">
        <f>六年级BMI等级</f>
        <v/>
      </c>
      <c r="P1221" s="500" t="str">
        <f>六年级BMI得分</f>
        <v/>
      </c>
      <c r="Q1221" s="515" t="str">
        <f>六年级肺活量得分</f>
        <v/>
      </c>
      <c r="R1221" s="512" t="str">
        <f>六年级等级</f>
        <v/>
      </c>
      <c r="S1221" s="516" t="str">
        <f>六年级50米跑得分</f>
        <v/>
      </c>
      <c r="T1221" s="517" t="str">
        <f>六年级等级</f>
        <v/>
      </c>
      <c r="U1221" s="516" t="str">
        <f>六年级坐位体前屈得分</f>
        <v/>
      </c>
      <c r="V1221" s="517" t="str">
        <f>六年级等级</f>
        <v/>
      </c>
      <c r="W1221" s="516" t="str">
        <f>六年级一分钟跳绳得分</f>
        <v/>
      </c>
      <c r="X1221" s="517" t="str">
        <f>六年级等级</f>
        <v/>
      </c>
      <c r="Y1221" s="515" t="str">
        <f>六年级仰卧起坐得分</f>
        <v/>
      </c>
      <c r="Z1221" s="518" t="str">
        <f>六年级等级</f>
        <v/>
      </c>
      <c r="AA1221" s="533" t="str">
        <f>六年级折返跑得分</f>
        <v/>
      </c>
      <c r="AB1221" s="515" t="str">
        <f>六年级等级</f>
        <v/>
      </c>
      <c r="AC1221" s="533" t="str">
        <f>六年级跳绳附加分</f>
        <v/>
      </c>
      <c r="AD1221" s="534" t="str">
        <f>六年级标准分</f>
        <v/>
      </c>
      <c r="AE1221" s="534" t="str">
        <f>六年级总分</f>
        <v/>
      </c>
      <c r="AF1221" s="517" t="str">
        <f>六年级等级</f>
        <v/>
      </c>
      <c r="AM1221" s="452" t="str">
        <f>折返时间</f>
        <v/>
      </c>
    </row>
    <row r="1222" spans="1:39">
      <c r="A1222" s="476">
        <v>618</v>
      </c>
      <c r="B1222" s="477">
        <v>30</v>
      </c>
      <c r="C1222" s="632"/>
      <c r="D1222" s="633"/>
      <c r="E1222" s="632"/>
      <c r="F1222" s="473"/>
      <c r="G1222" s="608"/>
      <c r="H1222" s="475"/>
      <c r="I1222" s="613"/>
      <c r="J1222" s="614"/>
      <c r="K1222" s="614"/>
      <c r="L1222" s="615"/>
      <c r="M1222" s="616"/>
      <c r="N1222" s="505" t="str">
        <f>六年级BMI</f>
        <v/>
      </c>
      <c r="O1222" s="499" t="str">
        <f>六年级BMI等级</f>
        <v/>
      </c>
      <c r="P1222" s="500" t="str">
        <f>六年级BMI得分</f>
        <v/>
      </c>
      <c r="Q1222" s="515" t="str">
        <f>六年级肺活量得分</f>
        <v/>
      </c>
      <c r="R1222" s="512" t="str">
        <f>六年级等级</f>
        <v/>
      </c>
      <c r="S1222" s="516" t="str">
        <f>六年级50米跑得分</f>
        <v/>
      </c>
      <c r="T1222" s="517" t="str">
        <f>六年级等级</f>
        <v/>
      </c>
      <c r="U1222" s="516" t="str">
        <f>六年级坐位体前屈得分</f>
        <v/>
      </c>
      <c r="V1222" s="517" t="str">
        <f>六年级等级</f>
        <v/>
      </c>
      <c r="W1222" s="516" t="str">
        <f>六年级一分钟跳绳得分</f>
        <v/>
      </c>
      <c r="X1222" s="517" t="str">
        <f>六年级等级</f>
        <v/>
      </c>
      <c r="Y1222" s="515" t="str">
        <f>六年级仰卧起坐得分</f>
        <v/>
      </c>
      <c r="Z1222" s="518" t="str">
        <f>六年级等级</f>
        <v/>
      </c>
      <c r="AA1222" s="533" t="str">
        <f>六年级折返跑得分</f>
        <v/>
      </c>
      <c r="AB1222" s="515" t="str">
        <f>六年级等级</f>
        <v/>
      </c>
      <c r="AC1222" s="533" t="str">
        <f>六年级跳绳附加分</f>
        <v/>
      </c>
      <c r="AD1222" s="534" t="str">
        <f>六年级标准分</f>
        <v/>
      </c>
      <c r="AE1222" s="534" t="str">
        <f>六年级总分</f>
        <v/>
      </c>
      <c r="AF1222" s="517" t="str">
        <f>六年级等级</f>
        <v/>
      </c>
      <c r="AM1222" s="452" t="str">
        <f>折返时间</f>
        <v/>
      </c>
    </row>
    <row r="1223" spans="1:39">
      <c r="A1223" s="476">
        <v>618</v>
      </c>
      <c r="B1223" s="477">
        <v>31</v>
      </c>
      <c r="C1223" s="632"/>
      <c r="D1223" s="633"/>
      <c r="E1223" s="632"/>
      <c r="F1223" s="473"/>
      <c r="G1223" s="608"/>
      <c r="H1223" s="475"/>
      <c r="I1223" s="613"/>
      <c r="J1223" s="614"/>
      <c r="K1223" s="614"/>
      <c r="L1223" s="615"/>
      <c r="M1223" s="616"/>
      <c r="N1223" s="505" t="str">
        <f>六年级BMI</f>
        <v/>
      </c>
      <c r="O1223" s="499" t="str">
        <f>六年级BMI等级</f>
        <v/>
      </c>
      <c r="P1223" s="500" t="str">
        <f>六年级BMI得分</f>
        <v/>
      </c>
      <c r="Q1223" s="515" t="str">
        <f>六年级肺活量得分</f>
        <v/>
      </c>
      <c r="R1223" s="512" t="str">
        <f>六年级等级</f>
        <v/>
      </c>
      <c r="S1223" s="516" t="str">
        <f>六年级50米跑得分</f>
        <v/>
      </c>
      <c r="T1223" s="517" t="str">
        <f>六年级等级</f>
        <v/>
      </c>
      <c r="U1223" s="516" t="str">
        <f>六年级坐位体前屈得分</f>
        <v/>
      </c>
      <c r="V1223" s="517" t="str">
        <f>六年级等级</f>
        <v/>
      </c>
      <c r="W1223" s="516" t="str">
        <f>六年级一分钟跳绳得分</f>
        <v/>
      </c>
      <c r="X1223" s="517" t="str">
        <f>六年级等级</f>
        <v/>
      </c>
      <c r="Y1223" s="515" t="str">
        <f>六年级仰卧起坐得分</f>
        <v/>
      </c>
      <c r="Z1223" s="518" t="str">
        <f>六年级等级</f>
        <v/>
      </c>
      <c r="AA1223" s="533" t="str">
        <f>六年级折返跑得分</f>
        <v/>
      </c>
      <c r="AB1223" s="515" t="str">
        <f>六年级等级</f>
        <v/>
      </c>
      <c r="AC1223" s="533" t="str">
        <f>六年级跳绳附加分</f>
        <v/>
      </c>
      <c r="AD1223" s="534" t="str">
        <f>六年级标准分</f>
        <v/>
      </c>
      <c r="AE1223" s="534" t="str">
        <f>六年级总分</f>
        <v/>
      </c>
      <c r="AF1223" s="517" t="str">
        <f>六年级等级</f>
        <v/>
      </c>
      <c r="AM1223" s="452" t="str">
        <f>折返时间</f>
        <v/>
      </c>
    </row>
    <row r="1224" spans="1:39">
      <c r="A1224" s="476">
        <v>618</v>
      </c>
      <c r="B1224" s="477">
        <v>32</v>
      </c>
      <c r="C1224" s="632"/>
      <c r="D1224" s="633"/>
      <c r="E1224" s="632"/>
      <c r="F1224" s="473"/>
      <c r="G1224" s="608"/>
      <c r="H1224" s="475"/>
      <c r="I1224" s="613"/>
      <c r="J1224" s="614"/>
      <c r="K1224" s="614"/>
      <c r="L1224" s="615"/>
      <c r="M1224" s="616"/>
      <c r="N1224" s="505" t="str">
        <f>六年级BMI</f>
        <v/>
      </c>
      <c r="O1224" s="499" t="str">
        <f>六年级BMI等级</f>
        <v/>
      </c>
      <c r="P1224" s="500" t="str">
        <f>六年级BMI得分</f>
        <v/>
      </c>
      <c r="Q1224" s="515" t="str">
        <f>六年级肺活量得分</f>
        <v/>
      </c>
      <c r="R1224" s="512" t="str">
        <f>六年级等级</f>
        <v/>
      </c>
      <c r="S1224" s="516" t="str">
        <f>六年级50米跑得分</f>
        <v/>
      </c>
      <c r="T1224" s="517" t="str">
        <f>六年级等级</f>
        <v/>
      </c>
      <c r="U1224" s="516" t="str">
        <f>六年级坐位体前屈得分</f>
        <v/>
      </c>
      <c r="V1224" s="517" t="str">
        <f>六年级等级</f>
        <v/>
      </c>
      <c r="W1224" s="516" t="str">
        <f>六年级一分钟跳绳得分</f>
        <v/>
      </c>
      <c r="X1224" s="517" t="str">
        <f>六年级等级</f>
        <v/>
      </c>
      <c r="Y1224" s="515" t="str">
        <f>六年级仰卧起坐得分</f>
        <v/>
      </c>
      <c r="Z1224" s="518" t="str">
        <f>六年级等级</f>
        <v/>
      </c>
      <c r="AA1224" s="533" t="str">
        <f>六年级折返跑得分</f>
        <v/>
      </c>
      <c r="AB1224" s="515" t="str">
        <f>六年级等级</f>
        <v/>
      </c>
      <c r="AC1224" s="533" t="str">
        <f>六年级跳绳附加分</f>
        <v/>
      </c>
      <c r="AD1224" s="534" t="str">
        <f>六年级标准分</f>
        <v/>
      </c>
      <c r="AE1224" s="534" t="str">
        <f>六年级总分</f>
        <v/>
      </c>
      <c r="AF1224" s="517" t="str">
        <f>六年级等级</f>
        <v/>
      </c>
      <c r="AM1224" s="452" t="str">
        <f>折返时间</f>
        <v/>
      </c>
    </row>
    <row r="1225" spans="1:39">
      <c r="A1225" s="476">
        <v>618</v>
      </c>
      <c r="B1225" s="477">
        <v>33</v>
      </c>
      <c r="C1225" s="632"/>
      <c r="D1225" s="633"/>
      <c r="E1225" s="632"/>
      <c r="F1225" s="473"/>
      <c r="G1225" s="608"/>
      <c r="H1225" s="475"/>
      <c r="I1225" s="613"/>
      <c r="J1225" s="614"/>
      <c r="K1225" s="614"/>
      <c r="L1225" s="615"/>
      <c r="M1225" s="616"/>
      <c r="N1225" s="505" t="str">
        <f>六年级BMI</f>
        <v/>
      </c>
      <c r="O1225" s="499" t="str">
        <f>六年级BMI等级</f>
        <v/>
      </c>
      <c r="P1225" s="500" t="str">
        <f>六年级BMI得分</f>
        <v/>
      </c>
      <c r="Q1225" s="515" t="str">
        <f>六年级肺活量得分</f>
        <v/>
      </c>
      <c r="R1225" s="512" t="str">
        <f>六年级等级</f>
        <v/>
      </c>
      <c r="S1225" s="516" t="str">
        <f>六年级50米跑得分</f>
        <v/>
      </c>
      <c r="T1225" s="517" t="str">
        <f>六年级等级</f>
        <v/>
      </c>
      <c r="U1225" s="516" t="str">
        <f>六年级坐位体前屈得分</f>
        <v/>
      </c>
      <c r="V1225" s="517" t="str">
        <f>六年级等级</f>
        <v/>
      </c>
      <c r="W1225" s="516" t="str">
        <f>六年级一分钟跳绳得分</f>
        <v/>
      </c>
      <c r="X1225" s="517" t="str">
        <f>六年级等级</f>
        <v/>
      </c>
      <c r="Y1225" s="515" t="str">
        <f>六年级仰卧起坐得分</f>
        <v/>
      </c>
      <c r="Z1225" s="518" t="str">
        <f>六年级等级</f>
        <v/>
      </c>
      <c r="AA1225" s="533" t="str">
        <f>六年级折返跑得分</f>
        <v/>
      </c>
      <c r="AB1225" s="515" t="str">
        <f>六年级等级</f>
        <v/>
      </c>
      <c r="AC1225" s="533" t="str">
        <f>六年级跳绳附加分</f>
        <v/>
      </c>
      <c r="AD1225" s="534" t="str">
        <f>六年级标准分</f>
        <v/>
      </c>
      <c r="AE1225" s="534" t="str">
        <f>六年级总分</f>
        <v/>
      </c>
      <c r="AF1225" s="517" t="str">
        <f>六年级等级</f>
        <v/>
      </c>
      <c r="AM1225" s="452" t="str">
        <f>折返时间</f>
        <v/>
      </c>
    </row>
    <row r="1226" spans="1:39">
      <c r="A1226" s="476">
        <v>618</v>
      </c>
      <c r="B1226" s="477">
        <v>34</v>
      </c>
      <c r="C1226" s="632"/>
      <c r="D1226" s="633"/>
      <c r="E1226" s="632"/>
      <c r="F1226" s="473"/>
      <c r="G1226" s="608"/>
      <c r="H1226" s="475"/>
      <c r="I1226" s="613"/>
      <c r="J1226" s="614"/>
      <c r="K1226" s="614"/>
      <c r="L1226" s="615"/>
      <c r="M1226" s="616"/>
      <c r="N1226" s="505" t="str">
        <f>六年级BMI</f>
        <v/>
      </c>
      <c r="O1226" s="499" t="str">
        <f>六年级BMI等级</f>
        <v/>
      </c>
      <c r="P1226" s="500" t="str">
        <f>六年级BMI得分</f>
        <v/>
      </c>
      <c r="Q1226" s="515" t="str">
        <f>六年级肺活量得分</f>
        <v/>
      </c>
      <c r="R1226" s="512" t="str">
        <f>六年级等级</f>
        <v/>
      </c>
      <c r="S1226" s="516" t="str">
        <f>六年级50米跑得分</f>
        <v/>
      </c>
      <c r="T1226" s="517" t="str">
        <f>六年级等级</f>
        <v/>
      </c>
      <c r="U1226" s="516" t="str">
        <f>六年级坐位体前屈得分</f>
        <v/>
      </c>
      <c r="V1226" s="517" t="str">
        <f>六年级等级</f>
        <v/>
      </c>
      <c r="W1226" s="516" t="str">
        <f>六年级一分钟跳绳得分</f>
        <v/>
      </c>
      <c r="X1226" s="517" t="str">
        <f>六年级等级</f>
        <v/>
      </c>
      <c r="Y1226" s="515" t="str">
        <f>六年级仰卧起坐得分</f>
        <v/>
      </c>
      <c r="Z1226" s="518" t="str">
        <f>六年级等级</f>
        <v/>
      </c>
      <c r="AA1226" s="533" t="str">
        <f>六年级折返跑得分</f>
        <v/>
      </c>
      <c r="AB1226" s="515" t="str">
        <f>六年级等级</f>
        <v/>
      </c>
      <c r="AC1226" s="533" t="str">
        <f>六年级跳绳附加分</f>
        <v/>
      </c>
      <c r="AD1226" s="534" t="str">
        <f>六年级标准分</f>
        <v/>
      </c>
      <c r="AE1226" s="534" t="str">
        <f>六年级总分</f>
        <v/>
      </c>
      <c r="AF1226" s="517" t="str">
        <f>六年级等级</f>
        <v/>
      </c>
      <c r="AM1226" s="452" t="str">
        <f>折返时间</f>
        <v/>
      </c>
    </row>
    <row r="1227" spans="1:39">
      <c r="A1227" s="476">
        <v>618</v>
      </c>
      <c r="B1227" s="477">
        <v>35</v>
      </c>
      <c r="C1227" s="632"/>
      <c r="D1227" s="633"/>
      <c r="E1227" s="632"/>
      <c r="F1227" s="473"/>
      <c r="G1227" s="608"/>
      <c r="H1227" s="475"/>
      <c r="I1227" s="613"/>
      <c r="J1227" s="614"/>
      <c r="K1227" s="614"/>
      <c r="L1227" s="615"/>
      <c r="M1227" s="616"/>
      <c r="N1227" s="505" t="str">
        <f>六年级BMI</f>
        <v/>
      </c>
      <c r="O1227" s="499" t="str">
        <f>六年级BMI等级</f>
        <v/>
      </c>
      <c r="P1227" s="500" t="str">
        <f>六年级BMI得分</f>
        <v/>
      </c>
      <c r="Q1227" s="515" t="str">
        <f>六年级肺活量得分</f>
        <v/>
      </c>
      <c r="R1227" s="512" t="str">
        <f>六年级等级</f>
        <v/>
      </c>
      <c r="S1227" s="516" t="str">
        <f>六年级50米跑得分</f>
        <v/>
      </c>
      <c r="T1227" s="517" t="str">
        <f>六年级等级</f>
        <v/>
      </c>
      <c r="U1227" s="516" t="str">
        <f>六年级坐位体前屈得分</f>
        <v/>
      </c>
      <c r="V1227" s="517" t="str">
        <f>六年级等级</f>
        <v/>
      </c>
      <c r="W1227" s="516" t="str">
        <f>六年级一分钟跳绳得分</f>
        <v/>
      </c>
      <c r="X1227" s="517" t="str">
        <f>六年级等级</f>
        <v/>
      </c>
      <c r="Y1227" s="515" t="str">
        <f>六年级仰卧起坐得分</f>
        <v/>
      </c>
      <c r="Z1227" s="518" t="str">
        <f>六年级等级</f>
        <v/>
      </c>
      <c r="AA1227" s="533" t="str">
        <f>六年级折返跑得分</f>
        <v/>
      </c>
      <c r="AB1227" s="515" t="str">
        <f>六年级等级</f>
        <v/>
      </c>
      <c r="AC1227" s="533" t="str">
        <f>六年级跳绳附加分</f>
        <v/>
      </c>
      <c r="AD1227" s="534" t="str">
        <f>六年级标准分</f>
        <v/>
      </c>
      <c r="AE1227" s="534" t="str">
        <f>六年级总分</f>
        <v/>
      </c>
      <c r="AF1227" s="517" t="str">
        <f>六年级等级</f>
        <v/>
      </c>
      <c r="AM1227" s="452" t="str">
        <f>折返时间</f>
        <v/>
      </c>
    </row>
    <row r="1228" spans="1:39">
      <c r="A1228" s="476">
        <v>618</v>
      </c>
      <c r="B1228" s="477">
        <v>36</v>
      </c>
      <c r="C1228" s="632"/>
      <c r="D1228" s="633"/>
      <c r="E1228" s="632"/>
      <c r="F1228" s="473"/>
      <c r="G1228" s="608"/>
      <c r="H1228" s="475"/>
      <c r="I1228" s="613"/>
      <c r="J1228" s="614"/>
      <c r="K1228" s="614"/>
      <c r="L1228" s="615"/>
      <c r="M1228" s="616"/>
      <c r="N1228" s="505" t="str">
        <f>六年级BMI</f>
        <v/>
      </c>
      <c r="O1228" s="499" t="str">
        <f>六年级BMI等级</f>
        <v/>
      </c>
      <c r="P1228" s="500" t="str">
        <f>六年级BMI得分</f>
        <v/>
      </c>
      <c r="Q1228" s="515" t="str">
        <f>六年级肺活量得分</f>
        <v/>
      </c>
      <c r="R1228" s="512" t="str">
        <f>六年级等级</f>
        <v/>
      </c>
      <c r="S1228" s="516" t="str">
        <f>六年级50米跑得分</f>
        <v/>
      </c>
      <c r="T1228" s="517" t="str">
        <f>六年级等级</f>
        <v/>
      </c>
      <c r="U1228" s="516" t="str">
        <f>六年级坐位体前屈得分</f>
        <v/>
      </c>
      <c r="V1228" s="517" t="str">
        <f>六年级等级</f>
        <v/>
      </c>
      <c r="W1228" s="516" t="str">
        <f>六年级一分钟跳绳得分</f>
        <v/>
      </c>
      <c r="X1228" s="517" t="str">
        <f>六年级等级</f>
        <v/>
      </c>
      <c r="Y1228" s="515" t="str">
        <f>六年级仰卧起坐得分</f>
        <v/>
      </c>
      <c r="Z1228" s="518" t="str">
        <f>六年级等级</f>
        <v/>
      </c>
      <c r="AA1228" s="533" t="str">
        <f>六年级折返跑得分</f>
        <v/>
      </c>
      <c r="AB1228" s="515" t="str">
        <f>六年级等级</f>
        <v/>
      </c>
      <c r="AC1228" s="533" t="str">
        <f>六年级跳绳附加分</f>
        <v/>
      </c>
      <c r="AD1228" s="534" t="str">
        <f>六年级标准分</f>
        <v/>
      </c>
      <c r="AE1228" s="534" t="str">
        <f>六年级总分</f>
        <v/>
      </c>
      <c r="AF1228" s="517" t="str">
        <f>六年级等级</f>
        <v/>
      </c>
      <c r="AM1228" s="452" t="str">
        <f>折返时间</f>
        <v/>
      </c>
    </row>
    <row r="1229" spans="1:39">
      <c r="A1229" s="476">
        <v>618</v>
      </c>
      <c r="B1229" s="477">
        <v>37</v>
      </c>
      <c r="C1229" s="632"/>
      <c r="D1229" s="633"/>
      <c r="E1229" s="632"/>
      <c r="F1229" s="473"/>
      <c r="G1229" s="608"/>
      <c r="H1229" s="475"/>
      <c r="I1229" s="613"/>
      <c r="J1229" s="614"/>
      <c r="K1229" s="614"/>
      <c r="L1229" s="615"/>
      <c r="M1229" s="616"/>
      <c r="N1229" s="505" t="str">
        <f>六年级BMI</f>
        <v/>
      </c>
      <c r="O1229" s="499" t="str">
        <f>六年级BMI等级</f>
        <v/>
      </c>
      <c r="P1229" s="500" t="str">
        <f>六年级BMI得分</f>
        <v/>
      </c>
      <c r="Q1229" s="515" t="str">
        <f>六年级肺活量得分</f>
        <v/>
      </c>
      <c r="R1229" s="512" t="str">
        <f>六年级等级</f>
        <v/>
      </c>
      <c r="S1229" s="516" t="str">
        <f>六年级50米跑得分</f>
        <v/>
      </c>
      <c r="T1229" s="517" t="str">
        <f>六年级等级</f>
        <v/>
      </c>
      <c r="U1229" s="516" t="str">
        <f>六年级坐位体前屈得分</f>
        <v/>
      </c>
      <c r="V1229" s="517" t="str">
        <f>六年级等级</f>
        <v/>
      </c>
      <c r="W1229" s="516" t="str">
        <f>六年级一分钟跳绳得分</f>
        <v/>
      </c>
      <c r="X1229" s="517" t="str">
        <f>六年级等级</f>
        <v/>
      </c>
      <c r="Y1229" s="515" t="str">
        <f>六年级仰卧起坐得分</f>
        <v/>
      </c>
      <c r="Z1229" s="518" t="str">
        <f>六年级等级</f>
        <v/>
      </c>
      <c r="AA1229" s="533" t="str">
        <f>六年级折返跑得分</f>
        <v/>
      </c>
      <c r="AB1229" s="515" t="str">
        <f>六年级等级</f>
        <v/>
      </c>
      <c r="AC1229" s="533" t="str">
        <f>六年级跳绳附加分</f>
        <v/>
      </c>
      <c r="AD1229" s="534" t="str">
        <f>六年级标准分</f>
        <v/>
      </c>
      <c r="AE1229" s="534" t="str">
        <f>六年级总分</f>
        <v/>
      </c>
      <c r="AF1229" s="517" t="str">
        <f>六年级等级</f>
        <v/>
      </c>
      <c r="AM1229" s="452" t="str">
        <f>折返时间</f>
        <v/>
      </c>
    </row>
    <row r="1230" spans="1:39">
      <c r="A1230" s="476">
        <v>618</v>
      </c>
      <c r="B1230" s="477">
        <v>38</v>
      </c>
      <c r="C1230" s="632"/>
      <c r="D1230" s="633"/>
      <c r="E1230" s="632"/>
      <c r="F1230" s="473"/>
      <c r="G1230" s="608"/>
      <c r="H1230" s="475"/>
      <c r="I1230" s="613"/>
      <c r="J1230" s="614"/>
      <c r="K1230" s="614"/>
      <c r="L1230" s="615"/>
      <c r="M1230" s="616"/>
      <c r="N1230" s="505" t="str">
        <f>六年级BMI</f>
        <v/>
      </c>
      <c r="O1230" s="499" t="str">
        <f>六年级BMI等级</f>
        <v/>
      </c>
      <c r="P1230" s="500" t="str">
        <f>六年级BMI得分</f>
        <v/>
      </c>
      <c r="Q1230" s="515" t="str">
        <f>六年级肺活量得分</f>
        <v/>
      </c>
      <c r="R1230" s="512" t="str">
        <f>六年级等级</f>
        <v/>
      </c>
      <c r="S1230" s="516" t="str">
        <f>六年级50米跑得分</f>
        <v/>
      </c>
      <c r="T1230" s="517" t="str">
        <f>六年级等级</f>
        <v/>
      </c>
      <c r="U1230" s="516" t="str">
        <f>六年级坐位体前屈得分</f>
        <v/>
      </c>
      <c r="V1230" s="517" t="str">
        <f>六年级等级</f>
        <v/>
      </c>
      <c r="W1230" s="516" t="str">
        <f>六年级一分钟跳绳得分</f>
        <v/>
      </c>
      <c r="X1230" s="517" t="str">
        <f>六年级等级</f>
        <v/>
      </c>
      <c r="Y1230" s="515" t="str">
        <f>六年级仰卧起坐得分</f>
        <v/>
      </c>
      <c r="Z1230" s="518" t="str">
        <f>六年级等级</f>
        <v/>
      </c>
      <c r="AA1230" s="533" t="str">
        <f>六年级折返跑得分</f>
        <v/>
      </c>
      <c r="AB1230" s="515" t="str">
        <f>六年级等级</f>
        <v/>
      </c>
      <c r="AC1230" s="533" t="str">
        <f>六年级跳绳附加分</f>
        <v/>
      </c>
      <c r="AD1230" s="534" t="str">
        <f>六年级标准分</f>
        <v/>
      </c>
      <c r="AE1230" s="534" t="str">
        <f>六年级总分</f>
        <v/>
      </c>
      <c r="AF1230" s="517" t="str">
        <f>六年级等级</f>
        <v/>
      </c>
      <c r="AM1230" s="452" t="str">
        <f>折返时间</f>
        <v/>
      </c>
    </row>
    <row r="1231" spans="1:39">
      <c r="A1231" s="476">
        <v>618</v>
      </c>
      <c r="B1231" s="477">
        <v>39</v>
      </c>
      <c r="C1231" s="632"/>
      <c r="D1231" s="633"/>
      <c r="E1231" s="632"/>
      <c r="F1231" s="473"/>
      <c r="G1231" s="608"/>
      <c r="H1231" s="475"/>
      <c r="I1231" s="613"/>
      <c r="J1231" s="614"/>
      <c r="K1231" s="614"/>
      <c r="L1231" s="615"/>
      <c r="M1231" s="616"/>
      <c r="N1231" s="505" t="str">
        <f>六年级BMI</f>
        <v/>
      </c>
      <c r="O1231" s="499" t="str">
        <f>六年级BMI等级</f>
        <v/>
      </c>
      <c r="P1231" s="500" t="str">
        <f>六年级BMI得分</f>
        <v/>
      </c>
      <c r="Q1231" s="515" t="str">
        <f>六年级肺活量得分</f>
        <v/>
      </c>
      <c r="R1231" s="512" t="str">
        <f>六年级等级</f>
        <v/>
      </c>
      <c r="S1231" s="516" t="str">
        <f>六年级50米跑得分</f>
        <v/>
      </c>
      <c r="T1231" s="517" t="str">
        <f>六年级等级</f>
        <v/>
      </c>
      <c r="U1231" s="516" t="str">
        <f>六年级坐位体前屈得分</f>
        <v/>
      </c>
      <c r="V1231" s="517" t="str">
        <f>六年级等级</f>
        <v/>
      </c>
      <c r="W1231" s="516" t="str">
        <f>六年级一分钟跳绳得分</f>
        <v/>
      </c>
      <c r="X1231" s="517" t="str">
        <f>六年级等级</f>
        <v/>
      </c>
      <c r="Y1231" s="515" t="str">
        <f>六年级仰卧起坐得分</f>
        <v/>
      </c>
      <c r="Z1231" s="518" t="str">
        <f>六年级等级</f>
        <v/>
      </c>
      <c r="AA1231" s="533" t="str">
        <f>六年级折返跑得分</f>
        <v/>
      </c>
      <c r="AB1231" s="515" t="str">
        <f>六年级等级</f>
        <v/>
      </c>
      <c r="AC1231" s="533" t="str">
        <f>六年级跳绳附加分</f>
        <v/>
      </c>
      <c r="AD1231" s="534" t="str">
        <f>六年级标准分</f>
        <v/>
      </c>
      <c r="AE1231" s="534" t="str">
        <f>六年级总分</f>
        <v/>
      </c>
      <c r="AF1231" s="517" t="str">
        <f>六年级等级</f>
        <v/>
      </c>
      <c r="AM1231" s="452" t="str">
        <f>折返时间</f>
        <v/>
      </c>
    </row>
    <row r="1232" spans="1:39">
      <c r="A1232" s="476">
        <v>618</v>
      </c>
      <c r="B1232" s="477">
        <v>40</v>
      </c>
      <c r="C1232" s="632"/>
      <c r="D1232" s="633"/>
      <c r="E1232" s="632"/>
      <c r="F1232" s="473"/>
      <c r="G1232" s="608"/>
      <c r="H1232" s="475"/>
      <c r="I1232" s="613"/>
      <c r="J1232" s="614"/>
      <c r="K1232" s="614"/>
      <c r="L1232" s="615"/>
      <c r="M1232" s="616"/>
      <c r="N1232" s="505" t="str">
        <f>六年级BMI</f>
        <v/>
      </c>
      <c r="O1232" s="499" t="str">
        <f>六年级BMI等级</f>
        <v/>
      </c>
      <c r="P1232" s="500" t="str">
        <f>六年级BMI得分</f>
        <v/>
      </c>
      <c r="Q1232" s="515" t="str">
        <f>六年级肺活量得分</f>
        <v/>
      </c>
      <c r="R1232" s="512" t="str">
        <f>六年级等级</f>
        <v/>
      </c>
      <c r="S1232" s="516" t="str">
        <f>六年级50米跑得分</f>
        <v/>
      </c>
      <c r="T1232" s="517" t="str">
        <f>六年级等级</f>
        <v/>
      </c>
      <c r="U1232" s="516" t="str">
        <f>六年级坐位体前屈得分</f>
        <v/>
      </c>
      <c r="V1232" s="517" t="str">
        <f>六年级等级</f>
        <v/>
      </c>
      <c r="W1232" s="516" t="str">
        <f>六年级一分钟跳绳得分</f>
        <v/>
      </c>
      <c r="X1232" s="517" t="str">
        <f>六年级等级</f>
        <v/>
      </c>
      <c r="Y1232" s="515" t="str">
        <f>六年级仰卧起坐得分</f>
        <v/>
      </c>
      <c r="Z1232" s="518" t="str">
        <f>六年级等级</f>
        <v/>
      </c>
      <c r="AA1232" s="533" t="str">
        <f>六年级折返跑得分</f>
        <v/>
      </c>
      <c r="AB1232" s="515" t="str">
        <f>六年级等级</f>
        <v/>
      </c>
      <c r="AC1232" s="533" t="str">
        <f>六年级跳绳附加分</f>
        <v/>
      </c>
      <c r="AD1232" s="534" t="str">
        <f>六年级标准分</f>
        <v/>
      </c>
      <c r="AE1232" s="534" t="str">
        <f>六年级总分</f>
        <v/>
      </c>
      <c r="AF1232" s="517" t="str">
        <f>六年级等级</f>
        <v/>
      </c>
      <c r="AM1232" s="452" t="str">
        <f>折返时间</f>
        <v/>
      </c>
    </row>
    <row r="1233" spans="1:39">
      <c r="A1233" s="476">
        <v>618</v>
      </c>
      <c r="B1233" s="477">
        <v>41</v>
      </c>
      <c r="C1233" s="632"/>
      <c r="D1233" s="633"/>
      <c r="E1233" s="632"/>
      <c r="F1233" s="473"/>
      <c r="G1233" s="608"/>
      <c r="H1233" s="475"/>
      <c r="I1233" s="613"/>
      <c r="J1233" s="614"/>
      <c r="K1233" s="614"/>
      <c r="L1233" s="615"/>
      <c r="M1233" s="616"/>
      <c r="N1233" s="505" t="str">
        <f>六年级BMI</f>
        <v/>
      </c>
      <c r="O1233" s="499" t="str">
        <f>六年级BMI等级</f>
        <v/>
      </c>
      <c r="P1233" s="500" t="str">
        <f>六年级BMI得分</f>
        <v/>
      </c>
      <c r="Q1233" s="515" t="str">
        <f>六年级肺活量得分</f>
        <v/>
      </c>
      <c r="R1233" s="512" t="str">
        <f>六年级等级</f>
        <v/>
      </c>
      <c r="S1233" s="516" t="str">
        <f>六年级50米跑得分</f>
        <v/>
      </c>
      <c r="T1233" s="517" t="str">
        <f>六年级等级</f>
        <v/>
      </c>
      <c r="U1233" s="516" t="str">
        <f>六年级坐位体前屈得分</f>
        <v/>
      </c>
      <c r="V1233" s="517" t="str">
        <f>六年级等级</f>
        <v/>
      </c>
      <c r="W1233" s="516" t="str">
        <f>六年级一分钟跳绳得分</f>
        <v/>
      </c>
      <c r="X1233" s="517" t="str">
        <f>六年级等级</f>
        <v/>
      </c>
      <c r="Y1233" s="515" t="str">
        <f>六年级仰卧起坐得分</f>
        <v/>
      </c>
      <c r="Z1233" s="518" t="str">
        <f>六年级等级</f>
        <v/>
      </c>
      <c r="AA1233" s="533" t="str">
        <f>六年级折返跑得分</f>
        <v/>
      </c>
      <c r="AB1233" s="515" t="str">
        <f>六年级等级</f>
        <v/>
      </c>
      <c r="AC1233" s="533" t="str">
        <f>六年级跳绳附加分</f>
        <v/>
      </c>
      <c r="AD1233" s="534" t="str">
        <f>六年级标准分</f>
        <v/>
      </c>
      <c r="AE1233" s="534" t="str">
        <f>六年级总分</f>
        <v/>
      </c>
      <c r="AF1233" s="517" t="str">
        <f>六年级等级</f>
        <v/>
      </c>
      <c r="AM1233" s="452" t="str">
        <f>折返时间</f>
        <v/>
      </c>
    </row>
    <row r="1234" spans="1:39">
      <c r="A1234" s="476">
        <v>618</v>
      </c>
      <c r="B1234" s="477">
        <v>42</v>
      </c>
      <c r="C1234" s="632"/>
      <c r="D1234" s="633"/>
      <c r="E1234" s="632"/>
      <c r="F1234" s="473"/>
      <c r="G1234" s="608"/>
      <c r="H1234" s="475"/>
      <c r="I1234" s="613"/>
      <c r="J1234" s="614"/>
      <c r="K1234" s="614"/>
      <c r="L1234" s="615"/>
      <c r="M1234" s="616"/>
      <c r="N1234" s="505" t="str">
        <f>六年级BMI</f>
        <v/>
      </c>
      <c r="O1234" s="499" t="str">
        <f>六年级BMI等级</f>
        <v/>
      </c>
      <c r="P1234" s="500" t="str">
        <f>六年级BMI得分</f>
        <v/>
      </c>
      <c r="Q1234" s="515" t="str">
        <f>六年级肺活量得分</f>
        <v/>
      </c>
      <c r="R1234" s="512" t="str">
        <f>六年级等级</f>
        <v/>
      </c>
      <c r="S1234" s="516" t="str">
        <f>六年级50米跑得分</f>
        <v/>
      </c>
      <c r="T1234" s="517" t="str">
        <f>六年级等级</f>
        <v/>
      </c>
      <c r="U1234" s="516" t="str">
        <f>六年级坐位体前屈得分</f>
        <v/>
      </c>
      <c r="V1234" s="517" t="str">
        <f>六年级等级</f>
        <v/>
      </c>
      <c r="W1234" s="516" t="str">
        <f>六年级一分钟跳绳得分</f>
        <v/>
      </c>
      <c r="X1234" s="517" t="str">
        <f>六年级等级</f>
        <v/>
      </c>
      <c r="Y1234" s="515" t="str">
        <f>六年级仰卧起坐得分</f>
        <v/>
      </c>
      <c r="Z1234" s="518" t="str">
        <f>六年级等级</f>
        <v/>
      </c>
      <c r="AA1234" s="533" t="str">
        <f>六年级折返跑得分</f>
        <v/>
      </c>
      <c r="AB1234" s="515" t="str">
        <f>六年级等级</f>
        <v/>
      </c>
      <c r="AC1234" s="533" t="str">
        <f>六年级跳绳附加分</f>
        <v/>
      </c>
      <c r="AD1234" s="534" t="str">
        <f>六年级标准分</f>
        <v/>
      </c>
      <c r="AE1234" s="534" t="str">
        <f>六年级总分</f>
        <v/>
      </c>
      <c r="AF1234" s="517" t="str">
        <f>六年级等级</f>
        <v/>
      </c>
      <c r="AM1234" s="452" t="str">
        <f>折返时间</f>
        <v/>
      </c>
    </row>
    <row r="1235" spans="1:39">
      <c r="A1235" s="476">
        <v>618</v>
      </c>
      <c r="B1235" s="477">
        <v>43</v>
      </c>
      <c r="C1235" s="632"/>
      <c r="D1235" s="633"/>
      <c r="E1235" s="632"/>
      <c r="F1235" s="625"/>
      <c r="G1235" s="608"/>
      <c r="H1235" s="475"/>
      <c r="I1235" s="613"/>
      <c r="J1235" s="614"/>
      <c r="K1235" s="614"/>
      <c r="L1235" s="615"/>
      <c r="M1235" s="616"/>
      <c r="N1235" s="505" t="str">
        <f>六年级BMI</f>
        <v/>
      </c>
      <c r="O1235" s="499" t="str">
        <f>六年级BMI等级</f>
        <v/>
      </c>
      <c r="P1235" s="500" t="str">
        <f>六年级BMI得分</f>
        <v/>
      </c>
      <c r="Q1235" s="515" t="str">
        <f>六年级肺活量得分</f>
        <v/>
      </c>
      <c r="R1235" s="512" t="str">
        <f>六年级等级</f>
        <v/>
      </c>
      <c r="S1235" s="516" t="str">
        <f>六年级50米跑得分</f>
        <v/>
      </c>
      <c r="T1235" s="517" t="str">
        <f>六年级等级</f>
        <v/>
      </c>
      <c r="U1235" s="516" t="str">
        <f>六年级坐位体前屈得分</f>
        <v/>
      </c>
      <c r="V1235" s="517" t="str">
        <f>六年级等级</f>
        <v/>
      </c>
      <c r="W1235" s="516" t="str">
        <f>六年级一分钟跳绳得分</f>
        <v/>
      </c>
      <c r="X1235" s="517" t="str">
        <f>六年级等级</f>
        <v/>
      </c>
      <c r="Y1235" s="515" t="str">
        <f>六年级仰卧起坐得分</f>
        <v/>
      </c>
      <c r="Z1235" s="518" t="str">
        <f>六年级等级</f>
        <v/>
      </c>
      <c r="AA1235" s="533" t="str">
        <f>六年级折返跑得分</f>
        <v/>
      </c>
      <c r="AB1235" s="515" t="str">
        <f>六年级等级</f>
        <v/>
      </c>
      <c r="AC1235" s="533" t="str">
        <f>六年级跳绳附加分</f>
        <v/>
      </c>
      <c r="AD1235" s="534" t="str">
        <f>六年级标准分</f>
        <v/>
      </c>
      <c r="AE1235" s="534" t="str">
        <f>六年级总分</f>
        <v/>
      </c>
      <c r="AF1235" s="517" t="str">
        <f>六年级等级</f>
        <v/>
      </c>
      <c r="AM1235" s="452" t="str">
        <f>折返时间</f>
        <v/>
      </c>
    </row>
    <row r="1236" spans="1:39">
      <c r="A1236" s="476">
        <v>618</v>
      </c>
      <c r="B1236" s="477">
        <v>44</v>
      </c>
      <c r="C1236" s="632"/>
      <c r="D1236" s="633"/>
      <c r="E1236" s="632"/>
      <c r="F1236" s="625"/>
      <c r="G1236" s="608"/>
      <c r="H1236" s="475"/>
      <c r="I1236" s="613"/>
      <c r="J1236" s="614"/>
      <c r="K1236" s="614"/>
      <c r="L1236" s="615"/>
      <c r="M1236" s="616"/>
      <c r="N1236" s="505" t="str">
        <f>六年级BMI</f>
        <v/>
      </c>
      <c r="O1236" s="499" t="str">
        <f>六年级BMI等级</f>
        <v/>
      </c>
      <c r="P1236" s="500" t="str">
        <f>六年级BMI得分</f>
        <v/>
      </c>
      <c r="Q1236" s="515" t="str">
        <f>六年级肺活量得分</f>
        <v/>
      </c>
      <c r="R1236" s="512" t="str">
        <f>六年级等级</f>
        <v/>
      </c>
      <c r="S1236" s="516" t="str">
        <f>六年级50米跑得分</f>
        <v/>
      </c>
      <c r="T1236" s="517" t="str">
        <f>六年级等级</f>
        <v/>
      </c>
      <c r="U1236" s="516" t="str">
        <f>六年级坐位体前屈得分</f>
        <v/>
      </c>
      <c r="V1236" s="517" t="str">
        <f>六年级等级</f>
        <v/>
      </c>
      <c r="W1236" s="516" t="str">
        <f>六年级一分钟跳绳得分</f>
        <v/>
      </c>
      <c r="X1236" s="517" t="str">
        <f>六年级等级</f>
        <v/>
      </c>
      <c r="Y1236" s="515" t="str">
        <f>六年级仰卧起坐得分</f>
        <v/>
      </c>
      <c r="Z1236" s="518" t="str">
        <f>六年级等级</f>
        <v/>
      </c>
      <c r="AA1236" s="533" t="str">
        <f>六年级折返跑得分</f>
        <v/>
      </c>
      <c r="AB1236" s="515" t="str">
        <f>六年级等级</f>
        <v/>
      </c>
      <c r="AC1236" s="533" t="str">
        <f>六年级跳绳附加分</f>
        <v/>
      </c>
      <c r="AD1236" s="534" t="str">
        <f>六年级标准分</f>
        <v/>
      </c>
      <c r="AE1236" s="534" t="str">
        <f>六年级总分</f>
        <v/>
      </c>
      <c r="AF1236" s="517" t="str">
        <f>六年级等级</f>
        <v/>
      </c>
      <c r="AM1236" s="452" t="str">
        <f>折返时间</f>
        <v/>
      </c>
    </row>
    <row r="1237" spans="1:39">
      <c r="A1237" s="476">
        <v>618</v>
      </c>
      <c r="B1237" s="477">
        <v>45</v>
      </c>
      <c r="C1237" s="632"/>
      <c r="D1237" s="633"/>
      <c r="E1237" s="632"/>
      <c r="F1237" s="625"/>
      <c r="G1237" s="608"/>
      <c r="H1237" s="475"/>
      <c r="I1237" s="613"/>
      <c r="J1237" s="614"/>
      <c r="K1237" s="614"/>
      <c r="L1237" s="615"/>
      <c r="M1237" s="616"/>
      <c r="N1237" s="505" t="str">
        <f>六年级BMI</f>
        <v/>
      </c>
      <c r="O1237" s="499" t="str">
        <f>六年级BMI等级</f>
        <v/>
      </c>
      <c r="P1237" s="500" t="str">
        <f>六年级BMI得分</f>
        <v/>
      </c>
      <c r="Q1237" s="515" t="str">
        <f>六年级肺活量得分</f>
        <v/>
      </c>
      <c r="R1237" s="512" t="str">
        <f>六年级等级</f>
        <v/>
      </c>
      <c r="S1237" s="516" t="str">
        <f>六年级50米跑得分</f>
        <v/>
      </c>
      <c r="T1237" s="517" t="str">
        <f>六年级等级</f>
        <v/>
      </c>
      <c r="U1237" s="516" t="str">
        <f>六年级坐位体前屈得分</f>
        <v/>
      </c>
      <c r="V1237" s="517" t="str">
        <f>六年级等级</f>
        <v/>
      </c>
      <c r="W1237" s="516" t="str">
        <f>六年级一分钟跳绳得分</f>
        <v/>
      </c>
      <c r="X1237" s="517" t="str">
        <f>六年级等级</f>
        <v/>
      </c>
      <c r="Y1237" s="515" t="str">
        <f>六年级仰卧起坐得分</f>
        <v/>
      </c>
      <c r="Z1237" s="518" t="str">
        <f>六年级等级</f>
        <v/>
      </c>
      <c r="AA1237" s="533" t="str">
        <f>六年级折返跑得分</f>
        <v/>
      </c>
      <c r="AB1237" s="515" t="str">
        <f>六年级等级</f>
        <v/>
      </c>
      <c r="AC1237" s="533" t="str">
        <f>六年级跳绳附加分</f>
        <v/>
      </c>
      <c r="AD1237" s="534" t="str">
        <f>六年级标准分</f>
        <v/>
      </c>
      <c r="AE1237" s="534" t="str">
        <f>六年级总分</f>
        <v/>
      </c>
      <c r="AF1237" s="517" t="str">
        <f>六年级等级</f>
        <v/>
      </c>
      <c r="AM1237" s="452" t="str">
        <f>折返时间</f>
        <v/>
      </c>
    </row>
    <row r="1238" spans="1:39">
      <c r="A1238" s="476">
        <v>618</v>
      </c>
      <c r="B1238" s="477">
        <v>46</v>
      </c>
      <c r="C1238" s="632"/>
      <c r="D1238" s="633"/>
      <c r="E1238" s="632"/>
      <c r="F1238" s="625"/>
      <c r="G1238" s="608"/>
      <c r="H1238" s="475"/>
      <c r="I1238" s="613"/>
      <c r="J1238" s="614"/>
      <c r="K1238" s="614"/>
      <c r="L1238" s="615"/>
      <c r="M1238" s="616"/>
      <c r="N1238" s="505" t="str">
        <f>六年级BMI</f>
        <v/>
      </c>
      <c r="O1238" s="499" t="str">
        <f>六年级BMI等级</f>
        <v/>
      </c>
      <c r="P1238" s="500" t="str">
        <f>六年级BMI得分</f>
        <v/>
      </c>
      <c r="Q1238" s="515" t="str">
        <f>六年级肺活量得分</f>
        <v/>
      </c>
      <c r="R1238" s="512" t="str">
        <f>六年级等级</f>
        <v/>
      </c>
      <c r="S1238" s="516" t="str">
        <f>六年级50米跑得分</f>
        <v/>
      </c>
      <c r="T1238" s="517" t="str">
        <f>六年级等级</f>
        <v/>
      </c>
      <c r="U1238" s="516" t="str">
        <f>六年级坐位体前屈得分</f>
        <v/>
      </c>
      <c r="V1238" s="517" t="str">
        <f>六年级等级</f>
        <v/>
      </c>
      <c r="W1238" s="516" t="str">
        <f>六年级一分钟跳绳得分</f>
        <v/>
      </c>
      <c r="X1238" s="517" t="str">
        <f>六年级等级</f>
        <v/>
      </c>
      <c r="Y1238" s="515" t="str">
        <f>六年级仰卧起坐得分</f>
        <v/>
      </c>
      <c r="Z1238" s="518" t="str">
        <f>六年级等级</f>
        <v/>
      </c>
      <c r="AA1238" s="533" t="str">
        <f>六年级折返跑得分</f>
        <v/>
      </c>
      <c r="AB1238" s="515" t="str">
        <f>六年级等级</f>
        <v/>
      </c>
      <c r="AC1238" s="533" t="str">
        <f>六年级跳绳附加分</f>
        <v/>
      </c>
      <c r="AD1238" s="534" t="str">
        <f>六年级标准分</f>
        <v/>
      </c>
      <c r="AE1238" s="534" t="str">
        <f>六年级总分</f>
        <v/>
      </c>
      <c r="AF1238" s="517" t="str">
        <f>六年级等级</f>
        <v/>
      </c>
      <c r="AM1238" s="452" t="str">
        <f>折返时间</f>
        <v/>
      </c>
    </row>
    <row r="1239" spans="1:39">
      <c r="A1239" s="476">
        <v>618</v>
      </c>
      <c r="B1239" s="477">
        <v>47</v>
      </c>
      <c r="C1239" s="632"/>
      <c r="D1239" s="633"/>
      <c r="E1239" s="632"/>
      <c r="F1239" s="625"/>
      <c r="G1239" s="608"/>
      <c r="H1239" s="475"/>
      <c r="I1239" s="613"/>
      <c r="J1239" s="614"/>
      <c r="K1239" s="614"/>
      <c r="L1239" s="615"/>
      <c r="M1239" s="616"/>
      <c r="N1239" s="505" t="str">
        <f>六年级BMI</f>
        <v/>
      </c>
      <c r="O1239" s="499" t="str">
        <f>六年级BMI等级</f>
        <v/>
      </c>
      <c r="P1239" s="500" t="str">
        <f>六年级BMI得分</f>
        <v/>
      </c>
      <c r="Q1239" s="515" t="str">
        <f>六年级肺活量得分</f>
        <v/>
      </c>
      <c r="R1239" s="512" t="str">
        <f>六年级等级</f>
        <v/>
      </c>
      <c r="S1239" s="516" t="str">
        <f>六年级50米跑得分</f>
        <v/>
      </c>
      <c r="T1239" s="517" t="str">
        <f>六年级等级</f>
        <v/>
      </c>
      <c r="U1239" s="516" t="str">
        <f>六年级坐位体前屈得分</f>
        <v/>
      </c>
      <c r="V1239" s="517" t="str">
        <f>六年级等级</f>
        <v/>
      </c>
      <c r="W1239" s="516" t="str">
        <f>六年级一分钟跳绳得分</f>
        <v/>
      </c>
      <c r="X1239" s="517" t="str">
        <f>六年级等级</f>
        <v/>
      </c>
      <c r="Y1239" s="515" t="str">
        <f>六年级仰卧起坐得分</f>
        <v/>
      </c>
      <c r="Z1239" s="518" t="str">
        <f>六年级等级</f>
        <v/>
      </c>
      <c r="AA1239" s="533" t="str">
        <f>六年级折返跑得分</f>
        <v/>
      </c>
      <c r="AB1239" s="515" t="str">
        <f>六年级等级</f>
        <v/>
      </c>
      <c r="AC1239" s="533" t="str">
        <f>六年级跳绳附加分</f>
        <v/>
      </c>
      <c r="AD1239" s="534" t="str">
        <f>六年级标准分</f>
        <v/>
      </c>
      <c r="AE1239" s="534" t="str">
        <f>六年级总分</f>
        <v/>
      </c>
      <c r="AF1239" s="517" t="str">
        <f>六年级等级</f>
        <v/>
      </c>
      <c r="AM1239" s="452" t="str">
        <f>折返时间</f>
        <v/>
      </c>
    </row>
    <row r="1240" spans="1:39">
      <c r="A1240" s="476">
        <v>618</v>
      </c>
      <c r="B1240" s="477">
        <v>48</v>
      </c>
      <c r="C1240" s="632"/>
      <c r="D1240" s="633"/>
      <c r="E1240" s="632"/>
      <c r="F1240" s="625"/>
      <c r="G1240" s="608"/>
      <c r="H1240" s="475"/>
      <c r="I1240" s="613"/>
      <c r="J1240" s="614"/>
      <c r="K1240" s="614"/>
      <c r="L1240" s="615"/>
      <c r="M1240" s="616"/>
      <c r="N1240" s="505" t="str">
        <f>六年级BMI</f>
        <v/>
      </c>
      <c r="O1240" s="499" t="str">
        <f>六年级BMI等级</f>
        <v/>
      </c>
      <c r="P1240" s="500" t="str">
        <f>六年级BMI得分</f>
        <v/>
      </c>
      <c r="Q1240" s="515" t="str">
        <f>六年级肺活量得分</f>
        <v/>
      </c>
      <c r="R1240" s="512" t="str">
        <f>六年级等级</f>
        <v/>
      </c>
      <c r="S1240" s="516" t="str">
        <f>六年级50米跑得分</f>
        <v/>
      </c>
      <c r="T1240" s="517" t="str">
        <f>六年级等级</f>
        <v/>
      </c>
      <c r="U1240" s="516" t="str">
        <f>六年级坐位体前屈得分</f>
        <v/>
      </c>
      <c r="V1240" s="517" t="str">
        <f>六年级等级</f>
        <v/>
      </c>
      <c r="W1240" s="516" t="str">
        <f>六年级一分钟跳绳得分</f>
        <v/>
      </c>
      <c r="X1240" s="517" t="str">
        <f>六年级等级</f>
        <v/>
      </c>
      <c r="Y1240" s="515" t="str">
        <f>六年级仰卧起坐得分</f>
        <v/>
      </c>
      <c r="Z1240" s="518" t="str">
        <f>六年级等级</f>
        <v/>
      </c>
      <c r="AA1240" s="533" t="str">
        <f>六年级折返跑得分</f>
        <v/>
      </c>
      <c r="AB1240" s="515" t="str">
        <f>六年级等级</f>
        <v/>
      </c>
      <c r="AC1240" s="533" t="str">
        <f>六年级跳绳附加分</f>
        <v/>
      </c>
      <c r="AD1240" s="534" t="str">
        <f>六年级标准分</f>
        <v/>
      </c>
      <c r="AE1240" s="534" t="str">
        <f>六年级总分</f>
        <v/>
      </c>
      <c r="AF1240" s="517" t="str">
        <f>六年级等级</f>
        <v/>
      </c>
      <c r="AM1240" s="452" t="str">
        <f>折返时间</f>
        <v/>
      </c>
    </row>
    <row r="1241" spans="1:39">
      <c r="A1241" s="476">
        <v>618</v>
      </c>
      <c r="B1241" s="477">
        <v>49</v>
      </c>
      <c r="C1241" s="632"/>
      <c r="D1241" s="633"/>
      <c r="E1241" s="632"/>
      <c r="F1241" s="625"/>
      <c r="G1241" s="608"/>
      <c r="H1241" s="475"/>
      <c r="I1241" s="613"/>
      <c r="J1241" s="614"/>
      <c r="K1241" s="614"/>
      <c r="L1241" s="615"/>
      <c r="M1241" s="616"/>
      <c r="N1241" s="505" t="str">
        <f>六年级BMI</f>
        <v/>
      </c>
      <c r="O1241" s="499" t="str">
        <f>六年级BMI等级</f>
        <v/>
      </c>
      <c r="P1241" s="500" t="str">
        <f>六年级BMI得分</f>
        <v/>
      </c>
      <c r="Q1241" s="515" t="str">
        <f>六年级肺活量得分</f>
        <v/>
      </c>
      <c r="R1241" s="512" t="str">
        <f>六年级等级</f>
        <v/>
      </c>
      <c r="S1241" s="516" t="str">
        <f>六年级50米跑得分</f>
        <v/>
      </c>
      <c r="T1241" s="517" t="str">
        <f>六年级等级</f>
        <v/>
      </c>
      <c r="U1241" s="516" t="str">
        <f>六年级坐位体前屈得分</f>
        <v/>
      </c>
      <c r="V1241" s="517" t="str">
        <f>六年级等级</f>
        <v/>
      </c>
      <c r="W1241" s="516" t="str">
        <f>六年级一分钟跳绳得分</f>
        <v/>
      </c>
      <c r="X1241" s="517" t="str">
        <f>六年级等级</f>
        <v/>
      </c>
      <c r="Y1241" s="515" t="str">
        <f>六年级仰卧起坐得分</f>
        <v/>
      </c>
      <c r="Z1241" s="518" t="str">
        <f>六年级等级</f>
        <v/>
      </c>
      <c r="AA1241" s="533" t="str">
        <f>六年级折返跑得分</f>
        <v/>
      </c>
      <c r="AB1241" s="515" t="str">
        <f>六年级等级</f>
        <v/>
      </c>
      <c r="AC1241" s="533" t="str">
        <f>六年级跳绳附加分</f>
        <v/>
      </c>
      <c r="AD1241" s="534" t="str">
        <f>六年级标准分</f>
        <v/>
      </c>
      <c r="AE1241" s="534" t="str">
        <f>六年级总分</f>
        <v/>
      </c>
      <c r="AF1241" s="517" t="str">
        <f>六年级等级</f>
        <v/>
      </c>
      <c r="AM1241" s="452" t="str">
        <f>折返时间</f>
        <v/>
      </c>
    </row>
    <row r="1242" spans="1:39">
      <c r="A1242" s="476">
        <v>618</v>
      </c>
      <c r="B1242" s="477">
        <v>50</v>
      </c>
      <c r="C1242" s="632"/>
      <c r="D1242" s="633"/>
      <c r="E1242" s="632"/>
      <c r="F1242" s="625"/>
      <c r="G1242" s="608"/>
      <c r="H1242" s="475"/>
      <c r="I1242" s="613"/>
      <c r="J1242" s="614"/>
      <c r="K1242" s="614"/>
      <c r="L1242" s="615"/>
      <c r="M1242" s="616"/>
      <c r="N1242" s="505" t="str">
        <f>六年级BMI</f>
        <v/>
      </c>
      <c r="O1242" s="499" t="str">
        <f>六年级BMI等级</f>
        <v/>
      </c>
      <c r="P1242" s="500" t="str">
        <f>六年级BMI得分</f>
        <v/>
      </c>
      <c r="Q1242" s="515" t="str">
        <f>六年级肺活量得分</f>
        <v/>
      </c>
      <c r="R1242" s="512" t="str">
        <f>六年级等级</f>
        <v/>
      </c>
      <c r="S1242" s="516" t="str">
        <f>六年级50米跑得分</f>
        <v/>
      </c>
      <c r="T1242" s="517" t="str">
        <f>六年级等级</f>
        <v/>
      </c>
      <c r="U1242" s="516" t="str">
        <f>六年级坐位体前屈得分</f>
        <v/>
      </c>
      <c r="V1242" s="517" t="str">
        <f>六年级等级</f>
        <v/>
      </c>
      <c r="W1242" s="516" t="str">
        <f>六年级一分钟跳绳得分</f>
        <v/>
      </c>
      <c r="X1242" s="517" t="str">
        <f>六年级等级</f>
        <v/>
      </c>
      <c r="Y1242" s="515" t="str">
        <f>六年级仰卧起坐得分</f>
        <v/>
      </c>
      <c r="Z1242" s="518" t="str">
        <f>六年级等级</f>
        <v/>
      </c>
      <c r="AA1242" s="533" t="str">
        <f>六年级折返跑得分</f>
        <v/>
      </c>
      <c r="AB1242" s="515" t="str">
        <f>六年级等级</f>
        <v/>
      </c>
      <c r="AC1242" s="533" t="str">
        <f>六年级跳绳附加分</f>
        <v/>
      </c>
      <c r="AD1242" s="534" t="str">
        <f>六年级标准分</f>
        <v/>
      </c>
      <c r="AE1242" s="534" t="str">
        <f>六年级总分</f>
        <v/>
      </c>
      <c r="AF1242" s="517" t="str">
        <f>六年级等级</f>
        <v/>
      </c>
      <c r="AM1242" s="452" t="str">
        <f>折返时间</f>
        <v/>
      </c>
    </row>
    <row r="1243" spans="1:39">
      <c r="A1243" s="476">
        <v>618</v>
      </c>
      <c r="B1243" s="477">
        <v>51</v>
      </c>
      <c r="C1243" s="632"/>
      <c r="D1243" s="633"/>
      <c r="E1243" s="632"/>
      <c r="F1243" s="473"/>
      <c r="G1243" s="608"/>
      <c r="H1243" s="475"/>
      <c r="I1243" s="613"/>
      <c r="J1243" s="614"/>
      <c r="K1243" s="614"/>
      <c r="L1243" s="615"/>
      <c r="M1243" s="616"/>
      <c r="N1243" s="505" t="str">
        <f>六年级BMI</f>
        <v/>
      </c>
      <c r="O1243" s="499" t="str">
        <f>六年级BMI等级</f>
        <v/>
      </c>
      <c r="P1243" s="500" t="str">
        <f>六年级BMI得分</f>
        <v/>
      </c>
      <c r="Q1243" s="515" t="str">
        <f>六年级肺活量得分</f>
        <v/>
      </c>
      <c r="R1243" s="512" t="str">
        <f>六年级等级</f>
        <v/>
      </c>
      <c r="S1243" s="516" t="str">
        <f>六年级50米跑得分</f>
        <v/>
      </c>
      <c r="T1243" s="517" t="str">
        <f>六年级等级</f>
        <v/>
      </c>
      <c r="U1243" s="516" t="str">
        <f>六年级坐位体前屈得分</f>
        <v/>
      </c>
      <c r="V1243" s="517" t="str">
        <f>六年级等级</f>
        <v/>
      </c>
      <c r="W1243" s="516" t="str">
        <f>六年级一分钟跳绳得分</f>
        <v/>
      </c>
      <c r="X1243" s="517" t="str">
        <f>六年级等级</f>
        <v/>
      </c>
      <c r="Y1243" s="515" t="str">
        <f>六年级仰卧起坐得分</f>
        <v/>
      </c>
      <c r="Z1243" s="518" t="str">
        <f>六年级等级</f>
        <v/>
      </c>
      <c r="AA1243" s="533" t="str">
        <f>六年级折返跑得分</f>
        <v/>
      </c>
      <c r="AB1243" s="515" t="str">
        <f>六年级等级</f>
        <v/>
      </c>
      <c r="AC1243" s="533" t="str">
        <f>六年级跳绳附加分</f>
        <v/>
      </c>
      <c r="AD1243" s="534" t="str">
        <f>六年级标准分</f>
        <v/>
      </c>
      <c r="AE1243" s="534" t="str">
        <f>六年级总分</f>
        <v/>
      </c>
      <c r="AF1243" s="517" t="str">
        <f>六年级等级</f>
        <v/>
      </c>
      <c r="AM1243" s="452" t="str">
        <f>折返时间</f>
        <v/>
      </c>
    </row>
    <row r="1244" spans="1:39">
      <c r="A1244" s="476">
        <v>618</v>
      </c>
      <c r="B1244" s="477">
        <v>52</v>
      </c>
      <c r="C1244" s="632"/>
      <c r="D1244" s="633"/>
      <c r="E1244" s="632"/>
      <c r="F1244" s="473"/>
      <c r="G1244" s="608"/>
      <c r="H1244" s="475"/>
      <c r="I1244" s="613"/>
      <c r="J1244" s="614"/>
      <c r="K1244" s="614"/>
      <c r="L1244" s="615"/>
      <c r="M1244" s="616"/>
      <c r="N1244" s="505" t="str">
        <f>六年级BMI</f>
        <v/>
      </c>
      <c r="O1244" s="499" t="str">
        <f>六年级BMI等级</f>
        <v/>
      </c>
      <c r="P1244" s="500" t="str">
        <f>六年级BMI得分</f>
        <v/>
      </c>
      <c r="Q1244" s="515" t="str">
        <f>六年级肺活量得分</f>
        <v/>
      </c>
      <c r="R1244" s="512" t="str">
        <f>六年级等级</f>
        <v/>
      </c>
      <c r="S1244" s="516" t="str">
        <f>六年级50米跑得分</f>
        <v/>
      </c>
      <c r="T1244" s="517" t="str">
        <f>六年级等级</f>
        <v/>
      </c>
      <c r="U1244" s="516" t="str">
        <f>六年级坐位体前屈得分</f>
        <v/>
      </c>
      <c r="V1244" s="517" t="str">
        <f>六年级等级</f>
        <v/>
      </c>
      <c r="W1244" s="516" t="str">
        <f>六年级一分钟跳绳得分</f>
        <v/>
      </c>
      <c r="X1244" s="517" t="str">
        <f>六年级等级</f>
        <v/>
      </c>
      <c r="Y1244" s="515" t="str">
        <f>六年级仰卧起坐得分</f>
        <v/>
      </c>
      <c r="Z1244" s="518" t="str">
        <f>六年级等级</f>
        <v/>
      </c>
      <c r="AA1244" s="533" t="str">
        <f>六年级折返跑得分</f>
        <v/>
      </c>
      <c r="AB1244" s="515" t="str">
        <f>六年级等级</f>
        <v/>
      </c>
      <c r="AC1244" s="533" t="str">
        <f>六年级跳绳附加分</f>
        <v/>
      </c>
      <c r="AD1244" s="534" t="str">
        <f>六年级标准分</f>
        <v/>
      </c>
      <c r="AE1244" s="534" t="str">
        <f>六年级总分</f>
        <v/>
      </c>
      <c r="AF1244" s="517" t="str">
        <f>六年级等级</f>
        <v/>
      </c>
      <c r="AM1244" s="452" t="str">
        <f>折返时间</f>
        <v/>
      </c>
    </row>
    <row r="1245" spans="1:39">
      <c r="A1245" s="476">
        <v>618</v>
      </c>
      <c r="B1245" s="477">
        <v>53</v>
      </c>
      <c r="C1245" s="632"/>
      <c r="D1245" s="633"/>
      <c r="E1245" s="632"/>
      <c r="F1245" s="473"/>
      <c r="G1245" s="608"/>
      <c r="H1245" s="475"/>
      <c r="I1245" s="613"/>
      <c r="J1245" s="614"/>
      <c r="K1245" s="614"/>
      <c r="L1245" s="615"/>
      <c r="M1245" s="616"/>
      <c r="N1245" s="505" t="str">
        <f>六年级BMI</f>
        <v/>
      </c>
      <c r="O1245" s="499" t="str">
        <f>六年级BMI等级</f>
        <v/>
      </c>
      <c r="P1245" s="500" t="str">
        <f>六年级BMI得分</f>
        <v/>
      </c>
      <c r="Q1245" s="515" t="str">
        <f>六年级肺活量得分</f>
        <v/>
      </c>
      <c r="R1245" s="512" t="str">
        <f>六年级等级</f>
        <v/>
      </c>
      <c r="S1245" s="516" t="str">
        <f>六年级50米跑得分</f>
        <v/>
      </c>
      <c r="T1245" s="517" t="str">
        <f>六年级等级</f>
        <v/>
      </c>
      <c r="U1245" s="516" t="str">
        <f>六年级坐位体前屈得分</f>
        <v/>
      </c>
      <c r="V1245" s="517" t="str">
        <f>六年级等级</f>
        <v/>
      </c>
      <c r="W1245" s="516" t="str">
        <f>六年级一分钟跳绳得分</f>
        <v/>
      </c>
      <c r="X1245" s="517" t="str">
        <f>六年级等级</f>
        <v/>
      </c>
      <c r="Y1245" s="515" t="str">
        <f>六年级仰卧起坐得分</f>
        <v/>
      </c>
      <c r="Z1245" s="518" t="str">
        <f>六年级等级</f>
        <v/>
      </c>
      <c r="AA1245" s="533" t="str">
        <f>六年级折返跑得分</f>
        <v/>
      </c>
      <c r="AB1245" s="515" t="str">
        <f>六年级等级</f>
        <v/>
      </c>
      <c r="AC1245" s="533" t="str">
        <f>六年级跳绳附加分</f>
        <v/>
      </c>
      <c r="AD1245" s="534" t="str">
        <f>六年级标准分</f>
        <v/>
      </c>
      <c r="AE1245" s="534" t="str">
        <f>六年级总分</f>
        <v/>
      </c>
      <c r="AF1245" s="517" t="str">
        <f>六年级等级</f>
        <v/>
      </c>
      <c r="AM1245" s="452" t="str">
        <f>折返时间</f>
        <v/>
      </c>
    </row>
    <row r="1246" spans="1:39">
      <c r="A1246" s="476">
        <v>618</v>
      </c>
      <c r="B1246" s="477">
        <v>54</v>
      </c>
      <c r="C1246" s="632"/>
      <c r="D1246" s="633"/>
      <c r="E1246" s="632"/>
      <c r="F1246" s="473"/>
      <c r="G1246" s="608"/>
      <c r="H1246" s="475"/>
      <c r="I1246" s="613"/>
      <c r="J1246" s="614"/>
      <c r="K1246" s="614"/>
      <c r="L1246" s="615"/>
      <c r="M1246" s="616"/>
      <c r="N1246" s="505" t="str">
        <f>六年级BMI</f>
        <v/>
      </c>
      <c r="O1246" s="499" t="str">
        <f>六年级BMI等级</f>
        <v/>
      </c>
      <c r="P1246" s="500" t="str">
        <f>六年级BMI得分</f>
        <v/>
      </c>
      <c r="Q1246" s="515" t="str">
        <f>六年级肺活量得分</f>
        <v/>
      </c>
      <c r="R1246" s="512" t="str">
        <f>六年级等级</f>
        <v/>
      </c>
      <c r="S1246" s="516" t="str">
        <f>六年级50米跑得分</f>
        <v/>
      </c>
      <c r="T1246" s="517" t="str">
        <f>六年级等级</f>
        <v/>
      </c>
      <c r="U1246" s="516" t="str">
        <f>六年级坐位体前屈得分</f>
        <v/>
      </c>
      <c r="V1246" s="517" t="str">
        <f>六年级等级</f>
        <v/>
      </c>
      <c r="W1246" s="516" t="str">
        <f>六年级一分钟跳绳得分</f>
        <v/>
      </c>
      <c r="X1246" s="517" t="str">
        <f>六年级等级</f>
        <v/>
      </c>
      <c r="Y1246" s="515" t="str">
        <f>六年级仰卧起坐得分</f>
        <v/>
      </c>
      <c r="Z1246" s="518" t="str">
        <f>六年级等级</f>
        <v/>
      </c>
      <c r="AA1246" s="533" t="str">
        <f>六年级折返跑得分</f>
        <v/>
      </c>
      <c r="AB1246" s="515" t="str">
        <f>六年级等级</f>
        <v/>
      </c>
      <c r="AC1246" s="533" t="str">
        <f>六年级跳绳附加分</f>
        <v/>
      </c>
      <c r="AD1246" s="534" t="str">
        <f>六年级标准分</f>
        <v/>
      </c>
      <c r="AE1246" s="534" t="str">
        <f>六年级总分</f>
        <v/>
      </c>
      <c r="AF1246" s="517" t="str">
        <f>六年级等级</f>
        <v/>
      </c>
      <c r="AM1246" s="452" t="str">
        <f>折返时间</f>
        <v/>
      </c>
    </row>
    <row r="1247" spans="1:39">
      <c r="A1247" s="476">
        <v>618</v>
      </c>
      <c r="B1247" s="477">
        <v>55</v>
      </c>
      <c r="C1247" s="632"/>
      <c r="D1247" s="633"/>
      <c r="E1247" s="632"/>
      <c r="F1247" s="473"/>
      <c r="G1247" s="608"/>
      <c r="H1247" s="475"/>
      <c r="I1247" s="613"/>
      <c r="J1247" s="614"/>
      <c r="K1247" s="614"/>
      <c r="L1247" s="615"/>
      <c r="M1247" s="616"/>
      <c r="N1247" s="505" t="str">
        <f>六年级BMI</f>
        <v/>
      </c>
      <c r="O1247" s="499" t="str">
        <f>六年级BMI等级</f>
        <v/>
      </c>
      <c r="P1247" s="500" t="str">
        <f>六年级BMI得分</f>
        <v/>
      </c>
      <c r="Q1247" s="515" t="str">
        <f>六年级肺活量得分</f>
        <v/>
      </c>
      <c r="R1247" s="512" t="str">
        <f>六年级等级</f>
        <v/>
      </c>
      <c r="S1247" s="516" t="str">
        <f>六年级50米跑得分</f>
        <v/>
      </c>
      <c r="T1247" s="517" t="str">
        <f>六年级等级</f>
        <v/>
      </c>
      <c r="U1247" s="516" t="str">
        <f>六年级坐位体前屈得分</f>
        <v/>
      </c>
      <c r="V1247" s="517" t="str">
        <f>六年级等级</f>
        <v/>
      </c>
      <c r="W1247" s="516" t="str">
        <f>六年级一分钟跳绳得分</f>
        <v/>
      </c>
      <c r="X1247" s="517" t="str">
        <f>六年级等级</f>
        <v/>
      </c>
      <c r="Y1247" s="515" t="str">
        <f>六年级仰卧起坐得分</f>
        <v/>
      </c>
      <c r="Z1247" s="518" t="str">
        <f>六年级等级</f>
        <v/>
      </c>
      <c r="AA1247" s="533" t="str">
        <f>六年级折返跑得分</f>
        <v/>
      </c>
      <c r="AB1247" s="515" t="str">
        <f>六年级等级</f>
        <v/>
      </c>
      <c r="AC1247" s="533" t="str">
        <f>六年级跳绳附加分</f>
        <v/>
      </c>
      <c r="AD1247" s="534" t="str">
        <f>六年级标准分</f>
        <v/>
      </c>
      <c r="AE1247" s="534" t="str">
        <f>六年级总分</f>
        <v/>
      </c>
      <c r="AF1247" s="517" t="str">
        <f>六年级等级</f>
        <v/>
      </c>
      <c r="AM1247" s="452" t="str">
        <f>折返时间</f>
        <v/>
      </c>
    </row>
    <row r="1248" spans="1:39">
      <c r="A1248" s="476">
        <v>618</v>
      </c>
      <c r="B1248" s="477">
        <v>56</v>
      </c>
      <c r="C1248" s="632"/>
      <c r="D1248" s="633"/>
      <c r="E1248" s="632"/>
      <c r="F1248" s="473"/>
      <c r="G1248" s="608"/>
      <c r="H1248" s="475"/>
      <c r="I1248" s="613"/>
      <c r="J1248" s="614"/>
      <c r="K1248" s="614"/>
      <c r="L1248" s="615"/>
      <c r="M1248" s="616"/>
      <c r="N1248" s="505" t="str">
        <f>六年级BMI</f>
        <v/>
      </c>
      <c r="O1248" s="499" t="str">
        <f>六年级BMI等级</f>
        <v/>
      </c>
      <c r="P1248" s="500" t="str">
        <f>六年级BMI得分</f>
        <v/>
      </c>
      <c r="Q1248" s="515" t="str">
        <f>六年级肺活量得分</f>
        <v/>
      </c>
      <c r="R1248" s="512" t="str">
        <f>六年级等级</f>
        <v/>
      </c>
      <c r="S1248" s="516" t="str">
        <f>六年级50米跑得分</f>
        <v/>
      </c>
      <c r="T1248" s="517" t="str">
        <f>六年级等级</f>
        <v/>
      </c>
      <c r="U1248" s="516" t="str">
        <f>六年级坐位体前屈得分</f>
        <v/>
      </c>
      <c r="V1248" s="517" t="str">
        <f>六年级等级</f>
        <v/>
      </c>
      <c r="W1248" s="516" t="str">
        <f>六年级一分钟跳绳得分</f>
        <v/>
      </c>
      <c r="X1248" s="517" t="str">
        <f>六年级等级</f>
        <v/>
      </c>
      <c r="Y1248" s="515" t="str">
        <f>六年级仰卧起坐得分</f>
        <v/>
      </c>
      <c r="Z1248" s="518" t="str">
        <f>六年级等级</f>
        <v/>
      </c>
      <c r="AA1248" s="533" t="str">
        <f>六年级折返跑得分</f>
        <v/>
      </c>
      <c r="AB1248" s="515" t="str">
        <f>六年级等级</f>
        <v/>
      </c>
      <c r="AC1248" s="533" t="str">
        <f>六年级跳绳附加分</f>
        <v/>
      </c>
      <c r="AD1248" s="534" t="str">
        <f>六年级标准分</f>
        <v/>
      </c>
      <c r="AE1248" s="534" t="str">
        <f>六年级总分</f>
        <v/>
      </c>
      <c r="AF1248" s="517" t="str">
        <f>六年级等级</f>
        <v/>
      </c>
      <c r="AM1248" s="452" t="str">
        <f>折返时间</f>
        <v/>
      </c>
    </row>
    <row r="1249" spans="1:39">
      <c r="A1249" s="476">
        <v>618</v>
      </c>
      <c r="B1249" s="477">
        <v>57</v>
      </c>
      <c r="C1249" s="632"/>
      <c r="D1249" s="633"/>
      <c r="E1249" s="632"/>
      <c r="F1249" s="473"/>
      <c r="G1249" s="608"/>
      <c r="H1249" s="475"/>
      <c r="I1249" s="613"/>
      <c r="J1249" s="614"/>
      <c r="K1249" s="614"/>
      <c r="L1249" s="615"/>
      <c r="M1249" s="616"/>
      <c r="N1249" s="505" t="str">
        <f>六年级BMI</f>
        <v/>
      </c>
      <c r="O1249" s="499" t="str">
        <f>六年级BMI等级</f>
        <v/>
      </c>
      <c r="P1249" s="500" t="str">
        <f>六年级BMI得分</f>
        <v/>
      </c>
      <c r="Q1249" s="515" t="str">
        <f>六年级肺活量得分</f>
        <v/>
      </c>
      <c r="R1249" s="512" t="str">
        <f>六年级等级</f>
        <v/>
      </c>
      <c r="S1249" s="516" t="str">
        <f>六年级50米跑得分</f>
        <v/>
      </c>
      <c r="T1249" s="517" t="str">
        <f>六年级等级</f>
        <v/>
      </c>
      <c r="U1249" s="516" t="str">
        <f>六年级坐位体前屈得分</f>
        <v/>
      </c>
      <c r="V1249" s="517" t="str">
        <f>六年级等级</f>
        <v/>
      </c>
      <c r="W1249" s="516" t="str">
        <f>六年级一分钟跳绳得分</f>
        <v/>
      </c>
      <c r="X1249" s="517" t="str">
        <f>六年级等级</f>
        <v/>
      </c>
      <c r="Y1249" s="515" t="str">
        <f>六年级仰卧起坐得分</f>
        <v/>
      </c>
      <c r="Z1249" s="518" t="str">
        <f>六年级等级</f>
        <v/>
      </c>
      <c r="AA1249" s="533" t="str">
        <f>六年级折返跑得分</f>
        <v/>
      </c>
      <c r="AB1249" s="515" t="str">
        <f>六年级等级</f>
        <v/>
      </c>
      <c r="AC1249" s="533" t="str">
        <f>六年级跳绳附加分</f>
        <v/>
      </c>
      <c r="AD1249" s="534" t="str">
        <f>六年级标准分</f>
        <v/>
      </c>
      <c r="AE1249" s="534" t="str">
        <f>六年级总分</f>
        <v/>
      </c>
      <c r="AF1249" s="517" t="str">
        <f>六年级等级</f>
        <v/>
      </c>
      <c r="AM1249" s="452" t="str">
        <f>折返时间</f>
        <v/>
      </c>
    </row>
    <row r="1250" spans="1:39">
      <c r="A1250" s="476">
        <v>618</v>
      </c>
      <c r="B1250" s="477">
        <v>58</v>
      </c>
      <c r="C1250" s="632"/>
      <c r="D1250" s="633"/>
      <c r="E1250" s="632"/>
      <c r="F1250" s="473"/>
      <c r="G1250" s="608"/>
      <c r="H1250" s="475"/>
      <c r="I1250" s="613"/>
      <c r="J1250" s="614"/>
      <c r="K1250" s="614"/>
      <c r="L1250" s="615"/>
      <c r="M1250" s="616"/>
      <c r="N1250" s="505" t="str">
        <f>六年级BMI</f>
        <v/>
      </c>
      <c r="O1250" s="499" t="str">
        <f>六年级BMI等级</f>
        <v/>
      </c>
      <c r="P1250" s="500" t="str">
        <f>六年级BMI得分</f>
        <v/>
      </c>
      <c r="Q1250" s="515" t="str">
        <f>六年级肺活量得分</f>
        <v/>
      </c>
      <c r="R1250" s="512" t="str">
        <f>六年级等级</f>
        <v/>
      </c>
      <c r="S1250" s="516" t="str">
        <f>六年级50米跑得分</f>
        <v/>
      </c>
      <c r="T1250" s="517" t="str">
        <f>六年级等级</f>
        <v/>
      </c>
      <c r="U1250" s="516" t="str">
        <f>六年级坐位体前屈得分</f>
        <v/>
      </c>
      <c r="V1250" s="517" t="str">
        <f>六年级等级</f>
        <v/>
      </c>
      <c r="W1250" s="516" t="str">
        <f>六年级一分钟跳绳得分</f>
        <v/>
      </c>
      <c r="X1250" s="517" t="str">
        <f>六年级等级</f>
        <v/>
      </c>
      <c r="Y1250" s="515" t="str">
        <f>六年级仰卧起坐得分</f>
        <v/>
      </c>
      <c r="Z1250" s="518" t="str">
        <f>六年级等级</f>
        <v/>
      </c>
      <c r="AA1250" s="533" t="str">
        <f>六年级折返跑得分</f>
        <v/>
      </c>
      <c r="AB1250" s="515" t="str">
        <f>六年级等级</f>
        <v/>
      </c>
      <c r="AC1250" s="533" t="str">
        <f>六年级跳绳附加分</f>
        <v/>
      </c>
      <c r="AD1250" s="534" t="str">
        <f>六年级标准分</f>
        <v/>
      </c>
      <c r="AE1250" s="534" t="str">
        <f>六年级总分</f>
        <v/>
      </c>
      <c r="AF1250" s="517" t="str">
        <f>六年级等级</f>
        <v/>
      </c>
      <c r="AM1250" s="452" t="str">
        <f>折返时间</f>
        <v/>
      </c>
    </row>
    <row r="1251" spans="1:39">
      <c r="A1251" s="476">
        <v>618</v>
      </c>
      <c r="B1251" s="477">
        <v>59</v>
      </c>
      <c r="C1251" s="632"/>
      <c r="D1251" s="633"/>
      <c r="E1251" s="632"/>
      <c r="F1251" s="473"/>
      <c r="G1251" s="608"/>
      <c r="H1251" s="475"/>
      <c r="I1251" s="613"/>
      <c r="J1251" s="614"/>
      <c r="K1251" s="614"/>
      <c r="L1251" s="615"/>
      <c r="M1251" s="616"/>
      <c r="N1251" s="505" t="str">
        <f>六年级BMI</f>
        <v/>
      </c>
      <c r="O1251" s="499" t="str">
        <f>六年级BMI等级</f>
        <v/>
      </c>
      <c r="P1251" s="500" t="str">
        <f>六年级BMI得分</f>
        <v/>
      </c>
      <c r="Q1251" s="515" t="str">
        <f>六年级肺活量得分</f>
        <v/>
      </c>
      <c r="R1251" s="512" t="str">
        <f>六年级等级</f>
        <v/>
      </c>
      <c r="S1251" s="516" t="str">
        <f>六年级50米跑得分</f>
        <v/>
      </c>
      <c r="T1251" s="517" t="str">
        <f>六年级等级</f>
        <v/>
      </c>
      <c r="U1251" s="516" t="str">
        <f>六年级坐位体前屈得分</f>
        <v/>
      </c>
      <c r="V1251" s="517" t="str">
        <f>六年级等级</f>
        <v/>
      </c>
      <c r="W1251" s="516" t="str">
        <f>六年级一分钟跳绳得分</f>
        <v/>
      </c>
      <c r="X1251" s="517" t="str">
        <f>六年级等级</f>
        <v/>
      </c>
      <c r="Y1251" s="515" t="str">
        <f>六年级仰卧起坐得分</f>
        <v/>
      </c>
      <c r="Z1251" s="518" t="str">
        <f>六年级等级</f>
        <v/>
      </c>
      <c r="AA1251" s="533" t="str">
        <f>六年级折返跑得分</f>
        <v/>
      </c>
      <c r="AB1251" s="515" t="str">
        <f>六年级等级</f>
        <v/>
      </c>
      <c r="AC1251" s="533" t="str">
        <f>六年级跳绳附加分</f>
        <v/>
      </c>
      <c r="AD1251" s="534" t="str">
        <f>六年级标准分</f>
        <v/>
      </c>
      <c r="AE1251" s="534" t="str">
        <f>六年级总分</f>
        <v/>
      </c>
      <c r="AF1251" s="517" t="str">
        <f>六年级等级</f>
        <v/>
      </c>
      <c r="AM1251" s="452" t="str">
        <f>折返时间</f>
        <v/>
      </c>
    </row>
    <row r="1252" spans="1:39">
      <c r="A1252" s="476">
        <v>618</v>
      </c>
      <c r="B1252" s="477">
        <v>60</v>
      </c>
      <c r="C1252" s="632"/>
      <c r="D1252" s="633"/>
      <c r="E1252" s="632"/>
      <c r="F1252" s="473"/>
      <c r="G1252" s="608"/>
      <c r="H1252" s="475"/>
      <c r="I1252" s="613"/>
      <c r="J1252" s="614"/>
      <c r="K1252" s="614"/>
      <c r="L1252" s="615"/>
      <c r="M1252" s="616"/>
      <c r="N1252" s="505" t="str">
        <f>六年级BMI</f>
        <v/>
      </c>
      <c r="O1252" s="499" t="str">
        <f>六年级BMI等级</f>
        <v/>
      </c>
      <c r="P1252" s="500" t="str">
        <f>六年级BMI得分</f>
        <v/>
      </c>
      <c r="Q1252" s="515" t="str">
        <f>六年级肺活量得分</f>
        <v/>
      </c>
      <c r="R1252" s="512" t="str">
        <f>六年级等级</f>
        <v/>
      </c>
      <c r="S1252" s="516" t="str">
        <f>六年级50米跑得分</f>
        <v/>
      </c>
      <c r="T1252" s="517" t="str">
        <f>六年级等级</f>
        <v/>
      </c>
      <c r="U1252" s="516" t="str">
        <f>六年级坐位体前屈得分</f>
        <v/>
      </c>
      <c r="V1252" s="517" t="str">
        <f>六年级等级</f>
        <v/>
      </c>
      <c r="W1252" s="516" t="str">
        <f>六年级一分钟跳绳得分</f>
        <v/>
      </c>
      <c r="X1252" s="517" t="str">
        <f>六年级等级</f>
        <v/>
      </c>
      <c r="Y1252" s="515" t="str">
        <f>六年级仰卧起坐得分</f>
        <v/>
      </c>
      <c r="Z1252" s="518" t="str">
        <f>六年级等级</f>
        <v/>
      </c>
      <c r="AA1252" s="533" t="str">
        <f>六年级折返跑得分</f>
        <v/>
      </c>
      <c r="AB1252" s="515" t="str">
        <f>六年级等级</f>
        <v/>
      </c>
      <c r="AC1252" s="533" t="str">
        <f>六年级跳绳附加分</f>
        <v/>
      </c>
      <c r="AD1252" s="534" t="str">
        <f>六年级标准分</f>
        <v/>
      </c>
      <c r="AE1252" s="534" t="str">
        <f>六年级总分</f>
        <v/>
      </c>
      <c r="AF1252" s="517" t="str">
        <f>六年级等级</f>
        <v/>
      </c>
      <c r="AM1252" s="452" t="str">
        <f>折返时间</f>
        <v/>
      </c>
    </row>
    <row r="1253" spans="1:39">
      <c r="A1253" s="476">
        <v>618</v>
      </c>
      <c r="B1253" s="477">
        <v>61</v>
      </c>
      <c r="C1253" s="632"/>
      <c r="D1253" s="633"/>
      <c r="E1253" s="632"/>
      <c r="F1253" s="473"/>
      <c r="G1253" s="608"/>
      <c r="H1253" s="475"/>
      <c r="I1253" s="613"/>
      <c r="J1253" s="614"/>
      <c r="K1253" s="614"/>
      <c r="L1253" s="615"/>
      <c r="M1253" s="616"/>
      <c r="N1253" s="505" t="str">
        <f>六年级BMI</f>
        <v/>
      </c>
      <c r="O1253" s="499" t="str">
        <f>六年级BMI等级</f>
        <v/>
      </c>
      <c r="P1253" s="500" t="str">
        <f>六年级BMI得分</f>
        <v/>
      </c>
      <c r="Q1253" s="515" t="str">
        <f>六年级肺活量得分</f>
        <v/>
      </c>
      <c r="R1253" s="512" t="str">
        <f>六年级等级</f>
        <v/>
      </c>
      <c r="S1253" s="516" t="str">
        <f>六年级50米跑得分</f>
        <v/>
      </c>
      <c r="T1253" s="517" t="str">
        <f>六年级等级</f>
        <v/>
      </c>
      <c r="U1253" s="516" t="str">
        <f>六年级坐位体前屈得分</f>
        <v/>
      </c>
      <c r="V1253" s="517" t="str">
        <f>六年级等级</f>
        <v/>
      </c>
      <c r="W1253" s="516" t="str">
        <f>六年级一分钟跳绳得分</f>
        <v/>
      </c>
      <c r="X1253" s="517" t="str">
        <f>六年级等级</f>
        <v/>
      </c>
      <c r="Y1253" s="515" t="str">
        <f>六年级仰卧起坐得分</f>
        <v/>
      </c>
      <c r="Z1253" s="518" t="str">
        <f>六年级等级</f>
        <v/>
      </c>
      <c r="AA1253" s="533" t="str">
        <f>六年级折返跑得分</f>
        <v/>
      </c>
      <c r="AB1253" s="515" t="str">
        <f>六年级等级</f>
        <v/>
      </c>
      <c r="AC1253" s="533" t="str">
        <f>六年级跳绳附加分</f>
        <v/>
      </c>
      <c r="AD1253" s="534" t="str">
        <f>六年级标准分</f>
        <v/>
      </c>
      <c r="AE1253" s="534" t="str">
        <f>六年级总分</f>
        <v/>
      </c>
      <c r="AF1253" s="517" t="str">
        <f>六年级等级</f>
        <v/>
      </c>
      <c r="AM1253" s="452" t="str">
        <f>折返时间</f>
        <v/>
      </c>
    </row>
    <row r="1254" spans="1:39">
      <c r="A1254" s="476">
        <v>618</v>
      </c>
      <c r="B1254" s="477">
        <v>62</v>
      </c>
      <c r="C1254" s="632"/>
      <c r="D1254" s="633"/>
      <c r="E1254" s="632"/>
      <c r="F1254" s="473"/>
      <c r="G1254" s="608"/>
      <c r="H1254" s="475"/>
      <c r="I1254" s="613"/>
      <c r="J1254" s="614"/>
      <c r="K1254" s="614"/>
      <c r="L1254" s="615"/>
      <c r="M1254" s="616"/>
      <c r="N1254" s="505" t="str">
        <f>六年级BMI</f>
        <v/>
      </c>
      <c r="O1254" s="499" t="str">
        <f>六年级BMI等级</f>
        <v/>
      </c>
      <c r="P1254" s="500" t="str">
        <f>六年级BMI得分</f>
        <v/>
      </c>
      <c r="Q1254" s="515" t="str">
        <f>六年级肺活量得分</f>
        <v/>
      </c>
      <c r="R1254" s="512" t="str">
        <f>六年级等级</f>
        <v/>
      </c>
      <c r="S1254" s="516" t="str">
        <f>六年级50米跑得分</f>
        <v/>
      </c>
      <c r="T1254" s="517" t="str">
        <f>六年级等级</f>
        <v/>
      </c>
      <c r="U1254" s="516" t="str">
        <f>六年级坐位体前屈得分</f>
        <v/>
      </c>
      <c r="V1254" s="517" t="str">
        <f>六年级等级</f>
        <v/>
      </c>
      <c r="W1254" s="516" t="str">
        <f>六年级一分钟跳绳得分</f>
        <v/>
      </c>
      <c r="X1254" s="517" t="str">
        <f>六年级等级</f>
        <v/>
      </c>
      <c r="Y1254" s="515" t="str">
        <f>六年级仰卧起坐得分</f>
        <v/>
      </c>
      <c r="Z1254" s="518" t="str">
        <f>六年级等级</f>
        <v/>
      </c>
      <c r="AA1254" s="533" t="str">
        <f>六年级折返跑得分</f>
        <v/>
      </c>
      <c r="AB1254" s="515" t="str">
        <f>六年级等级</f>
        <v/>
      </c>
      <c r="AC1254" s="533" t="str">
        <f>六年级跳绳附加分</f>
        <v/>
      </c>
      <c r="AD1254" s="534" t="str">
        <f>六年级标准分</f>
        <v/>
      </c>
      <c r="AE1254" s="534" t="str">
        <f>六年级总分</f>
        <v/>
      </c>
      <c r="AF1254" s="517" t="str">
        <f>六年级等级</f>
        <v/>
      </c>
      <c r="AM1254" s="452" t="str">
        <f>折返时间</f>
        <v/>
      </c>
    </row>
    <row r="1255" spans="1:39">
      <c r="A1255" s="476">
        <v>618</v>
      </c>
      <c r="B1255" s="477">
        <v>63</v>
      </c>
      <c r="C1255" s="632"/>
      <c r="D1255" s="633"/>
      <c r="E1255" s="632"/>
      <c r="F1255" s="473"/>
      <c r="G1255" s="608"/>
      <c r="H1255" s="475"/>
      <c r="I1255" s="613"/>
      <c r="J1255" s="614"/>
      <c r="K1255" s="614"/>
      <c r="L1255" s="615"/>
      <c r="M1255" s="616"/>
      <c r="N1255" s="505" t="str">
        <f>六年级BMI</f>
        <v/>
      </c>
      <c r="O1255" s="499" t="str">
        <f>六年级BMI等级</f>
        <v/>
      </c>
      <c r="P1255" s="500" t="str">
        <f>六年级BMI得分</f>
        <v/>
      </c>
      <c r="Q1255" s="515" t="str">
        <f>六年级肺活量得分</f>
        <v/>
      </c>
      <c r="R1255" s="512" t="str">
        <f>六年级等级</f>
        <v/>
      </c>
      <c r="S1255" s="516" t="str">
        <f>六年级50米跑得分</f>
        <v/>
      </c>
      <c r="T1255" s="517" t="str">
        <f>六年级等级</f>
        <v/>
      </c>
      <c r="U1255" s="516" t="str">
        <f>六年级坐位体前屈得分</f>
        <v/>
      </c>
      <c r="V1255" s="517" t="str">
        <f>六年级等级</f>
        <v/>
      </c>
      <c r="W1255" s="516" t="str">
        <f>六年级一分钟跳绳得分</f>
        <v/>
      </c>
      <c r="X1255" s="517" t="str">
        <f>六年级等级</f>
        <v/>
      </c>
      <c r="Y1255" s="515" t="str">
        <f>六年级仰卧起坐得分</f>
        <v/>
      </c>
      <c r="Z1255" s="518" t="str">
        <f>六年级等级</f>
        <v/>
      </c>
      <c r="AA1255" s="533" t="str">
        <f>六年级折返跑得分</f>
        <v/>
      </c>
      <c r="AB1255" s="515" t="str">
        <f>六年级等级</f>
        <v/>
      </c>
      <c r="AC1255" s="533" t="str">
        <f>六年级跳绳附加分</f>
        <v/>
      </c>
      <c r="AD1255" s="534" t="str">
        <f>六年级标准分</f>
        <v/>
      </c>
      <c r="AE1255" s="534" t="str">
        <f>六年级总分</f>
        <v/>
      </c>
      <c r="AF1255" s="517" t="str">
        <f>六年级等级</f>
        <v/>
      </c>
      <c r="AM1255" s="452" t="str">
        <f>折返时间</f>
        <v/>
      </c>
    </row>
    <row r="1256" spans="1:39">
      <c r="A1256" s="476">
        <v>618</v>
      </c>
      <c r="B1256" s="477">
        <v>64</v>
      </c>
      <c r="C1256" s="632"/>
      <c r="D1256" s="633"/>
      <c r="E1256" s="632"/>
      <c r="F1256" s="473"/>
      <c r="G1256" s="608"/>
      <c r="H1256" s="475"/>
      <c r="I1256" s="613"/>
      <c r="J1256" s="614"/>
      <c r="K1256" s="614"/>
      <c r="L1256" s="615"/>
      <c r="M1256" s="616"/>
      <c r="N1256" s="505" t="str">
        <f>六年级BMI</f>
        <v/>
      </c>
      <c r="O1256" s="499" t="str">
        <f>六年级BMI等级</f>
        <v/>
      </c>
      <c r="P1256" s="500" t="str">
        <f>六年级BMI得分</f>
        <v/>
      </c>
      <c r="Q1256" s="515" t="str">
        <f>六年级肺活量得分</f>
        <v/>
      </c>
      <c r="R1256" s="512" t="str">
        <f>六年级等级</f>
        <v/>
      </c>
      <c r="S1256" s="516" t="str">
        <f>六年级50米跑得分</f>
        <v/>
      </c>
      <c r="T1256" s="517" t="str">
        <f>六年级等级</f>
        <v/>
      </c>
      <c r="U1256" s="516" t="str">
        <f>六年级坐位体前屈得分</f>
        <v/>
      </c>
      <c r="V1256" s="517" t="str">
        <f>六年级等级</f>
        <v/>
      </c>
      <c r="W1256" s="516" t="str">
        <f>六年级一分钟跳绳得分</f>
        <v/>
      </c>
      <c r="X1256" s="517" t="str">
        <f>六年级等级</f>
        <v/>
      </c>
      <c r="Y1256" s="515" t="str">
        <f>六年级仰卧起坐得分</f>
        <v/>
      </c>
      <c r="Z1256" s="518" t="str">
        <f>六年级等级</f>
        <v/>
      </c>
      <c r="AA1256" s="533" t="str">
        <f>六年级折返跑得分</f>
        <v/>
      </c>
      <c r="AB1256" s="515" t="str">
        <f>六年级等级</f>
        <v/>
      </c>
      <c r="AC1256" s="533" t="str">
        <f>六年级跳绳附加分</f>
        <v/>
      </c>
      <c r="AD1256" s="534" t="str">
        <f>六年级标准分</f>
        <v/>
      </c>
      <c r="AE1256" s="534" t="str">
        <f>六年级总分</f>
        <v/>
      </c>
      <c r="AF1256" s="517" t="str">
        <f>六年级等级</f>
        <v/>
      </c>
      <c r="AM1256" s="452" t="str">
        <f>折返时间</f>
        <v/>
      </c>
    </row>
    <row r="1257" spans="1:39">
      <c r="A1257" s="476">
        <v>618</v>
      </c>
      <c r="B1257" s="477">
        <v>65</v>
      </c>
      <c r="C1257" s="632"/>
      <c r="D1257" s="633"/>
      <c r="E1257" s="632"/>
      <c r="F1257" s="473"/>
      <c r="G1257" s="608"/>
      <c r="H1257" s="475"/>
      <c r="I1257" s="613"/>
      <c r="J1257" s="614"/>
      <c r="K1257" s="614"/>
      <c r="L1257" s="615"/>
      <c r="M1257" s="616"/>
      <c r="N1257" s="505" t="str">
        <f>六年级BMI</f>
        <v/>
      </c>
      <c r="O1257" s="499" t="str">
        <f>六年级BMI等级</f>
        <v/>
      </c>
      <c r="P1257" s="500" t="str">
        <f>六年级BMI得分</f>
        <v/>
      </c>
      <c r="Q1257" s="515" t="str">
        <f>六年级肺活量得分</f>
        <v/>
      </c>
      <c r="R1257" s="512" t="str">
        <f>六年级等级</f>
        <v/>
      </c>
      <c r="S1257" s="516" t="str">
        <f>六年级50米跑得分</f>
        <v/>
      </c>
      <c r="T1257" s="517" t="str">
        <f>六年级等级</f>
        <v/>
      </c>
      <c r="U1257" s="516" t="str">
        <f>六年级坐位体前屈得分</f>
        <v/>
      </c>
      <c r="V1257" s="517" t="str">
        <f>六年级等级</f>
        <v/>
      </c>
      <c r="W1257" s="516" t="str">
        <f>六年级一分钟跳绳得分</f>
        <v/>
      </c>
      <c r="X1257" s="517" t="str">
        <f>六年级等级</f>
        <v/>
      </c>
      <c r="Y1257" s="515" t="str">
        <f>六年级仰卧起坐得分</f>
        <v/>
      </c>
      <c r="Z1257" s="518" t="str">
        <f>六年级等级</f>
        <v/>
      </c>
      <c r="AA1257" s="533" t="str">
        <f>六年级折返跑得分</f>
        <v/>
      </c>
      <c r="AB1257" s="515" t="str">
        <f>六年级等级</f>
        <v/>
      </c>
      <c r="AC1257" s="533" t="str">
        <f>六年级跳绳附加分</f>
        <v/>
      </c>
      <c r="AD1257" s="534" t="str">
        <f>六年级标准分</f>
        <v/>
      </c>
      <c r="AE1257" s="534" t="str">
        <f>六年级总分</f>
        <v/>
      </c>
      <c r="AF1257" s="517" t="str">
        <f>六年级等级</f>
        <v/>
      </c>
      <c r="AM1257" s="452" t="str">
        <f>折返时间</f>
        <v/>
      </c>
    </row>
    <row r="1258" spans="1:39">
      <c r="A1258" s="476">
        <v>618</v>
      </c>
      <c r="B1258" s="477">
        <v>66</v>
      </c>
      <c r="C1258" s="632"/>
      <c r="D1258" s="633"/>
      <c r="E1258" s="632"/>
      <c r="F1258" s="473"/>
      <c r="G1258" s="608"/>
      <c r="H1258" s="475"/>
      <c r="I1258" s="613"/>
      <c r="J1258" s="614"/>
      <c r="K1258" s="614"/>
      <c r="L1258" s="615"/>
      <c r="M1258" s="616"/>
      <c r="N1258" s="505" t="str">
        <f>六年级BMI</f>
        <v/>
      </c>
      <c r="O1258" s="499" t="str">
        <f>六年级BMI等级</f>
        <v/>
      </c>
      <c r="P1258" s="500" t="str">
        <f>六年级BMI得分</f>
        <v/>
      </c>
      <c r="Q1258" s="515" t="str">
        <f>六年级肺活量得分</f>
        <v/>
      </c>
      <c r="R1258" s="512" t="str">
        <f>六年级等级</f>
        <v/>
      </c>
      <c r="S1258" s="516" t="str">
        <f>六年级50米跑得分</f>
        <v/>
      </c>
      <c r="T1258" s="517" t="str">
        <f>六年级等级</f>
        <v/>
      </c>
      <c r="U1258" s="516" t="str">
        <f>六年级坐位体前屈得分</f>
        <v/>
      </c>
      <c r="V1258" s="517" t="str">
        <f>六年级等级</f>
        <v/>
      </c>
      <c r="W1258" s="516" t="str">
        <f>六年级一分钟跳绳得分</f>
        <v/>
      </c>
      <c r="X1258" s="517" t="str">
        <f>六年级等级</f>
        <v/>
      </c>
      <c r="Y1258" s="515" t="str">
        <f>六年级仰卧起坐得分</f>
        <v/>
      </c>
      <c r="Z1258" s="518" t="str">
        <f>六年级等级</f>
        <v/>
      </c>
      <c r="AA1258" s="533" t="str">
        <f>六年级折返跑得分</f>
        <v/>
      </c>
      <c r="AB1258" s="515" t="str">
        <f>六年级等级</f>
        <v/>
      </c>
      <c r="AC1258" s="533" t="str">
        <f>六年级跳绳附加分</f>
        <v/>
      </c>
      <c r="AD1258" s="534" t="str">
        <f>六年级标准分</f>
        <v/>
      </c>
      <c r="AE1258" s="534" t="str">
        <f>六年级总分</f>
        <v/>
      </c>
      <c r="AF1258" s="517" t="str">
        <f>六年级等级</f>
        <v/>
      </c>
      <c r="AM1258" s="452" t="str">
        <f>折返时间</f>
        <v/>
      </c>
    </row>
    <row r="1259" spans="1:39">
      <c r="A1259" s="476">
        <v>618</v>
      </c>
      <c r="B1259" s="477">
        <v>67</v>
      </c>
      <c r="C1259" s="632"/>
      <c r="D1259" s="633"/>
      <c r="E1259" s="632"/>
      <c r="F1259" s="473"/>
      <c r="G1259" s="608"/>
      <c r="H1259" s="475"/>
      <c r="I1259" s="613"/>
      <c r="J1259" s="614"/>
      <c r="K1259" s="614"/>
      <c r="L1259" s="615"/>
      <c r="M1259" s="616"/>
      <c r="N1259" s="505" t="str">
        <f>六年级BMI</f>
        <v/>
      </c>
      <c r="O1259" s="499" t="str">
        <f>六年级BMI等级</f>
        <v/>
      </c>
      <c r="P1259" s="500" t="str">
        <f>六年级BMI得分</f>
        <v/>
      </c>
      <c r="Q1259" s="515" t="str">
        <f>六年级肺活量得分</f>
        <v/>
      </c>
      <c r="R1259" s="512" t="str">
        <f>六年级等级</f>
        <v/>
      </c>
      <c r="S1259" s="516" t="str">
        <f>六年级50米跑得分</f>
        <v/>
      </c>
      <c r="T1259" s="517" t="str">
        <f>六年级等级</f>
        <v/>
      </c>
      <c r="U1259" s="516" t="str">
        <f>六年级坐位体前屈得分</f>
        <v/>
      </c>
      <c r="V1259" s="517" t="str">
        <f>六年级等级</f>
        <v/>
      </c>
      <c r="W1259" s="516" t="str">
        <f>六年级一分钟跳绳得分</f>
        <v/>
      </c>
      <c r="X1259" s="517" t="str">
        <f>六年级等级</f>
        <v/>
      </c>
      <c r="Y1259" s="515" t="str">
        <f>六年级仰卧起坐得分</f>
        <v/>
      </c>
      <c r="Z1259" s="518" t="str">
        <f>六年级等级</f>
        <v/>
      </c>
      <c r="AA1259" s="533" t="str">
        <f>六年级折返跑得分</f>
        <v/>
      </c>
      <c r="AB1259" s="515" t="str">
        <f>六年级等级</f>
        <v/>
      </c>
      <c r="AC1259" s="533" t="str">
        <f>六年级跳绳附加分</f>
        <v/>
      </c>
      <c r="AD1259" s="534" t="str">
        <f>六年级标准分</f>
        <v/>
      </c>
      <c r="AE1259" s="534" t="str">
        <f>六年级总分</f>
        <v/>
      </c>
      <c r="AF1259" s="517" t="str">
        <f>六年级等级</f>
        <v/>
      </c>
      <c r="AM1259" s="452" t="str">
        <f>折返时间</f>
        <v/>
      </c>
    </row>
    <row r="1260" spans="1:39">
      <c r="A1260" s="476">
        <v>618</v>
      </c>
      <c r="B1260" s="477">
        <v>68</v>
      </c>
      <c r="C1260" s="632"/>
      <c r="D1260" s="633"/>
      <c r="E1260" s="632"/>
      <c r="F1260" s="473"/>
      <c r="G1260" s="608"/>
      <c r="H1260" s="475"/>
      <c r="I1260" s="613"/>
      <c r="J1260" s="614"/>
      <c r="K1260" s="614"/>
      <c r="L1260" s="615"/>
      <c r="M1260" s="616"/>
      <c r="N1260" s="505" t="str">
        <f>六年级BMI</f>
        <v/>
      </c>
      <c r="O1260" s="499" t="str">
        <f>六年级BMI等级</f>
        <v/>
      </c>
      <c r="P1260" s="500" t="str">
        <f>六年级BMI得分</f>
        <v/>
      </c>
      <c r="Q1260" s="515" t="str">
        <f>六年级肺活量得分</f>
        <v/>
      </c>
      <c r="R1260" s="512" t="str">
        <f>六年级等级</f>
        <v/>
      </c>
      <c r="S1260" s="516" t="str">
        <f>六年级50米跑得分</f>
        <v/>
      </c>
      <c r="T1260" s="517" t="str">
        <f>六年级等级</f>
        <v/>
      </c>
      <c r="U1260" s="516" t="str">
        <f>六年级坐位体前屈得分</f>
        <v/>
      </c>
      <c r="V1260" s="517" t="str">
        <f>六年级等级</f>
        <v/>
      </c>
      <c r="W1260" s="516" t="str">
        <f>六年级一分钟跳绳得分</f>
        <v/>
      </c>
      <c r="X1260" s="517" t="str">
        <f>六年级等级</f>
        <v/>
      </c>
      <c r="Y1260" s="515" t="str">
        <f>六年级仰卧起坐得分</f>
        <v/>
      </c>
      <c r="Z1260" s="518" t="str">
        <f>六年级等级</f>
        <v/>
      </c>
      <c r="AA1260" s="533" t="str">
        <f>六年级折返跑得分</f>
        <v/>
      </c>
      <c r="AB1260" s="515" t="str">
        <f>六年级等级</f>
        <v/>
      </c>
      <c r="AC1260" s="533" t="str">
        <f>六年级跳绳附加分</f>
        <v/>
      </c>
      <c r="AD1260" s="534" t="str">
        <f>六年级标准分</f>
        <v/>
      </c>
      <c r="AE1260" s="534" t="str">
        <f>六年级总分</f>
        <v/>
      </c>
      <c r="AF1260" s="517" t="str">
        <f>六年级等级</f>
        <v/>
      </c>
      <c r="AM1260" s="452" t="str">
        <f>折返时间</f>
        <v/>
      </c>
    </row>
    <row r="1261" spans="1:39">
      <c r="A1261" s="476">
        <v>618</v>
      </c>
      <c r="B1261" s="477">
        <v>69</v>
      </c>
      <c r="C1261" s="632"/>
      <c r="D1261" s="633"/>
      <c r="E1261" s="632"/>
      <c r="F1261" s="473"/>
      <c r="G1261" s="608"/>
      <c r="H1261" s="475"/>
      <c r="I1261" s="613"/>
      <c r="J1261" s="614"/>
      <c r="K1261" s="614"/>
      <c r="L1261" s="615"/>
      <c r="M1261" s="616"/>
      <c r="N1261" s="505" t="str">
        <f>六年级BMI</f>
        <v/>
      </c>
      <c r="O1261" s="499" t="str">
        <f>六年级BMI等级</f>
        <v/>
      </c>
      <c r="P1261" s="500" t="str">
        <f>六年级BMI得分</f>
        <v/>
      </c>
      <c r="Q1261" s="515" t="str">
        <f>六年级肺活量得分</f>
        <v/>
      </c>
      <c r="R1261" s="512" t="str">
        <f>六年级等级</f>
        <v/>
      </c>
      <c r="S1261" s="516" t="str">
        <f>六年级50米跑得分</f>
        <v/>
      </c>
      <c r="T1261" s="517" t="str">
        <f>六年级等级</f>
        <v/>
      </c>
      <c r="U1261" s="516" t="str">
        <f>六年级坐位体前屈得分</f>
        <v/>
      </c>
      <c r="V1261" s="517" t="str">
        <f>六年级等级</f>
        <v/>
      </c>
      <c r="W1261" s="516" t="str">
        <f>六年级一分钟跳绳得分</f>
        <v/>
      </c>
      <c r="X1261" s="517" t="str">
        <f>六年级等级</f>
        <v/>
      </c>
      <c r="Y1261" s="515" t="str">
        <f>六年级仰卧起坐得分</f>
        <v/>
      </c>
      <c r="Z1261" s="518" t="str">
        <f>六年级等级</f>
        <v/>
      </c>
      <c r="AA1261" s="533" t="str">
        <f>六年级折返跑得分</f>
        <v/>
      </c>
      <c r="AB1261" s="515" t="str">
        <f>六年级等级</f>
        <v/>
      </c>
      <c r="AC1261" s="533" t="str">
        <f>六年级跳绳附加分</f>
        <v/>
      </c>
      <c r="AD1261" s="534" t="str">
        <f>六年级标准分</f>
        <v/>
      </c>
      <c r="AE1261" s="534" t="str">
        <f>六年级总分</f>
        <v/>
      </c>
      <c r="AF1261" s="517" t="str">
        <f>六年级等级</f>
        <v/>
      </c>
      <c r="AM1261" s="452" t="str">
        <f>折返时间</f>
        <v/>
      </c>
    </row>
    <row r="1262" ht="15.75" spans="1:39">
      <c r="A1262" s="535">
        <v>618</v>
      </c>
      <c r="B1262" s="536">
        <v>70</v>
      </c>
      <c r="C1262" s="634"/>
      <c r="D1262" s="635"/>
      <c r="E1262" s="634"/>
      <c r="F1262" s="583"/>
      <c r="G1262" s="611"/>
      <c r="H1262" s="542"/>
      <c r="I1262" s="617"/>
      <c r="J1262" s="618"/>
      <c r="K1262" s="618"/>
      <c r="L1262" s="619"/>
      <c r="M1262" s="620"/>
      <c r="N1262" s="573" t="str">
        <f>六年级BMI</f>
        <v/>
      </c>
      <c r="O1262" s="574" t="str">
        <f>六年级BMI等级</f>
        <v/>
      </c>
      <c r="P1262" s="575" t="str">
        <f>六年级BMI得分</f>
        <v/>
      </c>
      <c r="Q1262" s="576" t="str">
        <f>六年级肺活量得分</f>
        <v/>
      </c>
      <c r="R1262" s="577" t="str">
        <f>六年级等级</f>
        <v/>
      </c>
      <c r="S1262" s="578" t="str">
        <f>六年级50米跑得分</f>
        <v/>
      </c>
      <c r="T1262" s="567" t="str">
        <f>六年级等级</f>
        <v/>
      </c>
      <c r="U1262" s="578" t="str">
        <f>六年级坐位体前屈得分</f>
        <v/>
      </c>
      <c r="V1262" s="567" t="str">
        <f>六年级等级</f>
        <v/>
      </c>
      <c r="W1262" s="578" t="str">
        <f>六年级一分钟跳绳得分</f>
        <v/>
      </c>
      <c r="X1262" s="567" t="str">
        <f>六年级等级</f>
        <v/>
      </c>
      <c r="Y1262" s="576" t="str">
        <f>六年级仰卧起坐得分</f>
        <v/>
      </c>
      <c r="Z1262" s="579" t="str">
        <f>六年级等级</f>
        <v/>
      </c>
      <c r="AA1262" s="565" t="str">
        <f>六年级折返跑得分</f>
        <v/>
      </c>
      <c r="AB1262" s="576" t="str">
        <f>六年级等级</f>
        <v/>
      </c>
      <c r="AC1262" s="565" t="str">
        <f>六年级跳绳附加分</f>
        <v/>
      </c>
      <c r="AD1262" s="566" t="str">
        <f>六年级标准分</f>
        <v/>
      </c>
      <c r="AE1262" s="566" t="str">
        <f>六年级总分</f>
        <v/>
      </c>
      <c r="AF1262" s="567" t="str">
        <f>六年级等级</f>
        <v/>
      </c>
      <c r="AM1262" s="452" t="str">
        <f>折返时间</f>
        <v/>
      </c>
    </row>
    <row r="1263" ht="15.75" spans="1:32">
      <c r="A1263" s="468">
        <v>619</v>
      </c>
      <c r="B1263" s="469">
        <v>1</v>
      </c>
      <c r="C1263" s="637"/>
      <c r="D1263" s="638"/>
      <c r="E1263" s="637"/>
      <c r="F1263" s="473"/>
      <c r="G1263" s="612"/>
      <c r="H1263" s="475"/>
      <c r="I1263" s="621"/>
      <c r="J1263" s="622"/>
      <c r="K1263" s="622"/>
      <c r="L1263" s="623"/>
      <c r="M1263" s="624"/>
      <c r="N1263" s="498" t="str">
        <f>六年级BMI</f>
        <v/>
      </c>
      <c r="O1263" s="499" t="str">
        <f>六年级BMI等级</f>
        <v/>
      </c>
      <c r="P1263" s="500" t="str">
        <f>六年级BMI得分</f>
        <v/>
      </c>
      <c r="Q1263" s="511" t="str">
        <f>六年级肺活量得分</f>
        <v/>
      </c>
      <c r="R1263" s="512" t="str">
        <f>六年级等级</f>
        <v/>
      </c>
      <c r="S1263" s="513" t="str">
        <f>六年级50米跑得分</f>
        <v/>
      </c>
      <c r="T1263" s="512" t="str">
        <f>六年级等级</f>
        <v/>
      </c>
      <c r="U1263" s="513" t="str">
        <f>六年级坐位体前屈得分</f>
        <v/>
      </c>
      <c r="V1263" s="512" t="str">
        <f>六年级等级</f>
        <v/>
      </c>
      <c r="W1263" s="513" t="str">
        <f>六年级一分钟跳绳得分</f>
        <v/>
      </c>
      <c r="X1263" s="512" t="str">
        <f>六年级等级</f>
        <v/>
      </c>
      <c r="Y1263" s="511" t="str">
        <f>六年级仰卧起坐得分</f>
        <v/>
      </c>
      <c r="Z1263" s="514" t="str">
        <f>六年级等级</f>
        <v/>
      </c>
      <c r="AA1263" s="530" t="str">
        <f>六年级折返跑得分</f>
        <v/>
      </c>
      <c r="AB1263" s="511" t="str">
        <f>六年级等级</f>
        <v/>
      </c>
      <c r="AC1263" s="530" t="str">
        <f>六年级跳绳附加分</f>
        <v/>
      </c>
      <c r="AD1263" s="531" t="str">
        <f>六年级标准分</f>
        <v/>
      </c>
      <c r="AE1263" s="531" t="str">
        <f>六年级总分</f>
        <v/>
      </c>
      <c r="AF1263" s="512" t="str">
        <f>六年级等级</f>
        <v/>
      </c>
    </row>
    <row r="1264" spans="1:32">
      <c r="A1264" s="476">
        <v>619</v>
      </c>
      <c r="B1264" s="477">
        <v>2</v>
      </c>
      <c r="C1264" s="632"/>
      <c r="D1264" s="633"/>
      <c r="E1264" s="632"/>
      <c r="F1264" s="473"/>
      <c r="G1264" s="608"/>
      <c r="H1264" s="475"/>
      <c r="I1264" s="613"/>
      <c r="J1264" s="614"/>
      <c r="K1264" s="614"/>
      <c r="L1264" s="615"/>
      <c r="M1264" s="616"/>
      <c r="N1264" s="505" t="str">
        <f>六年级BMI</f>
        <v/>
      </c>
      <c r="O1264" s="499" t="str">
        <f>六年级BMI等级</f>
        <v/>
      </c>
      <c r="P1264" s="500" t="str">
        <f>六年级BMI得分</f>
        <v/>
      </c>
      <c r="Q1264" s="515" t="str">
        <f>六年级肺活量得分</f>
        <v/>
      </c>
      <c r="R1264" s="512" t="str">
        <f>六年级等级</f>
        <v/>
      </c>
      <c r="S1264" s="516" t="str">
        <f>六年级50米跑得分</f>
        <v/>
      </c>
      <c r="T1264" s="517" t="str">
        <f>六年级等级</f>
        <v/>
      </c>
      <c r="U1264" s="516" t="str">
        <f>六年级坐位体前屈得分</f>
        <v/>
      </c>
      <c r="V1264" s="517" t="str">
        <f>六年级等级</f>
        <v/>
      </c>
      <c r="W1264" s="516" t="str">
        <f>六年级一分钟跳绳得分</f>
        <v/>
      </c>
      <c r="X1264" s="517" t="str">
        <f>六年级等级</f>
        <v/>
      </c>
      <c r="Y1264" s="515" t="str">
        <f>六年级仰卧起坐得分</f>
        <v/>
      </c>
      <c r="Z1264" s="518" t="str">
        <f>六年级等级</f>
        <v/>
      </c>
      <c r="AA1264" s="533" t="str">
        <f>六年级折返跑得分</f>
        <v/>
      </c>
      <c r="AB1264" s="515" t="str">
        <f>六年级等级</f>
        <v/>
      </c>
      <c r="AC1264" s="533" t="str">
        <f>六年级跳绳附加分</f>
        <v/>
      </c>
      <c r="AD1264" s="534" t="str">
        <f>六年级标准分</f>
        <v/>
      </c>
      <c r="AE1264" s="534" t="str">
        <f>六年级总分</f>
        <v/>
      </c>
      <c r="AF1264" s="517" t="str">
        <f>六年级等级</f>
        <v/>
      </c>
    </row>
    <row r="1265" spans="1:32">
      <c r="A1265" s="476">
        <v>619</v>
      </c>
      <c r="B1265" s="477">
        <v>3</v>
      </c>
      <c r="C1265" s="632"/>
      <c r="D1265" s="633"/>
      <c r="E1265" s="632"/>
      <c r="F1265" s="473"/>
      <c r="G1265" s="608"/>
      <c r="H1265" s="475"/>
      <c r="I1265" s="613"/>
      <c r="J1265" s="614"/>
      <c r="K1265" s="614"/>
      <c r="L1265" s="615"/>
      <c r="M1265" s="616"/>
      <c r="N1265" s="505" t="str">
        <f>六年级BMI</f>
        <v/>
      </c>
      <c r="O1265" s="499" t="str">
        <f>六年级BMI等级</f>
        <v/>
      </c>
      <c r="P1265" s="500" t="str">
        <f>六年级BMI得分</f>
        <v/>
      </c>
      <c r="Q1265" s="515" t="str">
        <f>六年级肺活量得分</f>
        <v/>
      </c>
      <c r="R1265" s="512" t="str">
        <f>六年级等级</f>
        <v/>
      </c>
      <c r="S1265" s="516" t="str">
        <f>六年级50米跑得分</f>
        <v/>
      </c>
      <c r="T1265" s="517" t="str">
        <f>六年级等级</f>
        <v/>
      </c>
      <c r="U1265" s="516" t="str">
        <f>六年级坐位体前屈得分</f>
        <v/>
      </c>
      <c r="V1265" s="517" t="str">
        <f>六年级等级</f>
        <v/>
      </c>
      <c r="W1265" s="516" t="str">
        <f>六年级一分钟跳绳得分</f>
        <v/>
      </c>
      <c r="X1265" s="517" t="str">
        <f>六年级等级</f>
        <v/>
      </c>
      <c r="Y1265" s="515" t="str">
        <f>六年级仰卧起坐得分</f>
        <v/>
      </c>
      <c r="Z1265" s="518" t="str">
        <f>六年级等级</f>
        <v/>
      </c>
      <c r="AA1265" s="533" t="str">
        <f>六年级折返跑得分</f>
        <v/>
      </c>
      <c r="AB1265" s="515" t="str">
        <f>六年级等级</f>
        <v/>
      </c>
      <c r="AC1265" s="533" t="str">
        <f>六年级跳绳附加分</f>
        <v/>
      </c>
      <c r="AD1265" s="534" t="str">
        <f>六年级标准分</f>
        <v/>
      </c>
      <c r="AE1265" s="534" t="str">
        <f>六年级总分</f>
        <v/>
      </c>
      <c r="AF1265" s="517" t="str">
        <f>六年级等级</f>
        <v/>
      </c>
    </row>
    <row r="1266" spans="1:32">
      <c r="A1266" s="476">
        <v>619</v>
      </c>
      <c r="B1266" s="477">
        <v>4</v>
      </c>
      <c r="C1266" s="632"/>
      <c r="D1266" s="633"/>
      <c r="E1266" s="632"/>
      <c r="F1266" s="473"/>
      <c r="G1266" s="608"/>
      <c r="H1266" s="475"/>
      <c r="I1266" s="613"/>
      <c r="J1266" s="614"/>
      <c r="K1266" s="614"/>
      <c r="L1266" s="615"/>
      <c r="M1266" s="616"/>
      <c r="N1266" s="505" t="str">
        <f>六年级BMI</f>
        <v/>
      </c>
      <c r="O1266" s="499" t="str">
        <f>六年级BMI等级</f>
        <v/>
      </c>
      <c r="P1266" s="500" t="str">
        <f>六年级BMI得分</f>
        <v/>
      </c>
      <c r="Q1266" s="515" t="str">
        <f>六年级肺活量得分</f>
        <v/>
      </c>
      <c r="R1266" s="512" t="str">
        <f>六年级等级</f>
        <v/>
      </c>
      <c r="S1266" s="516" t="str">
        <f>六年级50米跑得分</f>
        <v/>
      </c>
      <c r="T1266" s="517" t="str">
        <f>六年级等级</f>
        <v/>
      </c>
      <c r="U1266" s="516" t="str">
        <f>六年级坐位体前屈得分</f>
        <v/>
      </c>
      <c r="V1266" s="517" t="str">
        <f>六年级等级</f>
        <v/>
      </c>
      <c r="W1266" s="516" t="str">
        <f>六年级一分钟跳绳得分</f>
        <v/>
      </c>
      <c r="X1266" s="517" t="str">
        <f>六年级等级</f>
        <v/>
      </c>
      <c r="Y1266" s="515" t="str">
        <f>六年级仰卧起坐得分</f>
        <v/>
      </c>
      <c r="Z1266" s="518" t="str">
        <f>六年级等级</f>
        <v/>
      </c>
      <c r="AA1266" s="533" t="str">
        <f>六年级折返跑得分</f>
        <v/>
      </c>
      <c r="AB1266" s="515" t="str">
        <f>六年级等级</f>
        <v/>
      </c>
      <c r="AC1266" s="533" t="str">
        <f>六年级跳绳附加分</f>
        <v/>
      </c>
      <c r="AD1266" s="534" t="str">
        <f>六年级标准分</f>
        <v/>
      </c>
      <c r="AE1266" s="534" t="str">
        <f>六年级总分</f>
        <v/>
      </c>
      <c r="AF1266" s="517" t="str">
        <f>六年级等级</f>
        <v/>
      </c>
    </row>
    <row r="1267" spans="1:32">
      <c r="A1267" s="476">
        <v>619</v>
      </c>
      <c r="B1267" s="477">
        <v>5</v>
      </c>
      <c r="C1267" s="632"/>
      <c r="D1267" s="633"/>
      <c r="E1267" s="632"/>
      <c r="F1267" s="473"/>
      <c r="G1267" s="608"/>
      <c r="H1267" s="475"/>
      <c r="I1267" s="613"/>
      <c r="J1267" s="614"/>
      <c r="K1267" s="614"/>
      <c r="L1267" s="615"/>
      <c r="M1267" s="616"/>
      <c r="N1267" s="505" t="str">
        <f>六年级BMI</f>
        <v/>
      </c>
      <c r="O1267" s="499" t="str">
        <f>六年级BMI等级</f>
        <v/>
      </c>
      <c r="P1267" s="500" t="str">
        <f>六年级BMI得分</f>
        <v/>
      </c>
      <c r="Q1267" s="515" t="str">
        <f>六年级肺活量得分</f>
        <v/>
      </c>
      <c r="R1267" s="512" t="str">
        <f>六年级等级</f>
        <v/>
      </c>
      <c r="S1267" s="516" t="str">
        <f>六年级50米跑得分</f>
        <v/>
      </c>
      <c r="T1267" s="517" t="str">
        <f>六年级等级</f>
        <v/>
      </c>
      <c r="U1267" s="516" t="str">
        <f>六年级坐位体前屈得分</f>
        <v/>
      </c>
      <c r="V1267" s="517" t="str">
        <f>六年级等级</f>
        <v/>
      </c>
      <c r="W1267" s="516" t="str">
        <f>六年级一分钟跳绳得分</f>
        <v/>
      </c>
      <c r="X1267" s="517" t="str">
        <f>六年级等级</f>
        <v/>
      </c>
      <c r="Y1267" s="515" t="str">
        <f>六年级仰卧起坐得分</f>
        <v/>
      </c>
      <c r="Z1267" s="518" t="str">
        <f>六年级等级</f>
        <v/>
      </c>
      <c r="AA1267" s="533" t="str">
        <f>六年级折返跑得分</f>
        <v/>
      </c>
      <c r="AB1267" s="515" t="str">
        <f>六年级等级</f>
        <v/>
      </c>
      <c r="AC1267" s="533" t="str">
        <f>六年级跳绳附加分</f>
        <v/>
      </c>
      <c r="AD1267" s="534" t="str">
        <f>六年级标准分</f>
        <v/>
      </c>
      <c r="AE1267" s="534" t="str">
        <f>六年级总分</f>
        <v/>
      </c>
      <c r="AF1267" s="517" t="str">
        <f>六年级等级</f>
        <v/>
      </c>
    </row>
    <row r="1268" spans="1:39">
      <c r="A1268" s="476">
        <v>619</v>
      </c>
      <c r="B1268" s="477">
        <v>6</v>
      </c>
      <c r="C1268" s="632"/>
      <c r="D1268" s="633"/>
      <c r="E1268" s="632"/>
      <c r="F1268" s="473"/>
      <c r="G1268" s="608"/>
      <c r="H1268" s="475"/>
      <c r="I1268" s="613"/>
      <c r="J1268" s="614"/>
      <c r="K1268" s="614"/>
      <c r="L1268" s="615"/>
      <c r="M1268" s="616"/>
      <c r="N1268" s="505" t="str">
        <f>六年级BMI</f>
        <v/>
      </c>
      <c r="O1268" s="499" t="str">
        <f>六年级BMI等级</f>
        <v/>
      </c>
      <c r="P1268" s="500" t="str">
        <f>六年级BMI得分</f>
        <v/>
      </c>
      <c r="Q1268" s="515" t="str">
        <f>六年级肺活量得分</f>
        <v/>
      </c>
      <c r="R1268" s="512" t="str">
        <f>六年级等级</f>
        <v/>
      </c>
      <c r="S1268" s="516" t="str">
        <f>六年级50米跑得分</f>
        <v/>
      </c>
      <c r="T1268" s="517" t="str">
        <f>六年级等级</f>
        <v/>
      </c>
      <c r="U1268" s="516" t="str">
        <f>六年级坐位体前屈得分</f>
        <v/>
      </c>
      <c r="V1268" s="517" t="str">
        <f>六年级等级</f>
        <v/>
      </c>
      <c r="W1268" s="516" t="str">
        <f>六年级一分钟跳绳得分</f>
        <v/>
      </c>
      <c r="X1268" s="517" t="str">
        <f>六年级等级</f>
        <v/>
      </c>
      <c r="Y1268" s="515" t="str">
        <f>六年级仰卧起坐得分</f>
        <v/>
      </c>
      <c r="Z1268" s="518" t="str">
        <f>六年级等级</f>
        <v/>
      </c>
      <c r="AA1268" s="533" t="str">
        <f>六年级折返跑得分</f>
        <v/>
      </c>
      <c r="AB1268" s="515" t="str">
        <f>六年级等级</f>
        <v/>
      </c>
      <c r="AC1268" s="533" t="str">
        <f>六年级跳绳附加分</f>
        <v/>
      </c>
      <c r="AD1268" s="534" t="str">
        <f>六年级标准分</f>
        <v/>
      </c>
      <c r="AE1268" s="534" t="str">
        <f>六年级总分</f>
        <v/>
      </c>
      <c r="AF1268" s="517" t="str">
        <f>六年级等级</f>
        <v/>
      </c>
      <c r="AM1268" s="452" t="str">
        <f>折返时间</f>
        <v/>
      </c>
    </row>
    <row r="1269" spans="1:39">
      <c r="A1269" s="476">
        <v>619</v>
      </c>
      <c r="B1269" s="477">
        <v>7</v>
      </c>
      <c r="C1269" s="632"/>
      <c r="D1269" s="633"/>
      <c r="E1269" s="632"/>
      <c r="F1269" s="473"/>
      <c r="G1269" s="608"/>
      <c r="H1269" s="475"/>
      <c r="I1269" s="613"/>
      <c r="J1269" s="614"/>
      <c r="K1269" s="614"/>
      <c r="L1269" s="615"/>
      <c r="M1269" s="616"/>
      <c r="N1269" s="505" t="str">
        <f>六年级BMI</f>
        <v/>
      </c>
      <c r="O1269" s="499" t="str">
        <f>六年级BMI等级</f>
        <v/>
      </c>
      <c r="P1269" s="500" t="str">
        <f>六年级BMI得分</f>
        <v/>
      </c>
      <c r="Q1269" s="515" t="str">
        <f>六年级肺活量得分</f>
        <v/>
      </c>
      <c r="R1269" s="512" t="str">
        <f>六年级等级</f>
        <v/>
      </c>
      <c r="S1269" s="516" t="str">
        <f>六年级50米跑得分</f>
        <v/>
      </c>
      <c r="T1269" s="517" t="str">
        <f>六年级等级</f>
        <v/>
      </c>
      <c r="U1269" s="516" t="str">
        <f>六年级坐位体前屈得分</f>
        <v/>
      </c>
      <c r="V1269" s="517" t="str">
        <f>六年级等级</f>
        <v/>
      </c>
      <c r="W1269" s="516" t="str">
        <f>六年级一分钟跳绳得分</f>
        <v/>
      </c>
      <c r="X1269" s="517" t="str">
        <f>六年级等级</f>
        <v/>
      </c>
      <c r="Y1269" s="515" t="str">
        <f>六年级仰卧起坐得分</f>
        <v/>
      </c>
      <c r="Z1269" s="518" t="str">
        <f>六年级等级</f>
        <v/>
      </c>
      <c r="AA1269" s="533" t="str">
        <f>六年级折返跑得分</f>
        <v/>
      </c>
      <c r="AB1269" s="515" t="str">
        <f>六年级等级</f>
        <v/>
      </c>
      <c r="AC1269" s="533" t="str">
        <f>六年级跳绳附加分</f>
        <v/>
      </c>
      <c r="AD1269" s="534" t="str">
        <f>六年级标准分</f>
        <v/>
      </c>
      <c r="AE1269" s="534" t="str">
        <f>六年级总分</f>
        <v/>
      </c>
      <c r="AF1269" s="517" t="str">
        <f>六年级等级</f>
        <v/>
      </c>
      <c r="AM1269" s="452" t="str">
        <f>折返时间</f>
        <v/>
      </c>
    </row>
    <row r="1270" spans="1:39">
      <c r="A1270" s="476">
        <v>619</v>
      </c>
      <c r="B1270" s="477">
        <v>8</v>
      </c>
      <c r="C1270" s="632"/>
      <c r="D1270" s="633"/>
      <c r="E1270" s="632"/>
      <c r="F1270" s="473"/>
      <c r="G1270" s="608"/>
      <c r="H1270" s="475"/>
      <c r="I1270" s="613"/>
      <c r="J1270" s="614"/>
      <c r="K1270" s="614"/>
      <c r="L1270" s="615"/>
      <c r="M1270" s="616"/>
      <c r="N1270" s="505" t="str">
        <f>六年级BMI</f>
        <v/>
      </c>
      <c r="O1270" s="499" t="str">
        <f>六年级BMI等级</f>
        <v/>
      </c>
      <c r="P1270" s="500" t="str">
        <f>六年级BMI得分</f>
        <v/>
      </c>
      <c r="Q1270" s="515" t="str">
        <f>六年级肺活量得分</f>
        <v/>
      </c>
      <c r="R1270" s="512" t="str">
        <f>六年级等级</f>
        <v/>
      </c>
      <c r="S1270" s="516" t="str">
        <f>六年级50米跑得分</f>
        <v/>
      </c>
      <c r="T1270" s="517" t="str">
        <f>六年级等级</f>
        <v/>
      </c>
      <c r="U1270" s="516" t="str">
        <f>六年级坐位体前屈得分</f>
        <v/>
      </c>
      <c r="V1270" s="517" t="str">
        <f>六年级等级</f>
        <v/>
      </c>
      <c r="W1270" s="516" t="str">
        <f>六年级一分钟跳绳得分</f>
        <v/>
      </c>
      <c r="X1270" s="517" t="str">
        <f>六年级等级</f>
        <v/>
      </c>
      <c r="Y1270" s="515" t="str">
        <f>六年级仰卧起坐得分</f>
        <v/>
      </c>
      <c r="Z1270" s="518" t="str">
        <f>六年级等级</f>
        <v/>
      </c>
      <c r="AA1270" s="533" t="str">
        <f>六年级折返跑得分</f>
        <v/>
      </c>
      <c r="AB1270" s="515" t="str">
        <f>六年级等级</f>
        <v/>
      </c>
      <c r="AC1270" s="533" t="str">
        <f>六年级跳绳附加分</f>
        <v/>
      </c>
      <c r="AD1270" s="534" t="str">
        <f>六年级标准分</f>
        <v/>
      </c>
      <c r="AE1270" s="534" t="str">
        <f>六年级总分</f>
        <v/>
      </c>
      <c r="AF1270" s="517" t="str">
        <f>六年级等级</f>
        <v/>
      </c>
      <c r="AM1270" s="452" t="str">
        <f>折返时间</f>
        <v/>
      </c>
    </row>
    <row r="1271" spans="1:39">
      <c r="A1271" s="476">
        <v>619</v>
      </c>
      <c r="B1271" s="477">
        <v>9</v>
      </c>
      <c r="C1271" s="632"/>
      <c r="D1271" s="633"/>
      <c r="E1271" s="632"/>
      <c r="F1271" s="473"/>
      <c r="G1271" s="608"/>
      <c r="H1271" s="475"/>
      <c r="I1271" s="613"/>
      <c r="J1271" s="614"/>
      <c r="K1271" s="614"/>
      <c r="L1271" s="615"/>
      <c r="M1271" s="616"/>
      <c r="N1271" s="505" t="str">
        <f>六年级BMI</f>
        <v/>
      </c>
      <c r="O1271" s="499" t="str">
        <f>六年级BMI等级</f>
        <v/>
      </c>
      <c r="P1271" s="500" t="str">
        <f>六年级BMI得分</f>
        <v/>
      </c>
      <c r="Q1271" s="515" t="str">
        <f>六年级肺活量得分</f>
        <v/>
      </c>
      <c r="R1271" s="512" t="str">
        <f>六年级等级</f>
        <v/>
      </c>
      <c r="S1271" s="516" t="str">
        <f>六年级50米跑得分</f>
        <v/>
      </c>
      <c r="T1271" s="517" t="str">
        <f>六年级等级</f>
        <v/>
      </c>
      <c r="U1271" s="516" t="str">
        <f>六年级坐位体前屈得分</f>
        <v/>
      </c>
      <c r="V1271" s="517" t="str">
        <f>六年级等级</f>
        <v/>
      </c>
      <c r="W1271" s="516" t="str">
        <f>六年级一分钟跳绳得分</f>
        <v/>
      </c>
      <c r="X1271" s="517" t="str">
        <f>六年级等级</f>
        <v/>
      </c>
      <c r="Y1271" s="515" t="str">
        <f>六年级仰卧起坐得分</f>
        <v/>
      </c>
      <c r="Z1271" s="518" t="str">
        <f>六年级等级</f>
        <v/>
      </c>
      <c r="AA1271" s="533" t="str">
        <f>六年级折返跑得分</f>
        <v/>
      </c>
      <c r="AB1271" s="515" t="str">
        <f>六年级等级</f>
        <v/>
      </c>
      <c r="AC1271" s="533" t="str">
        <f>六年级跳绳附加分</f>
        <v/>
      </c>
      <c r="AD1271" s="534" t="str">
        <f>六年级标准分</f>
        <v/>
      </c>
      <c r="AE1271" s="534" t="str">
        <f>六年级总分</f>
        <v/>
      </c>
      <c r="AF1271" s="517" t="str">
        <f>六年级等级</f>
        <v/>
      </c>
      <c r="AM1271" s="452" t="str">
        <f>折返时间</f>
        <v/>
      </c>
    </row>
    <row r="1272" spans="1:39">
      <c r="A1272" s="476">
        <v>619</v>
      </c>
      <c r="B1272" s="477">
        <v>10</v>
      </c>
      <c r="C1272" s="632"/>
      <c r="D1272" s="633"/>
      <c r="E1272" s="632"/>
      <c r="F1272" s="473"/>
      <c r="G1272" s="608"/>
      <c r="H1272" s="475"/>
      <c r="I1272" s="613"/>
      <c r="J1272" s="614"/>
      <c r="K1272" s="614"/>
      <c r="L1272" s="615"/>
      <c r="M1272" s="616"/>
      <c r="N1272" s="505" t="str">
        <f>六年级BMI</f>
        <v/>
      </c>
      <c r="O1272" s="499" t="str">
        <f>六年级BMI等级</f>
        <v/>
      </c>
      <c r="P1272" s="500" t="str">
        <f>六年级BMI得分</f>
        <v/>
      </c>
      <c r="Q1272" s="515" t="str">
        <f>六年级肺活量得分</f>
        <v/>
      </c>
      <c r="R1272" s="512" t="str">
        <f>六年级等级</f>
        <v/>
      </c>
      <c r="S1272" s="516" t="str">
        <f>六年级50米跑得分</f>
        <v/>
      </c>
      <c r="T1272" s="517" t="str">
        <f>六年级等级</f>
        <v/>
      </c>
      <c r="U1272" s="516" t="str">
        <f>六年级坐位体前屈得分</f>
        <v/>
      </c>
      <c r="V1272" s="517" t="str">
        <f>六年级等级</f>
        <v/>
      </c>
      <c r="W1272" s="516" t="str">
        <f>六年级一分钟跳绳得分</f>
        <v/>
      </c>
      <c r="X1272" s="517" t="str">
        <f>六年级等级</f>
        <v/>
      </c>
      <c r="Y1272" s="515" t="str">
        <f>六年级仰卧起坐得分</f>
        <v/>
      </c>
      <c r="Z1272" s="518" t="str">
        <f>六年级等级</f>
        <v/>
      </c>
      <c r="AA1272" s="533" t="str">
        <f>六年级折返跑得分</f>
        <v/>
      </c>
      <c r="AB1272" s="515" t="str">
        <f>六年级等级</f>
        <v/>
      </c>
      <c r="AC1272" s="533" t="str">
        <f>六年级跳绳附加分</f>
        <v/>
      </c>
      <c r="AD1272" s="534" t="str">
        <f>六年级标准分</f>
        <v/>
      </c>
      <c r="AE1272" s="534" t="str">
        <f>六年级总分</f>
        <v/>
      </c>
      <c r="AF1272" s="517" t="str">
        <f>六年级等级</f>
        <v/>
      </c>
      <c r="AM1272" s="452" t="str">
        <f>折返时间</f>
        <v/>
      </c>
    </row>
    <row r="1273" spans="1:39">
      <c r="A1273" s="476">
        <v>619</v>
      </c>
      <c r="B1273" s="477">
        <v>11</v>
      </c>
      <c r="C1273" s="632"/>
      <c r="D1273" s="633"/>
      <c r="E1273" s="632"/>
      <c r="F1273" s="473"/>
      <c r="G1273" s="608"/>
      <c r="H1273" s="475"/>
      <c r="I1273" s="613"/>
      <c r="J1273" s="614"/>
      <c r="K1273" s="614"/>
      <c r="L1273" s="615"/>
      <c r="M1273" s="616"/>
      <c r="N1273" s="505" t="str">
        <f>六年级BMI</f>
        <v/>
      </c>
      <c r="O1273" s="499" t="str">
        <f>六年级BMI等级</f>
        <v/>
      </c>
      <c r="P1273" s="500" t="str">
        <f>六年级BMI得分</f>
        <v/>
      </c>
      <c r="Q1273" s="515" t="str">
        <f>六年级肺活量得分</f>
        <v/>
      </c>
      <c r="R1273" s="512" t="str">
        <f>六年级等级</f>
        <v/>
      </c>
      <c r="S1273" s="516" t="str">
        <f>六年级50米跑得分</f>
        <v/>
      </c>
      <c r="T1273" s="517" t="str">
        <f>六年级等级</f>
        <v/>
      </c>
      <c r="U1273" s="516" t="str">
        <f>六年级坐位体前屈得分</f>
        <v/>
      </c>
      <c r="V1273" s="517" t="str">
        <f>六年级等级</f>
        <v/>
      </c>
      <c r="W1273" s="516" t="str">
        <f>六年级一分钟跳绳得分</f>
        <v/>
      </c>
      <c r="X1273" s="517" t="str">
        <f>六年级等级</f>
        <v/>
      </c>
      <c r="Y1273" s="515" t="str">
        <f>六年级仰卧起坐得分</f>
        <v/>
      </c>
      <c r="Z1273" s="518" t="str">
        <f>六年级等级</f>
        <v/>
      </c>
      <c r="AA1273" s="533" t="str">
        <f>六年级折返跑得分</f>
        <v/>
      </c>
      <c r="AB1273" s="515" t="str">
        <f>六年级等级</f>
        <v/>
      </c>
      <c r="AC1273" s="533" t="str">
        <f>六年级跳绳附加分</f>
        <v/>
      </c>
      <c r="AD1273" s="534" t="str">
        <f>六年级标准分</f>
        <v/>
      </c>
      <c r="AE1273" s="534" t="str">
        <f>六年级总分</f>
        <v/>
      </c>
      <c r="AF1273" s="517" t="str">
        <f>六年级等级</f>
        <v/>
      </c>
      <c r="AM1273" s="452" t="str">
        <f>折返时间</f>
        <v/>
      </c>
    </row>
    <row r="1274" spans="1:39">
      <c r="A1274" s="476">
        <v>619</v>
      </c>
      <c r="B1274" s="477">
        <v>12</v>
      </c>
      <c r="C1274" s="632"/>
      <c r="D1274" s="633"/>
      <c r="E1274" s="632"/>
      <c r="F1274" s="473"/>
      <c r="G1274" s="608"/>
      <c r="H1274" s="475"/>
      <c r="I1274" s="613"/>
      <c r="J1274" s="614"/>
      <c r="K1274" s="614"/>
      <c r="L1274" s="615"/>
      <c r="M1274" s="616"/>
      <c r="N1274" s="505" t="str">
        <f>六年级BMI</f>
        <v/>
      </c>
      <c r="O1274" s="499" t="str">
        <f>六年级BMI等级</f>
        <v/>
      </c>
      <c r="P1274" s="500" t="str">
        <f>六年级BMI得分</f>
        <v/>
      </c>
      <c r="Q1274" s="515" t="str">
        <f>六年级肺活量得分</f>
        <v/>
      </c>
      <c r="R1274" s="512" t="str">
        <f>六年级等级</f>
        <v/>
      </c>
      <c r="S1274" s="516" t="str">
        <f>六年级50米跑得分</f>
        <v/>
      </c>
      <c r="T1274" s="517" t="str">
        <f>六年级等级</f>
        <v/>
      </c>
      <c r="U1274" s="516" t="str">
        <f>六年级坐位体前屈得分</f>
        <v/>
      </c>
      <c r="V1274" s="517" t="str">
        <f>六年级等级</f>
        <v/>
      </c>
      <c r="W1274" s="516" t="str">
        <f>六年级一分钟跳绳得分</f>
        <v/>
      </c>
      <c r="X1274" s="517" t="str">
        <f>六年级等级</f>
        <v/>
      </c>
      <c r="Y1274" s="515" t="str">
        <f>六年级仰卧起坐得分</f>
        <v/>
      </c>
      <c r="Z1274" s="518" t="str">
        <f>六年级等级</f>
        <v/>
      </c>
      <c r="AA1274" s="533" t="str">
        <f>六年级折返跑得分</f>
        <v/>
      </c>
      <c r="AB1274" s="515" t="str">
        <f>六年级等级</f>
        <v/>
      </c>
      <c r="AC1274" s="533" t="str">
        <f>六年级跳绳附加分</f>
        <v/>
      </c>
      <c r="AD1274" s="534" t="str">
        <f>六年级标准分</f>
        <v/>
      </c>
      <c r="AE1274" s="534" t="str">
        <f>六年级总分</f>
        <v/>
      </c>
      <c r="AF1274" s="517" t="str">
        <f>六年级等级</f>
        <v/>
      </c>
      <c r="AM1274" s="452" t="str">
        <f>折返时间</f>
        <v/>
      </c>
    </row>
    <row r="1275" spans="1:39">
      <c r="A1275" s="476">
        <v>619</v>
      </c>
      <c r="B1275" s="477">
        <v>13</v>
      </c>
      <c r="C1275" s="632"/>
      <c r="D1275" s="633"/>
      <c r="E1275" s="632"/>
      <c r="F1275" s="473"/>
      <c r="G1275" s="608"/>
      <c r="H1275" s="475"/>
      <c r="I1275" s="613"/>
      <c r="J1275" s="614"/>
      <c r="K1275" s="614"/>
      <c r="L1275" s="615"/>
      <c r="M1275" s="616"/>
      <c r="N1275" s="505" t="str">
        <f>六年级BMI</f>
        <v/>
      </c>
      <c r="O1275" s="499" t="str">
        <f>六年级BMI等级</f>
        <v/>
      </c>
      <c r="P1275" s="500" t="str">
        <f>六年级BMI得分</f>
        <v/>
      </c>
      <c r="Q1275" s="515" t="str">
        <f>六年级肺活量得分</f>
        <v/>
      </c>
      <c r="R1275" s="512" t="str">
        <f>六年级等级</f>
        <v/>
      </c>
      <c r="S1275" s="516" t="str">
        <f>六年级50米跑得分</f>
        <v/>
      </c>
      <c r="T1275" s="517" t="str">
        <f>六年级等级</f>
        <v/>
      </c>
      <c r="U1275" s="516" t="str">
        <f>六年级坐位体前屈得分</f>
        <v/>
      </c>
      <c r="V1275" s="517" t="str">
        <f>六年级等级</f>
        <v/>
      </c>
      <c r="W1275" s="516" t="str">
        <f>六年级一分钟跳绳得分</f>
        <v/>
      </c>
      <c r="X1275" s="517" t="str">
        <f>六年级等级</f>
        <v/>
      </c>
      <c r="Y1275" s="515" t="str">
        <f>六年级仰卧起坐得分</f>
        <v/>
      </c>
      <c r="Z1275" s="518" t="str">
        <f>六年级等级</f>
        <v/>
      </c>
      <c r="AA1275" s="533" t="str">
        <f>六年级折返跑得分</f>
        <v/>
      </c>
      <c r="AB1275" s="515" t="str">
        <f>六年级等级</f>
        <v/>
      </c>
      <c r="AC1275" s="533" t="str">
        <f>六年级跳绳附加分</f>
        <v/>
      </c>
      <c r="AD1275" s="534" t="str">
        <f>六年级标准分</f>
        <v/>
      </c>
      <c r="AE1275" s="534" t="str">
        <f>六年级总分</f>
        <v/>
      </c>
      <c r="AF1275" s="517" t="str">
        <f>六年级等级</f>
        <v/>
      </c>
      <c r="AM1275" s="452" t="str">
        <f>折返时间</f>
        <v/>
      </c>
    </row>
    <row r="1276" spans="1:39">
      <c r="A1276" s="476">
        <v>619</v>
      </c>
      <c r="B1276" s="477">
        <v>14</v>
      </c>
      <c r="C1276" s="632"/>
      <c r="D1276" s="633"/>
      <c r="E1276" s="632"/>
      <c r="F1276" s="473"/>
      <c r="G1276" s="608"/>
      <c r="H1276" s="475"/>
      <c r="I1276" s="613"/>
      <c r="J1276" s="614"/>
      <c r="K1276" s="614"/>
      <c r="L1276" s="615"/>
      <c r="M1276" s="616"/>
      <c r="N1276" s="505" t="str">
        <f>六年级BMI</f>
        <v/>
      </c>
      <c r="O1276" s="499" t="str">
        <f>六年级BMI等级</f>
        <v/>
      </c>
      <c r="P1276" s="500" t="str">
        <f>六年级BMI得分</f>
        <v/>
      </c>
      <c r="Q1276" s="515" t="str">
        <f>六年级肺活量得分</f>
        <v/>
      </c>
      <c r="R1276" s="512" t="str">
        <f>六年级等级</f>
        <v/>
      </c>
      <c r="S1276" s="516" t="str">
        <f>六年级50米跑得分</f>
        <v/>
      </c>
      <c r="T1276" s="517" t="str">
        <f>六年级等级</f>
        <v/>
      </c>
      <c r="U1276" s="516" t="str">
        <f>六年级坐位体前屈得分</f>
        <v/>
      </c>
      <c r="V1276" s="517" t="str">
        <f>六年级等级</f>
        <v/>
      </c>
      <c r="W1276" s="516" t="str">
        <f>六年级一分钟跳绳得分</f>
        <v/>
      </c>
      <c r="X1276" s="517" t="str">
        <f>六年级等级</f>
        <v/>
      </c>
      <c r="Y1276" s="515" t="str">
        <f>六年级仰卧起坐得分</f>
        <v/>
      </c>
      <c r="Z1276" s="518" t="str">
        <f>六年级等级</f>
        <v/>
      </c>
      <c r="AA1276" s="533" t="str">
        <f>六年级折返跑得分</f>
        <v/>
      </c>
      <c r="AB1276" s="515" t="str">
        <f>六年级等级</f>
        <v/>
      </c>
      <c r="AC1276" s="533" t="str">
        <f>六年级跳绳附加分</f>
        <v/>
      </c>
      <c r="AD1276" s="534" t="str">
        <f>六年级标准分</f>
        <v/>
      </c>
      <c r="AE1276" s="534" t="str">
        <f>六年级总分</f>
        <v/>
      </c>
      <c r="AF1276" s="517" t="str">
        <f>六年级等级</f>
        <v/>
      </c>
      <c r="AM1276" s="452" t="str">
        <f>折返时间</f>
        <v/>
      </c>
    </row>
    <row r="1277" spans="1:39">
      <c r="A1277" s="476">
        <v>619</v>
      </c>
      <c r="B1277" s="477">
        <v>15</v>
      </c>
      <c r="C1277" s="632"/>
      <c r="D1277" s="633"/>
      <c r="E1277" s="632"/>
      <c r="F1277" s="473"/>
      <c r="G1277" s="608"/>
      <c r="H1277" s="475"/>
      <c r="I1277" s="613"/>
      <c r="J1277" s="614"/>
      <c r="K1277" s="614"/>
      <c r="L1277" s="615"/>
      <c r="M1277" s="616"/>
      <c r="N1277" s="505" t="str">
        <f>六年级BMI</f>
        <v/>
      </c>
      <c r="O1277" s="499" t="str">
        <f>六年级BMI等级</f>
        <v/>
      </c>
      <c r="P1277" s="500" t="str">
        <f>六年级BMI得分</f>
        <v/>
      </c>
      <c r="Q1277" s="515" t="str">
        <f>六年级肺活量得分</f>
        <v/>
      </c>
      <c r="R1277" s="512" t="str">
        <f>六年级等级</f>
        <v/>
      </c>
      <c r="S1277" s="516" t="str">
        <f>六年级50米跑得分</f>
        <v/>
      </c>
      <c r="T1277" s="517" t="str">
        <f>六年级等级</f>
        <v/>
      </c>
      <c r="U1277" s="516" t="str">
        <f>六年级坐位体前屈得分</f>
        <v/>
      </c>
      <c r="V1277" s="517" t="str">
        <f>六年级等级</f>
        <v/>
      </c>
      <c r="W1277" s="516" t="str">
        <f>六年级一分钟跳绳得分</f>
        <v/>
      </c>
      <c r="X1277" s="517" t="str">
        <f>六年级等级</f>
        <v/>
      </c>
      <c r="Y1277" s="515" t="str">
        <f>六年级仰卧起坐得分</f>
        <v/>
      </c>
      <c r="Z1277" s="518" t="str">
        <f>六年级等级</f>
        <v/>
      </c>
      <c r="AA1277" s="533" t="str">
        <f>六年级折返跑得分</f>
        <v/>
      </c>
      <c r="AB1277" s="515" t="str">
        <f>六年级等级</f>
        <v/>
      </c>
      <c r="AC1277" s="533" t="str">
        <f>六年级跳绳附加分</f>
        <v/>
      </c>
      <c r="AD1277" s="534" t="str">
        <f>六年级标准分</f>
        <v/>
      </c>
      <c r="AE1277" s="534" t="str">
        <f>六年级总分</f>
        <v/>
      </c>
      <c r="AF1277" s="517" t="str">
        <f>六年级等级</f>
        <v/>
      </c>
      <c r="AM1277" s="452" t="str">
        <f>折返时间</f>
        <v/>
      </c>
    </row>
    <row r="1278" spans="1:39">
      <c r="A1278" s="476">
        <v>619</v>
      </c>
      <c r="B1278" s="477">
        <v>16</v>
      </c>
      <c r="C1278" s="632"/>
      <c r="D1278" s="633"/>
      <c r="E1278" s="632"/>
      <c r="F1278" s="473"/>
      <c r="G1278" s="608"/>
      <c r="H1278" s="475"/>
      <c r="I1278" s="613"/>
      <c r="J1278" s="614"/>
      <c r="K1278" s="614"/>
      <c r="L1278" s="615"/>
      <c r="M1278" s="616"/>
      <c r="N1278" s="505" t="str">
        <f>六年级BMI</f>
        <v/>
      </c>
      <c r="O1278" s="499" t="str">
        <f>六年级BMI等级</f>
        <v/>
      </c>
      <c r="P1278" s="500" t="str">
        <f>六年级BMI得分</f>
        <v/>
      </c>
      <c r="Q1278" s="515" t="str">
        <f>六年级肺活量得分</f>
        <v/>
      </c>
      <c r="R1278" s="512" t="str">
        <f>六年级等级</f>
        <v/>
      </c>
      <c r="S1278" s="516" t="str">
        <f>六年级50米跑得分</f>
        <v/>
      </c>
      <c r="T1278" s="517" t="str">
        <f>六年级等级</f>
        <v/>
      </c>
      <c r="U1278" s="516" t="str">
        <f>六年级坐位体前屈得分</f>
        <v/>
      </c>
      <c r="V1278" s="517" t="str">
        <f>六年级等级</f>
        <v/>
      </c>
      <c r="W1278" s="516" t="str">
        <f>六年级一分钟跳绳得分</f>
        <v/>
      </c>
      <c r="X1278" s="517" t="str">
        <f>六年级等级</f>
        <v/>
      </c>
      <c r="Y1278" s="515" t="str">
        <f>六年级仰卧起坐得分</f>
        <v/>
      </c>
      <c r="Z1278" s="518" t="str">
        <f>六年级等级</f>
        <v/>
      </c>
      <c r="AA1278" s="533" t="str">
        <f>六年级折返跑得分</f>
        <v/>
      </c>
      <c r="AB1278" s="515" t="str">
        <f>六年级等级</f>
        <v/>
      </c>
      <c r="AC1278" s="533" t="str">
        <f>六年级跳绳附加分</f>
        <v/>
      </c>
      <c r="AD1278" s="534" t="str">
        <f>六年级标准分</f>
        <v/>
      </c>
      <c r="AE1278" s="534" t="str">
        <f>六年级总分</f>
        <v/>
      </c>
      <c r="AF1278" s="517" t="str">
        <f>六年级等级</f>
        <v/>
      </c>
      <c r="AM1278" s="452" t="str">
        <f>折返时间</f>
        <v/>
      </c>
    </row>
    <row r="1279" spans="1:39">
      <c r="A1279" s="476">
        <v>619</v>
      </c>
      <c r="B1279" s="477">
        <v>17</v>
      </c>
      <c r="C1279" s="632"/>
      <c r="D1279" s="633"/>
      <c r="E1279" s="632"/>
      <c r="F1279" s="473"/>
      <c r="G1279" s="608"/>
      <c r="H1279" s="475"/>
      <c r="I1279" s="613"/>
      <c r="J1279" s="614"/>
      <c r="K1279" s="614"/>
      <c r="L1279" s="615"/>
      <c r="M1279" s="616"/>
      <c r="N1279" s="505" t="str">
        <f>六年级BMI</f>
        <v/>
      </c>
      <c r="O1279" s="499" t="str">
        <f>六年级BMI等级</f>
        <v/>
      </c>
      <c r="P1279" s="500" t="str">
        <f>六年级BMI得分</f>
        <v/>
      </c>
      <c r="Q1279" s="515" t="str">
        <f>六年级肺活量得分</f>
        <v/>
      </c>
      <c r="R1279" s="512" t="str">
        <f>六年级等级</f>
        <v/>
      </c>
      <c r="S1279" s="516" t="str">
        <f>六年级50米跑得分</f>
        <v/>
      </c>
      <c r="T1279" s="517" t="str">
        <f>六年级等级</f>
        <v/>
      </c>
      <c r="U1279" s="516" t="str">
        <f>六年级坐位体前屈得分</f>
        <v/>
      </c>
      <c r="V1279" s="517" t="str">
        <f>六年级等级</f>
        <v/>
      </c>
      <c r="W1279" s="516" t="str">
        <f>六年级一分钟跳绳得分</f>
        <v/>
      </c>
      <c r="X1279" s="517" t="str">
        <f>六年级等级</f>
        <v/>
      </c>
      <c r="Y1279" s="515" t="str">
        <f>六年级仰卧起坐得分</f>
        <v/>
      </c>
      <c r="Z1279" s="518" t="str">
        <f>六年级等级</f>
        <v/>
      </c>
      <c r="AA1279" s="533" t="str">
        <f>六年级折返跑得分</f>
        <v/>
      </c>
      <c r="AB1279" s="515" t="str">
        <f>六年级等级</f>
        <v/>
      </c>
      <c r="AC1279" s="533" t="str">
        <f>六年级跳绳附加分</f>
        <v/>
      </c>
      <c r="AD1279" s="534" t="str">
        <f>六年级标准分</f>
        <v/>
      </c>
      <c r="AE1279" s="534" t="str">
        <f>六年级总分</f>
        <v/>
      </c>
      <c r="AF1279" s="517" t="str">
        <f>六年级等级</f>
        <v/>
      </c>
      <c r="AM1279" s="452" t="str">
        <f>折返时间</f>
        <v/>
      </c>
    </row>
    <row r="1280" spans="1:39">
      <c r="A1280" s="476">
        <v>619</v>
      </c>
      <c r="B1280" s="477">
        <v>18</v>
      </c>
      <c r="C1280" s="632"/>
      <c r="D1280" s="633"/>
      <c r="E1280" s="632"/>
      <c r="F1280" s="473"/>
      <c r="G1280" s="608"/>
      <c r="H1280" s="475"/>
      <c r="I1280" s="613"/>
      <c r="J1280" s="614"/>
      <c r="K1280" s="614"/>
      <c r="L1280" s="615"/>
      <c r="M1280" s="616"/>
      <c r="N1280" s="505" t="str">
        <f>六年级BMI</f>
        <v/>
      </c>
      <c r="O1280" s="499" t="str">
        <f>六年级BMI等级</f>
        <v/>
      </c>
      <c r="P1280" s="500" t="str">
        <f>六年级BMI得分</f>
        <v/>
      </c>
      <c r="Q1280" s="515" t="str">
        <f>六年级肺活量得分</f>
        <v/>
      </c>
      <c r="R1280" s="512" t="str">
        <f>六年级等级</f>
        <v/>
      </c>
      <c r="S1280" s="516" t="str">
        <f>六年级50米跑得分</f>
        <v/>
      </c>
      <c r="T1280" s="517" t="str">
        <f>六年级等级</f>
        <v/>
      </c>
      <c r="U1280" s="516" t="str">
        <f>六年级坐位体前屈得分</f>
        <v/>
      </c>
      <c r="V1280" s="517" t="str">
        <f>六年级等级</f>
        <v/>
      </c>
      <c r="W1280" s="516" t="str">
        <f>六年级一分钟跳绳得分</f>
        <v/>
      </c>
      <c r="X1280" s="517" t="str">
        <f>六年级等级</f>
        <v/>
      </c>
      <c r="Y1280" s="515" t="str">
        <f>六年级仰卧起坐得分</f>
        <v/>
      </c>
      <c r="Z1280" s="518" t="str">
        <f>六年级等级</f>
        <v/>
      </c>
      <c r="AA1280" s="533" t="str">
        <f>六年级折返跑得分</f>
        <v/>
      </c>
      <c r="AB1280" s="515" t="str">
        <f>六年级等级</f>
        <v/>
      </c>
      <c r="AC1280" s="533" t="str">
        <f>六年级跳绳附加分</f>
        <v/>
      </c>
      <c r="AD1280" s="534" t="str">
        <f>六年级标准分</f>
        <v/>
      </c>
      <c r="AE1280" s="534" t="str">
        <f>六年级总分</f>
        <v/>
      </c>
      <c r="AF1280" s="517" t="str">
        <f>六年级等级</f>
        <v/>
      </c>
      <c r="AM1280" s="452" t="str">
        <f>折返时间</f>
        <v/>
      </c>
    </row>
    <row r="1281" spans="1:39">
      <c r="A1281" s="476">
        <v>619</v>
      </c>
      <c r="B1281" s="477">
        <v>19</v>
      </c>
      <c r="C1281" s="632"/>
      <c r="D1281" s="633"/>
      <c r="E1281" s="632"/>
      <c r="F1281" s="473"/>
      <c r="G1281" s="608"/>
      <c r="H1281" s="475"/>
      <c r="I1281" s="613"/>
      <c r="J1281" s="614"/>
      <c r="K1281" s="614"/>
      <c r="L1281" s="615"/>
      <c r="M1281" s="616"/>
      <c r="N1281" s="505" t="str">
        <f>六年级BMI</f>
        <v/>
      </c>
      <c r="O1281" s="499" t="str">
        <f>六年级BMI等级</f>
        <v/>
      </c>
      <c r="P1281" s="500" t="str">
        <f>六年级BMI得分</f>
        <v/>
      </c>
      <c r="Q1281" s="515" t="str">
        <f>六年级肺活量得分</f>
        <v/>
      </c>
      <c r="R1281" s="512" t="str">
        <f>六年级等级</f>
        <v/>
      </c>
      <c r="S1281" s="516" t="str">
        <f>六年级50米跑得分</f>
        <v/>
      </c>
      <c r="T1281" s="517" t="str">
        <f>六年级等级</f>
        <v/>
      </c>
      <c r="U1281" s="516" t="str">
        <f>六年级坐位体前屈得分</f>
        <v/>
      </c>
      <c r="V1281" s="517" t="str">
        <f>六年级等级</f>
        <v/>
      </c>
      <c r="W1281" s="516" t="str">
        <f>六年级一分钟跳绳得分</f>
        <v/>
      </c>
      <c r="X1281" s="517" t="str">
        <f>六年级等级</f>
        <v/>
      </c>
      <c r="Y1281" s="515" t="str">
        <f>六年级仰卧起坐得分</f>
        <v/>
      </c>
      <c r="Z1281" s="518" t="str">
        <f>六年级等级</f>
        <v/>
      </c>
      <c r="AA1281" s="533" t="str">
        <f>六年级折返跑得分</f>
        <v/>
      </c>
      <c r="AB1281" s="515" t="str">
        <f>六年级等级</f>
        <v/>
      </c>
      <c r="AC1281" s="533" t="str">
        <f>六年级跳绳附加分</f>
        <v/>
      </c>
      <c r="AD1281" s="534" t="str">
        <f>六年级标准分</f>
        <v/>
      </c>
      <c r="AE1281" s="534" t="str">
        <f>六年级总分</f>
        <v/>
      </c>
      <c r="AF1281" s="517" t="str">
        <f>六年级等级</f>
        <v/>
      </c>
      <c r="AM1281" s="452" t="str">
        <f>折返时间</f>
        <v/>
      </c>
    </row>
    <row r="1282" spans="1:39">
      <c r="A1282" s="476">
        <v>619</v>
      </c>
      <c r="B1282" s="477">
        <v>20</v>
      </c>
      <c r="C1282" s="632"/>
      <c r="D1282" s="633"/>
      <c r="E1282" s="632"/>
      <c r="F1282" s="473"/>
      <c r="G1282" s="608"/>
      <c r="H1282" s="475"/>
      <c r="I1282" s="613"/>
      <c r="J1282" s="614"/>
      <c r="K1282" s="614"/>
      <c r="L1282" s="615"/>
      <c r="M1282" s="616"/>
      <c r="N1282" s="505" t="str">
        <f>六年级BMI</f>
        <v/>
      </c>
      <c r="O1282" s="499" t="str">
        <f>六年级BMI等级</f>
        <v/>
      </c>
      <c r="P1282" s="500" t="str">
        <f>六年级BMI得分</f>
        <v/>
      </c>
      <c r="Q1282" s="515" t="str">
        <f>六年级肺活量得分</f>
        <v/>
      </c>
      <c r="R1282" s="512" t="str">
        <f>六年级等级</f>
        <v/>
      </c>
      <c r="S1282" s="516" t="str">
        <f>六年级50米跑得分</f>
        <v/>
      </c>
      <c r="T1282" s="517" t="str">
        <f>六年级等级</f>
        <v/>
      </c>
      <c r="U1282" s="516" t="str">
        <f>六年级坐位体前屈得分</f>
        <v/>
      </c>
      <c r="V1282" s="517" t="str">
        <f>六年级等级</f>
        <v/>
      </c>
      <c r="W1282" s="516" t="str">
        <f>六年级一分钟跳绳得分</f>
        <v/>
      </c>
      <c r="X1282" s="517" t="str">
        <f>六年级等级</f>
        <v/>
      </c>
      <c r="Y1282" s="515" t="str">
        <f>六年级仰卧起坐得分</f>
        <v/>
      </c>
      <c r="Z1282" s="518" t="str">
        <f>六年级等级</f>
        <v/>
      </c>
      <c r="AA1282" s="533" t="str">
        <f>六年级折返跑得分</f>
        <v/>
      </c>
      <c r="AB1282" s="515" t="str">
        <f>六年级等级</f>
        <v/>
      </c>
      <c r="AC1282" s="533" t="str">
        <f>六年级跳绳附加分</f>
        <v/>
      </c>
      <c r="AD1282" s="534" t="str">
        <f>六年级标准分</f>
        <v/>
      </c>
      <c r="AE1282" s="534" t="str">
        <f>六年级总分</f>
        <v/>
      </c>
      <c r="AF1282" s="517" t="str">
        <f>六年级等级</f>
        <v/>
      </c>
      <c r="AM1282" s="452" t="str">
        <f>折返时间</f>
        <v/>
      </c>
    </row>
    <row r="1283" spans="1:39">
      <c r="A1283" s="476">
        <v>619</v>
      </c>
      <c r="B1283" s="477">
        <v>21</v>
      </c>
      <c r="C1283" s="632"/>
      <c r="D1283" s="633"/>
      <c r="E1283" s="632"/>
      <c r="F1283" s="473"/>
      <c r="G1283" s="608"/>
      <c r="H1283" s="475"/>
      <c r="I1283" s="613"/>
      <c r="J1283" s="614"/>
      <c r="K1283" s="614"/>
      <c r="L1283" s="615"/>
      <c r="M1283" s="616"/>
      <c r="N1283" s="505" t="str">
        <f>六年级BMI</f>
        <v/>
      </c>
      <c r="O1283" s="499" t="str">
        <f>六年级BMI等级</f>
        <v/>
      </c>
      <c r="P1283" s="500" t="str">
        <f>六年级BMI得分</f>
        <v/>
      </c>
      <c r="Q1283" s="515" t="str">
        <f>六年级肺活量得分</f>
        <v/>
      </c>
      <c r="R1283" s="512" t="str">
        <f>六年级等级</f>
        <v/>
      </c>
      <c r="S1283" s="516" t="str">
        <f>六年级50米跑得分</f>
        <v/>
      </c>
      <c r="T1283" s="517" t="str">
        <f>六年级等级</f>
        <v/>
      </c>
      <c r="U1283" s="516" t="str">
        <f>六年级坐位体前屈得分</f>
        <v/>
      </c>
      <c r="V1283" s="517" t="str">
        <f>六年级等级</f>
        <v/>
      </c>
      <c r="W1283" s="516" t="str">
        <f>六年级一分钟跳绳得分</f>
        <v/>
      </c>
      <c r="X1283" s="517" t="str">
        <f>六年级等级</f>
        <v/>
      </c>
      <c r="Y1283" s="515" t="str">
        <f>六年级仰卧起坐得分</f>
        <v/>
      </c>
      <c r="Z1283" s="518" t="str">
        <f>六年级等级</f>
        <v/>
      </c>
      <c r="AA1283" s="533" t="str">
        <f>六年级折返跑得分</f>
        <v/>
      </c>
      <c r="AB1283" s="515" t="str">
        <f>六年级等级</f>
        <v/>
      </c>
      <c r="AC1283" s="533" t="str">
        <f>六年级跳绳附加分</f>
        <v/>
      </c>
      <c r="AD1283" s="534" t="str">
        <f>六年级标准分</f>
        <v/>
      </c>
      <c r="AE1283" s="534" t="str">
        <f>六年级总分</f>
        <v/>
      </c>
      <c r="AF1283" s="517" t="str">
        <f>六年级等级</f>
        <v/>
      </c>
      <c r="AM1283" s="452" t="str">
        <f>折返时间</f>
        <v/>
      </c>
    </row>
    <row r="1284" spans="1:39">
      <c r="A1284" s="476">
        <v>619</v>
      </c>
      <c r="B1284" s="477">
        <v>22</v>
      </c>
      <c r="C1284" s="632"/>
      <c r="D1284" s="633"/>
      <c r="E1284" s="632"/>
      <c r="F1284" s="473"/>
      <c r="G1284" s="608"/>
      <c r="H1284" s="475"/>
      <c r="I1284" s="613"/>
      <c r="J1284" s="614"/>
      <c r="K1284" s="614"/>
      <c r="L1284" s="615"/>
      <c r="M1284" s="616"/>
      <c r="N1284" s="505" t="str">
        <f>六年级BMI</f>
        <v/>
      </c>
      <c r="O1284" s="499" t="str">
        <f>六年级BMI等级</f>
        <v/>
      </c>
      <c r="P1284" s="500" t="str">
        <f>六年级BMI得分</f>
        <v/>
      </c>
      <c r="Q1284" s="515" t="str">
        <f>六年级肺活量得分</f>
        <v/>
      </c>
      <c r="R1284" s="512" t="str">
        <f>六年级等级</f>
        <v/>
      </c>
      <c r="S1284" s="516" t="str">
        <f>六年级50米跑得分</f>
        <v/>
      </c>
      <c r="T1284" s="517" t="str">
        <f>六年级等级</f>
        <v/>
      </c>
      <c r="U1284" s="516" t="str">
        <f>六年级坐位体前屈得分</f>
        <v/>
      </c>
      <c r="V1284" s="517" t="str">
        <f>六年级等级</f>
        <v/>
      </c>
      <c r="W1284" s="516" t="str">
        <f>六年级一分钟跳绳得分</f>
        <v/>
      </c>
      <c r="X1284" s="517" t="str">
        <f>六年级等级</f>
        <v/>
      </c>
      <c r="Y1284" s="515" t="str">
        <f>六年级仰卧起坐得分</f>
        <v/>
      </c>
      <c r="Z1284" s="518" t="str">
        <f>六年级等级</f>
        <v/>
      </c>
      <c r="AA1284" s="533" t="str">
        <f>六年级折返跑得分</f>
        <v/>
      </c>
      <c r="AB1284" s="515" t="str">
        <f>六年级等级</f>
        <v/>
      </c>
      <c r="AC1284" s="533" t="str">
        <f>六年级跳绳附加分</f>
        <v/>
      </c>
      <c r="AD1284" s="534" t="str">
        <f>六年级标准分</f>
        <v/>
      </c>
      <c r="AE1284" s="534" t="str">
        <f>六年级总分</f>
        <v/>
      </c>
      <c r="AF1284" s="517" t="str">
        <f>六年级等级</f>
        <v/>
      </c>
      <c r="AM1284" s="452" t="str">
        <f>折返时间</f>
        <v/>
      </c>
    </row>
    <row r="1285" spans="1:39">
      <c r="A1285" s="476">
        <v>619</v>
      </c>
      <c r="B1285" s="477">
        <v>23</v>
      </c>
      <c r="C1285" s="632"/>
      <c r="D1285" s="633"/>
      <c r="E1285" s="632"/>
      <c r="F1285" s="625"/>
      <c r="G1285" s="608"/>
      <c r="H1285" s="475"/>
      <c r="I1285" s="613"/>
      <c r="J1285" s="614"/>
      <c r="K1285" s="614"/>
      <c r="L1285" s="615"/>
      <c r="M1285" s="616"/>
      <c r="N1285" s="505" t="str">
        <f>六年级BMI</f>
        <v/>
      </c>
      <c r="O1285" s="499" t="str">
        <f>六年级BMI等级</f>
        <v/>
      </c>
      <c r="P1285" s="500" t="str">
        <f>六年级BMI得分</f>
        <v/>
      </c>
      <c r="Q1285" s="515" t="str">
        <f>六年级肺活量得分</f>
        <v/>
      </c>
      <c r="R1285" s="512" t="str">
        <f>六年级等级</f>
        <v/>
      </c>
      <c r="S1285" s="516" t="str">
        <f>六年级50米跑得分</f>
        <v/>
      </c>
      <c r="T1285" s="517" t="str">
        <f>六年级等级</f>
        <v/>
      </c>
      <c r="U1285" s="516" t="str">
        <f>六年级坐位体前屈得分</f>
        <v/>
      </c>
      <c r="V1285" s="517" t="str">
        <f>六年级等级</f>
        <v/>
      </c>
      <c r="W1285" s="516" t="str">
        <f>六年级一分钟跳绳得分</f>
        <v/>
      </c>
      <c r="X1285" s="517" t="str">
        <f>六年级等级</f>
        <v/>
      </c>
      <c r="Y1285" s="515" t="str">
        <f>六年级仰卧起坐得分</f>
        <v/>
      </c>
      <c r="Z1285" s="518" t="str">
        <f>六年级等级</f>
        <v/>
      </c>
      <c r="AA1285" s="533" t="str">
        <f>六年级折返跑得分</f>
        <v/>
      </c>
      <c r="AB1285" s="515" t="str">
        <f>六年级等级</f>
        <v/>
      </c>
      <c r="AC1285" s="533" t="str">
        <f>六年级跳绳附加分</f>
        <v/>
      </c>
      <c r="AD1285" s="534" t="str">
        <f>六年级标准分</f>
        <v/>
      </c>
      <c r="AE1285" s="534" t="str">
        <f>六年级总分</f>
        <v/>
      </c>
      <c r="AF1285" s="517" t="str">
        <f>六年级等级</f>
        <v/>
      </c>
      <c r="AM1285" s="452" t="str">
        <f>折返时间</f>
        <v/>
      </c>
    </row>
    <row r="1286" spans="1:39">
      <c r="A1286" s="476">
        <v>619</v>
      </c>
      <c r="B1286" s="477">
        <v>24</v>
      </c>
      <c r="C1286" s="632"/>
      <c r="D1286" s="633"/>
      <c r="E1286" s="632"/>
      <c r="F1286" s="625"/>
      <c r="G1286" s="608"/>
      <c r="H1286" s="475"/>
      <c r="I1286" s="613"/>
      <c r="J1286" s="614"/>
      <c r="K1286" s="614"/>
      <c r="L1286" s="615"/>
      <c r="M1286" s="616"/>
      <c r="N1286" s="505" t="str">
        <f>六年级BMI</f>
        <v/>
      </c>
      <c r="O1286" s="499" t="str">
        <f>六年级BMI等级</f>
        <v/>
      </c>
      <c r="P1286" s="500" t="str">
        <f>六年级BMI得分</f>
        <v/>
      </c>
      <c r="Q1286" s="515" t="str">
        <f>六年级肺活量得分</f>
        <v/>
      </c>
      <c r="R1286" s="512" t="str">
        <f>六年级等级</f>
        <v/>
      </c>
      <c r="S1286" s="516" t="str">
        <f>六年级50米跑得分</f>
        <v/>
      </c>
      <c r="T1286" s="517" t="str">
        <f>六年级等级</f>
        <v/>
      </c>
      <c r="U1286" s="516" t="str">
        <f>六年级坐位体前屈得分</f>
        <v/>
      </c>
      <c r="V1286" s="517" t="str">
        <f>六年级等级</f>
        <v/>
      </c>
      <c r="W1286" s="516" t="str">
        <f>六年级一分钟跳绳得分</f>
        <v/>
      </c>
      <c r="X1286" s="517" t="str">
        <f>六年级等级</f>
        <v/>
      </c>
      <c r="Y1286" s="515" t="str">
        <f>六年级仰卧起坐得分</f>
        <v/>
      </c>
      <c r="Z1286" s="518" t="str">
        <f>六年级等级</f>
        <v/>
      </c>
      <c r="AA1286" s="533" t="str">
        <f>六年级折返跑得分</f>
        <v/>
      </c>
      <c r="AB1286" s="515" t="str">
        <f>六年级等级</f>
        <v/>
      </c>
      <c r="AC1286" s="533" t="str">
        <f>六年级跳绳附加分</f>
        <v/>
      </c>
      <c r="AD1286" s="534" t="str">
        <f>六年级标准分</f>
        <v/>
      </c>
      <c r="AE1286" s="534" t="str">
        <f>六年级总分</f>
        <v/>
      </c>
      <c r="AF1286" s="517" t="str">
        <f>六年级等级</f>
        <v/>
      </c>
      <c r="AM1286" s="452" t="str">
        <f>折返时间</f>
        <v/>
      </c>
    </row>
    <row r="1287" spans="1:39">
      <c r="A1287" s="476">
        <v>619</v>
      </c>
      <c r="B1287" s="477">
        <v>25</v>
      </c>
      <c r="C1287" s="632"/>
      <c r="D1287" s="633"/>
      <c r="E1287" s="632"/>
      <c r="F1287" s="625"/>
      <c r="G1287" s="608"/>
      <c r="H1287" s="475"/>
      <c r="I1287" s="613"/>
      <c r="J1287" s="614"/>
      <c r="K1287" s="614"/>
      <c r="L1287" s="615"/>
      <c r="M1287" s="616"/>
      <c r="N1287" s="505" t="str">
        <f>六年级BMI</f>
        <v/>
      </c>
      <c r="O1287" s="499" t="str">
        <f>六年级BMI等级</f>
        <v/>
      </c>
      <c r="P1287" s="500" t="str">
        <f>六年级BMI得分</f>
        <v/>
      </c>
      <c r="Q1287" s="515" t="str">
        <f>六年级肺活量得分</f>
        <v/>
      </c>
      <c r="R1287" s="512" t="str">
        <f>六年级等级</f>
        <v/>
      </c>
      <c r="S1287" s="516" t="str">
        <f>六年级50米跑得分</f>
        <v/>
      </c>
      <c r="T1287" s="517" t="str">
        <f>六年级等级</f>
        <v/>
      </c>
      <c r="U1287" s="516" t="str">
        <f>六年级坐位体前屈得分</f>
        <v/>
      </c>
      <c r="V1287" s="517" t="str">
        <f>六年级等级</f>
        <v/>
      </c>
      <c r="W1287" s="516" t="str">
        <f>六年级一分钟跳绳得分</f>
        <v/>
      </c>
      <c r="X1287" s="517" t="str">
        <f>六年级等级</f>
        <v/>
      </c>
      <c r="Y1287" s="515" t="str">
        <f>六年级仰卧起坐得分</f>
        <v/>
      </c>
      <c r="Z1287" s="518" t="str">
        <f>六年级等级</f>
        <v/>
      </c>
      <c r="AA1287" s="533" t="str">
        <f>六年级折返跑得分</f>
        <v/>
      </c>
      <c r="AB1287" s="515" t="str">
        <f>六年级等级</f>
        <v/>
      </c>
      <c r="AC1287" s="533" t="str">
        <f>六年级跳绳附加分</f>
        <v/>
      </c>
      <c r="AD1287" s="534" t="str">
        <f>六年级标准分</f>
        <v/>
      </c>
      <c r="AE1287" s="534" t="str">
        <f>六年级总分</f>
        <v/>
      </c>
      <c r="AF1287" s="517" t="str">
        <f>六年级等级</f>
        <v/>
      </c>
      <c r="AM1287" s="452" t="str">
        <f>折返时间</f>
        <v/>
      </c>
    </row>
    <row r="1288" spans="1:39">
      <c r="A1288" s="476">
        <v>619</v>
      </c>
      <c r="B1288" s="477">
        <v>26</v>
      </c>
      <c r="C1288" s="632"/>
      <c r="D1288" s="633"/>
      <c r="E1288" s="632"/>
      <c r="F1288" s="625"/>
      <c r="G1288" s="608"/>
      <c r="H1288" s="475"/>
      <c r="I1288" s="613"/>
      <c r="J1288" s="614"/>
      <c r="K1288" s="614"/>
      <c r="L1288" s="615"/>
      <c r="M1288" s="616"/>
      <c r="N1288" s="505" t="str">
        <f>六年级BMI</f>
        <v/>
      </c>
      <c r="O1288" s="499" t="str">
        <f>六年级BMI等级</f>
        <v/>
      </c>
      <c r="P1288" s="500" t="str">
        <f>六年级BMI得分</f>
        <v/>
      </c>
      <c r="Q1288" s="515" t="str">
        <f>六年级肺活量得分</f>
        <v/>
      </c>
      <c r="R1288" s="512" t="str">
        <f>六年级等级</f>
        <v/>
      </c>
      <c r="S1288" s="516" t="str">
        <f>六年级50米跑得分</f>
        <v/>
      </c>
      <c r="T1288" s="517" t="str">
        <f>六年级等级</f>
        <v/>
      </c>
      <c r="U1288" s="516" t="str">
        <f>六年级坐位体前屈得分</f>
        <v/>
      </c>
      <c r="V1288" s="517" t="str">
        <f>六年级等级</f>
        <v/>
      </c>
      <c r="W1288" s="516" t="str">
        <f>六年级一分钟跳绳得分</f>
        <v/>
      </c>
      <c r="X1288" s="517" t="str">
        <f>六年级等级</f>
        <v/>
      </c>
      <c r="Y1288" s="515" t="str">
        <f>六年级仰卧起坐得分</f>
        <v/>
      </c>
      <c r="Z1288" s="518" t="str">
        <f>六年级等级</f>
        <v/>
      </c>
      <c r="AA1288" s="533" t="str">
        <f>六年级折返跑得分</f>
        <v/>
      </c>
      <c r="AB1288" s="515" t="str">
        <f>六年级等级</f>
        <v/>
      </c>
      <c r="AC1288" s="533" t="str">
        <f>六年级跳绳附加分</f>
        <v/>
      </c>
      <c r="AD1288" s="534" t="str">
        <f>六年级标准分</f>
        <v/>
      </c>
      <c r="AE1288" s="534" t="str">
        <f>六年级总分</f>
        <v/>
      </c>
      <c r="AF1288" s="517" t="str">
        <f>六年级等级</f>
        <v/>
      </c>
      <c r="AM1288" s="452" t="str">
        <f>折返时间</f>
        <v/>
      </c>
    </row>
    <row r="1289" spans="1:39">
      <c r="A1289" s="476">
        <v>619</v>
      </c>
      <c r="B1289" s="477">
        <v>27</v>
      </c>
      <c r="C1289" s="632"/>
      <c r="D1289" s="633"/>
      <c r="E1289" s="632"/>
      <c r="F1289" s="625"/>
      <c r="G1289" s="608"/>
      <c r="H1289" s="475"/>
      <c r="I1289" s="613"/>
      <c r="J1289" s="614"/>
      <c r="K1289" s="614"/>
      <c r="L1289" s="615"/>
      <c r="M1289" s="616"/>
      <c r="N1289" s="505" t="str">
        <f>六年级BMI</f>
        <v/>
      </c>
      <c r="O1289" s="499" t="str">
        <f>六年级BMI等级</f>
        <v/>
      </c>
      <c r="P1289" s="500" t="str">
        <f>六年级BMI得分</f>
        <v/>
      </c>
      <c r="Q1289" s="515" t="str">
        <f>六年级肺活量得分</f>
        <v/>
      </c>
      <c r="R1289" s="512" t="str">
        <f>六年级等级</f>
        <v/>
      </c>
      <c r="S1289" s="516" t="str">
        <f>六年级50米跑得分</f>
        <v/>
      </c>
      <c r="T1289" s="517" t="str">
        <f>六年级等级</f>
        <v/>
      </c>
      <c r="U1289" s="516" t="str">
        <f>六年级坐位体前屈得分</f>
        <v/>
      </c>
      <c r="V1289" s="517" t="str">
        <f>六年级等级</f>
        <v/>
      </c>
      <c r="W1289" s="516" t="str">
        <f>六年级一分钟跳绳得分</f>
        <v/>
      </c>
      <c r="X1289" s="517" t="str">
        <f>六年级等级</f>
        <v/>
      </c>
      <c r="Y1289" s="515" t="str">
        <f>六年级仰卧起坐得分</f>
        <v/>
      </c>
      <c r="Z1289" s="518" t="str">
        <f>六年级等级</f>
        <v/>
      </c>
      <c r="AA1289" s="533" t="str">
        <f>六年级折返跑得分</f>
        <v/>
      </c>
      <c r="AB1289" s="515" t="str">
        <f>六年级等级</f>
        <v/>
      </c>
      <c r="AC1289" s="533" t="str">
        <f>六年级跳绳附加分</f>
        <v/>
      </c>
      <c r="AD1289" s="534" t="str">
        <f>六年级标准分</f>
        <v/>
      </c>
      <c r="AE1289" s="534" t="str">
        <f>六年级总分</f>
        <v/>
      </c>
      <c r="AF1289" s="517" t="str">
        <f>六年级等级</f>
        <v/>
      </c>
      <c r="AM1289" s="452" t="str">
        <f>折返时间</f>
        <v/>
      </c>
    </row>
    <row r="1290" spans="1:39">
      <c r="A1290" s="476">
        <v>619</v>
      </c>
      <c r="B1290" s="477">
        <v>28</v>
      </c>
      <c r="C1290" s="632"/>
      <c r="D1290" s="633"/>
      <c r="E1290" s="632"/>
      <c r="F1290" s="625"/>
      <c r="G1290" s="608"/>
      <c r="H1290" s="475"/>
      <c r="I1290" s="613"/>
      <c r="J1290" s="614"/>
      <c r="K1290" s="614"/>
      <c r="L1290" s="615"/>
      <c r="M1290" s="616"/>
      <c r="N1290" s="505" t="str">
        <f>六年级BMI</f>
        <v/>
      </c>
      <c r="O1290" s="499" t="str">
        <f>六年级BMI等级</f>
        <v/>
      </c>
      <c r="P1290" s="500" t="str">
        <f>六年级BMI得分</f>
        <v/>
      </c>
      <c r="Q1290" s="515" t="str">
        <f>六年级肺活量得分</f>
        <v/>
      </c>
      <c r="R1290" s="512" t="str">
        <f>六年级等级</f>
        <v/>
      </c>
      <c r="S1290" s="516" t="str">
        <f>六年级50米跑得分</f>
        <v/>
      </c>
      <c r="T1290" s="517" t="str">
        <f>六年级等级</f>
        <v/>
      </c>
      <c r="U1290" s="516" t="str">
        <f>六年级坐位体前屈得分</f>
        <v/>
      </c>
      <c r="V1290" s="517" t="str">
        <f>六年级等级</f>
        <v/>
      </c>
      <c r="W1290" s="516" t="str">
        <f>六年级一分钟跳绳得分</f>
        <v/>
      </c>
      <c r="X1290" s="517" t="str">
        <f>六年级等级</f>
        <v/>
      </c>
      <c r="Y1290" s="515" t="str">
        <f>六年级仰卧起坐得分</f>
        <v/>
      </c>
      <c r="Z1290" s="518" t="str">
        <f>六年级等级</f>
        <v/>
      </c>
      <c r="AA1290" s="533" t="str">
        <f>六年级折返跑得分</f>
        <v/>
      </c>
      <c r="AB1290" s="515" t="str">
        <f>六年级等级</f>
        <v/>
      </c>
      <c r="AC1290" s="533" t="str">
        <f>六年级跳绳附加分</f>
        <v/>
      </c>
      <c r="AD1290" s="534" t="str">
        <f>六年级标准分</f>
        <v/>
      </c>
      <c r="AE1290" s="534" t="str">
        <f>六年级总分</f>
        <v/>
      </c>
      <c r="AF1290" s="517" t="str">
        <f>六年级等级</f>
        <v/>
      </c>
      <c r="AM1290" s="452" t="str">
        <f>折返时间</f>
        <v/>
      </c>
    </row>
    <row r="1291" spans="1:39">
      <c r="A1291" s="476">
        <v>619</v>
      </c>
      <c r="B1291" s="477">
        <v>29</v>
      </c>
      <c r="C1291" s="632"/>
      <c r="D1291" s="633"/>
      <c r="E1291" s="632"/>
      <c r="F1291" s="625"/>
      <c r="G1291" s="608"/>
      <c r="H1291" s="475"/>
      <c r="I1291" s="613"/>
      <c r="J1291" s="614"/>
      <c r="K1291" s="614"/>
      <c r="L1291" s="615"/>
      <c r="M1291" s="616"/>
      <c r="N1291" s="505" t="str">
        <f>六年级BMI</f>
        <v/>
      </c>
      <c r="O1291" s="499" t="str">
        <f>六年级BMI等级</f>
        <v/>
      </c>
      <c r="P1291" s="500" t="str">
        <f>六年级BMI得分</f>
        <v/>
      </c>
      <c r="Q1291" s="515" t="str">
        <f>六年级肺活量得分</f>
        <v/>
      </c>
      <c r="R1291" s="512" t="str">
        <f>六年级等级</f>
        <v/>
      </c>
      <c r="S1291" s="516" t="str">
        <f>六年级50米跑得分</f>
        <v/>
      </c>
      <c r="T1291" s="517" t="str">
        <f>六年级等级</f>
        <v/>
      </c>
      <c r="U1291" s="516" t="str">
        <f>六年级坐位体前屈得分</f>
        <v/>
      </c>
      <c r="V1291" s="517" t="str">
        <f>六年级等级</f>
        <v/>
      </c>
      <c r="W1291" s="516" t="str">
        <f>六年级一分钟跳绳得分</f>
        <v/>
      </c>
      <c r="X1291" s="517" t="str">
        <f>六年级等级</f>
        <v/>
      </c>
      <c r="Y1291" s="515" t="str">
        <f>六年级仰卧起坐得分</f>
        <v/>
      </c>
      <c r="Z1291" s="518" t="str">
        <f>六年级等级</f>
        <v/>
      </c>
      <c r="AA1291" s="533" t="str">
        <f>六年级折返跑得分</f>
        <v/>
      </c>
      <c r="AB1291" s="515" t="str">
        <f>六年级等级</f>
        <v/>
      </c>
      <c r="AC1291" s="533" t="str">
        <f>六年级跳绳附加分</f>
        <v/>
      </c>
      <c r="AD1291" s="534" t="str">
        <f>六年级标准分</f>
        <v/>
      </c>
      <c r="AE1291" s="534" t="str">
        <f>六年级总分</f>
        <v/>
      </c>
      <c r="AF1291" s="517" t="str">
        <f>六年级等级</f>
        <v/>
      </c>
      <c r="AM1291" s="452" t="str">
        <f>折返时间</f>
        <v/>
      </c>
    </row>
    <row r="1292" spans="1:39">
      <c r="A1292" s="476">
        <v>619</v>
      </c>
      <c r="B1292" s="477">
        <v>30</v>
      </c>
      <c r="C1292" s="632"/>
      <c r="D1292" s="633"/>
      <c r="E1292" s="632"/>
      <c r="F1292" s="625"/>
      <c r="G1292" s="608"/>
      <c r="H1292" s="475"/>
      <c r="I1292" s="613"/>
      <c r="J1292" s="614"/>
      <c r="K1292" s="614"/>
      <c r="L1292" s="615"/>
      <c r="M1292" s="616"/>
      <c r="N1292" s="505" t="str">
        <f>六年级BMI</f>
        <v/>
      </c>
      <c r="O1292" s="499" t="str">
        <f>六年级BMI等级</f>
        <v/>
      </c>
      <c r="P1292" s="500" t="str">
        <f>六年级BMI得分</f>
        <v/>
      </c>
      <c r="Q1292" s="515" t="str">
        <f>六年级肺活量得分</f>
        <v/>
      </c>
      <c r="R1292" s="512" t="str">
        <f>六年级等级</f>
        <v/>
      </c>
      <c r="S1292" s="516" t="str">
        <f>六年级50米跑得分</f>
        <v/>
      </c>
      <c r="T1292" s="517" t="str">
        <f>六年级等级</f>
        <v/>
      </c>
      <c r="U1292" s="516" t="str">
        <f>六年级坐位体前屈得分</f>
        <v/>
      </c>
      <c r="V1292" s="517" t="str">
        <f>六年级等级</f>
        <v/>
      </c>
      <c r="W1292" s="516" t="str">
        <f>六年级一分钟跳绳得分</f>
        <v/>
      </c>
      <c r="X1292" s="517" t="str">
        <f>六年级等级</f>
        <v/>
      </c>
      <c r="Y1292" s="515" t="str">
        <f>六年级仰卧起坐得分</f>
        <v/>
      </c>
      <c r="Z1292" s="518" t="str">
        <f>六年级等级</f>
        <v/>
      </c>
      <c r="AA1292" s="533" t="str">
        <f>六年级折返跑得分</f>
        <v/>
      </c>
      <c r="AB1292" s="515" t="str">
        <f>六年级等级</f>
        <v/>
      </c>
      <c r="AC1292" s="533" t="str">
        <f>六年级跳绳附加分</f>
        <v/>
      </c>
      <c r="AD1292" s="534" t="str">
        <f>六年级标准分</f>
        <v/>
      </c>
      <c r="AE1292" s="534" t="str">
        <f>六年级总分</f>
        <v/>
      </c>
      <c r="AF1292" s="517" t="str">
        <f>六年级等级</f>
        <v/>
      </c>
      <c r="AM1292" s="452" t="str">
        <f>折返时间</f>
        <v/>
      </c>
    </row>
    <row r="1293" spans="1:39">
      <c r="A1293" s="476">
        <v>619</v>
      </c>
      <c r="B1293" s="477">
        <v>31</v>
      </c>
      <c r="C1293" s="632"/>
      <c r="D1293" s="633"/>
      <c r="E1293" s="632"/>
      <c r="F1293" s="625"/>
      <c r="G1293" s="608"/>
      <c r="H1293" s="475"/>
      <c r="I1293" s="613"/>
      <c r="J1293" s="614"/>
      <c r="K1293" s="614"/>
      <c r="L1293" s="615"/>
      <c r="M1293" s="616"/>
      <c r="N1293" s="505" t="str">
        <f>六年级BMI</f>
        <v/>
      </c>
      <c r="O1293" s="499" t="str">
        <f>六年级BMI等级</f>
        <v/>
      </c>
      <c r="P1293" s="500" t="str">
        <f>六年级BMI得分</f>
        <v/>
      </c>
      <c r="Q1293" s="515" t="str">
        <f>六年级肺活量得分</f>
        <v/>
      </c>
      <c r="R1293" s="512" t="str">
        <f>六年级等级</f>
        <v/>
      </c>
      <c r="S1293" s="516" t="str">
        <f>六年级50米跑得分</f>
        <v/>
      </c>
      <c r="T1293" s="517" t="str">
        <f>六年级等级</f>
        <v/>
      </c>
      <c r="U1293" s="516" t="str">
        <f>六年级坐位体前屈得分</f>
        <v/>
      </c>
      <c r="V1293" s="517" t="str">
        <f>六年级等级</f>
        <v/>
      </c>
      <c r="W1293" s="516" t="str">
        <f>六年级一分钟跳绳得分</f>
        <v/>
      </c>
      <c r="X1293" s="517" t="str">
        <f>六年级等级</f>
        <v/>
      </c>
      <c r="Y1293" s="515" t="str">
        <f>六年级仰卧起坐得分</f>
        <v/>
      </c>
      <c r="Z1293" s="518" t="str">
        <f>六年级等级</f>
        <v/>
      </c>
      <c r="AA1293" s="533" t="str">
        <f>六年级折返跑得分</f>
        <v/>
      </c>
      <c r="AB1293" s="515" t="str">
        <f>六年级等级</f>
        <v/>
      </c>
      <c r="AC1293" s="533" t="str">
        <f>六年级跳绳附加分</f>
        <v/>
      </c>
      <c r="AD1293" s="534" t="str">
        <f>六年级标准分</f>
        <v/>
      </c>
      <c r="AE1293" s="534" t="str">
        <f>六年级总分</f>
        <v/>
      </c>
      <c r="AF1293" s="517" t="str">
        <f>六年级等级</f>
        <v/>
      </c>
      <c r="AM1293" s="452" t="str">
        <f>折返时间</f>
        <v/>
      </c>
    </row>
    <row r="1294" spans="1:39">
      <c r="A1294" s="476">
        <v>619</v>
      </c>
      <c r="B1294" s="477">
        <v>32</v>
      </c>
      <c r="C1294" s="632"/>
      <c r="D1294" s="633"/>
      <c r="E1294" s="632"/>
      <c r="F1294" s="625"/>
      <c r="G1294" s="608"/>
      <c r="H1294" s="475"/>
      <c r="I1294" s="613"/>
      <c r="J1294" s="614"/>
      <c r="K1294" s="614"/>
      <c r="L1294" s="615"/>
      <c r="M1294" s="616"/>
      <c r="N1294" s="505" t="str">
        <f>六年级BMI</f>
        <v/>
      </c>
      <c r="O1294" s="499" t="str">
        <f>六年级BMI等级</f>
        <v/>
      </c>
      <c r="P1294" s="500" t="str">
        <f>六年级BMI得分</f>
        <v/>
      </c>
      <c r="Q1294" s="515" t="str">
        <f>六年级肺活量得分</f>
        <v/>
      </c>
      <c r="R1294" s="512" t="str">
        <f>六年级等级</f>
        <v/>
      </c>
      <c r="S1294" s="516" t="str">
        <f>六年级50米跑得分</f>
        <v/>
      </c>
      <c r="T1294" s="517" t="str">
        <f>六年级等级</f>
        <v/>
      </c>
      <c r="U1294" s="516" t="str">
        <f>六年级坐位体前屈得分</f>
        <v/>
      </c>
      <c r="V1294" s="517" t="str">
        <f>六年级等级</f>
        <v/>
      </c>
      <c r="W1294" s="516" t="str">
        <f>六年级一分钟跳绳得分</f>
        <v/>
      </c>
      <c r="X1294" s="517" t="str">
        <f>六年级等级</f>
        <v/>
      </c>
      <c r="Y1294" s="515" t="str">
        <f>六年级仰卧起坐得分</f>
        <v/>
      </c>
      <c r="Z1294" s="518" t="str">
        <f>六年级等级</f>
        <v/>
      </c>
      <c r="AA1294" s="533" t="str">
        <f>六年级折返跑得分</f>
        <v/>
      </c>
      <c r="AB1294" s="515" t="str">
        <f>六年级等级</f>
        <v/>
      </c>
      <c r="AC1294" s="533" t="str">
        <f>六年级跳绳附加分</f>
        <v/>
      </c>
      <c r="AD1294" s="534" t="str">
        <f>六年级标准分</f>
        <v/>
      </c>
      <c r="AE1294" s="534" t="str">
        <f>六年级总分</f>
        <v/>
      </c>
      <c r="AF1294" s="517" t="str">
        <f>六年级等级</f>
        <v/>
      </c>
      <c r="AM1294" s="452" t="str">
        <f>折返时间</f>
        <v/>
      </c>
    </row>
    <row r="1295" spans="1:39">
      <c r="A1295" s="476">
        <v>619</v>
      </c>
      <c r="B1295" s="477">
        <v>33</v>
      </c>
      <c r="C1295" s="632"/>
      <c r="D1295" s="633"/>
      <c r="E1295" s="632"/>
      <c r="F1295" s="625"/>
      <c r="G1295" s="608"/>
      <c r="H1295" s="475"/>
      <c r="I1295" s="613"/>
      <c r="J1295" s="614"/>
      <c r="K1295" s="614"/>
      <c r="L1295" s="615"/>
      <c r="M1295" s="616"/>
      <c r="N1295" s="505" t="str">
        <f>六年级BMI</f>
        <v/>
      </c>
      <c r="O1295" s="499" t="str">
        <f>六年级BMI等级</f>
        <v/>
      </c>
      <c r="P1295" s="500" t="str">
        <f>六年级BMI得分</f>
        <v/>
      </c>
      <c r="Q1295" s="515" t="str">
        <f>六年级肺活量得分</f>
        <v/>
      </c>
      <c r="R1295" s="512" t="str">
        <f>六年级等级</f>
        <v/>
      </c>
      <c r="S1295" s="516" t="str">
        <f>六年级50米跑得分</f>
        <v/>
      </c>
      <c r="T1295" s="517" t="str">
        <f>六年级等级</f>
        <v/>
      </c>
      <c r="U1295" s="516" t="str">
        <f>六年级坐位体前屈得分</f>
        <v/>
      </c>
      <c r="V1295" s="517" t="str">
        <f>六年级等级</f>
        <v/>
      </c>
      <c r="W1295" s="516" t="str">
        <f>六年级一分钟跳绳得分</f>
        <v/>
      </c>
      <c r="X1295" s="517" t="str">
        <f>六年级等级</f>
        <v/>
      </c>
      <c r="Y1295" s="515" t="str">
        <f>六年级仰卧起坐得分</f>
        <v/>
      </c>
      <c r="Z1295" s="518" t="str">
        <f>六年级等级</f>
        <v/>
      </c>
      <c r="AA1295" s="533" t="str">
        <f>六年级折返跑得分</f>
        <v/>
      </c>
      <c r="AB1295" s="515" t="str">
        <f>六年级等级</f>
        <v/>
      </c>
      <c r="AC1295" s="533" t="str">
        <f>六年级跳绳附加分</f>
        <v/>
      </c>
      <c r="AD1295" s="534" t="str">
        <f>六年级标准分</f>
        <v/>
      </c>
      <c r="AE1295" s="534" t="str">
        <f>六年级总分</f>
        <v/>
      </c>
      <c r="AF1295" s="517" t="str">
        <f>六年级等级</f>
        <v/>
      </c>
      <c r="AM1295" s="452" t="str">
        <f>折返时间</f>
        <v/>
      </c>
    </row>
    <row r="1296" spans="1:39">
      <c r="A1296" s="476">
        <v>619</v>
      </c>
      <c r="B1296" s="477">
        <v>34</v>
      </c>
      <c r="C1296" s="632"/>
      <c r="D1296" s="633"/>
      <c r="E1296" s="632"/>
      <c r="F1296" s="625"/>
      <c r="G1296" s="608"/>
      <c r="H1296" s="475"/>
      <c r="I1296" s="613"/>
      <c r="J1296" s="614"/>
      <c r="K1296" s="614"/>
      <c r="L1296" s="615"/>
      <c r="M1296" s="616"/>
      <c r="N1296" s="505" t="str">
        <f>六年级BMI</f>
        <v/>
      </c>
      <c r="O1296" s="499" t="str">
        <f>六年级BMI等级</f>
        <v/>
      </c>
      <c r="P1296" s="500" t="str">
        <f>六年级BMI得分</f>
        <v/>
      </c>
      <c r="Q1296" s="515" t="str">
        <f>六年级肺活量得分</f>
        <v/>
      </c>
      <c r="R1296" s="512" t="str">
        <f>六年级等级</f>
        <v/>
      </c>
      <c r="S1296" s="516" t="str">
        <f>六年级50米跑得分</f>
        <v/>
      </c>
      <c r="T1296" s="517" t="str">
        <f>六年级等级</f>
        <v/>
      </c>
      <c r="U1296" s="516" t="str">
        <f>六年级坐位体前屈得分</f>
        <v/>
      </c>
      <c r="V1296" s="517" t="str">
        <f>六年级等级</f>
        <v/>
      </c>
      <c r="W1296" s="516" t="str">
        <f>六年级一分钟跳绳得分</f>
        <v/>
      </c>
      <c r="X1296" s="517" t="str">
        <f>六年级等级</f>
        <v/>
      </c>
      <c r="Y1296" s="515" t="str">
        <f>六年级仰卧起坐得分</f>
        <v/>
      </c>
      <c r="Z1296" s="518" t="str">
        <f>六年级等级</f>
        <v/>
      </c>
      <c r="AA1296" s="533" t="str">
        <f>六年级折返跑得分</f>
        <v/>
      </c>
      <c r="AB1296" s="515" t="str">
        <f>六年级等级</f>
        <v/>
      </c>
      <c r="AC1296" s="533" t="str">
        <f>六年级跳绳附加分</f>
        <v/>
      </c>
      <c r="AD1296" s="534" t="str">
        <f>六年级标准分</f>
        <v/>
      </c>
      <c r="AE1296" s="534" t="str">
        <f>六年级总分</f>
        <v/>
      </c>
      <c r="AF1296" s="517" t="str">
        <f>六年级等级</f>
        <v/>
      </c>
      <c r="AM1296" s="452" t="str">
        <f>折返时间</f>
        <v/>
      </c>
    </row>
    <row r="1297" spans="1:39">
      <c r="A1297" s="476">
        <v>619</v>
      </c>
      <c r="B1297" s="477">
        <v>35</v>
      </c>
      <c r="C1297" s="632"/>
      <c r="D1297" s="633"/>
      <c r="E1297" s="632"/>
      <c r="F1297" s="625"/>
      <c r="G1297" s="608"/>
      <c r="H1297" s="475"/>
      <c r="I1297" s="613"/>
      <c r="J1297" s="614"/>
      <c r="K1297" s="614"/>
      <c r="L1297" s="615"/>
      <c r="M1297" s="616"/>
      <c r="N1297" s="505" t="str">
        <f>六年级BMI</f>
        <v/>
      </c>
      <c r="O1297" s="499" t="str">
        <f>六年级BMI等级</f>
        <v/>
      </c>
      <c r="P1297" s="500" t="str">
        <f>六年级BMI得分</f>
        <v/>
      </c>
      <c r="Q1297" s="515" t="str">
        <f>六年级肺活量得分</f>
        <v/>
      </c>
      <c r="R1297" s="512" t="str">
        <f>六年级等级</f>
        <v/>
      </c>
      <c r="S1297" s="516" t="str">
        <f>六年级50米跑得分</f>
        <v/>
      </c>
      <c r="T1297" s="517" t="str">
        <f>六年级等级</f>
        <v/>
      </c>
      <c r="U1297" s="516" t="str">
        <f>六年级坐位体前屈得分</f>
        <v/>
      </c>
      <c r="V1297" s="517" t="str">
        <f>六年级等级</f>
        <v/>
      </c>
      <c r="W1297" s="516" t="str">
        <f>六年级一分钟跳绳得分</f>
        <v/>
      </c>
      <c r="X1297" s="517" t="str">
        <f>六年级等级</f>
        <v/>
      </c>
      <c r="Y1297" s="515" t="str">
        <f>六年级仰卧起坐得分</f>
        <v/>
      </c>
      <c r="Z1297" s="518" t="str">
        <f>六年级等级</f>
        <v/>
      </c>
      <c r="AA1297" s="533" t="str">
        <f>六年级折返跑得分</f>
        <v/>
      </c>
      <c r="AB1297" s="515" t="str">
        <f>六年级等级</f>
        <v/>
      </c>
      <c r="AC1297" s="533" t="str">
        <f>六年级跳绳附加分</f>
        <v/>
      </c>
      <c r="AD1297" s="534" t="str">
        <f>六年级标准分</f>
        <v/>
      </c>
      <c r="AE1297" s="534" t="str">
        <f>六年级总分</f>
        <v/>
      </c>
      <c r="AF1297" s="517" t="str">
        <f>六年级等级</f>
        <v/>
      </c>
      <c r="AM1297" s="452" t="str">
        <f>折返时间</f>
        <v/>
      </c>
    </row>
    <row r="1298" spans="1:39">
      <c r="A1298" s="476">
        <v>619</v>
      </c>
      <c r="B1298" s="477">
        <v>36</v>
      </c>
      <c r="C1298" s="632"/>
      <c r="D1298" s="633"/>
      <c r="E1298" s="632"/>
      <c r="F1298" s="625"/>
      <c r="G1298" s="608"/>
      <c r="H1298" s="475"/>
      <c r="I1298" s="613"/>
      <c r="J1298" s="614"/>
      <c r="K1298" s="614"/>
      <c r="L1298" s="615"/>
      <c r="M1298" s="616"/>
      <c r="N1298" s="505" t="str">
        <f>六年级BMI</f>
        <v/>
      </c>
      <c r="O1298" s="499" t="str">
        <f>六年级BMI等级</f>
        <v/>
      </c>
      <c r="P1298" s="500" t="str">
        <f>六年级BMI得分</f>
        <v/>
      </c>
      <c r="Q1298" s="515" t="str">
        <f>六年级肺活量得分</f>
        <v/>
      </c>
      <c r="R1298" s="512" t="str">
        <f>六年级等级</f>
        <v/>
      </c>
      <c r="S1298" s="516" t="str">
        <f>六年级50米跑得分</f>
        <v/>
      </c>
      <c r="T1298" s="517" t="str">
        <f>六年级等级</f>
        <v/>
      </c>
      <c r="U1298" s="516" t="str">
        <f>六年级坐位体前屈得分</f>
        <v/>
      </c>
      <c r="V1298" s="517" t="str">
        <f>六年级等级</f>
        <v/>
      </c>
      <c r="W1298" s="516" t="str">
        <f>六年级一分钟跳绳得分</f>
        <v/>
      </c>
      <c r="X1298" s="517" t="str">
        <f>六年级等级</f>
        <v/>
      </c>
      <c r="Y1298" s="515" t="str">
        <f>六年级仰卧起坐得分</f>
        <v/>
      </c>
      <c r="Z1298" s="518" t="str">
        <f>六年级等级</f>
        <v/>
      </c>
      <c r="AA1298" s="533" t="str">
        <f>六年级折返跑得分</f>
        <v/>
      </c>
      <c r="AB1298" s="515" t="str">
        <f>六年级等级</f>
        <v/>
      </c>
      <c r="AC1298" s="533" t="str">
        <f>六年级跳绳附加分</f>
        <v/>
      </c>
      <c r="AD1298" s="534" t="str">
        <f>六年级标准分</f>
        <v/>
      </c>
      <c r="AE1298" s="534" t="str">
        <f>六年级总分</f>
        <v/>
      </c>
      <c r="AF1298" s="517" t="str">
        <f>六年级等级</f>
        <v/>
      </c>
      <c r="AM1298" s="452" t="str">
        <f>折返时间</f>
        <v/>
      </c>
    </row>
    <row r="1299" spans="1:39">
      <c r="A1299" s="476">
        <v>619</v>
      </c>
      <c r="B1299" s="477">
        <v>37</v>
      </c>
      <c r="C1299" s="632"/>
      <c r="D1299" s="633"/>
      <c r="E1299" s="632"/>
      <c r="F1299" s="625"/>
      <c r="G1299" s="608"/>
      <c r="H1299" s="475"/>
      <c r="I1299" s="613"/>
      <c r="J1299" s="614"/>
      <c r="K1299" s="614"/>
      <c r="L1299" s="615"/>
      <c r="M1299" s="616"/>
      <c r="N1299" s="505" t="str">
        <f>六年级BMI</f>
        <v/>
      </c>
      <c r="O1299" s="499" t="str">
        <f>六年级BMI等级</f>
        <v/>
      </c>
      <c r="P1299" s="500" t="str">
        <f>六年级BMI得分</f>
        <v/>
      </c>
      <c r="Q1299" s="515" t="str">
        <f>六年级肺活量得分</f>
        <v/>
      </c>
      <c r="R1299" s="512" t="str">
        <f>六年级等级</f>
        <v/>
      </c>
      <c r="S1299" s="516" t="str">
        <f>六年级50米跑得分</f>
        <v/>
      </c>
      <c r="T1299" s="517" t="str">
        <f>六年级等级</f>
        <v/>
      </c>
      <c r="U1299" s="516" t="str">
        <f>六年级坐位体前屈得分</f>
        <v/>
      </c>
      <c r="V1299" s="517" t="str">
        <f>六年级等级</f>
        <v/>
      </c>
      <c r="W1299" s="516" t="str">
        <f>六年级一分钟跳绳得分</f>
        <v/>
      </c>
      <c r="X1299" s="517" t="str">
        <f>六年级等级</f>
        <v/>
      </c>
      <c r="Y1299" s="515" t="str">
        <f>六年级仰卧起坐得分</f>
        <v/>
      </c>
      <c r="Z1299" s="518" t="str">
        <f>六年级等级</f>
        <v/>
      </c>
      <c r="AA1299" s="533" t="str">
        <f>六年级折返跑得分</f>
        <v/>
      </c>
      <c r="AB1299" s="515" t="str">
        <f>六年级等级</f>
        <v/>
      </c>
      <c r="AC1299" s="533" t="str">
        <f>六年级跳绳附加分</f>
        <v/>
      </c>
      <c r="AD1299" s="534" t="str">
        <f>六年级标准分</f>
        <v/>
      </c>
      <c r="AE1299" s="534" t="str">
        <f>六年级总分</f>
        <v/>
      </c>
      <c r="AF1299" s="517" t="str">
        <f>六年级等级</f>
        <v/>
      </c>
      <c r="AM1299" s="452" t="str">
        <f>折返时间</f>
        <v/>
      </c>
    </row>
    <row r="1300" spans="1:39">
      <c r="A1300" s="476">
        <v>619</v>
      </c>
      <c r="B1300" s="477">
        <v>38</v>
      </c>
      <c r="C1300" s="632"/>
      <c r="D1300" s="633"/>
      <c r="E1300" s="632"/>
      <c r="F1300" s="625"/>
      <c r="G1300" s="608"/>
      <c r="H1300" s="475"/>
      <c r="I1300" s="613"/>
      <c r="J1300" s="614"/>
      <c r="K1300" s="614"/>
      <c r="L1300" s="615"/>
      <c r="M1300" s="616"/>
      <c r="N1300" s="505" t="str">
        <f>六年级BMI</f>
        <v/>
      </c>
      <c r="O1300" s="499" t="str">
        <f>六年级BMI等级</f>
        <v/>
      </c>
      <c r="P1300" s="500" t="str">
        <f>六年级BMI得分</f>
        <v/>
      </c>
      <c r="Q1300" s="515" t="str">
        <f>六年级肺活量得分</f>
        <v/>
      </c>
      <c r="R1300" s="512" t="str">
        <f>六年级等级</f>
        <v/>
      </c>
      <c r="S1300" s="516" t="str">
        <f>六年级50米跑得分</f>
        <v/>
      </c>
      <c r="T1300" s="517" t="str">
        <f>六年级等级</f>
        <v/>
      </c>
      <c r="U1300" s="516" t="str">
        <f>六年级坐位体前屈得分</f>
        <v/>
      </c>
      <c r="V1300" s="517" t="str">
        <f>六年级等级</f>
        <v/>
      </c>
      <c r="W1300" s="516" t="str">
        <f>六年级一分钟跳绳得分</f>
        <v/>
      </c>
      <c r="X1300" s="517" t="str">
        <f>六年级等级</f>
        <v/>
      </c>
      <c r="Y1300" s="515" t="str">
        <f>六年级仰卧起坐得分</f>
        <v/>
      </c>
      <c r="Z1300" s="518" t="str">
        <f>六年级等级</f>
        <v/>
      </c>
      <c r="AA1300" s="533" t="str">
        <f>六年级折返跑得分</f>
        <v/>
      </c>
      <c r="AB1300" s="515" t="str">
        <f>六年级等级</f>
        <v/>
      </c>
      <c r="AC1300" s="533" t="str">
        <f>六年级跳绳附加分</f>
        <v/>
      </c>
      <c r="AD1300" s="534" t="str">
        <f>六年级标准分</f>
        <v/>
      </c>
      <c r="AE1300" s="534" t="str">
        <f>六年级总分</f>
        <v/>
      </c>
      <c r="AF1300" s="517" t="str">
        <f>六年级等级</f>
        <v/>
      </c>
      <c r="AM1300" s="452" t="str">
        <f>折返时间</f>
        <v/>
      </c>
    </row>
    <row r="1301" spans="1:39">
      <c r="A1301" s="476">
        <v>619</v>
      </c>
      <c r="B1301" s="477">
        <v>39</v>
      </c>
      <c r="C1301" s="632"/>
      <c r="D1301" s="633"/>
      <c r="E1301" s="632"/>
      <c r="F1301" s="625"/>
      <c r="G1301" s="608"/>
      <c r="H1301" s="475"/>
      <c r="I1301" s="613"/>
      <c r="J1301" s="614"/>
      <c r="K1301" s="614"/>
      <c r="L1301" s="615"/>
      <c r="M1301" s="616"/>
      <c r="N1301" s="505" t="str">
        <f>六年级BMI</f>
        <v/>
      </c>
      <c r="O1301" s="499" t="str">
        <f>六年级BMI等级</f>
        <v/>
      </c>
      <c r="P1301" s="500" t="str">
        <f>六年级BMI得分</f>
        <v/>
      </c>
      <c r="Q1301" s="515" t="str">
        <f>六年级肺活量得分</f>
        <v/>
      </c>
      <c r="R1301" s="512" t="str">
        <f>六年级等级</f>
        <v/>
      </c>
      <c r="S1301" s="516" t="str">
        <f>六年级50米跑得分</f>
        <v/>
      </c>
      <c r="T1301" s="517" t="str">
        <f>六年级等级</f>
        <v/>
      </c>
      <c r="U1301" s="516" t="str">
        <f>六年级坐位体前屈得分</f>
        <v/>
      </c>
      <c r="V1301" s="517" t="str">
        <f>六年级等级</f>
        <v/>
      </c>
      <c r="W1301" s="516" t="str">
        <f>六年级一分钟跳绳得分</f>
        <v/>
      </c>
      <c r="X1301" s="517" t="str">
        <f>六年级等级</f>
        <v/>
      </c>
      <c r="Y1301" s="515" t="str">
        <f>六年级仰卧起坐得分</f>
        <v/>
      </c>
      <c r="Z1301" s="518" t="str">
        <f>六年级等级</f>
        <v/>
      </c>
      <c r="AA1301" s="533" t="str">
        <f>六年级折返跑得分</f>
        <v/>
      </c>
      <c r="AB1301" s="515" t="str">
        <f>六年级等级</f>
        <v/>
      </c>
      <c r="AC1301" s="533" t="str">
        <f>六年级跳绳附加分</f>
        <v/>
      </c>
      <c r="AD1301" s="534" t="str">
        <f>六年级标准分</f>
        <v/>
      </c>
      <c r="AE1301" s="534" t="str">
        <f>六年级总分</f>
        <v/>
      </c>
      <c r="AF1301" s="517" t="str">
        <f>六年级等级</f>
        <v/>
      </c>
      <c r="AM1301" s="452" t="str">
        <f>折返时间</f>
        <v/>
      </c>
    </row>
    <row r="1302" spans="1:39">
      <c r="A1302" s="476">
        <v>619</v>
      </c>
      <c r="B1302" s="477">
        <v>40</v>
      </c>
      <c r="C1302" s="632"/>
      <c r="D1302" s="633"/>
      <c r="E1302" s="632"/>
      <c r="F1302" s="625"/>
      <c r="G1302" s="608"/>
      <c r="H1302" s="475"/>
      <c r="I1302" s="613"/>
      <c r="J1302" s="614"/>
      <c r="K1302" s="614"/>
      <c r="L1302" s="615"/>
      <c r="M1302" s="616"/>
      <c r="N1302" s="505" t="str">
        <f>六年级BMI</f>
        <v/>
      </c>
      <c r="O1302" s="499" t="str">
        <f>六年级BMI等级</f>
        <v/>
      </c>
      <c r="P1302" s="500" t="str">
        <f>六年级BMI得分</f>
        <v/>
      </c>
      <c r="Q1302" s="515" t="str">
        <f>六年级肺活量得分</f>
        <v/>
      </c>
      <c r="R1302" s="512" t="str">
        <f>六年级等级</f>
        <v/>
      </c>
      <c r="S1302" s="516" t="str">
        <f>六年级50米跑得分</f>
        <v/>
      </c>
      <c r="T1302" s="517" t="str">
        <f>六年级等级</f>
        <v/>
      </c>
      <c r="U1302" s="516" t="str">
        <f>六年级坐位体前屈得分</f>
        <v/>
      </c>
      <c r="V1302" s="517" t="str">
        <f>六年级等级</f>
        <v/>
      </c>
      <c r="W1302" s="516" t="str">
        <f>六年级一分钟跳绳得分</f>
        <v/>
      </c>
      <c r="X1302" s="517" t="str">
        <f>六年级等级</f>
        <v/>
      </c>
      <c r="Y1302" s="515" t="str">
        <f>六年级仰卧起坐得分</f>
        <v/>
      </c>
      <c r="Z1302" s="518" t="str">
        <f>六年级等级</f>
        <v/>
      </c>
      <c r="AA1302" s="533" t="str">
        <f>六年级折返跑得分</f>
        <v/>
      </c>
      <c r="AB1302" s="515" t="str">
        <f>六年级等级</f>
        <v/>
      </c>
      <c r="AC1302" s="533" t="str">
        <f>六年级跳绳附加分</f>
        <v/>
      </c>
      <c r="AD1302" s="534" t="str">
        <f>六年级标准分</f>
        <v/>
      </c>
      <c r="AE1302" s="534" t="str">
        <f>六年级总分</f>
        <v/>
      </c>
      <c r="AF1302" s="517" t="str">
        <f>六年级等级</f>
        <v/>
      </c>
      <c r="AM1302" s="452" t="str">
        <f>折返时间</f>
        <v/>
      </c>
    </row>
    <row r="1303" spans="1:39">
      <c r="A1303" s="476">
        <v>619</v>
      </c>
      <c r="B1303" s="477">
        <v>41</v>
      </c>
      <c r="C1303" s="632"/>
      <c r="D1303" s="633"/>
      <c r="E1303" s="632"/>
      <c r="F1303" s="625"/>
      <c r="G1303" s="608"/>
      <c r="H1303" s="475"/>
      <c r="I1303" s="613"/>
      <c r="J1303" s="614"/>
      <c r="K1303" s="614"/>
      <c r="L1303" s="615"/>
      <c r="M1303" s="616"/>
      <c r="N1303" s="505" t="str">
        <f>六年级BMI</f>
        <v/>
      </c>
      <c r="O1303" s="499" t="str">
        <f>六年级BMI等级</f>
        <v/>
      </c>
      <c r="P1303" s="500" t="str">
        <f>六年级BMI得分</f>
        <v/>
      </c>
      <c r="Q1303" s="515" t="str">
        <f>六年级肺活量得分</f>
        <v/>
      </c>
      <c r="R1303" s="512" t="str">
        <f>六年级等级</f>
        <v/>
      </c>
      <c r="S1303" s="516" t="str">
        <f>六年级50米跑得分</f>
        <v/>
      </c>
      <c r="T1303" s="517" t="str">
        <f>六年级等级</f>
        <v/>
      </c>
      <c r="U1303" s="516" t="str">
        <f>六年级坐位体前屈得分</f>
        <v/>
      </c>
      <c r="V1303" s="517" t="str">
        <f>六年级等级</f>
        <v/>
      </c>
      <c r="W1303" s="516" t="str">
        <f>六年级一分钟跳绳得分</f>
        <v/>
      </c>
      <c r="X1303" s="517" t="str">
        <f>六年级等级</f>
        <v/>
      </c>
      <c r="Y1303" s="515" t="str">
        <f>六年级仰卧起坐得分</f>
        <v/>
      </c>
      <c r="Z1303" s="518" t="str">
        <f>六年级等级</f>
        <v/>
      </c>
      <c r="AA1303" s="533" t="str">
        <f>六年级折返跑得分</f>
        <v/>
      </c>
      <c r="AB1303" s="515" t="str">
        <f>六年级等级</f>
        <v/>
      </c>
      <c r="AC1303" s="533" t="str">
        <f>六年级跳绳附加分</f>
        <v/>
      </c>
      <c r="AD1303" s="534" t="str">
        <f>六年级标准分</f>
        <v/>
      </c>
      <c r="AE1303" s="534" t="str">
        <f>六年级总分</f>
        <v/>
      </c>
      <c r="AF1303" s="517" t="str">
        <f>六年级等级</f>
        <v/>
      </c>
      <c r="AM1303" s="452" t="str">
        <f>折返时间</f>
        <v/>
      </c>
    </row>
    <row r="1304" spans="1:39">
      <c r="A1304" s="476">
        <v>619</v>
      </c>
      <c r="B1304" s="477">
        <v>42</v>
      </c>
      <c r="C1304" s="632"/>
      <c r="D1304" s="633"/>
      <c r="E1304" s="639"/>
      <c r="F1304" s="625"/>
      <c r="G1304" s="608"/>
      <c r="H1304" s="475"/>
      <c r="I1304" s="613"/>
      <c r="J1304" s="614"/>
      <c r="K1304" s="614"/>
      <c r="L1304" s="615"/>
      <c r="M1304" s="616"/>
      <c r="N1304" s="505" t="str">
        <f>六年级BMI</f>
        <v/>
      </c>
      <c r="O1304" s="499" t="str">
        <f>六年级BMI等级</f>
        <v/>
      </c>
      <c r="P1304" s="500" t="str">
        <f>六年级BMI得分</f>
        <v/>
      </c>
      <c r="Q1304" s="515" t="str">
        <f>六年级肺活量得分</f>
        <v/>
      </c>
      <c r="R1304" s="512" t="str">
        <f>六年级等级</f>
        <v/>
      </c>
      <c r="S1304" s="516" t="str">
        <f>六年级50米跑得分</f>
        <v/>
      </c>
      <c r="T1304" s="517" t="str">
        <f>六年级等级</f>
        <v/>
      </c>
      <c r="U1304" s="516" t="str">
        <f>六年级坐位体前屈得分</f>
        <v/>
      </c>
      <c r="V1304" s="517" t="str">
        <f>六年级等级</f>
        <v/>
      </c>
      <c r="W1304" s="516" t="str">
        <f>六年级一分钟跳绳得分</f>
        <v/>
      </c>
      <c r="X1304" s="517" t="str">
        <f>六年级等级</f>
        <v/>
      </c>
      <c r="Y1304" s="515" t="str">
        <f>六年级仰卧起坐得分</f>
        <v/>
      </c>
      <c r="Z1304" s="518" t="str">
        <f>六年级等级</f>
        <v/>
      </c>
      <c r="AA1304" s="533" t="str">
        <f>六年级折返跑得分</f>
        <v/>
      </c>
      <c r="AB1304" s="515" t="str">
        <f>六年级等级</f>
        <v/>
      </c>
      <c r="AC1304" s="533" t="str">
        <f>六年级跳绳附加分</f>
        <v/>
      </c>
      <c r="AD1304" s="534" t="str">
        <f>六年级标准分</f>
        <v/>
      </c>
      <c r="AE1304" s="534" t="str">
        <f>六年级总分</f>
        <v/>
      </c>
      <c r="AF1304" s="517" t="str">
        <f>六年级等级</f>
        <v/>
      </c>
      <c r="AM1304" s="452" t="str">
        <f>折返时间</f>
        <v/>
      </c>
    </row>
    <row r="1305" spans="1:39">
      <c r="A1305" s="476">
        <v>619</v>
      </c>
      <c r="B1305" s="477">
        <v>43</v>
      </c>
      <c r="C1305" s="632"/>
      <c r="D1305" s="633"/>
      <c r="E1305" s="639"/>
      <c r="F1305" s="625"/>
      <c r="G1305" s="608"/>
      <c r="H1305" s="475"/>
      <c r="I1305" s="613"/>
      <c r="J1305" s="614"/>
      <c r="K1305" s="614"/>
      <c r="L1305" s="615"/>
      <c r="M1305" s="616"/>
      <c r="N1305" s="505" t="str">
        <f>六年级BMI</f>
        <v/>
      </c>
      <c r="O1305" s="499" t="str">
        <f>六年级BMI等级</f>
        <v/>
      </c>
      <c r="P1305" s="500" t="str">
        <f>六年级BMI得分</f>
        <v/>
      </c>
      <c r="Q1305" s="515" t="str">
        <f>六年级肺活量得分</f>
        <v/>
      </c>
      <c r="R1305" s="512" t="str">
        <f>六年级等级</f>
        <v/>
      </c>
      <c r="S1305" s="516" t="str">
        <f>六年级50米跑得分</f>
        <v/>
      </c>
      <c r="T1305" s="517" t="str">
        <f>六年级等级</f>
        <v/>
      </c>
      <c r="U1305" s="516" t="str">
        <f>六年级坐位体前屈得分</f>
        <v/>
      </c>
      <c r="V1305" s="517" t="str">
        <f>六年级等级</f>
        <v/>
      </c>
      <c r="W1305" s="516" t="str">
        <f>六年级一分钟跳绳得分</f>
        <v/>
      </c>
      <c r="X1305" s="517" t="str">
        <f>六年级等级</f>
        <v/>
      </c>
      <c r="Y1305" s="515" t="str">
        <f>六年级仰卧起坐得分</f>
        <v/>
      </c>
      <c r="Z1305" s="518" t="str">
        <f>六年级等级</f>
        <v/>
      </c>
      <c r="AA1305" s="533" t="str">
        <f>六年级折返跑得分</f>
        <v/>
      </c>
      <c r="AB1305" s="515" t="str">
        <f>六年级等级</f>
        <v/>
      </c>
      <c r="AC1305" s="533" t="str">
        <f>六年级跳绳附加分</f>
        <v/>
      </c>
      <c r="AD1305" s="534" t="str">
        <f>六年级标准分</f>
        <v/>
      </c>
      <c r="AE1305" s="534" t="str">
        <f>六年级总分</f>
        <v/>
      </c>
      <c r="AF1305" s="517" t="str">
        <f>六年级等级</f>
        <v/>
      </c>
      <c r="AM1305" s="452" t="str">
        <f>折返时间</f>
        <v/>
      </c>
    </row>
    <row r="1306" spans="1:39">
      <c r="A1306" s="476">
        <v>619</v>
      </c>
      <c r="B1306" s="477">
        <v>44</v>
      </c>
      <c r="C1306" s="632"/>
      <c r="D1306" s="633"/>
      <c r="E1306" s="632"/>
      <c r="F1306" s="625"/>
      <c r="G1306" s="608"/>
      <c r="H1306" s="475"/>
      <c r="I1306" s="613"/>
      <c r="J1306" s="614"/>
      <c r="K1306" s="614"/>
      <c r="L1306" s="615"/>
      <c r="M1306" s="616"/>
      <c r="N1306" s="505" t="str">
        <f>六年级BMI</f>
        <v/>
      </c>
      <c r="O1306" s="499" t="str">
        <f>六年级BMI等级</f>
        <v/>
      </c>
      <c r="P1306" s="500" t="str">
        <f>六年级BMI得分</f>
        <v/>
      </c>
      <c r="Q1306" s="515" t="str">
        <f>六年级肺活量得分</f>
        <v/>
      </c>
      <c r="R1306" s="512" t="str">
        <f>六年级等级</f>
        <v/>
      </c>
      <c r="S1306" s="516" t="str">
        <f>六年级50米跑得分</f>
        <v/>
      </c>
      <c r="T1306" s="517" t="str">
        <f>六年级等级</f>
        <v/>
      </c>
      <c r="U1306" s="516" t="str">
        <f>六年级坐位体前屈得分</f>
        <v/>
      </c>
      <c r="V1306" s="517" t="str">
        <f>六年级等级</f>
        <v/>
      </c>
      <c r="W1306" s="516" t="str">
        <f>六年级一分钟跳绳得分</f>
        <v/>
      </c>
      <c r="X1306" s="517" t="str">
        <f>六年级等级</f>
        <v/>
      </c>
      <c r="Y1306" s="515" t="str">
        <f>六年级仰卧起坐得分</f>
        <v/>
      </c>
      <c r="Z1306" s="518" t="str">
        <f>六年级等级</f>
        <v/>
      </c>
      <c r="AA1306" s="533" t="str">
        <f>六年级折返跑得分</f>
        <v/>
      </c>
      <c r="AB1306" s="515" t="str">
        <f>六年级等级</f>
        <v/>
      </c>
      <c r="AC1306" s="533" t="str">
        <f>六年级跳绳附加分</f>
        <v/>
      </c>
      <c r="AD1306" s="534" t="str">
        <f>六年级标准分</f>
        <v/>
      </c>
      <c r="AE1306" s="534" t="str">
        <f>六年级总分</f>
        <v/>
      </c>
      <c r="AF1306" s="517" t="str">
        <f>六年级等级</f>
        <v/>
      </c>
      <c r="AM1306" s="452" t="str">
        <f>折返时间</f>
        <v/>
      </c>
    </row>
    <row r="1307" spans="1:39">
      <c r="A1307" s="476">
        <v>619</v>
      </c>
      <c r="B1307" s="477">
        <v>45</v>
      </c>
      <c r="C1307" s="632"/>
      <c r="D1307" s="633"/>
      <c r="E1307" s="632"/>
      <c r="F1307" s="625"/>
      <c r="G1307" s="608"/>
      <c r="H1307" s="475"/>
      <c r="I1307" s="613"/>
      <c r="J1307" s="614"/>
      <c r="K1307" s="614"/>
      <c r="L1307" s="615"/>
      <c r="M1307" s="616"/>
      <c r="N1307" s="505" t="str">
        <f>六年级BMI</f>
        <v/>
      </c>
      <c r="O1307" s="499" t="str">
        <f>六年级BMI等级</f>
        <v/>
      </c>
      <c r="P1307" s="500" t="str">
        <f>六年级BMI得分</f>
        <v/>
      </c>
      <c r="Q1307" s="515" t="str">
        <f>六年级肺活量得分</f>
        <v/>
      </c>
      <c r="R1307" s="512" t="str">
        <f>六年级等级</f>
        <v/>
      </c>
      <c r="S1307" s="516" t="str">
        <f>六年级50米跑得分</f>
        <v/>
      </c>
      <c r="T1307" s="517" t="str">
        <f>六年级等级</f>
        <v/>
      </c>
      <c r="U1307" s="516" t="str">
        <f>六年级坐位体前屈得分</f>
        <v/>
      </c>
      <c r="V1307" s="517" t="str">
        <f>六年级等级</f>
        <v/>
      </c>
      <c r="W1307" s="516" t="str">
        <f>六年级一分钟跳绳得分</f>
        <v/>
      </c>
      <c r="X1307" s="517" t="str">
        <f>六年级等级</f>
        <v/>
      </c>
      <c r="Y1307" s="515" t="str">
        <f>六年级仰卧起坐得分</f>
        <v/>
      </c>
      <c r="Z1307" s="518" t="str">
        <f>六年级等级</f>
        <v/>
      </c>
      <c r="AA1307" s="533" t="str">
        <f>六年级折返跑得分</f>
        <v/>
      </c>
      <c r="AB1307" s="515" t="str">
        <f>六年级等级</f>
        <v/>
      </c>
      <c r="AC1307" s="533" t="str">
        <f>六年级跳绳附加分</f>
        <v/>
      </c>
      <c r="AD1307" s="534" t="str">
        <f>六年级标准分</f>
        <v/>
      </c>
      <c r="AE1307" s="534" t="str">
        <f>六年级总分</f>
        <v/>
      </c>
      <c r="AF1307" s="517" t="str">
        <f>六年级等级</f>
        <v/>
      </c>
      <c r="AM1307" s="452" t="str">
        <f>折返时间</f>
        <v/>
      </c>
    </row>
    <row r="1308" spans="1:39">
      <c r="A1308" s="476">
        <v>619</v>
      </c>
      <c r="B1308" s="477">
        <v>46</v>
      </c>
      <c r="C1308" s="632"/>
      <c r="D1308" s="633"/>
      <c r="E1308" s="632"/>
      <c r="F1308" s="625"/>
      <c r="G1308" s="608"/>
      <c r="H1308" s="475"/>
      <c r="I1308" s="613"/>
      <c r="J1308" s="614"/>
      <c r="K1308" s="614"/>
      <c r="L1308" s="615"/>
      <c r="M1308" s="616"/>
      <c r="N1308" s="505" t="str">
        <f>六年级BMI</f>
        <v/>
      </c>
      <c r="O1308" s="499" t="str">
        <f>六年级BMI等级</f>
        <v/>
      </c>
      <c r="P1308" s="500" t="str">
        <f>六年级BMI得分</f>
        <v/>
      </c>
      <c r="Q1308" s="515" t="str">
        <f>六年级肺活量得分</f>
        <v/>
      </c>
      <c r="R1308" s="512" t="str">
        <f>六年级等级</f>
        <v/>
      </c>
      <c r="S1308" s="516" t="str">
        <f>六年级50米跑得分</f>
        <v/>
      </c>
      <c r="T1308" s="517" t="str">
        <f>六年级等级</f>
        <v/>
      </c>
      <c r="U1308" s="516" t="str">
        <f>六年级坐位体前屈得分</f>
        <v/>
      </c>
      <c r="V1308" s="517" t="str">
        <f>六年级等级</f>
        <v/>
      </c>
      <c r="W1308" s="516" t="str">
        <f>六年级一分钟跳绳得分</f>
        <v/>
      </c>
      <c r="X1308" s="517" t="str">
        <f>六年级等级</f>
        <v/>
      </c>
      <c r="Y1308" s="515" t="str">
        <f>六年级仰卧起坐得分</f>
        <v/>
      </c>
      <c r="Z1308" s="518" t="str">
        <f>六年级等级</f>
        <v/>
      </c>
      <c r="AA1308" s="533" t="str">
        <f>六年级折返跑得分</f>
        <v/>
      </c>
      <c r="AB1308" s="515" t="str">
        <f>六年级等级</f>
        <v/>
      </c>
      <c r="AC1308" s="533" t="str">
        <f>六年级跳绳附加分</f>
        <v/>
      </c>
      <c r="AD1308" s="534" t="str">
        <f>六年级标准分</f>
        <v/>
      </c>
      <c r="AE1308" s="534" t="str">
        <f>六年级总分</f>
        <v/>
      </c>
      <c r="AF1308" s="517" t="str">
        <f>六年级等级</f>
        <v/>
      </c>
      <c r="AM1308" s="452" t="str">
        <f>折返时间</f>
        <v/>
      </c>
    </row>
    <row r="1309" spans="1:39">
      <c r="A1309" s="476">
        <v>619</v>
      </c>
      <c r="B1309" s="477">
        <v>47</v>
      </c>
      <c r="C1309" s="632"/>
      <c r="D1309" s="633"/>
      <c r="E1309" s="632"/>
      <c r="F1309" s="625"/>
      <c r="G1309" s="608"/>
      <c r="H1309" s="475"/>
      <c r="I1309" s="613"/>
      <c r="J1309" s="614"/>
      <c r="K1309" s="614"/>
      <c r="L1309" s="615"/>
      <c r="M1309" s="616"/>
      <c r="N1309" s="505" t="str">
        <f>六年级BMI</f>
        <v/>
      </c>
      <c r="O1309" s="499" t="str">
        <f>六年级BMI等级</f>
        <v/>
      </c>
      <c r="P1309" s="500" t="str">
        <f>六年级BMI得分</f>
        <v/>
      </c>
      <c r="Q1309" s="515" t="str">
        <f>六年级肺活量得分</f>
        <v/>
      </c>
      <c r="R1309" s="512" t="str">
        <f>六年级等级</f>
        <v/>
      </c>
      <c r="S1309" s="516" t="str">
        <f>六年级50米跑得分</f>
        <v/>
      </c>
      <c r="T1309" s="517" t="str">
        <f>六年级等级</f>
        <v/>
      </c>
      <c r="U1309" s="516" t="str">
        <f>六年级坐位体前屈得分</f>
        <v/>
      </c>
      <c r="V1309" s="517" t="str">
        <f>六年级等级</f>
        <v/>
      </c>
      <c r="W1309" s="516" t="str">
        <f>六年级一分钟跳绳得分</f>
        <v/>
      </c>
      <c r="X1309" s="517" t="str">
        <f>六年级等级</f>
        <v/>
      </c>
      <c r="Y1309" s="515" t="str">
        <f>六年级仰卧起坐得分</f>
        <v/>
      </c>
      <c r="Z1309" s="518" t="str">
        <f>六年级等级</f>
        <v/>
      </c>
      <c r="AA1309" s="533" t="str">
        <f>六年级折返跑得分</f>
        <v/>
      </c>
      <c r="AB1309" s="515" t="str">
        <f>六年级等级</f>
        <v/>
      </c>
      <c r="AC1309" s="533" t="str">
        <f>六年级跳绳附加分</f>
        <v/>
      </c>
      <c r="AD1309" s="534" t="str">
        <f>六年级标准分</f>
        <v/>
      </c>
      <c r="AE1309" s="534" t="str">
        <f>六年级总分</f>
        <v/>
      </c>
      <c r="AF1309" s="517" t="str">
        <f>六年级等级</f>
        <v/>
      </c>
      <c r="AM1309" s="452" t="str">
        <f>折返时间</f>
        <v/>
      </c>
    </row>
    <row r="1310" spans="1:39">
      <c r="A1310" s="476">
        <v>619</v>
      </c>
      <c r="B1310" s="477">
        <v>48</v>
      </c>
      <c r="C1310" s="632"/>
      <c r="D1310" s="633"/>
      <c r="E1310" s="632"/>
      <c r="F1310" s="625"/>
      <c r="G1310" s="608"/>
      <c r="H1310" s="475"/>
      <c r="I1310" s="613"/>
      <c r="J1310" s="614"/>
      <c r="K1310" s="614"/>
      <c r="L1310" s="615"/>
      <c r="M1310" s="616"/>
      <c r="N1310" s="505" t="str">
        <f>六年级BMI</f>
        <v/>
      </c>
      <c r="O1310" s="499" t="str">
        <f>六年级BMI等级</f>
        <v/>
      </c>
      <c r="P1310" s="500" t="str">
        <f>六年级BMI得分</f>
        <v/>
      </c>
      <c r="Q1310" s="515" t="str">
        <f>六年级肺活量得分</f>
        <v/>
      </c>
      <c r="R1310" s="512" t="str">
        <f>六年级等级</f>
        <v/>
      </c>
      <c r="S1310" s="516" t="str">
        <f>六年级50米跑得分</f>
        <v/>
      </c>
      <c r="T1310" s="517" t="str">
        <f>六年级等级</f>
        <v/>
      </c>
      <c r="U1310" s="516" t="str">
        <f>六年级坐位体前屈得分</f>
        <v/>
      </c>
      <c r="V1310" s="517" t="str">
        <f>六年级等级</f>
        <v/>
      </c>
      <c r="W1310" s="516" t="str">
        <f>六年级一分钟跳绳得分</f>
        <v/>
      </c>
      <c r="X1310" s="517" t="str">
        <f>六年级等级</f>
        <v/>
      </c>
      <c r="Y1310" s="515" t="str">
        <f>六年级仰卧起坐得分</f>
        <v/>
      </c>
      <c r="Z1310" s="518" t="str">
        <f>六年级等级</f>
        <v/>
      </c>
      <c r="AA1310" s="533" t="str">
        <f>六年级折返跑得分</f>
        <v/>
      </c>
      <c r="AB1310" s="515" t="str">
        <f>六年级等级</f>
        <v/>
      </c>
      <c r="AC1310" s="533" t="str">
        <f>六年级跳绳附加分</f>
        <v/>
      </c>
      <c r="AD1310" s="534" t="str">
        <f>六年级标准分</f>
        <v/>
      </c>
      <c r="AE1310" s="534" t="str">
        <f>六年级总分</f>
        <v/>
      </c>
      <c r="AF1310" s="517" t="str">
        <f>六年级等级</f>
        <v/>
      </c>
      <c r="AM1310" s="452" t="str">
        <f>折返时间</f>
        <v/>
      </c>
    </row>
    <row r="1311" spans="1:39">
      <c r="A1311" s="476">
        <v>619</v>
      </c>
      <c r="B1311" s="477">
        <v>49</v>
      </c>
      <c r="C1311" s="632"/>
      <c r="D1311" s="633"/>
      <c r="E1311" s="632"/>
      <c r="F1311" s="625"/>
      <c r="G1311" s="608"/>
      <c r="H1311" s="475"/>
      <c r="I1311" s="613"/>
      <c r="J1311" s="614"/>
      <c r="K1311" s="614"/>
      <c r="L1311" s="615"/>
      <c r="M1311" s="616"/>
      <c r="N1311" s="505" t="str">
        <f>六年级BMI</f>
        <v/>
      </c>
      <c r="O1311" s="499" t="str">
        <f>六年级BMI等级</f>
        <v/>
      </c>
      <c r="P1311" s="500" t="str">
        <f>六年级BMI得分</f>
        <v/>
      </c>
      <c r="Q1311" s="515" t="str">
        <f>六年级肺活量得分</f>
        <v/>
      </c>
      <c r="R1311" s="512" t="str">
        <f>六年级等级</f>
        <v/>
      </c>
      <c r="S1311" s="516" t="str">
        <f>六年级50米跑得分</f>
        <v/>
      </c>
      <c r="T1311" s="517" t="str">
        <f>六年级等级</f>
        <v/>
      </c>
      <c r="U1311" s="516" t="str">
        <f>六年级坐位体前屈得分</f>
        <v/>
      </c>
      <c r="V1311" s="517" t="str">
        <f>六年级等级</f>
        <v/>
      </c>
      <c r="W1311" s="516" t="str">
        <f>六年级一分钟跳绳得分</f>
        <v/>
      </c>
      <c r="X1311" s="517" t="str">
        <f>六年级等级</f>
        <v/>
      </c>
      <c r="Y1311" s="515" t="str">
        <f>六年级仰卧起坐得分</f>
        <v/>
      </c>
      <c r="Z1311" s="518" t="str">
        <f>六年级等级</f>
        <v/>
      </c>
      <c r="AA1311" s="533" t="str">
        <f>六年级折返跑得分</f>
        <v/>
      </c>
      <c r="AB1311" s="515" t="str">
        <f>六年级等级</f>
        <v/>
      </c>
      <c r="AC1311" s="533" t="str">
        <f>六年级跳绳附加分</f>
        <v/>
      </c>
      <c r="AD1311" s="534" t="str">
        <f>六年级标准分</f>
        <v/>
      </c>
      <c r="AE1311" s="534" t="str">
        <f>六年级总分</f>
        <v/>
      </c>
      <c r="AF1311" s="517" t="str">
        <f>六年级等级</f>
        <v/>
      </c>
      <c r="AM1311" s="452" t="str">
        <f>折返时间</f>
        <v/>
      </c>
    </row>
    <row r="1312" spans="1:39">
      <c r="A1312" s="476">
        <v>619</v>
      </c>
      <c r="B1312" s="477">
        <v>50</v>
      </c>
      <c r="C1312" s="632"/>
      <c r="D1312" s="633"/>
      <c r="E1312" s="632"/>
      <c r="F1312" s="625"/>
      <c r="G1312" s="608"/>
      <c r="H1312" s="475"/>
      <c r="I1312" s="613"/>
      <c r="J1312" s="614"/>
      <c r="K1312" s="614"/>
      <c r="L1312" s="615"/>
      <c r="M1312" s="616"/>
      <c r="N1312" s="505" t="str">
        <f>六年级BMI</f>
        <v/>
      </c>
      <c r="O1312" s="499" t="str">
        <f>六年级BMI等级</f>
        <v/>
      </c>
      <c r="P1312" s="500" t="str">
        <f>六年级BMI得分</f>
        <v/>
      </c>
      <c r="Q1312" s="515" t="str">
        <f>六年级肺活量得分</f>
        <v/>
      </c>
      <c r="R1312" s="512" t="str">
        <f>六年级等级</f>
        <v/>
      </c>
      <c r="S1312" s="516" t="str">
        <f>六年级50米跑得分</f>
        <v/>
      </c>
      <c r="T1312" s="517" t="str">
        <f>六年级等级</f>
        <v/>
      </c>
      <c r="U1312" s="516" t="str">
        <f>六年级坐位体前屈得分</f>
        <v/>
      </c>
      <c r="V1312" s="517" t="str">
        <f>六年级等级</f>
        <v/>
      </c>
      <c r="W1312" s="516" t="str">
        <f>六年级一分钟跳绳得分</f>
        <v/>
      </c>
      <c r="X1312" s="517" t="str">
        <f>六年级等级</f>
        <v/>
      </c>
      <c r="Y1312" s="515" t="str">
        <f>六年级仰卧起坐得分</f>
        <v/>
      </c>
      <c r="Z1312" s="518" t="str">
        <f>六年级等级</f>
        <v/>
      </c>
      <c r="AA1312" s="533" t="str">
        <f>六年级折返跑得分</f>
        <v/>
      </c>
      <c r="AB1312" s="515" t="str">
        <f>六年级等级</f>
        <v/>
      </c>
      <c r="AC1312" s="533" t="str">
        <f>六年级跳绳附加分</f>
        <v/>
      </c>
      <c r="AD1312" s="534" t="str">
        <f>六年级标准分</f>
        <v/>
      </c>
      <c r="AE1312" s="534" t="str">
        <f>六年级总分</f>
        <v/>
      </c>
      <c r="AF1312" s="517" t="str">
        <f>六年级等级</f>
        <v/>
      </c>
      <c r="AM1312" s="452" t="str">
        <f>折返时间</f>
        <v/>
      </c>
    </row>
    <row r="1313" spans="1:39">
      <c r="A1313" s="476">
        <v>619</v>
      </c>
      <c r="B1313" s="477">
        <v>51</v>
      </c>
      <c r="C1313" s="632"/>
      <c r="D1313" s="633"/>
      <c r="E1313" s="632"/>
      <c r="F1313" s="625"/>
      <c r="G1313" s="608"/>
      <c r="H1313" s="475"/>
      <c r="I1313" s="613"/>
      <c r="J1313" s="614"/>
      <c r="K1313" s="614"/>
      <c r="L1313" s="615"/>
      <c r="M1313" s="616"/>
      <c r="N1313" s="505" t="str">
        <f>六年级BMI</f>
        <v/>
      </c>
      <c r="O1313" s="499" t="str">
        <f>六年级BMI等级</f>
        <v/>
      </c>
      <c r="P1313" s="500" t="str">
        <f>六年级BMI得分</f>
        <v/>
      </c>
      <c r="Q1313" s="515" t="str">
        <f>六年级肺活量得分</f>
        <v/>
      </c>
      <c r="R1313" s="512" t="str">
        <f>六年级等级</f>
        <v/>
      </c>
      <c r="S1313" s="516" t="str">
        <f>六年级50米跑得分</f>
        <v/>
      </c>
      <c r="T1313" s="517" t="str">
        <f>六年级等级</f>
        <v/>
      </c>
      <c r="U1313" s="516" t="str">
        <f>六年级坐位体前屈得分</f>
        <v/>
      </c>
      <c r="V1313" s="517" t="str">
        <f>六年级等级</f>
        <v/>
      </c>
      <c r="W1313" s="516" t="str">
        <f>六年级一分钟跳绳得分</f>
        <v/>
      </c>
      <c r="X1313" s="517" t="str">
        <f>六年级等级</f>
        <v/>
      </c>
      <c r="Y1313" s="515" t="str">
        <f>六年级仰卧起坐得分</f>
        <v/>
      </c>
      <c r="Z1313" s="518" t="str">
        <f>六年级等级</f>
        <v/>
      </c>
      <c r="AA1313" s="533" t="str">
        <f>六年级折返跑得分</f>
        <v/>
      </c>
      <c r="AB1313" s="515" t="str">
        <f>六年级等级</f>
        <v/>
      </c>
      <c r="AC1313" s="533" t="str">
        <f>六年级跳绳附加分</f>
        <v/>
      </c>
      <c r="AD1313" s="534" t="str">
        <f>六年级标准分</f>
        <v/>
      </c>
      <c r="AE1313" s="534" t="str">
        <f>六年级总分</f>
        <v/>
      </c>
      <c r="AF1313" s="517" t="str">
        <f>六年级等级</f>
        <v/>
      </c>
      <c r="AM1313" s="452" t="str">
        <f>折返时间</f>
        <v/>
      </c>
    </row>
    <row r="1314" spans="1:39">
      <c r="A1314" s="476">
        <v>619</v>
      </c>
      <c r="B1314" s="477">
        <v>52</v>
      </c>
      <c r="C1314" s="632"/>
      <c r="D1314" s="633"/>
      <c r="E1314" s="632"/>
      <c r="F1314" s="625"/>
      <c r="G1314" s="608"/>
      <c r="H1314" s="475"/>
      <c r="I1314" s="613"/>
      <c r="J1314" s="614"/>
      <c r="K1314" s="614"/>
      <c r="L1314" s="615"/>
      <c r="M1314" s="616"/>
      <c r="N1314" s="505" t="str">
        <f>六年级BMI</f>
        <v/>
      </c>
      <c r="O1314" s="499" t="str">
        <f>六年级BMI等级</f>
        <v/>
      </c>
      <c r="P1314" s="500" t="str">
        <f>六年级BMI得分</f>
        <v/>
      </c>
      <c r="Q1314" s="515" t="str">
        <f>六年级肺活量得分</f>
        <v/>
      </c>
      <c r="R1314" s="512" t="str">
        <f>六年级等级</f>
        <v/>
      </c>
      <c r="S1314" s="516" t="str">
        <f>六年级50米跑得分</f>
        <v/>
      </c>
      <c r="T1314" s="517" t="str">
        <f>六年级等级</f>
        <v/>
      </c>
      <c r="U1314" s="516" t="str">
        <f>六年级坐位体前屈得分</f>
        <v/>
      </c>
      <c r="V1314" s="517" t="str">
        <f>六年级等级</f>
        <v/>
      </c>
      <c r="W1314" s="516" t="str">
        <f>六年级一分钟跳绳得分</f>
        <v/>
      </c>
      <c r="X1314" s="517" t="str">
        <f>六年级等级</f>
        <v/>
      </c>
      <c r="Y1314" s="515" t="str">
        <f>六年级仰卧起坐得分</f>
        <v/>
      </c>
      <c r="Z1314" s="518" t="str">
        <f>六年级等级</f>
        <v/>
      </c>
      <c r="AA1314" s="533" t="str">
        <f>六年级折返跑得分</f>
        <v/>
      </c>
      <c r="AB1314" s="515" t="str">
        <f>六年级等级</f>
        <v/>
      </c>
      <c r="AC1314" s="533" t="str">
        <f>六年级跳绳附加分</f>
        <v/>
      </c>
      <c r="AD1314" s="534" t="str">
        <f>六年级标准分</f>
        <v/>
      </c>
      <c r="AE1314" s="534" t="str">
        <f>六年级总分</f>
        <v/>
      </c>
      <c r="AF1314" s="517" t="str">
        <f>六年级等级</f>
        <v/>
      </c>
      <c r="AM1314" s="452" t="str">
        <f>折返时间</f>
        <v/>
      </c>
    </row>
    <row r="1315" spans="1:39">
      <c r="A1315" s="476">
        <v>619</v>
      </c>
      <c r="B1315" s="477">
        <v>53</v>
      </c>
      <c r="C1315" s="632"/>
      <c r="D1315" s="633"/>
      <c r="E1315" s="632"/>
      <c r="F1315" s="625"/>
      <c r="G1315" s="608"/>
      <c r="H1315" s="475"/>
      <c r="I1315" s="613"/>
      <c r="J1315" s="614"/>
      <c r="K1315" s="614"/>
      <c r="L1315" s="615"/>
      <c r="M1315" s="616"/>
      <c r="N1315" s="505" t="str">
        <f>六年级BMI</f>
        <v/>
      </c>
      <c r="O1315" s="499" t="str">
        <f>六年级BMI等级</f>
        <v/>
      </c>
      <c r="P1315" s="500" t="str">
        <f>六年级BMI得分</f>
        <v/>
      </c>
      <c r="Q1315" s="515" t="str">
        <f>六年级肺活量得分</f>
        <v/>
      </c>
      <c r="R1315" s="512" t="str">
        <f>六年级等级</f>
        <v/>
      </c>
      <c r="S1315" s="516" t="str">
        <f>六年级50米跑得分</f>
        <v/>
      </c>
      <c r="T1315" s="517" t="str">
        <f>六年级等级</f>
        <v/>
      </c>
      <c r="U1315" s="516" t="str">
        <f>六年级坐位体前屈得分</f>
        <v/>
      </c>
      <c r="V1315" s="517" t="str">
        <f>六年级等级</f>
        <v/>
      </c>
      <c r="W1315" s="516" t="str">
        <f>六年级一分钟跳绳得分</f>
        <v/>
      </c>
      <c r="X1315" s="517" t="str">
        <f>六年级等级</f>
        <v/>
      </c>
      <c r="Y1315" s="515" t="str">
        <f>六年级仰卧起坐得分</f>
        <v/>
      </c>
      <c r="Z1315" s="518" t="str">
        <f>六年级等级</f>
        <v/>
      </c>
      <c r="AA1315" s="533" t="str">
        <f>六年级折返跑得分</f>
        <v/>
      </c>
      <c r="AB1315" s="515" t="str">
        <f>六年级等级</f>
        <v/>
      </c>
      <c r="AC1315" s="533" t="str">
        <f>六年级跳绳附加分</f>
        <v/>
      </c>
      <c r="AD1315" s="534" t="str">
        <f>六年级标准分</f>
        <v/>
      </c>
      <c r="AE1315" s="534" t="str">
        <f>六年级总分</f>
        <v/>
      </c>
      <c r="AF1315" s="517" t="str">
        <f>六年级等级</f>
        <v/>
      </c>
      <c r="AM1315" s="452" t="str">
        <f>折返时间</f>
        <v/>
      </c>
    </row>
    <row r="1316" spans="1:39">
      <c r="A1316" s="476">
        <v>619</v>
      </c>
      <c r="B1316" s="477">
        <v>54</v>
      </c>
      <c r="C1316" s="632"/>
      <c r="D1316" s="633"/>
      <c r="E1316" s="632"/>
      <c r="F1316" s="625"/>
      <c r="G1316" s="608"/>
      <c r="H1316" s="475"/>
      <c r="I1316" s="613"/>
      <c r="J1316" s="614"/>
      <c r="K1316" s="614"/>
      <c r="L1316" s="615"/>
      <c r="M1316" s="616"/>
      <c r="N1316" s="505" t="str">
        <f>六年级BMI</f>
        <v/>
      </c>
      <c r="O1316" s="499" t="str">
        <f>六年级BMI等级</f>
        <v/>
      </c>
      <c r="P1316" s="500" t="str">
        <f>六年级BMI得分</f>
        <v/>
      </c>
      <c r="Q1316" s="515" t="str">
        <f>六年级肺活量得分</f>
        <v/>
      </c>
      <c r="R1316" s="512" t="str">
        <f>六年级等级</f>
        <v/>
      </c>
      <c r="S1316" s="516" t="str">
        <f>六年级50米跑得分</f>
        <v/>
      </c>
      <c r="T1316" s="517" t="str">
        <f>六年级等级</f>
        <v/>
      </c>
      <c r="U1316" s="516" t="str">
        <f>六年级坐位体前屈得分</f>
        <v/>
      </c>
      <c r="V1316" s="517" t="str">
        <f>六年级等级</f>
        <v/>
      </c>
      <c r="W1316" s="516" t="str">
        <f>六年级一分钟跳绳得分</f>
        <v/>
      </c>
      <c r="X1316" s="517" t="str">
        <f>六年级等级</f>
        <v/>
      </c>
      <c r="Y1316" s="515" t="str">
        <f>六年级仰卧起坐得分</f>
        <v/>
      </c>
      <c r="Z1316" s="518" t="str">
        <f>六年级等级</f>
        <v/>
      </c>
      <c r="AA1316" s="533" t="str">
        <f>六年级折返跑得分</f>
        <v/>
      </c>
      <c r="AB1316" s="515" t="str">
        <f>六年级等级</f>
        <v/>
      </c>
      <c r="AC1316" s="533" t="str">
        <f>六年级跳绳附加分</f>
        <v/>
      </c>
      <c r="AD1316" s="534" t="str">
        <f>六年级标准分</f>
        <v/>
      </c>
      <c r="AE1316" s="534" t="str">
        <f>六年级总分</f>
        <v/>
      </c>
      <c r="AF1316" s="517" t="str">
        <f>六年级等级</f>
        <v/>
      </c>
      <c r="AM1316" s="452" t="str">
        <f>折返时间</f>
        <v/>
      </c>
    </row>
    <row r="1317" spans="1:39">
      <c r="A1317" s="476">
        <v>619</v>
      </c>
      <c r="B1317" s="477">
        <v>55</v>
      </c>
      <c r="C1317" s="632"/>
      <c r="D1317" s="633"/>
      <c r="E1317" s="632"/>
      <c r="F1317" s="625"/>
      <c r="G1317" s="608"/>
      <c r="H1317" s="475"/>
      <c r="I1317" s="613"/>
      <c r="J1317" s="614"/>
      <c r="K1317" s="614"/>
      <c r="L1317" s="615"/>
      <c r="M1317" s="616"/>
      <c r="N1317" s="505" t="str">
        <f>六年级BMI</f>
        <v/>
      </c>
      <c r="O1317" s="499" t="str">
        <f>六年级BMI等级</f>
        <v/>
      </c>
      <c r="P1317" s="500" t="str">
        <f>六年级BMI得分</f>
        <v/>
      </c>
      <c r="Q1317" s="515" t="str">
        <f>六年级肺活量得分</f>
        <v/>
      </c>
      <c r="R1317" s="512" t="str">
        <f>六年级等级</f>
        <v/>
      </c>
      <c r="S1317" s="516" t="str">
        <f>六年级50米跑得分</f>
        <v/>
      </c>
      <c r="T1317" s="517" t="str">
        <f>六年级等级</f>
        <v/>
      </c>
      <c r="U1317" s="516" t="str">
        <f>六年级坐位体前屈得分</f>
        <v/>
      </c>
      <c r="V1317" s="517" t="str">
        <f>六年级等级</f>
        <v/>
      </c>
      <c r="W1317" s="516" t="str">
        <f>六年级一分钟跳绳得分</f>
        <v/>
      </c>
      <c r="X1317" s="517" t="str">
        <f>六年级等级</f>
        <v/>
      </c>
      <c r="Y1317" s="515" t="str">
        <f>六年级仰卧起坐得分</f>
        <v/>
      </c>
      <c r="Z1317" s="518" t="str">
        <f>六年级等级</f>
        <v/>
      </c>
      <c r="AA1317" s="533" t="str">
        <f>六年级折返跑得分</f>
        <v/>
      </c>
      <c r="AB1317" s="515" t="str">
        <f>六年级等级</f>
        <v/>
      </c>
      <c r="AC1317" s="533" t="str">
        <f>六年级跳绳附加分</f>
        <v/>
      </c>
      <c r="AD1317" s="534" t="str">
        <f>六年级标准分</f>
        <v/>
      </c>
      <c r="AE1317" s="534" t="str">
        <f>六年级总分</f>
        <v/>
      </c>
      <c r="AF1317" s="517" t="str">
        <f>六年级等级</f>
        <v/>
      </c>
      <c r="AM1317" s="452" t="str">
        <f>折返时间</f>
        <v/>
      </c>
    </row>
    <row r="1318" spans="1:32">
      <c r="A1318" s="476">
        <v>619</v>
      </c>
      <c r="B1318" s="477">
        <v>56</v>
      </c>
      <c r="C1318" s="632"/>
      <c r="D1318" s="633"/>
      <c r="E1318" s="632"/>
      <c r="F1318" s="625"/>
      <c r="G1318" s="608"/>
      <c r="H1318" s="475"/>
      <c r="I1318" s="613"/>
      <c r="J1318" s="614"/>
      <c r="K1318" s="614"/>
      <c r="L1318" s="615"/>
      <c r="M1318" s="616"/>
      <c r="N1318" s="505" t="str">
        <f>六年级BMI</f>
        <v/>
      </c>
      <c r="O1318" s="499" t="str">
        <f>六年级BMI等级</f>
        <v/>
      </c>
      <c r="P1318" s="500" t="str">
        <f>六年级BMI得分</f>
        <v/>
      </c>
      <c r="Q1318" s="515" t="str">
        <f>六年级肺活量得分</f>
        <v/>
      </c>
      <c r="R1318" s="512" t="str">
        <f>六年级等级</f>
        <v/>
      </c>
      <c r="S1318" s="516" t="str">
        <f>六年级50米跑得分</f>
        <v/>
      </c>
      <c r="T1318" s="517" t="str">
        <f>六年级等级</f>
        <v/>
      </c>
      <c r="U1318" s="516" t="str">
        <f>六年级坐位体前屈得分</f>
        <v/>
      </c>
      <c r="V1318" s="517" t="str">
        <f>六年级等级</f>
        <v/>
      </c>
      <c r="W1318" s="516" t="str">
        <f>六年级一分钟跳绳得分</f>
        <v/>
      </c>
      <c r="X1318" s="517" t="str">
        <f>六年级等级</f>
        <v/>
      </c>
      <c r="Y1318" s="515" t="str">
        <f>六年级仰卧起坐得分</f>
        <v/>
      </c>
      <c r="Z1318" s="518" t="str">
        <f>六年级等级</f>
        <v/>
      </c>
      <c r="AA1318" s="533" t="str">
        <f>六年级折返跑得分</f>
        <v/>
      </c>
      <c r="AB1318" s="515" t="str">
        <f>六年级等级</f>
        <v/>
      </c>
      <c r="AC1318" s="533" t="str">
        <f>六年级跳绳附加分</f>
        <v/>
      </c>
      <c r="AD1318" s="534" t="str">
        <f>六年级标准分</f>
        <v/>
      </c>
      <c r="AE1318" s="534" t="str">
        <f>六年级总分</f>
        <v/>
      </c>
      <c r="AF1318" s="517" t="str">
        <f>六年级等级</f>
        <v/>
      </c>
    </row>
    <row r="1319" spans="1:32">
      <c r="A1319" s="476">
        <v>619</v>
      </c>
      <c r="B1319" s="477">
        <v>57</v>
      </c>
      <c r="C1319" s="632"/>
      <c r="D1319" s="633"/>
      <c r="E1319" s="632"/>
      <c r="F1319" s="625"/>
      <c r="G1319" s="608"/>
      <c r="H1319" s="475"/>
      <c r="I1319" s="613"/>
      <c r="J1319" s="614"/>
      <c r="K1319" s="614"/>
      <c r="L1319" s="615"/>
      <c r="M1319" s="616"/>
      <c r="N1319" s="505" t="str">
        <f>六年级BMI</f>
        <v/>
      </c>
      <c r="O1319" s="499" t="str">
        <f>六年级BMI等级</f>
        <v/>
      </c>
      <c r="P1319" s="500" t="str">
        <f>六年级BMI得分</f>
        <v/>
      </c>
      <c r="Q1319" s="515" t="str">
        <f>六年级肺活量得分</f>
        <v/>
      </c>
      <c r="R1319" s="512" t="str">
        <f>六年级等级</f>
        <v/>
      </c>
      <c r="S1319" s="516" t="str">
        <f>六年级50米跑得分</f>
        <v/>
      </c>
      <c r="T1319" s="517" t="str">
        <f>六年级等级</f>
        <v/>
      </c>
      <c r="U1319" s="516" t="str">
        <f>六年级坐位体前屈得分</f>
        <v/>
      </c>
      <c r="V1319" s="517" t="str">
        <f>六年级等级</f>
        <v/>
      </c>
      <c r="W1319" s="516" t="str">
        <f>六年级一分钟跳绳得分</f>
        <v/>
      </c>
      <c r="X1319" s="517" t="str">
        <f>六年级等级</f>
        <v/>
      </c>
      <c r="Y1319" s="515" t="str">
        <f>六年级仰卧起坐得分</f>
        <v/>
      </c>
      <c r="Z1319" s="518" t="str">
        <f>六年级等级</f>
        <v/>
      </c>
      <c r="AA1319" s="533" t="str">
        <f>六年级折返跑得分</f>
        <v/>
      </c>
      <c r="AB1319" s="515" t="str">
        <f>六年级等级</f>
        <v/>
      </c>
      <c r="AC1319" s="533" t="str">
        <f>六年级跳绳附加分</f>
        <v/>
      </c>
      <c r="AD1319" s="534" t="str">
        <f>六年级标准分</f>
        <v/>
      </c>
      <c r="AE1319" s="534" t="str">
        <f>六年级总分</f>
        <v/>
      </c>
      <c r="AF1319" s="517" t="str">
        <f>六年级等级</f>
        <v/>
      </c>
    </row>
    <row r="1320" spans="1:32">
      <c r="A1320" s="476">
        <v>619</v>
      </c>
      <c r="B1320" s="477">
        <v>58</v>
      </c>
      <c r="C1320" s="632"/>
      <c r="D1320" s="633"/>
      <c r="E1320" s="632"/>
      <c r="F1320" s="625"/>
      <c r="G1320" s="608"/>
      <c r="H1320" s="475"/>
      <c r="I1320" s="613"/>
      <c r="J1320" s="614"/>
      <c r="K1320" s="614"/>
      <c r="L1320" s="615"/>
      <c r="M1320" s="616"/>
      <c r="N1320" s="505" t="str">
        <f>六年级BMI</f>
        <v/>
      </c>
      <c r="O1320" s="499" t="str">
        <f>六年级BMI等级</f>
        <v/>
      </c>
      <c r="P1320" s="500" t="str">
        <f>六年级BMI得分</f>
        <v/>
      </c>
      <c r="Q1320" s="515" t="str">
        <f>六年级肺活量得分</f>
        <v/>
      </c>
      <c r="R1320" s="512" t="str">
        <f>六年级等级</f>
        <v/>
      </c>
      <c r="S1320" s="516" t="str">
        <f>六年级50米跑得分</f>
        <v/>
      </c>
      <c r="T1320" s="517" t="str">
        <f>六年级等级</f>
        <v/>
      </c>
      <c r="U1320" s="516" t="str">
        <f>六年级坐位体前屈得分</f>
        <v/>
      </c>
      <c r="V1320" s="517" t="str">
        <f>六年级等级</f>
        <v/>
      </c>
      <c r="W1320" s="516" t="str">
        <f>六年级一分钟跳绳得分</f>
        <v/>
      </c>
      <c r="X1320" s="517" t="str">
        <f>六年级等级</f>
        <v/>
      </c>
      <c r="Y1320" s="515" t="str">
        <f>六年级仰卧起坐得分</f>
        <v/>
      </c>
      <c r="Z1320" s="518" t="str">
        <f>六年级等级</f>
        <v/>
      </c>
      <c r="AA1320" s="533" t="str">
        <f>六年级折返跑得分</f>
        <v/>
      </c>
      <c r="AB1320" s="515" t="str">
        <f>六年级等级</f>
        <v/>
      </c>
      <c r="AC1320" s="533" t="str">
        <f>六年级跳绳附加分</f>
        <v/>
      </c>
      <c r="AD1320" s="534" t="str">
        <f>六年级标准分</f>
        <v/>
      </c>
      <c r="AE1320" s="534" t="str">
        <f>六年级总分</f>
        <v/>
      </c>
      <c r="AF1320" s="517" t="str">
        <f>六年级等级</f>
        <v/>
      </c>
    </row>
    <row r="1321" spans="1:32">
      <c r="A1321" s="476">
        <v>619</v>
      </c>
      <c r="B1321" s="477">
        <v>59</v>
      </c>
      <c r="C1321" s="632"/>
      <c r="D1321" s="633"/>
      <c r="E1321" s="632"/>
      <c r="F1321" s="625"/>
      <c r="G1321" s="608"/>
      <c r="H1321" s="475"/>
      <c r="I1321" s="613"/>
      <c r="J1321" s="614"/>
      <c r="K1321" s="614"/>
      <c r="L1321" s="615"/>
      <c r="M1321" s="616"/>
      <c r="N1321" s="505" t="str">
        <f>六年级BMI</f>
        <v/>
      </c>
      <c r="O1321" s="499" t="str">
        <f>六年级BMI等级</f>
        <v/>
      </c>
      <c r="P1321" s="500" t="str">
        <f>六年级BMI得分</f>
        <v/>
      </c>
      <c r="Q1321" s="515" t="str">
        <f>六年级肺活量得分</f>
        <v/>
      </c>
      <c r="R1321" s="512" t="str">
        <f>六年级等级</f>
        <v/>
      </c>
      <c r="S1321" s="516" t="str">
        <f>六年级50米跑得分</f>
        <v/>
      </c>
      <c r="T1321" s="517" t="str">
        <f>六年级等级</f>
        <v/>
      </c>
      <c r="U1321" s="516" t="str">
        <f>六年级坐位体前屈得分</f>
        <v/>
      </c>
      <c r="V1321" s="517" t="str">
        <f>六年级等级</f>
        <v/>
      </c>
      <c r="W1321" s="516" t="str">
        <f>六年级一分钟跳绳得分</f>
        <v/>
      </c>
      <c r="X1321" s="517" t="str">
        <f>六年级等级</f>
        <v/>
      </c>
      <c r="Y1321" s="515" t="str">
        <f>六年级仰卧起坐得分</f>
        <v/>
      </c>
      <c r="Z1321" s="518" t="str">
        <f>六年级等级</f>
        <v/>
      </c>
      <c r="AA1321" s="533" t="str">
        <f>六年级折返跑得分</f>
        <v/>
      </c>
      <c r="AB1321" s="515" t="str">
        <f>六年级等级</f>
        <v/>
      </c>
      <c r="AC1321" s="533" t="str">
        <f>六年级跳绳附加分</f>
        <v/>
      </c>
      <c r="AD1321" s="534" t="str">
        <f>六年级标准分</f>
        <v/>
      </c>
      <c r="AE1321" s="534" t="str">
        <f>六年级总分</f>
        <v/>
      </c>
      <c r="AF1321" s="517" t="str">
        <f>六年级等级</f>
        <v/>
      </c>
    </row>
    <row r="1322" spans="1:32">
      <c r="A1322" s="476">
        <v>619</v>
      </c>
      <c r="B1322" s="477">
        <v>60</v>
      </c>
      <c r="C1322" s="632"/>
      <c r="D1322" s="633"/>
      <c r="E1322" s="632"/>
      <c r="F1322" s="625"/>
      <c r="G1322" s="608"/>
      <c r="H1322" s="475"/>
      <c r="I1322" s="613"/>
      <c r="J1322" s="614"/>
      <c r="K1322" s="614"/>
      <c r="L1322" s="615"/>
      <c r="M1322" s="616"/>
      <c r="N1322" s="505" t="str">
        <f>六年级BMI</f>
        <v/>
      </c>
      <c r="O1322" s="499" t="str">
        <f>六年级BMI等级</f>
        <v/>
      </c>
      <c r="P1322" s="500" t="str">
        <f>六年级BMI得分</f>
        <v/>
      </c>
      <c r="Q1322" s="515" t="str">
        <f>六年级肺活量得分</f>
        <v/>
      </c>
      <c r="R1322" s="512" t="str">
        <f>六年级等级</f>
        <v/>
      </c>
      <c r="S1322" s="516" t="str">
        <f>六年级50米跑得分</f>
        <v/>
      </c>
      <c r="T1322" s="517" t="str">
        <f>六年级等级</f>
        <v/>
      </c>
      <c r="U1322" s="516" t="str">
        <f>六年级坐位体前屈得分</f>
        <v/>
      </c>
      <c r="V1322" s="517" t="str">
        <f>六年级等级</f>
        <v/>
      </c>
      <c r="W1322" s="516" t="str">
        <f>六年级一分钟跳绳得分</f>
        <v/>
      </c>
      <c r="X1322" s="517" t="str">
        <f>六年级等级</f>
        <v/>
      </c>
      <c r="Y1322" s="515" t="str">
        <f>六年级仰卧起坐得分</f>
        <v/>
      </c>
      <c r="Z1322" s="518" t="str">
        <f>六年级等级</f>
        <v/>
      </c>
      <c r="AA1322" s="533" t="str">
        <f>六年级折返跑得分</f>
        <v/>
      </c>
      <c r="AB1322" s="515" t="str">
        <f>六年级等级</f>
        <v/>
      </c>
      <c r="AC1322" s="533" t="str">
        <f>六年级跳绳附加分</f>
        <v/>
      </c>
      <c r="AD1322" s="534" t="str">
        <f>六年级标准分</f>
        <v/>
      </c>
      <c r="AE1322" s="534" t="str">
        <f>六年级总分</f>
        <v/>
      </c>
      <c r="AF1322" s="517" t="str">
        <f>六年级等级</f>
        <v/>
      </c>
    </row>
    <row r="1323" spans="1:39">
      <c r="A1323" s="476">
        <v>619</v>
      </c>
      <c r="B1323" s="477">
        <v>61</v>
      </c>
      <c r="C1323" s="632"/>
      <c r="D1323" s="633"/>
      <c r="E1323" s="632"/>
      <c r="F1323" s="625"/>
      <c r="G1323" s="608"/>
      <c r="H1323" s="475"/>
      <c r="I1323" s="613"/>
      <c r="J1323" s="614"/>
      <c r="K1323" s="614"/>
      <c r="L1323" s="615"/>
      <c r="M1323" s="616"/>
      <c r="N1323" s="505" t="str">
        <f>六年级BMI</f>
        <v/>
      </c>
      <c r="O1323" s="499" t="str">
        <f>六年级BMI等级</f>
        <v/>
      </c>
      <c r="P1323" s="500" t="str">
        <f>六年级BMI得分</f>
        <v/>
      </c>
      <c r="Q1323" s="515" t="str">
        <f>六年级肺活量得分</f>
        <v/>
      </c>
      <c r="R1323" s="512" t="str">
        <f>六年级等级</f>
        <v/>
      </c>
      <c r="S1323" s="516" t="str">
        <f>六年级50米跑得分</f>
        <v/>
      </c>
      <c r="T1323" s="517" t="str">
        <f>六年级等级</f>
        <v/>
      </c>
      <c r="U1323" s="516" t="str">
        <f>六年级坐位体前屈得分</f>
        <v/>
      </c>
      <c r="V1323" s="517" t="str">
        <f>六年级等级</f>
        <v/>
      </c>
      <c r="W1323" s="516" t="str">
        <f>六年级一分钟跳绳得分</f>
        <v/>
      </c>
      <c r="X1323" s="517" t="str">
        <f>六年级等级</f>
        <v/>
      </c>
      <c r="Y1323" s="515" t="str">
        <f>六年级仰卧起坐得分</f>
        <v/>
      </c>
      <c r="Z1323" s="518" t="str">
        <f>六年级等级</f>
        <v/>
      </c>
      <c r="AA1323" s="533" t="str">
        <f>六年级折返跑得分</f>
        <v/>
      </c>
      <c r="AB1323" s="515" t="str">
        <f>六年级等级</f>
        <v/>
      </c>
      <c r="AC1323" s="533" t="str">
        <f>六年级跳绳附加分</f>
        <v/>
      </c>
      <c r="AD1323" s="534" t="str">
        <f>六年级标准分</f>
        <v/>
      </c>
      <c r="AE1323" s="534" t="str">
        <f>六年级总分</f>
        <v/>
      </c>
      <c r="AF1323" s="517" t="str">
        <f>六年级等级</f>
        <v/>
      </c>
      <c r="AM1323" s="452" t="str">
        <f>折返时间</f>
        <v/>
      </c>
    </row>
    <row r="1324" spans="1:39">
      <c r="A1324" s="476">
        <v>619</v>
      </c>
      <c r="B1324" s="477">
        <v>62</v>
      </c>
      <c r="C1324" s="632"/>
      <c r="D1324" s="633"/>
      <c r="E1324" s="632"/>
      <c r="F1324" s="625"/>
      <c r="G1324" s="608"/>
      <c r="H1324" s="475"/>
      <c r="I1324" s="613"/>
      <c r="J1324" s="614"/>
      <c r="K1324" s="614"/>
      <c r="L1324" s="615"/>
      <c r="M1324" s="616"/>
      <c r="N1324" s="505" t="str">
        <f>六年级BMI</f>
        <v/>
      </c>
      <c r="O1324" s="499" t="str">
        <f>六年级BMI等级</f>
        <v/>
      </c>
      <c r="P1324" s="500" t="str">
        <f>六年级BMI得分</f>
        <v/>
      </c>
      <c r="Q1324" s="515" t="str">
        <f>六年级肺活量得分</f>
        <v/>
      </c>
      <c r="R1324" s="512" t="str">
        <f>六年级等级</f>
        <v/>
      </c>
      <c r="S1324" s="516" t="str">
        <f>六年级50米跑得分</f>
        <v/>
      </c>
      <c r="T1324" s="517" t="str">
        <f>六年级等级</f>
        <v/>
      </c>
      <c r="U1324" s="516" t="str">
        <f>六年级坐位体前屈得分</f>
        <v/>
      </c>
      <c r="V1324" s="517" t="str">
        <f>六年级等级</f>
        <v/>
      </c>
      <c r="W1324" s="516" t="str">
        <f>六年级一分钟跳绳得分</f>
        <v/>
      </c>
      <c r="X1324" s="517" t="str">
        <f>六年级等级</f>
        <v/>
      </c>
      <c r="Y1324" s="515" t="str">
        <f>六年级仰卧起坐得分</f>
        <v/>
      </c>
      <c r="Z1324" s="518" t="str">
        <f>六年级等级</f>
        <v/>
      </c>
      <c r="AA1324" s="533" t="str">
        <f>六年级折返跑得分</f>
        <v/>
      </c>
      <c r="AB1324" s="515" t="str">
        <f>六年级等级</f>
        <v/>
      </c>
      <c r="AC1324" s="533" t="str">
        <f>六年级跳绳附加分</f>
        <v/>
      </c>
      <c r="AD1324" s="534" t="str">
        <f>六年级标准分</f>
        <v/>
      </c>
      <c r="AE1324" s="534" t="str">
        <f>六年级总分</f>
        <v/>
      </c>
      <c r="AF1324" s="517" t="str">
        <f>六年级等级</f>
        <v/>
      </c>
      <c r="AM1324" s="452" t="str">
        <f>折返时间</f>
        <v/>
      </c>
    </row>
    <row r="1325" spans="1:39">
      <c r="A1325" s="476">
        <v>619</v>
      </c>
      <c r="B1325" s="477">
        <v>63</v>
      </c>
      <c r="C1325" s="632"/>
      <c r="D1325" s="633"/>
      <c r="E1325" s="632"/>
      <c r="F1325" s="625"/>
      <c r="G1325" s="608"/>
      <c r="H1325" s="475"/>
      <c r="I1325" s="613"/>
      <c r="J1325" s="614"/>
      <c r="K1325" s="614"/>
      <c r="L1325" s="615"/>
      <c r="M1325" s="616"/>
      <c r="N1325" s="505" t="str">
        <f>六年级BMI</f>
        <v/>
      </c>
      <c r="O1325" s="499" t="str">
        <f>六年级BMI等级</f>
        <v/>
      </c>
      <c r="P1325" s="500" t="str">
        <f>六年级BMI得分</f>
        <v/>
      </c>
      <c r="Q1325" s="515" t="str">
        <f>六年级肺活量得分</f>
        <v/>
      </c>
      <c r="R1325" s="512" t="str">
        <f>六年级等级</f>
        <v/>
      </c>
      <c r="S1325" s="516" t="str">
        <f>六年级50米跑得分</f>
        <v/>
      </c>
      <c r="T1325" s="517" t="str">
        <f>六年级等级</f>
        <v/>
      </c>
      <c r="U1325" s="516" t="str">
        <f>六年级坐位体前屈得分</f>
        <v/>
      </c>
      <c r="V1325" s="517" t="str">
        <f>六年级等级</f>
        <v/>
      </c>
      <c r="W1325" s="516" t="str">
        <f>六年级一分钟跳绳得分</f>
        <v/>
      </c>
      <c r="X1325" s="517" t="str">
        <f>六年级等级</f>
        <v/>
      </c>
      <c r="Y1325" s="515" t="str">
        <f>六年级仰卧起坐得分</f>
        <v/>
      </c>
      <c r="Z1325" s="518" t="str">
        <f>六年级等级</f>
        <v/>
      </c>
      <c r="AA1325" s="533" t="str">
        <f>六年级折返跑得分</f>
        <v/>
      </c>
      <c r="AB1325" s="515" t="str">
        <f>六年级等级</f>
        <v/>
      </c>
      <c r="AC1325" s="533" t="str">
        <f>六年级跳绳附加分</f>
        <v/>
      </c>
      <c r="AD1325" s="534" t="str">
        <f>六年级标准分</f>
        <v/>
      </c>
      <c r="AE1325" s="534" t="str">
        <f>六年级总分</f>
        <v/>
      </c>
      <c r="AF1325" s="517" t="str">
        <f>六年级等级</f>
        <v/>
      </c>
      <c r="AM1325" s="452" t="str">
        <f>折返时间</f>
        <v/>
      </c>
    </row>
    <row r="1326" spans="1:39">
      <c r="A1326" s="476">
        <v>619</v>
      </c>
      <c r="B1326" s="477">
        <v>64</v>
      </c>
      <c r="C1326" s="632"/>
      <c r="D1326" s="633"/>
      <c r="E1326" s="632"/>
      <c r="F1326" s="625"/>
      <c r="G1326" s="608"/>
      <c r="H1326" s="475"/>
      <c r="I1326" s="613"/>
      <c r="J1326" s="614"/>
      <c r="K1326" s="614"/>
      <c r="L1326" s="615"/>
      <c r="M1326" s="616"/>
      <c r="N1326" s="505" t="str">
        <f>六年级BMI</f>
        <v/>
      </c>
      <c r="O1326" s="499" t="str">
        <f>六年级BMI等级</f>
        <v/>
      </c>
      <c r="P1326" s="500" t="str">
        <f>六年级BMI得分</f>
        <v/>
      </c>
      <c r="Q1326" s="515" t="str">
        <f>六年级肺活量得分</f>
        <v/>
      </c>
      <c r="R1326" s="512" t="str">
        <f>六年级等级</f>
        <v/>
      </c>
      <c r="S1326" s="516" t="str">
        <f>六年级50米跑得分</f>
        <v/>
      </c>
      <c r="T1326" s="517" t="str">
        <f>六年级等级</f>
        <v/>
      </c>
      <c r="U1326" s="516" t="str">
        <f>六年级坐位体前屈得分</f>
        <v/>
      </c>
      <c r="V1326" s="517" t="str">
        <f>六年级等级</f>
        <v/>
      </c>
      <c r="W1326" s="516" t="str">
        <f>六年级一分钟跳绳得分</f>
        <v/>
      </c>
      <c r="X1326" s="517" t="str">
        <f>六年级等级</f>
        <v/>
      </c>
      <c r="Y1326" s="515" t="str">
        <f>六年级仰卧起坐得分</f>
        <v/>
      </c>
      <c r="Z1326" s="518" t="str">
        <f>六年级等级</f>
        <v/>
      </c>
      <c r="AA1326" s="533" t="str">
        <f>六年级折返跑得分</f>
        <v/>
      </c>
      <c r="AB1326" s="515" t="str">
        <f>六年级等级</f>
        <v/>
      </c>
      <c r="AC1326" s="533" t="str">
        <f>六年级跳绳附加分</f>
        <v/>
      </c>
      <c r="AD1326" s="534" t="str">
        <f>六年级标准分</f>
        <v/>
      </c>
      <c r="AE1326" s="534" t="str">
        <f>六年级总分</f>
        <v/>
      </c>
      <c r="AF1326" s="517" t="str">
        <f>六年级等级</f>
        <v/>
      </c>
      <c r="AM1326" s="452" t="str">
        <f>折返时间</f>
        <v/>
      </c>
    </row>
    <row r="1327" spans="1:39">
      <c r="A1327" s="476">
        <v>619</v>
      </c>
      <c r="B1327" s="477">
        <v>65</v>
      </c>
      <c r="C1327" s="632"/>
      <c r="D1327" s="633"/>
      <c r="E1327" s="632"/>
      <c r="F1327" s="625"/>
      <c r="G1327" s="608"/>
      <c r="H1327" s="475"/>
      <c r="I1327" s="613"/>
      <c r="J1327" s="614"/>
      <c r="K1327" s="614"/>
      <c r="L1327" s="615"/>
      <c r="M1327" s="616"/>
      <c r="N1327" s="505" t="str">
        <f>六年级BMI</f>
        <v/>
      </c>
      <c r="O1327" s="499" t="str">
        <f>六年级BMI等级</f>
        <v/>
      </c>
      <c r="P1327" s="500" t="str">
        <f>六年级BMI得分</f>
        <v/>
      </c>
      <c r="Q1327" s="515" t="str">
        <f>六年级肺活量得分</f>
        <v/>
      </c>
      <c r="R1327" s="512" t="str">
        <f>六年级等级</f>
        <v/>
      </c>
      <c r="S1327" s="516" t="str">
        <f>六年级50米跑得分</f>
        <v/>
      </c>
      <c r="T1327" s="517" t="str">
        <f>六年级等级</f>
        <v/>
      </c>
      <c r="U1327" s="516" t="str">
        <f>六年级坐位体前屈得分</f>
        <v/>
      </c>
      <c r="V1327" s="517" t="str">
        <f>六年级等级</f>
        <v/>
      </c>
      <c r="W1327" s="516" t="str">
        <f>六年级一分钟跳绳得分</f>
        <v/>
      </c>
      <c r="X1327" s="517" t="str">
        <f>六年级等级</f>
        <v/>
      </c>
      <c r="Y1327" s="515" t="str">
        <f>六年级仰卧起坐得分</f>
        <v/>
      </c>
      <c r="Z1327" s="518" t="str">
        <f>六年级等级</f>
        <v/>
      </c>
      <c r="AA1327" s="533" t="str">
        <f>六年级折返跑得分</f>
        <v/>
      </c>
      <c r="AB1327" s="515" t="str">
        <f>六年级等级</f>
        <v/>
      </c>
      <c r="AC1327" s="533" t="str">
        <f>六年级跳绳附加分</f>
        <v/>
      </c>
      <c r="AD1327" s="534" t="str">
        <f>六年级标准分</f>
        <v/>
      </c>
      <c r="AE1327" s="534" t="str">
        <f>六年级总分</f>
        <v/>
      </c>
      <c r="AF1327" s="517" t="str">
        <f>六年级等级</f>
        <v/>
      </c>
      <c r="AM1327" s="452" t="str">
        <f>折返时间</f>
        <v/>
      </c>
    </row>
    <row r="1328" spans="1:39">
      <c r="A1328" s="476">
        <v>619</v>
      </c>
      <c r="B1328" s="477">
        <v>66</v>
      </c>
      <c r="C1328" s="632"/>
      <c r="D1328" s="633"/>
      <c r="E1328" s="632"/>
      <c r="F1328" s="625"/>
      <c r="G1328" s="608"/>
      <c r="H1328" s="475"/>
      <c r="I1328" s="613"/>
      <c r="J1328" s="614"/>
      <c r="K1328" s="614"/>
      <c r="L1328" s="615"/>
      <c r="M1328" s="616"/>
      <c r="N1328" s="505" t="str">
        <f>六年级BMI</f>
        <v/>
      </c>
      <c r="O1328" s="499" t="str">
        <f>六年级BMI等级</f>
        <v/>
      </c>
      <c r="P1328" s="500" t="str">
        <f>六年级BMI得分</f>
        <v/>
      </c>
      <c r="Q1328" s="515" t="str">
        <f>六年级肺活量得分</f>
        <v/>
      </c>
      <c r="R1328" s="512" t="str">
        <f>六年级等级</f>
        <v/>
      </c>
      <c r="S1328" s="516" t="str">
        <f>六年级50米跑得分</f>
        <v/>
      </c>
      <c r="T1328" s="517" t="str">
        <f>六年级等级</f>
        <v/>
      </c>
      <c r="U1328" s="516" t="str">
        <f>六年级坐位体前屈得分</f>
        <v/>
      </c>
      <c r="V1328" s="517" t="str">
        <f>六年级等级</f>
        <v/>
      </c>
      <c r="W1328" s="516" t="str">
        <f>六年级一分钟跳绳得分</f>
        <v/>
      </c>
      <c r="X1328" s="517" t="str">
        <f>六年级等级</f>
        <v/>
      </c>
      <c r="Y1328" s="515" t="str">
        <f>六年级仰卧起坐得分</f>
        <v/>
      </c>
      <c r="Z1328" s="518" t="str">
        <f>六年级等级</f>
        <v/>
      </c>
      <c r="AA1328" s="533" t="str">
        <f>六年级折返跑得分</f>
        <v/>
      </c>
      <c r="AB1328" s="515" t="str">
        <f>六年级等级</f>
        <v/>
      </c>
      <c r="AC1328" s="533" t="str">
        <f>六年级跳绳附加分</f>
        <v/>
      </c>
      <c r="AD1328" s="534" t="str">
        <f>六年级标准分</f>
        <v/>
      </c>
      <c r="AE1328" s="534" t="str">
        <f>六年级总分</f>
        <v/>
      </c>
      <c r="AF1328" s="517" t="str">
        <f>六年级等级</f>
        <v/>
      </c>
      <c r="AM1328" s="452" t="str">
        <f>折返时间</f>
        <v/>
      </c>
    </row>
    <row r="1329" spans="1:39">
      <c r="A1329" s="476">
        <v>619</v>
      </c>
      <c r="B1329" s="477">
        <v>67</v>
      </c>
      <c r="C1329" s="632"/>
      <c r="D1329" s="633"/>
      <c r="E1329" s="632"/>
      <c r="F1329" s="625"/>
      <c r="G1329" s="608"/>
      <c r="H1329" s="475"/>
      <c r="I1329" s="613"/>
      <c r="J1329" s="614"/>
      <c r="K1329" s="614"/>
      <c r="L1329" s="615"/>
      <c r="M1329" s="616"/>
      <c r="N1329" s="505" t="str">
        <f>六年级BMI</f>
        <v/>
      </c>
      <c r="O1329" s="499" t="str">
        <f>六年级BMI等级</f>
        <v/>
      </c>
      <c r="P1329" s="500" t="str">
        <f>六年级BMI得分</f>
        <v/>
      </c>
      <c r="Q1329" s="515" t="str">
        <f>六年级肺活量得分</f>
        <v/>
      </c>
      <c r="R1329" s="512" t="str">
        <f>六年级等级</f>
        <v/>
      </c>
      <c r="S1329" s="516" t="str">
        <f>六年级50米跑得分</f>
        <v/>
      </c>
      <c r="T1329" s="517" t="str">
        <f>六年级等级</f>
        <v/>
      </c>
      <c r="U1329" s="516" t="str">
        <f>六年级坐位体前屈得分</f>
        <v/>
      </c>
      <c r="V1329" s="517" t="str">
        <f>六年级等级</f>
        <v/>
      </c>
      <c r="W1329" s="516" t="str">
        <f>六年级一分钟跳绳得分</f>
        <v/>
      </c>
      <c r="X1329" s="517" t="str">
        <f>六年级等级</f>
        <v/>
      </c>
      <c r="Y1329" s="515" t="str">
        <f>六年级仰卧起坐得分</f>
        <v/>
      </c>
      <c r="Z1329" s="518" t="str">
        <f>六年级等级</f>
        <v/>
      </c>
      <c r="AA1329" s="533" t="str">
        <f>六年级折返跑得分</f>
        <v/>
      </c>
      <c r="AB1329" s="515" t="str">
        <f>六年级等级</f>
        <v/>
      </c>
      <c r="AC1329" s="533" t="str">
        <f>六年级跳绳附加分</f>
        <v/>
      </c>
      <c r="AD1329" s="534" t="str">
        <f>六年级标准分</f>
        <v/>
      </c>
      <c r="AE1329" s="534" t="str">
        <f>六年级总分</f>
        <v/>
      </c>
      <c r="AF1329" s="517" t="str">
        <f>六年级等级</f>
        <v/>
      </c>
      <c r="AM1329" s="452" t="str">
        <f>折返时间</f>
        <v/>
      </c>
    </row>
    <row r="1330" spans="1:39">
      <c r="A1330" s="476">
        <v>619</v>
      </c>
      <c r="B1330" s="477">
        <v>68</v>
      </c>
      <c r="C1330" s="632"/>
      <c r="D1330" s="633"/>
      <c r="E1330" s="632"/>
      <c r="F1330" s="625"/>
      <c r="G1330" s="608"/>
      <c r="H1330" s="475"/>
      <c r="I1330" s="613"/>
      <c r="J1330" s="614"/>
      <c r="K1330" s="614"/>
      <c r="L1330" s="615"/>
      <c r="M1330" s="616"/>
      <c r="N1330" s="505" t="str">
        <f>六年级BMI</f>
        <v/>
      </c>
      <c r="O1330" s="499" t="str">
        <f>六年级BMI等级</f>
        <v/>
      </c>
      <c r="P1330" s="500" t="str">
        <f>六年级BMI得分</f>
        <v/>
      </c>
      <c r="Q1330" s="515" t="str">
        <f>六年级肺活量得分</f>
        <v/>
      </c>
      <c r="R1330" s="512" t="str">
        <f>六年级等级</f>
        <v/>
      </c>
      <c r="S1330" s="516" t="str">
        <f>六年级50米跑得分</f>
        <v/>
      </c>
      <c r="T1330" s="517" t="str">
        <f>六年级等级</f>
        <v/>
      </c>
      <c r="U1330" s="516" t="str">
        <f>六年级坐位体前屈得分</f>
        <v/>
      </c>
      <c r="V1330" s="517" t="str">
        <f>六年级等级</f>
        <v/>
      </c>
      <c r="W1330" s="516" t="str">
        <f>六年级一分钟跳绳得分</f>
        <v/>
      </c>
      <c r="X1330" s="517" t="str">
        <f>六年级等级</f>
        <v/>
      </c>
      <c r="Y1330" s="515" t="str">
        <f>六年级仰卧起坐得分</f>
        <v/>
      </c>
      <c r="Z1330" s="518" t="str">
        <f>六年级等级</f>
        <v/>
      </c>
      <c r="AA1330" s="533" t="str">
        <f>六年级折返跑得分</f>
        <v/>
      </c>
      <c r="AB1330" s="515" t="str">
        <f>六年级等级</f>
        <v/>
      </c>
      <c r="AC1330" s="533" t="str">
        <f>六年级跳绳附加分</f>
        <v/>
      </c>
      <c r="AD1330" s="534" t="str">
        <f>六年级标准分</f>
        <v/>
      </c>
      <c r="AE1330" s="534" t="str">
        <f>六年级总分</f>
        <v/>
      </c>
      <c r="AF1330" s="517" t="str">
        <f>六年级等级</f>
        <v/>
      </c>
      <c r="AM1330" s="452" t="str">
        <f>折返时间</f>
        <v/>
      </c>
    </row>
    <row r="1331" spans="1:39">
      <c r="A1331" s="476">
        <v>619</v>
      </c>
      <c r="B1331" s="477">
        <v>69</v>
      </c>
      <c r="C1331" s="632"/>
      <c r="D1331" s="633"/>
      <c r="E1331" s="632"/>
      <c r="F1331" s="625"/>
      <c r="G1331" s="608"/>
      <c r="H1331" s="475"/>
      <c r="I1331" s="613"/>
      <c r="J1331" s="614"/>
      <c r="K1331" s="614"/>
      <c r="L1331" s="615"/>
      <c r="M1331" s="616"/>
      <c r="N1331" s="505" t="str">
        <f>六年级BMI</f>
        <v/>
      </c>
      <c r="O1331" s="499" t="str">
        <f>六年级BMI等级</f>
        <v/>
      </c>
      <c r="P1331" s="500" t="str">
        <f>六年级BMI得分</f>
        <v/>
      </c>
      <c r="Q1331" s="515" t="str">
        <f>六年级肺活量得分</f>
        <v/>
      </c>
      <c r="R1331" s="512" t="str">
        <f>六年级等级</f>
        <v/>
      </c>
      <c r="S1331" s="516" t="str">
        <f>六年级50米跑得分</f>
        <v/>
      </c>
      <c r="T1331" s="517" t="str">
        <f>六年级等级</f>
        <v/>
      </c>
      <c r="U1331" s="516" t="str">
        <f>六年级坐位体前屈得分</f>
        <v/>
      </c>
      <c r="V1331" s="517" t="str">
        <f>六年级等级</f>
        <v/>
      </c>
      <c r="W1331" s="516" t="str">
        <f>六年级一分钟跳绳得分</f>
        <v/>
      </c>
      <c r="X1331" s="517" t="str">
        <f>六年级等级</f>
        <v/>
      </c>
      <c r="Y1331" s="515" t="str">
        <f>六年级仰卧起坐得分</f>
        <v/>
      </c>
      <c r="Z1331" s="518" t="str">
        <f>六年级等级</f>
        <v/>
      </c>
      <c r="AA1331" s="533" t="str">
        <f>六年级折返跑得分</f>
        <v/>
      </c>
      <c r="AB1331" s="515" t="str">
        <f>六年级等级</f>
        <v/>
      </c>
      <c r="AC1331" s="533" t="str">
        <f>六年级跳绳附加分</f>
        <v/>
      </c>
      <c r="AD1331" s="534" t="str">
        <f>六年级标准分</f>
        <v/>
      </c>
      <c r="AE1331" s="534" t="str">
        <f>六年级总分</f>
        <v/>
      </c>
      <c r="AF1331" s="517" t="str">
        <f>六年级等级</f>
        <v/>
      </c>
      <c r="AM1331" s="452" t="str">
        <f>折返时间</f>
        <v/>
      </c>
    </row>
    <row r="1332" ht="15.75" spans="1:39">
      <c r="A1332" s="535">
        <v>619</v>
      </c>
      <c r="B1332" s="536">
        <v>70</v>
      </c>
      <c r="C1332" s="634"/>
      <c r="D1332" s="635"/>
      <c r="E1332" s="634"/>
      <c r="F1332" s="636"/>
      <c r="G1332" s="611"/>
      <c r="H1332" s="542"/>
      <c r="I1332" s="617"/>
      <c r="J1332" s="618"/>
      <c r="K1332" s="618"/>
      <c r="L1332" s="619"/>
      <c r="M1332" s="620"/>
      <c r="N1332" s="573" t="str">
        <f>六年级BMI</f>
        <v/>
      </c>
      <c r="O1332" s="574" t="str">
        <f>六年级BMI等级</f>
        <v/>
      </c>
      <c r="P1332" s="575" t="str">
        <f>六年级BMI得分</f>
        <v/>
      </c>
      <c r="Q1332" s="576" t="str">
        <f>六年级肺活量得分</f>
        <v/>
      </c>
      <c r="R1332" s="577" t="str">
        <f>六年级等级</f>
        <v/>
      </c>
      <c r="S1332" s="578" t="str">
        <f>六年级50米跑得分</f>
        <v/>
      </c>
      <c r="T1332" s="567" t="str">
        <f>六年级等级</f>
        <v/>
      </c>
      <c r="U1332" s="578" t="str">
        <f>六年级坐位体前屈得分</f>
        <v/>
      </c>
      <c r="V1332" s="567" t="str">
        <f>六年级等级</f>
        <v/>
      </c>
      <c r="W1332" s="578" t="str">
        <f>六年级一分钟跳绳得分</f>
        <v/>
      </c>
      <c r="X1332" s="567" t="str">
        <f>六年级等级</f>
        <v/>
      </c>
      <c r="Y1332" s="576" t="str">
        <f>六年级仰卧起坐得分</f>
        <v/>
      </c>
      <c r="Z1332" s="579" t="str">
        <f>六年级等级</f>
        <v/>
      </c>
      <c r="AA1332" s="565" t="str">
        <f>六年级折返跑得分</f>
        <v/>
      </c>
      <c r="AB1332" s="576" t="str">
        <f>六年级等级</f>
        <v/>
      </c>
      <c r="AC1332" s="565" t="str">
        <f>六年级跳绳附加分</f>
        <v/>
      </c>
      <c r="AD1332" s="566" t="str">
        <f>六年级标准分</f>
        <v/>
      </c>
      <c r="AE1332" s="566" t="str">
        <f>六年级总分</f>
        <v/>
      </c>
      <c r="AF1332" s="567" t="str">
        <f>六年级等级</f>
        <v/>
      </c>
      <c r="AM1332" s="452" t="str">
        <f>折返时间</f>
        <v/>
      </c>
    </row>
    <row r="1333" ht="15.75" spans="1:39">
      <c r="A1333" s="468">
        <v>620</v>
      </c>
      <c r="B1333" s="469">
        <v>1</v>
      </c>
      <c r="C1333" s="637"/>
      <c r="D1333" s="638"/>
      <c r="E1333" s="637"/>
      <c r="F1333" s="640"/>
      <c r="G1333" s="612"/>
      <c r="H1333" s="475"/>
      <c r="I1333" s="621"/>
      <c r="J1333" s="622"/>
      <c r="K1333" s="622"/>
      <c r="L1333" s="623"/>
      <c r="M1333" s="624"/>
      <c r="N1333" s="498" t="str">
        <f>六年级BMI</f>
        <v/>
      </c>
      <c r="O1333" s="499" t="str">
        <f>六年级BMI等级</f>
        <v/>
      </c>
      <c r="P1333" s="500" t="str">
        <f>六年级BMI得分</f>
        <v/>
      </c>
      <c r="Q1333" s="511" t="str">
        <f>六年级肺活量得分</f>
        <v/>
      </c>
      <c r="R1333" s="512" t="str">
        <f>六年级等级</f>
        <v/>
      </c>
      <c r="S1333" s="513" t="str">
        <f>六年级50米跑得分</f>
        <v/>
      </c>
      <c r="T1333" s="512" t="str">
        <f>六年级等级</f>
        <v/>
      </c>
      <c r="U1333" s="513" t="str">
        <f>六年级坐位体前屈得分</f>
        <v/>
      </c>
      <c r="V1333" s="512" t="str">
        <f>六年级等级</f>
        <v/>
      </c>
      <c r="W1333" s="513" t="str">
        <f>六年级一分钟跳绳得分</f>
        <v/>
      </c>
      <c r="X1333" s="512" t="str">
        <f>六年级等级</f>
        <v/>
      </c>
      <c r="Y1333" s="511" t="str">
        <f>六年级仰卧起坐得分</f>
        <v/>
      </c>
      <c r="Z1333" s="514" t="str">
        <f>六年级等级</f>
        <v/>
      </c>
      <c r="AA1333" s="530" t="str">
        <f>六年级折返跑得分</f>
        <v/>
      </c>
      <c r="AB1333" s="511" t="str">
        <f>六年级等级</f>
        <v/>
      </c>
      <c r="AC1333" s="530" t="str">
        <f>六年级跳绳附加分</f>
        <v/>
      </c>
      <c r="AD1333" s="531" t="str">
        <f>六年级标准分</f>
        <v/>
      </c>
      <c r="AE1333" s="531" t="str">
        <f>六年级总分</f>
        <v/>
      </c>
      <c r="AF1333" s="512" t="str">
        <f>六年级等级</f>
        <v/>
      </c>
      <c r="AM1333" s="452" t="str">
        <f>折返时间</f>
        <v/>
      </c>
    </row>
    <row r="1334" spans="1:39">
      <c r="A1334" s="476">
        <v>620</v>
      </c>
      <c r="B1334" s="477">
        <v>2</v>
      </c>
      <c r="C1334" s="632"/>
      <c r="D1334" s="633"/>
      <c r="E1334" s="632"/>
      <c r="F1334" s="625"/>
      <c r="G1334" s="608"/>
      <c r="H1334" s="475"/>
      <c r="I1334" s="613"/>
      <c r="J1334" s="614"/>
      <c r="K1334" s="614"/>
      <c r="L1334" s="615"/>
      <c r="M1334" s="616"/>
      <c r="N1334" s="505" t="str">
        <f>六年级BMI</f>
        <v/>
      </c>
      <c r="O1334" s="499" t="str">
        <f>六年级BMI等级</f>
        <v/>
      </c>
      <c r="P1334" s="500" t="str">
        <f>六年级BMI得分</f>
        <v/>
      </c>
      <c r="Q1334" s="515" t="str">
        <f>六年级肺活量得分</f>
        <v/>
      </c>
      <c r="R1334" s="512" t="str">
        <f>六年级等级</f>
        <v/>
      </c>
      <c r="S1334" s="516" t="str">
        <f>六年级50米跑得分</f>
        <v/>
      </c>
      <c r="T1334" s="517" t="str">
        <f>六年级等级</f>
        <v/>
      </c>
      <c r="U1334" s="516" t="str">
        <f>六年级坐位体前屈得分</f>
        <v/>
      </c>
      <c r="V1334" s="517" t="str">
        <f>六年级等级</f>
        <v/>
      </c>
      <c r="W1334" s="516" t="str">
        <f>六年级一分钟跳绳得分</f>
        <v/>
      </c>
      <c r="X1334" s="517" t="str">
        <f>六年级等级</f>
        <v/>
      </c>
      <c r="Y1334" s="515" t="str">
        <f>六年级仰卧起坐得分</f>
        <v/>
      </c>
      <c r="Z1334" s="518" t="str">
        <f>六年级等级</f>
        <v/>
      </c>
      <c r="AA1334" s="533" t="str">
        <f>六年级折返跑得分</f>
        <v/>
      </c>
      <c r="AB1334" s="515" t="str">
        <f>六年级等级</f>
        <v/>
      </c>
      <c r="AC1334" s="533" t="str">
        <f>六年级跳绳附加分</f>
        <v/>
      </c>
      <c r="AD1334" s="534" t="str">
        <f>六年级标准分</f>
        <v/>
      </c>
      <c r="AE1334" s="534" t="str">
        <f>六年级总分</f>
        <v/>
      </c>
      <c r="AF1334" s="517" t="str">
        <f>六年级等级</f>
        <v/>
      </c>
      <c r="AM1334" s="452" t="str">
        <f>折返时间</f>
        <v/>
      </c>
    </row>
    <row r="1335" spans="1:39">
      <c r="A1335" s="476">
        <v>620</v>
      </c>
      <c r="B1335" s="477">
        <v>3</v>
      </c>
      <c r="C1335" s="632"/>
      <c r="D1335" s="633"/>
      <c r="E1335" s="632"/>
      <c r="F1335" s="625"/>
      <c r="G1335" s="608"/>
      <c r="H1335" s="475"/>
      <c r="I1335" s="613"/>
      <c r="J1335" s="614"/>
      <c r="K1335" s="614"/>
      <c r="L1335" s="615"/>
      <c r="M1335" s="616"/>
      <c r="N1335" s="505" t="str">
        <f>六年级BMI</f>
        <v/>
      </c>
      <c r="O1335" s="499" t="str">
        <f>六年级BMI等级</f>
        <v/>
      </c>
      <c r="P1335" s="500" t="str">
        <f>六年级BMI得分</f>
        <v/>
      </c>
      <c r="Q1335" s="515" t="str">
        <f>六年级肺活量得分</f>
        <v/>
      </c>
      <c r="R1335" s="512" t="str">
        <f>六年级等级</f>
        <v/>
      </c>
      <c r="S1335" s="516" t="str">
        <f>六年级50米跑得分</f>
        <v/>
      </c>
      <c r="T1335" s="517" t="str">
        <f>六年级等级</f>
        <v/>
      </c>
      <c r="U1335" s="516" t="str">
        <f>六年级坐位体前屈得分</f>
        <v/>
      </c>
      <c r="V1335" s="517" t="str">
        <f>六年级等级</f>
        <v/>
      </c>
      <c r="W1335" s="516" t="str">
        <f>六年级一分钟跳绳得分</f>
        <v/>
      </c>
      <c r="X1335" s="517" t="str">
        <f>六年级等级</f>
        <v/>
      </c>
      <c r="Y1335" s="515" t="str">
        <f>六年级仰卧起坐得分</f>
        <v/>
      </c>
      <c r="Z1335" s="518" t="str">
        <f>六年级等级</f>
        <v/>
      </c>
      <c r="AA1335" s="533" t="str">
        <f>六年级折返跑得分</f>
        <v/>
      </c>
      <c r="AB1335" s="515" t="str">
        <f>六年级等级</f>
        <v/>
      </c>
      <c r="AC1335" s="533" t="str">
        <f>六年级跳绳附加分</f>
        <v/>
      </c>
      <c r="AD1335" s="534" t="str">
        <f>六年级标准分</f>
        <v/>
      </c>
      <c r="AE1335" s="534" t="str">
        <f>六年级总分</f>
        <v/>
      </c>
      <c r="AF1335" s="517" t="str">
        <f>六年级等级</f>
        <v/>
      </c>
      <c r="AM1335" s="452" t="str">
        <f>折返时间</f>
        <v/>
      </c>
    </row>
    <row r="1336" spans="1:39">
      <c r="A1336" s="476">
        <v>620</v>
      </c>
      <c r="B1336" s="477">
        <v>4</v>
      </c>
      <c r="C1336" s="632"/>
      <c r="D1336" s="633"/>
      <c r="E1336" s="632"/>
      <c r="F1336" s="625"/>
      <c r="G1336" s="608"/>
      <c r="H1336" s="475"/>
      <c r="I1336" s="613"/>
      <c r="J1336" s="614"/>
      <c r="K1336" s="614"/>
      <c r="L1336" s="615"/>
      <c r="M1336" s="616"/>
      <c r="N1336" s="505" t="str">
        <f>六年级BMI</f>
        <v/>
      </c>
      <c r="O1336" s="499" t="str">
        <f>六年级BMI等级</f>
        <v/>
      </c>
      <c r="P1336" s="500" t="str">
        <f>六年级BMI得分</f>
        <v/>
      </c>
      <c r="Q1336" s="515" t="str">
        <f>六年级肺活量得分</f>
        <v/>
      </c>
      <c r="R1336" s="512" t="str">
        <f>六年级等级</f>
        <v/>
      </c>
      <c r="S1336" s="516" t="str">
        <f>六年级50米跑得分</f>
        <v/>
      </c>
      <c r="T1336" s="517" t="str">
        <f>六年级等级</f>
        <v/>
      </c>
      <c r="U1336" s="516" t="str">
        <f>六年级坐位体前屈得分</f>
        <v/>
      </c>
      <c r="V1336" s="517" t="str">
        <f>六年级等级</f>
        <v/>
      </c>
      <c r="W1336" s="516" t="str">
        <f>六年级一分钟跳绳得分</f>
        <v/>
      </c>
      <c r="X1336" s="517" t="str">
        <f>六年级等级</f>
        <v/>
      </c>
      <c r="Y1336" s="515" t="str">
        <f>六年级仰卧起坐得分</f>
        <v/>
      </c>
      <c r="Z1336" s="518" t="str">
        <f>六年级等级</f>
        <v/>
      </c>
      <c r="AA1336" s="533" t="str">
        <f>六年级折返跑得分</f>
        <v/>
      </c>
      <c r="AB1336" s="515" t="str">
        <f>六年级等级</f>
        <v/>
      </c>
      <c r="AC1336" s="533" t="str">
        <f>六年级跳绳附加分</f>
        <v/>
      </c>
      <c r="AD1336" s="534" t="str">
        <f>六年级标准分</f>
        <v/>
      </c>
      <c r="AE1336" s="534" t="str">
        <f>六年级总分</f>
        <v/>
      </c>
      <c r="AF1336" s="517" t="str">
        <f>六年级等级</f>
        <v/>
      </c>
      <c r="AM1336" s="452" t="str">
        <f>折返时间</f>
        <v/>
      </c>
    </row>
    <row r="1337" spans="1:39">
      <c r="A1337" s="476">
        <v>620</v>
      </c>
      <c r="B1337" s="477">
        <v>5</v>
      </c>
      <c r="C1337" s="632"/>
      <c r="D1337" s="633"/>
      <c r="E1337" s="632"/>
      <c r="F1337" s="625"/>
      <c r="G1337" s="608"/>
      <c r="H1337" s="475"/>
      <c r="I1337" s="613"/>
      <c r="J1337" s="614"/>
      <c r="K1337" s="614"/>
      <c r="L1337" s="615"/>
      <c r="M1337" s="616"/>
      <c r="N1337" s="505" t="str">
        <f>六年级BMI</f>
        <v/>
      </c>
      <c r="O1337" s="499" t="str">
        <f>六年级BMI等级</f>
        <v/>
      </c>
      <c r="P1337" s="500" t="str">
        <f>六年级BMI得分</f>
        <v/>
      </c>
      <c r="Q1337" s="515" t="str">
        <f>六年级肺活量得分</f>
        <v/>
      </c>
      <c r="R1337" s="512" t="str">
        <f>六年级等级</f>
        <v/>
      </c>
      <c r="S1337" s="516" t="str">
        <f>六年级50米跑得分</f>
        <v/>
      </c>
      <c r="T1337" s="517" t="str">
        <f>六年级等级</f>
        <v/>
      </c>
      <c r="U1337" s="516" t="str">
        <f>六年级坐位体前屈得分</f>
        <v/>
      </c>
      <c r="V1337" s="517" t="str">
        <f>六年级等级</f>
        <v/>
      </c>
      <c r="W1337" s="516" t="str">
        <f>六年级一分钟跳绳得分</f>
        <v/>
      </c>
      <c r="X1337" s="517" t="str">
        <f>六年级等级</f>
        <v/>
      </c>
      <c r="Y1337" s="515" t="str">
        <f>六年级仰卧起坐得分</f>
        <v/>
      </c>
      <c r="Z1337" s="518" t="str">
        <f>六年级等级</f>
        <v/>
      </c>
      <c r="AA1337" s="533" t="str">
        <f>六年级折返跑得分</f>
        <v/>
      </c>
      <c r="AB1337" s="515" t="str">
        <f>六年级等级</f>
        <v/>
      </c>
      <c r="AC1337" s="533" t="str">
        <f>六年级跳绳附加分</f>
        <v/>
      </c>
      <c r="AD1337" s="534" t="str">
        <f>六年级标准分</f>
        <v/>
      </c>
      <c r="AE1337" s="534" t="str">
        <f>六年级总分</f>
        <v/>
      </c>
      <c r="AF1337" s="517" t="str">
        <f>六年级等级</f>
        <v/>
      </c>
      <c r="AM1337" s="452" t="str">
        <f>折返时间</f>
        <v/>
      </c>
    </row>
    <row r="1338" spans="1:39">
      <c r="A1338" s="476">
        <v>620</v>
      </c>
      <c r="B1338" s="477">
        <v>6</v>
      </c>
      <c r="C1338" s="632"/>
      <c r="D1338" s="633"/>
      <c r="E1338" s="632"/>
      <c r="F1338" s="625"/>
      <c r="G1338" s="608"/>
      <c r="H1338" s="475"/>
      <c r="I1338" s="613"/>
      <c r="J1338" s="614"/>
      <c r="K1338" s="614"/>
      <c r="L1338" s="615"/>
      <c r="M1338" s="616"/>
      <c r="N1338" s="505" t="str">
        <f>六年级BMI</f>
        <v/>
      </c>
      <c r="O1338" s="499" t="str">
        <f>六年级BMI等级</f>
        <v/>
      </c>
      <c r="P1338" s="500" t="str">
        <f>六年级BMI得分</f>
        <v/>
      </c>
      <c r="Q1338" s="515" t="str">
        <f>六年级肺活量得分</f>
        <v/>
      </c>
      <c r="R1338" s="512" t="str">
        <f>六年级等级</f>
        <v/>
      </c>
      <c r="S1338" s="516" t="str">
        <f>六年级50米跑得分</f>
        <v/>
      </c>
      <c r="T1338" s="517" t="str">
        <f>六年级等级</f>
        <v/>
      </c>
      <c r="U1338" s="516" t="str">
        <f>六年级坐位体前屈得分</f>
        <v/>
      </c>
      <c r="V1338" s="517" t="str">
        <f>六年级等级</f>
        <v/>
      </c>
      <c r="W1338" s="516" t="str">
        <f>六年级一分钟跳绳得分</f>
        <v/>
      </c>
      <c r="X1338" s="517" t="str">
        <f>六年级等级</f>
        <v/>
      </c>
      <c r="Y1338" s="515" t="str">
        <f>六年级仰卧起坐得分</f>
        <v/>
      </c>
      <c r="Z1338" s="518" t="str">
        <f>六年级等级</f>
        <v/>
      </c>
      <c r="AA1338" s="533" t="str">
        <f>六年级折返跑得分</f>
        <v/>
      </c>
      <c r="AB1338" s="515" t="str">
        <f>六年级等级</f>
        <v/>
      </c>
      <c r="AC1338" s="533" t="str">
        <f>六年级跳绳附加分</f>
        <v/>
      </c>
      <c r="AD1338" s="534" t="str">
        <f>六年级标准分</f>
        <v/>
      </c>
      <c r="AE1338" s="534" t="str">
        <f>六年级总分</f>
        <v/>
      </c>
      <c r="AF1338" s="517" t="str">
        <f>六年级等级</f>
        <v/>
      </c>
      <c r="AM1338" s="452" t="str">
        <f>折返时间</f>
        <v/>
      </c>
    </row>
    <row r="1339" spans="1:39">
      <c r="A1339" s="476">
        <v>620</v>
      </c>
      <c r="B1339" s="477">
        <v>7</v>
      </c>
      <c r="C1339" s="632"/>
      <c r="D1339" s="633"/>
      <c r="E1339" s="632"/>
      <c r="F1339" s="625"/>
      <c r="G1339" s="608"/>
      <c r="H1339" s="475"/>
      <c r="I1339" s="613"/>
      <c r="J1339" s="614"/>
      <c r="K1339" s="614"/>
      <c r="L1339" s="615"/>
      <c r="M1339" s="616"/>
      <c r="N1339" s="505" t="str">
        <f>六年级BMI</f>
        <v/>
      </c>
      <c r="O1339" s="499" t="str">
        <f>六年级BMI等级</f>
        <v/>
      </c>
      <c r="P1339" s="500" t="str">
        <f>六年级BMI得分</f>
        <v/>
      </c>
      <c r="Q1339" s="515" t="str">
        <f>六年级肺活量得分</f>
        <v/>
      </c>
      <c r="R1339" s="512" t="str">
        <f>六年级等级</f>
        <v/>
      </c>
      <c r="S1339" s="516" t="str">
        <f>六年级50米跑得分</f>
        <v/>
      </c>
      <c r="T1339" s="517" t="str">
        <f>六年级等级</f>
        <v/>
      </c>
      <c r="U1339" s="516" t="str">
        <f>六年级坐位体前屈得分</f>
        <v/>
      </c>
      <c r="V1339" s="517" t="str">
        <f>六年级等级</f>
        <v/>
      </c>
      <c r="W1339" s="516" t="str">
        <f>六年级一分钟跳绳得分</f>
        <v/>
      </c>
      <c r="X1339" s="517" t="str">
        <f>六年级等级</f>
        <v/>
      </c>
      <c r="Y1339" s="515" t="str">
        <f>六年级仰卧起坐得分</f>
        <v/>
      </c>
      <c r="Z1339" s="518" t="str">
        <f>六年级等级</f>
        <v/>
      </c>
      <c r="AA1339" s="533" t="str">
        <f>六年级折返跑得分</f>
        <v/>
      </c>
      <c r="AB1339" s="515" t="str">
        <f>六年级等级</f>
        <v/>
      </c>
      <c r="AC1339" s="533" t="str">
        <f>六年级跳绳附加分</f>
        <v/>
      </c>
      <c r="AD1339" s="534" t="str">
        <f>六年级标准分</f>
        <v/>
      </c>
      <c r="AE1339" s="534" t="str">
        <f>六年级总分</f>
        <v/>
      </c>
      <c r="AF1339" s="517" t="str">
        <f>六年级等级</f>
        <v/>
      </c>
      <c r="AM1339" s="452" t="str">
        <f>折返时间</f>
        <v/>
      </c>
    </row>
    <row r="1340" spans="1:39">
      <c r="A1340" s="476">
        <v>620</v>
      </c>
      <c r="B1340" s="477">
        <v>8</v>
      </c>
      <c r="C1340" s="632"/>
      <c r="D1340" s="633"/>
      <c r="E1340" s="632"/>
      <c r="F1340" s="625"/>
      <c r="G1340" s="608"/>
      <c r="H1340" s="475"/>
      <c r="I1340" s="613"/>
      <c r="J1340" s="614"/>
      <c r="K1340" s="614"/>
      <c r="L1340" s="615"/>
      <c r="M1340" s="616"/>
      <c r="N1340" s="505" t="str">
        <f>六年级BMI</f>
        <v/>
      </c>
      <c r="O1340" s="499" t="str">
        <f>六年级BMI等级</f>
        <v/>
      </c>
      <c r="P1340" s="500" t="str">
        <f>六年级BMI得分</f>
        <v/>
      </c>
      <c r="Q1340" s="515" t="str">
        <f>六年级肺活量得分</f>
        <v/>
      </c>
      <c r="R1340" s="512" t="str">
        <f>六年级等级</f>
        <v/>
      </c>
      <c r="S1340" s="516" t="str">
        <f>六年级50米跑得分</f>
        <v/>
      </c>
      <c r="T1340" s="517" t="str">
        <f>六年级等级</f>
        <v/>
      </c>
      <c r="U1340" s="516" t="str">
        <f>六年级坐位体前屈得分</f>
        <v/>
      </c>
      <c r="V1340" s="517" t="str">
        <f>六年级等级</f>
        <v/>
      </c>
      <c r="W1340" s="516" t="str">
        <f>六年级一分钟跳绳得分</f>
        <v/>
      </c>
      <c r="X1340" s="517" t="str">
        <f>六年级等级</f>
        <v/>
      </c>
      <c r="Y1340" s="515" t="str">
        <f>六年级仰卧起坐得分</f>
        <v/>
      </c>
      <c r="Z1340" s="518" t="str">
        <f>六年级等级</f>
        <v/>
      </c>
      <c r="AA1340" s="533" t="str">
        <f>六年级折返跑得分</f>
        <v/>
      </c>
      <c r="AB1340" s="515" t="str">
        <f>六年级等级</f>
        <v/>
      </c>
      <c r="AC1340" s="533" t="str">
        <f>六年级跳绳附加分</f>
        <v/>
      </c>
      <c r="AD1340" s="534" t="str">
        <f>六年级标准分</f>
        <v/>
      </c>
      <c r="AE1340" s="534" t="str">
        <f>六年级总分</f>
        <v/>
      </c>
      <c r="AF1340" s="517" t="str">
        <f>六年级等级</f>
        <v/>
      </c>
      <c r="AM1340" s="452" t="str">
        <f>折返时间</f>
        <v/>
      </c>
    </row>
    <row r="1341" spans="1:39">
      <c r="A1341" s="476">
        <v>620</v>
      </c>
      <c r="B1341" s="477">
        <v>9</v>
      </c>
      <c r="C1341" s="632"/>
      <c r="D1341" s="633"/>
      <c r="E1341" s="632"/>
      <c r="F1341" s="625"/>
      <c r="G1341" s="608"/>
      <c r="H1341" s="475"/>
      <c r="I1341" s="613"/>
      <c r="J1341" s="614"/>
      <c r="K1341" s="614"/>
      <c r="L1341" s="615"/>
      <c r="M1341" s="616"/>
      <c r="N1341" s="505" t="str">
        <f>六年级BMI</f>
        <v/>
      </c>
      <c r="O1341" s="499" t="str">
        <f>六年级BMI等级</f>
        <v/>
      </c>
      <c r="P1341" s="500" t="str">
        <f>六年级BMI得分</f>
        <v/>
      </c>
      <c r="Q1341" s="515" t="str">
        <f>六年级肺活量得分</f>
        <v/>
      </c>
      <c r="R1341" s="512" t="str">
        <f>六年级等级</f>
        <v/>
      </c>
      <c r="S1341" s="516" t="str">
        <f>六年级50米跑得分</f>
        <v/>
      </c>
      <c r="T1341" s="517" t="str">
        <f>六年级等级</f>
        <v/>
      </c>
      <c r="U1341" s="516" t="str">
        <f>六年级坐位体前屈得分</f>
        <v/>
      </c>
      <c r="V1341" s="517" t="str">
        <f>六年级等级</f>
        <v/>
      </c>
      <c r="W1341" s="516" t="str">
        <f>六年级一分钟跳绳得分</f>
        <v/>
      </c>
      <c r="X1341" s="517" t="str">
        <f>六年级等级</f>
        <v/>
      </c>
      <c r="Y1341" s="515" t="str">
        <f>六年级仰卧起坐得分</f>
        <v/>
      </c>
      <c r="Z1341" s="518" t="str">
        <f>六年级等级</f>
        <v/>
      </c>
      <c r="AA1341" s="533" t="str">
        <f>六年级折返跑得分</f>
        <v/>
      </c>
      <c r="AB1341" s="515" t="str">
        <f>六年级等级</f>
        <v/>
      </c>
      <c r="AC1341" s="533" t="str">
        <f>六年级跳绳附加分</f>
        <v/>
      </c>
      <c r="AD1341" s="534" t="str">
        <f>六年级标准分</f>
        <v/>
      </c>
      <c r="AE1341" s="534" t="str">
        <f>六年级总分</f>
        <v/>
      </c>
      <c r="AF1341" s="517" t="str">
        <f>六年级等级</f>
        <v/>
      </c>
      <c r="AM1341" s="452" t="str">
        <f>折返时间</f>
        <v/>
      </c>
    </row>
    <row r="1342" spans="1:39">
      <c r="A1342" s="476">
        <v>620</v>
      </c>
      <c r="B1342" s="477">
        <v>10</v>
      </c>
      <c r="C1342" s="632"/>
      <c r="D1342" s="633"/>
      <c r="E1342" s="632"/>
      <c r="F1342" s="625"/>
      <c r="G1342" s="608"/>
      <c r="H1342" s="475"/>
      <c r="I1342" s="613"/>
      <c r="J1342" s="614"/>
      <c r="K1342" s="614"/>
      <c r="L1342" s="615"/>
      <c r="M1342" s="616"/>
      <c r="N1342" s="505" t="str">
        <f>六年级BMI</f>
        <v/>
      </c>
      <c r="O1342" s="499" t="str">
        <f>六年级BMI等级</f>
        <v/>
      </c>
      <c r="P1342" s="500" t="str">
        <f>六年级BMI得分</f>
        <v/>
      </c>
      <c r="Q1342" s="515" t="str">
        <f>六年级肺活量得分</f>
        <v/>
      </c>
      <c r="R1342" s="512" t="str">
        <f>六年级等级</f>
        <v/>
      </c>
      <c r="S1342" s="516" t="str">
        <f>六年级50米跑得分</f>
        <v/>
      </c>
      <c r="T1342" s="517" t="str">
        <f>六年级等级</f>
        <v/>
      </c>
      <c r="U1342" s="516" t="str">
        <f>六年级坐位体前屈得分</f>
        <v/>
      </c>
      <c r="V1342" s="517" t="str">
        <f>六年级等级</f>
        <v/>
      </c>
      <c r="W1342" s="516" t="str">
        <f>六年级一分钟跳绳得分</f>
        <v/>
      </c>
      <c r="X1342" s="517" t="str">
        <f>六年级等级</f>
        <v/>
      </c>
      <c r="Y1342" s="515" t="str">
        <f>六年级仰卧起坐得分</f>
        <v/>
      </c>
      <c r="Z1342" s="518" t="str">
        <f>六年级等级</f>
        <v/>
      </c>
      <c r="AA1342" s="533" t="str">
        <f>六年级折返跑得分</f>
        <v/>
      </c>
      <c r="AB1342" s="515" t="str">
        <f>六年级等级</f>
        <v/>
      </c>
      <c r="AC1342" s="533" t="str">
        <f>六年级跳绳附加分</f>
        <v/>
      </c>
      <c r="AD1342" s="534" t="str">
        <f>六年级标准分</f>
        <v/>
      </c>
      <c r="AE1342" s="534" t="str">
        <f>六年级总分</f>
        <v/>
      </c>
      <c r="AF1342" s="517" t="str">
        <f>六年级等级</f>
        <v/>
      </c>
      <c r="AM1342" s="452" t="str">
        <f>折返时间</f>
        <v/>
      </c>
    </row>
    <row r="1343" spans="1:39">
      <c r="A1343" s="476">
        <v>620</v>
      </c>
      <c r="B1343" s="477">
        <v>11</v>
      </c>
      <c r="C1343" s="632"/>
      <c r="D1343" s="633"/>
      <c r="E1343" s="632"/>
      <c r="F1343" s="625"/>
      <c r="G1343" s="608"/>
      <c r="H1343" s="475"/>
      <c r="I1343" s="613"/>
      <c r="J1343" s="614"/>
      <c r="K1343" s="614"/>
      <c r="L1343" s="615"/>
      <c r="M1343" s="616"/>
      <c r="N1343" s="505" t="str">
        <f>六年级BMI</f>
        <v/>
      </c>
      <c r="O1343" s="499" t="str">
        <f>六年级BMI等级</f>
        <v/>
      </c>
      <c r="P1343" s="500" t="str">
        <f>六年级BMI得分</f>
        <v/>
      </c>
      <c r="Q1343" s="515" t="str">
        <f>六年级肺活量得分</f>
        <v/>
      </c>
      <c r="R1343" s="512" t="str">
        <f>六年级等级</f>
        <v/>
      </c>
      <c r="S1343" s="516" t="str">
        <f>六年级50米跑得分</f>
        <v/>
      </c>
      <c r="T1343" s="517" t="str">
        <f>六年级等级</f>
        <v/>
      </c>
      <c r="U1343" s="516" t="str">
        <f>六年级坐位体前屈得分</f>
        <v/>
      </c>
      <c r="V1343" s="517" t="str">
        <f>六年级等级</f>
        <v/>
      </c>
      <c r="W1343" s="516" t="str">
        <f>六年级一分钟跳绳得分</f>
        <v/>
      </c>
      <c r="X1343" s="517" t="str">
        <f>六年级等级</f>
        <v/>
      </c>
      <c r="Y1343" s="515" t="str">
        <f>六年级仰卧起坐得分</f>
        <v/>
      </c>
      <c r="Z1343" s="518" t="str">
        <f>六年级等级</f>
        <v/>
      </c>
      <c r="AA1343" s="533" t="str">
        <f>六年级折返跑得分</f>
        <v/>
      </c>
      <c r="AB1343" s="515" t="str">
        <f>六年级等级</f>
        <v/>
      </c>
      <c r="AC1343" s="533" t="str">
        <f>六年级跳绳附加分</f>
        <v/>
      </c>
      <c r="AD1343" s="534" t="str">
        <f>六年级标准分</f>
        <v/>
      </c>
      <c r="AE1343" s="534" t="str">
        <f>六年级总分</f>
        <v/>
      </c>
      <c r="AF1343" s="517" t="str">
        <f>六年级等级</f>
        <v/>
      </c>
      <c r="AM1343" s="452" t="str">
        <f>折返时间</f>
        <v/>
      </c>
    </row>
    <row r="1344" spans="1:39">
      <c r="A1344" s="476">
        <v>620</v>
      </c>
      <c r="B1344" s="477">
        <v>12</v>
      </c>
      <c r="C1344" s="632"/>
      <c r="D1344" s="633"/>
      <c r="E1344" s="632"/>
      <c r="F1344" s="625"/>
      <c r="G1344" s="608"/>
      <c r="H1344" s="475"/>
      <c r="I1344" s="613"/>
      <c r="J1344" s="614"/>
      <c r="K1344" s="614"/>
      <c r="L1344" s="615"/>
      <c r="M1344" s="616"/>
      <c r="N1344" s="505" t="str">
        <f>六年级BMI</f>
        <v/>
      </c>
      <c r="O1344" s="499" t="str">
        <f>六年级BMI等级</f>
        <v/>
      </c>
      <c r="P1344" s="500" t="str">
        <f>六年级BMI得分</f>
        <v/>
      </c>
      <c r="Q1344" s="515" t="str">
        <f>六年级肺活量得分</f>
        <v/>
      </c>
      <c r="R1344" s="512" t="str">
        <f>六年级等级</f>
        <v/>
      </c>
      <c r="S1344" s="516" t="str">
        <f>六年级50米跑得分</f>
        <v/>
      </c>
      <c r="T1344" s="517" t="str">
        <f>六年级等级</f>
        <v/>
      </c>
      <c r="U1344" s="516" t="str">
        <f>六年级坐位体前屈得分</f>
        <v/>
      </c>
      <c r="V1344" s="517" t="str">
        <f>六年级等级</f>
        <v/>
      </c>
      <c r="W1344" s="516" t="str">
        <f>六年级一分钟跳绳得分</f>
        <v/>
      </c>
      <c r="X1344" s="517" t="str">
        <f>六年级等级</f>
        <v/>
      </c>
      <c r="Y1344" s="515" t="str">
        <f>六年级仰卧起坐得分</f>
        <v/>
      </c>
      <c r="Z1344" s="518" t="str">
        <f>六年级等级</f>
        <v/>
      </c>
      <c r="AA1344" s="533" t="str">
        <f>六年级折返跑得分</f>
        <v/>
      </c>
      <c r="AB1344" s="515" t="str">
        <f>六年级等级</f>
        <v/>
      </c>
      <c r="AC1344" s="533" t="str">
        <f>六年级跳绳附加分</f>
        <v/>
      </c>
      <c r="AD1344" s="534" t="str">
        <f>六年级标准分</f>
        <v/>
      </c>
      <c r="AE1344" s="534" t="str">
        <f>六年级总分</f>
        <v/>
      </c>
      <c r="AF1344" s="517" t="str">
        <f>六年级等级</f>
        <v/>
      </c>
      <c r="AM1344" s="452" t="str">
        <f>折返时间</f>
        <v/>
      </c>
    </row>
    <row r="1345" spans="1:39">
      <c r="A1345" s="476">
        <v>620</v>
      </c>
      <c r="B1345" s="477">
        <v>13</v>
      </c>
      <c r="C1345" s="632"/>
      <c r="D1345" s="633"/>
      <c r="E1345" s="632"/>
      <c r="F1345" s="625"/>
      <c r="G1345" s="608"/>
      <c r="H1345" s="475"/>
      <c r="I1345" s="613"/>
      <c r="J1345" s="614"/>
      <c r="K1345" s="614"/>
      <c r="L1345" s="615"/>
      <c r="M1345" s="616"/>
      <c r="N1345" s="505" t="str">
        <f>六年级BMI</f>
        <v/>
      </c>
      <c r="O1345" s="499" t="str">
        <f>六年级BMI等级</f>
        <v/>
      </c>
      <c r="P1345" s="500" t="str">
        <f>六年级BMI得分</f>
        <v/>
      </c>
      <c r="Q1345" s="515" t="str">
        <f>六年级肺活量得分</f>
        <v/>
      </c>
      <c r="R1345" s="512" t="str">
        <f>六年级等级</f>
        <v/>
      </c>
      <c r="S1345" s="516" t="str">
        <f>六年级50米跑得分</f>
        <v/>
      </c>
      <c r="T1345" s="517" t="str">
        <f>六年级等级</f>
        <v/>
      </c>
      <c r="U1345" s="516" t="str">
        <f>六年级坐位体前屈得分</f>
        <v/>
      </c>
      <c r="V1345" s="517" t="str">
        <f>六年级等级</f>
        <v/>
      </c>
      <c r="W1345" s="516" t="str">
        <f>六年级一分钟跳绳得分</f>
        <v/>
      </c>
      <c r="X1345" s="517" t="str">
        <f>六年级等级</f>
        <v/>
      </c>
      <c r="Y1345" s="515" t="str">
        <f>六年级仰卧起坐得分</f>
        <v/>
      </c>
      <c r="Z1345" s="518" t="str">
        <f>六年级等级</f>
        <v/>
      </c>
      <c r="AA1345" s="533" t="str">
        <f>六年级折返跑得分</f>
        <v/>
      </c>
      <c r="AB1345" s="515" t="str">
        <f>六年级等级</f>
        <v/>
      </c>
      <c r="AC1345" s="533" t="str">
        <f>六年级跳绳附加分</f>
        <v/>
      </c>
      <c r="AD1345" s="534" t="str">
        <f>六年级标准分</f>
        <v/>
      </c>
      <c r="AE1345" s="534" t="str">
        <f>六年级总分</f>
        <v/>
      </c>
      <c r="AF1345" s="517" t="str">
        <f>六年级等级</f>
        <v/>
      </c>
      <c r="AM1345" s="452" t="str">
        <f>折返时间</f>
        <v/>
      </c>
    </row>
    <row r="1346" spans="1:39">
      <c r="A1346" s="476">
        <v>620</v>
      </c>
      <c r="B1346" s="477">
        <v>14</v>
      </c>
      <c r="C1346" s="632"/>
      <c r="D1346" s="633"/>
      <c r="E1346" s="632"/>
      <c r="F1346" s="625"/>
      <c r="G1346" s="608"/>
      <c r="H1346" s="475"/>
      <c r="I1346" s="613"/>
      <c r="J1346" s="614"/>
      <c r="K1346" s="614"/>
      <c r="L1346" s="615"/>
      <c r="M1346" s="616"/>
      <c r="N1346" s="505" t="str">
        <f>六年级BMI</f>
        <v/>
      </c>
      <c r="O1346" s="499" t="str">
        <f>六年级BMI等级</f>
        <v/>
      </c>
      <c r="P1346" s="500" t="str">
        <f>六年级BMI得分</f>
        <v/>
      </c>
      <c r="Q1346" s="515" t="str">
        <f>六年级肺活量得分</f>
        <v/>
      </c>
      <c r="R1346" s="512" t="str">
        <f>六年级等级</f>
        <v/>
      </c>
      <c r="S1346" s="516" t="str">
        <f>六年级50米跑得分</f>
        <v/>
      </c>
      <c r="T1346" s="517" t="str">
        <f>六年级等级</f>
        <v/>
      </c>
      <c r="U1346" s="516" t="str">
        <f>六年级坐位体前屈得分</f>
        <v/>
      </c>
      <c r="V1346" s="517" t="str">
        <f>六年级等级</f>
        <v/>
      </c>
      <c r="W1346" s="516" t="str">
        <f>六年级一分钟跳绳得分</f>
        <v/>
      </c>
      <c r="X1346" s="517" t="str">
        <f>六年级等级</f>
        <v/>
      </c>
      <c r="Y1346" s="515" t="str">
        <f>六年级仰卧起坐得分</f>
        <v/>
      </c>
      <c r="Z1346" s="518" t="str">
        <f>六年级等级</f>
        <v/>
      </c>
      <c r="AA1346" s="533" t="str">
        <f>六年级折返跑得分</f>
        <v/>
      </c>
      <c r="AB1346" s="515" t="str">
        <f>六年级等级</f>
        <v/>
      </c>
      <c r="AC1346" s="533" t="str">
        <f>六年级跳绳附加分</f>
        <v/>
      </c>
      <c r="AD1346" s="534" t="str">
        <f>六年级标准分</f>
        <v/>
      </c>
      <c r="AE1346" s="534" t="str">
        <f>六年级总分</f>
        <v/>
      </c>
      <c r="AF1346" s="517" t="str">
        <f>六年级等级</f>
        <v/>
      </c>
      <c r="AM1346" s="452" t="str">
        <f>折返时间</f>
        <v/>
      </c>
    </row>
    <row r="1347" spans="1:39">
      <c r="A1347" s="476">
        <v>620</v>
      </c>
      <c r="B1347" s="477">
        <v>15</v>
      </c>
      <c r="C1347" s="632"/>
      <c r="D1347" s="633"/>
      <c r="E1347" s="632"/>
      <c r="F1347" s="625"/>
      <c r="G1347" s="608"/>
      <c r="H1347" s="475"/>
      <c r="I1347" s="613"/>
      <c r="J1347" s="614"/>
      <c r="K1347" s="614"/>
      <c r="L1347" s="615"/>
      <c r="M1347" s="616"/>
      <c r="N1347" s="505" t="str">
        <f>六年级BMI</f>
        <v/>
      </c>
      <c r="O1347" s="499" t="str">
        <f>六年级BMI等级</f>
        <v/>
      </c>
      <c r="P1347" s="500" t="str">
        <f>六年级BMI得分</f>
        <v/>
      </c>
      <c r="Q1347" s="515" t="str">
        <f>六年级肺活量得分</f>
        <v/>
      </c>
      <c r="R1347" s="512" t="str">
        <f>六年级等级</f>
        <v/>
      </c>
      <c r="S1347" s="516" t="str">
        <f>六年级50米跑得分</f>
        <v/>
      </c>
      <c r="T1347" s="517" t="str">
        <f>六年级等级</f>
        <v/>
      </c>
      <c r="U1347" s="516" t="str">
        <f>六年级坐位体前屈得分</f>
        <v/>
      </c>
      <c r="V1347" s="517" t="str">
        <f>六年级等级</f>
        <v/>
      </c>
      <c r="W1347" s="516" t="str">
        <f>六年级一分钟跳绳得分</f>
        <v/>
      </c>
      <c r="X1347" s="517" t="str">
        <f>六年级等级</f>
        <v/>
      </c>
      <c r="Y1347" s="515" t="str">
        <f>六年级仰卧起坐得分</f>
        <v/>
      </c>
      <c r="Z1347" s="518" t="str">
        <f>六年级等级</f>
        <v/>
      </c>
      <c r="AA1347" s="533" t="str">
        <f>六年级折返跑得分</f>
        <v/>
      </c>
      <c r="AB1347" s="515" t="str">
        <f>六年级等级</f>
        <v/>
      </c>
      <c r="AC1347" s="533" t="str">
        <f>六年级跳绳附加分</f>
        <v/>
      </c>
      <c r="AD1347" s="534" t="str">
        <f>六年级标准分</f>
        <v/>
      </c>
      <c r="AE1347" s="534" t="str">
        <f>六年级总分</f>
        <v/>
      </c>
      <c r="AF1347" s="517" t="str">
        <f>六年级等级</f>
        <v/>
      </c>
      <c r="AM1347" s="452" t="str">
        <f>折返时间</f>
        <v/>
      </c>
    </row>
    <row r="1348" spans="1:39">
      <c r="A1348" s="476">
        <v>620</v>
      </c>
      <c r="B1348" s="477">
        <v>16</v>
      </c>
      <c r="C1348" s="632"/>
      <c r="D1348" s="633"/>
      <c r="E1348" s="632"/>
      <c r="F1348" s="625"/>
      <c r="G1348" s="608"/>
      <c r="H1348" s="475"/>
      <c r="I1348" s="613"/>
      <c r="J1348" s="614"/>
      <c r="K1348" s="614"/>
      <c r="L1348" s="615"/>
      <c r="M1348" s="616"/>
      <c r="N1348" s="505" t="str">
        <f>六年级BMI</f>
        <v/>
      </c>
      <c r="O1348" s="499" t="str">
        <f>六年级BMI等级</f>
        <v/>
      </c>
      <c r="P1348" s="500" t="str">
        <f>六年级BMI得分</f>
        <v/>
      </c>
      <c r="Q1348" s="515" t="str">
        <f>六年级肺活量得分</f>
        <v/>
      </c>
      <c r="R1348" s="512" t="str">
        <f>六年级等级</f>
        <v/>
      </c>
      <c r="S1348" s="516" t="str">
        <f>六年级50米跑得分</f>
        <v/>
      </c>
      <c r="T1348" s="517" t="str">
        <f>六年级等级</f>
        <v/>
      </c>
      <c r="U1348" s="516" t="str">
        <f>六年级坐位体前屈得分</f>
        <v/>
      </c>
      <c r="V1348" s="517" t="str">
        <f>六年级等级</f>
        <v/>
      </c>
      <c r="W1348" s="516" t="str">
        <f>六年级一分钟跳绳得分</f>
        <v/>
      </c>
      <c r="X1348" s="517" t="str">
        <f>六年级等级</f>
        <v/>
      </c>
      <c r="Y1348" s="515" t="str">
        <f>六年级仰卧起坐得分</f>
        <v/>
      </c>
      <c r="Z1348" s="518" t="str">
        <f>六年级等级</f>
        <v/>
      </c>
      <c r="AA1348" s="533" t="str">
        <f>六年级折返跑得分</f>
        <v/>
      </c>
      <c r="AB1348" s="515" t="str">
        <f>六年级等级</f>
        <v/>
      </c>
      <c r="AC1348" s="533" t="str">
        <f>六年级跳绳附加分</f>
        <v/>
      </c>
      <c r="AD1348" s="534" t="str">
        <f>六年级标准分</f>
        <v/>
      </c>
      <c r="AE1348" s="534" t="str">
        <f>六年级总分</f>
        <v/>
      </c>
      <c r="AF1348" s="517" t="str">
        <f>六年级等级</f>
        <v/>
      </c>
      <c r="AM1348" s="452" t="str">
        <f>折返时间</f>
        <v/>
      </c>
    </row>
    <row r="1349" spans="1:39">
      <c r="A1349" s="476">
        <v>620</v>
      </c>
      <c r="B1349" s="477">
        <v>17</v>
      </c>
      <c r="C1349" s="632"/>
      <c r="D1349" s="633"/>
      <c r="E1349" s="632"/>
      <c r="F1349" s="625"/>
      <c r="G1349" s="608"/>
      <c r="H1349" s="475"/>
      <c r="I1349" s="613"/>
      <c r="J1349" s="614"/>
      <c r="K1349" s="614"/>
      <c r="L1349" s="615"/>
      <c r="M1349" s="616"/>
      <c r="N1349" s="505" t="str">
        <f>六年级BMI</f>
        <v/>
      </c>
      <c r="O1349" s="499" t="str">
        <f>六年级BMI等级</f>
        <v/>
      </c>
      <c r="P1349" s="500" t="str">
        <f>六年级BMI得分</f>
        <v/>
      </c>
      <c r="Q1349" s="515" t="str">
        <f>六年级肺活量得分</f>
        <v/>
      </c>
      <c r="R1349" s="512" t="str">
        <f>六年级等级</f>
        <v/>
      </c>
      <c r="S1349" s="516" t="str">
        <f>六年级50米跑得分</f>
        <v/>
      </c>
      <c r="T1349" s="517" t="str">
        <f>六年级等级</f>
        <v/>
      </c>
      <c r="U1349" s="516" t="str">
        <f>六年级坐位体前屈得分</f>
        <v/>
      </c>
      <c r="V1349" s="517" t="str">
        <f>六年级等级</f>
        <v/>
      </c>
      <c r="W1349" s="516" t="str">
        <f>六年级一分钟跳绳得分</f>
        <v/>
      </c>
      <c r="X1349" s="517" t="str">
        <f>六年级等级</f>
        <v/>
      </c>
      <c r="Y1349" s="515" t="str">
        <f>六年级仰卧起坐得分</f>
        <v/>
      </c>
      <c r="Z1349" s="518" t="str">
        <f>六年级等级</f>
        <v/>
      </c>
      <c r="AA1349" s="533" t="str">
        <f>六年级折返跑得分</f>
        <v/>
      </c>
      <c r="AB1349" s="515" t="str">
        <f>六年级等级</f>
        <v/>
      </c>
      <c r="AC1349" s="533" t="str">
        <f>六年级跳绳附加分</f>
        <v/>
      </c>
      <c r="AD1349" s="534" t="str">
        <f>六年级标准分</f>
        <v/>
      </c>
      <c r="AE1349" s="534" t="str">
        <f>六年级总分</f>
        <v/>
      </c>
      <c r="AF1349" s="517" t="str">
        <f>六年级等级</f>
        <v/>
      </c>
      <c r="AM1349" s="452" t="str">
        <f>折返时间</f>
        <v/>
      </c>
    </row>
    <row r="1350" spans="1:39">
      <c r="A1350" s="476">
        <v>620</v>
      </c>
      <c r="B1350" s="477">
        <v>18</v>
      </c>
      <c r="C1350" s="632"/>
      <c r="D1350" s="633"/>
      <c r="E1350" s="639"/>
      <c r="F1350" s="625"/>
      <c r="G1350" s="608"/>
      <c r="H1350" s="475"/>
      <c r="I1350" s="613"/>
      <c r="J1350" s="614"/>
      <c r="K1350" s="614"/>
      <c r="L1350" s="615"/>
      <c r="M1350" s="616"/>
      <c r="N1350" s="505" t="str">
        <f>六年级BMI</f>
        <v/>
      </c>
      <c r="O1350" s="499" t="str">
        <f>六年级BMI等级</f>
        <v/>
      </c>
      <c r="P1350" s="500" t="str">
        <f>六年级BMI得分</f>
        <v/>
      </c>
      <c r="Q1350" s="515" t="str">
        <f>六年级肺活量得分</f>
        <v/>
      </c>
      <c r="R1350" s="512" t="str">
        <f>六年级等级</f>
        <v/>
      </c>
      <c r="S1350" s="516" t="str">
        <f>六年级50米跑得分</f>
        <v/>
      </c>
      <c r="T1350" s="517" t="str">
        <f>六年级等级</f>
        <v/>
      </c>
      <c r="U1350" s="516" t="str">
        <f>六年级坐位体前屈得分</f>
        <v/>
      </c>
      <c r="V1350" s="517" t="str">
        <f>六年级等级</f>
        <v/>
      </c>
      <c r="W1350" s="516" t="str">
        <f>六年级一分钟跳绳得分</f>
        <v/>
      </c>
      <c r="X1350" s="517" t="str">
        <f>六年级等级</f>
        <v/>
      </c>
      <c r="Y1350" s="515" t="str">
        <f>六年级仰卧起坐得分</f>
        <v/>
      </c>
      <c r="Z1350" s="518" t="str">
        <f>六年级等级</f>
        <v/>
      </c>
      <c r="AA1350" s="533" t="str">
        <f>六年级折返跑得分</f>
        <v/>
      </c>
      <c r="AB1350" s="515" t="str">
        <f>六年级等级</f>
        <v/>
      </c>
      <c r="AC1350" s="533" t="str">
        <f>六年级跳绳附加分</f>
        <v/>
      </c>
      <c r="AD1350" s="534" t="str">
        <f>六年级标准分</f>
        <v/>
      </c>
      <c r="AE1350" s="534" t="str">
        <f>六年级总分</f>
        <v/>
      </c>
      <c r="AF1350" s="517" t="str">
        <f>六年级等级</f>
        <v/>
      </c>
      <c r="AM1350" s="452" t="str">
        <f>折返时间</f>
        <v/>
      </c>
    </row>
    <row r="1351" spans="1:39">
      <c r="A1351" s="476">
        <v>620</v>
      </c>
      <c r="B1351" s="477">
        <v>19</v>
      </c>
      <c r="C1351" s="632"/>
      <c r="D1351" s="633"/>
      <c r="E1351" s="639"/>
      <c r="F1351" s="625"/>
      <c r="G1351" s="608"/>
      <c r="H1351" s="475"/>
      <c r="I1351" s="613"/>
      <c r="J1351" s="614"/>
      <c r="K1351" s="614"/>
      <c r="L1351" s="615"/>
      <c r="M1351" s="616"/>
      <c r="N1351" s="505" t="str">
        <f>六年级BMI</f>
        <v/>
      </c>
      <c r="O1351" s="499" t="str">
        <f>六年级BMI等级</f>
        <v/>
      </c>
      <c r="P1351" s="500" t="str">
        <f>六年级BMI得分</f>
        <v/>
      </c>
      <c r="Q1351" s="515" t="str">
        <f>六年级肺活量得分</f>
        <v/>
      </c>
      <c r="R1351" s="512" t="str">
        <f>六年级等级</f>
        <v/>
      </c>
      <c r="S1351" s="516" t="str">
        <f>六年级50米跑得分</f>
        <v/>
      </c>
      <c r="T1351" s="517" t="str">
        <f>六年级等级</f>
        <v/>
      </c>
      <c r="U1351" s="516" t="str">
        <f>六年级坐位体前屈得分</f>
        <v/>
      </c>
      <c r="V1351" s="517" t="str">
        <f>六年级等级</f>
        <v/>
      </c>
      <c r="W1351" s="516" t="str">
        <f>六年级一分钟跳绳得分</f>
        <v/>
      </c>
      <c r="X1351" s="517" t="str">
        <f>六年级等级</f>
        <v/>
      </c>
      <c r="Y1351" s="515" t="str">
        <f>六年级仰卧起坐得分</f>
        <v/>
      </c>
      <c r="Z1351" s="518" t="str">
        <f>六年级等级</f>
        <v/>
      </c>
      <c r="AA1351" s="533" t="str">
        <f>六年级折返跑得分</f>
        <v/>
      </c>
      <c r="AB1351" s="515" t="str">
        <f>六年级等级</f>
        <v/>
      </c>
      <c r="AC1351" s="533" t="str">
        <f>六年级跳绳附加分</f>
        <v/>
      </c>
      <c r="AD1351" s="534" t="str">
        <f>六年级标准分</f>
        <v/>
      </c>
      <c r="AE1351" s="534" t="str">
        <f>六年级总分</f>
        <v/>
      </c>
      <c r="AF1351" s="517" t="str">
        <f>六年级等级</f>
        <v/>
      </c>
      <c r="AM1351" s="452" t="str">
        <f>折返时间</f>
        <v/>
      </c>
    </row>
    <row r="1352" spans="1:39">
      <c r="A1352" s="476">
        <v>620</v>
      </c>
      <c r="B1352" s="477">
        <v>20</v>
      </c>
      <c r="C1352" s="632"/>
      <c r="D1352" s="633"/>
      <c r="E1352" s="632"/>
      <c r="F1352" s="625"/>
      <c r="G1352" s="608"/>
      <c r="H1352" s="475"/>
      <c r="I1352" s="613"/>
      <c r="J1352" s="614"/>
      <c r="K1352" s="614"/>
      <c r="L1352" s="615"/>
      <c r="M1352" s="616"/>
      <c r="N1352" s="505" t="str">
        <f>六年级BMI</f>
        <v/>
      </c>
      <c r="O1352" s="499" t="str">
        <f>六年级BMI等级</f>
        <v/>
      </c>
      <c r="P1352" s="500" t="str">
        <f>六年级BMI得分</f>
        <v/>
      </c>
      <c r="Q1352" s="515" t="str">
        <f>六年级肺活量得分</f>
        <v/>
      </c>
      <c r="R1352" s="512" t="str">
        <f>六年级等级</f>
        <v/>
      </c>
      <c r="S1352" s="516" t="str">
        <f>六年级50米跑得分</f>
        <v/>
      </c>
      <c r="T1352" s="517" t="str">
        <f>六年级等级</f>
        <v/>
      </c>
      <c r="U1352" s="516" t="str">
        <f>六年级坐位体前屈得分</f>
        <v/>
      </c>
      <c r="V1352" s="517" t="str">
        <f>六年级等级</f>
        <v/>
      </c>
      <c r="W1352" s="516" t="str">
        <f>六年级一分钟跳绳得分</f>
        <v/>
      </c>
      <c r="X1352" s="517" t="str">
        <f>六年级等级</f>
        <v/>
      </c>
      <c r="Y1352" s="515" t="str">
        <f>六年级仰卧起坐得分</f>
        <v/>
      </c>
      <c r="Z1352" s="518" t="str">
        <f>六年级等级</f>
        <v/>
      </c>
      <c r="AA1352" s="533" t="str">
        <f>六年级折返跑得分</f>
        <v/>
      </c>
      <c r="AB1352" s="515" t="str">
        <f>六年级等级</f>
        <v/>
      </c>
      <c r="AC1352" s="533" t="str">
        <f>六年级跳绳附加分</f>
        <v/>
      </c>
      <c r="AD1352" s="534" t="str">
        <f>六年级标准分</f>
        <v/>
      </c>
      <c r="AE1352" s="534" t="str">
        <f>六年级总分</f>
        <v/>
      </c>
      <c r="AF1352" s="517" t="str">
        <f>六年级等级</f>
        <v/>
      </c>
      <c r="AM1352" s="452" t="str">
        <f>折返时间</f>
        <v/>
      </c>
    </row>
    <row r="1353" spans="1:39">
      <c r="A1353" s="476">
        <v>620</v>
      </c>
      <c r="B1353" s="477">
        <v>21</v>
      </c>
      <c r="C1353" s="632"/>
      <c r="D1353" s="633"/>
      <c r="E1353" s="632"/>
      <c r="F1353" s="625"/>
      <c r="G1353" s="608"/>
      <c r="H1353" s="475"/>
      <c r="I1353" s="613"/>
      <c r="J1353" s="614"/>
      <c r="K1353" s="614"/>
      <c r="L1353" s="615"/>
      <c r="M1353" s="616"/>
      <c r="N1353" s="505" t="str">
        <f>六年级BMI</f>
        <v/>
      </c>
      <c r="O1353" s="499" t="str">
        <f>六年级BMI等级</f>
        <v/>
      </c>
      <c r="P1353" s="500" t="str">
        <f>六年级BMI得分</f>
        <v/>
      </c>
      <c r="Q1353" s="515" t="str">
        <f>六年级肺活量得分</f>
        <v/>
      </c>
      <c r="R1353" s="512" t="str">
        <f>六年级等级</f>
        <v/>
      </c>
      <c r="S1353" s="516" t="str">
        <f>六年级50米跑得分</f>
        <v/>
      </c>
      <c r="T1353" s="517" t="str">
        <f>六年级等级</f>
        <v/>
      </c>
      <c r="U1353" s="516" t="str">
        <f>六年级坐位体前屈得分</f>
        <v/>
      </c>
      <c r="V1353" s="517" t="str">
        <f>六年级等级</f>
        <v/>
      </c>
      <c r="W1353" s="516" t="str">
        <f>六年级一分钟跳绳得分</f>
        <v/>
      </c>
      <c r="X1353" s="517" t="str">
        <f>六年级等级</f>
        <v/>
      </c>
      <c r="Y1353" s="515" t="str">
        <f>六年级仰卧起坐得分</f>
        <v/>
      </c>
      <c r="Z1353" s="518" t="str">
        <f>六年级等级</f>
        <v/>
      </c>
      <c r="AA1353" s="533" t="str">
        <f>六年级折返跑得分</f>
        <v/>
      </c>
      <c r="AB1353" s="515" t="str">
        <f>六年级等级</f>
        <v/>
      </c>
      <c r="AC1353" s="533" t="str">
        <f>六年级跳绳附加分</f>
        <v/>
      </c>
      <c r="AD1353" s="534" t="str">
        <f>六年级标准分</f>
        <v/>
      </c>
      <c r="AE1353" s="534" t="str">
        <f>六年级总分</f>
        <v/>
      </c>
      <c r="AF1353" s="517" t="str">
        <f>六年级等级</f>
        <v/>
      </c>
      <c r="AM1353" s="452" t="str">
        <f>折返时间</f>
        <v/>
      </c>
    </row>
    <row r="1354" spans="1:39">
      <c r="A1354" s="476">
        <v>620</v>
      </c>
      <c r="B1354" s="477">
        <v>22</v>
      </c>
      <c r="C1354" s="632"/>
      <c r="D1354" s="633"/>
      <c r="E1354" s="632"/>
      <c r="F1354" s="625"/>
      <c r="G1354" s="608"/>
      <c r="H1354" s="475"/>
      <c r="I1354" s="613"/>
      <c r="J1354" s="614"/>
      <c r="K1354" s="614"/>
      <c r="L1354" s="615"/>
      <c r="M1354" s="616"/>
      <c r="N1354" s="505" t="str">
        <f>六年级BMI</f>
        <v/>
      </c>
      <c r="O1354" s="499" t="str">
        <f>六年级BMI等级</f>
        <v/>
      </c>
      <c r="P1354" s="500" t="str">
        <f>六年级BMI得分</f>
        <v/>
      </c>
      <c r="Q1354" s="515" t="str">
        <f>六年级肺活量得分</f>
        <v/>
      </c>
      <c r="R1354" s="512" t="str">
        <f>六年级等级</f>
        <v/>
      </c>
      <c r="S1354" s="516" t="str">
        <f>六年级50米跑得分</f>
        <v/>
      </c>
      <c r="T1354" s="517" t="str">
        <f>六年级等级</f>
        <v/>
      </c>
      <c r="U1354" s="516" t="str">
        <f>六年级坐位体前屈得分</f>
        <v/>
      </c>
      <c r="V1354" s="517" t="str">
        <f>六年级等级</f>
        <v/>
      </c>
      <c r="W1354" s="516" t="str">
        <f>六年级一分钟跳绳得分</f>
        <v/>
      </c>
      <c r="X1354" s="517" t="str">
        <f>六年级等级</f>
        <v/>
      </c>
      <c r="Y1354" s="515" t="str">
        <f>六年级仰卧起坐得分</f>
        <v/>
      </c>
      <c r="Z1354" s="518" t="str">
        <f>六年级等级</f>
        <v/>
      </c>
      <c r="AA1354" s="533" t="str">
        <f>六年级折返跑得分</f>
        <v/>
      </c>
      <c r="AB1354" s="515" t="str">
        <f>六年级等级</f>
        <v/>
      </c>
      <c r="AC1354" s="533" t="str">
        <f>六年级跳绳附加分</f>
        <v/>
      </c>
      <c r="AD1354" s="534" t="str">
        <f>六年级标准分</f>
        <v/>
      </c>
      <c r="AE1354" s="534" t="str">
        <f>六年级总分</f>
        <v/>
      </c>
      <c r="AF1354" s="517" t="str">
        <f>六年级等级</f>
        <v/>
      </c>
      <c r="AM1354" s="452" t="str">
        <f>折返时间</f>
        <v/>
      </c>
    </row>
    <row r="1355" spans="1:39">
      <c r="A1355" s="476">
        <v>620</v>
      </c>
      <c r="B1355" s="477">
        <v>23</v>
      </c>
      <c r="C1355" s="632"/>
      <c r="D1355" s="633"/>
      <c r="E1355" s="632"/>
      <c r="F1355" s="625"/>
      <c r="G1355" s="608"/>
      <c r="H1355" s="475"/>
      <c r="I1355" s="613"/>
      <c r="J1355" s="614"/>
      <c r="K1355" s="614"/>
      <c r="L1355" s="615"/>
      <c r="M1355" s="616"/>
      <c r="N1355" s="505" t="str">
        <f>六年级BMI</f>
        <v/>
      </c>
      <c r="O1355" s="499" t="str">
        <f>六年级BMI等级</f>
        <v/>
      </c>
      <c r="P1355" s="500" t="str">
        <f>六年级BMI得分</f>
        <v/>
      </c>
      <c r="Q1355" s="515" t="str">
        <f>六年级肺活量得分</f>
        <v/>
      </c>
      <c r="R1355" s="512" t="str">
        <f>六年级等级</f>
        <v/>
      </c>
      <c r="S1355" s="516" t="str">
        <f>六年级50米跑得分</f>
        <v/>
      </c>
      <c r="T1355" s="517" t="str">
        <f>六年级等级</f>
        <v/>
      </c>
      <c r="U1355" s="516" t="str">
        <f>六年级坐位体前屈得分</f>
        <v/>
      </c>
      <c r="V1355" s="517" t="str">
        <f>六年级等级</f>
        <v/>
      </c>
      <c r="W1355" s="516" t="str">
        <f>六年级一分钟跳绳得分</f>
        <v/>
      </c>
      <c r="X1355" s="517" t="str">
        <f>六年级等级</f>
        <v/>
      </c>
      <c r="Y1355" s="515" t="str">
        <f>六年级仰卧起坐得分</f>
        <v/>
      </c>
      <c r="Z1355" s="518" t="str">
        <f>六年级等级</f>
        <v/>
      </c>
      <c r="AA1355" s="533" t="str">
        <f>六年级折返跑得分</f>
        <v/>
      </c>
      <c r="AB1355" s="515" t="str">
        <f>六年级等级</f>
        <v/>
      </c>
      <c r="AC1355" s="533" t="str">
        <f>六年级跳绳附加分</f>
        <v/>
      </c>
      <c r="AD1355" s="534" t="str">
        <f>六年级标准分</f>
        <v/>
      </c>
      <c r="AE1355" s="534" t="str">
        <f>六年级总分</f>
        <v/>
      </c>
      <c r="AF1355" s="517" t="str">
        <f>六年级等级</f>
        <v/>
      </c>
      <c r="AM1355" s="452" t="str">
        <f>折返时间</f>
        <v/>
      </c>
    </row>
    <row r="1356" spans="1:39">
      <c r="A1356" s="476">
        <v>620</v>
      </c>
      <c r="B1356" s="477">
        <v>24</v>
      </c>
      <c r="C1356" s="632"/>
      <c r="D1356" s="633"/>
      <c r="E1356" s="632"/>
      <c r="F1356" s="625"/>
      <c r="G1356" s="608"/>
      <c r="H1356" s="475"/>
      <c r="I1356" s="613"/>
      <c r="J1356" s="614"/>
      <c r="K1356" s="614"/>
      <c r="L1356" s="615"/>
      <c r="M1356" s="616"/>
      <c r="N1356" s="505" t="str">
        <f>六年级BMI</f>
        <v/>
      </c>
      <c r="O1356" s="499" t="str">
        <f>六年级BMI等级</f>
        <v/>
      </c>
      <c r="P1356" s="500" t="str">
        <f>六年级BMI得分</f>
        <v/>
      </c>
      <c r="Q1356" s="515" t="str">
        <f>六年级肺活量得分</f>
        <v/>
      </c>
      <c r="R1356" s="512" t="str">
        <f>六年级等级</f>
        <v/>
      </c>
      <c r="S1356" s="516" t="str">
        <f>六年级50米跑得分</f>
        <v/>
      </c>
      <c r="T1356" s="517" t="str">
        <f>六年级等级</f>
        <v/>
      </c>
      <c r="U1356" s="516" t="str">
        <f>六年级坐位体前屈得分</f>
        <v/>
      </c>
      <c r="V1356" s="517" t="str">
        <f>六年级等级</f>
        <v/>
      </c>
      <c r="W1356" s="516" t="str">
        <f>六年级一分钟跳绳得分</f>
        <v/>
      </c>
      <c r="X1356" s="517" t="str">
        <f>六年级等级</f>
        <v/>
      </c>
      <c r="Y1356" s="515" t="str">
        <f>六年级仰卧起坐得分</f>
        <v/>
      </c>
      <c r="Z1356" s="518" t="str">
        <f>六年级等级</f>
        <v/>
      </c>
      <c r="AA1356" s="533" t="str">
        <f>六年级折返跑得分</f>
        <v/>
      </c>
      <c r="AB1356" s="515" t="str">
        <f>六年级等级</f>
        <v/>
      </c>
      <c r="AC1356" s="533" t="str">
        <f>六年级跳绳附加分</f>
        <v/>
      </c>
      <c r="AD1356" s="534" t="str">
        <f>六年级标准分</f>
        <v/>
      </c>
      <c r="AE1356" s="534" t="str">
        <f>六年级总分</f>
        <v/>
      </c>
      <c r="AF1356" s="517" t="str">
        <f>六年级等级</f>
        <v/>
      </c>
      <c r="AM1356" s="452" t="str">
        <f>折返时间</f>
        <v/>
      </c>
    </row>
    <row r="1357" spans="1:39">
      <c r="A1357" s="476">
        <v>620</v>
      </c>
      <c r="B1357" s="477">
        <v>25</v>
      </c>
      <c r="C1357" s="632"/>
      <c r="D1357" s="633"/>
      <c r="E1357" s="632"/>
      <c r="F1357" s="625"/>
      <c r="G1357" s="608"/>
      <c r="H1357" s="475"/>
      <c r="I1357" s="613"/>
      <c r="J1357" s="614"/>
      <c r="K1357" s="614"/>
      <c r="L1357" s="615"/>
      <c r="M1357" s="616"/>
      <c r="N1357" s="505" t="str">
        <f>六年级BMI</f>
        <v/>
      </c>
      <c r="O1357" s="499" t="str">
        <f>六年级BMI等级</f>
        <v/>
      </c>
      <c r="P1357" s="500" t="str">
        <f>六年级BMI得分</f>
        <v/>
      </c>
      <c r="Q1357" s="515" t="str">
        <f>六年级肺活量得分</f>
        <v/>
      </c>
      <c r="R1357" s="512" t="str">
        <f>六年级等级</f>
        <v/>
      </c>
      <c r="S1357" s="516" t="str">
        <f>六年级50米跑得分</f>
        <v/>
      </c>
      <c r="T1357" s="517" t="str">
        <f>六年级等级</f>
        <v/>
      </c>
      <c r="U1357" s="516" t="str">
        <f>六年级坐位体前屈得分</f>
        <v/>
      </c>
      <c r="V1357" s="517" t="str">
        <f>六年级等级</f>
        <v/>
      </c>
      <c r="W1357" s="516" t="str">
        <f>六年级一分钟跳绳得分</f>
        <v/>
      </c>
      <c r="X1357" s="517" t="str">
        <f>六年级等级</f>
        <v/>
      </c>
      <c r="Y1357" s="515" t="str">
        <f>六年级仰卧起坐得分</f>
        <v/>
      </c>
      <c r="Z1357" s="518" t="str">
        <f>六年级等级</f>
        <v/>
      </c>
      <c r="AA1357" s="533" t="str">
        <f>六年级折返跑得分</f>
        <v/>
      </c>
      <c r="AB1357" s="515" t="str">
        <f>六年级等级</f>
        <v/>
      </c>
      <c r="AC1357" s="533" t="str">
        <f>六年级跳绳附加分</f>
        <v/>
      </c>
      <c r="AD1357" s="534" t="str">
        <f>六年级标准分</f>
        <v/>
      </c>
      <c r="AE1357" s="534" t="str">
        <f>六年级总分</f>
        <v/>
      </c>
      <c r="AF1357" s="517" t="str">
        <f>六年级等级</f>
        <v/>
      </c>
      <c r="AM1357" s="452" t="str">
        <f>折返时间</f>
        <v/>
      </c>
    </row>
    <row r="1358" spans="1:39">
      <c r="A1358" s="476">
        <v>620</v>
      </c>
      <c r="B1358" s="477">
        <v>26</v>
      </c>
      <c r="C1358" s="632"/>
      <c r="D1358" s="633"/>
      <c r="E1358" s="632"/>
      <c r="F1358" s="625"/>
      <c r="G1358" s="608"/>
      <c r="H1358" s="475"/>
      <c r="I1358" s="613"/>
      <c r="J1358" s="614"/>
      <c r="K1358" s="614"/>
      <c r="L1358" s="615"/>
      <c r="M1358" s="616"/>
      <c r="N1358" s="505" t="str">
        <f>六年级BMI</f>
        <v/>
      </c>
      <c r="O1358" s="499" t="str">
        <f>六年级BMI等级</f>
        <v/>
      </c>
      <c r="P1358" s="500" t="str">
        <f>六年级BMI得分</f>
        <v/>
      </c>
      <c r="Q1358" s="515" t="str">
        <f>六年级肺活量得分</f>
        <v/>
      </c>
      <c r="R1358" s="512" t="str">
        <f>六年级等级</f>
        <v/>
      </c>
      <c r="S1358" s="516" t="str">
        <f>六年级50米跑得分</f>
        <v/>
      </c>
      <c r="T1358" s="517" t="str">
        <f>六年级等级</f>
        <v/>
      </c>
      <c r="U1358" s="516" t="str">
        <f>六年级坐位体前屈得分</f>
        <v/>
      </c>
      <c r="V1358" s="517" t="str">
        <f>六年级等级</f>
        <v/>
      </c>
      <c r="W1358" s="516" t="str">
        <f>六年级一分钟跳绳得分</f>
        <v/>
      </c>
      <c r="X1358" s="517" t="str">
        <f>六年级等级</f>
        <v/>
      </c>
      <c r="Y1358" s="515" t="str">
        <f>六年级仰卧起坐得分</f>
        <v/>
      </c>
      <c r="Z1358" s="518" t="str">
        <f>六年级等级</f>
        <v/>
      </c>
      <c r="AA1358" s="533" t="str">
        <f>六年级折返跑得分</f>
        <v/>
      </c>
      <c r="AB1358" s="515" t="str">
        <f>六年级等级</f>
        <v/>
      </c>
      <c r="AC1358" s="533" t="str">
        <f>六年级跳绳附加分</f>
        <v/>
      </c>
      <c r="AD1358" s="534" t="str">
        <f>六年级标准分</f>
        <v/>
      </c>
      <c r="AE1358" s="534" t="str">
        <f>六年级总分</f>
        <v/>
      </c>
      <c r="AF1358" s="517" t="str">
        <f>六年级等级</f>
        <v/>
      </c>
      <c r="AM1358" s="452" t="str">
        <f>折返时间</f>
        <v/>
      </c>
    </row>
    <row r="1359" spans="1:39">
      <c r="A1359" s="476">
        <v>620</v>
      </c>
      <c r="B1359" s="477">
        <v>27</v>
      </c>
      <c r="C1359" s="632"/>
      <c r="D1359" s="633"/>
      <c r="E1359" s="632"/>
      <c r="F1359" s="625"/>
      <c r="G1359" s="608"/>
      <c r="H1359" s="475"/>
      <c r="I1359" s="613"/>
      <c r="J1359" s="614"/>
      <c r="K1359" s="614"/>
      <c r="L1359" s="615"/>
      <c r="M1359" s="616"/>
      <c r="N1359" s="505" t="str">
        <f>六年级BMI</f>
        <v/>
      </c>
      <c r="O1359" s="499" t="str">
        <f>六年级BMI等级</f>
        <v/>
      </c>
      <c r="P1359" s="500" t="str">
        <f>六年级BMI得分</f>
        <v/>
      </c>
      <c r="Q1359" s="515" t="str">
        <f>六年级肺活量得分</f>
        <v/>
      </c>
      <c r="R1359" s="512" t="str">
        <f>六年级等级</f>
        <v/>
      </c>
      <c r="S1359" s="516" t="str">
        <f>六年级50米跑得分</f>
        <v/>
      </c>
      <c r="T1359" s="517" t="str">
        <f>六年级等级</f>
        <v/>
      </c>
      <c r="U1359" s="516" t="str">
        <f>六年级坐位体前屈得分</f>
        <v/>
      </c>
      <c r="V1359" s="517" t="str">
        <f>六年级等级</f>
        <v/>
      </c>
      <c r="W1359" s="516" t="str">
        <f>六年级一分钟跳绳得分</f>
        <v/>
      </c>
      <c r="X1359" s="517" t="str">
        <f>六年级等级</f>
        <v/>
      </c>
      <c r="Y1359" s="515" t="str">
        <f>六年级仰卧起坐得分</f>
        <v/>
      </c>
      <c r="Z1359" s="518" t="str">
        <f>六年级等级</f>
        <v/>
      </c>
      <c r="AA1359" s="533" t="str">
        <f>六年级折返跑得分</f>
        <v/>
      </c>
      <c r="AB1359" s="515" t="str">
        <f>六年级等级</f>
        <v/>
      </c>
      <c r="AC1359" s="533" t="str">
        <f>六年级跳绳附加分</f>
        <v/>
      </c>
      <c r="AD1359" s="534" t="str">
        <f>六年级标准分</f>
        <v/>
      </c>
      <c r="AE1359" s="534" t="str">
        <f>六年级总分</f>
        <v/>
      </c>
      <c r="AF1359" s="517" t="str">
        <f>六年级等级</f>
        <v/>
      </c>
      <c r="AM1359" s="452" t="str">
        <f>折返时间</f>
        <v/>
      </c>
    </row>
    <row r="1360" spans="1:39">
      <c r="A1360" s="476">
        <v>620</v>
      </c>
      <c r="B1360" s="477">
        <v>28</v>
      </c>
      <c r="C1360" s="632"/>
      <c r="D1360" s="633"/>
      <c r="E1360" s="632"/>
      <c r="F1360" s="625"/>
      <c r="G1360" s="608"/>
      <c r="H1360" s="475"/>
      <c r="I1360" s="613"/>
      <c r="J1360" s="614"/>
      <c r="K1360" s="614"/>
      <c r="L1360" s="615"/>
      <c r="M1360" s="616"/>
      <c r="N1360" s="505" t="str">
        <f>六年级BMI</f>
        <v/>
      </c>
      <c r="O1360" s="499" t="str">
        <f>六年级BMI等级</f>
        <v/>
      </c>
      <c r="P1360" s="500" t="str">
        <f>六年级BMI得分</f>
        <v/>
      </c>
      <c r="Q1360" s="515" t="str">
        <f>六年级肺活量得分</f>
        <v/>
      </c>
      <c r="R1360" s="512" t="str">
        <f>六年级等级</f>
        <v/>
      </c>
      <c r="S1360" s="516" t="str">
        <f>六年级50米跑得分</f>
        <v/>
      </c>
      <c r="T1360" s="517" t="str">
        <f>六年级等级</f>
        <v/>
      </c>
      <c r="U1360" s="516" t="str">
        <f>六年级坐位体前屈得分</f>
        <v/>
      </c>
      <c r="V1360" s="517" t="str">
        <f>六年级等级</f>
        <v/>
      </c>
      <c r="W1360" s="516" t="str">
        <f>六年级一分钟跳绳得分</f>
        <v/>
      </c>
      <c r="X1360" s="517" t="str">
        <f>六年级等级</f>
        <v/>
      </c>
      <c r="Y1360" s="515" t="str">
        <f>六年级仰卧起坐得分</f>
        <v/>
      </c>
      <c r="Z1360" s="518" t="str">
        <f>六年级等级</f>
        <v/>
      </c>
      <c r="AA1360" s="533" t="str">
        <f>六年级折返跑得分</f>
        <v/>
      </c>
      <c r="AB1360" s="515" t="str">
        <f>六年级等级</f>
        <v/>
      </c>
      <c r="AC1360" s="533" t="str">
        <f>六年级跳绳附加分</f>
        <v/>
      </c>
      <c r="AD1360" s="534" t="str">
        <f>六年级标准分</f>
        <v/>
      </c>
      <c r="AE1360" s="534" t="str">
        <f>六年级总分</f>
        <v/>
      </c>
      <c r="AF1360" s="517" t="str">
        <f>六年级等级</f>
        <v/>
      </c>
      <c r="AM1360" s="452" t="str">
        <f>折返时间</f>
        <v/>
      </c>
    </row>
    <row r="1361" spans="1:39">
      <c r="A1361" s="476">
        <v>620</v>
      </c>
      <c r="B1361" s="477">
        <v>29</v>
      </c>
      <c r="C1361" s="632"/>
      <c r="D1361" s="633"/>
      <c r="E1361" s="632"/>
      <c r="F1361" s="625"/>
      <c r="G1361" s="608"/>
      <c r="H1361" s="475"/>
      <c r="I1361" s="613"/>
      <c r="J1361" s="614"/>
      <c r="K1361" s="614"/>
      <c r="L1361" s="615"/>
      <c r="M1361" s="616"/>
      <c r="N1361" s="505" t="str">
        <f>六年级BMI</f>
        <v/>
      </c>
      <c r="O1361" s="499" t="str">
        <f>六年级BMI等级</f>
        <v/>
      </c>
      <c r="P1361" s="500" t="str">
        <f>六年级BMI得分</f>
        <v/>
      </c>
      <c r="Q1361" s="515" t="str">
        <f>六年级肺活量得分</f>
        <v/>
      </c>
      <c r="R1361" s="512" t="str">
        <f>六年级等级</f>
        <v/>
      </c>
      <c r="S1361" s="516" t="str">
        <f>六年级50米跑得分</f>
        <v/>
      </c>
      <c r="T1361" s="517" t="str">
        <f>六年级等级</f>
        <v/>
      </c>
      <c r="U1361" s="516" t="str">
        <f>六年级坐位体前屈得分</f>
        <v/>
      </c>
      <c r="V1361" s="517" t="str">
        <f>六年级等级</f>
        <v/>
      </c>
      <c r="W1361" s="516" t="str">
        <f>六年级一分钟跳绳得分</f>
        <v/>
      </c>
      <c r="X1361" s="517" t="str">
        <f>六年级等级</f>
        <v/>
      </c>
      <c r="Y1361" s="515" t="str">
        <f>六年级仰卧起坐得分</f>
        <v/>
      </c>
      <c r="Z1361" s="518" t="str">
        <f>六年级等级</f>
        <v/>
      </c>
      <c r="AA1361" s="533" t="str">
        <f>六年级折返跑得分</f>
        <v/>
      </c>
      <c r="AB1361" s="515" t="str">
        <f>六年级等级</f>
        <v/>
      </c>
      <c r="AC1361" s="533" t="str">
        <f>六年级跳绳附加分</f>
        <v/>
      </c>
      <c r="AD1361" s="534" t="str">
        <f>六年级标准分</f>
        <v/>
      </c>
      <c r="AE1361" s="534" t="str">
        <f>六年级总分</f>
        <v/>
      </c>
      <c r="AF1361" s="517" t="str">
        <f>六年级等级</f>
        <v/>
      </c>
      <c r="AM1361" s="452" t="str">
        <f>折返时间</f>
        <v/>
      </c>
    </row>
    <row r="1362" spans="1:39">
      <c r="A1362" s="476">
        <v>620</v>
      </c>
      <c r="B1362" s="477">
        <v>30</v>
      </c>
      <c r="C1362" s="632"/>
      <c r="D1362" s="633"/>
      <c r="E1362" s="632"/>
      <c r="F1362" s="625"/>
      <c r="G1362" s="608"/>
      <c r="H1362" s="475"/>
      <c r="I1362" s="613"/>
      <c r="J1362" s="614"/>
      <c r="K1362" s="614"/>
      <c r="L1362" s="615"/>
      <c r="M1362" s="616"/>
      <c r="N1362" s="505" t="str">
        <f>六年级BMI</f>
        <v/>
      </c>
      <c r="O1362" s="499" t="str">
        <f>六年级BMI等级</f>
        <v/>
      </c>
      <c r="P1362" s="500" t="str">
        <f>六年级BMI得分</f>
        <v/>
      </c>
      <c r="Q1362" s="515" t="str">
        <f>六年级肺活量得分</f>
        <v/>
      </c>
      <c r="R1362" s="512" t="str">
        <f>六年级等级</f>
        <v/>
      </c>
      <c r="S1362" s="516" t="str">
        <f>六年级50米跑得分</f>
        <v/>
      </c>
      <c r="T1362" s="517" t="str">
        <f>六年级等级</f>
        <v/>
      </c>
      <c r="U1362" s="516" t="str">
        <f>六年级坐位体前屈得分</f>
        <v/>
      </c>
      <c r="V1362" s="517" t="str">
        <f>六年级等级</f>
        <v/>
      </c>
      <c r="W1362" s="516" t="str">
        <f>六年级一分钟跳绳得分</f>
        <v/>
      </c>
      <c r="X1362" s="517" t="str">
        <f>六年级等级</f>
        <v/>
      </c>
      <c r="Y1362" s="515" t="str">
        <f>六年级仰卧起坐得分</f>
        <v/>
      </c>
      <c r="Z1362" s="518" t="str">
        <f>六年级等级</f>
        <v/>
      </c>
      <c r="AA1362" s="533" t="str">
        <f>六年级折返跑得分</f>
        <v/>
      </c>
      <c r="AB1362" s="515" t="str">
        <f>六年级等级</f>
        <v/>
      </c>
      <c r="AC1362" s="533" t="str">
        <f>六年级跳绳附加分</f>
        <v/>
      </c>
      <c r="AD1362" s="534" t="str">
        <f>六年级标准分</f>
        <v/>
      </c>
      <c r="AE1362" s="534" t="str">
        <f>六年级总分</f>
        <v/>
      </c>
      <c r="AF1362" s="517" t="str">
        <f>六年级等级</f>
        <v/>
      </c>
      <c r="AM1362" s="452" t="str">
        <f>折返时间</f>
        <v/>
      </c>
    </row>
    <row r="1363" spans="1:39">
      <c r="A1363" s="476">
        <v>620</v>
      </c>
      <c r="B1363" s="477">
        <v>31</v>
      </c>
      <c r="C1363" s="632"/>
      <c r="D1363" s="633"/>
      <c r="E1363" s="632"/>
      <c r="F1363" s="625"/>
      <c r="G1363" s="608"/>
      <c r="H1363" s="475"/>
      <c r="I1363" s="613"/>
      <c r="J1363" s="614"/>
      <c r="K1363" s="614"/>
      <c r="L1363" s="615"/>
      <c r="M1363" s="616"/>
      <c r="N1363" s="505" t="str">
        <f>六年级BMI</f>
        <v/>
      </c>
      <c r="O1363" s="499" t="str">
        <f>六年级BMI等级</f>
        <v/>
      </c>
      <c r="P1363" s="500" t="str">
        <f>六年级BMI得分</f>
        <v/>
      </c>
      <c r="Q1363" s="515" t="str">
        <f>六年级肺活量得分</f>
        <v/>
      </c>
      <c r="R1363" s="512" t="str">
        <f>六年级等级</f>
        <v/>
      </c>
      <c r="S1363" s="516" t="str">
        <f>六年级50米跑得分</f>
        <v/>
      </c>
      <c r="T1363" s="517" t="str">
        <f>六年级等级</f>
        <v/>
      </c>
      <c r="U1363" s="516" t="str">
        <f>六年级坐位体前屈得分</f>
        <v/>
      </c>
      <c r="V1363" s="517" t="str">
        <f>六年级等级</f>
        <v/>
      </c>
      <c r="W1363" s="516" t="str">
        <f>六年级一分钟跳绳得分</f>
        <v/>
      </c>
      <c r="X1363" s="517" t="str">
        <f>六年级等级</f>
        <v/>
      </c>
      <c r="Y1363" s="515" t="str">
        <f>六年级仰卧起坐得分</f>
        <v/>
      </c>
      <c r="Z1363" s="518" t="str">
        <f>六年级等级</f>
        <v/>
      </c>
      <c r="AA1363" s="533" t="str">
        <f>六年级折返跑得分</f>
        <v/>
      </c>
      <c r="AB1363" s="515" t="str">
        <f>六年级等级</f>
        <v/>
      </c>
      <c r="AC1363" s="533" t="str">
        <f>六年级跳绳附加分</f>
        <v/>
      </c>
      <c r="AD1363" s="534" t="str">
        <f>六年级标准分</f>
        <v/>
      </c>
      <c r="AE1363" s="534" t="str">
        <f>六年级总分</f>
        <v/>
      </c>
      <c r="AF1363" s="517" t="str">
        <f>六年级等级</f>
        <v/>
      </c>
      <c r="AM1363" s="452" t="str">
        <f>折返时间</f>
        <v/>
      </c>
    </row>
    <row r="1364" spans="1:39">
      <c r="A1364" s="476">
        <v>620</v>
      </c>
      <c r="B1364" s="477">
        <v>32</v>
      </c>
      <c r="C1364" s="632"/>
      <c r="D1364" s="633"/>
      <c r="E1364" s="632"/>
      <c r="F1364" s="625"/>
      <c r="G1364" s="608"/>
      <c r="H1364" s="475"/>
      <c r="I1364" s="613"/>
      <c r="J1364" s="614"/>
      <c r="K1364" s="614"/>
      <c r="L1364" s="615"/>
      <c r="M1364" s="616"/>
      <c r="N1364" s="505" t="str">
        <f>六年级BMI</f>
        <v/>
      </c>
      <c r="O1364" s="499" t="str">
        <f>六年级BMI等级</f>
        <v/>
      </c>
      <c r="P1364" s="500" t="str">
        <f>六年级BMI得分</f>
        <v/>
      </c>
      <c r="Q1364" s="515" t="str">
        <f>六年级肺活量得分</f>
        <v/>
      </c>
      <c r="R1364" s="512" t="str">
        <f>六年级等级</f>
        <v/>
      </c>
      <c r="S1364" s="516" t="str">
        <f>六年级50米跑得分</f>
        <v/>
      </c>
      <c r="T1364" s="517" t="str">
        <f>六年级等级</f>
        <v/>
      </c>
      <c r="U1364" s="516" t="str">
        <f>六年级坐位体前屈得分</f>
        <v/>
      </c>
      <c r="V1364" s="517" t="str">
        <f>六年级等级</f>
        <v/>
      </c>
      <c r="W1364" s="516" t="str">
        <f>六年级一分钟跳绳得分</f>
        <v/>
      </c>
      <c r="X1364" s="517" t="str">
        <f>六年级等级</f>
        <v/>
      </c>
      <c r="Y1364" s="515" t="str">
        <f>六年级仰卧起坐得分</f>
        <v/>
      </c>
      <c r="Z1364" s="518" t="str">
        <f>六年级等级</f>
        <v/>
      </c>
      <c r="AA1364" s="533" t="str">
        <f>六年级折返跑得分</f>
        <v/>
      </c>
      <c r="AB1364" s="515" t="str">
        <f>六年级等级</f>
        <v/>
      </c>
      <c r="AC1364" s="533" t="str">
        <f>六年级跳绳附加分</f>
        <v/>
      </c>
      <c r="AD1364" s="534" t="str">
        <f>六年级标准分</f>
        <v/>
      </c>
      <c r="AE1364" s="534" t="str">
        <f>六年级总分</f>
        <v/>
      </c>
      <c r="AF1364" s="517" t="str">
        <f>六年级等级</f>
        <v/>
      </c>
      <c r="AM1364" s="452" t="str">
        <f>折返时间</f>
        <v/>
      </c>
    </row>
    <row r="1365" spans="1:39">
      <c r="A1365" s="476">
        <v>620</v>
      </c>
      <c r="B1365" s="477">
        <v>33</v>
      </c>
      <c r="C1365" s="632"/>
      <c r="D1365" s="633"/>
      <c r="E1365" s="632"/>
      <c r="F1365" s="625"/>
      <c r="G1365" s="608"/>
      <c r="H1365" s="475"/>
      <c r="I1365" s="613"/>
      <c r="J1365" s="614"/>
      <c r="K1365" s="614"/>
      <c r="L1365" s="615"/>
      <c r="M1365" s="616"/>
      <c r="N1365" s="505" t="str">
        <f>六年级BMI</f>
        <v/>
      </c>
      <c r="O1365" s="499" t="str">
        <f>六年级BMI等级</f>
        <v/>
      </c>
      <c r="P1365" s="500" t="str">
        <f>六年级BMI得分</f>
        <v/>
      </c>
      <c r="Q1365" s="515" t="str">
        <f>六年级肺活量得分</f>
        <v/>
      </c>
      <c r="R1365" s="512" t="str">
        <f>六年级等级</f>
        <v/>
      </c>
      <c r="S1365" s="516" t="str">
        <f>六年级50米跑得分</f>
        <v/>
      </c>
      <c r="T1365" s="517" t="str">
        <f>六年级等级</f>
        <v/>
      </c>
      <c r="U1365" s="516" t="str">
        <f>六年级坐位体前屈得分</f>
        <v/>
      </c>
      <c r="V1365" s="517" t="str">
        <f>六年级等级</f>
        <v/>
      </c>
      <c r="W1365" s="516" t="str">
        <f>六年级一分钟跳绳得分</f>
        <v/>
      </c>
      <c r="X1365" s="517" t="str">
        <f>六年级等级</f>
        <v/>
      </c>
      <c r="Y1365" s="515" t="str">
        <f>六年级仰卧起坐得分</f>
        <v/>
      </c>
      <c r="Z1365" s="518" t="str">
        <f>六年级等级</f>
        <v/>
      </c>
      <c r="AA1365" s="533" t="str">
        <f>六年级折返跑得分</f>
        <v/>
      </c>
      <c r="AB1365" s="515" t="str">
        <f>六年级等级</f>
        <v/>
      </c>
      <c r="AC1365" s="533" t="str">
        <f>六年级跳绳附加分</f>
        <v/>
      </c>
      <c r="AD1365" s="534" t="str">
        <f>六年级标准分</f>
        <v/>
      </c>
      <c r="AE1365" s="534" t="str">
        <f>六年级总分</f>
        <v/>
      </c>
      <c r="AF1365" s="517" t="str">
        <f>六年级等级</f>
        <v/>
      </c>
      <c r="AM1365" s="452" t="str">
        <f>折返时间</f>
        <v/>
      </c>
    </row>
    <row r="1366" spans="1:39">
      <c r="A1366" s="476">
        <v>620</v>
      </c>
      <c r="B1366" s="477">
        <v>34</v>
      </c>
      <c r="C1366" s="632"/>
      <c r="D1366" s="633"/>
      <c r="E1366" s="632"/>
      <c r="F1366" s="625"/>
      <c r="G1366" s="608"/>
      <c r="H1366" s="475"/>
      <c r="I1366" s="613"/>
      <c r="J1366" s="614"/>
      <c r="K1366" s="614"/>
      <c r="L1366" s="615"/>
      <c r="M1366" s="616"/>
      <c r="N1366" s="505" t="str">
        <f>六年级BMI</f>
        <v/>
      </c>
      <c r="O1366" s="499" t="str">
        <f>六年级BMI等级</f>
        <v/>
      </c>
      <c r="P1366" s="500" t="str">
        <f>六年级BMI得分</f>
        <v/>
      </c>
      <c r="Q1366" s="515" t="str">
        <f>六年级肺活量得分</f>
        <v/>
      </c>
      <c r="R1366" s="512" t="str">
        <f>六年级等级</f>
        <v/>
      </c>
      <c r="S1366" s="516" t="str">
        <f>六年级50米跑得分</f>
        <v/>
      </c>
      <c r="T1366" s="517" t="str">
        <f>六年级等级</f>
        <v/>
      </c>
      <c r="U1366" s="516" t="str">
        <f>六年级坐位体前屈得分</f>
        <v/>
      </c>
      <c r="V1366" s="517" t="str">
        <f>六年级等级</f>
        <v/>
      </c>
      <c r="W1366" s="516" t="str">
        <f>六年级一分钟跳绳得分</f>
        <v/>
      </c>
      <c r="X1366" s="517" t="str">
        <f>六年级等级</f>
        <v/>
      </c>
      <c r="Y1366" s="515" t="str">
        <f>六年级仰卧起坐得分</f>
        <v/>
      </c>
      <c r="Z1366" s="518" t="str">
        <f>六年级等级</f>
        <v/>
      </c>
      <c r="AA1366" s="533" t="str">
        <f>六年级折返跑得分</f>
        <v/>
      </c>
      <c r="AB1366" s="515" t="str">
        <f>六年级等级</f>
        <v/>
      </c>
      <c r="AC1366" s="533" t="str">
        <f>六年级跳绳附加分</f>
        <v/>
      </c>
      <c r="AD1366" s="534" t="str">
        <f>六年级标准分</f>
        <v/>
      </c>
      <c r="AE1366" s="534" t="str">
        <f>六年级总分</f>
        <v/>
      </c>
      <c r="AF1366" s="517" t="str">
        <f>六年级等级</f>
        <v/>
      </c>
      <c r="AM1366" s="452" t="str">
        <f>折返时间</f>
        <v/>
      </c>
    </row>
    <row r="1367" spans="1:39">
      <c r="A1367" s="476">
        <v>620</v>
      </c>
      <c r="B1367" s="477">
        <v>35</v>
      </c>
      <c r="C1367" s="632"/>
      <c r="D1367" s="633"/>
      <c r="E1367" s="632"/>
      <c r="F1367" s="625"/>
      <c r="G1367" s="608"/>
      <c r="H1367" s="475"/>
      <c r="I1367" s="613"/>
      <c r="J1367" s="614"/>
      <c r="K1367" s="614"/>
      <c r="L1367" s="615"/>
      <c r="M1367" s="616"/>
      <c r="N1367" s="505" t="str">
        <f>六年级BMI</f>
        <v/>
      </c>
      <c r="O1367" s="499" t="str">
        <f>六年级BMI等级</f>
        <v/>
      </c>
      <c r="P1367" s="500" t="str">
        <f>六年级BMI得分</f>
        <v/>
      </c>
      <c r="Q1367" s="515" t="str">
        <f>六年级肺活量得分</f>
        <v/>
      </c>
      <c r="R1367" s="512" t="str">
        <f>六年级等级</f>
        <v/>
      </c>
      <c r="S1367" s="516" t="str">
        <f>六年级50米跑得分</f>
        <v/>
      </c>
      <c r="T1367" s="517" t="str">
        <f>六年级等级</f>
        <v/>
      </c>
      <c r="U1367" s="516" t="str">
        <f>六年级坐位体前屈得分</f>
        <v/>
      </c>
      <c r="V1367" s="517" t="str">
        <f>六年级等级</f>
        <v/>
      </c>
      <c r="W1367" s="516" t="str">
        <f>六年级一分钟跳绳得分</f>
        <v/>
      </c>
      <c r="X1367" s="517" t="str">
        <f>六年级等级</f>
        <v/>
      </c>
      <c r="Y1367" s="515" t="str">
        <f>六年级仰卧起坐得分</f>
        <v/>
      </c>
      <c r="Z1367" s="518" t="str">
        <f>六年级等级</f>
        <v/>
      </c>
      <c r="AA1367" s="533" t="str">
        <f>六年级折返跑得分</f>
        <v/>
      </c>
      <c r="AB1367" s="515" t="str">
        <f>六年级等级</f>
        <v/>
      </c>
      <c r="AC1367" s="533" t="str">
        <f>六年级跳绳附加分</f>
        <v/>
      </c>
      <c r="AD1367" s="534" t="str">
        <f>六年级标准分</f>
        <v/>
      </c>
      <c r="AE1367" s="534" t="str">
        <f>六年级总分</f>
        <v/>
      </c>
      <c r="AF1367" s="517" t="str">
        <f>六年级等级</f>
        <v/>
      </c>
      <c r="AM1367" s="452" t="str">
        <f>折返时间</f>
        <v/>
      </c>
    </row>
    <row r="1368" spans="1:39">
      <c r="A1368" s="476">
        <v>620</v>
      </c>
      <c r="B1368" s="477">
        <v>36</v>
      </c>
      <c r="C1368" s="632"/>
      <c r="D1368" s="633"/>
      <c r="E1368" s="632"/>
      <c r="F1368" s="625"/>
      <c r="G1368" s="608"/>
      <c r="H1368" s="475"/>
      <c r="I1368" s="613"/>
      <c r="J1368" s="614"/>
      <c r="K1368" s="614"/>
      <c r="L1368" s="615"/>
      <c r="M1368" s="616"/>
      <c r="N1368" s="505" t="str">
        <f>六年级BMI</f>
        <v/>
      </c>
      <c r="O1368" s="499" t="str">
        <f>六年级BMI等级</f>
        <v/>
      </c>
      <c r="P1368" s="500" t="str">
        <f>六年级BMI得分</f>
        <v/>
      </c>
      <c r="Q1368" s="515" t="str">
        <f>六年级肺活量得分</f>
        <v/>
      </c>
      <c r="R1368" s="512" t="str">
        <f>六年级等级</f>
        <v/>
      </c>
      <c r="S1368" s="516" t="str">
        <f>六年级50米跑得分</f>
        <v/>
      </c>
      <c r="T1368" s="517" t="str">
        <f>六年级等级</f>
        <v/>
      </c>
      <c r="U1368" s="516" t="str">
        <f>六年级坐位体前屈得分</f>
        <v/>
      </c>
      <c r="V1368" s="517" t="str">
        <f>六年级等级</f>
        <v/>
      </c>
      <c r="W1368" s="516" t="str">
        <f>六年级一分钟跳绳得分</f>
        <v/>
      </c>
      <c r="X1368" s="517" t="str">
        <f>六年级等级</f>
        <v/>
      </c>
      <c r="Y1368" s="515" t="str">
        <f>六年级仰卧起坐得分</f>
        <v/>
      </c>
      <c r="Z1368" s="518" t="str">
        <f>六年级等级</f>
        <v/>
      </c>
      <c r="AA1368" s="533" t="str">
        <f>六年级折返跑得分</f>
        <v/>
      </c>
      <c r="AB1368" s="515" t="str">
        <f>六年级等级</f>
        <v/>
      </c>
      <c r="AC1368" s="533" t="str">
        <f>六年级跳绳附加分</f>
        <v/>
      </c>
      <c r="AD1368" s="534" t="str">
        <f>六年级标准分</f>
        <v/>
      </c>
      <c r="AE1368" s="534" t="str">
        <f>六年级总分</f>
        <v/>
      </c>
      <c r="AF1368" s="517" t="str">
        <f>六年级等级</f>
        <v/>
      </c>
      <c r="AM1368" s="452" t="str">
        <f>折返时间</f>
        <v/>
      </c>
    </row>
    <row r="1369" spans="1:39">
      <c r="A1369" s="476">
        <v>620</v>
      </c>
      <c r="B1369" s="477">
        <v>37</v>
      </c>
      <c r="C1369" s="632"/>
      <c r="D1369" s="633"/>
      <c r="E1369" s="632"/>
      <c r="F1369" s="625"/>
      <c r="G1369" s="608"/>
      <c r="H1369" s="475"/>
      <c r="I1369" s="613"/>
      <c r="J1369" s="614"/>
      <c r="K1369" s="614"/>
      <c r="L1369" s="615"/>
      <c r="M1369" s="616"/>
      <c r="N1369" s="505" t="str">
        <f>六年级BMI</f>
        <v/>
      </c>
      <c r="O1369" s="499" t="str">
        <f>六年级BMI等级</f>
        <v/>
      </c>
      <c r="P1369" s="500" t="str">
        <f>六年级BMI得分</f>
        <v/>
      </c>
      <c r="Q1369" s="515" t="str">
        <f>六年级肺活量得分</f>
        <v/>
      </c>
      <c r="R1369" s="512" t="str">
        <f>六年级等级</f>
        <v/>
      </c>
      <c r="S1369" s="516" t="str">
        <f>六年级50米跑得分</f>
        <v/>
      </c>
      <c r="T1369" s="517" t="str">
        <f>六年级等级</f>
        <v/>
      </c>
      <c r="U1369" s="516" t="str">
        <f>六年级坐位体前屈得分</f>
        <v/>
      </c>
      <c r="V1369" s="517" t="str">
        <f>六年级等级</f>
        <v/>
      </c>
      <c r="W1369" s="516" t="str">
        <f>六年级一分钟跳绳得分</f>
        <v/>
      </c>
      <c r="X1369" s="517" t="str">
        <f>六年级等级</f>
        <v/>
      </c>
      <c r="Y1369" s="515" t="str">
        <f>六年级仰卧起坐得分</f>
        <v/>
      </c>
      <c r="Z1369" s="518" t="str">
        <f>六年级等级</f>
        <v/>
      </c>
      <c r="AA1369" s="533" t="str">
        <f>六年级折返跑得分</f>
        <v/>
      </c>
      <c r="AB1369" s="515" t="str">
        <f>六年级等级</f>
        <v/>
      </c>
      <c r="AC1369" s="533" t="str">
        <f>六年级跳绳附加分</f>
        <v/>
      </c>
      <c r="AD1369" s="534" t="str">
        <f>六年级标准分</f>
        <v/>
      </c>
      <c r="AE1369" s="534" t="str">
        <f>六年级总分</f>
        <v/>
      </c>
      <c r="AF1369" s="517" t="str">
        <f>六年级等级</f>
        <v/>
      </c>
      <c r="AM1369" s="452" t="str">
        <f>折返时间</f>
        <v/>
      </c>
    </row>
    <row r="1370" spans="1:39">
      <c r="A1370" s="476">
        <v>620</v>
      </c>
      <c r="B1370" s="477">
        <v>38</v>
      </c>
      <c r="C1370" s="632"/>
      <c r="D1370" s="633"/>
      <c r="E1370" s="632"/>
      <c r="F1370" s="625"/>
      <c r="G1370" s="608"/>
      <c r="H1370" s="475"/>
      <c r="I1370" s="613"/>
      <c r="J1370" s="614"/>
      <c r="K1370" s="614"/>
      <c r="L1370" s="615"/>
      <c r="M1370" s="616"/>
      <c r="N1370" s="505" t="str">
        <f>六年级BMI</f>
        <v/>
      </c>
      <c r="O1370" s="499" t="str">
        <f>六年级BMI等级</f>
        <v/>
      </c>
      <c r="P1370" s="500" t="str">
        <f>六年级BMI得分</f>
        <v/>
      </c>
      <c r="Q1370" s="515" t="str">
        <f>六年级肺活量得分</f>
        <v/>
      </c>
      <c r="R1370" s="512" t="str">
        <f>六年级等级</f>
        <v/>
      </c>
      <c r="S1370" s="516" t="str">
        <f>六年级50米跑得分</f>
        <v/>
      </c>
      <c r="T1370" s="517" t="str">
        <f>六年级等级</f>
        <v/>
      </c>
      <c r="U1370" s="516" t="str">
        <f>六年级坐位体前屈得分</f>
        <v/>
      </c>
      <c r="V1370" s="517" t="str">
        <f>六年级等级</f>
        <v/>
      </c>
      <c r="W1370" s="516" t="str">
        <f>六年级一分钟跳绳得分</f>
        <v/>
      </c>
      <c r="X1370" s="517" t="str">
        <f>六年级等级</f>
        <v/>
      </c>
      <c r="Y1370" s="515" t="str">
        <f>六年级仰卧起坐得分</f>
        <v/>
      </c>
      <c r="Z1370" s="518" t="str">
        <f>六年级等级</f>
        <v/>
      </c>
      <c r="AA1370" s="533" t="str">
        <f>六年级折返跑得分</f>
        <v/>
      </c>
      <c r="AB1370" s="515" t="str">
        <f>六年级等级</f>
        <v/>
      </c>
      <c r="AC1370" s="533" t="str">
        <f>六年级跳绳附加分</f>
        <v/>
      </c>
      <c r="AD1370" s="534" t="str">
        <f>六年级标准分</f>
        <v/>
      </c>
      <c r="AE1370" s="534" t="str">
        <f>六年级总分</f>
        <v/>
      </c>
      <c r="AF1370" s="517" t="str">
        <f>六年级等级</f>
        <v/>
      </c>
      <c r="AM1370" s="452" t="str">
        <f>折返时间</f>
        <v/>
      </c>
    </row>
    <row r="1371" spans="1:39">
      <c r="A1371" s="476">
        <v>620</v>
      </c>
      <c r="B1371" s="477">
        <v>39</v>
      </c>
      <c r="C1371" s="632"/>
      <c r="D1371" s="633"/>
      <c r="E1371" s="632"/>
      <c r="F1371" s="625"/>
      <c r="G1371" s="608"/>
      <c r="H1371" s="475"/>
      <c r="I1371" s="613"/>
      <c r="J1371" s="614"/>
      <c r="K1371" s="614"/>
      <c r="L1371" s="615"/>
      <c r="M1371" s="616"/>
      <c r="N1371" s="505" t="str">
        <f>六年级BMI</f>
        <v/>
      </c>
      <c r="O1371" s="499" t="str">
        <f>六年级BMI等级</f>
        <v/>
      </c>
      <c r="P1371" s="500" t="str">
        <f>六年级BMI得分</f>
        <v/>
      </c>
      <c r="Q1371" s="515" t="str">
        <f>六年级肺活量得分</f>
        <v/>
      </c>
      <c r="R1371" s="512" t="str">
        <f>六年级等级</f>
        <v/>
      </c>
      <c r="S1371" s="516" t="str">
        <f>六年级50米跑得分</f>
        <v/>
      </c>
      <c r="T1371" s="517" t="str">
        <f>六年级等级</f>
        <v/>
      </c>
      <c r="U1371" s="516" t="str">
        <f>六年级坐位体前屈得分</f>
        <v/>
      </c>
      <c r="V1371" s="517" t="str">
        <f>六年级等级</f>
        <v/>
      </c>
      <c r="W1371" s="516" t="str">
        <f>六年级一分钟跳绳得分</f>
        <v/>
      </c>
      <c r="X1371" s="517" t="str">
        <f>六年级等级</f>
        <v/>
      </c>
      <c r="Y1371" s="515" t="str">
        <f>六年级仰卧起坐得分</f>
        <v/>
      </c>
      <c r="Z1371" s="518" t="str">
        <f>六年级等级</f>
        <v/>
      </c>
      <c r="AA1371" s="533" t="str">
        <f>六年级折返跑得分</f>
        <v/>
      </c>
      <c r="AB1371" s="515" t="str">
        <f>六年级等级</f>
        <v/>
      </c>
      <c r="AC1371" s="533" t="str">
        <f>六年级跳绳附加分</f>
        <v/>
      </c>
      <c r="AD1371" s="534" t="str">
        <f>六年级标准分</f>
        <v/>
      </c>
      <c r="AE1371" s="534" t="str">
        <f>六年级总分</f>
        <v/>
      </c>
      <c r="AF1371" s="517" t="str">
        <f>六年级等级</f>
        <v/>
      </c>
      <c r="AM1371" s="452" t="str">
        <f>折返时间</f>
        <v/>
      </c>
    </row>
    <row r="1372" spans="1:39">
      <c r="A1372" s="476">
        <v>620</v>
      </c>
      <c r="B1372" s="477">
        <v>40</v>
      </c>
      <c r="C1372" s="632"/>
      <c r="D1372" s="633"/>
      <c r="E1372" s="632"/>
      <c r="F1372" s="625"/>
      <c r="G1372" s="608"/>
      <c r="H1372" s="475"/>
      <c r="I1372" s="613"/>
      <c r="J1372" s="614"/>
      <c r="K1372" s="614"/>
      <c r="L1372" s="615"/>
      <c r="M1372" s="616"/>
      <c r="N1372" s="505" t="str">
        <f>六年级BMI</f>
        <v/>
      </c>
      <c r="O1372" s="499" t="str">
        <f>六年级BMI等级</f>
        <v/>
      </c>
      <c r="P1372" s="500" t="str">
        <f>六年级BMI得分</f>
        <v/>
      </c>
      <c r="Q1372" s="515" t="str">
        <f>六年级肺活量得分</f>
        <v/>
      </c>
      <c r="R1372" s="512" t="str">
        <f>六年级等级</f>
        <v/>
      </c>
      <c r="S1372" s="516" t="str">
        <f>六年级50米跑得分</f>
        <v/>
      </c>
      <c r="T1372" s="517" t="str">
        <f>六年级等级</f>
        <v/>
      </c>
      <c r="U1372" s="516" t="str">
        <f>六年级坐位体前屈得分</f>
        <v/>
      </c>
      <c r="V1372" s="517" t="str">
        <f>六年级等级</f>
        <v/>
      </c>
      <c r="W1372" s="516" t="str">
        <f>六年级一分钟跳绳得分</f>
        <v/>
      </c>
      <c r="X1372" s="517" t="str">
        <f>六年级等级</f>
        <v/>
      </c>
      <c r="Y1372" s="515" t="str">
        <f>六年级仰卧起坐得分</f>
        <v/>
      </c>
      <c r="Z1372" s="518" t="str">
        <f>六年级等级</f>
        <v/>
      </c>
      <c r="AA1372" s="533" t="str">
        <f>六年级折返跑得分</f>
        <v/>
      </c>
      <c r="AB1372" s="515" t="str">
        <f>六年级等级</f>
        <v/>
      </c>
      <c r="AC1372" s="533" t="str">
        <f>六年级跳绳附加分</f>
        <v/>
      </c>
      <c r="AD1372" s="534" t="str">
        <f>六年级标准分</f>
        <v/>
      </c>
      <c r="AE1372" s="534" t="str">
        <f>六年级总分</f>
        <v/>
      </c>
      <c r="AF1372" s="517" t="str">
        <f>六年级等级</f>
        <v/>
      </c>
      <c r="AM1372" s="452" t="str">
        <f>折返时间</f>
        <v/>
      </c>
    </row>
    <row r="1373" spans="1:32">
      <c r="A1373" s="476">
        <v>620</v>
      </c>
      <c r="B1373" s="477">
        <v>41</v>
      </c>
      <c r="C1373" s="632"/>
      <c r="D1373" s="633"/>
      <c r="E1373" s="632"/>
      <c r="F1373" s="625"/>
      <c r="G1373" s="608"/>
      <c r="H1373" s="475"/>
      <c r="I1373" s="613"/>
      <c r="J1373" s="614"/>
      <c r="K1373" s="614"/>
      <c r="L1373" s="615"/>
      <c r="M1373" s="616"/>
      <c r="N1373" s="505" t="str">
        <f>六年级BMI</f>
        <v/>
      </c>
      <c r="O1373" s="499" t="str">
        <f>六年级BMI等级</f>
        <v/>
      </c>
      <c r="P1373" s="500" t="str">
        <f>六年级BMI得分</f>
        <v/>
      </c>
      <c r="Q1373" s="515" t="str">
        <f>六年级肺活量得分</f>
        <v/>
      </c>
      <c r="R1373" s="512" t="str">
        <f>六年级等级</f>
        <v/>
      </c>
      <c r="S1373" s="516" t="str">
        <f>六年级50米跑得分</f>
        <v/>
      </c>
      <c r="T1373" s="517" t="str">
        <f>六年级等级</f>
        <v/>
      </c>
      <c r="U1373" s="516" t="str">
        <f>六年级坐位体前屈得分</f>
        <v/>
      </c>
      <c r="V1373" s="517" t="str">
        <f>六年级等级</f>
        <v/>
      </c>
      <c r="W1373" s="516" t="str">
        <f>六年级一分钟跳绳得分</f>
        <v/>
      </c>
      <c r="X1373" s="517" t="str">
        <f>六年级等级</f>
        <v/>
      </c>
      <c r="Y1373" s="515" t="str">
        <f>六年级仰卧起坐得分</f>
        <v/>
      </c>
      <c r="Z1373" s="518" t="str">
        <f>六年级等级</f>
        <v/>
      </c>
      <c r="AA1373" s="533" t="str">
        <f>六年级折返跑得分</f>
        <v/>
      </c>
      <c r="AB1373" s="515" t="str">
        <f>六年级等级</f>
        <v/>
      </c>
      <c r="AC1373" s="533" t="str">
        <f>六年级跳绳附加分</f>
        <v/>
      </c>
      <c r="AD1373" s="534" t="str">
        <f>六年级标准分</f>
        <v/>
      </c>
      <c r="AE1373" s="534" t="str">
        <f>六年级总分</f>
        <v/>
      </c>
      <c r="AF1373" s="517" t="str">
        <f>六年级等级</f>
        <v/>
      </c>
    </row>
    <row r="1374" spans="1:32">
      <c r="A1374" s="476">
        <v>620</v>
      </c>
      <c r="B1374" s="477">
        <v>42</v>
      </c>
      <c r="C1374" s="632"/>
      <c r="D1374" s="633"/>
      <c r="E1374" s="632"/>
      <c r="F1374" s="625"/>
      <c r="G1374" s="608"/>
      <c r="H1374" s="475"/>
      <c r="I1374" s="613"/>
      <c r="J1374" s="614"/>
      <c r="K1374" s="614"/>
      <c r="L1374" s="615"/>
      <c r="M1374" s="616"/>
      <c r="N1374" s="505" t="str">
        <f>六年级BMI</f>
        <v/>
      </c>
      <c r="O1374" s="499" t="str">
        <f>六年级BMI等级</f>
        <v/>
      </c>
      <c r="P1374" s="500" t="str">
        <f>六年级BMI得分</f>
        <v/>
      </c>
      <c r="Q1374" s="515" t="str">
        <f>六年级肺活量得分</f>
        <v/>
      </c>
      <c r="R1374" s="512" t="str">
        <f>六年级等级</f>
        <v/>
      </c>
      <c r="S1374" s="516" t="str">
        <f>六年级50米跑得分</f>
        <v/>
      </c>
      <c r="T1374" s="517" t="str">
        <f>六年级等级</f>
        <v/>
      </c>
      <c r="U1374" s="516" t="str">
        <f>六年级坐位体前屈得分</f>
        <v/>
      </c>
      <c r="V1374" s="517" t="str">
        <f>六年级等级</f>
        <v/>
      </c>
      <c r="W1374" s="516" t="str">
        <f>六年级一分钟跳绳得分</f>
        <v/>
      </c>
      <c r="X1374" s="517" t="str">
        <f>六年级等级</f>
        <v/>
      </c>
      <c r="Y1374" s="515" t="str">
        <f>六年级仰卧起坐得分</f>
        <v/>
      </c>
      <c r="Z1374" s="518" t="str">
        <f>六年级等级</f>
        <v/>
      </c>
      <c r="AA1374" s="533" t="str">
        <f>六年级折返跑得分</f>
        <v/>
      </c>
      <c r="AB1374" s="515" t="str">
        <f>六年级等级</f>
        <v/>
      </c>
      <c r="AC1374" s="533" t="str">
        <f>六年级跳绳附加分</f>
        <v/>
      </c>
      <c r="AD1374" s="534" t="str">
        <f>六年级标准分</f>
        <v/>
      </c>
      <c r="AE1374" s="534" t="str">
        <f>六年级总分</f>
        <v/>
      </c>
      <c r="AF1374" s="517" t="str">
        <f>六年级等级</f>
        <v/>
      </c>
    </row>
    <row r="1375" spans="1:32">
      <c r="A1375" s="476">
        <v>620</v>
      </c>
      <c r="B1375" s="477">
        <v>43</v>
      </c>
      <c r="C1375" s="632"/>
      <c r="D1375" s="633"/>
      <c r="E1375" s="632"/>
      <c r="F1375" s="625"/>
      <c r="G1375" s="608"/>
      <c r="H1375" s="475"/>
      <c r="I1375" s="613"/>
      <c r="J1375" s="614"/>
      <c r="K1375" s="614"/>
      <c r="L1375" s="615"/>
      <c r="M1375" s="616"/>
      <c r="N1375" s="505" t="str">
        <f>六年级BMI</f>
        <v/>
      </c>
      <c r="O1375" s="499" t="str">
        <f>六年级BMI等级</f>
        <v/>
      </c>
      <c r="P1375" s="500" t="str">
        <f>六年级BMI得分</f>
        <v/>
      </c>
      <c r="Q1375" s="515" t="str">
        <f>六年级肺活量得分</f>
        <v/>
      </c>
      <c r="R1375" s="512" t="str">
        <f>六年级等级</f>
        <v/>
      </c>
      <c r="S1375" s="516" t="str">
        <f>六年级50米跑得分</f>
        <v/>
      </c>
      <c r="T1375" s="517" t="str">
        <f>六年级等级</f>
        <v/>
      </c>
      <c r="U1375" s="516" t="str">
        <f>六年级坐位体前屈得分</f>
        <v/>
      </c>
      <c r="V1375" s="517" t="str">
        <f>六年级等级</f>
        <v/>
      </c>
      <c r="W1375" s="516" t="str">
        <f>六年级一分钟跳绳得分</f>
        <v/>
      </c>
      <c r="X1375" s="517" t="str">
        <f>六年级等级</f>
        <v/>
      </c>
      <c r="Y1375" s="515" t="str">
        <f>六年级仰卧起坐得分</f>
        <v/>
      </c>
      <c r="Z1375" s="518" t="str">
        <f>六年级等级</f>
        <v/>
      </c>
      <c r="AA1375" s="533" t="str">
        <f>六年级折返跑得分</f>
        <v/>
      </c>
      <c r="AB1375" s="515" t="str">
        <f>六年级等级</f>
        <v/>
      </c>
      <c r="AC1375" s="533" t="str">
        <f>六年级跳绳附加分</f>
        <v/>
      </c>
      <c r="AD1375" s="534" t="str">
        <f>六年级标准分</f>
        <v/>
      </c>
      <c r="AE1375" s="534" t="str">
        <f>六年级总分</f>
        <v/>
      </c>
      <c r="AF1375" s="517" t="str">
        <f>六年级等级</f>
        <v/>
      </c>
    </row>
    <row r="1376" spans="1:32">
      <c r="A1376" s="476">
        <v>620</v>
      </c>
      <c r="B1376" s="477">
        <v>44</v>
      </c>
      <c r="C1376" s="632"/>
      <c r="D1376" s="633"/>
      <c r="E1376" s="632"/>
      <c r="F1376" s="625"/>
      <c r="G1376" s="608"/>
      <c r="H1376" s="475"/>
      <c r="I1376" s="613"/>
      <c r="J1376" s="614"/>
      <c r="K1376" s="614"/>
      <c r="L1376" s="615"/>
      <c r="M1376" s="616"/>
      <c r="N1376" s="505" t="str">
        <f>六年级BMI</f>
        <v/>
      </c>
      <c r="O1376" s="499" t="str">
        <f>六年级BMI等级</f>
        <v/>
      </c>
      <c r="P1376" s="500" t="str">
        <f>六年级BMI得分</f>
        <v/>
      </c>
      <c r="Q1376" s="515" t="str">
        <f>六年级肺活量得分</f>
        <v/>
      </c>
      <c r="R1376" s="512" t="str">
        <f>六年级等级</f>
        <v/>
      </c>
      <c r="S1376" s="516" t="str">
        <f>六年级50米跑得分</f>
        <v/>
      </c>
      <c r="T1376" s="517" t="str">
        <f>六年级等级</f>
        <v/>
      </c>
      <c r="U1376" s="516" t="str">
        <f>六年级坐位体前屈得分</f>
        <v/>
      </c>
      <c r="V1376" s="517" t="str">
        <f>六年级等级</f>
        <v/>
      </c>
      <c r="W1376" s="516" t="str">
        <f>六年级一分钟跳绳得分</f>
        <v/>
      </c>
      <c r="X1376" s="517" t="str">
        <f>六年级等级</f>
        <v/>
      </c>
      <c r="Y1376" s="515" t="str">
        <f>六年级仰卧起坐得分</f>
        <v/>
      </c>
      <c r="Z1376" s="518" t="str">
        <f>六年级等级</f>
        <v/>
      </c>
      <c r="AA1376" s="533" t="str">
        <f>六年级折返跑得分</f>
        <v/>
      </c>
      <c r="AB1376" s="515" t="str">
        <f>六年级等级</f>
        <v/>
      </c>
      <c r="AC1376" s="533" t="str">
        <f>六年级跳绳附加分</f>
        <v/>
      </c>
      <c r="AD1376" s="534" t="str">
        <f>六年级标准分</f>
        <v/>
      </c>
      <c r="AE1376" s="534" t="str">
        <f>六年级总分</f>
        <v/>
      </c>
      <c r="AF1376" s="517" t="str">
        <f>六年级等级</f>
        <v/>
      </c>
    </row>
    <row r="1377" spans="1:32">
      <c r="A1377" s="476">
        <v>620</v>
      </c>
      <c r="B1377" s="477">
        <v>45</v>
      </c>
      <c r="C1377" s="632"/>
      <c r="D1377" s="633"/>
      <c r="E1377" s="632"/>
      <c r="F1377" s="625"/>
      <c r="G1377" s="608"/>
      <c r="H1377" s="475"/>
      <c r="I1377" s="613"/>
      <c r="J1377" s="614"/>
      <c r="K1377" s="614"/>
      <c r="L1377" s="615"/>
      <c r="M1377" s="616"/>
      <c r="N1377" s="505" t="str">
        <f>六年级BMI</f>
        <v/>
      </c>
      <c r="O1377" s="499" t="str">
        <f>六年级BMI等级</f>
        <v/>
      </c>
      <c r="P1377" s="500" t="str">
        <f>六年级BMI得分</f>
        <v/>
      </c>
      <c r="Q1377" s="515" t="str">
        <f>六年级肺活量得分</f>
        <v/>
      </c>
      <c r="R1377" s="512" t="str">
        <f>六年级等级</f>
        <v/>
      </c>
      <c r="S1377" s="516" t="str">
        <f>六年级50米跑得分</f>
        <v/>
      </c>
      <c r="T1377" s="517" t="str">
        <f>六年级等级</f>
        <v/>
      </c>
      <c r="U1377" s="516" t="str">
        <f>六年级坐位体前屈得分</f>
        <v/>
      </c>
      <c r="V1377" s="517" t="str">
        <f>六年级等级</f>
        <v/>
      </c>
      <c r="W1377" s="516" t="str">
        <f>六年级一分钟跳绳得分</f>
        <v/>
      </c>
      <c r="X1377" s="517" t="str">
        <f>六年级等级</f>
        <v/>
      </c>
      <c r="Y1377" s="515" t="str">
        <f>六年级仰卧起坐得分</f>
        <v/>
      </c>
      <c r="Z1377" s="518" t="str">
        <f>六年级等级</f>
        <v/>
      </c>
      <c r="AA1377" s="533" t="str">
        <f>六年级折返跑得分</f>
        <v/>
      </c>
      <c r="AB1377" s="515" t="str">
        <f>六年级等级</f>
        <v/>
      </c>
      <c r="AC1377" s="533" t="str">
        <f>六年级跳绳附加分</f>
        <v/>
      </c>
      <c r="AD1377" s="534" t="str">
        <f>六年级标准分</f>
        <v/>
      </c>
      <c r="AE1377" s="534" t="str">
        <f>六年级总分</f>
        <v/>
      </c>
      <c r="AF1377" s="517" t="str">
        <f>六年级等级</f>
        <v/>
      </c>
    </row>
    <row r="1378" spans="1:32">
      <c r="A1378" s="476">
        <v>620</v>
      </c>
      <c r="B1378" s="477">
        <v>46</v>
      </c>
      <c r="C1378" s="632"/>
      <c r="D1378" s="633"/>
      <c r="E1378" s="632"/>
      <c r="F1378" s="625"/>
      <c r="G1378" s="608"/>
      <c r="H1378" s="475"/>
      <c r="I1378" s="613"/>
      <c r="J1378" s="614"/>
      <c r="K1378" s="614"/>
      <c r="L1378" s="615"/>
      <c r="M1378" s="616"/>
      <c r="N1378" s="505" t="str">
        <f>六年级BMI</f>
        <v/>
      </c>
      <c r="O1378" s="499" t="str">
        <f>六年级BMI等级</f>
        <v/>
      </c>
      <c r="P1378" s="500" t="str">
        <f>六年级BMI得分</f>
        <v/>
      </c>
      <c r="Q1378" s="515" t="str">
        <f>六年级肺活量得分</f>
        <v/>
      </c>
      <c r="R1378" s="512" t="str">
        <f>六年级等级</f>
        <v/>
      </c>
      <c r="S1378" s="516" t="str">
        <f>六年级50米跑得分</f>
        <v/>
      </c>
      <c r="T1378" s="517" t="str">
        <f>六年级等级</f>
        <v/>
      </c>
      <c r="U1378" s="516" t="str">
        <f>六年级坐位体前屈得分</f>
        <v/>
      </c>
      <c r="V1378" s="517" t="str">
        <f>六年级等级</f>
        <v/>
      </c>
      <c r="W1378" s="516" t="str">
        <f>六年级一分钟跳绳得分</f>
        <v/>
      </c>
      <c r="X1378" s="517" t="str">
        <f>六年级等级</f>
        <v/>
      </c>
      <c r="Y1378" s="515" t="str">
        <f>六年级仰卧起坐得分</f>
        <v/>
      </c>
      <c r="Z1378" s="518" t="str">
        <f>六年级等级</f>
        <v/>
      </c>
      <c r="AA1378" s="533" t="str">
        <f>六年级折返跑得分</f>
        <v/>
      </c>
      <c r="AB1378" s="515" t="str">
        <f>六年级等级</f>
        <v/>
      </c>
      <c r="AC1378" s="533" t="str">
        <f>六年级跳绳附加分</f>
        <v/>
      </c>
      <c r="AD1378" s="534" t="str">
        <f>六年级标准分</f>
        <v/>
      </c>
      <c r="AE1378" s="534" t="str">
        <f>六年级总分</f>
        <v/>
      </c>
      <c r="AF1378" s="517" t="str">
        <f>六年级等级</f>
        <v/>
      </c>
    </row>
    <row r="1379" spans="1:32">
      <c r="A1379" s="476">
        <v>620</v>
      </c>
      <c r="B1379" s="477">
        <v>47</v>
      </c>
      <c r="C1379" s="632"/>
      <c r="D1379" s="633"/>
      <c r="E1379" s="632"/>
      <c r="F1379" s="625"/>
      <c r="G1379" s="608"/>
      <c r="H1379" s="475"/>
      <c r="I1379" s="613"/>
      <c r="J1379" s="614"/>
      <c r="K1379" s="614"/>
      <c r="L1379" s="615"/>
      <c r="M1379" s="616"/>
      <c r="N1379" s="505" t="str">
        <f>六年级BMI</f>
        <v/>
      </c>
      <c r="O1379" s="499" t="str">
        <f>六年级BMI等级</f>
        <v/>
      </c>
      <c r="P1379" s="500" t="str">
        <f>六年级BMI得分</f>
        <v/>
      </c>
      <c r="Q1379" s="515" t="str">
        <f>六年级肺活量得分</f>
        <v/>
      </c>
      <c r="R1379" s="512" t="str">
        <f>六年级等级</f>
        <v/>
      </c>
      <c r="S1379" s="516" t="str">
        <f>六年级50米跑得分</f>
        <v/>
      </c>
      <c r="T1379" s="517" t="str">
        <f>六年级等级</f>
        <v/>
      </c>
      <c r="U1379" s="516" t="str">
        <f>六年级坐位体前屈得分</f>
        <v/>
      </c>
      <c r="V1379" s="517" t="str">
        <f>六年级等级</f>
        <v/>
      </c>
      <c r="W1379" s="516" t="str">
        <f>六年级一分钟跳绳得分</f>
        <v/>
      </c>
      <c r="X1379" s="517" t="str">
        <f>六年级等级</f>
        <v/>
      </c>
      <c r="Y1379" s="515" t="str">
        <f>六年级仰卧起坐得分</f>
        <v/>
      </c>
      <c r="Z1379" s="518" t="str">
        <f>六年级等级</f>
        <v/>
      </c>
      <c r="AA1379" s="533" t="str">
        <f>六年级折返跑得分</f>
        <v/>
      </c>
      <c r="AB1379" s="515" t="str">
        <f>六年级等级</f>
        <v/>
      </c>
      <c r="AC1379" s="533" t="str">
        <f>六年级跳绳附加分</f>
        <v/>
      </c>
      <c r="AD1379" s="534" t="str">
        <f>六年级标准分</f>
        <v/>
      </c>
      <c r="AE1379" s="534" t="str">
        <f>六年级总分</f>
        <v/>
      </c>
      <c r="AF1379" s="517" t="str">
        <f>六年级等级</f>
        <v/>
      </c>
    </row>
    <row r="1380" spans="1:32">
      <c r="A1380" s="476">
        <v>620</v>
      </c>
      <c r="B1380" s="477">
        <v>48</v>
      </c>
      <c r="C1380" s="632"/>
      <c r="D1380" s="633"/>
      <c r="E1380" s="632"/>
      <c r="F1380" s="625"/>
      <c r="G1380" s="608"/>
      <c r="H1380" s="475"/>
      <c r="I1380" s="613"/>
      <c r="J1380" s="614"/>
      <c r="K1380" s="614"/>
      <c r="L1380" s="615"/>
      <c r="M1380" s="616"/>
      <c r="N1380" s="505" t="str">
        <f>六年级BMI</f>
        <v/>
      </c>
      <c r="O1380" s="499" t="str">
        <f>六年级BMI等级</f>
        <v/>
      </c>
      <c r="P1380" s="500" t="str">
        <f>六年级BMI得分</f>
        <v/>
      </c>
      <c r="Q1380" s="515" t="str">
        <f>六年级肺活量得分</f>
        <v/>
      </c>
      <c r="R1380" s="512" t="str">
        <f>六年级等级</f>
        <v/>
      </c>
      <c r="S1380" s="516" t="str">
        <f>六年级50米跑得分</f>
        <v/>
      </c>
      <c r="T1380" s="517" t="str">
        <f>六年级等级</f>
        <v/>
      </c>
      <c r="U1380" s="516" t="str">
        <f>六年级坐位体前屈得分</f>
        <v/>
      </c>
      <c r="V1380" s="517" t="str">
        <f>六年级等级</f>
        <v/>
      </c>
      <c r="W1380" s="516" t="str">
        <f>六年级一分钟跳绳得分</f>
        <v/>
      </c>
      <c r="X1380" s="517" t="str">
        <f>六年级等级</f>
        <v/>
      </c>
      <c r="Y1380" s="515" t="str">
        <f>六年级仰卧起坐得分</f>
        <v/>
      </c>
      <c r="Z1380" s="518" t="str">
        <f>六年级等级</f>
        <v/>
      </c>
      <c r="AA1380" s="533" t="str">
        <f>六年级折返跑得分</f>
        <v/>
      </c>
      <c r="AB1380" s="515" t="str">
        <f>六年级等级</f>
        <v/>
      </c>
      <c r="AC1380" s="533" t="str">
        <f>六年级跳绳附加分</f>
        <v/>
      </c>
      <c r="AD1380" s="534" t="str">
        <f>六年级标准分</f>
        <v/>
      </c>
      <c r="AE1380" s="534" t="str">
        <f>六年级总分</f>
        <v/>
      </c>
      <c r="AF1380" s="517" t="str">
        <f>六年级等级</f>
        <v/>
      </c>
    </row>
    <row r="1381" spans="1:32">
      <c r="A1381" s="476">
        <v>620</v>
      </c>
      <c r="B1381" s="477">
        <v>49</v>
      </c>
      <c r="C1381" s="632"/>
      <c r="D1381" s="633"/>
      <c r="E1381" s="632"/>
      <c r="F1381" s="625"/>
      <c r="G1381" s="608"/>
      <c r="H1381" s="475"/>
      <c r="I1381" s="613"/>
      <c r="J1381" s="614"/>
      <c r="K1381" s="614"/>
      <c r="L1381" s="615"/>
      <c r="M1381" s="616"/>
      <c r="N1381" s="505" t="str">
        <f>六年级BMI</f>
        <v/>
      </c>
      <c r="O1381" s="499" t="str">
        <f>六年级BMI等级</f>
        <v/>
      </c>
      <c r="P1381" s="500" t="str">
        <f>六年级BMI得分</f>
        <v/>
      </c>
      <c r="Q1381" s="515" t="str">
        <f>六年级肺活量得分</f>
        <v/>
      </c>
      <c r="R1381" s="512" t="str">
        <f>六年级等级</f>
        <v/>
      </c>
      <c r="S1381" s="516" t="str">
        <f>六年级50米跑得分</f>
        <v/>
      </c>
      <c r="T1381" s="517" t="str">
        <f>六年级等级</f>
        <v/>
      </c>
      <c r="U1381" s="516" t="str">
        <f>六年级坐位体前屈得分</f>
        <v/>
      </c>
      <c r="V1381" s="517" t="str">
        <f>六年级等级</f>
        <v/>
      </c>
      <c r="W1381" s="516" t="str">
        <f>六年级一分钟跳绳得分</f>
        <v/>
      </c>
      <c r="X1381" s="517" t="str">
        <f>六年级等级</f>
        <v/>
      </c>
      <c r="Y1381" s="515" t="str">
        <f>六年级仰卧起坐得分</f>
        <v/>
      </c>
      <c r="Z1381" s="518" t="str">
        <f>六年级等级</f>
        <v/>
      </c>
      <c r="AA1381" s="533" t="str">
        <f>六年级折返跑得分</f>
        <v/>
      </c>
      <c r="AB1381" s="515" t="str">
        <f>六年级等级</f>
        <v/>
      </c>
      <c r="AC1381" s="533" t="str">
        <f>六年级跳绳附加分</f>
        <v/>
      </c>
      <c r="AD1381" s="534" t="str">
        <f>六年级标准分</f>
        <v/>
      </c>
      <c r="AE1381" s="534" t="str">
        <f>六年级总分</f>
        <v/>
      </c>
      <c r="AF1381" s="517" t="str">
        <f>六年级等级</f>
        <v/>
      </c>
    </row>
    <row r="1382" spans="1:32">
      <c r="A1382" s="476">
        <v>620</v>
      </c>
      <c r="B1382" s="477">
        <v>50</v>
      </c>
      <c r="C1382" s="632"/>
      <c r="D1382" s="633"/>
      <c r="E1382" s="632"/>
      <c r="F1382" s="625"/>
      <c r="G1382" s="608"/>
      <c r="H1382" s="475"/>
      <c r="I1382" s="613"/>
      <c r="J1382" s="614"/>
      <c r="K1382" s="614"/>
      <c r="L1382" s="615"/>
      <c r="M1382" s="616"/>
      <c r="N1382" s="505" t="str">
        <f>六年级BMI</f>
        <v/>
      </c>
      <c r="O1382" s="499" t="str">
        <f>六年级BMI等级</f>
        <v/>
      </c>
      <c r="P1382" s="500" t="str">
        <f>六年级BMI得分</f>
        <v/>
      </c>
      <c r="Q1382" s="515" t="str">
        <f>六年级肺活量得分</f>
        <v/>
      </c>
      <c r="R1382" s="512" t="str">
        <f>六年级等级</f>
        <v/>
      </c>
      <c r="S1382" s="516" t="str">
        <f>六年级50米跑得分</f>
        <v/>
      </c>
      <c r="T1382" s="517" t="str">
        <f>六年级等级</f>
        <v/>
      </c>
      <c r="U1382" s="516" t="str">
        <f>六年级坐位体前屈得分</f>
        <v/>
      </c>
      <c r="V1382" s="517" t="str">
        <f>六年级等级</f>
        <v/>
      </c>
      <c r="W1382" s="516" t="str">
        <f>六年级一分钟跳绳得分</f>
        <v/>
      </c>
      <c r="X1382" s="517" t="str">
        <f>六年级等级</f>
        <v/>
      </c>
      <c r="Y1382" s="515" t="str">
        <f>六年级仰卧起坐得分</f>
        <v/>
      </c>
      <c r="Z1382" s="518" t="str">
        <f>六年级等级</f>
        <v/>
      </c>
      <c r="AA1382" s="533" t="str">
        <f>六年级折返跑得分</f>
        <v/>
      </c>
      <c r="AB1382" s="515" t="str">
        <f>六年级等级</f>
        <v/>
      </c>
      <c r="AC1382" s="533" t="str">
        <f>六年级跳绳附加分</f>
        <v/>
      </c>
      <c r="AD1382" s="534" t="str">
        <f>六年级标准分</f>
        <v/>
      </c>
      <c r="AE1382" s="534" t="str">
        <f>六年级总分</f>
        <v/>
      </c>
      <c r="AF1382" s="517" t="str">
        <f>六年级等级</f>
        <v/>
      </c>
    </row>
    <row r="1383" spans="1:32">
      <c r="A1383" s="476">
        <v>620</v>
      </c>
      <c r="B1383" s="477">
        <v>51</v>
      </c>
      <c r="C1383" s="632"/>
      <c r="D1383" s="633"/>
      <c r="E1383" s="632"/>
      <c r="F1383" s="625"/>
      <c r="G1383" s="608"/>
      <c r="H1383" s="475"/>
      <c r="I1383" s="613"/>
      <c r="J1383" s="614"/>
      <c r="K1383" s="614"/>
      <c r="L1383" s="615"/>
      <c r="M1383" s="616"/>
      <c r="N1383" s="505" t="str">
        <f>六年级BMI</f>
        <v/>
      </c>
      <c r="O1383" s="499" t="str">
        <f>六年级BMI等级</f>
        <v/>
      </c>
      <c r="P1383" s="500" t="str">
        <f>六年级BMI得分</f>
        <v/>
      </c>
      <c r="Q1383" s="515" t="str">
        <f>六年级肺活量得分</f>
        <v/>
      </c>
      <c r="R1383" s="512" t="str">
        <f>六年级等级</f>
        <v/>
      </c>
      <c r="S1383" s="516" t="str">
        <f>六年级50米跑得分</f>
        <v/>
      </c>
      <c r="T1383" s="517" t="str">
        <f>六年级等级</f>
        <v/>
      </c>
      <c r="U1383" s="516" t="str">
        <f>六年级坐位体前屈得分</f>
        <v/>
      </c>
      <c r="V1383" s="517" t="str">
        <f>六年级等级</f>
        <v/>
      </c>
      <c r="W1383" s="516" t="str">
        <f>六年级一分钟跳绳得分</f>
        <v/>
      </c>
      <c r="X1383" s="517" t="str">
        <f>六年级等级</f>
        <v/>
      </c>
      <c r="Y1383" s="515" t="str">
        <f>六年级仰卧起坐得分</f>
        <v/>
      </c>
      <c r="Z1383" s="518" t="str">
        <f>六年级等级</f>
        <v/>
      </c>
      <c r="AA1383" s="533" t="str">
        <f>六年级折返跑得分</f>
        <v/>
      </c>
      <c r="AB1383" s="515" t="str">
        <f>六年级等级</f>
        <v/>
      </c>
      <c r="AC1383" s="533" t="str">
        <f>六年级跳绳附加分</f>
        <v/>
      </c>
      <c r="AD1383" s="534" t="str">
        <f>六年级标准分</f>
        <v/>
      </c>
      <c r="AE1383" s="534" t="str">
        <f>六年级总分</f>
        <v/>
      </c>
      <c r="AF1383" s="517" t="str">
        <f>六年级等级</f>
        <v/>
      </c>
    </row>
    <row r="1384" spans="1:32">
      <c r="A1384" s="476">
        <v>620</v>
      </c>
      <c r="B1384" s="477">
        <v>52</v>
      </c>
      <c r="C1384" s="632"/>
      <c r="D1384" s="633"/>
      <c r="E1384" s="632"/>
      <c r="F1384" s="625"/>
      <c r="G1384" s="608"/>
      <c r="H1384" s="475"/>
      <c r="I1384" s="613"/>
      <c r="J1384" s="614"/>
      <c r="K1384" s="614"/>
      <c r="L1384" s="615"/>
      <c r="M1384" s="616"/>
      <c r="N1384" s="505" t="str">
        <f>六年级BMI</f>
        <v/>
      </c>
      <c r="O1384" s="499" t="str">
        <f>六年级BMI等级</f>
        <v/>
      </c>
      <c r="P1384" s="500" t="str">
        <f>六年级BMI得分</f>
        <v/>
      </c>
      <c r="Q1384" s="515" t="str">
        <f>六年级肺活量得分</f>
        <v/>
      </c>
      <c r="R1384" s="512" t="str">
        <f>六年级等级</f>
        <v/>
      </c>
      <c r="S1384" s="516" t="str">
        <f>六年级50米跑得分</f>
        <v/>
      </c>
      <c r="T1384" s="517" t="str">
        <f>六年级等级</f>
        <v/>
      </c>
      <c r="U1384" s="516" t="str">
        <f>六年级坐位体前屈得分</f>
        <v/>
      </c>
      <c r="V1384" s="517" t="str">
        <f>六年级等级</f>
        <v/>
      </c>
      <c r="W1384" s="516" t="str">
        <f>六年级一分钟跳绳得分</f>
        <v/>
      </c>
      <c r="X1384" s="517" t="str">
        <f>六年级等级</f>
        <v/>
      </c>
      <c r="Y1384" s="515" t="str">
        <f>六年级仰卧起坐得分</f>
        <v/>
      </c>
      <c r="Z1384" s="518" t="str">
        <f>六年级等级</f>
        <v/>
      </c>
      <c r="AA1384" s="533" t="str">
        <f>六年级折返跑得分</f>
        <v/>
      </c>
      <c r="AB1384" s="515" t="str">
        <f>六年级等级</f>
        <v/>
      </c>
      <c r="AC1384" s="533" t="str">
        <f>六年级跳绳附加分</f>
        <v/>
      </c>
      <c r="AD1384" s="534" t="str">
        <f>六年级标准分</f>
        <v/>
      </c>
      <c r="AE1384" s="534" t="str">
        <f>六年级总分</f>
        <v/>
      </c>
      <c r="AF1384" s="517" t="str">
        <f>六年级等级</f>
        <v/>
      </c>
    </row>
    <row r="1385" spans="1:32">
      <c r="A1385" s="476">
        <v>620</v>
      </c>
      <c r="B1385" s="477">
        <v>53</v>
      </c>
      <c r="C1385" s="632"/>
      <c r="D1385" s="633"/>
      <c r="E1385" s="632"/>
      <c r="F1385" s="625"/>
      <c r="G1385" s="608"/>
      <c r="H1385" s="475"/>
      <c r="I1385" s="613"/>
      <c r="J1385" s="614"/>
      <c r="K1385" s="614"/>
      <c r="L1385" s="615"/>
      <c r="M1385" s="616"/>
      <c r="N1385" s="505" t="str">
        <f>六年级BMI</f>
        <v/>
      </c>
      <c r="O1385" s="499" t="str">
        <f>六年级BMI等级</f>
        <v/>
      </c>
      <c r="P1385" s="500" t="str">
        <f>六年级BMI得分</f>
        <v/>
      </c>
      <c r="Q1385" s="515" t="str">
        <f>六年级肺活量得分</f>
        <v/>
      </c>
      <c r="R1385" s="512" t="str">
        <f>六年级等级</f>
        <v/>
      </c>
      <c r="S1385" s="516" t="str">
        <f>六年级50米跑得分</f>
        <v/>
      </c>
      <c r="T1385" s="517" t="str">
        <f>六年级等级</f>
        <v/>
      </c>
      <c r="U1385" s="516" t="str">
        <f>六年级坐位体前屈得分</f>
        <v/>
      </c>
      <c r="V1385" s="517" t="str">
        <f>六年级等级</f>
        <v/>
      </c>
      <c r="W1385" s="516" t="str">
        <f>六年级一分钟跳绳得分</f>
        <v/>
      </c>
      <c r="X1385" s="517" t="str">
        <f>六年级等级</f>
        <v/>
      </c>
      <c r="Y1385" s="515" t="str">
        <f>六年级仰卧起坐得分</f>
        <v/>
      </c>
      <c r="Z1385" s="518" t="str">
        <f>六年级等级</f>
        <v/>
      </c>
      <c r="AA1385" s="533" t="str">
        <f>六年级折返跑得分</f>
        <v/>
      </c>
      <c r="AB1385" s="515" t="str">
        <f>六年级等级</f>
        <v/>
      </c>
      <c r="AC1385" s="533" t="str">
        <f>六年级跳绳附加分</f>
        <v/>
      </c>
      <c r="AD1385" s="534" t="str">
        <f>六年级标准分</f>
        <v/>
      </c>
      <c r="AE1385" s="534" t="str">
        <f>六年级总分</f>
        <v/>
      </c>
      <c r="AF1385" s="517" t="str">
        <f>六年级等级</f>
        <v/>
      </c>
    </row>
    <row r="1386" spans="1:32">
      <c r="A1386" s="476">
        <v>620</v>
      </c>
      <c r="B1386" s="477">
        <v>54</v>
      </c>
      <c r="C1386" s="632"/>
      <c r="D1386" s="633"/>
      <c r="E1386" s="632"/>
      <c r="F1386" s="625"/>
      <c r="G1386" s="608"/>
      <c r="H1386" s="475"/>
      <c r="I1386" s="613"/>
      <c r="J1386" s="614"/>
      <c r="K1386" s="614"/>
      <c r="L1386" s="615"/>
      <c r="M1386" s="616"/>
      <c r="N1386" s="505" t="str">
        <f>六年级BMI</f>
        <v/>
      </c>
      <c r="O1386" s="499" t="str">
        <f>六年级BMI等级</f>
        <v/>
      </c>
      <c r="P1386" s="500" t="str">
        <f>六年级BMI得分</f>
        <v/>
      </c>
      <c r="Q1386" s="515" t="str">
        <f>六年级肺活量得分</f>
        <v/>
      </c>
      <c r="R1386" s="512" t="str">
        <f>六年级等级</f>
        <v/>
      </c>
      <c r="S1386" s="516" t="str">
        <f>六年级50米跑得分</f>
        <v/>
      </c>
      <c r="T1386" s="517" t="str">
        <f>六年级等级</f>
        <v/>
      </c>
      <c r="U1386" s="516" t="str">
        <f>六年级坐位体前屈得分</f>
        <v/>
      </c>
      <c r="V1386" s="517" t="str">
        <f>六年级等级</f>
        <v/>
      </c>
      <c r="W1386" s="516" t="str">
        <f>六年级一分钟跳绳得分</f>
        <v/>
      </c>
      <c r="X1386" s="517" t="str">
        <f>六年级等级</f>
        <v/>
      </c>
      <c r="Y1386" s="515" t="str">
        <f>六年级仰卧起坐得分</f>
        <v/>
      </c>
      <c r="Z1386" s="518" t="str">
        <f>六年级等级</f>
        <v/>
      </c>
      <c r="AA1386" s="533" t="str">
        <f>六年级折返跑得分</f>
        <v/>
      </c>
      <c r="AB1386" s="515" t="str">
        <f>六年级等级</f>
        <v/>
      </c>
      <c r="AC1386" s="533" t="str">
        <f>六年级跳绳附加分</f>
        <v/>
      </c>
      <c r="AD1386" s="534" t="str">
        <f>六年级标准分</f>
        <v/>
      </c>
      <c r="AE1386" s="534" t="str">
        <f>六年级总分</f>
        <v/>
      </c>
      <c r="AF1386" s="517" t="str">
        <f>六年级等级</f>
        <v/>
      </c>
    </row>
    <row r="1387" spans="1:32">
      <c r="A1387" s="476">
        <v>620</v>
      </c>
      <c r="B1387" s="477">
        <v>55</v>
      </c>
      <c r="C1387" s="632"/>
      <c r="D1387" s="633"/>
      <c r="E1387" s="632"/>
      <c r="F1387" s="625"/>
      <c r="G1387" s="608"/>
      <c r="H1387" s="475"/>
      <c r="I1387" s="613"/>
      <c r="J1387" s="614"/>
      <c r="K1387" s="614"/>
      <c r="L1387" s="615"/>
      <c r="M1387" s="616"/>
      <c r="N1387" s="505" t="str">
        <f>六年级BMI</f>
        <v/>
      </c>
      <c r="O1387" s="499" t="str">
        <f>六年级BMI等级</f>
        <v/>
      </c>
      <c r="P1387" s="500" t="str">
        <f>六年级BMI得分</f>
        <v/>
      </c>
      <c r="Q1387" s="515" t="str">
        <f>六年级肺活量得分</f>
        <v/>
      </c>
      <c r="R1387" s="512" t="str">
        <f>六年级等级</f>
        <v/>
      </c>
      <c r="S1387" s="516" t="str">
        <f>六年级50米跑得分</f>
        <v/>
      </c>
      <c r="T1387" s="517" t="str">
        <f>六年级等级</f>
        <v/>
      </c>
      <c r="U1387" s="516" t="str">
        <f>六年级坐位体前屈得分</f>
        <v/>
      </c>
      <c r="V1387" s="517" t="str">
        <f>六年级等级</f>
        <v/>
      </c>
      <c r="W1387" s="516" t="str">
        <f>六年级一分钟跳绳得分</f>
        <v/>
      </c>
      <c r="X1387" s="517" t="str">
        <f>六年级等级</f>
        <v/>
      </c>
      <c r="Y1387" s="515" t="str">
        <f>六年级仰卧起坐得分</f>
        <v/>
      </c>
      <c r="Z1387" s="518" t="str">
        <f>六年级等级</f>
        <v/>
      </c>
      <c r="AA1387" s="533" t="str">
        <f>六年级折返跑得分</f>
        <v/>
      </c>
      <c r="AB1387" s="515" t="str">
        <f>六年级等级</f>
        <v/>
      </c>
      <c r="AC1387" s="533" t="str">
        <f>六年级跳绳附加分</f>
        <v/>
      </c>
      <c r="AD1387" s="534" t="str">
        <f>六年级标准分</f>
        <v/>
      </c>
      <c r="AE1387" s="534" t="str">
        <f>六年级总分</f>
        <v/>
      </c>
      <c r="AF1387" s="517" t="str">
        <f>六年级等级</f>
        <v/>
      </c>
    </row>
    <row r="1388" spans="1:32">
      <c r="A1388" s="476">
        <v>620</v>
      </c>
      <c r="B1388" s="477">
        <v>56</v>
      </c>
      <c r="C1388" s="632"/>
      <c r="D1388" s="633"/>
      <c r="E1388" s="632"/>
      <c r="F1388" s="625"/>
      <c r="G1388" s="608"/>
      <c r="H1388" s="475"/>
      <c r="I1388" s="613"/>
      <c r="J1388" s="614"/>
      <c r="K1388" s="614"/>
      <c r="L1388" s="615"/>
      <c r="M1388" s="616"/>
      <c r="N1388" s="505" t="str">
        <f>六年级BMI</f>
        <v/>
      </c>
      <c r="O1388" s="499" t="str">
        <f>六年级BMI等级</f>
        <v/>
      </c>
      <c r="P1388" s="500" t="str">
        <f>六年级BMI得分</f>
        <v/>
      </c>
      <c r="Q1388" s="515" t="str">
        <f>六年级肺活量得分</f>
        <v/>
      </c>
      <c r="R1388" s="512" t="str">
        <f>六年级等级</f>
        <v/>
      </c>
      <c r="S1388" s="516" t="str">
        <f>六年级50米跑得分</f>
        <v/>
      </c>
      <c r="T1388" s="517" t="str">
        <f>六年级等级</f>
        <v/>
      </c>
      <c r="U1388" s="516" t="str">
        <f>六年级坐位体前屈得分</f>
        <v/>
      </c>
      <c r="V1388" s="517" t="str">
        <f>六年级等级</f>
        <v/>
      </c>
      <c r="W1388" s="516" t="str">
        <f>六年级一分钟跳绳得分</f>
        <v/>
      </c>
      <c r="X1388" s="517" t="str">
        <f>六年级等级</f>
        <v/>
      </c>
      <c r="Y1388" s="515" t="str">
        <f>六年级仰卧起坐得分</f>
        <v/>
      </c>
      <c r="Z1388" s="518" t="str">
        <f>六年级等级</f>
        <v/>
      </c>
      <c r="AA1388" s="533" t="str">
        <f>六年级折返跑得分</f>
        <v/>
      </c>
      <c r="AB1388" s="515" t="str">
        <f>六年级等级</f>
        <v/>
      </c>
      <c r="AC1388" s="533" t="str">
        <f>六年级跳绳附加分</f>
        <v/>
      </c>
      <c r="AD1388" s="534" t="str">
        <f>六年级标准分</f>
        <v/>
      </c>
      <c r="AE1388" s="534" t="str">
        <f>六年级总分</f>
        <v/>
      </c>
      <c r="AF1388" s="517" t="str">
        <f>六年级等级</f>
        <v/>
      </c>
    </row>
    <row r="1389" spans="1:32">
      <c r="A1389" s="476">
        <v>620</v>
      </c>
      <c r="B1389" s="477">
        <v>57</v>
      </c>
      <c r="C1389" s="632"/>
      <c r="D1389" s="633"/>
      <c r="E1389" s="632"/>
      <c r="F1389" s="625"/>
      <c r="G1389" s="608"/>
      <c r="H1389" s="475"/>
      <c r="I1389" s="613"/>
      <c r="J1389" s="614"/>
      <c r="K1389" s="614"/>
      <c r="L1389" s="615"/>
      <c r="M1389" s="616"/>
      <c r="N1389" s="505" t="str">
        <f>六年级BMI</f>
        <v/>
      </c>
      <c r="O1389" s="499" t="str">
        <f>六年级BMI等级</f>
        <v/>
      </c>
      <c r="P1389" s="500" t="str">
        <f>六年级BMI得分</f>
        <v/>
      </c>
      <c r="Q1389" s="515" t="str">
        <f>六年级肺活量得分</f>
        <v/>
      </c>
      <c r="R1389" s="512" t="str">
        <f>六年级等级</f>
        <v/>
      </c>
      <c r="S1389" s="516" t="str">
        <f>六年级50米跑得分</f>
        <v/>
      </c>
      <c r="T1389" s="517" t="str">
        <f>六年级等级</f>
        <v/>
      </c>
      <c r="U1389" s="516" t="str">
        <f>六年级坐位体前屈得分</f>
        <v/>
      </c>
      <c r="V1389" s="517" t="str">
        <f>六年级等级</f>
        <v/>
      </c>
      <c r="W1389" s="516" t="str">
        <f>六年级一分钟跳绳得分</f>
        <v/>
      </c>
      <c r="X1389" s="517" t="str">
        <f>六年级等级</f>
        <v/>
      </c>
      <c r="Y1389" s="515" t="str">
        <f>六年级仰卧起坐得分</f>
        <v/>
      </c>
      <c r="Z1389" s="518" t="str">
        <f>六年级等级</f>
        <v/>
      </c>
      <c r="AA1389" s="533" t="str">
        <f>六年级折返跑得分</f>
        <v/>
      </c>
      <c r="AB1389" s="515" t="str">
        <f>六年级等级</f>
        <v/>
      </c>
      <c r="AC1389" s="533" t="str">
        <f>六年级跳绳附加分</f>
        <v/>
      </c>
      <c r="AD1389" s="534" t="str">
        <f>六年级标准分</f>
        <v/>
      </c>
      <c r="AE1389" s="534" t="str">
        <f>六年级总分</f>
        <v/>
      </c>
      <c r="AF1389" s="517" t="str">
        <f>六年级等级</f>
        <v/>
      </c>
    </row>
    <row r="1390" spans="1:32">
      <c r="A1390" s="476">
        <v>620</v>
      </c>
      <c r="B1390" s="477">
        <v>58</v>
      </c>
      <c r="C1390" s="632"/>
      <c r="D1390" s="633"/>
      <c r="E1390" s="632"/>
      <c r="F1390" s="625"/>
      <c r="G1390" s="608"/>
      <c r="H1390" s="475"/>
      <c r="I1390" s="613"/>
      <c r="J1390" s="614"/>
      <c r="K1390" s="614"/>
      <c r="L1390" s="615"/>
      <c r="M1390" s="616"/>
      <c r="N1390" s="505" t="str">
        <f>六年级BMI</f>
        <v/>
      </c>
      <c r="O1390" s="499" t="str">
        <f>六年级BMI等级</f>
        <v/>
      </c>
      <c r="P1390" s="500" t="str">
        <f>六年级BMI得分</f>
        <v/>
      </c>
      <c r="Q1390" s="515" t="str">
        <f>六年级肺活量得分</f>
        <v/>
      </c>
      <c r="R1390" s="512" t="str">
        <f>六年级等级</f>
        <v/>
      </c>
      <c r="S1390" s="516" t="str">
        <f>六年级50米跑得分</f>
        <v/>
      </c>
      <c r="T1390" s="517" t="str">
        <f>六年级等级</f>
        <v/>
      </c>
      <c r="U1390" s="516" t="str">
        <f>六年级坐位体前屈得分</f>
        <v/>
      </c>
      <c r="V1390" s="517" t="str">
        <f>六年级等级</f>
        <v/>
      </c>
      <c r="W1390" s="516" t="str">
        <f>六年级一分钟跳绳得分</f>
        <v/>
      </c>
      <c r="X1390" s="517" t="str">
        <f>六年级等级</f>
        <v/>
      </c>
      <c r="Y1390" s="515" t="str">
        <f>六年级仰卧起坐得分</f>
        <v/>
      </c>
      <c r="Z1390" s="518" t="str">
        <f>六年级等级</f>
        <v/>
      </c>
      <c r="AA1390" s="533" t="str">
        <f>六年级折返跑得分</f>
        <v/>
      </c>
      <c r="AB1390" s="515" t="str">
        <f>六年级等级</f>
        <v/>
      </c>
      <c r="AC1390" s="533" t="str">
        <f>六年级跳绳附加分</f>
        <v/>
      </c>
      <c r="AD1390" s="534" t="str">
        <f>六年级标准分</f>
        <v/>
      </c>
      <c r="AE1390" s="534" t="str">
        <f>六年级总分</f>
        <v/>
      </c>
      <c r="AF1390" s="517" t="str">
        <f>六年级等级</f>
        <v/>
      </c>
    </row>
    <row r="1391" spans="1:32">
      <c r="A1391" s="476">
        <v>620</v>
      </c>
      <c r="B1391" s="477">
        <v>59</v>
      </c>
      <c r="C1391" s="632"/>
      <c r="D1391" s="633"/>
      <c r="E1391" s="632"/>
      <c r="F1391" s="625"/>
      <c r="G1391" s="608"/>
      <c r="H1391" s="475"/>
      <c r="I1391" s="613"/>
      <c r="J1391" s="614"/>
      <c r="K1391" s="614"/>
      <c r="L1391" s="615"/>
      <c r="M1391" s="616"/>
      <c r="N1391" s="505" t="str">
        <f>六年级BMI</f>
        <v/>
      </c>
      <c r="O1391" s="499" t="str">
        <f>六年级BMI等级</f>
        <v/>
      </c>
      <c r="P1391" s="500" t="str">
        <f>六年级BMI得分</f>
        <v/>
      </c>
      <c r="Q1391" s="515" t="str">
        <f>六年级肺活量得分</f>
        <v/>
      </c>
      <c r="R1391" s="512" t="str">
        <f>六年级等级</f>
        <v/>
      </c>
      <c r="S1391" s="516" t="str">
        <f>六年级50米跑得分</f>
        <v/>
      </c>
      <c r="T1391" s="517" t="str">
        <f>六年级等级</f>
        <v/>
      </c>
      <c r="U1391" s="516" t="str">
        <f>六年级坐位体前屈得分</f>
        <v/>
      </c>
      <c r="V1391" s="517" t="str">
        <f>六年级等级</f>
        <v/>
      </c>
      <c r="W1391" s="516" t="str">
        <f>六年级一分钟跳绳得分</f>
        <v/>
      </c>
      <c r="X1391" s="517" t="str">
        <f>六年级等级</f>
        <v/>
      </c>
      <c r="Y1391" s="515" t="str">
        <f>六年级仰卧起坐得分</f>
        <v/>
      </c>
      <c r="Z1391" s="518" t="str">
        <f>六年级等级</f>
        <v/>
      </c>
      <c r="AA1391" s="533" t="str">
        <f>六年级折返跑得分</f>
        <v/>
      </c>
      <c r="AB1391" s="515" t="str">
        <f>六年级等级</f>
        <v/>
      </c>
      <c r="AC1391" s="533" t="str">
        <f>六年级跳绳附加分</f>
        <v/>
      </c>
      <c r="AD1391" s="534" t="str">
        <f>六年级标准分</f>
        <v/>
      </c>
      <c r="AE1391" s="534" t="str">
        <f>六年级总分</f>
        <v/>
      </c>
      <c r="AF1391" s="517" t="str">
        <f>六年级等级</f>
        <v/>
      </c>
    </row>
    <row r="1392" spans="1:32">
      <c r="A1392" s="476">
        <v>620</v>
      </c>
      <c r="B1392" s="477">
        <v>60</v>
      </c>
      <c r="C1392" s="632"/>
      <c r="D1392" s="633"/>
      <c r="E1392" s="632"/>
      <c r="F1392" s="625"/>
      <c r="G1392" s="608"/>
      <c r="H1392" s="475"/>
      <c r="I1392" s="613"/>
      <c r="J1392" s="614"/>
      <c r="K1392" s="614"/>
      <c r="L1392" s="615"/>
      <c r="M1392" s="616"/>
      <c r="N1392" s="505" t="str">
        <f>六年级BMI</f>
        <v/>
      </c>
      <c r="O1392" s="499" t="str">
        <f>六年级BMI等级</f>
        <v/>
      </c>
      <c r="P1392" s="500" t="str">
        <f>六年级BMI得分</f>
        <v/>
      </c>
      <c r="Q1392" s="515" t="str">
        <f>六年级肺活量得分</f>
        <v/>
      </c>
      <c r="R1392" s="512" t="str">
        <f>六年级等级</f>
        <v/>
      </c>
      <c r="S1392" s="516" t="str">
        <f>六年级50米跑得分</f>
        <v/>
      </c>
      <c r="T1392" s="517" t="str">
        <f>六年级等级</f>
        <v/>
      </c>
      <c r="U1392" s="516" t="str">
        <f>六年级坐位体前屈得分</f>
        <v/>
      </c>
      <c r="V1392" s="517" t="str">
        <f>六年级等级</f>
        <v/>
      </c>
      <c r="W1392" s="516" t="str">
        <f>六年级一分钟跳绳得分</f>
        <v/>
      </c>
      <c r="X1392" s="517" t="str">
        <f>六年级等级</f>
        <v/>
      </c>
      <c r="Y1392" s="515" t="str">
        <f>六年级仰卧起坐得分</f>
        <v/>
      </c>
      <c r="Z1392" s="518" t="str">
        <f>六年级等级</f>
        <v/>
      </c>
      <c r="AA1392" s="533" t="str">
        <f>六年级折返跑得分</f>
        <v/>
      </c>
      <c r="AB1392" s="515" t="str">
        <f>六年级等级</f>
        <v/>
      </c>
      <c r="AC1392" s="533" t="str">
        <f>六年级跳绳附加分</f>
        <v/>
      </c>
      <c r="AD1392" s="534" t="str">
        <f>六年级标准分</f>
        <v/>
      </c>
      <c r="AE1392" s="534" t="str">
        <f>六年级总分</f>
        <v/>
      </c>
      <c r="AF1392" s="517" t="str">
        <f>六年级等级</f>
        <v/>
      </c>
    </row>
    <row r="1393" spans="1:32">
      <c r="A1393" s="476">
        <v>620</v>
      </c>
      <c r="B1393" s="477">
        <v>61</v>
      </c>
      <c r="C1393" s="632"/>
      <c r="D1393" s="633"/>
      <c r="E1393" s="632"/>
      <c r="F1393" s="625"/>
      <c r="G1393" s="608"/>
      <c r="H1393" s="475"/>
      <c r="I1393" s="613"/>
      <c r="J1393" s="614"/>
      <c r="K1393" s="614"/>
      <c r="L1393" s="615"/>
      <c r="M1393" s="616"/>
      <c r="N1393" s="505" t="str">
        <f>六年级BMI</f>
        <v/>
      </c>
      <c r="O1393" s="499" t="str">
        <f>六年级BMI等级</f>
        <v/>
      </c>
      <c r="P1393" s="500" t="str">
        <f>六年级BMI得分</f>
        <v/>
      </c>
      <c r="Q1393" s="515" t="str">
        <f>六年级肺活量得分</f>
        <v/>
      </c>
      <c r="R1393" s="512" t="str">
        <f>六年级等级</f>
        <v/>
      </c>
      <c r="S1393" s="516" t="str">
        <f>六年级50米跑得分</f>
        <v/>
      </c>
      <c r="T1393" s="517" t="str">
        <f>六年级等级</f>
        <v/>
      </c>
      <c r="U1393" s="516" t="str">
        <f>六年级坐位体前屈得分</f>
        <v/>
      </c>
      <c r="V1393" s="517" t="str">
        <f>六年级等级</f>
        <v/>
      </c>
      <c r="W1393" s="516" t="str">
        <f>六年级一分钟跳绳得分</f>
        <v/>
      </c>
      <c r="X1393" s="517" t="str">
        <f>六年级等级</f>
        <v/>
      </c>
      <c r="Y1393" s="515" t="str">
        <f>六年级仰卧起坐得分</f>
        <v/>
      </c>
      <c r="Z1393" s="518" t="str">
        <f>六年级等级</f>
        <v/>
      </c>
      <c r="AA1393" s="533" t="str">
        <f>六年级折返跑得分</f>
        <v/>
      </c>
      <c r="AB1393" s="515" t="str">
        <f>六年级等级</f>
        <v/>
      </c>
      <c r="AC1393" s="533" t="str">
        <f>六年级跳绳附加分</f>
        <v/>
      </c>
      <c r="AD1393" s="534" t="str">
        <f>六年级标准分</f>
        <v/>
      </c>
      <c r="AE1393" s="534" t="str">
        <f>六年级总分</f>
        <v/>
      </c>
      <c r="AF1393" s="517" t="str">
        <f>六年级等级</f>
        <v/>
      </c>
    </row>
    <row r="1394" spans="1:32">
      <c r="A1394" s="476">
        <v>620</v>
      </c>
      <c r="B1394" s="477">
        <v>62</v>
      </c>
      <c r="C1394" s="632"/>
      <c r="D1394" s="633"/>
      <c r="E1394" s="632"/>
      <c r="F1394" s="625"/>
      <c r="G1394" s="608"/>
      <c r="H1394" s="475"/>
      <c r="I1394" s="613"/>
      <c r="J1394" s="614"/>
      <c r="K1394" s="614"/>
      <c r="L1394" s="615"/>
      <c r="M1394" s="616"/>
      <c r="N1394" s="505" t="str">
        <f>六年级BMI</f>
        <v/>
      </c>
      <c r="O1394" s="499" t="str">
        <f>六年级BMI等级</f>
        <v/>
      </c>
      <c r="P1394" s="500" t="str">
        <f>六年级BMI得分</f>
        <v/>
      </c>
      <c r="Q1394" s="515" t="str">
        <f>六年级肺活量得分</f>
        <v/>
      </c>
      <c r="R1394" s="512" t="str">
        <f>六年级等级</f>
        <v/>
      </c>
      <c r="S1394" s="516" t="str">
        <f>六年级50米跑得分</f>
        <v/>
      </c>
      <c r="T1394" s="517" t="str">
        <f>六年级等级</f>
        <v/>
      </c>
      <c r="U1394" s="516" t="str">
        <f>六年级坐位体前屈得分</f>
        <v/>
      </c>
      <c r="V1394" s="517" t="str">
        <f>六年级等级</f>
        <v/>
      </c>
      <c r="W1394" s="516" t="str">
        <f>六年级一分钟跳绳得分</f>
        <v/>
      </c>
      <c r="X1394" s="517" t="str">
        <f>六年级等级</f>
        <v/>
      </c>
      <c r="Y1394" s="515" t="str">
        <f>六年级仰卧起坐得分</f>
        <v/>
      </c>
      <c r="Z1394" s="518" t="str">
        <f>六年级等级</f>
        <v/>
      </c>
      <c r="AA1394" s="533" t="str">
        <f>六年级折返跑得分</f>
        <v/>
      </c>
      <c r="AB1394" s="515" t="str">
        <f>六年级等级</f>
        <v/>
      </c>
      <c r="AC1394" s="533" t="str">
        <f>六年级跳绳附加分</f>
        <v/>
      </c>
      <c r="AD1394" s="534" t="str">
        <f>六年级标准分</f>
        <v/>
      </c>
      <c r="AE1394" s="534" t="str">
        <f>六年级总分</f>
        <v/>
      </c>
      <c r="AF1394" s="517" t="str">
        <f>六年级等级</f>
        <v/>
      </c>
    </row>
    <row r="1395" spans="1:32">
      <c r="A1395" s="476">
        <v>620</v>
      </c>
      <c r="B1395" s="477">
        <v>63</v>
      </c>
      <c r="C1395" s="632"/>
      <c r="D1395" s="633"/>
      <c r="E1395" s="632"/>
      <c r="F1395" s="625"/>
      <c r="G1395" s="608"/>
      <c r="H1395" s="475"/>
      <c r="I1395" s="613"/>
      <c r="J1395" s="614"/>
      <c r="K1395" s="614"/>
      <c r="L1395" s="615"/>
      <c r="M1395" s="616"/>
      <c r="N1395" s="505" t="str">
        <f>六年级BMI</f>
        <v/>
      </c>
      <c r="O1395" s="499" t="str">
        <f>六年级BMI等级</f>
        <v/>
      </c>
      <c r="P1395" s="500" t="str">
        <f>六年级BMI得分</f>
        <v/>
      </c>
      <c r="Q1395" s="515" t="str">
        <f>六年级肺活量得分</f>
        <v/>
      </c>
      <c r="R1395" s="512" t="str">
        <f>六年级等级</f>
        <v/>
      </c>
      <c r="S1395" s="516" t="str">
        <f>六年级50米跑得分</f>
        <v/>
      </c>
      <c r="T1395" s="517" t="str">
        <f>六年级等级</f>
        <v/>
      </c>
      <c r="U1395" s="516" t="str">
        <f>六年级坐位体前屈得分</f>
        <v/>
      </c>
      <c r="V1395" s="517" t="str">
        <f>六年级等级</f>
        <v/>
      </c>
      <c r="W1395" s="516" t="str">
        <f>六年级一分钟跳绳得分</f>
        <v/>
      </c>
      <c r="X1395" s="517" t="str">
        <f>六年级等级</f>
        <v/>
      </c>
      <c r="Y1395" s="515" t="str">
        <f>六年级仰卧起坐得分</f>
        <v/>
      </c>
      <c r="Z1395" s="518" t="str">
        <f>六年级等级</f>
        <v/>
      </c>
      <c r="AA1395" s="533" t="str">
        <f>六年级折返跑得分</f>
        <v/>
      </c>
      <c r="AB1395" s="515" t="str">
        <f>六年级等级</f>
        <v/>
      </c>
      <c r="AC1395" s="533" t="str">
        <f>六年级跳绳附加分</f>
        <v/>
      </c>
      <c r="AD1395" s="534" t="str">
        <f>六年级标准分</f>
        <v/>
      </c>
      <c r="AE1395" s="534" t="str">
        <f>六年级总分</f>
        <v/>
      </c>
      <c r="AF1395" s="517" t="str">
        <f>六年级等级</f>
        <v/>
      </c>
    </row>
    <row r="1396" spans="1:32">
      <c r="A1396" s="476">
        <v>620</v>
      </c>
      <c r="B1396" s="477">
        <v>64</v>
      </c>
      <c r="C1396" s="632"/>
      <c r="D1396" s="633"/>
      <c r="E1396" s="632"/>
      <c r="F1396" s="625"/>
      <c r="G1396" s="608"/>
      <c r="H1396" s="475"/>
      <c r="I1396" s="613"/>
      <c r="J1396" s="614"/>
      <c r="K1396" s="614"/>
      <c r="L1396" s="615"/>
      <c r="M1396" s="616"/>
      <c r="N1396" s="505" t="str">
        <f>六年级BMI</f>
        <v/>
      </c>
      <c r="O1396" s="499" t="str">
        <f>六年级BMI等级</f>
        <v/>
      </c>
      <c r="P1396" s="500" t="str">
        <f>六年级BMI得分</f>
        <v/>
      </c>
      <c r="Q1396" s="515" t="str">
        <f>六年级肺活量得分</f>
        <v/>
      </c>
      <c r="R1396" s="512" t="str">
        <f>六年级等级</f>
        <v/>
      </c>
      <c r="S1396" s="516" t="str">
        <f>六年级50米跑得分</f>
        <v/>
      </c>
      <c r="T1396" s="517" t="str">
        <f>六年级等级</f>
        <v/>
      </c>
      <c r="U1396" s="516" t="str">
        <f>六年级坐位体前屈得分</f>
        <v/>
      </c>
      <c r="V1396" s="517" t="str">
        <f>六年级等级</f>
        <v/>
      </c>
      <c r="W1396" s="516" t="str">
        <f>六年级一分钟跳绳得分</f>
        <v/>
      </c>
      <c r="X1396" s="517" t="str">
        <f>六年级等级</f>
        <v/>
      </c>
      <c r="Y1396" s="515" t="str">
        <f>六年级仰卧起坐得分</f>
        <v/>
      </c>
      <c r="Z1396" s="518" t="str">
        <f>六年级等级</f>
        <v/>
      </c>
      <c r="AA1396" s="533" t="str">
        <f>六年级折返跑得分</f>
        <v/>
      </c>
      <c r="AB1396" s="515" t="str">
        <f>六年级等级</f>
        <v/>
      </c>
      <c r="AC1396" s="533" t="str">
        <f>六年级跳绳附加分</f>
        <v/>
      </c>
      <c r="AD1396" s="534" t="str">
        <f>六年级标准分</f>
        <v/>
      </c>
      <c r="AE1396" s="534" t="str">
        <f>六年级总分</f>
        <v/>
      </c>
      <c r="AF1396" s="517" t="str">
        <f>六年级等级</f>
        <v/>
      </c>
    </row>
    <row r="1397" spans="1:32">
      <c r="A1397" s="476">
        <v>620</v>
      </c>
      <c r="B1397" s="477">
        <v>65</v>
      </c>
      <c r="C1397" s="632"/>
      <c r="D1397" s="633"/>
      <c r="E1397" s="632"/>
      <c r="F1397" s="625"/>
      <c r="G1397" s="608"/>
      <c r="H1397" s="475"/>
      <c r="I1397" s="613"/>
      <c r="J1397" s="614"/>
      <c r="K1397" s="614"/>
      <c r="L1397" s="615"/>
      <c r="M1397" s="616"/>
      <c r="N1397" s="505" t="str">
        <f>六年级BMI</f>
        <v/>
      </c>
      <c r="O1397" s="499" t="str">
        <f>六年级BMI等级</f>
        <v/>
      </c>
      <c r="P1397" s="500" t="str">
        <f>六年级BMI得分</f>
        <v/>
      </c>
      <c r="Q1397" s="515" t="str">
        <f>六年级肺活量得分</f>
        <v/>
      </c>
      <c r="R1397" s="512" t="str">
        <f>六年级等级</f>
        <v/>
      </c>
      <c r="S1397" s="516" t="str">
        <f>六年级50米跑得分</f>
        <v/>
      </c>
      <c r="T1397" s="517" t="str">
        <f>六年级等级</f>
        <v/>
      </c>
      <c r="U1397" s="516" t="str">
        <f>六年级坐位体前屈得分</f>
        <v/>
      </c>
      <c r="V1397" s="517" t="str">
        <f>六年级等级</f>
        <v/>
      </c>
      <c r="W1397" s="516" t="str">
        <f>六年级一分钟跳绳得分</f>
        <v/>
      </c>
      <c r="X1397" s="517" t="str">
        <f>六年级等级</f>
        <v/>
      </c>
      <c r="Y1397" s="515" t="str">
        <f>六年级仰卧起坐得分</f>
        <v/>
      </c>
      <c r="Z1397" s="518" t="str">
        <f>六年级等级</f>
        <v/>
      </c>
      <c r="AA1397" s="533" t="str">
        <f>六年级折返跑得分</f>
        <v/>
      </c>
      <c r="AB1397" s="515" t="str">
        <f>六年级等级</f>
        <v/>
      </c>
      <c r="AC1397" s="533" t="str">
        <f>六年级跳绳附加分</f>
        <v/>
      </c>
      <c r="AD1397" s="534" t="str">
        <f>六年级标准分</f>
        <v/>
      </c>
      <c r="AE1397" s="534" t="str">
        <f>六年级总分</f>
        <v/>
      </c>
      <c r="AF1397" s="517" t="str">
        <f>六年级等级</f>
        <v/>
      </c>
    </row>
    <row r="1398" spans="1:32">
      <c r="A1398" s="476">
        <v>620</v>
      </c>
      <c r="B1398" s="477">
        <v>66</v>
      </c>
      <c r="C1398" s="632"/>
      <c r="D1398" s="633"/>
      <c r="E1398" s="632"/>
      <c r="F1398" s="625"/>
      <c r="G1398" s="608"/>
      <c r="H1398" s="475"/>
      <c r="I1398" s="613"/>
      <c r="J1398" s="614"/>
      <c r="K1398" s="614"/>
      <c r="L1398" s="615"/>
      <c r="M1398" s="616"/>
      <c r="N1398" s="505" t="str">
        <f>六年级BMI</f>
        <v/>
      </c>
      <c r="O1398" s="499" t="str">
        <f>六年级BMI等级</f>
        <v/>
      </c>
      <c r="P1398" s="500" t="str">
        <f>六年级BMI得分</f>
        <v/>
      </c>
      <c r="Q1398" s="515" t="str">
        <f>六年级肺活量得分</f>
        <v/>
      </c>
      <c r="R1398" s="512" t="str">
        <f>六年级等级</f>
        <v/>
      </c>
      <c r="S1398" s="516" t="str">
        <f>六年级50米跑得分</f>
        <v/>
      </c>
      <c r="T1398" s="517" t="str">
        <f>六年级等级</f>
        <v/>
      </c>
      <c r="U1398" s="516" t="str">
        <f>六年级坐位体前屈得分</f>
        <v/>
      </c>
      <c r="V1398" s="517" t="str">
        <f>六年级等级</f>
        <v/>
      </c>
      <c r="W1398" s="516" t="str">
        <f>六年级一分钟跳绳得分</f>
        <v/>
      </c>
      <c r="X1398" s="517" t="str">
        <f>六年级等级</f>
        <v/>
      </c>
      <c r="Y1398" s="515" t="str">
        <f>六年级仰卧起坐得分</f>
        <v/>
      </c>
      <c r="Z1398" s="518" t="str">
        <f>六年级等级</f>
        <v/>
      </c>
      <c r="AA1398" s="533" t="str">
        <f>六年级折返跑得分</f>
        <v/>
      </c>
      <c r="AB1398" s="515" t="str">
        <f>六年级等级</f>
        <v/>
      </c>
      <c r="AC1398" s="533" t="str">
        <f>六年级跳绳附加分</f>
        <v/>
      </c>
      <c r="AD1398" s="534" t="str">
        <f>六年级标准分</f>
        <v/>
      </c>
      <c r="AE1398" s="534" t="str">
        <f>六年级总分</f>
        <v/>
      </c>
      <c r="AF1398" s="517" t="str">
        <f>六年级等级</f>
        <v/>
      </c>
    </row>
    <row r="1399" spans="1:32">
      <c r="A1399" s="476">
        <v>620</v>
      </c>
      <c r="B1399" s="477">
        <v>67</v>
      </c>
      <c r="C1399" s="632"/>
      <c r="D1399" s="633"/>
      <c r="E1399" s="632"/>
      <c r="F1399" s="625"/>
      <c r="G1399" s="608"/>
      <c r="H1399" s="475"/>
      <c r="I1399" s="613"/>
      <c r="J1399" s="614"/>
      <c r="K1399" s="614"/>
      <c r="L1399" s="615"/>
      <c r="M1399" s="616"/>
      <c r="N1399" s="505" t="str">
        <f>六年级BMI</f>
        <v/>
      </c>
      <c r="O1399" s="499" t="str">
        <f>六年级BMI等级</f>
        <v/>
      </c>
      <c r="P1399" s="500" t="str">
        <f>六年级BMI得分</f>
        <v/>
      </c>
      <c r="Q1399" s="515" t="str">
        <f>六年级肺活量得分</f>
        <v/>
      </c>
      <c r="R1399" s="512" t="str">
        <f>六年级等级</f>
        <v/>
      </c>
      <c r="S1399" s="516" t="str">
        <f>六年级50米跑得分</f>
        <v/>
      </c>
      <c r="T1399" s="517" t="str">
        <f>六年级等级</f>
        <v/>
      </c>
      <c r="U1399" s="516" t="str">
        <f>六年级坐位体前屈得分</f>
        <v/>
      </c>
      <c r="V1399" s="517" t="str">
        <f>六年级等级</f>
        <v/>
      </c>
      <c r="W1399" s="516" t="str">
        <f>六年级一分钟跳绳得分</f>
        <v/>
      </c>
      <c r="X1399" s="517" t="str">
        <f>六年级等级</f>
        <v/>
      </c>
      <c r="Y1399" s="515" t="str">
        <f>六年级仰卧起坐得分</f>
        <v/>
      </c>
      <c r="Z1399" s="518" t="str">
        <f>六年级等级</f>
        <v/>
      </c>
      <c r="AA1399" s="533" t="str">
        <f>六年级折返跑得分</f>
        <v/>
      </c>
      <c r="AB1399" s="515" t="str">
        <f>六年级等级</f>
        <v/>
      </c>
      <c r="AC1399" s="533" t="str">
        <f>六年级跳绳附加分</f>
        <v/>
      </c>
      <c r="AD1399" s="534" t="str">
        <f>六年级标准分</f>
        <v/>
      </c>
      <c r="AE1399" s="534" t="str">
        <f>六年级总分</f>
        <v/>
      </c>
      <c r="AF1399" s="517" t="str">
        <f>六年级等级</f>
        <v/>
      </c>
    </row>
    <row r="1400" spans="1:32">
      <c r="A1400" s="476">
        <v>620</v>
      </c>
      <c r="B1400" s="477">
        <v>68</v>
      </c>
      <c r="C1400" s="632"/>
      <c r="D1400" s="633"/>
      <c r="E1400" s="632"/>
      <c r="F1400" s="625"/>
      <c r="G1400" s="608"/>
      <c r="H1400" s="475"/>
      <c r="I1400" s="613"/>
      <c r="J1400" s="614"/>
      <c r="K1400" s="614"/>
      <c r="L1400" s="615"/>
      <c r="M1400" s="616"/>
      <c r="N1400" s="505" t="str">
        <f>六年级BMI</f>
        <v/>
      </c>
      <c r="O1400" s="499" t="str">
        <f>六年级BMI等级</f>
        <v/>
      </c>
      <c r="P1400" s="500" t="str">
        <f>六年级BMI得分</f>
        <v/>
      </c>
      <c r="Q1400" s="515" t="str">
        <f>六年级肺活量得分</f>
        <v/>
      </c>
      <c r="R1400" s="512" t="str">
        <f>六年级等级</f>
        <v/>
      </c>
      <c r="S1400" s="516" t="str">
        <f>六年级50米跑得分</f>
        <v/>
      </c>
      <c r="T1400" s="517" t="str">
        <f>六年级等级</f>
        <v/>
      </c>
      <c r="U1400" s="516" t="str">
        <f>六年级坐位体前屈得分</f>
        <v/>
      </c>
      <c r="V1400" s="517" t="str">
        <f>六年级等级</f>
        <v/>
      </c>
      <c r="W1400" s="516" t="str">
        <f>六年级一分钟跳绳得分</f>
        <v/>
      </c>
      <c r="X1400" s="517" t="str">
        <f>六年级等级</f>
        <v/>
      </c>
      <c r="Y1400" s="515" t="str">
        <f>六年级仰卧起坐得分</f>
        <v/>
      </c>
      <c r="Z1400" s="518" t="str">
        <f>六年级等级</f>
        <v/>
      </c>
      <c r="AA1400" s="533" t="str">
        <f>六年级折返跑得分</f>
        <v/>
      </c>
      <c r="AB1400" s="515" t="str">
        <f>六年级等级</f>
        <v/>
      </c>
      <c r="AC1400" s="533" t="str">
        <f>六年级跳绳附加分</f>
        <v/>
      </c>
      <c r="AD1400" s="534" t="str">
        <f>六年级标准分</f>
        <v/>
      </c>
      <c r="AE1400" s="534" t="str">
        <f>六年级总分</f>
        <v/>
      </c>
      <c r="AF1400" s="517" t="str">
        <f>六年级等级</f>
        <v/>
      </c>
    </row>
    <row r="1401" spans="1:32">
      <c r="A1401" s="476">
        <v>620</v>
      </c>
      <c r="B1401" s="477">
        <v>69</v>
      </c>
      <c r="C1401" s="632"/>
      <c r="D1401" s="633"/>
      <c r="E1401" s="632"/>
      <c r="F1401" s="625"/>
      <c r="G1401" s="608"/>
      <c r="H1401" s="475"/>
      <c r="I1401" s="613"/>
      <c r="J1401" s="614"/>
      <c r="K1401" s="614"/>
      <c r="L1401" s="615"/>
      <c r="M1401" s="616"/>
      <c r="N1401" s="505" t="str">
        <f>六年级BMI</f>
        <v/>
      </c>
      <c r="O1401" s="499" t="str">
        <f>六年级BMI等级</f>
        <v/>
      </c>
      <c r="P1401" s="500" t="str">
        <f>六年级BMI得分</f>
        <v/>
      </c>
      <c r="Q1401" s="515" t="str">
        <f>六年级肺活量得分</f>
        <v/>
      </c>
      <c r="R1401" s="512" t="str">
        <f>六年级等级</f>
        <v/>
      </c>
      <c r="S1401" s="516" t="str">
        <f>六年级50米跑得分</f>
        <v/>
      </c>
      <c r="T1401" s="517" t="str">
        <f>六年级等级</f>
        <v/>
      </c>
      <c r="U1401" s="516" t="str">
        <f>六年级坐位体前屈得分</f>
        <v/>
      </c>
      <c r="V1401" s="517" t="str">
        <f>六年级等级</f>
        <v/>
      </c>
      <c r="W1401" s="516" t="str">
        <f>六年级一分钟跳绳得分</f>
        <v/>
      </c>
      <c r="X1401" s="517" t="str">
        <f>六年级等级</f>
        <v/>
      </c>
      <c r="Y1401" s="515" t="str">
        <f>六年级仰卧起坐得分</f>
        <v/>
      </c>
      <c r="Z1401" s="518" t="str">
        <f>六年级等级</f>
        <v/>
      </c>
      <c r="AA1401" s="533" t="str">
        <f>六年级折返跑得分</f>
        <v/>
      </c>
      <c r="AB1401" s="515" t="str">
        <f>六年级等级</f>
        <v/>
      </c>
      <c r="AC1401" s="533" t="str">
        <f>六年级跳绳附加分</f>
        <v/>
      </c>
      <c r="AD1401" s="534" t="str">
        <f>六年级标准分</f>
        <v/>
      </c>
      <c r="AE1401" s="534" t="str">
        <f>六年级总分</f>
        <v/>
      </c>
      <c r="AF1401" s="517" t="str">
        <f>六年级等级</f>
        <v/>
      </c>
    </row>
    <row r="1402" ht="15.75" spans="1:32">
      <c r="A1402" s="535">
        <v>620</v>
      </c>
      <c r="B1402" s="536">
        <v>70</v>
      </c>
      <c r="C1402" s="634"/>
      <c r="D1402" s="635"/>
      <c r="E1402" s="634"/>
      <c r="F1402" s="636"/>
      <c r="G1402" s="611"/>
      <c r="H1402" s="542"/>
      <c r="I1402" s="617"/>
      <c r="J1402" s="618"/>
      <c r="K1402" s="618"/>
      <c r="L1402" s="619"/>
      <c r="M1402" s="620"/>
      <c r="N1402" s="573" t="str">
        <f>六年级BMI</f>
        <v/>
      </c>
      <c r="O1402" s="574" t="str">
        <f>六年级BMI等级</f>
        <v/>
      </c>
      <c r="P1402" s="575" t="str">
        <f>六年级BMI得分</f>
        <v/>
      </c>
      <c r="Q1402" s="576" t="str">
        <f>六年级肺活量得分</f>
        <v/>
      </c>
      <c r="R1402" s="577" t="str">
        <f>六年级等级</f>
        <v/>
      </c>
      <c r="S1402" s="578" t="str">
        <f>六年级50米跑得分</f>
        <v/>
      </c>
      <c r="T1402" s="567" t="str">
        <f>六年级等级</f>
        <v/>
      </c>
      <c r="U1402" s="578" t="str">
        <f>六年级坐位体前屈得分</f>
        <v/>
      </c>
      <c r="V1402" s="567" t="str">
        <f>六年级等级</f>
        <v/>
      </c>
      <c r="W1402" s="578" t="str">
        <f>六年级一分钟跳绳得分</f>
        <v/>
      </c>
      <c r="X1402" s="567" t="str">
        <f>六年级等级</f>
        <v/>
      </c>
      <c r="Y1402" s="576" t="str">
        <f>六年级仰卧起坐得分</f>
        <v/>
      </c>
      <c r="Z1402" s="579" t="str">
        <f>六年级等级</f>
        <v/>
      </c>
      <c r="AA1402" s="565" t="str">
        <f>六年级折返跑得分</f>
        <v/>
      </c>
      <c r="AB1402" s="576" t="str">
        <f>六年级等级</f>
        <v/>
      </c>
      <c r="AC1402" s="565" t="str">
        <f>六年级跳绳附加分</f>
        <v/>
      </c>
      <c r="AD1402" s="566" t="str">
        <f>六年级标准分</f>
        <v/>
      </c>
      <c r="AE1402" s="566" t="str">
        <f>六年级总分</f>
        <v/>
      </c>
      <c r="AF1402" s="567" t="str">
        <f>六年级等级</f>
        <v/>
      </c>
    </row>
    <row r="1403" ht="15.75" spans="1:32">
      <c r="A1403" s="468">
        <v>621</v>
      </c>
      <c r="B1403" s="469">
        <v>1</v>
      </c>
      <c r="C1403" s="637"/>
      <c r="D1403" s="638"/>
      <c r="E1403" s="637"/>
      <c r="F1403" s="640"/>
      <c r="G1403" s="612"/>
      <c r="H1403" s="475"/>
      <c r="I1403" s="621"/>
      <c r="J1403" s="622"/>
      <c r="K1403" s="622"/>
      <c r="L1403" s="623"/>
      <c r="M1403" s="624"/>
      <c r="N1403" s="498" t="str">
        <f>六年级BMI</f>
        <v/>
      </c>
      <c r="O1403" s="499" t="str">
        <f>六年级BMI等级</f>
        <v/>
      </c>
      <c r="P1403" s="500" t="str">
        <f>六年级BMI得分</f>
        <v/>
      </c>
      <c r="Q1403" s="511" t="str">
        <f>六年级肺活量得分</f>
        <v/>
      </c>
      <c r="R1403" s="512" t="str">
        <f>六年级等级</f>
        <v/>
      </c>
      <c r="S1403" s="513" t="str">
        <f>六年级50米跑得分</f>
        <v/>
      </c>
      <c r="T1403" s="512" t="str">
        <f>六年级等级</f>
        <v/>
      </c>
      <c r="U1403" s="513" t="str">
        <f>六年级坐位体前屈得分</f>
        <v/>
      </c>
      <c r="V1403" s="512" t="str">
        <f>六年级等级</f>
        <v/>
      </c>
      <c r="W1403" s="513" t="str">
        <f>六年级一分钟跳绳得分</f>
        <v/>
      </c>
      <c r="X1403" s="512" t="str">
        <f>六年级等级</f>
        <v/>
      </c>
      <c r="Y1403" s="511" t="str">
        <f>六年级仰卧起坐得分</f>
        <v/>
      </c>
      <c r="Z1403" s="514" t="str">
        <f>六年级等级</f>
        <v/>
      </c>
      <c r="AA1403" s="530" t="str">
        <f>六年级折返跑得分</f>
        <v/>
      </c>
      <c r="AB1403" s="511" t="str">
        <f>六年级等级</f>
        <v/>
      </c>
      <c r="AC1403" s="530" t="str">
        <f>六年级跳绳附加分</f>
        <v/>
      </c>
      <c r="AD1403" s="531" t="str">
        <f>六年级标准分</f>
        <v/>
      </c>
      <c r="AE1403" s="531" t="str">
        <f>六年级总分</f>
        <v/>
      </c>
      <c r="AF1403" s="512" t="str">
        <f>六年级等级</f>
        <v/>
      </c>
    </row>
    <row r="1404" spans="1:32">
      <c r="A1404" s="476">
        <v>621</v>
      </c>
      <c r="B1404" s="477">
        <v>2</v>
      </c>
      <c r="C1404" s="632"/>
      <c r="D1404" s="633"/>
      <c r="E1404" s="632"/>
      <c r="F1404" s="625"/>
      <c r="G1404" s="608"/>
      <c r="H1404" s="475"/>
      <c r="I1404" s="613"/>
      <c r="J1404" s="614"/>
      <c r="K1404" s="614"/>
      <c r="L1404" s="615"/>
      <c r="M1404" s="616"/>
      <c r="N1404" s="505" t="str">
        <f>六年级BMI</f>
        <v/>
      </c>
      <c r="O1404" s="499" t="str">
        <f>六年级BMI等级</f>
        <v/>
      </c>
      <c r="P1404" s="500" t="str">
        <f>六年级BMI得分</f>
        <v/>
      </c>
      <c r="Q1404" s="515" t="str">
        <f>六年级肺活量得分</f>
        <v/>
      </c>
      <c r="R1404" s="512" t="str">
        <f>六年级等级</f>
        <v/>
      </c>
      <c r="S1404" s="516" t="str">
        <f>六年级50米跑得分</f>
        <v/>
      </c>
      <c r="T1404" s="517" t="str">
        <f>六年级等级</f>
        <v/>
      </c>
      <c r="U1404" s="516" t="str">
        <f>六年级坐位体前屈得分</f>
        <v/>
      </c>
      <c r="V1404" s="517" t="str">
        <f>六年级等级</f>
        <v/>
      </c>
      <c r="W1404" s="516" t="str">
        <f>六年级一分钟跳绳得分</f>
        <v/>
      </c>
      <c r="X1404" s="517" t="str">
        <f>六年级等级</f>
        <v/>
      </c>
      <c r="Y1404" s="515" t="str">
        <f>六年级仰卧起坐得分</f>
        <v/>
      </c>
      <c r="Z1404" s="518" t="str">
        <f>六年级等级</f>
        <v/>
      </c>
      <c r="AA1404" s="533" t="str">
        <f>六年级折返跑得分</f>
        <v/>
      </c>
      <c r="AB1404" s="515" t="str">
        <f>六年级等级</f>
        <v/>
      </c>
      <c r="AC1404" s="533" t="str">
        <f>六年级跳绳附加分</f>
        <v/>
      </c>
      <c r="AD1404" s="534" t="str">
        <f>六年级标准分</f>
        <v/>
      </c>
      <c r="AE1404" s="534" t="str">
        <f>六年级总分</f>
        <v/>
      </c>
      <c r="AF1404" s="517" t="str">
        <f>六年级等级</f>
        <v/>
      </c>
    </row>
    <row r="1405" spans="1:32">
      <c r="A1405" s="476">
        <v>621</v>
      </c>
      <c r="B1405" s="477">
        <v>3</v>
      </c>
      <c r="C1405" s="632"/>
      <c r="D1405" s="633"/>
      <c r="E1405" s="632"/>
      <c r="F1405" s="625"/>
      <c r="G1405" s="608"/>
      <c r="H1405" s="475"/>
      <c r="I1405" s="613"/>
      <c r="J1405" s="614"/>
      <c r="K1405" s="614"/>
      <c r="L1405" s="615"/>
      <c r="M1405" s="616"/>
      <c r="N1405" s="505" t="str">
        <f>六年级BMI</f>
        <v/>
      </c>
      <c r="O1405" s="499" t="str">
        <f>六年级BMI等级</f>
        <v/>
      </c>
      <c r="P1405" s="500" t="str">
        <f>六年级BMI得分</f>
        <v/>
      </c>
      <c r="Q1405" s="515" t="str">
        <f>六年级肺活量得分</f>
        <v/>
      </c>
      <c r="R1405" s="512" t="str">
        <f>六年级等级</f>
        <v/>
      </c>
      <c r="S1405" s="516" t="str">
        <f>六年级50米跑得分</f>
        <v/>
      </c>
      <c r="T1405" s="517" t="str">
        <f>六年级等级</f>
        <v/>
      </c>
      <c r="U1405" s="516" t="str">
        <f>六年级坐位体前屈得分</f>
        <v/>
      </c>
      <c r="V1405" s="517" t="str">
        <f>六年级等级</f>
        <v/>
      </c>
      <c r="W1405" s="516" t="str">
        <f>六年级一分钟跳绳得分</f>
        <v/>
      </c>
      <c r="X1405" s="517" t="str">
        <f>六年级等级</f>
        <v/>
      </c>
      <c r="Y1405" s="515" t="str">
        <f>六年级仰卧起坐得分</f>
        <v/>
      </c>
      <c r="Z1405" s="518" t="str">
        <f>六年级等级</f>
        <v/>
      </c>
      <c r="AA1405" s="533" t="str">
        <f>六年级折返跑得分</f>
        <v/>
      </c>
      <c r="AB1405" s="515" t="str">
        <f>六年级等级</f>
        <v/>
      </c>
      <c r="AC1405" s="533" t="str">
        <f>六年级跳绳附加分</f>
        <v/>
      </c>
      <c r="AD1405" s="534" t="str">
        <f>六年级标准分</f>
        <v/>
      </c>
      <c r="AE1405" s="534" t="str">
        <f>六年级总分</f>
        <v/>
      </c>
      <c r="AF1405" s="517" t="str">
        <f>六年级等级</f>
        <v/>
      </c>
    </row>
    <row r="1406" spans="1:32">
      <c r="A1406" s="476">
        <v>621</v>
      </c>
      <c r="B1406" s="477">
        <v>4</v>
      </c>
      <c r="C1406" s="632"/>
      <c r="D1406" s="633"/>
      <c r="E1406" s="632"/>
      <c r="F1406" s="625"/>
      <c r="G1406" s="608"/>
      <c r="H1406" s="475"/>
      <c r="I1406" s="613"/>
      <c r="J1406" s="614"/>
      <c r="K1406" s="614"/>
      <c r="L1406" s="615"/>
      <c r="M1406" s="616"/>
      <c r="N1406" s="505" t="str">
        <f>六年级BMI</f>
        <v/>
      </c>
      <c r="O1406" s="499" t="str">
        <f>六年级BMI等级</f>
        <v/>
      </c>
      <c r="P1406" s="500" t="str">
        <f>六年级BMI得分</f>
        <v/>
      </c>
      <c r="Q1406" s="515" t="str">
        <f>六年级肺活量得分</f>
        <v/>
      </c>
      <c r="R1406" s="512" t="str">
        <f>六年级等级</f>
        <v/>
      </c>
      <c r="S1406" s="516" t="str">
        <f>六年级50米跑得分</f>
        <v/>
      </c>
      <c r="T1406" s="517" t="str">
        <f>六年级等级</f>
        <v/>
      </c>
      <c r="U1406" s="516" t="str">
        <f>六年级坐位体前屈得分</f>
        <v/>
      </c>
      <c r="V1406" s="517" t="str">
        <f>六年级等级</f>
        <v/>
      </c>
      <c r="W1406" s="516" t="str">
        <f>六年级一分钟跳绳得分</f>
        <v/>
      </c>
      <c r="X1406" s="517" t="str">
        <f>六年级等级</f>
        <v/>
      </c>
      <c r="Y1406" s="515" t="str">
        <f>六年级仰卧起坐得分</f>
        <v/>
      </c>
      <c r="Z1406" s="518" t="str">
        <f>六年级等级</f>
        <v/>
      </c>
      <c r="AA1406" s="533" t="str">
        <f>六年级折返跑得分</f>
        <v/>
      </c>
      <c r="AB1406" s="515" t="str">
        <f>六年级等级</f>
        <v/>
      </c>
      <c r="AC1406" s="533" t="str">
        <f>六年级跳绳附加分</f>
        <v/>
      </c>
      <c r="AD1406" s="534" t="str">
        <f>六年级标准分</f>
        <v/>
      </c>
      <c r="AE1406" s="534" t="str">
        <f>六年级总分</f>
        <v/>
      </c>
      <c r="AF1406" s="517" t="str">
        <f>六年级等级</f>
        <v/>
      </c>
    </row>
    <row r="1407" spans="1:32">
      <c r="A1407" s="476">
        <v>621</v>
      </c>
      <c r="B1407" s="477">
        <v>5</v>
      </c>
      <c r="C1407" s="632"/>
      <c r="D1407" s="633"/>
      <c r="E1407" s="632"/>
      <c r="F1407" s="625"/>
      <c r="G1407" s="608"/>
      <c r="H1407" s="475"/>
      <c r="I1407" s="613"/>
      <c r="J1407" s="614"/>
      <c r="K1407" s="614"/>
      <c r="L1407" s="615"/>
      <c r="M1407" s="616"/>
      <c r="N1407" s="505" t="str">
        <f>六年级BMI</f>
        <v/>
      </c>
      <c r="O1407" s="499" t="str">
        <f>六年级BMI等级</f>
        <v/>
      </c>
      <c r="P1407" s="500" t="str">
        <f>六年级BMI得分</f>
        <v/>
      </c>
      <c r="Q1407" s="515" t="str">
        <f>六年级肺活量得分</f>
        <v/>
      </c>
      <c r="R1407" s="512" t="str">
        <f>六年级等级</f>
        <v/>
      </c>
      <c r="S1407" s="516" t="str">
        <f>六年级50米跑得分</f>
        <v/>
      </c>
      <c r="T1407" s="517" t="str">
        <f>六年级等级</f>
        <v/>
      </c>
      <c r="U1407" s="516" t="str">
        <f>六年级坐位体前屈得分</f>
        <v/>
      </c>
      <c r="V1407" s="517" t="str">
        <f>六年级等级</f>
        <v/>
      </c>
      <c r="W1407" s="516" t="str">
        <f>六年级一分钟跳绳得分</f>
        <v/>
      </c>
      <c r="X1407" s="517" t="str">
        <f>六年级等级</f>
        <v/>
      </c>
      <c r="Y1407" s="515" t="str">
        <f>六年级仰卧起坐得分</f>
        <v/>
      </c>
      <c r="Z1407" s="518" t="str">
        <f>六年级等级</f>
        <v/>
      </c>
      <c r="AA1407" s="533" t="str">
        <f>六年级折返跑得分</f>
        <v/>
      </c>
      <c r="AB1407" s="515" t="str">
        <f>六年级等级</f>
        <v/>
      </c>
      <c r="AC1407" s="533" t="str">
        <f>六年级跳绳附加分</f>
        <v/>
      </c>
      <c r="AD1407" s="534" t="str">
        <f>六年级标准分</f>
        <v/>
      </c>
      <c r="AE1407" s="534" t="str">
        <f>六年级总分</f>
        <v/>
      </c>
      <c r="AF1407" s="517" t="str">
        <f>六年级等级</f>
        <v/>
      </c>
    </row>
    <row r="1408" spans="1:32">
      <c r="A1408" s="476">
        <v>621</v>
      </c>
      <c r="B1408" s="477">
        <v>6</v>
      </c>
      <c r="C1408" s="632"/>
      <c r="D1408" s="633"/>
      <c r="E1408" s="632"/>
      <c r="F1408" s="625"/>
      <c r="G1408" s="608"/>
      <c r="H1408" s="475"/>
      <c r="I1408" s="613"/>
      <c r="J1408" s="614"/>
      <c r="K1408" s="614"/>
      <c r="L1408" s="615"/>
      <c r="M1408" s="616"/>
      <c r="N1408" s="505" t="str">
        <f>六年级BMI</f>
        <v/>
      </c>
      <c r="O1408" s="499" t="str">
        <f>六年级BMI等级</f>
        <v/>
      </c>
      <c r="P1408" s="500" t="str">
        <f>六年级BMI得分</f>
        <v/>
      </c>
      <c r="Q1408" s="515" t="str">
        <f>六年级肺活量得分</f>
        <v/>
      </c>
      <c r="R1408" s="512" t="str">
        <f>六年级等级</f>
        <v/>
      </c>
      <c r="S1408" s="516" t="str">
        <f>六年级50米跑得分</f>
        <v/>
      </c>
      <c r="T1408" s="517" t="str">
        <f>六年级等级</f>
        <v/>
      </c>
      <c r="U1408" s="516" t="str">
        <f>六年级坐位体前屈得分</f>
        <v/>
      </c>
      <c r="V1408" s="517" t="str">
        <f>六年级等级</f>
        <v/>
      </c>
      <c r="W1408" s="516" t="str">
        <f>六年级一分钟跳绳得分</f>
        <v/>
      </c>
      <c r="X1408" s="517" t="str">
        <f>六年级等级</f>
        <v/>
      </c>
      <c r="Y1408" s="515" t="str">
        <f>六年级仰卧起坐得分</f>
        <v/>
      </c>
      <c r="Z1408" s="518" t="str">
        <f>六年级等级</f>
        <v/>
      </c>
      <c r="AA1408" s="533" t="str">
        <f>六年级折返跑得分</f>
        <v/>
      </c>
      <c r="AB1408" s="515" t="str">
        <f>六年级等级</f>
        <v/>
      </c>
      <c r="AC1408" s="533" t="str">
        <f>六年级跳绳附加分</f>
        <v/>
      </c>
      <c r="AD1408" s="534" t="str">
        <f>六年级标准分</f>
        <v/>
      </c>
      <c r="AE1408" s="534" t="str">
        <f>六年级总分</f>
        <v/>
      </c>
      <c r="AF1408" s="517" t="str">
        <f>六年级等级</f>
        <v/>
      </c>
    </row>
    <row r="1409" spans="1:32">
      <c r="A1409" s="476">
        <v>621</v>
      </c>
      <c r="B1409" s="477">
        <v>7</v>
      </c>
      <c r="C1409" s="632"/>
      <c r="D1409" s="633"/>
      <c r="E1409" s="632"/>
      <c r="F1409" s="625"/>
      <c r="G1409" s="608"/>
      <c r="H1409" s="475"/>
      <c r="I1409" s="613"/>
      <c r="J1409" s="614"/>
      <c r="K1409" s="614"/>
      <c r="L1409" s="615"/>
      <c r="M1409" s="616"/>
      <c r="N1409" s="505" t="str">
        <f>六年级BMI</f>
        <v/>
      </c>
      <c r="O1409" s="499" t="str">
        <f>六年级BMI等级</f>
        <v/>
      </c>
      <c r="P1409" s="500" t="str">
        <f>六年级BMI得分</f>
        <v/>
      </c>
      <c r="Q1409" s="515" t="str">
        <f>六年级肺活量得分</f>
        <v/>
      </c>
      <c r="R1409" s="512" t="str">
        <f>六年级等级</f>
        <v/>
      </c>
      <c r="S1409" s="516" t="str">
        <f>六年级50米跑得分</f>
        <v/>
      </c>
      <c r="T1409" s="517" t="str">
        <f>六年级等级</f>
        <v/>
      </c>
      <c r="U1409" s="516" t="str">
        <f>六年级坐位体前屈得分</f>
        <v/>
      </c>
      <c r="V1409" s="517" t="str">
        <f>六年级等级</f>
        <v/>
      </c>
      <c r="W1409" s="516" t="str">
        <f>六年级一分钟跳绳得分</f>
        <v/>
      </c>
      <c r="X1409" s="517" t="str">
        <f>六年级等级</f>
        <v/>
      </c>
      <c r="Y1409" s="515" t="str">
        <f>六年级仰卧起坐得分</f>
        <v/>
      </c>
      <c r="Z1409" s="518" t="str">
        <f>六年级等级</f>
        <v/>
      </c>
      <c r="AA1409" s="533" t="str">
        <f>六年级折返跑得分</f>
        <v/>
      </c>
      <c r="AB1409" s="515" t="str">
        <f>六年级等级</f>
        <v/>
      </c>
      <c r="AC1409" s="533" t="str">
        <f>六年级跳绳附加分</f>
        <v/>
      </c>
      <c r="AD1409" s="534" t="str">
        <f>六年级标准分</f>
        <v/>
      </c>
      <c r="AE1409" s="534" t="str">
        <f>六年级总分</f>
        <v/>
      </c>
      <c r="AF1409" s="517" t="str">
        <f>六年级等级</f>
        <v/>
      </c>
    </row>
    <row r="1410" spans="1:32">
      <c r="A1410" s="476">
        <v>621</v>
      </c>
      <c r="B1410" s="477">
        <v>8</v>
      </c>
      <c r="C1410" s="632"/>
      <c r="D1410" s="633"/>
      <c r="E1410" s="632"/>
      <c r="F1410" s="625"/>
      <c r="G1410" s="608"/>
      <c r="H1410" s="475"/>
      <c r="I1410" s="613"/>
      <c r="J1410" s="614"/>
      <c r="K1410" s="614"/>
      <c r="L1410" s="615"/>
      <c r="M1410" s="616"/>
      <c r="N1410" s="505" t="str">
        <f>六年级BMI</f>
        <v/>
      </c>
      <c r="O1410" s="499" t="str">
        <f>六年级BMI等级</f>
        <v/>
      </c>
      <c r="P1410" s="500" t="str">
        <f>六年级BMI得分</f>
        <v/>
      </c>
      <c r="Q1410" s="515" t="str">
        <f>六年级肺活量得分</f>
        <v/>
      </c>
      <c r="R1410" s="512" t="str">
        <f>六年级等级</f>
        <v/>
      </c>
      <c r="S1410" s="516" t="str">
        <f>六年级50米跑得分</f>
        <v/>
      </c>
      <c r="T1410" s="517" t="str">
        <f>六年级等级</f>
        <v/>
      </c>
      <c r="U1410" s="516" t="str">
        <f>六年级坐位体前屈得分</f>
        <v/>
      </c>
      <c r="V1410" s="517" t="str">
        <f>六年级等级</f>
        <v/>
      </c>
      <c r="W1410" s="516" t="str">
        <f>六年级一分钟跳绳得分</f>
        <v/>
      </c>
      <c r="X1410" s="517" t="str">
        <f>六年级等级</f>
        <v/>
      </c>
      <c r="Y1410" s="515" t="str">
        <f>六年级仰卧起坐得分</f>
        <v/>
      </c>
      <c r="Z1410" s="518" t="str">
        <f>六年级等级</f>
        <v/>
      </c>
      <c r="AA1410" s="533" t="str">
        <f>六年级折返跑得分</f>
        <v/>
      </c>
      <c r="AB1410" s="515" t="str">
        <f>六年级等级</f>
        <v/>
      </c>
      <c r="AC1410" s="533" t="str">
        <f>六年级跳绳附加分</f>
        <v/>
      </c>
      <c r="AD1410" s="534" t="str">
        <f>六年级标准分</f>
        <v/>
      </c>
      <c r="AE1410" s="534" t="str">
        <f>六年级总分</f>
        <v/>
      </c>
      <c r="AF1410" s="517" t="str">
        <f>六年级等级</f>
        <v/>
      </c>
    </row>
    <row r="1411" spans="1:32">
      <c r="A1411" s="476">
        <v>621</v>
      </c>
      <c r="B1411" s="477">
        <v>9</v>
      </c>
      <c r="C1411" s="632"/>
      <c r="D1411" s="633"/>
      <c r="E1411" s="632"/>
      <c r="F1411" s="625"/>
      <c r="G1411" s="608"/>
      <c r="H1411" s="475"/>
      <c r="I1411" s="613"/>
      <c r="J1411" s="614"/>
      <c r="K1411" s="614"/>
      <c r="L1411" s="615"/>
      <c r="M1411" s="616"/>
      <c r="N1411" s="505" t="str">
        <f>六年级BMI</f>
        <v/>
      </c>
      <c r="O1411" s="499" t="str">
        <f>六年级BMI等级</f>
        <v/>
      </c>
      <c r="P1411" s="500" t="str">
        <f>六年级BMI得分</f>
        <v/>
      </c>
      <c r="Q1411" s="515" t="str">
        <f>六年级肺活量得分</f>
        <v/>
      </c>
      <c r="R1411" s="512" t="str">
        <f>六年级等级</f>
        <v/>
      </c>
      <c r="S1411" s="516" t="str">
        <f>六年级50米跑得分</f>
        <v/>
      </c>
      <c r="T1411" s="517" t="str">
        <f>六年级等级</f>
        <v/>
      </c>
      <c r="U1411" s="516" t="str">
        <f>六年级坐位体前屈得分</f>
        <v/>
      </c>
      <c r="V1411" s="517" t="str">
        <f>六年级等级</f>
        <v/>
      </c>
      <c r="W1411" s="516" t="str">
        <f>六年级一分钟跳绳得分</f>
        <v/>
      </c>
      <c r="X1411" s="517" t="str">
        <f>六年级等级</f>
        <v/>
      </c>
      <c r="Y1411" s="515" t="str">
        <f>六年级仰卧起坐得分</f>
        <v/>
      </c>
      <c r="Z1411" s="518" t="str">
        <f>六年级等级</f>
        <v/>
      </c>
      <c r="AA1411" s="533" t="str">
        <f>六年级折返跑得分</f>
        <v/>
      </c>
      <c r="AB1411" s="515" t="str">
        <f>六年级等级</f>
        <v/>
      </c>
      <c r="AC1411" s="533" t="str">
        <f>六年级跳绳附加分</f>
        <v/>
      </c>
      <c r="AD1411" s="534" t="str">
        <f>六年级标准分</f>
        <v/>
      </c>
      <c r="AE1411" s="534" t="str">
        <f>六年级总分</f>
        <v/>
      </c>
      <c r="AF1411" s="517" t="str">
        <f>六年级等级</f>
        <v/>
      </c>
    </row>
    <row r="1412" spans="1:32">
      <c r="A1412" s="476">
        <v>621</v>
      </c>
      <c r="B1412" s="477">
        <v>10</v>
      </c>
      <c r="C1412" s="632"/>
      <c r="D1412" s="633"/>
      <c r="E1412" s="632"/>
      <c r="F1412" s="625"/>
      <c r="G1412" s="608"/>
      <c r="H1412" s="475"/>
      <c r="I1412" s="613"/>
      <c r="J1412" s="614"/>
      <c r="K1412" s="614"/>
      <c r="L1412" s="615"/>
      <c r="M1412" s="616"/>
      <c r="N1412" s="505" t="str">
        <f>六年级BMI</f>
        <v/>
      </c>
      <c r="O1412" s="499" t="str">
        <f>六年级BMI等级</f>
        <v/>
      </c>
      <c r="P1412" s="500" t="str">
        <f>六年级BMI得分</f>
        <v/>
      </c>
      <c r="Q1412" s="515" t="str">
        <f>六年级肺活量得分</f>
        <v/>
      </c>
      <c r="R1412" s="512" t="str">
        <f>六年级等级</f>
        <v/>
      </c>
      <c r="S1412" s="516" t="str">
        <f>六年级50米跑得分</f>
        <v/>
      </c>
      <c r="T1412" s="517" t="str">
        <f>六年级等级</f>
        <v/>
      </c>
      <c r="U1412" s="516" t="str">
        <f>六年级坐位体前屈得分</f>
        <v/>
      </c>
      <c r="V1412" s="517" t="str">
        <f>六年级等级</f>
        <v/>
      </c>
      <c r="W1412" s="516" t="str">
        <f>六年级一分钟跳绳得分</f>
        <v/>
      </c>
      <c r="X1412" s="517" t="str">
        <f>六年级等级</f>
        <v/>
      </c>
      <c r="Y1412" s="515" t="str">
        <f>六年级仰卧起坐得分</f>
        <v/>
      </c>
      <c r="Z1412" s="518" t="str">
        <f>六年级等级</f>
        <v/>
      </c>
      <c r="AA1412" s="533" t="str">
        <f>六年级折返跑得分</f>
        <v/>
      </c>
      <c r="AB1412" s="515" t="str">
        <f>六年级等级</f>
        <v/>
      </c>
      <c r="AC1412" s="533" t="str">
        <f>六年级跳绳附加分</f>
        <v/>
      </c>
      <c r="AD1412" s="534" t="str">
        <f>六年级标准分</f>
        <v/>
      </c>
      <c r="AE1412" s="534" t="str">
        <f>六年级总分</f>
        <v/>
      </c>
      <c r="AF1412" s="517" t="str">
        <f>六年级等级</f>
        <v/>
      </c>
    </row>
    <row r="1413" spans="1:32">
      <c r="A1413" s="476">
        <v>621</v>
      </c>
      <c r="B1413" s="477">
        <v>11</v>
      </c>
      <c r="C1413" s="632"/>
      <c r="D1413" s="633"/>
      <c r="E1413" s="632"/>
      <c r="F1413" s="625"/>
      <c r="G1413" s="608"/>
      <c r="H1413" s="475"/>
      <c r="I1413" s="613"/>
      <c r="J1413" s="614"/>
      <c r="K1413" s="614"/>
      <c r="L1413" s="615"/>
      <c r="M1413" s="616"/>
      <c r="N1413" s="505" t="str">
        <f>六年级BMI</f>
        <v/>
      </c>
      <c r="O1413" s="499" t="str">
        <f>六年级BMI等级</f>
        <v/>
      </c>
      <c r="P1413" s="500" t="str">
        <f>六年级BMI得分</f>
        <v/>
      </c>
      <c r="Q1413" s="515" t="str">
        <f>六年级肺活量得分</f>
        <v/>
      </c>
      <c r="R1413" s="512" t="str">
        <f>六年级等级</f>
        <v/>
      </c>
      <c r="S1413" s="516" t="str">
        <f>六年级50米跑得分</f>
        <v/>
      </c>
      <c r="T1413" s="517" t="str">
        <f>六年级等级</f>
        <v/>
      </c>
      <c r="U1413" s="516" t="str">
        <f>六年级坐位体前屈得分</f>
        <v/>
      </c>
      <c r="V1413" s="517" t="str">
        <f>六年级等级</f>
        <v/>
      </c>
      <c r="W1413" s="516" t="str">
        <f>六年级一分钟跳绳得分</f>
        <v/>
      </c>
      <c r="X1413" s="517" t="str">
        <f>六年级等级</f>
        <v/>
      </c>
      <c r="Y1413" s="515" t="str">
        <f>六年级仰卧起坐得分</f>
        <v/>
      </c>
      <c r="Z1413" s="518" t="str">
        <f>六年级等级</f>
        <v/>
      </c>
      <c r="AA1413" s="533" t="str">
        <f>六年级折返跑得分</f>
        <v/>
      </c>
      <c r="AB1413" s="515" t="str">
        <f>六年级等级</f>
        <v/>
      </c>
      <c r="AC1413" s="533" t="str">
        <f>六年级跳绳附加分</f>
        <v/>
      </c>
      <c r="AD1413" s="534" t="str">
        <f>六年级标准分</f>
        <v/>
      </c>
      <c r="AE1413" s="534" t="str">
        <f>六年级总分</f>
        <v/>
      </c>
      <c r="AF1413" s="517" t="str">
        <f>六年级等级</f>
        <v/>
      </c>
    </row>
    <row r="1414" spans="1:32">
      <c r="A1414" s="476">
        <v>621</v>
      </c>
      <c r="B1414" s="477">
        <v>12</v>
      </c>
      <c r="C1414" s="632"/>
      <c r="D1414" s="633"/>
      <c r="E1414" s="632"/>
      <c r="F1414" s="625"/>
      <c r="G1414" s="608"/>
      <c r="H1414" s="475"/>
      <c r="I1414" s="613"/>
      <c r="J1414" s="614"/>
      <c r="K1414" s="614"/>
      <c r="L1414" s="615"/>
      <c r="M1414" s="616"/>
      <c r="N1414" s="505" t="str">
        <f>六年级BMI</f>
        <v/>
      </c>
      <c r="O1414" s="499" t="str">
        <f>六年级BMI等级</f>
        <v/>
      </c>
      <c r="P1414" s="500" t="str">
        <f>六年级BMI得分</f>
        <v/>
      </c>
      <c r="Q1414" s="515" t="str">
        <f>六年级肺活量得分</f>
        <v/>
      </c>
      <c r="R1414" s="512" t="str">
        <f>六年级等级</f>
        <v/>
      </c>
      <c r="S1414" s="516" t="str">
        <f>六年级50米跑得分</f>
        <v/>
      </c>
      <c r="T1414" s="517" t="str">
        <f>六年级等级</f>
        <v/>
      </c>
      <c r="U1414" s="516" t="str">
        <f>六年级坐位体前屈得分</f>
        <v/>
      </c>
      <c r="V1414" s="517" t="str">
        <f>六年级等级</f>
        <v/>
      </c>
      <c r="W1414" s="516" t="str">
        <f>六年级一分钟跳绳得分</f>
        <v/>
      </c>
      <c r="X1414" s="517" t="str">
        <f>六年级等级</f>
        <v/>
      </c>
      <c r="Y1414" s="515" t="str">
        <f>六年级仰卧起坐得分</f>
        <v/>
      </c>
      <c r="Z1414" s="518" t="str">
        <f>六年级等级</f>
        <v/>
      </c>
      <c r="AA1414" s="533" t="str">
        <f>六年级折返跑得分</f>
        <v/>
      </c>
      <c r="AB1414" s="515" t="str">
        <f>六年级等级</f>
        <v/>
      </c>
      <c r="AC1414" s="533" t="str">
        <f>六年级跳绳附加分</f>
        <v/>
      </c>
      <c r="AD1414" s="534" t="str">
        <f>六年级标准分</f>
        <v/>
      </c>
      <c r="AE1414" s="534" t="str">
        <f>六年级总分</f>
        <v/>
      </c>
      <c r="AF1414" s="517" t="str">
        <f>六年级等级</f>
        <v/>
      </c>
    </row>
    <row r="1415" spans="1:32">
      <c r="A1415" s="476">
        <v>621</v>
      </c>
      <c r="B1415" s="477">
        <v>13</v>
      </c>
      <c r="C1415" s="632"/>
      <c r="D1415" s="633"/>
      <c r="E1415" s="632"/>
      <c r="F1415" s="625"/>
      <c r="G1415" s="608"/>
      <c r="H1415" s="475"/>
      <c r="I1415" s="613"/>
      <c r="J1415" s="614"/>
      <c r="K1415" s="614"/>
      <c r="L1415" s="615"/>
      <c r="M1415" s="616"/>
      <c r="N1415" s="505" t="str">
        <f>六年级BMI</f>
        <v/>
      </c>
      <c r="O1415" s="499" t="str">
        <f>六年级BMI等级</f>
        <v/>
      </c>
      <c r="P1415" s="500" t="str">
        <f>六年级BMI得分</f>
        <v/>
      </c>
      <c r="Q1415" s="515" t="str">
        <f>六年级肺活量得分</f>
        <v/>
      </c>
      <c r="R1415" s="512" t="str">
        <f>六年级等级</f>
        <v/>
      </c>
      <c r="S1415" s="516" t="str">
        <f>六年级50米跑得分</f>
        <v/>
      </c>
      <c r="T1415" s="517" t="str">
        <f>六年级等级</f>
        <v/>
      </c>
      <c r="U1415" s="516" t="str">
        <f>六年级坐位体前屈得分</f>
        <v/>
      </c>
      <c r="V1415" s="517" t="str">
        <f>六年级等级</f>
        <v/>
      </c>
      <c r="W1415" s="516" t="str">
        <f>六年级一分钟跳绳得分</f>
        <v/>
      </c>
      <c r="X1415" s="517" t="str">
        <f>六年级等级</f>
        <v/>
      </c>
      <c r="Y1415" s="515" t="str">
        <f>六年级仰卧起坐得分</f>
        <v/>
      </c>
      <c r="Z1415" s="518" t="str">
        <f>六年级等级</f>
        <v/>
      </c>
      <c r="AA1415" s="533" t="str">
        <f>六年级折返跑得分</f>
        <v/>
      </c>
      <c r="AB1415" s="515" t="str">
        <f>六年级等级</f>
        <v/>
      </c>
      <c r="AC1415" s="533" t="str">
        <f>六年级跳绳附加分</f>
        <v/>
      </c>
      <c r="AD1415" s="534" t="str">
        <f>六年级标准分</f>
        <v/>
      </c>
      <c r="AE1415" s="534" t="str">
        <f>六年级总分</f>
        <v/>
      </c>
      <c r="AF1415" s="517" t="str">
        <f>六年级等级</f>
        <v/>
      </c>
    </row>
    <row r="1416" spans="1:32">
      <c r="A1416" s="476">
        <v>621</v>
      </c>
      <c r="B1416" s="477">
        <v>14</v>
      </c>
      <c r="C1416" s="632"/>
      <c r="D1416" s="633"/>
      <c r="E1416" s="639"/>
      <c r="F1416" s="625"/>
      <c r="G1416" s="608"/>
      <c r="H1416" s="475"/>
      <c r="I1416" s="613"/>
      <c r="J1416" s="614"/>
      <c r="K1416" s="614"/>
      <c r="L1416" s="615"/>
      <c r="M1416" s="616"/>
      <c r="N1416" s="505" t="str">
        <f>六年级BMI</f>
        <v/>
      </c>
      <c r="O1416" s="499" t="str">
        <f>六年级BMI等级</f>
        <v/>
      </c>
      <c r="P1416" s="500" t="str">
        <f>六年级BMI得分</f>
        <v/>
      </c>
      <c r="Q1416" s="515" t="str">
        <f>六年级肺活量得分</f>
        <v/>
      </c>
      <c r="R1416" s="512" t="str">
        <f>六年级等级</f>
        <v/>
      </c>
      <c r="S1416" s="516" t="str">
        <f>六年级50米跑得分</f>
        <v/>
      </c>
      <c r="T1416" s="517" t="str">
        <f>六年级等级</f>
        <v/>
      </c>
      <c r="U1416" s="516" t="str">
        <f>六年级坐位体前屈得分</f>
        <v/>
      </c>
      <c r="V1416" s="517" t="str">
        <f>六年级等级</f>
        <v/>
      </c>
      <c r="W1416" s="516" t="str">
        <f>六年级一分钟跳绳得分</f>
        <v/>
      </c>
      <c r="X1416" s="517" t="str">
        <f>六年级等级</f>
        <v/>
      </c>
      <c r="Y1416" s="515" t="str">
        <f>六年级仰卧起坐得分</f>
        <v/>
      </c>
      <c r="Z1416" s="518" t="str">
        <f>六年级等级</f>
        <v/>
      </c>
      <c r="AA1416" s="533" t="str">
        <f>六年级折返跑得分</f>
        <v/>
      </c>
      <c r="AB1416" s="515" t="str">
        <f>六年级等级</f>
        <v/>
      </c>
      <c r="AC1416" s="533" t="str">
        <f>六年级跳绳附加分</f>
        <v/>
      </c>
      <c r="AD1416" s="534" t="str">
        <f>六年级标准分</f>
        <v/>
      </c>
      <c r="AE1416" s="534" t="str">
        <f>六年级总分</f>
        <v/>
      </c>
      <c r="AF1416" s="517" t="str">
        <f>六年级等级</f>
        <v/>
      </c>
    </row>
    <row r="1417" spans="1:32">
      <c r="A1417" s="476">
        <v>621</v>
      </c>
      <c r="B1417" s="477">
        <v>15</v>
      </c>
      <c r="C1417" s="632"/>
      <c r="D1417" s="633"/>
      <c r="E1417" s="639"/>
      <c r="F1417" s="625"/>
      <c r="G1417" s="608"/>
      <c r="H1417" s="475"/>
      <c r="I1417" s="613"/>
      <c r="J1417" s="614"/>
      <c r="K1417" s="614"/>
      <c r="L1417" s="615"/>
      <c r="M1417" s="616"/>
      <c r="N1417" s="505" t="str">
        <f>六年级BMI</f>
        <v/>
      </c>
      <c r="O1417" s="499" t="str">
        <f>六年级BMI等级</f>
        <v/>
      </c>
      <c r="P1417" s="500" t="str">
        <f>六年级BMI得分</f>
        <v/>
      </c>
      <c r="Q1417" s="515" t="str">
        <f>六年级肺活量得分</f>
        <v/>
      </c>
      <c r="R1417" s="512" t="str">
        <f>六年级等级</f>
        <v/>
      </c>
      <c r="S1417" s="516" t="str">
        <f>六年级50米跑得分</f>
        <v/>
      </c>
      <c r="T1417" s="517" t="str">
        <f>六年级等级</f>
        <v/>
      </c>
      <c r="U1417" s="516" t="str">
        <f>六年级坐位体前屈得分</f>
        <v/>
      </c>
      <c r="V1417" s="517" t="str">
        <f>六年级等级</f>
        <v/>
      </c>
      <c r="W1417" s="516" t="str">
        <f>六年级一分钟跳绳得分</f>
        <v/>
      </c>
      <c r="X1417" s="517" t="str">
        <f>六年级等级</f>
        <v/>
      </c>
      <c r="Y1417" s="515" t="str">
        <f>六年级仰卧起坐得分</f>
        <v/>
      </c>
      <c r="Z1417" s="518" t="str">
        <f>六年级等级</f>
        <v/>
      </c>
      <c r="AA1417" s="533" t="str">
        <f>六年级折返跑得分</f>
        <v/>
      </c>
      <c r="AB1417" s="515" t="str">
        <f>六年级等级</f>
        <v/>
      </c>
      <c r="AC1417" s="533" t="str">
        <f>六年级跳绳附加分</f>
        <v/>
      </c>
      <c r="AD1417" s="534" t="str">
        <f>六年级标准分</f>
        <v/>
      </c>
      <c r="AE1417" s="534" t="str">
        <f>六年级总分</f>
        <v/>
      </c>
      <c r="AF1417" s="517" t="str">
        <f>六年级等级</f>
        <v/>
      </c>
    </row>
    <row r="1418" spans="1:32">
      <c r="A1418" s="476">
        <v>621</v>
      </c>
      <c r="B1418" s="477">
        <v>16</v>
      </c>
      <c r="C1418" s="632"/>
      <c r="D1418" s="633"/>
      <c r="E1418" s="632"/>
      <c r="F1418" s="625"/>
      <c r="G1418" s="608"/>
      <c r="H1418" s="475"/>
      <c r="I1418" s="613"/>
      <c r="J1418" s="614"/>
      <c r="K1418" s="614"/>
      <c r="L1418" s="615"/>
      <c r="M1418" s="616"/>
      <c r="N1418" s="505" t="str">
        <f>六年级BMI</f>
        <v/>
      </c>
      <c r="O1418" s="499" t="str">
        <f>六年级BMI等级</f>
        <v/>
      </c>
      <c r="P1418" s="500" t="str">
        <f>六年级BMI得分</f>
        <v/>
      </c>
      <c r="Q1418" s="515" t="str">
        <f>六年级肺活量得分</f>
        <v/>
      </c>
      <c r="R1418" s="512" t="str">
        <f>六年级等级</f>
        <v/>
      </c>
      <c r="S1418" s="516" t="str">
        <f>六年级50米跑得分</f>
        <v/>
      </c>
      <c r="T1418" s="517" t="str">
        <f>六年级等级</f>
        <v/>
      </c>
      <c r="U1418" s="516" t="str">
        <f>六年级坐位体前屈得分</f>
        <v/>
      </c>
      <c r="V1418" s="517" t="str">
        <f>六年级等级</f>
        <v/>
      </c>
      <c r="W1418" s="516" t="str">
        <f>六年级一分钟跳绳得分</f>
        <v/>
      </c>
      <c r="X1418" s="517" t="str">
        <f>六年级等级</f>
        <v/>
      </c>
      <c r="Y1418" s="515" t="str">
        <f>六年级仰卧起坐得分</f>
        <v/>
      </c>
      <c r="Z1418" s="518" t="str">
        <f>六年级等级</f>
        <v/>
      </c>
      <c r="AA1418" s="533" t="str">
        <f>六年级折返跑得分</f>
        <v/>
      </c>
      <c r="AB1418" s="515" t="str">
        <f>六年级等级</f>
        <v/>
      </c>
      <c r="AC1418" s="533" t="str">
        <f>六年级跳绳附加分</f>
        <v/>
      </c>
      <c r="AD1418" s="534" t="str">
        <f>六年级标准分</f>
        <v/>
      </c>
      <c r="AE1418" s="534" t="str">
        <f>六年级总分</f>
        <v/>
      </c>
      <c r="AF1418" s="517" t="str">
        <f>六年级等级</f>
        <v/>
      </c>
    </row>
    <row r="1419" spans="1:32">
      <c r="A1419" s="476">
        <v>621</v>
      </c>
      <c r="B1419" s="477">
        <v>17</v>
      </c>
      <c r="C1419" s="632"/>
      <c r="D1419" s="633"/>
      <c r="E1419" s="632"/>
      <c r="F1419" s="625"/>
      <c r="G1419" s="608"/>
      <c r="H1419" s="475"/>
      <c r="I1419" s="613"/>
      <c r="J1419" s="614"/>
      <c r="K1419" s="614"/>
      <c r="L1419" s="615"/>
      <c r="M1419" s="616"/>
      <c r="N1419" s="505" t="str">
        <f>六年级BMI</f>
        <v/>
      </c>
      <c r="O1419" s="499" t="str">
        <f>六年级BMI等级</f>
        <v/>
      </c>
      <c r="P1419" s="500" t="str">
        <f>六年级BMI得分</f>
        <v/>
      </c>
      <c r="Q1419" s="515" t="str">
        <f>六年级肺活量得分</f>
        <v/>
      </c>
      <c r="R1419" s="512" t="str">
        <f>六年级等级</f>
        <v/>
      </c>
      <c r="S1419" s="516" t="str">
        <f>六年级50米跑得分</f>
        <v/>
      </c>
      <c r="T1419" s="517" t="str">
        <f>六年级等级</f>
        <v/>
      </c>
      <c r="U1419" s="516" t="str">
        <f>六年级坐位体前屈得分</f>
        <v/>
      </c>
      <c r="V1419" s="517" t="str">
        <f>六年级等级</f>
        <v/>
      </c>
      <c r="W1419" s="516" t="str">
        <f>六年级一分钟跳绳得分</f>
        <v/>
      </c>
      <c r="X1419" s="517" t="str">
        <f>六年级等级</f>
        <v/>
      </c>
      <c r="Y1419" s="515" t="str">
        <f>六年级仰卧起坐得分</f>
        <v/>
      </c>
      <c r="Z1419" s="518" t="str">
        <f>六年级等级</f>
        <v/>
      </c>
      <c r="AA1419" s="533" t="str">
        <f>六年级折返跑得分</f>
        <v/>
      </c>
      <c r="AB1419" s="515" t="str">
        <f>六年级等级</f>
        <v/>
      </c>
      <c r="AC1419" s="533" t="str">
        <f>六年级跳绳附加分</f>
        <v/>
      </c>
      <c r="AD1419" s="534" t="str">
        <f>六年级标准分</f>
        <v/>
      </c>
      <c r="AE1419" s="534" t="str">
        <f>六年级总分</f>
        <v/>
      </c>
      <c r="AF1419" s="517" t="str">
        <f>六年级等级</f>
        <v/>
      </c>
    </row>
    <row r="1420" spans="1:32">
      <c r="A1420" s="476">
        <v>621</v>
      </c>
      <c r="B1420" s="477">
        <v>18</v>
      </c>
      <c r="C1420" s="632"/>
      <c r="D1420" s="633"/>
      <c r="E1420" s="632"/>
      <c r="F1420" s="625"/>
      <c r="G1420" s="608"/>
      <c r="H1420" s="475"/>
      <c r="I1420" s="613"/>
      <c r="J1420" s="614"/>
      <c r="K1420" s="614"/>
      <c r="L1420" s="615"/>
      <c r="M1420" s="616"/>
      <c r="N1420" s="505" t="str">
        <f>六年级BMI</f>
        <v/>
      </c>
      <c r="O1420" s="499" t="str">
        <f>六年级BMI等级</f>
        <v/>
      </c>
      <c r="P1420" s="500" t="str">
        <f>六年级BMI得分</f>
        <v/>
      </c>
      <c r="Q1420" s="515" t="str">
        <f>六年级肺活量得分</f>
        <v/>
      </c>
      <c r="R1420" s="512" t="str">
        <f>六年级等级</f>
        <v/>
      </c>
      <c r="S1420" s="516" t="str">
        <f>六年级50米跑得分</f>
        <v/>
      </c>
      <c r="T1420" s="517" t="str">
        <f>六年级等级</f>
        <v/>
      </c>
      <c r="U1420" s="516" t="str">
        <f>六年级坐位体前屈得分</f>
        <v/>
      </c>
      <c r="V1420" s="517" t="str">
        <f>六年级等级</f>
        <v/>
      </c>
      <c r="W1420" s="516" t="str">
        <f>六年级一分钟跳绳得分</f>
        <v/>
      </c>
      <c r="X1420" s="517" t="str">
        <f>六年级等级</f>
        <v/>
      </c>
      <c r="Y1420" s="515" t="str">
        <f>六年级仰卧起坐得分</f>
        <v/>
      </c>
      <c r="Z1420" s="518" t="str">
        <f>六年级等级</f>
        <v/>
      </c>
      <c r="AA1420" s="533" t="str">
        <f>六年级折返跑得分</f>
        <v/>
      </c>
      <c r="AB1420" s="515" t="str">
        <f>六年级等级</f>
        <v/>
      </c>
      <c r="AC1420" s="533" t="str">
        <f>六年级跳绳附加分</f>
        <v/>
      </c>
      <c r="AD1420" s="534" t="str">
        <f>六年级标准分</f>
        <v/>
      </c>
      <c r="AE1420" s="534" t="str">
        <f>六年级总分</f>
        <v/>
      </c>
      <c r="AF1420" s="517" t="str">
        <f>六年级等级</f>
        <v/>
      </c>
    </row>
    <row r="1421" spans="1:32">
      <c r="A1421" s="476">
        <v>621</v>
      </c>
      <c r="B1421" s="477">
        <v>19</v>
      </c>
      <c r="C1421" s="632"/>
      <c r="D1421" s="633"/>
      <c r="E1421" s="632"/>
      <c r="F1421" s="625"/>
      <c r="G1421" s="608"/>
      <c r="H1421" s="475"/>
      <c r="I1421" s="613"/>
      <c r="J1421" s="614"/>
      <c r="K1421" s="614"/>
      <c r="L1421" s="615"/>
      <c r="M1421" s="616"/>
      <c r="N1421" s="505" t="str">
        <f>六年级BMI</f>
        <v/>
      </c>
      <c r="O1421" s="499" t="str">
        <f>六年级BMI等级</f>
        <v/>
      </c>
      <c r="P1421" s="500" t="str">
        <f>六年级BMI得分</f>
        <v/>
      </c>
      <c r="Q1421" s="515" t="str">
        <f>六年级肺活量得分</f>
        <v/>
      </c>
      <c r="R1421" s="512" t="str">
        <f>六年级等级</f>
        <v/>
      </c>
      <c r="S1421" s="516" t="str">
        <f>六年级50米跑得分</f>
        <v/>
      </c>
      <c r="T1421" s="517" t="str">
        <f>六年级等级</f>
        <v/>
      </c>
      <c r="U1421" s="516" t="str">
        <f>六年级坐位体前屈得分</f>
        <v/>
      </c>
      <c r="V1421" s="517" t="str">
        <f>六年级等级</f>
        <v/>
      </c>
      <c r="W1421" s="516" t="str">
        <f>六年级一分钟跳绳得分</f>
        <v/>
      </c>
      <c r="X1421" s="517" t="str">
        <f>六年级等级</f>
        <v/>
      </c>
      <c r="Y1421" s="515" t="str">
        <f>六年级仰卧起坐得分</f>
        <v/>
      </c>
      <c r="Z1421" s="518" t="str">
        <f>六年级等级</f>
        <v/>
      </c>
      <c r="AA1421" s="533" t="str">
        <f>六年级折返跑得分</f>
        <v/>
      </c>
      <c r="AB1421" s="515" t="str">
        <f>六年级等级</f>
        <v/>
      </c>
      <c r="AC1421" s="533" t="str">
        <f>六年级跳绳附加分</f>
        <v/>
      </c>
      <c r="AD1421" s="534" t="str">
        <f>六年级标准分</f>
        <v/>
      </c>
      <c r="AE1421" s="534" t="str">
        <f>六年级总分</f>
        <v/>
      </c>
      <c r="AF1421" s="517" t="str">
        <f>六年级等级</f>
        <v/>
      </c>
    </row>
    <row r="1422" spans="1:32">
      <c r="A1422" s="476">
        <v>621</v>
      </c>
      <c r="B1422" s="477">
        <v>20</v>
      </c>
      <c r="C1422" s="632"/>
      <c r="D1422" s="633"/>
      <c r="E1422" s="632"/>
      <c r="F1422" s="625"/>
      <c r="G1422" s="608"/>
      <c r="H1422" s="475"/>
      <c r="I1422" s="613"/>
      <c r="J1422" s="614"/>
      <c r="K1422" s="614"/>
      <c r="L1422" s="615"/>
      <c r="M1422" s="616"/>
      <c r="N1422" s="505" t="str">
        <f>六年级BMI</f>
        <v/>
      </c>
      <c r="O1422" s="499" t="str">
        <f>六年级BMI等级</f>
        <v/>
      </c>
      <c r="P1422" s="500" t="str">
        <f>六年级BMI得分</f>
        <v/>
      </c>
      <c r="Q1422" s="515" t="str">
        <f>六年级肺活量得分</f>
        <v/>
      </c>
      <c r="R1422" s="512" t="str">
        <f>六年级等级</f>
        <v/>
      </c>
      <c r="S1422" s="516" t="str">
        <f>六年级50米跑得分</f>
        <v/>
      </c>
      <c r="T1422" s="517" t="str">
        <f>六年级等级</f>
        <v/>
      </c>
      <c r="U1422" s="516" t="str">
        <f>六年级坐位体前屈得分</f>
        <v/>
      </c>
      <c r="V1422" s="517" t="str">
        <f>六年级等级</f>
        <v/>
      </c>
      <c r="W1422" s="516" t="str">
        <f>六年级一分钟跳绳得分</f>
        <v/>
      </c>
      <c r="X1422" s="517" t="str">
        <f>六年级等级</f>
        <v/>
      </c>
      <c r="Y1422" s="515" t="str">
        <f>六年级仰卧起坐得分</f>
        <v/>
      </c>
      <c r="Z1422" s="518" t="str">
        <f>六年级等级</f>
        <v/>
      </c>
      <c r="AA1422" s="533" t="str">
        <f>六年级折返跑得分</f>
        <v/>
      </c>
      <c r="AB1422" s="515" t="str">
        <f>六年级等级</f>
        <v/>
      </c>
      <c r="AC1422" s="533" t="str">
        <f>六年级跳绳附加分</f>
        <v/>
      </c>
      <c r="AD1422" s="534" t="str">
        <f>六年级标准分</f>
        <v/>
      </c>
      <c r="AE1422" s="534" t="str">
        <f>六年级总分</f>
        <v/>
      </c>
      <c r="AF1422" s="517" t="str">
        <f>六年级等级</f>
        <v/>
      </c>
    </row>
    <row r="1423" spans="1:32">
      <c r="A1423" s="476">
        <v>621</v>
      </c>
      <c r="B1423" s="477">
        <v>21</v>
      </c>
      <c r="C1423" s="632"/>
      <c r="D1423" s="633"/>
      <c r="E1423" s="632"/>
      <c r="F1423" s="625"/>
      <c r="G1423" s="608"/>
      <c r="H1423" s="475"/>
      <c r="I1423" s="613"/>
      <c r="J1423" s="614"/>
      <c r="K1423" s="614"/>
      <c r="L1423" s="615"/>
      <c r="M1423" s="616"/>
      <c r="N1423" s="505" t="str">
        <f>六年级BMI</f>
        <v/>
      </c>
      <c r="O1423" s="499" t="str">
        <f>六年级BMI等级</f>
        <v/>
      </c>
      <c r="P1423" s="500" t="str">
        <f>六年级BMI得分</f>
        <v/>
      </c>
      <c r="Q1423" s="515" t="str">
        <f>六年级肺活量得分</f>
        <v/>
      </c>
      <c r="R1423" s="512" t="str">
        <f>六年级等级</f>
        <v/>
      </c>
      <c r="S1423" s="516" t="str">
        <f>六年级50米跑得分</f>
        <v/>
      </c>
      <c r="T1423" s="517" t="str">
        <f>六年级等级</f>
        <v/>
      </c>
      <c r="U1423" s="516" t="str">
        <f>六年级坐位体前屈得分</f>
        <v/>
      </c>
      <c r="V1423" s="517" t="str">
        <f>六年级等级</f>
        <v/>
      </c>
      <c r="W1423" s="516" t="str">
        <f>六年级一分钟跳绳得分</f>
        <v/>
      </c>
      <c r="X1423" s="517" t="str">
        <f>六年级等级</f>
        <v/>
      </c>
      <c r="Y1423" s="515" t="str">
        <f>六年级仰卧起坐得分</f>
        <v/>
      </c>
      <c r="Z1423" s="518" t="str">
        <f>六年级等级</f>
        <v/>
      </c>
      <c r="AA1423" s="533" t="str">
        <f>六年级折返跑得分</f>
        <v/>
      </c>
      <c r="AB1423" s="515" t="str">
        <f>六年级等级</f>
        <v/>
      </c>
      <c r="AC1423" s="533" t="str">
        <f>六年级跳绳附加分</f>
        <v/>
      </c>
      <c r="AD1423" s="534" t="str">
        <f>六年级标准分</f>
        <v/>
      </c>
      <c r="AE1423" s="534" t="str">
        <f>六年级总分</f>
        <v/>
      </c>
      <c r="AF1423" s="517" t="str">
        <f>六年级等级</f>
        <v/>
      </c>
    </row>
    <row r="1424" spans="1:32">
      <c r="A1424" s="476">
        <v>621</v>
      </c>
      <c r="B1424" s="477">
        <v>22</v>
      </c>
      <c r="C1424" s="632"/>
      <c r="D1424" s="633"/>
      <c r="E1424" s="632"/>
      <c r="F1424" s="625"/>
      <c r="G1424" s="608"/>
      <c r="H1424" s="475"/>
      <c r="I1424" s="613"/>
      <c r="J1424" s="614"/>
      <c r="K1424" s="614"/>
      <c r="L1424" s="615"/>
      <c r="M1424" s="616"/>
      <c r="N1424" s="505" t="str">
        <f>六年级BMI</f>
        <v/>
      </c>
      <c r="O1424" s="499" t="str">
        <f>六年级BMI等级</f>
        <v/>
      </c>
      <c r="P1424" s="500" t="str">
        <f>六年级BMI得分</f>
        <v/>
      </c>
      <c r="Q1424" s="515" t="str">
        <f>六年级肺活量得分</f>
        <v/>
      </c>
      <c r="R1424" s="512" t="str">
        <f>六年级等级</f>
        <v/>
      </c>
      <c r="S1424" s="516" t="str">
        <f>六年级50米跑得分</f>
        <v/>
      </c>
      <c r="T1424" s="517" t="str">
        <f>六年级等级</f>
        <v/>
      </c>
      <c r="U1424" s="516" t="str">
        <f>六年级坐位体前屈得分</f>
        <v/>
      </c>
      <c r="V1424" s="517" t="str">
        <f>六年级等级</f>
        <v/>
      </c>
      <c r="W1424" s="516" t="str">
        <f>六年级一分钟跳绳得分</f>
        <v/>
      </c>
      <c r="X1424" s="517" t="str">
        <f>六年级等级</f>
        <v/>
      </c>
      <c r="Y1424" s="515" t="str">
        <f>六年级仰卧起坐得分</f>
        <v/>
      </c>
      <c r="Z1424" s="518" t="str">
        <f>六年级等级</f>
        <v/>
      </c>
      <c r="AA1424" s="533" t="str">
        <f>六年级折返跑得分</f>
        <v/>
      </c>
      <c r="AB1424" s="515" t="str">
        <f>六年级等级</f>
        <v/>
      </c>
      <c r="AC1424" s="533" t="str">
        <f>六年级跳绳附加分</f>
        <v/>
      </c>
      <c r="AD1424" s="534" t="str">
        <f>六年级标准分</f>
        <v/>
      </c>
      <c r="AE1424" s="534" t="str">
        <f>六年级总分</f>
        <v/>
      </c>
      <c r="AF1424" s="517" t="str">
        <f>六年级等级</f>
        <v/>
      </c>
    </row>
    <row r="1425" spans="1:32">
      <c r="A1425" s="476">
        <v>621</v>
      </c>
      <c r="B1425" s="477">
        <v>23</v>
      </c>
      <c r="C1425" s="632"/>
      <c r="D1425" s="633"/>
      <c r="E1425" s="632"/>
      <c r="F1425" s="625"/>
      <c r="G1425" s="608"/>
      <c r="H1425" s="475"/>
      <c r="I1425" s="613"/>
      <c r="J1425" s="614"/>
      <c r="K1425" s="614"/>
      <c r="L1425" s="615"/>
      <c r="M1425" s="616"/>
      <c r="N1425" s="505" t="str">
        <f>六年级BMI</f>
        <v/>
      </c>
      <c r="O1425" s="499" t="str">
        <f>六年级BMI等级</f>
        <v/>
      </c>
      <c r="P1425" s="500" t="str">
        <f>六年级BMI得分</f>
        <v/>
      </c>
      <c r="Q1425" s="515" t="str">
        <f>六年级肺活量得分</f>
        <v/>
      </c>
      <c r="R1425" s="512" t="str">
        <f>六年级等级</f>
        <v/>
      </c>
      <c r="S1425" s="516" t="str">
        <f>六年级50米跑得分</f>
        <v/>
      </c>
      <c r="T1425" s="517" t="str">
        <f>六年级等级</f>
        <v/>
      </c>
      <c r="U1425" s="516" t="str">
        <f>六年级坐位体前屈得分</f>
        <v/>
      </c>
      <c r="V1425" s="517" t="str">
        <f>六年级等级</f>
        <v/>
      </c>
      <c r="W1425" s="516" t="str">
        <f>六年级一分钟跳绳得分</f>
        <v/>
      </c>
      <c r="X1425" s="517" t="str">
        <f>六年级等级</f>
        <v/>
      </c>
      <c r="Y1425" s="515" t="str">
        <f>六年级仰卧起坐得分</f>
        <v/>
      </c>
      <c r="Z1425" s="518" t="str">
        <f>六年级等级</f>
        <v/>
      </c>
      <c r="AA1425" s="533" t="str">
        <f>六年级折返跑得分</f>
        <v/>
      </c>
      <c r="AB1425" s="515" t="str">
        <f>六年级等级</f>
        <v/>
      </c>
      <c r="AC1425" s="533" t="str">
        <f>六年级跳绳附加分</f>
        <v/>
      </c>
      <c r="AD1425" s="534" t="str">
        <f>六年级标准分</f>
        <v/>
      </c>
      <c r="AE1425" s="534" t="str">
        <f>六年级总分</f>
        <v/>
      </c>
      <c r="AF1425" s="517" t="str">
        <f>六年级等级</f>
        <v/>
      </c>
    </row>
    <row r="1426" spans="1:32">
      <c r="A1426" s="476">
        <v>621</v>
      </c>
      <c r="B1426" s="477">
        <v>24</v>
      </c>
      <c r="C1426" s="632"/>
      <c r="D1426" s="633"/>
      <c r="E1426" s="632"/>
      <c r="F1426" s="625"/>
      <c r="G1426" s="608"/>
      <c r="H1426" s="475"/>
      <c r="I1426" s="613"/>
      <c r="J1426" s="614"/>
      <c r="K1426" s="614"/>
      <c r="L1426" s="615"/>
      <c r="M1426" s="616"/>
      <c r="N1426" s="505" t="str">
        <f>六年级BMI</f>
        <v/>
      </c>
      <c r="O1426" s="499" t="str">
        <f>六年级BMI等级</f>
        <v/>
      </c>
      <c r="P1426" s="500" t="str">
        <f>六年级BMI得分</f>
        <v/>
      </c>
      <c r="Q1426" s="515" t="str">
        <f>六年级肺活量得分</f>
        <v/>
      </c>
      <c r="R1426" s="512" t="str">
        <f>六年级等级</f>
        <v/>
      </c>
      <c r="S1426" s="516" t="str">
        <f>六年级50米跑得分</f>
        <v/>
      </c>
      <c r="T1426" s="517" t="str">
        <f>六年级等级</f>
        <v/>
      </c>
      <c r="U1426" s="516" t="str">
        <f>六年级坐位体前屈得分</f>
        <v/>
      </c>
      <c r="V1426" s="517" t="str">
        <f>六年级等级</f>
        <v/>
      </c>
      <c r="W1426" s="516" t="str">
        <f>六年级一分钟跳绳得分</f>
        <v/>
      </c>
      <c r="X1426" s="517" t="str">
        <f>六年级等级</f>
        <v/>
      </c>
      <c r="Y1426" s="515" t="str">
        <f>六年级仰卧起坐得分</f>
        <v/>
      </c>
      <c r="Z1426" s="518" t="str">
        <f>六年级等级</f>
        <v/>
      </c>
      <c r="AA1426" s="533" t="str">
        <f>六年级折返跑得分</f>
        <v/>
      </c>
      <c r="AB1426" s="515" t="str">
        <f>六年级等级</f>
        <v/>
      </c>
      <c r="AC1426" s="533" t="str">
        <f>六年级跳绳附加分</f>
        <v/>
      </c>
      <c r="AD1426" s="534" t="str">
        <f>六年级标准分</f>
        <v/>
      </c>
      <c r="AE1426" s="534" t="str">
        <f>六年级总分</f>
        <v/>
      </c>
      <c r="AF1426" s="517" t="str">
        <f>六年级等级</f>
        <v/>
      </c>
    </row>
    <row r="1427" spans="1:32">
      <c r="A1427" s="476">
        <v>621</v>
      </c>
      <c r="B1427" s="477">
        <v>25</v>
      </c>
      <c r="C1427" s="632"/>
      <c r="D1427" s="633"/>
      <c r="E1427" s="632"/>
      <c r="F1427" s="625"/>
      <c r="G1427" s="608"/>
      <c r="H1427" s="475"/>
      <c r="I1427" s="613"/>
      <c r="J1427" s="614"/>
      <c r="K1427" s="614"/>
      <c r="L1427" s="615"/>
      <c r="M1427" s="616"/>
      <c r="N1427" s="505" t="str">
        <f>六年级BMI</f>
        <v/>
      </c>
      <c r="O1427" s="499" t="str">
        <f>六年级BMI等级</f>
        <v/>
      </c>
      <c r="P1427" s="500" t="str">
        <f>六年级BMI得分</f>
        <v/>
      </c>
      <c r="Q1427" s="515" t="str">
        <f>六年级肺活量得分</f>
        <v/>
      </c>
      <c r="R1427" s="512" t="str">
        <f>六年级等级</f>
        <v/>
      </c>
      <c r="S1427" s="516" t="str">
        <f>六年级50米跑得分</f>
        <v/>
      </c>
      <c r="T1427" s="517" t="str">
        <f>六年级等级</f>
        <v/>
      </c>
      <c r="U1427" s="516" t="str">
        <f>六年级坐位体前屈得分</f>
        <v/>
      </c>
      <c r="V1427" s="517" t="str">
        <f>六年级等级</f>
        <v/>
      </c>
      <c r="W1427" s="516" t="str">
        <f>六年级一分钟跳绳得分</f>
        <v/>
      </c>
      <c r="X1427" s="517" t="str">
        <f>六年级等级</f>
        <v/>
      </c>
      <c r="Y1427" s="515" t="str">
        <f>六年级仰卧起坐得分</f>
        <v/>
      </c>
      <c r="Z1427" s="518" t="str">
        <f>六年级等级</f>
        <v/>
      </c>
      <c r="AA1427" s="533" t="str">
        <f>六年级折返跑得分</f>
        <v/>
      </c>
      <c r="AB1427" s="515" t="str">
        <f>六年级等级</f>
        <v/>
      </c>
      <c r="AC1427" s="533" t="str">
        <f>六年级跳绳附加分</f>
        <v/>
      </c>
      <c r="AD1427" s="534" t="str">
        <f>六年级标准分</f>
        <v/>
      </c>
      <c r="AE1427" s="534" t="str">
        <f>六年级总分</f>
        <v/>
      </c>
      <c r="AF1427" s="517" t="str">
        <f>六年级等级</f>
        <v/>
      </c>
    </row>
    <row r="1428" spans="1:32">
      <c r="A1428" s="476">
        <v>621</v>
      </c>
      <c r="B1428" s="477">
        <v>26</v>
      </c>
      <c r="C1428" s="632"/>
      <c r="D1428" s="633"/>
      <c r="E1428" s="632"/>
      <c r="F1428" s="625"/>
      <c r="G1428" s="608"/>
      <c r="H1428" s="475"/>
      <c r="I1428" s="613"/>
      <c r="J1428" s="614"/>
      <c r="K1428" s="614"/>
      <c r="L1428" s="615"/>
      <c r="M1428" s="616"/>
      <c r="N1428" s="505" t="str">
        <f>六年级BMI</f>
        <v/>
      </c>
      <c r="O1428" s="499" t="str">
        <f>六年级BMI等级</f>
        <v/>
      </c>
      <c r="P1428" s="500" t="str">
        <f>六年级BMI得分</f>
        <v/>
      </c>
      <c r="Q1428" s="515" t="str">
        <f>六年级肺活量得分</f>
        <v/>
      </c>
      <c r="R1428" s="512" t="str">
        <f>六年级等级</f>
        <v/>
      </c>
      <c r="S1428" s="516" t="str">
        <f>六年级50米跑得分</f>
        <v/>
      </c>
      <c r="T1428" s="517" t="str">
        <f>六年级等级</f>
        <v/>
      </c>
      <c r="U1428" s="516" t="str">
        <f>六年级坐位体前屈得分</f>
        <v/>
      </c>
      <c r="V1428" s="517" t="str">
        <f>六年级等级</f>
        <v/>
      </c>
      <c r="W1428" s="516" t="str">
        <f>六年级一分钟跳绳得分</f>
        <v/>
      </c>
      <c r="X1428" s="517" t="str">
        <f>六年级等级</f>
        <v/>
      </c>
      <c r="Y1428" s="515" t="str">
        <f>六年级仰卧起坐得分</f>
        <v/>
      </c>
      <c r="Z1428" s="518" t="str">
        <f>六年级等级</f>
        <v/>
      </c>
      <c r="AA1428" s="533" t="str">
        <f>六年级折返跑得分</f>
        <v/>
      </c>
      <c r="AB1428" s="515" t="str">
        <f>六年级等级</f>
        <v/>
      </c>
      <c r="AC1428" s="533" t="str">
        <f>六年级跳绳附加分</f>
        <v/>
      </c>
      <c r="AD1428" s="534" t="str">
        <f>六年级标准分</f>
        <v/>
      </c>
      <c r="AE1428" s="534" t="str">
        <f>六年级总分</f>
        <v/>
      </c>
      <c r="AF1428" s="517" t="str">
        <f>六年级等级</f>
        <v/>
      </c>
    </row>
    <row r="1429" spans="1:32">
      <c r="A1429" s="476">
        <v>621</v>
      </c>
      <c r="B1429" s="477">
        <v>27</v>
      </c>
      <c r="C1429" s="632"/>
      <c r="D1429" s="633"/>
      <c r="E1429" s="632"/>
      <c r="F1429" s="625"/>
      <c r="G1429" s="608"/>
      <c r="H1429" s="475"/>
      <c r="I1429" s="613"/>
      <c r="J1429" s="614"/>
      <c r="K1429" s="614"/>
      <c r="L1429" s="615"/>
      <c r="M1429" s="616"/>
      <c r="N1429" s="505" t="str">
        <f>六年级BMI</f>
        <v/>
      </c>
      <c r="O1429" s="499" t="str">
        <f>六年级BMI等级</f>
        <v/>
      </c>
      <c r="P1429" s="500" t="str">
        <f>六年级BMI得分</f>
        <v/>
      </c>
      <c r="Q1429" s="515" t="str">
        <f>六年级肺活量得分</f>
        <v/>
      </c>
      <c r="R1429" s="512" t="str">
        <f>六年级等级</f>
        <v/>
      </c>
      <c r="S1429" s="516" t="str">
        <f>六年级50米跑得分</f>
        <v/>
      </c>
      <c r="T1429" s="517" t="str">
        <f>六年级等级</f>
        <v/>
      </c>
      <c r="U1429" s="516" t="str">
        <f>六年级坐位体前屈得分</f>
        <v/>
      </c>
      <c r="V1429" s="517" t="str">
        <f>六年级等级</f>
        <v/>
      </c>
      <c r="W1429" s="516" t="str">
        <f>六年级一分钟跳绳得分</f>
        <v/>
      </c>
      <c r="X1429" s="517" t="str">
        <f>六年级等级</f>
        <v/>
      </c>
      <c r="Y1429" s="515" t="str">
        <f>六年级仰卧起坐得分</f>
        <v/>
      </c>
      <c r="Z1429" s="518" t="str">
        <f>六年级等级</f>
        <v/>
      </c>
      <c r="AA1429" s="533" t="str">
        <f>六年级折返跑得分</f>
        <v/>
      </c>
      <c r="AB1429" s="515" t="str">
        <f>六年级等级</f>
        <v/>
      </c>
      <c r="AC1429" s="533" t="str">
        <f>六年级跳绳附加分</f>
        <v/>
      </c>
      <c r="AD1429" s="534" t="str">
        <f>六年级标准分</f>
        <v/>
      </c>
      <c r="AE1429" s="534" t="str">
        <f>六年级总分</f>
        <v/>
      </c>
      <c r="AF1429" s="517" t="str">
        <f>六年级等级</f>
        <v/>
      </c>
    </row>
    <row r="1430" spans="1:32">
      <c r="A1430" s="476">
        <v>621</v>
      </c>
      <c r="B1430" s="477">
        <v>28</v>
      </c>
      <c r="C1430" s="632"/>
      <c r="D1430" s="633"/>
      <c r="E1430" s="632"/>
      <c r="F1430" s="625"/>
      <c r="G1430" s="608"/>
      <c r="H1430" s="475"/>
      <c r="I1430" s="613"/>
      <c r="J1430" s="614"/>
      <c r="K1430" s="614"/>
      <c r="L1430" s="615"/>
      <c r="M1430" s="616"/>
      <c r="N1430" s="505" t="str">
        <f>六年级BMI</f>
        <v/>
      </c>
      <c r="O1430" s="499" t="str">
        <f>六年级BMI等级</f>
        <v/>
      </c>
      <c r="P1430" s="500" t="str">
        <f>六年级BMI得分</f>
        <v/>
      </c>
      <c r="Q1430" s="515" t="str">
        <f>六年级肺活量得分</f>
        <v/>
      </c>
      <c r="R1430" s="512" t="str">
        <f>六年级等级</f>
        <v/>
      </c>
      <c r="S1430" s="516" t="str">
        <f>六年级50米跑得分</f>
        <v/>
      </c>
      <c r="T1430" s="517" t="str">
        <f>六年级等级</f>
        <v/>
      </c>
      <c r="U1430" s="516" t="str">
        <f>六年级坐位体前屈得分</f>
        <v/>
      </c>
      <c r="V1430" s="517" t="str">
        <f>六年级等级</f>
        <v/>
      </c>
      <c r="W1430" s="516" t="str">
        <f>六年级一分钟跳绳得分</f>
        <v/>
      </c>
      <c r="X1430" s="517" t="str">
        <f>六年级等级</f>
        <v/>
      </c>
      <c r="Y1430" s="515" t="str">
        <f>六年级仰卧起坐得分</f>
        <v/>
      </c>
      <c r="Z1430" s="518" t="str">
        <f>六年级等级</f>
        <v/>
      </c>
      <c r="AA1430" s="533" t="str">
        <f>六年级折返跑得分</f>
        <v/>
      </c>
      <c r="AB1430" s="515" t="str">
        <f>六年级等级</f>
        <v/>
      </c>
      <c r="AC1430" s="533" t="str">
        <f>六年级跳绳附加分</f>
        <v/>
      </c>
      <c r="AD1430" s="534" t="str">
        <f>六年级标准分</f>
        <v/>
      </c>
      <c r="AE1430" s="534" t="str">
        <f>六年级总分</f>
        <v/>
      </c>
      <c r="AF1430" s="517" t="str">
        <f>六年级等级</f>
        <v/>
      </c>
    </row>
    <row r="1431" spans="1:32">
      <c r="A1431" s="476">
        <v>621</v>
      </c>
      <c r="B1431" s="477">
        <v>29</v>
      </c>
      <c r="C1431" s="632"/>
      <c r="D1431" s="633"/>
      <c r="E1431" s="632"/>
      <c r="F1431" s="625"/>
      <c r="G1431" s="608"/>
      <c r="H1431" s="475"/>
      <c r="I1431" s="613"/>
      <c r="J1431" s="614"/>
      <c r="K1431" s="614"/>
      <c r="L1431" s="615"/>
      <c r="M1431" s="616"/>
      <c r="N1431" s="505" t="str">
        <f>六年级BMI</f>
        <v/>
      </c>
      <c r="O1431" s="499" t="str">
        <f>六年级BMI等级</f>
        <v/>
      </c>
      <c r="P1431" s="500" t="str">
        <f>六年级BMI得分</f>
        <v/>
      </c>
      <c r="Q1431" s="515" t="str">
        <f>六年级肺活量得分</f>
        <v/>
      </c>
      <c r="R1431" s="512" t="str">
        <f>六年级等级</f>
        <v/>
      </c>
      <c r="S1431" s="516" t="str">
        <f>六年级50米跑得分</f>
        <v/>
      </c>
      <c r="T1431" s="517" t="str">
        <f>六年级等级</f>
        <v/>
      </c>
      <c r="U1431" s="516" t="str">
        <f>六年级坐位体前屈得分</f>
        <v/>
      </c>
      <c r="V1431" s="517" t="str">
        <f>六年级等级</f>
        <v/>
      </c>
      <c r="W1431" s="516" t="str">
        <f>六年级一分钟跳绳得分</f>
        <v/>
      </c>
      <c r="X1431" s="517" t="str">
        <f>六年级等级</f>
        <v/>
      </c>
      <c r="Y1431" s="515" t="str">
        <f>六年级仰卧起坐得分</f>
        <v/>
      </c>
      <c r="Z1431" s="518" t="str">
        <f>六年级等级</f>
        <v/>
      </c>
      <c r="AA1431" s="533" t="str">
        <f>六年级折返跑得分</f>
        <v/>
      </c>
      <c r="AB1431" s="515" t="str">
        <f>六年级等级</f>
        <v/>
      </c>
      <c r="AC1431" s="533" t="str">
        <f>六年级跳绳附加分</f>
        <v/>
      </c>
      <c r="AD1431" s="534" t="str">
        <f>六年级标准分</f>
        <v/>
      </c>
      <c r="AE1431" s="534" t="str">
        <f>六年级总分</f>
        <v/>
      </c>
      <c r="AF1431" s="517" t="str">
        <f>六年级等级</f>
        <v/>
      </c>
    </row>
    <row r="1432" spans="1:32">
      <c r="A1432" s="476">
        <v>621</v>
      </c>
      <c r="B1432" s="477">
        <v>30</v>
      </c>
      <c r="C1432" s="632"/>
      <c r="D1432" s="633"/>
      <c r="E1432" s="632"/>
      <c r="F1432" s="625"/>
      <c r="G1432" s="608"/>
      <c r="H1432" s="475"/>
      <c r="I1432" s="613"/>
      <c r="J1432" s="614"/>
      <c r="K1432" s="614"/>
      <c r="L1432" s="615"/>
      <c r="M1432" s="616"/>
      <c r="N1432" s="505" t="str">
        <f>六年级BMI</f>
        <v/>
      </c>
      <c r="O1432" s="499" t="str">
        <f>六年级BMI等级</f>
        <v/>
      </c>
      <c r="P1432" s="500" t="str">
        <f>六年级BMI得分</f>
        <v/>
      </c>
      <c r="Q1432" s="515" t="str">
        <f>六年级肺活量得分</f>
        <v/>
      </c>
      <c r="R1432" s="512" t="str">
        <f>六年级等级</f>
        <v/>
      </c>
      <c r="S1432" s="516" t="str">
        <f>六年级50米跑得分</f>
        <v/>
      </c>
      <c r="T1432" s="517" t="str">
        <f>六年级等级</f>
        <v/>
      </c>
      <c r="U1432" s="516" t="str">
        <f>六年级坐位体前屈得分</f>
        <v/>
      </c>
      <c r="V1432" s="517" t="str">
        <f>六年级等级</f>
        <v/>
      </c>
      <c r="W1432" s="516" t="str">
        <f>六年级一分钟跳绳得分</f>
        <v/>
      </c>
      <c r="X1432" s="517" t="str">
        <f>六年级等级</f>
        <v/>
      </c>
      <c r="Y1432" s="515" t="str">
        <f>六年级仰卧起坐得分</f>
        <v/>
      </c>
      <c r="Z1432" s="518" t="str">
        <f>六年级等级</f>
        <v/>
      </c>
      <c r="AA1432" s="533" t="str">
        <f>六年级折返跑得分</f>
        <v/>
      </c>
      <c r="AB1432" s="515" t="str">
        <f>六年级等级</f>
        <v/>
      </c>
      <c r="AC1432" s="533" t="str">
        <f>六年级跳绳附加分</f>
        <v/>
      </c>
      <c r="AD1432" s="534" t="str">
        <f>六年级标准分</f>
        <v/>
      </c>
      <c r="AE1432" s="534" t="str">
        <f>六年级总分</f>
        <v/>
      </c>
      <c r="AF1432" s="517" t="str">
        <f>六年级等级</f>
        <v/>
      </c>
    </row>
    <row r="1433" spans="1:32">
      <c r="A1433" s="476">
        <v>621</v>
      </c>
      <c r="B1433" s="477">
        <v>31</v>
      </c>
      <c r="C1433" s="632"/>
      <c r="D1433" s="633"/>
      <c r="E1433" s="632"/>
      <c r="F1433" s="625"/>
      <c r="G1433" s="608"/>
      <c r="H1433" s="475"/>
      <c r="I1433" s="613"/>
      <c r="J1433" s="614"/>
      <c r="K1433" s="614"/>
      <c r="L1433" s="615"/>
      <c r="M1433" s="616"/>
      <c r="N1433" s="505" t="str">
        <f>六年级BMI</f>
        <v/>
      </c>
      <c r="O1433" s="499" t="str">
        <f>六年级BMI等级</f>
        <v/>
      </c>
      <c r="P1433" s="500" t="str">
        <f>六年级BMI得分</f>
        <v/>
      </c>
      <c r="Q1433" s="515" t="str">
        <f>六年级肺活量得分</f>
        <v/>
      </c>
      <c r="R1433" s="512" t="str">
        <f>六年级等级</f>
        <v/>
      </c>
      <c r="S1433" s="516" t="str">
        <f>六年级50米跑得分</f>
        <v/>
      </c>
      <c r="T1433" s="517" t="str">
        <f>六年级等级</f>
        <v/>
      </c>
      <c r="U1433" s="516" t="str">
        <f>六年级坐位体前屈得分</f>
        <v/>
      </c>
      <c r="V1433" s="517" t="str">
        <f>六年级等级</f>
        <v/>
      </c>
      <c r="W1433" s="516" t="str">
        <f>六年级一分钟跳绳得分</f>
        <v/>
      </c>
      <c r="X1433" s="517" t="str">
        <f>六年级等级</f>
        <v/>
      </c>
      <c r="Y1433" s="515" t="str">
        <f>六年级仰卧起坐得分</f>
        <v/>
      </c>
      <c r="Z1433" s="518" t="str">
        <f>六年级等级</f>
        <v/>
      </c>
      <c r="AA1433" s="533" t="str">
        <f>六年级折返跑得分</f>
        <v/>
      </c>
      <c r="AB1433" s="515" t="str">
        <f>六年级等级</f>
        <v/>
      </c>
      <c r="AC1433" s="533" t="str">
        <f>六年级跳绳附加分</f>
        <v/>
      </c>
      <c r="AD1433" s="534" t="str">
        <f>六年级标准分</f>
        <v/>
      </c>
      <c r="AE1433" s="534" t="str">
        <f>六年级总分</f>
        <v/>
      </c>
      <c r="AF1433" s="517" t="str">
        <f>六年级等级</f>
        <v/>
      </c>
    </row>
    <row r="1434" spans="1:32">
      <c r="A1434" s="476">
        <v>621</v>
      </c>
      <c r="B1434" s="477">
        <v>32</v>
      </c>
      <c r="C1434" s="632"/>
      <c r="D1434" s="633"/>
      <c r="E1434" s="632"/>
      <c r="F1434" s="625"/>
      <c r="G1434" s="608"/>
      <c r="H1434" s="475"/>
      <c r="I1434" s="613"/>
      <c r="J1434" s="614"/>
      <c r="K1434" s="614"/>
      <c r="L1434" s="615"/>
      <c r="M1434" s="616"/>
      <c r="N1434" s="505" t="str">
        <f>六年级BMI</f>
        <v/>
      </c>
      <c r="O1434" s="499" t="str">
        <f>六年级BMI等级</f>
        <v/>
      </c>
      <c r="P1434" s="500" t="str">
        <f>六年级BMI得分</f>
        <v/>
      </c>
      <c r="Q1434" s="515" t="str">
        <f>六年级肺活量得分</f>
        <v/>
      </c>
      <c r="R1434" s="512" t="str">
        <f>六年级等级</f>
        <v/>
      </c>
      <c r="S1434" s="516" t="str">
        <f>六年级50米跑得分</f>
        <v/>
      </c>
      <c r="T1434" s="517" t="str">
        <f>六年级等级</f>
        <v/>
      </c>
      <c r="U1434" s="516" t="str">
        <f>六年级坐位体前屈得分</f>
        <v/>
      </c>
      <c r="V1434" s="517" t="str">
        <f>六年级等级</f>
        <v/>
      </c>
      <c r="W1434" s="516" t="str">
        <f>六年级一分钟跳绳得分</f>
        <v/>
      </c>
      <c r="X1434" s="517" t="str">
        <f>六年级等级</f>
        <v/>
      </c>
      <c r="Y1434" s="515" t="str">
        <f>六年级仰卧起坐得分</f>
        <v/>
      </c>
      <c r="Z1434" s="518" t="str">
        <f>六年级等级</f>
        <v/>
      </c>
      <c r="AA1434" s="533" t="str">
        <f>六年级折返跑得分</f>
        <v/>
      </c>
      <c r="AB1434" s="515" t="str">
        <f>六年级等级</f>
        <v/>
      </c>
      <c r="AC1434" s="533" t="str">
        <f>六年级跳绳附加分</f>
        <v/>
      </c>
      <c r="AD1434" s="534" t="str">
        <f>六年级标准分</f>
        <v/>
      </c>
      <c r="AE1434" s="534" t="str">
        <f>六年级总分</f>
        <v/>
      </c>
      <c r="AF1434" s="517" t="str">
        <f>六年级等级</f>
        <v/>
      </c>
    </row>
    <row r="1435" spans="1:32">
      <c r="A1435" s="476">
        <v>621</v>
      </c>
      <c r="B1435" s="477">
        <v>33</v>
      </c>
      <c r="C1435" s="632"/>
      <c r="D1435" s="633"/>
      <c r="E1435" s="632"/>
      <c r="F1435" s="625"/>
      <c r="G1435" s="608"/>
      <c r="H1435" s="475"/>
      <c r="I1435" s="613"/>
      <c r="J1435" s="614"/>
      <c r="K1435" s="614"/>
      <c r="L1435" s="615"/>
      <c r="M1435" s="616"/>
      <c r="N1435" s="505" t="str">
        <f>六年级BMI</f>
        <v/>
      </c>
      <c r="O1435" s="499" t="str">
        <f>六年级BMI等级</f>
        <v/>
      </c>
      <c r="P1435" s="500" t="str">
        <f>六年级BMI得分</f>
        <v/>
      </c>
      <c r="Q1435" s="515" t="str">
        <f>六年级肺活量得分</f>
        <v/>
      </c>
      <c r="R1435" s="512" t="str">
        <f>六年级等级</f>
        <v/>
      </c>
      <c r="S1435" s="516" t="str">
        <f>六年级50米跑得分</f>
        <v/>
      </c>
      <c r="T1435" s="517" t="str">
        <f>六年级等级</f>
        <v/>
      </c>
      <c r="U1435" s="516" t="str">
        <f>六年级坐位体前屈得分</f>
        <v/>
      </c>
      <c r="V1435" s="517" t="str">
        <f>六年级等级</f>
        <v/>
      </c>
      <c r="W1435" s="516" t="str">
        <f>六年级一分钟跳绳得分</f>
        <v/>
      </c>
      <c r="X1435" s="517" t="str">
        <f>六年级等级</f>
        <v/>
      </c>
      <c r="Y1435" s="515" t="str">
        <f>六年级仰卧起坐得分</f>
        <v/>
      </c>
      <c r="Z1435" s="518" t="str">
        <f>六年级等级</f>
        <v/>
      </c>
      <c r="AA1435" s="533" t="str">
        <f>六年级折返跑得分</f>
        <v/>
      </c>
      <c r="AB1435" s="515" t="str">
        <f>六年级等级</f>
        <v/>
      </c>
      <c r="AC1435" s="533" t="str">
        <f>六年级跳绳附加分</f>
        <v/>
      </c>
      <c r="AD1435" s="534" t="str">
        <f>六年级标准分</f>
        <v/>
      </c>
      <c r="AE1435" s="534" t="str">
        <f>六年级总分</f>
        <v/>
      </c>
      <c r="AF1435" s="517" t="str">
        <f>六年级等级</f>
        <v/>
      </c>
    </row>
    <row r="1436" spans="1:32">
      <c r="A1436" s="476">
        <v>621</v>
      </c>
      <c r="B1436" s="477">
        <v>34</v>
      </c>
      <c r="C1436" s="632"/>
      <c r="D1436" s="633"/>
      <c r="E1436" s="632"/>
      <c r="F1436" s="625"/>
      <c r="G1436" s="608"/>
      <c r="H1436" s="475"/>
      <c r="I1436" s="613"/>
      <c r="J1436" s="614"/>
      <c r="K1436" s="614"/>
      <c r="L1436" s="615"/>
      <c r="M1436" s="616"/>
      <c r="N1436" s="505" t="str">
        <f>六年级BMI</f>
        <v/>
      </c>
      <c r="O1436" s="499" t="str">
        <f>六年级BMI等级</f>
        <v/>
      </c>
      <c r="P1436" s="500" t="str">
        <f>六年级BMI得分</f>
        <v/>
      </c>
      <c r="Q1436" s="515" t="str">
        <f>六年级肺活量得分</f>
        <v/>
      </c>
      <c r="R1436" s="512" t="str">
        <f>六年级等级</f>
        <v/>
      </c>
      <c r="S1436" s="516" t="str">
        <f>六年级50米跑得分</f>
        <v/>
      </c>
      <c r="T1436" s="517" t="str">
        <f>六年级等级</f>
        <v/>
      </c>
      <c r="U1436" s="516" t="str">
        <f>六年级坐位体前屈得分</f>
        <v/>
      </c>
      <c r="V1436" s="517" t="str">
        <f>六年级等级</f>
        <v/>
      </c>
      <c r="W1436" s="516" t="str">
        <f>六年级一分钟跳绳得分</f>
        <v/>
      </c>
      <c r="X1436" s="517" t="str">
        <f>六年级等级</f>
        <v/>
      </c>
      <c r="Y1436" s="515" t="str">
        <f>六年级仰卧起坐得分</f>
        <v/>
      </c>
      <c r="Z1436" s="518" t="str">
        <f>六年级等级</f>
        <v/>
      </c>
      <c r="AA1436" s="533" t="str">
        <f>六年级折返跑得分</f>
        <v/>
      </c>
      <c r="AB1436" s="515" t="str">
        <f>六年级等级</f>
        <v/>
      </c>
      <c r="AC1436" s="533" t="str">
        <f>六年级跳绳附加分</f>
        <v/>
      </c>
      <c r="AD1436" s="534" t="str">
        <f>六年级标准分</f>
        <v/>
      </c>
      <c r="AE1436" s="534" t="str">
        <f>六年级总分</f>
        <v/>
      </c>
      <c r="AF1436" s="517" t="str">
        <f>六年级等级</f>
        <v/>
      </c>
    </row>
    <row r="1437" spans="1:32">
      <c r="A1437" s="476">
        <v>621</v>
      </c>
      <c r="B1437" s="477">
        <v>35</v>
      </c>
      <c r="C1437" s="632"/>
      <c r="D1437" s="633"/>
      <c r="E1437" s="632"/>
      <c r="F1437" s="625"/>
      <c r="G1437" s="608"/>
      <c r="H1437" s="475"/>
      <c r="I1437" s="613"/>
      <c r="J1437" s="614"/>
      <c r="K1437" s="614"/>
      <c r="L1437" s="615"/>
      <c r="M1437" s="616"/>
      <c r="N1437" s="505" t="str">
        <f>六年级BMI</f>
        <v/>
      </c>
      <c r="O1437" s="499" t="str">
        <f>六年级BMI等级</f>
        <v/>
      </c>
      <c r="P1437" s="500" t="str">
        <f>六年级BMI得分</f>
        <v/>
      </c>
      <c r="Q1437" s="515" t="str">
        <f>六年级肺活量得分</f>
        <v/>
      </c>
      <c r="R1437" s="512" t="str">
        <f>六年级等级</f>
        <v/>
      </c>
      <c r="S1437" s="516" t="str">
        <f>六年级50米跑得分</f>
        <v/>
      </c>
      <c r="T1437" s="517" t="str">
        <f>六年级等级</f>
        <v/>
      </c>
      <c r="U1437" s="516" t="str">
        <f>六年级坐位体前屈得分</f>
        <v/>
      </c>
      <c r="V1437" s="517" t="str">
        <f>六年级等级</f>
        <v/>
      </c>
      <c r="W1437" s="516" t="str">
        <f>六年级一分钟跳绳得分</f>
        <v/>
      </c>
      <c r="X1437" s="517" t="str">
        <f>六年级等级</f>
        <v/>
      </c>
      <c r="Y1437" s="515" t="str">
        <f>六年级仰卧起坐得分</f>
        <v/>
      </c>
      <c r="Z1437" s="518" t="str">
        <f>六年级等级</f>
        <v/>
      </c>
      <c r="AA1437" s="533" t="str">
        <f>六年级折返跑得分</f>
        <v/>
      </c>
      <c r="AB1437" s="515" t="str">
        <f>六年级等级</f>
        <v/>
      </c>
      <c r="AC1437" s="533" t="str">
        <f>六年级跳绳附加分</f>
        <v/>
      </c>
      <c r="AD1437" s="534" t="str">
        <f>六年级标准分</f>
        <v/>
      </c>
      <c r="AE1437" s="534" t="str">
        <f>六年级总分</f>
        <v/>
      </c>
      <c r="AF1437" s="517" t="str">
        <f>六年级等级</f>
        <v/>
      </c>
    </row>
    <row r="1438" spans="1:32">
      <c r="A1438" s="476">
        <v>621</v>
      </c>
      <c r="B1438" s="477">
        <v>36</v>
      </c>
      <c r="C1438" s="632"/>
      <c r="D1438" s="633"/>
      <c r="E1438" s="632"/>
      <c r="F1438" s="625"/>
      <c r="G1438" s="608"/>
      <c r="H1438" s="475"/>
      <c r="I1438" s="613"/>
      <c r="J1438" s="614"/>
      <c r="K1438" s="614"/>
      <c r="L1438" s="615"/>
      <c r="M1438" s="616"/>
      <c r="N1438" s="505" t="str">
        <f>六年级BMI</f>
        <v/>
      </c>
      <c r="O1438" s="499" t="str">
        <f>六年级BMI等级</f>
        <v/>
      </c>
      <c r="P1438" s="500" t="str">
        <f>六年级BMI得分</f>
        <v/>
      </c>
      <c r="Q1438" s="515" t="str">
        <f>六年级肺活量得分</f>
        <v/>
      </c>
      <c r="R1438" s="512" t="str">
        <f>六年级等级</f>
        <v/>
      </c>
      <c r="S1438" s="516" t="str">
        <f>六年级50米跑得分</f>
        <v/>
      </c>
      <c r="T1438" s="517" t="str">
        <f>六年级等级</f>
        <v/>
      </c>
      <c r="U1438" s="516" t="str">
        <f>六年级坐位体前屈得分</f>
        <v/>
      </c>
      <c r="V1438" s="517" t="str">
        <f>六年级等级</f>
        <v/>
      </c>
      <c r="W1438" s="516" t="str">
        <f>六年级一分钟跳绳得分</f>
        <v/>
      </c>
      <c r="X1438" s="517" t="str">
        <f>六年级等级</f>
        <v/>
      </c>
      <c r="Y1438" s="515" t="str">
        <f>六年级仰卧起坐得分</f>
        <v/>
      </c>
      <c r="Z1438" s="518" t="str">
        <f>六年级等级</f>
        <v/>
      </c>
      <c r="AA1438" s="533" t="str">
        <f>六年级折返跑得分</f>
        <v/>
      </c>
      <c r="AB1438" s="515" t="str">
        <f>六年级等级</f>
        <v/>
      </c>
      <c r="AC1438" s="533" t="str">
        <f>六年级跳绳附加分</f>
        <v/>
      </c>
      <c r="AD1438" s="534" t="str">
        <f>六年级标准分</f>
        <v/>
      </c>
      <c r="AE1438" s="534" t="str">
        <f>六年级总分</f>
        <v/>
      </c>
      <c r="AF1438" s="517" t="str">
        <f>六年级等级</f>
        <v/>
      </c>
    </row>
    <row r="1439" spans="1:32">
      <c r="A1439" s="476">
        <v>621</v>
      </c>
      <c r="B1439" s="477">
        <v>37</v>
      </c>
      <c r="C1439" s="632"/>
      <c r="D1439" s="633"/>
      <c r="E1439" s="632"/>
      <c r="F1439" s="625"/>
      <c r="G1439" s="608"/>
      <c r="H1439" s="475"/>
      <c r="I1439" s="613"/>
      <c r="J1439" s="614"/>
      <c r="K1439" s="614"/>
      <c r="L1439" s="615"/>
      <c r="M1439" s="616"/>
      <c r="N1439" s="505" t="str">
        <f>六年级BMI</f>
        <v/>
      </c>
      <c r="O1439" s="499" t="str">
        <f>六年级BMI等级</f>
        <v/>
      </c>
      <c r="P1439" s="500" t="str">
        <f>六年级BMI得分</f>
        <v/>
      </c>
      <c r="Q1439" s="515" t="str">
        <f>六年级肺活量得分</f>
        <v/>
      </c>
      <c r="R1439" s="512" t="str">
        <f>六年级等级</f>
        <v/>
      </c>
      <c r="S1439" s="516" t="str">
        <f>六年级50米跑得分</f>
        <v/>
      </c>
      <c r="T1439" s="517" t="str">
        <f>六年级等级</f>
        <v/>
      </c>
      <c r="U1439" s="516" t="str">
        <f>六年级坐位体前屈得分</f>
        <v/>
      </c>
      <c r="V1439" s="517" t="str">
        <f>六年级等级</f>
        <v/>
      </c>
      <c r="W1439" s="516" t="str">
        <f>六年级一分钟跳绳得分</f>
        <v/>
      </c>
      <c r="X1439" s="517" t="str">
        <f>六年级等级</f>
        <v/>
      </c>
      <c r="Y1439" s="515" t="str">
        <f>六年级仰卧起坐得分</f>
        <v/>
      </c>
      <c r="Z1439" s="518" t="str">
        <f>六年级等级</f>
        <v/>
      </c>
      <c r="AA1439" s="533" t="str">
        <f>六年级折返跑得分</f>
        <v/>
      </c>
      <c r="AB1439" s="515" t="str">
        <f>六年级等级</f>
        <v/>
      </c>
      <c r="AC1439" s="533" t="str">
        <f>六年级跳绳附加分</f>
        <v/>
      </c>
      <c r="AD1439" s="534" t="str">
        <f>六年级标准分</f>
        <v/>
      </c>
      <c r="AE1439" s="534" t="str">
        <f>六年级总分</f>
        <v/>
      </c>
      <c r="AF1439" s="517" t="str">
        <f>六年级等级</f>
        <v/>
      </c>
    </row>
    <row r="1440" spans="1:32">
      <c r="A1440" s="476">
        <v>621</v>
      </c>
      <c r="B1440" s="477">
        <v>38</v>
      </c>
      <c r="C1440" s="632"/>
      <c r="D1440" s="633"/>
      <c r="E1440" s="632"/>
      <c r="F1440" s="625"/>
      <c r="G1440" s="608"/>
      <c r="H1440" s="475"/>
      <c r="I1440" s="613"/>
      <c r="J1440" s="614"/>
      <c r="K1440" s="614"/>
      <c r="L1440" s="615"/>
      <c r="M1440" s="616"/>
      <c r="N1440" s="505" t="str">
        <f>六年级BMI</f>
        <v/>
      </c>
      <c r="O1440" s="499" t="str">
        <f>六年级BMI等级</f>
        <v/>
      </c>
      <c r="P1440" s="500" t="str">
        <f>六年级BMI得分</f>
        <v/>
      </c>
      <c r="Q1440" s="515" t="str">
        <f>六年级肺活量得分</f>
        <v/>
      </c>
      <c r="R1440" s="512" t="str">
        <f>六年级等级</f>
        <v/>
      </c>
      <c r="S1440" s="516" t="str">
        <f>六年级50米跑得分</f>
        <v/>
      </c>
      <c r="T1440" s="517" t="str">
        <f>六年级等级</f>
        <v/>
      </c>
      <c r="U1440" s="516" t="str">
        <f>六年级坐位体前屈得分</f>
        <v/>
      </c>
      <c r="V1440" s="517" t="str">
        <f>六年级等级</f>
        <v/>
      </c>
      <c r="W1440" s="516" t="str">
        <f>六年级一分钟跳绳得分</f>
        <v/>
      </c>
      <c r="X1440" s="517" t="str">
        <f>六年级等级</f>
        <v/>
      </c>
      <c r="Y1440" s="515" t="str">
        <f>六年级仰卧起坐得分</f>
        <v/>
      </c>
      <c r="Z1440" s="518" t="str">
        <f>六年级等级</f>
        <v/>
      </c>
      <c r="AA1440" s="533" t="str">
        <f>六年级折返跑得分</f>
        <v/>
      </c>
      <c r="AB1440" s="515" t="str">
        <f>六年级等级</f>
        <v/>
      </c>
      <c r="AC1440" s="533" t="str">
        <f>六年级跳绳附加分</f>
        <v/>
      </c>
      <c r="AD1440" s="534" t="str">
        <f>六年级标准分</f>
        <v/>
      </c>
      <c r="AE1440" s="534" t="str">
        <f>六年级总分</f>
        <v/>
      </c>
      <c r="AF1440" s="517" t="str">
        <f>六年级等级</f>
        <v/>
      </c>
    </row>
    <row r="1441" spans="1:32">
      <c r="A1441" s="476">
        <v>621</v>
      </c>
      <c r="B1441" s="477">
        <v>39</v>
      </c>
      <c r="C1441" s="632"/>
      <c r="D1441" s="633"/>
      <c r="E1441" s="632"/>
      <c r="F1441" s="625"/>
      <c r="G1441" s="608"/>
      <c r="H1441" s="475"/>
      <c r="I1441" s="613"/>
      <c r="J1441" s="614"/>
      <c r="K1441" s="614"/>
      <c r="L1441" s="615"/>
      <c r="M1441" s="616"/>
      <c r="N1441" s="505" t="str">
        <f>六年级BMI</f>
        <v/>
      </c>
      <c r="O1441" s="499" t="str">
        <f>六年级BMI等级</f>
        <v/>
      </c>
      <c r="P1441" s="500" t="str">
        <f>六年级BMI得分</f>
        <v/>
      </c>
      <c r="Q1441" s="515" t="str">
        <f>六年级肺活量得分</f>
        <v/>
      </c>
      <c r="R1441" s="512" t="str">
        <f>六年级等级</f>
        <v/>
      </c>
      <c r="S1441" s="516" t="str">
        <f>六年级50米跑得分</f>
        <v/>
      </c>
      <c r="T1441" s="517" t="str">
        <f>六年级等级</f>
        <v/>
      </c>
      <c r="U1441" s="516" t="str">
        <f>六年级坐位体前屈得分</f>
        <v/>
      </c>
      <c r="V1441" s="517" t="str">
        <f>六年级等级</f>
        <v/>
      </c>
      <c r="W1441" s="516" t="str">
        <f>六年级一分钟跳绳得分</f>
        <v/>
      </c>
      <c r="X1441" s="517" t="str">
        <f>六年级等级</f>
        <v/>
      </c>
      <c r="Y1441" s="515" t="str">
        <f>六年级仰卧起坐得分</f>
        <v/>
      </c>
      <c r="Z1441" s="518" t="str">
        <f>六年级等级</f>
        <v/>
      </c>
      <c r="AA1441" s="533" t="str">
        <f>六年级折返跑得分</f>
        <v/>
      </c>
      <c r="AB1441" s="515" t="str">
        <f>六年级等级</f>
        <v/>
      </c>
      <c r="AC1441" s="533" t="str">
        <f>六年级跳绳附加分</f>
        <v/>
      </c>
      <c r="AD1441" s="534" t="str">
        <f>六年级标准分</f>
        <v/>
      </c>
      <c r="AE1441" s="534" t="str">
        <f>六年级总分</f>
        <v/>
      </c>
      <c r="AF1441" s="517" t="str">
        <f>六年级等级</f>
        <v/>
      </c>
    </row>
    <row r="1442" spans="1:32">
      <c r="A1442" s="476">
        <v>621</v>
      </c>
      <c r="B1442" s="477">
        <v>40</v>
      </c>
      <c r="C1442" s="632"/>
      <c r="D1442" s="633"/>
      <c r="E1442" s="632"/>
      <c r="F1442" s="625"/>
      <c r="G1442" s="608"/>
      <c r="H1442" s="475"/>
      <c r="I1442" s="613"/>
      <c r="J1442" s="614"/>
      <c r="K1442" s="614"/>
      <c r="L1442" s="615"/>
      <c r="M1442" s="616"/>
      <c r="N1442" s="505" t="str">
        <f>六年级BMI</f>
        <v/>
      </c>
      <c r="O1442" s="499" t="str">
        <f>六年级BMI等级</f>
        <v/>
      </c>
      <c r="P1442" s="500" t="str">
        <f>六年级BMI得分</f>
        <v/>
      </c>
      <c r="Q1442" s="515" t="str">
        <f>六年级肺活量得分</f>
        <v/>
      </c>
      <c r="R1442" s="512" t="str">
        <f>六年级等级</f>
        <v/>
      </c>
      <c r="S1442" s="516" t="str">
        <f>六年级50米跑得分</f>
        <v/>
      </c>
      <c r="T1442" s="517" t="str">
        <f>六年级等级</f>
        <v/>
      </c>
      <c r="U1442" s="516" t="str">
        <f>六年级坐位体前屈得分</f>
        <v/>
      </c>
      <c r="V1442" s="517" t="str">
        <f>六年级等级</f>
        <v/>
      </c>
      <c r="W1442" s="516" t="str">
        <f>六年级一分钟跳绳得分</f>
        <v/>
      </c>
      <c r="X1442" s="517" t="str">
        <f>六年级等级</f>
        <v/>
      </c>
      <c r="Y1442" s="515" t="str">
        <f>六年级仰卧起坐得分</f>
        <v/>
      </c>
      <c r="Z1442" s="518" t="str">
        <f>六年级等级</f>
        <v/>
      </c>
      <c r="AA1442" s="533" t="str">
        <f>六年级折返跑得分</f>
        <v/>
      </c>
      <c r="AB1442" s="515" t="str">
        <f>六年级等级</f>
        <v/>
      </c>
      <c r="AC1442" s="533" t="str">
        <f>六年级跳绳附加分</f>
        <v/>
      </c>
      <c r="AD1442" s="534" t="str">
        <f>六年级标准分</f>
        <v/>
      </c>
      <c r="AE1442" s="534" t="str">
        <f>六年级总分</f>
        <v/>
      </c>
      <c r="AF1442" s="517" t="str">
        <f>六年级等级</f>
        <v/>
      </c>
    </row>
    <row r="1443" spans="1:32">
      <c r="A1443" s="476">
        <v>621</v>
      </c>
      <c r="B1443" s="477">
        <v>41</v>
      </c>
      <c r="C1443" s="632"/>
      <c r="D1443" s="633"/>
      <c r="E1443" s="632"/>
      <c r="F1443" s="625"/>
      <c r="G1443" s="608"/>
      <c r="H1443" s="475"/>
      <c r="I1443" s="613"/>
      <c r="J1443" s="614"/>
      <c r="K1443" s="614"/>
      <c r="L1443" s="615"/>
      <c r="M1443" s="616"/>
      <c r="N1443" s="505" t="str">
        <f>六年级BMI</f>
        <v/>
      </c>
      <c r="O1443" s="499" t="str">
        <f>六年级BMI等级</f>
        <v/>
      </c>
      <c r="P1443" s="500" t="str">
        <f>六年级BMI得分</f>
        <v/>
      </c>
      <c r="Q1443" s="515" t="str">
        <f>六年级肺活量得分</f>
        <v/>
      </c>
      <c r="R1443" s="512" t="str">
        <f>六年级等级</f>
        <v/>
      </c>
      <c r="S1443" s="516" t="str">
        <f>六年级50米跑得分</f>
        <v/>
      </c>
      <c r="T1443" s="517" t="str">
        <f>六年级等级</f>
        <v/>
      </c>
      <c r="U1443" s="516" t="str">
        <f>六年级坐位体前屈得分</f>
        <v/>
      </c>
      <c r="V1443" s="517" t="str">
        <f>六年级等级</f>
        <v/>
      </c>
      <c r="W1443" s="516" t="str">
        <f>六年级一分钟跳绳得分</f>
        <v/>
      </c>
      <c r="X1443" s="517" t="str">
        <f>六年级等级</f>
        <v/>
      </c>
      <c r="Y1443" s="515" t="str">
        <f>六年级仰卧起坐得分</f>
        <v/>
      </c>
      <c r="Z1443" s="518" t="str">
        <f>六年级等级</f>
        <v/>
      </c>
      <c r="AA1443" s="533" t="str">
        <f>六年级折返跑得分</f>
        <v/>
      </c>
      <c r="AB1443" s="515" t="str">
        <f>六年级等级</f>
        <v/>
      </c>
      <c r="AC1443" s="533" t="str">
        <f>六年级跳绳附加分</f>
        <v/>
      </c>
      <c r="AD1443" s="534" t="str">
        <f>六年级标准分</f>
        <v/>
      </c>
      <c r="AE1443" s="534" t="str">
        <f>六年级总分</f>
        <v/>
      </c>
      <c r="AF1443" s="517" t="str">
        <f>六年级等级</f>
        <v/>
      </c>
    </row>
    <row r="1444" spans="1:32">
      <c r="A1444" s="476">
        <v>621</v>
      </c>
      <c r="B1444" s="477">
        <v>42</v>
      </c>
      <c r="C1444" s="632"/>
      <c r="D1444" s="633"/>
      <c r="E1444" s="632"/>
      <c r="F1444" s="625"/>
      <c r="G1444" s="608"/>
      <c r="H1444" s="475"/>
      <c r="I1444" s="613"/>
      <c r="J1444" s="614"/>
      <c r="K1444" s="614"/>
      <c r="L1444" s="615"/>
      <c r="M1444" s="616"/>
      <c r="N1444" s="505" t="str">
        <f>六年级BMI</f>
        <v/>
      </c>
      <c r="O1444" s="499" t="str">
        <f>六年级BMI等级</f>
        <v/>
      </c>
      <c r="P1444" s="500" t="str">
        <f>六年级BMI得分</f>
        <v/>
      </c>
      <c r="Q1444" s="515" t="str">
        <f>六年级肺活量得分</f>
        <v/>
      </c>
      <c r="R1444" s="512" t="str">
        <f>六年级等级</f>
        <v/>
      </c>
      <c r="S1444" s="516" t="str">
        <f>六年级50米跑得分</f>
        <v/>
      </c>
      <c r="T1444" s="517" t="str">
        <f>六年级等级</f>
        <v/>
      </c>
      <c r="U1444" s="516" t="str">
        <f>六年级坐位体前屈得分</f>
        <v/>
      </c>
      <c r="V1444" s="517" t="str">
        <f>六年级等级</f>
        <v/>
      </c>
      <c r="W1444" s="516" t="str">
        <f>六年级一分钟跳绳得分</f>
        <v/>
      </c>
      <c r="X1444" s="517" t="str">
        <f>六年级等级</f>
        <v/>
      </c>
      <c r="Y1444" s="515" t="str">
        <f>六年级仰卧起坐得分</f>
        <v/>
      </c>
      <c r="Z1444" s="518" t="str">
        <f>六年级等级</f>
        <v/>
      </c>
      <c r="AA1444" s="533" t="str">
        <f>六年级折返跑得分</f>
        <v/>
      </c>
      <c r="AB1444" s="515" t="str">
        <f>六年级等级</f>
        <v/>
      </c>
      <c r="AC1444" s="533" t="str">
        <f>六年级跳绳附加分</f>
        <v/>
      </c>
      <c r="AD1444" s="534" t="str">
        <f>六年级标准分</f>
        <v/>
      </c>
      <c r="AE1444" s="534" t="str">
        <f>六年级总分</f>
        <v/>
      </c>
      <c r="AF1444" s="517" t="str">
        <f>六年级等级</f>
        <v/>
      </c>
    </row>
    <row r="1445" spans="1:32">
      <c r="A1445" s="476">
        <v>621</v>
      </c>
      <c r="B1445" s="477">
        <v>43</v>
      </c>
      <c r="C1445" s="632"/>
      <c r="D1445" s="633"/>
      <c r="E1445" s="632"/>
      <c r="F1445" s="625"/>
      <c r="G1445" s="608"/>
      <c r="H1445" s="475"/>
      <c r="I1445" s="613"/>
      <c r="J1445" s="614"/>
      <c r="K1445" s="614"/>
      <c r="L1445" s="615"/>
      <c r="M1445" s="616"/>
      <c r="N1445" s="505" t="str">
        <f>六年级BMI</f>
        <v/>
      </c>
      <c r="O1445" s="499" t="str">
        <f>六年级BMI等级</f>
        <v/>
      </c>
      <c r="P1445" s="500" t="str">
        <f>六年级BMI得分</f>
        <v/>
      </c>
      <c r="Q1445" s="515" t="str">
        <f>六年级肺活量得分</f>
        <v/>
      </c>
      <c r="R1445" s="512" t="str">
        <f>六年级等级</f>
        <v/>
      </c>
      <c r="S1445" s="516" t="str">
        <f>六年级50米跑得分</f>
        <v/>
      </c>
      <c r="T1445" s="517" t="str">
        <f>六年级等级</f>
        <v/>
      </c>
      <c r="U1445" s="516" t="str">
        <f>六年级坐位体前屈得分</f>
        <v/>
      </c>
      <c r="V1445" s="517" t="str">
        <f>六年级等级</f>
        <v/>
      </c>
      <c r="W1445" s="516" t="str">
        <f>六年级一分钟跳绳得分</f>
        <v/>
      </c>
      <c r="X1445" s="517" t="str">
        <f>六年级等级</f>
        <v/>
      </c>
      <c r="Y1445" s="515" t="str">
        <f>六年级仰卧起坐得分</f>
        <v/>
      </c>
      <c r="Z1445" s="518" t="str">
        <f>六年级等级</f>
        <v/>
      </c>
      <c r="AA1445" s="533" t="str">
        <f>六年级折返跑得分</f>
        <v/>
      </c>
      <c r="AB1445" s="515" t="str">
        <f>六年级等级</f>
        <v/>
      </c>
      <c r="AC1445" s="533" t="str">
        <f>六年级跳绳附加分</f>
        <v/>
      </c>
      <c r="AD1445" s="534" t="str">
        <f>六年级标准分</f>
        <v/>
      </c>
      <c r="AE1445" s="534" t="str">
        <f>六年级总分</f>
        <v/>
      </c>
      <c r="AF1445" s="517" t="str">
        <f>六年级等级</f>
        <v/>
      </c>
    </row>
    <row r="1446" spans="1:32">
      <c r="A1446" s="476">
        <v>621</v>
      </c>
      <c r="B1446" s="477">
        <v>44</v>
      </c>
      <c r="C1446" s="632"/>
      <c r="D1446" s="633"/>
      <c r="E1446" s="632"/>
      <c r="F1446" s="625"/>
      <c r="G1446" s="608"/>
      <c r="H1446" s="475"/>
      <c r="I1446" s="613"/>
      <c r="J1446" s="614"/>
      <c r="K1446" s="614"/>
      <c r="L1446" s="615"/>
      <c r="M1446" s="616"/>
      <c r="N1446" s="505" t="str">
        <f>六年级BMI</f>
        <v/>
      </c>
      <c r="O1446" s="499" t="str">
        <f>六年级BMI等级</f>
        <v/>
      </c>
      <c r="P1446" s="500" t="str">
        <f>六年级BMI得分</f>
        <v/>
      </c>
      <c r="Q1446" s="515" t="str">
        <f>六年级肺活量得分</f>
        <v/>
      </c>
      <c r="R1446" s="512" t="str">
        <f>六年级等级</f>
        <v/>
      </c>
      <c r="S1446" s="516" t="str">
        <f>六年级50米跑得分</f>
        <v/>
      </c>
      <c r="T1446" s="517" t="str">
        <f>六年级等级</f>
        <v/>
      </c>
      <c r="U1446" s="516" t="str">
        <f>六年级坐位体前屈得分</f>
        <v/>
      </c>
      <c r="V1446" s="517" t="str">
        <f>六年级等级</f>
        <v/>
      </c>
      <c r="W1446" s="516" t="str">
        <f>六年级一分钟跳绳得分</f>
        <v/>
      </c>
      <c r="X1446" s="517" t="str">
        <f>六年级等级</f>
        <v/>
      </c>
      <c r="Y1446" s="515" t="str">
        <f>六年级仰卧起坐得分</f>
        <v/>
      </c>
      <c r="Z1446" s="518" t="str">
        <f>六年级等级</f>
        <v/>
      </c>
      <c r="AA1446" s="533" t="str">
        <f>六年级折返跑得分</f>
        <v/>
      </c>
      <c r="AB1446" s="515" t="str">
        <f>六年级等级</f>
        <v/>
      </c>
      <c r="AC1446" s="533" t="str">
        <f>六年级跳绳附加分</f>
        <v/>
      </c>
      <c r="AD1446" s="534" t="str">
        <f>六年级标准分</f>
        <v/>
      </c>
      <c r="AE1446" s="534" t="str">
        <f>六年级总分</f>
        <v/>
      </c>
      <c r="AF1446" s="517" t="str">
        <f>六年级等级</f>
        <v/>
      </c>
    </row>
    <row r="1447" spans="1:32">
      <c r="A1447" s="476">
        <v>621</v>
      </c>
      <c r="B1447" s="477">
        <v>45</v>
      </c>
      <c r="C1447" s="632"/>
      <c r="D1447" s="633"/>
      <c r="E1447" s="632"/>
      <c r="F1447" s="625"/>
      <c r="G1447" s="608"/>
      <c r="H1447" s="475"/>
      <c r="I1447" s="613"/>
      <c r="J1447" s="614"/>
      <c r="K1447" s="614"/>
      <c r="L1447" s="615"/>
      <c r="M1447" s="616"/>
      <c r="N1447" s="505" t="str">
        <f>六年级BMI</f>
        <v/>
      </c>
      <c r="O1447" s="499" t="str">
        <f>六年级BMI等级</f>
        <v/>
      </c>
      <c r="P1447" s="500" t="str">
        <f>六年级BMI得分</f>
        <v/>
      </c>
      <c r="Q1447" s="515" t="str">
        <f>六年级肺活量得分</f>
        <v/>
      </c>
      <c r="R1447" s="512" t="str">
        <f>六年级等级</f>
        <v/>
      </c>
      <c r="S1447" s="516" t="str">
        <f>六年级50米跑得分</f>
        <v/>
      </c>
      <c r="T1447" s="517" t="str">
        <f>六年级等级</f>
        <v/>
      </c>
      <c r="U1447" s="516" t="str">
        <f>六年级坐位体前屈得分</f>
        <v/>
      </c>
      <c r="V1447" s="517" t="str">
        <f>六年级等级</f>
        <v/>
      </c>
      <c r="W1447" s="516" t="str">
        <f>六年级一分钟跳绳得分</f>
        <v/>
      </c>
      <c r="X1447" s="517" t="str">
        <f>六年级等级</f>
        <v/>
      </c>
      <c r="Y1447" s="515" t="str">
        <f>六年级仰卧起坐得分</f>
        <v/>
      </c>
      <c r="Z1447" s="518" t="str">
        <f>六年级等级</f>
        <v/>
      </c>
      <c r="AA1447" s="533" t="str">
        <f>六年级折返跑得分</f>
        <v/>
      </c>
      <c r="AB1447" s="515" t="str">
        <f>六年级等级</f>
        <v/>
      </c>
      <c r="AC1447" s="533" t="str">
        <f>六年级跳绳附加分</f>
        <v/>
      </c>
      <c r="AD1447" s="534" t="str">
        <f>六年级标准分</f>
        <v/>
      </c>
      <c r="AE1447" s="534" t="str">
        <f>六年级总分</f>
        <v/>
      </c>
      <c r="AF1447" s="517" t="str">
        <f>六年级等级</f>
        <v/>
      </c>
    </row>
    <row r="1448" spans="1:32">
      <c r="A1448" s="476">
        <v>621</v>
      </c>
      <c r="B1448" s="477">
        <v>46</v>
      </c>
      <c r="C1448" s="632"/>
      <c r="D1448" s="633"/>
      <c r="E1448" s="632"/>
      <c r="F1448" s="625"/>
      <c r="G1448" s="608"/>
      <c r="H1448" s="475"/>
      <c r="I1448" s="613"/>
      <c r="J1448" s="614"/>
      <c r="K1448" s="614"/>
      <c r="L1448" s="615"/>
      <c r="M1448" s="616"/>
      <c r="N1448" s="505" t="str">
        <f>六年级BMI</f>
        <v/>
      </c>
      <c r="O1448" s="499" t="str">
        <f>六年级BMI等级</f>
        <v/>
      </c>
      <c r="P1448" s="500" t="str">
        <f>六年级BMI得分</f>
        <v/>
      </c>
      <c r="Q1448" s="515" t="str">
        <f>六年级肺活量得分</f>
        <v/>
      </c>
      <c r="R1448" s="512" t="str">
        <f>六年级等级</f>
        <v/>
      </c>
      <c r="S1448" s="516" t="str">
        <f>六年级50米跑得分</f>
        <v/>
      </c>
      <c r="T1448" s="517" t="str">
        <f>六年级等级</f>
        <v/>
      </c>
      <c r="U1448" s="516" t="str">
        <f>六年级坐位体前屈得分</f>
        <v/>
      </c>
      <c r="V1448" s="517" t="str">
        <f>六年级等级</f>
        <v/>
      </c>
      <c r="W1448" s="516" t="str">
        <f>六年级一分钟跳绳得分</f>
        <v/>
      </c>
      <c r="X1448" s="517" t="str">
        <f>六年级等级</f>
        <v/>
      </c>
      <c r="Y1448" s="515" t="str">
        <f>六年级仰卧起坐得分</f>
        <v/>
      </c>
      <c r="Z1448" s="518" t="str">
        <f>六年级等级</f>
        <v/>
      </c>
      <c r="AA1448" s="533" t="str">
        <f>六年级折返跑得分</f>
        <v/>
      </c>
      <c r="AB1448" s="515" t="str">
        <f>六年级等级</f>
        <v/>
      </c>
      <c r="AC1448" s="533" t="str">
        <f>六年级跳绳附加分</f>
        <v/>
      </c>
      <c r="AD1448" s="534" t="str">
        <f>六年级标准分</f>
        <v/>
      </c>
      <c r="AE1448" s="534" t="str">
        <f>六年级总分</f>
        <v/>
      </c>
      <c r="AF1448" s="517" t="str">
        <f>六年级等级</f>
        <v/>
      </c>
    </row>
    <row r="1449" spans="1:32">
      <c r="A1449" s="476">
        <v>621</v>
      </c>
      <c r="B1449" s="477">
        <v>47</v>
      </c>
      <c r="C1449" s="632"/>
      <c r="D1449" s="633"/>
      <c r="E1449" s="632"/>
      <c r="F1449" s="625"/>
      <c r="G1449" s="608"/>
      <c r="H1449" s="475"/>
      <c r="I1449" s="613"/>
      <c r="J1449" s="614"/>
      <c r="K1449" s="614"/>
      <c r="L1449" s="615"/>
      <c r="M1449" s="616"/>
      <c r="N1449" s="505" t="str">
        <f>六年级BMI</f>
        <v/>
      </c>
      <c r="O1449" s="499" t="str">
        <f>六年级BMI等级</f>
        <v/>
      </c>
      <c r="P1449" s="500" t="str">
        <f>六年级BMI得分</f>
        <v/>
      </c>
      <c r="Q1449" s="515" t="str">
        <f>六年级肺活量得分</f>
        <v/>
      </c>
      <c r="R1449" s="512" t="str">
        <f>六年级等级</f>
        <v/>
      </c>
      <c r="S1449" s="516" t="str">
        <f>六年级50米跑得分</f>
        <v/>
      </c>
      <c r="T1449" s="517" t="str">
        <f>六年级等级</f>
        <v/>
      </c>
      <c r="U1449" s="516" t="str">
        <f>六年级坐位体前屈得分</f>
        <v/>
      </c>
      <c r="V1449" s="517" t="str">
        <f>六年级等级</f>
        <v/>
      </c>
      <c r="W1449" s="516" t="str">
        <f>六年级一分钟跳绳得分</f>
        <v/>
      </c>
      <c r="X1449" s="517" t="str">
        <f>六年级等级</f>
        <v/>
      </c>
      <c r="Y1449" s="515" t="str">
        <f>六年级仰卧起坐得分</f>
        <v/>
      </c>
      <c r="Z1449" s="518" t="str">
        <f>六年级等级</f>
        <v/>
      </c>
      <c r="AA1449" s="533" t="str">
        <f>六年级折返跑得分</f>
        <v/>
      </c>
      <c r="AB1449" s="515" t="str">
        <f>六年级等级</f>
        <v/>
      </c>
      <c r="AC1449" s="533" t="str">
        <f>六年级跳绳附加分</f>
        <v/>
      </c>
      <c r="AD1449" s="534" t="str">
        <f>六年级标准分</f>
        <v/>
      </c>
      <c r="AE1449" s="534" t="str">
        <f>六年级总分</f>
        <v/>
      </c>
      <c r="AF1449" s="517" t="str">
        <f>六年级等级</f>
        <v/>
      </c>
    </row>
    <row r="1450" spans="1:32">
      <c r="A1450" s="476">
        <v>621</v>
      </c>
      <c r="B1450" s="477">
        <v>48</v>
      </c>
      <c r="C1450" s="632"/>
      <c r="D1450" s="633"/>
      <c r="E1450" s="632"/>
      <c r="F1450" s="625"/>
      <c r="G1450" s="608"/>
      <c r="H1450" s="475"/>
      <c r="I1450" s="613"/>
      <c r="J1450" s="614"/>
      <c r="K1450" s="614"/>
      <c r="L1450" s="615"/>
      <c r="M1450" s="616"/>
      <c r="N1450" s="505" t="str">
        <f>六年级BMI</f>
        <v/>
      </c>
      <c r="O1450" s="499" t="str">
        <f>六年级BMI等级</f>
        <v/>
      </c>
      <c r="P1450" s="500" t="str">
        <f>六年级BMI得分</f>
        <v/>
      </c>
      <c r="Q1450" s="515" t="str">
        <f>六年级肺活量得分</f>
        <v/>
      </c>
      <c r="R1450" s="512" t="str">
        <f>六年级等级</f>
        <v/>
      </c>
      <c r="S1450" s="516" t="str">
        <f>六年级50米跑得分</f>
        <v/>
      </c>
      <c r="T1450" s="517" t="str">
        <f>六年级等级</f>
        <v/>
      </c>
      <c r="U1450" s="516" t="str">
        <f>六年级坐位体前屈得分</f>
        <v/>
      </c>
      <c r="V1450" s="517" t="str">
        <f>六年级等级</f>
        <v/>
      </c>
      <c r="W1450" s="516" t="str">
        <f>六年级一分钟跳绳得分</f>
        <v/>
      </c>
      <c r="X1450" s="517" t="str">
        <f>六年级等级</f>
        <v/>
      </c>
      <c r="Y1450" s="515" t="str">
        <f>六年级仰卧起坐得分</f>
        <v/>
      </c>
      <c r="Z1450" s="518" t="str">
        <f>六年级等级</f>
        <v/>
      </c>
      <c r="AA1450" s="533" t="str">
        <f>六年级折返跑得分</f>
        <v/>
      </c>
      <c r="AB1450" s="515" t="str">
        <f>六年级等级</f>
        <v/>
      </c>
      <c r="AC1450" s="533" t="str">
        <f>六年级跳绳附加分</f>
        <v/>
      </c>
      <c r="AD1450" s="534" t="str">
        <f>六年级标准分</f>
        <v/>
      </c>
      <c r="AE1450" s="534" t="str">
        <f>六年级总分</f>
        <v/>
      </c>
      <c r="AF1450" s="517" t="str">
        <f>六年级等级</f>
        <v/>
      </c>
    </row>
    <row r="1451" spans="1:32">
      <c r="A1451" s="476">
        <v>621</v>
      </c>
      <c r="B1451" s="477">
        <v>49</v>
      </c>
      <c r="C1451" s="632"/>
      <c r="D1451" s="633"/>
      <c r="E1451" s="632"/>
      <c r="F1451" s="625"/>
      <c r="G1451" s="608"/>
      <c r="H1451" s="475"/>
      <c r="I1451" s="613"/>
      <c r="J1451" s="614"/>
      <c r="K1451" s="614"/>
      <c r="L1451" s="615"/>
      <c r="M1451" s="616"/>
      <c r="N1451" s="505" t="str">
        <f>六年级BMI</f>
        <v/>
      </c>
      <c r="O1451" s="499" t="str">
        <f>六年级BMI等级</f>
        <v/>
      </c>
      <c r="P1451" s="500" t="str">
        <f>六年级BMI得分</f>
        <v/>
      </c>
      <c r="Q1451" s="515" t="str">
        <f>六年级肺活量得分</f>
        <v/>
      </c>
      <c r="R1451" s="512" t="str">
        <f>六年级等级</f>
        <v/>
      </c>
      <c r="S1451" s="516" t="str">
        <f>六年级50米跑得分</f>
        <v/>
      </c>
      <c r="T1451" s="517" t="str">
        <f>六年级等级</f>
        <v/>
      </c>
      <c r="U1451" s="516" t="str">
        <f>六年级坐位体前屈得分</f>
        <v/>
      </c>
      <c r="V1451" s="517" t="str">
        <f>六年级等级</f>
        <v/>
      </c>
      <c r="W1451" s="516" t="str">
        <f>六年级一分钟跳绳得分</f>
        <v/>
      </c>
      <c r="X1451" s="517" t="str">
        <f>六年级等级</f>
        <v/>
      </c>
      <c r="Y1451" s="515" t="str">
        <f>六年级仰卧起坐得分</f>
        <v/>
      </c>
      <c r="Z1451" s="518" t="str">
        <f>六年级等级</f>
        <v/>
      </c>
      <c r="AA1451" s="533" t="str">
        <f>六年级折返跑得分</f>
        <v/>
      </c>
      <c r="AB1451" s="515" t="str">
        <f>六年级等级</f>
        <v/>
      </c>
      <c r="AC1451" s="533" t="str">
        <f>六年级跳绳附加分</f>
        <v/>
      </c>
      <c r="AD1451" s="534" t="str">
        <f>六年级标准分</f>
        <v/>
      </c>
      <c r="AE1451" s="534" t="str">
        <f>六年级总分</f>
        <v/>
      </c>
      <c r="AF1451" s="517" t="str">
        <f>六年级等级</f>
        <v/>
      </c>
    </row>
    <row r="1452" spans="1:32">
      <c r="A1452" s="476">
        <v>621</v>
      </c>
      <c r="B1452" s="477">
        <v>50</v>
      </c>
      <c r="C1452" s="632"/>
      <c r="D1452" s="633"/>
      <c r="E1452" s="632"/>
      <c r="F1452" s="625"/>
      <c r="G1452" s="608"/>
      <c r="H1452" s="475"/>
      <c r="I1452" s="613"/>
      <c r="J1452" s="614"/>
      <c r="K1452" s="614"/>
      <c r="L1452" s="615"/>
      <c r="M1452" s="616"/>
      <c r="N1452" s="505" t="str">
        <f>六年级BMI</f>
        <v/>
      </c>
      <c r="O1452" s="499" t="str">
        <f>六年级BMI等级</f>
        <v/>
      </c>
      <c r="P1452" s="500" t="str">
        <f>六年级BMI得分</f>
        <v/>
      </c>
      <c r="Q1452" s="515" t="str">
        <f>六年级肺活量得分</f>
        <v/>
      </c>
      <c r="R1452" s="512" t="str">
        <f>六年级等级</f>
        <v/>
      </c>
      <c r="S1452" s="516" t="str">
        <f>六年级50米跑得分</f>
        <v/>
      </c>
      <c r="T1452" s="517" t="str">
        <f>六年级等级</f>
        <v/>
      </c>
      <c r="U1452" s="516" t="str">
        <f>六年级坐位体前屈得分</f>
        <v/>
      </c>
      <c r="V1452" s="517" t="str">
        <f>六年级等级</f>
        <v/>
      </c>
      <c r="W1452" s="516" t="str">
        <f>六年级一分钟跳绳得分</f>
        <v/>
      </c>
      <c r="X1452" s="517" t="str">
        <f>六年级等级</f>
        <v/>
      </c>
      <c r="Y1452" s="515" t="str">
        <f>六年级仰卧起坐得分</f>
        <v/>
      </c>
      <c r="Z1452" s="518" t="str">
        <f>六年级等级</f>
        <v/>
      </c>
      <c r="AA1452" s="533" t="str">
        <f>六年级折返跑得分</f>
        <v/>
      </c>
      <c r="AB1452" s="515" t="str">
        <f>六年级等级</f>
        <v/>
      </c>
      <c r="AC1452" s="533" t="str">
        <f>六年级跳绳附加分</f>
        <v/>
      </c>
      <c r="AD1452" s="534" t="str">
        <f>六年级标准分</f>
        <v/>
      </c>
      <c r="AE1452" s="534" t="str">
        <f>六年级总分</f>
        <v/>
      </c>
      <c r="AF1452" s="517" t="str">
        <f>六年级等级</f>
        <v/>
      </c>
    </row>
    <row r="1453" spans="1:32">
      <c r="A1453" s="476">
        <v>621</v>
      </c>
      <c r="B1453" s="477">
        <v>51</v>
      </c>
      <c r="C1453" s="632"/>
      <c r="D1453" s="633"/>
      <c r="E1453" s="632"/>
      <c r="F1453" s="625"/>
      <c r="G1453" s="608"/>
      <c r="H1453" s="475"/>
      <c r="I1453" s="613"/>
      <c r="J1453" s="614"/>
      <c r="K1453" s="614"/>
      <c r="L1453" s="615"/>
      <c r="M1453" s="616"/>
      <c r="N1453" s="505" t="str">
        <f>六年级BMI</f>
        <v/>
      </c>
      <c r="O1453" s="499" t="str">
        <f>六年级BMI等级</f>
        <v/>
      </c>
      <c r="P1453" s="500" t="str">
        <f>六年级BMI得分</f>
        <v/>
      </c>
      <c r="Q1453" s="515" t="str">
        <f>六年级肺活量得分</f>
        <v/>
      </c>
      <c r="R1453" s="512" t="str">
        <f>六年级等级</f>
        <v/>
      </c>
      <c r="S1453" s="516" t="str">
        <f>六年级50米跑得分</f>
        <v/>
      </c>
      <c r="T1453" s="517" t="str">
        <f>六年级等级</f>
        <v/>
      </c>
      <c r="U1453" s="516" t="str">
        <f>六年级坐位体前屈得分</f>
        <v/>
      </c>
      <c r="V1453" s="517" t="str">
        <f>六年级等级</f>
        <v/>
      </c>
      <c r="W1453" s="516" t="str">
        <f>六年级一分钟跳绳得分</f>
        <v/>
      </c>
      <c r="X1453" s="517" t="str">
        <f>六年级等级</f>
        <v/>
      </c>
      <c r="Y1453" s="515" t="str">
        <f>六年级仰卧起坐得分</f>
        <v/>
      </c>
      <c r="Z1453" s="518" t="str">
        <f>六年级等级</f>
        <v/>
      </c>
      <c r="AA1453" s="533" t="str">
        <f>六年级折返跑得分</f>
        <v/>
      </c>
      <c r="AB1453" s="515" t="str">
        <f>六年级等级</f>
        <v/>
      </c>
      <c r="AC1453" s="533" t="str">
        <f>六年级跳绳附加分</f>
        <v/>
      </c>
      <c r="AD1453" s="534" t="str">
        <f>六年级标准分</f>
        <v/>
      </c>
      <c r="AE1453" s="534" t="str">
        <f>六年级总分</f>
        <v/>
      </c>
      <c r="AF1453" s="517" t="str">
        <f>六年级等级</f>
        <v/>
      </c>
    </row>
    <row r="1454" spans="1:32">
      <c r="A1454" s="476">
        <v>621</v>
      </c>
      <c r="B1454" s="477">
        <v>52</v>
      </c>
      <c r="C1454" s="632"/>
      <c r="D1454" s="633"/>
      <c r="E1454" s="632"/>
      <c r="F1454" s="625"/>
      <c r="G1454" s="608"/>
      <c r="H1454" s="475"/>
      <c r="I1454" s="613"/>
      <c r="J1454" s="614"/>
      <c r="K1454" s="614"/>
      <c r="L1454" s="615"/>
      <c r="M1454" s="616"/>
      <c r="N1454" s="505" t="str">
        <f>六年级BMI</f>
        <v/>
      </c>
      <c r="O1454" s="499" t="str">
        <f>六年级BMI等级</f>
        <v/>
      </c>
      <c r="P1454" s="500" t="str">
        <f>六年级BMI得分</f>
        <v/>
      </c>
      <c r="Q1454" s="515" t="str">
        <f>六年级肺活量得分</f>
        <v/>
      </c>
      <c r="R1454" s="512" t="str">
        <f>六年级等级</f>
        <v/>
      </c>
      <c r="S1454" s="516" t="str">
        <f>六年级50米跑得分</f>
        <v/>
      </c>
      <c r="T1454" s="517" t="str">
        <f>六年级等级</f>
        <v/>
      </c>
      <c r="U1454" s="516" t="str">
        <f>六年级坐位体前屈得分</f>
        <v/>
      </c>
      <c r="V1454" s="517" t="str">
        <f>六年级等级</f>
        <v/>
      </c>
      <c r="W1454" s="516" t="str">
        <f>六年级一分钟跳绳得分</f>
        <v/>
      </c>
      <c r="X1454" s="517" t="str">
        <f>六年级等级</f>
        <v/>
      </c>
      <c r="Y1454" s="515" t="str">
        <f>六年级仰卧起坐得分</f>
        <v/>
      </c>
      <c r="Z1454" s="518" t="str">
        <f>六年级等级</f>
        <v/>
      </c>
      <c r="AA1454" s="533" t="str">
        <f>六年级折返跑得分</f>
        <v/>
      </c>
      <c r="AB1454" s="515" t="str">
        <f>六年级等级</f>
        <v/>
      </c>
      <c r="AC1454" s="533" t="str">
        <f>六年级跳绳附加分</f>
        <v/>
      </c>
      <c r="AD1454" s="534" t="str">
        <f>六年级标准分</f>
        <v/>
      </c>
      <c r="AE1454" s="534" t="str">
        <f>六年级总分</f>
        <v/>
      </c>
      <c r="AF1454" s="517" t="str">
        <f>六年级等级</f>
        <v/>
      </c>
    </row>
    <row r="1455" spans="1:32">
      <c r="A1455" s="476">
        <v>621</v>
      </c>
      <c r="B1455" s="477">
        <v>53</v>
      </c>
      <c r="C1455" s="632"/>
      <c r="D1455" s="633"/>
      <c r="E1455" s="632"/>
      <c r="F1455" s="625"/>
      <c r="G1455" s="608"/>
      <c r="H1455" s="475"/>
      <c r="I1455" s="613"/>
      <c r="J1455" s="614"/>
      <c r="K1455" s="614"/>
      <c r="L1455" s="615"/>
      <c r="M1455" s="616"/>
      <c r="N1455" s="505" t="str">
        <f>六年级BMI</f>
        <v/>
      </c>
      <c r="O1455" s="499" t="str">
        <f>六年级BMI等级</f>
        <v/>
      </c>
      <c r="P1455" s="500" t="str">
        <f>六年级BMI得分</f>
        <v/>
      </c>
      <c r="Q1455" s="515" t="str">
        <f>六年级肺活量得分</f>
        <v/>
      </c>
      <c r="R1455" s="512" t="str">
        <f>六年级等级</f>
        <v/>
      </c>
      <c r="S1455" s="516" t="str">
        <f>六年级50米跑得分</f>
        <v/>
      </c>
      <c r="T1455" s="517" t="str">
        <f>六年级等级</f>
        <v/>
      </c>
      <c r="U1455" s="516" t="str">
        <f>六年级坐位体前屈得分</f>
        <v/>
      </c>
      <c r="V1455" s="517" t="str">
        <f>六年级等级</f>
        <v/>
      </c>
      <c r="W1455" s="516" t="str">
        <f>六年级一分钟跳绳得分</f>
        <v/>
      </c>
      <c r="X1455" s="517" t="str">
        <f>六年级等级</f>
        <v/>
      </c>
      <c r="Y1455" s="515" t="str">
        <f>六年级仰卧起坐得分</f>
        <v/>
      </c>
      <c r="Z1455" s="518" t="str">
        <f>六年级等级</f>
        <v/>
      </c>
      <c r="AA1455" s="533" t="str">
        <f>六年级折返跑得分</f>
        <v/>
      </c>
      <c r="AB1455" s="515" t="str">
        <f>六年级等级</f>
        <v/>
      </c>
      <c r="AC1455" s="533" t="str">
        <f>六年级跳绳附加分</f>
        <v/>
      </c>
      <c r="AD1455" s="534" t="str">
        <f>六年级标准分</f>
        <v/>
      </c>
      <c r="AE1455" s="534" t="str">
        <f>六年级总分</f>
        <v/>
      </c>
      <c r="AF1455" s="517" t="str">
        <f>六年级等级</f>
        <v/>
      </c>
    </row>
    <row r="1456" spans="1:32">
      <c r="A1456" s="476">
        <v>621</v>
      </c>
      <c r="B1456" s="477">
        <v>54</v>
      </c>
      <c r="C1456" s="632"/>
      <c r="D1456" s="633"/>
      <c r="E1456" s="632"/>
      <c r="F1456" s="625"/>
      <c r="G1456" s="608"/>
      <c r="H1456" s="475"/>
      <c r="I1456" s="613"/>
      <c r="J1456" s="614"/>
      <c r="K1456" s="614"/>
      <c r="L1456" s="615"/>
      <c r="M1456" s="616"/>
      <c r="N1456" s="505" t="str">
        <f>六年级BMI</f>
        <v/>
      </c>
      <c r="O1456" s="499" t="str">
        <f>六年级BMI等级</f>
        <v/>
      </c>
      <c r="P1456" s="500" t="str">
        <f>六年级BMI得分</f>
        <v/>
      </c>
      <c r="Q1456" s="515" t="str">
        <f>六年级肺活量得分</f>
        <v/>
      </c>
      <c r="R1456" s="512" t="str">
        <f>六年级等级</f>
        <v/>
      </c>
      <c r="S1456" s="516" t="str">
        <f>六年级50米跑得分</f>
        <v/>
      </c>
      <c r="T1456" s="517" t="str">
        <f>六年级等级</f>
        <v/>
      </c>
      <c r="U1456" s="516" t="str">
        <f>六年级坐位体前屈得分</f>
        <v/>
      </c>
      <c r="V1456" s="517" t="str">
        <f>六年级等级</f>
        <v/>
      </c>
      <c r="W1456" s="516" t="str">
        <f>六年级一分钟跳绳得分</f>
        <v/>
      </c>
      <c r="X1456" s="517" t="str">
        <f>六年级等级</f>
        <v/>
      </c>
      <c r="Y1456" s="515" t="str">
        <f>六年级仰卧起坐得分</f>
        <v/>
      </c>
      <c r="Z1456" s="518" t="str">
        <f>六年级等级</f>
        <v/>
      </c>
      <c r="AA1456" s="533" t="str">
        <f>六年级折返跑得分</f>
        <v/>
      </c>
      <c r="AB1456" s="515" t="str">
        <f>六年级等级</f>
        <v/>
      </c>
      <c r="AC1456" s="533" t="str">
        <f>六年级跳绳附加分</f>
        <v/>
      </c>
      <c r="AD1456" s="534" t="str">
        <f>六年级标准分</f>
        <v/>
      </c>
      <c r="AE1456" s="534" t="str">
        <f>六年级总分</f>
        <v/>
      </c>
      <c r="AF1456" s="517" t="str">
        <f>六年级等级</f>
        <v/>
      </c>
    </row>
    <row r="1457" spans="1:32">
      <c r="A1457" s="476">
        <v>621</v>
      </c>
      <c r="B1457" s="477">
        <v>55</v>
      </c>
      <c r="C1457" s="632"/>
      <c r="D1457" s="633"/>
      <c r="E1457" s="632"/>
      <c r="F1457" s="625"/>
      <c r="G1457" s="608"/>
      <c r="H1457" s="475"/>
      <c r="I1457" s="613"/>
      <c r="J1457" s="614"/>
      <c r="K1457" s="614"/>
      <c r="L1457" s="615"/>
      <c r="M1457" s="616"/>
      <c r="N1457" s="505" t="str">
        <f>六年级BMI</f>
        <v/>
      </c>
      <c r="O1457" s="499" t="str">
        <f>六年级BMI等级</f>
        <v/>
      </c>
      <c r="P1457" s="500" t="str">
        <f>六年级BMI得分</f>
        <v/>
      </c>
      <c r="Q1457" s="515" t="str">
        <f>六年级肺活量得分</f>
        <v/>
      </c>
      <c r="R1457" s="512" t="str">
        <f>六年级等级</f>
        <v/>
      </c>
      <c r="S1457" s="516" t="str">
        <f>六年级50米跑得分</f>
        <v/>
      </c>
      <c r="T1457" s="517" t="str">
        <f>六年级等级</f>
        <v/>
      </c>
      <c r="U1457" s="516" t="str">
        <f>六年级坐位体前屈得分</f>
        <v/>
      </c>
      <c r="V1457" s="517" t="str">
        <f>六年级等级</f>
        <v/>
      </c>
      <c r="W1457" s="516" t="str">
        <f>六年级一分钟跳绳得分</f>
        <v/>
      </c>
      <c r="X1457" s="517" t="str">
        <f>六年级等级</f>
        <v/>
      </c>
      <c r="Y1457" s="515" t="str">
        <f>六年级仰卧起坐得分</f>
        <v/>
      </c>
      <c r="Z1457" s="518" t="str">
        <f>六年级等级</f>
        <v/>
      </c>
      <c r="AA1457" s="533" t="str">
        <f>六年级折返跑得分</f>
        <v/>
      </c>
      <c r="AB1457" s="515" t="str">
        <f>六年级等级</f>
        <v/>
      </c>
      <c r="AC1457" s="533" t="str">
        <f>六年级跳绳附加分</f>
        <v/>
      </c>
      <c r="AD1457" s="534" t="str">
        <f>六年级标准分</f>
        <v/>
      </c>
      <c r="AE1457" s="534" t="str">
        <f>六年级总分</f>
        <v/>
      </c>
      <c r="AF1457" s="517" t="str">
        <f>六年级等级</f>
        <v/>
      </c>
    </row>
    <row r="1458" spans="1:32">
      <c r="A1458" s="476">
        <v>621</v>
      </c>
      <c r="B1458" s="477">
        <v>56</v>
      </c>
      <c r="C1458" s="632"/>
      <c r="D1458" s="633"/>
      <c r="E1458" s="632"/>
      <c r="F1458" s="625"/>
      <c r="G1458" s="608"/>
      <c r="H1458" s="475"/>
      <c r="I1458" s="613"/>
      <c r="J1458" s="614"/>
      <c r="K1458" s="614"/>
      <c r="L1458" s="615"/>
      <c r="M1458" s="616"/>
      <c r="N1458" s="505" t="str">
        <f>六年级BMI</f>
        <v/>
      </c>
      <c r="O1458" s="499" t="str">
        <f>六年级BMI等级</f>
        <v/>
      </c>
      <c r="P1458" s="500" t="str">
        <f>六年级BMI得分</f>
        <v/>
      </c>
      <c r="Q1458" s="515" t="str">
        <f>六年级肺活量得分</f>
        <v/>
      </c>
      <c r="R1458" s="512" t="str">
        <f>六年级等级</f>
        <v/>
      </c>
      <c r="S1458" s="516" t="str">
        <f>六年级50米跑得分</f>
        <v/>
      </c>
      <c r="T1458" s="517" t="str">
        <f>六年级等级</f>
        <v/>
      </c>
      <c r="U1458" s="516" t="str">
        <f>六年级坐位体前屈得分</f>
        <v/>
      </c>
      <c r="V1458" s="517" t="str">
        <f>六年级等级</f>
        <v/>
      </c>
      <c r="W1458" s="516" t="str">
        <f>六年级一分钟跳绳得分</f>
        <v/>
      </c>
      <c r="X1458" s="517" t="str">
        <f>六年级等级</f>
        <v/>
      </c>
      <c r="Y1458" s="515" t="str">
        <f>六年级仰卧起坐得分</f>
        <v/>
      </c>
      <c r="Z1458" s="518" t="str">
        <f>六年级等级</f>
        <v/>
      </c>
      <c r="AA1458" s="533" t="str">
        <f>六年级折返跑得分</f>
        <v/>
      </c>
      <c r="AB1458" s="515" t="str">
        <f>六年级等级</f>
        <v/>
      </c>
      <c r="AC1458" s="533" t="str">
        <f>六年级跳绳附加分</f>
        <v/>
      </c>
      <c r="AD1458" s="534" t="str">
        <f>六年级标准分</f>
        <v/>
      </c>
      <c r="AE1458" s="534" t="str">
        <f>六年级总分</f>
        <v/>
      </c>
      <c r="AF1458" s="517" t="str">
        <f>六年级等级</f>
        <v/>
      </c>
    </row>
    <row r="1459" spans="1:32">
      <c r="A1459" s="476">
        <v>621</v>
      </c>
      <c r="B1459" s="477">
        <v>57</v>
      </c>
      <c r="C1459" s="632"/>
      <c r="D1459" s="633"/>
      <c r="E1459" s="632"/>
      <c r="F1459" s="625"/>
      <c r="G1459" s="608"/>
      <c r="H1459" s="475"/>
      <c r="I1459" s="613"/>
      <c r="J1459" s="614"/>
      <c r="K1459" s="614"/>
      <c r="L1459" s="615"/>
      <c r="M1459" s="616"/>
      <c r="N1459" s="505" t="str">
        <f>六年级BMI</f>
        <v/>
      </c>
      <c r="O1459" s="499" t="str">
        <f>六年级BMI等级</f>
        <v/>
      </c>
      <c r="P1459" s="500" t="str">
        <f>六年级BMI得分</f>
        <v/>
      </c>
      <c r="Q1459" s="515" t="str">
        <f>六年级肺活量得分</f>
        <v/>
      </c>
      <c r="R1459" s="512" t="str">
        <f>六年级等级</f>
        <v/>
      </c>
      <c r="S1459" s="516" t="str">
        <f>六年级50米跑得分</f>
        <v/>
      </c>
      <c r="T1459" s="517" t="str">
        <f>六年级等级</f>
        <v/>
      </c>
      <c r="U1459" s="516" t="str">
        <f>六年级坐位体前屈得分</f>
        <v/>
      </c>
      <c r="V1459" s="517" t="str">
        <f>六年级等级</f>
        <v/>
      </c>
      <c r="W1459" s="516" t="str">
        <f>六年级一分钟跳绳得分</f>
        <v/>
      </c>
      <c r="X1459" s="517" t="str">
        <f>六年级等级</f>
        <v/>
      </c>
      <c r="Y1459" s="515" t="str">
        <f>六年级仰卧起坐得分</f>
        <v/>
      </c>
      <c r="Z1459" s="518" t="str">
        <f>六年级等级</f>
        <v/>
      </c>
      <c r="AA1459" s="533" t="str">
        <f>六年级折返跑得分</f>
        <v/>
      </c>
      <c r="AB1459" s="515" t="str">
        <f>六年级等级</f>
        <v/>
      </c>
      <c r="AC1459" s="533" t="str">
        <f>六年级跳绳附加分</f>
        <v/>
      </c>
      <c r="AD1459" s="534" t="str">
        <f>六年级标准分</f>
        <v/>
      </c>
      <c r="AE1459" s="534" t="str">
        <f>六年级总分</f>
        <v/>
      </c>
      <c r="AF1459" s="517" t="str">
        <f>六年级等级</f>
        <v/>
      </c>
    </row>
    <row r="1460" spans="1:32">
      <c r="A1460" s="476">
        <v>621</v>
      </c>
      <c r="B1460" s="477">
        <v>58</v>
      </c>
      <c r="C1460" s="632"/>
      <c r="D1460" s="633"/>
      <c r="E1460" s="632"/>
      <c r="F1460" s="625"/>
      <c r="G1460" s="608"/>
      <c r="H1460" s="475"/>
      <c r="I1460" s="613"/>
      <c r="J1460" s="614"/>
      <c r="K1460" s="614"/>
      <c r="L1460" s="615"/>
      <c r="M1460" s="616"/>
      <c r="N1460" s="505" t="str">
        <f>六年级BMI</f>
        <v/>
      </c>
      <c r="O1460" s="499" t="str">
        <f>六年级BMI等级</f>
        <v/>
      </c>
      <c r="P1460" s="500" t="str">
        <f>六年级BMI得分</f>
        <v/>
      </c>
      <c r="Q1460" s="515" t="str">
        <f>六年级肺活量得分</f>
        <v/>
      </c>
      <c r="R1460" s="512" t="str">
        <f>六年级等级</f>
        <v/>
      </c>
      <c r="S1460" s="516" t="str">
        <f>六年级50米跑得分</f>
        <v/>
      </c>
      <c r="T1460" s="517" t="str">
        <f>六年级等级</f>
        <v/>
      </c>
      <c r="U1460" s="516" t="str">
        <f>六年级坐位体前屈得分</f>
        <v/>
      </c>
      <c r="V1460" s="517" t="str">
        <f>六年级等级</f>
        <v/>
      </c>
      <c r="W1460" s="516" t="str">
        <f>六年级一分钟跳绳得分</f>
        <v/>
      </c>
      <c r="X1460" s="517" t="str">
        <f>六年级等级</f>
        <v/>
      </c>
      <c r="Y1460" s="515" t="str">
        <f>六年级仰卧起坐得分</f>
        <v/>
      </c>
      <c r="Z1460" s="518" t="str">
        <f>六年级等级</f>
        <v/>
      </c>
      <c r="AA1460" s="533" t="str">
        <f>六年级折返跑得分</f>
        <v/>
      </c>
      <c r="AB1460" s="515" t="str">
        <f>六年级等级</f>
        <v/>
      </c>
      <c r="AC1460" s="533" t="str">
        <f>六年级跳绳附加分</f>
        <v/>
      </c>
      <c r="AD1460" s="534" t="str">
        <f>六年级标准分</f>
        <v/>
      </c>
      <c r="AE1460" s="534" t="str">
        <f>六年级总分</f>
        <v/>
      </c>
      <c r="AF1460" s="517" t="str">
        <f>六年级等级</f>
        <v/>
      </c>
    </row>
    <row r="1461" spans="1:32">
      <c r="A1461" s="476">
        <v>621</v>
      </c>
      <c r="B1461" s="477">
        <v>59</v>
      </c>
      <c r="C1461" s="632"/>
      <c r="D1461" s="633"/>
      <c r="E1461" s="632"/>
      <c r="F1461" s="625"/>
      <c r="G1461" s="608"/>
      <c r="H1461" s="475"/>
      <c r="I1461" s="613"/>
      <c r="J1461" s="614"/>
      <c r="K1461" s="614"/>
      <c r="L1461" s="615"/>
      <c r="M1461" s="616"/>
      <c r="N1461" s="505" t="str">
        <f>六年级BMI</f>
        <v/>
      </c>
      <c r="O1461" s="499" t="str">
        <f>六年级BMI等级</f>
        <v/>
      </c>
      <c r="P1461" s="500" t="str">
        <f>六年级BMI得分</f>
        <v/>
      </c>
      <c r="Q1461" s="515" t="str">
        <f>六年级肺活量得分</f>
        <v/>
      </c>
      <c r="R1461" s="512" t="str">
        <f>六年级等级</f>
        <v/>
      </c>
      <c r="S1461" s="516" t="str">
        <f>六年级50米跑得分</f>
        <v/>
      </c>
      <c r="T1461" s="517" t="str">
        <f>六年级等级</f>
        <v/>
      </c>
      <c r="U1461" s="516" t="str">
        <f>六年级坐位体前屈得分</f>
        <v/>
      </c>
      <c r="V1461" s="517" t="str">
        <f>六年级等级</f>
        <v/>
      </c>
      <c r="W1461" s="516" t="str">
        <f>六年级一分钟跳绳得分</f>
        <v/>
      </c>
      <c r="X1461" s="517" t="str">
        <f>六年级等级</f>
        <v/>
      </c>
      <c r="Y1461" s="515" t="str">
        <f>六年级仰卧起坐得分</f>
        <v/>
      </c>
      <c r="Z1461" s="518" t="str">
        <f>六年级等级</f>
        <v/>
      </c>
      <c r="AA1461" s="533" t="str">
        <f>六年级折返跑得分</f>
        <v/>
      </c>
      <c r="AB1461" s="515" t="str">
        <f>六年级等级</f>
        <v/>
      </c>
      <c r="AC1461" s="533" t="str">
        <f>六年级跳绳附加分</f>
        <v/>
      </c>
      <c r="AD1461" s="534" t="str">
        <f>六年级标准分</f>
        <v/>
      </c>
      <c r="AE1461" s="534" t="str">
        <f>六年级总分</f>
        <v/>
      </c>
      <c r="AF1461" s="517" t="str">
        <f>六年级等级</f>
        <v/>
      </c>
    </row>
    <row r="1462" spans="1:32">
      <c r="A1462" s="476">
        <v>621</v>
      </c>
      <c r="B1462" s="477">
        <v>60</v>
      </c>
      <c r="C1462" s="632"/>
      <c r="D1462" s="633"/>
      <c r="E1462" s="632"/>
      <c r="F1462" s="625"/>
      <c r="G1462" s="608"/>
      <c r="H1462" s="475"/>
      <c r="I1462" s="613"/>
      <c r="J1462" s="614"/>
      <c r="K1462" s="614"/>
      <c r="L1462" s="615"/>
      <c r="M1462" s="616"/>
      <c r="N1462" s="505" t="str">
        <f>六年级BMI</f>
        <v/>
      </c>
      <c r="O1462" s="499" t="str">
        <f>六年级BMI等级</f>
        <v/>
      </c>
      <c r="P1462" s="500" t="str">
        <f>六年级BMI得分</f>
        <v/>
      </c>
      <c r="Q1462" s="515" t="str">
        <f>六年级肺活量得分</f>
        <v/>
      </c>
      <c r="R1462" s="512" t="str">
        <f>六年级等级</f>
        <v/>
      </c>
      <c r="S1462" s="516" t="str">
        <f>六年级50米跑得分</f>
        <v/>
      </c>
      <c r="T1462" s="517" t="str">
        <f>六年级等级</f>
        <v/>
      </c>
      <c r="U1462" s="516" t="str">
        <f>六年级坐位体前屈得分</f>
        <v/>
      </c>
      <c r="V1462" s="517" t="str">
        <f>六年级等级</f>
        <v/>
      </c>
      <c r="W1462" s="516" t="str">
        <f>六年级一分钟跳绳得分</f>
        <v/>
      </c>
      <c r="X1462" s="517" t="str">
        <f>六年级等级</f>
        <v/>
      </c>
      <c r="Y1462" s="515" t="str">
        <f>六年级仰卧起坐得分</f>
        <v/>
      </c>
      <c r="Z1462" s="518" t="str">
        <f>六年级等级</f>
        <v/>
      </c>
      <c r="AA1462" s="533" t="str">
        <f>六年级折返跑得分</f>
        <v/>
      </c>
      <c r="AB1462" s="515" t="str">
        <f>六年级等级</f>
        <v/>
      </c>
      <c r="AC1462" s="533" t="str">
        <f>六年级跳绳附加分</f>
        <v/>
      </c>
      <c r="AD1462" s="534" t="str">
        <f>六年级标准分</f>
        <v/>
      </c>
      <c r="AE1462" s="534" t="str">
        <f>六年级总分</f>
        <v/>
      </c>
      <c r="AF1462" s="517" t="str">
        <f>六年级等级</f>
        <v/>
      </c>
    </row>
    <row r="1463" spans="1:32">
      <c r="A1463" s="476">
        <v>621</v>
      </c>
      <c r="B1463" s="477">
        <v>61</v>
      </c>
      <c r="C1463" s="632"/>
      <c r="D1463" s="633"/>
      <c r="E1463" s="632"/>
      <c r="F1463" s="625"/>
      <c r="G1463" s="608"/>
      <c r="H1463" s="475"/>
      <c r="I1463" s="613"/>
      <c r="J1463" s="614"/>
      <c r="K1463" s="614"/>
      <c r="L1463" s="615"/>
      <c r="M1463" s="616"/>
      <c r="N1463" s="505" t="str">
        <f>六年级BMI</f>
        <v/>
      </c>
      <c r="O1463" s="499" t="str">
        <f>六年级BMI等级</f>
        <v/>
      </c>
      <c r="P1463" s="500" t="str">
        <f>六年级BMI得分</f>
        <v/>
      </c>
      <c r="Q1463" s="515" t="str">
        <f>六年级肺活量得分</f>
        <v/>
      </c>
      <c r="R1463" s="512" t="str">
        <f>六年级等级</f>
        <v/>
      </c>
      <c r="S1463" s="516" t="str">
        <f>六年级50米跑得分</f>
        <v/>
      </c>
      <c r="T1463" s="517" t="str">
        <f>六年级等级</f>
        <v/>
      </c>
      <c r="U1463" s="516" t="str">
        <f>六年级坐位体前屈得分</f>
        <v/>
      </c>
      <c r="V1463" s="517" t="str">
        <f>六年级等级</f>
        <v/>
      </c>
      <c r="W1463" s="516" t="str">
        <f>六年级一分钟跳绳得分</f>
        <v/>
      </c>
      <c r="X1463" s="517" t="str">
        <f>六年级等级</f>
        <v/>
      </c>
      <c r="Y1463" s="515" t="str">
        <f>六年级仰卧起坐得分</f>
        <v/>
      </c>
      <c r="Z1463" s="518" t="str">
        <f>六年级等级</f>
        <v/>
      </c>
      <c r="AA1463" s="533" t="str">
        <f>六年级折返跑得分</f>
        <v/>
      </c>
      <c r="AB1463" s="515" t="str">
        <f>六年级等级</f>
        <v/>
      </c>
      <c r="AC1463" s="533" t="str">
        <f>六年级跳绳附加分</f>
        <v/>
      </c>
      <c r="AD1463" s="534" t="str">
        <f>六年级标准分</f>
        <v/>
      </c>
      <c r="AE1463" s="534" t="str">
        <f>六年级总分</f>
        <v/>
      </c>
      <c r="AF1463" s="517" t="str">
        <f>六年级等级</f>
        <v/>
      </c>
    </row>
    <row r="1464" spans="1:32">
      <c r="A1464" s="476">
        <v>621</v>
      </c>
      <c r="B1464" s="477">
        <v>62</v>
      </c>
      <c r="C1464" s="632"/>
      <c r="D1464" s="633"/>
      <c r="E1464" s="632"/>
      <c r="F1464" s="625"/>
      <c r="G1464" s="608"/>
      <c r="H1464" s="475"/>
      <c r="I1464" s="613"/>
      <c r="J1464" s="614"/>
      <c r="K1464" s="614"/>
      <c r="L1464" s="615"/>
      <c r="M1464" s="616"/>
      <c r="N1464" s="505" t="str">
        <f>六年级BMI</f>
        <v/>
      </c>
      <c r="O1464" s="499" t="str">
        <f>六年级BMI等级</f>
        <v/>
      </c>
      <c r="P1464" s="500" t="str">
        <f>六年级BMI得分</f>
        <v/>
      </c>
      <c r="Q1464" s="515" t="str">
        <f>六年级肺活量得分</f>
        <v/>
      </c>
      <c r="R1464" s="512" t="str">
        <f>六年级等级</f>
        <v/>
      </c>
      <c r="S1464" s="516" t="str">
        <f>六年级50米跑得分</f>
        <v/>
      </c>
      <c r="T1464" s="517" t="str">
        <f>六年级等级</f>
        <v/>
      </c>
      <c r="U1464" s="516" t="str">
        <f>六年级坐位体前屈得分</f>
        <v/>
      </c>
      <c r="V1464" s="517" t="str">
        <f>六年级等级</f>
        <v/>
      </c>
      <c r="W1464" s="516" t="str">
        <f>六年级一分钟跳绳得分</f>
        <v/>
      </c>
      <c r="X1464" s="517" t="str">
        <f>六年级等级</f>
        <v/>
      </c>
      <c r="Y1464" s="515" t="str">
        <f>六年级仰卧起坐得分</f>
        <v/>
      </c>
      <c r="Z1464" s="518" t="str">
        <f>六年级等级</f>
        <v/>
      </c>
      <c r="AA1464" s="533" t="str">
        <f>六年级折返跑得分</f>
        <v/>
      </c>
      <c r="AB1464" s="515" t="str">
        <f>六年级等级</f>
        <v/>
      </c>
      <c r="AC1464" s="533" t="str">
        <f>六年级跳绳附加分</f>
        <v/>
      </c>
      <c r="AD1464" s="534" t="str">
        <f>六年级标准分</f>
        <v/>
      </c>
      <c r="AE1464" s="534" t="str">
        <f>六年级总分</f>
        <v/>
      </c>
      <c r="AF1464" s="517" t="str">
        <f>六年级等级</f>
        <v/>
      </c>
    </row>
    <row r="1465" spans="1:32">
      <c r="A1465" s="476">
        <v>621</v>
      </c>
      <c r="B1465" s="477">
        <v>63</v>
      </c>
      <c r="C1465" s="632"/>
      <c r="D1465" s="633"/>
      <c r="E1465" s="632"/>
      <c r="F1465" s="625"/>
      <c r="G1465" s="608"/>
      <c r="H1465" s="475"/>
      <c r="I1465" s="613"/>
      <c r="J1465" s="614"/>
      <c r="K1465" s="614"/>
      <c r="L1465" s="615"/>
      <c r="M1465" s="616"/>
      <c r="N1465" s="505" t="str">
        <f>六年级BMI</f>
        <v/>
      </c>
      <c r="O1465" s="499" t="str">
        <f>六年级BMI等级</f>
        <v/>
      </c>
      <c r="P1465" s="500" t="str">
        <f>六年级BMI得分</f>
        <v/>
      </c>
      <c r="Q1465" s="515" t="str">
        <f>六年级肺活量得分</f>
        <v/>
      </c>
      <c r="R1465" s="512" t="str">
        <f>六年级等级</f>
        <v/>
      </c>
      <c r="S1465" s="516" t="str">
        <f>六年级50米跑得分</f>
        <v/>
      </c>
      <c r="T1465" s="517" t="str">
        <f>六年级等级</f>
        <v/>
      </c>
      <c r="U1465" s="516" t="str">
        <f>六年级坐位体前屈得分</f>
        <v/>
      </c>
      <c r="V1465" s="517" t="str">
        <f>六年级等级</f>
        <v/>
      </c>
      <c r="W1465" s="516" t="str">
        <f>六年级一分钟跳绳得分</f>
        <v/>
      </c>
      <c r="X1465" s="517" t="str">
        <f>六年级等级</f>
        <v/>
      </c>
      <c r="Y1465" s="515" t="str">
        <f>六年级仰卧起坐得分</f>
        <v/>
      </c>
      <c r="Z1465" s="518" t="str">
        <f>六年级等级</f>
        <v/>
      </c>
      <c r="AA1465" s="533" t="str">
        <f>六年级折返跑得分</f>
        <v/>
      </c>
      <c r="AB1465" s="515" t="str">
        <f>六年级等级</f>
        <v/>
      </c>
      <c r="AC1465" s="533" t="str">
        <f>六年级跳绳附加分</f>
        <v/>
      </c>
      <c r="AD1465" s="534" t="str">
        <f>六年级标准分</f>
        <v/>
      </c>
      <c r="AE1465" s="534" t="str">
        <f>六年级总分</f>
        <v/>
      </c>
      <c r="AF1465" s="517" t="str">
        <f>六年级等级</f>
        <v/>
      </c>
    </row>
    <row r="1466" spans="1:32">
      <c r="A1466" s="476">
        <v>621</v>
      </c>
      <c r="B1466" s="477">
        <v>64</v>
      </c>
      <c r="C1466" s="632"/>
      <c r="D1466" s="633"/>
      <c r="E1466" s="632"/>
      <c r="F1466" s="625"/>
      <c r="G1466" s="608"/>
      <c r="H1466" s="475"/>
      <c r="I1466" s="613"/>
      <c r="J1466" s="614"/>
      <c r="K1466" s="614"/>
      <c r="L1466" s="615"/>
      <c r="M1466" s="616"/>
      <c r="N1466" s="505" t="str">
        <f>六年级BMI</f>
        <v/>
      </c>
      <c r="O1466" s="499" t="str">
        <f>六年级BMI等级</f>
        <v/>
      </c>
      <c r="P1466" s="500" t="str">
        <f>六年级BMI得分</f>
        <v/>
      </c>
      <c r="Q1466" s="515" t="str">
        <f>六年级肺活量得分</f>
        <v/>
      </c>
      <c r="R1466" s="512" t="str">
        <f>六年级等级</f>
        <v/>
      </c>
      <c r="S1466" s="516" t="str">
        <f>六年级50米跑得分</f>
        <v/>
      </c>
      <c r="T1466" s="517" t="str">
        <f>六年级等级</f>
        <v/>
      </c>
      <c r="U1466" s="516" t="str">
        <f>六年级坐位体前屈得分</f>
        <v/>
      </c>
      <c r="V1466" s="517" t="str">
        <f>六年级等级</f>
        <v/>
      </c>
      <c r="W1466" s="516" t="str">
        <f>六年级一分钟跳绳得分</f>
        <v/>
      </c>
      <c r="X1466" s="517" t="str">
        <f>六年级等级</f>
        <v/>
      </c>
      <c r="Y1466" s="515" t="str">
        <f>六年级仰卧起坐得分</f>
        <v/>
      </c>
      <c r="Z1466" s="518" t="str">
        <f>六年级等级</f>
        <v/>
      </c>
      <c r="AA1466" s="533" t="str">
        <f>六年级折返跑得分</f>
        <v/>
      </c>
      <c r="AB1466" s="515" t="str">
        <f>六年级等级</f>
        <v/>
      </c>
      <c r="AC1466" s="533" t="str">
        <f>六年级跳绳附加分</f>
        <v/>
      </c>
      <c r="AD1466" s="534" t="str">
        <f>六年级标准分</f>
        <v/>
      </c>
      <c r="AE1466" s="534" t="str">
        <f>六年级总分</f>
        <v/>
      </c>
      <c r="AF1466" s="517" t="str">
        <f>六年级等级</f>
        <v/>
      </c>
    </row>
    <row r="1467" spans="1:32">
      <c r="A1467" s="476">
        <v>621</v>
      </c>
      <c r="B1467" s="477">
        <v>65</v>
      </c>
      <c r="C1467" s="632"/>
      <c r="D1467" s="633"/>
      <c r="E1467" s="632"/>
      <c r="F1467" s="625"/>
      <c r="G1467" s="608"/>
      <c r="H1467" s="475"/>
      <c r="I1467" s="613"/>
      <c r="J1467" s="614"/>
      <c r="K1467" s="614"/>
      <c r="L1467" s="615"/>
      <c r="M1467" s="616"/>
      <c r="N1467" s="505" t="str">
        <f>六年级BMI</f>
        <v/>
      </c>
      <c r="O1467" s="499" t="str">
        <f>六年级BMI等级</f>
        <v/>
      </c>
      <c r="P1467" s="500" t="str">
        <f>六年级BMI得分</f>
        <v/>
      </c>
      <c r="Q1467" s="515" t="str">
        <f>六年级肺活量得分</f>
        <v/>
      </c>
      <c r="R1467" s="512" t="str">
        <f>六年级等级</f>
        <v/>
      </c>
      <c r="S1467" s="516" t="str">
        <f>六年级50米跑得分</f>
        <v/>
      </c>
      <c r="T1467" s="517" t="str">
        <f>六年级等级</f>
        <v/>
      </c>
      <c r="U1467" s="516" t="str">
        <f>六年级坐位体前屈得分</f>
        <v/>
      </c>
      <c r="V1467" s="517" t="str">
        <f>六年级等级</f>
        <v/>
      </c>
      <c r="W1467" s="516" t="str">
        <f>六年级一分钟跳绳得分</f>
        <v/>
      </c>
      <c r="X1467" s="517" t="str">
        <f>六年级等级</f>
        <v/>
      </c>
      <c r="Y1467" s="515" t="str">
        <f>六年级仰卧起坐得分</f>
        <v/>
      </c>
      <c r="Z1467" s="518" t="str">
        <f>六年级等级</f>
        <v/>
      </c>
      <c r="AA1467" s="533" t="str">
        <f>六年级折返跑得分</f>
        <v/>
      </c>
      <c r="AB1467" s="515" t="str">
        <f>六年级等级</f>
        <v/>
      </c>
      <c r="AC1467" s="533" t="str">
        <f>六年级跳绳附加分</f>
        <v/>
      </c>
      <c r="AD1467" s="534" t="str">
        <f>六年级标准分</f>
        <v/>
      </c>
      <c r="AE1467" s="534" t="str">
        <f>六年级总分</f>
        <v/>
      </c>
      <c r="AF1467" s="517" t="str">
        <f>六年级等级</f>
        <v/>
      </c>
    </row>
    <row r="1468" spans="1:32">
      <c r="A1468" s="476">
        <v>621</v>
      </c>
      <c r="B1468" s="477">
        <v>66</v>
      </c>
      <c r="C1468" s="632"/>
      <c r="D1468" s="633"/>
      <c r="E1468" s="632"/>
      <c r="F1468" s="625"/>
      <c r="G1468" s="608"/>
      <c r="H1468" s="475"/>
      <c r="I1468" s="613"/>
      <c r="J1468" s="614"/>
      <c r="K1468" s="614"/>
      <c r="L1468" s="615"/>
      <c r="M1468" s="616"/>
      <c r="N1468" s="505" t="str">
        <f>六年级BMI</f>
        <v/>
      </c>
      <c r="O1468" s="499" t="str">
        <f>六年级BMI等级</f>
        <v/>
      </c>
      <c r="P1468" s="500" t="str">
        <f>六年级BMI得分</f>
        <v/>
      </c>
      <c r="Q1468" s="515" t="str">
        <f>六年级肺活量得分</f>
        <v/>
      </c>
      <c r="R1468" s="512" t="str">
        <f>六年级等级</f>
        <v/>
      </c>
      <c r="S1468" s="516" t="str">
        <f>六年级50米跑得分</f>
        <v/>
      </c>
      <c r="T1468" s="517" t="str">
        <f>六年级等级</f>
        <v/>
      </c>
      <c r="U1468" s="516" t="str">
        <f>六年级坐位体前屈得分</f>
        <v/>
      </c>
      <c r="V1468" s="517" t="str">
        <f>六年级等级</f>
        <v/>
      </c>
      <c r="W1468" s="516" t="str">
        <f>六年级一分钟跳绳得分</f>
        <v/>
      </c>
      <c r="X1468" s="517" t="str">
        <f>六年级等级</f>
        <v/>
      </c>
      <c r="Y1468" s="515" t="str">
        <f>六年级仰卧起坐得分</f>
        <v/>
      </c>
      <c r="Z1468" s="518" t="str">
        <f>六年级等级</f>
        <v/>
      </c>
      <c r="AA1468" s="533" t="str">
        <f>六年级折返跑得分</f>
        <v/>
      </c>
      <c r="AB1468" s="515" t="str">
        <f>六年级等级</f>
        <v/>
      </c>
      <c r="AC1468" s="533" t="str">
        <f>六年级跳绳附加分</f>
        <v/>
      </c>
      <c r="AD1468" s="534" t="str">
        <f>六年级标准分</f>
        <v/>
      </c>
      <c r="AE1468" s="534" t="str">
        <f>六年级总分</f>
        <v/>
      </c>
      <c r="AF1468" s="517" t="str">
        <f>六年级等级</f>
        <v/>
      </c>
    </row>
    <row r="1469" spans="1:32">
      <c r="A1469" s="476">
        <v>621</v>
      </c>
      <c r="B1469" s="477">
        <v>67</v>
      </c>
      <c r="C1469" s="632"/>
      <c r="D1469" s="633"/>
      <c r="E1469" s="632"/>
      <c r="F1469" s="625"/>
      <c r="G1469" s="608"/>
      <c r="H1469" s="475"/>
      <c r="I1469" s="613"/>
      <c r="J1469" s="614"/>
      <c r="K1469" s="614"/>
      <c r="L1469" s="615"/>
      <c r="M1469" s="616"/>
      <c r="N1469" s="505" t="str">
        <f>六年级BMI</f>
        <v/>
      </c>
      <c r="O1469" s="499" t="str">
        <f>六年级BMI等级</f>
        <v/>
      </c>
      <c r="P1469" s="500" t="str">
        <f>六年级BMI得分</f>
        <v/>
      </c>
      <c r="Q1469" s="515" t="str">
        <f>六年级肺活量得分</f>
        <v/>
      </c>
      <c r="R1469" s="512" t="str">
        <f>六年级等级</f>
        <v/>
      </c>
      <c r="S1469" s="516" t="str">
        <f>六年级50米跑得分</f>
        <v/>
      </c>
      <c r="T1469" s="517" t="str">
        <f>六年级等级</f>
        <v/>
      </c>
      <c r="U1469" s="516" t="str">
        <f>六年级坐位体前屈得分</f>
        <v/>
      </c>
      <c r="V1469" s="517" t="str">
        <f>六年级等级</f>
        <v/>
      </c>
      <c r="W1469" s="516" t="str">
        <f>六年级一分钟跳绳得分</f>
        <v/>
      </c>
      <c r="X1469" s="517" t="str">
        <f>六年级等级</f>
        <v/>
      </c>
      <c r="Y1469" s="515" t="str">
        <f>六年级仰卧起坐得分</f>
        <v/>
      </c>
      <c r="Z1469" s="518" t="str">
        <f>六年级等级</f>
        <v/>
      </c>
      <c r="AA1469" s="533" t="str">
        <f>六年级折返跑得分</f>
        <v/>
      </c>
      <c r="AB1469" s="515" t="str">
        <f>六年级等级</f>
        <v/>
      </c>
      <c r="AC1469" s="533" t="str">
        <f>六年级跳绳附加分</f>
        <v/>
      </c>
      <c r="AD1469" s="534" t="str">
        <f>六年级标准分</f>
        <v/>
      </c>
      <c r="AE1469" s="534" t="str">
        <f>六年级总分</f>
        <v/>
      </c>
      <c r="AF1469" s="517" t="str">
        <f>六年级等级</f>
        <v/>
      </c>
    </row>
    <row r="1470" spans="1:32">
      <c r="A1470" s="476">
        <v>621</v>
      </c>
      <c r="B1470" s="477">
        <v>68</v>
      </c>
      <c r="C1470" s="632"/>
      <c r="D1470" s="633"/>
      <c r="E1470" s="632"/>
      <c r="F1470" s="625"/>
      <c r="G1470" s="608"/>
      <c r="H1470" s="475"/>
      <c r="I1470" s="613"/>
      <c r="J1470" s="614"/>
      <c r="K1470" s="614"/>
      <c r="L1470" s="615"/>
      <c r="M1470" s="616"/>
      <c r="N1470" s="505" t="str">
        <f>六年级BMI</f>
        <v/>
      </c>
      <c r="O1470" s="499" t="str">
        <f>六年级BMI等级</f>
        <v/>
      </c>
      <c r="P1470" s="500" t="str">
        <f>六年级BMI得分</f>
        <v/>
      </c>
      <c r="Q1470" s="515" t="str">
        <f>六年级肺活量得分</f>
        <v/>
      </c>
      <c r="R1470" s="512" t="str">
        <f>六年级等级</f>
        <v/>
      </c>
      <c r="S1470" s="516" t="str">
        <f>六年级50米跑得分</f>
        <v/>
      </c>
      <c r="T1470" s="517" t="str">
        <f>六年级等级</f>
        <v/>
      </c>
      <c r="U1470" s="516" t="str">
        <f>六年级坐位体前屈得分</f>
        <v/>
      </c>
      <c r="V1470" s="517" t="str">
        <f>六年级等级</f>
        <v/>
      </c>
      <c r="W1470" s="516" t="str">
        <f>六年级一分钟跳绳得分</f>
        <v/>
      </c>
      <c r="X1470" s="517" t="str">
        <f>六年级等级</f>
        <v/>
      </c>
      <c r="Y1470" s="515" t="str">
        <f>六年级仰卧起坐得分</f>
        <v/>
      </c>
      <c r="Z1470" s="518" t="str">
        <f>六年级等级</f>
        <v/>
      </c>
      <c r="AA1470" s="533" t="str">
        <f>六年级折返跑得分</f>
        <v/>
      </c>
      <c r="AB1470" s="515" t="str">
        <f>六年级等级</f>
        <v/>
      </c>
      <c r="AC1470" s="533" t="str">
        <f>六年级跳绳附加分</f>
        <v/>
      </c>
      <c r="AD1470" s="534" t="str">
        <f>六年级标准分</f>
        <v/>
      </c>
      <c r="AE1470" s="534" t="str">
        <f>六年级总分</f>
        <v/>
      </c>
      <c r="AF1470" s="517" t="str">
        <f>六年级等级</f>
        <v/>
      </c>
    </row>
    <row r="1471" spans="1:32">
      <c r="A1471" s="476">
        <v>621</v>
      </c>
      <c r="B1471" s="477">
        <v>69</v>
      </c>
      <c r="C1471" s="632"/>
      <c r="D1471" s="633"/>
      <c r="E1471" s="632"/>
      <c r="F1471" s="625"/>
      <c r="G1471" s="608"/>
      <c r="H1471" s="475"/>
      <c r="I1471" s="613"/>
      <c r="J1471" s="614"/>
      <c r="K1471" s="614"/>
      <c r="L1471" s="615"/>
      <c r="M1471" s="616"/>
      <c r="N1471" s="505" t="str">
        <f>六年级BMI</f>
        <v/>
      </c>
      <c r="O1471" s="499" t="str">
        <f>六年级BMI等级</f>
        <v/>
      </c>
      <c r="P1471" s="500" t="str">
        <f>六年级BMI得分</f>
        <v/>
      </c>
      <c r="Q1471" s="515" t="str">
        <f>六年级肺活量得分</f>
        <v/>
      </c>
      <c r="R1471" s="512" t="str">
        <f>六年级等级</f>
        <v/>
      </c>
      <c r="S1471" s="516" t="str">
        <f>六年级50米跑得分</f>
        <v/>
      </c>
      <c r="T1471" s="517" t="str">
        <f>六年级等级</f>
        <v/>
      </c>
      <c r="U1471" s="516" t="str">
        <f>六年级坐位体前屈得分</f>
        <v/>
      </c>
      <c r="V1471" s="517" t="str">
        <f>六年级等级</f>
        <v/>
      </c>
      <c r="W1471" s="516" t="str">
        <f>六年级一分钟跳绳得分</f>
        <v/>
      </c>
      <c r="X1471" s="517" t="str">
        <f>六年级等级</f>
        <v/>
      </c>
      <c r="Y1471" s="515" t="str">
        <f>六年级仰卧起坐得分</f>
        <v/>
      </c>
      <c r="Z1471" s="518" t="str">
        <f>六年级等级</f>
        <v/>
      </c>
      <c r="AA1471" s="533" t="str">
        <f>六年级折返跑得分</f>
        <v/>
      </c>
      <c r="AB1471" s="515" t="str">
        <f>六年级等级</f>
        <v/>
      </c>
      <c r="AC1471" s="533" t="str">
        <f>六年级跳绳附加分</f>
        <v/>
      </c>
      <c r="AD1471" s="534" t="str">
        <f>六年级标准分</f>
        <v/>
      </c>
      <c r="AE1471" s="534" t="str">
        <f>六年级总分</f>
        <v/>
      </c>
      <c r="AF1471" s="517" t="str">
        <f>六年级等级</f>
        <v/>
      </c>
    </row>
    <row r="1472" ht="15.75" spans="1:32">
      <c r="A1472" s="535">
        <v>621</v>
      </c>
      <c r="B1472" s="536">
        <v>70</v>
      </c>
      <c r="C1472" s="634"/>
      <c r="D1472" s="635"/>
      <c r="E1472" s="634"/>
      <c r="F1472" s="636"/>
      <c r="G1472" s="611"/>
      <c r="H1472" s="542"/>
      <c r="I1472" s="617"/>
      <c r="J1472" s="618"/>
      <c r="K1472" s="626"/>
      <c r="L1472" s="627"/>
      <c r="M1472" s="628"/>
      <c r="N1472" s="548" t="str">
        <f>六年级BMI</f>
        <v/>
      </c>
      <c r="O1472" s="549" t="str">
        <f>六年级BMI等级</f>
        <v/>
      </c>
      <c r="P1472" s="550" t="str">
        <f>六年级BMI得分</f>
        <v/>
      </c>
      <c r="Q1472" s="556" t="str">
        <f>六年级肺活量得分</f>
        <v/>
      </c>
      <c r="R1472" s="557" t="str">
        <f>六年级等级</f>
        <v/>
      </c>
      <c r="S1472" s="558" t="str">
        <f>六年级50米跑得分</f>
        <v/>
      </c>
      <c r="T1472" s="559" t="str">
        <f>六年级等级</f>
        <v/>
      </c>
      <c r="U1472" s="558" t="str">
        <f>六年级坐位体前屈得分</f>
        <v/>
      </c>
      <c r="V1472" s="559" t="str">
        <f>六年级等级</f>
        <v/>
      </c>
      <c r="W1472" s="558" t="str">
        <f>六年级一分钟跳绳得分</f>
        <v/>
      </c>
      <c r="X1472" s="559" t="str">
        <f>六年级等级</f>
        <v/>
      </c>
      <c r="Y1472" s="556" t="str">
        <f>六年级仰卧起坐得分</f>
        <v/>
      </c>
      <c r="Z1472" s="563" t="str">
        <f>六年级等级</f>
        <v/>
      </c>
      <c r="AA1472" s="564" t="str">
        <f>六年级折返跑得分</f>
        <v/>
      </c>
      <c r="AB1472" s="556" t="str">
        <f>六年级等级</f>
        <v/>
      </c>
      <c r="AC1472" s="564" t="str">
        <f>六年级跳绳附加分</f>
        <v/>
      </c>
      <c r="AD1472" s="566" t="str">
        <f>六年级标准分</f>
        <v/>
      </c>
      <c r="AE1472" s="566" t="str">
        <f>六年级总分</f>
        <v/>
      </c>
      <c r="AF1472" s="567" t="str">
        <f>六年级等级</f>
        <v/>
      </c>
    </row>
    <row r="1473" ht="15.75" spans="1:32">
      <c r="A1473" s="468">
        <v>622</v>
      </c>
      <c r="B1473" s="469">
        <v>1</v>
      </c>
      <c r="C1473" s="637"/>
      <c r="D1473" s="638"/>
      <c r="E1473" s="637"/>
      <c r="F1473" s="640"/>
      <c r="G1473" s="612"/>
      <c r="H1473" s="475"/>
      <c r="I1473" s="621"/>
      <c r="J1473" s="622"/>
      <c r="K1473" s="629"/>
      <c r="L1473" s="630"/>
      <c r="M1473" s="631"/>
      <c r="N1473" s="553" t="str">
        <f>六年级BMI</f>
        <v/>
      </c>
      <c r="O1473" s="554" t="str">
        <f>六年级BMI等级</f>
        <v/>
      </c>
      <c r="P1473" s="555" t="str">
        <f>六年级BMI得分</f>
        <v/>
      </c>
      <c r="Q1473" s="560" t="str">
        <f>六年级肺活量得分</f>
        <v/>
      </c>
      <c r="R1473" s="561" t="str">
        <f>六年级等级</f>
        <v/>
      </c>
      <c r="S1473" s="562" t="str">
        <f>六年级50米跑得分</f>
        <v/>
      </c>
      <c r="T1473" s="561" t="str">
        <f>六年级等级</f>
        <v/>
      </c>
      <c r="U1473" s="562" t="str">
        <f>六年级坐位体前屈得分</f>
        <v/>
      </c>
      <c r="V1473" s="561" t="str">
        <f>六年级等级</f>
        <v/>
      </c>
      <c r="W1473" s="562" t="str">
        <f>六年级一分钟跳绳得分</f>
        <v/>
      </c>
      <c r="X1473" s="561" t="str">
        <f>六年级等级</f>
        <v/>
      </c>
      <c r="Y1473" s="560" t="str">
        <f>六年级仰卧起坐得分</f>
        <v/>
      </c>
      <c r="Z1473" s="568" t="str">
        <f>六年级等级</f>
        <v/>
      </c>
      <c r="AA1473" s="569" t="str">
        <f>六年级折返跑得分</f>
        <v/>
      </c>
      <c r="AB1473" s="560" t="str">
        <f>六年级等级</f>
        <v/>
      </c>
      <c r="AC1473" s="569" t="str">
        <f>六年级跳绳附加分</f>
        <v/>
      </c>
      <c r="AD1473" s="531" t="str">
        <f>六年级标准分</f>
        <v/>
      </c>
      <c r="AE1473" s="531" t="str">
        <f>六年级总分</f>
        <v/>
      </c>
      <c r="AF1473" s="512" t="str">
        <f>六年级等级</f>
        <v/>
      </c>
    </row>
    <row r="1474" spans="1:32">
      <c r="A1474" s="476">
        <v>622</v>
      </c>
      <c r="B1474" s="477">
        <v>2</v>
      </c>
      <c r="C1474" s="632"/>
      <c r="D1474" s="633"/>
      <c r="E1474" s="632"/>
      <c r="F1474" s="625"/>
      <c r="G1474" s="608"/>
      <c r="H1474" s="475"/>
      <c r="I1474" s="613"/>
      <c r="J1474" s="614"/>
      <c r="K1474" s="614"/>
      <c r="L1474" s="615"/>
      <c r="M1474" s="616"/>
      <c r="N1474" s="505" t="str">
        <f>六年级BMI</f>
        <v/>
      </c>
      <c r="O1474" s="499" t="str">
        <f>六年级BMI等级</f>
        <v/>
      </c>
      <c r="P1474" s="500" t="str">
        <f>六年级BMI得分</f>
        <v/>
      </c>
      <c r="Q1474" s="515" t="str">
        <f>六年级肺活量得分</f>
        <v/>
      </c>
      <c r="R1474" s="512" t="str">
        <f>六年级等级</f>
        <v/>
      </c>
      <c r="S1474" s="516" t="str">
        <f>六年级50米跑得分</f>
        <v/>
      </c>
      <c r="T1474" s="517" t="str">
        <f>六年级等级</f>
        <v/>
      </c>
      <c r="U1474" s="516" t="str">
        <f>六年级坐位体前屈得分</f>
        <v/>
      </c>
      <c r="V1474" s="517" t="str">
        <f>六年级等级</f>
        <v/>
      </c>
      <c r="W1474" s="516" t="str">
        <f>六年级一分钟跳绳得分</f>
        <v/>
      </c>
      <c r="X1474" s="517" t="str">
        <f>六年级等级</f>
        <v/>
      </c>
      <c r="Y1474" s="515" t="str">
        <f>六年级仰卧起坐得分</f>
        <v/>
      </c>
      <c r="Z1474" s="518" t="str">
        <f>六年级等级</f>
        <v/>
      </c>
      <c r="AA1474" s="533" t="str">
        <f>六年级折返跑得分</f>
        <v/>
      </c>
      <c r="AB1474" s="515" t="str">
        <f>六年级等级</f>
        <v/>
      </c>
      <c r="AC1474" s="533" t="str">
        <f>六年级跳绳附加分</f>
        <v/>
      </c>
      <c r="AD1474" s="534" t="str">
        <f>六年级标准分</f>
        <v/>
      </c>
      <c r="AE1474" s="534" t="str">
        <f>六年级总分</f>
        <v/>
      </c>
      <c r="AF1474" s="517" t="str">
        <f>六年级等级</f>
        <v/>
      </c>
    </row>
    <row r="1475" spans="1:32">
      <c r="A1475" s="476">
        <v>622</v>
      </c>
      <c r="B1475" s="477">
        <v>3</v>
      </c>
      <c r="C1475" s="632"/>
      <c r="D1475" s="633"/>
      <c r="E1475" s="632"/>
      <c r="F1475" s="625"/>
      <c r="G1475" s="608"/>
      <c r="H1475" s="475"/>
      <c r="I1475" s="613"/>
      <c r="J1475" s="614"/>
      <c r="K1475" s="614"/>
      <c r="L1475" s="615"/>
      <c r="M1475" s="616"/>
      <c r="N1475" s="505" t="str">
        <f>六年级BMI</f>
        <v/>
      </c>
      <c r="O1475" s="499" t="str">
        <f>六年级BMI等级</f>
        <v/>
      </c>
      <c r="P1475" s="500" t="str">
        <f>六年级BMI得分</f>
        <v/>
      </c>
      <c r="Q1475" s="515" t="str">
        <f>六年级肺活量得分</f>
        <v/>
      </c>
      <c r="R1475" s="512" t="str">
        <f>六年级等级</f>
        <v/>
      </c>
      <c r="S1475" s="516" t="str">
        <f>六年级50米跑得分</f>
        <v/>
      </c>
      <c r="T1475" s="517" t="str">
        <f>六年级等级</f>
        <v/>
      </c>
      <c r="U1475" s="516" t="str">
        <f>六年级坐位体前屈得分</f>
        <v/>
      </c>
      <c r="V1475" s="517" t="str">
        <f>六年级等级</f>
        <v/>
      </c>
      <c r="W1475" s="516" t="str">
        <f>六年级一分钟跳绳得分</f>
        <v/>
      </c>
      <c r="X1475" s="517" t="str">
        <f>六年级等级</f>
        <v/>
      </c>
      <c r="Y1475" s="515" t="str">
        <f>六年级仰卧起坐得分</f>
        <v/>
      </c>
      <c r="Z1475" s="518" t="str">
        <f>六年级等级</f>
        <v/>
      </c>
      <c r="AA1475" s="533" t="str">
        <f>六年级折返跑得分</f>
        <v/>
      </c>
      <c r="AB1475" s="515" t="str">
        <f>六年级等级</f>
        <v/>
      </c>
      <c r="AC1475" s="533" t="str">
        <f>六年级跳绳附加分</f>
        <v/>
      </c>
      <c r="AD1475" s="534" t="str">
        <f>六年级标准分</f>
        <v/>
      </c>
      <c r="AE1475" s="534" t="str">
        <f>六年级总分</f>
        <v/>
      </c>
      <c r="AF1475" s="517" t="str">
        <f>六年级等级</f>
        <v/>
      </c>
    </row>
    <row r="1476" spans="1:32">
      <c r="A1476" s="476">
        <v>622</v>
      </c>
      <c r="B1476" s="477">
        <v>4</v>
      </c>
      <c r="C1476" s="632"/>
      <c r="D1476" s="633"/>
      <c r="E1476" s="632"/>
      <c r="F1476" s="625"/>
      <c r="G1476" s="608"/>
      <c r="H1476" s="475"/>
      <c r="I1476" s="613"/>
      <c r="J1476" s="614"/>
      <c r="K1476" s="614"/>
      <c r="L1476" s="615"/>
      <c r="M1476" s="616"/>
      <c r="N1476" s="505" t="str">
        <f>六年级BMI</f>
        <v/>
      </c>
      <c r="O1476" s="499" t="str">
        <f>六年级BMI等级</f>
        <v/>
      </c>
      <c r="P1476" s="500" t="str">
        <f>六年级BMI得分</f>
        <v/>
      </c>
      <c r="Q1476" s="515" t="str">
        <f>六年级肺活量得分</f>
        <v/>
      </c>
      <c r="R1476" s="512" t="str">
        <f>六年级等级</f>
        <v/>
      </c>
      <c r="S1476" s="516" t="str">
        <f>六年级50米跑得分</f>
        <v/>
      </c>
      <c r="T1476" s="517" t="str">
        <f>六年级等级</f>
        <v/>
      </c>
      <c r="U1476" s="516" t="str">
        <f>六年级坐位体前屈得分</f>
        <v/>
      </c>
      <c r="V1476" s="517" t="str">
        <f>六年级等级</f>
        <v/>
      </c>
      <c r="W1476" s="516" t="str">
        <f>六年级一分钟跳绳得分</f>
        <v/>
      </c>
      <c r="X1476" s="517" t="str">
        <f>六年级等级</f>
        <v/>
      </c>
      <c r="Y1476" s="515" t="str">
        <f>六年级仰卧起坐得分</f>
        <v/>
      </c>
      <c r="Z1476" s="518" t="str">
        <f>六年级等级</f>
        <v/>
      </c>
      <c r="AA1476" s="533" t="str">
        <f>六年级折返跑得分</f>
        <v/>
      </c>
      <c r="AB1476" s="515" t="str">
        <f>六年级等级</f>
        <v/>
      </c>
      <c r="AC1476" s="533" t="str">
        <f>六年级跳绳附加分</f>
        <v/>
      </c>
      <c r="AD1476" s="534" t="str">
        <f>六年级标准分</f>
        <v/>
      </c>
      <c r="AE1476" s="534" t="str">
        <f>六年级总分</f>
        <v/>
      </c>
      <c r="AF1476" s="517" t="str">
        <f>六年级等级</f>
        <v/>
      </c>
    </row>
    <row r="1477" spans="1:32">
      <c r="A1477" s="476">
        <v>622</v>
      </c>
      <c r="B1477" s="477">
        <v>5</v>
      </c>
      <c r="C1477" s="632"/>
      <c r="D1477" s="633"/>
      <c r="E1477" s="639"/>
      <c r="F1477" s="625"/>
      <c r="G1477" s="608"/>
      <c r="H1477" s="475"/>
      <c r="I1477" s="613"/>
      <c r="J1477" s="614"/>
      <c r="K1477" s="614"/>
      <c r="L1477" s="615"/>
      <c r="M1477" s="616"/>
      <c r="N1477" s="505" t="str">
        <f>六年级BMI</f>
        <v/>
      </c>
      <c r="O1477" s="499" t="str">
        <f>六年级BMI等级</f>
        <v/>
      </c>
      <c r="P1477" s="500" t="str">
        <f>六年级BMI得分</f>
        <v/>
      </c>
      <c r="Q1477" s="515" t="str">
        <f>六年级肺活量得分</f>
        <v/>
      </c>
      <c r="R1477" s="512" t="str">
        <f>六年级等级</f>
        <v/>
      </c>
      <c r="S1477" s="516" t="str">
        <f>六年级50米跑得分</f>
        <v/>
      </c>
      <c r="T1477" s="517" t="str">
        <f>六年级等级</f>
        <v/>
      </c>
      <c r="U1477" s="516" t="str">
        <f>六年级坐位体前屈得分</f>
        <v/>
      </c>
      <c r="V1477" s="517" t="str">
        <f>六年级等级</f>
        <v/>
      </c>
      <c r="W1477" s="516" t="str">
        <f>六年级一分钟跳绳得分</f>
        <v/>
      </c>
      <c r="X1477" s="517" t="str">
        <f>六年级等级</f>
        <v/>
      </c>
      <c r="Y1477" s="515" t="str">
        <f>六年级仰卧起坐得分</f>
        <v/>
      </c>
      <c r="Z1477" s="518" t="str">
        <f>六年级等级</f>
        <v/>
      </c>
      <c r="AA1477" s="533" t="str">
        <f>六年级折返跑得分</f>
        <v/>
      </c>
      <c r="AB1477" s="515" t="str">
        <f>六年级等级</f>
        <v/>
      </c>
      <c r="AC1477" s="533" t="str">
        <f>六年级跳绳附加分</f>
        <v/>
      </c>
      <c r="AD1477" s="534" t="str">
        <f>六年级标准分</f>
        <v/>
      </c>
      <c r="AE1477" s="534" t="str">
        <f>六年级总分</f>
        <v/>
      </c>
      <c r="AF1477" s="517" t="str">
        <f>六年级等级</f>
        <v/>
      </c>
    </row>
    <row r="1478" spans="1:32">
      <c r="A1478" s="476">
        <v>622</v>
      </c>
      <c r="B1478" s="477">
        <v>6</v>
      </c>
      <c r="C1478" s="632"/>
      <c r="D1478" s="633"/>
      <c r="E1478" s="639"/>
      <c r="F1478" s="625"/>
      <c r="G1478" s="608"/>
      <c r="H1478" s="475"/>
      <c r="I1478" s="613"/>
      <c r="J1478" s="614"/>
      <c r="K1478" s="614"/>
      <c r="L1478" s="615"/>
      <c r="M1478" s="616"/>
      <c r="N1478" s="505" t="str">
        <f>六年级BMI</f>
        <v/>
      </c>
      <c r="O1478" s="499" t="str">
        <f>六年级BMI等级</f>
        <v/>
      </c>
      <c r="P1478" s="500" t="str">
        <f>六年级BMI得分</f>
        <v/>
      </c>
      <c r="Q1478" s="515" t="str">
        <f>六年级肺活量得分</f>
        <v/>
      </c>
      <c r="R1478" s="512" t="str">
        <f>六年级等级</f>
        <v/>
      </c>
      <c r="S1478" s="516" t="str">
        <f>六年级50米跑得分</f>
        <v/>
      </c>
      <c r="T1478" s="517" t="str">
        <f>六年级等级</f>
        <v/>
      </c>
      <c r="U1478" s="516" t="str">
        <f>六年级坐位体前屈得分</f>
        <v/>
      </c>
      <c r="V1478" s="517" t="str">
        <f>六年级等级</f>
        <v/>
      </c>
      <c r="W1478" s="516" t="str">
        <f>六年级一分钟跳绳得分</f>
        <v/>
      </c>
      <c r="X1478" s="517" t="str">
        <f>六年级等级</f>
        <v/>
      </c>
      <c r="Y1478" s="515" t="str">
        <f>六年级仰卧起坐得分</f>
        <v/>
      </c>
      <c r="Z1478" s="518" t="str">
        <f>六年级等级</f>
        <v/>
      </c>
      <c r="AA1478" s="533" t="str">
        <f>六年级折返跑得分</f>
        <v/>
      </c>
      <c r="AB1478" s="515" t="str">
        <f>六年级等级</f>
        <v/>
      </c>
      <c r="AC1478" s="533" t="str">
        <f>六年级跳绳附加分</f>
        <v/>
      </c>
      <c r="AD1478" s="534" t="str">
        <f>六年级标准分</f>
        <v/>
      </c>
      <c r="AE1478" s="534" t="str">
        <f>六年级总分</f>
        <v/>
      </c>
      <c r="AF1478" s="517" t="str">
        <f>六年级等级</f>
        <v/>
      </c>
    </row>
    <row r="1479" spans="1:32">
      <c r="A1479" s="476">
        <v>622</v>
      </c>
      <c r="B1479" s="477">
        <v>7</v>
      </c>
      <c r="C1479" s="632"/>
      <c r="D1479" s="633"/>
      <c r="E1479" s="632"/>
      <c r="F1479" s="625"/>
      <c r="G1479" s="608"/>
      <c r="H1479" s="475"/>
      <c r="I1479" s="613"/>
      <c r="J1479" s="614"/>
      <c r="K1479" s="614"/>
      <c r="L1479" s="615"/>
      <c r="M1479" s="616"/>
      <c r="N1479" s="505" t="str">
        <f>六年级BMI</f>
        <v/>
      </c>
      <c r="O1479" s="499" t="str">
        <f>六年级BMI等级</f>
        <v/>
      </c>
      <c r="P1479" s="500" t="str">
        <f>六年级BMI得分</f>
        <v/>
      </c>
      <c r="Q1479" s="515" t="str">
        <f>六年级肺活量得分</f>
        <v/>
      </c>
      <c r="R1479" s="512" t="str">
        <f>六年级等级</f>
        <v/>
      </c>
      <c r="S1479" s="516" t="str">
        <f>六年级50米跑得分</f>
        <v/>
      </c>
      <c r="T1479" s="517" t="str">
        <f>六年级等级</f>
        <v/>
      </c>
      <c r="U1479" s="516" t="str">
        <f>六年级坐位体前屈得分</f>
        <v/>
      </c>
      <c r="V1479" s="517" t="str">
        <f>六年级等级</f>
        <v/>
      </c>
      <c r="W1479" s="516" t="str">
        <f>六年级一分钟跳绳得分</f>
        <v/>
      </c>
      <c r="X1479" s="517" t="str">
        <f>六年级等级</f>
        <v/>
      </c>
      <c r="Y1479" s="515" t="str">
        <f>六年级仰卧起坐得分</f>
        <v/>
      </c>
      <c r="Z1479" s="518" t="str">
        <f>六年级等级</f>
        <v/>
      </c>
      <c r="AA1479" s="533" t="str">
        <f>六年级折返跑得分</f>
        <v/>
      </c>
      <c r="AB1479" s="515" t="str">
        <f>六年级等级</f>
        <v/>
      </c>
      <c r="AC1479" s="533" t="str">
        <f>六年级跳绳附加分</f>
        <v/>
      </c>
      <c r="AD1479" s="534" t="str">
        <f>六年级标准分</f>
        <v/>
      </c>
      <c r="AE1479" s="534" t="str">
        <f>六年级总分</f>
        <v/>
      </c>
      <c r="AF1479" s="517" t="str">
        <f>六年级等级</f>
        <v/>
      </c>
    </row>
    <row r="1480" spans="1:32">
      <c r="A1480" s="476">
        <v>622</v>
      </c>
      <c r="B1480" s="477">
        <v>8</v>
      </c>
      <c r="C1480" s="632"/>
      <c r="D1480" s="633"/>
      <c r="E1480" s="632"/>
      <c r="F1480" s="625"/>
      <c r="G1480" s="608"/>
      <c r="H1480" s="475"/>
      <c r="I1480" s="613"/>
      <c r="J1480" s="614"/>
      <c r="K1480" s="614"/>
      <c r="L1480" s="615"/>
      <c r="M1480" s="616"/>
      <c r="N1480" s="505" t="str">
        <f>六年级BMI</f>
        <v/>
      </c>
      <c r="O1480" s="499" t="str">
        <f>六年级BMI等级</f>
        <v/>
      </c>
      <c r="P1480" s="500" t="str">
        <f>六年级BMI得分</f>
        <v/>
      </c>
      <c r="Q1480" s="515" t="str">
        <f>六年级肺活量得分</f>
        <v/>
      </c>
      <c r="R1480" s="512" t="str">
        <f>六年级等级</f>
        <v/>
      </c>
      <c r="S1480" s="516" t="str">
        <f>六年级50米跑得分</f>
        <v/>
      </c>
      <c r="T1480" s="517" t="str">
        <f>六年级等级</f>
        <v/>
      </c>
      <c r="U1480" s="516" t="str">
        <f>六年级坐位体前屈得分</f>
        <v/>
      </c>
      <c r="V1480" s="517" t="str">
        <f>六年级等级</f>
        <v/>
      </c>
      <c r="W1480" s="516" t="str">
        <f>六年级一分钟跳绳得分</f>
        <v/>
      </c>
      <c r="X1480" s="517" t="str">
        <f>六年级等级</f>
        <v/>
      </c>
      <c r="Y1480" s="515" t="str">
        <f>六年级仰卧起坐得分</f>
        <v/>
      </c>
      <c r="Z1480" s="518" t="str">
        <f>六年级等级</f>
        <v/>
      </c>
      <c r="AA1480" s="533" t="str">
        <f>六年级折返跑得分</f>
        <v/>
      </c>
      <c r="AB1480" s="515" t="str">
        <f>六年级等级</f>
        <v/>
      </c>
      <c r="AC1480" s="533" t="str">
        <f>六年级跳绳附加分</f>
        <v/>
      </c>
      <c r="AD1480" s="534" t="str">
        <f>六年级标准分</f>
        <v/>
      </c>
      <c r="AE1480" s="534" t="str">
        <f>六年级总分</f>
        <v/>
      </c>
      <c r="AF1480" s="517" t="str">
        <f>六年级等级</f>
        <v/>
      </c>
    </row>
    <row r="1481" spans="1:32">
      <c r="A1481" s="476">
        <v>622</v>
      </c>
      <c r="B1481" s="477">
        <v>9</v>
      </c>
      <c r="C1481" s="632"/>
      <c r="D1481" s="633"/>
      <c r="E1481" s="632"/>
      <c r="F1481" s="625"/>
      <c r="G1481" s="608"/>
      <c r="H1481" s="475"/>
      <c r="I1481" s="613"/>
      <c r="J1481" s="614"/>
      <c r="K1481" s="614"/>
      <c r="L1481" s="615"/>
      <c r="M1481" s="616"/>
      <c r="N1481" s="505" t="str">
        <f>六年级BMI</f>
        <v/>
      </c>
      <c r="O1481" s="499" t="str">
        <f>六年级BMI等级</f>
        <v/>
      </c>
      <c r="P1481" s="500" t="str">
        <f>六年级BMI得分</f>
        <v/>
      </c>
      <c r="Q1481" s="515" t="str">
        <f>六年级肺活量得分</f>
        <v/>
      </c>
      <c r="R1481" s="512" t="str">
        <f>六年级等级</f>
        <v/>
      </c>
      <c r="S1481" s="516" t="str">
        <f>六年级50米跑得分</f>
        <v/>
      </c>
      <c r="T1481" s="517" t="str">
        <f>六年级等级</f>
        <v/>
      </c>
      <c r="U1481" s="516" t="str">
        <f>六年级坐位体前屈得分</f>
        <v/>
      </c>
      <c r="V1481" s="517" t="str">
        <f>六年级等级</f>
        <v/>
      </c>
      <c r="W1481" s="516" t="str">
        <f>六年级一分钟跳绳得分</f>
        <v/>
      </c>
      <c r="X1481" s="517" t="str">
        <f>六年级等级</f>
        <v/>
      </c>
      <c r="Y1481" s="515" t="str">
        <f>六年级仰卧起坐得分</f>
        <v/>
      </c>
      <c r="Z1481" s="518" t="str">
        <f>六年级等级</f>
        <v/>
      </c>
      <c r="AA1481" s="533" t="str">
        <f>六年级折返跑得分</f>
        <v/>
      </c>
      <c r="AB1481" s="515" t="str">
        <f>六年级等级</f>
        <v/>
      </c>
      <c r="AC1481" s="533" t="str">
        <f>六年级跳绳附加分</f>
        <v/>
      </c>
      <c r="AD1481" s="534" t="str">
        <f>六年级标准分</f>
        <v/>
      </c>
      <c r="AE1481" s="534" t="str">
        <f>六年级总分</f>
        <v/>
      </c>
      <c r="AF1481" s="517" t="str">
        <f>六年级等级</f>
        <v/>
      </c>
    </row>
    <row r="1482" spans="1:32">
      <c r="A1482" s="476">
        <v>622</v>
      </c>
      <c r="B1482" s="477">
        <v>10</v>
      </c>
      <c r="C1482" s="632"/>
      <c r="D1482" s="633"/>
      <c r="E1482" s="632"/>
      <c r="F1482" s="625"/>
      <c r="G1482" s="608"/>
      <c r="H1482" s="475"/>
      <c r="I1482" s="613"/>
      <c r="J1482" s="614"/>
      <c r="K1482" s="614"/>
      <c r="L1482" s="615"/>
      <c r="M1482" s="616"/>
      <c r="N1482" s="505" t="str">
        <f>六年级BMI</f>
        <v/>
      </c>
      <c r="O1482" s="499" t="str">
        <f>六年级BMI等级</f>
        <v/>
      </c>
      <c r="P1482" s="500" t="str">
        <f>六年级BMI得分</f>
        <v/>
      </c>
      <c r="Q1482" s="515" t="str">
        <f>六年级肺活量得分</f>
        <v/>
      </c>
      <c r="R1482" s="512" t="str">
        <f>六年级等级</f>
        <v/>
      </c>
      <c r="S1482" s="516" t="str">
        <f>六年级50米跑得分</f>
        <v/>
      </c>
      <c r="T1482" s="517" t="str">
        <f>六年级等级</f>
        <v/>
      </c>
      <c r="U1482" s="516" t="str">
        <f>六年级坐位体前屈得分</f>
        <v/>
      </c>
      <c r="V1482" s="517" t="str">
        <f>六年级等级</f>
        <v/>
      </c>
      <c r="W1482" s="516" t="str">
        <f>六年级一分钟跳绳得分</f>
        <v/>
      </c>
      <c r="X1482" s="517" t="str">
        <f>六年级等级</f>
        <v/>
      </c>
      <c r="Y1482" s="515" t="str">
        <f>六年级仰卧起坐得分</f>
        <v/>
      </c>
      <c r="Z1482" s="518" t="str">
        <f>六年级等级</f>
        <v/>
      </c>
      <c r="AA1482" s="533" t="str">
        <f>六年级折返跑得分</f>
        <v/>
      </c>
      <c r="AB1482" s="515" t="str">
        <f>六年级等级</f>
        <v/>
      </c>
      <c r="AC1482" s="533" t="str">
        <f>六年级跳绳附加分</f>
        <v/>
      </c>
      <c r="AD1482" s="534" t="str">
        <f>六年级标准分</f>
        <v/>
      </c>
      <c r="AE1482" s="534" t="str">
        <f>六年级总分</f>
        <v/>
      </c>
      <c r="AF1482" s="517" t="str">
        <f>六年级等级</f>
        <v/>
      </c>
    </row>
    <row r="1483" spans="1:32">
      <c r="A1483" s="476">
        <v>622</v>
      </c>
      <c r="B1483" s="477">
        <v>11</v>
      </c>
      <c r="C1483" s="632"/>
      <c r="D1483" s="633"/>
      <c r="E1483" s="632"/>
      <c r="F1483" s="625"/>
      <c r="G1483" s="608"/>
      <c r="H1483" s="475"/>
      <c r="I1483" s="613"/>
      <c r="J1483" s="614"/>
      <c r="K1483" s="614"/>
      <c r="L1483" s="615"/>
      <c r="M1483" s="616"/>
      <c r="N1483" s="505" t="str">
        <f>六年级BMI</f>
        <v/>
      </c>
      <c r="O1483" s="499" t="str">
        <f>六年级BMI等级</f>
        <v/>
      </c>
      <c r="P1483" s="500" t="str">
        <f>六年级BMI得分</f>
        <v/>
      </c>
      <c r="Q1483" s="515" t="str">
        <f>六年级肺活量得分</f>
        <v/>
      </c>
      <c r="R1483" s="512" t="str">
        <f>六年级等级</f>
        <v/>
      </c>
      <c r="S1483" s="516" t="str">
        <f>六年级50米跑得分</f>
        <v/>
      </c>
      <c r="T1483" s="517" t="str">
        <f>六年级等级</f>
        <v/>
      </c>
      <c r="U1483" s="516" t="str">
        <f>六年级坐位体前屈得分</f>
        <v/>
      </c>
      <c r="V1483" s="517" t="str">
        <f>六年级等级</f>
        <v/>
      </c>
      <c r="W1483" s="516" t="str">
        <f>六年级一分钟跳绳得分</f>
        <v/>
      </c>
      <c r="X1483" s="517" t="str">
        <f>六年级等级</f>
        <v/>
      </c>
      <c r="Y1483" s="515" t="str">
        <f>六年级仰卧起坐得分</f>
        <v/>
      </c>
      <c r="Z1483" s="518" t="str">
        <f>六年级等级</f>
        <v/>
      </c>
      <c r="AA1483" s="533" t="str">
        <f>六年级折返跑得分</f>
        <v/>
      </c>
      <c r="AB1483" s="515" t="str">
        <f>六年级等级</f>
        <v/>
      </c>
      <c r="AC1483" s="533" t="str">
        <f>六年级跳绳附加分</f>
        <v/>
      </c>
      <c r="AD1483" s="534" t="str">
        <f>六年级标准分</f>
        <v/>
      </c>
      <c r="AE1483" s="534" t="str">
        <f>六年级总分</f>
        <v/>
      </c>
      <c r="AF1483" s="517" t="str">
        <f>六年级等级</f>
        <v/>
      </c>
    </row>
    <row r="1484" spans="1:32">
      <c r="A1484" s="476">
        <v>622</v>
      </c>
      <c r="B1484" s="477">
        <v>12</v>
      </c>
      <c r="C1484" s="632"/>
      <c r="D1484" s="633"/>
      <c r="E1484" s="632"/>
      <c r="F1484" s="625"/>
      <c r="G1484" s="608"/>
      <c r="H1484" s="475"/>
      <c r="I1484" s="613"/>
      <c r="J1484" s="614"/>
      <c r="K1484" s="614"/>
      <c r="L1484" s="615"/>
      <c r="M1484" s="616"/>
      <c r="N1484" s="505" t="str">
        <f>六年级BMI</f>
        <v/>
      </c>
      <c r="O1484" s="499" t="str">
        <f>六年级BMI等级</f>
        <v/>
      </c>
      <c r="P1484" s="500" t="str">
        <f>六年级BMI得分</f>
        <v/>
      </c>
      <c r="Q1484" s="515" t="str">
        <f>六年级肺活量得分</f>
        <v/>
      </c>
      <c r="R1484" s="512" t="str">
        <f>六年级等级</f>
        <v/>
      </c>
      <c r="S1484" s="516" t="str">
        <f>六年级50米跑得分</f>
        <v/>
      </c>
      <c r="T1484" s="517" t="str">
        <f>六年级等级</f>
        <v/>
      </c>
      <c r="U1484" s="516" t="str">
        <f>六年级坐位体前屈得分</f>
        <v/>
      </c>
      <c r="V1484" s="517" t="str">
        <f>六年级等级</f>
        <v/>
      </c>
      <c r="W1484" s="516" t="str">
        <f>六年级一分钟跳绳得分</f>
        <v/>
      </c>
      <c r="X1484" s="517" t="str">
        <f>六年级等级</f>
        <v/>
      </c>
      <c r="Y1484" s="515" t="str">
        <f>六年级仰卧起坐得分</f>
        <v/>
      </c>
      <c r="Z1484" s="518" t="str">
        <f>六年级等级</f>
        <v/>
      </c>
      <c r="AA1484" s="533" t="str">
        <f>六年级折返跑得分</f>
        <v/>
      </c>
      <c r="AB1484" s="515" t="str">
        <f>六年级等级</f>
        <v/>
      </c>
      <c r="AC1484" s="533" t="str">
        <f>六年级跳绳附加分</f>
        <v/>
      </c>
      <c r="AD1484" s="534" t="str">
        <f>六年级标准分</f>
        <v/>
      </c>
      <c r="AE1484" s="534" t="str">
        <f>六年级总分</f>
        <v/>
      </c>
      <c r="AF1484" s="517" t="str">
        <f>六年级等级</f>
        <v/>
      </c>
    </row>
    <row r="1485" spans="1:32">
      <c r="A1485" s="476">
        <v>622</v>
      </c>
      <c r="B1485" s="477">
        <v>13</v>
      </c>
      <c r="C1485" s="632"/>
      <c r="D1485" s="633"/>
      <c r="E1485" s="632"/>
      <c r="F1485" s="625"/>
      <c r="G1485" s="608"/>
      <c r="H1485" s="475"/>
      <c r="I1485" s="613"/>
      <c r="J1485" s="614"/>
      <c r="K1485" s="614"/>
      <c r="L1485" s="615"/>
      <c r="M1485" s="616"/>
      <c r="N1485" s="505" t="str">
        <f>六年级BMI</f>
        <v/>
      </c>
      <c r="O1485" s="499" t="str">
        <f>六年级BMI等级</f>
        <v/>
      </c>
      <c r="P1485" s="500" t="str">
        <f>六年级BMI得分</f>
        <v/>
      </c>
      <c r="Q1485" s="515" t="str">
        <f>六年级肺活量得分</f>
        <v/>
      </c>
      <c r="R1485" s="512" t="str">
        <f>六年级等级</f>
        <v/>
      </c>
      <c r="S1485" s="516" t="str">
        <f>六年级50米跑得分</f>
        <v/>
      </c>
      <c r="T1485" s="517" t="str">
        <f>六年级等级</f>
        <v/>
      </c>
      <c r="U1485" s="516" t="str">
        <f>六年级坐位体前屈得分</f>
        <v/>
      </c>
      <c r="V1485" s="517" t="str">
        <f>六年级等级</f>
        <v/>
      </c>
      <c r="W1485" s="516" t="str">
        <f>六年级一分钟跳绳得分</f>
        <v/>
      </c>
      <c r="X1485" s="517" t="str">
        <f>六年级等级</f>
        <v/>
      </c>
      <c r="Y1485" s="515" t="str">
        <f>六年级仰卧起坐得分</f>
        <v/>
      </c>
      <c r="Z1485" s="518" t="str">
        <f>六年级等级</f>
        <v/>
      </c>
      <c r="AA1485" s="533" t="str">
        <f>六年级折返跑得分</f>
        <v/>
      </c>
      <c r="AB1485" s="515" t="str">
        <f>六年级等级</f>
        <v/>
      </c>
      <c r="AC1485" s="533" t="str">
        <f>六年级跳绳附加分</f>
        <v/>
      </c>
      <c r="AD1485" s="534" t="str">
        <f>六年级标准分</f>
        <v/>
      </c>
      <c r="AE1485" s="534" t="str">
        <f>六年级总分</f>
        <v/>
      </c>
      <c r="AF1485" s="517" t="str">
        <f>六年级等级</f>
        <v/>
      </c>
    </row>
    <row r="1486" spans="1:32">
      <c r="A1486" s="476">
        <v>622</v>
      </c>
      <c r="B1486" s="477">
        <v>14</v>
      </c>
      <c r="C1486" s="632"/>
      <c r="D1486" s="633"/>
      <c r="E1486" s="632"/>
      <c r="F1486" s="625"/>
      <c r="G1486" s="608"/>
      <c r="H1486" s="475"/>
      <c r="I1486" s="613"/>
      <c r="J1486" s="614"/>
      <c r="K1486" s="614"/>
      <c r="L1486" s="615"/>
      <c r="M1486" s="616"/>
      <c r="N1486" s="505" t="str">
        <f>六年级BMI</f>
        <v/>
      </c>
      <c r="O1486" s="499" t="str">
        <f>六年级BMI等级</f>
        <v/>
      </c>
      <c r="P1486" s="500" t="str">
        <f>六年级BMI得分</f>
        <v/>
      </c>
      <c r="Q1486" s="515" t="str">
        <f>六年级肺活量得分</f>
        <v/>
      </c>
      <c r="R1486" s="512" t="str">
        <f>六年级等级</f>
        <v/>
      </c>
      <c r="S1486" s="516" t="str">
        <f>六年级50米跑得分</f>
        <v/>
      </c>
      <c r="T1486" s="517" t="str">
        <f>六年级等级</f>
        <v/>
      </c>
      <c r="U1486" s="516" t="str">
        <f>六年级坐位体前屈得分</f>
        <v/>
      </c>
      <c r="V1486" s="517" t="str">
        <f>六年级等级</f>
        <v/>
      </c>
      <c r="W1486" s="516" t="str">
        <f>六年级一分钟跳绳得分</f>
        <v/>
      </c>
      <c r="X1486" s="517" t="str">
        <f>六年级等级</f>
        <v/>
      </c>
      <c r="Y1486" s="515" t="str">
        <f>六年级仰卧起坐得分</f>
        <v/>
      </c>
      <c r="Z1486" s="518" t="str">
        <f>六年级等级</f>
        <v/>
      </c>
      <c r="AA1486" s="533" t="str">
        <f>六年级折返跑得分</f>
        <v/>
      </c>
      <c r="AB1486" s="515" t="str">
        <f>六年级等级</f>
        <v/>
      </c>
      <c r="AC1486" s="533" t="str">
        <f>六年级跳绳附加分</f>
        <v/>
      </c>
      <c r="AD1486" s="534" t="str">
        <f>六年级标准分</f>
        <v/>
      </c>
      <c r="AE1486" s="534" t="str">
        <f>六年级总分</f>
        <v/>
      </c>
      <c r="AF1486" s="517" t="str">
        <f>六年级等级</f>
        <v/>
      </c>
    </row>
    <row r="1487" spans="1:32">
      <c r="A1487" s="476">
        <v>622</v>
      </c>
      <c r="B1487" s="477">
        <v>15</v>
      </c>
      <c r="C1487" s="632"/>
      <c r="D1487" s="633"/>
      <c r="E1487" s="632"/>
      <c r="F1487" s="625"/>
      <c r="G1487" s="608"/>
      <c r="H1487" s="475"/>
      <c r="I1487" s="613"/>
      <c r="J1487" s="614"/>
      <c r="K1487" s="614"/>
      <c r="L1487" s="615"/>
      <c r="M1487" s="616"/>
      <c r="N1487" s="505" t="str">
        <f>六年级BMI</f>
        <v/>
      </c>
      <c r="O1487" s="499" t="str">
        <f>六年级BMI等级</f>
        <v/>
      </c>
      <c r="P1487" s="500" t="str">
        <f>六年级BMI得分</f>
        <v/>
      </c>
      <c r="Q1487" s="515" t="str">
        <f>六年级肺活量得分</f>
        <v/>
      </c>
      <c r="R1487" s="512" t="str">
        <f>六年级等级</f>
        <v/>
      </c>
      <c r="S1487" s="516" t="str">
        <f>六年级50米跑得分</f>
        <v/>
      </c>
      <c r="T1487" s="517" t="str">
        <f>六年级等级</f>
        <v/>
      </c>
      <c r="U1487" s="516" t="str">
        <f>六年级坐位体前屈得分</f>
        <v/>
      </c>
      <c r="V1487" s="517" t="str">
        <f>六年级等级</f>
        <v/>
      </c>
      <c r="W1487" s="516" t="str">
        <f>六年级一分钟跳绳得分</f>
        <v/>
      </c>
      <c r="X1487" s="517" t="str">
        <f>六年级等级</f>
        <v/>
      </c>
      <c r="Y1487" s="515" t="str">
        <f>六年级仰卧起坐得分</f>
        <v/>
      </c>
      <c r="Z1487" s="518" t="str">
        <f>六年级等级</f>
        <v/>
      </c>
      <c r="AA1487" s="533" t="str">
        <f>六年级折返跑得分</f>
        <v/>
      </c>
      <c r="AB1487" s="515" t="str">
        <f>六年级等级</f>
        <v/>
      </c>
      <c r="AC1487" s="533" t="str">
        <f>六年级跳绳附加分</f>
        <v/>
      </c>
      <c r="AD1487" s="534" t="str">
        <f>六年级标准分</f>
        <v/>
      </c>
      <c r="AE1487" s="534" t="str">
        <f>六年级总分</f>
        <v/>
      </c>
      <c r="AF1487" s="517" t="str">
        <f>六年级等级</f>
        <v/>
      </c>
    </row>
    <row r="1488" spans="1:32">
      <c r="A1488" s="476">
        <v>622</v>
      </c>
      <c r="B1488" s="477">
        <v>16</v>
      </c>
      <c r="C1488" s="632"/>
      <c r="D1488" s="633"/>
      <c r="E1488" s="632"/>
      <c r="F1488" s="625"/>
      <c r="G1488" s="608"/>
      <c r="H1488" s="475"/>
      <c r="I1488" s="613"/>
      <c r="J1488" s="614"/>
      <c r="K1488" s="614"/>
      <c r="L1488" s="615"/>
      <c r="M1488" s="616"/>
      <c r="N1488" s="505" t="str">
        <f>六年级BMI</f>
        <v/>
      </c>
      <c r="O1488" s="499" t="str">
        <f>六年级BMI等级</f>
        <v/>
      </c>
      <c r="P1488" s="500" t="str">
        <f>六年级BMI得分</f>
        <v/>
      </c>
      <c r="Q1488" s="515" t="str">
        <f>六年级肺活量得分</f>
        <v/>
      </c>
      <c r="R1488" s="512" t="str">
        <f>六年级等级</f>
        <v/>
      </c>
      <c r="S1488" s="516" t="str">
        <f>六年级50米跑得分</f>
        <v/>
      </c>
      <c r="T1488" s="517" t="str">
        <f>六年级等级</f>
        <v/>
      </c>
      <c r="U1488" s="516" t="str">
        <f>六年级坐位体前屈得分</f>
        <v/>
      </c>
      <c r="V1488" s="517" t="str">
        <f>六年级等级</f>
        <v/>
      </c>
      <c r="W1488" s="516" t="str">
        <f>六年级一分钟跳绳得分</f>
        <v/>
      </c>
      <c r="X1488" s="517" t="str">
        <f>六年级等级</f>
        <v/>
      </c>
      <c r="Y1488" s="515" t="str">
        <f>六年级仰卧起坐得分</f>
        <v/>
      </c>
      <c r="Z1488" s="518" t="str">
        <f>六年级等级</f>
        <v/>
      </c>
      <c r="AA1488" s="533" t="str">
        <f>六年级折返跑得分</f>
        <v/>
      </c>
      <c r="AB1488" s="515" t="str">
        <f>六年级等级</f>
        <v/>
      </c>
      <c r="AC1488" s="533" t="str">
        <f>六年级跳绳附加分</f>
        <v/>
      </c>
      <c r="AD1488" s="534" t="str">
        <f>六年级标准分</f>
        <v/>
      </c>
      <c r="AE1488" s="534" t="str">
        <f>六年级总分</f>
        <v/>
      </c>
      <c r="AF1488" s="517" t="str">
        <f>六年级等级</f>
        <v/>
      </c>
    </row>
    <row r="1489" spans="1:32">
      <c r="A1489" s="476">
        <v>622</v>
      </c>
      <c r="B1489" s="477">
        <v>17</v>
      </c>
      <c r="C1489" s="632"/>
      <c r="D1489" s="633"/>
      <c r="E1489" s="632"/>
      <c r="F1489" s="625"/>
      <c r="G1489" s="608"/>
      <c r="H1489" s="475"/>
      <c r="I1489" s="613"/>
      <c r="J1489" s="614"/>
      <c r="K1489" s="614"/>
      <c r="L1489" s="615"/>
      <c r="M1489" s="616"/>
      <c r="N1489" s="505" t="str">
        <f>六年级BMI</f>
        <v/>
      </c>
      <c r="O1489" s="499" t="str">
        <f>六年级BMI等级</f>
        <v/>
      </c>
      <c r="P1489" s="500" t="str">
        <f>六年级BMI得分</f>
        <v/>
      </c>
      <c r="Q1489" s="515" t="str">
        <f>六年级肺活量得分</f>
        <v/>
      </c>
      <c r="R1489" s="512" t="str">
        <f>六年级等级</f>
        <v/>
      </c>
      <c r="S1489" s="516" t="str">
        <f>六年级50米跑得分</f>
        <v/>
      </c>
      <c r="T1489" s="517" t="str">
        <f>六年级等级</f>
        <v/>
      </c>
      <c r="U1489" s="516" t="str">
        <f>六年级坐位体前屈得分</f>
        <v/>
      </c>
      <c r="V1489" s="517" t="str">
        <f>六年级等级</f>
        <v/>
      </c>
      <c r="W1489" s="516" t="str">
        <f>六年级一分钟跳绳得分</f>
        <v/>
      </c>
      <c r="X1489" s="517" t="str">
        <f>六年级等级</f>
        <v/>
      </c>
      <c r="Y1489" s="515" t="str">
        <f>六年级仰卧起坐得分</f>
        <v/>
      </c>
      <c r="Z1489" s="518" t="str">
        <f>六年级等级</f>
        <v/>
      </c>
      <c r="AA1489" s="533" t="str">
        <f>六年级折返跑得分</f>
        <v/>
      </c>
      <c r="AB1489" s="515" t="str">
        <f>六年级等级</f>
        <v/>
      </c>
      <c r="AC1489" s="533" t="str">
        <f>六年级跳绳附加分</f>
        <v/>
      </c>
      <c r="AD1489" s="534" t="str">
        <f>六年级标准分</f>
        <v/>
      </c>
      <c r="AE1489" s="534" t="str">
        <f>六年级总分</f>
        <v/>
      </c>
      <c r="AF1489" s="517" t="str">
        <f>六年级等级</f>
        <v/>
      </c>
    </row>
    <row r="1490" spans="1:32">
      <c r="A1490" s="476">
        <v>622</v>
      </c>
      <c r="B1490" s="477">
        <v>18</v>
      </c>
      <c r="C1490" s="632"/>
      <c r="D1490" s="633"/>
      <c r="E1490" s="632"/>
      <c r="F1490" s="625"/>
      <c r="G1490" s="608"/>
      <c r="H1490" s="475"/>
      <c r="I1490" s="613"/>
      <c r="J1490" s="614"/>
      <c r="K1490" s="614"/>
      <c r="L1490" s="615"/>
      <c r="M1490" s="616"/>
      <c r="N1490" s="505" t="str">
        <f>六年级BMI</f>
        <v/>
      </c>
      <c r="O1490" s="499" t="str">
        <f>六年级BMI等级</f>
        <v/>
      </c>
      <c r="P1490" s="500" t="str">
        <f>六年级BMI得分</f>
        <v/>
      </c>
      <c r="Q1490" s="515" t="str">
        <f>六年级肺活量得分</f>
        <v/>
      </c>
      <c r="R1490" s="512" t="str">
        <f>六年级等级</f>
        <v/>
      </c>
      <c r="S1490" s="516" t="str">
        <f>六年级50米跑得分</f>
        <v/>
      </c>
      <c r="T1490" s="517" t="str">
        <f>六年级等级</f>
        <v/>
      </c>
      <c r="U1490" s="516" t="str">
        <f>六年级坐位体前屈得分</f>
        <v/>
      </c>
      <c r="V1490" s="517" t="str">
        <f>六年级等级</f>
        <v/>
      </c>
      <c r="W1490" s="516" t="str">
        <f>六年级一分钟跳绳得分</f>
        <v/>
      </c>
      <c r="X1490" s="517" t="str">
        <f>六年级等级</f>
        <v/>
      </c>
      <c r="Y1490" s="515" t="str">
        <f>六年级仰卧起坐得分</f>
        <v/>
      </c>
      <c r="Z1490" s="518" t="str">
        <f>六年级等级</f>
        <v/>
      </c>
      <c r="AA1490" s="533" t="str">
        <f>六年级折返跑得分</f>
        <v/>
      </c>
      <c r="AB1490" s="515" t="str">
        <f>六年级等级</f>
        <v/>
      </c>
      <c r="AC1490" s="533" t="str">
        <f>六年级跳绳附加分</f>
        <v/>
      </c>
      <c r="AD1490" s="534" t="str">
        <f>六年级标准分</f>
        <v/>
      </c>
      <c r="AE1490" s="534" t="str">
        <f>六年级总分</f>
        <v/>
      </c>
      <c r="AF1490" s="517" t="str">
        <f>六年级等级</f>
        <v/>
      </c>
    </row>
    <row r="1491" spans="1:32">
      <c r="A1491" s="476">
        <v>622</v>
      </c>
      <c r="B1491" s="477">
        <v>19</v>
      </c>
      <c r="C1491" s="632"/>
      <c r="D1491" s="633"/>
      <c r="E1491" s="632"/>
      <c r="F1491" s="625"/>
      <c r="G1491" s="608"/>
      <c r="H1491" s="475"/>
      <c r="I1491" s="613"/>
      <c r="J1491" s="614"/>
      <c r="K1491" s="614"/>
      <c r="L1491" s="615"/>
      <c r="M1491" s="616"/>
      <c r="N1491" s="505" t="str">
        <f>六年级BMI</f>
        <v/>
      </c>
      <c r="O1491" s="499" t="str">
        <f>六年级BMI等级</f>
        <v/>
      </c>
      <c r="P1491" s="500" t="str">
        <f>六年级BMI得分</f>
        <v/>
      </c>
      <c r="Q1491" s="515" t="str">
        <f>六年级肺活量得分</f>
        <v/>
      </c>
      <c r="R1491" s="512" t="str">
        <f>六年级等级</f>
        <v/>
      </c>
      <c r="S1491" s="516" t="str">
        <f>六年级50米跑得分</f>
        <v/>
      </c>
      <c r="T1491" s="517" t="str">
        <f>六年级等级</f>
        <v/>
      </c>
      <c r="U1491" s="516" t="str">
        <f>六年级坐位体前屈得分</f>
        <v/>
      </c>
      <c r="V1491" s="517" t="str">
        <f>六年级等级</f>
        <v/>
      </c>
      <c r="W1491" s="516" t="str">
        <f>六年级一分钟跳绳得分</f>
        <v/>
      </c>
      <c r="X1491" s="517" t="str">
        <f>六年级等级</f>
        <v/>
      </c>
      <c r="Y1491" s="515" t="str">
        <f>六年级仰卧起坐得分</f>
        <v/>
      </c>
      <c r="Z1491" s="518" t="str">
        <f>六年级等级</f>
        <v/>
      </c>
      <c r="AA1491" s="533" t="str">
        <f>六年级折返跑得分</f>
        <v/>
      </c>
      <c r="AB1491" s="515" t="str">
        <f>六年级等级</f>
        <v/>
      </c>
      <c r="AC1491" s="533" t="str">
        <f>六年级跳绳附加分</f>
        <v/>
      </c>
      <c r="AD1491" s="534" t="str">
        <f>六年级标准分</f>
        <v/>
      </c>
      <c r="AE1491" s="534" t="str">
        <f>六年级总分</f>
        <v/>
      </c>
      <c r="AF1491" s="517" t="str">
        <f>六年级等级</f>
        <v/>
      </c>
    </row>
    <row r="1492" spans="1:32">
      <c r="A1492" s="476">
        <v>622</v>
      </c>
      <c r="B1492" s="477">
        <v>20</v>
      </c>
      <c r="C1492" s="632"/>
      <c r="D1492" s="633"/>
      <c r="E1492" s="632"/>
      <c r="F1492" s="625"/>
      <c r="G1492" s="608"/>
      <c r="H1492" s="475"/>
      <c r="I1492" s="613"/>
      <c r="J1492" s="614"/>
      <c r="K1492" s="614"/>
      <c r="L1492" s="615"/>
      <c r="M1492" s="616"/>
      <c r="N1492" s="505" t="str">
        <f>六年级BMI</f>
        <v/>
      </c>
      <c r="O1492" s="499" t="str">
        <f>六年级BMI等级</f>
        <v/>
      </c>
      <c r="P1492" s="500" t="str">
        <f>六年级BMI得分</f>
        <v/>
      </c>
      <c r="Q1492" s="515" t="str">
        <f>六年级肺活量得分</f>
        <v/>
      </c>
      <c r="R1492" s="512" t="str">
        <f>六年级等级</f>
        <v/>
      </c>
      <c r="S1492" s="516" t="str">
        <f>六年级50米跑得分</f>
        <v/>
      </c>
      <c r="T1492" s="517" t="str">
        <f>六年级等级</f>
        <v/>
      </c>
      <c r="U1492" s="516" t="str">
        <f>六年级坐位体前屈得分</f>
        <v/>
      </c>
      <c r="V1492" s="517" t="str">
        <f>六年级等级</f>
        <v/>
      </c>
      <c r="W1492" s="516" t="str">
        <f>六年级一分钟跳绳得分</f>
        <v/>
      </c>
      <c r="X1492" s="517" t="str">
        <f>六年级等级</f>
        <v/>
      </c>
      <c r="Y1492" s="515" t="str">
        <f>六年级仰卧起坐得分</f>
        <v/>
      </c>
      <c r="Z1492" s="518" t="str">
        <f>六年级等级</f>
        <v/>
      </c>
      <c r="AA1492" s="533" t="str">
        <f>六年级折返跑得分</f>
        <v/>
      </c>
      <c r="AB1492" s="515" t="str">
        <f>六年级等级</f>
        <v/>
      </c>
      <c r="AC1492" s="533" t="str">
        <f>六年级跳绳附加分</f>
        <v/>
      </c>
      <c r="AD1492" s="534" t="str">
        <f>六年级标准分</f>
        <v/>
      </c>
      <c r="AE1492" s="534" t="str">
        <f>六年级总分</f>
        <v/>
      </c>
      <c r="AF1492" s="517" t="str">
        <f>六年级等级</f>
        <v/>
      </c>
    </row>
    <row r="1493" spans="1:32">
      <c r="A1493" s="476">
        <v>622</v>
      </c>
      <c r="B1493" s="477">
        <v>21</v>
      </c>
      <c r="C1493" s="632"/>
      <c r="D1493" s="633"/>
      <c r="E1493" s="632"/>
      <c r="F1493" s="625"/>
      <c r="G1493" s="608"/>
      <c r="H1493" s="475"/>
      <c r="I1493" s="613"/>
      <c r="J1493" s="614"/>
      <c r="K1493" s="614"/>
      <c r="L1493" s="615"/>
      <c r="M1493" s="616"/>
      <c r="N1493" s="505" t="str">
        <f>六年级BMI</f>
        <v/>
      </c>
      <c r="O1493" s="499" t="str">
        <f>六年级BMI等级</f>
        <v/>
      </c>
      <c r="P1493" s="500" t="str">
        <f>六年级BMI得分</f>
        <v/>
      </c>
      <c r="Q1493" s="515" t="str">
        <f>六年级肺活量得分</f>
        <v/>
      </c>
      <c r="R1493" s="512" t="str">
        <f>六年级等级</f>
        <v/>
      </c>
      <c r="S1493" s="516" t="str">
        <f>六年级50米跑得分</f>
        <v/>
      </c>
      <c r="T1493" s="517" t="str">
        <f>六年级等级</f>
        <v/>
      </c>
      <c r="U1493" s="516" t="str">
        <f>六年级坐位体前屈得分</f>
        <v/>
      </c>
      <c r="V1493" s="517" t="str">
        <f>六年级等级</f>
        <v/>
      </c>
      <c r="W1493" s="516" t="str">
        <f>六年级一分钟跳绳得分</f>
        <v/>
      </c>
      <c r="X1493" s="517" t="str">
        <f>六年级等级</f>
        <v/>
      </c>
      <c r="Y1493" s="515" t="str">
        <f>六年级仰卧起坐得分</f>
        <v/>
      </c>
      <c r="Z1493" s="518" t="str">
        <f>六年级等级</f>
        <v/>
      </c>
      <c r="AA1493" s="533" t="str">
        <f>六年级折返跑得分</f>
        <v/>
      </c>
      <c r="AB1493" s="515" t="str">
        <f>六年级等级</f>
        <v/>
      </c>
      <c r="AC1493" s="533" t="str">
        <f>六年级跳绳附加分</f>
        <v/>
      </c>
      <c r="AD1493" s="534" t="str">
        <f>六年级标准分</f>
        <v/>
      </c>
      <c r="AE1493" s="534" t="str">
        <f>六年级总分</f>
        <v/>
      </c>
      <c r="AF1493" s="517" t="str">
        <f>六年级等级</f>
        <v/>
      </c>
    </row>
    <row r="1494" spans="1:32">
      <c r="A1494" s="476">
        <v>622</v>
      </c>
      <c r="B1494" s="477">
        <v>22</v>
      </c>
      <c r="C1494" s="632"/>
      <c r="D1494" s="633"/>
      <c r="E1494" s="632"/>
      <c r="F1494" s="625"/>
      <c r="G1494" s="608"/>
      <c r="H1494" s="475"/>
      <c r="I1494" s="613"/>
      <c r="J1494" s="614"/>
      <c r="K1494" s="614"/>
      <c r="L1494" s="615"/>
      <c r="M1494" s="616"/>
      <c r="N1494" s="505" t="str">
        <f>六年级BMI</f>
        <v/>
      </c>
      <c r="O1494" s="499" t="str">
        <f>六年级BMI等级</f>
        <v/>
      </c>
      <c r="P1494" s="500" t="str">
        <f>六年级BMI得分</f>
        <v/>
      </c>
      <c r="Q1494" s="515" t="str">
        <f>六年级肺活量得分</f>
        <v/>
      </c>
      <c r="R1494" s="512" t="str">
        <f>六年级等级</f>
        <v/>
      </c>
      <c r="S1494" s="516" t="str">
        <f>六年级50米跑得分</f>
        <v/>
      </c>
      <c r="T1494" s="517" t="str">
        <f>六年级等级</f>
        <v/>
      </c>
      <c r="U1494" s="516" t="str">
        <f>六年级坐位体前屈得分</f>
        <v/>
      </c>
      <c r="V1494" s="517" t="str">
        <f>六年级等级</f>
        <v/>
      </c>
      <c r="W1494" s="516" t="str">
        <f>六年级一分钟跳绳得分</f>
        <v/>
      </c>
      <c r="X1494" s="517" t="str">
        <f>六年级等级</f>
        <v/>
      </c>
      <c r="Y1494" s="515" t="str">
        <f>六年级仰卧起坐得分</f>
        <v/>
      </c>
      <c r="Z1494" s="518" t="str">
        <f>六年级等级</f>
        <v/>
      </c>
      <c r="AA1494" s="533" t="str">
        <f>六年级折返跑得分</f>
        <v/>
      </c>
      <c r="AB1494" s="515" t="str">
        <f>六年级等级</f>
        <v/>
      </c>
      <c r="AC1494" s="533" t="str">
        <f>六年级跳绳附加分</f>
        <v/>
      </c>
      <c r="AD1494" s="534" t="str">
        <f>六年级标准分</f>
        <v/>
      </c>
      <c r="AE1494" s="534" t="str">
        <f>六年级总分</f>
        <v/>
      </c>
      <c r="AF1494" s="517" t="str">
        <f>六年级等级</f>
        <v/>
      </c>
    </row>
    <row r="1495" spans="1:32">
      <c r="A1495" s="476">
        <v>622</v>
      </c>
      <c r="B1495" s="477">
        <v>23</v>
      </c>
      <c r="C1495" s="632"/>
      <c r="D1495" s="633"/>
      <c r="E1495" s="632"/>
      <c r="F1495" s="625"/>
      <c r="G1495" s="608"/>
      <c r="H1495" s="475"/>
      <c r="I1495" s="613"/>
      <c r="J1495" s="614"/>
      <c r="K1495" s="614"/>
      <c r="L1495" s="615"/>
      <c r="M1495" s="616"/>
      <c r="N1495" s="505" t="str">
        <f>六年级BMI</f>
        <v/>
      </c>
      <c r="O1495" s="499" t="str">
        <f>六年级BMI等级</f>
        <v/>
      </c>
      <c r="P1495" s="500" t="str">
        <f>六年级BMI得分</f>
        <v/>
      </c>
      <c r="Q1495" s="515" t="str">
        <f>六年级肺活量得分</f>
        <v/>
      </c>
      <c r="R1495" s="512" t="str">
        <f>六年级等级</f>
        <v/>
      </c>
      <c r="S1495" s="516" t="str">
        <f>六年级50米跑得分</f>
        <v/>
      </c>
      <c r="T1495" s="517" t="str">
        <f>六年级等级</f>
        <v/>
      </c>
      <c r="U1495" s="516" t="str">
        <f>六年级坐位体前屈得分</f>
        <v/>
      </c>
      <c r="V1495" s="517" t="str">
        <f>六年级等级</f>
        <v/>
      </c>
      <c r="W1495" s="516" t="str">
        <f>六年级一分钟跳绳得分</f>
        <v/>
      </c>
      <c r="X1495" s="517" t="str">
        <f>六年级等级</f>
        <v/>
      </c>
      <c r="Y1495" s="515" t="str">
        <f>六年级仰卧起坐得分</f>
        <v/>
      </c>
      <c r="Z1495" s="518" t="str">
        <f>六年级等级</f>
        <v/>
      </c>
      <c r="AA1495" s="533" t="str">
        <f>六年级折返跑得分</f>
        <v/>
      </c>
      <c r="AB1495" s="515" t="str">
        <f>六年级等级</f>
        <v/>
      </c>
      <c r="AC1495" s="533" t="str">
        <f>六年级跳绳附加分</f>
        <v/>
      </c>
      <c r="AD1495" s="534" t="str">
        <f>六年级标准分</f>
        <v/>
      </c>
      <c r="AE1495" s="534" t="str">
        <f>六年级总分</f>
        <v/>
      </c>
      <c r="AF1495" s="517" t="str">
        <f>六年级等级</f>
        <v/>
      </c>
    </row>
    <row r="1496" spans="1:32">
      <c r="A1496" s="476">
        <v>622</v>
      </c>
      <c r="B1496" s="477">
        <v>24</v>
      </c>
      <c r="C1496" s="632"/>
      <c r="D1496" s="633"/>
      <c r="E1496" s="632"/>
      <c r="F1496" s="625"/>
      <c r="G1496" s="608"/>
      <c r="H1496" s="475"/>
      <c r="I1496" s="613"/>
      <c r="J1496" s="614"/>
      <c r="K1496" s="614"/>
      <c r="L1496" s="615"/>
      <c r="M1496" s="616"/>
      <c r="N1496" s="505" t="str">
        <f>六年级BMI</f>
        <v/>
      </c>
      <c r="O1496" s="499" t="str">
        <f>六年级BMI等级</f>
        <v/>
      </c>
      <c r="P1496" s="500" t="str">
        <f>六年级BMI得分</f>
        <v/>
      </c>
      <c r="Q1496" s="515" t="str">
        <f>六年级肺活量得分</f>
        <v/>
      </c>
      <c r="R1496" s="512" t="str">
        <f>六年级等级</f>
        <v/>
      </c>
      <c r="S1496" s="516" t="str">
        <f>六年级50米跑得分</f>
        <v/>
      </c>
      <c r="T1496" s="517" t="str">
        <f>六年级等级</f>
        <v/>
      </c>
      <c r="U1496" s="516" t="str">
        <f>六年级坐位体前屈得分</f>
        <v/>
      </c>
      <c r="V1496" s="517" t="str">
        <f>六年级等级</f>
        <v/>
      </c>
      <c r="W1496" s="516" t="str">
        <f>六年级一分钟跳绳得分</f>
        <v/>
      </c>
      <c r="X1496" s="517" t="str">
        <f>六年级等级</f>
        <v/>
      </c>
      <c r="Y1496" s="515" t="str">
        <f>六年级仰卧起坐得分</f>
        <v/>
      </c>
      <c r="Z1496" s="518" t="str">
        <f>六年级等级</f>
        <v/>
      </c>
      <c r="AA1496" s="533" t="str">
        <f>六年级折返跑得分</f>
        <v/>
      </c>
      <c r="AB1496" s="515" t="str">
        <f>六年级等级</f>
        <v/>
      </c>
      <c r="AC1496" s="533" t="str">
        <f>六年级跳绳附加分</f>
        <v/>
      </c>
      <c r="AD1496" s="534" t="str">
        <f>六年级标准分</f>
        <v/>
      </c>
      <c r="AE1496" s="534" t="str">
        <f>六年级总分</f>
        <v/>
      </c>
      <c r="AF1496" s="517" t="str">
        <f>六年级等级</f>
        <v/>
      </c>
    </row>
    <row r="1497" spans="1:32">
      <c r="A1497" s="476">
        <v>622</v>
      </c>
      <c r="B1497" s="477">
        <v>25</v>
      </c>
      <c r="C1497" s="632"/>
      <c r="D1497" s="633"/>
      <c r="E1497" s="632"/>
      <c r="F1497" s="625"/>
      <c r="G1497" s="608"/>
      <c r="H1497" s="475"/>
      <c r="I1497" s="613"/>
      <c r="J1497" s="614"/>
      <c r="K1497" s="614"/>
      <c r="L1497" s="615"/>
      <c r="M1497" s="616"/>
      <c r="N1497" s="505" t="str">
        <f>六年级BMI</f>
        <v/>
      </c>
      <c r="O1497" s="499" t="str">
        <f>六年级BMI等级</f>
        <v/>
      </c>
      <c r="P1497" s="500" t="str">
        <f>六年级BMI得分</f>
        <v/>
      </c>
      <c r="Q1497" s="515" t="str">
        <f>六年级肺活量得分</f>
        <v/>
      </c>
      <c r="R1497" s="512" t="str">
        <f>六年级等级</f>
        <v/>
      </c>
      <c r="S1497" s="516" t="str">
        <f>六年级50米跑得分</f>
        <v/>
      </c>
      <c r="T1497" s="517" t="str">
        <f>六年级等级</f>
        <v/>
      </c>
      <c r="U1497" s="516" t="str">
        <f>六年级坐位体前屈得分</f>
        <v/>
      </c>
      <c r="V1497" s="517" t="str">
        <f>六年级等级</f>
        <v/>
      </c>
      <c r="W1497" s="516" t="str">
        <f>六年级一分钟跳绳得分</f>
        <v/>
      </c>
      <c r="X1497" s="517" t="str">
        <f>六年级等级</f>
        <v/>
      </c>
      <c r="Y1497" s="515" t="str">
        <f>六年级仰卧起坐得分</f>
        <v/>
      </c>
      <c r="Z1497" s="518" t="str">
        <f>六年级等级</f>
        <v/>
      </c>
      <c r="AA1497" s="533" t="str">
        <f>六年级折返跑得分</f>
        <v/>
      </c>
      <c r="AB1497" s="515" t="str">
        <f>六年级等级</f>
        <v/>
      </c>
      <c r="AC1497" s="533" t="str">
        <f>六年级跳绳附加分</f>
        <v/>
      </c>
      <c r="AD1497" s="534" t="str">
        <f>六年级标准分</f>
        <v/>
      </c>
      <c r="AE1497" s="534" t="str">
        <f>六年级总分</f>
        <v/>
      </c>
      <c r="AF1497" s="517" t="str">
        <f>六年级等级</f>
        <v/>
      </c>
    </row>
    <row r="1498" spans="1:32">
      <c r="A1498" s="476">
        <v>622</v>
      </c>
      <c r="B1498" s="477">
        <v>26</v>
      </c>
      <c r="C1498" s="632"/>
      <c r="D1498" s="633"/>
      <c r="E1498" s="632"/>
      <c r="F1498" s="625"/>
      <c r="G1498" s="608"/>
      <c r="H1498" s="475"/>
      <c r="I1498" s="613"/>
      <c r="J1498" s="614"/>
      <c r="K1498" s="614"/>
      <c r="L1498" s="615"/>
      <c r="M1498" s="616"/>
      <c r="N1498" s="505" t="str">
        <f>六年级BMI</f>
        <v/>
      </c>
      <c r="O1498" s="499" t="str">
        <f>六年级BMI等级</f>
        <v/>
      </c>
      <c r="P1498" s="500" t="str">
        <f>六年级BMI得分</f>
        <v/>
      </c>
      <c r="Q1498" s="515" t="str">
        <f>六年级肺活量得分</f>
        <v/>
      </c>
      <c r="R1498" s="512" t="str">
        <f>六年级等级</f>
        <v/>
      </c>
      <c r="S1498" s="516" t="str">
        <f>六年级50米跑得分</f>
        <v/>
      </c>
      <c r="T1498" s="517" t="str">
        <f>六年级等级</f>
        <v/>
      </c>
      <c r="U1498" s="516" t="str">
        <f>六年级坐位体前屈得分</f>
        <v/>
      </c>
      <c r="V1498" s="517" t="str">
        <f>六年级等级</f>
        <v/>
      </c>
      <c r="W1498" s="516" t="str">
        <f>六年级一分钟跳绳得分</f>
        <v/>
      </c>
      <c r="X1498" s="517" t="str">
        <f>六年级等级</f>
        <v/>
      </c>
      <c r="Y1498" s="515" t="str">
        <f>六年级仰卧起坐得分</f>
        <v/>
      </c>
      <c r="Z1498" s="518" t="str">
        <f>六年级等级</f>
        <v/>
      </c>
      <c r="AA1498" s="533" t="str">
        <f>六年级折返跑得分</f>
        <v/>
      </c>
      <c r="AB1498" s="515" t="str">
        <f>六年级等级</f>
        <v/>
      </c>
      <c r="AC1498" s="533" t="str">
        <f>六年级跳绳附加分</f>
        <v/>
      </c>
      <c r="AD1498" s="534" t="str">
        <f>六年级标准分</f>
        <v/>
      </c>
      <c r="AE1498" s="534" t="str">
        <f>六年级总分</f>
        <v/>
      </c>
      <c r="AF1498" s="517" t="str">
        <f>六年级等级</f>
        <v/>
      </c>
    </row>
    <row r="1499" spans="1:32">
      <c r="A1499" s="476">
        <v>622</v>
      </c>
      <c r="B1499" s="477">
        <v>27</v>
      </c>
      <c r="C1499" s="632"/>
      <c r="D1499" s="633"/>
      <c r="E1499" s="632"/>
      <c r="F1499" s="625"/>
      <c r="G1499" s="608"/>
      <c r="H1499" s="475"/>
      <c r="I1499" s="613"/>
      <c r="J1499" s="614"/>
      <c r="K1499" s="614"/>
      <c r="L1499" s="615"/>
      <c r="M1499" s="616"/>
      <c r="N1499" s="505" t="str">
        <f>六年级BMI</f>
        <v/>
      </c>
      <c r="O1499" s="499" t="str">
        <f>六年级BMI等级</f>
        <v/>
      </c>
      <c r="P1499" s="500" t="str">
        <f>六年级BMI得分</f>
        <v/>
      </c>
      <c r="Q1499" s="515" t="str">
        <f>六年级肺活量得分</f>
        <v/>
      </c>
      <c r="R1499" s="512" t="str">
        <f>六年级等级</f>
        <v/>
      </c>
      <c r="S1499" s="516" t="str">
        <f>六年级50米跑得分</f>
        <v/>
      </c>
      <c r="T1499" s="517" t="str">
        <f>六年级等级</f>
        <v/>
      </c>
      <c r="U1499" s="516" t="str">
        <f>六年级坐位体前屈得分</f>
        <v/>
      </c>
      <c r="V1499" s="517" t="str">
        <f>六年级等级</f>
        <v/>
      </c>
      <c r="W1499" s="516" t="str">
        <f>六年级一分钟跳绳得分</f>
        <v/>
      </c>
      <c r="X1499" s="517" t="str">
        <f>六年级等级</f>
        <v/>
      </c>
      <c r="Y1499" s="515" t="str">
        <f>六年级仰卧起坐得分</f>
        <v/>
      </c>
      <c r="Z1499" s="518" t="str">
        <f>六年级等级</f>
        <v/>
      </c>
      <c r="AA1499" s="533" t="str">
        <f>六年级折返跑得分</f>
        <v/>
      </c>
      <c r="AB1499" s="515" t="str">
        <f>六年级等级</f>
        <v/>
      </c>
      <c r="AC1499" s="533" t="str">
        <f>六年级跳绳附加分</f>
        <v/>
      </c>
      <c r="AD1499" s="534" t="str">
        <f>六年级标准分</f>
        <v/>
      </c>
      <c r="AE1499" s="534" t="str">
        <f>六年级总分</f>
        <v/>
      </c>
      <c r="AF1499" s="517" t="str">
        <f>六年级等级</f>
        <v/>
      </c>
    </row>
    <row r="1500" spans="1:32">
      <c r="A1500" s="476">
        <v>622</v>
      </c>
      <c r="B1500" s="477">
        <v>28</v>
      </c>
      <c r="C1500" s="632"/>
      <c r="D1500" s="633"/>
      <c r="E1500" s="632"/>
      <c r="F1500" s="625"/>
      <c r="G1500" s="608"/>
      <c r="H1500" s="475"/>
      <c r="I1500" s="613"/>
      <c r="J1500" s="614"/>
      <c r="K1500" s="614"/>
      <c r="L1500" s="615"/>
      <c r="M1500" s="616"/>
      <c r="N1500" s="505" t="str">
        <f>六年级BMI</f>
        <v/>
      </c>
      <c r="O1500" s="499" t="str">
        <f>六年级BMI等级</f>
        <v/>
      </c>
      <c r="P1500" s="500" t="str">
        <f>六年级BMI得分</f>
        <v/>
      </c>
      <c r="Q1500" s="515" t="str">
        <f>六年级肺活量得分</f>
        <v/>
      </c>
      <c r="R1500" s="512" t="str">
        <f>六年级等级</f>
        <v/>
      </c>
      <c r="S1500" s="516" t="str">
        <f>六年级50米跑得分</f>
        <v/>
      </c>
      <c r="T1500" s="517" t="str">
        <f>六年级等级</f>
        <v/>
      </c>
      <c r="U1500" s="516" t="str">
        <f>六年级坐位体前屈得分</f>
        <v/>
      </c>
      <c r="V1500" s="517" t="str">
        <f>六年级等级</f>
        <v/>
      </c>
      <c r="W1500" s="516" t="str">
        <f>六年级一分钟跳绳得分</f>
        <v/>
      </c>
      <c r="X1500" s="517" t="str">
        <f>六年级等级</f>
        <v/>
      </c>
      <c r="Y1500" s="515" t="str">
        <f>六年级仰卧起坐得分</f>
        <v/>
      </c>
      <c r="Z1500" s="518" t="str">
        <f>六年级等级</f>
        <v/>
      </c>
      <c r="AA1500" s="533" t="str">
        <f>六年级折返跑得分</f>
        <v/>
      </c>
      <c r="AB1500" s="515" t="str">
        <f>六年级等级</f>
        <v/>
      </c>
      <c r="AC1500" s="533" t="str">
        <f>六年级跳绳附加分</f>
        <v/>
      </c>
      <c r="AD1500" s="534" t="str">
        <f>六年级标准分</f>
        <v/>
      </c>
      <c r="AE1500" s="534" t="str">
        <f>六年级总分</f>
        <v/>
      </c>
      <c r="AF1500" s="517" t="str">
        <f>六年级等级</f>
        <v/>
      </c>
    </row>
    <row r="1501" spans="1:32">
      <c r="A1501" s="476">
        <v>622</v>
      </c>
      <c r="B1501" s="477">
        <v>29</v>
      </c>
      <c r="C1501" s="632"/>
      <c r="D1501" s="633"/>
      <c r="E1501" s="632"/>
      <c r="F1501" s="625"/>
      <c r="G1501" s="608"/>
      <c r="H1501" s="475"/>
      <c r="I1501" s="613"/>
      <c r="J1501" s="614"/>
      <c r="K1501" s="614"/>
      <c r="L1501" s="615"/>
      <c r="M1501" s="616"/>
      <c r="N1501" s="505" t="str">
        <f>六年级BMI</f>
        <v/>
      </c>
      <c r="O1501" s="499" t="str">
        <f>六年级BMI等级</f>
        <v/>
      </c>
      <c r="P1501" s="500" t="str">
        <f>六年级BMI得分</f>
        <v/>
      </c>
      <c r="Q1501" s="515" t="str">
        <f>六年级肺活量得分</f>
        <v/>
      </c>
      <c r="R1501" s="512" t="str">
        <f>六年级等级</f>
        <v/>
      </c>
      <c r="S1501" s="516" t="str">
        <f>六年级50米跑得分</f>
        <v/>
      </c>
      <c r="T1501" s="517" t="str">
        <f>六年级等级</f>
        <v/>
      </c>
      <c r="U1501" s="516" t="str">
        <f>六年级坐位体前屈得分</f>
        <v/>
      </c>
      <c r="V1501" s="517" t="str">
        <f>六年级等级</f>
        <v/>
      </c>
      <c r="W1501" s="516" t="str">
        <f>六年级一分钟跳绳得分</f>
        <v/>
      </c>
      <c r="X1501" s="517" t="str">
        <f>六年级等级</f>
        <v/>
      </c>
      <c r="Y1501" s="515" t="str">
        <f>六年级仰卧起坐得分</f>
        <v/>
      </c>
      <c r="Z1501" s="518" t="str">
        <f>六年级等级</f>
        <v/>
      </c>
      <c r="AA1501" s="533" t="str">
        <f>六年级折返跑得分</f>
        <v/>
      </c>
      <c r="AB1501" s="515" t="str">
        <f>六年级等级</f>
        <v/>
      </c>
      <c r="AC1501" s="533" t="str">
        <f>六年级跳绳附加分</f>
        <v/>
      </c>
      <c r="AD1501" s="534" t="str">
        <f>六年级标准分</f>
        <v/>
      </c>
      <c r="AE1501" s="534" t="str">
        <f>六年级总分</f>
        <v/>
      </c>
      <c r="AF1501" s="517" t="str">
        <f>六年级等级</f>
        <v/>
      </c>
    </row>
    <row r="1502" spans="1:32">
      <c r="A1502" s="476">
        <v>622</v>
      </c>
      <c r="B1502" s="477">
        <v>30</v>
      </c>
      <c r="C1502" s="632"/>
      <c r="D1502" s="633"/>
      <c r="E1502" s="632"/>
      <c r="F1502" s="625"/>
      <c r="G1502" s="608"/>
      <c r="H1502" s="475"/>
      <c r="I1502" s="613"/>
      <c r="J1502" s="614"/>
      <c r="K1502" s="614"/>
      <c r="L1502" s="615"/>
      <c r="M1502" s="616"/>
      <c r="N1502" s="505" t="str">
        <f>六年级BMI</f>
        <v/>
      </c>
      <c r="O1502" s="499" t="str">
        <f>六年级BMI等级</f>
        <v/>
      </c>
      <c r="P1502" s="500" t="str">
        <f>六年级BMI得分</f>
        <v/>
      </c>
      <c r="Q1502" s="515" t="str">
        <f>六年级肺活量得分</f>
        <v/>
      </c>
      <c r="R1502" s="512" t="str">
        <f>六年级等级</f>
        <v/>
      </c>
      <c r="S1502" s="516" t="str">
        <f>六年级50米跑得分</f>
        <v/>
      </c>
      <c r="T1502" s="517" t="str">
        <f>六年级等级</f>
        <v/>
      </c>
      <c r="U1502" s="516" t="str">
        <f>六年级坐位体前屈得分</f>
        <v/>
      </c>
      <c r="V1502" s="517" t="str">
        <f>六年级等级</f>
        <v/>
      </c>
      <c r="W1502" s="516" t="str">
        <f>六年级一分钟跳绳得分</f>
        <v/>
      </c>
      <c r="X1502" s="517" t="str">
        <f>六年级等级</f>
        <v/>
      </c>
      <c r="Y1502" s="515" t="str">
        <f>六年级仰卧起坐得分</f>
        <v/>
      </c>
      <c r="Z1502" s="518" t="str">
        <f>六年级等级</f>
        <v/>
      </c>
      <c r="AA1502" s="533" t="str">
        <f>六年级折返跑得分</f>
        <v/>
      </c>
      <c r="AB1502" s="515" t="str">
        <f>六年级等级</f>
        <v/>
      </c>
      <c r="AC1502" s="533" t="str">
        <f>六年级跳绳附加分</f>
        <v/>
      </c>
      <c r="AD1502" s="534" t="str">
        <f>六年级标准分</f>
        <v/>
      </c>
      <c r="AE1502" s="534" t="str">
        <f>六年级总分</f>
        <v/>
      </c>
      <c r="AF1502" s="517" t="str">
        <f>六年级等级</f>
        <v/>
      </c>
    </row>
    <row r="1503" spans="1:32">
      <c r="A1503" s="476">
        <v>622</v>
      </c>
      <c r="B1503" s="477">
        <v>31</v>
      </c>
      <c r="C1503" s="632"/>
      <c r="D1503" s="633"/>
      <c r="E1503" s="632"/>
      <c r="F1503" s="625"/>
      <c r="G1503" s="608"/>
      <c r="H1503" s="475"/>
      <c r="I1503" s="613"/>
      <c r="J1503" s="614"/>
      <c r="K1503" s="614"/>
      <c r="L1503" s="615"/>
      <c r="M1503" s="616"/>
      <c r="N1503" s="505" t="str">
        <f>六年级BMI</f>
        <v/>
      </c>
      <c r="O1503" s="499" t="str">
        <f>六年级BMI等级</f>
        <v/>
      </c>
      <c r="P1503" s="500" t="str">
        <f>六年级BMI得分</f>
        <v/>
      </c>
      <c r="Q1503" s="515" t="str">
        <f>六年级肺活量得分</f>
        <v/>
      </c>
      <c r="R1503" s="512" t="str">
        <f>六年级等级</f>
        <v/>
      </c>
      <c r="S1503" s="516" t="str">
        <f>六年级50米跑得分</f>
        <v/>
      </c>
      <c r="T1503" s="517" t="str">
        <f>六年级等级</f>
        <v/>
      </c>
      <c r="U1503" s="516" t="str">
        <f>六年级坐位体前屈得分</f>
        <v/>
      </c>
      <c r="V1503" s="517" t="str">
        <f>六年级等级</f>
        <v/>
      </c>
      <c r="W1503" s="516" t="str">
        <f>六年级一分钟跳绳得分</f>
        <v/>
      </c>
      <c r="X1503" s="517" t="str">
        <f>六年级等级</f>
        <v/>
      </c>
      <c r="Y1503" s="515" t="str">
        <f>六年级仰卧起坐得分</f>
        <v/>
      </c>
      <c r="Z1503" s="518" t="str">
        <f>六年级等级</f>
        <v/>
      </c>
      <c r="AA1503" s="533" t="str">
        <f>六年级折返跑得分</f>
        <v/>
      </c>
      <c r="AB1503" s="515" t="str">
        <f>六年级等级</f>
        <v/>
      </c>
      <c r="AC1503" s="533" t="str">
        <f>六年级跳绳附加分</f>
        <v/>
      </c>
      <c r="AD1503" s="534" t="str">
        <f>六年级标准分</f>
        <v/>
      </c>
      <c r="AE1503" s="534" t="str">
        <f>六年级总分</f>
        <v/>
      </c>
      <c r="AF1503" s="517" t="str">
        <f>六年级等级</f>
        <v/>
      </c>
    </row>
    <row r="1504" spans="1:32">
      <c r="A1504" s="476">
        <v>622</v>
      </c>
      <c r="B1504" s="477">
        <v>32</v>
      </c>
      <c r="C1504" s="632"/>
      <c r="D1504" s="633"/>
      <c r="E1504" s="632"/>
      <c r="F1504" s="625"/>
      <c r="G1504" s="608"/>
      <c r="H1504" s="475"/>
      <c r="I1504" s="613"/>
      <c r="J1504" s="614"/>
      <c r="K1504" s="614"/>
      <c r="L1504" s="615"/>
      <c r="M1504" s="616"/>
      <c r="N1504" s="505" t="str">
        <f>六年级BMI</f>
        <v/>
      </c>
      <c r="O1504" s="499" t="str">
        <f>六年级BMI等级</f>
        <v/>
      </c>
      <c r="P1504" s="500" t="str">
        <f>六年级BMI得分</f>
        <v/>
      </c>
      <c r="Q1504" s="515" t="str">
        <f>六年级肺活量得分</f>
        <v/>
      </c>
      <c r="R1504" s="512" t="str">
        <f>六年级等级</f>
        <v/>
      </c>
      <c r="S1504" s="516" t="str">
        <f>六年级50米跑得分</f>
        <v/>
      </c>
      <c r="T1504" s="517" t="str">
        <f>六年级等级</f>
        <v/>
      </c>
      <c r="U1504" s="516" t="str">
        <f>六年级坐位体前屈得分</f>
        <v/>
      </c>
      <c r="V1504" s="517" t="str">
        <f>六年级等级</f>
        <v/>
      </c>
      <c r="W1504" s="516" t="str">
        <f>六年级一分钟跳绳得分</f>
        <v/>
      </c>
      <c r="X1504" s="517" t="str">
        <f>六年级等级</f>
        <v/>
      </c>
      <c r="Y1504" s="515" t="str">
        <f>六年级仰卧起坐得分</f>
        <v/>
      </c>
      <c r="Z1504" s="518" t="str">
        <f>六年级等级</f>
        <v/>
      </c>
      <c r="AA1504" s="533" t="str">
        <f>六年级折返跑得分</f>
        <v/>
      </c>
      <c r="AB1504" s="515" t="str">
        <f>六年级等级</f>
        <v/>
      </c>
      <c r="AC1504" s="533" t="str">
        <f>六年级跳绳附加分</f>
        <v/>
      </c>
      <c r="AD1504" s="534" t="str">
        <f>六年级标准分</f>
        <v/>
      </c>
      <c r="AE1504" s="534" t="str">
        <f>六年级总分</f>
        <v/>
      </c>
      <c r="AF1504" s="517" t="str">
        <f>六年级等级</f>
        <v/>
      </c>
    </row>
    <row r="1505" spans="1:32">
      <c r="A1505" s="476">
        <v>622</v>
      </c>
      <c r="B1505" s="477">
        <v>33</v>
      </c>
      <c r="C1505" s="632"/>
      <c r="D1505" s="633"/>
      <c r="E1505" s="632"/>
      <c r="F1505" s="625"/>
      <c r="G1505" s="608"/>
      <c r="H1505" s="475"/>
      <c r="I1505" s="613"/>
      <c r="J1505" s="614"/>
      <c r="K1505" s="614"/>
      <c r="L1505" s="615"/>
      <c r="M1505" s="616"/>
      <c r="N1505" s="505" t="str">
        <f>六年级BMI</f>
        <v/>
      </c>
      <c r="O1505" s="499" t="str">
        <f>六年级BMI等级</f>
        <v/>
      </c>
      <c r="P1505" s="500" t="str">
        <f>六年级BMI得分</f>
        <v/>
      </c>
      <c r="Q1505" s="515" t="str">
        <f>六年级肺活量得分</f>
        <v/>
      </c>
      <c r="R1505" s="512" t="str">
        <f>六年级等级</f>
        <v/>
      </c>
      <c r="S1505" s="516" t="str">
        <f>六年级50米跑得分</f>
        <v/>
      </c>
      <c r="T1505" s="517" t="str">
        <f>六年级等级</f>
        <v/>
      </c>
      <c r="U1505" s="516" t="str">
        <f>六年级坐位体前屈得分</f>
        <v/>
      </c>
      <c r="V1505" s="517" t="str">
        <f>六年级等级</f>
        <v/>
      </c>
      <c r="W1505" s="516" t="str">
        <f>六年级一分钟跳绳得分</f>
        <v/>
      </c>
      <c r="X1505" s="517" t="str">
        <f>六年级等级</f>
        <v/>
      </c>
      <c r="Y1505" s="515" t="str">
        <f>六年级仰卧起坐得分</f>
        <v/>
      </c>
      <c r="Z1505" s="518" t="str">
        <f>六年级等级</f>
        <v/>
      </c>
      <c r="AA1505" s="533" t="str">
        <f>六年级折返跑得分</f>
        <v/>
      </c>
      <c r="AB1505" s="515" t="str">
        <f>六年级等级</f>
        <v/>
      </c>
      <c r="AC1505" s="533" t="str">
        <f>六年级跳绳附加分</f>
        <v/>
      </c>
      <c r="AD1505" s="534" t="str">
        <f>六年级标准分</f>
        <v/>
      </c>
      <c r="AE1505" s="534" t="str">
        <f>六年级总分</f>
        <v/>
      </c>
      <c r="AF1505" s="517" t="str">
        <f>六年级等级</f>
        <v/>
      </c>
    </row>
    <row r="1506" spans="1:32">
      <c r="A1506" s="476">
        <v>622</v>
      </c>
      <c r="B1506" s="477">
        <v>34</v>
      </c>
      <c r="C1506" s="632"/>
      <c r="D1506" s="633"/>
      <c r="E1506" s="632"/>
      <c r="F1506" s="625"/>
      <c r="G1506" s="608"/>
      <c r="H1506" s="475"/>
      <c r="I1506" s="613"/>
      <c r="J1506" s="614"/>
      <c r="K1506" s="614"/>
      <c r="L1506" s="615"/>
      <c r="M1506" s="616"/>
      <c r="N1506" s="505" t="str">
        <f>六年级BMI</f>
        <v/>
      </c>
      <c r="O1506" s="499" t="str">
        <f>六年级BMI等级</f>
        <v/>
      </c>
      <c r="P1506" s="500" t="str">
        <f>六年级BMI得分</f>
        <v/>
      </c>
      <c r="Q1506" s="515" t="str">
        <f>六年级肺活量得分</f>
        <v/>
      </c>
      <c r="R1506" s="512" t="str">
        <f>六年级等级</f>
        <v/>
      </c>
      <c r="S1506" s="516" t="str">
        <f>六年级50米跑得分</f>
        <v/>
      </c>
      <c r="T1506" s="517" t="str">
        <f>六年级等级</f>
        <v/>
      </c>
      <c r="U1506" s="516" t="str">
        <f>六年级坐位体前屈得分</f>
        <v/>
      </c>
      <c r="V1506" s="517" t="str">
        <f>六年级等级</f>
        <v/>
      </c>
      <c r="W1506" s="516" t="str">
        <f>六年级一分钟跳绳得分</f>
        <v/>
      </c>
      <c r="X1506" s="517" t="str">
        <f>六年级等级</f>
        <v/>
      </c>
      <c r="Y1506" s="515" t="str">
        <f>六年级仰卧起坐得分</f>
        <v/>
      </c>
      <c r="Z1506" s="518" t="str">
        <f>六年级等级</f>
        <v/>
      </c>
      <c r="AA1506" s="533" t="str">
        <f>六年级折返跑得分</f>
        <v/>
      </c>
      <c r="AB1506" s="515" t="str">
        <f>六年级等级</f>
        <v/>
      </c>
      <c r="AC1506" s="533" t="str">
        <f>六年级跳绳附加分</f>
        <v/>
      </c>
      <c r="AD1506" s="534" t="str">
        <f>六年级标准分</f>
        <v/>
      </c>
      <c r="AE1506" s="534" t="str">
        <f>六年级总分</f>
        <v/>
      </c>
      <c r="AF1506" s="517" t="str">
        <f>六年级等级</f>
        <v/>
      </c>
    </row>
    <row r="1507" spans="1:32">
      <c r="A1507" s="476">
        <v>622</v>
      </c>
      <c r="B1507" s="477">
        <v>35</v>
      </c>
      <c r="C1507" s="632"/>
      <c r="D1507" s="633"/>
      <c r="E1507" s="632"/>
      <c r="F1507" s="625"/>
      <c r="G1507" s="608"/>
      <c r="H1507" s="475"/>
      <c r="I1507" s="613"/>
      <c r="J1507" s="614"/>
      <c r="K1507" s="614"/>
      <c r="L1507" s="615"/>
      <c r="M1507" s="616"/>
      <c r="N1507" s="505" t="str">
        <f>六年级BMI</f>
        <v/>
      </c>
      <c r="O1507" s="499" t="str">
        <f>六年级BMI等级</f>
        <v/>
      </c>
      <c r="P1507" s="500" t="str">
        <f>六年级BMI得分</f>
        <v/>
      </c>
      <c r="Q1507" s="515" t="str">
        <f>六年级肺活量得分</f>
        <v/>
      </c>
      <c r="R1507" s="512" t="str">
        <f>六年级等级</f>
        <v/>
      </c>
      <c r="S1507" s="516" t="str">
        <f>六年级50米跑得分</f>
        <v/>
      </c>
      <c r="T1507" s="517" t="str">
        <f>六年级等级</f>
        <v/>
      </c>
      <c r="U1507" s="516" t="str">
        <f>六年级坐位体前屈得分</f>
        <v/>
      </c>
      <c r="V1507" s="517" t="str">
        <f>六年级等级</f>
        <v/>
      </c>
      <c r="W1507" s="516" t="str">
        <f>六年级一分钟跳绳得分</f>
        <v/>
      </c>
      <c r="X1507" s="517" t="str">
        <f>六年级等级</f>
        <v/>
      </c>
      <c r="Y1507" s="515" t="str">
        <f>六年级仰卧起坐得分</f>
        <v/>
      </c>
      <c r="Z1507" s="518" t="str">
        <f>六年级等级</f>
        <v/>
      </c>
      <c r="AA1507" s="533" t="str">
        <f>六年级折返跑得分</f>
        <v/>
      </c>
      <c r="AB1507" s="515" t="str">
        <f>六年级等级</f>
        <v/>
      </c>
      <c r="AC1507" s="533" t="str">
        <f>六年级跳绳附加分</f>
        <v/>
      </c>
      <c r="AD1507" s="534" t="str">
        <f>六年级标准分</f>
        <v/>
      </c>
      <c r="AE1507" s="534" t="str">
        <f>六年级总分</f>
        <v/>
      </c>
      <c r="AF1507" s="517" t="str">
        <f>六年级等级</f>
        <v/>
      </c>
    </row>
    <row r="1508" spans="1:32">
      <c r="A1508" s="476">
        <v>622</v>
      </c>
      <c r="B1508" s="477">
        <v>36</v>
      </c>
      <c r="C1508" s="632"/>
      <c r="D1508" s="633"/>
      <c r="E1508" s="632"/>
      <c r="F1508" s="625"/>
      <c r="G1508" s="608"/>
      <c r="H1508" s="475"/>
      <c r="I1508" s="613"/>
      <c r="J1508" s="614"/>
      <c r="K1508" s="614"/>
      <c r="L1508" s="615"/>
      <c r="M1508" s="616"/>
      <c r="N1508" s="505" t="str">
        <f>六年级BMI</f>
        <v/>
      </c>
      <c r="O1508" s="499" t="str">
        <f>六年级BMI等级</f>
        <v/>
      </c>
      <c r="P1508" s="500" t="str">
        <f>六年级BMI得分</f>
        <v/>
      </c>
      <c r="Q1508" s="515" t="str">
        <f>六年级肺活量得分</f>
        <v/>
      </c>
      <c r="R1508" s="512" t="str">
        <f>六年级等级</f>
        <v/>
      </c>
      <c r="S1508" s="516" t="str">
        <f>六年级50米跑得分</f>
        <v/>
      </c>
      <c r="T1508" s="517" t="str">
        <f>六年级等级</f>
        <v/>
      </c>
      <c r="U1508" s="516" t="str">
        <f>六年级坐位体前屈得分</f>
        <v/>
      </c>
      <c r="V1508" s="517" t="str">
        <f>六年级等级</f>
        <v/>
      </c>
      <c r="W1508" s="516" t="str">
        <f>六年级一分钟跳绳得分</f>
        <v/>
      </c>
      <c r="X1508" s="517" t="str">
        <f>六年级等级</f>
        <v/>
      </c>
      <c r="Y1508" s="515" t="str">
        <f>六年级仰卧起坐得分</f>
        <v/>
      </c>
      <c r="Z1508" s="518" t="str">
        <f>六年级等级</f>
        <v/>
      </c>
      <c r="AA1508" s="533" t="str">
        <f>六年级折返跑得分</f>
        <v/>
      </c>
      <c r="AB1508" s="515" t="str">
        <f>六年级等级</f>
        <v/>
      </c>
      <c r="AC1508" s="533" t="str">
        <f>六年级跳绳附加分</f>
        <v/>
      </c>
      <c r="AD1508" s="534" t="str">
        <f>六年级标准分</f>
        <v/>
      </c>
      <c r="AE1508" s="534" t="str">
        <f>六年级总分</f>
        <v/>
      </c>
      <c r="AF1508" s="517" t="str">
        <f>六年级等级</f>
        <v/>
      </c>
    </row>
    <row r="1509" spans="1:32">
      <c r="A1509" s="476">
        <v>622</v>
      </c>
      <c r="B1509" s="477">
        <v>37</v>
      </c>
      <c r="C1509" s="632"/>
      <c r="D1509" s="633"/>
      <c r="E1509" s="632"/>
      <c r="F1509" s="625"/>
      <c r="G1509" s="608"/>
      <c r="H1509" s="475"/>
      <c r="I1509" s="613"/>
      <c r="J1509" s="614"/>
      <c r="K1509" s="614"/>
      <c r="L1509" s="615"/>
      <c r="M1509" s="616"/>
      <c r="N1509" s="505" t="str">
        <f>六年级BMI</f>
        <v/>
      </c>
      <c r="O1509" s="499" t="str">
        <f>六年级BMI等级</f>
        <v/>
      </c>
      <c r="P1509" s="500" t="str">
        <f>六年级BMI得分</f>
        <v/>
      </c>
      <c r="Q1509" s="515" t="str">
        <f>六年级肺活量得分</f>
        <v/>
      </c>
      <c r="R1509" s="512" t="str">
        <f>六年级等级</f>
        <v/>
      </c>
      <c r="S1509" s="516" t="str">
        <f>六年级50米跑得分</f>
        <v/>
      </c>
      <c r="T1509" s="517" t="str">
        <f>六年级等级</f>
        <v/>
      </c>
      <c r="U1509" s="516" t="str">
        <f>六年级坐位体前屈得分</f>
        <v/>
      </c>
      <c r="V1509" s="517" t="str">
        <f>六年级等级</f>
        <v/>
      </c>
      <c r="W1509" s="516" t="str">
        <f>六年级一分钟跳绳得分</f>
        <v/>
      </c>
      <c r="X1509" s="517" t="str">
        <f>六年级等级</f>
        <v/>
      </c>
      <c r="Y1509" s="515" t="str">
        <f>六年级仰卧起坐得分</f>
        <v/>
      </c>
      <c r="Z1509" s="518" t="str">
        <f>六年级等级</f>
        <v/>
      </c>
      <c r="AA1509" s="533" t="str">
        <f>六年级折返跑得分</f>
        <v/>
      </c>
      <c r="AB1509" s="515" t="str">
        <f>六年级等级</f>
        <v/>
      </c>
      <c r="AC1509" s="533" t="str">
        <f>六年级跳绳附加分</f>
        <v/>
      </c>
      <c r="AD1509" s="534" t="str">
        <f>六年级标准分</f>
        <v/>
      </c>
      <c r="AE1509" s="534" t="str">
        <f>六年级总分</f>
        <v/>
      </c>
      <c r="AF1509" s="517" t="str">
        <f>六年级等级</f>
        <v/>
      </c>
    </row>
    <row r="1510" spans="1:32">
      <c r="A1510" s="476">
        <v>622</v>
      </c>
      <c r="B1510" s="477">
        <v>38</v>
      </c>
      <c r="C1510" s="632"/>
      <c r="D1510" s="633"/>
      <c r="E1510" s="632"/>
      <c r="F1510" s="625"/>
      <c r="G1510" s="608"/>
      <c r="H1510" s="475"/>
      <c r="I1510" s="613"/>
      <c r="J1510" s="614"/>
      <c r="K1510" s="614"/>
      <c r="L1510" s="615"/>
      <c r="M1510" s="616"/>
      <c r="N1510" s="505" t="str">
        <f>六年级BMI</f>
        <v/>
      </c>
      <c r="O1510" s="499" t="str">
        <f>六年级BMI等级</f>
        <v/>
      </c>
      <c r="P1510" s="500" t="str">
        <f>六年级BMI得分</f>
        <v/>
      </c>
      <c r="Q1510" s="515" t="str">
        <f>六年级肺活量得分</f>
        <v/>
      </c>
      <c r="R1510" s="512" t="str">
        <f>六年级等级</f>
        <v/>
      </c>
      <c r="S1510" s="516" t="str">
        <f>六年级50米跑得分</f>
        <v/>
      </c>
      <c r="T1510" s="517" t="str">
        <f>六年级等级</f>
        <v/>
      </c>
      <c r="U1510" s="516" t="str">
        <f>六年级坐位体前屈得分</f>
        <v/>
      </c>
      <c r="V1510" s="517" t="str">
        <f>六年级等级</f>
        <v/>
      </c>
      <c r="W1510" s="516" t="str">
        <f>六年级一分钟跳绳得分</f>
        <v/>
      </c>
      <c r="X1510" s="517" t="str">
        <f>六年级等级</f>
        <v/>
      </c>
      <c r="Y1510" s="515" t="str">
        <f>六年级仰卧起坐得分</f>
        <v/>
      </c>
      <c r="Z1510" s="518" t="str">
        <f>六年级等级</f>
        <v/>
      </c>
      <c r="AA1510" s="533" t="str">
        <f>六年级折返跑得分</f>
        <v/>
      </c>
      <c r="AB1510" s="515" t="str">
        <f>六年级等级</f>
        <v/>
      </c>
      <c r="AC1510" s="533" t="str">
        <f>六年级跳绳附加分</f>
        <v/>
      </c>
      <c r="AD1510" s="534" t="str">
        <f>六年级标准分</f>
        <v/>
      </c>
      <c r="AE1510" s="534" t="str">
        <f>六年级总分</f>
        <v/>
      </c>
      <c r="AF1510" s="517" t="str">
        <f>六年级等级</f>
        <v/>
      </c>
    </row>
    <row r="1511" spans="1:32">
      <c r="A1511" s="476">
        <v>622</v>
      </c>
      <c r="B1511" s="477">
        <v>39</v>
      </c>
      <c r="C1511" s="632"/>
      <c r="D1511" s="633"/>
      <c r="E1511" s="632"/>
      <c r="F1511" s="625"/>
      <c r="G1511" s="608"/>
      <c r="H1511" s="475"/>
      <c r="I1511" s="613"/>
      <c r="J1511" s="614"/>
      <c r="K1511" s="614"/>
      <c r="L1511" s="615"/>
      <c r="M1511" s="616"/>
      <c r="N1511" s="505" t="str">
        <f>六年级BMI</f>
        <v/>
      </c>
      <c r="O1511" s="499" t="str">
        <f>六年级BMI等级</f>
        <v/>
      </c>
      <c r="P1511" s="500" t="str">
        <f>六年级BMI得分</f>
        <v/>
      </c>
      <c r="Q1511" s="515" t="str">
        <f>六年级肺活量得分</f>
        <v/>
      </c>
      <c r="R1511" s="512" t="str">
        <f>六年级等级</f>
        <v/>
      </c>
      <c r="S1511" s="516" t="str">
        <f>六年级50米跑得分</f>
        <v/>
      </c>
      <c r="T1511" s="517" t="str">
        <f>六年级等级</f>
        <v/>
      </c>
      <c r="U1511" s="516" t="str">
        <f>六年级坐位体前屈得分</f>
        <v/>
      </c>
      <c r="V1511" s="517" t="str">
        <f>六年级等级</f>
        <v/>
      </c>
      <c r="W1511" s="516" t="str">
        <f>六年级一分钟跳绳得分</f>
        <v/>
      </c>
      <c r="X1511" s="517" t="str">
        <f>六年级等级</f>
        <v/>
      </c>
      <c r="Y1511" s="515" t="str">
        <f>六年级仰卧起坐得分</f>
        <v/>
      </c>
      <c r="Z1511" s="518" t="str">
        <f>六年级等级</f>
        <v/>
      </c>
      <c r="AA1511" s="533" t="str">
        <f>六年级折返跑得分</f>
        <v/>
      </c>
      <c r="AB1511" s="515" t="str">
        <f>六年级等级</f>
        <v/>
      </c>
      <c r="AC1511" s="533" t="str">
        <f>六年级跳绳附加分</f>
        <v/>
      </c>
      <c r="AD1511" s="534" t="str">
        <f>六年级标准分</f>
        <v/>
      </c>
      <c r="AE1511" s="534" t="str">
        <f>六年级总分</f>
        <v/>
      </c>
      <c r="AF1511" s="517" t="str">
        <f>六年级等级</f>
        <v/>
      </c>
    </row>
    <row r="1512" spans="1:32">
      <c r="A1512" s="476">
        <v>622</v>
      </c>
      <c r="B1512" s="477">
        <v>40</v>
      </c>
      <c r="C1512" s="632"/>
      <c r="D1512" s="633"/>
      <c r="E1512" s="632"/>
      <c r="F1512" s="625"/>
      <c r="G1512" s="608"/>
      <c r="H1512" s="475"/>
      <c r="I1512" s="613"/>
      <c r="J1512" s="614"/>
      <c r="K1512" s="614"/>
      <c r="L1512" s="615"/>
      <c r="M1512" s="616"/>
      <c r="N1512" s="505" t="str">
        <f>六年级BMI</f>
        <v/>
      </c>
      <c r="O1512" s="499" t="str">
        <f>六年级BMI等级</f>
        <v/>
      </c>
      <c r="P1512" s="500" t="str">
        <f>六年级BMI得分</f>
        <v/>
      </c>
      <c r="Q1512" s="515" t="str">
        <f>六年级肺活量得分</f>
        <v/>
      </c>
      <c r="R1512" s="512" t="str">
        <f>六年级等级</f>
        <v/>
      </c>
      <c r="S1512" s="516" t="str">
        <f>六年级50米跑得分</f>
        <v/>
      </c>
      <c r="T1512" s="517" t="str">
        <f>六年级等级</f>
        <v/>
      </c>
      <c r="U1512" s="516" t="str">
        <f>六年级坐位体前屈得分</f>
        <v/>
      </c>
      <c r="V1512" s="517" t="str">
        <f>六年级等级</f>
        <v/>
      </c>
      <c r="W1512" s="516" t="str">
        <f>六年级一分钟跳绳得分</f>
        <v/>
      </c>
      <c r="X1512" s="517" t="str">
        <f>六年级等级</f>
        <v/>
      </c>
      <c r="Y1512" s="515" t="str">
        <f>六年级仰卧起坐得分</f>
        <v/>
      </c>
      <c r="Z1512" s="518" t="str">
        <f>六年级等级</f>
        <v/>
      </c>
      <c r="AA1512" s="533" t="str">
        <f>六年级折返跑得分</f>
        <v/>
      </c>
      <c r="AB1512" s="515" t="str">
        <f>六年级等级</f>
        <v/>
      </c>
      <c r="AC1512" s="533" t="str">
        <f>六年级跳绳附加分</f>
        <v/>
      </c>
      <c r="AD1512" s="534" t="str">
        <f>六年级标准分</f>
        <v/>
      </c>
      <c r="AE1512" s="534" t="str">
        <f>六年级总分</f>
        <v/>
      </c>
      <c r="AF1512" s="517" t="str">
        <f>六年级等级</f>
        <v/>
      </c>
    </row>
    <row r="1513" spans="1:32">
      <c r="A1513" s="476">
        <v>622</v>
      </c>
      <c r="B1513" s="477">
        <v>41</v>
      </c>
      <c r="C1513" s="632"/>
      <c r="D1513" s="633"/>
      <c r="E1513" s="632"/>
      <c r="F1513" s="625"/>
      <c r="G1513" s="608"/>
      <c r="H1513" s="475"/>
      <c r="I1513" s="613"/>
      <c r="J1513" s="614"/>
      <c r="K1513" s="614"/>
      <c r="L1513" s="615"/>
      <c r="M1513" s="616"/>
      <c r="N1513" s="505" t="str">
        <f>六年级BMI</f>
        <v/>
      </c>
      <c r="O1513" s="499" t="str">
        <f>六年级BMI等级</f>
        <v/>
      </c>
      <c r="P1513" s="500" t="str">
        <f>六年级BMI得分</f>
        <v/>
      </c>
      <c r="Q1513" s="515" t="str">
        <f>六年级肺活量得分</f>
        <v/>
      </c>
      <c r="R1513" s="512" t="str">
        <f>六年级等级</f>
        <v/>
      </c>
      <c r="S1513" s="516" t="str">
        <f>六年级50米跑得分</f>
        <v/>
      </c>
      <c r="T1513" s="517" t="str">
        <f>六年级等级</f>
        <v/>
      </c>
      <c r="U1513" s="516" t="str">
        <f>六年级坐位体前屈得分</f>
        <v/>
      </c>
      <c r="V1513" s="517" t="str">
        <f>六年级等级</f>
        <v/>
      </c>
      <c r="W1513" s="516" t="str">
        <f>六年级一分钟跳绳得分</f>
        <v/>
      </c>
      <c r="X1513" s="517" t="str">
        <f>六年级等级</f>
        <v/>
      </c>
      <c r="Y1513" s="515" t="str">
        <f>六年级仰卧起坐得分</f>
        <v/>
      </c>
      <c r="Z1513" s="518" t="str">
        <f>六年级等级</f>
        <v/>
      </c>
      <c r="AA1513" s="533" t="str">
        <f>六年级折返跑得分</f>
        <v/>
      </c>
      <c r="AB1513" s="515" t="str">
        <f>六年级等级</f>
        <v/>
      </c>
      <c r="AC1513" s="533" t="str">
        <f>六年级跳绳附加分</f>
        <v/>
      </c>
      <c r="AD1513" s="534" t="str">
        <f>六年级标准分</f>
        <v/>
      </c>
      <c r="AE1513" s="534" t="str">
        <f>六年级总分</f>
        <v/>
      </c>
      <c r="AF1513" s="517" t="str">
        <f>六年级等级</f>
        <v/>
      </c>
    </row>
    <row r="1514" spans="1:32">
      <c r="A1514" s="476">
        <v>622</v>
      </c>
      <c r="B1514" s="477">
        <v>42</v>
      </c>
      <c r="C1514" s="632"/>
      <c r="D1514" s="633"/>
      <c r="E1514" s="632"/>
      <c r="F1514" s="625"/>
      <c r="G1514" s="608"/>
      <c r="H1514" s="475"/>
      <c r="I1514" s="613"/>
      <c r="J1514" s="614"/>
      <c r="K1514" s="614"/>
      <c r="L1514" s="615"/>
      <c r="M1514" s="616"/>
      <c r="N1514" s="505" t="str">
        <f>六年级BMI</f>
        <v/>
      </c>
      <c r="O1514" s="499" t="str">
        <f>六年级BMI等级</f>
        <v/>
      </c>
      <c r="P1514" s="500" t="str">
        <f>六年级BMI得分</f>
        <v/>
      </c>
      <c r="Q1514" s="515" t="str">
        <f>六年级肺活量得分</f>
        <v/>
      </c>
      <c r="R1514" s="512" t="str">
        <f>六年级等级</f>
        <v/>
      </c>
      <c r="S1514" s="516" t="str">
        <f>六年级50米跑得分</f>
        <v/>
      </c>
      <c r="T1514" s="517" t="str">
        <f>六年级等级</f>
        <v/>
      </c>
      <c r="U1514" s="516" t="str">
        <f>六年级坐位体前屈得分</f>
        <v/>
      </c>
      <c r="V1514" s="517" t="str">
        <f>六年级等级</f>
        <v/>
      </c>
      <c r="W1514" s="516" t="str">
        <f>六年级一分钟跳绳得分</f>
        <v/>
      </c>
      <c r="X1514" s="517" t="str">
        <f>六年级等级</f>
        <v/>
      </c>
      <c r="Y1514" s="515" t="str">
        <f>六年级仰卧起坐得分</f>
        <v/>
      </c>
      <c r="Z1514" s="518" t="str">
        <f>六年级等级</f>
        <v/>
      </c>
      <c r="AA1514" s="533" t="str">
        <f>六年级折返跑得分</f>
        <v/>
      </c>
      <c r="AB1514" s="515" t="str">
        <f>六年级等级</f>
        <v/>
      </c>
      <c r="AC1514" s="533" t="str">
        <f>六年级跳绳附加分</f>
        <v/>
      </c>
      <c r="AD1514" s="534" t="str">
        <f>六年级标准分</f>
        <v/>
      </c>
      <c r="AE1514" s="534" t="str">
        <f>六年级总分</f>
        <v/>
      </c>
      <c r="AF1514" s="517" t="str">
        <f>六年级等级</f>
        <v/>
      </c>
    </row>
    <row r="1515" spans="1:32">
      <c r="A1515" s="476">
        <v>622</v>
      </c>
      <c r="B1515" s="477">
        <v>43</v>
      </c>
      <c r="C1515" s="632"/>
      <c r="D1515" s="633"/>
      <c r="E1515" s="632"/>
      <c r="F1515" s="625"/>
      <c r="G1515" s="608"/>
      <c r="H1515" s="475"/>
      <c r="I1515" s="613"/>
      <c r="J1515" s="614"/>
      <c r="K1515" s="614"/>
      <c r="L1515" s="615"/>
      <c r="M1515" s="616"/>
      <c r="N1515" s="505" t="str">
        <f>六年级BMI</f>
        <v/>
      </c>
      <c r="O1515" s="499" t="str">
        <f>六年级BMI等级</f>
        <v/>
      </c>
      <c r="P1515" s="500" t="str">
        <f>六年级BMI得分</f>
        <v/>
      </c>
      <c r="Q1515" s="515" t="str">
        <f>六年级肺活量得分</f>
        <v/>
      </c>
      <c r="R1515" s="512" t="str">
        <f>六年级等级</f>
        <v/>
      </c>
      <c r="S1515" s="516" t="str">
        <f>六年级50米跑得分</f>
        <v/>
      </c>
      <c r="T1515" s="517" t="str">
        <f>六年级等级</f>
        <v/>
      </c>
      <c r="U1515" s="516" t="str">
        <f>六年级坐位体前屈得分</f>
        <v/>
      </c>
      <c r="V1515" s="517" t="str">
        <f>六年级等级</f>
        <v/>
      </c>
      <c r="W1515" s="516" t="str">
        <f>六年级一分钟跳绳得分</f>
        <v/>
      </c>
      <c r="X1515" s="517" t="str">
        <f>六年级等级</f>
        <v/>
      </c>
      <c r="Y1515" s="515" t="str">
        <f>六年级仰卧起坐得分</f>
        <v/>
      </c>
      <c r="Z1515" s="518" t="str">
        <f>六年级等级</f>
        <v/>
      </c>
      <c r="AA1515" s="533" t="str">
        <f>六年级折返跑得分</f>
        <v/>
      </c>
      <c r="AB1515" s="515" t="str">
        <f>六年级等级</f>
        <v/>
      </c>
      <c r="AC1515" s="533" t="str">
        <f>六年级跳绳附加分</f>
        <v/>
      </c>
      <c r="AD1515" s="534" t="str">
        <f>六年级标准分</f>
        <v/>
      </c>
      <c r="AE1515" s="534" t="str">
        <f>六年级总分</f>
        <v/>
      </c>
      <c r="AF1515" s="517" t="str">
        <f>六年级等级</f>
        <v/>
      </c>
    </row>
    <row r="1516" spans="1:32">
      <c r="A1516" s="476">
        <v>622</v>
      </c>
      <c r="B1516" s="477">
        <v>44</v>
      </c>
      <c r="C1516" s="632"/>
      <c r="D1516" s="633"/>
      <c r="E1516" s="632"/>
      <c r="F1516" s="625"/>
      <c r="G1516" s="608"/>
      <c r="H1516" s="475"/>
      <c r="I1516" s="613"/>
      <c r="J1516" s="614"/>
      <c r="K1516" s="614"/>
      <c r="L1516" s="615"/>
      <c r="M1516" s="616"/>
      <c r="N1516" s="505" t="str">
        <f>六年级BMI</f>
        <v/>
      </c>
      <c r="O1516" s="499" t="str">
        <f>六年级BMI等级</f>
        <v/>
      </c>
      <c r="P1516" s="500" t="str">
        <f>六年级BMI得分</f>
        <v/>
      </c>
      <c r="Q1516" s="515" t="str">
        <f>六年级肺活量得分</f>
        <v/>
      </c>
      <c r="R1516" s="512" t="str">
        <f>六年级等级</f>
        <v/>
      </c>
      <c r="S1516" s="516" t="str">
        <f>六年级50米跑得分</f>
        <v/>
      </c>
      <c r="T1516" s="517" t="str">
        <f>六年级等级</f>
        <v/>
      </c>
      <c r="U1516" s="516" t="str">
        <f>六年级坐位体前屈得分</f>
        <v/>
      </c>
      <c r="V1516" s="517" t="str">
        <f>六年级等级</f>
        <v/>
      </c>
      <c r="W1516" s="516" t="str">
        <f>六年级一分钟跳绳得分</f>
        <v/>
      </c>
      <c r="X1516" s="517" t="str">
        <f>六年级等级</f>
        <v/>
      </c>
      <c r="Y1516" s="515" t="str">
        <f>六年级仰卧起坐得分</f>
        <v/>
      </c>
      <c r="Z1516" s="518" t="str">
        <f>六年级等级</f>
        <v/>
      </c>
      <c r="AA1516" s="533" t="str">
        <f>六年级折返跑得分</f>
        <v/>
      </c>
      <c r="AB1516" s="515" t="str">
        <f>六年级等级</f>
        <v/>
      </c>
      <c r="AC1516" s="533" t="str">
        <f>六年级跳绳附加分</f>
        <v/>
      </c>
      <c r="AD1516" s="534" t="str">
        <f>六年级标准分</f>
        <v/>
      </c>
      <c r="AE1516" s="534" t="str">
        <f>六年级总分</f>
        <v/>
      </c>
      <c r="AF1516" s="517" t="str">
        <f>六年级等级</f>
        <v/>
      </c>
    </row>
    <row r="1517" spans="1:32">
      <c r="A1517" s="476">
        <v>622</v>
      </c>
      <c r="B1517" s="477">
        <v>45</v>
      </c>
      <c r="C1517" s="632"/>
      <c r="D1517" s="633"/>
      <c r="E1517" s="632"/>
      <c r="F1517" s="625"/>
      <c r="G1517" s="608"/>
      <c r="H1517" s="475"/>
      <c r="I1517" s="613"/>
      <c r="J1517" s="614"/>
      <c r="K1517" s="614"/>
      <c r="L1517" s="615"/>
      <c r="M1517" s="616"/>
      <c r="N1517" s="505" t="str">
        <f>六年级BMI</f>
        <v/>
      </c>
      <c r="O1517" s="499" t="str">
        <f>六年级BMI等级</f>
        <v/>
      </c>
      <c r="P1517" s="500" t="str">
        <f>六年级BMI得分</f>
        <v/>
      </c>
      <c r="Q1517" s="515" t="str">
        <f>六年级肺活量得分</f>
        <v/>
      </c>
      <c r="R1517" s="512" t="str">
        <f>六年级等级</f>
        <v/>
      </c>
      <c r="S1517" s="516" t="str">
        <f>六年级50米跑得分</f>
        <v/>
      </c>
      <c r="T1517" s="517" t="str">
        <f>六年级等级</f>
        <v/>
      </c>
      <c r="U1517" s="516" t="str">
        <f>六年级坐位体前屈得分</f>
        <v/>
      </c>
      <c r="V1517" s="517" t="str">
        <f>六年级等级</f>
        <v/>
      </c>
      <c r="W1517" s="516" t="str">
        <f>六年级一分钟跳绳得分</f>
        <v/>
      </c>
      <c r="X1517" s="517" t="str">
        <f>六年级等级</f>
        <v/>
      </c>
      <c r="Y1517" s="515" t="str">
        <f>六年级仰卧起坐得分</f>
        <v/>
      </c>
      <c r="Z1517" s="518" t="str">
        <f>六年级等级</f>
        <v/>
      </c>
      <c r="AA1517" s="533" t="str">
        <f>六年级折返跑得分</f>
        <v/>
      </c>
      <c r="AB1517" s="515" t="str">
        <f>六年级等级</f>
        <v/>
      </c>
      <c r="AC1517" s="533" t="str">
        <f>六年级跳绳附加分</f>
        <v/>
      </c>
      <c r="AD1517" s="534" t="str">
        <f>六年级标准分</f>
        <v/>
      </c>
      <c r="AE1517" s="534" t="str">
        <f>六年级总分</f>
        <v/>
      </c>
      <c r="AF1517" s="517" t="str">
        <f>六年级等级</f>
        <v/>
      </c>
    </row>
    <row r="1518" spans="1:32">
      <c r="A1518" s="476">
        <v>622</v>
      </c>
      <c r="B1518" s="477">
        <v>46</v>
      </c>
      <c r="C1518" s="632"/>
      <c r="D1518" s="633"/>
      <c r="E1518" s="632"/>
      <c r="F1518" s="625"/>
      <c r="G1518" s="608"/>
      <c r="H1518" s="475"/>
      <c r="I1518" s="613"/>
      <c r="J1518" s="614"/>
      <c r="K1518" s="614"/>
      <c r="L1518" s="615"/>
      <c r="M1518" s="616"/>
      <c r="N1518" s="505" t="str">
        <f>六年级BMI</f>
        <v/>
      </c>
      <c r="O1518" s="499" t="str">
        <f>六年级BMI等级</f>
        <v/>
      </c>
      <c r="P1518" s="500" t="str">
        <f>六年级BMI得分</f>
        <v/>
      </c>
      <c r="Q1518" s="515" t="str">
        <f>六年级肺活量得分</f>
        <v/>
      </c>
      <c r="R1518" s="512" t="str">
        <f>六年级等级</f>
        <v/>
      </c>
      <c r="S1518" s="516" t="str">
        <f>六年级50米跑得分</f>
        <v/>
      </c>
      <c r="T1518" s="517" t="str">
        <f>六年级等级</f>
        <v/>
      </c>
      <c r="U1518" s="516" t="str">
        <f>六年级坐位体前屈得分</f>
        <v/>
      </c>
      <c r="V1518" s="517" t="str">
        <f>六年级等级</f>
        <v/>
      </c>
      <c r="W1518" s="516" t="str">
        <f>六年级一分钟跳绳得分</f>
        <v/>
      </c>
      <c r="X1518" s="517" t="str">
        <f>六年级等级</f>
        <v/>
      </c>
      <c r="Y1518" s="515" t="str">
        <f>六年级仰卧起坐得分</f>
        <v/>
      </c>
      <c r="Z1518" s="518" t="str">
        <f>六年级等级</f>
        <v/>
      </c>
      <c r="AA1518" s="533" t="str">
        <f>六年级折返跑得分</f>
        <v/>
      </c>
      <c r="AB1518" s="515" t="str">
        <f>六年级等级</f>
        <v/>
      </c>
      <c r="AC1518" s="533" t="str">
        <f>六年级跳绳附加分</f>
        <v/>
      </c>
      <c r="AD1518" s="534" t="str">
        <f>六年级标准分</f>
        <v/>
      </c>
      <c r="AE1518" s="534" t="str">
        <f>六年级总分</f>
        <v/>
      </c>
      <c r="AF1518" s="517" t="str">
        <f>六年级等级</f>
        <v/>
      </c>
    </row>
    <row r="1519" spans="1:32">
      <c r="A1519" s="476">
        <v>622</v>
      </c>
      <c r="B1519" s="477">
        <v>47</v>
      </c>
      <c r="C1519" s="632"/>
      <c r="D1519" s="633"/>
      <c r="E1519" s="632"/>
      <c r="F1519" s="625"/>
      <c r="G1519" s="608"/>
      <c r="H1519" s="475"/>
      <c r="I1519" s="613"/>
      <c r="J1519" s="614"/>
      <c r="K1519" s="614"/>
      <c r="L1519" s="615"/>
      <c r="M1519" s="616"/>
      <c r="N1519" s="505" t="str">
        <f>六年级BMI</f>
        <v/>
      </c>
      <c r="O1519" s="499" t="str">
        <f>六年级BMI等级</f>
        <v/>
      </c>
      <c r="P1519" s="500" t="str">
        <f>六年级BMI得分</f>
        <v/>
      </c>
      <c r="Q1519" s="515" t="str">
        <f>六年级肺活量得分</f>
        <v/>
      </c>
      <c r="R1519" s="512" t="str">
        <f>六年级等级</f>
        <v/>
      </c>
      <c r="S1519" s="516" t="str">
        <f>六年级50米跑得分</f>
        <v/>
      </c>
      <c r="T1519" s="517" t="str">
        <f>六年级等级</f>
        <v/>
      </c>
      <c r="U1519" s="516" t="str">
        <f>六年级坐位体前屈得分</f>
        <v/>
      </c>
      <c r="V1519" s="517" t="str">
        <f>六年级等级</f>
        <v/>
      </c>
      <c r="W1519" s="516" t="str">
        <f>六年级一分钟跳绳得分</f>
        <v/>
      </c>
      <c r="X1519" s="517" t="str">
        <f>六年级等级</f>
        <v/>
      </c>
      <c r="Y1519" s="515" t="str">
        <f>六年级仰卧起坐得分</f>
        <v/>
      </c>
      <c r="Z1519" s="518" t="str">
        <f>六年级等级</f>
        <v/>
      </c>
      <c r="AA1519" s="533" t="str">
        <f>六年级折返跑得分</f>
        <v/>
      </c>
      <c r="AB1519" s="515" t="str">
        <f>六年级等级</f>
        <v/>
      </c>
      <c r="AC1519" s="533" t="str">
        <f>六年级跳绳附加分</f>
        <v/>
      </c>
      <c r="AD1519" s="534" t="str">
        <f>六年级标准分</f>
        <v/>
      </c>
      <c r="AE1519" s="534" t="str">
        <f>六年级总分</f>
        <v/>
      </c>
      <c r="AF1519" s="517" t="str">
        <f>六年级等级</f>
        <v/>
      </c>
    </row>
    <row r="1520" spans="1:32">
      <c r="A1520" s="476">
        <v>622</v>
      </c>
      <c r="B1520" s="477">
        <v>48</v>
      </c>
      <c r="C1520" s="632"/>
      <c r="D1520" s="633"/>
      <c r="E1520" s="632"/>
      <c r="F1520" s="625"/>
      <c r="G1520" s="608"/>
      <c r="H1520" s="475"/>
      <c r="I1520" s="613"/>
      <c r="J1520" s="614"/>
      <c r="K1520" s="614"/>
      <c r="L1520" s="615"/>
      <c r="M1520" s="616"/>
      <c r="N1520" s="505" t="str">
        <f>六年级BMI</f>
        <v/>
      </c>
      <c r="O1520" s="499" t="str">
        <f>六年级BMI等级</f>
        <v/>
      </c>
      <c r="P1520" s="500" t="str">
        <f>六年级BMI得分</f>
        <v/>
      </c>
      <c r="Q1520" s="515" t="str">
        <f>六年级肺活量得分</f>
        <v/>
      </c>
      <c r="R1520" s="512" t="str">
        <f>六年级等级</f>
        <v/>
      </c>
      <c r="S1520" s="516" t="str">
        <f>六年级50米跑得分</f>
        <v/>
      </c>
      <c r="T1520" s="517" t="str">
        <f>六年级等级</f>
        <v/>
      </c>
      <c r="U1520" s="516" t="str">
        <f>六年级坐位体前屈得分</f>
        <v/>
      </c>
      <c r="V1520" s="517" t="str">
        <f>六年级等级</f>
        <v/>
      </c>
      <c r="W1520" s="516" t="str">
        <f>六年级一分钟跳绳得分</f>
        <v/>
      </c>
      <c r="X1520" s="517" t="str">
        <f>六年级等级</f>
        <v/>
      </c>
      <c r="Y1520" s="515" t="str">
        <f>六年级仰卧起坐得分</f>
        <v/>
      </c>
      <c r="Z1520" s="518" t="str">
        <f>六年级等级</f>
        <v/>
      </c>
      <c r="AA1520" s="533" t="str">
        <f>六年级折返跑得分</f>
        <v/>
      </c>
      <c r="AB1520" s="515" t="str">
        <f>六年级等级</f>
        <v/>
      </c>
      <c r="AC1520" s="533" t="str">
        <f>六年级跳绳附加分</f>
        <v/>
      </c>
      <c r="AD1520" s="534" t="str">
        <f>六年级标准分</f>
        <v/>
      </c>
      <c r="AE1520" s="534" t="str">
        <f>六年级总分</f>
        <v/>
      </c>
      <c r="AF1520" s="517" t="str">
        <f>六年级等级</f>
        <v/>
      </c>
    </row>
    <row r="1521" spans="1:32">
      <c r="A1521" s="476">
        <v>622</v>
      </c>
      <c r="B1521" s="477">
        <v>49</v>
      </c>
      <c r="C1521" s="632"/>
      <c r="D1521" s="633"/>
      <c r="E1521" s="632"/>
      <c r="F1521" s="625"/>
      <c r="G1521" s="608"/>
      <c r="H1521" s="475"/>
      <c r="I1521" s="613"/>
      <c r="J1521" s="614"/>
      <c r="K1521" s="614"/>
      <c r="L1521" s="615"/>
      <c r="M1521" s="616"/>
      <c r="N1521" s="505" t="str">
        <f>六年级BMI</f>
        <v/>
      </c>
      <c r="O1521" s="499" t="str">
        <f>六年级BMI等级</f>
        <v/>
      </c>
      <c r="P1521" s="500" t="str">
        <f>六年级BMI得分</f>
        <v/>
      </c>
      <c r="Q1521" s="515" t="str">
        <f>六年级肺活量得分</f>
        <v/>
      </c>
      <c r="R1521" s="512" t="str">
        <f>六年级等级</f>
        <v/>
      </c>
      <c r="S1521" s="516" t="str">
        <f>六年级50米跑得分</f>
        <v/>
      </c>
      <c r="T1521" s="517" t="str">
        <f>六年级等级</f>
        <v/>
      </c>
      <c r="U1521" s="516" t="str">
        <f>六年级坐位体前屈得分</f>
        <v/>
      </c>
      <c r="V1521" s="517" t="str">
        <f>六年级等级</f>
        <v/>
      </c>
      <c r="W1521" s="516" t="str">
        <f>六年级一分钟跳绳得分</f>
        <v/>
      </c>
      <c r="X1521" s="517" t="str">
        <f>六年级等级</f>
        <v/>
      </c>
      <c r="Y1521" s="515" t="str">
        <f>六年级仰卧起坐得分</f>
        <v/>
      </c>
      <c r="Z1521" s="518" t="str">
        <f>六年级等级</f>
        <v/>
      </c>
      <c r="AA1521" s="533" t="str">
        <f>六年级折返跑得分</f>
        <v/>
      </c>
      <c r="AB1521" s="515" t="str">
        <f>六年级等级</f>
        <v/>
      </c>
      <c r="AC1521" s="533" t="str">
        <f>六年级跳绳附加分</f>
        <v/>
      </c>
      <c r="AD1521" s="534" t="str">
        <f>六年级标准分</f>
        <v/>
      </c>
      <c r="AE1521" s="534" t="str">
        <f>六年级总分</f>
        <v/>
      </c>
      <c r="AF1521" s="517" t="str">
        <f>六年级等级</f>
        <v/>
      </c>
    </row>
    <row r="1522" spans="1:32">
      <c r="A1522" s="476">
        <v>622</v>
      </c>
      <c r="B1522" s="477">
        <v>50</v>
      </c>
      <c r="C1522" s="632"/>
      <c r="D1522" s="633"/>
      <c r="E1522" s="632"/>
      <c r="F1522" s="625"/>
      <c r="G1522" s="608"/>
      <c r="H1522" s="475"/>
      <c r="I1522" s="613"/>
      <c r="J1522" s="614"/>
      <c r="K1522" s="614"/>
      <c r="L1522" s="615"/>
      <c r="M1522" s="616"/>
      <c r="N1522" s="505" t="str">
        <f>六年级BMI</f>
        <v/>
      </c>
      <c r="O1522" s="499" t="str">
        <f>六年级BMI等级</f>
        <v/>
      </c>
      <c r="P1522" s="500" t="str">
        <f>六年级BMI得分</f>
        <v/>
      </c>
      <c r="Q1522" s="515" t="str">
        <f>六年级肺活量得分</f>
        <v/>
      </c>
      <c r="R1522" s="512" t="str">
        <f>六年级等级</f>
        <v/>
      </c>
      <c r="S1522" s="516" t="str">
        <f>六年级50米跑得分</f>
        <v/>
      </c>
      <c r="T1522" s="517" t="str">
        <f>六年级等级</f>
        <v/>
      </c>
      <c r="U1522" s="516" t="str">
        <f>六年级坐位体前屈得分</f>
        <v/>
      </c>
      <c r="V1522" s="517" t="str">
        <f>六年级等级</f>
        <v/>
      </c>
      <c r="W1522" s="516" t="str">
        <f>六年级一分钟跳绳得分</f>
        <v/>
      </c>
      <c r="X1522" s="517" t="str">
        <f>六年级等级</f>
        <v/>
      </c>
      <c r="Y1522" s="515" t="str">
        <f>六年级仰卧起坐得分</f>
        <v/>
      </c>
      <c r="Z1522" s="518" t="str">
        <f>六年级等级</f>
        <v/>
      </c>
      <c r="AA1522" s="533" t="str">
        <f>六年级折返跑得分</f>
        <v/>
      </c>
      <c r="AB1522" s="515" t="str">
        <f>六年级等级</f>
        <v/>
      </c>
      <c r="AC1522" s="533" t="str">
        <f>六年级跳绳附加分</f>
        <v/>
      </c>
      <c r="AD1522" s="534" t="str">
        <f>六年级标准分</f>
        <v/>
      </c>
      <c r="AE1522" s="534" t="str">
        <f>六年级总分</f>
        <v/>
      </c>
      <c r="AF1522" s="517" t="str">
        <f>六年级等级</f>
        <v/>
      </c>
    </row>
    <row r="1523" spans="1:32">
      <c r="A1523" s="476">
        <v>622</v>
      </c>
      <c r="B1523" s="477">
        <v>51</v>
      </c>
      <c r="C1523" s="632"/>
      <c r="D1523" s="633"/>
      <c r="E1523" s="632"/>
      <c r="F1523" s="625"/>
      <c r="G1523" s="608"/>
      <c r="H1523" s="475"/>
      <c r="I1523" s="613"/>
      <c r="J1523" s="614"/>
      <c r="K1523" s="614"/>
      <c r="L1523" s="615"/>
      <c r="M1523" s="616"/>
      <c r="N1523" s="505" t="str">
        <f>六年级BMI</f>
        <v/>
      </c>
      <c r="O1523" s="499" t="str">
        <f>六年级BMI等级</f>
        <v/>
      </c>
      <c r="P1523" s="500" t="str">
        <f>六年级BMI得分</f>
        <v/>
      </c>
      <c r="Q1523" s="515" t="str">
        <f>六年级肺活量得分</f>
        <v/>
      </c>
      <c r="R1523" s="512" t="str">
        <f>六年级等级</f>
        <v/>
      </c>
      <c r="S1523" s="516" t="str">
        <f>六年级50米跑得分</f>
        <v/>
      </c>
      <c r="T1523" s="517" t="str">
        <f>六年级等级</f>
        <v/>
      </c>
      <c r="U1523" s="516" t="str">
        <f>六年级坐位体前屈得分</f>
        <v/>
      </c>
      <c r="V1523" s="517" t="str">
        <f>六年级等级</f>
        <v/>
      </c>
      <c r="W1523" s="516" t="str">
        <f>六年级一分钟跳绳得分</f>
        <v/>
      </c>
      <c r="X1523" s="517" t="str">
        <f>六年级等级</f>
        <v/>
      </c>
      <c r="Y1523" s="515" t="str">
        <f>六年级仰卧起坐得分</f>
        <v/>
      </c>
      <c r="Z1523" s="518" t="str">
        <f>六年级等级</f>
        <v/>
      </c>
      <c r="AA1523" s="533" t="str">
        <f>六年级折返跑得分</f>
        <v/>
      </c>
      <c r="AB1523" s="515" t="str">
        <f>六年级等级</f>
        <v/>
      </c>
      <c r="AC1523" s="533" t="str">
        <f>六年级跳绳附加分</f>
        <v/>
      </c>
      <c r="AD1523" s="534" t="str">
        <f>六年级标准分</f>
        <v/>
      </c>
      <c r="AE1523" s="534" t="str">
        <f>六年级总分</f>
        <v/>
      </c>
      <c r="AF1523" s="517" t="str">
        <f>六年级等级</f>
        <v/>
      </c>
    </row>
    <row r="1524" spans="1:32">
      <c r="A1524" s="476">
        <v>622</v>
      </c>
      <c r="B1524" s="477">
        <v>52</v>
      </c>
      <c r="C1524" s="632"/>
      <c r="D1524" s="633"/>
      <c r="E1524" s="632"/>
      <c r="F1524" s="625"/>
      <c r="G1524" s="608"/>
      <c r="H1524" s="475"/>
      <c r="I1524" s="613"/>
      <c r="J1524" s="614"/>
      <c r="K1524" s="614"/>
      <c r="L1524" s="615"/>
      <c r="M1524" s="616"/>
      <c r="N1524" s="505" t="str">
        <f>六年级BMI</f>
        <v/>
      </c>
      <c r="O1524" s="499" t="str">
        <f>六年级BMI等级</f>
        <v/>
      </c>
      <c r="P1524" s="500" t="str">
        <f>六年级BMI得分</f>
        <v/>
      </c>
      <c r="Q1524" s="515" t="str">
        <f>六年级肺活量得分</f>
        <v/>
      </c>
      <c r="R1524" s="512" t="str">
        <f>六年级等级</f>
        <v/>
      </c>
      <c r="S1524" s="516" t="str">
        <f>六年级50米跑得分</f>
        <v/>
      </c>
      <c r="T1524" s="517" t="str">
        <f>六年级等级</f>
        <v/>
      </c>
      <c r="U1524" s="516" t="str">
        <f>六年级坐位体前屈得分</f>
        <v/>
      </c>
      <c r="V1524" s="517" t="str">
        <f>六年级等级</f>
        <v/>
      </c>
      <c r="W1524" s="516" t="str">
        <f>六年级一分钟跳绳得分</f>
        <v/>
      </c>
      <c r="X1524" s="517" t="str">
        <f>六年级等级</f>
        <v/>
      </c>
      <c r="Y1524" s="515" t="str">
        <f>六年级仰卧起坐得分</f>
        <v/>
      </c>
      <c r="Z1524" s="518" t="str">
        <f>六年级等级</f>
        <v/>
      </c>
      <c r="AA1524" s="533" t="str">
        <f>六年级折返跑得分</f>
        <v/>
      </c>
      <c r="AB1524" s="515" t="str">
        <f>六年级等级</f>
        <v/>
      </c>
      <c r="AC1524" s="533" t="str">
        <f>六年级跳绳附加分</f>
        <v/>
      </c>
      <c r="AD1524" s="534" t="str">
        <f>六年级标准分</f>
        <v/>
      </c>
      <c r="AE1524" s="534" t="str">
        <f>六年级总分</f>
        <v/>
      </c>
      <c r="AF1524" s="517" t="str">
        <f>六年级等级</f>
        <v/>
      </c>
    </row>
    <row r="1525" spans="1:32">
      <c r="A1525" s="476">
        <v>622</v>
      </c>
      <c r="B1525" s="477">
        <v>53</v>
      </c>
      <c r="C1525" s="632"/>
      <c r="D1525" s="633"/>
      <c r="E1525" s="632"/>
      <c r="F1525" s="625"/>
      <c r="G1525" s="608"/>
      <c r="H1525" s="475"/>
      <c r="I1525" s="613"/>
      <c r="J1525" s="614"/>
      <c r="K1525" s="614"/>
      <c r="L1525" s="615"/>
      <c r="M1525" s="616"/>
      <c r="N1525" s="505" t="str">
        <f>六年级BMI</f>
        <v/>
      </c>
      <c r="O1525" s="499" t="str">
        <f>六年级BMI等级</f>
        <v/>
      </c>
      <c r="P1525" s="500" t="str">
        <f>六年级BMI得分</f>
        <v/>
      </c>
      <c r="Q1525" s="515" t="str">
        <f>六年级肺活量得分</f>
        <v/>
      </c>
      <c r="R1525" s="512" t="str">
        <f>六年级等级</f>
        <v/>
      </c>
      <c r="S1525" s="516" t="str">
        <f>六年级50米跑得分</f>
        <v/>
      </c>
      <c r="T1525" s="517" t="str">
        <f>六年级等级</f>
        <v/>
      </c>
      <c r="U1525" s="516" t="str">
        <f>六年级坐位体前屈得分</f>
        <v/>
      </c>
      <c r="V1525" s="517" t="str">
        <f>六年级等级</f>
        <v/>
      </c>
      <c r="W1525" s="516" t="str">
        <f>六年级一分钟跳绳得分</f>
        <v/>
      </c>
      <c r="X1525" s="517" t="str">
        <f>六年级等级</f>
        <v/>
      </c>
      <c r="Y1525" s="515" t="str">
        <f>六年级仰卧起坐得分</f>
        <v/>
      </c>
      <c r="Z1525" s="518" t="str">
        <f>六年级等级</f>
        <v/>
      </c>
      <c r="AA1525" s="533" t="str">
        <f>六年级折返跑得分</f>
        <v/>
      </c>
      <c r="AB1525" s="515" t="str">
        <f>六年级等级</f>
        <v/>
      </c>
      <c r="AC1525" s="533" t="str">
        <f>六年级跳绳附加分</f>
        <v/>
      </c>
      <c r="AD1525" s="534" t="str">
        <f>六年级标准分</f>
        <v/>
      </c>
      <c r="AE1525" s="534" t="str">
        <f>六年级总分</f>
        <v/>
      </c>
      <c r="AF1525" s="517" t="str">
        <f>六年级等级</f>
        <v/>
      </c>
    </row>
    <row r="1526" spans="1:32">
      <c r="A1526" s="476">
        <v>622</v>
      </c>
      <c r="B1526" s="477">
        <v>54</v>
      </c>
      <c r="C1526" s="632"/>
      <c r="D1526" s="633"/>
      <c r="E1526" s="632"/>
      <c r="F1526" s="625"/>
      <c r="G1526" s="608"/>
      <c r="H1526" s="475"/>
      <c r="I1526" s="613"/>
      <c r="J1526" s="614"/>
      <c r="K1526" s="614"/>
      <c r="L1526" s="615"/>
      <c r="M1526" s="616"/>
      <c r="N1526" s="505" t="str">
        <f>六年级BMI</f>
        <v/>
      </c>
      <c r="O1526" s="499" t="str">
        <f>六年级BMI等级</f>
        <v/>
      </c>
      <c r="P1526" s="500" t="str">
        <f>六年级BMI得分</f>
        <v/>
      </c>
      <c r="Q1526" s="515" t="str">
        <f>六年级肺活量得分</f>
        <v/>
      </c>
      <c r="R1526" s="512" t="str">
        <f>六年级等级</f>
        <v/>
      </c>
      <c r="S1526" s="516" t="str">
        <f>六年级50米跑得分</f>
        <v/>
      </c>
      <c r="T1526" s="517" t="str">
        <f>六年级等级</f>
        <v/>
      </c>
      <c r="U1526" s="516" t="str">
        <f>六年级坐位体前屈得分</f>
        <v/>
      </c>
      <c r="V1526" s="517" t="str">
        <f>六年级等级</f>
        <v/>
      </c>
      <c r="W1526" s="516" t="str">
        <f>六年级一分钟跳绳得分</f>
        <v/>
      </c>
      <c r="X1526" s="517" t="str">
        <f>六年级等级</f>
        <v/>
      </c>
      <c r="Y1526" s="515" t="str">
        <f>六年级仰卧起坐得分</f>
        <v/>
      </c>
      <c r="Z1526" s="518" t="str">
        <f>六年级等级</f>
        <v/>
      </c>
      <c r="AA1526" s="533" t="str">
        <f>六年级折返跑得分</f>
        <v/>
      </c>
      <c r="AB1526" s="515" t="str">
        <f>六年级等级</f>
        <v/>
      </c>
      <c r="AC1526" s="533" t="str">
        <f>六年级跳绳附加分</f>
        <v/>
      </c>
      <c r="AD1526" s="534" t="str">
        <f>六年级标准分</f>
        <v/>
      </c>
      <c r="AE1526" s="534" t="str">
        <f>六年级总分</f>
        <v/>
      </c>
      <c r="AF1526" s="517" t="str">
        <f>六年级等级</f>
        <v/>
      </c>
    </row>
    <row r="1527" spans="1:32">
      <c r="A1527" s="476">
        <v>622</v>
      </c>
      <c r="B1527" s="477">
        <v>55</v>
      </c>
      <c r="C1527" s="632"/>
      <c r="D1527" s="633"/>
      <c r="E1527" s="632"/>
      <c r="F1527" s="625"/>
      <c r="G1527" s="608"/>
      <c r="H1527" s="475"/>
      <c r="I1527" s="613"/>
      <c r="J1527" s="614"/>
      <c r="K1527" s="614"/>
      <c r="L1527" s="615"/>
      <c r="M1527" s="616"/>
      <c r="N1527" s="505" t="str">
        <f>六年级BMI</f>
        <v/>
      </c>
      <c r="O1527" s="499" t="str">
        <f>六年级BMI等级</f>
        <v/>
      </c>
      <c r="P1527" s="500" t="str">
        <f>六年级BMI得分</f>
        <v/>
      </c>
      <c r="Q1527" s="515" t="str">
        <f>六年级肺活量得分</f>
        <v/>
      </c>
      <c r="R1527" s="512" t="str">
        <f>六年级等级</f>
        <v/>
      </c>
      <c r="S1527" s="516" t="str">
        <f>六年级50米跑得分</f>
        <v/>
      </c>
      <c r="T1527" s="517" t="str">
        <f>六年级等级</f>
        <v/>
      </c>
      <c r="U1527" s="516" t="str">
        <f>六年级坐位体前屈得分</f>
        <v/>
      </c>
      <c r="V1527" s="517" t="str">
        <f>六年级等级</f>
        <v/>
      </c>
      <c r="W1527" s="516" t="str">
        <f>六年级一分钟跳绳得分</f>
        <v/>
      </c>
      <c r="X1527" s="517" t="str">
        <f>六年级等级</f>
        <v/>
      </c>
      <c r="Y1527" s="515" t="str">
        <f>六年级仰卧起坐得分</f>
        <v/>
      </c>
      <c r="Z1527" s="518" t="str">
        <f>六年级等级</f>
        <v/>
      </c>
      <c r="AA1527" s="533" t="str">
        <f>六年级折返跑得分</f>
        <v/>
      </c>
      <c r="AB1527" s="515" t="str">
        <f>六年级等级</f>
        <v/>
      </c>
      <c r="AC1527" s="533" t="str">
        <f>六年级跳绳附加分</f>
        <v/>
      </c>
      <c r="AD1527" s="534" t="str">
        <f>六年级标准分</f>
        <v/>
      </c>
      <c r="AE1527" s="534" t="str">
        <f>六年级总分</f>
        <v/>
      </c>
      <c r="AF1527" s="517" t="str">
        <f>六年级等级</f>
        <v/>
      </c>
    </row>
    <row r="1528" spans="1:32">
      <c r="A1528" s="476">
        <v>622</v>
      </c>
      <c r="B1528" s="477">
        <v>56</v>
      </c>
      <c r="C1528" s="632"/>
      <c r="D1528" s="633"/>
      <c r="E1528" s="632"/>
      <c r="F1528" s="625"/>
      <c r="G1528" s="608"/>
      <c r="H1528" s="475"/>
      <c r="I1528" s="613"/>
      <c r="J1528" s="614"/>
      <c r="K1528" s="614"/>
      <c r="L1528" s="615"/>
      <c r="M1528" s="616"/>
      <c r="N1528" s="505" t="str">
        <f>六年级BMI</f>
        <v/>
      </c>
      <c r="O1528" s="499" t="str">
        <f>六年级BMI等级</f>
        <v/>
      </c>
      <c r="P1528" s="500" t="str">
        <f>六年级BMI得分</f>
        <v/>
      </c>
      <c r="Q1528" s="515" t="str">
        <f>六年级肺活量得分</f>
        <v/>
      </c>
      <c r="R1528" s="512" t="str">
        <f>六年级等级</f>
        <v/>
      </c>
      <c r="S1528" s="516" t="str">
        <f>六年级50米跑得分</f>
        <v/>
      </c>
      <c r="T1528" s="517" t="str">
        <f>六年级等级</f>
        <v/>
      </c>
      <c r="U1528" s="516" t="str">
        <f>六年级坐位体前屈得分</f>
        <v/>
      </c>
      <c r="V1528" s="517" t="str">
        <f>六年级等级</f>
        <v/>
      </c>
      <c r="W1528" s="516" t="str">
        <f>六年级一分钟跳绳得分</f>
        <v/>
      </c>
      <c r="X1528" s="517" t="str">
        <f>六年级等级</f>
        <v/>
      </c>
      <c r="Y1528" s="515" t="str">
        <f>六年级仰卧起坐得分</f>
        <v/>
      </c>
      <c r="Z1528" s="518" t="str">
        <f>六年级等级</f>
        <v/>
      </c>
      <c r="AA1528" s="533" t="str">
        <f>六年级折返跑得分</f>
        <v/>
      </c>
      <c r="AB1528" s="515" t="str">
        <f>六年级等级</f>
        <v/>
      </c>
      <c r="AC1528" s="533" t="str">
        <f>六年级跳绳附加分</f>
        <v/>
      </c>
      <c r="AD1528" s="534" t="str">
        <f>六年级标准分</f>
        <v/>
      </c>
      <c r="AE1528" s="534" t="str">
        <f>六年级总分</f>
        <v/>
      </c>
      <c r="AF1528" s="517" t="str">
        <f>六年级等级</f>
        <v/>
      </c>
    </row>
    <row r="1529" spans="1:32">
      <c r="A1529" s="476">
        <v>622</v>
      </c>
      <c r="B1529" s="477">
        <v>57</v>
      </c>
      <c r="C1529" s="632"/>
      <c r="D1529" s="633"/>
      <c r="E1529" s="632"/>
      <c r="F1529" s="625"/>
      <c r="G1529" s="608"/>
      <c r="H1529" s="475"/>
      <c r="I1529" s="613"/>
      <c r="J1529" s="614"/>
      <c r="K1529" s="614"/>
      <c r="L1529" s="615"/>
      <c r="M1529" s="616"/>
      <c r="N1529" s="505" t="str">
        <f>六年级BMI</f>
        <v/>
      </c>
      <c r="O1529" s="499" t="str">
        <f>六年级BMI等级</f>
        <v/>
      </c>
      <c r="P1529" s="500" t="str">
        <f>六年级BMI得分</f>
        <v/>
      </c>
      <c r="Q1529" s="515" t="str">
        <f>六年级肺活量得分</f>
        <v/>
      </c>
      <c r="R1529" s="512" t="str">
        <f>六年级等级</f>
        <v/>
      </c>
      <c r="S1529" s="516" t="str">
        <f>六年级50米跑得分</f>
        <v/>
      </c>
      <c r="T1529" s="517" t="str">
        <f>六年级等级</f>
        <v/>
      </c>
      <c r="U1529" s="516" t="str">
        <f>六年级坐位体前屈得分</f>
        <v/>
      </c>
      <c r="V1529" s="517" t="str">
        <f>六年级等级</f>
        <v/>
      </c>
      <c r="W1529" s="516" t="str">
        <f>六年级一分钟跳绳得分</f>
        <v/>
      </c>
      <c r="X1529" s="517" t="str">
        <f>六年级等级</f>
        <v/>
      </c>
      <c r="Y1529" s="515" t="str">
        <f>六年级仰卧起坐得分</f>
        <v/>
      </c>
      <c r="Z1529" s="518" t="str">
        <f>六年级等级</f>
        <v/>
      </c>
      <c r="AA1529" s="533" t="str">
        <f>六年级折返跑得分</f>
        <v/>
      </c>
      <c r="AB1529" s="515" t="str">
        <f>六年级等级</f>
        <v/>
      </c>
      <c r="AC1529" s="533" t="str">
        <f>六年级跳绳附加分</f>
        <v/>
      </c>
      <c r="AD1529" s="534" t="str">
        <f>六年级标准分</f>
        <v/>
      </c>
      <c r="AE1529" s="534" t="str">
        <f>六年级总分</f>
        <v/>
      </c>
      <c r="AF1529" s="517" t="str">
        <f>六年级等级</f>
        <v/>
      </c>
    </row>
    <row r="1530" spans="1:32">
      <c r="A1530" s="476">
        <v>622</v>
      </c>
      <c r="B1530" s="477">
        <v>58</v>
      </c>
      <c r="C1530" s="632"/>
      <c r="D1530" s="633"/>
      <c r="E1530" s="632"/>
      <c r="F1530" s="625"/>
      <c r="G1530" s="608"/>
      <c r="H1530" s="475"/>
      <c r="I1530" s="613"/>
      <c r="J1530" s="614"/>
      <c r="K1530" s="614"/>
      <c r="L1530" s="615"/>
      <c r="M1530" s="616"/>
      <c r="N1530" s="505" t="str">
        <f>六年级BMI</f>
        <v/>
      </c>
      <c r="O1530" s="499" t="str">
        <f>六年级BMI等级</f>
        <v/>
      </c>
      <c r="P1530" s="500" t="str">
        <f>六年级BMI得分</f>
        <v/>
      </c>
      <c r="Q1530" s="515" t="str">
        <f>六年级肺活量得分</f>
        <v/>
      </c>
      <c r="R1530" s="512" t="str">
        <f>六年级等级</f>
        <v/>
      </c>
      <c r="S1530" s="516" t="str">
        <f>六年级50米跑得分</f>
        <v/>
      </c>
      <c r="T1530" s="517" t="str">
        <f>六年级等级</f>
        <v/>
      </c>
      <c r="U1530" s="516" t="str">
        <f>六年级坐位体前屈得分</f>
        <v/>
      </c>
      <c r="V1530" s="517" t="str">
        <f>六年级等级</f>
        <v/>
      </c>
      <c r="W1530" s="516" t="str">
        <f>六年级一分钟跳绳得分</f>
        <v/>
      </c>
      <c r="X1530" s="517" t="str">
        <f>六年级等级</f>
        <v/>
      </c>
      <c r="Y1530" s="515" t="str">
        <f>六年级仰卧起坐得分</f>
        <v/>
      </c>
      <c r="Z1530" s="518" t="str">
        <f>六年级等级</f>
        <v/>
      </c>
      <c r="AA1530" s="533" t="str">
        <f>六年级折返跑得分</f>
        <v/>
      </c>
      <c r="AB1530" s="515" t="str">
        <f>六年级等级</f>
        <v/>
      </c>
      <c r="AC1530" s="533" t="str">
        <f>六年级跳绳附加分</f>
        <v/>
      </c>
      <c r="AD1530" s="534" t="str">
        <f>六年级标准分</f>
        <v/>
      </c>
      <c r="AE1530" s="534" t="str">
        <f>六年级总分</f>
        <v/>
      </c>
      <c r="AF1530" s="517" t="str">
        <f>六年级等级</f>
        <v/>
      </c>
    </row>
    <row r="1531" spans="1:32">
      <c r="A1531" s="476">
        <v>622</v>
      </c>
      <c r="B1531" s="477">
        <v>59</v>
      </c>
      <c r="C1531" s="632"/>
      <c r="D1531" s="633"/>
      <c r="E1531" s="632"/>
      <c r="F1531" s="625"/>
      <c r="G1531" s="608"/>
      <c r="H1531" s="475"/>
      <c r="I1531" s="613"/>
      <c r="J1531" s="614"/>
      <c r="K1531" s="614"/>
      <c r="L1531" s="615"/>
      <c r="M1531" s="616"/>
      <c r="N1531" s="505" t="str">
        <f>六年级BMI</f>
        <v/>
      </c>
      <c r="O1531" s="499" t="str">
        <f>六年级BMI等级</f>
        <v/>
      </c>
      <c r="P1531" s="500" t="str">
        <f>六年级BMI得分</f>
        <v/>
      </c>
      <c r="Q1531" s="515" t="str">
        <f>六年级肺活量得分</f>
        <v/>
      </c>
      <c r="R1531" s="512" t="str">
        <f>六年级等级</f>
        <v/>
      </c>
      <c r="S1531" s="516" t="str">
        <f>六年级50米跑得分</f>
        <v/>
      </c>
      <c r="T1531" s="517" t="str">
        <f>六年级等级</f>
        <v/>
      </c>
      <c r="U1531" s="516" t="str">
        <f>六年级坐位体前屈得分</f>
        <v/>
      </c>
      <c r="V1531" s="517" t="str">
        <f>六年级等级</f>
        <v/>
      </c>
      <c r="W1531" s="516" t="str">
        <f>六年级一分钟跳绳得分</f>
        <v/>
      </c>
      <c r="X1531" s="517" t="str">
        <f>六年级等级</f>
        <v/>
      </c>
      <c r="Y1531" s="515" t="str">
        <f>六年级仰卧起坐得分</f>
        <v/>
      </c>
      <c r="Z1531" s="518" t="str">
        <f>六年级等级</f>
        <v/>
      </c>
      <c r="AA1531" s="533" t="str">
        <f>六年级折返跑得分</f>
        <v/>
      </c>
      <c r="AB1531" s="515" t="str">
        <f>六年级等级</f>
        <v/>
      </c>
      <c r="AC1531" s="533" t="str">
        <f>六年级跳绳附加分</f>
        <v/>
      </c>
      <c r="AD1531" s="534" t="str">
        <f>六年级标准分</f>
        <v/>
      </c>
      <c r="AE1531" s="534" t="str">
        <f>六年级总分</f>
        <v/>
      </c>
      <c r="AF1531" s="517" t="str">
        <f>六年级等级</f>
        <v/>
      </c>
    </row>
    <row r="1532" spans="1:32">
      <c r="A1532" s="476">
        <v>622</v>
      </c>
      <c r="B1532" s="477">
        <v>60</v>
      </c>
      <c r="C1532" s="632"/>
      <c r="D1532" s="633"/>
      <c r="E1532" s="632"/>
      <c r="F1532" s="625"/>
      <c r="G1532" s="608"/>
      <c r="H1532" s="475"/>
      <c r="I1532" s="613"/>
      <c r="J1532" s="614"/>
      <c r="K1532" s="614"/>
      <c r="L1532" s="615"/>
      <c r="M1532" s="616"/>
      <c r="N1532" s="505" t="str">
        <f>六年级BMI</f>
        <v/>
      </c>
      <c r="O1532" s="499" t="str">
        <f>六年级BMI等级</f>
        <v/>
      </c>
      <c r="P1532" s="500" t="str">
        <f>六年级BMI得分</f>
        <v/>
      </c>
      <c r="Q1532" s="515" t="str">
        <f>六年级肺活量得分</f>
        <v/>
      </c>
      <c r="R1532" s="512" t="str">
        <f>六年级等级</f>
        <v/>
      </c>
      <c r="S1532" s="516" t="str">
        <f>六年级50米跑得分</f>
        <v/>
      </c>
      <c r="T1532" s="517" t="str">
        <f>六年级等级</f>
        <v/>
      </c>
      <c r="U1532" s="516" t="str">
        <f>六年级坐位体前屈得分</f>
        <v/>
      </c>
      <c r="V1532" s="517" t="str">
        <f>六年级等级</f>
        <v/>
      </c>
      <c r="W1532" s="516" t="str">
        <f>六年级一分钟跳绳得分</f>
        <v/>
      </c>
      <c r="X1532" s="517" t="str">
        <f>六年级等级</f>
        <v/>
      </c>
      <c r="Y1532" s="515" t="str">
        <f>六年级仰卧起坐得分</f>
        <v/>
      </c>
      <c r="Z1532" s="518" t="str">
        <f>六年级等级</f>
        <v/>
      </c>
      <c r="AA1532" s="533" t="str">
        <f>六年级折返跑得分</f>
        <v/>
      </c>
      <c r="AB1532" s="515" t="str">
        <f>六年级等级</f>
        <v/>
      </c>
      <c r="AC1532" s="533" t="str">
        <f>六年级跳绳附加分</f>
        <v/>
      </c>
      <c r="AD1532" s="534" t="str">
        <f>六年级标准分</f>
        <v/>
      </c>
      <c r="AE1532" s="534" t="str">
        <f>六年级总分</f>
        <v/>
      </c>
      <c r="AF1532" s="517" t="str">
        <f>六年级等级</f>
        <v/>
      </c>
    </row>
    <row r="1533" spans="1:32">
      <c r="A1533" s="476">
        <v>622</v>
      </c>
      <c r="B1533" s="477">
        <v>61</v>
      </c>
      <c r="C1533" s="632"/>
      <c r="D1533" s="633"/>
      <c r="E1533" s="632"/>
      <c r="F1533" s="625"/>
      <c r="G1533" s="608"/>
      <c r="H1533" s="475"/>
      <c r="I1533" s="613"/>
      <c r="J1533" s="614"/>
      <c r="K1533" s="614"/>
      <c r="L1533" s="615"/>
      <c r="M1533" s="616"/>
      <c r="N1533" s="505" t="str">
        <f>六年级BMI</f>
        <v/>
      </c>
      <c r="O1533" s="499" t="str">
        <f>六年级BMI等级</f>
        <v/>
      </c>
      <c r="P1533" s="500" t="str">
        <f>六年级BMI得分</f>
        <v/>
      </c>
      <c r="Q1533" s="515" t="str">
        <f>六年级肺活量得分</f>
        <v/>
      </c>
      <c r="R1533" s="512" t="str">
        <f>六年级等级</f>
        <v/>
      </c>
      <c r="S1533" s="516" t="str">
        <f>六年级50米跑得分</f>
        <v/>
      </c>
      <c r="T1533" s="517" t="str">
        <f>六年级等级</f>
        <v/>
      </c>
      <c r="U1533" s="516" t="str">
        <f>六年级坐位体前屈得分</f>
        <v/>
      </c>
      <c r="V1533" s="517" t="str">
        <f>六年级等级</f>
        <v/>
      </c>
      <c r="W1533" s="516" t="str">
        <f>六年级一分钟跳绳得分</f>
        <v/>
      </c>
      <c r="X1533" s="517" t="str">
        <f>六年级等级</f>
        <v/>
      </c>
      <c r="Y1533" s="515" t="str">
        <f>六年级仰卧起坐得分</f>
        <v/>
      </c>
      <c r="Z1533" s="518" t="str">
        <f>六年级等级</f>
        <v/>
      </c>
      <c r="AA1533" s="533" t="str">
        <f>六年级折返跑得分</f>
        <v/>
      </c>
      <c r="AB1533" s="515" t="str">
        <f>六年级等级</f>
        <v/>
      </c>
      <c r="AC1533" s="533" t="str">
        <f>六年级跳绳附加分</f>
        <v/>
      </c>
      <c r="AD1533" s="534" t="str">
        <f>六年级标准分</f>
        <v/>
      </c>
      <c r="AE1533" s="534" t="str">
        <f>六年级总分</f>
        <v/>
      </c>
      <c r="AF1533" s="517" t="str">
        <f>六年级等级</f>
        <v/>
      </c>
    </row>
    <row r="1534" spans="1:32">
      <c r="A1534" s="476">
        <v>622</v>
      </c>
      <c r="B1534" s="477">
        <v>62</v>
      </c>
      <c r="C1534" s="632"/>
      <c r="D1534" s="633"/>
      <c r="E1534" s="632"/>
      <c r="F1534" s="625"/>
      <c r="G1534" s="608"/>
      <c r="H1534" s="475"/>
      <c r="I1534" s="613"/>
      <c r="J1534" s="614"/>
      <c r="K1534" s="614"/>
      <c r="L1534" s="615"/>
      <c r="M1534" s="616"/>
      <c r="N1534" s="505" t="str">
        <f>六年级BMI</f>
        <v/>
      </c>
      <c r="O1534" s="499" t="str">
        <f>六年级BMI等级</f>
        <v/>
      </c>
      <c r="P1534" s="500" t="str">
        <f>六年级BMI得分</f>
        <v/>
      </c>
      <c r="Q1534" s="515" t="str">
        <f>六年级肺活量得分</f>
        <v/>
      </c>
      <c r="R1534" s="512" t="str">
        <f>六年级等级</f>
        <v/>
      </c>
      <c r="S1534" s="516" t="str">
        <f>六年级50米跑得分</f>
        <v/>
      </c>
      <c r="T1534" s="517" t="str">
        <f>六年级等级</f>
        <v/>
      </c>
      <c r="U1534" s="516" t="str">
        <f>六年级坐位体前屈得分</f>
        <v/>
      </c>
      <c r="V1534" s="517" t="str">
        <f>六年级等级</f>
        <v/>
      </c>
      <c r="W1534" s="516" t="str">
        <f>六年级一分钟跳绳得分</f>
        <v/>
      </c>
      <c r="X1534" s="517" t="str">
        <f>六年级等级</f>
        <v/>
      </c>
      <c r="Y1534" s="515" t="str">
        <f>六年级仰卧起坐得分</f>
        <v/>
      </c>
      <c r="Z1534" s="518" t="str">
        <f>六年级等级</f>
        <v/>
      </c>
      <c r="AA1534" s="533" t="str">
        <f>六年级折返跑得分</f>
        <v/>
      </c>
      <c r="AB1534" s="515" t="str">
        <f>六年级等级</f>
        <v/>
      </c>
      <c r="AC1534" s="533" t="str">
        <f>六年级跳绳附加分</f>
        <v/>
      </c>
      <c r="AD1534" s="534" t="str">
        <f>六年级标准分</f>
        <v/>
      </c>
      <c r="AE1534" s="534" t="str">
        <f>六年级总分</f>
        <v/>
      </c>
      <c r="AF1534" s="517" t="str">
        <f>六年级等级</f>
        <v/>
      </c>
    </row>
    <row r="1535" spans="1:32">
      <c r="A1535" s="476">
        <v>622</v>
      </c>
      <c r="B1535" s="477">
        <v>63</v>
      </c>
      <c r="C1535" s="632"/>
      <c r="D1535" s="633"/>
      <c r="E1535" s="632"/>
      <c r="F1535" s="625"/>
      <c r="G1535" s="608"/>
      <c r="H1535" s="475"/>
      <c r="I1535" s="613"/>
      <c r="J1535" s="614"/>
      <c r="K1535" s="614"/>
      <c r="L1535" s="615"/>
      <c r="M1535" s="616"/>
      <c r="N1535" s="505" t="str">
        <f>六年级BMI</f>
        <v/>
      </c>
      <c r="O1535" s="499" t="str">
        <f>六年级BMI等级</f>
        <v/>
      </c>
      <c r="P1535" s="500" t="str">
        <f>六年级BMI得分</f>
        <v/>
      </c>
      <c r="Q1535" s="515" t="str">
        <f>六年级肺活量得分</f>
        <v/>
      </c>
      <c r="R1535" s="512" t="str">
        <f>六年级等级</f>
        <v/>
      </c>
      <c r="S1535" s="516" t="str">
        <f>六年级50米跑得分</f>
        <v/>
      </c>
      <c r="T1535" s="517" t="str">
        <f>六年级等级</f>
        <v/>
      </c>
      <c r="U1535" s="516" t="str">
        <f>六年级坐位体前屈得分</f>
        <v/>
      </c>
      <c r="V1535" s="517" t="str">
        <f>六年级等级</f>
        <v/>
      </c>
      <c r="W1535" s="516" t="str">
        <f>六年级一分钟跳绳得分</f>
        <v/>
      </c>
      <c r="X1535" s="517" t="str">
        <f>六年级等级</f>
        <v/>
      </c>
      <c r="Y1535" s="515" t="str">
        <f>六年级仰卧起坐得分</f>
        <v/>
      </c>
      <c r="Z1535" s="518" t="str">
        <f>六年级等级</f>
        <v/>
      </c>
      <c r="AA1535" s="533" t="str">
        <f>六年级折返跑得分</f>
        <v/>
      </c>
      <c r="AB1535" s="515" t="str">
        <f>六年级等级</f>
        <v/>
      </c>
      <c r="AC1535" s="533" t="str">
        <f>六年级跳绳附加分</f>
        <v/>
      </c>
      <c r="AD1535" s="534" t="str">
        <f>六年级标准分</f>
        <v/>
      </c>
      <c r="AE1535" s="534" t="str">
        <f>六年级总分</f>
        <v/>
      </c>
      <c r="AF1535" s="517" t="str">
        <f>六年级等级</f>
        <v/>
      </c>
    </row>
    <row r="1536" spans="1:32">
      <c r="A1536" s="476">
        <v>622</v>
      </c>
      <c r="B1536" s="477">
        <v>64</v>
      </c>
      <c r="C1536" s="632"/>
      <c r="D1536" s="633"/>
      <c r="E1536" s="632"/>
      <c r="F1536" s="625"/>
      <c r="G1536" s="608"/>
      <c r="H1536" s="475"/>
      <c r="I1536" s="613"/>
      <c r="J1536" s="614"/>
      <c r="K1536" s="614"/>
      <c r="L1536" s="615"/>
      <c r="M1536" s="616"/>
      <c r="N1536" s="505" t="str">
        <f>六年级BMI</f>
        <v/>
      </c>
      <c r="O1536" s="499" t="str">
        <f>六年级BMI等级</f>
        <v/>
      </c>
      <c r="P1536" s="500" t="str">
        <f>六年级BMI得分</f>
        <v/>
      </c>
      <c r="Q1536" s="515" t="str">
        <f>六年级肺活量得分</f>
        <v/>
      </c>
      <c r="R1536" s="512" t="str">
        <f>六年级等级</f>
        <v/>
      </c>
      <c r="S1536" s="516" t="str">
        <f>六年级50米跑得分</f>
        <v/>
      </c>
      <c r="T1536" s="517" t="str">
        <f>六年级等级</f>
        <v/>
      </c>
      <c r="U1536" s="516" t="str">
        <f>六年级坐位体前屈得分</f>
        <v/>
      </c>
      <c r="V1536" s="517" t="str">
        <f>六年级等级</f>
        <v/>
      </c>
      <c r="W1536" s="516" t="str">
        <f>六年级一分钟跳绳得分</f>
        <v/>
      </c>
      <c r="X1536" s="517" t="str">
        <f>六年级等级</f>
        <v/>
      </c>
      <c r="Y1536" s="515" t="str">
        <f>六年级仰卧起坐得分</f>
        <v/>
      </c>
      <c r="Z1536" s="518" t="str">
        <f>六年级等级</f>
        <v/>
      </c>
      <c r="AA1536" s="533" t="str">
        <f>六年级折返跑得分</f>
        <v/>
      </c>
      <c r="AB1536" s="515" t="str">
        <f>六年级等级</f>
        <v/>
      </c>
      <c r="AC1536" s="533" t="str">
        <f>六年级跳绳附加分</f>
        <v/>
      </c>
      <c r="AD1536" s="534" t="str">
        <f>六年级标准分</f>
        <v/>
      </c>
      <c r="AE1536" s="534" t="str">
        <f>六年级总分</f>
        <v/>
      </c>
      <c r="AF1536" s="517" t="str">
        <f>六年级等级</f>
        <v/>
      </c>
    </row>
    <row r="1537" spans="1:32">
      <c r="A1537" s="476">
        <v>622</v>
      </c>
      <c r="B1537" s="477">
        <v>65</v>
      </c>
      <c r="C1537" s="632"/>
      <c r="D1537" s="633"/>
      <c r="E1537" s="632"/>
      <c r="F1537" s="625"/>
      <c r="G1537" s="608"/>
      <c r="H1537" s="475"/>
      <c r="I1537" s="613"/>
      <c r="J1537" s="614"/>
      <c r="K1537" s="614"/>
      <c r="L1537" s="615"/>
      <c r="M1537" s="616"/>
      <c r="N1537" s="505" t="str">
        <f>六年级BMI</f>
        <v/>
      </c>
      <c r="O1537" s="499" t="str">
        <f>六年级BMI等级</f>
        <v/>
      </c>
      <c r="P1537" s="500" t="str">
        <f>六年级BMI得分</f>
        <v/>
      </c>
      <c r="Q1537" s="515" t="str">
        <f>六年级肺活量得分</f>
        <v/>
      </c>
      <c r="R1537" s="512" t="str">
        <f>六年级等级</f>
        <v/>
      </c>
      <c r="S1537" s="516" t="str">
        <f>六年级50米跑得分</f>
        <v/>
      </c>
      <c r="T1537" s="517" t="str">
        <f>六年级等级</f>
        <v/>
      </c>
      <c r="U1537" s="516" t="str">
        <f>六年级坐位体前屈得分</f>
        <v/>
      </c>
      <c r="V1537" s="517" t="str">
        <f>六年级等级</f>
        <v/>
      </c>
      <c r="W1537" s="516" t="str">
        <f>六年级一分钟跳绳得分</f>
        <v/>
      </c>
      <c r="X1537" s="517" t="str">
        <f>六年级等级</f>
        <v/>
      </c>
      <c r="Y1537" s="515" t="str">
        <f>六年级仰卧起坐得分</f>
        <v/>
      </c>
      <c r="Z1537" s="518" t="str">
        <f>六年级等级</f>
        <v/>
      </c>
      <c r="AA1537" s="533" t="str">
        <f>六年级折返跑得分</f>
        <v/>
      </c>
      <c r="AB1537" s="515" t="str">
        <f>六年级等级</f>
        <v/>
      </c>
      <c r="AC1537" s="533" t="str">
        <f>六年级跳绳附加分</f>
        <v/>
      </c>
      <c r="AD1537" s="534" t="str">
        <f>六年级标准分</f>
        <v/>
      </c>
      <c r="AE1537" s="534" t="str">
        <f>六年级总分</f>
        <v/>
      </c>
      <c r="AF1537" s="517" t="str">
        <f>六年级等级</f>
        <v/>
      </c>
    </row>
    <row r="1538" spans="1:32">
      <c r="A1538" s="476">
        <v>622</v>
      </c>
      <c r="B1538" s="477">
        <v>66</v>
      </c>
      <c r="C1538" s="632"/>
      <c r="D1538" s="633"/>
      <c r="E1538" s="632"/>
      <c r="F1538" s="625"/>
      <c r="G1538" s="608"/>
      <c r="H1538" s="475"/>
      <c r="I1538" s="613"/>
      <c r="J1538" s="614"/>
      <c r="K1538" s="614"/>
      <c r="L1538" s="615"/>
      <c r="M1538" s="616"/>
      <c r="N1538" s="505" t="str">
        <f>六年级BMI</f>
        <v/>
      </c>
      <c r="O1538" s="499" t="str">
        <f>六年级BMI等级</f>
        <v/>
      </c>
      <c r="P1538" s="500" t="str">
        <f>六年级BMI得分</f>
        <v/>
      </c>
      <c r="Q1538" s="515" t="str">
        <f>六年级肺活量得分</f>
        <v/>
      </c>
      <c r="R1538" s="512" t="str">
        <f>六年级等级</f>
        <v/>
      </c>
      <c r="S1538" s="516" t="str">
        <f>六年级50米跑得分</f>
        <v/>
      </c>
      <c r="T1538" s="517" t="str">
        <f>六年级等级</f>
        <v/>
      </c>
      <c r="U1538" s="516" t="str">
        <f>六年级坐位体前屈得分</f>
        <v/>
      </c>
      <c r="V1538" s="517" t="str">
        <f>六年级等级</f>
        <v/>
      </c>
      <c r="W1538" s="516" t="str">
        <f>六年级一分钟跳绳得分</f>
        <v/>
      </c>
      <c r="X1538" s="517" t="str">
        <f>六年级等级</f>
        <v/>
      </c>
      <c r="Y1538" s="515" t="str">
        <f>六年级仰卧起坐得分</f>
        <v/>
      </c>
      <c r="Z1538" s="518" t="str">
        <f>六年级等级</f>
        <v/>
      </c>
      <c r="AA1538" s="533" t="str">
        <f>六年级折返跑得分</f>
        <v/>
      </c>
      <c r="AB1538" s="515" t="str">
        <f>六年级等级</f>
        <v/>
      </c>
      <c r="AC1538" s="533" t="str">
        <f>六年级跳绳附加分</f>
        <v/>
      </c>
      <c r="AD1538" s="534" t="str">
        <f>六年级标准分</f>
        <v/>
      </c>
      <c r="AE1538" s="534" t="str">
        <f>六年级总分</f>
        <v/>
      </c>
      <c r="AF1538" s="517" t="str">
        <f>六年级等级</f>
        <v/>
      </c>
    </row>
    <row r="1539" spans="1:32">
      <c r="A1539" s="476">
        <v>622</v>
      </c>
      <c r="B1539" s="477">
        <v>67</v>
      </c>
      <c r="C1539" s="632"/>
      <c r="D1539" s="633"/>
      <c r="E1539" s="632"/>
      <c r="F1539" s="625"/>
      <c r="G1539" s="608"/>
      <c r="H1539" s="475"/>
      <c r="I1539" s="613"/>
      <c r="J1539" s="614"/>
      <c r="K1539" s="614"/>
      <c r="L1539" s="615"/>
      <c r="M1539" s="616"/>
      <c r="N1539" s="505" t="str">
        <f>六年级BMI</f>
        <v/>
      </c>
      <c r="O1539" s="499" t="str">
        <f>六年级BMI等级</f>
        <v/>
      </c>
      <c r="P1539" s="500" t="str">
        <f>六年级BMI得分</f>
        <v/>
      </c>
      <c r="Q1539" s="515" t="str">
        <f>六年级肺活量得分</f>
        <v/>
      </c>
      <c r="R1539" s="512" t="str">
        <f>六年级等级</f>
        <v/>
      </c>
      <c r="S1539" s="516" t="str">
        <f>六年级50米跑得分</f>
        <v/>
      </c>
      <c r="T1539" s="517" t="str">
        <f>六年级等级</f>
        <v/>
      </c>
      <c r="U1539" s="516" t="str">
        <f>六年级坐位体前屈得分</f>
        <v/>
      </c>
      <c r="V1539" s="517" t="str">
        <f>六年级等级</f>
        <v/>
      </c>
      <c r="W1539" s="516" t="str">
        <f>六年级一分钟跳绳得分</f>
        <v/>
      </c>
      <c r="X1539" s="517" t="str">
        <f>六年级等级</f>
        <v/>
      </c>
      <c r="Y1539" s="515" t="str">
        <f>六年级仰卧起坐得分</f>
        <v/>
      </c>
      <c r="Z1539" s="518" t="str">
        <f>六年级等级</f>
        <v/>
      </c>
      <c r="AA1539" s="533" t="str">
        <f>六年级折返跑得分</f>
        <v/>
      </c>
      <c r="AB1539" s="515" t="str">
        <f>六年级等级</f>
        <v/>
      </c>
      <c r="AC1539" s="533" t="str">
        <f>六年级跳绳附加分</f>
        <v/>
      </c>
      <c r="AD1539" s="534" t="str">
        <f>六年级标准分</f>
        <v/>
      </c>
      <c r="AE1539" s="534" t="str">
        <f>六年级总分</f>
        <v/>
      </c>
      <c r="AF1539" s="517" t="str">
        <f>六年级等级</f>
        <v/>
      </c>
    </row>
    <row r="1540" spans="1:32">
      <c r="A1540" s="476">
        <v>622</v>
      </c>
      <c r="B1540" s="477">
        <v>68</v>
      </c>
      <c r="C1540" s="632"/>
      <c r="D1540" s="633"/>
      <c r="E1540" s="632"/>
      <c r="F1540" s="625"/>
      <c r="G1540" s="608"/>
      <c r="H1540" s="475"/>
      <c r="I1540" s="613"/>
      <c r="J1540" s="614"/>
      <c r="K1540" s="614"/>
      <c r="L1540" s="615"/>
      <c r="M1540" s="616"/>
      <c r="N1540" s="505" t="str">
        <f>六年级BMI</f>
        <v/>
      </c>
      <c r="O1540" s="499" t="str">
        <f>六年级BMI等级</f>
        <v/>
      </c>
      <c r="P1540" s="500" t="str">
        <f>六年级BMI得分</f>
        <v/>
      </c>
      <c r="Q1540" s="515" t="str">
        <f>六年级肺活量得分</f>
        <v/>
      </c>
      <c r="R1540" s="512" t="str">
        <f>六年级等级</f>
        <v/>
      </c>
      <c r="S1540" s="516" t="str">
        <f>六年级50米跑得分</f>
        <v/>
      </c>
      <c r="T1540" s="517" t="str">
        <f>六年级等级</f>
        <v/>
      </c>
      <c r="U1540" s="516" t="str">
        <f>六年级坐位体前屈得分</f>
        <v/>
      </c>
      <c r="V1540" s="517" t="str">
        <f>六年级等级</f>
        <v/>
      </c>
      <c r="W1540" s="516" t="str">
        <f>六年级一分钟跳绳得分</f>
        <v/>
      </c>
      <c r="X1540" s="517" t="str">
        <f>六年级等级</f>
        <v/>
      </c>
      <c r="Y1540" s="515" t="str">
        <f>六年级仰卧起坐得分</f>
        <v/>
      </c>
      <c r="Z1540" s="518" t="str">
        <f>六年级等级</f>
        <v/>
      </c>
      <c r="AA1540" s="533" t="str">
        <f>六年级折返跑得分</f>
        <v/>
      </c>
      <c r="AB1540" s="515" t="str">
        <f>六年级等级</f>
        <v/>
      </c>
      <c r="AC1540" s="533" t="str">
        <f>六年级跳绳附加分</f>
        <v/>
      </c>
      <c r="AD1540" s="534" t="str">
        <f>六年级标准分</f>
        <v/>
      </c>
      <c r="AE1540" s="534" t="str">
        <f>六年级总分</f>
        <v/>
      </c>
      <c r="AF1540" s="517" t="str">
        <f>六年级等级</f>
        <v/>
      </c>
    </row>
    <row r="1541" spans="1:32">
      <c r="A1541" s="476">
        <v>622</v>
      </c>
      <c r="B1541" s="477">
        <v>69</v>
      </c>
      <c r="C1541" s="632"/>
      <c r="D1541" s="633"/>
      <c r="E1541" s="632"/>
      <c r="F1541" s="625"/>
      <c r="G1541" s="608"/>
      <c r="H1541" s="475"/>
      <c r="I1541" s="613"/>
      <c r="J1541" s="614"/>
      <c r="K1541" s="614"/>
      <c r="L1541" s="615"/>
      <c r="M1541" s="616"/>
      <c r="N1541" s="505" t="str">
        <f>六年级BMI</f>
        <v/>
      </c>
      <c r="O1541" s="499" t="str">
        <f>六年级BMI等级</f>
        <v/>
      </c>
      <c r="P1541" s="500" t="str">
        <f>六年级BMI得分</f>
        <v/>
      </c>
      <c r="Q1541" s="515" t="str">
        <f>六年级肺活量得分</f>
        <v/>
      </c>
      <c r="R1541" s="512" t="str">
        <f>六年级等级</f>
        <v/>
      </c>
      <c r="S1541" s="516" t="str">
        <f>六年级50米跑得分</f>
        <v/>
      </c>
      <c r="T1541" s="517" t="str">
        <f>六年级等级</f>
        <v/>
      </c>
      <c r="U1541" s="516" t="str">
        <f>六年级坐位体前屈得分</f>
        <v/>
      </c>
      <c r="V1541" s="517" t="str">
        <f>六年级等级</f>
        <v/>
      </c>
      <c r="W1541" s="516" t="str">
        <f>六年级一分钟跳绳得分</f>
        <v/>
      </c>
      <c r="X1541" s="517" t="str">
        <f>六年级等级</f>
        <v/>
      </c>
      <c r="Y1541" s="515" t="str">
        <f>六年级仰卧起坐得分</f>
        <v/>
      </c>
      <c r="Z1541" s="518" t="str">
        <f>六年级等级</f>
        <v/>
      </c>
      <c r="AA1541" s="533" t="str">
        <f>六年级折返跑得分</f>
        <v/>
      </c>
      <c r="AB1541" s="515" t="str">
        <f>六年级等级</f>
        <v/>
      </c>
      <c r="AC1541" s="533" t="str">
        <f>六年级跳绳附加分</f>
        <v/>
      </c>
      <c r="AD1541" s="534" t="str">
        <f>六年级标准分</f>
        <v/>
      </c>
      <c r="AE1541" s="534" t="str">
        <f>六年级总分</f>
        <v/>
      </c>
      <c r="AF1541" s="517" t="str">
        <f>六年级等级</f>
        <v/>
      </c>
    </row>
    <row r="1542" ht="15.75" spans="1:32">
      <c r="A1542" s="535">
        <v>622</v>
      </c>
      <c r="B1542" s="536">
        <v>70</v>
      </c>
      <c r="C1542" s="634"/>
      <c r="D1542" s="635"/>
      <c r="E1542" s="634"/>
      <c r="F1542" s="636"/>
      <c r="G1542" s="611"/>
      <c r="H1542" s="542"/>
      <c r="I1542" s="617"/>
      <c r="J1542" s="618"/>
      <c r="K1542" s="618"/>
      <c r="L1542" s="619"/>
      <c r="M1542" s="620"/>
      <c r="N1542" s="573" t="str">
        <f>六年级BMI</f>
        <v/>
      </c>
      <c r="O1542" s="574" t="str">
        <f>六年级BMI等级</f>
        <v/>
      </c>
      <c r="P1542" s="575" t="str">
        <f>六年级BMI得分</f>
        <v/>
      </c>
      <c r="Q1542" s="576" t="str">
        <f>六年级肺活量得分</f>
        <v/>
      </c>
      <c r="R1542" s="577" t="str">
        <f>六年级等级</f>
        <v/>
      </c>
      <c r="S1542" s="578" t="str">
        <f>六年级50米跑得分</f>
        <v/>
      </c>
      <c r="T1542" s="567" t="str">
        <f>六年级等级</f>
        <v/>
      </c>
      <c r="U1542" s="578" t="str">
        <f>六年级坐位体前屈得分</f>
        <v/>
      </c>
      <c r="V1542" s="567" t="str">
        <f>六年级等级</f>
        <v/>
      </c>
      <c r="W1542" s="578" t="str">
        <f>六年级一分钟跳绳得分</f>
        <v/>
      </c>
      <c r="X1542" s="567" t="str">
        <f>六年级等级</f>
        <v/>
      </c>
      <c r="Y1542" s="576" t="str">
        <f>六年级仰卧起坐得分</f>
        <v/>
      </c>
      <c r="Z1542" s="579" t="str">
        <f>六年级等级</f>
        <v/>
      </c>
      <c r="AA1542" s="565" t="str">
        <f>六年级折返跑得分</f>
        <v/>
      </c>
      <c r="AB1542" s="576" t="str">
        <f>六年级等级</f>
        <v/>
      </c>
      <c r="AC1542" s="565" t="str">
        <f>六年级跳绳附加分</f>
        <v/>
      </c>
      <c r="AD1542" s="566" t="str">
        <f>六年级标准分</f>
        <v/>
      </c>
      <c r="AE1542" s="566" t="str">
        <f>六年级总分</f>
        <v/>
      </c>
      <c r="AF1542" s="567" t="str">
        <f>六年级等级</f>
        <v/>
      </c>
    </row>
    <row r="1543" ht="15.75" spans="1:32">
      <c r="A1543" s="468">
        <v>623</v>
      </c>
      <c r="B1543" s="469">
        <v>1</v>
      </c>
      <c r="C1543" s="637"/>
      <c r="D1543" s="638"/>
      <c r="E1543" s="637"/>
      <c r="F1543" s="640"/>
      <c r="G1543" s="612"/>
      <c r="H1543" s="475"/>
      <c r="I1543" s="621"/>
      <c r="J1543" s="622"/>
      <c r="K1543" s="622"/>
      <c r="L1543" s="623"/>
      <c r="M1543" s="624"/>
      <c r="N1543" s="498" t="str">
        <f>六年级BMI</f>
        <v/>
      </c>
      <c r="O1543" s="499" t="str">
        <f>六年级BMI等级</f>
        <v/>
      </c>
      <c r="P1543" s="500" t="str">
        <f>六年级BMI得分</f>
        <v/>
      </c>
      <c r="Q1543" s="511" t="str">
        <f>六年级肺活量得分</f>
        <v/>
      </c>
      <c r="R1543" s="512" t="str">
        <f>六年级等级</f>
        <v/>
      </c>
      <c r="S1543" s="513" t="str">
        <f>六年级50米跑得分</f>
        <v/>
      </c>
      <c r="T1543" s="512" t="str">
        <f>六年级等级</f>
        <v/>
      </c>
      <c r="U1543" s="513" t="str">
        <f>六年级坐位体前屈得分</f>
        <v/>
      </c>
      <c r="V1543" s="512" t="str">
        <f>六年级等级</f>
        <v/>
      </c>
      <c r="W1543" s="513" t="str">
        <f>六年级一分钟跳绳得分</f>
        <v/>
      </c>
      <c r="X1543" s="512" t="str">
        <f>六年级等级</f>
        <v/>
      </c>
      <c r="Y1543" s="511" t="str">
        <f>六年级仰卧起坐得分</f>
        <v/>
      </c>
      <c r="Z1543" s="514" t="str">
        <f>六年级等级</f>
        <v/>
      </c>
      <c r="AA1543" s="530" t="str">
        <f>六年级折返跑得分</f>
        <v/>
      </c>
      <c r="AB1543" s="511" t="str">
        <f>六年级等级</f>
        <v/>
      </c>
      <c r="AC1543" s="530" t="str">
        <f>六年级跳绳附加分</f>
        <v/>
      </c>
      <c r="AD1543" s="531" t="str">
        <f>六年级标准分</f>
        <v/>
      </c>
      <c r="AE1543" s="531" t="str">
        <f>六年级总分</f>
        <v/>
      </c>
      <c r="AF1543" s="512" t="str">
        <f>六年级等级</f>
        <v/>
      </c>
    </row>
    <row r="1544" spans="1:32">
      <c r="A1544" s="476">
        <v>623</v>
      </c>
      <c r="B1544" s="477">
        <v>2</v>
      </c>
      <c r="C1544" s="632"/>
      <c r="D1544" s="633"/>
      <c r="E1544" s="632"/>
      <c r="F1544" s="625"/>
      <c r="G1544" s="608"/>
      <c r="H1544" s="475"/>
      <c r="I1544" s="613"/>
      <c r="J1544" s="614"/>
      <c r="K1544" s="614"/>
      <c r="L1544" s="615"/>
      <c r="M1544" s="616"/>
      <c r="N1544" s="505" t="str">
        <f>六年级BMI</f>
        <v/>
      </c>
      <c r="O1544" s="499" t="str">
        <f>六年级BMI等级</f>
        <v/>
      </c>
      <c r="P1544" s="500" t="str">
        <f>六年级BMI得分</f>
        <v/>
      </c>
      <c r="Q1544" s="515" t="str">
        <f>六年级肺活量得分</f>
        <v/>
      </c>
      <c r="R1544" s="512" t="str">
        <f>六年级等级</f>
        <v/>
      </c>
      <c r="S1544" s="516" t="str">
        <f>六年级50米跑得分</f>
        <v/>
      </c>
      <c r="T1544" s="517" t="str">
        <f>六年级等级</f>
        <v/>
      </c>
      <c r="U1544" s="516" t="str">
        <f>六年级坐位体前屈得分</f>
        <v/>
      </c>
      <c r="V1544" s="517" t="str">
        <f>六年级等级</f>
        <v/>
      </c>
      <c r="W1544" s="516" t="str">
        <f>六年级一分钟跳绳得分</f>
        <v/>
      </c>
      <c r="X1544" s="517" t="str">
        <f>六年级等级</f>
        <v/>
      </c>
      <c r="Y1544" s="515" t="str">
        <f>六年级仰卧起坐得分</f>
        <v/>
      </c>
      <c r="Z1544" s="518" t="str">
        <f>六年级等级</f>
        <v/>
      </c>
      <c r="AA1544" s="533" t="str">
        <f>六年级折返跑得分</f>
        <v/>
      </c>
      <c r="AB1544" s="515" t="str">
        <f>六年级等级</f>
        <v/>
      </c>
      <c r="AC1544" s="533" t="str">
        <f>六年级跳绳附加分</f>
        <v/>
      </c>
      <c r="AD1544" s="534" t="str">
        <f>六年级标准分</f>
        <v/>
      </c>
      <c r="AE1544" s="534" t="str">
        <f>六年级总分</f>
        <v/>
      </c>
      <c r="AF1544" s="517" t="str">
        <f>六年级等级</f>
        <v/>
      </c>
    </row>
    <row r="1545" spans="1:32">
      <c r="A1545" s="476">
        <v>623</v>
      </c>
      <c r="B1545" s="477">
        <v>3</v>
      </c>
      <c r="C1545" s="632"/>
      <c r="D1545" s="633"/>
      <c r="E1545" s="632"/>
      <c r="F1545" s="625"/>
      <c r="G1545" s="608"/>
      <c r="H1545" s="475"/>
      <c r="I1545" s="613"/>
      <c r="J1545" s="614"/>
      <c r="K1545" s="614"/>
      <c r="L1545" s="615"/>
      <c r="M1545" s="616"/>
      <c r="N1545" s="505" t="str">
        <f>六年级BMI</f>
        <v/>
      </c>
      <c r="O1545" s="499" t="str">
        <f>六年级BMI等级</f>
        <v/>
      </c>
      <c r="P1545" s="500" t="str">
        <f>六年级BMI得分</f>
        <v/>
      </c>
      <c r="Q1545" s="515" t="str">
        <f>六年级肺活量得分</f>
        <v/>
      </c>
      <c r="R1545" s="512" t="str">
        <f>六年级等级</f>
        <v/>
      </c>
      <c r="S1545" s="516" t="str">
        <f>六年级50米跑得分</f>
        <v/>
      </c>
      <c r="T1545" s="517" t="str">
        <f>六年级等级</f>
        <v/>
      </c>
      <c r="U1545" s="516" t="str">
        <f>六年级坐位体前屈得分</f>
        <v/>
      </c>
      <c r="V1545" s="517" t="str">
        <f>六年级等级</f>
        <v/>
      </c>
      <c r="W1545" s="516" t="str">
        <f>六年级一分钟跳绳得分</f>
        <v/>
      </c>
      <c r="X1545" s="517" t="str">
        <f>六年级等级</f>
        <v/>
      </c>
      <c r="Y1545" s="515" t="str">
        <f>六年级仰卧起坐得分</f>
        <v/>
      </c>
      <c r="Z1545" s="518" t="str">
        <f>六年级等级</f>
        <v/>
      </c>
      <c r="AA1545" s="533" t="str">
        <f>六年级折返跑得分</f>
        <v/>
      </c>
      <c r="AB1545" s="515" t="str">
        <f>六年级等级</f>
        <v/>
      </c>
      <c r="AC1545" s="533" t="str">
        <f>六年级跳绳附加分</f>
        <v/>
      </c>
      <c r="AD1545" s="534" t="str">
        <f>六年级标准分</f>
        <v/>
      </c>
      <c r="AE1545" s="534" t="str">
        <f>六年级总分</f>
        <v/>
      </c>
      <c r="AF1545" s="517" t="str">
        <f>六年级等级</f>
        <v/>
      </c>
    </row>
    <row r="1546" spans="1:32">
      <c r="A1546" s="476">
        <v>623</v>
      </c>
      <c r="B1546" s="477">
        <v>4</v>
      </c>
      <c r="C1546" s="632"/>
      <c r="D1546" s="633"/>
      <c r="E1546" s="632"/>
      <c r="F1546" s="625"/>
      <c r="G1546" s="608"/>
      <c r="H1546" s="475"/>
      <c r="I1546" s="613"/>
      <c r="J1546" s="614"/>
      <c r="K1546" s="614"/>
      <c r="L1546" s="615"/>
      <c r="M1546" s="616"/>
      <c r="N1546" s="505" t="str">
        <f>六年级BMI</f>
        <v/>
      </c>
      <c r="O1546" s="499" t="str">
        <f>六年级BMI等级</f>
        <v/>
      </c>
      <c r="P1546" s="500" t="str">
        <f>六年级BMI得分</f>
        <v/>
      </c>
      <c r="Q1546" s="515" t="str">
        <f>六年级肺活量得分</f>
        <v/>
      </c>
      <c r="R1546" s="512" t="str">
        <f>六年级等级</f>
        <v/>
      </c>
      <c r="S1546" s="516" t="str">
        <f>六年级50米跑得分</f>
        <v/>
      </c>
      <c r="T1546" s="517" t="str">
        <f>六年级等级</f>
        <v/>
      </c>
      <c r="U1546" s="516" t="str">
        <f>六年级坐位体前屈得分</f>
        <v/>
      </c>
      <c r="V1546" s="517" t="str">
        <f>六年级等级</f>
        <v/>
      </c>
      <c r="W1546" s="516" t="str">
        <f>六年级一分钟跳绳得分</f>
        <v/>
      </c>
      <c r="X1546" s="517" t="str">
        <f>六年级等级</f>
        <v/>
      </c>
      <c r="Y1546" s="515" t="str">
        <f>六年级仰卧起坐得分</f>
        <v/>
      </c>
      <c r="Z1546" s="518" t="str">
        <f>六年级等级</f>
        <v/>
      </c>
      <c r="AA1546" s="533" t="str">
        <f>六年级折返跑得分</f>
        <v/>
      </c>
      <c r="AB1546" s="515" t="str">
        <f>六年级等级</f>
        <v/>
      </c>
      <c r="AC1546" s="533" t="str">
        <f>六年级跳绳附加分</f>
        <v/>
      </c>
      <c r="AD1546" s="534" t="str">
        <f>六年级标准分</f>
        <v/>
      </c>
      <c r="AE1546" s="534" t="str">
        <f>六年级总分</f>
        <v/>
      </c>
      <c r="AF1546" s="517" t="str">
        <f>六年级等级</f>
        <v/>
      </c>
    </row>
    <row r="1547" spans="1:32">
      <c r="A1547" s="476">
        <v>623</v>
      </c>
      <c r="B1547" s="477">
        <v>5</v>
      </c>
      <c r="C1547" s="632"/>
      <c r="D1547" s="633"/>
      <c r="E1547" s="632"/>
      <c r="F1547" s="625"/>
      <c r="G1547" s="608"/>
      <c r="H1547" s="475"/>
      <c r="I1547" s="613"/>
      <c r="J1547" s="614"/>
      <c r="K1547" s="614"/>
      <c r="L1547" s="615"/>
      <c r="M1547" s="616"/>
      <c r="N1547" s="505" t="str">
        <f>六年级BMI</f>
        <v/>
      </c>
      <c r="O1547" s="499" t="str">
        <f>六年级BMI等级</f>
        <v/>
      </c>
      <c r="P1547" s="500" t="str">
        <f>六年级BMI得分</f>
        <v/>
      </c>
      <c r="Q1547" s="515" t="str">
        <f>六年级肺活量得分</f>
        <v/>
      </c>
      <c r="R1547" s="512" t="str">
        <f>六年级等级</f>
        <v/>
      </c>
      <c r="S1547" s="516" t="str">
        <f>六年级50米跑得分</f>
        <v/>
      </c>
      <c r="T1547" s="517" t="str">
        <f>六年级等级</f>
        <v/>
      </c>
      <c r="U1547" s="516" t="str">
        <f>六年级坐位体前屈得分</f>
        <v/>
      </c>
      <c r="V1547" s="517" t="str">
        <f>六年级等级</f>
        <v/>
      </c>
      <c r="W1547" s="516" t="str">
        <f>六年级一分钟跳绳得分</f>
        <v/>
      </c>
      <c r="X1547" s="517" t="str">
        <f>六年级等级</f>
        <v/>
      </c>
      <c r="Y1547" s="515" t="str">
        <f>六年级仰卧起坐得分</f>
        <v/>
      </c>
      <c r="Z1547" s="518" t="str">
        <f>六年级等级</f>
        <v/>
      </c>
      <c r="AA1547" s="533" t="str">
        <f>六年级折返跑得分</f>
        <v/>
      </c>
      <c r="AB1547" s="515" t="str">
        <f>六年级等级</f>
        <v/>
      </c>
      <c r="AC1547" s="533" t="str">
        <f>六年级跳绳附加分</f>
        <v/>
      </c>
      <c r="AD1547" s="534" t="str">
        <f>六年级标准分</f>
        <v/>
      </c>
      <c r="AE1547" s="534" t="str">
        <f>六年级总分</f>
        <v/>
      </c>
      <c r="AF1547" s="517" t="str">
        <f>六年级等级</f>
        <v/>
      </c>
    </row>
    <row r="1548" spans="1:32">
      <c r="A1548" s="476">
        <v>623</v>
      </c>
      <c r="B1548" s="477">
        <v>6</v>
      </c>
      <c r="C1548" s="632"/>
      <c r="D1548" s="633"/>
      <c r="E1548" s="632"/>
      <c r="F1548" s="625"/>
      <c r="G1548" s="608"/>
      <c r="H1548" s="475"/>
      <c r="I1548" s="613"/>
      <c r="J1548" s="614"/>
      <c r="K1548" s="614"/>
      <c r="L1548" s="615"/>
      <c r="M1548" s="616"/>
      <c r="N1548" s="505" t="str">
        <f>六年级BMI</f>
        <v/>
      </c>
      <c r="O1548" s="499" t="str">
        <f>六年级BMI等级</f>
        <v/>
      </c>
      <c r="P1548" s="500" t="str">
        <f>六年级BMI得分</f>
        <v/>
      </c>
      <c r="Q1548" s="515" t="str">
        <f>六年级肺活量得分</f>
        <v/>
      </c>
      <c r="R1548" s="512" t="str">
        <f>六年级等级</f>
        <v/>
      </c>
      <c r="S1548" s="516" t="str">
        <f>六年级50米跑得分</f>
        <v/>
      </c>
      <c r="T1548" s="517" t="str">
        <f>六年级等级</f>
        <v/>
      </c>
      <c r="U1548" s="516" t="str">
        <f>六年级坐位体前屈得分</f>
        <v/>
      </c>
      <c r="V1548" s="517" t="str">
        <f>六年级等级</f>
        <v/>
      </c>
      <c r="W1548" s="516" t="str">
        <f>六年级一分钟跳绳得分</f>
        <v/>
      </c>
      <c r="X1548" s="517" t="str">
        <f>六年级等级</f>
        <v/>
      </c>
      <c r="Y1548" s="515" t="str">
        <f>六年级仰卧起坐得分</f>
        <v/>
      </c>
      <c r="Z1548" s="518" t="str">
        <f>六年级等级</f>
        <v/>
      </c>
      <c r="AA1548" s="533" t="str">
        <f>六年级折返跑得分</f>
        <v/>
      </c>
      <c r="AB1548" s="515" t="str">
        <f>六年级等级</f>
        <v/>
      </c>
      <c r="AC1548" s="533" t="str">
        <f>六年级跳绳附加分</f>
        <v/>
      </c>
      <c r="AD1548" s="534" t="str">
        <f>六年级标准分</f>
        <v/>
      </c>
      <c r="AE1548" s="534" t="str">
        <f>六年级总分</f>
        <v/>
      </c>
      <c r="AF1548" s="517" t="str">
        <f>六年级等级</f>
        <v/>
      </c>
    </row>
    <row r="1549" spans="1:32">
      <c r="A1549" s="476">
        <v>623</v>
      </c>
      <c r="B1549" s="477">
        <v>7</v>
      </c>
      <c r="C1549" s="632"/>
      <c r="D1549" s="633"/>
      <c r="E1549" s="639"/>
      <c r="F1549" s="625"/>
      <c r="G1549" s="608"/>
      <c r="H1549" s="475"/>
      <c r="I1549" s="613"/>
      <c r="J1549" s="614"/>
      <c r="K1549" s="614"/>
      <c r="L1549" s="615"/>
      <c r="M1549" s="616"/>
      <c r="N1549" s="505" t="str">
        <f>六年级BMI</f>
        <v/>
      </c>
      <c r="O1549" s="499" t="str">
        <f>六年级BMI等级</f>
        <v/>
      </c>
      <c r="P1549" s="500" t="str">
        <f>六年级BMI得分</f>
        <v/>
      </c>
      <c r="Q1549" s="515" t="str">
        <f>六年级肺活量得分</f>
        <v/>
      </c>
      <c r="R1549" s="512" t="str">
        <f>六年级等级</f>
        <v/>
      </c>
      <c r="S1549" s="516" t="str">
        <f>六年级50米跑得分</f>
        <v/>
      </c>
      <c r="T1549" s="517" t="str">
        <f>六年级等级</f>
        <v/>
      </c>
      <c r="U1549" s="516" t="str">
        <f>六年级坐位体前屈得分</f>
        <v/>
      </c>
      <c r="V1549" s="517" t="str">
        <f>六年级等级</f>
        <v/>
      </c>
      <c r="W1549" s="516" t="str">
        <f>六年级一分钟跳绳得分</f>
        <v/>
      </c>
      <c r="X1549" s="517" t="str">
        <f>六年级等级</f>
        <v/>
      </c>
      <c r="Y1549" s="515" t="str">
        <f>六年级仰卧起坐得分</f>
        <v/>
      </c>
      <c r="Z1549" s="518" t="str">
        <f>六年级等级</f>
        <v/>
      </c>
      <c r="AA1549" s="533" t="str">
        <f>六年级折返跑得分</f>
        <v/>
      </c>
      <c r="AB1549" s="515" t="str">
        <f>六年级等级</f>
        <v/>
      </c>
      <c r="AC1549" s="533" t="str">
        <f>六年级跳绳附加分</f>
        <v/>
      </c>
      <c r="AD1549" s="534" t="str">
        <f>六年级标准分</f>
        <v/>
      </c>
      <c r="AE1549" s="534" t="str">
        <f>六年级总分</f>
        <v/>
      </c>
      <c r="AF1549" s="517" t="str">
        <f>六年级等级</f>
        <v/>
      </c>
    </row>
    <row r="1550" spans="1:32">
      <c r="A1550" s="476">
        <v>623</v>
      </c>
      <c r="B1550" s="477">
        <v>8</v>
      </c>
      <c r="C1550" s="632"/>
      <c r="D1550" s="633"/>
      <c r="E1550" s="639"/>
      <c r="F1550" s="625"/>
      <c r="G1550" s="608"/>
      <c r="H1550" s="475"/>
      <c r="I1550" s="613"/>
      <c r="J1550" s="614"/>
      <c r="K1550" s="614"/>
      <c r="L1550" s="615"/>
      <c r="M1550" s="616"/>
      <c r="N1550" s="505" t="str">
        <f>六年级BMI</f>
        <v/>
      </c>
      <c r="O1550" s="499" t="str">
        <f>六年级BMI等级</f>
        <v/>
      </c>
      <c r="P1550" s="500" t="str">
        <f>六年级BMI得分</f>
        <v/>
      </c>
      <c r="Q1550" s="515" t="str">
        <f>六年级肺活量得分</f>
        <v/>
      </c>
      <c r="R1550" s="512" t="str">
        <f>六年级等级</f>
        <v/>
      </c>
      <c r="S1550" s="516" t="str">
        <f>六年级50米跑得分</f>
        <v/>
      </c>
      <c r="T1550" s="517" t="str">
        <f>六年级等级</f>
        <v/>
      </c>
      <c r="U1550" s="516" t="str">
        <f>六年级坐位体前屈得分</f>
        <v/>
      </c>
      <c r="V1550" s="517" t="str">
        <f>六年级等级</f>
        <v/>
      </c>
      <c r="W1550" s="516" t="str">
        <f>六年级一分钟跳绳得分</f>
        <v/>
      </c>
      <c r="X1550" s="517" t="str">
        <f>六年级等级</f>
        <v/>
      </c>
      <c r="Y1550" s="515" t="str">
        <f>六年级仰卧起坐得分</f>
        <v/>
      </c>
      <c r="Z1550" s="518" t="str">
        <f>六年级等级</f>
        <v/>
      </c>
      <c r="AA1550" s="533" t="str">
        <f>六年级折返跑得分</f>
        <v/>
      </c>
      <c r="AB1550" s="515" t="str">
        <f>六年级等级</f>
        <v/>
      </c>
      <c r="AC1550" s="533" t="str">
        <f>六年级跳绳附加分</f>
        <v/>
      </c>
      <c r="AD1550" s="534" t="str">
        <f>六年级标准分</f>
        <v/>
      </c>
      <c r="AE1550" s="534" t="str">
        <f>六年级总分</f>
        <v/>
      </c>
      <c r="AF1550" s="517" t="str">
        <f>六年级等级</f>
        <v/>
      </c>
    </row>
    <row r="1551" spans="1:32">
      <c r="A1551" s="476">
        <v>623</v>
      </c>
      <c r="B1551" s="477">
        <v>9</v>
      </c>
      <c r="C1551" s="632"/>
      <c r="D1551" s="633"/>
      <c r="E1551" s="632"/>
      <c r="F1551" s="625"/>
      <c r="G1551" s="608"/>
      <c r="H1551" s="475"/>
      <c r="I1551" s="613"/>
      <c r="J1551" s="614"/>
      <c r="K1551" s="614"/>
      <c r="L1551" s="615"/>
      <c r="M1551" s="616"/>
      <c r="N1551" s="505" t="str">
        <f>六年级BMI</f>
        <v/>
      </c>
      <c r="O1551" s="499" t="str">
        <f>六年级BMI等级</f>
        <v/>
      </c>
      <c r="P1551" s="500" t="str">
        <f>六年级BMI得分</f>
        <v/>
      </c>
      <c r="Q1551" s="515" t="str">
        <f>六年级肺活量得分</f>
        <v/>
      </c>
      <c r="R1551" s="512" t="str">
        <f>六年级等级</f>
        <v/>
      </c>
      <c r="S1551" s="516" t="str">
        <f>六年级50米跑得分</f>
        <v/>
      </c>
      <c r="T1551" s="517" t="str">
        <f>六年级等级</f>
        <v/>
      </c>
      <c r="U1551" s="516" t="str">
        <f>六年级坐位体前屈得分</f>
        <v/>
      </c>
      <c r="V1551" s="517" t="str">
        <f>六年级等级</f>
        <v/>
      </c>
      <c r="W1551" s="516" t="str">
        <f>六年级一分钟跳绳得分</f>
        <v/>
      </c>
      <c r="X1551" s="517" t="str">
        <f>六年级等级</f>
        <v/>
      </c>
      <c r="Y1551" s="515" t="str">
        <f>六年级仰卧起坐得分</f>
        <v/>
      </c>
      <c r="Z1551" s="518" t="str">
        <f>六年级等级</f>
        <v/>
      </c>
      <c r="AA1551" s="533" t="str">
        <f>六年级折返跑得分</f>
        <v/>
      </c>
      <c r="AB1551" s="515" t="str">
        <f>六年级等级</f>
        <v/>
      </c>
      <c r="AC1551" s="533" t="str">
        <f>六年级跳绳附加分</f>
        <v/>
      </c>
      <c r="AD1551" s="534" t="str">
        <f>六年级标准分</f>
        <v/>
      </c>
      <c r="AE1551" s="534" t="str">
        <f>六年级总分</f>
        <v/>
      </c>
      <c r="AF1551" s="517" t="str">
        <f>六年级等级</f>
        <v/>
      </c>
    </row>
    <row r="1552" spans="1:32">
      <c r="A1552" s="476">
        <v>623</v>
      </c>
      <c r="B1552" s="477">
        <v>10</v>
      </c>
      <c r="C1552" s="632"/>
      <c r="D1552" s="633"/>
      <c r="E1552" s="632"/>
      <c r="F1552" s="625"/>
      <c r="G1552" s="608"/>
      <c r="H1552" s="475"/>
      <c r="I1552" s="613"/>
      <c r="J1552" s="614"/>
      <c r="K1552" s="614"/>
      <c r="L1552" s="615"/>
      <c r="M1552" s="616"/>
      <c r="N1552" s="505" t="str">
        <f>六年级BMI</f>
        <v/>
      </c>
      <c r="O1552" s="499" t="str">
        <f>六年级BMI等级</f>
        <v/>
      </c>
      <c r="P1552" s="500" t="str">
        <f>六年级BMI得分</f>
        <v/>
      </c>
      <c r="Q1552" s="515" t="str">
        <f>六年级肺活量得分</f>
        <v/>
      </c>
      <c r="R1552" s="512" t="str">
        <f>六年级等级</f>
        <v/>
      </c>
      <c r="S1552" s="516" t="str">
        <f>六年级50米跑得分</f>
        <v/>
      </c>
      <c r="T1552" s="517" t="str">
        <f>六年级等级</f>
        <v/>
      </c>
      <c r="U1552" s="516" t="str">
        <f>六年级坐位体前屈得分</f>
        <v/>
      </c>
      <c r="V1552" s="517" t="str">
        <f>六年级等级</f>
        <v/>
      </c>
      <c r="W1552" s="516" t="str">
        <f>六年级一分钟跳绳得分</f>
        <v/>
      </c>
      <c r="X1552" s="517" t="str">
        <f>六年级等级</f>
        <v/>
      </c>
      <c r="Y1552" s="515" t="str">
        <f>六年级仰卧起坐得分</f>
        <v/>
      </c>
      <c r="Z1552" s="518" t="str">
        <f>六年级等级</f>
        <v/>
      </c>
      <c r="AA1552" s="533" t="str">
        <f>六年级折返跑得分</f>
        <v/>
      </c>
      <c r="AB1552" s="515" t="str">
        <f>六年级等级</f>
        <v/>
      </c>
      <c r="AC1552" s="533" t="str">
        <f>六年级跳绳附加分</f>
        <v/>
      </c>
      <c r="AD1552" s="534" t="str">
        <f>六年级标准分</f>
        <v/>
      </c>
      <c r="AE1552" s="534" t="str">
        <f>六年级总分</f>
        <v/>
      </c>
      <c r="AF1552" s="517" t="str">
        <f>六年级等级</f>
        <v/>
      </c>
    </row>
    <row r="1553" spans="1:32">
      <c r="A1553" s="476">
        <v>623</v>
      </c>
      <c r="B1553" s="477">
        <v>11</v>
      </c>
      <c r="C1553" s="632"/>
      <c r="D1553" s="633"/>
      <c r="E1553" s="632"/>
      <c r="F1553" s="625"/>
      <c r="G1553" s="608"/>
      <c r="H1553" s="475"/>
      <c r="I1553" s="613"/>
      <c r="J1553" s="614"/>
      <c r="K1553" s="614"/>
      <c r="L1553" s="615"/>
      <c r="M1553" s="616"/>
      <c r="N1553" s="505" t="str">
        <f>六年级BMI</f>
        <v/>
      </c>
      <c r="O1553" s="499" t="str">
        <f>六年级BMI等级</f>
        <v/>
      </c>
      <c r="P1553" s="500" t="str">
        <f>六年级BMI得分</f>
        <v/>
      </c>
      <c r="Q1553" s="515" t="str">
        <f>六年级肺活量得分</f>
        <v/>
      </c>
      <c r="R1553" s="512" t="str">
        <f>六年级等级</f>
        <v/>
      </c>
      <c r="S1553" s="516" t="str">
        <f>六年级50米跑得分</f>
        <v/>
      </c>
      <c r="T1553" s="517" t="str">
        <f>六年级等级</f>
        <v/>
      </c>
      <c r="U1553" s="516" t="str">
        <f>六年级坐位体前屈得分</f>
        <v/>
      </c>
      <c r="V1553" s="517" t="str">
        <f>六年级等级</f>
        <v/>
      </c>
      <c r="W1553" s="516" t="str">
        <f>六年级一分钟跳绳得分</f>
        <v/>
      </c>
      <c r="X1553" s="517" t="str">
        <f>六年级等级</f>
        <v/>
      </c>
      <c r="Y1553" s="515" t="str">
        <f>六年级仰卧起坐得分</f>
        <v/>
      </c>
      <c r="Z1553" s="518" t="str">
        <f>六年级等级</f>
        <v/>
      </c>
      <c r="AA1553" s="533" t="str">
        <f>六年级折返跑得分</f>
        <v/>
      </c>
      <c r="AB1553" s="515" t="str">
        <f>六年级等级</f>
        <v/>
      </c>
      <c r="AC1553" s="533" t="str">
        <f>六年级跳绳附加分</f>
        <v/>
      </c>
      <c r="AD1553" s="534" t="str">
        <f>六年级标准分</f>
        <v/>
      </c>
      <c r="AE1553" s="534" t="str">
        <f>六年级总分</f>
        <v/>
      </c>
      <c r="AF1553" s="517" t="str">
        <f>六年级等级</f>
        <v/>
      </c>
    </row>
    <row r="1554" spans="1:32">
      <c r="A1554" s="476">
        <v>623</v>
      </c>
      <c r="B1554" s="477">
        <v>12</v>
      </c>
      <c r="C1554" s="632"/>
      <c r="D1554" s="633"/>
      <c r="E1554" s="632"/>
      <c r="F1554" s="625"/>
      <c r="G1554" s="608"/>
      <c r="H1554" s="475"/>
      <c r="I1554" s="613"/>
      <c r="J1554" s="614"/>
      <c r="K1554" s="614"/>
      <c r="L1554" s="615"/>
      <c r="M1554" s="616"/>
      <c r="N1554" s="505" t="str">
        <f>六年级BMI</f>
        <v/>
      </c>
      <c r="O1554" s="499" t="str">
        <f>六年级BMI等级</f>
        <v/>
      </c>
      <c r="P1554" s="500" t="str">
        <f>六年级BMI得分</f>
        <v/>
      </c>
      <c r="Q1554" s="515" t="str">
        <f>六年级肺活量得分</f>
        <v/>
      </c>
      <c r="R1554" s="512" t="str">
        <f>六年级等级</f>
        <v/>
      </c>
      <c r="S1554" s="516" t="str">
        <f>六年级50米跑得分</f>
        <v/>
      </c>
      <c r="T1554" s="517" t="str">
        <f>六年级等级</f>
        <v/>
      </c>
      <c r="U1554" s="516" t="str">
        <f>六年级坐位体前屈得分</f>
        <v/>
      </c>
      <c r="V1554" s="517" t="str">
        <f>六年级等级</f>
        <v/>
      </c>
      <c r="W1554" s="516" t="str">
        <f>六年级一分钟跳绳得分</f>
        <v/>
      </c>
      <c r="X1554" s="517" t="str">
        <f>六年级等级</f>
        <v/>
      </c>
      <c r="Y1554" s="515" t="str">
        <f>六年级仰卧起坐得分</f>
        <v/>
      </c>
      <c r="Z1554" s="518" t="str">
        <f>六年级等级</f>
        <v/>
      </c>
      <c r="AA1554" s="533" t="str">
        <f>六年级折返跑得分</f>
        <v/>
      </c>
      <c r="AB1554" s="515" t="str">
        <f>六年级等级</f>
        <v/>
      </c>
      <c r="AC1554" s="533" t="str">
        <f>六年级跳绳附加分</f>
        <v/>
      </c>
      <c r="AD1554" s="534" t="str">
        <f>六年级标准分</f>
        <v/>
      </c>
      <c r="AE1554" s="534" t="str">
        <f>六年级总分</f>
        <v/>
      </c>
      <c r="AF1554" s="517" t="str">
        <f>六年级等级</f>
        <v/>
      </c>
    </row>
    <row r="1555" spans="1:32">
      <c r="A1555" s="476">
        <v>623</v>
      </c>
      <c r="B1555" s="477">
        <v>13</v>
      </c>
      <c r="C1555" s="632"/>
      <c r="D1555" s="633"/>
      <c r="E1555" s="632"/>
      <c r="F1555" s="625"/>
      <c r="G1555" s="608"/>
      <c r="H1555" s="475"/>
      <c r="I1555" s="613"/>
      <c r="J1555" s="614"/>
      <c r="K1555" s="614"/>
      <c r="L1555" s="615"/>
      <c r="M1555" s="616"/>
      <c r="N1555" s="505" t="str">
        <f>六年级BMI</f>
        <v/>
      </c>
      <c r="O1555" s="499" t="str">
        <f>六年级BMI等级</f>
        <v/>
      </c>
      <c r="P1555" s="500" t="str">
        <f>六年级BMI得分</f>
        <v/>
      </c>
      <c r="Q1555" s="515" t="str">
        <f>六年级肺活量得分</f>
        <v/>
      </c>
      <c r="R1555" s="512" t="str">
        <f>六年级等级</f>
        <v/>
      </c>
      <c r="S1555" s="516" t="str">
        <f>六年级50米跑得分</f>
        <v/>
      </c>
      <c r="T1555" s="517" t="str">
        <f>六年级等级</f>
        <v/>
      </c>
      <c r="U1555" s="516" t="str">
        <f>六年级坐位体前屈得分</f>
        <v/>
      </c>
      <c r="V1555" s="517" t="str">
        <f>六年级等级</f>
        <v/>
      </c>
      <c r="W1555" s="516" t="str">
        <f>六年级一分钟跳绳得分</f>
        <v/>
      </c>
      <c r="X1555" s="517" t="str">
        <f>六年级等级</f>
        <v/>
      </c>
      <c r="Y1555" s="515" t="str">
        <f>六年级仰卧起坐得分</f>
        <v/>
      </c>
      <c r="Z1555" s="518" t="str">
        <f>六年级等级</f>
        <v/>
      </c>
      <c r="AA1555" s="533" t="str">
        <f>六年级折返跑得分</f>
        <v/>
      </c>
      <c r="AB1555" s="515" t="str">
        <f>六年级等级</f>
        <v/>
      </c>
      <c r="AC1555" s="533" t="str">
        <f>六年级跳绳附加分</f>
        <v/>
      </c>
      <c r="AD1555" s="534" t="str">
        <f>六年级标准分</f>
        <v/>
      </c>
      <c r="AE1555" s="534" t="str">
        <f>六年级总分</f>
        <v/>
      </c>
      <c r="AF1555" s="517" t="str">
        <f>六年级等级</f>
        <v/>
      </c>
    </row>
    <row r="1556" spans="1:32">
      <c r="A1556" s="476">
        <v>623</v>
      </c>
      <c r="B1556" s="477">
        <v>14</v>
      </c>
      <c r="C1556" s="632"/>
      <c r="D1556" s="633"/>
      <c r="E1556" s="632"/>
      <c r="F1556" s="625"/>
      <c r="G1556" s="608"/>
      <c r="H1556" s="475"/>
      <c r="I1556" s="613"/>
      <c r="J1556" s="614"/>
      <c r="K1556" s="614"/>
      <c r="L1556" s="615"/>
      <c r="M1556" s="616"/>
      <c r="N1556" s="505" t="str">
        <f>六年级BMI</f>
        <v/>
      </c>
      <c r="O1556" s="499" t="str">
        <f>六年级BMI等级</f>
        <v/>
      </c>
      <c r="P1556" s="500" t="str">
        <f>六年级BMI得分</f>
        <v/>
      </c>
      <c r="Q1556" s="515" t="str">
        <f>六年级肺活量得分</f>
        <v/>
      </c>
      <c r="R1556" s="512" t="str">
        <f>六年级等级</f>
        <v/>
      </c>
      <c r="S1556" s="516" t="str">
        <f>六年级50米跑得分</f>
        <v/>
      </c>
      <c r="T1556" s="517" t="str">
        <f>六年级等级</f>
        <v/>
      </c>
      <c r="U1556" s="516" t="str">
        <f>六年级坐位体前屈得分</f>
        <v/>
      </c>
      <c r="V1556" s="517" t="str">
        <f>六年级等级</f>
        <v/>
      </c>
      <c r="W1556" s="516" t="str">
        <f>六年级一分钟跳绳得分</f>
        <v/>
      </c>
      <c r="X1556" s="517" t="str">
        <f>六年级等级</f>
        <v/>
      </c>
      <c r="Y1556" s="515" t="str">
        <f>六年级仰卧起坐得分</f>
        <v/>
      </c>
      <c r="Z1556" s="518" t="str">
        <f>六年级等级</f>
        <v/>
      </c>
      <c r="AA1556" s="533" t="str">
        <f>六年级折返跑得分</f>
        <v/>
      </c>
      <c r="AB1556" s="515" t="str">
        <f>六年级等级</f>
        <v/>
      </c>
      <c r="AC1556" s="533" t="str">
        <f>六年级跳绳附加分</f>
        <v/>
      </c>
      <c r="AD1556" s="534" t="str">
        <f>六年级标准分</f>
        <v/>
      </c>
      <c r="AE1556" s="534" t="str">
        <f>六年级总分</f>
        <v/>
      </c>
      <c r="AF1556" s="517" t="str">
        <f>六年级等级</f>
        <v/>
      </c>
    </row>
    <row r="1557" spans="1:32">
      <c r="A1557" s="476">
        <v>623</v>
      </c>
      <c r="B1557" s="477">
        <v>15</v>
      </c>
      <c r="C1557" s="632"/>
      <c r="D1557" s="633"/>
      <c r="E1557" s="632"/>
      <c r="F1557" s="625"/>
      <c r="G1557" s="608"/>
      <c r="H1557" s="475"/>
      <c r="I1557" s="613"/>
      <c r="J1557" s="614"/>
      <c r="K1557" s="614"/>
      <c r="L1557" s="615"/>
      <c r="M1557" s="616"/>
      <c r="N1557" s="505" t="str">
        <f>六年级BMI</f>
        <v/>
      </c>
      <c r="O1557" s="499" t="str">
        <f>六年级BMI等级</f>
        <v/>
      </c>
      <c r="P1557" s="500" t="str">
        <f>六年级BMI得分</f>
        <v/>
      </c>
      <c r="Q1557" s="515" t="str">
        <f>六年级肺活量得分</f>
        <v/>
      </c>
      <c r="R1557" s="512" t="str">
        <f>六年级等级</f>
        <v/>
      </c>
      <c r="S1557" s="516" t="str">
        <f>六年级50米跑得分</f>
        <v/>
      </c>
      <c r="T1557" s="517" t="str">
        <f>六年级等级</f>
        <v/>
      </c>
      <c r="U1557" s="516" t="str">
        <f>六年级坐位体前屈得分</f>
        <v/>
      </c>
      <c r="V1557" s="517" t="str">
        <f>六年级等级</f>
        <v/>
      </c>
      <c r="W1557" s="516" t="str">
        <f>六年级一分钟跳绳得分</f>
        <v/>
      </c>
      <c r="X1557" s="517" t="str">
        <f>六年级等级</f>
        <v/>
      </c>
      <c r="Y1557" s="515" t="str">
        <f>六年级仰卧起坐得分</f>
        <v/>
      </c>
      <c r="Z1557" s="518" t="str">
        <f>六年级等级</f>
        <v/>
      </c>
      <c r="AA1557" s="533" t="str">
        <f>六年级折返跑得分</f>
        <v/>
      </c>
      <c r="AB1557" s="515" t="str">
        <f>六年级等级</f>
        <v/>
      </c>
      <c r="AC1557" s="533" t="str">
        <f>六年级跳绳附加分</f>
        <v/>
      </c>
      <c r="AD1557" s="534" t="str">
        <f>六年级标准分</f>
        <v/>
      </c>
      <c r="AE1557" s="534" t="str">
        <f>六年级总分</f>
        <v/>
      </c>
      <c r="AF1557" s="517" t="str">
        <f>六年级等级</f>
        <v/>
      </c>
    </row>
    <row r="1558" spans="1:32">
      <c r="A1558" s="476">
        <v>623</v>
      </c>
      <c r="B1558" s="477">
        <v>16</v>
      </c>
      <c r="C1558" s="632"/>
      <c r="D1558" s="633"/>
      <c r="E1558" s="632"/>
      <c r="F1558" s="625"/>
      <c r="G1558" s="608"/>
      <c r="H1558" s="475"/>
      <c r="I1558" s="613"/>
      <c r="J1558" s="614"/>
      <c r="K1558" s="614"/>
      <c r="L1558" s="615"/>
      <c r="M1558" s="616"/>
      <c r="N1558" s="505" t="str">
        <f>六年级BMI</f>
        <v/>
      </c>
      <c r="O1558" s="499" t="str">
        <f>六年级BMI等级</f>
        <v/>
      </c>
      <c r="P1558" s="500" t="str">
        <f>六年级BMI得分</f>
        <v/>
      </c>
      <c r="Q1558" s="515" t="str">
        <f>六年级肺活量得分</f>
        <v/>
      </c>
      <c r="R1558" s="512" t="str">
        <f>六年级等级</f>
        <v/>
      </c>
      <c r="S1558" s="516" t="str">
        <f>六年级50米跑得分</f>
        <v/>
      </c>
      <c r="T1558" s="517" t="str">
        <f>六年级等级</f>
        <v/>
      </c>
      <c r="U1558" s="516" t="str">
        <f>六年级坐位体前屈得分</f>
        <v/>
      </c>
      <c r="V1558" s="517" t="str">
        <f>六年级等级</f>
        <v/>
      </c>
      <c r="W1558" s="516" t="str">
        <f>六年级一分钟跳绳得分</f>
        <v/>
      </c>
      <c r="X1558" s="517" t="str">
        <f>六年级等级</f>
        <v/>
      </c>
      <c r="Y1558" s="515" t="str">
        <f>六年级仰卧起坐得分</f>
        <v/>
      </c>
      <c r="Z1558" s="518" t="str">
        <f>六年级等级</f>
        <v/>
      </c>
      <c r="AA1558" s="533" t="str">
        <f>六年级折返跑得分</f>
        <v/>
      </c>
      <c r="AB1558" s="515" t="str">
        <f>六年级等级</f>
        <v/>
      </c>
      <c r="AC1558" s="533" t="str">
        <f>六年级跳绳附加分</f>
        <v/>
      </c>
      <c r="AD1558" s="534" t="str">
        <f>六年级标准分</f>
        <v/>
      </c>
      <c r="AE1558" s="534" t="str">
        <f>六年级总分</f>
        <v/>
      </c>
      <c r="AF1558" s="517" t="str">
        <f>六年级等级</f>
        <v/>
      </c>
    </row>
    <row r="1559" spans="1:32">
      <c r="A1559" s="476">
        <v>623</v>
      </c>
      <c r="B1559" s="477">
        <v>17</v>
      </c>
      <c r="C1559" s="632"/>
      <c r="D1559" s="633"/>
      <c r="E1559" s="632"/>
      <c r="F1559" s="625"/>
      <c r="G1559" s="608"/>
      <c r="H1559" s="475"/>
      <c r="I1559" s="613"/>
      <c r="J1559" s="614"/>
      <c r="K1559" s="614"/>
      <c r="L1559" s="615"/>
      <c r="M1559" s="616"/>
      <c r="N1559" s="505" t="str">
        <f>六年级BMI</f>
        <v/>
      </c>
      <c r="O1559" s="499" t="str">
        <f>六年级BMI等级</f>
        <v/>
      </c>
      <c r="P1559" s="500" t="str">
        <f>六年级BMI得分</f>
        <v/>
      </c>
      <c r="Q1559" s="515" t="str">
        <f>六年级肺活量得分</f>
        <v/>
      </c>
      <c r="R1559" s="512" t="str">
        <f>六年级等级</f>
        <v/>
      </c>
      <c r="S1559" s="516" t="str">
        <f>六年级50米跑得分</f>
        <v/>
      </c>
      <c r="T1559" s="517" t="str">
        <f>六年级等级</f>
        <v/>
      </c>
      <c r="U1559" s="516" t="str">
        <f>六年级坐位体前屈得分</f>
        <v/>
      </c>
      <c r="V1559" s="517" t="str">
        <f>六年级等级</f>
        <v/>
      </c>
      <c r="W1559" s="516" t="str">
        <f>六年级一分钟跳绳得分</f>
        <v/>
      </c>
      <c r="X1559" s="517" t="str">
        <f>六年级等级</f>
        <v/>
      </c>
      <c r="Y1559" s="515" t="str">
        <f>六年级仰卧起坐得分</f>
        <v/>
      </c>
      <c r="Z1559" s="518" t="str">
        <f>六年级等级</f>
        <v/>
      </c>
      <c r="AA1559" s="533" t="str">
        <f>六年级折返跑得分</f>
        <v/>
      </c>
      <c r="AB1559" s="515" t="str">
        <f>六年级等级</f>
        <v/>
      </c>
      <c r="AC1559" s="533" t="str">
        <f>六年级跳绳附加分</f>
        <v/>
      </c>
      <c r="AD1559" s="534" t="str">
        <f>六年级标准分</f>
        <v/>
      </c>
      <c r="AE1559" s="534" t="str">
        <f>六年级总分</f>
        <v/>
      </c>
      <c r="AF1559" s="517" t="str">
        <f>六年级等级</f>
        <v/>
      </c>
    </row>
    <row r="1560" spans="1:32">
      <c r="A1560" s="476">
        <v>623</v>
      </c>
      <c r="B1560" s="477">
        <v>18</v>
      </c>
      <c r="C1560" s="632"/>
      <c r="D1560" s="633"/>
      <c r="E1560" s="632"/>
      <c r="F1560" s="625"/>
      <c r="G1560" s="608"/>
      <c r="H1560" s="475"/>
      <c r="I1560" s="613"/>
      <c r="J1560" s="614"/>
      <c r="K1560" s="614"/>
      <c r="L1560" s="615"/>
      <c r="M1560" s="616"/>
      <c r="N1560" s="505" t="str">
        <f>六年级BMI</f>
        <v/>
      </c>
      <c r="O1560" s="499" t="str">
        <f>六年级BMI等级</f>
        <v/>
      </c>
      <c r="P1560" s="500" t="str">
        <f>六年级BMI得分</f>
        <v/>
      </c>
      <c r="Q1560" s="515" t="str">
        <f>六年级肺活量得分</f>
        <v/>
      </c>
      <c r="R1560" s="512" t="str">
        <f>六年级等级</f>
        <v/>
      </c>
      <c r="S1560" s="516" t="str">
        <f>六年级50米跑得分</f>
        <v/>
      </c>
      <c r="T1560" s="517" t="str">
        <f>六年级等级</f>
        <v/>
      </c>
      <c r="U1560" s="516" t="str">
        <f>六年级坐位体前屈得分</f>
        <v/>
      </c>
      <c r="V1560" s="517" t="str">
        <f>六年级等级</f>
        <v/>
      </c>
      <c r="W1560" s="516" t="str">
        <f>六年级一分钟跳绳得分</f>
        <v/>
      </c>
      <c r="X1560" s="517" t="str">
        <f>六年级等级</f>
        <v/>
      </c>
      <c r="Y1560" s="515" t="str">
        <f>六年级仰卧起坐得分</f>
        <v/>
      </c>
      <c r="Z1560" s="518" t="str">
        <f>六年级等级</f>
        <v/>
      </c>
      <c r="AA1560" s="533" t="str">
        <f>六年级折返跑得分</f>
        <v/>
      </c>
      <c r="AB1560" s="515" t="str">
        <f>六年级等级</f>
        <v/>
      </c>
      <c r="AC1560" s="533" t="str">
        <f>六年级跳绳附加分</f>
        <v/>
      </c>
      <c r="AD1560" s="534" t="str">
        <f>六年级标准分</f>
        <v/>
      </c>
      <c r="AE1560" s="534" t="str">
        <f>六年级总分</f>
        <v/>
      </c>
      <c r="AF1560" s="517" t="str">
        <f>六年级等级</f>
        <v/>
      </c>
    </row>
    <row r="1561" spans="1:32">
      <c r="A1561" s="476">
        <v>623</v>
      </c>
      <c r="B1561" s="477">
        <v>19</v>
      </c>
      <c r="C1561" s="632"/>
      <c r="D1561" s="633"/>
      <c r="E1561" s="632"/>
      <c r="F1561" s="625"/>
      <c r="G1561" s="608"/>
      <c r="H1561" s="475"/>
      <c r="I1561" s="613"/>
      <c r="J1561" s="614"/>
      <c r="K1561" s="614"/>
      <c r="L1561" s="615"/>
      <c r="M1561" s="616"/>
      <c r="N1561" s="505" t="str">
        <f>六年级BMI</f>
        <v/>
      </c>
      <c r="O1561" s="499" t="str">
        <f>六年级BMI等级</f>
        <v/>
      </c>
      <c r="P1561" s="500" t="str">
        <f>六年级BMI得分</f>
        <v/>
      </c>
      <c r="Q1561" s="515" t="str">
        <f>六年级肺活量得分</f>
        <v/>
      </c>
      <c r="R1561" s="512" t="str">
        <f>六年级等级</f>
        <v/>
      </c>
      <c r="S1561" s="516" t="str">
        <f>六年级50米跑得分</f>
        <v/>
      </c>
      <c r="T1561" s="517" t="str">
        <f>六年级等级</f>
        <v/>
      </c>
      <c r="U1561" s="516" t="str">
        <f>六年级坐位体前屈得分</f>
        <v/>
      </c>
      <c r="V1561" s="517" t="str">
        <f>六年级等级</f>
        <v/>
      </c>
      <c r="W1561" s="516" t="str">
        <f>六年级一分钟跳绳得分</f>
        <v/>
      </c>
      <c r="X1561" s="517" t="str">
        <f>六年级等级</f>
        <v/>
      </c>
      <c r="Y1561" s="515" t="str">
        <f>六年级仰卧起坐得分</f>
        <v/>
      </c>
      <c r="Z1561" s="518" t="str">
        <f>六年级等级</f>
        <v/>
      </c>
      <c r="AA1561" s="533" t="str">
        <f>六年级折返跑得分</f>
        <v/>
      </c>
      <c r="AB1561" s="515" t="str">
        <f>六年级等级</f>
        <v/>
      </c>
      <c r="AC1561" s="533" t="str">
        <f>六年级跳绳附加分</f>
        <v/>
      </c>
      <c r="AD1561" s="534" t="str">
        <f>六年级标准分</f>
        <v/>
      </c>
      <c r="AE1561" s="534" t="str">
        <f>六年级总分</f>
        <v/>
      </c>
      <c r="AF1561" s="517" t="str">
        <f>六年级等级</f>
        <v/>
      </c>
    </row>
    <row r="1562" spans="1:32">
      <c r="A1562" s="476">
        <v>623</v>
      </c>
      <c r="B1562" s="477">
        <v>20</v>
      </c>
      <c r="C1562" s="632"/>
      <c r="D1562" s="633"/>
      <c r="E1562" s="632"/>
      <c r="F1562" s="625"/>
      <c r="G1562" s="608"/>
      <c r="H1562" s="475"/>
      <c r="I1562" s="613"/>
      <c r="J1562" s="614"/>
      <c r="K1562" s="614"/>
      <c r="L1562" s="615"/>
      <c r="M1562" s="616"/>
      <c r="N1562" s="505" t="str">
        <f>六年级BMI</f>
        <v/>
      </c>
      <c r="O1562" s="499" t="str">
        <f>六年级BMI等级</f>
        <v/>
      </c>
      <c r="P1562" s="500" t="str">
        <f>六年级BMI得分</f>
        <v/>
      </c>
      <c r="Q1562" s="515" t="str">
        <f>六年级肺活量得分</f>
        <v/>
      </c>
      <c r="R1562" s="512" t="str">
        <f>六年级等级</f>
        <v/>
      </c>
      <c r="S1562" s="516" t="str">
        <f>六年级50米跑得分</f>
        <v/>
      </c>
      <c r="T1562" s="517" t="str">
        <f>六年级等级</f>
        <v/>
      </c>
      <c r="U1562" s="516" t="str">
        <f>六年级坐位体前屈得分</f>
        <v/>
      </c>
      <c r="V1562" s="517" t="str">
        <f>六年级等级</f>
        <v/>
      </c>
      <c r="W1562" s="516" t="str">
        <f>六年级一分钟跳绳得分</f>
        <v/>
      </c>
      <c r="X1562" s="517" t="str">
        <f>六年级等级</f>
        <v/>
      </c>
      <c r="Y1562" s="515" t="str">
        <f>六年级仰卧起坐得分</f>
        <v/>
      </c>
      <c r="Z1562" s="518" t="str">
        <f>六年级等级</f>
        <v/>
      </c>
      <c r="AA1562" s="533" t="str">
        <f>六年级折返跑得分</f>
        <v/>
      </c>
      <c r="AB1562" s="515" t="str">
        <f>六年级等级</f>
        <v/>
      </c>
      <c r="AC1562" s="533" t="str">
        <f>六年级跳绳附加分</f>
        <v/>
      </c>
      <c r="AD1562" s="534" t="str">
        <f>六年级标准分</f>
        <v/>
      </c>
      <c r="AE1562" s="534" t="str">
        <f>六年级总分</f>
        <v/>
      </c>
      <c r="AF1562" s="517" t="str">
        <f>六年级等级</f>
        <v/>
      </c>
    </row>
    <row r="1563" spans="1:32">
      <c r="A1563" s="476">
        <v>623</v>
      </c>
      <c r="B1563" s="477">
        <v>21</v>
      </c>
      <c r="C1563" s="632"/>
      <c r="D1563" s="633"/>
      <c r="E1563" s="632"/>
      <c r="F1563" s="625"/>
      <c r="G1563" s="608"/>
      <c r="H1563" s="475"/>
      <c r="I1563" s="613"/>
      <c r="J1563" s="614"/>
      <c r="K1563" s="614"/>
      <c r="L1563" s="615"/>
      <c r="M1563" s="616"/>
      <c r="N1563" s="505" t="str">
        <f>六年级BMI</f>
        <v/>
      </c>
      <c r="O1563" s="499" t="str">
        <f>六年级BMI等级</f>
        <v/>
      </c>
      <c r="P1563" s="500" t="str">
        <f>六年级BMI得分</f>
        <v/>
      </c>
      <c r="Q1563" s="515" t="str">
        <f>六年级肺活量得分</f>
        <v/>
      </c>
      <c r="R1563" s="512" t="str">
        <f>六年级等级</f>
        <v/>
      </c>
      <c r="S1563" s="516" t="str">
        <f>六年级50米跑得分</f>
        <v/>
      </c>
      <c r="T1563" s="517" t="str">
        <f>六年级等级</f>
        <v/>
      </c>
      <c r="U1563" s="516" t="str">
        <f>六年级坐位体前屈得分</f>
        <v/>
      </c>
      <c r="V1563" s="517" t="str">
        <f>六年级等级</f>
        <v/>
      </c>
      <c r="W1563" s="516" t="str">
        <f>六年级一分钟跳绳得分</f>
        <v/>
      </c>
      <c r="X1563" s="517" t="str">
        <f>六年级等级</f>
        <v/>
      </c>
      <c r="Y1563" s="515" t="str">
        <f>六年级仰卧起坐得分</f>
        <v/>
      </c>
      <c r="Z1563" s="518" t="str">
        <f>六年级等级</f>
        <v/>
      </c>
      <c r="AA1563" s="533" t="str">
        <f>六年级折返跑得分</f>
        <v/>
      </c>
      <c r="AB1563" s="515" t="str">
        <f>六年级等级</f>
        <v/>
      </c>
      <c r="AC1563" s="533" t="str">
        <f>六年级跳绳附加分</f>
        <v/>
      </c>
      <c r="AD1563" s="534" t="str">
        <f>六年级标准分</f>
        <v/>
      </c>
      <c r="AE1563" s="534" t="str">
        <f>六年级总分</f>
        <v/>
      </c>
      <c r="AF1563" s="517" t="str">
        <f>六年级等级</f>
        <v/>
      </c>
    </row>
    <row r="1564" spans="1:32">
      <c r="A1564" s="476">
        <v>623</v>
      </c>
      <c r="B1564" s="477">
        <v>22</v>
      </c>
      <c r="C1564" s="632"/>
      <c r="D1564" s="633"/>
      <c r="E1564" s="632"/>
      <c r="F1564" s="625"/>
      <c r="G1564" s="608"/>
      <c r="H1564" s="475"/>
      <c r="I1564" s="613"/>
      <c r="J1564" s="614"/>
      <c r="K1564" s="614"/>
      <c r="L1564" s="615"/>
      <c r="M1564" s="616"/>
      <c r="N1564" s="505" t="str">
        <f>六年级BMI</f>
        <v/>
      </c>
      <c r="O1564" s="499" t="str">
        <f>六年级BMI等级</f>
        <v/>
      </c>
      <c r="P1564" s="500" t="str">
        <f>六年级BMI得分</f>
        <v/>
      </c>
      <c r="Q1564" s="515" t="str">
        <f>六年级肺活量得分</f>
        <v/>
      </c>
      <c r="R1564" s="512" t="str">
        <f>六年级等级</f>
        <v/>
      </c>
      <c r="S1564" s="516" t="str">
        <f>六年级50米跑得分</f>
        <v/>
      </c>
      <c r="T1564" s="517" t="str">
        <f>六年级等级</f>
        <v/>
      </c>
      <c r="U1564" s="516" t="str">
        <f>六年级坐位体前屈得分</f>
        <v/>
      </c>
      <c r="V1564" s="517" t="str">
        <f>六年级等级</f>
        <v/>
      </c>
      <c r="W1564" s="516" t="str">
        <f>六年级一分钟跳绳得分</f>
        <v/>
      </c>
      <c r="X1564" s="517" t="str">
        <f>六年级等级</f>
        <v/>
      </c>
      <c r="Y1564" s="515" t="str">
        <f>六年级仰卧起坐得分</f>
        <v/>
      </c>
      <c r="Z1564" s="518" t="str">
        <f>六年级等级</f>
        <v/>
      </c>
      <c r="AA1564" s="533" t="str">
        <f>六年级折返跑得分</f>
        <v/>
      </c>
      <c r="AB1564" s="515" t="str">
        <f>六年级等级</f>
        <v/>
      </c>
      <c r="AC1564" s="533" t="str">
        <f>六年级跳绳附加分</f>
        <v/>
      </c>
      <c r="AD1564" s="534" t="str">
        <f>六年级标准分</f>
        <v/>
      </c>
      <c r="AE1564" s="534" t="str">
        <f>六年级总分</f>
        <v/>
      </c>
      <c r="AF1564" s="517" t="str">
        <f>六年级等级</f>
        <v/>
      </c>
    </row>
    <row r="1565" spans="1:32">
      <c r="A1565" s="476">
        <v>623</v>
      </c>
      <c r="B1565" s="477">
        <v>23</v>
      </c>
      <c r="C1565" s="632"/>
      <c r="D1565" s="633"/>
      <c r="E1565" s="632"/>
      <c r="F1565" s="625"/>
      <c r="G1565" s="608"/>
      <c r="H1565" s="475"/>
      <c r="I1565" s="613"/>
      <c r="J1565" s="614"/>
      <c r="K1565" s="614"/>
      <c r="L1565" s="615"/>
      <c r="M1565" s="616"/>
      <c r="N1565" s="505" t="str">
        <f>六年级BMI</f>
        <v/>
      </c>
      <c r="O1565" s="499" t="str">
        <f>六年级BMI等级</f>
        <v/>
      </c>
      <c r="P1565" s="500" t="str">
        <f>六年级BMI得分</f>
        <v/>
      </c>
      <c r="Q1565" s="515" t="str">
        <f>六年级肺活量得分</f>
        <v/>
      </c>
      <c r="R1565" s="512" t="str">
        <f>六年级等级</f>
        <v/>
      </c>
      <c r="S1565" s="516" t="str">
        <f>六年级50米跑得分</f>
        <v/>
      </c>
      <c r="T1565" s="517" t="str">
        <f>六年级等级</f>
        <v/>
      </c>
      <c r="U1565" s="516" t="str">
        <f>六年级坐位体前屈得分</f>
        <v/>
      </c>
      <c r="V1565" s="517" t="str">
        <f>六年级等级</f>
        <v/>
      </c>
      <c r="W1565" s="516" t="str">
        <f>六年级一分钟跳绳得分</f>
        <v/>
      </c>
      <c r="X1565" s="517" t="str">
        <f>六年级等级</f>
        <v/>
      </c>
      <c r="Y1565" s="515" t="str">
        <f>六年级仰卧起坐得分</f>
        <v/>
      </c>
      <c r="Z1565" s="518" t="str">
        <f>六年级等级</f>
        <v/>
      </c>
      <c r="AA1565" s="533" t="str">
        <f>六年级折返跑得分</f>
        <v/>
      </c>
      <c r="AB1565" s="515" t="str">
        <f>六年级等级</f>
        <v/>
      </c>
      <c r="AC1565" s="533" t="str">
        <f>六年级跳绳附加分</f>
        <v/>
      </c>
      <c r="AD1565" s="534" t="str">
        <f>六年级标准分</f>
        <v/>
      </c>
      <c r="AE1565" s="534" t="str">
        <f>六年级总分</f>
        <v/>
      </c>
      <c r="AF1565" s="517" t="str">
        <f>六年级等级</f>
        <v/>
      </c>
    </row>
    <row r="1566" spans="1:32">
      <c r="A1566" s="476">
        <v>623</v>
      </c>
      <c r="B1566" s="477">
        <v>24</v>
      </c>
      <c r="C1566" s="632"/>
      <c r="D1566" s="633"/>
      <c r="E1566" s="632"/>
      <c r="F1566" s="625"/>
      <c r="G1566" s="608"/>
      <c r="H1566" s="475"/>
      <c r="I1566" s="613"/>
      <c r="J1566" s="614"/>
      <c r="K1566" s="614"/>
      <c r="L1566" s="615"/>
      <c r="M1566" s="616"/>
      <c r="N1566" s="505" t="str">
        <f>六年级BMI</f>
        <v/>
      </c>
      <c r="O1566" s="499" t="str">
        <f>六年级BMI等级</f>
        <v/>
      </c>
      <c r="P1566" s="500" t="str">
        <f>六年级BMI得分</f>
        <v/>
      </c>
      <c r="Q1566" s="515" t="str">
        <f>六年级肺活量得分</f>
        <v/>
      </c>
      <c r="R1566" s="512" t="str">
        <f>六年级等级</f>
        <v/>
      </c>
      <c r="S1566" s="516" t="str">
        <f>六年级50米跑得分</f>
        <v/>
      </c>
      <c r="T1566" s="517" t="str">
        <f>六年级等级</f>
        <v/>
      </c>
      <c r="U1566" s="516" t="str">
        <f>六年级坐位体前屈得分</f>
        <v/>
      </c>
      <c r="V1566" s="517" t="str">
        <f>六年级等级</f>
        <v/>
      </c>
      <c r="W1566" s="516" t="str">
        <f>六年级一分钟跳绳得分</f>
        <v/>
      </c>
      <c r="X1566" s="517" t="str">
        <f>六年级等级</f>
        <v/>
      </c>
      <c r="Y1566" s="515" t="str">
        <f>六年级仰卧起坐得分</f>
        <v/>
      </c>
      <c r="Z1566" s="518" t="str">
        <f>六年级等级</f>
        <v/>
      </c>
      <c r="AA1566" s="533" t="str">
        <f>六年级折返跑得分</f>
        <v/>
      </c>
      <c r="AB1566" s="515" t="str">
        <f>六年级等级</f>
        <v/>
      </c>
      <c r="AC1566" s="533" t="str">
        <f>六年级跳绳附加分</f>
        <v/>
      </c>
      <c r="AD1566" s="534" t="str">
        <f>六年级标准分</f>
        <v/>
      </c>
      <c r="AE1566" s="534" t="str">
        <f>六年级总分</f>
        <v/>
      </c>
      <c r="AF1566" s="517" t="str">
        <f>六年级等级</f>
        <v/>
      </c>
    </row>
    <row r="1567" spans="1:32">
      <c r="A1567" s="476">
        <v>623</v>
      </c>
      <c r="B1567" s="477">
        <v>25</v>
      </c>
      <c r="C1567" s="632"/>
      <c r="D1567" s="633"/>
      <c r="E1567" s="632"/>
      <c r="F1567" s="625"/>
      <c r="G1567" s="608"/>
      <c r="H1567" s="475"/>
      <c r="I1567" s="613"/>
      <c r="J1567" s="614"/>
      <c r="K1567" s="614"/>
      <c r="L1567" s="615"/>
      <c r="M1567" s="616"/>
      <c r="N1567" s="505" t="str">
        <f>六年级BMI</f>
        <v/>
      </c>
      <c r="O1567" s="499" t="str">
        <f>六年级BMI等级</f>
        <v/>
      </c>
      <c r="P1567" s="500" t="str">
        <f>六年级BMI得分</f>
        <v/>
      </c>
      <c r="Q1567" s="515" t="str">
        <f>六年级肺活量得分</f>
        <v/>
      </c>
      <c r="R1567" s="512" t="str">
        <f>六年级等级</f>
        <v/>
      </c>
      <c r="S1567" s="516" t="str">
        <f>六年级50米跑得分</f>
        <v/>
      </c>
      <c r="T1567" s="517" t="str">
        <f>六年级等级</f>
        <v/>
      </c>
      <c r="U1567" s="516" t="str">
        <f>六年级坐位体前屈得分</f>
        <v/>
      </c>
      <c r="V1567" s="517" t="str">
        <f>六年级等级</f>
        <v/>
      </c>
      <c r="W1567" s="516" t="str">
        <f>六年级一分钟跳绳得分</f>
        <v/>
      </c>
      <c r="X1567" s="517" t="str">
        <f>六年级等级</f>
        <v/>
      </c>
      <c r="Y1567" s="515" t="str">
        <f>六年级仰卧起坐得分</f>
        <v/>
      </c>
      <c r="Z1567" s="518" t="str">
        <f>六年级等级</f>
        <v/>
      </c>
      <c r="AA1567" s="533" t="str">
        <f>六年级折返跑得分</f>
        <v/>
      </c>
      <c r="AB1567" s="515" t="str">
        <f>六年级等级</f>
        <v/>
      </c>
      <c r="AC1567" s="533" t="str">
        <f>六年级跳绳附加分</f>
        <v/>
      </c>
      <c r="AD1567" s="534" t="str">
        <f>六年级标准分</f>
        <v/>
      </c>
      <c r="AE1567" s="534" t="str">
        <f>六年级总分</f>
        <v/>
      </c>
      <c r="AF1567" s="517" t="str">
        <f>六年级等级</f>
        <v/>
      </c>
    </row>
    <row r="1568" spans="1:32">
      <c r="A1568" s="476">
        <v>623</v>
      </c>
      <c r="B1568" s="477">
        <v>26</v>
      </c>
      <c r="C1568" s="632"/>
      <c r="D1568" s="633"/>
      <c r="E1568" s="632"/>
      <c r="F1568" s="625"/>
      <c r="G1568" s="608"/>
      <c r="H1568" s="475"/>
      <c r="I1568" s="613"/>
      <c r="J1568" s="614"/>
      <c r="K1568" s="614"/>
      <c r="L1568" s="615"/>
      <c r="M1568" s="616"/>
      <c r="N1568" s="505" t="str">
        <f>六年级BMI</f>
        <v/>
      </c>
      <c r="O1568" s="499" t="str">
        <f>六年级BMI等级</f>
        <v/>
      </c>
      <c r="P1568" s="500" t="str">
        <f>六年级BMI得分</f>
        <v/>
      </c>
      <c r="Q1568" s="515" t="str">
        <f>六年级肺活量得分</f>
        <v/>
      </c>
      <c r="R1568" s="512" t="str">
        <f>六年级等级</f>
        <v/>
      </c>
      <c r="S1568" s="516" t="str">
        <f>六年级50米跑得分</f>
        <v/>
      </c>
      <c r="T1568" s="517" t="str">
        <f>六年级等级</f>
        <v/>
      </c>
      <c r="U1568" s="516" t="str">
        <f>六年级坐位体前屈得分</f>
        <v/>
      </c>
      <c r="V1568" s="517" t="str">
        <f>六年级等级</f>
        <v/>
      </c>
      <c r="W1568" s="516" t="str">
        <f>六年级一分钟跳绳得分</f>
        <v/>
      </c>
      <c r="X1568" s="517" t="str">
        <f>六年级等级</f>
        <v/>
      </c>
      <c r="Y1568" s="515" t="str">
        <f>六年级仰卧起坐得分</f>
        <v/>
      </c>
      <c r="Z1568" s="518" t="str">
        <f>六年级等级</f>
        <v/>
      </c>
      <c r="AA1568" s="533" t="str">
        <f>六年级折返跑得分</f>
        <v/>
      </c>
      <c r="AB1568" s="515" t="str">
        <f>六年级等级</f>
        <v/>
      </c>
      <c r="AC1568" s="533" t="str">
        <f>六年级跳绳附加分</f>
        <v/>
      </c>
      <c r="AD1568" s="534" t="str">
        <f>六年级标准分</f>
        <v/>
      </c>
      <c r="AE1568" s="534" t="str">
        <f>六年级总分</f>
        <v/>
      </c>
      <c r="AF1568" s="517" t="str">
        <f>六年级等级</f>
        <v/>
      </c>
    </row>
    <row r="1569" spans="1:32">
      <c r="A1569" s="476">
        <v>623</v>
      </c>
      <c r="B1569" s="477">
        <v>27</v>
      </c>
      <c r="C1569" s="632"/>
      <c r="D1569" s="633"/>
      <c r="E1569" s="632"/>
      <c r="F1569" s="625"/>
      <c r="G1569" s="608"/>
      <c r="H1569" s="475"/>
      <c r="I1569" s="613"/>
      <c r="J1569" s="614"/>
      <c r="K1569" s="614"/>
      <c r="L1569" s="615"/>
      <c r="M1569" s="616"/>
      <c r="N1569" s="505" t="str">
        <f>六年级BMI</f>
        <v/>
      </c>
      <c r="O1569" s="499" t="str">
        <f>六年级BMI等级</f>
        <v/>
      </c>
      <c r="P1569" s="500" t="str">
        <f>六年级BMI得分</f>
        <v/>
      </c>
      <c r="Q1569" s="515" t="str">
        <f>六年级肺活量得分</f>
        <v/>
      </c>
      <c r="R1569" s="512" t="str">
        <f>六年级等级</f>
        <v/>
      </c>
      <c r="S1569" s="516" t="str">
        <f>六年级50米跑得分</f>
        <v/>
      </c>
      <c r="T1569" s="517" t="str">
        <f>六年级等级</f>
        <v/>
      </c>
      <c r="U1569" s="516" t="str">
        <f>六年级坐位体前屈得分</f>
        <v/>
      </c>
      <c r="V1569" s="517" t="str">
        <f>六年级等级</f>
        <v/>
      </c>
      <c r="W1569" s="516" t="str">
        <f>六年级一分钟跳绳得分</f>
        <v/>
      </c>
      <c r="X1569" s="517" t="str">
        <f>六年级等级</f>
        <v/>
      </c>
      <c r="Y1569" s="515" t="str">
        <f>六年级仰卧起坐得分</f>
        <v/>
      </c>
      <c r="Z1569" s="518" t="str">
        <f>六年级等级</f>
        <v/>
      </c>
      <c r="AA1569" s="533" t="str">
        <f>六年级折返跑得分</f>
        <v/>
      </c>
      <c r="AB1569" s="515" t="str">
        <f>六年级等级</f>
        <v/>
      </c>
      <c r="AC1569" s="533" t="str">
        <f>六年级跳绳附加分</f>
        <v/>
      </c>
      <c r="AD1569" s="534" t="str">
        <f>六年级标准分</f>
        <v/>
      </c>
      <c r="AE1569" s="534" t="str">
        <f>六年级总分</f>
        <v/>
      </c>
      <c r="AF1569" s="517" t="str">
        <f>六年级等级</f>
        <v/>
      </c>
    </row>
    <row r="1570" spans="1:32">
      <c r="A1570" s="476">
        <v>623</v>
      </c>
      <c r="B1570" s="477">
        <v>28</v>
      </c>
      <c r="C1570" s="632"/>
      <c r="D1570" s="633"/>
      <c r="E1570" s="632"/>
      <c r="F1570" s="625"/>
      <c r="G1570" s="608"/>
      <c r="H1570" s="475"/>
      <c r="I1570" s="613"/>
      <c r="J1570" s="614"/>
      <c r="K1570" s="614"/>
      <c r="L1570" s="615"/>
      <c r="M1570" s="616"/>
      <c r="N1570" s="505" t="str">
        <f>六年级BMI</f>
        <v/>
      </c>
      <c r="O1570" s="499" t="str">
        <f>六年级BMI等级</f>
        <v/>
      </c>
      <c r="P1570" s="500" t="str">
        <f>六年级BMI得分</f>
        <v/>
      </c>
      <c r="Q1570" s="515" t="str">
        <f>六年级肺活量得分</f>
        <v/>
      </c>
      <c r="R1570" s="512" t="str">
        <f>六年级等级</f>
        <v/>
      </c>
      <c r="S1570" s="516" t="str">
        <f>六年级50米跑得分</f>
        <v/>
      </c>
      <c r="T1570" s="517" t="str">
        <f>六年级等级</f>
        <v/>
      </c>
      <c r="U1570" s="516" t="str">
        <f>六年级坐位体前屈得分</f>
        <v/>
      </c>
      <c r="V1570" s="517" t="str">
        <f>六年级等级</f>
        <v/>
      </c>
      <c r="W1570" s="516" t="str">
        <f>六年级一分钟跳绳得分</f>
        <v/>
      </c>
      <c r="X1570" s="517" t="str">
        <f>六年级等级</f>
        <v/>
      </c>
      <c r="Y1570" s="515" t="str">
        <f>六年级仰卧起坐得分</f>
        <v/>
      </c>
      <c r="Z1570" s="518" t="str">
        <f>六年级等级</f>
        <v/>
      </c>
      <c r="AA1570" s="533" t="str">
        <f>六年级折返跑得分</f>
        <v/>
      </c>
      <c r="AB1570" s="515" t="str">
        <f>六年级等级</f>
        <v/>
      </c>
      <c r="AC1570" s="533" t="str">
        <f>六年级跳绳附加分</f>
        <v/>
      </c>
      <c r="AD1570" s="534" t="str">
        <f>六年级标准分</f>
        <v/>
      </c>
      <c r="AE1570" s="534" t="str">
        <f>六年级总分</f>
        <v/>
      </c>
      <c r="AF1570" s="517" t="str">
        <f>六年级等级</f>
        <v/>
      </c>
    </row>
    <row r="1571" spans="1:32">
      <c r="A1571" s="476">
        <v>623</v>
      </c>
      <c r="B1571" s="477">
        <v>29</v>
      </c>
      <c r="C1571" s="632"/>
      <c r="D1571" s="633"/>
      <c r="E1571" s="632"/>
      <c r="F1571" s="625"/>
      <c r="G1571" s="608"/>
      <c r="H1571" s="475"/>
      <c r="I1571" s="613"/>
      <c r="J1571" s="614"/>
      <c r="K1571" s="614"/>
      <c r="L1571" s="615"/>
      <c r="M1571" s="616"/>
      <c r="N1571" s="505" t="str">
        <f>六年级BMI</f>
        <v/>
      </c>
      <c r="O1571" s="499" t="str">
        <f>六年级BMI等级</f>
        <v/>
      </c>
      <c r="P1571" s="500" t="str">
        <f>六年级BMI得分</f>
        <v/>
      </c>
      <c r="Q1571" s="515" t="str">
        <f>六年级肺活量得分</f>
        <v/>
      </c>
      <c r="R1571" s="512" t="str">
        <f>六年级等级</f>
        <v/>
      </c>
      <c r="S1571" s="516" t="str">
        <f>六年级50米跑得分</f>
        <v/>
      </c>
      <c r="T1571" s="517" t="str">
        <f>六年级等级</f>
        <v/>
      </c>
      <c r="U1571" s="516" t="str">
        <f>六年级坐位体前屈得分</f>
        <v/>
      </c>
      <c r="V1571" s="517" t="str">
        <f>六年级等级</f>
        <v/>
      </c>
      <c r="W1571" s="516" t="str">
        <f>六年级一分钟跳绳得分</f>
        <v/>
      </c>
      <c r="X1571" s="517" t="str">
        <f>六年级等级</f>
        <v/>
      </c>
      <c r="Y1571" s="515" t="str">
        <f>六年级仰卧起坐得分</f>
        <v/>
      </c>
      <c r="Z1571" s="518" t="str">
        <f>六年级等级</f>
        <v/>
      </c>
      <c r="AA1571" s="533" t="str">
        <f>六年级折返跑得分</f>
        <v/>
      </c>
      <c r="AB1571" s="515" t="str">
        <f>六年级等级</f>
        <v/>
      </c>
      <c r="AC1571" s="533" t="str">
        <f>六年级跳绳附加分</f>
        <v/>
      </c>
      <c r="AD1571" s="534" t="str">
        <f>六年级标准分</f>
        <v/>
      </c>
      <c r="AE1571" s="534" t="str">
        <f>六年级总分</f>
        <v/>
      </c>
      <c r="AF1571" s="517" t="str">
        <f>六年级等级</f>
        <v/>
      </c>
    </row>
    <row r="1572" spans="1:32">
      <c r="A1572" s="476">
        <v>623</v>
      </c>
      <c r="B1572" s="477">
        <v>30</v>
      </c>
      <c r="C1572" s="632"/>
      <c r="D1572" s="633"/>
      <c r="E1572" s="632"/>
      <c r="F1572" s="625"/>
      <c r="G1572" s="608"/>
      <c r="H1572" s="475"/>
      <c r="I1572" s="613"/>
      <c r="J1572" s="614"/>
      <c r="K1572" s="614"/>
      <c r="L1572" s="615"/>
      <c r="M1572" s="616"/>
      <c r="N1572" s="505" t="str">
        <f>六年级BMI</f>
        <v/>
      </c>
      <c r="O1572" s="499" t="str">
        <f>六年级BMI等级</f>
        <v/>
      </c>
      <c r="P1572" s="500" t="str">
        <f>六年级BMI得分</f>
        <v/>
      </c>
      <c r="Q1572" s="515" t="str">
        <f>六年级肺活量得分</f>
        <v/>
      </c>
      <c r="R1572" s="512" t="str">
        <f>六年级等级</f>
        <v/>
      </c>
      <c r="S1572" s="516" t="str">
        <f>六年级50米跑得分</f>
        <v/>
      </c>
      <c r="T1572" s="517" t="str">
        <f>六年级等级</f>
        <v/>
      </c>
      <c r="U1572" s="516" t="str">
        <f>六年级坐位体前屈得分</f>
        <v/>
      </c>
      <c r="V1572" s="517" t="str">
        <f>六年级等级</f>
        <v/>
      </c>
      <c r="W1572" s="516" t="str">
        <f>六年级一分钟跳绳得分</f>
        <v/>
      </c>
      <c r="X1572" s="517" t="str">
        <f>六年级等级</f>
        <v/>
      </c>
      <c r="Y1572" s="515" t="str">
        <f>六年级仰卧起坐得分</f>
        <v/>
      </c>
      <c r="Z1572" s="518" t="str">
        <f>六年级等级</f>
        <v/>
      </c>
      <c r="AA1572" s="533" t="str">
        <f>六年级折返跑得分</f>
        <v/>
      </c>
      <c r="AB1572" s="515" t="str">
        <f>六年级等级</f>
        <v/>
      </c>
      <c r="AC1572" s="533" t="str">
        <f>六年级跳绳附加分</f>
        <v/>
      </c>
      <c r="AD1572" s="534" t="str">
        <f>六年级标准分</f>
        <v/>
      </c>
      <c r="AE1572" s="534" t="str">
        <f>六年级总分</f>
        <v/>
      </c>
      <c r="AF1572" s="517" t="str">
        <f>六年级等级</f>
        <v/>
      </c>
    </row>
    <row r="1573" spans="1:32">
      <c r="A1573" s="476">
        <v>623</v>
      </c>
      <c r="B1573" s="477">
        <v>31</v>
      </c>
      <c r="C1573" s="632"/>
      <c r="D1573" s="633"/>
      <c r="E1573" s="632"/>
      <c r="F1573" s="625"/>
      <c r="G1573" s="608"/>
      <c r="H1573" s="475"/>
      <c r="I1573" s="613"/>
      <c r="J1573" s="614"/>
      <c r="K1573" s="614"/>
      <c r="L1573" s="615"/>
      <c r="M1573" s="616"/>
      <c r="N1573" s="505" t="str">
        <f>六年级BMI</f>
        <v/>
      </c>
      <c r="O1573" s="499" t="str">
        <f>六年级BMI等级</f>
        <v/>
      </c>
      <c r="P1573" s="500" t="str">
        <f>六年级BMI得分</f>
        <v/>
      </c>
      <c r="Q1573" s="515" t="str">
        <f>六年级肺活量得分</f>
        <v/>
      </c>
      <c r="R1573" s="512" t="str">
        <f>六年级等级</f>
        <v/>
      </c>
      <c r="S1573" s="516" t="str">
        <f>六年级50米跑得分</f>
        <v/>
      </c>
      <c r="T1573" s="517" t="str">
        <f>六年级等级</f>
        <v/>
      </c>
      <c r="U1573" s="516" t="str">
        <f>六年级坐位体前屈得分</f>
        <v/>
      </c>
      <c r="V1573" s="517" t="str">
        <f>六年级等级</f>
        <v/>
      </c>
      <c r="W1573" s="516" t="str">
        <f>六年级一分钟跳绳得分</f>
        <v/>
      </c>
      <c r="X1573" s="517" t="str">
        <f>六年级等级</f>
        <v/>
      </c>
      <c r="Y1573" s="515" t="str">
        <f>六年级仰卧起坐得分</f>
        <v/>
      </c>
      <c r="Z1573" s="518" t="str">
        <f>六年级等级</f>
        <v/>
      </c>
      <c r="AA1573" s="533" t="str">
        <f>六年级折返跑得分</f>
        <v/>
      </c>
      <c r="AB1573" s="515" t="str">
        <f>六年级等级</f>
        <v/>
      </c>
      <c r="AC1573" s="533" t="str">
        <f>六年级跳绳附加分</f>
        <v/>
      </c>
      <c r="AD1573" s="534" t="str">
        <f>六年级标准分</f>
        <v/>
      </c>
      <c r="AE1573" s="534" t="str">
        <f>六年级总分</f>
        <v/>
      </c>
      <c r="AF1573" s="517" t="str">
        <f>六年级等级</f>
        <v/>
      </c>
    </row>
    <row r="1574" spans="1:32">
      <c r="A1574" s="476">
        <v>623</v>
      </c>
      <c r="B1574" s="477">
        <v>32</v>
      </c>
      <c r="C1574" s="632"/>
      <c r="D1574" s="633"/>
      <c r="E1574" s="632"/>
      <c r="F1574" s="625"/>
      <c r="G1574" s="608"/>
      <c r="H1574" s="475"/>
      <c r="I1574" s="613"/>
      <c r="J1574" s="614"/>
      <c r="K1574" s="614"/>
      <c r="L1574" s="615"/>
      <c r="M1574" s="616"/>
      <c r="N1574" s="505" t="str">
        <f>六年级BMI</f>
        <v/>
      </c>
      <c r="O1574" s="499" t="str">
        <f>六年级BMI等级</f>
        <v/>
      </c>
      <c r="P1574" s="500" t="str">
        <f>六年级BMI得分</f>
        <v/>
      </c>
      <c r="Q1574" s="515" t="str">
        <f>六年级肺活量得分</f>
        <v/>
      </c>
      <c r="R1574" s="512" t="str">
        <f>六年级等级</f>
        <v/>
      </c>
      <c r="S1574" s="516" t="str">
        <f>六年级50米跑得分</f>
        <v/>
      </c>
      <c r="T1574" s="517" t="str">
        <f>六年级等级</f>
        <v/>
      </c>
      <c r="U1574" s="516" t="str">
        <f>六年级坐位体前屈得分</f>
        <v/>
      </c>
      <c r="V1574" s="517" t="str">
        <f>六年级等级</f>
        <v/>
      </c>
      <c r="W1574" s="516" t="str">
        <f>六年级一分钟跳绳得分</f>
        <v/>
      </c>
      <c r="X1574" s="517" t="str">
        <f>六年级等级</f>
        <v/>
      </c>
      <c r="Y1574" s="515" t="str">
        <f>六年级仰卧起坐得分</f>
        <v/>
      </c>
      <c r="Z1574" s="518" t="str">
        <f>六年级等级</f>
        <v/>
      </c>
      <c r="AA1574" s="533" t="str">
        <f>六年级折返跑得分</f>
        <v/>
      </c>
      <c r="AB1574" s="515" t="str">
        <f>六年级等级</f>
        <v/>
      </c>
      <c r="AC1574" s="533" t="str">
        <f>六年级跳绳附加分</f>
        <v/>
      </c>
      <c r="AD1574" s="534" t="str">
        <f>六年级标准分</f>
        <v/>
      </c>
      <c r="AE1574" s="534" t="str">
        <f>六年级总分</f>
        <v/>
      </c>
      <c r="AF1574" s="517" t="str">
        <f>六年级等级</f>
        <v/>
      </c>
    </row>
    <row r="1575" spans="1:32">
      <c r="A1575" s="476">
        <v>623</v>
      </c>
      <c r="B1575" s="477">
        <v>33</v>
      </c>
      <c r="C1575" s="632"/>
      <c r="D1575" s="633"/>
      <c r="E1575" s="632"/>
      <c r="F1575" s="625"/>
      <c r="G1575" s="608"/>
      <c r="H1575" s="475"/>
      <c r="I1575" s="613"/>
      <c r="J1575" s="614"/>
      <c r="K1575" s="614"/>
      <c r="L1575" s="615"/>
      <c r="M1575" s="616"/>
      <c r="N1575" s="505" t="str">
        <f>六年级BMI</f>
        <v/>
      </c>
      <c r="O1575" s="499" t="str">
        <f>六年级BMI等级</f>
        <v/>
      </c>
      <c r="P1575" s="500" t="str">
        <f>六年级BMI得分</f>
        <v/>
      </c>
      <c r="Q1575" s="515" t="str">
        <f>六年级肺活量得分</f>
        <v/>
      </c>
      <c r="R1575" s="512" t="str">
        <f>六年级等级</f>
        <v/>
      </c>
      <c r="S1575" s="516" t="str">
        <f>六年级50米跑得分</f>
        <v/>
      </c>
      <c r="T1575" s="517" t="str">
        <f>六年级等级</f>
        <v/>
      </c>
      <c r="U1575" s="516" t="str">
        <f>六年级坐位体前屈得分</f>
        <v/>
      </c>
      <c r="V1575" s="517" t="str">
        <f>六年级等级</f>
        <v/>
      </c>
      <c r="W1575" s="516" t="str">
        <f>六年级一分钟跳绳得分</f>
        <v/>
      </c>
      <c r="X1575" s="517" t="str">
        <f>六年级等级</f>
        <v/>
      </c>
      <c r="Y1575" s="515" t="str">
        <f>六年级仰卧起坐得分</f>
        <v/>
      </c>
      <c r="Z1575" s="518" t="str">
        <f>六年级等级</f>
        <v/>
      </c>
      <c r="AA1575" s="533" t="str">
        <f>六年级折返跑得分</f>
        <v/>
      </c>
      <c r="AB1575" s="515" t="str">
        <f>六年级等级</f>
        <v/>
      </c>
      <c r="AC1575" s="533" t="str">
        <f>六年级跳绳附加分</f>
        <v/>
      </c>
      <c r="AD1575" s="534" t="str">
        <f>六年级标准分</f>
        <v/>
      </c>
      <c r="AE1575" s="534" t="str">
        <f>六年级总分</f>
        <v/>
      </c>
      <c r="AF1575" s="517" t="str">
        <f>六年级等级</f>
        <v/>
      </c>
    </row>
    <row r="1576" spans="1:32">
      <c r="A1576" s="476">
        <v>623</v>
      </c>
      <c r="B1576" s="477">
        <v>34</v>
      </c>
      <c r="C1576" s="632"/>
      <c r="D1576" s="633"/>
      <c r="E1576" s="632"/>
      <c r="F1576" s="625"/>
      <c r="G1576" s="608"/>
      <c r="H1576" s="475"/>
      <c r="I1576" s="613"/>
      <c r="J1576" s="614"/>
      <c r="K1576" s="614"/>
      <c r="L1576" s="615"/>
      <c r="M1576" s="616"/>
      <c r="N1576" s="505" t="str">
        <f>六年级BMI</f>
        <v/>
      </c>
      <c r="O1576" s="499" t="str">
        <f>六年级BMI等级</f>
        <v/>
      </c>
      <c r="P1576" s="500" t="str">
        <f>六年级BMI得分</f>
        <v/>
      </c>
      <c r="Q1576" s="515" t="str">
        <f>六年级肺活量得分</f>
        <v/>
      </c>
      <c r="R1576" s="512" t="str">
        <f>六年级等级</f>
        <v/>
      </c>
      <c r="S1576" s="516" t="str">
        <f>六年级50米跑得分</f>
        <v/>
      </c>
      <c r="T1576" s="517" t="str">
        <f>六年级等级</f>
        <v/>
      </c>
      <c r="U1576" s="516" t="str">
        <f>六年级坐位体前屈得分</f>
        <v/>
      </c>
      <c r="V1576" s="517" t="str">
        <f>六年级等级</f>
        <v/>
      </c>
      <c r="W1576" s="516" t="str">
        <f>六年级一分钟跳绳得分</f>
        <v/>
      </c>
      <c r="X1576" s="517" t="str">
        <f>六年级等级</f>
        <v/>
      </c>
      <c r="Y1576" s="515" t="str">
        <f>六年级仰卧起坐得分</f>
        <v/>
      </c>
      <c r="Z1576" s="518" t="str">
        <f>六年级等级</f>
        <v/>
      </c>
      <c r="AA1576" s="533" t="str">
        <f>六年级折返跑得分</f>
        <v/>
      </c>
      <c r="AB1576" s="515" t="str">
        <f>六年级等级</f>
        <v/>
      </c>
      <c r="AC1576" s="533" t="str">
        <f>六年级跳绳附加分</f>
        <v/>
      </c>
      <c r="AD1576" s="534" t="str">
        <f>六年级标准分</f>
        <v/>
      </c>
      <c r="AE1576" s="534" t="str">
        <f>六年级总分</f>
        <v/>
      </c>
      <c r="AF1576" s="517" t="str">
        <f>六年级等级</f>
        <v/>
      </c>
    </row>
    <row r="1577" spans="1:32">
      <c r="A1577" s="476">
        <v>623</v>
      </c>
      <c r="B1577" s="477">
        <v>35</v>
      </c>
      <c r="C1577" s="632"/>
      <c r="D1577" s="633"/>
      <c r="E1577" s="632"/>
      <c r="F1577" s="625"/>
      <c r="G1577" s="608"/>
      <c r="H1577" s="475"/>
      <c r="I1577" s="613"/>
      <c r="J1577" s="614"/>
      <c r="K1577" s="614"/>
      <c r="L1577" s="615"/>
      <c r="M1577" s="616"/>
      <c r="N1577" s="505" t="str">
        <f>六年级BMI</f>
        <v/>
      </c>
      <c r="O1577" s="499" t="str">
        <f>六年级BMI等级</f>
        <v/>
      </c>
      <c r="P1577" s="500" t="str">
        <f>六年级BMI得分</f>
        <v/>
      </c>
      <c r="Q1577" s="515" t="str">
        <f>六年级肺活量得分</f>
        <v/>
      </c>
      <c r="R1577" s="512" t="str">
        <f>六年级等级</f>
        <v/>
      </c>
      <c r="S1577" s="516" t="str">
        <f>六年级50米跑得分</f>
        <v/>
      </c>
      <c r="T1577" s="517" t="str">
        <f>六年级等级</f>
        <v/>
      </c>
      <c r="U1577" s="516" t="str">
        <f>六年级坐位体前屈得分</f>
        <v/>
      </c>
      <c r="V1577" s="517" t="str">
        <f>六年级等级</f>
        <v/>
      </c>
      <c r="W1577" s="516" t="str">
        <f>六年级一分钟跳绳得分</f>
        <v/>
      </c>
      <c r="X1577" s="517" t="str">
        <f>六年级等级</f>
        <v/>
      </c>
      <c r="Y1577" s="515" t="str">
        <f>六年级仰卧起坐得分</f>
        <v/>
      </c>
      <c r="Z1577" s="518" t="str">
        <f>六年级等级</f>
        <v/>
      </c>
      <c r="AA1577" s="533" t="str">
        <f>六年级折返跑得分</f>
        <v/>
      </c>
      <c r="AB1577" s="515" t="str">
        <f>六年级等级</f>
        <v/>
      </c>
      <c r="AC1577" s="533" t="str">
        <f>六年级跳绳附加分</f>
        <v/>
      </c>
      <c r="AD1577" s="534" t="str">
        <f>六年级标准分</f>
        <v/>
      </c>
      <c r="AE1577" s="534" t="str">
        <f>六年级总分</f>
        <v/>
      </c>
      <c r="AF1577" s="517" t="str">
        <f>六年级等级</f>
        <v/>
      </c>
    </row>
    <row r="1578" spans="1:32">
      <c r="A1578" s="476">
        <v>623</v>
      </c>
      <c r="B1578" s="477">
        <v>36</v>
      </c>
      <c r="C1578" s="632"/>
      <c r="D1578" s="633"/>
      <c r="E1578" s="632"/>
      <c r="F1578" s="625"/>
      <c r="G1578" s="608"/>
      <c r="H1578" s="475"/>
      <c r="I1578" s="613"/>
      <c r="J1578" s="614"/>
      <c r="K1578" s="614"/>
      <c r="L1578" s="615"/>
      <c r="M1578" s="616"/>
      <c r="N1578" s="505" t="str">
        <f>六年级BMI</f>
        <v/>
      </c>
      <c r="O1578" s="499" t="str">
        <f>六年级BMI等级</f>
        <v/>
      </c>
      <c r="P1578" s="500" t="str">
        <f>六年级BMI得分</f>
        <v/>
      </c>
      <c r="Q1578" s="515" t="str">
        <f>六年级肺活量得分</f>
        <v/>
      </c>
      <c r="R1578" s="512" t="str">
        <f>六年级等级</f>
        <v/>
      </c>
      <c r="S1578" s="516" t="str">
        <f>六年级50米跑得分</f>
        <v/>
      </c>
      <c r="T1578" s="517" t="str">
        <f>六年级等级</f>
        <v/>
      </c>
      <c r="U1578" s="516" t="str">
        <f>六年级坐位体前屈得分</f>
        <v/>
      </c>
      <c r="V1578" s="517" t="str">
        <f>六年级等级</f>
        <v/>
      </c>
      <c r="W1578" s="516" t="str">
        <f>六年级一分钟跳绳得分</f>
        <v/>
      </c>
      <c r="X1578" s="517" t="str">
        <f>六年级等级</f>
        <v/>
      </c>
      <c r="Y1578" s="515" t="str">
        <f>六年级仰卧起坐得分</f>
        <v/>
      </c>
      <c r="Z1578" s="518" t="str">
        <f>六年级等级</f>
        <v/>
      </c>
      <c r="AA1578" s="533" t="str">
        <f>六年级折返跑得分</f>
        <v/>
      </c>
      <c r="AB1578" s="515" t="str">
        <f>六年级等级</f>
        <v/>
      </c>
      <c r="AC1578" s="533" t="str">
        <f>六年级跳绳附加分</f>
        <v/>
      </c>
      <c r="AD1578" s="534" t="str">
        <f>六年级标准分</f>
        <v/>
      </c>
      <c r="AE1578" s="534" t="str">
        <f>六年级总分</f>
        <v/>
      </c>
      <c r="AF1578" s="517" t="str">
        <f>六年级等级</f>
        <v/>
      </c>
    </row>
    <row r="1579" spans="1:32">
      <c r="A1579" s="476">
        <v>623</v>
      </c>
      <c r="B1579" s="477">
        <v>37</v>
      </c>
      <c r="C1579" s="632"/>
      <c r="D1579" s="633"/>
      <c r="E1579" s="632"/>
      <c r="F1579" s="625"/>
      <c r="G1579" s="608"/>
      <c r="H1579" s="475"/>
      <c r="I1579" s="613"/>
      <c r="J1579" s="614"/>
      <c r="K1579" s="614"/>
      <c r="L1579" s="615"/>
      <c r="M1579" s="616"/>
      <c r="N1579" s="505" t="str">
        <f>六年级BMI</f>
        <v/>
      </c>
      <c r="O1579" s="499" t="str">
        <f>六年级BMI等级</f>
        <v/>
      </c>
      <c r="P1579" s="500" t="str">
        <f>六年级BMI得分</f>
        <v/>
      </c>
      <c r="Q1579" s="515" t="str">
        <f>六年级肺活量得分</f>
        <v/>
      </c>
      <c r="R1579" s="512" t="str">
        <f>六年级等级</f>
        <v/>
      </c>
      <c r="S1579" s="516" t="str">
        <f>六年级50米跑得分</f>
        <v/>
      </c>
      <c r="T1579" s="517" t="str">
        <f>六年级等级</f>
        <v/>
      </c>
      <c r="U1579" s="516" t="str">
        <f>六年级坐位体前屈得分</f>
        <v/>
      </c>
      <c r="V1579" s="517" t="str">
        <f>六年级等级</f>
        <v/>
      </c>
      <c r="W1579" s="516" t="str">
        <f>六年级一分钟跳绳得分</f>
        <v/>
      </c>
      <c r="X1579" s="517" t="str">
        <f>六年级等级</f>
        <v/>
      </c>
      <c r="Y1579" s="515" t="str">
        <f>六年级仰卧起坐得分</f>
        <v/>
      </c>
      <c r="Z1579" s="518" t="str">
        <f>六年级等级</f>
        <v/>
      </c>
      <c r="AA1579" s="533" t="str">
        <f>六年级折返跑得分</f>
        <v/>
      </c>
      <c r="AB1579" s="515" t="str">
        <f>六年级等级</f>
        <v/>
      </c>
      <c r="AC1579" s="533" t="str">
        <f>六年级跳绳附加分</f>
        <v/>
      </c>
      <c r="AD1579" s="534" t="str">
        <f>六年级标准分</f>
        <v/>
      </c>
      <c r="AE1579" s="534" t="str">
        <f>六年级总分</f>
        <v/>
      </c>
      <c r="AF1579" s="517" t="str">
        <f>六年级等级</f>
        <v/>
      </c>
    </row>
    <row r="1580" spans="1:32">
      <c r="A1580" s="476">
        <v>623</v>
      </c>
      <c r="B1580" s="477">
        <v>38</v>
      </c>
      <c r="C1580" s="632"/>
      <c r="D1580" s="633"/>
      <c r="E1580" s="632"/>
      <c r="F1580" s="625"/>
      <c r="G1580" s="608"/>
      <c r="H1580" s="475"/>
      <c r="I1580" s="613"/>
      <c r="J1580" s="614"/>
      <c r="K1580" s="614"/>
      <c r="L1580" s="615"/>
      <c r="M1580" s="616"/>
      <c r="N1580" s="505" t="str">
        <f>六年级BMI</f>
        <v/>
      </c>
      <c r="O1580" s="499" t="str">
        <f>六年级BMI等级</f>
        <v/>
      </c>
      <c r="P1580" s="500" t="str">
        <f>六年级BMI得分</f>
        <v/>
      </c>
      <c r="Q1580" s="515" t="str">
        <f>六年级肺活量得分</f>
        <v/>
      </c>
      <c r="R1580" s="512" t="str">
        <f>六年级等级</f>
        <v/>
      </c>
      <c r="S1580" s="516" t="str">
        <f>六年级50米跑得分</f>
        <v/>
      </c>
      <c r="T1580" s="517" t="str">
        <f>六年级等级</f>
        <v/>
      </c>
      <c r="U1580" s="516" t="str">
        <f>六年级坐位体前屈得分</f>
        <v/>
      </c>
      <c r="V1580" s="517" t="str">
        <f>六年级等级</f>
        <v/>
      </c>
      <c r="W1580" s="516" t="str">
        <f>六年级一分钟跳绳得分</f>
        <v/>
      </c>
      <c r="X1580" s="517" t="str">
        <f>六年级等级</f>
        <v/>
      </c>
      <c r="Y1580" s="515" t="str">
        <f>六年级仰卧起坐得分</f>
        <v/>
      </c>
      <c r="Z1580" s="518" t="str">
        <f>六年级等级</f>
        <v/>
      </c>
      <c r="AA1580" s="533" t="str">
        <f>六年级折返跑得分</f>
        <v/>
      </c>
      <c r="AB1580" s="515" t="str">
        <f>六年级等级</f>
        <v/>
      </c>
      <c r="AC1580" s="533" t="str">
        <f>六年级跳绳附加分</f>
        <v/>
      </c>
      <c r="AD1580" s="534" t="str">
        <f>六年级标准分</f>
        <v/>
      </c>
      <c r="AE1580" s="534" t="str">
        <f>六年级总分</f>
        <v/>
      </c>
      <c r="AF1580" s="517" t="str">
        <f>六年级等级</f>
        <v/>
      </c>
    </row>
    <row r="1581" spans="1:32">
      <c r="A1581" s="476">
        <v>623</v>
      </c>
      <c r="B1581" s="477">
        <v>39</v>
      </c>
      <c r="C1581" s="632"/>
      <c r="D1581" s="633"/>
      <c r="E1581" s="632"/>
      <c r="F1581" s="625"/>
      <c r="G1581" s="608"/>
      <c r="H1581" s="475"/>
      <c r="I1581" s="613"/>
      <c r="J1581" s="614"/>
      <c r="K1581" s="614"/>
      <c r="L1581" s="615"/>
      <c r="M1581" s="616"/>
      <c r="N1581" s="505" t="str">
        <f>六年级BMI</f>
        <v/>
      </c>
      <c r="O1581" s="499" t="str">
        <f>六年级BMI等级</f>
        <v/>
      </c>
      <c r="P1581" s="500" t="str">
        <f>六年级BMI得分</f>
        <v/>
      </c>
      <c r="Q1581" s="515" t="str">
        <f>六年级肺活量得分</f>
        <v/>
      </c>
      <c r="R1581" s="512" t="str">
        <f>六年级等级</f>
        <v/>
      </c>
      <c r="S1581" s="516" t="str">
        <f>六年级50米跑得分</f>
        <v/>
      </c>
      <c r="T1581" s="517" t="str">
        <f>六年级等级</f>
        <v/>
      </c>
      <c r="U1581" s="516" t="str">
        <f>六年级坐位体前屈得分</f>
        <v/>
      </c>
      <c r="V1581" s="517" t="str">
        <f>六年级等级</f>
        <v/>
      </c>
      <c r="W1581" s="516" t="str">
        <f>六年级一分钟跳绳得分</f>
        <v/>
      </c>
      <c r="X1581" s="517" t="str">
        <f>六年级等级</f>
        <v/>
      </c>
      <c r="Y1581" s="515" t="str">
        <f>六年级仰卧起坐得分</f>
        <v/>
      </c>
      <c r="Z1581" s="518" t="str">
        <f>六年级等级</f>
        <v/>
      </c>
      <c r="AA1581" s="533" t="str">
        <f>六年级折返跑得分</f>
        <v/>
      </c>
      <c r="AB1581" s="515" t="str">
        <f>六年级等级</f>
        <v/>
      </c>
      <c r="AC1581" s="533" t="str">
        <f>六年级跳绳附加分</f>
        <v/>
      </c>
      <c r="AD1581" s="534" t="str">
        <f>六年级标准分</f>
        <v/>
      </c>
      <c r="AE1581" s="534" t="str">
        <f>六年级总分</f>
        <v/>
      </c>
      <c r="AF1581" s="517" t="str">
        <f>六年级等级</f>
        <v/>
      </c>
    </row>
    <row r="1582" spans="1:32">
      <c r="A1582" s="476">
        <v>623</v>
      </c>
      <c r="B1582" s="477">
        <v>40</v>
      </c>
      <c r="C1582" s="632"/>
      <c r="D1582" s="633"/>
      <c r="E1582" s="632"/>
      <c r="F1582" s="625"/>
      <c r="G1582" s="608"/>
      <c r="H1582" s="475"/>
      <c r="I1582" s="613"/>
      <c r="J1582" s="614"/>
      <c r="K1582" s="614"/>
      <c r="L1582" s="615"/>
      <c r="M1582" s="616"/>
      <c r="N1582" s="505" t="str">
        <f>六年级BMI</f>
        <v/>
      </c>
      <c r="O1582" s="499" t="str">
        <f>六年级BMI等级</f>
        <v/>
      </c>
      <c r="P1582" s="500" t="str">
        <f>六年级BMI得分</f>
        <v/>
      </c>
      <c r="Q1582" s="515" t="str">
        <f>六年级肺活量得分</f>
        <v/>
      </c>
      <c r="R1582" s="512" t="str">
        <f>六年级等级</f>
        <v/>
      </c>
      <c r="S1582" s="516" t="str">
        <f>六年级50米跑得分</f>
        <v/>
      </c>
      <c r="T1582" s="517" t="str">
        <f>六年级等级</f>
        <v/>
      </c>
      <c r="U1582" s="516" t="str">
        <f>六年级坐位体前屈得分</f>
        <v/>
      </c>
      <c r="V1582" s="517" t="str">
        <f>六年级等级</f>
        <v/>
      </c>
      <c r="W1582" s="516" t="str">
        <f>六年级一分钟跳绳得分</f>
        <v/>
      </c>
      <c r="X1582" s="517" t="str">
        <f>六年级等级</f>
        <v/>
      </c>
      <c r="Y1582" s="515" t="str">
        <f>六年级仰卧起坐得分</f>
        <v/>
      </c>
      <c r="Z1582" s="518" t="str">
        <f>六年级等级</f>
        <v/>
      </c>
      <c r="AA1582" s="533" t="str">
        <f>六年级折返跑得分</f>
        <v/>
      </c>
      <c r="AB1582" s="515" t="str">
        <f>六年级等级</f>
        <v/>
      </c>
      <c r="AC1582" s="533" t="str">
        <f>六年级跳绳附加分</f>
        <v/>
      </c>
      <c r="AD1582" s="534" t="str">
        <f>六年级标准分</f>
        <v/>
      </c>
      <c r="AE1582" s="534" t="str">
        <f>六年级总分</f>
        <v/>
      </c>
      <c r="AF1582" s="517" t="str">
        <f>六年级等级</f>
        <v/>
      </c>
    </row>
    <row r="1583" spans="1:32">
      <c r="A1583" s="476">
        <v>623</v>
      </c>
      <c r="B1583" s="477">
        <v>41</v>
      </c>
      <c r="C1583" s="632"/>
      <c r="D1583" s="633"/>
      <c r="E1583" s="632"/>
      <c r="F1583" s="625"/>
      <c r="G1583" s="608"/>
      <c r="H1583" s="475"/>
      <c r="I1583" s="613"/>
      <c r="J1583" s="614"/>
      <c r="K1583" s="614"/>
      <c r="L1583" s="615"/>
      <c r="M1583" s="616"/>
      <c r="N1583" s="505" t="str">
        <f>六年级BMI</f>
        <v/>
      </c>
      <c r="O1583" s="499" t="str">
        <f>六年级BMI等级</f>
        <v/>
      </c>
      <c r="P1583" s="500" t="str">
        <f>六年级BMI得分</f>
        <v/>
      </c>
      <c r="Q1583" s="515" t="str">
        <f>六年级肺活量得分</f>
        <v/>
      </c>
      <c r="R1583" s="512" t="str">
        <f>六年级等级</f>
        <v/>
      </c>
      <c r="S1583" s="516" t="str">
        <f>六年级50米跑得分</f>
        <v/>
      </c>
      <c r="T1583" s="517" t="str">
        <f>六年级等级</f>
        <v/>
      </c>
      <c r="U1583" s="516" t="str">
        <f>六年级坐位体前屈得分</f>
        <v/>
      </c>
      <c r="V1583" s="517" t="str">
        <f>六年级等级</f>
        <v/>
      </c>
      <c r="W1583" s="516" t="str">
        <f>六年级一分钟跳绳得分</f>
        <v/>
      </c>
      <c r="X1583" s="517" t="str">
        <f>六年级等级</f>
        <v/>
      </c>
      <c r="Y1583" s="515" t="str">
        <f>六年级仰卧起坐得分</f>
        <v/>
      </c>
      <c r="Z1583" s="518" t="str">
        <f>六年级等级</f>
        <v/>
      </c>
      <c r="AA1583" s="533" t="str">
        <f>六年级折返跑得分</f>
        <v/>
      </c>
      <c r="AB1583" s="515" t="str">
        <f>六年级等级</f>
        <v/>
      </c>
      <c r="AC1583" s="533" t="str">
        <f>六年级跳绳附加分</f>
        <v/>
      </c>
      <c r="AD1583" s="534" t="str">
        <f>六年级标准分</f>
        <v/>
      </c>
      <c r="AE1583" s="534" t="str">
        <f>六年级总分</f>
        <v/>
      </c>
      <c r="AF1583" s="517" t="str">
        <f>六年级等级</f>
        <v/>
      </c>
    </row>
    <row r="1584" spans="1:32">
      <c r="A1584" s="476">
        <v>623</v>
      </c>
      <c r="B1584" s="477">
        <v>42</v>
      </c>
      <c r="C1584" s="632"/>
      <c r="D1584" s="633"/>
      <c r="E1584" s="632"/>
      <c r="F1584" s="625"/>
      <c r="G1584" s="608"/>
      <c r="H1584" s="475"/>
      <c r="I1584" s="613"/>
      <c r="J1584" s="614"/>
      <c r="K1584" s="614"/>
      <c r="L1584" s="615"/>
      <c r="M1584" s="616"/>
      <c r="N1584" s="505" t="str">
        <f>六年级BMI</f>
        <v/>
      </c>
      <c r="O1584" s="499" t="str">
        <f>六年级BMI等级</f>
        <v/>
      </c>
      <c r="P1584" s="500" t="str">
        <f>六年级BMI得分</f>
        <v/>
      </c>
      <c r="Q1584" s="515" t="str">
        <f>六年级肺活量得分</f>
        <v/>
      </c>
      <c r="R1584" s="512" t="str">
        <f>六年级等级</f>
        <v/>
      </c>
      <c r="S1584" s="516" t="str">
        <f>六年级50米跑得分</f>
        <v/>
      </c>
      <c r="T1584" s="517" t="str">
        <f>六年级等级</f>
        <v/>
      </c>
      <c r="U1584" s="516" t="str">
        <f>六年级坐位体前屈得分</f>
        <v/>
      </c>
      <c r="V1584" s="517" t="str">
        <f>六年级等级</f>
        <v/>
      </c>
      <c r="W1584" s="516" t="str">
        <f>六年级一分钟跳绳得分</f>
        <v/>
      </c>
      <c r="X1584" s="517" t="str">
        <f>六年级等级</f>
        <v/>
      </c>
      <c r="Y1584" s="515" t="str">
        <f>六年级仰卧起坐得分</f>
        <v/>
      </c>
      <c r="Z1584" s="518" t="str">
        <f>六年级等级</f>
        <v/>
      </c>
      <c r="AA1584" s="533" t="str">
        <f>六年级折返跑得分</f>
        <v/>
      </c>
      <c r="AB1584" s="515" t="str">
        <f>六年级等级</f>
        <v/>
      </c>
      <c r="AC1584" s="533" t="str">
        <f>六年级跳绳附加分</f>
        <v/>
      </c>
      <c r="AD1584" s="534" t="str">
        <f>六年级标准分</f>
        <v/>
      </c>
      <c r="AE1584" s="534" t="str">
        <f>六年级总分</f>
        <v/>
      </c>
      <c r="AF1584" s="517" t="str">
        <f>六年级等级</f>
        <v/>
      </c>
    </row>
    <row r="1585" spans="1:32">
      <c r="A1585" s="476">
        <v>623</v>
      </c>
      <c r="B1585" s="477">
        <v>43</v>
      </c>
      <c r="C1585" s="632"/>
      <c r="D1585" s="633"/>
      <c r="E1585" s="632"/>
      <c r="F1585" s="625"/>
      <c r="G1585" s="608"/>
      <c r="H1585" s="475"/>
      <c r="I1585" s="613"/>
      <c r="J1585" s="614"/>
      <c r="K1585" s="614"/>
      <c r="L1585" s="615"/>
      <c r="M1585" s="616"/>
      <c r="N1585" s="505" t="str">
        <f>六年级BMI</f>
        <v/>
      </c>
      <c r="O1585" s="499" t="str">
        <f>六年级BMI等级</f>
        <v/>
      </c>
      <c r="P1585" s="500" t="str">
        <f>六年级BMI得分</f>
        <v/>
      </c>
      <c r="Q1585" s="515" t="str">
        <f>六年级肺活量得分</f>
        <v/>
      </c>
      <c r="R1585" s="512" t="str">
        <f>六年级等级</f>
        <v/>
      </c>
      <c r="S1585" s="516" t="str">
        <f>六年级50米跑得分</f>
        <v/>
      </c>
      <c r="T1585" s="517" t="str">
        <f>六年级等级</f>
        <v/>
      </c>
      <c r="U1585" s="516" t="str">
        <f>六年级坐位体前屈得分</f>
        <v/>
      </c>
      <c r="V1585" s="517" t="str">
        <f>六年级等级</f>
        <v/>
      </c>
      <c r="W1585" s="516" t="str">
        <f>六年级一分钟跳绳得分</f>
        <v/>
      </c>
      <c r="X1585" s="517" t="str">
        <f>六年级等级</f>
        <v/>
      </c>
      <c r="Y1585" s="515" t="str">
        <f>六年级仰卧起坐得分</f>
        <v/>
      </c>
      <c r="Z1585" s="518" t="str">
        <f>六年级等级</f>
        <v/>
      </c>
      <c r="AA1585" s="533" t="str">
        <f>六年级折返跑得分</f>
        <v/>
      </c>
      <c r="AB1585" s="515" t="str">
        <f>六年级等级</f>
        <v/>
      </c>
      <c r="AC1585" s="533" t="str">
        <f>六年级跳绳附加分</f>
        <v/>
      </c>
      <c r="AD1585" s="534" t="str">
        <f>六年级标准分</f>
        <v/>
      </c>
      <c r="AE1585" s="534" t="str">
        <f>六年级总分</f>
        <v/>
      </c>
      <c r="AF1585" s="517" t="str">
        <f>六年级等级</f>
        <v/>
      </c>
    </row>
    <row r="1586" spans="1:32">
      <c r="A1586" s="476">
        <v>623</v>
      </c>
      <c r="B1586" s="477">
        <v>44</v>
      </c>
      <c r="C1586" s="632"/>
      <c r="D1586" s="633"/>
      <c r="E1586" s="632"/>
      <c r="F1586" s="625"/>
      <c r="G1586" s="608"/>
      <c r="H1586" s="475"/>
      <c r="I1586" s="613"/>
      <c r="J1586" s="614"/>
      <c r="K1586" s="614"/>
      <c r="L1586" s="615"/>
      <c r="M1586" s="616"/>
      <c r="N1586" s="505" t="str">
        <f>六年级BMI</f>
        <v/>
      </c>
      <c r="O1586" s="499" t="str">
        <f>六年级BMI等级</f>
        <v/>
      </c>
      <c r="P1586" s="500" t="str">
        <f>六年级BMI得分</f>
        <v/>
      </c>
      <c r="Q1586" s="515" t="str">
        <f>六年级肺活量得分</f>
        <v/>
      </c>
      <c r="R1586" s="512" t="str">
        <f>六年级等级</f>
        <v/>
      </c>
      <c r="S1586" s="516" t="str">
        <f>六年级50米跑得分</f>
        <v/>
      </c>
      <c r="T1586" s="517" t="str">
        <f>六年级等级</f>
        <v/>
      </c>
      <c r="U1586" s="516" t="str">
        <f>六年级坐位体前屈得分</f>
        <v/>
      </c>
      <c r="V1586" s="517" t="str">
        <f>六年级等级</f>
        <v/>
      </c>
      <c r="W1586" s="516" t="str">
        <f>六年级一分钟跳绳得分</f>
        <v/>
      </c>
      <c r="X1586" s="517" t="str">
        <f>六年级等级</f>
        <v/>
      </c>
      <c r="Y1586" s="515" t="str">
        <f>六年级仰卧起坐得分</f>
        <v/>
      </c>
      <c r="Z1586" s="518" t="str">
        <f>六年级等级</f>
        <v/>
      </c>
      <c r="AA1586" s="533" t="str">
        <f>六年级折返跑得分</f>
        <v/>
      </c>
      <c r="AB1586" s="515" t="str">
        <f>六年级等级</f>
        <v/>
      </c>
      <c r="AC1586" s="533" t="str">
        <f>六年级跳绳附加分</f>
        <v/>
      </c>
      <c r="AD1586" s="534" t="str">
        <f>六年级标准分</f>
        <v/>
      </c>
      <c r="AE1586" s="534" t="str">
        <f>六年级总分</f>
        <v/>
      </c>
      <c r="AF1586" s="517" t="str">
        <f>六年级等级</f>
        <v/>
      </c>
    </row>
    <row r="1587" spans="1:32">
      <c r="A1587" s="476">
        <v>623</v>
      </c>
      <c r="B1587" s="477">
        <v>45</v>
      </c>
      <c r="C1587" s="632"/>
      <c r="D1587" s="633"/>
      <c r="E1587" s="632"/>
      <c r="F1587" s="625"/>
      <c r="G1587" s="608"/>
      <c r="H1587" s="475"/>
      <c r="I1587" s="613"/>
      <c r="J1587" s="614"/>
      <c r="K1587" s="614"/>
      <c r="L1587" s="615"/>
      <c r="M1587" s="616"/>
      <c r="N1587" s="505" t="str">
        <f>六年级BMI</f>
        <v/>
      </c>
      <c r="O1587" s="499" t="str">
        <f>六年级BMI等级</f>
        <v/>
      </c>
      <c r="P1587" s="500" t="str">
        <f>六年级BMI得分</f>
        <v/>
      </c>
      <c r="Q1587" s="515" t="str">
        <f>六年级肺活量得分</f>
        <v/>
      </c>
      <c r="R1587" s="512" t="str">
        <f>六年级等级</f>
        <v/>
      </c>
      <c r="S1587" s="516" t="str">
        <f>六年级50米跑得分</f>
        <v/>
      </c>
      <c r="T1587" s="517" t="str">
        <f>六年级等级</f>
        <v/>
      </c>
      <c r="U1587" s="516" t="str">
        <f>六年级坐位体前屈得分</f>
        <v/>
      </c>
      <c r="V1587" s="517" t="str">
        <f>六年级等级</f>
        <v/>
      </c>
      <c r="W1587" s="516" t="str">
        <f>六年级一分钟跳绳得分</f>
        <v/>
      </c>
      <c r="X1587" s="517" t="str">
        <f>六年级等级</f>
        <v/>
      </c>
      <c r="Y1587" s="515" t="str">
        <f>六年级仰卧起坐得分</f>
        <v/>
      </c>
      <c r="Z1587" s="518" t="str">
        <f>六年级等级</f>
        <v/>
      </c>
      <c r="AA1587" s="533" t="str">
        <f>六年级折返跑得分</f>
        <v/>
      </c>
      <c r="AB1587" s="515" t="str">
        <f>六年级等级</f>
        <v/>
      </c>
      <c r="AC1587" s="533" t="str">
        <f>六年级跳绳附加分</f>
        <v/>
      </c>
      <c r="AD1587" s="534" t="str">
        <f>六年级标准分</f>
        <v/>
      </c>
      <c r="AE1587" s="534" t="str">
        <f>六年级总分</f>
        <v/>
      </c>
      <c r="AF1587" s="517" t="str">
        <f>六年级等级</f>
        <v/>
      </c>
    </row>
    <row r="1588" spans="1:32">
      <c r="A1588" s="476">
        <v>623</v>
      </c>
      <c r="B1588" s="477">
        <v>46</v>
      </c>
      <c r="C1588" s="632"/>
      <c r="D1588" s="633"/>
      <c r="E1588" s="632"/>
      <c r="F1588" s="625"/>
      <c r="G1588" s="608"/>
      <c r="H1588" s="475"/>
      <c r="I1588" s="613"/>
      <c r="J1588" s="614"/>
      <c r="K1588" s="614"/>
      <c r="L1588" s="615"/>
      <c r="M1588" s="616"/>
      <c r="N1588" s="505" t="str">
        <f>六年级BMI</f>
        <v/>
      </c>
      <c r="O1588" s="499" t="str">
        <f>六年级BMI等级</f>
        <v/>
      </c>
      <c r="P1588" s="500" t="str">
        <f>六年级BMI得分</f>
        <v/>
      </c>
      <c r="Q1588" s="515" t="str">
        <f>六年级肺活量得分</f>
        <v/>
      </c>
      <c r="R1588" s="512" t="str">
        <f>六年级等级</f>
        <v/>
      </c>
      <c r="S1588" s="516" t="str">
        <f>六年级50米跑得分</f>
        <v/>
      </c>
      <c r="T1588" s="517" t="str">
        <f>六年级等级</f>
        <v/>
      </c>
      <c r="U1588" s="516" t="str">
        <f>六年级坐位体前屈得分</f>
        <v/>
      </c>
      <c r="V1588" s="517" t="str">
        <f>六年级等级</f>
        <v/>
      </c>
      <c r="W1588" s="516" t="str">
        <f>六年级一分钟跳绳得分</f>
        <v/>
      </c>
      <c r="X1588" s="517" t="str">
        <f>六年级等级</f>
        <v/>
      </c>
      <c r="Y1588" s="515" t="str">
        <f>六年级仰卧起坐得分</f>
        <v/>
      </c>
      <c r="Z1588" s="518" t="str">
        <f>六年级等级</f>
        <v/>
      </c>
      <c r="AA1588" s="533" t="str">
        <f>六年级折返跑得分</f>
        <v/>
      </c>
      <c r="AB1588" s="515" t="str">
        <f>六年级等级</f>
        <v/>
      </c>
      <c r="AC1588" s="533" t="str">
        <f>六年级跳绳附加分</f>
        <v/>
      </c>
      <c r="AD1588" s="534" t="str">
        <f>六年级标准分</f>
        <v/>
      </c>
      <c r="AE1588" s="534" t="str">
        <f>六年级总分</f>
        <v/>
      </c>
      <c r="AF1588" s="517" t="str">
        <f>六年级等级</f>
        <v/>
      </c>
    </row>
    <row r="1589" spans="1:32">
      <c r="A1589" s="476">
        <v>623</v>
      </c>
      <c r="B1589" s="477">
        <v>47</v>
      </c>
      <c r="C1589" s="632"/>
      <c r="D1589" s="633"/>
      <c r="E1589" s="632"/>
      <c r="F1589" s="625"/>
      <c r="G1589" s="608"/>
      <c r="H1589" s="475"/>
      <c r="I1589" s="613"/>
      <c r="J1589" s="614"/>
      <c r="K1589" s="614"/>
      <c r="L1589" s="615"/>
      <c r="M1589" s="616"/>
      <c r="N1589" s="505" t="str">
        <f>六年级BMI</f>
        <v/>
      </c>
      <c r="O1589" s="499" t="str">
        <f>六年级BMI等级</f>
        <v/>
      </c>
      <c r="P1589" s="500" t="str">
        <f>六年级BMI得分</f>
        <v/>
      </c>
      <c r="Q1589" s="515" t="str">
        <f>六年级肺活量得分</f>
        <v/>
      </c>
      <c r="R1589" s="512" t="str">
        <f>六年级等级</f>
        <v/>
      </c>
      <c r="S1589" s="516" t="str">
        <f>六年级50米跑得分</f>
        <v/>
      </c>
      <c r="T1589" s="517" t="str">
        <f>六年级等级</f>
        <v/>
      </c>
      <c r="U1589" s="516" t="str">
        <f>六年级坐位体前屈得分</f>
        <v/>
      </c>
      <c r="V1589" s="517" t="str">
        <f>六年级等级</f>
        <v/>
      </c>
      <c r="W1589" s="516" t="str">
        <f>六年级一分钟跳绳得分</f>
        <v/>
      </c>
      <c r="X1589" s="517" t="str">
        <f>六年级等级</f>
        <v/>
      </c>
      <c r="Y1589" s="515" t="str">
        <f>六年级仰卧起坐得分</f>
        <v/>
      </c>
      <c r="Z1589" s="518" t="str">
        <f>六年级等级</f>
        <v/>
      </c>
      <c r="AA1589" s="533" t="str">
        <f>六年级折返跑得分</f>
        <v/>
      </c>
      <c r="AB1589" s="515" t="str">
        <f>六年级等级</f>
        <v/>
      </c>
      <c r="AC1589" s="533" t="str">
        <f>六年级跳绳附加分</f>
        <v/>
      </c>
      <c r="AD1589" s="534" t="str">
        <f>六年级标准分</f>
        <v/>
      </c>
      <c r="AE1589" s="534" t="str">
        <f>六年级总分</f>
        <v/>
      </c>
      <c r="AF1589" s="517" t="str">
        <f>六年级等级</f>
        <v/>
      </c>
    </row>
    <row r="1590" spans="1:32">
      <c r="A1590" s="476">
        <v>623</v>
      </c>
      <c r="B1590" s="477">
        <v>48</v>
      </c>
      <c r="C1590" s="632"/>
      <c r="D1590" s="633"/>
      <c r="E1590" s="632"/>
      <c r="F1590" s="625"/>
      <c r="G1590" s="608"/>
      <c r="H1590" s="475"/>
      <c r="I1590" s="613"/>
      <c r="J1590" s="614"/>
      <c r="K1590" s="614"/>
      <c r="L1590" s="615"/>
      <c r="M1590" s="616"/>
      <c r="N1590" s="505" t="str">
        <f>六年级BMI</f>
        <v/>
      </c>
      <c r="O1590" s="499" t="str">
        <f>六年级BMI等级</f>
        <v/>
      </c>
      <c r="P1590" s="500" t="str">
        <f>六年级BMI得分</f>
        <v/>
      </c>
      <c r="Q1590" s="515" t="str">
        <f>六年级肺活量得分</f>
        <v/>
      </c>
      <c r="R1590" s="512" t="str">
        <f>六年级等级</f>
        <v/>
      </c>
      <c r="S1590" s="516" t="str">
        <f>六年级50米跑得分</f>
        <v/>
      </c>
      <c r="T1590" s="517" t="str">
        <f>六年级等级</f>
        <v/>
      </c>
      <c r="U1590" s="516" t="str">
        <f>六年级坐位体前屈得分</f>
        <v/>
      </c>
      <c r="V1590" s="517" t="str">
        <f>六年级等级</f>
        <v/>
      </c>
      <c r="W1590" s="516" t="str">
        <f>六年级一分钟跳绳得分</f>
        <v/>
      </c>
      <c r="X1590" s="517" t="str">
        <f>六年级等级</f>
        <v/>
      </c>
      <c r="Y1590" s="515" t="str">
        <f>六年级仰卧起坐得分</f>
        <v/>
      </c>
      <c r="Z1590" s="518" t="str">
        <f>六年级等级</f>
        <v/>
      </c>
      <c r="AA1590" s="533" t="str">
        <f>六年级折返跑得分</f>
        <v/>
      </c>
      <c r="AB1590" s="515" t="str">
        <f>六年级等级</f>
        <v/>
      </c>
      <c r="AC1590" s="533" t="str">
        <f>六年级跳绳附加分</f>
        <v/>
      </c>
      <c r="AD1590" s="534" t="str">
        <f>六年级标准分</f>
        <v/>
      </c>
      <c r="AE1590" s="534" t="str">
        <f>六年级总分</f>
        <v/>
      </c>
      <c r="AF1590" s="517" t="str">
        <f>六年级等级</f>
        <v/>
      </c>
    </row>
    <row r="1591" spans="1:32">
      <c r="A1591" s="476">
        <v>623</v>
      </c>
      <c r="B1591" s="477">
        <v>49</v>
      </c>
      <c r="C1591" s="632"/>
      <c r="D1591" s="633"/>
      <c r="E1591" s="632"/>
      <c r="F1591" s="625"/>
      <c r="G1591" s="608"/>
      <c r="H1591" s="475"/>
      <c r="I1591" s="613"/>
      <c r="J1591" s="614"/>
      <c r="K1591" s="614"/>
      <c r="L1591" s="615"/>
      <c r="M1591" s="616"/>
      <c r="N1591" s="505" t="str">
        <f>六年级BMI</f>
        <v/>
      </c>
      <c r="O1591" s="499" t="str">
        <f>六年级BMI等级</f>
        <v/>
      </c>
      <c r="P1591" s="500" t="str">
        <f>六年级BMI得分</f>
        <v/>
      </c>
      <c r="Q1591" s="515" t="str">
        <f>六年级肺活量得分</f>
        <v/>
      </c>
      <c r="R1591" s="512" t="str">
        <f>六年级等级</f>
        <v/>
      </c>
      <c r="S1591" s="516" t="str">
        <f>六年级50米跑得分</f>
        <v/>
      </c>
      <c r="T1591" s="517" t="str">
        <f>六年级等级</f>
        <v/>
      </c>
      <c r="U1591" s="516" t="str">
        <f>六年级坐位体前屈得分</f>
        <v/>
      </c>
      <c r="V1591" s="517" t="str">
        <f>六年级等级</f>
        <v/>
      </c>
      <c r="W1591" s="516" t="str">
        <f>六年级一分钟跳绳得分</f>
        <v/>
      </c>
      <c r="X1591" s="517" t="str">
        <f>六年级等级</f>
        <v/>
      </c>
      <c r="Y1591" s="515" t="str">
        <f>六年级仰卧起坐得分</f>
        <v/>
      </c>
      <c r="Z1591" s="518" t="str">
        <f>六年级等级</f>
        <v/>
      </c>
      <c r="AA1591" s="533" t="str">
        <f>六年级折返跑得分</f>
        <v/>
      </c>
      <c r="AB1591" s="515" t="str">
        <f>六年级等级</f>
        <v/>
      </c>
      <c r="AC1591" s="533" t="str">
        <f>六年级跳绳附加分</f>
        <v/>
      </c>
      <c r="AD1591" s="534" t="str">
        <f>六年级标准分</f>
        <v/>
      </c>
      <c r="AE1591" s="534" t="str">
        <f>六年级总分</f>
        <v/>
      </c>
      <c r="AF1591" s="517" t="str">
        <f>六年级等级</f>
        <v/>
      </c>
    </row>
    <row r="1592" spans="1:32">
      <c r="A1592" s="476">
        <v>623</v>
      </c>
      <c r="B1592" s="477">
        <v>50</v>
      </c>
      <c r="C1592" s="632"/>
      <c r="D1592" s="633"/>
      <c r="E1592" s="632"/>
      <c r="F1592" s="625"/>
      <c r="G1592" s="608"/>
      <c r="H1592" s="475"/>
      <c r="I1592" s="613"/>
      <c r="J1592" s="614"/>
      <c r="K1592" s="614"/>
      <c r="L1592" s="615"/>
      <c r="M1592" s="616"/>
      <c r="N1592" s="505" t="str">
        <f>六年级BMI</f>
        <v/>
      </c>
      <c r="O1592" s="499" t="str">
        <f>六年级BMI等级</f>
        <v/>
      </c>
      <c r="P1592" s="500" t="str">
        <f>六年级BMI得分</f>
        <v/>
      </c>
      <c r="Q1592" s="515" t="str">
        <f>六年级肺活量得分</f>
        <v/>
      </c>
      <c r="R1592" s="512" t="str">
        <f>六年级等级</f>
        <v/>
      </c>
      <c r="S1592" s="516" t="str">
        <f>六年级50米跑得分</f>
        <v/>
      </c>
      <c r="T1592" s="517" t="str">
        <f>六年级等级</f>
        <v/>
      </c>
      <c r="U1592" s="516" t="str">
        <f>六年级坐位体前屈得分</f>
        <v/>
      </c>
      <c r="V1592" s="517" t="str">
        <f>六年级等级</f>
        <v/>
      </c>
      <c r="W1592" s="516" t="str">
        <f>六年级一分钟跳绳得分</f>
        <v/>
      </c>
      <c r="X1592" s="517" t="str">
        <f>六年级等级</f>
        <v/>
      </c>
      <c r="Y1592" s="515" t="str">
        <f>六年级仰卧起坐得分</f>
        <v/>
      </c>
      <c r="Z1592" s="518" t="str">
        <f>六年级等级</f>
        <v/>
      </c>
      <c r="AA1592" s="533" t="str">
        <f>六年级折返跑得分</f>
        <v/>
      </c>
      <c r="AB1592" s="515" t="str">
        <f>六年级等级</f>
        <v/>
      </c>
      <c r="AC1592" s="533" t="str">
        <f>六年级跳绳附加分</f>
        <v/>
      </c>
      <c r="AD1592" s="534" t="str">
        <f>六年级标准分</f>
        <v/>
      </c>
      <c r="AE1592" s="534" t="str">
        <f>六年级总分</f>
        <v/>
      </c>
      <c r="AF1592" s="517" t="str">
        <f>六年级等级</f>
        <v/>
      </c>
    </row>
    <row r="1593" spans="1:32">
      <c r="A1593" s="476">
        <v>623</v>
      </c>
      <c r="B1593" s="477">
        <v>51</v>
      </c>
      <c r="C1593" s="632"/>
      <c r="D1593" s="633"/>
      <c r="E1593" s="632"/>
      <c r="F1593" s="625"/>
      <c r="G1593" s="608"/>
      <c r="H1593" s="475"/>
      <c r="I1593" s="613"/>
      <c r="J1593" s="614"/>
      <c r="K1593" s="614"/>
      <c r="L1593" s="615"/>
      <c r="M1593" s="616"/>
      <c r="N1593" s="505" t="str">
        <f>六年级BMI</f>
        <v/>
      </c>
      <c r="O1593" s="499" t="str">
        <f>六年级BMI等级</f>
        <v/>
      </c>
      <c r="P1593" s="500" t="str">
        <f>六年级BMI得分</f>
        <v/>
      </c>
      <c r="Q1593" s="515" t="str">
        <f>六年级肺活量得分</f>
        <v/>
      </c>
      <c r="R1593" s="512" t="str">
        <f>六年级等级</f>
        <v/>
      </c>
      <c r="S1593" s="516" t="str">
        <f>六年级50米跑得分</f>
        <v/>
      </c>
      <c r="T1593" s="517" t="str">
        <f>六年级等级</f>
        <v/>
      </c>
      <c r="U1593" s="516" t="str">
        <f>六年级坐位体前屈得分</f>
        <v/>
      </c>
      <c r="V1593" s="517" t="str">
        <f>六年级等级</f>
        <v/>
      </c>
      <c r="W1593" s="516" t="str">
        <f>六年级一分钟跳绳得分</f>
        <v/>
      </c>
      <c r="X1593" s="517" t="str">
        <f>六年级等级</f>
        <v/>
      </c>
      <c r="Y1593" s="515" t="str">
        <f>六年级仰卧起坐得分</f>
        <v/>
      </c>
      <c r="Z1593" s="518" t="str">
        <f>六年级等级</f>
        <v/>
      </c>
      <c r="AA1593" s="533" t="str">
        <f>六年级折返跑得分</f>
        <v/>
      </c>
      <c r="AB1593" s="515" t="str">
        <f>六年级等级</f>
        <v/>
      </c>
      <c r="AC1593" s="533" t="str">
        <f>六年级跳绳附加分</f>
        <v/>
      </c>
      <c r="AD1593" s="534" t="str">
        <f>六年级标准分</f>
        <v/>
      </c>
      <c r="AE1593" s="534" t="str">
        <f>六年级总分</f>
        <v/>
      </c>
      <c r="AF1593" s="517" t="str">
        <f>六年级等级</f>
        <v/>
      </c>
    </row>
    <row r="1594" spans="1:32">
      <c r="A1594" s="476">
        <v>623</v>
      </c>
      <c r="B1594" s="477">
        <v>52</v>
      </c>
      <c r="C1594" s="632"/>
      <c r="D1594" s="633"/>
      <c r="E1594" s="632"/>
      <c r="F1594" s="625"/>
      <c r="G1594" s="608"/>
      <c r="H1594" s="475"/>
      <c r="I1594" s="613"/>
      <c r="J1594" s="614"/>
      <c r="K1594" s="614"/>
      <c r="L1594" s="615"/>
      <c r="M1594" s="616"/>
      <c r="N1594" s="505" t="str">
        <f>六年级BMI</f>
        <v/>
      </c>
      <c r="O1594" s="499" t="str">
        <f>六年级BMI等级</f>
        <v/>
      </c>
      <c r="P1594" s="500" t="str">
        <f>六年级BMI得分</f>
        <v/>
      </c>
      <c r="Q1594" s="515" t="str">
        <f>六年级肺活量得分</f>
        <v/>
      </c>
      <c r="R1594" s="512" t="str">
        <f>六年级等级</f>
        <v/>
      </c>
      <c r="S1594" s="516" t="str">
        <f>六年级50米跑得分</f>
        <v/>
      </c>
      <c r="T1594" s="517" t="str">
        <f>六年级等级</f>
        <v/>
      </c>
      <c r="U1594" s="516" t="str">
        <f>六年级坐位体前屈得分</f>
        <v/>
      </c>
      <c r="V1594" s="517" t="str">
        <f>六年级等级</f>
        <v/>
      </c>
      <c r="W1594" s="516" t="str">
        <f>六年级一分钟跳绳得分</f>
        <v/>
      </c>
      <c r="X1594" s="517" t="str">
        <f>六年级等级</f>
        <v/>
      </c>
      <c r="Y1594" s="515" t="str">
        <f>六年级仰卧起坐得分</f>
        <v/>
      </c>
      <c r="Z1594" s="518" t="str">
        <f>六年级等级</f>
        <v/>
      </c>
      <c r="AA1594" s="533" t="str">
        <f>六年级折返跑得分</f>
        <v/>
      </c>
      <c r="AB1594" s="515" t="str">
        <f>六年级等级</f>
        <v/>
      </c>
      <c r="AC1594" s="533" t="str">
        <f>六年级跳绳附加分</f>
        <v/>
      </c>
      <c r="AD1594" s="534" t="str">
        <f>六年级标准分</f>
        <v/>
      </c>
      <c r="AE1594" s="534" t="str">
        <f>六年级总分</f>
        <v/>
      </c>
      <c r="AF1594" s="517" t="str">
        <f>六年级等级</f>
        <v/>
      </c>
    </row>
    <row r="1595" spans="1:32">
      <c r="A1595" s="476">
        <v>623</v>
      </c>
      <c r="B1595" s="477">
        <v>53</v>
      </c>
      <c r="C1595" s="632"/>
      <c r="D1595" s="633"/>
      <c r="E1595" s="632"/>
      <c r="F1595" s="625"/>
      <c r="G1595" s="608"/>
      <c r="H1595" s="475"/>
      <c r="I1595" s="613"/>
      <c r="J1595" s="614"/>
      <c r="K1595" s="614"/>
      <c r="L1595" s="615"/>
      <c r="M1595" s="616"/>
      <c r="N1595" s="505" t="str">
        <f>六年级BMI</f>
        <v/>
      </c>
      <c r="O1595" s="499" t="str">
        <f>六年级BMI等级</f>
        <v/>
      </c>
      <c r="P1595" s="500" t="str">
        <f>六年级BMI得分</f>
        <v/>
      </c>
      <c r="Q1595" s="515" t="str">
        <f>六年级肺活量得分</f>
        <v/>
      </c>
      <c r="R1595" s="512" t="str">
        <f>六年级等级</f>
        <v/>
      </c>
      <c r="S1595" s="516" t="str">
        <f>六年级50米跑得分</f>
        <v/>
      </c>
      <c r="T1595" s="517" t="str">
        <f>六年级等级</f>
        <v/>
      </c>
      <c r="U1595" s="516" t="str">
        <f>六年级坐位体前屈得分</f>
        <v/>
      </c>
      <c r="V1595" s="517" t="str">
        <f>六年级等级</f>
        <v/>
      </c>
      <c r="W1595" s="516" t="str">
        <f>六年级一分钟跳绳得分</f>
        <v/>
      </c>
      <c r="X1595" s="517" t="str">
        <f>六年级等级</f>
        <v/>
      </c>
      <c r="Y1595" s="515" t="str">
        <f>六年级仰卧起坐得分</f>
        <v/>
      </c>
      <c r="Z1595" s="518" t="str">
        <f>六年级等级</f>
        <v/>
      </c>
      <c r="AA1595" s="533" t="str">
        <f>六年级折返跑得分</f>
        <v/>
      </c>
      <c r="AB1595" s="515" t="str">
        <f>六年级等级</f>
        <v/>
      </c>
      <c r="AC1595" s="533" t="str">
        <f>六年级跳绳附加分</f>
        <v/>
      </c>
      <c r="AD1595" s="534" t="str">
        <f>六年级标准分</f>
        <v/>
      </c>
      <c r="AE1595" s="534" t="str">
        <f>六年级总分</f>
        <v/>
      </c>
      <c r="AF1595" s="517" t="str">
        <f>六年级等级</f>
        <v/>
      </c>
    </row>
    <row r="1596" spans="1:32">
      <c r="A1596" s="476">
        <v>623</v>
      </c>
      <c r="B1596" s="477">
        <v>54</v>
      </c>
      <c r="C1596" s="632"/>
      <c r="D1596" s="633"/>
      <c r="E1596" s="632"/>
      <c r="F1596" s="625"/>
      <c r="G1596" s="608"/>
      <c r="H1596" s="475"/>
      <c r="I1596" s="613"/>
      <c r="J1596" s="614"/>
      <c r="K1596" s="614"/>
      <c r="L1596" s="615"/>
      <c r="M1596" s="616"/>
      <c r="N1596" s="505" t="str">
        <f>六年级BMI</f>
        <v/>
      </c>
      <c r="O1596" s="499" t="str">
        <f>六年级BMI等级</f>
        <v/>
      </c>
      <c r="P1596" s="500" t="str">
        <f>六年级BMI得分</f>
        <v/>
      </c>
      <c r="Q1596" s="515" t="str">
        <f>六年级肺活量得分</f>
        <v/>
      </c>
      <c r="R1596" s="512" t="str">
        <f>六年级等级</f>
        <v/>
      </c>
      <c r="S1596" s="516" t="str">
        <f>六年级50米跑得分</f>
        <v/>
      </c>
      <c r="T1596" s="517" t="str">
        <f>六年级等级</f>
        <v/>
      </c>
      <c r="U1596" s="516" t="str">
        <f>六年级坐位体前屈得分</f>
        <v/>
      </c>
      <c r="V1596" s="517" t="str">
        <f>六年级等级</f>
        <v/>
      </c>
      <c r="W1596" s="516" t="str">
        <f>六年级一分钟跳绳得分</f>
        <v/>
      </c>
      <c r="X1596" s="517" t="str">
        <f>六年级等级</f>
        <v/>
      </c>
      <c r="Y1596" s="515" t="str">
        <f>六年级仰卧起坐得分</f>
        <v/>
      </c>
      <c r="Z1596" s="518" t="str">
        <f>六年级等级</f>
        <v/>
      </c>
      <c r="AA1596" s="533" t="str">
        <f>六年级折返跑得分</f>
        <v/>
      </c>
      <c r="AB1596" s="515" t="str">
        <f>六年级等级</f>
        <v/>
      </c>
      <c r="AC1596" s="533" t="str">
        <f>六年级跳绳附加分</f>
        <v/>
      </c>
      <c r="AD1596" s="534" t="str">
        <f>六年级标准分</f>
        <v/>
      </c>
      <c r="AE1596" s="534" t="str">
        <f>六年级总分</f>
        <v/>
      </c>
      <c r="AF1596" s="517" t="str">
        <f>六年级等级</f>
        <v/>
      </c>
    </row>
    <row r="1597" spans="1:32">
      <c r="A1597" s="476">
        <v>623</v>
      </c>
      <c r="B1597" s="477">
        <v>55</v>
      </c>
      <c r="C1597" s="632"/>
      <c r="D1597" s="633"/>
      <c r="E1597" s="632"/>
      <c r="F1597" s="625"/>
      <c r="G1597" s="608"/>
      <c r="H1597" s="475"/>
      <c r="I1597" s="613"/>
      <c r="J1597" s="614"/>
      <c r="K1597" s="614"/>
      <c r="L1597" s="615"/>
      <c r="M1597" s="616"/>
      <c r="N1597" s="505" t="str">
        <f>六年级BMI</f>
        <v/>
      </c>
      <c r="O1597" s="499" t="str">
        <f>六年级BMI等级</f>
        <v/>
      </c>
      <c r="P1597" s="500" t="str">
        <f>六年级BMI得分</f>
        <v/>
      </c>
      <c r="Q1597" s="515" t="str">
        <f>六年级肺活量得分</f>
        <v/>
      </c>
      <c r="R1597" s="512" t="str">
        <f>六年级等级</f>
        <v/>
      </c>
      <c r="S1597" s="516" t="str">
        <f>六年级50米跑得分</f>
        <v/>
      </c>
      <c r="T1597" s="517" t="str">
        <f>六年级等级</f>
        <v/>
      </c>
      <c r="U1597" s="516" t="str">
        <f>六年级坐位体前屈得分</f>
        <v/>
      </c>
      <c r="V1597" s="517" t="str">
        <f>六年级等级</f>
        <v/>
      </c>
      <c r="W1597" s="516" t="str">
        <f>六年级一分钟跳绳得分</f>
        <v/>
      </c>
      <c r="X1597" s="517" t="str">
        <f>六年级等级</f>
        <v/>
      </c>
      <c r="Y1597" s="515" t="str">
        <f>六年级仰卧起坐得分</f>
        <v/>
      </c>
      <c r="Z1597" s="518" t="str">
        <f>六年级等级</f>
        <v/>
      </c>
      <c r="AA1597" s="533" t="str">
        <f>六年级折返跑得分</f>
        <v/>
      </c>
      <c r="AB1597" s="515" t="str">
        <f>六年级等级</f>
        <v/>
      </c>
      <c r="AC1597" s="533" t="str">
        <f>六年级跳绳附加分</f>
        <v/>
      </c>
      <c r="AD1597" s="534" t="str">
        <f>六年级标准分</f>
        <v/>
      </c>
      <c r="AE1597" s="534" t="str">
        <f>六年级总分</f>
        <v/>
      </c>
      <c r="AF1597" s="517" t="str">
        <f>六年级等级</f>
        <v/>
      </c>
    </row>
    <row r="1598" spans="1:32">
      <c r="A1598" s="476">
        <v>623</v>
      </c>
      <c r="B1598" s="477">
        <v>56</v>
      </c>
      <c r="C1598" s="632"/>
      <c r="D1598" s="633"/>
      <c r="E1598" s="632"/>
      <c r="F1598" s="625"/>
      <c r="G1598" s="608"/>
      <c r="H1598" s="475"/>
      <c r="I1598" s="613"/>
      <c r="J1598" s="614"/>
      <c r="K1598" s="614"/>
      <c r="L1598" s="615"/>
      <c r="M1598" s="616"/>
      <c r="N1598" s="505" t="str">
        <f>六年级BMI</f>
        <v/>
      </c>
      <c r="O1598" s="499" t="str">
        <f>六年级BMI等级</f>
        <v/>
      </c>
      <c r="P1598" s="500" t="str">
        <f>六年级BMI得分</f>
        <v/>
      </c>
      <c r="Q1598" s="515" t="str">
        <f>六年级肺活量得分</f>
        <v/>
      </c>
      <c r="R1598" s="512" t="str">
        <f>六年级等级</f>
        <v/>
      </c>
      <c r="S1598" s="516" t="str">
        <f>六年级50米跑得分</f>
        <v/>
      </c>
      <c r="T1598" s="517" t="str">
        <f>六年级等级</f>
        <v/>
      </c>
      <c r="U1598" s="516" t="str">
        <f>六年级坐位体前屈得分</f>
        <v/>
      </c>
      <c r="V1598" s="517" t="str">
        <f>六年级等级</f>
        <v/>
      </c>
      <c r="W1598" s="516" t="str">
        <f>六年级一分钟跳绳得分</f>
        <v/>
      </c>
      <c r="X1598" s="517" t="str">
        <f>六年级等级</f>
        <v/>
      </c>
      <c r="Y1598" s="515" t="str">
        <f>六年级仰卧起坐得分</f>
        <v/>
      </c>
      <c r="Z1598" s="518" t="str">
        <f>六年级等级</f>
        <v/>
      </c>
      <c r="AA1598" s="533" t="str">
        <f>六年级折返跑得分</f>
        <v/>
      </c>
      <c r="AB1598" s="515" t="str">
        <f>六年级等级</f>
        <v/>
      </c>
      <c r="AC1598" s="533" t="str">
        <f>六年级跳绳附加分</f>
        <v/>
      </c>
      <c r="AD1598" s="534" t="str">
        <f>六年级标准分</f>
        <v/>
      </c>
      <c r="AE1598" s="534" t="str">
        <f>六年级总分</f>
        <v/>
      </c>
      <c r="AF1598" s="517" t="str">
        <f>六年级等级</f>
        <v/>
      </c>
    </row>
    <row r="1599" spans="1:32">
      <c r="A1599" s="476">
        <v>623</v>
      </c>
      <c r="B1599" s="477">
        <v>57</v>
      </c>
      <c r="C1599" s="632"/>
      <c r="D1599" s="633"/>
      <c r="E1599" s="632"/>
      <c r="F1599" s="625"/>
      <c r="G1599" s="608"/>
      <c r="H1599" s="475"/>
      <c r="I1599" s="613"/>
      <c r="J1599" s="614"/>
      <c r="K1599" s="614"/>
      <c r="L1599" s="615"/>
      <c r="M1599" s="616"/>
      <c r="N1599" s="505" t="str">
        <f>六年级BMI</f>
        <v/>
      </c>
      <c r="O1599" s="499" t="str">
        <f>六年级BMI等级</f>
        <v/>
      </c>
      <c r="P1599" s="500" t="str">
        <f>六年级BMI得分</f>
        <v/>
      </c>
      <c r="Q1599" s="515" t="str">
        <f>六年级肺活量得分</f>
        <v/>
      </c>
      <c r="R1599" s="512" t="str">
        <f>六年级等级</f>
        <v/>
      </c>
      <c r="S1599" s="516" t="str">
        <f>六年级50米跑得分</f>
        <v/>
      </c>
      <c r="T1599" s="517" t="str">
        <f>六年级等级</f>
        <v/>
      </c>
      <c r="U1599" s="516" t="str">
        <f>六年级坐位体前屈得分</f>
        <v/>
      </c>
      <c r="V1599" s="517" t="str">
        <f>六年级等级</f>
        <v/>
      </c>
      <c r="W1599" s="516" t="str">
        <f>六年级一分钟跳绳得分</f>
        <v/>
      </c>
      <c r="X1599" s="517" t="str">
        <f>六年级等级</f>
        <v/>
      </c>
      <c r="Y1599" s="515" t="str">
        <f>六年级仰卧起坐得分</f>
        <v/>
      </c>
      <c r="Z1599" s="518" t="str">
        <f>六年级等级</f>
        <v/>
      </c>
      <c r="AA1599" s="533" t="str">
        <f>六年级折返跑得分</f>
        <v/>
      </c>
      <c r="AB1599" s="515" t="str">
        <f>六年级等级</f>
        <v/>
      </c>
      <c r="AC1599" s="533" t="str">
        <f>六年级跳绳附加分</f>
        <v/>
      </c>
      <c r="AD1599" s="534" t="str">
        <f>六年级标准分</f>
        <v/>
      </c>
      <c r="AE1599" s="534" t="str">
        <f>六年级总分</f>
        <v/>
      </c>
      <c r="AF1599" s="517" t="str">
        <f>六年级等级</f>
        <v/>
      </c>
    </row>
    <row r="1600" spans="1:32">
      <c r="A1600" s="476">
        <v>623</v>
      </c>
      <c r="B1600" s="477">
        <v>58</v>
      </c>
      <c r="C1600" s="632"/>
      <c r="D1600" s="633"/>
      <c r="E1600" s="632"/>
      <c r="F1600" s="625"/>
      <c r="G1600" s="608"/>
      <c r="H1600" s="475"/>
      <c r="I1600" s="613"/>
      <c r="J1600" s="614"/>
      <c r="K1600" s="614"/>
      <c r="L1600" s="615"/>
      <c r="M1600" s="616"/>
      <c r="N1600" s="505" t="str">
        <f>六年级BMI</f>
        <v/>
      </c>
      <c r="O1600" s="499" t="str">
        <f>六年级BMI等级</f>
        <v/>
      </c>
      <c r="P1600" s="500" t="str">
        <f>六年级BMI得分</f>
        <v/>
      </c>
      <c r="Q1600" s="515" t="str">
        <f>六年级肺活量得分</f>
        <v/>
      </c>
      <c r="R1600" s="512" t="str">
        <f>六年级等级</f>
        <v/>
      </c>
      <c r="S1600" s="516" t="str">
        <f>六年级50米跑得分</f>
        <v/>
      </c>
      <c r="T1600" s="517" t="str">
        <f>六年级等级</f>
        <v/>
      </c>
      <c r="U1600" s="516" t="str">
        <f>六年级坐位体前屈得分</f>
        <v/>
      </c>
      <c r="V1600" s="517" t="str">
        <f>六年级等级</f>
        <v/>
      </c>
      <c r="W1600" s="516" t="str">
        <f>六年级一分钟跳绳得分</f>
        <v/>
      </c>
      <c r="X1600" s="517" t="str">
        <f>六年级等级</f>
        <v/>
      </c>
      <c r="Y1600" s="515" t="str">
        <f>六年级仰卧起坐得分</f>
        <v/>
      </c>
      <c r="Z1600" s="518" t="str">
        <f>六年级等级</f>
        <v/>
      </c>
      <c r="AA1600" s="533" t="str">
        <f>六年级折返跑得分</f>
        <v/>
      </c>
      <c r="AB1600" s="515" t="str">
        <f>六年级等级</f>
        <v/>
      </c>
      <c r="AC1600" s="533" t="str">
        <f>六年级跳绳附加分</f>
        <v/>
      </c>
      <c r="AD1600" s="534" t="str">
        <f>六年级标准分</f>
        <v/>
      </c>
      <c r="AE1600" s="534" t="str">
        <f>六年级总分</f>
        <v/>
      </c>
      <c r="AF1600" s="517" t="str">
        <f>六年级等级</f>
        <v/>
      </c>
    </row>
    <row r="1601" spans="1:32">
      <c r="A1601" s="476">
        <v>623</v>
      </c>
      <c r="B1601" s="477">
        <v>59</v>
      </c>
      <c r="C1601" s="632"/>
      <c r="D1601" s="633"/>
      <c r="E1601" s="632"/>
      <c r="F1601" s="625"/>
      <c r="G1601" s="608"/>
      <c r="H1601" s="475"/>
      <c r="I1601" s="613"/>
      <c r="J1601" s="614"/>
      <c r="K1601" s="614"/>
      <c r="L1601" s="615"/>
      <c r="M1601" s="616"/>
      <c r="N1601" s="505" t="str">
        <f>六年级BMI</f>
        <v/>
      </c>
      <c r="O1601" s="499" t="str">
        <f>六年级BMI等级</f>
        <v/>
      </c>
      <c r="P1601" s="500" t="str">
        <f>六年级BMI得分</f>
        <v/>
      </c>
      <c r="Q1601" s="515" t="str">
        <f>六年级肺活量得分</f>
        <v/>
      </c>
      <c r="R1601" s="512" t="str">
        <f>六年级等级</f>
        <v/>
      </c>
      <c r="S1601" s="516" t="str">
        <f>六年级50米跑得分</f>
        <v/>
      </c>
      <c r="T1601" s="517" t="str">
        <f>六年级等级</f>
        <v/>
      </c>
      <c r="U1601" s="516" t="str">
        <f>六年级坐位体前屈得分</f>
        <v/>
      </c>
      <c r="V1601" s="517" t="str">
        <f>六年级等级</f>
        <v/>
      </c>
      <c r="W1601" s="516" t="str">
        <f>六年级一分钟跳绳得分</f>
        <v/>
      </c>
      <c r="X1601" s="517" t="str">
        <f>六年级等级</f>
        <v/>
      </c>
      <c r="Y1601" s="515" t="str">
        <f>六年级仰卧起坐得分</f>
        <v/>
      </c>
      <c r="Z1601" s="518" t="str">
        <f>六年级等级</f>
        <v/>
      </c>
      <c r="AA1601" s="533" t="str">
        <f>六年级折返跑得分</f>
        <v/>
      </c>
      <c r="AB1601" s="515" t="str">
        <f>六年级等级</f>
        <v/>
      </c>
      <c r="AC1601" s="533" t="str">
        <f>六年级跳绳附加分</f>
        <v/>
      </c>
      <c r="AD1601" s="534" t="str">
        <f>六年级标准分</f>
        <v/>
      </c>
      <c r="AE1601" s="534" t="str">
        <f>六年级总分</f>
        <v/>
      </c>
      <c r="AF1601" s="517" t="str">
        <f>六年级等级</f>
        <v/>
      </c>
    </row>
    <row r="1602" spans="1:32">
      <c r="A1602" s="476">
        <v>623</v>
      </c>
      <c r="B1602" s="477">
        <v>60</v>
      </c>
      <c r="C1602" s="632"/>
      <c r="D1602" s="633"/>
      <c r="E1602" s="632"/>
      <c r="F1602" s="625"/>
      <c r="G1602" s="608"/>
      <c r="H1602" s="475"/>
      <c r="I1602" s="613"/>
      <c r="J1602" s="614"/>
      <c r="K1602" s="614"/>
      <c r="L1602" s="615"/>
      <c r="M1602" s="616"/>
      <c r="N1602" s="505" t="str">
        <f>六年级BMI</f>
        <v/>
      </c>
      <c r="O1602" s="499" t="str">
        <f>六年级BMI等级</f>
        <v/>
      </c>
      <c r="P1602" s="500" t="str">
        <f>六年级BMI得分</f>
        <v/>
      </c>
      <c r="Q1602" s="515" t="str">
        <f>六年级肺活量得分</f>
        <v/>
      </c>
      <c r="R1602" s="512" t="str">
        <f>六年级等级</f>
        <v/>
      </c>
      <c r="S1602" s="516" t="str">
        <f>六年级50米跑得分</f>
        <v/>
      </c>
      <c r="T1602" s="517" t="str">
        <f>六年级等级</f>
        <v/>
      </c>
      <c r="U1602" s="516" t="str">
        <f>六年级坐位体前屈得分</f>
        <v/>
      </c>
      <c r="V1602" s="517" t="str">
        <f>六年级等级</f>
        <v/>
      </c>
      <c r="W1602" s="516" t="str">
        <f>六年级一分钟跳绳得分</f>
        <v/>
      </c>
      <c r="X1602" s="517" t="str">
        <f>六年级等级</f>
        <v/>
      </c>
      <c r="Y1602" s="515" t="str">
        <f>六年级仰卧起坐得分</f>
        <v/>
      </c>
      <c r="Z1602" s="518" t="str">
        <f>六年级等级</f>
        <v/>
      </c>
      <c r="AA1602" s="533" t="str">
        <f>六年级折返跑得分</f>
        <v/>
      </c>
      <c r="AB1602" s="515" t="str">
        <f>六年级等级</f>
        <v/>
      </c>
      <c r="AC1602" s="533" t="str">
        <f>六年级跳绳附加分</f>
        <v/>
      </c>
      <c r="AD1602" s="534" t="str">
        <f>六年级标准分</f>
        <v/>
      </c>
      <c r="AE1602" s="534" t="str">
        <f>六年级总分</f>
        <v/>
      </c>
      <c r="AF1602" s="517" t="str">
        <f>六年级等级</f>
        <v/>
      </c>
    </row>
    <row r="1603" spans="1:32">
      <c r="A1603" s="476">
        <v>623</v>
      </c>
      <c r="B1603" s="477">
        <v>61</v>
      </c>
      <c r="C1603" s="632"/>
      <c r="D1603" s="633"/>
      <c r="E1603" s="632"/>
      <c r="F1603" s="625"/>
      <c r="G1603" s="608"/>
      <c r="H1603" s="475"/>
      <c r="I1603" s="613"/>
      <c r="J1603" s="614"/>
      <c r="K1603" s="614"/>
      <c r="L1603" s="615"/>
      <c r="M1603" s="616"/>
      <c r="N1603" s="505" t="str">
        <f>六年级BMI</f>
        <v/>
      </c>
      <c r="O1603" s="499" t="str">
        <f>六年级BMI等级</f>
        <v/>
      </c>
      <c r="P1603" s="500" t="str">
        <f>六年级BMI得分</f>
        <v/>
      </c>
      <c r="Q1603" s="515" t="str">
        <f>六年级肺活量得分</f>
        <v/>
      </c>
      <c r="R1603" s="512" t="str">
        <f>六年级等级</f>
        <v/>
      </c>
      <c r="S1603" s="516" t="str">
        <f>六年级50米跑得分</f>
        <v/>
      </c>
      <c r="T1603" s="517" t="str">
        <f>六年级等级</f>
        <v/>
      </c>
      <c r="U1603" s="516" t="str">
        <f>六年级坐位体前屈得分</f>
        <v/>
      </c>
      <c r="V1603" s="517" t="str">
        <f>六年级等级</f>
        <v/>
      </c>
      <c r="W1603" s="516" t="str">
        <f>六年级一分钟跳绳得分</f>
        <v/>
      </c>
      <c r="X1603" s="517" t="str">
        <f>六年级等级</f>
        <v/>
      </c>
      <c r="Y1603" s="515" t="str">
        <f>六年级仰卧起坐得分</f>
        <v/>
      </c>
      <c r="Z1603" s="518" t="str">
        <f>六年级等级</f>
        <v/>
      </c>
      <c r="AA1603" s="533" t="str">
        <f>六年级折返跑得分</f>
        <v/>
      </c>
      <c r="AB1603" s="515" t="str">
        <f>六年级等级</f>
        <v/>
      </c>
      <c r="AC1603" s="533" t="str">
        <f>六年级跳绳附加分</f>
        <v/>
      </c>
      <c r="AD1603" s="534" t="str">
        <f>六年级标准分</f>
        <v/>
      </c>
      <c r="AE1603" s="534" t="str">
        <f>六年级总分</f>
        <v/>
      </c>
      <c r="AF1603" s="517" t="str">
        <f>六年级等级</f>
        <v/>
      </c>
    </row>
    <row r="1604" spans="1:32">
      <c r="A1604" s="476">
        <v>623</v>
      </c>
      <c r="B1604" s="477">
        <v>62</v>
      </c>
      <c r="C1604" s="632"/>
      <c r="D1604" s="633"/>
      <c r="E1604" s="632"/>
      <c r="F1604" s="625"/>
      <c r="G1604" s="608"/>
      <c r="H1604" s="475"/>
      <c r="I1604" s="613"/>
      <c r="J1604" s="614"/>
      <c r="K1604" s="614"/>
      <c r="L1604" s="615"/>
      <c r="M1604" s="616"/>
      <c r="N1604" s="505" t="str">
        <f>六年级BMI</f>
        <v/>
      </c>
      <c r="O1604" s="499" t="str">
        <f>六年级BMI等级</f>
        <v/>
      </c>
      <c r="P1604" s="500" t="str">
        <f>六年级BMI得分</f>
        <v/>
      </c>
      <c r="Q1604" s="515" t="str">
        <f>六年级肺活量得分</f>
        <v/>
      </c>
      <c r="R1604" s="512" t="str">
        <f>六年级等级</f>
        <v/>
      </c>
      <c r="S1604" s="516" t="str">
        <f>六年级50米跑得分</f>
        <v/>
      </c>
      <c r="T1604" s="517" t="str">
        <f>六年级等级</f>
        <v/>
      </c>
      <c r="U1604" s="516" t="str">
        <f>六年级坐位体前屈得分</f>
        <v/>
      </c>
      <c r="V1604" s="517" t="str">
        <f>六年级等级</f>
        <v/>
      </c>
      <c r="W1604" s="516" t="str">
        <f>六年级一分钟跳绳得分</f>
        <v/>
      </c>
      <c r="X1604" s="517" t="str">
        <f>六年级等级</f>
        <v/>
      </c>
      <c r="Y1604" s="515" t="str">
        <f>六年级仰卧起坐得分</f>
        <v/>
      </c>
      <c r="Z1604" s="518" t="str">
        <f>六年级等级</f>
        <v/>
      </c>
      <c r="AA1604" s="533" t="str">
        <f>六年级折返跑得分</f>
        <v/>
      </c>
      <c r="AB1604" s="515" t="str">
        <f>六年级等级</f>
        <v/>
      </c>
      <c r="AC1604" s="533" t="str">
        <f>六年级跳绳附加分</f>
        <v/>
      </c>
      <c r="AD1604" s="534" t="str">
        <f>六年级标准分</f>
        <v/>
      </c>
      <c r="AE1604" s="534" t="str">
        <f>六年级总分</f>
        <v/>
      </c>
      <c r="AF1604" s="517" t="str">
        <f>六年级等级</f>
        <v/>
      </c>
    </row>
    <row r="1605" spans="1:32">
      <c r="A1605" s="476">
        <v>623</v>
      </c>
      <c r="B1605" s="477">
        <v>63</v>
      </c>
      <c r="C1605" s="632"/>
      <c r="D1605" s="633"/>
      <c r="E1605" s="632"/>
      <c r="F1605" s="625"/>
      <c r="G1605" s="608"/>
      <c r="H1605" s="475"/>
      <c r="I1605" s="613"/>
      <c r="J1605" s="614"/>
      <c r="K1605" s="614"/>
      <c r="L1605" s="615"/>
      <c r="M1605" s="616"/>
      <c r="N1605" s="505" t="str">
        <f>六年级BMI</f>
        <v/>
      </c>
      <c r="O1605" s="499" t="str">
        <f>六年级BMI等级</f>
        <v/>
      </c>
      <c r="P1605" s="500" t="str">
        <f>六年级BMI得分</f>
        <v/>
      </c>
      <c r="Q1605" s="515" t="str">
        <f>六年级肺活量得分</f>
        <v/>
      </c>
      <c r="R1605" s="512" t="str">
        <f>六年级等级</f>
        <v/>
      </c>
      <c r="S1605" s="516" t="str">
        <f>六年级50米跑得分</f>
        <v/>
      </c>
      <c r="T1605" s="517" t="str">
        <f>六年级等级</f>
        <v/>
      </c>
      <c r="U1605" s="516" t="str">
        <f>六年级坐位体前屈得分</f>
        <v/>
      </c>
      <c r="V1605" s="517" t="str">
        <f>六年级等级</f>
        <v/>
      </c>
      <c r="W1605" s="516" t="str">
        <f>六年级一分钟跳绳得分</f>
        <v/>
      </c>
      <c r="X1605" s="517" t="str">
        <f>六年级等级</f>
        <v/>
      </c>
      <c r="Y1605" s="515" t="str">
        <f>六年级仰卧起坐得分</f>
        <v/>
      </c>
      <c r="Z1605" s="518" t="str">
        <f>六年级等级</f>
        <v/>
      </c>
      <c r="AA1605" s="533" t="str">
        <f>六年级折返跑得分</f>
        <v/>
      </c>
      <c r="AB1605" s="515" t="str">
        <f>六年级等级</f>
        <v/>
      </c>
      <c r="AC1605" s="533" t="str">
        <f>六年级跳绳附加分</f>
        <v/>
      </c>
      <c r="AD1605" s="534" t="str">
        <f>六年级标准分</f>
        <v/>
      </c>
      <c r="AE1605" s="534" t="str">
        <f>六年级总分</f>
        <v/>
      </c>
      <c r="AF1605" s="517" t="str">
        <f>六年级等级</f>
        <v/>
      </c>
    </row>
    <row r="1606" spans="1:32">
      <c r="A1606" s="476">
        <v>623</v>
      </c>
      <c r="B1606" s="477">
        <v>64</v>
      </c>
      <c r="C1606" s="632"/>
      <c r="D1606" s="633"/>
      <c r="E1606" s="632"/>
      <c r="F1606" s="625"/>
      <c r="G1606" s="608"/>
      <c r="H1606" s="475"/>
      <c r="I1606" s="613"/>
      <c r="J1606" s="614"/>
      <c r="K1606" s="614"/>
      <c r="L1606" s="615"/>
      <c r="M1606" s="616"/>
      <c r="N1606" s="505" t="str">
        <f>六年级BMI</f>
        <v/>
      </c>
      <c r="O1606" s="499" t="str">
        <f>六年级BMI等级</f>
        <v/>
      </c>
      <c r="P1606" s="500" t="str">
        <f>六年级BMI得分</f>
        <v/>
      </c>
      <c r="Q1606" s="515" t="str">
        <f>六年级肺活量得分</f>
        <v/>
      </c>
      <c r="R1606" s="512" t="str">
        <f>六年级等级</f>
        <v/>
      </c>
      <c r="S1606" s="516" t="str">
        <f>六年级50米跑得分</f>
        <v/>
      </c>
      <c r="T1606" s="517" t="str">
        <f>六年级等级</f>
        <v/>
      </c>
      <c r="U1606" s="516" t="str">
        <f>六年级坐位体前屈得分</f>
        <v/>
      </c>
      <c r="V1606" s="517" t="str">
        <f>六年级等级</f>
        <v/>
      </c>
      <c r="W1606" s="516" t="str">
        <f>六年级一分钟跳绳得分</f>
        <v/>
      </c>
      <c r="X1606" s="517" t="str">
        <f>六年级等级</f>
        <v/>
      </c>
      <c r="Y1606" s="515" t="str">
        <f>六年级仰卧起坐得分</f>
        <v/>
      </c>
      <c r="Z1606" s="518" t="str">
        <f>六年级等级</f>
        <v/>
      </c>
      <c r="AA1606" s="533" t="str">
        <f>六年级折返跑得分</f>
        <v/>
      </c>
      <c r="AB1606" s="515" t="str">
        <f>六年级等级</f>
        <v/>
      </c>
      <c r="AC1606" s="533" t="str">
        <f>六年级跳绳附加分</f>
        <v/>
      </c>
      <c r="AD1606" s="534" t="str">
        <f>六年级标准分</f>
        <v/>
      </c>
      <c r="AE1606" s="534" t="str">
        <f>六年级总分</f>
        <v/>
      </c>
      <c r="AF1606" s="517" t="str">
        <f>六年级等级</f>
        <v/>
      </c>
    </row>
    <row r="1607" spans="1:32">
      <c r="A1607" s="476">
        <v>623</v>
      </c>
      <c r="B1607" s="477">
        <v>65</v>
      </c>
      <c r="C1607" s="632"/>
      <c r="D1607" s="633"/>
      <c r="E1607" s="632"/>
      <c r="F1607" s="625"/>
      <c r="G1607" s="608"/>
      <c r="H1607" s="475"/>
      <c r="I1607" s="613"/>
      <c r="J1607" s="614"/>
      <c r="K1607" s="614"/>
      <c r="L1607" s="615"/>
      <c r="M1607" s="616"/>
      <c r="N1607" s="505" t="str">
        <f>六年级BMI</f>
        <v/>
      </c>
      <c r="O1607" s="499" t="str">
        <f>六年级BMI等级</f>
        <v/>
      </c>
      <c r="P1607" s="500" t="str">
        <f>六年级BMI得分</f>
        <v/>
      </c>
      <c r="Q1607" s="515" t="str">
        <f>六年级肺活量得分</f>
        <v/>
      </c>
      <c r="R1607" s="512" t="str">
        <f>六年级等级</f>
        <v/>
      </c>
      <c r="S1607" s="516" t="str">
        <f>六年级50米跑得分</f>
        <v/>
      </c>
      <c r="T1607" s="517" t="str">
        <f>六年级等级</f>
        <v/>
      </c>
      <c r="U1607" s="516" t="str">
        <f>六年级坐位体前屈得分</f>
        <v/>
      </c>
      <c r="V1607" s="517" t="str">
        <f>六年级等级</f>
        <v/>
      </c>
      <c r="W1607" s="516" t="str">
        <f>六年级一分钟跳绳得分</f>
        <v/>
      </c>
      <c r="X1607" s="517" t="str">
        <f>六年级等级</f>
        <v/>
      </c>
      <c r="Y1607" s="515" t="str">
        <f>六年级仰卧起坐得分</f>
        <v/>
      </c>
      <c r="Z1607" s="518" t="str">
        <f>六年级等级</f>
        <v/>
      </c>
      <c r="AA1607" s="533" t="str">
        <f>六年级折返跑得分</f>
        <v/>
      </c>
      <c r="AB1607" s="515" t="str">
        <f>六年级等级</f>
        <v/>
      </c>
      <c r="AC1607" s="533" t="str">
        <f>六年级跳绳附加分</f>
        <v/>
      </c>
      <c r="AD1607" s="534" t="str">
        <f>六年级标准分</f>
        <v/>
      </c>
      <c r="AE1607" s="534" t="str">
        <f>六年级总分</f>
        <v/>
      </c>
      <c r="AF1607" s="517" t="str">
        <f>六年级等级</f>
        <v/>
      </c>
    </row>
    <row r="1608" spans="1:32">
      <c r="A1608" s="476">
        <v>623</v>
      </c>
      <c r="B1608" s="477">
        <v>66</v>
      </c>
      <c r="C1608" s="632"/>
      <c r="D1608" s="633"/>
      <c r="E1608" s="632"/>
      <c r="F1608" s="625"/>
      <c r="G1608" s="608"/>
      <c r="H1608" s="475"/>
      <c r="I1608" s="613"/>
      <c r="J1608" s="614"/>
      <c r="K1608" s="614"/>
      <c r="L1608" s="615"/>
      <c r="M1608" s="616"/>
      <c r="N1608" s="505" t="str">
        <f>六年级BMI</f>
        <v/>
      </c>
      <c r="O1608" s="499" t="str">
        <f>六年级BMI等级</f>
        <v/>
      </c>
      <c r="P1608" s="500" t="str">
        <f>六年级BMI得分</f>
        <v/>
      </c>
      <c r="Q1608" s="515" t="str">
        <f>六年级肺活量得分</f>
        <v/>
      </c>
      <c r="R1608" s="512" t="str">
        <f>六年级等级</f>
        <v/>
      </c>
      <c r="S1608" s="516" t="str">
        <f>六年级50米跑得分</f>
        <v/>
      </c>
      <c r="T1608" s="517" t="str">
        <f>六年级等级</f>
        <v/>
      </c>
      <c r="U1608" s="516" t="str">
        <f>六年级坐位体前屈得分</f>
        <v/>
      </c>
      <c r="V1608" s="517" t="str">
        <f>六年级等级</f>
        <v/>
      </c>
      <c r="W1608" s="516" t="str">
        <f>六年级一分钟跳绳得分</f>
        <v/>
      </c>
      <c r="X1608" s="517" t="str">
        <f>六年级等级</f>
        <v/>
      </c>
      <c r="Y1608" s="515" t="str">
        <f>六年级仰卧起坐得分</f>
        <v/>
      </c>
      <c r="Z1608" s="518" t="str">
        <f>六年级等级</f>
        <v/>
      </c>
      <c r="AA1608" s="533" t="str">
        <f>六年级折返跑得分</f>
        <v/>
      </c>
      <c r="AB1608" s="515" t="str">
        <f>六年级等级</f>
        <v/>
      </c>
      <c r="AC1608" s="533" t="str">
        <f>六年级跳绳附加分</f>
        <v/>
      </c>
      <c r="AD1608" s="534" t="str">
        <f>六年级标准分</f>
        <v/>
      </c>
      <c r="AE1608" s="534" t="str">
        <f>六年级总分</f>
        <v/>
      </c>
      <c r="AF1608" s="517" t="str">
        <f>六年级等级</f>
        <v/>
      </c>
    </row>
    <row r="1609" spans="1:32">
      <c r="A1609" s="476">
        <v>623</v>
      </c>
      <c r="B1609" s="477">
        <v>67</v>
      </c>
      <c r="C1609" s="632"/>
      <c r="D1609" s="633"/>
      <c r="E1609" s="632"/>
      <c r="F1609" s="625"/>
      <c r="G1609" s="608"/>
      <c r="H1609" s="475"/>
      <c r="I1609" s="613"/>
      <c r="J1609" s="614"/>
      <c r="K1609" s="614"/>
      <c r="L1609" s="615"/>
      <c r="M1609" s="616"/>
      <c r="N1609" s="505" t="str">
        <f>六年级BMI</f>
        <v/>
      </c>
      <c r="O1609" s="499" t="str">
        <f>六年级BMI等级</f>
        <v/>
      </c>
      <c r="P1609" s="500" t="str">
        <f>六年级BMI得分</f>
        <v/>
      </c>
      <c r="Q1609" s="515" t="str">
        <f>六年级肺活量得分</f>
        <v/>
      </c>
      <c r="R1609" s="512" t="str">
        <f>六年级等级</f>
        <v/>
      </c>
      <c r="S1609" s="516" t="str">
        <f>六年级50米跑得分</f>
        <v/>
      </c>
      <c r="T1609" s="517" t="str">
        <f>六年级等级</f>
        <v/>
      </c>
      <c r="U1609" s="516" t="str">
        <f>六年级坐位体前屈得分</f>
        <v/>
      </c>
      <c r="V1609" s="517" t="str">
        <f>六年级等级</f>
        <v/>
      </c>
      <c r="W1609" s="516" t="str">
        <f>六年级一分钟跳绳得分</f>
        <v/>
      </c>
      <c r="X1609" s="517" t="str">
        <f>六年级等级</f>
        <v/>
      </c>
      <c r="Y1609" s="515" t="str">
        <f>六年级仰卧起坐得分</f>
        <v/>
      </c>
      <c r="Z1609" s="518" t="str">
        <f>六年级等级</f>
        <v/>
      </c>
      <c r="AA1609" s="533" t="str">
        <f>六年级折返跑得分</f>
        <v/>
      </c>
      <c r="AB1609" s="515" t="str">
        <f>六年级等级</f>
        <v/>
      </c>
      <c r="AC1609" s="533" t="str">
        <f>六年级跳绳附加分</f>
        <v/>
      </c>
      <c r="AD1609" s="534" t="str">
        <f>六年级标准分</f>
        <v/>
      </c>
      <c r="AE1609" s="534" t="str">
        <f>六年级总分</f>
        <v/>
      </c>
      <c r="AF1609" s="517" t="str">
        <f>六年级等级</f>
        <v/>
      </c>
    </row>
    <row r="1610" spans="1:32">
      <c r="A1610" s="476">
        <v>623</v>
      </c>
      <c r="B1610" s="477">
        <v>68</v>
      </c>
      <c r="C1610" s="632"/>
      <c r="D1610" s="633"/>
      <c r="E1610" s="632"/>
      <c r="F1610" s="625"/>
      <c r="G1610" s="608"/>
      <c r="H1610" s="475"/>
      <c r="I1610" s="613"/>
      <c r="J1610" s="614"/>
      <c r="K1610" s="614"/>
      <c r="L1610" s="615"/>
      <c r="M1610" s="616"/>
      <c r="N1610" s="505" t="str">
        <f>六年级BMI</f>
        <v/>
      </c>
      <c r="O1610" s="499" t="str">
        <f>六年级BMI等级</f>
        <v/>
      </c>
      <c r="P1610" s="500" t="str">
        <f>六年级BMI得分</f>
        <v/>
      </c>
      <c r="Q1610" s="515" t="str">
        <f>六年级肺活量得分</f>
        <v/>
      </c>
      <c r="R1610" s="512" t="str">
        <f>六年级等级</f>
        <v/>
      </c>
      <c r="S1610" s="516" t="str">
        <f>六年级50米跑得分</f>
        <v/>
      </c>
      <c r="T1610" s="517" t="str">
        <f>六年级等级</f>
        <v/>
      </c>
      <c r="U1610" s="516" t="str">
        <f>六年级坐位体前屈得分</f>
        <v/>
      </c>
      <c r="V1610" s="517" t="str">
        <f>六年级等级</f>
        <v/>
      </c>
      <c r="W1610" s="516" t="str">
        <f>六年级一分钟跳绳得分</f>
        <v/>
      </c>
      <c r="X1610" s="517" t="str">
        <f>六年级等级</f>
        <v/>
      </c>
      <c r="Y1610" s="515" t="str">
        <f>六年级仰卧起坐得分</f>
        <v/>
      </c>
      <c r="Z1610" s="518" t="str">
        <f>六年级等级</f>
        <v/>
      </c>
      <c r="AA1610" s="533" t="str">
        <f>六年级折返跑得分</f>
        <v/>
      </c>
      <c r="AB1610" s="515" t="str">
        <f>六年级等级</f>
        <v/>
      </c>
      <c r="AC1610" s="533" t="str">
        <f>六年级跳绳附加分</f>
        <v/>
      </c>
      <c r="AD1610" s="534" t="str">
        <f>六年级标准分</f>
        <v/>
      </c>
      <c r="AE1610" s="534" t="str">
        <f>六年级总分</f>
        <v/>
      </c>
      <c r="AF1610" s="517" t="str">
        <f>六年级等级</f>
        <v/>
      </c>
    </row>
    <row r="1611" spans="1:32">
      <c r="A1611" s="476">
        <v>623</v>
      </c>
      <c r="B1611" s="477">
        <v>69</v>
      </c>
      <c r="C1611" s="632"/>
      <c r="D1611" s="633"/>
      <c r="E1611" s="632"/>
      <c r="F1611" s="625"/>
      <c r="G1611" s="608"/>
      <c r="H1611" s="475"/>
      <c r="I1611" s="613"/>
      <c r="J1611" s="614"/>
      <c r="K1611" s="614"/>
      <c r="L1611" s="615"/>
      <c r="M1611" s="616"/>
      <c r="N1611" s="505" t="str">
        <f>六年级BMI</f>
        <v/>
      </c>
      <c r="O1611" s="499" t="str">
        <f>六年级BMI等级</f>
        <v/>
      </c>
      <c r="P1611" s="500" t="str">
        <f>六年级BMI得分</f>
        <v/>
      </c>
      <c r="Q1611" s="515" t="str">
        <f>六年级肺活量得分</f>
        <v/>
      </c>
      <c r="R1611" s="512" t="str">
        <f>六年级等级</f>
        <v/>
      </c>
      <c r="S1611" s="516" t="str">
        <f>六年级50米跑得分</f>
        <v/>
      </c>
      <c r="T1611" s="517" t="str">
        <f>六年级等级</f>
        <v/>
      </c>
      <c r="U1611" s="516" t="str">
        <f>六年级坐位体前屈得分</f>
        <v/>
      </c>
      <c r="V1611" s="517" t="str">
        <f>六年级等级</f>
        <v/>
      </c>
      <c r="W1611" s="516" t="str">
        <f>六年级一分钟跳绳得分</f>
        <v/>
      </c>
      <c r="X1611" s="517" t="str">
        <f>六年级等级</f>
        <v/>
      </c>
      <c r="Y1611" s="515" t="str">
        <f>六年级仰卧起坐得分</f>
        <v/>
      </c>
      <c r="Z1611" s="518" t="str">
        <f>六年级等级</f>
        <v/>
      </c>
      <c r="AA1611" s="533" t="str">
        <f>六年级折返跑得分</f>
        <v/>
      </c>
      <c r="AB1611" s="515" t="str">
        <f>六年级等级</f>
        <v/>
      </c>
      <c r="AC1611" s="533" t="str">
        <f>六年级跳绳附加分</f>
        <v/>
      </c>
      <c r="AD1611" s="534" t="str">
        <f>六年级标准分</f>
        <v/>
      </c>
      <c r="AE1611" s="534" t="str">
        <f>六年级总分</f>
        <v/>
      </c>
      <c r="AF1611" s="517" t="str">
        <f>六年级等级</f>
        <v/>
      </c>
    </row>
    <row r="1612" ht="15.75" spans="1:32">
      <c r="A1612" s="535">
        <v>623</v>
      </c>
      <c r="B1612" s="536">
        <v>70</v>
      </c>
      <c r="C1612" s="634"/>
      <c r="D1612" s="635"/>
      <c r="E1612" s="634"/>
      <c r="F1612" s="636"/>
      <c r="G1612" s="611"/>
      <c r="H1612" s="542"/>
      <c r="I1612" s="617"/>
      <c r="J1612" s="618"/>
      <c r="K1612" s="626"/>
      <c r="L1612" s="627"/>
      <c r="M1612" s="628"/>
      <c r="N1612" s="548" t="str">
        <f>六年级BMI</f>
        <v/>
      </c>
      <c r="O1612" s="549" t="str">
        <f>六年级BMI等级</f>
        <v/>
      </c>
      <c r="P1612" s="550" t="str">
        <f>六年级BMI得分</f>
        <v/>
      </c>
      <c r="Q1612" s="556" t="str">
        <f>六年级肺活量得分</f>
        <v/>
      </c>
      <c r="R1612" s="557" t="str">
        <f>六年级等级</f>
        <v/>
      </c>
      <c r="S1612" s="558" t="str">
        <f>六年级50米跑得分</f>
        <v/>
      </c>
      <c r="T1612" s="559" t="str">
        <f>六年级等级</f>
        <v/>
      </c>
      <c r="U1612" s="558" t="str">
        <f>六年级坐位体前屈得分</f>
        <v/>
      </c>
      <c r="V1612" s="559" t="str">
        <f>六年级等级</f>
        <v/>
      </c>
      <c r="W1612" s="558" t="str">
        <f>六年级一分钟跳绳得分</f>
        <v/>
      </c>
      <c r="X1612" s="559" t="str">
        <f>六年级等级</f>
        <v/>
      </c>
      <c r="Y1612" s="556" t="str">
        <f>六年级仰卧起坐得分</f>
        <v/>
      </c>
      <c r="Z1612" s="563" t="str">
        <f>六年级等级</f>
        <v/>
      </c>
      <c r="AA1612" s="564" t="str">
        <f>六年级折返跑得分</f>
        <v/>
      </c>
      <c r="AB1612" s="556" t="str">
        <f>六年级等级</f>
        <v/>
      </c>
      <c r="AC1612" s="565" t="str">
        <f>六年级跳绳附加分</f>
        <v/>
      </c>
      <c r="AD1612" s="566" t="str">
        <f>六年级标准分</f>
        <v/>
      </c>
      <c r="AE1612" s="566" t="str">
        <f>六年级总分</f>
        <v/>
      </c>
      <c r="AF1612" s="567" t="str">
        <f>六年级等级</f>
        <v/>
      </c>
    </row>
    <row r="1613" ht="15.75" spans="1:32">
      <c r="A1613" s="468">
        <v>624</v>
      </c>
      <c r="B1613" s="469">
        <v>1</v>
      </c>
      <c r="C1613" s="637"/>
      <c r="D1613" s="638"/>
      <c r="E1613" s="637"/>
      <c r="F1613" s="640"/>
      <c r="G1613" s="612"/>
      <c r="H1613" s="475"/>
      <c r="I1613" s="621"/>
      <c r="J1613" s="622"/>
      <c r="K1613" s="629"/>
      <c r="L1613" s="630"/>
      <c r="M1613" s="631"/>
      <c r="N1613" s="553" t="str">
        <f>六年级BMI</f>
        <v/>
      </c>
      <c r="O1613" s="554" t="str">
        <f>六年级BMI等级</f>
        <v/>
      </c>
      <c r="P1613" s="555" t="str">
        <f>六年级BMI得分</f>
        <v/>
      </c>
      <c r="Q1613" s="560" t="str">
        <f>六年级肺活量得分</f>
        <v/>
      </c>
      <c r="R1613" s="561" t="str">
        <f>六年级等级</f>
        <v/>
      </c>
      <c r="S1613" s="562" t="str">
        <f>六年级50米跑得分</f>
        <v/>
      </c>
      <c r="T1613" s="561" t="str">
        <f>六年级等级</f>
        <v/>
      </c>
      <c r="U1613" s="562" t="str">
        <f>六年级坐位体前屈得分</f>
        <v/>
      </c>
      <c r="V1613" s="561" t="str">
        <f>六年级等级</f>
        <v/>
      </c>
      <c r="W1613" s="562" t="str">
        <f>六年级一分钟跳绳得分</f>
        <v/>
      </c>
      <c r="X1613" s="561" t="str">
        <f>六年级等级</f>
        <v/>
      </c>
      <c r="Y1613" s="560" t="str">
        <f>六年级仰卧起坐得分</f>
        <v/>
      </c>
      <c r="Z1613" s="568" t="str">
        <f>六年级等级</f>
        <v/>
      </c>
      <c r="AA1613" s="569" t="str">
        <f>六年级折返跑得分</f>
        <v/>
      </c>
      <c r="AB1613" s="560" t="str">
        <f>六年级等级</f>
        <v/>
      </c>
      <c r="AC1613" s="530" t="str">
        <f>六年级跳绳附加分</f>
        <v/>
      </c>
      <c r="AD1613" s="531" t="str">
        <f>六年级标准分</f>
        <v/>
      </c>
      <c r="AE1613" s="531" t="str">
        <f>六年级总分</f>
        <v/>
      </c>
      <c r="AF1613" s="512" t="str">
        <f>六年级等级</f>
        <v/>
      </c>
    </row>
    <row r="1614" spans="1:32">
      <c r="A1614" s="476">
        <v>624</v>
      </c>
      <c r="B1614" s="477">
        <v>2</v>
      </c>
      <c r="C1614" s="632"/>
      <c r="D1614" s="633"/>
      <c r="E1614" s="632"/>
      <c r="F1614" s="625"/>
      <c r="G1614" s="608"/>
      <c r="H1614" s="475"/>
      <c r="I1614" s="613"/>
      <c r="J1614" s="614"/>
      <c r="K1614" s="614"/>
      <c r="L1614" s="615"/>
      <c r="M1614" s="616"/>
      <c r="N1614" s="505" t="str">
        <f>六年级BMI</f>
        <v/>
      </c>
      <c r="O1614" s="499" t="str">
        <f>六年级BMI等级</f>
        <v/>
      </c>
      <c r="P1614" s="500" t="str">
        <f>六年级BMI得分</f>
        <v/>
      </c>
      <c r="Q1614" s="515" t="str">
        <f>六年级肺活量得分</f>
        <v/>
      </c>
      <c r="R1614" s="512" t="str">
        <f>六年级等级</f>
        <v/>
      </c>
      <c r="S1614" s="516" t="str">
        <f>六年级50米跑得分</f>
        <v/>
      </c>
      <c r="T1614" s="517" t="str">
        <f>六年级等级</f>
        <v/>
      </c>
      <c r="U1614" s="516" t="str">
        <f>六年级坐位体前屈得分</f>
        <v/>
      </c>
      <c r="V1614" s="517" t="str">
        <f>六年级等级</f>
        <v/>
      </c>
      <c r="W1614" s="516" t="str">
        <f>六年级一分钟跳绳得分</f>
        <v/>
      </c>
      <c r="X1614" s="517" t="str">
        <f>六年级等级</f>
        <v/>
      </c>
      <c r="Y1614" s="515" t="str">
        <f>六年级仰卧起坐得分</f>
        <v/>
      </c>
      <c r="Z1614" s="518" t="str">
        <f>六年级等级</f>
        <v/>
      </c>
      <c r="AA1614" s="533" t="str">
        <f>六年级折返跑得分</f>
        <v/>
      </c>
      <c r="AB1614" s="515" t="str">
        <f>六年级等级</f>
        <v/>
      </c>
      <c r="AC1614" s="533" t="str">
        <f>六年级跳绳附加分</f>
        <v/>
      </c>
      <c r="AD1614" s="534" t="str">
        <f>六年级标准分</f>
        <v/>
      </c>
      <c r="AE1614" s="534" t="str">
        <f>六年级总分</f>
        <v/>
      </c>
      <c r="AF1614" s="517" t="str">
        <f>六年级等级</f>
        <v/>
      </c>
    </row>
    <row r="1615" spans="1:32">
      <c r="A1615" s="476">
        <v>624</v>
      </c>
      <c r="B1615" s="477">
        <v>3</v>
      </c>
      <c r="C1615" s="632"/>
      <c r="D1615" s="633"/>
      <c r="E1615" s="632"/>
      <c r="F1615" s="625"/>
      <c r="G1615" s="608"/>
      <c r="H1615" s="475"/>
      <c r="I1615" s="613"/>
      <c r="J1615" s="614"/>
      <c r="K1615" s="614"/>
      <c r="L1615" s="615"/>
      <c r="M1615" s="616"/>
      <c r="N1615" s="505" t="str">
        <f>六年级BMI</f>
        <v/>
      </c>
      <c r="O1615" s="499" t="str">
        <f>六年级BMI等级</f>
        <v/>
      </c>
      <c r="P1615" s="500" t="str">
        <f>六年级BMI得分</f>
        <v/>
      </c>
      <c r="Q1615" s="515" t="str">
        <f>六年级肺活量得分</f>
        <v/>
      </c>
      <c r="R1615" s="512" t="str">
        <f>六年级等级</f>
        <v/>
      </c>
      <c r="S1615" s="516" t="str">
        <f>六年级50米跑得分</f>
        <v/>
      </c>
      <c r="T1615" s="517" t="str">
        <f>六年级等级</f>
        <v/>
      </c>
      <c r="U1615" s="516" t="str">
        <f>六年级坐位体前屈得分</f>
        <v/>
      </c>
      <c r="V1615" s="517" t="str">
        <f>六年级等级</f>
        <v/>
      </c>
      <c r="W1615" s="516" t="str">
        <f>六年级一分钟跳绳得分</f>
        <v/>
      </c>
      <c r="X1615" s="517" t="str">
        <f>六年级等级</f>
        <v/>
      </c>
      <c r="Y1615" s="515" t="str">
        <f>六年级仰卧起坐得分</f>
        <v/>
      </c>
      <c r="Z1615" s="518" t="str">
        <f>六年级等级</f>
        <v/>
      </c>
      <c r="AA1615" s="533" t="str">
        <f>六年级折返跑得分</f>
        <v/>
      </c>
      <c r="AB1615" s="515" t="str">
        <f>六年级等级</f>
        <v/>
      </c>
      <c r="AC1615" s="533" t="str">
        <f>六年级跳绳附加分</f>
        <v/>
      </c>
      <c r="AD1615" s="534" t="str">
        <f>六年级标准分</f>
        <v/>
      </c>
      <c r="AE1615" s="534" t="str">
        <f>六年级总分</f>
        <v/>
      </c>
      <c r="AF1615" s="517" t="str">
        <f>六年级等级</f>
        <v/>
      </c>
    </row>
    <row r="1616" spans="1:32">
      <c r="A1616" s="476">
        <v>624</v>
      </c>
      <c r="B1616" s="477">
        <v>4</v>
      </c>
      <c r="C1616" s="632"/>
      <c r="D1616" s="633"/>
      <c r="E1616" s="632"/>
      <c r="F1616" s="625"/>
      <c r="G1616" s="608"/>
      <c r="H1616" s="475"/>
      <c r="I1616" s="613"/>
      <c r="J1616" s="614"/>
      <c r="K1616" s="614"/>
      <c r="L1616" s="615"/>
      <c r="M1616" s="616"/>
      <c r="N1616" s="505" t="str">
        <f>六年级BMI</f>
        <v/>
      </c>
      <c r="O1616" s="499" t="str">
        <f>六年级BMI等级</f>
        <v/>
      </c>
      <c r="P1616" s="500" t="str">
        <f>六年级BMI得分</f>
        <v/>
      </c>
      <c r="Q1616" s="515" t="str">
        <f>六年级肺活量得分</f>
        <v/>
      </c>
      <c r="R1616" s="512" t="str">
        <f>六年级等级</f>
        <v/>
      </c>
      <c r="S1616" s="516" t="str">
        <f>六年级50米跑得分</f>
        <v/>
      </c>
      <c r="T1616" s="517" t="str">
        <f>六年级等级</f>
        <v/>
      </c>
      <c r="U1616" s="516" t="str">
        <f>六年级坐位体前屈得分</f>
        <v/>
      </c>
      <c r="V1616" s="517" t="str">
        <f>六年级等级</f>
        <v/>
      </c>
      <c r="W1616" s="516" t="str">
        <f>六年级一分钟跳绳得分</f>
        <v/>
      </c>
      <c r="X1616" s="517" t="str">
        <f>六年级等级</f>
        <v/>
      </c>
      <c r="Y1616" s="515" t="str">
        <f>六年级仰卧起坐得分</f>
        <v/>
      </c>
      <c r="Z1616" s="518" t="str">
        <f>六年级等级</f>
        <v/>
      </c>
      <c r="AA1616" s="533" t="str">
        <f>六年级折返跑得分</f>
        <v/>
      </c>
      <c r="AB1616" s="515" t="str">
        <f>六年级等级</f>
        <v/>
      </c>
      <c r="AC1616" s="533" t="str">
        <f>六年级跳绳附加分</f>
        <v/>
      </c>
      <c r="AD1616" s="534" t="str">
        <f>六年级标准分</f>
        <v/>
      </c>
      <c r="AE1616" s="534" t="str">
        <f>六年级总分</f>
        <v/>
      </c>
      <c r="AF1616" s="517" t="str">
        <f>六年级等级</f>
        <v/>
      </c>
    </row>
    <row r="1617" spans="1:32">
      <c r="A1617" s="476">
        <v>624</v>
      </c>
      <c r="B1617" s="477">
        <v>5</v>
      </c>
      <c r="C1617" s="632"/>
      <c r="D1617" s="633"/>
      <c r="E1617" s="632"/>
      <c r="F1617" s="625"/>
      <c r="G1617" s="608"/>
      <c r="H1617" s="475"/>
      <c r="I1617" s="613"/>
      <c r="J1617" s="614"/>
      <c r="K1617" s="614"/>
      <c r="L1617" s="615"/>
      <c r="M1617" s="616"/>
      <c r="N1617" s="505" t="str">
        <f>六年级BMI</f>
        <v/>
      </c>
      <c r="O1617" s="499" t="str">
        <f>六年级BMI等级</f>
        <v/>
      </c>
      <c r="P1617" s="500" t="str">
        <f>六年级BMI得分</f>
        <v/>
      </c>
      <c r="Q1617" s="515" t="str">
        <f>六年级肺活量得分</f>
        <v/>
      </c>
      <c r="R1617" s="512" t="str">
        <f>六年级等级</f>
        <v/>
      </c>
      <c r="S1617" s="516" t="str">
        <f>六年级50米跑得分</f>
        <v/>
      </c>
      <c r="T1617" s="517" t="str">
        <f>六年级等级</f>
        <v/>
      </c>
      <c r="U1617" s="516" t="str">
        <f>六年级坐位体前屈得分</f>
        <v/>
      </c>
      <c r="V1617" s="517" t="str">
        <f>六年级等级</f>
        <v/>
      </c>
      <c r="W1617" s="516" t="str">
        <f>六年级一分钟跳绳得分</f>
        <v/>
      </c>
      <c r="X1617" s="517" t="str">
        <f>六年级等级</f>
        <v/>
      </c>
      <c r="Y1617" s="515" t="str">
        <f>六年级仰卧起坐得分</f>
        <v/>
      </c>
      <c r="Z1617" s="518" t="str">
        <f>六年级等级</f>
        <v/>
      </c>
      <c r="AA1617" s="533" t="str">
        <f>六年级折返跑得分</f>
        <v/>
      </c>
      <c r="AB1617" s="515" t="str">
        <f>六年级等级</f>
        <v/>
      </c>
      <c r="AC1617" s="533" t="str">
        <f>六年级跳绳附加分</f>
        <v/>
      </c>
      <c r="AD1617" s="534" t="str">
        <f>六年级标准分</f>
        <v/>
      </c>
      <c r="AE1617" s="534" t="str">
        <f>六年级总分</f>
        <v/>
      </c>
      <c r="AF1617" s="517" t="str">
        <f>六年级等级</f>
        <v/>
      </c>
    </row>
    <row r="1618" spans="1:32">
      <c r="A1618" s="476">
        <v>624</v>
      </c>
      <c r="B1618" s="477">
        <v>6</v>
      </c>
      <c r="C1618" s="632"/>
      <c r="D1618" s="633"/>
      <c r="E1618" s="632"/>
      <c r="F1618" s="625"/>
      <c r="G1618" s="608"/>
      <c r="H1618" s="475"/>
      <c r="I1618" s="613"/>
      <c r="J1618" s="614"/>
      <c r="K1618" s="614"/>
      <c r="L1618" s="615"/>
      <c r="M1618" s="616"/>
      <c r="N1618" s="505" t="str">
        <f>六年级BMI</f>
        <v/>
      </c>
      <c r="O1618" s="499" t="str">
        <f>六年级BMI等级</f>
        <v/>
      </c>
      <c r="P1618" s="500" t="str">
        <f>六年级BMI得分</f>
        <v/>
      </c>
      <c r="Q1618" s="515" t="str">
        <f>六年级肺活量得分</f>
        <v/>
      </c>
      <c r="R1618" s="512" t="str">
        <f>六年级等级</f>
        <v/>
      </c>
      <c r="S1618" s="516" t="str">
        <f>六年级50米跑得分</f>
        <v/>
      </c>
      <c r="T1618" s="517" t="str">
        <f>六年级等级</f>
        <v/>
      </c>
      <c r="U1618" s="516" t="str">
        <f>六年级坐位体前屈得分</f>
        <v/>
      </c>
      <c r="V1618" s="517" t="str">
        <f>六年级等级</f>
        <v/>
      </c>
      <c r="W1618" s="516" t="str">
        <f>六年级一分钟跳绳得分</f>
        <v/>
      </c>
      <c r="X1618" s="517" t="str">
        <f>六年级等级</f>
        <v/>
      </c>
      <c r="Y1618" s="515" t="str">
        <f>六年级仰卧起坐得分</f>
        <v/>
      </c>
      <c r="Z1618" s="518" t="str">
        <f>六年级等级</f>
        <v/>
      </c>
      <c r="AA1618" s="533" t="str">
        <f>六年级折返跑得分</f>
        <v/>
      </c>
      <c r="AB1618" s="515" t="str">
        <f>六年级等级</f>
        <v/>
      </c>
      <c r="AC1618" s="533" t="str">
        <f>六年级跳绳附加分</f>
        <v/>
      </c>
      <c r="AD1618" s="534" t="str">
        <f>六年级标准分</f>
        <v/>
      </c>
      <c r="AE1618" s="534" t="str">
        <f>六年级总分</f>
        <v/>
      </c>
      <c r="AF1618" s="517" t="str">
        <f>六年级等级</f>
        <v/>
      </c>
    </row>
    <row r="1619" spans="1:32">
      <c r="A1619" s="476">
        <v>624</v>
      </c>
      <c r="B1619" s="477">
        <v>7</v>
      </c>
      <c r="C1619" s="632"/>
      <c r="D1619" s="633"/>
      <c r="E1619" s="632"/>
      <c r="F1619" s="625"/>
      <c r="G1619" s="608"/>
      <c r="H1619" s="475"/>
      <c r="I1619" s="613"/>
      <c r="J1619" s="614"/>
      <c r="K1619" s="614"/>
      <c r="L1619" s="615"/>
      <c r="M1619" s="616"/>
      <c r="N1619" s="505" t="str">
        <f>六年级BMI</f>
        <v/>
      </c>
      <c r="O1619" s="499" t="str">
        <f>六年级BMI等级</f>
        <v/>
      </c>
      <c r="P1619" s="500" t="str">
        <f>六年级BMI得分</f>
        <v/>
      </c>
      <c r="Q1619" s="515" t="str">
        <f>六年级肺活量得分</f>
        <v/>
      </c>
      <c r="R1619" s="512" t="str">
        <f>六年级等级</f>
        <v/>
      </c>
      <c r="S1619" s="516" t="str">
        <f>六年级50米跑得分</f>
        <v/>
      </c>
      <c r="T1619" s="517" t="str">
        <f>六年级等级</f>
        <v/>
      </c>
      <c r="U1619" s="516" t="str">
        <f>六年级坐位体前屈得分</f>
        <v/>
      </c>
      <c r="V1619" s="517" t="str">
        <f>六年级等级</f>
        <v/>
      </c>
      <c r="W1619" s="516" t="str">
        <f>六年级一分钟跳绳得分</f>
        <v/>
      </c>
      <c r="X1619" s="517" t="str">
        <f>六年级等级</f>
        <v/>
      </c>
      <c r="Y1619" s="515" t="str">
        <f>六年级仰卧起坐得分</f>
        <v/>
      </c>
      <c r="Z1619" s="518" t="str">
        <f>六年级等级</f>
        <v/>
      </c>
      <c r="AA1619" s="533" t="str">
        <f>六年级折返跑得分</f>
        <v/>
      </c>
      <c r="AB1619" s="515" t="str">
        <f>六年级等级</f>
        <v/>
      </c>
      <c r="AC1619" s="533" t="str">
        <f>六年级跳绳附加分</f>
        <v/>
      </c>
      <c r="AD1619" s="534" t="str">
        <f>六年级标准分</f>
        <v/>
      </c>
      <c r="AE1619" s="534" t="str">
        <f>六年级总分</f>
        <v/>
      </c>
      <c r="AF1619" s="517" t="str">
        <f>六年级等级</f>
        <v/>
      </c>
    </row>
    <row r="1620" spans="1:32">
      <c r="A1620" s="476">
        <v>624</v>
      </c>
      <c r="B1620" s="477">
        <v>8</v>
      </c>
      <c r="C1620" s="632"/>
      <c r="D1620" s="633"/>
      <c r="E1620" s="639"/>
      <c r="F1620" s="625"/>
      <c r="G1620" s="608"/>
      <c r="H1620" s="475"/>
      <c r="I1620" s="613"/>
      <c r="J1620" s="614"/>
      <c r="K1620" s="614"/>
      <c r="L1620" s="615"/>
      <c r="M1620" s="616"/>
      <c r="N1620" s="505" t="str">
        <f>六年级BMI</f>
        <v/>
      </c>
      <c r="O1620" s="499" t="str">
        <f>六年级BMI等级</f>
        <v/>
      </c>
      <c r="P1620" s="500" t="str">
        <f>六年级BMI得分</f>
        <v/>
      </c>
      <c r="Q1620" s="515" t="str">
        <f>六年级肺活量得分</f>
        <v/>
      </c>
      <c r="R1620" s="512" t="str">
        <f>六年级等级</f>
        <v/>
      </c>
      <c r="S1620" s="516" t="str">
        <f>六年级50米跑得分</f>
        <v/>
      </c>
      <c r="T1620" s="517" t="str">
        <f>六年级等级</f>
        <v/>
      </c>
      <c r="U1620" s="516" t="str">
        <f>六年级坐位体前屈得分</f>
        <v/>
      </c>
      <c r="V1620" s="517" t="str">
        <f>六年级等级</f>
        <v/>
      </c>
      <c r="W1620" s="516" t="str">
        <f>六年级一分钟跳绳得分</f>
        <v/>
      </c>
      <c r="X1620" s="517" t="str">
        <f>六年级等级</f>
        <v/>
      </c>
      <c r="Y1620" s="515" t="str">
        <f>六年级仰卧起坐得分</f>
        <v/>
      </c>
      <c r="Z1620" s="518" t="str">
        <f>六年级等级</f>
        <v/>
      </c>
      <c r="AA1620" s="533" t="str">
        <f>六年级折返跑得分</f>
        <v/>
      </c>
      <c r="AB1620" s="515" t="str">
        <f>六年级等级</f>
        <v/>
      </c>
      <c r="AC1620" s="533" t="str">
        <f>六年级跳绳附加分</f>
        <v/>
      </c>
      <c r="AD1620" s="534" t="str">
        <f>六年级标准分</f>
        <v/>
      </c>
      <c r="AE1620" s="534" t="str">
        <f>六年级总分</f>
        <v/>
      </c>
      <c r="AF1620" s="517" t="str">
        <f>六年级等级</f>
        <v/>
      </c>
    </row>
    <row r="1621" spans="1:32">
      <c r="A1621" s="476">
        <v>624</v>
      </c>
      <c r="B1621" s="477">
        <v>9</v>
      </c>
      <c r="C1621" s="632"/>
      <c r="D1621" s="633"/>
      <c r="E1621" s="639"/>
      <c r="F1621" s="625"/>
      <c r="G1621" s="608"/>
      <c r="H1621" s="475"/>
      <c r="I1621" s="613"/>
      <c r="J1621" s="614"/>
      <c r="K1621" s="614"/>
      <c r="L1621" s="615"/>
      <c r="M1621" s="616"/>
      <c r="N1621" s="505" t="str">
        <f>六年级BMI</f>
        <v/>
      </c>
      <c r="O1621" s="499" t="str">
        <f>六年级BMI等级</f>
        <v/>
      </c>
      <c r="P1621" s="500" t="str">
        <f>六年级BMI得分</f>
        <v/>
      </c>
      <c r="Q1621" s="515" t="str">
        <f>六年级肺活量得分</f>
        <v/>
      </c>
      <c r="R1621" s="512" t="str">
        <f>六年级等级</f>
        <v/>
      </c>
      <c r="S1621" s="516" t="str">
        <f>六年级50米跑得分</f>
        <v/>
      </c>
      <c r="T1621" s="517" t="str">
        <f>六年级等级</f>
        <v/>
      </c>
      <c r="U1621" s="516" t="str">
        <f>六年级坐位体前屈得分</f>
        <v/>
      </c>
      <c r="V1621" s="517" t="str">
        <f>六年级等级</f>
        <v/>
      </c>
      <c r="W1621" s="516" t="str">
        <f>六年级一分钟跳绳得分</f>
        <v/>
      </c>
      <c r="X1621" s="517" t="str">
        <f>六年级等级</f>
        <v/>
      </c>
      <c r="Y1621" s="515" t="str">
        <f>六年级仰卧起坐得分</f>
        <v/>
      </c>
      <c r="Z1621" s="518" t="str">
        <f>六年级等级</f>
        <v/>
      </c>
      <c r="AA1621" s="533" t="str">
        <f>六年级折返跑得分</f>
        <v/>
      </c>
      <c r="AB1621" s="515" t="str">
        <f>六年级等级</f>
        <v/>
      </c>
      <c r="AC1621" s="533" t="str">
        <f>六年级跳绳附加分</f>
        <v/>
      </c>
      <c r="AD1621" s="534" t="str">
        <f>六年级标准分</f>
        <v/>
      </c>
      <c r="AE1621" s="534" t="str">
        <f>六年级总分</f>
        <v/>
      </c>
      <c r="AF1621" s="517" t="str">
        <f>六年级等级</f>
        <v/>
      </c>
    </row>
    <row r="1622" spans="1:32">
      <c r="A1622" s="476">
        <v>624</v>
      </c>
      <c r="B1622" s="477">
        <v>10</v>
      </c>
      <c r="C1622" s="632"/>
      <c r="D1622" s="633"/>
      <c r="E1622" s="632"/>
      <c r="F1622" s="625"/>
      <c r="G1622" s="608"/>
      <c r="H1622" s="475"/>
      <c r="I1622" s="613"/>
      <c r="J1622" s="614"/>
      <c r="K1622" s="614"/>
      <c r="L1622" s="615"/>
      <c r="M1622" s="616"/>
      <c r="N1622" s="505" t="str">
        <f>六年级BMI</f>
        <v/>
      </c>
      <c r="O1622" s="499" t="str">
        <f>六年级BMI等级</f>
        <v/>
      </c>
      <c r="P1622" s="500" t="str">
        <f>六年级BMI得分</f>
        <v/>
      </c>
      <c r="Q1622" s="515" t="str">
        <f>六年级肺活量得分</f>
        <v/>
      </c>
      <c r="R1622" s="512" t="str">
        <f>六年级等级</f>
        <v/>
      </c>
      <c r="S1622" s="516" t="str">
        <f>六年级50米跑得分</f>
        <v/>
      </c>
      <c r="T1622" s="517" t="str">
        <f>六年级等级</f>
        <v/>
      </c>
      <c r="U1622" s="516" t="str">
        <f>六年级坐位体前屈得分</f>
        <v/>
      </c>
      <c r="V1622" s="517" t="str">
        <f>六年级等级</f>
        <v/>
      </c>
      <c r="W1622" s="516" t="str">
        <f>六年级一分钟跳绳得分</f>
        <v/>
      </c>
      <c r="X1622" s="517" t="str">
        <f>六年级等级</f>
        <v/>
      </c>
      <c r="Y1622" s="515" t="str">
        <f>六年级仰卧起坐得分</f>
        <v/>
      </c>
      <c r="Z1622" s="518" t="str">
        <f>六年级等级</f>
        <v/>
      </c>
      <c r="AA1622" s="533" t="str">
        <f>六年级折返跑得分</f>
        <v/>
      </c>
      <c r="AB1622" s="515" t="str">
        <f>六年级等级</f>
        <v/>
      </c>
      <c r="AC1622" s="533" t="str">
        <f>六年级跳绳附加分</f>
        <v/>
      </c>
      <c r="AD1622" s="534" t="str">
        <f>六年级标准分</f>
        <v/>
      </c>
      <c r="AE1622" s="534" t="str">
        <f>六年级总分</f>
        <v/>
      </c>
      <c r="AF1622" s="517" t="str">
        <f>六年级等级</f>
        <v/>
      </c>
    </row>
    <row r="1623" spans="1:32">
      <c r="A1623" s="476">
        <v>624</v>
      </c>
      <c r="B1623" s="477">
        <v>11</v>
      </c>
      <c r="C1623" s="632"/>
      <c r="D1623" s="633"/>
      <c r="E1623" s="632"/>
      <c r="F1623" s="625"/>
      <c r="G1623" s="608"/>
      <c r="H1623" s="475"/>
      <c r="I1623" s="613"/>
      <c r="J1623" s="614"/>
      <c r="K1623" s="614"/>
      <c r="L1623" s="615"/>
      <c r="M1623" s="616"/>
      <c r="N1623" s="505" t="str">
        <f>六年级BMI</f>
        <v/>
      </c>
      <c r="O1623" s="499" t="str">
        <f>六年级BMI等级</f>
        <v/>
      </c>
      <c r="P1623" s="500" t="str">
        <f>六年级BMI得分</f>
        <v/>
      </c>
      <c r="Q1623" s="515" t="str">
        <f>六年级肺活量得分</f>
        <v/>
      </c>
      <c r="R1623" s="512" t="str">
        <f>六年级等级</f>
        <v/>
      </c>
      <c r="S1623" s="516" t="str">
        <f>六年级50米跑得分</f>
        <v/>
      </c>
      <c r="T1623" s="517" t="str">
        <f>六年级等级</f>
        <v/>
      </c>
      <c r="U1623" s="516" t="str">
        <f>六年级坐位体前屈得分</f>
        <v/>
      </c>
      <c r="V1623" s="517" t="str">
        <f>六年级等级</f>
        <v/>
      </c>
      <c r="W1623" s="516" t="str">
        <f>六年级一分钟跳绳得分</f>
        <v/>
      </c>
      <c r="X1623" s="517" t="str">
        <f>六年级等级</f>
        <v/>
      </c>
      <c r="Y1623" s="515" t="str">
        <f>六年级仰卧起坐得分</f>
        <v/>
      </c>
      <c r="Z1623" s="518" t="str">
        <f>六年级等级</f>
        <v/>
      </c>
      <c r="AA1623" s="533" t="str">
        <f>六年级折返跑得分</f>
        <v/>
      </c>
      <c r="AB1623" s="515" t="str">
        <f>六年级等级</f>
        <v/>
      </c>
      <c r="AC1623" s="533" t="str">
        <f>六年级跳绳附加分</f>
        <v/>
      </c>
      <c r="AD1623" s="534" t="str">
        <f>六年级标准分</f>
        <v/>
      </c>
      <c r="AE1623" s="534" t="str">
        <f>六年级总分</f>
        <v/>
      </c>
      <c r="AF1623" s="517" t="str">
        <f>六年级等级</f>
        <v/>
      </c>
    </row>
    <row r="1624" spans="1:32">
      <c r="A1624" s="476">
        <v>624</v>
      </c>
      <c r="B1624" s="477">
        <v>12</v>
      </c>
      <c r="C1624" s="632"/>
      <c r="D1624" s="633"/>
      <c r="E1624" s="632"/>
      <c r="F1624" s="625"/>
      <c r="G1624" s="608"/>
      <c r="H1624" s="475"/>
      <c r="I1624" s="613"/>
      <c r="J1624" s="614"/>
      <c r="K1624" s="614"/>
      <c r="L1624" s="615"/>
      <c r="M1624" s="616"/>
      <c r="N1624" s="505" t="str">
        <f>六年级BMI</f>
        <v/>
      </c>
      <c r="O1624" s="499" t="str">
        <f>六年级BMI等级</f>
        <v/>
      </c>
      <c r="P1624" s="500" t="str">
        <f>六年级BMI得分</f>
        <v/>
      </c>
      <c r="Q1624" s="515" t="str">
        <f>六年级肺活量得分</f>
        <v/>
      </c>
      <c r="R1624" s="512" t="str">
        <f>六年级等级</f>
        <v/>
      </c>
      <c r="S1624" s="516" t="str">
        <f>六年级50米跑得分</f>
        <v/>
      </c>
      <c r="T1624" s="517" t="str">
        <f>六年级等级</f>
        <v/>
      </c>
      <c r="U1624" s="516" t="str">
        <f>六年级坐位体前屈得分</f>
        <v/>
      </c>
      <c r="V1624" s="517" t="str">
        <f>六年级等级</f>
        <v/>
      </c>
      <c r="W1624" s="516" t="str">
        <f>六年级一分钟跳绳得分</f>
        <v/>
      </c>
      <c r="X1624" s="517" t="str">
        <f>六年级等级</f>
        <v/>
      </c>
      <c r="Y1624" s="515" t="str">
        <f>六年级仰卧起坐得分</f>
        <v/>
      </c>
      <c r="Z1624" s="518" t="str">
        <f>六年级等级</f>
        <v/>
      </c>
      <c r="AA1624" s="533" t="str">
        <f>六年级折返跑得分</f>
        <v/>
      </c>
      <c r="AB1624" s="515" t="str">
        <f>六年级等级</f>
        <v/>
      </c>
      <c r="AC1624" s="533" t="str">
        <f>六年级跳绳附加分</f>
        <v/>
      </c>
      <c r="AD1624" s="534" t="str">
        <f>六年级标准分</f>
        <v/>
      </c>
      <c r="AE1624" s="534" t="str">
        <f>六年级总分</f>
        <v/>
      </c>
      <c r="AF1624" s="517" t="str">
        <f>六年级等级</f>
        <v/>
      </c>
    </row>
    <row r="1625" spans="1:32">
      <c r="A1625" s="476">
        <v>624</v>
      </c>
      <c r="B1625" s="477">
        <v>13</v>
      </c>
      <c r="C1625" s="632"/>
      <c r="D1625" s="633"/>
      <c r="E1625" s="632"/>
      <c r="F1625" s="625"/>
      <c r="G1625" s="608"/>
      <c r="H1625" s="475"/>
      <c r="I1625" s="613"/>
      <c r="J1625" s="614"/>
      <c r="K1625" s="614"/>
      <c r="L1625" s="615"/>
      <c r="M1625" s="616"/>
      <c r="N1625" s="505" t="str">
        <f>六年级BMI</f>
        <v/>
      </c>
      <c r="O1625" s="499" t="str">
        <f>六年级BMI等级</f>
        <v/>
      </c>
      <c r="P1625" s="500" t="str">
        <f>六年级BMI得分</f>
        <v/>
      </c>
      <c r="Q1625" s="515" t="str">
        <f>六年级肺活量得分</f>
        <v/>
      </c>
      <c r="R1625" s="512" t="str">
        <f>六年级等级</f>
        <v/>
      </c>
      <c r="S1625" s="516" t="str">
        <f>六年级50米跑得分</f>
        <v/>
      </c>
      <c r="T1625" s="517" t="str">
        <f>六年级等级</f>
        <v/>
      </c>
      <c r="U1625" s="516" t="str">
        <f>六年级坐位体前屈得分</f>
        <v/>
      </c>
      <c r="V1625" s="517" t="str">
        <f>六年级等级</f>
        <v/>
      </c>
      <c r="W1625" s="516" t="str">
        <f>六年级一分钟跳绳得分</f>
        <v/>
      </c>
      <c r="X1625" s="517" t="str">
        <f>六年级等级</f>
        <v/>
      </c>
      <c r="Y1625" s="515" t="str">
        <f>六年级仰卧起坐得分</f>
        <v/>
      </c>
      <c r="Z1625" s="518" t="str">
        <f>六年级等级</f>
        <v/>
      </c>
      <c r="AA1625" s="533" t="str">
        <f>六年级折返跑得分</f>
        <v/>
      </c>
      <c r="AB1625" s="515" t="str">
        <f>六年级等级</f>
        <v/>
      </c>
      <c r="AC1625" s="533" t="str">
        <f>六年级跳绳附加分</f>
        <v/>
      </c>
      <c r="AD1625" s="534" t="str">
        <f>六年级标准分</f>
        <v/>
      </c>
      <c r="AE1625" s="534" t="str">
        <f>六年级总分</f>
        <v/>
      </c>
      <c r="AF1625" s="517" t="str">
        <f>六年级等级</f>
        <v/>
      </c>
    </row>
    <row r="1626" spans="1:32">
      <c r="A1626" s="476">
        <v>624</v>
      </c>
      <c r="B1626" s="477">
        <v>14</v>
      </c>
      <c r="C1626" s="632"/>
      <c r="D1626" s="633"/>
      <c r="E1626" s="632"/>
      <c r="F1626" s="625"/>
      <c r="G1626" s="608"/>
      <c r="H1626" s="475"/>
      <c r="I1626" s="613"/>
      <c r="J1626" s="614"/>
      <c r="K1626" s="614"/>
      <c r="L1626" s="615"/>
      <c r="M1626" s="616"/>
      <c r="N1626" s="505" t="str">
        <f>六年级BMI</f>
        <v/>
      </c>
      <c r="O1626" s="499" t="str">
        <f>六年级BMI等级</f>
        <v/>
      </c>
      <c r="P1626" s="500" t="str">
        <f>六年级BMI得分</f>
        <v/>
      </c>
      <c r="Q1626" s="515" t="str">
        <f>六年级肺活量得分</f>
        <v/>
      </c>
      <c r="R1626" s="512" t="str">
        <f>六年级等级</f>
        <v/>
      </c>
      <c r="S1626" s="516" t="str">
        <f>六年级50米跑得分</f>
        <v/>
      </c>
      <c r="T1626" s="517" t="str">
        <f>六年级等级</f>
        <v/>
      </c>
      <c r="U1626" s="516" t="str">
        <f>六年级坐位体前屈得分</f>
        <v/>
      </c>
      <c r="V1626" s="517" t="str">
        <f>六年级等级</f>
        <v/>
      </c>
      <c r="W1626" s="516" t="str">
        <f>六年级一分钟跳绳得分</f>
        <v/>
      </c>
      <c r="X1626" s="517" t="str">
        <f>六年级等级</f>
        <v/>
      </c>
      <c r="Y1626" s="515" t="str">
        <f>六年级仰卧起坐得分</f>
        <v/>
      </c>
      <c r="Z1626" s="518" t="str">
        <f>六年级等级</f>
        <v/>
      </c>
      <c r="AA1626" s="533" t="str">
        <f>六年级折返跑得分</f>
        <v/>
      </c>
      <c r="AB1626" s="515" t="str">
        <f>六年级等级</f>
        <v/>
      </c>
      <c r="AC1626" s="533" t="str">
        <f>六年级跳绳附加分</f>
        <v/>
      </c>
      <c r="AD1626" s="534" t="str">
        <f>六年级标准分</f>
        <v/>
      </c>
      <c r="AE1626" s="534" t="str">
        <f>六年级总分</f>
        <v/>
      </c>
      <c r="AF1626" s="517" t="str">
        <f>六年级等级</f>
        <v/>
      </c>
    </row>
    <row r="1627" spans="1:32">
      <c r="A1627" s="476">
        <v>624</v>
      </c>
      <c r="B1627" s="477">
        <v>15</v>
      </c>
      <c r="C1627" s="632"/>
      <c r="D1627" s="633"/>
      <c r="E1627" s="632"/>
      <c r="F1627" s="625"/>
      <c r="G1627" s="608"/>
      <c r="H1627" s="475"/>
      <c r="I1627" s="613"/>
      <c r="J1627" s="614"/>
      <c r="K1627" s="614"/>
      <c r="L1627" s="615"/>
      <c r="M1627" s="616"/>
      <c r="N1627" s="505" t="str">
        <f>六年级BMI</f>
        <v/>
      </c>
      <c r="O1627" s="499" t="str">
        <f>六年级BMI等级</f>
        <v/>
      </c>
      <c r="P1627" s="500" t="str">
        <f>六年级BMI得分</f>
        <v/>
      </c>
      <c r="Q1627" s="515" t="str">
        <f>六年级肺活量得分</f>
        <v/>
      </c>
      <c r="R1627" s="512" t="str">
        <f>六年级等级</f>
        <v/>
      </c>
      <c r="S1627" s="516" t="str">
        <f>六年级50米跑得分</f>
        <v/>
      </c>
      <c r="T1627" s="517" t="str">
        <f>六年级等级</f>
        <v/>
      </c>
      <c r="U1627" s="516" t="str">
        <f>六年级坐位体前屈得分</f>
        <v/>
      </c>
      <c r="V1627" s="517" t="str">
        <f>六年级等级</f>
        <v/>
      </c>
      <c r="W1627" s="516" t="str">
        <f>六年级一分钟跳绳得分</f>
        <v/>
      </c>
      <c r="X1627" s="517" t="str">
        <f>六年级等级</f>
        <v/>
      </c>
      <c r="Y1627" s="515" t="str">
        <f>六年级仰卧起坐得分</f>
        <v/>
      </c>
      <c r="Z1627" s="518" t="str">
        <f>六年级等级</f>
        <v/>
      </c>
      <c r="AA1627" s="533" t="str">
        <f>六年级折返跑得分</f>
        <v/>
      </c>
      <c r="AB1627" s="515" t="str">
        <f>六年级等级</f>
        <v/>
      </c>
      <c r="AC1627" s="533" t="str">
        <f>六年级跳绳附加分</f>
        <v/>
      </c>
      <c r="AD1627" s="534" t="str">
        <f>六年级标准分</f>
        <v/>
      </c>
      <c r="AE1627" s="534" t="str">
        <f>六年级总分</f>
        <v/>
      </c>
      <c r="AF1627" s="517" t="str">
        <f>六年级等级</f>
        <v/>
      </c>
    </row>
    <row r="1628" spans="1:32">
      <c r="A1628" s="476">
        <v>624</v>
      </c>
      <c r="B1628" s="477">
        <v>16</v>
      </c>
      <c r="C1628" s="632"/>
      <c r="D1628" s="633"/>
      <c r="E1628" s="632"/>
      <c r="F1628" s="625"/>
      <c r="G1628" s="608"/>
      <c r="H1628" s="475"/>
      <c r="I1628" s="613"/>
      <c r="J1628" s="614"/>
      <c r="K1628" s="614"/>
      <c r="L1628" s="615"/>
      <c r="M1628" s="616"/>
      <c r="N1628" s="505" t="str">
        <f>六年级BMI</f>
        <v/>
      </c>
      <c r="O1628" s="499" t="str">
        <f>六年级BMI等级</f>
        <v/>
      </c>
      <c r="P1628" s="500" t="str">
        <f>六年级BMI得分</f>
        <v/>
      </c>
      <c r="Q1628" s="515" t="str">
        <f>六年级肺活量得分</f>
        <v/>
      </c>
      <c r="R1628" s="512" t="str">
        <f>六年级等级</f>
        <v/>
      </c>
      <c r="S1628" s="516" t="str">
        <f>六年级50米跑得分</f>
        <v/>
      </c>
      <c r="T1628" s="517" t="str">
        <f>六年级等级</f>
        <v/>
      </c>
      <c r="U1628" s="516" t="str">
        <f>六年级坐位体前屈得分</f>
        <v/>
      </c>
      <c r="V1628" s="517" t="str">
        <f>六年级等级</f>
        <v/>
      </c>
      <c r="W1628" s="516" t="str">
        <f>六年级一分钟跳绳得分</f>
        <v/>
      </c>
      <c r="X1628" s="517" t="str">
        <f>六年级等级</f>
        <v/>
      </c>
      <c r="Y1628" s="515" t="str">
        <f>六年级仰卧起坐得分</f>
        <v/>
      </c>
      <c r="Z1628" s="518" t="str">
        <f>六年级等级</f>
        <v/>
      </c>
      <c r="AA1628" s="533" t="str">
        <f>六年级折返跑得分</f>
        <v/>
      </c>
      <c r="AB1628" s="515" t="str">
        <f>六年级等级</f>
        <v/>
      </c>
      <c r="AC1628" s="533" t="str">
        <f>六年级跳绳附加分</f>
        <v/>
      </c>
      <c r="AD1628" s="534" t="str">
        <f>六年级标准分</f>
        <v/>
      </c>
      <c r="AE1628" s="534" t="str">
        <f>六年级总分</f>
        <v/>
      </c>
      <c r="AF1628" s="517" t="str">
        <f>六年级等级</f>
        <v/>
      </c>
    </row>
    <row r="1629" spans="1:32">
      <c r="A1629" s="476">
        <v>624</v>
      </c>
      <c r="B1629" s="477">
        <v>17</v>
      </c>
      <c r="C1629" s="632"/>
      <c r="D1629" s="633"/>
      <c r="E1629" s="632"/>
      <c r="F1629" s="625"/>
      <c r="G1629" s="608"/>
      <c r="H1629" s="475"/>
      <c r="I1629" s="613"/>
      <c r="J1629" s="614"/>
      <c r="K1629" s="614"/>
      <c r="L1629" s="615"/>
      <c r="M1629" s="616"/>
      <c r="N1629" s="505" t="str">
        <f>六年级BMI</f>
        <v/>
      </c>
      <c r="O1629" s="499" t="str">
        <f>六年级BMI等级</f>
        <v/>
      </c>
      <c r="P1629" s="500" t="str">
        <f>六年级BMI得分</f>
        <v/>
      </c>
      <c r="Q1629" s="515" t="str">
        <f>六年级肺活量得分</f>
        <v/>
      </c>
      <c r="R1629" s="512" t="str">
        <f>六年级等级</f>
        <v/>
      </c>
      <c r="S1629" s="516" t="str">
        <f>六年级50米跑得分</f>
        <v/>
      </c>
      <c r="T1629" s="517" t="str">
        <f>六年级等级</f>
        <v/>
      </c>
      <c r="U1629" s="516" t="str">
        <f>六年级坐位体前屈得分</f>
        <v/>
      </c>
      <c r="V1629" s="517" t="str">
        <f>六年级等级</f>
        <v/>
      </c>
      <c r="W1629" s="516" t="str">
        <f>六年级一分钟跳绳得分</f>
        <v/>
      </c>
      <c r="X1629" s="517" t="str">
        <f>六年级等级</f>
        <v/>
      </c>
      <c r="Y1629" s="515" t="str">
        <f>六年级仰卧起坐得分</f>
        <v/>
      </c>
      <c r="Z1629" s="518" t="str">
        <f>六年级等级</f>
        <v/>
      </c>
      <c r="AA1629" s="533" t="str">
        <f>六年级折返跑得分</f>
        <v/>
      </c>
      <c r="AB1629" s="515" t="str">
        <f>六年级等级</f>
        <v/>
      </c>
      <c r="AC1629" s="533" t="str">
        <f>六年级跳绳附加分</f>
        <v/>
      </c>
      <c r="AD1629" s="534" t="str">
        <f>六年级标准分</f>
        <v/>
      </c>
      <c r="AE1629" s="534" t="str">
        <f>六年级总分</f>
        <v/>
      </c>
      <c r="AF1629" s="517" t="str">
        <f>六年级等级</f>
        <v/>
      </c>
    </row>
    <row r="1630" spans="1:32">
      <c r="A1630" s="476">
        <v>624</v>
      </c>
      <c r="B1630" s="477">
        <v>18</v>
      </c>
      <c r="C1630" s="632"/>
      <c r="D1630" s="633"/>
      <c r="E1630" s="632"/>
      <c r="F1630" s="625"/>
      <c r="G1630" s="608"/>
      <c r="H1630" s="475"/>
      <c r="I1630" s="613"/>
      <c r="J1630" s="614"/>
      <c r="K1630" s="614"/>
      <c r="L1630" s="615"/>
      <c r="M1630" s="616"/>
      <c r="N1630" s="505" t="str">
        <f>六年级BMI</f>
        <v/>
      </c>
      <c r="O1630" s="499" t="str">
        <f>六年级BMI等级</f>
        <v/>
      </c>
      <c r="P1630" s="500" t="str">
        <f>六年级BMI得分</f>
        <v/>
      </c>
      <c r="Q1630" s="515" t="str">
        <f>六年级肺活量得分</f>
        <v/>
      </c>
      <c r="R1630" s="512" t="str">
        <f>六年级等级</f>
        <v/>
      </c>
      <c r="S1630" s="516" t="str">
        <f>六年级50米跑得分</f>
        <v/>
      </c>
      <c r="T1630" s="517" t="str">
        <f>六年级等级</f>
        <v/>
      </c>
      <c r="U1630" s="516" t="str">
        <f>六年级坐位体前屈得分</f>
        <v/>
      </c>
      <c r="V1630" s="517" t="str">
        <f>六年级等级</f>
        <v/>
      </c>
      <c r="W1630" s="516" t="str">
        <f>六年级一分钟跳绳得分</f>
        <v/>
      </c>
      <c r="X1630" s="517" t="str">
        <f>六年级等级</f>
        <v/>
      </c>
      <c r="Y1630" s="515" t="str">
        <f>六年级仰卧起坐得分</f>
        <v/>
      </c>
      <c r="Z1630" s="518" t="str">
        <f>六年级等级</f>
        <v/>
      </c>
      <c r="AA1630" s="533" t="str">
        <f>六年级折返跑得分</f>
        <v/>
      </c>
      <c r="AB1630" s="515" t="str">
        <f>六年级等级</f>
        <v/>
      </c>
      <c r="AC1630" s="533" t="str">
        <f>六年级跳绳附加分</f>
        <v/>
      </c>
      <c r="AD1630" s="534" t="str">
        <f>六年级标准分</f>
        <v/>
      </c>
      <c r="AE1630" s="534" t="str">
        <f>六年级总分</f>
        <v/>
      </c>
      <c r="AF1630" s="517" t="str">
        <f>六年级等级</f>
        <v/>
      </c>
    </row>
    <row r="1631" spans="1:32">
      <c r="A1631" s="476">
        <v>624</v>
      </c>
      <c r="B1631" s="477">
        <v>19</v>
      </c>
      <c r="C1631" s="632"/>
      <c r="D1631" s="633"/>
      <c r="E1631" s="632"/>
      <c r="F1631" s="625"/>
      <c r="G1631" s="608"/>
      <c r="H1631" s="475"/>
      <c r="I1631" s="613"/>
      <c r="J1631" s="614"/>
      <c r="K1631" s="614"/>
      <c r="L1631" s="615"/>
      <c r="M1631" s="616"/>
      <c r="N1631" s="505" t="str">
        <f>六年级BMI</f>
        <v/>
      </c>
      <c r="O1631" s="499" t="str">
        <f>六年级BMI等级</f>
        <v/>
      </c>
      <c r="P1631" s="500" t="str">
        <f>六年级BMI得分</f>
        <v/>
      </c>
      <c r="Q1631" s="515" t="str">
        <f>六年级肺活量得分</f>
        <v/>
      </c>
      <c r="R1631" s="512" t="str">
        <f>六年级等级</f>
        <v/>
      </c>
      <c r="S1631" s="516" t="str">
        <f>六年级50米跑得分</f>
        <v/>
      </c>
      <c r="T1631" s="517" t="str">
        <f>六年级等级</f>
        <v/>
      </c>
      <c r="U1631" s="516" t="str">
        <f>六年级坐位体前屈得分</f>
        <v/>
      </c>
      <c r="V1631" s="517" t="str">
        <f>六年级等级</f>
        <v/>
      </c>
      <c r="W1631" s="516" t="str">
        <f>六年级一分钟跳绳得分</f>
        <v/>
      </c>
      <c r="X1631" s="517" t="str">
        <f>六年级等级</f>
        <v/>
      </c>
      <c r="Y1631" s="515" t="str">
        <f>六年级仰卧起坐得分</f>
        <v/>
      </c>
      <c r="Z1631" s="518" t="str">
        <f>六年级等级</f>
        <v/>
      </c>
      <c r="AA1631" s="533" t="str">
        <f>六年级折返跑得分</f>
        <v/>
      </c>
      <c r="AB1631" s="515" t="str">
        <f>六年级等级</f>
        <v/>
      </c>
      <c r="AC1631" s="533" t="str">
        <f>六年级跳绳附加分</f>
        <v/>
      </c>
      <c r="AD1631" s="534" t="str">
        <f>六年级标准分</f>
        <v/>
      </c>
      <c r="AE1631" s="534" t="str">
        <f>六年级总分</f>
        <v/>
      </c>
      <c r="AF1631" s="517" t="str">
        <f>六年级等级</f>
        <v/>
      </c>
    </row>
    <row r="1632" spans="1:32">
      <c r="A1632" s="476">
        <v>624</v>
      </c>
      <c r="B1632" s="477">
        <v>20</v>
      </c>
      <c r="C1632" s="632"/>
      <c r="D1632" s="633"/>
      <c r="E1632" s="632"/>
      <c r="F1632" s="625"/>
      <c r="G1632" s="608"/>
      <c r="H1632" s="475"/>
      <c r="I1632" s="613"/>
      <c r="J1632" s="614"/>
      <c r="K1632" s="614"/>
      <c r="L1632" s="615"/>
      <c r="M1632" s="616"/>
      <c r="N1632" s="505" t="str">
        <f>六年级BMI</f>
        <v/>
      </c>
      <c r="O1632" s="499" t="str">
        <f>六年级BMI等级</f>
        <v/>
      </c>
      <c r="P1632" s="500" t="str">
        <f>六年级BMI得分</f>
        <v/>
      </c>
      <c r="Q1632" s="515" t="str">
        <f>六年级肺活量得分</f>
        <v/>
      </c>
      <c r="R1632" s="512" t="str">
        <f>六年级等级</f>
        <v/>
      </c>
      <c r="S1632" s="516" t="str">
        <f>六年级50米跑得分</f>
        <v/>
      </c>
      <c r="T1632" s="517" t="str">
        <f>六年级等级</f>
        <v/>
      </c>
      <c r="U1632" s="516" t="str">
        <f>六年级坐位体前屈得分</f>
        <v/>
      </c>
      <c r="V1632" s="517" t="str">
        <f>六年级等级</f>
        <v/>
      </c>
      <c r="W1632" s="516" t="str">
        <f>六年级一分钟跳绳得分</f>
        <v/>
      </c>
      <c r="X1632" s="517" t="str">
        <f>六年级等级</f>
        <v/>
      </c>
      <c r="Y1632" s="515" t="str">
        <f>六年级仰卧起坐得分</f>
        <v/>
      </c>
      <c r="Z1632" s="518" t="str">
        <f>六年级等级</f>
        <v/>
      </c>
      <c r="AA1632" s="533" t="str">
        <f>六年级折返跑得分</f>
        <v/>
      </c>
      <c r="AB1632" s="515" t="str">
        <f>六年级等级</f>
        <v/>
      </c>
      <c r="AC1632" s="533" t="str">
        <f>六年级跳绳附加分</f>
        <v/>
      </c>
      <c r="AD1632" s="534" t="str">
        <f>六年级标准分</f>
        <v/>
      </c>
      <c r="AE1632" s="534" t="str">
        <f>六年级总分</f>
        <v/>
      </c>
      <c r="AF1632" s="517" t="str">
        <f>六年级等级</f>
        <v/>
      </c>
    </row>
    <row r="1633" spans="1:32">
      <c r="A1633" s="476">
        <v>624</v>
      </c>
      <c r="B1633" s="477">
        <v>21</v>
      </c>
      <c r="C1633" s="632"/>
      <c r="D1633" s="633"/>
      <c r="E1633" s="632"/>
      <c r="F1633" s="625"/>
      <c r="G1633" s="608"/>
      <c r="H1633" s="475"/>
      <c r="I1633" s="613"/>
      <c r="J1633" s="614"/>
      <c r="K1633" s="614"/>
      <c r="L1633" s="615"/>
      <c r="M1633" s="616"/>
      <c r="N1633" s="505" t="str">
        <f>六年级BMI</f>
        <v/>
      </c>
      <c r="O1633" s="499" t="str">
        <f>六年级BMI等级</f>
        <v/>
      </c>
      <c r="P1633" s="500" t="str">
        <f>六年级BMI得分</f>
        <v/>
      </c>
      <c r="Q1633" s="515" t="str">
        <f>六年级肺活量得分</f>
        <v/>
      </c>
      <c r="R1633" s="512" t="str">
        <f>六年级等级</f>
        <v/>
      </c>
      <c r="S1633" s="516" t="str">
        <f>六年级50米跑得分</f>
        <v/>
      </c>
      <c r="T1633" s="517" t="str">
        <f>六年级等级</f>
        <v/>
      </c>
      <c r="U1633" s="516" t="str">
        <f>六年级坐位体前屈得分</f>
        <v/>
      </c>
      <c r="V1633" s="517" t="str">
        <f>六年级等级</f>
        <v/>
      </c>
      <c r="W1633" s="516" t="str">
        <f>六年级一分钟跳绳得分</f>
        <v/>
      </c>
      <c r="X1633" s="517" t="str">
        <f>六年级等级</f>
        <v/>
      </c>
      <c r="Y1633" s="515" t="str">
        <f>六年级仰卧起坐得分</f>
        <v/>
      </c>
      <c r="Z1633" s="518" t="str">
        <f>六年级等级</f>
        <v/>
      </c>
      <c r="AA1633" s="533" t="str">
        <f>六年级折返跑得分</f>
        <v/>
      </c>
      <c r="AB1633" s="515" t="str">
        <f>六年级等级</f>
        <v/>
      </c>
      <c r="AC1633" s="533" t="str">
        <f>六年级跳绳附加分</f>
        <v/>
      </c>
      <c r="AD1633" s="534" t="str">
        <f>六年级标准分</f>
        <v/>
      </c>
      <c r="AE1633" s="534" t="str">
        <f>六年级总分</f>
        <v/>
      </c>
      <c r="AF1633" s="517" t="str">
        <f>六年级等级</f>
        <v/>
      </c>
    </row>
    <row r="1634" spans="1:32">
      <c r="A1634" s="476">
        <v>624</v>
      </c>
      <c r="B1634" s="477">
        <v>22</v>
      </c>
      <c r="C1634" s="632"/>
      <c r="D1634" s="633"/>
      <c r="E1634" s="632"/>
      <c r="F1634" s="625"/>
      <c r="G1634" s="608"/>
      <c r="H1634" s="475"/>
      <c r="I1634" s="613"/>
      <c r="J1634" s="614"/>
      <c r="K1634" s="614"/>
      <c r="L1634" s="615"/>
      <c r="M1634" s="616"/>
      <c r="N1634" s="505" t="str">
        <f>六年级BMI</f>
        <v/>
      </c>
      <c r="O1634" s="499" t="str">
        <f>六年级BMI等级</f>
        <v/>
      </c>
      <c r="P1634" s="500" t="str">
        <f>六年级BMI得分</f>
        <v/>
      </c>
      <c r="Q1634" s="515" t="str">
        <f>六年级肺活量得分</f>
        <v/>
      </c>
      <c r="R1634" s="512" t="str">
        <f>六年级等级</f>
        <v/>
      </c>
      <c r="S1634" s="516" t="str">
        <f>六年级50米跑得分</f>
        <v/>
      </c>
      <c r="T1634" s="517" t="str">
        <f>六年级等级</f>
        <v/>
      </c>
      <c r="U1634" s="516" t="str">
        <f>六年级坐位体前屈得分</f>
        <v/>
      </c>
      <c r="V1634" s="517" t="str">
        <f>六年级等级</f>
        <v/>
      </c>
      <c r="W1634" s="516" t="str">
        <f>六年级一分钟跳绳得分</f>
        <v/>
      </c>
      <c r="X1634" s="517" t="str">
        <f>六年级等级</f>
        <v/>
      </c>
      <c r="Y1634" s="515" t="str">
        <f>六年级仰卧起坐得分</f>
        <v/>
      </c>
      <c r="Z1634" s="518" t="str">
        <f>六年级等级</f>
        <v/>
      </c>
      <c r="AA1634" s="533" t="str">
        <f>六年级折返跑得分</f>
        <v/>
      </c>
      <c r="AB1634" s="515" t="str">
        <f>六年级等级</f>
        <v/>
      </c>
      <c r="AC1634" s="533" t="str">
        <f>六年级跳绳附加分</f>
        <v/>
      </c>
      <c r="AD1634" s="534" t="str">
        <f>六年级标准分</f>
        <v/>
      </c>
      <c r="AE1634" s="534" t="str">
        <f>六年级总分</f>
        <v/>
      </c>
      <c r="AF1634" s="517" t="str">
        <f>六年级等级</f>
        <v/>
      </c>
    </row>
    <row r="1635" spans="1:32">
      <c r="A1635" s="476">
        <v>624</v>
      </c>
      <c r="B1635" s="477">
        <v>23</v>
      </c>
      <c r="C1635" s="632"/>
      <c r="D1635" s="633"/>
      <c r="E1635" s="632"/>
      <c r="F1635" s="625"/>
      <c r="G1635" s="608"/>
      <c r="H1635" s="475"/>
      <c r="I1635" s="613"/>
      <c r="J1635" s="614"/>
      <c r="K1635" s="614"/>
      <c r="L1635" s="615"/>
      <c r="M1635" s="616"/>
      <c r="N1635" s="505" t="str">
        <f>六年级BMI</f>
        <v/>
      </c>
      <c r="O1635" s="499" t="str">
        <f>六年级BMI等级</f>
        <v/>
      </c>
      <c r="P1635" s="500" t="str">
        <f>六年级BMI得分</f>
        <v/>
      </c>
      <c r="Q1635" s="515" t="str">
        <f>六年级肺活量得分</f>
        <v/>
      </c>
      <c r="R1635" s="512" t="str">
        <f>六年级等级</f>
        <v/>
      </c>
      <c r="S1635" s="516" t="str">
        <f>六年级50米跑得分</f>
        <v/>
      </c>
      <c r="T1635" s="517" t="str">
        <f>六年级等级</f>
        <v/>
      </c>
      <c r="U1635" s="516" t="str">
        <f>六年级坐位体前屈得分</f>
        <v/>
      </c>
      <c r="V1635" s="517" t="str">
        <f>六年级等级</f>
        <v/>
      </c>
      <c r="W1635" s="516" t="str">
        <f>六年级一分钟跳绳得分</f>
        <v/>
      </c>
      <c r="X1635" s="517" t="str">
        <f>六年级等级</f>
        <v/>
      </c>
      <c r="Y1635" s="515" t="str">
        <f>六年级仰卧起坐得分</f>
        <v/>
      </c>
      <c r="Z1635" s="518" t="str">
        <f>六年级等级</f>
        <v/>
      </c>
      <c r="AA1635" s="533" t="str">
        <f>六年级折返跑得分</f>
        <v/>
      </c>
      <c r="AB1635" s="515" t="str">
        <f>六年级等级</f>
        <v/>
      </c>
      <c r="AC1635" s="533" t="str">
        <f>六年级跳绳附加分</f>
        <v/>
      </c>
      <c r="AD1635" s="534" t="str">
        <f>六年级标准分</f>
        <v/>
      </c>
      <c r="AE1635" s="534" t="str">
        <f>六年级总分</f>
        <v/>
      </c>
      <c r="AF1635" s="517" t="str">
        <f>六年级等级</f>
        <v/>
      </c>
    </row>
    <row r="1636" spans="1:32">
      <c r="A1636" s="476">
        <v>624</v>
      </c>
      <c r="B1636" s="477">
        <v>24</v>
      </c>
      <c r="C1636" s="632"/>
      <c r="D1636" s="633"/>
      <c r="E1636" s="632"/>
      <c r="F1636" s="625"/>
      <c r="G1636" s="608"/>
      <c r="H1636" s="475"/>
      <c r="I1636" s="613"/>
      <c r="J1636" s="614"/>
      <c r="K1636" s="614"/>
      <c r="L1636" s="615"/>
      <c r="M1636" s="616"/>
      <c r="N1636" s="505" t="str">
        <f>六年级BMI</f>
        <v/>
      </c>
      <c r="O1636" s="499" t="str">
        <f>六年级BMI等级</f>
        <v/>
      </c>
      <c r="P1636" s="500" t="str">
        <f>六年级BMI得分</f>
        <v/>
      </c>
      <c r="Q1636" s="515" t="str">
        <f>六年级肺活量得分</f>
        <v/>
      </c>
      <c r="R1636" s="512" t="str">
        <f>六年级等级</f>
        <v/>
      </c>
      <c r="S1636" s="516" t="str">
        <f>六年级50米跑得分</f>
        <v/>
      </c>
      <c r="T1636" s="517" t="str">
        <f>六年级等级</f>
        <v/>
      </c>
      <c r="U1636" s="516" t="str">
        <f>六年级坐位体前屈得分</f>
        <v/>
      </c>
      <c r="V1636" s="517" t="str">
        <f>六年级等级</f>
        <v/>
      </c>
      <c r="W1636" s="516" t="str">
        <f>六年级一分钟跳绳得分</f>
        <v/>
      </c>
      <c r="X1636" s="517" t="str">
        <f>六年级等级</f>
        <v/>
      </c>
      <c r="Y1636" s="515" t="str">
        <f>六年级仰卧起坐得分</f>
        <v/>
      </c>
      <c r="Z1636" s="518" t="str">
        <f>六年级等级</f>
        <v/>
      </c>
      <c r="AA1636" s="533" t="str">
        <f>六年级折返跑得分</f>
        <v/>
      </c>
      <c r="AB1636" s="515" t="str">
        <f>六年级等级</f>
        <v/>
      </c>
      <c r="AC1636" s="533" t="str">
        <f>六年级跳绳附加分</f>
        <v/>
      </c>
      <c r="AD1636" s="534" t="str">
        <f>六年级标准分</f>
        <v/>
      </c>
      <c r="AE1636" s="534" t="str">
        <f>六年级总分</f>
        <v/>
      </c>
      <c r="AF1636" s="517" t="str">
        <f>六年级等级</f>
        <v/>
      </c>
    </row>
    <row r="1637" spans="1:32">
      <c r="A1637" s="476">
        <v>624</v>
      </c>
      <c r="B1637" s="477">
        <v>25</v>
      </c>
      <c r="C1637" s="632"/>
      <c r="D1637" s="633"/>
      <c r="E1637" s="632"/>
      <c r="F1637" s="625"/>
      <c r="G1637" s="608"/>
      <c r="H1637" s="475"/>
      <c r="I1637" s="613"/>
      <c r="J1637" s="614"/>
      <c r="K1637" s="614"/>
      <c r="L1637" s="615"/>
      <c r="M1637" s="616"/>
      <c r="N1637" s="505" t="str">
        <f>六年级BMI</f>
        <v/>
      </c>
      <c r="O1637" s="499" t="str">
        <f>六年级BMI等级</f>
        <v/>
      </c>
      <c r="P1637" s="500" t="str">
        <f>六年级BMI得分</f>
        <v/>
      </c>
      <c r="Q1637" s="515" t="str">
        <f>六年级肺活量得分</f>
        <v/>
      </c>
      <c r="R1637" s="512" t="str">
        <f>六年级等级</f>
        <v/>
      </c>
      <c r="S1637" s="516" t="str">
        <f>六年级50米跑得分</f>
        <v/>
      </c>
      <c r="T1637" s="517" t="str">
        <f>六年级等级</f>
        <v/>
      </c>
      <c r="U1637" s="516" t="str">
        <f>六年级坐位体前屈得分</f>
        <v/>
      </c>
      <c r="V1637" s="517" t="str">
        <f>六年级等级</f>
        <v/>
      </c>
      <c r="W1637" s="516" t="str">
        <f>六年级一分钟跳绳得分</f>
        <v/>
      </c>
      <c r="X1637" s="517" t="str">
        <f>六年级等级</f>
        <v/>
      </c>
      <c r="Y1637" s="515" t="str">
        <f>六年级仰卧起坐得分</f>
        <v/>
      </c>
      <c r="Z1637" s="518" t="str">
        <f>六年级等级</f>
        <v/>
      </c>
      <c r="AA1637" s="533" t="str">
        <f>六年级折返跑得分</f>
        <v/>
      </c>
      <c r="AB1637" s="515" t="str">
        <f>六年级等级</f>
        <v/>
      </c>
      <c r="AC1637" s="533" t="str">
        <f>六年级跳绳附加分</f>
        <v/>
      </c>
      <c r="AD1637" s="534" t="str">
        <f>六年级标准分</f>
        <v/>
      </c>
      <c r="AE1637" s="534" t="str">
        <f>六年级总分</f>
        <v/>
      </c>
      <c r="AF1637" s="517" t="str">
        <f>六年级等级</f>
        <v/>
      </c>
    </row>
    <row r="1638" spans="1:32">
      <c r="A1638" s="476">
        <v>624</v>
      </c>
      <c r="B1638" s="477">
        <v>26</v>
      </c>
      <c r="C1638" s="632"/>
      <c r="D1638" s="633"/>
      <c r="E1638" s="632"/>
      <c r="F1638" s="625"/>
      <c r="G1638" s="608"/>
      <c r="H1638" s="475"/>
      <c r="I1638" s="613"/>
      <c r="J1638" s="614"/>
      <c r="K1638" s="614"/>
      <c r="L1638" s="615"/>
      <c r="M1638" s="616"/>
      <c r="N1638" s="505" t="str">
        <f>六年级BMI</f>
        <v/>
      </c>
      <c r="O1638" s="499" t="str">
        <f>六年级BMI等级</f>
        <v/>
      </c>
      <c r="P1638" s="500" t="str">
        <f>六年级BMI得分</f>
        <v/>
      </c>
      <c r="Q1638" s="515" t="str">
        <f>六年级肺活量得分</f>
        <v/>
      </c>
      <c r="R1638" s="512" t="str">
        <f>六年级等级</f>
        <v/>
      </c>
      <c r="S1638" s="516" t="str">
        <f>六年级50米跑得分</f>
        <v/>
      </c>
      <c r="T1638" s="517" t="str">
        <f>六年级等级</f>
        <v/>
      </c>
      <c r="U1638" s="516" t="str">
        <f>六年级坐位体前屈得分</f>
        <v/>
      </c>
      <c r="V1638" s="517" t="str">
        <f>六年级等级</f>
        <v/>
      </c>
      <c r="W1638" s="516" t="str">
        <f>六年级一分钟跳绳得分</f>
        <v/>
      </c>
      <c r="X1638" s="517" t="str">
        <f>六年级等级</f>
        <v/>
      </c>
      <c r="Y1638" s="515" t="str">
        <f>六年级仰卧起坐得分</f>
        <v/>
      </c>
      <c r="Z1638" s="518" t="str">
        <f>六年级等级</f>
        <v/>
      </c>
      <c r="AA1638" s="533" t="str">
        <f>六年级折返跑得分</f>
        <v/>
      </c>
      <c r="AB1638" s="515" t="str">
        <f>六年级等级</f>
        <v/>
      </c>
      <c r="AC1638" s="533" t="str">
        <f>六年级跳绳附加分</f>
        <v/>
      </c>
      <c r="AD1638" s="534" t="str">
        <f>六年级标准分</f>
        <v/>
      </c>
      <c r="AE1638" s="534" t="str">
        <f>六年级总分</f>
        <v/>
      </c>
      <c r="AF1638" s="517" t="str">
        <f>六年级等级</f>
        <v/>
      </c>
    </row>
    <row r="1639" spans="1:32">
      <c r="A1639" s="476">
        <v>624</v>
      </c>
      <c r="B1639" s="477">
        <v>27</v>
      </c>
      <c r="C1639" s="632"/>
      <c r="D1639" s="633"/>
      <c r="E1639" s="632"/>
      <c r="F1639" s="625"/>
      <c r="G1639" s="608"/>
      <c r="H1639" s="475"/>
      <c r="I1639" s="613"/>
      <c r="J1639" s="614"/>
      <c r="K1639" s="614"/>
      <c r="L1639" s="615"/>
      <c r="M1639" s="616"/>
      <c r="N1639" s="505" t="str">
        <f>六年级BMI</f>
        <v/>
      </c>
      <c r="O1639" s="499" t="str">
        <f>六年级BMI等级</f>
        <v/>
      </c>
      <c r="P1639" s="500" t="str">
        <f>六年级BMI得分</f>
        <v/>
      </c>
      <c r="Q1639" s="515" t="str">
        <f>六年级肺活量得分</f>
        <v/>
      </c>
      <c r="R1639" s="512" t="str">
        <f>六年级等级</f>
        <v/>
      </c>
      <c r="S1639" s="516" t="str">
        <f>六年级50米跑得分</f>
        <v/>
      </c>
      <c r="T1639" s="517" t="str">
        <f>六年级等级</f>
        <v/>
      </c>
      <c r="U1639" s="516" t="str">
        <f>六年级坐位体前屈得分</f>
        <v/>
      </c>
      <c r="V1639" s="517" t="str">
        <f>六年级等级</f>
        <v/>
      </c>
      <c r="W1639" s="516" t="str">
        <f>六年级一分钟跳绳得分</f>
        <v/>
      </c>
      <c r="X1639" s="517" t="str">
        <f>六年级等级</f>
        <v/>
      </c>
      <c r="Y1639" s="515" t="str">
        <f>六年级仰卧起坐得分</f>
        <v/>
      </c>
      <c r="Z1639" s="518" t="str">
        <f>六年级等级</f>
        <v/>
      </c>
      <c r="AA1639" s="533" t="str">
        <f>六年级折返跑得分</f>
        <v/>
      </c>
      <c r="AB1639" s="515" t="str">
        <f>六年级等级</f>
        <v/>
      </c>
      <c r="AC1639" s="533" t="str">
        <f>六年级跳绳附加分</f>
        <v/>
      </c>
      <c r="AD1639" s="534" t="str">
        <f>六年级标准分</f>
        <v/>
      </c>
      <c r="AE1639" s="534" t="str">
        <f>六年级总分</f>
        <v/>
      </c>
      <c r="AF1639" s="517" t="str">
        <f>六年级等级</f>
        <v/>
      </c>
    </row>
    <row r="1640" spans="1:32">
      <c r="A1640" s="476">
        <v>624</v>
      </c>
      <c r="B1640" s="477">
        <v>28</v>
      </c>
      <c r="C1640" s="632"/>
      <c r="D1640" s="633"/>
      <c r="E1640" s="632"/>
      <c r="F1640" s="625"/>
      <c r="G1640" s="608"/>
      <c r="H1640" s="475"/>
      <c r="I1640" s="613"/>
      <c r="J1640" s="614"/>
      <c r="K1640" s="614"/>
      <c r="L1640" s="615"/>
      <c r="M1640" s="616"/>
      <c r="N1640" s="505" t="str">
        <f>六年级BMI</f>
        <v/>
      </c>
      <c r="O1640" s="499" t="str">
        <f>六年级BMI等级</f>
        <v/>
      </c>
      <c r="P1640" s="500" t="str">
        <f>六年级BMI得分</f>
        <v/>
      </c>
      <c r="Q1640" s="515" t="str">
        <f>六年级肺活量得分</f>
        <v/>
      </c>
      <c r="R1640" s="512" t="str">
        <f>六年级等级</f>
        <v/>
      </c>
      <c r="S1640" s="516" t="str">
        <f>六年级50米跑得分</f>
        <v/>
      </c>
      <c r="T1640" s="517" t="str">
        <f>六年级等级</f>
        <v/>
      </c>
      <c r="U1640" s="516" t="str">
        <f>六年级坐位体前屈得分</f>
        <v/>
      </c>
      <c r="V1640" s="517" t="str">
        <f>六年级等级</f>
        <v/>
      </c>
      <c r="W1640" s="516" t="str">
        <f>六年级一分钟跳绳得分</f>
        <v/>
      </c>
      <c r="X1640" s="517" t="str">
        <f>六年级等级</f>
        <v/>
      </c>
      <c r="Y1640" s="515" t="str">
        <f>六年级仰卧起坐得分</f>
        <v/>
      </c>
      <c r="Z1640" s="518" t="str">
        <f>六年级等级</f>
        <v/>
      </c>
      <c r="AA1640" s="533" t="str">
        <f>六年级折返跑得分</f>
        <v/>
      </c>
      <c r="AB1640" s="515" t="str">
        <f>六年级等级</f>
        <v/>
      </c>
      <c r="AC1640" s="533" t="str">
        <f>六年级跳绳附加分</f>
        <v/>
      </c>
      <c r="AD1640" s="534" t="str">
        <f>六年级标准分</f>
        <v/>
      </c>
      <c r="AE1640" s="534" t="str">
        <f>六年级总分</f>
        <v/>
      </c>
      <c r="AF1640" s="517" t="str">
        <f>六年级等级</f>
        <v/>
      </c>
    </row>
    <row r="1641" spans="1:32">
      <c r="A1641" s="476">
        <v>624</v>
      </c>
      <c r="B1641" s="477">
        <v>29</v>
      </c>
      <c r="C1641" s="632"/>
      <c r="D1641" s="633"/>
      <c r="E1641" s="632"/>
      <c r="F1641" s="625"/>
      <c r="G1641" s="608"/>
      <c r="H1641" s="475"/>
      <c r="I1641" s="613"/>
      <c r="J1641" s="614"/>
      <c r="K1641" s="614"/>
      <c r="L1641" s="615"/>
      <c r="M1641" s="616"/>
      <c r="N1641" s="505" t="str">
        <f>六年级BMI</f>
        <v/>
      </c>
      <c r="O1641" s="499" t="str">
        <f>六年级BMI等级</f>
        <v/>
      </c>
      <c r="P1641" s="500" t="str">
        <f>六年级BMI得分</f>
        <v/>
      </c>
      <c r="Q1641" s="515" t="str">
        <f>六年级肺活量得分</f>
        <v/>
      </c>
      <c r="R1641" s="512" t="str">
        <f>六年级等级</f>
        <v/>
      </c>
      <c r="S1641" s="516" t="str">
        <f>六年级50米跑得分</f>
        <v/>
      </c>
      <c r="T1641" s="517" t="str">
        <f>六年级等级</f>
        <v/>
      </c>
      <c r="U1641" s="516" t="str">
        <f>六年级坐位体前屈得分</f>
        <v/>
      </c>
      <c r="V1641" s="517" t="str">
        <f>六年级等级</f>
        <v/>
      </c>
      <c r="W1641" s="516" t="str">
        <f>六年级一分钟跳绳得分</f>
        <v/>
      </c>
      <c r="X1641" s="517" t="str">
        <f>六年级等级</f>
        <v/>
      </c>
      <c r="Y1641" s="515" t="str">
        <f>六年级仰卧起坐得分</f>
        <v/>
      </c>
      <c r="Z1641" s="518" t="str">
        <f>六年级等级</f>
        <v/>
      </c>
      <c r="AA1641" s="533" t="str">
        <f>六年级折返跑得分</f>
        <v/>
      </c>
      <c r="AB1641" s="515" t="str">
        <f>六年级等级</f>
        <v/>
      </c>
      <c r="AC1641" s="533" t="str">
        <f>六年级跳绳附加分</f>
        <v/>
      </c>
      <c r="AD1641" s="534" t="str">
        <f>六年级标准分</f>
        <v/>
      </c>
      <c r="AE1641" s="534" t="str">
        <f>六年级总分</f>
        <v/>
      </c>
      <c r="AF1641" s="517" t="str">
        <f>六年级等级</f>
        <v/>
      </c>
    </row>
    <row r="1642" spans="1:32">
      <c r="A1642" s="476">
        <v>624</v>
      </c>
      <c r="B1642" s="477">
        <v>30</v>
      </c>
      <c r="C1642" s="632"/>
      <c r="D1642" s="633"/>
      <c r="E1642" s="632"/>
      <c r="F1642" s="625"/>
      <c r="G1642" s="608"/>
      <c r="H1642" s="475"/>
      <c r="I1642" s="613"/>
      <c r="J1642" s="614"/>
      <c r="K1642" s="614"/>
      <c r="L1642" s="615"/>
      <c r="M1642" s="616"/>
      <c r="N1642" s="505" t="str">
        <f>六年级BMI</f>
        <v/>
      </c>
      <c r="O1642" s="499" t="str">
        <f>六年级BMI等级</f>
        <v/>
      </c>
      <c r="P1642" s="500" t="str">
        <f>六年级BMI得分</f>
        <v/>
      </c>
      <c r="Q1642" s="515" t="str">
        <f>六年级肺活量得分</f>
        <v/>
      </c>
      <c r="R1642" s="512" t="str">
        <f>六年级等级</f>
        <v/>
      </c>
      <c r="S1642" s="516" t="str">
        <f>六年级50米跑得分</f>
        <v/>
      </c>
      <c r="T1642" s="517" t="str">
        <f>六年级等级</f>
        <v/>
      </c>
      <c r="U1642" s="516" t="str">
        <f>六年级坐位体前屈得分</f>
        <v/>
      </c>
      <c r="V1642" s="517" t="str">
        <f>六年级等级</f>
        <v/>
      </c>
      <c r="W1642" s="516" t="str">
        <f>六年级一分钟跳绳得分</f>
        <v/>
      </c>
      <c r="X1642" s="517" t="str">
        <f>六年级等级</f>
        <v/>
      </c>
      <c r="Y1642" s="515" t="str">
        <f>六年级仰卧起坐得分</f>
        <v/>
      </c>
      <c r="Z1642" s="518" t="str">
        <f>六年级等级</f>
        <v/>
      </c>
      <c r="AA1642" s="533" t="str">
        <f>六年级折返跑得分</f>
        <v/>
      </c>
      <c r="AB1642" s="515" t="str">
        <f>六年级等级</f>
        <v/>
      </c>
      <c r="AC1642" s="533" t="str">
        <f>六年级跳绳附加分</f>
        <v/>
      </c>
      <c r="AD1642" s="534" t="str">
        <f>六年级标准分</f>
        <v/>
      </c>
      <c r="AE1642" s="534" t="str">
        <f>六年级总分</f>
        <v/>
      </c>
      <c r="AF1642" s="517" t="str">
        <f>六年级等级</f>
        <v/>
      </c>
    </row>
    <row r="1643" spans="1:32">
      <c r="A1643" s="476">
        <v>624</v>
      </c>
      <c r="B1643" s="477">
        <v>31</v>
      </c>
      <c r="C1643" s="632"/>
      <c r="D1643" s="633"/>
      <c r="E1643" s="632"/>
      <c r="F1643" s="625"/>
      <c r="G1643" s="608"/>
      <c r="H1643" s="475"/>
      <c r="I1643" s="613"/>
      <c r="J1643" s="614"/>
      <c r="K1643" s="614"/>
      <c r="L1643" s="615"/>
      <c r="M1643" s="616"/>
      <c r="N1643" s="505" t="str">
        <f>六年级BMI</f>
        <v/>
      </c>
      <c r="O1643" s="499" t="str">
        <f>六年级BMI等级</f>
        <v/>
      </c>
      <c r="P1643" s="500" t="str">
        <f>六年级BMI得分</f>
        <v/>
      </c>
      <c r="Q1643" s="515" t="str">
        <f>六年级肺活量得分</f>
        <v/>
      </c>
      <c r="R1643" s="512" t="str">
        <f>六年级等级</f>
        <v/>
      </c>
      <c r="S1643" s="516" t="str">
        <f>六年级50米跑得分</f>
        <v/>
      </c>
      <c r="T1643" s="517" t="str">
        <f>六年级等级</f>
        <v/>
      </c>
      <c r="U1643" s="516" t="str">
        <f>六年级坐位体前屈得分</f>
        <v/>
      </c>
      <c r="V1643" s="517" t="str">
        <f>六年级等级</f>
        <v/>
      </c>
      <c r="W1643" s="516" t="str">
        <f>六年级一分钟跳绳得分</f>
        <v/>
      </c>
      <c r="X1643" s="517" t="str">
        <f>六年级等级</f>
        <v/>
      </c>
      <c r="Y1643" s="515" t="str">
        <f>六年级仰卧起坐得分</f>
        <v/>
      </c>
      <c r="Z1643" s="518" t="str">
        <f>六年级等级</f>
        <v/>
      </c>
      <c r="AA1643" s="533" t="str">
        <f>六年级折返跑得分</f>
        <v/>
      </c>
      <c r="AB1643" s="515" t="str">
        <f>六年级等级</f>
        <v/>
      </c>
      <c r="AC1643" s="533" t="str">
        <f>六年级跳绳附加分</f>
        <v/>
      </c>
      <c r="AD1643" s="534" t="str">
        <f>六年级标准分</f>
        <v/>
      </c>
      <c r="AE1643" s="534" t="str">
        <f>六年级总分</f>
        <v/>
      </c>
      <c r="AF1643" s="517" t="str">
        <f>六年级等级</f>
        <v/>
      </c>
    </row>
    <row r="1644" spans="1:32">
      <c r="A1644" s="476">
        <v>624</v>
      </c>
      <c r="B1644" s="477">
        <v>32</v>
      </c>
      <c r="C1644" s="632"/>
      <c r="D1644" s="633"/>
      <c r="E1644" s="632"/>
      <c r="F1644" s="625"/>
      <c r="G1644" s="608"/>
      <c r="H1644" s="475"/>
      <c r="I1644" s="613"/>
      <c r="J1644" s="614"/>
      <c r="K1644" s="614"/>
      <c r="L1644" s="615"/>
      <c r="M1644" s="616"/>
      <c r="N1644" s="505" t="str">
        <f>六年级BMI</f>
        <v/>
      </c>
      <c r="O1644" s="499" t="str">
        <f>六年级BMI等级</f>
        <v/>
      </c>
      <c r="P1644" s="500" t="str">
        <f>六年级BMI得分</f>
        <v/>
      </c>
      <c r="Q1644" s="515" t="str">
        <f>六年级肺活量得分</f>
        <v/>
      </c>
      <c r="R1644" s="512" t="str">
        <f>六年级等级</f>
        <v/>
      </c>
      <c r="S1644" s="516" t="str">
        <f>六年级50米跑得分</f>
        <v/>
      </c>
      <c r="T1644" s="517" t="str">
        <f>六年级等级</f>
        <v/>
      </c>
      <c r="U1644" s="516" t="str">
        <f>六年级坐位体前屈得分</f>
        <v/>
      </c>
      <c r="V1644" s="517" t="str">
        <f>六年级等级</f>
        <v/>
      </c>
      <c r="W1644" s="516" t="str">
        <f>六年级一分钟跳绳得分</f>
        <v/>
      </c>
      <c r="X1644" s="517" t="str">
        <f>六年级等级</f>
        <v/>
      </c>
      <c r="Y1644" s="515" t="str">
        <f>六年级仰卧起坐得分</f>
        <v/>
      </c>
      <c r="Z1644" s="518" t="str">
        <f>六年级等级</f>
        <v/>
      </c>
      <c r="AA1644" s="533" t="str">
        <f>六年级折返跑得分</f>
        <v/>
      </c>
      <c r="AB1644" s="515" t="str">
        <f>六年级等级</f>
        <v/>
      </c>
      <c r="AC1644" s="533" t="str">
        <f>六年级跳绳附加分</f>
        <v/>
      </c>
      <c r="AD1644" s="534" t="str">
        <f>六年级标准分</f>
        <v/>
      </c>
      <c r="AE1644" s="534" t="str">
        <f>六年级总分</f>
        <v/>
      </c>
      <c r="AF1644" s="517" t="str">
        <f>六年级等级</f>
        <v/>
      </c>
    </row>
    <row r="1645" spans="1:32">
      <c r="A1645" s="476">
        <v>624</v>
      </c>
      <c r="B1645" s="477">
        <v>33</v>
      </c>
      <c r="C1645" s="632"/>
      <c r="D1645" s="633"/>
      <c r="E1645" s="632"/>
      <c r="F1645" s="625"/>
      <c r="G1645" s="608"/>
      <c r="H1645" s="475"/>
      <c r="I1645" s="613"/>
      <c r="J1645" s="614"/>
      <c r="K1645" s="614"/>
      <c r="L1645" s="615"/>
      <c r="M1645" s="616"/>
      <c r="N1645" s="505" t="str">
        <f>六年级BMI</f>
        <v/>
      </c>
      <c r="O1645" s="499" t="str">
        <f>六年级BMI等级</f>
        <v/>
      </c>
      <c r="P1645" s="500" t="str">
        <f>六年级BMI得分</f>
        <v/>
      </c>
      <c r="Q1645" s="515" t="str">
        <f>六年级肺活量得分</f>
        <v/>
      </c>
      <c r="R1645" s="512" t="str">
        <f>六年级等级</f>
        <v/>
      </c>
      <c r="S1645" s="516" t="str">
        <f>六年级50米跑得分</f>
        <v/>
      </c>
      <c r="T1645" s="517" t="str">
        <f>六年级等级</f>
        <v/>
      </c>
      <c r="U1645" s="516" t="str">
        <f>六年级坐位体前屈得分</f>
        <v/>
      </c>
      <c r="V1645" s="517" t="str">
        <f>六年级等级</f>
        <v/>
      </c>
      <c r="W1645" s="516" t="str">
        <f>六年级一分钟跳绳得分</f>
        <v/>
      </c>
      <c r="X1645" s="517" t="str">
        <f>六年级等级</f>
        <v/>
      </c>
      <c r="Y1645" s="515" t="str">
        <f>六年级仰卧起坐得分</f>
        <v/>
      </c>
      <c r="Z1645" s="518" t="str">
        <f>六年级等级</f>
        <v/>
      </c>
      <c r="AA1645" s="533" t="str">
        <f>六年级折返跑得分</f>
        <v/>
      </c>
      <c r="AB1645" s="515" t="str">
        <f>六年级等级</f>
        <v/>
      </c>
      <c r="AC1645" s="533" t="str">
        <f>六年级跳绳附加分</f>
        <v/>
      </c>
      <c r="AD1645" s="534" t="str">
        <f>六年级标准分</f>
        <v/>
      </c>
      <c r="AE1645" s="534" t="str">
        <f>六年级总分</f>
        <v/>
      </c>
      <c r="AF1645" s="517" t="str">
        <f>六年级等级</f>
        <v/>
      </c>
    </row>
    <row r="1646" spans="1:32">
      <c r="A1646" s="476">
        <v>624</v>
      </c>
      <c r="B1646" s="477">
        <v>34</v>
      </c>
      <c r="C1646" s="632"/>
      <c r="D1646" s="633"/>
      <c r="E1646" s="632"/>
      <c r="F1646" s="625"/>
      <c r="G1646" s="608"/>
      <c r="H1646" s="475"/>
      <c r="I1646" s="613"/>
      <c r="J1646" s="614"/>
      <c r="K1646" s="614"/>
      <c r="L1646" s="615"/>
      <c r="M1646" s="616"/>
      <c r="N1646" s="505" t="str">
        <f>六年级BMI</f>
        <v/>
      </c>
      <c r="O1646" s="499" t="str">
        <f>六年级BMI等级</f>
        <v/>
      </c>
      <c r="P1646" s="500" t="str">
        <f>六年级BMI得分</f>
        <v/>
      </c>
      <c r="Q1646" s="515" t="str">
        <f>六年级肺活量得分</f>
        <v/>
      </c>
      <c r="R1646" s="512" t="str">
        <f>六年级等级</f>
        <v/>
      </c>
      <c r="S1646" s="516" t="str">
        <f>六年级50米跑得分</f>
        <v/>
      </c>
      <c r="T1646" s="517" t="str">
        <f>六年级等级</f>
        <v/>
      </c>
      <c r="U1646" s="516" t="str">
        <f>六年级坐位体前屈得分</f>
        <v/>
      </c>
      <c r="V1646" s="517" t="str">
        <f>六年级等级</f>
        <v/>
      </c>
      <c r="W1646" s="516" t="str">
        <f>六年级一分钟跳绳得分</f>
        <v/>
      </c>
      <c r="X1646" s="517" t="str">
        <f>六年级等级</f>
        <v/>
      </c>
      <c r="Y1646" s="515" t="str">
        <f>六年级仰卧起坐得分</f>
        <v/>
      </c>
      <c r="Z1646" s="518" t="str">
        <f>六年级等级</f>
        <v/>
      </c>
      <c r="AA1646" s="533" t="str">
        <f>六年级折返跑得分</f>
        <v/>
      </c>
      <c r="AB1646" s="515" t="str">
        <f>六年级等级</f>
        <v/>
      </c>
      <c r="AC1646" s="533" t="str">
        <f>六年级跳绳附加分</f>
        <v/>
      </c>
      <c r="AD1646" s="534" t="str">
        <f>六年级标准分</f>
        <v/>
      </c>
      <c r="AE1646" s="534" t="str">
        <f>六年级总分</f>
        <v/>
      </c>
      <c r="AF1646" s="517" t="str">
        <f>六年级等级</f>
        <v/>
      </c>
    </row>
    <row r="1647" spans="1:32">
      <c r="A1647" s="476">
        <v>624</v>
      </c>
      <c r="B1647" s="477">
        <v>35</v>
      </c>
      <c r="C1647" s="632"/>
      <c r="D1647" s="633"/>
      <c r="E1647" s="632"/>
      <c r="F1647" s="625"/>
      <c r="G1647" s="608"/>
      <c r="H1647" s="475"/>
      <c r="I1647" s="613"/>
      <c r="J1647" s="614"/>
      <c r="K1647" s="614"/>
      <c r="L1647" s="615"/>
      <c r="M1647" s="616"/>
      <c r="N1647" s="505" t="str">
        <f>六年级BMI</f>
        <v/>
      </c>
      <c r="O1647" s="499" t="str">
        <f>六年级BMI等级</f>
        <v/>
      </c>
      <c r="P1647" s="500" t="str">
        <f>六年级BMI得分</f>
        <v/>
      </c>
      <c r="Q1647" s="515" t="str">
        <f>六年级肺活量得分</f>
        <v/>
      </c>
      <c r="R1647" s="512" t="str">
        <f>六年级等级</f>
        <v/>
      </c>
      <c r="S1647" s="516" t="str">
        <f>六年级50米跑得分</f>
        <v/>
      </c>
      <c r="T1647" s="517" t="str">
        <f>六年级等级</f>
        <v/>
      </c>
      <c r="U1647" s="516" t="str">
        <f>六年级坐位体前屈得分</f>
        <v/>
      </c>
      <c r="V1647" s="517" t="str">
        <f>六年级等级</f>
        <v/>
      </c>
      <c r="W1647" s="516" t="str">
        <f>六年级一分钟跳绳得分</f>
        <v/>
      </c>
      <c r="X1647" s="517" t="str">
        <f>六年级等级</f>
        <v/>
      </c>
      <c r="Y1647" s="515" t="str">
        <f>六年级仰卧起坐得分</f>
        <v/>
      </c>
      <c r="Z1647" s="518" t="str">
        <f>六年级等级</f>
        <v/>
      </c>
      <c r="AA1647" s="533" t="str">
        <f>六年级折返跑得分</f>
        <v/>
      </c>
      <c r="AB1647" s="515" t="str">
        <f>六年级等级</f>
        <v/>
      </c>
      <c r="AC1647" s="533" t="str">
        <f>六年级跳绳附加分</f>
        <v/>
      </c>
      <c r="AD1647" s="534" t="str">
        <f>六年级标准分</f>
        <v/>
      </c>
      <c r="AE1647" s="534" t="str">
        <f>六年级总分</f>
        <v/>
      </c>
      <c r="AF1647" s="517" t="str">
        <f>六年级等级</f>
        <v/>
      </c>
    </row>
    <row r="1648" spans="1:32">
      <c r="A1648" s="476">
        <v>624</v>
      </c>
      <c r="B1648" s="477">
        <v>36</v>
      </c>
      <c r="C1648" s="632"/>
      <c r="D1648" s="633"/>
      <c r="E1648" s="632"/>
      <c r="F1648" s="625"/>
      <c r="G1648" s="608"/>
      <c r="H1648" s="475"/>
      <c r="I1648" s="613"/>
      <c r="J1648" s="614"/>
      <c r="K1648" s="614"/>
      <c r="L1648" s="615"/>
      <c r="M1648" s="616"/>
      <c r="N1648" s="505" t="str">
        <f>六年级BMI</f>
        <v/>
      </c>
      <c r="O1648" s="499" t="str">
        <f>六年级BMI等级</f>
        <v/>
      </c>
      <c r="P1648" s="500" t="str">
        <f>六年级BMI得分</f>
        <v/>
      </c>
      <c r="Q1648" s="515" t="str">
        <f>六年级肺活量得分</f>
        <v/>
      </c>
      <c r="R1648" s="512" t="str">
        <f>六年级等级</f>
        <v/>
      </c>
      <c r="S1648" s="516" t="str">
        <f>六年级50米跑得分</f>
        <v/>
      </c>
      <c r="T1648" s="517" t="str">
        <f>六年级等级</f>
        <v/>
      </c>
      <c r="U1648" s="516" t="str">
        <f>六年级坐位体前屈得分</f>
        <v/>
      </c>
      <c r="V1648" s="517" t="str">
        <f>六年级等级</f>
        <v/>
      </c>
      <c r="W1648" s="516" t="str">
        <f>六年级一分钟跳绳得分</f>
        <v/>
      </c>
      <c r="X1648" s="517" t="str">
        <f>六年级等级</f>
        <v/>
      </c>
      <c r="Y1648" s="515" t="str">
        <f>六年级仰卧起坐得分</f>
        <v/>
      </c>
      <c r="Z1648" s="518" t="str">
        <f>六年级等级</f>
        <v/>
      </c>
      <c r="AA1648" s="533" t="str">
        <f>六年级折返跑得分</f>
        <v/>
      </c>
      <c r="AB1648" s="515" t="str">
        <f>六年级等级</f>
        <v/>
      </c>
      <c r="AC1648" s="533" t="str">
        <f>六年级跳绳附加分</f>
        <v/>
      </c>
      <c r="AD1648" s="534" t="str">
        <f>六年级标准分</f>
        <v/>
      </c>
      <c r="AE1648" s="534" t="str">
        <f>六年级总分</f>
        <v/>
      </c>
      <c r="AF1648" s="517" t="str">
        <f>六年级等级</f>
        <v/>
      </c>
    </row>
    <row r="1649" spans="1:32">
      <c r="A1649" s="476">
        <v>624</v>
      </c>
      <c r="B1649" s="477">
        <v>37</v>
      </c>
      <c r="C1649" s="632"/>
      <c r="D1649" s="633"/>
      <c r="E1649" s="632"/>
      <c r="F1649" s="625"/>
      <c r="G1649" s="608"/>
      <c r="H1649" s="475"/>
      <c r="I1649" s="613"/>
      <c r="J1649" s="614"/>
      <c r="K1649" s="614"/>
      <c r="L1649" s="615"/>
      <c r="M1649" s="616"/>
      <c r="N1649" s="505" t="str">
        <f>六年级BMI</f>
        <v/>
      </c>
      <c r="O1649" s="499" t="str">
        <f>六年级BMI等级</f>
        <v/>
      </c>
      <c r="P1649" s="500" t="str">
        <f>六年级BMI得分</f>
        <v/>
      </c>
      <c r="Q1649" s="515" t="str">
        <f>六年级肺活量得分</f>
        <v/>
      </c>
      <c r="R1649" s="512" t="str">
        <f>六年级等级</f>
        <v/>
      </c>
      <c r="S1649" s="516" t="str">
        <f>六年级50米跑得分</f>
        <v/>
      </c>
      <c r="T1649" s="517" t="str">
        <f>六年级等级</f>
        <v/>
      </c>
      <c r="U1649" s="516" t="str">
        <f>六年级坐位体前屈得分</f>
        <v/>
      </c>
      <c r="V1649" s="517" t="str">
        <f>六年级等级</f>
        <v/>
      </c>
      <c r="W1649" s="516" t="str">
        <f>六年级一分钟跳绳得分</f>
        <v/>
      </c>
      <c r="X1649" s="517" t="str">
        <f>六年级等级</f>
        <v/>
      </c>
      <c r="Y1649" s="515" t="str">
        <f>六年级仰卧起坐得分</f>
        <v/>
      </c>
      <c r="Z1649" s="518" t="str">
        <f>六年级等级</f>
        <v/>
      </c>
      <c r="AA1649" s="533" t="str">
        <f>六年级折返跑得分</f>
        <v/>
      </c>
      <c r="AB1649" s="515" t="str">
        <f>六年级等级</f>
        <v/>
      </c>
      <c r="AC1649" s="533" t="str">
        <f>六年级跳绳附加分</f>
        <v/>
      </c>
      <c r="AD1649" s="534" t="str">
        <f>六年级标准分</f>
        <v/>
      </c>
      <c r="AE1649" s="534" t="str">
        <f>六年级总分</f>
        <v/>
      </c>
      <c r="AF1649" s="517" t="str">
        <f>六年级等级</f>
        <v/>
      </c>
    </row>
    <row r="1650" spans="1:32">
      <c r="A1650" s="476">
        <v>624</v>
      </c>
      <c r="B1650" s="477">
        <v>38</v>
      </c>
      <c r="C1650" s="632"/>
      <c r="D1650" s="633"/>
      <c r="E1650" s="632"/>
      <c r="F1650" s="625"/>
      <c r="G1650" s="608"/>
      <c r="H1650" s="475"/>
      <c r="I1650" s="613"/>
      <c r="J1650" s="614"/>
      <c r="K1650" s="614"/>
      <c r="L1650" s="615"/>
      <c r="M1650" s="616"/>
      <c r="N1650" s="505" t="str">
        <f>六年级BMI</f>
        <v/>
      </c>
      <c r="O1650" s="499" t="str">
        <f>六年级BMI等级</f>
        <v/>
      </c>
      <c r="P1650" s="500" t="str">
        <f>六年级BMI得分</f>
        <v/>
      </c>
      <c r="Q1650" s="515" t="str">
        <f>六年级肺活量得分</f>
        <v/>
      </c>
      <c r="R1650" s="512" t="str">
        <f>六年级等级</f>
        <v/>
      </c>
      <c r="S1650" s="516" t="str">
        <f>六年级50米跑得分</f>
        <v/>
      </c>
      <c r="T1650" s="517" t="str">
        <f>六年级等级</f>
        <v/>
      </c>
      <c r="U1650" s="516" t="str">
        <f>六年级坐位体前屈得分</f>
        <v/>
      </c>
      <c r="V1650" s="517" t="str">
        <f>六年级等级</f>
        <v/>
      </c>
      <c r="W1650" s="516" t="str">
        <f>六年级一分钟跳绳得分</f>
        <v/>
      </c>
      <c r="X1650" s="517" t="str">
        <f>六年级等级</f>
        <v/>
      </c>
      <c r="Y1650" s="515" t="str">
        <f>六年级仰卧起坐得分</f>
        <v/>
      </c>
      <c r="Z1650" s="518" t="str">
        <f>六年级等级</f>
        <v/>
      </c>
      <c r="AA1650" s="533" t="str">
        <f>六年级折返跑得分</f>
        <v/>
      </c>
      <c r="AB1650" s="515" t="str">
        <f>六年级等级</f>
        <v/>
      </c>
      <c r="AC1650" s="533" t="str">
        <f>六年级跳绳附加分</f>
        <v/>
      </c>
      <c r="AD1650" s="534" t="str">
        <f>六年级标准分</f>
        <v/>
      </c>
      <c r="AE1650" s="534" t="str">
        <f>六年级总分</f>
        <v/>
      </c>
      <c r="AF1650" s="517" t="str">
        <f>六年级等级</f>
        <v/>
      </c>
    </row>
    <row r="1651" spans="1:32">
      <c r="A1651" s="476">
        <v>624</v>
      </c>
      <c r="B1651" s="477">
        <v>39</v>
      </c>
      <c r="C1651" s="632"/>
      <c r="D1651" s="633"/>
      <c r="E1651" s="632"/>
      <c r="F1651" s="625"/>
      <c r="G1651" s="608"/>
      <c r="H1651" s="475"/>
      <c r="I1651" s="613"/>
      <c r="J1651" s="614"/>
      <c r="K1651" s="614"/>
      <c r="L1651" s="615"/>
      <c r="M1651" s="616"/>
      <c r="N1651" s="505" t="str">
        <f>六年级BMI</f>
        <v/>
      </c>
      <c r="O1651" s="499" t="str">
        <f>六年级BMI等级</f>
        <v/>
      </c>
      <c r="P1651" s="500" t="str">
        <f>六年级BMI得分</f>
        <v/>
      </c>
      <c r="Q1651" s="515" t="str">
        <f>六年级肺活量得分</f>
        <v/>
      </c>
      <c r="R1651" s="512" t="str">
        <f>六年级等级</f>
        <v/>
      </c>
      <c r="S1651" s="516" t="str">
        <f>六年级50米跑得分</f>
        <v/>
      </c>
      <c r="T1651" s="517" t="str">
        <f>六年级等级</f>
        <v/>
      </c>
      <c r="U1651" s="516" t="str">
        <f>六年级坐位体前屈得分</f>
        <v/>
      </c>
      <c r="V1651" s="517" t="str">
        <f>六年级等级</f>
        <v/>
      </c>
      <c r="W1651" s="516" t="str">
        <f>六年级一分钟跳绳得分</f>
        <v/>
      </c>
      <c r="X1651" s="517" t="str">
        <f>六年级等级</f>
        <v/>
      </c>
      <c r="Y1651" s="515" t="str">
        <f>六年级仰卧起坐得分</f>
        <v/>
      </c>
      <c r="Z1651" s="518" t="str">
        <f>六年级等级</f>
        <v/>
      </c>
      <c r="AA1651" s="533" t="str">
        <f>六年级折返跑得分</f>
        <v/>
      </c>
      <c r="AB1651" s="515" t="str">
        <f>六年级等级</f>
        <v/>
      </c>
      <c r="AC1651" s="533" t="str">
        <f>六年级跳绳附加分</f>
        <v/>
      </c>
      <c r="AD1651" s="534" t="str">
        <f>六年级标准分</f>
        <v/>
      </c>
      <c r="AE1651" s="534" t="str">
        <f>六年级总分</f>
        <v/>
      </c>
      <c r="AF1651" s="517" t="str">
        <f>六年级等级</f>
        <v/>
      </c>
    </row>
    <row r="1652" spans="1:32">
      <c r="A1652" s="476">
        <v>624</v>
      </c>
      <c r="B1652" s="477">
        <v>40</v>
      </c>
      <c r="C1652" s="632"/>
      <c r="D1652" s="633"/>
      <c r="E1652" s="632"/>
      <c r="F1652" s="625"/>
      <c r="G1652" s="608"/>
      <c r="H1652" s="475"/>
      <c r="I1652" s="613"/>
      <c r="J1652" s="614"/>
      <c r="K1652" s="614"/>
      <c r="L1652" s="615"/>
      <c r="M1652" s="616"/>
      <c r="N1652" s="505" t="str">
        <f>六年级BMI</f>
        <v/>
      </c>
      <c r="O1652" s="499" t="str">
        <f>六年级BMI等级</f>
        <v/>
      </c>
      <c r="P1652" s="500" t="str">
        <f>六年级BMI得分</f>
        <v/>
      </c>
      <c r="Q1652" s="515" t="str">
        <f>六年级肺活量得分</f>
        <v/>
      </c>
      <c r="R1652" s="512" t="str">
        <f>六年级等级</f>
        <v/>
      </c>
      <c r="S1652" s="516" t="str">
        <f>六年级50米跑得分</f>
        <v/>
      </c>
      <c r="T1652" s="517" t="str">
        <f>六年级等级</f>
        <v/>
      </c>
      <c r="U1652" s="516" t="str">
        <f>六年级坐位体前屈得分</f>
        <v/>
      </c>
      <c r="V1652" s="517" t="str">
        <f>六年级等级</f>
        <v/>
      </c>
      <c r="W1652" s="516" t="str">
        <f>六年级一分钟跳绳得分</f>
        <v/>
      </c>
      <c r="X1652" s="517" t="str">
        <f>六年级等级</f>
        <v/>
      </c>
      <c r="Y1652" s="515" t="str">
        <f>六年级仰卧起坐得分</f>
        <v/>
      </c>
      <c r="Z1652" s="518" t="str">
        <f>六年级等级</f>
        <v/>
      </c>
      <c r="AA1652" s="533" t="str">
        <f>六年级折返跑得分</f>
        <v/>
      </c>
      <c r="AB1652" s="515" t="str">
        <f>六年级等级</f>
        <v/>
      </c>
      <c r="AC1652" s="533" t="str">
        <f>六年级跳绳附加分</f>
        <v/>
      </c>
      <c r="AD1652" s="534" t="str">
        <f>六年级标准分</f>
        <v/>
      </c>
      <c r="AE1652" s="534" t="str">
        <f>六年级总分</f>
        <v/>
      </c>
      <c r="AF1652" s="517" t="str">
        <f>六年级等级</f>
        <v/>
      </c>
    </row>
    <row r="1653" spans="1:32">
      <c r="A1653" s="476">
        <v>624</v>
      </c>
      <c r="B1653" s="477">
        <v>41</v>
      </c>
      <c r="C1653" s="632"/>
      <c r="D1653" s="633"/>
      <c r="E1653" s="632"/>
      <c r="F1653" s="625"/>
      <c r="G1653" s="608"/>
      <c r="H1653" s="475"/>
      <c r="I1653" s="613"/>
      <c r="J1653" s="614"/>
      <c r="K1653" s="614"/>
      <c r="L1653" s="615"/>
      <c r="M1653" s="616"/>
      <c r="N1653" s="505" t="str">
        <f>六年级BMI</f>
        <v/>
      </c>
      <c r="O1653" s="499" t="str">
        <f>六年级BMI等级</f>
        <v/>
      </c>
      <c r="P1653" s="500" t="str">
        <f>六年级BMI得分</f>
        <v/>
      </c>
      <c r="Q1653" s="515" t="str">
        <f>六年级肺活量得分</f>
        <v/>
      </c>
      <c r="R1653" s="512" t="str">
        <f>六年级等级</f>
        <v/>
      </c>
      <c r="S1653" s="516" t="str">
        <f>六年级50米跑得分</f>
        <v/>
      </c>
      <c r="T1653" s="517" t="str">
        <f>六年级等级</f>
        <v/>
      </c>
      <c r="U1653" s="516" t="str">
        <f>六年级坐位体前屈得分</f>
        <v/>
      </c>
      <c r="V1653" s="517" t="str">
        <f>六年级等级</f>
        <v/>
      </c>
      <c r="W1653" s="516" t="str">
        <f>六年级一分钟跳绳得分</f>
        <v/>
      </c>
      <c r="X1653" s="517" t="str">
        <f>六年级等级</f>
        <v/>
      </c>
      <c r="Y1653" s="515" t="str">
        <f>六年级仰卧起坐得分</f>
        <v/>
      </c>
      <c r="Z1653" s="518" t="str">
        <f>六年级等级</f>
        <v/>
      </c>
      <c r="AA1653" s="533" t="str">
        <f>六年级折返跑得分</f>
        <v/>
      </c>
      <c r="AB1653" s="515" t="str">
        <f>六年级等级</f>
        <v/>
      </c>
      <c r="AC1653" s="533" t="str">
        <f>六年级跳绳附加分</f>
        <v/>
      </c>
      <c r="AD1653" s="534" t="str">
        <f>六年级标准分</f>
        <v/>
      </c>
      <c r="AE1653" s="534" t="str">
        <f>六年级总分</f>
        <v/>
      </c>
      <c r="AF1653" s="517" t="str">
        <f>六年级等级</f>
        <v/>
      </c>
    </row>
    <row r="1654" spans="1:32">
      <c r="A1654" s="476">
        <v>624</v>
      </c>
      <c r="B1654" s="477">
        <v>42</v>
      </c>
      <c r="C1654" s="632"/>
      <c r="D1654" s="633"/>
      <c r="E1654" s="632"/>
      <c r="F1654" s="625"/>
      <c r="G1654" s="608"/>
      <c r="H1654" s="475"/>
      <c r="I1654" s="613"/>
      <c r="J1654" s="614"/>
      <c r="K1654" s="614"/>
      <c r="L1654" s="615"/>
      <c r="M1654" s="616"/>
      <c r="N1654" s="505" t="str">
        <f>六年级BMI</f>
        <v/>
      </c>
      <c r="O1654" s="499" t="str">
        <f>六年级BMI等级</f>
        <v/>
      </c>
      <c r="P1654" s="500" t="str">
        <f>六年级BMI得分</f>
        <v/>
      </c>
      <c r="Q1654" s="515" t="str">
        <f>六年级肺活量得分</f>
        <v/>
      </c>
      <c r="R1654" s="512" t="str">
        <f>六年级等级</f>
        <v/>
      </c>
      <c r="S1654" s="516" t="str">
        <f>六年级50米跑得分</f>
        <v/>
      </c>
      <c r="T1654" s="517" t="str">
        <f>六年级等级</f>
        <v/>
      </c>
      <c r="U1654" s="516" t="str">
        <f>六年级坐位体前屈得分</f>
        <v/>
      </c>
      <c r="V1654" s="517" t="str">
        <f>六年级等级</f>
        <v/>
      </c>
      <c r="W1654" s="516" t="str">
        <f>六年级一分钟跳绳得分</f>
        <v/>
      </c>
      <c r="X1654" s="517" t="str">
        <f>六年级等级</f>
        <v/>
      </c>
      <c r="Y1654" s="515" t="str">
        <f>六年级仰卧起坐得分</f>
        <v/>
      </c>
      <c r="Z1654" s="518" t="str">
        <f>六年级等级</f>
        <v/>
      </c>
      <c r="AA1654" s="533" t="str">
        <f>六年级折返跑得分</f>
        <v/>
      </c>
      <c r="AB1654" s="515" t="str">
        <f>六年级等级</f>
        <v/>
      </c>
      <c r="AC1654" s="533" t="str">
        <f>六年级跳绳附加分</f>
        <v/>
      </c>
      <c r="AD1654" s="534" t="str">
        <f>六年级标准分</f>
        <v/>
      </c>
      <c r="AE1654" s="534" t="str">
        <f>六年级总分</f>
        <v/>
      </c>
      <c r="AF1654" s="517" t="str">
        <f>六年级等级</f>
        <v/>
      </c>
    </row>
    <row r="1655" spans="1:32">
      <c r="A1655" s="476">
        <v>624</v>
      </c>
      <c r="B1655" s="477">
        <v>43</v>
      </c>
      <c r="C1655" s="632"/>
      <c r="D1655" s="633"/>
      <c r="E1655" s="632"/>
      <c r="F1655" s="625"/>
      <c r="G1655" s="608"/>
      <c r="H1655" s="475"/>
      <c r="I1655" s="613"/>
      <c r="J1655" s="614"/>
      <c r="K1655" s="614"/>
      <c r="L1655" s="615"/>
      <c r="M1655" s="616"/>
      <c r="N1655" s="505" t="str">
        <f>六年级BMI</f>
        <v/>
      </c>
      <c r="O1655" s="499" t="str">
        <f>六年级BMI等级</f>
        <v/>
      </c>
      <c r="P1655" s="500" t="str">
        <f>六年级BMI得分</f>
        <v/>
      </c>
      <c r="Q1655" s="515" t="str">
        <f>六年级肺活量得分</f>
        <v/>
      </c>
      <c r="R1655" s="512" t="str">
        <f>六年级等级</f>
        <v/>
      </c>
      <c r="S1655" s="516" t="str">
        <f>六年级50米跑得分</f>
        <v/>
      </c>
      <c r="T1655" s="517" t="str">
        <f>六年级等级</f>
        <v/>
      </c>
      <c r="U1655" s="516" t="str">
        <f>六年级坐位体前屈得分</f>
        <v/>
      </c>
      <c r="V1655" s="517" t="str">
        <f>六年级等级</f>
        <v/>
      </c>
      <c r="W1655" s="516" t="str">
        <f>六年级一分钟跳绳得分</f>
        <v/>
      </c>
      <c r="X1655" s="517" t="str">
        <f>六年级等级</f>
        <v/>
      </c>
      <c r="Y1655" s="515" t="str">
        <f>六年级仰卧起坐得分</f>
        <v/>
      </c>
      <c r="Z1655" s="518" t="str">
        <f>六年级等级</f>
        <v/>
      </c>
      <c r="AA1655" s="533" t="str">
        <f>六年级折返跑得分</f>
        <v/>
      </c>
      <c r="AB1655" s="515" t="str">
        <f>六年级等级</f>
        <v/>
      </c>
      <c r="AC1655" s="533" t="str">
        <f>六年级跳绳附加分</f>
        <v/>
      </c>
      <c r="AD1655" s="534" t="str">
        <f>六年级标准分</f>
        <v/>
      </c>
      <c r="AE1655" s="534" t="str">
        <f>六年级总分</f>
        <v/>
      </c>
      <c r="AF1655" s="517" t="str">
        <f>六年级等级</f>
        <v/>
      </c>
    </row>
    <row r="1656" spans="1:32">
      <c r="A1656" s="476">
        <v>624</v>
      </c>
      <c r="B1656" s="477">
        <v>44</v>
      </c>
      <c r="C1656" s="632"/>
      <c r="D1656" s="633"/>
      <c r="E1656" s="632"/>
      <c r="F1656" s="625"/>
      <c r="G1656" s="608"/>
      <c r="H1656" s="475"/>
      <c r="I1656" s="613"/>
      <c r="J1656" s="614"/>
      <c r="K1656" s="614"/>
      <c r="L1656" s="615"/>
      <c r="M1656" s="616"/>
      <c r="N1656" s="505" t="str">
        <f>六年级BMI</f>
        <v/>
      </c>
      <c r="O1656" s="499" t="str">
        <f>六年级BMI等级</f>
        <v/>
      </c>
      <c r="P1656" s="500" t="str">
        <f>六年级BMI得分</f>
        <v/>
      </c>
      <c r="Q1656" s="515" t="str">
        <f>六年级肺活量得分</f>
        <v/>
      </c>
      <c r="R1656" s="512" t="str">
        <f>六年级等级</f>
        <v/>
      </c>
      <c r="S1656" s="516" t="str">
        <f>六年级50米跑得分</f>
        <v/>
      </c>
      <c r="T1656" s="517" t="str">
        <f>六年级等级</f>
        <v/>
      </c>
      <c r="U1656" s="516" t="str">
        <f>六年级坐位体前屈得分</f>
        <v/>
      </c>
      <c r="V1656" s="517" t="str">
        <f>六年级等级</f>
        <v/>
      </c>
      <c r="W1656" s="516" t="str">
        <f>六年级一分钟跳绳得分</f>
        <v/>
      </c>
      <c r="X1656" s="517" t="str">
        <f>六年级等级</f>
        <v/>
      </c>
      <c r="Y1656" s="515" t="str">
        <f>六年级仰卧起坐得分</f>
        <v/>
      </c>
      <c r="Z1656" s="518" t="str">
        <f>六年级等级</f>
        <v/>
      </c>
      <c r="AA1656" s="533" t="str">
        <f>六年级折返跑得分</f>
        <v/>
      </c>
      <c r="AB1656" s="515" t="str">
        <f>六年级等级</f>
        <v/>
      </c>
      <c r="AC1656" s="533" t="str">
        <f>六年级跳绳附加分</f>
        <v/>
      </c>
      <c r="AD1656" s="534" t="str">
        <f>六年级标准分</f>
        <v/>
      </c>
      <c r="AE1656" s="534" t="str">
        <f>六年级总分</f>
        <v/>
      </c>
      <c r="AF1656" s="517" t="str">
        <f>六年级等级</f>
        <v/>
      </c>
    </row>
    <row r="1657" spans="1:32">
      <c r="A1657" s="476">
        <v>624</v>
      </c>
      <c r="B1657" s="477">
        <v>45</v>
      </c>
      <c r="C1657" s="632"/>
      <c r="D1657" s="633"/>
      <c r="E1657" s="632"/>
      <c r="F1657" s="625"/>
      <c r="G1657" s="608"/>
      <c r="H1657" s="475"/>
      <c r="I1657" s="613"/>
      <c r="J1657" s="614"/>
      <c r="K1657" s="614"/>
      <c r="L1657" s="615"/>
      <c r="M1657" s="616"/>
      <c r="N1657" s="505" t="str">
        <f>六年级BMI</f>
        <v/>
      </c>
      <c r="O1657" s="499" t="str">
        <f>六年级BMI等级</f>
        <v/>
      </c>
      <c r="P1657" s="500" t="str">
        <f>六年级BMI得分</f>
        <v/>
      </c>
      <c r="Q1657" s="515" t="str">
        <f>六年级肺活量得分</f>
        <v/>
      </c>
      <c r="R1657" s="512" t="str">
        <f>六年级等级</f>
        <v/>
      </c>
      <c r="S1657" s="516" t="str">
        <f>六年级50米跑得分</f>
        <v/>
      </c>
      <c r="T1657" s="517" t="str">
        <f>六年级等级</f>
        <v/>
      </c>
      <c r="U1657" s="516" t="str">
        <f>六年级坐位体前屈得分</f>
        <v/>
      </c>
      <c r="V1657" s="517" t="str">
        <f>六年级等级</f>
        <v/>
      </c>
      <c r="W1657" s="516" t="str">
        <f>六年级一分钟跳绳得分</f>
        <v/>
      </c>
      <c r="X1657" s="517" t="str">
        <f>六年级等级</f>
        <v/>
      </c>
      <c r="Y1657" s="515" t="str">
        <f>六年级仰卧起坐得分</f>
        <v/>
      </c>
      <c r="Z1657" s="518" t="str">
        <f>六年级等级</f>
        <v/>
      </c>
      <c r="AA1657" s="533" t="str">
        <f>六年级折返跑得分</f>
        <v/>
      </c>
      <c r="AB1657" s="515" t="str">
        <f>六年级等级</f>
        <v/>
      </c>
      <c r="AC1657" s="533" t="str">
        <f>六年级跳绳附加分</f>
        <v/>
      </c>
      <c r="AD1657" s="534" t="str">
        <f>六年级标准分</f>
        <v/>
      </c>
      <c r="AE1657" s="534" t="str">
        <f>六年级总分</f>
        <v/>
      </c>
      <c r="AF1657" s="517" t="str">
        <f>六年级等级</f>
        <v/>
      </c>
    </row>
    <row r="1658" spans="1:32">
      <c r="A1658" s="476">
        <v>624</v>
      </c>
      <c r="B1658" s="477">
        <v>46</v>
      </c>
      <c r="C1658" s="632"/>
      <c r="D1658" s="633"/>
      <c r="E1658" s="632"/>
      <c r="F1658" s="625"/>
      <c r="G1658" s="608"/>
      <c r="H1658" s="475"/>
      <c r="I1658" s="613"/>
      <c r="J1658" s="614"/>
      <c r="K1658" s="614"/>
      <c r="L1658" s="615"/>
      <c r="M1658" s="616"/>
      <c r="N1658" s="505" t="str">
        <f>六年级BMI</f>
        <v/>
      </c>
      <c r="O1658" s="499" t="str">
        <f>六年级BMI等级</f>
        <v/>
      </c>
      <c r="P1658" s="500" t="str">
        <f>六年级BMI得分</f>
        <v/>
      </c>
      <c r="Q1658" s="515" t="str">
        <f>六年级肺活量得分</f>
        <v/>
      </c>
      <c r="R1658" s="512" t="str">
        <f>六年级等级</f>
        <v/>
      </c>
      <c r="S1658" s="516" t="str">
        <f>六年级50米跑得分</f>
        <v/>
      </c>
      <c r="T1658" s="517" t="str">
        <f>六年级等级</f>
        <v/>
      </c>
      <c r="U1658" s="516" t="str">
        <f>六年级坐位体前屈得分</f>
        <v/>
      </c>
      <c r="V1658" s="517" t="str">
        <f>六年级等级</f>
        <v/>
      </c>
      <c r="W1658" s="516" t="str">
        <f>六年级一分钟跳绳得分</f>
        <v/>
      </c>
      <c r="X1658" s="517" t="str">
        <f>六年级等级</f>
        <v/>
      </c>
      <c r="Y1658" s="515" t="str">
        <f>六年级仰卧起坐得分</f>
        <v/>
      </c>
      <c r="Z1658" s="518" t="str">
        <f>六年级等级</f>
        <v/>
      </c>
      <c r="AA1658" s="533" t="str">
        <f>六年级折返跑得分</f>
        <v/>
      </c>
      <c r="AB1658" s="515" t="str">
        <f>六年级等级</f>
        <v/>
      </c>
      <c r="AC1658" s="533" t="str">
        <f>六年级跳绳附加分</f>
        <v/>
      </c>
      <c r="AD1658" s="534" t="str">
        <f>六年级标准分</f>
        <v/>
      </c>
      <c r="AE1658" s="534" t="str">
        <f>六年级总分</f>
        <v/>
      </c>
      <c r="AF1658" s="517" t="str">
        <f>六年级等级</f>
        <v/>
      </c>
    </row>
    <row r="1659" spans="1:32">
      <c r="A1659" s="476">
        <v>624</v>
      </c>
      <c r="B1659" s="477">
        <v>47</v>
      </c>
      <c r="C1659" s="632"/>
      <c r="D1659" s="633"/>
      <c r="E1659" s="632"/>
      <c r="F1659" s="625"/>
      <c r="G1659" s="608"/>
      <c r="H1659" s="475"/>
      <c r="I1659" s="613"/>
      <c r="J1659" s="614"/>
      <c r="K1659" s="614"/>
      <c r="L1659" s="615"/>
      <c r="M1659" s="616"/>
      <c r="N1659" s="505" t="str">
        <f>六年级BMI</f>
        <v/>
      </c>
      <c r="O1659" s="499" t="str">
        <f>六年级BMI等级</f>
        <v/>
      </c>
      <c r="P1659" s="500" t="str">
        <f>六年级BMI得分</f>
        <v/>
      </c>
      <c r="Q1659" s="515" t="str">
        <f>六年级肺活量得分</f>
        <v/>
      </c>
      <c r="R1659" s="512" t="str">
        <f>六年级等级</f>
        <v/>
      </c>
      <c r="S1659" s="516" t="str">
        <f>六年级50米跑得分</f>
        <v/>
      </c>
      <c r="T1659" s="517" t="str">
        <f>六年级等级</f>
        <v/>
      </c>
      <c r="U1659" s="516" t="str">
        <f>六年级坐位体前屈得分</f>
        <v/>
      </c>
      <c r="V1659" s="517" t="str">
        <f>六年级等级</f>
        <v/>
      </c>
      <c r="W1659" s="516" t="str">
        <f>六年级一分钟跳绳得分</f>
        <v/>
      </c>
      <c r="X1659" s="517" t="str">
        <f>六年级等级</f>
        <v/>
      </c>
      <c r="Y1659" s="515" t="str">
        <f>六年级仰卧起坐得分</f>
        <v/>
      </c>
      <c r="Z1659" s="518" t="str">
        <f>六年级等级</f>
        <v/>
      </c>
      <c r="AA1659" s="533" t="str">
        <f>六年级折返跑得分</f>
        <v/>
      </c>
      <c r="AB1659" s="515" t="str">
        <f>六年级等级</f>
        <v/>
      </c>
      <c r="AC1659" s="533" t="str">
        <f>六年级跳绳附加分</f>
        <v/>
      </c>
      <c r="AD1659" s="534" t="str">
        <f>六年级标准分</f>
        <v/>
      </c>
      <c r="AE1659" s="534" t="str">
        <f>六年级总分</f>
        <v/>
      </c>
      <c r="AF1659" s="517" t="str">
        <f>六年级等级</f>
        <v/>
      </c>
    </row>
    <row r="1660" spans="1:32">
      <c r="A1660" s="476">
        <v>624</v>
      </c>
      <c r="B1660" s="477">
        <v>48</v>
      </c>
      <c r="C1660" s="632"/>
      <c r="D1660" s="633"/>
      <c r="E1660" s="632"/>
      <c r="F1660" s="625"/>
      <c r="G1660" s="608"/>
      <c r="H1660" s="475"/>
      <c r="I1660" s="613"/>
      <c r="J1660" s="614"/>
      <c r="K1660" s="614"/>
      <c r="L1660" s="615"/>
      <c r="M1660" s="616"/>
      <c r="N1660" s="505" t="str">
        <f>六年级BMI</f>
        <v/>
      </c>
      <c r="O1660" s="499" t="str">
        <f>六年级BMI等级</f>
        <v/>
      </c>
      <c r="P1660" s="500" t="str">
        <f>六年级BMI得分</f>
        <v/>
      </c>
      <c r="Q1660" s="515" t="str">
        <f>六年级肺活量得分</f>
        <v/>
      </c>
      <c r="R1660" s="512" t="str">
        <f>六年级等级</f>
        <v/>
      </c>
      <c r="S1660" s="516" t="str">
        <f>六年级50米跑得分</f>
        <v/>
      </c>
      <c r="T1660" s="517" t="str">
        <f>六年级等级</f>
        <v/>
      </c>
      <c r="U1660" s="516" t="str">
        <f>六年级坐位体前屈得分</f>
        <v/>
      </c>
      <c r="V1660" s="517" t="str">
        <f>六年级等级</f>
        <v/>
      </c>
      <c r="W1660" s="516" t="str">
        <f>六年级一分钟跳绳得分</f>
        <v/>
      </c>
      <c r="X1660" s="517" t="str">
        <f>六年级等级</f>
        <v/>
      </c>
      <c r="Y1660" s="515" t="str">
        <f>六年级仰卧起坐得分</f>
        <v/>
      </c>
      <c r="Z1660" s="518" t="str">
        <f>六年级等级</f>
        <v/>
      </c>
      <c r="AA1660" s="533" t="str">
        <f>六年级折返跑得分</f>
        <v/>
      </c>
      <c r="AB1660" s="515" t="str">
        <f>六年级等级</f>
        <v/>
      </c>
      <c r="AC1660" s="533" t="str">
        <f>六年级跳绳附加分</f>
        <v/>
      </c>
      <c r="AD1660" s="534" t="str">
        <f>六年级标准分</f>
        <v/>
      </c>
      <c r="AE1660" s="534" t="str">
        <f>六年级总分</f>
        <v/>
      </c>
      <c r="AF1660" s="517" t="str">
        <f>六年级等级</f>
        <v/>
      </c>
    </row>
    <row r="1661" spans="1:32">
      <c r="A1661" s="476">
        <v>624</v>
      </c>
      <c r="B1661" s="477">
        <v>49</v>
      </c>
      <c r="C1661" s="632"/>
      <c r="D1661" s="633"/>
      <c r="E1661" s="632"/>
      <c r="F1661" s="625"/>
      <c r="G1661" s="608"/>
      <c r="H1661" s="475"/>
      <c r="I1661" s="613"/>
      <c r="J1661" s="614"/>
      <c r="K1661" s="614"/>
      <c r="L1661" s="615"/>
      <c r="M1661" s="616"/>
      <c r="N1661" s="505" t="str">
        <f>六年级BMI</f>
        <v/>
      </c>
      <c r="O1661" s="499" t="str">
        <f>六年级BMI等级</f>
        <v/>
      </c>
      <c r="P1661" s="500" t="str">
        <f>六年级BMI得分</f>
        <v/>
      </c>
      <c r="Q1661" s="515" t="str">
        <f>六年级肺活量得分</f>
        <v/>
      </c>
      <c r="R1661" s="512" t="str">
        <f>六年级等级</f>
        <v/>
      </c>
      <c r="S1661" s="516" t="str">
        <f>六年级50米跑得分</f>
        <v/>
      </c>
      <c r="T1661" s="517" t="str">
        <f>六年级等级</f>
        <v/>
      </c>
      <c r="U1661" s="516" t="str">
        <f>六年级坐位体前屈得分</f>
        <v/>
      </c>
      <c r="V1661" s="517" t="str">
        <f>六年级等级</f>
        <v/>
      </c>
      <c r="W1661" s="516" t="str">
        <f>六年级一分钟跳绳得分</f>
        <v/>
      </c>
      <c r="X1661" s="517" t="str">
        <f>六年级等级</f>
        <v/>
      </c>
      <c r="Y1661" s="515" t="str">
        <f>六年级仰卧起坐得分</f>
        <v/>
      </c>
      <c r="Z1661" s="518" t="str">
        <f>六年级等级</f>
        <v/>
      </c>
      <c r="AA1661" s="533" t="str">
        <f>六年级折返跑得分</f>
        <v/>
      </c>
      <c r="AB1661" s="515" t="str">
        <f>六年级等级</f>
        <v/>
      </c>
      <c r="AC1661" s="533" t="str">
        <f>六年级跳绳附加分</f>
        <v/>
      </c>
      <c r="AD1661" s="534" t="str">
        <f>六年级标准分</f>
        <v/>
      </c>
      <c r="AE1661" s="534" t="str">
        <f>六年级总分</f>
        <v/>
      </c>
      <c r="AF1661" s="517" t="str">
        <f>六年级等级</f>
        <v/>
      </c>
    </row>
    <row r="1662" spans="1:32">
      <c r="A1662" s="476">
        <v>624</v>
      </c>
      <c r="B1662" s="477">
        <v>50</v>
      </c>
      <c r="C1662" s="632"/>
      <c r="D1662" s="633"/>
      <c r="E1662" s="632"/>
      <c r="F1662" s="625"/>
      <c r="G1662" s="608"/>
      <c r="H1662" s="475"/>
      <c r="I1662" s="613"/>
      <c r="J1662" s="614"/>
      <c r="K1662" s="614"/>
      <c r="L1662" s="615"/>
      <c r="M1662" s="616"/>
      <c r="N1662" s="505" t="str">
        <f>六年级BMI</f>
        <v/>
      </c>
      <c r="O1662" s="499" t="str">
        <f>六年级BMI等级</f>
        <v/>
      </c>
      <c r="P1662" s="500" t="str">
        <f>六年级BMI得分</f>
        <v/>
      </c>
      <c r="Q1662" s="515" t="str">
        <f>六年级肺活量得分</f>
        <v/>
      </c>
      <c r="R1662" s="512" t="str">
        <f>六年级等级</f>
        <v/>
      </c>
      <c r="S1662" s="516" t="str">
        <f>六年级50米跑得分</f>
        <v/>
      </c>
      <c r="T1662" s="517" t="str">
        <f>六年级等级</f>
        <v/>
      </c>
      <c r="U1662" s="516" t="str">
        <f>六年级坐位体前屈得分</f>
        <v/>
      </c>
      <c r="V1662" s="517" t="str">
        <f>六年级等级</f>
        <v/>
      </c>
      <c r="W1662" s="516" t="str">
        <f>六年级一分钟跳绳得分</f>
        <v/>
      </c>
      <c r="X1662" s="517" t="str">
        <f>六年级等级</f>
        <v/>
      </c>
      <c r="Y1662" s="515" t="str">
        <f>六年级仰卧起坐得分</f>
        <v/>
      </c>
      <c r="Z1662" s="518" t="str">
        <f>六年级等级</f>
        <v/>
      </c>
      <c r="AA1662" s="533" t="str">
        <f>六年级折返跑得分</f>
        <v/>
      </c>
      <c r="AB1662" s="515" t="str">
        <f>六年级等级</f>
        <v/>
      </c>
      <c r="AC1662" s="533" t="str">
        <f>六年级跳绳附加分</f>
        <v/>
      </c>
      <c r="AD1662" s="534" t="str">
        <f>六年级标准分</f>
        <v/>
      </c>
      <c r="AE1662" s="534" t="str">
        <f>六年级总分</f>
        <v/>
      </c>
      <c r="AF1662" s="517" t="str">
        <f>六年级等级</f>
        <v/>
      </c>
    </row>
    <row r="1663" spans="1:32">
      <c r="A1663" s="476">
        <v>624</v>
      </c>
      <c r="B1663" s="477">
        <v>51</v>
      </c>
      <c r="C1663" s="632"/>
      <c r="D1663" s="633"/>
      <c r="E1663" s="632"/>
      <c r="F1663" s="625"/>
      <c r="G1663" s="608"/>
      <c r="H1663" s="475"/>
      <c r="I1663" s="613"/>
      <c r="J1663" s="614"/>
      <c r="K1663" s="614"/>
      <c r="L1663" s="615"/>
      <c r="M1663" s="616"/>
      <c r="N1663" s="505" t="str">
        <f>六年级BMI</f>
        <v/>
      </c>
      <c r="O1663" s="499" t="str">
        <f>六年级BMI等级</f>
        <v/>
      </c>
      <c r="P1663" s="500" t="str">
        <f>六年级BMI得分</f>
        <v/>
      </c>
      <c r="Q1663" s="515" t="str">
        <f>六年级肺活量得分</f>
        <v/>
      </c>
      <c r="R1663" s="512" t="str">
        <f>六年级等级</f>
        <v/>
      </c>
      <c r="S1663" s="516" t="str">
        <f>六年级50米跑得分</f>
        <v/>
      </c>
      <c r="T1663" s="517" t="str">
        <f>六年级等级</f>
        <v/>
      </c>
      <c r="U1663" s="516" t="str">
        <f>六年级坐位体前屈得分</f>
        <v/>
      </c>
      <c r="V1663" s="517" t="str">
        <f>六年级等级</f>
        <v/>
      </c>
      <c r="W1663" s="516" t="str">
        <f>六年级一分钟跳绳得分</f>
        <v/>
      </c>
      <c r="X1663" s="517" t="str">
        <f>六年级等级</f>
        <v/>
      </c>
      <c r="Y1663" s="515" t="str">
        <f>六年级仰卧起坐得分</f>
        <v/>
      </c>
      <c r="Z1663" s="518" t="str">
        <f>六年级等级</f>
        <v/>
      </c>
      <c r="AA1663" s="533" t="str">
        <f>六年级折返跑得分</f>
        <v/>
      </c>
      <c r="AB1663" s="515" t="str">
        <f>六年级等级</f>
        <v/>
      </c>
      <c r="AC1663" s="533" t="str">
        <f>六年级跳绳附加分</f>
        <v/>
      </c>
      <c r="AD1663" s="534" t="str">
        <f>六年级标准分</f>
        <v/>
      </c>
      <c r="AE1663" s="534" t="str">
        <f>六年级总分</f>
        <v/>
      </c>
      <c r="AF1663" s="517" t="str">
        <f>六年级等级</f>
        <v/>
      </c>
    </row>
    <row r="1664" spans="1:32">
      <c r="A1664" s="476">
        <v>624</v>
      </c>
      <c r="B1664" s="477">
        <v>52</v>
      </c>
      <c r="C1664" s="632"/>
      <c r="D1664" s="633"/>
      <c r="E1664" s="632"/>
      <c r="F1664" s="625"/>
      <c r="G1664" s="608"/>
      <c r="H1664" s="475"/>
      <c r="I1664" s="613"/>
      <c r="J1664" s="614"/>
      <c r="K1664" s="614"/>
      <c r="L1664" s="615"/>
      <c r="M1664" s="616"/>
      <c r="N1664" s="505" t="str">
        <f>六年级BMI</f>
        <v/>
      </c>
      <c r="O1664" s="499" t="str">
        <f>六年级BMI等级</f>
        <v/>
      </c>
      <c r="P1664" s="500" t="str">
        <f>六年级BMI得分</f>
        <v/>
      </c>
      <c r="Q1664" s="515" t="str">
        <f>六年级肺活量得分</f>
        <v/>
      </c>
      <c r="R1664" s="512" t="str">
        <f>六年级等级</f>
        <v/>
      </c>
      <c r="S1664" s="516" t="str">
        <f>六年级50米跑得分</f>
        <v/>
      </c>
      <c r="T1664" s="517" t="str">
        <f>六年级等级</f>
        <v/>
      </c>
      <c r="U1664" s="516" t="str">
        <f>六年级坐位体前屈得分</f>
        <v/>
      </c>
      <c r="V1664" s="517" t="str">
        <f>六年级等级</f>
        <v/>
      </c>
      <c r="W1664" s="516" t="str">
        <f>六年级一分钟跳绳得分</f>
        <v/>
      </c>
      <c r="X1664" s="517" t="str">
        <f>六年级等级</f>
        <v/>
      </c>
      <c r="Y1664" s="515" t="str">
        <f>六年级仰卧起坐得分</f>
        <v/>
      </c>
      <c r="Z1664" s="518" t="str">
        <f>六年级等级</f>
        <v/>
      </c>
      <c r="AA1664" s="533" t="str">
        <f>六年级折返跑得分</f>
        <v/>
      </c>
      <c r="AB1664" s="515" t="str">
        <f>六年级等级</f>
        <v/>
      </c>
      <c r="AC1664" s="533" t="str">
        <f>六年级跳绳附加分</f>
        <v/>
      </c>
      <c r="AD1664" s="534" t="str">
        <f>六年级标准分</f>
        <v/>
      </c>
      <c r="AE1664" s="534" t="str">
        <f>六年级总分</f>
        <v/>
      </c>
      <c r="AF1664" s="517" t="str">
        <f>六年级等级</f>
        <v/>
      </c>
    </row>
    <row r="1665" spans="1:32">
      <c r="A1665" s="476">
        <v>624</v>
      </c>
      <c r="B1665" s="477">
        <v>53</v>
      </c>
      <c r="C1665" s="632"/>
      <c r="D1665" s="633"/>
      <c r="E1665" s="632"/>
      <c r="F1665" s="625"/>
      <c r="G1665" s="608"/>
      <c r="H1665" s="475"/>
      <c r="I1665" s="613"/>
      <c r="J1665" s="614"/>
      <c r="K1665" s="614"/>
      <c r="L1665" s="615"/>
      <c r="M1665" s="616"/>
      <c r="N1665" s="505" t="str">
        <f>六年级BMI</f>
        <v/>
      </c>
      <c r="O1665" s="499" t="str">
        <f>六年级BMI等级</f>
        <v/>
      </c>
      <c r="P1665" s="500" t="str">
        <f>六年级BMI得分</f>
        <v/>
      </c>
      <c r="Q1665" s="515" t="str">
        <f>六年级肺活量得分</f>
        <v/>
      </c>
      <c r="R1665" s="512" t="str">
        <f>六年级等级</f>
        <v/>
      </c>
      <c r="S1665" s="516" t="str">
        <f>六年级50米跑得分</f>
        <v/>
      </c>
      <c r="T1665" s="517" t="str">
        <f>六年级等级</f>
        <v/>
      </c>
      <c r="U1665" s="516" t="str">
        <f>六年级坐位体前屈得分</f>
        <v/>
      </c>
      <c r="V1665" s="517" t="str">
        <f>六年级等级</f>
        <v/>
      </c>
      <c r="W1665" s="516" t="str">
        <f>六年级一分钟跳绳得分</f>
        <v/>
      </c>
      <c r="X1665" s="517" t="str">
        <f>六年级等级</f>
        <v/>
      </c>
      <c r="Y1665" s="515" t="str">
        <f>六年级仰卧起坐得分</f>
        <v/>
      </c>
      <c r="Z1665" s="518" t="str">
        <f>六年级等级</f>
        <v/>
      </c>
      <c r="AA1665" s="533" t="str">
        <f>六年级折返跑得分</f>
        <v/>
      </c>
      <c r="AB1665" s="515" t="str">
        <f>六年级等级</f>
        <v/>
      </c>
      <c r="AC1665" s="533" t="str">
        <f>六年级跳绳附加分</f>
        <v/>
      </c>
      <c r="AD1665" s="534" t="str">
        <f>六年级标准分</f>
        <v/>
      </c>
      <c r="AE1665" s="534" t="str">
        <f>六年级总分</f>
        <v/>
      </c>
      <c r="AF1665" s="517" t="str">
        <f>六年级等级</f>
        <v/>
      </c>
    </row>
    <row r="1666" spans="1:32">
      <c r="A1666" s="476">
        <v>624</v>
      </c>
      <c r="B1666" s="477">
        <v>54</v>
      </c>
      <c r="C1666" s="632"/>
      <c r="D1666" s="633"/>
      <c r="E1666" s="632"/>
      <c r="F1666" s="625"/>
      <c r="G1666" s="608"/>
      <c r="H1666" s="475"/>
      <c r="I1666" s="613"/>
      <c r="J1666" s="614"/>
      <c r="K1666" s="614"/>
      <c r="L1666" s="615"/>
      <c r="M1666" s="616"/>
      <c r="N1666" s="505" t="str">
        <f>六年级BMI</f>
        <v/>
      </c>
      <c r="O1666" s="499" t="str">
        <f>六年级BMI等级</f>
        <v/>
      </c>
      <c r="P1666" s="500" t="str">
        <f>六年级BMI得分</f>
        <v/>
      </c>
      <c r="Q1666" s="515" t="str">
        <f>六年级肺活量得分</f>
        <v/>
      </c>
      <c r="R1666" s="512" t="str">
        <f>六年级等级</f>
        <v/>
      </c>
      <c r="S1666" s="516" t="str">
        <f>六年级50米跑得分</f>
        <v/>
      </c>
      <c r="T1666" s="517" t="str">
        <f>六年级等级</f>
        <v/>
      </c>
      <c r="U1666" s="516" t="str">
        <f>六年级坐位体前屈得分</f>
        <v/>
      </c>
      <c r="V1666" s="517" t="str">
        <f>六年级等级</f>
        <v/>
      </c>
      <c r="W1666" s="516" t="str">
        <f>六年级一分钟跳绳得分</f>
        <v/>
      </c>
      <c r="X1666" s="517" t="str">
        <f>六年级等级</f>
        <v/>
      </c>
      <c r="Y1666" s="515" t="str">
        <f>六年级仰卧起坐得分</f>
        <v/>
      </c>
      <c r="Z1666" s="518" t="str">
        <f>六年级等级</f>
        <v/>
      </c>
      <c r="AA1666" s="533" t="str">
        <f>六年级折返跑得分</f>
        <v/>
      </c>
      <c r="AB1666" s="515" t="str">
        <f>六年级等级</f>
        <v/>
      </c>
      <c r="AC1666" s="533" t="str">
        <f>六年级跳绳附加分</f>
        <v/>
      </c>
      <c r="AD1666" s="534" t="str">
        <f>六年级标准分</f>
        <v/>
      </c>
      <c r="AE1666" s="534" t="str">
        <f>六年级总分</f>
        <v/>
      </c>
      <c r="AF1666" s="517" t="str">
        <f>六年级等级</f>
        <v/>
      </c>
    </row>
    <row r="1667" spans="1:32">
      <c r="A1667" s="476">
        <v>624</v>
      </c>
      <c r="B1667" s="477">
        <v>55</v>
      </c>
      <c r="C1667" s="632"/>
      <c r="D1667" s="633"/>
      <c r="E1667" s="632"/>
      <c r="F1667" s="625"/>
      <c r="G1667" s="608"/>
      <c r="H1667" s="475"/>
      <c r="I1667" s="613"/>
      <c r="J1667" s="614"/>
      <c r="K1667" s="614"/>
      <c r="L1667" s="615"/>
      <c r="M1667" s="616"/>
      <c r="N1667" s="505" t="str">
        <f>六年级BMI</f>
        <v/>
      </c>
      <c r="O1667" s="499" t="str">
        <f>六年级BMI等级</f>
        <v/>
      </c>
      <c r="P1667" s="500" t="str">
        <f>六年级BMI得分</f>
        <v/>
      </c>
      <c r="Q1667" s="515" t="str">
        <f>六年级肺活量得分</f>
        <v/>
      </c>
      <c r="R1667" s="512" t="str">
        <f>六年级等级</f>
        <v/>
      </c>
      <c r="S1667" s="516" t="str">
        <f>六年级50米跑得分</f>
        <v/>
      </c>
      <c r="T1667" s="517" t="str">
        <f>六年级等级</f>
        <v/>
      </c>
      <c r="U1667" s="516" t="str">
        <f>六年级坐位体前屈得分</f>
        <v/>
      </c>
      <c r="V1667" s="517" t="str">
        <f>六年级等级</f>
        <v/>
      </c>
      <c r="W1667" s="516" t="str">
        <f>六年级一分钟跳绳得分</f>
        <v/>
      </c>
      <c r="X1667" s="517" t="str">
        <f>六年级等级</f>
        <v/>
      </c>
      <c r="Y1667" s="515" t="str">
        <f>六年级仰卧起坐得分</f>
        <v/>
      </c>
      <c r="Z1667" s="518" t="str">
        <f>六年级等级</f>
        <v/>
      </c>
      <c r="AA1667" s="533" t="str">
        <f>六年级折返跑得分</f>
        <v/>
      </c>
      <c r="AB1667" s="515" t="str">
        <f>六年级等级</f>
        <v/>
      </c>
      <c r="AC1667" s="533" t="str">
        <f>六年级跳绳附加分</f>
        <v/>
      </c>
      <c r="AD1667" s="534" t="str">
        <f>六年级标准分</f>
        <v/>
      </c>
      <c r="AE1667" s="534" t="str">
        <f>六年级总分</f>
        <v/>
      </c>
      <c r="AF1667" s="517" t="str">
        <f>六年级等级</f>
        <v/>
      </c>
    </row>
    <row r="1668" spans="1:32">
      <c r="A1668" s="476">
        <v>624</v>
      </c>
      <c r="B1668" s="477">
        <v>56</v>
      </c>
      <c r="C1668" s="632"/>
      <c r="D1668" s="633"/>
      <c r="E1668" s="632"/>
      <c r="F1668" s="625"/>
      <c r="G1668" s="608"/>
      <c r="H1668" s="475"/>
      <c r="I1668" s="613"/>
      <c r="J1668" s="614"/>
      <c r="K1668" s="614"/>
      <c r="L1668" s="615"/>
      <c r="M1668" s="616"/>
      <c r="N1668" s="505" t="str">
        <f>六年级BMI</f>
        <v/>
      </c>
      <c r="O1668" s="499" t="str">
        <f>六年级BMI等级</f>
        <v/>
      </c>
      <c r="P1668" s="500" t="str">
        <f>六年级BMI得分</f>
        <v/>
      </c>
      <c r="Q1668" s="515" t="str">
        <f>六年级肺活量得分</f>
        <v/>
      </c>
      <c r="R1668" s="512" t="str">
        <f>六年级等级</f>
        <v/>
      </c>
      <c r="S1668" s="516" t="str">
        <f>六年级50米跑得分</f>
        <v/>
      </c>
      <c r="T1668" s="517" t="str">
        <f>六年级等级</f>
        <v/>
      </c>
      <c r="U1668" s="516" t="str">
        <f>六年级坐位体前屈得分</f>
        <v/>
      </c>
      <c r="V1668" s="517" t="str">
        <f>六年级等级</f>
        <v/>
      </c>
      <c r="W1668" s="516" t="str">
        <f>六年级一分钟跳绳得分</f>
        <v/>
      </c>
      <c r="X1668" s="517" t="str">
        <f>六年级等级</f>
        <v/>
      </c>
      <c r="Y1668" s="515" t="str">
        <f>六年级仰卧起坐得分</f>
        <v/>
      </c>
      <c r="Z1668" s="518" t="str">
        <f>六年级等级</f>
        <v/>
      </c>
      <c r="AA1668" s="533" t="str">
        <f>六年级折返跑得分</f>
        <v/>
      </c>
      <c r="AB1668" s="515" t="str">
        <f>六年级等级</f>
        <v/>
      </c>
      <c r="AC1668" s="533" t="str">
        <f>六年级跳绳附加分</f>
        <v/>
      </c>
      <c r="AD1668" s="534" t="str">
        <f>六年级标准分</f>
        <v/>
      </c>
      <c r="AE1668" s="534" t="str">
        <f>六年级总分</f>
        <v/>
      </c>
      <c r="AF1668" s="517" t="str">
        <f>六年级等级</f>
        <v/>
      </c>
    </row>
    <row r="1669" spans="1:32">
      <c r="A1669" s="476">
        <v>624</v>
      </c>
      <c r="B1669" s="477">
        <v>57</v>
      </c>
      <c r="C1669" s="632"/>
      <c r="D1669" s="633"/>
      <c r="E1669" s="632"/>
      <c r="F1669" s="625"/>
      <c r="G1669" s="608"/>
      <c r="H1669" s="475"/>
      <c r="I1669" s="613"/>
      <c r="J1669" s="614"/>
      <c r="K1669" s="614"/>
      <c r="L1669" s="615"/>
      <c r="M1669" s="616"/>
      <c r="N1669" s="505" t="str">
        <f>六年级BMI</f>
        <v/>
      </c>
      <c r="O1669" s="499" t="str">
        <f>六年级BMI等级</f>
        <v/>
      </c>
      <c r="P1669" s="500" t="str">
        <f>六年级BMI得分</f>
        <v/>
      </c>
      <c r="Q1669" s="515" t="str">
        <f>六年级肺活量得分</f>
        <v/>
      </c>
      <c r="R1669" s="512" t="str">
        <f>六年级等级</f>
        <v/>
      </c>
      <c r="S1669" s="516" t="str">
        <f>六年级50米跑得分</f>
        <v/>
      </c>
      <c r="T1669" s="517" t="str">
        <f>六年级等级</f>
        <v/>
      </c>
      <c r="U1669" s="516" t="str">
        <f>六年级坐位体前屈得分</f>
        <v/>
      </c>
      <c r="V1669" s="517" t="str">
        <f>六年级等级</f>
        <v/>
      </c>
      <c r="W1669" s="516" t="str">
        <f>六年级一分钟跳绳得分</f>
        <v/>
      </c>
      <c r="X1669" s="517" t="str">
        <f>六年级等级</f>
        <v/>
      </c>
      <c r="Y1669" s="515" t="str">
        <f>六年级仰卧起坐得分</f>
        <v/>
      </c>
      <c r="Z1669" s="518" t="str">
        <f>六年级等级</f>
        <v/>
      </c>
      <c r="AA1669" s="533" t="str">
        <f>六年级折返跑得分</f>
        <v/>
      </c>
      <c r="AB1669" s="515" t="str">
        <f>六年级等级</f>
        <v/>
      </c>
      <c r="AC1669" s="533" t="str">
        <f>六年级跳绳附加分</f>
        <v/>
      </c>
      <c r="AD1669" s="534" t="str">
        <f>六年级标准分</f>
        <v/>
      </c>
      <c r="AE1669" s="534" t="str">
        <f>六年级总分</f>
        <v/>
      </c>
      <c r="AF1669" s="517" t="str">
        <f>六年级等级</f>
        <v/>
      </c>
    </row>
    <row r="1670" spans="1:32">
      <c r="A1670" s="476">
        <v>624</v>
      </c>
      <c r="B1670" s="477">
        <v>58</v>
      </c>
      <c r="C1670" s="632"/>
      <c r="D1670" s="633"/>
      <c r="E1670" s="632"/>
      <c r="F1670" s="625"/>
      <c r="G1670" s="608"/>
      <c r="H1670" s="475"/>
      <c r="I1670" s="613"/>
      <c r="J1670" s="614"/>
      <c r="K1670" s="614"/>
      <c r="L1670" s="615"/>
      <c r="M1670" s="616"/>
      <c r="N1670" s="505" t="str">
        <f>六年级BMI</f>
        <v/>
      </c>
      <c r="O1670" s="499" t="str">
        <f>六年级BMI等级</f>
        <v/>
      </c>
      <c r="P1670" s="500" t="str">
        <f>六年级BMI得分</f>
        <v/>
      </c>
      <c r="Q1670" s="515" t="str">
        <f>六年级肺活量得分</f>
        <v/>
      </c>
      <c r="R1670" s="512" t="str">
        <f>六年级等级</f>
        <v/>
      </c>
      <c r="S1670" s="516" t="str">
        <f>六年级50米跑得分</f>
        <v/>
      </c>
      <c r="T1670" s="517" t="str">
        <f>六年级等级</f>
        <v/>
      </c>
      <c r="U1670" s="516" t="str">
        <f>六年级坐位体前屈得分</f>
        <v/>
      </c>
      <c r="V1670" s="517" t="str">
        <f>六年级等级</f>
        <v/>
      </c>
      <c r="W1670" s="516" t="str">
        <f>六年级一分钟跳绳得分</f>
        <v/>
      </c>
      <c r="X1670" s="517" t="str">
        <f>六年级等级</f>
        <v/>
      </c>
      <c r="Y1670" s="515" t="str">
        <f>六年级仰卧起坐得分</f>
        <v/>
      </c>
      <c r="Z1670" s="518" t="str">
        <f>六年级等级</f>
        <v/>
      </c>
      <c r="AA1670" s="533" t="str">
        <f>六年级折返跑得分</f>
        <v/>
      </c>
      <c r="AB1670" s="515" t="str">
        <f>六年级等级</f>
        <v/>
      </c>
      <c r="AC1670" s="533" t="str">
        <f>六年级跳绳附加分</f>
        <v/>
      </c>
      <c r="AD1670" s="534" t="str">
        <f>六年级标准分</f>
        <v/>
      </c>
      <c r="AE1670" s="534" t="str">
        <f>六年级总分</f>
        <v/>
      </c>
      <c r="AF1670" s="517" t="str">
        <f>六年级等级</f>
        <v/>
      </c>
    </row>
    <row r="1671" spans="1:32">
      <c r="A1671" s="476">
        <v>624</v>
      </c>
      <c r="B1671" s="477">
        <v>59</v>
      </c>
      <c r="C1671" s="632"/>
      <c r="D1671" s="633"/>
      <c r="E1671" s="632"/>
      <c r="F1671" s="625"/>
      <c r="G1671" s="608"/>
      <c r="H1671" s="475"/>
      <c r="I1671" s="613"/>
      <c r="J1671" s="614"/>
      <c r="K1671" s="614"/>
      <c r="L1671" s="615"/>
      <c r="M1671" s="616"/>
      <c r="N1671" s="505" t="str">
        <f>六年级BMI</f>
        <v/>
      </c>
      <c r="O1671" s="499" t="str">
        <f>六年级BMI等级</f>
        <v/>
      </c>
      <c r="P1671" s="500" t="str">
        <f>六年级BMI得分</f>
        <v/>
      </c>
      <c r="Q1671" s="515" t="str">
        <f>六年级肺活量得分</f>
        <v/>
      </c>
      <c r="R1671" s="512" t="str">
        <f>六年级等级</f>
        <v/>
      </c>
      <c r="S1671" s="516" t="str">
        <f>六年级50米跑得分</f>
        <v/>
      </c>
      <c r="T1671" s="517" t="str">
        <f>六年级等级</f>
        <v/>
      </c>
      <c r="U1671" s="516" t="str">
        <f>六年级坐位体前屈得分</f>
        <v/>
      </c>
      <c r="V1671" s="517" t="str">
        <f>六年级等级</f>
        <v/>
      </c>
      <c r="W1671" s="516" t="str">
        <f>六年级一分钟跳绳得分</f>
        <v/>
      </c>
      <c r="X1671" s="517" t="str">
        <f>六年级等级</f>
        <v/>
      </c>
      <c r="Y1671" s="515" t="str">
        <f>六年级仰卧起坐得分</f>
        <v/>
      </c>
      <c r="Z1671" s="518" t="str">
        <f>六年级等级</f>
        <v/>
      </c>
      <c r="AA1671" s="533" t="str">
        <f>六年级折返跑得分</f>
        <v/>
      </c>
      <c r="AB1671" s="515" t="str">
        <f>六年级等级</f>
        <v/>
      </c>
      <c r="AC1671" s="533" t="str">
        <f>六年级跳绳附加分</f>
        <v/>
      </c>
      <c r="AD1671" s="534" t="str">
        <f>六年级标准分</f>
        <v/>
      </c>
      <c r="AE1671" s="534" t="str">
        <f>六年级总分</f>
        <v/>
      </c>
      <c r="AF1671" s="517" t="str">
        <f>六年级等级</f>
        <v/>
      </c>
    </row>
    <row r="1672" spans="1:32">
      <c r="A1672" s="476">
        <v>624</v>
      </c>
      <c r="B1672" s="477">
        <v>60</v>
      </c>
      <c r="C1672" s="632"/>
      <c r="D1672" s="633"/>
      <c r="E1672" s="632"/>
      <c r="F1672" s="625"/>
      <c r="G1672" s="608"/>
      <c r="H1672" s="475"/>
      <c r="I1672" s="613"/>
      <c r="J1672" s="614"/>
      <c r="K1672" s="614"/>
      <c r="L1672" s="615"/>
      <c r="M1672" s="616"/>
      <c r="N1672" s="505" t="str">
        <f>六年级BMI</f>
        <v/>
      </c>
      <c r="O1672" s="499" t="str">
        <f>六年级BMI等级</f>
        <v/>
      </c>
      <c r="P1672" s="500" t="str">
        <f>六年级BMI得分</f>
        <v/>
      </c>
      <c r="Q1672" s="515" t="str">
        <f>六年级肺活量得分</f>
        <v/>
      </c>
      <c r="R1672" s="512" t="str">
        <f>六年级等级</f>
        <v/>
      </c>
      <c r="S1672" s="516" t="str">
        <f>六年级50米跑得分</f>
        <v/>
      </c>
      <c r="T1672" s="517" t="str">
        <f>六年级等级</f>
        <v/>
      </c>
      <c r="U1672" s="516" t="str">
        <f>六年级坐位体前屈得分</f>
        <v/>
      </c>
      <c r="V1672" s="517" t="str">
        <f>六年级等级</f>
        <v/>
      </c>
      <c r="W1672" s="516" t="str">
        <f>六年级一分钟跳绳得分</f>
        <v/>
      </c>
      <c r="X1672" s="517" t="str">
        <f>六年级等级</f>
        <v/>
      </c>
      <c r="Y1672" s="515" t="str">
        <f>六年级仰卧起坐得分</f>
        <v/>
      </c>
      <c r="Z1672" s="518" t="str">
        <f>六年级等级</f>
        <v/>
      </c>
      <c r="AA1672" s="533" t="str">
        <f>六年级折返跑得分</f>
        <v/>
      </c>
      <c r="AB1672" s="515" t="str">
        <f>六年级等级</f>
        <v/>
      </c>
      <c r="AC1672" s="533" t="str">
        <f>六年级跳绳附加分</f>
        <v/>
      </c>
      <c r="AD1672" s="534" t="str">
        <f>六年级标准分</f>
        <v/>
      </c>
      <c r="AE1672" s="534" t="str">
        <f>六年级总分</f>
        <v/>
      </c>
      <c r="AF1672" s="517" t="str">
        <f>六年级等级</f>
        <v/>
      </c>
    </row>
    <row r="1673" spans="1:32">
      <c r="A1673" s="476">
        <v>624</v>
      </c>
      <c r="B1673" s="477">
        <v>61</v>
      </c>
      <c r="C1673" s="632"/>
      <c r="D1673" s="633"/>
      <c r="E1673" s="632"/>
      <c r="F1673" s="625"/>
      <c r="G1673" s="608"/>
      <c r="H1673" s="475"/>
      <c r="I1673" s="613"/>
      <c r="J1673" s="614"/>
      <c r="K1673" s="614"/>
      <c r="L1673" s="615"/>
      <c r="M1673" s="616"/>
      <c r="N1673" s="505" t="str">
        <f>六年级BMI</f>
        <v/>
      </c>
      <c r="O1673" s="499" t="str">
        <f>六年级BMI等级</f>
        <v/>
      </c>
      <c r="P1673" s="500" t="str">
        <f>六年级BMI得分</f>
        <v/>
      </c>
      <c r="Q1673" s="515" t="str">
        <f>六年级肺活量得分</f>
        <v/>
      </c>
      <c r="R1673" s="512" t="str">
        <f>六年级等级</f>
        <v/>
      </c>
      <c r="S1673" s="516" t="str">
        <f>六年级50米跑得分</f>
        <v/>
      </c>
      <c r="T1673" s="517" t="str">
        <f>六年级等级</f>
        <v/>
      </c>
      <c r="U1673" s="516" t="str">
        <f>六年级坐位体前屈得分</f>
        <v/>
      </c>
      <c r="V1673" s="517" t="str">
        <f>六年级等级</f>
        <v/>
      </c>
      <c r="W1673" s="516" t="str">
        <f>六年级一分钟跳绳得分</f>
        <v/>
      </c>
      <c r="X1673" s="517" t="str">
        <f>六年级等级</f>
        <v/>
      </c>
      <c r="Y1673" s="515" t="str">
        <f>六年级仰卧起坐得分</f>
        <v/>
      </c>
      <c r="Z1673" s="518" t="str">
        <f>六年级等级</f>
        <v/>
      </c>
      <c r="AA1673" s="533" t="str">
        <f>六年级折返跑得分</f>
        <v/>
      </c>
      <c r="AB1673" s="515" t="str">
        <f>六年级等级</f>
        <v/>
      </c>
      <c r="AC1673" s="533" t="str">
        <f>六年级跳绳附加分</f>
        <v/>
      </c>
      <c r="AD1673" s="534" t="str">
        <f>六年级标准分</f>
        <v/>
      </c>
      <c r="AE1673" s="534" t="str">
        <f>六年级总分</f>
        <v/>
      </c>
      <c r="AF1673" s="517" t="str">
        <f>六年级等级</f>
        <v/>
      </c>
    </row>
    <row r="1674" spans="1:32">
      <c r="A1674" s="476">
        <v>624</v>
      </c>
      <c r="B1674" s="477">
        <v>62</v>
      </c>
      <c r="C1674" s="632"/>
      <c r="D1674" s="633"/>
      <c r="E1674" s="632"/>
      <c r="F1674" s="625"/>
      <c r="G1674" s="608"/>
      <c r="H1674" s="475"/>
      <c r="I1674" s="613"/>
      <c r="J1674" s="614"/>
      <c r="K1674" s="614"/>
      <c r="L1674" s="615"/>
      <c r="M1674" s="616"/>
      <c r="N1674" s="505" t="str">
        <f>六年级BMI</f>
        <v/>
      </c>
      <c r="O1674" s="499" t="str">
        <f>六年级BMI等级</f>
        <v/>
      </c>
      <c r="P1674" s="500" t="str">
        <f>六年级BMI得分</f>
        <v/>
      </c>
      <c r="Q1674" s="515" t="str">
        <f>六年级肺活量得分</f>
        <v/>
      </c>
      <c r="R1674" s="512" t="str">
        <f>六年级等级</f>
        <v/>
      </c>
      <c r="S1674" s="516" t="str">
        <f>六年级50米跑得分</f>
        <v/>
      </c>
      <c r="T1674" s="517" t="str">
        <f>六年级等级</f>
        <v/>
      </c>
      <c r="U1674" s="516" t="str">
        <f>六年级坐位体前屈得分</f>
        <v/>
      </c>
      <c r="V1674" s="517" t="str">
        <f>六年级等级</f>
        <v/>
      </c>
      <c r="W1674" s="516" t="str">
        <f>六年级一分钟跳绳得分</f>
        <v/>
      </c>
      <c r="X1674" s="517" t="str">
        <f>六年级等级</f>
        <v/>
      </c>
      <c r="Y1674" s="515" t="str">
        <f>六年级仰卧起坐得分</f>
        <v/>
      </c>
      <c r="Z1674" s="518" t="str">
        <f>六年级等级</f>
        <v/>
      </c>
      <c r="AA1674" s="533" t="str">
        <f>六年级折返跑得分</f>
        <v/>
      </c>
      <c r="AB1674" s="515" t="str">
        <f>六年级等级</f>
        <v/>
      </c>
      <c r="AC1674" s="533" t="str">
        <f>六年级跳绳附加分</f>
        <v/>
      </c>
      <c r="AD1674" s="534" t="str">
        <f>六年级标准分</f>
        <v/>
      </c>
      <c r="AE1674" s="534" t="str">
        <f>六年级总分</f>
        <v/>
      </c>
      <c r="AF1674" s="517" t="str">
        <f>六年级等级</f>
        <v/>
      </c>
    </row>
    <row r="1675" spans="1:32">
      <c r="A1675" s="476">
        <v>624</v>
      </c>
      <c r="B1675" s="477">
        <v>63</v>
      </c>
      <c r="C1675" s="632"/>
      <c r="D1675" s="633"/>
      <c r="E1675" s="632"/>
      <c r="F1675" s="625"/>
      <c r="G1675" s="608"/>
      <c r="H1675" s="475"/>
      <c r="I1675" s="613"/>
      <c r="J1675" s="614"/>
      <c r="K1675" s="614"/>
      <c r="L1675" s="615"/>
      <c r="M1675" s="616"/>
      <c r="N1675" s="505" t="str">
        <f>六年级BMI</f>
        <v/>
      </c>
      <c r="O1675" s="499" t="str">
        <f>六年级BMI等级</f>
        <v/>
      </c>
      <c r="P1675" s="500" t="str">
        <f>六年级BMI得分</f>
        <v/>
      </c>
      <c r="Q1675" s="515" t="str">
        <f>六年级肺活量得分</f>
        <v/>
      </c>
      <c r="R1675" s="512" t="str">
        <f>六年级等级</f>
        <v/>
      </c>
      <c r="S1675" s="516" t="str">
        <f>六年级50米跑得分</f>
        <v/>
      </c>
      <c r="T1675" s="517" t="str">
        <f>六年级等级</f>
        <v/>
      </c>
      <c r="U1675" s="516" t="str">
        <f>六年级坐位体前屈得分</f>
        <v/>
      </c>
      <c r="V1675" s="517" t="str">
        <f>六年级等级</f>
        <v/>
      </c>
      <c r="W1675" s="516" t="str">
        <f>六年级一分钟跳绳得分</f>
        <v/>
      </c>
      <c r="X1675" s="517" t="str">
        <f>六年级等级</f>
        <v/>
      </c>
      <c r="Y1675" s="515" t="str">
        <f>六年级仰卧起坐得分</f>
        <v/>
      </c>
      <c r="Z1675" s="518" t="str">
        <f>六年级等级</f>
        <v/>
      </c>
      <c r="AA1675" s="533" t="str">
        <f>六年级折返跑得分</f>
        <v/>
      </c>
      <c r="AB1675" s="515" t="str">
        <f>六年级等级</f>
        <v/>
      </c>
      <c r="AC1675" s="533" t="str">
        <f>六年级跳绳附加分</f>
        <v/>
      </c>
      <c r="AD1675" s="534" t="str">
        <f>六年级标准分</f>
        <v/>
      </c>
      <c r="AE1675" s="534" t="str">
        <f>六年级总分</f>
        <v/>
      </c>
      <c r="AF1675" s="517" t="str">
        <f>六年级等级</f>
        <v/>
      </c>
    </row>
    <row r="1676" spans="1:32">
      <c r="A1676" s="476">
        <v>624</v>
      </c>
      <c r="B1676" s="477">
        <v>64</v>
      </c>
      <c r="C1676" s="632"/>
      <c r="D1676" s="633"/>
      <c r="E1676" s="632"/>
      <c r="F1676" s="625"/>
      <c r="G1676" s="608"/>
      <c r="H1676" s="475"/>
      <c r="I1676" s="613"/>
      <c r="J1676" s="614"/>
      <c r="K1676" s="614"/>
      <c r="L1676" s="615"/>
      <c r="M1676" s="616"/>
      <c r="N1676" s="505" t="str">
        <f>六年级BMI</f>
        <v/>
      </c>
      <c r="O1676" s="499" t="str">
        <f>六年级BMI等级</f>
        <v/>
      </c>
      <c r="P1676" s="500" t="str">
        <f>六年级BMI得分</f>
        <v/>
      </c>
      <c r="Q1676" s="515" t="str">
        <f>六年级肺活量得分</f>
        <v/>
      </c>
      <c r="R1676" s="512" t="str">
        <f>六年级等级</f>
        <v/>
      </c>
      <c r="S1676" s="516" t="str">
        <f>六年级50米跑得分</f>
        <v/>
      </c>
      <c r="T1676" s="517" t="str">
        <f>六年级等级</f>
        <v/>
      </c>
      <c r="U1676" s="516" t="str">
        <f>六年级坐位体前屈得分</f>
        <v/>
      </c>
      <c r="V1676" s="517" t="str">
        <f>六年级等级</f>
        <v/>
      </c>
      <c r="W1676" s="516" t="str">
        <f>六年级一分钟跳绳得分</f>
        <v/>
      </c>
      <c r="X1676" s="517" t="str">
        <f>六年级等级</f>
        <v/>
      </c>
      <c r="Y1676" s="515" t="str">
        <f>六年级仰卧起坐得分</f>
        <v/>
      </c>
      <c r="Z1676" s="518" t="str">
        <f>六年级等级</f>
        <v/>
      </c>
      <c r="AA1676" s="533" t="str">
        <f>六年级折返跑得分</f>
        <v/>
      </c>
      <c r="AB1676" s="515" t="str">
        <f>六年级等级</f>
        <v/>
      </c>
      <c r="AC1676" s="533" t="str">
        <f>六年级跳绳附加分</f>
        <v/>
      </c>
      <c r="AD1676" s="534" t="str">
        <f>六年级标准分</f>
        <v/>
      </c>
      <c r="AE1676" s="534" t="str">
        <f>六年级总分</f>
        <v/>
      </c>
      <c r="AF1676" s="517" t="str">
        <f>六年级等级</f>
        <v/>
      </c>
    </row>
    <row r="1677" spans="1:32">
      <c r="A1677" s="476">
        <v>624</v>
      </c>
      <c r="B1677" s="477">
        <v>65</v>
      </c>
      <c r="C1677" s="632"/>
      <c r="D1677" s="633"/>
      <c r="E1677" s="632"/>
      <c r="F1677" s="625"/>
      <c r="G1677" s="608"/>
      <c r="H1677" s="475"/>
      <c r="I1677" s="613"/>
      <c r="J1677" s="614"/>
      <c r="K1677" s="614"/>
      <c r="L1677" s="615"/>
      <c r="M1677" s="616"/>
      <c r="N1677" s="505" t="str">
        <f>六年级BMI</f>
        <v/>
      </c>
      <c r="O1677" s="499" t="str">
        <f>六年级BMI等级</f>
        <v/>
      </c>
      <c r="P1677" s="500" t="str">
        <f>六年级BMI得分</f>
        <v/>
      </c>
      <c r="Q1677" s="515" t="str">
        <f>六年级肺活量得分</f>
        <v/>
      </c>
      <c r="R1677" s="512" t="str">
        <f>六年级等级</f>
        <v/>
      </c>
      <c r="S1677" s="516" t="str">
        <f>六年级50米跑得分</f>
        <v/>
      </c>
      <c r="T1677" s="517" t="str">
        <f>六年级等级</f>
        <v/>
      </c>
      <c r="U1677" s="516" t="str">
        <f>六年级坐位体前屈得分</f>
        <v/>
      </c>
      <c r="V1677" s="517" t="str">
        <f>六年级等级</f>
        <v/>
      </c>
      <c r="W1677" s="516" t="str">
        <f>六年级一分钟跳绳得分</f>
        <v/>
      </c>
      <c r="X1677" s="517" t="str">
        <f>六年级等级</f>
        <v/>
      </c>
      <c r="Y1677" s="515" t="str">
        <f>六年级仰卧起坐得分</f>
        <v/>
      </c>
      <c r="Z1677" s="518" t="str">
        <f>六年级等级</f>
        <v/>
      </c>
      <c r="AA1677" s="533" t="str">
        <f>六年级折返跑得分</f>
        <v/>
      </c>
      <c r="AB1677" s="515" t="str">
        <f>六年级等级</f>
        <v/>
      </c>
      <c r="AC1677" s="533" t="str">
        <f>六年级跳绳附加分</f>
        <v/>
      </c>
      <c r="AD1677" s="534" t="str">
        <f>六年级标准分</f>
        <v/>
      </c>
      <c r="AE1677" s="534" t="str">
        <f>六年级总分</f>
        <v/>
      </c>
      <c r="AF1677" s="517" t="str">
        <f>六年级等级</f>
        <v/>
      </c>
    </row>
    <row r="1678" spans="1:32">
      <c r="A1678" s="476">
        <v>624</v>
      </c>
      <c r="B1678" s="477">
        <v>66</v>
      </c>
      <c r="C1678" s="632"/>
      <c r="D1678" s="633"/>
      <c r="E1678" s="632"/>
      <c r="F1678" s="625"/>
      <c r="G1678" s="608"/>
      <c r="H1678" s="475"/>
      <c r="I1678" s="613"/>
      <c r="J1678" s="614"/>
      <c r="K1678" s="614"/>
      <c r="L1678" s="615"/>
      <c r="M1678" s="616"/>
      <c r="N1678" s="505" t="str">
        <f>六年级BMI</f>
        <v/>
      </c>
      <c r="O1678" s="499" t="str">
        <f>六年级BMI等级</f>
        <v/>
      </c>
      <c r="P1678" s="500" t="str">
        <f>六年级BMI得分</f>
        <v/>
      </c>
      <c r="Q1678" s="515" t="str">
        <f>六年级肺活量得分</f>
        <v/>
      </c>
      <c r="R1678" s="512" t="str">
        <f>六年级等级</f>
        <v/>
      </c>
      <c r="S1678" s="516" t="str">
        <f>六年级50米跑得分</f>
        <v/>
      </c>
      <c r="T1678" s="517" t="str">
        <f>六年级等级</f>
        <v/>
      </c>
      <c r="U1678" s="516" t="str">
        <f>六年级坐位体前屈得分</f>
        <v/>
      </c>
      <c r="V1678" s="517" t="str">
        <f>六年级等级</f>
        <v/>
      </c>
      <c r="W1678" s="516" t="str">
        <f>六年级一分钟跳绳得分</f>
        <v/>
      </c>
      <c r="X1678" s="517" t="str">
        <f>六年级等级</f>
        <v/>
      </c>
      <c r="Y1678" s="515" t="str">
        <f>六年级仰卧起坐得分</f>
        <v/>
      </c>
      <c r="Z1678" s="518" t="str">
        <f>六年级等级</f>
        <v/>
      </c>
      <c r="AA1678" s="533" t="str">
        <f>六年级折返跑得分</f>
        <v/>
      </c>
      <c r="AB1678" s="515" t="str">
        <f>六年级等级</f>
        <v/>
      </c>
      <c r="AC1678" s="533" t="str">
        <f>六年级跳绳附加分</f>
        <v/>
      </c>
      <c r="AD1678" s="534" t="str">
        <f>六年级标准分</f>
        <v/>
      </c>
      <c r="AE1678" s="534" t="str">
        <f>六年级总分</f>
        <v/>
      </c>
      <c r="AF1678" s="517" t="str">
        <f>六年级等级</f>
        <v/>
      </c>
    </row>
    <row r="1679" spans="1:32">
      <c r="A1679" s="476">
        <v>624</v>
      </c>
      <c r="B1679" s="477">
        <v>67</v>
      </c>
      <c r="C1679" s="632"/>
      <c r="D1679" s="633"/>
      <c r="E1679" s="632"/>
      <c r="F1679" s="625"/>
      <c r="G1679" s="608"/>
      <c r="H1679" s="475"/>
      <c r="I1679" s="613"/>
      <c r="J1679" s="614"/>
      <c r="K1679" s="614"/>
      <c r="L1679" s="615"/>
      <c r="M1679" s="616"/>
      <c r="N1679" s="505" t="str">
        <f>六年级BMI</f>
        <v/>
      </c>
      <c r="O1679" s="499" t="str">
        <f>六年级BMI等级</f>
        <v/>
      </c>
      <c r="P1679" s="500" t="str">
        <f>六年级BMI得分</f>
        <v/>
      </c>
      <c r="Q1679" s="515" t="str">
        <f>六年级肺活量得分</f>
        <v/>
      </c>
      <c r="R1679" s="512" t="str">
        <f>六年级等级</f>
        <v/>
      </c>
      <c r="S1679" s="516" t="str">
        <f>六年级50米跑得分</f>
        <v/>
      </c>
      <c r="T1679" s="517" t="str">
        <f>六年级等级</f>
        <v/>
      </c>
      <c r="U1679" s="516" t="str">
        <f>六年级坐位体前屈得分</f>
        <v/>
      </c>
      <c r="V1679" s="517" t="str">
        <f>六年级等级</f>
        <v/>
      </c>
      <c r="W1679" s="516" t="str">
        <f>六年级一分钟跳绳得分</f>
        <v/>
      </c>
      <c r="X1679" s="517" t="str">
        <f>六年级等级</f>
        <v/>
      </c>
      <c r="Y1679" s="515" t="str">
        <f>六年级仰卧起坐得分</f>
        <v/>
      </c>
      <c r="Z1679" s="518" t="str">
        <f>六年级等级</f>
        <v/>
      </c>
      <c r="AA1679" s="533" t="str">
        <f>六年级折返跑得分</f>
        <v/>
      </c>
      <c r="AB1679" s="515" t="str">
        <f>六年级等级</f>
        <v/>
      </c>
      <c r="AC1679" s="533" t="str">
        <f>六年级跳绳附加分</f>
        <v/>
      </c>
      <c r="AD1679" s="534" t="str">
        <f>六年级标准分</f>
        <v/>
      </c>
      <c r="AE1679" s="534" t="str">
        <f>六年级总分</f>
        <v/>
      </c>
      <c r="AF1679" s="517" t="str">
        <f>六年级等级</f>
        <v/>
      </c>
    </row>
    <row r="1680" spans="1:32">
      <c r="A1680" s="476">
        <v>624</v>
      </c>
      <c r="B1680" s="477">
        <v>68</v>
      </c>
      <c r="C1680" s="632"/>
      <c r="D1680" s="633"/>
      <c r="E1680" s="632"/>
      <c r="F1680" s="625"/>
      <c r="G1680" s="608"/>
      <c r="H1680" s="475"/>
      <c r="I1680" s="613"/>
      <c r="J1680" s="614"/>
      <c r="K1680" s="614"/>
      <c r="L1680" s="615"/>
      <c r="M1680" s="616"/>
      <c r="N1680" s="505" t="str">
        <f>六年级BMI</f>
        <v/>
      </c>
      <c r="O1680" s="499" t="str">
        <f>六年级BMI等级</f>
        <v/>
      </c>
      <c r="P1680" s="500" t="str">
        <f>六年级BMI得分</f>
        <v/>
      </c>
      <c r="Q1680" s="515" t="str">
        <f>六年级肺活量得分</f>
        <v/>
      </c>
      <c r="R1680" s="512" t="str">
        <f>六年级等级</f>
        <v/>
      </c>
      <c r="S1680" s="516" t="str">
        <f>六年级50米跑得分</f>
        <v/>
      </c>
      <c r="T1680" s="517" t="str">
        <f>六年级等级</f>
        <v/>
      </c>
      <c r="U1680" s="516" t="str">
        <f>六年级坐位体前屈得分</f>
        <v/>
      </c>
      <c r="V1680" s="517" t="str">
        <f>六年级等级</f>
        <v/>
      </c>
      <c r="W1680" s="516" t="str">
        <f>六年级一分钟跳绳得分</f>
        <v/>
      </c>
      <c r="X1680" s="517" t="str">
        <f>六年级等级</f>
        <v/>
      </c>
      <c r="Y1680" s="515" t="str">
        <f>六年级仰卧起坐得分</f>
        <v/>
      </c>
      <c r="Z1680" s="518" t="str">
        <f>六年级等级</f>
        <v/>
      </c>
      <c r="AA1680" s="533" t="str">
        <f>六年级折返跑得分</f>
        <v/>
      </c>
      <c r="AB1680" s="515" t="str">
        <f>六年级等级</f>
        <v/>
      </c>
      <c r="AC1680" s="533" t="str">
        <f>六年级跳绳附加分</f>
        <v/>
      </c>
      <c r="AD1680" s="534" t="str">
        <f>六年级标准分</f>
        <v/>
      </c>
      <c r="AE1680" s="534" t="str">
        <f>六年级总分</f>
        <v/>
      </c>
      <c r="AF1680" s="517" t="str">
        <f>六年级等级</f>
        <v/>
      </c>
    </row>
    <row r="1681" spans="1:32">
      <c r="A1681" s="476">
        <v>624</v>
      </c>
      <c r="B1681" s="477">
        <v>69</v>
      </c>
      <c r="C1681" s="632"/>
      <c r="D1681" s="633"/>
      <c r="E1681" s="632"/>
      <c r="F1681" s="625"/>
      <c r="G1681" s="608"/>
      <c r="H1681" s="475"/>
      <c r="I1681" s="613"/>
      <c r="J1681" s="614"/>
      <c r="K1681" s="614"/>
      <c r="L1681" s="615"/>
      <c r="M1681" s="616"/>
      <c r="N1681" s="505" t="str">
        <f>六年级BMI</f>
        <v/>
      </c>
      <c r="O1681" s="499" t="str">
        <f>六年级BMI等级</f>
        <v/>
      </c>
      <c r="P1681" s="500" t="str">
        <f>六年级BMI得分</f>
        <v/>
      </c>
      <c r="Q1681" s="515" t="str">
        <f>六年级肺活量得分</f>
        <v/>
      </c>
      <c r="R1681" s="512" t="str">
        <f>六年级等级</f>
        <v/>
      </c>
      <c r="S1681" s="516" t="str">
        <f>六年级50米跑得分</f>
        <v/>
      </c>
      <c r="T1681" s="517" t="str">
        <f>六年级等级</f>
        <v/>
      </c>
      <c r="U1681" s="516" t="str">
        <f>六年级坐位体前屈得分</f>
        <v/>
      </c>
      <c r="V1681" s="517" t="str">
        <f>六年级等级</f>
        <v/>
      </c>
      <c r="W1681" s="516" t="str">
        <f>六年级一分钟跳绳得分</f>
        <v/>
      </c>
      <c r="X1681" s="517" t="str">
        <f>六年级等级</f>
        <v/>
      </c>
      <c r="Y1681" s="515" t="str">
        <f>六年级仰卧起坐得分</f>
        <v/>
      </c>
      <c r="Z1681" s="518" t="str">
        <f>六年级等级</f>
        <v/>
      </c>
      <c r="AA1681" s="533" t="str">
        <f>六年级折返跑得分</f>
        <v/>
      </c>
      <c r="AB1681" s="515" t="str">
        <f>六年级等级</f>
        <v/>
      </c>
      <c r="AC1681" s="533" t="str">
        <f>六年级跳绳附加分</f>
        <v/>
      </c>
      <c r="AD1681" s="534" t="str">
        <f>六年级标准分</f>
        <v/>
      </c>
      <c r="AE1681" s="534" t="str">
        <f>六年级总分</f>
        <v/>
      </c>
      <c r="AF1681" s="517" t="str">
        <f>六年级等级</f>
        <v/>
      </c>
    </row>
    <row r="1682" ht="15.75" spans="1:32">
      <c r="A1682" s="535">
        <v>624</v>
      </c>
      <c r="B1682" s="536">
        <v>70</v>
      </c>
      <c r="C1682" s="634"/>
      <c r="D1682" s="635"/>
      <c r="E1682" s="634"/>
      <c r="F1682" s="636"/>
      <c r="G1682" s="611"/>
      <c r="H1682" s="542"/>
      <c r="I1682" s="617"/>
      <c r="J1682" s="618"/>
      <c r="K1682" s="618"/>
      <c r="L1682" s="619"/>
      <c r="M1682" s="620"/>
      <c r="N1682" s="573" t="str">
        <f>六年级BMI</f>
        <v/>
      </c>
      <c r="O1682" s="574" t="str">
        <f>六年级BMI等级</f>
        <v/>
      </c>
      <c r="P1682" s="575" t="str">
        <f>六年级BMI得分</f>
        <v/>
      </c>
      <c r="Q1682" s="576" t="str">
        <f>六年级肺活量得分</f>
        <v/>
      </c>
      <c r="R1682" s="577" t="str">
        <f>六年级等级</f>
        <v/>
      </c>
      <c r="S1682" s="578" t="str">
        <f>六年级50米跑得分</f>
        <v/>
      </c>
      <c r="T1682" s="567" t="str">
        <f>六年级等级</f>
        <v/>
      </c>
      <c r="U1682" s="578" t="str">
        <f>六年级坐位体前屈得分</f>
        <v/>
      </c>
      <c r="V1682" s="567" t="str">
        <f>六年级等级</f>
        <v/>
      </c>
      <c r="W1682" s="578" t="str">
        <f>六年级一分钟跳绳得分</f>
        <v/>
      </c>
      <c r="X1682" s="567" t="str">
        <f>六年级等级</f>
        <v/>
      </c>
      <c r="Y1682" s="556" t="str">
        <f>六年级仰卧起坐得分</f>
        <v/>
      </c>
      <c r="Z1682" s="563" t="str">
        <f>六年级等级</f>
        <v/>
      </c>
      <c r="AA1682" s="564" t="str">
        <f>六年级折返跑得分</f>
        <v/>
      </c>
      <c r="AB1682" s="556" t="str">
        <f>六年级等级</f>
        <v/>
      </c>
      <c r="AC1682" s="565" t="str">
        <f>六年级跳绳附加分</f>
        <v/>
      </c>
      <c r="AD1682" s="566" t="str">
        <f>六年级标准分</f>
        <v/>
      </c>
      <c r="AE1682" s="566" t="str">
        <f>六年级总分</f>
        <v/>
      </c>
      <c r="AF1682" s="567" t="str">
        <f>六年级等级</f>
        <v/>
      </c>
    </row>
    <row r="1683" ht="15.75" spans="1:32">
      <c r="A1683" s="468">
        <v>625</v>
      </c>
      <c r="B1683" s="469">
        <v>1</v>
      </c>
      <c r="C1683" s="637"/>
      <c r="D1683" s="638"/>
      <c r="E1683" s="637"/>
      <c r="F1683" s="640"/>
      <c r="G1683" s="612"/>
      <c r="H1683" s="475"/>
      <c r="I1683" s="621"/>
      <c r="J1683" s="622"/>
      <c r="K1683" s="622"/>
      <c r="L1683" s="623"/>
      <c r="M1683" s="624"/>
      <c r="N1683" s="498" t="str">
        <f>六年级BMI</f>
        <v/>
      </c>
      <c r="O1683" s="499" t="str">
        <f>六年级BMI等级</f>
        <v/>
      </c>
      <c r="P1683" s="500" t="str">
        <f>六年级BMI得分</f>
        <v/>
      </c>
      <c r="Q1683" s="511" t="str">
        <f>六年级肺活量得分</f>
        <v/>
      </c>
      <c r="R1683" s="512" t="str">
        <f>六年级等级</f>
        <v/>
      </c>
      <c r="S1683" s="513" t="str">
        <f>六年级50米跑得分</f>
        <v/>
      </c>
      <c r="T1683" s="512" t="str">
        <f>六年级等级</f>
        <v/>
      </c>
      <c r="U1683" s="513" t="str">
        <f>六年级坐位体前屈得分</f>
        <v/>
      </c>
      <c r="V1683" s="512" t="str">
        <f>六年级等级</f>
        <v/>
      </c>
      <c r="W1683" s="513" t="str">
        <f>六年级一分钟跳绳得分</f>
        <v/>
      </c>
      <c r="X1683" s="512" t="str">
        <f>六年级等级</f>
        <v/>
      </c>
      <c r="Y1683" s="560" t="str">
        <f>六年级仰卧起坐得分</f>
        <v/>
      </c>
      <c r="Z1683" s="568" t="str">
        <f>六年级等级</f>
        <v/>
      </c>
      <c r="AA1683" s="569" t="str">
        <f>六年级折返跑得分</f>
        <v/>
      </c>
      <c r="AB1683" s="560" t="str">
        <f>六年级等级</f>
        <v/>
      </c>
      <c r="AC1683" s="530" t="str">
        <f>六年级跳绳附加分</f>
        <v/>
      </c>
      <c r="AD1683" s="531" t="str">
        <f>六年级标准分</f>
        <v/>
      </c>
      <c r="AE1683" s="531" t="str">
        <f>六年级总分</f>
        <v/>
      </c>
      <c r="AF1683" s="512" t="str">
        <f>六年级等级</f>
        <v/>
      </c>
    </row>
    <row r="1684" spans="1:32">
      <c r="A1684" s="476">
        <v>625</v>
      </c>
      <c r="B1684" s="477">
        <v>2</v>
      </c>
      <c r="C1684" s="632"/>
      <c r="D1684" s="633"/>
      <c r="E1684" s="632"/>
      <c r="F1684" s="625"/>
      <c r="G1684" s="608"/>
      <c r="H1684" s="475"/>
      <c r="I1684" s="613"/>
      <c r="J1684" s="614"/>
      <c r="K1684" s="614"/>
      <c r="L1684" s="615"/>
      <c r="M1684" s="616"/>
      <c r="N1684" s="505" t="str">
        <f>六年级BMI</f>
        <v/>
      </c>
      <c r="O1684" s="499" t="str">
        <f>六年级BMI等级</f>
        <v/>
      </c>
      <c r="P1684" s="500" t="str">
        <f>六年级BMI得分</f>
        <v/>
      </c>
      <c r="Q1684" s="515" t="str">
        <f>六年级肺活量得分</f>
        <v/>
      </c>
      <c r="R1684" s="512" t="str">
        <f>六年级等级</f>
        <v/>
      </c>
      <c r="S1684" s="516" t="str">
        <f>六年级50米跑得分</f>
        <v/>
      </c>
      <c r="T1684" s="517" t="str">
        <f>六年级等级</f>
        <v/>
      </c>
      <c r="U1684" s="516" t="str">
        <f>六年级坐位体前屈得分</f>
        <v/>
      </c>
      <c r="V1684" s="517" t="str">
        <f>六年级等级</f>
        <v/>
      </c>
      <c r="W1684" s="516" t="str">
        <f>六年级一分钟跳绳得分</f>
        <v/>
      </c>
      <c r="X1684" s="517" t="str">
        <f>六年级等级</f>
        <v/>
      </c>
      <c r="Y1684" s="515" t="str">
        <f>六年级仰卧起坐得分</f>
        <v/>
      </c>
      <c r="Z1684" s="518" t="str">
        <f>六年级等级</f>
        <v/>
      </c>
      <c r="AA1684" s="533" t="str">
        <f>六年级折返跑得分</f>
        <v/>
      </c>
      <c r="AB1684" s="515" t="str">
        <f>六年级等级</f>
        <v/>
      </c>
      <c r="AC1684" s="533" t="str">
        <f>六年级跳绳附加分</f>
        <v/>
      </c>
      <c r="AD1684" s="534" t="str">
        <f>六年级标准分</f>
        <v/>
      </c>
      <c r="AE1684" s="534" t="str">
        <f>六年级总分</f>
        <v/>
      </c>
      <c r="AF1684" s="517" t="str">
        <f>六年级等级</f>
        <v/>
      </c>
    </row>
    <row r="1685" spans="1:32">
      <c r="A1685" s="476">
        <v>625</v>
      </c>
      <c r="B1685" s="477">
        <v>3</v>
      </c>
      <c r="C1685" s="632"/>
      <c r="D1685" s="633"/>
      <c r="E1685" s="632"/>
      <c r="F1685" s="625"/>
      <c r="G1685" s="608"/>
      <c r="H1685" s="475"/>
      <c r="I1685" s="613"/>
      <c r="J1685" s="614"/>
      <c r="K1685" s="614"/>
      <c r="L1685" s="615"/>
      <c r="M1685" s="616"/>
      <c r="N1685" s="505" t="str">
        <f>六年级BMI</f>
        <v/>
      </c>
      <c r="O1685" s="499" t="str">
        <f>六年级BMI等级</f>
        <v/>
      </c>
      <c r="P1685" s="500" t="str">
        <f>六年级BMI得分</f>
        <v/>
      </c>
      <c r="Q1685" s="515" t="str">
        <f>六年级肺活量得分</f>
        <v/>
      </c>
      <c r="R1685" s="512" t="str">
        <f>六年级等级</f>
        <v/>
      </c>
      <c r="S1685" s="516" t="str">
        <f>六年级50米跑得分</f>
        <v/>
      </c>
      <c r="T1685" s="517" t="str">
        <f>六年级等级</f>
        <v/>
      </c>
      <c r="U1685" s="516" t="str">
        <f>六年级坐位体前屈得分</f>
        <v/>
      </c>
      <c r="V1685" s="517" t="str">
        <f>六年级等级</f>
        <v/>
      </c>
      <c r="W1685" s="516" t="str">
        <f>六年级一分钟跳绳得分</f>
        <v/>
      </c>
      <c r="X1685" s="517" t="str">
        <f>六年级等级</f>
        <v/>
      </c>
      <c r="Y1685" s="515" t="str">
        <f>六年级仰卧起坐得分</f>
        <v/>
      </c>
      <c r="Z1685" s="518" t="str">
        <f>六年级等级</f>
        <v/>
      </c>
      <c r="AA1685" s="533" t="str">
        <f>六年级折返跑得分</f>
        <v/>
      </c>
      <c r="AB1685" s="515" t="str">
        <f>六年级等级</f>
        <v/>
      </c>
      <c r="AC1685" s="533" t="str">
        <f>六年级跳绳附加分</f>
        <v/>
      </c>
      <c r="AD1685" s="534" t="str">
        <f>六年级标准分</f>
        <v/>
      </c>
      <c r="AE1685" s="534" t="str">
        <f>六年级总分</f>
        <v/>
      </c>
      <c r="AF1685" s="517" t="str">
        <f>六年级等级</f>
        <v/>
      </c>
    </row>
    <row r="1686" spans="1:32">
      <c r="A1686" s="476">
        <v>625</v>
      </c>
      <c r="B1686" s="477">
        <v>4</v>
      </c>
      <c r="C1686" s="632"/>
      <c r="D1686" s="633"/>
      <c r="E1686" s="632"/>
      <c r="F1686" s="625"/>
      <c r="G1686" s="608"/>
      <c r="H1686" s="475"/>
      <c r="I1686" s="613"/>
      <c r="J1686" s="614"/>
      <c r="K1686" s="614"/>
      <c r="L1686" s="615"/>
      <c r="M1686" s="616"/>
      <c r="N1686" s="505" t="str">
        <f>六年级BMI</f>
        <v/>
      </c>
      <c r="O1686" s="499" t="str">
        <f>六年级BMI等级</f>
        <v/>
      </c>
      <c r="P1686" s="500" t="str">
        <f>六年级BMI得分</f>
        <v/>
      </c>
      <c r="Q1686" s="515" t="str">
        <f>六年级肺活量得分</f>
        <v/>
      </c>
      <c r="R1686" s="512" t="str">
        <f>六年级等级</f>
        <v/>
      </c>
      <c r="S1686" s="516" t="str">
        <f>六年级50米跑得分</f>
        <v/>
      </c>
      <c r="T1686" s="517" t="str">
        <f>六年级等级</f>
        <v/>
      </c>
      <c r="U1686" s="516" t="str">
        <f>六年级坐位体前屈得分</f>
        <v/>
      </c>
      <c r="V1686" s="517" t="str">
        <f>六年级等级</f>
        <v/>
      </c>
      <c r="W1686" s="516" t="str">
        <f>六年级一分钟跳绳得分</f>
        <v/>
      </c>
      <c r="X1686" s="517" t="str">
        <f>六年级等级</f>
        <v/>
      </c>
      <c r="Y1686" s="515" t="str">
        <f>六年级仰卧起坐得分</f>
        <v/>
      </c>
      <c r="Z1686" s="518" t="str">
        <f>六年级等级</f>
        <v/>
      </c>
      <c r="AA1686" s="533" t="str">
        <f>六年级折返跑得分</f>
        <v/>
      </c>
      <c r="AB1686" s="515" t="str">
        <f>六年级等级</f>
        <v/>
      </c>
      <c r="AC1686" s="533" t="str">
        <f>六年级跳绳附加分</f>
        <v/>
      </c>
      <c r="AD1686" s="534" t="str">
        <f>六年级标准分</f>
        <v/>
      </c>
      <c r="AE1686" s="534" t="str">
        <f>六年级总分</f>
        <v/>
      </c>
      <c r="AF1686" s="517" t="str">
        <f>六年级等级</f>
        <v/>
      </c>
    </row>
    <row r="1687" spans="1:32">
      <c r="A1687" s="476">
        <v>625</v>
      </c>
      <c r="B1687" s="477">
        <v>5</v>
      </c>
      <c r="C1687" s="632"/>
      <c r="D1687" s="633"/>
      <c r="E1687" s="632"/>
      <c r="F1687" s="625"/>
      <c r="G1687" s="608"/>
      <c r="H1687" s="475"/>
      <c r="I1687" s="613"/>
      <c r="J1687" s="614"/>
      <c r="K1687" s="614"/>
      <c r="L1687" s="615"/>
      <c r="M1687" s="616"/>
      <c r="N1687" s="505" t="str">
        <f>六年级BMI</f>
        <v/>
      </c>
      <c r="O1687" s="499" t="str">
        <f>六年级BMI等级</f>
        <v/>
      </c>
      <c r="P1687" s="500" t="str">
        <f>六年级BMI得分</f>
        <v/>
      </c>
      <c r="Q1687" s="515" t="str">
        <f>六年级肺活量得分</f>
        <v/>
      </c>
      <c r="R1687" s="512" t="str">
        <f>六年级等级</f>
        <v/>
      </c>
      <c r="S1687" s="516" t="str">
        <f>六年级50米跑得分</f>
        <v/>
      </c>
      <c r="T1687" s="517" t="str">
        <f>六年级等级</f>
        <v/>
      </c>
      <c r="U1687" s="516" t="str">
        <f>六年级坐位体前屈得分</f>
        <v/>
      </c>
      <c r="V1687" s="517" t="str">
        <f>六年级等级</f>
        <v/>
      </c>
      <c r="W1687" s="516" t="str">
        <f>六年级一分钟跳绳得分</f>
        <v/>
      </c>
      <c r="X1687" s="517" t="str">
        <f>六年级等级</f>
        <v/>
      </c>
      <c r="Y1687" s="515" t="str">
        <f>六年级仰卧起坐得分</f>
        <v/>
      </c>
      <c r="Z1687" s="518" t="str">
        <f>六年级等级</f>
        <v/>
      </c>
      <c r="AA1687" s="533" t="str">
        <f>六年级折返跑得分</f>
        <v/>
      </c>
      <c r="AB1687" s="515" t="str">
        <f>六年级等级</f>
        <v/>
      </c>
      <c r="AC1687" s="533" t="str">
        <f>六年级跳绳附加分</f>
        <v/>
      </c>
      <c r="AD1687" s="534" t="str">
        <f>六年级标准分</f>
        <v/>
      </c>
      <c r="AE1687" s="534" t="str">
        <f>六年级总分</f>
        <v/>
      </c>
      <c r="AF1687" s="517" t="str">
        <f>六年级等级</f>
        <v/>
      </c>
    </row>
    <row r="1688" spans="1:32">
      <c r="A1688" s="476">
        <v>625</v>
      </c>
      <c r="B1688" s="477">
        <v>6</v>
      </c>
      <c r="C1688" s="632"/>
      <c r="D1688" s="633"/>
      <c r="E1688" s="632"/>
      <c r="F1688" s="625"/>
      <c r="G1688" s="608"/>
      <c r="H1688" s="475"/>
      <c r="I1688" s="613"/>
      <c r="J1688" s="614"/>
      <c r="K1688" s="614"/>
      <c r="L1688" s="615"/>
      <c r="M1688" s="616"/>
      <c r="N1688" s="505" t="str">
        <f>六年级BMI</f>
        <v/>
      </c>
      <c r="O1688" s="499" t="str">
        <f>六年级BMI等级</f>
        <v/>
      </c>
      <c r="P1688" s="500" t="str">
        <f>六年级BMI得分</f>
        <v/>
      </c>
      <c r="Q1688" s="515" t="str">
        <f>六年级肺活量得分</f>
        <v/>
      </c>
      <c r="R1688" s="512" t="str">
        <f>六年级等级</f>
        <v/>
      </c>
      <c r="S1688" s="516" t="str">
        <f>六年级50米跑得分</f>
        <v/>
      </c>
      <c r="T1688" s="517" t="str">
        <f>六年级等级</f>
        <v/>
      </c>
      <c r="U1688" s="516" t="str">
        <f>六年级坐位体前屈得分</f>
        <v/>
      </c>
      <c r="V1688" s="517" t="str">
        <f>六年级等级</f>
        <v/>
      </c>
      <c r="W1688" s="516" t="str">
        <f>六年级一分钟跳绳得分</f>
        <v/>
      </c>
      <c r="X1688" s="517" t="str">
        <f>六年级等级</f>
        <v/>
      </c>
      <c r="Y1688" s="515" t="str">
        <f>六年级仰卧起坐得分</f>
        <v/>
      </c>
      <c r="Z1688" s="518" t="str">
        <f>六年级等级</f>
        <v/>
      </c>
      <c r="AA1688" s="533" t="str">
        <f>六年级折返跑得分</f>
        <v/>
      </c>
      <c r="AB1688" s="515" t="str">
        <f>六年级等级</f>
        <v/>
      </c>
      <c r="AC1688" s="533" t="str">
        <f>六年级跳绳附加分</f>
        <v/>
      </c>
      <c r="AD1688" s="534" t="str">
        <f>六年级标准分</f>
        <v/>
      </c>
      <c r="AE1688" s="534" t="str">
        <f>六年级总分</f>
        <v/>
      </c>
      <c r="AF1688" s="517" t="str">
        <f>六年级等级</f>
        <v/>
      </c>
    </row>
    <row r="1689" spans="1:32">
      <c r="A1689" s="476">
        <v>625</v>
      </c>
      <c r="B1689" s="477">
        <v>7</v>
      </c>
      <c r="C1689" s="632"/>
      <c r="D1689" s="633"/>
      <c r="E1689" s="632"/>
      <c r="F1689" s="625"/>
      <c r="G1689" s="608"/>
      <c r="H1689" s="475"/>
      <c r="I1689" s="613"/>
      <c r="J1689" s="614"/>
      <c r="K1689" s="614"/>
      <c r="L1689" s="615"/>
      <c r="M1689" s="616"/>
      <c r="N1689" s="505" t="str">
        <f>六年级BMI</f>
        <v/>
      </c>
      <c r="O1689" s="499" t="str">
        <f>六年级BMI等级</f>
        <v/>
      </c>
      <c r="P1689" s="500" t="str">
        <f>六年级BMI得分</f>
        <v/>
      </c>
      <c r="Q1689" s="515" t="str">
        <f>六年级肺活量得分</f>
        <v/>
      </c>
      <c r="R1689" s="512" t="str">
        <f>六年级等级</f>
        <v/>
      </c>
      <c r="S1689" s="516" t="str">
        <f>六年级50米跑得分</f>
        <v/>
      </c>
      <c r="T1689" s="517" t="str">
        <f>六年级等级</f>
        <v/>
      </c>
      <c r="U1689" s="516" t="str">
        <f>六年级坐位体前屈得分</f>
        <v/>
      </c>
      <c r="V1689" s="517" t="str">
        <f>六年级等级</f>
        <v/>
      </c>
      <c r="W1689" s="516" t="str">
        <f>六年级一分钟跳绳得分</f>
        <v/>
      </c>
      <c r="X1689" s="517" t="str">
        <f>六年级等级</f>
        <v/>
      </c>
      <c r="Y1689" s="515" t="str">
        <f>六年级仰卧起坐得分</f>
        <v/>
      </c>
      <c r="Z1689" s="518" t="str">
        <f>六年级等级</f>
        <v/>
      </c>
      <c r="AA1689" s="533" t="str">
        <f>六年级折返跑得分</f>
        <v/>
      </c>
      <c r="AB1689" s="515" t="str">
        <f>六年级等级</f>
        <v/>
      </c>
      <c r="AC1689" s="533" t="str">
        <f>六年级跳绳附加分</f>
        <v/>
      </c>
      <c r="AD1689" s="534" t="str">
        <f>六年级标准分</f>
        <v/>
      </c>
      <c r="AE1689" s="534" t="str">
        <f>六年级总分</f>
        <v/>
      </c>
      <c r="AF1689" s="517" t="str">
        <f>六年级等级</f>
        <v/>
      </c>
    </row>
    <row r="1690" spans="1:32">
      <c r="A1690" s="476">
        <v>625</v>
      </c>
      <c r="B1690" s="477">
        <v>8</v>
      </c>
      <c r="C1690" s="632"/>
      <c r="D1690" s="633"/>
      <c r="E1690" s="632"/>
      <c r="F1690" s="625"/>
      <c r="G1690" s="608"/>
      <c r="H1690" s="475"/>
      <c r="I1690" s="613"/>
      <c r="J1690" s="614"/>
      <c r="K1690" s="614"/>
      <c r="L1690" s="615"/>
      <c r="M1690" s="616"/>
      <c r="N1690" s="505" t="str">
        <f>六年级BMI</f>
        <v/>
      </c>
      <c r="O1690" s="499" t="str">
        <f>六年级BMI等级</f>
        <v/>
      </c>
      <c r="P1690" s="500" t="str">
        <f>六年级BMI得分</f>
        <v/>
      </c>
      <c r="Q1690" s="515" t="str">
        <f>六年级肺活量得分</f>
        <v/>
      </c>
      <c r="R1690" s="512" t="str">
        <f>六年级等级</f>
        <v/>
      </c>
      <c r="S1690" s="516" t="str">
        <f>六年级50米跑得分</f>
        <v/>
      </c>
      <c r="T1690" s="517" t="str">
        <f>六年级等级</f>
        <v/>
      </c>
      <c r="U1690" s="516" t="str">
        <f>六年级坐位体前屈得分</f>
        <v/>
      </c>
      <c r="V1690" s="517" t="str">
        <f>六年级等级</f>
        <v/>
      </c>
      <c r="W1690" s="516" t="str">
        <f>六年级一分钟跳绳得分</f>
        <v/>
      </c>
      <c r="X1690" s="517" t="str">
        <f>六年级等级</f>
        <v/>
      </c>
      <c r="Y1690" s="515" t="str">
        <f>六年级仰卧起坐得分</f>
        <v/>
      </c>
      <c r="Z1690" s="518" t="str">
        <f>六年级等级</f>
        <v/>
      </c>
      <c r="AA1690" s="533" t="str">
        <f>六年级折返跑得分</f>
        <v/>
      </c>
      <c r="AB1690" s="515" t="str">
        <f>六年级等级</f>
        <v/>
      </c>
      <c r="AC1690" s="533" t="str">
        <f>六年级跳绳附加分</f>
        <v/>
      </c>
      <c r="AD1690" s="534" t="str">
        <f>六年级标准分</f>
        <v/>
      </c>
      <c r="AE1690" s="534" t="str">
        <f>六年级总分</f>
        <v/>
      </c>
      <c r="AF1690" s="517" t="str">
        <f>六年级等级</f>
        <v/>
      </c>
    </row>
    <row r="1691" spans="1:32">
      <c r="A1691" s="476">
        <v>625</v>
      </c>
      <c r="B1691" s="477">
        <v>9</v>
      </c>
      <c r="C1691" s="632"/>
      <c r="D1691" s="633"/>
      <c r="E1691" s="632"/>
      <c r="F1691" s="625"/>
      <c r="G1691" s="608"/>
      <c r="H1691" s="475"/>
      <c r="I1691" s="613"/>
      <c r="J1691" s="614"/>
      <c r="K1691" s="614"/>
      <c r="L1691" s="615"/>
      <c r="M1691" s="616"/>
      <c r="N1691" s="505" t="str">
        <f>六年级BMI</f>
        <v/>
      </c>
      <c r="O1691" s="499" t="str">
        <f>六年级BMI等级</f>
        <v/>
      </c>
      <c r="P1691" s="500" t="str">
        <f>六年级BMI得分</f>
        <v/>
      </c>
      <c r="Q1691" s="515" t="str">
        <f>六年级肺活量得分</f>
        <v/>
      </c>
      <c r="R1691" s="512" t="str">
        <f>六年级等级</f>
        <v/>
      </c>
      <c r="S1691" s="516" t="str">
        <f>六年级50米跑得分</f>
        <v/>
      </c>
      <c r="T1691" s="517" t="str">
        <f>六年级等级</f>
        <v/>
      </c>
      <c r="U1691" s="516" t="str">
        <f>六年级坐位体前屈得分</f>
        <v/>
      </c>
      <c r="V1691" s="517" t="str">
        <f>六年级等级</f>
        <v/>
      </c>
      <c r="W1691" s="516" t="str">
        <f>六年级一分钟跳绳得分</f>
        <v/>
      </c>
      <c r="X1691" s="517" t="str">
        <f>六年级等级</f>
        <v/>
      </c>
      <c r="Y1691" s="515" t="str">
        <f>六年级仰卧起坐得分</f>
        <v/>
      </c>
      <c r="Z1691" s="518" t="str">
        <f>六年级等级</f>
        <v/>
      </c>
      <c r="AA1691" s="533" t="str">
        <f>六年级折返跑得分</f>
        <v/>
      </c>
      <c r="AB1691" s="515" t="str">
        <f>六年级等级</f>
        <v/>
      </c>
      <c r="AC1691" s="533" t="str">
        <f>六年级跳绳附加分</f>
        <v/>
      </c>
      <c r="AD1691" s="534" t="str">
        <f>六年级标准分</f>
        <v/>
      </c>
      <c r="AE1691" s="534" t="str">
        <f>六年级总分</f>
        <v/>
      </c>
      <c r="AF1691" s="517" t="str">
        <f>六年级等级</f>
        <v/>
      </c>
    </row>
    <row r="1692" spans="1:32">
      <c r="A1692" s="476">
        <v>625</v>
      </c>
      <c r="B1692" s="477">
        <v>10</v>
      </c>
      <c r="C1692" s="632"/>
      <c r="D1692" s="633"/>
      <c r="E1692" s="632"/>
      <c r="F1692" s="625"/>
      <c r="G1692" s="608"/>
      <c r="H1692" s="475"/>
      <c r="I1692" s="613"/>
      <c r="J1692" s="614"/>
      <c r="K1692" s="614"/>
      <c r="L1692" s="615"/>
      <c r="M1692" s="616"/>
      <c r="N1692" s="505" t="str">
        <f>六年级BMI</f>
        <v/>
      </c>
      <c r="O1692" s="499" t="str">
        <f>六年级BMI等级</f>
        <v/>
      </c>
      <c r="P1692" s="500" t="str">
        <f>六年级BMI得分</f>
        <v/>
      </c>
      <c r="Q1692" s="515" t="str">
        <f>六年级肺活量得分</f>
        <v/>
      </c>
      <c r="R1692" s="512" t="str">
        <f>六年级等级</f>
        <v/>
      </c>
      <c r="S1692" s="516" t="str">
        <f>六年级50米跑得分</f>
        <v/>
      </c>
      <c r="T1692" s="517" t="str">
        <f>六年级等级</f>
        <v/>
      </c>
      <c r="U1692" s="516" t="str">
        <f>六年级坐位体前屈得分</f>
        <v/>
      </c>
      <c r="V1692" s="517" t="str">
        <f>六年级等级</f>
        <v/>
      </c>
      <c r="W1692" s="516" t="str">
        <f>六年级一分钟跳绳得分</f>
        <v/>
      </c>
      <c r="X1692" s="517" t="str">
        <f>六年级等级</f>
        <v/>
      </c>
      <c r="Y1692" s="515" t="str">
        <f>六年级仰卧起坐得分</f>
        <v/>
      </c>
      <c r="Z1692" s="518" t="str">
        <f>六年级等级</f>
        <v/>
      </c>
      <c r="AA1692" s="533" t="str">
        <f>六年级折返跑得分</f>
        <v/>
      </c>
      <c r="AB1692" s="515" t="str">
        <f>六年级等级</f>
        <v/>
      </c>
      <c r="AC1692" s="533" t="str">
        <f>六年级跳绳附加分</f>
        <v/>
      </c>
      <c r="AD1692" s="534" t="str">
        <f>六年级标准分</f>
        <v/>
      </c>
      <c r="AE1692" s="534" t="str">
        <f>六年级总分</f>
        <v/>
      </c>
      <c r="AF1692" s="517" t="str">
        <f>六年级等级</f>
        <v/>
      </c>
    </row>
    <row r="1693" spans="1:32">
      <c r="A1693" s="476">
        <v>625</v>
      </c>
      <c r="B1693" s="477">
        <v>11</v>
      </c>
      <c r="C1693" s="632"/>
      <c r="D1693" s="633"/>
      <c r="E1693" s="632"/>
      <c r="F1693" s="625"/>
      <c r="G1693" s="608"/>
      <c r="H1693" s="475"/>
      <c r="I1693" s="613"/>
      <c r="J1693" s="614"/>
      <c r="K1693" s="614"/>
      <c r="L1693" s="615"/>
      <c r="M1693" s="616"/>
      <c r="N1693" s="505" t="str">
        <f>六年级BMI</f>
        <v/>
      </c>
      <c r="O1693" s="499" t="str">
        <f>六年级BMI等级</f>
        <v/>
      </c>
      <c r="P1693" s="500" t="str">
        <f>六年级BMI得分</f>
        <v/>
      </c>
      <c r="Q1693" s="515" t="str">
        <f>六年级肺活量得分</f>
        <v/>
      </c>
      <c r="R1693" s="512" t="str">
        <f>六年级等级</f>
        <v/>
      </c>
      <c r="S1693" s="516" t="str">
        <f>六年级50米跑得分</f>
        <v/>
      </c>
      <c r="T1693" s="517" t="str">
        <f>六年级等级</f>
        <v/>
      </c>
      <c r="U1693" s="516" t="str">
        <f>六年级坐位体前屈得分</f>
        <v/>
      </c>
      <c r="V1693" s="517" t="str">
        <f>六年级等级</f>
        <v/>
      </c>
      <c r="W1693" s="516" t="str">
        <f>六年级一分钟跳绳得分</f>
        <v/>
      </c>
      <c r="X1693" s="517" t="str">
        <f>六年级等级</f>
        <v/>
      </c>
      <c r="Y1693" s="515" t="str">
        <f>六年级仰卧起坐得分</f>
        <v/>
      </c>
      <c r="Z1693" s="518" t="str">
        <f>六年级等级</f>
        <v/>
      </c>
      <c r="AA1693" s="533" t="str">
        <f>六年级折返跑得分</f>
        <v/>
      </c>
      <c r="AB1693" s="515" t="str">
        <f>六年级等级</f>
        <v/>
      </c>
      <c r="AC1693" s="533" t="str">
        <f>六年级跳绳附加分</f>
        <v/>
      </c>
      <c r="AD1693" s="534" t="str">
        <f>六年级标准分</f>
        <v/>
      </c>
      <c r="AE1693" s="534" t="str">
        <f>六年级总分</f>
        <v/>
      </c>
      <c r="AF1693" s="517" t="str">
        <f>六年级等级</f>
        <v/>
      </c>
    </row>
    <row r="1694" spans="1:32">
      <c r="A1694" s="476">
        <v>625</v>
      </c>
      <c r="B1694" s="477">
        <v>12</v>
      </c>
      <c r="C1694" s="632"/>
      <c r="D1694" s="633"/>
      <c r="E1694" s="632"/>
      <c r="F1694" s="625"/>
      <c r="G1694" s="608"/>
      <c r="H1694" s="475"/>
      <c r="I1694" s="613"/>
      <c r="J1694" s="614"/>
      <c r="K1694" s="614"/>
      <c r="L1694" s="615"/>
      <c r="M1694" s="616"/>
      <c r="N1694" s="505" t="str">
        <f>六年级BMI</f>
        <v/>
      </c>
      <c r="O1694" s="499" t="str">
        <f>六年级BMI等级</f>
        <v/>
      </c>
      <c r="P1694" s="500" t="str">
        <f>六年级BMI得分</f>
        <v/>
      </c>
      <c r="Q1694" s="515" t="str">
        <f>六年级肺活量得分</f>
        <v/>
      </c>
      <c r="R1694" s="512" t="str">
        <f>六年级等级</f>
        <v/>
      </c>
      <c r="S1694" s="516" t="str">
        <f>六年级50米跑得分</f>
        <v/>
      </c>
      <c r="T1694" s="517" t="str">
        <f>六年级等级</f>
        <v/>
      </c>
      <c r="U1694" s="516" t="str">
        <f>六年级坐位体前屈得分</f>
        <v/>
      </c>
      <c r="V1694" s="517" t="str">
        <f>六年级等级</f>
        <v/>
      </c>
      <c r="W1694" s="516" t="str">
        <f>六年级一分钟跳绳得分</f>
        <v/>
      </c>
      <c r="X1694" s="517" t="str">
        <f>六年级等级</f>
        <v/>
      </c>
      <c r="Y1694" s="515" t="str">
        <f>六年级仰卧起坐得分</f>
        <v/>
      </c>
      <c r="Z1694" s="518" t="str">
        <f>六年级等级</f>
        <v/>
      </c>
      <c r="AA1694" s="533" t="str">
        <f>六年级折返跑得分</f>
        <v/>
      </c>
      <c r="AB1694" s="515" t="str">
        <f>六年级等级</f>
        <v/>
      </c>
      <c r="AC1694" s="533" t="str">
        <f>六年级跳绳附加分</f>
        <v/>
      </c>
      <c r="AD1694" s="534" t="str">
        <f>六年级标准分</f>
        <v/>
      </c>
      <c r="AE1694" s="534" t="str">
        <f>六年级总分</f>
        <v/>
      </c>
      <c r="AF1694" s="517" t="str">
        <f>六年级等级</f>
        <v/>
      </c>
    </row>
    <row r="1695" spans="1:32">
      <c r="A1695" s="476">
        <v>625</v>
      </c>
      <c r="B1695" s="477">
        <v>13</v>
      </c>
      <c r="C1695" s="632"/>
      <c r="D1695" s="633"/>
      <c r="E1695" s="632"/>
      <c r="F1695" s="625"/>
      <c r="G1695" s="608"/>
      <c r="H1695" s="475"/>
      <c r="I1695" s="613"/>
      <c r="J1695" s="614"/>
      <c r="K1695" s="614"/>
      <c r="L1695" s="615"/>
      <c r="M1695" s="616"/>
      <c r="N1695" s="505" t="str">
        <f>六年级BMI</f>
        <v/>
      </c>
      <c r="O1695" s="499" t="str">
        <f>六年级BMI等级</f>
        <v/>
      </c>
      <c r="P1695" s="500" t="str">
        <f>六年级BMI得分</f>
        <v/>
      </c>
      <c r="Q1695" s="515" t="str">
        <f>六年级肺活量得分</f>
        <v/>
      </c>
      <c r="R1695" s="512" t="str">
        <f>六年级等级</f>
        <v/>
      </c>
      <c r="S1695" s="516" t="str">
        <f>六年级50米跑得分</f>
        <v/>
      </c>
      <c r="T1695" s="517" t="str">
        <f>六年级等级</f>
        <v/>
      </c>
      <c r="U1695" s="516" t="str">
        <f>六年级坐位体前屈得分</f>
        <v/>
      </c>
      <c r="V1695" s="517" t="str">
        <f>六年级等级</f>
        <v/>
      </c>
      <c r="W1695" s="516" t="str">
        <f>六年级一分钟跳绳得分</f>
        <v/>
      </c>
      <c r="X1695" s="517" t="str">
        <f>六年级等级</f>
        <v/>
      </c>
      <c r="Y1695" s="515" t="str">
        <f>六年级仰卧起坐得分</f>
        <v/>
      </c>
      <c r="Z1695" s="518" t="str">
        <f>六年级等级</f>
        <v/>
      </c>
      <c r="AA1695" s="533" t="str">
        <f>六年级折返跑得分</f>
        <v/>
      </c>
      <c r="AB1695" s="515" t="str">
        <f>六年级等级</f>
        <v/>
      </c>
      <c r="AC1695" s="533" t="str">
        <f>六年级跳绳附加分</f>
        <v/>
      </c>
      <c r="AD1695" s="534" t="str">
        <f>六年级标准分</f>
        <v/>
      </c>
      <c r="AE1695" s="534" t="str">
        <f>六年级总分</f>
        <v/>
      </c>
      <c r="AF1695" s="517" t="str">
        <f>六年级等级</f>
        <v/>
      </c>
    </row>
    <row r="1696" spans="1:32">
      <c r="A1696" s="476">
        <v>625</v>
      </c>
      <c r="B1696" s="477">
        <v>14</v>
      </c>
      <c r="C1696" s="632"/>
      <c r="D1696" s="633"/>
      <c r="E1696" s="632"/>
      <c r="F1696" s="625"/>
      <c r="G1696" s="608"/>
      <c r="H1696" s="475"/>
      <c r="I1696" s="613"/>
      <c r="J1696" s="614"/>
      <c r="K1696" s="614"/>
      <c r="L1696" s="615"/>
      <c r="M1696" s="616"/>
      <c r="N1696" s="505" t="str">
        <f>六年级BMI</f>
        <v/>
      </c>
      <c r="O1696" s="499" t="str">
        <f>六年级BMI等级</f>
        <v/>
      </c>
      <c r="P1696" s="500" t="str">
        <f>六年级BMI得分</f>
        <v/>
      </c>
      <c r="Q1696" s="515" t="str">
        <f>六年级肺活量得分</f>
        <v/>
      </c>
      <c r="R1696" s="512" t="str">
        <f>六年级等级</f>
        <v/>
      </c>
      <c r="S1696" s="516" t="str">
        <f>六年级50米跑得分</f>
        <v/>
      </c>
      <c r="T1696" s="517" t="str">
        <f>六年级等级</f>
        <v/>
      </c>
      <c r="U1696" s="516" t="str">
        <f>六年级坐位体前屈得分</f>
        <v/>
      </c>
      <c r="V1696" s="517" t="str">
        <f>六年级等级</f>
        <v/>
      </c>
      <c r="W1696" s="516" t="str">
        <f>六年级一分钟跳绳得分</f>
        <v/>
      </c>
      <c r="X1696" s="517" t="str">
        <f>六年级等级</f>
        <v/>
      </c>
      <c r="Y1696" s="515" t="str">
        <f>六年级仰卧起坐得分</f>
        <v/>
      </c>
      <c r="Z1696" s="518" t="str">
        <f>六年级等级</f>
        <v/>
      </c>
      <c r="AA1696" s="533" t="str">
        <f>六年级折返跑得分</f>
        <v/>
      </c>
      <c r="AB1696" s="515" t="str">
        <f>六年级等级</f>
        <v/>
      </c>
      <c r="AC1696" s="533" t="str">
        <f>六年级跳绳附加分</f>
        <v/>
      </c>
      <c r="AD1696" s="534" t="str">
        <f>六年级标准分</f>
        <v/>
      </c>
      <c r="AE1696" s="534" t="str">
        <f>六年级总分</f>
        <v/>
      </c>
      <c r="AF1696" s="517" t="str">
        <f>六年级等级</f>
        <v/>
      </c>
    </row>
    <row r="1697" spans="1:32">
      <c r="A1697" s="476">
        <v>625</v>
      </c>
      <c r="B1697" s="477">
        <v>15</v>
      </c>
      <c r="C1697" s="632"/>
      <c r="D1697" s="633"/>
      <c r="E1697" s="632"/>
      <c r="F1697" s="625"/>
      <c r="G1697" s="608"/>
      <c r="H1697" s="475"/>
      <c r="I1697" s="613"/>
      <c r="J1697" s="614"/>
      <c r="K1697" s="614"/>
      <c r="L1697" s="615"/>
      <c r="M1697" s="616"/>
      <c r="N1697" s="505" t="str">
        <f>六年级BMI</f>
        <v/>
      </c>
      <c r="O1697" s="499" t="str">
        <f>六年级BMI等级</f>
        <v/>
      </c>
      <c r="P1697" s="500" t="str">
        <f>六年级BMI得分</f>
        <v/>
      </c>
      <c r="Q1697" s="515" t="str">
        <f>六年级肺活量得分</f>
        <v/>
      </c>
      <c r="R1697" s="512" t="str">
        <f>六年级等级</f>
        <v/>
      </c>
      <c r="S1697" s="516" t="str">
        <f>六年级50米跑得分</f>
        <v/>
      </c>
      <c r="T1697" s="517" t="str">
        <f>六年级等级</f>
        <v/>
      </c>
      <c r="U1697" s="516" t="str">
        <f>六年级坐位体前屈得分</f>
        <v/>
      </c>
      <c r="V1697" s="517" t="str">
        <f>六年级等级</f>
        <v/>
      </c>
      <c r="W1697" s="516" t="str">
        <f>六年级一分钟跳绳得分</f>
        <v/>
      </c>
      <c r="X1697" s="517" t="str">
        <f>六年级等级</f>
        <v/>
      </c>
      <c r="Y1697" s="515" t="str">
        <f>六年级仰卧起坐得分</f>
        <v/>
      </c>
      <c r="Z1697" s="518" t="str">
        <f>六年级等级</f>
        <v/>
      </c>
      <c r="AA1697" s="533" t="str">
        <f>六年级折返跑得分</f>
        <v/>
      </c>
      <c r="AB1697" s="515" t="str">
        <f>六年级等级</f>
        <v/>
      </c>
      <c r="AC1697" s="533" t="str">
        <f>六年级跳绳附加分</f>
        <v/>
      </c>
      <c r="AD1697" s="534" t="str">
        <f>六年级标准分</f>
        <v/>
      </c>
      <c r="AE1697" s="534" t="str">
        <f>六年级总分</f>
        <v/>
      </c>
      <c r="AF1697" s="517" t="str">
        <f>六年级等级</f>
        <v/>
      </c>
    </row>
    <row r="1698" spans="1:32">
      <c r="A1698" s="476">
        <v>625</v>
      </c>
      <c r="B1698" s="477">
        <v>16</v>
      </c>
      <c r="C1698" s="632"/>
      <c r="D1698" s="633"/>
      <c r="E1698" s="632"/>
      <c r="F1698" s="625"/>
      <c r="G1698" s="608"/>
      <c r="H1698" s="475"/>
      <c r="I1698" s="613"/>
      <c r="J1698" s="614"/>
      <c r="K1698" s="614"/>
      <c r="L1698" s="615"/>
      <c r="M1698" s="616"/>
      <c r="N1698" s="505" t="str">
        <f>六年级BMI</f>
        <v/>
      </c>
      <c r="O1698" s="499" t="str">
        <f>六年级BMI等级</f>
        <v/>
      </c>
      <c r="P1698" s="500" t="str">
        <f>六年级BMI得分</f>
        <v/>
      </c>
      <c r="Q1698" s="515" t="str">
        <f>六年级肺活量得分</f>
        <v/>
      </c>
      <c r="R1698" s="512" t="str">
        <f>六年级等级</f>
        <v/>
      </c>
      <c r="S1698" s="516" t="str">
        <f>六年级50米跑得分</f>
        <v/>
      </c>
      <c r="T1698" s="517" t="str">
        <f>六年级等级</f>
        <v/>
      </c>
      <c r="U1698" s="516" t="str">
        <f>六年级坐位体前屈得分</f>
        <v/>
      </c>
      <c r="V1698" s="517" t="str">
        <f>六年级等级</f>
        <v/>
      </c>
      <c r="W1698" s="516" t="str">
        <f>六年级一分钟跳绳得分</f>
        <v/>
      </c>
      <c r="X1698" s="517" t="str">
        <f>六年级等级</f>
        <v/>
      </c>
      <c r="Y1698" s="515" t="str">
        <f>六年级仰卧起坐得分</f>
        <v/>
      </c>
      <c r="Z1698" s="518" t="str">
        <f>六年级等级</f>
        <v/>
      </c>
      <c r="AA1698" s="533" t="str">
        <f>六年级折返跑得分</f>
        <v/>
      </c>
      <c r="AB1698" s="515" t="str">
        <f>六年级等级</f>
        <v/>
      </c>
      <c r="AC1698" s="533" t="str">
        <f>六年级跳绳附加分</f>
        <v/>
      </c>
      <c r="AD1698" s="534" t="str">
        <f>六年级标准分</f>
        <v/>
      </c>
      <c r="AE1698" s="534" t="str">
        <f>六年级总分</f>
        <v/>
      </c>
      <c r="AF1698" s="517" t="str">
        <f>六年级等级</f>
        <v/>
      </c>
    </row>
    <row r="1699" spans="1:32">
      <c r="A1699" s="476">
        <v>625</v>
      </c>
      <c r="B1699" s="477">
        <v>17</v>
      </c>
      <c r="C1699" s="632"/>
      <c r="D1699" s="633"/>
      <c r="E1699" s="632"/>
      <c r="F1699" s="625"/>
      <c r="G1699" s="608"/>
      <c r="H1699" s="475"/>
      <c r="I1699" s="613"/>
      <c r="J1699" s="614"/>
      <c r="K1699" s="614"/>
      <c r="L1699" s="615"/>
      <c r="M1699" s="616"/>
      <c r="N1699" s="505" t="str">
        <f>六年级BMI</f>
        <v/>
      </c>
      <c r="O1699" s="499" t="str">
        <f>六年级BMI等级</f>
        <v/>
      </c>
      <c r="P1699" s="500" t="str">
        <f>六年级BMI得分</f>
        <v/>
      </c>
      <c r="Q1699" s="515" t="str">
        <f>六年级肺活量得分</f>
        <v/>
      </c>
      <c r="R1699" s="512" t="str">
        <f>六年级等级</f>
        <v/>
      </c>
      <c r="S1699" s="516" t="str">
        <f>六年级50米跑得分</f>
        <v/>
      </c>
      <c r="T1699" s="517" t="str">
        <f>六年级等级</f>
        <v/>
      </c>
      <c r="U1699" s="516" t="str">
        <f>六年级坐位体前屈得分</f>
        <v/>
      </c>
      <c r="V1699" s="517" t="str">
        <f>六年级等级</f>
        <v/>
      </c>
      <c r="W1699" s="516" t="str">
        <f>六年级一分钟跳绳得分</f>
        <v/>
      </c>
      <c r="X1699" s="517" t="str">
        <f>六年级等级</f>
        <v/>
      </c>
      <c r="Y1699" s="515" t="str">
        <f>六年级仰卧起坐得分</f>
        <v/>
      </c>
      <c r="Z1699" s="518" t="str">
        <f>六年级等级</f>
        <v/>
      </c>
      <c r="AA1699" s="533" t="str">
        <f>六年级折返跑得分</f>
        <v/>
      </c>
      <c r="AB1699" s="515" t="str">
        <f>六年级等级</f>
        <v/>
      </c>
      <c r="AC1699" s="533" t="str">
        <f>六年级跳绳附加分</f>
        <v/>
      </c>
      <c r="AD1699" s="534" t="str">
        <f>六年级标准分</f>
        <v/>
      </c>
      <c r="AE1699" s="534" t="str">
        <f>六年级总分</f>
        <v/>
      </c>
      <c r="AF1699" s="517" t="str">
        <f>六年级等级</f>
        <v/>
      </c>
    </row>
    <row r="1700" spans="1:32">
      <c r="A1700" s="476">
        <v>625</v>
      </c>
      <c r="B1700" s="477">
        <v>18</v>
      </c>
      <c r="C1700" s="632"/>
      <c r="D1700" s="633"/>
      <c r="E1700" s="632"/>
      <c r="F1700" s="625"/>
      <c r="G1700" s="608"/>
      <c r="H1700" s="475"/>
      <c r="I1700" s="613"/>
      <c r="J1700" s="614"/>
      <c r="K1700" s="614"/>
      <c r="L1700" s="615"/>
      <c r="M1700" s="616"/>
      <c r="N1700" s="505" t="str">
        <f>六年级BMI</f>
        <v/>
      </c>
      <c r="O1700" s="499" t="str">
        <f>六年级BMI等级</f>
        <v/>
      </c>
      <c r="P1700" s="500" t="str">
        <f>六年级BMI得分</f>
        <v/>
      </c>
      <c r="Q1700" s="515" t="str">
        <f>六年级肺活量得分</f>
        <v/>
      </c>
      <c r="R1700" s="512" t="str">
        <f>六年级等级</f>
        <v/>
      </c>
      <c r="S1700" s="516" t="str">
        <f>六年级50米跑得分</f>
        <v/>
      </c>
      <c r="T1700" s="517" t="str">
        <f>六年级等级</f>
        <v/>
      </c>
      <c r="U1700" s="516" t="str">
        <f>六年级坐位体前屈得分</f>
        <v/>
      </c>
      <c r="V1700" s="517" t="str">
        <f>六年级等级</f>
        <v/>
      </c>
      <c r="W1700" s="516" t="str">
        <f>六年级一分钟跳绳得分</f>
        <v/>
      </c>
      <c r="X1700" s="517" t="str">
        <f>六年级等级</f>
        <v/>
      </c>
      <c r="Y1700" s="515" t="str">
        <f>六年级仰卧起坐得分</f>
        <v/>
      </c>
      <c r="Z1700" s="518" t="str">
        <f>六年级等级</f>
        <v/>
      </c>
      <c r="AA1700" s="533" t="str">
        <f>六年级折返跑得分</f>
        <v/>
      </c>
      <c r="AB1700" s="515" t="str">
        <f>六年级等级</f>
        <v/>
      </c>
      <c r="AC1700" s="533" t="str">
        <f>六年级跳绳附加分</f>
        <v/>
      </c>
      <c r="AD1700" s="534" t="str">
        <f>六年级标准分</f>
        <v/>
      </c>
      <c r="AE1700" s="534" t="str">
        <f>六年级总分</f>
        <v/>
      </c>
      <c r="AF1700" s="517" t="str">
        <f>六年级等级</f>
        <v/>
      </c>
    </row>
    <row r="1701" spans="1:32">
      <c r="A1701" s="476">
        <v>625</v>
      </c>
      <c r="B1701" s="477">
        <v>19</v>
      </c>
      <c r="C1701" s="632"/>
      <c r="D1701" s="633"/>
      <c r="E1701" s="632"/>
      <c r="F1701" s="625"/>
      <c r="G1701" s="608"/>
      <c r="H1701" s="475"/>
      <c r="I1701" s="613"/>
      <c r="J1701" s="614"/>
      <c r="K1701" s="614"/>
      <c r="L1701" s="615"/>
      <c r="M1701" s="616"/>
      <c r="N1701" s="505" t="str">
        <f>六年级BMI</f>
        <v/>
      </c>
      <c r="O1701" s="499" t="str">
        <f>六年级BMI等级</f>
        <v/>
      </c>
      <c r="P1701" s="500" t="str">
        <f>六年级BMI得分</f>
        <v/>
      </c>
      <c r="Q1701" s="515" t="str">
        <f>六年级肺活量得分</f>
        <v/>
      </c>
      <c r="R1701" s="512" t="str">
        <f>六年级等级</f>
        <v/>
      </c>
      <c r="S1701" s="516" t="str">
        <f>六年级50米跑得分</f>
        <v/>
      </c>
      <c r="T1701" s="517" t="str">
        <f>六年级等级</f>
        <v/>
      </c>
      <c r="U1701" s="516" t="str">
        <f>六年级坐位体前屈得分</f>
        <v/>
      </c>
      <c r="V1701" s="517" t="str">
        <f>六年级等级</f>
        <v/>
      </c>
      <c r="W1701" s="516" t="str">
        <f>六年级一分钟跳绳得分</f>
        <v/>
      </c>
      <c r="X1701" s="517" t="str">
        <f>六年级等级</f>
        <v/>
      </c>
      <c r="Y1701" s="515" t="str">
        <f>六年级仰卧起坐得分</f>
        <v/>
      </c>
      <c r="Z1701" s="518" t="str">
        <f>六年级等级</f>
        <v/>
      </c>
      <c r="AA1701" s="533" t="str">
        <f>六年级折返跑得分</f>
        <v/>
      </c>
      <c r="AB1701" s="515" t="str">
        <f>六年级等级</f>
        <v/>
      </c>
      <c r="AC1701" s="533" t="str">
        <f>六年级跳绳附加分</f>
        <v/>
      </c>
      <c r="AD1701" s="534" t="str">
        <f>六年级标准分</f>
        <v/>
      </c>
      <c r="AE1701" s="534" t="str">
        <f>六年级总分</f>
        <v/>
      </c>
      <c r="AF1701" s="517" t="str">
        <f>六年级等级</f>
        <v/>
      </c>
    </row>
    <row r="1702" spans="1:32">
      <c r="A1702" s="476">
        <v>625</v>
      </c>
      <c r="B1702" s="477">
        <v>20</v>
      </c>
      <c r="C1702" s="632"/>
      <c r="D1702" s="633"/>
      <c r="E1702" s="639"/>
      <c r="F1702" s="625"/>
      <c r="G1702" s="608"/>
      <c r="H1702" s="475"/>
      <c r="I1702" s="613"/>
      <c r="J1702" s="614"/>
      <c r="K1702" s="614"/>
      <c r="L1702" s="615"/>
      <c r="M1702" s="616"/>
      <c r="N1702" s="505" t="str">
        <f>六年级BMI</f>
        <v/>
      </c>
      <c r="O1702" s="499" t="str">
        <f>六年级BMI等级</f>
        <v/>
      </c>
      <c r="P1702" s="500" t="str">
        <f>六年级BMI得分</f>
        <v/>
      </c>
      <c r="Q1702" s="515" t="str">
        <f>六年级肺活量得分</f>
        <v/>
      </c>
      <c r="R1702" s="512" t="str">
        <f>六年级等级</f>
        <v/>
      </c>
      <c r="S1702" s="516" t="str">
        <f>六年级50米跑得分</f>
        <v/>
      </c>
      <c r="T1702" s="517" t="str">
        <f>六年级等级</f>
        <v/>
      </c>
      <c r="U1702" s="516" t="str">
        <f>六年级坐位体前屈得分</f>
        <v/>
      </c>
      <c r="V1702" s="517" t="str">
        <f>六年级等级</f>
        <v/>
      </c>
      <c r="W1702" s="516" t="str">
        <f>六年级一分钟跳绳得分</f>
        <v/>
      </c>
      <c r="X1702" s="517" t="str">
        <f>六年级等级</f>
        <v/>
      </c>
      <c r="Y1702" s="515" t="str">
        <f>六年级仰卧起坐得分</f>
        <v/>
      </c>
      <c r="Z1702" s="518" t="str">
        <f>六年级等级</f>
        <v/>
      </c>
      <c r="AA1702" s="533" t="str">
        <f>六年级折返跑得分</f>
        <v/>
      </c>
      <c r="AB1702" s="515" t="str">
        <f>六年级等级</f>
        <v/>
      </c>
      <c r="AC1702" s="533" t="str">
        <f>六年级跳绳附加分</f>
        <v/>
      </c>
      <c r="AD1702" s="534" t="str">
        <f>六年级标准分</f>
        <v/>
      </c>
      <c r="AE1702" s="534" t="str">
        <f>六年级总分</f>
        <v/>
      </c>
      <c r="AF1702" s="517" t="str">
        <f>六年级等级</f>
        <v/>
      </c>
    </row>
    <row r="1703" spans="1:32">
      <c r="A1703" s="476">
        <v>625</v>
      </c>
      <c r="B1703" s="477">
        <v>21</v>
      </c>
      <c r="C1703" s="632"/>
      <c r="D1703" s="633"/>
      <c r="E1703" s="639"/>
      <c r="F1703" s="625"/>
      <c r="G1703" s="608"/>
      <c r="H1703" s="475"/>
      <c r="I1703" s="613"/>
      <c r="J1703" s="614"/>
      <c r="K1703" s="614"/>
      <c r="L1703" s="615"/>
      <c r="M1703" s="616"/>
      <c r="N1703" s="505" t="str">
        <f>六年级BMI</f>
        <v/>
      </c>
      <c r="O1703" s="499" t="str">
        <f>六年级BMI等级</f>
        <v/>
      </c>
      <c r="P1703" s="500" t="str">
        <f>六年级BMI得分</f>
        <v/>
      </c>
      <c r="Q1703" s="515" t="str">
        <f>六年级肺活量得分</f>
        <v/>
      </c>
      <c r="R1703" s="512" t="str">
        <f>六年级等级</f>
        <v/>
      </c>
      <c r="S1703" s="516" t="str">
        <f>六年级50米跑得分</f>
        <v/>
      </c>
      <c r="T1703" s="517" t="str">
        <f>六年级等级</f>
        <v/>
      </c>
      <c r="U1703" s="516" t="str">
        <f>六年级坐位体前屈得分</f>
        <v/>
      </c>
      <c r="V1703" s="517" t="str">
        <f>六年级等级</f>
        <v/>
      </c>
      <c r="W1703" s="516" t="str">
        <f>六年级一分钟跳绳得分</f>
        <v/>
      </c>
      <c r="X1703" s="517" t="str">
        <f>六年级等级</f>
        <v/>
      </c>
      <c r="Y1703" s="515" t="str">
        <f>六年级仰卧起坐得分</f>
        <v/>
      </c>
      <c r="Z1703" s="518" t="str">
        <f>六年级等级</f>
        <v/>
      </c>
      <c r="AA1703" s="533" t="str">
        <f>六年级折返跑得分</f>
        <v/>
      </c>
      <c r="AB1703" s="515" t="str">
        <f>六年级等级</f>
        <v/>
      </c>
      <c r="AC1703" s="533" t="str">
        <f>六年级跳绳附加分</f>
        <v/>
      </c>
      <c r="AD1703" s="534" t="str">
        <f>六年级标准分</f>
        <v/>
      </c>
      <c r="AE1703" s="534" t="str">
        <f>六年级总分</f>
        <v/>
      </c>
      <c r="AF1703" s="517" t="str">
        <f>六年级等级</f>
        <v/>
      </c>
    </row>
    <row r="1704" spans="1:32">
      <c r="A1704" s="476">
        <v>625</v>
      </c>
      <c r="B1704" s="477">
        <v>22</v>
      </c>
      <c r="C1704" s="632"/>
      <c r="D1704" s="633"/>
      <c r="E1704" s="632"/>
      <c r="F1704" s="625"/>
      <c r="G1704" s="608"/>
      <c r="H1704" s="475"/>
      <c r="I1704" s="613"/>
      <c r="J1704" s="614"/>
      <c r="K1704" s="614"/>
      <c r="L1704" s="615"/>
      <c r="M1704" s="616"/>
      <c r="N1704" s="505" t="str">
        <f>六年级BMI</f>
        <v/>
      </c>
      <c r="O1704" s="499" t="str">
        <f>六年级BMI等级</f>
        <v/>
      </c>
      <c r="P1704" s="500" t="str">
        <f>六年级BMI得分</f>
        <v/>
      </c>
      <c r="Q1704" s="515" t="str">
        <f>六年级肺活量得分</f>
        <v/>
      </c>
      <c r="R1704" s="512" t="str">
        <f>六年级等级</f>
        <v/>
      </c>
      <c r="S1704" s="516" t="str">
        <f>六年级50米跑得分</f>
        <v/>
      </c>
      <c r="T1704" s="517" t="str">
        <f>六年级等级</f>
        <v/>
      </c>
      <c r="U1704" s="516" t="str">
        <f>六年级坐位体前屈得分</f>
        <v/>
      </c>
      <c r="V1704" s="517" t="str">
        <f>六年级等级</f>
        <v/>
      </c>
      <c r="W1704" s="516" t="str">
        <f>六年级一分钟跳绳得分</f>
        <v/>
      </c>
      <c r="X1704" s="517" t="str">
        <f>六年级等级</f>
        <v/>
      </c>
      <c r="Y1704" s="515" t="str">
        <f>六年级仰卧起坐得分</f>
        <v/>
      </c>
      <c r="Z1704" s="518" t="str">
        <f>六年级等级</f>
        <v/>
      </c>
      <c r="AA1704" s="533" t="str">
        <f>六年级折返跑得分</f>
        <v/>
      </c>
      <c r="AB1704" s="515" t="str">
        <f>六年级等级</f>
        <v/>
      </c>
      <c r="AC1704" s="533" t="str">
        <f>六年级跳绳附加分</f>
        <v/>
      </c>
      <c r="AD1704" s="534" t="str">
        <f>六年级标准分</f>
        <v/>
      </c>
      <c r="AE1704" s="534" t="str">
        <f>六年级总分</f>
        <v/>
      </c>
      <c r="AF1704" s="517" t="str">
        <f>六年级等级</f>
        <v/>
      </c>
    </row>
    <row r="1705" spans="1:32">
      <c r="A1705" s="476">
        <v>625</v>
      </c>
      <c r="B1705" s="477">
        <v>23</v>
      </c>
      <c r="C1705" s="632"/>
      <c r="D1705" s="633"/>
      <c r="E1705" s="632"/>
      <c r="F1705" s="625"/>
      <c r="G1705" s="608"/>
      <c r="H1705" s="475"/>
      <c r="I1705" s="613"/>
      <c r="J1705" s="614"/>
      <c r="K1705" s="614"/>
      <c r="L1705" s="615"/>
      <c r="M1705" s="616"/>
      <c r="N1705" s="505" t="str">
        <f>六年级BMI</f>
        <v/>
      </c>
      <c r="O1705" s="499" t="str">
        <f>六年级BMI等级</f>
        <v/>
      </c>
      <c r="P1705" s="500" t="str">
        <f>六年级BMI得分</f>
        <v/>
      </c>
      <c r="Q1705" s="515" t="str">
        <f>六年级肺活量得分</f>
        <v/>
      </c>
      <c r="R1705" s="512" t="str">
        <f>六年级等级</f>
        <v/>
      </c>
      <c r="S1705" s="516" t="str">
        <f>六年级50米跑得分</f>
        <v/>
      </c>
      <c r="T1705" s="517" t="str">
        <f>六年级等级</f>
        <v/>
      </c>
      <c r="U1705" s="516" t="str">
        <f>六年级坐位体前屈得分</f>
        <v/>
      </c>
      <c r="V1705" s="517" t="str">
        <f>六年级等级</f>
        <v/>
      </c>
      <c r="W1705" s="516" t="str">
        <f>六年级一分钟跳绳得分</f>
        <v/>
      </c>
      <c r="X1705" s="517" t="str">
        <f>六年级等级</f>
        <v/>
      </c>
      <c r="Y1705" s="515" t="str">
        <f>六年级仰卧起坐得分</f>
        <v/>
      </c>
      <c r="Z1705" s="518" t="str">
        <f>六年级等级</f>
        <v/>
      </c>
      <c r="AA1705" s="533" t="str">
        <f>六年级折返跑得分</f>
        <v/>
      </c>
      <c r="AB1705" s="515" t="str">
        <f>六年级等级</f>
        <v/>
      </c>
      <c r="AC1705" s="533" t="str">
        <f>六年级跳绳附加分</f>
        <v/>
      </c>
      <c r="AD1705" s="534" t="str">
        <f>六年级标准分</f>
        <v/>
      </c>
      <c r="AE1705" s="534" t="str">
        <f>六年级总分</f>
        <v/>
      </c>
      <c r="AF1705" s="517" t="str">
        <f>六年级等级</f>
        <v/>
      </c>
    </row>
    <row r="1706" spans="1:32">
      <c r="A1706" s="476">
        <v>625</v>
      </c>
      <c r="B1706" s="477">
        <v>24</v>
      </c>
      <c r="C1706" s="632"/>
      <c r="D1706" s="633"/>
      <c r="E1706" s="632"/>
      <c r="F1706" s="625"/>
      <c r="G1706" s="608"/>
      <c r="H1706" s="475"/>
      <c r="I1706" s="613"/>
      <c r="J1706" s="614"/>
      <c r="K1706" s="614"/>
      <c r="L1706" s="615"/>
      <c r="M1706" s="616"/>
      <c r="N1706" s="505" t="str">
        <f>六年级BMI</f>
        <v/>
      </c>
      <c r="O1706" s="499" t="str">
        <f>六年级BMI等级</f>
        <v/>
      </c>
      <c r="P1706" s="500" t="str">
        <f>六年级BMI得分</f>
        <v/>
      </c>
      <c r="Q1706" s="515" t="str">
        <f>六年级肺活量得分</f>
        <v/>
      </c>
      <c r="R1706" s="512" t="str">
        <f>六年级等级</f>
        <v/>
      </c>
      <c r="S1706" s="516" t="str">
        <f>六年级50米跑得分</f>
        <v/>
      </c>
      <c r="T1706" s="517" t="str">
        <f>六年级等级</f>
        <v/>
      </c>
      <c r="U1706" s="516" t="str">
        <f>六年级坐位体前屈得分</f>
        <v/>
      </c>
      <c r="V1706" s="517" t="str">
        <f>六年级等级</f>
        <v/>
      </c>
      <c r="W1706" s="516" t="str">
        <f>六年级一分钟跳绳得分</f>
        <v/>
      </c>
      <c r="X1706" s="517" t="str">
        <f>六年级等级</f>
        <v/>
      </c>
      <c r="Y1706" s="515" t="str">
        <f>六年级仰卧起坐得分</f>
        <v/>
      </c>
      <c r="Z1706" s="518" t="str">
        <f>六年级等级</f>
        <v/>
      </c>
      <c r="AA1706" s="533" t="str">
        <f>六年级折返跑得分</f>
        <v/>
      </c>
      <c r="AB1706" s="515" t="str">
        <f>六年级等级</f>
        <v/>
      </c>
      <c r="AC1706" s="533" t="str">
        <f>六年级跳绳附加分</f>
        <v/>
      </c>
      <c r="AD1706" s="534" t="str">
        <f>六年级标准分</f>
        <v/>
      </c>
      <c r="AE1706" s="534" t="str">
        <f>六年级总分</f>
        <v/>
      </c>
      <c r="AF1706" s="517" t="str">
        <f>六年级等级</f>
        <v/>
      </c>
    </row>
    <row r="1707" spans="1:32">
      <c r="A1707" s="476">
        <v>625</v>
      </c>
      <c r="B1707" s="477">
        <v>25</v>
      </c>
      <c r="C1707" s="632"/>
      <c r="D1707" s="633"/>
      <c r="E1707" s="632"/>
      <c r="F1707" s="625"/>
      <c r="G1707" s="608"/>
      <c r="H1707" s="475"/>
      <c r="I1707" s="613"/>
      <c r="J1707" s="614"/>
      <c r="K1707" s="614"/>
      <c r="L1707" s="615"/>
      <c r="M1707" s="616"/>
      <c r="N1707" s="505" t="str">
        <f>六年级BMI</f>
        <v/>
      </c>
      <c r="O1707" s="499" t="str">
        <f>六年级BMI等级</f>
        <v/>
      </c>
      <c r="P1707" s="500" t="str">
        <f>六年级BMI得分</f>
        <v/>
      </c>
      <c r="Q1707" s="515" t="str">
        <f>六年级肺活量得分</f>
        <v/>
      </c>
      <c r="R1707" s="512" t="str">
        <f>六年级等级</f>
        <v/>
      </c>
      <c r="S1707" s="516" t="str">
        <f>六年级50米跑得分</f>
        <v/>
      </c>
      <c r="T1707" s="517" t="str">
        <f>六年级等级</f>
        <v/>
      </c>
      <c r="U1707" s="516" t="str">
        <f>六年级坐位体前屈得分</f>
        <v/>
      </c>
      <c r="V1707" s="517" t="str">
        <f>六年级等级</f>
        <v/>
      </c>
      <c r="W1707" s="516" t="str">
        <f>六年级一分钟跳绳得分</f>
        <v/>
      </c>
      <c r="X1707" s="517" t="str">
        <f>六年级等级</f>
        <v/>
      </c>
      <c r="Y1707" s="515" t="str">
        <f>六年级仰卧起坐得分</f>
        <v/>
      </c>
      <c r="Z1707" s="518" t="str">
        <f>六年级等级</f>
        <v/>
      </c>
      <c r="AA1707" s="533" t="str">
        <f>六年级折返跑得分</f>
        <v/>
      </c>
      <c r="AB1707" s="515" t="str">
        <f>六年级等级</f>
        <v/>
      </c>
      <c r="AC1707" s="533" t="str">
        <f>六年级跳绳附加分</f>
        <v/>
      </c>
      <c r="AD1707" s="534" t="str">
        <f>六年级标准分</f>
        <v/>
      </c>
      <c r="AE1707" s="534" t="str">
        <f>六年级总分</f>
        <v/>
      </c>
      <c r="AF1707" s="517" t="str">
        <f>六年级等级</f>
        <v/>
      </c>
    </row>
    <row r="1708" spans="1:32">
      <c r="A1708" s="476">
        <v>625</v>
      </c>
      <c r="B1708" s="477">
        <v>26</v>
      </c>
      <c r="C1708" s="632"/>
      <c r="D1708" s="633"/>
      <c r="E1708" s="632"/>
      <c r="F1708" s="625"/>
      <c r="G1708" s="608"/>
      <c r="H1708" s="475"/>
      <c r="I1708" s="613"/>
      <c r="J1708" s="614"/>
      <c r="K1708" s="614"/>
      <c r="L1708" s="615"/>
      <c r="M1708" s="616"/>
      <c r="N1708" s="505" t="str">
        <f>六年级BMI</f>
        <v/>
      </c>
      <c r="O1708" s="499" t="str">
        <f>六年级BMI等级</f>
        <v/>
      </c>
      <c r="P1708" s="500" t="str">
        <f>六年级BMI得分</f>
        <v/>
      </c>
      <c r="Q1708" s="515" t="str">
        <f>六年级肺活量得分</f>
        <v/>
      </c>
      <c r="R1708" s="512" t="str">
        <f>六年级等级</f>
        <v/>
      </c>
      <c r="S1708" s="516" t="str">
        <f>六年级50米跑得分</f>
        <v/>
      </c>
      <c r="T1708" s="517" t="str">
        <f>六年级等级</f>
        <v/>
      </c>
      <c r="U1708" s="516" t="str">
        <f>六年级坐位体前屈得分</f>
        <v/>
      </c>
      <c r="V1708" s="517" t="str">
        <f>六年级等级</f>
        <v/>
      </c>
      <c r="W1708" s="516" t="str">
        <f>六年级一分钟跳绳得分</f>
        <v/>
      </c>
      <c r="X1708" s="517" t="str">
        <f>六年级等级</f>
        <v/>
      </c>
      <c r="Y1708" s="515" t="str">
        <f>六年级仰卧起坐得分</f>
        <v/>
      </c>
      <c r="Z1708" s="518" t="str">
        <f>六年级等级</f>
        <v/>
      </c>
      <c r="AA1708" s="533" t="str">
        <f>六年级折返跑得分</f>
        <v/>
      </c>
      <c r="AB1708" s="515" t="str">
        <f>六年级等级</f>
        <v/>
      </c>
      <c r="AC1708" s="533" t="str">
        <f>六年级跳绳附加分</f>
        <v/>
      </c>
      <c r="AD1708" s="534" t="str">
        <f>六年级标准分</f>
        <v/>
      </c>
      <c r="AE1708" s="534" t="str">
        <f>六年级总分</f>
        <v/>
      </c>
      <c r="AF1708" s="517" t="str">
        <f>六年级等级</f>
        <v/>
      </c>
    </row>
    <row r="1709" spans="1:32">
      <c r="A1709" s="476">
        <v>625</v>
      </c>
      <c r="B1709" s="477">
        <v>27</v>
      </c>
      <c r="C1709" s="632"/>
      <c r="D1709" s="633"/>
      <c r="E1709" s="632"/>
      <c r="F1709" s="625"/>
      <c r="G1709" s="608"/>
      <c r="H1709" s="475"/>
      <c r="I1709" s="613"/>
      <c r="J1709" s="614"/>
      <c r="K1709" s="614"/>
      <c r="L1709" s="615"/>
      <c r="M1709" s="616"/>
      <c r="N1709" s="505" t="str">
        <f>六年级BMI</f>
        <v/>
      </c>
      <c r="O1709" s="499" t="str">
        <f>六年级BMI等级</f>
        <v/>
      </c>
      <c r="P1709" s="500" t="str">
        <f>六年级BMI得分</f>
        <v/>
      </c>
      <c r="Q1709" s="515" t="str">
        <f>六年级肺活量得分</f>
        <v/>
      </c>
      <c r="R1709" s="512" t="str">
        <f>六年级等级</f>
        <v/>
      </c>
      <c r="S1709" s="516" t="str">
        <f>六年级50米跑得分</f>
        <v/>
      </c>
      <c r="T1709" s="517" t="str">
        <f>六年级等级</f>
        <v/>
      </c>
      <c r="U1709" s="516" t="str">
        <f>六年级坐位体前屈得分</f>
        <v/>
      </c>
      <c r="V1709" s="517" t="str">
        <f>六年级等级</f>
        <v/>
      </c>
      <c r="W1709" s="516" t="str">
        <f>六年级一分钟跳绳得分</f>
        <v/>
      </c>
      <c r="X1709" s="517" t="str">
        <f>六年级等级</f>
        <v/>
      </c>
      <c r="Y1709" s="515" t="str">
        <f>六年级仰卧起坐得分</f>
        <v/>
      </c>
      <c r="Z1709" s="518" t="str">
        <f>六年级等级</f>
        <v/>
      </c>
      <c r="AA1709" s="533" t="str">
        <f>六年级折返跑得分</f>
        <v/>
      </c>
      <c r="AB1709" s="515" t="str">
        <f>六年级等级</f>
        <v/>
      </c>
      <c r="AC1709" s="533" t="str">
        <f>六年级跳绳附加分</f>
        <v/>
      </c>
      <c r="AD1709" s="534" t="str">
        <f>六年级标准分</f>
        <v/>
      </c>
      <c r="AE1709" s="534" t="str">
        <f>六年级总分</f>
        <v/>
      </c>
      <c r="AF1709" s="517" t="str">
        <f>六年级等级</f>
        <v/>
      </c>
    </row>
    <row r="1710" spans="1:32">
      <c r="A1710" s="476">
        <v>625</v>
      </c>
      <c r="B1710" s="477">
        <v>28</v>
      </c>
      <c r="C1710" s="632"/>
      <c r="D1710" s="633"/>
      <c r="E1710" s="632"/>
      <c r="F1710" s="625"/>
      <c r="G1710" s="608"/>
      <c r="H1710" s="475"/>
      <c r="I1710" s="613"/>
      <c r="J1710" s="614"/>
      <c r="K1710" s="614"/>
      <c r="L1710" s="615"/>
      <c r="M1710" s="616"/>
      <c r="N1710" s="505" t="str">
        <f>六年级BMI</f>
        <v/>
      </c>
      <c r="O1710" s="499" t="str">
        <f>六年级BMI等级</f>
        <v/>
      </c>
      <c r="P1710" s="500" t="str">
        <f>六年级BMI得分</f>
        <v/>
      </c>
      <c r="Q1710" s="515" t="str">
        <f>六年级肺活量得分</f>
        <v/>
      </c>
      <c r="R1710" s="512" t="str">
        <f>六年级等级</f>
        <v/>
      </c>
      <c r="S1710" s="516" t="str">
        <f>六年级50米跑得分</f>
        <v/>
      </c>
      <c r="T1710" s="517" t="str">
        <f>六年级等级</f>
        <v/>
      </c>
      <c r="U1710" s="516" t="str">
        <f>六年级坐位体前屈得分</f>
        <v/>
      </c>
      <c r="V1710" s="517" t="str">
        <f>六年级等级</f>
        <v/>
      </c>
      <c r="W1710" s="516" t="str">
        <f>六年级一分钟跳绳得分</f>
        <v/>
      </c>
      <c r="X1710" s="517" t="str">
        <f>六年级等级</f>
        <v/>
      </c>
      <c r="Y1710" s="515" t="str">
        <f>六年级仰卧起坐得分</f>
        <v/>
      </c>
      <c r="Z1710" s="518" t="str">
        <f>六年级等级</f>
        <v/>
      </c>
      <c r="AA1710" s="533" t="str">
        <f>六年级折返跑得分</f>
        <v/>
      </c>
      <c r="AB1710" s="515" t="str">
        <f>六年级等级</f>
        <v/>
      </c>
      <c r="AC1710" s="533" t="str">
        <f>六年级跳绳附加分</f>
        <v/>
      </c>
      <c r="AD1710" s="534" t="str">
        <f>六年级标准分</f>
        <v/>
      </c>
      <c r="AE1710" s="534" t="str">
        <f>六年级总分</f>
        <v/>
      </c>
      <c r="AF1710" s="517" t="str">
        <f>六年级等级</f>
        <v/>
      </c>
    </row>
    <row r="1711" spans="1:32">
      <c r="A1711" s="476">
        <v>625</v>
      </c>
      <c r="B1711" s="477">
        <v>29</v>
      </c>
      <c r="C1711" s="632"/>
      <c r="D1711" s="633"/>
      <c r="E1711" s="632"/>
      <c r="F1711" s="625"/>
      <c r="G1711" s="608"/>
      <c r="H1711" s="475"/>
      <c r="I1711" s="613"/>
      <c r="J1711" s="614"/>
      <c r="K1711" s="614"/>
      <c r="L1711" s="615"/>
      <c r="M1711" s="616"/>
      <c r="N1711" s="505" t="str">
        <f>六年级BMI</f>
        <v/>
      </c>
      <c r="O1711" s="499" t="str">
        <f>六年级BMI等级</f>
        <v/>
      </c>
      <c r="P1711" s="500" t="str">
        <f>六年级BMI得分</f>
        <v/>
      </c>
      <c r="Q1711" s="515" t="str">
        <f>六年级肺活量得分</f>
        <v/>
      </c>
      <c r="R1711" s="512" t="str">
        <f>六年级等级</f>
        <v/>
      </c>
      <c r="S1711" s="516" t="str">
        <f>六年级50米跑得分</f>
        <v/>
      </c>
      <c r="T1711" s="517" t="str">
        <f>六年级等级</f>
        <v/>
      </c>
      <c r="U1711" s="516" t="str">
        <f>六年级坐位体前屈得分</f>
        <v/>
      </c>
      <c r="V1711" s="517" t="str">
        <f>六年级等级</f>
        <v/>
      </c>
      <c r="W1711" s="516" t="str">
        <f>六年级一分钟跳绳得分</f>
        <v/>
      </c>
      <c r="X1711" s="517" t="str">
        <f>六年级等级</f>
        <v/>
      </c>
      <c r="Y1711" s="515" t="str">
        <f>六年级仰卧起坐得分</f>
        <v/>
      </c>
      <c r="Z1711" s="518" t="str">
        <f>六年级等级</f>
        <v/>
      </c>
      <c r="AA1711" s="533" t="str">
        <f>六年级折返跑得分</f>
        <v/>
      </c>
      <c r="AB1711" s="515" t="str">
        <f>六年级等级</f>
        <v/>
      </c>
      <c r="AC1711" s="533" t="str">
        <f>六年级跳绳附加分</f>
        <v/>
      </c>
      <c r="AD1711" s="534" t="str">
        <f>六年级标准分</f>
        <v/>
      </c>
      <c r="AE1711" s="534" t="str">
        <f>六年级总分</f>
        <v/>
      </c>
      <c r="AF1711" s="517" t="str">
        <f>六年级等级</f>
        <v/>
      </c>
    </row>
    <row r="1712" spans="1:32">
      <c r="A1712" s="476">
        <v>625</v>
      </c>
      <c r="B1712" s="477">
        <v>30</v>
      </c>
      <c r="C1712" s="632"/>
      <c r="D1712" s="633"/>
      <c r="E1712" s="632"/>
      <c r="F1712" s="625"/>
      <c r="G1712" s="608"/>
      <c r="H1712" s="475"/>
      <c r="I1712" s="613"/>
      <c r="J1712" s="614"/>
      <c r="K1712" s="614"/>
      <c r="L1712" s="615"/>
      <c r="M1712" s="616"/>
      <c r="N1712" s="505" t="str">
        <f>六年级BMI</f>
        <v/>
      </c>
      <c r="O1712" s="499" t="str">
        <f>六年级BMI等级</f>
        <v/>
      </c>
      <c r="P1712" s="500" t="str">
        <f>六年级BMI得分</f>
        <v/>
      </c>
      <c r="Q1712" s="515" t="str">
        <f>六年级肺活量得分</f>
        <v/>
      </c>
      <c r="R1712" s="512" t="str">
        <f>六年级等级</f>
        <v/>
      </c>
      <c r="S1712" s="516" t="str">
        <f>六年级50米跑得分</f>
        <v/>
      </c>
      <c r="T1712" s="517" t="str">
        <f>六年级等级</f>
        <v/>
      </c>
      <c r="U1712" s="516" t="str">
        <f>六年级坐位体前屈得分</f>
        <v/>
      </c>
      <c r="V1712" s="517" t="str">
        <f>六年级等级</f>
        <v/>
      </c>
      <c r="W1712" s="516" t="str">
        <f>六年级一分钟跳绳得分</f>
        <v/>
      </c>
      <c r="X1712" s="517" t="str">
        <f>六年级等级</f>
        <v/>
      </c>
      <c r="Y1712" s="515" t="str">
        <f>六年级仰卧起坐得分</f>
        <v/>
      </c>
      <c r="Z1712" s="518" t="str">
        <f>六年级等级</f>
        <v/>
      </c>
      <c r="AA1712" s="533" t="str">
        <f>六年级折返跑得分</f>
        <v/>
      </c>
      <c r="AB1712" s="515" t="str">
        <f>六年级等级</f>
        <v/>
      </c>
      <c r="AC1712" s="533" t="str">
        <f>六年级跳绳附加分</f>
        <v/>
      </c>
      <c r="AD1712" s="534" t="str">
        <f>六年级标准分</f>
        <v/>
      </c>
      <c r="AE1712" s="534" t="str">
        <f>六年级总分</f>
        <v/>
      </c>
      <c r="AF1712" s="517" t="str">
        <f>六年级等级</f>
        <v/>
      </c>
    </row>
    <row r="1713" spans="1:32">
      <c r="A1713" s="476">
        <v>625</v>
      </c>
      <c r="B1713" s="477">
        <v>31</v>
      </c>
      <c r="C1713" s="632"/>
      <c r="D1713" s="633"/>
      <c r="E1713" s="632"/>
      <c r="F1713" s="625"/>
      <c r="G1713" s="608"/>
      <c r="H1713" s="475"/>
      <c r="I1713" s="613"/>
      <c r="J1713" s="614"/>
      <c r="K1713" s="614"/>
      <c r="L1713" s="615"/>
      <c r="M1713" s="616"/>
      <c r="N1713" s="505" t="str">
        <f>六年级BMI</f>
        <v/>
      </c>
      <c r="O1713" s="499" t="str">
        <f>六年级BMI等级</f>
        <v/>
      </c>
      <c r="P1713" s="500" t="str">
        <f>六年级BMI得分</f>
        <v/>
      </c>
      <c r="Q1713" s="515" t="str">
        <f>六年级肺活量得分</f>
        <v/>
      </c>
      <c r="R1713" s="512" t="str">
        <f>六年级等级</f>
        <v/>
      </c>
      <c r="S1713" s="516" t="str">
        <f>六年级50米跑得分</f>
        <v/>
      </c>
      <c r="T1713" s="517" t="str">
        <f>六年级等级</f>
        <v/>
      </c>
      <c r="U1713" s="516" t="str">
        <f>六年级坐位体前屈得分</f>
        <v/>
      </c>
      <c r="V1713" s="517" t="str">
        <f>六年级等级</f>
        <v/>
      </c>
      <c r="W1713" s="516" t="str">
        <f>六年级一分钟跳绳得分</f>
        <v/>
      </c>
      <c r="X1713" s="517" t="str">
        <f>六年级等级</f>
        <v/>
      </c>
      <c r="Y1713" s="515" t="str">
        <f>六年级仰卧起坐得分</f>
        <v/>
      </c>
      <c r="Z1713" s="518" t="str">
        <f>六年级等级</f>
        <v/>
      </c>
      <c r="AA1713" s="533" t="str">
        <f>六年级折返跑得分</f>
        <v/>
      </c>
      <c r="AB1713" s="515" t="str">
        <f>六年级等级</f>
        <v/>
      </c>
      <c r="AC1713" s="533" t="str">
        <f>六年级跳绳附加分</f>
        <v/>
      </c>
      <c r="AD1713" s="534" t="str">
        <f>六年级标准分</f>
        <v/>
      </c>
      <c r="AE1713" s="534" t="str">
        <f>六年级总分</f>
        <v/>
      </c>
      <c r="AF1713" s="517" t="str">
        <f>六年级等级</f>
        <v/>
      </c>
    </row>
    <row r="1714" spans="1:32">
      <c r="A1714" s="476">
        <v>625</v>
      </c>
      <c r="B1714" s="477">
        <v>32</v>
      </c>
      <c r="C1714" s="632"/>
      <c r="D1714" s="633"/>
      <c r="E1714" s="632"/>
      <c r="F1714" s="625"/>
      <c r="G1714" s="608"/>
      <c r="H1714" s="475"/>
      <c r="I1714" s="613"/>
      <c r="J1714" s="614"/>
      <c r="K1714" s="614"/>
      <c r="L1714" s="615"/>
      <c r="M1714" s="616"/>
      <c r="N1714" s="505" t="str">
        <f>六年级BMI</f>
        <v/>
      </c>
      <c r="O1714" s="499" t="str">
        <f>六年级BMI等级</f>
        <v/>
      </c>
      <c r="P1714" s="500" t="str">
        <f>六年级BMI得分</f>
        <v/>
      </c>
      <c r="Q1714" s="515" t="str">
        <f>六年级肺活量得分</f>
        <v/>
      </c>
      <c r="R1714" s="512" t="str">
        <f>六年级等级</f>
        <v/>
      </c>
      <c r="S1714" s="516" t="str">
        <f>六年级50米跑得分</f>
        <v/>
      </c>
      <c r="T1714" s="517" t="str">
        <f>六年级等级</f>
        <v/>
      </c>
      <c r="U1714" s="516" t="str">
        <f>六年级坐位体前屈得分</f>
        <v/>
      </c>
      <c r="V1714" s="517" t="str">
        <f>六年级等级</f>
        <v/>
      </c>
      <c r="W1714" s="516" t="str">
        <f>六年级一分钟跳绳得分</f>
        <v/>
      </c>
      <c r="X1714" s="517" t="str">
        <f>六年级等级</f>
        <v/>
      </c>
      <c r="Y1714" s="515" t="str">
        <f>六年级仰卧起坐得分</f>
        <v/>
      </c>
      <c r="Z1714" s="518" t="str">
        <f>六年级等级</f>
        <v/>
      </c>
      <c r="AA1714" s="533" t="str">
        <f>六年级折返跑得分</f>
        <v/>
      </c>
      <c r="AB1714" s="515" t="str">
        <f>六年级等级</f>
        <v/>
      </c>
      <c r="AC1714" s="533" t="str">
        <f>六年级跳绳附加分</f>
        <v/>
      </c>
      <c r="AD1714" s="534" t="str">
        <f>六年级标准分</f>
        <v/>
      </c>
      <c r="AE1714" s="534" t="str">
        <f>六年级总分</f>
        <v/>
      </c>
      <c r="AF1714" s="517" t="str">
        <f>六年级等级</f>
        <v/>
      </c>
    </row>
    <row r="1715" spans="1:32">
      <c r="A1715" s="476">
        <v>625</v>
      </c>
      <c r="B1715" s="477">
        <v>33</v>
      </c>
      <c r="C1715" s="632"/>
      <c r="D1715" s="633"/>
      <c r="E1715" s="632"/>
      <c r="F1715" s="625"/>
      <c r="G1715" s="608"/>
      <c r="H1715" s="475"/>
      <c r="I1715" s="613"/>
      <c r="J1715" s="614"/>
      <c r="K1715" s="614"/>
      <c r="L1715" s="615"/>
      <c r="M1715" s="616"/>
      <c r="N1715" s="505" t="str">
        <f>六年级BMI</f>
        <v/>
      </c>
      <c r="O1715" s="499" t="str">
        <f>六年级BMI等级</f>
        <v/>
      </c>
      <c r="P1715" s="500" t="str">
        <f>六年级BMI得分</f>
        <v/>
      </c>
      <c r="Q1715" s="515" t="str">
        <f>六年级肺活量得分</f>
        <v/>
      </c>
      <c r="R1715" s="512" t="str">
        <f>六年级等级</f>
        <v/>
      </c>
      <c r="S1715" s="516" t="str">
        <f>六年级50米跑得分</f>
        <v/>
      </c>
      <c r="T1715" s="517" t="str">
        <f>六年级等级</f>
        <v/>
      </c>
      <c r="U1715" s="516" t="str">
        <f>六年级坐位体前屈得分</f>
        <v/>
      </c>
      <c r="V1715" s="517" t="str">
        <f>六年级等级</f>
        <v/>
      </c>
      <c r="W1715" s="516" t="str">
        <f>六年级一分钟跳绳得分</f>
        <v/>
      </c>
      <c r="X1715" s="517" t="str">
        <f>六年级等级</f>
        <v/>
      </c>
      <c r="Y1715" s="515" t="str">
        <f>六年级仰卧起坐得分</f>
        <v/>
      </c>
      <c r="Z1715" s="518" t="str">
        <f>六年级等级</f>
        <v/>
      </c>
      <c r="AA1715" s="533" t="str">
        <f>六年级折返跑得分</f>
        <v/>
      </c>
      <c r="AB1715" s="515" t="str">
        <f>六年级等级</f>
        <v/>
      </c>
      <c r="AC1715" s="533" t="str">
        <f>六年级跳绳附加分</f>
        <v/>
      </c>
      <c r="AD1715" s="534" t="str">
        <f>六年级标准分</f>
        <v/>
      </c>
      <c r="AE1715" s="534" t="str">
        <f>六年级总分</f>
        <v/>
      </c>
      <c r="AF1715" s="517" t="str">
        <f>六年级等级</f>
        <v/>
      </c>
    </row>
    <row r="1716" spans="1:32">
      <c r="A1716" s="476">
        <v>625</v>
      </c>
      <c r="B1716" s="477">
        <v>34</v>
      </c>
      <c r="C1716" s="632"/>
      <c r="D1716" s="633"/>
      <c r="E1716" s="632"/>
      <c r="F1716" s="625"/>
      <c r="G1716" s="608"/>
      <c r="H1716" s="475"/>
      <c r="I1716" s="613"/>
      <c r="J1716" s="614"/>
      <c r="K1716" s="614"/>
      <c r="L1716" s="615"/>
      <c r="M1716" s="616"/>
      <c r="N1716" s="505" t="str">
        <f>六年级BMI</f>
        <v/>
      </c>
      <c r="O1716" s="499" t="str">
        <f>六年级BMI等级</f>
        <v/>
      </c>
      <c r="P1716" s="500" t="str">
        <f>六年级BMI得分</f>
        <v/>
      </c>
      <c r="Q1716" s="515" t="str">
        <f>六年级肺活量得分</f>
        <v/>
      </c>
      <c r="R1716" s="512" t="str">
        <f>六年级等级</f>
        <v/>
      </c>
      <c r="S1716" s="516" t="str">
        <f>六年级50米跑得分</f>
        <v/>
      </c>
      <c r="T1716" s="517" t="str">
        <f>六年级等级</f>
        <v/>
      </c>
      <c r="U1716" s="516" t="str">
        <f>六年级坐位体前屈得分</f>
        <v/>
      </c>
      <c r="V1716" s="517" t="str">
        <f>六年级等级</f>
        <v/>
      </c>
      <c r="W1716" s="516" t="str">
        <f>六年级一分钟跳绳得分</f>
        <v/>
      </c>
      <c r="X1716" s="517" t="str">
        <f>六年级等级</f>
        <v/>
      </c>
      <c r="Y1716" s="515" t="str">
        <f>六年级仰卧起坐得分</f>
        <v/>
      </c>
      <c r="Z1716" s="518" t="str">
        <f>六年级等级</f>
        <v/>
      </c>
      <c r="AA1716" s="533" t="str">
        <f>六年级折返跑得分</f>
        <v/>
      </c>
      <c r="AB1716" s="515" t="str">
        <f>六年级等级</f>
        <v/>
      </c>
      <c r="AC1716" s="533" t="str">
        <f>六年级跳绳附加分</f>
        <v/>
      </c>
      <c r="AD1716" s="534" t="str">
        <f>六年级标准分</f>
        <v/>
      </c>
      <c r="AE1716" s="534" t="str">
        <f>六年级总分</f>
        <v/>
      </c>
      <c r="AF1716" s="517" t="str">
        <f>六年级等级</f>
        <v/>
      </c>
    </row>
    <row r="1717" spans="1:32">
      <c r="A1717" s="476">
        <v>625</v>
      </c>
      <c r="B1717" s="477">
        <v>35</v>
      </c>
      <c r="C1717" s="632"/>
      <c r="D1717" s="633"/>
      <c r="E1717" s="632"/>
      <c r="F1717" s="625"/>
      <c r="G1717" s="608"/>
      <c r="H1717" s="475"/>
      <c r="I1717" s="613"/>
      <c r="J1717" s="614"/>
      <c r="K1717" s="614"/>
      <c r="L1717" s="615"/>
      <c r="M1717" s="616"/>
      <c r="N1717" s="505" t="str">
        <f>六年级BMI</f>
        <v/>
      </c>
      <c r="O1717" s="499" t="str">
        <f>六年级BMI等级</f>
        <v/>
      </c>
      <c r="P1717" s="500" t="str">
        <f>六年级BMI得分</f>
        <v/>
      </c>
      <c r="Q1717" s="515" t="str">
        <f>六年级肺活量得分</f>
        <v/>
      </c>
      <c r="R1717" s="512" t="str">
        <f>六年级等级</f>
        <v/>
      </c>
      <c r="S1717" s="516" t="str">
        <f>六年级50米跑得分</f>
        <v/>
      </c>
      <c r="T1717" s="517" t="str">
        <f>六年级等级</f>
        <v/>
      </c>
      <c r="U1717" s="516" t="str">
        <f>六年级坐位体前屈得分</f>
        <v/>
      </c>
      <c r="V1717" s="517" t="str">
        <f>六年级等级</f>
        <v/>
      </c>
      <c r="W1717" s="516" t="str">
        <f>六年级一分钟跳绳得分</f>
        <v/>
      </c>
      <c r="X1717" s="517" t="str">
        <f>六年级等级</f>
        <v/>
      </c>
      <c r="Y1717" s="515" t="str">
        <f>六年级仰卧起坐得分</f>
        <v/>
      </c>
      <c r="Z1717" s="518" t="str">
        <f>六年级等级</f>
        <v/>
      </c>
      <c r="AA1717" s="533" t="str">
        <f>六年级折返跑得分</f>
        <v/>
      </c>
      <c r="AB1717" s="515" t="str">
        <f>六年级等级</f>
        <v/>
      </c>
      <c r="AC1717" s="533" t="str">
        <f>六年级跳绳附加分</f>
        <v/>
      </c>
      <c r="AD1717" s="534" t="str">
        <f>六年级标准分</f>
        <v/>
      </c>
      <c r="AE1717" s="534" t="str">
        <f>六年级总分</f>
        <v/>
      </c>
      <c r="AF1717" s="517" t="str">
        <f>六年级等级</f>
        <v/>
      </c>
    </row>
    <row r="1718" spans="1:32">
      <c r="A1718" s="476">
        <v>625</v>
      </c>
      <c r="B1718" s="477">
        <v>36</v>
      </c>
      <c r="C1718" s="632"/>
      <c r="D1718" s="633"/>
      <c r="E1718" s="632"/>
      <c r="F1718" s="625"/>
      <c r="G1718" s="608"/>
      <c r="H1718" s="475"/>
      <c r="I1718" s="613"/>
      <c r="J1718" s="614"/>
      <c r="K1718" s="614"/>
      <c r="L1718" s="615"/>
      <c r="M1718" s="616"/>
      <c r="N1718" s="505" t="str">
        <f>六年级BMI</f>
        <v/>
      </c>
      <c r="O1718" s="499" t="str">
        <f>六年级BMI等级</f>
        <v/>
      </c>
      <c r="P1718" s="500" t="str">
        <f>六年级BMI得分</f>
        <v/>
      </c>
      <c r="Q1718" s="515" t="str">
        <f>六年级肺活量得分</f>
        <v/>
      </c>
      <c r="R1718" s="512" t="str">
        <f>六年级等级</f>
        <v/>
      </c>
      <c r="S1718" s="516" t="str">
        <f>六年级50米跑得分</f>
        <v/>
      </c>
      <c r="T1718" s="517" t="str">
        <f>六年级等级</f>
        <v/>
      </c>
      <c r="U1718" s="516" t="str">
        <f>六年级坐位体前屈得分</f>
        <v/>
      </c>
      <c r="V1718" s="517" t="str">
        <f>六年级等级</f>
        <v/>
      </c>
      <c r="W1718" s="516" t="str">
        <f>六年级一分钟跳绳得分</f>
        <v/>
      </c>
      <c r="X1718" s="517" t="str">
        <f>六年级等级</f>
        <v/>
      </c>
      <c r="Y1718" s="515" t="str">
        <f>六年级仰卧起坐得分</f>
        <v/>
      </c>
      <c r="Z1718" s="518" t="str">
        <f>六年级等级</f>
        <v/>
      </c>
      <c r="AA1718" s="533" t="str">
        <f>六年级折返跑得分</f>
        <v/>
      </c>
      <c r="AB1718" s="515" t="str">
        <f>六年级等级</f>
        <v/>
      </c>
      <c r="AC1718" s="533" t="str">
        <f>六年级跳绳附加分</f>
        <v/>
      </c>
      <c r="AD1718" s="534" t="str">
        <f>六年级标准分</f>
        <v/>
      </c>
      <c r="AE1718" s="534" t="str">
        <f>六年级总分</f>
        <v/>
      </c>
      <c r="AF1718" s="517" t="str">
        <f>六年级等级</f>
        <v/>
      </c>
    </row>
    <row r="1719" spans="1:32">
      <c r="A1719" s="476">
        <v>625</v>
      </c>
      <c r="B1719" s="477">
        <v>37</v>
      </c>
      <c r="C1719" s="632"/>
      <c r="D1719" s="633"/>
      <c r="E1719" s="632"/>
      <c r="F1719" s="625"/>
      <c r="G1719" s="608"/>
      <c r="H1719" s="475"/>
      <c r="I1719" s="613"/>
      <c r="J1719" s="614"/>
      <c r="K1719" s="614"/>
      <c r="L1719" s="615"/>
      <c r="M1719" s="616"/>
      <c r="N1719" s="505" t="str">
        <f>六年级BMI</f>
        <v/>
      </c>
      <c r="O1719" s="499" t="str">
        <f>六年级BMI等级</f>
        <v/>
      </c>
      <c r="P1719" s="500" t="str">
        <f>六年级BMI得分</f>
        <v/>
      </c>
      <c r="Q1719" s="515" t="str">
        <f>六年级肺活量得分</f>
        <v/>
      </c>
      <c r="R1719" s="512" t="str">
        <f>六年级等级</f>
        <v/>
      </c>
      <c r="S1719" s="516" t="str">
        <f>六年级50米跑得分</f>
        <v/>
      </c>
      <c r="T1719" s="517" t="str">
        <f>六年级等级</f>
        <v/>
      </c>
      <c r="U1719" s="516" t="str">
        <f>六年级坐位体前屈得分</f>
        <v/>
      </c>
      <c r="V1719" s="517" t="str">
        <f>六年级等级</f>
        <v/>
      </c>
      <c r="W1719" s="516" t="str">
        <f>六年级一分钟跳绳得分</f>
        <v/>
      </c>
      <c r="X1719" s="517" t="str">
        <f>六年级等级</f>
        <v/>
      </c>
      <c r="Y1719" s="515" t="str">
        <f>六年级仰卧起坐得分</f>
        <v/>
      </c>
      <c r="Z1719" s="518" t="str">
        <f>六年级等级</f>
        <v/>
      </c>
      <c r="AA1719" s="533" t="str">
        <f>六年级折返跑得分</f>
        <v/>
      </c>
      <c r="AB1719" s="515" t="str">
        <f>六年级等级</f>
        <v/>
      </c>
      <c r="AC1719" s="533" t="str">
        <f>六年级跳绳附加分</f>
        <v/>
      </c>
      <c r="AD1719" s="534" t="str">
        <f>六年级标准分</f>
        <v/>
      </c>
      <c r="AE1719" s="534" t="str">
        <f>六年级总分</f>
        <v/>
      </c>
      <c r="AF1719" s="517" t="str">
        <f>六年级等级</f>
        <v/>
      </c>
    </row>
    <row r="1720" spans="1:32">
      <c r="A1720" s="476">
        <v>625</v>
      </c>
      <c r="B1720" s="477">
        <v>38</v>
      </c>
      <c r="C1720" s="632"/>
      <c r="D1720" s="633"/>
      <c r="E1720" s="632"/>
      <c r="F1720" s="625"/>
      <c r="G1720" s="608"/>
      <c r="H1720" s="475"/>
      <c r="I1720" s="613"/>
      <c r="J1720" s="614"/>
      <c r="K1720" s="614"/>
      <c r="L1720" s="615"/>
      <c r="M1720" s="616"/>
      <c r="N1720" s="505" t="str">
        <f>六年级BMI</f>
        <v/>
      </c>
      <c r="O1720" s="499" t="str">
        <f>六年级BMI等级</f>
        <v/>
      </c>
      <c r="P1720" s="500" t="str">
        <f>六年级BMI得分</f>
        <v/>
      </c>
      <c r="Q1720" s="515" t="str">
        <f>六年级肺活量得分</f>
        <v/>
      </c>
      <c r="R1720" s="512" t="str">
        <f>六年级等级</f>
        <v/>
      </c>
      <c r="S1720" s="516" t="str">
        <f>六年级50米跑得分</f>
        <v/>
      </c>
      <c r="T1720" s="517" t="str">
        <f>六年级等级</f>
        <v/>
      </c>
      <c r="U1720" s="516" t="str">
        <f>六年级坐位体前屈得分</f>
        <v/>
      </c>
      <c r="V1720" s="517" t="str">
        <f>六年级等级</f>
        <v/>
      </c>
      <c r="W1720" s="516" t="str">
        <f>六年级一分钟跳绳得分</f>
        <v/>
      </c>
      <c r="X1720" s="517" t="str">
        <f>六年级等级</f>
        <v/>
      </c>
      <c r="Y1720" s="515" t="str">
        <f>六年级仰卧起坐得分</f>
        <v/>
      </c>
      <c r="Z1720" s="518" t="str">
        <f>六年级等级</f>
        <v/>
      </c>
      <c r="AA1720" s="533" t="str">
        <f>六年级折返跑得分</f>
        <v/>
      </c>
      <c r="AB1720" s="515" t="str">
        <f>六年级等级</f>
        <v/>
      </c>
      <c r="AC1720" s="533" t="str">
        <f>六年级跳绳附加分</f>
        <v/>
      </c>
      <c r="AD1720" s="534" t="str">
        <f>六年级标准分</f>
        <v/>
      </c>
      <c r="AE1720" s="534" t="str">
        <f>六年级总分</f>
        <v/>
      </c>
      <c r="AF1720" s="517" t="str">
        <f>六年级等级</f>
        <v/>
      </c>
    </row>
    <row r="1721" spans="1:32">
      <c r="A1721" s="476">
        <v>625</v>
      </c>
      <c r="B1721" s="477">
        <v>39</v>
      </c>
      <c r="C1721" s="632"/>
      <c r="D1721" s="633"/>
      <c r="E1721" s="632"/>
      <c r="F1721" s="625"/>
      <c r="G1721" s="608"/>
      <c r="H1721" s="475"/>
      <c r="I1721" s="613"/>
      <c r="J1721" s="614"/>
      <c r="K1721" s="614"/>
      <c r="L1721" s="615"/>
      <c r="M1721" s="616"/>
      <c r="N1721" s="505" t="str">
        <f>六年级BMI</f>
        <v/>
      </c>
      <c r="O1721" s="499" t="str">
        <f>六年级BMI等级</f>
        <v/>
      </c>
      <c r="P1721" s="500" t="str">
        <f>六年级BMI得分</f>
        <v/>
      </c>
      <c r="Q1721" s="515" t="str">
        <f>六年级肺活量得分</f>
        <v/>
      </c>
      <c r="R1721" s="512" t="str">
        <f>六年级等级</f>
        <v/>
      </c>
      <c r="S1721" s="516" t="str">
        <f>六年级50米跑得分</f>
        <v/>
      </c>
      <c r="T1721" s="517" t="str">
        <f>六年级等级</f>
        <v/>
      </c>
      <c r="U1721" s="516" t="str">
        <f>六年级坐位体前屈得分</f>
        <v/>
      </c>
      <c r="V1721" s="517" t="str">
        <f>六年级等级</f>
        <v/>
      </c>
      <c r="W1721" s="516" t="str">
        <f>六年级一分钟跳绳得分</f>
        <v/>
      </c>
      <c r="X1721" s="517" t="str">
        <f>六年级等级</f>
        <v/>
      </c>
      <c r="Y1721" s="515" t="str">
        <f>六年级仰卧起坐得分</f>
        <v/>
      </c>
      <c r="Z1721" s="518" t="str">
        <f>六年级等级</f>
        <v/>
      </c>
      <c r="AA1721" s="533" t="str">
        <f>六年级折返跑得分</f>
        <v/>
      </c>
      <c r="AB1721" s="515" t="str">
        <f>六年级等级</f>
        <v/>
      </c>
      <c r="AC1721" s="533" t="str">
        <f>六年级跳绳附加分</f>
        <v/>
      </c>
      <c r="AD1721" s="534" t="str">
        <f>六年级标准分</f>
        <v/>
      </c>
      <c r="AE1721" s="534" t="str">
        <f>六年级总分</f>
        <v/>
      </c>
      <c r="AF1721" s="517" t="str">
        <f>六年级等级</f>
        <v/>
      </c>
    </row>
    <row r="1722" spans="1:32">
      <c r="A1722" s="476">
        <v>625</v>
      </c>
      <c r="B1722" s="477">
        <v>40</v>
      </c>
      <c r="C1722" s="632"/>
      <c r="D1722" s="633"/>
      <c r="E1722" s="632"/>
      <c r="F1722" s="625"/>
      <c r="G1722" s="608"/>
      <c r="H1722" s="475"/>
      <c r="I1722" s="613"/>
      <c r="J1722" s="614"/>
      <c r="K1722" s="614"/>
      <c r="L1722" s="615"/>
      <c r="M1722" s="616"/>
      <c r="N1722" s="505" t="str">
        <f>六年级BMI</f>
        <v/>
      </c>
      <c r="O1722" s="499" t="str">
        <f>六年级BMI等级</f>
        <v/>
      </c>
      <c r="P1722" s="500" t="str">
        <f>六年级BMI得分</f>
        <v/>
      </c>
      <c r="Q1722" s="515" t="str">
        <f>六年级肺活量得分</f>
        <v/>
      </c>
      <c r="R1722" s="512" t="str">
        <f>六年级等级</f>
        <v/>
      </c>
      <c r="S1722" s="516" t="str">
        <f>六年级50米跑得分</f>
        <v/>
      </c>
      <c r="T1722" s="517" t="str">
        <f>六年级等级</f>
        <v/>
      </c>
      <c r="U1722" s="516" t="str">
        <f>六年级坐位体前屈得分</f>
        <v/>
      </c>
      <c r="V1722" s="517" t="str">
        <f>六年级等级</f>
        <v/>
      </c>
      <c r="W1722" s="516" t="str">
        <f>六年级一分钟跳绳得分</f>
        <v/>
      </c>
      <c r="X1722" s="517" t="str">
        <f>六年级等级</f>
        <v/>
      </c>
      <c r="Y1722" s="515" t="str">
        <f>六年级仰卧起坐得分</f>
        <v/>
      </c>
      <c r="Z1722" s="518" t="str">
        <f>六年级等级</f>
        <v/>
      </c>
      <c r="AA1722" s="533" t="str">
        <f>六年级折返跑得分</f>
        <v/>
      </c>
      <c r="AB1722" s="515" t="str">
        <f>六年级等级</f>
        <v/>
      </c>
      <c r="AC1722" s="533" t="str">
        <f>六年级跳绳附加分</f>
        <v/>
      </c>
      <c r="AD1722" s="534" t="str">
        <f>六年级标准分</f>
        <v/>
      </c>
      <c r="AE1722" s="534" t="str">
        <f>六年级总分</f>
        <v/>
      </c>
      <c r="AF1722" s="517" t="str">
        <f>六年级等级</f>
        <v/>
      </c>
    </row>
    <row r="1723" spans="1:32">
      <c r="A1723" s="476">
        <v>625</v>
      </c>
      <c r="B1723" s="477">
        <v>41</v>
      </c>
      <c r="C1723" s="632"/>
      <c r="D1723" s="633"/>
      <c r="E1723" s="632"/>
      <c r="F1723" s="625"/>
      <c r="G1723" s="608"/>
      <c r="H1723" s="475"/>
      <c r="I1723" s="613"/>
      <c r="J1723" s="614"/>
      <c r="K1723" s="614"/>
      <c r="L1723" s="615"/>
      <c r="M1723" s="616"/>
      <c r="N1723" s="505" t="str">
        <f>六年级BMI</f>
        <v/>
      </c>
      <c r="O1723" s="499" t="str">
        <f>六年级BMI等级</f>
        <v/>
      </c>
      <c r="P1723" s="500" t="str">
        <f>六年级BMI得分</f>
        <v/>
      </c>
      <c r="Q1723" s="515" t="str">
        <f>六年级肺活量得分</f>
        <v/>
      </c>
      <c r="R1723" s="512" t="str">
        <f>六年级等级</f>
        <v/>
      </c>
      <c r="S1723" s="516" t="str">
        <f>六年级50米跑得分</f>
        <v/>
      </c>
      <c r="T1723" s="517" t="str">
        <f>六年级等级</f>
        <v/>
      </c>
      <c r="U1723" s="516" t="str">
        <f>六年级坐位体前屈得分</f>
        <v/>
      </c>
      <c r="V1723" s="517" t="str">
        <f>六年级等级</f>
        <v/>
      </c>
      <c r="W1723" s="516" t="str">
        <f>六年级一分钟跳绳得分</f>
        <v/>
      </c>
      <c r="X1723" s="517" t="str">
        <f>六年级等级</f>
        <v/>
      </c>
      <c r="Y1723" s="515" t="str">
        <f>六年级仰卧起坐得分</f>
        <v/>
      </c>
      <c r="Z1723" s="518" t="str">
        <f>六年级等级</f>
        <v/>
      </c>
      <c r="AA1723" s="533" t="str">
        <f>六年级折返跑得分</f>
        <v/>
      </c>
      <c r="AB1723" s="515" t="str">
        <f>六年级等级</f>
        <v/>
      </c>
      <c r="AC1723" s="533" t="str">
        <f>六年级跳绳附加分</f>
        <v/>
      </c>
      <c r="AD1723" s="534" t="str">
        <f>六年级标准分</f>
        <v/>
      </c>
      <c r="AE1723" s="534" t="str">
        <f>六年级总分</f>
        <v/>
      </c>
      <c r="AF1723" s="517" t="str">
        <f>六年级等级</f>
        <v/>
      </c>
    </row>
    <row r="1724" spans="1:32">
      <c r="A1724" s="476">
        <v>625</v>
      </c>
      <c r="B1724" s="477">
        <v>42</v>
      </c>
      <c r="C1724" s="632"/>
      <c r="D1724" s="633"/>
      <c r="E1724" s="632"/>
      <c r="F1724" s="625"/>
      <c r="G1724" s="608"/>
      <c r="H1724" s="475"/>
      <c r="I1724" s="613"/>
      <c r="J1724" s="614"/>
      <c r="K1724" s="614"/>
      <c r="L1724" s="615"/>
      <c r="M1724" s="616"/>
      <c r="N1724" s="505" t="str">
        <f>六年级BMI</f>
        <v/>
      </c>
      <c r="O1724" s="499" t="str">
        <f>六年级BMI等级</f>
        <v/>
      </c>
      <c r="P1724" s="500" t="str">
        <f>六年级BMI得分</f>
        <v/>
      </c>
      <c r="Q1724" s="515" t="str">
        <f>六年级肺活量得分</f>
        <v/>
      </c>
      <c r="R1724" s="512" t="str">
        <f>六年级等级</f>
        <v/>
      </c>
      <c r="S1724" s="516" t="str">
        <f>六年级50米跑得分</f>
        <v/>
      </c>
      <c r="T1724" s="517" t="str">
        <f>六年级等级</f>
        <v/>
      </c>
      <c r="U1724" s="516" t="str">
        <f>六年级坐位体前屈得分</f>
        <v/>
      </c>
      <c r="V1724" s="517" t="str">
        <f>六年级等级</f>
        <v/>
      </c>
      <c r="W1724" s="516" t="str">
        <f>六年级一分钟跳绳得分</f>
        <v/>
      </c>
      <c r="X1724" s="517" t="str">
        <f>六年级等级</f>
        <v/>
      </c>
      <c r="Y1724" s="515" t="str">
        <f>六年级仰卧起坐得分</f>
        <v/>
      </c>
      <c r="Z1724" s="518" t="str">
        <f>六年级等级</f>
        <v/>
      </c>
      <c r="AA1724" s="533" t="str">
        <f>六年级折返跑得分</f>
        <v/>
      </c>
      <c r="AB1724" s="515" t="str">
        <f>六年级等级</f>
        <v/>
      </c>
      <c r="AC1724" s="533" t="str">
        <f>六年级跳绳附加分</f>
        <v/>
      </c>
      <c r="AD1724" s="534" t="str">
        <f>六年级标准分</f>
        <v/>
      </c>
      <c r="AE1724" s="534" t="str">
        <f>六年级总分</f>
        <v/>
      </c>
      <c r="AF1724" s="517" t="str">
        <f>六年级等级</f>
        <v/>
      </c>
    </row>
    <row r="1725" spans="1:32">
      <c r="A1725" s="476">
        <v>625</v>
      </c>
      <c r="B1725" s="477">
        <v>43</v>
      </c>
      <c r="C1725" s="632"/>
      <c r="D1725" s="633"/>
      <c r="E1725" s="632"/>
      <c r="F1725" s="625"/>
      <c r="G1725" s="608"/>
      <c r="H1725" s="475"/>
      <c r="I1725" s="613"/>
      <c r="J1725" s="614"/>
      <c r="K1725" s="614"/>
      <c r="L1725" s="615"/>
      <c r="M1725" s="616"/>
      <c r="N1725" s="505" t="str">
        <f>六年级BMI</f>
        <v/>
      </c>
      <c r="O1725" s="499" t="str">
        <f>六年级BMI等级</f>
        <v/>
      </c>
      <c r="P1725" s="500" t="str">
        <f>六年级BMI得分</f>
        <v/>
      </c>
      <c r="Q1725" s="515" t="str">
        <f>六年级肺活量得分</f>
        <v/>
      </c>
      <c r="R1725" s="512" t="str">
        <f>六年级等级</f>
        <v/>
      </c>
      <c r="S1725" s="516" t="str">
        <f>六年级50米跑得分</f>
        <v/>
      </c>
      <c r="T1725" s="517" t="str">
        <f>六年级等级</f>
        <v/>
      </c>
      <c r="U1725" s="516" t="str">
        <f>六年级坐位体前屈得分</f>
        <v/>
      </c>
      <c r="V1725" s="517" t="str">
        <f>六年级等级</f>
        <v/>
      </c>
      <c r="W1725" s="516" t="str">
        <f>六年级一分钟跳绳得分</f>
        <v/>
      </c>
      <c r="X1725" s="517" t="str">
        <f>六年级等级</f>
        <v/>
      </c>
      <c r="Y1725" s="515" t="str">
        <f>六年级仰卧起坐得分</f>
        <v/>
      </c>
      <c r="Z1725" s="518" t="str">
        <f>六年级等级</f>
        <v/>
      </c>
      <c r="AA1725" s="533" t="str">
        <f>六年级折返跑得分</f>
        <v/>
      </c>
      <c r="AB1725" s="515" t="str">
        <f>六年级等级</f>
        <v/>
      </c>
      <c r="AC1725" s="533" t="str">
        <f>六年级跳绳附加分</f>
        <v/>
      </c>
      <c r="AD1725" s="534" t="str">
        <f>六年级标准分</f>
        <v/>
      </c>
      <c r="AE1725" s="534" t="str">
        <f>六年级总分</f>
        <v/>
      </c>
      <c r="AF1725" s="517" t="str">
        <f>六年级等级</f>
        <v/>
      </c>
    </row>
    <row r="1726" spans="1:32">
      <c r="A1726" s="476">
        <v>625</v>
      </c>
      <c r="B1726" s="477">
        <v>44</v>
      </c>
      <c r="C1726" s="632"/>
      <c r="D1726" s="633"/>
      <c r="E1726" s="632"/>
      <c r="F1726" s="625"/>
      <c r="G1726" s="608"/>
      <c r="H1726" s="475"/>
      <c r="I1726" s="613"/>
      <c r="J1726" s="614"/>
      <c r="K1726" s="614"/>
      <c r="L1726" s="615"/>
      <c r="M1726" s="616"/>
      <c r="N1726" s="505" t="str">
        <f>六年级BMI</f>
        <v/>
      </c>
      <c r="O1726" s="499" t="str">
        <f>六年级BMI等级</f>
        <v/>
      </c>
      <c r="P1726" s="500" t="str">
        <f>六年级BMI得分</f>
        <v/>
      </c>
      <c r="Q1726" s="515" t="str">
        <f>六年级肺活量得分</f>
        <v/>
      </c>
      <c r="R1726" s="512" t="str">
        <f>六年级等级</f>
        <v/>
      </c>
      <c r="S1726" s="516" t="str">
        <f>六年级50米跑得分</f>
        <v/>
      </c>
      <c r="T1726" s="517" t="str">
        <f>六年级等级</f>
        <v/>
      </c>
      <c r="U1726" s="516" t="str">
        <f>六年级坐位体前屈得分</f>
        <v/>
      </c>
      <c r="V1726" s="517" t="str">
        <f>六年级等级</f>
        <v/>
      </c>
      <c r="W1726" s="516" t="str">
        <f>六年级一分钟跳绳得分</f>
        <v/>
      </c>
      <c r="X1726" s="517" t="str">
        <f>六年级等级</f>
        <v/>
      </c>
      <c r="Y1726" s="515" t="str">
        <f>六年级仰卧起坐得分</f>
        <v/>
      </c>
      <c r="Z1726" s="518" t="str">
        <f>六年级等级</f>
        <v/>
      </c>
      <c r="AA1726" s="533" t="str">
        <f>六年级折返跑得分</f>
        <v/>
      </c>
      <c r="AB1726" s="515" t="str">
        <f>六年级等级</f>
        <v/>
      </c>
      <c r="AC1726" s="533" t="str">
        <f>六年级跳绳附加分</f>
        <v/>
      </c>
      <c r="AD1726" s="534" t="str">
        <f>六年级标准分</f>
        <v/>
      </c>
      <c r="AE1726" s="534" t="str">
        <f>六年级总分</f>
        <v/>
      </c>
      <c r="AF1726" s="517" t="str">
        <f>六年级等级</f>
        <v/>
      </c>
    </row>
    <row r="1727" spans="1:32">
      <c r="A1727" s="476">
        <v>625</v>
      </c>
      <c r="B1727" s="477">
        <v>45</v>
      </c>
      <c r="C1727" s="632"/>
      <c r="D1727" s="633"/>
      <c r="E1727" s="632"/>
      <c r="F1727" s="625"/>
      <c r="G1727" s="608"/>
      <c r="H1727" s="475"/>
      <c r="I1727" s="613"/>
      <c r="J1727" s="614"/>
      <c r="K1727" s="614"/>
      <c r="L1727" s="615"/>
      <c r="M1727" s="616"/>
      <c r="N1727" s="505" t="str">
        <f>六年级BMI</f>
        <v/>
      </c>
      <c r="O1727" s="499" t="str">
        <f>六年级BMI等级</f>
        <v/>
      </c>
      <c r="P1727" s="500" t="str">
        <f>六年级BMI得分</f>
        <v/>
      </c>
      <c r="Q1727" s="515" t="str">
        <f>六年级肺活量得分</f>
        <v/>
      </c>
      <c r="R1727" s="512" t="str">
        <f>六年级等级</f>
        <v/>
      </c>
      <c r="S1727" s="516" t="str">
        <f>六年级50米跑得分</f>
        <v/>
      </c>
      <c r="T1727" s="517" t="str">
        <f>六年级等级</f>
        <v/>
      </c>
      <c r="U1727" s="516" t="str">
        <f>六年级坐位体前屈得分</f>
        <v/>
      </c>
      <c r="V1727" s="517" t="str">
        <f>六年级等级</f>
        <v/>
      </c>
      <c r="W1727" s="516" t="str">
        <f>六年级一分钟跳绳得分</f>
        <v/>
      </c>
      <c r="X1727" s="517" t="str">
        <f>六年级等级</f>
        <v/>
      </c>
      <c r="Y1727" s="515" t="str">
        <f>六年级仰卧起坐得分</f>
        <v/>
      </c>
      <c r="Z1727" s="518" t="str">
        <f>六年级等级</f>
        <v/>
      </c>
      <c r="AA1727" s="533" t="str">
        <f>六年级折返跑得分</f>
        <v/>
      </c>
      <c r="AB1727" s="515" t="str">
        <f>六年级等级</f>
        <v/>
      </c>
      <c r="AC1727" s="533" t="str">
        <f>六年级跳绳附加分</f>
        <v/>
      </c>
      <c r="AD1727" s="534" t="str">
        <f>六年级标准分</f>
        <v/>
      </c>
      <c r="AE1727" s="534" t="str">
        <f>六年级总分</f>
        <v/>
      </c>
      <c r="AF1727" s="517" t="str">
        <f>六年级等级</f>
        <v/>
      </c>
    </row>
    <row r="1728" spans="1:32">
      <c r="A1728" s="476">
        <v>625</v>
      </c>
      <c r="B1728" s="477">
        <v>46</v>
      </c>
      <c r="C1728" s="632"/>
      <c r="D1728" s="633"/>
      <c r="E1728" s="632"/>
      <c r="F1728" s="625"/>
      <c r="G1728" s="608"/>
      <c r="H1728" s="475"/>
      <c r="I1728" s="613"/>
      <c r="J1728" s="614"/>
      <c r="K1728" s="614"/>
      <c r="L1728" s="615"/>
      <c r="M1728" s="616"/>
      <c r="N1728" s="505" t="str">
        <f>六年级BMI</f>
        <v/>
      </c>
      <c r="O1728" s="499" t="str">
        <f>六年级BMI等级</f>
        <v/>
      </c>
      <c r="P1728" s="500" t="str">
        <f>六年级BMI得分</f>
        <v/>
      </c>
      <c r="Q1728" s="515" t="str">
        <f>六年级肺活量得分</f>
        <v/>
      </c>
      <c r="R1728" s="512" t="str">
        <f>六年级等级</f>
        <v/>
      </c>
      <c r="S1728" s="516" t="str">
        <f>六年级50米跑得分</f>
        <v/>
      </c>
      <c r="T1728" s="517" t="str">
        <f>六年级等级</f>
        <v/>
      </c>
      <c r="U1728" s="516" t="str">
        <f>六年级坐位体前屈得分</f>
        <v/>
      </c>
      <c r="V1728" s="517" t="str">
        <f>六年级等级</f>
        <v/>
      </c>
      <c r="W1728" s="516" t="str">
        <f>六年级一分钟跳绳得分</f>
        <v/>
      </c>
      <c r="X1728" s="517" t="str">
        <f>六年级等级</f>
        <v/>
      </c>
      <c r="Y1728" s="515" t="str">
        <f>六年级仰卧起坐得分</f>
        <v/>
      </c>
      <c r="Z1728" s="518" t="str">
        <f>六年级等级</f>
        <v/>
      </c>
      <c r="AA1728" s="533" t="str">
        <f>六年级折返跑得分</f>
        <v/>
      </c>
      <c r="AB1728" s="515" t="str">
        <f>六年级等级</f>
        <v/>
      </c>
      <c r="AC1728" s="533" t="str">
        <f>六年级跳绳附加分</f>
        <v/>
      </c>
      <c r="AD1728" s="534" t="str">
        <f>六年级标准分</f>
        <v/>
      </c>
      <c r="AE1728" s="534" t="str">
        <f>六年级总分</f>
        <v/>
      </c>
      <c r="AF1728" s="517" t="str">
        <f>六年级等级</f>
        <v/>
      </c>
    </row>
    <row r="1729" spans="1:32">
      <c r="A1729" s="476">
        <v>625</v>
      </c>
      <c r="B1729" s="477">
        <v>47</v>
      </c>
      <c r="C1729" s="632"/>
      <c r="D1729" s="633"/>
      <c r="E1729" s="632"/>
      <c r="F1729" s="625"/>
      <c r="G1729" s="608"/>
      <c r="H1729" s="475"/>
      <c r="I1729" s="613"/>
      <c r="J1729" s="614"/>
      <c r="K1729" s="614"/>
      <c r="L1729" s="615"/>
      <c r="M1729" s="616"/>
      <c r="N1729" s="505" t="str">
        <f>六年级BMI</f>
        <v/>
      </c>
      <c r="O1729" s="499" t="str">
        <f>六年级BMI等级</f>
        <v/>
      </c>
      <c r="P1729" s="500" t="str">
        <f>六年级BMI得分</f>
        <v/>
      </c>
      <c r="Q1729" s="515" t="str">
        <f>六年级肺活量得分</f>
        <v/>
      </c>
      <c r="R1729" s="512" t="str">
        <f>六年级等级</f>
        <v/>
      </c>
      <c r="S1729" s="516" t="str">
        <f>六年级50米跑得分</f>
        <v/>
      </c>
      <c r="T1729" s="517" t="str">
        <f>六年级等级</f>
        <v/>
      </c>
      <c r="U1729" s="516" t="str">
        <f>六年级坐位体前屈得分</f>
        <v/>
      </c>
      <c r="V1729" s="517" t="str">
        <f>六年级等级</f>
        <v/>
      </c>
      <c r="W1729" s="516" t="str">
        <f>六年级一分钟跳绳得分</f>
        <v/>
      </c>
      <c r="X1729" s="517" t="str">
        <f>六年级等级</f>
        <v/>
      </c>
      <c r="Y1729" s="515" t="str">
        <f>六年级仰卧起坐得分</f>
        <v/>
      </c>
      <c r="Z1729" s="518" t="str">
        <f>六年级等级</f>
        <v/>
      </c>
      <c r="AA1729" s="533" t="str">
        <f>六年级折返跑得分</f>
        <v/>
      </c>
      <c r="AB1729" s="515" t="str">
        <f>六年级等级</f>
        <v/>
      </c>
      <c r="AC1729" s="533" t="str">
        <f>六年级跳绳附加分</f>
        <v/>
      </c>
      <c r="AD1729" s="534" t="str">
        <f>六年级标准分</f>
        <v/>
      </c>
      <c r="AE1729" s="534" t="str">
        <f>六年级总分</f>
        <v/>
      </c>
      <c r="AF1729" s="517" t="str">
        <f>六年级等级</f>
        <v/>
      </c>
    </row>
    <row r="1730" spans="1:32">
      <c r="A1730" s="476">
        <v>625</v>
      </c>
      <c r="B1730" s="477">
        <v>48</v>
      </c>
      <c r="C1730" s="632"/>
      <c r="D1730" s="633"/>
      <c r="E1730" s="632"/>
      <c r="F1730" s="625"/>
      <c r="G1730" s="608"/>
      <c r="H1730" s="475"/>
      <c r="I1730" s="613"/>
      <c r="J1730" s="614"/>
      <c r="K1730" s="614"/>
      <c r="L1730" s="615"/>
      <c r="M1730" s="616"/>
      <c r="N1730" s="505" t="str">
        <f>六年级BMI</f>
        <v/>
      </c>
      <c r="O1730" s="499" t="str">
        <f>六年级BMI等级</f>
        <v/>
      </c>
      <c r="P1730" s="500" t="str">
        <f>六年级BMI得分</f>
        <v/>
      </c>
      <c r="Q1730" s="515" t="str">
        <f>六年级肺活量得分</f>
        <v/>
      </c>
      <c r="R1730" s="512" t="str">
        <f>六年级等级</f>
        <v/>
      </c>
      <c r="S1730" s="516" t="str">
        <f>六年级50米跑得分</f>
        <v/>
      </c>
      <c r="T1730" s="517" t="str">
        <f>六年级等级</f>
        <v/>
      </c>
      <c r="U1730" s="516" t="str">
        <f>六年级坐位体前屈得分</f>
        <v/>
      </c>
      <c r="V1730" s="517" t="str">
        <f>六年级等级</f>
        <v/>
      </c>
      <c r="W1730" s="516" t="str">
        <f>六年级一分钟跳绳得分</f>
        <v/>
      </c>
      <c r="X1730" s="517" t="str">
        <f>六年级等级</f>
        <v/>
      </c>
      <c r="Y1730" s="515" t="str">
        <f>六年级仰卧起坐得分</f>
        <v/>
      </c>
      <c r="Z1730" s="518" t="str">
        <f>六年级等级</f>
        <v/>
      </c>
      <c r="AA1730" s="533" t="str">
        <f>六年级折返跑得分</f>
        <v/>
      </c>
      <c r="AB1730" s="515" t="str">
        <f>六年级等级</f>
        <v/>
      </c>
      <c r="AC1730" s="533" t="str">
        <f>六年级跳绳附加分</f>
        <v/>
      </c>
      <c r="AD1730" s="534" t="str">
        <f>六年级标准分</f>
        <v/>
      </c>
      <c r="AE1730" s="534" t="str">
        <f>六年级总分</f>
        <v/>
      </c>
      <c r="AF1730" s="517" t="str">
        <f>六年级等级</f>
        <v/>
      </c>
    </row>
    <row r="1731" spans="1:32">
      <c r="A1731" s="476">
        <v>625</v>
      </c>
      <c r="B1731" s="477">
        <v>49</v>
      </c>
      <c r="C1731" s="632"/>
      <c r="D1731" s="633"/>
      <c r="E1731" s="632"/>
      <c r="F1731" s="625"/>
      <c r="G1731" s="608"/>
      <c r="H1731" s="475"/>
      <c r="I1731" s="613"/>
      <c r="J1731" s="614"/>
      <c r="K1731" s="614"/>
      <c r="L1731" s="615"/>
      <c r="M1731" s="616"/>
      <c r="N1731" s="505" t="str">
        <f>六年级BMI</f>
        <v/>
      </c>
      <c r="O1731" s="499" t="str">
        <f>六年级BMI等级</f>
        <v/>
      </c>
      <c r="P1731" s="500" t="str">
        <f>六年级BMI得分</f>
        <v/>
      </c>
      <c r="Q1731" s="515" t="str">
        <f>六年级肺活量得分</f>
        <v/>
      </c>
      <c r="R1731" s="512" t="str">
        <f>六年级等级</f>
        <v/>
      </c>
      <c r="S1731" s="516" t="str">
        <f>六年级50米跑得分</f>
        <v/>
      </c>
      <c r="T1731" s="517" t="str">
        <f>六年级等级</f>
        <v/>
      </c>
      <c r="U1731" s="516" t="str">
        <f>六年级坐位体前屈得分</f>
        <v/>
      </c>
      <c r="V1731" s="517" t="str">
        <f>六年级等级</f>
        <v/>
      </c>
      <c r="W1731" s="516" t="str">
        <f>六年级一分钟跳绳得分</f>
        <v/>
      </c>
      <c r="X1731" s="517" t="str">
        <f>六年级等级</f>
        <v/>
      </c>
      <c r="Y1731" s="515" t="str">
        <f>六年级仰卧起坐得分</f>
        <v/>
      </c>
      <c r="Z1731" s="518" t="str">
        <f>六年级等级</f>
        <v/>
      </c>
      <c r="AA1731" s="533" t="str">
        <f>六年级折返跑得分</f>
        <v/>
      </c>
      <c r="AB1731" s="515" t="str">
        <f>六年级等级</f>
        <v/>
      </c>
      <c r="AC1731" s="533" t="str">
        <f>六年级跳绳附加分</f>
        <v/>
      </c>
      <c r="AD1731" s="534" t="str">
        <f>六年级标准分</f>
        <v/>
      </c>
      <c r="AE1731" s="534" t="str">
        <f>六年级总分</f>
        <v/>
      </c>
      <c r="AF1731" s="517" t="str">
        <f>六年级等级</f>
        <v/>
      </c>
    </row>
    <row r="1732" spans="1:32">
      <c r="A1732" s="476">
        <v>625</v>
      </c>
      <c r="B1732" s="477">
        <v>50</v>
      </c>
      <c r="C1732" s="632"/>
      <c r="D1732" s="633"/>
      <c r="E1732" s="632"/>
      <c r="F1732" s="625"/>
      <c r="G1732" s="608"/>
      <c r="H1732" s="475"/>
      <c r="I1732" s="613"/>
      <c r="J1732" s="614"/>
      <c r="K1732" s="614"/>
      <c r="L1732" s="615"/>
      <c r="M1732" s="616"/>
      <c r="N1732" s="505" t="str">
        <f>六年级BMI</f>
        <v/>
      </c>
      <c r="O1732" s="499" t="str">
        <f>六年级BMI等级</f>
        <v/>
      </c>
      <c r="P1732" s="500" t="str">
        <f>六年级BMI得分</f>
        <v/>
      </c>
      <c r="Q1732" s="515" t="str">
        <f>六年级肺活量得分</f>
        <v/>
      </c>
      <c r="R1732" s="512" t="str">
        <f>六年级等级</f>
        <v/>
      </c>
      <c r="S1732" s="516" t="str">
        <f>六年级50米跑得分</f>
        <v/>
      </c>
      <c r="T1732" s="517" t="str">
        <f>六年级等级</f>
        <v/>
      </c>
      <c r="U1732" s="516" t="str">
        <f>六年级坐位体前屈得分</f>
        <v/>
      </c>
      <c r="V1732" s="517" t="str">
        <f>六年级等级</f>
        <v/>
      </c>
      <c r="W1732" s="516" t="str">
        <f>六年级一分钟跳绳得分</f>
        <v/>
      </c>
      <c r="X1732" s="517" t="str">
        <f>六年级等级</f>
        <v/>
      </c>
      <c r="Y1732" s="515" t="str">
        <f>六年级仰卧起坐得分</f>
        <v/>
      </c>
      <c r="Z1732" s="518" t="str">
        <f>六年级等级</f>
        <v/>
      </c>
      <c r="AA1732" s="533" t="str">
        <f>六年级折返跑得分</f>
        <v/>
      </c>
      <c r="AB1732" s="515" t="str">
        <f>六年级等级</f>
        <v/>
      </c>
      <c r="AC1732" s="533" t="str">
        <f>六年级跳绳附加分</f>
        <v/>
      </c>
      <c r="AD1732" s="534" t="str">
        <f>六年级标准分</f>
        <v/>
      </c>
      <c r="AE1732" s="534" t="str">
        <f>六年级总分</f>
        <v/>
      </c>
      <c r="AF1732" s="517" t="str">
        <f>六年级等级</f>
        <v/>
      </c>
    </row>
    <row r="1733" spans="1:32">
      <c r="A1733" s="476">
        <v>625</v>
      </c>
      <c r="B1733" s="477">
        <v>51</v>
      </c>
      <c r="C1733" s="632"/>
      <c r="D1733" s="633"/>
      <c r="E1733" s="632"/>
      <c r="F1733" s="625"/>
      <c r="G1733" s="608"/>
      <c r="H1733" s="475"/>
      <c r="I1733" s="613"/>
      <c r="J1733" s="614"/>
      <c r="K1733" s="614"/>
      <c r="L1733" s="615"/>
      <c r="M1733" s="616"/>
      <c r="N1733" s="505" t="str">
        <f>六年级BMI</f>
        <v/>
      </c>
      <c r="O1733" s="499" t="str">
        <f>六年级BMI等级</f>
        <v/>
      </c>
      <c r="P1733" s="500" t="str">
        <f>六年级BMI得分</f>
        <v/>
      </c>
      <c r="Q1733" s="515" t="str">
        <f>六年级肺活量得分</f>
        <v/>
      </c>
      <c r="R1733" s="512" t="str">
        <f>六年级等级</f>
        <v/>
      </c>
      <c r="S1733" s="516" t="str">
        <f>六年级50米跑得分</f>
        <v/>
      </c>
      <c r="T1733" s="517" t="str">
        <f>六年级等级</f>
        <v/>
      </c>
      <c r="U1733" s="516" t="str">
        <f>六年级坐位体前屈得分</f>
        <v/>
      </c>
      <c r="V1733" s="517" t="str">
        <f>六年级等级</f>
        <v/>
      </c>
      <c r="W1733" s="516" t="str">
        <f>六年级一分钟跳绳得分</f>
        <v/>
      </c>
      <c r="X1733" s="517" t="str">
        <f>六年级等级</f>
        <v/>
      </c>
      <c r="Y1733" s="515" t="str">
        <f>六年级仰卧起坐得分</f>
        <v/>
      </c>
      <c r="Z1733" s="518" t="str">
        <f>六年级等级</f>
        <v/>
      </c>
      <c r="AA1733" s="533" t="str">
        <f>六年级折返跑得分</f>
        <v/>
      </c>
      <c r="AB1733" s="515" t="str">
        <f>六年级等级</f>
        <v/>
      </c>
      <c r="AC1733" s="533" t="str">
        <f>六年级跳绳附加分</f>
        <v/>
      </c>
      <c r="AD1733" s="534" t="str">
        <f>六年级标准分</f>
        <v/>
      </c>
      <c r="AE1733" s="534" t="str">
        <f>六年级总分</f>
        <v/>
      </c>
      <c r="AF1733" s="517" t="str">
        <f>六年级等级</f>
        <v/>
      </c>
    </row>
    <row r="1734" spans="1:32">
      <c r="A1734" s="476">
        <v>625</v>
      </c>
      <c r="B1734" s="477">
        <v>52</v>
      </c>
      <c r="C1734" s="632"/>
      <c r="D1734" s="633"/>
      <c r="E1734" s="632"/>
      <c r="F1734" s="625"/>
      <c r="G1734" s="608"/>
      <c r="H1734" s="475"/>
      <c r="I1734" s="613"/>
      <c r="J1734" s="614"/>
      <c r="K1734" s="614"/>
      <c r="L1734" s="615"/>
      <c r="M1734" s="616"/>
      <c r="N1734" s="505" t="str">
        <f>六年级BMI</f>
        <v/>
      </c>
      <c r="O1734" s="499" t="str">
        <f>六年级BMI等级</f>
        <v/>
      </c>
      <c r="P1734" s="500" t="str">
        <f>六年级BMI得分</f>
        <v/>
      </c>
      <c r="Q1734" s="515" t="str">
        <f>六年级肺活量得分</f>
        <v/>
      </c>
      <c r="R1734" s="512" t="str">
        <f>六年级等级</f>
        <v/>
      </c>
      <c r="S1734" s="516" t="str">
        <f>六年级50米跑得分</f>
        <v/>
      </c>
      <c r="T1734" s="517" t="str">
        <f>六年级等级</f>
        <v/>
      </c>
      <c r="U1734" s="516" t="str">
        <f>六年级坐位体前屈得分</f>
        <v/>
      </c>
      <c r="V1734" s="517" t="str">
        <f>六年级等级</f>
        <v/>
      </c>
      <c r="W1734" s="516" t="str">
        <f>六年级一分钟跳绳得分</f>
        <v/>
      </c>
      <c r="X1734" s="517" t="str">
        <f>六年级等级</f>
        <v/>
      </c>
      <c r="Y1734" s="515" t="str">
        <f>六年级仰卧起坐得分</f>
        <v/>
      </c>
      <c r="Z1734" s="518" t="str">
        <f>六年级等级</f>
        <v/>
      </c>
      <c r="AA1734" s="533" t="str">
        <f>六年级折返跑得分</f>
        <v/>
      </c>
      <c r="AB1734" s="515" t="str">
        <f>六年级等级</f>
        <v/>
      </c>
      <c r="AC1734" s="533" t="str">
        <f>六年级跳绳附加分</f>
        <v/>
      </c>
      <c r="AD1734" s="534" t="str">
        <f>六年级标准分</f>
        <v/>
      </c>
      <c r="AE1734" s="534" t="str">
        <f>六年级总分</f>
        <v/>
      </c>
      <c r="AF1734" s="517" t="str">
        <f>六年级等级</f>
        <v/>
      </c>
    </row>
    <row r="1735" spans="1:32">
      <c r="A1735" s="476">
        <v>625</v>
      </c>
      <c r="B1735" s="477">
        <v>53</v>
      </c>
      <c r="C1735" s="632"/>
      <c r="D1735" s="633"/>
      <c r="E1735" s="632"/>
      <c r="F1735" s="625"/>
      <c r="G1735" s="608"/>
      <c r="H1735" s="475"/>
      <c r="I1735" s="613"/>
      <c r="J1735" s="614"/>
      <c r="K1735" s="614"/>
      <c r="L1735" s="615"/>
      <c r="M1735" s="616"/>
      <c r="N1735" s="505" t="str">
        <f>六年级BMI</f>
        <v/>
      </c>
      <c r="O1735" s="499" t="str">
        <f>六年级BMI等级</f>
        <v/>
      </c>
      <c r="P1735" s="500" t="str">
        <f>六年级BMI得分</f>
        <v/>
      </c>
      <c r="Q1735" s="515" t="str">
        <f>六年级肺活量得分</f>
        <v/>
      </c>
      <c r="R1735" s="512" t="str">
        <f>六年级等级</f>
        <v/>
      </c>
      <c r="S1735" s="516" t="str">
        <f>六年级50米跑得分</f>
        <v/>
      </c>
      <c r="T1735" s="517" t="str">
        <f>六年级等级</f>
        <v/>
      </c>
      <c r="U1735" s="516" t="str">
        <f>六年级坐位体前屈得分</f>
        <v/>
      </c>
      <c r="V1735" s="517" t="str">
        <f>六年级等级</f>
        <v/>
      </c>
      <c r="W1735" s="516" t="str">
        <f>六年级一分钟跳绳得分</f>
        <v/>
      </c>
      <c r="X1735" s="517" t="str">
        <f>六年级等级</f>
        <v/>
      </c>
      <c r="Y1735" s="515" t="str">
        <f>六年级仰卧起坐得分</f>
        <v/>
      </c>
      <c r="Z1735" s="518" t="str">
        <f>六年级等级</f>
        <v/>
      </c>
      <c r="AA1735" s="533" t="str">
        <f>六年级折返跑得分</f>
        <v/>
      </c>
      <c r="AB1735" s="515" t="str">
        <f>六年级等级</f>
        <v/>
      </c>
      <c r="AC1735" s="533" t="str">
        <f>六年级跳绳附加分</f>
        <v/>
      </c>
      <c r="AD1735" s="534" t="str">
        <f>六年级标准分</f>
        <v/>
      </c>
      <c r="AE1735" s="534" t="str">
        <f>六年级总分</f>
        <v/>
      </c>
      <c r="AF1735" s="517" t="str">
        <f>六年级等级</f>
        <v/>
      </c>
    </row>
    <row r="1736" spans="1:32">
      <c r="A1736" s="476">
        <v>625</v>
      </c>
      <c r="B1736" s="477">
        <v>54</v>
      </c>
      <c r="C1736" s="632"/>
      <c r="D1736" s="633"/>
      <c r="E1736" s="632"/>
      <c r="F1736" s="625"/>
      <c r="G1736" s="608"/>
      <c r="H1736" s="475"/>
      <c r="I1736" s="613"/>
      <c r="J1736" s="614"/>
      <c r="K1736" s="614"/>
      <c r="L1736" s="615"/>
      <c r="M1736" s="616"/>
      <c r="N1736" s="505" t="str">
        <f>六年级BMI</f>
        <v/>
      </c>
      <c r="O1736" s="499" t="str">
        <f>六年级BMI等级</f>
        <v/>
      </c>
      <c r="P1736" s="500" t="str">
        <f>六年级BMI得分</f>
        <v/>
      </c>
      <c r="Q1736" s="515" t="str">
        <f>六年级肺活量得分</f>
        <v/>
      </c>
      <c r="R1736" s="512" t="str">
        <f>六年级等级</f>
        <v/>
      </c>
      <c r="S1736" s="516" t="str">
        <f>六年级50米跑得分</f>
        <v/>
      </c>
      <c r="T1736" s="517" t="str">
        <f>六年级等级</f>
        <v/>
      </c>
      <c r="U1736" s="516" t="str">
        <f>六年级坐位体前屈得分</f>
        <v/>
      </c>
      <c r="V1736" s="517" t="str">
        <f>六年级等级</f>
        <v/>
      </c>
      <c r="W1736" s="516" t="str">
        <f>六年级一分钟跳绳得分</f>
        <v/>
      </c>
      <c r="X1736" s="517" t="str">
        <f>六年级等级</f>
        <v/>
      </c>
      <c r="Y1736" s="515" t="str">
        <f>六年级仰卧起坐得分</f>
        <v/>
      </c>
      <c r="Z1736" s="518" t="str">
        <f>六年级等级</f>
        <v/>
      </c>
      <c r="AA1736" s="533" t="str">
        <f>六年级折返跑得分</f>
        <v/>
      </c>
      <c r="AB1736" s="515" t="str">
        <f>六年级等级</f>
        <v/>
      </c>
      <c r="AC1736" s="533" t="str">
        <f>六年级跳绳附加分</f>
        <v/>
      </c>
      <c r="AD1736" s="534" t="str">
        <f>六年级标准分</f>
        <v/>
      </c>
      <c r="AE1736" s="534" t="str">
        <f>六年级总分</f>
        <v/>
      </c>
      <c r="AF1736" s="517" t="str">
        <f>六年级等级</f>
        <v/>
      </c>
    </row>
    <row r="1737" spans="1:32">
      <c r="A1737" s="476">
        <v>625</v>
      </c>
      <c r="B1737" s="477">
        <v>55</v>
      </c>
      <c r="C1737" s="632"/>
      <c r="D1737" s="633"/>
      <c r="E1737" s="632"/>
      <c r="F1737" s="625"/>
      <c r="G1737" s="608"/>
      <c r="H1737" s="475"/>
      <c r="I1737" s="613"/>
      <c r="J1737" s="614"/>
      <c r="K1737" s="614"/>
      <c r="L1737" s="615"/>
      <c r="M1737" s="616"/>
      <c r="N1737" s="505" t="str">
        <f>六年级BMI</f>
        <v/>
      </c>
      <c r="O1737" s="499" t="str">
        <f>六年级BMI等级</f>
        <v/>
      </c>
      <c r="P1737" s="500" t="str">
        <f>六年级BMI得分</f>
        <v/>
      </c>
      <c r="Q1737" s="515" t="str">
        <f>六年级肺活量得分</f>
        <v/>
      </c>
      <c r="R1737" s="512" t="str">
        <f>六年级等级</f>
        <v/>
      </c>
      <c r="S1737" s="516" t="str">
        <f>六年级50米跑得分</f>
        <v/>
      </c>
      <c r="T1737" s="517" t="str">
        <f>六年级等级</f>
        <v/>
      </c>
      <c r="U1737" s="516" t="str">
        <f>六年级坐位体前屈得分</f>
        <v/>
      </c>
      <c r="V1737" s="517" t="str">
        <f>六年级等级</f>
        <v/>
      </c>
      <c r="W1737" s="516" t="str">
        <f>六年级一分钟跳绳得分</f>
        <v/>
      </c>
      <c r="X1737" s="517" t="str">
        <f>六年级等级</f>
        <v/>
      </c>
      <c r="Y1737" s="515" t="str">
        <f>六年级仰卧起坐得分</f>
        <v/>
      </c>
      <c r="Z1737" s="518" t="str">
        <f>六年级等级</f>
        <v/>
      </c>
      <c r="AA1737" s="533" t="str">
        <f>六年级折返跑得分</f>
        <v/>
      </c>
      <c r="AB1737" s="515" t="str">
        <f>六年级等级</f>
        <v/>
      </c>
      <c r="AC1737" s="533" t="str">
        <f>六年级跳绳附加分</f>
        <v/>
      </c>
      <c r="AD1737" s="534" t="str">
        <f>六年级标准分</f>
        <v/>
      </c>
      <c r="AE1737" s="534" t="str">
        <f>六年级总分</f>
        <v/>
      </c>
      <c r="AF1737" s="517" t="str">
        <f>六年级等级</f>
        <v/>
      </c>
    </row>
    <row r="1738" spans="1:32">
      <c r="A1738" s="476">
        <v>625</v>
      </c>
      <c r="B1738" s="477">
        <v>56</v>
      </c>
      <c r="C1738" s="632"/>
      <c r="D1738" s="633"/>
      <c r="E1738" s="632"/>
      <c r="F1738" s="625"/>
      <c r="G1738" s="608"/>
      <c r="H1738" s="475"/>
      <c r="I1738" s="613"/>
      <c r="J1738" s="614"/>
      <c r="K1738" s="614"/>
      <c r="L1738" s="615"/>
      <c r="M1738" s="616"/>
      <c r="N1738" s="505" t="str">
        <f>六年级BMI</f>
        <v/>
      </c>
      <c r="O1738" s="499" t="str">
        <f>六年级BMI等级</f>
        <v/>
      </c>
      <c r="P1738" s="500" t="str">
        <f>六年级BMI得分</f>
        <v/>
      </c>
      <c r="Q1738" s="515" t="str">
        <f>六年级肺活量得分</f>
        <v/>
      </c>
      <c r="R1738" s="512" t="str">
        <f>六年级等级</f>
        <v/>
      </c>
      <c r="S1738" s="516" t="str">
        <f>六年级50米跑得分</f>
        <v/>
      </c>
      <c r="T1738" s="517" t="str">
        <f>六年级等级</f>
        <v/>
      </c>
      <c r="U1738" s="516" t="str">
        <f>六年级坐位体前屈得分</f>
        <v/>
      </c>
      <c r="V1738" s="517" t="str">
        <f>六年级等级</f>
        <v/>
      </c>
      <c r="W1738" s="516" t="str">
        <f>六年级一分钟跳绳得分</f>
        <v/>
      </c>
      <c r="X1738" s="517" t="str">
        <f>六年级等级</f>
        <v/>
      </c>
      <c r="Y1738" s="515" t="str">
        <f>六年级仰卧起坐得分</f>
        <v/>
      </c>
      <c r="Z1738" s="518" t="str">
        <f>六年级等级</f>
        <v/>
      </c>
      <c r="AA1738" s="533" t="str">
        <f>六年级折返跑得分</f>
        <v/>
      </c>
      <c r="AB1738" s="515" t="str">
        <f>六年级等级</f>
        <v/>
      </c>
      <c r="AC1738" s="533" t="str">
        <f>六年级跳绳附加分</f>
        <v/>
      </c>
      <c r="AD1738" s="534" t="str">
        <f>六年级标准分</f>
        <v/>
      </c>
      <c r="AE1738" s="534" t="str">
        <f>六年级总分</f>
        <v/>
      </c>
      <c r="AF1738" s="517" t="str">
        <f>六年级等级</f>
        <v/>
      </c>
    </row>
    <row r="1739" spans="1:32">
      <c r="A1739" s="476">
        <v>625</v>
      </c>
      <c r="B1739" s="477">
        <v>57</v>
      </c>
      <c r="C1739" s="632"/>
      <c r="D1739" s="633"/>
      <c r="E1739" s="632"/>
      <c r="F1739" s="625"/>
      <c r="G1739" s="608"/>
      <c r="H1739" s="475"/>
      <c r="I1739" s="613"/>
      <c r="J1739" s="614"/>
      <c r="K1739" s="614"/>
      <c r="L1739" s="615"/>
      <c r="M1739" s="616"/>
      <c r="N1739" s="505" t="str">
        <f>六年级BMI</f>
        <v/>
      </c>
      <c r="O1739" s="499" t="str">
        <f>六年级BMI等级</f>
        <v/>
      </c>
      <c r="P1739" s="500" t="str">
        <f>六年级BMI得分</f>
        <v/>
      </c>
      <c r="Q1739" s="515" t="str">
        <f>六年级肺活量得分</f>
        <v/>
      </c>
      <c r="R1739" s="512" t="str">
        <f>六年级等级</f>
        <v/>
      </c>
      <c r="S1739" s="516" t="str">
        <f>六年级50米跑得分</f>
        <v/>
      </c>
      <c r="T1739" s="517" t="str">
        <f>六年级等级</f>
        <v/>
      </c>
      <c r="U1739" s="516" t="str">
        <f>六年级坐位体前屈得分</f>
        <v/>
      </c>
      <c r="V1739" s="517" t="str">
        <f>六年级等级</f>
        <v/>
      </c>
      <c r="W1739" s="516" t="str">
        <f>六年级一分钟跳绳得分</f>
        <v/>
      </c>
      <c r="X1739" s="517" t="str">
        <f>六年级等级</f>
        <v/>
      </c>
      <c r="Y1739" s="515" t="str">
        <f>六年级仰卧起坐得分</f>
        <v/>
      </c>
      <c r="Z1739" s="518" t="str">
        <f>六年级等级</f>
        <v/>
      </c>
      <c r="AA1739" s="533" t="str">
        <f>六年级折返跑得分</f>
        <v/>
      </c>
      <c r="AB1739" s="515" t="str">
        <f>六年级等级</f>
        <v/>
      </c>
      <c r="AC1739" s="533" t="str">
        <f>六年级跳绳附加分</f>
        <v/>
      </c>
      <c r="AD1739" s="534" t="str">
        <f>六年级标准分</f>
        <v/>
      </c>
      <c r="AE1739" s="534" t="str">
        <f>六年级总分</f>
        <v/>
      </c>
      <c r="AF1739" s="517" t="str">
        <f>六年级等级</f>
        <v/>
      </c>
    </row>
    <row r="1740" spans="1:32">
      <c r="A1740" s="476">
        <v>625</v>
      </c>
      <c r="B1740" s="477">
        <v>58</v>
      </c>
      <c r="C1740" s="632"/>
      <c r="D1740" s="633"/>
      <c r="E1740" s="632"/>
      <c r="F1740" s="625"/>
      <c r="G1740" s="608"/>
      <c r="H1740" s="475"/>
      <c r="I1740" s="613"/>
      <c r="J1740" s="614"/>
      <c r="K1740" s="614"/>
      <c r="L1740" s="615"/>
      <c r="M1740" s="616"/>
      <c r="N1740" s="505" t="str">
        <f>六年级BMI</f>
        <v/>
      </c>
      <c r="O1740" s="499" t="str">
        <f>六年级BMI等级</f>
        <v/>
      </c>
      <c r="P1740" s="500" t="str">
        <f>六年级BMI得分</f>
        <v/>
      </c>
      <c r="Q1740" s="515" t="str">
        <f>六年级肺活量得分</f>
        <v/>
      </c>
      <c r="R1740" s="512" t="str">
        <f>六年级等级</f>
        <v/>
      </c>
      <c r="S1740" s="516" t="str">
        <f>六年级50米跑得分</f>
        <v/>
      </c>
      <c r="T1740" s="517" t="str">
        <f>六年级等级</f>
        <v/>
      </c>
      <c r="U1740" s="516" t="str">
        <f>六年级坐位体前屈得分</f>
        <v/>
      </c>
      <c r="V1740" s="517" t="str">
        <f>六年级等级</f>
        <v/>
      </c>
      <c r="W1740" s="516" t="str">
        <f>六年级一分钟跳绳得分</f>
        <v/>
      </c>
      <c r="X1740" s="517" t="str">
        <f>六年级等级</f>
        <v/>
      </c>
      <c r="Y1740" s="515" t="str">
        <f>六年级仰卧起坐得分</f>
        <v/>
      </c>
      <c r="Z1740" s="518" t="str">
        <f>六年级等级</f>
        <v/>
      </c>
      <c r="AA1740" s="533" t="str">
        <f>六年级折返跑得分</f>
        <v/>
      </c>
      <c r="AB1740" s="515" t="str">
        <f>六年级等级</f>
        <v/>
      </c>
      <c r="AC1740" s="533" t="str">
        <f>六年级跳绳附加分</f>
        <v/>
      </c>
      <c r="AD1740" s="534" t="str">
        <f>六年级标准分</f>
        <v/>
      </c>
      <c r="AE1740" s="534" t="str">
        <f>六年级总分</f>
        <v/>
      </c>
      <c r="AF1740" s="517" t="str">
        <f>六年级等级</f>
        <v/>
      </c>
    </row>
    <row r="1741" spans="1:32">
      <c r="A1741" s="476">
        <v>625</v>
      </c>
      <c r="B1741" s="477">
        <v>59</v>
      </c>
      <c r="C1741" s="632"/>
      <c r="D1741" s="633"/>
      <c r="E1741" s="632"/>
      <c r="F1741" s="625"/>
      <c r="G1741" s="608"/>
      <c r="H1741" s="475"/>
      <c r="I1741" s="613"/>
      <c r="J1741" s="614"/>
      <c r="K1741" s="614"/>
      <c r="L1741" s="615"/>
      <c r="M1741" s="616"/>
      <c r="N1741" s="505" t="str">
        <f>六年级BMI</f>
        <v/>
      </c>
      <c r="O1741" s="499" t="str">
        <f>六年级BMI等级</f>
        <v/>
      </c>
      <c r="P1741" s="500" t="str">
        <f>六年级BMI得分</f>
        <v/>
      </c>
      <c r="Q1741" s="515" t="str">
        <f>六年级肺活量得分</f>
        <v/>
      </c>
      <c r="R1741" s="512" t="str">
        <f>六年级等级</f>
        <v/>
      </c>
      <c r="S1741" s="516" t="str">
        <f>六年级50米跑得分</f>
        <v/>
      </c>
      <c r="T1741" s="517" t="str">
        <f>六年级等级</f>
        <v/>
      </c>
      <c r="U1741" s="516" t="str">
        <f>六年级坐位体前屈得分</f>
        <v/>
      </c>
      <c r="V1741" s="517" t="str">
        <f>六年级等级</f>
        <v/>
      </c>
      <c r="W1741" s="516" t="str">
        <f>六年级一分钟跳绳得分</f>
        <v/>
      </c>
      <c r="X1741" s="517" t="str">
        <f>六年级等级</f>
        <v/>
      </c>
      <c r="Y1741" s="515" t="str">
        <f>六年级仰卧起坐得分</f>
        <v/>
      </c>
      <c r="Z1741" s="518" t="str">
        <f>六年级等级</f>
        <v/>
      </c>
      <c r="AA1741" s="533" t="str">
        <f>六年级折返跑得分</f>
        <v/>
      </c>
      <c r="AB1741" s="515" t="str">
        <f>六年级等级</f>
        <v/>
      </c>
      <c r="AC1741" s="533" t="str">
        <f>六年级跳绳附加分</f>
        <v/>
      </c>
      <c r="AD1741" s="534" t="str">
        <f>六年级标准分</f>
        <v/>
      </c>
      <c r="AE1741" s="534" t="str">
        <f>六年级总分</f>
        <v/>
      </c>
      <c r="AF1741" s="517" t="str">
        <f>六年级等级</f>
        <v/>
      </c>
    </row>
    <row r="1742" spans="1:32">
      <c r="A1742" s="476">
        <v>625</v>
      </c>
      <c r="B1742" s="477">
        <v>60</v>
      </c>
      <c r="C1742" s="632"/>
      <c r="D1742" s="633"/>
      <c r="E1742" s="632"/>
      <c r="F1742" s="625"/>
      <c r="G1742" s="608"/>
      <c r="H1742" s="475"/>
      <c r="I1742" s="613"/>
      <c r="J1742" s="614"/>
      <c r="K1742" s="614"/>
      <c r="L1742" s="615"/>
      <c r="M1742" s="616"/>
      <c r="N1742" s="505" t="str">
        <f>六年级BMI</f>
        <v/>
      </c>
      <c r="O1742" s="499" t="str">
        <f>六年级BMI等级</f>
        <v/>
      </c>
      <c r="P1742" s="500" t="str">
        <f>六年级BMI得分</f>
        <v/>
      </c>
      <c r="Q1742" s="515" t="str">
        <f>六年级肺活量得分</f>
        <v/>
      </c>
      <c r="R1742" s="512" t="str">
        <f>六年级等级</f>
        <v/>
      </c>
      <c r="S1742" s="516" t="str">
        <f>六年级50米跑得分</f>
        <v/>
      </c>
      <c r="T1742" s="517" t="str">
        <f>六年级等级</f>
        <v/>
      </c>
      <c r="U1742" s="516" t="str">
        <f>六年级坐位体前屈得分</f>
        <v/>
      </c>
      <c r="V1742" s="517" t="str">
        <f>六年级等级</f>
        <v/>
      </c>
      <c r="W1742" s="516" t="str">
        <f>六年级一分钟跳绳得分</f>
        <v/>
      </c>
      <c r="X1742" s="517" t="str">
        <f>六年级等级</f>
        <v/>
      </c>
      <c r="Y1742" s="515" t="str">
        <f>六年级仰卧起坐得分</f>
        <v/>
      </c>
      <c r="Z1742" s="518" t="str">
        <f>六年级等级</f>
        <v/>
      </c>
      <c r="AA1742" s="533" t="str">
        <f>六年级折返跑得分</f>
        <v/>
      </c>
      <c r="AB1742" s="515" t="str">
        <f>六年级等级</f>
        <v/>
      </c>
      <c r="AC1742" s="533" t="str">
        <f>六年级跳绳附加分</f>
        <v/>
      </c>
      <c r="AD1742" s="534" t="str">
        <f>六年级标准分</f>
        <v/>
      </c>
      <c r="AE1742" s="534" t="str">
        <f>六年级总分</f>
        <v/>
      </c>
      <c r="AF1742" s="517" t="str">
        <f>六年级等级</f>
        <v/>
      </c>
    </row>
    <row r="1743" spans="1:32">
      <c r="A1743" s="476">
        <v>625</v>
      </c>
      <c r="B1743" s="477">
        <v>61</v>
      </c>
      <c r="C1743" s="632"/>
      <c r="D1743" s="633"/>
      <c r="E1743" s="632"/>
      <c r="F1743" s="625"/>
      <c r="G1743" s="608"/>
      <c r="H1743" s="475"/>
      <c r="I1743" s="613"/>
      <c r="J1743" s="614"/>
      <c r="K1743" s="614"/>
      <c r="L1743" s="615"/>
      <c r="M1743" s="616"/>
      <c r="N1743" s="505" t="str">
        <f>六年级BMI</f>
        <v/>
      </c>
      <c r="O1743" s="499" t="str">
        <f>六年级BMI等级</f>
        <v/>
      </c>
      <c r="P1743" s="500" t="str">
        <f>六年级BMI得分</f>
        <v/>
      </c>
      <c r="Q1743" s="515" t="str">
        <f>六年级肺活量得分</f>
        <v/>
      </c>
      <c r="R1743" s="512" t="str">
        <f>六年级等级</f>
        <v/>
      </c>
      <c r="S1743" s="516" t="str">
        <f>六年级50米跑得分</f>
        <v/>
      </c>
      <c r="T1743" s="517" t="str">
        <f>六年级等级</f>
        <v/>
      </c>
      <c r="U1743" s="516" t="str">
        <f>六年级坐位体前屈得分</f>
        <v/>
      </c>
      <c r="V1743" s="517" t="str">
        <f>六年级等级</f>
        <v/>
      </c>
      <c r="W1743" s="516" t="str">
        <f>六年级一分钟跳绳得分</f>
        <v/>
      </c>
      <c r="X1743" s="517" t="str">
        <f>六年级等级</f>
        <v/>
      </c>
      <c r="Y1743" s="515" t="str">
        <f>六年级仰卧起坐得分</f>
        <v/>
      </c>
      <c r="Z1743" s="518" t="str">
        <f>六年级等级</f>
        <v/>
      </c>
      <c r="AA1743" s="533" t="str">
        <f>六年级折返跑得分</f>
        <v/>
      </c>
      <c r="AB1743" s="515" t="str">
        <f>六年级等级</f>
        <v/>
      </c>
      <c r="AC1743" s="533" t="str">
        <f>六年级跳绳附加分</f>
        <v/>
      </c>
      <c r="AD1743" s="534" t="str">
        <f>六年级标准分</f>
        <v/>
      </c>
      <c r="AE1743" s="534" t="str">
        <f>六年级总分</f>
        <v/>
      </c>
      <c r="AF1743" s="517" t="str">
        <f>六年级等级</f>
        <v/>
      </c>
    </row>
    <row r="1744" spans="1:32">
      <c r="A1744" s="476">
        <v>625</v>
      </c>
      <c r="B1744" s="477">
        <v>62</v>
      </c>
      <c r="C1744" s="632"/>
      <c r="D1744" s="633"/>
      <c r="E1744" s="632"/>
      <c r="F1744" s="625"/>
      <c r="G1744" s="608"/>
      <c r="H1744" s="475"/>
      <c r="I1744" s="613"/>
      <c r="J1744" s="614"/>
      <c r="K1744" s="614"/>
      <c r="L1744" s="615"/>
      <c r="M1744" s="616"/>
      <c r="N1744" s="505" t="str">
        <f>六年级BMI</f>
        <v/>
      </c>
      <c r="O1744" s="499" t="str">
        <f>六年级BMI等级</f>
        <v/>
      </c>
      <c r="P1744" s="500" t="str">
        <f>六年级BMI得分</f>
        <v/>
      </c>
      <c r="Q1744" s="515" t="str">
        <f>六年级肺活量得分</f>
        <v/>
      </c>
      <c r="R1744" s="512" t="str">
        <f>六年级等级</f>
        <v/>
      </c>
      <c r="S1744" s="516" t="str">
        <f>六年级50米跑得分</f>
        <v/>
      </c>
      <c r="T1744" s="517" t="str">
        <f>六年级等级</f>
        <v/>
      </c>
      <c r="U1744" s="516" t="str">
        <f>六年级坐位体前屈得分</f>
        <v/>
      </c>
      <c r="V1744" s="517" t="str">
        <f>六年级等级</f>
        <v/>
      </c>
      <c r="W1744" s="516" t="str">
        <f>六年级一分钟跳绳得分</f>
        <v/>
      </c>
      <c r="X1744" s="517" t="str">
        <f>六年级等级</f>
        <v/>
      </c>
      <c r="Y1744" s="515" t="str">
        <f>六年级仰卧起坐得分</f>
        <v/>
      </c>
      <c r="Z1744" s="518" t="str">
        <f>六年级等级</f>
        <v/>
      </c>
      <c r="AA1744" s="533" t="str">
        <f>六年级折返跑得分</f>
        <v/>
      </c>
      <c r="AB1744" s="515" t="str">
        <f>六年级等级</f>
        <v/>
      </c>
      <c r="AC1744" s="533" t="str">
        <f>六年级跳绳附加分</f>
        <v/>
      </c>
      <c r="AD1744" s="534" t="str">
        <f>六年级标准分</f>
        <v/>
      </c>
      <c r="AE1744" s="534" t="str">
        <f>六年级总分</f>
        <v/>
      </c>
      <c r="AF1744" s="517" t="str">
        <f>六年级等级</f>
        <v/>
      </c>
    </row>
    <row r="1745" spans="1:32">
      <c r="A1745" s="476">
        <v>625</v>
      </c>
      <c r="B1745" s="477">
        <v>63</v>
      </c>
      <c r="C1745" s="632"/>
      <c r="D1745" s="633"/>
      <c r="E1745" s="632"/>
      <c r="F1745" s="625"/>
      <c r="G1745" s="608"/>
      <c r="H1745" s="475"/>
      <c r="I1745" s="613"/>
      <c r="J1745" s="614"/>
      <c r="K1745" s="614"/>
      <c r="L1745" s="615"/>
      <c r="M1745" s="616"/>
      <c r="N1745" s="505" t="str">
        <f>六年级BMI</f>
        <v/>
      </c>
      <c r="O1745" s="499" t="str">
        <f>六年级BMI等级</f>
        <v/>
      </c>
      <c r="P1745" s="500" t="str">
        <f>六年级BMI得分</f>
        <v/>
      </c>
      <c r="Q1745" s="515" t="str">
        <f>六年级肺活量得分</f>
        <v/>
      </c>
      <c r="R1745" s="512" t="str">
        <f>六年级等级</f>
        <v/>
      </c>
      <c r="S1745" s="516" t="str">
        <f>六年级50米跑得分</f>
        <v/>
      </c>
      <c r="T1745" s="517" t="str">
        <f>六年级等级</f>
        <v/>
      </c>
      <c r="U1745" s="516" t="str">
        <f>六年级坐位体前屈得分</f>
        <v/>
      </c>
      <c r="V1745" s="517" t="str">
        <f>六年级等级</f>
        <v/>
      </c>
      <c r="W1745" s="516" t="str">
        <f>六年级一分钟跳绳得分</f>
        <v/>
      </c>
      <c r="X1745" s="517" t="str">
        <f>六年级等级</f>
        <v/>
      </c>
      <c r="Y1745" s="515" t="str">
        <f>六年级仰卧起坐得分</f>
        <v/>
      </c>
      <c r="Z1745" s="518" t="str">
        <f>六年级等级</f>
        <v/>
      </c>
      <c r="AA1745" s="533" t="str">
        <f>六年级折返跑得分</f>
        <v/>
      </c>
      <c r="AB1745" s="515" t="str">
        <f>六年级等级</f>
        <v/>
      </c>
      <c r="AC1745" s="533" t="str">
        <f>六年级跳绳附加分</f>
        <v/>
      </c>
      <c r="AD1745" s="534" t="str">
        <f>六年级标准分</f>
        <v/>
      </c>
      <c r="AE1745" s="534" t="str">
        <f>六年级总分</f>
        <v/>
      </c>
      <c r="AF1745" s="517" t="str">
        <f>六年级等级</f>
        <v/>
      </c>
    </row>
    <row r="1746" spans="1:32">
      <c r="A1746" s="476">
        <v>625</v>
      </c>
      <c r="B1746" s="477">
        <v>64</v>
      </c>
      <c r="C1746" s="632"/>
      <c r="D1746" s="633"/>
      <c r="E1746" s="632"/>
      <c r="F1746" s="625"/>
      <c r="G1746" s="608"/>
      <c r="H1746" s="475"/>
      <c r="I1746" s="613"/>
      <c r="J1746" s="614"/>
      <c r="K1746" s="614"/>
      <c r="L1746" s="615"/>
      <c r="M1746" s="616"/>
      <c r="N1746" s="505" t="str">
        <f>六年级BMI</f>
        <v/>
      </c>
      <c r="O1746" s="499" t="str">
        <f>六年级BMI等级</f>
        <v/>
      </c>
      <c r="P1746" s="500" t="str">
        <f>六年级BMI得分</f>
        <v/>
      </c>
      <c r="Q1746" s="515" t="str">
        <f>六年级肺活量得分</f>
        <v/>
      </c>
      <c r="R1746" s="512" t="str">
        <f>六年级等级</f>
        <v/>
      </c>
      <c r="S1746" s="516" t="str">
        <f>六年级50米跑得分</f>
        <v/>
      </c>
      <c r="T1746" s="517" t="str">
        <f>六年级等级</f>
        <v/>
      </c>
      <c r="U1746" s="516" t="str">
        <f>六年级坐位体前屈得分</f>
        <v/>
      </c>
      <c r="V1746" s="517" t="str">
        <f>六年级等级</f>
        <v/>
      </c>
      <c r="W1746" s="516" t="str">
        <f>六年级一分钟跳绳得分</f>
        <v/>
      </c>
      <c r="X1746" s="517" t="str">
        <f>六年级等级</f>
        <v/>
      </c>
      <c r="Y1746" s="515" t="str">
        <f>六年级仰卧起坐得分</f>
        <v/>
      </c>
      <c r="Z1746" s="518" t="str">
        <f>六年级等级</f>
        <v/>
      </c>
      <c r="AA1746" s="533" t="str">
        <f>六年级折返跑得分</f>
        <v/>
      </c>
      <c r="AB1746" s="515" t="str">
        <f>六年级等级</f>
        <v/>
      </c>
      <c r="AC1746" s="533" t="str">
        <f>六年级跳绳附加分</f>
        <v/>
      </c>
      <c r="AD1746" s="534" t="str">
        <f>六年级标准分</f>
        <v/>
      </c>
      <c r="AE1746" s="534" t="str">
        <f>六年级总分</f>
        <v/>
      </c>
      <c r="AF1746" s="517" t="str">
        <f>六年级等级</f>
        <v/>
      </c>
    </row>
    <row r="1747" spans="1:32">
      <c r="A1747" s="476">
        <v>625</v>
      </c>
      <c r="B1747" s="477">
        <v>65</v>
      </c>
      <c r="C1747" s="632"/>
      <c r="D1747" s="633"/>
      <c r="E1747" s="632"/>
      <c r="F1747" s="625"/>
      <c r="G1747" s="608"/>
      <c r="H1747" s="475"/>
      <c r="I1747" s="613"/>
      <c r="J1747" s="614"/>
      <c r="K1747" s="614"/>
      <c r="L1747" s="615"/>
      <c r="M1747" s="616"/>
      <c r="N1747" s="505" t="str">
        <f>六年级BMI</f>
        <v/>
      </c>
      <c r="O1747" s="499" t="str">
        <f>六年级BMI等级</f>
        <v/>
      </c>
      <c r="P1747" s="500" t="str">
        <f>六年级BMI得分</f>
        <v/>
      </c>
      <c r="Q1747" s="515" t="str">
        <f>六年级肺活量得分</f>
        <v/>
      </c>
      <c r="R1747" s="512" t="str">
        <f>六年级等级</f>
        <v/>
      </c>
      <c r="S1747" s="516" t="str">
        <f>六年级50米跑得分</f>
        <v/>
      </c>
      <c r="T1747" s="517" t="str">
        <f>六年级等级</f>
        <v/>
      </c>
      <c r="U1747" s="516" t="str">
        <f>六年级坐位体前屈得分</f>
        <v/>
      </c>
      <c r="V1747" s="517" t="str">
        <f>六年级等级</f>
        <v/>
      </c>
      <c r="W1747" s="516" t="str">
        <f>六年级一分钟跳绳得分</f>
        <v/>
      </c>
      <c r="X1747" s="517" t="str">
        <f>六年级等级</f>
        <v/>
      </c>
      <c r="Y1747" s="515" t="str">
        <f>六年级仰卧起坐得分</f>
        <v/>
      </c>
      <c r="Z1747" s="518" t="str">
        <f>六年级等级</f>
        <v/>
      </c>
      <c r="AA1747" s="533" t="str">
        <f>六年级折返跑得分</f>
        <v/>
      </c>
      <c r="AB1747" s="515" t="str">
        <f>六年级等级</f>
        <v/>
      </c>
      <c r="AC1747" s="533" t="str">
        <f>六年级跳绳附加分</f>
        <v/>
      </c>
      <c r="AD1747" s="534" t="str">
        <f>六年级标准分</f>
        <v/>
      </c>
      <c r="AE1747" s="534" t="str">
        <f>六年级总分</f>
        <v/>
      </c>
      <c r="AF1747" s="517" t="str">
        <f>六年级等级</f>
        <v/>
      </c>
    </row>
    <row r="1748" spans="1:32">
      <c r="A1748" s="476">
        <v>625</v>
      </c>
      <c r="B1748" s="477">
        <v>66</v>
      </c>
      <c r="C1748" s="632"/>
      <c r="D1748" s="633"/>
      <c r="E1748" s="632"/>
      <c r="F1748" s="625"/>
      <c r="G1748" s="608"/>
      <c r="H1748" s="475"/>
      <c r="I1748" s="613"/>
      <c r="J1748" s="614"/>
      <c r="K1748" s="614"/>
      <c r="L1748" s="615"/>
      <c r="M1748" s="616"/>
      <c r="N1748" s="505" t="str">
        <f>六年级BMI</f>
        <v/>
      </c>
      <c r="O1748" s="499" t="str">
        <f>六年级BMI等级</f>
        <v/>
      </c>
      <c r="P1748" s="500" t="str">
        <f>六年级BMI得分</f>
        <v/>
      </c>
      <c r="Q1748" s="515" t="str">
        <f>六年级肺活量得分</f>
        <v/>
      </c>
      <c r="R1748" s="512" t="str">
        <f>六年级等级</f>
        <v/>
      </c>
      <c r="S1748" s="516" t="str">
        <f>六年级50米跑得分</f>
        <v/>
      </c>
      <c r="T1748" s="517" t="str">
        <f>六年级等级</f>
        <v/>
      </c>
      <c r="U1748" s="516" t="str">
        <f>六年级坐位体前屈得分</f>
        <v/>
      </c>
      <c r="V1748" s="517" t="str">
        <f>六年级等级</f>
        <v/>
      </c>
      <c r="W1748" s="516" t="str">
        <f>六年级一分钟跳绳得分</f>
        <v/>
      </c>
      <c r="X1748" s="517" t="str">
        <f>六年级等级</f>
        <v/>
      </c>
      <c r="Y1748" s="515" t="str">
        <f>六年级仰卧起坐得分</f>
        <v/>
      </c>
      <c r="Z1748" s="518" t="str">
        <f>六年级等级</f>
        <v/>
      </c>
      <c r="AA1748" s="533" t="str">
        <f>六年级折返跑得分</f>
        <v/>
      </c>
      <c r="AB1748" s="515" t="str">
        <f>六年级等级</f>
        <v/>
      </c>
      <c r="AC1748" s="533" t="str">
        <f>六年级跳绳附加分</f>
        <v/>
      </c>
      <c r="AD1748" s="534" t="str">
        <f>六年级标准分</f>
        <v/>
      </c>
      <c r="AE1748" s="534" t="str">
        <f>六年级总分</f>
        <v/>
      </c>
      <c r="AF1748" s="517" t="str">
        <f>六年级等级</f>
        <v/>
      </c>
    </row>
    <row r="1749" spans="1:32">
      <c r="A1749" s="476">
        <v>625</v>
      </c>
      <c r="B1749" s="477">
        <v>67</v>
      </c>
      <c r="C1749" s="632"/>
      <c r="D1749" s="633"/>
      <c r="E1749" s="632"/>
      <c r="F1749" s="625"/>
      <c r="G1749" s="608"/>
      <c r="H1749" s="475"/>
      <c r="I1749" s="613"/>
      <c r="J1749" s="614"/>
      <c r="K1749" s="614"/>
      <c r="L1749" s="615"/>
      <c r="M1749" s="616"/>
      <c r="N1749" s="505" t="str">
        <f>六年级BMI</f>
        <v/>
      </c>
      <c r="O1749" s="499" t="str">
        <f>六年级BMI等级</f>
        <v/>
      </c>
      <c r="P1749" s="500" t="str">
        <f>六年级BMI得分</f>
        <v/>
      </c>
      <c r="Q1749" s="515" t="str">
        <f>六年级肺活量得分</f>
        <v/>
      </c>
      <c r="R1749" s="512" t="str">
        <f>六年级等级</f>
        <v/>
      </c>
      <c r="S1749" s="516" t="str">
        <f>六年级50米跑得分</f>
        <v/>
      </c>
      <c r="T1749" s="517" t="str">
        <f>六年级等级</f>
        <v/>
      </c>
      <c r="U1749" s="516" t="str">
        <f>六年级坐位体前屈得分</f>
        <v/>
      </c>
      <c r="V1749" s="517" t="str">
        <f>六年级等级</f>
        <v/>
      </c>
      <c r="W1749" s="516" t="str">
        <f>六年级一分钟跳绳得分</f>
        <v/>
      </c>
      <c r="X1749" s="517" t="str">
        <f>六年级等级</f>
        <v/>
      </c>
      <c r="Y1749" s="515" t="str">
        <f>六年级仰卧起坐得分</f>
        <v/>
      </c>
      <c r="Z1749" s="518" t="str">
        <f>六年级等级</f>
        <v/>
      </c>
      <c r="AA1749" s="533" t="str">
        <f>六年级折返跑得分</f>
        <v/>
      </c>
      <c r="AB1749" s="515" t="str">
        <f>六年级等级</f>
        <v/>
      </c>
      <c r="AC1749" s="533" t="str">
        <f>六年级跳绳附加分</f>
        <v/>
      </c>
      <c r="AD1749" s="534" t="str">
        <f>六年级标准分</f>
        <v/>
      </c>
      <c r="AE1749" s="534" t="str">
        <f>六年级总分</f>
        <v/>
      </c>
      <c r="AF1749" s="517" t="str">
        <f>六年级等级</f>
        <v/>
      </c>
    </row>
    <row r="1750" spans="1:32">
      <c r="A1750" s="476">
        <v>625</v>
      </c>
      <c r="B1750" s="477">
        <v>68</v>
      </c>
      <c r="C1750" s="632"/>
      <c r="D1750" s="633"/>
      <c r="E1750" s="632"/>
      <c r="F1750" s="625"/>
      <c r="G1750" s="608"/>
      <c r="H1750" s="475"/>
      <c r="I1750" s="613"/>
      <c r="J1750" s="614"/>
      <c r="K1750" s="614"/>
      <c r="L1750" s="615"/>
      <c r="M1750" s="616"/>
      <c r="N1750" s="505" t="str">
        <f>六年级BMI</f>
        <v/>
      </c>
      <c r="O1750" s="499" t="str">
        <f>六年级BMI等级</f>
        <v/>
      </c>
      <c r="P1750" s="500" t="str">
        <f>六年级BMI得分</f>
        <v/>
      </c>
      <c r="Q1750" s="515" t="str">
        <f>六年级肺活量得分</f>
        <v/>
      </c>
      <c r="R1750" s="512" t="str">
        <f>六年级等级</f>
        <v/>
      </c>
      <c r="S1750" s="516" t="str">
        <f>六年级50米跑得分</f>
        <v/>
      </c>
      <c r="T1750" s="517" t="str">
        <f>六年级等级</f>
        <v/>
      </c>
      <c r="U1750" s="516" t="str">
        <f>六年级坐位体前屈得分</f>
        <v/>
      </c>
      <c r="V1750" s="517" t="str">
        <f>六年级等级</f>
        <v/>
      </c>
      <c r="W1750" s="516" t="str">
        <f>六年级一分钟跳绳得分</f>
        <v/>
      </c>
      <c r="X1750" s="517" t="str">
        <f>六年级等级</f>
        <v/>
      </c>
      <c r="Y1750" s="515" t="str">
        <f>六年级仰卧起坐得分</f>
        <v/>
      </c>
      <c r="Z1750" s="518" t="str">
        <f>六年级等级</f>
        <v/>
      </c>
      <c r="AA1750" s="533" t="str">
        <f>六年级折返跑得分</f>
        <v/>
      </c>
      <c r="AB1750" s="515" t="str">
        <f>六年级等级</f>
        <v/>
      </c>
      <c r="AC1750" s="533" t="str">
        <f>六年级跳绳附加分</f>
        <v/>
      </c>
      <c r="AD1750" s="534" t="str">
        <f>六年级标准分</f>
        <v/>
      </c>
      <c r="AE1750" s="534" t="str">
        <f>六年级总分</f>
        <v/>
      </c>
      <c r="AF1750" s="517" t="str">
        <f>六年级等级</f>
        <v/>
      </c>
    </row>
    <row r="1751" spans="1:32">
      <c r="A1751" s="476">
        <v>625</v>
      </c>
      <c r="B1751" s="477">
        <v>69</v>
      </c>
      <c r="C1751" s="632"/>
      <c r="D1751" s="633"/>
      <c r="E1751" s="632"/>
      <c r="F1751" s="625"/>
      <c r="G1751" s="608"/>
      <c r="H1751" s="475"/>
      <c r="I1751" s="613"/>
      <c r="J1751" s="614"/>
      <c r="K1751" s="614"/>
      <c r="L1751" s="615"/>
      <c r="M1751" s="616"/>
      <c r="N1751" s="505" t="str">
        <f>六年级BMI</f>
        <v/>
      </c>
      <c r="O1751" s="499" t="str">
        <f>六年级BMI等级</f>
        <v/>
      </c>
      <c r="P1751" s="500" t="str">
        <f>六年级BMI得分</f>
        <v/>
      </c>
      <c r="Q1751" s="515" t="str">
        <f>六年级肺活量得分</f>
        <v/>
      </c>
      <c r="R1751" s="512" t="str">
        <f>六年级等级</f>
        <v/>
      </c>
      <c r="S1751" s="516" t="str">
        <f>六年级50米跑得分</f>
        <v/>
      </c>
      <c r="T1751" s="517" t="str">
        <f>六年级等级</f>
        <v/>
      </c>
      <c r="U1751" s="516" t="str">
        <f>六年级坐位体前屈得分</f>
        <v/>
      </c>
      <c r="V1751" s="517" t="str">
        <f>六年级等级</f>
        <v/>
      </c>
      <c r="W1751" s="516" t="str">
        <f>六年级一分钟跳绳得分</f>
        <v/>
      </c>
      <c r="X1751" s="517" t="str">
        <f>六年级等级</f>
        <v/>
      </c>
      <c r="Y1751" s="515" t="str">
        <f>六年级仰卧起坐得分</f>
        <v/>
      </c>
      <c r="Z1751" s="518" t="str">
        <f>六年级等级</f>
        <v/>
      </c>
      <c r="AA1751" s="533" t="str">
        <f>六年级折返跑得分</f>
        <v/>
      </c>
      <c r="AB1751" s="515" t="str">
        <f>六年级等级</f>
        <v/>
      </c>
      <c r="AC1751" s="533" t="str">
        <f>六年级跳绳附加分</f>
        <v/>
      </c>
      <c r="AD1751" s="534" t="str">
        <f>六年级标准分</f>
        <v/>
      </c>
      <c r="AE1751" s="534" t="str">
        <f>六年级总分</f>
        <v/>
      </c>
      <c r="AF1751" s="517" t="str">
        <f>六年级等级</f>
        <v/>
      </c>
    </row>
    <row r="1752" ht="15.75" spans="1:32">
      <c r="A1752" s="535">
        <v>625</v>
      </c>
      <c r="B1752" s="536">
        <v>70</v>
      </c>
      <c r="C1752" s="634"/>
      <c r="D1752" s="635"/>
      <c r="E1752" s="634"/>
      <c r="F1752" s="636"/>
      <c r="G1752" s="611"/>
      <c r="H1752" s="542"/>
      <c r="I1752" s="617"/>
      <c r="J1752" s="618"/>
      <c r="K1752" s="618"/>
      <c r="L1752" s="619"/>
      <c r="M1752" s="620"/>
      <c r="N1752" s="573" t="str">
        <f>六年级BMI</f>
        <v/>
      </c>
      <c r="O1752" s="574" t="str">
        <f>六年级BMI等级</f>
        <v/>
      </c>
      <c r="P1752" s="575" t="str">
        <f>六年级BMI得分</f>
        <v/>
      </c>
      <c r="Q1752" s="576" t="str">
        <f>六年级肺活量得分</f>
        <v/>
      </c>
      <c r="R1752" s="577" t="str">
        <f>六年级等级</f>
        <v/>
      </c>
      <c r="S1752" s="578" t="str">
        <f>六年级50米跑得分</f>
        <v/>
      </c>
      <c r="T1752" s="567" t="str">
        <f>六年级等级</f>
        <v/>
      </c>
      <c r="U1752" s="578" t="str">
        <f>六年级坐位体前屈得分</f>
        <v/>
      </c>
      <c r="V1752" s="567" t="str">
        <f>六年级等级</f>
        <v/>
      </c>
      <c r="W1752" s="578" t="str">
        <f>六年级一分钟跳绳得分</f>
        <v/>
      </c>
      <c r="X1752" s="567" t="str">
        <f>六年级等级</f>
        <v/>
      </c>
      <c r="Y1752" s="576" t="str">
        <f>六年级仰卧起坐得分</f>
        <v/>
      </c>
      <c r="Z1752" s="579" t="str">
        <f>六年级等级</f>
        <v/>
      </c>
      <c r="AA1752" s="565" t="str">
        <f>六年级折返跑得分</f>
        <v/>
      </c>
      <c r="AB1752" s="576" t="str">
        <f>六年级等级</f>
        <v/>
      </c>
      <c r="AC1752" s="565" t="str">
        <f>六年级跳绳附加分</f>
        <v/>
      </c>
      <c r="AD1752" s="566" t="str">
        <f>六年级标准分</f>
        <v/>
      </c>
      <c r="AE1752" s="566" t="str">
        <f>六年级总分</f>
        <v/>
      </c>
      <c r="AF1752" s="567" t="str">
        <f>六年级等级</f>
        <v/>
      </c>
    </row>
    <row r="1753" ht="15.75"/>
  </sheetData>
  <sheetProtection password="A3AE" sheet="1" formatCells="0" formatColumns="0" formatRows="0" insertRows="0" deleteRows="0" sort="0" autoFilter="0" pivotTables="0" objects="1"/>
  <autoFilter xmlns:etc="http://www.wps.cn/officeDocument/2017/etCustomData" ref="A2:AF1752" etc:filterBottomFollowUsedRange="0">
    <extLst/>
  </autoFilter>
  <mergeCells count="24">
    <mergeCell ref="N1:P1"/>
    <mergeCell ref="Q1:R1"/>
    <mergeCell ref="S1:T1"/>
    <mergeCell ref="U1:V1"/>
    <mergeCell ref="W1:X1"/>
    <mergeCell ref="Y1:Z1"/>
    <mergeCell ref="AA1:AB1"/>
    <mergeCell ref="A1:A2"/>
    <mergeCell ref="B1:B2"/>
    <mergeCell ref="C1:C2"/>
    <mergeCell ref="D1:D2"/>
    <mergeCell ref="E1:E2"/>
    <mergeCell ref="F1:F2"/>
    <mergeCell ref="G1:G2"/>
    <mergeCell ref="H1:H2"/>
    <mergeCell ref="I1:I2"/>
    <mergeCell ref="J1:J2"/>
    <mergeCell ref="K1:K2"/>
    <mergeCell ref="L1:L2"/>
    <mergeCell ref="M1:M2"/>
    <mergeCell ref="AC1:AC2"/>
    <mergeCell ref="AD1:AD2"/>
    <mergeCell ref="AE1:AE2"/>
    <mergeCell ref="AF1:AF2"/>
  </mergeCells>
  <conditionalFormatting sqref="AF1">
    <cfRule type="cellIs" dxfId="1" priority="120" operator="equal">
      <formula>"及格"</formula>
    </cfRule>
  </conditionalFormatting>
  <conditionalFormatting sqref="L1336:M1336">
    <cfRule type="cellIs" dxfId="0" priority="397" operator="equal">
      <formula>"优秀"</formula>
    </cfRule>
    <cfRule type="cellIs" dxfId="6" priority="391" operator="equal">
      <formula>"良好"</formula>
    </cfRule>
    <cfRule type="cellIs" dxfId="5" priority="385" operator="equal">
      <formula>"及格"</formula>
    </cfRule>
    <cfRule type="cellIs" dxfId="4" priority="379" operator="equal">
      <formula>"不及格"</formula>
    </cfRule>
    <cfRule type="cellIs" dxfId="1" priority="373" operator="equal">
      <formula>"及格"</formula>
    </cfRule>
  </conditionalFormatting>
  <conditionalFormatting sqref="L1337:M1337">
    <cfRule type="cellIs" dxfId="0" priority="396" operator="equal">
      <formula>"优秀"</formula>
    </cfRule>
    <cfRule type="cellIs" dxfId="6" priority="390" operator="equal">
      <formula>"良好"</formula>
    </cfRule>
    <cfRule type="cellIs" dxfId="5" priority="384" operator="equal">
      <formula>"及格"</formula>
    </cfRule>
    <cfRule type="cellIs" dxfId="4" priority="378" operator="equal">
      <formula>"不及格"</formula>
    </cfRule>
    <cfRule type="cellIs" dxfId="1" priority="372" operator="equal">
      <formula>"及格"</formula>
    </cfRule>
  </conditionalFormatting>
  <conditionalFormatting sqref="L1338:M1338">
    <cfRule type="cellIs" dxfId="0" priority="395" operator="equal">
      <formula>"优秀"</formula>
    </cfRule>
    <cfRule type="cellIs" dxfId="6" priority="389" operator="equal">
      <formula>"良好"</formula>
    </cfRule>
    <cfRule type="cellIs" dxfId="5" priority="383" operator="equal">
      <formula>"及格"</formula>
    </cfRule>
    <cfRule type="cellIs" dxfId="4" priority="377" operator="equal">
      <formula>"不及格"</formula>
    </cfRule>
    <cfRule type="cellIs" dxfId="1" priority="371" operator="equal">
      <formula>"及格"</formula>
    </cfRule>
  </conditionalFormatting>
  <conditionalFormatting sqref="L1339:M1339">
    <cfRule type="cellIs" dxfId="0" priority="394" operator="equal">
      <formula>"优秀"</formula>
    </cfRule>
    <cfRule type="cellIs" dxfId="6" priority="388" operator="equal">
      <formula>"良好"</formula>
    </cfRule>
    <cfRule type="cellIs" dxfId="5" priority="382" operator="equal">
      <formula>"及格"</formula>
    </cfRule>
    <cfRule type="cellIs" dxfId="4" priority="376" operator="equal">
      <formula>"不及格"</formula>
    </cfRule>
    <cfRule type="cellIs" dxfId="1" priority="370" operator="equal">
      <formula>"及格"</formula>
    </cfRule>
  </conditionalFormatting>
  <conditionalFormatting sqref="L1340:M1340">
    <cfRule type="cellIs" dxfId="0" priority="393" operator="equal">
      <formula>"优秀"</formula>
    </cfRule>
    <cfRule type="cellIs" dxfId="6" priority="387" operator="equal">
      <formula>"良好"</formula>
    </cfRule>
    <cfRule type="cellIs" dxfId="5" priority="381" operator="equal">
      <formula>"及格"</formula>
    </cfRule>
    <cfRule type="cellIs" dxfId="4" priority="375" operator="equal">
      <formula>"不及格"</formula>
    </cfRule>
    <cfRule type="cellIs" dxfId="1" priority="369" operator="equal">
      <formula>"及格"</formula>
    </cfRule>
  </conditionalFormatting>
  <conditionalFormatting sqref="E963:E1308">
    <cfRule type="expression" dxfId="7" priority="109">
      <formula>IF(OR($E963=1,$E963=2,$E963=""),FALSE,TRUE)</formula>
    </cfRule>
  </conditionalFormatting>
  <conditionalFormatting sqref="E1309:E1752">
    <cfRule type="expression" dxfId="7" priority="311">
      <formula>IF(OR($E1309=1,$E1309=2,$E1309=""),FALSE,TRUE)</formula>
    </cfRule>
  </conditionalFormatting>
  <conditionalFormatting sqref="F3:F1308">
    <cfRule type="cellIs" dxfId="2" priority="103" operator="greaterThan">
      <formula>400</formula>
    </cfRule>
  </conditionalFormatting>
  <conditionalFormatting sqref="F1309:F1752">
    <cfRule type="cellIs" dxfId="2" priority="274" operator="greaterThan">
      <formula>400</formula>
    </cfRule>
  </conditionalFormatting>
  <conditionalFormatting sqref="G3:G1308">
    <cfRule type="cellIs" dxfId="2" priority="102" operator="greaterThan">
      <formula>200</formula>
    </cfRule>
  </conditionalFormatting>
  <conditionalFormatting sqref="G1309:G1752">
    <cfRule type="cellIs" dxfId="2" priority="273" operator="greaterThan">
      <formula>200</formula>
    </cfRule>
  </conditionalFormatting>
  <conditionalFormatting sqref="H3:H1308">
    <cfRule type="cellIs" dxfId="2" priority="101" operator="greaterThan">
      <formula>9999</formula>
    </cfRule>
  </conditionalFormatting>
  <conditionalFormatting sqref="H1309:H1752">
    <cfRule type="cellIs" dxfId="2" priority="272" operator="greaterThan">
      <formula>9999</formula>
    </cfRule>
  </conditionalFormatting>
  <conditionalFormatting sqref="I3:I1308">
    <cfRule type="cellIs" dxfId="2" priority="100" operator="greaterThan">
      <formula>20</formula>
    </cfRule>
  </conditionalFormatting>
  <conditionalFormatting sqref="I1309:I1752">
    <cfRule type="cellIs" dxfId="2" priority="271" operator="greaterThan">
      <formula>20</formula>
    </cfRule>
  </conditionalFormatting>
  <conditionalFormatting sqref="J3:J1308">
    <cfRule type="cellIs" dxfId="2" priority="99" operator="greaterThan">
      <formula>100</formula>
    </cfRule>
  </conditionalFormatting>
  <conditionalFormatting sqref="J1309:J1752">
    <cfRule type="cellIs" dxfId="2" priority="270" operator="greaterThan">
      <formula>100</formula>
    </cfRule>
  </conditionalFormatting>
  <conditionalFormatting sqref="K3:K1308">
    <cfRule type="cellIs" dxfId="2" priority="98" operator="greaterThan">
      <formula>400</formula>
    </cfRule>
  </conditionalFormatting>
  <conditionalFormatting sqref="K1309:K1752">
    <cfRule type="cellIs" dxfId="2" priority="269" operator="greaterThan">
      <formula>400</formula>
    </cfRule>
  </conditionalFormatting>
  <conditionalFormatting sqref="L963:L1308">
    <cfRule type="cellIs" dxfId="2" priority="97" operator="greaterThan">
      <formula>100</formula>
    </cfRule>
  </conditionalFormatting>
  <conditionalFormatting sqref="L1309:L1752">
    <cfRule type="cellIs" dxfId="2" priority="268" operator="greaterThan">
      <formula>100</formula>
    </cfRule>
  </conditionalFormatting>
  <conditionalFormatting sqref="M5:M38">
    <cfRule type="cellIs" dxfId="0" priority="5" operator="equal">
      <formula>"优秀"</formula>
    </cfRule>
    <cfRule type="cellIs" dxfId="6" priority="4" operator="equal">
      <formula>"良好"</formula>
    </cfRule>
    <cfRule type="cellIs" dxfId="5" priority="3" operator="equal">
      <formula>"及格"</formula>
    </cfRule>
    <cfRule type="cellIs" dxfId="4" priority="2" operator="equal">
      <formula>"不及格"</formula>
    </cfRule>
    <cfRule type="cellIs" dxfId="3" priority="1" operator="equal">
      <formula>"及格"</formula>
    </cfRule>
  </conditionalFormatting>
  <conditionalFormatting sqref="M963:M1308">
    <cfRule type="cellIs" dxfId="2" priority="96" operator="greaterThan">
      <formula>9.59</formula>
    </cfRule>
  </conditionalFormatting>
  <conditionalFormatting sqref="M1309:M1752">
    <cfRule type="cellIs" dxfId="2" priority="267" operator="greaterThan">
      <formula>9.59</formula>
    </cfRule>
  </conditionalFormatting>
  <conditionalFormatting sqref="O$1:O$1048576">
    <cfRule type="cellIs" dxfId="0" priority="319" operator="equal">
      <formula>"正常"</formula>
    </cfRule>
    <cfRule type="cellIs" dxfId="1" priority="318" operator="equal">
      <formula>"超重"</formula>
    </cfRule>
    <cfRule type="cellIs" dxfId="6" priority="317" operator="equal">
      <formula>"低体重"</formula>
    </cfRule>
    <cfRule type="cellIs" dxfId="8" priority="316" operator="equal">
      <formula>"肥胖"</formula>
    </cfRule>
  </conditionalFormatting>
  <conditionalFormatting sqref="R$1:R$1048576 T$1:T$1048576 V$1:V$1048576 X$1:X$1048576 Z$1:Z$1048576 AB$1:AB$1048576 AF3:AF1048576">
    <cfRule type="cellIs" dxfId="0" priority="315" operator="equal">
      <formula>"优秀"</formula>
    </cfRule>
    <cfRule type="cellIs" dxfId="6" priority="314" operator="equal">
      <formula>"良好"</formula>
    </cfRule>
    <cfRule type="cellIs" dxfId="1" priority="313" operator="equal">
      <formula>"及格"</formula>
    </cfRule>
    <cfRule type="cellIs" dxfId="8" priority="312" operator="equal">
      <formula>"不及格"</formula>
    </cfRule>
  </conditionalFormatting>
  <conditionalFormatting sqref="L3:M4 L5:L38 L39:M72">
    <cfRule type="cellIs" dxfId="0" priority="95" operator="equal">
      <formula>"优秀"</formula>
    </cfRule>
    <cfRule type="cellIs" dxfId="6" priority="94" operator="equal">
      <formula>"良好"</formula>
    </cfRule>
    <cfRule type="cellIs" dxfId="5" priority="93" operator="equal">
      <formula>"及格"</formula>
    </cfRule>
    <cfRule type="cellIs" dxfId="4" priority="92" operator="equal">
      <formula>"不及格"</formula>
    </cfRule>
    <cfRule type="cellIs" dxfId="3" priority="91" operator="equal">
      <formula>"及格"</formula>
    </cfRule>
  </conditionalFormatting>
  <conditionalFormatting sqref="L73:M142">
    <cfRule type="cellIs" dxfId="0" priority="90" operator="equal">
      <formula>"优秀"</formula>
    </cfRule>
    <cfRule type="cellIs" dxfId="6" priority="73" operator="equal">
      <formula>"良好"</formula>
    </cfRule>
    <cfRule type="cellIs" dxfId="5" priority="56" operator="equal">
      <formula>"及格"</formula>
    </cfRule>
    <cfRule type="cellIs" dxfId="4" priority="39" operator="equal">
      <formula>"不及格"</formula>
    </cfRule>
    <cfRule type="cellIs" dxfId="3" priority="22" operator="equal">
      <formula>"及格"</formula>
    </cfRule>
  </conditionalFormatting>
  <conditionalFormatting sqref="L143:M212">
    <cfRule type="cellIs" dxfId="0" priority="89" operator="equal">
      <formula>"优秀"</formula>
    </cfRule>
    <cfRule type="cellIs" dxfId="6" priority="72" operator="equal">
      <formula>"良好"</formula>
    </cfRule>
    <cfRule type="cellIs" dxfId="5" priority="55" operator="equal">
      <formula>"及格"</formula>
    </cfRule>
    <cfRule type="cellIs" dxfId="4" priority="38" operator="equal">
      <formula>"不及格"</formula>
    </cfRule>
    <cfRule type="cellIs" dxfId="3" priority="21" operator="equal">
      <formula>"及格"</formula>
    </cfRule>
  </conditionalFormatting>
  <conditionalFormatting sqref="L213:M267">
    <cfRule type="cellIs" dxfId="0" priority="88" operator="equal">
      <formula>"优秀"</formula>
    </cfRule>
    <cfRule type="cellIs" dxfId="6" priority="71" operator="equal">
      <formula>"良好"</formula>
    </cfRule>
    <cfRule type="cellIs" dxfId="5" priority="54" operator="equal">
      <formula>"及格"</formula>
    </cfRule>
    <cfRule type="cellIs" dxfId="4" priority="37" operator="equal">
      <formula>"不及格"</formula>
    </cfRule>
    <cfRule type="cellIs" dxfId="3" priority="20" operator="equal">
      <formula>"及格"</formula>
    </cfRule>
  </conditionalFormatting>
  <conditionalFormatting sqref="L268:M317">
    <cfRule type="cellIs" dxfId="0" priority="87" operator="equal">
      <formula>"优秀"</formula>
    </cfRule>
    <cfRule type="cellIs" dxfId="6" priority="70" operator="equal">
      <formula>"良好"</formula>
    </cfRule>
    <cfRule type="cellIs" dxfId="5" priority="53" operator="equal">
      <formula>"及格"</formula>
    </cfRule>
    <cfRule type="cellIs" dxfId="4" priority="36" operator="equal">
      <formula>"不及格"</formula>
    </cfRule>
    <cfRule type="cellIs" dxfId="3" priority="19" operator="equal">
      <formula>"及格"</formula>
    </cfRule>
  </conditionalFormatting>
  <conditionalFormatting sqref="L318:M367">
    <cfRule type="cellIs" dxfId="0" priority="86" operator="equal">
      <formula>"优秀"</formula>
    </cfRule>
    <cfRule type="cellIs" dxfId="6" priority="69" operator="equal">
      <formula>"良好"</formula>
    </cfRule>
    <cfRule type="cellIs" dxfId="5" priority="52" operator="equal">
      <formula>"及格"</formula>
    </cfRule>
    <cfRule type="cellIs" dxfId="4" priority="35" operator="equal">
      <formula>"不及格"</formula>
    </cfRule>
    <cfRule type="cellIs" dxfId="3" priority="18" operator="equal">
      <formula>"及格"</formula>
    </cfRule>
  </conditionalFormatting>
  <conditionalFormatting sqref="L368:M422">
    <cfRule type="cellIs" dxfId="0" priority="85" operator="equal">
      <formula>"优秀"</formula>
    </cfRule>
    <cfRule type="cellIs" dxfId="6" priority="68" operator="equal">
      <formula>"良好"</formula>
    </cfRule>
    <cfRule type="cellIs" dxfId="5" priority="51" operator="equal">
      <formula>"及格"</formula>
    </cfRule>
    <cfRule type="cellIs" dxfId="4" priority="34" operator="equal">
      <formula>"不及格"</formula>
    </cfRule>
    <cfRule type="cellIs" dxfId="3" priority="17" operator="equal">
      <formula>"及格"</formula>
    </cfRule>
  </conditionalFormatting>
  <conditionalFormatting sqref="L423:M472">
    <cfRule type="cellIs" dxfId="0" priority="84" operator="equal">
      <formula>"优秀"</formula>
    </cfRule>
    <cfRule type="cellIs" dxfId="6" priority="67" operator="equal">
      <formula>"良好"</formula>
    </cfRule>
    <cfRule type="cellIs" dxfId="5" priority="50" operator="equal">
      <formula>"及格"</formula>
    </cfRule>
    <cfRule type="cellIs" dxfId="4" priority="33" operator="equal">
      <formula>"不及格"</formula>
    </cfRule>
    <cfRule type="cellIs" dxfId="3" priority="16" operator="equal">
      <formula>"及格"</formula>
    </cfRule>
  </conditionalFormatting>
  <conditionalFormatting sqref="L473:M522">
    <cfRule type="cellIs" dxfId="0" priority="83" operator="equal">
      <formula>"优秀"</formula>
    </cfRule>
    <cfRule type="cellIs" dxfId="6" priority="66" operator="equal">
      <formula>"良好"</formula>
    </cfRule>
    <cfRule type="cellIs" dxfId="5" priority="49" operator="equal">
      <formula>"及格"</formula>
    </cfRule>
    <cfRule type="cellIs" dxfId="4" priority="32" operator="equal">
      <formula>"不及格"</formula>
    </cfRule>
    <cfRule type="cellIs" dxfId="3" priority="15" operator="equal">
      <formula>"及格"</formula>
    </cfRule>
  </conditionalFormatting>
  <conditionalFormatting sqref="L523:M572">
    <cfRule type="cellIs" dxfId="0" priority="82" operator="equal">
      <formula>"优秀"</formula>
    </cfRule>
    <cfRule type="cellIs" dxfId="6" priority="65" operator="equal">
      <formula>"良好"</formula>
    </cfRule>
    <cfRule type="cellIs" dxfId="5" priority="48" operator="equal">
      <formula>"及格"</formula>
    </cfRule>
    <cfRule type="cellIs" dxfId="4" priority="31" operator="equal">
      <formula>"不及格"</formula>
    </cfRule>
    <cfRule type="cellIs" dxfId="3" priority="14" operator="equal">
      <formula>"及格"</formula>
    </cfRule>
  </conditionalFormatting>
  <conditionalFormatting sqref="L573:M627">
    <cfRule type="cellIs" dxfId="0" priority="81" operator="equal">
      <formula>"优秀"</formula>
    </cfRule>
    <cfRule type="cellIs" dxfId="6" priority="64" operator="equal">
      <formula>"良好"</formula>
    </cfRule>
    <cfRule type="cellIs" dxfId="5" priority="47" operator="equal">
      <formula>"及格"</formula>
    </cfRule>
    <cfRule type="cellIs" dxfId="4" priority="30" operator="equal">
      <formula>"不及格"</formula>
    </cfRule>
    <cfRule type="cellIs" dxfId="3" priority="13" operator="equal">
      <formula>"及格"</formula>
    </cfRule>
  </conditionalFormatting>
  <conditionalFormatting sqref="L628:M677">
    <cfRule type="cellIs" dxfId="0" priority="80" operator="equal">
      <formula>"优秀"</formula>
    </cfRule>
    <cfRule type="cellIs" dxfId="6" priority="63" operator="equal">
      <formula>"良好"</formula>
    </cfRule>
    <cfRule type="cellIs" dxfId="5" priority="46" operator="equal">
      <formula>"及格"</formula>
    </cfRule>
    <cfRule type="cellIs" dxfId="4" priority="29" operator="equal">
      <formula>"不及格"</formula>
    </cfRule>
    <cfRule type="cellIs" dxfId="3" priority="12" operator="equal">
      <formula>"及格"</formula>
    </cfRule>
  </conditionalFormatting>
  <conditionalFormatting sqref="L678:M727">
    <cfRule type="cellIs" dxfId="0" priority="79" operator="equal">
      <formula>"优秀"</formula>
    </cfRule>
    <cfRule type="cellIs" dxfId="6" priority="62" operator="equal">
      <formula>"良好"</formula>
    </cfRule>
    <cfRule type="cellIs" dxfId="5" priority="45" operator="equal">
      <formula>"及格"</formula>
    </cfRule>
    <cfRule type="cellIs" dxfId="4" priority="28" operator="equal">
      <formula>"不及格"</formula>
    </cfRule>
    <cfRule type="cellIs" dxfId="3" priority="11" operator="equal">
      <formula>"及格"</formula>
    </cfRule>
  </conditionalFormatting>
  <conditionalFormatting sqref="L728:M777">
    <cfRule type="cellIs" dxfId="0" priority="78" operator="equal">
      <formula>"优秀"</formula>
    </cfRule>
    <cfRule type="cellIs" dxfId="6" priority="61" operator="equal">
      <formula>"良好"</formula>
    </cfRule>
    <cfRule type="cellIs" dxfId="5" priority="44" operator="equal">
      <formula>"及格"</formula>
    </cfRule>
    <cfRule type="cellIs" dxfId="4" priority="27" operator="equal">
      <formula>"不及格"</formula>
    </cfRule>
    <cfRule type="cellIs" dxfId="3" priority="10" operator="equal">
      <formula>"及格"</formula>
    </cfRule>
  </conditionalFormatting>
  <conditionalFormatting sqref="L778:M832">
    <cfRule type="cellIs" dxfId="0" priority="77" operator="equal">
      <formula>"优秀"</formula>
    </cfRule>
    <cfRule type="cellIs" dxfId="6" priority="60" operator="equal">
      <formula>"良好"</formula>
    </cfRule>
    <cfRule type="cellIs" dxfId="5" priority="43" operator="equal">
      <formula>"及格"</formula>
    </cfRule>
    <cfRule type="cellIs" dxfId="4" priority="26" operator="equal">
      <formula>"不及格"</formula>
    </cfRule>
    <cfRule type="cellIs" dxfId="3" priority="9" operator="equal">
      <formula>"及格"</formula>
    </cfRule>
  </conditionalFormatting>
  <conditionalFormatting sqref="L833:M882">
    <cfRule type="cellIs" dxfId="0" priority="76" operator="equal">
      <formula>"优秀"</formula>
    </cfRule>
    <cfRule type="cellIs" dxfId="6" priority="59" operator="equal">
      <formula>"良好"</formula>
    </cfRule>
    <cfRule type="cellIs" dxfId="5" priority="42" operator="equal">
      <formula>"及格"</formula>
    </cfRule>
    <cfRule type="cellIs" dxfId="4" priority="25" operator="equal">
      <formula>"不及格"</formula>
    </cfRule>
    <cfRule type="cellIs" dxfId="3" priority="8" operator="equal">
      <formula>"及格"</formula>
    </cfRule>
  </conditionalFormatting>
  <conditionalFormatting sqref="L883:M932">
    <cfRule type="cellIs" dxfId="0" priority="75" operator="equal">
      <formula>"优秀"</formula>
    </cfRule>
    <cfRule type="cellIs" dxfId="6" priority="58" operator="equal">
      <formula>"良好"</formula>
    </cfRule>
    <cfRule type="cellIs" dxfId="5" priority="41" operator="equal">
      <formula>"及格"</formula>
    </cfRule>
    <cfRule type="cellIs" dxfId="4" priority="24" operator="equal">
      <formula>"不及格"</formula>
    </cfRule>
    <cfRule type="cellIs" dxfId="3" priority="7" operator="equal">
      <formula>"及格"</formula>
    </cfRule>
  </conditionalFormatting>
  <conditionalFormatting sqref="L933:M962">
    <cfRule type="cellIs" dxfId="0" priority="74" operator="equal">
      <formula>"优秀"</formula>
    </cfRule>
    <cfRule type="cellIs" dxfId="6" priority="57" operator="equal">
      <formula>"良好"</formula>
    </cfRule>
    <cfRule type="cellIs" dxfId="5" priority="40" operator="equal">
      <formula>"及格"</formula>
    </cfRule>
    <cfRule type="cellIs" dxfId="4" priority="23" operator="equal">
      <formula>"不及格"</formula>
    </cfRule>
    <cfRule type="cellIs" dxfId="3" priority="6" operator="equal">
      <formula>"及格"</formula>
    </cfRule>
  </conditionalFormatting>
  <conditionalFormatting sqref="L963:M982">
    <cfRule type="cellIs" dxfId="0" priority="114" operator="equal">
      <formula>"优秀"</formula>
    </cfRule>
    <cfRule type="cellIs" dxfId="6" priority="113" operator="equal">
      <formula>"良好"</formula>
    </cfRule>
    <cfRule type="cellIs" dxfId="5" priority="112" operator="equal">
      <formula>"及格"</formula>
    </cfRule>
    <cfRule type="cellIs" dxfId="4" priority="111" operator="equal">
      <formula>"不及格"</formula>
    </cfRule>
    <cfRule type="cellIs" dxfId="3" priority="110" operator="equal">
      <formula>"及格"</formula>
    </cfRule>
  </conditionalFormatting>
  <conditionalFormatting sqref="L983:M1308">
    <cfRule type="cellIs" dxfId="0" priority="119" operator="equal">
      <formula>"优秀"</formula>
    </cfRule>
    <cfRule type="cellIs" dxfId="6" priority="118" operator="equal">
      <formula>"良好"</formula>
    </cfRule>
    <cfRule type="cellIs" dxfId="5" priority="117" operator="equal">
      <formula>"及格"</formula>
    </cfRule>
    <cfRule type="cellIs" dxfId="4" priority="116" operator="equal">
      <formula>"不及格"</formula>
    </cfRule>
    <cfRule type="cellIs" dxfId="3" priority="115" operator="equal">
      <formula>"及格"</formula>
    </cfRule>
  </conditionalFormatting>
  <conditionalFormatting sqref="L1304:M1305">
    <cfRule type="cellIs" dxfId="0" priority="108" operator="equal">
      <formula>"优秀"</formula>
    </cfRule>
    <cfRule type="cellIs" dxfId="6" priority="107" operator="equal">
      <formula>"良好"</formula>
    </cfRule>
    <cfRule type="cellIs" dxfId="5" priority="106" operator="equal">
      <formula>"及格"</formula>
    </cfRule>
    <cfRule type="cellIs" dxfId="4" priority="105" operator="equal">
      <formula>"不及格"</formula>
    </cfRule>
    <cfRule type="cellIs" dxfId="3" priority="104" operator="equal">
      <formula>"及格"</formula>
    </cfRule>
  </conditionalFormatting>
  <conditionalFormatting sqref="L1309:M1335">
    <cfRule type="cellIs" dxfId="0" priority="631" operator="equal">
      <formula>"优秀"</formula>
    </cfRule>
    <cfRule type="cellIs" dxfId="6" priority="630" operator="equal">
      <formula>"良好"</formula>
    </cfRule>
    <cfRule type="cellIs" dxfId="5" priority="629" operator="equal">
      <formula>"及格"</formula>
    </cfRule>
    <cfRule type="cellIs" dxfId="4" priority="628" operator="equal">
      <formula>"不及格"</formula>
    </cfRule>
    <cfRule type="cellIs" dxfId="3" priority="627" operator="equal">
      <formula>"及格"</formula>
    </cfRule>
  </conditionalFormatting>
  <conditionalFormatting sqref="L1341:M1752">
    <cfRule type="cellIs" dxfId="0" priority="392" operator="equal">
      <formula>"优秀"</formula>
    </cfRule>
    <cfRule type="cellIs" dxfId="6" priority="386" operator="equal">
      <formula>"良好"</formula>
    </cfRule>
    <cfRule type="cellIs" dxfId="5" priority="380" operator="equal">
      <formula>"及格"</formula>
    </cfRule>
    <cfRule type="cellIs" dxfId="4" priority="374" operator="equal">
      <formula>"不及格"</formula>
    </cfRule>
    <cfRule type="cellIs" dxfId="1" priority="368" operator="equal">
      <formula>"及格"</formula>
    </cfRule>
  </conditionalFormatting>
  <conditionalFormatting sqref="L1350:M1351">
    <cfRule type="cellIs" dxfId="3" priority="301" operator="equal">
      <formula>"及格"</formula>
    </cfRule>
    <cfRule type="cellIs" dxfId="4" priority="302" operator="equal">
      <formula>"不及格"</formula>
    </cfRule>
    <cfRule type="cellIs" dxfId="5" priority="303" operator="equal">
      <formula>"及格"</formula>
    </cfRule>
    <cfRule type="cellIs" dxfId="6" priority="304" operator="equal">
      <formula>"良好"</formula>
    </cfRule>
    <cfRule type="cellIs" dxfId="0" priority="305" operator="equal">
      <formula>"优秀"</formula>
    </cfRule>
  </conditionalFormatting>
  <conditionalFormatting sqref="L1416:M1417">
    <cfRule type="cellIs" dxfId="3" priority="296" operator="equal">
      <formula>"及格"</formula>
    </cfRule>
    <cfRule type="cellIs" dxfId="4" priority="297" operator="equal">
      <formula>"不及格"</formula>
    </cfRule>
    <cfRule type="cellIs" dxfId="5" priority="298" operator="equal">
      <formula>"及格"</formula>
    </cfRule>
    <cfRule type="cellIs" dxfId="6" priority="299" operator="equal">
      <formula>"良好"</formula>
    </cfRule>
    <cfRule type="cellIs" dxfId="0" priority="300" operator="equal">
      <formula>"优秀"</formula>
    </cfRule>
  </conditionalFormatting>
  <conditionalFormatting sqref="L1477:M1478">
    <cfRule type="cellIs" dxfId="3" priority="291" operator="equal">
      <formula>"及格"</formula>
    </cfRule>
    <cfRule type="cellIs" dxfId="4" priority="292" operator="equal">
      <formula>"不及格"</formula>
    </cfRule>
    <cfRule type="cellIs" dxfId="5" priority="293" operator="equal">
      <formula>"及格"</formula>
    </cfRule>
    <cfRule type="cellIs" dxfId="6" priority="294" operator="equal">
      <formula>"良好"</formula>
    </cfRule>
    <cfRule type="cellIs" dxfId="0" priority="295" operator="equal">
      <formula>"优秀"</formula>
    </cfRule>
  </conditionalFormatting>
  <conditionalFormatting sqref="L1549:M1550">
    <cfRule type="cellIs" dxfId="3" priority="286" operator="equal">
      <formula>"及格"</formula>
    </cfRule>
    <cfRule type="cellIs" dxfId="4" priority="287" operator="equal">
      <formula>"不及格"</formula>
    </cfRule>
    <cfRule type="cellIs" dxfId="5" priority="288" operator="equal">
      <formula>"及格"</formula>
    </cfRule>
    <cfRule type="cellIs" dxfId="6" priority="289" operator="equal">
      <formula>"良好"</formula>
    </cfRule>
    <cfRule type="cellIs" dxfId="0" priority="290" operator="equal">
      <formula>"优秀"</formula>
    </cfRule>
  </conditionalFormatting>
  <conditionalFormatting sqref="L1620:M1621">
    <cfRule type="cellIs" dxfId="3" priority="281" operator="equal">
      <formula>"及格"</formula>
    </cfRule>
    <cfRule type="cellIs" dxfId="4" priority="282" operator="equal">
      <formula>"不及格"</formula>
    </cfRule>
    <cfRule type="cellIs" dxfId="5" priority="283" operator="equal">
      <formula>"及格"</formula>
    </cfRule>
    <cfRule type="cellIs" dxfId="6" priority="284" operator="equal">
      <formula>"良好"</formula>
    </cfRule>
    <cfRule type="cellIs" dxfId="0" priority="285" operator="equal">
      <formula>"优秀"</formula>
    </cfRule>
  </conditionalFormatting>
  <conditionalFormatting sqref="L1702:M1703">
    <cfRule type="cellIs" dxfId="3" priority="276" operator="equal">
      <formula>"及格"</formula>
    </cfRule>
    <cfRule type="cellIs" dxfId="4" priority="277" operator="equal">
      <formula>"不及格"</formula>
    </cfRule>
    <cfRule type="cellIs" dxfId="5" priority="278" operator="equal">
      <formula>"及格"</formula>
    </cfRule>
    <cfRule type="cellIs" dxfId="6" priority="279" operator="equal">
      <formula>"良好"</formula>
    </cfRule>
    <cfRule type="cellIs" dxfId="0" priority="280" operator="equal">
      <formula>"优秀"</formula>
    </cfRule>
  </conditionalFormatting>
  <dataValidations count="14">
    <dataValidation type="decimal" operator="between" allowBlank="1" showInputMessage="1" showErrorMessage="1" errorTitle="填写错误" error="数值范围在0~200之间，单位为Kg" sqref="G2 G7:G1752">
      <formula1>0</formula1>
      <formula2>200</formula2>
    </dataValidation>
    <dataValidation type="whole" operator="between" allowBlank="1" showInputMessage="1" showErrorMessage="1" errorTitle="填写错误" error="请按要求填写：&#10;男生以  1  表示&#10;女生以  2  表示" sqref="E3:E1752">
      <formula1>1</formula1>
      <formula2>2</formula2>
    </dataValidation>
    <dataValidation type="custom" allowBlank="1" showInputMessage="1" showErrorMessage="1" errorTitle="填写错误" error="请按要求填写：&#10;男生以  男  或  1  表示&#10;女生以  女  或  2  表示" sqref="E1753:E1048576">
      <formula1>SUM(COUNTIF(E1753,1),COUNTIF(E1753,2),COUNTIF(E1753,"男"),COUNTIF(E1753,"女"))</formula1>
    </dataValidation>
    <dataValidation type="whole" operator="between" allowBlank="1" showInputMessage="1" showErrorMessage="1" errorTitle="填写错误" error="数值范围在0-400之间，单位为cm" sqref="F2:F1752">
      <formula1>0</formula1>
      <formula2>400</formula2>
    </dataValidation>
    <dataValidation type="decimal" operator="between" allowBlank="1" showInputMessage="1" showErrorMessage="1" errorTitle="填写错误" error="数值范围在0-400之间，单位为cm" sqref="F1753:F1048576" errorStyle="warning">
      <formula1>0</formula1>
      <formula2>400</formula2>
    </dataValidation>
    <dataValidation type="decimal" operator="between" allowBlank="1" showInputMessage="1" showErrorMessage="1" errorTitle="填写错误" error="数值范围在0~200之间，单位为Kg" sqref="G1753:G1048576" errorStyle="warning">
      <formula1>0</formula1>
      <formula2>200</formula2>
    </dataValidation>
    <dataValidation type="whole" operator="between" allowBlank="1" showInputMessage="1" showErrorMessage="1" errorTitle="填写错误" error="数值范围在500-9999之间，单位为ml" sqref="H2:H1752">
      <formula1>500</formula1>
      <formula2>9999</formula2>
    </dataValidation>
    <dataValidation type="whole" operator="between" allowBlank="1" showInputMessage="1" showErrorMessage="1" sqref="H1753:H1048576">
      <formula1>500</formula1>
      <formula2>999</formula2>
    </dataValidation>
    <dataValidation type="decimal" operator="between" allowBlank="1" showInputMessage="1" showErrorMessage="1" errorTitle="填写错误" error="值范围5.0~20.0，可以是小数" sqref="I2:I1752">
      <formula1>5</formula1>
      <formula2>20</formula2>
    </dataValidation>
    <dataValidation type="decimal" operator="between" allowBlank="1" showInputMessage="1" showErrorMessage="1" errorTitle="填写错误" error="值范围-30~40，可以是小数" sqref="J2:J1752">
      <formula1>-30</formula1>
      <formula2>40</formula2>
    </dataValidation>
    <dataValidation type="whole" operator="between" allowBlank="1" showInputMessage="1" showErrorMessage="1" errorTitle="填写错误" error="值范围0~300整数" sqref="K2:K1752">
      <formula1>0</formula1>
      <formula2>300</formula2>
    </dataValidation>
    <dataValidation type="whole" operator="between" allowBlank="1" showInputMessage="1" showErrorMessage="1" errorTitle="填写错误" error="值范围0~99的整数" sqref="L3:L1752">
      <formula1>0</formula1>
      <formula2>99</formula2>
    </dataValidation>
    <dataValidation type="decimal" operator="between" allowBlank="1" showInputMessage="1" showErrorMessage="1" errorTitle="输入错误" error="填写格式：1.30(纯小数) " sqref="M3:M1752">
      <formula1>0</formula1>
      <formula2>5</formula2>
    </dataValidation>
    <dataValidation type="custom" allowBlank="1" showInputMessage="1" showErrorMessage="1" errorTitle="输入错误" error="填写格式：&#10;1'30（分号要在英文状态下）" sqref="M1753:M1048576">
      <formula1>COUNTIF(M1753,"*'*")</formula1>
    </dataValidation>
  </dataValidations>
  <pageMargins left="0.75" right="0.75" top="1" bottom="1" header="0.5" footer="0.5"/>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dimension ref="A1:AI267"/>
  <sheetViews>
    <sheetView showGridLines="0" zoomScale="85" zoomScaleNormal="85" workbookViewId="0">
      <pane xSplit="1" topLeftCell="B1" activePane="topRight" state="frozen"/>
      <selection/>
      <selection pane="topRight" activeCell="S25" sqref="S25"/>
    </sheetView>
  </sheetViews>
  <sheetFormatPr defaultColWidth="9" defaultRowHeight="15"/>
  <cols>
    <col min="1" max="1" width="6.625" style="1" customWidth="1"/>
    <col min="2" max="2" width="7.25" style="1" customWidth="1"/>
    <col min="3" max="3" width="7.125" style="1" customWidth="1"/>
    <col min="4" max="4" width="8.125" style="1" customWidth="1"/>
    <col min="5" max="7" width="7.625" style="1" customWidth="1"/>
    <col min="8" max="8" width="8.125" style="1" customWidth="1"/>
    <col min="9" max="10" width="8.375" style="1" customWidth="1"/>
    <col min="11" max="11" width="7.625" style="1" customWidth="1"/>
    <col min="12" max="12" width="9.125" style="1" customWidth="1"/>
    <col min="13" max="13" width="7.625" style="1" customWidth="1"/>
    <col min="14" max="14" width="9.125" style="1" customWidth="1"/>
    <col min="15" max="15" width="7.625" style="1" customWidth="1"/>
    <col min="16" max="16" width="8.125" style="1" customWidth="1"/>
    <col min="17" max="19" width="7.625" style="1" customWidth="1"/>
    <col min="20" max="20" width="8.125" style="1" customWidth="1"/>
    <col min="21" max="23" width="7.625" style="1" customWidth="1"/>
    <col min="24" max="24" width="8.125" style="1" customWidth="1"/>
    <col min="25" max="27" width="7.625" style="1" customWidth="1"/>
    <col min="28" max="28" width="8.125" style="1" customWidth="1"/>
    <col min="29" max="31" width="7.625" style="1" customWidth="1"/>
    <col min="32" max="32" width="8.125" style="1" customWidth="1"/>
    <col min="33" max="35" width="7.625" style="1" customWidth="1"/>
    <col min="36" max="43" width="5.625" style="1" customWidth="1"/>
    <col min="44" max="16384" width="9" style="1"/>
  </cols>
  <sheetData>
    <row r="1" ht="47.1" customHeight="1" spans="1:24">
      <c r="A1" s="251" t="s">
        <v>324</v>
      </c>
      <c r="B1" s="252" t="s">
        <v>325</v>
      </c>
      <c r="C1" s="253"/>
      <c r="D1" s="254" t="s">
        <v>326</v>
      </c>
      <c r="E1" s="255" t="s">
        <v>327</v>
      </c>
      <c r="F1" s="256"/>
      <c r="G1" s="257"/>
      <c r="H1" s="258" t="s">
        <v>328</v>
      </c>
      <c r="I1" s="363" t="s">
        <v>329</v>
      </c>
      <c r="J1" s="364" t="s">
        <v>330</v>
      </c>
      <c r="K1" s="365"/>
      <c r="L1" s="366" t="s">
        <v>331</v>
      </c>
      <c r="M1" s="367"/>
      <c r="N1" s="367"/>
      <c r="O1" s="367"/>
      <c r="P1" s="368"/>
      <c r="Q1" s="412" t="s">
        <v>332</v>
      </c>
      <c r="R1" s="413"/>
      <c r="S1" s="413"/>
      <c r="T1" s="414"/>
      <c r="U1" s="415" t="s">
        <v>333</v>
      </c>
      <c r="V1" s="416"/>
      <c r="W1" s="416"/>
      <c r="X1" s="417"/>
    </row>
    <row r="2" ht="30" customHeight="1" spans="1:24">
      <c r="A2" s="259"/>
      <c r="B2" s="260"/>
      <c r="C2" s="261"/>
      <c r="D2" s="262"/>
      <c r="E2" s="263" t="s">
        <v>334</v>
      </c>
      <c r="F2" s="264" t="s">
        <v>28</v>
      </c>
      <c r="G2" s="265" t="s">
        <v>29</v>
      </c>
      <c r="H2" s="266"/>
      <c r="I2" s="369"/>
      <c r="J2" s="370"/>
      <c r="K2" s="371"/>
      <c r="L2" s="372" t="s">
        <v>335</v>
      </c>
      <c r="M2" s="373" t="s">
        <v>41</v>
      </c>
      <c r="N2" s="373" t="s">
        <v>53</v>
      </c>
      <c r="O2" s="373" t="s">
        <v>65</v>
      </c>
      <c r="P2" s="374" t="s">
        <v>76</v>
      </c>
      <c r="Q2" s="372" t="s">
        <v>31</v>
      </c>
      <c r="R2" s="373" t="s">
        <v>68</v>
      </c>
      <c r="S2" s="373" t="s">
        <v>86</v>
      </c>
      <c r="T2" s="374" t="s">
        <v>153</v>
      </c>
      <c r="U2" s="372" t="s">
        <v>336</v>
      </c>
      <c r="V2" s="373" t="s">
        <v>337</v>
      </c>
      <c r="W2" s="373" t="s">
        <v>338</v>
      </c>
      <c r="X2" s="374" t="s">
        <v>339</v>
      </c>
    </row>
    <row r="3" ht="20" customHeight="1" spans="1:24">
      <c r="A3" s="259"/>
      <c r="B3" s="260"/>
      <c r="C3" s="267"/>
      <c r="D3" s="61">
        <f ca="1">COUNTIF(C44,"&gt;0")+COUNTIF(C53,"&gt;0")+COUNTIF(C62,"&gt;0")+COUNTIF(C71,"&gt;0")+COUNTIF(C80,"&gt;0")+COUNTIF(C89,"&gt;0")+COUNTIF(C98,"&gt;0")+COUNTIF(C107,"&gt;0")+COUNTIF(C116,"&gt;0")+COUNTIF(C125,"&gt;0")+COUNTIF(C134,"&gt;0")+COUNTIF(C143,"&gt;0")+COUNTIF(C152,"&gt;0")+COUNTIF(C161,"&gt;0")+COUNTIF(C170,"&gt;0")+COUNTIF(C179,"&gt;0")+COUNTIF(C188,"&gt;0")+COUNTIF(C197,"&gt;0")+COUNTIF(C206,"&gt;0")+COUNTIF(C215,"&gt;0")+COUNTIF(C224,"&gt;0")+COUNTIF(C233,"&gt;0")+COUNTIF(C242,"&gt;0")+COUNTIF(C251,"&gt;0")+COUNTIF(C260,"&gt;0")</f>
        <v>0</v>
      </c>
      <c r="E3" s="23">
        <f ca="1">SUM(C44,C53,C62,C71,C80,C89,C98,C107,C116,C125,C134,C143,C152,C161,C170,C179,C188,C197,C206,C215,C224,C233,C242,C251,C260)</f>
        <v>0</v>
      </c>
      <c r="F3" s="21">
        <f ca="1">SUM(C48,C57,C66,C75,C84,C93,C102,C111,C120,C129,C138,C147,C156,C165,C174,C183,C192,C201,C210,C219,C228,C237,C246,C255,C264)</f>
        <v>0</v>
      </c>
      <c r="G3" s="22">
        <f ca="1">SUM(C50,C59,C68,C77,C86,C95,C104,C113,C122,C131,C140,C149,C158,C167,C176,C185,C194,C203,C212,C221,C230,C239,C248,C257,C266)</f>
        <v>0</v>
      </c>
      <c r="H3" s="23">
        <f ca="1">AI12</f>
        <v>0</v>
      </c>
      <c r="I3" s="21">
        <f ca="1">E3-H3</f>
        <v>0</v>
      </c>
      <c r="J3" s="136" t="str">
        <f ca="1">IFERROR(H3/E3,"")</f>
        <v/>
      </c>
      <c r="K3" s="24"/>
      <c r="L3" s="375" t="s">
        <v>28</v>
      </c>
      <c r="M3" s="376" t="str">
        <f ca="1">IFERROR(E8/E12,"")</f>
        <v/>
      </c>
      <c r="N3" s="376" t="str">
        <f ca="1">IFERROR(E10/E12,"")</f>
        <v/>
      </c>
      <c r="O3" s="376" t="str">
        <f ca="1">IFERROR(E9/E12,"")</f>
        <v/>
      </c>
      <c r="P3" s="377" t="str">
        <f ca="1">IFERROR(E11/E12,"")</f>
        <v/>
      </c>
      <c r="Q3" s="418" t="str">
        <f ca="1">IFERROR(TEXT(AI8/AI12,"0.00%"),"")</f>
        <v/>
      </c>
      <c r="R3" s="419" t="str">
        <f ca="1">IFERROR(TEXT(AI9/AI12,"0.00%"),"")</f>
        <v/>
      </c>
      <c r="S3" s="419" t="str">
        <f ca="1">IFERROR(TEXT(AI10/AI12,"0.00%"),"")</f>
        <v/>
      </c>
      <c r="T3" s="420" t="str">
        <f ca="1">IFERROR(TEXT(AI11/AI12,"0.00%"),"")</f>
        <v/>
      </c>
      <c r="U3" s="421" t="str">
        <f ca="1">Q3</f>
        <v/>
      </c>
      <c r="V3" s="422" t="str">
        <f ca="1">IFERROR(Q3+R3,"")</f>
        <v/>
      </c>
      <c r="W3" s="422" t="str">
        <f ca="1">IFERROR(Q3+R3+S3,"")</f>
        <v/>
      </c>
      <c r="X3" s="423" t="str">
        <f ca="1">T3</f>
        <v/>
      </c>
    </row>
    <row r="4" ht="20" customHeight="1" spans="1:24">
      <c r="A4" s="259"/>
      <c r="B4" s="260"/>
      <c r="C4" s="267"/>
      <c r="D4" s="268"/>
      <c r="E4" s="28"/>
      <c r="F4" s="27"/>
      <c r="G4" s="269"/>
      <c r="H4" s="28"/>
      <c r="I4" s="27"/>
      <c r="J4" s="139"/>
      <c r="K4" s="29"/>
      <c r="L4" s="375" t="s">
        <v>29</v>
      </c>
      <c r="M4" s="376" t="str">
        <f ca="1">IFERROR(F8/F12,"")</f>
        <v/>
      </c>
      <c r="N4" s="376" t="str">
        <f ca="1">IFERROR(F10/F12,"")</f>
        <v/>
      </c>
      <c r="O4" s="376" t="str">
        <f ca="1">IFERROR(F9/F12,"")</f>
        <v/>
      </c>
      <c r="P4" s="377" t="str">
        <f ca="1">IFERROR(F11/F12,"")</f>
        <v/>
      </c>
      <c r="Q4" s="418"/>
      <c r="R4" s="419"/>
      <c r="S4" s="419"/>
      <c r="T4" s="420"/>
      <c r="U4" s="424"/>
      <c r="V4" s="425"/>
      <c r="W4" s="425"/>
      <c r="X4" s="426"/>
    </row>
    <row r="5" ht="20" customHeight="1" spans="1:24">
      <c r="A5" s="270"/>
      <c r="B5" s="271"/>
      <c r="C5" s="272"/>
      <c r="D5" s="268"/>
      <c r="E5" s="273"/>
      <c r="F5" s="32"/>
      <c r="G5" s="65"/>
      <c r="H5" s="273"/>
      <c r="I5" s="32"/>
      <c r="J5" s="142"/>
      <c r="K5" s="33"/>
      <c r="L5" s="378" t="s">
        <v>340</v>
      </c>
      <c r="M5" s="379" t="str">
        <f ca="1">IFERROR(G8/G12,"")</f>
        <v/>
      </c>
      <c r="N5" s="379" t="str">
        <f ca="1">IFERROR(G10/G12,"")</f>
        <v/>
      </c>
      <c r="O5" s="379" t="str">
        <f ca="1">IFERROR(G9/G12,"")</f>
        <v/>
      </c>
      <c r="P5" s="380" t="str">
        <f ca="1">IFERROR(G11/G12,"")</f>
        <v/>
      </c>
      <c r="Q5" s="427"/>
      <c r="R5" s="428"/>
      <c r="S5" s="428"/>
      <c r="T5" s="429"/>
      <c r="U5" s="430"/>
      <c r="V5" s="431"/>
      <c r="W5" s="431"/>
      <c r="X5" s="432"/>
    </row>
    <row r="6" ht="20.1" hidden="1" customHeight="1" spans="1:35">
      <c r="A6" s="274"/>
      <c r="B6" s="274"/>
      <c r="C6" s="274"/>
      <c r="D6" s="275" t="s">
        <v>317</v>
      </c>
      <c r="E6" s="275"/>
      <c r="F6" s="275"/>
      <c r="G6" s="275"/>
      <c r="H6" s="276" t="s">
        <v>302</v>
      </c>
      <c r="I6" s="276"/>
      <c r="J6" s="276"/>
      <c r="K6" s="276"/>
      <c r="L6" s="275" t="s">
        <v>303</v>
      </c>
      <c r="M6" s="275"/>
      <c r="N6" s="275"/>
      <c r="O6" s="275"/>
      <c r="P6" s="276" t="s">
        <v>341</v>
      </c>
      <c r="Q6" s="276"/>
      <c r="R6" s="276"/>
      <c r="S6" s="276"/>
      <c r="T6" s="275" t="s">
        <v>342</v>
      </c>
      <c r="U6" s="275"/>
      <c r="V6" s="275"/>
      <c r="W6" s="275"/>
      <c r="X6" s="276" t="s">
        <v>313</v>
      </c>
      <c r="Y6" s="278"/>
      <c r="Z6" s="278"/>
      <c r="AA6" s="278"/>
      <c r="AB6" s="277" t="s">
        <v>343</v>
      </c>
      <c r="AC6" s="277"/>
      <c r="AD6" s="277"/>
      <c r="AE6" s="277"/>
      <c r="AF6" s="278" t="s">
        <v>333</v>
      </c>
      <c r="AG6" s="278"/>
      <c r="AH6" s="278"/>
      <c r="AI6" s="278"/>
    </row>
    <row r="7" hidden="1" spans="1:35">
      <c r="A7" s="274"/>
      <c r="B7" s="274"/>
      <c r="C7" s="274"/>
      <c r="D7" s="277" t="s">
        <v>21</v>
      </c>
      <c r="E7" s="277" t="s">
        <v>344</v>
      </c>
      <c r="F7" s="277" t="s">
        <v>345</v>
      </c>
      <c r="G7" s="277" t="s">
        <v>346</v>
      </c>
      <c r="H7" s="278" t="s">
        <v>21</v>
      </c>
      <c r="I7" s="278" t="s">
        <v>344</v>
      </c>
      <c r="J7" s="278" t="s">
        <v>345</v>
      </c>
      <c r="K7" s="278" t="s">
        <v>346</v>
      </c>
      <c r="L7" s="277" t="s">
        <v>21</v>
      </c>
      <c r="M7" s="277" t="s">
        <v>344</v>
      </c>
      <c r="N7" s="277" t="s">
        <v>345</v>
      </c>
      <c r="O7" s="277" t="s">
        <v>346</v>
      </c>
      <c r="P7" s="278" t="s">
        <v>21</v>
      </c>
      <c r="Q7" s="278" t="s">
        <v>344</v>
      </c>
      <c r="R7" s="278" t="s">
        <v>345</v>
      </c>
      <c r="S7" s="278" t="s">
        <v>346</v>
      </c>
      <c r="T7" s="277" t="s">
        <v>21</v>
      </c>
      <c r="U7" s="277" t="s">
        <v>344</v>
      </c>
      <c r="V7" s="277" t="s">
        <v>345</v>
      </c>
      <c r="W7" s="277" t="s">
        <v>346</v>
      </c>
      <c r="X7" s="278" t="s">
        <v>21</v>
      </c>
      <c r="Y7" s="278" t="s">
        <v>344</v>
      </c>
      <c r="Z7" s="278" t="s">
        <v>345</v>
      </c>
      <c r="AA7" s="278" t="s">
        <v>346</v>
      </c>
      <c r="AB7" s="277" t="s">
        <v>21</v>
      </c>
      <c r="AC7" s="277" t="s">
        <v>344</v>
      </c>
      <c r="AD7" s="277" t="s">
        <v>345</v>
      </c>
      <c r="AE7" s="277" t="s">
        <v>346</v>
      </c>
      <c r="AF7" s="278" t="s">
        <v>21</v>
      </c>
      <c r="AG7" s="278" t="s">
        <v>344</v>
      </c>
      <c r="AH7" s="278" t="s">
        <v>345</v>
      </c>
      <c r="AI7" s="278" t="s">
        <v>346</v>
      </c>
    </row>
    <row r="8" hidden="1" spans="1:35">
      <c r="A8" s="274"/>
      <c r="B8" s="274"/>
      <c r="C8" s="274"/>
      <c r="D8" s="277" t="s">
        <v>41</v>
      </c>
      <c r="E8" s="277">
        <f ca="1">IFERROR(SUM(COUNTIFS(INDIRECT($B$1&amp;"!$E:$E"),"男",INDIRECT($B$1&amp;"!O:O"),D8),COUNTIFS(INDIRECT($B$1&amp;"!$E:$E"),1,INDIRECT($B$1&amp;"!O:O"),D8)),"")</f>
        <v>0</v>
      </c>
      <c r="F8" s="277">
        <f ca="1">IFERROR(SUM(COUNTIFS(INDIRECT($B$1&amp;"!$E:$E"),"女",INDIRECT($B$1&amp;"!O:O"),D8),COUNTIFS(INDIRECT($B$1&amp;"!$E:$E"),2,INDIRECT($B$1&amp;"!O:O"),D8)),"")</f>
        <v>0</v>
      </c>
      <c r="G8" s="277">
        <f ca="1" t="shared" ref="G8:G12" si="0">IFERROR(SUM(E8:F8),"")</f>
        <v>0</v>
      </c>
      <c r="H8" s="278" t="s">
        <v>31</v>
      </c>
      <c r="I8" s="381">
        <f ca="1">IFERROR(SUM(COUNTIFS(INDIRECT($B$1&amp;"!$E:$E"),"男",INDIRECT($B$1&amp;"!R:R"),H8),COUNTIFS(INDIRECT($B$1&amp;"!$E:$E"),1,INDIRECT($B$1&amp;"!R:R"),H8)),"")</f>
        <v>0</v>
      </c>
      <c r="J8" s="381">
        <f ca="1">IFERROR(SUM(COUNTIFS(INDIRECT($B$1&amp;"!$E:$E"),"女",INDIRECT($B$1&amp;"!R:R"),H8),COUNTIFS(INDIRECT($B$1&amp;"!$E:$E"),2,INDIRECT($B$1&amp;"!R:R"),H8)),"")</f>
        <v>0</v>
      </c>
      <c r="K8" s="278">
        <f ca="1" t="shared" ref="K8:K12" si="1">IFERROR(SUM(I8:J8),"")</f>
        <v>0</v>
      </c>
      <c r="L8" s="277" t="s">
        <v>31</v>
      </c>
      <c r="M8" s="382">
        <f ca="1">IFERROR(SUM(COUNTIFS(INDIRECT($B$1&amp;"!$E:$E"),"男",INDIRECT($B$1&amp;"!T:T"),L8),COUNTIFS(INDIRECT($B$1&amp;"!$E:$E"),1,INDIRECT($B$1&amp;"!T:T"),L8)),"")</f>
        <v>0</v>
      </c>
      <c r="N8" s="382">
        <f ca="1">IFERROR(SUM(COUNTIFS(INDIRECT($B$1&amp;"!$E:$E"),"女",INDIRECT($B$1&amp;"!T:T"),L8),COUNTIFS(INDIRECT($B$1&amp;"!$E:$E"),2,INDIRECT($B$1&amp;"!T:T"),L8)),"")</f>
        <v>0</v>
      </c>
      <c r="O8" s="277">
        <f ca="1" t="shared" ref="O8:O12" si="2">IFERROR(SUM(M8:N8),"")</f>
        <v>0</v>
      </c>
      <c r="P8" s="278" t="s">
        <v>31</v>
      </c>
      <c r="Q8" s="381">
        <f ca="1">IFERROR(SUM(COUNTIFS(INDIRECT($B$1&amp;"!$E:$E"),"男",INDIRECT($B$1&amp;"!V:V"),P8),COUNTIFS(INDIRECT($B$1&amp;"!$E:$E"),1,INDIRECT($B$1&amp;"!V:V"),P8)),"")</f>
        <v>0</v>
      </c>
      <c r="R8" s="381">
        <f ca="1">IFERROR(SUM(COUNTIFS(INDIRECT($B$1&amp;"!$E:$E"),"女",INDIRECT($B$1&amp;"!V:V"),P8),COUNTIFS(INDIRECT($B$1&amp;"!$E:$E"),2,INDIRECT($B$1&amp;"!V:V"),P8)),"")</f>
        <v>0</v>
      </c>
      <c r="S8" s="278">
        <f ca="1" t="shared" ref="S8:S12" si="3">IFERROR(SUM(Q8:R8),"")</f>
        <v>0</v>
      </c>
      <c r="T8" s="277" t="s">
        <v>31</v>
      </c>
      <c r="U8" s="382">
        <f ca="1">IFERROR(SUM(COUNTIFS(INDIRECT($B$1&amp;"!$E:$E"),"男",INDIRECT($B$1&amp;"!X:X"),T8),COUNTIFS(INDIRECT($B$1&amp;"!$E:$E"),1,INDIRECT($B$1&amp;"!X:X"),T8)),"")</f>
        <v>0</v>
      </c>
      <c r="V8" s="382">
        <f ca="1">IFERROR(SUM(COUNTIFS(INDIRECT($B$1&amp;"!$E:$E"),"女",INDIRECT($B$1&amp;"!X:X"),T8),COUNTIFS(INDIRECT($B$1&amp;"!$E:$E"),2,INDIRECT($B$1&amp;"!X:X"),T8)),"")</f>
        <v>0</v>
      </c>
      <c r="W8" s="277">
        <f ca="1" t="shared" ref="W8:W12" si="4">IFERROR(SUM(U8:V8),"")</f>
        <v>0</v>
      </c>
      <c r="X8" s="278" t="s">
        <v>31</v>
      </c>
      <c r="Y8" s="381">
        <f ca="1">IFERROR(SUM(COUNTIFS(INDIRECT($B$1&amp;"!$E:$E"),"男",INDIRECT($B$1&amp;"!Z:Z"),X8),COUNTIFS(INDIRECT($B$1&amp;"!$E:$E"),1,INDIRECT($B$1&amp;"!Z:Z"),X8)),"")</f>
        <v>0</v>
      </c>
      <c r="Z8" s="381">
        <f ca="1">IFERROR(SUM(COUNTIFS(INDIRECT($B$1&amp;"!$E:$E"),"女",INDIRECT($B$1&amp;"!Z:Z"),X8),COUNTIFS(INDIRECT($B$1&amp;"!$E:$E"),2,INDIRECT($B$1&amp;"!Z:Z"),X8)),"")</f>
        <v>0</v>
      </c>
      <c r="AA8" s="278">
        <f ca="1" t="shared" ref="AA8:AA12" si="5">IFERROR(SUM(Y8:Z8),"")</f>
        <v>0</v>
      </c>
      <c r="AB8" s="277" t="s">
        <v>31</v>
      </c>
      <c r="AC8" s="382">
        <f ca="1">IFERROR(SUM(COUNTIFS(INDIRECT($B$1&amp;"!$E:$E"),"男",INDIRECT($B$1&amp;"!AB:AB"),AB8),COUNTIFS(INDIRECT($B$1&amp;"!$E:$E"),1,INDIRECT($B$1&amp;"!AB:AB"),AB8)),"")</f>
        <v>0</v>
      </c>
      <c r="AD8" s="382">
        <f ca="1">IFERROR(SUM(COUNTIFS(INDIRECT($B$1&amp;"!$E:$E"),"女",INDIRECT($B$1&amp;"!AB:AB"),AB8),COUNTIFS(INDIRECT($B$1&amp;"!$E:$E"),2,INDIRECT($B$1&amp;"!AB:AB"),AB8)),"")</f>
        <v>0</v>
      </c>
      <c r="AE8" s="277">
        <f ca="1" t="shared" ref="AE8:AE12" si="6">IFERROR(SUM(AC8:AD8),"")</f>
        <v>0</v>
      </c>
      <c r="AF8" s="278" t="s">
        <v>31</v>
      </c>
      <c r="AG8" s="381">
        <f ca="1">IFERROR(SUM(COUNTIFS(INDIRECT($B$1&amp;"!$E:$E"),"男",INDIRECT($B$1&amp;"!AF:AF"),AF8),COUNTIFS(INDIRECT($B$1&amp;"!$E:$E"),1,INDIRECT($B$1&amp;"!AF:AF"),AF8)),"")</f>
        <v>0</v>
      </c>
      <c r="AH8" s="381">
        <f ca="1">IFERROR(SUM(COUNTIFS(INDIRECT($B$1&amp;"!$E:$E"),"女",INDIRECT($B$1&amp;"!AF:AF"),AF8),COUNTIFS(INDIRECT($B$1&amp;"!$E:$E"),2,INDIRECT($B$1&amp;"!AF:AF"),AF8)),"")</f>
        <v>0</v>
      </c>
      <c r="AI8" s="278">
        <f ca="1" t="shared" ref="AI8:AI12" si="7">IFERROR(SUM(AG8:AH8),"")</f>
        <v>0</v>
      </c>
    </row>
    <row r="9" hidden="1" spans="1:35">
      <c r="A9" s="274"/>
      <c r="B9" s="274"/>
      <c r="C9" s="274"/>
      <c r="D9" s="277" t="s">
        <v>65</v>
      </c>
      <c r="E9" s="277">
        <f ca="1">IFERROR(SUM(COUNTIFS(INDIRECT($B$1&amp;"!$E:$E"),"男",INDIRECT($B$1&amp;"!O:O"),D9),COUNTIFS(INDIRECT($B$1&amp;"!$E:$E"),1,INDIRECT($B$1&amp;"!O:O"),D9)),"")</f>
        <v>0</v>
      </c>
      <c r="F9" s="277">
        <f ca="1">IFERROR(SUM(COUNTIFS(INDIRECT($B$1&amp;"!$E:$E"),"女",INDIRECT($B$1&amp;"!O:O"),D9),COUNTIFS(INDIRECT($B$1&amp;"!$E:$E"),2,INDIRECT($B$1&amp;"!O:O"),D9)),"")</f>
        <v>0</v>
      </c>
      <c r="G9" s="277">
        <f ca="1" t="shared" si="0"/>
        <v>0</v>
      </c>
      <c r="H9" s="278" t="s">
        <v>68</v>
      </c>
      <c r="I9" s="381">
        <f ca="1">IFERROR(SUM(COUNTIFS(INDIRECT($B$1&amp;"!$E:$E"),"男",INDIRECT($B$1&amp;"!R:R"),H9),COUNTIFS(INDIRECT($B$1&amp;"!$E:$E"),1,INDIRECT($B$1&amp;"!R:R"),H9)),"")</f>
        <v>0</v>
      </c>
      <c r="J9" s="381">
        <f ca="1">IFERROR(SUM(COUNTIFS(INDIRECT($B$1&amp;"!$E:$E"),"女",INDIRECT($B$1&amp;"!R:R"),H9),COUNTIFS(INDIRECT($B$1&amp;"!$E:$E"),2,INDIRECT($B$1&amp;"!R:R"),H9)),"")</f>
        <v>0</v>
      </c>
      <c r="K9" s="278">
        <f ca="1" t="shared" si="1"/>
        <v>0</v>
      </c>
      <c r="L9" s="277" t="s">
        <v>68</v>
      </c>
      <c r="M9" s="382">
        <f ca="1">IFERROR(SUM(COUNTIFS(INDIRECT($B$1&amp;"!$E:$E"),"男",INDIRECT($B$1&amp;"!T:T"),L9),COUNTIFS(INDIRECT($B$1&amp;"!$E:$E"),1,INDIRECT($B$1&amp;"!T:T"),L9)),"")</f>
        <v>0</v>
      </c>
      <c r="N9" s="382">
        <f ca="1">IFERROR(SUM(COUNTIFS(INDIRECT($B$1&amp;"!$E:$E"),"女",INDIRECT($B$1&amp;"!T:T"),L9),COUNTIFS(INDIRECT($B$1&amp;"!$E:$E"),2,INDIRECT($B$1&amp;"!T:T"),L9)),"")</f>
        <v>0</v>
      </c>
      <c r="O9" s="277">
        <f ca="1" t="shared" si="2"/>
        <v>0</v>
      </c>
      <c r="P9" s="278" t="s">
        <v>68</v>
      </c>
      <c r="Q9" s="381">
        <f ca="1">IFERROR(SUM(COUNTIFS(INDIRECT($B$1&amp;"!$E:$E"),"男",INDIRECT($B$1&amp;"!V:V"),P9),COUNTIFS(INDIRECT($B$1&amp;"!$E:$E"),1,INDIRECT($B$1&amp;"!V:V"),P9)),"")</f>
        <v>0</v>
      </c>
      <c r="R9" s="381">
        <f ca="1">IFERROR(SUM(COUNTIFS(INDIRECT($B$1&amp;"!$E:$E"),"女",INDIRECT($B$1&amp;"!V:V"),P9),COUNTIFS(INDIRECT($B$1&amp;"!$E:$E"),2,INDIRECT($B$1&amp;"!V:V"),P9)),"")</f>
        <v>0</v>
      </c>
      <c r="S9" s="278">
        <f ca="1" t="shared" si="3"/>
        <v>0</v>
      </c>
      <c r="T9" s="277" t="s">
        <v>68</v>
      </c>
      <c r="U9" s="382">
        <f ca="1">IFERROR(SUM(COUNTIFS(INDIRECT($B$1&amp;"!$E:$E"),"男",INDIRECT($B$1&amp;"!X:X"),T9),COUNTIFS(INDIRECT($B$1&amp;"!$E:$E"),1,INDIRECT($B$1&amp;"!X:X"),T9)),"")</f>
        <v>0</v>
      </c>
      <c r="V9" s="382">
        <f ca="1">IFERROR(SUM(COUNTIFS(INDIRECT($B$1&amp;"!$E:$E"),"女",INDIRECT($B$1&amp;"!X:X"),T9),COUNTIFS(INDIRECT($B$1&amp;"!$E:$E"),2,INDIRECT($B$1&amp;"!X:X"),T9)),"")</f>
        <v>0</v>
      </c>
      <c r="W9" s="277">
        <f ca="1" t="shared" si="4"/>
        <v>0</v>
      </c>
      <c r="X9" s="278" t="s">
        <v>68</v>
      </c>
      <c r="Y9" s="381">
        <f ca="1">IFERROR(SUM(COUNTIFS(INDIRECT($B$1&amp;"!$E:$E"),"男",INDIRECT($B$1&amp;"!Z:Z"),X9),COUNTIFS(INDIRECT($B$1&amp;"!$E:$E"),1,INDIRECT($B$1&amp;"!Z:Z"),X9)),"")</f>
        <v>0</v>
      </c>
      <c r="Z9" s="381">
        <f ca="1">IFERROR(SUM(COUNTIFS(INDIRECT($B$1&amp;"!$E:$E"),"女",INDIRECT($B$1&amp;"!Z:Z"),X9),COUNTIFS(INDIRECT($B$1&amp;"!$E:$E"),2,INDIRECT($B$1&amp;"!Z:Z"),X9)),"")</f>
        <v>0</v>
      </c>
      <c r="AA9" s="278">
        <f ca="1" t="shared" si="5"/>
        <v>0</v>
      </c>
      <c r="AB9" s="277" t="s">
        <v>68</v>
      </c>
      <c r="AC9" s="382">
        <f ca="1">IFERROR(SUM(COUNTIFS(INDIRECT($B$1&amp;"!$E:$E"),"男",INDIRECT($B$1&amp;"!AB:AB"),AB9),COUNTIFS(INDIRECT($B$1&amp;"!$E:$E"),1,INDIRECT($B$1&amp;"!AB:AB"),AB9)),"")</f>
        <v>0</v>
      </c>
      <c r="AD9" s="382">
        <f ca="1">IFERROR(SUM(COUNTIFS(INDIRECT($B$1&amp;"!$E:$E"),"女",INDIRECT($B$1&amp;"!AB:AB"),AB9),COUNTIFS(INDIRECT($B$1&amp;"!$E:$E"),2,INDIRECT($B$1&amp;"!AB:AB"),AB9)),"")</f>
        <v>0</v>
      </c>
      <c r="AE9" s="277">
        <f ca="1" t="shared" si="6"/>
        <v>0</v>
      </c>
      <c r="AF9" s="278" t="s">
        <v>68</v>
      </c>
      <c r="AG9" s="381">
        <f ca="1">IFERROR(SUM(COUNTIFS(INDIRECT($B$1&amp;"!$E:$E"),"男",INDIRECT($B$1&amp;"!AF:AF"),AF9),COUNTIFS(INDIRECT($B$1&amp;"!$E:$E"),1,INDIRECT($B$1&amp;"!AF:AF"),AF9)),"")</f>
        <v>0</v>
      </c>
      <c r="AH9" s="381">
        <f ca="1">IFERROR(SUM(COUNTIFS(INDIRECT($B$1&amp;"!$E:$E"),"女",INDIRECT($B$1&amp;"!AF:AF"),AF9),COUNTIFS(INDIRECT($B$1&amp;"!$E:$E"),2,INDIRECT($B$1&amp;"!AF:AF"),AF9)),"")</f>
        <v>0</v>
      </c>
      <c r="AI9" s="278">
        <f ca="1" t="shared" si="7"/>
        <v>0</v>
      </c>
    </row>
    <row r="10" hidden="1" spans="1:35">
      <c r="A10" s="274"/>
      <c r="B10" s="274"/>
      <c r="C10" s="274"/>
      <c r="D10" s="277" t="s">
        <v>53</v>
      </c>
      <c r="E10" s="277">
        <f ca="1">IFERROR(SUM(COUNTIFS(INDIRECT($B$1&amp;"!$E:$E"),"男",INDIRECT($B$1&amp;"!O:O"),D10),COUNTIFS(INDIRECT($B$1&amp;"!$E:$E"),1,INDIRECT($B$1&amp;"!O:O"),D10)),"")</f>
        <v>0</v>
      </c>
      <c r="F10" s="277">
        <f ca="1">IFERROR(SUM(COUNTIFS(INDIRECT($B$1&amp;"!$E:$E"),"女",INDIRECT($B$1&amp;"!O:O"),D10),COUNTIFS(INDIRECT($B$1&amp;"!$E:$E"),2,INDIRECT($B$1&amp;"!O:O"),D10)),"")</f>
        <v>0</v>
      </c>
      <c r="G10" s="277">
        <f ca="1" t="shared" si="0"/>
        <v>0</v>
      </c>
      <c r="H10" s="278" t="s">
        <v>86</v>
      </c>
      <c r="I10" s="381">
        <f ca="1">IFERROR(SUM(COUNTIFS(INDIRECT($B$1&amp;"!$E:$E"),"男",INDIRECT($B$1&amp;"!R:R"),H10),COUNTIFS(INDIRECT($B$1&amp;"!$E:$E"),1,INDIRECT($B$1&amp;"!R:R"),H10)),"")</f>
        <v>0</v>
      </c>
      <c r="J10" s="381">
        <f ca="1">IFERROR(SUM(COUNTIFS(INDIRECT($B$1&amp;"!$E:$E"),"女",INDIRECT($B$1&amp;"!R:R"),H10),COUNTIFS(INDIRECT($B$1&amp;"!$E:$E"),2,INDIRECT($B$1&amp;"!R:R"),H10)),"")</f>
        <v>0</v>
      </c>
      <c r="K10" s="278">
        <f ca="1" t="shared" si="1"/>
        <v>0</v>
      </c>
      <c r="L10" s="277" t="s">
        <v>86</v>
      </c>
      <c r="M10" s="382">
        <f ca="1">IFERROR(SUM(COUNTIFS(INDIRECT($B$1&amp;"!$E:$E"),"男",INDIRECT($B$1&amp;"!T:T"),L10),COUNTIFS(INDIRECT($B$1&amp;"!$E:$E"),1,INDIRECT($B$1&amp;"!T:T"),L10)),"")</f>
        <v>0</v>
      </c>
      <c r="N10" s="382">
        <f ca="1">IFERROR(SUM(COUNTIFS(INDIRECT($B$1&amp;"!$E:$E"),"女",INDIRECT($B$1&amp;"!T:T"),L10),COUNTIFS(INDIRECT($B$1&amp;"!$E:$E"),2,INDIRECT($B$1&amp;"!T:T"),L10)),"")</f>
        <v>0</v>
      </c>
      <c r="O10" s="277">
        <f ca="1" t="shared" si="2"/>
        <v>0</v>
      </c>
      <c r="P10" s="278" t="s">
        <v>86</v>
      </c>
      <c r="Q10" s="381">
        <f ca="1">IFERROR(SUM(COUNTIFS(INDIRECT($B$1&amp;"!$E:$E"),"男",INDIRECT($B$1&amp;"!V:V"),P10),COUNTIFS(INDIRECT($B$1&amp;"!$E:$E"),1,INDIRECT($B$1&amp;"!V:V"),P10)),"")</f>
        <v>0</v>
      </c>
      <c r="R10" s="381">
        <f ca="1">IFERROR(SUM(COUNTIFS(INDIRECT($B$1&amp;"!$E:$E"),"女",INDIRECT($B$1&amp;"!V:V"),P10),COUNTIFS(INDIRECT($B$1&amp;"!$E:$E"),2,INDIRECT($B$1&amp;"!V:V"),P10)),"")</f>
        <v>0</v>
      </c>
      <c r="S10" s="278">
        <f ca="1" t="shared" si="3"/>
        <v>0</v>
      </c>
      <c r="T10" s="277" t="s">
        <v>86</v>
      </c>
      <c r="U10" s="382">
        <f ca="1">IFERROR(SUM(COUNTIFS(INDIRECT($B$1&amp;"!$E:$E"),"男",INDIRECT($B$1&amp;"!X:X"),T10),COUNTIFS(INDIRECT($B$1&amp;"!$E:$E"),1,INDIRECT($B$1&amp;"!X:X"),T10)),"")</f>
        <v>0</v>
      </c>
      <c r="V10" s="382">
        <f ca="1">IFERROR(SUM(COUNTIFS(INDIRECT($B$1&amp;"!$E:$E"),"女",INDIRECT($B$1&amp;"!X:X"),T10),COUNTIFS(INDIRECT($B$1&amp;"!$E:$E"),2,INDIRECT($B$1&amp;"!X:X"),T10)),"")</f>
        <v>0</v>
      </c>
      <c r="W10" s="277">
        <f ca="1" t="shared" si="4"/>
        <v>0</v>
      </c>
      <c r="X10" s="278" t="s">
        <v>86</v>
      </c>
      <c r="Y10" s="381">
        <f ca="1">IFERROR(SUM(COUNTIFS(INDIRECT($B$1&amp;"!$E:$E"),"男",INDIRECT($B$1&amp;"!Z:Z"),X10),COUNTIFS(INDIRECT($B$1&amp;"!$E:$E"),1,INDIRECT($B$1&amp;"!Z:Z"),X10)),"")</f>
        <v>0</v>
      </c>
      <c r="Z10" s="381">
        <f ca="1">IFERROR(SUM(COUNTIFS(INDIRECT($B$1&amp;"!$E:$E"),"女",INDIRECT($B$1&amp;"!Z:Z"),X10),COUNTIFS(INDIRECT($B$1&amp;"!$E:$E"),2,INDIRECT($B$1&amp;"!Z:Z"),X10)),"")</f>
        <v>0</v>
      </c>
      <c r="AA10" s="278">
        <f ca="1" t="shared" si="5"/>
        <v>0</v>
      </c>
      <c r="AB10" s="277" t="s">
        <v>86</v>
      </c>
      <c r="AC10" s="382">
        <f ca="1">IFERROR(SUM(COUNTIFS(INDIRECT($B$1&amp;"!$E:$E"),"男",INDIRECT($B$1&amp;"!AB:AB"),AB10),COUNTIFS(INDIRECT($B$1&amp;"!$E:$E"),1,INDIRECT($B$1&amp;"!AB:AB"),AB10)),"")</f>
        <v>0</v>
      </c>
      <c r="AD10" s="382">
        <f ca="1">IFERROR(SUM(COUNTIFS(INDIRECT($B$1&amp;"!$E:$E"),"女",INDIRECT($B$1&amp;"!AB:AB"),AB10),COUNTIFS(INDIRECT($B$1&amp;"!$E:$E"),2,INDIRECT($B$1&amp;"!AB:AB"),AB10)),"")</f>
        <v>0</v>
      </c>
      <c r="AE10" s="277">
        <f ca="1" t="shared" si="6"/>
        <v>0</v>
      </c>
      <c r="AF10" s="278" t="s">
        <v>86</v>
      </c>
      <c r="AG10" s="381">
        <f ca="1">IFERROR(SUM(COUNTIFS(INDIRECT($B$1&amp;"!$E:$E"),"男",INDIRECT($B$1&amp;"!AF:AF"),AF10),COUNTIFS(INDIRECT($B$1&amp;"!$E:$E"),1,INDIRECT($B$1&amp;"!AF:AF"),AF10)),"")</f>
        <v>0</v>
      </c>
      <c r="AH10" s="381">
        <f ca="1">IFERROR(SUM(COUNTIFS(INDIRECT($B$1&amp;"!$E:$E"),"女",INDIRECT($B$1&amp;"!AF:AF"),AF10),COUNTIFS(INDIRECT($B$1&amp;"!$E:$E"),2,INDIRECT($B$1&amp;"!AF:AF"),AF10)),"")</f>
        <v>0</v>
      </c>
      <c r="AI10" s="278">
        <f ca="1" t="shared" si="7"/>
        <v>0</v>
      </c>
    </row>
    <row r="11" hidden="1" spans="1:35">
      <c r="A11" s="274"/>
      <c r="B11" s="274"/>
      <c r="C11" s="274"/>
      <c r="D11" s="277" t="s">
        <v>76</v>
      </c>
      <c r="E11" s="277">
        <f ca="1">IFERROR(SUM(COUNTIFS(INDIRECT($B$1&amp;"!$E:$E"),"男",INDIRECT($B$1&amp;"!O:O"),D11),COUNTIFS(INDIRECT($B$1&amp;"!$E:$E"),1,INDIRECT($B$1&amp;"!O:O"),D11)),"")</f>
        <v>0</v>
      </c>
      <c r="F11" s="277">
        <f ca="1">IFERROR(SUM(COUNTIFS(INDIRECT($B$1&amp;"!$E:$E"),"女",INDIRECT($B$1&amp;"!O:O"),D11),COUNTIFS(INDIRECT($B$1&amp;"!$E:$E"),2,INDIRECT($B$1&amp;"!O:O"),D11)),"")</f>
        <v>0</v>
      </c>
      <c r="G11" s="277">
        <f ca="1" t="shared" si="0"/>
        <v>0</v>
      </c>
      <c r="H11" s="278" t="s">
        <v>153</v>
      </c>
      <c r="I11" s="381">
        <f ca="1">IFERROR(SUM(COUNTIFS(INDIRECT($B$1&amp;"!$E:$E"),"男",INDIRECT($B$1&amp;"!R:R"),H11),COUNTIFS(INDIRECT($B$1&amp;"!$E:$E"),1,INDIRECT($B$1&amp;"!R:R"),H11)),"")</f>
        <v>0</v>
      </c>
      <c r="J11" s="381">
        <f ca="1">IFERROR(SUM(COUNTIFS(INDIRECT($B$1&amp;"!$E:$E"),"女",INDIRECT($B$1&amp;"!R:R"),H11),COUNTIFS(INDIRECT($B$1&amp;"!$E:$E"),2,INDIRECT($B$1&amp;"!R:R"),H11)),"")</f>
        <v>0</v>
      </c>
      <c r="K11" s="278">
        <f ca="1" t="shared" si="1"/>
        <v>0</v>
      </c>
      <c r="L11" s="277" t="s">
        <v>153</v>
      </c>
      <c r="M11" s="382">
        <f ca="1">IFERROR(SUM(COUNTIFS(INDIRECT($B$1&amp;"!$E:$E"),"男",INDIRECT($B$1&amp;"!T:T"),L11),COUNTIFS(INDIRECT($B$1&amp;"!$E:$E"),1,INDIRECT($B$1&amp;"!T:T"),L11)),"")</f>
        <v>0</v>
      </c>
      <c r="N11" s="382">
        <f ca="1">IFERROR(SUM(COUNTIFS(INDIRECT($B$1&amp;"!$E:$E"),"女",INDIRECT($B$1&amp;"!T:T"),L11),COUNTIFS(INDIRECT($B$1&amp;"!$E:$E"),2,INDIRECT($B$1&amp;"!T:T"),L11)),"")</f>
        <v>0</v>
      </c>
      <c r="O11" s="277">
        <f ca="1" t="shared" si="2"/>
        <v>0</v>
      </c>
      <c r="P11" s="278" t="s">
        <v>153</v>
      </c>
      <c r="Q11" s="381">
        <f ca="1">IFERROR(SUM(COUNTIFS(INDIRECT($B$1&amp;"!$E:$E"),"男",INDIRECT($B$1&amp;"!V:V"),P11),COUNTIFS(INDIRECT($B$1&amp;"!$E:$E"),1,INDIRECT($B$1&amp;"!V:V"),P11)),"")</f>
        <v>0</v>
      </c>
      <c r="R11" s="381">
        <f ca="1">IFERROR(SUM(COUNTIFS(INDIRECT($B$1&amp;"!$E:$E"),"女",INDIRECT($B$1&amp;"!V:V"),P11),COUNTIFS(INDIRECT($B$1&amp;"!$E:$E"),2,INDIRECT($B$1&amp;"!V:V"),P11)),"")</f>
        <v>0</v>
      </c>
      <c r="S11" s="278">
        <f ca="1" t="shared" si="3"/>
        <v>0</v>
      </c>
      <c r="T11" s="277" t="s">
        <v>153</v>
      </c>
      <c r="U11" s="382">
        <f ca="1">IFERROR(SUM(COUNTIFS(INDIRECT($B$1&amp;"!$E:$E"),"男",INDIRECT($B$1&amp;"!X:X"),T11),COUNTIFS(INDIRECT($B$1&amp;"!$E:$E"),1,INDIRECT($B$1&amp;"!X:X"),T11)),"")</f>
        <v>0</v>
      </c>
      <c r="V11" s="382">
        <f ca="1">IFERROR(SUM(COUNTIFS(INDIRECT($B$1&amp;"!$E:$E"),"女",INDIRECT($B$1&amp;"!X:X"),T11),COUNTIFS(INDIRECT($B$1&amp;"!$E:$E"),2,INDIRECT($B$1&amp;"!X:X"),T11)),"")</f>
        <v>0</v>
      </c>
      <c r="W11" s="277">
        <f ca="1" t="shared" si="4"/>
        <v>0</v>
      </c>
      <c r="X11" s="278" t="s">
        <v>153</v>
      </c>
      <c r="Y11" s="381">
        <f ca="1">IFERROR(SUM(COUNTIFS(INDIRECT($B$1&amp;"!$E:$E"),"男",INDIRECT($B$1&amp;"!Z:Z"),X11),COUNTIFS(INDIRECT($B$1&amp;"!$E:$E"),1,INDIRECT($B$1&amp;"!Z:Z"),X11)),"")</f>
        <v>0</v>
      </c>
      <c r="Z11" s="381">
        <f ca="1">IFERROR(SUM(COUNTIFS(INDIRECT($B$1&amp;"!$E:$E"),"女",INDIRECT($B$1&amp;"!Z:Z"),X11),COUNTIFS(INDIRECT($B$1&amp;"!$E:$E"),2,INDIRECT($B$1&amp;"!Z:Z"),X11)),"")</f>
        <v>0</v>
      </c>
      <c r="AA11" s="278">
        <f ca="1" t="shared" si="5"/>
        <v>0</v>
      </c>
      <c r="AB11" s="277" t="s">
        <v>153</v>
      </c>
      <c r="AC11" s="382">
        <f ca="1">IFERROR(SUM(COUNTIFS(INDIRECT($B$1&amp;"!$E:$E"),"男",INDIRECT($B$1&amp;"!AB:AB"),AB11),COUNTIFS(INDIRECT($B$1&amp;"!$E:$E"),1,INDIRECT($B$1&amp;"!AB:AB"),AB11)),"")</f>
        <v>0</v>
      </c>
      <c r="AD11" s="382">
        <f ca="1">IFERROR(SUM(COUNTIFS(INDIRECT($B$1&amp;"!$E:$E"),"女",INDIRECT($B$1&amp;"!AB:AB"),AB11),COUNTIFS(INDIRECT($B$1&amp;"!$E:$E"),2,INDIRECT($B$1&amp;"!AB:AB"),AB11)),"")</f>
        <v>0</v>
      </c>
      <c r="AE11" s="277">
        <f ca="1" t="shared" si="6"/>
        <v>0</v>
      </c>
      <c r="AF11" s="278" t="s">
        <v>153</v>
      </c>
      <c r="AG11" s="381">
        <f ca="1">IFERROR(SUM(COUNTIFS(INDIRECT($B$1&amp;"!$E:$E"),"男",INDIRECT($B$1&amp;"!AF:AF"),AF11),COUNTIFS(INDIRECT($B$1&amp;"!$E:$E"),1,INDIRECT($B$1&amp;"!AF:AF"),AF11)),"")</f>
        <v>0</v>
      </c>
      <c r="AH11" s="381">
        <f ca="1">IFERROR(SUM(COUNTIFS(INDIRECT($B$1&amp;"!$E:$E"),"女",INDIRECT($B$1&amp;"!AF:AF"),AF11),COUNTIFS(INDIRECT($B$1&amp;"!$E:$E"),2,INDIRECT($B$1&amp;"!AF:AF"),AF11)),"")</f>
        <v>0</v>
      </c>
      <c r="AI11" s="278">
        <f ca="1" t="shared" si="7"/>
        <v>0</v>
      </c>
    </row>
    <row r="12" ht="14.25" hidden="1" customHeight="1" spans="1:35">
      <c r="A12" s="274"/>
      <c r="B12" s="274"/>
      <c r="C12" s="274"/>
      <c r="D12" s="279" t="s">
        <v>347</v>
      </c>
      <c r="E12" s="277">
        <f ca="1">SUM(E8:E11)</f>
        <v>0</v>
      </c>
      <c r="F12" s="277">
        <f ca="1">SUM(F8:F11)</f>
        <v>0</v>
      </c>
      <c r="G12" s="277">
        <f ca="1" t="shared" si="0"/>
        <v>0</v>
      </c>
      <c r="H12" s="280" t="s">
        <v>347</v>
      </c>
      <c r="I12" s="278">
        <f ca="1">SUM(I8:I11)</f>
        <v>0</v>
      </c>
      <c r="J12" s="278">
        <f ca="1">SUM(J8:J11)</f>
        <v>0</v>
      </c>
      <c r="K12" s="278">
        <f ca="1" t="shared" si="1"/>
        <v>0</v>
      </c>
      <c r="L12" s="279" t="s">
        <v>347</v>
      </c>
      <c r="M12" s="277">
        <f ca="1">SUM(M8:M11)</f>
        <v>0</v>
      </c>
      <c r="N12" s="277">
        <f ca="1">SUM(N8:N11)</f>
        <v>0</v>
      </c>
      <c r="O12" s="277">
        <f ca="1" t="shared" si="2"/>
        <v>0</v>
      </c>
      <c r="P12" s="280" t="s">
        <v>347</v>
      </c>
      <c r="Q12" s="278">
        <f ca="1">SUM(Q8:Q11)</f>
        <v>0</v>
      </c>
      <c r="R12" s="278">
        <f ca="1">SUM(R8:R11)</f>
        <v>0</v>
      </c>
      <c r="S12" s="278">
        <f ca="1" t="shared" si="3"/>
        <v>0</v>
      </c>
      <c r="T12" s="279" t="s">
        <v>347</v>
      </c>
      <c r="U12" s="277">
        <f ca="1">SUM(U8:U11)</f>
        <v>0</v>
      </c>
      <c r="V12" s="277">
        <f ca="1">SUM(V8:V11)</f>
        <v>0</v>
      </c>
      <c r="W12" s="277">
        <f ca="1" t="shared" si="4"/>
        <v>0</v>
      </c>
      <c r="X12" s="280" t="s">
        <v>347</v>
      </c>
      <c r="Y12" s="278">
        <f ca="1">SUM(Y8:Y11)</f>
        <v>0</v>
      </c>
      <c r="Z12" s="278">
        <f ca="1">SUM(Z8:Z11)</f>
        <v>0</v>
      </c>
      <c r="AA12" s="278">
        <f ca="1" t="shared" si="5"/>
        <v>0</v>
      </c>
      <c r="AB12" s="279" t="s">
        <v>347</v>
      </c>
      <c r="AC12" s="277">
        <f ca="1">SUM(AC8:AC11)</f>
        <v>0</v>
      </c>
      <c r="AD12" s="277">
        <f ca="1">SUM(AD8:AD11)</f>
        <v>0</v>
      </c>
      <c r="AE12" s="277">
        <f ca="1" t="shared" si="6"/>
        <v>0</v>
      </c>
      <c r="AF12" s="280" t="s">
        <v>347</v>
      </c>
      <c r="AG12" s="278">
        <f ca="1">SUM(AG8:AG11)</f>
        <v>0</v>
      </c>
      <c r="AH12" s="278">
        <f ca="1">SUM(AH8:AH11)</f>
        <v>0</v>
      </c>
      <c r="AI12" s="278">
        <f ca="1" t="shared" si="7"/>
        <v>0</v>
      </c>
    </row>
    <row r="13" hidden="1" spans="1:35">
      <c r="A13" s="274"/>
      <c r="B13" s="274"/>
      <c r="C13" s="274"/>
      <c r="D13" s="277" t="s">
        <v>348</v>
      </c>
      <c r="E13" s="281">
        <f ca="1">IFERROR(IF(SUM(E8:E11)=0,0,E11/SUM(E8:E11)),"")</f>
        <v>0</v>
      </c>
      <c r="F13" s="281">
        <f ca="1">IFERROR(IF(SUM(F8:F11)=0,0,F11/SUM(F8:F11)),"")</f>
        <v>0</v>
      </c>
      <c r="G13" s="282">
        <f ca="1">IFERROR(SUM(E11:F11)/SUM(E8:F11),0)</f>
        <v>0</v>
      </c>
      <c r="H13" s="278" t="s">
        <v>337</v>
      </c>
      <c r="I13" s="383">
        <f ca="1">IFERROR(IF(SUM(I8:I11)=0,0,SUM(I8:I9)/SUM(I8:I11)),"")</f>
        <v>0</v>
      </c>
      <c r="J13" s="383">
        <f ca="1">IFERROR(IF(SUM(J8:J11)=0,0,SUM(J8:J9)/SUM(J8:J11)),"")</f>
        <v>0</v>
      </c>
      <c r="K13" s="384">
        <f ca="1">IFERROR(SUM(I8:J9)/SUM(I8:J11),0)</f>
        <v>0</v>
      </c>
      <c r="L13" s="277" t="s">
        <v>337</v>
      </c>
      <c r="M13" s="281">
        <f ca="1">IFERROR(IF(SUM(M8:M11)=0,0,SUM(M8:M9)/SUM(M8:M11)),"")</f>
        <v>0</v>
      </c>
      <c r="N13" s="281">
        <f ca="1">IFERROR(IF(SUM(N8:N11)=0,0,SUM(N8:N9)/SUM(N8:N11)),"")</f>
        <v>0</v>
      </c>
      <c r="O13" s="282">
        <f ca="1">IFERROR(SUM(M8:N9)/SUM(M8:N11),0)</f>
        <v>0</v>
      </c>
      <c r="P13" s="278" t="s">
        <v>337</v>
      </c>
      <c r="Q13" s="383">
        <f ca="1">IFERROR(IF(SUM(Q8:Q11)=0,0,SUM(Q8:Q9)/SUM(Q8:Q11)),"")</f>
        <v>0</v>
      </c>
      <c r="R13" s="383">
        <f ca="1">IFERROR(IF(SUM(R8:R11)=0,0,SUM(R8:R9)/SUM(R8:R11)),"")</f>
        <v>0</v>
      </c>
      <c r="S13" s="384">
        <f ca="1">IFERROR(SUM(Q8:R9)/SUM(Q8:R11),0)</f>
        <v>0</v>
      </c>
      <c r="T13" s="277" t="s">
        <v>337</v>
      </c>
      <c r="U13" s="281">
        <f ca="1">IFERROR(IF(SUM(U8:U11)=0,0,SUM(U8:U9)/SUM(U8:U11)),"")</f>
        <v>0</v>
      </c>
      <c r="V13" s="281">
        <f ca="1">IFERROR(IF(SUM(V8:V11)=0,0,SUM(V8:V9)/SUM(V8:V11)),"")</f>
        <v>0</v>
      </c>
      <c r="W13" s="282">
        <f ca="1">IFERROR(SUM(U8:V9)/SUM(U8:V11),0)</f>
        <v>0</v>
      </c>
      <c r="X13" s="278" t="s">
        <v>337</v>
      </c>
      <c r="Y13" s="383">
        <f ca="1">IFERROR(IF(SUM(Y8:Y11)=0,0,SUM(Y8:Y9)/SUM(Y8:Y11)),"")</f>
        <v>0</v>
      </c>
      <c r="Z13" s="383">
        <f ca="1">IFERROR(IF(SUM(Z8:Z11)=0,0,SUM(Z8:Z9)/SUM(Z8:Z11)),"")</f>
        <v>0</v>
      </c>
      <c r="AA13" s="384">
        <f ca="1">IFERROR(SUM(Y8:Z9)/SUM(Y8:Z11),0)</f>
        <v>0</v>
      </c>
      <c r="AB13" s="277" t="s">
        <v>337</v>
      </c>
      <c r="AC13" s="281">
        <f ca="1">IFERROR(IF(SUM(AC8:AC11)=0,0,SUM(AC8:AC9)/SUM(AC8:AC11)),"")</f>
        <v>0</v>
      </c>
      <c r="AD13" s="281">
        <f ca="1">IFERROR(IF(SUM(AD8:AD11)=0,0,SUM(AD8:AD9)/SUM(AD8:AD11)),"")</f>
        <v>0</v>
      </c>
      <c r="AE13" s="282">
        <f ca="1">IFERROR(SUM(AC8:AD9)/SUM(AC8:AD11),0)</f>
        <v>0</v>
      </c>
      <c r="AF13" s="278" t="s">
        <v>337</v>
      </c>
      <c r="AG13" s="383">
        <f ca="1">IFERROR(IF(SUM(AG8:AG11)=0,0,SUM(AG8:AG9)/SUM(AG8:AG11)),"")</f>
        <v>0</v>
      </c>
      <c r="AH13" s="383">
        <f ca="1">IFERROR(IF(SUM(AH8:AH11)=0,0,SUM(AH8:AH9)/SUM(AH8:AH11)),"")</f>
        <v>0</v>
      </c>
      <c r="AI13" s="384">
        <f ca="1">IFERROR(SUM(AG8:AH9)/SUM(AG8:AH11),0)</f>
        <v>0</v>
      </c>
    </row>
    <row r="14" ht="16.5" spans="3:35">
      <c r="C14" s="283"/>
      <c r="D14" s="283"/>
      <c r="E14" s="283"/>
      <c r="F14" s="283"/>
      <c r="G14" s="283"/>
      <c r="H14" s="283"/>
      <c r="I14" s="283"/>
      <c r="J14" s="283"/>
      <c r="K14" s="283"/>
      <c r="L14" s="283"/>
      <c r="M14" s="283"/>
      <c r="N14" s="283"/>
      <c r="O14" s="283"/>
      <c r="P14" s="283"/>
      <c r="Q14" s="283"/>
      <c r="R14" s="283"/>
      <c r="S14" s="283"/>
      <c r="T14" s="283"/>
      <c r="U14" s="283"/>
      <c r="V14" s="283"/>
      <c r="W14" s="283"/>
      <c r="X14" s="283"/>
      <c r="Y14" s="283"/>
      <c r="Z14" s="283"/>
      <c r="AA14" s="283"/>
      <c r="AB14" s="283"/>
      <c r="AC14" s="283"/>
      <c r="AD14" s="283"/>
      <c r="AE14" s="283"/>
      <c r="AF14" s="283"/>
      <c r="AG14" s="283"/>
      <c r="AH14" s="283"/>
      <c r="AI14" s="283"/>
    </row>
    <row r="15" ht="15.75" spans="1:21">
      <c r="A15" s="284" t="s">
        <v>349</v>
      </c>
      <c r="B15" s="285" t="s">
        <v>327</v>
      </c>
      <c r="C15" s="286"/>
      <c r="D15" s="286"/>
      <c r="E15" s="287" t="s">
        <v>350</v>
      </c>
      <c r="F15" s="288"/>
      <c r="G15" s="288"/>
      <c r="H15" s="288"/>
      <c r="I15" s="288"/>
      <c r="J15" s="288"/>
      <c r="K15" s="385" t="s">
        <v>351</v>
      </c>
      <c r="L15" s="386"/>
      <c r="M15" s="386"/>
      <c r="N15" s="386"/>
      <c r="O15" s="386"/>
      <c r="P15" s="386"/>
      <c r="Q15" s="433"/>
      <c r="R15" s="434" t="s">
        <v>333</v>
      </c>
      <c r="S15" s="434"/>
      <c r="T15" s="434"/>
      <c r="U15" s="434"/>
    </row>
    <row r="16" ht="15.75" spans="1:21">
      <c r="A16" s="289"/>
      <c r="B16" s="290" t="s">
        <v>334</v>
      </c>
      <c r="C16" s="291" t="s">
        <v>28</v>
      </c>
      <c r="D16" s="291" t="s">
        <v>29</v>
      </c>
      <c r="E16" s="292" t="s">
        <v>302</v>
      </c>
      <c r="F16" s="293" t="s">
        <v>303</v>
      </c>
      <c r="G16" s="293" t="s">
        <v>352</v>
      </c>
      <c r="H16" s="293" t="s">
        <v>353</v>
      </c>
      <c r="I16" s="293" t="s">
        <v>313</v>
      </c>
      <c r="J16" s="293" t="s">
        <v>354</v>
      </c>
      <c r="K16" s="292" t="s">
        <v>348</v>
      </c>
      <c r="L16" s="293" t="s">
        <v>302</v>
      </c>
      <c r="M16" s="293" t="s">
        <v>303</v>
      </c>
      <c r="N16" s="293" t="s">
        <v>352</v>
      </c>
      <c r="O16" s="293" t="s">
        <v>353</v>
      </c>
      <c r="P16" s="293" t="s">
        <v>313</v>
      </c>
      <c r="Q16" s="293" t="s">
        <v>354</v>
      </c>
      <c r="R16" s="292" t="s">
        <v>336</v>
      </c>
      <c r="S16" s="293" t="s">
        <v>337</v>
      </c>
      <c r="T16" s="293" t="s">
        <v>338</v>
      </c>
      <c r="U16" s="435" t="s">
        <v>339</v>
      </c>
    </row>
    <row r="17" ht="20" customHeight="1" spans="1:21">
      <c r="A17" s="294">
        <f>INT(A46)</f>
        <v>101</v>
      </c>
      <c r="B17" s="295">
        <f ca="1">C44</f>
        <v>0</v>
      </c>
      <c r="C17" s="296" t="str">
        <f ca="1">IF(C44=0,"",C48)</f>
        <v/>
      </c>
      <c r="D17" s="297" t="str">
        <f ca="1">IF(C44=0,"",C50)</f>
        <v/>
      </c>
      <c r="E17" s="298" t="str">
        <f ca="1" t="shared" ref="E17:E41" si="8">IFERROR(AVERAGEIFS(INDIRECT($B$1&amp;"!H:H"),INDIRECT($B$1&amp;"!E:E"),"&lt;&gt;",INDIRECT($B$1&amp;"!A:A"),$A17),"")</f>
        <v/>
      </c>
      <c r="F17" s="299" t="str">
        <f ca="1" t="shared" ref="F17:F41" si="9">IFERROR(AVERAGEIFS(INDIRECT($B$1&amp;"!I:I"),INDIRECT($B$1&amp;"!E:E"),"&lt;&gt;",INDIRECT($B$1&amp;"!A:A"),$A17),"")</f>
        <v/>
      </c>
      <c r="G17" s="300" t="str">
        <f ca="1" t="shared" ref="G17:G41" si="10">IFERROR(AVERAGEIFS(INDIRECT($B$1&amp;"!J:J"),INDIRECT($B$1&amp;"!E:E"),"&lt;&gt;",INDIRECT($B$1&amp;"!A:A"),$A17),"")</f>
        <v/>
      </c>
      <c r="H17" s="300" t="str">
        <f ca="1" t="shared" ref="H17:H41" si="11">IFERROR(AVERAGEIFS(INDIRECT($B$1&amp;"!K:K"),INDIRECT($B$1&amp;"!E:E"),"&lt;&gt;",INDIRECT($B$1&amp;"!A:A"),$A17),"")</f>
        <v/>
      </c>
      <c r="I17" s="300" t="str">
        <f ca="1" t="shared" ref="I17:I41" si="12">IFERROR(AVERAGEIFS(INDIRECT($B$1&amp;"!L:L"),INDIRECT($B$1&amp;"!E:E"),2,INDIRECT($B$1&amp;"!A:A"),$A17),"")</f>
        <v/>
      </c>
      <c r="J17" s="387" t="str">
        <f ca="1" t="shared" ref="J17:J41" si="13">IFERROR(AVERAGEIFS(INDIRECT($B$1&amp;"!AM:AM"),INDIRECT($B$1&amp;"!E:E"),1,INDIRECT($B$1&amp;"!A:A"),$A17),"")</f>
        <v/>
      </c>
      <c r="K17" s="388" t="str">
        <f ca="1">IF(C44=0,"",G51)</f>
        <v/>
      </c>
      <c r="L17" s="389" t="str">
        <f ca="1">IF(C44=0,"",K51)</f>
        <v/>
      </c>
      <c r="M17" s="389" t="str">
        <f ca="1">IF(C44=0,"",O51)</f>
        <v/>
      </c>
      <c r="N17" s="389" t="str">
        <f ca="1">IF(C44=0,"",S51)</f>
        <v/>
      </c>
      <c r="O17" s="389" t="str">
        <f ca="1">IF(C44=0,"",W51)</f>
        <v/>
      </c>
      <c r="P17" s="389" t="str">
        <f ca="1">IF(OR($B$1="一年级",$B$1="二年级",$B17=0),"",IF($B17&gt;0,$AA51))</f>
        <v/>
      </c>
      <c r="Q17" s="389" t="str">
        <f ca="1">IF(OR($B$1="一年级",$B$1="二年级",$B$1="三年级",$B$1="四年级",$B17=0),"",IF($B17&gt;0,$AE51))</f>
        <v/>
      </c>
      <c r="R17" s="388" t="str">
        <f ca="1">IFERROR(IF(C44=0,"",AI46/AI50),0)</f>
        <v/>
      </c>
      <c r="S17" s="389" t="str">
        <f ca="1">IFERROR(IF(C44=0,"",SUM(AI46:AI47)/AI50),0)</f>
        <v/>
      </c>
      <c r="T17" s="389" t="str">
        <f ca="1">IFERROR(IF(C44=0,"",SUM(AI46:AI48)/AI50),0)</f>
        <v/>
      </c>
      <c r="U17" s="436" t="str">
        <f ca="1">IFERROR(IF(C44=0,"",AI49/AI50),0)</f>
        <v/>
      </c>
    </row>
    <row r="18" ht="20" customHeight="1" spans="1:21">
      <c r="A18" s="301">
        <f>INT(A55)</f>
        <v>102</v>
      </c>
      <c r="B18" s="302">
        <f ca="1">C53</f>
        <v>0</v>
      </c>
      <c r="C18" s="303" t="str">
        <f ca="1">IF(C53=0,"",C57)</f>
        <v/>
      </c>
      <c r="D18" s="304" t="str">
        <f ca="1">IF(C53=0,"",C59)</f>
        <v/>
      </c>
      <c r="E18" s="305" t="str">
        <f ca="1" t="shared" si="8"/>
        <v/>
      </c>
      <c r="F18" s="306" t="str">
        <f ca="1" t="shared" si="9"/>
        <v/>
      </c>
      <c r="G18" s="307" t="str">
        <f ca="1" t="shared" si="10"/>
        <v/>
      </c>
      <c r="H18" s="308" t="str">
        <f ca="1" t="shared" si="11"/>
        <v/>
      </c>
      <c r="I18" s="308" t="str">
        <f ca="1" t="shared" si="12"/>
        <v/>
      </c>
      <c r="J18" s="390" t="str">
        <f ca="1" t="shared" si="13"/>
        <v/>
      </c>
      <c r="K18" s="391" t="str">
        <f ca="1">IF(C53=0,"",G60)</f>
        <v/>
      </c>
      <c r="L18" s="392" t="str">
        <f ca="1">IF(C53=0,"",K60)</f>
        <v/>
      </c>
      <c r="M18" s="392" t="str">
        <f ca="1">IF(C53=0,"",O60)</f>
        <v/>
      </c>
      <c r="N18" s="392" t="str">
        <f ca="1">IF(C53=0,"",S60)</f>
        <v/>
      </c>
      <c r="O18" s="392" t="str">
        <f ca="1">IF(C53=0,"",W60)</f>
        <v/>
      </c>
      <c r="P18" s="392" t="str">
        <f ca="1">IF(OR($B$1="一年级",$B$1="二年级",$B18=0),"",IF($B18&gt;0,$AA60))</f>
        <v/>
      </c>
      <c r="Q18" s="392" t="str">
        <f ca="1">IF(OR($B$1="一年级",$B$1="二年级",$B$1="三年级",$B$1="四年级",$B18=0),"",IF($B18&gt;0,$AE60))</f>
        <v/>
      </c>
      <c r="R18" s="391" t="str">
        <f ca="1">IFERROR(IF(C53=0,"",AI55/AI59),0)</f>
        <v/>
      </c>
      <c r="S18" s="392" t="str">
        <f ca="1">IFERROR(IF(C53=0,"",SUM(AI55:AI56)/AI59),0)</f>
        <v/>
      </c>
      <c r="T18" s="392" t="str">
        <f ca="1">IFERROR(IF(C53=0,"",SUM(AI55:AI57)/AI59),0)</f>
        <v/>
      </c>
      <c r="U18" s="437" t="str">
        <f ca="1">IFERROR(IF(C53=0,"",AI58/AI59),0)</f>
        <v/>
      </c>
    </row>
    <row r="19" ht="20" customHeight="1" spans="1:21">
      <c r="A19" s="301">
        <f>INT(A64)</f>
        <v>103</v>
      </c>
      <c r="B19" s="309">
        <f ca="1">C62</f>
        <v>0</v>
      </c>
      <c r="C19" s="310" t="str">
        <f ca="1">IF(C62=0,"",C66)</f>
        <v/>
      </c>
      <c r="D19" s="311" t="str">
        <f ca="1">IF(C62=0,"",C68)</f>
        <v/>
      </c>
      <c r="E19" s="312" t="str">
        <f ca="1" t="shared" si="8"/>
        <v/>
      </c>
      <c r="F19" s="313" t="str">
        <f ca="1" t="shared" si="9"/>
        <v/>
      </c>
      <c r="G19" s="314" t="str">
        <f ca="1" t="shared" si="10"/>
        <v/>
      </c>
      <c r="H19" s="314" t="str">
        <f ca="1" t="shared" si="11"/>
        <v/>
      </c>
      <c r="I19" s="314" t="str">
        <f ca="1" t="shared" si="12"/>
        <v/>
      </c>
      <c r="J19" s="393" t="str">
        <f ca="1" t="shared" si="13"/>
        <v/>
      </c>
      <c r="K19" s="394" t="str">
        <f ca="1">IF(C62=0,"",G69)</f>
        <v/>
      </c>
      <c r="L19" s="395" t="str">
        <f ca="1">IF(C62=0,"",K69)</f>
        <v/>
      </c>
      <c r="M19" s="395" t="str">
        <f ca="1">IF(C62=0,"",O69)</f>
        <v/>
      </c>
      <c r="N19" s="395" t="str">
        <f ca="1">IF(C62=0,"",S69)</f>
        <v/>
      </c>
      <c r="O19" s="395" t="str">
        <f ca="1">IF(C62=0,"",W69)</f>
        <v/>
      </c>
      <c r="P19" s="389" t="str">
        <f ca="1">IF(OR($B$1="一年级",$B$1="二年级",$B19=0),"",IF($B19&gt;0,$AA69))</f>
        <v/>
      </c>
      <c r="Q19" s="389" t="str">
        <f ca="1">IF(OR($B$1="一年级",$B$1="二年级",$B$1="三年级",$B$1="四年级",$B19=0),"",IF($B19&gt;0,$AE69))</f>
        <v/>
      </c>
      <c r="R19" s="394" t="str">
        <f ca="1">IFERROR(IF(C62=0,"",AI64/AI68),0)</f>
        <v/>
      </c>
      <c r="S19" s="395" t="str">
        <f ca="1">IFERROR(IF(C62=0,"",SUM(AI64:AI65)/AI68),0)</f>
        <v/>
      </c>
      <c r="T19" s="395" t="str">
        <f ca="1">IFERROR(IF(C62=0,"",SUM(AI64:AI66)/AI68),0)</f>
        <v/>
      </c>
      <c r="U19" s="438" t="str">
        <f ca="1">IFERROR(IF(C62=0,"",AI67/AI68),0)</f>
        <v/>
      </c>
    </row>
    <row r="20" ht="20" customHeight="1" spans="1:21">
      <c r="A20" s="301">
        <f>INT(A73)</f>
        <v>104</v>
      </c>
      <c r="B20" s="302">
        <f ca="1">C71</f>
        <v>0</v>
      </c>
      <c r="C20" s="303" t="str">
        <f ca="1">IF(C71=0,"",C75)</f>
        <v/>
      </c>
      <c r="D20" s="304" t="str">
        <f ca="1">IF(C71=0,"",C77)</f>
        <v/>
      </c>
      <c r="E20" s="305" t="str">
        <f ca="1" t="shared" si="8"/>
        <v/>
      </c>
      <c r="F20" s="306" t="str">
        <f ca="1" t="shared" si="9"/>
        <v/>
      </c>
      <c r="G20" s="308" t="str">
        <f ca="1" t="shared" si="10"/>
        <v/>
      </c>
      <c r="H20" s="308" t="str">
        <f ca="1" t="shared" si="11"/>
        <v/>
      </c>
      <c r="I20" s="308" t="str">
        <f ca="1" t="shared" si="12"/>
        <v/>
      </c>
      <c r="J20" s="390" t="str">
        <f ca="1" t="shared" si="13"/>
        <v/>
      </c>
      <c r="K20" s="391" t="str">
        <f ca="1">IF(C71=0,"",G78)</f>
        <v/>
      </c>
      <c r="L20" s="392" t="str">
        <f ca="1">IF(C71=0,"",K78)</f>
        <v/>
      </c>
      <c r="M20" s="392" t="str">
        <f ca="1">IF(C71=0,"",O78)</f>
        <v/>
      </c>
      <c r="N20" s="392" t="str">
        <f ca="1">IF(C71=0,"",S78)</f>
        <v/>
      </c>
      <c r="O20" s="392" t="str">
        <f ca="1">IF(C71=0,"",W78)</f>
        <v/>
      </c>
      <c r="P20" s="392" t="str">
        <f ca="1">IF(OR($B$1="一年级",$B$1="二年级",$B20=0),"",IF($B20&gt;0,$AA78))</f>
        <v/>
      </c>
      <c r="Q20" s="392" t="str">
        <f ca="1">IF(OR($B$1="一年级",$B$1="二年级",$B$1="三年级",$B$1="四年级",$B20=0),"",IF($B20&gt;0,$AE78))</f>
        <v/>
      </c>
      <c r="R20" s="391" t="str">
        <f ca="1">IFERROR(IF(C71=0,"",AI73/AI77),0)</f>
        <v/>
      </c>
      <c r="S20" s="392" t="str">
        <f ca="1">IFERROR(IF(C71=0,"",SUM(AI73:AI74)/AI77),0)</f>
        <v/>
      </c>
      <c r="T20" s="392" t="str">
        <f ca="1">IFERROR(IF(C71=0,"",SUM(AI73:AI75)/AI77),0)</f>
        <v/>
      </c>
      <c r="U20" s="437" t="str">
        <f ca="1">IFERROR(IF(C71=0,"",AI76/AI77),0)</f>
        <v/>
      </c>
    </row>
    <row r="21" ht="20" customHeight="1" spans="1:21">
      <c r="A21" s="301">
        <f>INT(A82)</f>
        <v>105</v>
      </c>
      <c r="B21" s="309">
        <f ca="1">C80</f>
        <v>0</v>
      </c>
      <c r="C21" s="310" t="str">
        <f ca="1">IF(C80=0,"",C84)</f>
        <v/>
      </c>
      <c r="D21" s="311" t="str">
        <f ca="1">IF(C80=0,"",C86)</f>
        <v/>
      </c>
      <c r="E21" s="312" t="str">
        <f ca="1" t="shared" si="8"/>
        <v/>
      </c>
      <c r="F21" s="313" t="str">
        <f ca="1" t="shared" si="9"/>
        <v/>
      </c>
      <c r="G21" s="314" t="str">
        <f ca="1" t="shared" si="10"/>
        <v/>
      </c>
      <c r="H21" s="314" t="str">
        <f ca="1" t="shared" si="11"/>
        <v/>
      </c>
      <c r="I21" s="314" t="str">
        <f ca="1" t="shared" si="12"/>
        <v/>
      </c>
      <c r="J21" s="393" t="str">
        <f ca="1" t="shared" si="13"/>
        <v/>
      </c>
      <c r="K21" s="394" t="str">
        <f ca="1">IF(C80=0,"",G87)</f>
        <v/>
      </c>
      <c r="L21" s="395" t="str">
        <f ca="1">IF(C80=0,"",K87)</f>
        <v/>
      </c>
      <c r="M21" s="395" t="str">
        <f ca="1">IF(C80=0,"",O87)</f>
        <v/>
      </c>
      <c r="N21" s="395" t="str">
        <f ca="1">IF(C80=0,"",S87)</f>
        <v/>
      </c>
      <c r="O21" s="395" t="str">
        <f ca="1">IF(C80=0,"",W87)</f>
        <v/>
      </c>
      <c r="P21" s="389" t="str">
        <f ca="1">IF(OR($B$1="一年级",$B$1="二年级",$B21=0),"",IF($B21&gt;0,$AA87))</f>
        <v/>
      </c>
      <c r="Q21" s="389" t="str">
        <f ca="1">IF(OR($B$1="一年级",$B$1="二年级",$B$1="三年级",$B$1="四年级",$B21=0),"",IF($B21&gt;0,$AE87))</f>
        <v/>
      </c>
      <c r="R21" s="394" t="str">
        <f ca="1">IFERROR(IF(C80=0,"",AI82/AI86),0)</f>
        <v/>
      </c>
      <c r="S21" s="395" t="str">
        <f ca="1">IFERROR(IF(C80=0,"",SUM(AI82:AI83)/AI86),0)</f>
        <v/>
      </c>
      <c r="T21" s="395" t="str">
        <f ca="1">IFERROR(IF(C80=0,"",SUM(AI82:AI84)/AI86),0)</f>
        <v/>
      </c>
      <c r="U21" s="438" t="str">
        <f ca="1">IFERROR(IF(C80=0,"",AI85/AI86),0)</f>
        <v/>
      </c>
    </row>
    <row r="22" ht="20" customHeight="1" spans="1:21">
      <c r="A22" s="301">
        <f>INT(A91)</f>
        <v>106</v>
      </c>
      <c r="B22" s="302">
        <f ca="1">C89</f>
        <v>0</v>
      </c>
      <c r="C22" s="303" t="str">
        <f ca="1">IF(C89=0,"",C93)</f>
        <v/>
      </c>
      <c r="D22" s="304" t="str">
        <f ca="1">IF(C89=0,"",C95)</f>
        <v/>
      </c>
      <c r="E22" s="305" t="str">
        <f ca="1" t="shared" si="8"/>
        <v/>
      </c>
      <c r="F22" s="306" t="str">
        <f ca="1" t="shared" si="9"/>
        <v/>
      </c>
      <c r="G22" s="308" t="str">
        <f ca="1" t="shared" si="10"/>
        <v/>
      </c>
      <c r="H22" s="308" t="str">
        <f ca="1" t="shared" si="11"/>
        <v/>
      </c>
      <c r="I22" s="308" t="str">
        <f ca="1" t="shared" si="12"/>
        <v/>
      </c>
      <c r="J22" s="390" t="str">
        <f ca="1" t="shared" si="13"/>
        <v/>
      </c>
      <c r="K22" s="391" t="str">
        <f ca="1">IF(C89=0,"",G96)</f>
        <v/>
      </c>
      <c r="L22" s="392" t="str">
        <f ca="1">IF(C89=0,"",K96)</f>
        <v/>
      </c>
      <c r="M22" s="392" t="str">
        <f ca="1">IF(C89=0,"",O96)</f>
        <v/>
      </c>
      <c r="N22" s="392" t="str">
        <f ca="1">IF(C89=0,"",S96)</f>
        <v/>
      </c>
      <c r="O22" s="392" t="str">
        <f ca="1">IF(C89=0,"",W96)</f>
        <v/>
      </c>
      <c r="P22" s="392" t="str">
        <f ca="1">IF(OR($B$1="一年级",$B$1="二年级",$B22=0),"",IF($B22&gt;0,$AA96))</f>
        <v/>
      </c>
      <c r="Q22" s="392" t="str">
        <f ca="1">IF(OR($B$1="一年级",$B$1="二年级",$B$1="三年级",$B$1="四年级",$B22=0),"",IF($B22&gt;0,$AE96))</f>
        <v/>
      </c>
      <c r="R22" s="391" t="str">
        <f ca="1">IFERROR(IF(C89=0,"",AI91/AI95),0)</f>
        <v/>
      </c>
      <c r="S22" s="392" t="str">
        <f ca="1">IFERROR(IF(C89=0,"",SUM(AI91:AI92)/AI95),0)</f>
        <v/>
      </c>
      <c r="T22" s="392" t="str">
        <f ca="1">IFERROR(IF(C89=0,"",SUM(AI91:AI93)/AI95),0)</f>
        <v/>
      </c>
      <c r="U22" s="437" t="str">
        <f ca="1">IFERROR(IF(C89=0,"",AI94/AI95),0)</f>
        <v/>
      </c>
    </row>
    <row r="23" ht="20" customHeight="1" spans="1:21">
      <c r="A23" s="301">
        <f>INT(A100)</f>
        <v>107</v>
      </c>
      <c r="B23" s="309">
        <f ca="1">C98</f>
        <v>0</v>
      </c>
      <c r="C23" s="310" t="str">
        <f ca="1">IF(C98=0,"",C102)</f>
        <v/>
      </c>
      <c r="D23" s="311" t="str">
        <f ca="1">IF(C98=0,"",C104)</f>
        <v/>
      </c>
      <c r="E23" s="312" t="str">
        <f ca="1" t="shared" si="8"/>
        <v/>
      </c>
      <c r="F23" s="313" t="str">
        <f ca="1" t="shared" si="9"/>
        <v/>
      </c>
      <c r="G23" s="314" t="str">
        <f ca="1" t="shared" si="10"/>
        <v/>
      </c>
      <c r="H23" s="314" t="str">
        <f ca="1" t="shared" si="11"/>
        <v/>
      </c>
      <c r="I23" s="314" t="str">
        <f ca="1" t="shared" si="12"/>
        <v/>
      </c>
      <c r="J23" s="393" t="str">
        <f ca="1" t="shared" si="13"/>
        <v/>
      </c>
      <c r="K23" s="394" t="str">
        <f ca="1">IF(C98=0,"",G105)</f>
        <v/>
      </c>
      <c r="L23" s="395" t="str">
        <f ca="1">IF(C98=0,"",K105)</f>
        <v/>
      </c>
      <c r="M23" s="395" t="str">
        <f ca="1">IF(C98=0,"",O105)</f>
        <v/>
      </c>
      <c r="N23" s="395" t="str">
        <f ca="1">IF(C98=0,"",S105)</f>
        <v/>
      </c>
      <c r="O23" s="395" t="str">
        <f ca="1">IF(C98=0,"",W105)</f>
        <v/>
      </c>
      <c r="P23" s="389" t="str">
        <f ca="1">IF(OR($B$1="一年级",$B$1="二年级",$B23=0),"",IF($B23&gt;0,$AA105))</f>
        <v/>
      </c>
      <c r="Q23" s="389" t="str">
        <f ca="1">IF(OR($B$1="一年级",$B$1="二年级",$B$1="三年级",$B$1="四年级",$B23=0),"",IF($B23&gt;0,$AE105))</f>
        <v/>
      </c>
      <c r="R23" s="394" t="str">
        <f ca="1">IFERROR(IF(C98=0,"",AI100/AI104),0)</f>
        <v/>
      </c>
      <c r="S23" s="395" t="str">
        <f ca="1">IFERROR(IF(C98=0,"",SUM(AI100:AI101)/AI104),0)</f>
        <v/>
      </c>
      <c r="T23" s="395" t="str">
        <f ca="1">IFERROR(IF(C98=0,"",SUM(AI100:AI102)/AI104),0)</f>
        <v/>
      </c>
      <c r="U23" s="438" t="str">
        <f ca="1">IFERROR(IF(C98=0,"",AI103/AI104),0)</f>
        <v/>
      </c>
    </row>
    <row r="24" ht="20" customHeight="1" spans="1:21">
      <c r="A24" s="301">
        <f>INT(A109)</f>
        <v>108</v>
      </c>
      <c r="B24" s="302">
        <f ca="1">C107</f>
        <v>0</v>
      </c>
      <c r="C24" s="303" t="str">
        <f ca="1">IF(C107=0,"",C111)</f>
        <v/>
      </c>
      <c r="D24" s="304" t="str">
        <f ca="1">IF(C107=0,"",C113)</f>
        <v/>
      </c>
      <c r="E24" s="305" t="str">
        <f ca="1" t="shared" si="8"/>
        <v/>
      </c>
      <c r="F24" s="306" t="str">
        <f ca="1" t="shared" si="9"/>
        <v/>
      </c>
      <c r="G24" s="308" t="str">
        <f ca="1" t="shared" si="10"/>
        <v/>
      </c>
      <c r="H24" s="308" t="str">
        <f ca="1" t="shared" si="11"/>
        <v/>
      </c>
      <c r="I24" s="308" t="str">
        <f ca="1" t="shared" si="12"/>
        <v/>
      </c>
      <c r="J24" s="390" t="str">
        <f ca="1" t="shared" si="13"/>
        <v/>
      </c>
      <c r="K24" s="391" t="str">
        <f ca="1">IF(C107=0,"",G114)</f>
        <v/>
      </c>
      <c r="L24" s="392" t="str">
        <f ca="1">IF(C107=0,"",K114)</f>
        <v/>
      </c>
      <c r="M24" s="392" t="str">
        <f ca="1">IF(C107=0,"",O114)</f>
        <v/>
      </c>
      <c r="N24" s="392" t="str">
        <f ca="1">IF(C107=0,"",S114)</f>
        <v/>
      </c>
      <c r="O24" s="392" t="str">
        <f ca="1">IF(C107=0,"",W114)</f>
        <v/>
      </c>
      <c r="P24" s="392" t="str">
        <f ca="1">IF(OR($B$1="一年级",$B$1="二年级",$B24=0),"",IF($B24&gt;0,$AA114))</f>
        <v/>
      </c>
      <c r="Q24" s="392" t="str">
        <f ca="1">IF(OR($B$1="一年级",$B$1="二年级",$B$1="三年级",$B$1="四年级",$B24=0),"",IF($B24&gt;0,$AE114))</f>
        <v/>
      </c>
      <c r="R24" s="391" t="str">
        <f ca="1">IFERROR(IF(C107=0,"",AI109/AI113),0)</f>
        <v/>
      </c>
      <c r="S24" s="392" t="str">
        <f ca="1">IFERROR(IF(C107=0,"",SUM(AI109:AI110)/AI113),0)</f>
        <v/>
      </c>
      <c r="T24" s="392" t="str">
        <f ca="1">IFERROR(IF(C107=0,"",SUM(AI109:AI111)/AI113),0)</f>
        <v/>
      </c>
      <c r="U24" s="437" t="str">
        <f ca="1">IFERROR(IF(C107=0,"",AI112/AI113),0)</f>
        <v/>
      </c>
    </row>
    <row r="25" ht="20" customHeight="1" spans="1:21">
      <c r="A25" s="301">
        <f>INT(A118)</f>
        <v>109</v>
      </c>
      <c r="B25" s="309">
        <f ca="1">C116</f>
        <v>0</v>
      </c>
      <c r="C25" s="310" t="str">
        <f ca="1">IF(C116=0,"",C120)</f>
        <v/>
      </c>
      <c r="D25" s="311" t="str">
        <f ca="1">IF(C116=0,"",C122)</f>
        <v/>
      </c>
      <c r="E25" s="312" t="str">
        <f ca="1" t="shared" si="8"/>
        <v/>
      </c>
      <c r="F25" s="313" t="str">
        <f ca="1" t="shared" si="9"/>
        <v/>
      </c>
      <c r="G25" s="314" t="str">
        <f ca="1" t="shared" si="10"/>
        <v/>
      </c>
      <c r="H25" s="314" t="str">
        <f ca="1" t="shared" si="11"/>
        <v/>
      </c>
      <c r="I25" s="314" t="str">
        <f ca="1" t="shared" si="12"/>
        <v/>
      </c>
      <c r="J25" s="393" t="str">
        <f ca="1" t="shared" si="13"/>
        <v/>
      </c>
      <c r="K25" s="394" t="str">
        <f ca="1">IF(C116=0,"",G123)</f>
        <v/>
      </c>
      <c r="L25" s="395" t="str">
        <f ca="1">IF(C116=0,"",K123)</f>
        <v/>
      </c>
      <c r="M25" s="395" t="str">
        <f ca="1">IF(C116=0,"",O123)</f>
        <v/>
      </c>
      <c r="N25" s="395" t="str">
        <f ca="1">IF(C116=0,"",S123)</f>
        <v/>
      </c>
      <c r="O25" s="395" t="str">
        <f ca="1">IF(C116=0,"",W123)</f>
        <v/>
      </c>
      <c r="P25" s="389" t="str">
        <f ca="1">IF(OR($B$1="一年级",$B$1="二年级",$B25=0),"",IF($B25&gt;0,$AA123))</f>
        <v/>
      </c>
      <c r="Q25" s="389" t="str">
        <f ca="1">IF(OR($B$1="一年级",$B$1="二年级",$B$1="三年级",$B$1="四年级",$B25=0),"",IF($B25&gt;0,$AE123))</f>
        <v/>
      </c>
      <c r="R25" s="394" t="str">
        <f ca="1">IFERROR(IF(C116=0,"",AI118/AI122),0)</f>
        <v/>
      </c>
      <c r="S25" s="395" t="str">
        <f ca="1">IFERROR(IF(C116=0,"",SUM(AI118:AI119)/AI122),0)</f>
        <v/>
      </c>
      <c r="T25" s="395" t="str">
        <f ca="1">IFERROR(IF(C116=0,"",SUM(AI118:AI120)/AI122),0)</f>
        <v/>
      </c>
      <c r="U25" s="438" t="str">
        <f ca="1">IFERROR(IF(C116=0,"",AI121/AI122),0)</f>
        <v/>
      </c>
    </row>
    <row r="26" ht="20" customHeight="1" spans="1:21">
      <c r="A26" s="301">
        <f>INT(A127)</f>
        <v>110</v>
      </c>
      <c r="B26" s="302">
        <f ca="1">C125</f>
        <v>0</v>
      </c>
      <c r="C26" s="303" t="str">
        <f ca="1">IF(C125=0,"",C129)</f>
        <v/>
      </c>
      <c r="D26" s="304" t="str">
        <f ca="1">IF(C125=0,"",C131)</f>
        <v/>
      </c>
      <c r="E26" s="305" t="str">
        <f ca="1" t="shared" si="8"/>
        <v/>
      </c>
      <c r="F26" s="306" t="str">
        <f ca="1" t="shared" si="9"/>
        <v/>
      </c>
      <c r="G26" s="308" t="str">
        <f ca="1" t="shared" si="10"/>
        <v/>
      </c>
      <c r="H26" s="308" t="str">
        <f ca="1" t="shared" si="11"/>
        <v/>
      </c>
      <c r="I26" s="308" t="str">
        <f ca="1" t="shared" si="12"/>
        <v/>
      </c>
      <c r="J26" s="390" t="str">
        <f ca="1" t="shared" si="13"/>
        <v/>
      </c>
      <c r="K26" s="391" t="str">
        <f ca="1">IF(C125=0,"",G132)</f>
        <v/>
      </c>
      <c r="L26" s="392" t="str">
        <f ca="1">IF(C125=0,"",K132)</f>
        <v/>
      </c>
      <c r="M26" s="392" t="str">
        <f ca="1">IF(C125=0,"",O132)</f>
        <v/>
      </c>
      <c r="N26" s="392" t="str">
        <f ca="1">IF(C125=0,"",S132)</f>
        <v/>
      </c>
      <c r="O26" s="392" t="str">
        <f ca="1">IF(C125=0,"",W132)</f>
        <v/>
      </c>
      <c r="P26" s="392" t="str">
        <f ca="1">IF(OR($B$1="一年级",$B$1="二年级",$B26=0),"",IF($B26&gt;0,$AA132))</f>
        <v/>
      </c>
      <c r="Q26" s="392" t="str">
        <f ca="1">IF(OR($B$1="一年级",$B$1="二年级",$B$1="三年级",$B$1="四年级",$B26=0),"",IF($B26&gt;0,$AE132))</f>
        <v/>
      </c>
      <c r="R26" s="391" t="str">
        <f ca="1">IFERROR(IF(C125=0,"",AI127/AI131),0)</f>
        <v/>
      </c>
      <c r="S26" s="392" t="str">
        <f ca="1">IFERROR(IF(C125=0,"",SUM(AI127:AI128)/AI131),0)</f>
        <v/>
      </c>
      <c r="T26" s="392" t="str">
        <f ca="1">IFERROR(IF(C125=0,"",SUM(AI127:AI129)/AI131),0)</f>
        <v/>
      </c>
      <c r="U26" s="437" t="str">
        <f ca="1">IFERROR(IF(C125=0,"",AI130/AI131),0)</f>
        <v/>
      </c>
    </row>
    <row r="27" ht="20" customHeight="1" spans="1:21">
      <c r="A27" s="301">
        <f>INT(A136)</f>
        <v>111</v>
      </c>
      <c r="B27" s="309">
        <f ca="1">C134</f>
        <v>0</v>
      </c>
      <c r="C27" s="310" t="str">
        <f ca="1">IF(C134=0,"",C138)</f>
        <v/>
      </c>
      <c r="D27" s="311" t="str">
        <f ca="1">IF(C134=0,"",C140)</f>
        <v/>
      </c>
      <c r="E27" s="312" t="str">
        <f ca="1" t="shared" si="8"/>
        <v/>
      </c>
      <c r="F27" s="313" t="str">
        <f ca="1" t="shared" si="9"/>
        <v/>
      </c>
      <c r="G27" s="314" t="str">
        <f ca="1" t="shared" si="10"/>
        <v/>
      </c>
      <c r="H27" s="314" t="str">
        <f ca="1" t="shared" si="11"/>
        <v/>
      </c>
      <c r="I27" s="314" t="str">
        <f ca="1" t="shared" si="12"/>
        <v/>
      </c>
      <c r="J27" s="393" t="str">
        <f ca="1" t="shared" si="13"/>
        <v/>
      </c>
      <c r="K27" s="394" t="str">
        <f ca="1">IF(C134=0,"",G141)</f>
        <v/>
      </c>
      <c r="L27" s="395" t="str">
        <f ca="1">IF(C134=0,"",K141)</f>
        <v/>
      </c>
      <c r="M27" s="395" t="str">
        <f ca="1">IF(C134=0,"",O141)</f>
        <v/>
      </c>
      <c r="N27" s="395" t="str">
        <f ca="1">IF(C134=0,"",S141)</f>
        <v/>
      </c>
      <c r="O27" s="395" t="str">
        <f ca="1">IF(C134=0,"",W141)</f>
        <v/>
      </c>
      <c r="P27" s="389" t="str">
        <f ca="1">IF(OR($B$1="一年级",$B$1="二年级",$B27=0),"",IF($B27&gt;0,$AA141))</f>
        <v/>
      </c>
      <c r="Q27" s="389" t="str">
        <f ca="1">IF(OR($B$1="一年级",$B$1="二年级",$B$1="三年级",$B$1="四年级",$B27=0),"",IF($B27&gt;0,$AE141))</f>
        <v/>
      </c>
      <c r="R27" s="394" t="str">
        <f ca="1">IFERROR(IF(C134=0,"",AI136/AI140),0)</f>
        <v/>
      </c>
      <c r="S27" s="395" t="str">
        <f ca="1">IFERROR(IF(C134=0,"",SUM(AI136:AI137)/AI140),0)</f>
        <v/>
      </c>
      <c r="T27" s="395" t="str">
        <f ca="1">IFERROR(IF(C134=0,"",SUM(AI136:AI138)/AI140),0)</f>
        <v/>
      </c>
      <c r="U27" s="438" t="str">
        <f ca="1">IFERROR(IF(C134=0,"",AI139/AI140),0)</f>
        <v/>
      </c>
    </row>
    <row r="28" ht="20" customHeight="1" spans="1:21">
      <c r="A28" s="301">
        <f>INT(A145)</f>
        <v>112</v>
      </c>
      <c r="B28" s="302">
        <f ca="1">C143</f>
        <v>0</v>
      </c>
      <c r="C28" s="303" t="str">
        <f ca="1">IF(C143=0,"",C147)</f>
        <v/>
      </c>
      <c r="D28" s="304" t="str">
        <f ca="1">IF(C143=0,"",C149)</f>
        <v/>
      </c>
      <c r="E28" s="305" t="str">
        <f ca="1" t="shared" si="8"/>
        <v/>
      </c>
      <c r="F28" s="306" t="str">
        <f ca="1" t="shared" si="9"/>
        <v/>
      </c>
      <c r="G28" s="308" t="str">
        <f ca="1" t="shared" si="10"/>
        <v/>
      </c>
      <c r="H28" s="308" t="str">
        <f ca="1" t="shared" si="11"/>
        <v/>
      </c>
      <c r="I28" s="308" t="str">
        <f ca="1" t="shared" si="12"/>
        <v/>
      </c>
      <c r="J28" s="390" t="str">
        <f ca="1" t="shared" si="13"/>
        <v/>
      </c>
      <c r="K28" s="391" t="str">
        <f ca="1">IF(C143=0,"",G150)</f>
        <v/>
      </c>
      <c r="L28" s="392" t="str">
        <f ca="1">IF(C143=0,"",K150)</f>
        <v/>
      </c>
      <c r="M28" s="392" t="str">
        <f ca="1">IF(C143=0,"",O150)</f>
        <v/>
      </c>
      <c r="N28" s="392" t="str">
        <f ca="1">IF(C143=0,"",S150)</f>
        <v/>
      </c>
      <c r="O28" s="392" t="str">
        <f ca="1">IF(C143=0,"",W150)</f>
        <v/>
      </c>
      <c r="P28" s="392" t="str">
        <f ca="1">IF(OR($B$1="一年级",$B$1="二年级",$B28=0),"",IF($B28&gt;0,$AA150))</f>
        <v/>
      </c>
      <c r="Q28" s="392" t="str">
        <f ca="1">IF(OR($B$1="一年级",$B$1="二年级",$B$1="三年级",$B$1="四年级",$B28=0),"",IF($B28&gt;0,$AE150))</f>
        <v/>
      </c>
      <c r="R28" s="391" t="str">
        <f ca="1">IFERROR(IF(C143=0,"",AI145/AI149),0)</f>
        <v/>
      </c>
      <c r="S28" s="392" t="str">
        <f ca="1">IFERROR(IF(C143=0,"",SUM(AI145:AI146)/AI149),0)</f>
        <v/>
      </c>
      <c r="T28" s="392" t="str">
        <f ca="1">IFERROR(IF(C143=0,"",SUM(AI145:AI147)/AI149),0)</f>
        <v/>
      </c>
      <c r="U28" s="437" t="str">
        <f ca="1">IFERROR(IF(C143=0,"",AI148/AI149),0)</f>
        <v/>
      </c>
    </row>
    <row r="29" ht="20" customHeight="1" spans="1:21">
      <c r="A29" s="301">
        <f>INT(A154)</f>
        <v>113</v>
      </c>
      <c r="B29" s="309">
        <f ca="1">C152</f>
        <v>0</v>
      </c>
      <c r="C29" s="310" t="str">
        <f ca="1">IF(C152=0,"",C156)</f>
        <v/>
      </c>
      <c r="D29" s="311" t="str">
        <f ca="1">IF(C152=0,"",C158)</f>
        <v/>
      </c>
      <c r="E29" s="312" t="str">
        <f ca="1" t="shared" si="8"/>
        <v/>
      </c>
      <c r="F29" s="313" t="str">
        <f ca="1" t="shared" si="9"/>
        <v/>
      </c>
      <c r="G29" s="314" t="str">
        <f ca="1" t="shared" si="10"/>
        <v/>
      </c>
      <c r="H29" s="314" t="str">
        <f ca="1" t="shared" si="11"/>
        <v/>
      </c>
      <c r="I29" s="314" t="str">
        <f ca="1" t="shared" si="12"/>
        <v/>
      </c>
      <c r="J29" s="393" t="str">
        <f ca="1" t="shared" si="13"/>
        <v/>
      </c>
      <c r="K29" s="394" t="str">
        <f ca="1">IF(C152=0,"",G159)</f>
        <v/>
      </c>
      <c r="L29" s="395" t="str">
        <f ca="1">IF(C152=0,"",K159)</f>
        <v/>
      </c>
      <c r="M29" s="395" t="str">
        <f ca="1">IF(C152=0,"",O159)</f>
        <v/>
      </c>
      <c r="N29" s="395" t="str">
        <f ca="1">IF(C152=0,"",S159)</f>
        <v/>
      </c>
      <c r="O29" s="395" t="str">
        <f ca="1">IF(C152=0,"",W159)</f>
        <v/>
      </c>
      <c r="P29" s="389" t="str">
        <f ca="1">IF(OR($B$1="一年级",$B$1="二年级",$B29=0),"",IF($B29&gt;0,$AA159))</f>
        <v/>
      </c>
      <c r="Q29" s="389" t="str">
        <f ca="1">IF(OR($B$1="一年级",$B$1="二年级",$B$1="三年级",$B$1="四年级",$B29=0),"",IF($B29&gt;0,$AE159))</f>
        <v/>
      </c>
      <c r="R29" s="394" t="str">
        <f ca="1">IFERROR(IF(C152=0,"",AI154/AI158),0)</f>
        <v/>
      </c>
      <c r="S29" s="395" t="str">
        <f ca="1">IFERROR(IF(C152=0,"",SUM(AI154:AI155)/AI158),0)</f>
        <v/>
      </c>
      <c r="T29" s="395" t="str">
        <f ca="1">IFERROR(IF(C152=0,"",SUM(AI154:AI156)/AI158),0)</f>
        <v/>
      </c>
      <c r="U29" s="438" t="str">
        <f ca="1">IFERROR(IF(C152=0,"",AI157/AI158),0)</f>
        <v/>
      </c>
    </row>
    <row r="30" ht="20" customHeight="1" spans="1:21">
      <c r="A30" s="301">
        <f>INT(A163)</f>
        <v>114</v>
      </c>
      <c r="B30" s="302">
        <f ca="1">C161</f>
        <v>0</v>
      </c>
      <c r="C30" s="303" t="str">
        <f ca="1">IF(C161=0,"",C165)</f>
        <v/>
      </c>
      <c r="D30" s="304" t="str">
        <f ca="1">IF(C161=0,"",C167)</f>
        <v/>
      </c>
      <c r="E30" s="305" t="str">
        <f ca="1" t="shared" si="8"/>
        <v/>
      </c>
      <c r="F30" s="306" t="str">
        <f ca="1" t="shared" si="9"/>
        <v/>
      </c>
      <c r="G30" s="308" t="str">
        <f ca="1" t="shared" si="10"/>
        <v/>
      </c>
      <c r="H30" s="308" t="str">
        <f ca="1" t="shared" si="11"/>
        <v/>
      </c>
      <c r="I30" s="308" t="str">
        <f ca="1" t="shared" si="12"/>
        <v/>
      </c>
      <c r="J30" s="390" t="str">
        <f ca="1" t="shared" si="13"/>
        <v/>
      </c>
      <c r="K30" s="391" t="str">
        <f ca="1">IF(C161=0,"",G168)</f>
        <v/>
      </c>
      <c r="L30" s="392" t="str">
        <f ca="1">IF(C161=0,"",K168)</f>
        <v/>
      </c>
      <c r="M30" s="392" t="str">
        <f ca="1">IF(C161=0,"",O168)</f>
        <v/>
      </c>
      <c r="N30" s="392" t="str">
        <f ca="1">IF(C161=0,"",S168)</f>
        <v/>
      </c>
      <c r="O30" s="392" t="str">
        <f ca="1">IF(C161=0,"",W168)</f>
        <v/>
      </c>
      <c r="P30" s="392" t="str">
        <f ca="1">IF(OR($B$1="一年级",$B$1="二年级",$B30=0),"",IF($B30&gt;0,$AA168))</f>
        <v/>
      </c>
      <c r="Q30" s="392" t="str">
        <f ca="1">IF(OR($B$1="一年级",$B$1="二年级",$B$1="三年级",$B$1="四年级",$B30=0),"",IF($B30&gt;0,$AE168))</f>
        <v/>
      </c>
      <c r="R30" s="391" t="str">
        <f ca="1">IFERROR(IF(C161=0,"",AI163/AI167),0)</f>
        <v/>
      </c>
      <c r="S30" s="392" t="str">
        <f ca="1">IFERROR(IF(C161=0,"",SUM(AI163:AI164)/AI167),0)</f>
        <v/>
      </c>
      <c r="T30" s="392" t="str">
        <f ca="1">IFERROR(IF(C161=0,"",SUM(AI163:AI165)/AI167),0)</f>
        <v/>
      </c>
      <c r="U30" s="437" t="str">
        <f ca="1">IFERROR(IF(C161=0,"",AI166/AI167),0)</f>
        <v/>
      </c>
    </row>
    <row r="31" ht="20" customHeight="1" spans="1:21">
      <c r="A31" s="301">
        <f>INT(A172)</f>
        <v>115</v>
      </c>
      <c r="B31" s="309">
        <f ca="1">C170</f>
        <v>0</v>
      </c>
      <c r="C31" s="310" t="str">
        <f ca="1">IF(C170=0,"",C174)</f>
        <v/>
      </c>
      <c r="D31" s="311" t="str">
        <f ca="1">IF(C170=0,"",C176)</f>
        <v/>
      </c>
      <c r="E31" s="312" t="str">
        <f ca="1" t="shared" si="8"/>
        <v/>
      </c>
      <c r="F31" s="313" t="str">
        <f ca="1" t="shared" si="9"/>
        <v/>
      </c>
      <c r="G31" s="314" t="str">
        <f ca="1" t="shared" si="10"/>
        <v/>
      </c>
      <c r="H31" s="314" t="str">
        <f ca="1" t="shared" si="11"/>
        <v/>
      </c>
      <c r="I31" s="314" t="str">
        <f ca="1" t="shared" si="12"/>
        <v/>
      </c>
      <c r="J31" s="393" t="str">
        <f ca="1" t="shared" si="13"/>
        <v/>
      </c>
      <c r="K31" s="394" t="str">
        <f ca="1">IF(C170=0,"",G177)</f>
        <v/>
      </c>
      <c r="L31" s="395" t="str">
        <f ca="1">IF(C170=0,"",K177)</f>
        <v/>
      </c>
      <c r="M31" s="395" t="str">
        <f ca="1">IF(C170=0,"",O177)</f>
        <v/>
      </c>
      <c r="N31" s="395" t="str">
        <f ca="1">IF(C170=0,"",S177)</f>
        <v/>
      </c>
      <c r="O31" s="395" t="str">
        <f ca="1">IF(C170=0,"",W177)</f>
        <v/>
      </c>
      <c r="P31" s="389" t="str">
        <f ca="1">IF(OR($B$1="一年级",$B$1="二年级",$B31=0),"",IF($B31&gt;0,$AA177))</f>
        <v/>
      </c>
      <c r="Q31" s="389" t="str">
        <f ca="1">IF(OR($B$1="一年级",$B$1="二年级",$B$1="三年级",$B$1="四年级",$B31=0),"",IF($B31&gt;0,$AE177))</f>
        <v/>
      </c>
      <c r="R31" s="394" t="str">
        <f ca="1">IFERROR(IF(C170=0,"",AI172/AI176),0)</f>
        <v/>
      </c>
      <c r="S31" s="395" t="str">
        <f ca="1">IFERROR(IF(C170=0,"",SUM(AI172:AI173)/AI176),0)</f>
        <v/>
      </c>
      <c r="T31" s="395" t="str">
        <f ca="1">IFERROR(IF(C170=0,"",SUM(AI172:AI174)/AI176),0)</f>
        <v/>
      </c>
      <c r="U31" s="438" t="str">
        <f ca="1">IFERROR(IF(C170=0,"",AI175/AI176),0)</f>
        <v/>
      </c>
    </row>
    <row r="32" ht="20" customHeight="1" spans="1:21">
      <c r="A32" s="301">
        <f>INT(A181)</f>
        <v>116</v>
      </c>
      <c r="B32" s="302">
        <f ca="1">C179</f>
        <v>0</v>
      </c>
      <c r="C32" s="303" t="str">
        <f ca="1">IF(C179=0,"",C183)</f>
        <v/>
      </c>
      <c r="D32" s="304" t="str">
        <f ca="1">IF(C179=0,"",C185)</f>
        <v/>
      </c>
      <c r="E32" s="305" t="str">
        <f ca="1" t="shared" si="8"/>
        <v/>
      </c>
      <c r="F32" s="306" t="str">
        <f ca="1" t="shared" si="9"/>
        <v/>
      </c>
      <c r="G32" s="308" t="str">
        <f ca="1" t="shared" si="10"/>
        <v/>
      </c>
      <c r="H32" s="308" t="str">
        <f ca="1" t="shared" si="11"/>
        <v/>
      </c>
      <c r="I32" s="308" t="str">
        <f ca="1" t="shared" si="12"/>
        <v/>
      </c>
      <c r="J32" s="390" t="str">
        <f ca="1" t="shared" si="13"/>
        <v/>
      </c>
      <c r="K32" s="391" t="str">
        <f ca="1">IF(C179=0,"",G186)</f>
        <v/>
      </c>
      <c r="L32" s="392" t="str">
        <f ca="1">IF(C179=0,"",K186)</f>
        <v/>
      </c>
      <c r="M32" s="392" t="str">
        <f ca="1">IF(C179=0,"",O186)</f>
        <v/>
      </c>
      <c r="N32" s="392" t="str">
        <f ca="1">IF(C179=0,"",S186)</f>
        <v/>
      </c>
      <c r="O32" s="392" t="str">
        <f ca="1">IF(C179=0,"",W186)</f>
        <v/>
      </c>
      <c r="P32" s="392" t="str">
        <f ca="1">IF(OR($B$1="一年级",$B$1="二年级",$B32=0),"",IF($B32&gt;0,$AA186))</f>
        <v/>
      </c>
      <c r="Q32" s="392" t="str">
        <f ca="1">IF(OR($B$1="一年级",$B$1="二年级",$B$1="三年级",$B$1="四年级",$B32=0),"",IF($B32&gt;0,$AE186))</f>
        <v/>
      </c>
      <c r="R32" s="391" t="str">
        <f ca="1">IFERROR(IF(C179=0,"",AI181/AI185),0)</f>
        <v/>
      </c>
      <c r="S32" s="392" t="str">
        <f ca="1">IFERROR(IF(C179=0,"",SUM(AI181:AI182)/AI185),0)</f>
        <v/>
      </c>
      <c r="T32" s="392" t="str">
        <f ca="1">IFERROR(IF(C179=0,"",SUM(AI181:AI183)/AI185),0)</f>
        <v/>
      </c>
      <c r="U32" s="437" t="str">
        <f ca="1">IFERROR(IF(C179=0,"",AI184/AI185),0)</f>
        <v/>
      </c>
    </row>
    <row r="33" ht="20" customHeight="1" spans="1:21">
      <c r="A33" s="301">
        <f>INT(A190)</f>
        <v>117</v>
      </c>
      <c r="B33" s="309">
        <f ca="1">C188</f>
        <v>0</v>
      </c>
      <c r="C33" s="310" t="str">
        <f ca="1">IF(C188=0,"",C192)</f>
        <v/>
      </c>
      <c r="D33" s="311" t="str">
        <f ca="1">IF(C188=0,"",C194)</f>
        <v/>
      </c>
      <c r="E33" s="312" t="str">
        <f ca="1" t="shared" si="8"/>
        <v/>
      </c>
      <c r="F33" s="313" t="str">
        <f ca="1" t="shared" si="9"/>
        <v/>
      </c>
      <c r="G33" s="314" t="str">
        <f ca="1" t="shared" si="10"/>
        <v/>
      </c>
      <c r="H33" s="314" t="str">
        <f ca="1" t="shared" si="11"/>
        <v/>
      </c>
      <c r="I33" s="314" t="str">
        <f ca="1" t="shared" si="12"/>
        <v/>
      </c>
      <c r="J33" s="393" t="str">
        <f ca="1" t="shared" si="13"/>
        <v/>
      </c>
      <c r="K33" s="394" t="str">
        <f ca="1">IF(C188=0,"",G195)</f>
        <v/>
      </c>
      <c r="L33" s="395" t="str">
        <f ca="1">IF(C188=0,"",K195)</f>
        <v/>
      </c>
      <c r="M33" s="395" t="str">
        <f ca="1">IF(C188=0,"",O195)</f>
        <v/>
      </c>
      <c r="N33" s="395" t="str">
        <f ca="1">IF(C188=0,"",S195)</f>
        <v/>
      </c>
      <c r="O33" s="395" t="str">
        <f ca="1">IF(C188=0,"",W195)</f>
        <v/>
      </c>
      <c r="P33" s="389" t="str">
        <f ca="1">IF(OR($B$1="一年级",$B$1="二年级",$B33=0),"",IF($B33&gt;0,$AA195))</f>
        <v/>
      </c>
      <c r="Q33" s="389" t="str">
        <f ca="1">IF(OR($B$1="一年级",$B$1="二年级",$B$1="三年级",$B$1="四年级",$B33=0),"",IF($B33&gt;0,$AE195))</f>
        <v/>
      </c>
      <c r="R33" s="394" t="str">
        <f ca="1">IFERROR(IF(C188=0,"",AI190/AI194),0)</f>
        <v/>
      </c>
      <c r="S33" s="395" t="str">
        <f ca="1">IFERROR(IF(C188=0,"",SUM(AI190:AI191)/AI194),0)</f>
        <v/>
      </c>
      <c r="T33" s="395" t="str">
        <f ca="1">IFERROR(IF(C188=0,"",SUM(AI190:AI192)/AI194),0)</f>
        <v/>
      </c>
      <c r="U33" s="438" t="str">
        <f ca="1">IFERROR(IF(C188=0,"",AI193/AI194),0)</f>
        <v/>
      </c>
    </row>
    <row r="34" ht="20" customHeight="1" spans="1:21">
      <c r="A34" s="301">
        <f>INT(A199)</f>
        <v>118</v>
      </c>
      <c r="B34" s="302">
        <f ca="1">C197</f>
        <v>0</v>
      </c>
      <c r="C34" s="303" t="str">
        <f ca="1">IF(C197=0,"",C201)</f>
        <v/>
      </c>
      <c r="D34" s="304" t="str">
        <f ca="1">IF(C197=0,"",C203)</f>
        <v/>
      </c>
      <c r="E34" s="305" t="str">
        <f ca="1" t="shared" si="8"/>
        <v/>
      </c>
      <c r="F34" s="306" t="str">
        <f ca="1" t="shared" si="9"/>
        <v/>
      </c>
      <c r="G34" s="308" t="str">
        <f ca="1" t="shared" si="10"/>
        <v/>
      </c>
      <c r="H34" s="308" t="str">
        <f ca="1" t="shared" si="11"/>
        <v/>
      </c>
      <c r="I34" s="308" t="str">
        <f ca="1" t="shared" si="12"/>
        <v/>
      </c>
      <c r="J34" s="390" t="str">
        <f ca="1" t="shared" si="13"/>
        <v/>
      </c>
      <c r="K34" s="391" t="str">
        <f ca="1">IF(C197=0,"",G204)</f>
        <v/>
      </c>
      <c r="L34" s="392" t="str">
        <f ca="1">IF(C197=0,"",K204)</f>
        <v/>
      </c>
      <c r="M34" s="392" t="str">
        <f ca="1">IF(C197=0,"",O204)</f>
        <v/>
      </c>
      <c r="N34" s="392" t="str">
        <f ca="1">IF(C197=0,"",S204)</f>
        <v/>
      </c>
      <c r="O34" s="392" t="str">
        <f ca="1">IF(C197=0,"",W204)</f>
        <v/>
      </c>
      <c r="P34" s="392" t="str">
        <f ca="1">IF(OR($B$1="一年级",$B$1="二年级",$B34=0),"",IF($B34&gt;0,$AA204))</f>
        <v/>
      </c>
      <c r="Q34" s="392" t="str">
        <f ca="1">IF(OR($B$1="一年级",$B$1="二年级",$B$1="三年级",$B$1="四年级",$B34=0),"",IF($B34&gt;0,$AE204))</f>
        <v/>
      </c>
      <c r="R34" s="391" t="str">
        <f ca="1">IFERROR(IF(C197=0,"",AI199/AI203),0)</f>
        <v/>
      </c>
      <c r="S34" s="392" t="str">
        <f ca="1">IFERROR(IF(C197=0,"",SUM(AI199:AI200)/AI203),0)</f>
        <v/>
      </c>
      <c r="T34" s="392" t="str">
        <f ca="1">IFERROR(IF(C197=0,"",SUM(AI199:AI201)/AI203),0)</f>
        <v/>
      </c>
      <c r="U34" s="437" t="str">
        <f ca="1">IFERROR(IF(C197=0,"",AI202/AI203),0)</f>
        <v/>
      </c>
    </row>
    <row r="35" ht="20" customHeight="1" spans="1:21">
      <c r="A35" s="301">
        <f>INT(A208)</f>
        <v>119</v>
      </c>
      <c r="B35" s="309">
        <f ca="1">C206</f>
        <v>0</v>
      </c>
      <c r="C35" s="310" t="str">
        <f ca="1">IF(C206=0,"",C210)</f>
        <v/>
      </c>
      <c r="D35" s="311" t="str">
        <f ca="1">IF(C206=0,"",C212)</f>
        <v/>
      </c>
      <c r="E35" s="312" t="str">
        <f ca="1" t="shared" si="8"/>
        <v/>
      </c>
      <c r="F35" s="313" t="str">
        <f ca="1" t="shared" si="9"/>
        <v/>
      </c>
      <c r="G35" s="314" t="str">
        <f ca="1" t="shared" si="10"/>
        <v/>
      </c>
      <c r="H35" s="314" t="str">
        <f ca="1" t="shared" si="11"/>
        <v/>
      </c>
      <c r="I35" s="314" t="str">
        <f ca="1" t="shared" si="12"/>
        <v/>
      </c>
      <c r="J35" s="393" t="str">
        <f ca="1" t="shared" si="13"/>
        <v/>
      </c>
      <c r="K35" s="394" t="str">
        <f ca="1">IF(C206=0,"",G213)</f>
        <v/>
      </c>
      <c r="L35" s="395" t="str">
        <f ca="1">IF(C206=0,"",K213)</f>
        <v/>
      </c>
      <c r="M35" s="395" t="str">
        <f ca="1">IF(C206=0,"",O213)</f>
        <v/>
      </c>
      <c r="N35" s="395" t="str">
        <f ca="1">IF(C206=0,"",S213)</f>
        <v/>
      </c>
      <c r="O35" s="395" t="str">
        <f ca="1">IF(C206=0,"",W213)</f>
        <v/>
      </c>
      <c r="P35" s="389" t="str">
        <f ca="1">IF(OR($B$1="一年级",$B$1="二年级",$B35=0),"",IF($B35&gt;0,$AA213))</f>
        <v/>
      </c>
      <c r="Q35" s="389" t="str">
        <f ca="1">IF(OR($B$1="一年级",$B$1="二年级",$B$1="三年级",$B$1="四年级",$B35=0),"",IF($B35&gt;0,$AE213))</f>
        <v/>
      </c>
      <c r="R35" s="394" t="str">
        <f ca="1">IFERROR(IF(C206=0,"",AI208/AI212),0)</f>
        <v/>
      </c>
      <c r="S35" s="395" t="str">
        <f ca="1">IFERROR(IF(C206=0,"",SUM(AI208:AI209)/AI212),0)</f>
        <v/>
      </c>
      <c r="T35" s="395" t="str">
        <f ca="1">IFERROR(IF(C206=0,"",SUM(AI208:AI210)/AI212),0)</f>
        <v/>
      </c>
      <c r="U35" s="438" t="str">
        <f ca="1">IFERROR(IF(C206=0,"",AI211/AI212),0)</f>
        <v/>
      </c>
    </row>
    <row r="36" ht="20" customHeight="1" spans="1:21">
      <c r="A36" s="301">
        <f>INT(A217)</f>
        <v>120</v>
      </c>
      <c r="B36" s="302">
        <f ca="1">C215</f>
        <v>0</v>
      </c>
      <c r="C36" s="303" t="str">
        <f ca="1">IF(C215=0,"",C219)</f>
        <v/>
      </c>
      <c r="D36" s="304" t="str">
        <f ca="1">IF(C215=0,"",C221)</f>
        <v/>
      </c>
      <c r="E36" s="305" t="str">
        <f ca="1" t="shared" si="8"/>
        <v/>
      </c>
      <c r="F36" s="306" t="str">
        <f ca="1" t="shared" si="9"/>
        <v/>
      </c>
      <c r="G36" s="308" t="str">
        <f ca="1" t="shared" si="10"/>
        <v/>
      </c>
      <c r="H36" s="308" t="str">
        <f ca="1" t="shared" si="11"/>
        <v/>
      </c>
      <c r="I36" s="308" t="str">
        <f ca="1" t="shared" si="12"/>
        <v/>
      </c>
      <c r="J36" s="390" t="str">
        <f ca="1" t="shared" si="13"/>
        <v/>
      </c>
      <c r="K36" s="391" t="str">
        <f ca="1">IF(C215=0,"",G222)</f>
        <v/>
      </c>
      <c r="L36" s="392" t="str">
        <f ca="1">IF(C215=0,"",K222)</f>
        <v/>
      </c>
      <c r="M36" s="392" t="str">
        <f ca="1">IF(C215=0,"",O222)</f>
        <v/>
      </c>
      <c r="N36" s="392" t="str">
        <f ca="1">IF(C215=0,"",S222)</f>
        <v/>
      </c>
      <c r="O36" s="392" t="str">
        <f ca="1">IF(C215=0,"",W222)</f>
        <v/>
      </c>
      <c r="P36" s="392" t="str">
        <f ca="1">IF(OR($B$1="一年级",$B$1="二年级",$B36=0),"",IF($B36&gt;0,$AA222))</f>
        <v/>
      </c>
      <c r="Q36" s="392" t="str">
        <f ca="1">IF(OR($B$1="一年级",$B$1="二年级",$B$1="三年级",$B$1="四年级",$B36=0),"",IF($B36&gt;0,$AE222))</f>
        <v/>
      </c>
      <c r="R36" s="391" t="str">
        <f ca="1">IFERROR(IF(C215=0,"",AI217/AI221),0)</f>
        <v/>
      </c>
      <c r="S36" s="392" t="str">
        <f ca="1">IFERROR(IF(C215=0,"",SUM(AI217:AI218)/AI221),0)</f>
        <v/>
      </c>
      <c r="T36" s="392" t="str">
        <f ca="1">IFERROR(IF(C215=0,"",SUM(AI217:AI219)/AI221),0)</f>
        <v/>
      </c>
      <c r="U36" s="437" t="str">
        <f ca="1">IFERROR(IF(C215=0,"",AI220/AI221),0)</f>
        <v/>
      </c>
    </row>
    <row r="37" ht="20" customHeight="1" spans="1:21">
      <c r="A37" s="301">
        <f>INT(A226)</f>
        <v>121</v>
      </c>
      <c r="B37" s="309">
        <f ca="1">C224</f>
        <v>0</v>
      </c>
      <c r="C37" s="310" t="str">
        <f ca="1">IF(C224=0,"",C228)</f>
        <v/>
      </c>
      <c r="D37" s="311" t="str">
        <f ca="1">IF(C224=0,"",C230)</f>
        <v/>
      </c>
      <c r="E37" s="312" t="str">
        <f ca="1" t="shared" si="8"/>
        <v/>
      </c>
      <c r="F37" s="313" t="str">
        <f ca="1" t="shared" si="9"/>
        <v/>
      </c>
      <c r="G37" s="314" t="str">
        <f ca="1" t="shared" si="10"/>
        <v/>
      </c>
      <c r="H37" s="314" t="str">
        <f ca="1" t="shared" si="11"/>
        <v/>
      </c>
      <c r="I37" s="314" t="str">
        <f ca="1" t="shared" si="12"/>
        <v/>
      </c>
      <c r="J37" s="393" t="str">
        <f ca="1" t="shared" si="13"/>
        <v/>
      </c>
      <c r="K37" s="394" t="str">
        <f ca="1">IF(C224=0,"",G231)</f>
        <v/>
      </c>
      <c r="L37" s="395" t="str">
        <f ca="1">IF(C224=0,"",K231)</f>
        <v/>
      </c>
      <c r="M37" s="395" t="str">
        <f ca="1">IF(C224=0,"",O231)</f>
        <v/>
      </c>
      <c r="N37" s="395" t="str">
        <f ca="1">IF(C224=0,"",S231)</f>
        <v/>
      </c>
      <c r="O37" s="395" t="str">
        <f ca="1">IF(C224=0,"",W231)</f>
        <v/>
      </c>
      <c r="P37" s="389" t="str">
        <f ca="1">IF(OR($B$1="一年级",$B$1="二年级",$B37=0),"",IF($B37&gt;0,$AA231))</f>
        <v/>
      </c>
      <c r="Q37" s="389" t="str">
        <f ca="1">IF(OR($B$1="一年级",$B$1="二年级",$B$1="三年级",$B$1="四年级",$B37=0),"",IF($B37&gt;0,$AE231))</f>
        <v/>
      </c>
      <c r="R37" s="394" t="str">
        <f ca="1">IFERROR(IF(C224=0,"",AI226/AI230),0)</f>
        <v/>
      </c>
      <c r="S37" s="395" t="str">
        <f ca="1">IFERROR(IF(C224=0,"",SUM(AI226:AI227)/AI230),0)</f>
        <v/>
      </c>
      <c r="T37" s="395" t="str">
        <f ca="1">IFERROR(IF(C224=0,"",SUM(AI226:AI228)/AI230),0)</f>
        <v/>
      </c>
      <c r="U37" s="438" t="str">
        <f ca="1">IFERROR(IF(C224=0,"",AI229/AI230),0)</f>
        <v/>
      </c>
    </row>
    <row r="38" ht="20" customHeight="1" spans="1:21">
      <c r="A38" s="301">
        <f>INT(A235)</f>
        <v>122</v>
      </c>
      <c r="B38" s="302">
        <f ca="1">C233</f>
        <v>0</v>
      </c>
      <c r="C38" s="303" t="str">
        <f ca="1">IF(C233=0,"",C237)</f>
        <v/>
      </c>
      <c r="D38" s="304" t="str">
        <f ca="1">IF(C233=0,"",C239)</f>
        <v/>
      </c>
      <c r="E38" s="305" t="str">
        <f ca="1" t="shared" si="8"/>
        <v/>
      </c>
      <c r="F38" s="306" t="str">
        <f ca="1" t="shared" si="9"/>
        <v/>
      </c>
      <c r="G38" s="308" t="str">
        <f ca="1" t="shared" si="10"/>
        <v/>
      </c>
      <c r="H38" s="308" t="str">
        <f ca="1" t="shared" si="11"/>
        <v/>
      </c>
      <c r="I38" s="308" t="str">
        <f ca="1" t="shared" si="12"/>
        <v/>
      </c>
      <c r="J38" s="390" t="str">
        <f ca="1" t="shared" si="13"/>
        <v/>
      </c>
      <c r="K38" s="391" t="str">
        <f ca="1">IF(C233=0,"",G240)</f>
        <v/>
      </c>
      <c r="L38" s="392" t="str">
        <f ca="1">IF(C233=0,"",K240)</f>
        <v/>
      </c>
      <c r="M38" s="392" t="str">
        <f ca="1">IF(C233=0,"",O240)</f>
        <v/>
      </c>
      <c r="N38" s="392" t="str">
        <f ca="1">IF(C233=0,"",S240)</f>
        <v/>
      </c>
      <c r="O38" s="392" t="str">
        <f ca="1">IF(C233=0,"",W240)</f>
        <v/>
      </c>
      <c r="P38" s="392" t="str">
        <f ca="1">IF(OR($B$1="一年级",$B$1="二年级",$B38=0),"",IF($B38&gt;0,$AA240))</f>
        <v/>
      </c>
      <c r="Q38" s="392" t="str">
        <f ca="1">IF(OR($B$1="一年级",$B$1="二年级",$B$1="三年级",$B$1="四年级",$B38=0),"",IF($B38&gt;0,$AE240))</f>
        <v/>
      </c>
      <c r="R38" s="391" t="str">
        <f ca="1">IFERROR(IF(C233=0,"",AI235/AI239),0)</f>
        <v/>
      </c>
      <c r="S38" s="392" t="str">
        <f ca="1">IFERROR(IF(C233=0,"",SUM(AI235:AI236)/AI239),0)</f>
        <v/>
      </c>
      <c r="T38" s="392" t="str">
        <f ca="1">IFERROR(IF(C233=0,"",SUM(AI235:AI237)/AI239),0)</f>
        <v/>
      </c>
      <c r="U38" s="437" t="str">
        <f ca="1">IFERROR(IF(C233=0,"",AI238/AI239),0)</f>
        <v/>
      </c>
    </row>
    <row r="39" ht="20" customHeight="1" spans="1:21">
      <c r="A39" s="301">
        <f>INT(A244)</f>
        <v>123</v>
      </c>
      <c r="B39" s="309">
        <f ca="1">C242</f>
        <v>0</v>
      </c>
      <c r="C39" s="310" t="str">
        <f ca="1">IF(C242=0,"",C246)</f>
        <v/>
      </c>
      <c r="D39" s="311" t="str">
        <f ca="1">IF(C242=0,"",C248)</f>
        <v/>
      </c>
      <c r="E39" s="312" t="str">
        <f ca="1" t="shared" si="8"/>
        <v/>
      </c>
      <c r="F39" s="313" t="str">
        <f ca="1" t="shared" si="9"/>
        <v/>
      </c>
      <c r="G39" s="314" t="str">
        <f ca="1" t="shared" si="10"/>
        <v/>
      </c>
      <c r="H39" s="314" t="str">
        <f ca="1" t="shared" si="11"/>
        <v/>
      </c>
      <c r="I39" s="314" t="str">
        <f ca="1" t="shared" si="12"/>
        <v/>
      </c>
      <c r="J39" s="393" t="str">
        <f ca="1" t="shared" si="13"/>
        <v/>
      </c>
      <c r="K39" s="394" t="str">
        <f ca="1">IF(C242=0,"",G249)</f>
        <v/>
      </c>
      <c r="L39" s="395" t="str">
        <f ca="1">IF(C242=0,"",K249)</f>
        <v/>
      </c>
      <c r="M39" s="395" t="str">
        <f ca="1">IF(C242=0,"",O249)</f>
        <v/>
      </c>
      <c r="N39" s="395" t="str">
        <f ca="1">IF(C242=0,"",S249)</f>
        <v/>
      </c>
      <c r="O39" s="395" t="str">
        <f ca="1">IF(C242=0,"",W249)</f>
        <v/>
      </c>
      <c r="P39" s="389" t="str">
        <f ca="1">IF(OR($B$1="一年级",$B$1="二年级",$B39=0),"",IF($B39&gt;0,$AA249))</f>
        <v/>
      </c>
      <c r="Q39" s="389" t="str">
        <f ca="1">IF(OR($B$1="一年级",$B$1="二年级",$B$1="三年级",$B$1="四年级",$B39=0),"",IF($B39&gt;0,$AE249))</f>
        <v/>
      </c>
      <c r="R39" s="394" t="str">
        <f ca="1">IFERROR(IF(C242=0,"",AI244/AI248),0)</f>
        <v/>
      </c>
      <c r="S39" s="395" t="str">
        <f ca="1">IFERROR(IF(C242=0,"",SUM(AI244:AI245)/AI248),0)</f>
        <v/>
      </c>
      <c r="T39" s="395" t="str">
        <f ca="1">IFERROR(IF(C242=0,"",SUM(AI244:AI246)/AI248),0)</f>
        <v/>
      </c>
      <c r="U39" s="438" t="str">
        <f ca="1">IFERROR(IF(C242=0,"",AI247/AI248),0)</f>
        <v/>
      </c>
    </row>
    <row r="40" ht="20" customHeight="1" spans="1:21">
      <c r="A40" s="301">
        <f>INT(A253)</f>
        <v>124</v>
      </c>
      <c r="B40" s="302">
        <f ca="1">C251</f>
        <v>0</v>
      </c>
      <c r="C40" s="303" t="str">
        <f ca="1">IF(C251=0,"",C255)</f>
        <v/>
      </c>
      <c r="D40" s="304" t="str">
        <f ca="1">IF(C251=0,"",C257)</f>
        <v/>
      </c>
      <c r="E40" s="305" t="str">
        <f ca="1" t="shared" si="8"/>
        <v/>
      </c>
      <c r="F40" s="306" t="str">
        <f ca="1" t="shared" si="9"/>
        <v/>
      </c>
      <c r="G40" s="308" t="str">
        <f ca="1" t="shared" si="10"/>
        <v/>
      </c>
      <c r="H40" s="308" t="str">
        <f ca="1" t="shared" si="11"/>
        <v/>
      </c>
      <c r="I40" s="308" t="str">
        <f ca="1" t="shared" si="12"/>
        <v/>
      </c>
      <c r="J40" s="390" t="str">
        <f ca="1" t="shared" si="13"/>
        <v/>
      </c>
      <c r="K40" s="391" t="str">
        <f ca="1">IF(C251=0,"",G258)</f>
        <v/>
      </c>
      <c r="L40" s="392" t="str">
        <f ca="1">IF(C251=0,"",K258)</f>
        <v/>
      </c>
      <c r="M40" s="392" t="str">
        <f ca="1">IF(C251=0,"",O258)</f>
        <v/>
      </c>
      <c r="N40" s="392" t="str">
        <f ca="1">IF(C251=0,"",S258)</f>
        <v/>
      </c>
      <c r="O40" s="392" t="str">
        <f ca="1">IF(C251=0,"",W258)</f>
        <v/>
      </c>
      <c r="P40" s="392" t="str">
        <f ca="1">IF(OR($B$1="一年级",$B$1="二年级",$B40=0),"",IF($B40&gt;0,$AA258))</f>
        <v/>
      </c>
      <c r="Q40" s="392" t="str">
        <f ca="1">IF(OR($B$1="一年级",$B$1="二年级",$B$1="三年级",$B$1="四年级",$B40=0),"",IF($B40&gt;0,$AE258))</f>
        <v/>
      </c>
      <c r="R40" s="391" t="str">
        <f ca="1">IFERROR(IF(C251=0,"",AI253/AI257),0)</f>
        <v/>
      </c>
      <c r="S40" s="392" t="str">
        <f ca="1">IFERROR(IF(C251=0,"",SUM(AI253:AI254)/AI257),0)</f>
        <v/>
      </c>
      <c r="T40" s="392" t="str">
        <f ca="1">IFERROR(IF(C251=0,"",SUM(AI253:AI255)/AI257),0)</f>
        <v/>
      </c>
      <c r="U40" s="437" t="str">
        <f ca="1">IFERROR(IF(C251=0,"",AI256/AI257),0)</f>
        <v/>
      </c>
    </row>
    <row r="41" ht="20" customHeight="1" spans="1:21">
      <c r="A41" s="315">
        <f>INT(A262)</f>
        <v>125</v>
      </c>
      <c r="B41" s="316">
        <f ca="1">C260</f>
        <v>0</v>
      </c>
      <c r="C41" s="317" t="str">
        <f ca="1">IF(C260=0,"",C264)</f>
        <v/>
      </c>
      <c r="D41" s="318" t="str">
        <f ca="1">IF(C260=0,"",C266)</f>
        <v/>
      </c>
      <c r="E41" s="319" t="str">
        <f ca="1" t="shared" si="8"/>
        <v/>
      </c>
      <c r="F41" s="320" t="str">
        <f ca="1" t="shared" si="9"/>
        <v/>
      </c>
      <c r="G41" s="321" t="str">
        <f ca="1" t="shared" si="10"/>
        <v/>
      </c>
      <c r="H41" s="321" t="str">
        <f ca="1" t="shared" si="11"/>
        <v/>
      </c>
      <c r="I41" s="321" t="str">
        <f ca="1" t="shared" si="12"/>
        <v/>
      </c>
      <c r="J41" s="396" t="str">
        <f ca="1" t="shared" si="13"/>
        <v/>
      </c>
      <c r="K41" s="397" t="str">
        <f ca="1">IF(C260=0,"",G267)</f>
        <v/>
      </c>
      <c r="L41" s="398" t="str">
        <f ca="1">IF(C260=0,"",K267)</f>
        <v/>
      </c>
      <c r="M41" s="398" t="str">
        <f ca="1">IF(C260=0,"",O267)</f>
        <v/>
      </c>
      <c r="N41" s="398" t="str">
        <f ca="1">IF(C260=0,"",S267)</f>
        <v/>
      </c>
      <c r="O41" s="399" t="str">
        <f ca="1">IF(C260=0,"",W267)</f>
        <v/>
      </c>
      <c r="P41" s="399" t="str">
        <f ca="1">IF(OR($B$1="一年级",$B$1="二年级",$B41=0),"",IF($B41&gt;0,$AA267))</f>
        <v/>
      </c>
      <c r="Q41" s="439" t="str">
        <f ca="1">IF(OR($B$1="一年级",$B$1="二年级",$B$1="三年级",$B$1="四年级",$B41=0),"",IF($B41&gt;0,$AE267))</f>
        <v/>
      </c>
      <c r="R41" s="397" t="str">
        <f ca="1">IFERROR(IF(C260=0,"",AI262/AI266),0)</f>
        <v/>
      </c>
      <c r="S41" s="398" t="str">
        <f ca="1">IFERROR(IF(C260=0,"",SUM(AI262:AI263)/AI266),0)</f>
        <v/>
      </c>
      <c r="T41" s="398" t="str">
        <f ca="1">IFERROR(IF(C260=0,"",SUM(AI262:AI264)/AI266),0)</f>
        <v/>
      </c>
      <c r="U41" s="440" t="str">
        <f ca="1">IFERROR(IF(C260=0,"",AI265/AI266),0)</f>
        <v/>
      </c>
    </row>
    <row r="42" ht="20" customHeight="1" spans="1:21">
      <c r="A42" s="322" t="s">
        <v>355</v>
      </c>
      <c r="B42" s="323">
        <f ca="1">E3</f>
        <v>0</v>
      </c>
      <c r="C42" s="324">
        <f ca="1">F3</f>
        <v>0</v>
      </c>
      <c r="D42" s="325">
        <f ca="1">G3</f>
        <v>0</v>
      </c>
      <c r="E42" s="326" t="str">
        <f ca="1">IFERROR(AVERAGEIFS(INDIRECT($B$1&amp;"!H:H"),INDIRECT($B$1&amp;"!E:E"),"&lt;&gt;"),"")</f>
        <v/>
      </c>
      <c r="F42" s="327" t="str">
        <f ca="1">IFERROR(AVERAGEIFS(INDIRECT($B$1&amp;"!I:I"),INDIRECT($B$1&amp;"!E:E"),"&lt;&gt;"),"")</f>
        <v/>
      </c>
      <c r="G42" s="328" t="str">
        <f ca="1">IFERROR(AVERAGEIFS(INDIRECT($B$1&amp;"!J:J"),INDIRECT($B$1&amp;"!E:E"),"&lt;&gt;"),"")</f>
        <v/>
      </c>
      <c r="H42" s="328" t="str">
        <f ca="1">IFERROR(AVERAGEIFS(INDIRECT($B$1&amp;"!K:K"),INDIRECT($B$1&amp;"!E:E"),"&lt;&gt;"),"")</f>
        <v/>
      </c>
      <c r="I42" s="328" t="str">
        <f ca="1">IFERROR(AVERAGEIFS(INDIRECT($B$1&amp;"!L:L"),INDIRECT($B$1&amp;"!E:E"),2),"")</f>
        <v/>
      </c>
      <c r="J42" s="400" t="str">
        <f ca="1">IFERROR(AVERAGEIFS(INDIRECT($B$1&amp;"!AM:AM"),INDIRECT($B$1&amp;"!E:E"),1),"")</f>
        <v/>
      </c>
      <c r="K42" s="401" t="str">
        <f ca="1">P5</f>
        <v/>
      </c>
      <c r="L42" s="402">
        <f>VLOOKUP(B1,全校分析!A14:M19,2,0)</f>
        <v>0</v>
      </c>
      <c r="M42" s="402">
        <f>VLOOKUP(B1,全校分析!A14:M19,4,0)</f>
        <v>0</v>
      </c>
      <c r="N42" s="402">
        <f>VLOOKUP(B1,全校分析!A14:M19,6,0)</f>
        <v>0</v>
      </c>
      <c r="O42" s="402">
        <f>VLOOKUP(B1,全校分析!A14:M19,8,0)</f>
        <v>0</v>
      </c>
      <c r="P42" s="402" t="str">
        <f>IF(OR(B1="一年级",B1="二年级"),"",IF(OR(B1="三年级",B1="四年级"),VLOOKUP(B1,全校分析!A14:M19,10,0),IF(OR(B1="五年级",B1="六年级"),VLOOKUP(B1,全校分析!A14:M19,10,0))))</f>
        <v/>
      </c>
      <c r="Q42" s="402" t="str">
        <f>IF(OR(B1="一年级",B1="二年级",B1="三年级",B1="四年级"),"",IF(B1="五年级",VLOOKUP(B1,全校分析!A14:M19,12,0),IF(B1="六年级",VLOOKUP(B1,全校分析!A14:M19,12,0))))</f>
        <v/>
      </c>
      <c r="R42" s="401" t="str">
        <f ca="1" t="shared" ref="R42:U42" si="14">U3</f>
        <v/>
      </c>
      <c r="S42" s="402" t="str">
        <f ca="1" t="shared" si="14"/>
        <v/>
      </c>
      <c r="T42" s="402" t="str">
        <f ca="1" t="shared" si="14"/>
        <v/>
      </c>
      <c r="U42" s="441" t="str">
        <f ca="1" t="shared" si="14"/>
        <v/>
      </c>
    </row>
    <row r="43" ht="16.5" spans="1:35">
      <c r="A43" s="329"/>
      <c r="B43" s="330"/>
      <c r="C43" s="330"/>
      <c r="D43" s="330"/>
      <c r="E43" s="331"/>
      <c r="F43" s="332"/>
      <c r="G43" s="333"/>
      <c r="H43" s="333"/>
      <c r="I43" s="403"/>
      <c r="J43" s="403"/>
      <c r="K43" s="333"/>
      <c r="L43" s="333"/>
      <c r="M43" s="404"/>
      <c r="N43" s="404"/>
      <c r="O43" s="404"/>
      <c r="P43" s="404"/>
      <c r="Q43" s="404"/>
      <c r="R43" s="404"/>
      <c r="S43" s="404"/>
      <c r="T43" s="404"/>
      <c r="U43" s="404"/>
      <c r="V43" s="442"/>
      <c r="W43" s="442"/>
      <c r="X43" s="442"/>
      <c r="Y43" s="442"/>
      <c r="Z43" s="283"/>
      <c r="AA43" s="283"/>
      <c r="AB43" s="283"/>
      <c r="AC43" s="283"/>
      <c r="AD43" s="283"/>
      <c r="AE43" s="283"/>
      <c r="AF43" s="283"/>
      <c r="AG43" s="283"/>
      <c r="AH43" s="283"/>
      <c r="AI43" s="283"/>
    </row>
    <row r="44" ht="15.75" spans="1:35">
      <c r="A44" s="334" t="s">
        <v>349</v>
      </c>
      <c r="B44" s="335" t="s">
        <v>356</v>
      </c>
      <c r="C44" s="336">
        <f ca="1">IFERROR(COUNTIFS(INDIRECT($B$1&amp;"!A:A"),A46,INDIRECT($B$1&amp;"!E:E"),"&lt;&gt;"),"")</f>
        <v>0</v>
      </c>
      <c r="D44" s="337" t="s">
        <v>317</v>
      </c>
      <c r="E44" s="337"/>
      <c r="F44" s="337"/>
      <c r="G44" s="338"/>
      <c r="H44" s="339" t="s">
        <v>302</v>
      </c>
      <c r="I44" s="405"/>
      <c r="J44" s="405"/>
      <c r="K44" s="343"/>
      <c r="L44" s="406" t="s">
        <v>303</v>
      </c>
      <c r="M44" s="337"/>
      <c r="N44" s="337"/>
      <c r="O44" s="338"/>
      <c r="P44" s="339" t="s">
        <v>357</v>
      </c>
      <c r="Q44" s="405"/>
      <c r="R44" s="405"/>
      <c r="S44" s="343"/>
      <c r="T44" s="406" t="s">
        <v>342</v>
      </c>
      <c r="U44" s="337"/>
      <c r="V44" s="337"/>
      <c r="W44" s="338"/>
      <c r="X44" s="339" t="s">
        <v>313</v>
      </c>
      <c r="Y44" s="405"/>
      <c r="Z44" s="405"/>
      <c r="AA44" s="343"/>
      <c r="AB44" s="406" t="s">
        <v>343</v>
      </c>
      <c r="AC44" s="337"/>
      <c r="AD44" s="337"/>
      <c r="AE44" s="338"/>
      <c r="AF44" s="339" t="s">
        <v>333</v>
      </c>
      <c r="AG44" s="405"/>
      <c r="AH44" s="405"/>
      <c r="AI44" s="443"/>
    </row>
    <row r="45" ht="15.75" spans="1:35">
      <c r="A45" s="340"/>
      <c r="B45" s="335"/>
      <c r="C45" s="336"/>
      <c r="D45" s="338" t="s">
        <v>21</v>
      </c>
      <c r="E45" s="341" t="s">
        <v>344</v>
      </c>
      <c r="F45" s="341" t="s">
        <v>345</v>
      </c>
      <c r="G45" s="342" t="s">
        <v>346</v>
      </c>
      <c r="H45" s="343" t="s">
        <v>21</v>
      </c>
      <c r="I45" s="407" t="s">
        <v>344</v>
      </c>
      <c r="J45" s="407" t="s">
        <v>345</v>
      </c>
      <c r="K45" s="408" t="s">
        <v>346</v>
      </c>
      <c r="L45" s="338" t="s">
        <v>21</v>
      </c>
      <c r="M45" s="341" t="s">
        <v>344</v>
      </c>
      <c r="N45" s="341" t="s">
        <v>345</v>
      </c>
      <c r="O45" s="342" t="s">
        <v>346</v>
      </c>
      <c r="P45" s="343" t="s">
        <v>21</v>
      </c>
      <c r="Q45" s="407" t="s">
        <v>344</v>
      </c>
      <c r="R45" s="407" t="s">
        <v>345</v>
      </c>
      <c r="S45" s="408" t="s">
        <v>346</v>
      </c>
      <c r="T45" s="338" t="s">
        <v>21</v>
      </c>
      <c r="U45" s="341" t="s">
        <v>344</v>
      </c>
      <c r="V45" s="341" t="s">
        <v>345</v>
      </c>
      <c r="W45" s="342" t="s">
        <v>346</v>
      </c>
      <c r="X45" s="343" t="s">
        <v>21</v>
      </c>
      <c r="Y45" s="407" t="s">
        <v>344</v>
      </c>
      <c r="Z45" s="407" t="s">
        <v>345</v>
      </c>
      <c r="AA45" s="408" t="s">
        <v>346</v>
      </c>
      <c r="AB45" s="338" t="s">
        <v>21</v>
      </c>
      <c r="AC45" s="341" t="s">
        <v>344</v>
      </c>
      <c r="AD45" s="341" t="s">
        <v>345</v>
      </c>
      <c r="AE45" s="342" t="s">
        <v>346</v>
      </c>
      <c r="AF45" s="343" t="s">
        <v>21</v>
      </c>
      <c r="AG45" s="407" t="s">
        <v>344</v>
      </c>
      <c r="AH45" s="407" t="s">
        <v>345</v>
      </c>
      <c r="AI45" s="408" t="s">
        <v>346</v>
      </c>
    </row>
    <row r="46" ht="15.75" spans="1:35">
      <c r="A46" s="344" t="str">
        <f>VLOOKUP($B$1,{"一年级",1;"二年级",2;"三年级",3;"四年级",4;"五年级",5;"六年级",6},2,0)&amp;"01"</f>
        <v>101</v>
      </c>
      <c r="B46" s="335"/>
      <c r="C46" s="336"/>
      <c r="D46" s="345" t="s">
        <v>41</v>
      </c>
      <c r="E46" s="277">
        <f ca="1">IFERROR(COUNTIFS(INDIRECT($B$1&amp;"!E:E"),1,INDIRECT($B$1&amp;"!O:O"),D46,INDIRECT($B$1&amp;"!A:A"),$A$46),"")</f>
        <v>0</v>
      </c>
      <c r="F46" s="277">
        <f ca="1">IFERROR(COUNTIFS(INDIRECT($B$1&amp;"!E:E"),2,INDIRECT($B$1&amp;"!O:O"),D46,INDIRECT($B$1&amp;"!A:A"),$A$46),"")</f>
        <v>0</v>
      </c>
      <c r="G46" s="346">
        <f ca="1" t="shared" ref="G46:G50" si="15">IFERROR(SUM(E46:F46),"")</f>
        <v>0</v>
      </c>
      <c r="H46" s="347" t="s">
        <v>31</v>
      </c>
      <c r="I46" s="381">
        <f ca="1">IFERROR(COUNTIFS(INDIRECT($B$1&amp;"!E:E"),1,INDIRECT($B$1&amp;"!R:R"),H46,INDIRECT($B$1&amp;"!A:A"),$A$46),"")</f>
        <v>0</v>
      </c>
      <c r="J46" s="381">
        <f ca="1">IFERROR(COUNTIFS(INDIRECT($B$1&amp;"!E:E"),2,INDIRECT($B$1&amp;"!R:R"),H46,INDIRECT($B$1&amp;"!A:A"),$A$46),"")</f>
        <v>0</v>
      </c>
      <c r="K46" s="409">
        <f ca="1" t="shared" ref="K46:K50" si="16">IFERROR(SUM(I46:J46),"")</f>
        <v>0</v>
      </c>
      <c r="L46" s="345" t="s">
        <v>31</v>
      </c>
      <c r="M46" s="382">
        <f ca="1">IFERROR(COUNTIFS(INDIRECT($B$1&amp;"!E:E"),1,INDIRECT($B$1&amp;"!T:T"),L46,INDIRECT($B$1&amp;"!A:A"),$A$46),"")</f>
        <v>0</v>
      </c>
      <c r="N46" s="382">
        <f ca="1">IFERROR(COUNTIFS(INDIRECT($B$1&amp;"!E:E"),2,INDIRECT($B$1&amp;"!T:T"),L46,INDIRECT($B$1&amp;"!A:A"),$A$46),"")</f>
        <v>0</v>
      </c>
      <c r="O46" s="346">
        <f ca="1" t="shared" ref="O46:O50" si="17">IFERROR(SUM(M46:N46),"")</f>
        <v>0</v>
      </c>
      <c r="P46" s="347" t="s">
        <v>31</v>
      </c>
      <c r="Q46" s="381">
        <f ca="1">IFERROR(COUNTIFS(INDIRECT($B$1&amp;"!E:E"),1,INDIRECT($B$1&amp;"!V:V"),P46,INDIRECT($B$1&amp;"!A:A"),$A$46),"")</f>
        <v>0</v>
      </c>
      <c r="R46" s="381">
        <f ca="1">IFERROR(COUNTIFS(INDIRECT($B$1&amp;"!E:E"),2,INDIRECT($B$1&amp;"!V:V"),P46,INDIRECT($B$1&amp;"!A:A"),$A$46),"")</f>
        <v>0</v>
      </c>
      <c r="S46" s="409">
        <f ca="1" t="shared" ref="S46:S50" si="18">IFERROR(SUM(Q46:R46),"")</f>
        <v>0</v>
      </c>
      <c r="T46" s="345" t="s">
        <v>31</v>
      </c>
      <c r="U46" s="382">
        <f ca="1">IFERROR(COUNTIFS(INDIRECT($B$1&amp;"!E:E"),1,INDIRECT($B$1&amp;"!X:X"),T46,INDIRECT($B$1&amp;"!A:A"),$A$46),"")</f>
        <v>0</v>
      </c>
      <c r="V46" s="382">
        <f ca="1">IFERROR(COUNTIFS(INDIRECT($B$1&amp;"!E:E"),2,INDIRECT($B$1&amp;"!X:X"),T46,INDIRECT($B$1&amp;"!A:A"),$A$46),"")</f>
        <v>0</v>
      </c>
      <c r="W46" s="346">
        <f ca="1" t="shared" ref="W46:W50" si="19">IFERROR(SUM(U46:V46),"")</f>
        <v>0</v>
      </c>
      <c r="X46" s="347" t="s">
        <v>31</v>
      </c>
      <c r="Y46" s="381">
        <f ca="1">IFERROR(COUNTIFS(INDIRECT($B$1&amp;"!E:E"),1,INDIRECT($B$1&amp;"!Z:Z"),X46,INDIRECT($B$1&amp;"!A:A"),$A$46),"")</f>
        <v>0</v>
      </c>
      <c r="Z46" s="381">
        <f ca="1">IFERROR(COUNTIFS(INDIRECT($B$1&amp;"!E:E"),2,INDIRECT($B$1&amp;"!Z:Z"),X46,INDIRECT($B$1&amp;"!A:A"),$A$46),"")</f>
        <v>0</v>
      </c>
      <c r="AA46" s="409">
        <f ca="1" t="shared" ref="AA46:AA50" si="20">IFERROR(SUM(Y46:Z46),"")</f>
        <v>0</v>
      </c>
      <c r="AB46" s="345" t="s">
        <v>31</v>
      </c>
      <c r="AC46" s="277">
        <f ca="1">IFERROR(COUNTIFS(INDIRECT($B$1&amp;"!E:E"),1,INDIRECT($B$1&amp;"!AB:AB"),AB46,INDIRECT($B$1&amp;"!A:A"),$A$46),"")</f>
        <v>0</v>
      </c>
      <c r="AD46" s="277">
        <f ca="1">IFERROR(COUNTIFS(INDIRECT($B$1&amp;"!E:E"),2,INDIRECT($B$1&amp;"!AB:AB"),AB46,INDIRECT($B$1&amp;"!A:A"),$A$46),"")</f>
        <v>0</v>
      </c>
      <c r="AE46" s="346">
        <f ca="1" t="shared" ref="AE46:AE50" si="21">IFERROR(SUM(AC46:AD46),"")</f>
        <v>0</v>
      </c>
      <c r="AF46" s="347" t="s">
        <v>31</v>
      </c>
      <c r="AG46" s="381">
        <f ca="1">IFERROR(COUNTIFS(INDIRECT($B$1&amp;"!E:E"),1,INDIRECT($B$1&amp;"!AF:AF"),AF46,INDIRECT($B$1&amp;"!A:A"),$A$46),"")</f>
        <v>0</v>
      </c>
      <c r="AH46" s="381">
        <f ca="1">IFERROR(COUNTIFS(INDIRECT($B$1&amp;"!E:E"),2,INDIRECT($B$1&amp;"!AF:AF"),AF46,INDIRECT($B$1&amp;"!A:A"),$A$46),"")</f>
        <v>0</v>
      </c>
      <c r="AI46" s="409">
        <f ca="1" t="shared" ref="AI46:AI50" si="22">IFERROR(SUM(AG46:AH46),"")</f>
        <v>0</v>
      </c>
    </row>
    <row r="47" ht="15.75" spans="1:35">
      <c r="A47" s="348"/>
      <c r="B47" s="335"/>
      <c r="C47" s="336"/>
      <c r="D47" s="345" t="s">
        <v>65</v>
      </c>
      <c r="E47" s="277">
        <f ca="1">IFERROR(COUNTIFS(INDIRECT($B$1&amp;"!E:E"),1,INDIRECT($B$1&amp;"!O:O"),D47,INDIRECT($B$1&amp;"!A:A"),$A$46),"")</f>
        <v>0</v>
      </c>
      <c r="F47" s="277">
        <f ca="1">IFERROR(COUNTIFS(INDIRECT($B$1&amp;"!E:E"),2,INDIRECT($B$1&amp;"!O:O"),D47,INDIRECT($B$1&amp;"!A:A"),$A$46),"")</f>
        <v>0</v>
      </c>
      <c r="G47" s="346">
        <f ca="1" t="shared" si="15"/>
        <v>0</v>
      </c>
      <c r="H47" s="347" t="s">
        <v>68</v>
      </c>
      <c r="I47" s="381">
        <f ca="1">IFERROR(COUNTIFS(INDIRECT($B$1&amp;"!E:E"),1,INDIRECT($B$1&amp;"!R:R"),H47,INDIRECT($B$1&amp;"!A:A"),$A$46),"")</f>
        <v>0</v>
      </c>
      <c r="J47" s="381">
        <f ca="1">IFERROR(COUNTIFS(INDIRECT($B$1&amp;"!E:E"),2,INDIRECT($B$1&amp;"!R:R"),H47,INDIRECT($B$1&amp;"!A:A"),$A$46),"")</f>
        <v>0</v>
      </c>
      <c r="K47" s="409">
        <f ca="1" t="shared" si="16"/>
        <v>0</v>
      </c>
      <c r="L47" s="345" t="s">
        <v>68</v>
      </c>
      <c r="M47" s="382">
        <f ca="1">IFERROR(COUNTIFS(INDIRECT($B$1&amp;"!E:E"),1,INDIRECT($B$1&amp;"!T:T"),L47,INDIRECT($B$1&amp;"!A:A"),$A$46),"")</f>
        <v>0</v>
      </c>
      <c r="N47" s="382">
        <f ca="1">IFERROR(COUNTIFS(INDIRECT($B$1&amp;"!E:E"),2,INDIRECT($B$1&amp;"!T:T"),L47,INDIRECT($B$1&amp;"!A:A"),$A$46),"")</f>
        <v>0</v>
      </c>
      <c r="O47" s="346">
        <f ca="1" t="shared" si="17"/>
        <v>0</v>
      </c>
      <c r="P47" s="347" t="s">
        <v>68</v>
      </c>
      <c r="Q47" s="381">
        <f ca="1">IFERROR(COUNTIFS(INDIRECT($B$1&amp;"!E:E"),1,INDIRECT($B$1&amp;"!V:V"),P47,INDIRECT($B$1&amp;"!A:A"),$A$46),"")</f>
        <v>0</v>
      </c>
      <c r="R47" s="381">
        <f ca="1">IFERROR(COUNTIFS(INDIRECT($B$1&amp;"!E:E"),2,INDIRECT($B$1&amp;"!V:V"),P47,INDIRECT($B$1&amp;"!A:A"),$A$46),"")</f>
        <v>0</v>
      </c>
      <c r="S47" s="409">
        <f ca="1" t="shared" si="18"/>
        <v>0</v>
      </c>
      <c r="T47" s="345" t="s">
        <v>68</v>
      </c>
      <c r="U47" s="382">
        <f ca="1">IFERROR(COUNTIFS(INDIRECT($B$1&amp;"!E:E"),1,INDIRECT($B$1&amp;"!X:X"),T47,INDIRECT($B$1&amp;"!A:A"),$A$46),"")</f>
        <v>0</v>
      </c>
      <c r="V47" s="382">
        <f ca="1">IFERROR(COUNTIFS(INDIRECT($B$1&amp;"!E:E"),2,INDIRECT($B$1&amp;"!X:X"),T47,INDIRECT($B$1&amp;"!A:A"),$A$46),"")</f>
        <v>0</v>
      </c>
      <c r="W47" s="346">
        <f ca="1" t="shared" si="19"/>
        <v>0</v>
      </c>
      <c r="X47" s="347" t="s">
        <v>68</v>
      </c>
      <c r="Y47" s="381">
        <f ca="1">IFERROR(COUNTIFS(INDIRECT($B$1&amp;"!E:E"),1,INDIRECT($B$1&amp;"!Z:Z"),X47,INDIRECT($B$1&amp;"!A:A"),$A$46),"")</f>
        <v>0</v>
      </c>
      <c r="Z47" s="381">
        <f ca="1">IFERROR(COUNTIFS(INDIRECT($B$1&amp;"!E:E"),2,INDIRECT($B$1&amp;"!Z:Z"),X47,INDIRECT($B$1&amp;"!A:A"),$A$46),"")</f>
        <v>0</v>
      </c>
      <c r="AA47" s="409">
        <f ca="1" t="shared" si="20"/>
        <v>0</v>
      </c>
      <c r="AB47" s="345" t="s">
        <v>68</v>
      </c>
      <c r="AC47" s="277">
        <f ca="1">IFERROR(COUNTIFS(INDIRECT($B$1&amp;"!E:E"),1,INDIRECT($B$1&amp;"!AB:AB"),AB47,INDIRECT($B$1&amp;"!A:A"),$A$46),"")</f>
        <v>0</v>
      </c>
      <c r="AD47" s="277">
        <f ca="1">IFERROR(COUNTIFS(INDIRECT($B$1&amp;"!E:E"),2,INDIRECT($B$1&amp;"!AB:AB"),AB47,INDIRECT($B$1&amp;"!A:A"),$A$46),"")</f>
        <v>0</v>
      </c>
      <c r="AE47" s="346">
        <f ca="1" t="shared" si="21"/>
        <v>0</v>
      </c>
      <c r="AF47" s="347" t="s">
        <v>68</v>
      </c>
      <c r="AG47" s="381">
        <f ca="1">IFERROR(COUNTIFS(INDIRECT($B$1&amp;"!E:E"),1,INDIRECT($B$1&amp;"!AF:AF"),AF47,INDIRECT($B$1&amp;"!A:A"),$A$46),"")</f>
        <v>0</v>
      </c>
      <c r="AH47" s="381">
        <f ca="1">IFERROR(COUNTIFS(INDIRECT($B$1&amp;"!E:E"),2,INDIRECT($B$1&amp;"!AF:AF"),AF47,INDIRECT($B$1&amp;"!A:A"),$A$46),"")</f>
        <v>0</v>
      </c>
      <c r="AI47" s="409">
        <f ca="1" t="shared" si="22"/>
        <v>0</v>
      </c>
    </row>
    <row r="48" ht="15.75" spans="1:35">
      <c r="A48" s="348"/>
      <c r="B48" s="349" t="s">
        <v>358</v>
      </c>
      <c r="C48" s="336">
        <f ca="1">IFERROR(COUNTIFS(INDIRECT($B$1&amp;"!A:A"),A46,INDIRECT($B$1&amp;"!E:E"),"1"),"")</f>
        <v>0</v>
      </c>
      <c r="D48" s="345" t="s">
        <v>53</v>
      </c>
      <c r="E48" s="277">
        <f ca="1">IFERROR(COUNTIFS(INDIRECT($B$1&amp;"!E:E"),1,INDIRECT($B$1&amp;"!O:O"),D48,INDIRECT($B$1&amp;"!A:A"),$A$46),"")</f>
        <v>0</v>
      </c>
      <c r="F48" s="277">
        <f ca="1">IFERROR(COUNTIFS(INDIRECT($B$1&amp;"!E:E"),2,INDIRECT($B$1&amp;"!O:O"),D48,INDIRECT($B$1&amp;"!A:A"),$A$46),"")</f>
        <v>0</v>
      </c>
      <c r="G48" s="346">
        <f ca="1" t="shared" si="15"/>
        <v>0</v>
      </c>
      <c r="H48" s="347" t="s">
        <v>86</v>
      </c>
      <c r="I48" s="381">
        <f ca="1">IFERROR(COUNTIFS(INDIRECT($B$1&amp;"!E:E"),1,INDIRECT($B$1&amp;"!R:R"),H48,INDIRECT($B$1&amp;"!A:A"),$A$46),"")</f>
        <v>0</v>
      </c>
      <c r="J48" s="381">
        <f ca="1">IFERROR(COUNTIFS(INDIRECT($B$1&amp;"!E:E"),2,INDIRECT($B$1&amp;"!R:R"),H48,INDIRECT($B$1&amp;"!A:A"),$A$46),"")</f>
        <v>0</v>
      </c>
      <c r="K48" s="409">
        <f ca="1" t="shared" si="16"/>
        <v>0</v>
      </c>
      <c r="L48" s="345" t="s">
        <v>86</v>
      </c>
      <c r="M48" s="382">
        <f ca="1">IFERROR(COUNTIFS(INDIRECT($B$1&amp;"!E:E"),1,INDIRECT($B$1&amp;"!T:T"),L48,INDIRECT($B$1&amp;"!A:A"),$A$46),"")</f>
        <v>0</v>
      </c>
      <c r="N48" s="382">
        <f ca="1">IFERROR(COUNTIFS(INDIRECT($B$1&amp;"!E:E"),2,INDIRECT($B$1&amp;"!T:T"),L48,INDIRECT($B$1&amp;"!A:A"),$A$46),"")</f>
        <v>0</v>
      </c>
      <c r="O48" s="346">
        <f ca="1" t="shared" si="17"/>
        <v>0</v>
      </c>
      <c r="P48" s="347" t="s">
        <v>86</v>
      </c>
      <c r="Q48" s="381">
        <f ca="1">IFERROR(COUNTIFS(INDIRECT($B$1&amp;"!E:E"),1,INDIRECT($B$1&amp;"!V:V"),P48,INDIRECT($B$1&amp;"!A:A"),$A$46),"")</f>
        <v>0</v>
      </c>
      <c r="R48" s="381">
        <f ca="1">IFERROR(COUNTIFS(INDIRECT($B$1&amp;"!E:E"),2,INDIRECT($B$1&amp;"!V:V"),P48,INDIRECT($B$1&amp;"!A:A"),$A$46),"")</f>
        <v>0</v>
      </c>
      <c r="S48" s="409">
        <f ca="1" t="shared" si="18"/>
        <v>0</v>
      </c>
      <c r="T48" s="345" t="s">
        <v>86</v>
      </c>
      <c r="U48" s="382">
        <f ca="1">IFERROR(COUNTIFS(INDIRECT($B$1&amp;"!E:E"),1,INDIRECT($B$1&amp;"!X:X"),T48,INDIRECT($B$1&amp;"!A:A"),$A$46),"")</f>
        <v>0</v>
      </c>
      <c r="V48" s="382">
        <f ca="1">IFERROR(COUNTIFS(INDIRECT($B$1&amp;"!E:E"),2,INDIRECT($B$1&amp;"!X:X"),T48,INDIRECT($B$1&amp;"!A:A"),$A$46),"")</f>
        <v>0</v>
      </c>
      <c r="W48" s="346">
        <f ca="1" t="shared" si="19"/>
        <v>0</v>
      </c>
      <c r="X48" s="347" t="s">
        <v>86</v>
      </c>
      <c r="Y48" s="381">
        <f ca="1">IFERROR(COUNTIFS(INDIRECT($B$1&amp;"!E:E"),1,INDIRECT($B$1&amp;"!Z:Z"),X48,INDIRECT($B$1&amp;"!A:A"),$A$46),"")</f>
        <v>0</v>
      </c>
      <c r="Z48" s="381">
        <f ca="1">IFERROR(COUNTIFS(INDIRECT($B$1&amp;"!E:E"),2,INDIRECT($B$1&amp;"!Z:Z"),X48,INDIRECT($B$1&amp;"!A:A"),$A$46),"")</f>
        <v>0</v>
      </c>
      <c r="AA48" s="409">
        <f ca="1" t="shared" si="20"/>
        <v>0</v>
      </c>
      <c r="AB48" s="345" t="s">
        <v>86</v>
      </c>
      <c r="AC48" s="277">
        <f ca="1">IFERROR(COUNTIFS(INDIRECT($B$1&amp;"!E:E"),1,INDIRECT($B$1&amp;"!AB:AB"),AB48,INDIRECT($B$1&amp;"!A:A"),$A$46),"")</f>
        <v>0</v>
      </c>
      <c r="AD48" s="277">
        <f ca="1">IFERROR(COUNTIFS(INDIRECT($B$1&amp;"!E:E"),2,INDIRECT($B$1&amp;"!AB:AB"),AB48,INDIRECT($B$1&amp;"!A:A"),$A$46),"")</f>
        <v>0</v>
      </c>
      <c r="AE48" s="346">
        <f ca="1" t="shared" si="21"/>
        <v>0</v>
      </c>
      <c r="AF48" s="347" t="s">
        <v>86</v>
      </c>
      <c r="AG48" s="381">
        <f ca="1">IFERROR(COUNTIFS(INDIRECT($B$1&amp;"!E:E"),1,INDIRECT($B$1&amp;"!AF:AF"),AF48,INDIRECT($B$1&amp;"!A:A"),$A$46),"")</f>
        <v>0</v>
      </c>
      <c r="AH48" s="381">
        <f ca="1">IFERROR(COUNTIFS(INDIRECT($B$1&amp;"!E:E"),2,INDIRECT($B$1&amp;"!AF:AF"),AF48,INDIRECT($B$1&amp;"!A:A"),$A$46),"")</f>
        <v>0</v>
      </c>
      <c r="AI48" s="409">
        <f ca="1" t="shared" si="22"/>
        <v>0</v>
      </c>
    </row>
    <row r="49" ht="15.75" spans="1:35">
      <c r="A49" s="348"/>
      <c r="B49" s="349"/>
      <c r="C49" s="336"/>
      <c r="D49" s="345" t="s">
        <v>76</v>
      </c>
      <c r="E49" s="277">
        <f ca="1">IFERROR(COUNTIFS(INDIRECT($B$1&amp;"!E:E"),1,INDIRECT($B$1&amp;"!O:O"),D49,INDIRECT($B$1&amp;"!A:A"),$A$46),"")</f>
        <v>0</v>
      </c>
      <c r="F49" s="277">
        <f ca="1">IFERROR(COUNTIFS(INDIRECT($B$1&amp;"!E:E"),2,INDIRECT($B$1&amp;"!O:O"),D49,INDIRECT($B$1&amp;"!A:A"),$A$46),"")</f>
        <v>0</v>
      </c>
      <c r="G49" s="346">
        <f ca="1" t="shared" si="15"/>
        <v>0</v>
      </c>
      <c r="H49" s="347" t="s">
        <v>153</v>
      </c>
      <c r="I49" s="381">
        <f ca="1">IFERROR(COUNTIFS(INDIRECT($B$1&amp;"!E:E"),1,INDIRECT($B$1&amp;"!R:R"),H49,INDIRECT($B$1&amp;"!A:A"),$A$46),"")</f>
        <v>0</v>
      </c>
      <c r="J49" s="381">
        <f ca="1">IFERROR(COUNTIFS(INDIRECT($B$1&amp;"!E:E"),2,INDIRECT($B$1&amp;"!R:R"),H49,INDIRECT($B$1&amp;"!A:A"),$A$46),"")</f>
        <v>0</v>
      </c>
      <c r="K49" s="409">
        <f ca="1" t="shared" si="16"/>
        <v>0</v>
      </c>
      <c r="L49" s="345" t="s">
        <v>153</v>
      </c>
      <c r="M49" s="382">
        <f ca="1">IFERROR(COUNTIFS(INDIRECT($B$1&amp;"!E:E"),1,INDIRECT($B$1&amp;"!T:T"),L49,INDIRECT($B$1&amp;"!A:A"),$A$46),"")</f>
        <v>0</v>
      </c>
      <c r="N49" s="382">
        <f ca="1">IFERROR(COUNTIFS(INDIRECT($B$1&amp;"!E:E"),2,INDIRECT($B$1&amp;"!T:T"),L49,INDIRECT($B$1&amp;"!A:A"),$A$46),"")</f>
        <v>0</v>
      </c>
      <c r="O49" s="346">
        <f ca="1" t="shared" si="17"/>
        <v>0</v>
      </c>
      <c r="P49" s="347" t="s">
        <v>153</v>
      </c>
      <c r="Q49" s="381">
        <f ca="1">IFERROR(COUNTIFS(INDIRECT($B$1&amp;"!E:E"),1,INDIRECT($B$1&amp;"!V:V"),P49,INDIRECT($B$1&amp;"!A:A"),$A$46),"")</f>
        <v>0</v>
      </c>
      <c r="R49" s="381">
        <f ca="1">IFERROR(COUNTIFS(INDIRECT($B$1&amp;"!E:E"),2,INDIRECT($B$1&amp;"!V:V"),P49,INDIRECT($B$1&amp;"!A:A"),$A$46),"")</f>
        <v>0</v>
      </c>
      <c r="S49" s="409">
        <f ca="1" t="shared" si="18"/>
        <v>0</v>
      </c>
      <c r="T49" s="345" t="s">
        <v>153</v>
      </c>
      <c r="U49" s="382">
        <f ca="1">IFERROR(COUNTIFS(INDIRECT($B$1&amp;"!E:E"),1,INDIRECT($B$1&amp;"!X:X"),T49,INDIRECT($B$1&amp;"!A:A"),$A$46),"")</f>
        <v>0</v>
      </c>
      <c r="V49" s="382">
        <f ca="1">IFERROR(COUNTIFS(INDIRECT($B$1&amp;"!E:E"),2,INDIRECT($B$1&amp;"!X:X"),T49,INDIRECT($B$1&amp;"!A:A"),$A$46),"")</f>
        <v>0</v>
      </c>
      <c r="W49" s="346">
        <f ca="1" t="shared" si="19"/>
        <v>0</v>
      </c>
      <c r="X49" s="347" t="s">
        <v>153</v>
      </c>
      <c r="Y49" s="381">
        <f ca="1">IFERROR(COUNTIFS(INDIRECT($B$1&amp;"!E:E"),1,INDIRECT($B$1&amp;"!Z:Z"),X49,INDIRECT($B$1&amp;"!A:A"),$A$46),"")</f>
        <v>0</v>
      </c>
      <c r="Z49" s="381">
        <f ca="1">IFERROR(COUNTIFS(INDIRECT($B$1&amp;"!E:E"),2,INDIRECT($B$1&amp;"!Z:Z"),X49,INDIRECT($B$1&amp;"!A:A"),$A$46),"")</f>
        <v>0</v>
      </c>
      <c r="AA49" s="409">
        <f ca="1" t="shared" si="20"/>
        <v>0</v>
      </c>
      <c r="AB49" s="345" t="s">
        <v>153</v>
      </c>
      <c r="AC49" s="277">
        <f ca="1">IFERROR(COUNTIFS(INDIRECT($B$1&amp;"!E:E"),1,INDIRECT($B$1&amp;"!AB:AB"),AB49,INDIRECT($B$1&amp;"!A:A"),$A$46),"")</f>
        <v>0</v>
      </c>
      <c r="AD49" s="277">
        <f ca="1">IFERROR(COUNTIFS(INDIRECT($B$1&amp;"!E:E"),2,INDIRECT($B$1&amp;"!AB:AB"),AB49,INDIRECT($B$1&amp;"!A:A"),$A$46),"")</f>
        <v>0</v>
      </c>
      <c r="AE49" s="346">
        <f ca="1" t="shared" si="21"/>
        <v>0</v>
      </c>
      <c r="AF49" s="347" t="s">
        <v>153</v>
      </c>
      <c r="AG49" s="381">
        <f ca="1">IFERROR(COUNTIFS(INDIRECT($B$1&amp;"!E:E"),1,INDIRECT($B$1&amp;"!AF:AF"),AF49,INDIRECT($B$1&amp;"!A:A"),$A$46),"")</f>
        <v>0</v>
      </c>
      <c r="AH49" s="381">
        <f ca="1">IFERROR(COUNTIFS(INDIRECT($B$1&amp;"!E:E"),2,INDIRECT($B$1&amp;"!AF:AF"),AF49,INDIRECT($B$1&amp;"!A:A"),$A$46),"")</f>
        <v>0</v>
      </c>
      <c r="AI49" s="409">
        <f ca="1" t="shared" si="22"/>
        <v>0</v>
      </c>
    </row>
    <row r="50" ht="14.25" customHeight="1" spans="1:35">
      <c r="A50" s="348"/>
      <c r="B50" s="349" t="s">
        <v>359</v>
      </c>
      <c r="C50" s="336">
        <f ca="1">IFERROR(COUNTIFS(INDIRECT($B$1&amp;"!A:A"),A46,INDIRECT($B$1&amp;"!E:E"),"2"),"")</f>
        <v>0</v>
      </c>
      <c r="D50" s="350" t="s">
        <v>347</v>
      </c>
      <c r="E50" s="277">
        <f ca="1" t="shared" ref="E50:J50" si="23">SUM(E46:E49)</f>
        <v>0</v>
      </c>
      <c r="F50" s="277">
        <f ca="1" t="shared" si="23"/>
        <v>0</v>
      </c>
      <c r="G50" s="346">
        <f ca="1" t="shared" si="15"/>
        <v>0</v>
      </c>
      <c r="H50" s="351" t="s">
        <v>347</v>
      </c>
      <c r="I50" s="278">
        <f ca="1" t="shared" si="23"/>
        <v>0</v>
      </c>
      <c r="J50" s="278">
        <f ca="1" t="shared" si="23"/>
        <v>0</v>
      </c>
      <c r="K50" s="409">
        <f ca="1" t="shared" si="16"/>
        <v>0</v>
      </c>
      <c r="L50" s="350" t="s">
        <v>347</v>
      </c>
      <c r="M50" s="277">
        <f ca="1" t="shared" ref="M50:R50" si="24">SUM(M46:M49)</f>
        <v>0</v>
      </c>
      <c r="N50" s="277">
        <f ca="1" t="shared" si="24"/>
        <v>0</v>
      </c>
      <c r="O50" s="346">
        <f ca="1" t="shared" si="17"/>
        <v>0</v>
      </c>
      <c r="P50" s="351" t="s">
        <v>347</v>
      </c>
      <c r="Q50" s="278">
        <f ca="1" t="shared" si="24"/>
        <v>0</v>
      </c>
      <c r="R50" s="278">
        <f ca="1" t="shared" si="24"/>
        <v>0</v>
      </c>
      <c r="S50" s="409">
        <f ca="1" t="shared" si="18"/>
        <v>0</v>
      </c>
      <c r="T50" s="350" t="s">
        <v>347</v>
      </c>
      <c r="U50" s="277">
        <f ca="1" t="shared" ref="U50:Z50" si="25">SUM(U46:U49)</f>
        <v>0</v>
      </c>
      <c r="V50" s="277">
        <f ca="1" t="shared" si="25"/>
        <v>0</v>
      </c>
      <c r="W50" s="346">
        <f ca="1" t="shared" si="19"/>
        <v>0</v>
      </c>
      <c r="X50" s="351" t="s">
        <v>347</v>
      </c>
      <c r="Y50" s="278">
        <f ca="1" t="shared" si="25"/>
        <v>0</v>
      </c>
      <c r="Z50" s="278">
        <f ca="1" t="shared" si="25"/>
        <v>0</v>
      </c>
      <c r="AA50" s="409">
        <f ca="1" t="shared" si="20"/>
        <v>0</v>
      </c>
      <c r="AB50" s="350" t="s">
        <v>347</v>
      </c>
      <c r="AC50" s="277">
        <f ca="1" t="shared" ref="AC50:AH50" si="26">SUM(AC46:AC49)</f>
        <v>0</v>
      </c>
      <c r="AD50" s="277">
        <f ca="1" t="shared" si="26"/>
        <v>0</v>
      </c>
      <c r="AE50" s="346">
        <f ca="1" t="shared" si="21"/>
        <v>0</v>
      </c>
      <c r="AF50" s="351" t="s">
        <v>347</v>
      </c>
      <c r="AG50" s="278">
        <f ca="1" t="shared" si="26"/>
        <v>0</v>
      </c>
      <c r="AH50" s="278">
        <f ca="1" t="shared" si="26"/>
        <v>0</v>
      </c>
      <c r="AI50" s="409">
        <f ca="1" t="shared" si="22"/>
        <v>0</v>
      </c>
    </row>
    <row r="51" ht="15.75" spans="1:35">
      <c r="A51" s="352"/>
      <c r="B51" s="353"/>
      <c r="C51" s="336"/>
      <c r="D51" s="354" t="s">
        <v>348</v>
      </c>
      <c r="E51" s="355">
        <f ca="1">IFERROR(IF(SUM(E46:E49)=0,0,E49/SUM(E46:E49)),"")</f>
        <v>0</v>
      </c>
      <c r="F51" s="355">
        <f ca="1">IFERROR(IF(SUM(F46:F49)=0,0,F49/SUM(F46:F49)),"")</f>
        <v>0</v>
      </c>
      <c r="G51" s="356">
        <f ca="1">IFERROR(SUM(E49:F49)/SUM(E46:F49),0)</f>
        <v>0</v>
      </c>
      <c r="H51" s="357" t="s">
        <v>337</v>
      </c>
      <c r="I51" s="410">
        <f ca="1" t="shared" ref="I51:N51" si="27">IFERROR(IF(SUM(I46:I49)=0,0,SUM(I46:I47)/SUM(I46:I49)),"")</f>
        <v>0</v>
      </c>
      <c r="J51" s="410">
        <f ca="1" t="shared" si="27"/>
        <v>0</v>
      </c>
      <c r="K51" s="411">
        <f ca="1">IFERROR(SUM(I46:J47)/SUM(I46:J49),0)</f>
        <v>0</v>
      </c>
      <c r="L51" s="354" t="s">
        <v>337</v>
      </c>
      <c r="M51" s="355">
        <f ca="1" t="shared" si="27"/>
        <v>0</v>
      </c>
      <c r="N51" s="355">
        <f ca="1" t="shared" si="27"/>
        <v>0</v>
      </c>
      <c r="O51" s="356">
        <f ca="1">IFERROR(SUM(M46:N47)/SUM(M46:N49),0)</f>
        <v>0</v>
      </c>
      <c r="P51" s="357" t="s">
        <v>337</v>
      </c>
      <c r="Q51" s="410">
        <f ca="1" t="shared" ref="Q51:V51" si="28">IFERROR(IF(SUM(Q46:Q49)=0,0,SUM(Q46:Q47)/SUM(Q46:Q49)),"")</f>
        <v>0</v>
      </c>
      <c r="R51" s="410">
        <f ca="1" t="shared" si="28"/>
        <v>0</v>
      </c>
      <c r="S51" s="411">
        <f ca="1">IFERROR(SUM(Q46:R47)/SUM(Q46:R49),0)</f>
        <v>0</v>
      </c>
      <c r="T51" s="354" t="s">
        <v>337</v>
      </c>
      <c r="U51" s="355">
        <f ca="1" t="shared" si="28"/>
        <v>0</v>
      </c>
      <c r="V51" s="355">
        <f ca="1" t="shared" si="28"/>
        <v>0</v>
      </c>
      <c r="W51" s="356">
        <f ca="1">IFERROR(SUM(U46:V47)/SUM(U46:V49),0)</f>
        <v>0</v>
      </c>
      <c r="X51" s="357" t="s">
        <v>337</v>
      </c>
      <c r="Y51" s="410">
        <f ca="1" t="shared" ref="Y51:AD51" si="29">IFERROR(IF(SUM(Y46:Y49)=0,0,SUM(Y46:Y47)/SUM(Y46:Y49)),"")</f>
        <v>0</v>
      </c>
      <c r="Z51" s="410">
        <f ca="1" t="shared" si="29"/>
        <v>0</v>
      </c>
      <c r="AA51" s="411">
        <f ca="1">IFERROR(SUM(Y46:Z47)/SUM(Y46:Z49),0)</f>
        <v>0</v>
      </c>
      <c r="AB51" s="354" t="s">
        <v>337</v>
      </c>
      <c r="AC51" s="355">
        <f ca="1" t="shared" si="29"/>
        <v>0</v>
      </c>
      <c r="AD51" s="355">
        <f ca="1" t="shared" si="29"/>
        <v>0</v>
      </c>
      <c r="AE51" s="356">
        <f ca="1">IFERROR(SUM(AC46:AD47)/SUM(AC46:AD49),0)</f>
        <v>0</v>
      </c>
      <c r="AF51" s="357" t="s">
        <v>337</v>
      </c>
      <c r="AG51" s="410">
        <f ca="1">IFERROR(IF(SUM(AG46:AG49)=0,0,SUM(AG46:AG47)/SUM(AG46:AG49)),"")</f>
        <v>0</v>
      </c>
      <c r="AH51" s="410">
        <f ca="1">IFERROR(IF(SUM(AH46:AH49)=0,0,SUM(AH46:AH47)/SUM(AH46:AH49)),"")</f>
        <v>0</v>
      </c>
      <c r="AI51" s="411">
        <f ca="1">IFERROR(SUM(AG46:AH47)/SUM(AG46:AH49),0)</f>
        <v>0</v>
      </c>
    </row>
    <row r="52" ht="15.75"/>
    <row r="53" ht="15.75" spans="1:35">
      <c r="A53" s="358" t="s">
        <v>349</v>
      </c>
      <c r="B53" s="335" t="s">
        <v>356</v>
      </c>
      <c r="C53" s="336">
        <f ca="1">IFERROR(COUNTIFS(INDIRECT($B$1&amp;"!A:A"),A55,INDIRECT($B$1&amp;"!E:E"),"&lt;&gt;"),"")</f>
        <v>0</v>
      </c>
      <c r="D53" s="337" t="s">
        <v>317</v>
      </c>
      <c r="E53" s="337"/>
      <c r="F53" s="337"/>
      <c r="G53" s="338"/>
      <c r="H53" s="339" t="s">
        <v>302</v>
      </c>
      <c r="I53" s="405"/>
      <c r="J53" s="405"/>
      <c r="K53" s="343"/>
      <c r="L53" s="406" t="s">
        <v>303</v>
      </c>
      <c r="M53" s="337"/>
      <c r="N53" s="337"/>
      <c r="O53" s="338"/>
      <c r="P53" s="339" t="s">
        <v>357</v>
      </c>
      <c r="Q53" s="405"/>
      <c r="R53" s="405"/>
      <c r="S53" s="343"/>
      <c r="T53" s="406" t="s">
        <v>342</v>
      </c>
      <c r="U53" s="337"/>
      <c r="V53" s="337"/>
      <c r="W53" s="338"/>
      <c r="X53" s="339" t="s">
        <v>313</v>
      </c>
      <c r="Y53" s="405"/>
      <c r="Z53" s="405"/>
      <c r="AA53" s="343"/>
      <c r="AB53" s="406" t="s">
        <v>343</v>
      </c>
      <c r="AC53" s="337"/>
      <c r="AD53" s="337"/>
      <c r="AE53" s="338"/>
      <c r="AF53" s="339" t="s">
        <v>333</v>
      </c>
      <c r="AG53" s="405"/>
      <c r="AH53" s="405"/>
      <c r="AI53" s="343"/>
    </row>
    <row r="54" ht="15.75" spans="1:35">
      <c r="A54" s="359"/>
      <c r="B54" s="335"/>
      <c r="C54" s="336"/>
      <c r="D54" s="338" t="s">
        <v>21</v>
      </c>
      <c r="E54" s="341" t="s">
        <v>344</v>
      </c>
      <c r="F54" s="341" t="s">
        <v>345</v>
      </c>
      <c r="G54" s="342" t="s">
        <v>346</v>
      </c>
      <c r="H54" s="343" t="s">
        <v>21</v>
      </c>
      <c r="I54" s="407" t="s">
        <v>344</v>
      </c>
      <c r="J54" s="407" t="s">
        <v>345</v>
      </c>
      <c r="K54" s="408" t="s">
        <v>346</v>
      </c>
      <c r="L54" s="338" t="s">
        <v>21</v>
      </c>
      <c r="M54" s="341" t="s">
        <v>344</v>
      </c>
      <c r="N54" s="341" t="s">
        <v>345</v>
      </c>
      <c r="O54" s="342" t="s">
        <v>346</v>
      </c>
      <c r="P54" s="343" t="s">
        <v>21</v>
      </c>
      <c r="Q54" s="407" t="s">
        <v>344</v>
      </c>
      <c r="R54" s="407" t="s">
        <v>345</v>
      </c>
      <c r="S54" s="408" t="s">
        <v>346</v>
      </c>
      <c r="T54" s="338" t="s">
        <v>21</v>
      </c>
      <c r="U54" s="341" t="s">
        <v>344</v>
      </c>
      <c r="V54" s="341" t="s">
        <v>345</v>
      </c>
      <c r="W54" s="342" t="s">
        <v>346</v>
      </c>
      <c r="X54" s="343" t="s">
        <v>21</v>
      </c>
      <c r="Y54" s="407" t="s">
        <v>344</v>
      </c>
      <c r="Z54" s="407" t="s">
        <v>345</v>
      </c>
      <c r="AA54" s="408" t="s">
        <v>346</v>
      </c>
      <c r="AB54" s="338" t="s">
        <v>21</v>
      </c>
      <c r="AC54" s="341" t="s">
        <v>344</v>
      </c>
      <c r="AD54" s="341" t="s">
        <v>345</v>
      </c>
      <c r="AE54" s="342" t="s">
        <v>346</v>
      </c>
      <c r="AF54" s="343" t="s">
        <v>21</v>
      </c>
      <c r="AG54" s="407" t="s">
        <v>344</v>
      </c>
      <c r="AH54" s="407" t="s">
        <v>345</v>
      </c>
      <c r="AI54" s="408" t="s">
        <v>346</v>
      </c>
    </row>
    <row r="55" ht="15.75" spans="1:35">
      <c r="A55" s="360" t="str">
        <f>VLOOKUP($B$1,{"一年级",1;"二年级",2;"三年级",3;"四年级",4;"五年级",5;"六年级",6},2,0)&amp;"02"</f>
        <v>102</v>
      </c>
      <c r="B55" s="335"/>
      <c r="C55" s="336"/>
      <c r="D55" s="345" t="s">
        <v>41</v>
      </c>
      <c r="E55" s="277">
        <f ca="1">IFERROR(COUNTIFS(INDIRECT($B$1&amp;"!E:E"),1,INDIRECT($B$1&amp;"!O:O"),D55,INDIRECT($B$1&amp;"!A:A"),$A$55),"")</f>
        <v>0</v>
      </c>
      <c r="F55" s="277">
        <f ca="1">IFERROR(COUNTIFS(INDIRECT($B$1&amp;"!E:E"),2,INDIRECT($B$1&amp;"!O:O"),D55,INDIRECT($B$1&amp;"!A:A"),$A$55),"")</f>
        <v>0</v>
      </c>
      <c r="G55" s="346">
        <f ca="1" t="shared" ref="G55:G59" si="30">IFERROR(SUM(E55:F55),"")</f>
        <v>0</v>
      </c>
      <c r="H55" s="347" t="s">
        <v>31</v>
      </c>
      <c r="I55" s="381">
        <f ca="1">IFERROR(COUNTIFS(INDIRECT($B$1&amp;"!E:E"),1,INDIRECT($B$1&amp;"!R:R"),H55,INDIRECT($B$1&amp;"!A:A"),$A$55),"")</f>
        <v>0</v>
      </c>
      <c r="J55" s="381">
        <f ca="1">IFERROR(COUNTIFS(INDIRECT($B$1&amp;"!E:E"),2,INDIRECT($B$1&amp;"!R:R"),H55,INDIRECT($B$1&amp;"!A:A"),$A$55),"")</f>
        <v>0</v>
      </c>
      <c r="K55" s="409">
        <f ca="1" t="shared" ref="K55:K59" si="31">IFERROR(SUM(I55:J55),"")</f>
        <v>0</v>
      </c>
      <c r="L55" s="345" t="s">
        <v>31</v>
      </c>
      <c r="M55" s="382">
        <f ca="1">IFERROR(COUNTIFS(INDIRECT($B$1&amp;"!E:E"),1,INDIRECT($B$1&amp;"!T:T"),L55,INDIRECT($B$1&amp;"!A:A"),$A$55),"")</f>
        <v>0</v>
      </c>
      <c r="N55" s="382">
        <f ca="1">IFERROR(COUNTIFS(INDIRECT($B$1&amp;"!E:E"),2,INDIRECT($B$1&amp;"!T:T"),L55,INDIRECT($B$1&amp;"!A:A"),$A$55),"")</f>
        <v>0</v>
      </c>
      <c r="O55" s="346">
        <f ca="1" t="shared" ref="O55:O59" si="32">IFERROR(SUM(M55:N55),"")</f>
        <v>0</v>
      </c>
      <c r="P55" s="347" t="s">
        <v>31</v>
      </c>
      <c r="Q55" s="381">
        <f ca="1">IFERROR(COUNTIFS(INDIRECT($B$1&amp;"!E:E"),1,INDIRECT($B$1&amp;"!V:V"),P55,INDIRECT($B$1&amp;"!A:A"),$A$55),"")</f>
        <v>0</v>
      </c>
      <c r="R55" s="381">
        <f ca="1">IFERROR(COUNTIFS(INDIRECT($B$1&amp;"!E:E"),2,INDIRECT($B$1&amp;"!V:V"),P55,INDIRECT($B$1&amp;"!A:A"),$A$55),"")</f>
        <v>0</v>
      </c>
      <c r="S55" s="409">
        <f ca="1" t="shared" ref="S55:S59" si="33">IFERROR(SUM(Q55:R55),"")</f>
        <v>0</v>
      </c>
      <c r="T55" s="345" t="s">
        <v>31</v>
      </c>
      <c r="U55" s="382">
        <f ca="1">IFERROR(COUNTIFS(INDIRECT($B$1&amp;"!E:E"),1,INDIRECT($B$1&amp;"!X:X"),T55,INDIRECT($B$1&amp;"!A:A"),$A$55),"")</f>
        <v>0</v>
      </c>
      <c r="V55" s="382">
        <f ca="1">IFERROR(COUNTIFS(INDIRECT($B$1&amp;"!E:E"),2,INDIRECT($B$1&amp;"!X:X"),T55,INDIRECT($B$1&amp;"!A:A"),$A$55),"")</f>
        <v>0</v>
      </c>
      <c r="W55" s="346">
        <f ca="1" t="shared" ref="W55:W59" si="34">IFERROR(SUM(U55:V55),"")</f>
        <v>0</v>
      </c>
      <c r="X55" s="347" t="s">
        <v>31</v>
      </c>
      <c r="Y55" s="381">
        <f ca="1">IFERROR(COUNTIFS(INDIRECT($B$1&amp;"!E:E"),1,INDIRECT($B$1&amp;"!Z:Z"),X55,INDIRECT($B$1&amp;"!A:A"),$A$55),"")</f>
        <v>0</v>
      </c>
      <c r="Z55" s="381">
        <f ca="1">IFERROR(COUNTIFS(INDIRECT($B$1&amp;"!E:E"),2,INDIRECT($B$1&amp;"!Z:Z"),X55,INDIRECT($B$1&amp;"!A:A"),$A$55),"")</f>
        <v>0</v>
      </c>
      <c r="AA55" s="409">
        <f ca="1" t="shared" ref="AA55:AA59" si="35">IFERROR(SUM(Y55:Z55),"")</f>
        <v>0</v>
      </c>
      <c r="AB55" s="345" t="s">
        <v>31</v>
      </c>
      <c r="AC55" s="277">
        <f ca="1">IFERROR(COUNTIFS(INDIRECT($B$1&amp;"!E:E"),1,INDIRECT($B$1&amp;"!AB:AB"),AB55,INDIRECT($B$1&amp;"!A:A"),$A$55),"")</f>
        <v>0</v>
      </c>
      <c r="AD55" s="277">
        <f ca="1">IFERROR(COUNTIFS(INDIRECT($B$1&amp;"!E:E"),2,INDIRECT($B$1&amp;"!AB:AB"),AB55,INDIRECT($B$1&amp;"!A:A"),$A$55),"")</f>
        <v>0</v>
      </c>
      <c r="AE55" s="346">
        <f ca="1" t="shared" ref="AE55:AE59" si="36">IFERROR(SUM(AC55:AD55),"")</f>
        <v>0</v>
      </c>
      <c r="AF55" s="347" t="s">
        <v>31</v>
      </c>
      <c r="AG55" s="381">
        <f ca="1">IFERROR(COUNTIFS(INDIRECT($B$1&amp;"!E:E"),1,INDIRECT($B$1&amp;"!AF:AF"),AF55,INDIRECT($B$1&amp;"!A:A"),$A$55),"")</f>
        <v>0</v>
      </c>
      <c r="AH55" s="381">
        <f ca="1">IFERROR(COUNTIFS(INDIRECT($B$1&amp;"!E:E"),2,INDIRECT($B$1&amp;"!AF:AF"),AF55,INDIRECT($B$1&amp;"!A:A"),$A$55),"")</f>
        <v>0</v>
      </c>
      <c r="AI55" s="409">
        <f ca="1" t="shared" ref="AI55:AI59" si="37">IFERROR(SUM(AG55:AH55),"")</f>
        <v>0</v>
      </c>
    </row>
    <row r="56" ht="15.75" spans="1:35">
      <c r="A56" s="361"/>
      <c r="B56" s="335"/>
      <c r="C56" s="336"/>
      <c r="D56" s="345" t="s">
        <v>65</v>
      </c>
      <c r="E56" s="277">
        <f ca="1">IFERROR(COUNTIFS(INDIRECT($B$1&amp;"!E:E"),1,INDIRECT($B$1&amp;"!O:O"),D56,INDIRECT($B$1&amp;"!A:A"),$A$55),"")</f>
        <v>0</v>
      </c>
      <c r="F56" s="277">
        <f ca="1">IFERROR(COUNTIFS(INDIRECT($B$1&amp;"!E:E"),2,INDIRECT($B$1&amp;"!O:O"),D56,INDIRECT($B$1&amp;"!A:A"),$A$55),"")</f>
        <v>0</v>
      </c>
      <c r="G56" s="346">
        <f ca="1" t="shared" si="30"/>
        <v>0</v>
      </c>
      <c r="H56" s="347" t="s">
        <v>68</v>
      </c>
      <c r="I56" s="381">
        <f ca="1">IFERROR(COUNTIFS(INDIRECT($B$1&amp;"!E:E"),1,INDIRECT($B$1&amp;"!R:R"),H56,INDIRECT($B$1&amp;"!A:A"),$A$55),"")</f>
        <v>0</v>
      </c>
      <c r="J56" s="381">
        <f ca="1">IFERROR(COUNTIFS(INDIRECT($B$1&amp;"!E:E"),2,INDIRECT($B$1&amp;"!R:R"),H56,INDIRECT($B$1&amp;"!A:A"),$A$55),"")</f>
        <v>0</v>
      </c>
      <c r="K56" s="409">
        <f ca="1" t="shared" si="31"/>
        <v>0</v>
      </c>
      <c r="L56" s="345" t="s">
        <v>68</v>
      </c>
      <c r="M56" s="382">
        <f ca="1">IFERROR(COUNTIFS(INDIRECT($B$1&amp;"!E:E"),1,INDIRECT($B$1&amp;"!T:T"),L56,INDIRECT($B$1&amp;"!A:A"),$A$55),"")</f>
        <v>0</v>
      </c>
      <c r="N56" s="382">
        <f ca="1">IFERROR(COUNTIFS(INDIRECT($B$1&amp;"!E:E"),2,INDIRECT($B$1&amp;"!T:T"),L56,INDIRECT($B$1&amp;"!A:A"),$A$55),"")</f>
        <v>0</v>
      </c>
      <c r="O56" s="346">
        <f ca="1" t="shared" si="32"/>
        <v>0</v>
      </c>
      <c r="P56" s="347" t="s">
        <v>68</v>
      </c>
      <c r="Q56" s="381">
        <f ca="1">IFERROR(COUNTIFS(INDIRECT($B$1&amp;"!E:E"),1,INDIRECT($B$1&amp;"!V:V"),P56,INDIRECT($B$1&amp;"!A:A"),$A$55),"")</f>
        <v>0</v>
      </c>
      <c r="R56" s="381">
        <f ca="1">IFERROR(COUNTIFS(INDIRECT($B$1&amp;"!E:E"),2,INDIRECT($B$1&amp;"!V:V"),P56,INDIRECT($B$1&amp;"!A:A"),$A$55),"")</f>
        <v>0</v>
      </c>
      <c r="S56" s="409">
        <f ca="1" t="shared" si="33"/>
        <v>0</v>
      </c>
      <c r="T56" s="345" t="s">
        <v>68</v>
      </c>
      <c r="U56" s="382">
        <f ca="1">IFERROR(COUNTIFS(INDIRECT($B$1&amp;"!E:E"),1,INDIRECT($B$1&amp;"!X:X"),T56,INDIRECT($B$1&amp;"!A:A"),$A$55),"")</f>
        <v>0</v>
      </c>
      <c r="V56" s="382">
        <f ca="1">IFERROR(COUNTIFS(INDIRECT($B$1&amp;"!E:E"),2,INDIRECT($B$1&amp;"!X:X"),T56,INDIRECT($B$1&amp;"!A:A"),$A$55),"")</f>
        <v>0</v>
      </c>
      <c r="W56" s="346">
        <f ca="1" t="shared" si="34"/>
        <v>0</v>
      </c>
      <c r="X56" s="347" t="s">
        <v>68</v>
      </c>
      <c r="Y56" s="381">
        <f ca="1">IFERROR(COUNTIFS(INDIRECT($B$1&amp;"!E:E"),1,INDIRECT($B$1&amp;"!Z:Z"),X56,INDIRECT($B$1&amp;"!A:A"),$A$55),"")</f>
        <v>0</v>
      </c>
      <c r="Z56" s="381">
        <f ca="1">IFERROR(COUNTIFS(INDIRECT($B$1&amp;"!E:E"),2,INDIRECT($B$1&amp;"!Z:Z"),X56,INDIRECT($B$1&amp;"!A:A"),$A$55),"")</f>
        <v>0</v>
      </c>
      <c r="AA56" s="409">
        <f ca="1" t="shared" si="35"/>
        <v>0</v>
      </c>
      <c r="AB56" s="345" t="s">
        <v>68</v>
      </c>
      <c r="AC56" s="277">
        <f ca="1">IFERROR(COUNTIFS(INDIRECT($B$1&amp;"!E:E"),1,INDIRECT($B$1&amp;"!AB:AB"),AB56,INDIRECT($B$1&amp;"!A:A"),$A$55),"")</f>
        <v>0</v>
      </c>
      <c r="AD56" s="277">
        <f ca="1">IFERROR(COUNTIFS(INDIRECT($B$1&amp;"!E:E"),2,INDIRECT($B$1&amp;"!AB:AB"),AB56,INDIRECT($B$1&amp;"!A:A"),$A$55),"")</f>
        <v>0</v>
      </c>
      <c r="AE56" s="346">
        <f ca="1" t="shared" si="36"/>
        <v>0</v>
      </c>
      <c r="AF56" s="347" t="s">
        <v>68</v>
      </c>
      <c r="AG56" s="381">
        <f ca="1">IFERROR(COUNTIFS(INDIRECT($B$1&amp;"!E:E"),1,INDIRECT($B$1&amp;"!AF:AF"),AF56,INDIRECT($B$1&amp;"!A:A"),$A$55),"")</f>
        <v>0</v>
      </c>
      <c r="AH56" s="381">
        <f ca="1">IFERROR(COUNTIFS(INDIRECT($B$1&amp;"!E:E"),2,INDIRECT($B$1&amp;"!AF:AF"),AF56,INDIRECT($B$1&amp;"!A:A"),$A$55),"")</f>
        <v>0</v>
      </c>
      <c r="AI56" s="409">
        <f ca="1" t="shared" si="37"/>
        <v>0</v>
      </c>
    </row>
    <row r="57" ht="15.75" spans="1:35">
      <c r="A57" s="361"/>
      <c r="B57" s="349" t="s">
        <v>358</v>
      </c>
      <c r="C57" s="336">
        <f ca="1">IFERROR(COUNTIFS(INDIRECT($B$1&amp;"!A:A"),A55,INDIRECT($B$1&amp;"!E:E"),"1"),"")</f>
        <v>0</v>
      </c>
      <c r="D57" s="345" t="s">
        <v>53</v>
      </c>
      <c r="E57" s="277">
        <f ca="1">IFERROR(COUNTIFS(INDIRECT($B$1&amp;"!E:E"),1,INDIRECT($B$1&amp;"!O:O"),D57,INDIRECT($B$1&amp;"!A:A"),$A$55),"")</f>
        <v>0</v>
      </c>
      <c r="F57" s="277">
        <f ca="1">IFERROR(COUNTIFS(INDIRECT($B$1&amp;"!E:E"),2,INDIRECT($B$1&amp;"!O:O"),D57,INDIRECT($B$1&amp;"!A:A"),$A$55),"")</f>
        <v>0</v>
      </c>
      <c r="G57" s="346">
        <f ca="1" t="shared" si="30"/>
        <v>0</v>
      </c>
      <c r="H57" s="347" t="s">
        <v>86</v>
      </c>
      <c r="I57" s="381">
        <f ca="1">IFERROR(COUNTIFS(INDIRECT($B$1&amp;"!E:E"),1,INDIRECT($B$1&amp;"!R:R"),H57,INDIRECT($B$1&amp;"!A:A"),$A$55),"")</f>
        <v>0</v>
      </c>
      <c r="J57" s="381">
        <f ca="1">IFERROR(COUNTIFS(INDIRECT($B$1&amp;"!E:E"),2,INDIRECT($B$1&amp;"!R:R"),H57,INDIRECT($B$1&amp;"!A:A"),$A$55),"")</f>
        <v>0</v>
      </c>
      <c r="K57" s="409">
        <f ca="1" t="shared" si="31"/>
        <v>0</v>
      </c>
      <c r="L57" s="345" t="s">
        <v>86</v>
      </c>
      <c r="M57" s="382">
        <f ca="1">IFERROR(COUNTIFS(INDIRECT($B$1&amp;"!E:E"),1,INDIRECT($B$1&amp;"!T:T"),L57,INDIRECT($B$1&amp;"!A:A"),$A$55),"")</f>
        <v>0</v>
      </c>
      <c r="N57" s="382">
        <f ca="1">IFERROR(COUNTIFS(INDIRECT($B$1&amp;"!E:E"),2,INDIRECT($B$1&amp;"!T:T"),L57,INDIRECT($B$1&amp;"!A:A"),$A$55),"")</f>
        <v>0</v>
      </c>
      <c r="O57" s="346">
        <f ca="1" t="shared" si="32"/>
        <v>0</v>
      </c>
      <c r="P57" s="347" t="s">
        <v>86</v>
      </c>
      <c r="Q57" s="381">
        <f ca="1">IFERROR(COUNTIFS(INDIRECT($B$1&amp;"!E:E"),1,INDIRECT($B$1&amp;"!V:V"),P57,INDIRECT($B$1&amp;"!A:A"),$A$55),"")</f>
        <v>0</v>
      </c>
      <c r="R57" s="381">
        <f ca="1">IFERROR(COUNTIFS(INDIRECT($B$1&amp;"!E:E"),2,INDIRECT($B$1&amp;"!V:V"),P57,INDIRECT($B$1&amp;"!A:A"),$A$55),"")</f>
        <v>0</v>
      </c>
      <c r="S57" s="409">
        <f ca="1" t="shared" si="33"/>
        <v>0</v>
      </c>
      <c r="T57" s="345" t="s">
        <v>86</v>
      </c>
      <c r="U57" s="382">
        <f ca="1">IFERROR(COUNTIFS(INDIRECT($B$1&amp;"!E:E"),1,INDIRECT($B$1&amp;"!X:X"),T57,INDIRECT($B$1&amp;"!A:A"),$A$55),"")</f>
        <v>0</v>
      </c>
      <c r="V57" s="382">
        <f ca="1">IFERROR(COUNTIFS(INDIRECT($B$1&amp;"!E:E"),2,INDIRECT($B$1&amp;"!X:X"),T57,INDIRECT($B$1&amp;"!A:A"),$A$55),"")</f>
        <v>0</v>
      </c>
      <c r="W57" s="346">
        <f ca="1" t="shared" si="34"/>
        <v>0</v>
      </c>
      <c r="X57" s="347" t="s">
        <v>86</v>
      </c>
      <c r="Y57" s="381">
        <f ca="1">IFERROR(COUNTIFS(INDIRECT($B$1&amp;"!E:E"),1,INDIRECT($B$1&amp;"!Z:Z"),X57,INDIRECT($B$1&amp;"!A:A"),$A$55),"")</f>
        <v>0</v>
      </c>
      <c r="Z57" s="381">
        <f ca="1">IFERROR(COUNTIFS(INDIRECT($B$1&amp;"!E:E"),2,INDIRECT($B$1&amp;"!Z:Z"),X57,INDIRECT($B$1&amp;"!A:A"),$A$55),"")</f>
        <v>0</v>
      </c>
      <c r="AA57" s="409">
        <f ca="1" t="shared" si="35"/>
        <v>0</v>
      </c>
      <c r="AB57" s="345" t="s">
        <v>86</v>
      </c>
      <c r="AC57" s="277">
        <f ca="1">IFERROR(COUNTIFS(INDIRECT($B$1&amp;"!E:E"),1,INDIRECT($B$1&amp;"!AB:AB"),AB57,INDIRECT($B$1&amp;"!A:A"),$A$55),"")</f>
        <v>0</v>
      </c>
      <c r="AD57" s="277">
        <f ca="1">IFERROR(COUNTIFS(INDIRECT($B$1&amp;"!E:E"),2,INDIRECT($B$1&amp;"!AB:AB"),AB57,INDIRECT($B$1&amp;"!A:A"),$A$55),"")</f>
        <v>0</v>
      </c>
      <c r="AE57" s="346">
        <f ca="1" t="shared" si="36"/>
        <v>0</v>
      </c>
      <c r="AF57" s="347" t="s">
        <v>86</v>
      </c>
      <c r="AG57" s="381">
        <f ca="1">IFERROR(COUNTIFS(INDIRECT($B$1&amp;"!E:E"),1,INDIRECT($B$1&amp;"!AF:AF"),AF57,INDIRECT($B$1&amp;"!A:A"),$A$55),"")</f>
        <v>0</v>
      </c>
      <c r="AH57" s="381">
        <f ca="1">IFERROR(COUNTIFS(INDIRECT($B$1&amp;"!E:E"),2,INDIRECT($B$1&amp;"!AF:AF"),AF57,INDIRECT($B$1&amp;"!A:A"),$A$55),"")</f>
        <v>0</v>
      </c>
      <c r="AI57" s="409">
        <f ca="1" t="shared" si="37"/>
        <v>0</v>
      </c>
    </row>
    <row r="58" ht="15.75" spans="1:35">
      <c r="A58" s="361"/>
      <c r="B58" s="349"/>
      <c r="C58" s="336"/>
      <c r="D58" s="345" t="s">
        <v>76</v>
      </c>
      <c r="E58" s="277">
        <f ca="1">IFERROR(COUNTIFS(INDIRECT($B$1&amp;"!E:E"),1,INDIRECT($B$1&amp;"!O:O"),D58,INDIRECT($B$1&amp;"!A:A"),$A$55),"")</f>
        <v>0</v>
      </c>
      <c r="F58" s="277">
        <f ca="1">IFERROR(COUNTIFS(INDIRECT($B$1&amp;"!E:E"),2,INDIRECT($B$1&amp;"!O:O"),D58,INDIRECT($B$1&amp;"!A:A"),$A$55),"")</f>
        <v>0</v>
      </c>
      <c r="G58" s="346">
        <f ca="1" t="shared" si="30"/>
        <v>0</v>
      </c>
      <c r="H58" s="347" t="s">
        <v>153</v>
      </c>
      <c r="I58" s="381">
        <f ca="1">IFERROR(COUNTIFS(INDIRECT($B$1&amp;"!E:E"),1,INDIRECT($B$1&amp;"!R:R"),H58,INDIRECT($B$1&amp;"!A:A"),$A$55),"")</f>
        <v>0</v>
      </c>
      <c r="J58" s="381">
        <f ca="1">IFERROR(COUNTIFS(INDIRECT($B$1&amp;"!E:E"),2,INDIRECT($B$1&amp;"!R:R"),H58,INDIRECT($B$1&amp;"!A:A"),$A$55),"")</f>
        <v>0</v>
      </c>
      <c r="K58" s="409">
        <f ca="1" t="shared" si="31"/>
        <v>0</v>
      </c>
      <c r="L58" s="345" t="s">
        <v>153</v>
      </c>
      <c r="M58" s="382">
        <f ca="1">IFERROR(COUNTIFS(INDIRECT($B$1&amp;"!E:E"),1,INDIRECT($B$1&amp;"!T:T"),L58,INDIRECT($B$1&amp;"!A:A"),$A$55),"")</f>
        <v>0</v>
      </c>
      <c r="N58" s="382">
        <f ca="1">IFERROR(COUNTIFS(INDIRECT($B$1&amp;"!E:E"),2,INDIRECT($B$1&amp;"!T:T"),L58,INDIRECT($B$1&amp;"!A:A"),$A$55),"")</f>
        <v>0</v>
      </c>
      <c r="O58" s="346">
        <f ca="1" t="shared" si="32"/>
        <v>0</v>
      </c>
      <c r="P58" s="347" t="s">
        <v>153</v>
      </c>
      <c r="Q58" s="381">
        <f ca="1">IFERROR(COUNTIFS(INDIRECT($B$1&amp;"!E:E"),1,INDIRECT($B$1&amp;"!V:V"),P58,INDIRECT($B$1&amp;"!A:A"),$A$55),"")</f>
        <v>0</v>
      </c>
      <c r="R58" s="381">
        <f ca="1">IFERROR(COUNTIFS(INDIRECT($B$1&amp;"!E:E"),2,INDIRECT($B$1&amp;"!V:V"),P58,INDIRECT($B$1&amp;"!A:A"),$A$55),"")</f>
        <v>0</v>
      </c>
      <c r="S58" s="409">
        <f ca="1" t="shared" si="33"/>
        <v>0</v>
      </c>
      <c r="T58" s="345" t="s">
        <v>153</v>
      </c>
      <c r="U58" s="382">
        <f ca="1">IFERROR(COUNTIFS(INDIRECT($B$1&amp;"!E:E"),1,INDIRECT($B$1&amp;"!X:X"),T58,INDIRECT($B$1&amp;"!A:A"),$A$55),"")</f>
        <v>0</v>
      </c>
      <c r="V58" s="382">
        <f ca="1">IFERROR(COUNTIFS(INDIRECT($B$1&amp;"!E:E"),2,INDIRECT($B$1&amp;"!X:X"),T58,INDIRECT($B$1&amp;"!A:A"),$A$55),"")</f>
        <v>0</v>
      </c>
      <c r="W58" s="346">
        <f ca="1" t="shared" si="34"/>
        <v>0</v>
      </c>
      <c r="X58" s="347" t="s">
        <v>153</v>
      </c>
      <c r="Y58" s="381">
        <f ca="1">IFERROR(COUNTIFS(INDIRECT($B$1&amp;"!E:E"),1,INDIRECT($B$1&amp;"!Z:Z"),X58,INDIRECT($B$1&amp;"!A:A"),$A$55),"")</f>
        <v>0</v>
      </c>
      <c r="Z58" s="381">
        <f ca="1">IFERROR(COUNTIFS(INDIRECT($B$1&amp;"!E:E"),2,INDIRECT($B$1&amp;"!Z:Z"),X58,INDIRECT($B$1&amp;"!A:A"),$A$55),"")</f>
        <v>0</v>
      </c>
      <c r="AA58" s="409">
        <f ca="1" t="shared" si="35"/>
        <v>0</v>
      </c>
      <c r="AB58" s="345" t="s">
        <v>153</v>
      </c>
      <c r="AC58" s="277">
        <f ca="1">IFERROR(COUNTIFS(INDIRECT($B$1&amp;"!E:E"),1,INDIRECT($B$1&amp;"!AB:AB"),AB58,INDIRECT($B$1&amp;"!A:A"),$A$55),"")</f>
        <v>0</v>
      </c>
      <c r="AD58" s="277">
        <f ca="1">IFERROR(COUNTIFS(INDIRECT($B$1&amp;"!E:E"),2,INDIRECT($B$1&amp;"!AB:AB"),AB58,INDIRECT($B$1&amp;"!A:A"),$A$55),"")</f>
        <v>0</v>
      </c>
      <c r="AE58" s="346">
        <f ca="1" t="shared" si="36"/>
        <v>0</v>
      </c>
      <c r="AF58" s="347" t="s">
        <v>153</v>
      </c>
      <c r="AG58" s="381">
        <f ca="1">IFERROR(COUNTIFS(INDIRECT($B$1&amp;"!E:E"),1,INDIRECT($B$1&amp;"!AF:AF"),AF58,INDIRECT($B$1&amp;"!A:A"),$A$55),"")</f>
        <v>0</v>
      </c>
      <c r="AH58" s="381">
        <f ca="1">IFERROR(COUNTIFS(INDIRECT($B$1&amp;"!E:E"),2,INDIRECT($B$1&amp;"!AF:AF"),AF58,INDIRECT($B$1&amp;"!A:A"),$A$55),"")</f>
        <v>0</v>
      </c>
      <c r="AI58" s="409">
        <f ca="1" t="shared" si="37"/>
        <v>0</v>
      </c>
    </row>
    <row r="59" ht="15.75" spans="1:35">
      <c r="A59" s="361"/>
      <c r="B59" s="349" t="s">
        <v>359</v>
      </c>
      <c r="C59" s="336">
        <f ca="1">IFERROR(COUNTIFS(INDIRECT($B$1&amp;"!A:A"),A55,INDIRECT($B$1&amp;"!E:E"),"2"),"")</f>
        <v>0</v>
      </c>
      <c r="D59" s="350" t="s">
        <v>347</v>
      </c>
      <c r="E59" s="277">
        <f ca="1" t="shared" ref="E59:J59" si="38">SUM(E55:E58)</f>
        <v>0</v>
      </c>
      <c r="F59" s="277">
        <f ca="1" t="shared" si="38"/>
        <v>0</v>
      </c>
      <c r="G59" s="346">
        <f ca="1" t="shared" si="30"/>
        <v>0</v>
      </c>
      <c r="H59" s="351" t="s">
        <v>347</v>
      </c>
      <c r="I59" s="278">
        <f ca="1" t="shared" si="38"/>
        <v>0</v>
      </c>
      <c r="J59" s="278">
        <f ca="1" t="shared" si="38"/>
        <v>0</v>
      </c>
      <c r="K59" s="409">
        <f ca="1" t="shared" si="31"/>
        <v>0</v>
      </c>
      <c r="L59" s="350" t="s">
        <v>347</v>
      </c>
      <c r="M59" s="277">
        <f ca="1" t="shared" ref="M59:R59" si="39">SUM(M55:M58)</f>
        <v>0</v>
      </c>
      <c r="N59" s="277">
        <f ca="1" t="shared" si="39"/>
        <v>0</v>
      </c>
      <c r="O59" s="346">
        <f ca="1" t="shared" si="32"/>
        <v>0</v>
      </c>
      <c r="P59" s="351" t="s">
        <v>347</v>
      </c>
      <c r="Q59" s="278">
        <f ca="1" t="shared" si="39"/>
        <v>0</v>
      </c>
      <c r="R59" s="278">
        <f ca="1" t="shared" si="39"/>
        <v>0</v>
      </c>
      <c r="S59" s="409">
        <f ca="1" t="shared" si="33"/>
        <v>0</v>
      </c>
      <c r="T59" s="350" t="s">
        <v>347</v>
      </c>
      <c r="U59" s="277">
        <f ca="1" t="shared" ref="U59:Z59" si="40">SUM(U55:U58)</f>
        <v>0</v>
      </c>
      <c r="V59" s="277">
        <f ca="1" t="shared" si="40"/>
        <v>0</v>
      </c>
      <c r="W59" s="346">
        <f ca="1" t="shared" si="34"/>
        <v>0</v>
      </c>
      <c r="X59" s="351" t="s">
        <v>347</v>
      </c>
      <c r="Y59" s="278">
        <f ca="1" t="shared" si="40"/>
        <v>0</v>
      </c>
      <c r="Z59" s="278">
        <f ca="1" t="shared" si="40"/>
        <v>0</v>
      </c>
      <c r="AA59" s="409">
        <f ca="1" t="shared" si="35"/>
        <v>0</v>
      </c>
      <c r="AB59" s="350" t="s">
        <v>347</v>
      </c>
      <c r="AC59" s="277">
        <f ca="1" t="shared" ref="AC59:AH59" si="41">SUM(AC55:AC58)</f>
        <v>0</v>
      </c>
      <c r="AD59" s="277">
        <f ca="1" t="shared" si="41"/>
        <v>0</v>
      </c>
      <c r="AE59" s="346">
        <f ca="1" t="shared" si="36"/>
        <v>0</v>
      </c>
      <c r="AF59" s="351" t="s">
        <v>347</v>
      </c>
      <c r="AG59" s="278">
        <f ca="1" t="shared" si="41"/>
        <v>0</v>
      </c>
      <c r="AH59" s="278">
        <f ca="1" t="shared" si="41"/>
        <v>0</v>
      </c>
      <c r="AI59" s="409">
        <f ca="1" t="shared" si="37"/>
        <v>0</v>
      </c>
    </row>
    <row r="60" ht="15.75" spans="1:35">
      <c r="A60" s="362"/>
      <c r="B60" s="353"/>
      <c r="C60" s="336"/>
      <c r="D60" s="354" t="s">
        <v>348</v>
      </c>
      <c r="E60" s="355">
        <f ca="1">IFERROR(IF(SUM(E55:E58)=0,0,E58/SUM(E55:E58)),"")</f>
        <v>0</v>
      </c>
      <c r="F60" s="355">
        <f ca="1">IFERROR(IF(SUM(F55:F58)=0,0,F58/SUM(F55:F58)),"")</f>
        <v>0</v>
      </c>
      <c r="G60" s="356">
        <f ca="1">IFERROR(SUM(E58:F58)/SUM(E55:F58),0)</f>
        <v>0</v>
      </c>
      <c r="H60" s="357" t="s">
        <v>337</v>
      </c>
      <c r="I60" s="410">
        <f ca="1" t="shared" ref="I60:N60" si="42">IFERROR(IF(SUM(I55:I58)=0,0,SUM(I55:I56)/SUM(I55:I58)),"")</f>
        <v>0</v>
      </c>
      <c r="J60" s="410">
        <f ca="1" t="shared" si="42"/>
        <v>0</v>
      </c>
      <c r="K60" s="411">
        <f ca="1">IFERROR(SUM(I55:J56)/SUM(I55:J58),0)</f>
        <v>0</v>
      </c>
      <c r="L60" s="354" t="s">
        <v>337</v>
      </c>
      <c r="M60" s="355">
        <f ca="1" t="shared" si="42"/>
        <v>0</v>
      </c>
      <c r="N60" s="355">
        <f ca="1" t="shared" si="42"/>
        <v>0</v>
      </c>
      <c r="O60" s="356">
        <f ca="1">IFERROR(SUM(M55:N56)/SUM(M55:N58),0)</f>
        <v>0</v>
      </c>
      <c r="P60" s="357" t="s">
        <v>337</v>
      </c>
      <c r="Q60" s="410">
        <f ca="1" t="shared" ref="Q60:V60" si="43">IFERROR(IF(SUM(Q55:Q58)=0,0,SUM(Q55:Q56)/SUM(Q55:Q58)),"")</f>
        <v>0</v>
      </c>
      <c r="R60" s="410">
        <f ca="1" t="shared" si="43"/>
        <v>0</v>
      </c>
      <c r="S60" s="411">
        <f ca="1">IFERROR(SUM(Q55:R56)/SUM(Q55:R58),0)</f>
        <v>0</v>
      </c>
      <c r="T60" s="354" t="s">
        <v>337</v>
      </c>
      <c r="U60" s="355">
        <f ca="1" t="shared" si="43"/>
        <v>0</v>
      </c>
      <c r="V60" s="355">
        <f ca="1" t="shared" si="43"/>
        <v>0</v>
      </c>
      <c r="W60" s="356">
        <f ca="1">IFERROR(SUM(U55:V56)/SUM(U55:V58),0)</f>
        <v>0</v>
      </c>
      <c r="X60" s="357" t="s">
        <v>337</v>
      </c>
      <c r="Y60" s="410">
        <f ca="1" t="shared" ref="Y60:AD60" si="44">IFERROR(IF(SUM(Y55:Y58)=0,0,SUM(Y55:Y56)/SUM(Y55:Y58)),"")</f>
        <v>0</v>
      </c>
      <c r="Z60" s="410">
        <f ca="1" t="shared" si="44"/>
        <v>0</v>
      </c>
      <c r="AA60" s="411">
        <f ca="1">IFERROR(SUM(Y55:Z56)/SUM(Y55:Z58),0)</f>
        <v>0</v>
      </c>
      <c r="AB60" s="354" t="s">
        <v>337</v>
      </c>
      <c r="AC60" s="355">
        <f ca="1" t="shared" si="44"/>
        <v>0</v>
      </c>
      <c r="AD60" s="355">
        <f ca="1" t="shared" si="44"/>
        <v>0</v>
      </c>
      <c r="AE60" s="356">
        <f ca="1">IFERROR(SUM(AC55:AD56)/SUM(AC55:AD58),0)</f>
        <v>0</v>
      </c>
      <c r="AF60" s="357" t="s">
        <v>337</v>
      </c>
      <c r="AG60" s="410">
        <f ca="1">IFERROR(IF(SUM(AG55:AG58)=0,0,SUM(AG55:AG56)/SUM(AG55:AG58)),"")</f>
        <v>0</v>
      </c>
      <c r="AH60" s="410">
        <f ca="1">IFERROR(IF(SUM(AH55:AH58)=0,0,SUM(AH55:AH56)/SUM(AH55:AH58)),"")</f>
        <v>0</v>
      </c>
      <c r="AI60" s="411">
        <f ca="1">IFERROR(SUM(AG55:AH56)/SUM(AG55:AH58),0)</f>
        <v>0</v>
      </c>
    </row>
    <row r="61" ht="15.75"/>
    <row r="62" ht="15.75" spans="1:35">
      <c r="A62" s="358" t="s">
        <v>349</v>
      </c>
      <c r="B62" s="335" t="s">
        <v>356</v>
      </c>
      <c r="C62" s="336">
        <f ca="1">IFERROR(COUNTIFS(INDIRECT($B$1&amp;"!A:A"),A64,INDIRECT($B$1&amp;"!E:E"),"&lt;&gt;"),"")</f>
        <v>0</v>
      </c>
      <c r="D62" s="337" t="s">
        <v>317</v>
      </c>
      <c r="E62" s="337"/>
      <c r="F62" s="337"/>
      <c r="G62" s="338"/>
      <c r="H62" s="339" t="s">
        <v>302</v>
      </c>
      <c r="I62" s="405"/>
      <c r="J62" s="405"/>
      <c r="K62" s="343"/>
      <c r="L62" s="406" t="s">
        <v>303</v>
      </c>
      <c r="M62" s="337"/>
      <c r="N62" s="337"/>
      <c r="O62" s="338"/>
      <c r="P62" s="339" t="s">
        <v>357</v>
      </c>
      <c r="Q62" s="405"/>
      <c r="R62" s="405"/>
      <c r="S62" s="343"/>
      <c r="T62" s="406" t="s">
        <v>342</v>
      </c>
      <c r="U62" s="337"/>
      <c r="V62" s="337"/>
      <c r="W62" s="338"/>
      <c r="X62" s="339" t="s">
        <v>313</v>
      </c>
      <c r="Y62" s="405"/>
      <c r="Z62" s="405"/>
      <c r="AA62" s="343"/>
      <c r="AB62" s="406" t="s">
        <v>343</v>
      </c>
      <c r="AC62" s="337"/>
      <c r="AD62" s="337"/>
      <c r="AE62" s="338"/>
      <c r="AF62" s="339" t="s">
        <v>333</v>
      </c>
      <c r="AG62" s="405"/>
      <c r="AH62" s="405"/>
      <c r="AI62" s="343"/>
    </row>
    <row r="63" ht="15.75" spans="1:35">
      <c r="A63" s="359"/>
      <c r="B63" s="335"/>
      <c r="C63" s="336"/>
      <c r="D63" s="338" t="s">
        <v>21</v>
      </c>
      <c r="E63" s="341" t="s">
        <v>344</v>
      </c>
      <c r="F63" s="341" t="s">
        <v>345</v>
      </c>
      <c r="G63" s="342" t="s">
        <v>346</v>
      </c>
      <c r="H63" s="343" t="s">
        <v>21</v>
      </c>
      <c r="I63" s="407" t="s">
        <v>344</v>
      </c>
      <c r="J63" s="407" t="s">
        <v>345</v>
      </c>
      <c r="K63" s="408" t="s">
        <v>346</v>
      </c>
      <c r="L63" s="338" t="s">
        <v>21</v>
      </c>
      <c r="M63" s="341" t="s">
        <v>344</v>
      </c>
      <c r="N63" s="341" t="s">
        <v>345</v>
      </c>
      <c r="O63" s="342" t="s">
        <v>346</v>
      </c>
      <c r="P63" s="343" t="s">
        <v>21</v>
      </c>
      <c r="Q63" s="407" t="s">
        <v>344</v>
      </c>
      <c r="R63" s="407" t="s">
        <v>345</v>
      </c>
      <c r="S63" s="408" t="s">
        <v>346</v>
      </c>
      <c r="T63" s="338" t="s">
        <v>21</v>
      </c>
      <c r="U63" s="341" t="s">
        <v>344</v>
      </c>
      <c r="V63" s="341" t="s">
        <v>345</v>
      </c>
      <c r="W63" s="342" t="s">
        <v>346</v>
      </c>
      <c r="X63" s="343" t="s">
        <v>21</v>
      </c>
      <c r="Y63" s="407" t="s">
        <v>344</v>
      </c>
      <c r="Z63" s="407" t="s">
        <v>345</v>
      </c>
      <c r="AA63" s="408" t="s">
        <v>346</v>
      </c>
      <c r="AB63" s="338" t="s">
        <v>21</v>
      </c>
      <c r="AC63" s="341" t="s">
        <v>344</v>
      </c>
      <c r="AD63" s="341" t="s">
        <v>345</v>
      </c>
      <c r="AE63" s="342" t="s">
        <v>346</v>
      </c>
      <c r="AF63" s="343" t="s">
        <v>21</v>
      </c>
      <c r="AG63" s="407" t="s">
        <v>344</v>
      </c>
      <c r="AH63" s="407" t="s">
        <v>345</v>
      </c>
      <c r="AI63" s="408" t="s">
        <v>346</v>
      </c>
    </row>
    <row r="64" ht="15.75" spans="1:35">
      <c r="A64" s="360" t="str">
        <f>VLOOKUP($B$1,{"一年级",1;"二年级",2;"三年级",3;"四年级",4;"五年级",5;"六年级",6},2,0)&amp;"03"</f>
        <v>103</v>
      </c>
      <c r="B64" s="335"/>
      <c r="C64" s="336"/>
      <c r="D64" s="345" t="s">
        <v>41</v>
      </c>
      <c r="E64" s="277">
        <f ca="1">IFERROR(COUNTIFS(INDIRECT($B$1&amp;"!E:E"),1,INDIRECT($B$1&amp;"!O:O"),D64,INDIRECT($B$1&amp;"!A:A"),$A$64),"")</f>
        <v>0</v>
      </c>
      <c r="F64" s="277">
        <f ca="1">IFERROR(COUNTIFS(INDIRECT($B$1&amp;"!E:E"),2,INDIRECT($B$1&amp;"!O:O"),D64,INDIRECT($B$1&amp;"!A:A"),$A$64),"")</f>
        <v>0</v>
      </c>
      <c r="G64" s="346">
        <f ca="1" t="shared" ref="G64:G68" si="45">IFERROR(SUM(E64:F64),"")</f>
        <v>0</v>
      </c>
      <c r="H64" s="347" t="s">
        <v>31</v>
      </c>
      <c r="I64" s="381">
        <f ca="1">IFERROR(COUNTIFS(INDIRECT($B$1&amp;"!E:E"),1,INDIRECT($B$1&amp;"!R:R"),H64,INDIRECT($B$1&amp;"!A:A"),$A$64),"")</f>
        <v>0</v>
      </c>
      <c r="J64" s="381">
        <f ca="1">IFERROR(COUNTIFS(INDIRECT($B$1&amp;"!E:E"),2,INDIRECT($B$1&amp;"!R:R"),H64,INDIRECT($B$1&amp;"!A:A"),$A$64),"")</f>
        <v>0</v>
      </c>
      <c r="K64" s="409">
        <f ca="1" t="shared" ref="K64:K68" si="46">IFERROR(SUM(I64:J64),"")</f>
        <v>0</v>
      </c>
      <c r="L64" s="345" t="s">
        <v>31</v>
      </c>
      <c r="M64" s="382">
        <f ca="1">IFERROR(COUNTIFS(INDIRECT($B$1&amp;"!E:E"),1,INDIRECT($B$1&amp;"!T:T"),L64,INDIRECT($B$1&amp;"!A:A"),$A$64),"")</f>
        <v>0</v>
      </c>
      <c r="N64" s="382">
        <f ca="1">IFERROR(COUNTIFS(INDIRECT($B$1&amp;"!E:E"),2,INDIRECT($B$1&amp;"!T:T"),L64,INDIRECT($B$1&amp;"!A:A"),$A$64),"")</f>
        <v>0</v>
      </c>
      <c r="O64" s="346">
        <f ca="1" t="shared" ref="O64:O68" si="47">IFERROR(SUM(M64:N64),"")</f>
        <v>0</v>
      </c>
      <c r="P64" s="347" t="s">
        <v>31</v>
      </c>
      <c r="Q64" s="381">
        <f ca="1">IFERROR(COUNTIFS(INDIRECT($B$1&amp;"!E:E"),1,INDIRECT($B$1&amp;"!V:V"),P64,INDIRECT($B$1&amp;"!A:A"),$A$64),"")</f>
        <v>0</v>
      </c>
      <c r="R64" s="381">
        <f ca="1">IFERROR(COUNTIFS(INDIRECT($B$1&amp;"!E:E"),2,INDIRECT($B$1&amp;"!V:V"),P64,INDIRECT($B$1&amp;"!A:A"),$A$64),"")</f>
        <v>0</v>
      </c>
      <c r="S64" s="409">
        <f ca="1" t="shared" ref="S64:S68" si="48">IFERROR(SUM(Q64:R64),"")</f>
        <v>0</v>
      </c>
      <c r="T64" s="345" t="s">
        <v>31</v>
      </c>
      <c r="U64" s="382">
        <f ca="1">IFERROR(COUNTIFS(INDIRECT($B$1&amp;"!E:E"),1,INDIRECT($B$1&amp;"!X:X"),T64,INDIRECT($B$1&amp;"!A:A"),$A$64),"")</f>
        <v>0</v>
      </c>
      <c r="V64" s="382">
        <f ca="1">IFERROR(COUNTIFS(INDIRECT($B$1&amp;"!E:E"),2,INDIRECT($B$1&amp;"!X:X"),T64,INDIRECT($B$1&amp;"!A:A"),$A$64),"")</f>
        <v>0</v>
      </c>
      <c r="W64" s="346">
        <f ca="1" t="shared" ref="W64:W68" si="49">IFERROR(SUM(U64:V64),"")</f>
        <v>0</v>
      </c>
      <c r="X64" s="347" t="s">
        <v>31</v>
      </c>
      <c r="Y64" s="381">
        <f ca="1">IFERROR(COUNTIFS(INDIRECT($B$1&amp;"!E:E"),1,INDIRECT($B$1&amp;"!Z:Z"),X64,INDIRECT($B$1&amp;"!A:A"),$A$64),"")</f>
        <v>0</v>
      </c>
      <c r="Z64" s="381">
        <f ca="1">IFERROR(COUNTIFS(INDIRECT($B$1&amp;"!E:E"),2,INDIRECT($B$1&amp;"!Z:Z"),X64,INDIRECT($B$1&amp;"!A:A"),$A$64),"")</f>
        <v>0</v>
      </c>
      <c r="AA64" s="409">
        <f ca="1" t="shared" ref="AA64:AA68" si="50">IFERROR(SUM(Y64:Z64),"")</f>
        <v>0</v>
      </c>
      <c r="AB64" s="345" t="s">
        <v>31</v>
      </c>
      <c r="AC64" s="277">
        <f ca="1">IFERROR(COUNTIFS(INDIRECT($B$1&amp;"!E:E"),1,INDIRECT($B$1&amp;"!AB:AB"),AB64,INDIRECT($B$1&amp;"!A:A"),$A$64),"")</f>
        <v>0</v>
      </c>
      <c r="AD64" s="277">
        <f ca="1">IFERROR(COUNTIFS(INDIRECT($B$1&amp;"!E:E"),2,INDIRECT($B$1&amp;"!AB:AB"),AB64,INDIRECT($B$1&amp;"!A:A"),$A$64),"")</f>
        <v>0</v>
      </c>
      <c r="AE64" s="346">
        <f ca="1" t="shared" ref="AE64:AE68" si="51">IFERROR(SUM(AC64:AD64),"")</f>
        <v>0</v>
      </c>
      <c r="AF64" s="347" t="s">
        <v>31</v>
      </c>
      <c r="AG64" s="381">
        <f ca="1">IFERROR(COUNTIFS(INDIRECT($B$1&amp;"!E:E"),1,INDIRECT($B$1&amp;"!AF:AF"),AF64,INDIRECT($B$1&amp;"!A:A"),$A$64),"")</f>
        <v>0</v>
      </c>
      <c r="AH64" s="381">
        <f ca="1">IFERROR(COUNTIFS(INDIRECT($B$1&amp;"!E:E"),2,INDIRECT($B$1&amp;"!AF:AF"),AF64,INDIRECT($B$1&amp;"!A:A"),$A$64),"")</f>
        <v>0</v>
      </c>
      <c r="AI64" s="409">
        <f ca="1" t="shared" ref="AI64:AI68" si="52">IFERROR(SUM(AG64:AH64),"")</f>
        <v>0</v>
      </c>
    </row>
    <row r="65" ht="15.75" spans="1:35">
      <c r="A65" s="361"/>
      <c r="B65" s="335"/>
      <c r="C65" s="336"/>
      <c r="D65" s="345" t="s">
        <v>65</v>
      </c>
      <c r="E65" s="277">
        <f ca="1">IFERROR(COUNTIFS(INDIRECT($B$1&amp;"!E:E"),1,INDIRECT($B$1&amp;"!O:O"),D65,INDIRECT($B$1&amp;"!A:A"),$A$64),"")</f>
        <v>0</v>
      </c>
      <c r="F65" s="277">
        <f ca="1">IFERROR(COUNTIFS(INDIRECT($B$1&amp;"!E:E"),2,INDIRECT($B$1&amp;"!O:O"),D65,INDIRECT($B$1&amp;"!A:A"),$A$64),"")</f>
        <v>0</v>
      </c>
      <c r="G65" s="346">
        <f ca="1" t="shared" si="45"/>
        <v>0</v>
      </c>
      <c r="H65" s="347" t="s">
        <v>68</v>
      </c>
      <c r="I65" s="381">
        <f ca="1">IFERROR(COUNTIFS(INDIRECT($B$1&amp;"!E:E"),1,INDIRECT($B$1&amp;"!R:R"),H65,INDIRECT($B$1&amp;"!A:A"),$A$64),"")</f>
        <v>0</v>
      </c>
      <c r="J65" s="381">
        <f ca="1">IFERROR(COUNTIFS(INDIRECT($B$1&amp;"!E:E"),2,INDIRECT($B$1&amp;"!R:R"),H65,INDIRECT($B$1&amp;"!A:A"),$A$64),"")</f>
        <v>0</v>
      </c>
      <c r="K65" s="409">
        <f ca="1" t="shared" si="46"/>
        <v>0</v>
      </c>
      <c r="L65" s="345" t="s">
        <v>68</v>
      </c>
      <c r="M65" s="382">
        <f ca="1">IFERROR(COUNTIFS(INDIRECT($B$1&amp;"!E:E"),1,INDIRECT($B$1&amp;"!T:T"),L65,INDIRECT($B$1&amp;"!A:A"),$A$64),"")</f>
        <v>0</v>
      </c>
      <c r="N65" s="382">
        <f ca="1">IFERROR(COUNTIFS(INDIRECT($B$1&amp;"!E:E"),2,INDIRECT($B$1&amp;"!T:T"),L65,INDIRECT($B$1&amp;"!A:A"),$A$64),"")</f>
        <v>0</v>
      </c>
      <c r="O65" s="346">
        <f ca="1" t="shared" si="47"/>
        <v>0</v>
      </c>
      <c r="P65" s="347" t="s">
        <v>68</v>
      </c>
      <c r="Q65" s="381">
        <f ca="1">IFERROR(COUNTIFS(INDIRECT($B$1&amp;"!E:E"),1,INDIRECT($B$1&amp;"!V:V"),P65,INDIRECT($B$1&amp;"!A:A"),$A$64),"")</f>
        <v>0</v>
      </c>
      <c r="R65" s="381">
        <f ca="1">IFERROR(COUNTIFS(INDIRECT($B$1&amp;"!E:E"),2,INDIRECT($B$1&amp;"!V:V"),P65,INDIRECT($B$1&amp;"!A:A"),$A$64),"")</f>
        <v>0</v>
      </c>
      <c r="S65" s="409">
        <f ca="1" t="shared" si="48"/>
        <v>0</v>
      </c>
      <c r="T65" s="345" t="s">
        <v>68</v>
      </c>
      <c r="U65" s="382">
        <f ca="1">IFERROR(COUNTIFS(INDIRECT($B$1&amp;"!E:E"),1,INDIRECT($B$1&amp;"!X:X"),T65,INDIRECT($B$1&amp;"!A:A"),$A$64),"")</f>
        <v>0</v>
      </c>
      <c r="V65" s="382">
        <f ca="1">IFERROR(COUNTIFS(INDIRECT($B$1&amp;"!E:E"),2,INDIRECT($B$1&amp;"!X:X"),T65,INDIRECT($B$1&amp;"!A:A"),$A$64),"")</f>
        <v>0</v>
      </c>
      <c r="W65" s="346">
        <f ca="1" t="shared" si="49"/>
        <v>0</v>
      </c>
      <c r="X65" s="347" t="s">
        <v>68</v>
      </c>
      <c r="Y65" s="381">
        <f ca="1">IFERROR(COUNTIFS(INDIRECT($B$1&amp;"!E:E"),1,INDIRECT($B$1&amp;"!Z:Z"),X65,INDIRECT($B$1&amp;"!A:A"),$A$64),"")</f>
        <v>0</v>
      </c>
      <c r="Z65" s="381">
        <f ca="1">IFERROR(COUNTIFS(INDIRECT($B$1&amp;"!E:E"),2,INDIRECT($B$1&amp;"!Z:Z"),X65,INDIRECT($B$1&amp;"!A:A"),$A$64),"")</f>
        <v>0</v>
      </c>
      <c r="AA65" s="409">
        <f ca="1" t="shared" si="50"/>
        <v>0</v>
      </c>
      <c r="AB65" s="345" t="s">
        <v>68</v>
      </c>
      <c r="AC65" s="277">
        <f ca="1">IFERROR(COUNTIFS(INDIRECT($B$1&amp;"!E:E"),1,INDIRECT($B$1&amp;"!AB:AB"),AB65,INDIRECT($B$1&amp;"!A:A"),$A$64),"")</f>
        <v>0</v>
      </c>
      <c r="AD65" s="277">
        <f ca="1">IFERROR(COUNTIFS(INDIRECT($B$1&amp;"!E:E"),2,INDIRECT($B$1&amp;"!AB:AB"),AB65,INDIRECT($B$1&amp;"!A:A"),$A$64),"")</f>
        <v>0</v>
      </c>
      <c r="AE65" s="346">
        <f ca="1" t="shared" si="51"/>
        <v>0</v>
      </c>
      <c r="AF65" s="347" t="s">
        <v>68</v>
      </c>
      <c r="AG65" s="381">
        <f ca="1">IFERROR(COUNTIFS(INDIRECT($B$1&amp;"!E:E"),1,INDIRECT($B$1&amp;"!AF:AF"),AF65,INDIRECT($B$1&amp;"!A:A"),$A$64),"")</f>
        <v>0</v>
      </c>
      <c r="AH65" s="381">
        <f ca="1">IFERROR(COUNTIFS(INDIRECT($B$1&amp;"!E:E"),2,INDIRECT($B$1&amp;"!AF:AF"),AF65,INDIRECT($B$1&amp;"!A:A"),$A$64),"")</f>
        <v>0</v>
      </c>
      <c r="AI65" s="409">
        <f ca="1" t="shared" si="52"/>
        <v>0</v>
      </c>
    </row>
    <row r="66" ht="15.75" spans="1:35">
      <c r="A66" s="361"/>
      <c r="B66" s="349" t="s">
        <v>358</v>
      </c>
      <c r="C66" s="336">
        <f ca="1">IFERROR(COUNTIFS(INDIRECT($B$1&amp;"!A:A"),A64,INDIRECT($B$1&amp;"!E:E"),"1"),"")</f>
        <v>0</v>
      </c>
      <c r="D66" s="345" t="s">
        <v>53</v>
      </c>
      <c r="E66" s="277">
        <f ca="1">IFERROR(COUNTIFS(INDIRECT($B$1&amp;"!E:E"),1,INDIRECT($B$1&amp;"!O:O"),D66,INDIRECT($B$1&amp;"!A:A"),$A$64),"")</f>
        <v>0</v>
      </c>
      <c r="F66" s="277">
        <f ca="1">IFERROR(COUNTIFS(INDIRECT($B$1&amp;"!E:E"),2,INDIRECT($B$1&amp;"!O:O"),D66,INDIRECT($B$1&amp;"!A:A"),$A$64),"")</f>
        <v>0</v>
      </c>
      <c r="G66" s="346">
        <f ca="1" t="shared" si="45"/>
        <v>0</v>
      </c>
      <c r="H66" s="347" t="s">
        <v>86</v>
      </c>
      <c r="I66" s="381">
        <f ca="1">IFERROR(COUNTIFS(INDIRECT($B$1&amp;"!E:E"),1,INDIRECT($B$1&amp;"!R:R"),H66,INDIRECT($B$1&amp;"!A:A"),$A$64),"")</f>
        <v>0</v>
      </c>
      <c r="J66" s="381">
        <f ca="1">IFERROR(COUNTIFS(INDIRECT($B$1&amp;"!E:E"),2,INDIRECT($B$1&amp;"!R:R"),H66,INDIRECT($B$1&amp;"!A:A"),$A$64),"")</f>
        <v>0</v>
      </c>
      <c r="K66" s="409">
        <f ca="1" t="shared" si="46"/>
        <v>0</v>
      </c>
      <c r="L66" s="345" t="s">
        <v>86</v>
      </c>
      <c r="M66" s="382">
        <f ca="1">IFERROR(COUNTIFS(INDIRECT($B$1&amp;"!E:E"),1,INDIRECT($B$1&amp;"!T:T"),L66,INDIRECT($B$1&amp;"!A:A"),$A$64),"")</f>
        <v>0</v>
      </c>
      <c r="N66" s="382">
        <f ca="1">IFERROR(COUNTIFS(INDIRECT($B$1&amp;"!E:E"),2,INDIRECT($B$1&amp;"!T:T"),L66,INDIRECT($B$1&amp;"!A:A"),$A$64),"")</f>
        <v>0</v>
      </c>
      <c r="O66" s="346">
        <f ca="1" t="shared" si="47"/>
        <v>0</v>
      </c>
      <c r="P66" s="347" t="s">
        <v>86</v>
      </c>
      <c r="Q66" s="381">
        <f ca="1">IFERROR(COUNTIFS(INDIRECT($B$1&amp;"!E:E"),1,INDIRECT($B$1&amp;"!V:V"),P66,INDIRECT($B$1&amp;"!A:A"),$A$64),"")</f>
        <v>0</v>
      </c>
      <c r="R66" s="381">
        <f ca="1">IFERROR(COUNTIFS(INDIRECT($B$1&amp;"!E:E"),2,INDIRECT($B$1&amp;"!V:V"),P66,INDIRECT($B$1&amp;"!A:A"),$A$64),"")</f>
        <v>0</v>
      </c>
      <c r="S66" s="409">
        <f ca="1" t="shared" si="48"/>
        <v>0</v>
      </c>
      <c r="T66" s="345" t="s">
        <v>86</v>
      </c>
      <c r="U66" s="382">
        <f ca="1">IFERROR(COUNTIFS(INDIRECT($B$1&amp;"!E:E"),1,INDIRECT($B$1&amp;"!X:X"),T66,INDIRECT($B$1&amp;"!A:A"),$A$64),"")</f>
        <v>0</v>
      </c>
      <c r="V66" s="382">
        <f ca="1">IFERROR(COUNTIFS(INDIRECT($B$1&amp;"!E:E"),2,INDIRECT($B$1&amp;"!X:X"),T66,INDIRECT($B$1&amp;"!A:A"),$A$64),"")</f>
        <v>0</v>
      </c>
      <c r="W66" s="346">
        <f ca="1" t="shared" si="49"/>
        <v>0</v>
      </c>
      <c r="X66" s="347" t="s">
        <v>86</v>
      </c>
      <c r="Y66" s="381">
        <f ca="1">IFERROR(COUNTIFS(INDIRECT($B$1&amp;"!E:E"),1,INDIRECT($B$1&amp;"!Z:Z"),X66,INDIRECT($B$1&amp;"!A:A"),$A$64),"")</f>
        <v>0</v>
      </c>
      <c r="Z66" s="381">
        <f ca="1">IFERROR(COUNTIFS(INDIRECT($B$1&amp;"!E:E"),2,INDIRECT($B$1&amp;"!Z:Z"),X66,INDIRECT($B$1&amp;"!A:A"),$A$64),"")</f>
        <v>0</v>
      </c>
      <c r="AA66" s="409">
        <f ca="1" t="shared" si="50"/>
        <v>0</v>
      </c>
      <c r="AB66" s="345" t="s">
        <v>86</v>
      </c>
      <c r="AC66" s="277">
        <f ca="1">IFERROR(COUNTIFS(INDIRECT($B$1&amp;"!E:E"),1,INDIRECT($B$1&amp;"!AB:AB"),AB66,INDIRECT($B$1&amp;"!A:A"),$A$64),"")</f>
        <v>0</v>
      </c>
      <c r="AD66" s="277">
        <f ca="1">IFERROR(COUNTIFS(INDIRECT($B$1&amp;"!E:E"),2,INDIRECT($B$1&amp;"!AB:AB"),AB66,INDIRECT($B$1&amp;"!A:A"),$A$64),"")</f>
        <v>0</v>
      </c>
      <c r="AE66" s="346">
        <f ca="1" t="shared" si="51"/>
        <v>0</v>
      </c>
      <c r="AF66" s="347" t="s">
        <v>86</v>
      </c>
      <c r="AG66" s="381">
        <f ca="1">IFERROR(COUNTIFS(INDIRECT($B$1&amp;"!E:E"),1,INDIRECT($B$1&amp;"!AF:AF"),AF66,INDIRECT($B$1&amp;"!A:A"),$A$64),"")</f>
        <v>0</v>
      </c>
      <c r="AH66" s="381">
        <f ca="1">IFERROR(COUNTIFS(INDIRECT($B$1&amp;"!E:E"),2,INDIRECT($B$1&amp;"!AF:AF"),AF66,INDIRECT($B$1&amp;"!A:A"),$A$64),"")</f>
        <v>0</v>
      </c>
      <c r="AI66" s="409">
        <f ca="1" t="shared" si="52"/>
        <v>0</v>
      </c>
    </row>
    <row r="67" ht="15.75" spans="1:35">
      <c r="A67" s="361"/>
      <c r="B67" s="349"/>
      <c r="C67" s="336"/>
      <c r="D67" s="345" t="s">
        <v>76</v>
      </c>
      <c r="E67" s="277">
        <f ca="1">IFERROR(COUNTIFS(INDIRECT($B$1&amp;"!E:E"),1,INDIRECT($B$1&amp;"!O:O"),D67,INDIRECT($B$1&amp;"!A:A"),$A$64),"")</f>
        <v>0</v>
      </c>
      <c r="F67" s="277">
        <f ca="1">IFERROR(COUNTIFS(INDIRECT($B$1&amp;"!E:E"),2,INDIRECT($B$1&amp;"!O:O"),D67,INDIRECT($B$1&amp;"!A:A"),$A$64),"")</f>
        <v>0</v>
      </c>
      <c r="G67" s="346">
        <f ca="1" t="shared" si="45"/>
        <v>0</v>
      </c>
      <c r="H67" s="347" t="s">
        <v>153</v>
      </c>
      <c r="I67" s="381">
        <f ca="1">IFERROR(COUNTIFS(INDIRECT($B$1&amp;"!E:E"),1,INDIRECT($B$1&amp;"!R:R"),H67,INDIRECT($B$1&amp;"!A:A"),$A$64),"")</f>
        <v>0</v>
      </c>
      <c r="J67" s="381">
        <f ca="1">IFERROR(COUNTIFS(INDIRECT($B$1&amp;"!E:E"),2,INDIRECT($B$1&amp;"!R:R"),H67,INDIRECT($B$1&amp;"!A:A"),$A$64),"")</f>
        <v>0</v>
      </c>
      <c r="K67" s="409">
        <f ca="1" t="shared" si="46"/>
        <v>0</v>
      </c>
      <c r="L67" s="345" t="s">
        <v>153</v>
      </c>
      <c r="M67" s="382">
        <f ca="1">IFERROR(COUNTIFS(INDIRECT($B$1&amp;"!E:E"),1,INDIRECT($B$1&amp;"!T:T"),L67,INDIRECT($B$1&amp;"!A:A"),$A$64),"")</f>
        <v>0</v>
      </c>
      <c r="N67" s="382">
        <f ca="1">IFERROR(COUNTIFS(INDIRECT($B$1&amp;"!E:E"),2,INDIRECT($B$1&amp;"!T:T"),L67,INDIRECT($B$1&amp;"!A:A"),$A$64),"")</f>
        <v>0</v>
      </c>
      <c r="O67" s="346">
        <f ca="1" t="shared" si="47"/>
        <v>0</v>
      </c>
      <c r="P67" s="347" t="s">
        <v>153</v>
      </c>
      <c r="Q67" s="381">
        <f ca="1">IFERROR(COUNTIFS(INDIRECT($B$1&amp;"!E:E"),1,INDIRECT($B$1&amp;"!V:V"),P67,INDIRECT($B$1&amp;"!A:A"),$A$64),"")</f>
        <v>0</v>
      </c>
      <c r="R67" s="381">
        <f ca="1">IFERROR(COUNTIFS(INDIRECT($B$1&amp;"!E:E"),2,INDIRECT($B$1&amp;"!V:V"),P67,INDIRECT($B$1&amp;"!A:A"),$A$64),"")</f>
        <v>0</v>
      </c>
      <c r="S67" s="409">
        <f ca="1" t="shared" si="48"/>
        <v>0</v>
      </c>
      <c r="T67" s="345" t="s">
        <v>153</v>
      </c>
      <c r="U67" s="382">
        <f ca="1">IFERROR(COUNTIFS(INDIRECT($B$1&amp;"!E:E"),1,INDIRECT($B$1&amp;"!X:X"),T67,INDIRECT($B$1&amp;"!A:A"),$A$64),"")</f>
        <v>0</v>
      </c>
      <c r="V67" s="382">
        <f ca="1">IFERROR(COUNTIFS(INDIRECT($B$1&amp;"!E:E"),2,INDIRECT($B$1&amp;"!X:X"),T67,INDIRECT($B$1&amp;"!A:A"),$A$64),"")</f>
        <v>0</v>
      </c>
      <c r="W67" s="346">
        <f ca="1" t="shared" si="49"/>
        <v>0</v>
      </c>
      <c r="X67" s="347" t="s">
        <v>153</v>
      </c>
      <c r="Y67" s="381">
        <f ca="1">IFERROR(COUNTIFS(INDIRECT($B$1&amp;"!E:E"),1,INDIRECT($B$1&amp;"!Z:Z"),X67,INDIRECT($B$1&amp;"!A:A"),$A$64),"")</f>
        <v>0</v>
      </c>
      <c r="Z67" s="381">
        <f ca="1">IFERROR(COUNTIFS(INDIRECT($B$1&amp;"!E:E"),2,INDIRECT($B$1&amp;"!Z:Z"),X67,INDIRECT($B$1&amp;"!A:A"),$A$64),"")</f>
        <v>0</v>
      </c>
      <c r="AA67" s="409">
        <f ca="1" t="shared" si="50"/>
        <v>0</v>
      </c>
      <c r="AB67" s="345" t="s">
        <v>153</v>
      </c>
      <c r="AC67" s="277">
        <f ca="1">IFERROR(COUNTIFS(INDIRECT($B$1&amp;"!E:E"),1,INDIRECT($B$1&amp;"!AB:AB"),AB67,INDIRECT($B$1&amp;"!A:A"),$A$64),"")</f>
        <v>0</v>
      </c>
      <c r="AD67" s="277">
        <f ca="1">IFERROR(COUNTIFS(INDIRECT($B$1&amp;"!E:E"),2,INDIRECT($B$1&amp;"!AB:AB"),AB67,INDIRECT($B$1&amp;"!A:A"),$A$64),"")</f>
        <v>0</v>
      </c>
      <c r="AE67" s="346">
        <f ca="1" t="shared" si="51"/>
        <v>0</v>
      </c>
      <c r="AF67" s="347" t="s">
        <v>153</v>
      </c>
      <c r="AG67" s="381">
        <f ca="1">IFERROR(COUNTIFS(INDIRECT($B$1&amp;"!E:E"),1,INDIRECT($B$1&amp;"!AF:AF"),AF67,INDIRECT($B$1&amp;"!A:A"),$A$64),"")</f>
        <v>0</v>
      </c>
      <c r="AH67" s="381">
        <f ca="1">IFERROR(COUNTIFS(INDIRECT($B$1&amp;"!E:E"),2,INDIRECT($B$1&amp;"!AF:AF"),AF67,INDIRECT($B$1&amp;"!A:A"),$A$64),"")</f>
        <v>0</v>
      </c>
      <c r="AI67" s="409">
        <f ca="1" t="shared" si="52"/>
        <v>0</v>
      </c>
    </row>
    <row r="68" ht="15.75" spans="1:35">
      <c r="A68" s="361"/>
      <c r="B68" s="349" t="s">
        <v>359</v>
      </c>
      <c r="C68" s="336">
        <f ca="1">IFERROR(COUNTIFS(INDIRECT($B$1&amp;"!A:A"),A64,INDIRECT($B$1&amp;"!E:E"),"2"),"")</f>
        <v>0</v>
      </c>
      <c r="D68" s="350" t="s">
        <v>347</v>
      </c>
      <c r="E68" s="277">
        <f ca="1" t="shared" ref="E68:J68" si="53">SUM(E64:E67)</f>
        <v>0</v>
      </c>
      <c r="F68" s="277">
        <f ca="1" t="shared" si="53"/>
        <v>0</v>
      </c>
      <c r="G68" s="346">
        <f ca="1" t="shared" si="45"/>
        <v>0</v>
      </c>
      <c r="H68" s="351" t="s">
        <v>347</v>
      </c>
      <c r="I68" s="278">
        <f ca="1" t="shared" si="53"/>
        <v>0</v>
      </c>
      <c r="J68" s="278">
        <f ca="1" t="shared" si="53"/>
        <v>0</v>
      </c>
      <c r="K68" s="409">
        <f ca="1" t="shared" si="46"/>
        <v>0</v>
      </c>
      <c r="L68" s="350" t="s">
        <v>347</v>
      </c>
      <c r="M68" s="277">
        <f ca="1" t="shared" ref="M68:R68" si="54">SUM(M64:M67)</f>
        <v>0</v>
      </c>
      <c r="N68" s="277">
        <f ca="1" t="shared" si="54"/>
        <v>0</v>
      </c>
      <c r="O68" s="346">
        <f ca="1" t="shared" si="47"/>
        <v>0</v>
      </c>
      <c r="P68" s="351" t="s">
        <v>347</v>
      </c>
      <c r="Q68" s="278">
        <f ca="1" t="shared" si="54"/>
        <v>0</v>
      </c>
      <c r="R68" s="278">
        <f ca="1" t="shared" si="54"/>
        <v>0</v>
      </c>
      <c r="S68" s="409">
        <f ca="1" t="shared" si="48"/>
        <v>0</v>
      </c>
      <c r="T68" s="350" t="s">
        <v>347</v>
      </c>
      <c r="U68" s="277">
        <f ca="1" t="shared" ref="U68:Z68" si="55">SUM(U64:U67)</f>
        <v>0</v>
      </c>
      <c r="V68" s="277">
        <f ca="1" t="shared" si="55"/>
        <v>0</v>
      </c>
      <c r="W68" s="346">
        <f ca="1" t="shared" si="49"/>
        <v>0</v>
      </c>
      <c r="X68" s="351" t="s">
        <v>347</v>
      </c>
      <c r="Y68" s="278">
        <f ca="1" t="shared" si="55"/>
        <v>0</v>
      </c>
      <c r="Z68" s="278">
        <f ca="1" t="shared" si="55"/>
        <v>0</v>
      </c>
      <c r="AA68" s="409">
        <f ca="1" t="shared" si="50"/>
        <v>0</v>
      </c>
      <c r="AB68" s="350" t="s">
        <v>347</v>
      </c>
      <c r="AC68" s="277">
        <f ca="1" t="shared" ref="AC68:AH68" si="56">SUM(AC64:AC67)</f>
        <v>0</v>
      </c>
      <c r="AD68" s="277">
        <f ca="1" t="shared" si="56"/>
        <v>0</v>
      </c>
      <c r="AE68" s="346">
        <f ca="1" t="shared" si="51"/>
        <v>0</v>
      </c>
      <c r="AF68" s="351" t="s">
        <v>347</v>
      </c>
      <c r="AG68" s="278">
        <f ca="1" t="shared" si="56"/>
        <v>0</v>
      </c>
      <c r="AH68" s="278">
        <f ca="1" t="shared" si="56"/>
        <v>0</v>
      </c>
      <c r="AI68" s="409">
        <f ca="1" t="shared" si="52"/>
        <v>0</v>
      </c>
    </row>
    <row r="69" ht="15.75" spans="1:35">
      <c r="A69" s="362"/>
      <c r="B69" s="353"/>
      <c r="C69" s="336"/>
      <c r="D69" s="354" t="s">
        <v>348</v>
      </c>
      <c r="E69" s="355">
        <f ca="1">IFERROR(IF(SUM(E64:E67)=0,0,E67/SUM(E64:E67)),"")</f>
        <v>0</v>
      </c>
      <c r="F69" s="355">
        <f ca="1">IFERROR(IF(SUM(F64:F67)=0,0,F67/SUM(F64:F67)),"")</f>
        <v>0</v>
      </c>
      <c r="G69" s="356">
        <f ca="1">IFERROR(SUM(E67:F67)/SUM(E64:F67),0)</f>
        <v>0</v>
      </c>
      <c r="H69" s="357" t="s">
        <v>337</v>
      </c>
      <c r="I69" s="410">
        <f ca="1" t="shared" ref="I69:N69" si="57">IFERROR(IF(SUM(I64:I67)=0,0,SUM(I64:I65)/SUM(I64:I67)),"")</f>
        <v>0</v>
      </c>
      <c r="J69" s="410">
        <f ca="1" t="shared" si="57"/>
        <v>0</v>
      </c>
      <c r="K69" s="411">
        <f ca="1">IFERROR(SUM(I64:J65)/SUM(I64:J67),0)</f>
        <v>0</v>
      </c>
      <c r="L69" s="354" t="s">
        <v>337</v>
      </c>
      <c r="M69" s="355">
        <f ca="1" t="shared" si="57"/>
        <v>0</v>
      </c>
      <c r="N69" s="355">
        <f ca="1" t="shared" si="57"/>
        <v>0</v>
      </c>
      <c r="O69" s="356">
        <f ca="1">IFERROR(SUM(M64:N65)/SUM(M64:N67),0)</f>
        <v>0</v>
      </c>
      <c r="P69" s="357" t="s">
        <v>337</v>
      </c>
      <c r="Q69" s="410">
        <f ca="1" t="shared" ref="Q69:V69" si="58">IFERROR(IF(SUM(Q64:Q67)=0,0,SUM(Q64:Q65)/SUM(Q64:Q67)),"")</f>
        <v>0</v>
      </c>
      <c r="R69" s="410">
        <f ca="1" t="shared" si="58"/>
        <v>0</v>
      </c>
      <c r="S69" s="411">
        <f ca="1">IFERROR(SUM(Q64:R65)/SUM(Q64:R67),0)</f>
        <v>0</v>
      </c>
      <c r="T69" s="354" t="s">
        <v>337</v>
      </c>
      <c r="U69" s="355">
        <f ca="1" t="shared" si="58"/>
        <v>0</v>
      </c>
      <c r="V69" s="355">
        <f ca="1" t="shared" si="58"/>
        <v>0</v>
      </c>
      <c r="W69" s="356">
        <f ca="1">IFERROR(SUM(U64:V65)/SUM(U64:V67),0)</f>
        <v>0</v>
      </c>
      <c r="X69" s="357" t="s">
        <v>337</v>
      </c>
      <c r="Y69" s="410">
        <f ca="1" t="shared" ref="Y69:AD69" si="59">IFERROR(IF(SUM(Y64:Y67)=0,0,SUM(Y64:Y65)/SUM(Y64:Y67)),"")</f>
        <v>0</v>
      </c>
      <c r="Z69" s="410">
        <f ca="1" t="shared" si="59"/>
        <v>0</v>
      </c>
      <c r="AA69" s="411">
        <f ca="1">IFERROR(SUM(Y64:Z65)/SUM(Y64:Z67),0)</f>
        <v>0</v>
      </c>
      <c r="AB69" s="354" t="s">
        <v>337</v>
      </c>
      <c r="AC69" s="355">
        <f ca="1" t="shared" si="59"/>
        <v>0</v>
      </c>
      <c r="AD69" s="355">
        <f ca="1" t="shared" si="59"/>
        <v>0</v>
      </c>
      <c r="AE69" s="356">
        <f ca="1">IFERROR(SUM(AC64:AD65)/SUM(AC64:AD67),0)</f>
        <v>0</v>
      </c>
      <c r="AF69" s="357" t="s">
        <v>337</v>
      </c>
      <c r="AG69" s="410">
        <f ca="1">IFERROR(IF(SUM(AG64:AG67)=0,0,SUM(AG64:AG65)/SUM(AG64:AG67)),"")</f>
        <v>0</v>
      </c>
      <c r="AH69" s="410">
        <f ca="1">IFERROR(IF(SUM(AH64:AH67)=0,0,SUM(AH64:AH65)/SUM(AH64:AH67)),"")</f>
        <v>0</v>
      </c>
      <c r="AI69" s="411">
        <f ca="1">IFERROR(SUM(AG64:AH65)/SUM(AG64:AH67),0)</f>
        <v>0</v>
      </c>
    </row>
    <row r="70" ht="15.75"/>
    <row r="71" ht="15.75" spans="1:35">
      <c r="A71" s="358" t="s">
        <v>349</v>
      </c>
      <c r="B71" s="335" t="s">
        <v>356</v>
      </c>
      <c r="C71" s="336">
        <f ca="1">IFERROR(COUNTIFS(INDIRECT($B$1&amp;"!A:A"),A73,INDIRECT($B$1&amp;"!E:E"),"&lt;&gt;"),"")</f>
        <v>0</v>
      </c>
      <c r="D71" s="337" t="s">
        <v>317</v>
      </c>
      <c r="E71" s="337"/>
      <c r="F71" s="337"/>
      <c r="G71" s="338"/>
      <c r="H71" s="339" t="s">
        <v>302</v>
      </c>
      <c r="I71" s="405"/>
      <c r="J71" s="405"/>
      <c r="K71" s="343"/>
      <c r="L71" s="406" t="s">
        <v>303</v>
      </c>
      <c r="M71" s="337"/>
      <c r="N71" s="337"/>
      <c r="O71" s="338"/>
      <c r="P71" s="339" t="s">
        <v>357</v>
      </c>
      <c r="Q71" s="405"/>
      <c r="R71" s="405"/>
      <c r="S71" s="343"/>
      <c r="T71" s="406" t="s">
        <v>342</v>
      </c>
      <c r="U71" s="337"/>
      <c r="V71" s="337"/>
      <c r="W71" s="338"/>
      <c r="X71" s="339" t="s">
        <v>313</v>
      </c>
      <c r="Y71" s="405"/>
      <c r="Z71" s="405"/>
      <c r="AA71" s="343"/>
      <c r="AB71" s="406" t="s">
        <v>343</v>
      </c>
      <c r="AC71" s="337"/>
      <c r="AD71" s="337"/>
      <c r="AE71" s="338"/>
      <c r="AF71" s="339" t="s">
        <v>333</v>
      </c>
      <c r="AG71" s="405"/>
      <c r="AH71" s="405"/>
      <c r="AI71" s="343"/>
    </row>
    <row r="72" ht="15.75" spans="1:35">
      <c r="A72" s="359"/>
      <c r="B72" s="335"/>
      <c r="C72" s="336"/>
      <c r="D72" s="338" t="s">
        <v>21</v>
      </c>
      <c r="E72" s="341" t="s">
        <v>344</v>
      </c>
      <c r="F72" s="341" t="s">
        <v>345</v>
      </c>
      <c r="G72" s="342" t="s">
        <v>346</v>
      </c>
      <c r="H72" s="343" t="s">
        <v>21</v>
      </c>
      <c r="I72" s="407" t="s">
        <v>344</v>
      </c>
      <c r="J72" s="407" t="s">
        <v>345</v>
      </c>
      <c r="K72" s="408" t="s">
        <v>346</v>
      </c>
      <c r="L72" s="338" t="s">
        <v>21</v>
      </c>
      <c r="M72" s="341" t="s">
        <v>344</v>
      </c>
      <c r="N72" s="341" t="s">
        <v>345</v>
      </c>
      <c r="O72" s="342" t="s">
        <v>346</v>
      </c>
      <c r="P72" s="343" t="s">
        <v>21</v>
      </c>
      <c r="Q72" s="407" t="s">
        <v>344</v>
      </c>
      <c r="R72" s="407" t="s">
        <v>345</v>
      </c>
      <c r="S72" s="408" t="s">
        <v>346</v>
      </c>
      <c r="T72" s="338" t="s">
        <v>21</v>
      </c>
      <c r="U72" s="341" t="s">
        <v>344</v>
      </c>
      <c r="V72" s="341" t="s">
        <v>345</v>
      </c>
      <c r="W72" s="342" t="s">
        <v>346</v>
      </c>
      <c r="X72" s="343" t="s">
        <v>21</v>
      </c>
      <c r="Y72" s="407" t="s">
        <v>344</v>
      </c>
      <c r="Z72" s="407" t="s">
        <v>345</v>
      </c>
      <c r="AA72" s="408" t="s">
        <v>346</v>
      </c>
      <c r="AB72" s="338" t="s">
        <v>21</v>
      </c>
      <c r="AC72" s="341" t="s">
        <v>344</v>
      </c>
      <c r="AD72" s="341" t="s">
        <v>345</v>
      </c>
      <c r="AE72" s="342" t="s">
        <v>346</v>
      </c>
      <c r="AF72" s="343" t="s">
        <v>21</v>
      </c>
      <c r="AG72" s="407" t="s">
        <v>344</v>
      </c>
      <c r="AH72" s="407" t="s">
        <v>345</v>
      </c>
      <c r="AI72" s="408" t="s">
        <v>346</v>
      </c>
    </row>
    <row r="73" ht="15.75" spans="1:35">
      <c r="A73" s="360" t="str">
        <f>VLOOKUP($B$1,{"一年级",1;"二年级",2;"三年级",3;"四年级",4;"五年级",5;"六年级",6},2,0)&amp;"04"</f>
        <v>104</v>
      </c>
      <c r="B73" s="335"/>
      <c r="C73" s="336"/>
      <c r="D73" s="345" t="s">
        <v>41</v>
      </c>
      <c r="E73" s="277">
        <f ca="1">IFERROR(COUNTIFS(INDIRECT($B$1&amp;"!E:E"),1,INDIRECT($B$1&amp;"!O:O"),D73,INDIRECT($B$1&amp;"!A:A"),$A$73),"")</f>
        <v>0</v>
      </c>
      <c r="F73" s="277">
        <f ca="1">IFERROR(COUNTIFS(INDIRECT($B$1&amp;"!E:E"),2,INDIRECT($B$1&amp;"!O:O"),D73,INDIRECT($B$1&amp;"!A:A"),$A$73),"")</f>
        <v>0</v>
      </c>
      <c r="G73" s="346">
        <f ca="1" t="shared" ref="G73:G77" si="60">IFERROR(SUM(E73:F73),"")</f>
        <v>0</v>
      </c>
      <c r="H73" s="347" t="s">
        <v>31</v>
      </c>
      <c r="I73" s="381">
        <f ca="1">IFERROR(COUNTIFS(INDIRECT($B$1&amp;"!E:E"),1,INDIRECT($B$1&amp;"!R:R"),H73,INDIRECT($B$1&amp;"!A:A"),$A$73),"")</f>
        <v>0</v>
      </c>
      <c r="J73" s="381">
        <f ca="1">IFERROR(COUNTIFS(INDIRECT($B$1&amp;"!E:E"),2,INDIRECT($B$1&amp;"!R:R"),H73,INDIRECT($B$1&amp;"!A:A"),$A$73),"")</f>
        <v>0</v>
      </c>
      <c r="K73" s="409">
        <f ca="1" t="shared" ref="K73:K77" si="61">IFERROR(SUM(I73:J73),"")</f>
        <v>0</v>
      </c>
      <c r="L73" s="345" t="s">
        <v>31</v>
      </c>
      <c r="M73" s="382">
        <f ca="1">IFERROR(COUNTIFS(INDIRECT($B$1&amp;"!E:E"),1,INDIRECT($B$1&amp;"!T:T"),L73,INDIRECT($B$1&amp;"!A:A"),$A$73),"")</f>
        <v>0</v>
      </c>
      <c r="N73" s="382">
        <f ca="1">IFERROR(COUNTIFS(INDIRECT($B$1&amp;"!E:E"),2,INDIRECT($B$1&amp;"!T:T"),L73,INDIRECT($B$1&amp;"!A:A"),$A$73),"")</f>
        <v>0</v>
      </c>
      <c r="O73" s="346">
        <f ca="1" t="shared" ref="O73:O77" si="62">IFERROR(SUM(M73:N73),"")</f>
        <v>0</v>
      </c>
      <c r="P73" s="347" t="s">
        <v>31</v>
      </c>
      <c r="Q73" s="381">
        <f ca="1">IFERROR(COUNTIFS(INDIRECT($B$1&amp;"!E:E"),1,INDIRECT($B$1&amp;"!V:V"),P73,INDIRECT($B$1&amp;"!A:A"),$A$73),"")</f>
        <v>0</v>
      </c>
      <c r="R73" s="381">
        <f ca="1">IFERROR(COUNTIFS(INDIRECT($B$1&amp;"!E:E"),2,INDIRECT($B$1&amp;"!V:V"),P73,INDIRECT($B$1&amp;"!A:A"),$A$73),"")</f>
        <v>0</v>
      </c>
      <c r="S73" s="409">
        <f ca="1" t="shared" ref="S73:S77" si="63">IFERROR(SUM(Q73:R73),"")</f>
        <v>0</v>
      </c>
      <c r="T73" s="345" t="s">
        <v>31</v>
      </c>
      <c r="U73" s="382">
        <f ca="1">IFERROR(COUNTIFS(INDIRECT($B$1&amp;"!E:E"),1,INDIRECT($B$1&amp;"!X:X"),T73,INDIRECT($B$1&amp;"!A:A"),$A$73),"")</f>
        <v>0</v>
      </c>
      <c r="V73" s="382">
        <f ca="1">IFERROR(COUNTIFS(INDIRECT($B$1&amp;"!E:E"),2,INDIRECT($B$1&amp;"!X:X"),T73,INDIRECT($B$1&amp;"!A:A"),$A$73),"")</f>
        <v>0</v>
      </c>
      <c r="W73" s="346">
        <f ca="1" t="shared" ref="W73:W77" si="64">IFERROR(SUM(U73:V73),"")</f>
        <v>0</v>
      </c>
      <c r="X73" s="347" t="s">
        <v>31</v>
      </c>
      <c r="Y73" s="381">
        <f ca="1">IFERROR(COUNTIFS(INDIRECT($B$1&amp;"!E:E"),1,INDIRECT($B$1&amp;"!Z:Z"),X73,INDIRECT($B$1&amp;"!A:A"),$A$73),"")</f>
        <v>0</v>
      </c>
      <c r="Z73" s="381">
        <f ca="1">IFERROR(COUNTIFS(INDIRECT($B$1&amp;"!E:E"),2,INDIRECT($B$1&amp;"!Z:Z"),X73,INDIRECT($B$1&amp;"!A:A"),$A$73),"")</f>
        <v>0</v>
      </c>
      <c r="AA73" s="409">
        <f ca="1" t="shared" ref="AA73:AA77" si="65">IFERROR(SUM(Y73:Z73),"")</f>
        <v>0</v>
      </c>
      <c r="AB73" s="345" t="s">
        <v>31</v>
      </c>
      <c r="AC73" s="277">
        <f ca="1">IFERROR(COUNTIFS(INDIRECT($B$1&amp;"!E:E"),1,INDIRECT($B$1&amp;"!AB:AB"),AB73,INDIRECT($B$1&amp;"!A:A"),$A$73),"")</f>
        <v>0</v>
      </c>
      <c r="AD73" s="277">
        <f ca="1">IFERROR(COUNTIFS(INDIRECT($B$1&amp;"!E:E"),2,INDIRECT($B$1&amp;"!AB:AB"),AB73,INDIRECT($B$1&amp;"!A:A"),$A$73),"")</f>
        <v>0</v>
      </c>
      <c r="AE73" s="346">
        <f ca="1" t="shared" ref="AE73:AE77" si="66">IFERROR(SUM(AC73:AD73),"")</f>
        <v>0</v>
      </c>
      <c r="AF73" s="347" t="s">
        <v>31</v>
      </c>
      <c r="AG73" s="381">
        <f ca="1">IFERROR(COUNTIFS(INDIRECT($B$1&amp;"!E:E"),1,INDIRECT($B$1&amp;"!AF:AF"),AF73,INDIRECT($B$1&amp;"!A:A"),$A$73),"")</f>
        <v>0</v>
      </c>
      <c r="AH73" s="381">
        <f ca="1">IFERROR(COUNTIFS(INDIRECT($B$1&amp;"!E:E"),2,INDIRECT($B$1&amp;"!AF:AF"),AF73,INDIRECT($B$1&amp;"!A:A"),$A$73),"")</f>
        <v>0</v>
      </c>
      <c r="AI73" s="409">
        <f ca="1" t="shared" ref="AI73:AI77" si="67">IFERROR(SUM(AG73:AH73),"")</f>
        <v>0</v>
      </c>
    </row>
    <row r="74" ht="15.75" spans="1:35">
      <c r="A74" s="361"/>
      <c r="B74" s="335"/>
      <c r="C74" s="336"/>
      <c r="D74" s="345" t="s">
        <v>65</v>
      </c>
      <c r="E74" s="277">
        <f ca="1">IFERROR(COUNTIFS(INDIRECT($B$1&amp;"!E:E"),1,INDIRECT($B$1&amp;"!O:O"),D74,INDIRECT($B$1&amp;"!A:A"),$A$73),"")</f>
        <v>0</v>
      </c>
      <c r="F74" s="277">
        <f ca="1">IFERROR(COUNTIFS(INDIRECT($B$1&amp;"!E:E"),2,INDIRECT($B$1&amp;"!O:O"),D74,INDIRECT($B$1&amp;"!A:A"),$A$73),"")</f>
        <v>0</v>
      </c>
      <c r="G74" s="346">
        <f ca="1" t="shared" si="60"/>
        <v>0</v>
      </c>
      <c r="H74" s="347" t="s">
        <v>68</v>
      </c>
      <c r="I74" s="381">
        <f ca="1">IFERROR(COUNTIFS(INDIRECT($B$1&amp;"!E:E"),1,INDIRECT($B$1&amp;"!R:R"),H74,INDIRECT($B$1&amp;"!A:A"),$A$73),"")</f>
        <v>0</v>
      </c>
      <c r="J74" s="381">
        <f ca="1">IFERROR(COUNTIFS(INDIRECT($B$1&amp;"!E:E"),2,INDIRECT($B$1&amp;"!R:R"),H74,INDIRECT($B$1&amp;"!A:A"),$A$73),"")</f>
        <v>0</v>
      </c>
      <c r="K74" s="409">
        <f ca="1" t="shared" si="61"/>
        <v>0</v>
      </c>
      <c r="L74" s="345" t="s">
        <v>68</v>
      </c>
      <c r="M74" s="382">
        <f ca="1">IFERROR(COUNTIFS(INDIRECT($B$1&amp;"!E:E"),1,INDIRECT($B$1&amp;"!T:T"),L74,INDIRECT($B$1&amp;"!A:A"),$A$73),"")</f>
        <v>0</v>
      </c>
      <c r="N74" s="382">
        <f ca="1">IFERROR(COUNTIFS(INDIRECT($B$1&amp;"!E:E"),2,INDIRECT($B$1&amp;"!T:T"),L74,INDIRECT($B$1&amp;"!A:A"),$A$73),"")</f>
        <v>0</v>
      </c>
      <c r="O74" s="346">
        <f ca="1" t="shared" si="62"/>
        <v>0</v>
      </c>
      <c r="P74" s="347" t="s">
        <v>68</v>
      </c>
      <c r="Q74" s="381">
        <f ca="1">IFERROR(COUNTIFS(INDIRECT($B$1&amp;"!E:E"),1,INDIRECT($B$1&amp;"!V:V"),P74,INDIRECT($B$1&amp;"!A:A"),$A$73),"")</f>
        <v>0</v>
      </c>
      <c r="R74" s="381">
        <f ca="1">IFERROR(COUNTIFS(INDIRECT($B$1&amp;"!E:E"),2,INDIRECT($B$1&amp;"!V:V"),P74,INDIRECT($B$1&amp;"!A:A"),$A$73),"")</f>
        <v>0</v>
      </c>
      <c r="S74" s="409">
        <f ca="1" t="shared" si="63"/>
        <v>0</v>
      </c>
      <c r="T74" s="345" t="s">
        <v>68</v>
      </c>
      <c r="U74" s="382">
        <f ca="1">IFERROR(COUNTIFS(INDIRECT($B$1&amp;"!E:E"),1,INDIRECT($B$1&amp;"!X:X"),T74,INDIRECT($B$1&amp;"!A:A"),$A$73),"")</f>
        <v>0</v>
      </c>
      <c r="V74" s="382">
        <f ca="1">IFERROR(COUNTIFS(INDIRECT($B$1&amp;"!E:E"),2,INDIRECT($B$1&amp;"!X:X"),T74,INDIRECT($B$1&amp;"!A:A"),$A$73),"")</f>
        <v>0</v>
      </c>
      <c r="W74" s="346">
        <f ca="1" t="shared" si="64"/>
        <v>0</v>
      </c>
      <c r="X74" s="347" t="s">
        <v>68</v>
      </c>
      <c r="Y74" s="381">
        <f ca="1">IFERROR(COUNTIFS(INDIRECT($B$1&amp;"!E:E"),1,INDIRECT($B$1&amp;"!Z:Z"),X74,INDIRECT($B$1&amp;"!A:A"),$A$73),"")</f>
        <v>0</v>
      </c>
      <c r="Z74" s="381">
        <f ca="1">IFERROR(COUNTIFS(INDIRECT($B$1&amp;"!E:E"),2,INDIRECT($B$1&amp;"!Z:Z"),X74,INDIRECT($B$1&amp;"!A:A"),$A$73),"")</f>
        <v>0</v>
      </c>
      <c r="AA74" s="409">
        <f ca="1" t="shared" si="65"/>
        <v>0</v>
      </c>
      <c r="AB74" s="345" t="s">
        <v>68</v>
      </c>
      <c r="AC74" s="277">
        <f ca="1">IFERROR(COUNTIFS(INDIRECT($B$1&amp;"!E:E"),1,INDIRECT($B$1&amp;"!AB:AB"),AB74,INDIRECT($B$1&amp;"!A:A"),$A$73),"")</f>
        <v>0</v>
      </c>
      <c r="AD74" s="277">
        <f ca="1">IFERROR(COUNTIFS(INDIRECT($B$1&amp;"!E:E"),2,INDIRECT($B$1&amp;"!AB:AB"),AB74,INDIRECT($B$1&amp;"!A:A"),$A$73),"")</f>
        <v>0</v>
      </c>
      <c r="AE74" s="346">
        <f ca="1" t="shared" si="66"/>
        <v>0</v>
      </c>
      <c r="AF74" s="347" t="s">
        <v>68</v>
      </c>
      <c r="AG74" s="381">
        <f ca="1">IFERROR(COUNTIFS(INDIRECT($B$1&amp;"!E:E"),1,INDIRECT($B$1&amp;"!AF:AF"),AF74,INDIRECT($B$1&amp;"!A:A"),$A$73),"")</f>
        <v>0</v>
      </c>
      <c r="AH74" s="381">
        <f ca="1">IFERROR(COUNTIFS(INDIRECT($B$1&amp;"!E:E"),2,INDIRECT($B$1&amp;"!AF:AF"),AF74,INDIRECT($B$1&amp;"!A:A"),$A$73),"")</f>
        <v>0</v>
      </c>
      <c r="AI74" s="409">
        <f ca="1" t="shared" si="67"/>
        <v>0</v>
      </c>
    </row>
    <row r="75" ht="15.75" spans="1:35">
      <c r="A75" s="361"/>
      <c r="B75" s="349" t="s">
        <v>358</v>
      </c>
      <c r="C75" s="336">
        <f ca="1">IFERROR(COUNTIFS(INDIRECT($B$1&amp;"!A:A"),A73,INDIRECT($B$1&amp;"!E:E"),"1"),"")</f>
        <v>0</v>
      </c>
      <c r="D75" s="345" t="s">
        <v>53</v>
      </c>
      <c r="E75" s="277">
        <f ca="1">IFERROR(COUNTIFS(INDIRECT($B$1&amp;"!E:E"),1,INDIRECT($B$1&amp;"!O:O"),D75,INDIRECT($B$1&amp;"!A:A"),$A$73),"")</f>
        <v>0</v>
      </c>
      <c r="F75" s="277">
        <f ca="1">IFERROR(COUNTIFS(INDIRECT($B$1&amp;"!E:E"),2,INDIRECT($B$1&amp;"!O:O"),D75,INDIRECT($B$1&amp;"!A:A"),$A$73),"")</f>
        <v>0</v>
      </c>
      <c r="G75" s="346">
        <f ca="1" t="shared" si="60"/>
        <v>0</v>
      </c>
      <c r="H75" s="347" t="s">
        <v>86</v>
      </c>
      <c r="I75" s="381">
        <f ca="1">IFERROR(COUNTIFS(INDIRECT($B$1&amp;"!E:E"),1,INDIRECT($B$1&amp;"!R:R"),H75,INDIRECT($B$1&amp;"!A:A"),$A$73),"")</f>
        <v>0</v>
      </c>
      <c r="J75" s="381">
        <f ca="1">IFERROR(COUNTIFS(INDIRECT($B$1&amp;"!E:E"),2,INDIRECT($B$1&amp;"!R:R"),H75,INDIRECT($B$1&amp;"!A:A"),$A$73),"")</f>
        <v>0</v>
      </c>
      <c r="K75" s="409">
        <f ca="1" t="shared" si="61"/>
        <v>0</v>
      </c>
      <c r="L75" s="345" t="s">
        <v>86</v>
      </c>
      <c r="M75" s="382">
        <f ca="1">IFERROR(COUNTIFS(INDIRECT($B$1&amp;"!E:E"),1,INDIRECT($B$1&amp;"!T:T"),L75,INDIRECT($B$1&amp;"!A:A"),$A$73),"")</f>
        <v>0</v>
      </c>
      <c r="N75" s="382">
        <f ca="1">IFERROR(COUNTIFS(INDIRECT($B$1&amp;"!E:E"),2,INDIRECT($B$1&amp;"!T:T"),L75,INDIRECT($B$1&amp;"!A:A"),$A$73),"")</f>
        <v>0</v>
      </c>
      <c r="O75" s="346">
        <f ca="1" t="shared" si="62"/>
        <v>0</v>
      </c>
      <c r="P75" s="347" t="s">
        <v>86</v>
      </c>
      <c r="Q75" s="381">
        <f ca="1">IFERROR(COUNTIFS(INDIRECT($B$1&amp;"!E:E"),1,INDIRECT($B$1&amp;"!V:V"),P75,INDIRECT($B$1&amp;"!A:A"),$A$73),"")</f>
        <v>0</v>
      </c>
      <c r="R75" s="381">
        <f ca="1">IFERROR(COUNTIFS(INDIRECT($B$1&amp;"!E:E"),2,INDIRECT($B$1&amp;"!V:V"),P75,INDIRECT($B$1&amp;"!A:A"),$A$73),"")</f>
        <v>0</v>
      </c>
      <c r="S75" s="409">
        <f ca="1" t="shared" si="63"/>
        <v>0</v>
      </c>
      <c r="T75" s="345" t="s">
        <v>86</v>
      </c>
      <c r="U75" s="382">
        <f ca="1">IFERROR(COUNTIFS(INDIRECT($B$1&amp;"!E:E"),1,INDIRECT($B$1&amp;"!X:X"),T75,INDIRECT($B$1&amp;"!A:A"),$A$73),"")</f>
        <v>0</v>
      </c>
      <c r="V75" s="382">
        <f ca="1">IFERROR(COUNTIFS(INDIRECT($B$1&amp;"!E:E"),2,INDIRECT($B$1&amp;"!X:X"),T75,INDIRECT($B$1&amp;"!A:A"),$A$73),"")</f>
        <v>0</v>
      </c>
      <c r="W75" s="346">
        <f ca="1" t="shared" si="64"/>
        <v>0</v>
      </c>
      <c r="X75" s="347" t="s">
        <v>86</v>
      </c>
      <c r="Y75" s="381">
        <f ca="1">IFERROR(COUNTIFS(INDIRECT($B$1&amp;"!E:E"),1,INDIRECT($B$1&amp;"!Z:Z"),X75,INDIRECT($B$1&amp;"!A:A"),$A$73),"")</f>
        <v>0</v>
      </c>
      <c r="Z75" s="381">
        <f ca="1">IFERROR(COUNTIFS(INDIRECT($B$1&amp;"!E:E"),2,INDIRECT($B$1&amp;"!Z:Z"),X75,INDIRECT($B$1&amp;"!A:A"),$A$73),"")</f>
        <v>0</v>
      </c>
      <c r="AA75" s="409">
        <f ca="1" t="shared" si="65"/>
        <v>0</v>
      </c>
      <c r="AB75" s="345" t="s">
        <v>86</v>
      </c>
      <c r="AC75" s="277">
        <f ca="1">IFERROR(COUNTIFS(INDIRECT($B$1&amp;"!E:E"),1,INDIRECT($B$1&amp;"!AB:AB"),AB75,INDIRECT($B$1&amp;"!A:A"),$A$73),"")</f>
        <v>0</v>
      </c>
      <c r="AD75" s="277">
        <f ca="1">IFERROR(COUNTIFS(INDIRECT($B$1&amp;"!E:E"),2,INDIRECT($B$1&amp;"!AB:AB"),AB75,INDIRECT($B$1&amp;"!A:A"),$A$73),"")</f>
        <v>0</v>
      </c>
      <c r="AE75" s="346">
        <f ca="1" t="shared" si="66"/>
        <v>0</v>
      </c>
      <c r="AF75" s="347" t="s">
        <v>86</v>
      </c>
      <c r="AG75" s="381">
        <f ca="1">IFERROR(COUNTIFS(INDIRECT($B$1&amp;"!E:E"),1,INDIRECT($B$1&amp;"!AF:AF"),AF75,INDIRECT($B$1&amp;"!A:A"),$A$73),"")</f>
        <v>0</v>
      </c>
      <c r="AH75" s="381">
        <f ca="1">IFERROR(COUNTIFS(INDIRECT($B$1&amp;"!E:E"),2,INDIRECT($B$1&amp;"!AF:AF"),AF75,INDIRECT($B$1&amp;"!A:A"),$A$73),"")</f>
        <v>0</v>
      </c>
      <c r="AI75" s="409">
        <f ca="1" t="shared" si="67"/>
        <v>0</v>
      </c>
    </row>
    <row r="76" ht="15.75" spans="1:35">
      <c r="A76" s="361"/>
      <c r="B76" s="349"/>
      <c r="C76" s="336"/>
      <c r="D76" s="345" t="s">
        <v>76</v>
      </c>
      <c r="E76" s="277">
        <f ca="1">IFERROR(COUNTIFS(INDIRECT($B$1&amp;"!E:E"),1,INDIRECT($B$1&amp;"!O:O"),D76,INDIRECT($B$1&amp;"!A:A"),$A$73),"")</f>
        <v>0</v>
      </c>
      <c r="F76" s="277">
        <f ca="1">IFERROR(COUNTIFS(INDIRECT($B$1&amp;"!E:E"),2,INDIRECT($B$1&amp;"!O:O"),D76,INDIRECT($B$1&amp;"!A:A"),$A$73),"")</f>
        <v>0</v>
      </c>
      <c r="G76" s="346">
        <f ca="1" t="shared" si="60"/>
        <v>0</v>
      </c>
      <c r="H76" s="347" t="s">
        <v>153</v>
      </c>
      <c r="I76" s="381">
        <f ca="1">IFERROR(COUNTIFS(INDIRECT($B$1&amp;"!E:E"),1,INDIRECT($B$1&amp;"!R:R"),H76,INDIRECT($B$1&amp;"!A:A"),$A$73),"")</f>
        <v>0</v>
      </c>
      <c r="J76" s="381">
        <f ca="1">IFERROR(COUNTIFS(INDIRECT($B$1&amp;"!E:E"),2,INDIRECT($B$1&amp;"!R:R"),H76,INDIRECT($B$1&amp;"!A:A"),$A$73),"")</f>
        <v>0</v>
      </c>
      <c r="K76" s="409">
        <f ca="1" t="shared" si="61"/>
        <v>0</v>
      </c>
      <c r="L76" s="345" t="s">
        <v>153</v>
      </c>
      <c r="M76" s="382">
        <f ca="1">IFERROR(COUNTIFS(INDIRECT($B$1&amp;"!E:E"),1,INDIRECT($B$1&amp;"!T:T"),L76,INDIRECT($B$1&amp;"!A:A"),$A$73),"")</f>
        <v>0</v>
      </c>
      <c r="N76" s="382">
        <f ca="1">IFERROR(COUNTIFS(INDIRECT($B$1&amp;"!E:E"),2,INDIRECT($B$1&amp;"!T:T"),L76,INDIRECT($B$1&amp;"!A:A"),$A$73),"")</f>
        <v>0</v>
      </c>
      <c r="O76" s="346">
        <f ca="1" t="shared" si="62"/>
        <v>0</v>
      </c>
      <c r="P76" s="347" t="s">
        <v>153</v>
      </c>
      <c r="Q76" s="381">
        <f ca="1">IFERROR(COUNTIFS(INDIRECT($B$1&amp;"!E:E"),1,INDIRECT($B$1&amp;"!V:V"),P76,INDIRECT($B$1&amp;"!A:A"),$A$73),"")</f>
        <v>0</v>
      </c>
      <c r="R76" s="381">
        <f ca="1">IFERROR(COUNTIFS(INDIRECT($B$1&amp;"!E:E"),2,INDIRECT($B$1&amp;"!V:V"),P76,INDIRECT($B$1&amp;"!A:A"),$A$73),"")</f>
        <v>0</v>
      </c>
      <c r="S76" s="409">
        <f ca="1" t="shared" si="63"/>
        <v>0</v>
      </c>
      <c r="T76" s="345" t="s">
        <v>153</v>
      </c>
      <c r="U76" s="382">
        <f ca="1">IFERROR(COUNTIFS(INDIRECT($B$1&amp;"!E:E"),1,INDIRECT($B$1&amp;"!X:X"),T76,INDIRECT($B$1&amp;"!A:A"),$A$73),"")</f>
        <v>0</v>
      </c>
      <c r="V76" s="382">
        <f ca="1">IFERROR(COUNTIFS(INDIRECT($B$1&amp;"!E:E"),2,INDIRECT($B$1&amp;"!X:X"),T76,INDIRECT($B$1&amp;"!A:A"),$A$73),"")</f>
        <v>0</v>
      </c>
      <c r="W76" s="346">
        <f ca="1" t="shared" si="64"/>
        <v>0</v>
      </c>
      <c r="X76" s="347" t="s">
        <v>153</v>
      </c>
      <c r="Y76" s="381">
        <f ca="1">IFERROR(COUNTIFS(INDIRECT($B$1&amp;"!E:E"),1,INDIRECT($B$1&amp;"!Z:Z"),X76,INDIRECT($B$1&amp;"!A:A"),$A$73),"")</f>
        <v>0</v>
      </c>
      <c r="Z76" s="381">
        <f ca="1">IFERROR(COUNTIFS(INDIRECT($B$1&amp;"!E:E"),2,INDIRECT($B$1&amp;"!Z:Z"),X76,INDIRECT($B$1&amp;"!A:A"),$A$73),"")</f>
        <v>0</v>
      </c>
      <c r="AA76" s="409">
        <f ca="1" t="shared" si="65"/>
        <v>0</v>
      </c>
      <c r="AB76" s="345" t="s">
        <v>153</v>
      </c>
      <c r="AC76" s="277">
        <f ca="1">IFERROR(COUNTIFS(INDIRECT($B$1&amp;"!E:E"),1,INDIRECT($B$1&amp;"!AB:AB"),AB76,INDIRECT($B$1&amp;"!A:A"),$A$73),"")</f>
        <v>0</v>
      </c>
      <c r="AD76" s="277">
        <f ca="1">IFERROR(COUNTIFS(INDIRECT($B$1&amp;"!E:E"),2,INDIRECT($B$1&amp;"!AB:AB"),AB76,INDIRECT($B$1&amp;"!A:A"),$A$73),"")</f>
        <v>0</v>
      </c>
      <c r="AE76" s="346">
        <f ca="1" t="shared" si="66"/>
        <v>0</v>
      </c>
      <c r="AF76" s="347" t="s">
        <v>153</v>
      </c>
      <c r="AG76" s="381">
        <f ca="1">IFERROR(COUNTIFS(INDIRECT($B$1&amp;"!E:E"),1,INDIRECT($B$1&amp;"!AF:AF"),AF76,INDIRECT($B$1&amp;"!A:A"),$A$73),"")</f>
        <v>0</v>
      </c>
      <c r="AH76" s="381">
        <f ca="1">IFERROR(COUNTIFS(INDIRECT($B$1&amp;"!E:E"),2,INDIRECT($B$1&amp;"!AF:AF"),AF76,INDIRECT($B$1&amp;"!A:A"),$A$73),"")</f>
        <v>0</v>
      </c>
      <c r="AI76" s="409">
        <f ca="1" t="shared" si="67"/>
        <v>0</v>
      </c>
    </row>
    <row r="77" ht="15.75" spans="1:35">
      <c r="A77" s="361"/>
      <c r="B77" s="349" t="s">
        <v>359</v>
      </c>
      <c r="C77" s="336">
        <f ca="1">IFERROR(COUNTIFS(INDIRECT($B$1&amp;"!A:A"),A73,INDIRECT($B$1&amp;"!E:E"),"2"),"")</f>
        <v>0</v>
      </c>
      <c r="D77" s="350" t="s">
        <v>347</v>
      </c>
      <c r="E77" s="277">
        <f ca="1" t="shared" ref="E77:J77" si="68">SUM(E73:E76)</f>
        <v>0</v>
      </c>
      <c r="F77" s="277">
        <f ca="1" t="shared" si="68"/>
        <v>0</v>
      </c>
      <c r="G77" s="346">
        <f ca="1" t="shared" si="60"/>
        <v>0</v>
      </c>
      <c r="H77" s="351" t="s">
        <v>347</v>
      </c>
      <c r="I77" s="278">
        <f ca="1" t="shared" si="68"/>
        <v>0</v>
      </c>
      <c r="J77" s="278">
        <f ca="1" t="shared" si="68"/>
        <v>0</v>
      </c>
      <c r="K77" s="409">
        <f ca="1" t="shared" si="61"/>
        <v>0</v>
      </c>
      <c r="L77" s="350" t="s">
        <v>347</v>
      </c>
      <c r="M77" s="277">
        <f ca="1" t="shared" ref="M77:R77" si="69">SUM(M73:M76)</f>
        <v>0</v>
      </c>
      <c r="N77" s="277">
        <f ca="1" t="shared" si="69"/>
        <v>0</v>
      </c>
      <c r="O77" s="346">
        <f ca="1" t="shared" si="62"/>
        <v>0</v>
      </c>
      <c r="P77" s="351" t="s">
        <v>347</v>
      </c>
      <c r="Q77" s="278">
        <f ca="1" t="shared" si="69"/>
        <v>0</v>
      </c>
      <c r="R77" s="278">
        <f ca="1" t="shared" si="69"/>
        <v>0</v>
      </c>
      <c r="S77" s="409">
        <f ca="1" t="shared" si="63"/>
        <v>0</v>
      </c>
      <c r="T77" s="350" t="s">
        <v>347</v>
      </c>
      <c r="U77" s="277">
        <f ca="1" t="shared" ref="U77:Z77" si="70">SUM(U73:U76)</f>
        <v>0</v>
      </c>
      <c r="V77" s="277">
        <f ca="1" t="shared" si="70"/>
        <v>0</v>
      </c>
      <c r="W77" s="346">
        <f ca="1" t="shared" si="64"/>
        <v>0</v>
      </c>
      <c r="X77" s="351" t="s">
        <v>347</v>
      </c>
      <c r="Y77" s="278">
        <f ca="1" t="shared" si="70"/>
        <v>0</v>
      </c>
      <c r="Z77" s="278">
        <f ca="1" t="shared" si="70"/>
        <v>0</v>
      </c>
      <c r="AA77" s="409">
        <f ca="1" t="shared" si="65"/>
        <v>0</v>
      </c>
      <c r="AB77" s="350" t="s">
        <v>347</v>
      </c>
      <c r="AC77" s="277">
        <f ca="1" t="shared" ref="AC77:AH77" si="71">SUM(AC73:AC76)</f>
        <v>0</v>
      </c>
      <c r="AD77" s="277">
        <f ca="1" t="shared" si="71"/>
        <v>0</v>
      </c>
      <c r="AE77" s="346">
        <f ca="1" t="shared" si="66"/>
        <v>0</v>
      </c>
      <c r="AF77" s="351" t="s">
        <v>347</v>
      </c>
      <c r="AG77" s="278">
        <f ca="1" t="shared" si="71"/>
        <v>0</v>
      </c>
      <c r="AH77" s="278">
        <f ca="1" t="shared" si="71"/>
        <v>0</v>
      </c>
      <c r="AI77" s="409">
        <f ca="1" t="shared" si="67"/>
        <v>0</v>
      </c>
    </row>
    <row r="78" ht="15.75" spans="1:35">
      <c r="A78" s="362"/>
      <c r="B78" s="353"/>
      <c r="C78" s="336"/>
      <c r="D78" s="354" t="s">
        <v>348</v>
      </c>
      <c r="E78" s="355">
        <f ca="1">IFERROR(IF(SUM(E73:E76)=0,0,E76/SUM(E73:E76)),"")</f>
        <v>0</v>
      </c>
      <c r="F78" s="355">
        <f ca="1">IFERROR(IF(SUM(F73:F76)=0,0,F76/SUM(F73:F76)),"")</f>
        <v>0</v>
      </c>
      <c r="G78" s="356">
        <f ca="1">IFERROR(SUM(E76:F76)/SUM(E73:F76),0)</f>
        <v>0</v>
      </c>
      <c r="H78" s="357" t="s">
        <v>337</v>
      </c>
      <c r="I78" s="410">
        <f ca="1" t="shared" ref="I78:N78" si="72">IFERROR(IF(SUM(I73:I76)=0,0,SUM(I73:I74)/SUM(I73:I76)),"")</f>
        <v>0</v>
      </c>
      <c r="J78" s="410">
        <f ca="1" t="shared" si="72"/>
        <v>0</v>
      </c>
      <c r="K78" s="411">
        <f ca="1">IFERROR(SUM(I73:J74)/SUM(I73:J76),0)</f>
        <v>0</v>
      </c>
      <c r="L78" s="354" t="s">
        <v>337</v>
      </c>
      <c r="M78" s="355">
        <f ca="1" t="shared" si="72"/>
        <v>0</v>
      </c>
      <c r="N78" s="355">
        <f ca="1" t="shared" si="72"/>
        <v>0</v>
      </c>
      <c r="O78" s="356">
        <f ca="1">IFERROR(SUM(M73:N74)/SUM(M73:N76),0)</f>
        <v>0</v>
      </c>
      <c r="P78" s="357" t="s">
        <v>337</v>
      </c>
      <c r="Q78" s="410">
        <f ca="1" t="shared" ref="Q78:V78" si="73">IFERROR(IF(SUM(Q73:Q76)=0,0,SUM(Q73:Q74)/SUM(Q73:Q76)),"")</f>
        <v>0</v>
      </c>
      <c r="R78" s="410">
        <f ca="1" t="shared" si="73"/>
        <v>0</v>
      </c>
      <c r="S78" s="411">
        <f ca="1">IFERROR(SUM(Q73:R74)/SUM(Q73:R76),0)</f>
        <v>0</v>
      </c>
      <c r="T78" s="354" t="s">
        <v>337</v>
      </c>
      <c r="U78" s="355">
        <f ca="1" t="shared" si="73"/>
        <v>0</v>
      </c>
      <c r="V78" s="355">
        <f ca="1" t="shared" si="73"/>
        <v>0</v>
      </c>
      <c r="W78" s="356">
        <f ca="1">IFERROR(SUM(U73:V74)/SUM(U73:V76),0)</f>
        <v>0</v>
      </c>
      <c r="X78" s="357" t="s">
        <v>337</v>
      </c>
      <c r="Y78" s="410">
        <f ca="1" t="shared" ref="Y78:AD78" si="74">IFERROR(IF(SUM(Y73:Y76)=0,0,SUM(Y73:Y74)/SUM(Y73:Y76)),"")</f>
        <v>0</v>
      </c>
      <c r="Z78" s="410">
        <f ca="1" t="shared" si="74"/>
        <v>0</v>
      </c>
      <c r="AA78" s="411">
        <f ca="1">IFERROR(SUM(Y73:Z74)/SUM(Y73:Z76),0)</f>
        <v>0</v>
      </c>
      <c r="AB78" s="354" t="s">
        <v>337</v>
      </c>
      <c r="AC78" s="355">
        <f ca="1" t="shared" si="74"/>
        <v>0</v>
      </c>
      <c r="AD78" s="355">
        <f ca="1" t="shared" si="74"/>
        <v>0</v>
      </c>
      <c r="AE78" s="356">
        <f ca="1">IFERROR(SUM(AC73:AD74)/SUM(AC73:AD76),0)</f>
        <v>0</v>
      </c>
      <c r="AF78" s="357" t="s">
        <v>337</v>
      </c>
      <c r="AG78" s="410">
        <f ca="1">IFERROR(IF(SUM(AG73:AG76)=0,0,SUM(AG73:AG74)/SUM(AG73:AG76)),"")</f>
        <v>0</v>
      </c>
      <c r="AH78" s="410">
        <f ca="1">IFERROR(IF(SUM(AH73:AH76)=0,0,SUM(AH73:AH74)/SUM(AH73:AH76)),"")</f>
        <v>0</v>
      </c>
      <c r="AI78" s="411">
        <f ca="1">IFERROR(SUM(AG73:AH74)/SUM(AG73:AH76),0)</f>
        <v>0</v>
      </c>
    </row>
    <row r="79" ht="15.75"/>
    <row r="80" ht="15.75" spans="1:35">
      <c r="A80" s="358" t="s">
        <v>349</v>
      </c>
      <c r="B80" s="335" t="s">
        <v>356</v>
      </c>
      <c r="C80" s="336">
        <f ca="1">IFERROR(COUNTIFS(INDIRECT($B$1&amp;"!A:A"),A82,INDIRECT($B$1&amp;"!E:E"),"&lt;&gt;"),"")</f>
        <v>0</v>
      </c>
      <c r="D80" s="337" t="s">
        <v>317</v>
      </c>
      <c r="E80" s="337"/>
      <c r="F80" s="337"/>
      <c r="G80" s="338"/>
      <c r="H80" s="339" t="s">
        <v>302</v>
      </c>
      <c r="I80" s="405"/>
      <c r="J80" s="405"/>
      <c r="K80" s="343"/>
      <c r="L80" s="406" t="s">
        <v>303</v>
      </c>
      <c r="M80" s="337"/>
      <c r="N80" s="337"/>
      <c r="O80" s="338"/>
      <c r="P80" s="339" t="s">
        <v>357</v>
      </c>
      <c r="Q80" s="405"/>
      <c r="R80" s="405"/>
      <c r="S80" s="343"/>
      <c r="T80" s="406" t="s">
        <v>342</v>
      </c>
      <c r="U80" s="337"/>
      <c r="V80" s="337"/>
      <c r="W80" s="338"/>
      <c r="X80" s="339" t="s">
        <v>313</v>
      </c>
      <c r="Y80" s="405"/>
      <c r="Z80" s="405"/>
      <c r="AA80" s="343"/>
      <c r="AB80" s="406" t="s">
        <v>343</v>
      </c>
      <c r="AC80" s="337"/>
      <c r="AD80" s="337"/>
      <c r="AE80" s="338"/>
      <c r="AF80" s="339" t="s">
        <v>333</v>
      </c>
      <c r="AG80" s="405"/>
      <c r="AH80" s="405"/>
      <c r="AI80" s="343"/>
    </row>
    <row r="81" ht="15.75" spans="1:35">
      <c r="A81" s="359"/>
      <c r="B81" s="335"/>
      <c r="C81" s="336"/>
      <c r="D81" s="338" t="s">
        <v>21</v>
      </c>
      <c r="E81" s="341" t="s">
        <v>344</v>
      </c>
      <c r="F81" s="341" t="s">
        <v>345</v>
      </c>
      <c r="G81" s="342" t="s">
        <v>346</v>
      </c>
      <c r="H81" s="343" t="s">
        <v>21</v>
      </c>
      <c r="I81" s="407" t="s">
        <v>344</v>
      </c>
      <c r="J81" s="407" t="s">
        <v>345</v>
      </c>
      <c r="K81" s="408" t="s">
        <v>346</v>
      </c>
      <c r="L81" s="338" t="s">
        <v>21</v>
      </c>
      <c r="M81" s="341" t="s">
        <v>344</v>
      </c>
      <c r="N81" s="341" t="s">
        <v>345</v>
      </c>
      <c r="O81" s="342" t="s">
        <v>346</v>
      </c>
      <c r="P81" s="343" t="s">
        <v>21</v>
      </c>
      <c r="Q81" s="407" t="s">
        <v>344</v>
      </c>
      <c r="R81" s="407" t="s">
        <v>345</v>
      </c>
      <c r="S81" s="408" t="s">
        <v>346</v>
      </c>
      <c r="T81" s="338" t="s">
        <v>21</v>
      </c>
      <c r="U81" s="341" t="s">
        <v>344</v>
      </c>
      <c r="V81" s="341" t="s">
        <v>345</v>
      </c>
      <c r="W81" s="342" t="s">
        <v>346</v>
      </c>
      <c r="X81" s="343" t="s">
        <v>21</v>
      </c>
      <c r="Y81" s="407" t="s">
        <v>344</v>
      </c>
      <c r="Z81" s="407" t="s">
        <v>345</v>
      </c>
      <c r="AA81" s="408" t="s">
        <v>346</v>
      </c>
      <c r="AB81" s="338" t="s">
        <v>21</v>
      </c>
      <c r="AC81" s="341" t="s">
        <v>344</v>
      </c>
      <c r="AD81" s="341" t="s">
        <v>345</v>
      </c>
      <c r="AE81" s="342" t="s">
        <v>346</v>
      </c>
      <c r="AF81" s="343" t="s">
        <v>21</v>
      </c>
      <c r="AG81" s="407" t="s">
        <v>344</v>
      </c>
      <c r="AH81" s="407" t="s">
        <v>345</v>
      </c>
      <c r="AI81" s="408" t="s">
        <v>346</v>
      </c>
    </row>
    <row r="82" ht="15.75" spans="1:35">
      <c r="A82" s="360" t="str">
        <f>VLOOKUP($B$1,{"一年级",1;"二年级",2;"三年级",3;"四年级",4;"五年级",5;"六年级",6},2,0)&amp;"05"</f>
        <v>105</v>
      </c>
      <c r="B82" s="335"/>
      <c r="C82" s="336"/>
      <c r="D82" s="345" t="s">
        <v>41</v>
      </c>
      <c r="E82" s="277">
        <f ca="1">IFERROR(COUNTIFS(INDIRECT($B$1&amp;"!E:E"),1,INDIRECT($B$1&amp;"!O:O"),D82,INDIRECT($B$1&amp;"!A:A"),$A$82),"")</f>
        <v>0</v>
      </c>
      <c r="F82" s="277">
        <f ca="1">IFERROR(COUNTIFS(INDIRECT($B$1&amp;"!E:E"),2,INDIRECT($B$1&amp;"!O:O"),D82,INDIRECT($B$1&amp;"!A:A"),$A$82),"")</f>
        <v>0</v>
      </c>
      <c r="G82" s="346">
        <f ca="1" t="shared" ref="G82:G86" si="75">IFERROR(SUM(E82:F82),"")</f>
        <v>0</v>
      </c>
      <c r="H82" s="347" t="s">
        <v>31</v>
      </c>
      <c r="I82" s="381">
        <f ca="1">IFERROR(COUNTIFS(INDIRECT($B$1&amp;"!E:E"),1,INDIRECT($B$1&amp;"!R:R"),H82,INDIRECT($B$1&amp;"!A:A"),$A$82),"")</f>
        <v>0</v>
      </c>
      <c r="J82" s="381">
        <f ca="1">IFERROR(COUNTIFS(INDIRECT($B$1&amp;"!E:E"),2,INDIRECT($B$1&amp;"!R:R"),H82,INDIRECT($B$1&amp;"!A:A"),$A$82),"")</f>
        <v>0</v>
      </c>
      <c r="K82" s="409">
        <f ca="1" t="shared" ref="K82:K86" si="76">IFERROR(SUM(I82:J82),"")</f>
        <v>0</v>
      </c>
      <c r="L82" s="345" t="s">
        <v>31</v>
      </c>
      <c r="M82" s="382">
        <f ca="1">IFERROR(COUNTIFS(INDIRECT($B$1&amp;"!E:E"),1,INDIRECT($B$1&amp;"!T:T"),L82,INDIRECT($B$1&amp;"!A:A"),$A$82),"")</f>
        <v>0</v>
      </c>
      <c r="N82" s="382">
        <f ca="1">IFERROR(COUNTIFS(INDIRECT($B$1&amp;"!E:E"),2,INDIRECT($B$1&amp;"!T:T"),L82,INDIRECT($B$1&amp;"!A:A"),$A$82),"")</f>
        <v>0</v>
      </c>
      <c r="O82" s="346">
        <f ca="1" t="shared" ref="O82:O86" si="77">IFERROR(SUM(M82:N82),"")</f>
        <v>0</v>
      </c>
      <c r="P82" s="347" t="s">
        <v>31</v>
      </c>
      <c r="Q82" s="381">
        <f ca="1">IFERROR(COUNTIFS(INDIRECT($B$1&amp;"!E:E"),1,INDIRECT($B$1&amp;"!V:V"),P82,INDIRECT($B$1&amp;"!A:A"),$A$82),"")</f>
        <v>0</v>
      </c>
      <c r="R82" s="381">
        <f ca="1">IFERROR(COUNTIFS(INDIRECT($B$1&amp;"!E:E"),2,INDIRECT($B$1&amp;"!V:V"),P82,INDIRECT($B$1&amp;"!A:A"),$A$82),"")</f>
        <v>0</v>
      </c>
      <c r="S82" s="409">
        <f ca="1" t="shared" ref="S82:S86" si="78">IFERROR(SUM(Q82:R82),"")</f>
        <v>0</v>
      </c>
      <c r="T82" s="345" t="s">
        <v>31</v>
      </c>
      <c r="U82" s="382">
        <f ca="1">IFERROR(COUNTIFS(INDIRECT($B$1&amp;"!E:E"),1,INDIRECT($B$1&amp;"!X:X"),T82,INDIRECT($B$1&amp;"!A:A"),$A$82),"")</f>
        <v>0</v>
      </c>
      <c r="V82" s="382">
        <f ca="1">IFERROR(COUNTIFS(INDIRECT($B$1&amp;"!E:E"),2,INDIRECT($B$1&amp;"!X:X"),T82,INDIRECT($B$1&amp;"!A:A"),$A$82),"")</f>
        <v>0</v>
      </c>
      <c r="W82" s="346">
        <f ca="1" t="shared" ref="W82:W86" si="79">IFERROR(SUM(U82:V82),"")</f>
        <v>0</v>
      </c>
      <c r="X82" s="347" t="s">
        <v>31</v>
      </c>
      <c r="Y82" s="381">
        <f ca="1">IFERROR(COUNTIFS(INDIRECT($B$1&amp;"!E:E"),1,INDIRECT($B$1&amp;"!Z:Z"),X82,INDIRECT($B$1&amp;"!A:A"),$A$82),"")</f>
        <v>0</v>
      </c>
      <c r="Z82" s="381">
        <f ca="1">IFERROR(COUNTIFS(INDIRECT($B$1&amp;"!E:E"),2,INDIRECT($B$1&amp;"!Z:Z"),X82,INDIRECT($B$1&amp;"!A:A"),$A$82),"")</f>
        <v>0</v>
      </c>
      <c r="AA82" s="409">
        <f ca="1" t="shared" ref="AA82:AA86" si="80">IFERROR(SUM(Y82:Z82),"")</f>
        <v>0</v>
      </c>
      <c r="AB82" s="345" t="s">
        <v>31</v>
      </c>
      <c r="AC82" s="277">
        <f ca="1">IFERROR(COUNTIFS(INDIRECT($B$1&amp;"!E:E"),1,INDIRECT($B$1&amp;"!AB:AB"),AB82,INDIRECT($B$1&amp;"!A:A"),$A$82),"")</f>
        <v>0</v>
      </c>
      <c r="AD82" s="277">
        <f ca="1">IFERROR(COUNTIFS(INDIRECT($B$1&amp;"!E:E"),2,INDIRECT($B$1&amp;"!AB:AB"),AB82,INDIRECT($B$1&amp;"!A:A"),$A$82),"")</f>
        <v>0</v>
      </c>
      <c r="AE82" s="346">
        <f ca="1" t="shared" ref="AE82:AE86" si="81">IFERROR(SUM(AC82:AD82),"")</f>
        <v>0</v>
      </c>
      <c r="AF82" s="347" t="s">
        <v>31</v>
      </c>
      <c r="AG82" s="381">
        <f ca="1">IFERROR(COUNTIFS(INDIRECT($B$1&amp;"!E:E"),1,INDIRECT($B$1&amp;"!AF:AF"),AF82,INDIRECT($B$1&amp;"!A:A"),$A$82),"")</f>
        <v>0</v>
      </c>
      <c r="AH82" s="381">
        <f ca="1">IFERROR(COUNTIFS(INDIRECT($B$1&amp;"!E:E"),2,INDIRECT($B$1&amp;"!AF:AF"),AF82,INDIRECT($B$1&amp;"!A:A"),$A$82),"")</f>
        <v>0</v>
      </c>
      <c r="AI82" s="409">
        <f ca="1" t="shared" ref="AI82:AI86" si="82">IFERROR(SUM(AG82:AH82),"")</f>
        <v>0</v>
      </c>
    </row>
    <row r="83" ht="15.75" spans="1:35">
      <c r="A83" s="361"/>
      <c r="B83" s="335"/>
      <c r="C83" s="336"/>
      <c r="D83" s="345" t="s">
        <v>65</v>
      </c>
      <c r="E83" s="277">
        <f ca="1">IFERROR(COUNTIFS(INDIRECT($B$1&amp;"!E:E"),1,INDIRECT($B$1&amp;"!O:O"),D83,INDIRECT($B$1&amp;"!A:A"),$A$82),"")</f>
        <v>0</v>
      </c>
      <c r="F83" s="277">
        <f ca="1">IFERROR(COUNTIFS(INDIRECT($B$1&amp;"!E:E"),2,INDIRECT($B$1&amp;"!O:O"),D83,INDIRECT($B$1&amp;"!A:A"),$A$82),"")</f>
        <v>0</v>
      </c>
      <c r="G83" s="346">
        <f ca="1" t="shared" si="75"/>
        <v>0</v>
      </c>
      <c r="H83" s="347" t="s">
        <v>68</v>
      </c>
      <c r="I83" s="381">
        <f ca="1">IFERROR(COUNTIFS(INDIRECT($B$1&amp;"!E:E"),1,INDIRECT($B$1&amp;"!R:R"),H83,INDIRECT($B$1&amp;"!A:A"),$A$82),"")</f>
        <v>0</v>
      </c>
      <c r="J83" s="381">
        <f ca="1">IFERROR(COUNTIFS(INDIRECT($B$1&amp;"!E:E"),2,INDIRECT($B$1&amp;"!R:R"),H83,INDIRECT($B$1&amp;"!A:A"),$A$82),"")</f>
        <v>0</v>
      </c>
      <c r="K83" s="409">
        <f ca="1" t="shared" si="76"/>
        <v>0</v>
      </c>
      <c r="L83" s="345" t="s">
        <v>68</v>
      </c>
      <c r="M83" s="382">
        <f ca="1">IFERROR(COUNTIFS(INDIRECT($B$1&amp;"!E:E"),1,INDIRECT($B$1&amp;"!T:T"),L83,INDIRECT($B$1&amp;"!A:A"),$A$82),"")</f>
        <v>0</v>
      </c>
      <c r="N83" s="382">
        <f ca="1">IFERROR(COUNTIFS(INDIRECT($B$1&amp;"!E:E"),2,INDIRECT($B$1&amp;"!T:T"),L83,INDIRECT($B$1&amp;"!A:A"),$A$82),"")</f>
        <v>0</v>
      </c>
      <c r="O83" s="346">
        <f ca="1" t="shared" si="77"/>
        <v>0</v>
      </c>
      <c r="P83" s="347" t="s">
        <v>68</v>
      </c>
      <c r="Q83" s="381">
        <f ca="1">IFERROR(COUNTIFS(INDIRECT($B$1&amp;"!E:E"),1,INDIRECT($B$1&amp;"!V:V"),P83,INDIRECT($B$1&amp;"!A:A"),$A$82),"")</f>
        <v>0</v>
      </c>
      <c r="R83" s="381">
        <f ca="1">IFERROR(COUNTIFS(INDIRECT($B$1&amp;"!E:E"),2,INDIRECT($B$1&amp;"!V:V"),P83,INDIRECT($B$1&amp;"!A:A"),$A$82),"")</f>
        <v>0</v>
      </c>
      <c r="S83" s="409">
        <f ca="1" t="shared" si="78"/>
        <v>0</v>
      </c>
      <c r="T83" s="345" t="s">
        <v>68</v>
      </c>
      <c r="U83" s="382">
        <f ca="1">IFERROR(COUNTIFS(INDIRECT($B$1&amp;"!E:E"),1,INDIRECT($B$1&amp;"!X:X"),T83,INDIRECT($B$1&amp;"!A:A"),$A$82),"")</f>
        <v>0</v>
      </c>
      <c r="V83" s="382">
        <f ca="1">IFERROR(COUNTIFS(INDIRECT($B$1&amp;"!E:E"),2,INDIRECT($B$1&amp;"!X:X"),T83,INDIRECT($B$1&amp;"!A:A"),$A$82),"")</f>
        <v>0</v>
      </c>
      <c r="W83" s="346">
        <f ca="1" t="shared" si="79"/>
        <v>0</v>
      </c>
      <c r="X83" s="347" t="s">
        <v>68</v>
      </c>
      <c r="Y83" s="381">
        <f ca="1">IFERROR(COUNTIFS(INDIRECT($B$1&amp;"!E:E"),1,INDIRECT($B$1&amp;"!Z:Z"),X83,INDIRECT($B$1&amp;"!A:A"),$A$82),"")</f>
        <v>0</v>
      </c>
      <c r="Z83" s="381">
        <f ca="1">IFERROR(COUNTIFS(INDIRECT($B$1&amp;"!E:E"),2,INDIRECT($B$1&amp;"!Z:Z"),X83,INDIRECT($B$1&amp;"!A:A"),$A$82),"")</f>
        <v>0</v>
      </c>
      <c r="AA83" s="409">
        <f ca="1" t="shared" si="80"/>
        <v>0</v>
      </c>
      <c r="AB83" s="345" t="s">
        <v>68</v>
      </c>
      <c r="AC83" s="277">
        <f ca="1">IFERROR(COUNTIFS(INDIRECT($B$1&amp;"!E:E"),1,INDIRECT($B$1&amp;"!AB:AB"),AB83,INDIRECT($B$1&amp;"!A:A"),$A$82),"")</f>
        <v>0</v>
      </c>
      <c r="AD83" s="277">
        <f ca="1">IFERROR(COUNTIFS(INDIRECT($B$1&amp;"!E:E"),2,INDIRECT($B$1&amp;"!AB:AB"),AB83,INDIRECT($B$1&amp;"!A:A"),$A$82),"")</f>
        <v>0</v>
      </c>
      <c r="AE83" s="346">
        <f ca="1" t="shared" si="81"/>
        <v>0</v>
      </c>
      <c r="AF83" s="347" t="s">
        <v>68</v>
      </c>
      <c r="AG83" s="381">
        <f ca="1">IFERROR(COUNTIFS(INDIRECT($B$1&amp;"!E:E"),1,INDIRECT($B$1&amp;"!AF:AF"),AF83,INDIRECT($B$1&amp;"!A:A"),$A$82),"")</f>
        <v>0</v>
      </c>
      <c r="AH83" s="381">
        <f ca="1">IFERROR(COUNTIFS(INDIRECT($B$1&amp;"!E:E"),2,INDIRECT($B$1&amp;"!AF:AF"),AF83,INDIRECT($B$1&amp;"!A:A"),$A$82),"")</f>
        <v>0</v>
      </c>
      <c r="AI83" s="409">
        <f ca="1" t="shared" si="82"/>
        <v>0</v>
      </c>
    </row>
    <row r="84" ht="15.75" spans="1:35">
      <c r="A84" s="361"/>
      <c r="B84" s="349" t="s">
        <v>358</v>
      </c>
      <c r="C84" s="336">
        <f ca="1">IFERROR(COUNTIFS(INDIRECT($B$1&amp;"!A:A"),A82,INDIRECT($B$1&amp;"!E:E"),"1"),"")</f>
        <v>0</v>
      </c>
      <c r="D84" s="345" t="s">
        <v>53</v>
      </c>
      <c r="E84" s="277">
        <f ca="1">IFERROR(COUNTIFS(INDIRECT($B$1&amp;"!E:E"),1,INDIRECT($B$1&amp;"!O:O"),D84,INDIRECT($B$1&amp;"!A:A"),$A$82),"")</f>
        <v>0</v>
      </c>
      <c r="F84" s="277">
        <f ca="1">IFERROR(COUNTIFS(INDIRECT($B$1&amp;"!E:E"),2,INDIRECT($B$1&amp;"!O:O"),D84,INDIRECT($B$1&amp;"!A:A"),$A$82),"")</f>
        <v>0</v>
      </c>
      <c r="G84" s="346">
        <f ca="1" t="shared" si="75"/>
        <v>0</v>
      </c>
      <c r="H84" s="347" t="s">
        <v>86</v>
      </c>
      <c r="I84" s="381">
        <f ca="1">IFERROR(COUNTIFS(INDIRECT($B$1&amp;"!E:E"),1,INDIRECT($B$1&amp;"!R:R"),H84,INDIRECT($B$1&amp;"!A:A"),$A$82),"")</f>
        <v>0</v>
      </c>
      <c r="J84" s="381">
        <f ca="1">IFERROR(COUNTIFS(INDIRECT($B$1&amp;"!E:E"),2,INDIRECT($B$1&amp;"!R:R"),H84,INDIRECT($B$1&amp;"!A:A"),$A$82),"")</f>
        <v>0</v>
      </c>
      <c r="K84" s="409">
        <f ca="1" t="shared" si="76"/>
        <v>0</v>
      </c>
      <c r="L84" s="345" t="s">
        <v>86</v>
      </c>
      <c r="M84" s="382">
        <f ca="1">IFERROR(COUNTIFS(INDIRECT($B$1&amp;"!E:E"),1,INDIRECT($B$1&amp;"!T:T"),L84,INDIRECT($B$1&amp;"!A:A"),$A$82),"")</f>
        <v>0</v>
      </c>
      <c r="N84" s="382">
        <f ca="1">IFERROR(COUNTIFS(INDIRECT($B$1&amp;"!E:E"),2,INDIRECT($B$1&amp;"!T:T"),L84,INDIRECT($B$1&amp;"!A:A"),$A$82),"")</f>
        <v>0</v>
      </c>
      <c r="O84" s="346">
        <f ca="1" t="shared" si="77"/>
        <v>0</v>
      </c>
      <c r="P84" s="347" t="s">
        <v>86</v>
      </c>
      <c r="Q84" s="381">
        <f ca="1">IFERROR(COUNTIFS(INDIRECT($B$1&amp;"!E:E"),1,INDIRECT($B$1&amp;"!V:V"),P84,INDIRECT($B$1&amp;"!A:A"),$A$82),"")</f>
        <v>0</v>
      </c>
      <c r="R84" s="381">
        <f ca="1">IFERROR(COUNTIFS(INDIRECT($B$1&amp;"!E:E"),2,INDIRECT($B$1&amp;"!V:V"),P84,INDIRECT($B$1&amp;"!A:A"),$A$82),"")</f>
        <v>0</v>
      </c>
      <c r="S84" s="409">
        <f ca="1" t="shared" si="78"/>
        <v>0</v>
      </c>
      <c r="T84" s="345" t="s">
        <v>86</v>
      </c>
      <c r="U84" s="382">
        <f ca="1">IFERROR(COUNTIFS(INDIRECT($B$1&amp;"!E:E"),1,INDIRECT($B$1&amp;"!X:X"),T84,INDIRECT($B$1&amp;"!A:A"),$A$82),"")</f>
        <v>0</v>
      </c>
      <c r="V84" s="382">
        <f ca="1">IFERROR(COUNTIFS(INDIRECT($B$1&amp;"!E:E"),2,INDIRECT($B$1&amp;"!X:X"),T84,INDIRECT($B$1&amp;"!A:A"),$A$82),"")</f>
        <v>0</v>
      </c>
      <c r="W84" s="346">
        <f ca="1" t="shared" si="79"/>
        <v>0</v>
      </c>
      <c r="X84" s="347" t="s">
        <v>86</v>
      </c>
      <c r="Y84" s="381">
        <f ca="1">IFERROR(COUNTIFS(INDIRECT($B$1&amp;"!E:E"),1,INDIRECT($B$1&amp;"!Z:Z"),X84,INDIRECT($B$1&amp;"!A:A"),$A$82),"")</f>
        <v>0</v>
      </c>
      <c r="Z84" s="381">
        <f ca="1">IFERROR(COUNTIFS(INDIRECT($B$1&amp;"!E:E"),2,INDIRECT($B$1&amp;"!Z:Z"),X84,INDIRECT($B$1&amp;"!A:A"),$A$82),"")</f>
        <v>0</v>
      </c>
      <c r="AA84" s="409">
        <f ca="1" t="shared" si="80"/>
        <v>0</v>
      </c>
      <c r="AB84" s="345" t="s">
        <v>86</v>
      </c>
      <c r="AC84" s="277">
        <f ca="1">IFERROR(COUNTIFS(INDIRECT($B$1&amp;"!E:E"),1,INDIRECT($B$1&amp;"!AB:AB"),AB84,INDIRECT($B$1&amp;"!A:A"),$A$82),"")</f>
        <v>0</v>
      </c>
      <c r="AD84" s="277">
        <f ca="1">IFERROR(COUNTIFS(INDIRECT($B$1&amp;"!E:E"),2,INDIRECT($B$1&amp;"!AB:AB"),AB84,INDIRECT($B$1&amp;"!A:A"),$A$82),"")</f>
        <v>0</v>
      </c>
      <c r="AE84" s="346">
        <f ca="1" t="shared" si="81"/>
        <v>0</v>
      </c>
      <c r="AF84" s="347" t="s">
        <v>86</v>
      </c>
      <c r="AG84" s="381">
        <f ca="1">IFERROR(COUNTIFS(INDIRECT($B$1&amp;"!E:E"),1,INDIRECT($B$1&amp;"!AF:AF"),AF84,INDIRECT($B$1&amp;"!A:A"),$A$82),"")</f>
        <v>0</v>
      </c>
      <c r="AH84" s="381">
        <f ca="1">IFERROR(COUNTIFS(INDIRECT($B$1&amp;"!E:E"),2,INDIRECT($B$1&amp;"!AF:AF"),AF84,INDIRECT($B$1&amp;"!A:A"),$A$82),"")</f>
        <v>0</v>
      </c>
      <c r="AI84" s="409">
        <f ca="1" t="shared" si="82"/>
        <v>0</v>
      </c>
    </row>
    <row r="85" ht="15.75" spans="1:35">
      <c r="A85" s="361"/>
      <c r="B85" s="349"/>
      <c r="C85" s="336"/>
      <c r="D85" s="345" t="s">
        <v>76</v>
      </c>
      <c r="E85" s="277">
        <f ca="1">IFERROR(COUNTIFS(INDIRECT($B$1&amp;"!E:E"),1,INDIRECT($B$1&amp;"!O:O"),D85,INDIRECT($B$1&amp;"!A:A"),$A$82),"")</f>
        <v>0</v>
      </c>
      <c r="F85" s="277">
        <f ca="1">IFERROR(COUNTIFS(INDIRECT($B$1&amp;"!E:E"),2,INDIRECT($B$1&amp;"!O:O"),D85,INDIRECT($B$1&amp;"!A:A"),$A$82),"")</f>
        <v>0</v>
      </c>
      <c r="G85" s="346">
        <f ca="1" t="shared" si="75"/>
        <v>0</v>
      </c>
      <c r="H85" s="347" t="s">
        <v>153</v>
      </c>
      <c r="I85" s="381">
        <f ca="1">IFERROR(COUNTIFS(INDIRECT($B$1&amp;"!E:E"),1,INDIRECT($B$1&amp;"!R:R"),H85,INDIRECT($B$1&amp;"!A:A"),$A$82),"")</f>
        <v>0</v>
      </c>
      <c r="J85" s="381">
        <f ca="1">IFERROR(COUNTIFS(INDIRECT($B$1&amp;"!E:E"),2,INDIRECT($B$1&amp;"!R:R"),H85,INDIRECT($B$1&amp;"!A:A"),$A$82),"")</f>
        <v>0</v>
      </c>
      <c r="K85" s="409">
        <f ca="1" t="shared" si="76"/>
        <v>0</v>
      </c>
      <c r="L85" s="345" t="s">
        <v>153</v>
      </c>
      <c r="M85" s="382">
        <f ca="1">IFERROR(COUNTIFS(INDIRECT($B$1&amp;"!E:E"),1,INDIRECT($B$1&amp;"!T:T"),L85,INDIRECT($B$1&amp;"!A:A"),$A$82),"")</f>
        <v>0</v>
      </c>
      <c r="N85" s="382">
        <f ca="1">IFERROR(COUNTIFS(INDIRECT($B$1&amp;"!E:E"),2,INDIRECT($B$1&amp;"!T:T"),L85,INDIRECT($B$1&amp;"!A:A"),$A$82),"")</f>
        <v>0</v>
      </c>
      <c r="O85" s="346">
        <f ca="1" t="shared" si="77"/>
        <v>0</v>
      </c>
      <c r="P85" s="347" t="s">
        <v>153</v>
      </c>
      <c r="Q85" s="381">
        <f ca="1">IFERROR(COUNTIFS(INDIRECT($B$1&amp;"!E:E"),1,INDIRECT($B$1&amp;"!V:V"),P85,INDIRECT($B$1&amp;"!A:A"),$A$82),"")</f>
        <v>0</v>
      </c>
      <c r="R85" s="381">
        <f ca="1">IFERROR(COUNTIFS(INDIRECT($B$1&amp;"!E:E"),2,INDIRECT($B$1&amp;"!V:V"),P85,INDIRECT($B$1&amp;"!A:A"),$A$82),"")</f>
        <v>0</v>
      </c>
      <c r="S85" s="409">
        <f ca="1" t="shared" si="78"/>
        <v>0</v>
      </c>
      <c r="T85" s="345" t="s">
        <v>153</v>
      </c>
      <c r="U85" s="382">
        <f ca="1">IFERROR(COUNTIFS(INDIRECT($B$1&amp;"!E:E"),1,INDIRECT($B$1&amp;"!X:X"),T85,INDIRECT($B$1&amp;"!A:A"),$A$82),"")</f>
        <v>0</v>
      </c>
      <c r="V85" s="382">
        <f ca="1">IFERROR(COUNTIFS(INDIRECT($B$1&amp;"!E:E"),2,INDIRECT($B$1&amp;"!X:X"),T85,INDIRECT($B$1&amp;"!A:A"),$A$82),"")</f>
        <v>0</v>
      </c>
      <c r="W85" s="346">
        <f ca="1" t="shared" si="79"/>
        <v>0</v>
      </c>
      <c r="X85" s="347" t="s">
        <v>153</v>
      </c>
      <c r="Y85" s="381">
        <f ca="1">IFERROR(COUNTIFS(INDIRECT($B$1&amp;"!E:E"),1,INDIRECT($B$1&amp;"!Z:Z"),X85,INDIRECT($B$1&amp;"!A:A"),$A$82),"")</f>
        <v>0</v>
      </c>
      <c r="Z85" s="381">
        <f ca="1">IFERROR(COUNTIFS(INDIRECT($B$1&amp;"!E:E"),2,INDIRECT($B$1&amp;"!Z:Z"),X85,INDIRECT($B$1&amp;"!A:A"),$A$82),"")</f>
        <v>0</v>
      </c>
      <c r="AA85" s="409">
        <f ca="1" t="shared" si="80"/>
        <v>0</v>
      </c>
      <c r="AB85" s="345" t="s">
        <v>153</v>
      </c>
      <c r="AC85" s="277">
        <f ca="1">IFERROR(COUNTIFS(INDIRECT($B$1&amp;"!E:E"),1,INDIRECT($B$1&amp;"!AB:AB"),AB85,INDIRECT($B$1&amp;"!A:A"),$A$82),"")</f>
        <v>0</v>
      </c>
      <c r="AD85" s="277">
        <f ca="1">IFERROR(COUNTIFS(INDIRECT($B$1&amp;"!E:E"),2,INDIRECT($B$1&amp;"!AB:AB"),AB85,INDIRECT($B$1&amp;"!A:A"),$A$82),"")</f>
        <v>0</v>
      </c>
      <c r="AE85" s="346">
        <f ca="1" t="shared" si="81"/>
        <v>0</v>
      </c>
      <c r="AF85" s="347" t="s">
        <v>153</v>
      </c>
      <c r="AG85" s="381">
        <f ca="1">IFERROR(COUNTIFS(INDIRECT($B$1&amp;"!E:E"),1,INDIRECT($B$1&amp;"!AF:AF"),AF85,INDIRECT($B$1&amp;"!A:A"),$A$82),"")</f>
        <v>0</v>
      </c>
      <c r="AH85" s="381">
        <f ca="1">IFERROR(COUNTIFS(INDIRECT($B$1&amp;"!E:E"),2,INDIRECT($B$1&amp;"!AF:AF"),AF85,INDIRECT($B$1&amp;"!A:A"),$A$82),"")</f>
        <v>0</v>
      </c>
      <c r="AI85" s="409">
        <f ca="1" t="shared" si="82"/>
        <v>0</v>
      </c>
    </row>
    <row r="86" ht="15.75" spans="1:35">
      <c r="A86" s="361"/>
      <c r="B86" s="349" t="s">
        <v>359</v>
      </c>
      <c r="C86" s="336">
        <f ca="1">IFERROR(COUNTIFS(INDIRECT($B$1&amp;"!A:A"),A82,INDIRECT($B$1&amp;"!E:E"),"2"),"")</f>
        <v>0</v>
      </c>
      <c r="D86" s="350" t="s">
        <v>347</v>
      </c>
      <c r="E86" s="277">
        <f ca="1" t="shared" ref="E86:J86" si="83">SUM(E82:E85)</f>
        <v>0</v>
      </c>
      <c r="F86" s="277">
        <f ca="1" t="shared" si="83"/>
        <v>0</v>
      </c>
      <c r="G86" s="346">
        <f ca="1" t="shared" si="75"/>
        <v>0</v>
      </c>
      <c r="H86" s="351" t="s">
        <v>347</v>
      </c>
      <c r="I86" s="278">
        <f ca="1" t="shared" si="83"/>
        <v>0</v>
      </c>
      <c r="J86" s="278">
        <f ca="1" t="shared" si="83"/>
        <v>0</v>
      </c>
      <c r="K86" s="409">
        <f ca="1" t="shared" si="76"/>
        <v>0</v>
      </c>
      <c r="L86" s="350" t="s">
        <v>347</v>
      </c>
      <c r="M86" s="277">
        <f ca="1" t="shared" ref="M86:R86" si="84">SUM(M82:M85)</f>
        <v>0</v>
      </c>
      <c r="N86" s="277">
        <f ca="1" t="shared" si="84"/>
        <v>0</v>
      </c>
      <c r="O86" s="346">
        <f ca="1" t="shared" si="77"/>
        <v>0</v>
      </c>
      <c r="P86" s="351" t="s">
        <v>347</v>
      </c>
      <c r="Q86" s="278">
        <f ca="1" t="shared" si="84"/>
        <v>0</v>
      </c>
      <c r="R86" s="278">
        <f ca="1" t="shared" si="84"/>
        <v>0</v>
      </c>
      <c r="S86" s="409">
        <f ca="1" t="shared" si="78"/>
        <v>0</v>
      </c>
      <c r="T86" s="350" t="s">
        <v>347</v>
      </c>
      <c r="U86" s="277">
        <f ca="1" t="shared" ref="U86:Z86" si="85">SUM(U82:U85)</f>
        <v>0</v>
      </c>
      <c r="V86" s="277">
        <f ca="1" t="shared" si="85"/>
        <v>0</v>
      </c>
      <c r="W86" s="346">
        <f ca="1" t="shared" si="79"/>
        <v>0</v>
      </c>
      <c r="X86" s="351" t="s">
        <v>347</v>
      </c>
      <c r="Y86" s="278">
        <f ca="1" t="shared" si="85"/>
        <v>0</v>
      </c>
      <c r="Z86" s="278">
        <f ca="1" t="shared" si="85"/>
        <v>0</v>
      </c>
      <c r="AA86" s="409">
        <f ca="1" t="shared" si="80"/>
        <v>0</v>
      </c>
      <c r="AB86" s="350" t="s">
        <v>347</v>
      </c>
      <c r="AC86" s="277">
        <f ca="1" t="shared" ref="AC86:AH86" si="86">SUM(AC82:AC85)</f>
        <v>0</v>
      </c>
      <c r="AD86" s="277">
        <f ca="1" t="shared" si="86"/>
        <v>0</v>
      </c>
      <c r="AE86" s="346">
        <f ca="1" t="shared" si="81"/>
        <v>0</v>
      </c>
      <c r="AF86" s="351" t="s">
        <v>347</v>
      </c>
      <c r="AG86" s="278">
        <f ca="1" t="shared" si="86"/>
        <v>0</v>
      </c>
      <c r="AH86" s="278">
        <f ca="1" t="shared" si="86"/>
        <v>0</v>
      </c>
      <c r="AI86" s="409">
        <f ca="1" t="shared" si="82"/>
        <v>0</v>
      </c>
    </row>
    <row r="87" ht="15.75" spans="1:35">
      <c r="A87" s="362"/>
      <c r="B87" s="353"/>
      <c r="C87" s="336"/>
      <c r="D87" s="354" t="s">
        <v>348</v>
      </c>
      <c r="E87" s="355">
        <f ca="1">IFERROR(IF(SUM(E82:E85)=0,0,E85/SUM(E82:E85)),"")</f>
        <v>0</v>
      </c>
      <c r="F87" s="355">
        <f ca="1">IFERROR(IF(SUM(F82:F85)=0,0,F85/SUM(F82:F85)),"")</f>
        <v>0</v>
      </c>
      <c r="G87" s="356">
        <f ca="1">IFERROR(SUM(E85:F85)/SUM(E82:F85),0)</f>
        <v>0</v>
      </c>
      <c r="H87" s="357" t="s">
        <v>337</v>
      </c>
      <c r="I87" s="410">
        <f ca="1" t="shared" ref="I87:N87" si="87">IFERROR(IF(SUM(I82:I85)=0,0,SUM(I82:I83)/SUM(I82:I85)),"")</f>
        <v>0</v>
      </c>
      <c r="J87" s="410">
        <f ca="1" t="shared" si="87"/>
        <v>0</v>
      </c>
      <c r="K87" s="411">
        <f ca="1">IFERROR(SUM(I82:J83)/SUM(I82:J85),0)</f>
        <v>0</v>
      </c>
      <c r="L87" s="354" t="s">
        <v>337</v>
      </c>
      <c r="M87" s="355">
        <f ca="1" t="shared" si="87"/>
        <v>0</v>
      </c>
      <c r="N87" s="355">
        <f ca="1" t="shared" si="87"/>
        <v>0</v>
      </c>
      <c r="O87" s="356">
        <f ca="1">IFERROR(SUM(M82:N83)/SUM(M82:N85),0)</f>
        <v>0</v>
      </c>
      <c r="P87" s="357" t="s">
        <v>337</v>
      </c>
      <c r="Q87" s="410">
        <f ca="1" t="shared" ref="Q87:V87" si="88">IFERROR(IF(SUM(Q82:Q85)=0,0,SUM(Q82:Q83)/SUM(Q82:Q85)),"")</f>
        <v>0</v>
      </c>
      <c r="R87" s="410">
        <f ca="1" t="shared" si="88"/>
        <v>0</v>
      </c>
      <c r="S87" s="411">
        <f ca="1">IFERROR(SUM(Q82:R83)/SUM(Q82:R85),0)</f>
        <v>0</v>
      </c>
      <c r="T87" s="354" t="s">
        <v>337</v>
      </c>
      <c r="U87" s="355">
        <f ca="1" t="shared" si="88"/>
        <v>0</v>
      </c>
      <c r="V87" s="355">
        <f ca="1" t="shared" si="88"/>
        <v>0</v>
      </c>
      <c r="W87" s="356">
        <f ca="1">IFERROR(SUM(U82:V83)/SUM(U82:V85),0)</f>
        <v>0</v>
      </c>
      <c r="X87" s="357" t="s">
        <v>337</v>
      </c>
      <c r="Y87" s="410">
        <f ca="1" t="shared" ref="Y87:AD87" si="89">IFERROR(IF(SUM(Y82:Y85)=0,0,SUM(Y82:Y83)/SUM(Y82:Y85)),"")</f>
        <v>0</v>
      </c>
      <c r="Z87" s="410">
        <f ca="1" t="shared" si="89"/>
        <v>0</v>
      </c>
      <c r="AA87" s="411">
        <f ca="1">IFERROR(SUM(Y82:Z83)/SUM(Y82:Z85),0)</f>
        <v>0</v>
      </c>
      <c r="AB87" s="354" t="s">
        <v>337</v>
      </c>
      <c r="AC87" s="355">
        <f ca="1" t="shared" si="89"/>
        <v>0</v>
      </c>
      <c r="AD87" s="355">
        <f ca="1" t="shared" si="89"/>
        <v>0</v>
      </c>
      <c r="AE87" s="356">
        <f ca="1">IFERROR(SUM(AC82:AD83)/SUM(AC82:AD85),0)</f>
        <v>0</v>
      </c>
      <c r="AF87" s="357" t="s">
        <v>337</v>
      </c>
      <c r="AG87" s="410">
        <f ca="1">IFERROR(IF(SUM(AG82:AG85)=0,0,SUM(AG82:AG83)/SUM(AG82:AG85)),"")</f>
        <v>0</v>
      </c>
      <c r="AH87" s="410">
        <f ca="1">IFERROR(IF(SUM(AH82:AH85)=0,0,SUM(AH82:AH83)/SUM(AH82:AH85)),"")</f>
        <v>0</v>
      </c>
      <c r="AI87" s="411">
        <f ca="1">IFERROR(SUM(AG82:AH83)/SUM(AG82:AH85),0)</f>
        <v>0</v>
      </c>
    </row>
    <row r="88" ht="15.75"/>
    <row r="89" ht="15.75" spans="1:35">
      <c r="A89" s="358" t="s">
        <v>349</v>
      </c>
      <c r="B89" s="335" t="s">
        <v>356</v>
      </c>
      <c r="C89" s="336">
        <f ca="1">IFERROR(COUNTIFS(INDIRECT($B$1&amp;"!A:A"),A91,INDIRECT($B$1&amp;"!E:E"),"&lt;&gt;"),"")</f>
        <v>0</v>
      </c>
      <c r="D89" s="337" t="s">
        <v>317</v>
      </c>
      <c r="E89" s="337"/>
      <c r="F89" s="337"/>
      <c r="G89" s="338"/>
      <c r="H89" s="339" t="s">
        <v>302</v>
      </c>
      <c r="I89" s="405"/>
      <c r="J89" s="405"/>
      <c r="K89" s="343"/>
      <c r="L89" s="406" t="s">
        <v>303</v>
      </c>
      <c r="M89" s="337"/>
      <c r="N89" s="337"/>
      <c r="O89" s="338"/>
      <c r="P89" s="339" t="s">
        <v>357</v>
      </c>
      <c r="Q89" s="405"/>
      <c r="R89" s="405"/>
      <c r="S89" s="343"/>
      <c r="T89" s="406" t="s">
        <v>342</v>
      </c>
      <c r="U89" s="337"/>
      <c r="V89" s="337"/>
      <c r="W89" s="338"/>
      <c r="X89" s="339" t="s">
        <v>313</v>
      </c>
      <c r="Y89" s="405"/>
      <c r="Z89" s="405"/>
      <c r="AA89" s="343"/>
      <c r="AB89" s="406" t="s">
        <v>343</v>
      </c>
      <c r="AC89" s="337"/>
      <c r="AD89" s="337"/>
      <c r="AE89" s="338"/>
      <c r="AF89" s="339" t="s">
        <v>333</v>
      </c>
      <c r="AG89" s="405"/>
      <c r="AH89" s="405"/>
      <c r="AI89" s="343"/>
    </row>
    <row r="90" ht="15.75" spans="1:35">
      <c r="A90" s="359"/>
      <c r="B90" s="335"/>
      <c r="C90" s="336"/>
      <c r="D90" s="338" t="s">
        <v>21</v>
      </c>
      <c r="E90" s="341" t="s">
        <v>344</v>
      </c>
      <c r="F90" s="341" t="s">
        <v>345</v>
      </c>
      <c r="G90" s="342" t="s">
        <v>346</v>
      </c>
      <c r="H90" s="343" t="s">
        <v>21</v>
      </c>
      <c r="I90" s="407" t="s">
        <v>344</v>
      </c>
      <c r="J90" s="407" t="s">
        <v>345</v>
      </c>
      <c r="K90" s="408" t="s">
        <v>346</v>
      </c>
      <c r="L90" s="338" t="s">
        <v>21</v>
      </c>
      <c r="M90" s="341" t="s">
        <v>344</v>
      </c>
      <c r="N90" s="341" t="s">
        <v>345</v>
      </c>
      <c r="O90" s="342" t="s">
        <v>346</v>
      </c>
      <c r="P90" s="343" t="s">
        <v>21</v>
      </c>
      <c r="Q90" s="407" t="s">
        <v>344</v>
      </c>
      <c r="R90" s="407" t="s">
        <v>345</v>
      </c>
      <c r="S90" s="408" t="s">
        <v>346</v>
      </c>
      <c r="T90" s="338" t="s">
        <v>21</v>
      </c>
      <c r="U90" s="341" t="s">
        <v>344</v>
      </c>
      <c r="V90" s="341" t="s">
        <v>345</v>
      </c>
      <c r="W90" s="342" t="s">
        <v>346</v>
      </c>
      <c r="X90" s="343" t="s">
        <v>21</v>
      </c>
      <c r="Y90" s="407" t="s">
        <v>344</v>
      </c>
      <c r="Z90" s="407" t="s">
        <v>345</v>
      </c>
      <c r="AA90" s="408" t="s">
        <v>346</v>
      </c>
      <c r="AB90" s="338" t="s">
        <v>21</v>
      </c>
      <c r="AC90" s="341" t="s">
        <v>344</v>
      </c>
      <c r="AD90" s="341" t="s">
        <v>345</v>
      </c>
      <c r="AE90" s="342" t="s">
        <v>346</v>
      </c>
      <c r="AF90" s="343" t="s">
        <v>21</v>
      </c>
      <c r="AG90" s="407" t="s">
        <v>344</v>
      </c>
      <c r="AH90" s="407" t="s">
        <v>345</v>
      </c>
      <c r="AI90" s="408" t="s">
        <v>346</v>
      </c>
    </row>
    <row r="91" ht="15.75" spans="1:35">
      <c r="A91" s="360" t="str">
        <f>VLOOKUP($B$1,{"一年级",1;"二年级",2;"三年级",3;"四年级",4;"五年级",5;"六年级",6},2,0)&amp;"06"</f>
        <v>106</v>
      </c>
      <c r="B91" s="335"/>
      <c r="C91" s="336"/>
      <c r="D91" s="345" t="s">
        <v>41</v>
      </c>
      <c r="E91" s="277">
        <f ca="1">IFERROR(COUNTIFS(INDIRECT($B$1&amp;"!E:E"),1,INDIRECT($B$1&amp;"!O:O"),D91,INDIRECT($B$1&amp;"!A:A"),$A$91),"")</f>
        <v>0</v>
      </c>
      <c r="F91" s="277">
        <f ca="1">IFERROR(COUNTIFS(INDIRECT($B$1&amp;"!E:E"),2,INDIRECT($B$1&amp;"!O:O"),D91,INDIRECT($B$1&amp;"!A:A"),$A$91),"")</f>
        <v>0</v>
      </c>
      <c r="G91" s="346">
        <f ca="1" t="shared" ref="G91:G95" si="90">IFERROR(SUM(E91:F91),"")</f>
        <v>0</v>
      </c>
      <c r="H91" s="347" t="s">
        <v>31</v>
      </c>
      <c r="I91" s="381">
        <f ca="1">IFERROR(COUNTIFS(INDIRECT($B$1&amp;"!E:E"),1,INDIRECT($B$1&amp;"!R:R"),H91,INDIRECT($B$1&amp;"!A:A"),$A$91),"")</f>
        <v>0</v>
      </c>
      <c r="J91" s="381">
        <f ca="1">IFERROR(COUNTIFS(INDIRECT($B$1&amp;"!E:E"),2,INDIRECT($B$1&amp;"!R:R"),H91,INDIRECT($B$1&amp;"!A:A"),$A$91),"")</f>
        <v>0</v>
      </c>
      <c r="K91" s="409">
        <f ca="1" t="shared" ref="K91:K95" si="91">IFERROR(SUM(I91:J91),"")</f>
        <v>0</v>
      </c>
      <c r="L91" s="345" t="s">
        <v>31</v>
      </c>
      <c r="M91" s="382">
        <f ca="1">IFERROR(COUNTIFS(INDIRECT($B$1&amp;"!E:E"),1,INDIRECT($B$1&amp;"!T:T"),L91,INDIRECT($B$1&amp;"!A:A"),$A$91),"")</f>
        <v>0</v>
      </c>
      <c r="N91" s="382">
        <f ca="1">IFERROR(COUNTIFS(INDIRECT($B$1&amp;"!E:E"),2,INDIRECT($B$1&amp;"!T:T"),L91,INDIRECT($B$1&amp;"!A:A"),$A$91),"")</f>
        <v>0</v>
      </c>
      <c r="O91" s="346">
        <f ca="1" t="shared" ref="O91:O95" si="92">IFERROR(SUM(M91:N91),"")</f>
        <v>0</v>
      </c>
      <c r="P91" s="347" t="s">
        <v>31</v>
      </c>
      <c r="Q91" s="381">
        <f ca="1">IFERROR(COUNTIFS(INDIRECT($B$1&amp;"!E:E"),1,INDIRECT($B$1&amp;"!V:V"),P91,INDIRECT($B$1&amp;"!A:A"),$A$91),"")</f>
        <v>0</v>
      </c>
      <c r="R91" s="381">
        <f ca="1">IFERROR(COUNTIFS(INDIRECT($B$1&amp;"!E:E"),2,INDIRECT($B$1&amp;"!V:V"),P91,INDIRECT($B$1&amp;"!A:A"),$A$91),"")</f>
        <v>0</v>
      </c>
      <c r="S91" s="409">
        <f ca="1" t="shared" ref="S91:S95" si="93">IFERROR(SUM(Q91:R91),"")</f>
        <v>0</v>
      </c>
      <c r="T91" s="345" t="s">
        <v>31</v>
      </c>
      <c r="U91" s="382">
        <f ca="1">IFERROR(COUNTIFS(INDIRECT($B$1&amp;"!E:E"),1,INDIRECT($B$1&amp;"!X:X"),T91,INDIRECT($B$1&amp;"!A:A"),$A$91),"")</f>
        <v>0</v>
      </c>
      <c r="V91" s="382">
        <f ca="1">IFERROR(COUNTIFS(INDIRECT($B$1&amp;"!E:E"),2,INDIRECT($B$1&amp;"!X:X"),T91,INDIRECT($B$1&amp;"!A:A"),$A$91),"")</f>
        <v>0</v>
      </c>
      <c r="W91" s="346">
        <f ca="1" t="shared" ref="W91:W95" si="94">IFERROR(SUM(U91:V91),"")</f>
        <v>0</v>
      </c>
      <c r="X91" s="347" t="s">
        <v>31</v>
      </c>
      <c r="Y91" s="381">
        <f ca="1">IFERROR(COUNTIFS(INDIRECT($B$1&amp;"!E:E"),1,INDIRECT($B$1&amp;"!Z:Z"),X91,INDIRECT($B$1&amp;"!A:A"),$A$91),"")</f>
        <v>0</v>
      </c>
      <c r="Z91" s="381">
        <f ca="1">IFERROR(COUNTIFS(INDIRECT($B$1&amp;"!E:E"),2,INDIRECT($B$1&amp;"!Z:Z"),X91,INDIRECT($B$1&amp;"!A:A"),$A$91),"")</f>
        <v>0</v>
      </c>
      <c r="AA91" s="409">
        <f ca="1" t="shared" ref="AA91:AA95" si="95">IFERROR(SUM(Y91:Z91),"")</f>
        <v>0</v>
      </c>
      <c r="AB91" s="345" t="s">
        <v>31</v>
      </c>
      <c r="AC91" s="277">
        <f ca="1">IFERROR(COUNTIFS(INDIRECT($B$1&amp;"!E:E"),1,INDIRECT($B$1&amp;"!AB:AB"),AB91,INDIRECT($B$1&amp;"!A:A"),$A$91),"")</f>
        <v>0</v>
      </c>
      <c r="AD91" s="277">
        <f ca="1">IFERROR(COUNTIFS(INDIRECT($B$1&amp;"!E:E"),2,INDIRECT($B$1&amp;"!AB:AB"),AB91,INDIRECT($B$1&amp;"!A:A"),$A$91),"")</f>
        <v>0</v>
      </c>
      <c r="AE91" s="346">
        <f ca="1" t="shared" ref="AE91:AE95" si="96">IFERROR(SUM(AC91:AD91),"")</f>
        <v>0</v>
      </c>
      <c r="AF91" s="347" t="s">
        <v>31</v>
      </c>
      <c r="AG91" s="381">
        <f ca="1">IFERROR(COUNTIFS(INDIRECT($B$1&amp;"!E:E"),1,INDIRECT($B$1&amp;"!AF:AF"),AF91,INDIRECT($B$1&amp;"!A:A"),$A$91),"")</f>
        <v>0</v>
      </c>
      <c r="AH91" s="381">
        <f ca="1">IFERROR(COUNTIFS(INDIRECT($B$1&amp;"!E:E"),2,INDIRECT($B$1&amp;"!AF:AF"),AF91,INDIRECT($B$1&amp;"!A:A"),$A$91),"")</f>
        <v>0</v>
      </c>
      <c r="AI91" s="409">
        <f ca="1" t="shared" ref="AI91:AI95" si="97">IFERROR(SUM(AG91:AH91),"")</f>
        <v>0</v>
      </c>
    </row>
    <row r="92" ht="15.75" spans="1:35">
      <c r="A92" s="361"/>
      <c r="B92" s="335"/>
      <c r="C92" s="336"/>
      <c r="D92" s="345" t="s">
        <v>65</v>
      </c>
      <c r="E92" s="277">
        <f ca="1">IFERROR(COUNTIFS(INDIRECT($B$1&amp;"!E:E"),1,INDIRECT($B$1&amp;"!O:O"),D92,INDIRECT($B$1&amp;"!A:A"),$A$91),"")</f>
        <v>0</v>
      </c>
      <c r="F92" s="277">
        <f ca="1">IFERROR(COUNTIFS(INDIRECT($B$1&amp;"!E:E"),2,INDIRECT($B$1&amp;"!O:O"),D92,INDIRECT($B$1&amp;"!A:A"),$A$91),"")</f>
        <v>0</v>
      </c>
      <c r="G92" s="346">
        <f ca="1" t="shared" si="90"/>
        <v>0</v>
      </c>
      <c r="H92" s="347" t="s">
        <v>68</v>
      </c>
      <c r="I92" s="381">
        <f ca="1">IFERROR(COUNTIFS(INDIRECT($B$1&amp;"!E:E"),1,INDIRECT($B$1&amp;"!R:R"),H92,INDIRECT($B$1&amp;"!A:A"),$A$91),"")</f>
        <v>0</v>
      </c>
      <c r="J92" s="381">
        <f ca="1">IFERROR(COUNTIFS(INDIRECT($B$1&amp;"!E:E"),2,INDIRECT($B$1&amp;"!R:R"),H92,INDIRECT($B$1&amp;"!A:A"),$A$91),"")</f>
        <v>0</v>
      </c>
      <c r="K92" s="409">
        <f ca="1" t="shared" si="91"/>
        <v>0</v>
      </c>
      <c r="L92" s="345" t="s">
        <v>68</v>
      </c>
      <c r="M92" s="382">
        <f ca="1">IFERROR(COUNTIFS(INDIRECT($B$1&amp;"!E:E"),1,INDIRECT($B$1&amp;"!T:T"),L92,INDIRECT($B$1&amp;"!A:A"),$A$91),"")</f>
        <v>0</v>
      </c>
      <c r="N92" s="382">
        <f ca="1">IFERROR(COUNTIFS(INDIRECT($B$1&amp;"!E:E"),2,INDIRECT($B$1&amp;"!T:T"),L92,INDIRECT($B$1&amp;"!A:A"),$A$91),"")</f>
        <v>0</v>
      </c>
      <c r="O92" s="346">
        <f ca="1" t="shared" si="92"/>
        <v>0</v>
      </c>
      <c r="P92" s="347" t="s">
        <v>68</v>
      </c>
      <c r="Q92" s="381">
        <f ca="1">IFERROR(COUNTIFS(INDIRECT($B$1&amp;"!E:E"),1,INDIRECT($B$1&amp;"!V:V"),P92,INDIRECT($B$1&amp;"!A:A"),$A$91),"")</f>
        <v>0</v>
      </c>
      <c r="R92" s="381">
        <f ca="1">IFERROR(COUNTIFS(INDIRECT($B$1&amp;"!E:E"),2,INDIRECT($B$1&amp;"!V:V"),P92,INDIRECT($B$1&amp;"!A:A"),$A$91),"")</f>
        <v>0</v>
      </c>
      <c r="S92" s="409">
        <f ca="1" t="shared" si="93"/>
        <v>0</v>
      </c>
      <c r="T92" s="345" t="s">
        <v>68</v>
      </c>
      <c r="U92" s="382">
        <f ca="1">IFERROR(COUNTIFS(INDIRECT($B$1&amp;"!E:E"),1,INDIRECT($B$1&amp;"!X:X"),T92,INDIRECT($B$1&amp;"!A:A"),$A$91),"")</f>
        <v>0</v>
      </c>
      <c r="V92" s="382">
        <f ca="1">IFERROR(COUNTIFS(INDIRECT($B$1&amp;"!E:E"),2,INDIRECT($B$1&amp;"!X:X"),T92,INDIRECT($B$1&amp;"!A:A"),$A$91),"")</f>
        <v>0</v>
      </c>
      <c r="W92" s="346">
        <f ca="1" t="shared" si="94"/>
        <v>0</v>
      </c>
      <c r="X92" s="347" t="s">
        <v>68</v>
      </c>
      <c r="Y92" s="381">
        <f ca="1">IFERROR(COUNTIFS(INDIRECT($B$1&amp;"!E:E"),1,INDIRECT($B$1&amp;"!Z:Z"),X92,INDIRECT($B$1&amp;"!A:A"),$A$91),"")</f>
        <v>0</v>
      </c>
      <c r="Z92" s="381">
        <f ca="1">IFERROR(COUNTIFS(INDIRECT($B$1&amp;"!E:E"),2,INDIRECT($B$1&amp;"!Z:Z"),X92,INDIRECT($B$1&amp;"!A:A"),$A$91),"")</f>
        <v>0</v>
      </c>
      <c r="AA92" s="409">
        <f ca="1" t="shared" si="95"/>
        <v>0</v>
      </c>
      <c r="AB92" s="345" t="s">
        <v>68</v>
      </c>
      <c r="AC92" s="277">
        <f ca="1">IFERROR(COUNTIFS(INDIRECT($B$1&amp;"!E:E"),1,INDIRECT($B$1&amp;"!AB:AB"),AB92,INDIRECT($B$1&amp;"!A:A"),$A$91),"")</f>
        <v>0</v>
      </c>
      <c r="AD92" s="277">
        <f ca="1">IFERROR(COUNTIFS(INDIRECT($B$1&amp;"!E:E"),2,INDIRECT($B$1&amp;"!AB:AB"),AB92,INDIRECT($B$1&amp;"!A:A"),$A$91),"")</f>
        <v>0</v>
      </c>
      <c r="AE92" s="346">
        <f ca="1" t="shared" si="96"/>
        <v>0</v>
      </c>
      <c r="AF92" s="347" t="s">
        <v>68</v>
      </c>
      <c r="AG92" s="381">
        <f ca="1">IFERROR(COUNTIFS(INDIRECT($B$1&amp;"!E:E"),1,INDIRECT($B$1&amp;"!AF:AF"),AF92,INDIRECT($B$1&amp;"!A:A"),$A$91),"")</f>
        <v>0</v>
      </c>
      <c r="AH92" s="381">
        <f ca="1">IFERROR(COUNTIFS(INDIRECT($B$1&amp;"!E:E"),2,INDIRECT($B$1&amp;"!AF:AF"),AF92,INDIRECT($B$1&amp;"!A:A"),$A$91),"")</f>
        <v>0</v>
      </c>
      <c r="AI92" s="409">
        <f ca="1" t="shared" si="97"/>
        <v>0</v>
      </c>
    </row>
    <row r="93" ht="15.75" spans="1:35">
      <c r="A93" s="361"/>
      <c r="B93" s="349" t="s">
        <v>358</v>
      </c>
      <c r="C93" s="336">
        <f ca="1">IFERROR(COUNTIFS(INDIRECT($B$1&amp;"!A:A"),A91,INDIRECT($B$1&amp;"!E:E"),"1"),"")</f>
        <v>0</v>
      </c>
      <c r="D93" s="345" t="s">
        <v>53</v>
      </c>
      <c r="E93" s="277">
        <f ca="1">IFERROR(COUNTIFS(INDIRECT($B$1&amp;"!E:E"),1,INDIRECT($B$1&amp;"!O:O"),D93,INDIRECT($B$1&amp;"!A:A"),$A$91),"")</f>
        <v>0</v>
      </c>
      <c r="F93" s="277">
        <f ca="1">IFERROR(COUNTIFS(INDIRECT($B$1&amp;"!E:E"),2,INDIRECT($B$1&amp;"!O:O"),D93,INDIRECT($B$1&amp;"!A:A"),$A$91),"")</f>
        <v>0</v>
      </c>
      <c r="G93" s="346">
        <f ca="1" t="shared" si="90"/>
        <v>0</v>
      </c>
      <c r="H93" s="347" t="s">
        <v>86</v>
      </c>
      <c r="I93" s="381">
        <f ca="1">IFERROR(COUNTIFS(INDIRECT($B$1&amp;"!E:E"),1,INDIRECT($B$1&amp;"!R:R"),H93,INDIRECT($B$1&amp;"!A:A"),$A$91),"")</f>
        <v>0</v>
      </c>
      <c r="J93" s="381">
        <f ca="1">IFERROR(COUNTIFS(INDIRECT($B$1&amp;"!E:E"),2,INDIRECT($B$1&amp;"!R:R"),H93,INDIRECT($B$1&amp;"!A:A"),$A$91),"")</f>
        <v>0</v>
      </c>
      <c r="K93" s="409">
        <f ca="1" t="shared" si="91"/>
        <v>0</v>
      </c>
      <c r="L93" s="345" t="s">
        <v>86</v>
      </c>
      <c r="M93" s="382">
        <f ca="1">IFERROR(COUNTIFS(INDIRECT($B$1&amp;"!E:E"),1,INDIRECT($B$1&amp;"!T:T"),L93,INDIRECT($B$1&amp;"!A:A"),$A$91),"")</f>
        <v>0</v>
      </c>
      <c r="N93" s="382">
        <f ca="1">IFERROR(COUNTIFS(INDIRECT($B$1&amp;"!E:E"),2,INDIRECT($B$1&amp;"!T:T"),L93,INDIRECT($B$1&amp;"!A:A"),$A$91),"")</f>
        <v>0</v>
      </c>
      <c r="O93" s="346">
        <f ca="1" t="shared" si="92"/>
        <v>0</v>
      </c>
      <c r="P93" s="347" t="s">
        <v>86</v>
      </c>
      <c r="Q93" s="381">
        <f ca="1">IFERROR(COUNTIFS(INDIRECT($B$1&amp;"!E:E"),1,INDIRECT($B$1&amp;"!V:V"),P93,INDIRECT($B$1&amp;"!A:A"),$A$91),"")</f>
        <v>0</v>
      </c>
      <c r="R93" s="381">
        <f ca="1">IFERROR(COUNTIFS(INDIRECT($B$1&amp;"!E:E"),2,INDIRECT($B$1&amp;"!V:V"),P93,INDIRECT($B$1&amp;"!A:A"),$A$91),"")</f>
        <v>0</v>
      </c>
      <c r="S93" s="409">
        <f ca="1" t="shared" si="93"/>
        <v>0</v>
      </c>
      <c r="T93" s="345" t="s">
        <v>86</v>
      </c>
      <c r="U93" s="382">
        <f ca="1">IFERROR(COUNTIFS(INDIRECT($B$1&amp;"!E:E"),1,INDIRECT($B$1&amp;"!X:X"),T93,INDIRECT($B$1&amp;"!A:A"),$A$91),"")</f>
        <v>0</v>
      </c>
      <c r="V93" s="382">
        <f ca="1">IFERROR(COUNTIFS(INDIRECT($B$1&amp;"!E:E"),2,INDIRECT($B$1&amp;"!X:X"),T93,INDIRECT($B$1&amp;"!A:A"),$A$91),"")</f>
        <v>0</v>
      </c>
      <c r="W93" s="346">
        <f ca="1" t="shared" si="94"/>
        <v>0</v>
      </c>
      <c r="X93" s="347" t="s">
        <v>86</v>
      </c>
      <c r="Y93" s="381">
        <f ca="1">IFERROR(COUNTIFS(INDIRECT($B$1&amp;"!E:E"),1,INDIRECT($B$1&amp;"!Z:Z"),X93,INDIRECT($B$1&amp;"!A:A"),$A$91),"")</f>
        <v>0</v>
      </c>
      <c r="Z93" s="381">
        <f ca="1">IFERROR(COUNTIFS(INDIRECT($B$1&amp;"!E:E"),2,INDIRECT($B$1&amp;"!Z:Z"),X93,INDIRECT($B$1&amp;"!A:A"),$A$91),"")</f>
        <v>0</v>
      </c>
      <c r="AA93" s="409">
        <f ca="1" t="shared" si="95"/>
        <v>0</v>
      </c>
      <c r="AB93" s="345" t="s">
        <v>86</v>
      </c>
      <c r="AC93" s="277">
        <f ca="1">IFERROR(COUNTIFS(INDIRECT($B$1&amp;"!E:E"),1,INDIRECT($B$1&amp;"!AB:AB"),AB93,INDIRECT($B$1&amp;"!A:A"),$A$91),"")</f>
        <v>0</v>
      </c>
      <c r="AD93" s="277">
        <f ca="1">IFERROR(COUNTIFS(INDIRECT($B$1&amp;"!E:E"),2,INDIRECT($B$1&amp;"!AB:AB"),AB93,INDIRECT($B$1&amp;"!A:A"),$A$91),"")</f>
        <v>0</v>
      </c>
      <c r="AE93" s="346">
        <f ca="1" t="shared" si="96"/>
        <v>0</v>
      </c>
      <c r="AF93" s="347" t="s">
        <v>86</v>
      </c>
      <c r="AG93" s="381">
        <f ca="1">IFERROR(COUNTIFS(INDIRECT($B$1&amp;"!E:E"),1,INDIRECT($B$1&amp;"!AF:AF"),AF93,INDIRECT($B$1&amp;"!A:A"),$A$91),"")</f>
        <v>0</v>
      </c>
      <c r="AH93" s="381">
        <f ca="1">IFERROR(COUNTIFS(INDIRECT($B$1&amp;"!E:E"),2,INDIRECT($B$1&amp;"!AF:AF"),AF93,INDIRECT($B$1&amp;"!A:A"),$A$91),"")</f>
        <v>0</v>
      </c>
      <c r="AI93" s="409">
        <f ca="1" t="shared" si="97"/>
        <v>0</v>
      </c>
    </row>
    <row r="94" ht="15.75" spans="1:35">
      <c r="A94" s="361"/>
      <c r="B94" s="349"/>
      <c r="C94" s="336"/>
      <c r="D94" s="345" t="s">
        <v>76</v>
      </c>
      <c r="E94" s="277">
        <f ca="1">IFERROR(COUNTIFS(INDIRECT($B$1&amp;"!E:E"),1,INDIRECT($B$1&amp;"!O:O"),D94,INDIRECT($B$1&amp;"!A:A"),$A$91),"")</f>
        <v>0</v>
      </c>
      <c r="F94" s="277">
        <f ca="1">IFERROR(COUNTIFS(INDIRECT($B$1&amp;"!E:E"),2,INDIRECT($B$1&amp;"!O:O"),D94,INDIRECT($B$1&amp;"!A:A"),$A$91),"")</f>
        <v>0</v>
      </c>
      <c r="G94" s="346">
        <f ca="1" t="shared" si="90"/>
        <v>0</v>
      </c>
      <c r="H94" s="347" t="s">
        <v>153</v>
      </c>
      <c r="I94" s="381">
        <f ca="1">IFERROR(COUNTIFS(INDIRECT($B$1&amp;"!E:E"),1,INDIRECT($B$1&amp;"!R:R"),H94,INDIRECT($B$1&amp;"!A:A"),$A$91),"")</f>
        <v>0</v>
      </c>
      <c r="J94" s="381">
        <f ca="1">IFERROR(COUNTIFS(INDIRECT($B$1&amp;"!E:E"),2,INDIRECT($B$1&amp;"!R:R"),H94,INDIRECT($B$1&amp;"!A:A"),$A$91),"")</f>
        <v>0</v>
      </c>
      <c r="K94" s="409">
        <f ca="1" t="shared" si="91"/>
        <v>0</v>
      </c>
      <c r="L94" s="345" t="s">
        <v>153</v>
      </c>
      <c r="M94" s="382">
        <f ca="1">IFERROR(COUNTIFS(INDIRECT($B$1&amp;"!E:E"),1,INDIRECT($B$1&amp;"!T:T"),L94,INDIRECT($B$1&amp;"!A:A"),$A$91),"")</f>
        <v>0</v>
      </c>
      <c r="N94" s="382">
        <f ca="1">IFERROR(COUNTIFS(INDIRECT($B$1&amp;"!E:E"),2,INDIRECT($B$1&amp;"!T:T"),L94,INDIRECT($B$1&amp;"!A:A"),$A$91),"")</f>
        <v>0</v>
      </c>
      <c r="O94" s="346">
        <f ca="1" t="shared" si="92"/>
        <v>0</v>
      </c>
      <c r="P94" s="347" t="s">
        <v>153</v>
      </c>
      <c r="Q94" s="381">
        <f ca="1">IFERROR(COUNTIFS(INDIRECT($B$1&amp;"!E:E"),1,INDIRECT($B$1&amp;"!V:V"),P94,INDIRECT($B$1&amp;"!A:A"),$A$91),"")</f>
        <v>0</v>
      </c>
      <c r="R94" s="381">
        <f ca="1">IFERROR(COUNTIFS(INDIRECT($B$1&amp;"!E:E"),2,INDIRECT($B$1&amp;"!V:V"),P94,INDIRECT($B$1&amp;"!A:A"),$A$91),"")</f>
        <v>0</v>
      </c>
      <c r="S94" s="409">
        <f ca="1" t="shared" si="93"/>
        <v>0</v>
      </c>
      <c r="T94" s="345" t="s">
        <v>153</v>
      </c>
      <c r="U94" s="382">
        <f ca="1">IFERROR(COUNTIFS(INDIRECT($B$1&amp;"!E:E"),1,INDIRECT($B$1&amp;"!X:X"),T94,INDIRECT($B$1&amp;"!A:A"),$A$91),"")</f>
        <v>0</v>
      </c>
      <c r="V94" s="382">
        <f ca="1">IFERROR(COUNTIFS(INDIRECT($B$1&amp;"!E:E"),2,INDIRECT($B$1&amp;"!X:X"),T94,INDIRECT($B$1&amp;"!A:A"),$A$91),"")</f>
        <v>0</v>
      </c>
      <c r="W94" s="346">
        <f ca="1" t="shared" si="94"/>
        <v>0</v>
      </c>
      <c r="X94" s="347" t="s">
        <v>153</v>
      </c>
      <c r="Y94" s="381">
        <f ca="1">IFERROR(COUNTIFS(INDIRECT($B$1&amp;"!E:E"),1,INDIRECT($B$1&amp;"!Z:Z"),X94,INDIRECT($B$1&amp;"!A:A"),$A$91),"")</f>
        <v>0</v>
      </c>
      <c r="Z94" s="381">
        <f ca="1">IFERROR(COUNTIFS(INDIRECT($B$1&amp;"!E:E"),2,INDIRECT($B$1&amp;"!Z:Z"),X94,INDIRECT($B$1&amp;"!A:A"),$A$91),"")</f>
        <v>0</v>
      </c>
      <c r="AA94" s="409">
        <f ca="1" t="shared" si="95"/>
        <v>0</v>
      </c>
      <c r="AB94" s="345" t="s">
        <v>153</v>
      </c>
      <c r="AC94" s="277">
        <f ca="1">IFERROR(COUNTIFS(INDIRECT($B$1&amp;"!E:E"),1,INDIRECT($B$1&amp;"!AB:AB"),AB94,INDIRECT($B$1&amp;"!A:A"),$A$91),"")</f>
        <v>0</v>
      </c>
      <c r="AD94" s="277">
        <f ca="1">IFERROR(COUNTIFS(INDIRECT($B$1&amp;"!E:E"),2,INDIRECT($B$1&amp;"!AB:AB"),AB94,INDIRECT($B$1&amp;"!A:A"),$A$91),"")</f>
        <v>0</v>
      </c>
      <c r="AE94" s="346">
        <f ca="1" t="shared" si="96"/>
        <v>0</v>
      </c>
      <c r="AF94" s="347" t="s">
        <v>153</v>
      </c>
      <c r="AG94" s="381">
        <f ca="1">IFERROR(COUNTIFS(INDIRECT($B$1&amp;"!E:E"),1,INDIRECT($B$1&amp;"!AF:AF"),AF94,INDIRECT($B$1&amp;"!A:A"),$A$91),"")</f>
        <v>0</v>
      </c>
      <c r="AH94" s="381">
        <f ca="1">IFERROR(COUNTIFS(INDIRECT($B$1&amp;"!E:E"),2,INDIRECT($B$1&amp;"!AF:AF"),AF94,INDIRECT($B$1&amp;"!A:A"),$A$91),"")</f>
        <v>0</v>
      </c>
      <c r="AI94" s="409">
        <f ca="1" t="shared" si="97"/>
        <v>0</v>
      </c>
    </row>
    <row r="95" ht="15.75" spans="1:35">
      <c r="A95" s="361"/>
      <c r="B95" s="349" t="s">
        <v>359</v>
      </c>
      <c r="C95" s="336">
        <f ca="1">IFERROR(COUNTIFS(INDIRECT($B$1&amp;"!A:A"),A91,INDIRECT($B$1&amp;"!E:E"),"2"),"")</f>
        <v>0</v>
      </c>
      <c r="D95" s="350" t="s">
        <v>347</v>
      </c>
      <c r="E95" s="277">
        <f ca="1" t="shared" ref="E95:J95" si="98">SUM(E91:E94)</f>
        <v>0</v>
      </c>
      <c r="F95" s="277">
        <f ca="1" t="shared" si="98"/>
        <v>0</v>
      </c>
      <c r="G95" s="346">
        <f ca="1" t="shared" si="90"/>
        <v>0</v>
      </c>
      <c r="H95" s="351" t="s">
        <v>347</v>
      </c>
      <c r="I95" s="278">
        <f ca="1" t="shared" si="98"/>
        <v>0</v>
      </c>
      <c r="J95" s="278">
        <f ca="1" t="shared" si="98"/>
        <v>0</v>
      </c>
      <c r="K95" s="409">
        <f ca="1" t="shared" si="91"/>
        <v>0</v>
      </c>
      <c r="L95" s="350" t="s">
        <v>347</v>
      </c>
      <c r="M95" s="277">
        <f ca="1" t="shared" ref="M95:R95" si="99">SUM(M91:M94)</f>
        <v>0</v>
      </c>
      <c r="N95" s="277">
        <f ca="1" t="shared" si="99"/>
        <v>0</v>
      </c>
      <c r="O95" s="346">
        <f ca="1" t="shared" si="92"/>
        <v>0</v>
      </c>
      <c r="P95" s="351" t="s">
        <v>347</v>
      </c>
      <c r="Q95" s="278">
        <f ca="1" t="shared" si="99"/>
        <v>0</v>
      </c>
      <c r="R95" s="278">
        <f ca="1" t="shared" si="99"/>
        <v>0</v>
      </c>
      <c r="S95" s="409">
        <f ca="1" t="shared" si="93"/>
        <v>0</v>
      </c>
      <c r="T95" s="350" t="s">
        <v>347</v>
      </c>
      <c r="U95" s="277">
        <f ca="1" t="shared" ref="U95:Z95" si="100">SUM(U91:U94)</f>
        <v>0</v>
      </c>
      <c r="V95" s="277">
        <f ca="1" t="shared" si="100"/>
        <v>0</v>
      </c>
      <c r="W95" s="346">
        <f ca="1" t="shared" si="94"/>
        <v>0</v>
      </c>
      <c r="X95" s="351" t="s">
        <v>347</v>
      </c>
      <c r="Y95" s="278">
        <f ca="1" t="shared" si="100"/>
        <v>0</v>
      </c>
      <c r="Z95" s="278">
        <f ca="1" t="shared" si="100"/>
        <v>0</v>
      </c>
      <c r="AA95" s="409">
        <f ca="1" t="shared" si="95"/>
        <v>0</v>
      </c>
      <c r="AB95" s="350" t="s">
        <v>347</v>
      </c>
      <c r="AC95" s="277">
        <f ca="1" t="shared" ref="AC95:AH95" si="101">SUM(AC91:AC94)</f>
        <v>0</v>
      </c>
      <c r="AD95" s="277">
        <f ca="1" t="shared" si="101"/>
        <v>0</v>
      </c>
      <c r="AE95" s="346">
        <f ca="1" t="shared" si="96"/>
        <v>0</v>
      </c>
      <c r="AF95" s="351" t="s">
        <v>347</v>
      </c>
      <c r="AG95" s="278">
        <f ca="1" t="shared" si="101"/>
        <v>0</v>
      </c>
      <c r="AH95" s="278">
        <f ca="1" t="shared" si="101"/>
        <v>0</v>
      </c>
      <c r="AI95" s="409">
        <f ca="1" t="shared" si="97"/>
        <v>0</v>
      </c>
    </row>
    <row r="96" ht="15.75" spans="1:35">
      <c r="A96" s="362"/>
      <c r="B96" s="353"/>
      <c r="C96" s="336"/>
      <c r="D96" s="354" t="s">
        <v>348</v>
      </c>
      <c r="E96" s="355">
        <f ca="1">IFERROR(IF(SUM(E91:E94)=0,0,E94/SUM(E91:E94)),"")</f>
        <v>0</v>
      </c>
      <c r="F96" s="355">
        <f ca="1">IFERROR(IF(SUM(F91:F94)=0,0,F94/SUM(F91:F94)),"")</f>
        <v>0</v>
      </c>
      <c r="G96" s="356">
        <f ca="1">IFERROR(SUM(E94:F94)/SUM(E91:F94),0)</f>
        <v>0</v>
      </c>
      <c r="H96" s="357" t="s">
        <v>337</v>
      </c>
      <c r="I96" s="410">
        <f ca="1" t="shared" ref="I96:N96" si="102">IFERROR(IF(SUM(I91:I94)=0,0,SUM(I91:I92)/SUM(I91:I94)),"")</f>
        <v>0</v>
      </c>
      <c r="J96" s="410">
        <f ca="1" t="shared" si="102"/>
        <v>0</v>
      </c>
      <c r="K96" s="411">
        <f ca="1">IFERROR(SUM(I91:J92)/SUM(I91:J94),0)</f>
        <v>0</v>
      </c>
      <c r="L96" s="354" t="s">
        <v>337</v>
      </c>
      <c r="M96" s="355">
        <f ca="1" t="shared" si="102"/>
        <v>0</v>
      </c>
      <c r="N96" s="355">
        <f ca="1" t="shared" si="102"/>
        <v>0</v>
      </c>
      <c r="O96" s="356">
        <f ca="1">IFERROR(SUM(M91:N92)/SUM(M91:N94),0)</f>
        <v>0</v>
      </c>
      <c r="P96" s="357" t="s">
        <v>337</v>
      </c>
      <c r="Q96" s="410">
        <f ca="1" t="shared" ref="Q96:V96" si="103">IFERROR(IF(SUM(Q91:Q94)=0,0,SUM(Q91:Q92)/SUM(Q91:Q94)),"")</f>
        <v>0</v>
      </c>
      <c r="R96" s="410">
        <f ca="1" t="shared" si="103"/>
        <v>0</v>
      </c>
      <c r="S96" s="411">
        <f ca="1">IFERROR(SUM(Q91:R92)/SUM(Q91:R94),0)</f>
        <v>0</v>
      </c>
      <c r="T96" s="354" t="s">
        <v>337</v>
      </c>
      <c r="U96" s="355">
        <f ca="1" t="shared" si="103"/>
        <v>0</v>
      </c>
      <c r="V96" s="355">
        <f ca="1" t="shared" si="103"/>
        <v>0</v>
      </c>
      <c r="W96" s="356">
        <f ca="1">IFERROR(SUM(U91:V92)/SUM(U91:V94),0)</f>
        <v>0</v>
      </c>
      <c r="X96" s="357" t="s">
        <v>337</v>
      </c>
      <c r="Y96" s="410">
        <f ca="1" t="shared" ref="Y96:AD96" si="104">IFERROR(IF(SUM(Y91:Y94)=0,0,SUM(Y91:Y92)/SUM(Y91:Y94)),"")</f>
        <v>0</v>
      </c>
      <c r="Z96" s="410">
        <f ca="1" t="shared" si="104"/>
        <v>0</v>
      </c>
      <c r="AA96" s="411">
        <f ca="1">IFERROR(SUM(Y91:Z92)/SUM(Y91:Z94),0)</f>
        <v>0</v>
      </c>
      <c r="AB96" s="354" t="s">
        <v>337</v>
      </c>
      <c r="AC96" s="355">
        <f ca="1" t="shared" si="104"/>
        <v>0</v>
      </c>
      <c r="AD96" s="355">
        <f ca="1" t="shared" si="104"/>
        <v>0</v>
      </c>
      <c r="AE96" s="356">
        <f ca="1">IFERROR(SUM(AC91:AD92)/SUM(AC91:AD94),0)</f>
        <v>0</v>
      </c>
      <c r="AF96" s="357" t="s">
        <v>337</v>
      </c>
      <c r="AG96" s="410">
        <f ca="1">IFERROR(IF(SUM(AG91:AG94)=0,0,SUM(AG91:AG92)/SUM(AG91:AG94)),"")</f>
        <v>0</v>
      </c>
      <c r="AH96" s="410">
        <f ca="1">IFERROR(IF(SUM(AH91:AH94)=0,0,SUM(AH91:AH92)/SUM(AH91:AH94)),"")</f>
        <v>0</v>
      </c>
      <c r="AI96" s="411">
        <f ca="1">IFERROR(SUM(AG91:AH92)/SUM(AG91:AH94),0)</f>
        <v>0</v>
      </c>
    </row>
    <row r="97" ht="15.75"/>
    <row r="98" ht="15.75" spans="1:35">
      <c r="A98" s="358" t="s">
        <v>349</v>
      </c>
      <c r="B98" s="335" t="s">
        <v>356</v>
      </c>
      <c r="C98" s="336">
        <f ca="1">IFERROR(COUNTIFS(INDIRECT($B$1&amp;"!A:A"),A100,INDIRECT($B$1&amp;"!E:E"),"&lt;&gt;"),"")</f>
        <v>0</v>
      </c>
      <c r="D98" s="337" t="s">
        <v>317</v>
      </c>
      <c r="E98" s="337"/>
      <c r="F98" s="337"/>
      <c r="G98" s="338"/>
      <c r="H98" s="339" t="s">
        <v>302</v>
      </c>
      <c r="I98" s="405"/>
      <c r="J98" s="405"/>
      <c r="K98" s="343"/>
      <c r="L98" s="406" t="s">
        <v>303</v>
      </c>
      <c r="M98" s="337"/>
      <c r="N98" s="337"/>
      <c r="O98" s="338"/>
      <c r="P98" s="339" t="s">
        <v>357</v>
      </c>
      <c r="Q98" s="405"/>
      <c r="R98" s="405"/>
      <c r="S98" s="343"/>
      <c r="T98" s="406" t="s">
        <v>342</v>
      </c>
      <c r="U98" s="337"/>
      <c r="V98" s="337"/>
      <c r="W98" s="338"/>
      <c r="X98" s="339" t="s">
        <v>313</v>
      </c>
      <c r="Y98" s="405"/>
      <c r="Z98" s="405"/>
      <c r="AA98" s="343"/>
      <c r="AB98" s="406" t="s">
        <v>343</v>
      </c>
      <c r="AC98" s="337"/>
      <c r="AD98" s="337"/>
      <c r="AE98" s="338"/>
      <c r="AF98" s="339" t="s">
        <v>333</v>
      </c>
      <c r="AG98" s="405"/>
      <c r="AH98" s="405"/>
      <c r="AI98" s="343"/>
    </row>
    <row r="99" ht="15.75" spans="1:35">
      <c r="A99" s="359"/>
      <c r="B99" s="335"/>
      <c r="C99" s="336"/>
      <c r="D99" s="338" t="s">
        <v>21</v>
      </c>
      <c r="E99" s="341" t="s">
        <v>344</v>
      </c>
      <c r="F99" s="341" t="s">
        <v>345</v>
      </c>
      <c r="G99" s="342" t="s">
        <v>346</v>
      </c>
      <c r="H99" s="343" t="s">
        <v>21</v>
      </c>
      <c r="I99" s="407" t="s">
        <v>344</v>
      </c>
      <c r="J99" s="407" t="s">
        <v>345</v>
      </c>
      <c r="K99" s="408" t="s">
        <v>346</v>
      </c>
      <c r="L99" s="338" t="s">
        <v>21</v>
      </c>
      <c r="M99" s="341" t="s">
        <v>344</v>
      </c>
      <c r="N99" s="341" t="s">
        <v>345</v>
      </c>
      <c r="O99" s="342" t="s">
        <v>346</v>
      </c>
      <c r="P99" s="343" t="s">
        <v>21</v>
      </c>
      <c r="Q99" s="407" t="s">
        <v>344</v>
      </c>
      <c r="R99" s="407" t="s">
        <v>345</v>
      </c>
      <c r="S99" s="408" t="s">
        <v>346</v>
      </c>
      <c r="T99" s="338" t="s">
        <v>21</v>
      </c>
      <c r="U99" s="341" t="s">
        <v>344</v>
      </c>
      <c r="V99" s="341" t="s">
        <v>345</v>
      </c>
      <c r="W99" s="342" t="s">
        <v>346</v>
      </c>
      <c r="X99" s="343" t="s">
        <v>21</v>
      </c>
      <c r="Y99" s="407" t="s">
        <v>344</v>
      </c>
      <c r="Z99" s="407" t="s">
        <v>345</v>
      </c>
      <c r="AA99" s="408" t="s">
        <v>346</v>
      </c>
      <c r="AB99" s="338" t="s">
        <v>21</v>
      </c>
      <c r="AC99" s="341" t="s">
        <v>344</v>
      </c>
      <c r="AD99" s="341" t="s">
        <v>345</v>
      </c>
      <c r="AE99" s="342" t="s">
        <v>346</v>
      </c>
      <c r="AF99" s="343" t="s">
        <v>21</v>
      </c>
      <c r="AG99" s="407" t="s">
        <v>344</v>
      </c>
      <c r="AH99" s="407" t="s">
        <v>345</v>
      </c>
      <c r="AI99" s="408" t="s">
        <v>346</v>
      </c>
    </row>
    <row r="100" ht="15.75" spans="1:35">
      <c r="A100" s="360" t="str">
        <f>VLOOKUP($B$1,{"一年级",1;"二年级",2;"三年级",3;"四年级",4;"五年级",5;"六年级",6},2,0)&amp;"07"</f>
        <v>107</v>
      </c>
      <c r="B100" s="335"/>
      <c r="C100" s="336"/>
      <c r="D100" s="345" t="s">
        <v>41</v>
      </c>
      <c r="E100" s="277">
        <f ca="1">IFERROR(COUNTIFS(INDIRECT($B$1&amp;"!E:E"),1,INDIRECT($B$1&amp;"!O:O"),D100,INDIRECT($B$1&amp;"!A:A"),$A$100),"")</f>
        <v>0</v>
      </c>
      <c r="F100" s="277">
        <f ca="1">IFERROR(COUNTIFS(INDIRECT($B$1&amp;"!E:E"),2,INDIRECT($B$1&amp;"!O:O"),D100,INDIRECT($B$1&amp;"!A:A"),$A$100),"")</f>
        <v>0</v>
      </c>
      <c r="G100" s="346">
        <f ca="1" t="shared" ref="G100:G104" si="105">IFERROR(SUM(E100:F100),"")</f>
        <v>0</v>
      </c>
      <c r="H100" s="347" t="s">
        <v>31</v>
      </c>
      <c r="I100" s="381">
        <f ca="1">IFERROR(COUNTIFS(INDIRECT($B$1&amp;"!E:E"),1,INDIRECT($B$1&amp;"!R:R"),H100,INDIRECT($B$1&amp;"!A:A"),$A$100),"")</f>
        <v>0</v>
      </c>
      <c r="J100" s="381">
        <f ca="1">IFERROR(COUNTIFS(INDIRECT($B$1&amp;"!E:E"),2,INDIRECT($B$1&amp;"!R:R"),H100,INDIRECT($B$1&amp;"!A:A"),$A$100),"")</f>
        <v>0</v>
      </c>
      <c r="K100" s="409">
        <f ca="1" t="shared" ref="K100:K104" si="106">IFERROR(SUM(I100:J100),"")</f>
        <v>0</v>
      </c>
      <c r="L100" s="345" t="s">
        <v>31</v>
      </c>
      <c r="M100" s="382">
        <f ca="1">IFERROR(COUNTIFS(INDIRECT($B$1&amp;"!E:E"),1,INDIRECT($B$1&amp;"!T:T"),L100,INDIRECT($B$1&amp;"!A:A"),$A$100),"")</f>
        <v>0</v>
      </c>
      <c r="N100" s="382">
        <f ca="1">IFERROR(COUNTIFS(INDIRECT($B$1&amp;"!E:E"),2,INDIRECT($B$1&amp;"!T:T"),L100,INDIRECT($B$1&amp;"!A:A"),$A$100),"")</f>
        <v>0</v>
      </c>
      <c r="O100" s="346">
        <f ca="1" t="shared" ref="O100:O104" si="107">IFERROR(SUM(M100:N100),"")</f>
        <v>0</v>
      </c>
      <c r="P100" s="347" t="s">
        <v>31</v>
      </c>
      <c r="Q100" s="381">
        <f ca="1">IFERROR(COUNTIFS(INDIRECT($B$1&amp;"!E:E"),1,INDIRECT($B$1&amp;"!V:V"),P100,INDIRECT($B$1&amp;"!A:A"),$A$100),"")</f>
        <v>0</v>
      </c>
      <c r="R100" s="381">
        <f ca="1">IFERROR(COUNTIFS(INDIRECT($B$1&amp;"!E:E"),2,INDIRECT($B$1&amp;"!V:V"),P100,INDIRECT($B$1&amp;"!A:A"),$A$100),"")</f>
        <v>0</v>
      </c>
      <c r="S100" s="409">
        <f ca="1" t="shared" ref="S100:S104" si="108">IFERROR(SUM(Q100:R100),"")</f>
        <v>0</v>
      </c>
      <c r="T100" s="345" t="s">
        <v>31</v>
      </c>
      <c r="U100" s="382">
        <f ca="1">IFERROR(COUNTIFS(INDIRECT($B$1&amp;"!E:E"),1,INDIRECT($B$1&amp;"!X:X"),T100,INDIRECT($B$1&amp;"!A:A"),$A$100),"")</f>
        <v>0</v>
      </c>
      <c r="V100" s="382">
        <f ca="1">IFERROR(COUNTIFS(INDIRECT($B$1&amp;"!E:E"),2,INDIRECT($B$1&amp;"!X:X"),T100,INDIRECT($B$1&amp;"!A:A"),$A$100),"")</f>
        <v>0</v>
      </c>
      <c r="W100" s="346">
        <f ca="1" t="shared" ref="W100:W104" si="109">IFERROR(SUM(U100:V100),"")</f>
        <v>0</v>
      </c>
      <c r="X100" s="347" t="s">
        <v>31</v>
      </c>
      <c r="Y100" s="381">
        <f ca="1">IFERROR(COUNTIFS(INDIRECT($B$1&amp;"!E:E"),1,INDIRECT($B$1&amp;"!Z:Z"),X100,INDIRECT($B$1&amp;"!A:A"),$A$100),"")</f>
        <v>0</v>
      </c>
      <c r="Z100" s="381">
        <f ca="1">IFERROR(COUNTIFS(INDIRECT($B$1&amp;"!E:E"),2,INDIRECT($B$1&amp;"!Z:Z"),X100,INDIRECT($B$1&amp;"!A:A"),$A$100),"")</f>
        <v>0</v>
      </c>
      <c r="AA100" s="409">
        <f ca="1" t="shared" ref="AA100:AA104" si="110">IFERROR(SUM(Y100:Z100),"")</f>
        <v>0</v>
      </c>
      <c r="AB100" s="345" t="s">
        <v>31</v>
      </c>
      <c r="AC100" s="277">
        <f ca="1">IFERROR(COUNTIFS(INDIRECT($B$1&amp;"!E:E"),1,INDIRECT($B$1&amp;"!AB:AB"),AB100,INDIRECT($B$1&amp;"!A:A"),$A$100),"")</f>
        <v>0</v>
      </c>
      <c r="AD100" s="277">
        <f ca="1">IFERROR(COUNTIFS(INDIRECT($B$1&amp;"!E:E"),2,INDIRECT($B$1&amp;"!AB:AB"),AB100,INDIRECT($B$1&amp;"!A:A"),$A$100),"")</f>
        <v>0</v>
      </c>
      <c r="AE100" s="346">
        <f ca="1" t="shared" ref="AE100:AE104" si="111">IFERROR(SUM(AC100:AD100),"")</f>
        <v>0</v>
      </c>
      <c r="AF100" s="347" t="s">
        <v>31</v>
      </c>
      <c r="AG100" s="381">
        <f ca="1">IFERROR(COUNTIFS(INDIRECT($B$1&amp;"!E:E"),1,INDIRECT($B$1&amp;"!AF:AF"),AF100,INDIRECT($B$1&amp;"!A:A"),$A$100),"")</f>
        <v>0</v>
      </c>
      <c r="AH100" s="381">
        <f ca="1">IFERROR(COUNTIFS(INDIRECT($B$1&amp;"!E:E"),2,INDIRECT($B$1&amp;"!AF:AF"),AF100,INDIRECT($B$1&amp;"!A:A"),$A$100),"")</f>
        <v>0</v>
      </c>
      <c r="AI100" s="409">
        <f ca="1" t="shared" ref="AI100:AI104" si="112">IFERROR(SUM(AG100:AH100),"")</f>
        <v>0</v>
      </c>
    </row>
    <row r="101" ht="15.75" spans="1:35">
      <c r="A101" s="361"/>
      <c r="B101" s="335"/>
      <c r="C101" s="336"/>
      <c r="D101" s="345" t="s">
        <v>65</v>
      </c>
      <c r="E101" s="277">
        <f ca="1">IFERROR(COUNTIFS(INDIRECT($B$1&amp;"!E:E"),1,INDIRECT($B$1&amp;"!O:O"),D101,INDIRECT($B$1&amp;"!A:A"),$A$100),"")</f>
        <v>0</v>
      </c>
      <c r="F101" s="277">
        <f ca="1">IFERROR(COUNTIFS(INDIRECT($B$1&amp;"!E:E"),2,INDIRECT($B$1&amp;"!O:O"),D101,INDIRECT($B$1&amp;"!A:A"),$A$100),"")</f>
        <v>0</v>
      </c>
      <c r="G101" s="346">
        <f ca="1" t="shared" si="105"/>
        <v>0</v>
      </c>
      <c r="H101" s="347" t="s">
        <v>68</v>
      </c>
      <c r="I101" s="381">
        <f ca="1">IFERROR(COUNTIFS(INDIRECT($B$1&amp;"!E:E"),1,INDIRECT($B$1&amp;"!R:R"),H101,INDIRECT($B$1&amp;"!A:A"),$A$100),"")</f>
        <v>0</v>
      </c>
      <c r="J101" s="381">
        <f ca="1">IFERROR(COUNTIFS(INDIRECT($B$1&amp;"!E:E"),2,INDIRECT($B$1&amp;"!R:R"),H101,INDIRECT($B$1&amp;"!A:A"),$A$100),"")</f>
        <v>0</v>
      </c>
      <c r="K101" s="409">
        <f ca="1" t="shared" si="106"/>
        <v>0</v>
      </c>
      <c r="L101" s="345" t="s">
        <v>68</v>
      </c>
      <c r="M101" s="382">
        <f ca="1">IFERROR(COUNTIFS(INDIRECT($B$1&amp;"!E:E"),1,INDIRECT($B$1&amp;"!T:T"),L101,INDIRECT($B$1&amp;"!A:A"),$A$100),"")</f>
        <v>0</v>
      </c>
      <c r="N101" s="382">
        <f ca="1">IFERROR(COUNTIFS(INDIRECT($B$1&amp;"!E:E"),2,INDIRECT($B$1&amp;"!T:T"),L101,INDIRECT($B$1&amp;"!A:A"),$A$100),"")</f>
        <v>0</v>
      </c>
      <c r="O101" s="346">
        <f ca="1" t="shared" si="107"/>
        <v>0</v>
      </c>
      <c r="P101" s="347" t="s">
        <v>68</v>
      </c>
      <c r="Q101" s="381">
        <f ca="1">IFERROR(COUNTIFS(INDIRECT($B$1&amp;"!E:E"),1,INDIRECT($B$1&amp;"!V:V"),P101,INDIRECT($B$1&amp;"!A:A"),$A$100),"")</f>
        <v>0</v>
      </c>
      <c r="R101" s="381">
        <f ca="1">IFERROR(COUNTIFS(INDIRECT($B$1&amp;"!E:E"),2,INDIRECT($B$1&amp;"!V:V"),P101,INDIRECT($B$1&amp;"!A:A"),$A$100),"")</f>
        <v>0</v>
      </c>
      <c r="S101" s="409">
        <f ca="1" t="shared" si="108"/>
        <v>0</v>
      </c>
      <c r="T101" s="345" t="s">
        <v>68</v>
      </c>
      <c r="U101" s="382">
        <f ca="1">IFERROR(COUNTIFS(INDIRECT($B$1&amp;"!E:E"),1,INDIRECT($B$1&amp;"!X:X"),T101,INDIRECT($B$1&amp;"!A:A"),$A$100),"")</f>
        <v>0</v>
      </c>
      <c r="V101" s="382">
        <f ca="1">IFERROR(COUNTIFS(INDIRECT($B$1&amp;"!E:E"),2,INDIRECT($B$1&amp;"!X:X"),T101,INDIRECT($B$1&amp;"!A:A"),$A$100),"")</f>
        <v>0</v>
      </c>
      <c r="W101" s="346">
        <f ca="1" t="shared" si="109"/>
        <v>0</v>
      </c>
      <c r="X101" s="347" t="s">
        <v>68</v>
      </c>
      <c r="Y101" s="381">
        <f ca="1">IFERROR(COUNTIFS(INDIRECT($B$1&amp;"!E:E"),1,INDIRECT($B$1&amp;"!Z:Z"),X101,INDIRECT($B$1&amp;"!A:A"),$A$100),"")</f>
        <v>0</v>
      </c>
      <c r="Z101" s="381">
        <f ca="1">IFERROR(COUNTIFS(INDIRECT($B$1&amp;"!E:E"),2,INDIRECT($B$1&amp;"!Z:Z"),X101,INDIRECT($B$1&amp;"!A:A"),$A$100),"")</f>
        <v>0</v>
      </c>
      <c r="AA101" s="409">
        <f ca="1" t="shared" si="110"/>
        <v>0</v>
      </c>
      <c r="AB101" s="345" t="s">
        <v>68</v>
      </c>
      <c r="AC101" s="277">
        <f ca="1">IFERROR(COUNTIFS(INDIRECT($B$1&amp;"!E:E"),1,INDIRECT($B$1&amp;"!AB:AB"),AB101,INDIRECT($B$1&amp;"!A:A"),$A$100),"")</f>
        <v>0</v>
      </c>
      <c r="AD101" s="277">
        <f ca="1">IFERROR(COUNTIFS(INDIRECT($B$1&amp;"!E:E"),2,INDIRECT($B$1&amp;"!AB:AB"),AB101,INDIRECT($B$1&amp;"!A:A"),$A$100),"")</f>
        <v>0</v>
      </c>
      <c r="AE101" s="346">
        <f ca="1" t="shared" si="111"/>
        <v>0</v>
      </c>
      <c r="AF101" s="347" t="s">
        <v>68</v>
      </c>
      <c r="AG101" s="381">
        <f ca="1">IFERROR(COUNTIFS(INDIRECT($B$1&amp;"!E:E"),1,INDIRECT($B$1&amp;"!AF:AF"),AF101,INDIRECT($B$1&amp;"!A:A"),$A$100),"")</f>
        <v>0</v>
      </c>
      <c r="AH101" s="381">
        <f ca="1">IFERROR(COUNTIFS(INDIRECT($B$1&amp;"!E:E"),2,INDIRECT($B$1&amp;"!AF:AF"),AF101,INDIRECT($B$1&amp;"!A:A"),$A$100),"")</f>
        <v>0</v>
      </c>
      <c r="AI101" s="409">
        <f ca="1" t="shared" si="112"/>
        <v>0</v>
      </c>
    </row>
    <row r="102" ht="15.75" spans="1:35">
      <c r="A102" s="361"/>
      <c r="B102" s="349" t="s">
        <v>358</v>
      </c>
      <c r="C102" s="336">
        <f ca="1">IFERROR(COUNTIFS(INDIRECT($B$1&amp;"!A:A"),A100,INDIRECT($B$1&amp;"!E:E"),"1"),"")</f>
        <v>0</v>
      </c>
      <c r="D102" s="345" t="s">
        <v>53</v>
      </c>
      <c r="E102" s="277">
        <f ca="1">IFERROR(COUNTIFS(INDIRECT($B$1&amp;"!E:E"),1,INDIRECT($B$1&amp;"!O:O"),D102,INDIRECT($B$1&amp;"!A:A"),$A$100),"")</f>
        <v>0</v>
      </c>
      <c r="F102" s="277">
        <f ca="1">IFERROR(COUNTIFS(INDIRECT($B$1&amp;"!E:E"),2,INDIRECT($B$1&amp;"!O:O"),D102,INDIRECT($B$1&amp;"!A:A"),$A$100),"")</f>
        <v>0</v>
      </c>
      <c r="G102" s="346">
        <f ca="1" t="shared" si="105"/>
        <v>0</v>
      </c>
      <c r="H102" s="347" t="s">
        <v>86</v>
      </c>
      <c r="I102" s="381">
        <f ca="1">IFERROR(COUNTIFS(INDIRECT($B$1&amp;"!E:E"),1,INDIRECT($B$1&amp;"!R:R"),H102,INDIRECT($B$1&amp;"!A:A"),$A$100),"")</f>
        <v>0</v>
      </c>
      <c r="J102" s="381">
        <f ca="1">IFERROR(COUNTIFS(INDIRECT($B$1&amp;"!E:E"),2,INDIRECT($B$1&amp;"!R:R"),H102,INDIRECT($B$1&amp;"!A:A"),$A$100),"")</f>
        <v>0</v>
      </c>
      <c r="K102" s="409">
        <f ca="1" t="shared" si="106"/>
        <v>0</v>
      </c>
      <c r="L102" s="345" t="s">
        <v>86</v>
      </c>
      <c r="M102" s="382">
        <f ca="1">IFERROR(COUNTIFS(INDIRECT($B$1&amp;"!E:E"),1,INDIRECT($B$1&amp;"!T:T"),L102,INDIRECT($B$1&amp;"!A:A"),$A$100),"")</f>
        <v>0</v>
      </c>
      <c r="N102" s="382">
        <f ca="1">IFERROR(COUNTIFS(INDIRECT($B$1&amp;"!E:E"),2,INDIRECT($B$1&amp;"!T:T"),L102,INDIRECT($B$1&amp;"!A:A"),$A$100),"")</f>
        <v>0</v>
      </c>
      <c r="O102" s="346">
        <f ca="1" t="shared" si="107"/>
        <v>0</v>
      </c>
      <c r="P102" s="347" t="s">
        <v>86</v>
      </c>
      <c r="Q102" s="381">
        <f ca="1">IFERROR(COUNTIFS(INDIRECT($B$1&amp;"!E:E"),1,INDIRECT($B$1&amp;"!V:V"),P102,INDIRECT($B$1&amp;"!A:A"),$A$100),"")</f>
        <v>0</v>
      </c>
      <c r="R102" s="381">
        <f ca="1">IFERROR(COUNTIFS(INDIRECT($B$1&amp;"!E:E"),2,INDIRECT($B$1&amp;"!V:V"),P102,INDIRECT($B$1&amp;"!A:A"),$A$100),"")</f>
        <v>0</v>
      </c>
      <c r="S102" s="409">
        <f ca="1" t="shared" si="108"/>
        <v>0</v>
      </c>
      <c r="T102" s="345" t="s">
        <v>86</v>
      </c>
      <c r="U102" s="382">
        <f ca="1">IFERROR(COUNTIFS(INDIRECT($B$1&amp;"!E:E"),1,INDIRECT($B$1&amp;"!X:X"),T102,INDIRECT($B$1&amp;"!A:A"),$A$100),"")</f>
        <v>0</v>
      </c>
      <c r="V102" s="382">
        <f ca="1">IFERROR(COUNTIFS(INDIRECT($B$1&amp;"!E:E"),2,INDIRECT($B$1&amp;"!X:X"),T102,INDIRECT($B$1&amp;"!A:A"),$A$100),"")</f>
        <v>0</v>
      </c>
      <c r="W102" s="346">
        <f ca="1" t="shared" si="109"/>
        <v>0</v>
      </c>
      <c r="X102" s="347" t="s">
        <v>86</v>
      </c>
      <c r="Y102" s="381">
        <f ca="1">IFERROR(COUNTIFS(INDIRECT($B$1&amp;"!E:E"),1,INDIRECT($B$1&amp;"!Z:Z"),X102,INDIRECT($B$1&amp;"!A:A"),$A$100),"")</f>
        <v>0</v>
      </c>
      <c r="Z102" s="381">
        <f ca="1">IFERROR(COUNTIFS(INDIRECT($B$1&amp;"!E:E"),2,INDIRECT($B$1&amp;"!Z:Z"),X102,INDIRECT($B$1&amp;"!A:A"),$A$100),"")</f>
        <v>0</v>
      </c>
      <c r="AA102" s="409">
        <f ca="1" t="shared" si="110"/>
        <v>0</v>
      </c>
      <c r="AB102" s="345" t="s">
        <v>86</v>
      </c>
      <c r="AC102" s="277">
        <f ca="1">IFERROR(COUNTIFS(INDIRECT($B$1&amp;"!E:E"),1,INDIRECT($B$1&amp;"!AB:AB"),AB102,INDIRECT($B$1&amp;"!A:A"),$A$100),"")</f>
        <v>0</v>
      </c>
      <c r="AD102" s="277">
        <f ca="1">IFERROR(COUNTIFS(INDIRECT($B$1&amp;"!E:E"),2,INDIRECT($B$1&amp;"!AB:AB"),AB102,INDIRECT($B$1&amp;"!A:A"),$A$100),"")</f>
        <v>0</v>
      </c>
      <c r="AE102" s="346">
        <f ca="1" t="shared" si="111"/>
        <v>0</v>
      </c>
      <c r="AF102" s="347" t="s">
        <v>86</v>
      </c>
      <c r="AG102" s="381">
        <f ca="1">IFERROR(COUNTIFS(INDIRECT($B$1&amp;"!E:E"),1,INDIRECT($B$1&amp;"!AF:AF"),AF102,INDIRECT($B$1&amp;"!A:A"),$A$100),"")</f>
        <v>0</v>
      </c>
      <c r="AH102" s="381">
        <f ca="1">IFERROR(COUNTIFS(INDIRECT($B$1&amp;"!E:E"),2,INDIRECT($B$1&amp;"!AF:AF"),AF102,INDIRECT($B$1&amp;"!A:A"),$A$100),"")</f>
        <v>0</v>
      </c>
      <c r="AI102" s="409">
        <f ca="1" t="shared" si="112"/>
        <v>0</v>
      </c>
    </row>
    <row r="103" ht="15.75" spans="1:35">
      <c r="A103" s="361"/>
      <c r="B103" s="349"/>
      <c r="C103" s="336"/>
      <c r="D103" s="345" t="s">
        <v>76</v>
      </c>
      <c r="E103" s="277">
        <f ca="1">IFERROR(COUNTIFS(INDIRECT($B$1&amp;"!E:E"),1,INDIRECT($B$1&amp;"!O:O"),D103,INDIRECT($B$1&amp;"!A:A"),$A$100),"")</f>
        <v>0</v>
      </c>
      <c r="F103" s="277">
        <f ca="1">IFERROR(COUNTIFS(INDIRECT($B$1&amp;"!E:E"),2,INDIRECT($B$1&amp;"!O:O"),D103,INDIRECT($B$1&amp;"!A:A"),$A$100),"")</f>
        <v>0</v>
      </c>
      <c r="G103" s="346">
        <f ca="1" t="shared" si="105"/>
        <v>0</v>
      </c>
      <c r="H103" s="347" t="s">
        <v>153</v>
      </c>
      <c r="I103" s="381">
        <f ca="1">IFERROR(COUNTIFS(INDIRECT($B$1&amp;"!E:E"),1,INDIRECT($B$1&amp;"!R:R"),H103,INDIRECT($B$1&amp;"!A:A"),$A$100),"")</f>
        <v>0</v>
      </c>
      <c r="J103" s="381">
        <f ca="1">IFERROR(COUNTIFS(INDIRECT($B$1&amp;"!E:E"),2,INDIRECT($B$1&amp;"!R:R"),H103,INDIRECT($B$1&amp;"!A:A"),$A$100),"")</f>
        <v>0</v>
      </c>
      <c r="K103" s="409">
        <f ca="1" t="shared" si="106"/>
        <v>0</v>
      </c>
      <c r="L103" s="345" t="s">
        <v>153</v>
      </c>
      <c r="M103" s="382">
        <f ca="1">IFERROR(COUNTIFS(INDIRECT($B$1&amp;"!E:E"),1,INDIRECT($B$1&amp;"!T:T"),L103,INDIRECT($B$1&amp;"!A:A"),$A$100),"")</f>
        <v>0</v>
      </c>
      <c r="N103" s="382">
        <f ca="1">IFERROR(COUNTIFS(INDIRECT($B$1&amp;"!E:E"),2,INDIRECT($B$1&amp;"!T:T"),L103,INDIRECT($B$1&amp;"!A:A"),$A$100),"")</f>
        <v>0</v>
      </c>
      <c r="O103" s="346">
        <f ca="1" t="shared" si="107"/>
        <v>0</v>
      </c>
      <c r="P103" s="347" t="s">
        <v>153</v>
      </c>
      <c r="Q103" s="381">
        <f ca="1">IFERROR(COUNTIFS(INDIRECT($B$1&amp;"!E:E"),1,INDIRECT($B$1&amp;"!V:V"),P103,INDIRECT($B$1&amp;"!A:A"),$A$100),"")</f>
        <v>0</v>
      </c>
      <c r="R103" s="381">
        <f ca="1">IFERROR(COUNTIFS(INDIRECT($B$1&amp;"!E:E"),2,INDIRECT($B$1&amp;"!V:V"),P103,INDIRECT($B$1&amp;"!A:A"),$A$100),"")</f>
        <v>0</v>
      </c>
      <c r="S103" s="409">
        <f ca="1" t="shared" si="108"/>
        <v>0</v>
      </c>
      <c r="T103" s="345" t="s">
        <v>153</v>
      </c>
      <c r="U103" s="382">
        <f ca="1">IFERROR(COUNTIFS(INDIRECT($B$1&amp;"!E:E"),1,INDIRECT($B$1&amp;"!X:X"),T103,INDIRECT($B$1&amp;"!A:A"),$A$100),"")</f>
        <v>0</v>
      </c>
      <c r="V103" s="382">
        <f ca="1">IFERROR(COUNTIFS(INDIRECT($B$1&amp;"!E:E"),2,INDIRECT($B$1&amp;"!X:X"),T103,INDIRECT($B$1&amp;"!A:A"),$A$100),"")</f>
        <v>0</v>
      </c>
      <c r="W103" s="346">
        <f ca="1" t="shared" si="109"/>
        <v>0</v>
      </c>
      <c r="X103" s="347" t="s">
        <v>153</v>
      </c>
      <c r="Y103" s="381">
        <f ca="1">IFERROR(COUNTIFS(INDIRECT($B$1&amp;"!E:E"),1,INDIRECT($B$1&amp;"!Z:Z"),X103,INDIRECT($B$1&amp;"!A:A"),$A$100),"")</f>
        <v>0</v>
      </c>
      <c r="Z103" s="381">
        <f ca="1">IFERROR(COUNTIFS(INDIRECT($B$1&amp;"!E:E"),2,INDIRECT($B$1&amp;"!Z:Z"),X103,INDIRECT($B$1&amp;"!A:A"),$A$100),"")</f>
        <v>0</v>
      </c>
      <c r="AA103" s="409">
        <f ca="1" t="shared" si="110"/>
        <v>0</v>
      </c>
      <c r="AB103" s="345" t="s">
        <v>153</v>
      </c>
      <c r="AC103" s="277">
        <f ca="1">IFERROR(COUNTIFS(INDIRECT($B$1&amp;"!E:E"),1,INDIRECT($B$1&amp;"!AB:AB"),AB103,INDIRECT($B$1&amp;"!A:A"),$A$100),"")</f>
        <v>0</v>
      </c>
      <c r="AD103" s="277">
        <f ca="1">IFERROR(COUNTIFS(INDIRECT($B$1&amp;"!E:E"),2,INDIRECT($B$1&amp;"!AB:AB"),AB103,INDIRECT($B$1&amp;"!A:A"),$A$100),"")</f>
        <v>0</v>
      </c>
      <c r="AE103" s="346">
        <f ca="1" t="shared" si="111"/>
        <v>0</v>
      </c>
      <c r="AF103" s="347" t="s">
        <v>153</v>
      </c>
      <c r="AG103" s="381">
        <f ca="1">IFERROR(COUNTIFS(INDIRECT($B$1&amp;"!E:E"),1,INDIRECT($B$1&amp;"!AF:AF"),AF103,INDIRECT($B$1&amp;"!A:A"),$A$100),"")</f>
        <v>0</v>
      </c>
      <c r="AH103" s="381">
        <f ca="1">IFERROR(COUNTIFS(INDIRECT($B$1&amp;"!E:E"),2,INDIRECT($B$1&amp;"!AF:AF"),AF103,INDIRECT($B$1&amp;"!A:A"),$A$100),"")</f>
        <v>0</v>
      </c>
      <c r="AI103" s="409">
        <f ca="1" t="shared" si="112"/>
        <v>0</v>
      </c>
    </row>
    <row r="104" ht="15.75" spans="1:35">
      <c r="A104" s="361"/>
      <c r="B104" s="349" t="s">
        <v>359</v>
      </c>
      <c r="C104" s="336">
        <f ca="1">IFERROR(COUNTIFS(INDIRECT($B$1&amp;"!A:A"),A100,INDIRECT($B$1&amp;"!E:E"),"2"),"")</f>
        <v>0</v>
      </c>
      <c r="D104" s="350" t="s">
        <v>347</v>
      </c>
      <c r="E104" s="277">
        <f ca="1" t="shared" ref="E104:J104" si="113">SUM(E100:E103)</f>
        <v>0</v>
      </c>
      <c r="F104" s="277">
        <f ca="1" t="shared" si="113"/>
        <v>0</v>
      </c>
      <c r="G104" s="346">
        <f ca="1" t="shared" si="105"/>
        <v>0</v>
      </c>
      <c r="H104" s="351" t="s">
        <v>347</v>
      </c>
      <c r="I104" s="278">
        <f ca="1" t="shared" si="113"/>
        <v>0</v>
      </c>
      <c r="J104" s="278">
        <f ca="1" t="shared" si="113"/>
        <v>0</v>
      </c>
      <c r="K104" s="409">
        <f ca="1" t="shared" si="106"/>
        <v>0</v>
      </c>
      <c r="L104" s="350" t="s">
        <v>347</v>
      </c>
      <c r="M104" s="277">
        <f ca="1" t="shared" ref="M104:R104" si="114">SUM(M100:M103)</f>
        <v>0</v>
      </c>
      <c r="N104" s="277">
        <f ca="1" t="shared" si="114"/>
        <v>0</v>
      </c>
      <c r="O104" s="346">
        <f ca="1" t="shared" si="107"/>
        <v>0</v>
      </c>
      <c r="P104" s="351" t="s">
        <v>347</v>
      </c>
      <c r="Q104" s="278">
        <f ca="1" t="shared" si="114"/>
        <v>0</v>
      </c>
      <c r="R104" s="278">
        <f ca="1" t="shared" si="114"/>
        <v>0</v>
      </c>
      <c r="S104" s="409">
        <f ca="1" t="shared" si="108"/>
        <v>0</v>
      </c>
      <c r="T104" s="350" t="s">
        <v>347</v>
      </c>
      <c r="U104" s="277">
        <f ca="1" t="shared" ref="U104:Z104" si="115">SUM(U100:U103)</f>
        <v>0</v>
      </c>
      <c r="V104" s="277">
        <f ca="1" t="shared" si="115"/>
        <v>0</v>
      </c>
      <c r="W104" s="346">
        <f ca="1" t="shared" si="109"/>
        <v>0</v>
      </c>
      <c r="X104" s="351" t="s">
        <v>347</v>
      </c>
      <c r="Y104" s="278">
        <f ca="1" t="shared" si="115"/>
        <v>0</v>
      </c>
      <c r="Z104" s="278">
        <f ca="1" t="shared" si="115"/>
        <v>0</v>
      </c>
      <c r="AA104" s="409">
        <f ca="1" t="shared" si="110"/>
        <v>0</v>
      </c>
      <c r="AB104" s="350" t="s">
        <v>347</v>
      </c>
      <c r="AC104" s="277">
        <f ca="1" t="shared" ref="AC104:AH104" si="116">SUM(AC100:AC103)</f>
        <v>0</v>
      </c>
      <c r="AD104" s="277">
        <f ca="1" t="shared" si="116"/>
        <v>0</v>
      </c>
      <c r="AE104" s="346">
        <f ca="1" t="shared" si="111"/>
        <v>0</v>
      </c>
      <c r="AF104" s="351" t="s">
        <v>347</v>
      </c>
      <c r="AG104" s="278">
        <f ca="1" t="shared" si="116"/>
        <v>0</v>
      </c>
      <c r="AH104" s="278">
        <f ca="1" t="shared" si="116"/>
        <v>0</v>
      </c>
      <c r="AI104" s="409">
        <f ca="1" t="shared" si="112"/>
        <v>0</v>
      </c>
    </row>
    <row r="105" ht="15.75" spans="1:35">
      <c r="A105" s="362"/>
      <c r="B105" s="353"/>
      <c r="C105" s="336"/>
      <c r="D105" s="354" t="s">
        <v>348</v>
      </c>
      <c r="E105" s="355">
        <f ca="1">IFERROR(IF(SUM(E100:E103)=0,0,E103/SUM(E100:E103)),"")</f>
        <v>0</v>
      </c>
      <c r="F105" s="355">
        <f ca="1">IFERROR(IF(SUM(F100:F103)=0,0,F103/SUM(F100:F103)),"")</f>
        <v>0</v>
      </c>
      <c r="G105" s="356">
        <f ca="1">IFERROR(SUM(E103:F103)/SUM(E100:F103),0)</f>
        <v>0</v>
      </c>
      <c r="H105" s="357" t="s">
        <v>337</v>
      </c>
      <c r="I105" s="410">
        <f ca="1" t="shared" ref="I105:N105" si="117">IFERROR(IF(SUM(I100:I103)=0,0,SUM(I100:I101)/SUM(I100:I103)),"")</f>
        <v>0</v>
      </c>
      <c r="J105" s="410">
        <f ca="1" t="shared" si="117"/>
        <v>0</v>
      </c>
      <c r="K105" s="411">
        <f ca="1">IFERROR(SUM(I100:J101)/SUM(I100:J103),0)</f>
        <v>0</v>
      </c>
      <c r="L105" s="354" t="s">
        <v>337</v>
      </c>
      <c r="M105" s="355">
        <f ca="1" t="shared" si="117"/>
        <v>0</v>
      </c>
      <c r="N105" s="355">
        <f ca="1" t="shared" si="117"/>
        <v>0</v>
      </c>
      <c r="O105" s="356">
        <f ca="1">IFERROR(SUM(M100:N101)/SUM(M100:N103),0)</f>
        <v>0</v>
      </c>
      <c r="P105" s="357" t="s">
        <v>337</v>
      </c>
      <c r="Q105" s="410">
        <f ca="1" t="shared" ref="Q105:V105" si="118">IFERROR(IF(SUM(Q100:Q103)=0,0,SUM(Q100:Q101)/SUM(Q100:Q103)),"")</f>
        <v>0</v>
      </c>
      <c r="R105" s="410">
        <f ca="1" t="shared" si="118"/>
        <v>0</v>
      </c>
      <c r="S105" s="411">
        <f ca="1">IFERROR(SUM(Q100:R101)/SUM(Q100:R103),0)</f>
        <v>0</v>
      </c>
      <c r="T105" s="354" t="s">
        <v>337</v>
      </c>
      <c r="U105" s="355">
        <f ca="1" t="shared" si="118"/>
        <v>0</v>
      </c>
      <c r="V105" s="355">
        <f ca="1" t="shared" si="118"/>
        <v>0</v>
      </c>
      <c r="W105" s="356">
        <f ca="1">IFERROR(SUM(U100:V101)/SUM(U100:V103),0)</f>
        <v>0</v>
      </c>
      <c r="X105" s="357" t="s">
        <v>337</v>
      </c>
      <c r="Y105" s="410">
        <f ca="1" t="shared" ref="Y105:AD105" si="119">IFERROR(IF(SUM(Y100:Y103)=0,0,SUM(Y100:Y101)/SUM(Y100:Y103)),"")</f>
        <v>0</v>
      </c>
      <c r="Z105" s="410">
        <f ca="1" t="shared" si="119"/>
        <v>0</v>
      </c>
      <c r="AA105" s="411">
        <f ca="1">IFERROR(SUM(Y100:Z101)/SUM(Y100:Z103),0)</f>
        <v>0</v>
      </c>
      <c r="AB105" s="354" t="s">
        <v>337</v>
      </c>
      <c r="AC105" s="355">
        <f ca="1" t="shared" si="119"/>
        <v>0</v>
      </c>
      <c r="AD105" s="355">
        <f ca="1" t="shared" si="119"/>
        <v>0</v>
      </c>
      <c r="AE105" s="356">
        <f ca="1">IFERROR(SUM(AC100:AD101)/SUM(AC100:AD103),0)</f>
        <v>0</v>
      </c>
      <c r="AF105" s="357" t="s">
        <v>337</v>
      </c>
      <c r="AG105" s="410">
        <f ca="1">IFERROR(IF(SUM(AG100:AG103)=0,0,SUM(AG100:AG101)/SUM(AG100:AG103)),"")</f>
        <v>0</v>
      </c>
      <c r="AH105" s="410">
        <f ca="1">IFERROR(IF(SUM(AH100:AH103)=0,0,SUM(AH100:AH101)/SUM(AH100:AH103)),"")</f>
        <v>0</v>
      </c>
      <c r="AI105" s="411">
        <f ca="1">IFERROR(SUM(AG100:AH101)/SUM(AG100:AH103),0)</f>
        <v>0</v>
      </c>
    </row>
    <row r="106" ht="15.75"/>
    <row r="107" ht="15.75" spans="1:35">
      <c r="A107" s="358" t="s">
        <v>349</v>
      </c>
      <c r="B107" s="335" t="s">
        <v>356</v>
      </c>
      <c r="C107" s="336">
        <f ca="1">IFERROR(COUNTIFS(INDIRECT($B$1&amp;"!A:A"),A109,INDIRECT($B$1&amp;"!E:E"),"&lt;&gt;"),"")</f>
        <v>0</v>
      </c>
      <c r="D107" s="337" t="s">
        <v>317</v>
      </c>
      <c r="E107" s="337"/>
      <c r="F107" s="337"/>
      <c r="G107" s="338"/>
      <c r="H107" s="339" t="s">
        <v>302</v>
      </c>
      <c r="I107" s="405"/>
      <c r="J107" s="405"/>
      <c r="K107" s="343"/>
      <c r="L107" s="406" t="s">
        <v>303</v>
      </c>
      <c r="M107" s="337"/>
      <c r="N107" s="337"/>
      <c r="O107" s="338"/>
      <c r="P107" s="339" t="s">
        <v>357</v>
      </c>
      <c r="Q107" s="405"/>
      <c r="R107" s="405"/>
      <c r="S107" s="343"/>
      <c r="T107" s="406" t="s">
        <v>342</v>
      </c>
      <c r="U107" s="337"/>
      <c r="V107" s="337"/>
      <c r="W107" s="338"/>
      <c r="X107" s="339" t="s">
        <v>313</v>
      </c>
      <c r="Y107" s="405"/>
      <c r="Z107" s="405"/>
      <c r="AA107" s="343"/>
      <c r="AB107" s="406" t="s">
        <v>343</v>
      </c>
      <c r="AC107" s="337"/>
      <c r="AD107" s="337"/>
      <c r="AE107" s="338"/>
      <c r="AF107" s="339" t="s">
        <v>333</v>
      </c>
      <c r="AG107" s="405"/>
      <c r="AH107" s="405"/>
      <c r="AI107" s="343"/>
    </row>
    <row r="108" ht="15.75" spans="1:35">
      <c r="A108" s="359"/>
      <c r="B108" s="335"/>
      <c r="C108" s="336"/>
      <c r="D108" s="338" t="s">
        <v>21</v>
      </c>
      <c r="E108" s="341" t="s">
        <v>344</v>
      </c>
      <c r="F108" s="341" t="s">
        <v>345</v>
      </c>
      <c r="G108" s="342" t="s">
        <v>346</v>
      </c>
      <c r="H108" s="343" t="s">
        <v>21</v>
      </c>
      <c r="I108" s="407" t="s">
        <v>344</v>
      </c>
      <c r="J108" s="407" t="s">
        <v>345</v>
      </c>
      <c r="K108" s="408" t="s">
        <v>346</v>
      </c>
      <c r="L108" s="338" t="s">
        <v>21</v>
      </c>
      <c r="M108" s="341" t="s">
        <v>344</v>
      </c>
      <c r="N108" s="341" t="s">
        <v>345</v>
      </c>
      <c r="O108" s="342" t="s">
        <v>346</v>
      </c>
      <c r="P108" s="343" t="s">
        <v>21</v>
      </c>
      <c r="Q108" s="407" t="s">
        <v>344</v>
      </c>
      <c r="R108" s="407" t="s">
        <v>345</v>
      </c>
      <c r="S108" s="408" t="s">
        <v>346</v>
      </c>
      <c r="T108" s="338" t="s">
        <v>21</v>
      </c>
      <c r="U108" s="341" t="s">
        <v>344</v>
      </c>
      <c r="V108" s="341" t="s">
        <v>345</v>
      </c>
      <c r="W108" s="342" t="s">
        <v>346</v>
      </c>
      <c r="X108" s="343" t="s">
        <v>21</v>
      </c>
      <c r="Y108" s="407" t="s">
        <v>344</v>
      </c>
      <c r="Z108" s="407" t="s">
        <v>345</v>
      </c>
      <c r="AA108" s="408" t="s">
        <v>346</v>
      </c>
      <c r="AB108" s="338" t="s">
        <v>21</v>
      </c>
      <c r="AC108" s="341" t="s">
        <v>344</v>
      </c>
      <c r="AD108" s="341" t="s">
        <v>345</v>
      </c>
      <c r="AE108" s="342" t="s">
        <v>346</v>
      </c>
      <c r="AF108" s="343" t="s">
        <v>21</v>
      </c>
      <c r="AG108" s="407" t="s">
        <v>344</v>
      </c>
      <c r="AH108" s="407" t="s">
        <v>345</v>
      </c>
      <c r="AI108" s="408" t="s">
        <v>346</v>
      </c>
    </row>
    <row r="109" ht="15.75" spans="1:35">
      <c r="A109" s="360" t="str">
        <f>VLOOKUP($B$1,{"一年级",1;"二年级",2;"三年级",3;"四年级",4;"五年级",5;"六年级",6},2,0)&amp;"08"</f>
        <v>108</v>
      </c>
      <c r="B109" s="335"/>
      <c r="C109" s="336"/>
      <c r="D109" s="345" t="s">
        <v>41</v>
      </c>
      <c r="E109" s="277">
        <f ca="1">IFERROR(COUNTIFS(INDIRECT($B$1&amp;"!E:E"),1,INDIRECT($B$1&amp;"!O:O"),D109,INDIRECT($B$1&amp;"!A:A"),$A$109),"")</f>
        <v>0</v>
      </c>
      <c r="F109" s="277">
        <f ca="1">IFERROR(COUNTIFS(INDIRECT($B$1&amp;"!E:E"),2,INDIRECT($B$1&amp;"!O:O"),D109,INDIRECT($B$1&amp;"!A:A"),$A$109),"")</f>
        <v>0</v>
      </c>
      <c r="G109" s="346">
        <f ca="1" t="shared" ref="G109:G113" si="120">IFERROR(SUM(E109:F109),"")</f>
        <v>0</v>
      </c>
      <c r="H109" s="347" t="s">
        <v>31</v>
      </c>
      <c r="I109" s="381">
        <f ca="1">IFERROR(COUNTIFS(INDIRECT($B$1&amp;"!E:E"),1,INDIRECT($B$1&amp;"!R:R"),H109,INDIRECT($B$1&amp;"!A:A"),$A$109),"")</f>
        <v>0</v>
      </c>
      <c r="J109" s="381">
        <f ca="1">IFERROR(COUNTIFS(INDIRECT($B$1&amp;"!E:E"),2,INDIRECT($B$1&amp;"!R:R"),H109,INDIRECT($B$1&amp;"!A:A"),$A$109),"")</f>
        <v>0</v>
      </c>
      <c r="K109" s="409">
        <f ca="1" t="shared" ref="K109:K113" si="121">IFERROR(SUM(I109:J109),"")</f>
        <v>0</v>
      </c>
      <c r="L109" s="345" t="s">
        <v>31</v>
      </c>
      <c r="M109" s="382">
        <f ca="1">IFERROR(COUNTIFS(INDIRECT($B$1&amp;"!E:E"),1,INDIRECT($B$1&amp;"!T:T"),L109,INDIRECT($B$1&amp;"!A:A"),$A$109),"")</f>
        <v>0</v>
      </c>
      <c r="N109" s="382">
        <f ca="1">IFERROR(COUNTIFS(INDIRECT($B$1&amp;"!E:E"),2,INDIRECT($B$1&amp;"!T:T"),L109,INDIRECT($B$1&amp;"!A:A"),$A$109),"")</f>
        <v>0</v>
      </c>
      <c r="O109" s="346">
        <f ca="1" t="shared" ref="O109:O113" si="122">IFERROR(SUM(M109:N109),"")</f>
        <v>0</v>
      </c>
      <c r="P109" s="347" t="s">
        <v>31</v>
      </c>
      <c r="Q109" s="381">
        <f ca="1">IFERROR(COUNTIFS(INDIRECT($B$1&amp;"!E:E"),1,INDIRECT($B$1&amp;"!V:V"),P109,INDIRECT($B$1&amp;"!A:A"),$A$109),"")</f>
        <v>0</v>
      </c>
      <c r="R109" s="381">
        <f ca="1">IFERROR(COUNTIFS(INDIRECT($B$1&amp;"!E:E"),2,INDIRECT($B$1&amp;"!V:V"),P109,INDIRECT($B$1&amp;"!A:A"),$A$109),"")</f>
        <v>0</v>
      </c>
      <c r="S109" s="409">
        <f ca="1" t="shared" ref="S109:S113" si="123">IFERROR(SUM(Q109:R109),"")</f>
        <v>0</v>
      </c>
      <c r="T109" s="345" t="s">
        <v>31</v>
      </c>
      <c r="U109" s="382">
        <f ca="1">IFERROR(COUNTIFS(INDIRECT($B$1&amp;"!E:E"),1,INDIRECT($B$1&amp;"!X:X"),T109,INDIRECT($B$1&amp;"!A:A"),$A$109),"")</f>
        <v>0</v>
      </c>
      <c r="V109" s="382">
        <f ca="1">IFERROR(COUNTIFS(INDIRECT($B$1&amp;"!E:E"),2,INDIRECT($B$1&amp;"!X:X"),T109,INDIRECT($B$1&amp;"!A:A"),$A$109),"")</f>
        <v>0</v>
      </c>
      <c r="W109" s="346">
        <f ca="1" t="shared" ref="W109:W113" si="124">IFERROR(SUM(U109:V109),"")</f>
        <v>0</v>
      </c>
      <c r="X109" s="347" t="s">
        <v>31</v>
      </c>
      <c r="Y109" s="381">
        <f ca="1">IFERROR(COUNTIFS(INDIRECT($B$1&amp;"!E:E"),1,INDIRECT($B$1&amp;"!Z:Z"),X109,INDIRECT($B$1&amp;"!A:A"),$A$109),"")</f>
        <v>0</v>
      </c>
      <c r="Z109" s="381">
        <f ca="1">IFERROR(COUNTIFS(INDIRECT($B$1&amp;"!E:E"),2,INDIRECT($B$1&amp;"!Z:Z"),X109,INDIRECT($B$1&amp;"!A:A"),$A$109),"")</f>
        <v>0</v>
      </c>
      <c r="AA109" s="409">
        <f ca="1" t="shared" ref="AA109:AA113" si="125">IFERROR(SUM(Y109:Z109),"")</f>
        <v>0</v>
      </c>
      <c r="AB109" s="345" t="s">
        <v>31</v>
      </c>
      <c r="AC109" s="277">
        <f ca="1">IFERROR(COUNTIFS(INDIRECT($B$1&amp;"!E:E"),1,INDIRECT($B$1&amp;"!AB:AB"),AB109,INDIRECT($B$1&amp;"!A:A"),$A$109),"")</f>
        <v>0</v>
      </c>
      <c r="AD109" s="277">
        <f ca="1">IFERROR(COUNTIFS(INDIRECT($B$1&amp;"!E:E"),2,INDIRECT($B$1&amp;"!AB:AB"),AB109,INDIRECT($B$1&amp;"!A:A"),$A$109),"")</f>
        <v>0</v>
      </c>
      <c r="AE109" s="346">
        <f ca="1" t="shared" ref="AE109:AE113" si="126">IFERROR(SUM(AC109:AD109),"")</f>
        <v>0</v>
      </c>
      <c r="AF109" s="347" t="s">
        <v>31</v>
      </c>
      <c r="AG109" s="381">
        <f ca="1">IFERROR(COUNTIFS(INDIRECT($B$1&amp;"!E:E"),1,INDIRECT($B$1&amp;"!AF:AF"),AF109,INDIRECT($B$1&amp;"!A:A"),$A$109),"")</f>
        <v>0</v>
      </c>
      <c r="AH109" s="381">
        <f ca="1">IFERROR(COUNTIFS(INDIRECT($B$1&amp;"!E:E"),2,INDIRECT($B$1&amp;"!AF:AF"),AF109,INDIRECT($B$1&amp;"!A:A"),$A$109),"")</f>
        <v>0</v>
      </c>
      <c r="AI109" s="409">
        <f ca="1" t="shared" ref="AI109:AI113" si="127">IFERROR(SUM(AG109:AH109),"")</f>
        <v>0</v>
      </c>
    </row>
    <row r="110" ht="15.75" spans="1:35">
      <c r="A110" s="361"/>
      <c r="B110" s="335"/>
      <c r="C110" s="336"/>
      <c r="D110" s="345" t="s">
        <v>65</v>
      </c>
      <c r="E110" s="277">
        <f ca="1">IFERROR(COUNTIFS(INDIRECT($B$1&amp;"!E:E"),1,INDIRECT($B$1&amp;"!O:O"),D110,INDIRECT($B$1&amp;"!A:A"),$A$109),"")</f>
        <v>0</v>
      </c>
      <c r="F110" s="277">
        <f ca="1">IFERROR(COUNTIFS(INDIRECT($B$1&amp;"!E:E"),2,INDIRECT($B$1&amp;"!O:O"),D110,INDIRECT($B$1&amp;"!A:A"),$A$109),"")</f>
        <v>0</v>
      </c>
      <c r="G110" s="346">
        <f ca="1" t="shared" si="120"/>
        <v>0</v>
      </c>
      <c r="H110" s="347" t="s">
        <v>68</v>
      </c>
      <c r="I110" s="381">
        <f ca="1">IFERROR(COUNTIFS(INDIRECT($B$1&amp;"!E:E"),1,INDIRECT($B$1&amp;"!R:R"),H110,INDIRECT($B$1&amp;"!A:A"),$A$109),"")</f>
        <v>0</v>
      </c>
      <c r="J110" s="381">
        <f ca="1">IFERROR(COUNTIFS(INDIRECT($B$1&amp;"!E:E"),2,INDIRECT($B$1&amp;"!R:R"),H110,INDIRECT($B$1&amp;"!A:A"),$A$109),"")</f>
        <v>0</v>
      </c>
      <c r="K110" s="409">
        <f ca="1" t="shared" si="121"/>
        <v>0</v>
      </c>
      <c r="L110" s="345" t="s">
        <v>68</v>
      </c>
      <c r="M110" s="382">
        <f ca="1">IFERROR(COUNTIFS(INDIRECT($B$1&amp;"!E:E"),1,INDIRECT($B$1&amp;"!T:T"),L110,INDIRECT($B$1&amp;"!A:A"),$A$109),"")</f>
        <v>0</v>
      </c>
      <c r="N110" s="382">
        <f ca="1">IFERROR(COUNTIFS(INDIRECT($B$1&amp;"!E:E"),2,INDIRECT($B$1&amp;"!T:T"),L110,INDIRECT($B$1&amp;"!A:A"),$A$109),"")</f>
        <v>0</v>
      </c>
      <c r="O110" s="346">
        <f ca="1" t="shared" si="122"/>
        <v>0</v>
      </c>
      <c r="P110" s="347" t="s">
        <v>68</v>
      </c>
      <c r="Q110" s="381">
        <f ca="1">IFERROR(COUNTIFS(INDIRECT($B$1&amp;"!E:E"),1,INDIRECT($B$1&amp;"!V:V"),P110,INDIRECT($B$1&amp;"!A:A"),$A$109),"")</f>
        <v>0</v>
      </c>
      <c r="R110" s="381">
        <f ca="1">IFERROR(COUNTIFS(INDIRECT($B$1&amp;"!E:E"),2,INDIRECT($B$1&amp;"!V:V"),P110,INDIRECT($B$1&amp;"!A:A"),$A$109),"")</f>
        <v>0</v>
      </c>
      <c r="S110" s="409">
        <f ca="1" t="shared" si="123"/>
        <v>0</v>
      </c>
      <c r="T110" s="345" t="s">
        <v>68</v>
      </c>
      <c r="U110" s="382">
        <f ca="1">IFERROR(COUNTIFS(INDIRECT($B$1&amp;"!E:E"),1,INDIRECT($B$1&amp;"!X:X"),T110,INDIRECT($B$1&amp;"!A:A"),$A$109),"")</f>
        <v>0</v>
      </c>
      <c r="V110" s="382">
        <f ca="1">IFERROR(COUNTIFS(INDIRECT($B$1&amp;"!E:E"),2,INDIRECT($B$1&amp;"!X:X"),T110,INDIRECT($B$1&amp;"!A:A"),$A$109),"")</f>
        <v>0</v>
      </c>
      <c r="W110" s="346">
        <f ca="1" t="shared" si="124"/>
        <v>0</v>
      </c>
      <c r="X110" s="347" t="s">
        <v>68</v>
      </c>
      <c r="Y110" s="381">
        <f ca="1">IFERROR(COUNTIFS(INDIRECT($B$1&amp;"!E:E"),1,INDIRECT($B$1&amp;"!Z:Z"),X110,INDIRECT($B$1&amp;"!A:A"),$A$109),"")</f>
        <v>0</v>
      </c>
      <c r="Z110" s="381">
        <f ca="1">IFERROR(COUNTIFS(INDIRECT($B$1&amp;"!E:E"),2,INDIRECT($B$1&amp;"!Z:Z"),X110,INDIRECT($B$1&amp;"!A:A"),$A$109),"")</f>
        <v>0</v>
      </c>
      <c r="AA110" s="409">
        <f ca="1" t="shared" si="125"/>
        <v>0</v>
      </c>
      <c r="AB110" s="345" t="s">
        <v>68</v>
      </c>
      <c r="AC110" s="277">
        <f ca="1">IFERROR(COUNTIFS(INDIRECT($B$1&amp;"!E:E"),1,INDIRECT($B$1&amp;"!AB:AB"),AB110,INDIRECT($B$1&amp;"!A:A"),$A$109),"")</f>
        <v>0</v>
      </c>
      <c r="AD110" s="277">
        <f ca="1">IFERROR(COUNTIFS(INDIRECT($B$1&amp;"!E:E"),2,INDIRECT($B$1&amp;"!AB:AB"),AB110,INDIRECT($B$1&amp;"!A:A"),$A$109),"")</f>
        <v>0</v>
      </c>
      <c r="AE110" s="346">
        <f ca="1" t="shared" si="126"/>
        <v>0</v>
      </c>
      <c r="AF110" s="347" t="s">
        <v>68</v>
      </c>
      <c r="AG110" s="381">
        <f ca="1">IFERROR(COUNTIFS(INDIRECT($B$1&amp;"!E:E"),1,INDIRECT($B$1&amp;"!AF:AF"),AF110,INDIRECT($B$1&amp;"!A:A"),$A$109),"")</f>
        <v>0</v>
      </c>
      <c r="AH110" s="381">
        <f ca="1">IFERROR(COUNTIFS(INDIRECT($B$1&amp;"!E:E"),2,INDIRECT($B$1&amp;"!AF:AF"),AF110,INDIRECT($B$1&amp;"!A:A"),$A$109),"")</f>
        <v>0</v>
      </c>
      <c r="AI110" s="409">
        <f ca="1" t="shared" si="127"/>
        <v>0</v>
      </c>
    </row>
    <row r="111" ht="15.75" spans="1:35">
      <c r="A111" s="361"/>
      <c r="B111" s="349" t="s">
        <v>358</v>
      </c>
      <c r="C111" s="336">
        <f ca="1">IFERROR(COUNTIFS(INDIRECT($B$1&amp;"!A:A"),A109,INDIRECT($B$1&amp;"!E:E"),"1"),"")</f>
        <v>0</v>
      </c>
      <c r="D111" s="345" t="s">
        <v>53</v>
      </c>
      <c r="E111" s="277">
        <f ca="1">IFERROR(COUNTIFS(INDIRECT($B$1&amp;"!E:E"),1,INDIRECT($B$1&amp;"!O:O"),D111,INDIRECT($B$1&amp;"!A:A"),$A$109),"")</f>
        <v>0</v>
      </c>
      <c r="F111" s="277">
        <f ca="1">IFERROR(COUNTIFS(INDIRECT($B$1&amp;"!E:E"),2,INDIRECT($B$1&amp;"!O:O"),D111,INDIRECT($B$1&amp;"!A:A"),$A$109),"")</f>
        <v>0</v>
      </c>
      <c r="G111" s="346">
        <f ca="1" t="shared" si="120"/>
        <v>0</v>
      </c>
      <c r="H111" s="347" t="s">
        <v>86</v>
      </c>
      <c r="I111" s="381">
        <f ca="1">IFERROR(COUNTIFS(INDIRECT($B$1&amp;"!E:E"),1,INDIRECT($B$1&amp;"!R:R"),H111,INDIRECT($B$1&amp;"!A:A"),$A$109),"")</f>
        <v>0</v>
      </c>
      <c r="J111" s="381">
        <f ca="1">IFERROR(COUNTIFS(INDIRECT($B$1&amp;"!E:E"),2,INDIRECT($B$1&amp;"!R:R"),H111,INDIRECT($B$1&amp;"!A:A"),$A$109),"")</f>
        <v>0</v>
      </c>
      <c r="K111" s="409">
        <f ca="1" t="shared" si="121"/>
        <v>0</v>
      </c>
      <c r="L111" s="345" t="s">
        <v>86</v>
      </c>
      <c r="M111" s="382">
        <f ca="1">IFERROR(COUNTIFS(INDIRECT($B$1&amp;"!E:E"),1,INDIRECT($B$1&amp;"!T:T"),L111,INDIRECT($B$1&amp;"!A:A"),$A$109),"")</f>
        <v>0</v>
      </c>
      <c r="N111" s="382">
        <f ca="1">IFERROR(COUNTIFS(INDIRECT($B$1&amp;"!E:E"),2,INDIRECT($B$1&amp;"!T:T"),L111,INDIRECT($B$1&amp;"!A:A"),$A$109),"")</f>
        <v>0</v>
      </c>
      <c r="O111" s="346">
        <f ca="1" t="shared" si="122"/>
        <v>0</v>
      </c>
      <c r="P111" s="347" t="s">
        <v>86</v>
      </c>
      <c r="Q111" s="381">
        <f ca="1">IFERROR(COUNTIFS(INDIRECT($B$1&amp;"!E:E"),1,INDIRECT($B$1&amp;"!V:V"),P111,INDIRECT($B$1&amp;"!A:A"),$A$109),"")</f>
        <v>0</v>
      </c>
      <c r="R111" s="381">
        <f ca="1">IFERROR(COUNTIFS(INDIRECT($B$1&amp;"!E:E"),2,INDIRECT($B$1&amp;"!V:V"),P111,INDIRECT($B$1&amp;"!A:A"),$A$109),"")</f>
        <v>0</v>
      </c>
      <c r="S111" s="409">
        <f ca="1" t="shared" si="123"/>
        <v>0</v>
      </c>
      <c r="T111" s="345" t="s">
        <v>86</v>
      </c>
      <c r="U111" s="382">
        <f ca="1">IFERROR(COUNTIFS(INDIRECT($B$1&amp;"!E:E"),1,INDIRECT($B$1&amp;"!X:X"),T111,INDIRECT($B$1&amp;"!A:A"),$A$109),"")</f>
        <v>0</v>
      </c>
      <c r="V111" s="382">
        <f ca="1">IFERROR(COUNTIFS(INDIRECT($B$1&amp;"!E:E"),2,INDIRECT($B$1&amp;"!X:X"),T111,INDIRECT($B$1&amp;"!A:A"),$A$109),"")</f>
        <v>0</v>
      </c>
      <c r="W111" s="346">
        <f ca="1" t="shared" si="124"/>
        <v>0</v>
      </c>
      <c r="X111" s="347" t="s">
        <v>86</v>
      </c>
      <c r="Y111" s="381">
        <f ca="1">IFERROR(COUNTIFS(INDIRECT($B$1&amp;"!E:E"),1,INDIRECT($B$1&amp;"!Z:Z"),X111,INDIRECT($B$1&amp;"!A:A"),$A$109),"")</f>
        <v>0</v>
      </c>
      <c r="Z111" s="381">
        <f ca="1">IFERROR(COUNTIFS(INDIRECT($B$1&amp;"!E:E"),2,INDIRECT($B$1&amp;"!Z:Z"),X111,INDIRECT($B$1&amp;"!A:A"),$A$109),"")</f>
        <v>0</v>
      </c>
      <c r="AA111" s="409">
        <f ca="1" t="shared" si="125"/>
        <v>0</v>
      </c>
      <c r="AB111" s="345" t="s">
        <v>86</v>
      </c>
      <c r="AC111" s="277">
        <f ca="1">IFERROR(COUNTIFS(INDIRECT($B$1&amp;"!E:E"),1,INDIRECT($B$1&amp;"!AB:AB"),AB111,INDIRECT($B$1&amp;"!A:A"),$A$109),"")</f>
        <v>0</v>
      </c>
      <c r="AD111" s="277">
        <f ca="1">IFERROR(COUNTIFS(INDIRECT($B$1&amp;"!E:E"),2,INDIRECT($B$1&amp;"!AB:AB"),AB111,INDIRECT($B$1&amp;"!A:A"),$A$109),"")</f>
        <v>0</v>
      </c>
      <c r="AE111" s="346">
        <f ca="1" t="shared" si="126"/>
        <v>0</v>
      </c>
      <c r="AF111" s="347" t="s">
        <v>86</v>
      </c>
      <c r="AG111" s="381">
        <f ca="1">IFERROR(COUNTIFS(INDIRECT($B$1&amp;"!E:E"),1,INDIRECT($B$1&amp;"!AF:AF"),AF111,INDIRECT($B$1&amp;"!A:A"),$A$109),"")</f>
        <v>0</v>
      </c>
      <c r="AH111" s="381">
        <f ca="1">IFERROR(COUNTIFS(INDIRECT($B$1&amp;"!E:E"),2,INDIRECT($B$1&amp;"!AF:AF"),AF111,INDIRECT($B$1&amp;"!A:A"),$A$109),"")</f>
        <v>0</v>
      </c>
      <c r="AI111" s="409">
        <f ca="1" t="shared" si="127"/>
        <v>0</v>
      </c>
    </row>
    <row r="112" ht="15.75" spans="1:35">
      <c r="A112" s="361"/>
      <c r="B112" s="349"/>
      <c r="C112" s="336"/>
      <c r="D112" s="345" t="s">
        <v>76</v>
      </c>
      <c r="E112" s="277">
        <f ca="1">IFERROR(COUNTIFS(INDIRECT($B$1&amp;"!E:E"),1,INDIRECT($B$1&amp;"!O:O"),D112,INDIRECT($B$1&amp;"!A:A"),$A$109),"")</f>
        <v>0</v>
      </c>
      <c r="F112" s="277">
        <f ca="1">IFERROR(COUNTIFS(INDIRECT($B$1&amp;"!E:E"),2,INDIRECT($B$1&amp;"!O:O"),D112,INDIRECT($B$1&amp;"!A:A"),$A$109),"")</f>
        <v>0</v>
      </c>
      <c r="G112" s="346">
        <f ca="1" t="shared" si="120"/>
        <v>0</v>
      </c>
      <c r="H112" s="347" t="s">
        <v>153</v>
      </c>
      <c r="I112" s="381">
        <f ca="1">IFERROR(COUNTIFS(INDIRECT($B$1&amp;"!E:E"),1,INDIRECT($B$1&amp;"!R:R"),H112,INDIRECT($B$1&amp;"!A:A"),$A$109),"")</f>
        <v>0</v>
      </c>
      <c r="J112" s="381">
        <f ca="1">IFERROR(COUNTIFS(INDIRECT($B$1&amp;"!E:E"),2,INDIRECT($B$1&amp;"!R:R"),H112,INDIRECT($B$1&amp;"!A:A"),$A$109),"")</f>
        <v>0</v>
      </c>
      <c r="K112" s="409">
        <f ca="1" t="shared" si="121"/>
        <v>0</v>
      </c>
      <c r="L112" s="345" t="s">
        <v>153</v>
      </c>
      <c r="M112" s="382">
        <f ca="1">IFERROR(COUNTIFS(INDIRECT($B$1&amp;"!E:E"),1,INDIRECT($B$1&amp;"!T:T"),L112,INDIRECT($B$1&amp;"!A:A"),$A$109),"")</f>
        <v>0</v>
      </c>
      <c r="N112" s="382">
        <f ca="1">IFERROR(COUNTIFS(INDIRECT($B$1&amp;"!E:E"),2,INDIRECT($B$1&amp;"!T:T"),L112,INDIRECT($B$1&amp;"!A:A"),$A$109),"")</f>
        <v>0</v>
      </c>
      <c r="O112" s="346">
        <f ca="1" t="shared" si="122"/>
        <v>0</v>
      </c>
      <c r="P112" s="347" t="s">
        <v>153</v>
      </c>
      <c r="Q112" s="381">
        <f ca="1">IFERROR(COUNTIFS(INDIRECT($B$1&amp;"!E:E"),1,INDIRECT($B$1&amp;"!V:V"),P112,INDIRECT($B$1&amp;"!A:A"),$A$109),"")</f>
        <v>0</v>
      </c>
      <c r="R112" s="381">
        <f ca="1">IFERROR(COUNTIFS(INDIRECT($B$1&amp;"!E:E"),2,INDIRECT($B$1&amp;"!V:V"),P112,INDIRECT($B$1&amp;"!A:A"),$A$109),"")</f>
        <v>0</v>
      </c>
      <c r="S112" s="409">
        <f ca="1" t="shared" si="123"/>
        <v>0</v>
      </c>
      <c r="T112" s="345" t="s">
        <v>153</v>
      </c>
      <c r="U112" s="382">
        <f ca="1">IFERROR(COUNTIFS(INDIRECT($B$1&amp;"!E:E"),1,INDIRECT($B$1&amp;"!X:X"),T112,INDIRECT($B$1&amp;"!A:A"),$A$109),"")</f>
        <v>0</v>
      </c>
      <c r="V112" s="382">
        <f ca="1">IFERROR(COUNTIFS(INDIRECT($B$1&amp;"!E:E"),2,INDIRECT($B$1&amp;"!X:X"),T112,INDIRECT($B$1&amp;"!A:A"),$A$109),"")</f>
        <v>0</v>
      </c>
      <c r="W112" s="346">
        <f ca="1" t="shared" si="124"/>
        <v>0</v>
      </c>
      <c r="X112" s="347" t="s">
        <v>153</v>
      </c>
      <c r="Y112" s="381">
        <f ca="1">IFERROR(COUNTIFS(INDIRECT($B$1&amp;"!E:E"),1,INDIRECT($B$1&amp;"!Z:Z"),X112,INDIRECT($B$1&amp;"!A:A"),$A$109),"")</f>
        <v>0</v>
      </c>
      <c r="Z112" s="381">
        <f ca="1">IFERROR(COUNTIFS(INDIRECT($B$1&amp;"!E:E"),2,INDIRECT($B$1&amp;"!Z:Z"),X112,INDIRECT($B$1&amp;"!A:A"),$A$109),"")</f>
        <v>0</v>
      </c>
      <c r="AA112" s="409">
        <f ca="1" t="shared" si="125"/>
        <v>0</v>
      </c>
      <c r="AB112" s="345" t="s">
        <v>153</v>
      </c>
      <c r="AC112" s="277">
        <f ca="1">IFERROR(COUNTIFS(INDIRECT($B$1&amp;"!E:E"),1,INDIRECT($B$1&amp;"!AB:AB"),AB112,INDIRECT($B$1&amp;"!A:A"),$A$109),"")</f>
        <v>0</v>
      </c>
      <c r="AD112" s="277">
        <f ca="1">IFERROR(COUNTIFS(INDIRECT($B$1&amp;"!E:E"),2,INDIRECT($B$1&amp;"!AB:AB"),AB112,INDIRECT($B$1&amp;"!A:A"),$A$109),"")</f>
        <v>0</v>
      </c>
      <c r="AE112" s="346">
        <f ca="1" t="shared" si="126"/>
        <v>0</v>
      </c>
      <c r="AF112" s="347" t="s">
        <v>153</v>
      </c>
      <c r="AG112" s="381">
        <f ca="1">IFERROR(COUNTIFS(INDIRECT($B$1&amp;"!E:E"),1,INDIRECT($B$1&amp;"!AF:AF"),AF112,INDIRECT($B$1&amp;"!A:A"),$A$109),"")</f>
        <v>0</v>
      </c>
      <c r="AH112" s="381">
        <f ca="1">IFERROR(COUNTIFS(INDIRECT($B$1&amp;"!E:E"),2,INDIRECT($B$1&amp;"!AF:AF"),AF112,INDIRECT($B$1&amp;"!A:A"),$A$109),"")</f>
        <v>0</v>
      </c>
      <c r="AI112" s="409">
        <f ca="1" t="shared" si="127"/>
        <v>0</v>
      </c>
    </row>
    <row r="113" ht="15.75" spans="1:35">
      <c r="A113" s="361"/>
      <c r="B113" s="349" t="s">
        <v>359</v>
      </c>
      <c r="C113" s="336">
        <f ca="1">IFERROR(COUNTIFS(INDIRECT($B$1&amp;"!A:A"),A109,INDIRECT($B$1&amp;"!E:E"),"2"),"")</f>
        <v>0</v>
      </c>
      <c r="D113" s="350" t="s">
        <v>347</v>
      </c>
      <c r="E113" s="277">
        <f ca="1" t="shared" ref="E113:J113" si="128">SUM(E109:E112)</f>
        <v>0</v>
      </c>
      <c r="F113" s="277">
        <f ca="1" t="shared" si="128"/>
        <v>0</v>
      </c>
      <c r="G113" s="346">
        <f ca="1" t="shared" si="120"/>
        <v>0</v>
      </c>
      <c r="H113" s="351" t="s">
        <v>347</v>
      </c>
      <c r="I113" s="278">
        <f ca="1" t="shared" si="128"/>
        <v>0</v>
      </c>
      <c r="J113" s="278">
        <f ca="1" t="shared" si="128"/>
        <v>0</v>
      </c>
      <c r="K113" s="409">
        <f ca="1" t="shared" si="121"/>
        <v>0</v>
      </c>
      <c r="L113" s="350" t="s">
        <v>347</v>
      </c>
      <c r="M113" s="277">
        <f ca="1" t="shared" ref="M113:R113" si="129">SUM(M109:M112)</f>
        <v>0</v>
      </c>
      <c r="N113" s="277">
        <f ca="1" t="shared" si="129"/>
        <v>0</v>
      </c>
      <c r="O113" s="346">
        <f ca="1" t="shared" si="122"/>
        <v>0</v>
      </c>
      <c r="P113" s="351" t="s">
        <v>347</v>
      </c>
      <c r="Q113" s="278">
        <f ca="1" t="shared" si="129"/>
        <v>0</v>
      </c>
      <c r="R113" s="278">
        <f ca="1" t="shared" si="129"/>
        <v>0</v>
      </c>
      <c r="S113" s="409">
        <f ca="1" t="shared" si="123"/>
        <v>0</v>
      </c>
      <c r="T113" s="350" t="s">
        <v>347</v>
      </c>
      <c r="U113" s="277">
        <f ca="1" t="shared" ref="U113:Z113" si="130">SUM(U109:U112)</f>
        <v>0</v>
      </c>
      <c r="V113" s="277">
        <f ca="1" t="shared" si="130"/>
        <v>0</v>
      </c>
      <c r="W113" s="346">
        <f ca="1" t="shared" si="124"/>
        <v>0</v>
      </c>
      <c r="X113" s="351" t="s">
        <v>347</v>
      </c>
      <c r="Y113" s="278">
        <f ca="1" t="shared" si="130"/>
        <v>0</v>
      </c>
      <c r="Z113" s="278">
        <f ca="1" t="shared" si="130"/>
        <v>0</v>
      </c>
      <c r="AA113" s="409">
        <f ca="1" t="shared" si="125"/>
        <v>0</v>
      </c>
      <c r="AB113" s="350" t="s">
        <v>347</v>
      </c>
      <c r="AC113" s="277">
        <f ca="1" t="shared" ref="AC113:AH113" si="131">SUM(AC109:AC112)</f>
        <v>0</v>
      </c>
      <c r="AD113" s="277">
        <f ca="1" t="shared" si="131"/>
        <v>0</v>
      </c>
      <c r="AE113" s="346">
        <f ca="1" t="shared" si="126"/>
        <v>0</v>
      </c>
      <c r="AF113" s="351" t="s">
        <v>347</v>
      </c>
      <c r="AG113" s="278">
        <f ca="1" t="shared" si="131"/>
        <v>0</v>
      </c>
      <c r="AH113" s="278">
        <f ca="1" t="shared" si="131"/>
        <v>0</v>
      </c>
      <c r="AI113" s="409">
        <f ca="1" t="shared" si="127"/>
        <v>0</v>
      </c>
    </row>
    <row r="114" ht="15.75" spans="1:35">
      <c r="A114" s="362"/>
      <c r="B114" s="353"/>
      <c r="C114" s="336"/>
      <c r="D114" s="354" t="s">
        <v>348</v>
      </c>
      <c r="E114" s="355">
        <f ca="1">IFERROR(IF(SUM(E109:E112)=0,0,E112/SUM(E109:E112)),"")</f>
        <v>0</v>
      </c>
      <c r="F114" s="355">
        <f ca="1">IFERROR(IF(SUM(F109:F112)=0,0,F112/SUM(F109:F112)),"")</f>
        <v>0</v>
      </c>
      <c r="G114" s="356">
        <f ca="1">IFERROR(SUM(E112:F112)/SUM(E109:F112),0)</f>
        <v>0</v>
      </c>
      <c r="H114" s="357" t="s">
        <v>337</v>
      </c>
      <c r="I114" s="410">
        <f ca="1" t="shared" ref="I114:N114" si="132">IFERROR(IF(SUM(I109:I112)=0,0,SUM(I109:I110)/SUM(I109:I112)),"")</f>
        <v>0</v>
      </c>
      <c r="J114" s="410">
        <f ca="1" t="shared" si="132"/>
        <v>0</v>
      </c>
      <c r="K114" s="411">
        <f ca="1">IFERROR(SUM(I109:J110)/SUM(I109:J112),0)</f>
        <v>0</v>
      </c>
      <c r="L114" s="354" t="s">
        <v>337</v>
      </c>
      <c r="M114" s="355">
        <f ca="1" t="shared" si="132"/>
        <v>0</v>
      </c>
      <c r="N114" s="355">
        <f ca="1" t="shared" si="132"/>
        <v>0</v>
      </c>
      <c r="O114" s="356">
        <f ca="1">IFERROR(SUM(M109:N110)/SUM(M109:N112),0)</f>
        <v>0</v>
      </c>
      <c r="P114" s="357" t="s">
        <v>337</v>
      </c>
      <c r="Q114" s="410">
        <f ca="1" t="shared" ref="Q114:V114" si="133">IFERROR(IF(SUM(Q109:Q112)=0,0,SUM(Q109:Q110)/SUM(Q109:Q112)),"")</f>
        <v>0</v>
      </c>
      <c r="R114" s="410">
        <f ca="1" t="shared" si="133"/>
        <v>0</v>
      </c>
      <c r="S114" s="411">
        <f ca="1">IFERROR(SUM(Q109:R110)/SUM(Q109:R112),0)</f>
        <v>0</v>
      </c>
      <c r="T114" s="354" t="s">
        <v>337</v>
      </c>
      <c r="U114" s="355">
        <f ca="1" t="shared" si="133"/>
        <v>0</v>
      </c>
      <c r="V114" s="355">
        <f ca="1" t="shared" si="133"/>
        <v>0</v>
      </c>
      <c r="W114" s="356">
        <f ca="1">IFERROR(SUM(U109:V110)/SUM(U109:V112),0)</f>
        <v>0</v>
      </c>
      <c r="X114" s="357" t="s">
        <v>337</v>
      </c>
      <c r="Y114" s="410">
        <f ca="1" t="shared" ref="Y114:AD114" si="134">IFERROR(IF(SUM(Y109:Y112)=0,0,SUM(Y109:Y110)/SUM(Y109:Y112)),"")</f>
        <v>0</v>
      </c>
      <c r="Z114" s="410">
        <f ca="1" t="shared" si="134"/>
        <v>0</v>
      </c>
      <c r="AA114" s="411">
        <f ca="1">IFERROR(SUM(Y109:Z110)/SUM(Y109:Z112),0)</f>
        <v>0</v>
      </c>
      <c r="AB114" s="354" t="s">
        <v>337</v>
      </c>
      <c r="AC114" s="355">
        <f ca="1" t="shared" si="134"/>
        <v>0</v>
      </c>
      <c r="AD114" s="355">
        <f ca="1" t="shared" si="134"/>
        <v>0</v>
      </c>
      <c r="AE114" s="356">
        <f ca="1">IFERROR(SUM(AC109:AD110)/SUM(AC109:AD112),0)</f>
        <v>0</v>
      </c>
      <c r="AF114" s="357" t="s">
        <v>337</v>
      </c>
      <c r="AG114" s="410">
        <f ca="1">IFERROR(IF(SUM(AG109:AG112)=0,0,SUM(AG109:AG110)/SUM(AG109:AG112)),"")</f>
        <v>0</v>
      </c>
      <c r="AH114" s="410">
        <f ca="1">IFERROR(IF(SUM(AH109:AH112)=0,0,SUM(AH109:AH110)/SUM(AH109:AH112)),"")</f>
        <v>0</v>
      </c>
      <c r="AI114" s="411">
        <f ca="1">IFERROR(SUM(AG109:AH110)/SUM(AG109:AH112),0)</f>
        <v>0</v>
      </c>
    </row>
    <row r="115" ht="15.75"/>
    <row r="116" ht="15.75" spans="1:35">
      <c r="A116" s="358" t="s">
        <v>349</v>
      </c>
      <c r="B116" s="335" t="s">
        <v>356</v>
      </c>
      <c r="C116" s="336">
        <f ca="1">IFERROR(COUNTIFS(INDIRECT($B$1&amp;"!A:A"),A118,INDIRECT($B$1&amp;"!E:E"),"&lt;&gt;"),"")</f>
        <v>0</v>
      </c>
      <c r="D116" s="337" t="s">
        <v>317</v>
      </c>
      <c r="E116" s="337"/>
      <c r="F116" s="337"/>
      <c r="G116" s="338"/>
      <c r="H116" s="339" t="s">
        <v>302</v>
      </c>
      <c r="I116" s="405"/>
      <c r="J116" s="405"/>
      <c r="K116" s="343"/>
      <c r="L116" s="406" t="s">
        <v>303</v>
      </c>
      <c r="M116" s="337"/>
      <c r="N116" s="337"/>
      <c r="O116" s="338"/>
      <c r="P116" s="339" t="s">
        <v>357</v>
      </c>
      <c r="Q116" s="405"/>
      <c r="R116" s="405"/>
      <c r="S116" s="343"/>
      <c r="T116" s="406" t="s">
        <v>342</v>
      </c>
      <c r="U116" s="337"/>
      <c r="V116" s="337"/>
      <c r="W116" s="338"/>
      <c r="X116" s="339" t="s">
        <v>313</v>
      </c>
      <c r="Y116" s="405"/>
      <c r="Z116" s="405"/>
      <c r="AA116" s="343"/>
      <c r="AB116" s="406" t="s">
        <v>343</v>
      </c>
      <c r="AC116" s="337"/>
      <c r="AD116" s="337"/>
      <c r="AE116" s="338"/>
      <c r="AF116" s="339" t="s">
        <v>333</v>
      </c>
      <c r="AG116" s="405"/>
      <c r="AH116" s="405"/>
      <c r="AI116" s="343"/>
    </row>
    <row r="117" ht="15.75" spans="1:35">
      <c r="A117" s="359"/>
      <c r="B117" s="335"/>
      <c r="C117" s="336"/>
      <c r="D117" s="338" t="s">
        <v>21</v>
      </c>
      <c r="E117" s="341" t="s">
        <v>344</v>
      </c>
      <c r="F117" s="341" t="s">
        <v>345</v>
      </c>
      <c r="G117" s="342" t="s">
        <v>346</v>
      </c>
      <c r="H117" s="343" t="s">
        <v>21</v>
      </c>
      <c r="I117" s="407" t="s">
        <v>344</v>
      </c>
      <c r="J117" s="407" t="s">
        <v>345</v>
      </c>
      <c r="K117" s="408" t="s">
        <v>346</v>
      </c>
      <c r="L117" s="338" t="s">
        <v>21</v>
      </c>
      <c r="M117" s="341" t="s">
        <v>344</v>
      </c>
      <c r="N117" s="341" t="s">
        <v>345</v>
      </c>
      <c r="O117" s="342" t="s">
        <v>346</v>
      </c>
      <c r="P117" s="343" t="s">
        <v>21</v>
      </c>
      <c r="Q117" s="407" t="s">
        <v>344</v>
      </c>
      <c r="R117" s="407" t="s">
        <v>345</v>
      </c>
      <c r="S117" s="408" t="s">
        <v>346</v>
      </c>
      <c r="T117" s="338" t="s">
        <v>21</v>
      </c>
      <c r="U117" s="341" t="s">
        <v>344</v>
      </c>
      <c r="V117" s="341" t="s">
        <v>345</v>
      </c>
      <c r="W117" s="342" t="s">
        <v>346</v>
      </c>
      <c r="X117" s="343" t="s">
        <v>21</v>
      </c>
      <c r="Y117" s="407" t="s">
        <v>344</v>
      </c>
      <c r="Z117" s="407" t="s">
        <v>345</v>
      </c>
      <c r="AA117" s="408" t="s">
        <v>346</v>
      </c>
      <c r="AB117" s="338" t="s">
        <v>21</v>
      </c>
      <c r="AC117" s="341" t="s">
        <v>344</v>
      </c>
      <c r="AD117" s="341" t="s">
        <v>345</v>
      </c>
      <c r="AE117" s="342" t="s">
        <v>346</v>
      </c>
      <c r="AF117" s="343" t="s">
        <v>21</v>
      </c>
      <c r="AG117" s="407" t="s">
        <v>344</v>
      </c>
      <c r="AH117" s="407" t="s">
        <v>345</v>
      </c>
      <c r="AI117" s="408" t="s">
        <v>346</v>
      </c>
    </row>
    <row r="118" ht="15.75" spans="1:35">
      <c r="A118" s="360" t="str">
        <f>VLOOKUP($B$1,{"一年级",1;"二年级",2;"三年级",3;"四年级",4;"五年级",5;"六年级",6},2,0)&amp;"09"</f>
        <v>109</v>
      </c>
      <c r="B118" s="335"/>
      <c r="C118" s="336"/>
      <c r="D118" s="345" t="s">
        <v>41</v>
      </c>
      <c r="E118" s="277">
        <f ca="1">IFERROR(COUNTIFS(INDIRECT($B$1&amp;"!E:E"),1,INDIRECT($B$1&amp;"!O:O"),D118,INDIRECT($B$1&amp;"!A:A"),$A$118),"")</f>
        <v>0</v>
      </c>
      <c r="F118" s="277">
        <f ca="1">IFERROR(COUNTIFS(INDIRECT($B$1&amp;"!E:E"),2,INDIRECT($B$1&amp;"!O:O"),D118,INDIRECT($B$1&amp;"!A:A"),$A$118),"")</f>
        <v>0</v>
      </c>
      <c r="G118" s="346">
        <f ca="1" t="shared" ref="G118:G122" si="135">IFERROR(SUM(E118:F118),"")</f>
        <v>0</v>
      </c>
      <c r="H118" s="347" t="s">
        <v>31</v>
      </c>
      <c r="I118" s="381">
        <f ca="1">IFERROR(COUNTIFS(INDIRECT($B$1&amp;"!E:E"),1,INDIRECT($B$1&amp;"!R:R"),H118,INDIRECT($B$1&amp;"!A:A"),$A$118),"")</f>
        <v>0</v>
      </c>
      <c r="J118" s="381">
        <f ca="1">IFERROR(COUNTIFS(INDIRECT($B$1&amp;"!E:E"),2,INDIRECT($B$1&amp;"!R:R"),H118,INDIRECT($B$1&amp;"!A:A"),$A$118),"")</f>
        <v>0</v>
      </c>
      <c r="K118" s="409">
        <f ca="1" t="shared" ref="K118:K122" si="136">IFERROR(SUM(I118:J118),"")</f>
        <v>0</v>
      </c>
      <c r="L118" s="345" t="s">
        <v>31</v>
      </c>
      <c r="M118" s="382">
        <f ca="1">IFERROR(COUNTIFS(INDIRECT($B$1&amp;"!E:E"),1,INDIRECT($B$1&amp;"!T:T"),L118,INDIRECT($B$1&amp;"!A:A"),$A$118),"")</f>
        <v>0</v>
      </c>
      <c r="N118" s="382">
        <f ca="1">IFERROR(COUNTIFS(INDIRECT($B$1&amp;"!E:E"),2,INDIRECT($B$1&amp;"!T:T"),L118,INDIRECT($B$1&amp;"!A:A"),$A$118),"")</f>
        <v>0</v>
      </c>
      <c r="O118" s="346">
        <f ca="1" t="shared" ref="O118:O122" si="137">IFERROR(SUM(M118:N118),"")</f>
        <v>0</v>
      </c>
      <c r="P118" s="347" t="s">
        <v>31</v>
      </c>
      <c r="Q118" s="381">
        <f ca="1">IFERROR(COUNTIFS(INDIRECT($B$1&amp;"!E:E"),1,INDIRECT($B$1&amp;"!V:V"),P118,INDIRECT($B$1&amp;"!A:A"),$A$118),"")</f>
        <v>0</v>
      </c>
      <c r="R118" s="381">
        <f ca="1">IFERROR(COUNTIFS(INDIRECT($B$1&amp;"!E:E"),2,INDIRECT($B$1&amp;"!V:V"),P118,INDIRECT($B$1&amp;"!A:A"),$A$118),"")</f>
        <v>0</v>
      </c>
      <c r="S118" s="409">
        <f ca="1" t="shared" ref="S118:S122" si="138">IFERROR(SUM(Q118:R118),"")</f>
        <v>0</v>
      </c>
      <c r="T118" s="345" t="s">
        <v>31</v>
      </c>
      <c r="U118" s="382">
        <f ca="1">IFERROR(COUNTIFS(INDIRECT($B$1&amp;"!E:E"),1,INDIRECT($B$1&amp;"!X:X"),T118,INDIRECT($B$1&amp;"!A:A"),$A$118),"")</f>
        <v>0</v>
      </c>
      <c r="V118" s="382">
        <f ca="1">IFERROR(COUNTIFS(INDIRECT($B$1&amp;"!E:E"),2,INDIRECT($B$1&amp;"!X:X"),T118,INDIRECT($B$1&amp;"!A:A"),$A$118),"")</f>
        <v>0</v>
      </c>
      <c r="W118" s="346">
        <f ca="1" t="shared" ref="W118:W122" si="139">IFERROR(SUM(U118:V118),"")</f>
        <v>0</v>
      </c>
      <c r="X118" s="347" t="s">
        <v>31</v>
      </c>
      <c r="Y118" s="381">
        <f ca="1">IFERROR(COUNTIFS(INDIRECT($B$1&amp;"!E:E"),1,INDIRECT($B$1&amp;"!Z:Z"),X118,INDIRECT($B$1&amp;"!A:A"),$A$118),"")</f>
        <v>0</v>
      </c>
      <c r="Z118" s="381">
        <f ca="1">IFERROR(COUNTIFS(INDIRECT($B$1&amp;"!E:E"),2,INDIRECT($B$1&amp;"!Z:Z"),X118,INDIRECT($B$1&amp;"!A:A"),$A$118),"")</f>
        <v>0</v>
      </c>
      <c r="AA118" s="409">
        <f ca="1" t="shared" ref="AA118:AA122" si="140">IFERROR(SUM(Y118:Z118),"")</f>
        <v>0</v>
      </c>
      <c r="AB118" s="345" t="s">
        <v>31</v>
      </c>
      <c r="AC118" s="277">
        <f ca="1">IFERROR(COUNTIFS(INDIRECT($B$1&amp;"!E:E"),1,INDIRECT($B$1&amp;"!AB:AB"),AB118,INDIRECT($B$1&amp;"!A:A"),$A$118),"")</f>
        <v>0</v>
      </c>
      <c r="AD118" s="277">
        <f ca="1">IFERROR(COUNTIFS(INDIRECT($B$1&amp;"!E:E"),2,INDIRECT($B$1&amp;"!AB:AB"),AB118,INDIRECT($B$1&amp;"!A:A"),$A$118),"")</f>
        <v>0</v>
      </c>
      <c r="AE118" s="346">
        <f ca="1" t="shared" ref="AE118:AE122" si="141">IFERROR(SUM(AC118:AD118),"")</f>
        <v>0</v>
      </c>
      <c r="AF118" s="347" t="s">
        <v>31</v>
      </c>
      <c r="AG118" s="381">
        <f ca="1">IFERROR(COUNTIFS(INDIRECT($B$1&amp;"!E:E"),1,INDIRECT($B$1&amp;"!AF:AF"),AF118,INDIRECT($B$1&amp;"!A:A"),$A$118),"")</f>
        <v>0</v>
      </c>
      <c r="AH118" s="381">
        <f ca="1">IFERROR(COUNTIFS(INDIRECT($B$1&amp;"!E:E"),2,INDIRECT($B$1&amp;"!AF:AF"),AF118,INDIRECT($B$1&amp;"!A:A"),$A$118),"")</f>
        <v>0</v>
      </c>
      <c r="AI118" s="409">
        <f ca="1" t="shared" ref="AI118:AI122" si="142">IFERROR(SUM(AG118:AH118),"")</f>
        <v>0</v>
      </c>
    </row>
    <row r="119" ht="15.75" spans="1:35">
      <c r="A119" s="361"/>
      <c r="B119" s="335"/>
      <c r="C119" s="336"/>
      <c r="D119" s="345" t="s">
        <v>65</v>
      </c>
      <c r="E119" s="277">
        <f ca="1">IFERROR(COUNTIFS(INDIRECT($B$1&amp;"!E:E"),1,INDIRECT($B$1&amp;"!O:O"),D119,INDIRECT($B$1&amp;"!A:A"),$A$118),"")</f>
        <v>0</v>
      </c>
      <c r="F119" s="277">
        <f ca="1">IFERROR(COUNTIFS(INDIRECT($B$1&amp;"!E:E"),2,INDIRECT($B$1&amp;"!O:O"),D119,INDIRECT($B$1&amp;"!A:A"),$A$118),"")</f>
        <v>0</v>
      </c>
      <c r="G119" s="346">
        <f ca="1" t="shared" si="135"/>
        <v>0</v>
      </c>
      <c r="H119" s="347" t="s">
        <v>68</v>
      </c>
      <c r="I119" s="381">
        <f ca="1">IFERROR(COUNTIFS(INDIRECT($B$1&amp;"!E:E"),1,INDIRECT($B$1&amp;"!R:R"),H119,INDIRECT($B$1&amp;"!A:A"),$A$118),"")</f>
        <v>0</v>
      </c>
      <c r="J119" s="381">
        <f ca="1">IFERROR(COUNTIFS(INDIRECT($B$1&amp;"!E:E"),2,INDIRECT($B$1&amp;"!R:R"),H119,INDIRECT($B$1&amp;"!A:A"),$A$118),"")</f>
        <v>0</v>
      </c>
      <c r="K119" s="409">
        <f ca="1" t="shared" si="136"/>
        <v>0</v>
      </c>
      <c r="L119" s="345" t="s">
        <v>68</v>
      </c>
      <c r="M119" s="382">
        <f ca="1">IFERROR(COUNTIFS(INDIRECT($B$1&amp;"!E:E"),1,INDIRECT($B$1&amp;"!T:T"),L119,INDIRECT($B$1&amp;"!A:A"),$A$118),"")</f>
        <v>0</v>
      </c>
      <c r="N119" s="382">
        <f ca="1">IFERROR(COUNTIFS(INDIRECT($B$1&amp;"!E:E"),2,INDIRECT($B$1&amp;"!T:T"),L119,INDIRECT($B$1&amp;"!A:A"),$A$118),"")</f>
        <v>0</v>
      </c>
      <c r="O119" s="346">
        <f ca="1" t="shared" si="137"/>
        <v>0</v>
      </c>
      <c r="P119" s="347" t="s">
        <v>68</v>
      </c>
      <c r="Q119" s="381">
        <f ca="1">IFERROR(COUNTIFS(INDIRECT($B$1&amp;"!E:E"),1,INDIRECT($B$1&amp;"!V:V"),P119,INDIRECT($B$1&amp;"!A:A"),$A$118),"")</f>
        <v>0</v>
      </c>
      <c r="R119" s="381">
        <f ca="1">IFERROR(COUNTIFS(INDIRECT($B$1&amp;"!E:E"),2,INDIRECT($B$1&amp;"!V:V"),P119,INDIRECT($B$1&amp;"!A:A"),$A$118),"")</f>
        <v>0</v>
      </c>
      <c r="S119" s="409">
        <f ca="1" t="shared" si="138"/>
        <v>0</v>
      </c>
      <c r="T119" s="345" t="s">
        <v>68</v>
      </c>
      <c r="U119" s="382">
        <f ca="1">IFERROR(COUNTIFS(INDIRECT($B$1&amp;"!E:E"),1,INDIRECT($B$1&amp;"!X:X"),T119,INDIRECT($B$1&amp;"!A:A"),$A$118),"")</f>
        <v>0</v>
      </c>
      <c r="V119" s="382">
        <f ca="1">IFERROR(COUNTIFS(INDIRECT($B$1&amp;"!E:E"),2,INDIRECT($B$1&amp;"!X:X"),T119,INDIRECT($B$1&amp;"!A:A"),$A$118),"")</f>
        <v>0</v>
      </c>
      <c r="W119" s="346">
        <f ca="1" t="shared" si="139"/>
        <v>0</v>
      </c>
      <c r="X119" s="347" t="s">
        <v>68</v>
      </c>
      <c r="Y119" s="381">
        <f ca="1">IFERROR(COUNTIFS(INDIRECT($B$1&amp;"!E:E"),1,INDIRECT($B$1&amp;"!Z:Z"),X119,INDIRECT($B$1&amp;"!A:A"),$A$118),"")</f>
        <v>0</v>
      </c>
      <c r="Z119" s="381">
        <f ca="1">IFERROR(COUNTIFS(INDIRECT($B$1&amp;"!E:E"),2,INDIRECT($B$1&amp;"!Z:Z"),X119,INDIRECT($B$1&amp;"!A:A"),$A$118),"")</f>
        <v>0</v>
      </c>
      <c r="AA119" s="409">
        <f ca="1" t="shared" si="140"/>
        <v>0</v>
      </c>
      <c r="AB119" s="345" t="s">
        <v>68</v>
      </c>
      <c r="AC119" s="277">
        <f ca="1">IFERROR(COUNTIFS(INDIRECT($B$1&amp;"!E:E"),1,INDIRECT($B$1&amp;"!AB:AB"),AB119,INDIRECT($B$1&amp;"!A:A"),$A$118),"")</f>
        <v>0</v>
      </c>
      <c r="AD119" s="277">
        <f ca="1">IFERROR(COUNTIFS(INDIRECT($B$1&amp;"!E:E"),2,INDIRECT($B$1&amp;"!AB:AB"),AB119,INDIRECT($B$1&amp;"!A:A"),$A$118),"")</f>
        <v>0</v>
      </c>
      <c r="AE119" s="346">
        <f ca="1" t="shared" si="141"/>
        <v>0</v>
      </c>
      <c r="AF119" s="347" t="s">
        <v>68</v>
      </c>
      <c r="AG119" s="381">
        <f ca="1">IFERROR(COUNTIFS(INDIRECT($B$1&amp;"!E:E"),1,INDIRECT($B$1&amp;"!AF:AF"),AF119,INDIRECT($B$1&amp;"!A:A"),$A$118),"")</f>
        <v>0</v>
      </c>
      <c r="AH119" s="381">
        <f ca="1">IFERROR(COUNTIFS(INDIRECT($B$1&amp;"!E:E"),2,INDIRECT($B$1&amp;"!AF:AF"),AF119,INDIRECT($B$1&amp;"!A:A"),$A$118),"")</f>
        <v>0</v>
      </c>
      <c r="AI119" s="409">
        <f ca="1" t="shared" si="142"/>
        <v>0</v>
      </c>
    </row>
    <row r="120" ht="15.75" spans="1:35">
      <c r="A120" s="361"/>
      <c r="B120" s="349" t="s">
        <v>358</v>
      </c>
      <c r="C120" s="336">
        <f ca="1">IFERROR(COUNTIFS(INDIRECT($B$1&amp;"!A:A"),A118,INDIRECT($B$1&amp;"!E:E"),"1"),"")</f>
        <v>0</v>
      </c>
      <c r="D120" s="345" t="s">
        <v>53</v>
      </c>
      <c r="E120" s="277">
        <f ca="1">IFERROR(COUNTIFS(INDIRECT($B$1&amp;"!E:E"),1,INDIRECT($B$1&amp;"!O:O"),D120,INDIRECT($B$1&amp;"!A:A"),$A$118),"")</f>
        <v>0</v>
      </c>
      <c r="F120" s="277">
        <f ca="1">IFERROR(COUNTIFS(INDIRECT($B$1&amp;"!E:E"),2,INDIRECT($B$1&amp;"!O:O"),D120,INDIRECT($B$1&amp;"!A:A"),$A$118),"")</f>
        <v>0</v>
      </c>
      <c r="G120" s="346">
        <f ca="1" t="shared" si="135"/>
        <v>0</v>
      </c>
      <c r="H120" s="347" t="s">
        <v>86</v>
      </c>
      <c r="I120" s="381">
        <f ca="1">IFERROR(COUNTIFS(INDIRECT($B$1&amp;"!E:E"),1,INDIRECT($B$1&amp;"!R:R"),H120,INDIRECT($B$1&amp;"!A:A"),$A$118),"")</f>
        <v>0</v>
      </c>
      <c r="J120" s="381">
        <f ca="1">IFERROR(COUNTIFS(INDIRECT($B$1&amp;"!E:E"),2,INDIRECT($B$1&amp;"!R:R"),H120,INDIRECT($B$1&amp;"!A:A"),$A$118),"")</f>
        <v>0</v>
      </c>
      <c r="K120" s="409">
        <f ca="1" t="shared" si="136"/>
        <v>0</v>
      </c>
      <c r="L120" s="345" t="s">
        <v>86</v>
      </c>
      <c r="M120" s="382">
        <f ca="1">IFERROR(COUNTIFS(INDIRECT($B$1&amp;"!E:E"),1,INDIRECT($B$1&amp;"!T:T"),L120,INDIRECT($B$1&amp;"!A:A"),$A$118),"")</f>
        <v>0</v>
      </c>
      <c r="N120" s="382">
        <f ca="1">IFERROR(COUNTIFS(INDIRECT($B$1&amp;"!E:E"),2,INDIRECT($B$1&amp;"!T:T"),L120,INDIRECT($B$1&amp;"!A:A"),$A$118),"")</f>
        <v>0</v>
      </c>
      <c r="O120" s="346">
        <f ca="1" t="shared" si="137"/>
        <v>0</v>
      </c>
      <c r="P120" s="347" t="s">
        <v>86</v>
      </c>
      <c r="Q120" s="381">
        <f ca="1">IFERROR(COUNTIFS(INDIRECT($B$1&amp;"!E:E"),1,INDIRECT($B$1&amp;"!V:V"),P120,INDIRECT($B$1&amp;"!A:A"),$A$118),"")</f>
        <v>0</v>
      </c>
      <c r="R120" s="381">
        <f ca="1">IFERROR(COUNTIFS(INDIRECT($B$1&amp;"!E:E"),2,INDIRECT($B$1&amp;"!V:V"),P120,INDIRECT($B$1&amp;"!A:A"),$A$118),"")</f>
        <v>0</v>
      </c>
      <c r="S120" s="409">
        <f ca="1" t="shared" si="138"/>
        <v>0</v>
      </c>
      <c r="T120" s="345" t="s">
        <v>86</v>
      </c>
      <c r="U120" s="382">
        <f ca="1">IFERROR(COUNTIFS(INDIRECT($B$1&amp;"!E:E"),1,INDIRECT($B$1&amp;"!X:X"),T120,INDIRECT($B$1&amp;"!A:A"),$A$118),"")</f>
        <v>0</v>
      </c>
      <c r="V120" s="382">
        <f ca="1">IFERROR(COUNTIFS(INDIRECT($B$1&amp;"!E:E"),2,INDIRECT($B$1&amp;"!X:X"),T120,INDIRECT($B$1&amp;"!A:A"),$A$118),"")</f>
        <v>0</v>
      </c>
      <c r="W120" s="346">
        <f ca="1" t="shared" si="139"/>
        <v>0</v>
      </c>
      <c r="X120" s="347" t="s">
        <v>86</v>
      </c>
      <c r="Y120" s="381">
        <f ca="1">IFERROR(COUNTIFS(INDIRECT($B$1&amp;"!E:E"),1,INDIRECT($B$1&amp;"!Z:Z"),X120,INDIRECT($B$1&amp;"!A:A"),$A$118),"")</f>
        <v>0</v>
      </c>
      <c r="Z120" s="381">
        <f ca="1">IFERROR(COUNTIFS(INDIRECT($B$1&amp;"!E:E"),2,INDIRECT($B$1&amp;"!Z:Z"),X120,INDIRECT($B$1&amp;"!A:A"),$A$118),"")</f>
        <v>0</v>
      </c>
      <c r="AA120" s="409">
        <f ca="1" t="shared" si="140"/>
        <v>0</v>
      </c>
      <c r="AB120" s="345" t="s">
        <v>86</v>
      </c>
      <c r="AC120" s="277">
        <f ca="1">IFERROR(COUNTIFS(INDIRECT($B$1&amp;"!E:E"),1,INDIRECT($B$1&amp;"!AB:AB"),AB120,INDIRECT($B$1&amp;"!A:A"),$A$118),"")</f>
        <v>0</v>
      </c>
      <c r="AD120" s="277">
        <f ca="1">IFERROR(COUNTIFS(INDIRECT($B$1&amp;"!E:E"),2,INDIRECT($B$1&amp;"!AB:AB"),AB120,INDIRECT($B$1&amp;"!A:A"),$A$118),"")</f>
        <v>0</v>
      </c>
      <c r="AE120" s="346">
        <f ca="1" t="shared" si="141"/>
        <v>0</v>
      </c>
      <c r="AF120" s="347" t="s">
        <v>86</v>
      </c>
      <c r="AG120" s="381">
        <f ca="1">IFERROR(COUNTIFS(INDIRECT($B$1&amp;"!E:E"),1,INDIRECT($B$1&amp;"!AF:AF"),AF120,INDIRECT($B$1&amp;"!A:A"),$A$118),"")</f>
        <v>0</v>
      </c>
      <c r="AH120" s="381">
        <f ca="1">IFERROR(COUNTIFS(INDIRECT($B$1&amp;"!E:E"),2,INDIRECT($B$1&amp;"!AF:AF"),AF120,INDIRECT($B$1&amp;"!A:A"),$A$118),"")</f>
        <v>0</v>
      </c>
      <c r="AI120" s="409">
        <f ca="1" t="shared" si="142"/>
        <v>0</v>
      </c>
    </row>
    <row r="121" ht="15.75" spans="1:35">
      <c r="A121" s="361"/>
      <c r="B121" s="349"/>
      <c r="C121" s="336"/>
      <c r="D121" s="345" t="s">
        <v>76</v>
      </c>
      <c r="E121" s="277">
        <f ca="1">IFERROR(COUNTIFS(INDIRECT($B$1&amp;"!E:E"),1,INDIRECT($B$1&amp;"!O:O"),D121,INDIRECT($B$1&amp;"!A:A"),$A$118),"")</f>
        <v>0</v>
      </c>
      <c r="F121" s="277">
        <f ca="1">IFERROR(COUNTIFS(INDIRECT($B$1&amp;"!E:E"),2,INDIRECT($B$1&amp;"!O:O"),D121,INDIRECT($B$1&amp;"!A:A"),$A$118),"")</f>
        <v>0</v>
      </c>
      <c r="G121" s="346">
        <f ca="1" t="shared" si="135"/>
        <v>0</v>
      </c>
      <c r="H121" s="347" t="s">
        <v>153</v>
      </c>
      <c r="I121" s="381">
        <f ca="1">IFERROR(COUNTIFS(INDIRECT($B$1&amp;"!E:E"),1,INDIRECT($B$1&amp;"!R:R"),H121,INDIRECT($B$1&amp;"!A:A"),$A$118),"")</f>
        <v>0</v>
      </c>
      <c r="J121" s="381">
        <f ca="1">IFERROR(COUNTIFS(INDIRECT($B$1&amp;"!E:E"),2,INDIRECT($B$1&amp;"!R:R"),H121,INDIRECT($B$1&amp;"!A:A"),$A$118),"")</f>
        <v>0</v>
      </c>
      <c r="K121" s="409">
        <f ca="1" t="shared" si="136"/>
        <v>0</v>
      </c>
      <c r="L121" s="345" t="s">
        <v>153</v>
      </c>
      <c r="M121" s="382">
        <f ca="1">IFERROR(COUNTIFS(INDIRECT($B$1&amp;"!E:E"),1,INDIRECT($B$1&amp;"!T:T"),L121,INDIRECT($B$1&amp;"!A:A"),$A$118),"")</f>
        <v>0</v>
      </c>
      <c r="N121" s="382">
        <f ca="1">IFERROR(COUNTIFS(INDIRECT($B$1&amp;"!E:E"),2,INDIRECT($B$1&amp;"!T:T"),L121,INDIRECT($B$1&amp;"!A:A"),$A$118),"")</f>
        <v>0</v>
      </c>
      <c r="O121" s="346">
        <f ca="1" t="shared" si="137"/>
        <v>0</v>
      </c>
      <c r="P121" s="347" t="s">
        <v>153</v>
      </c>
      <c r="Q121" s="381">
        <f ca="1">IFERROR(COUNTIFS(INDIRECT($B$1&amp;"!E:E"),1,INDIRECT($B$1&amp;"!V:V"),P121,INDIRECT($B$1&amp;"!A:A"),$A$118),"")</f>
        <v>0</v>
      </c>
      <c r="R121" s="381">
        <f ca="1">IFERROR(COUNTIFS(INDIRECT($B$1&amp;"!E:E"),2,INDIRECT($B$1&amp;"!V:V"),P121,INDIRECT($B$1&amp;"!A:A"),$A$118),"")</f>
        <v>0</v>
      </c>
      <c r="S121" s="409">
        <f ca="1" t="shared" si="138"/>
        <v>0</v>
      </c>
      <c r="T121" s="345" t="s">
        <v>153</v>
      </c>
      <c r="U121" s="382">
        <f ca="1">IFERROR(COUNTIFS(INDIRECT($B$1&amp;"!E:E"),1,INDIRECT($B$1&amp;"!X:X"),T121,INDIRECT($B$1&amp;"!A:A"),$A$118),"")</f>
        <v>0</v>
      </c>
      <c r="V121" s="382">
        <f ca="1">IFERROR(COUNTIFS(INDIRECT($B$1&amp;"!E:E"),2,INDIRECT($B$1&amp;"!X:X"),T121,INDIRECT($B$1&amp;"!A:A"),$A$118),"")</f>
        <v>0</v>
      </c>
      <c r="W121" s="346">
        <f ca="1" t="shared" si="139"/>
        <v>0</v>
      </c>
      <c r="X121" s="347" t="s">
        <v>153</v>
      </c>
      <c r="Y121" s="381">
        <f ca="1">IFERROR(COUNTIFS(INDIRECT($B$1&amp;"!E:E"),1,INDIRECT($B$1&amp;"!Z:Z"),X121,INDIRECT($B$1&amp;"!A:A"),$A$118),"")</f>
        <v>0</v>
      </c>
      <c r="Z121" s="381">
        <f ca="1">IFERROR(COUNTIFS(INDIRECT($B$1&amp;"!E:E"),2,INDIRECT($B$1&amp;"!Z:Z"),X121,INDIRECT($B$1&amp;"!A:A"),$A$118),"")</f>
        <v>0</v>
      </c>
      <c r="AA121" s="409">
        <f ca="1" t="shared" si="140"/>
        <v>0</v>
      </c>
      <c r="AB121" s="345" t="s">
        <v>153</v>
      </c>
      <c r="AC121" s="277">
        <f ca="1">IFERROR(COUNTIFS(INDIRECT($B$1&amp;"!E:E"),1,INDIRECT($B$1&amp;"!AB:AB"),AB121,INDIRECT($B$1&amp;"!A:A"),$A$118),"")</f>
        <v>0</v>
      </c>
      <c r="AD121" s="277">
        <f ca="1">IFERROR(COUNTIFS(INDIRECT($B$1&amp;"!E:E"),2,INDIRECT($B$1&amp;"!AB:AB"),AB121,INDIRECT($B$1&amp;"!A:A"),$A$118),"")</f>
        <v>0</v>
      </c>
      <c r="AE121" s="346">
        <f ca="1" t="shared" si="141"/>
        <v>0</v>
      </c>
      <c r="AF121" s="347" t="s">
        <v>153</v>
      </c>
      <c r="AG121" s="381">
        <f ca="1">IFERROR(COUNTIFS(INDIRECT($B$1&amp;"!E:E"),1,INDIRECT($B$1&amp;"!AF:AF"),AF121,INDIRECT($B$1&amp;"!A:A"),$A$118),"")</f>
        <v>0</v>
      </c>
      <c r="AH121" s="381">
        <f ca="1">IFERROR(COUNTIFS(INDIRECT($B$1&amp;"!E:E"),2,INDIRECT($B$1&amp;"!AF:AF"),AF121,INDIRECT($B$1&amp;"!A:A"),$A$118),"")</f>
        <v>0</v>
      </c>
      <c r="AI121" s="409">
        <f ca="1" t="shared" si="142"/>
        <v>0</v>
      </c>
    </row>
    <row r="122" ht="15.75" spans="1:35">
      <c r="A122" s="361"/>
      <c r="B122" s="349" t="s">
        <v>359</v>
      </c>
      <c r="C122" s="336">
        <f ca="1">IFERROR(COUNTIFS(INDIRECT($B$1&amp;"!A:A"),A118,INDIRECT($B$1&amp;"!E:E"),"2"),"")</f>
        <v>0</v>
      </c>
      <c r="D122" s="350" t="s">
        <v>347</v>
      </c>
      <c r="E122" s="277">
        <f ca="1" t="shared" ref="E122:J122" si="143">SUM(E118:E121)</f>
        <v>0</v>
      </c>
      <c r="F122" s="277">
        <f ca="1" t="shared" si="143"/>
        <v>0</v>
      </c>
      <c r="G122" s="346">
        <f ca="1" t="shared" si="135"/>
        <v>0</v>
      </c>
      <c r="H122" s="351" t="s">
        <v>347</v>
      </c>
      <c r="I122" s="278">
        <f ca="1" t="shared" si="143"/>
        <v>0</v>
      </c>
      <c r="J122" s="278">
        <f ca="1" t="shared" si="143"/>
        <v>0</v>
      </c>
      <c r="K122" s="409">
        <f ca="1" t="shared" si="136"/>
        <v>0</v>
      </c>
      <c r="L122" s="350" t="s">
        <v>347</v>
      </c>
      <c r="M122" s="277">
        <f ca="1" t="shared" ref="M122:R122" si="144">SUM(M118:M121)</f>
        <v>0</v>
      </c>
      <c r="N122" s="277">
        <f ca="1" t="shared" si="144"/>
        <v>0</v>
      </c>
      <c r="O122" s="346">
        <f ca="1" t="shared" si="137"/>
        <v>0</v>
      </c>
      <c r="P122" s="351" t="s">
        <v>347</v>
      </c>
      <c r="Q122" s="278">
        <f ca="1" t="shared" si="144"/>
        <v>0</v>
      </c>
      <c r="R122" s="278">
        <f ca="1" t="shared" si="144"/>
        <v>0</v>
      </c>
      <c r="S122" s="409">
        <f ca="1" t="shared" si="138"/>
        <v>0</v>
      </c>
      <c r="T122" s="350" t="s">
        <v>347</v>
      </c>
      <c r="U122" s="277">
        <f ca="1" t="shared" ref="U122:Z122" si="145">SUM(U118:U121)</f>
        <v>0</v>
      </c>
      <c r="V122" s="277">
        <f ca="1" t="shared" si="145"/>
        <v>0</v>
      </c>
      <c r="W122" s="346">
        <f ca="1" t="shared" si="139"/>
        <v>0</v>
      </c>
      <c r="X122" s="351" t="s">
        <v>347</v>
      </c>
      <c r="Y122" s="278">
        <f ca="1" t="shared" si="145"/>
        <v>0</v>
      </c>
      <c r="Z122" s="278">
        <f ca="1" t="shared" si="145"/>
        <v>0</v>
      </c>
      <c r="AA122" s="409">
        <f ca="1" t="shared" si="140"/>
        <v>0</v>
      </c>
      <c r="AB122" s="350" t="s">
        <v>347</v>
      </c>
      <c r="AC122" s="277">
        <f ca="1" t="shared" ref="AC122:AH122" si="146">SUM(AC118:AC121)</f>
        <v>0</v>
      </c>
      <c r="AD122" s="277">
        <f ca="1" t="shared" si="146"/>
        <v>0</v>
      </c>
      <c r="AE122" s="346">
        <f ca="1" t="shared" si="141"/>
        <v>0</v>
      </c>
      <c r="AF122" s="351" t="s">
        <v>347</v>
      </c>
      <c r="AG122" s="278">
        <f ca="1" t="shared" si="146"/>
        <v>0</v>
      </c>
      <c r="AH122" s="278">
        <f ca="1" t="shared" si="146"/>
        <v>0</v>
      </c>
      <c r="AI122" s="409">
        <f ca="1" t="shared" si="142"/>
        <v>0</v>
      </c>
    </row>
    <row r="123" ht="15.75" spans="1:35">
      <c r="A123" s="362"/>
      <c r="B123" s="353"/>
      <c r="C123" s="336"/>
      <c r="D123" s="354" t="s">
        <v>348</v>
      </c>
      <c r="E123" s="355">
        <f ca="1">IFERROR(IF(SUM(E118:E121)=0,0,E121/SUM(E118:E121)),"")</f>
        <v>0</v>
      </c>
      <c r="F123" s="355">
        <f ca="1">IFERROR(IF(SUM(F118:F121)=0,0,F121/SUM(F118:F121)),"")</f>
        <v>0</v>
      </c>
      <c r="G123" s="356">
        <f ca="1">IFERROR(SUM(E121:F121)/SUM(E118:F121),0)</f>
        <v>0</v>
      </c>
      <c r="H123" s="357" t="s">
        <v>337</v>
      </c>
      <c r="I123" s="410">
        <f ca="1" t="shared" ref="I123:N123" si="147">IFERROR(IF(SUM(I118:I121)=0,0,SUM(I118:I119)/SUM(I118:I121)),"")</f>
        <v>0</v>
      </c>
      <c r="J123" s="410">
        <f ca="1" t="shared" si="147"/>
        <v>0</v>
      </c>
      <c r="K123" s="411">
        <f ca="1">IFERROR(SUM(I118:J119)/SUM(I118:J121),0)</f>
        <v>0</v>
      </c>
      <c r="L123" s="354" t="s">
        <v>337</v>
      </c>
      <c r="M123" s="355">
        <f ca="1" t="shared" si="147"/>
        <v>0</v>
      </c>
      <c r="N123" s="355">
        <f ca="1" t="shared" si="147"/>
        <v>0</v>
      </c>
      <c r="O123" s="356">
        <f ca="1">IFERROR(SUM(M118:N119)/SUM(M118:N121),0)</f>
        <v>0</v>
      </c>
      <c r="P123" s="357" t="s">
        <v>337</v>
      </c>
      <c r="Q123" s="410">
        <f ca="1" t="shared" ref="Q123:V123" si="148">IFERROR(IF(SUM(Q118:Q121)=0,0,SUM(Q118:Q119)/SUM(Q118:Q121)),"")</f>
        <v>0</v>
      </c>
      <c r="R123" s="410">
        <f ca="1" t="shared" si="148"/>
        <v>0</v>
      </c>
      <c r="S123" s="411">
        <f ca="1">IFERROR(SUM(Q118:R119)/SUM(Q118:R121),0)</f>
        <v>0</v>
      </c>
      <c r="T123" s="354" t="s">
        <v>337</v>
      </c>
      <c r="U123" s="355">
        <f ca="1" t="shared" si="148"/>
        <v>0</v>
      </c>
      <c r="V123" s="355">
        <f ca="1" t="shared" si="148"/>
        <v>0</v>
      </c>
      <c r="W123" s="356">
        <f ca="1">IFERROR(SUM(U118:V119)/SUM(U118:V121),0)</f>
        <v>0</v>
      </c>
      <c r="X123" s="357" t="s">
        <v>337</v>
      </c>
      <c r="Y123" s="410">
        <f ca="1" t="shared" ref="Y123:AD123" si="149">IFERROR(IF(SUM(Y118:Y121)=0,0,SUM(Y118:Y119)/SUM(Y118:Y121)),"")</f>
        <v>0</v>
      </c>
      <c r="Z123" s="410">
        <f ca="1" t="shared" si="149"/>
        <v>0</v>
      </c>
      <c r="AA123" s="411">
        <f ca="1">IFERROR(SUM(Y118:Z119)/SUM(Y118:Z121),0)</f>
        <v>0</v>
      </c>
      <c r="AB123" s="354" t="s">
        <v>337</v>
      </c>
      <c r="AC123" s="355">
        <f ca="1" t="shared" si="149"/>
        <v>0</v>
      </c>
      <c r="AD123" s="355">
        <f ca="1" t="shared" si="149"/>
        <v>0</v>
      </c>
      <c r="AE123" s="356">
        <f ca="1">IFERROR(SUM(AC118:AD119)/SUM(AC118:AD121),0)</f>
        <v>0</v>
      </c>
      <c r="AF123" s="357" t="s">
        <v>337</v>
      </c>
      <c r="AG123" s="410">
        <f ca="1">IFERROR(IF(SUM(AG118:AG121)=0,0,SUM(AG118:AG119)/SUM(AG118:AG121)),"")</f>
        <v>0</v>
      </c>
      <c r="AH123" s="410">
        <f ca="1">IFERROR(IF(SUM(AH118:AH121)=0,0,SUM(AH118:AH119)/SUM(AH118:AH121)),"")</f>
        <v>0</v>
      </c>
      <c r="AI123" s="411">
        <f ca="1">IFERROR(SUM(AG118:AH119)/SUM(AG118:AH121),0)</f>
        <v>0</v>
      </c>
    </row>
    <row r="124" ht="15.75"/>
    <row r="125" ht="15.75" spans="1:35">
      <c r="A125" s="358" t="s">
        <v>349</v>
      </c>
      <c r="B125" s="335" t="s">
        <v>356</v>
      </c>
      <c r="C125" s="336">
        <f ca="1">IFERROR(COUNTIFS(INDIRECT($B$1&amp;"!A:A"),A127,INDIRECT($B$1&amp;"!E:E"),"&lt;&gt;"),"")</f>
        <v>0</v>
      </c>
      <c r="D125" s="337" t="s">
        <v>317</v>
      </c>
      <c r="E125" s="337"/>
      <c r="F125" s="337"/>
      <c r="G125" s="338"/>
      <c r="H125" s="339" t="s">
        <v>302</v>
      </c>
      <c r="I125" s="405"/>
      <c r="J125" s="405"/>
      <c r="K125" s="343"/>
      <c r="L125" s="406" t="s">
        <v>303</v>
      </c>
      <c r="M125" s="337"/>
      <c r="N125" s="337"/>
      <c r="O125" s="338"/>
      <c r="P125" s="339" t="s">
        <v>357</v>
      </c>
      <c r="Q125" s="405"/>
      <c r="R125" s="405"/>
      <c r="S125" s="343"/>
      <c r="T125" s="406" t="s">
        <v>342</v>
      </c>
      <c r="U125" s="337"/>
      <c r="V125" s="337"/>
      <c r="W125" s="338"/>
      <c r="X125" s="339" t="s">
        <v>313</v>
      </c>
      <c r="Y125" s="405"/>
      <c r="Z125" s="405"/>
      <c r="AA125" s="343"/>
      <c r="AB125" s="406" t="s">
        <v>343</v>
      </c>
      <c r="AC125" s="337"/>
      <c r="AD125" s="337"/>
      <c r="AE125" s="338"/>
      <c r="AF125" s="339" t="s">
        <v>333</v>
      </c>
      <c r="AG125" s="405"/>
      <c r="AH125" s="405"/>
      <c r="AI125" s="343"/>
    </row>
    <row r="126" ht="15.75" spans="1:35">
      <c r="A126" s="359"/>
      <c r="B126" s="335"/>
      <c r="C126" s="336"/>
      <c r="D126" s="338" t="s">
        <v>21</v>
      </c>
      <c r="E126" s="341" t="s">
        <v>344</v>
      </c>
      <c r="F126" s="341" t="s">
        <v>345</v>
      </c>
      <c r="G126" s="342" t="s">
        <v>346</v>
      </c>
      <c r="H126" s="343" t="s">
        <v>21</v>
      </c>
      <c r="I126" s="407" t="s">
        <v>344</v>
      </c>
      <c r="J126" s="407" t="s">
        <v>345</v>
      </c>
      <c r="K126" s="408" t="s">
        <v>346</v>
      </c>
      <c r="L126" s="338" t="s">
        <v>21</v>
      </c>
      <c r="M126" s="341" t="s">
        <v>344</v>
      </c>
      <c r="N126" s="341" t="s">
        <v>345</v>
      </c>
      <c r="O126" s="342" t="s">
        <v>346</v>
      </c>
      <c r="P126" s="343" t="s">
        <v>21</v>
      </c>
      <c r="Q126" s="407" t="s">
        <v>344</v>
      </c>
      <c r="R126" s="407" t="s">
        <v>345</v>
      </c>
      <c r="S126" s="408" t="s">
        <v>346</v>
      </c>
      <c r="T126" s="338" t="s">
        <v>21</v>
      </c>
      <c r="U126" s="341" t="s">
        <v>344</v>
      </c>
      <c r="V126" s="341" t="s">
        <v>345</v>
      </c>
      <c r="W126" s="342" t="s">
        <v>346</v>
      </c>
      <c r="X126" s="343" t="s">
        <v>21</v>
      </c>
      <c r="Y126" s="407" t="s">
        <v>344</v>
      </c>
      <c r="Z126" s="407" t="s">
        <v>345</v>
      </c>
      <c r="AA126" s="408" t="s">
        <v>346</v>
      </c>
      <c r="AB126" s="338" t="s">
        <v>21</v>
      </c>
      <c r="AC126" s="341" t="s">
        <v>344</v>
      </c>
      <c r="AD126" s="341" t="s">
        <v>345</v>
      </c>
      <c r="AE126" s="342" t="s">
        <v>346</v>
      </c>
      <c r="AF126" s="343" t="s">
        <v>21</v>
      </c>
      <c r="AG126" s="407" t="s">
        <v>344</v>
      </c>
      <c r="AH126" s="407" t="s">
        <v>345</v>
      </c>
      <c r="AI126" s="408" t="s">
        <v>346</v>
      </c>
    </row>
    <row r="127" ht="15.75" spans="1:35">
      <c r="A127" s="360" t="str">
        <f>VLOOKUP($B$1,{"一年级",1;"二年级",2;"三年级",3;"四年级",4;"五年级",5;"六年级",6},2,0)&amp;"10"</f>
        <v>110</v>
      </c>
      <c r="B127" s="335"/>
      <c r="C127" s="336"/>
      <c r="D127" s="345" t="s">
        <v>41</v>
      </c>
      <c r="E127" s="277">
        <f ca="1">IFERROR(COUNTIFS(INDIRECT($B$1&amp;"!E:E"),1,INDIRECT($B$1&amp;"!O:O"),D127,INDIRECT($B$1&amp;"!A:A"),$A$127),"")</f>
        <v>0</v>
      </c>
      <c r="F127" s="277">
        <f ca="1">IFERROR(COUNTIFS(INDIRECT($B$1&amp;"!E:E"),2,INDIRECT($B$1&amp;"!O:O"),D127,INDIRECT($B$1&amp;"!A:A"),$A$127),"")</f>
        <v>0</v>
      </c>
      <c r="G127" s="346">
        <f ca="1" t="shared" ref="G127:G131" si="150">IFERROR(SUM(E127:F127),"")</f>
        <v>0</v>
      </c>
      <c r="H127" s="347" t="s">
        <v>31</v>
      </c>
      <c r="I127" s="381">
        <f ca="1">IFERROR(COUNTIFS(INDIRECT($B$1&amp;"!E:E"),1,INDIRECT($B$1&amp;"!R:R"),H127,INDIRECT($B$1&amp;"!A:A"),$A$127),"")</f>
        <v>0</v>
      </c>
      <c r="J127" s="381">
        <f ca="1">IFERROR(COUNTIFS(INDIRECT($B$1&amp;"!E:E"),2,INDIRECT($B$1&amp;"!R:R"),H127,INDIRECT($B$1&amp;"!A:A"),$A$127),"")</f>
        <v>0</v>
      </c>
      <c r="K127" s="409">
        <f ca="1" t="shared" ref="K127:K131" si="151">IFERROR(SUM(I127:J127),"")</f>
        <v>0</v>
      </c>
      <c r="L127" s="345" t="s">
        <v>31</v>
      </c>
      <c r="M127" s="382">
        <f ca="1">IFERROR(COUNTIFS(INDIRECT($B$1&amp;"!E:E"),1,INDIRECT($B$1&amp;"!T:T"),L127,INDIRECT($B$1&amp;"!A:A"),$A$127),"")</f>
        <v>0</v>
      </c>
      <c r="N127" s="382">
        <f ca="1">IFERROR(COUNTIFS(INDIRECT($B$1&amp;"!E:E"),2,INDIRECT($B$1&amp;"!T:T"),L127,INDIRECT($B$1&amp;"!A:A"),$A$127),"")</f>
        <v>0</v>
      </c>
      <c r="O127" s="346">
        <f ca="1" t="shared" ref="O127:O131" si="152">IFERROR(SUM(M127:N127),"")</f>
        <v>0</v>
      </c>
      <c r="P127" s="347" t="s">
        <v>31</v>
      </c>
      <c r="Q127" s="381">
        <f ca="1">IFERROR(COUNTIFS(INDIRECT($B$1&amp;"!E:E"),1,INDIRECT($B$1&amp;"!V:V"),P127,INDIRECT($B$1&amp;"!A:A"),$A$127),"")</f>
        <v>0</v>
      </c>
      <c r="R127" s="381">
        <f ca="1">IFERROR(COUNTIFS(INDIRECT($B$1&amp;"!E:E"),2,INDIRECT($B$1&amp;"!V:V"),P127,INDIRECT($B$1&amp;"!A:A"),$A$127),"")</f>
        <v>0</v>
      </c>
      <c r="S127" s="409">
        <f ca="1" t="shared" ref="S127:S131" si="153">IFERROR(SUM(Q127:R127),"")</f>
        <v>0</v>
      </c>
      <c r="T127" s="345" t="s">
        <v>31</v>
      </c>
      <c r="U127" s="382">
        <f ca="1">IFERROR(COUNTIFS(INDIRECT($B$1&amp;"!E:E"),1,INDIRECT($B$1&amp;"!X:X"),T127,INDIRECT($B$1&amp;"!A:A"),$A$127),"")</f>
        <v>0</v>
      </c>
      <c r="V127" s="382">
        <f ca="1">IFERROR(COUNTIFS(INDIRECT($B$1&amp;"!E:E"),2,INDIRECT($B$1&amp;"!X:X"),T127,INDIRECT($B$1&amp;"!A:A"),$A$127),"")</f>
        <v>0</v>
      </c>
      <c r="W127" s="346">
        <f ca="1" t="shared" ref="W127:W131" si="154">IFERROR(SUM(U127:V127),"")</f>
        <v>0</v>
      </c>
      <c r="X127" s="347" t="s">
        <v>31</v>
      </c>
      <c r="Y127" s="381">
        <f ca="1">IFERROR(COUNTIFS(INDIRECT($B$1&amp;"!E:E"),1,INDIRECT($B$1&amp;"!Z:Z"),X127,INDIRECT($B$1&amp;"!A:A"),$A$127),"")</f>
        <v>0</v>
      </c>
      <c r="Z127" s="381">
        <f ca="1">IFERROR(COUNTIFS(INDIRECT($B$1&amp;"!E:E"),2,INDIRECT($B$1&amp;"!Z:Z"),X127,INDIRECT($B$1&amp;"!A:A"),$A$127),"")</f>
        <v>0</v>
      </c>
      <c r="AA127" s="409">
        <f ca="1" t="shared" ref="AA127:AA131" si="155">IFERROR(SUM(Y127:Z127),"")</f>
        <v>0</v>
      </c>
      <c r="AB127" s="345" t="s">
        <v>31</v>
      </c>
      <c r="AC127" s="277">
        <f ca="1">IFERROR(COUNTIFS(INDIRECT($B$1&amp;"!E:E"),1,INDIRECT($B$1&amp;"!AB:AB"),AB127,INDIRECT($B$1&amp;"!A:A"),$A$127),"")</f>
        <v>0</v>
      </c>
      <c r="AD127" s="277">
        <f ca="1">IFERROR(COUNTIFS(INDIRECT($B$1&amp;"!E:E"),2,INDIRECT($B$1&amp;"!AB:AB"),AB127,INDIRECT($B$1&amp;"!A:A"),$A$127),"")</f>
        <v>0</v>
      </c>
      <c r="AE127" s="346">
        <f ca="1" t="shared" ref="AE127:AE131" si="156">IFERROR(SUM(AC127:AD127),"")</f>
        <v>0</v>
      </c>
      <c r="AF127" s="347" t="s">
        <v>31</v>
      </c>
      <c r="AG127" s="381">
        <f ca="1">IFERROR(COUNTIFS(INDIRECT($B$1&amp;"!E:E"),1,INDIRECT($B$1&amp;"!AF:AF"),AF127,INDIRECT($B$1&amp;"!A:A"),$A$127),"")</f>
        <v>0</v>
      </c>
      <c r="AH127" s="381">
        <f ca="1">IFERROR(COUNTIFS(INDIRECT($B$1&amp;"!E:E"),2,INDIRECT($B$1&amp;"!AF:AF"),AF127,INDIRECT($B$1&amp;"!A:A"),$A$127),"")</f>
        <v>0</v>
      </c>
      <c r="AI127" s="409">
        <f ca="1" t="shared" ref="AI127:AI131" si="157">IFERROR(SUM(AG127:AH127),"")</f>
        <v>0</v>
      </c>
    </row>
    <row r="128" ht="15.75" spans="1:35">
      <c r="A128" s="361"/>
      <c r="B128" s="335"/>
      <c r="C128" s="336"/>
      <c r="D128" s="345" t="s">
        <v>65</v>
      </c>
      <c r="E128" s="277">
        <f ca="1">IFERROR(COUNTIFS(INDIRECT($B$1&amp;"!E:E"),1,INDIRECT($B$1&amp;"!O:O"),D128,INDIRECT($B$1&amp;"!A:A"),$A$127),"")</f>
        <v>0</v>
      </c>
      <c r="F128" s="277">
        <f ca="1">IFERROR(COUNTIFS(INDIRECT($B$1&amp;"!E:E"),2,INDIRECT($B$1&amp;"!O:O"),D128,INDIRECT($B$1&amp;"!A:A"),$A$127),"")</f>
        <v>0</v>
      </c>
      <c r="G128" s="346">
        <f ca="1" t="shared" si="150"/>
        <v>0</v>
      </c>
      <c r="H128" s="347" t="s">
        <v>68</v>
      </c>
      <c r="I128" s="381">
        <f ca="1">IFERROR(COUNTIFS(INDIRECT($B$1&amp;"!E:E"),1,INDIRECT($B$1&amp;"!R:R"),H128,INDIRECT($B$1&amp;"!A:A"),$A$127),"")</f>
        <v>0</v>
      </c>
      <c r="J128" s="381">
        <f ca="1">IFERROR(COUNTIFS(INDIRECT($B$1&amp;"!E:E"),2,INDIRECT($B$1&amp;"!R:R"),H128,INDIRECT($B$1&amp;"!A:A"),$A$127),"")</f>
        <v>0</v>
      </c>
      <c r="K128" s="409">
        <f ca="1" t="shared" si="151"/>
        <v>0</v>
      </c>
      <c r="L128" s="345" t="s">
        <v>68</v>
      </c>
      <c r="M128" s="382">
        <f ca="1">IFERROR(COUNTIFS(INDIRECT($B$1&amp;"!E:E"),1,INDIRECT($B$1&amp;"!T:T"),L128,INDIRECT($B$1&amp;"!A:A"),$A$127),"")</f>
        <v>0</v>
      </c>
      <c r="N128" s="382">
        <f ca="1">IFERROR(COUNTIFS(INDIRECT($B$1&amp;"!E:E"),2,INDIRECT($B$1&amp;"!T:T"),L128,INDIRECT($B$1&amp;"!A:A"),$A$127),"")</f>
        <v>0</v>
      </c>
      <c r="O128" s="346">
        <f ca="1" t="shared" si="152"/>
        <v>0</v>
      </c>
      <c r="P128" s="347" t="s">
        <v>68</v>
      </c>
      <c r="Q128" s="381">
        <f ca="1">IFERROR(COUNTIFS(INDIRECT($B$1&amp;"!E:E"),1,INDIRECT($B$1&amp;"!V:V"),P128,INDIRECT($B$1&amp;"!A:A"),$A$127),"")</f>
        <v>0</v>
      </c>
      <c r="R128" s="381">
        <f ca="1">IFERROR(COUNTIFS(INDIRECT($B$1&amp;"!E:E"),2,INDIRECT($B$1&amp;"!V:V"),P128,INDIRECT($B$1&amp;"!A:A"),$A$127),"")</f>
        <v>0</v>
      </c>
      <c r="S128" s="409">
        <f ca="1" t="shared" si="153"/>
        <v>0</v>
      </c>
      <c r="T128" s="345" t="s">
        <v>68</v>
      </c>
      <c r="U128" s="382">
        <f ca="1">IFERROR(COUNTIFS(INDIRECT($B$1&amp;"!E:E"),1,INDIRECT($B$1&amp;"!X:X"),T128,INDIRECT($B$1&amp;"!A:A"),$A$127),"")</f>
        <v>0</v>
      </c>
      <c r="V128" s="382">
        <f ca="1">IFERROR(COUNTIFS(INDIRECT($B$1&amp;"!E:E"),2,INDIRECT($B$1&amp;"!X:X"),T128,INDIRECT($B$1&amp;"!A:A"),$A$127),"")</f>
        <v>0</v>
      </c>
      <c r="W128" s="346">
        <f ca="1" t="shared" si="154"/>
        <v>0</v>
      </c>
      <c r="X128" s="347" t="s">
        <v>68</v>
      </c>
      <c r="Y128" s="381">
        <f ca="1">IFERROR(COUNTIFS(INDIRECT($B$1&amp;"!E:E"),1,INDIRECT($B$1&amp;"!Z:Z"),X128,INDIRECT($B$1&amp;"!A:A"),$A$127),"")</f>
        <v>0</v>
      </c>
      <c r="Z128" s="381">
        <f ca="1">IFERROR(COUNTIFS(INDIRECT($B$1&amp;"!E:E"),2,INDIRECT($B$1&amp;"!Z:Z"),X128,INDIRECT($B$1&amp;"!A:A"),$A$127),"")</f>
        <v>0</v>
      </c>
      <c r="AA128" s="409">
        <f ca="1" t="shared" si="155"/>
        <v>0</v>
      </c>
      <c r="AB128" s="345" t="s">
        <v>68</v>
      </c>
      <c r="AC128" s="277">
        <f ca="1">IFERROR(COUNTIFS(INDIRECT($B$1&amp;"!E:E"),1,INDIRECT($B$1&amp;"!AB:AB"),AB128,INDIRECT($B$1&amp;"!A:A"),$A$127),"")</f>
        <v>0</v>
      </c>
      <c r="AD128" s="277">
        <f ca="1">IFERROR(COUNTIFS(INDIRECT($B$1&amp;"!E:E"),2,INDIRECT($B$1&amp;"!AB:AB"),AB128,INDIRECT($B$1&amp;"!A:A"),$A$127),"")</f>
        <v>0</v>
      </c>
      <c r="AE128" s="346">
        <f ca="1" t="shared" si="156"/>
        <v>0</v>
      </c>
      <c r="AF128" s="347" t="s">
        <v>68</v>
      </c>
      <c r="AG128" s="381">
        <f ca="1">IFERROR(COUNTIFS(INDIRECT($B$1&amp;"!E:E"),1,INDIRECT($B$1&amp;"!AF:AF"),AF128,INDIRECT($B$1&amp;"!A:A"),$A$127),"")</f>
        <v>0</v>
      </c>
      <c r="AH128" s="381">
        <f ca="1">IFERROR(COUNTIFS(INDIRECT($B$1&amp;"!E:E"),2,INDIRECT($B$1&amp;"!AF:AF"),AF128,INDIRECT($B$1&amp;"!A:A"),$A$127),"")</f>
        <v>0</v>
      </c>
      <c r="AI128" s="409">
        <f ca="1" t="shared" si="157"/>
        <v>0</v>
      </c>
    </row>
    <row r="129" ht="15.75" spans="1:35">
      <c r="A129" s="361"/>
      <c r="B129" s="349" t="s">
        <v>358</v>
      </c>
      <c r="C129" s="336">
        <f ca="1">IFERROR(COUNTIFS(INDIRECT($B$1&amp;"!A:A"),A127,INDIRECT($B$1&amp;"!E:E"),"1"),"")</f>
        <v>0</v>
      </c>
      <c r="D129" s="345" t="s">
        <v>53</v>
      </c>
      <c r="E129" s="277">
        <f ca="1">IFERROR(COUNTIFS(INDIRECT($B$1&amp;"!E:E"),1,INDIRECT($B$1&amp;"!O:O"),D129,INDIRECT($B$1&amp;"!A:A"),$A$127),"")</f>
        <v>0</v>
      </c>
      <c r="F129" s="277">
        <f ca="1">IFERROR(COUNTIFS(INDIRECT($B$1&amp;"!E:E"),2,INDIRECT($B$1&amp;"!O:O"),D129,INDIRECT($B$1&amp;"!A:A"),$A$127),"")</f>
        <v>0</v>
      </c>
      <c r="G129" s="346">
        <f ca="1" t="shared" si="150"/>
        <v>0</v>
      </c>
      <c r="H129" s="347" t="s">
        <v>86</v>
      </c>
      <c r="I129" s="381">
        <f ca="1">IFERROR(COUNTIFS(INDIRECT($B$1&amp;"!E:E"),1,INDIRECT($B$1&amp;"!R:R"),H129,INDIRECT($B$1&amp;"!A:A"),$A$127),"")</f>
        <v>0</v>
      </c>
      <c r="J129" s="381">
        <f ca="1">IFERROR(COUNTIFS(INDIRECT($B$1&amp;"!E:E"),2,INDIRECT($B$1&amp;"!R:R"),H129,INDIRECT($B$1&amp;"!A:A"),$A$127),"")</f>
        <v>0</v>
      </c>
      <c r="K129" s="409">
        <f ca="1" t="shared" si="151"/>
        <v>0</v>
      </c>
      <c r="L129" s="345" t="s">
        <v>86</v>
      </c>
      <c r="M129" s="382">
        <f ca="1">IFERROR(COUNTIFS(INDIRECT($B$1&amp;"!E:E"),1,INDIRECT($B$1&amp;"!T:T"),L129,INDIRECT($B$1&amp;"!A:A"),$A$127),"")</f>
        <v>0</v>
      </c>
      <c r="N129" s="382">
        <f ca="1">IFERROR(COUNTIFS(INDIRECT($B$1&amp;"!E:E"),2,INDIRECT($B$1&amp;"!T:T"),L129,INDIRECT($B$1&amp;"!A:A"),$A$127),"")</f>
        <v>0</v>
      </c>
      <c r="O129" s="346">
        <f ca="1" t="shared" si="152"/>
        <v>0</v>
      </c>
      <c r="P129" s="347" t="s">
        <v>86</v>
      </c>
      <c r="Q129" s="381">
        <f ca="1">IFERROR(COUNTIFS(INDIRECT($B$1&amp;"!E:E"),1,INDIRECT($B$1&amp;"!V:V"),P129,INDIRECT($B$1&amp;"!A:A"),$A$127),"")</f>
        <v>0</v>
      </c>
      <c r="R129" s="381">
        <f ca="1">IFERROR(COUNTIFS(INDIRECT($B$1&amp;"!E:E"),2,INDIRECT($B$1&amp;"!V:V"),P129,INDIRECT($B$1&amp;"!A:A"),$A$127),"")</f>
        <v>0</v>
      </c>
      <c r="S129" s="409">
        <f ca="1" t="shared" si="153"/>
        <v>0</v>
      </c>
      <c r="T129" s="345" t="s">
        <v>86</v>
      </c>
      <c r="U129" s="382">
        <f ca="1">IFERROR(COUNTIFS(INDIRECT($B$1&amp;"!E:E"),1,INDIRECT($B$1&amp;"!X:X"),T129,INDIRECT($B$1&amp;"!A:A"),$A$127),"")</f>
        <v>0</v>
      </c>
      <c r="V129" s="382">
        <f ca="1">IFERROR(COUNTIFS(INDIRECT($B$1&amp;"!E:E"),2,INDIRECT($B$1&amp;"!X:X"),T129,INDIRECT($B$1&amp;"!A:A"),$A$127),"")</f>
        <v>0</v>
      </c>
      <c r="W129" s="346">
        <f ca="1" t="shared" si="154"/>
        <v>0</v>
      </c>
      <c r="X129" s="347" t="s">
        <v>86</v>
      </c>
      <c r="Y129" s="381">
        <f ca="1">IFERROR(COUNTIFS(INDIRECT($B$1&amp;"!E:E"),1,INDIRECT($B$1&amp;"!Z:Z"),X129,INDIRECT($B$1&amp;"!A:A"),$A$127),"")</f>
        <v>0</v>
      </c>
      <c r="Z129" s="381">
        <f ca="1">IFERROR(COUNTIFS(INDIRECT($B$1&amp;"!E:E"),2,INDIRECT($B$1&amp;"!Z:Z"),X129,INDIRECT($B$1&amp;"!A:A"),$A$127),"")</f>
        <v>0</v>
      </c>
      <c r="AA129" s="409">
        <f ca="1" t="shared" si="155"/>
        <v>0</v>
      </c>
      <c r="AB129" s="345" t="s">
        <v>86</v>
      </c>
      <c r="AC129" s="277">
        <f ca="1">IFERROR(COUNTIFS(INDIRECT($B$1&amp;"!E:E"),1,INDIRECT($B$1&amp;"!AB:AB"),AB129,INDIRECT($B$1&amp;"!A:A"),$A$127),"")</f>
        <v>0</v>
      </c>
      <c r="AD129" s="277">
        <f ca="1">IFERROR(COUNTIFS(INDIRECT($B$1&amp;"!E:E"),2,INDIRECT($B$1&amp;"!AB:AB"),AB129,INDIRECT($B$1&amp;"!A:A"),$A$127),"")</f>
        <v>0</v>
      </c>
      <c r="AE129" s="346">
        <f ca="1" t="shared" si="156"/>
        <v>0</v>
      </c>
      <c r="AF129" s="347" t="s">
        <v>86</v>
      </c>
      <c r="AG129" s="381">
        <f ca="1">IFERROR(COUNTIFS(INDIRECT($B$1&amp;"!E:E"),1,INDIRECT($B$1&amp;"!AF:AF"),AF129,INDIRECT($B$1&amp;"!A:A"),$A$127),"")</f>
        <v>0</v>
      </c>
      <c r="AH129" s="381">
        <f ca="1">IFERROR(COUNTIFS(INDIRECT($B$1&amp;"!E:E"),2,INDIRECT($B$1&amp;"!AF:AF"),AF129,INDIRECT($B$1&amp;"!A:A"),$A$127),"")</f>
        <v>0</v>
      </c>
      <c r="AI129" s="409">
        <f ca="1" t="shared" si="157"/>
        <v>0</v>
      </c>
    </row>
    <row r="130" ht="15.75" spans="1:35">
      <c r="A130" s="361"/>
      <c r="B130" s="349"/>
      <c r="C130" s="336"/>
      <c r="D130" s="345" t="s">
        <v>76</v>
      </c>
      <c r="E130" s="277">
        <f ca="1">IFERROR(COUNTIFS(INDIRECT($B$1&amp;"!E:E"),1,INDIRECT($B$1&amp;"!O:O"),D130,INDIRECT($B$1&amp;"!A:A"),$A$127),"")</f>
        <v>0</v>
      </c>
      <c r="F130" s="277">
        <f ca="1">IFERROR(COUNTIFS(INDIRECT($B$1&amp;"!E:E"),2,INDIRECT($B$1&amp;"!O:O"),D130,INDIRECT($B$1&amp;"!A:A"),$A$127),"")</f>
        <v>0</v>
      </c>
      <c r="G130" s="346">
        <f ca="1" t="shared" si="150"/>
        <v>0</v>
      </c>
      <c r="H130" s="347" t="s">
        <v>153</v>
      </c>
      <c r="I130" s="381">
        <f ca="1">IFERROR(COUNTIFS(INDIRECT($B$1&amp;"!E:E"),1,INDIRECT($B$1&amp;"!R:R"),H130,INDIRECT($B$1&amp;"!A:A"),$A$127),"")</f>
        <v>0</v>
      </c>
      <c r="J130" s="381">
        <f ca="1">IFERROR(COUNTIFS(INDIRECT($B$1&amp;"!E:E"),2,INDIRECT($B$1&amp;"!R:R"),H130,INDIRECT($B$1&amp;"!A:A"),$A$127),"")</f>
        <v>0</v>
      </c>
      <c r="K130" s="409">
        <f ca="1" t="shared" si="151"/>
        <v>0</v>
      </c>
      <c r="L130" s="345" t="s">
        <v>153</v>
      </c>
      <c r="M130" s="382">
        <f ca="1">IFERROR(COUNTIFS(INDIRECT($B$1&amp;"!E:E"),1,INDIRECT($B$1&amp;"!T:T"),L130,INDIRECT($B$1&amp;"!A:A"),$A$127),"")</f>
        <v>0</v>
      </c>
      <c r="N130" s="382">
        <f ca="1">IFERROR(COUNTIFS(INDIRECT($B$1&amp;"!E:E"),2,INDIRECT($B$1&amp;"!T:T"),L130,INDIRECT($B$1&amp;"!A:A"),$A$127),"")</f>
        <v>0</v>
      </c>
      <c r="O130" s="346">
        <f ca="1" t="shared" si="152"/>
        <v>0</v>
      </c>
      <c r="P130" s="347" t="s">
        <v>153</v>
      </c>
      <c r="Q130" s="381">
        <f ca="1">IFERROR(COUNTIFS(INDIRECT($B$1&amp;"!E:E"),1,INDIRECT($B$1&amp;"!V:V"),P130,INDIRECT($B$1&amp;"!A:A"),$A$127),"")</f>
        <v>0</v>
      </c>
      <c r="R130" s="381">
        <f ca="1">IFERROR(COUNTIFS(INDIRECT($B$1&amp;"!E:E"),2,INDIRECT($B$1&amp;"!V:V"),P130,INDIRECT($B$1&amp;"!A:A"),$A$127),"")</f>
        <v>0</v>
      </c>
      <c r="S130" s="409">
        <f ca="1" t="shared" si="153"/>
        <v>0</v>
      </c>
      <c r="T130" s="345" t="s">
        <v>153</v>
      </c>
      <c r="U130" s="382">
        <f ca="1">IFERROR(COUNTIFS(INDIRECT($B$1&amp;"!E:E"),1,INDIRECT($B$1&amp;"!X:X"),T130,INDIRECT($B$1&amp;"!A:A"),$A$127),"")</f>
        <v>0</v>
      </c>
      <c r="V130" s="382">
        <f ca="1">IFERROR(COUNTIFS(INDIRECT($B$1&amp;"!E:E"),2,INDIRECT($B$1&amp;"!X:X"),T130,INDIRECT($B$1&amp;"!A:A"),$A$127),"")</f>
        <v>0</v>
      </c>
      <c r="W130" s="346">
        <f ca="1" t="shared" si="154"/>
        <v>0</v>
      </c>
      <c r="X130" s="347" t="s">
        <v>153</v>
      </c>
      <c r="Y130" s="381">
        <f ca="1">IFERROR(COUNTIFS(INDIRECT($B$1&amp;"!E:E"),1,INDIRECT($B$1&amp;"!Z:Z"),X130,INDIRECT($B$1&amp;"!A:A"),$A$127),"")</f>
        <v>0</v>
      </c>
      <c r="Z130" s="381">
        <f ca="1">IFERROR(COUNTIFS(INDIRECT($B$1&amp;"!E:E"),2,INDIRECT($B$1&amp;"!Z:Z"),X130,INDIRECT($B$1&amp;"!A:A"),$A$127),"")</f>
        <v>0</v>
      </c>
      <c r="AA130" s="409">
        <f ca="1" t="shared" si="155"/>
        <v>0</v>
      </c>
      <c r="AB130" s="345" t="s">
        <v>153</v>
      </c>
      <c r="AC130" s="277">
        <f ca="1">IFERROR(COUNTIFS(INDIRECT($B$1&amp;"!E:E"),1,INDIRECT($B$1&amp;"!AB:AB"),AB130,INDIRECT($B$1&amp;"!A:A"),$A$127),"")</f>
        <v>0</v>
      </c>
      <c r="AD130" s="277">
        <f ca="1">IFERROR(COUNTIFS(INDIRECT($B$1&amp;"!E:E"),2,INDIRECT($B$1&amp;"!AB:AB"),AB130,INDIRECT($B$1&amp;"!A:A"),$A$127),"")</f>
        <v>0</v>
      </c>
      <c r="AE130" s="346">
        <f ca="1" t="shared" si="156"/>
        <v>0</v>
      </c>
      <c r="AF130" s="347" t="s">
        <v>153</v>
      </c>
      <c r="AG130" s="381">
        <f ca="1">IFERROR(COUNTIFS(INDIRECT($B$1&amp;"!E:E"),1,INDIRECT($B$1&amp;"!AF:AF"),AF130,INDIRECT($B$1&amp;"!A:A"),$A$127),"")</f>
        <v>0</v>
      </c>
      <c r="AH130" s="381">
        <f ca="1">IFERROR(COUNTIFS(INDIRECT($B$1&amp;"!E:E"),2,INDIRECT($B$1&amp;"!AF:AF"),AF130,INDIRECT($B$1&amp;"!A:A"),$A$127),"")</f>
        <v>0</v>
      </c>
      <c r="AI130" s="409">
        <f ca="1" t="shared" si="157"/>
        <v>0</v>
      </c>
    </row>
    <row r="131" ht="15.75" spans="1:35">
      <c r="A131" s="361"/>
      <c r="B131" s="349" t="s">
        <v>359</v>
      </c>
      <c r="C131" s="336">
        <f ca="1">IFERROR(COUNTIFS(INDIRECT($B$1&amp;"!A:A"),A127,INDIRECT($B$1&amp;"!E:E"),"2"),"")</f>
        <v>0</v>
      </c>
      <c r="D131" s="350" t="s">
        <v>347</v>
      </c>
      <c r="E131" s="277">
        <f ca="1" t="shared" ref="E131:J131" si="158">SUM(E127:E130)</f>
        <v>0</v>
      </c>
      <c r="F131" s="277">
        <f ca="1" t="shared" si="158"/>
        <v>0</v>
      </c>
      <c r="G131" s="346">
        <f ca="1" t="shared" si="150"/>
        <v>0</v>
      </c>
      <c r="H131" s="351" t="s">
        <v>347</v>
      </c>
      <c r="I131" s="278">
        <f ca="1" t="shared" si="158"/>
        <v>0</v>
      </c>
      <c r="J131" s="278">
        <f ca="1" t="shared" si="158"/>
        <v>0</v>
      </c>
      <c r="K131" s="409">
        <f ca="1" t="shared" si="151"/>
        <v>0</v>
      </c>
      <c r="L131" s="350" t="s">
        <v>347</v>
      </c>
      <c r="M131" s="277">
        <f ca="1" t="shared" ref="M131:R131" si="159">SUM(M127:M130)</f>
        <v>0</v>
      </c>
      <c r="N131" s="277">
        <f ca="1" t="shared" si="159"/>
        <v>0</v>
      </c>
      <c r="O131" s="346">
        <f ca="1" t="shared" si="152"/>
        <v>0</v>
      </c>
      <c r="P131" s="351" t="s">
        <v>347</v>
      </c>
      <c r="Q131" s="278">
        <f ca="1" t="shared" si="159"/>
        <v>0</v>
      </c>
      <c r="R131" s="278">
        <f ca="1" t="shared" si="159"/>
        <v>0</v>
      </c>
      <c r="S131" s="409">
        <f ca="1" t="shared" si="153"/>
        <v>0</v>
      </c>
      <c r="T131" s="350" t="s">
        <v>347</v>
      </c>
      <c r="U131" s="277">
        <f ca="1" t="shared" ref="U131:Z131" si="160">SUM(U127:U130)</f>
        <v>0</v>
      </c>
      <c r="V131" s="277">
        <f ca="1" t="shared" si="160"/>
        <v>0</v>
      </c>
      <c r="W131" s="346">
        <f ca="1" t="shared" si="154"/>
        <v>0</v>
      </c>
      <c r="X131" s="351" t="s">
        <v>347</v>
      </c>
      <c r="Y131" s="278">
        <f ca="1" t="shared" si="160"/>
        <v>0</v>
      </c>
      <c r="Z131" s="278">
        <f ca="1" t="shared" si="160"/>
        <v>0</v>
      </c>
      <c r="AA131" s="409">
        <f ca="1" t="shared" si="155"/>
        <v>0</v>
      </c>
      <c r="AB131" s="350" t="s">
        <v>347</v>
      </c>
      <c r="AC131" s="277">
        <f ca="1" t="shared" ref="AC131:AH131" si="161">SUM(AC127:AC130)</f>
        <v>0</v>
      </c>
      <c r="AD131" s="277">
        <f ca="1" t="shared" si="161"/>
        <v>0</v>
      </c>
      <c r="AE131" s="346">
        <f ca="1" t="shared" si="156"/>
        <v>0</v>
      </c>
      <c r="AF131" s="351" t="s">
        <v>347</v>
      </c>
      <c r="AG131" s="278">
        <f ca="1" t="shared" si="161"/>
        <v>0</v>
      </c>
      <c r="AH131" s="278">
        <f ca="1" t="shared" si="161"/>
        <v>0</v>
      </c>
      <c r="AI131" s="409">
        <f ca="1" t="shared" si="157"/>
        <v>0</v>
      </c>
    </row>
    <row r="132" ht="15.75" spans="1:35">
      <c r="A132" s="362"/>
      <c r="B132" s="353"/>
      <c r="C132" s="336"/>
      <c r="D132" s="354" t="s">
        <v>348</v>
      </c>
      <c r="E132" s="355">
        <f ca="1">IFERROR(IF(SUM(E127:E130)=0,0,E130/SUM(E127:E130)),"")</f>
        <v>0</v>
      </c>
      <c r="F132" s="355">
        <f ca="1">IFERROR(IF(SUM(F127:F130)=0,0,F130/SUM(F127:F130)),"")</f>
        <v>0</v>
      </c>
      <c r="G132" s="356">
        <f ca="1">IFERROR(SUM(E130:F130)/SUM(E127:F130),0)</f>
        <v>0</v>
      </c>
      <c r="H132" s="357" t="s">
        <v>337</v>
      </c>
      <c r="I132" s="410">
        <f ca="1" t="shared" ref="I132:N132" si="162">IFERROR(IF(SUM(I127:I130)=0,0,SUM(I127:I128)/SUM(I127:I130)),"")</f>
        <v>0</v>
      </c>
      <c r="J132" s="410">
        <f ca="1" t="shared" si="162"/>
        <v>0</v>
      </c>
      <c r="K132" s="411">
        <f ca="1">IFERROR(SUM(I127:J128)/SUM(I127:J130),0)</f>
        <v>0</v>
      </c>
      <c r="L132" s="354" t="s">
        <v>337</v>
      </c>
      <c r="M132" s="355">
        <f ca="1" t="shared" si="162"/>
        <v>0</v>
      </c>
      <c r="N132" s="355">
        <f ca="1" t="shared" si="162"/>
        <v>0</v>
      </c>
      <c r="O132" s="356">
        <f ca="1">IFERROR(SUM(M127:N128)/SUM(M127:N130),0)</f>
        <v>0</v>
      </c>
      <c r="P132" s="357" t="s">
        <v>337</v>
      </c>
      <c r="Q132" s="410">
        <f ca="1" t="shared" ref="Q132:V132" si="163">IFERROR(IF(SUM(Q127:Q130)=0,0,SUM(Q127:Q128)/SUM(Q127:Q130)),"")</f>
        <v>0</v>
      </c>
      <c r="R132" s="410">
        <f ca="1" t="shared" si="163"/>
        <v>0</v>
      </c>
      <c r="S132" s="411">
        <f ca="1">IFERROR(SUM(Q127:R128)/SUM(Q127:R130),0)</f>
        <v>0</v>
      </c>
      <c r="T132" s="354" t="s">
        <v>337</v>
      </c>
      <c r="U132" s="355">
        <f ca="1" t="shared" si="163"/>
        <v>0</v>
      </c>
      <c r="V132" s="355">
        <f ca="1" t="shared" si="163"/>
        <v>0</v>
      </c>
      <c r="W132" s="356">
        <f ca="1">IFERROR(SUM(U127:V128)/SUM(U127:V130),0)</f>
        <v>0</v>
      </c>
      <c r="X132" s="357" t="s">
        <v>337</v>
      </c>
      <c r="Y132" s="410">
        <f ca="1" t="shared" ref="Y132:AD132" si="164">IFERROR(IF(SUM(Y127:Y130)=0,0,SUM(Y127:Y128)/SUM(Y127:Y130)),"")</f>
        <v>0</v>
      </c>
      <c r="Z132" s="410">
        <f ca="1" t="shared" si="164"/>
        <v>0</v>
      </c>
      <c r="AA132" s="411">
        <f ca="1">IFERROR(SUM(Y127:Z128)/SUM(Y127:Z130),0)</f>
        <v>0</v>
      </c>
      <c r="AB132" s="354" t="s">
        <v>337</v>
      </c>
      <c r="AC132" s="355">
        <f ca="1" t="shared" si="164"/>
        <v>0</v>
      </c>
      <c r="AD132" s="355">
        <f ca="1" t="shared" si="164"/>
        <v>0</v>
      </c>
      <c r="AE132" s="356">
        <f ca="1">IFERROR(SUM(AC127:AD128)/SUM(AC127:AD130),0)</f>
        <v>0</v>
      </c>
      <c r="AF132" s="357" t="s">
        <v>337</v>
      </c>
      <c r="AG132" s="410">
        <f ca="1">IFERROR(IF(SUM(AG127:AG130)=0,0,SUM(AG127:AG128)/SUM(AG127:AG130)),"")</f>
        <v>0</v>
      </c>
      <c r="AH132" s="410">
        <f ca="1">IFERROR(IF(SUM(AH127:AH130)=0,0,SUM(AH127:AH128)/SUM(AH127:AH130)),"")</f>
        <v>0</v>
      </c>
      <c r="AI132" s="411">
        <f ca="1">IFERROR(SUM(AG127:AH128)/SUM(AG127:AH130),0)</f>
        <v>0</v>
      </c>
    </row>
    <row r="133" ht="15.75"/>
    <row r="134" ht="15.75" spans="1:35">
      <c r="A134" s="358" t="s">
        <v>349</v>
      </c>
      <c r="B134" s="335" t="s">
        <v>356</v>
      </c>
      <c r="C134" s="336">
        <f ca="1">IFERROR(COUNTIFS(INDIRECT($B$1&amp;"!A:A"),A136,INDIRECT($B$1&amp;"!E:E"),"&lt;&gt;"),"")</f>
        <v>0</v>
      </c>
      <c r="D134" s="337" t="s">
        <v>317</v>
      </c>
      <c r="E134" s="337"/>
      <c r="F134" s="337"/>
      <c r="G134" s="338"/>
      <c r="H134" s="339" t="s">
        <v>302</v>
      </c>
      <c r="I134" s="405"/>
      <c r="J134" s="405"/>
      <c r="K134" s="343"/>
      <c r="L134" s="406" t="s">
        <v>303</v>
      </c>
      <c r="M134" s="337"/>
      <c r="N134" s="337"/>
      <c r="O134" s="338"/>
      <c r="P134" s="339" t="s">
        <v>357</v>
      </c>
      <c r="Q134" s="405"/>
      <c r="R134" s="405"/>
      <c r="S134" s="343"/>
      <c r="T134" s="406" t="s">
        <v>342</v>
      </c>
      <c r="U134" s="337"/>
      <c r="V134" s="337"/>
      <c r="W134" s="338"/>
      <c r="X134" s="339" t="s">
        <v>313</v>
      </c>
      <c r="Y134" s="405"/>
      <c r="Z134" s="405"/>
      <c r="AA134" s="343"/>
      <c r="AB134" s="406" t="s">
        <v>343</v>
      </c>
      <c r="AC134" s="337"/>
      <c r="AD134" s="337"/>
      <c r="AE134" s="338"/>
      <c r="AF134" s="339" t="s">
        <v>333</v>
      </c>
      <c r="AG134" s="405"/>
      <c r="AH134" s="405"/>
      <c r="AI134" s="343"/>
    </row>
    <row r="135" ht="15.75" spans="1:35">
      <c r="A135" s="359"/>
      <c r="B135" s="335"/>
      <c r="C135" s="336"/>
      <c r="D135" s="338" t="s">
        <v>21</v>
      </c>
      <c r="E135" s="341" t="s">
        <v>344</v>
      </c>
      <c r="F135" s="341" t="s">
        <v>345</v>
      </c>
      <c r="G135" s="342" t="s">
        <v>346</v>
      </c>
      <c r="H135" s="343" t="s">
        <v>21</v>
      </c>
      <c r="I135" s="407" t="s">
        <v>344</v>
      </c>
      <c r="J135" s="407" t="s">
        <v>345</v>
      </c>
      <c r="K135" s="408" t="s">
        <v>346</v>
      </c>
      <c r="L135" s="338" t="s">
        <v>21</v>
      </c>
      <c r="M135" s="341" t="s">
        <v>344</v>
      </c>
      <c r="N135" s="341" t="s">
        <v>345</v>
      </c>
      <c r="O135" s="342" t="s">
        <v>346</v>
      </c>
      <c r="P135" s="343" t="s">
        <v>21</v>
      </c>
      <c r="Q135" s="407" t="s">
        <v>344</v>
      </c>
      <c r="R135" s="407" t="s">
        <v>345</v>
      </c>
      <c r="S135" s="408" t="s">
        <v>346</v>
      </c>
      <c r="T135" s="338" t="s">
        <v>21</v>
      </c>
      <c r="U135" s="341" t="s">
        <v>344</v>
      </c>
      <c r="V135" s="341" t="s">
        <v>345</v>
      </c>
      <c r="W135" s="342" t="s">
        <v>346</v>
      </c>
      <c r="X135" s="343" t="s">
        <v>21</v>
      </c>
      <c r="Y135" s="407" t="s">
        <v>344</v>
      </c>
      <c r="Z135" s="407" t="s">
        <v>345</v>
      </c>
      <c r="AA135" s="408" t="s">
        <v>346</v>
      </c>
      <c r="AB135" s="338" t="s">
        <v>21</v>
      </c>
      <c r="AC135" s="341" t="s">
        <v>344</v>
      </c>
      <c r="AD135" s="341" t="s">
        <v>345</v>
      </c>
      <c r="AE135" s="342" t="s">
        <v>346</v>
      </c>
      <c r="AF135" s="343" t="s">
        <v>21</v>
      </c>
      <c r="AG135" s="407" t="s">
        <v>344</v>
      </c>
      <c r="AH135" s="407" t="s">
        <v>345</v>
      </c>
      <c r="AI135" s="408" t="s">
        <v>346</v>
      </c>
    </row>
    <row r="136" ht="15.75" spans="1:35">
      <c r="A136" s="360" t="str">
        <f>VLOOKUP($B$1,{"一年级",1;"二年级",2;"三年级",3;"四年级",4;"五年级",5;"六年级",6},2,0)&amp;"11"</f>
        <v>111</v>
      </c>
      <c r="B136" s="335"/>
      <c r="C136" s="336"/>
      <c r="D136" s="345" t="s">
        <v>41</v>
      </c>
      <c r="E136" s="277">
        <f ca="1">IFERROR(COUNTIFS(INDIRECT($B$1&amp;"!E:E"),1,INDIRECT($B$1&amp;"!O:O"),D136,INDIRECT($B$1&amp;"!A:A"),$A$136),"")</f>
        <v>0</v>
      </c>
      <c r="F136" s="277">
        <f ca="1">IFERROR(COUNTIFS(INDIRECT($B$1&amp;"!E:E"),2,INDIRECT($B$1&amp;"!O:O"),D136,INDIRECT($B$1&amp;"!A:A"),$A$136),"")</f>
        <v>0</v>
      </c>
      <c r="G136" s="346">
        <f ca="1" t="shared" ref="G136:G140" si="165">IFERROR(SUM(E136:F136),"")</f>
        <v>0</v>
      </c>
      <c r="H136" s="347" t="s">
        <v>31</v>
      </c>
      <c r="I136" s="381">
        <f ca="1">IFERROR(COUNTIFS(INDIRECT($B$1&amp;"!E:E"),1,INDIRECT($B$1&amp;"!R:R"),H136,INDIRECT($B$1&amp;"!A:A"),$A$136),"")</f>
        <v>0</v>
      </c>
      <c r="J136" s="381">
        <f ca="1">IFERROR(COUNTIFS(INDIRECT($B$1&amp;"!E:E"),2,INDIRECT($B$1&amp;"!R:R"),H136,INDIRECT($B$1&amp;"!A:A"),$A$136),"")</f>
        <v>0</v>
      </c>
      <c r="K136" s="409">
        <f ca="1" t="shared" ref="K136:K140" si="166">IFERROR(SUM(I136:J136),"")</f>
        <v>0</v>
      </c>
      <c r="L136" s="345" t="s">
        <v>31</v>
      </c>
      <c r="M136" s="382">
        <f ca="1">IFERROR(COUNTIFS(INDIRECT($B$1&amp;"!E:E"),1,INDIRECT($B$1&amp;"!T:T"),L136,INDIRECT($B$1&amp;"!A:A"),$A$136),"")</f>
        <v>0</v>
      </c>
      <c r="N136" s="382">
        <f ca="1">IFERROR(COUNTIFS(INDIRECT($B$1&amp;"!E:E"),2,INDIRECT($B$1&amp;"!T:T"),L136,INDIRECT($B$1&amp;"!A:A"),$A$136),"")</f>
        <v>0</v>
      </c>
      <c r="O136" s="346">
        <f ca="1" t="shared" ref="O136:O140" si="167">IFERROR(SUM(M136:N136),"")</f>
        <v>0</v>
      </c>
      <c r="P136" s="347" t="s">
        <v>31</v>
      </c>
      <c r="Q136" s="381">
        <f ca="1">IFERROR(COUNTIFS(INDIRECT($B$1&amp;"!E:E"),1,INDIRECT($B$1&amp;"!V:V"),P136,INDIRECT($B$1&amp;"!A:A"),$A$136),"")</f>
        <v>0</v>
      </c>
      <c r="R136" s="381">
        <f ca="1">IFERROR(COUNTIFS(INDIRECT($B$1&amp;"!E:E"),2,INDIRECT($B$1&amp;"!V:V"),P136,INDIRECT($B$1&amp;"!A:A"),$A$136),"")</f>
        <v>0</v>
      </c>
      <c r="S136" s="409">
        <f ca="1" t="shared" ref="S136:S140" si="168">IFERROR(SUM(Q136:R136),"")</f>
        <v>0</v>
      </c>
      <c r="T136" s="345" t="s">
        <v>31</v>
      </c>
      <c r="U136" s="382">
        <f ca="1">IFERROR(COUNTIFS(INDIRECT($B$1&amp;"!E:E"),1,INDIRECT($B$1&amp;"!X:X"),T136,INDIRECT($B$1&amp;"!A:A"),$A$136),"")</f>
        <v>0</v>
      </c>
      <c r="V136" s="382">
        <f ca="1">IFERROR(COUNTIFS(INDIRECT($B$1&amp;"!E:E"),2,INDIRECT($B$1&amp;"!X:X"),T136,INDIRECT($B$1&amp;"!A:A"),$A$136),"")</f>
        <v>0</v>
      </c>
      <c r="W136" s="346">
        <f ca="1" t="shared" ref="W136:W140" si="169">IFERROR(SUM(U136:V136),"")</f>
        <v>0</v>
      </c>
      <c r="X136" s="347" t="s">
        <v>31</v>
      </c>
      <c r="Y136" s="381">
        <f ca="1">IFERROR(COUNTIFS(INDIRECT($B$1&amp;"!E:E"),1,INDIRECT($B$1&amp;"!Z:Z"),X136,INDIRECT($B$1&amp;"!A:A"),$A$136),"")</f>
        <v>0</v>
      </c>
      <c r="Z136" s="381">
        <f ca="1">IFERROR(COUNTIFS(INDIRECT($B$1&amp;"!E:E"),2,INDIRECT($B$1&amp;"!Z:Z"),X136,INDIRECT($B$1&amp;"!A:A"),$A$136),"")</f>
        <v>0</v>
      </c>
      <c r="AA136" s="409">
        <f ca="1" t="shared" ref="AA136:AA140" si="170">IFERROR(SUM(Y136:Z136),"")</f>
        <v>0</v>
      </c>
      <c r="AB136" s="345" t="s">
        <v>31</v>
      </c>
      <c r="AC136" s="277">
        <f ca="1">IFERROR(COUNTIFS(INDIRECT($B$1&amp;"!E:E"),1,INDIRECT($B$1&amp;"!AB:AB"),AB136,INDIRECT($B$1&amp;"!A:A"),$A$136),"")</f>
        <v>0</v>
      </c>
      <c r="AD136" s="277">
        <f ca="1">IFERROR(COUNTIFS(INDIRECT($B$1&amp;"!E:E"),2,INDIRECT($B$1&amp;"!AB:AB"),AB136,INDIRECT($B$1&amp;"!A:A"),$A$136),"")</f>
        <v>0</v>
      </c>
      <c r="AE136" s="346">
        <f ca="1" t="shared" ref="AE136:AE140" si="171">IFERROR(SUM(AC136:AD136),"")</f>
        <v>0</v>
      </c>
      <c r="AF136" s="347" t="s">
        <v>31</v>
      </c>
      <c r="AG136" s="381">
        <f ca="1">IFERROR(COUNTIFS(INDIRECT($B$1&amp;"!E:E"),1,INDIRECT($B$1&amp;"!AF:AF"),AF136,INDIRECT($B$1&amp;"!A:A"),$A$136),"")</f>
        <v>0</v>
      </c>
      <c r="AH136" s="381">
        <f ca="1">IFERROR(COUNTIFS(INDIRECT($B$1&amp;"!E:E"),2,INDIRECT($B$1&amp;"!AF:AF"),AF136,INDIRECT($B$1&amp;"!A:A"),$A$136),"")</f>
        <v>0</v>
      </c>
      <c r="AI136" s="409">
        <f ca="1" t="shared" ref="AI136:AI140" si="172">IFERROR(SUM(AG136:AH136),"")</f>
        <v>0</v>
      </c>
    </row>
    <row r="137" ht="15.75" spans="1:35">
      <c r="A137" s="361"/>
      <c r="B137" s="335"/>
      <c r="C137" s="336"/>
      <c r="D137" s="345" t="s">
        <v>65</v>
      </c>
      <c r="E137" s="277">
        <f ca="1">IFERROR(COUNTIFS(INDIRECT($B$1&amp;"!E:E"),1,INDIRECT($B$1&amp;"!O:O"),D137,INDIRECT($B$1&amp;"!A:A"),$A$136),"")</f>
        <v>0</v>
      </c>
      <c r="F137" s="277">
        <f ca="1">IFERROR(COUNTIFS(INDIRECT($B$1&amp;"!E:E"),2,INDIRECT($B$1&amp;"!O:O"),D137,INDIRECT($B$1&amp;"!A:A"),$A$136),"")</f>
        <v>0</v>
      </c>
      <c r="G137" s="346">
        <f ca="1" t="shared" si="165"/>
        <v>0</v>
      </c>
      <c r="H137" s="347" t="s">
        <v>68</v>
      </c>
      <c r="I137" s="381">
        <f ca="1">IFERROR(COUNTIFS(INDIRECT($B$1&amp;"!E:E"),1,INDIRECT($B$1&amp;"!R:R"),H137,INDIRECT($B$1&amp;"!A:A"),$A$136),"")</f>
        <v>0</v>
      </c>
      <c r="J137" s="381">
        <f ca="1">IFERROR(COUNTIFS(INDIRECT($B$1&amp;"!E:E"),2,INDIRECT($B$1&amp;"!R:R"),H137,INDIRECT($B$1&amp;"!A:A"),$A$136),"")</f>
        <v>0</v>
      </c>
      <c r="K137" s="409">
        <f ca="1" t="shared" si="166"/>
        <v>0</v>
      </c>
      <c r="L137" s="345" t="s">
        <v>68</v>
      </c>
      <c r="M137" s="382">
        <f ca="1">IFERROR(COUNTIFS(INDIRECT($B$1&amp;"!E:E"),1,INDIRECT($B$1&amp;"!T:T"),L137,INDIRECT($B$1&amp;"!A:A"),$A$136),"")</f>
        <v>0</v>
      </c>
      <c r="N137" s="382">
        <f ca="1">IFERROR(COUNTIFS(INDIRECT($B$1&amp;"!E:E"),2,INDIRECT($B$1&amp;"!T:T"),L137,INDIRECT($B$1&amp;"!A:A"),$A$136),"")</f>
        <v>0</v>
      </c>
      <c r="O137" s="346">
        <f ca="1" t="shared" si="167"/>
        <v>0</v>
      </c>
      <c r="P137" s="347" t="s">
        <v>68</v>
      </c>
      <c r="Q137" s="381">
        <f ca="1">IFERROR(COUNTIFS(INDIRECT($B$1&amp;"!E:E"),1,INDIRECT($B$1&amp;"!V:V"),P137,INDIRECT($B$1&amp;"!A:A"),$A$136),"")</f>
        <v>0</v>
      </c>
      <c r="R137" s="381">
        <f ca="1">IFERROR(COUNTIFS(INDIRECT($B$1&amp;"!E:E"),2,INDIRECT($B$1&amp;"!V:V"),P137,INDIRECT($B$1&amp;"!A:A"),$A$136),"")</f>
        <v>0</v>
      </c>
      <c r="S137" s="409">
        <f ca="1" t="shared" si="168"/>
        <v>0</v>
      </c>
      <c r="T137" s="345" t="s">
        <v>68</v>
      </c>
      <c r="U137" s="382">
        <f ca="1">IFERROR(COUNTIFS(INDIRECT($B$1&amp;"!E:E"),1,INDIRECT($B$1&amp;"!X:X"),T137,INDIRECT($B$1&amp;"!A:A"),$A$136),"")</f>
        <v>0</v>
      </c>
      <c r="V137" s="382">
        <f ca="1">IFERROR(COUNTIFS(INDIRECT($B$1&amp;"!E:E"),2,INDIRECT($B$1&amp;"!X:X"),T137,INDIRECT($B$1&amp;"!A:A"),$A$136),"")</f>
        <v>0</v>
      </c>
      <c r="W137" s="346">
        <f ca="1" t="shared" si="169"/>
        <v>0</v>
      </c>
      <c r="X137" s="347" t="s">
        <v>68</v>
      </c>
      <c r="Y137" s="381">
        <f ca="1">IFERROR(COUNTIFS(INDIRECT($B$1&amp;"!E:E"),1,INDIRECT($B$1&amp;"!Z:Z"),X137,INDIRECT($B$1&amp;"!A:A"),$A$136),"")</f>
        <v>0</v>
      </c>
      <c r="Z137" s="381">
        <f ca="1">IFERROR(COUNTIFS(INDIRECT($B$1&amp;"!E:E"),2,INDIRECT($B$1&amp;"!Z:Z"),X137,INDIRECT($B$1&amp;"!A:A"),$A$136),"")</f>
        <v>0</v>
      </c>
      <c r="AA137" s="409">
        <f ca="1" t="shared" si="170"/>
        <v>0</v>
      </c>
      <c r="AB137" s="345" t="s">
        <v>68</v>
      </c>
      <c r="AC137" s="277">
        <f ca="1">IFERROR(COUNTIFS(INDIRECT($B$1&amp;"!E:E"),1,INDIRECT($B$1&amp;"!AB:AB"),AB137,INDIRECT($B$1&amp;"!A:A"),$A$136),"")</f>
        <v>0</v>
      </c>
      <c r="AD137" s="277">
        <f ca="1">IFERROR(COUNTIFS(INDIRECT($B$1&amp;"!E:E"),2,INDIRECT($B$1&amp;"!AB:AB"),AB137,INDIRECT($B$1&amp;"!A:A"),$A$136),"")</f>
        <v>0</v>
      </c>
      <c r="AE137" s="346">
        <f ca="1" t="shared" si="171"/>
        <v>0</v>
      </c>
      <c r="AF137" s="347" t="s">
        <v>68</v>
      </c>
      <c r="AG137" s="381">
        <f ca="1">IFERROR(COUNTIFS(INDIRECT($B$1&amp;"!E:E"),1,INDIRECT($B$1&amp;"!AF:AF"),AF137,INDIRECT($B$1&amp;"!A:A"),$A$136),"")</f>
        <v>0</v>
      </c>
      <c r="AH137" s="381">
        <f ca="1">IFERROR(COUNTIFS(INDIRECT($B$1&amp;"!E:E"),2,INDIRECT($B$1&amp;"!AF:AF"),AF137,INDIRECT($B$1&amp;"!A:A"),$A$136),"")</f>
        <v>0</v>
      </c>
      <c r="AI137" s="409">
        <f ca="1" t="shared" si="172"/>
        <v>0</v>
      </c>
    </row>
    <row r="138" ht="15.75" spans="1:35">
      <c r="A138" s="361"/>
      <c r="B138" s="349" t="s">
        <v>358</v>
      </c>
      <c r="C138" s="336">
        <f ca="1">IFERROR(COUNTIFS(INDIRECT($B$1&amp;"!A:A"),A136,INDIRECT($B$1&amp;"!E:E"),"1"),"")</f>
        <v>0</v>
      </c>
      <c r="D138" s="345" t="s">
        <v>53</v>
      </c>
      <c r="E138" s="277">
        <f ca="1">IFERROR(COUNTIFS(INDIRECT($B$1&amp;"!E:E"),1,INDIRECT($B$1&amp;"!O:O"),D138,INDIRECT($B$1&amp;"!A:A"),$A$136),"")</f>
        <v>0</v>
      </c>
      <c r="F138" s="277">
        <f ca="1">IFERROR(COUNTIFS(INDIRECT($B$1&amp;"!E:E"),2,INDIRECT($B$1&amp;"!O:O"),D138,INDIRECT($B$1&amp;"!A:A"),$A$136),"")</f>
        <v>0</v>
      </c>
      <c r="G138" s="346">
        <f ca="1" t="shared" si="165"/>
        <v>0</v>
      </c>
      <c r="H138" s="347" t="s">
        <v>86</v>
      </c>
      <c r="I138" s="381">
        <f ca="1">IFERROR(COUNTIFS(INDIRECT($B$1&amp;"!E:E"),1,INDIRECT($B$1&amp;"!R:R"),H138,INDIRECT($B$1&amp;"!A:A"),$A$136),"")</f>
        <v>0</v>
      </c>
      <c r="J138" s="381">
        <f ca="1">IFERROR(COUNTIFS(INDIRECT($B$1&amp;"!E:E"),2,INDIRECT($B$1&amp;"!R:R"),H138,INDIRECT($B$1&amp;"!A:A"),$A$136),"")</f>
        <v>0</v>
      </c>
      <c r="K138" s="409">
        <f ca="1" t="shared" si="166"/>
        <v>0</v>
      </c>
      <c r="L138" s="345" t="s">
        <v>86</v>
      </c>
      <c r="M138" s="382">
        <f ca="1">IFERROR(COUNTIFS(INDIRECT($B$1&amp;"!E:E"),1,INDIRECT($B$1&amp;"!T:T"),L138,INDIRECT($B$1&amp;"!A:A"),$A$136),"")</f>
        <v>0</v>
      </c>
      <c r="N138" s="382">
        <f ca="1">IFERROR(COUNTIFS(INDIRECT($B$1&amp;"!E:E"),2,INDIRECT($B$1&amp;"!T:T"),L138,INDIRECT($B$1&amp;"!A:A"),$A$136),"")</f>
        <v>0</v>
      </c>
      <c r="O138" s="346">
        <f ca="1" t="shared" si="167"/>
        <v>0</v>
      </c>
      <c r="P138" s="347" t="s">
        <v>86</v>
      </c>
      <c r="Q138" s="381">
        <f ca="1">IFERROR(COUNTIFS(INDIRECT($B$1&amp;"!E:E"),1,INDIRECT($B$1&amp;"!V:V"),P138,INDIRECT($B$1&amp;"!A:A"),$A$136),"")</f>
        <v>0</v>
      </c>
      <c r="R138" s="381">
        <f ca="1">IFERROR(COUNTIFS(INDIRECT($B$1&amp;"!E:E"),2,INDIRECT($B$1&amp;"!V:V"),P138,INDIRECT($B$1&amp;"!A:A"),$A$136),"")</f>
        <v>0</v>
      </c>
      <c r="S138" s="409">
        <f ca="1" t="shared" si="168"/>
        <v>0</v>
      </c>
      <c r="T138" s="345" t="s">
        <v>86</v>
      </c>
      <c r="U138" s="382">
        <f ca="1">IFERROR(COUNTIFS(INDIRECT($B$1&amp;"!E:E"),1,INDIRECT($B$1&amp;"!X:X"),T138,INDIRECT($B$1&amp;"!A:A"),$A$136),"")</f>
        <v>0</v>
      </c>
      <c r="V138" s="382">
        <f ca="1">IFERROR(COUNTIFS(INDIRECT($B$1&amp;"!E:E"),2,INDIRECT($B$1&amp;"!X:X"),T138,INDIRECT($B$1&amp;"!A:A"),$A$136),"")</f>
        <v>0</v>
      </c>
      <c r="W138" s="346">
        <f ca="1" t="shared" si="169"/>
        <v>0</v>
      </c>
      <c r="X138" s="347" t="s">
        <v>86</v>
      </c>
      <c r="Y138" s="381">
        <f ca="1">IFERROR(COUNTIFS(INDIRECT($B$1&amp;"!E:E"),1,INDIRECT($B$1&amp;"!Z:Z"),X138,INDIRECT($B$1&amp;"!A:A"),$A$136),"")</f>
        <v>0</v>
      </c>
      <c r="Z138" s="381">
        <f ca="1">IFERROR(COUNTIFS(INDIRECT($B$1&amp;"!E:E"),2,INDIRECT($B$1&amp;"!Z:Z"),X138,INDIRECT($B$1&amp;"!A:A"),$A$136),"")</f>
        <v>0</v>
      </c>
      <c r="AA138" s="409">
        <f ca="1" t="shared" si="170"/>
        <v>0</v>
      </c>
      <c r="AB138" s="345" t="s">
        <v>86</v>
      </c>
      <c r="AC138" s="277">
        <f ca="1">IFERROR(COUNTIFS(INDIRECT($B$1&amp;"!E:E"),1,INDIRECT($B$1&amp;"!AB:AB"),AB138,INDIRECT($B$1&amp;"!A:A"),$A$136),"")</f>
        <v>0</v>
      </c>
      <c r="AD138" s="277">
        <f ca="1">IFERROR(COUNTIFS(INDIRECT($B$1&amp;"!E:E"),2,INDIRECT($B$1&amp;"!AB:AB"),AB138,INDIRECT($B$1&amp;"!A:A"),$A$136),"")</f>
        <v>0</v>
      </c>
      <c r="AE138" s="346">
        <f ca="1" t="shared" si="171"/>
        <v>0</v>
      </c>
      <c r="AF138" s="347" t="s">
        <v>86</v>
      </c>
      <c r="AG138" s="381">
        <f ca="1">IFERROR(COUNTIFS(INDIRECT($B$1&amp;"!E:E"),1,INDIRECT($B$1&amp;"!AF:AF"),AF138,INDIRECT($B$1&amp;"!A:A"),$A$136),"")</f>
        <v>0</v>
      </c>
      <c r="AH138" s="381">
        <f ca="1">IFERROR(COUNTIFS(INDIRECT($B$1&amp;"!E:E"),2,INDIRECT($B$1&amp;"!AF:AF"),AF138,INDIRECT($B$1&amp;"!A:A"),$A$136),"")</f>
        <v>0</v>
      </c>
      <c r="AI138" s="409">
        <f ca="1" t="shared" si="172"/>
        <v>0</v>
      </c>
    </row>
    <row r="139" ht="15.75" spans="1:35">
      <c r="A139" s="361"/>
      <c r="B139" s="349"/>
      <c r="C139" s="336"/>
      <c r="D139" s="345" t="s">
        <v>76</v>
      </c>
      <c r="E139" s="277">
        <f ca="1">IFERROR(COUNTIFS(INDIRECT($B$1&amp;"!E:E"),1,INDIRECT($B$1&amp;"!O:O"),D139,INDIRECT($B$1&amp;"!A:A"),$A$136),"")</f>
        <v>0</v>
      </c>
      <c r="F139" s="277">
        <f ca="1">IFERROR(COUNTIFS(INDIRECT($B$1&amp;"!E:E"),2,INDIRECT($B$1&amp;"!O:O"),D139,INDIRECT($B$1&amp;"!A:A"),$A$136),"")</f>
        <v>0</v>
      </c>
      <c r="G139" s="346">
        <f ca="1" t="shared" si="165"/>
        <v>0</v>
      </c>
      <c r="H139" s="347" t="s">
        <v>153</v>
      </c>
      <c r="I139" s="381">
        <f ca="1">IFERROR(COUNTIFS(INDIRECT($B$1&amp;"!E:E"),1,INDIRECT($B$1&amp;"!R:R"),H139,INDIRECT($B$1&amp;"!A:A"),$A$136),"")</f>
        <v>0</v>
      </c>
      <c r="J139" s="381">
        <f ca="1">IFERROR(COUNTIFS(INDIRECT($B$1&amp;"!E:E"),2,INDIRECT($B$1&amp;"!R:R"),H139,INDIRECT($B$1&amp;"!A:A"),$A$136),"")</f>
        <v>0</v>
      </c>
      <c r="K139" s="409">
        <f ca="1" t="shared" si="166"/>
        <v>0</v>
      </c>
      <c r="L139" s="345" t="s">
        <v>153</v>
      </c>
      <c r="M139" s="382">
        <f ca="1">IFERROR(COUNTIFS(INDIRECT($B$1&amp;"!E:E"),1,INDIRECT($B$1&amp;"!T:T"),L139,INDIRECT($B$1&amp;"!A:A"),$A$136),"")</f>
        <v>0</v>
      </c>
      <c r="N139" s="382">
        <f ca="1">IFERROR(COUNTIFS(INDIRECT($B$1&amp;"!E:E"),2,INDIRECT($B$1&amp;"!T:T"),L139,INDIRECT($B$1&amp;"!A:A"),$A$136),"")</f>
        <v>0</v>
      </c>
      <c r="O139" s="346">
        <f ca="1" t="shared" si="167"/>
        <v>0</v>
      </c>
      <c r="P139" s="347" t="s">
        <v>153</v>
      </c>
      <c r="Q139" s="381">
        <f ca="1">IFERROR(COUNTIFS(INDIRECT($B$1&amp;"!E:E"),1,INDIRECT($B$1&amp;"!V:V"),P139,INDIRECT($B$1&amp;"!A:A"),$A$136),"")</f>
        <v>0</v>
      </c>
      <c r="R139" s="381">
        <f ca="1">IFERROR(COUNTIFS(INDIRECT($B$1&amp;"!E:E"),2,INDIRECT($B$1&amp;"!V:V"),P139,INDIRECT($B$1&amp;"!A:A"),$A$136),"")</f>
        <v>0</v>
      </c>
      <c r="S139" s="409">
        <f ca="1" t="shared" si="168"/>
        <v>0</v>
      </c>
      <c r="T139" s="345" t="s">
        <v>153</v>
      </c>
      <c r="U139" s="382">
        <f ca="1">IFERROR(COUNTIFS(INDIRECT($B$1&amp;"!E:E"),1,INDIRECT($B$1&amp;"!X:X"),T139,INDIRECT($B$1&amp;"!A:A"),$A$136),"")</f>
        <v>0</v>
      </c>
      <c r="V139" s="382">
        <f ca="1">IFERROR(COUNTIFS(INDIRECT($B$1&amp;"!E:E"),2,INDIRECT($B$1&amp;"!X:X"),T139,INDIRECT($B$1&amp;"!A:A"),$A$136),"")</f>
        <v>0</v>
      </c>
      <c r="W139" s="346">
        <f ca="1" t="shared" si="169"/>
        <v>0</v>
      </c>
      <c r="X139" s="347" t="s">
        <v>153</v>
      </c>
      <c r="Y139" s="381">
        <f ca="1">IFERROR(COUNTIFS(INDIRECT($B$1&amp;"!E:E"),1,INDIRECT($B$1&amp;"!Z:Z"),X139,INDIRECT($B$1&amp;"!A:A"),$A$136),"")</f>
        <v>0</v>
      </c>
      <c r="Z139" s="381">
        <f ca="1">IFERROR(COUNTIFS(INDIRECT($B$1&amp;"!E:E"),2,INDIRECT($B$1&amp;"!Z:Z"),X139,INDIRECT($B$1&amp;"!A:A"),$A$136),"")</f>
        <v>0</v>
      </c>
      <c r="AA139" s="409">
        <f ca="1" t="shared" si="170"/>
        <v>0</v>
      </c>
      <c r="AB139" s="345" t="s">
        <v>153</v>
      </c>
      <c r="AC139" s="277">
        <f ca="1">IFERROR(COUNTIFS(INDIRECT($B$1&amp;"!E:E"),1,INDIRECT($B$1&amp;"!AB:AB"),AB139,INDIRECT($B$1&amp;"!A:A"),$A$136),"")</f>
        <v>0</v>
      </c>
      <c r="AD139" s="277">
        <f ca="1">IFERROR(COUNTIFS(INDIRECT($B$1&amp;"!E:E"),2,INDIRECT($B$1&amp;"!AB:AB"),AB139,INDIRECT($B$1&amp;"!A:A"),$A$136),"")</f>
        <v>0</v>
      </c>
      <c r="AE139" s="346">
        <f ca="1" t="shared" si="171"/>
        <v>0</v>
      </c>
      <c r="AF139" s="347" t="s">
        <v>153</v>
      </c>
      <c r="AG139" s="381">
        <f ca="1">IFERROR(COUNTIFS(INDIRECT($B$1&amp;"!E:E"),1,INDIRECT($B$1&amp;"!AF:AF"),AF139,INDIRECT($B$1&amp;"!A:A"),$A$136),"")</f>
        <v>0</v>
      </c>
      <c r="AH139" s="381">
        <f ca="1">IFERROR(COUNTIFS(INDIRECT($B$1&amp;"!E:E"),2,INDIRECT($B$1&amp;"!AF:AF"),AF139,INDIRECT($B$1&amp;"!A:A"),$A$136),"")</f>
        <v>0</v>
      </c>
      <c r="AI139" s="409">
        <f ca="1" t="shared" si="172"/>
        <v>0</v>
      </c>
    </row>
    <row r="140" ht="15.75" spans="1:35">
      <c r="A140" s="361"/>
      <c r="B140" s="349" t="s">
        <v>359</v>
      </c>
      <c r="C140" s="336">
        <f ca="1">IFERROR(COUNTIFS(INDIRECT($B$1&amp;"!A:A"),A136,INDIRECT($B$1&amp;"!E:E"),"2"),"")</f>
        <v>0</v>
      </c>
      <c r="D140" s="350" t="s">
        <v>347</v>
      </c>
      <c r="E140" s="277">
        <f ca="1" t="shared" ref="E140:J140" si="173">SUM(E136:E139)</f>
        <v>0</v>
      </c>
      <c r="F140" s="277">
        <f ca="1" t="shared" si="173"/>
        <v>0</v>
      </c>
      <c r="G140" s="346">
        <f ca="1" t="shared" si="165"/>
        <v>0</v>
      </c>
      <c r="H140" s="351" t="s">
        <v>347</v>
      </c>
      <c r="I140" s="278">
        <f ca="1" t="shared" si="173"/>
        <v>0</v>
      </c>
      <c r="J140" s="278">
        <f ca="1" t="shared" si="173"/>
        <v>0</v>
      </c>
      <c r="K140" s="409">
        <f ca="1" t="shared" si="166"/>
        <v>0</v>
      </c>
      <c r="L140" s="350" t="s">
        <v>347</v>
      </c>
      <c r="M140" s="277">
        <f ca="1" t="shared" ref="M140:R140" si="174">SUM(M136:M139)</f>
        <v>0</v>
      </c>
      <c r="N140" s="277">
        <f ca="1" t="shared" si="174"/>
        <v>0</v>
      </c>
      <c r="O140" s="346">
        <f ca="1" t="shared" si="167"/>
        <v>0</v>
      </c>
      <c r="P140" s="351" t="s">
        <v>347</v>
      </c>
      <c r="Q140" s="278">
        <f ca="1" t="shared" si="174"/>
        <v>0</v>
      </c>
      <c r="R140" s="278">
        <f ca="1" t="shared" si="174"/>
        <v>0</v>
      </c>
      <c r="S140" s="409">
        <f ca="1" t="shared" si="168"/>
        <v>0</v>
      </c>
      <c r="T140" s="350" t="s">
        <v>347</v>
      </c>
      <c r="U140" s="277">
        <f ca="1" t="shared" ref="U140:Z140" si="175">SUM(U136:U139)</f>
        <v>0</v>
      </c>
      <c r="V140" s="277">
        <f ca="1" t="shared" si="175"/>
        <v>0</v>
      </c>
      <c r="W140" s="346">
        <f ca="1" t="shared" si="169"/>
        <v>0</v>
      </c>
      <c r="X140" s="351" t="s">
        <v>347</v>
      </c>
      <c r="Y140" s="278">
        <f ca="1" t="shared" si="175"/>
        <v>0</v>
      </c>
      <c r="Z140" s="278">
        <f ca="1" t="shared" si="175"/>
        <v>0</v>
      </c>
      <c r="AA140" s="409">
        <f ca="1" t="shared" si="170"/>
        <v>0</v>
      </c>
      <c r="AB140" s="350" t="s">
        <v>347</v>
      </c>
      <c r="AC140" s="277">
        <f ca="1" t="shared" ref="AC140:AH140" si="176">SUM(AC136:AC139)</f>
        <v>0</v>
      </c>
      <c r="AD140" s="277">
        <f ca="1" t="shared" si="176"/>
        <v>0</v>
      </c>
      <c r="AE140" s="346">
        <f ca="1" t="shared" si="171"/>
        <v>0</v>
      </c>
      <c r="AF140" s="351" t="s">
        <v>347</v>
      </c>
      <c r="AG140" s="278">
        <f ca="1" t="shared" si="176"/>
        <v>0</v>
      </c>
      <c r="AH140" s="278">
        <f ca="1" t="shared" si="176"/>
        <v>0</v>
      </c>
      <c r="AI140" s="409">
        <f ca="1" t="shared" si="172"/>
        <v>0</v>
      </c>
    </row>
    <row r="141" ht="15.75" spans="1:35">
      <c r="A141" s="362"/>
      <c r="B141" s="353"/>
      <c r="C141" s="336"/>
      <c r="D141" s="354" t="s">
        <v>348</v>
      </c>
      <c r="E141" s="355">
        <f ca="1">IFERROR(IF(SUM(E136:E139)=0,0,E139/SUM(E136:E139)),"")</f>
        <v>0</v>
      </c>
      <c r="F141" s="355">
        <f ca="1">IFERROR(IF(SUM(F136:F139)=0,0,F139/SUM(F136:F139)),"")</f>
        <v>0</v>
      </c>
      <c r="G141" s="356">
        <f ca="1">IFERROR(SUM(E139:F139)/SUM(E136:F139),0)</f>
        <v>0</v>
      </c>
      <c r="H141" s="357" t="s">
        <v>337</v>
      </c>
      <c r="I141" s="410">
        <f ca="1" t="shared" ref="I141:N141" si="177">IFERROR(IF(SUM(I136:I139)=0,0,SUM(I136:I137)/SUM(I136:I139)),"")</f>
        <v>0</v>
      </c>
      <c r="J141" s="410">
        <f ca="1" t="shared" si="177"/>
        <v>0</v>
      </c>
      <c r="K141" s="411">
        <f ca="1">IFERROR(SUM(I136:J137)/SUM(I136:J139),0)</f>
        <v>0</v>
      </c>
      <c r="L141" s="354" t="s">
        <v>337</v>
      </c>
      <c r="M141" s="355">
        <f ca="1" t="shared" si="177"/>
        <v>0</v>
      </c>
      <c r="N141" s="355">
        <f ca="1" t="shared" si="177"/>
        <v>0</v>
      </c>
      <c r="O141" s="356">
        <f ca="1">IFERROR(SUM(M136:N137)/SUM(M136:N139),0)</f>
        <v>0</v>
      </c>
      <c r="P141" s="357" t="s">
        <v>337</v>
      </c>
      <c r="Q141" s="410">
        <f ca="1" t="shared" ref="Q141:V141" si="178">IFERROR(IF(SUM(Q136:Q139)=0,0,SUM(Q136:Q137)/SUM(Q136:Q139)),"")</f>
        <v>0</v>
      </c>
      <c r="R141" s="410">
        <f ca="1" t="shared" si="178"/>
        <v>0</v>
      </c>
      <c r="S141" s="411">
        <f ca="1">IFERROR(SUM(Q136:R137)/SUM(Q136:R139),0)</f>
        <v>0</v>
      </c>
      <c r="T141" s="354" t="s">
        <v>337</v>
      </c>
      <c r="U141" s="355">
        <f ca="1" t="shared" si="178"/>
        <v>0</v>
      </c>
      <c r="V141" s="355">
        <f ca="1" t="shared" si="178"/>
        <v>0</v>
      </c>
      <c r="W141" s="356">
        <f ca="1">IFERROR(SUM(U136:V137)/SUM(U136:V139),0)</f>
        <v>0</v>
      </c>
      <c r="X141" s="357" t="s">
        <v>337</v>
      </c>
      <c r="Y141" s="410">
        <f ca="1" t="shared" ref="Y141:AD141" si="179">IFERROR(IF(SUM(Y136:Y139)=0,0,SUM(Y136:Y137)/SUM(Y136:Y139)),"")</f>
        <v>0</v>
      </c>
      <c r="Z141" s="410">
        <f ca="1" t="shared" si="179"/>
        <v>0</v>
      </c>
      <c r="AA141" s="411">
        <f ca="1">IFERROR(SUM(Y136:Z137)/SUM(Y136:Z139),0)</f>
        <v>0</v>
      </c>
      <c r="AB141" s="354" t="s">
        <v>337</v>
      </c>
      <c r="AC141" s="355">
        <f ca="1" t="shared" si="179"/>
        <v>0</v>
      </c>
      <c r="AD141" s="355">
        <f ca="1" t="shared" si="179"/>
        <v>0</v>
      </c>
      <c r="AE141" s="356">
        <f ca="1">IFERROR(SUM(AC136:AD137)/SUM(AC136:AD139),0)</f>
        <v>0</v>
      </c>
      <c r="AF141" s="357" t="s">
        <v>337</v>
      </c>
      <c r="AG141" s="410">
        <f ca="1">IFERROR(IF(SUM(AG136:AG139)=0,0,SUM(AG136:AG137)/SUM(AG136:AG139)),"")</f>
        <v>0</v>
      </c>
      <c r="AH141" s="410">
        <f ca="1">IFERROR(IF(SUM(AH136:AH139)=0,0,SUM(AH136:AH137)/SUM(AH136:AH139)),"")</f>
        <v>0</v>
      </c>
      <c r="AI141" s="411">
        <f ca="1">IFERROR(SUM(AG136:AH137)/SUM(AG136:AH139),0)</f>
        <v>0</v>
      </c>
    </row>
    <row r="142" ht="15.75"/>
    <row r="143" ht="15.75" spans="1:35">
      <c r="A143" s="358" t="s">
        <v>349</v>
      </c>
      <c r="B143" s="335" t="s">
        <v>356</v>
      </c>
      <c r="C143" s="336">
        <f ca="1">IFERROR(COUNTIFS(INDIRECT($B$1&amp;"!A:A"),A145,INDIRECT($B$1&amp;"!E:E"),"&lt;&gt;"),"")</f>
        <v>0</v>
      </c>
      <c r="D143" s="337" t="s">
        <v>317</v>
      </c>
      <c r="E143" s="337"/>
      <c r="F143" s="337"/>
      <c r="G143" s="338"/>
      <c r="H143" s="339" t="s">
        <v>302</v>
      </c>
      <c r="I143" s="405"/>
      <c r="J143" s="405"/>
      <c r="K143" s="343"/>
      <c r="L143" s="406" t="s">
        <v>303</v>
      </c>
      <c r="M143" s="337"/>
      <c r="N143" s="337"/>
      <c r="O143" s="338"/>
      <c r="P143" s="339" t="s">
        <v>357</v>
      </c>
      <c r="Q143" s="405"/>
      <c r="R143" s="405"/>
      <c r="S143" s="343"/>
      <c r="T143" s="406" t="s">
        <v>342</v>
      </c>
      <c r="U143" s="337"/>
      <c r="V143" s="337"/>
      <c r="W143" s="338"/>
      <c r="X143" s="339" t="s">
        <v>313</v>
      </c>
      <c r="Y143" s="405"/>
      <c r="Z143" s="405"/>
      <c r="AA143" s="343"/>
      <c r="AB143" s="406" t="s">
        <v>343</v>
      </c>
      <c r="AC143" s="337"/>
      <c r="AD143" s="337"/>
      <c r="AE143" s="338"/>
      <c r="AF143" s="339" t="s">
        <v>333</v>
      </c>
      <c r="AG143" s="405"/>
      <c r="AH143" s="405"/>
      <c r="AI143" s="343"/>
    </row>
    <row r="144" ht="15.75" spans="1:35">
      <c r="A144" s="359"/>
      <c r="B144" s="335"/>
      <c r="C144" s="336"/>
      <c r="D144" s="338" t="s">
        <v>21</v>
      </c>
      <c r="E144" s="341" t="s">
        <v>344</v>
      </c>
      <c r="F144" s="341" t="s">
        <v>345</v>
      </c>
      <c r="G144" s="342" t="s">
        <v>346</v>
      </c>
      <c r="H144" s="343" t="s">
        <v>21</v>
      </c>
      <c r="I144" s="407" t="s">
        <v>344</v>
      </c>
      <c r="J144" s="407" t="s">
        <v>345</v>
      </c>
      <c r="K144" s="408" t="s">
        <v>346</v>
      </c>
      <c r="L144" s="338" t="s">
        <v>21</v>
      </c>
      <c r="M144" s="341" t="s">
        <v>344</v>
      </c>
      <c r="N144" s="341" t="s">
        <v>345</v>
      </c>
      <c r="O144" s="342" t="s">
        <v>346</v>
      </c>
      <c r="P144" s="343" t="s">
        <v>21</v>
      </c>
      <c r="Q144" s="407" t="s">
        <v>344</v>
      </c>
      <c r="R144" s="407" t="s">
        <v>345</v>
      </c>
      <c r="S144" s="408" t="s">
        <v>346</v>
      </c>
      <c r="T144" s="338" t="s">
        <v>21</v>
      </c>
      <c r="U144" s="341" t="s">
        <v>344</v>
      </c>
      <c r="V144" s="341" t="s">
        <v>345</v>
      </c>
      <c r="W144" s="342" t="s">
        <v>346</v>
      </c>
      <c r="X144" s="343" t="s">
        <v>21</v>
      </c>
      <c r="Y144" s="407" t="s">
        <v>344</v>
      </c>
      <c r="Z144" s="407" t="s">
        <v>345</v>
      </c>
      <c r="AA144" s="408" t="s">
        <v>346</v>
      </c>
      <c r="AB144" s="338" t="s">
        <v>21</v>
      </c>
      <c r="AC144" s="341" t="s">
        <v>344</v>
      </c>
      <c r="AD144" s="341" t="s">
        <v>345</v>
      </c>
      <c r="AE144" s="342" t="s">
        <v>346</v>
      </c>
      <c r="AF144" s="343" t="s">
        <v>21</v>
      </c>
      <c r="AG144" s="407" t="s">
        <v>344</v>
      </c>
      <c r="AH144" s="407" t="s">
        <v>345</v>
      </c>
      <c r="AI144" s="408" t="s">
        <v>346</v>
      </c>
    </row>
    <row r="145" ht="15.75" spans="1:35">
      <c r="A145" s="360" t="str">
        <f>VLOOKUP($B$1,{"一年级",1;"二年级",2;"三年级",3;"四年级",4;"五年级",5;"六年级",6},2,0)&amp;"12"</f>
        <v>112</v>
      </c>
      <c r="B145" s="335"/>
      <c r="C145" s="336"/>
      <c r="D145" s="345" t="s">
        <v>41</v>
      </c>
      <c r="E145" s="277">
        <f ca="1">IFERROR(COUNTIFS(INDIRECT($B$1&amp;"!E:E"),1,INDIRECT($B$1&amp;"!O:O"),D145,INDIRECT($B$1&amp;"!A:A"),$A$145),"")</f>
        <v>0</v>
      </c>
      <c r="F145" s="277">
        <f ca="1">IFERROR(COUNTIFS(INDIRECT($B$1&amp;"!E:E"),2,INDIRECT($B$1&amp;"!O:O"),D145,INDIRECT($B$1&amp;"!A:A"),$A$145),"")</f>
        <v>0</v>
      </c>
      <c r="G145" s="346">
        <f ca="1" t="shared" ref="G145:G149" si="180">IFERROR(SUM(E145:F145),"")</f>
        <v>0</v>
      </c>
      <c r="H145" s="347" t="s">
        <v>31</v>
      </c>
      <c r="I145" s="381">
        <f ca="1">IFERROR(COUNTIFS(INDIRECT($B$1&amp;"!E:E"),1,INDIRECT($B$1&amp;"!R:R"),H145,INDIRECT($B$1&amp;"!A:A"),$A$145),"")</f>
        <v>0</v>
      </c>
      <c r="J145" s="381">
        <f ca="1">IFERROR(COUNTIFS(INDIRECT($B$1&amp;"!E:E"),2,INDIRECT($B$1&amp;"!R:R"),H145,INDIRECT($B$1&amp;"!A:A"),$A$145),"")</f>
        <v>0</v>
      </c>
      <c r="K145" s="409">
        <f ca="1" t="shared" ref="K145:K149" si="181">IFERROR(SUM(I145:J145),"")</f>
        <v>0</v>
      </c>
      <c r="L145" s="345" t="s">
        <v>31</v>
      </c>
      <c r="M145" s="382">
        <f ca="1">IFERROR(COUNTIFS(INDIRECT($B$1&amp;"!E:E"),1,INDIRECT($B$1&amp;"!T:T"),L145,INDIRECT($B$1&amp;"!A:A"),$A$145),"")</f>
        <v>0</v>
      </c>
      <c r="N145" s="382">
        <f ca="1">IFERROR(COUNTIFS(INDIRECT($B$1&amp;"!E:E"),2,INDIRECT($B$1&amp;"!T:T"),L145,INDIRECT($B$1&amp;"!A:A"),$A$145),"")</f>
        <v>0</v>
      </c>
      <c r="O145" s="346">
        <f ca="1" t="shared" ref="O145:O149" si="182">IFERROR(SUM(M145:N145),"")</f>
        <v>0</v>
      </c>
      <c r="P145" s="347" t="s">
        <v>31</v>
      </c>
      <c r="Q145" s="381">
        <f ca="1">IFERROR(COUNTIFS(INDIRECT($B$1&amp;"!E:E"),1,INDIRECT($B$1&amp;"!V:V"),P145,INDIRECT($B$1&amp;"!A:A"),$A$145),"")</f>
        <v>0</v>
      </c>
      <c r="R145" s="381">
        <f ca="1">IFERROR(COUNTIFS(INDIRECT($B$1&amp;"!E:E"),2,INDIRECT($B$1&amp;"!V:V"),P145,INDIRECT($B$1&amp;"!A:A"),$A$145),"")</f>
        <v>0</v>
      </c>
      <c r="S145" s="409">
        <f ca="1" t="shared" ref="S145:S149" si="183">IFERROR(SUM(Q145:R145),"")</f>
        <v>0</v>
      </c>
      <c r="T145" s="345" t="s">
        <v>31</v>
      </c>
      <c r="U145" s="382">
        <f ca="1">IFERROR(COUNTIFS(INDIRECT($B$1&amp;"!E:E"),1,INDIRECT($B$1&amp;"!X:X"),T145,INDIRECT($B$1&amp;"!A:A"),$A$145),"")</f>
        <v>0</v>
      </c>
      <c r="V145" s="382">
        <f ca="1">IFERROR(COUNTIFS(INDIRECT($B$1&amp;"!E:E"),2,INDIRECT($B$1&amp;"!X:X"),T145,INDIRECT($B$1&amp;"!A:A"),$A$145),"")</f>
        <v>0</v>
      </c>
      <c r="W145" s="346">
        <f ca="1" t="shared" ref="W145:W149" si="184">IFERROR(SUM(U145:V145),"")</f>
        <v>0</v>
      </c>
      <c r="X145" s="347" t="s">
        <v>31</v>
      </c>
      <c r="Y145" s="381">
        <f ca="1">IFERROR(COUNTIFS(INDIRECT($B$1&amp;"!E:E"),1,INDIRECT($B$1&amp;"!Z:Z"),X145,INDIRECT($B$1&amp;"!A:A"),$A$145),"")</f>
        <v>0</v>
      </c>
      <c r="Z145" s="381">
        <f ca="1">IFERROR(COUNTIFS(INDIRECT($B$1&amp;"!E:E"),2,INDIRECT($B$1&amp;"!Z:Z"),X145,INDIRECT($B$1&amp;"!A:A"),$A$145),"")</f>
        <v>0</v>
      </c>
      <c r="AA145" s="409">
        <f ca="1" t="shared" ref="AA145:AA149" si="185">IFERROR(SUM(Y145:Z145),"")</f>
        <v>0</v>
      </c>
      <c r="AB145" s="345" t="s">
        <v>31</v>
      </c>
      <c r="AC145" s="277">
        <f ca="1">IFERROR(COUNTIFS(INDIRECT($B$1&amp;"!E:E"),1,INDIRECT($B$1&amp;"!AB:AB"),AB145,INDIRECT($B$1&amp;"!A:A"),$A$145),"")</f>
        <v>0</v>
      </c>
      <c r="AD145" s="277">
        <f ca="1">IFERROR(COUNTIFS(INDIRECT($B$1&amp;"!E:E"),2,INDIRECT($B$1&amp;"!AB:AB"),AB145,INDIRECT($B$1&amp;"!A:A"),$A$145),"")</f>
        <v>0</v>
      </c>
      <c r="AE145" s="346">
        <f ca="1" t="shared" ref="AE145:AE149" si="186">IFERROR(SUM(AC145:AD145),"")</f>
        <v>0</v>
      </c>
      <c r="AF145" s="347" t="s">
        <v>31</v>
      </c>
      <c r="AG145" s="381">
        <f ca="1">IFERROR(COUNTIFS(INDIRECT($B$1&amp;"!E:E"),1,INDIRECT($B$1&amp;"!AF:AF"),AF145,INDIRECT($B$1&amp;"!A:A"),$A$145),"")</f>
        <v>0</v>
      </c>
      <c r="AH145" s="381">
        <f ca="1">IFERROR(COUNTIFS(INDIRECT($B$1&amp;"!E:E"),2,INDIRECT($B$1&amp;"!AF:AF"),AF145,INDIRECT($B$1&amp;"!A:A"),$A$145),"")</f>
        <v>0</v>
      </c>
      <c r="AI145" s="409">
        <f ca="1" t="shared" ref="AI145:AI149" si="187">IFERROR(SUM(AG145:AH145),"")</f>
        <v>0</v>
      </c>
    </row>
    <row r="146" ht="15.75" spans="1:35">
      <c r="A146" s="361"/>
      <c r="B146" s="335"/>
      <c r="C146" s="336"/>
      <c r="D146" s="345" t="s">
        <v>65</v>
      </c>
      <c r="E146" s="277">
        <f ca="1">IFERROR(COUNTIFS(INDIRECT($B$1&amp;"!E:E"),1,INDIRECT($B$1&amp;"!O:O"),D146,INDIRECT($B$1&amp;"!A:A"),$A$145),"")</f>
        <v>0</v>
      </c>
      <c r="F146" s="277">
        <f ca="1">IFERROR(COUNTIFS(INDIRECT($B$1&amp;"!E:E"),2,INDIRECT($B$1&amp;"!O:O"),D146,INDIRECT($B$1&amp;"!A:A"),$A$145),"")</f>
        <v>0</v>
      </c>
      <c r="G146" s="346">
        <f ca="1" t="shared" si="180"/>
        <v>0</v>
      </c>
      <c r="H146" s="347" t="s">
        <v>68</v>
      </c>
      <c r="I146" s="381">
        <f ca="1">IFERROR(COUNTIFS(INDIRECT($B$1&amp;"!E:E"),1,INDIRECT($B$1&amp;"!R:R"),H146,INDIRECT($B$1&amp;"!A:A"),$A$145),"")</f>
        <v>0</v>
      </c>
      <c r="J146" s="381">
        <f ca="1">IFERROR(COUNTIFS(INDIRECT($B$1&amp;"!E:E"),2,INDIRECT($B$1&amp;"!R:R"),H146,INDIRECT($B$1&amp;"!A:A"),$A$145),"")</f>
        <v>0</v>
      </c>
      <c r="K146" s="409">
        <f ca="1" t="shared" si="181"/>
        <v>0</v>
      </c>
      <c r="L146" s="345" t="s">
        <v>68</v>
      </c>
      <c r="M146" s="382">
        <f ca="1">IFERROR(COUNTIFS(INDIRECT($B$1&amp;"!E:E"),1,INDIRECT($B$1&amp;"!T:T"),L146,INDIRECT($B$1&amp;"!A:A"),$A$145),"")</f>
        <v>0</v>
      </c>
      <c r="N146" s="382">
        <f ca="1">IFERROR(COUNTIFS(INDIRECT($B$1&amp;"!E:E"),2,INDIRECT($B$1&amp;"!T:T"),L146,INDIRECT($B$1&amp;"!A:A"),$A$145),"")</f>
        <v>0</v>
      </c>
      <c r="O146" s="346">
        <f ca="1" t="shared" si="182"/>
        <v>0</v>
      </c>
      <c r="P146" s="347" t="s">
        <v>68</v>
      </c>
      <c r="Q146" s="381">
        <f ca="1">IFERROR(COUNTIFS(INDIRECT($B$1&amp;"!E:E"),1,INDIRECT($B$1&amp;"!V:V"),P146,INDIRECT($B$1&amp;"!A:A"),$A$145),"")</f>
        <v>0</v>
      </c>
      <c r="R146" s="381">
        <f ca="1">IFERROR(COUNTIFS(INDIRECT($B$1&amp;"!E:E"),2,INDIRECT($B$1&amp;"!V:V"),P146,INDIRECT($B$1&amp;"!A:A"),$A$145),"")</f>
        <v>0</v>
      </c>
      <c r="S146" s="409">
        <f ca="1" t="shared" si="183"/>
        <v>0</v>
      </c>
      <c r="T146" s="345" t="s">
        <v>68</v>
      </c>
      <c r="U146" s="382">
        <f ca="1">IFERROR(COUNTIFS(INDIRECT($B$1&amp;"!E:E"),1,INDIRECT($B$1&amp;"!X:X"),T146,INDIRECT($B$1&amp;"!A:A"),$A$145),"")</f>
        <v>0</v>
      </c>
      <c r="V146" s="382">
        <f ca="1">IFERROR(COUNTIFS(INDIRECT($B$1&amp;"!E:E"),2,INDIRECT($B$1&amp;"!X:X"),T146,INDIRECT($B$1&amp;"!A:A"),$A$145),"")</f>
        <v>0</v>
      </c>
      <c r="W146" s="346">
        <f ca="1" t="shared" si="184"/>
        <v>0</v>
      </c>
      <c r="X146" s="347" t="s">
        <v>68</v>
      </c>
      <c r="Y146" s="381">
        <f ca="1">IFERROR(COUNTIFS(INDIRECT($B$1&amp;"!E:E"),1,INDIRECT($B$1&amp;"!Z:Z"),X146,INDIRECT($B$1&amp;"!A:A"),$A$145),"")</f>
        <v>0</v>
      </c>
      <c r="Z146" s="381">
        <f ca="1">IFERROR(COUNTIFS(INDIRECT($B$1&amp;"!E:E"),2,INDIRECT($B$1&amp;"!Z:Z"),X146,INDIRECT($B$1&amp;"!A:A"),$A$145),"")</f>
        <v>0</v>
      </c>
      <c r="AA146" s="409">
        <f ca="1" t="shared" si="185"/>
        <v>0</v>
      </c>
      <c r="AB146" s="345" t="s">
        <v>68</v>
      </c>
      <c r="AC146" s="277">
        <f ca="1">IFERROR(COUNTIFS(INDIRECT($B$1&amp;"!E:E"),1,INDIRECT($B$1&amp;"!AB:AB"),AB146,INDIRECT($B$1&amp;"!A:A"),$A$145),"")</f>
        <v>0</v>
      </c>
      <c r="AD146" s="277">
        <f ca="1">IFERROR(COUNTIFS(INDIRECT($B$1&amp;"!E:E"),2,INDIRECT($B$1&amp;"!AB:AB"),AB146,INDIRECT($B$1&amp;"!A:A"),$A$145),"")</f>
        <v>0</v>
      </c>
      <c r="AE146" s="346">
        <f ca="1" t="shared" si="186"/>
        <v>0</v>
      </c>
      <c r="AF146" s="347" t="s">
        <v>68</v>
      </c>
      <c r="AG146" s="381">
        <f ca="1">IFERROR(COUNTIFS(INDIRECT($B$1&amp;"!E:E"),1,INDIRECT($B$1&amp;"!AF:AF"),AF146,INDIRECT($B$1&amp;"!A:A"),$A$145),"")</f>
        <v>0</v>
      </c>
      <c r="AH146" s="381">
        <f ca="1">IFERROR(COUNTIFS(INDIRECT($B$1&amp;"!E:E"),2,INDIRECT($B$1&amp;"!AF:AF"),AF146,INDIRECT($B$1&amp;"!A:A"),$A$145),"")</f>
        <v>0</v>
      </c>
      <c r="AI146" s="409">
        <f ca="1" t="shared" si="187"/>
        <v>0</v>
      </c>
    </row>
    <row r="147" ht="15.75" spans="1:35">
      <c r="A147" s="361"/>
      <c r="B147" s="349" t="s">
        <v>358</v>
      </c>
      <c r="C147" s="336">
        <f ca="1">IFERROR(COUNTIFS(INDIRECT($B$1&amp;"!A:A"),A145,INDIRECT($B$1&amp;"!E:E"),"1"),"")</f>
        <v>0</v>
      </c>
      <c r="D147" s="345" t="s">
        <v>53</v>
      </c>
      <c r="E147" s="277">
        <f ca="1">IFERROR(COUNTIFS(INDIRECT($B$1&amp;"!E:E"),1,INDIRECT($B$1&amp;"!O:O"),D147,INDIRECT($B$1&amp;"!A:A"),$A$145),"")</f>
        <v>0</v>
      </c>
      <c r="F147" s="277">
        <f ca="1">IFERROR(COUNTIFS(INDIRECT($B$1&amp;"!E:E"),2,INDIRECT($B$1&amp;"!O:O"),D147,INDIRECT($B$1&amp;"!A:A"),$A$145),"")</f>
        <v>0</v>
      </c>
      <c r="G147" s="346">
        <f ca="1" t="shared" si="180"/>
        <v>0</v>
      </c>
      <c r="H147" s="347" t="s">
        <v>86</v>
      </c>
      <c r="I147" s="381">
        <f ca="1">IFERROR(COUNTIFS(INDIRECT($B$1&amp;"!E:E"),1,INDIRECT($B$1&amp;"!R:R"),H147,INDIRECT($B$1&amp;"!A:A"),$A$145),"")</f>
        <v>0</v>
      </c>
      <c r="J147" s="381">
        <f ca="1">IFERROR(COUNTIFS(INDIRECT($B$1&amp;"!E:E"),2,INDIRECT($B$1&amp;"!R:R"),H147,INDIRECT($B$1&amp;"!A:A"),$A$145),"")</f>
        <v>0</v>
      </c>
      <c r="K147" s="409">
        <f ca="1" t="shared" si="181"/>
        <v>0</v>
      </c>
      <c r="L147" s="345" t="s">
        <v>86</v>
      </c>
      <c r="M147" s="382">
        <f ca="1">IFERROR(COUNTIFS(INDIRECT($B$1&amp;"!E:E"),1,INDIRECT($B$1&amp;"!T:T"),L147,INDIRECT($B$1&amp;"!A:A"),$A$145),"")</f>
        <v>0</v>
      </c>
      <c r="N147" s="382">
        <f ca="1">IFERROR(COUNTIFS(INDIRECT($B$1&amp;"!E:E"),2,INDIRECT($B$1&amp;"!T:T"),L147,INDIRECT($B$1&amp;"!A:A"),$A$145),"")</f>
        <v>0</v>
      </c>
      <c r="O147" s="346">
        <f ca="1" t="shared" si="182"/>
        <v>0</v>
      </c>
      <c r="P147" s="347" t="s">
        <v>86</v>
      </c>
      <c r="Q147" s="381">
        <f ca="1">IFERROR(COUNTIFS(INDIRECT($B$1&amp;"!E:E"),1,INDIRECT($B$1&amp;"!V:V"),P147,INDIRECT($B$1&amp;"!A:A"),$A$145),"")</f>
        <v>0</v>
      </c>
      <c r="R147" s="381">
        <f ca="1">IFERROR(COUNTIFS(INDIRECT($B$1&amp;"!E:E"),2,INDIRECT($B$1&amp;"!V:V"),P147,INDIRECT($B$1&amp;"!A:A"),$A$145),"")</f>
        <v>0</v>
      </c>
      <c r="S147" s="409">
        <f ca="1" t="shared" si="183"/>
        <v>0</v>
      </c>
      <c r="T147" s="345" t="s">
        <v>86</v>
      </c>
      <c r="U147" s="382">
        <f ca="1">IFERROR(COUNTIFS(INDIRECT($B$1&amp;"!E:E"),1,INDIRECT($B$1&amp;"!X:X"),T147,INDIRECT($B$1&amp;"!A:A"),$A$145),"")</f>
        <v>0</v>
      </c>
      <c r="V147" s="382">
        <f ca="1">IFERROR(COUNTIFS(INDIRECT($B$1&amp;"!E:E"),2,INDIRECT($B$1&amp;"!X:X"),T147,INDIRECT($B$1&amp;"!A:A"),$A$145),"")</f>
        <v>0</v>
      </c>
      <c r="W147" s="346">
        <f ca="1" t="shared" si="184"/>
        <v>0</v>
      </c>
      <c r="X147" s="347" t="s">
        <v>86</v>
      </c>
      <c r="Y147" s="381">
        <f ca="1">IFERROR(COUNTIFS(INDIRECT($B$1&amp;"!E:E"),1,INDIRECT($B$1&amp;"!Z:Z"),X147,INDIRECT($B$1&amp;"!A:A"),$A$145),"")</f>
        <v>0</v>
      </c>
      <c r="Z147" s="381">
        <f ca="1">IFERROR(COUNTIFS(INDIRECT($B$1&amp;"!E:E"),2,INDIRECT($B$1&amp;"!Z:Z"),X147,INDIRECT($B$1&amp;"!A:A"),$A$145),"")</f>
        <v>0</v>
      </c>
      <c r="AA147" s="409">
        <f ca="1" t="shared" si="185"/>
        <v>0</v>
      </c>
      <c r="AB147" s="345" t="s">
        <v>86</v>
      </c>
      <c r="AC147" s="277">
        <f ca="1">IFERROR(COUNTIFS(INDIRECT($B$1&amp;"!E:E"),1,INDIRECT($B$1&amp;"!AB:AB"),AB147,INDIRECT($B$1&amp;"!A:A"),$A$145),"")</f>
        <v>0</v>
      </c>
      <c r="AD147" s="277">
        <f ca="1">IFERROR(COUNTIFS(INDIRECT($B$1&amp;"!E:E"),2,INDIRECT($B$1&amp;"!AB:AB"),AB147,INDIRECT($B$1&amp;"!A:A"),$A$145),"")</f>
        <v>0</v>
      </c>
      <c r="AE147" s="346">
        <f ca="1" t="shared" si="186"/>
        <v>0</v>
      </c>
      <c r="AF147" s="347" t="s">
        <v>86</v>
      </c>
      <c r="AG147" s="381">
        <f ca="1">IFERROR(COUNTIFS(INDIRECT($B$1&amp;"!E:E"),1,INDIRECT($B$1&amp;"!AF:AF"),AF147,INDIRECT($B$1&amp;"!A:A"),$A$145),"")</f>
        <v>0</v>
      </c>
      <c r="AH147" s="381">
        <f ca="1">IFERROR(COUNTIFS(INDIRECT($B$1&amp;"!E:E"),2,INDIRECT($B$1&amp;"!AF:AF"),AF147,INDIRECT($B$1&amp;"!A:A"),$A$145),"")</f>
        <v>0</v>
      </c>
      <c r="AI147" s="409">
        <f ca="1" t="shared" si="187"/>
        <v>0</v>
      </c>
    </row>
    <row r="148" ht="15.75" spans="1:35">
      <c r="A148" s="361"/>
      <c r="B148" s="349"/>
      <c r="C148" s="336"/>
      <c r="D148" s="345" t="s">
        <v>76</v>
      </c>
      <c r="E148" s="277">
        <f ca="1">IFERROR(COUNTIFS(INDIRECT($B$1&amp;"!E:E"),1,INDIRECT($B$1&amp;"!O:O"),D148,INDIRECT($B$1&amp;"!A:A"),$A$145),"")</f>
        <v>0</v>
      </c>
      <c r="F148" s="277">
        <f ca="1">IFERROR(COUNTIFS(INDIRECT($B$1&amp;"!E:E"),2,INDIRECT($B$1&amp;"!O:O"),D148,INDIRECT($B$1&amp;"!A:A"),$A$145),"")</f>
        <v>0</v>
      </c>
      <c r="G148" s="346">
        <f ca="1" t="shared" si="180"/>
        <v>0</v>
      </c>
      <c r="H148" s="347" t="s">
        <v>153</v>
      </c>
      <c r="I148" s="381">
        <f ca="1">IFERROR(COUNTIFS(INDIRECT($B$1&amp;"!E:E"),1,INDIRECT($B$1&amp;"!R:R"),H148,INDIRECT($B$1&amp;"!A:A"),$A$145),"")</f>
        <v>0</v>
      </c>
      <c r="J148" s="381">
        <f ca="1">IFERROR(COUNTIFS(INDIRECT($B$1&amp;"!E:E"),2,INDIRECT($B$1&amp;"!R:R"),H148,INDIRECT($B$1&amp;"!A:A"),$A$145),"")</f>
        <v>0</v>
      </c>
      <c r="K148" s="409">
        <f ca="1" t="shared" si="181"/>
        <v>0</v>
      </c>
      <c r="L148" s="345" t="s">
        <v>153</v>
      </c>
      <c r="M148" s="382">
        <f ca="1">IFERROR(COUNTIFS(INDIRECT($B$1&amp;"!E:E"),1,INDIRECT($B$1&amp;"!T:T"),L148,INDIRECT($B$1&amp;"!A:A"),$A$145),"")</f>
        <v>0</v>
      </c>
      <c r="N148" s="382">
        <f ca="1">IFERROR(COUNTIFS(INDIRECT($B$1&amp;"!E:E"),2,INDIRECT($B$1&amp;"!T:T"),L148,INDIRECT($B$1&amp;"!A:A"),$A$145),"")</f>
        <v>0</v>
      </c>
      <c r="O148" s="346">
        <f ca="1" t="shared" si="182"/>
        <v>0</v>
      </c>
      <c r="P148" s="347" t="s">
        <v>153</v>
      </c>
      <c r="Q148" s="381">
        <f ca="1">IFERROR(COUNTIFS(INDIRECT($B$1&amp;"!E:E"),1,INDIRECT($B$1&amp;"!V:V"),P148,INDIRECT($B$1&amp;"!A:A"),$A$145),"")</f>
        <v>0</v>
      </c>
      <c r="R148" s="381">
        <f ca="1">IFERROR(COUNTIFS(INDIRECT($B$1&amp;"!E:E"),2,INDIRECT($B$1&amp;"!V:V"),P148,INDIRECT($B$1&amp;"!A:A"),$A$145),"")</f>
        <v>0</v>
      </c>
      <c r="S148" s="409">
        <f ca="1" t="shared" si="183"/>
        <v>0</v>
      </c>
      <c r="T148" s="345" t="s">
        <v>153</v>
      </c>
      <c r="U148" s="382">
        <f ca="1">IFERROR(COUNTIFS(INDIRECT($B$1&amp;"!E:E"),1,INDIRECT($B$1&amp;"!X:X"),T148,INDIRECT($B$1&amp;"!A:A"),$A$145),"")</f>
        <v>0</v>
      </c>
      <c r="V148" s="382">
        <f ca="1">IFERROR(COUNTIFS(INDIRECT($B$1&amp;"!E:E"),2,INDIRECT($B$1&amp;"!X:X"),T148,INDIRECT($B$1&amp;"!A:A"),$A$145),"")</f>
        <v>0</v>
      </c>
      <c r="W148" s="346">
        <f ca="1" t="shared" si="184"/>
        <v>0</v>
      </c>
      <c r="X148" s="347" t="s">
        <v>153</v>
      </c>
      <c r="Y148" s="381">
        <f ca="1">IFERROR(COUNTIFS(INDIRECT($B$1&amp;"!E:E"),1,INDIRECT($B$1&amp;"!Z:Z"),X148,INDIRECT($B$1&amp;"!A:A"),$A$145),"")</f>
        <v>0</v>
      </c>
      <c r="Z148" s="381">
        <f ca="1">IFERROR(COUNTIFS(INDIRECT($B$1&amp;"!E:E"),2,INDIRECT($B$1&amp;"!Z:Z"),X148,INDIRECT($B$1&amp;"!A:A"),$A$145),"")</f>
        <v>0</v>
      </c>
      <c r="AA148" s="409">
        <f ca="1" t="shared" si="185"/>
        <v>0</v>
      </c>
      <c r="AB148" s="345" t="s">
        <v>153</v>
      </c>
      <c r="AC148" s="277">
        <f ca="1">IFERROR(COUNTIFS(INDIRECT($B$1&amp;"!E:E"),1,INDIRECT($B$1&amp;"!AB:AB"),AB148,INDIRECT($B$1&amp;"!A:A"),$A$145),"")</f>
        <v>0</v>
      </c>
      <c r="AD148" s="277">
        <f ca="1">IFERROR(COUNTIFS(INDIRECT($B$1&amp;"!E:E"),2,INDIRECT($B$1&amp;"!AB:AB"),AB148,INDIRECT($B$1&amp;"!A:A"),$A$145),"")</f>
        <v>0</v>
      </c>
      <c r="AE148" s="346">
        <f ca="1" t="shared" si="186"/>
        <v>0</v>
      </c>
      <c r="AF148" s="347" t="s">
        <v>153</v>
      </c>
      <c r="AG148" s="381">
        <f ca="1">IFERROR(COUNTIFS(INDIRECT($B$1&amp;"!E:E"),1,INDIRECT($B$1&amp;"!AF:AF"),AF148,INDIRECT($B$1&amp;"!A:A"),$A$145),"")</f>
        <v>0</v>
      </c>
      <c r="AH148" s="381">
        <f ca="1">IFERROR(COUNTIFS(INDIRECT($B$1&amp;"!E:E"),2,INDIRECT($B$1&amp;"!AF:AF"),AF148,INDIRECT($B$1&amp;"!A:A"),$A$145),"")</f>
        <v>0</v>
      </c>
      <c r="AI148" s="409">
        <f ca="1" t="shared" si="187"/>
        <v>0</v>
      </c>
    </row>
    <row r="149" ht="15.75" spans="1:35">
      <c r="A149" s="361"/>
      <c r="B149" s="349" t="s">
        <v>359</v>
      </c>
      <c r="C149" s="336">
        <f ca="1">IFERROR(COUNTIFS(INDIRECT($B$1&amp;"!A:A"),A145,INDIRECT($B$1&amp;"!E:E"),"2"),"")</f>
        <v>0</v>
      </c>
      <c r="D149" s="350" t="s">
        <v>347</v>
      </c>
      <c r="E149" s="277">
        <f ca="1" t="shared" ref="E149:J149" si="188">SUM(E145:E148)</f>
        <v>0</v>
      </c>
      <c r="F149" s="277">
        <f ca="1" t="shared" si="188"/>
        <v>0</v>
      </c>
      <c r="G149" s="346">
        <f ca="1" t="shared" si="180"/>
        <v>0</v>
      </c>
      <c r="H149" s="351" t="s">
        <v>347</v>
      </c>
      <c r="I149" s="278">
        <f ca="1" t="shared" si="188"/>
        <v>0</v>
      </c>
      <c r="J149" s="278">
        <f ca="1" t="shared" si="188"/>
        <v>0</v>
      </c>
      <c r="K149" s="409">
        <f ca="1" t="shared" si="181"/>
        <v>0</v>
      </c>
      <c r="L149" s="350" t="s">
        <v>347</v>
      </c>
      <c r="M149" s="277">
        <f ca="1" t="shared" ref="M149:R149" si="189">SUM(M145:M148)</f>
        <v>0</v>
      </c>
      <c r="N149" s="277">
        <f ca="1" t="shared" si="189"/>
        <v>0</v>
      </c>
      <c r="O149" s="346">
        <f ca="1" t="shared" si="182"/>
        <v>0</v>
      </c>
      <c r="P149" s="351" t="s">
        <v>347</v>
      </c>
      <c r="Q149" s="278">
        <f ca="1" t="shared" si="189"/>
        <v>0</v>
      </c>
      <c r="R149" s="278">
        <f ca="1" t="shared" si="189"/>
        <v>0</v>
      </c>
      <c r="S149" s="409">
        <f ca="1" t="shared" si="183"/>
        <v>0</v>
      </c>
      <c r="T149" s="350" t="s">
        <v>347</v>
      </c>
      <c r="U149" s="277">
        <f ca="1" t="shared" ref="U149:Z149" si="190">SUM(U145:U148)</f>
        <v>0</v>
      </c>
      <c r="V149" s="277">
        <f ca="1" t="shared" si="190"/>
        <v>0</v>
      </c>
      <c r="W149" s="346">
        <f ca="1" t="shared" si="184"/>
        <v>0</v>
      </c>
      <c r="X149" s="351" t="s">
        <v>347</v>
      </c>
      <c r="Y149" s="278">
        <f ca="1" t="shared" si="190"/>
        <v>0</v>
      </c>
      <c r="Z149" s="278">
        <f ca="1" t="shared" si="190"/>
        <v>0</v>
      </c>
      <c r="AA149" s="409">
        <f ca="1" t="shared" si="185"/>
        <v>0</v>
      </c>
      <c r="AB149" s="350" t="s">
        <v>347</v>
      </c>
      <c r="AC149" s="277">
        <f ca="1" t="shared" ref="AC149:AH149" si="191">SUM(AC145:AC148)</f>
        <v>0</v>
      </c>
      <c r="AD149" s="277">
        <f ca="1" t="shared" si="191"/>
        <v>0</v>
      </c>
      <c r="AE149" s="346">
        <f ca="1" t="shared" si="186"/>
        <v>0</v>
      </c>
      <c r="AF149" s="351" t="s">
        <v>347</v>
      </c>
      <c r="AG149" s="278">
        <f ca="1" t="shared" si="191"/>
        <v>0</v>
      </c>
      <c r="AH149" s="278">
        <f ca="1" t="shared" si="191"/>
        <v>0</v>
      </c>
      <c r="AI149" s="409">
        <f ca="1" t="shared" si="187"/>
        <v>0</v>
      </c>
    </row>
    <row r="150" ht="15.75" spans="1:35">
      <c r="A150" s="362"/>
      <c r="B150" s="353"/>
      <c r="C150" s="336"/>
      <c r="D150" s="354" t="s">
        <v>348</v>
      </c>
      <c r="E150" s="355">
        <f ca="1">IFERROR(IF(SUM(E145:E148)=0,0,E148/SUM(E145:E148)),"")</f>
        <v>0</v>
      </c>
      <c r="F150" s="355">
        <f ca="1">IFERROR(IF(SUM(F145:F148)=0,0,F148/SUM(F145:F148)),"")</f>
        <v>0</v>
      </c>
      <c r="G150" s="356">
        <f ca="1">IFERROR(SUM(E148:F148)/SUM(E145:F148),0)</f>
        <v>0</v>
      </c>
      <c r="H150" s="357" t="s">
        <v>337</v>
      </c>
      <c r="I150" s="410">
        <f ca="1" t="shared" ref="I150:N150" si="192">IFERROR(IF(SUM(I145:I148)=0,0,SUM(I145:I146)/SUM(I145:I148)),"")</f>
        <v>0</v>
      </c>
      <c r="J150" s="410">
        <f ca="1" t="shared" si="192"/>
        <v>0</v>
      </c>
      <c r="K150" s="411">
        <f ca="1">IFERROR(SUM(I145:J146)/SUM(I145:J148),0)</f>
        <v>0</v>
      </c>
      <c r="L150" s="354" t="s">
        <v>337</v>
      </c>
      <c r="M150" s="355">
        <f ca="1" t="shared" si="192"/>
        <v>0</v>
      </c>
      <c r="N150" s="355">
        <f ca="1" t="shared" si="192"/>
        <v>0</v>
      </c>
      <c r="O150" s="356">
        <f ca="1">IFERROR(SUM(M145:N146)/SUM(M145:N148),0)</f>
        <v>0</v>
      </c>
      <c r="P150" s="357" t="s">
        <v>337</v>
      </c>
      <c r="Q150" s="410">
        <f ca="1" t="shared" ref="Q150:V150" si="193">IFERROR(IF(SUM(Q145:Q148)=0,0,SUM(Q145:Q146)/SUM(Q145:Q148)),"")</f>
        <v>0</v>
      </c>
      <c r="R150" s="410">
        <f ca="1" t="shared" si="193"/>
        <v>0</v>
      </c>
      <c r="S150" s="411">
        <f ca="1">IFERROR(SUM(Q145:R146)/SUM(Q145:R148),0)</f>
        <v>0</v>
      </c>
      <c r="T150" s="354" t="s">
        <v>337</v>
      </c>
      <c r="U150" s="355">
        <f ca="1" t="shared" si="193"/>
        <v>0</v>
      </c>
      <c r="V150" s="355">
        <f ca="1" t="shared" si="193"/>
        <v>0</v>
      </c>
      <c r="W150" s="356">
        <f ca="1">IFERROR(SUM(U145:V146)/SUM(U145:V148),0)</f>
        <v>0</v>
      </c>
      <c r="X150" s="357" t="s">
        <v>337</v>
      </c>
      <c r="Y150" s="410">
        <f ca="1" t="shared" ref="Y150:AD150" si="194">IFERROR(IF(SUM(Y145:Y148)=0,0,SUM(Y145:Y146)/SUM(Y145:Y148)),"")</f>
        <v>0</v>
      </c>
      <c r="Z150" s="410">
        <f ca="1" t="shared" si="194"/>
        <v>0</v>
      </c>
      <c r="AA150" s="411">
        <f ca="1">IFERROR(SUM(Y145:Z146)/SUM(Y145:Z148),0)</f>
        <v>0</v>
      </c>
      <c r="AB150" s="354" t="s">
        <v>337</v>
      </c>
      <c r="AC150" s="355">
        <f ca="1" t="shared" si="194"/>
        <v>0</v>
      </c>
      <c r="AD150" s="355">
        <f ca="1" t="shared" si="194"/>
        <v>0</v>
      </c>
      <c r="AE150" s="356">
        <f ca="1">IFERROR(SUM(AC145:AD146)/SUM(AC145:AD148),0)</f>
        <v>0</v>
      </c>
      <c r="AF150" s="357" t="s">
        <v>337</v>
      </c>
      <c r="AG150" s="410">
        <f ca="1">IFERROR(IF(SUM(AG145:AG148)=0,0,SUM(AG145:AG146)/SUM(AG145:AG148)),"")</f>
        <v>0</v>
      </c>
      <c r="AH150" s="410">
        <f ca="1">IFERROR(IF(SUM(AH145:AH148)=0,0,SUM(AH145:AH146)/SUM(AH145:AH148)),"")</f>
        <v>0</v>
      </c>
      <c r="AI150" s="411">
        <f ca="1">IFERROR(SUM(AG145:AH146)/SUM(AG145:AH148),0)</f>
        <v>0</v>
      </c>
    </row>
    <row r="151" ht="15.75"/>
    <row r="152" ht="15.75" spans="1:35">
      <c r="A152" s="358" t="s">
        <v>349</v>
      </c>
      <c r="B152" s="335" t="s">
        <v>356</v>
      </c>
      <c r="C152" s="336">
        <f ca="1">IFERROR(COUNTIFS(INDIRECT($B$1&amp;"!A:A"),A154,INDIRECT($B$1&amp;"!E:E"),"&lt;&gt;"),"")</f>
        <v>0</v>
      </c>
      <c r="D152" s="337" t="s">
        <v>317</v>
      </c>
      <c r="E152" s="337"/>
      <c r="F152" s="337"/>
      <c r="G152" s="338"/>
      <c r="H152" s="339" t="s">
        <v>302</v>
      </c>
      <c r="I152" s="405"/>
      <c r="J152" s="405"/>
      <c r="K152" s="343"/>
      <c r="L152" s="406" t="s">
        <v>303</v>
      </c>
      <c r="M152" s="337"/>
      <c r="N152" s="337"/>
      <c r="O152" s="338"/>
      <c r="P152" s="339" t="s">
        <v>357</v>
      </c>
      <c r="Q152" s="405"/>
      <c r="R152" s="405"/>
      <c r="S152" s="343"/>
      <c r="T152" s="406" t="s">
        <v>342</v>
      </c>
      <c r="U152" s="337"/>
      <c r="V152" s="337"/>
      <c r="W152" s="338"/>
      <c r="X152" s="339" t="s">
        <v>313</v>
      </c>
      <c r="Y152" s="405"/>
      <c r="Z152" s="405"/>
      <c r="AA152" s="343"/>
      <c r="AB152" s="406" t="s">
        <v>343</v>
      </c>
      <c r="AC152" s="337"/>
      <c r="AD152" s="337"/>
      <c r="AE152" s="338"/>
      <c r="AF152" s="339" t="s">
        <v>333</v>
      </c>
      <c r="AG152" s="405"/>
      <c r="AH152" s="405"/>
      <c r="AI152" s="343"/>
    </row>
    <row r="153" ht="15.75" spans="1:35">
      <c r="A153" s="359"/>
      <c r="B153" s="335"/>
      <c r="C153" s="336"/>
      <c r="D153" s="338" t="s">
        <v>21</v>
      </c>
      <c r="E153" s="341" t="s">
        <v>344</v>
      </c>
      <c r="F153" s="341" t="s">
        <v>345</v>
      </c>
      <c r="G153" s="342" t="s">
        <v>346</v>
      </c>
      <c r="H153" s="343" t="s">
        <v>21</v>
      </c>
      <c r="I153" s="407" t="s">
        <v>344</v>
      </c>
      <c r="J153" s="407" t="s">
        <v>345</v>
      </c>
      <c r="K153" s="408" t="s">
        <v>346</v>
      </c>
      <c r="L153" s="338" t="s">
        <v>21</v>
      </c>
      <c r="M153" s="341" t="s">
        <v>344</v>
      </c>
      <c r="N153" s="341" t="s">
        <v>345</v>
      </c>
      <c r="O153" s="342" t="s">
        <v>346</v>
      </c>
      <c r="P153" s="343" t="s">
        <v>21</v>
      </c>
      <c r="Q153" s="407" t="s">
        <v>344</v>
      </c>
      <c r="R153" s="407" t="s">
        <v>345</v>
      </c>
      <c r="S153" s="408" t="s">
        <v>346</v>
      </c>
      <c r="T153" s="338" t="s">
        <v>21</v>
      </c>
      <c r="U153" s="341" t="s">
        <v>344</v>
      </c>
      <c r="V153" s="341" t="s">
        <v>345</v>
      </c>
      <c r="W153" s="342" t="s">
        <v>346</v>
      </c>
      <c r="X153" s="343" t="s">
        <v>21</v>
      </c>
      <c r="Y153" s="407" t="s">
        <v>344</v>
      </c>
      <c r="Z153" s="407" t="s">
        <v>345</v>
      </c>
      <c r="AA153" s="408" t="s">
        <v>346</v>
      </c>
      <c r="AB153" s="338" t="s">
        <v>21</v>
      </c>
      <c r="AC153" s="341" t="s">
        <v>344</v>
      </c>
      <c r="AD153" s="341" t="s">
        <v>345</v>
      </c>
      <c r="AE153" s="342" t="s">
        <v>346</v>
      </c>
      <c r="AF153" s="343" t="s">
        <v>21</v>
      </c>
      <c r="AG153" s="407" t="s">
        <v>344</v>
      </c>
      <c r="AH153" s="407" t="s">
        <v>345</v>
      </c>
      <c r="AI153" s="408" t="s">
        <v>346</v>
      </c>
    </row>
    <row r="154" ht="15.75" spans="1:35">
      <c r="A154" s="360" t="str">
        <f>VLOOKUP($B$1,{"一年级",1;"二年级",2;"三年级",3;"四年级",4;"五年级",5;"六年级",6},2,0)&amp;"13"</f>
        <v>113</v>
      </c>
      <c r="B154" s="335"/>
      <c r="C154" s="336"/>
      <c r="D154" s="345" t="s">
        <v>41</v>
      </c>
      <c r="E154" s="277">
        <f ca="1">IFERROR(COUNTIFS(INDIRECT($B$1&amp;"!E:E"),1,INDIRECT($B$1&amp;"!O:O"),D154,INDIRECT($B$1&amp;"!A:A"),$A$154),"")</f>
        <v>0</v>
      </c>
      <c r="F154" s="277">
        <f ca="1">IFERROR(COUNTIFS(INDIRECT($B$1&amp;"!E:E"),2,INDIRECT($B$1&amp;"!O:O"),D154,INDIRECT($B$1&amp;"!A:A"),$A$154),"")</f>
        <v>0</v>
      </c>
      <c r="G154" s="346">
        <f ca="1" t="shared" ref="G154:G158" si="195">IFERROR(SUM(E154:F154),"")</f>
        <v>0</v>
      </c>
      <c r="H154" s="347" t="s">
        <v>31</v>
      </c>
      <c r="I154" s="381">
        <f ca="1">IFERROR(COUNTIFS(INDIRECT($B$1&amp;"!E:E"),1,INDIRECT($B$1&amp;"!R:R"),H154,INDIRECT($B$1&amp;"!A:A"),$A$154),"")</f>
        <v>0</v>
      </c>
      <c r="J154" s="381">
        <f ca="1">IFERROR(COUNTIFS(INDIRECT($B$1&amp;"!E:E"),2,INDIRECT($B$1&amp;"!R:R"),H154,INDIRECT($B$1&amp;"!A:A"),$A$154),"")</f>
        <v>0</v>
      </c>
      <c r="K154" s="409">
        <f ca="1" t="shared" ref="K154:K158" si="196">IFERROR(SUM(I154:J154),"")</f>
        <v>0</v>
      </c>
      <c r="L154" s="345" t="s">
        <v>31</v>
      </c>
      <c r="M154" s="382">
        <f ca="1">IFERROR(COUNTIFS(INDIRECT($B$1&amp;"!E:E"),1,INDIRECT($B$1&amp;"!T:T"),L154,INDIRECT($B$1&amp;"!A:A"),$A$154),"")</f>
        <v>0</v>
      </c>
      <c r="N154" s="382">
        <f ca="1">IFERROR(COUNTIFS(INDIRECT($B$1&amp;"!E:E"),2,INDIRECT($B$1&amp;"!T:T"),L154,INDIRECT($B$1&amp;"!A:A"),$A$154),"")</f>
        <v>0</v>
      </c>
      <c r="O154" s="346">
        <f ca="1" t="shared" ref="O154:O158" si="197">IFERROR(SUM(M154:N154),"")</f>
        <v>0</v>
      </c>
      <c r="P154" s="347" t="s">
        <v>31</v>
      </c>
      <c r="Q154" s="381">
        <f ca="1">IFERROR(COUNTIFS(INDIRECT($B$1&amp;"!E:E"),1,INDIRECT($B$1&amp;"!V:V"),P154,INDIRECT($B$1&amp;"!A:A"),$A$154),"")</f>
        <v>0</v>
      </c>
      <c r="R154" s="381">
        <f ca="1">IFERROR(COUNTIFS(INDIRECT($B$1&amp;"!E:E"),2,INDIRECT($B$1&amp;"!V:V"),P154,INDIRECT($B$1&amp;"!A:A"),$A$154),"")</f>
        <v>0</v>
      </c>
      <c r="S154" s="409">
        <f ca="1" t="shared" ref="S154:S158" si="198">IFERROR(SUM(Q154:R154),"")</f>
        <v>0</v>
      </c>
      <c r="T154" s="345" t="s">
        <v>31</v>
      </c>
      <c r="U154" s="382">
        <f ca="1">IFERROR(COUNTIFS(INDIRECT($B$1&amp;"!E:E"),1,INDIRECT($B$1&amp;"!X:X"),T154,INDIRECT($B$1&amp;"!A:A"),$A$154),"")</f>
        <v>0</v>
      </c>
      <c r="V154" s="382">
        <f ca="1">IFERROR(COUNTIFS(INDIRECT($B$1&amp;"!E:E"),2,INDIRECT($B$1&amp;"!X:X"),T154,INDIRECT($B$1&amp;"!A:A"),$A$154),"")</f>
        <v>0</v>
      </c>
      <c r="W154" s="346">
        <f ca="1" t="shared" ref="W154:W158" si="199">IFERROR(SUM(U154:V154),"")</f>
        <v>0</v>
      </c>
      <c r="X154" s="347" t="s">
        <v>31</v>
      </c>
      <c r="Y154" s="381">
        <f ca="1">IFERROR(COUNTIFS(INDIRECT($B$1&amp;"!E:E"),1,INDIRECT($B$1&amp;"!Z:Z"),X154,INDIRECT($B$1&amp;"!A:A"),$A$154),"")</f>
        <v>0</v>
      </c>
      <c r="Z154" s="381">
        <f ca="1">IFERROR(COUNTIFS(INDIRECT($B$1&amp;"!E:E"),2,INDIRECT($B$1&amp;"!Z:Z"),X154,INDIRECT($B$1&amp;"!A:A"),$A$154),"")</f>
        <v>0</v>
      </c>
      <c r="AA154" s="409">
        <f ca="1" t="shared" ref="AA154:AA158" si="200">IFERROR(SUM(Y154:Z154),"")</f>
        <v>0</v>
      </c>
      <c r="AB154" s="345" t="s">
        <v>31</v>
      </c>
      <c r="AC154" s="277">
        <f ca="1">IFERROR(COUNTIFS(INDIRECT($B$1&amp;"!E:E"),1,INDIRECT($B$1&amp;"!AB:AB"),AB154,INDIRECT($B$1&amp;"!A:A"),$A$154),"")</f>
        <v>0</v>
      </c>
      <c r="AD154" s="277">
        <f ca="1">IFERROR(COUNTIFS(INDIRECT($B$1&amp;"!E:E"),2,INDIRECT($B$1&amp;"!AB:AB"),AB154,INDIRECT($B$1&amp;"!A:A"),$A$154),"")</f>
        <v>0</v>
      </c>
      <c r="AE154" s="346">
        <f ca="1" t="shared" ref="AE154:AE158" si="201">IFERROR(SUM(AC154:AD154),"")</f>
        <v>0</v>
      </c>
      <c r="AF154" s="347" t="s">
        <v>31</v>
      </c>
      <c r="AG154" s="381">
        <f ca="1">IFERROR(COUNTIFS(INDIRECT($B$1&amp;"!E:E"),1,INDIRECT($B$1&amp;"!AF:AF"),AF154,INDIRECT($B$1&amp;"!A:A"),$A$154),"")</f>
        <v>0</v>
      </c>
      <c r="AH154" s="381">
        <f ca="1">IFERROR(COUNTIFS(INDIRECT($B$1&amp;"!E:E"),2,INDIRECT($B$1&amp;"!AF:AF"),AF154,INDIRECT($B$1&amp;"!A:A"),$A$154),"")</f>
        <v>0</v>
      </c>
      <c r="AI154" s="409">
        <f ca="1" t="shared" ref="AI154:AI158" si="202">IFERROR(SUM(AG154:AH154),"")</f>
        <v>0</v>
      </c>
    </row>
    <row r="155" ht="15.75" spans="1:35">
      <c r="A155" s="361"/>
      <c r="B155" s="335"/>
      <c r="C155" s="336"/>
      <c r="D155" s="345" t="s">
        <v>65</v>
      </c>
      <c r="E155" s="277">
        <f ca="1">IFERROR(COUNTIFS(INDIRECT($B$1&amp;"!E:E"),1,INDIRECT($B$1&amp;"!O:O"),D155,INDIRECT($B$1&amp;"!A:A"),$A$154),"")</f>
        <v>0</v>
      </c>
      <c r="F155" s="277">
        <f ca="1">IFERROR(COUNTIFS(INDIRECT($B$1&amp;"!E:E"),2,INDIRECT($B$1&amp;"!O:O"),D155,INDIRECT($B$1&amp;"!A:A"),$A$154),"")</f>
        <v>0</v>
      </c>
      <c r="G155" s="346">
        <f ca="1" t="shared" si="195"/>
        <v>0</v>
      </c>
      <c r="H155" s="347" t="s">
        <v>68</v>
      </c>
      <c r="I155" s="381">
        <f ca="1">IFERROR(COUNTIFS(INDIRECT($B$1&amp;"!E:E"),1,INDIRECT($B$1&amp;"!R:R"),H155,INDIRECT($B$1&amp;"!A:A"),$A$154),"")</f>
        <v>0</v>
      </c>
      <c r="J155" s="381">
        <f ca="1">IFERROR(COUNTIFS(INDIRECT($B$1&amp;"!E:E"),2,INDIRECT($B$1&amp;"!R:R"),H155,INDIRECT($B$1&amp;"!A:A"),$A$154),"")</f>
        <v>0</v>
      </c>
      <c r="K155" s="409">
        <f ca="1" t="shared" si="196"/>
        <v>0</v>
      </c>
      <c r="L155" s="345" t="s">
        <v>68</v>
      </c>
      <c r="M155" s="382">
        <f ca="1">IFERROR(COUNTIFS(INDIRECT($B$1&amp;"!E:E"),1,INDIRECT($B$1&amp;"!T:T"),L155,INDIRECT($B$1&amp;"!A:A"),$A$154),"")</f>
        <v>0</v>
      </c>
      <c r="N155" s="382">
        <f ca="1">IFERROR(COUNTIFS(INDIRECT($B$1&amp;"!E:E"),2,INDIRECT($B$1&amp;"!T:T"),L155,INDIRECT($B$1&amp;"!A:A"),$A$154),"")</f>
        <v>0</v>
      </c>
      <c r="O155" s="346">
        <f ca="1" t="shared" si="197"/>
        <v>0</v>
      </c>
      <c r="P155" s="347" t="s">
        <v>68</v>
      </c>
      <c r="Q155" s="381">
        <f ca="1">IFERROR(COUNTIFS(INDIRECT($B$1&amp;"!E:E"),1,INDIRECT($B$1&amp;"!V:V"),P155,INDIRECT($B$1&amp;"!A:A"),$A$154),"")</f>
        <v>0</v>
      </c>
      <c r="R155" s="381">
        <f ca="1">IFERROR(COUNTIFS(INDIRECT($B$1&amp;"!E:E"),2,INDIRECT($B$1&amp;"!V:V"),P155,INDIRECT($B$1&amp;"!A:A"),$A$154),"")</f>
        <v>0</v>
      </c>
      <c r="S155" s="409">
        <f ca="1" t="shared" si="198"/>
        <v>0</v>
      </c>
      <c r="T155" s="345" t="s">
        <v>68</v>
      </c>
      <c r="U155" s="382">
        <f ca="1">IFERROR(COUNTIFS(INDIRECT($B$1&amp;"!E:E"),1,INDIRECT($B$1&amp;"!X:X"),T155,INDIRECT($B$1&amp;"!A:A"),$A$154),"")</f>
        <v>0</v>
      </c>
      <c r="V155" s="382">
        <f ca="1">IFERROR(COUNTIFS(INDIRECT($B$1&amp;"!E:E"),2,INDIRECT($B$1&amp;"!X:X"),T155,INDIRECT($B$1&amp;"!A:A"),$A$154),"")</f>
        <v>0</v>
      </c>
      <c r="W155" s="346">
        <f ca="1" t="shared" si="199"/>
        <v>0</v>
      </c>
      <c r="X155" s="347" t="s">
        <v>68</v>
      </c>
      <c r="Y155" s="381">
        <f ca="1">IFERROR(COUNTIFS(INDIRECT($B$1&amp;"!E:E"),1,INDIRECT($B$1&amp;"!Z:Z"),X155,INDIRECT($B$1&amp;"!A:A"),$A$154),"")</f>
        <v>0</v>
      </c>
      <c r="Z155" s="381">
        <f ca="1">IFERROR(COUNTIFS(INDIRECT($B$1&amp;"!E:E"),2,INDIRECT($B$1&amp;"!Z:Z"),X155,INDIRECT($B$1&amp;"!A:A"),$A$154),"")</f>
        <v>0</v>
      </c>
      <c r="AA155" s="409">
        <f ca="1" t="shared" si="200"/>
        <v>0</v>
      </c>
      <c r="AB155" s="345" t="s">
        <v>68</v>
      </c>
      <c r="AC155" s="277">
        <f ca="1">IFERROR(COUNTIFS(INDIRECT($B$1&amp;"!E:E"),1,INDIRECT($B$1&amp;"!AB:AB"),AB155,INDIRECT($B$1&amp;"!A:A"),$A$154),"")</f>
        <v>0</v>
      </c>
      <c r="AD155" s="277">
        <f ca="1">IFERROR(COUNTIFS(INDIRECT($B$1&amp;"!E:E"),2,INDIRECT($B$1&amp;"!AB:AB"),AB155,INDIRECT($B$1&amp;"!A:A"),$A$154),"")</f>
        <v>0</v>
      </c>
      <c r="AE155" s="346">
        <f ca="1" t="shared" si="201"/>
        <v>0</v>
      </c>
      <c r="AF155" s="347" t="s">
        <v>68</v>
      </c>
      <c r="AG155" s="381">
        <f ca="1">IFERROR(COUNTIFS(INDIRECT($B$1&amp;"!E:E"),1,INDIRECT($B$1&amp;"!AF:AF"),AF155,INDIRECT($B$1&amp;"!A:A"),$A$154),"")</f>
        <v>0</v>
      </c>
      <c r="AH155" s="381">
        <f ca="1">IFERROR(COUNTIFS(INDIRECT($B$1&amp;"!E:E"),2,INDIRECT($B$1&amp;"!AF:AF"),AF155,INDIRECT($B$1&amp;"!A:A"),$A$154),"")</f>
        <v>0</v>
      </c>
      <c r="AI155" s="409">
        <f ca="1" t="shared" si="202"/>
        <v>0</v>
      </c>
    </row>
    <row r="156" ht="15.75" spans="1:35">
      <c r="A156" s="361"/>
      <c r="B156" s="349" t="s">
        <v>358</v>
      </c>
      <c r="C156" s="336">
        <f ca="1">IFERROR(COUNTIFS(INDIRECT($B$1&amp;"!A:A"),A154,INDIRECT($B$1&amp;"!E:E"),"1"),"")</f>
        <v>0</v>
      </c>
      <c r="D156" s="345" t="s">
        <v>53</v>
      </c>
      <c r="E156" s="277">
        <f ca="1">IFERROR(COUNTIFS(INDIRECT($B$1&amp;"!E:E"),1,INDIRECT($B$1&amp;"!O:O"),D156,INDIRECT($B$1&amp;"!A:A"),$A$154),"")</f>
        <v>0</v>
      </c>
      <c r="F156" s="277">
        <f ca="1">IFERROR(COUNTIFS(INDIRECT($B$1&amp;"!E:E"),2,INDIRECT($B$1&amp;"!O:O"),D156,INDIRECT($B$1&amp;"!A:A"),$A$154),"")</f>
        <v>0</v>
      </c>
      <c r="G156" s="346">
        <f ca="1" t="shared" si="195"/>
        <v>0</v>
      </c>
      <c r="H156" s="347" t="s">
        <v>86</v>
      </c>
      <c r="I156" s="381">
        <f ca="1">IFERROR(COUNTIFS(INDIRECT($B$1&amp;"!E:E"),1,INDIRECT($B$1&amp;"!R:R"),H156,INDIRECT($B$1&amp;"!A:A"),$A$154),"")</f>
        <v>0</v>
      </c>
      <c r="J156" s="381">
        <f ca="1">IFERROR(COUNTIFS(INDIRECT($B$1&amp;"!E:E"),2,INDIRECT($B$1&amp;"!R:R"),H156,INDIRECT($B$1&amp;"!A:A"),$A$154),"")</f>
        <v>0</v>
      </c>
      <c r="K156" s="409">
        <f ca="1" t="shared" si="196"/>
        <v>0</v>
      </c>
      <c r="L156" s="345" t="s">
        <v>86</v>
      </c>
      <c r="M156" s="382">
        <f ca="1">IFERROR(COUNTIFS(INDIRECT($B$1&amp;"!E:E"),1,INDIRECT($B$1&amp;"!T:T"),L156,INDIRECT($B$1&amp;"!A:A"),$A$154),"")</f>
        <v>0</v>
      </c>
      <c r="N156" s="382">
        <f ca="1">IFERROR(COUNTIFS(INDIRECT($B$1&amp;"!E:E"),2,INDIRECT($B$1&amp;"!T:T"),L156,INDIRECT($B$1&amp;"!A:A"),$A$154),"")</f>
        <v>0</v>
      </c>
      <c r="O156" s="346">
        <f ca="1" t="shared" si="197"/>
        <v>0</v>
      </c>
      <c r="P156" s="347" t="s">
        <v>86</v>
      </c>
      <c r="Q156" s="381">
        <f ca="1">IFERROR(COUNTIFS(INDIRECT($B$1&amp;"!E:E"),1,INDIRECT($B$1&amp;"!V:V"),P156,INDIRECT($B$1&amp;"!A:A"),$A$154),"")</f>
        <v>0</v>
      </c>
      <c r="R156" s="381">
        <f ca="1">IFERROR(COUNTIFS(INDIRECT($B$1&amp;"!E:E"),2,INDIRECT($B$1&amp;"!V:V"),P156,INDIRECT($B$1&amp;"!A:A"),$A$154),"")</f>
        <v>0</v>
      </c>
      <c r="S156" s="409">
        <f ca="1" t="shared" si="198"/>
        <v>0</v>
      </c>
      <c r="T156" s="345" t="s">
        <v>86</v>
      </c>
      <c r="U156" s="382">
        <f ca="1">IFERROR(COUNTIFS(INDIRECT($B$1&amp;"!E:E"),1,INDIRECT($B$1&amp;"!X:X"),T156,INDIRECT($B$1&amp;"!A:A"),$A$154),"")</f>
        <v>0</v>
      </c>
      <c r="V156" s="382">
        <f ca="1">IFERROR(COUNTIFS(INDIRECT($B$1&amp;"!E:E"),2,INDIRECT($B$1&amp;"!X:X"),T156,INDIRECT($B$1&amp;"!A:A"),$A$154),"")</f>
        <v>0</v>
      </c>
      <c r="W156" s="346">
        <f ca="1" t="shared" si="199"/>
        <v>0</v>
      </c>
      <c r="X156" s="347" t="s">
        <v>86</v>
      </c>
      <c r="Y156" s="381">
        <f ca="1">IFERROR(COUNTIFS(INDIRECT($B$1&amp;"!E:E"),1,INDIRECT($B$1&amp;"!Z:Z"),X156,INDIRECT($B$1&amp;"!A:A"),$A$154),"")</f>
        <v>0</v>
      </c>
      <c r="Z156" s="381">
        <f ca="1">IFERROR(COUNTIFS(INDIRECT($B$1&amp;"!E:E"),2,INDIRECT($B$1&amp;"!Z:Z"),X156,INDIRECT($B$1&amp;"!A:A"),$A$154),"")</f>
        <v>0</v>
      </c>
      <c r="AA156" s="409">
        <f ca="1" t="shared" si="200"/>
        <v>0</v>
      </c>
      <c r="AB156" s="345" t="s">
        <v>86</v>
      </c>
      <c r="AC156" s="277">
        <f ca="1">IFERROR(COUNTIFS(INDIRECT($B$1&amp;"!E:E"),1,INDIRECT($B$1&amp;"!AB:AB"),AB156,INDIRECT($B$1&amp;"!A:A"),$A$154),"")</f>
        <v>0</v>
      </c>
      <c r="AD156" s="277">
        <f ca="1">IFERROR(COUNTIFS(INDIRECT($B$1&amp;"!E:E"),2,INDIRECT($B$1&amp;"!AB:AB"),AB156,INDIRECT($B$1&amp;"!A:A"),$A$154),"")</f>
        <v>0</v>
      </c>
      <c r="AE156" s="346">
        <f ca="1" t="shared" si="201"/>
        <v>0</v>
      </c>
      <c r="AF156" s="347" t="s">
        <v>86</v>
      </c>
      <c r="AG156" s="381">
        <f ca="1">IFERROR(COUNTIFS(INDIRECT($B$1&amp;"!E:E"),1,INDIRECT($B$1&amp;"!AF:AF"),AF156,INDIRECT($B$1&amp;"!A:A"),$A$154),"")</f>
        <v>0</v>
      </c>
      <c r="AH156" s="381">
        <f ca="1">IFERROR(COUNTIFS(INDIRECT($B$1&amp;"!E:E"),2,INDIRECT($B$1&amp;"!AF:AF"),AF156,INDIRECT($B$1&amp;"!A:A"),$A$154),"")</f>
        <v>0</v>
      </c>
      <c r="AI156" s="409">
        <f ca="1" t="shared" si="202"/>
        <v>0</v>
      </c>
    </row>
    <row r="157" ht="15.75" spans="1:35">
      <c r="A157" s="361"/>
      <c r="B157" s="349"/>
      <c r="C157" s="336"/>
      <c r="D157" s="345" t="s">
        <v>76</v>
      </c>
      <c r="E157" s="277">
        <f ca="1">IFERROR(COUNTIFS(INDIRECT($B$1&amp;"!E:E"),1,INDIRECT($B$1&amp;"!O:O"),D157,INDIRECT($B$1&amp;"!A:A"),$A$154),"")</f>
        <v>0</v>
      </c>
      <c r="F157" s="277">
        <f ca="1">IFERROR(COUNTIFS(INDIRECT($B$1&amp;"!E:E"),2,INDIRECT($B$1&amp;"!O:O"),D157,INDIRECT($B$1&amp;"!A:A"),$A$154),"")</f>
        <v>0</v>
      </c>
      <c r="G157" s="346">
        <f ca="1" t="shared" si="195"/>
        <v>0</v>
      </c>
      <c r="H157" s="347" t="s">
        <v>153</v>
      </c>
      <c r="I157" s="381">
        <f ca="1">IFERROR(COUNTIFS(INDIRECT($B$1&amp;"!E:E"),1,INDIRECT($B$1&amp;"!R:R"),H157,INDIRECT($B$1&amp;"!A:A"),$A$154),"")</f>
        <v>0</v>
      </c>
      <c r="J157" s="381">
        <f ca="1">IFERROR(COUNTIFS(INDIRECT($B$1&amp;"!E:E"),2,INDIRECT($B$1&amp;"!R:R"),H157,INDIRECT($B$1&amp;"!A:A"),$A$154),"")</f>
        <v>0</v>
      </c>
      <c r="K157" s="409">
        <f ca="1" t="shared" si="196"/>
        <v>0</v>
      </c>
      <c r="L157" s="345" t="s">
        <v>153</v>
      </c>
      <c r="M157" s="382">
        <f ca="1">IFERROR(COUNTIFS(INDIRECT($B$1&amp;"!E:E"),1,INDIRECT($B$1&amp;"!T:T"),L157,INDIRECT($B$1&amp;"!A:A"),$A$154),"")</f>
        <v>0</v>
      </c>
      <c r="N157" s="382">
        <f ca="1">IFERROR(COUNTIFS(INDIRECT($B$1&amp;"!E:E"),2,INDIRECT($B$1&amp;"!T:T"),L157,INDIRECT($B$1&amp;"!A:A"),$A$154),"")</f>
        <v>0</v>
      </c>
      <c r="O157" s="346">
        <f ca="1" t="shared" si="197"/>
        <v>0</v>
      </c>
      <c r="P157" s="347" t="s">
        <v>153</v>
      </c>
      <c r="Q157" s="381">
        <f ca="1">IFERROR(COUNTIFS(INDIRECT($B$1&amp;"!E:E"),1,INDIRECT($B$1&amp;"!V:V"),P157,INDIRECT($B$1&amp;"!A:A"),$A$154),"")</f>
        <v>0</v>
      </c>
      <c r="R157" s="381">
        <f ca="1">IFERROR(COUNTIFS(INDIRECT($B$1&amp;"!E:E"),2,INDIRECT($B$1&amp;"!V:V"),P157,INDIRECT($B$1&amp;"!A:A"),$A$154),"")</f>
        <v>0</v>
      </c>
      <c r="S157" s="409">
        <f ca="1" t="shared" si="198"/>
        <v>0</v>
      </c>
      <c r="T157" s="345" t="s">
        <v>153</v>
      </c>
      <c r="U157" s="382">
        <f ca="1">IFERROR(COUNTIFS(INDIRECT($B$1&amp;"!E:E"),1,INDIRECT($B$1&amp;"!X:X"),T157,INDIRECT($B$1&amp;"!A:A"),$A$154),"")</f>
        <v>0</v>
      </c>
      <c r="V157" s="382">
        <f ca="1">IFERROR(COUNTIFS(INDIRECT($B$1&amp;"!E:E"),2,INDIRECT($B$1&amp;"!X:X"),T157,INDIRECT($B$1&amp;"!A:A"),$A$154),"")</f>
        <v>0</v>
      </c>
      <c r="W157" s="346">
        <f ca="1" t="shared" si="199"/>
        <v>0</v>
      </c>
      <c r="X157" s="347" t="s">
        <v>153</v>
      </c>
      <c r="Y157" s="381">
        <f ca="1">IFERROR(COUNTIFS(INDIRECT($B$1&amp;"!E:E"),1,INDIRECT($B$1&amp;"!Z:Z"),X157,INDIRECT($B$1&amp;"!A:A"),$A$154),"")</f>
        <v>0</v>
      </c>
      <c r="Z157" s="381">
        <f ca="1">IFERROR(COUNTIFS(INDIRECT($B$1&amp;"!E:E"),2,INDIRECT($B$1&amp;"!Z:Z"),X157,INDIRECT($B$1&amp;"!A:A"),$A$154),"")</f>
        <v>0</v>
      </c>
      <c r="AA157" s="409">
        <f ca="1" t="shared" si="200"/>
        <v>0</v>
      </c>
      <c r="AB157" s="345" t="s">
        <v>153</v>
      </c>
      <c r="AC157" s="277">
        <f ca="1">IFERROR(COUNTIFS(INDIRECT($B$1&amp;"!E:E"),1,INDIRECT($B$1&amp;"!AB:AB"),AB157,INDIRECT($B$1&amp;"!A:A"),$A$154),"")</f>
        <v>0</v>
      </c>
      <c r="AD157" s="277">
        <f ca="1">IFERROR(COUNTIFS(INDIRECT($B$1&amp;"!E:E"),2,INDIRECT($B$1&amp;"!AB:AB"),AB157,INDIRECT($B$1&amp;"!A:A"),$A$154),"")</f>
        <v>0</v>
      </c>
      <c r="AE157" s="346">
        <f ca="1" t="shared" si="201"/>
        <v>0</v>
      </c>
      <c r="AF157" s="347" t="s">
        <v>153</v>
      </c>
      <c r="AG157" s="381">
        <f ca="1">IFERROR(COUNTIFS(INDIRECT($B$1&amp;"!E:E"),1,INDIRECT($B$1&amp;"!AF:AF"),AF157,INDIRECT($B$1&amp;"!A:A"),$A$154),"")</f>
        <v>0</v>
      </c>
      <c r="AH157" s="381">
        <f ca="1">IFERROR(COUNTIFS(INDIRECT($B$1&amp;"!E:E"),2,INDIRECT($B$1&amp;"!AF:AF"),AF157,INDIRECT($B$1&amp;"!A:A"),$A$154),"")</f>
        <v>0</v>
      </c>
      <c r="AI157" s="409">
        <f ca="1" t="shared" si="202"/>
        <v>0</v>
      </c>
    </row>
    <row r="158" ht="15.75" spans="1:35">
      <c r="A158" s="361"/>
      <c r="B158" s="349" t="s">
        <v>359</v>
      </c>
      <c r="C158" s="336">
        <f ca="1">IFERROR(COUNTIFS(INDIRECT($B$1&amp;"!A:A"),A154,INDIRECT($B$1&amp;"!E:E"),"2"),"")</f>
        <v>0</v>
      </c>
      <c r="D158" s="350" t="s">
        <v>347</v>
      </c>
      <c r="E158" s="277">
        <f ca="1" t="shared" ref="E158:J158" si="203">SUM(E154:E157)</f>
        <v>0</v>
      </c>
      <c r="F158" s="277">
        <f ca="1" t="shared" si="203"/>
        <v>0</v>
      </c>
      <c r="G158" s="346">
        <f ca="1" t="shared" si="195"/>
        <v>0</v>
      </c>
      <c r="H158" s="351" t="s">
        <v>347</v>
      </c>
      <c r="I158" s="278">
        <f ca="1" t="shared" si="203"/>
        <v>0</v>
      </c>
      <c r="J158" s="278">
        <f ca="1" t="shared" si="203"/>
        <v>0</v>
      </c>
      <c r="K158" s="409">
        <f ca="1" t="shared" si="196"/>
        <v>0</v>
      </c>
      <c r="L158" s="350" t="s">
        <v>347</v>
      </c>
      <c r="M158" s="277">
        <f ca="1" t="shared" ref="M158:R158" si="204">SUM(M154:M157)</f>
        <v>0</v>
      </c>
      <c r="N158" s="277">
        <f ca="1" t="shared" si="204"/>
        <v>0</v>
      </c>
      <c r="O158" s="346">
        <f ca="1" t="shared" si="197"/>
        <v>0</v>
      </c>
      <c r="P158" s="351" t="s">
        <v>347</v>
      </c>
      <c r="Q158" s="278">
        <f ca="1" t="shared" si="204"/>
        <v>0</v>
      </c>
      <c r="R158" s="278">
        <f ca="1" t="shared" si="204"/>
        <v>0</v>
      </c>
      <c r="S158" s="409">
        <f ca="1" t="shared" si="198"/>
        <v>0</v>
      </c>
      <c r="T158" s="350" t="s">
        <v>347</v>
      </c>
      <c r="U158" s="277">
        <f ca="1" t="shared" ref="U158:Z158" si="205">SUM(U154:U157)</f>
        <v>0</v>
      </c>
      <c r="V158" s="277">
        <f ca="1" t="shared" si="205"/>
        <v>0</v>
      </c>
      <c r="W158" s="346">
        <f ca="1" t="shared" si="199"/>
        <v>0</v>
      </c>
      <c r="X158" s="351" t="s">
        <v>347</v>
      </c>
      <c r="Y158" s="278">
        <f ca="1" t="shared" si="205"/>
        <v>0</v>
      </c>
      <c r="Z158" s="278">
        <f ca="1" t="shared" si="205"/>
        <v>0</v>
      </c>
      <c r="AA158" s="409">
        <f ca="1" t="shared" si="200"/>
        <v>0</v>
      </c>
      <c r="AB158" s="350" t="s">
        <v>347</v>
      </c>
      <c r="AC158" s="277">
        <f ca="1" t="shared" ref="AC158:AH158" si="206">SUM(AC154:AC157)</f>
        <v>0</v>
      </c>
      <c r="AD158" s="277">
        <f ca="1" t="shared" si="206"/>
        <v>0</v>
      </c>
      <c r="AE158" s="346">
        <f ca="1" t="shared" si="201"/>
        <v>0</v>
      </c>
      <c r="AF158" s="351" t="s">
        <v>347</v>
      </c>
      <c r="AG158" s="278">
        <f ca="1" t="shared" si="206"/>
        <v>0</v>
      </c>
      <c r="AH158" s="278">
        <f ca="1" t="shared" si="206"/>
        <v>0</v>
      </c>
      <c r="AI158" s="409">
        <f ca="1" t="shared" si="202"/>
        <v>0</v>
      </c>
    </row>
    <row r="159" ht="15.75" spans="1:35">
      <c r="A159" s="362"/>
      <c r="B159" s="353"/>
      <c r="C159" s="336"/>
      <c r="D159" s="354" t="s">
        <v>348</v>
      </c>
      <c r="E159" s="355">
        <f ca="1">IFERROR(IF(SUM(E154:E157)=0,0,E157/SUM(E154:E157)),"")</f>
        <v>0</v>
      </c>
      <c r="F159" s="355">
        <f ca="1">IFERROR(IF(SUM(F154:F157)=0,0,F157/SUM(F154:F157)),"")</f>
        <v>0</v>
      </c>
      <c r="G159" s="356">
        <f ca="1">IFERROR(SUM(E157:F157)/SUM(E154:F157),0)</f>
        <v>0</v>
      </c>
      <c r="H159" s="357" t="s">
        <v>337</v>
      </c>
      <c r="I159" s="410">
        <f ca="1" t="shared" ref="I159:N159" si="207">IFERROR(IF(SUM(I154:I157)=0,0,SUM(I154:I155)/SUM(I154:I157)),"")</f>
        <v>0</v>
      </c>
      <c r="J159" s="410">
        <f ca="1" t="shared" si="207"/>
        <v>0</v>
      </c>
      <c r="K159" s="411">
        <f ca="1">IFERROR(SUM(I154:J155)/SUM(I154:J157),0)</f>
        <v>0</v>
      </c>
      <c r="L159" s="354" t="s">
        <v>337</v>
      </c>
      <c r="M159" s="355">
        <f ca="1" t="shared" si="207"/>
        <v>0</v>
      </c>
      <c r="N159" s="355">
        <f ca="1" t="shared" si="207"/>
        <v>0</v>
      </c>
      <c r="O159" s="356">
        <f ca="1">IFERROR(SUM(M154:N155)/SUM(M154:N157),0)</f>
        <v>0</v>
      </c>
      <c r="P159" s="357" t="s">
        <v>337</v>
      </c>
      <c r="Q159" s="410">
        <f ca="1" t="shared" ref="Q159:V159" si="208">IFERROR(IF(SUM(Q154:Q157)=0,0,SUM(Q154:Q155)/SUM(Q154:Q157)),"")</f>
        <v>0</v>
      </c>
      <c r="R159" s="410">
        <f ca="1" t="shared" si="208"/>
        <v>0</v>
      </c>
      <c r="S159" s="411">
        <f ca="1">IFERROR(SUM(Q154:R155)/SUM(Q154:R157),0)</f>
        <v>0</v>
      </c>
      <c r="T159" s="354" t="s">
        <v>337</v>
      </c>
      <c r="U159" s="355">
        <f ca="1" t="shared" si="208"/>
        <v>0</v>
      </c>
      <c r="V159" s="355">
        <f ca="1" t="shared" si="208"/>
        <v>0</v>
      </c>
      <c r="W159" s="356">
        <f ca="1">IFERROR(SUM(U154:V155)/SUM(U154:V157),0)</f>
        <v>0</v>
      </c>
      <c r="X159" s="357" t="s">
        <v>337</v>
      </c>
      <c r="Y159" s="410">
        <f ca="1" t="shared" ref="Y159:AD159" si="209">IFERROR(IF(SUM(Y154:Y157)=0,0,SUM(Y154:Y155)/SUM(Y154:Y157)),"")</f>
        <v>0</v>
      </c>
      <c r="Z159" s="410">
        <f ca="1" t="shared" si="209"/>
        <v>0</v>
      </c>
      <c r="AA159" s="411">
        <f ca="1">IFERROR(SUM(Y154:Z155)/SUM(Y154:Z157),0)</f>
        <v>0</v>
      </c>
      <c r="AB159" s="354" t="s">
        <v>337</v>
      </c>
      <c r="AC159" s="355">
        <f ca="1" t="shared" si="209"/>
        <v>0</v>
      </c>
      <c r="AD159" s="355">
        <f ca="1" t="shared" si="209"/>
        <v>0</v>
      </c>
      <c r="AE159" s="356">
        <f ca="1">IFERROR(SUM(AC154:AD155)/SUM(AC154:AD157),0)</f>
        <v>0</v>
      </c>
      <c r="AF159" s="357" t="s">
        <v>337</v>
      </c>
      <c r="AG159" s="410">
        <f ca="1">IFERROR(IF(SUM(AG154:AG157)=0,0,SUM(AG154:AG155)/SUM(AG154:AG157)),"")</f>
        <v>0</v>
      </c>
      <c r="AH159" s="410">
        <f ca="1">IFERROR(IF(SUM(AH154:AH157)=0,0,SUM(AH154:AH155)/SUM(AH154:AH157)),"")</f>
        <v>0</v>
      </c>
      <c r="AI159" s="411">
        <f ca="1">IFERROR(SUM(AG154:AH155)/SUM(AG154:AH157),0)</f>
        <v>0</v>
      </c>
    </row>
    <row r="160" ht="15.75"/>
    <row r="161" ht="15.75" spans="1:35">
      <c r="A161" s="358" t="s">
        <v>349</v>
      </c>
      <c r="B161" s="335" t="s">
        <v>356</v>
      </c>
      <c r="C161" s="336">
        <f ca="1">IFERROR(COUNTIFS(INDIRECT($B$1&amp;"!A:A"),A163,INDIRECT($B$1&amp;"!E:E"),"&lt;&gt;"),"")</f>
        <v>0</v>
      </c>
      <c r="D161" s="337" t="s">
        <v>317</v>
      </c>
      <c r="E161" s="337"/>
      <c r="F161" s="337"/>
      <c r="G161" s="338"/>
      <c r="H161" s="339" t="s">
        <v>302</v>
      </c>
      <c r="I161" s="405"/>
      <c r="J161" s="405"/>
      <c r="K161" s="343"/>
      <c r="L161" s="406" t="s">
        <v>303</v>
      </c>
      <c r="M161" s="337"/>
      <c r="N161" s="337"/>
      <c r="O161" s="338"/>
      <c r="P161" s="339" t="s">
        <v>357</v>
      </c>
      <c r="Q161" s="405"/>
      <c r="R161" s="405"/>
      <c r="S161" s="343"/>
      <c r="T161" s="406" t="s">
        <v>342</v>
      </c>
      <c r="U161" s="337"/>
      <c r="V161" s="337"/>
      <c r="W161" s="338"/>
      <c r="X161" s="339" t="s">
        <v>313</v>
      </c>
      <c r="Y161" s="405"/>
      <c r="Z161" s="405"/>
      <c r="AA161" s="343"/>
      <c r="AB161" s="406" t="s">
        <v>343</v>
      </c>
      <c r="AC161" s="337"/>
      <c r="AD161" s="337"/>
      <c r="AE161" s="338"/>
      <c r="AF161" s="339" t="s">
        <v>333</v>
      </c>
      <c r="AG161" s="405"/>
      <c r="AH161" s="405"/>
      <c r="AI161" s="343"/>
    </row>
    <row r="162" ht="15.75" spans="1:35">
      <c r="A162" s="359"/>
      <c r="B162" s="335"/>
      <c r="C162" s="336"/>
      <c r="D162" s="338" t="s">
        <v>21</v>
      </c>
      <c r="E162" s="341" t="s">
        <v>344</v>
      </c>
      <c r="F162" s="341" t="s">
        <v>345</v>
      </c>
      <c r="G162" s="342" t="s">
        <v>346</v>
      </c>
      <c r="H162" s="343" t="s">
        <v>21</v>
      </c>
      <c r="I162" s="407" t="s">
        <v>344</v>
      </c>
      <c r="J162" s="407" t="s">
        <v>345</v>
      </c>
      <c r="K162" s="408" t="s">
        <v>346</v>
      </c>
      <c r="L162" s="338" t="s">
        <v>21</v>
      </c>
      <c r="M162" s="341" t="s">
        <v>344</v>
      </c>
      <c r="N162" s="341" t="s">
        <v>345</v>
      </c>
      <c r="O162" s="342" t="s">
        <v>346</v>
      </c>
      <c r="P162" s="343" t="s">
        <v>21</v>
      </c>
      <c r="Q162" s="407" t="s">
        <v>344</v>
      </c>
      <c r="R162" s="407" t="s">
        <v>345</v>
      </c>
      <c r="S162" s="408" t="s">
        <v>346</v>
      </c>
      <c r="T162" s="338" t="s">
        <v>21</v>
      </c>
      <c r="U162" s="341" t="s">
        <v>344</v>
      </c>
      <c r="V162" s="341" t="s">
        <v>345</v>
      </c>
      <c r="W162" s="342" t="s">
        <v>346</v>
      </c>
      <c r="X162" s="343" t="s">
        <v>21</v>
      </c>
      <c r="Y162" s="407" t="s">
        <v>344</v>
      </c>
      <c r="Z162" s="407" t="s">
        <v>345</v>
      </c>
      <c r="AA162" s="408" t="s">
        <v>346</v>
      </c>
      <c r="AB162" s="338" t="s">
        <v>21</v>
      </c>
      <c r="AC162" s="341" t="s">
        <v>344</v>
      </c>
      <c r="AD162" s="341" t="s">
        <v>345</v>
      </c>
      <c r="AE162" s="342" t="s">
        <v>346</v>
      </c>
      <c r="AF162" s="343" t="s">
        <v>21</v>
      </c>
      <c r="AG162" s="407" t="s">
        <v>344</v>
      </c>
      <c r="AH162" s="407" t="s">
        <v>345</v>
      </c>
      <c r="AI162" s="408" t="s">
        <v>346</v>
      </c>
    </row>
    <row r="163" ht="15.75" spans="1:35">
      <c r="A163" s="360" t="str">
        <f>VLOOKUP($B$1,{"一年级",1;"二年级",2;"三年级",3;"四年级",4;"五年级",5;"六年级",6},2,0)&amp;"14"</f>
        <v>114</v>
      </c>
      <c r="B163" s="335"/>
      <c r="C163" s="336"/>
      <c r="D163" s="345" t="s">
        <v>41</v>
      </c>
      <c r="E163" s="277">
        <f ca="1">IFERROR(COUNTIFS(INDIRECT($B$1&amp;"!E:E"),1,INDIRECT($B$1&amp;"!O:O"),D163,INDIRECT($B$1&amp;"!A:A"),$A$163),"")</f>
        <v>0</v>
      </c>
      <c r="F163" s="277">
        <f ca="1">IFERROR(COUNTIFS(INDIRECT($B$1&amp;"!E:E"),2,INDIRECT($B$1&amp;"!O:O"),D163,INDIRECT($B$1&amp;"!A:A"),$A$163),"")</f>
        <v>0</v>
      </c>
      <c r="G163" s="346">
        <f ca="1" t="shared" ref="G163:G167" si="210">IFERROR(SUM(E163:F163),"")</f>
        <v>0</v>
      </c>
      <c r="H163" s="347" t="s">
        <v>31</v>
      </c>
      <c r="I163" s="381">
        <f ca="1">IFERROR(COUNTIFS(INDIRECT($B$1&amp;"!E:E"),1,INDIRECT($B$1&amp;"!R:R"),H163,INDIRECT($B$1&amp;"!A:A"),$A$163),"")</f>
        <v>0</v>
      </c>
      <c r="J163" s="381">
        <f ca="1">IFERROR(COUNTIFS(INDIRECT($B$1&amp;"!E:E"),2,INDIRECT($B$1&amp;"!R:R"),H163,INDIRECT($B$1&amp;"!A:A"),$A$163),"")</f>
        <v>0</v>
      </c>
      <c r="K163" s="409">
        <f ca="1" t="shared" ref="K163:K167" si="211">IFERROR(SUM(I163:J163),"")</f>
        <v>0</v>
      </c>
      <c r="L163" s="345" t="s">
        <v>31</v>
      </c>
      <c r="M163" s="382">
        <f ca="1">IFERROR(COUNTIFS(INDIRECT($B$1&amp;"!E:E"),1,INDIRECT($B$1&amp;"!T:T"),L163,INDIRECT($B$1&amp;"!A:A"),$A$163),"")</f>
        <v>0</v>
      </c>
      <c r="N163" s="382">
        <f ca="1">IFERROR(COUNTIFS(INDIRECT($B$1&amp;"!E:E"),2,INDIRECT($B$1&amp;"!T:T"),L163,INDIRECT($B$1&amp;"!A:A"),$A$163),"")</f>
        <v>0</v>
      </c>
      <c r="O163" s="346">
        <f ca="1" t="shared" ref="O163:O167" si="212">IFERROR(SUM(M163:N163),"")</f>
        <v>0</v>
      </c>
      <c r="P163" s="347" t="s">
        <v>31</v>
      </c>
      <c r="Q163" s="381">
        <f ca="1">IFERROR(COUNTIFS(INDIRECT($B$1&amp;"!E:E"),1,INDIRECT($B$1&amp;"!V:V"),P163,INDIRECT($B$1&amp;"!A:A"),$A$163),"")</f>
        <v>0</v>
      </c>
      <c r="R163" s="381">
        <f ca="1">IFERROR(COUNTIFS(INDIRECT($B$1&amp;"!E:E"),2,INDIRECT($B$1&amp;"!V:V"),P163,INDIRECT($B$1&amp;"!A:A"),$A$163),"")</f>
        <v>0</v>
      </c>
      <c r="S163" s="409">
        <f ca="1" t="shared" ref="S163:S167" si="213">IFERROR(SUM(Q163:R163),"")</f>
        <v>0</v>
      </c>
      <c r="T163" s="345" t="s">
        <v>31</v>
      </c>
      <c r="U163" s="382">
        <f ca="1">IFERROR(COUNTIFS(INDIRECT($B$1&amp;"!E:E"),1,INDIRECT($B$1&amp;"!X:X"),T163,INDIRECT($B$1&amp;"!A:A"),$A$163),"")</f>
        <v>0</v>
      </c>
      <c r="V163" s="382">
        <f ca="1">IFERROR(COUNTIFS(INDIRECT($B$1&amp;"!E:E"),2,INDIRECT($B$1&amp;"!X:X"),T163,INDIRECT($B$1&amp;"!A:A"),$A$163),"")</f>
        <v>0</v>
      </c>
      <c r="W163" s="346">
        <f ca="1" t="shared" ref="W163:W167" si="214">IFERROR(SUM(U163:V163),"")</f>
        <v>0</v>
      </c>
      <c r="X163" s="347" t="s">
        <v>31</v>
      </c>
      <c r="Y163" s="381">
        <f ca="1">IFERROR(COUNTIFS(INDIRECT($B$1&amp;"!E:E"),1,INDIRECT($B$1&amp;"!Z:Z"),X163,INDIRECT($B$1&amp;"!A:A"),$A$163),"")</f>
        <v>0</v>
      </c>
      <c r="Z163" s="381">
        <f ca="1">IFERROR(COUNTIFS(INDIRECT($B$1&amp;"!E:E"),2,INDIRECT($B$1&amp;"!Z:Z"),X163,INDIRECT($B$1&amp;"!A:A"),$A$163),"")</f>
        <v>0</v>
      </c>
      <c r="AA163" s="409">
        <f ca="1" t="shared" ref="AA163:AA167" si="215">IFERROR(SUM(Y163:Z163),"")</f>
        <v>0</v>
      </c>
      <c r="AB163" s="345" t="s">
        <v>31</v>
      </c>
      <c r="AC163" s="277">
        <f ca="1">IFERROR(COUNTIFS(INDIRECT($B$1&amp;"!E:E"),1,INDIRECT($B$1&amp;"!AB:AB"),AB163,INDIRECT($B$1&amp;"!A:A"),$A$163),"")</f>
        <v>0</v>
      </c>
      <c r="AD163" s="277">
        <f ca="1">IFERROR(COUNTIFS(INDIRECT($B$1&amp;"!E:E"),2,INDIRECT($B$1&amp;"!AB:AB"),AB163,INDIRECT($B$1&amp;"!A:A"),$A$163),"")</f>
        <v>0</v>
      </c>
      <c r="AE163" s="346">
        <f ca="1" t="shared" ref="AE163:AE167" si="216">IFERROR(SUM(AC163:AD163),"")</f>
        <v>0</v>
      </c>
      <c r="AF163" s="347" t="s">
        <v>31</v>
      </c>
      <c r="AG163" s="381">
        <f ca="1">IFERROR(COUNTIFS(INDIRECT($B$1&amp;"!E:E"),1,INDIRECT($B$1&amp;"!AF:AF"),AF163,INDIRECT($B$1&amp;"!A:A"),$A$163),"")</f>
        <v>0</v>
      </c>
      <c r="AH163" s="381">
        <f ca="1">IFERROR(COUNTIFS(INDIRECT($B$1&amp;"!E:E"),2,INDIRECT($B$1&amp;"!AF:AF"),AF163,INDIRECT($B$1&amp;"!A:A"),$A$163),"")</f>
        <v>0</v>
      </c>
      <c r="AI163" s="409">
        <f ca="1" t="shared" ref="AI163:AI167" si="217">IFERROR(SUM(AG163:AH163),"")</f>
        <v>0</v>
      </c>
    </row>
    <row r="164" ht="15.75" spans="1:35">
      <c r="A164" s="361"/>
      <c r="B164" s="335"/>
      <c r="C164" s="336"/>
      <c r="D164" s="345" t="s">
        <v>65</v>
      </c>
      <c r="E164" s="277">
        <f ca="1">IFERROR(COUNTIFS(INDIRECT($B$1&amp;"!E:E"),1,INDIRECT($B$1&amp;"!O:O"),D164,INDIRECT($B$1&amp;"!A:A"),$A$163),"")</f>
        <v>0</v>
      </c>
      <c r="F164" s="277">
        <f ca="1">IFERROR(COUNTIFS(INDIRECT($B$1&amp;"!E:E"),2,INDIRECT($B$1&amp;"!O:O"),D164,INDIRECT($B$1&amp;"!A:A"),$A$163),"")</f>
        <v>0</v>
      </c>
      <c r="G164" s="346">
        <f ca="1" t="shared" si="210"/>
        <v>0</v>
      </c>
      <c r="H164" s="347" t="s">
        <v>68</v>
      </c>
      <c r="I164" s="381">
        <f ca="1">IFERROR(COUNTIFS(INDIRECT($B$1&amp;"!E:E"),1,INDIRECT($B$1&amp;"!R:R"),H164,INDIRECT($B$1&amp;"!A:A"),$A$163),"")</f>
        <v>0</v>
      </c>
      <c r="J164" s="381">
        <f ca="1">IFERROR(COUNTIFS(INDIRECT($B$1&amp;"!E:E"),2,INDIRECT($B$1&amp;"!R:R"),H164,INDIRECT($B$1&amp;"!A:A"),$A$163),"")</f>
        <v>0</v>
      </c>
      <c r="K164" s="409">
        <f ca="1" t="shared" si="211"/>
        <v>0</v>
      </c>
      <c r="L164" s="345" t="s">
        <v>68</v>
      </c>
      <c r="M164" s="382">
        <f ca="1">IFERROR(COUNTIFS(INDIRECT($B$1&amp;"!E:E"),1,INDIRECT($B$1&amp;"!T:T"),L164,INDIRECT($B$1&amp;"!A:A"),$A$163),"")</f>
        <v>0</v>
      </c>
      <c r="N164" s="382">
        <f ca="1">IFERROR(COUNTIFS(INDIRECT($B$1&amp;"!E:E"),2,INDIRECT($B$1&amp;"!T:T"),L164,INDIRECT($B$1&amp;"!A:A"),$A$163),"")</f>
        <v>0</v>
      </c>
      <c r="O164" s="346">
        <f ca="1" t="shared" si="212"/>
        <v>0</v>
      </c>
      <c r="P164" s="347" t="s">
        <v>68</v>
      </c>
      <c r="Q164" s="381">
        <f ca="1">IFERROR(COUNTIFS(INDIRECT($B$1&amp;"!E:E"),1,INDIRECT($B$1&amp;"!V:V"),P164,INDIRECT($B$1&amp;"!A:A"),$A$163),"")</f>
        <v>0</v>
      </c>
      <c r="R164" s="381">
        <f ca="1">IFERROR(COUNTIFS(INDIRECT($B$1&amp;"!E:E"),2,INDIRECT($B$1&amp;"!V:V"),P164,INDIRECT($B$1&amp;"!A:A"),$A$163),"")</f>
        <v>0</v>
      </c>
      <c r="S164" s="409">
        <f ca="1" t="shared" si="213"/>
        <v>0</v>
      </c>
      <c r="T164" s="345" t="s">
        <v>68</v>
      </c>
      <c r="U164" s="382">
        <f ca="1">IFERROR(COUNTIFS(INDIRECT($B$1&amp;"!E:E"),1,INDIRECT($B$1&amp;"!X:X"),T164,INDIRECT($B$1&amp;"!A:A"),$A$163),"")</f>
        <v>0</v>
      </c>
      <c r="V164" s="382">
        <f ca="1">IFERROR(COUNTIFS(INDIRECT($B$1&amp;"!E:E"),2,INDIRECT($B$1&amp;"!X:X"),T164,INDIRECT($B$1&amp;"!A:A"),$A$163),"")</f>
        <v>0</v>
      </c>
      <c r="W164" s="346">
        <f ca="1" t="shared" si="214"/>
        <v>0</v>
      </c>
      <c r="X164" s="347" t="s">
        <v>68</v>
      </c>
      <c r="Y164" s="381">
        <f ca="1">IFERROR(COUNTIFS(INDIRECT($B$1&amp;"!E:E"),1,INDIRECT($B$1&amp;"!Z:Z"),X164,INDIRECT($B$1&amp;"!A:A"),$A$163),"")</f>
        <v>0</v>
      </c>
      <c r="Z164" s="381">
        <f ca="1">IFERROR(COUNTIFS(INDIRECT($B$1&amp;"!E:E"),2,INDIRECT($B$1&amp;"!Z:Z"),X164,INDIRECT($B$1&amp;"!A:A"),$A$163),"")</f>
        <v>0</v>
      </c>
      <c r="AA164" s="409">
        <f ca="1" t="shared" si="215"/>
        <v>0</v>
      </c>
      <c r="AB164" s="345" t="s">
        <v>68</v>
      </c>
      <c r="AC164" s="277">
        <f ca="1">IFERROR(COUNTIFS(INDIRECT($B$1&amp;"!E:E"),1,INDIRECT($B$1&amp;"!AB:AB"),AB164,INDIRECT($B$1&amp;"!A:A"),$A$163),"")</f>
        <v>0</v>
      </c>
      <c r="AD164" s="277">
        <f ca="1">IFERROR(COUNTIFS(INDIRECT($B$1&amp;"!E:E"),2,INDIRECT($B$1&amp;"!AB:AB"),AB164,INDIRECT($B$1&amp;"!A:A"),$A$163),"")</f>
        <v>0</v>
      </c>
      <c r="AE164" s="346">
        <f ca="1" t="shared" si="216"/>
        <v>0</v>
      </c>
      <c r="AF164" s="347" t="s">
        <v>68</v>
      </c>
      <c r="AG164" s="381">
        <f ca="1">IFERROR(COUNTIFS(INDIRECT($B$1&amp;"!E:E"),1,INDIRECT($B$1&amp;"!AF:AF"),AF164,INDIRECT($B$1&amp;"!A:A"),$A$163),"")</f>
        <v>0</v>
      </c>
      <c r="AH164" s="381">
        <f ca="1">IFERROR(COUNTIFS(INDIRECT($B$1&amp;"!E:E"),2,INDIRECT($B$1&amp;"!AF:AF"),AF164,INDIRECT($B$1&amp;"!A:A"),$A$163),"")</f>
        <v>0</v>
      </c>
      <c r="AI164" s="409">
        <f ca="1" t="shared" si="217"/>
        <v>0</v>
      </c>
    </row>
    <row r="165" ht="15.75" spans="1:35">
      <c r="A165" s="361"/>
      <c r="B165" s="349" t="s">
        <v>358</v>
      </c>
      <c r="C165" s="336">
        <f ca="1">IFERROR(COUNTIFS(INDIRECT($B$1&amp;"!A:A"),A163,INDIRECT($B$1&amp;"!E:E"),"1"),"")</f>
        <v>0</v>
      </c>
      <c r="D165" s="345" t="s">
        <v>53</v>
      </c>
      <c r="E165" s="277">
        <f ca="1">IFERROR(COUNTIFS(INDIRECT($B$1&amp;"!E:E"),1,INDIRECT($B$1&amp;"!O:O"),D165,INDIRECT($B$1&amp;"!A:A"),$A$163),"")</f>
        <v>0</v>
      </c>
      <c r="F165" s="277">
        <f ca="1">IFERROR(COUNTIFS(INDIRECT($B$1&amp;"!E:E"),2,INDIRECT($B$1&amp;"!O:O"),D165,INDIRECT($B$1&amp;"!A:A"),$A$163),"")</f>
        <v>0</v>
      </c>
      <c r="G165" s="346">
        <f ca="1" t="shared" si="210"/>
        <v>0</v>
      </c>
      <c r="H165" s="347" t="s">
        <v>86</v>
      </c>
      <c r="I165" s="381">
        <f ca="1">IFERROR(COUNTIFS(INDIRECT($B$1&amp;"!E:E"),1,INDIRECT($B$1&amp;"!R:R"),H165,INDIRECT($B$1&amp;"!A:A"),$A$163),"")</f>
        <v>0</v>
      </c>
      <c r="J165" s="381">
        <f ca="1">IFERROR(COUNTIFS(INDIRECT($B$1&amp;"!E:E"),2,INDIRECT($B$1&amp;"!R:R"),H165,INDIRECT($B$1&amp;"!A:A"),$A$163),"")</f>
        <v>0</v>
      </c>
      <c r="K165" s="409">
        <f ca="1" t="shared" si="211"/>
        <v>0</v>
      </c>
      <c r="L165" s="345" t="s">
        <v>86</v>
      </c>
      <c r="M165" s="382">
        <f ca="1">IFERROR(COUNTIFS(INDIRECT($B$1&amp;"!E:E"),1,INDIRECT($B$1&amp;"!T:T"),L165,INDIRECT($B$1&amp;"!A:A"),$A$163),"")</f>
        <v>0</v>
      </c>
      <c r="N165" s="382">
        <f ca="1">IFERROR(COUNTIFS(INDIRECT($B$1&amp;"!E:E"),2,INDIRECT($B$1&amp;"!T:T"),L165,INDIRECT($B$1&amp;"!A:A"),$A$163),"")</f>
        <v>0</v>
      </c>
      <c r="O165" s="346">
        <f ca="1" t="shared" si="212"/>
        <v>0</v>
      </c>
      <c r="P165" s="347" t="s">
        <v>86</v>
      </c>
      <c r="Q165" s="381">
        <f ca="1">IFERROR(COUNTIFS(INDIRECT($B$1&amp;"!E:E"),1,INDIRECT($B$1&amp;"!V:V"),P165,INDIRECT($B$1&amp;"!A:A"),$A$163),"")</f>
        <v>0</v>
      </c>
      <c r="R165" s="381">
        <f ca="1">IFERROR(COUNTIFS(INDIRECT($B$1&amp;"!E:E"),2,INDIRECT($B$1&amp;"!V:V"),P165,INDIRECT($B$1&amp;"!A:A"),$A$163),"")</f>
        <v>0</v>
      </c>
      <c r="S165" s="409">
        <f ca="1" t="shared" si="213"/>
        <v>0</v>
      </c>
      <c r="T165" s="345" t="s">
        <v>86</v>
      </c>
      <c r="U165" s="382">
        <f ca="1">IFERROR(COUNTIFS(INDIRECT($B$1&amp;"!E:E"),1,INDIRECT($B$1&amp;"!X:X"),T165,INDIRECT($B$1&amp;"!A:A"),$A$163),"")</f>
        <v>0</v>
      </c>
      <c r="V165" s="382">
        <f ca="1">IFERROR(COUNTIFS(INDIRECT($B$1&amp;"!E:E"),2,INDIRECT($B$1&amp;"!X:X"),T165,INDIRECT($B$1&amp;"!A:A"),$A$163),"")</f>
        <v>0</v>
      </c>
      <c r="W165" s="346">
        <f ca="1" t="shared" si="214"/>
        <v>0</v>
      </c>
      <c r="X165" s="347" t="s">
        <v>86</v>
      </c>
      <c r="Y165" s="381">
        <f ca="1">IFERROR(COUNTIFS(INDIRECT($B$1&amp;"!E:E"),1,INDIRECT($B$1&amp;"!Z:Z"),X165,INDIRECT($B$1&amp;"!A:A"),$A$163),"")</f>
        <v>0</v>
      </c>
      <c r="Z165" s="381">
        <f ca="1">IFERROR(COUNTIFS(INDIRECT($B$1&amp;"!E:E"),2,INDIRECT($B$1&amp;"!Z:Z"),X165,INDIRECT($B$1&amp;"!A:A"),$A$163),"")</f>
        <v>0</v>
      </c>
      <c r="AA165" s="409">
        <f ca="1" t="shared" si="215"/>
        <v>0</v>
      </c>
      <c r="AB165" s="345" t="s">
        <v>86</v>
      </c>
      <c r="AC165" s="277">
        <f ca="1">IFERROR(COUNTIFS(INDIRECT($B$1&amp;"!E:E"),1,INDIRECT($B$1&amp;"!AB:AB"),AB165,INDIRECT($B$1&amp;"!A:A"),$A$163),"")</f>
        <v>0</v>
      </c>
      <c r="AD165" s="277">
        <f ca="1">IFERROR(COUNTIFS(INDIRECT($B$1&amp;"!E:E"),2,INDIRECT($B$1&amp;"!AB:AB"),AB165,INDIRECT($B$1&amp;"!A:A"),$A$163),"")</f>
        <v>0</v>
      </c>
      <c r="AE165" s="346">
        <f ca="1" t="shared" si="216"/>
        <v>0</v>
      </c>
      <c r="AF165" s="347" t="s">
        <v>86</v>
      </c>
      <c r="AG165" s="381">
        <f ca="1">IFERROR(COUNTIFS(INDIRECT($B$1&amp;"!E:E"),1,INDIRECT($B$1&amp;"!AF:AF"),AF165,INDIRECT($B$1&amp;"!A:A"),$A$163),"")</f>
        <v>0</v>
      </c>
      <c r="AH165" s="381">
        <f ca="1">IFERROR(COUNTIFS(INDIRECT($B$1&amp;"!E:E"),2,INDIRECT($B$1&amp;"!AF:AF"),AF165,INDIRECT($B$1&amp;"!A:A"),$A$163),"")</f>
        <v>0</v>
      </c>
      <c r="AI165" s="409">
        <f ca="1" t="shared" si="217"/>
        <v>0</v>
      </c>
    </row>
    <row r="166" ht="15.75" spans="1:35">
      <c r="A166" s="361"/>
      <c r="B166" s="349"/>
      <c r="C166" s="336"/>
      <c r="D166" s="345" t="s">
        <v>76</v>
      </c>
      <c r="E166" s="277">
        <f ca="1">IFERROR(COUNTIFS(INDIRECT($B$1&amp;"!E:E"),1,INDIRECT($B$1&amp;"!O:O"),D166,INDIRECT($B$1&amp;"!A:A"),$A$163),"")</f>
        <v>0</v>
      </c>
      <c r="F166" s="277">
        <f ca="1">IFERROR(COUNTIFS(INDIRECT($B$1&amp;"!E:E"),2,INDIRECT($B$1&amp;"!O:O"),D166,INDIRECT($B$1&amp;"!A:A"),$A$163),"")</f>
        <v>0</v>
      </c>
      <c r="G166" s="346">
        <f ca="1" t="shared" si="210"/>
        <v>0</v>
      </c>
      <c r="H166" s="347" t="s">
        <v>153</v>
      </c>
      <c r="I166" s="381">
        <f ca="1">IFERROR(COUNTIFS(INDIRECT($B$1&amp;"!E:E"),1,INDIRECT($B$1&amp;"!R:R"),H166,INDIRECT($B$1&amp;"!A:A"),$A$163),"")</f>
        <v>0</v>
      </c>
      <c r="J166" s="381">
        <f ca="1">IFERROR(COUNTIFS(INDIRECT($B$1&amp;"!E:E"),2,INDIRECT($B$1&amp;"!R:R"),H166,INDIRECT($B$1&amp;"!A:A"),$A$163),"")</f>
        <v>0</v>
      </c>
      <c r="K166" s="409">
        <f ca="1" t="shared" si="211"/>
        <v>0</v>
      </c>
      <c r="L166" s="345" t="s">
        <v>153</v>
      </c>
      <c r="M166" s="382">
        <f ca="1">IFERROR(COUNTIFS(INDIRECT($B$1&amp;"!E:E"),1,INDIRECT($B$1&amp;"!T:T"),L166,INDIRECT($B$1&amp;"!A:A"),$A$163),"")</f>
        <v>0</v>
      </c>
      <c r="N166" s="382">
        <f ca="1">IFERROR(COUNTIFS(INDIRECT($B$1&amp;"!E:E"),2,INDIRECT($B$1&amp;"!T:T"),L166,INDIRECT($B$1&amp;"!A:A"),$A$163),"")</f>
        <v>0</v>
      </c>
      <c r="O166" s="346">
        <f ca="1" t="shared" si="212"/>
        <v>0</v>
      </c>
      <c r="P166" s="347" t="s">
        <v>153</v>
      </c>
      <c r="Q166" s="381">
        <f ca="1">IFERROR(COUNTIFS(INDIRECT($B$1&amp;"!E:E"),1,INDIRECT($B$1&amp;"!V:V"),P166,INDIRECT($B$1&amp;"!A:A"),$A$163),"")</f>
        <v>0</v>
      </c>
      <c r="R166" s="381">
        <f ca="1">IFERROR(COUNTIFS(INDIRECT($B$1&amp;"!E:E"),2,INDIRECT($B$1&amp;"!V:V"),P166,INDIRECT($B$1&amp;"!A:A"),$A$163),"")</f>
        <v>0</v>
      </c>
      <c r="S166" s="409">
        <f ca="1" t="shared" si="213"/>
        <v>0</v>
      </c>
      <c r="T166" s="345" t="s">
        <v>153</v>
      </c>
      <c r="U166" s="382">
        <f ca="1">IFERROR(COUNTIFS(INDIRECT($B$1&amp;"!E:E"),1,INDIRECT($B$1&amp;"!X:X"),T166,INDIRECT($B$1&amp;"!A:A"),$A$163),"")</f>
        <v>0</v>
      </c>
      <c r="V166" s="382">
        <f ca="1">IFERROR(COUNTIFS(INDIRECT($B$1&amp;"!E:E"),2,INDIRECT($B$1&amp;"!X:X"),T166,INDIRECT($B$1&amp;"!A:A"),$A$163),"")</f>
        <v>0</v>
      </c>
      <c r="W166" s="346">
        <f ca="1" t="shared" si="214"/>
        <v>0</v>
      </c>
      <c r="X166" s="347" t="s">
        <v>153</v>
      </c>
      <c r="Y166" s="381">
        <f ca="1">IFERROR(COUNTIFS(INDIRECT($B$1&amp;"!E:E"),1,INDIRECT($B$1&amp;"!Z:Z"),X166,INDIRECT($B$1&amp;"!A:A"),$A$163),"")</f>
        <v>0</v>
      </c>
      <c r="Z166" s="381">
        <f ca="1">IFERROR(COUNTIFS(INDIRECT($B$1&amp;"!E:E"),2,INDIRECT($B$1&amp;"!Z:Z"),X166,INDIRECT($B$1&amp;"!A:A"),$A$163),"")</f>
        <v>0</v>
      </c>
      <c r="AA166" s="409">
        <f ca="1" t="shared" si="215"/>
        <v>0</v>
      </c>
      <c r="AB166" s="345" t="s">
        <v>153</v>
      </c>
      <c r="AC166" s="277">
        <f ca="1">IFERROR(COUNTIFS(INDIRECT($B$1&amp;"!E:E"),1,INDIRECT($B$1&amp;"!AB:AB"),AB166,INDIRECT($B$1&amp;"!A:A"),$A$163),"")</f>
        <v>0</v>
      </c>
      <c r="AD166" s="277">
        <f ca="1">IFERROR(COUNTIFS(INDIRECT($B$1&amp;"!E:E"),2,INDIRECT($B$1&amp;"!AB:AB"),AB166,INDIRECT($B$1&amp;"!A:A"),$A$163),"")</f>
        <v>0</v>
      </c>
      <c r="AE166" s="346">
        <f ca="1" t="shared" si="216"/>
        <v>0</v>
      </c>
      <c r="AF166" s="347" t="s">
        <v>153</v>
      </c>
      <c r="AG166" s="381">
        <f ca="1">IFERROR(COUNTIFS(INDIRECT($B$1&amp;"!E:E"),1,INDIRECT($B$1&amp;"!AF:AF"),AF166,INDIRECT($B$1&amp;"!A:A"),$A$163),"")</f>
        <v>0</v>
      </c>
      <c r="AH166" s="381">
        <f ca="1">IFERROR(COUNTIFS(INDIRECT($B$1&amp;"!E:E"),2,INDIRECT($B$1&amp;"!AF:AF"),AF166,INDIRECT($B$1&amp;"!A:A"),$A$163),"")</f>
        <v>0</v>
      </c>
      <c r="AI166" s="409">
        <f ca="1" t="shared" si="217"/>
        <v>0</v>
      </c>
    </row>
    <row r="167" ht="15.75" spans="1:35">
      <c r="A167" s="361"/>
      <c r="B167" s="349" t="s">
        <v>359</v>
      </c>
      <c r="C167" s="336">
        <f ca="1">IFERROR(COUNTIFS(INDIRECT($B$1&amp;"!A:A"),A163,INDIRECT($B$1&amp;"!E:E"),"2"),"")</f>
        <v>0</v>
      </c>
      <c r="D167" s="350" t="s">
        <v>347</v>
      </c>
      <c r="E167" s="277">
        <f ca="1" t="shared" ref="E167:J167" si="218">SUM(E163:E166)</f>
        <v>0</v>
      </c>
      <c r="F167" s="277">
        <f ca="1" t="shared" si="218"/>
        <v>0</v>
      </c>
      <c r="G167" s="346">
        <f ca="1" t="shared" si="210"/>
        <v>0</v>
      </c>
      <c r="H167" s="351" t="s">
        <v>347</v>
      </c>
      <c r="I167" s="278">
        <f ca="1" t="shared" si="218"/>
        <v>0</v>
      </c>
      <c r="J167" s="278">
        <f ca="1" t="shared" si="218"/>
        <v>0</v>
      </c>
      <c r="K167" s="409">
        <f ca="1" t="shared" si="211"/>
        <v>0</v>
      </c>
      <c r="L167" s="350" t="s">
        <v>347</v>
      </c>
      <c r="M167" s="277">
        <f ca="1" t="shared" ref="M167:R167" si="219">SUM(M163:M166)</f>
        <v>0</v>
      </c>
      <c r="N167" s="277">
        <f ca="1" t="shared" si="219"/>
        <v>0</v>
      </c>
      <c r="O167" s="346">
        <f ca="1" t="shared" si="212"/>
        <v>0</v>
      </c>
      <c r="P167" s="351" t="s">
        <v>347</v>
      </c>
      <c r="Q167" s="278">
        <f ca="1" t="shared" si="219"/>
        <v>0</v>
      </c>
      <c r="R167" s="278">
        <f ca="1" t="shared" si="219"/>
        <v>0</v>
      </c>
      <c r="S167" s="409">
        <f ca="1" t="shared" si="213"/>
        <v>0</v>
      </c>
      <c r="T167" s="350" t="s">
        <v>347</v>
      </c>
      <c r="U167" s="277">
        <f ca="1" t="shared" ref="U167:Z167" si="220">SUM(U163:U166)</f>
        <v>0</v>
      </c>
      <c r="V167" s="277">
        <f ca="1" t="shared" si="220"/>
        <v>0</v>
      </c>
      <c r="W167" s="346">
        <f ca="1" t="shared" si="214"/>
        <v>0</v>
      </c>
      <c r="X167" s="351" t="s">
        <v>347</v>
      </c>
      <c r="Y167" s="278">
        <f ca="1" t="shared" si="220"/>
        <v>0</v>
      </c>
      <c r="Z167" s="278">
        <f ca="1" t="shared" si="220"/>
        <v>0</v>
      </c>
      <c r="AA167" s="409">
        <f ca="1" t="shared" si="215"/>
        <v>0</v>
      </c>
      <c r="AB167" s="350" t="s">
        <v>347</v>
      </c>
      <c r="AC167" s="277">
        <f ca="1" t="shared" ref="AC167:AH167" si="221">SUM(AC163:AC166)</f>
        <v>0</v>
      </c>
      <c r="AD167" s="277">
        <f ca="1" t="shared" si="221"/>
        <v>0</v>
      </c>
      <c r="AE167" s="346">
        <f ca="1" t="shared" si="216"/>
        <v>0</v>
      </c>
      <c r="AF167" s="351" t="s">
        <v>347</v>
      </c>
      <c r="AG167" s="278">
        <f ca="1" t="shared" si="221"/>
        <v>0</v>
      </c>
      <c r="AH167" s="278">
        <f ca="1" t="shared" si="221"/>
        <v>0</v>
      </c>
      <c r="AI167" s="409">
        <f ca="1" t="shared" si="217"/>
        <v>0</v>
      </c>
    </row>
    <row r="168" ht="15.75" spans="1:35">
      <c r="A168" s="362"/>
      <c r="B168" s="353"/>
      <c r="C168" s="336"/>
      <c r="D168" s="354" t="s">
        <v>348</v>
      </c>
      <c r="E168" s="355">
        <f ca="1">IFERROR(IF(SUM(E163:E166)=0,0,E166/SUM(E163:E166)),"")</f>
        <v>0</v>
      </c>
      <c r="F168" s="355">
        <f ca="1">IFERROR(IF(SUM(F163:F166)=0,0,F166/SUM(F163:F166)),"")</f>
        <v>0</v>
      </c>
      <c r="G168" s="356">
        <f ca="1">IFERROR(SUM(E166:F166)/SUM(E163:F166),0)</f>
        <v>0</v>
      </c>
      <c r="H168" s="357" t="s">
        <v>337</v>
      </c>
      <c r="I168" s="410">
        <f ca="1" t="shared" ref="I168:N168" si="222">IFERROR(IF(SUM(I163:I166)=0,0,SUM(I163:I164)/SUM(I163:I166)),"")</f>
        <v>0</v>
      </c>
      <c r="J168" s="410">
        <f ca="1" t="shared" si="222"/>
        <v>0</v>
      </c>
      <c r="K168" s="411">
        <f ca="1">IFERROR(SUM(I163:J164)/SUM(I163:J166),0)</f>
        <v>0</v>
      </c>
      <c r="L168" s="354" t="s">
        <v>337</v>
      </c>
      <c r="M168" s="355">
        <f ca="1" t="shared" si="222"/>
        <v>0</v>
      </c>
      <c r="N168" s="355">
        <f ca="1" t="shared" si="222"/>
        <v>0</v>
      </c>
      <c r="O168" s="356">
        <f ca="1">IFERROR(SUM(M163:N164)/SUM(M163:N166),0)</f>
        <v>0</v>
      </c>
      <c r="P168" s="357" t="s">
        <v>337</v>
      </c>
      <c r="Q168" s="410">
        <f ca="1" t="shared" ref="Q168:V168" si="223">IFERROR(IF(SUM(Q163:Q166)=0,0,SUM(Q163:Q164)/SUM(Q163:Q166)),"")</f>
        <v>0</v>
      </c>
      <c r="R168" s="410">
        <f ca="1" t="shared" si="223"/>
        <v>0</v>
      </c>
      <c r="S168" s="411">
        <f ca="1">IFERROR(SUM(Q163:R164)/SUM(Q163:R166),0)</f>
        <v>0</v>
      </c>
      <c r="T168" s="354" t="s">
        <v>337</v>
      </c>
      <c r="U168" s="355">
        <f ca="1" t="shared" si="223"/>
        <v>0</v>
      </c>
      <c r="V168" s="355">
        <f ca="1" t="shared" si="223"/>
        <v>0</v>
      </c>
      <c r="W168" s="356">
        <f ca="1">IFERROR(SUM(U163:V164)/SUM(U163:V166),0)</f>
        <v>0</v>
      </c>
      <c r="X168" s="357" t="s">
        <v>337</v>
      </c>
      <c r="Y168" s="410">
        <f ca="1" t="shared" ref="Y168:AD168" si="224">IFERROR(IF(SUM(Y163:Y166)=0,0,SUM(Y163:Y164)/SUM(Y163:Y166)),"")</f>
        <v>0</v>
      </c>
      <c r="Z168" s="410">
        <f ca="1" t="shared" si="224"/>
        <v>0</v>
      </c>
      <c r="AA168" s="411">
        <f ca="1">IFERROR(SUM(Y163:Z164)/SUM(Y163:Z166),0)</f>
        <v>0</v>
      </c>
      <c r="AB168" s="354" t="s">
        <v>337</v>
      </c>
      <c r="AC168" s="355">
        <f ca="1" t="shared" si="224"/>
        <v>0</v>
      </c>
      <c r="AD168" s="355">
        <f ca="1" t="shared" si="224"/>
        <v>0</v>
      </c>
      <c r="AE168" s="356">
        <f ca="1">IFERROR(SUM(AC163:AD164)/SUM(AC163:AD166),0)</f>
        <v>0</v>
      </c>
      <c r="AF168" s="357" t="s">
        <v>337</v>
      </c>
      <c r="AG168" s="410">
        <f ca="1">IFERROR(IF(SUM(AG163:AG166)=0,0,SUM(AG163:AG164)/SUM(AG163:AG166)),"")</f>
        <v>0</v>
      </c>
      <c r="AH168" s="410">
        <f ca="1">IFERROR(IF(SUM(AH163:AH166)=0,0,SUM(AH163:AH164)/SUM(AH163:AH166)),"")</f>
        <v>0</v>
      </c>
      <c r="AI168" s="411">
        <f ca="1">IFERROR(SUM(AG163:AH164)/SUM(AG163:AH166),0)</f>
        <v>0</v>
      </c>
    </row>
    <row r="169" ht="15.75"/>
    <row r="170" ht="15.75" spans="1:35">
      <c r="A170" s="358" t="s">
        <v>349</v>
      </c>
      <c r="B170" s="335" t="s">
        <v>356</v>
      </c>
      <c r="C170" s="336">
        <f ca="1">IFERROR(COUNTIFS(INDIRECT($B$1&amp;"!A:A"),A172,INDIRECT($B$1&amp;"!E:E"),"&lt;&gt;"),"")</f>
        <v>0</v>
      </c>
      <c r="D170" s="337" t="s">
        <v>317</v>
      </c>
      <c r="E170" s="337"/>
      <c r="F170" s="337"/>
      <c r="G170" s="338"/>
      <c r="H170" s="339" t="s">
        <v>302</v>
      </c>
      <c r="I170" s="405"/>
      <c r="J170" s="405"/>
      <c r="K170" s="343"/>
      <c r="L170" s="406" t="s">
        <v>303</v>
      </c>
      <c r="M170" s="337"/>
      <c r="N170" s="337"/>
      <c r="O170" s="338"/>
      <c r="P170" s="339" t="s">
        <v>357</v>
      </c>
      <c r="Q170" s="405"/>
      <c r="R170" s="405"/>
      <c r="S170" s="343"/>
      <c r="T170" s="406" t="s">
        <v>342</v>
      </c>
      <c r="U170" s="337"/>
      <c r="V170" s="337"/>
      <c r="W170" s="338"/>
      <c r="X170" s="339" t="s">
        <v>313</v>
      </c>
      <c r="Y170" s="405"/>
      <c r="Z170" s="405"/>
      <c r="AA170" s="343"/>
      <c r="AB170" s="406" t="s">
        <v>343</v>
      </c>
      <c r="AC170" s="337"/>
      <c r="AD170" s="337"/>
      <c r="AE170" s="338"/>
      <c r="AF170" s="339" t="s">
        <v>333</v>
      </c>
      <c r="AG170" s="405"/>
      <c r="AH170" s="405"/>
      <c r="AI170" s="343"/>
    </row>
    <row r="171" ht="15.75" spans="1:35">
      <c r="A171" s="359"/>
      <c r="B171" s="335"/>
      <c r="C171" s="336"/>
      <c r="D171" s="338" t="s">
        <v>21</v>
      </c>
      <c r="E171" s="341" t="s">
        <v>344</v>
      </c>
      <c r="F171" s="341" t="s">
        <v>345</v>
      </c>
      <c r="G171" s="342" t="s">
        <v>346</v>
      </c>
      <c r="H171" s="343" t="s">
        <v>21</v>
      </c>
      <c r="I171" s="407" t="s">
        <v>344</v>
      </c>
      <c r="J171" s="407" t="s">
        <v>345</v>
      </c>
      <c r="K171" s="408" t="s">
        <v>346</v>
      </c>
      <c r="L171" s="338" t="s">
        <v>21</v>
      </c>
      <c r="M171" s="341" t="s">
        <v>344</v>
      </c>
      <c r="N171" s="341" t="s">
        <v>345</v>
      </c>
      <c r="O171" s="342" t="s">
        <v>346</v>
      </c>
      <c r="P171" s="343" t="s">
        <v>21</v>
      </c>
      <c r="Q171" s="407" t="s">
        <v>344</v>
      </c>
      <c r="R171" s="407" t="s">
        <v>345</v>
      </c>
      <c r="S171" s="408" t="s">
        <v>346</v>
      </c>
      <c r="T171" s="338" t="s">
        <v>21</v>
      </c>
      <c r="U171" s="341" t="s">
        <v>344</v>
      </c>
      <c r="V171" s="341" t="s">
        <v>345</v>
      </c>
      <c r="W171" s="342" t="s">
        <v>346</v>
      </c>
      <c r="X171" s="343" t="s">
        <v>21</v>
      </c>
      <c r="Y171" s="407" t="s">
        <v>344</v>
      </c>
      <c r="Z171" s="407" t="s">
        <v>345</v>
      </c>
      <c r="AA171" s="408" t="s">
        <v>346</v>
      </c>
      <c r="AB171" s="338" t="s">
        <v>21</v>
      </c>
      <c r="AC171" s="341" t="s">
        <v>344</v>
      </c>
      <c r="AD171" s="341" t="s">
        <v>345</v>
      </c>
      <c r="AE171" s="342" t="s">
        <v>346</v>
      </c>
      <c r="AF171" s="343" t="s">
        <v>21</v>
      </c>
      <c r="AG171" s="407" t="s">
        <v>344</v>
      </c>
      <c r="AH171" s="407" t="s">
        <v>345</v>
      </c>
      <c r="AI171" s="408" t="s">
        <v>346</v>
      </c>
    </row>
    <row r="172" ht="15.75" spans="1:35">
      <c r="A172" s="360" t="str">
        <f>VLOOKUP($B$1,{"一年级",1;"二年级",2;"三年级",3;"四年级",4;"五年级",5;"六年级",6},2,0)&amp;"15"</f>
        <v>115</v>
      </c>
      <c r="B172" s="335"/>
      <c r="C172" s="336"/>
      <c r="D172" s="345" t="s">
        <v>41</v>
      </c>
      <c r="E172" s="277">
        <f ca="1">IFERROR(COUNTIFS(INDIRECT($B$1&amp;"!E:E"),1,INDIRECT($B$1&amp;"!O:O"),D172,INDIRECT($B$1&amp;"!A:A"),$A$172),"")</f>
        <v>0</v>
      </c>
      <c r="F172" s="277">
        <f ca="1">IFERROR(COUNTIFS(INDIRECT($B$1&amp;"!E:E"),2,INDIRECT($B$1&amp;"!O:O"),D172,INDIRECT($B$1&amp;"!A:A"),$A$172),"")</f>
        <v>0</v>
      </c>
      <c r="G172" s="346">
        <f ca="1" t="shared" ref="G172:G176" si="225">IFERROR(SUM(E172:F172),"")</f>
        <v>0</v>
      </c>
      <c r="H172" s="347" t="s">
        <v>31</v>
      </c>
      <c r="I172" s="381">
        <f ca="1">IFERROR(COUNTIFS(INDIRECT($B$1&amp;"!E:E"),1,INDIRECT($B$1&amp;"!R:R"),H172,INDIRECT($B$1&amp;"!A:A"),$A$172),"")</f>
        <v>0</v>
      </c>
      <c r="J172" s="381">
        <f ca="1">IFERROR(COUNTIFS(INDIRECT($B$1&amp;"!E:E"),2,INDIRECT($B$1&amp;"!R:R"),H172,INDIRECT($B$1&amp;"!A:A"),$A$172),"")</f>
        <v>0</v>
      </c>
      <c r="K172" s="409">
        <f ca="1" t="shared" ref="K172:K176" si="226">IFERROR(SUM(I172:J172),"")</f>
        <v>0</v>
      </c>
      <c r="L172" s="345" t="s">
        <v>31</v>
      </c>
      <c r="M172" s="382">
        <f ca="1">IFERROR(COUNTIFS(INDIRECT($B$1&amp;"!E:E"),1,INDIRECT($B$1&amp;"!T:T"),L172,INDIRECT($B$1&amp;"!A:A"),$A$172),"")</f>
        <v>0</v>
      </c>
      <c r="N172" s="382">
        <f ca="1">IFERROR(COUNTIFS(INDIRECT($B$1&amp;"!E:E"),2,INDIRECT($B$1&amp;"!T:T"),L172,INDIRECT($B$1&amp;"!A:A"),$A$172),"")</f>
        <v>0</v>
      </c>
      <c r="O172" s="346">
        <f ca="1" t="shared" ref="O172:O176" si="227">IFERROR(SUM(M172:N172),"")</f>
        <v>0</v>
      </c>
      <c r="P172" s="347" t="s">
        <v>31</v>
      </c>
      <c r="Q172" s="381">
        <f ca="1">IFERROR(COUNTIFS(INDIRECT($B$1&amp;"!E:E"),1,INDIRECT($B$1&amp;"!V:V"),P172,INDIRECT($B$1&amp;"!A:A"),$A$172),"")</f>
        <v>0</v>
      </c>
      <c r="R172" s="381">
        <f ca="1">IFERROR(COUNTIFS(INDIRECT($B$1&amp;"!E:E"),2,INDIRECT($B$1&amp;"!V:V"),P172,INDIRECT($B$1&amp;"!A:A"),$A$172),"")</f>
        <v>0</v>
      </c>
      <c r="S172" s="409">
        <f ca="1" t="shared" ref="S172:S176" si="228">IFERROR(SUM(Q172:R172),"")</f>
        <v>0</v>
      </c>
      <c r="T172" s="345" t="s">
        <v>31</v>
      </c>
      <c r="U172" s="382">
        <f ca="1">IFERROR(COUNTIFS(INDIRECT($B$1&amp;"!E:E"),1,INDIRECT($B$1&amp;"!X:X"),T172,INDIRECT($B$1&amp;"!A:A"),$A$172),"")</f>
        <v>0</v>
      </c>
      <c r="V172" s="382">
        <f ca="1">IFERROR(COUNTIFS(INDIRECT($B$1&amp;"!E:E"),2,INDIRECT($B$1&amp;"!X:X"),T172,INDIRECT($B$1&amp;"!A:A"),$A$172),"")</f>
        <v>0</v>
      </c>
      <c r="W172" s="346">
        <f ca="1" t="shared" ref="W172:W176" si="229">IFERROR(SUM(U172:V172),"")</f>
        <v>0</v>
      </c>
      <c r="X172" s="347" t="s">
        <v>31</v>
      </c>
      <c r="Y172" s="381">
        <f ca="1">IFERROR(COUNTIFS(INDIRECT($B$1&amp;"!E:E"),1,INDIRECT($B$1&amp;"!Z:Z"),X172,INDIRECT($B$1&amp;"!A:A"),$A$172),"")</f>
        <v>0</v>
      </c>
      <c r="Z172" s="381">
        <f ca="1">IFERROR(COUNTIFS(INDIRECT($B$1&amp;"!E:E"),2,INDIRECT($B$1&amp;"!Z:Z"),X172,INDIRECT($B$1&amp;"!A:A"),$A$172),"")</f>
        <v>0</v>
      </c>
      <c r="AA172" s="409">
        <f ca="1" t="shared" ref="AA172:AA176" si="230">IFERROR(SUM(Y172:Z172),"")</f>
        <v>0</v>
      </c>
      <c r="AB172" s="345" t="s">
        <v>31</v>
      </c>
      <c r="AC172" s="277">
        <f ca="1">IFERROR(COUNTIFS(INDIRECT($B$1&amp;"!E:E"),1,INDIRECT($B$1&amp;"!AB:AB"),AB172,INDIRECT($B$1&amp;"!A:A"),$A$172),"")</f>
        <v>0</v>
      </c>
      <c r="AD172" s="277">
        <f ca="1">IFERROR(COUNTIFS(INDIRECT($B$1&amp;"!E:E"),2,INDIRECT($B$1&amp;"!AB:AB"),AB172,INDIRECT($B$1&amp;"!A:A"),$A$172),"")</f>
        <v>0</v>
      </c>
      <c r="AE172" s="346">
        <f ca="1" t="shared" ref="AE172:AE176" si="231">IFERROR(SUM(AC172:AD172),"")</f>
        <v>0</v>
      </c>
      <c r="AF172" s="347" t="s">
        <v>31</v>
      </c>
      <c r="AG172" s="381">
        <f ca="1">IFERROR(COUNTIFS(INDIRECT($B$1&amp;"!E:E"),1,INDIRECT($B$1&amp;"!AF:AF"),AF172,INDIRECT($B$1&amp;"!A:A"),$A$172),"")</f>
        <v>0</v>
      </c>
      <c r="AH172" s="381">
        <f ca="1">IFERROR(COUNTIFS(INDIRECT($B$1&amp;"!E:E"),2,INDIRECT($B$1&amp;"!AF:AF"),AF172,INDIRECT($B$1&amp;"!A:A"),$A$172),"")</f>
        <v>0</v>
      </c>
      <c r="AI172" s="409">
        <f ca="1" t="shared" ref="AI172:AI176" si="232">IFERROR(SUM(AG172:AH172),"")</f>
        <v>0</v>
      </c>
    </row>
    <row r="173" ht="15.75" spans="1:35">
      <c r="A173" s="361"/>
      <c r="B173" s="335"/>
      <c r="C173" s="336"/>
      <c r="D173" s="345" t="s">
        <v>65</v>
      </c>
      <c r="E173" s="277">
        <f ca="1">IFERROR(COUNTIFS(INDIRECT($B$1&amp;"!E:E"),1,INDIRECT($B$1&amp;"!O:O"),D173,INDIRECT($B$1&amp;"!A:A"),$A$172),"")</f>
        <v>0</v>
      </c>
      <c r="F173" s="277">
        <f ca="1">IFERROR(COUNTIFS(INDIRECT($B$1&amp;"!E:E"),2,INDIRECT($B$1&amp;"!O:O"),D173,INDIRECT($B$1&amp;"!A:A"),$A$172),"")</f>
        <v>0</v>
      </c>
      <c r="G173" s="346">
        <f ca="1" t="shared" si="225"/>
        <v>0</v>
      </c>
      <c r="H173" s="347" t="s">
        <v>68</v>
      </c>
      <c r="I173" s="381">
        <f ca="1">IFERROR(COUNTIFS(INDIRECT($B$1&amp;"!E:E"),1,INDIRECT($B$1&amp;"!R:R"),H173,INDIRECT($B$1&amp;"!A:A"),$A$172),"")</f>
        <v>0</v>
      </c>
      <c r="J173" s="381">
        <f ca="1">IFERROR(COUNTIFS(INDIRECT($B$1&amp;"!E:E"),2,INDIRECT($B$1&amp;"!R:R"),H173,INDIRECT($B$1&amp;"!A:A"),$A$172),"")</f>
        <v>0</v>
      </c>
      <c r="K173" s="409">
        <f ca="1" t="shared" si="226"/>
        <v>0</v>
      </c>
      <c r="L173" s="345" t="s">
        <v>68</v>
      </c>
      <c r="M173" s="382">
        <f ca="1">IFERROR(COUNTIFS(INDIRECT($B$1&amp;"!E:E"),1,INDIRECT($B$1&amp;"!T:T"),L173,INDIRECT($B$1&amp;"!A:A"),$A$172),"")</f>
        <v>0</v>
      </c>
      <c r="N173" s="382">
        <f ca="1">IFERROR(COUNTIFS(INDIRECT($B$1&amp;"!E:E"),2,INDIRECT($B$1&amp;"!T:T"),L173,INDIRECT($B$1&amp;"!A:A"),$A$172),"")</f>
        <v>0</v>
      </c>
      <c r="O173" s="346">
        <f ca="1" t="shared" si="227"/>
        <v>0</v>
      </c>
      <c r="P173" s="347" t="s">
        <v>68</v>
      </c>
      <c r="Q173" s="381">
        <f ca="1">IFERROR(COUNTIFS(INDIRECT($B$1&amp;"!E:E"),1,INDIRECT($B$1&amp;"!V:V"),P173,INDIRECT($B$1&amp;"!A:A"),$A$172),"")</f>
        <v>0</v>
      </c>
      <c r="R173" s="381">
        <f ca="1">IFERROR(COUNTIFS(INDIRECT($B$1&amp;"!E:E"),2,INDIRECT($B$1&amp;"!V:V"),P173,INDIRECT($B$1&amp;"!A:A"),$A$172),"")</f>
        <v>0</v>
      </c>
      <c r="S173" s="409">
        <f ca="1" t="shared" si="228"/>
        <v>0</v>
      </c>
      <c r="T173" s="345" t="s">
        <v>68</v>
      </c>
      <c r="U173" s="382">
        <f ca="1">IFERROR(COUNTIFS(INDIRECT($B$1&amp;"!E:E"),1,INDIRECT($B$1&amp;"!X:X"),T173,INDIRECT($B$1&amp;"!A:A"),$A$172),"")</f>
        <v>0</v>
      </c>
      <c r="V173" s="382">
        <f ca="1">IFERROR(COUNTIFS(INDIRECT($B$1&amp;"!E:E"),2,INDIRECT($B$1&amp;"!X:X"),T173,INDIRECT($B$1&amp;"!A:A"),$A$172),"")</f>
        <v>0</v>
      </c>
      <c r="W173" s="346">
        <f ca="1" t="shared" si="229"/>
        <v>0</v>
      </c>
      <c r="X173" s="347" t="s">
        <v>68</v>
      </c>
      <c r="Y173" s="381">
        <f ca="1">IFERROR(COUNTIFS(INDIRECT($B$1&amp;"!E:E"),1,INDIRECT($B$1&amp;"!Z:Z"),X173,INDIRECT($B$1&amp;"!A:A"),$A$172),"")</f>
        <v>0</v>
      </c>
      <c r="Z173" s="381">
        <f ca="1">IFERROR(COUNTIFS(INDIRECT($B$1&amp;"!E:E"),2,INDIRECT($B$1&amp;"!Z:Z"),X173,INDIRECT($B$1&amp;"!A:A"),$A$172),"")</f>
        <v>0</v>
      </c>
      <c r="AA173" s="409">
        <f ca="1" t="shared" si="230"/>
        <v>0</v>
      </c>
      <c r="AB173" s="345" t="s">
        <v>68</v>
      </c>
      <c r="AC173" s="277">
        <f ca="1">IFERROR(COUNTIFS(INDIRECT($B$1&amp;"!E:E"),1,INDIRECT($B$1&amp;"!AB:AB"),AB173,INDIRECT($B$1&amp;"!A:A"),$A$172),"")</f>
        <v>0</v>
      </c>
      <c r="AD173" s="277">
        <f ca="1">IFERROR(COUNTIFS(INDIRECT($B$1&amp;"!E:E"),2,INDIRECT($B$1&amp;"!AB:AB"),AB173,INDIRECT($B$1&amp;"!A:A"),$A$172),"")</f>
        <v>0</v>
      </c>
      <c r="AE173" s="346">
        <f ca="1" t="shared" si="231"/>
        <v>0</v>
      </c>
      <c r="AF173" s="347" t="s">
        <v>68</v>
      </c>
      <c r="AG173" s="381">
        <f ca="1">IFERROR(COUNTIFS(INDIRECT($B$1&amp;"!E:E"),1,INDIRECT($B$1&amp;"!AF:AF"),AF173,INDIRECT($B$1&amp;"!A:A"),$A$172),"")</f>
        <v>0</v>
      </c>
      <c r="AH173" s="381">
        <f ca="1">IFERROR(COUNTIFS(INDIRECT($B$1&amp;"!E:E"),2,INDIRECT($B$1&amp;"!AF:AF"),AF173,INDIRECT($B$1&amp;"!A:A"),$A$172),"")</f>
        <v>0</v>
      </c>
      <c r="AI173" s="409">
        <f ca="1" t="shared" si="232"/>
        <v>0</v>
      </c>
    </row>
    <row r="174" ht="15.75" spans="1:35">
      <c r="A174" s="361"/>
      <c r="B174" s="349" t="s">
        <v>358</v>
      </c>
      <c r="C174" s="336">
        <f ca="1">IFERROR(COUNTIFS(INDIRECT($B$1&amp;"!A:A"),A172,INDIRECT($B$1&amp;"!E:E"),"1"),"")</f>
        <v>0</v>
      </c>
      <c r="D174" s="345" t="s">
        <v>53</v>
      </c>
      <c r="E174" s="277">
        <f ca="1">IFERROR(COUNTIFS(INDIRECT($B$1&amp;"!E:E"),1,INDIRECT($B$1&amp;"!O:O"),D174,INDIRECT($B$1&amp;"!A:A"),$A$172),"")</f>
        <v>0</v>
      </c>
      <c r="F174" s="277">
        <f ca="1">IFERROR(COUNTIFS(INDIRECT($B$1&amp;"!E:E"),2,INDIRECT($B$1&amp;"!O:O"),D174,INDIRECT($B$1&amp;"!A:A"),$A$172),"")</f>
        <v>0</v>
      </c>
      <c r="G174" s="346">
        <f ca="1" t="shared" si="225"/>
        <v>0</v>
      </c>
      <c r="H174" s="347" t="s">
        <v>86</v>
      </c>
      <c r="I174" s="381">
        <f ca="1">IFERROR(COUNTIFS(INDIRECT($B$1&amp;"!E:E"),1,INDIRECT($B$1&amp;"!R:R"),H174,INDIRECT($B$1&amp;"!A:A"),$A$172),"")</f>
        <v>0</v>
      </c>
      <c r="J174" s="381">
        <f ca="1">IFERROR(COUNTIFS(INDIRECT($B$1&amp;"!E:E"),2,INDIRECT($B$1&amp;"!R:R"),H174,INDIRECT($B$1&amp;"!A:A"),$A$172),"")</f>
        <v>0</v>
      </c>
      <c r="K174" s="409">
        <f ca="1" t="shared" si="226"/>
        <v>0</v>
      </c>
      <c r="L174" s="345" t="s">
        <v>86</v>
      </c>
      <c r="M174" s="382">
        <f ca="1">IFERROR(COUNTIFS(INDIRECT($B$1&amp;"!E:E"),1,INDIRECT($B$1&amp;"!T:T"),L174,INDIRECT($B$1&amp;"!A:A"),$A$172),"")</f>
        <v>0</v>
      </c>
      <c r="N174" s="382">
        <f ca="1">IFERROR(COUNTIFS(INDIRECT($B$1&amp;"!E:E"),2,INDIRECT($B$1&amp;"!T:T"),L174,INDIRECT($B$1&amp;"!A:A"),$A$172),"")</f>
        <v>0</v>
      </c>
      <c r="O174" s="346">
        <f ca="1" t="shared" si="227"/>
        <v>0</v>
      </c>
      <c r="P174" s="347" t="s">
        <v>86</v>
      </c>
      <c r="Q174" s="381">
        <f ca="1">IFERROR(COUNTIFS(INDIRECT($B$1&amp;"!E:E"),1,INDIRECT($B$1&amp;"!V:V"),P174,INDIRECT($B$1&amp;"!A:A"),$A$172),"")</f>
        <v>0</v>
      </c>
      <c r="R174" s="381">
        <f ca="1">IFERROR(COUNTIFS(INDIRECT($B$1&amp;"!E:E"),2,INDIRECT($B$1&amp;"!V:V"),P174,INDIRECT($B$1&amp;"!A:A"),$A$172),"")</f>
        <v>0</v>
      </c>
      <c r="S174" s="409">
        <f ca="1" t="shared" si="228"/>
        <v>0</v>
      </c>
      <c r="T174" s="345" t="s">
        <v>86</v>
      </c>
      <c r="U174" s="382">
        <f ca="1">IFERROR(COUNTIFS(INDIRECT($B$1&amp;"!E:E"),1,INDIRECT($B$1&amp;"!X:X"),T174,INDIRECT($B$1&amp;"!A:A"),$A$172),"")</f>
        <v>0</v>
      </c>
      <c r="V174" s="382">
        <f ca="1">IFERROR(COUNTIFS(INDIRECT($B$1&amp;"!E:E"),2,INDIRECT($B$1&amp;"!X:X"),T174,INDIRECT($B$1&amp;"!A:A"),$A$172),"")</f>
        <v>0</v>
      </c>
      <c r="W174" s="346">
        <f ca="1" t="shared" si="229"/>
        <v>0</v>
      </c>
      <c r="X174" s="347" t="s">
        <v>86</v>
      </c>
      <c r="Y174" s="381">
        <f ca="1">IFERROR(COUNTIFS(INDIRECT($B$1&amp;"!E:E"),1,INDIRECT($B$1&amp;"!Z:Z"),X174,INDIRECT($B$1&amp;"!A:A"),$A$172),"")</f>
        <v>0</v>
      </c>
      <c r="Z174" s="381">
        <f ca="1">IFERROR(COUNTIFS(INDIRECT($B$1&amp;"!E:E"),2,INDIRECT($B$1&amp;"!Z:Z"),X174,INDIRECT($B$1&amp;"!A:A"),$A$172),"")</f>
        <v>0</v>
      </c>
      <c r="AA174" s="409">
        <f ca="1" t="shared" si="230"/>
        <v>0</v>
      </c>
      <c r="AB174" s="345" t="s">
        <v>86</v>
      </c>
      <c r="AC174" s="277">
        <f ca="1">IFERROR(COUNTIFS(INDIRECT($B$1&amp;"!E:E"),1,INDIRECT($B$1&amp;"!AB:AB"),AB174,INDIRECT($B$1&amp;"!A:A"),$A$172),"")</f>
        <v>0</v>
      </c>
      <c r="AD174" s="277">
        <f ca="1">IFERROR(COUNTIFS(INDIRECT($B$1&amp;"!E:E"),2,INDIRECT($B$1&amp;"!AB:AB"),AB174,INDIRECT($B$1&amp;"!A:A"),$A$172),"")</f>
        <v>0</v>
      </c>
      <c r="AE174" s="346">
        <f ca="1" t="shared" si="231"/>
        <v>0</v>
      </c>
      <c r="AF174" s="347" t="s">
        <v>86</v>
      </c>
      <c r="AG174" s="381">
        <f ca="1">IFERROR(COUNTIFS(INDIRECT($B$1&amp;"!E:E"),1,INDIRECT($B$1&amp;"!AF:AF"),AF174,INDIRECT($B$1&amp;"!A:A"),$A$172),"")</f>
        <v>0</v>
      </c>
      <c r="AH174" s="381">
        <f ca="1">IFERROR(COUNTIFS(INDIRECT($B$1&amp;"!E:E"),2,INDIRECT($B$1&amp;"!AF:AF"),AF174,INDIRECT($B$1&amp;"!A:A"),$A$172),"")</f>
        <v>0</v>
      </c>
      <c r="AI174" s="409">
        <f ca="1" t="shared" si="232"/>
        <v>0</v>
      </c>
    </row>
    <row r="175" ht="15.75" spans="1:35">
      <c r="A175" s="361"/>
      <c r="B175" s="349"/>
      <c r="C175" s="336"/>
      <c r="D175" s="345" t="s">
        <v>76</v>
      </c>
      <c r="E175" s="277">
        <f ca="1">IFERROR(COUNTIFS(INDIRECT($B$1&amp;"!E:E"),1,INDIRECT($B$1&amp;"!O:O"),D175,INDIRECT($B$1&amp;"!A:A"),$A$172),"")</f>
        <v>0</v>
      </c>
      <c r="F175" s="277">
        <f ca="1">IFERROR(COUNTIFS(INDIRECT($B$1&amp;"!E:E"),2,INDIRECT($B$1&amp;"!O:O"),D175,INDIRECT($B$1&amp;"!A:A"),$A$172),"")</f>
        <v>0</v>
      </c>
      <c r="G175" s="346">
        <f ca="1" t="shared" si="225"/>
        <v>0</v>
      </c>
      <c r="H175" s="347" t="s">
        <v>153</v>
      </c>
      <c r="I175" s="381">
        <f ca="1">IFERROR(COUNTIFS(INDIRECT($B$1&amp;"!E:E"),1,INDIRECT($B$1&amp;"!R:R"),H175,INDIRECT($B$1&amp;"!A:A"),$A$172),"")</f>
        <v>0</v>
      </c>
      <c r="J175" s="381">
        <f ca="1">IFERROR(COUNTIFS(INDIRECT($B$1&amp;"!E:E"),2,INDIRECT($B$1&amp;"!R:R"),H175,INDIRECT($B$1&amp;"!A:A"),$A$172),"")</f>
        <v>0</v>
      </c>
      <c r="K175" s="409">
        <f ca="1" t="shared" si="226"/>
        <v>0</v>
      </c>
      <c r="L175" s="345" t="s">
        <v>153</v>
      </c>
      <c r="M175" s="382">
        <f ca="1">IFERROR(COUNTIFS(INDIRECT($B$1&amp;"!E:E"),1,INDIRECT($B$1&amp;"!T:T"),L175,INDIRECT($B$1&amp;"!A:A"),$A$172),"")</f>
        <v>0</v>
      </c>
      <c r="N175" s="382">
        <f ca="1">IFERROR(COUNTIFS(INDIRECT($B$1&amp;"!E:E"),2,INDIRECT($B$1&amp;"!T:T"),L175,INDIRECT($B$1&amp;"!A:A"),$A$172),"")</f>
        <v>0</v>
      </c>
      <c r="O175" s="346">
        <f ca="1" t="shared" si="227"/>
        <v>0</v>
      </c>
      <c r="P175" s="347" t="s">
        <v>153</v>
      </c>
      <c r="Q175" s="381">
        <f ca="1">IFERROR(COUNTIFS(INDIRECT($B$1&amp;"!E:E"),1,INDIRECT($B$1&amp;"!V:V"),P175,INDIRECT($B$1&amp;"!A:A"),$A$172),"")</f>
        <v>0</v>
      </c>
      <c r="R175" s="381">
        <f ca="1">IFERROR(COUNTIFS(INDIRECT($B$1&amp;"!E:E"),2,INDIRECT($B$1&amp;"!V:V"),P175,INDIRECT($B$1&amp;"!A:A"),$A$172),"")</f>
        <v>0</v>
      </c>
      <c r="S175" s="409">
        <f ca="1" t="shared" si="228"/>
        <v>0</v>
      </c>
      <c r="T175" s="345" t="s">
        <v>153</v>
      </c>
      <c r="U175" s="382">
        <f ca="1">IFERROR(COUNTIFS(INDIRECT($B$1&amp;"!E:E"),1,INDIRECT($B$1&amp;"!X:X"),T175,INDIRECT($B$1&amp;"!A:A"),$A$172),"")</f>
        <v>0</v>
      </c>
      <c r="V175" s="382">
        <f ca="1">IFERROR(COUNTIFS(INDIRECT($B$1&amp;"!E:E"),2,INDIRECT($B$1&amp;"!X:X"),T175,INDIRECT($B$1&amp;"!A:A"),$A$172),"")</f>
        <v>0</v>
      </c>
      <c r="W175" s="346">
        <f ca="1" t="shared" si="229"/>
        <v>0</v>
      </c>
      <c r="X175" s="347" t="s">
        <v>153</v>
      </c>
      <c r="Y175" s="381">
        <f ca="1">IFERROR(COUNTIFS(INDIRECT($B$1&amp;"!E:E"),1,INDIRECT($B$1&amp;"!Z:Z"),X175,INDIRECT($B$1&amp;"!A:A"),$A$172),"")</f>
        <v>0</v>
      </c>
      <c r="Z175" s="381">
        <f ca="1">IFERROR(COUNTIFS(INDIRECT($B$1&amp;"!E:E"),2,INDIRECT($B$1&amp;"!Z:Z"),X175,INDIRECT($B$1&amp;"!A:A"),$A$172),"")</f>
        <v>0</v>
      </c>
      <c r="AA175" s="409">
        <f ca="1" t="shared" si="230"/>
        <v>0</v>
      </c>
      <c r="AB175" s="345" t="s">
        <v>153</v>
      </c>
      <c r="AC175" s="277">
        <f ca="1">IFERROR(COUNTIFS(INDIRECT($B$1&amp;"!E:E"),1,INDIRECT($B$1&amp;"!AB:AB"),AB175,INDIRECT($B$1&amp;"!A:A"),$A$172),"")</f>
        <v>0</v>
      </c>
      <c r="AD175" s="277">
        <f ca="1">IFERROR(COUNTIFS(INDIRECT($B$1&amp;"!E:E"),2,INDIRECT($B$1&amp;"!AB:AB"),AB175,INDIRECT($B$1&amp;"!A:A"),$A$172),"")</f>
        <v>0</v>
      </c>
      <c r="AE175" s="346">
        <f ca="1" t="shared" si="231"/>
        <v>0</v>
      </c>
      <c r="AF175" s="347" t="s">
        <v>153</v>
      </c>
      <c r="AG175" s="381">
        <f ca="1">IFERROR(COUNTIFS(INDIRECT($B$1&amp;"!E:E"),1,INDIRECT($B$1&amp;"!AF:AF"),AF175,INDIRECT($B$1&amp;"!A:A"),$A$172),"")</f>
        <v>0</v>
      </c>
      <c r="AH175" s="381">
        <f ca="1">IFERROR(COUNTIFS(INDIRECT($B$1&amp;"!E:E"),2,INDIRECT($B$1&amp;"!AF:AF"),AF175,INDIRECT($B$1&amp;"!A:A"),$A$172),"")</f>
        <v>0</v>
      </c>
      <c r="AI175" s="409">
        <f ca="1" t="shared" si="232"/>
        <v>0</v>
      </c>
    </row>
    <row r="176" ht="15.75" spans="1:35">
      <c r="A176" s="361"/>
      <c r="B176" s="349" t="s">
        <v>359</v>
      </c>
      <c r="C176" s="336">
        <f ca="1">IFERROR(COUNTIFS(INDIRECT($B$1&amp;"!A:A"),A172,INDIRECT($B$1&amp;"!E:E"),"2"),"")</f>
        <v>0</v>
      </c>
      <c r="D176" s="350" t="s">
        <v>347</v>
      </c>
      <c r="E176" s="277">
        <f ca="1" t="shared" ref="E176:J176" si="233">SUM(E172:E175)</f>
        <v>0</v>
      </c>
      <c r="F176" s="277">
        <f ca="1" t="shared" si="233"/>
        <v>0</v>
      </c>
      <c r="G176" s="346">
        <f ca="1" t="shared" si="225"/>
        <v>0</v>
      </c>
      <c r="H176" s="351" t="s">
        <v>347</v>
      </c>
      <c r="I176" s="278">
        <f ca="1" t="shared" si="233"/>
        <v>0</v>
      </c>
      <c r="J176" s="278">
        <f ca="1" t="shared" si="233"/>
        <v>0</v>
      </c>
      <c r="K176" s="409">
        <f ca="1" t="shared" si="226"/>
        <v>0</v>
      </c>
      <c r="L176" s="350" t="s">
        <v>347</v>
      </c>
      <c r="M176" s="277">
        <f ca="1" t="shared" ref="M176:R176" si="234">SUM(M172:M175)</f>
        <v>0</v>
      </c>
      <c r="N176" s="277">
        <f ca="1" t="shared" si="234"/>
        <v>0</v>
      </c>
      <c r="O176" s="346">
        <f ca="1" t="shared" si="227"/>
        <v>0</v>
      </c>
      <c r="P176" s="351" t="s">
        <v>347</v>
      </c>
      <c r="Q176" s="278">
        <f ca="1" t="shared" si="234"/>
        <v>0</v>
      </c>
      <c r="R176" s="278">
        <f ca="1" t="shared" si="234"/>
        <v>0</v>
      </c>
      <c r="S176" s="409">
        <f ca="1" t="shared" si="228"/>
        <v>0</v>
      </c>
      <c r="T176" s="350" t="s">
        <v>347</v>
      </c>
      <c r="U176" s="277">
        <f ca="1" t="shared" ref="U176:Z176" si="235">SUM(U172:U175)</f>
        <v>0</v>
      </c>
      <c r="V176" s="277">
        <f ca="1" t="shared" si="235"/>
        <v>0</v>
      </c>
      <c r="W176" s="346">
        <f ca="1" t="shared" si="229"/>
        <v>0</v>
      </c>
      <c r="X176" s="351" t="s">
        <v>347</v>
      </c>
      <c r="Y176" s="278">
        <f ca="1" t="shared" si="235"/>
        <v>0</v>
      </c>
      <c r="Z176" s="278">
        <f ca="1" t="shared" si="235"/>
        <v>0</v>
      </c>
      <c r="AA176" s="409">
        <f ca="1" t="shared" si="230"/>
        <v>0</v>
      </c>
      <c r="AB176" s="350" t="s">
        <v>347</v>
      </c>
      <c r="AC176" s="277">
        <f ca="1" t="shared" ref="AC176:AH176" si="236">SUM(AC172:AC175)</f>
        <v>0</v>
      </c>
      <c r="AD176" s="277">
        <f ca="1" t="shared" si="236"/>
        <v>0</v>
      </c>
      <c r="AE176" s="346">
        <f ca="1" t="shared" si="231"/>
        <v>0</v>
      </c>
      <c r="AF176" s="351" t="s">
        <v>347</v>
      </c>
      <c r="AG176" s="278">
        <f ca="1" t="shared" si="236"/>
        <v>0</v>
      </c>
      <c r="AH176" s="278">
        <f ca="1" t="shared" si="236"/>
        <v>0</v>
      </c>
      <c r="AI176" s="409">
        <f ca="1" t="shared" si="232"/>
        <v>0</v>
      </c>
    </row>
    <row r="177" ht="15.75" spans="1:35">
      <c r="A177" s="362"/>
      <c r="B177" s="353"/>
      <c r="C177" s="336"/>
      <c r="D177" s="354" t="s">
        <v>348</v>
      </c>
      <c r="E177" s="355">
        <f ca="1">IFERROR(IF(SUM(E172:E175)=0,0,E175/SUM(E172:E175)),"")</f>
        <v>0</v>
      </c>
      <c r="F177" s="355">
        <f ca="1">IFERROR(IF(SUM(F172:F175)=0,0,F175/SUM(F172:F175)),"")</f>
        <v>0</v>
      </c>
      <c r="G177" s="356">
        <f ca="1">IFERROR(SUM(E175:F175)/SUM(E172:F175),0)</f>
        <v>0</v>
      </c>
      <c r="H177" s="357" t="s">
        <v>337</v>
      </c>
      <c r="I177" s="410">
        <f ca="1" t="shared" ref="I177:N177" si="237">IFERROR(IF(SUM(I172:I175)=0,0,SUM(I172:I173)/SUM(I172:I175)),"")</f>
        <v>0</v>
      </c>
      <c r="J177" s="410">
        <f ca="1" t="shared" si="237"/>
        <v>0</v>
      </c>
      <c r="K177" s="411">
        <f ca="1">IFERROR(SUM(I172:J173)/SUM(I172:J175),0)</f>
        <v>0</v>
      </c>
      <c r="L177" s="354" t="s">
        <v>337</v>
      </c>
      <c r="M177" s="355">
        <f ca="1" t="shared" si="237"/>
        <v>0</v>
      </c>
      <c r="N177" s="355">
        <f ca="1" t="shared" si="237"/>
        <v>0</v>
      </c>
      <c r="O177" s="356">
        <f ca="1">IFERROR(SUM(M172:N173)/SUM(M172:N175),0)</f>
        <v>0</v>
      </c>
      <c r="P177" s="357" t="s">
        <v>337</v>
      </c>
      <c r="Q177" s="410">
        <f ca="1" t="shared" ref="Q177:V177" si="238">IFERROR(IF(SUM(Q172:Q175)=0,0,SUM(Q172:Q173)/SUM(Q172:Q175)),"")</f>
        <v>0</v>
      </c>
      <c r="R177" s="410">
        <f ca="1" t="shared" si="238"/>
        <v>0</v>
      </c>
      <c r="S177" s="411">
        <f ca="1">IFERROR(SUM(Q172:R173)/SUM(Q172:R175),0)</f>
        <v>0</v>
      </c>
      <c r="T177" s="354" t="s">
        <v>337</v>
      </c>
      <c r="U177" s="355">
        <f ca="1" t="shared" si="238"/>
        <v>0</v>
      </c>
      <c r="V177" s="355">
        <f ca="1" t="shared" si="238"/>
        <v>0</v>
      </c>
      <c r="W177" s="356">
        <f ca="1">IFERROR(SUM(U172:V173)/SUM(U172:V175),0)</f>
        <v>0</v>
      </c>
      <c r="X177" s="357" t="s">
        <v>337</v>
      </c>
      <c r="Y177" s="410">
        <f ca="1" t="shared" ref="Y177:AD177" si="239">IFERROR(IF(SUM(Y172:Y175)=0,0,SUM(Y172:Y173)/SUM(Y172:Y175)),"")</f>
        <v>0</v>
      </c>
      <c r="Z177" s="410">
        <f ca="1" t="shared" si="239"/>
        <v>0</v>
      </c>
      <c r="AA177" s="411">
        <f ca="1">IFERROR(SUM(Y172:Z173)/SUM(Y172:Z175),0)</f>
        <v>0</v>
      </c>
      <c r="AB177" s="354" t="s">
        <v>337</v>
      </c>
      <c r="AC177" s="355">
        <f ca="1" t="shared" si="239"/>
        <v>0</v>
      </c>
      <c r="AD177" s="355">
        <f ca="1" t="shared" si="239"/>
        <v>0</v>
      </c>
      <c r="AE177" s="356">
        <f ca="1">IFERROR(SUM(AC172:AD173)/SUM(AC172:AD175),0)</f>
        <v>0</v>
      </c>
      <c r="AF177" s="357" t="s">
        <v>337</v>
      </c>
      <c r="AG177" s="410">
        <f ca="1">IFERROR(IF(SUM(AG172:AG175)=0,0,SUM(AG172:AG173)/SUM(AG172:AG175)),"")</f>
        <v>0</v>
      </c>
      <c r="AH177" s="410">
        <f ca="1">IFERROR(IF(SUM(AH172:AH175)=0,0,SUM(AH172:AH173)/SUM(AH172:AH175)),"")</f>
        <v>0</v>
      </c>
      <c r="AI177" s="411">
        <f ca="1">IFERROR(SUM(AG172:AH173)/SUM(AG172:AH175),0)</f>
        <v>0</v>
      </c>
    </row>
    <row r="178" ht="15.75"/>
    <row r="179" ht="15.75" spans="1:35">
      <c r="A179" s="358" t="s">
        <v>349</v>
      </c>
      <c r="B179" s="335" t="s">
        <v>356</v>
      </c>
      <c r="C179" s="336">
        <f ca="1">IFERROR(COUNTIFS(INDIRECT($B$1&amp;"!A:A"),A181,INDIRECT($B$1&amp;"!E:E"),"&lt;&gt;"),"")</f>
        <v>0</v>
      </c>
      <c r="D179" s="337" t="s">
        <v>317</v>
      </c>
      <c r="E179" s="337"/>
      <c r="F179" s="337"/>
      <c r="G179" s="338"/>
      <c r="H179" s="339" t="s">
        <v>302</v>
      </c>
      <c r="I179" s="405"/>
      <c r="J179" s="405"/>
      <c r="K179" s="343"/>
      <c r="L179" s="406" t="s">
        <v>303</v>
      </c>
      <c r="M179" s="337"/>
      <c r="N179" s="337"/>
      <c r="O179" s="338"/>
      <c r="P179" s="339" t="s">
        <v>357</v>
      </c>
      <c r="Q179" s="405"/>
      <c r="R179" s="405"/>
      <c r="S179" s="343"/>
      <c r="T179" s="406" t="s">
        <v>342</v>
      </c>
      <c r="U179" s="337"/>
      <c r="V179" s="337"/>
      <c r="W179" s="338"/>
      <c r="X179" s="339" t="s">
        <v>313</v>
      </c>
      <c r="Y179" s="405"/>
      <c r="Z179" s="405"/>
      <c r="AA179" s="343"/>
      <c r="AB179" s="406" t="s">
        <v>343</v>
      </c>
      <c r="AC179" s="337"/>
      <c r="AD179" s="337"/>
      <c r="AE179" s="338"/>
      <c r="AF179" s="339" t="s">
        <v>333</v>
      </c>
      <c r="AG179" s="405"/>
      <c r="AH179" s="405"/>
      <c r="AI179" s="343"/>
    </row>
    <row r="180" ht="15.75" spans="1:35">
      <c r="A180" s="359"/>
      <c r="B180" s="335"/>
      <c r="C180" s="336"/>
      <c r="D180" s="338" t="s">
        <v>21</v>
      </c>
      <c r="E180" s="341" t="s">
        <v>344</v>
      </c>
      <c r="F180" s="341" t="s">
        <v>345</v>
      </c>
      <c r="G180" s="342" t="s">
        <v>346</v>
      </c>
      <c r="H180" s="343" t="s">
        <v>21</v>
      </c>
      <c r="I180" s="407" t="s">
        <v>344</v>
      </c>
      <c r="J180" s="407" t="s">
        <v>345</v>
      </c>
      <c r="K180" s="408" t="s">
        <v>346</v>
      </c>
      <c r="L180" s="338" t="s">
        <v>21</v>
      </c>
      <c r="M180" s="341" t="s">
        <v>344</v>
      </c>
      <c r="N180" s="341" t="s">
        <v>345</v>
      </c>
      <c r="O180" s="342" t="s">
        <v>346</v>
      </c>
      <c r="P180" s="343" t="s">
        <v>21</v>
      </c>
      <c r="Q180" s="407" t="s">
        <v>344</v>
      </c>
      <c r="R180" s="407" t="s">
        <v>345</v>
      </c>
      <c r="S180" s="408" t="s">
        <v>346</v>
      </c>
      <c r="T180" s="338" t="s">
        <v>21</v>
      </c>
      <c r="U180" s="341" t="s">
        <v>344</v>
      </c>
      <c r="V180" s="341" t="s">
        <v>345</v>
      </c>
      <c r="W180" s="342" t="s">
        <v>346</v>
      </c>
      <c r="X180" s="343" t="s">
        <v>21</v>
      </c>
      <c r="Y180" s="407" t="s">
        <v>344</v>
      </c>
      <c r="Z180" s="407" t="s">
        <v>345</v>
      </c>
      <c r="AA180" s="408" t="s">
        <v>346</v>
      </c>
      <c r="AB180" s="338" t="s">
        <v>21</v>
      </c>
      <c r="AC180" s="341" t="s">
        <v>344</v>
      </c>
      <c r="AD180" s="341" t="s">
        <v>345</v>
      </c>
      <c r="AE180" s="342" t="s">
        <v>346</v>
      </c>
      <c r="AF180" s="343" t="s">
        <v>21</v>
      </c>
      <c r="AG180" s="407" t="s">
        <v>344</v>
      </c>
      <c r="AH180" s="407" t="s">
        <v>345</v>
      </c>
      <c r="AI180" s="408" t="s">
        <v>346</v>
      </c>
    </row>
    <row r="181" ht="15.75" spans="1:35">
      <c r="A181" s="360" t="str">
        <f>VLOOKUP($B$1,{"一年级",1;"二年级",2;"三年级",3;"四年级",4;"五年级",5;"六年级",6},2,0)&amp;"16"</f>
        <v>116</v>
      </c>
      <c r="B181" s="335"/>
      <c r="C181" s="336"/>
      <c r="D181" s="345" t="s">
        <v>41</v>
      </c>
      <c r="E181" s="277">
        <f ca="1">IFERROR(COUNTIFS(INDIRECT($B$1&amp;"!E:E"),1,INDIRECT($B$1&amp;"!O:O"),D181,INDIRECT($B$1&amp;"!A:A"),$A$181),"")</f>
        <v>0</v>
      </c>
      <c r="F181" s="277">
        <f ca="1">IFERROR(COUNTIFS(INDIRECT($B$1&amp;"!E:E"),2,INDIRECT($B$1&amp;"!O:O"),D181,INDIRECT($B$1&amp;"!A:A"),$A$181),"")</f>
        <v>0</v>
      </c>
      <c r="G181" s="346">
        <f ca="1" t="shared" ref="G181:G185" si="240">IFERROR(SUM(E181:F181),"")</f>
        <v>0</v>
      </c>
      <c r="H181" s="347" t="s">
        <v>31</v>
      </c>
      <c r="I181" s="381">
        <f ca="1">IFERROR(COUNTIFS(INDIRECT($B$1&amp;"!E:E"),1,INDIRECT($B$1&amp;"!R:R"),H181,INDIRECT($B$1&amp;"!A:A"),$A$181),"")</f>
        <v>0</v>
      </c>
      <c r="J181" s="381">
        <f ca="1">IFERROR(COUNTIFS(INDIRECT($B$1&amp;"!E:E"),2,INDIRECT($B$1&amp;"!R:R"),H181,INDIRECT($B$1&amp;"!A:A"),$A$181),"")</f>
        <v>0</v>
      </c>
      <c r="K181" s="409">
        <f ca="1" t="shared" ref="K181:K185" si="241">IFERROR(SUM(I181:J181),"")</f>
        <v>0</v>
      </c>
      <c r="L181" s="345" t="s">
        <v>31</v>
      </c>
      <c r="M181" s="382">
        <f ca="1">IFERROR(COUNTIFS(INDIRECT($B$1&amp;"!E:E"),1,INDIRECT($B$1&amp;"!T:T"),L181,INDIRECT($B$1&amp;"!A:A"),$A$181),"")</f>
        <v>0</v>
      </c>
      <c r="N181" s="382">
        <f ca="1">IFERROR(COUNTIFS(INDIRECT($B$1&amp;"!E:E"),2,INDIRECT($B$1&amp;"!T:T"),L181,INDIRECT($B$1&amp;"!A:A"),$A$181),"")</f>
        <v>0</v>
      </c>
      <c r="O181" s="346">
        <f ca="1" t="shared" ref="O181:O185" si="242">IFERROR(SUM(M181:N181),"")</f>
        <v>0</v>
      </c>
      <c r="P181" s="347" t="s">
        <v>31</v>
      </c>
      <c r="Q181" s="381">
        <f ca="1">IFERROR(COUNTIFS(INDIRECT($B$1&amp;"!E:E"),1,INDIRECT($B$1&amp;"!V:V"),P181,INDIRECT($B$1&amp;"!A:A"),$A$181),"")</f>
        <v>0</v>
      </c>
      <c r="R181" s="381">
        <f ca="1">IFERROR(COUNTIFS(INDIRECT($B$1&amp;"!E:E"),2,INDIRECT($B$1&amp;"!V:V"),P181,INDIRECT($B$1&amp;"!A:A"),$A$181),"")</f>
        <v>0</v>
      </c>
      <c r="S181" s="409">
        <f ca="1" t="shared" ref="S181:S185" si="243">IFERROR(SUM(Q181:R181),"")</f>
        <v>0</v>
      </c>
      <c r="T181" s="345" t="s">
        <v>31</v>
      </c>
      <c r="U181" s="382">
        <f ca="1">IFERROR(COUNTIFS(INDIRECT($B$1&amp;"!E:E"),1,INDIRECT($B$1&amp;"!X:X"),T181,INDIRECT($B$1&amp;"!A:A"),$A$181),"")</f>
        <v>0</v>
      </c>
      <c r="V181" s="382">
        <f ca="1">IFERROR(COUNTIFS(INDIRECT($B$1&amp;"!E:E"),2,INDIRECT($B$1&amp;"!X:X"),T181,INDIRECT($B$1&amp;"!A:A"),$A$181),"")</f>
        <v>0</v>
      </c>
      <c r="W181" s="346">
        <f ca="1" t="shared" ref="W181:W185" si="244">IFERROR(SUM(U181:V181),"")</f>
        <v>0</v>
      </c>
      <c r="X181" s="347" t="s">
        <v>31</v>
      </c>
      <c r="Y181" s="381">
        <f ca="1">IFERROR(COUNTIFS(INDIRECT($B$1&amp;"!E:E"),1,INDIRECT($B$1&amp;"!Z:Z"),X181,INDIRECT($B$1&amp;"!A:A"),$A$181),"")</f>
        <v>0</v>
      </c>
      <c r="Z181" s="381">
        <f ca="1">IFERROR(COUNTIFS(INDIRECT($B$1&amp;"!E:E"),2,INDIRECT($B$1&amp;"!Z:Z"),X181,INDIRECT($B$1&amp;"!A:A"),$A$181),"")</f>
        <v>0</v>
      </c>
      <c r="AA181" s="409">
        <f ca="1" t="shared" ref="AA181:AA185" si="245">IFERROR(SUM(Y181:Z181),"")</f>
        <v>0</v>
      </c>
      <c r="AB181" s="345" t="s">
        <v>31</v>
      </c>
      <c r="AC181" s="277">
        <f ca="1">IFERROR(COUNTIFS(INDIRECT($B$1&amp;"!E:E"),1,INDIRECT($B$1&amp;"!AB:AB"),AB181,INDIRECT($B$1&amp;"!A:A"),$A$181),"")</f>
        <v>0</v>
      </c>
      <c r="AD181" s="277">
        <f ca="1">IFERROR(COUNTIFS(INDIRECT($B$1&amp;"!E:E"),2,INDIRECT($B$1&amp;"!AB:AB"),AB181,INDIRECT($B$1&amp;"!A:A"),$A$181),"")</f>
        <v>0</v>
      </c>
      <c r="AE181" s="346">
        <f ca="1" t="shared" ref="AE181:AE185" si="246">IFERROR(SUM(AC181:AD181),"")</f>
        <v>0</v>
      </c>
      <c r="AF181" s="347" t="s">
        <v>31</v>
      </c>
      <c r="AG181" s="381">
        <f ca="1">IFERROR(COUNTIFS(INDIRECT($B$1&amp;"!E:E"),1,INDIRECT($B$1&amp;"!AF:AF"),AF181,INDIRECT($B$1&amp;"!A:A"),$A$181),"")</f>
        <v>0</v>
      </c>
      <c r="AH181" s="381">
        <f ca="1">IFERROR(COUNTIFS(INDIRECT($B$1&amp;"!E:E"),2,INDIRECT($B$1&amp;"!AF:AF"),AF181,INDIRECT($B$1&amp;"!A:A"),$A$181),"")</f>
        <v>0</v>
      </c>
      <c r="AI181" s="409">
        <f ca="1" t="shared" ref="AI181:AI185" si="247">IFERROR(SUM(AG181:AH181),"")</f>
        <v>0</v>
      </c>
    </row>
    <row r="182" ht="15.75" spans="1:35">
      <c r="A182" s="361"/>
      <c r="B182" s="335"/>
      <c r="C182" s="336"/>
      <c r="D182" s="345" t="s">
        <v>65</v>
      </c>
      <c r="E182" s="277">
        <f ca="1">IFERROR(COUNTIFS(INDIRECT($B$1&amp;"!E:E"),1,INDIRECT($B$1&amp;"!O:O"),D182,INDIRECT($B$1&amp;"!A:A"),$A$181),"")</f>
        <v>0</v>
      </c>
      <c r="F182" s="277">
        <f ca="1">IFERROR(COUNTIFS(INDIRECT($B$1&amp;"!E:E"),2,INDIRECT($B$1&amp;"!O:O"),D182,INDIRECT($B$1&amp;"!A:A"),$A$181),"")</f>
        <v>0</v>
      </c>
      <c r="G182" s="346">
        <f ca="1" t="shared" si="240"/>
        <v>0</v>
      </c>
      <c r="H182" s="347" t="s">
        <v>68</v>
      </c>
      <c r="I182" s="381">
        <f ca="1">IFERROR(COUNTIFS(INDIRECT($B$1&amp;"!E:E"),1,INDIRECT($B$1&amp;"!R:R"),H182,INDIRECT($B$1&amp;"!A:A"),$A$181),"")</f>
        <v>0</v>
      </c>
      <c r="J182" s="381">
        <f ca="1">IFERROR(COUNTIFS(INDIRECT($B$1&amp;"!E:E"),2,INDIRECT($B$1&amp;"!R:R"),H182,INDIRECT($B$1&amp;"!A:A"),$A$181),"")</f>
        <v>0</v>
      </c>
      <c r="K182" s="409">
        <f ca="1" t="shared" si="241"/>
        <v>0</v>
      </c>
      <c r="L182" s="345" t="s">
        <v>68</v>
      </c>
      <c r="M182" s="382">
        <f ca="1">IFERROR(COUNTIFS(INDIRECT($B$1&amp;"!E:E"),1,INDIRECT($B$1&amp;"!T:T"),L182,INDIRECT($B$1&amp;"!A:A"),$A$181),"")</f>
        <v>0</v>
      </c>
      <c r="N182" s="382">
        <f ca="1">IFERROR(COUNTIFS(INDIRECT($B$1&amp;"!E:E"),2,INDIRECT($B$1&amp;"!T:T"),L182,INDIRECT($B$1&amp;"!A:A"),$A$181),"")</f>
        <v>0</v>
      </c>
      <c r="O182" s="346">
        <f ca="1" t="shared" si="242"/>
        <v>0</v>
      </c>
      <c r="P182" s="347" t="s">
        <v>68</v>
      </c>
      <c r="Q182" s="381">
        <f ca="1">IFERROR(COUNTIFS(INDIRECT($B$1&amp;"!E:E"),1,INDIRECT($B$1&amp;"!V:V"),P182,INDIRECT($B$1&amp;"!A:A"),$A$181),"")</f>
        <v>0</v>
      </c>
      <c r="R182" s="381">
        <f ca="1">IFERROR(COUNTIFS(INDIRECT($B$1&amp;"!E:E"),2,INDIRECT($B$1&amp;"!V:V"),P182,INDIRECT($B$1&amp;"!A:A"),$A$181),"")</f>
        <v>0</v>
      </c>
      <c r="S182" s="409">
        <f ca="1" t="shared" si="243"/>
        <v>0</v>
      </c>
      <c r="T182" s="345" t="s">
        <v>68</v>
      </c>
      <c r="U182" s="382">
        <f ca="1">IFERROR(COUNTIFS(INDIRECT($B$1&amp;"!E:E"),1,INDIRECT($B$1&amp;"!X:X"),T182,INDIRECT($B$1&amp;"!A:A"),$A$181),"")</f>
        <v>0</v>
      </c>
      <c r="V182" s="382">
        <f ca="1">IFERROR(COUNTIFS(INDIRECT($B$1&amp;"!E:E"),2,INDIRECT($B$1&amp;"!X:X"),T182,INDIRECT($B$1&amp;"!A:A"),$A$181),"")</f>
        <v>0</v>
      </c>
      <c r="W182" s="346">
        <f ca="1" t="shared" si="244"/>
        <v>0</v>
      </c>
      <c r="X182" s="347" t="s">
        <v>68</v>
      </c>
      <c r="Y182" s="381">
        <f ca="1">IFERROR(COUNTIFS(INDIRECT($B$1&amp;"!E:E"),1,INDIRECT($B$1&amp;"!Z:Z"),X182,INDIRECT($B$1&amp;"!A:A"),$A$181),"")</f>
        <v>0</v>
      </c>
      <c r="Z182" s="381">
        <f ca="1">IFERROR(COUNTIFS(INDIRECT($B$1&amp;"!E:E"),2,INDIRECT($B$1&amp;"!Z:Z"),X182,INDIRECT($B$1&amp;"!A:A"),$A$181),"")</f>
        <v>0</v>
      </c>
      <c r="AA182" s="409">
        <f ca="1" t="shared" si="245"/>
        <v>0</v>
      </c>
      <c r="AB182" s="345" t="s">
        <v>68</v>
      </c>
      <c r="AC182" s="277">
        <f ca="1">IFERROR(COUNTIFS(INDIRECT($B$1&amp;"!E:E"),1,INDIRECT($B$1&amp;"!AB:AB"),AB182,INDIRECT($B$1&amp;"!A:A"),$A$181),"")</f>
        <v>0</v>
      </c>
      <c r="AD182" s="277">
        <f ca="1">IFERROR(COUNTIFS(INDIRECT($B$1&amp;"!E:E"),2,INDIRECT($B$1&amp;"!AB:AB"),AB182,INDIRECT($B$1&amp;"!A:A"),$A$181),"")</f>
        <v>0</v>
      </c>
      <c r="AE182" s="346">
        <f ca="1" t="shared" si="246"/>
        <v>0</v>
      </c>
      <c r="AF182" s="347" t="s">
        <v>68</v>
      </c>
      <c r="AG182" s="381">
        <f ca="1">IFERROR(COUNTIFS(INDIRECT($B$1&amp;"!E:E"),1,INDIRECT($B$1&amp;"!AF:AF"),AF182,INDIRECT($B$1&amp;"!A:A"),$A$181),"")</f>
        <v>0</v>
      </c>
      <c r="AH182" s="381">
        <f ca="1">IFERROR(COUNTIFS(INDIRECT($B$1&amp;"!E:E"),2,INDIRECT($B$1&amp;"!AF:AF"),AF182,INDIRECT($B$1&amp;"!A:A"),$A$181),"")</f>
        <v>0</v>
      </c>
      <c r="AI182" s="409">
        <f ca="1" t="shared" si="247"/>
        <v>0</v>
      </c>
    </row>
    <row r="183" ht="15.75" spans="1:35">
      <c r="A183" s="361"/>
      <c r="B183" s="349" t="s">
        <v>358</v>
      </c>
      <c r="C183" s="336">
        <f ca="1">IFERROR(COUNTIFS(INDIRECT($B$1&amp;"!A:A"),A181,INDIRECT($B$1&amp;"!E:E"),"1"),"")</f>
        <v>0</v>
      </c>
      <c r="D183" s="345" t="s">
        <v>53</v>
      </c>
      <c r="E183" s="277">
        <f ca="1">IFERROR(COUNTIFS(INDIRECT($B$1&amp;"!E:E"),1,INDIRECT($B$1&amp;"!O:O"),D183,INDIRECT($B$1&amp;"!A:A"),$A$181),"")</f>
        <v>0</v>
      </c>
      <c r="F183" s="277">
        <f ca="1">IFERROR(COUNTIFS(INDIRECT($B$1&amp;"!E:E"),2,INDIRECT($B$1&amp;"!O:O"),D183,INDIRECT($B$1&amp;"!A:A"),$A$181),"")</f>
        <v>0</v>
      </c>
      <c r="G183" s="346">
        <f ca="1" t="shared" si="240"/>
        <v>0</v>
      </c>
      <c r="H183" s="347" t="s">
        <v>86</v>
      </c>
      <c r="I183" s="381">
        <f ca="1">IFERROR(COUNTIFS(INDIRECT($B$1&amp;"!E:E"),1,INDIRECT($B$1&amp;"!R:R"),H183,INDIRECT($B$1&amp;"!A:A"),$A$181),"")</f>
        <v>0</v>
      </c>
      <c r="J183" s="381">
        <f ca="1">IFERROR(COUNTIFS(INDIRECT($B$1&amp;"!E:E"),2,INDIRECT($B$1&amp;"!R:R"),H183,INDIRECT($B$1&amp;"!A:A"),$A$181),"")</f>
        <v>0</v>
      </c>
      <c r="K183" s="409">
        <f ca="1" t="shared" si="241"/>
        <v>0</v>
      </c>
      <c r="L183" s="345" t="s">
        <v>86</v>
      </c>
      <c r="M183" s="382">
        <f ca="1">IFERROR(COUNTIFS(INDIRECT($B$1&amp;"!E:E"),1,INDIRECT($B$1&amp;"!T:T"),L183,INDIRECT($B$1&amp;"!A:A"),$A$181),"")</f>
        <v>0</v>
      </c>
      <c r="N183" s="382">
        <f ca="1">IFERROR(COUNTIFS(INDIRECT($B$1&amp;"!E:E"),2,INDIRECT($B$1&amp;"!T:T"),L183,INDIRECT($B$1&amp;"!A:A"),$A$181),"")</f>
        <v>0</v>
      </c>
      <c r="O183" s="346">
        <f ca="1" t="shared" si="242"/>
        <v>0</v>
      </c>
      <c r="P183" s="347" t="s">
        <v>86</v>
      </c>
      <c r="Q183" s="381">
        <f ca="1">IFERROR(COUNTIFS(INDIRECT($B$1&amp;"!E:E"),1,INDIRECT($B$1&amp;"!V:V"),P183,INDIRECT($B$1&amp;"!A:A"),$A$181),"")</f>
        <v>0</v>
      </c>
      <c r="R183" s="381">
        <f ca="1">IFERROR(COUNTIFS(INDIRECT($B$1&amp;"!E:E"),2,INDIRECT($B$1&amp;"!V:V"),P183,INDIRECT($B$1&amp;"!A:A"),$A$181),"")</f>
        <v>0</v>
      </c>
      <c r="S183" s="409">
        <f ca="1" t="shared" si="243"/>
        <v>0</v>
      </c>
      <c r="T183" s="345" t="s">
        <v>86</v>
      </c>
      <c r="U183" s="382">
        <f ca="1">IFERROR(COUNTIFS(INDIRECT($B$1&amp;"!E:E"),1,INDIRECT($B$1&amp;"!X:X"),T183,INDIRECT($B$1&amp;"!A:A"),$A$181),"")</f>
        <v>0</v>
      </c>
      <c r="V183" s="382">
        <f ca="1">IFERROR(COUNTIFS(INDIRECT($B$1&amp;"!E:E"),2,INDIRECT($B$1&amp;"!X:X"),T183,INDIRECT($B$1&amp;"!A:A"),$A$181),"")</f>
        <v>0</v>
      </c>
      <c r="W183" s="346">
        <f ca="1" t="shared" si="244"/>
        <v>0</v>
      </c>
      <c r="X183" s="347" t="s">
        <v>86</v>
      </c>
      <c r="Y183" s="381">
        <f ca="1">IFERROR(COUNTIFS(INDIRECT($B$1&amp;"!E:E"),1,INDIRECT($B$1&amp;"!Z:Z"),X183,INDIRECT($B$1&amp;"!A:A"),$A$181),"")</f>
        <v>0</v>
      </c>
      <c r="Z183" s="381">
        <f ca="1">IFERROR(COUNTIFS(INDIRECT($B$1&amp;"!E:E"),2,INDIRECT($B$1&amp;"!Z:Z"),X183,INDIRECT($B$1&amp;"!A:A"),$A$181),"")</f>
        <v>0</v>
      </c>
      <c r="AA183" s="409">
        <f ca="1" t="shared" si="245"/>
        <v>0</v>
      </c>
      <c r="AB183" s="345" t="s">
        <v>86</v>
      </c>
      <c r="AC183" s="277">
        <f ca="1">IFERROR(COUNTIFS(INDIRECT($B$1&amp;"!E:E"),1,INDIRECT($B$1&amp;"!AB:AB"),AB183,INDIRECT($B$1&amp;"!A:A"),$A$181),"")</f>
        <v>0</v>
      </c>
      <c r="AD183" s="277">
        <f ca="1">IFERROR(COUNTIFS(INDIRECT($B$1&amp;"!E:E"),2,INDIRECT($B$1&amp;"!AB:AB"),AB183,INDIRECT($B$1&amp;"!A:A"),$A$181),"")</f>
        <v>0</v>
      </c>
      <c r="AE183" s="346">
        <f ca="1" t="shared" si="246"/>
        <v>0</v>
      </c>
      <c r="AF183" s="347" t="s">
        <v>86</v>
      </c>
      <c r="AG183" s="381">
        <f ca="1">IFERROR(COUNTIFS(INDIRECT($B$1&amp;"!E:E"),1,INDIRECT($B$1&amp;"!AF:AF"),AF183,INDIRECT($B$1&amp;"!A:A"),$A$181),"")</f>
        <v>0</v>
      </c>
      <c r="AH183" s="381">
        <f ca="1">IFERROR(COUNTIFS(INDIRECT($B$1&amp;"!E:E"),2,INDIRECT($B$1&amp;"!AF:AF"),AF183,INDIRECT($B$1&amp;"!A:A"),$A$181),"")</f>
        <v>0</v>
      </c>
      <c r="AI183" s="409">
        <f ca="1" t="shared" si="247"/>
        <v>0</v>
      </c>
    </row>
    <row r="184" ht="15.75" spans="1:35">
      <c r="A184" s="361"/>
      <c r="B184" s="349"/>
      <c r="C184" s="336"/>
      <c r="D184" s="345" t="s">
        <v>76</v>
      </c>
      <c r="E184" s="277">
        <f ca="1">IFERROR(COUNTIFS(INDIRECT($B$1&amp;"!E:E"),1,INDIRECT($B$1&amp;"!O:O"),D184,INDIRECT($B$1&amp;"!A:A"),$A$181),"")</f>
        <v>0</v>
      </c>
      <c r="F184" s="277">
        <f ca="1">IFERROR(COUNTIFS(INDIRECT($B$1&amp;"!E:E"),2,INDIRECT($B$1&amp;"!O:O"),D184,INDIRECT($B$1&amp;"!A:A"),$A$181),"")</f>
        <v>0</v>
      </c>
      <c r="G184" s="346">
        <f ca="1" t="shared" si="240"/>
        <v>0</v>
      </c>
      <c r="H184" s="347" t="s">
        <v>153</v>
      </c>
      <c r="I184" s="381">
        <f ca="1">IFERROR(COUNTIFS(INDIRECT($B$1&amp;"!E:E"),1,INDIRECT($B$1&amp;"!R:R"),H184,INDIRECT($B$1&amp;"!A:A"),$A$181),"")</f>
        <v>0</v>
      </c>
      <c r="J184" s="381">
        <f ca="1">IFERROR(COUNTIFS(INDIRECT($B$1&amp;"!E:E"),2,INDIRECT($B$1&amp;"!R:R"),H184,INDIRECT($B$1&amp;"!A:A"),$A$181),"")</f>
        <v>0</v>
      </c>
      <c r="K184" s="409">
        <f ca="1" t="shared" si="241"/>
        <v>0</v>
      </c>
      <c r="L184" s="345" t="s">
        <v>153</v>
      </c>
      <c r="M184" s="382">
        <f ca="1">IFERROR(COUNTIFS(INDIRECT($B$1&amp;"!E:E"),1,INDIRECT($B$1&amp;"!T:T"),L184,INDIRECT($B$1&amp;"!A:A"),$A$181),"")</f>
        <v>0</v>
      </c>
      <c r="N184" s="382">
        <f ca="1">IFERROR(COUNTIFS(INDIRECT($B$1&amp;"!E:E"),2,INDIRECT($B$1&amp;"!T:T"),L184,INDIRECT($B$1&amp;"!A:A"),$A$181),"")</f>
        <v>0</v>
      </c>
      <c r="O184" s="346">
        <f ca="1" t="shared" si="242"/>
        <v>0</v>
      </c>
      <c r="P184" s="347" t="s">
        <v>153</v>
      </c>
      <c r="Q184" s="381">
        <f ca="1">IFERROR(COUNTIFS(INDIRECT($B$1&amp;"!E:E"),1,INDIRECT($B$1&amp;"!V:V"),P184,INDIRECT($B$1&amp;"!A:A"),$A$181),"")</f>
        <v>0</v>
      </c>
      <c r="R184" s="381">
        <f ca="1">IFERROR(COUNTIFS(INDIRECT($B$1&amp;"!E:E"),2,INDIRECT($B$1&amp;"!V:V"),P184,INDIRECT($B$1&amp;"!A:A"),$A$181),"")</f>
        <v>0</v>
      </c>
      <c r="S184" s="409">
        <f ca="1" t="shared" si="243"/>
        <v>0</v>
      </c>
      <c r="T184" s="345" t="s">
        <v>153</v>
      </c>
      <c r="U184" s="382">
        <f ca="1">IFERROR(COUNTIFS(INDIRECT($B$1&amp;"!E:E"),1,INDIRECT($B$1&amp;"!X:X"),T184,INDIRECT($B$1&amp;"!A:A"),$A$181),"")</f>
        <v>0</v>
      </c>
      <c r="V184" s="382">
        <f ca="1">IFERROR(COUNTIFS(INDIRECT($B$1&amp;"!E:E"),2,INDIRECT($B$1&amp;"!X:X"),T184,INDIRECT($B$1&amp;"!A:A"),$A$181),"")</f>
        <v>0</v>
      </c>
      <c r="W184" s="346">
        <f ca="1" t="shared" si="244"/>
        <v>0</v>
      </c>
      <c r="X184" s="347" t="s">
        <v>153</v>
      </c>
      <c r="Y184" s="381">
        <f ca="1">IFERROR(COUNTIFS(INDIRECT($B$1&amp;"!E:E"),1,INDIRECT($B$1&amp;"!Z:Z"),X184,INDIRECT($B$1&amp;"!A:A"),$A$181),"")</f>
        <v>0</v>
      </c>
      <c r="Z184" s="381">
        <f ca="1">IFERROR(COUNTIFS(INDIRECT($B$1&amp;"!E:E"),2,INDIRECT($B$1&amp;"!Z:Z"),X184,INDIRECT($B$1&amp;"!A:A"),$A$181),"")</f>
        <v>0</v>
      </c>
      <c r="AA184" s="409">
        <f ca="1" t="shared" si="245"/>
        <v>0</v>
      </c>
      <c r="AB184" s="345" t="s">
        <v>153</v>
      </c>
      <c r="AC184" s="277">
        <f ca="1">IFERROR(COUNTIFS(INDIRECT($B$1&amp;"!E:E"),1,INDIRECT($B$1&amp;"!AB:AB"),AB184,INDIRECT($B$1&amp;"!A:A"),$A$181),"")</f>
        <v>0</v>
      </c>
      <c r="AD184" s="277">
        <f ca="1">IFERROR(COUNTIFS(INDIRECT($B$1&amp;"!E:E"),2,INDIRECT($B$1&amp;"!AB:AB"),AB184,INDIRECT($B$1&amp;"!A:A"),$A$181),"")</f>
        <v>0</v>
      </c>
      <c r="AE184" s="346">
        <f ca="1" t="shared" si="246"/>
        <v>0</v>
      </c>
      <c r="AF184" s="347" t="s">
        <v>153</v>
      </c>
      <c r="AG184" s="381">
        <f ca="1">IFERROR(COUNTIFS(INDIRECT($B$1&amp;"!E:E"),1,INDIRECT($B$1&amp;"!AF:AF"),AF184,INDIRECT($B$1&amp;"!A:A"),$A$181),"")</f>
        <v>0</v>
      </c>
      <c r="AH184" s="381">
        <f ca="1">IFERROR(COUNTIFS(INDIRECT($B$1&amp;"!E:E"),2,INDIRECT($B$1&amp;"!AF:AF"),AF184,INDIRECT($B$1&amp;"!A:A"),$A$181),"")</f>
        <v>0</v>
      </c>
      <c r="AI184" s="409">
        <f ca="1" t="shared" si="247"/>
        <v>0</v>
      </c>
    </row>
    <row r="185" ht="15.75" spans="1:35">
      <c r="A185" s="361"/>
      <c r="B185" s="349" t="s">
        <v>359</v>
      </c>
      <c r="C185" s="336">
        <f ca="1">IFERROR(COUNTIFS(INDIRECT($B$1&amp;"!A:A"),A181,INDIRECT($B$1&amp;"!E:E"),"2"),"")</f>
        <v>0</v>
      </c>
      <c r="D185" s="350" t="s">
        <v>347</v>
      </c>
      <c r="E185" s="277">
        <f ca="1" t="shared" ref="E185:J185" si="248">SUM(E181:E184)</f>
        <v>0</v>
      </c>
      <c r="F185" s="277">
        <f ca="1" t="shared" si="248"/>
        <v>0</v>
      </c>
      <c r="G185" s="346">
        <f ca="1" t="shared" si="240"/>
        <v>0</v>
      </c>
      <c r="H185" s="351" t="s">
        <v>347</v>
      </c>
      <c r="I185" s="278">
        <f ca="1" t="shared" si="248"/>
        <v>0</v>
      </c>
      <c r="J185" s="278">
        <f ca="1" t="shared" si="248"/>
        <v>0</v>
      </c>
      <c r="K185" s="409">
        <f ca="1" t="shared" si="241"/>
        <v>0</v>
      </c>
      <c r="L185" s="350" t="s">
        <v>347</v>
      </c>
      <c r="M185" s="277">
        <f ca="1" t="shared" ref="M185:R185" si="249">SUM(M181:M184)</f>
        <v>0</v>
      </c>
      <c r="N185" s="277">
        <f ca="1" t="shared" si="249"/>
        <v>0</v>
      </c>
      <c r="O185" s="346">
        <f ca="1" t="shared" si="242"/>
        <v>0</v>
      </c>
      <c r="P185" s="351" t="s">
        <v>347</v>
      </c>
      <c r="Q185" s="278">
        <f ca="1" t="shared" si="249"/>
        <v>0</v>
      </c>
      <c r="R185" s="278">
        <f ca="1" t="shared" si="249"/>
        <v>0</v>
      </c>
      <c r="S185" s="409">
        <f ca="1" t="shared" si="243"/>
        <v>0</v>
      </c>
      <c r="T185" s="350" t="s">
        <v>347</v>
      </c>
      <c r="U185" s="277">
        <f ca="1" t="shared" ref="U185:Z185" si="250">SUM(U181:U184)</f>
        <v>0</v>
      </c>
      <c r="V185" s="277">
        <f ca="1" t="shared" si="250"/>
        <v>0</v>
      </c>
      <c r="W185" s="346">
        <f ca="1" t="shared" si="244"/>
        <v>0</v>
      </c>
      <c r="X185" s="351" t="s">
        <v>347</v>
      </c>
      <c r="Y185" s="278">
        <f ca="1" t="shared" si="250"/>
        <v>0</v>
      </c>
      <c r="Z185" s="278">
        <f ca="1" t="shared" si="250"/>
        <v>0</v>
      </c>
      <c r="AA185" s="409">
        <f ca="1" t="shared" si="245"/>
        <v>0</v>
      </c>
      <c r="AB185" s="350" t="s">
        <v>347</v>
      </c>
      <c r="AC185" s="277">
        <f ca="1" t="shared" ref="AC185:AH185" si="251">SUM(AC181:AC184)</f>
        <v>0</v>
      </c>
      <c r="AD185" s="277">
        <f ca="1" t="shared" si="251"/>
        <v>0</v>
      </c>
      <c r="AE185" s="346">
        <f ca="1" t="shared" si="246"/>
        <v>0</v>
      </c>
      <c r="AF185" s="351" t="s">
        <v>347</v>
      </c>
      <c r="AG185" s="278">
        <f ca="1" t="shared" si="251"/>
        <v>0</v>
      </c>
      <c r="AH185" s="278">
        <f ca="1" t="shared" si="251"/>
        <v>0</v>
      </c>
      <c r="AI185" s="409">
        <f ca="1" t="shared" si="247"/>
        <v>0</v>
      </c>
    </row>
    <row r="186" ht="15.75" spans="1:35">
      <c r="A186" s="362"/>
      <c r="B186" s="353"/>
      <c r="C186" s="336"/>
      <c r="D186" s="354" t="s">
        <v>348</v>
      </c>
      <c r="E186" s="355">
        <f ca="1">IFERROR(IF(SUM(E181:E184)=0,0,E184/SUM(E181:E184)),"")</f>
        <v>0</v>
      </c>
      <c r="F186" s="355">
        <f ca="1">IFERROR(IF(SUM(F181:F184)=0,0,F184/SUM(F181:F184)),"")</f>
        <v>0</v>
      </c>
      <c r="G186" s="356">
        <f ca="1">IFERROR(SUM(E184:F184)/SUM(E181:F184),0)</f>
        <v>0</v>
      </c>
      <c r="H186" s="357" t="s">
        <v>337</v>
      </c>
      <c r="I186" s="410">
        <f ca="1" t="shared" ref="I186:N186" si="252">IFERROR(IF(SUM(I181:I184)=0,0,SUM(I181:I182)/SUM(I181:I184)),"")</f>
        <v>0</v>
      </c>
      <c r="J186" s="410">
        <f ca="1" t="shared" si="252"/>
        <v>0</v>
      </c>
      <c r="K186" s="411">
        <f ca="1">IFERROR(SUM(I181:J182)/SUM(I181:J184),0)</f>
        <v>0</v>
      </c>
      <c r="L186" s="354" t="s">
        <v>337</v>
      </c>
      <c r="M186" s="355">
        <f ca="1" t="shared" si="252"/>
        <v>0</v>
      </c>
      <c r="N186" s="355">
        <f ca="1" t="shared" si="252"/>
        <v>0</v>
      </c>
      <c r="O186" s="356">
        <f ca="1">IFERROR(SUM(M181:N182)/SUM(M181:N184),0)</f>
        <v>0</v>
      </c>
      <c r="P186" s="357" t="s">
        <v>337</v>
      </c>
      <c r="Q186" s="410">
        <f ca="1" t="shared" ref="Q186:V186" si="253">IFERROR(IF(SUM(Q181:Q184)=0,0,SUM(Q181:Q182)/SUM(Q181:Q184)),"")</f>
        <v>0</v>
      </c>
      <c r="R186" s="410">
        <f ca="1" t="shared" si="253"/>
        <v>0</v>
      </c>
      <c r="S186" s="411">
        <f ca="1">IFERROR(SUM(Q181:R182)/SUM(Q181:R184),0)</f>
        <v>0</v>
      </c>
      <c r="T186" s="354" t="s">
        <v>337</v>
      </c>
      <c r="U186" s="355">
        <f ca="1" t="shared" si="253"/>
        <v>0</v>
      </c>
      <c r="V186" s="355">
        <f ca="1" t="shared" si="253"/>
        <v>0</v>
      </c>
      <c r="W186" s="356">
        <f ca="1">IFERROR(SUM(U181:V182)/SUM(U181:V184),0)</f>
        <v>0</v>
      </c>
      <c r="X186" s="357" t="s">
        <v>337</v>
      </c>
      <c r="Y186" s="410">
        <f ca="1" t="shared" ref="Y186:AD186" si="254">IFERROR(IF(SUM(Y181:Y184)=0,0,SUM(Y181:Y182)/SUM(Y181:Y184)),"")</f>
        <v>0</v>
      </c>
      <c r="Z186" s="410">
        <f ca="1" t="shared" si="254"/>
        <v>0</v>
      </c>
      <c r="AA186" s="411">
        <f ca="1">IFERROR(SUM(Y181:Z182)/SUM(Y181:Z184),0)</f>
        <v>0</v>
      </c>
      <c r="AB186" s="354" t="s">
        <v>337</v>
      </c>
      <c r="AC186" s="355">
        <f ca="1" t="shared" si="254"/>
        <v>0</v>
      </c>
      <c r="AD186" s="355">
        <f ca="1" t="shared" si="254"/>
        <v>0</v>
      </c>
      <c r="AE186" s="356">
        <f ca="1">IFERROR(SUM(AC181:AD182)/SUM(AC181:AD184),0)</f>
        <v>0</v>
      </c>
      <c r="AF186" s="357" t="s">
        <v>337</v>
      </c>
      <c r="AG186" s="410">
        <f ca="1">IFERROR(IF(SUM(AG181:AG184)=0,0,SUM(AG181:AG182)/SUM(AG181:AG184)),"")</f>
        <v>0</v>
      </c>
      <c r="AH186" s="410">
        <f ca="1">IFERROR(IF(SUM(AH181:AH184)=0,0,SUM(AH181:AH182)/SUM(AH181:AH184)),"")</f>
        <v>0</v>
      </c>
      <c r="AI186" s="411">
        <f ca="1">IFERROR(SUM(AG181:AH182)/SUM(AG181:AH184),0)</f>
        <v>0</v>
      </c>
    </row>
    <row r="187" ht="15.75"/>
    <row r="188" ht="15.75" spans="1:35">
      <c r="A188" s="358" t="s">
        <v>349</v>
      </c>
      <c r="B188" s="335" t="s">
        <v>356</v>
      </c>
      <c r="C188" s="336">
        <f ca="1">IFERROR(COUNTIFS(INDIRECT($B$1&amp;"!A:A"),A190,INDIRECT($B$1&amp;"!E:E"),"&lt;&gt;"),"")</f>
        <v>0</v>
      </c>
      <c r="D188" s="337" t="s">
        <v>317</v>
      </c>
      <c r="E188" s="337"/>
      <c r="F188" s="337"/>
      <c r="G188" s="338"/>
      <c r="H188" s="339" t="s">
        <v>302</v>
      </c>
      <c r="I188" s="405"/>
      <c r="J188" s="405"/>
      <c r="K188" s="343"/>
      <c r="L188" s="406" t="s">
        <v>303</v>
      </c>
      <c r="M188" s="337"/>
      <c r="N188" s="337"/>
      <c r="O188" s="338"/>
      <c r="P188" s="339" t="s">
        <v>357</v>
      </c>
      <c r="Q188" s="405"/>
      <c r="R188" s="405"/>
      <c r="S188" s="343"/>
      <c r="T188" s="406" t="s">
        <v>342</v>
      </c>
      <c r="U188" s="337"/>
      <c r="V188" s="337"/>
      <c r="W188" s="338"/>
      <c r="X188" s="339" t="s">
        <v>313</v>
      </c>
      <c r="Y188" s="405"/>
      <c r="Z188" s="405"/>
      <c r="AA188" s="343"/>
      <c r="AB188" s="406" t="s">
        <v>343</v>
      </c>
      <c r="AC188" s="337"/>
      <c r="AD188" s="337"/>
      <c r="AE188" s="338"/>
      <c r="AF188" s="339" t="s">
        <v>333</v>
      </c>
      <c r="AG188" s="405"/>
      <c r="AH188" s="405"/>
      <c r="AI188" s="343"/>
    </row>
    <row r="189" ht="15.75" spans="1:35">
      <c r="A189" s="359"/>
      <c r="B189" s="335"/>
      <c r="C189" s="336"/>
      <c r="D189" s="338" t="s">
        <v>21</v>
      </c>
      <c r="E189" s="341" t="s">
        <v>344</v>
      </c>
      <c r="F189" s="341" t="s">
        <v>345</v>
      </c>
      <c r="G189" s="342" t="s">
        <v>346</v>
      </c>
      <c r="H189" s="343" t="s">
        <v>21</v>
      </c>
      <c r="I189" s="407" t="s">
        <v>344</v>
      </c>
      <c r="J189" s="407" t="s">
        <v>345</v>
      </c>
      <c r="K189" s="408" t="s">
        <v>346</v>
      </c>
      <c r="L189" s="338" t="s">
        <v>21</v>
      </c>
      <c r="M189" s="341" t="s">
        <v>344</v>
      </c>
      <c r="N189" s="341" t="s">
        <v>345</v>
      </c>
      <c r="O189" s="342" t="s">
        <v>346</v>
      </c>
      <c r="P189" s="343" t="s">
        <v>21</v>
      </c>
      <c r="Q189" s="407" t="s">
        <v>344</v>
      </c>
      <c r="R189" s="407" t="s">
        <v>345</v>
      </c>
      <c r="S189" s="408" t="s">
        <v>346</v>
      </c>
      <c r="T189" s="338" t="s">
        <v>21</v>
      </c>
      <c r="U189" s="341" t="s">
        <v>344</v>
      </c>
      <c r="V189" s="341" t="s">
        <v>345</v>
      </c>
      <c r="W189" s="342" t="s">
        <v>346</v>
      </c>
      <c r="X189" s="343" t="s">
        <v>21</v>
      </c>
      <c r="Y189" s="407" t="s">
        <v>344</v>
      </c>
      <c r="Z189" s="407" t="s">
        <v>345</v>
      </c>
      <c r="AA189" s="408" t="s">
        <v>346</v>
      </c>
      <c r="AB189" s="338" t="s">
        <v>21</v>
      </c>
      <c r="AC189" s="341" t="s">
        <v>344</v>
      </c>
      <c r="AD189" s="341" t="s">
        <v>345</v>
      </c>
      <c r="AE189" s="342" t="s">
        <v>346</v>
      </c>
      <c r="AF189" s="343" t="s">
        <v>21</v>
      </c>
      <c r="AG189" s="407" t="s">
        <v>344</v>
      </c>
      <c r="AH189" s="407" t="s">
        <v>345</v>
      </c>
      <c r="AI189" s="408" t="s">
        <v>346</v>
      </c>
    </row>
    <row r="190" ht="15.75" spans="1:35">
      <c r="A190" s="360" t="str">
        <f>VLOOKUP($B$1,{"一年级",1;"二年级",2;"三年级",3;"四年级",4;"五年级",5;"六年级",6},2,0)&amp;"17"</f>
        <v>117</v>
      </c>
      <c r="B190" s="335"/>
      <c r="C190" s="336"/>
      <c r="D190" s="345" t="s">
        <v>41</v>
      </c>
      <c r="E190" s="277">
        <f ca="1">IFERROR(COUNTIFS(INDIRECT($B$1&amp;"!E:E"),1,INDIRECT($B$1&amp;"!O:O"),D190,INDIRECT($B$1&amp;"!A:A"),$A$190),"")</f>
        <v>0</v>
      </c>
      <c r="F190" s="277">
        <f ca="1">IFERROR(COUNTIFS(INDIRECT($B$1&amp;"!E:E"),2,INDIRECT($B$1&amp;"!O:O"),D190,INDIRECT($B$1&amp;"!A:A"),$A$190),"")</f>
        <v>0</v>
      </c>
      <c r="G190" s="346">
        <f ca="1" t="shared" ref="G190:G194" si="255">IFERROR(SUM(E190:F190),"")</f>
        <v>0</v>
      </c>
      <c r="H190" s="347" t="s">
        <v>31</v>
      </c>
      <c r="I190" s="381">
        <f ca="1">IFERROR(COUNTIFS(INDIRECT($B$1&amp;"!E:E"),1,INDIRECT($B$1&amp;"!R:R"),H190,INDIRECT($B$1&amp;"!A:A"),$A$190),"")</f>
        <v>0</v>
      </c>
      <c r="J190" s="381">
        <f ca="1">IFERROR(COUNTIFS(INDIRECT($B$1&amp;"!E:E"),2,INDIRECT($B$1&amp;"!R:R"),H190,INDIRECT($B$1&amp;"!A:A"),$A$190),"")</f>
        <v>0</v>
      </c>
      <c r="K190" s="409">
        <f ca="1" t="shared" ref="K190:K194" si="256">IFERROR(SUM(I190:J190),"")</f>
        <v>0</v>
      </c>
      <c r="L190" s="345" t="s">
        <v>31</v>
      </c>
      <c r="M190" s="382">
        <f ca="1">IFERROR(COUNTIFS(INDIRECT($B$1&amp;"!E:E"),1,INDIRECT($B$1&amp;"!T:T"),L190,INDIRECT($B$1&amp;"!A:A"),$A$190),"")</f>
        <v>0</v>
      </c>
      <c r="N190" s="382">
        <f ca="1">IFERROR(COUNTIFS(INDIRECT($B$1&amp;"!E:E"),2,INDIRECT($B$1&amp;"!T:T"),L190,INDIRECT($B$1&amp;"!A:A"),$A$190),"")</f>
        <v>0</v>
      </c>
      <c r="O190" s="346">
        <f ca="1" t="shared" ref="O190:O194" si="257">IFERROR(SUM(M190:N190),"")</f>
        <v>0</v>
      </c>
      <c r="P190" s="347" t="s">
        <v>31</v>
      </c>
      <c r="Q190" s="381">
        <f ca="1">IFERROR(COUNTIFS(INDIRECT($B$1&amp;"!E:E"),1,INDIRECT($B$1&amp;"!V:V"),P190,INDIRECT($B$1&amp;"!A:A"),$A$190),"")</f>
        <v>0</v>
      </c>
      <c r="R190" s="381">
        <f ca="1">IFERROR(COUNTIFS(INDIRECT($B$1&amp;"!E:E"),2,INDIRECT($B$1&amp;"!V:V"),P190,INDIRECT($B$1&amp;"!A:A"),$A$190),"")</f>
        <v>0</v>
      </c>
      <c r="S190" s="409">
        <f ca="1" t="shared" ref="S190:S194" si="258">IFERROR(SUM(Q190:R190),"")</f>
        <v>0</v>
      </c>
      <c r="T190" s="345" t="s">
        <v>31</v>
      </c>
      <c r="U190" s="382">
        <f ca="1">IFERROR(COUNTIFS(INDIRECT($B$1&amp;"!E:E"),1,INDIRECT($B$1&amp;"!X:X"),T190,INDIRECT($B$1&amp;"!A:A"),$A$190),"")</f>
        <v>0</v>
      </c>
      <c r="V190" s="382">
        <f ca="1">IFERROR(COUNTIFS(INDIRECT($B$1&amp;"!E:E"),2,INDIRECT($B$1&amp;"!X:X"),T190,INDIRECT($B$1&amp;"!A:A"),$A$190),"")</f>
        <v>0</v>
      </c>
      <c r="W190" s="346">
        <f ca="1" t="shared" ref="W190:W194" si="259">IFERROR(SUM(U190:V190),"")</f>
        <v>0</v>
      </c>
      <c r="X190" s="347" t="s">
        <v>31</v>
      </c>
      <c r="Y190" s="381">
        <f ca="1">IFERROR(COUNTIFS(INDIRECT($B$1&amp;"!E:E"),1,INDIRECT($B$1&amp;"!Z:Z"),X190,INDIRECT($B$1&amp;"!A:A"),$A$190),"")</f>
        <v>0</v>
      </c>
      <c r="Z190" s="381">
        <f ca="1">IFERROR(COUNTIFS(INDIRECT($B$1&amp;"!E:E"),2,INDIRECT($B$1&amp;"!Z:Z"),X190,INDIRECT($B$1&amp;"!A:A"),$A$190),"")</f>
        <v>0</v>
      </c>
      <c r="AA190" s="409">
        <f ca="1" t="shared" ref="AA190:AA194" si="260">IFERROR(SUM(Y190:Z190),"")</f>
        <v>0</v>
      </c>
      <c r="AB190" s="345" t="s">
        <v>31</v>
      </c>
      <c r="AC190" s="277">
        <f ca="1">IFERROR(COUNTIFS(INDIRECT($B$1&amp;"!E:E"),1,INDIRECT($B$1&amp;"!AB:AB"),AB190,INDIRECT($B$1&amp;"!A:A"),$A$190),"")</f>
        <v>0</v>
      </c>
      <c r="AD190" s="277">
        <f ca="1">IFERROR(COUNTIFS(INDIRECT($B$1&amp;"!E:E"),2,INDIRECT($B$1&amp;"!AB:AB"),AB190,INDIRECT($B$1&amp;"!A:A"),$A$190),"")</f>
        <v>0</v>
      </c>
      <c r="AE190" s="346">
        <f ca="1" t="shared" ref="AE190:AE194" si="261">IFERROR(SUM(AC190:AD190),"")</f>
        <v>0</v>
      </c>
      <c r="AF190" s="347" t="s">
        <v>31</v>
      </c>
      <c r="AG190" s="381">
        <f ca="1">IFERROR(COUNTIFS(INDIRECT($B$1&amp;"!E:E"),1,INDIRECT($B$1&amp;"!AF:AF"),AF190,INDIRECT($B$1&amp;"!A:A"),$A$190),"")</f>
        <v>0</v>
      </c>
      <c r="AH190" s="381">
        <f ca="1">IFERROR(COUNTIFS(INDIRECT($B$1&amp;"!E:E"),2,INDIRECT($B$1&amp;"!AF:AF"),AF190,INDIRECT($B$1&amp;"!A:A"),$A$190),"")</f>
        <v>0</v>
      </c>
      <c r="AI190" s="409">
        <f ca="1" t="shared" ref="AI190:AI194" si="262">IFERROR(SUM(AG190:AH190),"")</f>
        <v>0</v>
      </c>
    </row>
    <row r="191" ht="15.75" spans="1:35">
      <c r="A191" s="361"/>
      <c r="B191" s="335"/>
      <c r="C191" s="336"/>
      <c r="D191" s="345" t="s">
        <v>65</v>
      </c>
      <c r="E191" s="277">
        <f ca="1">IFERROR(COUNTIFS(INDIRECT($B$1&amp;"!E:E"),1,INDIRECT($B$1&amp;"!O:O"),D191,INDIRECT($B$1&amp;"!A:A"),$A$190),"")</f>
        <v>0</v>
      </c>
      <c r="F191" s="277">
        <f ca="1">IFERROR(COUNTIFS(INDIRECT($B$1&amp;"!E:E"),2,INDIRECT($B$1&amp;"!O:O"),D191,INDIRECT($B$1&amp;"!A:A"),$A$190),"")</f>
        <v>0</v>
      </c>
      <c r="G191" s="346">
        <f ca="1" t="shared" si="255"/>
        <v>0</v>
      </c>
      <c r="H191" s="347" t="s">
        <v>68</v>
      </c>
      <c r="I191" s="381">
        <f ca="1">IFERROR(COUNTIFS(INDIRECT($B$1&amp;"!E:E"),1,INDIRECT($B$1&amp;"!R:R"),H191,INDIRECT($B$1&amp;"!A:A"),$A$190),"")</f>
        <v>0</v>
      </c>
      <c r="J191" s="381">
        <f ca="1">IFERROR(COUNTIFS(INDIRECT($B$1&amp;"!E:E"),2,INDIRECT($B$1&amp;"!R:R"),H191,INDIRECT($B$1&amp;"!A:A"),$A$190),"")</f>
        <v>0</v>
      </c>
      <c r="K191" s="409">
        <f ca="1" t="shared" si="256"/>
        <v>0</v>
      </c>
      <c r="L191" s="345" t="s">
        <v>68</v>
      </c>
      <c r="M191" s="382">
        <f ca="1">IFERROR(COUNTIFS(INDIRECT($B$1&amp;"!E:E"),1,INDIRECT($B$1&amp;"!T:T"),L191,INDIRECT($B$1&amp;"!A:A"),$A$190),"")</f>
        <v>0</v>
      </c>
      <c r="N191" s="382">
        <f ca="1">IFERROR(COUNTIFS(INDIRECT($B$1&amp;"!E:E"),2,INDIRECT($B$1&amp;"!T:T"),L191,INDIRECT($B$1&amp;"!A:A"),$A$190),"")</f>
        <v>0</v>
      </c>
      <c r="O191" s="346">
        <f ca="1" t="shared" si="257"/>
        <v>0</v>
      </c>
      <c r="P191" s="347" t="s">
        <v>68</v>
      </c>
      <c r="Q191" s="381">
        <f ca="1">IFERROR(COUNTIFS(INDIRECT($B$1&amp;"!E:E"),1,INDIRECT($B$1&amp;"!V:V"),P191,INDIRECT($B$1&amp;"!A:A"),$A$190),"")</f>
        <v>0</v>
      </c>
      <c r="R191" s="381">
        <f ca="1">IFERROR(COUNTIFS(INDIRECT($B$1&amp;"!E:E"),2,INDIRECT($B$1&amp;"!V:V"),P191,INDIRECT($B$1&amp;"!A:A"),$A$190),"")</f>
        <v>0</v>
      </c>
      <c r="S191" s="409">
        <f ca="1" t="shared" si="258"/>
        <v>0</v>
      </c>
      <c r="T191" s="345" t="s">
        <v>68</v>
      </c>
      <c r="U191" s="382">
        <f ca="1">IFERROR(COUNTIFS(INDIRECT($B$1&amp;"!E:E"),1,INDIRECT($B$1&amp;"!X:X"),T191,INDIRECT($B$1&amp;"!A:A"),$A$190),"")</f>
        <v>0</v>
      </c>
      <c r="V191" s="382">
        <f ca="1">IFERROR(COUNTIFS(INDIRECT($B$1&amp;"!E:E"),2,INDIRECT($B$1&amp;"!X:X"),T191,INDIRECT($B$1&amp;"!A:A"),$A$190),"")</f>
        <v>0</v>
      </c>
      <c r="W191" s="346">
        <f ca="1" t="shared" si="259"/>
        <v>0</v>
      </c>
      <c r="X191" s="347" t="s">
        <v>68</v>
      </c>
      <c r="Y191" s="381">
        <f ca="1">IFERROR(COUNTIFS(INDIRECT($B$1&amp;"!E:E"),1,INDIRECT($B$1&amp;"!Z:Z"),X191,INDIRECT($B$1&amp;"!A:A"),$A$190),"")</f>
        <v>0</v>
      </c>
      <c r="Z191" s="381">
        <f ca="1">IFERROR(COUNTIFS(INDIRECT($B$1&amp;"!E:E"),2,INDIRECT($B$1&amp;"!Z:Z"),X191,INDIRECT($B$1&amp;"!A:A"),$A$190),"")</f>
        <v>0</v>
      </c>
      <c r="AA191" s="409">
        <f ca="1" t="shared" si="260"/>
        <v>0</v>
      </c>
      <c r="AB191" s="345" t="s">
        <v>68</v>
      </c>
      <c r="AC191" s="277">
        <f ca="1">IFERROR(COUNTIFS(INDIRECT($B$1&amp;"!E:E"),1,INDIRECT($B$1&amp;"!AB:AB"),AB191,INDIRECT($B$1&amp;"!A:A"),$A$190),"")</f>
        <v>0</v>
      </c>
      <c r="AD191" s="277">
        <f ca="1">IFERROR(COUNTIFS(INDIRECT($B$1&amp;"!E:E"),2,INDIRECT($B$1&amp;"!AB:AB"),AB191,INDIRECT($B$1&amp;"!A:A"),$A$190),"")</f>
        <v>0</v>
      </c>
      <c r="AE191" s="346">
        <f ca="1" t="shared" si="261"/>
        <v>0</v>
      </c>
      <c r="AF191" s="347" t="s">
        <v>68</v>
      </c>
      <c r="AG191" s="381">
        <f ca="1">IFERROR(COUNTIFS(INDIRECT($B$1&amp;"!E:E"),1,INDIRECT($B$1&amp;"!AF:AF"),AF191,INDIRECT($B$1&amp;"!A:A"),$A$190),"")</f>
        <v>0</v>
      </c>
      <c r="AH191" s="381">
        <f ca="1">IFERROR(COUNTIFS(INDIRECT($B$1&amp;"!E:E"),2,INDIRECT($B$1&amp;"!AF:AF"),AF191,INDIRECT($B$1&amp;"!A:A"),$A$190),"")</f>
        <v>0</v>
      </c>
      <c r="AI191" s="409">
        <f ca="1" t="shared" si="262"/>
        <v>0</v>
      </c>
    </row>
    <row r="192" ht="15.75" spans="1:35">
      <c r="A192" s="361"/>
      <c r="B192" s="349" t="s">
        <v>358</v>
      </c>
      <c r="C192" s="336">
        <f ca="1">IFERROR(COUNTIFS(INDIRECT($B$1&amp;"!A:A"),A190,INDIRECT($B$1&amp;"!E:E"),"1"),"")</f>
        <v>0</v>
      </c>
      <c r="D192" s="345" t="s">
        <v>53</v>
      </c>
      <c r="E192" s="277">
        <f ca="1">IFERROR(COUNTIFS(INDIRECT($B$1&amp;"!E:E"),1,INDIRECT($B$1&amp;"!O:O"),D192,INDIRECT($B$1&amp;"!A:A"),$A$190),"")</f>
        <v>0</v>
      </c>
      <c r="F192" s="277">
        <f ca="1">IFERROR(COUNTIFS(INDIRECT($B$1&amp;"!E:E"),2,INDIRECT($B$1&amp;"!O:O"),D192,INDIRECT($B$1&amp;"!A:A"),$A$190),"")</f>
        <v>0</v>
      </c>
      <c r="G192" s="346">
        <f ca="1" t="shared" si="255"/>
        <v>0</v>
      </c>
      <c r="H192" s="347" t="s">
        <v>86</v>
      </c>
      <c r="I192" s="381">
        <f ca="1">IFERROR(COUNTIFS(INDIRECT($B$1&amp;"!E:E"),1,INDIRECT($B$1&amp;"!R:R"),H192,INDIRECT($B$1&amp;"!A:A"),$A$190),"")</f>
        <v>0</v>
      </c>
      <c r="J192" s="381">
        <f ca="1">IFERROR(COUNTIFS(INDIRECT($B$1&amp;"!E:E"),2,INDIRECT($B$1&amp;"!R:R"),H192,INDIRECT($B$1&amp;"!A:A"),$A$190),"")</f>
        <v>0</v>
      </c>
      <c r="K192" s="409">
        <f ca="1" t="shared" si="256"/>
        <v>0</v>
      </c>
      <c r="L192" s="345" t="s">
        <v>86</v>
      </c>
      <c r="M192" s="382">
        <f ca="1">IFERROR(COUNTIFS(INDIRECT($B$1&amp;"!E:E"),1,INDIRECT($B$1&amp;"!T:T"),L192,INDIRECT($B$1&amp;"!A:A"),$A$190),"")</f>
        <v>0</v>
      </c>
      <c r="N192" s="382">
        <f ca="1">IFERROR(COUNTIFS(INDIRECT($B$1&amp;"!E:E"),2,INDIRECT($B$1&amp;"!T:T"),L192,INDIRECT($B$1&amp;"!A:A"),$A$190),"")</f>
        <v>0</v>
      </c>
      <c r="O192" s="346">
        <f ca="1" t="shared" si="257"/>
        <v>0</v>
      </c>
      <c r="P192" s="347" t="s">
        <v>86</v>
      </c>
      <c r="Q192" s="381">
        <f ca="1">IFERROR(COUNTIFS(INDIRECT($B$1&amp;"!E:E"),1,INDIRECT($B$1&amp;"!V:V"),P192,INDIRECT($B$1&amp;"!A:A"),$A$190),"")</f>
        <v>0</v>
      </c>
      <c r="R192" s="381">
        <f ca="1">IFERROR(COUNTIFS(INDIRECT($B$1&amp;"!E:E"),2,INDIRECT($B$1&amp;"!V:V"),P192,INDIRECT($B$1&amp;"!A:A"),$A$190),"")</f>
        <v>0</v>
      </c>
      <c r="S192" s="409">
        <f ca="1" t="shared" si="258"/>
        <v>0</v>
      </c>
      <c r="T192" s="345" t="s">
        <v>86</v>
      </c>
      <c r="U192" s="382">
        <f ca="1">IFERROR(COUNTIFS(INDIRECT($B$1&amp;"!E:E"),1,INDIRECT($B$1&amp;"!X:X"),T192,INDIRECT($B$1&amp;"!A:A"),$A$190),"")</f>
        <v>0</v>
      </c>
      <c r="V192" s="382">
        <f ca="1">IFERROR(COUNTIFS(INDIRECT($B$1&amp;"!E:E"),2,INDIRECT($B$1&amp;"!X:X"),T192,INDIRECT($B$1&amp;"!A:A"),$A$190),"")</f>
        <v>0</v>
      </c>
      <c r="W192" s="346">
        <f ca="1" t="shared" si="259"/>
        <v>0</v>
      </c>
      <c r="X192" s="347" t="s">
        <v>86</v>
      </c>
      <c r="Y192" s="381">
        <f ca="1">IFERROR(COUNTIFS(INDIRECT($B$1&amp;"!E:E"),1,INDIRECT($B$1&amp;"!Z:Z"),X192,INDIRECT($B$1&amp;"!A:A"),$A$190),"")</f>
        <v>0</v>
      </c>
      <c r="Z192" s="381">
        <f ca="1">IFERROR(COUNTIFS(INDIRECT($B$1&amp;"!E:E"),2,INDIRECT($B$1&amp;"!Z:Z"),X192,INDIRECT($B$1&amp;"!A:A"),$A$190),"")</f>
        <v>0</v>
      </c>
      <c r="AA192" s="409">
        <f ca="1" t="shared" si="260"/>
        <v>0</v>
      </c>
      <c r="AB192" s="345" t="s">
        <v>86</v>
      </c>
      <c r="AC192" s="277">
        <f ca="1">IFERROR(COUNTIFS(INDIRECT($B$1&amp;"!E:E"),1,INDIRECT($B$1&amp;"!AB:AB"),AB192,INDIRECT($B$1&amp;"!A:A"),$A$190),"")</f>
        <v>0</v>
      </c>
      <c r="AD192" s="277">
        <f ca="1">IFERROR(COUNTIFS(INDIRECT($B$1&amp;"!E:E"),2,INDIRECT($B$1&amp;"!AB:AB"),AB192,INDIRECT($B$1&amp;"!A:A"),$A$190),"")</f>
        <v>0</v>
      </c>
      <c r="AE192" s="346">
        <f ca="1" t="shared" si="261"/>
        <v>0</v>
      </c>
      <c r="AF192" s="347" t="s">
        <v>86</v>
      </c>
      <c r="AG192" s="381">
        <f ca="1">IFERROR(COUNTIFS(INDIRECT($B$1&amp;"!E:E"),1,INDIRECT($B$1&amp;"!AF:AF"),AF192,INDIRECT($B$1&amp;"!A:A"),$A$190),"")</f>
        <v>0</v>
      </c>
      <c r="AH192" s="381">
        <f ca="1">IFERROR(COUNTIFS(INDIRECT($B$1&amp;"!E:E"),2,INDIRECT($B$1&amp;"!AF:AF"),AF192,INDIRECT($B$1&amp;"!A:A"),$A$190),"")</f>
        <v>0</v>
      </c>
      <c r="AI192" s="409">
        <f ca="1" t="shared" si="262"/>
        <v>0</v>
      </c>
    </row>
    <row r="193" ht="15.75" spans="1:35">
      <c r="A193" s="361"/>
      <c r="B193" s="349"/>
      <c r="C193" s="336"/>
      <c r="D193" s="345" t="s">
        <v>76</v>
      </c>
      <c r="E193" s="277">
        <f ca="1">IFERROR(COUNTIFS(INDIRECT($B$1&amp;"!E:E"),1,INDIRECT($B$1&amp;"!O:O"),D193,INDIRECT($B$1&amp;"!A:A"),$A$190),"")</f>
        <v>0</v>
      </c>
      <c r="F193" s="277">
        <f ca="1">IFERROR(COUNTIFS(INDIRECT($B$1&amp;"!E:E"),2,INDIRECT($B$1&amp;"!O:O"),D193,INDIRECT($B$1&amp;"!A:A"),$A$190),"")</f>
        <v>0</v>
      </c>
      <c r="G193" s="346">
        <f ca="1" t="shared" si="255"/>
        <v>0</v>
      </c>
      <c r="H193" s="347" t="s">
        <v>153</v>
      </c>
      <c r="I193" s="381">
        <f ca="1">IFERROR(COUNTIFS(INDIRECT($B$1&amp;"!E:E"),1,INDIRECT($B$1&amp;"!R:R"),H193,INDIRECT($B$1&amp;"!A:A"),$A$190),"")</f>
        <v>0</v>
      </c>
      <c r="J193" s="381">
        <f ca="1">IFERROR(COUNTIFS(INDIRECT($B$1&amp;"!E:E"),2,INDIRECT($B$1&amp;"!R:R"),H193,INDIRECT($B$1&amp;"!A:A"),$A$190),"")</f>
        <v>0</v>
      </c>
      <c r="K193" s="409">
        <f ca="1" t="shared" si="256"/>
        <v>0</v>
      </c>
      <c r="L193" s="345" t="s">
        <v>153</v>
      </c>
      <c r="M193" s="382">
        <f ca="1">IFERROR(COUNTIFS(INDIRECT($B$1&amp;"!E:E"),1,INDIRECT($B$1&amp;"!T:T"),L193,INDIRECT($B$1&amp;"!A:A"),$A$190),"")</f>
        <v>0</v>
      </c>
      <c r="N193" s="382">
        <f ca="1">IFERROR(COUNTIFS(INDIRECT($B$1&amp;"!E:E"),2,INDIRECT($B$1&amp;"!T:T"),L193,INDIRECT($B$1&amp;"!A:A"),$A$190),"")</f>
        <v>0</v>
      </c>
      <c r="O193" s="346">
        <f ca="1" t="shared" si="257"/>
        <v>0</v>
      </c>
      <c r="P193" s="347" t="s">
        <v>153</v>
      </c>
      <c r="Q193" s="381">
        <f ca="1">IFERROR(COUNTIFS(INDIRECT($B$1&amp;"!E:E"),1,INDIRECT($B$1&amp;"!V:V"),P193,INDIRECT($B$1&amp;"!A:A"),$A$190),"")</f>
        <v>0</v>
      </c>
      <c r="R193" s="381">
        <f ca="1">IFERROR(COUNTIFS(INDIRECT($B$1&amp;"!E:E"),2,INDIRECT($B$1&amp;"!V:V"),P193,INDIRECT($B$1&amp;"!A:A"),$A$190),"")</f>
        <v>0</v>
      </c>
      <c r="S193" s="409">
        <f ca="1" t="shared" si="258"/>
        <v>0</v>
      </c>
      <c r="T193" s="345" t="s">
        <v>153</v>
      </c>
      <c r="U193" s="382">
        <f ca="1">IFERROR(COUNTIFS(INDIRECT($B$1&amp;"!E:E"),1,INDIRECT($B$1&amp;"!X:X"),T193,INDIRECT($B$1&amp;"!A:A"),$A$190),"")</f>
        <v>0</v>
      </c>
      <c r="V193" s="382">
        <f ca="1">IFERROR(COUNTIFS(INDIRECT($B$1&amp;"!E:E"),2,INDIRECT($B$1&amp;"!X:X"),T193,INDIRECT($B$1&amp;"!A:A"),$A$190),"")</f>
        <v>0</v>
      </c>
      <c r="W193" s="346">
        <f ca="1" t="shared" si="259"/>
        <v>0</v>
      </c>
      <c r="X193" s="347" t="s">
        <v>153</v>
      </c>
      <c r="Y193" s="381">
        <f ca="1">IFERROR(COUNTIFS(INDIRECT($B$1&amp;"!E:E"),1,INDIRECT($B$1&amp;"!Z:Z"),X193,INDIRECT($B$1&amp;"!A:A"),$A$190),"")</f>
        <v>0</v>
      </c>
      <c r="Z193" s="381">
        <f ca="1">IFERROR(COUNTIFS(INDIRECT($B$1&amp;"!E:E"),2,INDIRECT($B$1&amp;"!Z:Z"),X193,INDIRECT($B$1&amp;"!A:A"),$A$190),"")</f>
        <v>0</v>
      </c>
      <c r="AA193" s="409">
        <f ca="1" t="shared" si="260"/>
        <v>0</v>
      </c>
      <c r="AB193" s="345" t="s">
        <v>153</v>
      </c>
      <c r="AC193" s="277">
        <f ca="1">IFERROR(COUNTIFS(INDIRECT($B$1&amp;"!E:E"),1,INDIRECT($B$1&amp;"!AB:AB"),AB193,INDIRECT($B$1&amp;"!A:A"),$A$190),"")</f>
        <v>0</v>
      </c>
      <c r="AD193" s="277">
        <f ca="1">IFERROR(COUNTIFS(INDIRECT($B$1&amp;"!E:E"),2,INDIRECT($B$1&amp;"!AB:AB"),AB193,INDIRECT($B$1&amp;"!A:A"),$A$190),"")</f>
        <v>0</v>
      </c>
      <c r="AE193" s="346">
        <f ca="1" t="shared" si="261"/>
        <v>0</v>
      </c>
      <c r="AF193" s="347" t="s">
        <v>153</v>
      </c>
      <c r="AG193" s="381">
        <f ca="1">IFERROR(COUNTIFS(INDIRECT($B$1&amp;"!E:E"),1,INDIRECT($B$1&amp;"!AF:AF"),AF193,INDIRECT($B$1&amp;"!A:A"),$A$190),"")</f>
        <v>0</v>
      </c>
      <c r="AH193" s="381">
        <f ca="1">IFERROR(COUNTIFS(INDIRECT($B$1&amp;"!E:E"),2,INDIRECT($B$1&amp;"!AF:AF"),AF193,INDIRECT($B$1&amp;"!A:A"),$A$190),"")</f>
        <v>0</v>
      </c>
      <c r="AI193" s="409">
        <f ca="1" t="shared" si="262"/>
        <v>0</v>
      </c>
    </row>
    <row r="194" ht="15.75" spans="1:35">
      <c r="A194" s="361"/>
      <c r="B194" s="349" t="s">
        <v>359</v>
      </c>
      <c r="C194" s="336">
        <f ca="1">IFERROR(COUNTIFS(INDIRECT($B$1&amp;"!A:A"),A190,INDIRECT($B$1&amp;"!E:E"),"2"),"")</f>
        <v>0</v>
      </c>
      <c r="D194" s="350" t="s">
        <v>347</v>
      </c>
      <c r="E194" s="277">
        <f ca="1" t="shared" ref="E194:J194" si="263">SUM(E190:E193)</f>
        <v>0</v>
      </c>
      <c r="F194" s="277">
        <f ca="1" t="shared" si="263"/>
        <v>0</v>
      </c>
      <c r="G194" s="346">
        <f ca="1" t="shared" si="255"/>
        <v>0</v>
      </c>
      <c r="H194" s="351" t="s">
        <v>347</v>
      </c>
      <c r="I194" s="278">
        <f ca="1" t="shared" si="263"/>
        <v>0</v>
      </c>
      <c r="J194" s="278">
        <f ca="1" t="shared" si="263"/>
        <v>0</v>
      </c>
      <c r="K194" s="409">
        <f ca="1" t="shared" si="256"/>
        <v>0</v>
      </c>
      <c r="L194" s="350" t="s">
        <v>347</v>
      </c>
      <c r="M194" s="277">
        <f ca="1" t="shared" ref="M194:R194" si="264">SUM(M190:M193)</f>
        <v>0</v>
      </c>
      <c r="N194" s="277">
        <f ca="1" t="shared" si="264"/>
        <v>0</v>
      </c>
      <c r="O194" s="346">
        <f ca="1" t="shared" si="257"/>
        <v>0</v>
      </c>
      <c r="P194" s="351" t="s">
        <v>347</v>
      </c>
      <c r="Q194" s="278">
        <f ca="1" t="shared" si="264"/>
        <v>0</v>
      </c>
      <c r="R194" s="278">
        <f ca="1" t="shared" si="264"/>
        <v>0</v>
      </c>
      <c r="S194" s="409">
        <f ca="1" t="shared" si="258"/>
        <v>0</v>
      </c>
      <c r="T194" s="350" t="s">
        <v>347</v>
      </c>
      <c r="U194" s="277">
        <f ca="1" t="shared" ref="U194:Z194" si="265">SUM(U190:U193)</f>
        <v>0</v>
      </c>
      <c r="V194" s="277">
        <f ca="1" t="shared" si="265"/>
        <v>0</v>
      </c>
      <c r="W194" s="346">
        <f ca="1" t="shared" si="259"/>
        <v>0</v>
      </c>
      <c r="X194" s="351" t="s">
        <v>347</v>
      </c>
      <c r="Y194" s="278">
        <f ca="1" t="shared" si="265"/>
        <v>0</v>
      </c>
      <c r="Z194" s="278">
        <f ca="1" t="shared" si="265"/>
        <v>0</v>
      </c>
      <c r="AA194" s="409">
        <f ca="1" t="shared" si="260"/>
        <v>0</v>
      </c>
      <c r="AB194" s="350" t="s">
        <v>347</v>
      </c>
      <c r="AC194" s="277">
        <f ca="1" t="shared" ref="AC194:AH194" si="266">SUM(AC190:AC193)</f>
        <v>0</v>
      </c>
      <c r="AD194" s="277">
        <f ca="1" t="shared" si="266"/>
        <v>0</v>
      </c>
      <c r="AE194" s="346">
        <f ca="1" t="shared" si="261"/>
        <v>0</v>
      </c>
      <c r="AF194" s="351" t="s">
        <v>347</v>
      </c>
      <c r="AG194" s="278">
        <f ca="1" t="shared" si="266"/>
        <v>0</v>
      </c>
      <c r="AH194" s="278">
        <f ca="1" t="shared" si="266"/>
        <v>0</v>
      </c>
      <c r="AI194" s="409">
        <f ca="1" t="shared" si="262"/>
        <v>0</v>
      </c>
    </row>
    <row r="195" ht="15.75" spans="1:35">
      <c r="A195" s="362"/>
      <c r="B195" s="353"/>
      <c r="C195" s="336"/>
      <c r="D195" s="354" t="s">
        <v>348</v>
      </c>
      <c r="E195" s="355">
        <f ca="1">IFERROR(IF(SUM(E190:E193)=0,0,E193/SUM(E190:E193)),"")</f>
        <v>0</v>
      </c>
      <c r="F195" s="355">
        <f ca="1">IFERROR(IF(SUM(F190:F193)=0,0,F193/SUM(F190:F193)),"")</f>
        <v>0</v>
      </c>
      <c r="G195" s="356">
        <f ca="1">IFERROR(SUM(E193:F193)/SUM(E190:F193),0)</f>
        <v>0</v>
      </c>
      <c r="H195" s="357" t="s">
        <v>337</v>
      </c>
      <c r="I195" s="410">
        <f ca="1" t="shared" ref="I195:N195" si="267">IFERROR(IF(SUM(I190:I193)=0,0,SUM(I190:I191)/SUM(I190:I193)),"")</f>
        <v>0</v>
      </c>
      <c r="J195" s="410">
        <f ca="1" t="shared" si="267"/>
        <v>0</v>
      </c>
      <c r="K195" s="411">
        <f ca="1">IFERROR(SUM(I190:J191)/SUM(I190:J193),0)</f>
        <v>0</v>
      </c>
      <c r="L195" s="354" t="s">
        <v>337</v>
      </c>
      <c r="M195" s="355">
        <f ca="1" t="shared" si="267"/>
        <v>0</v>
      </c>
      <c r="N195" s="355">
        <f ca="1" t="shared" si="267"/>
        <v>0</v>
      </c>
      <c r="O195" s="356">
        <f ca="1">IFERROR(SUM(M190:N191)/SUM(M190:N193),0)</f>
        <v>0</v>
      </c>
      <c r="P195" s="357" t="s">
        <v>337</v>
      </c>
      <c r="Q195" s="410">
        <f ca="1" t="shared" ref="Q195:V195" si="268">IFERROR(IF(SUM(Q190:Q193)=0,0,SUM(Q190:Q191)/SUM(Q190:Q193)),"")</f>
        <v>0</v>
      </c>
      <c r="R195" s="410">
        <f ca="1" t="shared" si="268"/>
        <v>0</v>
      </c>
      <c r="S195" s="411">
        <f ca="1">IFERROR(SUM(Q190:R191)/SUM(Q190:R193),0)</f>
        <v>0</v>
      </c>
      <c r="T195" s="354" t="s">
        <v>337</v>
      </c>
      <c r="U195" s="355">
        <f ca="1" t="shared" si="268"/>
        <v>0</v>
      </c>
      <c r="V195" s="355">
        <f ca="1" t="shared" si="268"/>
        <v>0</v>
      </c>
      <c r="W195" s="356">
        <f ca="1">IFERROR(SUM(U190:V191)/SUM(U190:V193),0)</f>
        <v>0</v>
      </c>
      <c r="X195" s="357" t="s">
        <v>337</v>
      </c>
      <c r="Y195" s="410">
        <f ca="1" t="shared" ref="Y195:AD195" si="269">IFERROR(IF(SUM(Y190:Y193)=0,0,SUM(Y190:Y191)/SUM(Y190:Y193)),"")</f>
        <v>0</v>
      </c>
      <c r="Z195" s="410">
        <f ca="1" t="shared" si="269"/>
        <v>0</v>
      </c>
      <c r="AA195" s="411">
        <f ca="1">IFERROR(SUM(Y190:Z191)/SUM(Y190:Z193),0)</f>
        <v>0</v>
      </c>
      <c r="AB195" s="354" t="s">
        <v>337</v>
      </c>
      <c r="AC195" s="355">
        <f ca="1" t="shared" si="269"/>
        <v>0</v>
      </c>
      <c r="AD195" s="355">
        <f ca="1" t="shared" si="269"/>
        <v>0</v>
      </c>
      <c r="AE195" s="356">
        <f ca="1">IFERROR(SUM(AC190:AD191)/SUM(AC190:AD193),0)</f>
        <v>0</v>
      </c>
      <c r="AF195" s="357" t="s">
        <v>337</v>
      </c>
      <c r="AG195" s="410">
        <f ca="1">IFERROR(IF(SUM(AG190:AG193)=0,0,SUM(AG190:AG191)/SUM(AG190:AG193)),"")</f>
        <v>0</v>
      </c>
      <c r="AH195" s="410">
        <f ca="1">IFERROR(IF(SUM(AH190:AH193)=0,0,SUM(AH190:AH191)/SUM(AH190:AH193)),"")</f>
        <v>0</v>
      </c>
      <c r="AI195" s="411">
        <f ca="1">IFERROR(SUM(AG190:AH191)/SUM(AG190:AH193),0)</f>
        <v>0</v>
      </c>
    </row>
    <row r="196" ht="15.75"/>
    <row r="197" ht="15.75" spans="1:35">
      <c r="A197" s="358" t="s">
        <v>349</v>
      </c>
      <c r="B197" s="335" t="s">
        <v>356</v>
      </c>
      <c r="C197" s="336">
        <f ca="1">IFERROR(COUNTIFS(INDIRECT($B$1&amp;"!A:A"),A199,INDIRECT($B$1&amp;"!E:E"),"&lt;&gt;"),"")</f>
        <v>0</v>
      </c>
      <c r="D197" s="337" t="s">
        <v>317</v>
      </c>
      <c r="E197" s="337"/>
      <c r="F197" s="337"/>
      <c r="G197" s="338"/>
      <c r="H197" s="339" t="s">
        <v>302</v>
      </c>
      <c r="I197" s="405"/>
      <c r="J197" s="405"/>
      <c r="K197" s="343"/>
      <c r="L197" s="406" t="s">
        <v>303</v>
      </c>
      <c r="M197" s="337"/>
      <c r="N197" s="337"/>
      <c r="O197" s="338"/>
      <c r="P197" s="339" t="s">
        <v>357</v>
      </c>
      <c r="Q197" s="405"/>
      <c r="R197" s="405"/>
      <c r="S197" s="343"/>
      <c r="T197" s="406" t="s">
        <v>342</v>
      </c>
      <c r="U197" s="337"/>
      <c r="V197" s="337"/>
      <c r="W197" s="338"/>
      <c r="X197" s="339" t="s">
        <v>313</v>
      </c>
      <c r="Y197" s="405"/>
      <c r="Z197" s="405"/>
      <c r="AA197" s="343"/>
      <c r="AB197" s="406" t="s">
        <v>343</v>
      </c>
      <c r="AC197" s="337"/>
      <c r="AD197" s="337"/>
      <c r="AE197" s="338"/>
      <c r="AF197" s="339" t="s">
        <v>333</v>
      </c>
      <c r="AG197" s="405"/>
      <c r="AH197" s="405"/>
      <c r="AI197" s="343"/>
    </row>
    <row r="198" ht="15.75" spans="1:35">
      <c r="A198" s="359"/>
      <c r="B198" s="335"/>
      <c r="C198" s="336"/>
      <c r="D198" s="338" t="s">
        <v>21</v>
      </c>
      <c r="E198" s="341" t="s">
        <v>344</v>
      </c>
      <c r="F198" s="341" t="s">
        <v>345</v>
      </c>
      <c r="G198" s="342" t="s">
        <v>346</v>
      </c>
      <c r="H198" s="343" t="s">
        <v>21</v>
      </c>
      <c r="I198" s="407" t="s">
        <v>344</v>
      </c>
      <c r="J198" s="407" t="s">
        <v>345</v>
      </c>
      <c r="K198" s="408" t="s">
        <v>346</v>
      </c>
      <c r="L198" s="338" t="s">
        <v>21</v>
      </c>
      <c r="M198" s="341" t="s">
        <v>344</v>
      </c>
      <c r="N198" s="341" t="s">
        <v>345</v>
      </c>
      <c r="O198" s="342" t="s">
        <v>346</v>
      </c>
      <c r="P198" s="343" t="s">
        <v>21</v>
      </c>
      <c r="Q198" s="407" t="s">
        <v>344</v>
      </c>
      <c r="R198" s="407" t="s">
        <v>345</v>
      </c>
      <c r="S198" s="408" t="s">
        <v>346</v>
      </c>
      <c r="T198" s="338" t="s">
        <v>21</v>
      </c>
      <c r="U198" s="341" t="s">
        <v>344</v>
      </c>
      <c r="V198" s="341" t="s">
        <v>345</v>
      </c>
      <c r="W198" s="342" t="s">
        <v>346</v>
      </c>
      <c r="X198" s="343" t="s">
        <v>21</v>
      </c>
      <c r="Y198" s="407" t="s">
        <v>344</v>
      </c>
      <c r="Z198" s="407" t="s">
        <v>345</v>
      </c>
      <c r="AA198" s="408" t="s">
        <v>346</v>
      </c>
      <c r="AB198" s="338" t="s">
        <v>21</v>
      </c>
      <c r="AC198" s="341" t="s">
        <v>344</v>
      </c>
      <c r="AD198" s="341" t="s">
        <v>345</v>
      </c>
      <c r="AE198" s="342" t="s">
        <v>346</v>
      </c>
      <c r="AF198" s="343" t="s">
        <v>21</v>
      </c>
      <c r="AG198" s="407" t="s">
        <v>344</v>
      </c>
      <c r="AH198" s="407" t="s">
        <v>345</v>
      </c>
      <c r="AI198" s="408" t="s">
        <v>346</v>
      </c>
    </row>
    <row r="199" ht="15.75" spans="1:35">
      <c r="A199" s="360" t="str">
        <f>VLOOKUP($B$1,{"一年级",1;"二年级",2;"三年级",3;"四年级",4;"五年级",5;"六年级",6},2,0)&amp;"18"</f>
        <v>118</v>
      </c>
      <c r="B199" s="335"/>
      <c r="C199" s="336"/>
      <c r="D199" s="345" t="s">
        <v>41</v>
      </c>
      <c r="E199" s="277">
        <f ca="1">IFERROR(COUNTIFS(INDIRECT($B$1&amp;"!E:E"),1,INDIRECT($B$1&amp;"!O:O"),D199,INDIRECT($B$1&amp;"!A:A"),$A$199),"")</f>
        <v>0</v>
      </c>
      <c r="F199" s="277">
        <f ca="1">IFERROR(COUNTIFS(INDIRECT($B$1&amp;"!E:E"),2,INDIRECT($B$1&amp;"!O:O"),D199,INDIRECT($B$1&amp;"!A:A"),$A$199),"")</f>
        <v>0</v>
      </c>
      <c r="G199" s="346">
        <f ca="1" t="shared" ref="G199:G203" si="270">IFERROR(SUM(E199:F199),"")</f>
        <v>0</v>
      </c>
      <c r="H199" s="347" t="s">
        <v>31</v>
      </c>
      <c r="I199" s="381">
        <f ca="1">IFERROR(COUNTIFS(INDIRECT($B$1&amp;"!E:E"),1,INDIRECT($B$1&amp;"!R:R"),H199,INDIRECT($B$1&amp;"!A:A"),$A$199),"")</f>
        <v>0</v>
      </c>
      <c r="J199" s="381">
        <f ca="1">IFERROR(COUNTIFS(INDIRECT($B$1&amp;"!E:E"),2,INDIRECT($B$1&amp;"!R:R"),H199,INDIRECT($B$1&amp;"!A:A"),$A$199),"")</f>
        <v>0</v>
      </c>
      <c r="K199" s="409">
        <f ca="1" t="shared" ref="K199:K203" si="271">IFERROR(SUM(I199:J199),"")</f>
        <v>0</v>
      </c>
      <c r="L199" s="345" t="s">
        <v>31</v>
      </c>
      <c r="M199" s="382">
        <f ca="1">IFERROR(COUNTIFS(INDIRECT($B$1&amp;"!E:E"),1,INDIRECT($B$1&amp;"!T:T"),L199,INDIRECT($B$1&amp;"!A:A"),$A$199),"")</f>
        <v>0</v>
      </c>
      <c r="N199" s="382">
        <f ca="1">IFERROR(COUNTIFS(INDIRECT($B$1&amp;"!E:E"),2,INDIRECT($B$1&amp;"!T:T"),L199,INDIRECT($B$1&amp;"!A:A"),$A$199),"")</f>
        <v>0</v>
      </c>
      <c r="O199" s="346">
        <f ca="1" t="shared" ref="O199:O203" si="272">IFERROR(SUM(M199:N199),"")</f>
        <v>0</v>
      </c>
      <c r="P199" s="347" t="s">
        <v>31</v>
      </c>
      <c r="Q199" s="381">
        <f ca="1">IFERROR(COUNTIFS(INDIRECT($B$1&amp;"!E:E"),1,INDIRECT($B$1&amp;"!V:V"),P199,INDIRECT($B$1&amp;"!A:A"),$A$199),"")</f>
        <v>0</v>
      </c>
      <c r="R199" s="381">
        <f ca="1">IFERROR(COUNTIFS(INDIRECT($B$1&amp;"!E:E"),2,INDIRECT($B$1&amp;"!V:V"),P199,INDIRECT($B$1&amp;"!A:A"),$A$199),"")</f>
        <v>0</v>
      </c>
      <c r="S199" s="409">
        <f ca="1" t="shared" ref="S199:S203" si="273">IFERROR(SUM(Q199:R199),"")</f>
        <v>0</v>
      </c>
      <c r="T199" s="345" t="s">
        <v>31</v>
      </c>
      <c r="U199" s="382">
        <f ca="1">IFERROR(COUNTIFS(INDIRECT($B$1&amp;"!E:E"),1,INDIRECT($B$1&amp;"!X:X"),T199,INDIRECT($B$1&amp;"!A:A"),$A$199),"")</f>
        <v>0</v>
      </c>
      <c r="V199" s="382">
        <f ca="1">IFERROR(COUNTIFS(INDIRECT($B$1&amp;"!E:E"),2,INDIRECT($B$1&amp;"!X:X"),T199,INDIRECT($B$1&amp;"!A:A"),$A$199),"")</f>
        <v>0</v>
      </c>
      <c r="W199" s="346">
        <f ca="1" t="shared" ref="W199:W203" si="274">IFERROR(SUM(U199:V199),"")</f>
        <v>0</v>
      </c>
      <c r="X199" s="347" t="s">
        <v>31</v>
      </c>
      <c r="Y199" s="381">
        <f ca="1">IFERROR(COUNTIFS(INDIRECT($B$1&amp;"!E:E"),1,INDIRECT($B$1&amp;"!Z:Z"),X199,INDIRECT($B$1&amp;"!A:A"),$A$199),"")</f>
        <v>0</v>
      </c>
      <c r="Z199" s="381">
        <f ca="1">IFERROR(COUNTIFS(INDIRECT($B$1&amp;"!E:E"),2,INDIRECT($B$1&amp;"!Z:Z"),X199,INDIRECT($B$1&amp;"!A:A"),$A$199),"")</f>
        <v>0</v>
      </c>
      <c r="AA199" s="409">
        <f ca="1" t="shared" ref="AA199:AA203" si="275">IFERROR(SUM(Y199:Z199),"")</f>
        <v>0</v>
      </c>
      <c r="AB199" s="345" t="s">
        <v>31</v>
      </c>
      <c r="AC199" s="277">
        <f ca="1">IFERROR(COUNTIFS(INDIRECT($B$1&amp;"!E:E"),1,INDIRECT($B$1&amp;"!AB:AB"),AB199,INDIRECT($B$1&amp;"!A:A"),$A$199),"")</f>
        <v>0</v>
      </c>
      <c r="AD199" s="277">
        <f ca="1">IFERROR(COUNTIFS(INDIRECT($B$1&amp;"!E:E"),2,INDIRECT($B$1&amp;"!AB:AB"),AB199,INDIRECT($B$1&amp;"!A:A"),$A$199),"")</f>
        <v>0</v>
      </c>
      <c r="AE199" s="346">
        <f ca="1" t="shared" ref="AE199:AE203" si="276">IFERROR(SUM(AC199:AD199),"")</f>
        <v>0</v>
      </c>
      <c r="AF199" s="347" t="s">
        <v>31</v>
      </c>
      <c r="AG199" s="381">
        <f ca="1">IFERROR(COUNTIFS(INDIRECT($B$1&amp;"!E:E"),1,INDIRECT($B$1&amp;"!AF:AF"),AF199,INDIRECT($B$1&amp;"!A:A"),$A$199),"")</f>
        <v>0</v>
      </c>
      <c r="AH199" s="381">
        <f ca="1">IFERROR(COUNTIFS(INDIRECT($B$1&amp;"!E:E"),2,INDIRECT($B$1&amp;"!AF:AF"),AF199,INDIRECT($B$1&amp;"!A:A"),$A$199),"")</f>
        <v>0</v>
      </c>
      <c r="AI199" s="409">
        <f ca="1" t="shared" ref="AI199:AI203" si="277">IFERROR(SUM(AG199:AH199),"")</f>
        <v>0</v>
      </c>
    </row>
    <row r="200" ht="15.75" spans="1:35">
      <c r="A200" s="361"/>
      <c r="B200" s="335"/>
      <c r="C200" s="336"/>
      <c r="D200" s="345" t="s">
        <v>65</v>
      </c>
      <c r="E200" s="277">
        <f ca="1">IFERROR(COUNTIFS(INDIRECT($B$1&amp;"!E:E"),1,INDIRECT($B$1&amp;"!O:O"),D200,INDIRECT($B$1&amp;"!A:A"),$A$199),"")</f>
        <v>0</v>
      </c>
      <c r="F200" s="277">
        <f ca="1">IFERROR(COUNTIFS(INDIRECT($B$1&amp;"!E:E"),2,INDIRECT($B$1&amp;"!O:O"),D200,INDIRECT($B$1&amp;"!A:A"),$A$199),"")</f>
        <v>0</v>
      </c>
      <c r="G200" s="346">
        <f ca="1" t="shared" si="270"/>
        <v>0</v>
      </c>
      <c r="H200" s="347" t="s">
        <v>68</v>
      </c>
      <c r="I200" s="381">
        <f ca="1">IFERROR(COUNTIFS(INDIRECT($B$1&amp;"!E:E"),1,INDIRECT($B$1&amp;"!R:R"),H200,INDIRECT($B$1&amp;"!A:A"),$A$199),"")</f>
        <v>0</v>
      </c>
      <c r="J200" s="381">
        <f ca="1">IFERROR(COUNTIFS(INDIRECT($B$1&amp;"!E:E"),2,INDIRECT($B$1&amp;"!R:R"),H200,INDIRECT($B$1&amp;"!A:A"),$A$199),"")</f>
        <v>0</v>
      </c>
      <c r="K200" s="409">
        <f ca="1" t="shared" si="271"/>
        <v>0</v>
      </c>
      <c r="L200" s="345" t="s">
        <v>68</v>
      </c>
      <c r="M200" s="382">
        <f ca="1">IFERROR(COUNTIFS(INDIRECT($B$1&amp;"!E:E"),1,INDIRECT($B$1&amp;"!T:T"),L200,INDIRECT($B$1&amp;"!A:A"),$A$199),"")</f>
        <v>0</v>
      </c>
      <c r="N200" s="382">
        <f ca="1">IFERROR(COUNTIFS(INDIRECT($B$1&amp;"!E:E"),2,INDIRECT($B$1&amp;"!T:T"),L200,INDIRECT($B$1&amp;"!A:A"),$A$199),"")</f>
        <v>0</v>
      </c>
      <c r="O200" s="346">
        <f ca="1" t="shared" si="272"/>
        <v>0</v>
      </c>
      <c r="P200" s="347" t="s">
        <v>68</v>
      </c>
      <c r="Q200" s="381">
        <f ca="1">IFERROR(COUNTIFS(INDIRECT($B$1&amp;"!E:E"),1,INDIRECT($B$1&amp;"!V:V"),P200,INDIRECT($B$1&amp;"!A:A"),$A$199),"")</f>
        <v>0</v>
      </c>
      <c r="R200" s="381">
        <f ca="1">IFERROR(COUNTIFS(INDIRECT($B$1&amp;"!E:E"),2,INDIRECT($B$1&amp;"!V:V"),P200,INDIRECT($B$1&amp;"!A:A"),$A$199),"")</f>
        <v>0</v>
      </c>
      <c r="S200" s="409">
        <f ca="1" t="shared" si="273"/>
        <v>0</v>
      </c>
      <c r="T200" s="345" t="s">
        <v>68</v>
      </c>
      <c r="U200" s="382">
        <f ca="1">IFERROR(COUNTIFS(INDIRECT($B$1&amp;"!E:E"),1,INDIRECT($B$1&amp;"!X:X"),T200,INDIRECT($B$1&amp;"!A:A"),$A$199),"")</f>
        <v>0</v>
      </c>
      <c r="V200" s="382">
        <f ca="1">IFERROR(COUNTIFS(INDIRECT($B$1&amp;"!E:E"),2,INDIRECT($B$1&amp;"!X:X"),T200,INDIRECT($B$1&amp;"!A:A"),$A$199),"")</f>
        <v>0</v>
      </c>
      <c r="W200" s="346">
        <f ca="1" t="shared" si="274"/>
        <v>0</v>
      </c>
      <c r="X200" s="347" t="s">
        <v>68</v>
      </c>
      <c r="Y200" s="381">
        <f ca="1">IFERROR(COUNTIFS(INDIRECT($B$1&amp;"!E:E"),1,INDIRECT($B$1&amp;"!Z:Z"),X200,INDIRECT($B$1&amp;"!A:A"),$A$199),"")</f>
        <v>0</v>
      </c>
      <c r="Z200" s="381">
        <f ca="1">IFERROR(COUNTIFS(INDIRECT($B$1&amp;"!E:E"),2,INDIRECT($B$1&amp;"!Z:Z"),X200,INDIRECT($B$1&amp;"!A:A"),$A$199),"")</f>
        <v>0</v>
      </c>
      <c r="AA200" s="409">
        <f ca="1" t="shared" si="275"/>
        <v>0</v>
      </c>
      <c r="AB200" s="345" t="s">
        <v>68</v>
      </c>
      <c r="AC200" s="277">
        <f ca="1">IFERROR(COUNTIFS(INDIRECT($B$1&amp;"!E:E"),1,INDIRECT($B$1&amp;"!AB:AB"),AB200,INDIRECT($B$1&amp;"!A:A"),$A$199),"")</f>
        <v>0</v>
      </c>
      <c r="AD200" s="277">
        <f ca="1">IFERROR(COUNTIFS(INDIRECT($B$1&amp;"!E:E"),2,INDIRECT($B$1&amp;"!AB:AB"),AB200,INDIRECT($B$1&amp;"!A:A"),$A$199),"")</f>
        <v>0</v>
      </c>
      <c r="AE200" s="346">
        <f ca="1" t="shared" si="276"/>
        <v>0</v>
      </c>
      <c r="AF200" s="347" t="s">
        <v>68</v>
      </c>
      <c r="AG200" s="381">
        <f ca="1">IFERROR(COUNTIFS(INDIRECT($B$1&amp;"!E:E"),1,INDIRECT($B$1&amp;"!AF:AF"),AF200,INDIRECT($B$1&amp;"!A:A"),$A$199),"")</f>
        <v>0</v>
      </c>
      <c r="AH200" s="381">
        <f ca="1">IFERROR(COUNTIFS(INDIRECT($B$1&amp;"!E:E"),2,INDIRECT($B$1&amp;"!AF:AF"),AF200,INDIRECT($B$1&amp;"!A:A"),$A$199),"")</f>
        <v>0</v>
      </c>
      <c r="AI200" s="409">
        <f ca="1" t="shared" si="277"/>
        <v>0</v>
      </c>
    </row>
    <row r="201" ht="15.75" spans="1:35">
      <c r="A201" s="361"/>
      <c r="B201" s="349" t="s">
        <v>358</v>
      </c>
      <c r="C201" s="336">
        <f ca="1">IFERROR(COUNTIFS(INDIRECT($B$1&amp;"!A:A"),A199,INDIRECT($B$1&amp;"!E:E"),"1"),"")</f>
        <v>0</v>
      </c>
      <c r="D201" s="345" t="s">
        <v>53</v>
      </c>
      <c r="E201" s="277">
        <f ca="1">IFERROR(COUNTIFS(INDIRECT($B$1&amp;"!E:E"),1,INDIRECT($B$1&amp;"!O:O"),D201,INDIRECT($B$1&amp;"!A:A"),$A$199),"")</f>
        <v>0</v>
      </c>
      <c r="F201" s="277">
        <f ca="1">IFERROR(COUNTIFS(INDIRECT($B$1&amp;"!E:E"),2,INDIRECT($B$1&amp;"!O:O"),D201,INDIRECT($B$1&amp;"!A:A"),$A$199),"")</f>
        <v>0</v>
      </c>
      <c r="G201" s="346">
        <f ca="1" t="shared" si="270"/>
        <v>0</v>
      </c>
      <c r="H201" s="347" t="s">
        <v>86</v>
      </c>
      <c r="I201" s="381">
        <f ca="1">IFERROR(COUNTIFS(INDIRECT($B$1&amp;"!E:E"),1,INDIRECT($B$1&amp;"!R:R"),H201,INDIRECT($B$1&amp;"!A:A"),$A$199),"")</f>
        <v>0</v>
      </c>
      <c r="J201" s="381">
        <f ca="1">IFERROR(COUNTIFS(INDIRECT($B$1&amp;"!E:E"),2,INDIRECT($B$1&amp;"!R:R"),H201,INDIRECT($B$1&amp;"!A:A"),$A$199),"")</f>
        <v>0</v>
      </c>
      <c r="K201" s="409">
        <f ca="1" t="shared" si="271"/>
        <v>0</v>
      </c>
      <c r="L201" s="345" t="s">
        <v>86</v>
      </c>
      <c r="M201" s="382">
        <f ca="1">IFERROR(COUNTIFS(INDIRECT($B$1&amp;"!E:E"),1,INDIRECT($B$1&amp;"!T:T"),L201,INDIRECT($B$1&amp;"!A:A"),$A$199),"")</f>
        <v>0</v>
      </c>
      <c r="N201" s="382">
        <f ca="1">IFERROR(COUNTIFS(INDIRECT($B$1&amp;"!E:E"),2,INDIRECT($B$1&amp;"!T:T"),L201,INDIRECT($B$1&amp;"!A:A"),$A$199),"")</f>
        <v>0</v>
      </c>
      <c r="O201" s="346">
        <f ca="1" t="shared" si="272"/>
        <v>0</v>
      </c>
      <c r="P201" s="347" t="s">
        <v>86</v>
      </c>
      <c r="Q201" s="381">
        <f ca="1">IFERROR(COUNTIFS(INDIRECT($B$1&amp;"!E:E"),1,INDIRECT($B$1&amp;"!V:V"),P201,INDIRECT($B$1&amp;"!A:A"),$A$199),"")</f>
        <v>0</v>
      </c>
      <c r="R201" s="381">
        <f ca="1">IFERROR(COUNTIFS(INDIRECT($B$1&amp;"!E:E"),2,INDIRECT($B$1&amp;"!V:V"),P201,INDIRECT($B$1&amp;"!A:A"),$A$199),"")</f>
        <v>0</v>
      </c>
      <c r="S201" s="409">
        <f ca="1" t="shared" si="273"/>
        <v>0</v>
      </c>
      <c r="T201" s="345" t="s">
        <v>86</v>
      </c>
      <c r="U201" s="382">
        <f ca="1">IFERROR(COUNTIFS(INDIRECT($B$1&amp;"!E:E"),1,INDIRECT($B$1&amp;"!X:X"),T201,INDIRECT($B$1&amp;"!A:A"),$A$199),"")</f>
        <v>0</v>
      </c>
      <c r="V201" s="382">
        <f ca="1">IFERROR(COUNTIFS(INDIRECT($B$1&amp;"!E:E"),2,INDIRECT($B$1&amp;"!X:X"),T201,INDIRECT($B$1&amp;"!A:A"),$A$199),"")</f>
        <v>0</v>
      </c>
      <c r="W201" s="346">
        <f ca="1" t="shared" si="274"/>
        <v>0</v>
      </c>
      <c r="X201" s="347" t="s">
        <v>86</v>
      </c>
      <c r="Y201" s="381">
        <f ca="1">IFERROR(COUNTIFS(INDIRECT($B$1&amp;"!E:E"),1,INDIRECT($B$1&amp;"!Z:Z"),X201,INDIRECT($B$1&amp;"!A:A"),$A$199),"")</f>
        <v>0</v>
      </c>
      <c r="Z201" s="381">
        <f ca="1">IFERROR(COUNTIFS(INDIRECT($B$1&amp;"!E:E"),2,INDIRECT($B$1&amp;"!Z:Z"),X201,INDIRECT($B$1&amp;"!A:A"),$A$199),"")</f>
        <v>0</v>
      </c>
      <c r="AA201" s="409">
        <f ca="1" t="shared" si="275"/>
        <v>0</v>
      </c>
      <c r="AB201" s="345" t="s">
        <v>86</v>
      </c>
      <c r="AC201" s="277">
        <f ca="1">IFERROR(COUNTIFS(INDIRECT($B$1&amp;"!E:E"),1,INDIRECT($B$1&amp;"!AB:AB"),AB201,INDIRECT($B$1&amp;"!A:A"),$A$199),"")</f>
        <v>0</v>
      </c>
      <c r="AD201" s="277">
        <f ca="1">IFERROR(COUNTIFS(INDIRECT($B$1&amp;"!E:E"),2,INDIRECT($B$1&amp;"!AB:AB"),AB201,INDIRECT($B$1&amp;"!A:A"),$A$199),"")</f>
        <v>0</v>
      </c>
      <c r="AE201" s="346">
        <f ca="1" t="shared" si="276"/>
        <v>0</v>
      </c>
      <c r="AF201" s="347" t="s">
        <v>86</v>
      </c>
      <c r="AG201" s="381">
        <f ca="1">IFERROR(COUNTIFS(INDIRECT($B$1&amp;"!E:E"),1,INDIRECT($B$1&amp;"!AF:AF"),AF201,INDIRECT($B$1&amp;"!A:A"),$A$199),"")</f>
        <v>0</v>
      </c>
      <c r="AH201" s="381">
        <f ca="1">IFERROR(COUNTIFS(INDIRECT($B$1&amp;"!E:E"),2,INDIRECT($B$1&amp;"!AF:AF"),AF201,INDIRECT($B$1&amp;"!A:A"),$A$199),"")</f>
        <v>0</v>
      </c>
      <c r="AI201" s="409">
        <f ca="1" t="shared" si="277"/>
        <v>0</v>
      </c>
    </row>
    <row r="202" ht="15.75" spans="1:35">
      <c r="A202" s="361"/>
      <c r="B202" s="349"/>
      <c r="C202" s="336"/>
      <c r="D202" s="345" t="s">
        <v>76</v>
      </c>
      <c r="E202" s="277">
        <f ca="1">IFERROR(COUNTIFS(INDIRECT($B$1&amp;"!E:E"),1,INDIRECT($B$1&amp;"!O:O"),D202,INDIRECT($B$1&amp;"!A:A"),$A$199),"")</f>
        <v>0</v>
      </c>
      <c r="F202" s="277">
        <f ca="1">IFERROR(COUNTIFS(INDIRECT($B$1&amp;"!E:E"),2,INDIRECT($B$1&amp;"!O:O"),D202,INDIRECT($B$1&amp;"!A:A"),$A$199),"")</f>
        <v>0</v>
      </c>
      <c r="G202" s="346">
        <f ca="1" t="shared" si="270"/>
        <v>0</v>
      </c>
      <c r="H202" s="347" t="s">
        <v>153</v>
      </c>
      <c r="I202" s="381">
        <f ca="1">IFERROR(COUNTIFS(INDIRECT($B$1&amp;"!E:E"),1,INDIRECT($B$1&amp;"!R:R"),H202,INDIRECT($B$1&amp;"!A:A"),$A$199),"")</f>
        <v>0</v>
      </c>
      <c r="J202" s="381">
        <f ca="1">IFERROR(COUNTIFS(INDIRECT($B$1&amp;"!E:E"),2,INDIRECT($B$1&amp;"!R:R"),H202,INDIRECT($B$1&amp;"!A:A"),$A$199),"")</f>
        <v>0</v>
      </c>
      <c r="K202" s="409">
        <f ca="1" t="shared" si="271"/>
        <v>0</v>
      </c>
      <c r="L202" s="345" t="s">
        <v>153</v>
      </c>
      <c r="M202" s="382">
        <f ca="1">IFERROR(COUNTIFS(INDIRECT($B$1&amp;"!E:E"),1,INDIRECT($B$1&amp;"!T:T"),L202,INDIRECT($B$1&amp;"!A:A"),$A$199),"")</f>
        <v>0</v>
      </c>
      <c r="N202" s="382">
        <f ca="1">IFERROR(COUNTIFS(INDIRECT($B$1&amp;"!E:E"),2,INDIRECT($B$1&amp;"!T:T"),L202,INDIRECT($B$1&amp;"!A:A"),$A$199),"")</f>
        <v>0</v>
      </c>
      <c r="O202" s="346">
        <f ca="1" t="shared" si="272"/>
        <v>0</v>
      </c>
      <c r="P202" s="347" t="s">
        <v>153</v>
      </c>
      <c r="Q202" s="381">
        <f ca="1">IFERROR(COUNTIFS(INDIRECT($B$1&amp;"!E:E"),1,INDIRECT($B$1&amp;"!V:V"),P202,INDIRECT($B$1&amp;"!A:A"),$A$199),"")</f>
        <v>0</v>
      </c>
      <c r="R202" s="381">
        <f ca="1">IFERROR(COUNTIFS(INDIRECT($B$1&amp;"!E:E"),2,INDIRECT($B$1&amp;"!V:V"),P202,INDIRECT($B$1&amp;"!A:A"),$A$199),"")</f>
        <v>0</v>
      </c>
      <c r="S202" s="409">
        <f ca="1" t="shared" si="273"/>
        <v>0</v>
      </c>
      <c r="T202" s="345" t="s">
        <v>153</v>
      </c>
      <c r="U202" s="382">
        <f ca="1">IFERROR(COUNTIFS(INDIRECT($B$1&amp;"!E:E"),1,INDIRECT($B$1&amp;"!X:X"),T202,INDIRECT($B$1&amp;"!A:A"),$A$199),"")</f>
        <v>0</v>
      </c>
      <c r="V202" s="382">
        <f ca="1">IFERROR(COUNTIFS(INDIRECT($B$1&amp;"!E:E"),2,INDIRECT($B$1&amp;"!X:X"),T202,INDIRECT($B$1&amp;"!A:A"),$A$199),"")</f>
        <v>0</v>
      </c>
      <c r="W202" s="346">
        <f ca="1" t="shared" si="274"/>
        <v>0</v>
      </c>
      <c r="X202" s="347" t="s">
        <v>153</v>
      </c>
      <c r="Y202" s="381">
        <f ca="1">IFERROR(COUNTIFS(INDIRECT($B$1&amp;"!E:E"),1,INDIRECT($B$1&amp;"!Z:Z"),X202,INDIRECT($B$1&amp;"!A:A"),$A$199),"")</f>
        <v>0</v>
      </c>
      <c r="Z202" s="381">
        <f ca="1">IFERROR(COUNTIFS(INDIRECT($B$1&amp;"!E:E"),2,INDIRECT($B$1&amp;"!Z:Z"),X202,INDIRECT($B$1&amp;"!A:A"),$A$199),"")</f>
        <v>0</v>
      </c>
      <c r="AA202" s="409">
        <f ca="1" t="shared" si="275"/>
        <v>0</v>
      </c>
      <c r="AB202" s="345" t="s">
        <v>153</v>
      </c>
      <c r="AC202" s="277">
        <f ca="1">IFERROR(COUNTIFS(INDIRECT($B$1&amp;"!E:E"),1,INDIRECT($B$1&amp;"!AB:AB"),AB202,INDIRECT($B$1&amp;"!A:A"),$A$199),"")</f>
        <v>0</v>
      </c>
      <c r="AD202" s="277">
        <f ca="1">IFERROR(COUNTIFS(INDIRECT($B$1&amp;"!E:E"),2,INDIRECT($B$1&amp;"!AB:AB"),AB202,INDIRECT($B$1&amp;"!A:A"),$A$199),"")</f>
        <v>0</v>
      </c>
      <c r="AE202" s="346">
        <f ca="1" t="shared" si="276"/>
        <v>0</v>
      </c>
      <c r="AF202" s="347" t="s">
        <v>153</v>
      </c>
      <c r="AG202" s="381">
        <f ca="1">IFERROR(COUNTIFS(INDIRECT($B$1&amp;"!E:E"),1,INDIRECT($B$1&amp;"!AF:AF"),AF202,INDIRECT($B$1&amp;"!A:A"),$A$199),"")</f>
        <v>0</v>
      </c>
      <c r="AH202" s="381">
        <f ca="1">IFERROR(COUNTIFS(INDIRECT($B$1&amp;"!E:E"),2,INDIRECT($B$1&amp;"!AF:AF"),AF202,INDIRECT($B$1&amp;"!A:A"),$A$199),"")</f>
        <v>0</v>
      </c>
      <c r="AI202" s="409">
        <f ca="1" t="shared" si="277"/>
        <v>0</v>
      </c>
    </row>
    <row r="203" ht="15.75" spans="1:35">
      <c r="A203" s="361"/>
      <c r="B203" s="349" t="s">
        <v>359</v>
      </c>
      <c r="C203" s="336">
        <f ca="1">IFERROR(COUNTIFS(INDIRECT($B$1&amp;"!A:A"),A199,INDIRECT($B$1&amp;"!E:E"),"2"),"")</f>
        <v>0</v>
      </c>
      <c r="D203" s="350" t="s">
        <v>347</v>
      </c>
      <c r="E203" s="277">
        <f ca="1" t="shared" ref="E203:J203" si="278">SUM(E199:E202)</f>
        <v>0</v>
      </c>
      <c r="F203" s="277">
        <f ca="1" t="shared" si="278"/>
        <v>0</v>
      </c>
      <c r="G203" s="346">
        <f ca="1" t="shared" si="270"/>
        <v>0</v>
      </c>
      <c r="H203" s="351" t="s">
        <v>347</v>
      </c>
      <c r="I203" s="278">
        <f ca="1" t="shared" si="278"/>
        <v>0</v>
      </c>
      <c r="J203" s="278">
        <f ca="1" t="shared" si="278"/>
        <v>0</v>
      </c>
      <c r="K203" s="409">
        <f ca="1" t="shared" si="271"/>
        <v>0</v>
      </c>
      <c r="L203" s="350" t="s">
        <v>347</v>
      </c>
      <c r="M203" s="277">
        <f ca="1" t="shared" ref="M203:R203" si="279">SUM(M199:M202)</f>
        <v>0</v>
      </c>
      <c r="N203" s="277">
        <f ca="1" t="shared" si="279"/>
        <v>0</v>
      </c>
      <c r="O203" s="346">
        <f ca="1" t="shared" si="272"/>
        <v>0</v>
      </c>
      <c r="P203" s="351" t="s">
        <v>347</v>
      </c>
      <c r="Q203" s="278">
        <f ca="1" t="shared" si="279"/>
        <v>0</v>
      </c>
      <c r="R203" s="278">
        <f ca="1" t="shared" si="279"/>
        <v>0</v>
      </c>
      <c r="S203" s="409">
        <f ca="1" t="shared" si="273"/>
        <v>0</v>
      </c>
      <c r="T203" s="350" t="s">
        <v>347</v>
      </c>
      <c r="U203" s="277">
        <f ca="1" t="shared" ref="U203:Z203" si="280">SUM(U199:U202)</f>
        <v>0</v>
      </c>
      <c r="V203" s="277">
        <f ca="1" t="shared" si="280"/>
        <v>0</v>
      </c>
      <c r="W203" s="346">
        <f ca="1" t="shared" si="274"/>
        <v>0</v>
      </c>
      <c r="X203" s="351" t="s">
        <v>347</v>
      </c>
      <c r="Y203" s="278">
        <f ca="1" t="shared" si="280"/>
        <v>0</v>
      </c>
      <c r="Z203" s="278">
        <f ca="1" t="shared" si="280"/>
        <v>0</v>
      </c>
      <c r="AA203" s="409">
        <f ca="1" t="shared" si="275"/>
        <v>0</v>
      </c>
      <c r="AB203" s="350" t="s">
        <v>347</v>
      </c>
      <c r="AC203" s="277">
        <f ca="1" t="shared" ref="AC203:AH203" si="281">SUM(AC199:AC202)</f>
        <v>0</v>
      </c>
      <c r="AD203" s="277">
        <f ca="1" t="shared" si="281"/>
        <v>0</v>
      </c>
      <c r="AE203" s="346">
        <f ca="1" t="shared" si="276"/>
        <v>0</v>
      </c>
      <c r="AF203" s="351" t="s">
        <v>347</v>
      </c>
      <c r="AG203" s="278">
        <f ca="1" t="shared" si="281"/>
        <v>0</v>
      </c>
      <c r="AH203" s="278">
        <f ca="1" t="shared" si="281"/>
        <v>0</v>
      </c>
      <c r="AI203" s="409">
        <f ca="1" t="shared" si="277"/>
        <v>0</v>
      </c>
    </row>
    <row r="204" ht="15.75" spans="1:35">
      <c r="A204" s="362"/>
      <c r="B204" s="353"/>
      <c r="C204" s="336"/>
      <c r="D204" s="354" t="s">
        <v>348</v>
      </c>
      <c r="E204" s="355">
        <f ca="1">IFERROR(IF(SUM(E199:E202)=0,0,E202/SUM(E199:E202)),"")</f>
        <v>0</v>
      </c>
      <c r="F204" s="355">
        <f ca="1">IFERROR(IF(SUM(F199:F202)=0,0,F202/SUM(F199:F202)),"")</f>
        <v>0</v>
      </c>
      <c r="G204" s="356">
        <f ca="1">IFERROR(SUM(E202:F202)/SUM(E199:F202),0)</f>
        <v>0</v>
      </c>
      <c r="H204" s="357" t="s">
        <v>337</v>
      </c>
      <c r="I204" s="410">
        <f ca="1" t="shared" ref="I204:N204" si="282">IFERROR(IF(SUM(I199:I202)=0,0,SUM(I199:I200)/SUM(I199:I202)),"")</f>
        <v>0</v>
      </c>
      <c r="J204" s="410">
        <f ca="1" t="shared" si="282"/>
        <v>0</v>
      </c>
      <c r="K204" s="411">
        <f ca="1">IFERROR(SUM(I199:J200)/SUM(I199:J202),0)</f>
        <v>0</v>
      </c>
      <c r="L204" s="354" t="s">
        <v>337</v>
      </c>
      <c r="M204" s="355">
        <f ca="1" t="shared" si="282"/>
        <v>0</v>
      </c>
      <c r="N204" s="355">
        <f ca="1" t="shared" si="282"/>
        <v>0</v>
      </c>
      <c r="O204" s="356">
        <f ca="1">IFERROR(SUM(M199:N200)/SUM(M199:N202),0)</f>
        <v>0</v>
      </c>
      <c r="P204" s="357" t="s">
        <v>337</v>
      </c>
      <c r="Q204" s="410">
        <f ca="1" t="shared" ref="Q204:V204" si="283">IFERROR(IF(SUM(Q199:Q202)=0,0,SUM(Q199:Q200)/SUM(Q199:Q202)),"")</f>
        <v>0</v>
      </c>
      <c r="R204" s="410">
        <f ca="1" t="shared" si="283"/>
        <v>0</v>
      </c>
      <c r="S204" s="411">
        <f ca="1">IFERROR(SUM(Q199:R200)/SUM(Q199:R202),0)</f>
        <v>0</v>
      </c>
      <c r="T204" s="354" t="s">
        <v>337</v>
      </c>
      <c r="U204" s="355">
        <f ca="1" t="shared" si="283"/>
        <v>0</v>
      </c>
      <c r="V204" s="355">
        <f ca="1" t="shared" si="283"/>
        <v>0</v>
      </c>
      <c r="W204" s="356">
        <f ca="1">IFERROR(SUM(U199:V200)/SUM(U199:V202),0)</f>
        <v>0</v>
      </c>
      <c r="X204" s="357" t="s">
        <v>337</v>
      </c>
      <c r="Y204" s="410">
        <f ca="1" t="shared" ref="Y204:AD204" si="284">IFERROR(IF(SUM(Y199:Y202)=0,0,SUM(Y199:Y200)/SUM(Y199:Y202)),"")</f>
        <v>0</v>
      </c>
      <c r="Z204" s="410">
        <f ca="1" t="shared" si="284"/>
        <v>0</v>
      </c>
      <c r="AA204" s="411">
        <f ca="1">IFERROR(SUM(Y199:Z200)/SUM(Y199:Z202),0)</f>
        <v>0</v>
      </c>
      <c r="AB204" s="354" t="s">
        <v>337</v>
      </c>
      <c r="AC204" s="355">
        <f ca="1" t="shared" si="284"/>
        <v>0</v>
      </c>
      <c r="AD204" s="355">
        <f ca="1" t="shared" si="284"/>
        <v>0</v>
      </c>
      <c r="AE204" s="356">
        <f ca="1">IFERROR(SUM(AC199:AD200)/SUM(AC199:AD202),0)</f>
        <v>0</v>
      </c>
      <c r="AF204" s="357" t="s">
        <v>337</v>
      </c>
      <c r="AG204" s="410">
        <f ca="1">IFERROR(IF(SUM(AG199:AG202)=0,0,SUM(AG199:AG200)/SUM(AG199:AG202)),"")</f>
        <v>0</v>
      </c>
      <c r="AH204" s="410">
        <f ca="1">IFERROR(IF(SUM(AH199:AH202)=0,0,SUM(AH199:AH200)/SUM(AH199:AH202)),"")</f>
        <v>0</v>
      </c>
      <c r="AI204" s="411">
        <f ca="1">IFERROR(SUM(AG199:AH200)/SUM(AG199:AH202),0)</f>
        <v>0</v>
      </c>
    </row>
    <row r="205" ht="15.75"/>
    <row r="206" ht="15.75" spans="1:35">
      <c r="A206" s="358" t="s">
        <v>349</v>
      </c>
      <c r="B206" s="335" t="s">
        <v>356</v>
      </c>
      <c r="C206" s="336">
        <f ca="1">IFERROR(COUNTIFS(INDIRECT($B$1&amp;"!A:A"),A208,INDIRECT($B$1&amp;"!E:E"),"&lt;&gt;"),"")</f>
        <v>0</v>
      </c>
      <c r="D206" s="337" t="s">
        <v>317</v>
      </c>
      <c r="E206" s="337"/>
      <c r="F206" s="337"/>
      <c r="G206" s="338"/>
      <c r="H206" s="339" t="s">
        <v>302</v>
      </c>
      <c r="I206" s="405"/>
      <c r="J206" s="405"/>
      <c r="K206" s="343"/>
      <c r="L206" s="406" t="s">
        <v>303</v>
      </c>
      <c r="M206" s="337"/>
      <c r="N206" s="337"/>
      <c r="O206" s="338"/>
      <c r="P206" s="339" t="s">
        <v>357</v>
      </c>
      <c r="Q206" s="405"/>
      <c r="R206" s="405"/>
      <c r="S206" s="343"/>
      <c r="T206" s="406" t="s">
        <v>342</v>
      </c>
      <c r="U206" s="337"/>
      <c r="V206" s="337"/>
      <c r="W206" s="338"/>
      <c r="X206" s="339" t="s">
        <v>313</v>
      </c>
      <c r="Y206" s="405"/>
      <c r="Z206" s="405"/>
      <c r="AA206" s="343"/>
      <c r="AB206" s="406" t="s">
        <v>343</v>
      </c>
      <c r="AC206" s="337"/>
      <c r="AD206" s="337"/>
      <c r="AE206" s="338"/>
      <c r="AF206" s="339" t="s">
        <v>333</v>
      </c>
      <c r="AG206" s="405"/>
      <c r="AH206" s="405"/>
      <c r="AI206" s="343"/>
    </row>
    <row r="207" ht="15.75" spans="1:35">
      <c r="A207" s="359"/>
      <c r="B207" s="335"/>
      <c r="C207" s="336"/>
      <c r="D207" s="338" t="s">
        <v>21</v>
      </c>
      <c r="E207" s="341" t="s">
        <v>344</v>
      </c>
      <c r="F207" s="341" t="s">
        <v>345</v>
      </c>
      <c r="G207" s="342" t="s">
        <v>346</v>
      </c>
      <c r="H207" s="343" t="s">
        <v>21</v>
      </c>
      <c r="I207" s="407" t="s">
        <v>344</v>
      </c>
      <c r="J207" s="407" t="s">
        <v>345</v>
      </c>
      <c r="K207" s="408" t="s">
        <v>346</v>
      </c>
      <c r="L207" s="338" t="s">
        <v>21</v>
      </c>
      <c r="M207" s="341" t="s">
        <v>344</v>
      </c>
      <c r="N207" s="341" t="s">
        <v>345</v>
      </c>
      <c r="O207" s="342" t="s">
        <v>346</v>
      </c>
      <c r="P207" s="343" t="s">
        <v>21</v>
      </c>
      <c r="Q207" s="407" t="s">
        <v>344</v>
      </c>
      <c r="R207" s="407" t="s">
        <v>345</v>
      </c>
      <c r="S207" s="408" t="s">
        <v>346</v>
      </c>
      <c r="T207" s="338" t="s">
        <v>21</v>
      </c>
      <c r="U207" s="341" t="s">
        <v>344</v>
      </c>
      <c r="V207" s="341" t="s">
        <v>345</v>
      </c>
      <c r="W207" s="342" t="s">
        <v>346</v>
      </c>
      <c r="X207" s="343" t="s">
        <v>21</v>
      </c>
      <c r="Y207" s="407" t="s">
        <v>344</v>
      </c>
      <c r="Z207" s="407" t="s">
        <v>345</v>
      </c>
      <c r="AA207" s="408" t="s">
        <v>346</v>
      </c>
      <c r="AB207" s="338" t="s">
        <v>21</v>
      </c>
      <c r="AC207" s="341" t="s">
        <v>344</v>
      </c>
      <c r="AD207" s="341" t="s">
        <v>345</v>
      </c>
      <c r="AE207" s="342" t="s">
        <v>346</v>
      </c>
      <c r="AF207" s="343" t="s">
        <v>21</v>
      </c>
      <c r="AG207" s="407" t="s">
        <v>344</v>
      </c>
      <c r="AH207" s="407" t="s">
        <v>345</v>
      </c>
      <c r="AI207" s="408" t="s">
        <v>346</v>
      </c>
    </row>
    <row r="208" ht="15.75" spans="1:35">
      <c r="A208" s="360" t="str">
        <f>VLOOKUP($B$1,{"一年级",1;"二年级",2;"三年级",3;"四年级",4;"五年级",5;"六年级",6},2,0)&amp;"19"</f>
        <v>119</v>
      </c>
      <c r="B208" s="335"/>
      <c r="C208" s="336"/>
      <c r="D208" s="345" t="s">
        <v>41</v>
      </c>
      <c r="E208" s="277">
        <f ca="1">IFERROR(COUNTIFS(INDIRECT($B$1&amp;"!E:E"),1,INDIRECT($B$1&amp;"!O:O"),D208,INDIRECT($B$1&amp;"!A:A"),$A$208),"")</f>
        <v>0</v>
      </c>
      <c r="F208" s="277">
        <f ca="1">IFERROR(COUNTIFS(INDIRECT($B$1&amp;"!E:E"),2,INDIRECT($B$1&amp;"!O:O"),D208,INDIRECT($B$1&amp;"!A:A"),$A$208),"")</f>
        <v>0</v>
      </c>
      <c r="G208" s="346">
        <f ca="1" t="shared" ref="G208:G212" si="285">IFERROR(SUM(E208:F208),"")</f>
        <v>0</v>
      </c>
      <c r="H208" s="347" t="s">
        <v>31</v>
      </c>
      <c r="I208" s="381">
        <f ca="1">IFERROR(COUNTIFS(INDIRECT($B$1&amp;"!E:E"),1,INDIRECT($B$1&amp;"!R:R"),H208,INDIRECT($B$1&amp;"!A:A"),$A$208),"")</f>
        <v>0</v>
      </c>
      <c r="J208" s="381">
        <f ca="1">IFERROR(COUNTIFS(INDIRECT($B$1&amp;"!E:E"),2,INDIRECT($B$1&amp;"!R:R"),H208,INDIRECT($B$1&amp;"!A:A"),$A$208),"")</f>
        <v>0</v>
      </c>
      <c r="K208" s="409">
        <f ca="1" t="shared" ref="K208:K212" si="286">IFERROR(SUM(I208:J208),"")</f>
        <v>0</v>
      </c>
      <c r="L208" s="345" t="s">
        <v>31</v>
      </c>
      <c r="M208" s="382">
        <f ca="1">IFERROR(COUNTIFS(INDIRECT($B$1&amp;"!E:E"),1,INDIRECT($B$1&amp;"!T:T"),L208,INDIRECT($B$1&amp;"!A:A"),$A$208),"")</f>
        <v>0</v>
      </c>
      <c r="N208" s="382">
        <f ca="1">IFERROR(COUNTIFS(INDIRECT($B$1&amp;"!E:E"),2,INDIRECT($B$1&amp;"!T:T"),L208,INDIRECT($B$1&amp;"!A:A"),$A$208),"")</f>
        <v>0</v>
      </c>
      <c r="O208" s="346">
        <f ca="1" t="shared" ref="O208:O212" si="287">IFERROR(SUM(M208:N208),"")</f>
        <v>0</v>
      </c>
      <c r="P208" s="347" t="s">
        <v>31</v>
      </c>
      <c r="Q208" s="381">
        <f ca="1">IFERROR(COUNTIFS(INDIRECT($B$1&amp;"!E:E"),1,INDIRECT($B$1&amp;"!V:V"),P208,INDIRECT($B$1&amp;"!A:A"),$A$208),"")</f>
        <v>0</v>
      </c>
      <c r="R208" s="381">
        <f ca="1">IFERROR(COUNTIFS(INDIRECT($B$1&amp;"!E:E"),2,INDIRECT($B$1&amp;"!V:V"),P208,INDIRECT($B$1&amp;"!A:A"),$A$208),"")</f>
        <v>0</v>
      </c>
      <c r="S208" s="409">
        <f ca="1" t="shared" ref="S208:S212" si="288">IFERROR(SUM(Q208:R208),"")</f>
        <v>0</v>
      </c>
      <c r="T208" s="345" t="s">
        <v>31</v>
      </c>
      <c r="U208" s="382">
        <f ca="1">IFERROR(COUNTIFS(INDIRECT($B$1&amp;"!E:E"),1,INDIRECT($B$1&amp;"!X:X"),T208,INDIRECT($B$1&amp;"!A:A"),$A$208),"")</f>
        <v>0</v>
      </c>
      <c r="V208" s="382">
        <f ca="1">IFERROR(COUNTIFS(INDIRECT($B$1&amp;"!E:E"),2,INDIRECT($B$1&amp;"!X:X"),T208,INDIRECT($B$1&amp;"!A:A"),$A$208),"")</f>
        <v>0</v>
      </c>
      <c r="W208" s="346">
        <f ca="1" t="shared" ref="W208:W212" si="289">IFERROR(SUM(U208:V208),"")</f>
        <v>0</v>
      </c>
      <c r="X208" s="347" t="s">
        <v>31</v>
      </c>
      <c r="Y208" s="381">
        <f ca="1">IFERROR(COUNTIFS(INDIRECT($B$1&amp;"!E:E"),1,INDIRECT($B$1&amp;"!Z:Z"),X208,INDIRECT($B$1&amp;"!A:A"),$A$208),"")</f>
        <v>0</v>
      </c>
      <c r="Z208" s="381">
        <f ca="1">IFERROR(COUNTIFS(INDIRECT($B$1&amp;"!E:E"),2,INDIRECT($B$1&amp;"!Z:Z"),X208,INDIRECT($B$1&amp;"!A:A"),$A$208),"")</f>
        <v>0</v>
      </c>
      <c r="AA208" s="409">
        <f ca="1" t="shared" ref="AA208:AA212" si="290">IFERROR(SUM(Y208:Z208),"")</f>
        <v>0</v>
      </c>
      <c r="AB208" s="345" t="s">
        <v>31</v>
      </c>
      <c r="AC208" s="277">
        <f ca="1">IFERROR(COUNTIFS(INDIRECT($B$1&amp;"!E:E"),1,INDIRECT($B$1&amp;"!AB:AB"),AB208,INDIRECT($B$1&amp;"!A:A"),$A$208),"")</f>
        <v>0</v>
      </c>
      <c r="AD208" s="277">
        <f ca="1">IFERROR(COUNTIFS(INDIRECT($B$1&amp;"!E:E"),2,INDIRECT($B$1&amp;"!AB:AB"),AB208,INDIRECT($B$1&amp;"!A:A"),$A$208),"")</f>
        <v>0</v>
      </c>
      <c r="AE208" s="346">
        <f ca="1" t="shared" ref="AE208:AE212" si="291">IFERROR(SUM(AC208:AD208),"")</f>
        <v>0</v>
      </c>
      <c r="AF208" s="347" t="s">
        <v>31</v>
      </c>
      <c r="AG208" s="381">
        <f ca="1">IFERROR(COUNTIFS(INDIRECT($B$1&amp;"!E:E"),1,INDIRECT($B$1&amp;"!AF:AF"),AF208,INDIRECT($B$1&amp;"!A:A"),$A$208),"")</f>
        <v>0</v>
      </c>
      <c r="AH208" s="381">
        <f ca="1">IFERROR(COUNTIFS(INDIRECT($B$1&amp;"!E:E"),2,INDIRECT($B$1&amp;"!AF:AF"),AF208,INDIRECT($B$1&amp;"!A:A"),$A$208),"")</f>
        <v>0</v>
      </c>
      <c r="AI208" s="409">
        <f ca="1" t="shared" ref="AI208:AI212" si="292">IFERROR(SUM(AG208:AH208),"")</f>
        <v>0</v>
      </c>
    </row>
    <row r="209" ht="15.75" spans="1:35">
      <c r="A209" s="361"/>
      <c r="B209" s="335"/>
      <c r="C209" s="336"/>
      <c r="D209" s="345" t="s">
        <v>65</v>
      </c>
      <c r="E209" s="277">
        <f ca="1">IFERROR(COUNTIFS(INDIRECT($B$1&amp;"!E:E"),1,INDIRECT($B$1&amp;"!O:O"),D209,INDIRECT($B$1&amp;"!A:A"),$A$208),"")</f>
        <v>0</v>
      </c>
      <c r="F209" s="277">
        <f ca="1">IFERROR(COUNTIFS(INDIRECT($B$1&amp;"!E:E"),2,INDIRECT($B$1&amp;"!O:O"),D209,INDIRECT($B$1&amp;"!A:A"),$A$208),"")</f>
        <v>0</v>
      </c>
      <c r="G209" s="346">
        <f ca="1" t="shared" si="285"/>
        <v>0</v>
      </c>
      <c r="H209" s="347" t="s">
        <v>68</v>
      </c>
      <c r="I209" s="381">
        <f ca="1">IFERROR(COUNTIFS(INDIRECT($B$1&amp;"!E:E"),1,INDIRECT($B$1&amp;"!R:R"),H209,INDIRECT($B$1&amp;"!A:A"),$A$208),"")</f>
        <v>0</v>
      </c>
      <c r="J209" s="381">
        <f ca="1">IFERROR(COUNTIFS(INDIRECT($B$1&amp;"!E:E"),2,INDIRECT($B$1&amp;"!R:R"),H209,INDIRECT($B$1&amp;"!A:A"),$A$208),"")</f>
        <v>0</v>
      </c>
      <c r="K209" s="409">
        <f ca="1" t="shared" si="286"/>
        <v>0</v>
      </c>
      <c r="L209" s="345" t="s">
        <v>68</v>
      </c>
      <c r="M209" s="382">
        <f ca="1">IFERROR(COUNTIFS(INDIRECT($B$1&amp;"!E:E"),1,INDIRECT($B$1&amp;"!T:T"),L209,INDIRECT($B$1&amp;"!A:A"),$A$208),"")</f>
        <v>0</v>
      </c>
      <c r="N209" s="382">
        <f ca="1">IFERROR(COUNTIFS(INDIRECT($B$1&amp;"!E:E"),2,INDIRECT($B$1&amp;"!T:T"),L209,INDIRECT($B$1&amp;"!A:A"),$A$208),"")</f>
        <v>0</v>
      </c>
      <c r="O209" s="346">
        <f ca="1" t="shared" si="287"/>
        <v>0</v>
      </c>
      <c r="P209" s="347" t="s">
        <v>68</v>
      </c>
      <c r="Q209" s="381">
        <f ca="1">IFERROR(COUNTIFS(INDIRECT($B$1&amp;"!E:E"),1,INDIRECT($B$1&amp;"!V:V"),P209,INDIRECT($B$1&amp;"!A:A"),$A$208),"")</f>
        <v>0</v>
      </c>
      <c r="R209" s="381">
        <f ca="1">IFERROR(COUNTIFS(INDIRECT($B$1&amp;"!E:E"),2,INDIRECT($B$1&amp;"!V:V"),P209,INDIRECT($B$1&amp;"!A:A"),$A$208),"")</f>
        <v>0</v>
      </c>
      <c r="S209" s="409">
        <f ca="1" t="shared" si="288"/>
        <v>0</v>
      </c>
      <c r="T209" s="345" t="s">
        <v>68</v>
      </c>
      <c r="U209" s="382">
        <f ca="1">IFERROR(COUNTIFS(INDIRECT($B$1&amp;"!E:E"),1,INDIRECT($B$1&amp;"!X:X"),T209,INDIRECT($B$1&amp;"!A:A"),$A$208),"")</f>
        <v>0</v>
      </c>
      <c r="V209" s="382">
        <f ca="1">IFERROR(COUNTIFS(INDIRECT($B$1&amp;"!E:E"),2,INDIRECT($B$1&amp;"!X:X"),T209,INDIRECT($B$1&amp;"!A:A"),$A$208),"")</f>
        <v>0</v>
      </c>
      <c r="W209" s="346">
        <f ca="1" t="shared" si="289"/>
        <v>0</v>
      </c>
      <c r="X209" s="347" t="s">
        <v>68</v>
      </c>
      <c r="Y209" s="381">
        <f ca="1">IFERROR(COUNTIFS(INDIRECT($B$1&amp;"!E:E"),1,INDIRECT($B$1&amp;"!Z:Z"),X209,INDIRECT($B$1&amp;"!A:A"),$A$208),"")</f>
        <v>0</v>
      </c>
      <c r="Z209" s="381">
        <f ca="1">IFERROR(COUNTIFS(INDIRECT($B$1&amp;"!E:E"),2,INDIRECT($B$1&amp;"!Z:Z"),X209,INDIRECT($B$1&amp;"!A:A"),$A$208),"")</f>
        <v>0</v>
      </c>
      <c r="AA209" s="409">
        <f ca="1" t="shared" si="290"/>
        <v>0</v>
      </c>
      <c r="AB209" s="345" t="s">
        <v>68</v>
      </c>
      <c r="AC209" s="277">
        <f ca="1">IFERROR(COUNTIFS(INDIRECT($B$1&amp;"!E:E"),1,INDIRECT($B$1&amp;"!AB:AB"),AB209,INDIRECT($B$1&amp;"!A:A"),$A$208),"")</f>
        <v>0</v>
      </c>
      <c r="AD209" s="277">
        <f ca="1">IFERROR(COUNTIFS(INDIRECT($B$1&amp;"!E:E"),2,INDIRECT($B$1&amp;"!AB:AB"),AB209,INDIRECT($B$1&amp;"!A:A"),$A$208),"")</f>
        <v>0</v>
      </c>
      <c r="AE209" s="346">
        <f ca="1" t="shared" si="291"/>
        <v>0</v>
      </c>
      <c r="AF209" s="347" t="s">
        <v>68</v>
      </c>
      <c r="AG209" s="381">
        <f ca="1">IFERROR(COUNTIFS(INDIRECT($B$1&amp;"!E:E"),1,INDIRECT($B$1&amp;"!AF:AF"),AF209,INDIRECT($B$1&amp;"!A:A"),$A$208),"")</f>
        <v>0</v>
      </c>
      <c r="AH209" s="381">
        <f ca="1">IFERROR(COUNTIFS(INDIRECT($B$1&amp;"!E:E"),2,INDIRECT($B$1&amp;"!AF:AF"),AF209,INDIRECT($B$1&amp;"!A:A"),$A$208),"")</f>
        <v>0</v>
      </c>
      <c r="AI209" s="409">
        <f ca="1" t="shared" si="292"/>
        <v>0</v>
      </c>
    </row>
    <row r="210" ht="15.75" spans="1:35">
      <c r="A210" s="361"/>
      <c r="B210" s="349" t="s">
        <v>358</v>
      </c>
      <c r="C210" s="336">
        <f ca="1">IFERROR(COUNTIFS(INDIRECT($B$1&amp;"!A:A"),A208,INDIRECT($B$1&amp;"!E:E"),"1"),"")</f>
        <v>0</v>
      </c>
      <c r="D210" s="345" t="s">
        <v>53</v>
      </c>
      <c r="E210" s="277">
        <f ca="1">IFERROR(COUNTIFS(INDIRECT($B$1&amp;"!E:E"),1,INDIRECT($B$1&amp;"!O:O"),D210,INDIRECT($B$1&amp;"!A:A"),$A$208),"")</f>
        <v>0</v>
      </c>
      <c r="F210" s="277">
        <f ca="1">IFERROR(COUNTIFS(INDIRECT($B$1&amp;"!E:E"),2,INDIRECT($B$1&amp;"!O:O"),D210,INDIRECT($B$1&amp;"!A:A"),$A$208),"")</f>
        <v>0</v>
      </c>
      <c r="G210" s="346">
        <f ca="1" t="shared" si="285"/>
        <v>0</v>
      </c>
      <c r="H210" s="347" t="s">
        <v>86</v>
      </c>
      <c r="I210" s="381">
        <f ca="1">IFERROR(COUNTIFS(INDIRECT($B$1&amp;"!E:E"),1,INDIRECT($B$1&amp;"!R:R"),H210,INDIRECT($B$1&amp;"!A:A"),$A$208),"")</f>
        <v>0</v>
      </c>
      <c r="J210" s="381">
        <f ca="1">IFERROR(COUNTIFS(INDIRECT($B$1&amp;"!E:E"),2,INDIRECT($B$1&amp;"!R:R"),H210,INDIRECT($B$1&amp;"!A:A"),$A$208),"")</f>
        <v>0</v>
      </c>
      <c r="K210" s="409">
        <f ca="1" t="shared" si="286"/>
        <v>0</v>
      </c>
      <c r="L210" s="345" t="s">
        <v>86</v>
      </c>
      <c r="M210" s="382">
        <f ca="1">IFERROR(COUNTIFS(INDIRECT($B$1&amp;"!E:E"),1,INDIRECT($B$1&amp;"!T:T"),L210,INDIRECT($B$1&amp;"!A:A"),$A$208),"")</f>
        <v>0</v>
      </c>
      <c r="N210" s="382">
        <f ca="1">IFERROR(COUNTIFS(INDIRECT($B$1&amp;"!E:E"),2,INDIRECT($B$1&amp;"!T:T"),L210,INDIRECT($B$1&amp;"!A:A"),$A$208),"")</f>
        <v>0</v>
      </c>
      <c r="O210" s="346">
        <f ca="1" t="shared" si="287"/>
        <v>0</v>
      </c>
      <c r="P210" s="347" t="s">
        <v>86</v>
      </c>
      <c r="Q210" s="381">
        <f ca="1">IFERROR(COUNTIFS(INDIRECT($B$1&amp;"!E:E"),1,INDIRECT($B$1&amp;"!V:V"),P210,INDIRECT($B$1&amp;"!A:A"),$A$208),"")</f>
        <v>0</v>
      </c>
      <c r="R210" s="381">
        <f ca="1">IFERROR(COUNTIFS(INDIRECT($B$1&amp;"!E:E"),2,INDIRECT($B$1&amp;"!V:V"),P210,INDIRECT($B$1&amp;"!A:A"),$A$208),"")</f>
        <v>0</v>
      </c>
      <c r="S210" s="409">
        <f ca="1" t="shared" si="288"/>
        <v>0</v>
      </c>
      <c r="T210" s="345" t="s">
        <v>86</v>
      </c>
      <c r="U210" s="382">
        <f ca="1">IFERROR(COUNTIFS(INDIRECT($B$1&amp;"!E:E"),1,INDIRECT($B$1&amp;"!X:X"),T210,INDIRECT($B$1&amp;"!A:A"),$A$208),"")</f>
        <v>0</v>
      </c>
      <c r="V210" s="382">
        <f ca="1">IFERROR(COUNTIFS(INDIRECT($B$1&amp;"!E:E"),2,INDIRECT($B$1&amp;"!X:X"),T210,INDIRECT($B$1&amp;"!A:A"),$A$208),"")</f>
        <v>0</v>
      </c>
      <c r="W210" s="346">
        <f ca="1" t="shared" si="289"/>
        <v>0</v>
      </c>
      <c r="X210" s="347" t="s">
        <v>86</v>
      </c>
      <c r="Y210" s="381">
        <f ca="1">IFERROR(COUNTIFS(INDIRECT($B$1&amp;"!E:E"),1,INDIRECT($B$1&amp;"!Z:Z"),X210,INDIRECT($B$1&amp;"!A:A"),$A$208),"")</f>
        <v>0</v>
      </c>
      <c r="Z210" s="381">
        <f ca="1">IFERROR(COUNTIFS(INDIRECT($B$1&amp;"!E:E"),2,INDIRECT($B$1&amp;"!Z:Z"),X210,INDIRECT($B$1&amp;"!A:A"),$A$208),"")</f>
        <v>0</v>
      </c>
      <c r="AA210" s="409">
        <f ca="1" t="shared" si="290"/>
        <v>0</v>
      </c>
      <c r="AB210" s="345" t="s">
        <v>86</v>
      </c>
      <c r="AC210" s="277">
        <f ca="1">IFERROR(COUNTIFS(INDIRECT($B$1&amp;"!E:E"),1,INDIRECT($B$1&amp;"!AB:AB"),AB210,INDIRECT($B$1&amp;"!A:A"),$A$208),"")</f>
        <v>0</v>
      </c>
      <c r="AD210" s="277">
        <f ca="1">IFERROR(COUNTIFS(INDIRECT($B$1&amp;"!E:E"),2,INDIRECT($B$1&amp;"!AB:AB"),AB210,INDIRECT($B$1&amp;"!A:A"),$A$208),"")</f>
        <v>0</v>
      </c>
      <c r="AE210" s="346">
        <f ca="1" t="shared" si="291"/>
        <v>0</v>
      </c>
      <c r="AF210" s="347" t="s">
        <v>86</v>
      </c>
      <c r="AG210" s="381">
        <f ca="1">IFERROR(COUNTIFS(INDIRECT($B$1&amp;"!E:E"),1,INDIRECT($B$1&amp;"!AF:AF"),AF210,INDIRECT($B$1&amp;"!A:A"),$A$208),"")</f>
        <v>0</v>
      </c>
      <c r="AH210" s="381">
        <f ca="1">IFERROR(COUNTIFS(INDIRECT($B$1&amp;"!E:E"),2,INDIRECT($B$1&amp;"!AF:AF"),AF210,INDIRECT($B$1&amp;"!A:A"),$A$208),"")</f>
        <v>0</v>
      </c>
      <c r="AI210" s="409">
        <f ca="1" t="shared" si="292"/>
        <v>0</v>
      </c>
    </row>
    <row r="211" ht="15.75" spans="1:35">
      <c r="A211" s="361"/>
      <c r="B211" s="349"/>
      <c r="C211" s="336"/>
      <c r="D211" s="345" t="s">
        <v>76</v>
      </c>
      <c r="E211" s="277">
        <f ca="1">IFERROR(COUNTIFS(INDIRECT($B$1&amp;"!E:E"),1,INDIRECT($B$1&amp;"!O:O"),D211,INDIRECT($B$1&amp;"!A:A"),$A$208),"")</f>
        <v>0</v>
      </c>
      <c r="F211" s="277">
        <f ca="1">IFERROR(COUNTIFS(INDIRECT($B$1&amp;"!E:E"),2,INDIRECT($B$1&amp;"!O:O"),D211,INDIRECT($B$1&amp;"!A:A"),$A$208),"")</f>
        <v>0</v>
      </c>
      <c r="G211" s="346">
        <f ca="1" t="shared" si="285"/>
        <v>0</v>
      </c>
      <c r="H211" s="347" t="s">
        <v>153</v>
      </c>
      <c r="I211" s="381">
        <f ca="1">IFERROR(COUNTIFS(INDIRECT($B$1&amp;"!E:E"),1,INDIRECT($B$1&amp;"!R:R"),H211,INDIRECT($B$1&amp;"!A:A"),$A$208),"")</f>
        <v>0</v>
      </c>
      <c r="J211" s="381">
        <f ca="1">IFERROR(COUNTIFS(INDIRECT($B$1&amp;"!E:E"),2,INDIRECT($B$1&amp;"!R:R"),H211,INDIRECT($B$1&amp;"!A:A"),$A$208),"")</f>
        <v>0</v>
      </c>
      <c r="K211" s="409">
        <f ca="1" t="shared" si="286"/>
        <v>0</v>
      </c>
      <c r="L211" s="345" t="s">
        <v>153</v>
      </c>
      <c r="M211" s="382">
        <f ca="1">IFERROR(COUNTIFS(INDIRECT($B$1&amp;"!E:E"),1,INDIRECT($B$1&amp;"!T:T"),L211,INDIRECT($B$1&amp;"!A:A"),$A$208),"")</f>
        <v>0</v>
      </c>
      <c r="N211" s="382">
        <f ca="1">IFERROR(COUNTIFS(INDIRECT($B$1&amp;"!E:E"),2,INDIRECT($B$1&amp;"!T:T"),L211,INDIRECT($B$1&amp;"!A:A"),$A$208),"")</f>
        <v>0</v>
      </c>
      <c r="O211" s="346">
        <f ca="1" t="shared" si="287"/>
        <v>0</v>
      </c>
      <c r="P211" s="347" t="s">
        <v>153</v>
      </c>
      <c r="Q211" s="381">
        <f ca="1">IFERROR(COUNTIFS(INDIRECT($B$1&amp;"!E:E"),1,INDIRECT($B$1&amp;"!V:V"),P211,INDIRECT($B$1&amp;"!A:A"),$A$208),"")</f>
        <v>0</v>
      </c>
      <c r="R211" s="381">
        <f ca="1">IFERROR(COUNTIFS(INDIRECT($B$1&amp;"!E:E"),2,INDIRECT($B$1&amp;"!V:V"),P211,INDIRECT($B$1&amp;"!A:A"),$A$208),"")</f>
        <v>0</v>
      </c>
      <c r="S211" s="409">
        <f ca="1" t="shared" si="288"/>
        <v>0</v>
      </c>
      <c r="T211" s="345" t="s">
        <v>153</v>
      </c>
      <c r="U211" s="382">
        <f ca="1">IFERROR(COUNTIFS(INDIRECT($B$1&amp;"!E:E"),1,INDIRECT($B$1&amp;"!X:X"),T211,INDIRECT($B$1&amp;"!A:A"),$A$208),"")</f>
        <v>0</v>
      </c>
      <c r="V211" s="382">
        <f ca="1">IFERROR(COUNTIFS(INDIRECT($B$1&amp;"!E:E"),2,INDIRECT($B$1&amp;"!X:X"),T211,INDIRECT($B$1&amp;"!A:A"),$A$208),"")</f>
        <v>0</v>
      </c>
      <c r="W211" s="346">
        <f ca="1" t="shared" si="289"/>
        <v>0</v>
      </c>
      <c r="X211" s="347" t="s">
        <v>153</v>
      </c>
      <c r="Y211" s="381">
        <f ca="1">IFERROR(COUNTIFS(INDIRECT($B$1&amp;"!E:E"),1,INDIRECT($B$1&amp;"!Z:Z"),X211,INDIRECT($B$1&amp;"!A:A"),$A$208),"")</f>
        <v>0</v>
      </c>
      <c r="Z211" s="381">
        <f ca="1">IFERROR(COUNTIFS(INDIRECT($B$1&amp;"!E:E"),2,INDIRECT($B$1&amp;"!Z:Z"),X211,INDIRECT($B$1&amp;"!A:A"),$A$208),"")</f>
        <v>0</v>
      </c>
      <c r="AA211" s="409">
        <f ca="1" t="shared" si="290"/>
        <v>0</v>
      </c>
      <c r="AB211" s="345" t="s">
        <v>153</v>
      </c>
      <c r="AC211" s="277">
        <f ca="1">IFERROR(COUNTIFS(INDIRECT($B$1&amp;"!E:E"),1,INDIRECT($B$1&amp;"!AB:AB"),AB211,INDIRECT($B$1&amp;"!A:A"),$A$208),"")</f>
        <v>0</v>
      </c>
      <c r="AD211" s="277">
        <f ca="1">IFERROR(COUNTIFS(INDIRECT($B$1&amp;"!E:E"),2,INDIRECT($B$1&amp;"!AB:AB"),AB211,INDIRECT($B$1&amp;"!A:A"),$A$208),"")</f>
        <v>0</v>
      </c>
      <c r="AE211" s="346">
        <f ca="1" t="shared" si="291"/>
        <v>0</v>
      </c>
      <c r="AF211" s="347" t="s">
        <v>153</v>
      </c>
      <c r="AG211" s="381">
        <f ca="1">IFERROR(COUNTIFS(INDIRECT($B$1&amp;"!E:E"),1,INDIRECT($B$1&amp;"!AF:AF"),AF211,INDIRECT($B$1&amp;"!A:A"),$A$208),"")</f>
        <v>0</v>
      </c>
      <c r="AH211" s="381">
        <f ca="1">IFERROR(COUNTIFS(INDIRECT($B$1&amp;"!E:E"),2,INDIRECT($B$1&amp;"!AF:AF"),AF211,INDIRECT($B$1&amp;"!A:A"),$A$208),"")</f>
        <v>0</v>
      </c>
      <c r="AI211" s="409">
        <f ca="1" t="shared" si="292"/>
        <v>0</v>
      </c>
    </row>
    <row r="212" ht="15.75" spans="1:35">
      <c r="A212" s="361"/>
      <c r="B212" s="349" t="s">
        <v>359</v>
      </c>
      <c r="C212" s="336">
        <f ca="1">IFERROR(COUNTIFS(INDIRECT($B$1&amp;"!A:A"),A208,INDIRECT($B$1&amp;"!E:E"),"2"),"")</f>
        <v>0</v>
      </c>
      <c r="D212" s="350" t="s">
        <v>347</v>
      </c>
      <c r="E212" s="277">
        <f ca="1" t="shared" ref="E212:J212" si="293">SUM(E208:E211)</f>
        <v>0</v>
      </c>
      <c r="F212" s="277">
        <f ca="1" t="shared" si="293"/>
        <v>0</v>
      </c>
      <c r="G212" s="346">
        <f ca="1" t="shared" si="285"/>
        <v>0</v>
      </c>
      <c r="H212" s="351" t="s">
        <v>347</v>
      </c>
      <c r="I212" s="278">
        <f ca="1" t="shared" si="293"/>
        <v>0</v>
      </c>
      <c r="J212" s="278">
        <f ca="1" t="shared" si="293"/>
        <v>0</v>
      </c>
      <c r="K212" s="409">
        <f ca="1" t="shared" si="286"/>
        <v>0</v>
      </c>
      <c r="L212" s="350" t="s">
        <v>347</v>
      </c>
      <c r="M212" s="277">
        <f ca="1" t="shared" ref="M212:R212" si="294">SUM(M208:M211)</f>
        <v>0</v>
      </c>
      <c r="N212" s="277">
        <f ca="1" t="shared" si="294"/>
        <v>0</v>
      </c>
      <c r="O212" s="346">
        <f ca="1" t="shared" si="287"/>
        <v>0</v>
      </c>
      <c r="P212" s="351" t="s">
        <v>347</v>
      </c>
      <c r="Q212" s="278">
        <f ca="1" t="shared" si="294"/>
        <v>0</v>
      </c>
      <c r="R212" s="278">
        <f ca="1" t="shared" si="294"/>
        <v>0</v>
      </c>
      <c r="S212" s="409">
        <f ca="1" t="shared" si="288"/>
        <v>0</v>
      </c>
      <c r="T212" s="350" t="s">
        <v>347</v>
      </c>
      <c r="U212" s="277">
        <f ca="1" t="shared" ref="U212:Z212" si="295">SUM(U208:U211)</f>
        <v>0</v>
      </c>
      <c r="V212" s="277">
        <f ca="1" t="shared" si="295"/>
        <v>0</v>
      </c>
      <c r="W212" s="346">
        <f ca="1" t="shared" si="289"/>
        <v>0</v>
      </c>
      <c r="X212" s="351" t="s">
        <v>347</v>
      </c>
      <c r="Y212" s="278">
        <f ca="1" t="shared" si="295"/>
        <v>0</v>
      </c>
      <c r="Z212" s="278">
        <f ca="1" t="shared" si="295"/>
        <v>0</v>
      </c>
      <c r="AA212" s="409">
        <f ca="1" t="shared" si="290"/>
        <v>0</v>
      </c>
      <c r="AB212" s="350" t="s">
        <v>347</v>
      </c>
      <c r="AC212" s="277">
        <f ca="1" t="shared" ref="AC212:AH212" si="296">SUM(AC208:AC211)</f>
        <v>0</v>
      </c>
      <c r="AD212" s="277">
        <f ca="1" t="shared" si="296"/>
        <v>0</v>
      </c>
      <c r="AE212" s="346">
        <f ca="1" t="shared" si="291"/>
        <v>0</v>
      </c>
      <c r="AF212" s="351" t="s">
        <v>347</v>
      </c>
      <c r="AG212" s="278">
        <f ca="1" t="shared" si="296"/>
        <v>0</v>
      </c>
      <c r="AH212" s="278">
        <f ca="1" t="shared" si="296"/>
        <v>0</v>
      </c>
      <c r="AI212" s="409">
        <f ca="1" t="shared" si="292"/>
        <v>0</v>
      </c>
    </row>
    <row r="213" ht="15.75" spans="1:35">
      <c r="A213" s="362"/>
      <c r="B213" s="353"/>
      <c r="C213" s="336"/>
      <c r="D213" s="354" t="s">
        <v>348</v>
      </c>
      <c r="E213" s="355">
        <f ca="1">IFERROR(IF(SUM(E208:E211)=0,0,E211/SUM(E208:E211)),"")</f>
        <v>0</v>
      </c>
      <c r="F213" s="355">
        <f ca="1">IFERROR(IF(SUM(F208:F211)=0,0,F211/SUM(F208:F211)),"")</f>
        <v>0</v>
      </c>
      <c r="G213" s="356">
        <f ca="1">IFERROR(SUM(E211:F211)/SUM(E208:F211),0)</f>
        <v>0</v>
      </c>
      <c r="H213" s="357" t="s">
        <v>337</v>
      </c>
      <c r="I213" s="410">
        <f ca="1" t="shared" ref="I213:N213" si="297">IFERROR(IF(SUM(I208:I211)=0,0,SUM(I208:I209)/SUM(I208:I211)),"")</f>
        <v>0</v>
      </c>
      <c r="J213" s="410">
        <f ca="1" t="shared" si="297"/>
        <v>0</v>
      </c>
      <c r="K213" s="411">
        <f ca="1">IFERROR(SUM(I208:J209)/SUM(I208:J211),0)</f>
        <v>0</v>
      </c>
      <c r="L213" s="354" t="s">
        <v>337</v>
      </c>
      <c r="M213" s="355">
        <f ca="1" t="shared" si="297"/>
        <v>0</v>
      </c>
      <c r="N213" s="355">
        <f ca="1" t="shared" si="297"/>
        <v>0</v>
      </c>
      <c r="O213" s="356">
        <f ca="1">IFERROR(SUM(M208:N209)/SUM(M208:N211),0)</f>
        <v>0</v>
      </c>
      <c r="P213" s="357" t="s">
        <v>337</v>
      </c>
      <c r="Q213" s="410">
        <f ca="1" t="shared" ref="Q213:V213" si="298">IFERROR(IF(SUM(Q208:Q211)=0,0,SUM(Q208:Q209)/SUM(Q208:Q211)),"")</f>
        <v>0</v>
      </c>
      <c r="R213" s="410">
        <f ca="1" t="shared" si="298"/>
        <v>0</v>
      </c>
      <c r="S213" s="411">
        <f ca="1">IFERROR(SUM(Q208:R209)/SUM(Q208:R211),0)</f>
        <v>0</v>
      </c>
      <c r="T213" s="354" t="s">
        <v>337</v>
      </c>
      <c r="U213" s="355">
        <f ca="1" t="shared" si="298"/>
        <v>0</v>
      </c>
      <c r="V213" s="355">
        <f ca="1" t="shared" si="298"/>
        <v>0</v>
      </c>
      <c r="W213" s="356">
        <f ca="1">IFERROR(SUM(U208:V209)/SUM(U208:V211),0)</f>
        <v>0</v>
      </c>
      <c r="X213" s="357" t="s">
        <v>337</v>
      </c>
      <c r="Y213" s="410">
        <f ca="1" t="shared" ref="Y213:AD213" si="299">IFERROR(IF(SUM(Y208:Y211)=0,0,SUM(Y208:Y209)/SUM(Y208:Y211)),"")</f>
        <v>0</v>
      </c>
      <c r="Z213" s="410">
        <f ca="1" t="shared" si="299"/>
        <v>0</v>
      </c>
      <c r="AA213" s="411">
        <f ca="1">IFERROR(SUM(Y208:Z209)/SUM(Y208:Z211),0)</f>
        <v>0</v>
      </c>
      <c r="AB213" s="354" t="s">
        <v>337</v>
      </c>
      <c r="AC213" s="355">
        <f ca="1" t="shared" si="299"/>
        <v>0</v>
      </c>
      <c r="AD213" s="355">
        <f ca="1" t="shared" si="299"/>
        <v>0</v>
      </c>
      <c r="AE213" s="356">
        <f ca="1">IFERROR(SUM(AC208:AD209)/SUM(AC208:AD211),0)</f>
        <v>0</v>
      </c>
      <c r="AF213" s="357" t="s">
        <v>337</v>
      </c>
      <c r="AG213" s="410">
        <f ca="1">IFERROR(IF(SUM(AG208:AG211)=0,0,SUM(AG208:AG209)/SUM(AG208:AG211)),"")</f>
        <v>0</v>
      </c>
      <c r="AH213" s="410">
        <f ca="1">IFERROR(IF(SUM(AH208:AH211)=0,0,SUM(AH208:AH209)/SUM(AH208:AH211)),"")</f>
        <v>0</v>
      </c>
      <c r="AI213" s="411">
        <f ca="1">IFERROR(SUM(AG208:AH209)/SUM(AG208:AH211),0)</f>
        <v>0</v>
      </c>
    </row>
    <row r="214" ht="15.75"/>
    <row r="215" ht="15.75" spans="1:35">
      <c r="A215" s="358" t="s">
        <v>349</v>
      </c>
      <c r="B215" s="335" t="s">
        <v>356</v>
      </c>
      <c r="C215" s="336">
        <f ca="1">IFERROR(COUNTIFS(INDIRECT($B$1&amp;"!A:A"),A217,INDIRECT($B$1&amp;"!E:E"),"&lt;&gt;"),"")</f>
        <v>0</v>
      </c>
      <c r="D215" s="337" t="s">
        <v>317</v>
      </c>
      <c r="E215" s="337"/>
      <c r="F215" s="337"/>
      <c r="G215" s="338"/>
      <c r="H215" s="339" t="s">
        <v>302</v>
      </c>
      <c r="I215" s="405"/>
      <c r="J215" s="405"/>
      <c r="K215" s="343"/>
      <c r="L215" s="406" t="s">
        <v>303</v>
      </c>
      <c r="M215" s="337"/>
      <c r="N215" s="337"/>
      <c r="O215" s="338"/>
      <c r="P215" s="339" t="s">
        <v>357</v>
      </c>
      <c r="Q215" s="405"/>
      <c r="R215" s="405"/>
      <c r="S215" s="343"/>
      <c r="T215" s="406" t="s">
        <v>342</v>
      </c>
      <c r="U215" s="337"/>
      <c r="V215" s="337"/>
      <c r="W215" s="338"/>
      <c r="X215" s="339" t="s">
        <v>313</v>
      </c>
      <c r="Y215" s="405"/>
      <c r="Z215" s="405"/>
      <c r="AA215" s="343"/>
      <c r="AB215" s="406" t="s">
        <v>343</v>
      </c>
      <c r="AC215" s="337"/>
      <c r="AD215" s="337"/>
      <c r="AE215" s="338"/>
      <c r="AF215" s="339" t="s">
        <v>333</v>
      </c>
      <c r="AG215" s="405"/>
      <c r="AH215" s="405"/>
      <c r="AI215" s="343"/>
    </row>
    <row r="216" ht="15.75" spans="1:35">
      <c r="A216" s="359"/>
      <c r="B216" s="335"/>
      <c r="C216" s="336"/>
      <c r="D216" s="338" t="s">
        <v>21</v>
      </c>
      <c r="E216" s="341" t="s">
        <v>344</v>
      </c>
      <c r="F216" s="341" t="s">
        <v>345</v>
      </c>
      <c r="G216" s="342" t="s">
        <v>346</v>
      </c>
      <c r="H216" s="343" t="s">
        <v>21</v>
      </c>
      <c r="I216" s="407" t="s">
        <v>344</v>
      </c>
      <c r="J216" s="407" t="s">
        <v>345</v>
      </c>
      <c r="K216" s="408" t="s">
        <v>346</v>
      </c>
      <c r="L216" s="338" t="s">
        <v>21</v>
      </c>
      <c r="M216" s="341" t="s">
        <v>344</v>
      </c>
      <c r="N216" s="341" t="s">
        <v>345</v>
      </c>
      <c r="O216" s="342" t="s">
        <v>346</v>
      </c>
      <c r="P216" s="343" t="s">
        <v>21</v>
      </c>
      <c r="Q216" s="407" t="s">
        <v>344</v>
      </c>
      <c r="R216" s="407" t="s">
        <v>345</v>
      </c>
      <c r="S216" s="408" t="s">
        <v>346</v>
      </c>
      <c r="T216" s="338" t="s">
        <v>21</v>
      </c>
      <c r="U216" s="341" t="s">
        <v>344</v>
      </c>
      <c r="V216" s="341" t="s">
        <v>345</v>
      </c>
      <c r="W216" s="342" t="s">
        <v>346</v>
      </c>
      <c r="X216" s="343" t="s">
        <v>21</v>
      </c>
      <c r="Y216" s="407" t="s">
        <v>344</v>
      </c>
      <c r="Z216" s="407" t="s">
        <v>345</v>
      </c>
      <c r="AA216" s="408" t="s">
        <v>346</v>
      </c>
      <c r="AB216" s="338" t="s">
        <v>21</v>
      </c>
      <c r="AC216" s="341" t="s">
        <v>344</v>
      </c>
      <c r="AD216" s="341" t="s">
        <v>345</v>
      </c>
      <c r="AE216" s="342" t="s">
        <v>346</v>
      </c>
      <c r="AF216" s="343" t="s">
        <v>21</v>
      </c>
      <c r="AG216" s="407" t="s">
        <v>344</v>
      </c>
      <c r="AH216" s="407" t="s">
        <v>345</v>
      </c>
      <c r="AI216" s="408" t="s">
        <v>346</v>
      </c>
    </row>
    <row r="217" ht="15.75" spans="1:35">
      <c r="A217" s="360" t="str">
        <f>VLOOKUP($B$1,{"一年级",1;"二年级",2;"三年级",3;"四年级",4;"五年级",5;"六年级",6},2,0)&amp;"20"</f>
        <v>120</v>
      </c>
      <c r="B217" s="335"/>
      <c r="C217" s="336"/>
      <c r="D217" s="345" t="s">
        <v>41</v>
      </c>
      <c r="E217" s="277">
        <f ca="1">IFERROR(COUNTIFS(INDIRECT($B$1&amp;"!E:E"),1,INDIRECT($B$1&amp;"!O:O"),D217,INDIRECT($B$1&amp;"!A:A"),$A$217),"")</f>
        <v>0</v>
      </c>
      <c r="F217" s="277">
        <f ca="1">IFERROR(COUNTIFS(INDIRECT($B$1&amp;"!E:E"),2,INDIRECT($B$1&amp;"!O:O"),D217,INDIRECT($B$1&amp;"!A:A"),$A$217),"")</f>
        <v>0</v>
      </c>
      <c r="G217" s="346">
        <f ca="1" t="shared" ref="G217:G221" si="300">IFERROR(SUM(E217:F217),"")</f>
        <v>0</v>
      </c>
      <c r="H217" s="347" t="s">
        <v>31</v>
      </c>
      <c r="I217" s="381">
        <f ca="1">IFERROR(COUNTIFS(INDIRECT($B$1&amp;"!E:E"),1,INDIRECT($B$1&amp;"!R:R"),H217,INDIRECT($B$1&amp;"!A:A"),$A$217),"")</f>
        <v>0</v>
      </c>
      <c r="J217" s="381">
        <f ca="1">IFERROR(COUNTIFS(INDIRECT($B$1&amp;"!E:E"),2,INDIRECT($B$1&amp;"!R:R"),H217,INDIRECT($B$1&amp;"!A:A"),$A$217),"")</f>
        <v>0</v>
      </c>
      <c r="K217" s="409">
        <f ca="1" t="shared" ref="K217:K221" si="301">IFERROR(SUM(I217:J217),"")</f>
        <v>0</v>
      </c>
      <c r="L217" s="345" t="s">
        <v>31</v>
      </c>
      <c r="M217" s="382">
        <f ca="1">IFERROR(COUNTIFS(INDIRECT($B$1&amp;"!E:E"),1,INDIRECT($B$1&amp;"!T:T"),L217,INDIRECT($B$1&amp;"!A:A"),$A$217),"")</f>
        <v>0</v>
      </c>
      <c r="N217" s="382">
        <f ca="1">IFERROR(COUNTIFS(INDIRECT($B$1&amp;"!E:E"),2,INDIRECT($B$1&amp;"!T:T"),L217,INDIRECT($B$1&amp;"!A:A"),$A$217),"")</f>
        <v>0</v>
      </c>
      <c r="O217" s="346">
        <f ca="1" t="shared" ref="O217:O221" si="302">IFERROR(SUM(M217:N217),"")</f>
        <v>0</v>
      </c>
      <c r="P217" s="347" t="s">
        <v>31</v>
      </c>
      <c r="Q217" s="381">
        <f ca="1">IFERROR(COUNTIFS(INDIRECT($B$1&amp;"!E:E"),1,INDIRECT($B$1&amp;"!V:V"),P217,INDIRECT($B$1&amp;"!A:A"),$A$217),"")</f>
        <v>0</v>
      </c>
      <c r="R217" s="381">
        <f ca="1">IFERROR(COUNTIFS(INDIRECT($B$1&amp;"!E:E"),2,INDIRECT($B$1&amp;"!V:V"),P217,INDIRECT($B$1&amp;"!A:A"),$A$217),"")</f>
        <v>0</v>
      </c>
      <c r="S217" s="409">
        <f ca="1" t="shared" ref="S217:S221" si="303">IFERROR(SUM(Q217:R217),"")</f>
        <v>0</v>
      </c>
      <c r="T217" s="345" t="s">
        <v>31</v>
      </c>
      <c r="U217" s="382">
        <f ca="1">IFERROR(COUNTIFS(INDIRECT($B$1&amp;"!E:E"),1,INDIRECT($B$1&amp;"!X:X"),T217,INDIRECT($B$1&amp;"!A:A"),$A$217),"")</f>
        <v>0</v>
      </c>
      <c r="V217" s="382">
        <f ca="1">IFERROR(COUNTIFS(INDIRECT($B$1&amp;"!E:E"),2,INDIRECT($B$1&amp;"!X:X"),T217,INDIRECT($B$1&amp;"!A:A"),$A$217),"")</f>
        <v>0</v>
      </c>
      <c r="W217" s="346">
        <f ca="1" t="shared" ref="W217:W221" si="304">IFERROR(SUM(U217:V217),"")</f>
        <v>0</v>
      </c>
      <c r="X217" s="347" t="s">
        <v>31</v>
      </c>
      <c r="Y217" s="381">
        <f ca="1">IFERROR(COUNTIFS(INDIRECT($B$1&amp;"!E:E"),1,INDIRECT($B$1&amp;"!Z:Z"),X217,INDIRECT($B$1&amp;"!A:A"),$A$217),"")</f>
        <v>0</v>
      </c>
      <c r="Z217" s="381">
        <f ca="1">IFERROR(COUNTIFS(INDIRECT($B$1&amp;"!E:E"),2,INDIRECT($B$1&amp;"!Z:Z"),X217,INDIRECT($B$1&amp;"!A:A"),$A$217),"")</f>
        <v>0</v>
      </c>
      <c r="AA217" s="409">
        <f ca="1" t="shared" ref="AA217:AA221" si="305">IFERROR(SUM(Y217:Z217),"")</f>
        <v>0</v>
      </c>
      <c r="AB217" s="345" t="s">
        <v>31</v>
      </c>
      <c r="AC217" s="277">
        <f ca="1">IFERROR(COUNTIFS(INDIRECT($B$1&amp;"!E:E"),1,INDIRECT($B$1&amp;"!AB:AB"),AB217,INDIRECT($B$1&amp;"!A:A"),$A$217),"")</f>
        <v>0</v>
      </c>
      <c r="AD217" s="277">
        <f ca="1">IFERROR(COUNTIFS(INDIRECT($B$1&amp;"!E:E"),2,INDIRECT($B$1&amp;"!AB:AB"),AB217,INDIRECT($B$1&amp;"!A:A"),$A$217),"")</f>
        <v>0</v>
      </c>
      <c r="AE217" s="346">
        <f ca="1" t="shared" ref="AE217:AE221" si="306">IFERROR(SUM(AC217:AD217),"")</f>
        <v>0</v>
      </c>
      <c r="AF217" s="347" t="s">
        <v>31</v>
      </c>
      <c r="AG217" s="381">
        <f ca="1">IFERROR(COUNTIFS(INDIRECT($B$1&amp;"!E:E"),1,INDIRECT($B$1&amp;"!AF:AF"),AF217,INDIRECT($B$1&amp;"!A:A"),$A$217),"")</f>
        <v>0</v>
      </c>
      <c r="AH217" s="381">
        <f ca="1">IFERROR(COUNTIFS(INDIRECT($B$1&amp;"!E:E"),2,INDIRECT($B$1&amp;"!AF:AF"),AF217,INDIRECT($B$1&amp;"!A:A"),$A$217),"")</f>
        <v>0</v>
      </c>
      <c r="AI217" s="409">
        <f ca="1" t="shared" ref="AI217:AI221" si="307">IFERROR(SUM(AG217:AH217),"")</f>
        <v>0</v>
      </c>
    </row>
    <row r="218" ht="15.75" spans="1:35">
      <c r="A218" s="361"/>
      <c r="B218" s="335"/>
      <c r="C218" s="336"/>
      <c r="D218" s="345" t="s">
        <v>65</v>
      </c>
      <c r="E218" s="277">
        <f ca="1">IFERROR(COUNTIFS(INDIRECT($B$1&amp;"!E:E"),1,INDIRECT($B$1&amp;"!O:O"),D218,INDIRECT($B$1&amp;"!A:A"),$A$217),"")</f>
        <v>0</v>
      </c>
      <c r="F218" s="277">
        <f ca="1">IFERROR(COUNTIFS(INDIRECT($B$1&amp;"!E:E"),2,INDIRECT($B$1&amp;"!O:O"),D218,INDIRECT($B$1&amp;"!A:A"),$A$217),"")</f>
        <v>0</v>
      </c>
      <c r="G218" s="346">
        <f ca="1" t="shared" si="300"/>
        <v>0</v>
      </c>
      <c r="H218" s="347" t="s">
        <v>68</v>
      </c>
      <c r="I218" s="381">
        <f ca="1">IFERROR(COUNTIFS(INDIRECT($B$1&amp;"!E:E"),1,INDIRECT($B$1&amp;"!R:R"),H218,INDIRECT($B$1&amp;"!A:A"),$A$217),"")</f>
        <v>0</v>
      </c>
      <c r="J218" s="381">
        <f ca="1">IFERROR(COUNTIFS(INDIRECT($B$1&amp;"!E:E"),2,INDIRECT($B$1&amp;"!R:R"),H218,INDIRECT($B$1&amp;"!A:A"),$A$217),"")</f>
        <v>0</v>
      </c>
      <c r="K218" s="409">
        <f ca="1" t="shared" si="301"/>
        <v>0</v>
      </c>
      <c r="L218" s="345" t="s">
        <v>68</v>
      </c>
      <c r="M218" s="382">
        <f ca="1">IFERROR(COUNTIFS(INDIRECT($B$1&amp;"!E:E"),1,INDIRECT($B$1&amp;"!T:T"),L218,INDIRECT($B$1&amp;"!A:A"),$A$217),"")</f>
        <v>0</v>
      </c>
      <c r="N218" s="382">
        <f ca="1">IFERROR(COUNTIFS(INDIRECT($B$1&amp;"!E:E"),2,INDIRECT($B$1&amp;"!T:T"),L218,INDIRECT($B$1&amp;"!A:A"),$A$217),"")</f>
        <v>0</v>
      </c>
      <c r="O218" s="346">
        <f ca="1" t="shared" si="302"/>
        <v>0</v>
      </c>
      <c r="P218" s="347" t="s">
        <v>68</v>
      </c>
      <c r="Q218" s="381">
        <f ca="1">IFERROR(COUNTIFS(INDIRECT($B$1&amp;"!E:E"),1,INDIRECT($B$1&amp;"!V:V"),P218,INDIRECT($B$1&amp;"!A:A"),$A$217),"")</f>
        <v>0</v>
      </c>
      <c r="R218" s="381">
        <f ca="1">IFERROR(COUNTIFS(INDIRECT($B$1&amp;"!E:E"),2,INDIRECT($B$1&amp;"!V:V"),P218,INDIRECT($B$1&amp;"!A:A"),$A$217),"")</f>
        <v>0</v>
      </c>
      <c r="S218" s="409">
        <f ca="1" t="shared" si="303"/>
        <v>0</v>
      </c>
      <c r="T218" s="345" t="s">
        <v>68</v>
      </c>
      <c r="U218" s="382">
        <f ca="1">IFERROR(COUNTIFS(INDIRECT($B$1&amp;"!E:E"),1,INDIRECT($B$1&amp;"!X:X"),T218,INDIRECT($B$1&amp;"!A:A"),$A$217),"")</f>
        <v>0</v>
      </c>
      <c r="V218" s="382">
        <f ca="1">IFERROR(COUNTIFS(INDIRECT($B$1&amp;"!E:E"),2,INDIRECT($B$1&amp;"!X:X"),T218,INDIRECT($B$1&amp;"!A:A"),$A$217),"")</f>
        <v>0</v>
      </c>
      <c r="W218" s="346">
        <f ca="1" t="shared" si="304"/>
        <v>0</v>
      </c>
      <c r="X218" s="347" t="s">
        <v>68</v>
      </c>
      <c r="Y218" s="381">
        <f ca="1">IFERROR(COUNTIFS(INDIRECT($B$1&amp;"!E:E"),1,INDIRECT($B$1&amp;"!Z:Z"),X218,INDIRECT($B$1&amp;"!A:A"),$A$217),"")</f>
        <v>0</v>
      </c>
      <c r="Z218" s="381">
        <f ca="1">IFERROR(COUNTIFS(INDIRECT($B$1&amp;"!E:E"),2,INDIRECT($B$1&amp;"!Z:Z"),X218,INDIRECT($B$1&amp;"!A:A"),$A$217),"")</f>
        <v>0</v>
      </c>
      <c r="AA218" s="409">
        <f ca="1" t="shared" si="305"/>
        <v>0</v>
      </c>
      <c r="AB218" s="345" t="s">
        <v>68</v>
      </c>
      <c r="AC218" s="277">
        <f ca="1">IFERROR(COUNTIFS(INDIRECT($B$1&amp;"!E:E"),1,INDIRECT($B$1&amp;"!AB:AB"),AB218,INDIRECT($B$1&amp;"!A:A"),$A$217),"")</f>
        <v>0</v>
      </c>
      <c r="AD218" s="277">
        <f ca="1">IFERROR(COUNTIFS(INDIRECT($B$1&amp;"!E:E"),2,INDIRECT($B$1&amp;"!AB:AB"),AB218,INDIRECT($B$1&amp;"!A:A"),$A$217),"")</f>
        <v>0</v>
      </c>
      <c r="AE218" s="346">
        <f ca="1" t="shared" si="306"/>
        <v>0</v>
      </c>
      <c r="AF218" s="347" t="s">
        <v>68</v>
      </c>
      <c r="AG218" s="381">
        <f ca="1">IFERROR(COUNTIFS(INDIRECT($B$1&amp;"!E:E"),1,INDIRECT($B$1&amp;"!AF:AF"),AF218,INDIRECT($B$1&amp;"!A:A"),$A$217),"")</f>
        <v>0</v>
      </c>
      <c r="AH218" s="381">
        <f ca="1">IFERROR(COUNTIFS(INDIRECT($B$1&amp;"!E:E"),2,INDIRECT($B$1&amp;"!AF:AF"),AF218,INDIRECT($B$1&amp;"!A:A"),$A$217),"")</f>
        <v>0</v>
      </c>
      <c r="AI218" s="409">
        <f ca="1" t="shared" si="307"/>
        <v>0</v>
      </c>
    </row>
    <row r="219" ht="15.75" spans="1:35">
      <c r="A219" s="361"/>
      <c r="B219" s="349" t="s">
        <v>358</v>
      </c>
      <c r="C219" s="336">
        <f ca="1">IFERROR(COUNTIFS(INDIRECT($B$1&amp;"!A:A"),A217,INDIRECT($B$1&amp;"!E:E"),"1"),"")</f>
        <v>0</v>
      </c>
      <c r="D219" s="345" t="s">
        <v>53</v>
      </c>
      <c r="E219" s="277">
        <f ca="1">IFERROR(COUNTIFS(INDIRECT($B$1&amp;"!E:E"),1,INDIRECT($B$1&amp;"!O:O"),D219,INDIRECT($B$1&amp;"!A:A"),$A$217),"")</f>
        <v>0</v>
      </c>
      <c r="F219" s="277">
        <f ca="1">IFERROR(COUNTIFS(INDIRECT($B$1&amp;"!E:E"),2,INDIRECT($B$1&amp;"!O:O"),D219,INDIRECT($B$1&amp;"!A:A"),$A$217),"")</f>
        <v>0</v>
      </c>
      <c r="G219" s="346">
        <f ca="1" t="shared" si="300"/>
        <v>0</v>
      </c>
      <c r="H219" s="347" t="s">
        <v>86</v>
      </c>
      <c r="I219" s="381">
        <f ca="1">IFERROR(COUNTIFS(INDIRECT($B$1&amp;"!E:E"),1,INDIRECT($B$1&amp;"!R:R"),H219,INDIRECT($B$1&amp;"!A:A"),$A$217),"")</f>
        <v>0</v>
      </c>
      <c r="J219" s="381">
        <f ca="1">IFERROR(COUNTIFS(INDIRECT($B$1&amp;"!E:E"),2,INDIRECT($B$1&amp;"!R:R"),H219,INDIRECT($B$1&amp;"!A:A"),$A$217),"")</f>
        <v>0</v>
      </c>
      <c r="K219" s="409">
        <f ca="1" t="shared" si="301"/>
        <v>0</v>
      </c>
      <c r="L219" s="345" t="s">
        <v>86</v>
      </c>
      <c r="M219" s="382">
        <f ca="1">IFERROR(COUNTIFS(INDIRECT($B$1&amp;"!E:E"),1,INDIRECT($B$1&amp;"!T:T"),L219,INDIRECT($B$1&amp;"!A:A"),$A$217),"")</f>
        <v>0</v>
      </c>
      <c r="N219" s="382">
        <f ca="1">IFERROR(COUNTIFS(INDIRECT($B$1&amp;"!E:E"),2,INDIRECT($B$1&amp;"!T:T"),L219,INDIRECT($B$1&amp;"!A:A"),$A$217),"")</f>
        <v>0</v>
      </c>
      <c r="O219" s="346">
        <f ca="1" t="shared" si="302"/>
        <v>0</v>
      </c>
      <c r="P219" s="347" t="s">
        <v>86</v>
      </c>
      <c r="Q219" s="381">
        <f ca="1">IFERROR(COUNTIFS(INDIRECT($B$1&amp;"!E:E"),1,INDIRECT($B$1&amp;"!V:V"),P219,INDIRECT($B$1&amp;"!A:A"),$A$217),"")</f>
        <v>0</v>
      </c>
      <c r="R219" s="381">
        <f ca="1">IFERROR(COUNTIFS(INDIRECT($B$1&amp;"!E:E"),2,INDIRECT($B$1&amp;"!V:V"),P219,INDIRECT($B$1&amp;"!A:A"),$A$217),"")</f>
        <v>0</v>
      </c>
      <c r="S219" s="409">
        <f ca="1" t="shared" si="303"/>
        <v>0</v>
      </c>
      <c r="T219" s="345" t="s">
        <v>86</v>
      </c>
      <c r="U219" s="382">
        <f ca="1">IFERROR(COUNTIFS(INDIRECT($B$1&amp;"!E:E"),1,INDIRECT($B$1&amp;"!X:X"),T219,INDIRECT($B$1&amp;"!A:A"),$A$217),"")</f>
        <v>0</v>
      </c>
      <c r="V219" s="382">
        <f ca="1">IFERROR(COUNTIFS(INDIRECT($B$1&amp;"!E:E"),2,INDIRECT($B$1&amp;"!X:X"),T219,INDIRECT($B$1&amp;"!A:A"),$A$217),"")</f>
        <v>0</v>
      </c>
      <c r="W219" s="346">
        <f ca="1" t="shared" si="304"/>
        <v>0</v>
      </c>
      <c r="X219" s="347" t="s">
        <v>86</v>
      </c>
      <c r="Y219" s="381">
        <f ca="1">IFERROR(COUNTIFS(INDIRECT($B$1&amp;"!E:E"),1,INDIRECT($B$1&amp;"!Z:Z"),X219,INDIRECT($B$1&amp;"!A:A"),$A$217),"")</f>
        <v>0</v>
      </c>
      <c r="Z219" s="381">
        <f ca="1">IFERROR(COUNTIFS(INDIRECT($B$1&amp;"!E:E"),2,INDIRECT($B$1&amp;"!Z:Z"),X219,INDIRECT($B$1&amp;"!A:A"),$A$217),"")</f>
        <v>0</v>
      </c>
      <c r="AA219" s="409">
        <f ca="1" t="shared" si="305"/>
        <v>0</v>
      </c>
      <c r="AB219" s="345" t="s">
        <v>86</v>
      </c>
      <c r="AC219" s="277">
        <f ca="1">IFERROR(COUNTIFS(INDIRECT($B$1&amp;"!E:E"),1,INDIRECT($B$1&amp;"!AB:AB"),AB219,INDIRECT($B$1&amp;"!A:A"),$A$217),"")</f>
        <v>0</v>
      </c>
      <c r="AD219" s="277">
        <f ca="1">IFERROR(COUNTIFS(INDIRECT($B$1&amp;"!E:E"),2,INDIRECT($B$1&amp;"!AB:AB"),AB219,INDIRECT($B$1&amp;"!A:A"),$A$217),"")</f>
        <v>0</v>
      </c>
      <c r="AE219" s="346">
        <f ca="1" t="shared" si="306"/>
        <v>0</v>
      </c>
      <c r="AF219" s="347" t="s">
        <v>86</v>
      </c>
      <c r="AG219" s="381">
        <f ca="1">IFERROR(COUNTIFS(INDIRECT($B$1&amp;"!E:E"),1,INDIRECT($B$1&amp;"!AF:AF"),AF219,INDIRECT($B$1&amp;"!A:A"),$A$217),"")</f>
        <v>0</v>
      </c>
      <c r="AH219" s="381">
        <f ca="1">IFERROR(COUNTIFS(INDIRECT($B$1&amp;"!E:E"),2,INDIRECT($B$1&amp;"!AF:AF"),AF219,INDIRECT($B$1&amp;"!A:A"),$A$217),"")</f>
        <v>0</v>
      </c>
      <c r="AI219" s="409">
        <f ca="1" t="shared" si="307"/>
        <v>0</v>
      </c>
    </row>
    <row r="220" ht="15.75" spans="1:35">
      <c r="A220" s="361"/>
      <c r="B220" s="349"/>
      <c r="C220" s="336"/>
      <c r="D220" s="345" t="s">
        <v>76</v>
      </c>
      <c r="E220" s="277">
        <f ca="1">IFERROR(COUNTIFS(INDIRECT($B$1&amp;"!E:E"),1,INDIRECT($B$1&amp;"!O:O"),D220,INDIRECT($B$1&amp;"!A:A"),$A$217),"")</f>
        <v>0</v>
      </c>
      <c r="F220" s="277">
        <f ca="1">IFERROR(COUNTIFS(INDIRECT($B$1&amp;"!E:E"),2,INDIRECT($B$1&amp;"!O:O"),D220,INDIRECT($B$1&amp;"!A:A"),$A$217),"")</f>
        <v>0</v>
      </c>
      <c r="G220" s="346">
        <f ca="1" t="shared" si="300"/>
        <v>0</v>
      </c>
      <c r="H220" s="347" t="s">
        <v>153</v>
      </c>
      <c r="I220" s="381">
        <f ca="1">IFERROR(COUNTIFS(INDIRECT($B$1&amp;"!E:E"),1,INDIRECT($B$1&amp;"!R:R"),H220,INDIRECT($B$1&amp;"!A:A"),$A$217),"")</f>
        <v>0</v>
      </c>
      <c r="J220" s="381">
        <f ca="1">IFERROR(COUNTIFS(INDIRECT($B$1&amp;"!E:E"),2,INDIRECT($B$1&amp;"!R:R"),H220,INDIRECT($B$1&amp;"!A:A"),$A$217),"")</f>
        <v>0</v>
      </c>
      <c r="K220" s="409">
        <f ca="1" t="shared" si="301"/>
        <v>0</v>
      </c>
      <c r="L220" s="345" t="s">
        <v>153</v>
      </c>
      <c r="M220" s="382">
        <f ca="1">IFERROR(COUNTIFS(INDIRECT($B$1&amp;"!E:E"),1,INDIRECT($B$1&amp;"!T:T"),L220,INDIRECT($B$1&amp;"!A:A"),$A$217),"")</f>
        <v>0</v>
      </c>
      <c r="N220" s="382">
        <f ca="1">IFERROR(COUNTIFS(INDIRECT($B$1&amp;"!E:E"),2,INDIRECT($B$1&amp;"!T:T"),L220,INDIRECT($B$1&amp;"!A:A"),$A$217),"")</f>
        <v>0</v>
      </c>
      <c r="O220" s="346">
        <f ca="1" t="shared" si="302"/>
        <v>0</v>
      </c>
      <c r="P220" s="347" t="s">
        <v>153</v>
      </c>
      <c r="Q220" s="381">
        <f ca="1">IFERROR(COUNTIFS(INDIRECT($B$1&amp;"!E:E"),1,INDIRECT($B$1&amp;"!V:V"),P220,INDIRECT($B$1&amp;"!A:A"),$A$217),"")</f>
        <v>0</v>
      </c>
      <c r="R220" s="381">
        <f ca="1">IFERROR(COUNTIFS(INDIRECT($B$1&amp;"!E:E"),2,INDIRECT($B$1&amp;"!V:V"),P220,INDIRECT($B$1&amp;"!A:A"),$A$217),"")</f>
        <v>0</v>
      </c>
      <c r="S220" s="409">
        <f ca="1" t="shared" si="303"/>
        <v>0</v>
      </c>
      <c r="T220" s="345" t="s">
        <v>153</v>
      </c>
      <c r="U220" s="382">
        <f ca="1">IFERROR(COUNTIFS(INDIRECT($B$1&amp;"!E:E"),1,INDIRECT($B$1&amp;"!X:X"),T220,INDIRECT($B$1&amp;"!A:A"),$A$217),"")</f>
        <v>0</v>
      </c>
      <c r="V220" s="382">
        <f ca="1">IFERROR(COUNTIFS(INDIRECT($B$1&amp;"!E:E"),2,INDIRECT($B$1&amp;"!X:X"),T220,INDIRECT($B$1&amp;"!A:A"),$A$217),"")</f>
        <v>0</v>
      </c>
      <c r="W220" s="346">
        <f ca="1" t="shared" si="304"/>
        <v>0</v>
      </c>
      <c r="X220" s="347" t="s">
        <v>153</v>
      </c>
      <c r="Y220" s="381">
        <f ca="1">IFERROR(COUNTIFS(INDIRECT($B$1&amp;"!E:E"),1,INDIRECT($B$1&amp;"!Z:Z"),X220,INDIRECT($B$1&amp;"!A:A"),$A$217),"")</f>
        <v>0</v>
      </c>
      <c r="Z220" s="381">
        <f ca="1">IFERROR(COUNTIFS(INDIRECT($B$1&amp;"!E:E"),2,INDIRECT($B$1&amp;"!Z:Z"),X220,INDIRECT($B$1&amp;"!A:A"),$A$217),"")</f>
        <v>0</v>
      </c>
      <c r="AA220" s="409">
        <f ca="1" t="shared" si="305"/>
        <v>0</v>
      </c>
      <c r="AB220" s="345" t="s">
        <v>153</v>
      </c>
      <c r="AC220" s="277">
        <f ca="1">IFERROR(COUNTIFS(INDIRECT($B$1&amp;"!E:E"),1,INDIRECT($B$1&amp;"!AB:AB"),AB220,INDIRECT($B$1&amp;"!A:A"),$A$217),"")</f>
        <v>0</v>
      </c>
      <c r="AD220" s="277">
        <f ca="1">IFERROR(COUNTIFS(INDIRECT($B$1&amp;"!E:E"),2,INDIRECT($B$1&amp;"!AB:AB"),AB220,INDIRECT($B$1&amp;"!A:A"),$A$217),"")</f>
        <v>0</v>
      </c>
      <c r="AE220" s="346">
        <f ca="1" t="shared" si="306"/>
        <v>0</v>
      </c>
      <c r="AF220" s="347" t="s">
        <v>153</v>
      </c>
      <c r="AG220" s="381">
        <f ca="1">IFERROR(COUNTIFS(INDIRECT($B$1&amp;"!E:E"),1,INDIRECT($B$1&amp;"!AF:AF"),AF220,INDIRECT($B$1&amp;"!A:A"),$A$217),"")</f>
        <v>0</v>
      </c>
      <c r="AH220" s="381">
        <f ca="1">IFERROR(COUNTIFS(INDIRECT($B$1&amp;"!E:E"),2,INDIRECT($B$1&amp;"!AF:AF"),AF220,INDIRECT($B$1&amp;"!A:A"),$A$217),"")</f>
        <v>0</v>
      </c>
      <c r="AI220" s="409">
        <f ca="1" t="shared" si="307"/>
        <v>0</v>
      </c>
    </row>
    <row r="221" ht="15.75" spans="1:35">
      <c r="A221" s="361"/>
      <c r="B221" s="349" t="s">
        <v>359</v>
      </c>
      <c r="C221" s="336">
        <f ca="1">IFERROR(COUNTIFS(INDIRECT($B$1&amp;"!A:A"),A217,INDIRECT($B$1&amp;"!E:E"),"2"),"")</f>
        <v>0</v>
      </c>
      <c r="D221" s="350" t="s">
        <v>347</v>
      </c>
      <c r="E221" s="277">
        <f ca="1" t="shared" ref="E221:J221" si="308">SUM(E217:E220)</f>
        <v>0</v>
      </c>
      <c r="F221" s="277">
        <f ca="1" t="shared" si="308"/>
        <v>0</v>
      </c>
      <c r="G221" s="346">
        <f ca="1" t="shared" si="300"/>
        <v>0</v>
      </c>
      <c r="H221" s="351" t="s">
        <v>347</v>
      </c>
      <c r="I221" s="278">
        <f ca="1" t="shared" si="308"/>
        <v>0</v>
      </c>
      <c r="J221" s="278">
        <f ca="1" t="shared" si="308"/>
        <v>0</v>
      </c>
      <c r="K221" s="409">
        <f ca="1" t="shared" si="301"/>
        <v>0</v>
      </c>
      <c r="L221" s="350" t="s">
        <v>347</v>
      </c>
      <c r="M221" s="277">
        <f ca="1" t="shared" ref="M221:R221" si="309">SUM(M217:M220)</f>
        <v>0</v>
      </c>
      <c r="N221" s="277">
        <f ca="1" t="shared" si="309"/>
        <v>0</v>
      </c>
      <c r="O221" s="346">
        <f ca="1" t="shared" si="302"/>
        <v>0</v>
      </c>
      <c r="P221" s="351" t="s">
        <v>347</v>
      </c>
      <c r="Q221" s="278">
        <f ca="1" t="shared" si="309"/>
        <v>0</v>
      </c>
      <c r="R221" s="278">
        <f ca="1" t="shared" si="309"/>
        <v>0</v>
      </c>
      <c r="S221" s="409">
        <f ca="1" t="shared" si="303"/>
        <v>0</v>
      </c>
      <c r="T221" s="350" t="s">
        <v>347</v>
      </c>
      <c r="U221" s="277">
        <f ca="1" t="shared" ref="U221:Z221" si="310">SUM(U217:U220)</f>
        <v>0</v>
      </c>
      <c r="V221" s="277">
        <f ca="1" t="shared" si="310"/>
        <v>0</v>
      </c>
      <c r="W221" s="346">
        <f ca="1" t="shared" si="304"/>
        <v>0</v>
      </c>
      <c r="X221" s="351" t="s">
        <v>347</v>
      </c>
      <c r="Y221" s="278">
        <f ca="1" t="shared" si="310"/>
        <v>0</v>
      </c>
      <c r="Z221" s="278">
        <f ca="1" t="shared" si="310"/>
        <v>0</v>
      </c>
      <c r="AA221" s="409">
        <f ca="1" t="shared" si="305"/>
        <v>0</v>
      </c>
      <c r="AB221" s="350" t="s">
        <v>347</v>
      </c>
      <c r="AC221" s="277">
        <f ca="1" t="shared" ref="AC221:AH221" si="311">SUM(AC217:AC220)</f>
        <v>0</v>
      </c>
      <c r="AD221" s="277">
        <f ca="1" t="shared" si="311"/>
        <v>0</v>
      </c>
      <c r="AE221" s="346">
        <f ca="1" t="shared" si="306"/>
        <v>0</v>
      </c>
      <c r="AF221" s="351" t="s">
        <v>347</v>
      </c>
      <c r="AG221" s="278">
        <f ca="1" t="shared" si="311"/>
        <v>0</v>
      </c>
      <c r="AH221" s="278">
        <f ca="1" t="shared" si="311"/>
        <v>0</v>
      </c>
      <c r="AI221" s="409">
        <f ca="1" t="shared" si="307"/>
        <v>0</v>
      </c>
    </row>
    <row r="222" ht="15.75" spans="1:35">
      <c r="A222" s="362"/>
      <c r="B222" s="353"/>
      <c r="C222" s="336"/>
      <c r="D222" s="354" t="s">
        <v>348</v>
      </c>
      <c r="E222" s="355">
        <f ca="1">IFERROR(IF(SUM(E217:E220)=0,0,E220/SUM(E217:E220)),"")</f>
        <v>0</v>
      </c>
      <c r="F222" s="355">
        <f ca="1">IFERROR(IF(SUM(F217:F220)=0,0,F220/SUM(F217:F220)),"")</f>
        <v>0</v>
      </c>
      <c r="G222" s="356">
        <f ca="1">IFERROR(SUM(E220:F220)/SUM(E217:F220),0)</f>
        <v>0</v>
      </c>
      <c r="H222" s="357" t="s">
        <v>337</v>
      </c>
      <c r="I222" s="410">
        <f ca="1" t="shared" ref="I222:N222" si="312">IFERROR(IF(SUM(I217:I220)=0,0,SUM(I217:I218)/SUM(I217:I220)),"")</f>
        <v>0</v>
      </c>
      <c r="J222" s="410">
        <f ca="1" t="shared" si="312"/>
        <v>0</v>
      </c>
      <c r="K222" s="411">
        <f ca="1">IFERROR(SUM(I217:J218)/SUM(I217:J220),0)</f>
        <v>0</v>
      </c>
      <c r="L222" s="354" t="s">
        <v>337</v>
      </c>
      <c r="M222" s="355">
        <f ca="1" t="shared" si="312"/>
        <v>0</v>
      </c>
      <c r="N222" s="355">
        <f ca="1" t="shared" si="312"/>
        <v>0</v>
      </c>
      <c r="O222" s="356">
        <f ca="1">IFERROR(SUM(M217:N218)/SUM(M217:N220),0)</f>
        <v>0</v>
      </c>
      <c r="P222" s="357" t="s">
        <v>337</v>
      </c>
      <c r="Q222" s="410">
        <f ca="1" t="shared" ref="Q222:V222" si="313">IFERROR(IF(SUM(Q217:Q220)=0,0,SUM(Q217:Q218)/SUM(Q217:Q220)),"")</f>
        <v>0</v>
      </c>
      <c r="R222" s="410">
        <f ca="1" t="shared" si="313"/>
        <v>0</v>
      </c>
      <c r="S222" s="411">
        <f ca="1">IFERROR(SUM(Q217:R218)/SUM(Q217:R220),0)</f>
        <v>0</v>
      </c>
      <c r="T222" s="354" t="s">
        <v>337</v>
      </c>
      <c r="U222" s="355">
        <f ca="1" t="shared" si="313"/>
        <v>0</v>
      </c>
      <c r="V222" s="355">
        <f ca="1" t="shared" si="313"/>
        <v>0</v>
      </c>
      <c r="W222" s="356">
        <f ca="1">IFERROR(SUM(U217:V218)/SUM(U217:V220),0)</f>
        <v>0</v>
      </c>
      <c r="X222" s="357" t="s">
        <v>337</v>
      </c>
      <c r="Y222" s="410">
        <f ca="1" t="shared" ref="Y222:AD222" si="314">IFERROR(IF(SUM(Y217:Y220)=0,0,SUM(Y217:Y218)/SUM(Y217:Y220)),"")</f>
        <v>0</v>
      </c>
      <c r="Z222" s="410">
        <f ca="1" t="shared" si="314"/>
        <v>0</v>
      </c>
      <c r="AA222" s="411">
        <f ca="1">IFERROR(SUM(Y217:Z218)/SUM(Y217:Z220),0)</f>
        <v>0</v>
      </c>
      <c r="AB222" s="354" t="s">
        <v>337</v>
      </c>
      <c r="AC222" s="355">
        <f ca="1" t="shared" si="314"/>
        <v>0</v>
      </c>
      <c r="AD222" s="355">
        <f ca="1" t="shared" si="314"/>
        <v>0</v>
      </c>
      <c r="AE222" s="356">
        <f ca="1">IFERROR(SUM(AC217:AD218)/SUM(AC217:AD220),0)</f>
        <v>0</v>
      </c>
      <c r="AF222" s="357" t="s">
        <v>337</v>
      </c>
      <c r="AG222" s="410">
        <f ca="1">IFERROR(IF(SUM(AG217:AG220)=0,0,SUM(AG217:AG218)/SUM(AG217:AG220)),"")</f>
        <v>0</v>
      </c>
      <c r="AH222" s="410">
        <f ca="1">IFERROR(IF(SUM(AH217:AH220)=0,0,SUM(AH217:AH218)/SUM(AH217:AH220)),"")</f>
        <v>0</v>
      </c>
      <c r="AI222" s="411">
        <f ca="1">IFERROR(SUM(AG217:AH218)/SUM(AG217:AH220),0)</f>
        <v>0</v>
      </c>
    </row>
    <row r="223" ht="15.75"/>
    <row r="224" ht="15.75" spans="1:35">
      <c r="A224" s="358" t="s">
        <v>349</v>
      </c>
      <c r="B224" s="335" t="s">
        <v>356</v>
      </c>
      <c r="C224" s="336">
        <f ca="1">IFERROR(COUNTIFS(INDIRECT($B$1&amp;"!A:A"),A226,INDIRECT($B$1&amp;"!E:E"),"&lt;&gt;"),"")</f>
        <v>0</v>
      </c>
      <c r="D224" s="337" t="s">
        <v>317</v>
      </c>
      <c r="E224" s="337"/>
      <c r="F224" s="337"/>
      <c r="G224" s="338"/>
      <c r="H224" s="339" t="s">
        <v>302</v>
      </c>
      <c r="I224" s="405"/>
      <c r="J224" s="405"/>
      <c r="K224" s="343"/>
      <c r="L224" s="406" t="s">
        <v>303</v>
      </c>
      <c r="M224" s="337"/>
      <c r="N224" s="337"/>
      <c r="O224" s="338"/>
      <c r="P224" s="339" t="s">
        <v>357</v>
      </c>
      <c r="Q224" s="405"/>
      <c r="R224" s="405"/>
      <c r="S224" s="343"/>
      <c r="T224" s="406" t="s">
        <v>342</v>
      </c>
      <c r="U224" s="337"/>
      <c r="V224" s="337"/>
      <c r="W224" s="338"/>
      <c r="X224" s="339" t="s">
        <v>313</v>
      </c>
      <c r="Y224" s="405"/>
      <c r="Z224" s="405"/>
      <c r="AA224" s="343"/>
      <c r="AB224" s="406" t="s">
        <v>343</v>
      </c>
      <c r="AC224" s="337"/>
      <c r="AD224" s="337"/>
      <c r="AE224" s="338"/>
      <c r="AF224" s="339" t="s">
        <v>333</v>
      </c>
      <c r="AG224" s="405"/>
      <c r="AH224" s="405"/>
      <c r="AI224" s="343"/>
    </row>
    <row r="225" ht="15.75" spans="1:35">
      <c r="A225" s="359"/>
      <c r="B225" s="335"/>
      <c r="C225" s="336"/>
      <c r="D225" s="338" t="s">
        <v>21</v>
      </c>
      <c r="E225" s="341" t="s">
        <v>344</v>
      </c>
      <c r="F225" s="341" t="s">
        <v>345</v>
      </c>
      <c r="G225" s="342" t="s">
        <v>346</v>
      </c>
      <c r="H225" s="343" t="s">
        <v>21</v>
      </c>
      <c r="I225" s="407" t="s">
        <v>344</v>
      </c>
      <c r="J225" s="407" t="s">
        <v>345</v>
      </c>
      <c r="K225" s="408" t="s">
        <v>346</v>
      </c>
      <c r="L225" s="338" t="s">
        <v>21</v>
      </c>
      <c r="M225" s="341" t="s">
        <v>344</v>
      </c>
      <c r="N225" s="341" t="s">
        <v>345</v>
      </c>
      <c r="O225" s="342" t="s">
        <v>346</v>
      </c>
      <c r="P225" s="343" t="s">
        <v>21</v>
      </c>
      <c r="Q225" s="407" t="s">
        <v>344</v>
      </c>
      <c r="R225" s="407" t="s">
        <v>345</v>
      </c>
      <c r="S225" s="408" t="s">
        <v>346</v>
      </c>
      <c r="T225" s="338" t="s">
        <v>21</v>
      </c>
      <c r="U225" s="341" t="s">
        <v>344</v>
      </c>
      <c r="V225" s="341" t="s">
        <v>345</v>
      </c>
      <c r="W225" s="342" t="s">
        <v>346</v>
      </c>
      <c r="X225" s="343" t="s">
        <v>21</v>
      </c>
      <c r="Y225" s="407" t="s">
        <v>344</v>
      </c>
      <c r="Z225" s="407" t="s">
        <v>345</v>
      </c>
      <c r="AA225" s="408" t="s">
        <v>346</v>
      </c>
      <c r="AB225" s="338" t="s">
        <v>21</v>
      </c>
      <c r="AC225" s="341" t="s">
        <v>344</v>
      </c>
      <c r="AD225" s="341" t="s">
        <v>345</v>
      </c>
      <c r="AE225" s="342" t="s">
        <v>346</v>
      </c>
      <c r="AF225" s="343" t="s">
        <v>21</v>
      </c>
      <c r="AG225" s="407" t="s">
        <v>344</v>
      </c>
      <c r="AH225" s="407" t="s">
        <v>345</v>
      </c>
      <c r="AI225" s="408" t="s">
        <v>346</v>
      </c>
    </row>
    <row r="226" ht="15.75" spans="1:35">
      <c r="A226" s="360" t="str">
        <f>VLOOKUP($B$1,{"一年级",1;"二年级",2;"三年级",3;"四年级",4;"五年级",5;"六年级",6},2,0)&amp;"21"</f>
        <v>121</v>
      </c>
      <c r="B226" s="335"/>
      <c r="C226" s="336"/>
      <c r="D226" s="345" t="s">
        <v>41</v>
      </c>
      <c r="E226" s="277">
        <f ca="1">IFERROR(COUNTIFS(INDIRECT($B$1&amp;"!E:E"),1,INDIRECT($B$1&amp;"!O:O"),D226,INDIRECT($B$1&amp;"!A:A"),$A$226),"")</f>
        <v>0</v>
      </c>
      <c r="F226" s="277">
        <f ca="1">IFERROR(COUNTIFS(INDIRECT($B$1&amp;"!E:E"),2,INDIRECT($B$1&amp;"!O:O"),D226,INDIRECT($B$1&amp;"!A:A"),$A$226),"")</f>
        <v>0</v>
      </c>
      <c r="G226" s="346">
        <f ca="1" t="shared" ref="G226:G230" si="315">IFERROR(SUM(E226:F226),"")</f>
        <v>0</v>
      </c>
      <c r="H226" s="347" t="s">
        <v>31</v>
      </c>
      <c r="I226" s="381">
        <f ca="1">IFERROR(COUNTIFS(INDIRECT($B$1&amp;"!E:E"),1,INDIRECT($B$1&amp;"!R:R"),H226,INDIRECT($B$1&amp;"!A:A"),$A$226),"")</f>
        <v>0</v>
      </c>
      <c r="J226" s="381">
        <f ca="1">IFERROR(COUNTIFS(INDIRECT($B$1&amp;"!E:E"),2,INDIRECT($B$1&amp;"!R:R"),H226,INDIRECT($B$1&amp;"!A:A"),$A$226),"")</f>
        <v>0</v>
      </c>
      <c r="K226" s="409">
        <f ca="1" t="shared" ref="K226:K230" si="316">IFERROR(SUM(I226:J226),"")</f>
        <v>0</v>
      </c>
      <c r="L226" s="345" t="s">
        <v>31</v>
      </c>
      <c r="M226" s="382">
        <f ca="1">IFERROR(COUNTIFS(INDIRECT($B$1&amp;"!E:E"),1,INDIRECT($B$1&amp;"!T:T"),L226,INDIRECT($B$1&amp;"!A:A"),$A$226),"")</f>
        <v>0</v>
      </c>
      <c r="N226" s="382">
        <f ca="1">IFERROR(COUNTIFS(INDIRECT($B$1&amp;"!E:E"),2,INDIRECT($B$1&amp;"!T:T"),L226,INDIRECT($B$1&amp;"!A:A"),$A$226),"")</f>
        <v>0</v>
      </c>
      <c r="O226" s="346">
        <f ca="1" t="shared" ref="O226:O230" si="317">IFERROR(SUM(M226:N226),"")</f>
        <v>0</v>
      </c>
      <c r="P226" s="347" t="s">
        <v>31</v>
      </c>
      <c r="Q226" s="381">
        <f ca="1">IFERROR(COUNTIFS(INDIRECT($B$1&amp;"!E:E"),1,INDIRECT($B$1&amp;"!V:V"),P226,INDIRECT($B$1&amp;"!A:A"),$A$226),"")</f>
        <v>0</v>
      </c>
      <c r="R226" s="381">
        <f ca="1">IFERROR(COUNTIFS(INDIRECT($B$1&amp;"!E:E"),2,INDIRECT($B$1&amp;"!V:V"),P226,INDIRECT($B$1&amp;"!A:A"),$A$226),"")</f>
        <v>0</v>
      </c>
      <c r="S226" s="409">
        <f ca="1" t="shared" ref="S226:S230" si="318">IFERROR(SUM(Q226:R226),"")</f>
        <v>0</v>
      </c>
      <c r="T226" s="345" t="s">
        <v>31</v>
      </c>
      <c r="U226" s="382">
        <f ca="1">IFERROR(COUNTIFS(INDIRECT($B$1&amp;"!E:E"),1,INDIRECT($B$1&amp;"!X:X"),T226,INDIRECT($B$1&amp;"!A:A"),$A$226),"")</f>
        <v>0</v>
      </c>
      <c r="V226" s="382">
        <f ca="1">IFERROR(COUNTIFS(INDIRECT($B$1&amp;"!E:E"),2,INDIRECT($B$1&amp;"!X:X"),T226,INDIRECT($B$1&amp;"!A:A"),$A$226),"")</f>
        <v>0</v>
      </c>
      <c r="W226" s="346">
        <f ca="1" t="shared" ref="W226:W230" si="319">IFERROR(SUM(U226:V226),"")</f>
        <v>0</v>
      </c>
      <c r="X226" s="347" t="s">
        <v>31</v>
      </c>
      <c r="Y226" s="381">
        <f ca="1">IFERROR(COUNTIFS(INDIRECT($B$1&amp;"!E:E"),1,INDIRECT($B$1&amp;"!Z:Z"),X226,INDIRECT($B$1&amp;"!A:A"),$A$226),"")</f>
        <v>0</v>
      </c>
      <c r="Z226" s="381">
        <f ca="1">IFERROR(COUNTIFS(INDIRECT($B$1&amp;"!E:E"),2,INDIRECT($B$1&amp;"!Z:Z"),X226,INDIRECT($B$1&amp;"!A:A"),$A$226),"")</f>
        <v>0</v>
      </c>
      <c r="AA226" s="409">
        <f ca="1" t="shared" ref="AA226:AA230" si="320">IFERROR(SUM(Y226:Z226),"")</f>
        <v>0</v>
      </c>
      <c r="AB226" s="345" t="s">
        <v>31</v>
      </c>
      <c r="AC226" s="277">
        <f ca="1">IFERROR(COUNTIFS(INDIRECT($B$1&amp;"!E:E"),1,INDIRECT($B$1&amp;"!AB:AB"),AB226,INDIRECT($B$1&amp;"!A:A"),$A$226),"")</f>
        <v>0</v>
      </c>
      <c r="AD226" s="277">
        <f ca="1">IFERROR(COUNTIFS(INDIRECT($B$1&amp;"!E:E"),2,INDIRECT($B$1&amp;"!AB:AB"),AB226,INDIRECT($B$1&amp;"!A:A"),$A$226),"")</f>
        <v>0</v>
      </c>
      <c r="AE226" s="346">
        <f ca="1" t="shared" ref="AE226:AE230" si="321">IFERROR(SUM(AC226:AD226),"")</f>
        <v>0</v>
      </c>
      <c r="AF226" s="347" t="s">
        <v>31</v>
      </c>
      <c r="AG226" s="381">
        <f ca="1">IFERROR(COUNTIFS(INDIRECT($B$1&amp;"!E:E"),1,INDIRECT($B$1&amp;"!AF:AF"),AF226,INDIRECT($B$1&amp;"!A:A"),$A$226),"")</f>
        <v>0</v>
      </c>
      <c r="AH226" s="381">
        <f ca="1">IFERROR(COUNTIFS(INDIRECT($B$1&amp;"!E:E"),2,INDIRECT($B$1&amp;"!AF:AF"),AF226,INDIRECT($B$1&amp;"!A:A"),$A$226),"")</f>
        <v>0</v>
      </c>
      <c r="AI226" s="409">
        <f ca="1" t="shared" ref="AI226:AI230" si="322">IFERROR(SUM(AG226:AH226),"")</f>
        <v>0</v>
      </c>
    </row>
    <row r="227" ht="15.75" spans="1:35">
      <c r="A227" s="361"/>
      <c r="B227" s="335"/>
      <c r="C227" s="336"/>
      <c r="D227" s="345" t="s">
        <v>65</v>
      </c>
      <c r="E227" s="277">
        <f ca="1">IFERROR(COUNTIFS(INDIRECT($B$1&amp;"!E:E"),1,INDIRECT($B$1&amp;"!O:O"),D227,INDIRECT($B$1&amp;"!A:A"),$A$226),"")</f>
        <v>0</v>
      </c>
      <c r="F227" s="277">
        <f ca="1">IFERROR(COUNTIFS(INDIRECT($B$1&amp;"!E:E"),2,INDIRECT($B$1&amp;"!O:O"),D227,INDIRECT($B$1&amp;"!A:A"),$A$226),"")</f>
        <v>0</v>
      </c>
      <c r="G227" s="346">
        <f ca="1" t="shared" si="315"/>
        <v>0</v>
      </c>
      <c r="H227" s="347" t="s">
        <v>68</v>
      </c>
      <c r="I227" s="381">
        <f ca="1">IFERROR(COUNTIFS(INDIRECT($B$1&amp;"!E:E"),1,INDIRECT($B$1&amp;"!R:R"),H227,INDIRECT($B$1&amp;"!A:A"),$A$226),"")</f>
        <v>0</v>
      </c>
      <c r="J227" s="381">
        <f ca="1">IFERROR(COUNTIFS(INDIRECT($B$1&amp;"!E:E"),2,INDIRECT($B$1&amp;"!R:R"),H227,INDIRECT($B$1&amp;"!A:A"),$A$226),"")</f>
        <v>0</v>
      </c>
      <c r="K227" s="409">
        <f ca="1" t="shared" si="316"/>
        <v>0</v>
      </c>
      <c r="L227" s="345" t="s">
        <v>68</v>
      </c>
      <c r="M227" s="382">
        <f ca="1">IFERROR(COUNTIFS(INDIRECT($B$1&amp;"!E:E"),1,INDIRECT($B$1&amp;"!T:T"),L227,INDIRECT($B$1&amp;"!A:A"),$A$226),"")</f>
        <v>0</v>
      </c>
      <c r="N227" s="382">
        <f ca="1">IFERROR(COUNTIFS(INDIRECT($B$1&amp;"!E:E"),2,INDIRECT($B$1&amp;"!T:T"),L227,INDIRECT($B$1&amp;"!A:A"),$A$226),"")</f>
        <v>0</v>
      </c>
      <c r="O227" s="346">
        <f ca="1" t="shared" si="317"/>
        <v>0</v>
      </c>
      <c r="P227" s="347" t="s">
        <v>68</v>
      </c>
      <c r="Q227" s="381">
        <f ca="1">IFERROR(COUNTIFS(INDIRECT($B$1&amp;"!E:E"),1,INDIRECT($B$1&amp;"!V:V"),P227,INDIRECT($B$1&amp;"!A:A"),$A$226),"")</f>
        <v>0</v>
      </c>
      <c r="R227" s="381">
        <f ca="1">IFERROR(COUNTIFS(INDIRECT($B$1&amp;"!E:E"),2,INDIRECT($B$1&amp;"!V:V"),P227,INDIRECT($B$1&amp;"!A:A"),$A$226),"")</f>
        <v>0</v>
      </c>
      <c r="S227" s="409">
        <f ca="1" t="shared" si="318"/>
        <v>0</v>
      </c>
      <c r="T227" s="345" t="s">
        <v>68</v>
      </c>
      <c r="U227" s="382">
        <f ca="1">IFERROR(COUNTIFS(INDIRECT($B$1&amp;"!E:E"),1,INDIRECT($B$1&amp;"!X:X"),T227,INDIRECT($B$1&amp;"!A:A"),$A$226),"")</f>
        <v>0</v>
      </c>
      <c r="V227" s="382">
        <f ca="1">IFERROR(COUNTIFS(INDIRECT($B$1&amp;"!E:E"),2,INDIRECT($B$1&amp;"!X:X"),T227,INDIRECT($B$1&amp;"!A:A"),$A$226),"")</f>
        <v>0</v>
      </c>
      <c r="W227" s="346">
        <f ca="1" t="shared" si="319"/>
        <v>0</v>
      </c>
      <c r="X227" s="347" t="s">
        <v>68</v>
      </c>
      <c r="Y227" s="381">
        <f ca="1">IFERROR(COUNTIFS(INDIRECT($B$1&amp;"!E:E"),1,INDIRECT($B$1&amp;"!Z:Z"),X227,INDIRECT($B$1&amp;"!A:A"),$A$226),"")</f>
        <v>0</v>
      </c>
      <c r="Z227" s="381">
        <f ca="1">IFERROR(COUNTIFS(INDIRECT($B$1&amp;"!E:E"),2,INDIRECT($B$1&amp;"!Z:Z"),X227,INDIRECT($B$1&amp;"!A:A"),$A$226),"")</f>
        <v>0</v>
      </c>
      <c r="AA227" s="409">
        <f ca="1" t="shared" si="320"/>
        <v>0</v>
      </c>
      <c r="AB227" s="345" t="s">
        <v>68</v>
      </c>
      <c r="AC227" s="277">
        <f ca="1">IFERROR(COUNTIFS(INDIRECT($B$1&amp;"!E:E"),1,INDIRECT($B$1&amp;"!AB:AB"),AB227,INDIRECT($B$1&amp;"!A:A"),$A$226),"")</f>
        <v>0</v>
      </c>
      <c r="AD227" s="277">
        <f ca="1">IFERROR(COUNTIFS(INDIRECT($B$1&amp;"!E:E"),2,INDIRECT($B$1&amp;"!AB:AB"),AB227,INDIRECT($B$1&amp;"!A:A"),$A$226),"")</f>
        <v>0</v>
      </c>
      <c r="AE227" s="346">
        <f ca="1" t="shared" si="321"/>
        <v>0</v>
      </c>
      <c r="AF227" s="347" t="s">
        <v>68</v>
      </c>
      <c r="AG227" s="381">
        <f ca="1">IFERROR(COUNTIFS(INDIRECT($B$1&amp;"!E:E"),1,INDIRECT($B$1&amp;"!AF:AF"),AF227,INDIRECT($B$1&amp;"!A:A"),$A$226),"")</f>
        <v>0</v>
      </c>
      <c r="AH227" s="381">
        <f ca="1">IFERROR(COUNTIFS(INDIRECT($B$1&amp;"!E:E"),2,INDIRECT($B$1&amp;"!AF:AF"),AF227,INDIRECT($B$1&amp;"!A:A"),$A$226),"")</f>
        <v>0</v>
      </c>
      <c r="AI227" s="409">
        <f ca="1" t="shared" si="322"/>
        <v>0</v>
      </c>
    </row>
    <row r="228" ht="15.75" spans="1:35">
      <c r="A228" s="361"/>
      <c r="B228" s="349" t="s">
        <v>358</v>
      </c>
      <c r="C228" s="336">
        <f ca="1">IFERROR(COUNTIFS(INDIRECT($B$1&amp;"!A:A"),A226,INDIRECT($B$1&amp;"!E:E"),"1"),"")</f>
        <v>0</v>
      </c>
      <c r="D228" s="345" t="s">
        <v>53</v>
      </c>
      <c r="E228" s="277">
        <f ca="1">IFERROR(COUNTIFS(INDIRECT($B$1&amp;"!E:E"),1,INDIRECT($B$1&amp;"!O:O"),D228,INDIRECT($B$1&amp;"!A:A"),$A$226),"")</f>
        <v>0</v>
      </c>
      <c r="F228" s="277">
        <f ca="1">IFERROR(COUNTIFS(INDIRECT($B$1&amp;"!E:E"),2,INDIRECT($B$1&amp;"!O:O"),D228,INDIRECT($B$1&amp;"!A:A"),$A$226),"")</f>
        <v>0</v>
      </c>
      <c r="G228" s="346">
        <f ca="1" t="shared" si="315"/>
        <v>0</v>
      </c>
      <c r="H228" s="347" t="s">
        <v>86</v>
      </c>
      <c r="I228" s="381">
        <f ca="1">IFERROR(COUNTIFS(INDIRECT($B$1&amp;"!E:E"),1,INDIRECT($B$1&amp;"!R:R"),H228,INDIRECT($B$1&amp;"!A:A"),$A$226),"")</f>
        <v>0</v>
      </c>
      <c r="J228" s="381">
        <f ca="1">IFERROR(COUNTIFS(INDIRECT($B$1&amp;"!E:E"),2,INDIRECT($B$1&amp;"!R:R"),H228,INDIRECT($B$1&amp;"!A:A"),$A$226),"")</f>
        <v>0</v>
      </c>
      <c r="K228" s="409">
        <f ca="1" t="shared" si="316"/>
        <v>0</v>
      </c>
      <c r="L228" s="345" t="s">
        <v>86</v>
      </c>
      <c r="M228" s="382">
        <f ca="1">IFERROR(COUNTIFS(INDIRECT($B$1&amp;"!E:E"),1,INDIRECT($B$1&amp;"!T:T"),L228,INDIRECT($B$1&amp;"!A:A"),$A$226),"")</f>
        <v>0</v>
      </c>
      <c r="N228" s="382">
        <f ca="1">IFERROR(COUNTIFS(INDIRECT($B$1&amp;"!E:E"),2,INDIRECT($B$1&amp;"!T:T"),L228,INDIRECT($B$1&amp;"!A:A"),$A$226),"")</f>
        <v>0</v>
      </c>
      <c r="O228" s="346">
        <f ca="1" t="shared" si="317"/>
        <v>0</v>
      </c>
      <c r="P228" s="347" t="s">
        <v>86</v>
      </c>
      <c r="Q228" s="381">
        <f ca="1">IFERROR(COUNTIFS(INDIRECT($B$1&amp;"!E:E"),1,INDIRECT($B$1&amp;"!V:V"),P228,INDIRECT($B$1&amp;"!A:A"),$A$226),"")</f>
        <v>0</v>
      </c>
      <c r="R228" s="381">
        <f ca="1">IFERROR(COUNTIFS(INDIRECT($B$1&amp;"!E:E"),2,INDIRECT($B$1&amp;"!V:V"),P228,INDIRECT($B$1&amp;"!A:A"),$A$226),"")</f>
        <v>0</v>
      </c>
      <c r="S228" s="409">
        <f ca="1" t="shared" si="318"/>
        <v>0</v>
      </c>
      <c r="T228" s="345" t="s">
        <v>86</v>
      </c>
      <c r="U228" s="382">
        <f ca="1">IFERROR(COUNTIFS(INDIRECT($B$1&amp;"!E:E"),1,INDIRECT($B$1&amp;"!X:X"),T228,INDIRECT($B$1&amp;"!A:A"),$A$226),"")</f>
        <v>0</v>
      </c>
      <c r="V228" s="382">
        <f ca="1">IFERROR(COUNTIFS(INDIRECT($B$1&amp;"!E:E"),2,INDIRECT($B$1&amp;"!X:X"),T228,INDIRECT($B$1&amp;"!A:A"),$A$226),"")</f>
        <v>0</v>
      </c>
      <c r="W228" s="346">
        <f ca="1" t="shared" si="319"/>
        <v>0</v>
      </c>
      <c r="X228" s="347" t="s">
        <v>86</v>
      </c>
      <c r="Y228" s="381">
        <f ca="1">IFERROR(COUNTIFS(INDIRECT($B$1&amp;"!E:E"),1,INDIRECT($B$1&amp;"!Z:Z"),X228,INDIRECT($B$1&amp;"!A:A"),$A$226),"")</f>
        <v>0</v>
      </c>
      <c r="Z228" s="381">
        <f ca="1">IFERROR(COUNTIFS(INDIRECT($B$1&amp;"!E:E"),2,INDIRECT($B$1&amp;"!Z:Z"),X228,INDIRECT($B$1&amp;"!A:A"),$A$226),"")</f>
        <v>0</v>
      </c>
      <c r="AA228" s="409">
        <f ca="1" t="shared" si="320"/>
        <v>0</v>
      </c>
      <c r="AB228" s="345" t="s">
        <v>86</v>
      </c>
      <c r="AC228" s="277">
        <f ca="1">IFERROR(COUNTIFS(INDIRECT($B$1&amp;"!E:E"),1,INDIRECT($B$1&amp;"!AB:AB"),AB228,INDIRECT($B$1&amp;"!A:A"),$A$226),"")</f>
        <v>0</v>
      </c>
      <c r="AD228" s="277">
        <f ca="1">IFERROR(COUNTIFS(INDIRECT($B$1&amp;"!E:E"),2,INDIRECT($B$1&amp;"!AB:AB"),AB228,INDIRECT($B$1&amp;"!A:A"),$A$226),"")</f>
        <v>0</v>
      </c>
      <c r="AE228" s="346">
        <f ca="1" t="shared" si="321"/>
        <v>0</v>
      </c>
      <c r="AF228" s="347" t="s">
        <v>86</v>
      </c>
      <c r="AG228" s="381">
        <f ca="1">IFERROR(COUNTIFS(INDIRECT($B$1&amp;"!E:E"),1,INDIRECT($B$1&amp;"!AF:AF"),AF228,INDIRECT($B$1&amp;"!A:A"),$A$226),"")</f>
        <v>0</v>
      </c>
      <c r="AH228" s="381">
        <f ca="1">IFERROR(COUNTIFS(INDIRECT($B$1&amp;"!E:E"),2,INDIRECT($B$1&amp;"!AF:AF"),AF228,INDIRECT($B$1&amp;"!A:A"),$A$226),"")</f>
        <v>0</v>
      </c>
      <c r="AI228" s="409">
        <f ca="1" t="shared" si="322"/>
        <v>0</v>
      </c>
    </row>
    <row r="229" ht="15.75" spans="1:35">
      <c r="A229" s="361"/>
      <c r="B229" s="349"/>
      <c r="C229" s="336"/>
      <c r="D229" s="345" t="s">
        <v>76</v>
      </c>
      <c r="E229" s="277">
        <f ca="1">IFERROR(COUNTIFS(INDIRECT($B$1&amp;"!E:E"),1,INDIRECT($B$1&amp;"!O:O"),D229,INDIRECT($B$1&amp;"!A:A"),$A$226),"")</f>
        <v>0</v>
      </c>
      <c r="F229" s="277">
        <f ca="1">IFERROR(COUNTIFS(INDIRECT($B$1&amp;"!E:E"),2,INDIRECT($B$1&amp;"!O:O"),D229,INDIRECT($B$1&amp;"!A:A"),$A$226),"")</f>
        <v>0</v>
      </c>
      <c r="G229" s="346">
        <f ca="1" t="shared" si="315"/>
        <v>0</v>
      </c>
      <c r="H229" s="347" t="s">
        <v>153</v>
      </c>
      <c r="I229" s="381">
        <f ca="1">IFERROR(COUNTIFS(INDIRECT($B$1&amp;"!E:E"),1,INDIRECT($B$1&amp;"!R:R"),H229,INDIRECT($B$1&amp;"!A:A"),$A$226),"")</f>
        <v>0</v>
      </c>
      <c r="J229" s="381">
        <f ca="1">IFERROR(COUNTIFS(INDIRECT($B$1&amp;"!E:E"),2,INDIRECT($B$1&amp;"!R:R"),H229,INDIRECT($B$1&amp;"!A:A"),$A$226),"")</f>
        <v>0</v>
      </c>
      <c r="K229" s="409">
        <f ca="1" t="shared" si="316"/>
        <v>0</v>
      </c>
      <c r="L229" s="345" t="s">
        <v>153</v>
      </c>
      <c r="M229" s="382">
        <f ca="1">IFERROR(COUNTIFS(INDIRECT($B$1&amp;"!E:E"),1,INDIRECT($B$1&amp;"!T:T"),L229,INDIRECT($B$1&amp;"!A:A"),$A$226),"")</f>
        <v>0</v>
      </c>
      <c r="N229" s="382">
        <f ca="1">IFERROR(COUNTIFS(INDIRECT($B$1&amp;"!E:E"),2,INDIRECT($B$1&amp;"!T:T"),L229,INDIRECT($B$1&amp;"!A:A"),$A$226),"")</f>
        <v>0</v>
      </c>
      <c r="O229" s="346">
        <f ca="1" t="shared" si="317"/>
        <v>0</v>
      </c>
      <c r="P229" s="347" t="s">
        <v>153</v>
      </c>
      <c r="Q229" s="381">
        <f ca="1">IFERROR(COUNTIFS(INDIRECT($B$1&amp;"!E:E"),1,INDIRECT($B$1&amp;"!V:V"),P229,INDIRECT($B$1&amp;"!A:A"),$A$226),"")</f>
        <v>0</v>
      </c>
      <c r="R229" s="381">
        <f ca="1">IFERROR(COUNTIFS(INDIRECT($B$1&amp;"!E:E"),2,INDIRECT($B$1&amp;"!V:V"),P229,INDIRECT($B$1&amp;"!A:A"),$A$226),"")</f>
        <v>0</v>
      </c>
      <c r="S229" s="409">
        <f ca="1" t="shared" si="318"/>
        <v>0</v>
      </c>
      <c r="T229" s="345" t="s">
        <v>153</v>
      </c>
      <c r="U229" s="382">
        <f ca="1">IFERROR(COUNTIFS(INDIRECT($B$1&amp;"!E:E"),1,INDIRECT($B$1&amp;"!X:X"),T229,INDIRECT($B$1&amp;"!A:A"),$A$226),"")</f>
        <v>0</v>
      </c>
      <c r="V229" s="382">
        <f ca="1">IFERROR(COUNTIFS(INDIRECT($B$1&amp;"!E:E"),2,INDIRECT($B$1&amp;"!X:X"),T229,INDIRECT($B$1&amp;"!A:A"),$A$226),"")</f>
        <v>0</v>
      </c>
      <c r="W229" s="346">
        <f ca="1" t="shared" si="319"/>
        <v>0</v>
      </c>
      <c r="X229" s="347" t="s">
        <v>153</v>
      </c>
      <c r="Y229" s="381">
        <f ca="1">IFERROR(COUNTIFS(INDIRECT($B$1&amp;"!E:E"),1,INDIRECT($B$1&amp;"!Z:Z"),X229,INDIRECT($B$1&amp;"!A:A"),$A$226),"")</f>
        <v>0</v>
      </c>
      <c r="Z229" s="381">
        <f ca="1">IFERROR(COUNTIFS(INDIRECT($B$1&amp;"!E:E"),2,INDIRECT($B$1&amp;"!Z:Z"),X229,INDIRECT($B$1&amp;"!A:A"),$A$226),"")</f>
        <v>0</v>
      </c>
      <c r="AA229" s="409">
        <f ca="1" t="shared" si="320"/>
        <v>0</v>
      </c>
      <c r="AB229" s="345" t="s">
        <v>153</v>
      </c>
      <c r="AC229" s="277">
        <f ca="1">IFERROR(COUNTIFS(INDIRECT($B$1&amp;"!E:E"),1,INDIRECT($B$1&amp;"!AB:AB"),AB229,INDIRECT($B$1&amp;"!A:A"),$A$226),"")</f>
        <v>0</v>
      </c>
      <c r="AD229" s="277">
        <f ca="1">IFERROR(COUNTIFS(INDIRECT($B$1&amp;"!E:E"),2,INDIRECT($B$1&amp;"!AB:AB"),AB229,INDIRECT($B$1&amp;"!A:A"),$A$226),"")</f>
        <v>0</v>
      </c>
      <c r="AE229" s="346">
        <f ca="1" t="shared" si="321"/>
        <v>0</v>
      </c>
      <c r="AF229" s="347" t="s">
        <v>153</v>
      </c>
      <c r="AG229" s="381">
        <f ca="1">IFERROR(COUNTIFS(INDIRECT($B$1&amp;"!E:E"),1,INDIRECT($B$1&amp;"!AF:AF"),AF229,INDIRECT($B$1&amp;"!A:A"),$A$226),"")</f>
        <v>0</v>
      </c>
      <c r="AH229" s="381">
        <f ca="1">IFERROR(COUNTIFS(INDIRECT($B$1&amp;"!E:E"),2,INDIRECT($B$1&amp;"!AF:AF"),AF229,INDIRECT($B$1&amp;"!A:A"),$A$226),"")</f>
        <v>0</v>
      </c>
      <c r="AI229" s="409">
        <f ca="1" t="shared" si="322"/>
        <v>0</v>
      </c>
    </row>
    <row r="230" ht="15.75" spans="1:35">
      <c r="A230" s="361"/>
      <c r="B230" s="349" t="s">
        <v>359</v>
      </c>
      <c r="C230" s="336">
        <f ca="1">IFERROR(COUNTIFS(INDIRECT($B$1&amp;"!A:A"),A226,INDIRECT($B$1&amp;"!E:E"),"2"),"")</f>
        <v>0</v>
      </c>
      <c r="D230" s="350" t="s">
        <v>347</v>
      </c>
      <c r="E230" s="277">
        <f ca="1" t="shared" ref="E230:J230" si="323">SUM(E226:E229)</f>
        <v>0</v>
      </c>
      <c r="F230" s="277">
        <f ca="1" t="shared" si="323"/>
        <v>0</v>
      </c>
      <c r="G230" s="346">
        <f ca="1" t="shared" si="315"/>
        <v>0</v>
      </c>
      <c r="H230" s="351" t="s">
        <v>347</v>
      </c>
      <c r="I230" s="278">
        <f ca="1" t="shared" si="323"/>
        <v>0</v>
      </c>
      <c r="J230" s="278">
        <f ca="1" t="shared" si="323"/>
        <v>0</v>
      </c>
      <c r="K230" s="409">
        <f ca="1" t="shared" si="316"/>
        <v>0</v>
      </c>
      <c r="L230" s="350" t="s">
        <v>347</v>
      </c>
      <c r="M230" s="277">
        <f ca="1" t="shared" ref="M230:R230" si="324">SUM(M226:M229)</f>
        <v>0</v>
      </c>
      <c r="N230" s="277">
        <f ca="1" t="shared" si="324"/>
        <v>0</v>
      </c>
      <c r="O230" s="346">
        <f ca="1" t="shared" si="317"/>
        <v>0</v>
      </c>
      <c r="P230" s="351" t="s">
        <v>347</v>
      </c>
      <c r="Q230" s="278">
        <f ca="1" t="shared" si="324"/>
        <v>0</v>
      </c>
      <c r="R230" s="278">
        <f ca="1" t="shared" si="324"/>
        <v>0</v>
      </c>
      <c r="S230" s="409">
        <f ca="1" t="shared" si="318"/>
        <v>0</v>
      </c>
      <c r="T230" s="350" t="s">
        <v>347</v>
      </c>
      <c r="U230" s="277">
        <f ca="1" t="shared" ref="U230:Z230" si="325">SUM(U226:U229)</f>
        <v>0</v>
      </c>
      <c r="V230" s="277">
        <f ca="1" t="shared" si="325"/>
        <v>0</v>
      </c>
      <c r="W230" s="346">
        <f ca="1" t="shared" si="319"/>
        <v>0</v>
      </c>
      <c r="X230" s="351" t="s">
        <v>347</v>
      </c>
      <c r="Y230" s="278">
        <f ca="1" t="shared" si="325"/>
        <v>0</v>
      </c>
      <c r="Z230" s="278">
        <f ca="1" t="shared" si="325"/>
        <v>0</v>
      </c>
      <c r="AA230" s="409">
        <f ca="1" t="shared" si="320"/>
        <v>0</v>
      </c>
      <c r="AB230" s="350" t="s">
        <v>347</v>
      </c>
      <c r="AC230" s="277">
        <f ca="1" t="shared" ref="AC230:AH230" si="326">SUM(AC226:AC229)</f>
        <v>0</v>
      </c>
      <c r="AD230" s="277">
        <f ca="1" t="shared" si="326"/>
        <v>0</v>
      </c>
      <c r="AE230" s="346">
        <f ca="1" t="shared" si="321"/>
        <v>0</v>
      </c>
      <c r="AF230" s="351" t="s">
        <v>347</v>
      </c>
      <c r="AG230" s="278">
        <f ca="1" t="shared" si="326"/>
        <v>0</v>
      </c>
      <c r="AH230" s="278">
        <f ca="1" t="shared" si="326"/>
        <v>0</v>
      </c>
      <c r="AI230" s="409">
        <f ca="1" t="shared" si="322"/>
        <v>0</v>
      </c>
    </row>
    <row r="231" ht="15.75" spans="1:35">
      <c r="A231" s="362"/>
      <c r="B231" s="353"/>
      <c r="C231" s="336"/>
      <c r="D231" s="354" t="s">
        <v>348</v>
      </c>
      <c r="E231" s="355">
        <f ca="1">IFERROR(IF(SUM(E226:E229)=0,0,E229/SUM(E226:E229)),"")</f>
        <v>0</v>
      </c>
      <c r="F231" s="355">
        <f ca="1">IFERROR(IF(SUM(F226:F229)=0,0,F229/SUM(F226:F229)),"")</f>
        <v>0</v>
      </c>
      <c r="G231" s="356">
        <f ca="1">IFERROR(SUM(E229:F229)/SUM(E226:F229),0)</f>
        <v>0</v>
      </c>
      <c r="H231" s="357" t="s">
        <v>337</v>
      </c>
      <c r="I231" s="410">
        <f ca="1" t="shared" ref="I231:N231" si="327">IFERROR(IF(SUM(I226:I229)=0,0,SUM(I226:I227)/SUM(I226:I229)),"")</f>
        <v>0</v>
      </c>
      <c r="J231" s="410">
        <f ca="1" t="shared" si="327"/>
        <v>0</v>
      </c>
      <c r="K231" s="411">
        <f ca="1">IFERROR(SUM(I226:J227)/SUM(I226:J229),0)</f>
        <v>0</v>
      </c>
      <c r="L231" s="354" t="s">
        <v>337</v>
      </c>
      <c r="M231" s="355">
        <f ca="1" t="shared" si="327"/>
        <v>0</v>
      </c>
      <c r="N231" s="355">
        <f ca="1" t="shared" si="327"/>
        <v>0</v>
      </c>
      <c r="O231" s="356">
        <f ca="1">IFERROR(SUM(M226:N227)/SUM(M226:N229),0)</f>
        <v>0</v>
      </c>
      <c r="P231" s="357" t="s">
        <v>337</v>
      </c>
      <c r="Q231" s="410">
        <f ca="1" t="shared" ref="Q231:V231" si="328">IFERROR(IF(SUM(Q226:Q229)=0,0,SUM(Q226:Q227)/SUM(Q226:Q229)),"")</f>
        <v>0</v>
      </c>
      <c r="R231" s="410">
        <f ca="1" t="shared" si="328"/>
        <v>0</v>
      </c>
      <c r="S231" s="411">
        <f ca="1">IFERROR(SUM(Q226:R227)/SUM(Q226:R229),0)</f>
        <v>0</v>
      </c>
      <c r="T231" s="354" t="s">
        <v>337</v>
      </c>
      <c r="U231" s="355">
        <f ca="1" t="shared" si="328"/>
        <v>0</v>
      </c>
      <c r="V231" s="355">
        <f ca="1" t="shared" si="328"/>
        <v>0</v>
      </c>
      <c r="W231" s="356">
        <f ca="1">IFERROR(SUM(U226:V227)/SUM(U226:V229),0)</f>
        <v>0</v>
      </c>
      <c r="X231" s="357" t="s">
        <v>337</v>
      </c>
      <c r="Y231" s="410">
        <f ca="1" t="shared" ref="Y231:AD231" si="329">IFERROR(IF(SUM(Y226:Y229)=0,0,SUM(Y226:Y227)/SUM(Y226:Y229)),"")</f>
        <v>0</v>
      </c>
      <c r="Z231" s="410">
        <f ca="1" t="shared" si="329"/>
        <v>0</v>
      </c>
      <c r="AA231" s="411">
        <f ca="1">IFERROR(SUM(Y226:Z227)/SUM(Y226:Z229),0)</f>
        <v>0</v>
      </c>
      <c r="AB231" s="354" t="s">
        <v>337</v>
      </c>
      <c r="AC231" s="355">
        <f ca="1" t="shared" si="329"/>
        <v>0</v>
      </c>
      <c r="AD231" s="355">
        <f ca="1" t="shared" si="329"/>
        <v>0</v>
      </c>
      <c r="AE231" s="356">
        <f ca="1">IFERROR(SUM(AC226:AD227)/SUM(AC226:AD229),0)</f>
        <v>0</v>
      </c>
      <c r="AF231" s="357" t="s">
        <v>337</v>
      </c>
      <c r="AG231" s="410">
        <f ca="1">IFERROR(IF(SUM(AG226:AG229)=0,0,SUM(AG226:AG227)/SUM(AG226:AG229)),"")</f>
        <v>0</v>
      </c>
      <c r="AH231" s="410">
        <f ca="1">IFERROR(IF(SUM(AH226:AH229)=0,0,SUM(AH226:AH227)/SUM(AH226:AH229)),"")</f>
        <v>0</v>
      </c>
      <c r="AI231" s="411">
        <f ca="1">IFERROR(SUM(AG226:AH227)/SUM(AG226:AH229),0)</f>
        <v>0</v>
      </c>
    </row>
    <row r="232" ht="15.75"/>
    <row r="233" ht="15.75" spans="1:35">
      <c r="A233" s="358" t="s">
        <v>349</v>
      </c>
      <c r="B233" s="335" t="s">
        <v>356</v>
      </c>
      <c r="C233" s="336">
        <f ca="1">IFERROR(COUNTIFS(INDIRECT($B$1&amp;"!A:A"),A235,INDIRECT($B$1&amp;"!E:E"),"&lt;&gt;"),"")</f>
        <v>0</v>
      </c>
      <c r="D233" s="337" t="s">
        <v>317</v>
      </c>
      <c r="E233" s="337"/>
      <c r="F233" s="337"/>
      <c r="G233" s="338"/>
      <c r="H233" s="339" t="s">
        <v>302</v>
      </c>
      <c r="I233" s="405"/>
      <c r="J233" s="405"/>
      <c r="K233" s="343"/>
      <c r="L233" s="406" t="s">
        <v>303</v>
      </c>
      <c r="M233" s="337"/>
      <c r="N233" s="337"/>
      <c r="O233" s="338"/>
      <c r="P233" s="339" t="s">
        <v>357</v>
      </c>
      <c r="Q233" s="405"/>
      <c r="R233" s="405"/>
      <c r="S233" s="343"/>
      <c r="T233" s="406" t="s">
        <v>342</v>
      </c>
      <c r="U233" s="337"/>
      <c r="V233" s="337"/>
      <c r="W233" s="338"/>
      <c r="X233" s="339" t="s">
        <v>313</v>
      </c>
      <c r="Y233" s="405"/>
      <c r="Z233" s="405"/>
      <c r="AA233" s="343"/>
      <c r="AB233" s="406" t="s">
        <v>343</v>
      </c>
      <c r="AC233" s="337"/>
      <c r="AD233" s="337"/>
      <c r="AE233" s="338"/>
      <c r="AF233" s="339" t="s">
        <v>333</v>
      </c>
      <c r="AG233" s="405"/>
      <c r="AH233" s="405"/>
      <c r="AI233" s="343"/>
    </row>
    <row r="234" ht="15.75" spans="1:35">
      <c r="A234" s="359"/>
      <c r="B234" s="335"/>
      <c r="C234" s="336"/>
      <c r="D234" s="338" t="s">
        <v>21</v>
      </c>
      <c r="E234" s="341" t="s">
        <v>344</v>
      </c>
      <c r="F234" s="341" t="s">
        <v>345</v>
      </c>
      <c r="G234" s="342" t="s">
        <v>346</v>
      </c>
      <c r="H234" s="343" t="s">
        <v>21</v>
      </c>
      <c r="I234" s="407" t="s">
        <v>344</v>
      </c>
      <c r="J234" s="407" t="s">
        <v>345</v>
      </c>
      <c r="K234" s="408" t="s">
        <v>346</v>
      </c>
      <c r="L234" s="338" t="s">
        <v>21</v>
      </c>
      <c r="M234" s="341" t="s">
        <v>344</v>
      </c>
      <c r="N234" s="341" t="s">
        <v>345</v>
      </c>
      <c r="O234" s="342" t="s">
        <v>346</v>
      </c>
      <c r="P234" s="343" t="s">
        <v>21</v>
      </c>
      <c r="Q234" s="407" t="s">
        <v>344</v>
      </c>
      <c r="R234" s="407" t="s">
        <v>345</v>
      </c>
      <c r="S234" s="408" t="s">
        <v>346</v>
      </c>
      <c r="T234" s="338" t="s">
        <v>21</v>
      </c>
      <c r="U234" s="341" t="s">
        <v>344</v>
      </c>
      <c r="V234" s="341" t="s">
        <v>345</v>
      </c>
      <c r="W234" s="342" t="s">
        <v>346</v>
      </c>
      <c r="X234" s="343" t="s">
        <v>21</v>
      </c>
      <c r="Y234" s="407" t="s">
        <v>344</v>
      </c>
      <c r="Z234" s="407" t="s">
        <v>345</v>
      </c>
      <c r="AA234" s="408" t="s">
        <v>346</v>
      </c>
      <c r="AB234" s="338" t="s">
        <v>21</v>
      </c>
      <c r="AC234" s="341" t="s">
        <v>344</v>
      </c>
      <c r="AD234" s="341" t="s">
        <v>345</v>
      </c>
      <c r="AE234" s="342" t="s">
        <v>346</v>
      </c>
      <c r="AF234" s="343" t="s">
        <v>21</v>
      </c>
      <c r="AG234" s="407" t="s">
        <v>344</v>
      </c>
      <c r="AH234" s="407" t="s">
        <v>345</v>
      </c>
      <c r="AI234" s="408" t="s">
        <v>346</v>
      </c>
    </row>
    <row r="235" ht="15.75" spans="1:35">
      <c r="A235" s="360" t="str">
        <f>VLOOKUP($B$1,{"一年级",1;"二年级",2;"三年级",3;"四年级",4;"五年级",5;"六年级",6},2,0)&amp;"22"</f>
        <v>122</v>
      </c>
      <c r="B235" s="335"/>
      <c r="C235" s="336"/>
      <c r="D235" s="345" t="s">
        <v>41</v>
      </c>
      <c r="E235" s="277">
        <f ca="1">IFERROR(COUNTIFS(INDIRECT($B$1&amp;"!E:E"),1,INDIRECT($B$1&amp;"!O:O"),D235,INDIRECT($B$1&amp;"!A:A"),$A$235),"")</f>
        <v>0</v>
      </c>
      <c r="F235" s="277">
        <f ca="1">IFERROR(COUNTIFS(INDIRECT($B$1&amp;"!E:E"),2,INDIRECT($B$1&amp;"!O:O"),D235,INDIRECT($B$1&amp;"!A:A"),$A$235),"")</f>
        <v>0</v>
      </c>
      <c r="G235" s="346">
        <f ca="1" t="shared" ref="G235:G239" si="330">IFERROR(SUM(E235:F235),"")</f>
        <v>0</v>
      </c>
      <c r="H235" s="347" t="s">
        <v>31</v>
      </c>
      <c r="I235" s="381">
        <f ca="1">IFERROR(COUNTIFS(INDIRECT($B$1&amp;"!E:E"),1,INDIRECT($B$1&amp;"!R:R"),H235,INDIRECT($B$1&amp;"!A:A"),$A$235),"")</f>
        <v>0</v>
      </c>
      <c r="J235" s="381">
        <f ca="1">IFERROR(COUNTIFS(INDIRECT($B$1&amp;"!E:E"),2,INDIRECT($B$1&amp;"!R:R"),H235,INDIRECT($B$1&amp;"!A:A"),$A$235),"")</f>
        <v>0</v>
      </c>
      <c r="K235" s="409">
        <f ca="1" t="shared" ref="K235:K239" si="331">IFERROR(SUM(I235:J235),"")</f>
        <v>0</v>
      </c>
      <c r="L235" s="345" t="s">
        <v>31</v>
      </c>
      <c r="M235" s="382">
        <f ca="1">IFERROR(COUNTIFS(INDIRECT($B$1&amp;"!E:E"),1,INDIRECT($B$1&amp;"!T:T"),L235,INDIRECT($B$1&amp;"!A:A"),$A$235),"")</f>
        <v>0</v>
      </c>
      <c r="N235" s="382">
        <f ca="1">IFERROR(COUNTIFS(INDIRECT($B$1&amp;"!E:E"),2,INDIRECT($B$1&amp;"!T:T"),L235,INDIRECT($B$1&amp;"!A:A"),$A$235),"")</f>
        <v>0</v>
      </c>
      <c r="O235" s="346">
        <f ca="1" t="shared" ref="O235:O239" si="332">IFERROR(SUM(M235:N235),"")</f>
        <v>0</v>
      </c>
      <c r="P235" s="347" t="s">
        <v>31</v>
      </c>
      <c r="Q235" s="381">
        <f ca="1">IFERROR(COUNTIFS(INDIRECT($B$1&amp;"!E:E"),1,INDIRECT($B$1&amp;"!V:V"),P235,INDIRECT($B$1&amp;"!A:A"),$A$235),"")</f>
        <v>0</v>
      </c>
      <c r="R235" s="381">
        <f ca="1">IFERROR(COUNTIFS(INDIRECT($B$1&amp;"!E:E"),2,INDIRECT($B$1&amp;"!V:V"),P235,INDIRECT($B$1&amp;"!A:A"),$A$235),"")</f>
        <v>0</v>
      </c>
      <c r="S235" s="409">
        <f ca="1" t="shared" ref="S235:S239" si="333">IFERROR(SUM(Q235:R235),"")</f>
        <v>0</v>
      </c>
      <c r="T235" s="345" t="s">
        <v>31</v>
      </c>
      <c r="U235" s="382">
        <f ca="1">IFERROR(COUNTIFS(INDIRECT($B$1&amp;"!E:E"),1,INDIRECT($B$1&amp;"!X:X"),T235,INDIRECT($B$1&amp;"!A:A"),$A$235),"")</f>
        <v>0</v>
      </c>
      <c r="V235" s="382">
        <f ca="1">IFERROR(COUNTIFS(INDIRECT($B$1&amp;"!E:E"),2,INDIRECT($B$1&amp;"!X:X"),T235,INDIRECT($B$1&amp;"!A:A"),$A$235),"")</f>
        <v>0</v>
      </c>
      <c r="W235" s="346">
        <f ca="1" t="shared" ref="W235:W239" si="334">IFERROR(SUM(U235:V235),"")</f>
        <v>0</v>
      </c>
      <c r="X235" s="347" t="s">
        <v>31</v>
      </c>
      <c r="Y235" s="381">
        <f ca="1">IFERROR(COUNTIFS(INDIRECT($B$1&amp;"!E:E"),1,INDIRECT($B$1&amp;"!Z:Z"),X235,INDIRECT($B$1&amp;"!A:A"),$A$235),"")</f>
        <v>0</v>
      </c>
      <c r="Z235" s="381">
        <f ca="1">IFERROR(COUNTIFS(INDIRECT($B$1&amp;"!E:E"),2,INDIRECT($B$1&amp;"!Z:Z"),X235,INDIRECT($B$1&amp;"!A:A"),$A$235),"")</f>
        <v>0</v>
      </c>
      <c r="AA235" s="409">
        <f ca="1" t="shared" ref="AA235:AA239" si="335">IFERROR(SUM(Y235:Z235),"")</f>
        <v>0</v>
      </c>
      <c r="AB235" s="345" t="s">
        <v>31</v>
      </c>
      <c r="AC235" s="277">
        <f ca="1">IFERROR(COUNTIFS(INDIRECT($B$1&amp;"!E:E"),1,INDIRECT($B$1&amp;"!AB:AB"),AB235,INDIRECT($B$1&amp;"!A:A"),$A$235),"")</f>
        <v>0</v>
      </c>
      <c r="AD235" s="277">
        <f ca="1">IFERROR(COUNTIFS(INDIRECT($B$1&amp;"!E:E"),2,INDIRECT($B$1&amp;"!AB:AB"),AB235,INDIRECT($B$1&amp;"!A:A"),$A$235),"")</f>
        <v>0</v>
      </c>
      <c r="AE235" s="346">
        <f ca="1" t="shared" ref="AE235:AE239" si="336">IFERROR(SUM(AC235:AD235),"")</f>
        <v>0</v>
      </c>
      <c r="AF235" s="347" t="s">
        <v>31</v>
      </c>
      <c r="AG235" s="381">
        <f ca="1">IFERROR(COUNTIFS(INDIRECT($B$1&amp;"!E:E"),1,INDIRECT($B$1&amp;"!AF:AF"),AF235,INDIRECT($B$1&amp;"!A:A"),$A$235),"")</f>
        <v>0</v>
      </c>
      <c r="AH235" s="381">
        <f ca="1">IFERROR(COUNTIFS(INDIRECT($B$1&amp;"!E:E"),2,INDIRECT($B$1&amp;"!AF:AF"),AF235,INDIRECT($B$1&amp;"!A:A"),$A$235),"")</f>
        <v>0</v>
      </c>
      <c r="AI235" s="409">
        <f ca="1" t="shared" ref="AI235:AI239" si="337">IFERROR(SUM(AG235:AH235),"")</f>
        <v>0</v>
      </c>
    </row>
    <row r="236" ht="15.75" spans="1:35">
      <c r="A236" s="361"/>
      <c r="B236" s="335"/>
      <c r="C236" s="336"/>
      <c r="D236" s="345" t="s">
        <v>65</v>
      </c>
      <c r="E236" s="277">
        <f ca="1">IFERROR(COUNTIFS(INDIRECT($B$1&amp;"!E:E"),1,INDIRECT($B$1&amp;"!O:O"),D236,INDIRECT($B$1&amp;"!A:A"),$A$235),"")</f>
        <v>0</v>
      </c>
      <c r="F236" s="277">
        <f ca="1">IFERROR(COUNTIFS(INDIRECT($B$1&amp;"!E:E"),2,INDIRECT($B$1&amp;"!O:O"),D236,INDIRECT($B$1&amp;"!A:A"),$A$235),"")</f>
        <v>0</v>
      </c>
      <c r="G236" s="346">
        <f ca="1" t="shared" si="330"/>
        <v>0</v>
      </c>
      <c r="H236" s="347" t="s">
        <v>68</v>
      </c>
      <c r="I236" s="381">
        <f ca="1">IFERROR(COUNTIFS(INDIRECT($B$1&amp;"!E:E"),1,INDIRECT($B$1&amp;"!R:R"),H236,INDIRECT($B$1&amp;"!A:A"),$A$235),"")</f>
        <v>0</v>
      </c>
      <c r="J236" s="381">
        <f ca="1">IFERROR(COUNTIFS(INDIRECT($B$1&amp;"!E:E"),2,INDIRECT($B$1&amp;"!R:R"),H236,INDIRECT($B$1&amp;"!A:A"),$A$235),"")</f>
        <v>0</v>
      </c>
      <c r="K236" s="409">
        <f ca="1" t="shared" si="331"/>
        <v>0</v>
      </c>
      <c r="L236" s="345" t="s">
        <v>68</v>
      </c>
      <c r="M236" s="382">
        <f ca="1">IFERROR(COUNTIFS(INDIRECT($B$1&amp;"!E:E"),1,INDIRECT($B$1&amp;"!T:T"),L236,INDIRECT($B$1&amp;"!A:A"),$A$235),"")</f>
        <v>0</v>
      </c>
      <c r="N236" s="382">
        <f ca="1">IFERROR(COUNTIFS(INDIRECT($B$1&amp;"!E:E"),2,INDIRECT($B$1&amp;"!T:T"),L236,INDIRECT($B$1&amp;"!A:A"),$A$235),"")</f>
        <v>0</v>
      </c>
      <c r="O236" s="346">
        <f ca="1" t="shared" si="332"/>
        <v>0</v>
      </c>
      <c r="P236" s="347" t="s">
        <v>68</v>
      </c>
      <c r="Q236" s="381">
        <f ca="1">IFERROR(COUNTIFS(INDIRECT($B$1&amp;"!E:E"),1,INDIRECT($B$1&amp;"!V:V"),P236,INDIRECT($B$1&amp;"!A:A"),$A$235),"")</f>
        <v>0</v>
      </c>
      <c r="R236" s="381">
        <f ca="1">IFERROR(COUNTIFS(INDIRECT($B$1&amp;"!E:E"),2,INDIRECT($B$1&amp;"!V:V"),P236,INDIRECT($B$1&amp;"!A:A"),$A$235),"")</f>
        <v>0</v>
      </c>
      <c r="S236" s="409">
        <f ca="1" t="shared" si="333"/>
        <v>0</v>
      </c>
      <c r="T236" s="345" t="s">
        <v>68</v>
      </c>
      <c r="U236" s="382">
        <f ca="1">IFERROR(COUNTIFS(INDIRECT($B$1&amp;"!E:E"),1,INDIRECT($B$1&amp;"!X:X"),T236,INDIRECT($B$1&amp;"!A:A"),$A$235),"")</f>
        <v>0</v>
      </c>
      <c r="V236" s="382">
        <f ca="1">IFERROR(COUNTIFS(INDIRECT($B$1&amp;"!E:E"),2,INDIRECT($B$1&amp;"!X:X"),T236,INDIRECT($B$1&amp;"!A:A"),$A$235),"")</f>
        <v>0</v>
      </c>
      <c r="W236" s="346">
        <f ca="1" t="shared" si="334"/>
        <v>0</v>
      </c>
      <c r="X236" s="347" t="s">
        <v>68</v>
      </c>
      <c r="Y236" s="381">
        <f ca="1">IFERROR(COUNTIFS(INDIRECT($B$1&amp;"!E:E"),1,INDIRECT($B$1&amp;"!Z:Z"),X236,INDIRECT($B$1&amp;"!A:A"),$A$235),"")</f>
        <v>0</v>
      </c>
      <c r="Z236" s="381">
        <f ca="1">IFERROR(COUNTIFS(INDIRECT($B$1&amp;"!E:E"),2,INDIRECT($B$1&amp;"!Z:Z"),X236,INDIRECT($B$1&amp;"!A:A"),$A$235),"")</f>
        <v>0</v>
      </c>
      <c r="AA236" s="409">
        <f ca="1" t="shared" si="335"/>
        <v>0</v>
      </c>
      <c r="AB236" s="345" t="s">
        <v>68</v>
      </c>
      <c r="AC236" s="277">
        <f ca="1">IFERROR(COUNTIFS(INDIRECT($B$1&amp;"!E:E"),1,INDIRECT($B$1&amp;"!AB:AB"),AB236,INDIRECT($B$1&amp;"!A:A"),$A$235),"")</f>
        <v>0</v>
      </c>
      <c r="AD236" s="277">
        <f ca="1">IFERROR(COUNTIFS(INDIRECT($B$1&amp;"!E:E"),2,INDIRECT($B$1&amp;"!AB:AB"),AB236,INDIRECT($B$1&amp;"!A:A"),$A$235),"")</f>
        <v>0</v>
      </c>
      <c r="AE236" s="346">
        <f ca="1" t="shared" si="336"/>
        <v>0</v>
      </c>
      <c r="AF236" s="347" t="s">
        <v>68</v>
      </c>
      <c r="AG236" s="381">
        <f ca="1">IFERROR(COUNTIFS(INDIRECT($B$1&amp;"!E:E"),1,INDIRECT($B$1&amp;"!AF:AF"),AF236,INDIRECT($B$1&amp;"!A:A"),$A$235),"")</f>
        <v>0</v>
      </c>
      <c r="AH236" s="381">
        <f ca="1">IFERROR(COUNTIFS(INDIRECT($B$1&amp;"!E:E"),2,INDIRECT($B$1&amp;"!AF:AF"),AF236,INDIRECT($B$1&amp;"!A:A"),$A$235),"")</f>
        <v>0</v>
      </c>
      <c r="AI236" s="409">
        <f ca="1" t="shared" si="337"/>
        <v>0</v>
      </c>
    </row>
    <row r="237" ht="15.75" spans="1:35">
      <c r="A237" s="361"/>
      <c r="B237" s="349" t="s">
        <v>358</v>
      </c>
      <c r="C237" s="336">
        <f ca="1">IFERROR(COUNTIFS(INDIRECT($B$1&amp;"!A:A"),A235,INDIRECT($B$1&amp;"!E:E"),"1"),"")</f>
        <v>0</v>
      </c>
      <c r="D237" s="345" t="s">
        <v>53</v>
      </c>
      <c r="E237" s="277">
        <f ca="1">IFERROR(COUNTIFS(INDIRECT($B$1&amp;"!E:E"),1,INDIRECT($B$1&amp;"!O:O"),D237,INDIRECT($B$1&amp;"!A:A"),$A$235),"")</f>
        <v>0</v>
      </c>
      <c r="F237" s="277">
        <f ca="1">IFERROR(COUNTIFS(INDIRECT($B$1&amp;"!E:E"),2,INDIRECT($B$1&amp;"!O:O"),D237,INDIRECT($B$1&amp;"!A:A"),$A$235),"")</f>
        <v>0</v>
      </c>
      <c r="G237" s="346">
        <f ca="1" t="shared" si="330"/>
        <v>0</v>
      </c>
      <c r="H237" s="347" t="s">
        <v>86</v>
      </c>
      <c r="I237" s="381">
        <f ca="1">IFERROR(COUNTIFS(INDIRECT($B$1&amp;"!E:E"),1,INDIRECT($B$1&amp;"!R:R"),H237,INDIRECT($B$1&amp;"!A:A"),$A$235),"")</f>
        <v>0</v>
      </c>
      <c r="J237" s="381">
        <f ca="1">IFERROR(COUNTIFS(INDIRECT($B$1&amp;"!E:E"),2,INDIRECT($B$1&amp;"!R:R"),H237,INDIRECT($B$1&amp;"!A:A"),$A$235),"")</f>
        <v>0</v>
      </c>
      <c r="K237" s="409">
        <f ca="1" t="shared" si="331"/>
        <v>0</v>
      </c>
      <c r="L237" s="345" t="s">
        <v>86</v>
      </c>
      <c r="M237" s="382">
        <f ca="1">IFERROR(COUNTIFS(INDIRECT($B$1&amp;"!E:E"),1,INDIRECT($B$1&amp;"!T:T"),L237,INDIRECT($B$1&amp;"!A:A"),$A$235),"")</f>
        <v>0</v>
      </c>
      <c r="N237" s="382">
        <f ca="1">IFERROR(COUNTIFS(INDIRECT($B$1&amp;"!E:E"),2,INDIRECT($B$1&amp;"!T:T"),L237,INDIRECT($B$1&amp;"!A:A"),$A$235),"")</f>
        <v>0</v>
      </c>
      <c r="O237" s="346">
        <f ca="1" t="shared" si="332"/>
        <v>0</v>
      </c>
      <c r="P237" s="347" t="s">
        <v>86</v>
      </c>
      <c r="Q237" s="381">
        <f ca="1">IFERROR(COUNTIFS(INDIRECT($B$1&amp;"!E:E"),1,INDIRECT($B$1&amp;"!V:V"),P237,INDIRECT($B$1&amp;"!A:A"),$A$235),"")</f>
        <v>0</v>
      </c>
      <c r="R237" s="381">
        <f ca="1">IFERROR(COUNTIFS(INDIRECT($B$1&amp;"!E:E"),2,INDIRECT($B$1&amp;"!V:V"),P237,INDIRECT($B$1&amp;"!A:A"),$A$235),"")</f>
        <v>0</v>
      </c>
      <c r="S237" s="409">
        <f ca="1" t="shared" si="333"/>
        <v>0</v>
      </c>
      <c r="T237" s="345" t="s">
        <v>86</v>
      </c>
      <c r="U237" s="382">
        <f ca="1">IFERROR(COUNTIFS(INDIRECT($B$1&amp;"!E:E"),1,INDIRECT($B$1&amp;"!X:X"),T237,INDIRECT($B$1&amp;"!A:A"),$A$235),"")</f>
        <v>0</v>
      </c>
      <c r="V237" s="382">
        <f ca="1">IFERROR(COUNTIFS(INDIRECT($B$1&amp;"!E:E"),2,INDIRECT($B$1&amp;"!X:X"),T237,INDIRECT($B$1&amp;"!A:A"),$A$235),"")</f>
        <v>0</v>
      </c>
      <c r="W237" s="346">
        <f ca="1" t="shared" si="334"/>
        <v>0</v>
      </c>
      <c r="X237" s="347" t="s">
        <v>86</v>
      </c>
      <c r="Y237" s="381">
        <f ca="1">IFERROR(COUNTIFS(INDIRECT($B$1&amp;"!E:E"),1,INDIRECT($B$1&amp;"!Z:Z"),X237,INDIRECT($B$1&amp;"!A:A"),$A$235),"")</f>
        <v>0</v>
      </c>
      <c r="Z237" s="381">
        <f ca="1">IFERROR(COUNTIFS(INDIRECT($B$1&amp;"!E:E"),2,INDIRECT($B$1&amp;"!Z:Z"),X237,INDIRECT($B$1&amp;"!A:A"),$A$235),"")</f>
        <v>0</v>
      </c>
      <c r="AA237" s="409">
        <f ca="1" t="shared" si="335"/>
        <v>0</v>
      </c>
      <c r="AB237" s="345" t="s">
        <v>86</v>
      </c>
      <c r="AC237" s="277">
        <f ca="1">IFERROR(COUNTIFS(INDIRECT($B$1&amp;"!E:E"),1,INDIRECT($B$1&amp;"!AB:AB"),AB237,INDIRECT($B$1&amp;"!A:A"),$A$235),"")</f>
        <v>0</v>
      </c>
      <c r="AD237" s="277">
        <f ca="1">IFERROR(COUNTIFS(INDIRECT($B$1&amp;"!E:E"),2,INDIRECT($B$1&amp;"!AB:AB"),AB237,INDIRECT($B$1&amp;"!A:A"),$A$235),"")</f>
        <v>0</v>
      </c>
      <c r="AE237" s="346">
        <f ca="1" t="shared" si="336"/>
        <v>0</v>
      </c>
      <c r="AF237" s="347" t="s">
        <v>86</v>
      </c>
      <c r="AG237" s="381">
        <f ca="1">IFERROR(COUNTIFS(INDIRECT($B$1&amp;"!E:E"),1,INDIRECT($B$1&amp;"!AF:AF"),AF237,INDIRECT($B$1&amp;"!A:A"),$A$235),"")</f>
        <v>0</v>
      </c>
      <c r="AH237" s="381">
        <f ca="1">IFERROR(COUNTIFS(INDIRECT($B$1&amp;"!E:E"),2,INDIRECT($B$1&amp;"!AF:AF"),AF237,INDIRECT($B$1&amp;"!A:A"),$A$235),"")</f>
        <v>0</v>
      </c>
      <c r="AI237" s="409">
        <f ca="1" t="shared" si="337"/>
        <v>0</v>
      </c>
    </row>
    <row r="238" ht="15.75" spans="1:35">
      <c r="A238" s="361"/>
      <c r="B238" s="349"/>
      <c r="C238" s="336"/>
      <c r="D238" s="345" t="s">
        <v>76</v>
      </c>
      <c r="E238" s="277">
        <f ca="1">IFERROR(COUNTIFS(INDIRECT($B$1&amp;"!E:E"),1,INDIRECT($B$1&amp;"!O:O"),D238,INDIRECT($B$1&amp;"!A:A"),$A$235),"")</f>
        <v>0</v>
      </c>
      <c r="F238" s="277">
        <f ca="1">IFERROR(COUNTIFS(INDIRECT($B$1&amp;"!E:E"),2,INDIRECT($B$1&amp;"!O:O"),D238,INDIRECT($B$1&amp;"!A:A"),$A$235),"")</f>
        <v>0</v>
      </c>
      <c r="G238" s="346">
        <f ca="1" t="shared" si="330"/>
        <v>0</v>
      </c>
      <c r="H238" s="347" t="s">
        <v>153</v>
      </c>
      <c r="I238" s="381">
        <f ca="1">IFERROR(COUNTIFS(INDIRECT($B$1&amp;"!E:E"),1,INDIRECT($B$1&amp;"!R:R"),H238,INDIRECT($B$1&amp;"!A:A"),$A$235),"")</f>
        <v>0</v>
      </c>
      <c r="J238" s="381">
        <f ca="1">IFERROR(COUNTIFS(INDIRECT($B$1&amp;"!E:E"),2,INDIRECT($B$1&amp;"!R:R"),H238,INDIRECT($B$1&amp;"!A:A"),$A$235),"")</f>
        <v>0</v>
      </c>
      <c r="K238" s="409">
        <f ca="1" t="shared" si="331"/>
        <v>0</v>
      </c>
      <c r="L238" s="345" t="s">
        <v>153</v>
      </c>
      <c r="M238" s="382">
        <f ca="1">IFERROR(COUNTIFS(INDIRECT($B$1&amp;"!E:E"),1,INDIRECT($B$1&amp;"!T:T"),L238,INDIRECT($B$1&amp;"!A:A"),$A$235),"")</f>
        <v>0</v>
      </c>
      <c r="N238" s="382">
        <f ca="1">IFERROR(COUNTIFS(INDIRECT($B$1&amp;"!E:E"),2,INDIRECT($B$1&amp;"!T:T"),L238,INDIRECT($B$1&amp;"!A:A"),$A$235),"")</f>
        <v>0</v>
      </c>
      <c r="O238" s="346">
        <f ca="1" t="shared" si="332"/>
        <v>0</v>
      </c>
      <c r="P238" s="347" t="s">
        <v>153</v>
      </c>
      <c r="Q238" s="381">
        <f ca="1">IFERROR(COUNTIFS(INDIRECT($B$1&amp;"!E:E"),1,INDIRECT($B$1&amp;"!V:V"),P238,INDIRECT($B$1&amp;"!A:A"),$A$235),"")</f>
        <v>0</v>
      </c>
      <c r="R238" s="381">
        <f ca="1">IFERROR(COUNTIFS(INDIRECT($B$1&amp;"!E:E"),2,INDIRECT($B$1&amp;"!V:V"),P238,INDIRECT($B$1&amp;"!A:A"),$A$235),"")</f>
        <v>0</v>
      </c>
      <c r="S238" s="409">
        <f ca="1" t="shared" si="333"/>
        <v>0</v>
      </c>
      <c r="T238" s="345" t="s">
        <v>153</v>
      </c>
      <c r="U238" s="382">
        <f ca="1">IFERROR(COUNTIFS(INDIRECT($B$1&amp;"!E:E"),1,INDIRECT($B$1&amp;"!X:X"),T238,INDIRECT($B$1&amp;"!A:A"),$A$235),"")</f>
        <v>0</v>
      </c>
      <c r="V238" s="382">
        <f ca="1">IFERROR(COUNTIFS(INDIRECT($B$1&amp;"!E:E"),2,INDIRECT($B$1&amp;"!X:X"),T238,INDIRECT($B$1&amp;"!A:A"),$A$235),"")</f>
        <v>0</v>
      </c>
      <c r="W238" s="346">
        <f ca="1" t="shared" si="334"/>
        <v>0</v>
      </c>
      <c r="X238" s="347" t="s">
        <v>153</v>
      </c>
      <c r="Y238" s="381">
        <f ca="1">IFERROR(COUNTIFS(INDIRECT($B$1&amp;"!E:E"),1,INDIRECT($B$1&amp;"!Z:Z"),X238,INDIRECT($B$1&amp;"!A:A"),$A$235),"")</f>
        <v>0</v>
      </c>
      <c r="Z238" s="381">
        <f ca="1">IFERROR(COUNTIFS(INDIRECT($B$1&amp;"!E:E"),2,INDIRECT($B$1&amp;"!Z:Z"),X238,INDIRECT($B$1&amp;"!A:A"),$A$235),"")</f>
        <v>0</v>
      </c>
      <c r="AA238" s="409">
        <f ca="1" t="shared" si="335"/>
        <v>0</v>
      </c>
      <c r="AB238" s="345" t="s">
        <v>153</v>
      </c>
      <c r="AC238" s="277">
        <f ca="1">IFERROR(COUNTIFS(INDIRECT($B$1&amp;"!E:E"),1,INDIRECT($B$1&amp;"!AB:AB"),AB238,INDIRECT($B$1&amp;"!A:A"),$A$235),"")</f>
        <v>0</v>
      </c>
      <c r="AD238" s="277">
        <f ca="1">IFERROR(COUNTIFS(INDIRECT($B$1&amp;"!E:E"),2,INDIRECT($B$1&amp;"!AB:AB"),AB238,INDIRECT($B$1&amp;"!A:A"),$A$235),"")</f>
        <v>0</v>
      </c>
      <c r="AE238" s="346">
        <f ca="1" t="shared" si="336"/>
        <v>0</v>
      </c>
      <c r="AF238" s="347" t="s">
        <v>153</v>
      </c>
      <c r="AG238" s="381">
        <f ca="1">IFERROR(COUNTIFS(INDIRECT($B$1&amp;"!E:E"),1,INDIRECT($B$1&amp;"!AF:AF"),AF238,INDIRECT($B$1&amp;"!A:A"),$A$235),"")</f>
        <v>0</v>
      </c>
      <c r="AH238" s="381">
        <f ca="1">IFERROR(COUNTIFS(INDIRECT($B$1&amp;"!E:E"),2,INDIRECT($B$1&amp;"!AF:AF"),AF238,INDIRECT($B$1&amp;"!A:A"),$A$235),"")</f>
        <v>0</v>
      </c>
      <c r="AI238" s="409">
        <f ca="1" t="shared" si="337"/>
        <v>0</v>
      </c>
    </row>
    <row r="239" ht="15.75" spans="1:35">
      <c r="A239" s="361"/>
      <c r="B239" s="349" t="s">
        <v>359</v>
      </c>
      <c r="C239" s="336">
        <f ca="1">IFERROR(COUNTIFS(INDIRECT($B$1&amp;"!A:A"),A235,INDIRECT($B$1&amp;"!E:E"),"2"),"")</f>
        <v>0</v>
      </c>
      <c r="D239" s="350" t="s">
        <v>347</v>
      </c>
      <c r="E239" s="277">
        <f ca="1" t="shared" ref="E239:J239" si="338">SUM(E235:E238)</f>
        <v>0</v>
      </c>
      <c r="F239" s="277">
        <f ca="1" t="shared" si="338"/>
        <v>0</v>
      </c>
      <c r="G239" s="346">
        <f ca="1" t="shared" si="330"/>
        <v>0</v>
      </c>
      <c r="H239" s="351" t="s">
        <v>347</v>
      </c>
      <c r="I239" s="278">
        <f ca="1" t="shared" si="338"/>
        <v>0</v>
      </c>
      <c r="J239" s="278">
        <f ca="1" t="shared" si="338"/>
        <v>0</v>
      </c>
      <c r="K239" s="409">
        <f ca="1" t="shared" si="331"/>
        <v>0</v>
      </c>
      <c r="L239" s="350" t="s">
        <v>347</v>
      </c>
      <c r="M239" s="277">
        <f ca="1" t="shared" ref="M239:R239" si="339">SUM(M235:M238)</f>
        <v>0</v>
      </c>
      <c r="N239" s="277">
        <f ca="1" t="shared" si="339"/>
        <v>0</v>
      </c>
      <c r="O239" s="346">
        <f ca="1" t="shared" si="332"/>
        <v>0</v>
      </c>
      <c r="P239" s="351" t="s">
        <v>347</v>
      </c>
      <c r="Q239" s="278">
        <f ca="1" t="shared" si="339"/>
        <v>0</v>
      </c>
      <c r="R239" s="278">
        <f ca="1" t="shared" si="339"/>
        <v>0</v>
      </c>
      <c r="S239" s="409">
        <f ca="1" t="shared" si="333"/>
        <v>0</v>
      </c>
      <c r="T239" s="350" t="s">
        <v>347</v>
      </c>
      <c r="U239" s="277">
        <f ca="1" t="shared" ref="U239:Z239" si="340">SUM(U235:U238)</f>
        <v>0</v>
      </c>
      <c r="V239" s="277">
        <f ca="1" t="shared" si="340"/>
        <v>0</v>
      </c>
      <c r="W239" s="346">
        <f ca="1" t="shared" si="334"/>
        <v>0</v>
      </c>
      <c r="X239" s="351" t="s">
        <v>347</v>
      </c>
      <c r="Y239" s="278">
        <f ca="1" t="shared" si="340"/>
        <v>0</v>
      </c>
      <c r="Z239" s="278">
        <f ca="1" t="shared" si="340"/>
        <v>0</v>
      </c>
      <c r="AA239" s="409">
        <f ca="1" t="shared" si="335"/>
        <v>0</v>
      </c>
      <c r="AB239" s="350" t="s">
        <v>347</v>
      </c>
      <c r="AC239" s="277">
        <f ca="1" t="shared" ref="AC239:AH239" si="341">SUM(AC235:AC238)</f>
        <v>0</v>
      </c>
      <c r="AD239" s="277">
        <f ca="1" t="shared" si="341"/>
        <v>0</v>
      </c>
      <c r="AE239" s="346">
        <f ca="1" t="shared" si="336"/>
        <v>0</v>
      </c>
      <c r="AF239" s="351" t="s">
        <v>347</v>
      </c>
      <c r="AG239" s="278">
        <f ca="1" t="shared" si="341"/>
        <v>0</v>
      </c>
      <c r="AH239" s="278">
        <f ca="1" t="shared" si="341"/>
        <v>0</v>
      </c>
      <c r="AI239" s="409">
        <f ca="1" t="shared" si="337"/>
        <v>0</v>
      </c>
    </row>
    <row r="240" ht="15.75" spans="1:35">
      <c r="A240" s="362"/>
      <c r="B240" s="353"/>
      <c r="C240" s="336"/>
      <c r="D240" s="354" t="s">
        <v>348</v>
      </c>
      <c r="E240" s="355">
        <f ca="1">IFERROR(IF(SUM(E235:E238)=0,0,E238/SUM(E235:E238)),"")</f>
        <v>0</v>
      </c>
      <c r="F240" s="355">
        <f ca="1">IFERROR(IF(SUM(F235:F238)=0,0,F238/SUM(F235:F238)),"")</f>
        <v>0</v>
      </c>
      <c r="G240" s="356">
        <f ca="1">IFERROR(SUM(E238:F238)/SUM(E235:F238),0)</f>
        <v>0</v>
      </c>
      <c r="H240" s="357" t="s">
        <v>337</v>
      </c>
      <c r="I240" s="410">
        <f ca="1" t="shared" ref="I240:N240" si="342">IFERROR(IF(SUM(I235:I238)=0,0,SUM(I235:I236)/SUM(I235:I238)),"")</f>
        <v>0</v>
      </c>
      <c r="J240" s="410">
        <f ca="1" t="shared" si="342"/>
        <v>0</v>
      </c>
      <c r="K240" s="411">
        <f ca="1">IFERROR(SUM(I235:J236)/SUM(I235:J238),0)</f>
        <v>0</v>
      </c>
      <c r="L240" s="354" t="s">
        <v>337</v>
      </c>
      <c r="M240" s="355">
        <f ca="1" t="shared" si="342"/>
        <v>0</v>
      </c>
      <c r="N240" s="355">
        <f ca="1" t="shared" si="342"/>
        <v>0</v>
      </c>
      <c r="O240" s="356">
        <f ca="1">IFERROR(SUM(M235:N236)/SUM(M235:N238),0)</f>
        <v>0</v>
      </c>
      <c r="P240" s="357" t="s">
        <v>337</v>
      </c>
      <c r="Q240" s="410">
        <f ca="1" t="shared" ref="Q240:V240" si="343">IFERROR(IF(SUM(Q235:Q238)=0,0,SUM(Q235:Q236)/SUM(Q235:Q238)),"")</f>
        <v>0</v>
      </c>
      <c r="R240" s="410">
        <f ca="1" t="shared" si="343"/>
        <v>0</v>
      </c>
      <c r="S240" s="411">
        <f ca="1">IFERROR(SUM(Q235:R236)/SUM(Q235:R238),0)</f>
        <v>0</v>
      </c>
      <c r="T240" s="354" t="s">
        <v>337</v>
      </c>
      <c r="U240" s="355">
        <f ca="1" t="shared" si="343"/>
        <v>0</v>
      </c>
      <c r="V240" s="355">
        <f ca="1" t="shared" si="343"/>
        <v>0</v>
      </c>
      <c r="W240" s="356">
        <f ca="1">IFERROR(SUM(U235:V236)/SUM(U235:V238),0)</f>
        <v>0</v>
      </c>
      <c r="X240" s="357" t="s">
        <v>337</v>
      </c>
      <c r="Y240" s="410">
        <f ca="1" t="shared" ref="Y240:AD240" si="344">IFERROR(IF(SUM(Y235:Y238)=0,0,SUM(Y235:Y236)/SUM(Y235:Y238)),"")</f>
        <v>0</v>
      </c>
      <c r="Z240" s="410">
        <f ca="1" t="shared" si="344"/>
        <v>0</v>
      </c>
      <c r="AA240" s="411">
        <f ca="1">IFERROR(SUM(Y235:Z236)/SUM(Y235:Z238),0)</f>
        <v>0</v>
      </c>
      <c r="AB240" s="354" t="s">
        <v>337</v>
      </c>
      <c r="AC240" s="355">
        <f ca="1" t="shared" si="344"/>
        <v>0</v>
      </c>
      <c r="AD240" s="355">
        <f ca="1" t="shared" si="344"/>
        <v>0</v>
      </c>
      <c r="AE240" s="356">
        <f ca="1">IFERROR(SUM(AC235:AD236)/SUM(AC235:AD238),0)</f>
        <v>0</v>
      </c>
      <c r="AF240" s="357" t="s">
        <v>337</v>
      </c>
      <c r="AG240" s="410">
        <f ca="1">IFERROR(IF(SUM(AG235:AG238)=0,0,SUM(AG235:AG236)/SUM(AG235:AG238)),"")</f>
        <v>0</v>
      </c>
      <c r="AH240" s="410">
        <f ca="1">IFERROR(IF(SUM(AH235:AH238)=0,0,SUM(AH235:AH236)/SUM(AH235:AH238)),"")</f>
        <v>0</v>
      </c>
      <c r="AI240" s="411">
        <f ca="1">IFERROR(SUM(AG235:AH236)/SUM(AG235:AH238),0)</f>
        <v>0</v>
      </c>
    </row>
    <row r="241" ht="15.75"/>
    <row r="242" ht="15.75" spans="1:35">
      <c r="A242" s="358" t="s">
        <v>349</v>
      </c>
      <c r="B242" s="335" t="s">
        <v>356</v>
      </c>
      <c r="C242" s="336">
        <f ca="1">IFERROR(COUNTIFS(INDIRECT($B$1&amp;"!A:A"),A244,INDIRECT($B$1&amp;"!E:E"),"&lt;&gt;"),"")</f>
        <v>0</v>
      </c>
      <c r="D242" s="337" t="s">
        <v>317</v>
      </c>
      <c r="E242" s="337"/>
      <c r="F242" s="337"/>
      <c r="G242" s="338"/>
      <c r="H242" s="339" t="s">
        <v>302</v>
      </c>
      <c r="I242" s="405"/>
      <c r="J242" s="405"/>
      <c r="K242" s="343"/>
      <c r="L242" s="406" t="s">
        <v>303</v>
      </c>
      <c r="M242" s="337"/>
      <c r="N242" s="337"/>
      <c r="O242" s="338"/>
      <c r="P242" s="339" t="s">
        <v>357</v>
      </c>
      <c r="Q242" s="405"/>
      <c r="R242" s="405"/>
      <c r="S242" s="343"/>
      <c r="T242" s="406" t="s">
        <v>342</v>
      </c>
      <c r="U242" s="337"/>
      <c r="V242" s="337"/>
      <c r="W242" s="338"/>
      <c r="X242" s="339" t="s">
        <v>313</v>
      </c>
      <c r="Y242" s="405"/>
      <c r="Z242" s="405"/>
      <c r="AA242" s="343"/>
      <c r="AB242" s="406" t="s">
        <v>343</v>
      </c>
      <c r="AC242" s="337"/>
      <c r="AD242" s="337"/>
      <c r="AE242" s="338"/>
      <c r="AF242" s="339" t="s">
        <v>333</v>
      </c>
      <c r="AG242" s="405"/>
      <c r="AH242" s="405"/>
      <c r="AI242" s="343"/>
    </row>
    <row r="243" ht="15.75" spans="1:35">
      <c r="A243" s="359"/>
      <c r="B243" s="335"/>
      <c r="C243" s="336"/>
      <c r="D243" s="338" t="s">
        <v>21</v>
      </c>
      <c r="E243" s="341" t="s">
        <v>344</v>
      </c>
      <c r="F243" s="341" t="s">
        <v>345</v>
      </c>
      <c r="G243" s="342" t="s">
        <v>346</v>
      </c>
      <c r="H243" s="343" t="s">
        <v>21</v>
      </c>
      <c r="I243" s="407" t="s">
        <v>344</v>
      </c>
      <c r="J243" s="407" t="s">
        <v>345</v>
      </c>
      <c r="K243" s="408" t="s">
        <v>346</v>
      </c>
      <c r="L243" s="338" t="s">
        <v>21</v>
      </c>
      <c r="M243" s="341" t="s">
        <v>344</v>
      </c>
      <c r="N243" s="341" t="s">
        <v>345</v>
      </c>
      <c r="O243" s="342" t="s">
        <v>346</v>
      </c>
      <c r="P243" s="343" t="s">
        <v>21</v>
      </c>
      <c r="Q243" s="407" t="s">
        <v>344</v>
      </c>
      <c r="R243" s="407" t="s">
        <v>345</v>
      </c>
      <c r="S243" s="408" t="s">
        <v>346</v>
      </c>
      <c r="T243" s="338" t="s">
        <v>21</v>
      </c>
      <c r="U243" s="341" t="s">
        <v>344</v>
      </c>
      <c r="V243" s="341" t="s">
        <v>345</v>
      </c>
      <c r="W243" s="342" t="s">
        <v>346</v>
      </c>
      <c r="X243" s="343" t="s">
        <v>21</v>
      </c>
      <c r="Y243" s="407" t="s">
        <v>344</v>
      </c>
      <c r="Z243" s="407" t="s">
        <v>345</v>
      </c>
      <c r="AA243" s="408" t="s">
        <v>346</v>
      </c>
      <c r="AB243" s="338" t="s">
        <v>21</v>
      </c>
      <c r="AC243" s="341" t="s">
        <v>344</v>
      </c>
      <c r="AD243" s="341" t="s">
        <v>345</v>
      </c>
      <c r="AE243" s="342" t="s">
        <v>346</v>
      </c>
      <c r="AF243" s="343" t="s">
        <v>21</v>
      </c>
      <c r="AG243" s="407" t="s">
        <v>344</v>
      </c>
      <c r="AH243" s="407" t="s">
        <v>345</v>
      </c>
      <c r="AI243" s="408" t="s">
        <v>346</v>
      </c>
    </row>
    <row r="244" ht="15.75" spans="1:35">
      <c r="A244" s="360" t="str">
        <f>VLOOKUP($B$1,{"一年级",1;"二年级",2;"三年级",3;"四年级",4;"五年级",5;"六年级",6},2,0)&amp;"23"</f>
        <v>123</v>
      </c>
      <c r="B244" s="335"/>
      <c r="C244" s="336"/>
      <c r="D244" s="345" t="s">
        <v>41</v>
      </c>
      <c r="E244" s="277">
        <f ca="1">IFERROR(COUNTIFS(INDIRECT($B$1&amp;"!E:E"),1,INDIRECT($B$1&amp;"!O:O"),D244,INDIRECT($B$1&amp;"!A:A"),$A$244),"")</f>
        <v>0</v>
      </c>
      <c r="F244" s="277">
        <f ca="1">IFERROR(COUNTIFS(INDIRECT($B$1&amp;"!E:E"),2,INDIRECT($B$1&amp;"!O:O"),D244,INDIRECT($B$1&amp;"!A:A"),$A$244),"")</f>
        <v>0</v>
      </c>
      <c r="G244" s="346">
        <f ca="1" t="shared" ref="G244:G248" si="345">IFERROR(SUM(E244:F244),"")</f>
        <v>0</v>
      </c>
      <c r="H244" s="347" t="s">
        <v>31</v>
      </c>
      <c r="I244" s="381">
        <f ca="1">IFERROR(COUNTIFS(INDIRECT($B$1&amp;"!E:E"),1,INDIRECT($B$1&amp;"!R:R"),H244,INDIRECT($B$1&amp;"!A:A"),$A$244),"")</f>
        <v>0</v>
      </c>
      <c r="J244" s="381">
        <f ca="1">IFERROR(COUNTIFS(INDIRECT($B$1&amp;"!E:E"),2,INDIRECT($B$1&amp;"!R:R"),H244,INDIRECT($B$1&amp;"!A:A"),$A$244),"")</f>
        <v>0</v>
      </c>
      <c r="K244" s="409">
        <f ca="1" t="shared" ref="K244:K248" si="346">IFERROR(SUM(I244:J244),"")</f>
        <v>0</v>
      </c>
      <c r="L244" s="345" t="s">
        <v>31</v>
      </c>
      <c r="M244" s="382">
        <f ca="1">IFERROR(COUNTIFS(INDIRECT($B$1&amp;"!E:E"),1,INDIRECT($B$1&amp;"!T:T"),L244,INDIRECT($B$1&amp;"!A:A"),$A$244),"")</f>
        <v>0</v>
      </c>
      <c r="N244" s="382">
        <f ca="1">IFERROR(COUNTIFS(INDIRECT($B$1&amp;"!E:E"),2,INDIRECT($B$1&amp;"!T:T"),L244,INDIRECT($B$1&amp;"!A:A"),$A$244),"")</f>
        <v>0</v>
      </c>
      <c r="O244" s="346">
        <f ca="1" t="shared" ref="O244:O248" si="347">IFERROR(SUM(M244:N244),"")</f>
        <v>0</v>
      </c>
      <c r="P244" s="347" t="s">
        <v>31</v>
      </c>
      <c r="Q244" s="381">
        <f ca="1">IFERROR(COUNTIFS(INDIRECT($B$1&amp;"!E:E"),1,INDIRECT($B$1&amp;"!V:V"),P244,INDIRECT($B$1&amp;"!A:A"),$A$244),"")</f>
        <v>0</v>
      </c>
      <c r="R244" s="381">
        <f ca="1">IFERROR(COUNTIFS(INDIRECT($B$1&amp;"!E:E"),2,INDIRECT($B$1&amp;"!V:V"),P244,INDIRECT($B$1&amp;"!A:A"),$A$244),"")</f>
        <v>0</v>
      </c>
      <c r="S244" s="409">
        <f ca="1" t="shared" ref="S244:S248" si="348">IFERROR(SUM(Q244:R244),"")</f>
        <v>0</v>
      </c>
      <c r="T244" s="345" t="s">
        <v>31</v>
      </c>
      <c r="U244" s="382">
        <f ca="1">IFERROR(COUNTIFS(INDIRECT($B$1&amp;"!E:E"),1,INDIRECT($B$1&amp;"!X:X"),T244,INDIRECT($B$1&amp;"!A:A"),$A$244),"")</f>
        <v>0</v>
      </c>
      <c r="V244" s="382">
        <f ca="1">IFERROR(COUNTIFS(INDIRECT($B$1&amp;"!E:E"),2,INDIRECT($B$1&amp;"!X:X"),T244,INDIRECT($B$1&amp;"!A:A"),$A$244),"")</f>
        <v>0</v>
      </c>
      <c r="W244" s="346">
        <f ca="1" t="shared" ref="W244:W248" si="349">IFERROR(SUM(U244:V244),"")</f>
        <v>0</v>
      </c>
      <c r="X244" s="347" t="s">
        <v>31</v>
      </c>
      <c r="Y244" s="381">
        <f ca="1">IFERROR(COUNTIFS(INDIRECT($B$1&amp;"!E:E"),1,INDIRECT($B$1&amp;"!Z:Z"),X244,INDIRECT($B$1&amp;"!A:A"),$A$244),"")</f>
        <v>0</v>
      </c>
      <c r="Z244" s="381">
        <f ca="1">IFERROR(COUNTIFS(INDIRECT($B$1&amp;"!E:E"),2,INDIRECT($B$1&amp;"!Z:Z"),X244,INDIRECT($B$1&amp;"!A:A"),$A$244),"")</f>
        <v>0</v>
      </c>
      <c r="AA244" s="409">
        <f ca="1" t="shared" ref="AA244:AA248" si="350">IFERROR(SUM(Y244:Z244),"")</f>
        <v>0</v>
      </c>
      <c r="AB244" s="345" t="s">
        <v>31</v>
      </c>
      <c r="AC244" s="277">
        <f ca="1">IFERROR(COUNTIFS(INDIRECT($B$1&amp;"!E:E"),1,INDIRECT($B$1&amp;"!AB:AB"),AB244,INDIRECT($B$1&amp;"!A:A"),$A$244),"")</f>
        <v>0</v>
      </c>
      <c r="AD244" s="277">
        <f ca="1">IFERROR(COUNTIFS(INDIRECT($B$1&amp;"!E:E"),2,INDIRECT($B$1&amp;"!AB:AB"),AB244,INDIRECT($B$1&amp;"!A:A"),$A$244),"")</f>
        <v>0</v>
      </c>
      <c r="AE244" s="346">
        <f ca="1" t="shared" ref="AE244:AE248" si="351">IFERROR(SUM(AC244:AD244),"")</f>
        <v>0</v>
      </c>
      <c r="AF244" s="347" t="s">
        <v>31</v>
      </c>
      <c r="AG244" s="381">
        <f ca="1">IFERROR(COUNTIFS(INDIRECT($B$1&amp;"!E:E"),1,INDIRECT($B$1&amp;"!AF:AF"),AF244,INDIRECT($B$1&amp;"!A:A"),$A$244),"")</f>
        <v>0</v>
      </c>
      <c r="AH244" s="381">
        <f ca="1">IFERROR(COUNTIFS(INDIRECT($B$1&amp;"!E:E"),2,INDIRECT($B$1&amp;"!AF:AF"),AF244,INDIRECT($B$1&amp;"!A:A"),$A$244),"")</f>
        <v>0</v>
      </c>
      <c r="AI244" s="409">
        <f ca="1" t="shared" ref="AI244:AI248" si="352">IFERROR(SUM(AG244:AH244),"")</f>
        <v>0</v>
      </c>
    </row>
    <row r="245" ht="15.75" spans="1:35">
      <c r="A245" s="361"/>
      <c r="B245" s="335"/>
      <c r="C245" s="336"/>
      <c r="D245" s="345" t="s">
        <v>65</v>
      </c>
      <c r="E245" s="277">
        <f ca="1">IFERROR(COUNTIFS(INDIRECT($B$1&amp;"!E:E"),1,INDIRECT($B$1&amp;"!O:O"),D245,INDIRECT($B$1&amp;"!A:A"),$A$244),"")</f>
        <v>0</v>
      </c>
      <c r="F245" s="277">
        <f ca="1">IFERROR(COUNTIFS(INDIRECT($B$1&amp;"!E:E"),2,INDIRECT($B$1&amp;"!O:O"),D245,INDIRECT($B$1&amp;"!A:A"),$A$244),"")</f>
        <v>0</v>
      </c>
      <c r="G245" s="346">
        <f ca="1" t="shared" si="345"/>
        <v>0</v>
      </c>
      <c r="H245" s="347" t="s">
        <v>68</v>
      </c>
      <c r="I245" s="381">
        <f ca="1">IFERROR(COUNTIFS(INDIRECT($B$1&amp;"!E:E"),1,INDIRECT($B$1&amp;"!R:R"),H245,INDIRECT($B$1&amp;"!A:A"),$A$244),"")</f>
        <v>0</v>
      </c>
      <c r="J245" s="381">
        <f ca="1">IFERROR(COUNTIFS(INDIRECT($B$1&amp;"!E:E"),2,INDIRECT($B$1&amp;"!R:R"),H245,INDIRECT($B$1&amp;"!A:A"),$A$244),"")</f>
        <v>0</v>
      </c>
      <c r="K245" s="409">
        <f ca="1" t="shared" si="346"/>
        <v>0</v>
      </c>
      <c r="L245" s="345" t="s">
        <v>68</v>
      </c>
      <c r="M245" s="382">
        <f ca="1">IFERROR(COUNTIFS(INDIRECT($B$1&amp;"!E:E"),1,INDIRECT($B$1&amp;"!T:T"),L245,INDIRECT($B$1&amp;"!A:A"),$A$244),"")</f>
        <v>0</v>
      </c>
      <c r="N245" s="382">
        <f ca="1">IFERROR(COUNTIFS(INDIRECT($B$1&amp;"!E:E"),2,INDIRECT($B$1&amp;"!T:T"),L245,INDIRECT($B$1&amp;"!A:A"),$A$244),"")</f>
        <v>0</v>
      </c>
      <c r="O245" s="346">
        <f ca="1" t="shared" si="347"/>
        <v>0</v>
      </c>
      <c r="P245" s="347" t="s">
        <v>68</v>
      </c>
      <c r="Q245" s="381">
        <f ca="1">IFERROR(COUNTIFS(INDIRECT($B$1&amp;"!E:E"),1,INDIRECT($B$1&amp;"!V:V"),P245,INDIRECT($B$1&amp;"!A:A"),$A$244),"")</f>
        <v>0</v>
      </c>
      <c r="R245" s="381">
        <f ca="1">IFERROR(COUNTIFS(INDIRECT($B$1&amp;"!E:E"),2,INDIRECT($B$1&amp;"!V:V"),P245,INDIRECT($B$1&amp;"!A:A"),$A$244),"")</f>
        <v>0</v>
      </c>
      <c r="S245" s="409">
        <f ca="1" t="shared" si="348"/>
        <v>0</v>
      </c>
      <c r="T245" s="345" t="s">
        <v>68</v>
      </c>
      <c r="U245" s="382">
        <f ca="1">IFERROR(COUNTIFS(INDIRECT($B$1&amp;"!E:E"),1,INDIRECT($B$1&amp;"!X:X"),T245,INDIRECT($B$1&amp;"!A:A"),$A$244),"")</f>
        <v>0</v>
      </c>
      <c r="V245" s="382">
        <f ca="1">IFERROR(COUNTIFS(INDIRECT($B$1&amp;"!E:E"),2,INDIRECT($B$1&amp;"!X:X"),T245,INDIRECT($B$1&amp;"!A:A"),$A$244),"")</f>
        <v>0</v>
      </c>
      <c r="W245" s="346">
        <f ca="1" t="shared" si="349"/>
        <v>0</v>
      </c>
      <c r="X245" s="347" t="s">
        <v>68</v>
      </c>
      <c r="Y245" s="381">
        <f ca="1">IFERROR(COUNTIFS(INDIRECT($B$1&amp;"!E:E"),1,INDIRECT($B$1&amp;"!Z:Z"),X245,INDIRECT($B$1&amp;"!A:A"),$A$244),"")</f>
        <v>0</v>
      </c>
      <c r="Z245" s="381">
        <f ca="1">IFERROR(COUNTIFS(INDIRECT($B$1&amp;"!E:E"),2,INDIRECT($B$1&amp;"!Z:Z"),X245,INDIRECT($B$1&amp;"!A:A"),$A$244),"")</f>
        <v>0</v>
      </c>
      <c r="AA245" s="409">
        <f ca="1" t="shared" si="350"/>
        <v>0</v>
      </c>
      <c r="AB245" s="345" t="s">
        <v>68</v>
      </c>
      <c r="AC245" s="277">
        <f ca="1">IFERROR(COUNTIFS(INDIRECT($B$1&amp;"!E:E"),1,INDIRECT($B$1&amp;"!AB:AB"),AB245,INDIRECT($B$1&amp;"!A:A"),$A$244),"")</f>
        <v>0</v>
      </c>
      <c r="AD245" s="277">
        <f ca="1">IFERROR(COUNTIFS(INDIRECT($B$1&amp;"!E:E"),2,INDIRECT($B$1&amp;"!AB:AB"),AB245,INDIRECT($B$1&amp;"!A:A"),$A$244),"")</f>
        <v>0</v>
      </c>
      <c r="AE245" s="346">
        <f ca="1" t="shared" si="351"/>
        <v>0</v>
      </c>
      <c r="AF245" s="347" t="s">
        <v>68</v>
      </c>
      <c r="AG245" s="381">
        <f ca="1">IFERROR(COUNTIFS(INDIRECT($B$1&amp;"!E:E"),1,INDIRECT($B$1&amp;"!AF:AF"),AF245,INDIRECT($B$1&amp;"!A:A"),$A$244),"")</f>
        <v>0</v>
      </c>
      <c r="AH245" s="381">
        <f ca="1">IFERROR(COUNTIFS(INDIRECT($B$1&amp;"!E:E"),2,INDIRECT($B$1&amp;"!AF:AF"),AF245,INDIRECT($B$1&amp;"!A:A"),$A$244),"")</f>
        <v>0</v>
      </c>
      <c r="AI245" s="409">
        <f ca="1" t="shared" si="352"/>
        <v>0</v>
      </c>
    </row>
    <row r="246" ht="15.75" spans="1:35">
      <c r="A246" s="361"/>
      <c r="B246" s="349" t="s">
        <v>358</v>
      </c>
      <c r="C246" s="336">
        <f ca="1">IFERROR(COUNTIFS(INDIRECT($B$1&amp;"!A:A"),A244,INDIRECT($B$1&amp;"!E:E"),"1"),"")</f>
        <v>0</v>
      </c>
      <c r="D246" s="345" t="s">
        <v>53</v>
      </c>
      <c r="E246" s="277">
        <f ca="1">IFERROR(COUNTIFS(INDIRECT($B$1&amp;"!E:E"),1,INDIRECT($B$1&amp;"!O:O"),D246,INDIRECT($B$1&amp;"!A:A"),$A$244),"")</f>
        <v>0</v>
      </c>
      <c r="F246" s="277">
        <f ca="1">IFERROR(COUNTIFS(INDIRECT($B$1&amp;"!E:E"),2,INDIRECT($B$1&amp;"!O:O"),D246,INDIRECT($B$1&amp;"!A:A"),$A$244),"")</f>
        <v>0</v>
      </c>
      <c r="G246" s="346">
        <f ca="1" t="shared" si="345"/>
        <v>0</v>
      </c>
      <c r="H246" s="347" t="s">
        <v>86</v>
      </c>
      <c r="I246" s="381">
        <f ca="1">IFERROR(COUNTIFS(INDIRECT($B$1&amp;"!E:E"),1,INDIRECT($B$1&amp;"!R:R"),H246,INDIRECT($B$1&amp;"!A:A"),$A$244),"")</f>
        <v>0</v>
      </c>
      <c r="J246" s="381">
        <f ca="1">IFERROR(COUNTIFS(INDIRECT($B$1&amp;"!E:E"),2,INDIRECT($B$1&amp;"!R:R"),H246,INDIRECT($B$1&amp;"!A:A"),$A$244),"")</f>
        <v>0</v>
      </c>
      <c r="K246" s="409">
        <f ca="1" t="shared" si="346"/>
        <v>0</v>
      </c>
      <c r="L246" s="345" t="s">
        <v>86</v>
      </c>
      <c r="M246" s="382">
        <f ca="1">IFERROR(COUNTIFS(INDIRECT($B$1&amp;"!E:E"),1,INDIRECT($B$1&amp;"!T:T"),L246,INDIRECT($B$1&amp;"!A:A"),$A$244),"")</f>
        <v>0</v>
      </c>
      <c r="N246" s="382">
        <f ca="1">IFERROR(COUNTIFS(INDIRECT($B$1&amp;"!E:E"),2,INDIRECT($B$1&amp;"!T:T"),L246,INDIRECT($B$1&amp;"!A:A"),$A$244),"")</f>
        <v>0</v>
      </c>
      <c r="O246" s="346">
        <f ca="1" t="shared" si="347"/>
        <v>0</v>
      </c>
      <c r="P246" s="347" t="s">
        <v>86</v>
      </c>
      <c r="Q246" s="381">
        <f ca="1">IFERROR(COUNTIFS(INDIRECT($B$1&amp;"!E:E"),1,INDIRECT($B$1&amp;"!V:V"),P246,INDIRECT($B$1&amp;"!A:A"),$A$244),"")</f>
        <v>0</v>
      </c>
      <c r="R246" s="381">
        <f ca="1">IFERROR(COUNTIFS(INDIRECT($B$1&amp;"!E:E"),2,INDIRECT($B$1&amp;"!V:V"),P246,INDIRECT($B$1&amp;"!A:A"),$A$244),"")</f>
        <v>0</v>
      </c>
      <c r="S246" s="409">
        <f ca="1" t="shared" si="348"/>
        <v>0</v>
      </c>
      <c r="T246" s="345" t="s">
        <v>86</v>
      </c>
      <c r="U246" s="382">
        <f ca="1">IFERROR(COUNTIFS(INDIRECT($B$1&amp;"!E:E"),1,INDIRECT($B$1&amp;"!X:X"),T246,INDIRECT($B$1&amp;"!A:A"),$A$244),"")</f>
        <v>0</v>
      </c>
      <c r="V246" s="382">
        <f ca="1">IFERROR(COUNTIFS(INDIRECT($B$1&amp;"!E:E"),2,INDIRECT($B$1&amp;"!X:X"),T246,INDIRECT($B$1&amp;"!A:A"),$A$244),"")</f>
        <v>0</v>
      </c>
      <c r="W246" s="346">
        <f ca="1" t="shared" si="349"/>
        <v>0</v>
      </c>
      <c r="X246" s="347" t="s">
        <v>86</v>
      </c>
      <c r="Y246" s="381">
        <f ca="1">IFERROR(COUNTIFS(INDIRECT($B$1&amp;"!E:E"),1,INDIRECT($B$1&amp;"!Z:Z"),X246,INDIRECT($B$1&amp;"!A:A"),$A$244),"")</f>
        <v>0</v>
      </c>
      <c r="Z246" s="381">
        <f ca="1">IFERROR(COUNTIFS(INDIRECT($B$1&amp;"!E:E"),2,INDIRECT($B$1&amp;"!Z:Z"),X246,INDIRECT($B$1&amp;"!A:A"),$A$244),"")</f>
        <v>0</v>
      </c>
      <c r="AA246" s="409">
        <f ca="1" t="shared" si="350"/>
        <v>0</v>
      </c>
      <c r="AB246" s="345" t="s">
        <v>86</v>
      </c>
      <c r="AC246" s="277">
        <f ca="1">IFERROR(COUNTIFS(INDIRECT($B$1&amp;"!E:E"),1,INDIRECT($B$1&amp;"!AB:AB"),AB246,INDIRECT($B$1&amp;"!A:A"),$A$244),"")</f>
        <v>0</v>
      </c>
      <c r="AD246" s="277">
        <f ca="1">IFERROR(COUNTIFS(INDIRECT($B$1&amp;"!E:E"),2,INDIRECT($B$1&amp;"!AB:AB"),AB246,INDIRECT($B$1&amp;"!A:A"),$A$244),"")</f>
        <v>0</v>
      </c>
      <c r="AE246" s="346">
        <f ca="1" t="shared" si="351"/>
        <v>0</v>
      </c>
      <c r="AF246" s="347" t="s">
        <v>86</v>
      </c>
      <c r="AG246" s="381">
        <f ca="1">IFERROR(COUNTIFS(INDIRECT($B$1&amp;"!E:E"),1,INDIRECT($B$1&amp;"!AF:AF"),AF246,INDIRECT($B$1&amp;"!A:A"),$A$244),"")</f>
        <v>0</v>
      </c>
      <c r="AH246" s="381">
        <f ca="1">IFERROR(COUNTIFS(INDIRECT($B$1&amp;"!E:E"),2,INDIRECT($B$1&amp;"!AF:AF"),AF246,INDIRECT($B$1&amp;"!A:A"),$A$244),"")</f>
        <v>0</v>
      </c>
      <c r="AI246" s="409">
        <f ca="1" t="shared" si="352"/>
        <v>0</v>
      </c>
    </row>
    <row r="247" ht="15.75" spans="1:35">
      <c r="A247" s="361"/>
      <c r="B247" s="349"/>
      <c r="C247" s="336"/>
      <c r="D247" s="345" t="s">
        <v>76</v>
      </c>
      <c r="E247" s="277">
        <f ca="1">IFERROR(COUNTIFS(INDIRECT($B$1&amp;"!E:E"),1,INDIRECT($B$1&amp;"!O:O"),D247,INDIRECT($B$1&amp;"!A:A"),$A$244),"")</f>
        <v>0</v>
      </c>
      <c r="F247" s="277">
        <f ca="1">IFERROR(COUNTIFS(INDIRECT($B$1&amp;"!E:E"),2,INDIRECT($B$1&amp;"!O:O"),D247,INDIRECT($B$1&amp;"!A:A"),$A$244),"")</f>
        <v>0</v>
      </c>
      <c r="G247" s="346">
        <f ca="1" t="shared" si="345"/>
        <v>0</v>
      </c>
      <c r="H247" s="347" t="s">
        <v>153</v>
      </c>
      <c r="I247" s="381">
        <f ca="1">IFERROR(COUNTIFS(INDIRECT($B$1&amp;"!E:E"),1,INDIRECT($B$1&amp;"!R:R"),H247,INDIRECT($B$1&amp;"!A:A"),$A$244),"")</f>
        <v>0</v>
      </c>
      <c r="J247" s="381">
        <f ca="1">IFERROR(COUNTIFS(INDIRECT($B$1&amp;"!E:E"),2,INDIRECT($B$1&amp;"!R:R"),H247,INDIRECT($B$1&amp;"!A:A"),$A$244),"")</f>
        <v>0</v>
      </c>
      <c r="K247" s="409">
        <f ca="1" t="shared" si="346"/>
        <v>0</v>
      </c>
      <c r="L247" s="345" t="s">
        <v>153</v>
      </c>
      <c r="M247" s="382">
        <f ca="1">IFERROR(COUNTIFS(INDIRECT($B$1&amp;"!E:E"),1,INDIRECT($B$1&amp;"!T:T"),L247,INDIRECT($B$1&amp;"!A:A"),$A$244),"")</f>
        <v>0</v>
      </c>
      <c r="N247" s="382">
        <f ca="1">IFERROR(COUNTIFS(INDIRECT($B$1&amp;"!E:E"),2,INDIRECT($B$1&amp;"!T:T"),L247,INDIRECT($B$1&amp;"!A:A"),$A$244),"")</f>
        <v>0</v>
      </c>
      <c r="O247" s="346">
        <f ca="1" t="shared" si="347"/>
        <v>0</v>
      </c>
      <c r="P247" s="347" t="s">
        <v>153</v>
      </c>
      <c r="Q247" s="381">
        <f ca="1">IFERROR(COUNTIFS(INDIRECT($B$1&amp;"!E:E"),1,INDIRECT($B$1&amp;"!V:V"),P247,INDIRECT($B$1&amp;"!A:A"),$A$244),"")</f>
        <v>0</v>
      </c>
      <c r="R247" s="381">
        <f ca="1">IFERROR(COUNTIFS(INDIRECT($B$1&amp;"!E:E"),2,INDIRECT($B$1&amp;"!V:V"),P247,INDIRECT($B$1&amp;"!A:A"),$A$244),"")</f>
        <v>0</v>
      </c>
      <c r="S247" s="409">
        <f ca="1" t="shared" si="348"/>
        <v>0</v>
      </c>
      <c r="T247" s="345" t="s">
        <v>153</v>
      </c>
      <c r="U247" s="382">
        <f ca="1">IFERROR(COUNTIFS(INDIRECT($B$1&amp;"!E:E"),1,INDIRECT($B$1&amp;"!X:X"),T247,INDIRECT($B$1&amp;"!A:A"),$A$244),"")</f>
        <v>0</v>
      </c>
      <c r="V247" s="382">
        <f ca="1">IFERROR(COUNTIFS(INDIRECT($B$1&amp;"!E:E"),2,INDIRECT($B$1&amp;"!X:X"),T247,INDIRECT($B$1&amp;"!A:A"),$A$244),"")</f>
        <v>0</v>
      </c>
      <c r="W247" s="346">
        <f ca="1" t="shared" si="349"/>
        <v>0</v>
      </c>
      <c r="X247" s="347" t="s">
        <v>153</v>
      </c>
      <c r="Y247" s="381">
        <f ca="1">IFERROR(COUNTIFS(INDIRECT($B$1&amp;"!E:E"),1,INDIRECT($B$1&amp;"!Z:Z"),X247,INDIRECT($B$1&amp;"!A:A"),$A$244),"")</f>
        <v>0</v>
      </c>
      <c r="Z247" s="381">
        <f ca="1">IFERROR(COUNTIFS(INDIRECT($B$1&amp;"!E:E"),2,INDIRECT($B$1&amp;"!Z:Z"),X247,INDIRECT($B$1&amp;"!A:A"),$A$244),"")</f>
        <v>0</v>
      </c>
      <c r="AA247" s="409">
        <f ca="1" t="shared" si="350"/>
        <v>0</v>
      </c>
      <c r="AB247" s="345" t="s">
        <v>153</v>
      </c>
      <c r="AC247" s="277">
        <f ca="1">IFERROR(COUNTIFS(INDIRECT($B$1&amp;"!E:E"),1,INDIRECT($B$1&amp;"!AB:AB"),AB247,INDIRECT($B$1&amp;"!A:A"),$A$244),"")</f>
        <v>0</v>
      </c>
      <c r="AD247" s="277">
        <f ca="1">IFERROR(COUNTIFS(INDIRECT($B$1&amp;"!E:E"),2,INDIRECT($B$1&amp;"!AB:AB"),AB247,INDIRECT($B$1&amp;"!A:A"),$A$244),"")</f>
        <v>0</v>
      </c>
      <c r="AE247" s="346">
        <f ca="1" t="shared" si="351"/>
        <v>0</v>
      </c>
      <c r="AF247" s="347" t="s">
        <v>153</v>
      </c>
      <c r="AG247" s="381">
        <f ca="1">IFERROR(COUNTIFS(INDIRECT($B$1&amp;"!E:E"),1,INDIRECT($B$1&amp;"!AF:AF"),AF247,INDIRECT($B$1&amp;"!A:A"),$A$244),"")</f>
        <v>0</v>
      </c>
      <c r="AH247" s="381">
        <f ca="1">IFERROR(COUNTIFS(INDIRECT($B$1&amp;"!E:E"),2,INDIRECT($B$1&amp;"!AF:AF"),AF247,INDIRECT($B$1&amp;"!A:A"),$A$244),"")</f>
        <v>0</v>
      </c>
      <c r="AI247" s="409">
        <f ca="1" t="shared" si="352"/>
        <v>0</v>
      </c>
    </row>
    <row r="248" ht="15.75" spans="1:35">
      <c r="A248" s="361"/>
      <c r="B248" s="349" t="s">
        <v>359</v>
      </c>
      <c r="C248" s="336">
        <f ca="1">IFERROR(COUNTIFS(INDIRECT($B$1&amp;"!A:A"),A244,INDIRECT($B$1&amp;"!E:E"),"2"),"")</f>
        <v>0</v>
      </c>
      <c r="D248" s="350" t="s">
        <v>347</v>
      </c>
      <c r="E248" s="277">
        <f ca="1" t="shared" ref="E248:J248" si="353">SUM(E244:E247)</f>
        <v>0</v>
      </c>
      <c r="F248" s="277">
        <f ca="1" t="shared" si="353"/>
        <v>0</v>
      </c>
      <c r="G248" s="346">
        <f ca="1" t="shared" si="345"/>
        <v>0</v>
      </c>
      <c r="H248" s="351" t="s">
        <v>347</v>
      </c>
      <c r="I248" s="278">
        <f ca="1" t="shared" si="353"/>
        <v>0</v>
      </c>
      <c r="J248" s="278">
        <f ca="1" t="shared" si="353"/>
        <v>0</v>
      </c>
      <c r="K248" s="409">
        <f ca="1" t="shared" si="346"/>
        <v>0</v>
      </c>
      <c r="L248" s="350" t="s">
        <v>347</v>
      </c>
      <c r="M248" s="277">
        <f ca="1" t="shared" ref="M248:R248" si="354">SUM(M244:M247)</f>
        <v>0</v>
      </c>
      <c r="N248" s="277">
        <f ca="1" t="shared" si="354"/>
        <v>0</v>
      </c>
      <c r="O248" s="346">
        <f ca="1" t="shared" si="347"/>
        <v>0</v>
      </c>
      <c r="P248" s="351" t="s">
        <v>347</v>
      </c>
      <c r="Q248" s="278">
        <f ca="1" t="shared" si="354"/>
        <v>0</v>
      </c>
      <c r="R248" s="278">
        <f ca="1" t="shared" si="354"/>
        <v>0</v>
      </c>
      <c r="S248" s="409">
        <f ca="1" t="shared" si="348"/>
        <v>0</v>
      </c>
      <c r="T248" s="350" t="s">
        <v>347</v>
      </c>
      <c r="U248" s="277">
        <f ca="1" t="shared" ref="U248:Z248" si="355">SUM(U244:U247)</f>
        <v>0</v>
      </c>
      <c r="V248" s="277">
        <f ca="1" t="shared" si="355"/>
        <v>0</v>
      </c>
      <c r="W248" s="346">
        <f ca="1" t="shared" si="349"/>
        <v>0</v>
      </c>
      <c r="X248" s="351" t="s">
        <v>347</v>
      </c>
      <c r="Y248" s="278">
        <f ca="1" t="shared" si="355"/>
        <v>0</v>
      </c>
      <c r="Z248" s="278">
        <f ca="1" t="shared" si="355"/>
        <v>0</v>
      </c>
      <c r="AA248" s="409">
        <f ca="1" t="shared" si="350"/>
        <v>0</v>
      </c>
      <c r="AB248" s="350" t="s">
        <v>347</v>
      </c>
      <c r="AC248" s="277">
        <f ca="1" t="shared" ref="AC248:AH248" si="356">SUM(AC244:AC247)</f>
        <v>0</v>
      </c>
      <c r="AD248" s="277">
        <f ca="1" t="shared" si="356"/>
        <v>0</v>
      </c>
      <c r="AE248" s="346">
        <f ca="1" t="shared" si="351"/>
        <v>0</v>
      </c>
      <c r="AF248" s="351" t="s">
        <v>347</v>
      </c>
      <c r="AG248" s="278">
        <f ca="1" t="shared" si="356"/>
        <v>0</v>
      </c>
      <c r="AH248" s="278">
        <f ca="1" t="shared" si="356"/>
        <v>0</v>
      </c>
      <c r="AI248" s="409">
        <f ca="1" t="shared" si="352"/>
        <v>0</v>
      </c>
    </row>
    <row r="249" ht="15.75" spans="1:35">
      <c r="A249" s="362"/>
      <c r="B249" s="353"/>
      <c r="C249" s="336"/>
      <c r="D249" s="354" t="s">
        <v>348</v>
      </c>
      <c r="E249" s="355">
        <f ca="1">IFERROR(IF(SUM(E244:E247)=0,0,E247/SUM(E244:E247)),"")</f>
        <v>0</v>
      </c>
      <c r="F249" s="355">
        <f ca="1">IFERROR(IF(SUM(F244:F247)=0,0,F247/SUM(F244:F247)),"")</f>
        <v>0</v>
      </c>
      <c r="G249" s="356">
        <f ca="1">IFERROR(SUM(E247:F247)/SUM(E244:F247),0)</f>
        <v>0</v>
      </c>
      <c r="H249" s="357" t="s">
        <v>337</v>
      </c>
      <c r="I249" s="410">
        <f ca="1" t="shared" ref="I249:N249" si="357">IFERROR(IF(SUM(I244:I247)=0,0,SUM(I244:I245)/SUM(I244:I247)),"")</f>
        <v>0</v>
      </c>
      <c r="J249" s="410">
        <f ca="1" t="shared" si="357"/>
        <v>0</v>
      </c>
      <c r="K249" s="411">
        <f ca="1">IFERROR(SUM(I244:J245)/SUM(I244:J247),0)</f>
        <v>0</v>
      </c>
      <c r="L249" s="354" t="s">
        <v>337</v>
      </c>
      <c r="M249" s="355">
        <f ca="1" t="shared" si="357"/>
        <v>0</v>
      </c>
      <c r="N249" s="355">
        <f ca="1" t="shared" si="357"/>
        <v>0</v>
      </c>
      <c r="O249" s="356">
        <f ca="1">IFERROR(SUM(M244:N245)/SUM(M244:N247),0)</f>
        <v>0</v>
      </c>
      <c r="P249" s="357" t="s">
        <v>337</v>
      </c>
      <c r="Q249" s="410">
        <f ca="1" t="shared" ref="Q249:V249" si="358">IFERROR(IF(SUM(Q244:Q247)=0,0,SUM(Q244:Q245)/SUM(Q244:Q247)),"")</f>
        <v>0</v>
      </c>
      <c r="R249" s="410">
        <f ca="1" t="shared" si="358"/>
        <v>0</v>
      </c>
      <c r="S249" s="411">
        <f ca="1">IFERROR(SUM(Q244:R245)/SUM(Q244:R247),0)</f>
        <v>0</v>
      </c>
      <c r="T249" s="354" t="s">
        <v>337</v>
      </c>
      <c r="U249" s="355">
        <f ca="1" t="shared" si="358"/>
        <v>0</v>
      </c>
      <c r="V249" s="355">
        <f ca="1" t="shared" si="358"/>
        <v>0</v>
      </c>
      <c r="W249" s="356">
        <f ca="1">IFERROR(SUM(U244:V245)/SUM(U244:V247),0)</f>
        <v>0</v>
      </c>
      <c r="X249" s="357" t="s">
        <v>337</v>
      </c>
      <c r="Y249" s="410">
        <f ca="1" t="shared" ref="Y249:AD249" si="359">IFERROR(IF(SUM(Y244:Y247)=0,0,SUM(Y244:Y245)/SUM(Y244:Y247)),"")</f>
        <v>0</v>
      </c>
      <c r="Z249" s="410">
        <f ca="1" t="shared" si="359"/>
        <v>0</v>
      </c>
      <c r="AA249" s="411">
        <f ca="1">IFERROR(SUM(Y244:Z245)/SUM(Y244:Z247),0)</f>
        <v>0</v>
      </c>
      <c r="AB249" s="354" t="s">
        <v>337</v>
      </c>
      <c r="AC249" s="355">
        <f ca="1" t="shared" si="359"/>
        <v>0</v>
      </c>
      <c r="AD249" s="355">
        <f ca="1" t="shared" si="359"/>
        <v>0</v>
      </c>
      <c r="AE249" s="356">
        <f ca="1">IFERROR(SUM(AC244:AD245)/SUM(AC244:AD247),0)</f>
        <v>0</v>
      </c>
      <c r="AF249" s="357" t="s">
        <v>337</v>
      </c>
      <c r="AG249" s="410">
        <f ca="1">IFERROR(IF(SUM(AG244:AG247)=0,0,SUM(AG244:AG245)/SUM(AG244:AG247)),"")</f>
        <v>0</v>
      </c>
      <c r="AH249" s="410">
        <f ca="1">IFERROR(IF(SUM(AH244:AH247)=0,0,SUM(AH244:AH245)/SUM(AH244:AH247)),"")</f>
        <v>0</v>
      </c>
      <c r="AI249" s="411">
        <f ca="1">IFERROR(SUM(AG244:AH245)/SUM(AG244:AH247),0)</f>
        <v>0</v>
      </c>
    </row>
    <row r="250" ht="15.75"/>
    <row r="251" ht="15.75" spans="1:35">
      <c r="A251" s="358" t="s">
        <v>349</v>
      </c>
      <c r="B251" s="335" t="s">
        <v>356</v>
      </c>
      <c r="C251" s="336">
        <f ca="1">IFERROR(COUNTIFS(INDIRECT($B$1&amp;"!A:A"),A253,INDIRECT($B$1&amp;"!E:E"),"&lt;&gt;"),"")</f>
        <v>0</v>
      </c>
      <c r="D251" s="337" t="s">
        <v>317</v>
      </c>
      <c r="E251" s="337"/>
      <c r="F251" s="337"/>
      <c r="G251" s="338"/>
      <c r="H251" s="339" t="s">
        <v>302</v>
      </c>
      <c r="I251" s="405"/>
      <c r="J251" s="405"/>
      <c r="K251" s="343"/>
      <c r="L251" s="406" t="s">
        <v>303</v>
      </c>
      <c r="M251" s="337"/>
      <c r="N251" s="337"/>
      <c r="O251" s="338"/>
      <c r="P251" s="339" t="s">
        <v>357</v>
      </c>
      <c r="Q251" s="405"/>
      <c r="R251" s="405"/>
      <c r="S251" s="343"/>
      <c r="T251" s="406" t="s">
        <v>342</v>
      </c>
      <c r="U251" s="337"/>
      <c r="V251" s="337"/>
      <c r="W251" s="338"/>
      <c r="X251" s="339" t="s">
        <v>313</v>
      </c>
      <c r="Y251" s="405"/>
      <c r="Z251" s="405"/>
      <c r="AA251" s="343"/>
      <c r="AB251" s="406" t="s">
        <v>343</v>
      </c>
      <c r="AC251" s="337"/>
      <c r="AD251" s="337"/>
      <c r="AE251" s="338"/>
      <c r="AF251" s="339" t="s">
        <v>333</v>
      </c>
      <c r="AG251" s="405"/>
      <c r="AH251" s="405"/>
      <c r="AI251" s="343"/>
    </row>
    <row r="252" ht="15.75" spans="1:35">
      <c r="A252" s="359"/>
      <c r="B252" s="335"/>
      <c r="C252" s="336"/>
      <c r="D252" s="338" t="s">
        <v>21</v>
      </c>
      <c r="E252" s="341" t="s">
        <v>344</v>
      </c>
      <c r="F252" s="341" t="s">
        <v>345</v>
      </c>
      <c r="G252" s="342" t="s">
        <v>346</v>
      </c>
      <c r="H252" s="343" t="s">
        <v>21</v>
      </c>
      <c r="I252" s="407" t="s">
        <v>344</v>
      </c>
      <c r="J252" s="407" t="s">
        <v>345</v>
      </c>
      <c r="K252" s="408" t="s">
        <v>346</v>
      </c>
      <c r="L252" s="338" t="s">
        <v>21</v>
      </c>
      <c r="M252" s="341" t="s">
        <v>344</v>
      </c>
      <c r="N252" s="341" t="s">
        <v>345</v>
      </c>
      <c r="O252" s="342" t="s">
        <v>346</v>
      </c>
      <c r="P252" s="343" t="s">
        <v>21</v>
      </c>
      <c r="Q252" s="407" t="s">
        <v>344</v>
      </c>
      <c r="R252" s="407" t="s">
        <v>345</v>
      </c>
      <c r="S252" s="408" t="s">
        <v>346</v>
      </c>
      <c r="T252" s="338" t="s">
        <v>21</v>
      </c>
      <c r="U252" s="341" t="s">
        <v>344</v>
      </c>
      <c r="V252" s="341" t="s">
        <v>345</v>
      </c>
      <c r="W252" s="342" t="s">
        <v>346</v>
      </c>
      <c r="X252" s="343" t="s">
        <v>21</v>
      </c>
      <c r="Y252" s="407" t="s">
        <v>344</v>
      </c>
      <c r="Z252" s="407" t="s">
        <v>345</v>
      </c>
      <c r="AA252" s="408" t="s">
        <v>346</v>
      </c>
      <c r="AB252" s="338" t="s">
        <v>21</v>
      </c>
      <c r="AC252" s="341" t="s">
        <v>344</v>
      </c>
      <c r="AD252" s="341" t="s">
        <v>345</v>
      </c>
      <c r="AE252" s="342" t="s">
        <v>346</v>
      </c>
      <c r="AF252" s="343" t="s">
        <v>21</v>
      </c>
      <c r="AG252" s="407" t="s">
        <v>344</v>
      </c>
      <c r="AH252" s="407" t="s">
        <v>345</v>
      </c>
      <c r="AI252" s="408" t="s">
        <v>346</v>
      </c>
    </row>
    <row r="253" ht="15.75" spans="1:35">
      <c r="A253" s="360" t="str">
        <f>VLOOKUP($B$1,{"一年级",1;"二年级",2;"三年级",3;"四年级",4;"五年级",5;"六年级",6},2,0)&amp;"24"</f>
        <v>124</v>
      </c>
      <c r="B253" s="335"/>
      <c r="C253" s="336"/>
      <c r="D253" s="345" t="s">
        <v>41</v>
      </c>
      <c r="E253" s="277">
        <f ca="1">IFERROR(COUNTIFS(INDIRECT($B$1&amp;"!E:E"),1,INDIRECT($B$1&amp;"!O:O"),D253,INDIRECT($B$1&amp;"!A:A"),$A$253),"")</f>
        <v>0</v>
      </c>
      <c r="F253" s="277">
        <f ca="1">IFERROR(COUNTIFS(INDIRECT($B$1&amp;"!E:E"),2,INDIRECT($B$1&amp;"!O:O"),D253,INDIRECT($B$1&amp;"!A:A"),$A$253),"")</f>
        <v>0</v>
      </c>
      <c r="G253" s="346">
        <f ca="1" t="shared" ref="G253:G257" si="360">IFERROR(SUM(E253:F253),"")</f>
        <v>0</v>
      </c>
      <c r="H253" s="347" t="s">
        <v>31</v>
      </c>
      <c r="I253" s="381">
        <f ca="1">IFERROR(COUNTIFS(INDIRECT($B$1&amp;"!E:E"),1,INDIRECT($B$1&amp;"!R:R"),H253,INDIRECT($B$1&amp;"!A:A"),$A$253),"")</f>
        <v>0</v>
      </c>
      <c r="J253" s="381">
        <f ca="1">IFERROR(COUNTIFS(INDIRECT($B$1&amp;"!E:E"),2,INDIRECT($B$1&amp;"!R:R"),H253,INDIRECT($B$1&amp;"!A:A"),$A$253),"")</f>
        <v>0</v>
      </c>
      <c r="K253" s="409">
        <f ca="1" t="shared" ref="K253:K257" si="361">IFERROR(SUM(I253:J253),"")</f>
        <v>0</v>
      </c>
      <c r="L253" s="345" t="s">
        <v>31</v>
      </c>
      <c r="M253" s="382">
        <f ca="1">IFERROR(COUNTIFS(INDIRECT($B$1&amp;"!E:E"),1,INDIRECT($B$1&amp;"!T:T"),L253,INDIRECT($B$1&amp;"!A:A"),$A$253),"")</f>
        <v>0</v>
      </c>
      <c r="N253" s="382">
        <f ca="1">IFERROR(COUNTIFS(INDIRECT($B$1&amp;"!E:E"),2,INDIRECT($B$1&amp;"!T:T"),L253,INDIRECT($B$1&amp;"!A:A"),$A$253),"")</f>
        <v>0</v>
      </c>
      <c r="O253" s="346">
        <f ca="1" t="shared" ref="O253:O257" si="362">IFERROR(SUM(M253:N253),"")</f>
        <v>0</v>
      </c>
      <c r="P253" s="347" t="s">
        <v>31</v>
      </c>
      <c r="Q253" s="381">
        <f ca="1">IFERROR(COUNTIFS(INDIRECT($B$1&amp;"!E:E"),1,INDIRECT($B$1&amp;"!V:V"),P253,INDIRECT($B$1&amp;"!A:A"),$A$253),"")</f>
        <v>0</v>
      </c>
      <c r="R253" s="381">
        <f ca="1">IFERROR(COUNTIFS(INDIRECT($B$1&amp;"!E:E"),2,INDIRECT($B$1&amp;"!V:V"),P253,INDIRECT($B$1&amp;"!A:A"),$A$253),"")</f>
        <v>0</v>
      </c>
      <c r="S253" s="409">
        <f ca="1" t="shared" ref="S253:S257" si="363">IFERROR(SUM(Q253:R253),"")</f>
        <v>0</v>
      </c>
      <c r="T253" s="345" t="s">
        <v>31</v>
      </c>
      <c r="U253" s="382">
        <f ca="1">IFERROR(COUNTIFS(INDIRECT($B$1&amp;"!E:E"),1,INDIRECT($B$1&amp;"!X:X"),T253,INDIRECT($B$1&amp;"!A:A"),$A$253),"")</f>
        <v>0</v>
      </c>
      <c r="V253" s="382">
        <f ca="1">IFERROR(COUNTIFS(INDIRECT($B$1&amp;"!E:E"),2,INDIRECT($B$1&amp;"!X:X"),T253,INDIRECT($B$1&amp;"!A:A"),$A$253),"")</f>
        <v>0</v>
      </c>
      <c r="W253" s="346">
        <f ca="1" t="shared" ref="W253:W257" si="364">IFERROR(SUM(U253:V253),"")</f>
        <v>0</v>
      </c>
      <c r="X253" s="347" t="s">
        <v>31</v>
      </c>
      <c r="Y253" s="381">
        <f ca="1">IFERROR(COUNTIFS(INDIRECT($B$1&amp;"!E:E"),1,INDIRECT($B$1&amp;"!Z:Z"),X253,INDIRECT($B$1&amp;"!A:A"),$A$253),"")</f>
        <v>0</v>
      </c>
      <c r="Z253" s="381">
        <f ca="1">IFERROR(COUNTIFS(INDIRECT($B$1&amp;"!E:E"),2,INDIRECT($B$1&amp;"!Z:Z"),X253,INDIRECT($B$1&amp;"!A:A"),$A$253),"")</f>
        <v>0</v>
      </c>
      <c r="AA253" s="409">
        <f ca="1" t="shared" ref="AA253:AA257" si="365">IFERROR(SUM(Y253:Z253),"")</f>
        <v>0</v>
      </c>
      <c r="AB253" s="345" t="s">
        <v>31</v>
      </c>
      <c r="AC253" s="277">
        <f ca="1">IFERROR(COUNTIFS(INDIRECT($B$1&amp;"!E:E"),1,INDIRECT($B$1&amp;"!AB:AB"),AB253,INDIRECT($B$1&amp;"!A:A"),$A$253),"")</f>
        <v>0</v>
      </c>
      <c r="AD253" s="277">
        <f ca="1">IFERROR(COUNTIFS(INDIRECT($B$1&amp;"!E:E"),2,INDIRECT($B$1&amp;"!AB:AB"),AB253,INDIRECT($B$1&amp;"!A:A"),$A$253),"")</f>
        <v>0</v>
      </c>
      <c r="AE253" s="346">
        <f ca="1" t="shared" ref="AE253:AE257" si="366">IFERROR(SUM(AC253:AD253),"")</f>
        <v>0</v>
      </c>
      <c r="AF253" s="347" t="s">
        <v>31</v>
      </c>
      <c r="AG253" s="381">
        <f ca="1">IFERROR(COUNTIFS(INDIRECT($B$1&amp;"!E:E"),1,INDIRECT($B$1&amp;"!AF:AF"),AF253,INDIRECT($B$1&amp;"!A:A"),$A$253),"")</f>
        <v>0</v>
      </c>
      <c r="AH253" s="381">
        <f ca="1">IFERROR(COUNTIFS(INDIRECT($B$1&amp;"!E:E"),2,INDIRECT($B$1&amp;"!AF:AF"),AF253,INDIRECT($B$1&amp;"!A:A"),$A$253),"")</f>
        <v>0</v>
      </c>
      <c r="AI253" s="409">
        <f ca="1" t="shared" ref="AI253:AI257" si="367">IFERROR(SUM(AG253:AH253),"")</f>
        <v>0</v>
      </c>
    </row>
    <row r="254" ht="15.75" spans="1:35">
      <c r="A254" s="361"/>
      <c r="B254" s="335"/>
      <c r="C254" s="336"/>
      <c r="D254" s="345" t="s">
        <v>65</v>
      </c>
      <c r="E254" s="277">
        <f ca="1">IFERROR(COUNTIFS(INDIRECT($B$1&amp;"!E:E"),1,INDIRECT($B$1&amp;"!O:O"),D254,INDIRECT($B$1&amp;"!A:A"),$A$253),"")</f>
        <v>0</v>
      </c>
      <c r="F254" s="277">
        <f ca="1">IFERROR(COUNTIFS(INDIRECT($B$1&amp;"!E:E"),2,INDIRECT($B$1&amp;"!O:O"),D254,INDIRECT($B$1&amp;"!A:A"),$A$253),"")</f>
        <v>0</v>
      </c>
      <c r="G254" s="346">
        <f ca="1" t="shared" si="360"/>
        <v>0</v>
      </c>
      <c r="H254" s="347" t="s">
        <v>68</v>
      </c>
      <c r="I254" s="381">
        <f ca="1">IFERROR(COUNTIFS(INDIRECT($B$1&amp;"!E:E"),1,INDIRECT($B$1&amp;"!R:R"),H254,INDIRECT($B$1&amp;"!A:A"),$A$253),"")</f>
        <v>0</v>
      </c>
      <c r="J254" s="381">
        <f ca="1">IFERROR(COUNTIFS(INDIRECT($B$1&amp;"!E:E"),2,INDIRECT($B$1&amp;"!R:R"),H254,INDIRECT($B$1&amp;"!A:A"),$A$253),"")</f>
        <v>0</v>
      </c>
      <c r="K254" s="409">
        <f ca="1" t="shared" si="361"/>
        <v>0</v>
      </c>
      <c r="L254" s="345" t="s">
        <v>68</v>
      </c>
      <c r="M254" s="382">
        <f ca="1">IFERROR(COUNTIFS(INDIRECT($B$1&amp;"!E:E"),1,INDIRECT($B$1&amp;"!T:T"),L254,INDIRECT($B$1&amp;"!A:A"),$A$253),"")</f>
        <v>0</v>
      </c>
      <c r="N254" s="382">
        <f ca="1">IFERROR(COUNTIFS(INDIRECT($B$1&amp;"!E:E"),2,INDIRECT($B$1&amp;"!T:T"),L254,INDIRECT($B$1&amp;"!A:A"),$A$253),"")</f>
        <v>0</v>
      </c>
      <c r="O254" s="346">
        <f ca="1" t="shared" si="362"/>
        <v>0</v>
      </c>
      <c r="P254" s="347" t="s">
        <v>68</v>
      </c>
      <c r="Q254" s="381">
        <f ca="1">IFERROR(COUNTIFS(INDIRECT($B$1&amp;"!E:E"),1,INDIRECT($B$1&amp;"!V:V"),P254,INDIRECT($B$1&amp;"!A:A"),$A$253),"")</f>
        <v>0</v>
      </c>
      <c r="R254" s="381">
        <f ca="1">IFERROR(COUNTIFS(INDIRECT($B$1&amp;"!E:E"),2,INDIRECT($B$1&amp;"!V:V"),P254,INDIRECT($B$1&amp;"!A:A"),$A$253),"")</f>
        <v>0</v>
      </c>
      <c r="S254" s="409">
        <f ca="1" t="shared" si="363"/>
        <v>0</v>
      </c>
      <c r="T254" s="345" t="s">
        <v>68</v>
      </c>
      <c r="U254" s="382">
        <f ca="1">IFERROR(COUNTIFS(INDIRECT($B$1&amp;"!E:E"),1,INDIRECT($B$1&amp;"!X:X"),T254,INDIRECT($B$1&amp;"!A:A"),$A$253),"")</f>
        <v>0</v>
      </c>
      <c r="V254" s="382">
        <f ca="1">IFERROR(COUNTIFS(INDIRECT($B$1&amp;"!E:E"),2,INDIRECT($B$1&amp;"!X:X"),T254,INDIRECT($B$1&amp;"!A:A"),$A$253),"")</f>
        <v>0</v>
      </c>
      <c r="W254" s="346">
        <f ca="1" t="shared" si="364"/>
        <v>0</v>
      </c>
      <c r="X254" s="347" t="s">
        <v>68</v>
      </c>
      <c r="Y254" s="381">
        <f ca="1">IFERROR(COUNTIFS(INDIRECT($B$1&amp;"!E:E"),1,INDIRECT($B$1&amp;"!Z:Z"),X254,INDIRECT($B$1&amp;"!A:A"),$A$253),"")</f>
        <v>0</v>
      </c>
      <c r="Z254" s="381">
        <f ca="1">IFERROR(COUNTIFS(INDIRECT($B$1&amp;"!E:E"),2,INDIRECT($B$1&amp;"!Z:Z"),X254,INDIRECT($B$1&amp;"!A:A"),$A$253),"")</f>
        <v>0</v>
      </c>
      <c r="AA254" s="409">
        <f ca="1" t="shared" si="365"/>
        <v>0</v>
      </c>
      <c r="AB254" s="345" t="s">
        <v>68</v>
      </c>
      <c r="AC254" s="277">
        <f ca="1">IFERROR(COUNTIFS(INDIRECT($B$1&amp;"!E:E"),1,INDIRECT($B$1&amp;"!AB:AB"),AB254,INDIRECT($B$1&amp;"!A:A"),$A$253),"")</f>
        <v>0</v>
      </c>
      <c r="AD254" s="277">
        <f ca="1">IFERROR(COUNTIFS(INDIRECT($B$1&amp;"!E:E"),2,INDIRECT($B$1&amp;"!AB:AB"),AB254,INDIRECT($B$1&amp;"!A:A"),$A$253),"")</f>
        <v>0</v>
      </c>
      <c r="AE254" s="346">
        <f ca="1" t="shared" si="366"/>
        <v>0</v>
      </c>
      <c r="AF254" s="347" t="s">
        <v>68</v>
      </c>
      <c r="AG254" s="381">
        <f ca="1">IFERROR(COUNTIFS(INDIRECT($B$1&amp;"!E:E"),1,INDIRECT($B$1&amp;"!AF:AF"),AF254,INDIRECT($B$1&amp;"!A:A"),$A$253),"")</f>
        <v>0</v>
      </c>
      <c r="AH254" s="381">
        <f ca="1">IFERROR(COUNTIFS(INDIRECT($B$1&amp;"!E:E"),2,INDIRECT($B$1&amp;"!AF:AF"),AF254,INDIRECT($B$1&amp;"!A:A"),$A$253),"")</f>
        <v>0</v>
      </c>
      <c r="AI254" s="409">
        <f ca="1" t="shared" si="367"/>
        <v>0</v>
      </c>
    </row>
    <row r="255" ht="15.75" spans="1:35">
      <c r="A255" s="361"/>
      <c r="B255" s="349" t="s">
        <v>358</v>
      </c>
      <c r="C255" s="336">
        <f ca="1">IFERROR(COUNTIFS(INDIRECT($B$1&amp;"!A:A"),A253,INDIRECT($B$1&amp;"!E:E"),"1"),"")</f>
        <v>0</v>
      </c>
      <c r="D255" s="345" t="s">
        <v>53</v>
      </c>
      <c r="E255" s="277">
        <f ca="1">IFERROR(COUNTIFS(INDIRECT($B$1&amp;"!E:E"),1,INDIRECT($B$1&amp;"!O:O"),D255,INDIRECT($B$1&amp;"!A:A"),$A$253),"")</f>
        <v>0</v>
      </c>
      <c r="F255" s="277">
        <f ca="1">IFERROR(COUNTIFS(INDIRECT($B$1&amp;"!E:E"),2,INDIRECT($B$1&amp;"!O:O"),D255,INDIRECT($B$1&amp;"!A:A"),$A$253),"")</f>
        <v>0</v>
      </c>
      <c r="G255" s="346">
        <f ca="1" t="shared" si="360"/>
        <v>0</v>
      </c>
      <c r="H255" s="347" t="s">
        <v>86</v>
      </c>
      <c r="I255" s="381">
        <f ca="1">IFERROR(COUNTIFS(INDIRECT($B$1&amp;"!E:E"),1,INDIRECT($B$1&amp;"!R:R"),H255,INDIRECT($B$1&amp;"!A:A"),$A$253),"")</f>
        <v>0</v>
      </c>
      <c r="J255" s="381">
        <f ca="1">IFERROR(COUNTIFS(INDIRECT($B$1&amp;"!E:E"),2,INDIRECT($B$1&amp;"!R:R"),H255,INDIRECT($B$1&amp;"!A:A"),$A$253),"")</f>
        <v>0</v>
      </c>
      <c r="K255" s="409">
        <f ca="1" t="shared" si="361"/>
        <v>0</v>
      </c>
      <c r="L255" s="345" t="s">
        <v>86</v>
      </c>
      <c r="M255" s="382">
        <f ca="1">IFERROR(COUNTIFS(INDIRECT($B$1&amp;"!E:E"),1,INDIRECT($B$1&amp;"!T:T"),L255,INDIRECT($B$1&amp;"!A:A"),$A$253),"")</f>
        <v>0</v>
      </c>
      <c r="N255" s="382">
        <f ca="1">IFERROR(COUNTIFS(INDIRECT($B$1&amp;"!E:E"),2,INDIRECT($B$1&amp;"!T:T"),L255,INDIRECT($B$1&amp;"!A:A"),$A$253),"")</f>
        <v>0</v>
      </c>
      <c r="O255" s="346">
        <f ca="1" t="shared" si="362"/>
        <v>0</v>
      </c>
      <c r="P255" s="347" t="s">
        <v>86</v>
      </c>
      <c r="Q255" s="381">
        <f ca="1">IFERROR(COUNTIFS(INDIRECT($B$1&amp;"!E:E"),1,INDIRECT($B$1&amp;"!V:V"),P255,INDIRECT($B$1&amp;"!A:A"),$A$253),"")</f>
        <v>0</v>
      </c>
      <c r="R255" s="381">
        <f ca="1">IFERROR(COUNTIFS(INDIRECT($B$1&amp;"!E:E"),2,INDIRECT($B$1&amp;"!V:V"),P255,INDIRECT($B$1&amp;"!A:A"),$A$253),"")</f>
        <v>0</v>
      </c>
      <c r="S255" s="409">
        <f ca="1" t="shared" si="363"/>
        <v>0</v>
      </c>
      <c r="T255" s="345" t="s">
        <v>86</v>
      </c>
      <c r="U255" s="382">
        <f ca="1">IFERROR(COUNTIFS(INDIRECT($B$1&amp;"!E:E"),1,INDIRECT($B$1&amp;"!X:X"),T255,INDIRECT($B$1&amp;"!A:A"),$A$253),"")</f>
        <v>0</v>
      </c>
      <c r="V255" s="382">
        <f ca="1">IFERROR(COUNTIFS(INDIRECT($B$1&amp;"!E:E"),2,INDIRECT($B$1&amp;"!X:X"),T255,INDIRECT($B$1&amp;"!A:A"),$A$253),"")</f>
        <v>0</v>
      </c>
      <c r="W255" s="346">
        <f ca="1" t="shared" si="364"/>
        <v>0</v>
      </c>
      <c r="X255" s="347" t="s">
        <v>86</v>
      </c>
      <c r="Y255" s="381">
        <f ca="1">IFERROR(COUNTIFS(INDIRECT($B$1&amp;"!E:E"),1,INDIRECT($B$1&amp;"!Z:Z"),X255,INDIRECT($B$1&amp;"!A:A"),$A$253),"")</f>
        <v>0</v>
      </c>
      <c r="Z255" s="381">
        <f ca="1">IFERROR(COUNTIFS(INDIRECT($B$1&amp;"!E:E"),2,INDIRECT($B$1&amp;"!Z:Z"),X255,INDIRECT($B$1&amp;"!A:A"),$A$253),"")</f>
        <v>0</v>
      </c>
      <c r="AA255" s="409">
        <f ca="1" t="shared" si="365"/>
        <v>0</v>
      </c>
      <c r="AB255" s="345" t="s">
        <v>86</v>
      </c>
      <c r="AC255" s="277">
        <f ca="1">IFERROR(COUNTIFS(INDIRECT($B$1&amp;"!E:E"),1,INDIRECT($B$1&amp;"!AB:AB"),AB255,INDIRECT($B$1&amp;"!A:A"),$A$253),"")</f>
        <v>0</v>
      </c>
      <c r="AD255" s="277">
        <f ca="1">IFERROR(COUNTIFS(INDIRECT($B$1&amp;"!E:E"),2,INDIRECT($B$1&amp;"!AB:AB"),AB255,INDIRECT($B$1&amp;"!A:A"),$A$253),"")</f>
        <v>0</v>
      </c>
      <c r="AE255" s="346">
        <f ca="1" t="shared" si="366"/>
        <v>0</v>
      </c>
      <c r="AF255" s="347" t="s">
        <v>86</v>
      </c>
      <c r="AG255" s="381">
        <f ca="1">IFERROR(COUNTIFS(INDIRECT($B$1&amp;"!E:E"),1,INDIRECT($B$1&amp;"!AF:AF"),AF255,INDIRECT($B$1&amp;"!A:A"),$A$253),"")</f>
        <v>0</v>
      </c>
      <c r="AH255" s="381">
        <f ca="1">IFERROR(COUNTIFS(INDIRECT($B$1&amp;"!E:E"),2,INDIRECT($B$1&amp;"!AF:AF"),AF255,INDIRECT($B$1&amp;"!A:A"),$A$253),"")</f>
        <v>0</v>
      </c>
      <c r="AI255" s="409">
        <f ca="1" t="shared" si="367"/>
        <v>0</v>
      </c>
    </row>
    <row r="256" ht="15.75" spans="1:35">
      <c r="A256" s="361"/>
      <c r="B256" s="349"/>
      <c r="C256" s="336"/>
      <c r="D256" s="345" t="s">
        <v>76</v>
      </c>
      <c r="E256" s="277">
        <f ca="1">IFERROR(COUNTIFS(INDIRECT($B$1&amp;"!E:E"),1,INDIRECT($B$1&amp;"!O:O"),D256,INDIRECT($B$1&amp;"!A:A"),$A$253),"")</f>
        <v>0</v>
      </c>
      <c r="F256" s="277">
        <f ca="1">IFERROR(COUNTIFS(INDIRECT($B$1&amp;"!E:E"),2,INDIRECT($B$1&amp;"!O:O"),D256,INDIRECT($B$1&amp;"!A:A"),$A$253),"")</f>
        <v>0</v>
      </c>
      <c r="G256" s="346">
        <f ca="1" t="shared" si="360"/>
        <v>0</v>
      </c>
      <c r="H256" s="347" t="s">
        <v>153</v>
      </c>
      <c r="I256" s="381">
        <f ca="1">IFERROR(COUNTIFS(INDIRECT($B$1&amp;"!E:E"),1,INDIRECT($B$1&amp;"!R:R"),H256,INDIRECT($B$1&amp;"!A:A"),$A$253),"")</f>
        <v>0</v>
      </c>
      <c r="J256" s="381">
        <f ca="1">IFERROR(COUNTIFS(INDIRECT($B$1&amp;"!E:E"),2,INDIRECT($B$1&amp;"!R:R"),H256,INDIRECT($B$1&amp;"!A:A"),$A$253),"")</f>
        <v>0</v>
      </c>
      <c r="K256" s="409">
        <f ca="1" t="shared" si="361"/>
        <v>0</v>
      </c>
      <c r="L256" s="345" t="s">
        <v>153</v>
      </c>
      <c r="M256" s="382">
        <f ca="1">IFERROR(COUNTIFS(INDIRECT($B$1&amp;"!E:E"),1,INDIRECT($B$1&amp;"!T:T"),L256,INDIRECT($B$1&amp;"!A:A"),$A$253),"")</f>
        <v>0</v>
      </c>
      <c r="N256" s="382">
        <f ca="1">IFERROR(COUNTIFS(INDIRECT($B$1&amp;"!E:E"),2,INDIRECT($B$1&amp;"!T:T"),L256,INDIRECT($B$1&amp;"!A:A"),$A$253),"")</f>
        <v>0</v>
      </c>
      <c r="O256" s="346">
        <f ca="1" t="shared" si="362"/>
        <v>0</v>
      </c>
      <c r="P256" s="347" t="s">
        <v>153</v>
      </c>
      <c r="Q256" s="381">
        <f ca="1">IFERROR(COUNTIFS(INDIRECT($B$1&amp;"!E:E"),1,INDIRECT($B$1&amp;"!V:V"),P256,INDIRECT($B$1&amp;"!A:A"),$A$253),"")</f>
        <v>0</v>
      </c>
      <c r="R256" s="381">
        <f ca="1">IFERROR(COUNTIFS(INDIRECT($B$1&amp;"!E:E"),2,INDIRECT($B$1&amp;"!V:V"),P256,INDIRECT($B$1&amp;"!A:A"),$A$253),"")</f>
        <v>0</v>
      </c>
      <c r="S256" s="409">
        <f ca="1" t="shared" si="363"/>
        <v>0</v>
      </c>
      <c r="T256" s="345" t="s">
        <v>153</v>
      </c>
      <c r="U256" s="382">
        <f ca="1">IFERROR(COUNTIFS(INDIRECT($B$1&amp;"!E:E"),1,INDIRECT($B$1&amp;"!X:X"),T256,INDIRECT($B$1&amp;"!A:A"),$A$253),"")</f>
        <v>0</v>
      </c>
      <c r="V256" s="382">
        <f ca="1">IFERROR(COUNTIFS(INDIRECT($B$1&amp;"!E:E"),2,INDIRECT($B$1&amp;"!X:X"),T256,INDIRECT($B$1&amp;"!A:A"),$A$253),"")</f>
        <v>0</v>
      </c>
      <c r="W256" s="346">
        <f ca="1" t="shared" si="364"/>
        <v>0</v>
      </c>
      <c r="X256" s="347" t="s">
        <v>153</v>
      </c>
      <c r="Y256" s="381">
        <f ca="1">IFERROR(COUNTIFS(INDIRECT($B$1&amp;"!E:E"),1,INDIRECT($B$1&amp;"!Z:Z"),X256,INDIRECT($B$1&amp;"!A:A"),$A$253),"")</f>
        <v>0</v>
      </c>
      <c r="Z256" s="381">
        <f ca="1">IFERROR(COUNTIFS(INDIRECT($B$1&amp;"!E:E"),2,INDIRECT($B$1&amp;"!Z:Z"),X256,INDIRECT($B$1&amp;"!A:A"),$A$253),"")</f>
        <v>0</v>
      </c>
      <c r="AA256" s="409">
        <f ca="1" t="shared" si="365"/>
        <v>0</v>
      </c>
      <c r="AB256" s="345" t="s">
        <v>153</v>
      </c>
      <c r="AC256" s="277">
        <f ca="1">IFERROR(COUNTIFS(INDIRECT($B$1&amp;"!E:E"),1,INDIRECT($B$1&amp;"!AB:AB"),AB256,INDIRECT($B$1&amp;"!A:A"),$A$253),"")</f>
        <v>0</v>
      </c>
      <c r="AD256" s="277">
        <f ca="1">IFERROR(COUNTIFS(INDIRECT($B$1&amp;"!E:E"),2,INDIRECT($B$1&amp;"!AB:AB"),AB256,INDIRECT($B$1&amp;"!A:A"),$A$253),"")</f>
        <v>0</v>
      </c>
      <c r="AE256" s="346">
        <f ca="1" t="shared" si="366"/>
        <v>0</v>
      </c>
      <c r="AF256" s="347" t="s">
        <v>153</v>
      </c>
      <c r="AG256" s="381">
        <f ca="1">IFERROR(COUNTIFS(INDIRECT($B$1&amp;"!E:E"),1,INDIRECT($B$1&amp;"!AF:AF"),AF256,INDIRECT($B$1&amp;"!A:A"),$A$253),"")</f>
        <v>0</v>
      </c>
      <c r="AH256" s="381">
        <f ca="1">IFERROR(COUNTIFS(INDIRECT($B$1&amp;"!E:E"),2,INDIRECT($B$1&amp;"!AF:AF"),AF256,INDIRECT($B$1&amp;"!A:A"),$A$253),"")</f>
        <v>0</v>
      </c>
      <c r="AI256" s="409">
        <f ca="1" t="shared" si="367"/>
        <v>0</v>
      </c>
    </row>
    <row r="257" ht="15.75" spans="1:35">
      <c r="A257" s="361"/>
      <c r="B257" s="349" t="s">
        <v>359</v>
      </c>
      <c r="C257" s="336">
        <f ca="1">IFERROR(COUNTIFS(INDIRECT($B$1&amp;"!A:A"),A253,INDIRECT($B$1&amp;"!E:E"),"2"),"")</f>
        <v>0</v>
      </c>
      <c r="D257" s="350" t="s">
        <v>347</v>
      </c>
      <c r="E257" s="277">
        <f ca="1" t="shared" ref="E257:J257" si="368">SUM(E253:E256)</f>
        <v>0</v>
      </c>
      <c r="F257" s="277">
        <f ca="1" t="shared" si="368"/>
        <v>0</v>
      </c>
      <c r="G257" s="346">
        <f ca="1" t="shared" si="360"/>
        <v>0</v>
      </c>
      <c r="H257" s="351" t="s">
        <v>347</v>
      </c>
      <c r="I257" s="278">
        <f ca="1" t="shared" si="368"/>
        <v>0</v>
      </c>
      <c r="J257" s="278">
        <f ca="1" t="shared" si="368"/>
        <v>0</v>
      </c>
      <c r="K257" s="409">
        <f ca="1" t="shared" si="361"/>
        <v>0</v>
      </c>
      <c r="L257" s="350" t="s">
        <v>347</v>
      </c>
      <c r="M257" s="277">
        <f ca="1" t="shared" ref="M257:R257" si="369">SUM(M253:M256)</f>
        <v>0</v>
      </c>
      <c r="N257" s="277">
        <f ca="1" t="shared" si="369"/>
        <v>0</v>
      </c>
      <c r="O257" s="346">
        <f ca="1" t="shared" si="362"/>
        <v>0</v>
      </c>
      <c r="P257" s="351" t="s">
        <v>347</v>
      </c>
      <c r="Q257" s="278">
        <f ca="1" t="shared" si="369"/>
        <v>0</v>
      </c>
      <c r="R257" s="278">
        <f ca="1" t="shared" si="369"/>
        <v>0</v>
      </c>
      <c r="S257" s="409">
        <f ca="1" t="shared" si="363"/>
        <v>0</v>
      </c>
      <c r="T257" s="350" t="s">
        <v>347</v>
      </c>
      <c r="U257" s="277">
        <f ca="1" t="shared" ref="U257:Z257" si="370">SUM(U253:U256)</f>
        <v>0</v>
      </c>
      <c r="V257" s="277">
        <f ca="1" t="shared" si="370"/>
        <v>0</v>
      </c>
      <c r="W257" s="346">
        <f ca="1" t="shared" si="364"/>
        <v>0</v>
      </c>
      <c r="X257" s="351" t="s">
        <v>347</v>
      </c>
      <c r="Y257" s="278">
        <f ca="1" t="shared" si="370"/>
        <v>0</v>
      </c>
      <c r="Z257" s="278">
        <f ca="1" t="shared" si="370"/>
        <v>0</v>
      </c>
      <c r="AA257" s="409">
        <f ca="1" t="shared" si="365"/>
        <v>0</v>
      </c>
      <c r="AB257" s="350" t="s">
        <v>347</v>
      </c>
      <c r="AC257" s="277">
        <f ca="1" t="shared" ref="AC257:AH257" si="371">SUM(AC253:AC256)</f>
        <v>0</v>
      </c>
      <c r="AD257" s="277">
        <f ca="1" t="shared" si="371"/>
        <v>0</v>
      </c>
      <c r="AE257" s="346">
        <f ca="1" t="shared" si="366"/>
        <v>0</v>
      </c>
      <c r="AF257" s="351" t="s">
        <v>347</v>
      </c>
      <c r="AG257" s="278">
        <f ca="1" t="shared" si="371"/>
        <v>0</v>
      </c>
      <c r="AH257" s="278">
        <f ca="1" t="shared" si="371"/>
        <v>0</v>
      </c>
      <c r="AI257" s="409">
        <f ca="1" t="shared" si="367"/>
        <v>0</v>
      </c>
    </row>
    <row r="258" ht="15.75" spans="1:35">
      <c r="A258" s="362"/>
      <c r="B258" s="353"/>
      <c r="C258" s="336"/>
      <c r="D258" s="354" t="s">
        <v>348</v>
      </c>
      <c r="E258" s="355">
        <f ca="1">IFERROR(IF(SUM(E253:E256)=0,0,E256/SUM(E253:E256)),"")</f>
        <v>0</v>
      </c>
      <c r="F258" s="355">
        <f ca="1">IFERROR(IF(SUM(F253:F256)=0,0,F256/SUM(F253:F256)),"")</f>
        <v>0</v>
      </c>
      <c r="G258" s="356">
        <f ca="1">IFERROR(SUM(E256:F256)/SUM(E253:F256),0)</f>
        <v>0</v>
      </c>
      <c r="H258" s="357" t="s">
        <v>337</v>
      </c>
      <c r="I258" s="410">
        <f ca="1" t="shared" ref="I258:N258" si="372">IFERROR(IF(SUM(I253:I256)=0,0,SUM(I253:I254)/SUM(I253:I256)),"")</f>
        <v>0</v>
      </c>
      <c r="J258" s="410">
        <f ca="1" t="shared" si="372"/>
        <v>0</v>
      </c>
      <c r="K258" s="411">
        <f ca="1">IFERROR(SUM(I253:J254)/SUM(I253:J256),0)</f>
        <v>0</v>
      </c>
      <c r="L258" s="354" t="s">
        <v>337</v>
      </c>
      <c r="M258" s="355">
        <f ca="1" t="shared" si="372"/>
        <v>0</v>
      </c>
      <c r="N258" s="355">
        <f ca="1" t="shared" si="372"/>
        <v>0</v>
      </c>
      <c r="O258" s="356">
        <f ca="1">IFERROR(SUM(M253:N254)/SUM(M253:N256),0)</f>
        <v>0</v>
      </c>
      <c r="P258" s="357" t="s">
        <v>337</v>
      </c>
      <c r="Q258" s="410">
        <f ca="1" t="shared" ref="Q258:V258" si="373">IFERROR(IF(SUM(Q253:Q256)=0,0,SUM(Q253:Q254)/SUM(Q253:Q256)),"")</f>
        <v>0</v>
      </c>
      <c r="R258" s="410">
        <f ca="1" t="shared" si="373"/>
        <v>0</v>
      </c>
      <c r="S258" s="411">
        <f ca="1">IFERROR(SUM(Q253:R254)/SUM(Q253:R256),0)</f>
        <v>0</v>
      </c>
      <c r="T258" s="354" t="s">
        <v>337</v>
      </c>
      <c r="U258" s="355">
        <f ca="1" t="shared" si="373"/>
        <v>0</v>
      </c>
      <c r="V258" s="355">
        <f ca="1" t="shared" si="373"/>
        <v>0</v>
      </c>
      <c r="W258" s="356">
        <f ca="1">IFERROR(SUM(U253:V254)/SUM(U253:V256),0)</f>
        <v>0</v>
      </c>
      <c r="X258" s="357" t="s">
        <v>337</v>
      </c>
      <c r="Y258" s="410">
        <f ca="1" t="shared" ref="Y258:AD258" si="374">IFERROR(IF(SUM(Y253:Y256)=0,0,SUM(Y253:Y254)/SUM(Y253:Y256)),"")</f>
        <v>0</v>
      </c>
      <c r="Z258" s="410">
        <f ca="1" t="shared" si="374"/>
        <v>0</v>
      </c>
      <c r="AA258" s="411">
        <f ca="1">IFERROR(SUM(Y253:Z254)/SUM(Y253:Z256),0)</f>
        <v>0</v>
      </c>
      <c r="AB258" s="354" t="s">
        <v>337</v>
      </c>
      <c r="AC258" s="355">
        <f ca="1" t="shared" si="374"/>
        <v>0</v>
      </c>
      <c r="AD258" s="355">
        <f ca="1" t="shared" si="374"/>
        <v>0</v>
      </c>
      <c r="AE258" s="356">
        <f ca="1">IFERROR(SUM(AC253:AD254)/SUM(AC253:AD256),0)</f>
        <v>0</v>
      </c>
      <c r="AF258" s="357" t="s">
        <v>337</v>
      </c>
      <c r="AG258" s="410">
        <f ca="1">IFERROR(IF(SUM(AG253:AG256)=0,0,SUM(AG253:AG254)/SUM(AG253:AG256)),"")</f>
        <v>0</v>
      </c>
      <c r="AH258" s="410">
        <f ca="1">IFERROR(IF(SUM(AH253:AH256)=0,0,SUM(AH253:AH254)/SUM(AH253:AH256)),"")</f>
        <v>0</v>
      </c>
      <c r="AI258" s="411">
        <f ca="1">IFERROR(SUM(AG253:AH254)/SUM(AG253:AH256),0)</f>
        <v>0</v>
      </c>
    </row>
    <row r="259" ht="15.75"/>
    <row r="260" ht="15.75" spans="1:35">
      <c r="A260" s="358" t="s">
        <v>349</v>
      </c>
      <c r="B260" s="335" t="s">
        <v>356</v>
      </c>
      <c r="C260" s="336">
        <f ca="1">IFERROR(COUNTIFS(INDIRECT($B$1&amp;"!A:A"),A262,INDIRECT($B$1&amp;"!E:E"),"&lt;&gt;"),"")</f>
        <v>0</v>
      </c>
      <c r="D260" s="337" t="s">
        <v>317</v>
      </c>
      <c r="E260" s="337"/>
      <c r="F260" s="337"/>
      <c r="G260" s="338"/>
      <c r="H260" s="339" t="s">
        <v>302</v>
      </c>
      <c r="I260" s="405"/>
      <c r="J260" s="405"/>
      <c r="K260" s="343"/>
      <c r="L260" s="406" t="s">
        <v>303</v>
      </c>
      <c r="M260" s="337"/>
      <c r="N260" s="337"/>
      <c r="O260" s="338"/>
      <c r="P260" s="339" t="s">
        <v>357</v>
      </c>
      <c r="Q260" s="405"/>
      <c r="R260" s="405"/>
      <c r="S260" s="343"/>
      <c r="T260" s="406" t="s">
        <v>342</v>
      </c>
      <c r="U260" s="337"/>
      <c r="V260" s="337"/>
      <c r="W260" s="338"/>
      <c r="X260" s="339" t="s">
        <v>313</v>
      </c>
      <c r="Y260" s="405"/>
      <c r="Z260" s="405"/>
      <c r="AA260" s="343"/>
      <c r="AB260" s="406" t="s">
        <v>343</v>
      </c>
      <c r="AC260" s="337"/>
      <c r="AD260" s="337"/>
      <c r="AE260" s="338"/>
      <c r="AF260" s="339" t="s">
        <v>333</v>
      </c>
      <c r="AG260" s="405"/>
      <c r="AH260" s="405"/>
      <c r="AI260" s="343"/>
    </row>
    <row r="261" ht="15.75" spans="1:35">
      <c r="A261" s="359"/>
      <c r="B261" s="335"/>
      <c r="C261" s="336"/>
      <c r="D261" s="338" t="s">
        <v>21</v>
      </c>
      <c r="E261" s="341" t="s">
        <v>344</v>
      </c>
      <c r="F261" s="341" t="s">
        <v>345</v>
      </c>
      <c r="G261" s="342" t="s">
        <v>346</v>
      </c>
      <c r="H261" s="343" t="s">
        <v>21</v>
      </c>
      <c r="I261" s="407" t="s">
        <v>344</v>
      </c>
      <c r="J261" s="407" t="s">
        <v>345</v>
      </c>
      <c r="K261" s="408" t="s">
        <v>346</v>
      </c>
      <c r="L261" s="338" t="s">
        <v>21</v>
      </c>
      <c r="M261" s="341" t="s">
        <v>344</v>
      </c>
      <c r="N261" s="341" t="s">
        <v>345</v>
      </c>
      <c r="O261" s="342" t="s">
        <v>346</v>
      </c>
      <c r="P261" s="343" t="s">
        <v>21</v>
      </c>
      <c r="Q261" s="407" t="s">
        <v>344</v>
      </c>
      <c r="R261" s="407" t="s">
        <v>345</v>
      </c>
      <c r="S261" s="408" t="s">
        <v>346</v>
      </c>
      <c r="T261" s="338" t="s">
        <v>21</v>
      </c>
      <c r="U261" s="341" t="s">
        <v>344</v>
      </c>
      <c r="V261" s="341" t="s">
        <v>345</v>
      </c>
      <c r="W261" s="342" t="s">
        <v>346</v>
      </c>
      <c r="X261" s="343" t="s">
        <v>21</v>
      </c>
      <c r="Y261" s="407" t="s">
        <v>344</v>
      </c>
      <c r="Z261" s="407" t="s">
        <v>345</v>
      </c>
      <c r="AA261" s="408" t="s">
        <v>346</v>
      </c>
      <c r="AB261" s="338" t="s">
        <v>21</v>
      </c>
      <c r="AC261" s="341" t="s">
        <v>344</v>
      </c>
      <c r="AD261" s="341" t="s">
        <v>345</v>
      </c>
      <c r="AE261" s="342" t="s">
        <v>346</v>
      </c>
      <c r="AF261" s="343" t="s">
        <v>21</v>
      </c>
      <c r="AG261" s="407" t="s">
        <v>344</v>
      </c>
      <c r="AH261" s="407" t="s">
        <v>345</v>
      </c>
      <c r="AI261" s="408" t="s">
        <v>346</v>
      </c>
    </row>
    <row r="262" ht="15.75" spans="1:35">
      <c r="A262" s="360" t="str">
        <f>VLOOKUP($B$1,{"一年级",1;"二年级",2;"三年级",3;"四年级",4;"五年级",5;"六年级",6},2,0)&amp;"25"</f>
        <v>125</v>
      </c>
      <c r="B262" s="335"/>
      <c r="C262" s="336"/>
      <c r="D262" s="345" t="s">
        <v>41</v>
      </c>
      <c r="E262" s="277">
        <f ca="1">IFERROR(COUNTIFS(INDIRECT($B$1&amp;"!E:E"),1,INDIRECT($B$1&amp;"!O:O"),D262,INDIRECT($B$1&amp;"!A:A"),$A$262),"")</f>
        <v>0</v>
      </c>
      <c r="F262" s="277">
        <f ca="1">IFERROR(COUNTIFS(INDIRECT($B$1&amp;"!E:E"),2,INDIRECT($B$1&amp;"!O:O"),D262,INDIRECT($B$1&amp;"!A:A"),$A$262),"")</f>
        <v>0</v>
      </c>
      <c r="G262" s="346">
        <f ca="1" t="shared" ref="G262:G266" si="375">IFERROR(SUM(E262:F262),"")</f>
        <v>0</v>
      </c>
      <c r="H262" s="347" t="s">
        <v>31</v>
      </c>
      <c r="I262" s="381">
        <f ca="1">IFERROR(COUNTIFS(INDIRECT($B$1&amp;"!E:E"),1,INDIRECT($B$1&amp;"!R:R"),H262,INDIRECT($B$1&amp;"!A:A"),$A$262),"")</f>
        <v>0</v>
      </c>
      <c r="J262" s="381">
        <f ca="1">IFERROR(COUNTIFS(INDIRECT($B$1&amp;"!E:E"),2,INDIRECT($B$1&amp;"!R:R"),H262,INDIRECT($B$1&amp;"!A:A"),$A$262),"")</f>
        <v>0</v>
      </c>
      <c r="K262" s="409">
        <f ca="1" t="shared" ref="K262:K266" si="376">IFERROR(SUM(I262:J262),"")</f>
        <v>0</v>
      </c>
      <c r="L262" s="345" t="s">
        <v>31</v>
      </c>
      <c r="M262" s="382">
        <f ca="1">IFERROR(COUNTIFS(INDIRECT($B$1&amp;"!E:E"),1,INDIRECT($B$1&amp;"!T:T"),L262,INDIRECT($B$1&amp;"!A:A"),$A$262),"")</f>
        <v>0</v>
      </c>
      <c r="N262" s="382">
        <f ca="1">IFERROR(COUNTIFS(INDIRECT($B$1&amp;"!E:E"),2,INDIRECT($B$1&amp;"!T:T"),L262,INDIRECT($B$1&amp;"!A:A"),$A$262),"")</f>
        <v>0</v>
      </c>
      <c r="O262" s="346">
        <f ca="1" t="shared" ref="O262:O266" si="377">IFERROR(SUM(M262:N262),"")</f>
        <v>0</v>
      </c>
      <c r="P262" s="347" t="s">
        <v>31</v>
      </c>
      <c r="Q262" s="381">
        <f ca="1">IFERROR(COUNTIFS(INDIRECT($B$1&amp;"!E:E"),1,INDIRECT($B$1&amp;"!V:V"),P262,INDIRECT($B$1&amp;"!A:A"),$A$262),"")</f>
        <v>0</v>
      </c>
      <c r="R262" s="381">
        <f ca="1">IFERROR(COUNTIFS(INDIRECT($B$1&amp;"!E:E"),2,INDIRECT($B$1&amp;"!V:V"),P262,INDIRECT($B$1&amp;"!A:A"),$A$262),"")</f>
        <v>0</v>
      </c>
      <c r="S262" s="409">
        <f ca="1" t="shared" ref="S262:S266" si="378">IFERROR(SUM(Q262:R262),"")</f>
        <v>0</v>
      </c>
      <c r="T262" s="345" t="s">
        <v>31</v>
      </c>
      <c r="U262" s="382">
        <f ca="1">IFERROR(COUNTIFS(INDIRECT($B$1&amp;"!E:E"),1,INDIRECT($B$1&amp;"!X:X"),T262,INDIRECT($B$1&amp;"!A:A"),$A$262),"")</f>
        <v>0</v>
      </c>
      <c r="V262" s="382">
        <f ca="1">IFERROR(COUNTIFS(INDIRECT($B$1&amp;"!E:E"),2,INDIRECT($B$1&amp;"!X:X"),T262,INDIRECT($B$1&amp;"!A:A"),$A$262),"")</f>
        <v>0</v>
      </c>
      <c r="W262" s="346">
        <f ca="1" t="shared" ref="W262:W266" si="379">IFERROR(SUM(U262:V262),"")</f>
        <v>0</v>
      </c>
      <c r="X262" s="347" t="s">
        <v>31</v>
      </c>
      <c r="Y262" s="381">
        <f ca="1">IFERROR(COUNTIFS(INDIRECT($B$1&amp;"!E:E"),1,INDIRECT($B$1&amp;"!Z:Z"),X262,INDIRECT($B$1&amp;"!A:A"),$A$262),"")</f>
        <v>0</v>
      </c>
      <c r="Z262" s="381">
        <f ca="1">IFERROR(COUNTIFS(INDIRECT($B$1&amp;"!E:E"),2,INDIRECT($B$1&amp;"!Z:Z"),X262,INDIRECT($B$1&amp;"!A:A"),$A$262),"")</f>
        <v>0</v>
      </c>
      <c r="AA262" s="409">
        <f ca="1" t="shared" ref="AA262:AA266" si="380">IFERROR(SUM(Y262:Z262),"")</f>
        <v>0</v>
      </c>
      <c r="AB262" s="345" t="s">
        <v>31</v>
      </c>
      <c r="AC262" s="277">
        <f ca="1">IFERROR(COUNTIFS(INDIRECT($B$1&amp;"!E:E"),1,INDIRECT($B$1&amp;"!AB:AB"),AB262,INDIRECT($B$1&amp;"!A:A"),$A$262),"")</f>
        <v>0</v>
      </c>
      <c r="AD262" s="277">
        <f ca="1">IFERROR(COUNTIFS(INDIRECT($B$1&amp;"!E:E"),2,INDIRECT($B$1&amp;"!AB:AB"),AB262,INDIRECT($B$1&amp;"!A:A"),$A$262),"")</f>
        <v>0</v>
      </c>
      <c r="AE262" s="346">
        <f ca="1" t="shared" ref="AE262:AE266" si="381">IFERROR(SUM(AC262:AD262),"")</f>
        <v>0</v>
      </c>
      <c r="AF262" s="347" t="s">
        <v>31</v>
      </c>
      <c r="AG262" s="381">
        <f ca="1">IFERROR(COUNTIFS(INDIRECT($B$1&amp;"!E:E"),1,INDIRECT($B$1&amp;"!AF:AF"),AF262,INDIRECT($B$1&amp;"!A:A"),$A$262),"")</f>
        <v>0</v>
      </c>
      <c r="AH262" s="381">
        <f ca="1">IFERROR(COUNTIFS(INDIRECT($B$1&amp;"!E:E"),2,INDIRECT($B$1&amp;"!AF:AF"),AF262,INDIRECT($B$1&amp;"!A:A"),$A$262),"")</f>
        <v>0</v>
      </c>
      <c r="AI262" s="409">
        <f ca="1" t="shared" ref="AI262:AI266" si="382">IFERROR(SUM(AG262:AH262),"")</f>
        <v>0</v>
      </c>
    </row>
    <row r="263" ht="15.75" spans="1:35">
      <c r="A263" s="361"/>
      <c r="B263" s="335"/>
      <c r="C263" s="336"/>
      <c r="D263" s="345" t="s">
        <v>65</v>
      </c>
      <c r="E263" s="277">
        <f ca="1">IFERROR(COUNTIFS(INDIRECT($B$1&amp;"!E:E"),1,INDIRECT($B$1&amp;"!O:O"),D263,INDIRECT($B$1&amp;"!A:A"),$A$262),"")</f>
        <v>0</v>
      </c>
      <c r="F263" s="277">
        <f ca="1">IFERROR(COUNTIFS(INDIRECT($B$1&amp;"!E:E"),2,INDIRECT($B$1&amp;"!O:O"),D263,INDIRECT($B$1&amp;"!A:A"),$A$262),"")</f>
        <v>0</v>
      </c>
      <c r="G263" s="346">
        <f ca="1" t="shared" si="375"/>
        <v>0</v>
      </c>
      <c r="H263" s="347" t="s">
        <v>68</v>
      </c>
      <c r="I263" s="381">
        <f ca="1">IFERROR(COUNTIFS(INDIRECT($B$1&amp;"!E:E"),1,INDIRECT($B$1&amp;"!R:R"),H263,INDIRECT($B$1&amp;"!A:A"),$A$262),"")</f>
        <v>0</v>
      </c>
      <c r="J263" s="381">
        <f ca="1">IFERROR(COUNTIFS(INDIRECT($B$1&amp;"!E:E"),2,INDIRECT($B$1&amp;"!R:R"),H263,INDIRECT($B$1&amp;"!A:A"),$A$262),"")</f>
        <v>0</v>
      </c>
      <c r="K263" s="409">
        <f ca="1" t="shared" si="376"/>
        <v>0</v>
      </c>
      <c r="L263" s="345" t="s">
        <v>68</v>
      </c>
      <c r="M263" s="382">
        <f ca="1">IFERROR(COUNTIFS(INDIRECT($B$1&amp;"!E:E"),1,INDIRECT($B$1&amp;"!T:T"),L263,INDIRECT($B$1&amp;"!A:A"),$A$262),"")</f>
        <v>0</v>
      </c>
      <c r="N263" s="382">
        <f ca="1">IFERROR(COUNTIFS(INDIRECT($B$1&amp;"!E:E"),2,INDIRECT($B$1&amp;"!T:T"),L263,INDIRECT($B$1&amp;"!A:A"),$A$262),"")</f>
        <v>0</v>
      </c>
      <c r="O263" s="346">
        <f ca="1" t="shared" si="377"/>
        <v>0</v>
      </c>
      <c r="P263" s="347" t="s">
        <v>68</v>
      </c>
      <c r="Q263" s="381">
        <f ca="1">IFERROR(COUNTIFS(INDIRECT($B$1&amp;"!E:E"),1,INDIRECT($B$1&amp;"!V:V"),P263,INDIRECT($B$1&amp;"!A:A"),$A$262),"")</f>
        <v>0</v>
      </c>
      <c r="R263" s="381">
        <f ca="1">IFERROR(COUNTIFS(INDIRECT($B$1&amp;"!E:E"),2,INDIRECT($B$1&amp;"!V:V"),P263,INDIRECT($B$1&amp;"!A:A"),$A$262),"")</f>
        <v>0</v>
      </c>
      <c r="S263" s="409">
        <f ca="1" t="shared" si="378"/>
        <v>0</v>
      </c>
      <c r="T263" s="345" t="s">
        <v>68</v>
      </c>
      <c r="U263" s="382">
        <f ca="1">IFERROR(COUNTIFS(INDIRECT($B$1&amp;"!E:E"),1,INDIRECT($B$1&amp;"!X:X"),T263,INDIRECT($B$1&amp;"!A:A"),$A$262),"")</f>
        <v>0</v>
      </c>
      <c r="V263" s="382">
        <f ca="1">IFERROR(COUNTIFS(INDIRECT($B$1&amp;"!E:E"),2,INDIRECT($B$1&amp;"!X:X"),T263,INDIRECT($B$1&amp;"!A:A"),$A$262),"")</f>
        <v>0</v>
      </c>
      <c r="W263" s="346">
        <f ca="1" t="shared" si="379"/>
        <v>0</v>
      </c>
      <c r="X263" s="347" t="s">
        <v>68</v>
      </c>
      <c r="Y263" s="381">
        <f ca="1">IFERROR(COUNTIFS(INDIRECT($B$1&amp;"!E:E"),1,INDIRECT($B$1&amp;"!Z:Z"),X263,INDIRECT($B$1&amp;"!A:A"),$A$262),"")</f>
        <v>0</v>
      </c>
      <c r="Z263" s="381">
        <f ca="1">IFERROR(COUNTIFS(INDIRECT($B$1&amp;"!E:E"),2,INDIRECT($B$1&amp;"!Z:Z"),X263,INDIRECT($B$1&amp;"!A:A"),$A$262),"")</f>
        <v>0</v>
      </c>
      <c r="AA263" s="409">
        <f ca="1" t="shared" si="380"/>
        <v>0</v>
      </c>
      <c r="AB263" s="345" t="s">
        <v>68</v>
      </c>
      <c r="AC263" s="277">
        <f ca="1">IFERROR(COUNTIFS(INDIRECT($B$1&amp;"!E:E"),1,INDIRECT($B$1&amp;"!AB:AB"),AB263,INDIRECT($B$1&amp;"!A:A"),$A$262),"")</f>
        <v>0</v>
      </c>
      <c r="AD263" s="277">
        <f ca="1">IFERROR(COUNTIFS(INDIRECT($B$1&amp;"!E:E"),2,INDIRECT($B$1&amp;"!AB:AB"),AB263,INDIRECT($B$1&amp;"!A:A"),$A$262),"")</f>
        <v>0</v>
      </c>
      <c r="AE263" s="346">
        <f ca="1" t="shared" si="381"/>
        <v>0</v>
      </c>
      <c r="AF263" s="347" t="s">
        <v>68</v>
      </c>
      <c r="AG263" s="381">
        <f ca="1">IFERROR(COUNTIFS(INDIRECT($B$1&amp;"!E:E"),1,INDIRECT($B$1&amp;"!AF:AF"),AF263,INDIRECT($B$1&amp;"!A:A"),$A$262),"")</f>
        <v>0</v>
      </c>
      <c r="AH263" s="381">
        <f ca="1">IFERROR(COUNTIFS(INDIRECT($B$1&amp;"!E:E"),2,INDIRECT($B$1&amp;"!AF:AF"),AF263,INDIRECT($B$1&amp;"!A:A"),$A$262),"")</f>
        <v>0</v>
      </c>
      <c r="AI263" s="409">
        <f ca="1" t="shared" si="382"/>
        <v>0</v>
      </c>
    </row>
    <row r="264" ht="15.75" spans="1:35">
      <c r="A264" s="361"/>
      <c r="B264" s="349" t="s">
        <v>358</v>
      </c>
      <c r="C264" s="336">
        <f ca="1">IFERROR(COUNTIFS(INDIRECT($B$1&amp;"!A:A"),A262,INDIRECT($B$1&amp;"!E:E"),"1"),"")</f>
        <v>0</v>
      </c>
      <c r="D264" s="345" t="s">
        <v>53</v>
      </c>
      <c r="E264" s="277">
        <f ca="1">IFERROR(COUNTIFS(INDIRECT($B$1&amp;"!E:E"),1,INDIRECT($B$1&amp;"!O:O"),D264,INDIRECT($B$1&amp;"!A:A"),$A$262),"")</f>
        <v>0</v>
      </c>
      <c r="F264" s="277">
        <f ca="1">IFERROR(COUNTIFS(INDIRECT($B$1&amp;"!E:E"),2,INDIRECT($B$1&amp;"!O:O"),D264,INDIRECT($B$1&amp;"!A:A"),$A$262),"")</f>
        <v>0</v>
      </c>
      <c r="G264" s="346">
        <f ca="1" t="shared" si="375"/>
        <v>0</v>
      </c>
      <c r="H264" s="347" t="s">
        <v>86</v>
      </c>
      <c r="I264" s="381">
        <f ca="1">IFERROR(COUNTIFS(INDIRECT($B$1&amp;"!E:E"),1,INDIRECT($B$1&amp;"!R:R"),H264,INDIRECT($B$1&amp;"!A:A"),$A$262),"")</f>
        <v>0</v>
      </c>
      <c r="J264" s="381">
        <f ca="1">IFERROR(COUNTIFS(INDIRECT($B$1&amp;"!E:E"),2,INDIRECT($B$1&amp;"!R:R"),H264,INDIRECT($B$1&amp;"!A:A"),$A$262),"")</f>
        <v>0</v>
      </c>
      <c r="K264" s="409">
        <f ca="1" t="shared" si="376"/>
        <v>0</v>
      </c>
      <c r="L264" s="345" t="s">
        <v>86</v>
      </c>
      <c r="M264" s="382">
        <f ca="1">IFERROR(COUNTIFS(INDIRECT($B$1&amp;"!E:E"),1,INDIRECT($B$1&amp;"!T:T"),L264,INDIRECT($B$1&amp;"!A:A"),$A$262),"")</f>
        <v>0</v>
      </c>
      <c r="N264" s="382">
        <f ca="1">IFERROR(COUNTIFS(INDIRECT($B$1&amp;"!E:E"),2,INDIRECT($B$1&amp;"!T:T"),L264,INDIRECT($B$1&amp;"!A:A"),$A$262),"")</f>
        <v>0</v>
      </c>
      <c r="O264" s="346">
        <f ca="1" t="shared" si="377"/>
        <v>0</v>
      </c>
      <c r="P264" s="347" t="s">
        <v>86</v>
      </c>
      <c r="Q264" s="381">
        <f ca="1">IFERROR(COUNTIFS(INDIRECT($B$1&amp;"!E:E"),1,INDIRECT($B$1&amp;"!V:V"),P264,INDIRECT($B$1&amp;"!A:A"),$A$262),"")</f>
        <v>0</v>
      </c>
      <c r="R264" s="381">
        <f ca="1">IFERROR(COUNTIFS(INDIRECT($B$1&amp;"!E:E"),2,INDIRECT($B$1&amp;"!V:V"),P264,INDIRECT($B$1&amp;"!A:A"),$A$262),"")</f>
        <v>0</v>
      </c>
      <c r="S264" s="409">
        <f ca="1" t="shared" si="378"/>
        <v>0</v>
      </c>
      <c r="T264" s="345" t="s">
        <v>86</v>
      </c>
      <c r="U264" s="382">
        <f ca="1">IFERROR(COUNTIFS(INDIRECT($B$1&amp;"!E:E"),1,INDIRECT($B$1&amp;"!X:X"),T264,INDIRECT($B$1&amp;"!A:A"),$A$262),"")</f>
        <v>0</v>
      </c>
      <c r="V264" s="382">
        <f ca="1">IFERROR(COUNTIFS(INDIRECT($B$1&amp;"!E:E"),2,INDIRECT($B$1&amp;"!X:X"),T264,INDIRECT($B$1&amp;"!A:A"),$A$262),"")</f>
        <v>0</v>
      </c>
      <c r="W264" s="346">
        <f ca="1" t="shared" si="379"/>
        <v>0</v>
      </c>
      <c r="X264" s="347" t="s">
        <v>86</v>
      </c>
      <c r="Y264" s="381">
        <f ca="1">IFERROR(COUNTIFS(INDIRECT($B$1&amp;"!E:E"),1,INDIRECT($B$1&amp;"!Z:Z"),X264,INDIRECT($B$1&amp;"!A:A"),$A$262),"")</f>
        <v>0</v>
      </c>
      <c r="Z264" s="381">
        <f ca="1">IFERROR(COUNTIFS(INDIRECT($B$1&amp;"!E:E"),2,INDIRECT($B$1&amp;"!Z:Z"),X264,INDIRECT($B$1&amp;"!A:A"),$A$262),"")</f>
        <v>0</v>
      </c>
      <c r="AA264" s="409">
        <f ca="1" t="shared" si="380"/>
        <v>0</v>
      </c>
      <c r="AB264" s="345" t="s">
        <v>86</v>
      </c>
      <c r="AC264" s="277">
        <f ca="1">IFERROR(COUNTIFS(INDIRECT($B$1&amp;"!E:E"),1,INDIRECT($B$1&amp;"!AB:AB"),AB264,INDIRECT($B$1&amp;"!A:A"),$A$262),"")</f>
        <v>0</v>
      </c>
      <c r="AD264" s="277">
        <f ca="1">IFERROR(COUNTIFS(INDIRECT($B$1&amp;"!E:E"),2,INDIRECT($B$1&amp;"!AB:AB"),AB264,INDIRECT($B$1&amp;"!A:A"),$A$262),"")</f>
        <v>0</v>
      </c>
      <c r="AE264" s="346">
        <f ca="1" t="shared" si="381"/>
        <v>0</v>
      </c>
      <c r="AF264" s="347" t="s">
        <v>86</v>
      </c>
      <c r="AG264" s="381">
        <f ca="1">IFERROR(COUNTIFS(INDIRECT($B$1&amp;"!E:E"),1,INDIRECT($B$1&amp;"!AF:AF"),AF264,INDIRECT($B$1&amp;"!A:A"),$A$262),"")</f>
        <v>0</v>
      </c>
      <c r="AH264" s="381">
        <f ca="1">IFERROR(COUNTIFS(INDIRECT($B$1&amp;"!E:E"),2,INDIRECT($B$1&amp;"!AF:AF"),AF264,INDIRECT($B$1&amp;"!A:A"),$A$262),"")</f>
        <v>0</v>
      </c>
      <c r="AI264" s="409">
        <f ca="1" t="shared" si="382"/>
        <v>0</v>
      </c>
    </row>
    <row r="265" ht="15.75" spans="1:35">
      <c r="A265" s="361"/>
      <c r="B265" s="349"/>
      <c r="C265" s="336"/>
      <c r="D265" s="345" t="s">
        <v>76</v>
      </c>
      <c r="E265" s="277">
        <f ca="1">IFERROR(COUNTIFS(INDIRECT($B$1&amp;"!E:E"),1,INDIRECT($B$1&amp;"!O:O"),D265,INDIRECT($B$1&amp;"!A:A"),$A$262),"")</f>
        <v>0</v>
      </c>
      <c r="F265" s="277">
        <f ca="1">IFERROR(COUNTIFS(INDIRECT($B$1&amp;"!E:E"),2,INDIRECT($B$1&amp;"!O:O"),D265,INDIRECT($B$1&amp;"!A:A"),$A$262),"")</f>
        <v>0</v>
      </c>
      <c r="G265" s="346">
        <f ca="1" t="shared" si="375"/>
        <v>0</v>
      </c>
      <c r="H265" s="347" t="s">
        <v>153</v>
      </c>
      <c r="I265" s="381">
        <f ca="1">IFERROR(COUNTIFS(INDIRECT($B$1&amp;"!E:E"),1,INDIRECT($B$1&amp;"!R:R"),H265,INDIRECT($B$1&amp;"!A:A"),$A$262),"")</f>
        <v>0</v>
      </c>
      <c r="J265" s="381">
        <f ca="1">IFERROR(COUNTIFS(INDIRECT($B$1&amp;"!E:E"),2,INDIRECT($B$1&amp;"!R:R"),H265,INDIRECT($B$1&amp;"!A:A"),$A$262),"")</f>
        <v>0</v>
      </c>
      <c r="K265" s="409">
        <f ca="1" t="shared" si="376"/>
        <v>0</v>
      </c>
      <c r="L265" s="345" t="s">
        <v>153</v>
      </c>
      <c r="M265" s="382">
        <f ca="1">IFERROR(COUNTIFS(INDIRECT($B$1&amp;"!E:E"),1,INDIRECT($B$1&amp;"!T:T"),L265,INDIRECT($B$1&amp;"!A:A"),$A$262),"")</f>
        <v>0</v>
      </c>
      <c r="N265" s="382">
        <f ca="1">IFERROR(COUNTIFS(INDIRECT($B$1&amp;"!E:E"),2,INDIRECT($B$1&amp;"!T:T"),L265,INDIRECT($B$1&amp;"!A:A"),$A$262),"")</f>
        <v>0</v>
      </c>
      <c r="O265" s="346">
        <f ca="1" t="shared" si="377"/>
        <v>0</v>
      </c>
      <c r="P265" s="347" t="s">
        <v>153</v>
      </c>
      <c r="Q265" s="381">
        <f ca="1">IFERROR(COUNTIFS(INDIRECT($B$1&amp;"!E:E"),1,INDIRECT($B$1&amp;"!V:V"),P265,INDIRECT($B$1&amp;"!A:A"),$A$262),"")</f>
        <v>0</v>
      </c>
      <c r="R265" s="381">
        <f ca="1">IFERROR(COUNTIFS(INDIRECT($B$1&amp;"!E:E"),2,INDIRECT($B$1&amp;"!V:V"),P265,INDIRECT($B$1&amp;"!A:A"),$A$262),"")</f>
        <v>0</v>
      </c>
      <c r="S265" s="409">
        <f ca="1" t="shared" si="378"/>
        <v>0</v>
      </c>
      <c r="T265" s="345" t="s">
        <v>153</v>
      </c>
      <c r="U265" s="382">
        <f ca="1">IFERROR(COUNTIFS(INDIRECT($B$1&amp;"!E:E"),1,INDIRECT($B$1&amp;"!X:X"),T265,INDIRECT($B$1&amp;"!A:A"),$A$262),"")</f>
        <v>0</v>
      </c>
      <c r="V265" s="382">
        <f ca="1">IFERROR(COUNTIFS(INDIRECT($B$1&amp;"!E:E"),2,INDIRECT($B$1&amp;"!X:X"),T265,INDIRECT($B$1&amp;"!A:A"),$A$262),"")</f>
        <v>0</v>
      </c>
      <c r="W265" s="346">
        <f ca="1" t="shared" si="379"/>
        <v>0</v>
      </c>
      <c r="X265" s="347" t="s">
        <v>153</v>
      </c>
      <c r="Y265" s="381">
        <f ca="1">IFERROR(COUNTIFS(INDIRECT($B$1&amp;"!E:E"),1,INDIRECT($B$1&amp;"!Z:Z"),X265,INDIRECT($B$1&amp;"!A:A"),$A$262),"")</f>
        <v>0</v>
      </c>
      <c r="Z265" s="381">
        <f ca="1">IFERROR(COUNTIFS(INDIRECT($B$1&amp;"!E:E"),2,INDIRECT($B$1&amp;"!Z:Z"),X265,INDIRECT($B$1&amp;"!A:A"),$A$262),"")</f>
        <v>0</v>
      </c>
      <c r="AA265" s="409">
        <f ca="1" t="shared" si="380"/>
        <v>0</v>
      </c>
      <c r="AB265" s="345" t="s">
        <v>153</v>
      </c>
      <c r="AC265" s="277">
        <f ca="1">IFERROR(COUNTIFS(INDIRECT($B$1&amp;"!E:E"),1,INDIRECT($B$1&amp;"!AB:AB"),AB265,INDIRECT($B$1&amp;"!A:A"),$A$262),"")</f>
        <v>0</v>
      </c>
      <c r="AD265" s="277">
        <f ca="1">IFERROR(COUNTIFS(INDIRECT($B$1&amp;"!E:E"),2,INDIRECT($B$1&amp;"!AB:AB"),AB265,INDIRECT($B$1&amp;"!A:A"),$A$262),"")</f>
        <v>0</v>
      </c>
      <c r="AE265" s="346">
        <f ca="1" t="shared" si="381"/>
        <v>0</v>
      </c>
      <c r="AF265" s="347" t="s">
        <v>153</v>
      </c>
      <c r="AG265" s="381">
        <f ca="1">IFERROR(COUNTIFS(INDIRECT($B$1&amp;"!E:E"),1,INDIRECT($B$1&amp;"!AF:AF"),AF265,INDIRECT($B$1&amp;"!A:A"),$A$262),"")</f>
        <v>0</v>
      </c>
      <c r="AH265" s="381">
        <f ca="1">IFERROR(COUNTIFS(INDIRECT($B$1&amp;"!E:E"),2,INDIRECT($B$1&amp;"!AF:AF"),AF265,INDIRECT($B$1&amp;"!A:A"),$A$262),"")</f>
        <v>0</v>
      </c>
      <c r="AI265" s="409">
        <f ca="1" t="shared" si="382"/>
        <v>0</v>
      </c>
    </row>
    <row r="266" ht="15.75" spans="1:35">
      <c r="A266" s="361"/>
      <c r="B266" s="349" t="s">
        <v>359</v>
      </c>
      <c r="C266" s="336">
        <f ca="1">IFERROR(COUNTIFS(INDIRECT($B$1&amp;"!A:A"),A262,INDIRECT($B$1&amp;"!E:E"),"2"),"")</f>
        <v>0</v>
      </c>
      <c r="D266" s="350" t="s">
        <v>347</v>
      </c>
      <c r="E266" s="277">
        <f ca="1" t="shared" ref="E266:J266" si="383">SUM(E262:E265)</f>
        <v>0</v>
      </c>
      <c r="F266" s="277">
        <f ca="1" t="shared" si="383"/>
        <v>0</v>
      </c>
      <c r="G266" s="346">
        <f ca="1" t="shared" si="375"/>
        <v>0</v>
      </c>
      <c r="H266" s="351" t="s">
        <v>347</v>
      </c>
      <c r="I266" s="278">
        <f ca="1" t="shared" si="383"/>
        <v>0</v>
      </c>
      <c r="J266" s="278">
        <f ca="1" t="shared" si="383"/>
        <v>0</v>
      </c>
      <c r="K266" s="409">
        <f ca="1" t="shared" si="376"/>
        <v>0</v>
      </c>
      <c r="L266" s="350" t="s">
        <v>347</v>
      </c>
      <c r="M266" s="277">
        <f ca="1" t="shared" ref="M266:R266" si="384">SUM(M262:M265)</f>
        <v>0</v>
      </c>
      <c r="N266" s="277">
        <f ca="1" t="shared" si="384"/>
        <v>0</v>
      </c>
      <c r="O266" s="346">
        <f ca="1" t="shared" si="377"/>
        <v>0</v>
      </c>
      <c r="P266" s="351" t="s">
        <v>347</v>
      </c>
      <c r="Q266" s="278">
        <f ca="1" t="shared" si="384"/>
        <v>0</v>
      </c>
      <c r="R266" s="278">
        <f ca="1" t="shared" si="384"/>
        <v>0</v>
      </c>
      <c r="S266" s="409">
        <f ca="1" t="shared" si="378"/>
        <v>0</v>
      </c>
      <c r="T266" s="350" t="s">
        <v>347</v>
      </c>
      <c r="U266" s="277">
        <f ca="1" t="shared" ref="U266:Z266" si="385">SUM(U262:U265)</f>
        <v>0</v>
      </c>
      <c r="V266" s="277">
        <f ca="1" t="shared" si="385"/>
        <v>0</v>
      </c>
      <c r="W266" s="346">
        <f ca="1" t="shared" si="379"/>
        <v>0</v>
      </c>
      <c r="X266" s="351" t="s">
        <v>347</v>
      </c>
      <c r="Y266" s="278">
        <f ca="1" t="shared" si="385"/>
        <v>0</v>
      </c>
      <c r="Z266" s="278">
        <f ca="1" t="shared" si="385"/>
        <v>0</v>
      </c>
      <c r="AA266" s="409">
        <f ca="1" t="shared" si="380"/>
        <v>0</v>
      </c>
      <c r="AB266" s="350" t="s">
        <v>347</v>
      </c>
      <c r="AC266" s="277">
        <f ca="1" t="shared" ref="AC266:AH266" si="386">SUM(AC262:AC265)</f>
        <v>0</v>
      </c>
      <c r="AD266" s="277">
        <f ca="1" t="shared" si="386"/>
        <v>0</v>
      </c>
      <c r="AE266" s="346">
        <f ca="1" t="shared" si="381"/>
        <v>0</v>
      </c>
      <c r="AF266" s="351" t="s">
        <v>347</v>
      </c>
      <c r="AG266" s="278">
        <f ca="1" t="shared" si="386"/>
        <v>0</v>
      </c>
      <c r="AH266" s="278">
        <f ca="1" t="shared" si="386"/>
        <v>0</v>
      </c>
      <c r="AI266" s="409">
        <f ca="1" t="shared" si="382"/>
        <v>0</v>
      </c>
    </row>
    <row r="267" ht="15.75" spans="1:35">
      <c r="A267" s="362"/>
      <c r="B267" s="353"/>
      <c r="C267" s="336"/>
      <c r="D267" s="354" t="s">
        <v>348</v>
      </c>
      <c r="E267" s="355">
        <f ca="1">IFERROR(IF(SUM(E262:E265)=0,0,E265/SUM(E262:E265)),"")</f>
        <v>0</v>
      </c>
      <c r="F267" s="355">
        <f ca="1">IFERROR(IF(SUM(F262:F265)=0,0,F265/SUM(F262:F265)),"")</f>
        <v>0</v>
      </c>
      <c r="G267" s="356">
        <f ca="1">IFERROR(SUM(E265:F265)/SUM(E262:F265),0)</f>
        <v>0</v>
      </c>
      <c r="H267" s="357" t="s">
        <v>337</v>
      </c>
      <c r="I267" s="410">
        <f ca="1" t="shared" ref="I267:N267" si="387">IFERROR(IF(SUM(I262:I265)=0,0,SUM(I262:I263)/SUM(I262:I265)),"")</f>
        <v>0</v>
      </c>
      <c r="J267" s="410">
        <f ca="1" t="shared" si="387"/>
        <v>0</v>
      </c>
      <c r="K267" s="411">
        <f ca="1">IFERROR(SUM(I262:J263)/SUM(I262:J265),0)</f>
        <v>0</v>
      </c>
      <c r="L267" s="354" t="s">
        <v>337</v>
      </c>
      <c r="M267" s="355">
        <f ca="1" t="shared" si="387"/>
        <v>0</v>
      </c>
      <c r="N267" s="355">
        <f ca="1" t="shared" si="387"/>
        <v>0</v>
      </c>
      <c r="O267" s="356">
        <f ca="1">IFERROR(SUM(M262:N263)/SUM(M262:N265),0)</f>
        <v>0</v>
      </c>
      <c r="P267" s="357" t="s">
        <v>337</v>
      </c>
      <c r="Q267" s="410">
        <f ca="1" t="shared" ref="Q267:V267" si="388">IFERROR(IF(SUM(Q262:Q265)=0,0,SUM(Q262:Q263)/SUM(Q262:Q265)),"")</f>
        <v>0</v>
      </c>
      <c r="R267" s="410">
        <f ca="1" t="shared" si="388"/>
        <v>0</v>
      </c>
      <c r="S267" s="411">
        <f ca="1">IFERROR(SUM(Q262:R263)/SUM(Q262:R265),0)</f>
        <v>0</v>
      </c>
      <c r="T267" s="354" t="s">
        <v>337</v>
      </c>
      <c r="U267" s="355">
        <f ca="1" t="shared" si="388"/>
        <v>0</v>
      </c>
      <c r="V267" s="355">
        <f ca="1" t="shared" si="388"/>
        <v>0</v>
      </c>
      <c r="W267" s="356">
        <f ca="1">IFERROR(SUM(U262:V263)/SUM(U262:V265),0)</f>
        <v>0</v>
      </c>
      <c r="X267" s="357" t="s">
        <v>337</v>
      </c>
      <c r="Y267" s="410">
        <f ca="1" t="shared" ref="Y267:AD267" si="389">IFERROR(IF(SUM(Y262:Y265)=0,0,SUM(Y262:Y263)/SUM(Y262:Y265)),"")</f>
        <v>0</v>
      </c>
      <c r="Z267" s="410">
        <f ca="1" t="shared" si="389"/>
        <v>0</v>
      </c>
      <c r="AA267" s="411">
        <f ca="1">IFERROR(SUM(Y262:Z263)/SUM(Y262:Z265),0)</f>
        <v>0</v>
      </c>
      <c r="AB267" s="354" t="s">
        <v>337</v>
      </c>
      <c r="AC267" s="355">
        <f ca="1" t="shared" si="389"/>
        <v>0</v>
      </c>
      <c r="AD267" s="355">
        <f ca="1" t="shared" si="389"/>
        <v>0</v>
      </c>
      <c r="AE267" s="356">
        <f ca="1">IFERROR(SUM(AC262:AD263)/SUM(AC262:AD265),0)</f>
        <v>0</v>
      </c>
      <c r="AF267" s="357" t="s">
        <v>337</v>
      </c>
      <c r="AG267" s="410">
        <f ca="1">IFERROR(IF(SUM(AG262:AG265)=0,0,SUM(AG262:AG263)/SUM(AG262:AG265)),"")</f>
        <v>0</v>
      </c>
      <c r="AH267" s="410">
        <f ca="1">IFERROR(IF(SUM(AH262:AH265)=0,0,SUM(AH262:AH263)/SUM(AH262:AH265)),"")</f>
        <v>0</v>
      </c>
      <c r="AI267" s="411">
        <f ca="1">IFERROR(SUM(AG262:AH263)/SUM(AG262:AH265),0)</f>
        <v>0</v>
      </c>
    </row>
  </sheetData>
  <sheetProtection password="A3AE" sheet="1" formatCells="0" formatColumns="0" formatRows="0" sort="0" autoFilter="0" pivotTables="0" objects="1"/>
  <mergeCells count="439">
    <mergeCell ref="E1:G1"/>
    <mergeCell ref="L1:P1"/>
    <mergeCell ref="Q1:T1"/>
    <mergeCell ref="U1:X1"/>
    <mergeCell ref="D6:G6"/>
    <mergeCell ref="H6:K6"/>
    <mergeCell ref="L6:O6"/>
    <mergeCell ref="P6:S6"/>
    <mergeCell ref="T6:W6"/>
    <mergeCell ref="X6:AA6"/>
    <mergeCell ref="AB6:AE6"/>
    <mergeCell ref="AF6:AI6"/>
    <mergeCell ref="B15:D15"/>
    <mergeCell ref="E15:J15"/>
    <mergeCell ref="K15:Q15"/>
    <mergeCell ref="R15:U15"/>
    <mergeCell ref="D44:G44"/>
    <mergeCell ref="H44:K44"/>
    <mergeCell ref="L44:O44"/>
    <mergeCell ref="P44:S44"/>
    <mergeCell ref="T44:W44"/>
    <mergeCell ref="X44:AA44"/>
    <mergeCell ref="AB44:AE44"/>
    <mergeCell ref="AF44:AI44"/>
    <mergeCell ref="D53:G53"/>
    <mergeCell ref="H53:K53"/>
    <mergeCell ref="L53:O53"/>
    <mergeCell ref="P53:S53"/>
    <mergeCell ref="T53:W53"/>
    <mergeCell ref="X53:AA53"/>
    <mergeCell ref="AB53:AE53"/>
    <mergeCell ref="AF53:AI53"/>
    <mergeCell ref="D62:G62"/>
    <mergeCell ref="H62:K62"/>
    <mergeCell ref="L62:O62"/>
    <mergeCell ref="P62:S62"/>
    <mergeCell ref="T62:W62"/>
    <mergeCell ref="X62:AA62"/>
    <mergeCell ref="AB62:AE62"/>
    <mergeCell ref="AF62:AI62"/>
    <mergeCell ref="D71:G71"/>
    <mergeCell ref="H71:K71"/>
    <mergeCell ref="L71:O71"/>
    <mergeCell ref="P71:S71"/>
    <mergeCell ref="T71:W71"/>
    <mergeCell ref="X71:AA71"/>
    <mergeCell ref="AB71:AE71"/>
    <mergeCell ref="AF71:AI71"/>
    <mergeCell ref="D80:G80"/>
    <mergeCell ref="H80:K80"/>
    <mergeCell ref="L80:O80"/>
    <mergeCell ref="P80:S80"/>
    <mergeCell ref="T80:W80"/>
    <mergeCell ref="X80:AA80"/>
    <mergeCell ref="AB80:AE80"/>
    <mergeCell ref="AF80:AI80"/>
    <mergeCell ref="D89:G89"/>
    <mergeCell ref="H89:K89"/>
    <mergeCell ref="L89:O89"/>
    <mergeCell ref="P89:S89"/>
    <mergeCell ref="T89:W89"/>
    <mergeCell ref="X89:AA89"/>
    <mergeCell ref="AB89:AE89"/>
    <mergeCell ref="AF89:AI89"/>
    <mergeCell ref="D98:G98"/>
    <mergeCell ref="H98:K98"/>
    <mergeCell ref="L98:O98"/>
    <mergeCell ref="P98:S98"/>
    <mergeCell ref="T98:W98"/>
    <mergeCell ref="X98:AA98"/>
    <mergeCell ref="AB98:AE98"/>
    <mergeCell ref="AF98:AI98"/>
    <mergeCell ref="D107:G107"/>
    <mergeCell ref="H107:K107"/>
    <mergeCell ref="L107:O107"/>
    <mergeCell ref="P107:S107"/>
    <mergeCell ref="T107:W107"/>
    <mergeCell ref="X107:AA107"/>
    <mergeCell ref="AB107:AE107"/>
    <mergeCell ref="AF107:AI107"/>
    <mergeCell ref="D116:G116"/>
    <mergeCell ref="H116:K116"/>
    <mergeCell ref="L116:O116"/>
    <mergeCell ref="P116:S116"/>
    <mergeCell ref="T116:W116"/>
    <mergeCell ref="X116:AA116"/>
    <mergeCell ref="AB116:AE116"/>
    <mergeCell ref="AF116:AI116"/>
    <mergeCell ref="D125:G125"/>
    <mergeCell ref="H125:K125"/>
    <mergeCell ref="L125:O125"/>
    <mergeCell ref="P125:S125"/>
    <mergeCell ref="T125:W125"/>
    <mergeCell ref="X125:AA125"/>
    <mergeCell ref="AB125:AE125"/>
    <mergeCell ref="AF125:AI125"/>
    <mergeCell ref="D134:G134"/>
    <mergeCell ref="H134:K134"/>
    <mergeCell ref="L134:O134"/>
    <mergeCell ref="P134:S134"/>
    <mergeCell ref="T134:W134"/>
    <mergeCell ref="X134:AA134"/>
    <mergeCell ref="AB134:AE134"/>
    <mergeCell ref="AF134:AI134"/>
    <mergeCell ref="D143:G143"/>
    <mergeCell ref="H143:K143"/>
    <mergeCell ref="L143:O143"/>
    <mergeCell ref="P143:S143"/>
    <mergeCell ref="T143:W143"/>
    <mergeCell ref="X143:AA143"/>
    <mergeCell ref="AB143:AE143"/>
    <mergeCell ref="AF143:AI143"/>
    <mergeCell ref="D152:G152"/>
    <mergeCell ref="H152:K152"/>
    <mergeCell ref="L152:O152"/>
    <mergeCell ref="P152:S152"/>
    <mergeCell ref="T152:W152"/>
    <mergeCell ref="X152:AA152"/>
    <mergeCell ref="AB152:AE152"/>
    <mergeCell ref="AF152:AI152"/>
    <mergeCell ref="D161:G161"/>
    <mergeCell ref="H161:K161"/>
    <mergeCell ref="L161:O161"/>
    <mergeCell ref="P161:S161"/>
    <mergeCell ref="T161:W161"/>
    <mergeCell ref="X161:AA161"/>
    <mergeCell ref="AB161:AE161"/>
    <mergeCell ref="AF161:AI161"/>
    <mergeCell ref="D170:G170"/>
    <mergeCell ref="H170:K170"/>
    <mergeCell ref="L170:O170"/>
    <mergeCell ref="P170:S170"/>
    <mergeCell ref="T170:W170"/>
    <mergeCell ref="X170:AA170"/>
    <mergeCell ref="AB170:AE170"/>
    <mergeCell ref="AF170:AI170"/>
    <mergeCell ref="D179:G179"/>
    <mergeCell ref="H179:K179"/>
    <mergeCell ref="L179:O179"/>
    <mergeCell ref="P179:S179"/>
    <mergeCell ref="T179:W179"/>
    <mergeCell ref="X179:AA179"/>
    <mergeCell ref="AB179:AE179"/>
    <mergeCell ref="AF179:AI179"/>
    <mergeCell ref="D188:G188"/>
    <mergeCell ref="H188:K188"/>
    <mergeCell ref="L188:O188"/>
    <mergeCell ref="P188:S188"/>
    <mergeCell ref="T188:W188"/>
    <mergeCell ref="X188:AA188"/>
    <mergeCell ref="AB188:AE188"/>
    <mergeCell ref="AF188:AI188"/>
    <mergeCell ref="D197:G197"/>
    <mergeCell ref="H197:K197"/>
    <mergeCell ref="L197:O197"/>
    <mergeCell ref="P197:S197"/>
    <mergeCell ref="T197:W197"/>
    <mergeCell ref="X197:AA197"/>
    <mergeCell ref="AB197:AE197"/>
    <mergeCell ref="AF197:AI197"/>
    <mergeCell ref="D206:G206"/>
    <mergeCell ref="H206:K206"/>
    <mergeCell ref="L206:O206"/>
    <mergeCell ref="P206:S206"/>
    <mergeCell ref="T206:W206"/>
    <mergeCell ref="X206:AA206"/>
    <mergeCell ref="AB206:AE206"/>
    <mergeCell ref="AF206:AI206"/>
    <mergeCell ref="D215:G215"/>
    <mergeCell ref="H215:K215"/>
    <mergeCell ref="L215:O215"/>
    <mergeCell ref="P215:S215"/>
    <mergeCell ref="T215:W215"/>
    <mergeCell ref="X215:AA215"/>
    <mergeCell ref="AB215:AE215"/>
    <mergeCell ref="AF215:AI215"/>
    <mergeCell ref="D224:G224"/>
    <mergeCell ref="H224:K224"/>
    <mergeCell ref="L224:O224"/>
    <mergeCell ref="P224:S224"/>
    <mergeCell ref="T224:W224"/>
    <mergeCell ref="X224:AA224"/>
    <mergeCell ref="AB224:AE224"/>
    <mergeCell ref="AF224:AI224"/>
    <mergeCell ref="D233:G233"/>
    <mergeCell ref="H233:K233"/>
    <mergeCell ref="L233:O233"/>
    <mergeCell ref="P233:S233"/>
    <mergeCell ref="T233:W233"/>
    <mergeCell ref="X233:AA233"/>
    <mergeCell ref="AB233:AE233"/>
    <mergeCell ref="AF233:AI233"/>
    <mergeCell ref="D242:G242"/>
    <mergeCell ref="H242:K242"/>
    <mergeCell ref="L242:O242"/>
    <mergeCell ref="P242:S242"/>
    <mergeCell ref="T242:W242"/>
    <mergeCell ref="X242:AA242"/>
    <mergeCell ref="AB242:AE242"/>
    <mergeCell ref="AF242:AI242"/>
    <mergeCell ref="D251:G251"/>
    <mergeCell ref="H251:K251"/>
    <mergeCell ref="L251:O251"/>
    <mergeCell ref="P251:S251"/>
    <mergeCell ref="T251:W251"/>
    <mergeCell ref="X251:AA251"/>
    <mergeCell ref="AB251:AE251"/>
    <mergeCell ref="AF251:AI251"/>
    <mergeCell ref="D260:G260"/>
    <mergeCell ref="H260:K260"/>
    <mergeCell ref="L260:O260"/>
    <mergeCell ref="P260:S260"/>
    <mergeCell ref="T260:W260"/>
    <mergeCell ref="X260:AA260"/>
    <mergeCell ref="AB260:AE260"/>
    <mergeCell ref="AF260:AI260"/>
    <mergeCell ref="A1:A5"/>
    <mergeCell ref="A15:A16"/>
    <mergeCell ref="A44:A45"/>
    <mergeCell ref="A46:A51"/>
    <mergeCell ref="A53:A54"/>
    <mergeCell ref="A55:A60"/>
    <mergeCell ref="A62:A63"/>
    <mergeCell ref="A64:A69"/>
    <mergeCell ref="A71:A72"/>
    <mergeCell ref="A73:A78"/>
    <mergeCell ref="A80:A81"/>
    <mergeCell ref="A82:A87"/>
    <mergeCell ref="A89:A90"/>
    <mergeCell ref="A91:A96"/>
    <mergeCell ref="A98:A99"/>
    <mergeCell ref="A100:A105"/>
    <mergeCell ref="A107:A108"/>
    <mergeCell ref="A109:A114"/>
    <mergeCell ref="A116:A117"/>
    <mergeCell ref="A118:A123"/>
    <mergeCell ref="A125:A126"/>
    <mergeCell ref="A127:A132"/>
    <mergeCell ref="A134:A135"/>
    <mergeCell ref="A136:A141"/>
    <mergeCell ref="A143:A144"/>
    <mergeCell ref="A145:A150"/>
    <mergeCell ref="A152:A153"/>
    <mergeCell ref="A154:A159"/>
    <mergeCell ref="A161:A162"/>
    <mergeCell ref="A163:A168"/>
    <mergeCell ref="A170:A171"/>
    <mergeCell ref="A172:A177"/>
    <mergeCell ref="A179:A180"/>
    <mergeCell ref="A181:A186"/>
    <mergeCell ref="A188:A189"/>
    <mergeCell ref="A190:A195"/>
    <mergeCell ref="A197:A198"/>
    <mergeCell ref="A199:A204"/>
    <mergeCell ref="A206:A207"/>
    <mergeCell ref="A208:A213"/>
    <mergeCell ref="A215:A216"/>
    <mergeCell ref="A217:A222"/>
    <mergeCell ref="A224:A225"/>
    <mergeCell ref="A226:A231"/>
    <mergeCell ref="A233:A234"/>
    <mergeCell ref="A235:A240"/>
    <mergeCell ref="A242:A243"/>
    <mergeCell ref="A244:A249"/>
    <mergeCell ref="A251:A252"/>
    <mergeCell ref="A253:A258"/>
    <mergeCell ref="A260:A261"/>
    <mergeCell ref="A262:A267"/>
    <mergeCell ref="B44:B47"/>
    <mergeCell ref="B48:B49"/>
    <mergeCell ref="B50:B51"/>
    <mergeCell ref="B53:B56"/>
    <mergeCell ref="B57:B58"/>
    <mergeCell ref="B59:B60"/>
    <mergeCell ref="B62:B65"/>
    <mergeCell ref="B66:B67"/>
    <mergeCell ref="B68:B69"/>
    <mergeCell ref="B71:B74"/>
    <mergeCell ref="B75:B76"/>
    <mergeCell ref="B77:B78"/>
    <mergeCell ref="B80:B83"/>
    <mergeCell ref="B84:B85"/>
    <mergeCell ref="B86:B87"/>
    <mergeCell ref="B89:B92"/>
    <mergeCell ref="B93:B94"/>
    <mergeCell ref="B95:B96"/>
    <mergeCell ref="B98:B101"/>
    <mergeCell ref="B102:B103"/>
    <mergeCell ref="B104:B105"/>
    <mergeCell ref="B107:B110"/>
    <mergeCell ref="B111:B112"/>
    <mergeCell ref="B113:B114"/>
    <mergeCell ref="B116:B119"/>
    <mergeCell ref="B120:B121"/>
    <mergeCell ref="B122:B123"/>
    <mergeCell ref="B125:B128"/>
    <mergeCell ref="B129:B130"/>
    <mergeCell ref="B131:B132"/>
    <mergeCell ref="B134:B137"/>
    <mergeCell ref="B138:B139"/>
    <mergeCell ref="B140:B141"/>
    <mergeCell ref="B143:B146"/>
    <mergeCell ref="B147:B148"/>
    <mergeCell ref="B149:B150"/>
    <mergeCell ref="B152:B155"/>
    <mergeCell ref="B156:B157"/>
    <mergeCell ref="B158:B159"/>
    <mergeCell ref="B161:B164"/>
    <mergeCell ref="B165:B166"/>
    <mergeCell ref="B167:B168"/>
    <mergeCell ref="B170:B173"/>
    <mergeCell ref="B174:B175"/>
    <mergeCell ref="B176:B177"/>
    <mergeCell ref="B179:B182"/>
    <mergeCell ref="B183:B184"/>
    <mergeCell ref="B185:B186"/>
    <mergeCell ref="B188:B191"/>
    <mergeCell ref="B192:B193"/>
    <mergeCell ref="B194:B195"/>
    <mergeCell ref="B197:B200"/>
    <mergeCell ref="B201:B202"/>
    <mergeCell ref="B203:B204"/>
    <mergeCell ref="B206:B209"/>
    <mergeCell ref="B210:B211"/>
    <mergeCell ref="B212:B213"/>
    <mergeCell ref="B215:B218"/>
    <mergeCell ref="B219:B220"/>
    <mergeCell ref="B221:B222"/>
    <mergeCell ref="B224:B227"/>
    <mergeCell ref="B228:B229"/>
    <mergeCell ref="B230:B231"/>
    <mergeCell ref="B233:B236"/>
    <mergeCell ref="B237:B238"/>
    <mergeCell ref="B239:B240"/>
    <mergeCell ref="B242:B245"/>
    <mergeCell ref="B246:B247"/>
    <mergeCell ref="B248:B249"/>
    <mergeCell ref="B251:B254"/>
    <mergeCell ref="B255:B256"/>
    <mergeCell ref="B257:B258"/>
    <mergeCell ref="B260:B263"/>
    <mergeCell ref="B264:B265"/>
    <mergeCell ref="B266:B267"/>
    <mergeCell ref="C44:C47"/>
    <mergeCell ref="C48:C49"/>
    <mergeCell ref="C50:C51"/>
    <mergeCell ref="C53:C56"/>
    <mergeCell ref="C57:C58"/>
    <mergeCell ref="C59:C60"/>
    <mergeCell ref="C62:C65"/>
    <mergeCell ref="C66:C67"/>
    <mergeCell ref="C68:C69"/>
    <mergeCell ref="C71:C74"/>
    <mergeCell ref="C75:C76"/>
    <mergeCell ref="C77:C78"/>
    <mergeCell ref="C80:C83"/>
    <mergeCell ref="C84:C85"/>
    <mergeCell ref="C86:C87"/>
    <mergeCell ref="C89:C92"/>
    <mergeCell ref="C93:C94"/>
    <mergeCell ref="C95:C96"/>
    <mergeCell ref="C98:C101"/>
    <mergeCell ref="C102:C103"/>
    <mergeCell ref="C104:C105"/>
    <mergeCell ref="C107:C110"/>
    <mergeCell ref="C111:C112"/>
    <mergeCell ref="C113:C114"/>
    <mergeCell ref="C116:C119"/>
    <mergeCell ref="C120:C121"/>
    <mergeCell ref="C122:C123"/>
    <mergeCell ref="C125:C128"/>
    <mergeCell ref="C129:C130"/>
    <mergeCell ref="C131:C132"/>
    <mergeCell ref="C134:C137"/>
    <mergeCell ref="C138:C139"/>
    <mergeCell ref="C140:C141"/>
    <mergeCell ref="C143:C146"/>
    <mergeCell ref="C147:C148"/>
    <mergeCell ref="C149:C150"/>
    <mergeCell ref="C152:C155"/>
    <mergeCell ref="C156:C157"/>
    <mergeCell ref="C158:C159"/>
    <mergeCell ref="C161:C164"/>
    <mergeCell ref="C165:C166"/>
    <mergeCell ref="C167:C168"/>
    <mergeCell ref="C170:C173"/>
    <mergeCell ref="C174:C175"/>
    <mergeCell ref="C176:C177"/>
    <mergeCell ref="C179:C182"/>
    <mergeCell ref="C183:C184"/>
    <mergeCell ref="C185:C186"/>
    <mergeCell ref="C188:C191"/>
    <mergeCell ref="C192:C193"/>
    <mergeCell ref="C194:C195"/>
    <mergeCell ref="C197:C200"/>
    <mergeCell ref="C201:C202"/>
    <mergeCell ref="C203:C204"/>
    <mergeCell ref="C206:C209"/>
    <mergeCell ref="C210:C211"/>
    <mergeCell ref="C212:C213"/>
    <mergeCell ref="C215:C218"/>
    <mergeCell ref="C219:C220"/>
    <mergeCell ref="C221:C222"/>
    <mergeCell ref="C224:C227"/>
    <mergeCell ref="C228:C229"/>
    <mergeCell ref="C230:C231"/>
    <mergeCell ref="C233:C236"/>
    <mergeCell ref="C237:C238"/>
    <mergeCell ref="C239:C240"/>
    <mergeCell ref="C242:C245"/>
    <mergeCell ref="C246:C247"/>
    <mergeCell ref="C248:C249"/>
    <mergeCell ref="C251:C254"/>
    <mergeCell ref="C255:C256"/>
    <mergeCell ref="C257:C258"/>
    <mergeCell ref="C260:C263"/>
    <mergeCell ref="C264:C265"/>
    <mergeCell ref="C266:C267"/>
    <mergeCell ref="D1:D2"/>
    <mergeCell ref="D3:D5"/>
    <mergeCell ref="E3:E5"/>
    <mergeCell ref="F3:F5"/>
    <mergeCell ref="G3:G5"/>
    <mergeCell ref="H1:H2"/>
    <mergeCell ref="H3:H5"/>
    <mergeCell ref="I1:I2"/>
    <mergeCell ref="I3:I5"/>
    <mergeCell ref="Q3:Q5"/>
    <mergeCell ref="R3:R5"/>
    <mergeCell ref="S3:S5"/>
    <mergeCell ref="T3:T5"/>
    <mergeCell ref="U3:U5"/>
    <mergeCell ref="V3:V5"/>
    <mergeCell ref="W3:W5"/>
    <mergeCell ref="X3:X5"/>
    <mergeCell ref="A6:C13"/>
    <mergeCell ref="B1:C5"/>
    <mergeCell ref="J1:K2"/>
    <mergeCell ref="J3:K5"/>
  </mergeCells>
  <conditionalFormatting sqref="G12">
    <cfRule type="cellIs" dxfId="2" priority="314" operator="lessThan">
      <formula>#REF!</formula>
    </cfRule>
  </conditionalFormatting>
  <conditionalFormatting sqref="W12">
    <cfRule type="cellIs" dxfId="2" priority="312" operator="lessThan">
      <formula>#REF!</formula>
    </cfRule>
  </conditionalFormatting>
  <conditionalFormatting sqref="A42">
    <cfRule type="expression" dxfId="10" priority="29">
      <formula>IF($B42=0,1,0)</formula>
    </cfRule>
  </conditionalFormatting>
  <conditionalFormatting sqref="G50">
    <cfRule type="cellIs" dxfId="2" priority="309" operator="lessThan">
      <formula>#REF!</formula>
    </cfRule>
  </conditionalFormatting>
  <conditionalFormatting sqref="W50">
    <cfRule type="cellIs" dxfId="2" priority="307" operator="lessThan">
      <formula>#REF!</formula>
    </cfRule>
  </conditionalFormatting>
  <conditionalFormatting sqref="G59">
    <cfRule type="cellIs" dxfId="2" priority="243" operator="lessThan">
      <formula>#REF!</formula>
    </cfRule>
  </conditionalFormatting>
  <conditionalFormatting sqref="W59">
    <cfRule type="cellIs" dxfId="2" priority="241" operator="lessThan">
      <formula>#REF!</formula>
    </cfRule>
  </conditionalFormatting>
  <conditionalFormatting sqref="G68">
    <cfRule type="cellIs" dxfId="2" priority="238" operator="lessThan">
      <formula>#REF!</formula>
    </cfRule>
  </conditionalFormatting>
  <conditionalFormatting sqref="W68">
    <cfRule type="cellIs" dxfId="2" priority="236" operator="lessThan">
      <formula>#REF!</formula>
    </cfRule>
  </conditionalFormatting>
  <conditionalFormatting sqref="G77">
    <cfRule type="cellIs" dxfId="2" priority="233" operator="lessThan">
      <formula>#REF!</formula>
    </cfRule>
  </conditionalFormatting>
  <conditionalFormatting sqref="W77">
    <cfRule type="cellIs" dxfId="2" priority="231" operator="lessThan">
      <formula>#REF!</formula>
    </cfRule>
  </conditionalFormatting>
  <conditionalFormatting sqref="G86">
    <cfRule type="cellIs" dxfId="2" priority="228" operator="lessThan">
      <formula>#REF!</formula>
    </cfRule>
  </conditionalFormatting>
  <conditionalFormatting sqref="W86">
    <cfRule type="cellIs" dxfId="2" priority="226" operator="lessThan">
      <formula>#REF!</formula>
    </cfRule>
  </conditionalFormatting>
  <conditionalFormatting sqref="G95">
    <cfRule type="cellIs" dxfId="2" priority="223" operator="lessThan">
      <formula>#REF!</formula>
    </cfRule>
  </conditionalFormatting>
  <conditionalFormatting sqref="W95">
    <cfRule type="cellIs" dxfId="2" priority="221" operator="lessThan">
      <formula>#REF!</formula>
    </cfRule>
  </conditionalFormatting>
  <conditionalFormatting sqref="G104">
    <cfRule type="cellIs" dxfId="2" priority="218" operator="lessThan">
      <formula>#REF!</formula>
    </cfRule>
  </conditionalFormatting>
  <conditionalFormatting sqref="W104">
    <cfRule type="cellIs" dxfId="2" priority="216" operator="lessThan">
      <formula>#REF!</formula>
    </cfRule>
  </conditionalFormatting>
  <conditionalFormatting sqref="G113">
    <cfRule type="cellIs" dxfId="2" priority="213" operator="lessThan">
      <formula>#REF!</formula>
    </cfRule>
  </conditionalFormatting>
  <conditionalFormatting sqref="W113">
    <cfRule type="cellIs" dxfId="2" priority="211" operator="lessThan">
      <formula>#REF!</formula>
    </cfRule>
  </conditionalFormatting>
  <conditionalFormatting sqref="G122">
    <cfRule type="cellIs" dxfId="2" priority="208" operator="lessThan">
      <formula>#REF!</formula>
    </cfRule>
  </conditionalFormatting>
  <conditionalFormatting sqref="W122">
    <cfRule type="cellIs" dxfId="2" priority="206" operator="lessThan">
      <formula>#REF!</formula>
    </cfRule>
  </conditionalFormatting>
  <conditionalFormatting sqref="G131">
    <cfRule type="cellIs" dxfId="2" priority="203" operator="lessThan">
      <formula>#REF!</formula>
    </cfRule>
  </conditionalFormatting>
  <conditionalFormatting sqref="W131">
    <cfRule type="cellIs" dxfId="2" priority="201" operator="lessThan">
      <formula>#REF!</formula>
    </cfRule>
  </conditionalFormatting>
  <conditionalFormatting sqref="G140">
    <cfRule type="cellIs" dxfId="2" priority="198" operator="lessThan">
      <formula>#REF!</formula>
    </cfRule>
  </conditionalFormatting>
  <conditionalFormatting sqref="W140">
    <cfRule type="cellIs" dxfId="2" priority="196" operator="lessThan">
      <formula>#REF!</formula>
    </cfRule>
  </conditionalFormatting>
  <conditionalFormatting sqref="G149">
    <cfRule type="cellIs" dxfId="2" priority="193" operator="lessThan">
      <formula>#REF!</formula>
    </cfRule>
  </conditionalFormatting>
  <conditionalFormatting sqref="W149">
    <cfRule type="cellIs" dxfId="2" priority="191" operator="lessThan">
      <formula>#REF!</formula>
    </cfRule>
  </conditionalFormatting>
  <conditionalFormatting sqref="G158">
    <cfRule type="cellIs" dxfId="2" priority="188" operator="lessThan">
      <formula>#REF!</formula>
    </cfRule>
  </conditionalFormatting>
  <conditionalFormatting sqref="W158">
    <cfRule type="cellIs" dxfId="2" priority="186" operator="lessThan">
      <formula>#REF!</formula>
    </cfRule>
  </conditionalFormatting>
  <conditionalFormatting sqref="G167">
    <cfRule type="cellIs" dxfId="2" priority="183" operator="lessThan">
      <formula>#REF!</formula>
    </cfRule>
  </conditionalFormatting>
  <conditionalFormatting sqref="W167">
    <cfRule type="cellIs" dxfId="2" priority="181" operator="lessThan">
      <formula>#REF!</formula>
    </cfRule>
  </conditionalFormatting>
  <conditionalFormatting sqref="G176">
    <cfRule type="cellIs" dxfId="2" priority="178" operator="lessThan">
      <formula>#REF!</formula>
    </cfRule>
  </conditionalFormatting>
  <conditionalFormatting sqref="W176">
    <cfRule type="cellIs" dxfId="2" priority="176" operator="lessThan">
      <formula>#REF!</formula>
    </cfRule>
  </conditionalFormatting>
  <conditionalFormatting sqref="G185">
    <cfRule type="cellIs" dxfId="2" priority="173" operator="lessThan">
      <formula>#REF!</formula>
    </cfRule>
  </conditionalFormatting>
  <conditionalFormatting sqref="W185">
    <cfRule type="cellIs" dxfId="2" priority="171" operator="lessThan">
      <formula>#REF!</formula>
    </cfRule>
  </conditionalFormatting>
  <conditionalFormatting sqref="G194">
    <cfRule type="cellIs" dxfId="2" priority="168" operator="lessThan">
      <formula>#REF!</formula>
    </cfRule>
  </conditionalFormatting>
  <conditionalFormatting sqref="W194">
    <cfRule type="cellIs" dxfId="2" priority="166" operator="lessThan">
      <formula>#REF!</formula>
    </cfRule>
  </conditionalFormatting>
  <conditionalFormatting sqref="G203">
    <cfRule type="cellIs" dxfId="2" priority="163" operator="lessThan">
      <formula>#REF!</formula>
    </cfRule>
  </conditionalFormatting>
  <conditionalFormatting sqref="W203">
    <cfRule type="cellIs" dxfId="2" priority="161" operator="lessThan">
      <formula>#REF!</formula>
    </cfRule>
  </conditionalFormatting>
  <conditionalFormatting sqref="G212">
    <cfRule type="cellIs" dxfId="2" priority="158" operator="lessThan">
      <formula>#REF!</formula>
    </cfRule>
  </conditionalFormatting>
  <conditionalFormatting sqref="W212">
    <cfRule type="cellIs" dxfId="2" priority="156" operator="lessThan">
      <formula>#REF!</formula>
    </cfRule>
  </conditionalFormatting>
  <conditionalFormatting sqref="G221">
    <cfRule type="cellIs" dxfId="2" priority="153" operator="lessThan">
      <formula>#REF!</formula>
    </cfRule>
  </conditionalFormatting>
  <conditionalFormatting sqref="W221">
    <cfRule type="cellIs" dxfId="2" priority="151" operator="lessThan">
      <formula>#REF!</formula>
    </cfRule>
  </conditionalFormatting>
  <conditionalFormatting sqref="G230">
    <cfRule type="cellIs" dxfId="2" priority="148" operator="lessThan">
      <formula>#REF!</formula>
    </cfRule>
  </conditionalFormatting>
  <conditionalFormatting sqref="W230">
    <cfRule type="cellIs" dxfId="2" priority="146" operator="lessThan">
      <formula>#REF!</formula>
    </cfRule>
  </conditionalFormatting>
  <conditionalFormatting sqref="G239">
    <cfRule type="cellIs" dxfId="2" priority="143" operator="lessThan">
      <formula>#REF!</formula>
    </cfRule>
  </conditionalFormatting>
  <conditionalFormatting sqref="W239">
    <cfRule type="cellIs" dxfId="2" priority="141" operator="lessThan">
      <formula>#REF!</formula>
    </cfRule>
  </conditionalFormatting>
  <conditionalFormatting sqref="G248">
    <cfRule type="cellIs" dxfId="2" priority="138" operator="lessThan">
      <formula>#REF!</formula>
    </cfRule>
  </conditionalFormatting>
  <conditionalFormatting sqref="W248">
    <cfRule type="cellIs" dxfId="2" priority="136" operator="lessThan">
      <formula>#REF!</formula>
    </cfRule>
  </conditionalFormatting>
  <conditionalFormatting sqref="G257">
    <cfRule type="cellIs" dxfId="2" priority="133" operator="lessThan">
      <formula>#REF!</formula>
    </cfRule>
  </conditionalFormatting>
  <conditionalFormatting sqref="W257">
    <cfRule type="cellIs" dxfId="2" priority="131" operator="lessThan">
      <formula>#REF!</formula>
    </cfRule>
  </conditionalFormatting>
  <conditionalFormatting sqref="G266">
    <cfRule type="cellIs" dxfId="2" priority="128" operator="lessThan">
      <formula>#REF!</formula>
    </cfRule>
  </conditionalFormatting>
  <conditionalFormatting sqref="W266">
    <cfRule type="cellIs" dxfId="2" priority="126" operator="lessThan">
      <formula>#REF!</formula>
    </cfRule>
  </conditionalFormatting>
  <conditionalFormatting sqref="E12 AC12 I12 M12 Q12 U12 Y12 AG12">
    <cfRule type="cellIs" dxfId="2" priority="311" operator="lessThan">
      <formula>#REF!</formula>
    </cfRule>
  </conditionalFormatting>
  <conditionalFormatting sqref="E12 I12 M12 Q12 U12 Y12 AC12 AG12">
    <cfRule type="cellIs" dxfId="2" priority="34" operator="lessThan">
      <formula>$F$3</formula>
    </cfRule>
  </conditionalFormatting>
  <conditionalFormatting sqref="F12 AD12 J12 N12 R12 V12 Z12 AH12">
    <cfRule type="cellIs" dxfId="2" priority="310" operator="lessThan">
      <formula>#REF!</formula>
    </cfRule>
  </conditionalFormatting>
  <conditionalFormatting sqref="AI12 AE12 AA12 W12 S12 O12 K12 G12">
    <cfRule type="cellIs" dxfId="2" priority="32" operator="lessThan">
      <formula>$E$3</formula>
    </cfRule>
  </conditionalFormatting>
  <conditionalFormatting sqref="J12 N12 R12 V12 Z12 AD12 AH12">
    <cfRule type="cellIs" dxfId="2" priority="33" operator="lessThan">
      <formula>$G$3</formula>
    </cfRule>
  </conditionalFormatting>
  <conditionalFormatting sqref="AE12 AA12 S12 O12 K12 AI12">
    <cfRule type="cellIs" dxfId="2" priority="313" operator="lessThan">
      <formula>#REF!</formula>
    </cfRule>
  </conditionalFormatting>
  <conditionalFormatting sqref="A17:U41">
    <cfRule type="expression" dxfId="10" priority="28">
      <formula>IF($B17=0,1,0)</formula>
    </cfRule>
  </conditionalFormatting>
  <conditionalFormatting sqref="A44:AI51">
    <cfRule type="expression" dxfId="11" priority="27">
      <formula>IF($B$17=0,TRUE,fasle)</formula>
    </cfRule>
  </conditionalFormatting>
  <conditionalFormatting sqref="X44:AA51 X53:AA60 X62:AA69 X71:AA78 X80:AA87 X89:AA96 X98:AA105 X107:AA114 X116:AA123 X125:AA132 X134:AA141 X143:AA150 X152:AA159 X161:AA168 X170:AA177 X179:AA186 X188:AA195 X197:AA204 X206:AA213 X215:AA222 X224:AA231 X233:AA240 X242:AA249 X251:AA258 X260:AA267">
    <cfRule type="expression" dxfId="11" priority="2">
      <formula>IF(OR($B$1="一年级",$B$1="二年级",),1,0)</formula>
    </cfRule>
  </conditionalFormatting>
  <conditionalFormatting sqref="AB44:AE51 AB53:AE60 AB62:AE69 AB71:AE78 AB80 AB80:AE87 AB89:AE96 AB98:AE105 AB107:AE114 AB116:AE123 AB125:AE132 AB134:AE141 AB143:AE150 AB152:AE159 AB161:AE168 AB170:AE177 AB179:AE186 AB188:AE195 AB197:AE204 AB206:AE213 AB215:AE222 AB224:AE231 AB233:AE240 AB242:AE249 AB251:AE258 AB260:AE267">
    <cfRule type="expression" dxfId="11" priority="1">
      <formula>IF(OR($B$1="一年级",$B$1="二年级",$B$1="三年级",$B$1="四年级",),1,0)</formula>
    </cfRule>
  </conditionalFormatting>
  <conditionalFormatting sqref="E50 I50 M50 Q50 U50 Y50 AC50 AG50">
    <cfRule type="cellIs" dxfId="2" priority="113" operator="lessThan">
      <formula>$C$48</formula>
    </cfRule>
  </conditionalFormatting>
  <conditionalFormatting sqref="E50 AC50 I50 M50 Q50 U50 Y50 AG50">
    <cfRule type="cellIs" dxfId="2" priority="306" operator="lessThan">
      <formula>#REF!</formula>
    </cfRule>
  </conditionalFormatting>
  <conditionalFormatting sqref="F50 J50 N50 R50 V50 Z50 AD50 AH50">
    <cfRule type="cellIs" dxfId="2" priority="112" operator="lessThan">
      <formula>$C$50</formula>
    </cfRule>
  </conditionalFormatting>
  <conditionalFormatting sqref="F50 AD50 J50 N50 R50 V50 Z50 AH50">
    <cfRule type="cellIs" dxfId="2" priority="305" operator="lessThan">
      <formula>#REF!</formula>
    </cfRule>
  </conditionalFormatting>
  <conditionalFormatting sqref="G50 K50 O50 S50 W50 AA50 AE50 AI50">
    <cfRule type="cellIs" dxfId="2" priority="111" operator="lessThan">
      <formula>$C$44</formula>
    </cfRule>
  </conditionalFormatting>
  <conditionalFormatting sqref="AE50 AA50 S50 O50 K50 AI50">
    <cfRule type="cellIs" dxfId="2" priority="308" operator="lessThan">
      <formula>#REF!</formula>
    </cfRule>
  </conditionalFormatting>
  <conditionalFormatting sqref="A53:AI60">
    <cfRule type="expression" dxfId="11" priority="26">
      <formula>IF($B$18=0,TRUE,fasle)</formula>
    </cfRule>
  </conditionalFormatting>
  <conditionalFormatting sqref="E59 I59 M59 Q59 U59 Y59 AC59 AG59">
    <cfRule type="cellIs" dxfId="2" priority="110" operator="lessThan">
      <formula>$C$57</formula>
    </cfRule>
  </conditionalFormatting>
  <conditionalFormatting sqref="E59 AC59 I59 M59 Q59 U59 Y59 AG59">
    <cfRule type="cellIs" dxfId="2" priority="240" operator="lessThan">
      <formula>#REF!</formula>
    </cfRule>
  </conditionalFormatting>
  <conditionalFormatting sqref="F59 J59 N59 R59 V59 Z59 AD59 AH59">
    <cfRule type="cellIs" dxfId="2" priority="109" operator="lessThan">
      <formula>$C$59</formula>
    </cfRule>
  </conditionalFormatting>
  <conditionalFormatting sqref="F59 AD59 J59 N59 R59 V59 Z59 AH59">
    <cfRule type="cellIs" dxfId="2" priority="239" operator="lessThan">
      <formula>#REF!</formula>
    </cfRule>
  </conditionalFormatting>
  <conditionalFormatting sqref="G59 K59 O59 S59 W59 AA59 AE59 AI59">
    <cfRule type="cellIs" dxfId="2" priority="108" operator="lessThan">
      <formula>$C$53</formula>
    </cfRule>
  </conditionalFormatting>
  <conditionalFormatting sqref="AE59 AA59 S59 O59 K59 AI59">
    <cfRule type="cellIs" dxfId="2" priority="242" operator="lessThan">
      <formula>#REF!</formula>
    </cfRule>
  </conditionalFormatting>
  <conditionalFormatting sqref="A62:AI69">
    <cfRule type="expression" dxfId="11" priority="25">
      <formula>IF($B$19=0,TRUE,fasle)</formula>
    </cfRule>
  </conditionalFormatting>
  <conditionalFormatting sqref="E68 I68 M68 Q68 U68 Y68 AC68 AG68">
    <cfRule type="cellIs" dxfId="2" priority="107" operator="lessThan">
      <formula>$C$66</formula>
    </cfRule>
  </conditionalFormatting>
  <conditionalFormatting sqref="E68 AC68 I68 M68 Q68 U68 Y68 AG68">
    <cfRule type="cellIs" dxfId="2" priority="235" operator="lessThan">
      <formula>#REF!</formula>
    </cfRule>
  </conditionalFormatting>
  <conditionalFormatting sqref="F68 AD68 J68 N68 R68 V68 Z68 AH68">
    <cfRule type="cellIs" dxfId="2" priority="234" operator="lessThan">
      <formula>#REF!</formula>
    </cfRule>
  </conditionalFormatting>
  <conditionalFormatting sqref="F68 J68 N68 R68 V68 AD68 Z68 AH68">
    <cfRule type="cellIs" dxfId="2" priority="106" operator="lessThan">
      <formula>$C$68</formula>
    </cfRule>
  </conditionalFormatting>
  <conditionalFormatting sqref="G68 K68 O68 S68 W68 AA68 AE68 AI68">
    <cfRule type="cellIs" dxfId="2" priority="105" operator="lessThan">
      <formula>$C$62</formula>
    </cfRule>
  </conditionalFormatting>
  <conditionalFormatting sqref="AE68 AA68 S68 O68 K68 AI68">
    <cfRule type="cellIs" dxfId="2" priority="237" operator="lessThan">
      <formula>#REF!</formula>
    </cfRule>
  </conditionalFormatting>
  <conditionalFormatting sqref="A71:AI78">
    <cfRule type="expression" dxfId="11" priority="24">
      <formula>IF($B$20=0,TRUE,fasle)</formula>
    </cfRule>
  </conditionalFormatting>
  <conditionalFormatting sqref="E77 I77 M77 Q77 U77 Y77 AC77 AG77">
    <cfRule type="cellIs" dxfId="2" priority="104" operator="lessThan">
      <formula>$C$75</formula>
    </cfRule>
  </conditionalFormatting>
  <conditionalFormatting sqref="E77 AC77 I77 M77 Q77 U77 Y77 AG77">
    <cfRule type="cellIs" dxfId="2" priority="230" operator="lessThan">
      <formula>#REF!</formula>
    </cfRule>
  </conditionalFormatting>
  <conditionalFormatting sqref="F77 J77 N77 R77 V77 Z77 AD77 AH77">
    <cfRule type="cellIs" dxfId="2" priority="103" operator="lessThan">
      <formula>$C$77</formula>
    </cfRule>
  </conditionalFormatting>
  <conditionalFormatting sqref="F77 AD77 J77 N77 R77 V77 Z77 AH77">
    <cfRule type="cellIs" dxfId="2" priority="229" operator="lessThan">
      <formula>#REF!</formula>
    </cfRule>
  </conditionalFormatting>
  <conditionalFormatting sqref="G77 K77 O77 S77 W77 AA77 AE77 AI77">
    <cfRule type="cellIs" dxfId="2" priority="102" operator="lessThan">
      <formula>$C$71</formula>
    </cfRule>
  </conditionalFormatting>
  <conditionalFormatting sqref="AE77 AA77 S77 O77 K77 AI77">
    <cfRule type="cellIs" dxfId="2" priority="232" operator="lessThan">
      <formula>#REF!</formula>
    </cfRule>
  </conditionalFormatting>
  <conditionalFormatting sqref="A80:AI87">
    <cfRule type="expression" dxfId="11" priority="23">
      <formula>IF($B$21=0,TRUE,fasle)</formula>
    </cfRule>
  </conditionalFormatting>
  <conditionalFormatting sqref="E86 I86 M86 Q86 U86 Y86 AC86 AG86">
    <cfRule type="cellIs" dxfId="2" priority="101" operator="lessThan">
      <formula>$C$84</formula>
    </cfRule>
  </conditionalFormatting>
  <conditionalFormatting sqref="E86 AC86 I86 M86 Q86 U86 Y86 AG86">
    <cfRule type="cellIs" dxfId="2" priority="225" operator="lessThan">
      <formula>#REF!</formula>
    </cfRule>
  </conditionalFormatting>
  <conditionalFormatting sqref="F86 J86 N86 R86 V86 Z86 AD86 AH86">
    <cfRule type="cellIs" dxfId="2" priority="100" operator="lessThan">
      <formula>$C$86</formula>
    </cfRule>
  </conditionalFormatting>
  <conditionalFormatting sqref="F86 AD86 J86 N86 R86 V86 Z86 AH86">
    <cfRule type="cellIs" dxfId="2" priority="224" operator="lessThan">
      <formula>#REF!</formula>
    </cfRule>
  </conditionalFormatting>
  <conditionalFormatting sqref="G86 K86 O86 S86 W86 AA86 AE86 AI86">
    <cfRule type="cellIs" dxfId="2" priority="99" operator="lessThan">
      <formula>$C$80</formula>
    </cfRule>
  </conditionalFormatting>
  <conditionalFormatting sqref="AE86 AA86 S86 O86 K86 AI86">
    <cfRule type="cellIs" dxfId="2" priority="227" operator="lessThan">
      <formula>#REF!</formula>
    </cfRule>
  </conditionalFormatting>
  <conditionalFormatting sqref="A89:AI96">
    <cfRule type="expression" dxfId="11" priority="22">
      <formula>IF($B$22=0,TRUE,fasle)</formula>
    </cfRule>
  </conditionalFormatting>
  <conditionalFormatting sqref="E95 I95 M95 Q95 U95 Y95 AC95 AG95">
    <cfRule type="cellIs" dxfId="2" priority="98" operator="lessThan">
      <formula>$C$93</formula>
    </cfRule>
  </conditionalFormatting>
  <conditionalFormatting sqref="E95 AC95 I95 M95 Q95 U95 Y95 AG95">
    <cfRule type="cellIs" dxfId="2" priority="220" operator="lessThan">
      <formula>#REF!</formula>
    </cfRule>
  </conditionalFormatting>
  <conditionalFormatting sqref="F95 J95 N95 R95 V95 Z95 AD95 AH95">
    <cfRule type="cellIs" dxfId="2" priority="97" operator="lessThan">
      <formula>$C$95</formula>
    </cfRule>
  </conditionalFormatting>
  <conditionalFormatting sqref="F95 AD95 J95 N95 R95 V95 Z95 AH95">
    <cfRule type="cellIs" dxfId="2" priority="219" operator="lessThan">
      <formula>#REF!</formula>
    </cfRule>
  </conditionalFormatting>
  <conditionalFormatting sqref="G95 K95 O95 S95 W95 AA95 AE95 AI95">
    <cfRule type="cellIs" dxfId="2" priority="96" operator="lessThan">
      <formula>$C$89</formula>
    </cfRule>
  </conditionalFormatting>
  <conditionalFormatting sqref="AE95 AA95 S95 O95 K95 AI95">
    <cfRule type="cellIs" dxfId="2" priority="222" operator="lessThan">
      <formula>#REF!</formula>
    </cfRule>
  </conditionalFormatting>
  <conditionalFormatting sqref="A98:AI105">
    <cfRule type="expression" dxfId="11" priority="21">
      <formula>IF($B$23=0,TRUE,fasle)</formula>
    </cfRule>
  </conditionalFormatting>
  <conditionalFormatting sqref="E104 I104 M104 Q104 U104 Y104 AC104 AG104">
    <cfRule type="cellIs" dxfId="2" priority="95" operator="lessThan">
      <formula>$C$102</formula>
    </cfRule>
  </conditionalFormatting>
  <conditionalFormatting sqref="E104 AC104 I104 M104 Q104 U104 Y104 AG104">
    <cfRule type="cellIs" dxfId="2" priority="215" operator="lessThan">
      <formula>#REF!</formula>
    </cfRule>
  </conditionalFormatting>
  <conditionalFormatting sqref="F104 J104 N104 R104 V104 Z104 AD104 AH104">
    <cfRule type="cellIs" dxfId="2" priority="94" operator="lessThan">
      <formula>$C$104</formula>
    </cfRule>
  </conditionalFormatting>
  <conditionalFormatting sqref="F104 AD104 J104 N104 R104 V104 Z104 AH104">
    <cfRule type="cellIs" dxfId="2" priority="214" operator="lessThan">
      <formula>#REF!</formula>
    </cfRule>
  </conditionalFormatting>
  <conditionalFormatting sqref="G104 K104 O104 S104 W104 AA104 AE104 AI104">
    <cfRule type="cellIs" dxfId="2" priority="93" operator="lessThan">
      <formula>$C$98</formula>
    </cfRule>
  </conditionalFormatting>
  <conditionalFormatting sqref="AE104 AA104 S104 O104 K104 AI104">
    <cfRule type="cellIs" dxfId="2" priority="217" operator="lessThan">
      <formula>#REF!</formula>
    </cfRule>
  </conditionalFormatting>
  <conditionalFormatting sqref="A107:AI114">
    <cfRule type="expression" dxfId="11" priority="20">
      <formula>IF($B$24=0,TRUE,fasle)</formula>
    </cfRule>
  </conditionalFormatting>
  <conditionalFormatting sqref="E113 I113 M113 Q113 U113 Y113 AC113 AG113">
    <cfRule type="cellIs" dxfId="2" priority="92" operator="lessThan">
      <formula>$C$111</formula>
    </cfRule>
  </conditionalFormatting>
  <conditionalFormatting sqref="E113 AC113 I113 M113 Q113 U113 Y113 AG113">
    <cfRule type="cellIs" dxfId="2" priority="210" operator="lessThan">
      <formula>#REF!</formula>
    </cfRule>
  </conditionalFormatting>
  <conditionalFormatting sqref="F113 J113 N113 R113 V113 Z113 AD113 AH113">
    <cfRule type="cellIs" dxfId="2" priority="91" operator="lessThan">
      <formula>$C$113</formula>
    </cfRule>
  </conditionalFormatting>
  <conditionalFormatting sqref="F113 AD113 J113 N113 R113 V113 Z113 AH113">
    <cfRule type="cellIs" dxfId="2" priority="209" operator="lessThan">
      <formula>#REF!</formula>
    </cfRule>
  </conditionalFormatting>
  <conditionalFormatting sqref="G113 K113 O113 S113 W113 AA113 AE113 AI113">
    <cfRule type="cellIs" dxfId="2" priority="90" operator="lessThan">
      <formula>$C$107</formula>
    </cfRule>
  </conditionalFormatting>
  <conditionalFormatting sqref="AE113 AA113 S113 O113 K113 AI113">
    <cfRule type="cellIs" dxfId="2" priority="212" operator="lessThan">
      <formula>#REF!</formula>
    </cfRule>
  </conditionalFormatting>
  <conditionalFormatting sqref="A116:AI123">
    <cfRule type="expression" dxfId="11" priority="19">
      <formula>IF($B$25=0,TRUE,fasle)</formula>
    </cfRule>
  </conditionalFormatting>
  <conditionalFormatting sqref="E122 I122 M122 Q122 U122 Y122 AC122 AG122">
    <cfRule type="cellIs" dxfId="2" priority="89" operator="lessThan">
      <formula>$C$120</formula>
    </cfRule>
  </conditionalFormatting>
  <conditionalFormatting sqref="E122 AC122 I122 M122 Q122 U122 Y122 AG122">
    <cfRule type="cellIs" dxfId="2" priority="205" operator="lessThan">
      <formula>#REF!</formula>
    </cfRule>
  </conditionalFormatting>
  <conditionalFormatting sqref="F122 J122 N122 R122 V122 Z122 AD122 AH122">
    <cfRule type="cellIs" dxfId="2" priority="88" operator="lessThan">
      <formula>$C$122</formula>
    </cfRule>
  </conditionalFormatting>
  <conditionalFormatting sqref="F122 AD122 J122 N122 R122 V122 Z122 AH122">
    <cfRule type="cellIs" dxfId="2" priority="204" operator="lessThan">
      <formula>#REF!</formula>
    </cfRule>
  </conditionalFormatting>
  <conditionalFormatting sqref="G122 K122 O122 S122 W122 AA122 AE122 AI122">
    <cfRule type="cellIs" dxfId="2" priority="87" operator="lessThan">
      <formula>$C$116</formula>
    </cfRule>
  </conditionalFormatting>
  <conditionalFormatting sqref="AE122 AA122 S122 O122 K122 AI122">
    <cfRule type="cellIs" dxfId="2" priority="207" operator="lessThan">
      <formula>#REF!</formula>
    </cfRule>
  </conditionalFormatting>
  <conditionalFormatting sqref="A125:AI132">
    <cfRule type="expression" dxfId="11" priority="18">
      <formula>IF($B$26=0,TRUE,fasle)</formula>
    </cfRule>
  </conditionalFormatting>
  <conditionalFormatting sqref="E131 I131 M131 Q131 U131 Y131 AC131 AG131">
    <cfRule type="cellIs" dxfId="2" priority="86" operator="lessThan">
      <formula>$C$129</formula>
    </cfRule>
  </conditionalFormatting>
  <conditionalFormatting sqref="E131 AC131 I131 M131 Q131 U131 Y131 AG131">
    <cfRule type="cellIs" dxfId="2" priority="200" operator="lessThan">
      <formula>#REF!</formula>
    </cfRule>
  </conditionalFormatting>
  <conditionalFormatting sqref="F131 J131 N131 R131 V131 Z131 AD131 AH131">
    <cfRule type="cellIs" dxfId="2" priority="85" operator="lessThan">
      <formula>$C$131</formula>
    </cfRule>
  </conditionalFormatting>
  <conditionalFormatting sqref="F131 AD131 J131 N131 R131 V131 Z131 AH131">
    <cfRule type="cellIs" dxfId="2" priority="199" operator="lessThan">
      <formula>#REF!</formula>
    </cfRule>
  </conditionalFormatting>
  <conditionalFormatting sqref="G131 K131 O131 S131 W131 AA131 AE131 AI131">
    <cfRule type="cellIs" dxfId="2" priority="84" operator="lessThan">
      <formula>$C$125</formula>
    </cfRule>
  </conditionalFormatting>
  <conditionalFormatting sqref="AE131 AA131 S131 O131 K131 AI131">
    <cfRule type="cellIs" dxfId="2" priority="202" operator="lessThan">
      <formula>#REF!</formula>
    </cfRule>
  </conditionalFormatting>
  <conditionalFormatting sqref="A134:AI141">
    <cfRule type="expression" dxfId="11" priority="17">
      <formula>IF($B$27=0,TRUE,fasle)</formula>
    </cfRule>
  </conditionalFormatting>
  <conditionalFormatting sqref="E140 I140 M140 Q140 U140 Y140 AC140 AG140">
    <cfRule type="cellIs" dxfId="2" priority="83" operator="lessThan">
      <formula>$C$138</formula>
    </cfRule>
  </conditionalFormatting>
  <conditionalFormatting sqref="E140 AC140 I140 M140 Q140 U140 Y140 AG140">
    <cfRule type="cellIs" dxfId="2" priority="195" operator="lessThan">
      <formula>#REF!</formula>
    </cfRule>
  </conditionalFormatting>
  <conditionalFormatting sqref="F140 J140 N140 R140 V140 Z140 AD140 AH140">
    <cfRule type="cellIs" dxfId="2" priority="82" operator="lessThan">
      <formula>$C$140</formula>
    </cfRule>
  </conditionalFormatting>
  <conditionalFormatting sqref="F140 AD140 J140 N140 R140 V140 Z140 AH140">
    <cfRule type="cellIs" dxfId="2" priority="194" operator="lessThan">
      <formula>#REF!</formula>
    </cfRule>
  </conditionalFormatting>
  <conditionalFormatting sqref="G140 K140 O140 S140 W140 AA140 AE140 AI140">
    <cfRule type="cellIs" dxfId="2" priority="81" operator="lessThan">
      <formula>$C$134</formula>
    </cfRule>
  </conditionalFormatting>
  <conditionalFormatting sqref="AE140 AA140 S140 O140 K140 AI140">
    <cfRule type="cellIs" dxfId="2" priority="197" operator="lessThan">
      <formula>#REF!</formula>
    </cfRule>
  </conditionalFormatting>
  <conditionalFormatting sqref="A143:AI150">
    <cfRule type="expression" dxfId="11" priority="16">
      <formula>IF($B$28=0,TRUE,fasle)</formula>
    </cfRule>
  </conditionalFormatting>
  <conditionalFormatting sqref="E149 I149 M149 Q149 U149 Y149 AC149 AG149">
    <cfRule type="cellIs" dxfId="2" priority="35" operator="lessThan">
      <formula>$C$147</formula>
    </cfRule>
  </conditionalFormatting>
  <conditionalFormatting sqref="F149 J149 N149 R149 V149 Z149 AD149 AH149">
    <cfRule type="cellIs" dxfId="2" priority="79" operator="lessThan">
      <formula>$C$149</formula>
    </cfRule>
  </conditionalFormatting>
  <conditionalFormatting sqref="F149 AD149 J149 N149 R149 V149 Z149 AH149">
    <cfRule type="cellIs" dxfId="2" priority="189" operator="lessThan">
      <formula>#REF!</formula>
    </cfRule>
  </conditionalFormatting>
  <conditionalFormatting sqref="G149 K149 O149 S149 W149 AA149 AE149 AI149">
    <cfRule type="cellIs" dxfId="2" priority="78" operator="lessThan">
      <formula>$C$143</formula>
    </cfRule>
  </conditionalFormatting>
  <conditionalFormatting sqref="AE149 AA149 S149 O149 K149 AI149">
    <cfRule type="cellIs" dxfId="2" priority="192" operator="lessThan">
      <formula>#REF!</formula>
    </cfRule>
  </conditionalFormatting>
  <conditionalFormatting sqref="A152:AI159">
    <cfRule type="expression" dxfId="11" priority="15">
      <formula>IF($B$29=0,TRUE,fasle)</formula>
    </cfRule>
  </conditionalFormatting>
  <conditionalFormatting sqref="E158 I158 M158 Q158 U158 Y158 AC158 AG158">
    <cfRule type="cellIs" dxfId="2" priority="77" operator="lessThan">
      <formula>$C$156</formula>
    </cfRule>
  </conditionalFormatting>
  <conditionalFormatting sqref="E158 AC158 I158 M158 Q158 U158 Y158 AG158">
    <cfRule type="cellIs" dxfId="2" priority="185" operator="lessThan">
      <formula>#REF!</formula>
    </cfRule>
  </conditionalFormatting>
  <conditionalFormatting sqref="F158 J158 N158 R158 V158 Z158 AD158 AH158">
    <cfRule type="cellIs" dxfId="2" priority="76" operator="lessThan">
      <formula>$C$158</formula>
    </cfRule>
  </conditionalFormatting>
  <conditionalFormatting sqref="F158 AD158 J158 N158 R158 V158 Z158 AH158">
    <cfRule type="cellIs" dxfId="2" priority="184" operator="lessThan">
      <formula>#REF!</formula>
    </cfRule>
  </conditionalFormatting>
  <conditionalFormatting sqref="G158 K158 O158 S158 W158 AA158 AE158 AI158">
    <cfRule type="cellIs" dxfId="2" priority="75" operator="lessThan">
      <formula>$C$152</formula>
    </cfRule>
  </conditionalFormatting>
  <conditionalFormatting sqref="AE158 AA158 S158 O158 K158 AI158">
    <cfRule type="cellIs" dxfId="2" priority="187" operator="lessThan">
      <formula>#REF!</formula>
    </cfRule>
  </conditionalFormatting>
  <conditionalFormatting sqref="A161:AI168">
    <cfRule type="expression" dxfId="11" priority="14">
      <formula>IF($B$30=0,TRUE,fasle)</formula>
    </cfRule>
  </conditionalFormatting>
  <conditionalFormatting sqref="E167 I167 M167 Q167 U167 Y167 AC167 AG167">
    <cfRule type="cellIs" dxfId="2" priority="74" operator="lessThan">
      <formula>$C$165</formula>
    </cfRule>
  </conditionalFormatting>
  <conditionalFormatting sqref="E167 AC167 I167 M167 Q167 U167 Y167 AG167">
    <cfRule type="cellIs" dxfId="2" priority="180" operator="lessThan">
      <formula>#REF!</formula>
    </cfRule>
  </conditionalFormatting>
  <conditionalFormatting sqref="F167 J167 N167 R167 V167 Z167 AD167 AH167">
    <cfRule type="cellIs" dxfId="2" priority="73" operator="lessThan">
      <formula>$C$167</formula>
    </cfRule>
  </conditionalFormatting>
  <conditionalFormatting sqref="F167 AD167 J167 N167 R167 V167 Z167 AH167">
    <cfRule type="cellIs" dxfId="2" priority="179" operator="lessThan">
      <formula>#REF!</formula>
    </cfRule>
  </conditionalFormatting>
  <conditionalFormatting sqref="G167 K167 O167 S167 W167 AA167 AE167 AI167">
    <cfRule type="cellIs" dxfId="2" priority="72" operator="lessThan">
      <formula>$C$161</formula>
    </cfRule>
  </conditionalFormatting>
  <conditionalFormatting sqref="AE167 AA167 S167 O167 K167 AI167">
    <cfRule type="cellIs" dxfId="2" priority="182" operator="lessThan">
      <formula>#REF!</formula>
    </cfRule>
  </conditionalFormatting>
  <conditionalFormatting sqref="A170:AI177">
    <cfRule type="expression" dxfId="11" priority="13">
      <formula>IF($B$31=0,TRUE,fasle)</formula>
    </cfRule>
  </conditionalFormatting>
  <conditionalFormatting sqref="E176 I176 M176 Q176 U176 Y176 AC176 AG176">
    <cfRule type="cellIs" dxfId="2" priority="71" operator="lessThan">
      <formula>$C$174</formula>
    </cfRule>
  </conditionalFormatting>
  <conditionalFormatting sqref="E176 AC176 I176 M176 Q176 U176 Y176 AG176">
    <cfRule type="cellIs" dxfId="2" priority="175" operator="lessThan">
      <formula>#REF!</formula>
    </cfRule>
  </conditionalFormatting>
  <conditionalFormatting sqref="F176 J176 N176 R176 V176 Z176 AD176 AH176">
    <cfRule type="cellIs" dxfId="2" priority="70" operator="lessThan">
      <formula>$C$176</formula>
    </cfRule>
  </conditionalFormatting>
  <conditionalFormatting sqref="F176 AD176 J176 N176 R176 V176 Z176 AH176">
    <cfRule type="cellIs" dxfId="2" priority="174" operator="lessThan">
      <formula>#REF!</formula>
    </cfRule>
  </conditionalFormatting>
  <conditionalFormatting sqref="G176 K176 O176 S176 W176 AA176 AE176 AI176">
    <cfRule type="cellIs" dxfId="2" priority="69" operator="lessThan">
      <formula>$C$170</formula>
    </cfRule>
  </conditionalFormatting>
  <conditionalFormatting sqref="AE176 AA176 S176 O176 K176 AI176">
    <cfRule type="cellIs" dxfId="2" priority="177" operator="lessThan">
      <formula>#REF!</formula>
    </cfRule>
  </conditionalFormatting>
  <conditionalFormatting sqref="A179:AI186">
    <cfRule type="expression" dxfId="11" priority="12">
      <formula>IF($B$32=0,TRUE,fasle)</formula>
    </cfRule>
  </conditionalFormatting>
  <conditionalFormatting sqref="E185 I185 M185 Q185 U185 Y185 AC185 AG185">
    <cfRule type="cellIs" dxfId="2" priority="68" operator="lessThan">
      <formula>$C$183</formula>
    </cfRule>
  </conditionalFormatting>
  <conditionalFormatting sqref="E185 AC185 I185 M185 Q185 U185 Y185 AG185">
    <cfRule type="cellIs" dxfId="2" priority="170" operator="lessThan">
      <formula>#REF!</formula>
    </cfRule>
  </conditionalFormatting>
  <conditionalFormatting sqref="F185 J185 N185 R185 V185 Z185 AD185 AH185">
    <cfRule type="cellIs" dxfId="2" priority="67" operator="lessThan">
      <formula>$C$185</formula>
    </cfRule>
  </conditionalFormatting>
  <conditionalFormatting sqref="F185 AD185 J185 N185 R185 V185 Z185 AH185">
    <cfRule type="cellIs" dxfId="2" priority="169" operator="lessThan">
      <formula>#REF!</formula>
    </cfRule>
  </conditionalFormatting>
  <conditionalFormatting sqref="G185 K185 O185 S185 W185 AA185 AE185 AI185">
    <cfRule type="cellIs" dxfId="2" priority="66" operator="lessThan">
      <formula>$C$179</formula>
    </cfRule>
  </conditionalFormatting>
  <conditionalFormatting sqref="AE185 AA185 S185 O185 K185 AI185">
    <cfRule type="cellIs" dxfId="2" priority="172" operator="lessThan">
      <formula>#REF!</formula>
    </cfRule>
  </conditionalFormatting>
  <conditionalFormatting sqref="A188:AI195">
    <cfRule type="expression" dxfId="11" priority="11">
      <formula>IF($B$33=0,TRUE,fasle)</formula>
    </cfRule>
  </conditionalFormatting>
  <conditionalFormatting sqref="E194 I194 M194 Q194 U194 Y194 AC194 AG194">
    <cfRule type="cellIs" dxfId="2" priority="65" operator="lessThan">
      <formula>$C$192</formula>
    </cfRule>
  </conditionalFormatting>
  <conditionalFormatting sqref="E194 AC194 I194 M194 Q194 U194 Y194 AG194">
    <cfRule type="cellIs" dxfId="2" priority="165" operator="lessThan">
      <formula>#REF!</formula>
    </cfRule>
  </conditionalFormatting>
  <conditionalFormatting sqref="F194 J194 N194 R194 V194 Z194 AD194 AH194">
    <cfRule type="cellIs" dxfId="2" priority="64" operator="lessThan">
      <formula>$C$194</formula>
    </cfRule>
  </conditionalFormatting>
  <conditionalFormatting sqref="F194 AD194 J194 N194 R194 V194 Z194 AH194">
    <cfRule type="cellIs" dxfId="2" priority="164" operator="lessThan">
      <formula>#REF!</formula>
    </cfRule>
  </conditionalFormatting>
  <conditionalFormatting sqref="G194 K194 O194 S194 W194 AA194 AE194 AI194">
    <cfRule type="cellIs" dxfId="2" priority="63" operator="lessThan">
      <formula>$C$188</formula>
    </cfRule>
  </conditionalFormatting>
  <conditionalFormatting sqref="AE194 AA194 S194 O194 K194 AI194">
    <cfRule type="cellIs" dxfId="2" priority="167" operator="lessThan">
      <formula>#REF!</formula>
    </cfRule>
  </conditionalFormatting>
  <conditionalFormatting sqref="A197:AI204">
    <cfRule type="expression" dxfId="11" priority="10">
      <formula>IF($B$34=0,TRUE,fasle)</formula>
    </cfRule>
  </conditionalFormatting>
  <conditionalFormatting sqref="E203 I203 M203 Q203 U203 Y203 AC203 AG203">
    <cfRule type="cellIs" dxfId="2" priority="62" operator="lessThan">
      <formula>$C$201</formula>
    </cfRule>
  </conditionalFormatting>
  <conditionalFormatting sqref="E203 AC203 I203 M203 Q203 U203 Y203 AG203">
    <cfRule type="cellIs" dxfId="2" priority="160" operator="lessThan">
      <formula>#REF!</formula>
    </cfRule>
  </conditionalFormatting>
  <conditionalFormatting sqref="F203 J203 N203 R203 V203 Z203 AD203 AH203">
    <cfRule type="cellIs" dxfId="2" priority="61" operator="lessThan">
      <formula>$C$203</formula>
    </cfRule>
  </conditionalFormatting>
  <conditionalFormatting sqref="F203 AD203 J203 N203 R203 V203 Z203 AH203">
    <cfRule type="cellIs" dxfId="2" priority="159" operator="lessThan">
      <formula>#REF!</formula>
    </cfRule>
  </conditionalFormatting>
  <conditionalFormatting sqref="G203 K203 O203 S203 W203 AA203 AE203 AI203">
    <cfRule type="cellIs" dxfId="2" priority="60" operator="lessThan">
      <formula>$C$197</formula>
    </cfRule>
  </conditionalFormatting>
  <conditionalFormatting sqref="AE203 AA203 S203 O203 K203 AI203">
    <cfRule type="cellIs" dxfId="2" priority="162" operator="lessThan">
      <formula>#REF!</formula>
    </cfRule>
  </conditionalFormatting>
  <conditionalFormatting sqref="A206:AI213">
    <cfRule type="expression" dxfId="11" priority="9">
      <formula>IF($B$35=0,TRUE,fasle)</formula>
    </cfRule>
  </conditionalFormatting>
  <conditionalFormatting sqref="E212 I212 M212 Q212 U212 Y212 AC212 AG212">
    <cfRule type="cellIs" dxfId="2" priority="59" operator="lessThan">
      <formula>$C$210</formula>
    </cfRule>
  </conditionalFormatting>
  <conditionalFormatting sqref="E212 AC212 I212 M212 Q212 U212 Y212 AG212">
    <cfRule type="cellIs" dxfId="2" priority="155" operator="lessThan">
      <formula>#REF!</formula>
    </cfRule>
  </conditionalFormatting>
  <conditionalFormatting sqref="F212 J212 N212 R212 V212 Z212 AD212 AH212">
    <cfRule type="cellIs" dxfId="2" priority="58" operator="lessThan">
      <formula>$C$212</formula>
    </cfRule>
  </conditionalFormatting>
  <conditionalFormatting sqref="F212 AD212 J212 N212 R212 V212 Z212 AH212">
    <cfRule type="cellIs" dxfId="2" priority="154" operator="lessThan">
      <formula>#REF!</formula>
    </cfRule>
  </conditionalFormatting>
  <conditionalFormatting sqref="G212 K212 O212 S212 W212 AA212 AE212 AI212">
    <cfRule type="cellIs" dxfId="2" priority="57" operator="lessThan">
      <formula>$C$206</formula>
    </cfRule>
  </conditionalFormatting>
  <conditionalFormatting sqref="AE212 AA212 S212 O212 K212 AI212">
    <cfRule type="cellIs" dxfId="2" priority="157" operator="lessThan">
      <formula>#REF!</formula>
    </cfRule>
  </conditionalFormatting>
  <conditionalFormatting sqref="A215:AI222">
    <cfRule type="expression" dxfId="11" priority="8">
      <formula>IF($B$36=0,TRUE,fasle)</formula>
    </cfRule>
  </conditionalFormatting>
  <conditionalFormatting sqref="E221 I221 M221 Q221 U221 Y221 AC221 AG221">
    <cfRule type="cellIs" dxfId="2" priority="56" operator="lessThan">
      <formula>$C$219</formula>
    </cfRule>
  </conditionalFormatting>
  <conditionalFormatting sqref="E221 AC221 I221 M221 Q221 U221 Y221 AG221">
    <cfRule type="cellIs" dxfId="2" priority="150" operator="lessThan">
      <formula>#REF!</formula>
    </cfRule>
  </conditionalFormatting>
  <conditionalFormatting sqref="F221 J221 N221 R221 V221 Z221 AD221 AH221">
    <cfRule type="cellIs" dxfId="2" priority="55" operator="lessThan">
      <formula>$C$221</formula>
    </cfRule>
  </conditionalFormatting>
  <conditionalFormatting sqref="F221 AD221 J221 N221 R221 V221 Z221 AH221">
    <cfRule type="cellIs" dxfId="2" priority="149" operator="lessThan">
      <formula>#REF!</formula>
    </cfRule>
  </conditionalFormatting>
  <conditionalFormatting sqref="G221 K221 O221 S221 W221 AA221 AE221 AI221">
    <cfRule type="cellIs" dxfId="2" priority="54" operator="lessThan">
      <formula>$C$215</formula>
    </cfRule>
  </conditionalFormatting>
  <conditionalFormatting sqref="AE221 AA221 S221 O221 K221 AI221">
    <cfRule type="cellIs" dxfId="2" priority="152" operator="lessThan">
      <formula>#REF!</formula>
    </cfRule>
  </conditionalFormatting>
  <conditionalFormatting sqref="A224:AI231">
    <cfRule type="expression" dxfId="11" priority="7">
      <formula>IF($B$37=0,TRUE,fasle)</formula>
    </cfRule>
  </conditionalFormatting>
  <conditionalFormatting sqref="E230 I230 M230 Q230 U230 Y230 AC230 AG230">
    <cfRule type="cellIs" dxfId="2" priority="53" operator="lessThan">
      <formula>$C$228</formula>
    </cfRule>
  </conditionalFormatting>
  <conditionalFormatting sqref="E230 AC230 I230 M230 Q230 U230 Y230 AG230">
    <cfRule type="cellIs" dxfId="2" priority="145" operator="lessThan">
      <formula>#REF!</formula>
    </cfRule>
  </conditionalFormatting>
  <conditionalFormatting sqref="F230 J230 N230 R230 V230 Z230 AD230 AH230">
    <cfRule type="cellIs" dxfId="2" priority="52" operator="lessThan">
      <formula>$C$230</formula>
    </cfRule>
  </conditionalFormatting>
  <conditionalFormatting sqref="F230 AD230 J230 N230 R230 V230 Z230 AH230">
    <cfRule type="cellIs" dxfId="2" priority="144" operator="lessThan">
      <formula>#REF!</formula>
    </cfRule>
  </conditionalFormatting>
  <conditionalFormatting sqref="G230 K230 O230 S230 W230 AA230 AE230 AI230">
    <cfRule type="cellIs" dxfId="2" priority="51" operator="lessThan">
      <formula>$C$224</formula>
    </cfRule>
  </conditionalFormatting>
  <conditionalFormatting sqref="AE230 AA230 S230 O230 K230 AI230">
    <cfRule type="cellIs" dxfId="2" priority="147" operator="lessThan">
      <formula>#REF!</formula>
    </cfRule>
  </conditionalFormatting>
  <conditionalFormatting sqref="A233:AI240">
    <cfRule type="expression" dxfId="11" priority="6">
      <formula>IF($B$38=0,TRUE,fasle)</formula>
    </cfRule>
  </conditionalFormatting>
  <conditionalFormatting sqref="E239 I239 M239 Q239 U239 Y239 AC239 AG239">
    <cfRule type="cellIs" dxfId="2" priority="50" operator="lessThan">
      <formula>$C$237</formula>
    </cfRule>
  </conditionalFormatting>
  <conditionalFormatting sqref="E239 AC239 I239 M239 Q239 U239 Y239 AG239">
    <cfRule type="cellIs" dxfId="2" priority="140" operator="lessThan">
      <formula>#REF!</formula>
    </cfRule>
  </conditionalFormatting>
  <conditionalFormatting sqref="F239 J239 N239 R239 V239 Z239 AD239 AH239">
    <cfRule type="cellIs" dxfId="2" priority="49" operator="lessThan">
      <formula>$C$239</formula>
    </cfRule>
  </conditionalFormatting>
  <conditionalFormatting sqref="F239 AD239 J239 N239 R239 V239 Z239 AH239">
    <cfRule type="cellIs" dxfId="2" priority="139" operator="lessThan">
      <formula>#REF!</formula>
    </cfRule>
  </conditionalFormatting>
  <conditionalFormatting sqref="G239 K239 O239 S239 W239 AA239 AE239 AI239">
    <cfRule type="cellIs" dxfId="2" priority="48" operator="lessThan">
      <formula>$C$233</formula>
    </cfRule>
  </conditionalFormatting>
  <conditionalFormatting sqref="AE239 AA239 S239 O239 K239 AI239">
    <cfRule type="cellIs" dxfId="2" priority="142" operator="lessThan">
      <formula>#REF!</formula>
    </cfRule>
  </conditionalFormatting>
  <conditionalFormatting sqref="A242:AI249">
    <cfRule type="expression" dxfId="11" priority="5">
      <formula>IF($B$39=0,TRUE,fasle)</formula>
    </cfRule>
  </conditionalFormatting>
  <conditionalFormatting sqref="E248 AC248 I248 M248 Q248 U248 Y248 AG248">
    <cfRule type="cellIs" dxfId="2" priority="135" operator="lessThan">
      <formula>#REF!</formula>
    </cfRule>
  </conditionalFormatting>
  <conditionalFormatting sqref="E248 I248 M248 Q248 U248 Y248 AC248 AG248">
    <cfRule type="cellIs" dxfId="2" priority="47" operator="lessThan">
      <formula>$C$246</formula>
    </cfRule>
  </conditionalFormatting>
  <conditionalFormatting sqref="F248 AD248 J248 N248 R248 V248 Z248 AH248">
    <cfRule type="cellIs" dxfId="2" priority="134" operator="lessThan">
      <formula>#REF!</formula>
    </cfRule>
  </conditionalFormatting>
  <conditionalFormatting sqref="F248 J248 N248 R248 V248 Z248 AD248 AH248">
    <cfRule type="cellIs" dxfId="2" priority="46" operator="lessThan">
      <formula>$C$248</formula>
    </cfRule>
  </conditionalFormatting>
  <conditionalFormatting sqref="G248 K248 O248 S248 W248 AA248 AE248 AI248">
    <cfRule type="cellIs" dxfId="2" priority="45" operator="lessThan">
      <formula>$C$242</formula>
    </cfRule>
  </conditionalFormatting>
  <conditionalFormatting sqref="AE248 AA248 S248 O248 K248 AI248">
    <cfRule type="cellIs" dxfId="2" priority="137" operator="lessThan">
      <formula>#REF!</formula>
    </cfRule>
  </conditionalFormatting>
  <conditionalFormatting sqref="A251:AI258">
    <cfRule type="expression" dxfId="11" priority="4">
      <formula>IF($B$40=0,TRUE,fasle)</formula>
    </cfRule>
  </conditionalFormatting>
  <conditionalFormatting sqref="E257 AC257 I257 M257 Q257 U257 Y257 AG257">
    <cfRule type="cellIs" dxfId="2" priority="130" operator="lessThan">
      <formula>#REF!</formula>
    </cfRule>
  </conditionalFormatting>
  <conditionalFormatting sqref="E257 I257 M257 Q257 U257 Y257 AC257 AG257">
    <cfRule type="cellIs" dxfId="2" priority="44" operator="lessThan">
      <formula>$C$255</formula>
    </cfRule>
  </conditionalFormatting>
  <conditionalFormatting sqref="F257 AD257 J257 N257 R257 V257 Z257 AH257">
    <cfRule type="cellIs" dxfId="2" priority="129" operator="lessThan">
      <formula>#REF!</formula>
    </cfRule>
  </conditionalFormatting>
  <conditionalFormatting sqref="F257 J257 N257 R257 V257 Z257 AD257 AH257">
    <cfRule type="cellIs" dxfId="2" priority="43" operator="lessThan">
      <formula>$C$257</formula>
    </cfRule>
  </conditionalFormatting>
  <conditionalFormatting sqref="G257 K257 O257 S257 W257 AA257 AE257 AI257">
    <cfRule type="cellIs" dxfId="2" priority="42" operator="lessThan">
      <formula>$C$251</formula>
    </cfRule>
  </conditionalFormatting>
  <conditionalFormatting sqref="AE257 AA257 S257 O257 K257 AI257">
    <cfRule type="cellIs" dxfId="2" priority="132" operator="lessThan">
      <formula>#REF!</formula>
    </cfRule>
  </conditionalFormatting>
  <conditionalFormatting sqref="A260:AI267">
    <cfRule type="expression" dxfId="11" priority="3">
      <formula>IF($B$41=0,TRUE,fasle)</formula>
    </cfRule>
  </conditionalFormatting>
  <conditionalFormatting sqref="E266 AC266 I266 M266 Q266 U266 Y266 AG266">
    <cfRule type="cellIs" dxfId="2" priority="125" operator="lessThan">
      <formula>#REF!</formula>
    </cfRule>
  </conditionalFormatting>
  <conditionalFormatting sqref="E266 I266 M266 Q266 U266 Y266 AC266 AG266">
    <cfRule type="cellIs" dxfId="2" priority="41" operator="lessThan">
      <formula>$C$264</formula>
    </cfRule>
  </conditionalFormatting>
  <conditionalFormatting sqref="F266 AD266 J266 N266 R266 V266 Z266 AH266">
    <cfRule type="cellIs" dxfId="2" priority="124" operator="lessThan">
      <formula>#REF!</formula>
    </cfRule>
  </conditionalFormatting>
  <conditionalFormatting sqref="F266 J266 N266 R266 V266 Z266 AD266 AH266">
    <cfRule type="cellIs" dxfId="2" priority="40" operator="lessThan">
      <formula>$C$266</formula>
    </cfRule>
  </conditionalFormatting>
  <conditionalFormatting sqref="G266 K266 O266 S266 W266 AA266 AE266 AI266">
    <cfRule type="cellIs" dxfId="2" priority="39" operator="lessThan">
      <formula>$C$260</formula>
    </cfRule>
  </conditionalFormatting>
  <conditionalFormatting sqref="AE266 AA266 S266 O266 K266 AI266">
    <cfRule type="cellIs" dxfId="2" priority="127" operator="lessThan">
      <formula>#REF!</formula>
    </cfRule>
  </conditionalFormatting>
  <dataValidations count="2">
    <dataValidation allowBlank="1" showInputMessage="1" showErrorMessage="1" errorTitle="错误" error="请选择或填写对应年级（例子：一年级）" sqref="A3:C3"/>
    <dataValidation type="list" allowBlank="1" showInputMessage="1" showErrorMessage="1" errorTitle="错误" error="请选择或填写对应年级（例子：一年级）" sqref="B1:C2">
      <formula1>"一年级,二年级,三年级,四年级,五年级,六年级"</formula1>
    </dataValidation>
  </dataValidations>
  <pageMargins left="0.75" right="0.75" top="1" bottom="1" header="0.5" footer="0.5"/>
  <pageSetup paperSize="9" orientation="portrait"/>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allowEditUser xmlns="https://web.wps.cn/et/2018/main" xmlns:s="http://schemas.openxmlformats.org/spreadsheetml/2006/main" hasInvisiblePropRange="0">
  <rangeList sheetStid="14" master="" otherUserPermission="visible"/>
  <rangeList sheetStid="1" master="" otherUserPermission="visible"/>
  <rangeList sheetStid="2" master="" otherUserPermission="visible"/>
  <rangeList sheetStid="3" master="" otherUserPermission="visible"/>
  <rangeList sheetStid="4" master="" otherUserPermission="visible"/>
  <rangeList sheetStid="5" master="" otherUserPermission="visible"/>
  <rangeList sheetStid="6" master="" otherUserPermission="visible"/>
  <rangeList sheetStid="7" master="" otherUserPermission="visible"/>
  <rangeList sheetStid="11" master="" otherUserPermission="visible"/>
  <rangeList sheetStid="12" master="" otherUserPermission="visible"/>
</allowEditUser>
</file>

<file path=customXml/item2.xml>��< ? x m l   v e r s i o n = " 1 . 0 "   s t a n d a l o n e = " y e s " ? > < c o m m e n t s   x m l n s = " h t t p s : / / w e b . w p s . c n / e t / 2 0 1 8 / m a i n "   x m l n s : s = " h t t p : / / s c h e m a s . o p e n x m l f o r m a t s . o r g / s p r e a d s h e e t m l / 2 0 0 6 / m a i n " > < c o m m e n t L i s t   s h e e t S t i d = " 2 " > < c o m m e n t C h a i n s   s : r e f = " C 1 "   r g b C l r = " F F 0 0 0 0 " > < u n r e s o l v e d > < c o m m e n t C h a i n   c h a i n I d = " 0 6 a 2 3 c d b a 6 5 5 b 5 4 f 5 b b 2 d 4 f 6 d 6 e 5 7 7 0 1 b 7 8 4 1 e 6 8 " > < i t e m   i d = " 7 d 8 8 f 0 4 3 7 e d 3 b b 6 e 0 1 0 9 d 3 0 1 9 3 f a 5 9 5 3 5 2 6 9 7 4 5 0 "   i s N o r m a l = " 1 " > < s : t e x t > < s : r > < s : t   x m l : s p a c e = " p r e s e r v e " > �c:y��YT-NN��+T	gyr�k&{�S��Yzz<h 
 < / s : t > < / s : r > < / s : t e x t > < / i t e m > < / c o m m e n t C h a i n > < / u n r e s o l v e d > < r e s o l v e d / > < / c o m m e n t C h a i n s > < c o m m e n t C h a i n s   s : r e f = " D 1 "   r g b C l r = " F F 0 0 0 0 " > < u n r e s o l v e d > < c o m m e n t C h a i n   c h a i n I d = " 5 0 e c e 6 1 f 6 4 7 e d 8 6 5 0 e 4 1 e 6 6 e a 2 d 1 a 7 5 6 2 5 3 e 8 2 7 a " > < i t e m   i d = " a 9 e 8 5 6 3 f d 5 a 6 2 3 9 3 1 0 c 5 6 e 5 4 c 5 a 9 7 6 3 d 5 7 3 e 8 8 1 0 "   i s N o r m a l = " 1 " > < s : t e x t > < s : r > < s : t   x m l : s p a c e = " p r e s e r v e " > f[M|�S� 
  N,�:NG + ���N���Sx 
 ��OP[�4 4 0 6 8 2 2 0 0 0 1 2 1 2 6 7 8 9 	�< / s : t > < / s : r > < / s : t e x t > < / i t e m > < / c o m m e n t C h a i n > < / u n r e s o l v e d > < r e s o l v e d / > < / c o m m e n t C h a i n s > < c o m m e n t C h a i n s   s : r e f = " E 1 "   r g b C l r = " F F 0 0 0 0 " > < u n r e s o l v e d > < c o m m e n t C h a i n   c h a i n I d = " 0 3 e c a 1 b 6 0 6 9 e e c 1 7 9 5 b 0 b a e d 0 5 c 8 c d 2 5 a 0 6 a 3 c d 8 " > < i t e m   i d = " 5 8 5 a b a e e 8 5 0 b d 7 c 7 e 5 7 0 a e f 4 5 f 2 6 d 2 b f d 5 6 1 d 8 6 9 "   i s N o r m a l = " 1 " > < s : t e x t > < s : r > < s : t   x m l : s p a c e = " p r e s e r v e " > yb�l:  
 '`+R��_kX�&TR�e�l���{Rpe� 
 7uukX�Q1 � 
 sYukX�Q2 0 
  
 < / s : t > < / s : r > < / s : t e x t > < / i t e m > < / c o m m e n t C h a i n > < / u n r e s o l v e d > < r e s o l v e d / > < / c o m m e n t C h a i n s > < c o m m e n t C h a i n s   s : r e f = " F 1 "   r g b C l r = " F F 0 0 0 0 " > < u n r e s o l v e d > < c o m m e n t C h a i n   c h a i n I d = " 0 a c 1 4 d c 1 0 e e 5 1 2 f 5 e f 6 7 1 e b 9 c b 7 9 5 8 9 1 5 a 5 8 6 5 9 1 " > < i t e m   i d = " c 9 e 6 1 f 2 3 b 4 2 5 a 6 9 e 8 9 f 5 d 6 7 3 5 c e a d 2 c f 3 f d 3 3 3 f 4 "   i s N o r m a l = " 1 " > < s : t e x t > < s : r > < s : t   x m l : s p a c e = " p r e s e r v e " > yb�l:  
 ��ؚ�peW[<h_�USMO:Nc m 0 
 pe<P��V�0 - 4 0 0  
  
 < / s : t > < / s : r > < / s : t e x t > < / i t e m > < / c o m m e n t C h a i n > < / u n r e s o l v e d > < r e s o l v e d / > < / c o m m e n t C h a i n s > < c o m m e n t C h a i n s   s : r e f = " G 1 "   r g b C l r = " F F 0 0 0 0 " > < u n r e s o l v e d > < c o m m e n t C h a i n   c h a i n I d = " 8 e 6 6 6 3 4 1 c e 7 1 9 e 0 3 9 c 2 4 4 e a 2 e c 5 8 8 9 c 9 f 7 6 b 2 3 2 4 " > < i t e m   i d = " 7 2 e d d 9 a f 6 5 f 6 a 2 0 d 0 d 1 6 d 1 2 b 7 8 c 6 b c c 9 e 2 c 5 6 0 3 1 "   i s N o r m a l = " 1 " > < s : t e x t > < s : r > < s : t   x m l : s p a c e = " p r e s e r v e " > yb�l:  
 SO͑�peW[<h_�USMO:Nk g 0 
 ��V�0 - 2 0 0  
  
 < / s : t > < / s : r > < / s : t e x t > < / i t e m > < / c o m m e n t C h a i n > < / u n r e s o l v e d > < r e s o l v e d / > < / c o m m e n t C h a i n s > < c o m m e n t C h a i n s   s : r e f = " H 1 "   r g b C l r = " F F 0 0 0 0 " > < u n r e s o l v e d > < c o m m e n t C h a i n   c h a i n I d = " 8 c 8 a 4 4 3 f a d f 0 a 5 4 b 6 b a 9 e f e a c 3 3 b 2 e 2 8 d 5 6 1 e 7 3 3 " > < i t e m   i d = " a 3 1 e c 8 d 0 e 4 d 4 d e e a 2 d f b f 0 b 7 e 5 f f 4 5 3 2 9 4 a a 7 3 a 5 "   i s N o r m a l = " 1 " > < s : t e x t > < s : r > < s : t   x m l : s p a c e = " p r e s e r v e " > yb�l:  
 ��;mϑ�peW[<h_�USMO:Nm l 0 
 ��V�5 0 0 - 9 9 9 9 < / s : t > < / s : r > < / s : t e x t > < / i t e m > < / c o m m e n t C h a i n > < / u n r e s o l v e d > < r e s o l v e d / > < / c o m m e n t C h a i n s > < c o m m e n t C h a i n s   s : r e f = " I 1 "   r g b C l r = " F F 0 0 0 0 " > < u n r e s o l v e d > < c o m m e n t C h a i n   c h a i n I d = " d f 5 f 5 f e 9 2 c 7 3 d f 0 b 8 f 1 3 b 0 7 4 7 5 b 0 4 a e e 3 d 8 7 a 5 d b " > < i t e m   i d = " d a 0 b 0 d 3 0 8 a 2 b 1 4 3 5 2 9 4 7 7 e 1 d c b 3 2 f f 8 5 0 4 8 f 4 b 6 0 "   i s N o r m a l = " 1 " > < s : t e x t > < s : r > < s : t   x m l : s p a c e = " p r e s e r v e " > yb�l:  
 5 0 s|э�peW[<h_��S�N/f\pe0 
 ��V�5 . 0 ~ 2 0 . 0 0 
  
 < / s : t > < / s : r > < / s : t e x t > < / i t e m > < / c o m m e n t C h a i n > < / u n r e s o l v e d > < r e s o l v e d / > < / c o m m e n t C h a i n s > < c o m m e n t C h a i n s   s : r e f = " J 1 "   r g b C l r = " F F 0 0 0 0 " > < u n r e s o l v e d > < c o m m e n t C h a i n   c h a i n I d = " 4 3 1 b a b 3 1 3 e c 0 c 7 f 9 0 8 b 4 f a d 6 0 3 5 4 3 a 6 2 6 6 5 f 5 8 e 6 " > < i t e m   i d = " 7 1 e 4 8 c a f 6 d 7 f a f 6 a 4 4 7 8 f f a 0 4 3 a d d 8 1 1 9 e 0 f 0 a 8 6 "   i s N o r m a l = " 1 " > < s : t e x t > < s : r > < s : t   x m l : s p a c e = " p r e s e r v e " > yb�l:  
 �NgSw�PW�tepekX�Q�USMO:N*N0 
 ��V�0 - 1 0 0 0 
  
 < / s : t > < / s : r > < / s : t e x t > < / i t e m > < / c o m m e n t C h a i n > < / u n r e s o l v e d > < r e s o l v e d / > < / c o m m e n t C h a i n s > < c o m m e n t C h a i n s   s : r e f = " K 1 "   r g b C l r = " F F 0 0 0 0 " > < u n r e s o l v e d > < c o m m e n t C h a i n   c h a i n I d = " 1 b 7 2 8 e 2 9 8 b f 3 f 9 8 8 e 8 f 5 c 7 9 e 0 f 4 9 f 0 d 9 b e 9 2 4 1 1 c " > < i t e m   i d = " 8 f 4 f e 9 9 8 a e b 9 0 4 c 7 0 e 4 0 b c 1 8 7 d 8 e 8 3 1 e 9 7 4 a 5 7 b 4 "   i s N o r m a l = " 1 " > < s : t e x t > < s : r > < s : t   x m l : s p a c e = " p r e s e r v e " > yb�l:  
  NR����~�tepekX�Q 
 ��V�0 ~ 3 0 0  
  
 < / s : t > < / s : r > < / s : t e x t > < / i t e m > < / c o m m e n t C h a i n > < / u n r e s o l v e d > < r e s o l v e d / > < / c o m m e n t C h a i n s > < c o m m e n t C h a i n s   s : r e f = " L 1 "   r g b C l r = " F F 0 0 0 0 " > < u n r e s o l v e d > < c o m m e n t C h a i n   c h a i n I d = " a c a 7 6 e a e 9 a 0 5 c b a 7 4 7 2 f 9 1 d b 7 8 6 1 0 1 8 f 7 3 a d 8 4 2 1 " > < i t e m   i d = " c 6 2 0 0 d e 9 e d 5 d 3 3 d 9 3 0 8 a 8 c 9 1 c 6 b 8 8 4 2 3 f 3 a 5 d d 5 d "   i s N o r m a l = " 1 " > < s : t e x t > < s : r > < s : t   x m l : s p a c e = " p r e s e r v e " > yb�l:  
 �NgSw�PW�tepekX�Q�USMO:N*N0 
 ��V�0 - 1 0 0 0 
  
 < / s : t > < / s : r > < / s : t e x t > < / i t e m > < / c o m m e n t C h a i n > < / u n r e s o l v e d > < r e s o l v e d / > < / c o m m e n t C h a i n s > < c o m m e n t C h a i n s   s : r e f = " M 1 "   r g b C l r = " F F 0 0 0 0 " > < u n r e s o l v e d > < c o m m e n t C h a i n   c h a i n I d = " 1 0 4 9 b 3 9 f b 3 3 e c e c 4 9 8 e 6 c f 7 a c 6 7 b 9 8 a 8 7 f 6 7 2 b 3 9 " > < i t e m   i d = " 7 f b d 8 6 2 5 9 8 e 8 c 0 a b 4 0 5 0 c d 6 f 4 6 6 d b 8 b a c 8 9 2 f 5 c 6 "   i s N o r m a l = " 1 " > < s : t e x t > < s : r > < s : t   x m l : s p a c e = " p r e s e r v e " > yb�l:  
 5 0 * 8 �bԏэ�\pe��eQ( �O�3 . 5 2 )  
 ��V: 1 . 0 0 - 9 . 5 9 0 
 �l�fwcSO�OTv^�eOꁨRl�:N3  5 2 0 
  
  
 < / s : t > < / s : r > < / s : t e x t > < / i t e m > < / c o m m e n t C h a i n > < / u n r e s o l v e d > < r e s o l v e d / > < / c o m m e n t C h a i n s > < / c o m m e n t L i s t > < c o m m e n t L i s t   s h e e t S t i d = " 3 " > < c o m m e n t C h a i n s   s : r e f = " C 1 "   r g b C l r = " F F 0 0 0 0 " > < u n r e s o l v e d > < c o m m e n t C h a i n   c h a i n I d = " 4 2 9 0 7 8 c 9 3 9 2 1 5 c 0 5 9 7 0 c b b 2 4 7 4 9 1 f 4 b 1 4 2 6 3 b 0 4 3 " > < i t e m   i d = " 8 7 2 0 b 2 6 f f d f c 3 9 f e 2 f f 3 d a 8 2 e f 2 1 3 f e 1 e 8 5 3 7 a 7 5 "   i s N o r m a l = " 1 " > < s : t e x t > < s : r > < s : t   x m l : s p a c e = " p r e s e r v e " > �c:y��YT-NN��+T	gyr�k&{�S��Yzz<h 
 < / s : t > < / s : r > < / s : t e x t > < / i t e m > < / c o m m e n t C h a i n > < / u n r e s o l v e d > < r e s o l v e d / > < / c o m m e n t C h a i n s > < c o m m e n t C h a i n s   s : r e f = " D 1 "   r g b C l r = " F F 0 0 0 0 " > < u n r e s o l v e d > < c o m m e n t C h a i n   c h a i n I d = " 0 d 6 8 8 3 1 4 6 3 7 d f 3 1 1 8 8 f 7 1 b f 8 8 d c e 3 d 6 0 1 9 5 d 9 7 0 7 " > < i t e m   i d = " 7 7 7 6 0 e f e d 0 7 9 b 5 5 9 c 1 1 a 2 6 0 3 0 1 6 3 7 e b c 2 9 f 8 c 6 b 3 "   i s N o r m a l = " 1 " > < s : t e x t > < s : r > < s : t   x m l : s p a c e = " p r e s e r v e " > f[M|�S� 
  N,�:NG + ���N���Sx 
 ��OP[�4 4 0 6 8 2 2 0 0 0 1 2 1 2 6 7 8 9 	�< / s : t > < / s : r > < / s : t e x t > < / i t e m > < / c o m m e n t C h a i n > < / u n r e s o l v e d > < r e s o l v e d / > < / c o m m e n t C h a i n s > < c o m m e n t C h a i n s   s : r e f = " E 1 "   r g b C l r = " F F 0 0 0 0 " > < u n r e s o l v e d > < c o m m e n t C h a i n   c h a i n I d = " 5 7 6 d 8 4 9 d 6 5 b 3 9 1 e 8 d 0 e 0 4 2 d 6 6 5 6 5 8 c 1 f 3 3 0 4 4 7 1 2 " > < i t e m   i d = " 8 a 9 9 d 6 0 f f 2 1 c 1 b 9 c f a 9 f 6 6 6 3 4 c f 0 9 b 5 4 2 c d 5 2 4 4 9 "   i s N o r m a l = " 1 " > < s : t e x t > < s : r > < s : t   x m l : s p a c e = " p r e s e r v e " > '`+R��_kX�&TR�e�l���{Rpe� 
 7uu(u  1   h�:y� 
 sYu(u  2   h�:y0< / s : t > < / s : r > < / s : t e x t > < / i t e m > < / c o m m e n t C h a i n > < / u n r e s o l v e d > < r e s o l v e d / > < / c o m m e n t C h a i n s > < c o m m e n t C h a i n s   s : r e f = " F 1 "   r g b C l r = " F F 0 0 0 0 " > < u n r e s o l v e d > < c o m m e n t C h a i n   c h a i n I d = " e 7 c 8 c f 2 1 1 1 d 7 0 2 9 9 b 5 3 9 4 c f 6 a 4 d 3 7 c b 6 3 1 e 0 e 3 9 2 " > < i t e m   i d = " 7 3 8 4 f 7 f 5 e c 9 4 d b 1 e f 1 4 1 d c 0 c 6 1 6 6 2 d 6 e 4 3 b 3 6 1 2 8 "   i s N o r m a l = " 1 " > < s : t e x t > < s : r > < s : t   x m l : s p a c e = " p r e s e r v e " > yb�l:  
 ��ؚ�peW[<h_�USMO:Nc m 0 
 pe<P��V�0 - 4 0 0  
  
 < / s : t > < / s : r > < / s : t e x t > < / i t e m > < / c o m m e n t C h a i n > < / u n r e s o l v e d > < r e s o l v e d / > < / c o m m e n t C h a i n s > < c o m m e n t C h a i n s   s : r e f = " G 1 "   r g b C l r = " F F 0 0 0 0 " > < u n r e s o l v e d > < c o m m e n t C h a i n   c h a i n I d = " c 9 1 f 6 2 1 5 e 5 e a 3 2 8 9 9 f f 4 9 3 f 1 f 8 f 4 6 6 3 8 2 a d 7 f e c 2 " > < i t e m   i d = " 9 e 5 5 1 b c e f 1 7 3 e d 7 a 0 c 1 c 2 c 6 3 0 0 6 d 8 2 2 d 4 f b a 8 b f f "   i s N o r m a l = " 1 " > < s : t e x t > < s : r > < s : t   x m l : s p a c e = " p r e s e r v e " > yb�l:  
 SO͑�peW[<h_�USMO:Nk g 0 
 ��V�0 - 2 0 0  
  
 < / s : t > < / s : r > < / s : t e x t > < / i t e m > < / c o m m e n t C h a i n > < / u n r e s o l v e d > < r e s o l v e d / > < / c o m m e n t C h a i n s > < c o m m e n t C h a i n s   s : r e f = " H 1 "   r g b C l r = " F F 0 0 0 0 " > < u n r e s o l v e d > < c o m m e n t C h a i n   c h a i n I d = " b d b f 3 e 7 0 b 1 2 a e 6 8 4 8 8 3 2 c 3 7 c 9 0 b a 5 d a b 4 5 a 3 3 e 1 e " > < i t e m   i d = " d 6 3 3 a a 8 f 1 b d b 1 1 0 0 0 9 0 1 f d 2 c d 6 b 9 a a 5 d b e a d f f 0 2 "   i s N o r m a l = " 1 " > < s : t e x t > < s : r > < s : t   x m l : s p a c e = " p r e s e r v e " > yb�l:  
 ��;mϑ�peW[<h_�USMO:Nm l 0 
 ��V�5 0 0 - 9 9 9 9 < / s : t > < / s : r > < / s : t e x t > < / i t e m > < / c o m m e n t C h a i n > < / u n r e s o l v e d > < r e s o l v e d / > < / c o m m e n t C h a i n s > < c o m m e n t C h a i n s   s : r e f = " I 1 "   r g b C l r = " F F 0 0 0 0 " > < u n r e s o l v e d > < c o m m e n t C h a i n   c h a i n I d = " 5 8 3 0 f e 4 d 2 b 6 c d 9 f b 7 e a 6 b 9 9 e e 3 f f 4 3 6 1 d a 2 e c 4 0 8 " > < i t e m   i d = " 2 5 8 b 5 e f e b 8 1 a 7 6 d 0 f b a b c b 4 d a 8 d 2 2 9 2 6 f 2 5 9 0 b 7 0 "   i s N o r m a l = " 1 " > < s : t e x t > < s : r > < s : t   x m l : s p a c e = " p r e s e r v e " > yb�l:  
 5 0 s|э�peW[<h_��S�N/f\pe0 
 ��V�5 . 0 ~ 2 0 . 0 0 
  
 < / s : t > < / s : r > < / s : t e x t > < / i t e m > < / c o m m e n t C h a i n > < / u n r e s o l v e d > < r e s o l v e d / > < / c o m m e n t C h a i n s > < c o m m e n t C h a i n s   s : r e f = " J 1 "   r g b C l r = " F F 0 0 0 0 " > < u n r e s o l v e d > < c o m m e n t C h a i n   c h a i n I d = " f 7 a 0 5 e 1 a 2 9 5 4 3 0 b 6 4 1 2 c 4 8 a c 7 9 a c a 2 0 a 3 3 6 4 a 6 3 4 " > < i t e m   i d = " 7 8 7 0 2 8 7 1 d d 0 f 0 5 c 7 7 3 c 3 4 7 3 4 8 8 d 4 c 9 9 b 4 5 a c 6 a 8 a "   i s N o r m a l = " 1 " > < s : t e x t > < s : r > < s : t   x m l : s p a c e = " p r e s e r v e " > yb�l:  
 �NgSw�PW�tepekX�Q�USMO:N*N0 
 ��V�0 - 1 0 0 0 
  
 < / s : t > < / s : r > < / s : t e x t > < / i t e m > < / c o m m e n t C h a i n > < / u n r e s o l v e d > < r e s o l v e d / > < / c o m m e n t C h a i n s > < c o m m e n t C h a i n s   s : r e f = " K 1 "   r g b C l r = " F F 0 0 0 0 " > < u n r e s o l v e d > < c o m m e n t C h a i n   c h a i n I d = " a d 9 c e a 8 e 8 c e 9 c f 0 6 d b c 6 9 c c d a e 1 5 1 e 6 e 7 9 7 2 a 6 f f " > < i t e m   i d = " 6 6 2 2 4 a 0 6 8 f 3 3 7 c f 2 b 1 4 d e a d c c e 0 4 c 7 4 5 b 7 c 9 3 8 1 5 "   i s N o r m a l = " 1 " > < s : t e x t > < s : r > < s : t   x m l : s p a c e = " p r e s e r v e " > yb�l:  
  NR����~�tepekX�Q 
 ��V�0 ~ 3 0 0  
  
 < / s : t > < / s : r > < / s : t e x t > < / i t e m > < / c o m m e n t C h a i n > < / u n r e s o l v e d > < r e s o l v e d / > < / c o m m e n t C h a i n s > < c o m m e n t C h a i n s   s : r e f = " L 1 "   r g b C l r = " F F 0 0 0 0 " > < u n r e s o l v e d > < c o m m e n t C h a i n   c h a i n I d = " f 9 2 2 8 0 a b 4 f f 2 0 2 5 f 1 3 4 e c 7 0 0 e d f f d 2 1 9 b c 5 c 0 8 f c " > < i t e m   i d = " b 9 b d e f 9 d d 5 d a 8 b 1 0 8 0 3 4 b f e 2 e 9 0 2 6 f b d 2 e f 8 e 7 7 3 "   i s N o r m a l = " 1 " > < s : t e x t > < s : r > < s : t   x m l : s p a c e = " p r e s e r v e " > yb�l:  
 �NgSw�PW�tepekX�Q�USMO:N*N0 
 ��V�0 - 1 0 0 0 
  
 < / s : t > < / s : r > < / s : t e x t > < / i t e m > < / c o m m e n t C h a i n > < / u n r e s o l v e d > < r e s o l v e d / > < / c o m m e n t C h a i n s > < c o m m e n t C h a i n s   s : r e f = " M 1 "   r g b C l r = " F F 0 0 0 0 " > < u n r e s o l v e d > < c o m m e n t C h a i n   c h a i n I d = " f e 1 4 1 c a 4 b 7 a c c b 5 7 e 0 1 3 1 3 2 4 5 5 b f 4 9 c c f a 5 b 5 a 2 b " > < i t e m   i d = " 1 8 8 c f 9 d 7 5 c d 5 a 5 1 3 0 3 3 4 7 4 b 8 f 3 4 1 b 7 1 a 2 5 a 3 b 8 0 7 "   i s N o r m a l = " 1 " > < s : t e x t > < s : r > < s : t   x m l : s p a c e = " p r e s e r v e " > yb�l:  
 5 0 * 8 �bԏэ�\pe��eQ( �O�3 . 5 2 )  
 ��V: 1 . 0 0 - 9 . 5 9 0 
 �l�fwcSO�OTv^�eOꁨRl�:N3  5 2 0 
  
  
 < / s : t > < / s : r > < / s : t e x t > < / i t e m > < / c o m m e n t C h a i n > < / u n r e s o l v e d > < r e s o l v e d / > < / c o m m e n t C h a i n s > < / c o m m e n t L i s t > < c o m m e n t L i s t   s h e e t S t i d = " 4 " > < c o m m e n t C h a i n s   s : r e f = " C 1 "   r g b C l r = " F F 0 0 0 0 " > < u n r e s o l v e d > < c o m m e n t C h a i n   c h a i n I d = " d 7 b d c e 4 4 0 8 3 8 5 e a 0 e 5 7 8 c 7 4 6 c 5 9 7 f b 0 d 3 3 7 6 e a 2 b " > < i t e m   i d = " 0 8 4 e f c 3 f 2 c e 5 d b 1 e e f 9 d d 0 5 a c a 8 a 4 3 f 6 f 2 e b 5 7 0 c "   i s N o r m a l = " 1 " > < s : t e x t > < s : r > < s : t   x m l : s p a c e = " p r e s e r v e " > yb�l:  
 �c:y��YT-NN��+T	gyr�k&{�S��Yzz<h 
  
 < / s : t > < / s : r > < / s : t e x t > < / i t e m > < / c o m m e n t C h a i n > < / u n r e s o l v e d > < r e s o l v e d / > < / c o m m e n t C h a i n s > < c o m m e n t C h a i n s   s : r e f = " D 1 "   r g b C l r = " F F 0 0 0 0 " > < u n r e s o l v e d > < c o m m e n t C h a i n   c h a i n I d = " b f 3 4 a 8 e 2 2 e 0 0 2 b a 9 8 0 2 1 7 a 9 6 3 3 b 1 e a 1 6 8 4 0 e 7 2 a 2 " > < i t e m   i d = " 5 f c 7 7 4 7 9 8 4 3 f b b d c f c e c a a f d a a c 9 1 2 f a 1 4 f d 0 3 4 5 "   i s N o r m a l = " 1 " > < s : t e x t > < s : r > < s : t   x m l : s p a c e = " p r e s e r v e " > f[M|�S� 
  N,�:NG + ���N���Sx 
 ��OP[�4 4 0 6 8 2 2 0 0 0 1 2 1 2 6 7 8 9 	�< / s : t > < / s : r > < / s : t e x t > < / i t e m > < / c o m m e n t C h a i n > < / u n r e s o l v e d > < r e s o l v e d / > < / c o m m e n t C h a i n s > < c o m m e n t C h a i n s   s : r e f = " E 1 "   r g b C l r = " F F 0 0 0 0 " > < u n r e s o l v e d > < c o m m e n t C h a i n   c h a i n I d = " c b a 8 0 1 1 d 4 6 a b 9 5 b f 6 4 d 5 7 3 a a f 7 8 0 4 6 0 e a c 3 0 c 0 7 7 " > < i t e m   i d = " 6 5 c 2 5 e f 2 5 3 4 8 9 d 5 e 7 0 9 2 1 3 8 3 4 0 1 4 5 8 0 4 1 f 1 c 3 c 1 c "   i s N o r m a l = " 1 " > < s : t e x t > < s : r > < s : t   x m l : s p a c e = " p r e s e r v e " > '`+R��_kX�&TR�e�l���{Rpe� 
 7uu(u  1   h�:y� 
 sYu(u  2   h�:y0< / s : t > < / s : r > < / s : t e x t > < / i t e m > < / c o m m e n t C h a i n > < / u n r e s o l v e d > < r e s o l v e d / > < / c o m m e n t C h a i n s > < / c o m m e n t L i s t > < c o m m e n t L i s t   s h e e t S t i d = " 5 " > < c o m m e n t C h a i n s   s : r e f = " C 1 "   r g b C l r = " F F 0 0 0 0 " > < u n r e s o l v e d > < c o m m e n t C h a i n   c h a i n I d = " 0 1 7 f f d 8 e b f 1 8 a 8 6 a 5 e b 1 5 d e f 9 f e 4 c 0 3 a e d 4 5 b c 2 9 " > < i t e m   i d = " 8 9 c 4 7 2 9 d 6 5 c 7 5 c 9 3 c 3 8 4 6 b 5 2 b 6 e 8 f a 5 0 c 7 5 2 c f b f "   i s N o r m a l = " 1 " > < s : t e x t > < s : r > < s : t   x m l : s p a c e = " p r e s e r v e " > yb�l:  
 �c:y��YT-NN��+T	gyr�k&{�S��Yzz<h 
  
 < / s : t > < / s : r > < / s : t e x t > < / i t e m > < / c o m m e n t C h a i n > < / u n r e s o l v e d > < r e s o l v e d / > < / c o m m e n t C h a i n s > < c o m m e n t C h a i n s   s : r e f = " D 1 "   r g b C l r = " F F 0 0 0 0 " > < u n r e s o l v e d > < c o m m e n t C h a i n   c h a i n I d = " 5 8 c 8 3 d 2 5 3 2 a d 6 b 7 b c f 0 9 5 e d 6 a c e 2 b 3 a 8 6 2 e 3 3 c 0 9 " > < i t e m   i d = " c a d f 3 a 2 1 5 d e c f 5 0 f 5 7 5 9 c 4 a c 4 5 6 0 0 1 4 4 5 6 6 d 8 1 a 0 "   i s N o r m a l = " 1 " > < s : t e x t > < s : r > < s : t   x m l : s p a c e = " p r e s e r v e " > f[M|�S� 
  N,�:NG + ���N���Sx 
 ��OP[�4 4 0 6 8 2 2 0 0 0 1 2 1 2 6 7 8 9 	�< / s : t > < / s : r > < / s : t e x t > < / i t e m > < / c o m m e n t C h a i n > < / u n r e s o l v e d > < r e s o l v e d / > < / c o m m e n t C h a i n s > < c o m m e n t C h a i n s   s : r e f = " E 1 "   r g b C l r = " F F 0 0 0 0 " > < u n r e s o l v e d > < c o m m e n t C h a i n   c h a i n I d = " e 8 2 4 f a 1 b e 7 5 0 a 5 8 e 5 f 5 2 6 1 0 b b a 2 4 d e 1 4 6 4 b 7 8 d 4 b " > < i t e m   i d = " d a f 9 4 0 a b d 8 4 9 0 9 c 4 7 d 9 8 2 4 0 3 c 6 f 5 a 9 2 6 b 4 b 8 f 8 7 f "   i s N o r m a l = " 1 " > < s : t e x t > < s : r > < s : t   x m l : s p a c e = " p r e s e r v e " > '`+R��_kX�&TR�e�l���{Rpe� 
 7uu(u  1   h�:y� 
 sYu(u  2   h�:y0< / s : t > < / s : r > < / s : t e x t > < / i t e m > < / c o m m e n t C h a i n > < / u n r e s o l v e d > < r e s o l v e d / > < / c o m m e n t C h a i n s > < c o m m e n t C h a i n s   s : r e f = " F 1 "   r g b C l r = " F F 0 0 0 0 " > < u n r e s o l v e d > < c o m m e n t C h a i n   c h a i n I d = " 4 b c b 9 f c 9 b d 1 d 1 f 1 3 e d f 5 a 2 6 d 3 e 1 3 a b d b 7 f 6 4 7 d f 2 " > < i t e m   i d = " b f 0 d f 2 7 7 6 5 d 8 8 a 6 2 6 2 5 1 5 d 0 2 9 1 b 7 7 1 c f 2 7 f c 7 9 9 2 "   i s N o r m a l = " 1 " > < s : t e x t > < s : r > < s : t   x m l : s p a c e = " p r e s e r v e " > yb�l:  
 ��ؚ�peW[<h_�USMO:Nc m 0 
 pe<P��V�0 - 4 0 0  
  
 < / s : t > < / s : r > < / s : t e x t > < / i t e m > < / c o m m e n t C h a i n > < / u n r e s o l v e d > < r e s o l v e d / > < / c o m m e n t C h a i n s > < c o m m e n t C h a i n s   s : r e f = " G 1 "   r g b C l r = " F F 0 0 0 0 " > < u n r e s o l v e d > < c o m m e n t C h a i n   c h a i n I d = " 6 2 8 e 1 d 5 d 6 4 b c 5 4 5 0 7 6 7 c 7 5 6 1 5 d 4 b 4 1 0 1 4 4 d 6 4 a d 8 " > < i t e m   i d = " 5 c 5 2 6 f 1 f 0 4 a e d 8 d e 2 6 9 c 2 8 8 5 3 5 d 0 1 6 f 0 4 5 6 8 1 f 3 3 "   i s N o r m a l = " 1 " > < s : t e x t > < s : r > < s : t   x m l : s p a c e = " p r e s e r v e " > yb�l:  
 SO͑�peW[<h_�USMO:Nk g 0 
 ��V�0 - 2 0 0  
  
 < / s : t > < / s : r > < / s : t e x t > < / i t e m > < / c o m m e n t C h a i n > < / u n r e s o l v e d > < r e s o l v e d / > < / c o m m e n t C h a i n s > < c o m m e n t C h a i n s   s : r e f = " H 1 "   r g b C l r = " F F 0 0 0 0 " > < u n r e s o l v e d > < c o m m e n t C h a i n   c h a i n I d = " 7 4 3 b e 1 8 c 2 6 0 2 8 6 f 3 7 0 0 8 3 3 9 f d 7 e 8 f c 7 6 c 5 0 4 5 0 5 3 " > < i t e m   i d = " d d 4 9 e 0 a d f a c e a 9 8 b d 1 d f e 5 8 3 3 5 6 c 7 5 e 8 9 a a 2 4 1 c 0 "   i s N o r m a l = " 1 " > < s : t e x t > < s : r > < s : t   x m l : s p a c e = " p r e s e r v e " > yb�l:  
 ��;mϑ�peW[<h_�USMO:Nm l 0 
 ��V�5 0 0 - 9 9 9 9 < / s : t > < / s : r > < / s : t e x t > < / i t e m > < / c o m m e n t C h a i n > < / u n r e s o l v e d > < r e s o l v e d / > < / c o m m e n t C h a i n s > < c o m m e n t C h a i n s   s : r e f = " I 1 "   r g b C l r = " F F 0 0 0 0 " > < u n r e s o l v e d > < c o m m e n t C h a i n   c h a i n I d = " d 2 0 f d 3 1 5 6 3 f c b 4 1 1 1 5 b 0 9 0 e 3 2 c 0 8 a d 5 f 4 6 d f 1 b c b " > < i t e m   i d = " 2 1 6 8 3 e 4 6 1 d 5 8 b a 6 a d 3 5 a 8 0 5 9 3 9 2 9 2 d c d 5 0 7 f 2 f d 8 "   i s N o r m a l = " 1 " > < s : t e x t > < s : r > < s : t   x m l : s p a c e = " p r e s e r v e " > yb�l:  
 5 0 s|э�peW[<h_��S�N/f\pe0 
 ��V�5 . 0 ~ 2 0 . 0 0 
  
 < / s : t > < / s : r > < / s : t e x t > < / i t e m > < / c o m m e n t C h a i n > < / u n r e s o l v e d > < r e s o l v e d / > < / c o m m e n t C h a i n s > < c o m m e n t C h a i n s   s : r e f = " J 1 "   r g b C l r = " F F 0 0 0 0 " > < u n r e s o l v e d > < c o m m e n t C h a i n   c h a i n I d = " 8 8 d e 6 f 2 d 8 1 1 5 f 0 f 3 f 1 9 b 5 b 6 2 d 7 d b 1 8 a b a 1 d d d 1 7 6 " > < i t e m   i d = " 5 7 2 2 9 8 c 1 1 f d 7 c 7 3 6 0 b 4 5 e 8 c 7 e 5 6 e 4 b 8 3 a 4 d 7 8 d c f "   i s N o r m a l = " 1 " > < s : t e x t > < s : r > < s : t   x m l : s p a c e = " p r e s e r v e " > yb�l:  
 �NgSw�PW�tepekX�Q�USMO:N*N0 
 ��V�0 - 1 0 0 0 
  
 < / s : t > < / s : r > < / s : t e x t > < / i t e m > < / c o m m e n t C h a i n > < / u n r e s o l v e d > < r e s o l v e d / > < / c o m m e n t C h a i n s > < c o m m e n t C h a i n s   s : r e f = " K 1 "   r g b C l r = " F F 0 0 0 0 " > < u n r e s o l v e d > < c o m m e n t C h a i n   c h a i n I d = " 8 3 b 0 a c 7 b 1 c 6 5 9 6 a 4 6 8 0 9 b 2 f d 8 f 5 c b 6 2 9 b e 3 5 2 c b f " > < i t e m   i d = " 9 3 b 5 9 e e 5 2 f 4 9 0 7 1 9 3 1 2 d b 4 8 6 8 8 8 9 2 8 a 2 7 4 b 1 9 b 7 2 "   i s N o r m a l = " 1 " > < s : t e x t > < s : r > < s : t   x m l : s p a c e = " p r e s e r v e " > yb�l:  
  NR����~�tepekX�Q 
 ��V�0 ~ 3 0 0  
  
 < / s : t > < / s : r > < / s : t e x t > < / i t e m > < / c o m m e n t C h a i n > < / u n r e s o l v e d > < r e s o l v e d / > < / c o m m e n t C h a i n s > < c o m m e n t C h a i n s   s : r e f = " L 1 "   r g b C l r = " F F 0 0 0 0 " > < u n r e s o l v e d > < c o m m e n t C h a i n   c h a i n I d = " 2 2 3 8 0 4 b 4 3 0 0 9 6 4 1 7 7 e 5 4 1 e 5 2 a 5 c 3 9 8 4 f 9 0 3 1 b 1 7 c " > < i t e m   i d = " 2 a 4 8 1 f 7 5 2 9 0 7 0 4 0 6 9 a 5 3 6 7 f b 4 d e f a 2 2 e b e 6 f 9 d e a "   i s N o r m a l = " 1 " > < s : t e x t > < s : r > < s : t   x m l : s p a c e = " p r e s e r v e " > yb�l:  
 �NgSw�PW�tepekX�Q�USMO:N*N0 
 ��V�0 - 1 0 0 0 
  
 < / s : t > < / s : r > < / s : t e x t > < / i t e m > < / c o m m e n t C h a i n > < / u n r e s o l v e d > < r e s o l v e d / > < / c o m m e n t C h a i n s > < c o m m e n t C h a i n s   s : r e f = " M 1 "   r g b C l r = " F F 0 0 0 0 " > < u n r e s o l v e d > < c o m m e n t C h a i n   c h a i n I d = " b 2 1 1 0 8 a 1 e a 3 d 8 0 a 6 2 1 0 b 0 1 7 d 5 2 b e e 4 d e f a 8 a 3 0 3 3 " > < i t e m   i d = " 6 3 3 9 6 b e d 8 d 2 3 6 9 9 2 3 0 c 9 5 f d a 9 4 8 a 5 2 7 f 5 3 6 a f 5 3 7 "   i s N o r m a l = " 1 " > < s : t e x t > < s : r > < s : t   x m l : s p a c e = " p r e s e r v e " > yb�l:  
 5 0 * 8 �bԏэ�\pe��eQ( �O�3 . 5 2 )  
 ��V: 1 . 0 0 - 9 . 5 9 0 
 �l�fwcSO�OTv^�eOꁨRl�:N3  5 2 0 
  
  
 < / s : t > < / s : r > < / s : t e x t > < / i t e m > < / c o m m e n t C h a i n > < / u n r e s o l v e d > < r e s o l v e d / > < / c o m m e n t C h a i n s > < / c o m m e n t L i s t > < c o m m e n t L i s t   s h e e t S t i d = " 6 " > < c o m m e n t C h a i n s   s : r e f = " C 1 "   r g b C l r = " F F 0 0 0 0 " > < u n r e s o l v e d > < c o m m e n t C h a i n   c h a i n I d = " d e 7 9 a 8 d 8 4 0 a c 3 c 9 2 2 c 9 8 3 a b 9 f 6 4 1 0 9 3 b 9 6 7 e d c 8 6 " > < i t e m   i d = " 2 8 1 7 9 3 c e 1 e c b 6 8 8 0 4 5 d 8 4 d 2 f 5 c 3 1 c d 3 0 0 6 a 0 b e 6 c "   i s N o r m a l = " 1 " > < s : t e x t > < s : r > < s : t   x m l : s p a c e = " p r e s e r v e " > yb�l:  
 �c:y��YT-NN��+T	gyr�k&{�S��Yzz<h 
  
 < / s : t > < / s : r > < / s : t e x t > < / i t e m > < / c o m m e n t C h a i n > < / u n r e s o l v e d > < r e s o l v e d / > < / c o m m e n t C h a i n s > < c o m m e n t C h a i n s   s : r e f = " D 1 "   r g b C l r = " F F 0 0 0 0 " > < u n r e s o l v e d > < c o m m e n t C h a i n   c h a i n I d = " 3 3 c e 5 6 6 8 1 a 3 6 d 1 e 5 f 6 a 3 7 9 9 a 5 c a 9 6 d 4 c 6 7 1 2 3 9 6 a " > < i t e m   i d = " a a d 9 b f c d f c b f f c c 7 7 c 4 1 0 8 d c 4 5 4 b d c 9 5 a 3 6 2 7 2 6 5 "   i s N o r m a l = " 1 " > < s : t e x t > < s : r > < s : t   x m l : s p a c e = " p r e s e r v e " > f[M|�S� 
  N,�:NG + ���N���Sx 
 ��OP[�4 4 0 6 8 2 2 0 0 0 1 2 1 2 6 7 8 9 	�< / s : t > < / s : r > < / s : t e x t > < / i t e m > < / c o m m e n t C h a i n > < / u n r e s o l v e d > < r e s o l v e d / > < / c o m m e n t C h a i n s > < c o m m e n t C h a i n s   s : r e f = " E 1 "   r g b C l r = " F F 0 0 0 0 " > < u n r e s o l v e d > < c o m m e n t C h a i n   c h a i n I d = " 5 c 5 b c 3 a 5 4 c d 3 9 5 5 7 5 b 4 e 2 5 0 a 2 3 c 5 9 3 5 d c a d f 7 0 a a " > < i t e m   i d = " 4 c 7 b 7 6 4 7 6 d a e a a 7 7 e 2 a e 0 1 d 5 3 1 e b e b c 8 c 7 b b 5 8 8 c "   i s N o r m a l = " 1 " > < s : t e x t > < s : r > < s : t   x m l : s p a c e = " p r e s e r v e " > '`+R��_kX�&TR�e�l���{Rpe� 
 7uu(u  1   h�:y� 
 sYu(u  2   h�:y0< / s : t > < / s : r > < / s : t e x t > < / i t e m > < / c o m m e n t C h a i n > < / u n r e s o l v e d > < r e s o l v e d / > < / c o m m e n t C h a i n s > < c o m m e n t C h a i n s   s : r e f = " F 1 "   r g b C l r = " F F 0 0 0 0 " > < u n r e s o l v e d > < c o m m e n t C h a i n   c h a i n I d = " c 7 4 2 e 1 d f d 7 6 b 5 3 0 2 c 2 2 d 3 7 0 f 4 3 d e a f 1 e 4 3 9 c c f e 3 " > < i t e m   i d = " 1 9 4 c 6 3 1 d b f f 5 9 9 f 1 f 7 b f 2 c 2 0 5 7 5 9 8 a 9 0 5 0 b 5 e 5 f 3 "   i s N o r m a l = " 1 " > < s : t e x t > < s : r > < s : t   x m l : s p a c e = " p r e s e r v e " > yb�l:  
 ��ؚ�peW[<h_�USMO:Nc m 0 
 pe<P��V�0 - 4 0 0  
  
 < / s : t > < / s : r > < / s : t e x t > < / i t e m > < / c o m m e n t C h a i n > < / u n r e s o l v e d > < r e s o l v e d / > < / c o m m e n t C h a i n s > < c o m m e n t C h a i n s   s : r e f = " G 1 "   r g b C l r = " F F 0 0 0 0 " > < u n r e s o l v e d > < c o m m e n t C h a i n   c h a i n I d = " 7 3 b 0 b e 9 0 1 1 6 e 1 6 6 7 c f 6 b c d d 0 4 7 b f 5 a f 6 0 9 7 2 3 c 1 a " > < i t e m   i d = " 8 c 7 6 5 4 5 e 8 b 6 f 3 8 3 c 5 6 0 9 e 2 5 3 b a 0 8 c c 9 d c 7 5 1 4 2 a 6 "   i s N o r m a l = " 1 " > < s : t e x t > < s : r > < s : t   x m l : s p a c e = " p r e s e r v e " > yb�l:  
 SO͑�peW[<h_�USMO:Nk g 0 
 ��V�0 - 2 0 0  
  
 < / s : t > < / s : r > < / s : t e x t > < / i t e m > < / c o m m e n t C h a i n > < / u n r e s o l v e d > < r e s o l v e d / > < / c o m m e n t C h a i n s > < c o m m e n t C h a i n s   s : r e f = " H 1 "   r g b C l r = " F F 0 0 0 0 " > < u n r e s o l v e d > < c o m m e n t C h a i n   c h a i n I d = " c d 3 2 3 1 9 6 9 7 1 b 4 4 0 b a d b 5 e 6 a 2 0 5 5 1 6 0 6 8 d 9 b f 5 5 0 6 " > < i t e m   i d = " c 0 4 c a e 2 0 0 6 5 8 2 d a 2 d 5 e 1 3 c 0 8 e 7 d b b 5 2 4 e 0 5 3 d 8 d c "   i s N o r m a l = " 1 " > < s : t e x t > < s : r > < s : t   x m l : s p a c e = " p r e s e r v e " > yb�l:  
 ��;mϑ�peW[<h_�USMO:Nm l 0 
 ��V�5 0 0 - 9 9 9 9 < / s : t > < / s : r > < / s : t e x t > < / i t e m > < / c o m m e n t C h a i n > < / u n r e s o l v e d > < r e s o l v e d / > < / c o m m e n t C h a i n s > < c o m m e n t C h a i n s   s : r e f = " I 1 "   r g b C l r = " F F 0 0 0 0 " > < u n r e s o l v e d > < c o m m e n t C h a i n   c h a i n I d = " 3 f 7 e 4 2 2 0 c 6 7 9 c 9 e 4 1 2 5 4 9 7 8 0 7 4 7 6 5 5 f 5 5 1 3 4 f b e 2 " > < i t e m   i d = " 5 d 6 8 2 1 a 2 9 8 d c 5 5 3 5 f 3 7 8 a 9 0 e c 3 7 b c a 9 1 4 b c e b 8 1 3 "   i s N o r m a l = " 1 " > < s : t e x t > < s : r > < s : t   x m l : s p a c e = " p r e s e r v e " > yb�l:  
 5 0 s|э�peW[<h_��S�N/f\pe0 
 ��V�5 . 0 ~ 2 0 . 0 0 
  
 < / s : t > < / s : r > < / s : t e x t > < / i t e m > < / c o m m e n t C h a i n > < / u n r e s o l v e d > < r e s o l v e d / > < / c o m m e n t C h a i n s > < c o m m e n t C h a i n s   s : r e f = " J 1 "   r g b C l r = " F F 0 0 0 0 " > < u n r e s o l v e d > < c o m m e n t C h a i n   c h a i n I d = " f 2 1 9 6 2 a 5 d d 3 8 f b 8 1 b 6 f 1 d 4 4 c 1 3 f 6 5 6 9 0 7 7 7 d 2 4 c 5 " > < i t e m   i d = " 8 2 2 3 f c 1 5 f 7 b e c 8 c 4 1 e 4 d 7 e f 0 3 b 8 0 c 5 a a 1 e d 5 e a 8 4 "   i s N o r m a l = " 1 " > < s : t e x t > < s : r > < s : t   x m l : s p a c e = " p r e s e r v e " > yb�l:  
 �NgSw�PW�tepekX�Q�USMO:N*N0 
 ��V�0 - 1 0 0 0 
  
 < / s : t > < / s : r > < / s : t e x t > < / i t e m > < / c o m m e n t C h a i n > < / u n r e s o l v e d > < r e s o l v e d / > < / c o m m e n t C h a i n s > < c o m m e n t C h a i n s   s : r e f = " K 1 "   r g b C l r = " F F 0 0 0 0 " > < u n r e s o l v e d > < c o m m e n t C h a i n   c h a i n I d = " 2 7 4 2 7 c e 1 f 1 f c 0 1 5 d 2 1 a b f b b 7 3 a 4 1 7 e d 2 4 b 0 6 8 4 9 d " > < i t e m   i d = " 0 7 b f 7 5 9 d c e d f c 0 5 b a 2 1 9 1 1 c 1 9 3 a 4 d c a 8 d f 7 2 2 6 d 7 "   i s N o r m a l = " 1 " > < s : t e x t > < s : r > < s : t   x m l : s p a c e = " p r e s e r v e " > yb�l:  
  NR����~�tepekX�Q 
 ��V�0 ~ 3 0 0  
  
 < / s : t > < / s : r > < / s : t e x t > < / i t e m > < / c o m m e n t C h a i n > < / u n r e s o l v e d > < r e s o l v e d / > < / c o m m e n t C h a i n s > < c o m m e n t C h a i n s   s : r e f = " L 1 "   r g b C l r = " F F 0 0 0 0 " > < u n r e s o l v e d > < c o m m e n t C h a i n   c h a i n I d = " b 2 7 7 3 b 2 f 3 2 c 6 1 c 8 4 1 c c 9 f b 4 4 7 3 e 6 d a b 5 7 4 9 6 3 8 3 d " > < i t e m   i d = " 9 2 8 f 1 e 6 6 c 0 6 3 e 5 b 0 1 1 8 b 3 0 e 3 7 8 7 f 7 d b a e 9 7 2 5 3 5 2 "   i s N o r m a l = " 1 " > < s : t e x t > < s : r > < s : t   x m l : s p a c e = " p r e s e r v e " > yb�l:  
 �NgSw�PW�tepekX�Q�USMO:N*N0 
 ��V�0 - 1 0 0 0 
  
 < / s : t > < / s : r > < / s : t e x t > < / i t e m > < / c o m m e n t C h a i n > < / u n r e s o l v e d > < r e s o l v e d / > < / c o m m e n t C h a i n s > < c o m m e n t C h a i n s   s : r e f = " M 1 "   r g b C l r = " F F 0 0 0 0 " > < u n r e s o l v e d > < c o m m e n t C h a i n   c h a i n I d = " 4 d 5 8 0 a f d 3 a 9 f 5 e 3 a b 8 3 3 8 5 3 8 3 0 8 f 8 3 0 e c 9 0 2 1 f 0 b " > < i t e m   i d = " 0 e e b d 2 8 e a 4 4 5 2 1 9 0 0 3 6 2 f 8 8 a 7 3 d e 9 b d 4 1 b 6 f 8 9 2 b "   i s N o r m a l = " 1 " > < s : t e x t > < s : r > < s : t   x m l : s p a c e = " p r e s e r v e " > yb�l:  
 5 0 * 8 �bԏэ�\pe��eQ( �O�3 . 5 2 )  
 ��V: 1 . 0 0 - 9 . 5 9 0 
 �l�fwcSO�OTv^�eOꁨRl�:N3  5 2 0 
  
  
 < / s : t > < / s : r > < / s : t e x t > < / i t e m > < / c o m m e n t C h a i n > < / u n r e s o l v e d > < r e s o l v e d / > < / c o m m e n t C h a i n s > < / c o m m e n t L i s t > < c o m m e n t L i s t   s h e e t S t i d = " 7 " > < c o m m e n t C h a i n s   s : r e f = " C 1 "   r g b C l r = " F F 0 0 0 0 " > < u n r e s o l v e d > < c o m m e n t C h a i n   c h a i n I d = " 4 4 6 2 4 9 8 d 4 7 5 f e a b e 6 2 8 0 0 a 6 9 b 4 f 1 1 0 8 6 6 2 c 7 5 8 1 3 " > < i t e m   i d = " e c 6 f 4 5 0 a b 6 c 2 0 9 3 b 7 5 e 0 6 c a a 9 b 2 d 4 a 1 e 3 3 2 f 6 a b d "   i s N o r m a l = " 1 " > < s : t e x t > < s : r > < s : t   x m l : s p a c e = " p r e s e r v e " > yb�l:  
 �c:y��YT-NN��+T	gyr�k&{�S��Yzz<h 
  
 < / s : t > < / s : r > < / s : t e x t > < / i t e m > < / c o m m e n t C h a i n > < / u n r e s o l v e d > < r e s o l v e d / > < / c o m m e n t C h a i n s > < c o m m e n t C h a i n s   s : r e f = " D 1 "   r g b C l r = " F F 0 0 0 0 " > < u n r e s o l v e d > < c o m m e n t C h a i n   c h a i n I d = " d 1 d 6 0 f e e c 2 0 8 2 5 1 d f e 3 3 7 f b 8 e a 9 6 5 1 d 1 7 d 3 0 a 0 d 7 " > < i t e m   i d = " e 6 9 d 8 1 e 2 8 f 6 b f c b 5 6 f 3 7 a 7 2 6 f f f f 2 6 c c 2 3 2 e e c 8 2 "   i s N o r m a l = " 1 " > < s : t e x t > < s : r > < s : t   x m l : s p a c e = " p r e s e r v e " > f[M|�S� 
  N,�:NG + ���N���Sx 
 ��OP[�4 4 0 6 8 2 2 0 0 0 1 2 1 2 6 7 8 9 	�< / s : t > < / s : r > < / s : t e x t > < / i t e m > < / c o m m e n t C h a i n > < / u n r e s o l v e d > < r e s o l v e d / > < / c o m m e n t C h a i n s > < c o m m e n t C h a i n s   s : r e f = " E 1 "   r g b C l r = " F F 0 0 0 0 " > < u n r e s o l v e d > < c o m m e n t C h a i n   c h a i n I d = " 4 5 a 5 b 7 1 e b 3 2 c 0 7 8 a 3 6 3 b f 0 f e a 6 4 b 3 6 a d 0 b b 5 3 4 2 f " > < i t e m   i d = " 6 0 c 5 2 3 5 6 8 1 1 1 f 3 6 1 5 7 1 c b c 5 2 6 a c d 0 c 3 a 3 0 e 5 b 9 3 3 "   i s N o r m a l = " 1 " > < s : t e x t > < s : r > < s : t   x m l : s p a c e = " p r e s e r v e " > '`+R��_kX�&TR�e�l���{Rpe� 
 7uu(u  1   h�:y� 
 sYu(u  2   h�:y0< / s : t > < / s : r > < / s : t e x t > < / i t e m > < / c o m m e n t C h a i n > < / u n r e s o l v e d > < r e s o l v e d / > < / c o m m e n t C h a i n s > < c o m m e n t C h a i n s   s : r e f = " F 1 "   r g b C l r = " F F 0 0 0 0 " > < u n r e s o l v e d > < c o m m e n t C h a i n   c h a i n I d = " c 9 b f c f f b 1 4 b 0 2 a 8 2 1 0 7 7 5 f e 5 0 c 0 d b 5 4 6 c 2 9 2 1 b 2 f " > < i t e m   i d = " 0 a 9 9 2 2 c e d 1 8 0 8 7 c 3 c 5 5 d 2 7 0 7 d 5 c 0 1 3 4 8 c e d d 1 a 4 1 "   i s N o r m a l = " 1 " > < s : t e x t > < s : r > < s : t   x m l : s p a c e = " p r e s e r v e " > yb�l:  
 ��ؚ�peW[<h_�USMO:Nc m 0 
 pe<P��V�0 - 4 0 0  
  
 < / s : t > < / s : r > < / s : t e x t > < / i t e m > < / c o m m e n t C h a i n > < / u n r e s o l v e d > < r e s o l v e d / > < / c o m m e n t C h a i n s > < c o m m e n t C h a i n s   s : r e f = " G 1 "   r g b C l r = " F F 0 0 0 0 " > < u n r e s o l v e d > < c o m m e n t C h a i n   c h a i n I d = " 4 7 f 0 9 f 2 c d d 1 a 7 8 2 8 5 d b b b 1 5 3 0 7 e 2 9 8 7 5 e 8 e 7 c c b 7 " > < i t e m   i d = " 1 e 3 5 d 1 4 f b 8 6 2 3 b 0 1 c 1 9 6 8 5 f 0 5 4 4 7 b d 1 c 5 c 3 8 7 2 4 8 "   i s N o r m a l = " 1 " > < s : t e x t > < s : r > < s : t   x m l : s p a c e = " p r e s e r v e " > yb�l:  
 SO͑�peW[<h_�USMO:Nk g 0 
 ��V�0 - 2 0 0  
  
 < / s : t > < / s : r > < / s : t e x t > < / i t e m > < / c o m m e n t C h a i n > < / u n r e s o l v e d > < r e s o l v e d / > < / c o m m e n t C h a i n s > < c o m m e n t C h a i n s   s : r e f = " H 1 "   r g b C l r = " F F 0 0 0 0 " > < u n r e s o l v e d > < c o m m e n t C h a i n   c h a i n I d = " e 5 f 4 a f 1 7 f c 2 8 3 0 b a a 0 6 8 0 0 6 2 a 5 7 b 1 5 7 5 d e d 1 3 b 1 d " > < i t e m   i d = " 9 d 9 0 9 8 3 8 7 f 3 6 2 c 2 5 a 1 1 e 3 a 4 d 8 8 d 7 1 3 0 7 e 1 2 1 5 4 3 c "   i s N o r m a l = " 1 " > < s : t e x t > < s : r > < s : t   x m l : s p a c e = " p r e s e r v e " > yb�l:  
 ��;mϑ�peW[<h_�USMO:Nm l 0 
 ��V�5 0 0 - 9 9 9 9 < / s : t > < / s : r > < / s : t e x t > < / i t e m > < / c o m m e n t C h a i n > < / u n r e s o l v e d > < r e s o l v e d / > < / c o m m e n t C h a i n s > < c o m m e n t C h a i n s   s : r e f = " I 1 "   r g b C l r = " F F 0 0 0 0 " > < u n r e s o l v e d > < c o m m e n t C h a i n   c h a i n I d = " b c 4 1 2 9 8 9 0 b 3 f 4 a d 3 b f 5 0 b 9 d b 8 9 d 9 d d 9 5 7 b 5 f e 7 d 1 " > < i t e m   i d = " 5 8 c 4 8 5 b c c 3 c 6 4 1 7 8 8 3 5 3 7 1 2 a c 3 7 2 7 1 e 1 0 3 d 7 b b 9 7 "   i s N o r m a l = " 1 " > < s : t e x t > < s : r > < s : t   x m l : s p a c e = " p r e s e r v e " > yb�l:  
 5 0 s|э�peW[<h_��S�N/f\pe0 
 ��V�5 . 0 ~ 2 0 . 0 0 
  
 < / s : t > < / s : r > < / s : t e x t > < / i t e m > < / c o m m e n t C h a i n > < / u n r e s o l v e d > < r e s o l v e d / > < / c o m m e n t C h a i n s > < c o m m e n t C h a i n s   s : r e f = " J 1 "   r g b C l r = " F F 0 0 0 0 " > < u n r e s o l v e d > < c o m m e n t C h a i n   c h a i n I d = " 7 7 0 6 9 1 8 e 6 c 5 5 5 3 3 6 5 a 0 a 4 8 e d 7 a c 6 1 4 d f 8 a 6 0 1 9 5 d " > < i t e m   i d = " a 6 1 0 e f e 7 b d a 7 2 b 7 5 3 3 0 c 2 3 5 8 3 e b c 7 1 4 6 5 b 7 a 6 3 c d "   i s N o r m a l = " 1 " > < s : t e x t > < s : r > < s : t   x m l : s p a c e = " p r e s e r v e " > yb�l:  
 �NgSw�PW�tepekX�Q�USMO:N*N0 
 ��V�0 - 1 0 0 0 
  
 < / s : t > < / s : r > < / s : t e x t > < / i t e m > < / c o m m e n t C h a i n > < / u n r e s o l v e d > < r e s o l v e d / > < / c o m m e n t C h a i n s > < c o m m e n t C h a i n s   s : r e f = " K 1 "   r g b C l r = " F F 0 0 0 0 " > < u n r e s o l v e d > < c o m m e n t C h a i n   c h a i n I d = " b 4 c b a 2 1 e 8 4 9 5 2 c f c 0 8 b 0 5 1 e a b b d 8 a 9 4 8 a 7 1 0 9 7 d 6 " > < i t e m   i d = " 5 7 4 3 3 c a 6 9 f 1 6 4 7 0 a 6 b 9 9 d b 4 f e 5 a 0 c 9 2 e 8 f 7 2 a 7 f 7 "   i s N o r m a l = " 1 " > < s : t e x t > < s : r > < s : t   x m l : s p a c e = " p r e s e r v e " > yb�l:  
  NR����~�tepekX�Q 
 ��V�0 ~ 3 0 0  
  
 < / s : t > < / s : r > < / s : t e x t > < / i t e m > < / c o m m e n t C h a i n > < / u n r e s o l v e d > < r e s o l v e d / > < / c o m m e n t C h a i n s > < c o m m e n t C h a i n s   s : r e f = " L 1 "   r g b C l r = " F F 0 0 0 0 " > < u n r e s o l v e d > < c o m m e n t C h a i n   c h a i n I d = " d 0 4 a 3 b 1 9 a c 3 8 0 7 e d e 9 4 4 d 4 3 4 9 1 1 2 8 1 0 4 1 5 0 4 f 1 f 5 " > < i t e m   i d = " 0 7 a 9 5 6 8 6 3 d 2 0 a 1 0 4 1 e 0 6 a 8 a 3 4 3 c 0 0 3 5 d c 1 2 1 0 f 9 d "   i s N o r m a l = " 1 " > < s : t e x t > < s : r > < s : t   x m l : s p a c e = " p r e s e r v e " > yb�l:  
 �NgSw�PW�tepekX�Q�USMO:N*N0 
 ��V�0 - 1 0 0 0 
  
 < / s : t > < / s : r > < / s : t e x t > < / i t e m > < / c o m m e n t C h a i n > < / u n r e s o l v e d > < r e s o l v e d / > < / c o m m e n t C h a i n s > < c o m m e n t C h a i n s   s : r e f = " M 1 "   r g b C l r = " F F 0 0 0 0 " > < u n r e s o l v e d > < c o m m e n t C h a i n   c h a i n I d = " 2 3 5 d 6 c c 1 0 b 3 6 1 a 3 1 f 8 2 a 4 4 1 4 c 5 7 2 9 1 d 6 7 c 4 4 a 9 4 0 " > < i t e m   i d = " 5 a b 5 a 5 2 8 7 5 b 4 f 2 c 4 1 b 0 6 4 9 4 d b 6 9 3 f 2 a a b 9 7 3 7 6 9 f "   i s N o r m a l = " 1 " > < s : t e x t > < s : r > < s : t   x m l : s p a c e = " p r e s e r v e " > yb�l:  
 5 0 * 8 �bԏэ�\pe��eQ( �O�3 . 5 2 )  
 ��V: 1 . 0 0 - 9 . 5 9 0 
 �l�fwcSO�OTv^�eOꁨRl�:N3  5 2 0 
  
  
 < / s : t > < / s : r > < / s : t e x t > < / i t e m > < / c o m m e n t C h a i n > < / u n r e s o l v e d > < r e s o l v e d / > < / c o m m e n t C h a i n s > < / c o m m e n t L i s t > < c o m m e n t L i s t   s h e e t S t i d = " 1 1 " > < c o m m e n t C h a i n s   s : r e f = " B 1 "   r g b C l r = " F F 0 0 0 0 " > < u n r e s o l v e d > < c o m m e n t C h a i n   c h a i n I d = " 3 3 7 f 1 5 d f b 0 d e 9 6 6 1 f 2 8 3 2 b 6 3 8 0 c f 3 9 a 1 6 0 2 3 4 c 2 9 " > < i t e m   i d = " 1 3 0 1 1 e 7 8 5 9 d 7 4 0 5 e 7 9 2 9 a 5 a 3 1 e 6 d 1 0 8 7 a 0 f 4 f 8 e 7 "   i s N o r m a l = " 1 " > < s : t e x t > < s : r > < s : t   x m l : s p a c e = " p r e s e r v e " > �c:y� 
 kX�Qb	��bt^�~��OP[� Nt^�~	�< / s : t > < / s : r > < / s : t e x t > < / i t e m > < / c o m m e n t C h a i n > < / u n r e s o l v e d > < r e s o l v e d / > < / c o m m e n t C h a i n s > < / c o m m e n t L i s t > < / c o m m e n t s > 
</file>

<file path=customXml/item3.xml>��< ? x m l   v e r s i o n = " 1 . 0 "   s t a n d a l o n e = " y e s " ? > < w o P r o p s   x m l n s = " h t t p s : / / w e b . w p s . c n / e t / 2 0 1 8 / m a i n "   x m l n s : s = " h t t p : / / s c h e m a s . o p e n x m l f o r m a t s . o r g / s p r e a d s h e e t m l / 2 0 0 6 / m a i n " > < w o S h e e t s P r o p s > < w o S h e e t P r o p s   s h e e t S t i d = " 1 4 "   i n t e r l i n e O n O f f = " 0 "   i n t e r l i n e C o l o r = " 0 "   i s D b S h e e t = " 0 "   i s D a s h B o a r d S h e e t = " 0 "   i s D b D a s h B o a r d S h e e t = " 0 "   i s F l e x P a p e r S h e e t = " 0 " > < c e l l p r o t e c t i o n / > < a p p E t D b R e l a t i o n s / > < / w o S h e e t P r o p s > < w o S h e e t P r o p s   s h e e t S t i d = " 1 "   i n t e r l i n e O n O f f = " 0 "   i n t e r l i n e C o l o r = " 0 "   i s D b S h e e t = " 0 "   i s D a s h B o a r d S h e e t = " 0 "   i s D b D a s h B o a r d S h e e t = " 0 "   i s F l e x P a p e r S h e e t = " 0 " > < c e l l p r o t e c t i o n / > < a p p E t D b R e l a t i o n s / > < / w o S h e e t P r o p s > < w o S h e e t P r o p s   s h e e t S t i d = " 2 "   i n t e r l i n e O n O f f = " 0 "   i n t e r l i n e C o l o r = " 0 "   i s D b S h e e t = " 0 "   i s D a s h B o a r d S h e e t = " 0 "   i s D b D a s h B o a r d S h e e t = " 0 "   i s F l e x P a p e r S h e e t = " 0 " > < c e l l p r o t e c t i o n / > < a p p E t D b R e l a t i o n s / > < / w o S h e e t P r o p s > < w o S h e e t P r o p s   s h e e t S t i d = " 3 "   i n t e r l i n e O n O f f = " 0 "   i n t e r l i n e C o l o r = " 0 "   i s D b S h e e t = " 0 "   i s D a s h B o a r d S h e e t = " 0 "   i s D b D a s h B o a r d S h e e t = " 0 "   i s F l e x P a p e r S h e e t = " 0 " > < c e l l p r o t e c t i o n / > < a p p E t D b R e l a t i o n s / > < / w o S h e e t P r o p s > < w o S h e e t P r o p s   s h e e t S t i d = " 4 "   i n t e r l i n e O n O f f = " 0 "   i n t e r l i n e C o l o r = " 0 "   i s D b S h e e t = " 0 "   i s D a s h B o a r d S h e e t = " 0 "   i s D b D a s h B o a r d S h e e t = " 0 "   i s F l e x P a p e r S h e e t = " 0 " > < c e l l p r o t e c t i o n / > < a p p E t D b R e l a t i o n s / > < / w o S h e e t P r o p s > < w o S h e e t P r o p s   s h e e t S t i d = " 5 "   i n t e r l i n e O n O f f = " 0 "   i n t e r l i n e C o l o r = " 0 "   i s D b S h e e t = " 0 "   i s D a s h B o a r d S h e e t = " 0 "   i s D b D a s h B o a r d S h e e t = " 0 "   i s F l e x P a p e r S h e e t = " 0 " > < c e l l p r o t e c t i o n / > < a p p E t D b R e l a t i o n s / > < / w o S h e e t P r o p s > < w o S h e e t P r o p s   s h e e t S t i d = " 6 "   i n t e r l i n e O n O f f = " 0 "   i n t e r l i n e C o l o r = " 0 "   i s D b S h e e t = " 0 "   i s D a s h B o a r d S h e e t = " 0 "   i s D b D a s h B o a r d S h e e t = " 0 "   i s F l e x P a p e r S h e e t = " 0 " > < c e l l p r o t e c t i o n / > < a p p E t D b R e l a t i o n s / > < / w o S h e e t P r o p s > < w o S h e e t P r o p s   s h e e t S t i d = " 7 "   i n t e r l i n e O n O f f = " 0 "   i n t e r l i n e C o l o r = " 0 "   i s D b S h e e t = " 0 "   i s D a s h B o a r d S h e e t = " 0 "   i s D b D a s h B o a r d S h e e t = " 0 "   i s F l e x P a p e r S h e e t = " 0 " > < c e l l p r o t e c t i o n / > < a p p E t D b R e l a t i o n s / > < / w o S h e e t P r o p s > < w o S h e e t P r o p s   s h e e t S t i d = " 1 1 "   i n t e r l i n e O n O f f = " 0 "   i n t e r l i n e C o l o r = " 0 "   i s D b S h e e t = " 0 "   i s D a s h B o a r d S h e e t = " 0 "   i s D b D a s h B o a r d S h e e t = " 0 "   i s F l e x P a p e r S h e e t = " 0 " > < c e l l p r o t e c t i o n / > < a p p E t D b R e l a t i o n s / > < / w o S h e e t P r o p s > < w o S h e e t P r o p s   s h e e t S t i d = " 1 2 "   i n t e r l i n e O n O f f = " 0 "   i n t e r l i n e C o l o r = " 0 "   i s D b S h e e t = " 0 "   i s D a s h B o a r d S h e e t = " 0 "   i s D b D a s h B o a r d S h e e t = " 0 "   i s F l e x P a p e r S h e e t = " 0 " > < c e l l p r o t e c t i o n / > < a p p E t D b R e l a t i o n s / > < / w o S h e e t P r o p s > < / w o S h e e t s P r o p s > < w o B o o k P r o p s > < b o o k S e t t i n g s   f i l e I d = " "   i s F i l t e r S h a r e d = " 1 "   c o r e C o n q u e r U s e r I d = " "   i s A u t o U p d a t e P a u s e d = " 0 "   f i l t e r T y p e = " c o n n "   i s M e r g e T a s k s A u t o U p d a t e = " 0 "   i s I n s e r P i c A s A t t a c h m e n t = " 0 " / > < / w o B o o k P r o p s > < / w o P r o p s > 
</file>

<file path=customXml/item4.xml>��< ? x m l   v e r s i o n = " 1 . 0 "   s t a n d a l o n e = " y e s " ? > < p i x e l a t o r s   x m l n s = " h t t p s : / / w e b . w p s . c n / e t / 2 0 1 8 / m a i n "   x m l n s : s = " h t t p : / / s c h e m a s . o p e n x m l f o r m a t s . o r g / s p r e a d s h e e t m l / 2 0 0 6 / m a i n " > < p i x e l a t o r L i s t   s h e e t S t i d = " 1 4 " / > < p i x e l a t o r L i s t   s h e e t S t i d = " 1 " / > < p i x e l a t o r L i s t   s h e e t S t i d = " 2 " / > < p i x e l a t o r L i s t   s h e e t S t i d = " 3 " / > < p i x e l a t o r L i s t   s h e e t S t i d = " 4 " / > < p i x e l a t o r L i s t   s h e e t S t i d = " 5 " / > < p i x e l a t o r L i s t   s h e e t S t i d = " 6 " / > < p i x e l a t o r L i s t   s h e e t S t i d = " 7 " / > < p i x e l a t o r L i s t   s h e e t S t i d = " 1 1 " / > < p i x e l a t o r L i s t   s h e e t S t i d = " 1 2 " / > < p i x e l a t o r L i s t   s h e e t S t i d = " 1 5 " / > < / p i x e l a t o r s > 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customXml/itemProps2.xml><?xml version="1.0" encoding="utf-8"?>
<ds:datastoreItem xmlns:ds="http://schemas.openxmlformats.org/officeDocument/2006/customXml" ds:itemID="{06A0048C-2381-489B-AA07-9611017176EA}">
  <ds:schemaRefs/>
</ds:datastoreItem>
</file>

<file path=customXml/itemProps3.xml><?xml version="1.0" encoding="utf-8"?>
<ds:datastoreItem xmlns:ds="http://schemas.openxmlformats.org/officeDocument/2006/customXml" ds:itemID="{06C82605-B75B-4693-9329-32AAD527C692}">
  <ds:schemaRefs/>
</ds:datastoreItem>
</file>

<file path=customXml/itemProps4.xml><?xml version="1.0" encoding="utf-8"?>
<ds:datastoreItem xmlns:ds="http://schemas.openxmlformats.org/officeDocument/2006/customXml" ds:itemID="{224D003E-15C9-4FFE-AB16-9E66474EAE4E}">
  <ds:schemaRefs/>
</ds:datastoreItem>
</file>

<file path=docProps/app.xml><?xml version="1.0" encoding="utf-8"?>
<Properties xmlns="http://schemas.openxmlformats.org/officeDocument/2006/extended-properties" xmlns:vt="http://schemas.openxmlformats.org/officeDocument/2006/docPropsVTypes">
  <Application>WPS Office WWO_wpscloud_20240930040353-bb6e5b58b5</Application>
  <HeadingPairs>
    <vt:vector size="2" baseType="variant">
      <vt:variant>
        <vt:lpstr>工作表</vt:lpstr>
      </vt:variant>
      <vt:variant>
        <vt:i4>10</vt:i4>
      </vt:variant>
    </vt:vector>
  </HeadingPairs>
  <TitlesOfParts>
    <vt:vector size="10" baseType="lpstr">
      <vt:lpstr>说明</vt:lpstr>
      <vt:lpstr>评分标准</vt:lpstr>
      <vt:lpstr>一年级</vt:lpstr>
      <vt:lpstr>二年级</vt:lpstr>
      <vt:lpstr>三年级</vt:lpstr>
      <vt:lpstr>四年级</vt:lpstr>
      <vt:lpstr>五年级</vt:lpstr>
      <vt:lpstr>六年级</vt:lpstr>
      <vt:lpstr>年级分析</vt:lpstr>
      <vt:lpstr>全校分析</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虾米小布丁</cp:lastModifiedBy>
  <dcterms:created xsi:type="dcterms:W3CDTF">2016-12-29T08:54:00Z</dcterms:created>
  <dcterms:modified xsi:type="dcterms:W3CDTF">2024-11-21T04:34:50Z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2052-12.1.0.18608</vt:lpwstr>
  </property>
  <property fmtid="{D5CDD505-2E9C-101B-9397-08002B2CF9AE}" pid="3" name="ICV">
    <vt:lpwstr>FFF24C5667C6497982CBB3A4E05C12C1_13</vt:lpwstr>
  </property>
  <property fmtid="{D5CDD505-2E9C-101B-9397-08002B2CF9AE}" pid="4" name="KSOReadingLayout">
    <vt:bool>false</vt:bool>
  </property>
</Properties>
</file>